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codeName="ThisWorkbook"/>
  <mc:AlternateContent xmlns:mc="http://schemas.openxmlformats.org/markup-compatibility/2006">
    <mc:Choice Requires="x15">
      <x15ac:absPath xmlns:x15ac="http://schemas.microsoft.com/office/spreadsheetml/2010/11/ac" url="C:\Users\drowley\Desktop\"/>
    </mc:Choice>
  </mc:AlternateContent>
  <xr:revisionPtr revIDLastSave="0" documentId="8_{73D6A609-EACA-4AD9-BA3D-3F6F1CE5969C}" xr6:coauthVersionLast="47" xr6:coauthVersionMax="47" xr10:uidLastSave="{00000000-0000-0000-0000-000000000000}"/>
  <workbookProtection workbookAlgorithmName="SHA-512" workbookHashValue="lhhtkZdZxNdoQLzcVe7MXF6ktsfFeuOZu2urHnfqEpWp+yKKvrssB5htsEcGbDfCwZcJb0jR0tqYdBuA7B9C6g==" workbookSaltValue="noHKnUBc2epJ65YiNL/sNw==" workbookSpinCount="100000" lockStructure="1"/>
  <bookViews>
    <workbookView xWindow="-120" yWindow="-120" windowWidth="29040" windowHeight="15720" xr2:uid="{00000000-000D-0000-FFFF-FFFF00000000}"/>
  </bookViews>
  <sheets>
    <sheet name="Instructions" sheetId="12" r:id="rId1"/>
    <sheet name="Custom Calculator" sheetId="1" r:id="rId2"/>
    <sheet name="Data Sheet" sheetId="6" state="hidden" r:id="rId3"/>
    <sheet name="Output Summary" sheetId="8" state="hidden" r:id="rId4"/>
    <sheet name="Revision Log" sheetId="11" state="hidden" r:id="rId5"/>
    <sheet name="NYS TRM Appendix P" sheetId="13" r:id="rId6"/>
    <sheet name="Read Me" sheetId="31" state="hidden" r:id="rId7"/>
    <sheet name="BCA Calculator" sheetId="24" state="hidden" r:id="rId8"/>
    <sheet name="BCA Inputs" sheetId="25" state="hidden" r:id="rId9"/>
    <sheet name="Avoided Electric Costs 2020" sheetId="26" state="hidden" r:id="rId10"/>
    <sheet name="Avoided Natural Gas Costs 2020" sheetId="27" state="hidden" r:id="rId11"/>
    <sheet name="Avoided Oil Costs 2020" sheetId="28" state="hidden" r:id="rId12"/>
    <sheet name="Avoided Propane Costs 2020" sheetId="29" state="hidden" r:id="rId13"/>
    <sheet name="Avoided Water Savings Cost" sheetId="30" state="hidden" r:id="rId14"/>
  </sheets>
  <externalReferences>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s>
  <definedNames>
    <definedName name="Agricultural">'Data Sheet'!$D$6:$D$14</definedName>
    <definedName name="Appliance_And_Appliance_Controls">'Data Sheet'!$D$15:$D$27</definedName>
    <definedName name="Assembly">'Data Sheet'!$BI$13:$BI$18</definedName>
    <definedName name="Auto_Repair">'Data Sheet'!$BJ$13:$BJ$18</definedName>
    <definedName name="b_Project_Inputs" localSheetId="9">#REF!</definedName>
    <definedName name="b_Project_Inputs" localSheetId="10">#REF!</definedName>
    <definedName name="b_Project_Inputs" localSheetId="11">#REF!</definedName>
    <definedName name="b_Project_Inputs" localSheetId="12">#REF!</definedName>
    <definedName name="b_Project_Inputs" localSheetId="8">#REF!</definedName>
    <definedName name="b_Project_Inputs">#REF!</definedName>
    <definedName name="Ballast_only" localSheetId="4">#REF!</definedName>
    <definedName name="Ballast_only">#REF!</definedName>
    <definedName name="Big_Box">'Data Sheet'!$BK$13:$BK$18</definedName>
    <definedName name="BldgColumn" localSheetId="4">'[1]Data Sheet'!$G$14:$G$188</definedName>
    <definedName name="BldgColumn">'Data Sheet'!$I$14:$I$188</definedName>
    <definedName name="BldgType" localSheetId="9">#REF!</definedName>
    <definedName name="BldgType" localSheetId="10">#REF!</definedName>
    <definedName name="BldgType" localSheetId="11">#REF!</definedName>
    <definedName name="BldgType" localSheetId="12">#REF!</definedName>
    <definedName name="BldgType" localSheetId="8">#REF!</definedName>
    <definedName name="BldgType">#REF!</definedName>
    <definedName name="Building_Envelope">'Data Sheet'!$D$28:$D$37</definedName>
    <definedName name="Building_List" localSheetId="3">'[2]Data Sheet'!$AS$2:$BQ$2</definedName>
    <definedName name="Building_List" localSheetId="4">'[1]Data Sheet'!$BG$12:$CE$12</definedName>
    <definedName name="Building_List">'Data Sheet'!$BI$12:$CH$12</definedName>
    <definedName name="Building_Type" localSheetId="9">#REF!</definedName>
    <definedName name="Building_Type" localSheetId="10">#REF!</definedName>
    <definedName name="Building_Type" localSheetId="11">#REF!</definedName>
    <definedName name="Building_Type" localSheetId="12">#REF!</definedName>
    <definedName name="Building_Type" localSheetId="8">#REF!</definedName>
    <definedName name="Building_Type">#REF!</definedName>
    <definedName name="c_BC_Analysis" localSheetId="9">#REF!</definedName>
    <definedName name="c_BC_Analysis" localSheetId="10">#REF!</definedName>
    <definedName name="c_BC_Analysis" localSheetId="11">#REF!</definedName>
    <definedName name="c_BC_Analysis" localSheetId="12">#REF!</definedName>
    <definedName name="c_BC_Analysis" localSheetId="8">#REF!</definedName>
    <definedName name="c_BC_Analysis">#REF!</definedName>
    <definedName name="cap">[3]Supply!$C$41:$C$53</definedName>
    <definedName name="CDGColumn" localSheetId="4">'[1]Data Sheet'!$I$13:$AR$13</definedName>
    <definedName name="CDGColumn">'Data Sheet'!$K$13:$AT$13</definedName>
    <definedName name="Circline_T6" localSheetId="4">#REF!</definedName>
    <definedName name="Circline_T6">#REF!</definedName>
    <definedName name="Circline_T9" localSheetId="4">#REF!</definedName>
    <definedName name="Circline_T9">#REF!</definedName>
    <definedName name="City" localSheetId="9">#REF!</definedName>
    <definedName name="City" localSheetId="10">#REF!</definedName>
    <definedName name="City" localSheetId="11">#REF!</definedName>
    <definedName name="City" localSheetId="12">#REF!</definedName>
    <definedName name="City" localSheetId="8">#REF!</definedName>
    <definedName name="City">#REF!</definedName>
    <definedName name="CityColumn" localSheetId="4">'[1]Data Sheet'!$H$14:$H$188</definedName>
    <definedName name="CityColumn">'Data Sheet'!$J$14:$J$188</definedName>
    <definedName name="Class" localSheetId="9">#REF!</definedName>
    <definedName name="Class" localSheetId="10">#REF!</definedName>
    <definedName name="Class" localSheetId="11">#REF!</definedName>
    <definedName name="Class" localSheetId="12">#REF!</definedName>
    <definedName name="Class" localSheetId="8">#REF!</definedName>
    <definedName name="Class">#REF!</definedName>
    <definedName name="Community_College">'Data Sheet'!$BL$13:$BL$16</definedName>
    <definedName name="Compact_Fluorescent" localSheetId="4">#REF!</definedName>
    <definedName name="Compact_Fluorescent">#REF!</definedName>
    <definedName name="Company" localSheetId="9">#REF!</definedName>
    <definedName name="Company" localSheetId="10">#REF!</definedName>
    <definedName name="Company" localSheetId="11">#REF!</definedName>
    <definedName name="Company" localSheetId="12">#REF!</definedName>
    <definedName name="Company" localSheetId="8">#REF!</definedName>
    <definedName name="Company">#REF!</definedName>
    <definedName name="Compressed_Air">'Data Sheet'!$D$38:$D$46</definedName>
    <definedName name="Condition" localSheetId="4">'[1]Data Sheet'!$H$4:$H$6</definedName>
    <definedName name="Condition">'Data Sheet'!$J$4:$J$6</definedName>
    <definedName name="Control_Type" localSheetId="3">'[2]Data Sheet'!$B$13:$B$17</definedName>
    <definedName name="Control_Type" hidden="1">'[4]Data Sheet'!$B$13:$B$17</definedName>
    <definedName name="Customer_Class" localSheetId="9">#REF!</definedName>
    <definedName name="Customer_Class" localSheetId="10">#REF!</definedName>
    <definedName name="Customer_Class" localSheetId="11">#REF!</definedName>
    <definedName name="Customer_Class" localSheetId="12">#REF!</definedName>
    <definedName name="Customer_Class" localSheetId="8">#REF!</definedName>
    <definedName name="Customer_Class">#REF!</definedName>
    <definedName name="d_Test_Result_Matrix" localSheetId="9">#REF!</definedName>
    <definedName name="d_Test_Result_Matrix" localSheetId="10">#REF!</definedName>
    <definedName name="d_Test_Result_Matrix" localSheetId="11">#REF!</definedName>
    <definedName name="d_Test_Result_Matrix" localSheetId="12">#REF!</definedName>
    <definedName name="d_Test_Result_Matrix" localSheetId="8">#REF!</definedName>
    <definedName name="d_Test_Result_Matrix">#REF!</definedName>
    <definedName name="Demand">[3]Demand!$A$5:$Q$26</definedName>
    <definedName name="Domestic_Hot_Water_DHW">'Data Sheet'!$D$47:$D$59</definedName>
    <definedName name="Dormitory">'Data Sheet'!$BM$13:$BM$15</definedName>
    <definedName name="E_Commodity_Cost_annual" localSheetId="9">#REF!</definedName>
    <definedName name="E_Commodity_Cost_annual" localSheetId="10">#REF!</definedName>
    <definedName name="E_Commodity_Cost_annual" localSheetId="11">#REF!</definedName>
    <definedName name="E_Commodity_Cost_annual" localSheetId="12">#REF!</definedName>
    <definedName name="E_Commodity_Cost_annual" localSheetId="8">#REF!</definedName>
    <definedName name="E_Commodity_Cost_annual">#REF!</definedName>
    <definedName name="E_Commodity_Cost_summer" localSheetId="9">#REF!</definedName>
    <definedName name="E_Commodity_Cost_summer" localSheetId="10">#REF!</definedName>
    <definedName name="E_Commodity_Cost_summer" localSheetId="11">#REF!</definedName>
    <definedName name="E_Commodity_Cost_summer" localSheetId="12">#REF!</definedName>
    <definedName name="E_Commodity_Cost_summer" localSheetId="8">#REF!</definedName>
    <definedName name="E_Commodity_Cost_summer">#REF!</definedName>
    <definedName name="E_Commodity_Cost_winter" localSheetId="9">#REF!</definedName>
    <definedName name="E_Commodity_Cost_winter" localSheetId="10">#REF!</definedName>
    <definedName name="E_Commodity_Cost_winter" localSheetId="11">#REF!</definedName>
    <definedName name="E_Commodity_Cost_winter" localSheetId="12">#REF!</definedName>
    <definedName name="E_Commodity_Cost_winter" localSheetId="8">#REF!</definedName>
    <definedName name="E_Commodity_Cost_winter">#REF!</definedName>
    <definedName name="E_Demand_Cost" localSheetId="9">#REF!</definedName>
    <definedName name="E_Demand_Cost" localSheetId="10">#REF!</definedName>
    <definedName name="E_Demand_Cost" localSheetId="11">#REF!</definedName>
    <definedName name="E_Demand_Cost" localSheetId="12">#REF!</definedName>
    <definedName name="E_Demand_Cost" localSheetId="8">#REF!</definedName>
    <definedName name="E_Demand_Cost">#REF!</definedName>
    <definedName name="E_Environmental_Damage_Factor" localSheetId="9">#REF!</definedName>
    <definedName name="E_Environmental_Damage_Factor" localSheetId="10">#REF!</definedName>
    <definedName name="E_Environmental_Damage_Factor" localSheetId="11">#REF!</definedName>
    <definedName name="E_Environmental_Damage_Factor" localSheetId="12">#REF!</definedName>
    <definedName name="E_Environmental_Damage_Factor" localSheetId="8">#REF!</definedName>
    <definedName name="E_Environmental_Damage_Factor">#REF!</definedName>
    <definedName name="E_Escalation_Rate" localSheetId="9">#REF!</definedName>
    <definedName name="E_Escalation_Rate" localSheetId="10">#REF!</definedName>
    <definedName name="E_Escalation_Rate" localSheetId="11">#REF!</definedName>
    <definedName name="E_Escalation_Rate" localSheetId="12">#REF!</definedName>
    <definedName name="E_Escalation_Rate" localSheetId="8">#REF!</definedName>
    <definedName name="E_Escalation_Rate">#REF!</definedName>
    <definedName name="E_General_Input_Data_Year" localSheetId="9">#REF!</definedName>
    <definedName name="E_General_Input_Data_Year" localSheetId="10">#REF!</definedName>
    <definedName name="E_General_Input_Data_Year" localSheetId="11">#REF!</definedName>
    <definedName name="E_General_Input_Data_Year" localSheetId="12">#REF!</definedName>
    <definedName name="E_General_Input_Data_Year" localSheetId="8">#REF!</definedName>
    <definedName name="E_General_Input_Data_Year">#REF!</definedName>
    <definedName name="E_Line_Losses" localSheetId="9">#REF!</definedName>
    <definedName name="E_Line_Losses" localSheetId="10">#REF!</definedName>
    <definedName name="E_Line_Losses" localSheetId="11">#REF!</definedName>
    <definedName name="E_Line_Losses" localSheetId="12">#REF!</definedName>
    <definedName name="E_Line_Losses" localSheetId="8">'BCA Inputs'!#REF!</definedName>
    <definedName name="E_Line_Losses">#REF!</definedName>
    <definedName name="E_Participant_Discount_Rate" localSheetId="9">#REF!</definedName>
    <definedName name="E_Participant_Discount_Rate" localSheetId="10">#REF!</definedName>
    <definedName name="E_Participant_Discount_Rate" localSheetId="11">#REF!</definedName>
    <definedName name="E_Participant_Discount_Rate" localSheetId="12">#REF!</definedName>
    <definedName name="E_Participant_Discount_Rate" localSheetId="8">#REF!</definedName>
    <definedName name="E_Participant_Discount_Rate">#REF!</definedName>
    <definedName name="E_Project_Analysis_Year_1" localSheetId="9">#REF!</definedName>
    <definedName name="E_Project_Analysis_Year_1" localSheetId="10">#REF!</definedName>
    <definedName name="E_Project_Analysis_Year_1" localSheetId="11">#REF!</definedName>
    <definedName name="E_Project_Analysis_Year_1" localSheetId="12">#REF!</definedName>
    <definedName name="E_Project_Analysis_Year_1" localSheetId="8">#REF!</definedName>
    <definedName name="E_Project_Analysis_Year_1">#REF!</definedName>
    <definedName name="E_Retail_Rate_commercial" localSheetId="9">#REF!</definedName>
    <definedName name="E_Retail_Rate_commercial" localSheetId="10">#REF!</definedName>
    <definedName name="E_Retail_Rate_commercial" localSheetId="11">#REF!</definedName>
    <definedName name="E_Retail_Rate_commercial" localSheetId="12">#REF!</definedName>
    <definedName name="E_Retail_Rate_commercial" localSheetId="8">#REF!</definedName>
    <definedName name="E_Retail_Rate_commercial">#REF!</definedName>
    <definedName name="E_Retail_Rate_residential" localSheetId="9">#REF!</definedName>
    <definedName name="E_Retail_Rate_residential" localSheetId="10">#REF!</definedName>
    <definedName name="E_Retail_Rate_residential" localSheetId="11">#REF!</definedName>
    <definedName name="E_Retail_Rate_residential" localSheetId="12">#REF!</definedName>
    <definedName name="E_Retail_Rate_residential" localSheetId="8">#REF!</definedName>
    <definedName name="E_Retail_Rate_residential">#REF!</definedName>
    <definedName name="E_Social_Discount_Rate" localSheetId="9">#REF!</definedName>
    <definedName name="E_Social_Discount_Rate" localSheetId="10">#REF!</definedName>
    <definedName name="E_Social_Discount_Rate" localSheetId="11">#REF!</definedName>
    <definedName name="E_Social_Discount_Rate" localSheetId="12">#REF!</definedName>
    <definedName name="E_Social_Discount_Rate" localSheetId="8">#REF!</definedName>
    <definedName name="E_Social_Discount_Rate">#REF!</definedName>
    <definedName name="E_Utility_Discount_Rate" localSheetId="9">#REF!</definedName>
    <definedName name="E_Utility_Discount_Rate" localSheetId="10">#REF!</definedName>
    <definedName name="E_Utility_Discount_Rate" localSheetId="11">#REF!</definedName>
    <definedName name="E_Utility_Discount_Rate" localSheetId="12">#REF!</definedName>
    <definedName name="E_Utility_Discount_Rate" localSheetId="8">#REF!</definedName>
    <definedName name="E_Utility_Discount_Rate">#REF!</definedName>
    <definedName name="E_Variable_O_M" localSheetId="9">#REF!</definedName>
    <definedName name="E_Variable_O_M" localSheetId="10">#REF!</definedName>
    <definedName name="E_Variable_O_M" localSheetId="11">#REF!</definedName>
    <definedName name="E_Variable_O_M" localSheetId="12">#REF!</definedName>
    <definedName name="E_Variable_O_M" localSheetId="8">#REF!</definedName>
    <definedName name="E_Variable_O_M">#REF!</definedName>
    <definedName name="ElectricLineLosses">'[5]NYSEG Electric C&amp;I BCA'!$D$13</definedName>
    <definedName name="ElectricSocialDiscountRate" localSheetId="10">'[6]Electric Portfolio'!$D$12</definedName>
    <definedName name="ElectricSocialDiscountRate" localSheetId="11">'[6]Electric Portfolio'!$D$12</definedName>
    <definedName name="ElectricSocialDiscountRate" localSheetId="12">'[6]Electric Portfolio'!$D$12</definedName>
    <definedName name="ElectricSocialDiscountRate">'[5]NYSEG Electric C&amp;I BCA'!$D$12</definedName>
    <definedName name="Elementary_School">'Data Sheet'!$BN$13:$BN$18</definedName>
    <definedName name="EUL">'Data Sheet'!$D$15:$F$150</definedName>
    <definedName name="EUL_Adjustment_Factor" localSheetId="4">'[1]Data Sheet'!$J$4:$J$4</definedName>
    <definedName name="EUL_Adjustment_Factor">'Data Sheet'!$L$4:$L$4</definedName>
    <definedName name="Exit_Sign" localSheetId="4">#REF!</definedName>
    <definedName name="Exit_Sign">#REF!</definedName>
    <definedName name="Fast_Food">'Data Sheet'!$BO$13:$BO$18</definedName>
    <definedName name="Fixture_Type" localSheetId="3">'[2]Data Sheet'!$B$76:$B$87</definedName>
    <definedName name="Fixture_Type" hidden="1">'[4]Data Sheet'!$B$76:$B$87</definedName>
    <definedName name="FixtureCode" localSheetId="9">#REF!</definedName>
    <definedName name="FixtureCode" localSheetId="10">#REF!</definedName>
    <definedName name="FixtureCode" localSheetId="11">#REF!</definedName>
    <definedName name="FixtureCode" localSheetId="12">#REF!</definedName>
    <definedName name="FixtureCode" localSheetId="8">#REF!</definedName>
    <definedName name="FixtureCode">#REF!</definedName>
    <definedName name="Full_Service_Restaurant">'Data Sheet'!$BP$13:$BP$18</definedName>
    <definedName name="G_Commodity_Cost_annual" localSheetId="9">#REF!</definedName>
    <definedName name="G_Commodity_Cost_annual" localSheetId="10">#REF!</definedName>
    <definedName name="G_Commodity_Cost_annual" localSheetId="11">#REF!</definedName>
    <definedName name="G_Commodity_Cost_annual" localSheetId="12">#REF!</definedName>
    <definedName name="G_Commodity_Cost_annual" localSheetId="8">#REF!</definedName>
    <definedName name="G_Commodity_Cost_annual">#REF!</definedName>
    <definedName name="G_Commodity_Cost_summer" localSheetId="9">#REF!</definedName>
    <definedName name="G_Commodity_Cost_summer" localSheetId="10">#REF!</definedName>
    <definedName name="G_Commodity_Cost_summer" localSheetId="11">#REF!</definedName>
    <definedName name="G_Commodity_Cost_summer" localSheetId="12">#REF!</definedName>
    <definedName name="G_Commodity_Cost_summer" localSheetId="8">#REF!</definedName>
    <definedName name="G_Commodity_Cost_summer">#REF!</definedName>
    <definedName name="G_Commodity_Cost_winter" localSheetId="9">#REF!</definedName>
    <definedName name="G_Commodity_Cost_winter" localSheetId="10">#REF!</definedName>
    <definedName name="G_Commodity_Cost_winter" localSheetId="11">#REF!</definedName>
    <definedName name="G_Commodity_Cost_winter" localSheetId="12">#REF!</definedName>
    <definedName name="G_Commodity_Cost_winter" localSheetId="8">#REF!</definedName>
    <definedName name="G_Commodity_Cost_winter">#REF!</definedName>
    <definedName name="G_Demand_Cost" localSheetId="9">#REF!</definedName>
    <definedName name="G_Demand_Cost" localSheetId="10">#REF!</definedName>
    <definedName name="G_Demand_Cost" localSheetId="11">#REF!</definedName>
    <definedName name="G_Demand_Cost" localSheetId="12">#REF!</definedName>
    <definedName name="G_Demand_Cost" localSheetId="8">#REF!</definedName>
    <definedName name="G_Demand_Cost">#REF!</definedName>
    <definedName name="G_Environmental_Damage_Factor" localSheetId="9">#REF!</definedName>
    <definedName name="G_Environmental_Damage_Factor" localSheetId="10">#REF!</definedName>
    <definedName name="G_Environmental_Damage_Factor" localSheetId="11">#REF!</definedName>
    <definedName name="G_Environmental_Damage_Factor" localSheetId="12">#REF!</definedName>
    <definedName name="G_Environmental_Damage_Factor" localSheetId="8">#REF!</definedName>
    <definedName name="G_Environmental_Damage_Factor">#REF!</definedName>
    <definedName name="G_Escalation_Rate" localSheetId="9">#REF!</definedName>
    <definedName name="G_Escalation_Rate" localSheetId="10">#REF!</definedName>
    <definedName name="G_Escalation_Rate" localSheetId="11">#REF!</definedName>
    <definedName name="G_Escalation_Rate" localSheetId="12">#REF!</definedName>
    <definedName name="G_Escalation_Rate" localSheetId="8">#REF!</definedName>
    <definedName name="G_Escalation_Rate">#REF!</definedName>
    <definedName name="G_General_Input_Data_Year" localSheetId="9">#REF!</definedName>
    <definedName name="G_General_Input_Data_Year" localSheetId="10">#REF!</definedName>
    <definedName name="G_General_Input_Data_Year" localSheetId="11">#REF!</definedName>
    <definedName name="G_General_Input_Data_Year" localSheetId="12">#REF!</definedName>
    <definedName name="G_General_Input_Data_Year" localSheetId="8">#REF!</definedName>
    <definedName name="G_General_Input_Data_Year">#REF!</definedName>
    <definedName name="G_Line_Losses" localSheetId="9">#REF!</definedName>
    <definedName name="G_Line_Losses" localSheetId="10">#REF!</definedName>
    <definedName name="G_Line_Losses" localSheetId="11">#REF!</definedName>
    <definedName name="G_Line_Losses" localSheetId="12">#REF!</definedName>
    <definedName name="G_Line_Losses" localSheetId="8">#REF!</definedName>
    <definedName name="G_Line_Losses">#REF!</definedName>
    <definedName name="G_Participant_Discount_Rate" localSheetId="9">#REF!</definedName>
    <definedName name="G_Participant_Discount_Rate" localSheetId="10">#REF!</definedName>
    <definedName name="G_Participant_Discount_Rate" localSheetId="11">#REF!</definedName>
    <definedName name="G_Participant_Discount_Rate" localSheetId="12">#REF!</definedName>
    <definedName name="G_Participant_Discount_Rate" localSheetId="8">#REF!</definedName>
    <definedName name="G_Participant_Discount_Rate">#REF!</definedName>
    <definedName name="G_Peak_Demand_Reduction_Factor" localSheetId="9">#REF!</definedName>
    <definedName name="G_Peak_Demand_Reduction_Factor" localSheetId="10">#REF!</definedName>
    <definedName name="G_Peak_Demand_Reduction_Factor" localSheetId="11">#REF!</definedName>
    <definedName name="G_Peak_Demand_Reduction_Factor" localSheetId="12">#REF!</definedName>
    <definedName name="G_Peak_Demand_Reduction_Factor" localSheetId="8">#REF!</definedName>
    <definedName name="G_Peak_Demand_Reduction_Factor">#REF!</definedName>
    <definedName name="G_Project_Analysis_Year_1" localSheetId="9">#REF!</definedName>
    <definedName name="G_Project_Analysis_Year_1" localSheetId="10">#REF!</definedName>
    <definedName name="G_Project_Analysis_Year_1" localSheetId="11">#REF!</definedName>
    <definedName name="G_Project_Analysis_Year_1" localSheetId="12">#REF!</definedName>
    <definedName name="G_Project_Analysis_Year_1" localSheetId="8">#REF!</definedName>
    <definedName name="G_Project_Analysis_Year_1">#REF!</definedName>
    <definedName name="G_Retail_Rate_commercial" localSheetId="9">#REF!</definedName>
    <definedName name="G_Retail_Rate_commercial" localSheetId="10">#REF!</definedName>
    <definedName name="G_Retail_Rate_commercial" localSheetId="11">#REF!</definedName>
    <definedName name="G_Retail_Rate_commercial" localSheetId="12">#REF!</definedName>
    <definedName name="G_Retail_Rate_commercial" localSheetId="8">#REF!</definedName>
    <definedName name="G_Retail_Rate_commercial">#REF!</definedName>
    <definedName name="G_Retail_Rate_residential" localSheetId="9">#REF!</definedName>
    <definedName name="G_Retail_Rate_residential" localSheetId="10">#REF!</definedName>
    <definedName name="G_Retail_Rate_residential" localSheetId="11">#REF!</definedName>
    <definedName name="G_Retail_Rate_residential" localSheetId="12">#REF!</definedName>
    <definedName name="G_Retail_Rate_residential" localSheetId="8">#REF!</definedName>
    <definedName name="G_Retail_Rate_residential">#REF!</definedName>
    <definedName name="G_Social_Discount_Rate" localSheetId="9">#REF!</definedName>
    <definedName name="G_Social_Discount_Rate" localSheetId="10">#REF!</definedName>
    <definedName name="G_Social_Discount_Rate" localSheetId="11">#REF!</definedName>
    <definedName name="G_Social_Discount_Rate" localSheetId="12">#REF!</definedName>
    <definedName name="G_Social_Discount_Rate" localSheetId="8">#REF!</definedName>
    <definedName name="G_Social_Discount_Rate">#REF!</definedName>
    <definedName name="G_Utility_Discount_Rate" localSheetId="9">#REF!</definedName>
    <definedName name="G_Utility_Discount_Rate" localSheetId="10">#REF!</definedName>
    <definedName name="G_Utility_Discount_Rate" localSheetId="11">#REF!</definedName>
    <definedName name="G_Utility_Discount_Rate" localSheetId="12">#REF!</definedName>
    <definedName name="G_Utility_Discount_Rate" localSheetId="8">#REF!</definedName>
    <definedName name="G_Utility_Discount_Rate">#REF!</definedName>
    <definedName name="G_Variable_O_M" localSheetId="9">#REF!</definedName>
    <definedName name="G_Variable_O_M" localSheetId="10">#REF!</definedName>
    <definedName name="G_Variable_O_M" localSheetId="11">#REF!</definedName>
    <definedName name="G_Variable_O_M" localSheetId="12">#REF!</definedName>
    <definedName name="G_Variable_O_M" localSheetId="8">#REF!</definedName>
    <definedName name="G_Variable_O_M">#REF!</definedName>
    <definedName name="GasLosses">'[7]NYSEG Gas C&amp;I BCA'!$D$13</definedName>
    <definedName name="gasRate" localSheetId="4">[1]Custom!$D$20</definedName>
    <definedName name="gasRate">'Custom Calculator'!$E$13</definedName>
    <definedName name="GasSocialDiscountRate" localSheetId="10">'[8]NYSEG Gas C&amp;I BCA SCT'!$D$12</definedName>
    <definedName name="GasSocialDiscountRate" localSheetId="11">'[8]NYSEG Gas C&amp;I BCA SCT'!$D$12</definedName>
    <definedName name="GasSocialDiscountRate" localSheetId="12">'[8]NYSEG Gas C&amp;I BCA SCT'!$D$12</definedName>
    <definedName name="GasSocialDiscountRate">'[7]NYSEG Gas C&amp;I BCA'!$D$12</definedName>
    <definedName name="Grocery">'Data Sheet'!$BQ$13:$BQ$18</definedName>
    <definedName name="High_School">'Data Sheet'!$BR$13:$BR$16</definedName>
    <definedName name="Hospital">'Data Sheet'!$BS$13:$BS$16</definedName>
    <definedName name="Hotel">'Data Sheet'!$BT$13:$BT$16</definedName>
    <definedName name="HVAC">'Data Sheet'!$D$60:$D$95</definedName>
    <definedName name="HVAC_Controls">'Data Sheet'!$D$96:$D$105</definedName>
    <definedName name="HVACFactors" localSheetId="4">'[1]Data Sheet'!$I$14:$AR$188</definedName>
    <definedName name="HVACFactors">'Data Sheet'!$K$14:$AT$188</definedName>
    <definedName name="HVACTypeColumn" localSheetId="4">'[1]Data Sheet'!$I$12:$AR$12</definedName>
    <definedName name="HVACTypeColumn">'Data Sheet'!$K$12:$AT$12</definedName>
    <definedName name="ImportsSummer">[3]Supply!$C$33</definedName>
    <definedName name="ImportsWinter">[3]Supply!$J$33</definedName>
    <definedName name="Incandescent_Halogen" localSheetId="4">#REF!</definedName>
    <definedName name="Incandescent_Halogen">#REF!</definedName>
    <definedName name="Incandescent_Tungsten" localSheetId="4">#REF!</definedName>
    <definedName name="Incandescent_Tungsten">#REF!</definedName>
    <definedName name="IncentiveRate_kWh" localSheetId="4">[1]Custom!$D$19</definedName>
    <definedName name="IncentiveRate_kWh">'Custom Calculator'!$E$12</definedName>
    <definedName name="IncentiveRate_Therm" localSheetId="4">[1]Custom!$D$21</definedName>
    <definedName name="IncentiveRate_Therm">'Custom Calculator'!$E$14</definedName>
    <definedName name="Iowa_NPV" localSheetId="9">'[9]PNG Iowa avoided costs'!$B$29:$I$39</definedName>
    <definedName name="Iowa_NPV" localSheetId="10">'[10]PNG Iowa avoided costs'!$B$29:$I$39</definedName>
    <definedName name="Iowa_NPV" localSheetId="11">'[10]PNG Iowa avoided costs'!$B$29:$I$39</definedName>
    <definedName name="Iowa_NPV" localSheetId="12">'[10]PNG Iowa avoided costs'!$B$29:$I$39</definedName>
    <definedName name="Iowa_NPV">'[11]PNG Iowa avoided costs'!$B$29:$I$39</definedName>
    <definedName name="ISR">'[12]Data Sheet'!$C$9</definedName>
    <definedName name="kWhRate" localSheetId="3">'[2]Custom Lighting'!$D$18</definedName>
    <definedName name="kWhRate" localSheetId="4">[1]Custom!$D$18</definedName>
    <definedName name="kWhRate">'Custom Calculator'!$E$11</definedName>
    <definedName name="Large_Office">'Data Sheet'!$BU$13:$BU$16</definedName>
    <definedName name="Large_Retail">'Data Sheet'!$BV$13:$BV$16</definedName>
    <definedName name="LED_Exit_Sign" localSheetId="4">#REF!</definedName>
    <definedName name="LED_Exit_Sign">#REF!</definedName>
    <definedName name="LED_Fixture" localSheetId="4">#REF!</definedName>
    <definedName name="LED_Fixture">#REF!</definedName>
    <definedName name="LED_Screw_In" localSheetId="4">#REF!</definedName>
    <definedName name="LED_Screw_In">#REF!</definedName>
    <definedName name="Light_Industrial">'Data Sheet'!$BW$13:$BW$18</definedName>
    <definedName name="Lighting_Controls">'Data Sheet'!$D$106:$D$109</definedName>
    <definedName name="Linear_Super_T8" localSheetId="4">#REF!</definedName>
    <definedName name="Linear_Super_T8">#REF!</definedName>
    <definedName name="Linear_T12" localSheetId="4">#REF!</definedName>
    <definedName name="Linear_T12">#REF!</definedName>
    <definedName name="Linear_T5" localSheetId="4">#REF!</definedName>
    <definedName name="Linear_T5">#REF!</definedName>
    <definedName name="Linear_T8" localSheetId="4">#REF!</definedName>
    <definedName name="Linear_T8">#REF!</definedName>
    <definedName name="Load_Shape" localSheetId="4">'[1]Data Sheet'!$I$3:$I$10</definedName>
    <definedName name="Load_Shape">'Data Sheet'!$K$3:$K$10</definedName>
    <definedName name="LPS" localSheetId="4">#REF!</definedName>
    <definedName name="LPS">#REF!</definedName>
    <definedName name="Measure_Description">'Data Sheet'!$B$4:$B$16</definedName>
    <definedName name="Measure_Life" localSheetId="9">#REF!</definedName>
    <definedName name="Measure_Life" localSheetId="10">#REF!</definedName>
    <definedName name="Measure_Life" localSheetId="11">#REF!</definedName>
    <definedName name="Measure_Life" localSheetId="12">#REF!</definedName>
    <definedName name="Measure_Life" localSheetId="8">#REF!</definedName>
    <definedName name="Measure_Life">#REF!</definedName>
    <definedName name="Measure_Type">'Data Sheet'!$D$15:$D$150</definedName>
    <definedName name="Measures" localSheetId="9">#REF!</definedName>
    <definedName name="Measures" localSheetId="10">#REF!</definedName>
    <definedName name="Measures" localSheetId="11">#REF!</definedName>
    <definedName name="Measures" localSheetId="12">#REF!</definedName>
    <definedName name="Measures" localSheetId="8">#REF!</definedName>
    <definedName name="Measures" localSheetId="4">'[1]Data Sheet'!$B$4:$B$57</definedName>
    <definedName name="Measures">#REF!</definedName>
    <definedName name="Motel">'Data Sheet'!$BX$13:$BX$18</definedName>
    <definedName name="Multifamily_high_rise">'Data Sheet'!$BY$13:$BY$15</definedName>
    <definedName name="Multifamily_low_rise">'Data Sheet'!$BZ$13:$BZ$18</definedName>
    <definedName name="N_A" localSheetId="4">#REF!</definedName>
    <definedName name="N_A">#REF!</definedName>
    <definedName name="NPV_BC_results" localSheetId="9">#REF!</definedName>
    <definedName name="NPV_BC_results" localSheetId="10">#REF!</definedName>
    <definedName name="NPV_BC_results" localSheetId="11">#REF!</definedName>
    <definedName name="NPV_BC_results" localSheetId="12">#REF!</definedName>
    <definedName name="NPV_BC_results" localSheetId="8">#REF!</definedName>
    <definedName name="NPV_BC_results">#REF!</definedName>
    <definedName name="OccSensors" localSheetId="9">#REF!</definedName>
    <definedName name="OccSensors" localSheetId="10">#REF!</definedName>
    <definedName name="OccSensors" localSheetId="11">#REF!</definedName>
    <definedName name="OccSensors" localSheetId="12">#REF!</definedName>
    <definedName name="OccSensors" localSheetId="8">#REF!</definedName>
    <definedName name="OccSensors">#REF!</definedName>
    <definedName name="Other">'Data Sheet'!$CH$13:$CH$18</definedName>
    <definedName name="Other_Equipment">'Data Sheet'!$D$4:$D$5</definedName>
    <definedName name="Penitentiary">'Data Sheet'!$CA$13:$CA$18</definedName>
    <definedName name="Please_Select_the_Corresponding_Measure_Life" localSheetId="9">#REF!</definedName>
    <definedName name="Please_Select_the_Corresponding_Measure_Life" localSheetId="10">#REF!</definedName>
    <definedName name="Please_Select_the_Corresponding_Measure_Life" localSheetId="11">#REF!</definedName>
    <definedName name="Please_Select_the_Corresponding_Measure_Life" localSheetId="12">#REF!</definedName>
    <definedName name="Please_Select_the_Corresponding_Measure_Life" localSheetId="8">#REF!</definedName>
    <definedName name="Please_Select_the_Corresponding_Measure_Life">#REF!</definedName>
    <definedName name="Process_Equipment">'Data Sheet'!$D$110:$D$119</definedName>
    <definedName name="Refrigerated_Warehouse">'Data Sheet'!$CB$13:$CB$14</definedName>
    <definedName name="Refrigeration">'Data Sheet'!$D$120:$D$133</definedName>
    <definedName name="Refrigeration_Controls">'Data Sheet'!$D$134:$D$139</definedName>
    <definedName name="Religious">'Data Sheet'!$CC$13:$CC$18</definedName>
    <definedName name="Replacement" localSheetId="9">#REF!</definedName>
    <definedName name="Replacement" localSheetId="10">#REF!</definedName>
    <definedName name="Replacement" localSheetId="11">#REF!</definedName>
    <definedName name="Replacement" localSheetId="12">#REF!</definedName>
    <definedName name="Replacement" localSheetId="8">#REF!</definedName>
    <definedName name="Replacement">#REF!</definedName>
    <definedName name="Replacement_Reason" localSheetId="3">'[2]Data Sheet'!$B$8:$B$10</definedName>
    <definedName name="Replacement_Reason" localSheetId="4">'[1]Data Sheet'!$G$4:$G$8</definedName>
    <definedName name="Replacement_Reason">'Data Sheet'!$I$4:$I$7</definedName>
    <definedName name="ReplacementType">'[12]Data Sheet'!$B$3:$B$6</definedName>
    <definedName name="Small_Office">'Data Sheet'!$CD$13:$CD$18</definedName>
    <definedName name="Small_Retail">'Data Sheet'!$CE$13:$CE$18</definedName>
    <definedName name="Supply">[3]Supply!$A$5:$N$26</definedName>
    <definedName name="UDRsSummer">'[3]ICAP 2016'!$M$9</definedName>
    <definedName name="UDRsWinter">'[3]ICAP 2016'!$M$15</definedName>
    <definedName name="University">'Data Sheet'!$CF$13:$CF$16</definedName>
    <definedName name="Variable_Frequency_Drives">'Data Sheet'!$D$140:$D$150</definedName>
    <definedName name="Vintage" localSheetId="9">#REF!</definedName>
    <definedName name="Vintage" localSheetId="10">#REF!</definedName>
    <definedName name="Vintage" localSheetId="11">#REF!</definedName>
    <definedName name="Vintage" localSheetId="12">#REF!</definedName>
    <definedName name="Vintage" localSheetId="8">#REF!</definedName>
    <definedName name="Vintage">#REF!</definedName>
    <definedName name="Warehouse">'Data Sheet'!$CG$13:$CG$18</definedName>
    <definedName name="Wattage_Table">'[2]Appendix C'!$B$3:$I$842</definedName>
    <definedName name="wcap">[3]Supply!$D$41:$D$53</definedName>
    <definedName name="year">[3]Supply!$B$41:$B$53</definedName>
    <definedName name="zone">[3]Supply!$E$41:$E$53</definedName>
  </definedNames>
  <calcPr calcId="191028"/>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Z23" i="1" l="1"/>
  <c r="U38" i="1"/>
  <c r="T38" i="1"/>
  <c r="DR82" i="8" l="1"/>
  <c r="DS82" i="8"/>
  <c r="E12" i="1" l="1"/>
  <c r="AX27" i="1"/>
  <c r="AY27" i="1"/>
  <c r="AZ27" i="1"/>
  <c r="AX28" i="1"/>
  <c r="AY28" i="1"/>
  <c r="AZ28" i="1"/>
  <c r="AX29" i="1"/>
  <c r="AY29" i="1"/>
  <c r="AZ29" i="1"/>
  <c r="AX30" i="1"/>
  <c r="AY30" i="1"/>
  <c r="AZ30" i="1"/>
  <c r="AX31" i="1"/>
  <c r="AY31" i="1"/>
  <c r="AZ31" i="1"/>
  <c r="AX32" i="1"/>
  <c r="AY32" i="1"/>
  <c r="AZ32" i="1"/>
  <c r="AX33" i="1"/>
  <c r="AY33" i="1"/>
  <c r="AZ33" i="1"/>
  <c r="AX34" i="1"/>
  <c r="AY34" i="1"/>
  <c r="AZ34" i="1"/>
  <c r="AX35" i="1"/>
  <c r="AY35" i="1"/>
  <c r="AZ35" i="1"/>
  <c r="AX36" i="1"/>
  <c r="AY36" i="1"/>
  <c r="AZ36" i="1"/>
  <c r="AX37" i="1"/>
  <c r="AY37" i="1"/>
  <c r="AZ37" i="1"/>
  <c r="K28" i="24"/>
  <c r="K29" i="24"/>
  <c r="K30" i="24"/>
  <c r="K31" i="24"/>
  <c r="K32" i="24"/>
  <c r="K33" i="24"/>
  <c r="K34" i="24"/>
  <c r="K35" i="24"/>
  <c r="K36" i="24"/>
  <c r="K37" i="24"/>
  <c r="K38" i="24"/>
  <c r="AC6" i="8"/>
  <c r="AC7" i="8"/>
  <c r="AC8" i="8"/>
  <c r="AC9" i="8"/>
  <c r="AC10" i="8"/>
  <c r="AC11" i="8"/>
  <c r="AC12" i="8"/>
  <c r="AC13" i="8"/>
  <c r="AC14" i="8"/>
  <c r="AC15" i="8"/>
  <c r="AC16" i="8"/>
  <c r="AC17" i="8"/>
  <c r="AC18" i="8"/>
  <c r="AC19" i="8"/>
  <c r="AC20" i="8"/>
  <c r="AC21" i="8"/>
  <c r="AC22" i="8"/>
  <c r="AC23" i="8"/>
  <c r="AC24" i="8"/>
  <c r="AC25" i="8"/>
  <c r="AC26" i="8"/>
  <c r="AC27" i="8"/>
  <c r="AC28" i="8"/>
  <c r="AC29" i="8"/>
  <c r="AC30" i="8"/>
  <c r="AC31" i="8"/>
  <c r="AC32" i="8"/>
  <c r="AC33" i="8"/>
  <c r="AC34" i="8"/>
  <c r="AC35" i="8"/>
  <c r="AC36" i="8"/>
  <c r="AC37" i="8"/>
  <c r="AC38" i="8"/>
  <c r="AC39" i="8"/>
  <c r="AC40" i="8"/>
  <c r="AC41" i="8"/>
  <c r="AC42" i="8"/>
  <c r="AC43" i="8"/>
  <c r="AC44" i="8"/>
  <c r="AC45" i="8"/>
  <c r="AC46" i="8"/>
  <c r="AC47" i="8"/>
  <c r="AC48" i="8"/>
  <c r="AC49" i="8"/>
  <c r="AC50" i="8"/>
  <c r="AC51" i="8"/>
  <c r="AC52" i="8"/>
  <c r="AC53" i="8"/>
  <c r="AC54" i="8"/>
  <c r="AC55" i="8"/>
  <c r="AC56" i="8"/>
  <c r="AC57" i="8"/>
  <c r="AC58" i="8"/>
  <c r="AC59" i="8"/>
  <c r="AC60" i="8"/>
  <c r="AC61" i="8"/>
  <c r="AC62" i="8"/>
  <c r="AC63" i="8"/>
  <c r="AC64" i="8"/>
  <c r="AC65" i="8"/>
  <c r="AC66" i="8"/>
  <c r="AC67" i="8"/>
  <c r="AC68" i="8"/>
  <c r="AC69" i="8"/>
  <c r="AC70" i="8"/>
  <c r="AC71" i="8"/>
  <c r="AC72" i="8"/>
  <c r="AC73" i="8"/>
  <c r="AC74" i="8"/>
  <c r="AC75" i="8"/>
  <c r="AC76" i="8"/>
  <c r="AC77" i="8"/>
  <c r="AC78" i="8"/>
  <c r="AC79" i="8"/>
  <c r="AC80" i="8"/>
  <c r="AC81" i="8"/>
  <c r="AC82" i="8"/>
  <c r="AC83" i="8"/>
  <c r="AJ6" i="8"/>
  <c r="AJ7" i="8"/>
  <c r="AJ8" i="8"/>
  <c r="AJ9" i="8"/>
  <c r="AJ10" i="8"/>
  <c r="AJ11" i="8"/>
  <c r="AJ12" i="8"/>
  <c r="AJ13" i="8"/>
  <c r="AJ14" i="8"/>
  <c r="AJ15" i="8"/>
  <c r="AJ16" i="8"/>
  <c r="Z8" i="6" l="1"/>
  <c r="AA8" i="6"/>
  <c r="Y8" i="6"/>
  <c r="X8" i="6"/>
  <c r="J25" i="24"/>
  <c r="J26" i="24"/>
  <c r="J27" i="24"/>
  <c r="J28" i="24"/>
  <c r="J29" i="24"/>
  <c r="J30" i="24"/>
  <c r="J31" i="24"/>
  <c r="J32" i="24"/>
  <c r="J33" i="24"/>
  <c r="J34" i="24"/>
  <c r="J35" i="24"/>
  <c r="J36" i="24"/>
  <c r="J37" i="24"/>
  <c r="J38" i="24"/>
  <c r="J24" i="24"/>
  <c r="T4" i="8"/>
  <c r="T5" i="8"/>
  <c r="T7" i="8"/>
  <c r="T8" i="8"/>
  <c r="T9" i="8"/>
  <c r="T10" i="8"/>
  <c r="T11" i="8"/>
  <c r="T12" i="8"/>
  <c r="T13" i="8"/>
  <c r="T14" i="8"/>
  <c r="T15" i="8"/>
  <c r="T16" i="8"/>
  <c r="T17" i="8"/>
  <c r="T2" i="8"/>
  <c r="B25" i="24" l="1"/>
  <c r="T19" i="8" s="1"/>
  <c r="B26" i="24"/>
  <c r="T20" i="8" s="1"/>
  <c r="B27" i="24"/>
  <c r="T21" i="8" s="1"/>
  <c r="B28" i="24"/>
  <c r="T22" i="8" s="1"/>
  <c r="B29" i="24"/>
  <c r="T23" i="8" s="1"/>
  <c r="B30" i="24"/>
  <c r="T24" i="8" s="1"/>
  <c r="B31" i="24"/>
  <c r="T25" i="8" s="1"/>
  <c r="B32" i="24"/>
  <c r="T26" i="8" s="1"/>
  <c r="B33" i="24"/>
  <c r="T27" i="8" s="1"/>
  <c r="B34" i="24"/>
  <c r="T28" i="8" s="1"/>
  <c r="B35" i="24"/>
  <c r="T29" i="8" s="1"/>
  <c r="B36" i="24"/>
  <c r="T30" i="8" s="1"/>
  <c r="B37" i="24"/>
  <c r="T31" i="8" s="1"/>
  <c r="B38" i="24"/>
  <c r="T32" i="8" s="1"/>
  <c r="T33" i="8"/>
  <c r="T34" i="8"/>
  <c r="T35" i="8"/>
  <c r="T36" i="8"/>
  <c r="T37" i="8"/>
  <c r="T38" i="8"/>
  <c r="T39" i="8"/>
  <c r="T40" i="8"/>
  <c r="T41" i="8"/>
  <c r="T42" i="8"/>
  <c r="T43" i="8"/>
  <c r="T44" i="8"/>
  <c r="T45" i="8"/>
  <c r="T46" i="8"/>
  <c r="T47" i="8"/>
  <c r="T48" i="8"/>
  <c r="T49" i="8"/>
  <c r="T50" i="8"/>
  <c r="T51" i="8"/>
  <c r="T52" i="8"/>
  <c r="T53" i="8"/>
  <c r="T54" i="8"/>
  <c r="T55" i="8"/>
  <c r="T56" i="8"/>
  <c r="T57" i="8"/>
  <c r="T58" i="8"/>
  <c r="T59" i="8"/>
  <c r="T60" i="8"/>
  <c r="T61" i="8"/>
  <c r="T62" i="8"/>
  <c r="T63" i="8"/>
  <c r="T64" i="8"/>
  <c r="T65" i="8"/>
  <c r="T66" i="8"/>
  <c r="T67" i="8"/>
  <c r="T68" i="8"/>
  <c r="T69" i="8"/>
  <c r="T70" i="8"/>
  <c r="T71" i="8"/>
  <c r="T72" i="8"/>
  <c r="T73" i="8"/>
  <c r="T74" i="8"/>
  <c r="T75" i="8"/>
  <c r="T76" i="8"/>
  <c r="T77" i="8"/>
  <c r="T78" i="8"/>
  <c r="T79" i="8"/>
  <c r="T80" i="8"/>
  <c r="T81" i="8"/>
  <c r="B24" i="24"/>
  <c r="T18" i="8" s="1"/>
  <c r="A25" i="24"/>
  <c r="A26" i="24"/>
  <c r="A27" i="24"/>
  <c r="A28" i="24"/>
  <c r="A29" i="24"/>
  <c r="A30" i="24"/>
  <c r="A31" i="24"/>
  <c r="A32" i="24"/>
  <c r="A33" i="24"/>
  <c r="A34" i="24"/>
  <c r="A35" i="24"/>
  <c r="A36" i="24"/>
  <c r="A37" i="24"/>
  <c r="A38" i="24"/>
  <c r="A24" i="24"/>
  <c r="B9" i="24"/>
  <c r="T3" i="8" s="1"/>
  <c r="B7" i="24"/>
  <c r="B6" i="24"/>
  <c r="B5" i="24"/>
  <c r="B4" i="24"/>
  <c r="B3" i="24"/>
  <c r="C5" i="30"/>
  <c r="C6" i="30"/>
  <c r="C7" i="30"/>
  <c r="C8" i="30"/>
  <c r="C9" i="30"/>
  <c r="C10" i="30"/>
  <c r="C11" i="30"/>
  <c r="C12" i="30"/>
  <c r="C13" i="30"/>
  <c r="C14" i="30"/>
  <c r="C15" i="30"/>
  <c r="C16" i="30"/>
  <c r="U5" i="29"/>
  <c r="V5" i="29"/>
  <c r="U6" i="29"/>
  <c r="V6" i="29"/>
  <c r="E7" i="29"/>
  <c r="J7" i="29"/>
  <c r="U7" i="29"/>
  <c r="V7" i="29"/>
  <c r="E8" i="29"/>
  <c r="J8" i="29"/>
  <c r="U8" i="29"/>
  <c r="V8" i="29"/>
  <c r="E9" i="29"/>
  <c r="J9" i="29"/>
  <c r="U9" i="29"/>
  <c r="V9" i="29"/>
  <c r="E10" i="29"/>
  <c r="J10" i="29"/>
  <c r="U10" i="29"/>
  <c r="V10" i="29"/>
  <c r="E11" i="29"/>
  <c r="J11" i="29"/>
  <c r="U11" i="29"/>
  <c r="V11" i="29"/>
  <c r="E12" i="29"/>
  <c r="J12" i="29"/>
  <c r="U12" i="29"/>
  <c r="V12" i="29"/>
  <c r="E13" i="29"/>
  <c r="J13" i="29"/>
  <c r="U13" i="29"/>
  <c r="V13" i="29"/>
  <c r="E14" i="29"/>
  <c r="J14" i="29"/>
  <c r="U14" i="29"/>
  <c r="V14" i="29"/>
  <c r="E15" i="29"/>
  <c r="J15" i="29"/>
  <c r="U15" i="29"/>
  <c r="V15" i="29"/>
  <c r="E16" i="29"/>
  <c r="J16" i="29"/>
  <c r="U16" i="29"/>
  <c r="V16" i="29"/>
  <c r="E17" i="29"/>
  <c r="J17" i="29"/>
  <c r="U17" i="29"/>
  <c r="V17" i="29"/>
  <c r="E18" i="29"/>
  <c r="J18" i="29"/>
  <c r="U18" i="29"/>
  <c r="V18" i="29"/>
  <c r="E19" i="29"/>
  <c r="J19" i="29"/>
  <c r="U19" i="29"/>
  <c r="V19" i="29"/>
  <c r="E20" i="29"/>
  <c r="J20" i="29"/>
  <c r="U20" i="29"/>
  <c r="V20" i="29"/>
  <c r="E21" i="29"/>
  <c r="J21" i="29"/>
  <c r="U21" i="29"/>
  <c r="V21" i="29"/>
  <c r="E22" i="29"/>
  <c r="J22" i="29"/>
  <c r="U22" i="29"/>
  <c r="V22" i="29"/>
  <c r="E23" i="29"/>
  <c r="J23" i="29"/>
  <c r="U23" i="29"/>
  <c r="V23" i="29"/>
  <c r="E24" i="29"/>
  <c r="J24" i="29"/>
  <c r="U24" i="29"/>
  <c r="V24" i="29"/>
  <c r="E25" i="29"/>
  <c r="J25" i="29"/>
  <c r="U25" i="29"/>
  <c r="V25" i="29"/>
  <c r="D26" i="29"/>
  <c r="E26" i="29" s="1"/>
  <c r="I26" i="29"/>
  <c r="I27" i="29" s="1"/>
  <c r="J26" i="29"/>
  <c r="U26" i="29"/>
  <c r="V26" i="29"/>
  <c r="D27" i="29"/>
  <c r="D28" i="29" s="1"/>
  <c r="E27" i="29"/>
  <c r="J27" i="29"/>
  <c r="U27" i="29"/>
  <c r="V27" i="29"/>
  <c r="E28" i="29"/>
  <c r="I28" i="29"/>
  <c r="U28" i="29"/>
  <c r="V28" i="29"/>
  <c r="D29" i="29"/>
  <c r="U29" i="29"/>
  <c r="V29" i="29"/>
  <c r="U30" i="29"/>
  <c r="V30" i="29"/>
  <c r="U31" i="29"/>
  <c r="V31" i="29"/>
  <c r="U32" i="29"/>
  <c r="V32" i="29"/>
  <c r="U33" i="29"/>
  <c r="V33" i="29"/>
  <c r="U34" i="29"/>
  <c r="V34" i="29"/>
  <c r="U35" i="29"/>
  <c r="V35" i="29"/>
  <c r="U36" i="29"/>
  <c r="V36" i="29"/>
  <c r="U37" i="29"/>
  <c r="V37" i="29"/>
  <c r="U38" i="29"/>
  <c r="V38" i="29"/>
  <c r="A39" i="29"/>
  <c r="V39" i="29" s="1"/>
  <c r="B39" i="29"/>
  <c r="B40" i="29" s="1"/>
  <c r="B41" i="29" s="1"/>
  <c r="B42" i="29" s="1"/>
  <c r="B43" i="29" s="1"/>
  <c r="B44" i="29" s="1"/>
  <c r="B45" i="29" s="1"/>
  <c r="B46" i="29" s="1"/>
  <c r="C39" i="29"/>
  <c r="G39" i="29"/>
  <c r="G40" i="29" s="1"/>
  <c r="H39" i="29"/>
  <c r="U39" i="29"/>
  <c r="A40" i="29"/>
  <c r="C40" i="29"/>
  <c r="H40" i="29"/>
  <c r="C41" i="29"/>
  <c r="G41" i="29"/>
  <c r="G42" i="29" s="1"/>
  <c r="G43" i="29" s="1"/>
  <c r="G44" i="29" s="1"/>
  <c r="G45" i="29" s="1"/>
  <c r="G46" i="29" s="1"/>
  <c r="G47" i="29" s="1"/>
  <c r="G48" i="29" s="1"/>
  <c r="G49" i="29" s="1"/>
  <c r="H41" i="29"/>
  <c r="C42" i="29"/>
  <c r="C43" i="29" s="1"/>
  <c r="H42" i="29"/>
  <c r="H43" i="29" s="1"/>
  <c r="C44" i="29"/>
  <c r="H44" i="29"/>
  <c r="C45" i="29"/>
  <c r="H45" i="29"/>
  <c r="C46" i="29"/>
  <c r="H46" i="29"/>
  <c r="H47" i="29" s="1"/>
  <c r="B47" i="29"/>
  <c r="B48" i="29"/>
  <c r="H48" i="29"/>
  <c r="B49" i="29"/>
  <c r="H49" i="29"/>
  <c r="U5" i="28"/>
  <c r="V5" i="28"/>
  <c r="U6" i="28"/>
  <c r="V6" i="28"/>
  <c r="E7" i="28"/>
  <c r="J7" i="28"/>
  <c r="U7" i="28"/>
  <c r="V7" i="28"/>
  <c r="E8" i="28"/>
  <c r="J8" i="28"/>
  <c r="U8" i="28"/>
  <c r="V8" i="28"/>
  <c r="E9" i="28"/>
  <c r="J9" i="28"/>
  <c r="U9" i="28"/>
  <c r="V9" i="28"/>
  <c r="E10" i="28"/>
  <c r="J10" i="28"/>
  <c r="U10" i="28"/>
  <c r="V10" i="28"/>
  <c r="E11" i="28"/>
  <c r="J11" i="28"/>
  <c r="U11" i="28"/>
  <c r="V11" i="28"/>
  <c r="E12" i="28"/>
  <c r="J12" i="28"/>
  <c r="U12" i="28"/>
  <c r="V12" i="28"/>
  <c r="E13" i="28"/>
  <c r="J13" i="28"/>
  <c r="U13" i="28"/>
  <c r="V13" i="28"/>
  <c r="E14" i="28"/>
  <c r="J14" i="28"/>
  <c r="U14" i="28"/>
  <c r="V14" i="28"/>
  <c r="E15" i="28"/>
  <c r="J15" i="28"/>
  <c r="U15" i="28"/>
  <c r="V15" i="28"/>
  <c r="E16" i="28"/>
  <c r="J16" i="28"/>
  <c r="U16" i="28"/>
  <c r="V16" i="28"/>
  <c r="E17" i="28"/>
  <c r="J17" i="28"/>
  <c r="U17" i="28"/>
  <c r="V17" i="28"/>
  <c r="E18" i="28"/>
  <c r="J18" i="28"/>
  <c r="U18" i="28"/>
  <c r="V18" i="28"/>
  <c r="E19" i="28"/>
  <c r="J19" i="28"/>
  <c r="U19" i="28"/>
  <c r="V19" i="28"/>
  <c r="E20" i="28"/>
  <c r="J20" i="28"/>
  <c r="U20" i="28"/>
  <c r="V20" i="28"/>
  <c r="E21" i="28"/>
  <c r="J21" i="28"/>
  <c r="U21" i="28"/>
  <c r="V21" i="28"/>
  <c r="E22" i="28"/>
  <c r="J22" i="28"/>
  <c r="U22" i="28"/>
  <c r="V22" i="28"/>
  <c r="E23" i="28"/>
  <c r="J23" i="28"/>
  <c r="U23" i="28"/>
  <c r="V23" i="28"/>
  <c r="E24" i="28"/>
  <c r="J24" i="28"/>
  <c r="U24" i="28"/>
  <c r="V24" i="28"/>
  <c r="E25" i="28"/>
  <c r="J25" i="28"/>
  <c r="U25" i="28"/>
  <c r="V25" i="28"/>
  <c r="D26" i="28"/>
  <c r="E26" i="28" s="1"/>
  <c r="I26" i="28"/>
  <c r="U26" i="28"/>
  <c r="V26" i="28"/>
  <c r="D27" i="28"/>
  <c r="U27" i="28"/>
  <c r="V27" i="28"/>
  <c r="U28" i="28"/>
  <c r="V28" i="28"/>
  <c r="U29" i="28"/>
  <c r="V29" i="28"/>
  <c r="U30" i="28"/>
  <c r="V30" i="28"/>
  <c r="U31" i="28"/>
  <c r="V31" i="28"/>
  <c r="U32" i="28"/>
  <c r="V32" i="28"/>
  <c r="U33" i="28"/>
  <c r="V33" i="28"/>
  <c r="U34" i="28"/>
  <c r="V34" i="28"/>
  <c r="U35" i="28"/>
  <c r="V35" i="28"/>
  <c r="U36" i="28"/>
  <c r="V36" i="28"/>
  <c r="U37" i="28"/>
  <c r="V37" i="28"/>
  <c r="U38" i="28"/>
  <c r="V38" i="28"/>
  <c r="A39" i="28"/>
  <c r="B39" i="28"/>
  <c r="C39" i="28"/>
  <c r="G39" i="28"/>
  <c r="G40" i="28" s="1"/>
  <c r="G41" i="28" s="1"/>
  <c r="G42" i="28" s="1"/>
  <c r="G43" i="28" s="1"/>
  <c r="G44" i="28" s="1"/>
  <c r="G45" i="28" s="1"/>
  <c r="G46" i="28" s="1"/>
  <c r="G47" i="28" s="1"/>
  <c r="G48" i="28" s="1"/>
  <c r="G49" i="28" s="1"/>
  <c r="H39" i="28"/>
  <c r="U39" i="28"/>
  <c r="B40" i="28"/>
  <c r="B41" i="28" s="1"/>
  <c r="C40" i="28"/>
  <c r="H40" i="28"/>
  <c r="C41" i="28"/>
  <c r="C42" i="28" s="1"/>
  <c r="H41" i="28"/>
  <c r="H42" i="28" s="1"/>
  <c r="B42" i="28"/>
  <c r="B43" i="28"/>
  <c r="C43" i="28"/>
  <c r="H43" i="28"/>
  <c r="B44" i="28"/>
  <c r="B45" i="28" s="1"/>
  <c r="C44" i="28"/>
  <c r="H44" i="28"/>
  <c r="H45" i="28"/>
  <c r="H46" i="28" s="1"/>
  <c r="B46" i="28"/>
  <c r="B47" i="28"/>
  <c r="H47" i="28"/>
  <c r="B48" i="28"/>
  <c r="B49" i="28" s="1"/>
  <c r="H48" i="28"/>
  <c r="G5" i="27"/>
  <c r="G6" i="27"/>
  <c r="S6" i="27"/>
  <c r="BS15" i="25" s="1"/>
  <c r="G7" i="27"/>
  <c r="G8" i="27"/>
  <c r="S8" i="27"/>
  <c r="BS17" i="25" s="1"/>
  <c r="G9" i="27"/>
  <c r="J9" i="27"/>
  <c r="K9" i="27"/>
  <c r="L9" i="27"/>
  <c r="M9" i="27"/>
  <c r="N9" i="27"/>
  <c r="O9" i="27"/>
  <c r="R9" i="27"/>
  <c r="G10" i="27"/>
  <c r="S10" i="27"/>
  <c r="G11" i="27"/>
  <c r="S11" i="27"/>
  <c r="BS20" i="25" s="1"/>
  <c r="G12" i="27"/>
  <c r="G13" i="27"/>
  <c r="G14" i="27"/>
  <c r="S14" i="27"/>
  <c r="G15" i="27"/>
  <c r="S15" i="27"/>
  <c r="G16" i="27"/>
  <c r="G17" i="27"/>
  <c r="R17" i="27"/>
  <c r="G18" i="27"/>
  <c r="S18" i="27"/>
  <c r="G19" i="27"/>
  <c r="S19" i="27"/>
  <c r="G20" i="27"/>
  <c r="G21" i="27"/>
  <c r="R21" i="27"/>
  <c r="G22" i="27"/>
  <c r="S22" i="27"/>
  <c r="G23" i="27"/>
  <c r="S23" i="27"/>
  <c r="BS32" i="25" s="1"/>
  <c r="G24" i="27"/>
  <c r="G25" i="27"/>
  <c r="R25" i="27"/>
  <c r="G26" i="27"/>
  <c r="S26" i="27"/>
  <c r="BS35" i="25" s="1"/>
  <c r="G27" i="27"/>
  <c r="S27" i="27"/>
  <c r="G28" i="27"/>
  <c r="G29" i="27"/>
  <c r="G30" i="27"/>
  <c r="S30" i="27"/>
  <c r="G31" i="27"/>
  <c r="S31" i="27"/>
  <c r="G32" i="27"/>
  <c r="G33" i="27"/>
  <c r="R33" i="27"/>
  <c r="G34" i="27"/>
  <c r="S34" i="27"/>
  <c r="G35" i="27"/>
  <c r="S35" i="27"/>
  <c r="G36" i="27"/>
  <c r="G37" i="27"/>
  <c r="R37" i="27"/>
  <c r="G38" i="27"/>
  <c r="S38" i="27"/>
  <c r="BS47" i="25" s="1"/>
  <c r="A39" i="27"/>
  <c r="B39" i="27"/>
  <c r="C39" i="27"/>
  <c r="D39" i="27"/>
  <c r="E39" i="27"/>
  <c r="G39" i="27"/>
  <c r="S39" i="27"/>
  <c r="A40" i="27"/>
  <c r="B40" i="27"/>
  <c r="C40" i="27"/>
  <c r="D40" i="27"/>
  <c r="D41" i="27" s="1"/>
  <c r="D42" i="27" s="1"/>
  <c r="D43" i="27" s="1"/>
  <c r="D44" i="27" s="1"/>
  <c r="D45" i="27" s="1"/>
  <c r="D46" i="27" s="1"/>
  <c r="D47" i="27" s="1"/>
  <c r="D48" i="27" s="1"/>
  <c r="D49" i="27" s="1"/>
  <c r="E40" i="27"/>
  <c r="G40" i="27"/>
  <c r="S40" i="27"/>
  <c r="A41" i="27"/>
  <c r="B41" i="27"/>
  <c r="C41" i="27"/>
  <c r="E41" i="27"/>
  <c r="G41" i="27"/>
  <c r="S41" i="27"/>
  <c r="A42" i="27"/>
  <c r="B42" i="27"/>
  <c r="C42" i="27"/>
  <c r="E42" i="27"/>
  <c r="G42" i="27"/>
  <c r="S42" i="27"/>
  <c r="A43" i="27"/>
  <c r="B43" i="27"/>
  <c r="C43" i="27"/>
  <c r="E43" i="27"/>
  <c r="G43" i="27"/>
  <c r="S43" i="27"/>
  <c r="A44" i="27"/>
  <c r="B44" i="27"/>
  <c r="C44" i="27"/>
  <c r="E44" i="27"/>
  <c r="G44" i="27"/>
  <c r="S44" i="27"/>
  <c r="A45" i="27"/>
  <c r="B45" i="27"/>
  <c r="C45" i="27"/>
  <c r="E45" i="27"/>
  <c r="G45" i="27"/>
  <c r="S45" i="27"/>
  <c r="A46" i="27"/>
  <c r="B46" i="27"/>
  <c r="C46" i="27"/>
  <c r="E46" i="27"/>
  <c r="G46" i="27"/>
  <c r="S46" i="27"/>
  <c r="A47" i="27"/>
  <c r="B47" i="27"/>
  <c r="C47" i="27"/>
  <c r="E47" i="27"/>
  <c r="G47" i="27"/>
  <c r="S47" i="27"/>
  <c r="A48" i="27"/>
  <c r="B48" i="27"/>
  <c r="C48" i="27"/>
  <c r="E48" i="27"/>
  <c r="G48" i="27"/>
  <c r="S48" i="27"/>
  <c r="A49" i="27"/>
  <c r="B49" i="27"/>
  <c r="C49" i="27"/>
  <c r="E49" i="27"/>
  <c r="G49" i="27"/>
  <c r="S49" i="27"/>
  <c r="AC4" i="26"/>
  <c r="AG4" i="26"/>
  <c r="AM4" i="26"/>
  <c r="AI24" i="25" s="1"/>
  <c r="AN4" i="26"/>
  <c r="AO4" i="26"/>
  <c r="AP4" i="26"/>
  <c r="AM5" i="26"/>
  <c r="AN5" i="26"/>
  <c r="AO5" i="26"/>
  <c r="AP5" i="26"/>
  <c r="AM6" i="26"/>
  <c r="AI20" i="25" s="1"/>
  <c r="AN6" i="26"/>
  <c r="AO6" i="26"/>
  <c r="AP6" i="26"/>
  <c r="AM7" i="26"/>
  <c r="AI21" i="25" s="1"/>
  <c r="AN7" i="26"/>
  <c r="AO7" i="26"/>
  <c r="AP7" i="26"/>
  <c r="AM8" i="26"/>
  <c r="AN8" i="26"/>
  <c r="AO8" i="26"/>
  <c r="AP8" i="26"/>
  <c r="AM9" i="26"/>
  <c r="AI29" i="25" s="1"/>
  <c r="AN9" i="26"/>
  <c r="AO9" i="26"/>
  <c r="AP9" i="26"/>
  <c r="AM10" i="26"/>
  <c r="AI32" i="25" s="1"/>
  <c r="AN10" i="26"/>
  <c r="AO10" i="26"/>
  <c r="AP10" i="26"/>
  <c r="AM11" i="26"/>
  <c r="AI35" i="25" s="1"/>
  <c r="AN11" i="26"/>
  <c r="AO11" i="26"/>
  <c r="AP11" i="26"/>
  <c r="AM12" i="26"/>
  <c r="AN12" i="26"/>
  <c r="AO12" i="26"/>
  <c r="AP12" i="26"/>
  <c r="AM13" i="26"/>
  <c r="AI38" i="25" s="1"/>
  <c r="AN13" i="26"/>
  <c r="AO13" i="26"/>
  <c r="AP13" i="26"/>
  <c r="AM14" i="26"/>
  <c r="AI43" i="25" s="1"/>
  <c r="AN14" i="26"/>
  <c r="AO14" i="26"/>
  <c r="AP14" i="26"/>
  <c r="AM15" i="26"/>
  <c r="AN15" i="26"/>
  <c r="AO15" i="26"/>
  <c r="AP15" i="26"/>
  <c r="AM16" i="26"/>
  <c r="AI48" i="25" s="1"/>
  <c r="AN16" i="26"/>
  <c r="AO16" i="26"/>
  <c r="AP16" i="26"/>
  <c r="AM17" i="26"/>
  <c r="AN17" i="26"/>
  <c r="AO17" i="26"/>
  <c r="AP17" i="26"/>
  <c r="AM18" i="26"/>
  <c r="AI52" i="25" s="1"/>
  <c r="AN18" i="26"/>
  <c r="AO18" i="26"/>
  <c r="AP18" i="26"/>
  <c r="AM19" i="26"/>
  <c r="AN19" i="26"/>
  <c r="AO19" i="26"/>
  <c r="AP19" i="26"/>
  <c r="AM20" i="26"/>
  <c r="AN20" i="26"/>
  <c r="AO20" i="26"/>
  <c r="AP20" i="26"/>
  <c r="AM21" i="26"/>
  <c r="AN21" i="26"/>
  <c r="AO21" i="26"/>
  <c r="AP21" i="26"/>
  <c r="AM22" i="26"/>
  <c r="AN22" i="26"/>
  <c r="AO22" i="26"/>
  <c r="AP22" i="26"/>
  <c r="AM23" i="26"/>
  <c r="AN23" i="26"/>
  <c r="AO23" i="26"/>
  <c r="AP23" i="26"/>
  <c r="E24" i="26"/>
  <c r="AM24" i="26"/>
  <c r="AN24" i="26"/>
  <c r="AO24" i="26"/>
  <c r="AP24" i="26"/>
  <c r="E25" i="26"/>
  <c r="E26" i="26" s="1"/>
  <c r="E27" i="26" s="1"/>
  <c r="E28" i="26" s="1"/>
  <c r="E29" i="26" s="1"/>
  <c r="E30" i="26" s="1"/>
  <c r="E31" i="26" s="1"/>
  <c r="E32" i="26" s="1"/>
  <c r="E33" i="26" s="1"/>
  <c r="E34" i="26" s="1"/>
  <c r="E35" i="26" s="1"/>
  <c r="E36" i="26" s="1"/>
  <c r="E37" i="26" s="1"/>
  <c r="E38" i="26" s="1"/>
  <c r="E39" i="26" s="1"/>
  <c r="E40" i="26" s="1"/>
  <c r="E41" i="26" s="1"/>
  <c r="E42" i="26" s="1"/>
  <c r="E43" i="26" s="1"/>
  <c r="E44" i="26" s="1"/>
  <c r="E45" i="26" s="1"/>
  <c r="E46" i="26" s="1"/>
  <c r="E47" i="26" s="1"/>
  <c r="AM25" i="26"/>
  <c r="AN25" i="26"/>
  <c r="AO25" i="26"/>
  <c r="BR36" i="25" s="1"/>
  <c r="AP25" i="26"/>
  <c r="AM26" i="26"/>
  <c r="AN26" i="26"/>
  <c r="AO26" i="26"/>
  <c r="AP26" i="26"/>
  <c r="C27" i="26"/>
  <c r="D27" i="26"/>
  <c r="D28" i="26" s="1"/>
  <c r="D29" i="26" s="1"/>
  <c r="D30" i="26" s="1"/>
  <c r="D31" i="26" s="1"/>
  <c r="D32" i="26" s="1"/>
  <c r="D33" i="26" s="1"/>
  <c r="D34" i="26" s="1"/>
  <c r="D35" i="26" s="1"/>
  <c r="D36" i="26" s="1"/>
  <c r="D37" i="26" s="1"/>
  <c r="D38" i="26" s="1"/>
  <c r="D39" i="26" s="1"/>
  <c r="D40" i="26" s="1"/>
  <c r="D41" i="26" s="1"/>
  <c r="D42" i="26" s="1"/>
  <c r="D43" i="26" s="1"/>
  <c r="D44" i="26" s="1"/>
  <c r="D45" i="26" s="1"/>
  <c r="D46" i="26" s="1"/>
  <c r="D47" i="26" s="1"/>
  <c r="F27" i="26"/>
  <c r="M27" i="26"/>
  <c r="N27" i="26"/>
  <c r="N28" i="26" s="1"/>
  <c r="N29" i="26" s="1"/>
  <c r="N30" i="26" s="1"/>
  <c r="N31" i="26" s="1"/>
  <c r="N32" i="26" s="1"/>
  <c r="N33" i="26" s="1"/>
  <c r="N34" i="26" s="1"/>
  <c r="N35" i="26" s="1"/>
  <c r="N36" i="26" s="1"/>
  <c r="N37" i="26" s="1"/>
  <c r="N38" i="26" s="1"/>
  <c r="N39" i="26" s="1"/>
  <c r="N40" i="26" s="1"/>
  <c r="N41" i="26" s="1"/>
  <c r="N42" i="26" s="1"/>
  <c r="N43" i="26" s="1"/>
  <c r="N44" i="26" s="1"/>
  <c r="N45" i="26" s="1"/>
  <c r="N46" i="26" s="1"/>
  <c r="N47" i="26" s="1"/>
  <c r="P27" i="26"/>
  <c r="U27" i="26"/>
  <c r="AM27" i="26"/>
  <c r="AN27" i="26"/>
  <c r="AO27" i="26"/>
  <c r="AP27" i="26"/>
  <c r="C28" i="26"/>
  <c r="F28" i="26"/>
  <c r="M28" i="26"/>
  <c r="P28" i="26"/>
  <c r="U28" i="26"/>
  <c r="AM28" i="26"/>
  <c r="AN28" i="26"/>
  <c r="AO28" i="26"/>
  <c r="AP28" i="26"/>
  <c r="C29" i="26"/>
  <c r="F29" i="26"/>
  <c r="M29" i="26"/>
  <c r="P29" i="26"/>
  <c r="U29" i="26"/>
  <c r="AM29" i="26"/>
  <c r="AN29" i="26"/>
  <c r="AO29" i="26"/>
  <c r="AP29" i="26"/>
  <c r="C30" i="26"/>
  <c r="C31" i="26" s="1"/>
  <c r="C32" i="26" s="1"/>
  <c r="C33" i="26" s="1"/>
  <c r="C34" i="26" s="1"/>
  <c r="C35" i="26" s="1"/>
  <c r="C36" i="26" s="1"/>
  <c r="C37" i="26" s="1"/>
  <c r="C38" i="26" s="1"/>
  <c r="C39" i="26" s="1"/>
  <c r="C40" i="26" s="1"/>
  <c r="C41" i="26" s="1"/>
  <c r="C42" i="26" s="1"/>
  <c r="C43" i="26" s="1"/>
  <c r="C44" i="26" s="1"/>
  <c r="C45" i="26" s="1"/>
  <c r="C46" i="26" s="1"/>
  <c r="C47" i="26" s="1"/>
  <c r="F30" i="26"/>
  <c r="M30" i="26"/>
  <c r="M31" i="26" s="1"/>
  <c r="P30" i="26"/>
  <c r="U30" i="26"/>
  <c r="AM30" i="26"/>
  <c r="AN30" i="26"/>
  <c r="AO30" i="26"/>
  <c r="AP30" i="26"/>
  <c r="F31" i="26"/>
  <c r="P31" i="26"/>
  <c r="U31" i="26"/>
  <c r="AM31" i="26"/>
  <c r="AN31" i="26"/>
  <c r="AO31" i="26"/>
  <c r="AP31" i="26"/>
  <c r="F32" i="26"/>
  <c r="P32" i="26"/>
  <c r="U32" i="26"/>
  <c r="AM32" i="26"/>
  <c r="AN32" i="26"/>
  <c r="AO32" i="26"/>
  <c r="AP32" i="26"/>
  <c r="F33" i="26"/>
  <c r="P33" i="26"/>
  <c r="U33" i="26"/>
  <c r="AM33" i="26"/>
  <c r="AN33" i="26"/>
  <c r="AO33" i="26"/>
  <c r="AP33" i="26"/>
  <c r="F34" i="26"/>
  <c r="P34" i="26"/>
  <c r="U34" i="26"/>
  <c r="AM34" i="26"/>
  <c r="AN34" i="26"/>
  <c r="AO34" i="26"/>
  <c r="AP34" i="26"/>
  <c r="F35" i="26"/>
  <c r="P35" i="26"/>
  <c r="U35" i="26"/>
  <c r="AM35" i="26"/>
  <c r="AN35" i="26"/>
  <c r="AO35" i="26"/>
  <c r="AP35" i="26"/>
  <c r="F36" i="26"/>
  <c r="P36" i="26"/>
  <c r="U36" i="26"/>
  <c r="AM36" i="26"/>
  <c r="AN36" i="26"/>
  <c r="AO36" i="26"/>
  <c r="AP36" i="26"/>
  <c r="F37" i="26"/>
  <c r="P37" i="26"/>
  <c r="U37" i="26"/>
  <c r="AM37" i="26"/>
  <c r="AN37" i="26"/>
  <c r="AO37" i="26"/>
  <c r="AP37" i="26"/>
  <c r="F38" i="26"/>
  <c r="P38" i="26"/>
  <c r="P39" i="26" s="1"/>
  <c r="P40" i="26" s="1"/>
  <c r="P41" i="26" s="1"/>
  <c r="P42" i="26" s="1"/>
  <c r="P43" i="26" s="1"/>
  <c r="P44" i="26" s="1"/>
  <c r="P45" i="26" s="1"/>
  <c r="P46" i="26" s="1"/>
  <c r="P47" i="26" s="1"/>
  <c r="U38" i="26"/>
  <c r="AL38" i="26"/>
  <c r="AM38" i="26"/>
  <c r="AN38" i="26"/>
  <c r="AO38" i="26"/>
  <c r="AP38" i="26"/>
  <c r="F39" i="26"/>
  <c r="U39" i="26"/>
  <c r="F40" i="26"/>
  <c r="U40" i="26"/>
  <c r="F41" i="26"/>
  <c r="F42" i="26" s="1"/>
  <c r="F43" i="26" s="1"/>
  <c r="F44" i="26" s="1"/>
  <c r="F45" i="26" s="1"/>
  <c r="F46" i="26" s="1"/>
  <c r="F47" i="26" s="1"/>
  <c r="U41" i="26"/>
  <c r="U42" i="26"/>
  <c r="U43" i="26"/>
  <c r="U44" i="26"/>
  <c r="U45" i="26"/>
  <c r="U46" i="26"/>
  <c r="U47" i="26"/>
  <c r="C1" i="25"/>
  <c r="C2" i="25"/>
  <c r="BR14" i="25"/>
  <c r="BU14" i="25"/>
  <c r="V14" i="25" s="1"/>
  <c r="AA14" i="25" s="1"/>
  <c r="AG14" i="25" s="1"/>
  <c r="M15" i="25"/>
  <c r="AW15" i="25"/>
  <c r="BR15" i="25"/>
  <c r="M16" i="25"/>
  <c r="AW16" i="25"/>
  <c r="BR16" i="25"/>
  <c r="M17" i="25"/>
  <c r="AW17" i="25"/>
  <c r="BR17" i="25"/>
  <c r="M18" i="25"/>
  <c r="AJ18" i="25"/>
  <c r="AW18" i="25"/>
  <c r="BR18" i="25"/>
  <c r="M19" i="25"/>
  <c r="AI19" i="25"/>
  <c r="AW19" i="25"/>
  <c r="AW20" i="25" s="1"/>
  <c r="AW21" i="25" s="1"/>
  <c r="AW22" i="25" s="1"/>
  <c r="AW23" i="25" s="1"/>
  <c r="BR19" i="25"/>
  <c r="BS19" i="25"/>
  <c r="M20" i="25"/>
  <c r="BR20" i="25"/>
  <c r="M21" i="25"/>
  <c r="BR21" i="25"/>
  <c r="M22" i="25"/>
  <c r="AI22" i="25"/>
  <c r="BR22" i="25"/>
  <c r="M23" i="25"/>
  <c r="M24" i="25" s="1"/>
  <c r="M25" i="25" s="1"/>
  <c r="M26" i="25" s="1"/>
  <c r="M27" i="25" s="1"/>
  <c r="M28" i="25" s="1"/>
  <c r="M29" i="25" s="1"/>
  <c r="M30" i="25" s="1"/>
  <c r="M31" i="25" s="1"/>
  <c r="M32" i="25" s="1"/>
  <c r="M33" i="25" s="1"/>
  <c r="M34" i="25" s="1"/>
  <c r="M35" i="25" s="1"/>
  <c r="M36" i="25" s="1"/>
  <c r="M37" i="25" s="1"/>
  <c r="M38" i="25" s="1"/>
  <c r="M39" i="25" s="1"/>
  <c r="BR23" i="25"/>
  <c r="BS23" i="25"/>
  <c r="AW24" i="25"/>
  <c r="AW25" i="25" s="1"/>
  <c r="AW26" i="25" s="1"/>
  <c r="AW27" i="25" s="1"/>
  <c r="AW28" i="25" s="1"/>
  <c r="AW29" i="25" s="1"/>
  <c r="AW30" i="25" s="1"/>
  <c r="AW31" i="25" s="1"/>
  <c r="AW32" i="25" s="1"/>
  <c r="AW33" i="25" s="1"/>
  <c r="AW34" i="25" s="1"/>
  <c r="AW35" i="25" s="1"/>
  <c r="AW36" i="25" s="1"/>
  <c r="AW37" i="25" s="1"/>
  <c r="AW38" i="25" s="1"/>
  <c r="AW39" i="25" s="1"/>
  <c r="BR24" i="25"/>
  <c r="BS24" i="25"/>
  <c r="BR25" i="25"/>
  <c r="AI26" i="25"/>
  <c r="AJ26" i="25"/>
  <c r="BR26" i="25"/>
  <c r="BR27" i="25"/>
  <c r="BS27" i="25"/>
  <c r="BR28" i="25"/>
  <c r="BS28" i="25"/>
  <c r="BR29" i="25"/>
  <c r="AJ30" i="25"/>
  <c r="BR30" i="25"/>
  <c r="BR31" i="25"/>
  <c r="BS31" i="25"/>
  <c r="BR32" i="25"/>
  <c r="AI33" i="25"/>
  <c r="BR33" i="25"/>
  <c r="AJ34" i="25"/>
  <c r="BR34" i="25"/>
  <c r="AI36" i="25"/>
  <c r="BS36" i="25"/>
  <c r="BR37" i="25"/>
  <c r="BR39" i="25"/>
  <c r="BS39" i="25"/>
  <c r="M40" i="25"/>
  <c r="AW40" i="25"/>
  <c r="BS40" i="25"/>
  <c r="M41" i="25"/>
  <c r="AI41" i="25"/>
  <c r="AW41" i="25"/>
  <c r="M42" i="25"/>
  <c r="AI42" i="25"/>
  <c r="AJ42" i="25"/>
  <c r="AW42" i="25"/>
  <c r="M43" i="25"/>
  <c r="AW43" i="25"/>
  <c r="BS43" i="25"/>
  <c r="M44" i="25"/>
  <c r="AW44" i="25"/>
  <c r="BR44" i="25"/>
  <c r="BS44" i="25"/>
  <c r="M45" i="25"/>
  <c r="AW45" i="25"/>
  <c r="M46" i="25"/>
  <c r="AJ46" i="25"/>
  <c r="AW46" i="25"/>
  <c r="M47" i="25"/>
  <c r="AI47" i="25"/>
  <c r="AW47" i="25"/>
  <c r="M48" i="25"/>
  <c r="AW48" i="25"/>
  <c r="BS48" i="25"/>
  <c r="M49" i="25"/>
  <c r="AW49" i="25"/>
  <c r="BR49" i="25"/>
  <c r="BS49" i="25"/>
  <c r="M50" i="25"/>
  <c r="AW50" i="25"/>
  <c r="BS50" i="25"/>
  <c r="M51" i="25"/>
  <c r="AI51" i="25"/>
  <c r="AW51" i="25"/>
  <c r="BS51" i="25"/>
  <c r="M52" i="25"/>
  <c r="AW52" i="25"/>
  <c r="BS52" i="25"/>
  <c r="M53" i="25"/>
  <c r="M54" i="25" s="1"/>
  <c r="AW53" i="25"/>
  <c r="AW54" i="25" s="1"/>
  <c r="BR53" i="25"/>
  <c r="BS53" i="25"/>
  <c r="BS54" i="25"/>
  <c r="AG13" i="24"/>
  <c r="A14" i="24"/>
  <c r="A15" i="24"/>
  <c r="A16" i="24"/>
  <c r="A21" i="24"/>
  <c r="A22" i="24"/>
  <c r="B22" i="24"/>
  <c r="M23" i="24"/>
  <c r="N23" i="24"/>
  <c r="N24" i="24"/>
  <c r="N25" i="24"/>
  <c r="M26" i="24"/>
  <c r="N26" i="24"/>
  <c r="N27" i="24"/>
  <c r="N28" i="24"/>
  <c r="M29" i="24"/>
  <c r="N29" i="24"/>
  <c r="M30" i="24"/>
  <c r="N30" i="24"/>
  <c r="M31" i="24"/>
  <c r="N31" i="24"/>
  <c r="M32" i="24"/>
  <c r="N32" i="24"/>
  <c r="M33" i="24"/>
  <c r="N33" i="24"/>
  <c r="M34" i="24"/>
  <c r="N34" i="24"/>
  <c r="M35" i="24"/>
  <c r="N35" i="24"/>
  <c r="M36" i="24"/>
  <c r="N36" i="24"/>
  <c r="M37" i="24"/>
  <c r="N37" i="24"/>
  <c r="M38" i="24"/>
  <c r="N38" i="24"/>
  <c r="M39" i="24"/>
  <c r="N39" i="24"/>
  <c r="M40" i="24"/>
  <c r="N40" i="24"/>
  <c r="M41" i="24"/>
  <c r="N41" i="24"/>
  <c r="M42" i="24"/>
  <c r="N42" i="24"/>
  <c r="M43" i="24"/>
  <c r="N43" i="24"/>
  <c r="M44" i="24"/>
  <c r="N44" i="24"/>
  <c r="M45" i="24"/>
  <c r="N45" i="24"/>
  <c r="M46" i="24"/>
  <c r="N46" i="24"/>
  <c r="M47" i="24"/>
  <c r="N47" i="24"/>
  <c r="M48" i="24"/>
  <c r="N48" i="24"/>
  <c r="M49" i="24"/>
  <c r="N49" i="24"/>
  <c r="M50" i="24"/>
  <c r="N50" i="24"/>
  <c r="M51" i="24"/>
  <c r="N51" i="24"/>
  <c r="M52" i="24"/>
  <c r="N52" i="24"/>
  <c r="M53" i="24"/>
  <c r="N53" i="24"/>
  <c r="M54" i="24"/>
  <c r="N54" i="24"/>
  <c r="M55" i="24"/>
  <c r="N55" i="24"/>
  <c r="M56" i="24"/>
  <c r="N56" i="24"/>
  <c r="M57" i="24"/>
  <c r="N57" i="24"/>
  <c r="M58" i="24"/>
  <c r="N58" i="24"/>
  <c r="M59" i="24"/>
  <c r="N59" i="24"/>
  <c r="M60" i="24"/>
  <c r="N60" i="24"/>
  <c r="M61" i="24"/>
  <c r="N61" i="24"/>
  <c r="M62" i="24"/>
  <c r="N62" i="24"/>
  <c r="M63" i="24"/>
  <c r="N63" i="24"/>
  <c r="M64" i="24"/>
  <c r="N64" i="24"/>
  <c r="M65" i="24"/>
  <c r="N65" i="24"/>
  <c r="M66" i="24"/>
  <c r="N66" i="24"/>
  <c r="M67" i="24"/>
  <c r="N67" i="24"/>
  <c r="M68" i="24"/>
  <c r="N68" i="24"/>
  <c r="M69" i="24"/>
  <c r="N69" i="24"/>
  <c r="M70" i="24"/>
  <c r="N70" i="24"/>
  <c r="M71" i="24"/>
  <c r="N71" i="24"/>
  <c r="M72" i="24"/>
  <c r="N72" i="24"/>
  <c r="M73" i="24"/>
  <c r="N73" i="24"/>
  <c r="M74" i="24"/>
  <c r="N74" i="24"/>
  <c r="M75" i="24"/>
  <c r="N75" i="24"/>
  <c r="M76" i="24"/>
  <c r="N76" i="24"/>
  <c r="M77" i="24"/>
  <c r="N77" i="24"/>
  <c r="M78" i="24"/>
  <c r="N78" i="24"/>
  <c r="M79" i="24"/>
  <c r="N79" i="24"/>
  <c r="M80" i="24"/>
  <c r="N80" i="24"/>
  <c r="M81" i="24"/>
  <c r="N81" i="24"/>
  <c r="M82" i="24"/>
  <c r="N82" i="24"/>
  <c r="M83" i="24"/>
  <c r="N83" i="24"/>
  <c r="M84" i="24"/>
  <c r="N84" i="24"/>
  <c r="M85" i="24"/>
  <c r="N85" i="24"/>
  <c r="M86" i="24"/>
  <c r="N86" i="24"/>
  <c r="M87" i="24"/>
  <c r="N87" i="24"/>
  <c r="M88" i="24"/>
  <c r="N88" i="24"/>
  <c r="M89" i="24"/>
  <c r="N89" i="24"/>
  <c r="M90" i="24"/>
  <c r="N90" i="24"/>
  <c r="M91" i="24"/>
  <c r="N91" i="24"/>
  <c r="M92" i="24"/>
  <c r="N92" i="24"/>
  <c r="M93" i="24"/>
  <c r="N93" i="24"/>
  <c r="M94" i="24"/>
  <c r="N94" i="24"/>
  <c r="M95" i="24"/>
  <c r="N95" i="24"/>
  <c r="M96" i="24"/>
  <c r="N96" i="24"/>
  <c r="M97" i="24"/>
  <c r="N97" i="24"/>
  <c r="M98" i="24"/>
  <c r="N98" i="24"/>
  <c r="M99" i="24"/>
  <c r="N99" i="24"/>
  <c r="M100" i="24"/>
  <c r="N100" i="24"/>
  <c r="M101" i="24"/>
  <c r="N101" i="24"/>
  <c r="M102" i="24"/>
  <c r="N102" i="24"/>
  <c r="M103" i="24"/>
  <c r="N103" i="24"/>
  <c r="M104" i="24"/>
  <c r="N104" i="24"/>
  <c r="O104" i="24"/>
  <c r="P104" i="24"/>
  <c r="Q104" i="24"/>
  <c r="AG104" i="24"/>
  <c r="M105" i="24"/>
  <c r="N105" i="24"/>
  <c r="O105" i="24"/>
  <c r="P105" i="24"/>
  <c r="Q105" i="24"/>
  <c r="AG105" i="24"/>
  <c r="M106" i="24"/>
  <c r="N106" i="24"/>
  <c r="O106" i="24"/>
  <c r="P106" i="24"/>
  <c r="Q106" i="24"/>
  <c r="AG106" i="24"/>
  <c r="M107" i="24"/>
  <c r="N107" i="24"/>
  <c r="O107" i="24"/>
  <c r="P107" i="24"/>
  <c r="Q107" i="24"/>
  <c r="AG107" i="24"/>
  <c r="M108" i="24"/>
  <c r="N108" i="24"/>
  <c r="O108" i="24"/>
  <c r="P108" i="24"/>
  <c r="Q108" i="24"/>
  <c r="AG108" i="24"/>
  <c r="M109" i="24"/>
  <c r="N109" i="24"/>
  <c r="O109" i="24"/>
  <c r="P109" i="24"/>
  <c r="Q109" i="24"/>
  <c r="AG109" i="24"/>
  <c r="M110" i="24"/>
  <c r="N110" i="24"/>
  <c r="O110" i="24"/>
  <c r="P110" i="24"/>
  <c r="Q110" i="24"/>
  <c r="AG110" i="24"/>
  <c r="M111" i="24"/>
  <c r="N111" i="24"/>
  <c r="O111" i="24"/>
  <c r="P111" i="24"/>
  <c r="Q111" i="24"/>
  <c r="AG111" i="24"/>
  <c r="M112" i="24"/>
  <c r="N112" i="24"/>
  <c r="O112" i="24"/>
  <c r="P112" i="24"/>
  <c r="Q112" i="24"/>
  <c r="AG112" i="24"/>
  <c r="M113" i="24"/>
  <c r="N113" i="24"/>
  <c r="O113" i="24"/>
  <c r="P113" i="24"/>
  <c r="Q113" i="24"/>
  <c r="AG113" i="24"/>
  <c r="M114" i="24"/>
  <c r="N114" i="24"/>
  <c r="O114" i="24"/>
  <c r="P114" i="24"/>
  <c r="Q114" i="24"/>
  <c r="AG114" i="24"/>
  <c r="M115" i="24"/>
  <c r="N115" i="24"/>
  <c r="O115" i="24"/>
  <c r="P115" i="24"/>
  <c r="Q115" i="24"/>
  <c r="AG115" i="24"/>
  <c r="M116" i="24"/>
  <c r="N116" i="24"/>
  <c r="O116" i="24"/>
  <c r="P116" i="24"/>
  <c r="Q116" i="24"/>
  <c r="AG116" i="24"/>
  <c r="M117" i="24"/>
  <c r="N117" i="24"/>
  <c r="O117" i="24"/>
  <c r="P117" i="24"/>
  <c r="Q117" i="24"/>
  <c r="AG117" i="24"/>
  <c r="M118" i="24"/>
  <c r="N118" i="24"/>
  <c r="O118" i="24"/>
  <c r="P118" i="24"/>
  <c r="Q118" i="24"/>
  <c r="AG118" i="24"/>
  <c r="M119" i="24"/>
  <c r="N119" i="24"/>
  <c r="O119" i="24"/>
  <c r="P119" i="24"/>
  <c r="Q119" i="24"/>
  <c r="AG119" i="24"/>
  <c r="M120" i="24"/>
  <c r="N120" i="24"/>
  <c r="O120" i="24"/>
  <c r="P120" i="24"/>
  <c r="Q120" i="24"/>
  <c r="AG120" i="24"/>
  <c r="M121" i="24"/>
  <c r="N121" i="24"/>
  <c r="O121" i="24"/>
  <c r="P121" i="24"/>
  <c r="Q121" i="24"/>
  <c r="AG121" i="24"/>
  <c r="M122" i="24"/>
  <c r="N122" i="24"/>
  <c r="O122" i="24"/>
  <c r="P122" i="24"/>
  <c r="Q122" i="24"/>
  <c r="AG122" i="24"/>
  <c r="M123" i="24"/>
  <c r="N123" i="24"/>
  <c r="O123" i="24"/>
  <c r="P123" i="24"/>
  <c r="Q123" i="24"/>
  <c r="AG123" i="24"/>
  <c r="M124" i="24"/>
  <c r="N124" i="24"/>
  <c r="O124" i="24"/>
  <c r="P124" i="24"/>
  <c r="Q124" i="24"/>
  <c r="AG124" i="24"/>
  <c r="M125" i="24"/>
  <c r="N125" i="24"/>
  <c r="O125" i="24"/>
  <c r="P125" i="24"/>
  <c r="Q125" i="24"/>
  <c r="AG125" i="24"/>
  <c r="M126" i="24"/>
  <c r="N126" i="24"/>
  <c r="O126" i="24"/>
  <c r="P126" i="24"/>
  <c r="Q126" i="24"/>
  <c r="AG126" i="24"/>
  <c r="M127" i="24"/>
  <c r="N127" i="24"/>
  <c r="O127" i="24"/>
  <c r="P127" i="24"/>
  <c r="Q127" i="24"/>
  <c r="AG127" i="24"/>
  <c r="M128" i="24"/>
  <c r="N128" i="24"/>
  <c r="O128" i="24"/>
  <c r="P128" i="24"/>
  <c r="Q128" i="24"/>
  <c r="AG128" i="24"/>
  <c r="M129" i="24"/>
  <c r="N129" i="24"/>
  <c r="O129" i="24"/>
  <c r="P129" i="24"/>
  <c r="Q129" i="24"/>
  <c r="AG129" i="24"/>
  <c r="M130" i="24"/>
  <c r="N130" i="24"/>
  <c r="O130" i="24"/>
  <c r="P130" i="24"/>
  <c r="Q130" i="24"/>
  <c r="AG130" i="24"/>
  <c r="M131" i="24"/>
  <c r="N131" i="24"/>
  <c r="O131" i="24"/>
  <c r="P131" i="24"/>
  <c r="Q131" i="24"/>
  <c r="AG131" i="24"/>
  <c r="M132" i="24"/>
  <c r="N132" i="24"/>
  <c r="O132" i="24"/>
  <c r="P132" i="24"/>
  <c r="Q132" i="24"/>
  <c r="AG132" i="24"/>
  <c r="M133" i="24"/>
  <c r="N133" i="24"/>
  <c r="O133" i="24"/>
  <c r="P133" i="24"/>
  <c r="Q133" i="24"/>
  <c r="AG133" i="24"/>
  <c r="M134" i="24"/>
  <c r="N134" i="24"/>
  <c r="O134" i="24"/>
  <c r="P134" i="24"/>
  <c r="Q134" i="24"/>
  <c r="AG134" i="24"/>
  <c r="M135" i="24"/>
  <c r="N135" i="24"/>
  <c r="O135" i="24"/>
  <c r="P135" i="24"/>
  <c r="Q135" i="24"/>
  <c r="AG135" i="24"/>
  <c r="M136" i="24"/>
  <c r="N136" i="24"/>
  <c r="O136" i="24"/>
  <c r="P136" i="24"/>
  <c r="Q136" i="24"/>
  <c r="AG136" i="24"/>
  <c r="M137" i="24"/>
  <c r="N137" i="24"/>
  <c r="O137" i="24"/>
  <c r="P137" i="24"/>
  <c r="Q137" i="24"/>
  <c r="AG137" i="24"/>
  <c r="M138" i="24"/>
  <c r="N138" i="24"/>
  <c r="O138" i="24"/>
  <c r="P138" i="24"/>
  <c r="Q138" i="24"/>
  <c r="AG138" i="24"/>
  <c r="M139" i="24"/>
  <c r="N139" i="24"/>
  <c r="O139" i="24"/>
  <c r="P139" i="24"/>
  <c r="Q139" i="24"/>
  <c r="AG139" i="24"/>
  <c r="M140" i="24"/>
  <c r="N140" i="24"/>
  <c r="O140" i="24"/>
  <c r="P140" i="24"/>
  <c r="Q140" i="24"/>
  <c r="AG140" i="24"/>
  <c r="M141" i="24"/>
  <c r="N141" i="24"/>
  <c r="O141" i="24"/>
  <c r="P141" i="24"/>
  <c r="Q141" i="24"/>
  <c r="AG141" i="24"/>
  <c r="M142" i="24"/>
  <c r="N142" i="24"/>
  <c r="O142" i="24"/>
  <c r="P142" i="24"/>
  <c r="Q142" i="24"/>
  <c r="AG142" i="24"/>
  <c r="M143" i="24"/>
  <c r="N143" i="24"/>
  <c r="O143" i="24"/>
  <c r="P143" i="24"/>
  <c r="Q143" i="24"/>
  <c r="AG143" i="24"/>
  <c r="M144" i="24"/>
  <c r="N144" i="24"/>
  <c r="O144" i="24"/>
  <c r="P144" i="24"/>
  <c r="Q144" i="24"/>
  <c r="AG144" i="24"/>
  <c r="M145" i="24"/>
  <c r="N145" i="24"/>
  <c r="O145" i="24"/>
  <c r="P145" i="24"/>
  <c r="Q145" i="24"/>
  <c r="AG145" i="24"/>
  <c r="M146" i="24"/>
  <c r="N146" i="24"/>
  <c r="O146" i="24"/>
  <c r="P146" i="24"/>
  <c r="Q146" i="24"/>
  <c r="AG146" i="24"/>
  <c r="M147" i="24"/>
  <c r="N147" i="24"/>
  <c r="O147" i="24"/>
  <c r="P147" i="24"/>
  <c r="Q147" i="24"/>
  <c r="AG147" i="24"/>
  <c r="M148" i="24"/>
  <c r="N148" i="24"/>
  <c r="O148" i="24"/>
  <c r="P148" i="24"/>
  <c r="Q148" i="24"/>
  <c r="AG148" i="24"/>
  <c r="M149" i="24"/>
  <c r="N149" i="24"/>
  <c r="O149" i="24"/>
  <c r="P149" i="24"/>
  <c r="Q149" i="24"/>
  <c r="AG149" i="24"/>
  <c r="M150" i="24"/>
  <c r="N150" i="24"/>
  <c r="O150" i="24"/>
  <c r="P150" i="24"/>
  <c r="Q150" i="24"/>
  <c r="AG150" i="24"/>
  <c r="M151" i="24"/>
  <c r="N151" i="24"/>
  <c r="O151" i="24"/>
  <c r="P151" i="24"/>
  <c r="Q151" i="24"/>
  <c r="AG151" i="24"/>
  <c r="M152" i="24"/>
  <c r="N152" i="24"/>
  <c r="O152" i="24"/>
  <c r="P152" i="24"/>
  <c r="Q152" i="24"/>
  <c r="AG152" i="24"/>
  <c r="M153" i="24"/>
  <c r="N153" i="24"/>
  <c r="O153" i="24"/>
  <c r="P153" i="24"/>
  <c r="Q153" i="24"/>
  <c r="AG153" i="24"/>
  <c r="M154" i="24"/>
  <c r="N154" i="24"/>
  <c r="O154" i="24"/>
  <c r="P154" i="24"/>
  <c r="Q154" i="24"/>
  <c r="AG154" i="24"/>
  <c r="M155" i="24"/>
  <c r="N155" i="24"/>
  <c r="O155" i="24"/>
  <c r="P155" i="24"/>
  <c r="Q155" i="24"/>
  <c r="AG155" i="24"/>
  <c r="M156" i="24"/>
  <c r="N156" i="24"/>
  <c r="O156" i="24"/>
  <c r="P156" i="24"/>
  <c r="Q156" i="24"/>
  <c r="AG156" i="24"/>
  <c r="M157" i="24"/>
  <c r="N157" i="24"/>
  <c r="O157" i="24"/>
  <c r="P157" i="24"/>
  <c r="Q157" i="24"/>
  <c r="AG157" i="24"/>
  <c r="M158" i="24"/>
  <c r="N158" i="24"/>
  <c r="O158" i="24"/>
  <c r="P158" i="24"/>
  <c r="Q158" i="24"/>
  <c r="AG158" i="24"/>
  <c r="M159" i="24"/>
  <c r="N159" i="24"/>
  <c r="O159" i="24"/>
  <c r="P159" i="24"/>
  <c r="Q159" i="24"/>
  <c r="AG159" i="24"/>
  <c r="M160" i="24"/>
  <c r="N160" i="24"/>
  <c r="O160" i="24"/>
  <c r="P160" i="24"/>
  <c r="Q160" i="24"/>
  <c r="AG160" i="24"/>
  <c r="M161" i="24"/>
  <c r="N161" i="24"/>
  <c r="O161" i="24"/>
  <c r="P161" i="24"/>
  <c r="Q161" i="24"/>
  <c r="AG161" i="24"/>
  <c r="M162" i="24"/>
  <c r="N162" i="24"/>
  <c r="O162" i="24"/>
  <c r="P162" i="24"/>
  <c r="Q162" i="24"/>
  <c r="AG162" i="24"/>
  <c r="M163" i="24"/>
  <c r="N163" i="24"/>
  <c r="O163" i="24"/>
  <c r="P163" i="24"/>
  <c r="Q163" i="24"/>
  <c r="AG163" i="24"/>
  <c r="M164" i="24"/>
  <c r="N164" i="24"/>
  <c r="O164" i="24"/>
  <c r="P164" i="24"/>
  <c r="Q164" i="24"/>
  <c r="AG164" i="24"/>
  <c r="M165" i="24"/>
  <c r="N165" i="24"/>
  <c r="O165" i="24"/>
  <c r="P165" i="24"/>
  <c r="Q165" i="24"/>
  <c r="AG165" i="24"/>
  <c r="M166" i="24"/>
  <c r="N166" i="24"/>
  <c r="O166" i="24"/>
  <c r="P166" i="24"/>
  <c r="Q166" i="24"/>
  <c r="AG166" i="24"/>
  <c r="M167" i="24"/>
  <c r="N167" i="24"/>
  <c r="O167" i="24"/>
  <c r="P167" i="24"/>
  <c r="Q167" i="24"/>
  <c r="AG167" i="24"/>
  <c r="M168" i="24"/>
  <c r="N168" i="24"/>
  <c r="O168" i="24"/>
  <c r="P168" i="24"/>
  <c r="Q168" i="24"/>
  <c r="AG168" i="24"/>
  <c r="M169" i="24"/>
  <c r="N169" i="24"/>
  <c r="O169" i="24"/>
  <c r="P169" i="24"/>
  <c r="Q169" i="24"/>
  <c r="AG169" i="24"/>
  <c r="M170" i="24"/>
  <c r="N170" i="24"/>
  <c r="O170" i="24"/>
  <c r="P170" i="24"/>
  <c r="Q170" i="24"/>
  <c r="AG170" i="24"/>
  <c r="M171" i="24"/>
  <c r="N171" i="24"/>
  <c r="O171" i="24"/>
  <c r="P171" i="24"/>
  <c r="Q171" i="24"/>
  <c r="AG171" i="24"/>
  <c r="M172" i="24"/>
  <c r="N172" i="24"/>
  <c r="O172" i="24"/>
  <c r="P172" i="24"/>
  <c r="Q172" i="24"/>
  <c r="AG172" i="24"/>
  <c r="M173" i="24"/>
  <c r="N173" i="24"/>
  <c r="O173" i="24"/>
  <c r="P173" i="24"/>
  <c r="Q173" i="24"/>
  <c r="AG173" i="24"/>
  <c r="M174" i="24"/>
  <c r="N174" i="24"/>
  <c r="O174" i="24"/>
  <c r="P174" i="24"/>
  <c r="Q174" i="24"/>
  <c r="AG174" i="24"/>
  <c r="M175" i="24"/>
  <c r="N175" i="24"/>
  <c r="O175" i="24"/>
  <c r="P175" i="24"/>
  <c r="Q175" i="24"/>
  <c r="AG175" i="24"/>
  <c r="M176" i="24"/>
  <c r="N176" i="24"/>
  <c r="O176" i="24"/>
  <c r="P176" i="24"/>
  <c r="Q176" i="24"/>
  <c r="AG176" i="24"/>
  <c r="M177" i="24"/>
  <c r="N177" i="24"/>
  <c r="O177" i="24"/>
  <c r="P177" i="24"/>
  <c r="Q177" i="24"/>
  <c r="AG177" i="24"/>
  <c r="M178" i="24"/>
  <c r="N178" i="24"/>
  <c r="O178" i="24"/>
  <c r="P178" i="24"/>
  <c r="Q178" i="24"/>
  <c r="AG178" i="24"/>
  <c r="M179" i="24"/>
  <c r="N179" i="24"/>
  <c r="O179" i="24"/>
  <c r="P179" i="24"/>
  <c r="Q179" i="24"/>
  <c r="AG179" i="24"/>
  <c r="M180" i="24"/>
  <c r="N180" i="24"/>
  <c r="O180" i="24"/>
  <c r="P180" i="24"/>
  <c r="Q180" i="24"/>
  <c r="AG180" i="24"/>
  <c r="M181" i="24"/>
  <c r="N181" i="24"/>
  <c r="O181" i="24"/>
  <c r="P181" i="24"/>
  <c r="Q181" i="24"/>
  <c r="AG181" i="24"/>
  <c r="M182" i="24"/>
  <c r="N182" i="24"/>
  <c r="O182" i="24"/>
  <c r="P182" i="24"/>
  <c r="Q182" i="24"/>
  <c r="AG182" i="24"/>
  <c r="M183" i="24"/>
  <c r="N183" i="24"/>
  <c r="O183" i="24"/>
  <c r="P183" i="24"/>
  <c r="Q183" i="24"/>
  <c r="AG183" i="24"/>
  <c r="M184" i="24"/>
  <c r="N184" i="24"/>
  <c r="O184" i="24"/>
  <c r="P184" i="24"/>
  <c r="Q184" i="24"/>
  <c r="AG184" i="24"/>
  <c r="M185" i="24"/>
  <c r="N185" i="24"/>
  <c r="O185" i="24"/>
  <c r="P185" i="24"/>
  <c r="Q185" i="24"/>
  <c r="AG185" i="24"/>
  <c r="M186" i="24"/>
  <c r="N186" i="24"/>
  <c r="O186" i="24"/>
  <c r="P186" i="24"/>
  <c r="Q186" i="24"/>
  <c r="AG186" i="24"/>
  <c r="M187" i="24"/>
  <c r="N187" i="24"/>
  <c r="O187" i="24"/>
  <c r="P187" i="24"/>
  <c r="Q187" i="24"/>
  <c r="AG187" i="24"/>
  <c r="M188" i="24"/>
  <c r="N188" i="24"/>
  <c r="O188" i="24"/>
  <c r="P188" i="24"/>
  <c r="Q188" i="24"/>
  <c r="AG188" i="24"/>
  <c r="M189" i="24"/>
  <c r="N189" i="24"/>
  <c r="O189" i="24"/>
  <c r="P189" i="24"/>
  <c r="Q189" i="24"/>
  <c r="AG189" i="24"/>
  <c r="M190" i="24"/>
  <c r="N190" i="24"/>
  <c r="O190" i="24"/>
  <c r="P190" i="24"/>
  <c r="Q190" i="24"/>
  <c r="AG190" i="24"/>
  <c r="M191" i="24"/>
  <c r="N191" i="24"/>
  <c r="O191" i="24"/>
  <c r="P191" i="24"/>
  <c r="Q191" i="24"/>
  <c r="AG191" i="24"/>
  <c r="M192" i="24"/>
  <c r="N192" i="24"/>
  <c r="O192" i="24"/>
  <c r="P192" i="24"/>
  <c r="Q192" i="24"/>
  <c r="AG192" i="24"/>
  <c r="M193" i="24"/>
  <c r="N193" i="24"/>
  <c r="O193" i="24"/>
  <c r="P193" i="24"/>
  <c r="Q193" i="24"/>
  <c r="AG193" i="24"/>
  <c r="M194" i="24"/>
  <c r="N194" i="24"/>
  <c r="O194" i="24"/>
  <c r="P194" i="24"/>
  <c r="Q194" i="24"/>
  <c r="AG194" i="24"/>
  <c r="M195" i="24"/>
  <c r="N195" i="24"/>
  <c r="O195" i="24"/>
  <c r="P195" i="24"/>
  <c r="Q195" i="24"/>
  <c r="AG195" i="24"/>
  <c r="M196" i="24"/>
  <c r="N196" i="24"/>
  <c r="O196" i="24"/>
  <c r="P196" i="24"/>
  <c r="Q196" i="24"/>
  <c r="AG196" i="24"/>
  <c r="M197" i="24"/>
  <c r="N197" i="24"/>
  <c r="O197" i="24"/>
  <c r="P197" i="24"/>
  <c r="Q197" i="24"/>
  <c r="AG197" i="24"/>
  <c r="M198" i="24"/>
  <c r="N198" i="24"/>
  <c r="O198" i="24"/>
  <c r="P198" i="24"/>
  <c r="Q198" i="24"/>
  <c r="AG198" i="24"/>
  <c r="M199" i="24"/>
  <c r="N199" i="24"/>
  <c r="O199" i="24"/>
  <c r="P199" i="24"/>
  <c r="Q199" i="24"/>
  <c r="AG199" i="24"/>
  <c r="M200" i="24"/>
  <c r="N200" i="24"/>
  <c r="O200" i="24"/>
  <c r="P200" i="24"/>
  <c r="Q200" i="24"/>
  <c r="AG200" i="24"/>
  <c r="M201" i="24"/>
  <c r="N201" i="24"/>
  <c r="O201" i="24"/>
  <c r="P201" i="24"/>
  <c r="Q201" i="24"/>
  <c r="AG201" i="24"/>
  <c r="M202" i="24"/>
  <c r="N202" i="24"/>
  <c r="O202" i="24"/>
  <c r="P202" i="24"/>
  <c r="Q202" i="24"/>
  <c r="AG202" i="24"/>
  <c r="M203" i="24"/>
  <c r="N203" i="24"/>
  <c r="O203" i="24"/>
  <c r="P203" i="24"/>
  <c r="Q203" i="24"/>
  <c r="AG203" i="24"/>
  <c r="M204" i="24"/>
  <c r="N204" i="24"/>
  <c r="O204" i="24"/>
  <c r="P204" i="24"/>
  <c r="Q204" i="24"/>
  <c r="AG204" i="24"/>
  <c r="M205" i="24"/>
  <c r="N205" i="24"/>
  <c r="O205" i="24"/>
  <c r="P205" i="24"/>
  <c r="Q205" i="24"/>
  <c r="AG205" i="24"/>
  <c r="M206" i="24"/>
  <c r="N206" i="24"/>
  <c r="O206" i="24"/>
  <c r="P206" i="24"/>
  <c r="Q206" i="24"/>
  <c r="AG206" i="24"/>
  <c r="M207" i="24"/>
  <c r="N207" i="24"/>
  <c r="O207" i="24"/>
  <c r="P207" i="24"/>
  <c r="Q207" i="24"/>
  <c r="AG207" i="24"/>
  <c r="M208" i="24"/>
  <c r="N208" i="24"/>
  <c r="O208" i="24"/>
  <c r="P208" i="24"/>
  <c r="Q208" i="24"/>
  <c r="AG208" i="24"/>
  <c r="M209" i="24"/>
  <c r="N209" i="24"/>
  <c r="O209" i="24"/>
  <c r="P209" i="24"/>
  <c r="Q209" i="24"/>
  <c r="AG209" i="24"/>
  <c r="M210" i="24"/>
  <c r="N210" i="24"/>
  <c r="O210" i="24"/>
  <c r="P210" i="24"/>
  <c r="Q210" i="24"/>
  <c r="AG210" i="24"/>
  <c r="M211" i="24"/>
  <c r="N211" i="24"/>
  <c r="O211" i="24"/>
  <c r="P211" i="24"/>
  <c r="Q211" i="24"/>
  <c r="AG211" i="24"/>
  <c r="M212" i="24"/>
  <c r="N212" i="24"/>
  <c r="O212" i="24"/>
  <c r="P212" i="24"/>
  <c r="Q212" i="24"/>
  <c r="AG212" i="24"/>
  <c r="M213" i="24"/>
  <c r="N213" i="24"/>
  <c r="O213" i="24"/>
  <c r="P213" i="24"/>
  <c r="Q213" i="24"/>
  <c r="AG213" i="24"/>
  <c r="M214" i="24"/>
  <c r="N214" i="24"/>
  <c r="O214" i="24"/>
  <c r="P214" i="24"/>
  <c r="Q214" i="24"/>
  <c r="AG214" i="24"/>
  <c r="M215" i="24"/>
  <c r="N215" i="24"/>
  <c r="O215" i="24"/>
  <c r="P215" i="24"/>
  <c r="Q215" i="24"/>
  <c r="AG215" i="24"/>
  <c r="M216" i="24"/>
  <c r="N216" i="24"/>
  <c r="O216" i="24"/>
  <c r="P216" i="24"/>
  <c r="Q216" i="24"/>
  <c r="AG216" i="24"/>
  <c r="M217" i="24"/>
  <c r="N217" i="24"/>
  <c r="O217" i="24"/>
  <c r="P217" i="24"/>
  <c r="Q217" i="24"/>
  <c r="AG217" i="24"/>
  <c r="M218" i="24"/>
  <c r="N218" i="24"/>
  <c r="O218" i="24"/>
  <c r="P218" i="24"/>
  <c r="Q218" i="24"/>
  <c r="AG218" i="24"/>
  <c r="M219" i="24"/>
  <c r="N219" i="24"/>
  <c r="O219" i="24"/>
  <c r="P219" i="24"/>
  <c r="Q219" i="24"/>
  <c r="AG219" i="24"/>
  <c r="M220" i="24"/>
  <c r="N220" i="24"/>
  <c r="O220" i="24"/>
  <c r="P220" i="24"/>
  <c r="Q220" i="24"/>
  <c r="AG220" i="24"/>
  <c r="M221" i="24"/>
  <c r="N221" i="24"/>
  <c r="O221" i="24"/>
  <c r="P221" i="24"/>
  <c r="Q221" i="24"/>
  <c r="AG221" i="24"/>
  <c r="M222" i="24"/>
  <c r="N222" i="24"/>
  <c r="O222" i="24"/>
  <c r="P222" i="24"/>
  <c r="Q222" i="24"/>
  <c r="AG222" i="24"/>
  <c r="M223" i="24"/>
  <c r="N223" i="24"/>
  <c r="O223" i="24"/>
  <c r="P223" i="24"/>
  <c r="Q223" i="24"/>
  <c r="AG223" i="24"/>
  <c r="M224" i="24"/>
  <c r="N224" i="24"/>
  <c r="O224" i="24"/>
  <c r="P224" i="24"/>
  <c r="Q224" i="24"/>
  <c r="AG224" i="24"/>
  <c r="M225" i="24"/>
  <c r="N225" i="24"/>
  <c r="O225" i="24"/>
  <c r="P225" i="24"/>
  <c r="Q225" i="24"/>
  <c r="AG225" i="24"/>
  <c r="M226" i="24"/>
  <c r="N226" i="24"/>
  <c r="O226" i="24"/>
  <c r="P226" i="24"/>
  <c r="Q226" i="24"/>
  <c r="AG226" i="24"/>
  <c r="M227" i="24"/>
  <c r="N227" i="24"/>
  <c r="O227" i="24"/>
  <c r="P227" i="24"/>
  <c r="Q227" i="24"/>
  <c r="AG227" i="24"/>
  <c r="M228" i="24"/>
  <c r="N228" i="24"/>
  <c r="O228" i="24"/>
  <c r="P228" i="24"/>
  <c r="Q228" i="24"/>
  <c r="AG228" i="24"/>
  <c r="M229" i="24"/>
  <c r="N229" i="24"/>
  <c r="O229" i="24"/>
  <c r="P229" i="24"/>
  <c r="Q229" i="24"/>
  <c r="AG229" i="24"/>
  <c r="M230" i="24"/>
  <c r="N230" i="24"/>
  <c r="O230" i="24"/>
  <c r="P230" i="24"/>
  <c r="Q230" i="24"/>
  <c r="AG230" i="24"/>
  <c r="M231" i="24"/>
  <c r="N231" i="24"/>
  <c r="O231" i="24"/>
  <c r="P231" i="24"/>
  <c r="Q231" i="24"/>
  <c r="AG231" i="24"/>
  <c r="M232" i="24"/>
  <c r="N232" i="24"/>
  <c r="O232" i="24"/>
  <c r="P232" i="24"/>
  <c r="Q232" i="24"/>
  <c r="AG232" i="24"/>
  <c r="M233" i="24"/>
  <c r="N233" i="24"/>
  <c r="O233" i="24"/>
  <c r="P233" i="24"/>
  <c r="Q233" i="24"/>
  <c r="AG233" i="24"/>
  <c r="M234" i="24"/>
  <c r="N234" i="24"/>
  <c r="O234" i="24"/>
  <c r="P234" i="24"/>
  <c r="Q234" i="24"/>
  <c r="AG234" i="24"/>
  <c r="M235" i="24"/>
  <c r="N235" i="24"/>
  <c r="O235" i="24"/>
  <c r="P235" i="24"/>
  <c r="Q235" i="24"/>
  <c r="AG235" i="24"/>
  <c r="M236" i="24"/>
  <c r="N236" i="24"/>
  <c r="O236" i="24"/>
  <c r="P236" i="24"/>
  <c r="Q236" i="24"/>
  <c r="AG236" i="24"/>
  <c r="M237" i="24"/>
  <c r="N237" i="24"/>
  <c r="O237" i="24"/>
  <c r="P237" i="24"/>
  <c r="Q237" i="24"/>
  <c r="AG237" i="24"/>
  <c r="M238" i="24"/>
  <c r="N238" i="24"/>
  <c r="O238" i="24"/>
  <c r="P238" i="24"/>
  <c r="Q238" i="24"/>
  <c r="AG238" i="24"/>
  <c r="M239" i="24"/>
  <c r="N239" i="24"/>
  <c r="O239" i="24"/>
  <c r="P239" i="24"/>
  <c r="Q239" i="24"/>
  <c r="AG239" i="24"/>
  <c r="M240" i="24"/>
  <c r="N240" i="24"/>
  <c r="O240" i="24"/>
  <c r="P240" i="24"/>
  <c r="Q240" i="24"/>
  <c r="AG240" i="24"/>
  <c r="M241" i="24"/>
  <c r="N241" i="24"/>
  <c r="O241" i="24"/>
  <c r="P241" i="24"/>
  <c r="Q241" i="24"/>
  <c r="AG241" i="24"/>
  <c r="M242" i="24"/>
  <c r="N242" i="24"/>
  <c r="O242" i="24"/>
  <c r="P242" i="24"/>
  <c r="Q242" i="24"/>
  <c r="AG242" i="24"/>
  <c r="M243" i="24"/>
  <c r="N243" i="24"/>
  <c r="O243" i="24"/>
  <c r="P243" i="24"/>
  <c r="Q243" i="24"/>
  <c r="AG243" i="24"/>
  <c r="M244" i="24"/>
  <c r="N244" i="24"/>
  <c r="O244" i="24"/>
  <c r="P244" i="24"/>
  <c r="Q244" i="24"/>
  <c r="AG244" i="24"/>
  <c r="M245" i="24"/>
  <c r="N245" i="24"/>
  <c r="O245" i="24"/>
  <c r="P245" i="24"/>
  <c r="Q245" i="24"/>
  <c r="AG245" i="24"/>
  <c r="M246" i="24"/>
  <c r="N246" i="24"/>
  <c r="O246" i="24"/>
  <c r="P246" i="24"/>
  <c r="Q246" i="24"/>
  <c r="AG246" i="24"/>
  <c r="M247" i="24"/>
  <c r="N247" i="24"/>
  <c r="O247" i="24"/>
  <c r="P247" i="24"/>
  <c r="Q247" i="24"/>
  <c r="AG247" i="24"/>
  <c r="M248" i="24"/>
  <c r="N248" i="24"/>
  <c r="O248" i="24"/>
  <c r="P248" i="24"/>
  <c r="Q248" i="24"/>
  <c r="AG248" i="24"/>
  <c r="M249" i="24"/>
  <c r="N249" i="24"/>
  <c r="O249" i="24"/>
  <c r="P249" i="24"/>
  <c r="Q249" i="24"/>
  <c r="AG249" i="24"/>
  <c r="M250" i="24"/>
  <c r="N250" i="24"/>
  <c r="O250" i="24"/>
  <c r="P250" i="24"/>
  <c r="Q250" i="24"/>
  <c r="AG250" i="24"/>
  <c r="M251" i="24"/>
  <c r="N251" i="24"/>
  <c r="O251" i="24"/>
  <c r="P251" i="24"/>
  <c r="Q251" i="24"/>
  <c r="AG251" i="24"/>
  <c r="M252" i="24"/>
  <c r="N252" i="24"/>
  <c r="O252" i="24"/>
  <c r="P252" i="24"/>
  <c r="Q252" i="24"/>
  <c r="AG252" i="24"/>
  <c r="M253" i="24"/>
  <c r="N253" i="24"/>
  <c r="O253" i="24"/>
  <c r="P253" i="24"/>
  <c r="Q253" i="24"/>
  <c r="AG253" i="24"/>
  <c r="M254" i="24"/>
  <c r="N254" i="24"/>
  <c r="O254" i="24"/>
  <c r="P254" i="24"/>
  <c r="Q254" i="24"/>
  <c r="AG254" i="24"/>
  <c r="M255" i="24"/>
  <c r="N255" i="24"/>
  <c r="O255" i="24"/>
  <c r="P255" i="24"/>
  <c r="Q255" i="24"/>
  <c r="AG255" i="24"/>
  <c r="M256" i="24"/>
  <c r="N256" i="24"/>
  <c r="O256" i="24"/>
  <c r="P256" i="24"/>
  <c r="Q256" i="24"/>
  <c r="AG256" i="24"/>
  <c r="M257" i="24"/>
  <c r="N257" i="24"/>
  <c r="O257" i="24"/>
  <c r="P257" i="24"/>
  <c r="Q257" i="24"/>
  <c r="AG257" i="24"/>
  <c r="M258" i="24"/>
  <c r="N258" i="24"/>
  <c r="O258" i="24"/>
  <c r="P258" i="24"/>
  <c r="Q258" i="24"/>
  <c r="AG258" i="24"/>
  <c r="M259" i="24"/>
  <c r="N259" i="24"/>
  <c r="O259" i="24"/>
  <c r="P259" i="24"/>
  <c r="Q259" i="24"/>
  <c r="AG259" i="24"/>
  <c r="M260" i="24"/>
  <c r="N260" i="24"/>
  <c r="O260" i="24"/>
  <c r="P260" i="24"/>
  <c r="Q260" i="24"/>
  <c r="AG260" i="24"/>
  <c r="M261" i="24"/>
  <c r="N261" i="24"/>
  <c r="O261" i="24"/>
  <c r="P261" i="24"/>
  <c r="Q261" i="24"/>
  <c r="AG261" i="24"/>
  <c r="M262" i="24"/>
  <c r="N262" i="24"/>
  <c r="O262" i="24"/>
  <c r="P262" i="24"/>
  <c r="Q262" i="24"/>
  <c r="AG262" i="24"/>
  <c r="M263" i="24"/>
  <c r="N263" i="24"/>
  <c r="O263" i="24"/>
  <c r="P263" i="24"/>
  <c r="Q263" i="24"/>
  <c r="AG263" i="24"/>
  <c r="M264" i="24"/>
  <c r="N264" i="24"/>
  <c r="O264" i="24"/>
  <c r="P264" i="24"/>
  <c r="Q264" i="24"/>
  <c r="AG264" i="24"/>
  <c r="M265" i="24"/>
  <c r="N265" i="24"/>
  <c r="O265" i="24"/>
  <c r="P265" i="24"/>
  <c r="Q265" i="24"/>
  <c r="AG265" i="24"/>
  <c r="M266" i="24"/>
  <c r="N266" i="24"/>
  <c r="O266" i="24"/>
  <c r="P266" i="24"/>
  <c r="Q266" i="24"/>
  <c r="AG266" i="24"/>
  <c r="M267" i="24"/>
  <c r="N267" i="24"/>
  <c r="O267" i="24"/>
  <c r="P267" i="24"/>
  <c r="Q267" i="24"/>
  <c r="AG267" i="24"/>
  <c r="M268" i="24"/>
  <c r="N268" i="24"/>
  <c r="O268" i="24"/>
  <c r="P268" i="24"/>
  <c r="Q268" i="24"/>
  <c r="AG268" i="24"/>
  <c r="M269" i="24"/>
  <c r="N269" i="24"/>
  <c r="O269" i="24"/>
  <c r="P269" i="24"/>
  <c r="Q269" i="24"/>
  <c r="AG269" i="24"/>
  <c r="M270" i="24"/>
  <c r="N270" i="24"/>
  <c r="O270" i="24"/>
  <c r="P270" i="24"/>
  <c r="Q270" i="24"/>
  <c r="AG270" i="24"/>
  <c r="M271" i="24"/>
  <c r="N271" i="24"/>
  <c r="O271" i="24"/>
  <c r="P271" i="24"/>
  <c r="Q271" i="24"/>
  <c r="AG271" i="24"/>
  <c r="M272" i="24"/>
  <c r="N272" i="24"/>
  <c r="O272" i="24"/>
  <c r="P272" i="24"/>
  <c r="Q272" i="24"/>
  <c r="AG272" i="24"/>
  <c r="M273" i="24"/>
  <c r="N273" i="24"/>
  <c r="O273" i="24"/>
  <c r="P273" i="24"/>
  <c r="Q273" i="24"/>
  <c r="AG273" i="24"/>
  <c r="M274" i="24"/>
  <c r="N274" i="24"/>
  <c r="O274" i="24"/>
  <c r="P274" i="24"/>
  <c r="Q274" i="24"/>
  <c r="AG274" i="24"/>
  <c r="M275" i="24"/>
  <c r="N275" i="24"/>
  <c r="O275" i="24"/>
  <c r="P275" i="24"/>
  <c r="Q275" i="24"/>
  <c r="AG275" i="24"/>
  <c r="M276" i="24"/>
  <c r="N276" i="24"/>
  <c r="O276" i="24"/>
  <c r="P276" i="24"/>
  <c r="Q276" i="24"/>
  <c r="AG276" i="24"/>
  <c r="M277" i="24"/>
  <c r="N277" i="24"/>
  <c r="O277" i="24"/>
  <c r="P277" i="24"/>
  <c r="Q277" i="24"/>
  <c r="AG277" i="24"/>
  <c r="M278" i="24"/>
  <c r="N278" i="24"/>
  <c r="O278" i="24"/>
  <c r="P278" i="24"/>
  <c r="Q278" i="24"/>
  <c r="AG278" i="24"/>
  <c r="M279" i="24"/>
  <c r="N279" i="24"/>
  <c r="O279" i="24"/>
  <c r="P279" i="24"/>
  <c r="Q279" i="24"/>
  <c r="AG279" i="24"/>
  <c r="M280" i="24"/>
  <c r="N280" i="24"/>
  <c r="O280" i="24"/>
  <c r="P280" i="24"/>
  <c r="Q280" i="24"/>
  <c r="AG280" i="24"/>
  <c r="M281" i="24"/>
  <c r="N281" i="24"/>
  <c r="O281" i="24"/>
  <c r="P281" i="24"/>
  <c r="Q281" i="24"/>
  <c r="AG281" i="24"/>
  <c r="M282" i="24"/>
  <c r="N282" i="24"/>
  <c r="O282" i="24"/>
  <c r="P282" i="24"/>
  <c r="Q282" i="24"/>
  <c r="AG282" i="24"/>
  <c r="M283" i="24"/>
  <c r="N283" i="24"/>
  <c r="O283" i="24"/>
  <c r="P283" i="24"/>
  <c r="Q283" i="24"/>
  <c r="AG283" i="24"/>
  <c r="M284" i="24"/>
  <c r="N284" i="24"/>
  <c r="O284" i="24"/>
  <c r="P284" i="24"/>
  <c r="Q284" i="24"/>
  <c r="AG284" i="24"/>
  <c r="M285" i="24"/>
  <c r="N285" i="24"/>
  <c r="O285" i="24"/>
  <c r="P285" i="24"/>
  <c r="Q285" i="24"/>
  <c r="AG285" i="24"/>
  <c r="M286" i="24"/>
  <c r="N286" i="24"/>
  <c r="O286" i="24"/>
  <c r="P286" i="24"/>
  <c r="Q286" i="24"/>
  <c r="AG286" i="24"/>
  <c r="M287" i="24"/>
  <c r="N287" i="24"/>
  <c r="O287" i="24"/>
  <c r="P287" i="24"/>
  <c r="Q287" i="24"/>
  <c r="AG287" i="24"/>
  <c r="M288" i="24"/>
  <c r="N288" i="24"/>
  <c r="O288" i="24"/>
  <c r="P288" i="24"/>
  <c r="Q288" i="24"/>
  <c r="AG288" i="24"/>
  <c r="M289" i="24"/>
  <c r="N289" i="24"/>
  <c r="O289" i="24"/>
  <c r="P289" i="24"/>
  <c r="Q289" i="24"/>
  <c r="AG289" i="24"/>
  <c r="M290" i="24"/>
  <c r="N290" i="24"/>
  <c r="O290" i="24"/>
  <c r="P290" i="24"/>
  <c r="Q290" i="24"/>
  <c r="AG290" i="24"/>
  <c r="M291" i="24"/>
  <c r="N291" i="24"/>
  <c r="O291" i="24"/>
  <c r="P291" i="24"/>
  <c r="Q291" i="24"/>
  <c r="AG291" i="24"/>
  <c r="M292" i="24"/>
  <c r="N292" i="24"/>
  <c r="O292" i="24"/>
  <c r="P292" i="24"/>
  <c r="Q292" i="24"/>
  <c r="AG292" i="24"/>
  <c r="M293" i="24"/>
  <c r="N293" i="24"/>
  <c r="O293" i="24"/>
  <c r="P293" i="24"/>
  <c r="Q293" i="24"/>
  <c r="AG293" i="24"/>
  <c r="M294" i="24"/>
  <c r="N294" i="24"/>
  <c r="O294" i="24"/>
  <c r="P294" i="24"/>
  <c r="Q294" i="24"/>
  <c r="AG294" i="24"/>
  <c r="M295" i="24"/>
  <c r="N295" i="24"/>
  <c r="O295" i="24"/>
  <c r="P295" i="24"/>
  <c r="Q295" i="24"/>
  <c r="AG295" i="24"/>
  <c r="M296" i="24"/>
  <c r="N296" i="24"/>
  <c r="O296" i="24"/>
  <c r="P296" i="24"/>
  <c r="Q296" i="24"/>
  <c r="AG296" i="24"/>
  <c r="M297" i="24"/>
  <c r="N297" i="24"/>
  <c r="O297" i="24"/>
  <c r="P297" i="24"/>
  <c r="Q297" i="24"/>
  <c r="AG297" i="24"/>
  <c r="M298" i="24"/>
  <c r="N298" i="24"/>
  <c r="O298" i="24"/>
  <c r="P298" i="24"/>
  <c r="Q298" i="24"/>
  <c r="AG298" i="24"/>
  <c r="M299" i="24"/>
  <c r="N299" i="24"/>
  <c r="O299" i="24"/>
  <c r="P299" i="24"/>
  <c r="Q299" i="24"/>
  <c r="AG299" i="24"/>
  <c r="M300" i="24"/>
  <c r="N300" i="24"/>
  <c r="O300" i="24"/>
  <c r="P300" i="24"/>
  <c r="Q300" i="24"/>
  <c r="AG300" i="24"/>
  <c r="M301" i="24"/>
  <c r="N301" i="24"/>
  <c r="O301" i="24"/>
  <c r="P301" i="24"/>
  <c r="Q301" i="24"/>
  <c r="AG301" i="24"/>
  <c r="M302" i="24"/>
  <c r="N302" i="24"/>
  <c r="O302" i="24"/>
  <c r="P302" i="24"/>
  <c r="Q302" i="24"/>
  <c r="AG302" i="24"/>
  <c r="M303" i="24"/>
  <c r="N303" i="24"/>
  <c r="O303" i="24"/>
  <c r="P303" i="24"/>
  <c r="Q303" i="24"/>
  <c r="AG303" i="24"/>
  <c r="M304" i="24"/>
  <c r="N304" i="24"/>
  <c r="O304" i="24"/>
  <c r="P304" i="24"/>
  <c r="Q304" i="24"/>
  <c r="AG304" i="24"/>
  <c r="M305" i="24"/>
  <c r="N305" i="24"/>
  <c r="O305" i="24"/>
  <c r="P305" i="24"/>
  <c r="Q305" i="24"/>
  <c r="AG305" i="24"/>
  <c r="M306" i="24"/>
  <c r="N306" i="24"/>
  <c r="O306" i="24"/>
  <c r="P306" i="24"/>
  <c r="Q306" i="24"/>
  <c r="AG306" i="24"/>
  <c r="M307" i="24"/>
  <c r="N307" i="24"/>
  <c r="O307" i="24"/>
  <c r="P307" i="24"/>
  <c r="Q307" i="24"/>
  <c r="AG307" i="24"/>
  <c r="M308" i="24"/>
  <c r="N308" i="24"/>
  <c r="O308" i="24"/>
  <c r="P308" i="24"/>
  <c r="Q308" i="24"/>
  <c r="AG308" i="24"/>
  <c r="M309" i="24"/>
  <c r="N309" i="24"/>
  <c r="O309" i="24"/>
  <c r="P309" i="24"/>
  <c r="Q309" i="24"/>
  <c r="AG309" i="24"/>
  <c r="M310" i="24"/>
  <c r="N310" i="24"/>
  <c r="O310" i="24"/>
  <c r="P310" i="24"/>
  <c r="Q310" i="24"/>
  <c r="AG310" i="24"/>
  <c r="M311" i="24"/>
  <c r="N311" i="24"/>
  <c r="O311" i="24"/>
  <c r="P311" i="24"/>
  <c r="Q311" i="24"/>
  <c r="AG311" i="24"/>
  <c r="M312" i="24"/>
  <c r="N312" i="24"/>
  <c r="O312" i="24"/>
  <c r="P312" i="24"/>
  <c r="Q312" i="24"/>
  <c r="AG312" i="24"/>
  <c r="M313" i="24"/>
  <c r="N313" i="24"/>
  <c r="O313" i="24"/>
  <c r="P313" i="24"/>
  <c r="Q313" i="24"/>
  <c r="AG313" i="24"/>
  <c r="M314" i="24"/>
  <c r="N314" i="24"/>
  <c r="O314" i="24"/>
  <c r="P314" i="24"/>
  <c r="Q314" i="24"/>
  <c r="AG314" i="24"/>
  <c r="M315" i="24"/>
  <c r="N315" i="24"/>
  <c r="O315" i="24"/>
  <c r="P315" i="24"/>
  <c r="Q315" i="24"/>
  <c r="AG315" i="24"/>
  <c r="M316" i="24"/>
  <c r="N316" i="24"/>
  <c r="O316" i="24"/>
  <c r="P316" i="24"/>
  <c r="Q316" i="24"/>
  <c r="AG316" i="24"/>
  <c r="M317" i="24"/>
  <c r="N317" i="24"/>
  <c r="O317" i="24"/>
  <c r="P317" i="24"/>
  <c r="Q317" i="24"/>
  <c r="AG317" i="24"/>
  <c r="M318" i="24"/>
  <c r="N318" i="24"/>
  <c r="O318" i="24"/>
  <c r="P318" i="24"/>
  <c r="Q318" i="24"/>
  <c r="AG318" i="24"/>
  <c r="M319" i="24"/>
  <c r="N319" i="24"/>
  <c r="O319" i="24"/>
  <c r="P319" i="24"/>
  <c r="Q319" i="24"/>
  <c r="AG319" i="24"/>
  <c r="M320" i="24"/>
  <c r="N320" i="24"/>
  <c r="O320" i="24"/>
  <c r="P320" i="24"/>
  <c r="Q320" i="24"/>
  <c r="AG320" i="24"/>
  <c r="M321" i="24"/>
  <c r="N321" i="24"/>
  <c r="O321" i="24"/>
  <c r="P321" i="24"/>
  <c r="Q321" i="24"/>
  <c r="AG321" i="24"/>
  <c r="M322" i="24"/>
  <c r="N322" i="24"/>
  <c r="O322" i="24"/>
  <c r="P322" i="24"/>
  <c r="Q322" i="24"/>
  <c r="AG322" i="24"/>
  <c r="M323" i="24"/>
  <c r="N323" i="24"/>
  <c r="O323" i="24"/>
  <c r="P323" i="24"/>
  <c r="Q323" i="24"/>
  <c r="AG323" i="24"/>
  <c r="M324" i="24"/>
  <c r="N324" i="24"/>
  <c r="O324" i="24"/>
  <c r="P324" i="24"/>
  <c r="Q324" i="24"/>
  <c r="AG324" i="24"/>
  <c r="M325" i="24"/>
  <c r="N325" i="24"/>
  <c r="O325" i="24"/>
  <c r="P325" i="24"/>
  <c r="Q325" i="24"/>
  <c r="AG325" i="24"/>
  <c r="M326" i="24"/>
  <c r="N326" i="24"/>
  <c r="O326" i="24"/>
  <c r="P326" i="24"/>
  <c r="Q326" i="24"/>
  <c r="AG326" i="24"/>
  <c r="M327" i="24"/>
  <c r="N327" i="24"/>
  <c r="O327" i="24"/>
  <c r="P327" i="24"/>
  <c r="Q327" i="24"/>
  <c r="AG327" i="24"/>
  <c r="M328" i="24"/>
  <c r="N328" i="24"/>
  <c r="O328" i="24"/>
  <c r="P328" i="24"/>
  <c r="Q328" i="24"/>
  <c r="AG328" i="24"/>
  <c r="M329" i="24"/>
  <c r="N329" i="24"/>
  <c r="O329" i="24"/>
  <c r="P329" i="24"/>
  <c r="Q329" i="24"/>
  <c r="AG329" i="24"/>
  <c r="M330" i="24"/>
  <c r="N330" i="24"/>
  <c r="O330" i="24"/>
  <c r="P330" i="24"/>
  <c r="Q330" i="24"/>
  <c r="AG330" i="24"/>
  <c r="M331" i="24"/>
  <c r="N331" i="24"/>
  <c r="O331" i="24"/>
  <c r="P331" i="24"/>
  <c r="Q331" i="24"/>
  <c r="AG331" i="24"/>
  <c r="M332" i="24"/>
  <c r="N332" i="24"/>
  <c r="O332" i="24"/>
  <c r="P332" i="24"/>
  <c r="Q332" i="24"/>
  <c r="AG332" i="24"/>
  <c r="M333" i="24"/>
  <c r="N333" i="24"/>
  <c r="O333" i="24"/>
  <c r="P333" i="24"/>
  <c r="Q333" i="24"/>
  <c r="AG333" i="24"/>
  <c r="M334" i="24"/>
  <c r="N334" i="24"/>
  <c r="O334" i="24"/>
  <c r="P334" i="24"/>
  <c r="Q334" i="24"/>
  <c r="AG334" i="24"/>
  <c r="M335" i="24"/>
  <c r="N335" i="24"/>
  <c r="O335" i="24"/>
  <c r="P335" i="24"/>
  <c r="Q335" i="24"/>
  <c r="AG335" i="24"/>
  <c r="M336" i="24"/>
  <c r="N336" i="24"/>
  <c r="O336" i="24"/>
  <c r="P336" i="24"/>
  <c r="Q336" i="24"/>
  <c r="AG336" i="24"/>
  <c r="M337" i="24"/>
  <c r="N337" i="24"/>
  <c r="O337" i="24"/>
  <c r="P337" i="24"/>
  <c r="Q337" i="24"/>
  <c r="AG337" i="24"/>
  <c r="M338" i="24"/>
  <c r="N338" i="24"/>
  <c r="O338" i="24"/>
  <c r="P338" i="24"/>
  <c r="Q338" i="24"/>
  <c r="AG338" i="24"/>
  <c r="M339" i="24"/>
  <c r="N339" i="24"/>
  <c r="O339" i="24"/>
  <c r="P339" i="24"/>
  <c r="Q339" i="24"/>
  <c r="AG339" i="24"/>
  <c r="M340" i="24"/>
  <c r="N340" i="24"/>
  <c r="O340" i="24"/>
  <c r="P340" i="24"/>
  <c r="Q340" i="24"/>
  <c r="AG340" i="24"/>
  <c r="M341" i="24"/>
  <c r="N341" i="24"/>
  <c r="O341" i="24"/>
  <c r="P341" i="24"/>
  <c r="Q341" i="24"/>
  <c r="AG341" i="24"/>
  <c r="M342" i="24"/>
  <c r="N342" i="24"/>
  <c r="O342" i="24"/>
  <c r="P342" i="24"/>
  <c r="Q342" i="24"/>
  <c r="AG342" i="24"/>
  <c r="M343" i="24"/>
  <c r="N343" i="24"/>
  <c r="O343" i="24"/>
  <c r="P343" i="24"/>
  <c r="Q343" i="24"/>
  <c r="AG343" i="24"/>
  <c r="M344" i="24"/>
  <c r="N344" i="24"/>
  <c r="O344" i="24"/>
  <c r="P344" i="24"/>
  <c r="Q344" i="24"/>
  <c r="AG344" i="24"/>
  <c r="M345" i="24"/>
  <c r="N345" i="24"/>
  <c r="O345" i="24"/>
  <c r="P345" i="24"/>
  <c r="Q345" i="24"/>
  <c r="AG345" i="24"/>
  <c r="M346" i="24"/>
  <c r="N346" i="24"/>
  <c r="O346" i="24"/>
  <c r="P346" i="24"/>
  <c r="Q346" i="24"/>
  <c r="AG346" i="24"/>
  <c r="M347" i="24"/>
  <c r="N347" i="24"/>
  <c r="O347" i="24"/>
  <c r="P347" i="24"/>
  <c r="Q347" i="24"/>
  <c r="AG347" i="24"/>
  <c r="M348" i="24"/>
  <c r="N348" i="24"/>
  <c r="O348" i="24"/>
  <c r="P348" i="24"/>
  <c r="Q348" i="24"/>
  <c r="AG348" i="24"/>
  <c r="M349" i="24"/>
  <c r="N349" i="24"/>
  <c r="O349" i="24"/>
  <c r="P349" i="24"/>
  <c r="Q349" i="24"/>
  <c r="AG349" i="24"/>
  <c r="M350" i="24"/>
  <c r="N350" i="24"/>
  <c r="O350" i="24"/>
  <c r="P350" i="24"/>
  <c r="Q350" i="24"/>
  <c r="AG350" i="24"/>
  <c r="M351" i="24"/>
  <c r="N351" i="24"/>
  <c r="O351" i="24"/>
  <c r="P351" i="24"/>
  <c r="Q351" i="24"/>
  <c r="AG351" i="24"/>
  <c r="M352" i="24"/>
  <c r="N352" i="24"/>
  <c r="O352" i="24"/>
  <c r="P352" i="24"/>
  <c r="Q352" i="24"/>
  <c r="AG352" i="24"/>
  <c r="M353" i="24"/>
  <c r="N353" i="24"/>
  <c r="O353" i="24"/>
  <c r="P353" i="24"/>
  <c r="Q353" i="24"/>
  <c r="AG353" i="24"/>
  <c r="M354" i="24"/>
  <c r="N354" i="24"/>
  <c r="O354" i="24"/>
  <c r="P354" i="24"/>
  <c r="Q354" i="24"/>
  <c r="AG354" i="24"/>
  <c r="M355" i="24"/>
  <c r="N355" i="24"/>
  <c r="O355" i="24"/>
  <c r="P355" i="24"/>
  <c r="Q355" i="24"/>
  <c r="AG355" i="24"/>
  <c r="M356" i="24"/>
  <c r="N356" i="24"/>
  <c r="O356" i="24"/>
  <c r="P356" i="24"/>
  <c r="Q356" i="24"/>
  <c r="AG356" i="24"/>
  <c r="M357" i="24"/>
  <c r="N357" i="24"/>
  <c r="O357" i="24"/>
  <c r="P357" i="24"/>
  <c r="Q357" i="24"/>
  <c r="AG357" i="24"/>
  <c r="M358" i="24"/>
  <c r="N358" i="24"/>
  <c r="O358" i="24"/>
  <c r="P358" i="24"/>
  <c r="Q358" i="24"/>
  <c r="AG358" i="24"/>
  <c r="M359" i="24"/>
  <c r="N359" i="24"/>
  <c r="O359" i="24"/>
  <c r="P359" i="24"/>
  <c r="Q359" i="24"/>
  <c r="AG359" i="24"/>
  <c r="M360" i="24"/>
  <c r="N360" i="24"/>
  <c r="O360" i="24"/>
  <c r="P360" i="24"/>
  <c r="Q360" i="24"/>
  <c r="AG360" i="24"/>
  <c r="M361" i="24"/>
  <c r="N361" i="24"/>
  <c r="O361" i="24"/>
  <c r="P361" i="24"/>
  <c r="Q361" i="24"/>
  <c r="AG361" i="24"/>
  <c r="M362" i="24"/>
  <c r="N362" i="24"/>
  <c r="O362" i="24"/>
  <c r="P362" i="24"/>
  <c r="Q362" i="24"/>
  <c r="AG362" i="24"/>
  <c r="M363" i="24"/>
  <c r="N363" i="24"/>
  <c r="O363" i="24"/>
  <c r="P363" i="24"/>
  <c r="Q363" i="24"/>
  <c r="AG363" i="24"/>
  <c r="M364" i="24"/>
  <c r="N364" i="24"/>
  <c r="O364" i="24"/>
  <c r="P364" i="24"/>
  <c r="Q364" i="24"/>
  <c r="AG364" i="24"/>
  <c r="M365" i="24"/>
  <c r="N365" i="24"/>
  <c r="O365" i="24"/>
  <c r="P365" i="24"/>
  <c r="Q365" i="24"/>
  <c r="AG365" i="24"/>
  <c r="M366" i="24"/>
  <c r="N366" i="24"/>
  <c r="O366" i="24"/>
  <c r="P366" i="24"/>
  <c r="Q366" i="24"/>
  <c r="AG366" i="24"/>
  <c r="M367" i="24"/>
  <c r="N367" i="24"/>
  <c r="O367" i="24"/>
  <c r="P367" i="24"/>
  <c r="Q367" i="24"/>
  <c r="AG367" i="24"/>
  <c r="M368" i="24"/>
  <c r="N368" i="24"/>
  <c r="O368" i="24"/>
  <c r="P368" i="24"/>
  <c r="Q368" i="24"/>
  <c r="AG368" i="24"/>
  <c r="M369" i="24"/>
  <c r="N369" i="24"/>
  <c r="O369" i="24"/>
  <c r="P369" i="24"/>
  <c r="Q369" i="24"/>
  <c r="AG369" i="24"/>
  <c r="M370" i="24"/>
  <c r="N370" i="24"/>
  <c r="O370" i="24"/>
  <c r="P370" i="24"/>
  <c r="Q370" i="24"/>
  <c r="AG370" i="24"/>
  <c r="M371" i="24"/>
  <c r="N371" i="24"/>
  <c r="O371" i="24"/>
  <c r="P371" i="24"/>
  <c r="Q371" i="24"/>
  <c r="AG371" i="24"/>
  <c r="M372" i="24"/>
  <c r="N372" i="24"/>
  <c r="O372" i="24"/>
  <c r="P372" i="24"/>
  <c r="Q372" i="24"/>
  <c r="AG372" i="24"/>
  <c r="M373" i="24"/>
  <c r="N373" i="24"/>
  <c r="O373" i="24"/>
  <c r="P373" i="24"/>
  <c r="Q373" i="24"/>
  <c r="AG373" i="24"/>
  <c r="M374" i="24"/>
  <c r="N374" i="24"/>
  <c r="O374" i="24"/>
  <c r="P374" i="24"/>
  <c r="Q374" i="24"/>
  <c r="AG374" i="24"/>
  <c r="M375" i="24"/>
  <c r="N375" i="24"/>
  <c r="O375" i="24"/>
  <c r="P375" i="24"/>
  <c r="Q375" i="24"/>
  <c r="AG375" i="24"/>
  <c r="M376" i="24"/>
  <c r="N376" i="24"/>
  <c r="O376" i="24"/>
  <c r="P376" i="24"/>
  <c r="Q376" i="24"/>
  <c r="AG376" i="24"/>
  <c r="M377" i="24"/>
  <c r="N377" i="24"/>
  <c r="O377" i="24"/>
  <c r="P377" i="24"/>
  <c r="Q377" i="24"/>
  <c r="AG377" i="24"/>
  <c r="M378" i="24"/>
  <c r="N378" i="24"/>
  <c r="O378" i="24"/>
  <c r="P378" i="24"/>
  <c r="Q378" i="24"/>
  <c r="AG378" i="24"/>
  <c r="M379" i="24"/>
  <c r="N379" i="24"/>
  <c r="O379" i="24"/>
  <c r="P379" i="24"/>
  <c r="Q379" i="24"/>
  <c r="AG379" i="24"/>
  <c r="M380" i="24"/>
  <c r="N380" i="24"/>
  <c r="O380" i="24"/>
  <c r="P380" i="24"/>
  <c r="Q380" i="24"/>
  <c r="AG380" i="24"/>
  <c r="M381" i="24"/>
  <c r="N381" i="24"/>
  <c r="O381" i="24"/>
  <c r="P381" i="24"/>
  <c r="Q381" i="24"/>
  <c r="AG381" i="24"/>
  <c r="M382" i="24"/>
  <c r="N382" i="24"/>
  <c r="O382" i="24"/>
  <c r="P382" i="24"/>
  <c r="Q382" i="24"/>
  <c r="AG382" i="24"/>
  <c r="M383" i="24"/>
  <c r="N383" i="24"/>
  <c r="O383" i="24"/>
  <c r="P383" i="24"/>
  <c r="Q383" i="24"/>
  <c r="AG383" i="24"/>
  <c r="M384" i="24"/>
  <c r="N384" i="24"/>
  <c r="O384" i="24"/>
  <c r="P384" i="24"/>
  <c r="Q384" i="24"/>
  <c r="AG384" i="24"/>
  <c r="M385" i="24"/>
  <c r="N385" i="24"/>
  <c r="O385" i="24"/>
  <c r="P385" i="24"/>
  <c r="Q385" i="24"/>
  <c r="AG385" i="24"/>
  <c r="M386" i="24"/>
  <c r="N386" i="24"/>
  <c r="O386" i="24"/>
  <c r="P386" i="24"/>
  <c r="Q386" i="24"/>
  <c r="AG386" i="24"/>
  <c r="M387" i="24"/>
  <c r="N387" i="24"/>
  <c r="O387" i="24"/>
  <c r="P387" i="24"/>
  <c r="Q387" i="24"/>
  <c r="AG387" i="24"/>
  <c r="M388" i="24"/>
  <c r="N388" i="24"/>
  <c r="O388" i="24"/>
  <c r="P388" i="24"/>
  <c r="Q388" i="24"/>
  <c r="AG388" i="24"/>
  <c r="M389" i="24"/>
  <c r="N389" i="24"/>
  <c r="O389" i="24"/>
  <c r="P389" i="24"/>
  <c r="Q389" i="24"/>
  <c r="AG389" i="24"/>
  <c r="M390" i="24"/>
  <c r="N390" i="24"/>
  <c r="O390" i="24"/>
  <c r="P390" i="24"/>
  <c r="Q390" i="24"/>
  <c r="AG390" i="24"/>
  <c r="M391" i="24"/>
  <c r="N391" i="24"/>
  <c r="O391" i="24"/>
  <c r="P391" i="24"/>
  <c r="Q391" i="24"/>
  <c r="AG391" i="24"/>
  <c r="M392" i="24"/>
  <c r="N392" i="24"/>
  <c r="O392" i="24"/>
  <c r="P392" i="24"/>
  <c r="Q392" i="24"/>
  <c r="AG392" i="24"/>
  <c r="M393" i="24"/>
  <c r="N393" i="24"/>
  <c r="O393" i="24"/>
  <c r="P393" i="24"/>
  <c r="Q393" i="24"/>
  <c r="AG393" i="24"/>
  <c r="M394" i="24"/>
  <c r="N394" i="24"/>
  <c r="O394" i="24"/>
  <c r="P394" i="24"/>
  <c r="Q394" i="24"/>
  <c r="AG394" i="24"/>
  <c r="M395" i="24"/>
  <c r="N395" i="24"/>
  <c r="O395" i="24"/>
  <c r="P395" i="24"/>
  <c r="Q395" i="24"/>
  <c r="AG395" i="24"/>
  <c r="M396" i="24"/>
  <c r="N396" i="24"/>
  <c r="O396" i="24"/>
  <c r="P396" i="24"/>
  <c r="Q396" i="24"/>
  <c r="AG396" i="24"/>
  <c r="M397" i="24"/>
  <c r="N397" i="24"/>
  <c r="O397" i="24"/>
  <c r="P397" i="24"/>
  <c r="Q397" i="24"/>
  <c r="AG397" i="24"/>
  <c r="M398" i="24"/>
  <c r="N398" i="24"/>
  <c r="O398" i="24"/>
  <c r="P398" i="24"/>
  <c r="Q398" i="24"/>
  <c r="AG398" i="24"/>
  <c r="M399" i="24"/>
  <c r="N399" i="24"/>
  <c r="O399" i="24"/>
  <c r="P399" i="24"/>
  <c r="Q399" i="24"/>
  <c r="AG399" i="24"/>
  <c r="M400" i="24"/>
  <c r="N400" i="24"/>
  <c r="O400" i="24"/>
  <c r="P400" i="24"/>
  <c r="Q400" i="24"/>
  <c r="AG400" i="24"/>
  <c r="M401" i="24"/>
  <c r="N401" i="24"/>
  <c r="O401" i="24"/>
  <c r="P401" i="24"/>
  <c r="Q401" i="24"/>
  <c r="AG401" i="24"/>
  <c r="M402" i="24"/>
  <c r="N402" i="24"/>
  <c r="O402" i="24"/>
  <c r="P402" i="24"/>
  <c r="Q402" i="24"/>
  <c r="AG402" i="24"/>
  <c r="M403" i="24"/>
  <c r="N403" i="24"/>
  <c r="O403" i="24"/>
  <c r="P403" i="24"/>
  <c r="Q403" i="24"/>
  <c r="AG403" i="24"/>
  <c r="M404" i="24"/>
  <c r="N404" i="24"/>
  <c r="O404" i="24"/>
  <c r="P404" i="24"/>
  <c r="Q404" i="24"/>
  <c r="AG404" i="24"/>
  <c r="M405" i="24"/>
  <c r="N405" i="24"/>
  <c r="O405" i="24"/>
  <c r="P405" i="24"/>
  <c r="Q405" i="24"/>
  <c r="AG405" i="24"/>
  <c r="M406" i="24"/>
  <c r="N406" i="24"/>
  <c r="O406" i="24"/>
  <c r="P406" i="24"/>
  <c r="Q406" i="24"/>
  <c r="AG406" i="24"/>
  <c r="M407" i="24"/>
  <c r="N407" i="24"/>
  <c r="O407" i="24"/>
  <c r="P407" i="24"/>
  <c r="Q407" i="24"/>
  <c r="AG407" i="24"/>
  <c r="M408" i="24"/>
  <c r="N408" i="24"/>
  <c r="O408" i="24"/>
  <c r="P408" i="24"/>
  <c r="Q408" i="24"/>
  <c r="AG408" i="24"/>
  <c r="M409" i="24"/>
  <c r="N409" i="24"/>
  <c r="O409" i="24"/>
  <c r="P409" i="24"/>
  <c r="Q409" i="24"/>
  <c r="AG409" i="24"/>
  <c r="M410" i="24"/>
  <c r="N410" i="24"/>
  <c r="O410" i="24"/>
  <c r="P410" i="24"/>
  <c r="Q410" i="24"/>
  <c r="AG410" i="24"/>
  <c r="M411" i="24"/>
  <c r="N411" i="24"/>
  <c r="O411" i="24"/>
  <c r="P411" i="24"/>
  <c r="Q411" i="24"/>
  <c r="AG411" i="24"/>
  <c r="M412" i="24"/>
  <c r="N412" i="24"/>
  <c r="O412" i="24"/>
  <c r="P412" i="24"/>
  <c r="Q412" i="24"/>
  <c r="AG412" i="24"/>
  <c r="M413" i="24"/>
  <c r="N413" i="24"/>
  <c r="O413" i="24"/>
  <c r="P413" i="24"/>
  <c r="Q413" i="24"/>
  <c r="AG413" i="24"/>
  <c r="M414" i="24"/>
  <c r="N414" i="24"/>
  <c r="O414" i="24"/>
  <c r="P414" i="24"/>
  <c r="Q414" i="24"/>
  <c r="AG414" i="24"/>
  <c r="M415" i="24"/>
  <c r="N415" i="24"/>
  <c r="O415" i="24"/>
  <c r="P415" i="24"/>
  <c r="Q415" i="24"/>
  <c r="AG415" i="24"/>
  <c r="M416" i="24"/>
  <c r="N416" i="24"/>
  <c r="O416" i="24"/>
  <c r="P416" i="24"/>
  <c r="Q416" i="24"/>
  <c r="AG416" i="24"/>
  <c r="M417" i="24"/>
  <c r="N417" i="24"/>
  <c r="O417" i="24"/>
  <c r="P417" i="24"/>
  <c r="Q417" i="24"/>
  <c r="AG417" i="24"/>
  <c r="M418" i="24"/>
  <c r="N418" i="24"/>
  <c r="O418" i="24"/>
  <c r="P418" i="24"/>
  <c r="Q418" i="24"/>
  <c r="AG418" i="24"/>
  <c r="M419" i="24"/>
  <c r="N419" i="24"/>
  <c r="O419" i="24"/>
  <c r="P419" i="24"/>
  <c r="Q419" i="24"/>
  <c r="AG419" i="24"/>
  <c r="M420" i="24"/>
  <c r="N420" i="24"/>
  <c r="O420" i="24"/>
  <c r="P420" i="24"/>
  <c r="Q420" i="24"/>
  <c r="AG420" i="24"/>
  <c r="M421" i="24"/>
  <c r="N421" i="24"/>
  <c r="O421" i="24"/>
  <c r="P421" i="24"/>
  <c r="Q421" i="24"/>
  <c r="AG421" i="24"/>
  <c r="M422" i="24"/>
  <c r="N422" i="24"/>
  <c r="O422" i="24"/>
  <c r="P422" i="24"/>
  <c r="Q422" i="24"/>
  <c r="AG422" i="24"/>
  <c r="M423" i="24"/>
  <c r="N423" i="24"/>
  <c r="O423" i="24"/>
  <c r="P423" i="24"/>
  <c r="Q423" i="24"/>
  <c r="AG423" i="24"/>
  <c r="M424" i="24"/>
  <c r="N424" i="24"/>
  <c r="O424" i="24"/>
  <c r="P424" i="24"/>
  <c r="Q424" i="24"/>
  <c r="AG424" i="24"/>
  <c r="M425" i="24"/>
  <c r="N425" i="24"/>
  <c r="O425" i="24"/>
  <c r="P425" i="24"/>
  <c r="Q425" i="24"/>
  <c r="AG425" i="24"/>
  <c r="M426" i="24"/>
  <c r="N426" i="24"/>
  <c r="O426" i="24"/>
  <c r="P426" i="24"/>
  <c r="Q426" i="24"/>
  <c r="AG426" i="24"/>
  <c r="M427" i="24"/>
  <c r="N427" i="24"/>
  <c r="O427" i="24"/>
  <c r="P427" i="24"/>
  <c r="Q427" i="24"/>
  <c r="AG427" i="24"/>
  <c r="M428" i="24"/>
  <c r="N428" i="24"/>
  <c r="O428" i="24"/>
  <c r="P428" i="24"/>
  <c r="Q428" i="24"/>
  <c r="AG428" i="24"/>
  <c r="M429" i="24"/>
  <c r="N429" i="24"/>
  <c r="O429" i="24"/>
  <c r="P429" i="24"/>
  <c r="Q429" i="24"/>
  <c r="AG429" i="24"/>
  <c r="M430" i="24"/>
  <c r="N430" i="24"/>
  <c r="O430" i="24"/>
  <c r="P430" i="24"/>
  <c r="Q430" i="24"/>
  <c r="AG430" i="24"/>
  <c r="M431" i="24"/>
  <c r="N431" i="24"/>
  <c r="O431" i="24"/>
  <c r="P431" i="24"/>
  <c r="Q431" i="24"/>
  <c r="AG431" i="24"/>
  <c r="M432" i="24"/>
  <c r="N432" i="24"/>
  <c r="O432" i="24"/>
  <c r="P432" i="24"/>
  <c r="Q432" i="24"/>
  <c r="AG432" i="24"/>
  <c r="M433" i="24"/>
  <c r="N433" i="24"/>
  <c r="O433" i="24"/>
  <c r="P433" i="24"/>
  <c r="Q433" i="24"/>
  <c r="AG433" i="24"/>
  <c r="M434" i="24"/>
  <c r="N434" i="24"/>
  <c r="O434" i="24"/>
  <c r="P434" i="24"/>
  <c r="Q434" i="24"/>
  <c r="AG434" i="24"/>
  <c r="M435" i="24"/>
  <c r="N435" i="24"/>
  <c r="O435" i="24"/>
  <c r="P435" i="24"/>
  <c r="Q435" i="24"/>
  <c r="AG435" i="24"/>
  <c r="M436" i="24"/>
  <c r="N436" i="24"/>
  <c r="O436" i="24"/>
  <c r="P436" i="24"/>
  <c r="Q436" i="24"/>
  <c r="AG436" i="24"/>
  <c r="M437" i="24"/>
  <c r="N437" i="24"/>
  <c r="O437" i="24"/>
  <c r="P437" i="24"/>
  <c r="Q437" i="24"/>
  <c r="AG437" i="24"/>
  <c r="M438" i="24"/>
  <c r="N438" i="24"/>
  <c r="O438" i="24"/>
  <c r="P438" i="24"/>
  <c r="Q438" i="24"/>
  <c r="AG438" i="24"/>
  <c r="M439" i="24"/>
  <c r="N439" i="24"/>
  <c r="O439" i="24"/>
  <c r="P439" i="24"/>
  <c r="Q439" i="24"/>
  <c r="AG439" i="24"/>
  <c r="M440" i="24"/>
  <c r="N440" i="24"/>
  <c r="O440" i="24"/>
  <c r="P440" i="24"/>
  <c r="Q440" i="24"/>
  <c r="AG440" i="24"/>
  <c r="M441" i="24"/>
  <c r="N441" i="24"/>
  <c r="O441" i="24"/>
  <c r="P441" i="24"/>
  <c r="Q441" i="24"/>
  <c r="AG441" i="24"/>
  <c r="M442" i="24"/>
  <c r="N442" i="24"/>
  <c r="O442" i="24"/>
  <c r="P442" i="24"/>
  <c r="Q442" i="24"/>
  <c r="AG442" i="24"/>
  <c r="M443" i="24"/>
  <c r="N443" i="24"/>
  <c r="O443" i="24"/>
  <c r="P443" i="24"/>
  <c r="Q443" i="24"/>
  <c r="AG443" i="24"/>
  <c r="M444" i="24"/>
  <c r="N444" i="24"/>
  <c r="O444" i="24"/>
  <c r="P444" i="24"/>
  <c r="Q444" i="24"/>
  <c r="AG444" i="24"/>
  <c r="M445" i="24"/>
  <c r="N445" i="24"/>
  <c r="O445" i="24"/>
  <c r="P445" i="24"/>
  <c r="Q445" i="24"/>
  <c r="AG445" i="24"/>
  <c r="M446" i="24"/>
  <c r="N446" i="24"/>
  <c r="O446" i="24"/>
  <c r="P446" i="24"/>
  <c r="Q446" i="24"/>
  <c r="AG446" i="24"/>
  <c r="M447" i="24"/>
  <c r="N447" i="24"/>
  <c r="O447" i="24"/>
  <c r="P447" i="24"/>
  <c r="Q447" i="24"/>
  <c r="AG447" i="24"/>
  <c r="M448" i="24"/>
  <c r="N448" i="24"/>
  <c r="O448" i="24"/>
  <c r="P448" i="24"/>
  <c r="Q448" i="24"/>
  <c r="AG448" i="24"/>
  <c r="M449" i="24"/>
  <c r="N449" i="24"/>
  <c r="O449" i="24"/>
  <c r="P449" i="24"/>
  <c r="Q449" i="24"/>
  <c r="AG449" i="24"/>
  <c r="M450" i="24"/>
  <c r="N450" i="24"/>
  <c r="O450" i="24"/>
  <c r="P450" i="24"/>
  <c r="Q450" i="24"/>
  <c r="AG450" i="24"/>
  <c r="M451" i="24"/>
  <c r="N451" i="24"/>
  <c r="O451" i="24"/>
  <c r="P451" i="24"/>
  <c r="Q451" i="24"/>
  <c r="AG451" i="24"/>
  <c r="M452" i="24"/>
  <c r="N452" i="24"/>
  <c r="O452" i="24"/>
  <c r="P452" i="24"/>
  <c r="Q452" i="24"/>
  <c r="AG452" i="24"/>
  <c r="M453" i="24"/>
  <c r="N453" i="24"/>
  <c r="O453" i="24"/>
  <c r="P453" i="24"/>
  <c r="Q453" i="24"/>
  <c r="AG453" i="24"/>
  <c r="M454" i="24"/>
  <c r="N454" i="24"/>
  <c r="O454" i="24"/>
  <c r="P454" i="24"/>
  <c r="Q454" i="24"/>
  <c r="AG454" i="24"/>
  <c r="M455" i="24"/>
  <c r="N455" i="24"/>
  <c r="O455" i="24"/>
  <c r="P455" i="24"/>
  <c r="Q455" i="24"/>
  <c r="AG455" i="24"/>
  <c r="M456" i="24"/>
  <c r="N456" i="24"/>
  <c r="O456" i="24"/>
  <c r="P456" i="24"/>
  <c r="Q456" i="24"/>
  <c r="AG456" i="24"/>
  <c r="M457" i="24"/>
  <c r="N457" i="24"/>
  <c r="O457" i="24"/>
  <c r="P457" i="24"/>
  <c r="Q457" i="24"/>
  <c r="AG457" i="24"/>
  <c r="M458" i="24"/>
  <c r="N458" i="24"/>
  <c r="O458" i="24"/>
  <c r="P458" i="24"/>
  <c r="Q458" i="24"/>
  <c r="AG458" i="24"/>
  <c r="M459" i="24"/>
  <c r="N459" i="24"/>
  <c r="O459" i="24"/>
  <c r="P459" i="24"/>
  <c r="Q459" i="24"/>
  <c r="AG459" i="24"/>
  <c r="M460" i="24"/>
  <c r="N460" i="24"/>
  <c r="O460" i="24"/>
  <c r="P460" i="24"/>
  <c r="Q460" i="24"/>
  <c r="AG460" i="24"/>
  <c r="M461" i="24"/>
  <c r="N461" i="24"/>
  <c r="O461" i="24"/>
  <c r="P461" i="24"/>
  <c r="Q461" i="24"/>
  <c r="AG461" i="24"/>
  <c r="M462" i="24"/>
  <c r="N462" i="24"/>
  <c r="O462" i="24"/>
  <c r="P462" i="24"/>
  <c r="Q462" i="24"/>
  <c r="AG462" i="24"/>
  <c r="M463" i="24"/>
  <c r="N463" i="24"/>
  <c r="O463" i="24"/>
  <c r="P463" i="24"/>
  <c r="Q463" i="24"/>
  <c r="AG463" i="24"/>
  <c r="M464" i="24"/>
  <c r="N464" i="24"/>
  <c r="O464" i="24"/>
  <c r="P464" i="24"/>
  <c r="Q464" i="24"/>
  <c r="AG464" i="24"/>
  <c r="M465" i="24"/>
  <c r="N465" i="24"/>
  <c r="O465" i="24"/>
  <c r="P465" i="24"/>
  <c r="Q465" i="24"/>
  <c r="AG465" i="24"/>
  <c r="M466" i="24"/>
  <c r="N466" i="24"/>
  <c r="O466" i="24"/>
  <c r="P466" i="24"/>
  <c r="Q466" i="24"/>
  <c r="AG466" i="24"/>
  <c r="M467" i="24"/>
  <c r="N467" i="24"/>
  <c r="O467" i="24"/>
  <c r="P467" i="24"/>
  <c r="Q467" i="24"/>
  <c r="AG467" i="24"/>
  <c r="M468" i="24"/>
  <c r="N468" i="24"/>
  <c r="O468" i="24"/>
  <c r="P468" i="24"/>
  <c r="Q468" i="24"/>
  <c r="AG468" i="24"/>
  <c r="M469" i="24"/>
  <c r="N469" i="24"/>
  <c r="O469" i="24"/>
  <c r="P469" i="24"/>
  <c r="Q469" i="24"/>
  <c r="AG469" i="24"/>
  <c r="M470" i="24"/>
  <c r="N470" i="24"/>
  <c r="O470" i="24"/>
  <c r="P470" i="24"/>
  <c r="Q470" i="24"/>
  <c r="AG470" i="24"/>
  <c r="M471" i="24"/>
  <c r="N471" i="24"/>
  <c r="O471" i="24"/>
  <c r="P471" i="24"/>
  <c r="Q471" i="24"/>
  <c r="AG471" i="24"/>
  <c r="M472" i="24"/>
  <c r="N472" i="24"/>
  <c r="O472" i="24"/>
  <c r="P472" i="24"/>
  <c r="Q472" i="24"/>
  <c r="AG472" i="24"/>
  <c r="M473" i="24"/>
  <c r="N473" i="24"/>
  <c r="O473" i="24"/>
  <c r="P473" i="24"/>
  <c r="Q473" i="24"/>
  <c r="AG473" i="24"/>
  <c r="M474" i="24"/>
  <c r="N474" i="24"/>
  <c r="O474" i="24"/>
  <c r="P474" i="24"/>
  <c r="Q474" i="24"/>
  <c r="AG474" i="24"/>
  <c r="M475" i="24"/>
  <c r="N475" i="24"/>
  <c r="O475" i="24"/>
  <c r="P475" i="24"/>
  <c r="Q475" i="24"/>
  <c r="AG475" i="24"/>
  <c r="M476" i="24"/>
  <c r="N476" i="24"/>
  <c r="O476" i="24"/>
  <c r="P476" i="24"/>
  <c r="Q476" i="24"/>
  <c r="AG476" i="24"/>
  <c r="M477" i="24"/>
  <c r="N477" i="24"/>
  <c r="O477" i="24"/>
  <c r="P477" i="24"/>
  <c r="Q477" i="24"/>
  <c r="AG477" i="24"/>
  <c r="M478" i="24"/>
  <c r="N478" i="24"/>
  <c r="O478" i="24"/>
  <c r="P478" i="24"/>
  <c r="Q478" i="24"/>
  <c r="AG478" i="24"/>
  <c r="M479" i="24"/>
  <c r="N479" i="24"/>
  <c r="O479" i="24"/>
  <c r="P479" i="24"/>
  <c r="Q479" i="24"/>
  <c r="AG479" i="24"/>
  <c r="M480" i="24"/>
  <c r="N480" i="24"/>
  <c r="O480" i="24"/>
  <c r="P480" i="24"/>
  <c r="Q480" i="24"/>
  <c r="AG480" i="24"/>
  <c r="M481" i="24"/>
  <c r="N481" i="24"/>
  <c r="O481" i="24"/>
  <c r="P481" i="24"/>
  <c r="Q481" i="24"/>
  <c r="AG481" i="24"/>
  <c r="M482" i="24"/>
  <c r="N482" i="24"/>
  <c r="O482" i="24"/>
  <c r="P482" i="24"/>
  <c r="Q482" i="24"/>
  <c r="AG482" i="24"/>
  <c r="M483" i="24"/>
  <c r="N483" i="24"/>
  <c r="O483" i="24"/>
  <c r="P483" i="24"/>
  <c r="Q483" i="24"/>
  <c r="AG483" i="24"/>
  <c r="M484" i="24"/>
  <c r="N484" i="24"/>
  <c r="O484" i="24"/>
  <c r="P484" i="24"/>
  <c r="Q484" i="24"/>
  <c r="AG484" i="24"/>
  <c r="M485" i="24"/>
  <c r="N485" i="24"/>
  <c r="O485" i="24"/>
  <c r="P485" i="24"/>
  <c r="Q485" i="24"/>
  <c r="AG485" i="24"/>
  <c r="M486" i="24"/>
  <c r="N486" i="24"/>
  <c r="O486" i="24"/>
  <c r="P486" i="24"/>
  <c r="Q486" i="24"/>
  <c r="AG486" i="24"/>
  <c r="M487" i="24"/>
  <c r="N487" i="24"/>
  <c r="O487" i="24"/>
  <c r="P487" i="24"/>
  <c r="Q487" i="24"/>
  <c r="AG487" i="24"/>
  <c r="M488" i="24"/>
  <c r="N488" i="24"/>
  <c r="O488" i="24"/>
  <c r="P488" i="24"/>
  <c r="Q488" i="24"/>
  <c r="AG488" i="24"/>
  <c r="M489" i="24"/>
  <c r="N489" i="24"/>
  <c r="O489" i="24"/>
  <c r="P489" i="24"/>
  <c r="Q489" i="24"/>
  <c r="AG489" i="24"/>
  <c r="M490" i="24"/>
  <c r="N490" i="24"/>
  <c r="O490" i="24"/>
  <c r="P490" i="24"/>
  <c r="Q490" i="24"/>
  <c r="AG490" i="24"/>
  <c r="M491" i="24"/>
  <c r="N491" i="24"/>
  <c r="O491" i="24"/>
  <c r="P491" i="24"/>
  <c r="Q491" i="24"/>
  <c r="AG491" i="24"/>
  <c r="M492" i="24"/>
  <c r="N492" i="24"/>
  <c r="O492" i="24"/>
  <c r="P492" i="24"/>
  <c r="Q492" i="24"/>
  <c r="AG492" i="24"/>
  <c r="M493" i="24"/>
  <c r="N493" i="24"/>
  <c r="O493" i="24"/>
  <c r="P493" i="24"/>
  <c r="Q493" i="24"/>
  <c r="AG493" i="24"/>
  <c r="M494" i="24"/>
  <c r="N494" i="24"/>
  <c r="O494" i="24"/>
  <c r="P494" i="24"/>
  <c r="Q494" i="24"/>
  <c r="AG494" i="24"/>
  <c r="M495" i="24"/>
  <c r="N495" i="24"/>
  <c r="O495" i="24"/>
  <c r="P495" i="24"/>
  <c r="Q495" i="24"/>
  <c r="AG495" i="24"/>
  <c r="M496" i="24"/>
  <c r="N496" i="24"/>
  <c r="O496" i="24"/>
  <c r="P496" i="24"/>
  <c r="Q496" i="24"/>
  <c r="AG496" i="24"/>
  <c r="M497" i="24"/>
  <c r="N497" i="24"/>
  <c r="O497" i="24"/>
  <c r="P497" i="24"/>
  <c r="Q497" i="24"/>
  <c r="AG497" i="24"/>
  <c r="M498" i="24"/>
  <c r="N498" i="24"/>
  <c r="O498" i="24"/>
  <c r="P498" i="24"/>
  <c r="Q498" i="24"/>
  <c r="AG498" i="24"/>
  <c r="M499" i="24"/>
  <c r="N499" i="24"/>
  <c r="O499" i="24"/>
  <c r="P499" i="24"/>
  <c r="Q499" i="24"/>
  <c r="AG499" i="24"/>
  <c r="M500" i="24"/>
  <c r="N500" i="24"/>
  <c r="O500" i="24"/>
  <c r="P500" i="24"/>
  <c r="Q500" i="24"/>
  <c r="AG500" i="24"/>
  <c r="M501" i="24"/>
  <c r="N501" i="24"/>
  <c r="O501" i="24"/>
  <c r="P501" i="24"/>
  <c r="Q501" i="24"/>
  <c r="AG501" i="24"/>
  <c r="M502" i="24"/>
  <c r="N502" i="24"/>
  <c r="O502" i="24"/>
  <c r="P502" i="24"/>
  <c r="Q502" i="24"/>
  <c r="AG502" i="24"/>
  <c r="M503" i="24"/>
  <c r="N503" i="24"/>
  <c r="O503" i="24"/>
  <c r="P503" i="24"/>
  <c r="Q503" i="24"/>
  <c r="AG503" i="24"/>
  <c r="M504" i="24"/>
  <c r="N504" i="24"/>
  <c r="O504" i="24"/>
  <c r="P504" i="24"/>
  <c r="Q504" i="24"/>
  <c r="AG504" i="24"/>
  <c r="M505" i="24"/>
  <c r="N505" i="24"/>
  <c r="O505" i="24"/>
  <c r="P505" i="24"/>
  <c r="Q505" i="24"/>
  <c r="AG505" i="24"/>
  <c r="M506" i="24"/>
  <c r="N506" i="24"/>
  <c r="O506" i="24"/>
  <c r="P506" i="24"/>
  <c r="Q506" i="24"/>
  <c r="AG506" i="24"/>
  <c r="M507" i="24"/>
  <c r="N507" i="24"/>
  <c r="O507" i="24"/>
  <c r="P507" i="24"/>
  <c r="Q507" i="24"/>
  <c r="AG507" i="24"/>
  <c r="M508" i="24"/>
  <c r="N508" i="24"/>
  <c r="O508" i="24"/>
  <c r="P508" i="24"/>
  <c r="Q508" i="24"/>
  <c r="AG508" i="24"/>
  <c r="M509" i="24"/>
  <c r="N509" i="24"/>
  <c r="O509" i="24"/>
  <c r="P509" i="24"/>
  <c r="Q509" i="24"/>
  <c r="AG509" i="24"/>
  <c r="M510" i="24"/>
  <c r="N510" i="24"/>
  <c r="O510" i="24"/>
  <c r="P510" i="24"/>
  <c r="Q510" i="24"/>
  <c r="AG510" i="24"/>
  <c r="M511" i="24"/>
  <c r="N511" i="24"/>
  <c r="O511" i="24"/>
  <c r="P511" i="24"/>
  <c r="Q511" i="24"/>
  <c r="AG511" i="24"/>
  <c r="M512" i="24"/>
  <c r="N512" i="24"/>
  <c r="O512" i="24"/>
  <c r="P512" i="24"/>
  <c r="Q512" i="24"/>
  <c r="AG512" i="24"/>
  <c r="M513" i="24"/>
  <c r="N513" i="24"/>
  <c r="O513" i="24"/>
  <c r="P513" i="24"/>
  <c r="Q513" i="24"/>
  <c r="AG513" i="24"/>
  <c r="M514" i="24"/>
  <c r="N514" i="24"/>
  <c r="O514" i="24"/>
  <c r="P514" i="24"/>
  <c r="Q514" i="24"/>
  <c r="AG514" i="24"/>
  <c r="M515" i="24"/>
  <c r="N515" i="24"/>
  <c r="O515" i="24"/>
  <c r="P515" i="24"/>
  <c r="Q515" i="24"/>
  <c r="AG515" i="24"/>
  <c r="M516" i="24"/>
  <c r="N516" i="24"/>
  <c r="O516" i="24"/>
  <c r="P516" i="24"/>
  <c r="Q516" i="24"/>
  <c r="AG516" i="24"/>
  <c r="M517" i="24"/>
  <c r="N517" i="24"/>
  <c r="O517" i="24"/>
  <c r="P517" i="24"/>
  <c r="Q517" i="24"/>
  <c r="AG517" i="24"/>
  <c r="M518" i="24"/>
  <c r="N518" i="24"/>
  <c r="O518" i="24"/>
  <c r="P518" i="24"/>
  <c r="Q518" i="24"/>
  <c r="AG518" i="24"/>
  <c r="M519" i="24"/>
  <c r="N519" i="24"/>
  <c r="O519" i="24"/>
  <c r="P519" i="24"/>
  <c r="Q519" i="24"/>
  <c r="AG519" i="24"/>
  <c r="M520" i="24"/>
  <c r="N520" i="24"/>
  <c r="O520" i="24"/>
  <c r="P520" i="24"/>
  <c r="Q520" i="24"/>
  <c r="AG520" i="24"/>
  <c r="M521" i="24"/>
  <c r="N521" i="24"/>
  <c r="O521" i="24"/>
  <c r="P521" i="24"/>
  <c r="Q521" i="24"/>
  <c r="AG521" i="24"/>
  <c r="M522" i="24"/>
  <c r="N522" i="24"/>
  <c r="O522" i="24"/>
  <c r="P522" i="24"/>
  <c r="Q522" i="24"/>
  <c r="AG522" i="24"/>
  <c r="M523" i="24"/>
  <c r="N523" i="24"/>
  <c r="O523" i="24"/>
  <c r="P523" i="24"/>
  <c r="Q523" i="24"/>
  <c r="AG523" i="24"/>
  <c r="M524" i="24"/>
  <c r="N524" i="24"/>
  <c r="O524" i="24"/>
  <c r="P524" i="24"/>
  <c r="Q524" i="24"/>
  <c r="AG524" i="24"/>
  <c r="M525" i="24"/>
  <c r="N525" i="24"/>
  <c r="O525" i="24"/>
  <c r="P525" i="24"/>
  <c r="Q525" i="24"/>
  <c r="AG525" i="24"/>
  <c r="M526" i="24"/>
  <c r="N526" i="24"/>
  <c r="O526" i="24"/>
  <c r="P526" i="24"/>
  <c r="Q526" i="24"/>
  <c r="AG526" i="24"/>
  <c r="M527" i="24"/>
  <c r="N527" i="24"/>
  <c r="O527" i="24"/>
  <c r="P527" i="24"/>
  <c r="Q527" i="24"/>
  <c r="AG527" i="24"/>
  <c r="M528" i="24"/>
  <c r="N528" i="24"/>
  <c r="O528" i="24"/>
  <c r="P528" i="24"/>
  <c r="Q528" i="24"/>
  <c r="AG528" i="24"/>
  <c r="M529" i="24"/>
  <c r="N529" i="24"/>
  <c r="O529" i="24"/>
  <c r="P529" i="24"/>
  <c r="Q529" i="24"/>
  <c r="AG529" i="24"/>
  <c r="M530" i="24"/>
  <c r="N530" i="24"/>
  <c r="O530" i="24"/>
  <c r="P530" i="24"/>
  <c r="Q530" i="24"/>
  <c r="AG530" i="24"/>
  <c r="M531" i="24"/>
  <c r="N531" i="24"/>
  <c r="O531" i="24"/>
  <c r="P531" i="24"/>
  <c r="Q531" i="24"/>
  <c r="AG531" i="24"/>
  <c r="M532" i="24"/>
  <c r="N532" i="24"/>
  <c r="O532" i="24"/>
  <c r="P532" i="24"/>
  <c r="Q532" i="24"/>
  <c r="AG532" i="24"/>
  <c r="M533" i="24"/>
  <c r="N533" i="24"/>
  <c r="O533" i="24"/>
  <c r="P533" i="24"/>
  <c r="Q533" i="24"/>
  <c r="AG533" i="24"/>
  <c r="M534" i="24"/>
  <c r="N534" i="24"/>
  <c r="O534" i="24"/>
  <c r="P534" i="24"/>
  <c r="Q534" i="24"/>
  <c r="AG534" i="24"/>
  <c r="M535" i="24"/>
  <c r="N535" i="24"/>
  <c r="O535" i="24"/>
  <c r="P535" i="24"/>
  <c r="Q535" i="24"/>
  <c r="AG535" i="24"/>
  <c r="M536" i="24"/>
  <c r="N536" i="24"/>
  <c r="O536" i="24"/>
  <c r="P536" i="24"/>
  <c r="Q536" i="24"/>
  <c r="AG536" i="24"/>
  <c r="M537" i="24"/>
  <c r="N537" i="24"/>
  <c r="O537" i="24"/>
  <c r="P537" i="24"/>
  <c r="Q537" i="24"/>
  <c r="AG537" i="24"/>
  <c r="M538" i="24"/>
  <c r="N538" i="24"/>
  <c r="O538" i="24"/>
  <c r="P538" i="24"/>
  <c r="Q538" i="24"/>
  <c r="AG538" i="24"/>
  <c r="M539" i="24"/>
  <c r="N539" i="24"/>
  <c r="O539" i="24"/>
  <c r="P539" i="24"/>
  <c r="Q539" i="24"/>
  <c r="AG539" i="24"/>
  <c r="M540" i="24"/>
  <c r="N540" i="24"/>
  <c r="O540" i="24"/>
  <c r="P540" i="24"/>
  <c r="Q540" i="24"/>
  <c r="AG540" i="24"/>
  <c r="M541" i="24"/>
  <c r="N541" i="24"/>
  <c r="O541" i="24"/>
  <c r="P541" i="24"/>
  <c r="Q541" i="24"/>
  <c r="AG541" i="24"/>
  <c r="M542" i="24"/>
  <c r="N542" i="24"/>
  <c r="O542" i="24"/>
  <c r="P542" i="24"/>
  <c r="Q542" i="24"/>
  <c r="AG542" i="24"/>
  <c r="M543" i="24"/>
  <c r="N543" i="24"/>
  <c r="O543" i="24"/>
  <c r="P543" i="24"/>
  <c r="Q543" i="24"/>
  <c r="AG543" i="24"/>
  <c r="M544" i="24"/>
  <c r="N544" i="24"/>
  <c r="O544" i="24"/>
  <c r="P544" i="24"/>
  <c r="Q544" i="24"/>
  <c r="AG544" i="24"/>
  <c r="M545" i="24"/>
  <c r="N545" i="24"/>
  <c r="O545" i="24"/>
  <c r="P545" i="24"/>
  <c r="Q545" i="24"/>
  <c r="AG545" i="24"/>
  <c r="M546" i="24"/>
  <c r="N546" i="24"/>
  <c r="O546" i="24"/>
  <c r="P546" i="24"/>
  <c r="Q546" i="24"/>
  <c r="AG546" i="24"/>
  <c r="M547" i="24"/>
  <c r="N547" i="24"/>
  <c r="O547" i="24"/>
  <c r="P547" i="24"/>
  <c r="Q547" i="24"/>
  <c r="AG547" i="24"/>
  <c r="M548" i="24"/>
  <c r="N548" i="24"/>
  <c r="O548" i="24"/>
  <c r="P548" i="24"/>
  <c r="Q548" i="24"/>
  <c r="AG548" i="24"/>
  <c r="M549" i="24"/>
  <c r="N549" i="24"/>
  <c r="O549" i="24"/>
  <c r="P549" i="24"/>
  <c r="Q549" i="24"/>
  <c r="AG549" i="24"/>
  <c r="M550" i="24"/>
  <c r="N550" i="24"/>
  <c r="O550" i="24"/>
  <c r="P550" i="24"/>
  <c r="Q550" i="24"/>
  <c r="AG550" i="24"/>
  <c r="M551" i="24"/>
  <c r="N551" i="24"/>
  <c r="O551" i="24"/>
  <c r="P551" i="24"/>
  <c r="Q551" i="24"/>
  <c r="AG551" i="24"/>
  <c r="M552" i="24"/>
  <c r="N552" i="24"/>
  <c r="O552" i="24"/>
  <c r="P552" i="24"/>
  <c r="Q552" i="24"/>
  <c r="AG552" i="24"/>
  <c r="M553" i="24"/>
  <c r="N553" i="24"/>
  <c r="O553" i="24"/>
  <c r="P553" i="24"/>
  <c r="Q553" i="24"/>
  <c r="AG553" i="24"/>
  <c r="M554" i="24"/>
  <c r="N554" i="24"/>
  <c r="O554" i="24"/>
  <c r="P554" i="24"/>
  <c r="Q554" i="24"/>
  <c r="AG554" i="24"/>
  <c r="M555" i="24"/>
  <c r="N555" i="24"/>
  <c r="O555" i="24"/>
  <c r="P555" i="24"/>
  <c r="Q555" i="24"/>
  <c r="AG555" i="24"/>
  <c r="M556" i="24"/>
  <c r="N556" i="24"/>
  <c r="O556" i="24"/>
  <c r="P556" i="24"/>
  <c r="Q556" i="24"/>
  <c r="AG556" i="24"/>
  <c r="M557" i="24"/>
  <c r="N557" i="24"/>
  <c r="O557" i="24"/>
  <c r="P557" i="24"/>
  <c r="Q557" i="24"/>
  <c r="AG557" i="24"/>
  <c r="M558" i="24"/>
  <c r="N558" i="24"/>
  <c r="O558" i="24"/>
  <c r="P558" i="24"/>
  <c r="Q558" i="24"/>
  <c r="AG558" i="24"/>
  <c r="M559" i="24"/>
  <c r="N559" i="24"/>
  <c r="O559" i="24"/>
  <c r="P559" i="24"/>
  <c r="Q559" i="24"/>
  <c r="AG559" i="24"/>
  <c r="M560" i="24"/>
  <c r="N560" i="24"/>
  <c r="O560" i="24"/>
  <c r="P560" i="24"/>
  <c r="Q560" i="24"/>
  <c r="AG560" i="24"/>
  <c r="M561" i="24"/>
  <c r="N561" i="24"/>
  <c r="O561" i="24"/>
  <c r="P561" i="24"/>
  <c r="Q561" i="24"/>
  <c r="AG561" i="24"/>
  <c r="M562" i="24"/>
  <c r="N562" i="24"/>
  <c r="O562" i="24"/>
  <c r="P562" i="24"/>
  <c r="Q562" i="24"/>
  <c r="AG562" i="24"/>
  <c r="M563" i="24"/>
  <c r="N563" i="24"/>
  <c r="O563" i="24"/>
  <c r="P563" i="24"/>
  <c r="Q563" i="24"/>
  <c r="AG563" i="24"/>
  <c r="M564" i="24"/>
  <c r="N564" i="24"/>
  <c r="O564" i="24"/>
  <c r="P564" i="24"/>
  <c r="Q564" i="24"/>
  <c r="AG564" i="24"/>
  <c r="M565" i="24"/>
  <c r="N565" i="24"/>
  <c r="O565" i="24"/>
  <c r="P565" i="24"/>
  <c r="Q565" i="24"/>
  <c r="AG565" i="24"/>
  <c r="M566" i="24"/>
  <c r="N566" i="24"/>
  <c r="O566" i="24"/>
  <c r="P566" i="24"/>
  <c r="Q566" i="24"/>
  <c r="AG566" i="24"/>
  <c r="M567" i="24"/>
  <c r="N567" i="24"/>
  <c r="O567" i="24"/>
  <c r="P567" i="24"/>
  <c r="Q567" i="24"/>
  <c r="AG567" i="24"/>
  <c r="M568" i="24"/>
  <c r="N568" i="24"/>
  <c r="O568" i="24"/>
  <c r="P568" i="24"/>
  <c r="Q568" i="24"/>
  <c r="AG568" i="24"/>
  <c r="M569" i="24"/>
  <c r="N569" i="24"/>
  <c r="O569" i="24"/>
  <c r="P569" i="24"/>
  <c r="Q569" i="24"/>
  <c r="AG569" i="24"/>
  <c r="M570" i="24"/>
  <c r="N570" i="24"/>
  <c r="O570" i="24"/>
  <c r="P570" i="24"/>
  <c r="Q570" i="24"/>
  <c r="AG570" i="24"/>
  <c r="M571" i="24"/>
  <c r="N571" i="24"/>
  <c r="O571" i="24"/>
  <c r="P571" i="24"/>
  <c r="Q571" i="24"/>
  <c r="AG571" i="24"/>
  <c r="M572" i="24"/>
  <c r="N572" i="24"/>
  <c r="O572" i="24"/>
  <c r="P572" i="24"/>
  <c r="Q572" i="24"/>
  <c r="AG572" i="24"/>
  <c r="M573" i="24"/>
  <c r="N573" i="24"/>
  <c r="O573" i="24"/>
  <c r="P573" i="24"/>
  <c r="Q573" i="24"/>
  <c r="AG573" i="24"/>
  <c r="M574" i="24"/>
  <c r="N574" i="24"/>
  <c r="O574" i="24"/>
  <c r="P574" i="24"/>
  <c r="Q574" i="24"/>
  <c r="AG574" i="24"/>
  <c r="M575" i="24"/>
  <c r="N575" i="24"/>
  <c r="O575" i="24"/>
  <c r="P575" i="24"/>
  <c r="Q575" i="24"/>
  <c r="AG575" i="24"/>
  <c r="M576" i="24"/>
  <c r="N576" i="24"/>
  <c r="O576" i="24"/>
  <c r="P576" i="24"/>
  <c r="Q576" i="24"/>
  <c r="AG576" i="24"/>
  <c r="M577" i="24"/>
  <c r="N577" i="24"/>
  <c r="O577" i="24"/>
  <c r="P577" i="24"/>
  <c r="Q577" i="24"/>
  <c r="AG577" i="24"/>
  <c r="M578" i="24"/>
  <c r="N578" i="24"/>
  <c r="O578" i="24"/>
  <c r="P578" i="24"/>
  <c r="Q578" i="24"/>
  <c r="AG578" i="24"/>
  <c r="M579" i="24"/>
  <c r="N579" i="24"/>
  <c r="O579" i="24"/>
  <c r="P579" i="24"/>
  <c r="Q579" i="24"/>
  <c r="AG579" i="24"/>
  <c r="M580" i="24"/>
  <c r="N580" i="24"/>
  <c r="O580" i="24"/>
  <c r="P580" i="24"/>
  <c r="Q580" i="24"/>
  <c r="AG580" i="24"/>
  <c r="M581" i="24"/>
  <c r="N581" i="24"/>
  <c r="O581" i="24"/>
  <c r="P581" i="24"/>
  <c r="Q581" i="24"/>
  <c r="AG581" i="24"/>
  <c r="M582" i="24"/>
  <c r="N582" i="24"/>
  <c r="O582" i="24"/>
  <c r="P582" i="24"/>
  <c r="Q582" i="24"/>
  <c r="AG582" i="24"/>
  <c r="M583" i="24"/>
  <c r="N583" i="24"/>
  <c r="O583" i="24"/>
  <c r="P583" i="24"/>
  <c r="Q583" i="24"/>
  <c r="AG583" i="24"/>
  <c r="M584" i="24"/>
  <c r="N584" i="24"/>
  <c r="O584" i="24"/>
  <c r="P584" i="24"/>
  <c r="Q584" i="24"/>
  <c r="AG584" i="24"/>
  <c r="M585" i="24"/>
  <c r="N585" i="24"/>
  <c r="O585" i="24"/>
  <c r="P585" i="24"/>
  <c r="Q585" i="24"/>
  <c r="AG585" i="24"/>
  <c r="M586" i="24"/>
  <c r="N586" i="24"/>
  <c r="O586" i="24"/>
  <c r="P586" i="24"/>
  <c r="Q586" i="24"/>
  <c r="AG586" i="24"/>
  <c r="M587" i="24"/>
  <c r="N587" i="24"/>
  <c r="O587" i="24"/>
  <c r="P587" i="24"/>
  <c r="Q587" i="24"/>
  <c r="AG587" i="24"/>
  <c r="M588" i="24"/>
  <c r="N588" i="24"/>
  <c r="O588" i="24"/>
  <c r="P588" i="24"/>
  <c r="Q588" i="24"/>
  <c r="AG588" i="24"/>
  <c r="M589" i="24"/>
  <c r="N589" i="24"/>
  <c r="O589" i="24"/>
  <c r="P589" i="24"/>
  <c r="Q589" i="24"/>
  <c r="AG589" i="24"/>
  <c r="M590" i="24"/>
  <c r="N590" i="24"/>
  <c r="O590" i="24"/>
  <c r="P590" i="24"/>
  <c r="Q590" i="24"/>
  <c r="AG590" i="24"/>
  <c r="M591" i="24"/>
  <c r="N591" i="24"/>
  <c r="O591" i="24"/>
  <c r="P591" i="24"/>
  <c r="Q591" i="24"/>
  <c r="AG591" i="24"/>
  <c r="M592" i="24"/>
  <c r="N592" i="24"/>
  <c r="O592" i="24"/>
  <c r="P592" i="24"/>
  <c r="Q592" i="24"/>
  <c r="AG592" i="24"/>
  <c r="M593" i="24"/>
  <c r="N593" i="24"/>
  <c r="O593" i="24"/>
  <c r="P593" i="24"/>
  <c r="Q593" i="24"/>
  <c r="AG593" i="24"/>
  <c r="M594" i="24"/>
  <c r="N594" i="24"/>
  <c r="O594" i="24"/>
  <c r="P594" i="24"/>
  <c r="Q594" i="24"/>
  <c r="AG594" i="24"/>
  <c r="M595" i="24"/>
  <c r="N595" i="24"/>
  <c r="O595" i="24"/>
  <c r="P595" i="24"/>
  <c r="Q595" i="24"/>
  <c r="AG595" i="24"/>
  <c r="M596" i="24"/>
  <c r="N596" i="24"/>
  <c r="O596" i="24"/>
  <c r="P596" i="24"/>
  <c r="Q596" i="24"/>
  <c r="AG596" i="24"/>
  <c r="M597" i="24"/>
  <c r="N597" i="24"/>
  <c r="O597" i="24"/>
  <c r="P597" i="24"/>
  <c r="Q597" i="24"/>
  <c r="AG597" i="24"/>
  <c r="M598" i="24"/>
  <c r="N598" i="24"/>
  <c r="O598" i="24"/>
  <c r="P598" i="24"/>
  <c r="Q598" i="24"/>
  <c r="AG598" i="24"/>
  <c r="M599" i="24"/>
  <c r="N599" i="24"/>
  <c r="O599" i="24"/>
  <c r="P599" i="24"/>
  <c r="Q599" i="24"/>
  <c r="AG599" i="24"/>
  <c r="M600" i="24"/>
  <c r="N600" i="24"/>
  <c r="O600" i="24"/>
  <c r="P600" i="24"/>
  <c r="Q600" i="24"/>
  <c r="AG600" i="24"/>
  <c r="M601" i="24"/>
  <c r="N601" i="24"/>
  <c r="O601" i="24"/>
  <c r="P601" i="24"/>
  <c r="Q601" i="24"/>
  <c r="AG601" i="24"/>
  <c r="M602" i="24"/>
  <c r="N602" i="24"/>
  <c r="O602" i="24"/>
  <c r="P602" i="24"/>
  <c r="Q602" i="24"/>
  <c r="AG602" i="24"/>
  <c r="M603" i="24"/>
  <c r="N603" i="24"/>
  <c r="O603" i="24"/>
  <c r="P603" i="24"/>
  <c r="Q603" i="24"/>
  <c r="AG603" i="24"/>
  <c r="M604" i="24"/>
  <c r="N604" i="24"/>
  <c r="O604" i="24"/>
  <c r="P604" i="24"/>
  <c r="Q604" i="24"/>
  <c r="AG604" i="24"/>
  <c r="M605" i="24"/>
  <c r="N605" i="24"/>
  <c r="O605" i="24"/>
  <c r="P605" i="24"/>
  <c r="Q605" i="24"/>
  <c r="AG605" i="24"/>
  <c r="M606" i="24"/>
  <c r="N606" i="24"/>
  <c r="O606" i="24"/>
  <c r="P606" i="24"/>
  <c r="Q606" i="24"/>
  <c r="AG606" i="24"/>
  <c r="M607" i="24"/>
  <c r="N607" i="24"/>
  <c r="O607" i="24"/>
  <c r="P607" i="24"/>
  <c r="Q607" i="24"/>
  <c r="AG607" i="24"/>
  <c r="M608" i="24"/>
  <c r="N608" i="24"/>
  <c r="O608" i="24"/>
  <c r="P608" i="24"/>
  <c r="Q608" i="24"/>
  <c r="AG608" i="24"/>
  <c r="M609" i="24"/>
  <c r="N609" i="24"/>
  <c r="O609" i="24"/>
  <c r="P609" i="24"/>
  <c r="Q609" i="24"/>
  <c r="AG609" i="24"/>
  <c r="M610" i="24"/>
  <c r="N610" i="24"/>
  <c r="O610" i="24"/>
  <c r="P610" i="24"/>
  <c r="Q610" i="24"/>
  <c r="AG610" i="24"/>
  <c r="M611" i="24"/>
  <c r="N611" i="24"/>
  <c r="O611" i="24"/>
  <c r="P611" i="24"/>
  <c r="Q611" i="24"/>
  <c r="AG611" i="24"/>
  <c r="M612" i="24"/>
  <c r="N612" i="24"/>
  <c r="O612" i="24"/>
  <c r="P612" i="24"/>
  <c r="Q612" i="24"/>
  <c r="AG612" i="24"/>
  <c r="M613" i="24"/>
  <c r="N613" i="24"/>
  <c r="O613" i="24"/>
  <c r="P613" i="24"/>
  <c r="Q613" i="24"/>
  <c r="AG613" i="24"/>
  <c r="M614" i="24"/>
  <c r="N614" i="24"/>
  <c r="O614" i="24"/>
  <c r="P614" i="24"/>
  <c r="Q614" i="24"/>
  <c r="AG614" i="24"/>
  <c r="M615" i="24"/>
  <c r="N615" i="24"/>
  <c r="O615" i="24"/>
  <c r="P615" i="24"/>
  <c r="Q615" i="24"/>
  <c r="AG615" i="24"/>
  <c r="M616" i="24"/>
  <c r="N616" i="24"/>
  <c r="O616" i="24"/>
  <c r="P616" i="24"/>
  <c r="Q616" i="24"/>
  <c r="AG616" i="24"/>
  <c r="M617" i="24"/>
  <c r="N617" i="24"/>
  <c r="O617" i="24"/>
  <c r="P617" i="24"/>
  <c r="Q617" i="24"/>
  <c r="AG617" i="24"/>
  <c r="M618" i="24"/>
  <c r="N618" i="24"/>
  <c r="O618" i="24"/>
  <c r="P618" i="24"/>
  <c r="Q618" i="24"/>
  <c r="AG618" i="24"/>
  <c r="M619" i="24"/>
  <c r="N619" i="24"/>
  <c r="O619" i="24"/>
  <c r="P619" i="24"/>
  <c r="Q619" i="24"/>
  <c r="AG619" i="24"/>
  <c r="M620" i="24"/>
  <c r="N620" i="24"/>
  <c r="O620" i="24"/>
  <c r="P620" i="24"/>
  <c r="Q620" i="24"/>
  <c r="AG620" i="24"/>
  <c r="M621" i="24"/>
  <c r="N621" i="24"/>
  <c r="O621" i="24"/>
  <c r="P621" i="24"/>
  <c r="Q621" i="24"/>
  <c r="AG621" i="24"/>
  <c r="M622" i="24"/>
  <c r="N622" i="24"/>
  <c r="O622" i="24"/>
  <c r="P622" i="24"/>
  <c r="Q622" i="24"/>
  <c r="AG622" i="24"/>
  <c r="M623" i="24"/>
  <c r="N623" i="24"/>
  <c r="O623" i="24"/>
  <c r="P623" i="24"/>
  <c r="Q623" i="24"/>
  <c r="AG623" i="24"/>
  <c r="M624" i="24"/>
  <c r="N624" i="24"/>
  <c r="O624" i="24"/>
  <c r="P624" i="24"/>
  <c r="Q624" i="24"/>
  <c r="AG624" i="24"/>
  <c r="M625" i="24"/>
  <c r="N625" i="24"/>
  <c r="O625" i="24"/>
  <c r="P625" i="24"/>
  <c r="Q625" i="24"/>
  <c r="AG625" i="24"/>
  <c r="M626" i="24"/>
  <c r="N626" i="24"/>
  <c r="O626" i="24"/>
  <c r="P626" i="24"/>
  <c r="Q626" i="24"/>
  <c r="AG626" i="24"/>
  <c r="M627" i="24"/>
  <c r="N627" i="24"/>
  <c r="O627" i="24"/>
  <c r="P627" i="24"/>
  <c r="Q627" i="24"/>
  <c r="AG627" i="24"/>
  <c r="M628" i="24"/>
  <c r="N628" i="24"/>
  <c r="O628" i="24"/>
  <c r="P628" i="24"/>
  <c r="Q628" i="24"/>
  <c r="AG628" i="24"/>
  <c r="M629" i="24"/>
  <c r="N629" i="24"/>
  <c r="O629" i="24"/>
  <c r="P629" i="24"/>
  <c r="Q629" i="24"/>
  <c r="AG629" i="24"/>
  <c r="M630" i="24"/>
  <c r="N630" i="24"/>
  <c r="O630" i="24"/>
  <c r="P630" i="24"/>
  <c r="Q630" i="24"/>
  <c r="AG630" i="24"/>
  <c r="M631" i="24"/>
  <c r="N631" i="24"/>
  <c r="O631" i="24"/>
  <c r="P631" i="24"/>
  <c r="Q631" i="24"/>
  <c r="AG631" i="24"/>
  <c r="M632" i="24"/>
  <c r="N632" i="24"/>
  <c r="O632" i="24"/>
  <c r="P632" i="24"/>
  <c r="Q632" i="24"/>
  <c r="AG632" i="24"/>
  <c r="M633" i="24"/>
  <c r="N633" i="24"/>
  <c r="O633" i="24"/>
  <c r="P633" i="24"/>
  <c r="Q633" i="24"/>
  <c r="AG633" i="24"/>
  <c r="M634" i="24"/>
  <c r="N634" i="24"/>
  <c r="O634" i="24"/>
  <c r="P634" i="24"/>
  <c r="Q634" i="24"/>
  <c r="AG634" i="24"/>
  <c r="M635" i="24"/>
  <c r="N635" i="24"/>
  <c r="O635" i="24"/>
  <c r="P635" i="24"/>
  <c r="Q635" i="24"/>
  <c r="AG635" i="24"/>
  <c r="M636" i="24"/>
  <c r="N636" i="24"/>
  <c r="O636" i="24"/>
  <c r="P636" i="24"/>
  <c r="Q636" i="24"/>
  <c r="AG636" i="24"/>
  <c r="M637" i="24"/>
  <c r="N637" i="24"/>
  <c r="O637" i="24"/>
  <c r="P637" i="24"/>
  <c r="Q637" i="24"/>
  <c r="AG637" i="24"/>
  <c r="M638" i="24"/>
  <c r="N638" i="24"/>
  <c r="O638" i="24"/>
  <c r="P638" i="24"/>
  <c r="Q638" i="24"/>
  <c r="AG638" i="24"/>
  <c r="M639" i="24"/>
  <c r="N639" i="24"/>
  <c r="O639" i="24"/>
  <c r="P639" i="24"/>
  <c r="Q639" i="24"/>
  <c r="AG639" i="24"/>
  <c r="M640" i="24"/>
  <c r="N640" i="24"/>
  <c r="O640" i="24"/>
  <c r="P640" i="24"/>
  <c r="Q640" i="24"/>
  <c r="AG640" i="24"/>
  <c r="M641" i="24"/>
  <c r="N641" i="24"/>
  <c r="O641" i="24"/>
  <c r="P641" i="24"/>
  <c r="Q641" i="24"/>
  <c r="AG641" i="24"/>
  <c r="M642" i="24"/>
  <c r="N642" i="24"/>
  <c r="O642" i="24"/>
  <c r="P642" i="24"/>
  <c r="Q642" i="24"/>
  <c r="AG642" i="24"/>
  <c r="M643" i="24"/>
  <c r="N643" i="24"/>
  <c r="O643" i="24"/>
  <c r="P643" i="24"/>
  <c r="Q643" i="24"/>
  <c r="AG643" i="24"/>
  <c r="M644" i="24"/>
  <c r="N644" i="24"/>
  <c r="O644" i="24"/>
  <c r="P644" i="24"/>
  <c r="Q644" i="24"/>
  <c r="AG644" i="24"/>
  <c r="M645" i="24"/>
  <c r="N645" i="24"/>
  <c r="O645" i="24"/>
  <c r="P645" i="24"/>
  <c r="Q645" i="24"/>
  <c r="AG645" i="24"/>
  <c r="M646" i="24"/>
  <c r="N646" i="24"/>
  <c r="O646" i="24"/>
  <c r="P646" i="24"/>
  <c r="Q646" i="24"/>
  <c r="AG646" i="24"/>
  <c r="M647" i="24"/>
  <c r="N647" i="24"/>
  <c r="O647" i="24"/>
  <c r="P647" i="24"/>
  <c r="Q647" i="24"/>
  <c r="AG647" i="24"/>
  <c r="M648" i="24"/>
  <c r="N648" i="24"/>
  <c r="O648" i="24"/>
  <c r="P648" i="24"/>
  <c r="Q648" i="24"/>
  <c r="AG648" i="24"/>
  <c r="M649" i="24"/>
  <c r="N649" i="24"/>
  <c r="O649" i="24"/>
  <c r="P649" i="24"/>
  <c r="Q649" i="24"/>
  <c r="AG649" i="24"/>
  <c r="M650" i="24"/>
  <c r="N650" i="24"/>
  <c r="O650" i="24"/>
  <c r="P650" i="24"/>
  <c r="Q650" i="24"/>
  <c r="AG650" i="24"/>
  <c r="M651" i="24"/>
  <c r="N651" i="24"/>
  <c r="O651" i="24"/>
  <c r="P651" i="24"/>
  <c r="Q651" i="24"/>
  <c r="AG651" i="24"/>
  <c r="M652" i="24"/>
  <c r="N652" i="24"/>
  <c r="O652" i="24"/>
  <c r="P652" i="24"/>
  <c r="Q652" i="24"/>
  <c r="AG652" i="24"/>
  <c r="M653" i="24"/>
  <c r="N653" i="24"/>
  <c r="O653" i="24"/>
  <c r="P653" i="24"/>
  <c r="Q653" i="24"/>
  <c r="AG653" i="24"/>
  <c r="M654" i="24"/>
  <c r="N654" i="24"/>
  <c r="O654" i="24"/>
  <c r="P654" i="24"/>
  <c r="Q654" i="24"/>
  <c r="AG654" i="24"/>
  <c r="M655" i="24"/>
  <c r="N655" i="24"/>
  <c r="O655" i="24"/>
  <c r="P655" i="24"/>
  <c r="Q655" i="24"/>
  <c r="AG655" i="24"/>
  <c r="M656" i="24"/>
  <c r="N656" i="24"/>
  <c r="O656" i="24"/>
  <c r="P656" i="24"/>
  <c r="Q656" i="24"/>
  <c r="AG656" i="24"/>
  <c r="M657" i="24"/>
  <c r="N657" i="24"/>
  <c r="O657" i="24"/>
  <c r="P657" i="24"/>
  <c r="Q657" i="24"/>
  <c r="AG657" i="24"/>
  <c r="M658" i="24"/>
  <c r="N658" i="24"/>
  <c r="O658" i="24"/>
  <c r="P658" i="24"/>
  <c r="Q658" i="24"/>
  <c r="AG658" i="24"/>
  <c r="M659" i="24"/>
  <c r="N659" i="24"/>
  <c r="O659" i="24"/>
  <c r="P659" i="24"/>
  <c r="Q659" i="24"/>
  <c r="AG659" i="24"/>
  <c r="M660" i="24"/>
  <c r="N660" i="24"/>
  <c r="O660" i="24"/>
  <c r="P660" i="24"/>
  <c r="Q660" i="24"/>
  <c r="AG660" i="24"/>
  <c r="M661" i="24"/>
  <c r="N661" i="24"/>
  <c r="O661" i="24"/>
  <c r="P661" i="24"/>
  <c r="Q661" i="24"/>
  <c r="AG661" i="24"/>
  <c r="M662" i="24"/>
  <c r="N662" i="24"/>
  <c r="O662" i="24"/>
  <c r="P662" i="24"/>
  <c r="Q662" i="24"/>
  <c r="AG662" i="24"/>
  <c r="M663" i="24"/>
  <c r="N663" i="24"/>
  <c r="O663" i="24"/>
  <c r="P663" i="24"/>
  <c r="Q663" i="24"/>
  <c r="AG663" i="24"/>
  <c r="M664" i="24"/>
  <c r="N664" i="24"/>
  <c r="O664" i="24"/>
  <c r="P664" i="24"/>
  <c r="Q664" i="24"/>
  <c r="AG664" i="24"/>
  <c r="M665" i="24"/>
  <c r="N665" i="24"/>
  <c r="O665" i="24"/>
  <c r="P665" i="24"/>
  <c r="Q665" i="24"/>
  <c r="AG665" i="24"/>
  <c r="M666" i="24"/>
  <c r="N666" i="24"/>
  <c r="O666" i="24"/>
  <c r="P666" i="24"/>
  <c r="Q666" i="24"/>
  <c r="AG666" i="24"/>
  <c r="M667" i="24"/>
  <c r="N667" i="24"/>
  <c r="O667" i="24"/>
  <c r="P667" i="24"/>
  <c r="Q667" i="24"/>
  <c r="AG667" i="24"/>
  <c r="M668" i="24"/>
  <c r="N668" i="24"/>
  <c r="O668" i="24"/>
  <c r="P668" i="24"/>
  <c r="Q668" i="24"/>
  <c r="AG668" i="24"/>
  <c r="M669" i="24"/>
  <c r="N669" i="24"/>
  <c r="O669" i="24"/>
  <c r="P669" i="24"/>
  <c r="Q669" i="24"/>
  <c r="AG669" i="24"/>
  <c r="M670" i="24"/>
  <c r="N670" i="24"/>
  <c r="O670" i="24"/>
  <c r="P670" i="24"/>
  <c r="Q670" i="24"/>
  <c r="AG670" i="24"/>
  <c r="M671" i="24"/>
  <c r="N671" i="24"/>
  <c r="O671" i="24"/>
  <c r="P671" i="24"/>
  <c r="Q671" i="24"/>
  <c r="AG671" i="24"/>
  <c r="M672" i="24"/>
  <c r="N672" i="24"/>
  <c r="O672" i="24"/>
  <c r="P672" i="24"/>
  <c r="Q672" i="24"/>
  <c r="AG672" i="24"/>
  <c r="M673" i="24"/>
  <c r="N673" i="24"/>
  <c r="O673" i="24"/>
  <c r="P673" i="24"/>
  <c r="Q673" i="24"/>
  <c r="AG673" i="24"/>
  <c r="M674" i="24"/>
  <c r="N674" i="24"/>
  <c r="O674" i="24"/>
  <c r="P674" i="24"/>
  <c r="Q674" i="24"/>
  <c r="AG674" i="24"/>
  <c r="M675" i="24"/>
  <c r="N675" i="24"/>
  <c r="O675" i="24"/>
  <c r="P675" i="24"/>
  <c r="Q675" i="24"/>
  <c r="AG675" i="24"/>
  <c r="M676" i="24"/>
  <c r="N676" i="24"/>
  <c r="O676" i="24"/>
  <c r="P676" i="24"/>
  <c r="Q676" i="24"/>
  <c r="AG676" i="24"/>
  <c r="M677" i="24"/>
  <c r="N677" i="24"/>
  <c r="O677" i="24"/>
  <c r="P677" i="24"/>
  <c r="Q677" i="24"/>
  <c r="AG677" i="24"/>
  <c r="M678" i="24"/>
  <c r="N678" i="24"/>
  <c r="O678" i="24"/>
  <c r="P678" i="24"/>
  <c r="Q678" i="24"/>
  <c r="AG678" i="24"/>
  <c r="M679" i="24"/>
  <c r="N679" i="24"/>
  <c r="O679" i="24"/>
  <c r="P679" i="24"/>
  <c r="Q679" i="24"/>
  <c r="AG679" i="24"/>
  <c r="M680" i="24"/>
  <c r="N680" i="24"/>
  <c r="O680" i="24"/>
  <c r="P680" i="24"/>
  <c r="Q680" i="24"/>
  <c r="AG680" i="24"/>
  <c r="M681" i="24"/>
  <c r="N681" i="24"/>
  <c r="O681" i="24"/>
  <c r="P681" i="24"/>
  <c r="Q681" i="24"/>
  <c r="AG681" i="24"/>
  <c r="M682" i="24"/>
  <c r="N682" i="24"/>
  <c r="O682" i="24"/>
  <c r="P682" i="24"/>
  <c r="Q682" i="24"/>
  <c r="AG682" i="24"/>
  <c r="M683" i="24"/>
  <c r="N683" i="24"/>
  <c r="O683" i="24"/>
  <c r="P683" i="24"/>
  <c r="Q683" i="24"/>
  <c r="AG683" i="24"/>
  <c r="M684" i="24"/>
  <c r="N684" i="24"/>
  <c r="O684" i="24"/>
  <c r="P684" i="24"/>
  <c r="Q684" i="24"/>
  <c r="AG684" i="24"/>
  <c r="M685" i="24"/>
  <c r="N685" i="24"/>
  <c r="O685" i="24"/>
  <c r="P685" i="24"/>
  <c r="Q685" i="24"/>
  <c r="AG685" i="24"/>
  <c r="M686" i="24"/>
  <c r="N686" i="24"/>
  <c r="O686" i="24"/>
  <c r="P686" i="24"/>
  <c r="Q686" i="24"/>
  <c r="AG686" i="24"/>
  <c r="M687" i="24"/>
  <c r="N687" i="24"/>
  <c r="O687" i="24"/>
  <c r="P687" i="24"/>
  <c r="Q687" i="24"/>
  <c r="AG687" i="24"/>
  <c r="M688" i="24"/>
  <c r="N688" i="24"/>
  <c r="O688" i="24"/>
  <c r="P688" i="24"/>
  <c r="Q688" i="24"/>
  <c r="AG688" i="24"/>
  <c r="M689" i="24"/>
  <c r="N689" i="24"/>
  <c r="O689" i="24"/>
  <c r="P689" i="24"/>
  <c r="Q689" i="24"/>
  <c r="AG689" i="24"/>
  <c r="M690" i="24"/>
  <c r="N690" i="24"/>
  <c r="O690" i="24"/>
  <c r="P690" i="24"/>
  <c r="Q690" i="24"/>
  <c r="AG690" i="24"/>
  <c r="M691" i="24"/>
  <c r="N691" i="24"/>
  <c r="O691" i="24"/>
  <c r="P691" i="24"/>
  <c r="Q691" i="24"/>
  <c r="AG691" i="24"/>
  <c r="M692" i="24"/>
  <c r="N692" i="24"/>
  <c r="O692" i="24"/>
  <c r="P692" i="24"/>
  <c r="Q692" i="24"/>
  <c r="AG692" i="24"/>
  <c r="M693" i="24"/>
  <c r="N693" i="24"/>
  <c r="O693" i="24"/>
  <c r="P693" i="24"/>
  <c r="Q693" i="24"/>
  <c r="AG693" i="24"/>
  <c r="M694" i="24"/>
  <c r="N694" i="24"/>
  <c r="O694" i="24"/>
  <c r="P694" i="24"/>
  <c r="Q694" i="24"/>
  <c r="AG694" i="24"/>
  <c r="M695" i="24"/>
  <c r="N695" i="24"/>
  <c r="O695" i="24"/>
  <c r="P695" i="24"/>
  <c r="Q695" i="24"/>
  <c r="AG695" i="24"/>
  <c r="M696" i="24"/>
  <c r="N696" i="24"/>
  <c r="O696" i="24"/>
  <c r="P696" i="24"/>
  <c r="Q696" i="24"/>
  <c r="AG696" i="24"/>
  <c r="M697" i="24"/>
  <c r="N697" i="24"/>
  <c r="O697" i="24"/>
  <c r="P697" i="24"/>
  <c r="Q697" i="24"/>
  <c r="AG697" i="24"/>
  <c r="M698" i="24"/>
  <c r="N698" i="24"/>
  <c r="O698" i="24"/>
  <c r="P698" i="24"/>
  <c r="Q698" i="24"/>
  <c r="AG698" i="24"/>
  <c r="M699" i="24"/>
  <c r="N699" i="24"/>
  <c r="O699" i="24"/>
  <c r="P699" i="24"/>
  <c r="Q699" i="24"/>
  <c r="AG699" i="24"/>
  <c r="M700" i="24"/>
  <c r="N700" i="24"/>
  <c r="O700" i="24"/>
  <c r="P700" i="24"/>
  <c r="Q700" i="24"/>
  <c r="AG700" i="24"/>
  <c r="M701" i="24"/>
  <c r="N701" i="24"/>
  <c r="O701" i="24"/>
  <c r="P701" i="24"/>
  <c r="Q701" i="24"/>
  <c r="AG701" i="24"/>
  <c r="M702" i="24"/>
  <c r="N702" i="24"/>
  <c r="O702" i="24"/>
  <c r="P702" i="24"/>
  <c r="Q702" i="24"/>
  <c r="AG702" i="24"/>
  <c r="M703" i="24"/>
  <c r="N703" i="24"/>
  <c r="O703" i="24"/>
  <c r="P703" i="24"/>
  <c r="Q703" i="24"/>
  <c r="AG703" i="24"/>
  <c r="M704" i="24"/>
  <c r="N704" i="24"/>
  <c r="O704" i="24"/>
  <c r="P704" i="24"/>
  <c r="Q704" i="24"/>
  <c r="AG704" i="24"/>
  <c r="M705" i="24"/>
  <c r="N705" i="24"/>
  <c r="O705" i="24"/>
  <c r="P705" i="24"/>
  <c r="Q705" i="24"/>
  <c r="AG705" i="24"/>
  <c r="M706" i="24"/>
  <c r="N706" i="24"/>
  <c r="O706" i="24"/>
  <c r="P706" i="24"/>
  <c r="Q706" i="24"/>
  <c r="AG706" i="24"/>
  <c r="M707" i="24"/>
  <c r="N707" i="24"/>
  <c r="O707" i="24"/>
  <c r="P707" i="24"/>
  <c r="Q707" i="24"/>
  <c r="AG707" i="24"/>
  <c r="M708" i="24"/>
  <c r="N708" i="24"/>
  <c r="O708" i="24"/>
  <c r="P708" i="24"/>
  <c r="Q708" i="24"/>
  <c r="AG708" i="24"/>
  <c r="M709" i="24"/>
  <c r="N709" i="24"/>
  <c r="O709" i="24"/>
  <c r="P709" i="24"/>
  <c r="Q709" i="24"/>
  <c r="AG709" i="24"/>
  <c r="M710" i="24"/>
  <c r="N710" i="24"/>
  <c r="O710" i="24"/>
  <c r="P710" i="24"/>
  <c r="Q710" i="24"/>
  <c r="AG710" i="24"/>
  <c r="M711" i="24"/>
  <c r="N711" i="24"/>
  <c r="O711" i="24"/>
  <c r="P711" i="24"/>
  <c r="Q711" i="24"/>
  <c r="AG711" i="24"/>
  <c r="M712" i="24"/>
  <c r="N712" i="24"/>
  <c r="O712" i="24"/>
  <c r="P712" i="24"/>
  <c r="Q712" i="24"/>
  <c r="AG712" i="24"/>
  <c r="M713" i="24"/>
  <c r="N713" i="24"/>
  <c r="O713" i="24"/>
  <c r="P713" i="24"/>
  <c r="Q713" i="24"/>
  <c r="AG713" i="24"/>
  <c r="M714" i="24"/>
  <c r="N714" i="24"/>
  <c r="O714" i="24"/>
  <c r="P714" i="24"/>
  <c r="Q714" i="24"/>
  <c r="AG714" i="24"/>
  <c r="M715" i="24"/>
  <c r="N715" i="24"/>
  <c r="O715" i="24"/>
  <c r="P715" i="24"/>
  <c r="Q715" i="24"/>
  <c r="AG715" i="24"/>
  <c r="M716" i="24"/>
  <c r="N716" i="24"/>
  <c r="O716" i="24"/>
  <c r="P716" i="24"/>
  <c r="Q716" i="24"/>
  <c r="AG716" i="24"/>
  <c r="M717" i="24"/>
  <c r="N717" i="24"/>
  <c r="O717" i="24"/>
  <c r="P717" i="24"/>
  <c r="Q717" i="24"/>
  <c r="AG717" i="24"/>
  <c r="M718" i="24"/>
  <c r="N718" i="24"/>
  <c r="O718" i="24"/>
  <c r="P718" i="24"/>
  <c r="Q718" i="24"/>
  <c r="AG718" i="24"/>
  <c r="M719" i="24"/>
  <c r="N719" i="24"/>
  <c r="O719" i="24"/>
  <c r="P719" i="24"/>
  <c r="Q719" i="24"/>
  <c r="AG719" i="24"/>
  <c r="M720" i="24"/>
  <c r="N720" i="24"/>
  <c r="O720" i="24"/>
  <c r="P720" i="24"/>
  <c r="Q720" i="24"/>
  <c r="AG720" i="24"/>
  <c r="M721" i="24"/>
  <c r="N721" i="24"/>
  <c r="O721" i="24"/>
  <c r="P721" i="24"/>
  <c r="Q721" i="24"/>
  <c r="AG721" i="24"/>
  <c r="M722" i="24"/>
  <c r="N722" i="24"/>
  <c r="O722" i="24"/>
  <c r="P722" i="24"/>
  <c r="Q722" i="24"/>
  <c r="AG722" i="24"/>
  <c r="M723" i="24"/>
  <c r="N723" i="24"/>
  <c r="O723" i="24"/>
  <c r="P723" i="24"/>
  <c r="Q723" i="24"/>
  <c r="AG723" i="24"/>
  <c r="M724" i="24"/>
  <c r="N724" i="24"/>
  <c r="O724" i="24"/>
  <c r="P724" i="24"/>
  <c r="Q724" i="24"/>
  <c r="AG724" i="24"/>
  <c r="M725" i="24"/>
  <c r="N725" i="24"/>
  <c r="O725" i="24"/>
  <c r="P725" i="24"/>
  <c r="Q725" i="24"/>
  <c r="AG725" i="24"/>
  <c r="M726" i="24"/>
  <c r="N726" i="24"/>
  <c r="O726" i="24"/>
  <c r="P726" i="24"/>
  <c r="Q726" i="24"/>
  <c r="AG726" i="24"/>
  <c r="M727" i="24"/>
  <c r="N727" i="24"/>
  <c r="O727" i="24"/>
  <c r="P727" i="24"/>
  <c r="Q727" i="24"/>
  <c r="AG727" i="24"/>
  <c r="M728" i="24"/>
  <c r="N728" i="24"/>
  <c r="O728" i="24"/>
  <c r="P728" i="24"/>
  <c r="Q728" i="24"/>
  <c r="AG728" i="24"/>
  <c r="M729" i="24"/>
  <c r="N729" i="24"/>
  <c r="O729" i="24"/>
  <c r="P729" i="24"/>
  <c r="Q729" i="24"/>
  <c r="AG729" i="24"/>
  <c r="M730" i="24"/>
  <c r="N730" i="24"/>
  <c r="O730" i="24"/>
  <c r="P730" i="24"/>
  <c r="Q730" i="24"/>
  <c r="AG730" i="24"/>
  <c r="M731" i="24"/>
  <c r="N731" i="24"/>
  <c r="O731" i="24"/>
  <c r="P731" i="24"/>
  <c r="Q731" i="24"/>
  <c r="AG731" i="24"/>
  <c r="M732" i="24"/>
  <c r="N732" i="24"/>
  <c r="O732" i="24"/>
  <c r="P732" i="24"/>
  <c r="Q732" i="24"/>
  <c r="AG732" i="24"/>
  <c r="M733" i="24"/>
  <c r="N733" i="24"/>
  <c r="O733" i="24"/>
  <c r="P733" i="24"/>
  <c r="Q733" i="24"/>
  <c r="AG733" i="24"/>
  <c r="M734" i="24"/>
  <c r="N734" i="24"/>
  <c r="O734" i="24"/>
  <c r="P734" i="24"/>
  <c r="Q734" i="24"/>
  <c r="AG734" i="24"/>
  <c r="M735" i="24"/>
  <c r="N735" i="24"/>
  <c r="O735" i="24"/>
  <c r="P735" i="24"/>
  <c r="Q735" i="24"/>
  <c r="AG735" i="24"/>
  <c r="M736" i="24"/>
  <c r="N736" i="24"/>
  <c r="O736" i="24"/>
  <c r="P736" i="24"/>
  <c r="Q736" i="24"/>
  <c r="AG736" i="24"/>
  <c r="M737" i="24"/>
  <c r="N737" i="24"/>
  <c r="O737" i="24"/>
  <c r="P737" i="24"/>
  <c r="Q737" i="24"/>
  <c r="AG737" i="24"/>
  <c r="M738" i="24"/>
  <c r="N738" i="24"/>
  <c r="O738" i="24"/>
  <c r="P738" i="24"/>
  <c r="Q738" i="24"/>
  <c r="AG738" i="24"/>
  <c r="M739" i="24"/>
  <c r="N739" i="24"/>
  <c r="O739" i="24"/>
  <c r="P739" i="24"/>
  <c r="Q739" i="24"/>
  <c r="AG739" i="24"/>
  <c r="M740" i="24"/>
  <c r="N740" i="24"/>
  <c r="O740" i="24"/>
  <c r="P740" i="24"/>
  <c r="Q740" i="24"/>
  <c r="AG740" i="24"/>
  <c r="M741" i="24"/>
  <c r="N741" i="24"/>
  <c r="O741" i="24"/>
  <c r="P741" i="24"/>
  <c r="Q741" i="24"/>
  <c r="AG741" i="24"/>
  <c r="M742" i="24"/>
  <c r="N742" i="24"/>
  <c r="O742" i="24"/>
  <c r="P742" i="24"/>
  <c r="Q742" i="24"/>
  <c r="AG742" i="24"/>
  <c r="M743" i="24"/>
  <c r="N743" i="24"/>
  <c r="O743" i="24"/>
  <c r="P743" i="24"/>
  <c r="Q743" i="24"/>
  <c r="AG743" i="24"/>
  <c r="M744" i="24"/>
  <c r="N744" i="24"/>
  <c r="O744" i="24"/>
  <c r="P744" i="24"/>
  <c r="Q744" i="24"/>
  <c r="AG744" i="24"/>
  <c r="M745" i="24"/>
  <c r="N745" i="24"/>
  <c r="O745" i="24"/>
  <c r="P745" i="24"/>
  <c r="Q745" i="24"/>
  <c r="AG745" i="24"/>
  <c r="M746" i="24"/>
  <c r="N746" i="24"/>
  <c r="O746" i="24"/>
  <c r="P746" i="24"/>
  <c r="Q746" i="24"/>
  <c r="AG746" i="24"/>
  <c r="M747" i="24"/>
  <c r="N747" i="24"/>
  <c r="O747" i="24"/>
  <c r="P747" i="24"/>
  <c r="Q747" i="24"/>
  <c r="AG747" i="24"/>
  <c r="M748" i="24"/>
  <c r="N748" i="24"/>
  <c r="O748" i="24"/>
  <c r="P748" i="24"/>
  <c r="Q748" i="24"/>
  <c r="AG748" i="24"/>
  <c r="M749" i="24"/>
  <c r="N749" i="24"/>
  <c r="O749" i="24"/>
  <c r="P749" i="24"/>
  <c r="Q749" i="24"/>
  <c r="AG749" i="24"/>
  <c r="M750" i="24"/>
  <c r="N750" i="24"/>
  <c r="O750" i="24"/>
  <c r="P750" i="24"/>
  <c r="Q750" i="24"/>
  <c r="AG750" i="24"/>
  <c r="M751" i="24"/>
  <c r="N751" i="24"/>
  <c r="O751" i="24"/>
  <c r="P751" i="24"/>
  <c r="Q751" i="24"/>
  <c r="AG751" i="24"/>
  <c r="M752" i="24"/>
  <c r="N752" i="24"/>
  <c r="O752" i="24"/>
  <c r="P752" i="24"/>
  <c r="Q752" i="24"/>
  <c r="AG752" i="24"/>
  <c r="M753" i="24"/>
  <c r="N753" i="24"/>
  <c r="O753" i="24"/>
  <c r="P753" i="24"/>
  <c r="Q753" i="24"/>
  <c r="AG753" i="24"/>
  <c r="M754" i="24"/>
  <c r="N754" i="24"/>
  <c r="O754" i="24"/>
  <c r="P754" i="24"/>
  <c r="Q754" i="24"/>
  <c r="AG754" i="24"/>
  <c r="M755" i="24"/>
  <c r="N755" i="24"/>
  <c r="O755" i="24"/>
  <c r="P755" i="24"/>
  <c r="Q755" i="24"/>
  <c r="AG755" i="24"/>
  <c r="M756" i="24"/>
  <c r="N756" i="24"/>
  <c r="O756" i="24"/>
  <c r="P756" i="24"/>
  <c r="Q756" i="24"/>
  <c r="AG756" i="24"/>
  <c r="M757" i="24"/>
  <c r="N757" i="24"/>
  <c r="O757" i="24"/>
  <c r="P757" i="24"/>
  <c r="Q757" i="24"/>
  <c r="AG757" i="24"/>
  <c r="M758" i="24"/>
  <c r="N758" i="24"/>
  <c r="O758" i="24"/>
  <c r="P758" i="24"/>
  <c r="Q758" i="24"/>
  <c r="AG758" i="24"/>
  <c r="M759" i="24"/>
  <c r="N759" i="24"/>
  <c r="O759" i="24"/>
  <c r="P759" i="24"/>
  <c r="Q759" i="24"/>
  <c r="AG759" i="24"/>
  <c r="M760" i="24"/>
  <c r="N760" i="24"/>
  <c r="O760" i="24"/>
  <c r="P760" i="24"/>
  <c r="Q760" i="24"/>
  <c r="AG760" i="24"/>
  <c r="M761" i="24"/>
  <c r="N761" i="24"/>
  <c r="O761" i="24"/>
  <c r="P761" i="24"/>
  <c r="Q761" i="24"/>
  <c r="AG761" i="24"/>
  <c r="M762" i="24"/>
  <c r="N762" i="24"/>
  <c r="O762" i="24"/>
  <c r="P762" i="24"/>
  <c r="Q762" i="24"/>
  <c r="AG762" i="24"/>
  <c r="M763" i="24"/>
  <c r="N763" i="24"/>
  <c r="O763" i="24"/>
  <c r="P763" i="24"/>
  <c r="Q763" i="24"/>
  <c r="AG763" i="24"/>
  <c r="M764" i="24"/>
  <c r="N764" i="24"/>
  <c r="O764" i="24"/>
  <c r="P764" i="24"/>
  <c r="Q764" i="24"/>
  <c r="AG764" i="24"/>
  <c r="M765" i="24"/>
  <c r="N765" i="24"/>
  <c r="O765" i="24"/>
  <c r="P765" i="24"/>
  <c r="Q765" i="24"/>
  <c r="AG765" i="24"/>
  <c r="M766" i="24"/>
  <c r="N766" i="24"/>
  <c r="O766" i="24"/>
  <c r="P766" i="24"/>
  <c r="Q766" i="24"/>
  <c r="AG766" i="24"/>
  <c r="M767" i="24"/>
  <c r="N767" i="24"/>
  <c r="O767" i="24"/>
  <c r="P767" i="24"/>
  <c r="Q767" i="24"/>
  <c r="AG767" i="24"/>
  <c r="M768" i="24"/>
  <c r="N768" i="24"/>
  <c r="O768" i="24"/>
  <c r="P768" i="24"/>
  <c r="Q768" i="24"/>
  <c r="AG768" i="24"/>
  <c r="M769" i="24"/>
  <c r="N769" i="24"/>
  <c r="O769" i="24"/>
  <c r="P769" i="24"/>
  <c r="Q769" i="24"/>
  <c r="AG769" i="24"/>
  <c r="M770" i="24"/>
  <c r="N770" i="24"/>
  <c r="O770" i="24"/>
  <c r="P770" i="24"/>
  <c r="Q770" i="24"/>
  <c r="AG770" i="24"/>
  <c r="M771" i="24"/>
  <c r="N771" i="24"/>
  <c r="O771" i="24"/>
  <c r="P771" i="24"/>
  <c r="Q771" i="24"/>
  <c r="AG771" i="24"/>
  <c r="M772" i="24"/>
  <c r="N772" i="24"/>
  <c r="O772" i="24"/>
  <c r="P772" i="24"/>
  <c r="Q772" i="24"/>
  <c r="AG772" i="24"/>
  <c r="M773" i="24"/>
  <c r="N773" i="24"/>
  <c r="O773" i="24"/>
  <c r="P773" i="24"/>
  <c r="Q773" i="24"/>
  <c r="AG773" i="24"/>
  <c r="M774" i="24"/>
  <c r="N774" i="24"/>
  <c r="O774" i="24"/>
  <c r="P774" i="24"/>
  <c r="Q774" i="24"/>
  <c r="AG774" i="24"/>
  <c r="M775" i="24"/>
  <c r="N775" i="24"/>
  <c r="O775" i="24"/>
  <c r="P775" i="24"/>
  <c r="Q775" i="24"/>
  <c r="AG775" i="24"/>
  <c r="M776" i="24"/>
  <c r="N776" i="24"/>
  <c r="O776" i="24"/>
  <c r="P776" i="24"/>
  <c r="Q776" i="24"/>
  <c r="AG776" i="24"/>
  <c r="M777" i="24"/>
  <c r="N777" i="24"/>
  <c r="O777" i="24"/>
  <c r="P777" i="24"/>
  <c r="Q777" i="24"/>
  <c r="AG777" i="24"/>
  <c r="M778" i="24"/>
  <c r="N778" i="24"/>
  <c r="O778" i="24"/>
  <c r="P778" i="24"/>
  <c r="Q778" i="24"/>
  <c r="AG778" i="24"/>
  <c r="M779" i="24"/>
  <c r="N779" i="24"/>
  <c r="O779" i="24"/>
  <c r="P779" i="24"/>
  <c r="Q779" i="24"/>
  <c r="AG779" i="24"/>
  <c r="M780" i="24"/>
  <c r="N780" i="24"/>
  <c r="O780" i="24"/>
  <c r="P780" i="24"/>
  <c r="Q780" i="24"/>
  <c r="AG780" i="24"/>
  <c r="M781" i="24"/>
  <c r="N781" i="24"/>
  <c r="O781" i="24"/>
  <c r="P781" i="24"/>
  <c r="Q781" i="24"/>
  <c r="AG781" i="24"/>
  <c r="M782" i="24"/>
  <c r="N782" i="24"/>
  <c r="O782" i="24"/>
  <c r="P782" i="24"/>
  <c r="Q782" i="24"/>
  <c r="AG782" i="24"/>
  <c r="M783" i="24"/>
  <c r="N783" i="24"/>
  <c r="O783" i="24"/>
  <c r="P783" i="24"/>
  <c r="Q783" i="24"/>
  <c r="AG783" i="24"/>
  <c r="M784" i="24"/>
  <c r="N784" i="24"/>
  <c r="O784" i="24"/>
  <c r="P784" i="24"/>
  <c r="Q784" i="24"/>
  <c r="AG784" i="24"/>
  <c r="M785" i="24"/>
  <c r="N785" i="24"/>
  <c r="O785" i="24"/>
  <c r="P785" i="24"/>
  <c r="Q785" i="24"/>
  <c r="AG785" i="24"/>
  <c r="M786" i="24"/>
  <c r="N786" i="24"/>
  <c r="O786" i="24"/>
  <c r="P786" i="24"/>
  <c r="Q786" i="24"/>
  <c r="AG786" i="24"/>
  <c r="M787" i="24"/>
  <c r="N787" i="24"/>
  <c r="O787" i="24"/>
  <c r="P787" i="24"/>
  <c r="Q787" i="24"/>
  <c r="AG787" i="24"/>
  <c r="M788" i="24"/>
  <c r="N788" i="24"/>
  <c r="O788" i="24"/>
  <c r="P788" i="24"/>
  <c r="Q788" i="24"/>
  <c r="AG788" i="24"/>
  <c r="M789" i="24"/>
  <c r="N789" i="24"/>
  <c r="O789" i="24"/>
  <c r="P789" i="24"/>
  <c r="Q789" i="24"/>
  <c r="AG789" i="24"/>
  <c r="M790" i="24"/>
  <c r="N790" i="24"/>
  <c r="O790" i="24"/>
  <c r="P790" i="24"/>
  <c r="Q790" i="24"/>
  <c r="AG790" i="24"/>
  <c r="M791" i="24"/>
  <c r="N791" i="24"/>
  <c r="O791" i="24"/>
  <c r="P791" i="24"/>
  <c r="Q791" i="24"/>
  <c r="AG791" i="24"/>
  <c r="M792" i="24"/>
  <c r="N792" i="24"/>
  <c r="O792" i="24"/>
  <c r="P792" i="24"/>
  <c r="Q792" i="24"/>
  <c r="AG792" i="24"/>
  <c r="M793" i="24"/>
  <c r="N793" i="24"/>
  <c r="O793" i="24"/>
  <c r="P793" i="24"/>
  <c r="Q793" i="24"/>
  <c r="AG793" i="24"/>
  <c r="M794" i="24"/>
  <c r="N794" i="24"/>
  <c r="O794" i="24"/>
  <c r="P794" i="24"/>
  <c r="Q794" i="24"/>
  <c r="AG794" i="24"/>
  <c r="M795" i="24"/>
  <c r="N795" i="24"/>
  <c r="O795" i="24"/>
  <c r="P795" i="24"/>
  <c r="Q795" i="24"/>
  <c r="AG795" i="24"/>
  <c r="M796" i="24"/>
  <c r="N796" i="24"/>
  <c r="O796" i="24"/>
  <c r="P796" i="24"/>
  <c r="Q796" i="24"/>
  <c r="AG796" i="24"/>
  <c r="M797" i="24"/>
  <c r="N797" i="24"/>
  <c r="O797" i="24"/>
  <c r="P797" i="24"/>
  <c r="Q797" i="24"/>
  <c r="AG797" i="24"/>
  <c r="M798" i="24"/>
  <c r="N798" i="24"/>
  <c r="O798" i="24"/>
  <c r="P798" i="24"/>
  <c r="Q798" i="24"/>
  <c r="AG798" i="24"/>
  <c r="M799" i="24"/>
  <c r="N799" i="24"/>
  <c r="O799" i="24"/>
  <c r="P799" i="24"/>
  <c r="Q799" i="24"/>
  <c r="AG799" i="24"/>
  <c r="M800" i="24"/>
  <c r="N800" i="24"/>
  <c r="O800" i="24"/>
  <c r="P800" i="24"/>
  <c r="Q800" i="24"/>
  <c r="AG800" i="24"/>
  <c r="M801" i="24"/>
  <c r="N801" i="24"/>
  <c r="O801" i="24"/>
  <c r="P801" i="24"/>
  <c r="Q801" i="24"/>
  <c r="AG801" i="24"/>
  <c r="M802" i="24"/>
  <c r="N802" i="24"/>
  <c r="O802" i="24"/>
  <c r="P802" i="24"/>
  <c r="Q802" i="24"/>
  <c r="AG802" i="24"/>
  <c r="M803" i="24"/>
  <c r="N803" i="24"/>
  <c r="O803" i="24"/>
  <c r="P803" i="24"/>
  <c r="Q803" i="24"/>
  <c r="AG803" i="24"/>
  <c r="M804" i="24"/>
  <c r="N804" i="24"/>
  <c r="O804" i="24"/>
  <c r="P804" i="24"/>
  <c r="Q804" i="24"/>
  <c r="AG804" i="24"/>
  <c r="M805" i="24"/>
  <c r="N805" i="24"/>
  <c r="O805" i="24"/>
  <c r="P805" i="24"/>
  <c r="Q805" i="24"/>
  <c r="AG805" i="24"/>
  <c r="M806" i="24"/>
  <c r="N806" i="24"/>
  <c r="O806" i="24"/>
  <c r="P806" i="24"/>
  <c r="Q806" i="24"/>
  <c r="AG806" i="24"/>
  <c r="M807" i="24"/>
  <c r="N807" i="24"/>
  <c r="O807" i="24"/>
  <c r="P807" i="24"/>
  <c r="Q807" i="24"/>
  <c r="AG807" i="24"/>
  <c r="M808" i="24"/>
  <c r="N808" i="24"/>
  <c r="O808" i="24"/>
  <c r="P808" i="24"/>
  <c r="Q808" i="24"/>
  <c r="AG808" i="24"/>
  <c r="M809" i="24"/>
  <c r="N809" i="24"/>
  <c r="O809" i="24"/>
  <c r="P809" i="24"/>
  <c r="Q809" i="24"/>
  <c r="AG809" i="24"/>
  <c r="M810" i="24"/>
  <c r="N810" i="24"/>
  <c r="O810" i="24"/>
  <c r="P810" i="24"/>
  <c r="Q810" i="24"/>
  <c r="AG810" i="24"/>
  <c r="M811" i="24"/>
  <c r="N811" i="24"/>
  <c r="O811" i="24"/>
  <c r="P811" i="24"/>
  <c r="Q811" i="24"/>
  <c r="AG811" i="24"/>
  <c r="M812" i="24"/>
  <c r="N812" i="24"/>
  <c r="O812" i="24"/>
  <c r="P812" i="24"/>
  <c r="Q812" i="24"/>
  <c r="AG812" i="24"/>
  <c r="M813" i="24"/>
  <c r="N813" i="24"/>
  <c r="O813" i="24"/>
  <c r="P813" i="24"/>
  <c r="Q813" i="24"/>
  <c r="AG813" i="24"/>
  <c r="M814" i="24"/>
  <c r="N814" i="24"/>
  <c r="O814" i="24"/>
  <c r="P814" i="24"/>
  <c r="Q814" i="24"/>
  <c r="AG814" i="24"/>
  <c r="M815" i="24"/>
  <c r="N815" i="24"/>
  <c r="O815" i="24"/>
  <c r="P815" i="24"/>
  <c r="Q815" i="24"/>
  <c r="AG815" i="24"/>
  <c r="M816" i="24"/>
  <c r="N816" i="24"/>
  <c r="O816" i="24"/>
  <c r="P816" i="24"/>
  <c r="Q816" i="24"/>
  <c r="AG816" i="24"/>
  <c r="M817" i="24"/>
  <c r="N817" i="24"/>
  <c r="O817" i="24"/>
  <c r="P817" i="24"/>
  <c r="Q817" i="24"/>
  <c r="AG817" i="24"/>
  <c r="M818" i="24"/>
  <c r="N818" i="24"/>
  <c r="O818" i="24"/>
  <c r="P818" i="24"/>
  <c r="Q818" i="24"/>
  <c r="AG818" i="24"/>
  <c r="M819" i="24"/>
  <c r="N819" i="24"/>
  <c r="O819" i="24"/>
  <c r="P819" i="24"/>
  <c r="Q819" i="24"/>
  <c r="AG819" i="24"/>
  <c r="M820" i="24"/>
  <c r="N820" i="24"/>
  <c r="O820" i="24"/>
  <c r="P820" i="24"/>
  <c r="Q820" i="24"/>
  <c r="AG820" i="24"/>
  <c r="M821" i="24"/>
  <c r="N821" i="24"/>
  <c r="O821" i="24"/>
  <c r="P821" i="24"/>
  <c r="Q821" i="24"/>
  <c r="AG821" i="24"/>
  <c r="M822" i="24"/>
  <c r="N822" i="24"/>
  <c r="O822" i="24"/>
  <c r="P822" i="24"/>
  <c r="Q822" i="24"/>
  <c r="AG822" i="24"/>
  <c r="M823" i="24"/>
  <c r="N823" i="24"/>
  <c r="O823" i="24"/>
  <c r="P823" i="24"/>
  <c r="Q823" i="24"/>
  <c r="AG823" i="24"/>
  <c r="M824" i="24"/>
  <c r="N824" i="24"/>
  <c r="O824" i="24"/>
  <c r="P824" i="24"/>
  <c r="Q824" i="24"/>
  <c r="AG824" i="24"/>
  <c r="M825" i="24"/>
  <c r="N825" i="24"/>
  <c r="O825" i="24"/>
  <c r="P825" i="24"/>
  <c r="Q825" i="24"/>
  <c r="AG825" i="24"/>
  <c r="M826" i="24"/>
  <c r="N826" i="24"/>
  <c r="O826" i="24"/>
  <c r="P826" i="24"/>
  <c r="Q826" i="24"/>
  <c r="AG826" i="24"/>
  <c r="M827" i="24"/>
  <c r="N827" i="24"/>
  <c r="O827" i="24"/>
  <c r="P827" i="24"/>
  <c r="Q827" i="24"/>
  <c r="AG827" i="24"/>
  <c r="M828" i="24"/>
  <c r="N828" i="24"/>
  <c r="O828" i="24"/>
  <c r="P828" i="24"/>
  <c r="Q828" i="24"/>
  <c r="AG828" i="24"/>
  <c r="M829" i="24"/>
  <c r="N829" i="24"/>
  <c r="O829" i="24"/>
  <c r="P829" i="24"/>
  <c r="Q829" i="24"/>
  <c r="AG829" i="24"/>
  <c r="M830" i="24"/>
  <c r="N830" i="24"/>
  <c r="O830" i="24"/>
  <c r="P830" i="24"/>
  <c r="Q830" i="24"/>
  <c r="AG830" i="24"/>
  <c r="M831" i="24"/>
  <c r="N831" i="24"/>
  <c r="O831" i="24"/>
  <c r="P831" i="24"/>
  <c r="Q831" i="24"/>
  <c r="AG831" i="24"/>
  <c r="M832" i="24"/>
  <c r="N832" i="24"/>
  <c r="O832" i="24"/>
  <c r="P832" i="24"/>
  <c r="Q832" i="24"/>
  <c r="AG832" i="24"/>
  <c r="M833" i="24"/>
  <c r="N833" i="24"/>
  <c r="O833" i="24"/>
  <c r="P833" i="24"/>
  <c r="Q833" i="24"/>
  <c r="AG833" i="24"/>
  <c r="M834" i="24"/>
  <c r="N834" i="24"/>
  <c r="O834" i="24"/>
  <c r="P834" i="24"/>
  <c r="Q834" i="24"/>
  <c r="AG834" i="24"/>
  <c r="M835" i="24"/>
  <c r="N835" i="24"/>
  <c r="O835" i="24"/>
  <c r="P835" i="24"/>
  <c r="Q835" i="24"/>
  <c r="AG835" i="24"/>
  <c r="M836" i="24"/>
  <c r="N836" i="24"/>
  <c r="O836" i="24"/>
  <c r="P836" i="24"/>
  <c r="Q836" i="24"/>
  <c r="AG836" i="24"/>
  <c r="M837" i="24"/>
  <c r="N837" i="24"/>
  <c r="O837" i="24"/>
  <c r="P837" i="24"/>
  <c r="Q837" i="24"/>
  <c r="AG837" i="24"/>
  <c r="M838" i="24"/>
  <c r="N838" i="24"/>
  <c r="O838" i="24"/>
  <c r="P838" i="24"/>
  <c r="Q838" i="24"/>
  <c r="AG838" i="24"/>
  <c r="M839" i="24"/>
  <c r="N839" i="24"/>
  <c r="O839" i="24"/>
  <c r="P839" i="24"/>
  <c r="Q839" i="24"/>
  <c r="AG839" i="24"/>
  <c r="M840" i="24"/>
  <c r="N840" i="24"/>
  <c r="O840" i="24"/>
  <c r="P840" i="24"/>
  <c r="Q840" i="24"/>
  <c r="AG840" i="24"/>
  <c r="M841" i="24"/>
  <c r="N841" i="24"/>
  <c r="O841" i="24"/>
  <c r="P841" i="24"/>
  <c r="Q841" i="24"/>
  <c r="AG841" i="24"/>
  <c r="M842" i="24"/>
  <c r="N842" i="24"/>
  <c r="O842" i="24"/>
  <c r="P842" i="24"/>
  <c r="Q842" i="24"/>
  <c r="AG842" i="24"/>
  <c r="M843" i="24"/>
  <c r="N843" i="24"/>
  <c r="O843" i="24"/>
  <c r="P843" i="24"/>
  <c r="Q843" i="24"/>
  <c r="AG843" i="24"/>
  <c r="M844" i="24"/>
  <c r="N844" i="24"/>
  <c r="O844" i="24"/>
  <c r="P844" i="24"/>
  <c r="Q844" i="24"/>
  <c r="AG844" i="24"/>
  <c r="M845" i="24"/>
  <c r="N845" i="24"/>
  <c r="O845" i="24"/>
  <c r="P845" i="24"/>
  <c r="Q845" i="24"/>
  <c r="AG845" i="24"/>
  <c r="M846" i="24"/>
  <c r="N846" i="24"/>
  <c r="O846" i="24"/>
  <c r="P846" i="24"/>
  <c r="Q846" i="24"/>
  <c r="AG846" i="24"/>
  <c r="M847" i="24"/>
  <c r="N847" i="24"/>
  <c r="O847" i="24"/>
  <c r="P847" i="24"/>
  <c r="Q847" i="24"/>
  <c r="AG847" i="24"/>
  <c r="M848" i="24"/>
  <c r="N848" i="24"/>
  <c r="O848" i="24"/>
  <c r="P848" i="24"/>
  <c r="Q848" i="24"/>
  <c r="AG848" i="24"/>
  <c r="M849" i="24"/>
  <c r="N849" i="24"/>
  <c r="O849" i="24"/>
  <c r="P849" i="24"/>
  <c r="Q849" i="24"/>
  <c r="AG849" i="24"/>
  <c r="M850" i="24"/>
  <c r="N850" i="24"/>
  <c r="O850" i="24"/>
  <c r="P850" i="24"/>
  <c r="Q850" i="24"/>
  <c r="AG850" i="24"/>
  <c r="M851" i="24"/>
  <c r="N851" i="24"/>
  <c r="O851" i="24"/>
  <c r="P851" i="24"/>
  <c r="Q851" i="24"/>
  <c r="AG851" i="24"/>
  <c r="M852" i="24"/>
  <c r="N852" i="24"/>
  <c r="O852" i="24"/>
  <c r="P852" i="24"/>
  <c r="Q852" i="24"/>
  <c r="AG852" i="24"/>
  <c r="M853" i="24"/>
  <c r="N853" i="24"/>
  <c r="O853" i="24"/>
  <c r="P853" i="24"/>
  <c r="Q853" i="24"/>
  <c r="AG853" i="24"/>
  <c r="M854" i="24"/>
  <c r="N854" i="24"/>
  <c r="O854" i="24"/>
  <c r="P854" i="24"/>
  <c r="Q854" i="24"/>
  <c r="AG854" i="24"/>
  <c r="M855" i="24"/>
  <c r="N855" i="24"/>
  <c r="O855" i="24"/>
  <c r="P855" i="24"/>
  <c r="Q855" i="24"/>
  <c r="AG855" i="24"/>
  <c r="M856" i="24"/>
  <c r="N856" i="24"/>
  <c r="O856" i="24"/>
  <c r="P856" i="24"/>
  <c r="Q856" i="24"/>
  <c r="AG856" i="24"/>
  <c r="M857" i="24"/>
  <c r="N857" i="24"/>
  <c r="O857" i="24"/>
  <c r="P857" i="24"/>
  <c r="Q857" i="24"/>
  <c r="AG857" i="24"/>
  <c r="M858" i="24"/>
  <c r="N858" i="24"/>
  <c r="O858" i="24"/>
  <c r="P858" i="24"/>
  <c r="Q858" i="24"/>
  <c r="AG858" i="24"/>
  <c r="M859" i="24"/>
  <c r="N859" i="24"/>
  <c r="O859" i="24"/>
  <c r="P859" i="24"/>
  <c r="Q859" i="24"/>
  <c r="AG859" i="24"/>
  <c r="M860" i="24"/>
  <c r="N860" i="24"/>
  <c r="O860" i="24"/>
  <c r="P860" i="24"/>
  <c r="Q860" i="24"/>
  <c r="AG860" i="24"/>
  <c r="M861" i="24"/>
  <c r="N861" i="24"/>
  <c r="O861" i="24"/>
  <c r="P861" i="24"/>
  <c r="Q861" i="24"/>
  <c r="AG861" i="24"/>
  <c r="M862" i="24"/>
  <c r="N862" i="24"/>
  <c r="O862" i="24"/>
  <c r="P862" i="24"/>
  <c r="Q862" i="24"/>
  <c r="AG862" i="24"/>
  <c r="M863" i="24"/>
  <c r="N863" i="24"/>
  <c r="O863" i="24"/>
  <c r="P863" i="24"/>
  <c r="Q863" i="24"/>
  <c r="AG863" i="24"/>
  <c r="M864" i="24"/>
  <c r="N864" i="24"/>
  <c r="O864" i="24"/>
  <c r="P864" i="24"/>
  <c r="Q864" i="24"/>
  <c r="AG864" i="24"/>
  <c r="M865" i="24"/>
  <c r="N865" i="24"/>
  <c r="O865" i="24"/>
  <c r="P865" i="24"/>
  <c r="Q865" i="24"/>
  <c r="AG865" i="24"/>
  <c r="M866" i="24"/>
  <c r="N866" i="24"/>
  <c r="O866" i="24"/>
  <c r="P866" i="24"/>
  <c r="Q866" i="24"/>
  <c r="AG866" i="24"/>
  <c r="M867" i="24"/>
  <c r="N867" i="24"/>
  <c r="O867" i="24"/>
  <c r="P867" i="24"/>
  <c r="Q867" i="24"/>
  <c r="AG867" i="24"/>
  <c r="M868" i="24"/>
  <c r="N868" i="24"/>
  <c r="O868" i="24"/>
  <c r="P868" i="24"/>
  <c r="Q868" i="24"/>
  <c r="AG868" i="24"/>
  <c r="M869" i="24"/>
  <c r="N869" i="24"/>
  <c r="O869" i="24"/>
  <c r="P869" i="24"/>
  <c r="Q869" i="24"/>
  <c r="AG869" i="24"/>
  <c r="M870" i="24"/>
  <c r="N870" i="24"/>
  <c r="O870" i="24"/>
  <c r="P870" i="24"/>
  <c r="Q870" i="24"/>
  <c r="AG870" i="24"/>
  <c r="M871" i="24"/>
  <c r="N871" i="24"/>
  <c r="O871" i="24"/>
  <c r="P871" i="24"/>
  <c r="Q871" i="24"/>
  <c r="AG871" i="24"/>
  <c r="M872" i="24"/>
  <c r="N872" i="24"/>
  <c r="O872" i="24"/>
  <c r="P872" i="24"/>
  <c r="Q872" i="24"/>
  <c r="AG872" i="24"/>
  <c r="M873" i="24"/>
  <c r="N873" i="24"/>
  <c r="O873" i="24"/>
  <c r="P873" i="24"/>
  <c r="Q873" i="24"/>
  <c r="AG873" i="24"/>
  <c r="M874" i="24"/>
  <c r="N874" i="24"/>
  <c r="O874" i="24"/>
  <c r="P874" i="24"/>
  <c r="Q874" i="24"/>
  <c r="AG874" i="24"/>
  <c r="M875" i="24"/>
  <c r="N875" i="24"/>
  <c r="O875" i="24"/>
  <c r="P875" i="24"/>
  <c r="Q875" i="24"/>
  <c r="AG875" i="24"/>
  <c r="M876" i="24"/>
  <c r="N876" i="24"/>
  <c r="O876" i="24"/>
  <c r="P876" i="24"/>
  <c r="Q876" i="24"/>
  <c r="AG876" i="24"/>
  <c r="M877" i="24"/>
  <c r="N877" i="24"/>
  <c r="O877" i="24"/>
  <c r="P877" i="24"/>
  <c r="Q877" i="24"/>
  <c r="AG877" i="24"/>
  <c r="M878" i="24"/>
  <c r="N878" i="24"/>
  <c r="O878" i="24"/>
  <c r="P878" i="24"/>
  <c r="Q878" i="24"/>
  <c r="AG878" i="24"/>
  <c r="M879" i="24"/>
  <c r="N879" i="24"/>
  <c r="O879" i="24"/>
  <c r="P879" i="24"/>
  <c r="Q879" i="24"/>
  <c r="AG879" i="24"/>
  <c r="M880" i="24"/>
  <c r="N880" i="24"/>
  <c r="O880" i="24"/>
  <c r="P880" i="24"/>
  <c r="Q880" i="24"/>
  <c r="AG880" i="24"/>
  <c r="M881" i="24"/>
  <c r="N881" i="24"/>
  <c r="O881" i="24"/>
  <c r="P881" i="24"/>
  <c r="Q881" i="24"/>
  <c r="AG881" i="24"/>
  <c r="M882" i="24"/>
  <c r="N882" i="24"/>
  <c r="O882" i="24"/>
  <c r="P882" i="24"/>
  <c r="Q882" i="24"/>
  <c r="AG882" i="24"/>
  <c r="M883" i="24"/>
  <c r="N883" i="24"/>
  <c r="O883" i="24"/>
  <c r="P883" i="24"/>
  <c r="Q883" i="24"/>
  <c r="AG883" i="24"/>
  <c r="M884" i="24"/>
  <c r="N884" i="24"/>
  <c r="O884" i="24"/>
  <c r="P884" i="24"/>
  <c r="Q884" i="24"/>
  <c r="AG884" i="24"/>
  <c r="M885" i="24"/>
  <c r="N885" i="24"/>
  <c r="O885" i="24"/>
  <c r="P885" i="24"/>
  <c r="Q885" i="24"/>
  <c r="AG885" i="24"/>
  <c r="M886" i="24"/>
  <c r="N886" i="24"/>
  <c r="O886" i="24"/>
  <c r="P886" i="24"/>
  <c r="Q886" i="24"/>
  <c r="AG886" i="24"/>
  <c r="M887" i="24"/>
  <c r="N887" i="24"/>
  <c r="O887" i="24"/>
  <c r="P887" i="24"/>
  <c r="Q887" i="24"/>
  <c r="AG887" i="24"/>
  <c r="M888" i="24"/>
  <c r="N888" i="24"/>
  <c r="O888" i="24"/>
  <c r="P888" i="24"/>
  <c r="Q888" i="24"/>
  <c r="AG888" i="24"/>
  <c r="M889" i="24"/>
  <c r="N889" i="24"/>
  <c r="O889" i="24"/>
  <c r="P889" i="24"/>
  <c r="Q889" i="24"/>
  <c r="AG889" i="24"/>
  <c r="M890" i="24"/>
  <c r="N890" i="24"/>
  <c r="O890" i="24"/>
  <c r="P890" i="24"/>
  <c r="Q890" i="24"/>
  <c r="AG890" i="24"/>
  <c r="M891" i="24"/>
  <c r="N891" i="24"/>
  <c r="O891" i="24"/>
  <c r="P891" i="24"/>
  <c r="Q891" i="24"/>
  <c r="AG891" i="24"/>
  <c r="M892" i="24"/>
  <c r="N892" i="24"/>
  <c r="O892" i="24"/>
  <c r="P892" i="24"/>
  <c r="Q892" i="24"/>
  <c r="AG892" i="24"/>
  <c r="M893" i="24"/>
  <c r="N893" i="24"/>
  <c r="O893" i="24"/>
  <c r="P893" i="24"/>
  <c r="Q893" i="24"/>
  <c r="AG893" i="24"/>
  <c r="M894" i="24"/>
  <c r="N894" i="24"/>
  <c r="O894" i="24"/>
  <c r="P894" i="24"/>
  <c r="Q894" i="24"/>
  <c r="AG894" i="24"/>
  <c r="M895" i="24"/>
  <c r="N895" i="24"/>
  <c r="O895" i="24"/>
  <c r="P895" i="24"/>
  <c r="Q895" i="24"/>
  <c r="AG895" i="24"/>
  <c r="M896" i="24"/>
  <c r="N896" i="24"/>
  <c r="O896" i="24"/>
  <c r="P896" i="24"/>
  <c r="Q896" i="24"/>
  <c r="AG896" i="24"/>
  <c r="M897" i="24"/>
  <c r="N897" i="24"/>
  <c r="O897" i="24"/>
  <c r="P897" i="24"/>
  <c r="Q897" i="24"/>
  <c r="AG897" i="24"/>
  <c r="M898" i="24"/>
  <c r="N898" i="24"/>
  <c r="O898" i="24"/>
  <c r="P898" i="24"/>
  <c r="Q898" i="24"/>
  <c r="AG898" i="24"/>
  <c r="M899" i="24"/>
  <c r="N899" i="24"/>
  <c r="O899" i="24"/>
  <c r="P899" i="24"/>
  <c r="Q899" i="24"/>
  <c r="AG899" i="24"/>
  <c r="M900" i="24"/>
  <c r="N900" i="24"/>
  <c r="O900" i="24"/>
  <c r="P900" i="24"/>
  <c r="Q900" i="24"/>
  <c r="AG900" i="24"/>
  <c r="M901" i="24"/>
  <c r="N901" i="24"/>
  <c r="O901" i="24"/>
  <c r="P901" i="24"/>
  <c r="Q901" i="24"/>
  <c r="AG901" i="24"/>
  <c r="M902" i="24"/>
  <c r="N902" i="24"/>
  <c r="O902" i="24"/>
  <c r="P902" i="24"/>
  <c r="Q902" i="24"/>
  <c r="AG902" i="24"/>
  <c r="M903" i="24"/>
  <c r="N903" i="24"/>
  <c r="O903" i="24"/>
  <c r="P903" i="24"/>
  <c r="Q903" i="24"/>
  <c r="AG903" i="24"/>
  <c r="M904" i="24"/>
  <c r="N904" i="24"/>
  <c r="O904" i="24"/>
  <c r="P904" i="24"/>
  <c r="Q904" i="24"/>
  <c r="AG904" i="24"/>
  <c r="M905" i="24"/>
  <c r="N905" i="24"/>
  <c r="O905" i="24"/>
  <c r="P905" i="24"/>
  <c r="Q905" i="24"/>
  <c r="AG905" i="24"/>
  <c r="M906" i="24"/>
  <c r="N906" i="24"/>
  <c r="O906" i="24"/>
  <c r="P906" i="24"/>
  <c r="Q906" i="24"/>
  <c r="AG906" i="24"/>
  <c r="M907" i="24"/>
  <c r="N907" i="24"/>
  <c r="O907" i="24"/>
  <c r="P907" i="24"/>
  <c r="Q907" i="24"/>
  <c r="AG907" i="24"/>
  <c r="M908" i="24"/>
  <c r="N908" i="24"/>
  <c r="O908" i="24"/>
  <c r="P908" i="24"/>
  <c r="Q908" i="24"/>
  <c r="AG908" i="24"/>
  <c r="M909" i="24"/>
  <c r="N909" i="24"/>
  <c r="O909" i="24"/>
  <c r="P909" i="24"/>
  <c r="Q909" i="24"/>
  <c r="AG909" i="24"/>
  <c r="M910" i="24"/>
  <c r="N910" i="24"/>
  <c r="O910" i="24"/>
  <c r="P910" i="24"/>
  <c r="Q910" i="24"/>
  <c r="AG910" i="24"/>
  <c r="M911" i="24"/>
  <c r="N911" i="24"/>
  <c r="O911" i="24"/>
  <c r="P911" i="24"/>
  <c r="Q911" i="24"/>
  <c r="AG911" i="24"/>
  <c r="M912" i="24"/>
  <c r="N912" i="24"/>
  <c r="O912" i="24"/>
  <c r="P912" i="24"/>
  <c r="Q912" i="24"/>
  <c r="AG912" i="24"/>
  <c r="M913" i="24"/>
  <c r="N913" i="24"/>
  <c r="O913" i="24"/>
  <c r="P913" i="24"/>
  <c r="Q913" i="24"/>
  <c r="AG913" i="24"/>
  <c r="M914" i="24"/>
  <c r="N914" i="24"/>
  <c r="O914" i="24"/>
  <c r="P914" i="24"/>
  <c r="Q914" i="24"/>
  <c r="AG914" i="24"/>
  <c r="M915" i="24"/>
  <c r="N915" i="24"/>
  <c r="O915" i="24"/>
  <c r="P915" i="24"/>
  <c r="Q915" i="24"/>
  <c r="AG915" i="24"/>
  <c r="M916" i="24"/>
  <c r="N916" i="24"/>
  <c r="O916" i="24"/>
  <c r="P916" i="24"/>
  <c r="Q916" i="24"/>
  <c r="AG916" i="24"/>
  <c r="M917" i="24"/>
  <c r="N917" i="24"/>
  <c r="O917" i="24"/>
  <c r="P917" i="24"/>
  <c r="Q917" i="24"/>
  <c r="AG917" i="24"/>
  <c r="M918" i="24"/>
  <c r="N918" i="24"/>
  <c r="O918" i="24"/>
  <c r="P918" i="24"/>
  <c r="Q918" i="24"/>
  <c r="AG918" i="24"/>
  <c r="M919" i="24"/>
  <c r="N919" i="24"/>
  <c r="O919" i="24"/>
  <c r="P919" i="24"/>
  <c r="Q919" i="24"/>
  <c r="AG919" i="24"/>
  <c r="M920" i="24"/>
  <c r="N920" i="24"/>
  <c r="O920" i="24"/>
  <c r="P920" i="24"/>
  <c r="Q920" i="24"/>
  <c r="AG920" i="24"/>
  <c r="M921" i="24"/>
  <c r="N921" i="24"/>
  <c r="O921" i="24"/>
  <c r="P921" i="24"/>
  <c r="Q921" i="24"/>
  <c r="AG921" i="24"/>
  <c r="M922" i="24"/>
  <c r="N922" i="24"/>
  <c r="O922" i="24"/>
  <c r="P922" i="24"/>
  <c r="Q922" i="24"/>
  <c r="AG922" i="24"/>
  <c r="M923" i="24"/>
  <c r="N923" i="24"/>
  <c r="O923" i="24"/>
  <c r="P923" i="24"/>
  <c r="Q923" i="24"/>
  <c r="AG923" i="24"/>
  <c r="M924" i="24"/>
  <c r="N924" i="24"/>
  <c r="O924" i="24"/>
  <c r="P924" i="24"/>
  <c r="Q924" i="24"/>
  <c r="AG924" i="24"/>
  <c r="M925" i="24"/>
  <c r="N925" i="24"/>
  <c r="O925" i="24"/>
  <c r="P925" i="24"/>
  <c r="Q925" i="24"/>
  <c r="AG925" i="24"/>
  <c r="M926" i="24"/>
  <c r="N926" i="24"/>
  <c r="O926" i="24"/>
  <c r="P926" i="24"/>
  <c r="Q926" i="24"/>
  <c r="AG926" i="24"/>
  <c r="M927" i="24"/>
  <c r="N927" i="24"/>
  <c r="O927" i="24"/>
  <c r="P927" i="24"/>
  <c r="Q927" i="24"/>
  <c r="AG927" i="24"/>
  <c r="M928" i="24"/>
  <c r="N928" i="24"/>
  <c r="O928" i="24"/>
  <c r="P928" i="24"/>
  <c r="Q928" i="24"/>
  <c r="AG928" i="24"/>
  <c r="M929" i="24"/>
  <c r="N929" i="24"/>
  <c r="O929" i="24"/>
  <c r="P929" i="24"/>
  <c r="Q929" i="24"/>
  <c r="AG929" i="24"/>
  <c r="M930" i="24"/>
  <c r="N930" i="24"/>
  <c r="O930" i="24"/>
  <c r="P930" i="24"/>
  <c r="Q930" i="24"/>
  <c r="AG930" i="24"/>
  <c r="M931" i="24"/>
  <c r="N931" i="24"/>
  <c r="O931" i="24"/>
  <c r="P931" i="24"/>
  <c r="Q931" i="24"/>
  <c r="AG931" i="24"/>
  <c r="M932" i="24"/>
  <c r="N932" i="24"/>
  <c r="O932" i="24"/>
  <c r="P932" i="24"/>
  <c r="Q932" i="24"/>
  <c r="AG932" i="24"/>
  <c r="M933" i="24"/>
  <c r="N933" i="24"/>
  <c r="O933" i="24"/>
  <c r="P933" i="24"/>
  <c r="Q933" i="24"/>
  <c r="AG933" i="24"/>
  <c r="M934" i="24"/>
  <c r="N934" i="24"/>
  <c r="O934" i="24"/>
  <c r="P934" i="24"/>
  <c r="Q934" i="24"/>
  <c r="AG934" i="24"/>
  <c r="M935" i="24"/>
  <c r="N935" i="24"/>
  <c r="O935" i="24"/>
  <c r="P935" i="24"/>
  <c r="Q935" i="24"/>
  <c r="AG935" i="24"/>
  <c r="M936" i="24"/>
  <c r="N936" i="24"/>
  <c r="O936" i="24"/>
  <c r="P936" i="24"/>
  <c r="Q936" i="24"/>
  <c r="AG936" i="24"/>
  <c r="M937" i="24"/>
  <c r="N937" i="24"/>
  <c r="O937" i="24"/>
  <c r="P937" i="24"/>
  <c r="Q937" i="24"/>
  <c r="AG937" i="24"/>
  <c r="M938" i="24"/>
  <c r="N938" i="24"/>
  <c r="O938" i="24"/>
  <c r="P938" i="24"/>
  <c r="Q938" i="24"/>
  <c r="AG938" i="24"/>
  <c r="M939" i="24"/>
  <c r="N939" i="24"/>
  <c r="O939" i="24"/>
  <c r="P939" i="24"/>
  <c r="Q939" i="24"/>
  <c r="AG939" i="24"/>
  <c r="M940" i="24"/>
  <c r="N940" i="24"/>
  <c r="O940" i="24"/>
  <c r="P940" i="24"/>
  <c r="Q940" i="24"/>
  <c r="AG940" i="24"/>
  <c r="M941" i="24"/>
  <c r="N941" i="24"/>
  <c r="O941" i="24"/>
  <c r="P941" i="24"/>
  <c r="Q941" i="24"/>
  <c r="AG941" i="24"/>
  <c r="M942" i="24"/>
  <c r="N942" i="24"/>
  <c r="O942" i="24"/>
  <c r="P942" i="24"/>
  <c r="Q942" i="24"/>
  <c r="AG942" i="24"/>
  <c r="M943" i="24"/>
  <c r="N943" i="24"/>
  <c r="O943" i="24"/>
  <c r="P943" i="24"/>
  <c r="Q943" i="24"/>
  <c r="AG943" i="24"/>
  <c r="M944" i="24"/>
  <c r="N944" i="24"/>
  <c r="O944" i="24"/>
  <c r="P944" i="24"/>
  <c r="Q944" i="24"/>
  <c r="AG944" i="24"/>
  <c r="M945" i="24"/>
  <c r="N945" i="24"/>
  <c r="O945" i="24"/>
  <c r="P945" i="24"/>
  <c r="Q945" i="24"/>
  <c r="AG945" i="24"/>
  <c r="M946" i="24"/>
  <c r="N946" i="24"/>
  <c r="O946" i="24"/>
  <c r="P946" i="24"/>
  <c r="Q946" i="24"/>
  <c r="AG946" i="24"/>
  <c r="M947" i="24"/>
  <c r="N947" i="24"/>
  <c r="O947" i="24"/>
  <c r="P947" i="24"/>
  <c r="Q947" i="24"/>
  <c r="AG947" i="24"/>
  <c r="M948" i="24"/>
  <c r="N948" i="24"/>
  <c r="O948" i="24"/>
  <c r="P948" i="24"/>
  <c r="Q948" i="24"/>
  <c r="AG948" i="24"/>
  <c r="M949" i="24"/>
  <c r="N949" i="24"/>
  <c r="O949" i="24"/>
  <c r="P949" i="24"/>
  <c r="Q949" i="24"/>
  <c r="AG949" i="24"/>
  <c r="M950" i="24"/>
  <c r="N950" i="24"/>
  <c r="O950" i="24"/>
  <c r="P950" i="24"/>
  <c r="Q950" i="24"/>
  <c r="AG950" i="24"/>
  <c r="M951" i="24"/>
  <c r="N951" i="24"/>
  <c r="O951" i="24"/>
  <c r="P951" i="24"/>
  <c r="Q951" i="24"/>
  <c r="AG951" i="24"/>
  <c r="M952" i="24"/>
  <c r="N952" i="24"/>
  <c r="O952" i="24"/>
  <c r="P952" i="24"/>
  <c r="Q952" i="24"/>
  <c r="AG952" i="24"/>
  <c r="M953" i="24"/>
  <c r="N953" i="24"/>
  <c r="O953" i="24"/>
  <c r="P953" i="24"/>
  <c r="Q953" i="24"/>
  <c r="AG953" i="24"/>
  <c r="M954" i="24"/>
  <c r="N954" i="24"/>
  <c r="O954" i="24"/>
  <c r="P954" i="24"/>
  <c r="Q954" i="24"/>
  <c r="AG954" i="24"/>
  <c r="M955" i="24"/>
  <c r="N955" i="24"/>
  <c r="O955" i="24"/>
  <c r="P955" i="24"/>
  <c r="Q955" i="24"/>
  <c r="AG955" i="24"/>
  <c r="M956" i="24"/>
  <c r="N956" i="24"/>
  <c r="O956" i="24"/>
  <c r="P956" i="24"/>
  <c r="Q956" i="24"/>
  <c r="AG956" i="24"/>
  <c r="M957" i="24"/>
  <c r="N957" i="24"/>
  <c r="O957" i="24"/>
  <c r="P957" i="24"/>
  <c r="Q957" i="24"/>
  <c r="AG957" i="24"/>
  <c r="M958" i="24"/>
  <c r="N958" i="24"/>
  <c r="O958" i="24"/>
  <c r="P958" i="24"/>
  <c r="Q958" i="24"/>
  <c r="AG958" i="24"/>
  <c r="M959" i="24"/>
  <c r="N959" i="24"/>
  <c r="O959" i="24"/>
  <c r="P959" i="24"/>
  <c r="Q959" i="24"/>
  <c r="AG959" i="24"/>
  <c r="M960" i="24"/>
  <c r="N960" i="24"/>
  <c r="O960" i="24"/>
  <c r="P960" i="24"/>
  <c r="Q960" i="24"/>
  <c r="AG960" i="24"/>
  <c r="M961" i="24"/>
  <c r="N961" i="24"/>
  <c r="O961" i="24"/>
  <c r="P961" i="24"/>
  <c r="Q961" i="24"/>
  <c r="AG961" i="24"/>
  <c r="M962" i="24"/>
  <c r="N962" i="24"/>
  <c r="O962" i="24"/>
  <c r="P962" i="24"/>
  <c r="Q962" i="24"/>
  <c r="AG962" i="24"/>
  <c r="M963" i="24"/>
  <c r="N963" i="24"/>
  <c r="O963" i="24"/>
  <c r="P963" i="24"/>
  <c r="Q963" i="24"/>
  <c r="AG963" i="24"/>
  <c r="M964" i="24"/>
  <c r="N964" i="24"/>
  <c r="O964" i="24"/>
  <c r="P964" i="24"/>
  <c r="Q964" i="24"/>
  <c r="AG964" i="24"/>
  <c r="M965" i="24"/>
  <c r="N965" i="24"/>
  <c r="O965" i="24"/>
  <c r="P965" i="24"/>
  <c r="Q965" i="24"/>
  <c r="AG965" i="24"/>
  <c r="M966" i="24"/>
  <c r="N966" i="24"/>
  <c r="O966" i="24"/>
  <c r="P966" i="24"/>
  <c r="Q966" i="24"/>
  <c r="AG966" i="24"/>
  <c r="M967" i="24"/>
  <c r="N967" i="24"/>
  <c r="O967" i="24"/>
  <c r="P967" i="24"/>
  <c r="Q967" i="24"/>
  <c r="AG967" i="24"/>
  <c r="M968" i="24"/>
  <c r="N968" i="24"/>
  <c r="O968" i="24"/>
  <c r="P968" i="24"/>
  <c r="Q968" i="24"/>
  <c r="AG968" i="24"/>
  <c r="M969" i="24"/>
  <c r="N969" i="24"/>
  <c r="O969" i="24"/>
  <c r="P969" i="24"/>
  <c r="Q969" i="24"/>
  <c r="AG969" i="24"/>
  <c r="M970" i="24"/>
  <c r="N970" i="24"/>
  <c r="O970" i="24"/>
  <c r="P970" i="24"/>
  <c r="Q970" i="24"/>
  <c r="AG970" i="24"/>
  <c r="M971" i="24"/>
  <c r="N971" i="24"/>
  <c r="O971" i="24"/>
  <c r="P971" i="24"/>
  <c r="Q971" i="24"/>
  <c r="AG971" i="24"/>
  <c r="M972" i="24"/>
  <c r="N972" i="24"/>
  <c r="O972" i="24"/>
  <c r="P972" i="24"/>
  <c r="Q972" i="24"/>
  <c r="AG972" i="24"/>
  <c r="M973" i="24"/>
  <c r="N973" i="24"/>
  <c r="O973" i="24"/>
  <c r="P973" i="24"/>
  <c r="Q973" i="24"/>
  <c r="AG973" i="24"/>
  <c r="M974" i="24"/>
  <c r="N974" i="24"/>
  <c r="O974" i="24"/>
  <c r="P974" i="24"/>
  <c r="Q974" i="24"/>
  <c r="AG974" i="24"/>
  <c r="M975" i="24"/>
  <c r="N975" i="24"/>
  <c r="O975" i="24"/>
  <c r="P975" i="24"/>
  <c r="Q975" i="24"/>
  <c r="AG975" i="24"/>
  <c r="M976" i="24"/>
  <c r="N976" i="24"/>
  <c r="O976" i="24"/>
  <c r="P976" i="24"/>
  <c r="Q976" i="24"/>
  <c r="AG976" i="24"/>
  <c r="M977" i="24"/>
  <c r="N977" i="24"/>
  <c r="O977" i="24"/>
  <c r="P977" i="24"/>
  <c r="Q977" i="24"/>
  <c r="AG977" i="24"/>
  <c r="M978" i="24"/>
  <c r="N978" i="24"/>
  <c r="O978" i="24"/>
  <c r="P978" i="24"/>
  <c r="Q978" i="24"/>
  <c r="AG978" i="24"/>
  <c r="M979" i="24"/>
  <c r="N979" i="24"/>
  <c r="O979" i="24"/>
  <c r="P979" i="24"/>
  <c r="Q979" i="24"/>
  <c r="AG979" i="24"/>
  <c r="M980" i="24"/>
  <c r="N980" i="24"/>
  <c r="O980" i="24"/>
  <c r="P980" i="24"/>
  <c r="Q980" i="24"/>
  <c r="AG980" i="24"/>
  <c r="M981" i="24"/>
  <c r="N981" i="24"/>
  <c r="O981" i="24"/>
  <c r="P981" i="24"/>
  <c r="Q981" i="24"/>
  <c r="AG981" i="24"/>
  <c r="M982" i="24"/>
  <c r="N982" i="24"/>
  <c r="O982" i="24"/>
  <c r="P982" i="24"/>
  <c r="Q982" i="24"/>
  <c r="AG982" i="24"/>
  <c r="M983" i="24"/>
  <c r="N983" i="24"/>
  <c r="O983" i="24"/>
  <c r="P983" i="24"/>
  <c r="Q983" i="24"/>
  <c r="AG983" i="24"/>
  <c r="M984" i="24"/>
  <c r="N984" i="24"/>
  <c r="O984" i="24"/>
  <c r="P984" i="24"/>
  <c r="Q984" i="24"/>
  <c r="AG984" i="24"/>
  <c r="M985" i="24"/>
  <c r="N985" i="24"/>
  <c r="O985" i="24"/>
  <c r="P985" i="24"/>
  <c r="Q985" i="24"/>
  <c r="AG985" i="24"/>
  <c r="M986" i="24"/>
  <c r="N986" i="24"/>
  <c r="O986" i="24"/>
  <c r="P986" i="24"/>
  <c r="Q986" i="24"/>
  <c r="AG986" i="24"/>
  <c r="M987" i="24"/>
  <c r="N987" i="24"/>
  <c r="O987" i="24"/>
  <c r="P987" i="24"/>
  <c r="Q987" i="24"/>
  <c r="AG987" i="24"/>
  <c r="M988" i="24"/>
  <c r="N988" i="24"/>
  <c r="O988" i="24"/>
  <c r="P988" i="24"/>
  <c r="Q988" i="24"/>
  <c r="AG988" i="24"/>
  <c r="M989" i="24"/>
  <c r="N989" i="24"/>
  <c r="O989" i="24"/>
  <c r="P989" i="24"/>
  <c r="Q989" i="24"/>
  <c r="AG989" i="24"/>
  <c r="M990" i="24"/>
  <c r="N990" i="24"/>
  <c r="O990" i="24"/>
  <c r="P990" i="24"/>
  <c r="Q990" i="24"/>
  <c r="AG990" i="24"/>
  <c r="M991" i="24"/>
  <c r="N991" i="24"/>
  <c r="O991" i="24"/>
  <c r="P991" i="24"/>
  <c r="Q991" i="24"/>
  <c r="AG991" i="24"/>
  <c r="M992" i="24"/>
  <c r="N992" i="24"/>
  <c r="O992" i="24"/>
  <c r="P992" i="24"/>
  <c r="Q992" i="24"/>
  <c r="AG992" i="24"/>
  <c r="M993" i="24"/>
  <c r="N993" i="24"/>
  <c r="O993" i="24"/>
  <c r="P993" i="24"/>
  <c r="Q993" i="24"/>
  <c r="AG993" i="24"/>
  <c r="M994" i="24"/>
  <c r="N994" i="24"/>
  <c r="O994" i="24"/>
  <c r="P994" i="24"/>
  <c r="Q994" i="24"/>
  <c r="AG994" i="24"/>
  <c r="M995" i="24"/>
  <c r="N995" i="24"/>
  <c r="O995" i="24"/>
  <c r="P995" i="24"/>
  <c r="Q995" i="24"/>
  <c r="AG995" i="24"/>
  <c r="M996" i="24"/>
  <c r="N996" i="24"/>
  <c r="O996" i="24"/>
  <c r="P996" i="24"/>
  <c r="Q996" i="24"/>
  <c r="AG996" i="24"/>
  <c r="M997" i="24"/>
  <c r="N997" i="24"/>
  <c r="O997" i="24"/>
  <c r="P997" i="24"/>
  <c r="Q997" i="24"/>
  <c r="AG997" i="24"/>
  <c r="M998" i="24"/>
  <c r="N998" i="24"/>
  <c r="O998" i="24"/>
  <c r="P998" i="24"/>
  <c r="Q998" i="24"/>
  <c r="AG998" i="24"/>
  <c r="M999" i="24"/>
  <c r="N999" i="24"/>
  <c r="O999" i="24"/>
  <c r="P999" i="24"/>
  <c r="Q999" i="24"/>
  <c r="AG999" i="24"/>
  <c r="M1000" i="24"/>
  <c r="N1000" i="24"/>
  <c r="O1000" i="24"/>
  <c r="P1000" i="24"/>
  <c r="Q1000" i="24"/>
  <c r="AG1000" i="24"/>
  <c r="M1001" i="24"/>
  <c r="N1001" i="24"/>
  <c r="O1001" i="24"/>
  <c r="P1001" i="24"/>
  <c r="Q1001" i="24"/>
  <c r="AG1001" i="24"/>
  <c r="M1002" i="24"/>
  <c r="N1002" i="24"/>
  <c r="O1002" i="24"/>
  <c r="P1002" i="24"/>
  <c r="Q1002" i="24"/>
  <c r="AG1002" i="24"/>
  <c r="M1003" i="24"/>
  <c r="N1003" i="24"/>
  <c r="O1003" i="24"/>
  <c r="P1003" i="24"/>
  <c r="Q1003" i="24"/>
  <c r="AG1003" i="24"/>
  <c r="M1004" i="24"/>
  <c r="N1004" i="24"/>
  <c r="O1004" i="24"/>
  <c r="P1004" i="24"/>
  <c r="Q1004" i="24"/>
  <c r="AG1004" i="24"/>
  <c r="M1005" i="24"/>
  <c r="N1005" i="24"/>
  <c r="O1005" i="24"/>
  <c r="P1005" i="24"/>
  <c r="Q1005" i="24"/>
  <c r="AG1005" i="24"/>
  <c r="M1006" i="24"/>
  <c r="N1006" i="24"/>
  <c r="O1006" i="24"/>
  <c r="P1006" i="24"/>
  <c r="Q1006" i="24"/>
  <c r="AG1006" i="24"/>
  <c r="M1007" i="24"/>
  <c r="N1007" i="24"/>
  <c r="O1007" i="24"/>
  <c r="P1007" i="24"/>
  <c r="Q1007" i="24"/>
  <c r="AG1007" i="24"/>
  <c r="M1008" i="24"/>
  <c r="N1008" i="24"/>
  <c r="O1008" i="24"/>
  <c r="P1008" i="24"/>
  <c r="Q1008" i="24"/>
  <c r="AG1008" i="24"/>
  <c r="M1009" i="24"/>
  <c r="N1009" i="24"/>
  <c r="O1009" i="24"/>
  <c r="P1009" i="24"/>
  <c r="Q1009" i="24"/>
  <c r="AG1009" i="24"/>
  <c r="M1010" i="24"/>
  <c r="N1010" i="24"/>
  <c r="O1010" i="24"/>
  <c r="P1010" i="24"/>
  <c r="Q1010" i="24"/>
  <c r="AG1010" i="24"/>
  <c r="M1011" i="24"/>
  <c r="N1011" i="24"/>
  <c r="O1011" i="24"/>
  <c r="P1011" i="24"/>
  <c r="Q1011" i="24"/>
  <c r="AG1011" i="24"/>
  <c r="M1012" i="24"/>
  <c r="N1012" i="24"/>
  <c r="O1012" i="24"/>
  <c r="P1012" i="24"/>
  <c r="Q1012" i="24"/>
  <c r="AG1012" i="24"/>
  <c r="M1013" i="24"/>
  <c r="N1013" i="24"/>
  <c r="O1013" i="24"/>
  <c r="P1013" i="24"/>
  <c r="Q1013" i="24"/>
  <c r="AG1013" i="24"/>
  <c r="M1014" i="24"/>
  <c r="N1014" i="24"/>
  <c r="O1014" i="24"/>
  <c r="P1014" i="24"/>
  <c r="Q1014" i="24"/>
  <c r="AG1014" i="24"/>
  <c r="M1015" i="24"/>
  <c r="N1015" i="24"/>
  <c r="O1015" i="24"/>
  <c r="P1015" i="24"/>
  <c r="Q1015" i="24"/>
  <c r="AG1015" i="24"/>
  <c r="M1016" i="24"/>
  <c r="N1016" i="24"/>
  <c r="O1016" i="24"/>
  <c r="P1016" i="24"/>
  <c r="Q1016" i="24"/>
  <c r="AG1016" i="24"/>
  <c r="M1017" i="24"/>
  <c r="N1017" i="24"/>
  <c r="O1017" i="24"/>
  <c r="P1017" i="24"/>
  <c r="Q1017" i="24"/>
  <c r="AG1017" i="24"/>
  <c r="M1018" i="24"/>
  <c r="N1018" i="24"/>
  <c r="O1018" i="24"/>
  <c r="P1018" i="24"/>
  <c r="Q1018" i="24"/>
  <c r="AG1018" i="24"/>
  <c r="M1019" i="24"/>
  <c r="N1019" i="24"/>
  <c r="O1019" i="24"/>
  <c r="P1019" i="24"/>
  <c r="Q1019" i="24"/>
  <c r="AG1019" i="24"/>
  <c r="M1020" i="24"/>
  <c r="N1020" i="24"/>
  <c r="O1020" i="24"/>
  <c r="P1020" i="24"/>
  <c r="Q1020" i="24"/>
  <c r="AG1020" i="24"/>
  <c r="M1021" i="24"/>
  <c r="N1021" i="24"/>
  <c r="O1021" i="24"/>
  <c r="P1021" i="24"/>
  <c r="Q1021" i="24"/>
  <c r="AG1021" i="24"/>
  <c r="M1022" i="24"/>
  <c r="N1022" i="24"/>
  <c r="O1022" i="24"/>
  <c r="P1022" i="24"/>
  <c r="Q1022" i="24"/>
  <c r="AG1022" i="24"/>
  <c r="M1023" i="24"/>
  <c r="N1023" i="24"/>
  <c r="O1023" i="24"/>
  <c r="P1023" i="24"/>
  <c r="Q1023" i="24"/>
  <c r="AG1023" i="24"/>
  <c r="M1024" i="24"/>
  <c r="N1024" i="24"/>
  <c r="O1024" i="24"/>
  <c r="P1024" i="24"/>
  <c r="Q1024" i="24"/>
  <c r="AG1024" i="24"/>
  <c r="M1025" i="24"/>
  <c r="N1025" i="24"/>
  <c r="O1025" i="24"/>
  <c r="P1025" i="24"/>
  <c r="Q1025" i="24"/>
  <c r="AG1025" i="24"/>
  <c r="M1026" i="24"/>
  <c r="N1026" i="24"/>
  <c r="O1026" i="24"/>
  <c r="P1026" i="24"/>
  <c r="Q1026" i="24"/>
  <c r="AG1026" i="24"/>
  <c r="M1027" i="24"/>
  <c r="N1027" i="24"/>
  <c r="O1027" i="24"/>
  <c r="P1027" i="24"/>
  <c r="Q1027" i="24"/>
  <c r="AG1027" i="24"/>
  <c r="M1028" i="24"/>
  <c r="N1028" i="24"/>
  <c r="O1028" i="24"/>
  <c r="P1028" i="24"/>
  <c r="Q1028" i="24"/>
  <c r="AG1028" i="24"/>
  <c r="M1029" i="24"/>
  <c r="N1029" i="24"/>
  <c r="O1029" i="24"/>
  <c r="P1029" i="24"/>
  <c r="Q1029" i="24"/>
  <c r="AG1029" i="24"/>
  <c r="M1030" i="24"/>
  <c r="N1030" i="24"/>
  <c r="O1030" i="24"/>
  <c r="P1030" i="24"/>
  <c r="Q1030" i="24"/>
  <c r="AG1030" i="24"/>
  <c r="M1031" i="24"/>
  <c r="N1031" i="24"/>
  <c r="O1031" i="24"/>
  <c r="P1031" i="24"/>
  <c r="Q1031" i="24"/>
  <c r="AG1031" i="24"/>
  <c r="M1032" i="24"/>
  <c r="N1032" i="24"/>
  <c r="O1032" i="24"/>
  <c r="P1032" i="24"/>
  <c r="Q1032" i="24"/>
  <c r="AG1032" i="24"/>
  <c r="M1033" i="24"/>
  <c r="N1033" i="24"/>
  <c r="O1033" i="24"/>
  <c r="P1033" i="24"/>
  <c r="Q1033" i="24"/>
  <c r="AG1033" i="24"/>
  <c r="M1034" i="24"/>
  <c r="N1034" i="24"/>
  <c r="O1034" i="24"/>
  <c r="P1034" i="24"/>
  <c r="Q1034" i="24"/>
  <c r="AG1034" i="24"/>
  <c r="M1035" i="24"/>
  <c r="N1035" i="24"/>
  <c r="O1035" i="24"/>
  <c r="P1035" i="24"/>
  <c r="Q1035" i="24"/>
  <c r="AG1035" i="24"/>
  <c r="M1036" i="24"/>
  <c r="N1036" i="24"/>
  <c r="O1036" i="24"/>
  <c r="P1036" i="24"/>
  <c r="Q1036" i="24"/>
  <c r="AG1036" i="24"/>
  <c r="M1037" i="24"/>
  <c r="N1037" i="24"/>
  <c r="O1037" i="24"/>
  <c r="P1037" i="24"/>
  <c r="Q1037" i="24"/>
  <c r="AG1037" i="24"/>
  <c r="M1038" i="24"/>
  <c r="N1038" i="24"/>
  <c r="O1038" i="24"/>
  <c r="P1038" i="24"/>
  <c r="Q1038" i="24"/>
  <c r="AG1038" i="24"/>
  <c r="M1039" i="24"/>
  <c r="N1039" i="24"/>
  <c r="O1039" i="24"/>
  <c r="P1039" i="24"/>
  <c r="Q1039" i="24"/>
  <c r="AG1039" i="24"/>
  <c r="M1040" i="24"/>
  <c r="N1040" i="24"/>
  <c r="O1040" i="24"/>
  <c r="P1040" i="24"/>
  <c r="Q1040" i="24"/>
  <c r="AG1040" i="24"/>
  <c r="M1041" i="24"/>
  <c r="N1041" i="24"/>
  <c r="O1041" i="24"/>
  <c r="P1041" i="24"/>
  <c r="Q1041" i="24"/>
  <c r="AG1041" i="24"/>
  <c r="M1042" i="24"/>
  <c r="N1042" i="24"/>
  <c r="O1042" i="24"/>
  <c r="P1042" i="24"/>
  <c r="Q1042" i="24"/>
  <c r="AG1042" i="24"/>
  <c r="M1043" i="24"/>
  <c r="N1043" i="24"/>
  <c r="O1043" i="24"/>
  <c r="P1043" i="24"/>
  <c r="Q1043" i="24"/>
  <c r="AG1043" i="24"/>
  <c r="M1044" i="24"/>
  <c r="N1044" i="24"/>
  <c r="O1044" i="24"/>
  <c r="P1044" i="24"/>
  <c r="Q1044" i="24"/>
  <c r="AG1044" i="24"/>
  <c r="M1045" i="24"/>
  <c r="N1045" i="24"/>
  <c r="O1045" i="24"/>
  <c r="P1045" i="24"/>
  <c r="Q1045" i="24"/>
  <c r="AG1045" i="24"/>
  <c r="M1046" i="24"/>
  <c r="N1046" i="24"/>
  <c r="O1046" i="24"/>
  <c r="P1046" i="24"/>
  <c r="Q1046" i="24"/>
  <c r="AG1046" i="24"/>
  <c r="M1047" i="24"/>
  <c r="N1047" i="24"/>
  <c r="O1047" i="24"/>
  <c r="P1047" i="24"/>
  <c r="Q1047" i="24"/>
  <c r="AG1047" i="24"/>
  <c r="M1048" i="24"/>
  <c r="N1048" i="24"/>
  <c r="O1048" i="24"/>
  <c r="P1048" i="24"/>
  <c r="Q1048" i="24"/>
  <c r="AG1048" i="24"/>
  <c r="M1049" i="24"/>
  <c r="N1049" i="24"/>
  <c r="O1049" i="24"/>
  <c r="P1049" i="24"/>
  <c r="Q1049" i="24"/>
  <c r="AG1049" i="24"/>
  <c r="M1050" i="24"/>
  <c r="N1050" i="24"/>
  <c r="O1050" i="24"/>
  <c r="P1050" i="24"/>
  <c r="Q1050" i="24"/>
  <c r="AG1050" i="24"/>
  <c r="M1051" i="24"/>
  <c r="N1051" i="24"/>
  <c r="O1051" i="24"/>
  <c r="P1051" i="24"/>
  <c r="Q1051" i="24"/>
  <c r="AG1051" i="24"/>
  <c r="M1052" i="24"/>
  <c r="N1052" i="24"/>
  <c r="O1052" i="24"/>
  <c r="P1052" i="24"/>
  <c r="Q1052" i="24"/>
  <c r="AG1052" i="24"/>
  <c r="M1053" i="24"/>
  <c r="N1053" i="24"/>
  <c r="O1053" i="24"/>
  <c r="P1053" i="24"/>
  <c r="Q1053" i="24"/>
  <c r="AG1053" i="24"/>
  <c r="M1054" i="24"/>
  <c r="N1054" i="24"/>
  <c r="O1054" i="24"/>
  <c r="P1054" i="24"/>
  <c r="Q1054" i="24"/>
  <c r="AG1054" i="24"/>
  <c r="M1055" i="24"/>
  <c r="N1055" i="24"/>
  <c r="O1055" i="24"/>
  <c r="P1055" i="24"/>
  <c r="Q1055" i="24"/>
  <c r="AG1055" i="24"/>
  <c r="M1056" i="24"/>
  <c r="N1056" i="24"/>
  <c r="O1056" i="24"/>
  <c r="P1056" i="24"/>
  <c r="Q1056" i="24"/>
  <c r="AG1056" i="24"/>
  <c r="M1057" i="24"/>
  <c r="N1057" i="24"/>
  <c r="O1057" i="24"/>
  <c r="P1057" i="24"/>
  <c r="Q1057" i="24"/>
  <c r="AG1057" i="24"/>
  <c r="M1058" i="24"/>
  <c r="N1058" i="24"/>
  <c r="O1058" i="24"/>
  <c r="P1058" i="24"/>
  <c r="Q1058" i="24"/>
  <c r="AG1058" i="24"/>
  <c r="M1059" i="24"/>
  <c r="N1059" i="24"/>
  <c r="O1059" i="24"/>
  <c r="P1059" i="24"/>
  <c r="Q1059" i="24"/>
  <c r="AG1059" i="24"/>
  <c r="M1060" i="24"/>
  <c r="N1060" i="24"/>
  <c r="O1060" i="24"/>
  <c r="P1060" i="24"/>
  <c r="Q1060" i="24"/>
  <c r="AG1060" i="24"/>
  <c r="M1061" i="24"/>
  <c r="N1061" i="24"/>
  <c r="O1061" i="24"/>
  <c r="P1061" i="24"/>
  <c r="Q1061" i="24"/>
  <c r="AG1061" i="24"/>
  <c r="M1062" i="24"/>
  <c r="N1062" i="24"/>
  <c r="O1062" i="24"/>
  <c r="P1062" i="24"/>
  <c r="Q1062" i="24"/>
  <c r="AG1062" i="24"/>
  <c r="M1063" i="24"/>
  <c r="N1063" i="24"/>
  <c r="O1063" i="24"/>
  <c r="P1063" i="24"/>
  <c r="Q1063" i="24"/>
  <c r="AG1063" i="24"/>
  <c r="M1064" i="24"/>
  <c r="N1064" i="24"/>
  <c r="O1064" i="24"/>
  <c r="P1064" i="24"/>
  <c r="Q1064" i="24"/>
  <c r="AG1064" i="24"/>
  <c r="M1065" i="24"/>
  <c r="N1065" i="24"/>
  <c r="O1065" i="24"/>
  <c r="P1065" i="24"/>
  <c r="Q1065" i="24"/>
  <c r="AG1065" i="24"/>
  <c r="M1066" i="24"/>
  <c r="N1066" i="24"/>
  <c r="O1066" i="24"/>
  <c r="P1066" i="24"/>
  <c r="Q1066" i="24"/>
  <c r="AG1066" i="24"/>
  <c r="M1067" i="24"/>
  <c r="N1067" i="24"/>
  <c r="O1067" i="24"/>
  <c r="P1067" i="24"/>
  <c r="Q1067" i="24"/>
  <c r="AG1067" i="24"/>
  <c r="M1068" i="24"/>
  <c r="N1068" i="24"/>
  <c r="O1068" i="24"/>
  <c r="P1068" i="24"/>
  <c r="Q1068" i="24"/>
  <c r="AG1068" i="24"/>
  <c r="M1069" i="24"/>
  <c r="N1069" i="24"/>
  <c r="O1069" i="24"/>
  <c r="P1069" i="24"/>
  <c r="Q1069" i="24"/>
  <c r="AG1069" i="24"/>
  <c r="M1070" i="24"/>
  <c r="N1070" i="24"/>
  <c r="O1070" i="24"/>
  <c r="P1070" i="24"/>
  <c r="Q1070" i="24"/>
  <c r="AG1070" i="24"/>
  <c r="M1071" i="24"/>
  <c r="N1071" i="24"/>
  <c r="O1071" i="24"/>
  <c r="P1071" i="24"/>
  <c r="Q1071" i="24"/>
  <c r="AG1071" i="24"/>
  <c r="M1072" i="24"/>
  <c r="N1072" i="24"/>
  <c r="O1072" i="24"/>
  <c r="P1072" i="24"/>
  <c r="Q1072" i="24"/>
  <c r="AG1072" i="24"/>
  <c r="M1073" i="24"/>
  <c r="N1073" i="24"/>
  <c r="O1073" i="24"/>
  <c r="P1073" i="24"/>
  <c r="Q1073" i="24"/>
  <c r="AG1073" i="24"/>
  <c r="M1074" i="24"/>
  <c r="N1074" i="24"/>
  <c r="O1074" i="24"/>
  <c r="P1074" i="24"/>
  <c r="Q1074" i="24"/>
  <c r="AG1074" i="24"/>
  <c r="M1075" i="24"/>
  <c r="N1075" i="24"/>
  <c r="O1075" i="24"/>
  <c r="P1075" i="24"/>
  <c r="Q1075" i="24"/>
  <c r="AG1075" i="24"/>
  <c r="M1076" i="24"/>
  <c r="N1076" i="24"/>
  <c r="O1076" i="24"/>
  <c r="P1076" i="24"/>
  <c r="Q1076" i="24"/>
  <c r="AG1076" i="24"/>
  <c r="M1077" i="24"/>
  <c r="N1077" i="24"/>
  <c r="O1077" i="24"/>
  <c r="P1077" i="24"/>
  <c r="Q1077" i="24"/>
  <c r="AG1077" i="24"/>
  <c r="M1078" i="24"/>
  <c r="N1078" i="24"/>
  <c r="O1078" i="24"/>
  <c r="P1078" i="24"/>
  <c r="Q1078" i="24"/>
  <c r="AG1078" i="24"/>
  <c r="M1079" i="24"/>
  <c r="N1079" i="24"/>
  <c r="O1079" i="24"/>
  <c r="P1079" i="24"/>
  <c r="Q1079" i="24"/>
  <c r="AG1079" i="24"/>
  <c r="M1080" i="24"/>
  <c r="N1080" i="24"/>
  <c r="O1080" i="24"/>
  <c r="P1080" i="24"/>
  <c r="Q1080" i="24"/>
  <c r="AG1080" i="24"/>
  <c r="M1081" i="24"/>
  <c r="N1081" i="24"/>
  <c r="O1081" i="24"/>
  <c r="P1081" i="24"/>
  <c r="Q1081" i="24"/>
  <c r="AG1081" i="24"/>
  <c r="M1082" i="24"/>
  <c r="N1082" i="24"/>
  <c r="O1082" i="24"/>
  <c r="P1082" i="24"/>
  <c r="Q1082" i="24"/>
  <c r="AG1082" i="24"/>
  <c r="M1083" i="24"/>
  <c r="N1083" i="24"/>
  <c r="O1083" i="24"/>
  <c r="P1083" i="24"/>
  <c r="Q1083" i="24"/>
  <c r="AG1083" i="24"/>
  <c r="M1084" i="24"/>
  <c r="N1084" i="24"/>
  <c r="O1084" i="24"/>
  <c r="P1084" i="24"/>
  <c r="Q1084" i="24"/>
  <c r="AG1084" i="24"/>
  <c r="M1085" i="24"/>
  <c r="N1085" i="24"/>
  <c r="O1085" i="24"/>
  <c r="P1085" i="24"/>
  <c r="Q1085" i="24"/>
  <c r="AG1085" i="24"/>
  <c r="M1086" i="24"/>
  <c r="N1086" i="24"/>
  <c r="O1086" i="24"/>
  <c r="P1086" i="24"/>
  <c r="Q1086" i="24"/>
  <c r="AG1086" i="24"/>
  <c r="M1087" i="24"/>
  <c r="N1087" i="24"/>
  <c r="O1087" i="24"/>
  <c r="P1087" i="24"/>
  <c r="Q1087" i="24"/>
  <c r="AG1087" i="24"/>
  <c r="M1088" i="24"/>
  <c r="N1088" i="24"/>
  <c r="O1088" i="24"/>
  <c r="P1088" i="24"/>
  <c r="Q1088" i="24"/>
  <c r="AG1088" i="24"/>
  <c r="M1089" i="24"/>
  <c r="N1089" i="24"/>
  <c r="O1089" i="24"/>
  <c r="P1089" i="24"/>
  <c r="Q1089" i="24"/>
  <c r="AG1089" i="24"/>
  <c r="M1090" i="24"/>
  <c r="N1090" i="24"/>
  <c r="O1090" i="24"/>
  <c r="P1090" i="24"/>
  <c r="Q1090" i="24"/>
  <c r="AG1090" i="24"/>
  <c r="M1091" i="24"/>
  <c r="N1091" i="24"/>
  <c r="O1091" i="24"/>
  <c r="P1091" i="24"/>
  <c r="Q1091" i="24"/>
  <c r="AG1091" i="24"/>
  <c r="M1092" i="24"/>
  <c r="N1092" i="24"/>
  <c r="O1092" i="24"/>
  <c r="P1092" i="24"/>
  <c r="Q1092" i="24"/>
  <c r="AG1092" i="24"/>
  <c r="M1093" i="24"/>
  <c r="N1093" i="24"/>
  <c r="O1093" i="24"/>
  <c r="P1093" i="24"/>
  <c r="Q1093" i="24"/>
  <c r="AG1093" i="24"/>
  <c r="M1094" i="24"/>
  <c r="N1094" i="24"/>
  <c r="O1094" i="24"/>
  <c r="P1094" i="24"/>
  <c r="Q1094" i="24"/>
  <c r="AG1094" i="24"/>
  <c r="M1095" i="24"/>
  <c r="N1095" i="24"/>
  <c r="O1095" i="24"/>
  <c r="P1095" i="24"/>
  <c r="Q1095" i="24"/>
  <c r="AG1095" i="24"/>
  <c r="M1096" i="24"/>
  <c r="N1096" i="24"/>
  <c r="O1096" i="24"/>
  <c r="P1096" i="24"/>
  <c r="Q1096" i="24"/>
  <c r="AG1096" i="24"/>
  <c r="M1097" i="24"/>
  <c r="N1097" i="24"/>
  <c r="O1097" i="24"/>
  <c r="P1097" i="24"/>
  <c r="Q1097" i="24"/>
  <c r="AG1097" i="24"/>
  <c r="M1098" i="24"/>
  <c r="N1098" i="24"/>
  <c r="O1098" i="24"/>
  <c r="P1098" i="24"/>
  <c r="Q1098" i="24"/>
  <c r="AG1098" i="24"/>
  <c r="M1099" i="24"/>
  <c r="N1099" i="24"/>
  <c r="O1099" i="24"/>
  <c r="P1099" i="24"/>
  <c r="Q1099" i="24"/>
  <c r="AG1099" i="24"/>
  <c r="M1100" i="24"/>
  <c r="N1100" i="24"/>
  <c r="O1100" i="24"/>
  <c r="P1100" i="24"/>
  <c r="Q1100" i="24"/>
  <c r="AG1100" i="24"/>
  <c r="M1101" i="24"/>
  <c r="N1101" i="24"/>
  <c r="O1101" i="24"/>
  <c r="P1101" i="24"/>
  <c r="Q1101" i="24"/>
  <c r="AG1101" i="24"/>
  <c r="M1102" i="24"/>
  <c r="N1102" i="24"/>
  <c r="O1102" i="24"/>
  <c r="P1102" i="24"/>
  <c r="Q1102" i="24"/>
  <c r="AG1102" i="24"/>
  <c r="M1103" i="24"/>
  <c r="N1103" i="24"/>
  <c r="O1103" i="24"/>
  <c r="P1103" i="24"/>
  <c r="Q1103" i="24"/>
  <c r="AG1103" i="24"/>
  <c r="M1104" i="24"/>
  <c r="N1104" i="24"/>
  <c r="O1104" i="24"/>
  <c r="P1104" i="24"/>
  <c r="Q1104" i="24"/>
  <c r="AG1104" i="24"/>
  <c r="M1105" i="24"/>
  <c r="N1105" i="24"/>
  <c r="O1105" i="24"/>
  <c r="P1105" i="24"/>
  <c r="Q1105" i="24"/>
  <c r="AG1105" i="24"/>
  <c r="M1106" i="24"/>
  <c r="N1106" i="24"/>
  <c r="O1106" i="24"/>
  <c r="P1106" i="24"/>
  <c r="Q1106" i="24"/>
  <c r="AG1106" i="24"/>
  <c r="M1107" i="24"/>
  <c r="N1107" i="24"/>
  <c r="O1107" i="24"/>
  <c r="P1107" i="24"/>
  <c r="Q1107" i="24"/>
  <c r="AG1107" i="24"/>
  <c r="M1108" i="24"/>
  <c r="N1108" i="24"/>
  <c r="O1108" i="24"/>
  <c r="P1108" i="24"/>
  <c r="Q1108" i="24"/>
  <c r="AG1108" i="24"/>
  <c r="M1109" i="24"/>
  <c r="N1109" i="24"/>
  <c r="O1109" i="24"/>
  <c r="P1109" i="24"/>
  <c r="Q1109" i="24"/>
  <c r="AG1109" i="24"/>
  <c r="M1110" i="24"/>
  <c r="N1110" i="24"/>
  <c r="O1110" i="24"/>
  <c r="P1110" i="24"/>
  <c r="Q1110" i="24"/>
  <c r="AG1110" i="24"/>
  <c r="M1111" i="24"/>
  <c r="N1111" i="24"/>
  <c r="O1111" i="24"/>
  <c r="P1111" i="24"/>
  <c r="Q1111" i="24"/>
  <c r="AG1111" i="24"/>
  <c r="M1112" i="24"/>
  <c r="N1112" i="24"/>
  <c r="O1112" i="24"/>
  <c r="P1112" i="24"/>
  <c r="Q1112" i="24"/>
  <c r="AG1112" i="24"/>
  <c r="M1113" i="24"/>
  <c r="N1113" i="24"/>
  <c r="O1113" i="24"/>
  <c r="P1113" i="24"/>
  <c r="Q1113" i="24"/>
  <c r="AG1113" i="24"/>
  <c r="M1114" i="24"/>
  <c r="N1114" i="24"/>
  <c r="O1114" i="24"/>
  <c r="P1114" i="24"/>
  <c r="Q1114" i="24"/>
  <c r="AG1114" i="24"/>
  <c r="M1115" i="24"/>
  <c r="N1115" i="24"/>
  <c r="O1115" i="24"/>
  <c r="P1115" i="24"/>
  <c r="Q1115" i="24"/>
  <c r="AG1115" i="24"/>
  <c r="M1116" i="24"/>
  <c r="N1116" i="24"/>
  <c r="O1116" i="24"/>
  <c r="P1116" i="24"/>
  <c r="Q1116" i="24"/>
  <c r="AG1116" i="24"/>
  <c r="M1117" i="24"/>
  <c r="N1117" i="24"/>
  <c r="O1117" i="24"/>
  <c r="P1117" i="24"/>
  <c r="Q1117" i="24"/>
  <c r="AG1117" i="24"/>
  <c r="M1118" i="24"/>
  <c r="N1118" i="24"/>
  <c r="O1118" i="24"/>
  <c r="P1118" i="24"/>
  <c r="Q1118" i="24"/>
  <c r="AG1118" i="24"/>
  <c r="M1119" i="24"/>
  <c r="N1119" i="24"/>
  <c r="O1119" i="24"/>
  <c r="P1119" i="24"/>
  <c r="Q1119" i="24"/>
  <c r="AG1119" i="24"/>
  <c r="M1120" i="24"/>
  <c r="N1120" i="24"/>
  <c r="O1120" i="24"/>
  <c r="P1120" i="24"/>
  <c r="Q1120" i="24"/>
  <c r="AG1120" i="24"/>
  <c r="M1121" i="24"/>
  <c r="N1121" i="24"/>
  <c r="O1121" i="24"/>
  <c r="P1121" i="24"/>
  <c r="Q1121" i="24"/>
  <c r="AG1121" i="24"/>
  <c r="M1122" i="24"/>
  <c r="N1122" i="24"/>
  <c r="O1122" i="24"/>
  <c r="P1122" i="24"/>
  <c r="Q1122" i="24"/>
  <c r="AG1122" i="24"/>
  <c r="M1123" i="24"/>
  <c r="N1123" i="24"/>
  <c r="O1123" i="24"/>
  <c r="P1123" i="24"/>
  <c r="Q1123" i="24"/>
  <c r="AG1123" i="24"/>
  <c r="M1124" i="24"/>
  <c r="N1124" i="24"/>
  <c r="O1124" i="24"/>
  <c r="P1124" i="24"/>
  <c r="Q1124" i="24"/>
  <c r="AG1124" i="24"/>
  <c r="M1125" i="24"/>
  <c r="N1125" i="24"/>
  <c r="O1125" i="24"/>
  <c r="P1125" i="24"/>
  <c r="Q1125" i="24"/>
  <c r="AG1125" i="24"/>
  <c r="M1126" i="24"/>
  <c r="N1126" i="24"/>
  <c r="O1126" i="24"/>
  <c r="P1126" i="24"/>
  <c r="Q1126" i="24"/>
  <c r="AG1126" i="24"/>
  <c r="M1127" i="24"/>
  <c r="N1127" i="24"/>
  <c r="O1127" i="24"/>
  <c r="P1127" i="24"/>
  <c r="Q1127" i="24"/>
  <c r="AG1127" i="24"/>
  <c r="M1128" i="24"/>
  <c r="N1128" i="24"/>
  <c r="O1128" i="24"/>
  <c r="P1128" i="24"/>
  <c r="Q1128" i="24"/>
  <c r="AG1128" i="24"/>
  <c r="M1129" i="24"/>
  <c r="N1129" i="24"/>
  <c r="O1129" i="24"/>
  <c r="P1129" i="24"/>
  <c r="Q1129" i="24"/>
  <c r="AG1129" i="24"/>
  <c r="M1130" i="24"/>
  <c r="N1130" i="24"/>
  <c r="O1130" i="24"/>
  <c r="P1130" i="24"/>
  <c r="Q1130" i="24"/>
  <c r="AG1130" i="24"/>
  <c r="M1131" i="24"/>
  <c r="N1131" i="24"/>
  <c r="O1131" i="24"/>
  <c r="P1131" i="24"/>
  <c r="Q1131" i="24"/>
  <c r="AG1131" i="24"/>
  <c r="M1132" i="24"/>
  <c r="N1132" i="24"/>
  <c r="O1132" i="24"/>
  <c r="P1132" i="24"/>
  <c r="Q1132" i="24"/>
  <c r="AG1132" i="24"/>
  <c r="M1133" i="24"/>
  <c r="N1133" i="24"/>
  <c r="O1133" i="24"/>
  <c r="P1133" i="24"/>
  <c r="Q1133" i="24"/>
  <c r="AG1133" i="24"/>
  <c r="M1134" i="24"/>
  <c r="N1134" i="24"/>
  <c r="O1134" i="24"/>
  <c r="P1134" i="24"/>
  <c r="Q1134" i="24"/>
  <c r="AG1134" i="24"/>
  <c r="M1135" i="24"/>
  <c r="N1135" i="24"/>
  <c r="O1135" i="24"/>
  <c r="P1135" i="24"/>
  <c r="Q1135" i="24"/>
  <c r="AG1135" i="24"/>
  <c r="M1136" i="24"/>
  <c r="N1136" i="24"/>
  <c r="O1136" i="24"/>
  <c r="P1136" i="24"/>
  <c r="Q1136" i="24"/>
  <c r="AG1136" i="24"/>
  <c r="M1137" i="24"/>
  <c r="N1137" i="24"/>
  <c r="O1137" i="24"/>
  <c r="P1137" i="24"/>
  <c r="Q1137" i="24"/>
  <c r="AG1137" i="24"/>
  <c r="M1138" i="24"/>
  <c r="N1138" i="24"/>
  <c r="O1138" i="24"/>
  <c r="P1138" i="24"/>
  <c r="Q1138" i="24"/>
  <c r="AG1138" i="24"/>
  <c r="M1139" i="24"/>
  <c r="N1139" i="24"/>
  <c r="O1139" i="24"/>
  <c r="P1139" i="24"/>
  <c r="Q1139" i="24"/>
  <c r="AG1139" i="24"/>
  <c r="M1140" i="24"/>
  <c r="N1140" i="24"/>
  <c r="O1140" i="24"/>
  <c r="P1140" i="24"/>
  <c r="Q1140" i="24"/>
  <c r="AG1140" i="24"/>
  <c r="M1141" i="24"/>
  <c r="N1141" i="24"/>
  <c r="O1141" i="24"/>
  <c r="P1141" i="24"/>
  <c r="Q1141" i="24"/>
  <c r="AG1141" i="24"/>
  <c r="M1142" i="24"/>
  <c r="N1142" i="24"/>
  <c r="O1142" i="24"/>
  <c r="P1142" i="24"/>
  <c r="Q1142" i="24"/>
  <c r="AG1142" i="24"/>
  <c r="M1143" i="24"/>
  <c r="N1143" i="24"/>
  <c r="O1143" i="24"/>
  <c r="P1143" i="24"/>
  <c r="Q1143" i="24"/>
  <c r="AG1143" i="24"/>
  <c r="M1144" i="24"/>
  <c r="N1144" i="24"/>
  <c r="O1144" i="24"/>
  <c r="P1144" i="24"/>
  <c r="Q1144" i="24"/>
  <c r="AG1144" i="24"/>
  <c r="M1145" i="24"/>
  <c r="N1145" i="24"/>
  <c r="O1145" i="24"/>
  <c r="P1145" i="24"/>
  <c r="Q1145" i="24"/>
  <c r="AG1145" i="24"/>
  <c r="M1146" i="24"/>
  <c r="N1146" i="24"/>
  <c r="O1146" i="24"/>
  <c r="P1146" i="24"/>
  <c r="Q1146" i="24"/>
  <c r="AG1146" i="24"/>
  <c r="M1147" i="24"/>
  <c r="N1147" i="24"/>
  <c r="O1147" i="24"/>
  <c r="P1147" i="24"/>
  <c r="Q1147" i="24"/>
  <c r="AG1147" i="24"/>
  <c r="M1148" i="24"/>
  <c r="N1148" i="24"/>
  <c r="O1148" i="24"/>
  <c r="P1148" i="24"/>
  <c r="Q1148" i="24"/>
  <c r="AG1148" i="24"/>
  <c r="M1149" i="24"/>
  <c r="N1149" i="24"/>
  <c r="O1149" i="24"/>
  <c r="P1149" i="24"/>
  <c r="Q1149" i="24"/>
  <c r="AG1149" i="24"/>
  <c r="M1150" i="24"/>
  <c r="N1150" i="24"/>
  <c r="O1150" i="24"/>
  <c r="P1150" i="24"/>
  <c r="Q1150" i="24"/>
  <c r="AG1150" i="24"/>
  <c r="M1151" i="24"/>
  <c r="N1151" i="24"/>
  <c r="O1151" i="24"/>
  <c r="P1151" i="24"/>
  <c r="Q1151" i="24"/>
  <c r="AG1151" i="24"/>
  <c r="M1152" i="24"/>
  <c r="N1152" i="24"/>
  <c r="O1152" i="24"/>
  <c r="P1152" i="24"/>
  <c r="Q1152" i="24"/>
  <c r="AG1152" i="24"/>
  <c r="M1153" i="24"/>
  <c r="N1153" i="24"/>
  <c r="O1153" i="24"/>
  <c r="P1153" i="24"/>
  <c r="Q1153" i="24"/>
  <c r="AG1153" i="24"/>
  <c r="M1154" i="24"/>
  <c r="N1154" i="24"/>
  <c r="O1154" i="24"/>
  <c r="P1154" i="24"/>
  <c r="Q1154" i="24"/>
  <c r="AG1154" i="24"/>
  <c r="M1155" i="24"/>
  <c r="N1155" i="24"/>
  <c r="O1155" i="24"/>
  <c r="P1155" i="24"/>
  <c r="Q1155" i="24"/>
  <c r="AG1155" i="24"/>
  <c r="M1156" i="24"/>
  <c r="N1156" i="24"/>
  <c r="O1156" i="24"/>
  <c r="P1156" i="24"/>
  <c r="Q1156" i="24"/>
  <c r="AG1156" i="24"/>
  <c r="M1157" i="24"/>
  <c r="N1157" i="24"/>
  <c r="O1157" i="24"/>
  <c r="P1157" i="24"/>
  <c r="Q1157" i="24"/>
  <c r="AG1157" i="24"/>
  <c r="M1158" i="24"/>
  <c r="N1158" i="24"/>
  <c r="O1158" i="24"/>
  <c r="P1158" i="24"/>
  <c r="Q1158" i="24"/>
  <c r="AG1158" i="24"/>
  <c r="M1159" i="24"/>
  <c r="N1159" i="24"/>
  <c r="O1159" i="24"/>
  <c r="P1159" i="24"/>
  <c r="Q1159" i="24"/>
  <c r="AG1159" i="24"/>
  <c r="M1160" i="24"/>
  <c r="N1160" i="24"/>
  <c r="O1160" i="24"/>
  <c r="P1160" i="24"/>
  <c r="Q1160" i="24"/>
  <c r="AG1160" i="24"/>
  <c r="M1161" i="24"/>
  <c r="N1161" i="24"/>
  <c r="O1161" i="24"/>
  <c r="P1161" i="24"/>
  <c r="Q1161" i="24"/>
  <c r="AG1161" i="24"/>
  <c r="M1162" i="24"/>
  <c r="N1162" i="24"/>
  <c r="O1162" i="24"/>
  <c r="P1162" i="24"/>
  <c r="Q1162" i="24"/>
  <c r="AG1162" i="24"/>
  <c r="M1163" i="24"/>
  <c r="N1163" i="24"/>
  <c r="O1163" i="24"/>
  <c r="P1163" i="24"/>
  <c r="Q1163" i="24"/>
  <c r="AG1163" i="24"/>
  <c r="M1164" i="24"/>
  <c r="N1164" i="24"/>
  <c r="O1164" i="24"/>
  <c r="P1164" i="24"/>
  <c r="Q1164" i="24"/>
  <c r="AG1164" i="24"/>
  <c r="M1165" i="24"/>
  <c r="N1165" i="24"/>
  <c r="O1165" i="24"/>
  <c r="P1165" i="24"/>
  <c r="Q1165" i="24"/>
  <c r="AG1165" i="24"/>
  <c r="M1166" i="24"/>
  <c r="N1166" i="24"/>
  <c r="O1166" i="24"/>
  <c r="P1166" i="24"/>
  <c r="Q1166" i="24"/>
  <c r="AG1166" i="24"/>
  <c r="M1167" i="24"/>
  <c r="N1167" i="24"/>
  <c r="O1167" i="24"/>
  <c r="P1167" i="24"/>
  <c r="Q1167" i="24"/>
  <c r="AG1167" i="24"/>
  <c r="M1168" i="24"/>
  <c r="N1168" i="24"/>
  <c r="O1168" i="24"/>
  <c r="P1168" i="24"/>
  <c r="Q1168" i="24"/>
  <c r="AG1168" i="24"/>
  <c r="M1169" i="24"/>
  <c r="N1169" i="24"/>
  <c r="O1169" i="24"/>
  <c r="P1169" i="24"/>
  <c r="Q1169" i="24"/>
  <c r="AG1169" i="24"/>
  <c r="M1170" i="24"/>
  <c r="N1170" i="24"/>
  <c r="O1170" i="24"/>
  <c r="P1170" i="24"/>
  <c r="Q1170" i="24"/>
  <c r="AG1170" i="24"/>
  <c r="M1171" i="24"/>
  <c r="N1171" i="24"/>
  <c r="O1171" i="24"/>
  <c r="P1171" i="24"/>
  <c r="Q1171" i="24"/>
  <c r="AG1171" i="24"/>
  <c r="M1172" i="24"/>
  <c r="N1172" i="24"/>
  <c r="O1172" i="24"/>
  <c r="P1172" i="24"/>
  <c r="Q1172" i="24"/>
  <c r="AG1172" i="24"/>
  <c r="M1173" i="24"/>
  <c r="N1173" i="24"/>
  <c r="O1173" i="24"/>
  <c r="P1173" i="24"/>
  <c r="Q1173" i="24"/>
  <c r="AG1173" i="24"/>
  <c r="M1174" i="24"/>
  <c r="N1174" i="24"/>
  <c r="O1174" i="24"/>
  <c r="P1174" i="24"/>
  <c r="Q1174" i="24"/>
  <c r="AG1174" i="24"/>
  <c r="M1175" i="24"/>
  <c r="N1175" i="24"/>
  <c r="O1175" i="24"/>
  <c r="P1175" i="24"/>
  <c r="Q1175" i="24"/>
  <c r="AG1175" i="24"/>
  <c r="M1176" i="24"/>
  <c r="N1176" i="24"/>
  <c r="O1176" i="24"/>
  <c r="P1176" i="24"/>
  <c r="Q1176" i="24"/>
  <c r="AG1176" i="24"/>
  <c r="M1177" i="24"/>
  <c r="N1177" i="24"/>
  <c r="O1177" i="24"/>
  <c r="P1177" i="24"/>
  <c r="Q1177" i="24"/>
  <c r="AG1177" i="24"/>
  <c r="M1178" i="24"/>
  <c r="N1178" i="24"/>
  <c r="O1178" i="24"/>
  <c r="P1178" i="24"/>
  <c r="Q1178" i="24"/>
  <c r="AG1178" i="24"/>
  <c r="M1179" i="24"/>
  <c r="N1179" i="24"/>
  <c r="O1179" i="24"/>
  <c r="P1179" i="24"/>
  <c r="Q1179" i="24"/>
  <c r="AG1179" i="24"/>
  <c r="M1180" i="24"/>
  <c r="N1180" i="24"/>
  <c r="O1180" i="24"/>
  <c r="P1180" i="24"/>
  <c r="Q1180" i="24"/>
  <c r="AG1180" i="24"/>
  <c r="M1181" i="24"/>
  <c r="N1181" i="24"/>
  <c r="O1181" i="24"/>
  <c r="P1181" i="24"/>
  <c r="Q1181" i="24"/>
  <c r="AG1181" i="24"/>
  <c r="M1182" i="24"/>
  <c r="N1182" i="24"/>
  <c r="O1182" i="24"/>
  <c r="P1182" i="24"/>
  <c r="Q1182" i="24"/>
  <c r="AG1182" i="24"/>
  <c r="M1183" i="24"/>
  <c r="N1183" i="24"/>
  <c r="O1183" i="24"/>
  <c r="P1183" i="24"/>
  <c r="Q1183" i="24"/>
  <c r="AG1183" i="24"/>
  <c r="M1184" i="24"/>
  <c r="N1184" i="24"/>
  <c r="O1184" i="24"/>
  <c r="P1184" i="24"/>
  <c r="Q1184" i="24"/>
  <c r="AG1184" i="24"/>
  <c r="M1185" i="24"/>
  <c r="N1185" i="24"/>
  <c r="O1185" i="24"/>
  <c r="P1185" i="24"/>
  <c r="Q1185" i="24"/>
  <c r="AG1185" i="24"/>
  <c r="M1186" i="24"/>
  <c r="N1186" i="24"/>
  <c r="O1186" i="24"/>
  <c r="P1186" i="24"/>
  <c r="Q1186" i="24"/>
  <c r="AG1186" i="24"/>
  <c r="M1187" i="24"/>
  <c r="N1187" i="24"/>
  <c r="O1187" i="24"/>
  <c r="P1187" i="24"/>
  <c r="Q1187" i="24"/>
  <c r="AG1187" i="24"/>
  <c r="M1188" i="24"/>
  <c r="N1188" i="24"/>
  <c r="O1188" i="24"/>
  <c r="P1188" i="24"/>
  <c r="Q1188" i="24"/>
  <c r="AG1188" i="24"/>
  <c r="M1189" i="24"/>
  <c r="N1189" i="24"/>
  <c r="O1189" i="24"/>
  <c r="P1189" i="24"/>
  <c r="Q1189" i="24"/>
  <c r="AG1189" i="24"/>
  <c r="M1190" i="24"/>
  <c r="N1190" i="24"/>
  <c r="O1190" i="24"/>
  <c r="P1190" i="24"/>
  <c r="Q1190" i="24"/>
  <c r="AG1190" i="24"/>
  <c r="M1191" i="24"/>
  <c r="N1191" i="24"/>
  <c r="O1191" i="24"/>
  <c r="P1191" i="24"/>
  <c r="Q1191" i="24"/>
  <c r="AG1191" i="24"/>
  <c r="M1192" i="24"/>
  <c r="N1192" i="24"/>
  <c r="O1192" i="24"/>
  <c r="P1192" i="24"/>
  <c r="Q1192" i="24"/>
  <c r="AG1192" i="24"/>
  <c r="M1193" i="24"/>
  <c r="N1193" i="24"/>
  <c r="O1193" i="24"/>
  <c r="P1193" i="24"/>
  <c r="Q1193" i="24"/>
  <c r="AG1193" i="24"/>
  <c r="M1194" i="24"/>
  <c r="N1194" i="24"/>
  <c r="O1194" i="24"/>
  <c r="P1194" i="24"/>
  <c r="Q1194" i="24"/>
  <c r="AG1194" i="24"/>
  <c r="M1195" i="24"/>
  <c r="N1195" i="24"/>
  <c r="O1195" i="24"/>
  <c r="P1195" i="24"/>
  <c r="Q1195" i="24"/>
  <c r="AG1195" i="24"/>
  <c r="M1196" i="24"/>
  <c r="N1196" i="24"/>
  <c r="O1196" i="24"/>
  <c r="P1196" i="24"/>
  <c r="Q1196" i="24"/>
  <c r="AG1196" i="24"/>
  <c r="M1197" i="24"/>
  <c r="N1197" i="24"/>
  <c r="O1197" i="24"/>
  <c r="P1197" i="24"/>
  <c r="Q1197" i="24"/>
  <c r="AG1197" i="24"/>
  <c r="M1198" i="24"/>
  <c r="N1198" i="24"/>
  <c r="O1198" i="24"/>
  <c r="P1198" i="24"/>
  <c r="Q1198" i="24"/>
  <c r="AG1198" i="24"/>
  <c r="M1199" i="24"/>
  <c r="N1199" i="24"/>
  <c r="O1199" i="24"/>
  <c r="P1199" i="24"/>
  <c r="Q1199" i="24"/>
  <c r="AG1199" i="24"/>
  <c r="M1200" i="24"/>
  <c r="N1200" i="24"/>
  <c r="O1200" i="24"/>
  <c r="P1200" i="24"/>
  <c r="Q1200" i="24"/>
  <c r="AG1200" i="24"/>
  <c r="M1201" i="24"/>
  <c r="N1201" i="24"/>
  <c r="O1201" i="24"/>
  <c r="P1201" i="24"/>
  <c r="Q1201" i="24"/>
  <c r="AG1201" i="24"/>
  <c r="M1202" i="24"/>
  <c r="N1202" i="24"/>
  <c r="O1202" i="24"/>
  <c r="P1202" i="24"/>
  <c r="Q1202" i="24"/>
  <c r="AG1202" i="24"/>
  <c r="M1203" i="24"/>
  <c r="N1203" i="24"/>
  <c r="O1203" i="24"/>
  <c r="P1203" i="24"/>
  <c r="Q1203" i="24"/>
  <c r="AG1203" i="24"/>
  <c r="M1204" i="24"/>
  <c r="N1204" i="24"/>
  <c r="O1204" i="24"/>
  <c r="P1204" i="24"/>
  <c r="Q1204" i="24"/>
  <c r="AG1204" i="24"/>
  <c r="M1205" i="24"/>
  <c r="N1205" i="24"/>
  <c r="O1205" i="24"/>
  <c r="P1205" i="24"/>
  <c r="Q1205" i="24"/>
  <c r="AG1205" i="24"/>
  <c r="M1206" i="24"/>
  <c r="N1206" i="24"/>
  <c r="O1206" i="24"/>
  <c r="P1206" i="24"/>
  <c r="Q1206" i="24"/>
  <c r="AG1206" i="24"/>
  <c r="M1207" i="24"/>
  <c r="N1207" i="24"/>
  <c r="O1207" i="24"/>
  <c r="P1207" i="24"/>
  <c r="Q1207" i="24"/>
  <c r="AG1207" i="24"/>
  <c r="M1208" i="24"/>
  <c r="N1208" i="24"/>
  <c r="O1208" i="24"/>
  <c r="P1208" i="24"/>
  <c r="Q1208" i="24"/>
  <c r="AG1208" i="24"/>
  <c r="M1209" i="24"/>
  <c r="N1209" i="24"/>
  <c r="O1209" i="24"/>
  <c r="P1209" i="24"/>
  <c r="Q1209" i="24"/>
  <c r="AG1209" i="24"/>
  <c r="M1210" i="24"/>
  <c r="N1210" i="24"/>
  <c r="O1210" i="24"/>
  <c r="P1210" i="24"/>
  <c r="Q1210" i="24"/>
  <c r="AG1210" i="24"/>
  <c r="M1211" i="24"/>
  <c r="N1211" i="24"/>
  <c r="O1211" i="24"/>
  <c r="P1211" i="24"/>
  <c r="Q1211" i="24"/>
  <c r="AG1211" i="24"/>
  <c r="M1212" i="24"/>
  <c r="N1212" i="24"/>
  <c r="O1212" i="24"/>
  <c r="P1212" i="24"/>
  <c r="Q1212" i="24"/>
  <c r="AG1212" i="24"/>
  <c r="M1213" i="24"/>
  <c r="N1213" i="24"/>
  <c r="O1213" i="24"/>
  <c r="P1213" i="24"/>
  <c r="Q1213" i="24"/>
  <c r="AG1213" i="24"/>
  <c r="M1214" i="24"/>
  <c r="N1214" i="24"/>
  <c r="O1214" i="24"/>
  <c r="P1214" i="24"/>
  <c r="Q1214" i="24"/>
  <c r="AG1214" i="24"/>
  <c r="M1215" i="24"/>
  <c r="N1215" i="24"/>
  <c r="O1215" i="24"/>
  <c r="P1215" i="24"/>
  <c r="Q1215" i="24"/>
  <c r="AG1215" i="24"/>
  <c r="M1216" i="24"/>
  <c r="N1216" i="24"/>
  <c r="O1216" i="24"/>
  <c r="P1216" i="24"/>
  <c r="Q1216" i="24"/>
  <c r="AG1216" i="24"/>
  <c r="M1217" i="24"/>
  <c r="N1217" i="24"/>
  <c r="O1217" i="24"/>
  <c r="P1217" i="24"/>
  <c r="Q1217" i="24"/>
  <c r="AG1217" i="24"/>
  <c r="M1218" i="24"/>
  <c r="N1218" i="24"/>
  <c r="O1218" i="24"/>
  <c r="P1218" i="24"/>
  <c r="Q1218" i="24"/>
  <c r="AG1218" i="24"/>
  <c r="M1219" i="24"/>
  <c r="N1219" i="24"/>
  <c r="O1219" i="24"/>
  <c r="P1219" i="24"/>
  <c r="Q1219" i="24"/>
  <c r="AG1219" i="24"/>
  <c r="M1220" i="24"/>
  <c r="N1220" i="24"/>
  <c r="O1220" i="24"/>
  <c r="P1220" i="24"/>
  <c r="Q1220" i="24"/>
  <c r="AG1220" i="24"/>
  <c r="M1221" i="24"/>
  <c r="N1221" i="24"/>
  <c r="O1221" i="24"/>
  <c r="P1221" i="24"/>
  <c r="Q1221" i="24"/>
  <c r="AG1221" i="24"/>
  <c r="M1222" i="24"/>
  <c r="N1222" i="24"/>
  <c r="O1222" i="24"/>
  <c r="P1222" i="24"/>
  <c r="Q1222" i="24"/>
  <c r="AG1222" i="24"/>
  <c r="M1223" i="24"/>
  <c r="N1223" i="24"/>
  <c r="O1223" i="24"/>
  <c r="P1223" i="24"/>
  <c r="Q1223" i="24"/>
  <c r="AG1223" i="24"/>
  <c r="M1224" i="24"/>
  <c r="N1224" i="24"/>
  <c r="O1224" i="24"/>
  <c r="P1224" i="24"/>
  <c r="Q1224" i="24"/>
  <c r="AG1224" i="24"/>
  <c r="M1225" i="24"/>
  <c r="N1225" i="24"/>
  <c r="O1225" i="24"/>
  <c r="P1225" i="24"/>
  <c r="Q1225" i="24"/>
  <c r="AG1225" i="24"/>
  <c r="M1226" i="24"/>
  <c r="N1226" i="24"/>
  <c r="O1226" i="24"/>
  <c r="P1226" i="24"/>
  <c r="Q1226" i="24"/>
  <c r="AG1226" i="24"/>
  <c r="M1227" i="24"/>
  <c r="N1227" i="24"/>
  <c r="O1227" i="24"/>
  <c r="P1227" i="24"/>
  <c r="Q1227" i="24"/>
  <c r="AG1227" i="24"/>
  <c r="M1228" i="24"/>
  <c r="N1228" i="24"/>
  <c r="O1228" i="24"/>
  <c r="P1228" i="24"/>
  <c r="Q1228" i="24"/>
  <c r="AG1228" i="24"/>
  <c r="M1229" i="24"/>
  <c r="N1229" i="24"/>
  <c r="O1229" i="24"/>
  <c r="P1229" i="24"/>
  <c r="Q1229" i="24"/>
  <c r="AG1229" i="24"/>
  <c r="M1230" i="24"/>
  <c r="N1230" i="24"/>
  <c r="O1230" i="24"/>
  <c r="P1230" i="24"/>
  <c r="Q1230" i="24"/>
  <c r="AG1230" i="24"/>
  <c r="M1231" i="24"/>
  <c r="N1231" i="24"/>
  <c r="O1231" i="24"/>
  <c r="P1231" i="24"/>
  <c r="Q1231" i="24"/>
  <c r="AG1231" i="24"/>
  <c r="M1232" i="24"/>
  <c r="N1232" i="24"/>
  <c r="O1232" i="24"/>
  <c r="P1232" i="24"/>
  <c r="Q1232" i="24"/>
  <c r="AG1232" i="24"/>
  <c r="M1233" i="24"/>
  <c r="N1233" i="24"/>
  <c r="O1233" i="24"/>
  <c r="P1233" i="24"/>
  <c r="Q1233" i="24"/>
  <c r="AG1233" i="24"/>
  <c r="M1234" i="24"/>
  <c r="N1234" i="24"/>
  <c r="O1234" i="24"/>
  <c r="P1234" i="24"/>
  <c r="Q1234" i="24"/>
  <c r="AG1234" i="24"/>
  <c r="M1235" i="24"/>
  <c r="N1235" i="24"/>
  <c r="O1235" i="24"/>
  <c r="P1235" i="24"/>
  <c r="Q1235" i="24"/>
  <c r="AG1235" i="24"/>
  <c r="M1236" i="24"/>
  <c r="N1236" i="24"/>
  <c r="O1236" i="24"/>
  <c r="P1236" i="24"/>
  <c r="Q1236" i="24"/>
  <c r="AG1236" i="24"/>
  <c r="M1237" i="24"/>
  <c r="N1237" i="24"/>
  <c r="O1237" i="24"/>
  <c r="P1237" i="24"/>
  <c r="Q1237" i="24"/>
  <c r="W1237" i="24"/>
  <c r="AG1237" i="24"/>
  <c r="M1238" i="24"/>
  <c r="N1238" i="24"/>
  <c r="O1238" i="24"/>
  <c r="P1238" i="24"/>
  <c r="Q1238" i="24"/>
  <c r="AG1238" i="24"/>
  <c r="M1239" i="24"/>
  <c r="N1239" i="24"/>
  <c r="O1239" i="24"/>
  <c r="P1239" i="24"/>
  <c r="Q1239" i="24"/>
  <c r="AG1239" i="24"/>
  <c r="M1240" i="24"/>
  <c r="N1240" i="24"/>
  <c r="O1240" i="24"/>
  <c r="P1240" i="24"/>
  <c r="Q1240" i="24"/>
  <c r="AG1240" i="24"/>
  <c r="M1241" i="24"/>
  <c r="N1241" i="24"/>
  <c r="O1241" i="24"/>
  <c r="P1241" i="24"/>
  <c r="Q1241" i="24"/>
  <c r="AG1241" i="24"/>
  <c r="M1242" i="24"/>
  <c r="N1242" i="24"/>
  <c r="O1242" i="24"/>
  <c r="P1242" i="24"/>
  <c r="Q1242" i="24"/>
  <c r="AG1242" i="24"/>
  <c r="M1243" i="24"/>
  <c r="N1243" i="24"/>
  <c r="O1243" i="24"/>
  <c r="P1243" i="24"/>
  <c r="Q1243" i="24"/>
  <c r="AG1243" i="24"/>
  <c r="M1244" i="24"/>
  <c r="N1244" i="24"/>
  <c r="O1244" i="24"/>
  <c r="P1244" i="24"/>
  <c r="Q1244" i="24"/>
  <c r="AG1244" i="24"/>
  <c r="M1245" i="24"/>
  <c r="V1245" i="24" s="1"/>
  <c r="N1245" i="24"/>
  <c r="O1245" i="24"/>
  <c r="P1245" i="24"/>
  <c r="Q1245" i="24"/>
  <c r="AG1245" i="24"/>
  <c r="M1246" i="24"/>
  <c r="N1246" i="24"/>
  <c r="O1246" i="24"/>
  <c r="P1246" i="24"/>
  <c r="Q1246" i="24"/>
  <c r="AG1246" i="24"/>
  <c r="M1247" i="24"/>
  <c r="N1247" i="24"/>
  <c r="O1247" i="24"/>
  <c r="P1247" i="24"/>
  <c r="Q1247" i="24"/>
  <c r="AG1247" i="24"/>
  <c r="M1248" i="24"/>
  <c r="N1248" i="24"/>
  <c r="O1248" i="24"/>
  <c r="P1248" i="24"/>
  <c r="Q1248" i="24"/>
  <c r="AG1248" i="24"/>
  <c r="M1249" i="24"/>
  <c r="N1249" i="24"/>
  <c r="O1249" i="24"/>
  <c r="P1249" i="24"/>
  <c r="Q1249" i="24"/>
  <c r="AG1249" i="24"/>
  <c r="M1250" i="24"/>
  <c r="N1250" i="24"/>
  <c r="O1250" i="24"/>
  <c r="P1250" i="24"/>
  <c r="Q1250" i="24"/>
  <c r="AG1250" i="24"/>
  <c r="M1251" i="24"/>
  <c r="N1251" i="24"/>
  <c r="O1251" i="24"/>
  <c r="P1251" i="24"/>
  <c r="Q1251" i="24"/>
  <c r="AG1251" i="24"/>
  <c r="M1252" i="24"/>
  <c r="N1252" i="24"/>
  <c r="O1252" i="24"/>
  <c r="P1252" i="24"/>
  <c r="Q1252" i="24"/>
  <c r="AG1252" i="24"/>
  <c r="M1253" i="24"/>
  <c r="N1253" i="24"/>
  <c r="O1253" i="24"/>
  <c r="P1253" i="24"/>
  <c r="Q1253" i="24"/>
  <c r="AG1253" i="24"/>
  <c r="M1254" i="24"/>
  <c r="N1254" i="24"/>
  <c r="O1254" i="24"/>
  <c r="P1254" i="24"/>
  <c r="Q1254" i="24"/>
  <c r="AG1254" i="24"/>
  <c r="M1255" i="24"/>
  <c r="N1255" i="24"/>
  <c r="O1255" i="24"/>
  <c r="P1255" i="24"/>
  <c r="Q1255" i="24"/>
  <c r="AG1255" i="24"/>
  <c r="M1256" i="24"/>
  <c r="N1256" i="24"/>
  <c r="O1256" i="24"/>
  <c r="P1256" i="24"/>
  <c r="Q1256" i="24"/>
  <c r="AG1256" i="24"/>
  <c r="M1257" i="24"/>
  <c r="N1257" i="24"/>
  <c r="O1257" i="24"/>
  <c r="P1257" i="24"/>
  <c r="Q1257" i="24"/>
  <c r="AG1257" i="24"/>
  <c r="M1258" i="24"/>
  <c r="N1258" i="24"/>
  <c r="O1258" i="24"/>
  <c r="P1258" i="24"/>
  <c r="Q1258" i="24"/>
  <c r="AG1258" i="24"/>
  <c r="M1259" i="24"/>
  <c r="N1259" i="24"/>
  <c r="O1259" i="24"/>
  <c r="P1259" i="24"/>
  <c r="Q1259" i="24"/>
  <c r="AG1259" i="24"/>
  <c r="M1260" i="24"/>
  <c r="N1260" i="24"/>
  <c r="O1260" i="24"/>
  <c r="P1260" i="24"/>
  <c r="Q1260" i="24"/>
  <c r="AG1260" i="24"/>
  <c r="M1261" i="24"/>
  <c r="N1261" i="24"/>
  <c r="O1261" i="24"/>
  <c r="P1261" i="24"/>
  <c r="Q1261" i="24"/>
  <c r="AG1261" i="24"/>
  <c r="M1262" i="24"/>
  <c r="N1262" i="24"/>
  <c r="O1262" i="24"/>
  <c r="P1262" i="24"/>
  <c r="Q1262" i="24"/>
  <c r="AG1262" i="24"/>
  <c r="M1263" i="24"/>
  <c r="N1263" i="24"/>
  <c r="O1263" i="24"/>
  <c r="P1263" i="24"/>
  <c r="Q1263" i="24"/>
  <c r="AG1263" i="24"/>
  <c r="M1264" i="24"/>
  <c r="N1264" i="24"/>
  <c r="O1264" i="24"/>
  <c r="P1264" i="24"/>
  <c r="Q1264" i="24"/>
  <c r="AG1264" i="24"/>
  <c r="M1265" i="24"/>
  <c r="N1265" i="24"/>
  <c r="O1265" i="24"/>
  <c r="P1265" i="24"/>
  <c r="Q1265" i="24"/>
  <c r="AG1265" i="24"/>
  <c r="M1266" i="24"/>
  <c r="N1266" i="24"/>
  <c r="O1266" i="24"/>
  <c r="P1266" i="24"/>
  <c r="Q1266" i="24"/>
  <c r="AG1266" i="24"/>
  <c r="M1267" i="24"/>
  <c r="N1267" i="24"/>
  <c r="O1267" i="24"/>
  <c r="P1267" i="24"/>
  <c r="Q1267" i="24"/>
  <c r="AG1267" i="24"/>
  <c r="M1268" i="24"/>
  <c r="N1268" i="24"/>
  <c r="O1268" i="24"/>
  <c r="P1268" i="24"/>
  <c r="Q1268" i="24"/>
  <c r="AG1268" i="24"/>
  <c r="M1269" i="24"/>
  <c r="N1269" i="24"/>
  <c r="O1269" i="24"/>
  <c r="P1269" i="24"/>
  <c r="Q1269" i="24"/>
  <c r="AG1269" i="24"/>
  <c r="M1270" i="24"/>
  <c r="N1270" i="24"/>
  <c r="O1270" i="24"/>
  <c r="P1270" i="24"/>
  <c r="Q1270" i="24"/>
  <c r="AG1270" i="24"/>
  <c r="M1271" i="24"/>
  <c r="N1271" i="24"/>
  <c r="O1271" i="24"/>
  <c r="P1271" i="24"/>
  <c r="Q1271" i="24"/>
  <c r="AG1271" i="24"/>
  <c r="M1272" i="24"/>
  <c r="N1272" i="24"/>
  <c r="O1272" i="24"/>
  <c r="P1272" i="24"/>
  <c r="Q1272" i="24"/>
  <c r="AG1272" i="24"/>
  <c r="M1273" i="24"/>
  <c r="N1273" i="24"/>
  <c r="O1273" i="24"/>
  <c r="P1273" i="24"/>
  <c r="Q1273" i="24"/>
  <c r="AG1273" i="24"/>
  <c r="M1274" i="24"/>
  <c r="N1274" i="24"/>
  <c r="O1274" i="24"/>
  <c r="P1274" i="24"/>
  <c r="Q1274" i="24"/>
  <c r="AG1274" i="24"/>
  <c r="M1275" i="24"/>
  <c r="N1275" i="24"/>
  <c r="O1275" i="24"/>
  <c r="P1275" i="24"/>
  <c r="Q1275" i="24"/>
  <c r="AG1275" i="24"/>
  <c r="M1276" i="24"/>
  <c r="N1276" i="24"/>
  <c r="O1276" i="24"/>
  <c r="P1276" i="24"/>
  <c r="Q1276" i="24"/>
  <c r="AG1276" i="24"/>
  <c r="M1277" i="24"/>
  <c r="N1277" i="24"/>
  <c r="O1277" i="24"/>
  <c r="P1277" i="24"/>
  <c r="Q1277" i="24"/>
  <c r="AG1277" i="24"/>
  <c r="M1278" i="24"/>
  <c r="N1278" i="24"/>
  <c r="O1278" i="24"/>
  <c r="P1278" i="24"/>
  <c r="Q1278" i="24"/>
  <c r="AG1278" i="24"/>
  <c r="M1279" i="24"/>
  <c r="N1279" i="24"/>
  <c r="O1279" i="24"/>
  <c r="P1279" i="24"/>
  <c r="Q1279" i="24"/>
  <c r="AG1279" i="24"/>
  <c r="M1280" i="24"/>
  <c r="N1280" i="24"/>
  <c r="O1280" i="24"/>
  <c r="P1280" i="24"/>
  <c r="Q1280" i="24"/>
  <c r="AG1280" i="24"/>
  <c r="M1281" i="24"/>
  <c r="N1281" i="24"/>
  <c r="O1281" i="24"/>
  <c r="P1281" i="24"/>
  <c r="Q1281" i="24"/>
  <c r="AG1281" i="24"/>
  <c r="M1282" i="24"/>
  <c r="N1282" i="24"/>
  <c r="O1282" i="24"/>
  <c r="P1282" i="24"/>
  <c r="Q1282" i="24"/>
  <c r="AG1282" i="24"/>
  <c r="M1283" i="24"/>
  <c r="N1283" i="24"/>
  <c r="O1283" i="24"/>
  <c r="P1283" i="24"/>
  <c r="Q1283" i="24"/>
  <c r="AG1283" i="24"/>
  <c r="M1284" i="24"/>
  <c r="N1284" i="24"/>
  <c r="O1284" i="24"/>
  <c r="P1284" i="24"/>
  <c r="Q1284" i="24"/>
  <c r="AG1284" i="24"/>
  <c r="M1285" i="24"/>
  <c r="N1285" i="24"/>
  <c r="O1285" i="24"/>
  <c r="P1285" i="24"/>
  <c r="Q1285" i="24"/>
  <c r="AG1285" i="24"/>
  <c r="M1286" i="24"/>
  <c r="N1286" i="24"/>
  <c r="O1286" i="24"/>
  <c r="P1286" i="24"/>
  <c r="Q1286" i="24"/>
  <c r="AG1286" i="24"/>
  <c r="M1287" i="24"/>
  <c r="N1287" i="24"/>
  <c r="O1287" i="24"/>
  <c r="P1287" i="24"/>
  <c r="Q1287" i="24"/>
  <c r="AG1287" i="24"/>
  <c r="M1288" i="24"/>
  <c r="N1288" i="24"/>
  <c r="O1288" i="24"/>
  <c r="P1288" i="24"/>
  <c r="Q1288" i="24"/>
  <c r="AG1288" i="24"/>
  <c r="M1289" i="24"/>
  <c r="N1289" i="24"/>
  <c r="O1289" i="24"/>
  <c r="P1289" i="24"/>
  <c r="Q1289" i="24"/>
  <c r="AG1289" i="24"/>
  <c r="M1290" i="24"/>
  <c r="N1290" i="24"/>
  <c r="O1290" i="24"/>
  <c r="P1290" i="24"/>
  <c r="Q1290" i="24"/>
  <c r="AG1290" i="24"/>
  <c r="M1291" i="24"/>
  <c r="N1291" i="24"/>
  <c r="O1291" i="24"/>
  <c r="P1291" i="24"/>
  <c r="Q1291" i="24"/>
  <c r="AG1291" i="24"/>
  <c r="M1292" i="24"/>
  <c r="N1292" i="24"/>
  <c r="O1292" i="24"/>
  <c r="P1292" i="24"/>
  <c r="Q1292" i="24"/>
  <c r="AG1292" i="24"/>
  <c r="M1293" i="24"/>
  <c r="N1293" i="24"/>
  <c r="O1293" i="24"/>
  <c r="P1293" i="24"/>
  <c r="Q1293" i="24"/>
  <c r="AG1293" i="24"/>
  <c r="M1294" i="24"/>
  <c r="N1294" i="24"/>
  <c r="O1294" i="24"/>
  <c r="P1294" i="24"/>
  <c r="Q1294" i="24"/>
  <c r="AG1294" i="24"/>
  <c r="M1295" i="24"/>
  <c r="N1295" i="24"/>
  <c r="O1295" i="24"/>
  <c r="P1295" i="24"/>
  <c r="Q1295" i="24"/>
  <c r="AG1295" i="24"/>
  <c r="M1296" i="24"/>
  <c r="N1296" i="24"/>
  <c r="O1296" i="24"/>
  <c r="P1296" i="24"/>
  <c r="Q1296" i="24"/>
  <c r="AG1296" i="24"/>
  <c r="M1297" i="24"/>
  <c r="N1297" i="24"/>
  <c r="O1297" i="24"/>
  <c r="P1297" i="24"/>
  <c r="Q1297" i="24"/>
  <c r="AG1297" i="24"/>
  <c r="M1298" i="24"/>
  <c r="N1298" i="24"/>
  <c r="O1298" i="24"/>
  <c r="P1298" i="24"/>
  <c r="Q1298" i="24"/>
  <c r="AG1298" i="24"/>
  <c r="M1299" i="24"/>
  <c r="N1299" i="24"/>
  <c r="O1299" i="24"/>
  <c r="P1299" i="24"/>
  <c r="Q1299" i="24"/>
  <c r="AG1299" i="24"/>
  <c r="M1300" i="24"/>
  <c r="N1300" i="24"/>
  <c r="O1300" i="24"/>
  <c r="P1300" i="24"/>
  <c r="Q1300" i="24"/>
  <c r="AG1300" i="24"/>
  <c r="M1301" i="24"/>
  <c r="N1301" i="24"/>
  <c r="O1301" i="24"/>
  <c r="P1301" i="24"/>
  <c r="Q1301" i="24"/>
  <c r="AG1301" i="24"/>
  <c r="M1302" i="24"/>
  <c r="N1302" i="24"/>
  <c r="O1302" i="24"/>
  <c r="P1302" i="24"/>
  <c r="Q1302" i="24"/>
  <c r="AG1302" i="24"/>
  <c r="M1303" i="24"/>
  <c r="N1303" i="24"/>
  <c r="O1303" i="24"/>
  <c r="P1303" i="24"/>
  <c r="Q1303" i="24"/>
  <c r="AG1303" i="24"/>
  <c r="M1304" i="24"/>
  <c r="N1304" i="24"/>
  <c r="O1304" i="24"/>
  <c r="P1304" i="24"/>
  <c r="Q1304" i="24"/>
  <c r="AG1304" i="24"/>
  <c r="M1305" i="24"/>
  <c r="N1305" i="24"/>
  <c r="O1305" i="24"/>
  <c r="P1305" i="24"/>
  <c r="Q1305" i="24"/>
  <c r="AG1305" i="24"/>
  <c r="M1306" i="24"/>
  <c r="N1306" i="24"/>
  <c r="O1306" i="24"/>
  <c r="P1306" i="24"/>
  <c r="Q1306" i="24"/>
  <c r="AG1306" i="24"/>
  <c r="M1307" i="24"/>
  <c r="N1307" i="24"/>
  <c r="O1307" i="24"/>
  <c r="P1307" i="24"/>
  <c r="Q1307" i="24"/>
  <c r="AG1307" i="24"/>
  <c r="M1308" i="24"/>
  <c r="N1308" i="24"/>
  <c r="O1308" i="24"/>
  <c r="P1308" i="24"/>
  <c r="Q1308" i="24"/>
  <c r="AG1308" i="24"/>
  <c r="M1309" i="24"/>
  <c r="N1309" i="24"/>
  <c r="O1309" i="24"/>
  <c r="P1309" i="24"/>
  <c r="Q1309" i="24"/>
  <c r="AG1309" i="24"/>
  <c r="M1310" i="24"/>
  <c r="N1310" i="24"/>
  <c r="O1310" i="24"/>
  <c r="P1310" i="24"/>
  <c r="Q1310" i="24"/>
  <c r="AG1310" i="24"/>
  <c r="M1311" i="24"/>
  <c r="N1311" i="24"/>
  <c r="O1311" i="24"/>
  <c r="P1311" i="24"/>
  <c r="Q1311" i="24"/>
  <c r="AG1311" i="24"/>
  <c r="M1312" i="24"/>
  <c r="N1312" i="24"/>
  <c r="O1312" i="24"/>
  <c r="P1312" i="24"/>
  <c r="Q1312" i="24"/>
  <c r="AG1312" i="24"/>
  <c r="M1313" i="24"/>
  <c r="N1313" i="24"/>
  <c r="O1313" i="24"/>
  <c r="P1313" i="24"/>
  <c r="Q1313" i="24"/>
  <c r="AG1313" i="24"/>
  <c r="M1314" i="24"/>
  <c r="N1314" i="24"/>
  <c r="O1314" i="24"/>
  <c r="P1314" i="24"/>
  <c r="Q1314" i="24"/>
  <c r="AG1314" i="24"/>
  <c r="M1315" i="24"/>
  <c r="N1315" i="24"/>
  <c r="O1315" i="24"/>
  <c r="P1315" i="24"/>
  <c r="Q1315" i="24"/>
  <c r="AG1315" i="24"/>
  <c r="M1316" i="24"/>
  <c r="N1316" i="24"/>
  <c r="O1316" i="24"/>
  <c r="P1316" i="24"/>
  <c r="Q1316" i="24"/>
  <c r="AG1316" i="24"/>
  <c r="M1317" i="24"/>
  <c r="N1317" i="24"/>
  <c r="O1317" i="24"/>
  <c r="P1317" i="24"/>
  <c r="Q1317" i="24"/>
  <c r="AG1317" i="24"/>
  <c r="M1318" i="24"/>
  <c r="N1318" i="24"/>
  <c r="O1318" i="24"/>
  <c r="P1318" i="24"/>
  <c r="Q1318" i="24"/>
  <c r="AG1318" i="24"/>
  <c r="M1319" i="24"/>
  <c r="N1319" i="24"/>
  <c r="O1319" i="24"/>
  <c r="P1319" i="24"/>
  <c r="Q1319" i="24"/>
  <c r="AG1319" i="24"/>
  <c r="M1320" i="24"/>
  <c r="N1320" i="24"/>
  <c r="O1320" i="24"/>
  <c r="P1320" i="24"/>
  <c r="Q1320" i="24"/>
  <c r="AG1320" i="24"/>
  <c r="M1321" i="24"/>
  <c r="N1321" i="24"/>
  <c r="O1321" i="24"/>
  <c r="P1321" i="24"/>
  <c r="Q1321" i="24"/>
  <c r="AG1321" i="24"/>
  <c r="M1322" i="24"/>
  <c r="N1322" i="24"/>
  <c r="O1322" i="24"/>
  <c r="P1322" i="24"/>
  <c r="Q1322" i="24"/>
  <c r="AG1322" i="24"/>
  <c r="M1323" i="24"/>
  <c r="N1323" i="24"/>
  <c r="O1323" i="24"/>
  <c r="P1323" i="24"/>
  <c r="Q1323" i="24"/>
  <c r="AG1323" i="24"/>
  <c r="M1324" i="24"/>
  <c r="N1324" i="24"/>
  <c r="O1324" i="24"/>
  <c r="P1324" i="24"/>
  <c r="Q1324" i="24"/>
  <c r="AG1324" i="24"/>
  <c r="M1325" i="24"/>
  <c r="N1325" i="24"/>
  <c r="O1325" i="24"/>
  <c r="P1325" i="24"/>
  <c r="Q1325" i="24"/>
  <c r="AG1325" i="24"/>
  <c r="M1326" i="24"/>
  <c r="N1326" i="24"/>
  <c r="O1326" i="24"/>
  <c r="P1326" i="24"/>
  <c r="Q1326" i="24"/>
  <c r="AG1326" i="24"/>
  <c r="M1327" i="24"/>
  <c r="N1327" i="24"/>
  <c r="O1327" i="24"/>
  <c r="P1327" i="24"/>
  <c r="Q1327" i="24"/>
  <c r="AG1327" i="24"/>
  <c r="M1328" i="24"/>
  <c r="N1328" i="24"/>
  <c r="O1328" i="24"/>
  <c r="P1328" i="24"/>
  <c r="Q1328" i="24"/>
  <c r="AG1328" i="24"/>
  <c r="M1329" i="24"/>
  <c r="N1329" i="24"/>
  <c r="O1329" i="24"/>
  <c r="P1329" i="24"/>
  <c r="Q1329" i="24"/>
  <c r="AG1329" i="24"/>
  <c r="M1330" i="24"/>
  <c r="N1330" i="24"/>
  <c r="O1330" i="24"/>
  <c r="P1330" i="24"/>
  <c r="Q1330" i="24"/>
  <c r="AG1330" i="24"/>
  <c r="M1331" i="24"/>
  <c r="N1331" i="24"/>
  <c r="O1331" i="24"/>
  <c r="P1331" i="24"/>
  <c r="Q1331" i="24"/>
  <c r="AG1331" i="24"/>
  <c r="M1332" i="24"/>
  <c r="N1332" i="24"/>
  <c r="O1332" i="24"/>
  <c r="P1332" i="24"/>
  <c r="Q1332" i="24"/>
  <c r="AG1332" i="24"/>
  <c r="M1333" i="24"/>
  <c r="N1333" i="24"/>
  <c r="O1333" i="24"/>
  <c r="P1333" i="24"/>
  <c r="Q1333" i="24"/>
  <c r="AG1333" i="24"/>
  <c r="M1334" i="24"/>
  <c r="N1334" i="24"/>
  <c r="O1334" i="24"/>
  <c r="P1334" i="24"/>
  <c r="Q1334" i="24"/>
  <c r="AG1334" i="24"/>
  <c r="M1335" i="24"/>
  <c r="N1335" i="24"/>
  <c r="O1335" i="24"/>
  <c r="P1335" i="24"/>
  <c r="Q1335" i="24"/>
  <c r="AG1335" i="24"/>
  <c r="M1336" i="24"/>
  <c r="N1336" i="24"/>
  <c r="O1336" i="24"/>
  <c r="P1336" i="24"/>
  <c r="Q1336" i="24"/>
  <c r="AG1336" i="24"/>
  <c r="M1337" i="24"/>
  <c r="N1337" i="24"/>
  <c r="O1337" i="24"/>
  <c r="P1337" i="24"/>
  <c r="Q1337" i="24"/>
  <c r="AG1337" i="24"/>
  <c r="M1338" i="24"/>
  <c r="N1338" i="24"/>
  <c r="O1338" i="24"/>
  <c r="P1338" i="24"/>
  <c r="Q1338" i="24"/>
  <c r="AG1338" i="24"/>
  <c r="M1339" i="24"/>
  <c r="N1339" i="24"/>
  <c r="O1339" i="24"/>
  <c r="P1339" i="24"/>
  <c r="Q1339" i="24"/>
  <c r="AG1339" i="24"/>
  <c r="M1340" i="24"/>
  <c r="N1340" i="24"/>
  <c r="O1340" i="24"/>
  <c r="P1340" i="24"/>
  <c r="Q1340" i="24"/>
  <c r="AG1340" i="24"/>
  <c r="M1341" i="24"/>
  <c r="N1341" i="24"/>
  <c r="O1341" i="24"/>
  <c r="P1341" i="24"/>
  <c r="Q1341" i="24"/>
  <c r="AG1341" i="24"/>
  <c r="M1342" i="24"/>
  <c r="N1342" i="24"/>
  <c r="O1342" i="24"/>
  <c r="P1342" i="24"/>
  <c r="Q1342" i="24"/>
  <c r="AG1342" i="24"/>
  <c r="M1343" i="24"/>
  <c r="N1343" i="24"/>
  <c r="O1343" i="24"/>
  <c r="P1343" i="24"/>
  <c r="Q1343" i="24"/>
  <c r="AG1343" i="24"/>
  <c r="M1344" i="24"/>
  <c r="N1344" i="24"/>
  <c r="O1344" i="24"/>
  <c r="P1344" i="24"/>
  <c r="Q1344" i="24"/>
  <c r="AG1344" i="24"/>
  <c r="M1345" i="24"/>
  <c r="N1345" i="24"/>
  <c r="O1345" i="24"/>
  <c r="P1345" i="24"/>
  <c r="Q1345" i="24"/>
  <c r="AG1345" i="24"/>
  <c r="M1346" i="24"/>
  <c r="N1346" i="24"/>
  <c r="O1346" i="24"/>
  <c r="P1346" i="24"/>
  <c r="Q1346" i="24"/>
  <c r="AG1346" i="24"/>
  <c r="M1347" i="24"/>
  <c r="N1347" i="24"/>
  <c r="O1347" i="24"/>
  <c r="P1347" i="24"/>
  <c r="Q1347" i="24"/>
  <c r="AG1347" i="24"/>
  <c r="M1348" i="24"/>
  <c r="N1348" i="24"/>
  <c r="O1348" i="24"/>
  <c r="P1348" i="24"/>
  <c r="Q1348" i="24"/>
  <c r="AG1348" i="24"/>
  <c r="M1349" i="24"/>
  <c r="N1349" i="24"/>
  <c r="O1349" i="24"/>
  <c r="P1349" i="24"/>
  <c r="Q1349" i="24"/>
  <c r="AG1349" i="24"/>
  <c r="M1350" i="24"/>
  <c r="N1350" i="24"/>
  <c r="O1350" i="24"/>
  <c r="P1350" i="24"/>
  <c r="Q1350" i="24"/>
  <c r="AG1350" i="24"/>
  <c r="M1351" i="24"/>
  <c r="N1351" i="24"/>
  <c r="O1351" i="24"/>
  <c r="P1351" i="24"/>
  <c r="Q1351" i="24"/>
  <c r="AG1351" i="24"/>
  <c r="M1352" i="24"/>
  <c r="N1352" i="24"/>
  <c r="O1352" i="24"/>
  <c r="P1352" i="24"/>
  <c r="Q1352" i="24"/>
  <c r="AG1352" i="24"/>
  <c r="M1353" i="24"/>
  <c r="N1353" i="24"/>
  <c r="O1353" i="24"/>
  <c r="P1353" i="24"/>
  <c r="Q1353" i="24"/>
  <c r="AG1353" i="24"/>
  <c r="M1354" i="24"/>
  <c r="N1354" i="24"/>
  <c r="O1354" i="24"/>
  <c r="P1354" i="24"/>
  <c r="Q1354" i="24"/>
  <c r="AG1354" i="24"/>
  <c r="M1355" i="24"/>
  <c r="N1355" i="24"/>
  <c r="O1355" i="24"/>
  <c r="P1355" i="24"/>
  <c r="Q1355" i="24"/>
  <c r="AG1355" i="24"/>
  <c r="M1356" i="24"/>
  <c r="N1356" i="24"/>
  <c r="O1356" i="24"/>
  <c r="P1356" i="24"/>
  <c r="Q1356" i="24"/>
  <c r="AG1356" i="24"/>
  <c r="M1357" i="24"/>
  <c r="N1357" i="24"/>
  <c r="O1357" i="24"/>
  <c r="P1357" i="24"/>
  <c r="Q1357" i="24"/>
  <c r="AG1357" i="24"/>
  <c r="M1358" i="24"/>
  <c r="N1358" i="24"/>
  <c r="O1358" i="24"/>
  <c r="P1358" i="24"/>
  <c r="Q1358" i="24"/>
  <c r="AG1358" i="24"/>
  <c r="M1359" i="24"/>
  <c r="N1359" i="24"/>
  <c r="O1359" i="24"/>
  <c r="P1359" i="24"/>
  <c r="Q1359" i="24"/>
  <c r="AG1359" i="24"/>
  <c r="M1360" i="24"/>
  <c r="N1360" i="24"/>
  <c r="O1360" i="24"/>
  <c r="P1360" i="24"/>
  <c r="Q1360" i="24"/>
  <c r="AG1360" i="24"/>
  <c r="M1361" i="24"/>
  <c r="N1361" i="24"/>
  <c r="O1361" i="24"/>
  <c r="P1361" i="24"/>
  <c r="Q1361" i="24"/>
  <c r="AG1361" i="24"/>
  <c r="M1362" i="24"/>
  <c r="N1362" i="24"/>
  <c r="O1362" i="24"/>
  <c r="P1362" i="24"/>
  <c r="Q1362" i="24"/>
  <c r="AG1362" i="24"/>
  <c r="M1363" i="24"/>
  <c r="N1363" i="24"/>
  <c r="O1363" i="24"/>
  <c r="P1363" i="24"/>
  <c r="Q1363" i="24"/>
  <c r="AG1363" i="24"/>
  <c r="M1364" i="24"/>
  <c r="N1364" i="24"/>
  <c r="O1364" i="24"/>
  <c r="P1364" i="24"/>
  <c r="Q1364" i="24"/>
  <c r="AG1364" i="24"/>
  <c r="M1365" i="24"/>
  <c r="N1365" i="24"/>
  <c r="O1365" i="24"/>
  <c r="P1365" i="24"/>
  <c r="Q1365" i="24"/>
  <c r="AG1365" i="24"/>
  <c r="M1366" i="24"/>
  <c r="N1366" i="24"/>
  <c r="O1366" i="24"/>
  <c r="P1366" i="24"/>
  <c r="Q1366" i="24"/>
  <c r="AG1366" i="24"/>
  <c r="M1367" i="24"/>
  <c r="N1367" i="24"/>
  <c r="O1367" i="24"/>
  <c r="P1367" i="24"/>
  <c r="Q1367" i="24"/>
  <c r="AG1367" i="24"/>
  <c r="M1368" i="24"/>
  <c r="N1368" i="24"/>
  <c r="O1368" i="24"/>
  <c r="P1368" i="24"/>
  <c r="Q1368" i="24"/>
  <c r="AG1368" i="24"/>
  <c r="M1369" i="24"/>
  <c r="N1369" i="24"/>
  <c r="O1369" i="24"/>
  <c r="P1369" i="24"/>
  <c r="Q1369" i="24"/>
  <c r="AG1369" i="24"/>
  <c r="M1370" i="24"/>
  <c r="N1370" i="24"/>
  <c r="O1370" i="24"/>
  <c r="P1370" i="24"/>
  <c r="Q1370" i="24"/>
  <c r="AG1370" i="24"/>
  <c r="M1371" i="24"/>
  <c r="N1371" i="24"/>
  <c r="O1371" i="24"/>
  <c r="P1371" i="24"/>
  <c r="Q1371" i="24"/>
  <c r="AG1371" i="24"/>
  <c r="M1372" i="24"/>
  <c r="N1372" i="24"/>
  <c r="O1372" i="24"/>
  <c r="P1372" i="24"/>
  <c r="Q1372" i="24"/>
  <c r="AG1372" i="24"/>
  <c r="M1373" i="24"/>
  <c r="N1373" i="24"/>
  <c r="O1373" i="24"/>
  <c r="P1373" i="24"/>
  <c r="Q1373" i="24"/>
  <c r="AG1373" i="24"/>
  <c r="M1374" i="24"/>
  <c r="N1374" i="24"/>
  <c r="O1374" i="24"/>
  <c r="P1374" i="24"/>
  <c r="Q1374" i="24"/>
  <c r="AG1374" i="24"/>
  <c r="M1375" i="24"/>
  <c r="N1375" i="24"/>
  <c r="O1375" i="24"/>
  <c r="P1375" i="24"/>
  <c r="Q1375" i="24"/>
  <c r="AG1375" i="24"/>
  <c r="M1376" i="24"/>
  <c r="N1376" i="24"/>
  <c r="O1376" i="24"/>
  <c r="P1376" i="24"/>
  <c r="Q1376" i="24"/>
  <c r="AG1376" i="24"/>
  <c r="M1377" i="24"/>
  <c r="N1377" i="24"/>
  <c r="O1377" i="24"/>
  <c r="P1377" i="24"/>
  <c r="Q1377" i="24"/>
  <c r="AG1377" i="24"/>
  <c r="M1378" i="24"/>
  <c r="N1378" i="24"/>
  <c r="O1378" i="24"/>
  <c r="P1378" i="24"/>
  <c r="Q1378" i="24"/>
  <c r="AG1378" i="24"/>
  <c r="M1379" i="24"/>
  <c r="N1379" i="24"/>
  <c r="O1379" i="24"/>
  <c r="P1379" i="24"/>
  <c r="Q1379" i="24"/>
  <c r="AG1379" i="24"/>
  <c r="M1380" i="24"/>
  <c r="N1380" i="24"/>
  <c r="O1380" i="24"/>
  <c r="P1380" i="24"/>
  <c r="Q1380" i="24"/>
  <c r="AG1380" i="24"/>
  <c r="M1381" i="24"/>
  <c r="N1381" i="24"/>
  <c r="O1381" i="24"/>
  <c r="P1381" i="24"/>
  <c r="Q1381" i="24"/>
  <c r="AG1381" i="24"/>
  <c r="M1382" i="24"/>
  <c r="N1382" i="24"/>
  <c r="O1382" i="24"/>
  <c r="P1382" i="24"/>
  <c r="Q1382" i="24"/>
  <c r="AG1382" i="24"/>
  <c r="M1383" i="24"/>
  <c r="N1383" i="24"/>
  <c r="O1383" i="24"/>
  <c r="P1383" i="24"/>
  <c r="Q1383" i="24"/>
  <c r="AG1383" i="24"/>
  <c r="M1384" i="24"/>
  <c r="N1384" i="24"/>
  <c r="O1384" i="24"/>
  <c r="P1384" i="24"/>
  <c r="Q1384" i="24"/>
  <c r="AG1384" i="24"/>
  <c r="M1385" i="24"/>
  <c r="N1385" i="24"/>
  <c r="O1385" i="24"/>
  <c r="P1385" i="24"/>
  <c r="Q1385" i="24"/>
  <c r="AG1385" i="24"/>
  <c r="M1386" i="24"/>
  <c r="N1386" i="24"/>
  <c r="O1386" i="24"/>
  <c r="P1386" i="24"/>
  <c r="Q1386" i="24"/>
  <c r="AG1386" i="24"/>
  <c r="M1387" i="24"/>
  <c r="N1387" i="24"/>
  <c r="O1387" i="24"/>
  <c r="P1387" i="24"/>
  <c r="Q1387" i="24"/>
  <c r="AG1387" i="24"/>
  <c r="M1388" i="24"/>
  <c r="N1388" i="24"/>
  <c r="O1388" i="24"/>
  <c r="P1388" i="24"/>
  <c r="Q1388" i="24"/>
  <c r="AG1388" i="24"/>
  <c r="M1389" i="24"/>
  <c r="N1389" i="24"/>
  <c r="O1389" i="24"/>
  <c r="P1389" i="24"/>
  <c r="Q1389" i="24"/>
  <c r="AG1389" i="24"/>
  <c r="M1390" i="24"/>
  <c r="N1390" i="24"/>
  <c r="O1390" i="24"/>
  <c r="P1390" i="24"/>
  <c r="Q1390" i="24"/>
  <c r="AG1390" i="24"/>
  <c r="M1391" i="24"/>
  <c r="N1391" i="24"/>
  <c r="O1391" i="24"/>
  <c r="P1391" i="24"/>
  <c r="Q1391" i="24"/>
  <c r="AG1391" i="24"/>
  <c r="M1392" i="24"/>
  <c r="N1392" i="24"/>
  <c r="O1392" i="24"/>
  <c r="P1392" i="24"/>
  <c r="Q1392" i="24"/>
  <c r="AG1392" i="24"/>
  <c r="M1393" i="24"/>
  <c r="N1393" i="24"/>
  <c r="O1393" i="24"/>
  <c r="P1393" i="24"/>
  <c r="Q1393" i="24"/>
  <c r="AG1393" i="24"/>
  <c r="M1394" i="24"/>
  <c r="N1394" i="24"/>
  <c r="O1394" i="24"/>
  <c r="P1394" i="24"/>
  <c r="Q1394" i="24"/>
  <c r="AG1394" i="24"/>
  <c r="M1395" i="24"/>
  <c r="N1395" i="24"/>
  <c r="O1395" i="24"/>
  <c r="P1395" i="24"/>
  <c r="Q1395" i="24"/>
  <c r="AG1395" i="24"/>
  <c r="M1396" i="24"/>
  <c r="N1396" i="24"/>
  <c r="O1396" i="24"/>
  <c r="P1396" i="24"/>
  <c r="Q1396" i="24"/>
  <c r="AG1396" i="24"/>
  <c r="M1397" i="24"/>
  <c r="N1397" i="24"/>
  <c r="O1397" i="24"/>
  <c r="P1397" i="24"/>
  <c r="Q1397" i="24"/>
  <c r="AG1397" i="24"/>
  <c r="M1398" i="24"/>
  <c r="N1398" i="24"/>
  <c r="O1398" i="24"/>
  <c r="P1398" i="24"/>
  <c r="Q1398" i="24"/>
  <c r="AG1398" i="24"/>
  <c r="M1399" i="24"/>
  <c r="N1399" i="24"/>
  <c r="O1399" i="24"/>
  <c r="P1399" i="24"/>
  <c r="Q1399" i="24"/>
  <c r="AG1399" i="24"/>
  <c r="M1400" i="24"/>
  <c r="N1400" i="24"/>
  <c r="O1400" i="24"/>
  <c r="P1400" i="24"/>
  <c r="Q1400" i="24"/>
  <c r="AG1400" i="24"/>
  <c r="M1401" i="24"/>
  <c r="N1401" i="24"/>
  <c r="O1401" i="24"/>
  <c r="P1401" i="24"/>
  <c r="Q1401" i="24"/>
  <c r="AG1401" i="24"/>
  <c r="M1402" i="24"/>
  <c r="N1402" i="24"/>
  <c r="O1402" i="24"/>
  <c r="P1402" i="24"/>
  <c r="Q1402" i="24"/>
  <c r="AG1402" i="24"/>
  <c r="M1403" i="24"/>
  <c r="N1403" i="24"/>
  <c r="O1403" i="24"/>
  <c r="P1403" i="24"/>
  <c r="Q1403" i="24"/>
  <c r="AG1403" i="24"/>
  <c r="M1404" i="24"/>
  <c r="N1404" i="24"/>
  <c r="O1404" i="24"/>
  <c r="P1404" i="24"/>
  <c r="Q1404" i="24"/>
  <c r="AG1404" i="24"/>
  <c r="M1405" i="24"/>
  <c r="N1405" i="24"/>
  <c r="O1405" i="24"/>
  <c r="P1405" i="24"/>
  <c r="Q1405" i="24"/>
  <c r="AG1405" i="24"/>
  <c r="M1406" i="24"/>
  <c r="N1406" i="24"/>
  <c r="O1406" i="24"/>
  <c r="P1406" i="24"/>
  <c r="Q1406" i="24"/>
  <c r="AG1406" i="24"/>
  <c r="M1407" i="24"/>
  <c r="N1407" i="24"/>
  <c r="O1407" i="24"/>
  <c r="P1407" i="24"/>
  <c r="Q1407" i="24"/>
  <c r="AG1407" i="24"/>
  <c r="M1408" i="24"/>
  <c r="N1408" i="24"/>
  <c r="O1408" i="24"/>
  <c r="P1408" i="24"/>
  <c r="Q1408" i="24"/>
  <c r="AG1408" i="24"/>
  <c r="M1409" i="24"/>
  <c r="N1409" i="24"/>
  <c r="O1409" i="24"/>
  <c r="P1409" i="24"/>
  <c r="Q1409" i="24"/>
  <c r="AG1409" i="24"/>
  <c r="M1410" i="24"/>
  <c r="N1410" i="24"/>
  <c r="O1410" i="24"/>
  <c r="P1410" i="24"/>
  <c r="Q1410" i="24"/>
  <c r="AG1410" i="24"/>
  <c r="M1411" i="24"/>
  <c r="N1411" i="24"/>
  <c r="O1411" i="24"/>
  <c r="P1411" i="24"/>
  <c r="Q1411" i="24"/>
  <c r="AG1411" i="24"/>
  <c r="M1412" i="24"/>
  <c r="N1412" i="24"/>
  <c r="O1412" i="24"/>
  <c r="P1412" i="24"/>
  <c r="Q1412" i="24"/>
  <c r="AG1412" i="24"/>
  <c r="M1413" i="24"/>
  <c r="N1413" i="24"/>
  <c r="O1413" i="24"/>
  <c r="P1413" i="24"/>
  <c r="Q1413" i="24"/>
  <c r="AG1413" i="24"/>
  <c r="M1414" i="24"/>
  <c r="N1414" i="24"/>
  <c r="O1414" i="24"/>
  <c r="P1414" i="24"/>
  <c r="Q1414" i="24"/>
  <c r="AG1414" i="24"/>
  <c r="M1415" i="24"/>
  <c r="N1415" i="24"/>
  <c r="O1415" i="24"/>
  <c r="P1415" i="24"/>
  <c r="Q1415" i="24"/>
  <c r="AG1415" i="24"/>
  <c r="M1416" i="24"/>
  <c r="N1416" i="24"/>
  <c r="O1416" i="24"/>
  <c r="P1416" i="24"/>
  <c r="Q1416" i="24"/>
  <c r="AG1416" i="24"/>
  <c r="M1417" i="24"/>
  <c r="N1417" i="24"/>
  <c r="O1417" i="24"/>
  <c r="P1417" i="24"/>
  <c r="Q1417" i="24"/>
  <c r="AG1417" i="24"/>
  <c r="M1418" i="24"/>
  <c r="N1418" i="24"/>
  <c r="O1418" i="24"/>
  <c r="P1418" i="24"/>
  <c r="Q1418" i="24"/>
  <c r="AG1418" i="24"/>
  <c r="M1419" i="24"/>
  <c r="N1419" i="24"/>
  <c r="O1419" i="24"/>
  <c r="P1419" i="24"/>
  <c r="Q1419" i="24"/>
  <c r="AG1419" i="24"/>
  <c r="M1420" i="24"/>
  <c r="N1420" i="24"/>
  <c r="O1420" i="24"/>
  <c r="P1420" i="24"/>
  <c r="Q1420" i="24"/>
  <c r="AG1420" i="24"/>
  <c r="M1421" i="24"/>
  <c r="N1421" i="24"/>
  <c r="O1421" i="24"/>
  <c r="P1421" i="24"/>
  <c r="Q1421" i="24"/>
  <c r="AG1421" i="24"/>
  <c r="M1422" i="24"/>
  <c r="N1422" i="24"/>
  <c r="O1422" i="24"/>
  <c r="P1422" i="24"/>
  <c r="Q1422" i="24"/>
  <c r="AG1422" i="24"/>
  <c r="M1423" i="24"/>
  <c r="N1423" i="24"/>
  <c r="O1423" i="24"/>
  <c r="P1423" i="24"/>
  <c r="Q1423" i="24"/>
  <c r="AG1423" i="24"/>
  <c r="M1424" i="24"/>
  <c r="N1424" i="24"/>
  <c r="O1424" i="24"/>
  <c r="P1424" i="24"/>
  <c r="Q1424" i="24"/>
  <c r="AG1424" i="24"/>
  <c r="M1425" i="24"/>
  <c r="N1425" i="24"/>
  <c r="O1425" i="24"/>
  <c r="P1425" i="24"/>
  <c r="Q1425" i="24"/>
  <c r="AG1425" i="24"/>
  <c r="M1426" i="24"/>
  <c r="N1426" i="24"/>
  <c r="O1426" i="24"/>
  <c r="P1426" i="24"/>
  <c r="Q1426" i="24"/>
  <c r="AG1426" i="24"/>
  <c r="M1427" i="24"/>
  <c r="N1427" i="24"/>
  <c r="O1427" i="24"/>
  <c r="P1427" i="24"/>
  <c r="Q1427" i="24"/>
  <c r="AG1427" i="24"/>
  <c r="M1428" i="24"/>
  <c r="N1428" i="24"/>
  <c r="O1428" i="24"/>
  <c r="P1428" i="24"/>
  <c r="Q1428" i="24"/>
  <c r="AG1428" i="24"/>
  <c r="M1429" i="24"/>
  <c r="N1429" i="24"/>
  <c r="O1429" i="24"/>
  <c r="P1429" i="24"/>
  <c r="Q1429" i="24"/>
  <c r="AG1429" i="24"/>
  <c r="M1430" i="24"/>
  <c r="N1430" i="24"/>
  <c r="O1430" i="24"/>
  <c r="P1430" i="24"/>
  <c r="Q1430" i="24"/>
  <c r="AG1430" i="24"/>
  <c r="M1431" i="24"/>
  <c r="N1431" i="24"/>
  <c r="O1431" i="24"/>
  <c r="P1431" i="24"/>
  <c r="Q1431" i="24"/>
  <c r="AG1431" i="24"/>
  <c r="M1432" i="24"/>
  <c r="N1432" i="24"/>
  <c r="O1432" i="24"/>
  <c r="P1432" i="24"/>
  <c r="Q1432" i="24"/>
  <c r="AG1432" i="24"/>
  <c r="M1433" i="24"/>
  <c r="N1433" i="24"/>
  <c r="O1433" i="24"/>
  <c r="P1433" i="24"/>
  <c r="Q1433" i="24"/>
  <c r="AG1433" i="24"/>
  <c r="M1434" i="24"/>
  <c r="N1434" i="24"/>
  <c r="O1434" i="24"/>
  <c r="P1434" i="24"/>
  <c r="Q1434" i="24"/>
  <c r="AG1434" i="24"/>
  <c r="M1435" i="24"/>
  <c r="N1435" i="24"/>
  <c r="O1435" i="24"/>
  <c r="P1435" i="24"/>
  <c r="Q1435" i="24"/>
  <c r="AG1435" i="24"/>
  <c r="M1436" i="24"/>
  <c r="N1436" i="24"/>
  <c r="O1436" i="24"/>
  <c r="P1436" i="24"/>
  <c r="Q1436" i="24"/>
  <c r="AG1436" i="24"/>
  <c r="M1437" i="24"/>
  <c r="N1437" i="24"/>
  <c r="O1437" i="24"/>
  <c r="P1437" i="24"/>
  <c r="Q1437" i="24"/>
  <c r="AG1437" i="24"/>
  <c r="M1438" i="24"/>
  <c r="N1438" i="24"/>
  <c r="O1438" i="24"/>
  <c r="P1438" i="24"/>
  <c r="Q1438" i="24"/>
  <c r="AG1438" i="24"/>
  <c r="M1439" i="24"/>
  <c r="N1439" i="24"/>
  <c r="O1439" i="24"/>
  <c r="P1439" i="24"/>
  <c r="Q1439" i="24"/>
  <c r="AG1439" i="24"/>
  <c r="M1440" i="24"/>
  <c r="N1440" i="24"/>
  <c r="O1440" i="24"/>
  <c r="P1440" i="24"/>
  <c r="Q1440" i="24"/>
  <c r="AG1440" i="24"/>
  <c r="M1441" i="24"/>
  <c r="N1441" i="24"/>
  <c r="O1441" i="24"/>
  <c r="P1441" i="24"/>
  <c r="Q1441" i="24"/>
  <c r="AG1441" i="24"/>
  <c r="M1442" i="24"/>
  <c r="N1442" i="24"/>
  <c r="O1442" i="24"/>
  <c r="P1442" i="24"/>
  <c r="Q1442" i="24"/>
  <c r="AG1442" i="24"/>
  <c r="M1443" i="24"/>
  <c r="N1443" i="24"/>
  <c r="O1443" i="24"/>
  <c r="P1443" i="24"/>
  <c r="Q1443" i="24"/>
  <c r="AG1443" i="24"/>
  <c r="M1444" i="24"/>
  <c r="N1444" i="24"/>
  <c r="O1444" i="24"/>
  <c r="P1444" i="24"/>
  <c r="Q1444" i="24"/>
  <c r="AG1444" i="24"/>
  <c r="M1445" i="24"/>
  <c r="N1445" i="24"/>
  <c r="O1445" i="24"/>
  <c r="P1445" i="24"/>
  <c r="Q1445" i="24"/>
  <c r="AG1445" i="24"/>
  <c r="M1446" i="24"/>
  <c r="N1446" i="24"/>
  <c r="O1446" i="24"/>
  <c r="P1446" i="24"/>
  <c r="Q1446" i="24"/>
  <c r="AG1446" i="24"/>
  <c r="M1447" i="24"/>
  <c r="N1447" i="24"/>
  <c r="O1447" i="24"/>
  <c r="P1447" i="24"/>
  <c r="Q1447" i="24"/>
  <c r="AG1447" i="24"/>
  <c r="M1448" i="24"/>
  <c r="N1448" i="24"/>
  <c r="O1448" i="24"/>
  <c r="P1448" i="24"/>
  <c r="Q1448" i="24"/>
  <c r="AG1448" i="24"/>
  <c r="M1449" i="24"/>
  <c r="N1449" i="24"/>
  <c r="O1449" i="24"/>
  <c r="P1449" i="24"/>
  <c r="Q1449" i="24"/>
  <c r="AG1449" i="24"/>
  <c r="M1450" i="24"/>
  <c r="N1450" i="24"/>
  <c r="O1450" i="24"/>
  <c r="P1450" i="24"/>
  <c r="Q1450" i="24"/>
  <c r="AG1450" i="24"/>
  <c r="M1451" i="24"/>
  <c r="N1451" i="24"/>
  <c r="O1451" i="24"/>
  <c r="P1451" i="24"/>
  <c r="Q1451" i="24"/>
  <c r="AG1451" i="24"/>
  <c r="M1452" i="24"/>
  <c r="N1452" i="24"/>
  <c r="O1452" i="24"/>
  <c r="P1452" i="24"/>
  <c r="Q1452" i="24"/>
  <c r="AG1452" i="24"/>
  <c r="M1453" i="24"/>
  <c r="N1453" i="24"/>
  <c r="O1453" i="24"/>
  <c r="P1453" i="24"/>
  <c r="Q1453" i="24"/>
  <c r="AG1453" i="24"/>
  <c r="M1454" i="24"/>
  <c r="N1454" i="24"/>
  <c r="O1454" i="24"/>
  <c r="P1454" i="24"/>
  <c r="Q1454" i="24"/>
  <c r="AG1454" i="24"/>
  <c r="M1455" i="24"/>
  <c r="N1455" i="24"/>
  <c r="O1455" i="24"/>
  <c r="P1455" i="24"/>
  <c r="Q1455" i="24"/>
  <c r="AG1455" i="24"/>
  <c r="M1456" i="24"/>
  <c r="N1456" i="24"/>
  <c r="O1456" i="24"/>
  <c r="P1456" i="24"/>
  <c r="Q1456" i="24"/>
  <c r="AG1456" i="24"/>
  <c r="M1457" i="24"/>
  <c r="N1457" i="24"/>
  <c r="O1457" i="24"/>
  <c r="P1457" i="24"/>
  <c r="Q1457" i="24"/>
  <c r="AG1457" i="24"/>
  <c r="M1458" i="24"/>
  <c r="N1458" i="24"/>
  <c r="O1458" i="24"/>
  <c r="P1458" i="24"/>
  <c r="Q1458" i="24"/>
  <c r="AG1458" i="24"/>
  <c r="M1459" i="24"/>
  <c r="N1459" i="24"/>
  <c r="O1459" i="24"/>
  <c r="P1459" i="24"/>
  <c r="Q1459" i="24"/>
  <c r="AG1459" i="24"/>
  <c r="M1460" i="24"/>
  <c r="N1460" i="24"/>
  <c r="O1460" i="24"/>
  <c r="P1460" i="24"/>
  <c r="Q1460" i="24"/>
  <c r="AG1460" i="24"/>
  <c r="M1461" i="24"/>
  <c r="N1461" i="24"/>
  <c r="O1461" i="24"/>
  <c r="P1461" i="24"/>
  <c r="Q1461" i="24"/>
  <c r="AG1461" i="24"/>
  <c r="M1462" i="24"/>
  <c r="N1462" i="24"/>
  <c r="O1462" i="24"/>
  <c r="P1462" i="24"/>
  <c r="Q1462" i="24"/>
  <c r="AG1462" i="24"/>
  <c r="M1463" i="24"/>
  <c r="N1463" i="24"/>
  <c r="O1463" i="24"/>
  <c r="P1463" i="24"/>
  <c r="Q1463" i="24"/>
  <c r="AG1463" i="24"/>
  <c r="M1464" i="24"/>
  <c r="N1464" i="24"/>
  <c r="O1464" i="24"/>
  <c r="P1464" i="24"/>
  <c r="Q1464" i="24"/>
  <c r="AG1464" i="24"/>
  <c r="M1465" i="24"/>
  <c r="N1465" i="24"/>
  <c r="O1465" i="24"/>
  <c r="P1465" i="24"/>
  <c r="Q1465" i="24"/>
  <c r="AG1465" i="24"/>
  <c r="M1466" i="24"/>
  <c r="N1466" i="24"/>
  <c r="O1466" i="24"/>
  <c r="P1466" i="24"/>
  <c r="Q1466" i="24"/>
  <c r="AG1466" i="24"/>
  <c r="M1467" i="24"/>
  <c r="N1467" i="24"/>
  <c r="O1467" i="24"/>
  <c r="P1467" i="24"/>
  <c r="Q1467" i="24"/>
  <c r="AG1467" i="24"/>
  <c r="M1468" i="24"/>
  <c r="N1468" i="24"/>
  <c r="O1468" i="24"/>
  <c r="P1468" i="24"/>
  <c r="Q1468" i="24"/>
  <c r="AG1468" i="24"/>
  <c r="M1469" i="24"/>
  <c r="N1469" i="24"/>
  <c r="O1469" i="24"/>
  <c r="P1469" i="24"/>
  <c r="Q1469" i="24"/>
  <c r="AG1469" i="24"/>
  <c r="M1470" i="24"/>
  <c r="N1470" i="24"/>
  <c r="O1470" i="24"/>
  <c r="P1470" i="24"/>
  <c r="Q1470" i="24"/>
  <c r="AG1470" i="24"/>
  <c r="M1471" i="24"/>
  <c r="N1471" i="24"/>
  <c r="O1471" i="24"/>
  <c r="P1471" i="24"/>
  <c r="Q1471" i="24"/>
  <c r="AG1471" i="24"/>
  <c r="M1472" i="24"/>
  <c r="N1472" i="24"/>
  <c r="O1472" i="24"/>
  <c r="P1472" i="24"/>
  <c r="Q1472" i="24"/>
  <c r="AG1472" i="24"/>
  <c r="M1473" i="24"/>
  <c r="N1473" i="24"/>
  <c r="O1473" i="24"/>
  <c r="P1473" i="24"/>
  <c r="Q1473" i="24"/>
  <c r="AG1473" i="24"/>
  <c r="M1474" i="24"/>
  <c r="N1474" i="24"/>
  <c r="O1474" i="24"/>
  <c r="P1474" i="24"/>
  <c r="Q1474" i="24"/>
  <c r="AG1474" i="24"/>
  <c r="M1475" i="24"/>
  <c r="N1475" i="24"/>
  <c r="O1475" i="24"/>
  <c r="P1475" i="24"/>
  <c r="Q1475" i="24"/>
  <c r="AG1475" i="24"/>
  <c r="M1476" i="24"/>
  <c r="N1476" i="24"/>
  <c r="O1476" i="24"/>
  <c r="P1476" i="24"/>
  <c r="Q1476" i="24"/>
  <c r="AG1476" i="24"/>
  <c r="M1477" i="24"/>
  <c r="N1477" i="24"/>
  <c r="O1477" i="24"/>
  <c r="P1477" i="24"/>
  <c r="Q1477" i="24"/>
  <c r="AG1477" i="24"/>
  <c r="M1478" i="24"/>
  <c r="N1478" i="24"/>
  <c r="O1478" i="24"/>
  <c r="P1478" i="24"/>
  <c r="Q1478" i="24"/>
  <c r="AG1478" i="24"/>
  <c r="M1479" i="24"/>
  <c r="N1479" i="24"/>
  <c r="O1479" i="24"/>
  <c r="P1479" i="24"/>
  <c r="Q1479" i="24"/>
  <c r="AG1479" i="24"/>
  <c r="M1480" i="24"/>
  <c r="N1480" i="24"/>
  <c r="O1480" i="24"/>
  <c r="P1480" i="24"/>
  <c r="Q1480" i="24"/>
  <c r="AG1480" i="24"/>
  <c r="M1481" i="24"/>
  <c r="N1481" i="24"/>
  <c r="O1481" i="24"/>
  <c r="P1481" i="24"/>
  <c r="Q1481" i="24"/>
  <c r="AG1481" i="24"/>
  <c r="M1482" i="24"/>
  <c r="N1482" i="24"/>
  <c r="O1482" i="24"/>
  <c r="P1482" i="24"/>
  <c r="Q1482" i="24"/>
  <c r="AG1482" i="24"/>
  <c r="M1483" i="24"/>
  <c r="N1483" i="24"/>
  <c r="O1483" i="24"/>
  <c r="P1483" i="24"/>
  <c r="Q1483" i="24"/>
  <c r="AG1483" i="24"/>
  <c r="M1484" i="24"/>
  <c r="N1484" i="24"/>
  <c r="O1484" i="24"/>
  <c r="P1484" i="24"/>
  <c r="Q1484" i="24"/>
  <c r="AG1484" i="24"/>
  <c r="M1485" i="24"/>
  <c r="N1485" i="24"/>
  <c r="O1485" i="24"/>
  <c r="P1485" i="24"/>
  <c r="Q1485" i="24"/>
  <c r="AG1485" i="24"/>
  <c r="M1486" i="24"/>
  <c r="N1486" i="24"/>
  <c r="O1486" i="24"/>
  <c r="P1486" i="24"/>
  <c r="Q1486" i="24"/>
  <c r="AG1486" i="24"/>
  <c r="M1487" i="24"/>
  <c r="N1487" i="24"/>
  <c r="O1487" i="24"/>
  <c r="P1487" i="24"/>
  <c r="Q1487" i="24"/>
  <c r="AG1487" i="24"/>
  <c r="M1488" i="24"/>
  <c r="N1488" i="24"/>
  <c r="O1488" i="24"/>
  <c r="P1488" i="24"/>
  <c r="Q1488" i="24"/>
  <c r="AG1488" i="24"/>
  <c r="M1489" i="24"/>
  <c r="N1489" i="24"/>
  <c r="O1489" i="24"/>
  <c r="P1489" i="24"/>
  <c r="Q1489" i="24"/>
  <c r="AG1489" i="24"/>
  <c r="M1490" i="24"/>
  <c r="N1490" i="24"/>
  <c r="O1490" i="24"/>
  <c r="P1490" i="24"/>
  <c r="Q1490" i="24"/>
  <c r="AG1490" i="24"/>
  <c r="M1491" i="24"/>
  <c r="N1491" i="24"/>
  <c r="O1491" i="24"/>
  <c r="P1491" i="24"/>
  <c r="Q1491" i="24"/>
  <c r="AG1491" i="24"/>
  <c r="M1492" i="24"/>
  <c r="N1492" i="24"/>
  <c r="O1492" i="24"/>
  <c r="P1492" i="24"/>
  <c r="Q1492" i="24"/>
  <c r="AG1492" i="24"/>
  <c r="M1493" i="24"/>
  <c r="N1493" i="24"/>
  <c r="O1493" i="24"/>
  <c r="P1493" i="24"/>
  <c r="Q1493" i="24"/>
  <c r="AG1493" i="24"/>
  <c r="M1494" i="24"/>
  <c r="N1494" i="24"/>
  <c r="O1494" i="24"/>
  <c r="P1494" i="24"/>
  <c r="Q1494" i="24"/>
  <c r="AG1494" i="24"/>
  <c r="M1495" i="24"/>
  <c r="N1495" i="24"/>
  <c r="O1495" i="24"/>
  <c r="P1495" i="24"/>
  <c r="Q1495" i="24"/>
  <c r="AG1495" i="24"/>
  <c r="M1496" i="24"/>
  <c r="N1496" i="24"/>
  <c r="O1496" i="24"/>
  <c r="P1496" i="24"/>
  <c r="Q1496" i="24"/>
  <c r="AG1496" i="24"/>
  <c r="M1497" i="24"/>
  <c r="N1497" i="24"/>
  <c r="O1497" i="24"/>
  <c r="P1497" i="24"/>
  <c r="Q1497" i="24"/>
  <c r="AG1497" i="24"/>
  <c r="M1498" i="24"/>
  <c r="N1498" i="24"/>
  <c r="O1498" i="24"/>
  <c r="P1498" i="24"/>
  <c r="Q1498" i="24"/>
  <c r="AG1498" i="24"/>
  <c r="M1499" i="24"/>
  <c r="N1499" i="24"/>
  <c r="O1499" i="24"/>
  <c r="P1499" i="24"/>
  <c r="Q1499" i="24"/>
  <c r="AG1499" i="24"/>
  <c r="M1500" i="24"/>
  <c r="N1500" i="24"/>
  <c r="O1500" i="24"/>
  <c r="P1500" i="24"/>
  <c r="Q1500" i="24"/>
  <c r="AG1500" i="24"/>
  <c r="M1501" i="24"/>
  <c r="N1501" i="24"/>
  <c r="O1501" i="24"/>
  <c r="P1501" i="24"/>
  <c r="Q1501" i="24"/>
  <c r="AG1501" i="24"/>
  <c r="M1502" i="24"/>
  <c r="N1502" i="24"/>
  <c r="O1502" i="24"/>
  <c r="P1502" i="24"/>
  <c r="Q1502" i="24"/>
  <c r="AG1502" i="24"/>
  <c r="M1503" i="24"/>
  <c r="N1503" i="24"/>
  <c r="O1503" i="24"/>
  <c r="P1503" i="24"/>
  <c r="Q1503" i="24"/>
  <c r="AG1503" i="24"/>
  <c r="M1504" i="24"/>
  <c r="N1504" i="24"/>
  <c r="O1504" i="24"/>
  <c r="P1504" i="24"/>
  <c r="Q1504" i="24"/>
  <c r="AG1504" i="24"/>
  <c r="M1505" i="24"/>
  <c r="N1505" i="24"/>
  <c r="O1505" i="24"/>
  <c r="P1505" i="24"/>
  <c r="Q1505" i="24"/>
  <c r="AG1505" i="24"/>
  <c r="M1506" i="24"/>
  <c r="N1506" i="24"/>
  <c r="O1506" i="24"/>
  <c r="P1506" i="24"/>
  <c r="Q1506" i="24"/>
  <c r="AG1506" i="24"/>
  <c r="M1507" i="24"/>
  <c r="N1507" i="24"/>
  <c r="O1507" i="24"/>
  <c r="P1507" i="24"/>
  <c r="Q1507" i="24"/>
  <c r="AG1507" i="24"/>
  <c r="M1508" i="24"/>
  <c r="N1508" i="24"/>
  <c r="O1508" i="24"/>
  <c r="P1508" i="24"/>
  <c r="Q1508" i="24"/>
  <c r="AG1508" i="24"/>
  <c r="M1509" i="24"/>
  <c r="N1509" i="24"/>
  <c r="O1509" i="24"/>
  <c r="P1509" i="24"/>
  <c r="Q1509" i="24"/>
  <c r="AG1509" i="24"/>
  <c r="M1510" i="24"/>
  <c r="N1510" i="24"/>
  <c r="O1510" i="24"/>
  <c r="P1510" i="24"/>
  <c r="Q1510" i="24"/>
  <c r="AG1510" i="24"/>
  <c r="M1511" i="24"/>
  <c r="N1511" i="24"/>
  <c r="O1511" i="24"/>
  <c r="P1511" i="24"/>
  <c r="Q1511" i="24"/>
  <c r="AG1511" i="24"/>
  <c r="M1512" i="24"/>
  <c r="N1512" i="24"/>
  <c r="O1512" i="24"/>
  <c r="P1512" i="24"/>
  <c r="Q1512" i="24"/>
  <c r="AG1512" i="24"/>
  <c r="M1513" i="24"/>
  <c r="N1513" i="24"/>
  <c r="O1513" i="24"/>
  <c r="P1513" i="24"/>
  <c r="Q1513" i="24"/>
  <c r="AG1513" i="24"/>
  <c r="M1514" i="24"/>
  <c r="N1514" i="24"/>
  <c r="O1514" i="24"/>
  <c r="P1514" i="24"/>
  <c r="Q1514" i="24"/>
  <c r="AG1514" i="24"/>
  <c r="M1515" i="24"/>
  <c r="N1515" i="24"/>
  <c r="O1515" i="24"/>
  <c r="P1515" i="24"/>
  <c r="Q1515" i="24"/>
  <c r="AG1515" i="24"/>
  <c r="M1516" i="24"/>
  <c r="N1516" i="24"/>
  <c r="O1516" i="24"/>
  <c r="P1516" i="24"/>
  <c r="Q1516" i="24"/>
  <c r="AG1516" i="24"/>
  <c r="M1517" i="24"/>
  <c r="N1517" i="24"/>
  <c r="O1517" i="24"/>
  <c r="P1517" i="24"/>
  <c r="Q1517" i="24"/>
  <c r="AG1517" i="24"/>
  <c r="M1518" i="24"/>
  <c r="N1518" i="24"/>
  <c r="O1518" i="24"/>
  <c r="P1518" i="24"/>
  <c r="Q1518" i="24"/>
  <c r="AG1518" i="24"/>
  <c r="M1519" i="24"/>
  <c r="N1519" i="24"/>
  <c r="O1519" i="24"/>
  <c r="P1519" i="24"/>
  <c r="Q1519" i="24"/>
  <c r="AG1519" i="24"/>
  <c r="M1520" i="24"/>
  <c r="N1520" i="24"/>
  <c r="O1520" i="24"/>
  <c r="P1520" i="24"/>
  <c r="Q1520" i="24"/>
  <c r="AG1520" i="24"/>
  <c r="M1521" i="24"/>
  <c r="N1521" i="24"/>
  <c r="O1521" i="24"/>
  <c r="P1521" i="24"/>
  <c r="Q1521" i="24"/>
  <c r="AG1521" i="24"/>
  <c r="M1522" i="24"/>
  <c r="N1522" i="24"/>
  <c r="O1522" i="24"/>
  <c r="P1522" i="24"/>
  <c r="Q1522" i="24"/>
  <c r="AG1522" i="24"/>
  <c r="M1523" i="24"/>
  <c r="N1523" i="24"/>
  <c r="O1523" i="24"/>
  <c r="P1523" i="24"/>
  <c r="Q1523" i="24"/>
  <c r="AG1523" i="24"/>
  <c r="M1524" i="24"/>
  <c r="N1524" i="24"/>
  <c r="O1524" i="24"/>
  <c r="P1524" i="24"/>
  <c r="Q1524" i="24"/>
  <c r="AG1524" i="24"/>
  <c r="M1525" i="24"/>
  <c r="N1525" i="24"/>
  <c r="O1525" i="24"/>
  <c r="P1525" i="24"/>
  <c r="Q1525" i="24"/>
  <c r="AG1525" i="24"/>
  <c r="M1526" i="24"/>
  <c r="N1526" i="24"/>
  <c r="O1526" i="24"/>
  <c r="P1526" i="24"/>
  <c r="Q1526" i="24"/>
  <c r="AG1526" i="24"/>
  <c r="M1527" i="24"/>
  <c r="N1527" i="24"/>
  <c r="O1527" i="24"/>
  <c r="P1527" i="24"/>
  <c r="Q1527" i="24"/>
  <c r="AG1527" i="24"/>
  <c r="M1528" i="24"/>
  <c r="N1528" i="24"/>
  <c r="O1528" i="24"/>
  <c r="P1528" i="24"/>
  <c r="Q1528" i="24"/>
  <c r="AG1528" i="24"/>
  <c r="M1529" i="24"/>
  <c r="N1529" i="24"/>
  <c r="O1529" i="24"/>
  <c r="P1529" i="24"/>
  <c r="Q1529" i="24"/>
  <c r="AG1529" i="24"/>
  <c r="M1530" i="24"/>
  <c r="N1530" i="24"/>
  <c r="O1530" i="24"/>
  <c r="P1530" i="24"/>
  <c r="Q1530" i="24"/>
  <c r="AG1530" i="24"/>
  <c r="M1531" i="24"/>
  <c r="N1531" i="24"/>
  <c r="O1531" i="24"/>
  <c r="P1531" i="24"/>
  <c r="Q1531" i="24"/>
  <c r="AG1531" i="24"/>
  <c r="M1532" i="24"/>
  <c r="N1532" i="24"/>
  <c r="O1532" i="24"/>
  <c r="P1532" i="24"/>
  <c r="Q1532" i="24"/>
  <c r="AG1532" i="24"/>
  <c r="M1533" i="24"/>
  <c r="N1533" i="24"/>
  <c r="O1533" i="24"/>
  <c r="P1533" i="24"/>
  <c r="Q1533" i="24"/>
  <c r="AG1533" i="24"/>
  <c r="M1534" i="24"/>
  <c r="N1534" i="24"/>
  <c r="O1534" i="24"/>
  <c r="P1534" i="24"/>
  <c r="Q1534" i="24"/>
  <c r="AG1534" i="24"/>
  <c r="M1535" i="24"/>
  <c r="N1535" i="24"/>
  <c r="O1535" i="24"/>
  <c r="P1535" i="24"/>
  <c r="Q1535" i="24"/>
  <c r="AG1535" i="24"/>
  <c r="M1536" i="24"/>
  <c r="N1536" i="24"/>
  <c r="O1536" i="24"/>
  <c r="P1536" i="24"/>
  <c r="Q1536" i="24"/>
  <c r="AG1536" i="24"/>
  <c r="M1537" i="24"/>
  <c r="N1537" i="24"/>
  <c r="O1537" i="24"/>
  <c r="P1537" i="24"/>
  <c r="Q1537" i="24"/>
  <c r="AG1537" i="24"/>
  <c r="M1538" i="24"/>
  <c r="N1538" i="24"/>
  <c r="O1538" i="24"/>
  <c r="P1538" i="24"/>
  <c r="Q1538" i="24"/>
  <c r="AG1538" i="24"/>
  <c r="M1539" i="24"/>
  <c r="N1539" i="24"/>
  <c r="O1539" i="24"/>
  <c r="P1539" i="24"/>
  <c r="Q1539" i="24"/>
  <c r="AG1539" i="24"/>
  <c r="M1540" i="24"/>
  <c r="N1540" i="24"/>
  <c r="O1540" i="24"/>
  <c r="P1540" i="24"/>
  <c r="Q1540" i="24"/>
  <c r="AG1540" i="24"/>
  <c r="M1541" i="24"/>
  <c r="N1541" i="24"/>
  <c r="O1541" i="24"/>
  <c r="P1541" i="24"/>
  <c r="Q1541" i="24"/>
  <c r="AG1541" i="24"/>
  <c r="M1542" i="24"/>
  <c r="N1542" i="24"/>
  <c r="O1542" i="24"/>
  <c r="P1542" i="24"/>
  <c r="Q1542" i="24"/>
  <c r="AG1542" i="24"/>
  <c r="M1543" i="24"/>
  <c r="N1543" i="24"/>
  <c r="O1543" i="24"/>
  <c r="P1543" i="24"/>
  <c r="Q1543" i="24"/>
  <c r="AG1543" i="24"/>
  <c r="M1544" i="24"/>
  <c r="N1544" i="24"/>
  <c r="O1544" i="24"/>
  <c r="P1544" i="24"/>
  <c r="Q1544" i="24"/>
  <c r="AG1544" i="24"/>
  <c r="M1545" i="24"/>
  <c r="N1545" i="24"/>
  <c r="O1545" i="24"/>
  <c r="P1545" i="24"/>
  <c r="Q1545" i="24"/>
  <c r="AG1545" i="24"/>
  <c r="M1546" i="24"/>
  <c r="N1546" i="24"/>
  <c r="O1546" i="24"/>
  <c r="P1546" i="24"/>
  <c r="Q1546" i="24"/>
  <c r="AG1546" i="24"/>
  <c r="M1547" i="24"/>
  <c r="N1547" i="24"/>
  <c r="O1547" i="24"/>
  <c r="P1547" i="24"/>
  <c r="Q1547" i="24"/>
  <c r="AG1547" i="24"/>
  <c r="M1548" i="24"/>
  <c r="N1548" i="24"/>
  <c r="O1548" i="24"/>
  <c r="P1548" i="24"/>
  <c r="Q1548" i="24"/>
  <c r="AG1548" i="24"/>
  <c r="M1549" i="24"/>
  <c r="N1549" i="24"/>
  <c r="O1549" i="24"/>
  <c r="P1549" i="24"/>
  <c r="Q1549" i="24"/>
  <c r="AG1549" i="24"/>
  <c r="M1550" i="24"/>
  <c r="N1550" i="24"/>
  <c r="O1550" i="24"/>
  <c r="P1550" i="24"/>
  <c r="Q1550" i="24"/>
  <c r="AG1550" i="24"/>
  <c r="M1551" i="24"/>
  <c r="N1551" i="24"/>
  <c r="O1551" i="24"/>
  <c r="P1551" i="24"/>
  <c r="Q1551" i="24"/>
  <c r="AG1551" i="24"/>
  <c r="M1552" i="24"/>
  <c r="N1552" i="24"/>
  <c r="O1552" i="24"/>
  <c r="P1552" i="24"/>
  <c r="Q1552" i="24"/>
  <c r="AG1552" i="24"/>
  <c r="M1553" i="24"/>
  <c r="N1553" i="24"/>
  <c r="O1553" i="24"/>
  <c r="P1553" i="24"/>
  <c r="Q1553" i="24"/>
  <c r="AG1553" i="24"/>
  <c r="M1554" i="24"/>
  <c r="N1554" i="24"/>
  <c r="O1554" i="24"/>
  <c r="P1554" i="24"/>
  <c r="Q1554" i="24"/>
  <c r="AG1554" i="24"/>
  <c r="M1555" i="24"/>
  <c r="N1555" i="24"/>
  <c r="O1555" i="24"/>
  <c r="P1555" i="24"/>
  <c r="Q1555" i="24"/>
  <c r="AG1555" i="24"/>
  <c r="M1556" i="24"/>
  <c r="N1556" i="24"/>
  <c r="O1556" i="24"/>
  <c r="P1556" i="24"/>
  <c r="Q1556" i="24"/>
  <c r="AG1556" i="24"/>
  <c r="M1557" i="24"/>
  <c r="N1557" i="24"/>
  <c r="O1557" i="24"/>
  <c r="P1557" i="24"/>
  <c r="Q1557" i="24"/>
  <c r="AG1557" i="24"/>
  <c r="M1558" i="24"/>
  <c r="N1558" i="24"/>
  <c r="O1558" i="24"/>
  <c r="P1558" i="24"/>
  <c r="Q1558" i="24"/>
  <c r="AG1558" i="24"/>
  <c r="M1559" i="24"/>
  <c r="N1559" i="24"/>
  <c r="O1559" i="24"/>
  <c r="P1559" i="24"/>
  <c r="Q1559" i="24"/>
  <c r="AG1559" i="24"/>
  <c r="M1560" i="24"/>
  <c r="N1560" i="24"/>
  <c r="O1560" i="24"/>
  <c r="P1560" i="24"/>
  <c r="Q1560" i="24"/>
  <c r="AG1560" i="24"/>
  <c r="M1561" i="24"/>
  <c r="N1561" i="24"/>
  <c r="O1561" i="24"/>
  <c r="P1561" i="24"/>
  <c r="Q1561" i="24"/>
  <c r="AG1561" i="24"/>
  <c r="M1562" i="24"/>
  <c r="N1562" i="24"/>
  <c r="O1562" i="24"/>
  <c r="P1562" i="24"/>
  <c r="Q1562" i="24"/>
  <c r="AG1562" i="24"/>
  <c r="M1563" i="24"/>
  <c r="N1563" i="24"/>
  <c r="O1563" i="24"/>
  <c r="P1563" i="24"/>
  <c r="Q1563" i="24"/>
  <c r="AG1563" i="24"/>
  <c r="M1564" i="24"/>
  <c r="N1564" i="24"/>
  <c r="O1564" i="24"/>
  <c r="P1564" i="24"/>
  <c r="Q1564" i="24"/>
  <c r="AG1564" i="24"/>
  <c r="M1565" i="24"/>
  <c r="N1565" i="24"/>
  <c r="O1565" i="24"/>
  <c r="P1565" i="24"/>
  <c r="Q1565" i="24"/>
  <c r="AG1565" i="24"/>
  <c r="M1566" i="24"/>
  <c r="N1566" i="24"/>
  <c r="O1566" i="24"/>
  <c r="P1566" i="24"/>
  <c r="Q1566" i="24"/>
  <c r="AG1566" i="24"/>
  <c r="M1567" i="24"/>
  <c r="N1567" i="24"/>
  <c r="O1567" i="24"/>
  <c r="P1567" i="24"/>
  <c r="Q1567" i="24"/>
  <c r="AG1567" i="24"/>
  <c r="M1568" i="24"/>
  <c r="N1568" i="24"/>
  <c r="O1568" i="24"/>
  <c r="P1568" i="24"/>
  <c r="Q1568" i="24"/>
  <c r="AG1568" i="24"/>
  <c r="M1569" i="24"/>
  <c r="N1569" i="24"/>
  <c r="O1569" i="24"/>
  <c r="P1569" i="24"/>
  <c r="Q1569" i="24"/>
  <c r="AG1569" i="24"/>
  <c r="M1570" i="24"/>
  <c r="N1570" i="24"/>
  <c r="O1570" i="24"/>
  <c r="P1570" i="24"/>
  <c r="Q1570" i="24"/>
  <c r="AG1570" i="24"/>
  <c r="M1571" i="24"/>
  <c r="N1571" i="24"/>
  <c r="O1571" i="24"/>
  <c r="P1571" i="24"/>
  <c r="Q1571" i="24"/>
  <c r="AG1571" i="24"/>
  <c r="M1572" i="24"/>
  <c r="N1572" i="24"/>
  <c r="O1572" i="24"/>
  <c r="P1572" i="24"/>
  <c r="Q1572" i="24"/>
  <c r="AG1572" i="24"/>
  <c r="M1573" i="24"/>
  <c r="N1573" i="24"/>
  <c r="O1573" i="24"/>
  <c r="P1573" i="24"/>
  <c r="Q1573" i="24"/>
  <c r="AG1573" i="24"/>
  <c r="M1574" i="24"/>
  <c r="N1574" i="24"/>
  <c r="O1574" i="24"/>
  <c r="P1574" i="24"/>
  <c r="Q1574" i="24"/>
  <c r="AG1574" i="24"/>
  <c r="M1575" i="24"/>
  <c r="N1575" i="24"/>
  <c r="O1575" i="24"/>
  <c r="P1575" i="24"/>
  <c r="Q1575" i="24"/>
  <c r="AG1575" i="24"/>
  <c r="M1576" i="24"/>
  <c r="N1576" i="24"/>
  <c r="O1576" i="24"/>
  <c r="P1576" i="24"/>
  <c r="Q1576" i="24"/>
  <c r="AG1576" i="24"/>
  <c r="M1577" i="24"/>
  <c r="N1577" i="24"/>
  <c r="O1577" i="24"/>
  <c r="P1577" i="24"/>
  <c r="Q1577" i="24"/>
  <c r="AG1577" i="24"/>
  <c r="M1578" i="24"/>
  <c r="N1578" i="24"/>
  <c r="O1578" i="24"/>
  <c r="P1578" i="24"/>
  <c r="Q1578" i="24"/>
  <c r="AG1578" i="24"/>
  <c r="M1579" i="24"/>
  <c r="N1579" i="24"/>
  <c r="O1579" i="24"/>
  <c r="P1579" i="24"/>
  <c r="Q1579" i="24"/>
  <c r="AG1579" i="24"/>
  <c r="M1580" i="24"/>
  <c r="N1580" i="24"/>
  <c r="O1580" i="24"/>
  <c r="P1580" i="24"/>
  <c r="Q1580" i="24"/>
  <c r="AG1580" i="24"/>
  <c r="M1581" i="24"/>
  <c r="N1581" i="24"/>
  <c r="O1581" i="24"/>
  <c r="P1581" i="24"/>
  <c r="Q1581" i="24"/>
  <c r="AG1581" i="24"/>
  <c r="M1582" i="24"/>
  <c r="N1582" i="24"/>
  <c r="O1582" i="24"/>
  <c r="P1582" i="24"/>
  <c r="Q1582" i="24"/>
  <c r="AG1582" i="24"/>
  <c r="M1583" i="24"/>
  <c r="N1583" i="24"/>
  <c r="O1583" i="24"/>
  <c r="P1583" i="24"/>
  <c r="Q1583" i="24"/>
  <c r="AG1583" i="24"/>
  <c r="M1584" i="24"/>
  <c r="N1584" i="24"/>
  <c r="O1584" i="24"/>
  <c r="P1584" i="24"/>
  <c r="Q1584" i="24"/>
  <c r="AG1584" i="24"/>
  <c r="M1585" i="24"/>
  <c r="N1585" i="24"/>
  <c r="O1585" i="24"/>
  <c r="P1585" i="24"/>
  <c r="Q1585" i="24"/>
  <c r="AG1585" i="24"/>
  <c r="M1586" i="24"/>
  <c r="N1586" i="24"/>
  <c r="O1586" i="24"/>
  <c r="P1586" i="24"/>
  <c r="Q1586" i="24"/>
  <c r="AG1586" i="24"/>
  <c r="M1587" i="24"/>
  <c r="N1587" i="24"/>
  <c r="O1587" i="24"/>
  <c r="P1587" i="24"/>
  <c r="Q1587" i="24"/>
  <c r="AG1587" i="24"/>
  <c r="M1588" i="24"/>
  <c r="N1588" i="24"/>
  <c r="O1588" i="24"/>
  <c r="P1588" i="24"/>
  <c r="Q1588" i="24"/>
  <c r="AG1588" i="24"/>
  <c r="M1589" i="24"/>
  <c r="N1589" i="24"/>
  <c r="O1589" i="24"/>
  <c r="P1589" i="24"/>
  <c r="Q1589" i="24"/>
  <c r="AG1589" i="24"/>
  <c r="M1590" i="24"/>
  <c r="N1590" i="24"/>
  <c r="O1590" i="24"/>
  <c r="P1590" i="24"/>
  <c r="Q1590" i="24"/>
  <c r="AG1590" i="24"/>
  <c r="M1591" i="24"/>
  <c r="N1591" i="24"/>
  <c r="O1591" i="24"/>
  <c r="P1591" i="24"/>
  <c r="Q1591" i="24"/>
  <c r="AG1591" i="24"/>
  <c r="M1592" i="24"/>
  <c r="N1592" i="24"/>
  <c r="O1592" i="24"/>
  <c r="P1592" i="24"/>
  <c r="Q1592" i="24"/>
  <c r="AG1592" i="24"/>
  <c r="M1593" i="24"/>
  <c r="N1593" i="24"/>
  <c r="O1593" i="24"/>
  <c r="P1593" i="24"/>
  <c r="Q1593" i="24"/>
  <c r="AG1593" i="24"/>
  <c r="M1594" i="24"/>
  <c r="N1594" i="24"/>
  <c r="O1594" i="24"/>
  <c r="P1594" i="24"/>
  <c r="Q1594" i="24"/>
  <c r="AG1594" i="24"/>
  <c r="M1595" i="24"/>
  <c r="N1595" i="24"/>
  <c r="O1595" i="24"/>
  <c r="P1595" i="24"/>
  <c r="Q1595" i="24"/>
  <c r="AG1595" i="24"/>
  <c r="M1596" i="24"/>
  <c r="N1596" i="24"/>
  <c r="O1596" i="24"/>
  <c r="P1596" i="24"/>
  <c r="Q1596" i="24"/>
  <c r="AG1596" i="24"/>
  <c r="M1597" i="24"/>
  <c r="N1597" i="24"/>
  <c r="O1597" i="24"/>
  <c r="P1597" i="24"/>
  <c r="Q1597" i="24"/>
  <c r="AG1597" i="24"/>
  <c r="M1598" i="24"/>
  <c r="N1598" i="24"/>
  <c r="O1598" i="24"/>
  <c r="P1598" i="24"/>
  <c r="Q1598" i="24"/>
  <c r="AG1598" i="24"/>
  <c r="M1599" i="24"/>
  <c r="N1599" i="24"/>
  <c r="O1599" i="24"/>
  <c r="P1599" i="24"/>
  <c r="Q1599" i="24"/>
  <c r="AG1599" i="24"/>
  <c r="M1600" i="24"/>
  <c r="N1600" i="24"/>
  <c r="O1600" i="24"/>
  <c r="P1600" i="24"/>
  <c r="Q1600" i="24"/>
  <c r="AG1600" i="24"/>
  <c r="M1601" i="24"/>
  <c r="N1601" i="24"/>
  <c r="O1601" i="24"/>
  <c r="P1601" i="24"/>
  <c r="Q1601" i="24"/>
  <c r="AG1601" i="24"/>
  <c r="M1602" i="24"/>
  <c r="N1602" i="24"/>
  <c r="O1602" i="24"/>
  <c r="P1602" i="24"/>
  <c r="Q1602" i="24"/>
  <c r="AG1602" i="24"/>
  <c r="M1603" i="24"/>
  <c r="N1603" i="24"/>
  <c r="O1603" i="24"/>
  <c r="P1603" i="24"/>
  <c r="Q1603" i="24"/>
  <c r="AG1603" i="24"/>
  <c r="M1604" i="24"/>
  <c r="N1604" i="24"/>
  <c r="O1604" i="24"/>
  <c r="P1604" i="24"/>
  <c r="Q1604" i="24"/>
  <c r="AG1604" i="24"/>
  <c r="M1605" i="24"/>
  <c r="N1605" i="24"/>
  <c r="O1605" i="24"/>
  <c r="P1605" i="24"/>
  <c r="Q1605" i="24"/>
  <c r="AG1605" i="24"/>
  <c r="M1606" i="24"/>
  <c r="N1606" i="24"/>
  <c r="O1606" i="24"/>
  <c r="P1606" i="24"/>
  <c r="Q1606" i="24"/>
  <c r="AG1606" i="24"/>
  <c r="M1607" i="24"/>
  <c r="N1607" i="24"/>
  <c r="O1607" i="24"/>
  <c r="P1607" i="24"/>
  <c r="Q1607" i="24"/>
  <c r="AG1607" i="24"/>
  <c r="M1608" i="24"/>
  <c r="N1608" i="24"/>
  <c r="O1608" i="24"/>
  <c r="P1608" i="24"/>
  <c r="Q1608" i="24"/>
  <c r="AG1608" i="24"/>
  <c r="M1609" i="24"/>
  <c r="N1609" i="24"/>
  <c r="O1609" i="24"/>
  <c r="P1609" i="24"/>
  <c r="Q1609" i="24"/>
  <c r="AG1609" i="24"/>
  <c r="M1610" i="24"/>
  <c r="N1610" i="24"/>
  <c r="O1610" i="24"/>
  <c r="P1610" i="24"/>
  <c r="Q1610" i="24"/>
  <c r="AG1610" i="24"/>
  <c r="M1611" i="24"/>
  <c r="N1611" i="24"/>
  <c r="O1611" i="24"/>
  <c r="P1611" i="24"/>
  <c r="Q1611" i="24"/>
  <c r="AG1611" i="24"/>
  <c r="M1612" i="24"/>
  <c r="N1612" i="24"/>
  <c r="O1612" i="24"/>
  <c r="P1612" i="24"/>
  <c r="Q1612" i="24"/>
  <c r="AG1612" i="24"/>
  <c r="M1613" i="24"/>
  <c r="N1613" i="24"/>
  <c r="O1613" i="24"/>
  <c r="P1613" i="24"/>
  <c r="Q1613" i="24"/>
  <c r="AG1613" i="24"/>
  <c r="M1614" i="24"/>
  <c r="N1614" i="24"/>
  <c r="O1614" i="24"/>
  <c r="P1614" i="24"/>
  <c r="Q1614" i="24"/>
  <c r="AG1614" i="24"/>
  <c r="M1615" i="24"/>
  <c r="N1615" i="24"/>
  <c r="O1615" i="24"/>
  <c r="P1615" i="24"/>
  <c r="Q1615" i="24"/>
  <c r="AG1615" i="24"/>
  <c r="M1616" i="24"/>
  <c r="N1616" i="24"/>
  <c r="O1616" i="24"/>
  <c r="P1616" i="24"/>
  <c r="Q1616" i="24"/>
  <c r="AG1616" i="24"/>
  <c r="M1617" i="24"/>
  <c r="N1617" i="24"/>
  <c r="O1617" i="24"/>
  <c r="P1617" i="24"/>
  <c r="Q1617" i="24"/>
  <c r="AG1617" i="24"/>
  <c r="M1618" i="24"/>
  <c r="N1618" i="24"/>
  <c r="O1618" i="24"/>
  <c r="P1618" i="24"/>
  <c r="Q1618" i="24"/>
  <c r="AG1618" i="24"/>
  <c r="M1619" i="24"/>
  <c r="N1619" i="24"/>
  <c r="O1619" i="24"/>
  <c r="P1619" i="24"/>
  <c r="Q1619" i="24"/>
  <c r="AG1619" i="24"/>
  <c r="M1620" i="24"/>
  <c r="N1620" i="24"/>
  <c r="O1620" i="24"/>
  <c r="P1620" i="24"/>
  <c r="Q1620" i="24"/>
  <c r="AG1620" i="24"/>
  <c r="M1621" i="24"/>
  <c r="N1621" i="24"/>
  <c r="O1621" i="24"/>
  <c r="P1621" i="24"/>
  <c r="Q1621" i="24"/>
  <c r="AG1621" i="24"/>
  <c r="M1622" i="24"/>
  <c r="N1622" i="24"/>
  <c r="O1622" i="24"/>
  <c r="P1622" i="24"/>
  <c r="Q1622" i="24"/>
  <c r="AG1622" i="24"/>
  <c r="M1623" i="24"/>
  <c r="N1623" i="24"/>
  <c r="O1623" i="24"/>
  <c r="P1623" i="24"/>
  <c r="Q1623" i="24"/>
  <c r="AG1623" i="24"/>
  <c r="M1624" i="24"/>
  <c r="N1624" i="24"/>
  <c r="O1624" i="24"/>
  <c r="P1624" i="24"/>
  <c r="Q1624" i="24"/>
  <c r="AG1624" i="24"/>
  <c r="M1625" i="24"/>
  <c r="N1625" i="24"/>
  <c r="O1625" i="24"/>
  <c r="P1625" i="24"/>
  <c r="Q1625" i="24"/>
  <c r="AG1625" i="24"/>
  <c r="M1626" i="24"/>
  <c r="N1626" i="24"/>
  <c r="O1626" i="24"/>
  <c r="P1626" i="24"/>
  <c r="Q1626" i="24"/>
  <c r="AG1626" i="24"/>
  <c r="M1627" i="24"/>
  <c r="N1627" i="24"/>
  <c r="O1627" i="24"/>
  <c r="P1627" i="24"/>
  <c r="Q1627" i="24"/>
  <c r="AG1627" i="24"/>
  <c r="M1628" i="24"/>
  <c r="N1628" i="24"/>
  <c r="O1628" i="24"/>
  <c r="P1628" i="24"/>
  <c r="Q1628" i="24"/>
  <c r="AG1628" i="24"/>
  <c r="M1629" i="24"/>
  <c r="N1629" i="24"/>
  <c r="O1629" i="24"/>
  <c r="P1629" i="24"/>
  <c r="Q1629" i="24"/>
  <c r="AG1629" i="24"/>
  <c r="M1630" i="24"/>
  <c r="N1630" i="24"/>
  <c r="O1630" i="24"/>
  <c r="P1630" i="24"/>
  <c r="Q1630" i="24"/>
  <c r="AG1630" i="24"/>
  <c r="M1631" i="24"/>
  <c r="N1631" i="24"/>
  <c r="O1631" i="24"/>
  <c r="P1631" i="24"/>
  <c r="Q1631" i="24"/>
  <c r="AG1631" i="24"/>
  <c r="M1632" i="24"/>
  <c r="N1632" i="24"/>
  <c r="O1632" i="24"/>
  <c r="P1632" i="24"/>
  <c r="Q1632" i="24"/>
  <c r="AG1632" i="24"/>
  <c r="M1633" i="24"/>
  <c r="N1633" i="24"/>
  <c r="O1633" i="24"/>
  <c r="P1633" i="24"/>
  <c r="Q1633" i="24"/>
  <c r="AG1633" i="24"/>
  <c r="M1634" i="24"/>
  <c r="N1634" i="24"/>
  <c r="O1634" i="24"/>
  <c r="P1634" i="24"/>
  <c r="Q1634" i="24"/>
  <c r="AG1634" i="24"/>
  <c r="M1635" i="24"/>
  <c r="N1635" i="24"/>
  <c r="O1635" i="24"/>
  <c r="P1635" i="24"/>
  <c r="Q1635" i="24"/>
  <c r="AG1635" i="24"/>
  <c r="M1636" i="24"/>
  <c r="N1636" i="24"/>
  <c r="O1636" i="24"/>
  <c r="P1636" i="24"/>
  <c r="Q1636" i="24"/>
  <c r="AG1636" i="24"/>
  <c r="M1637" i="24"/>
  <c r="N1637" i="24"/>
  <c r="O1637" i="24"/>
  <c r="P1637" i="24"/>
  <c r="Q1637" i="24"/>
  <c r="AG1637" i="24"/>
  <c r="M1638" i="24"/>
  <c r="N1638" i="24"/>
  <c r="O1638" i="24"/>
  <c r="P1638" i="24"/>
  <c r="Q1638" i="24"/>
  <c r="AG1638" i="24"/>
  <c r="M1639" i="24"/>
  <c r="N1639" i="24"/>
  <c r="O1639" i="24"/>
  <c r="P1639" i="24"/>
  <c r="Q1639" i="24"/>
  <c r="AG1639" i="24"/>
  <c r="M1640" i="24"/>
  <c r="N1640" i="24"/>
  <c r="O1640" i="24"/>
  <c r="P1640" i="24"/>
  <c r="Q1640" i="24"/>
  <c r="AG1640" i="24"/>
  <c r="M1641" i="24"/>
  <c r="N1641" i="24"/>
  <c r="O1641" i="24"/>
  <c r="P1641" i="24"/>
  <c r="Q1641" i="24"/>
  <c r="AG1641" i="24"/>
  <c r="M1642" i="24"/>
  <c r="N1642" i="24"/>
  <c r="O1642" i="24"/>
  <c r="P1642" i="24"/>
  <c r="Q1642" i="24"/>
  <c r="AG1642" i="24"/>
  <c r="M1643" i="24"/>
  <c r="N1643" i="24"/>
  <c r="O1643" i="24"/>
  <c r="P1643" i="24"/>
  <c r="Q1643" i="24"/>
  <c r="AG1643" i="24"/>
  <c r="M1644" i="24"/>
  <c r="N1644" i="24"/>
  <c r="O1644" i="24"/>
  <c r="P1644" i="24"/>
  <c r="Q1644" i="24"/>
  <c r="AG1644" i="24"/>
  <c r="M1645" i="24"/>
  <c r="N1645" i="24"/>
  <c r="O1645" i="24"/>
  <c r="P1645" i="24"/>
  <c r="Q1645" i="24"/>
  <c r="AG1645" i="24"/>
  <c r="M1646" i="24"/>
  <c r="N1646" i="24"/>
  <c r="O1646" i="24"/>
  <c r="P1646" i="24"/>
  <c r="Q1646" i="24"/>
  <c r="AG1646" i="24"/>
  <c r="M1647" i="24"/>
  <c r="N1647" i="24"/>
  <c r="O1647" i="24"/>
  <c r="P1647" i="24"/>
  <c r="Q1647" i="24"/>
  <c r="AG1647" i="24"/>
  <c r="M1648" i="24"/>
  <c r="N1648" i="24"/>
  <c r="O1648" i="24"/>
  <c r="P1648" i="24"/>
  <c r="Q1648" i="24"/>
  <c r="AG1648" i="24"/>
  <c r="M1649" i="24"/>
  <c r="N1649" i="24"/>
  <c r="O1649" i="24"/>
  <c r="P1649" i="24"/>
  <c r="Q1649" i="24"/>
  <c r="AG1649" i="24"/>
  <c r="M1650" i="24"/>
  <c r="N1650" i="24"/>
  <c r="O1650" i="24"/>
  <c r="P1650" i="24"/>
  <c r="Q1650" i="24"/>
  <c r="AG1650" i="24"/>
  <c r="M1651" i="24"/>
  <c r="N1651" i="24"/>
  <c r="O1651" i="24"/>
  <c r="P1651" i="24"/>
  <c r="Q1651" i="24"/>
  <c r="AG1651" i="24"/>
  <c r="M1652" i="24"/>
  <c r="N1652" i="24"/>
  <c r="O1652" i="24"/>
  <c r="P1652" i="24"/>
  <c r="Q1652" i="24"/>
  <c r="AG1652" i="24"/>
  <c r="M1653" i="24"/>
  <c r="N1653" i="24"/>
  <c r="O1653" i="24"/>
  <c r="P1653" i="24"/>
  <c r="Q1653" i="24"/>
  <c r="AG1653" i="24"/>
  <c r="M1654" i="24"/>
  <c r="N1654" i="24"/>
  <c r="O1654" i="24"/>
  <c r="P1654" i="24"/>
  <c r="Q1654" i="24"/>
  <c r="AG1654" i="24"/>
  <c r="M1655" i="24"/>
  <c r="N1655" i="24"/>
  <c r="O1655" i="24"/>
  <c r="P1655" i="24"/>
  <c r="Q1655" i="24"/>
  <c r="AG1655" i="24"/>
  <c r="M1656" i="24"/>
  <c r="N1656" i="24"/>
  <c r="O1656" i="24"/>
  <c r="P1656" i="24"/>
  <c r="Q1656" i="24"/>
  <c r="AG1656" i="24"/>
  <c r="M1657" i="24"/>
  <c r="N1657" i="24"/>
  <c r="O1657" i="24"/>
  <c r="P1657" i="24"/>
  <c r="Q1657" i="24"/>
  <c r="AG1657" i="24"/>
  <c r="M1658" i="24"/>
  <c r="N1658" i="24"/>
  <c r="O1658" i="24"/>
  <c r="P1658" i="24"/>
  <c r="Q1658" i="24"/>
  <c r="AG1658" i="24"/>
  <c r="M1659" i="24"/>
  <c r="N1659" i="24"/>
  <c r="O1659" i="24"/>
  <c r="P1659" i="24"/>
  <c r="Q1659" i="24"/>
  <c r="AG1659" i="24"/>
  <c r="M1660" i="24"/>
  <c r="N1660" i="24"/>
  <c r="O1660" i="24"/>
  <c r="P1660" i="24"/>
  <c r="Q1660" i="24"/>
  <c r="AG1660" i="24"/>
  <c r="M1661" i="24"/>
  <c r="N1661" i="24"/>
  <c r="O1661" i="24"/>
  <c r="P1661" i="24"/>
  <c r="Q1661" i="24"/>
  <c r="AG1661" i="24"/>
  <c r="M1662" i="24"/>
  <c r="N1662" i="24"/>
  <c r="O1662" i="24"/>
  <c r="P1662" i="24"/>
  <c r="Q1662" i="24"/>
  <c r="AG1662" i="24"/>
  <c r="M1663" i="24"/>
  <c r="N1663" i="24"/>
  <c r="O1663" i="24"/>
  <c r="P1663" i="24"/>
  <c r="Q1663" i="24"/>
  <c r="AG1663" i="24"/>
  <c r="M1664" i="24"/>
  <c r="N1664" i="24"/>
  <c r="O1664" i="24"/>
  <c r="P1664" i="24"/>
  <c r="Q1664" i="24"/>
  <c r="AG1664" i="24"/>
  <c r="M1665" i="24"/>
  <c r="N1665" i="24"/>
  <c r="O1665" i="24"/>
  <c r="P1665" i="24"/>
  <c r="Q1665" i="24"/>
  <c r="AG1665" i="24"/>
  <c r="M1666" i="24"/>
  <c r="N1666" i="24"/>
  <c r="O1666" i="24"/>
  <c r="P1666" i="24"/>
  <c r="Q1666" i="24"/>
  <c r="AG1666" i="24"/>
  <c r="M1667" i="24"/>
  <c r="N1667" i="24"/>
  <c r="O1667" i="24"/>
  <c r="P1667" i="24"/>
  <c r="Q1667" i="24"/>
  <c r="AG1667" i="24"/>
  <c r="M1668" i="24"/>
  <c r="N1668" i="24"/>
  <c r="O1668" i="24"/>
  <c r="P1668" i="24"/>
  <c r="Q1668" i="24"/>
  <c r="AG1668" i="24"/>
  <c r="M1669" i="24"/>
  <c r="N1669" i="24"/>
  <c r="O1669" i="24"/>
  <c r="P1669" i="24"/>
  <c r="Q1669" i="24"/>
  <c r="AG1669" i="24"/>
  <c r="M1670" i="24"/>
  <c r="N1670" i="24"/>
  <c r="O1670" i="24"/>
  <c r="P1670" i="24"/>
  <c r="Q1670" i="24"/>
  <c r="AG1670" i="24"/>
  <c r="M1671" i="24"/>
  <c r="N1671" i="24"/>
  <c r="O1671" i="24"/>
  <c r="P1671" i="24"/>
  <c r="Q1671" i="24"/>
  <c r="AG1671" i="24"/>
  <c r="M1672" i="24"/>
  <c r="N1672" i="24"/>
  <c r="O1672" i="24"/>
  <c r="P1672" i="24"/>
  <c r="Q1672" i="24"/>
  <c r="AG1672" i="24"/>
  <c r="M1673" i="24"/>
  <c r="N1673" i="24"/>
  <c r="O1673" i="24"/>
  <c r="P1673" i="24"/>
  <c r="Q1673" i="24"/>
  <c r="AG1673" i="24"/>
  <c r="M1674" i="24"/>
  <c r="N1674" i="24"/>
  <c r="O1674" i="24"/>
  <c r="P1674" i="24"/>
  <c r="Q1674" i="24"/>
  <c r="AG1674" i="24"/>
  <c r="M1675" i="24"/>
  <c r="N1675" i="24"/>
  <c r="O1675" i="24"/>
  <c r="P1675" i="24"/>
  <c r="Q1675" i="24"/>
  <c r="AG1675" i="24"/>
  <c r="M1676" i="24"/>
  <c r="N1676" i="24"/>
  <c r="O1676" i="24"/>
  <c r="P1676" i="24"/>
  <c r="Q1676" i="24"/>
  <c r="AG1676" i="24"/>
  <c r="M1677" i="24"/>
  <c r="N1677" i="24"/>
  <c r="O1677" i="24"/>
  <c r="P1677" i="24"/>
  <c r="Q1677" i="24"/>
  <c r="AG1677" i="24"/>
  <c r="M1678" i="24"/>
  <c r="N1678" i="24"/>
  <c r="O1678" i="24"/>
  <c r="P1678" i="24"/>
  <c r="Q1678" i="24"/>
  <c r="AG1678" i="24"/>
  <c r="M1679" i="24"/>
  <c r="N1679" i="24"/>
  <c r="O1679" i="24"/>
  <c r="P1679" i="24"/>
  <c r="Q1679" i="24"/>
  <c r="AG1679" i="24"/>
  <c r="M1680" i="24"/>
  <c r="N1680" i="24"/>
  <c r="O1680" i="24"/>
  <c r="P1680" i="24"/>
  <c r="Q1680" i="24"/>
  <c r="AG1680" i="24"/>
  <c r="M1681" i="24"/>
  <c r="N1681" i="24"/>
  <c r="O1681" i="24"/>
  <c r="P1681" i="24"/>
  <c r="Q1681" i="24"/>
  <c r="AG1681" i="24"/>
  <c r="M1682" i="24"/>
  <c r="N1682" i="24"/>
  <c r="O1682" i="24"/>
  <c r="P1682" i="24"/>
  <c r="Q1682" i="24"/>
  <c r="AG1682" i="24"/>
  <c r="M1683" i="24"/>
  <c r="N1683" i="24"/>
  <c r="O1683" i="24"/>
  <c r="P1683" i="24"/>
  <c r="Q1683" i="24"/>
  <c r="AG1683" i="24"/>
  <c r="M1684" i="24"/>
  <c r="N1684" i="24"/>
  <c r="O1684" i="24"/>
  <c r="P1684" i="24"/>
  <c r="Q1684" i="24"/>
  <c r="AG1684" i="24"/>
  <c r="M1685" i="24"/>
  <c r="N1685" i="24"/>
  <c r="O1685" i="24"/>
  <c r="P1685" i="24"/>
  <c r="Q1685" i="24"/>
  <c r="AG1685" i="24"/>
  <c r="M1686" i="24"/>
  <c r="N1686" i="24"/>
  <c r="O1686" i="24"/>
  <c r="P1686" i="24"/>
  <c r="Q1686" i="24"/>
  <c r="AG1686" i="24"/>
  <c r="M1687" i="24"/>
  <c r="N1687" i="24"/>
  <c r="O1687" i="24"/>
  <c r="P1687" i="24"/>
  <c r="Q1687" i="24"/>
  <c r="AG1687" i="24"/>
  <c r="M1688" i="24"/>
  <c r="N1688" i="24"/>
  <c r="O1688" i="24"/>
  <c r="P1688" i="24"/>
  <c r="Q1688" i="24"/>
  <c r="AG1688" i="24"/>
  <c r="M1689" i="24"/>
  <c r="N1689" i="24"/>
  <c r="O1689" i="24"/>
  <c r="P1689" i="24"/>
  <c r="Q1689" i="24"/>
  <c r="AG1689" i="24"/>
  <c r="M1690" i="24"/>
  <c r="N1690" i="24"/>
  <c r="O1690" i="24"/>
  <c r="P1690" i="24"/>
  <c r="Q1690" i="24"/>
  <c r="AG1690" i="24"/>
  <c r="M1691" i="24"/>
  <c r="N1691" i="24"/>
  <c r="O1691" i="24"/>
  <c r="P1691" i="24"/>
  <c r="Q1691" i="24"/>
  <c r="AG1691" i="24"/>
  <c r="M1692" i="24"/>
  <c r="N1692" i="24"/>
  <c r="O1692" i="24"/>
  <c r="P1692" i="24"/>
  <c r="Q1692" i="24"/>
  <c r="AG1692" i="24"/>
  <c r="M1693" i="24"/>
  <c r="N1693" i="24"/>
  <c r="O1693" i="24"/>
  <c r="P1693" i="24"/>
  <c r="Q1693" i="24"/>
  <c r="AG1693" i="24"/>
  <c r="M1694" i="24"/>
  <c r="N1694" i="24"/>
  <c r="O1694" i="24"/>
  <c r="P1694" i="24"/>
  <c r="Q1694" i="24"/>
  <c r="AG1694" i="24"/>
  <c r="M1695" i="24"/>
  <c r="N1695" i="24"/>
  <c r="O1695" i="24"/>
  <c r="P1695" i="24"/>
  <c r="Q1695" i="24"/>
  <c r="AG1695" i="24"/>
  <c r="M1696" i="24"/>
  <c r="N1696" i="24"/>
  <c r="O1696" i="24"/>
  <c r="P1696" i="24"/>
  <c r="Q1696" i="24"/>
  <c r="AG1696" i="24"/>
  <c r="M1697" i="24"/>
  <c r="N1697" i="24"/>
  <c r="O1697" i="24"/>
  <c r="P1697" i="24"/>
  <c r="Q1697" i="24"/>
  <c r="AG1697" i="24"/>
  <c r="M1698" i="24"/>
  <c r="N1698" i="24"/>
  <c r="O1698" i="24"/>
  <c r="P1698" i="24"/>
  <c r="Q1698" i="24"/>
  <c r="AG1698" i="24"/>
  <c r="M1699" i="24"/>
  <c r="N1699" i="24"/>
  <c r="O1699" i="24"/>
  <c r="P1699" i="24"/>
  <c r="Q1699" i="24"/>
  <c r="AG1699" i="24"/>
  <c r="M1700" i="24"/>
  <c r="N1700" i="24"/>
  <c r="O1700" i="24"/>
  <c r="P1700" i="24"/>
  <c r="Q1700" i="24"/>
  <c r="AG1700" i="24"/>
  <c r="M1701" i="24"/>
  <c r="N1701" i="24"/>
  <c r="O1701" i="24"/>
  <c r="P1701" i="24"/>
  <c r="Q1701" i="24"/>
  <c r="AG1701" i="24"/>
  <c r="M1702" i="24"/>
  <c r="N1702" i="24"/>
  <c r="O1702" i="24"/>
  <c r="P1702" i="24"/>
  <c r="Q1702" i="24"/>
  <c r="AG1702" i="24"/>
  <c r="M1703" i="24"/>
  <c r="N1703" i="24"/>
  <c r="O1703" i="24"/>
  <c r="P1703" i="24"/>
  <c r="Q1703" i="24"/>
  <c r="AG1703" i="24"/>
  <c r="M1704" i="24"/>
  <c r="N1704" i="24"/>
  <c r="O1704" i="24"/>
  <c r="P1704" i="24"/>
  <c r="Q1704" i="24"/>
  <c r="AG1704" i="24"/>
  <c r="M1705" i="24"/>
  <c r="N1705" i="24"/>
  <c r="O1705" i="24"/>
  <c r="P1705" i="24"/>
  <c r="Q1705" i="24"/>
  <c r="AG1705" i="24"/>
  <c r="M1706" i="24"/>
  <c r="N1706" i="24"/>
  <c r="O1706" i="24"/>
  <c r="P1706" i="24"/>
  <c r="Q1706" i="24"/>
  <c r="AG1706" i="24"/>
  <c r="M1707" i="24"/>
  <c r="N1707" i="24"/>
  <c r="O1707" i="24"/>
  <c r="P1707" i="24"/>
  <c r="Q1707" i="24"/>
  <c r="AG1707" i="24"/>
  <c r="M1708" i="24"/>
  <c r="N1708" i="24"/>
  <c r="O1708" i="24"/>
  <c r="P1708" i="24"/>
  <c r="Q1708" i="24"/>
  <c r="AG1708" i="24"/>
  <c r="M1709" i="24"/>
  <c r="N1709" i="24"/>
  <c r="O1709" i="24"/>
  <c r="P1709" i="24"/>
  <c r="Q1709" i="24"/>
  <c r="AG1709" i="24"/>
  <c r="M1710" i="24"/>
  <c r="N1710" i="24"/>
  <c r="O1710" i="24"/>
  <c r="P1710" i="24"/>
  <c r="Q1710" i="24"/>
  <c r="AG1710" i="24"/>
  <c r="M1711" i="24"/>
  <c r="N1711" i="24"/>
  <c r="O1711" i="24"/>
  <c r="P1711" i="24"/>
  <c r="Q1711" i="24"/>
  <c r="AG1711" i="24"/>
  <c r="M1712" i="24"/>
  <c r="N1712" i="24"/>
  <c r="O1712" i="24"/>
  <c r="P1712" i="24"/>
  <c r="Q1712" i="24"/>
  <c r="AG1712" i="24"/>
  <c r="M1713" i="24"/>
  <c r="N1713" i="24"/>
  <c r="O1713" i="24"/>
  <c r="P1713" i="24"/>
  <c r="Q1713" i="24"/>
  <c r="AG1713" i="24"/>
  <c r="M1714" i="24"/>
  <c r="N1714" i="24"/>
  <c r="O1714" i="24"/>
  <c r="P1714" i="24"/>
  <c r="Q1714" i="24"/>
  <c r="AG1714" i="24"/>
  <c r="M1715" i="24"/>
  <c r="N1715" i="24"/>
  <c r="O1715" i="24"/>
  <c r="P1715" i="24"/>
  <c r="Q1715" i="24"/>
  <c r="AG1715" i="24"/>
  <c r="M1716" i="24"/>
  <c r="N1716" i="24"/>
  <c r="O1716" i="24"/>
  <c r="P1716" i="24"/>
  <c r="Q1716" i="24"/>
  <c r="AG1716" i="24"/>
  <c r="M1717" i="24"/>
  <c r="N1717" i="24"/>
  <c r="O1717" i="24"/>
  <c r="P1717" i="24"/>
  <c r="Q1717" i="24"/>
  <c r="AG1717" i="24"/>
  <c r="M1718" i="24"/>
  <c r="N1718" i="24"/>
  <c r="O1718" i="24"/>
  <c r="P1718" i="24"/>
  <c r="Q1718" i="24"/>
  <c r="AG1718" i="24"/>
  <c r="M1719" i="24"/>
  <c r="N1719" i="24"/>
  <c r="O1719" i="24"/>
  <c r="P1719" i="24"/>
  <c r="Q1719" i="24"/>
  <c r="AG1719" i="24"/>
  <c r="M1720" i="24"/>
  <c r="N1720" i="24"/>
  <c r="O1720" i="24"/>
  <c r="P1720" i="24"/>
  <c r="Q1720" i="24"/>
  <c r="AG1720" i="24"/>
  <c r="M1721" i="24"/>
  <c r="N1721" i="24"/>
  <c r="O1721" i="24"/>
  <c r="P1721" i="24"/>
  <c r="Q1721" i="24"/>
  <c r="AG1721" i="24"/>
  <c r="M1722" i="24"/>
  <c r="N1722" i="24"/>
  <c r="O1722" i="24"/>
  <c r="P1722" i="24"/>
  <c r="Q1722" i="24"/>
  <c r="AG1722" i="24"/>
  <c r="M1723" i="24"/>
  <c r="N1723" i="24"/>
  <c r="O1723" i="24"/>
  <c r="P1723" i="24"/>
  <c r="Q1723" i="24"/>
  <c r="AG1723" i="24"/>
  <c r="M1724" i="24"/>
  <c r="N1724" i="24"/>
  <c r="O1724" i="24"/>
  <c r="P1724" i="24"/>
  <c r="Q1724" i="24"/>
  <c r="AG1724" i="24"/>
  <c r="M1725" i="24"/>
  <c r="N1725" i="24"/>
  <c r="O1725" i="24"/>
  <c r="P1725" i="24"/>
  <c r="Q1725" i="24"/>
  <c r="AG1725" i="24"/>
  <c r="M1726" i="24"/>
  <c r="N1726" i="24"/>
  <c r="O1726" i="24"/>
  <c r="P1726" i="24"/>
  <c r="Q1726" i="24"/>
  <c r="AG1726" i="24"/>
  <c r="M1727" i="24"/>
  <c r="N1727" i="24"/>
  <c r="O1727" i="24"/>
  <c r="P1727" i="24"/>
  <c r="Q1727" i="24"/>
  <c r="AG1727" i="24"/>
  <c r="M1728" i="24"/>
  <c r="N1728" i="24"/>
  <c r="O1728" i="24"/>
  <c r="P1728" i="24"/>
  <c r="Q1728" i="24"/>
  <c r="AG1728" i="24"/>
  <c r="M1729" i="24"/>
  <c r="N1729" i="24"/>
  <c r="O1729" i="24"/>
  <c r="P1729" i="24"/>
  <c r="Q1729" i="24"/>
  <c r="AG1729" i="24"/>
  <c r="M1730" i="24"/>
  <c r="N1730" i="24"/>
  <c r="O1730" i="24"/>
  <c r="P1730" i="24"/>
  <c r="Q1730" i="24"/>
  <c r="AG1730" i="24"/>
  <c r="M1731" i="24"/>
  <c r="N1731" i="24"/>
  <c r="O1731" i="24"/>
  <c r="P1731" i="24"/>
  <c r="Q1731" i="24"/>
  <c r="AG1731" i="24"/>
  <c r="M1732" i="24"/>
  <c r="N1732" i="24"/>
  <c r="O1732" i="24"/>
  <c r="P1732" i="24"/>
  <c r="Q1732" i="24"/>
  <c r="AG1732" i="24"/>
  <c r="M1733" i="24"/>
  <c r="N1733" i="24"/>
  <c r="O1733" i="24"/>
  <c r="P1733" i="24"/>
  <c r="Q1733" i="24"/>
  <c r="AG1733" i="24"/>
  <c r="M1734" i="24"/>
  <c r="N1734" i="24"/>
  <c r="O1734" i="24"/>
  <c r="P1734" i="24"/>
  <c r="Q1734" i="24"/>
  <c r="AG1734" i="24"/>
  <c r="M1735" i="24"/>
  <c r="N1735" i="24"/>
  <c r="O1735" i="24"/>
  <c r="P1735" i="24"/>
  <c r="Q1735" i="24"/>
  <c r="AG1735" i="24"/>
  <c r="M1736" i="24"/>
  <c r="N1736" i="24"/>
  <c r="O1736" i="24"/>
  <c r="P1736" i="24"/>
  <c r="Q1736" i="24"/>
  <c r="AG1736" i="24"/>
  <c r="M1737" i="24"/>
  <c r="N1737" i="24"/>
  <c r="O1737" i="24"/>
  <c r="P1737" i="24"/>
  <c r="Q1737" i="24"/>
  <c r="AG1737" i="24"/>
  <c r="M1738" i="24"/>
  <c r="N1738" i="24"/>
  <c r="O1738" i="24"/>
  <c r="P1738" i="24"/>
  <c r="Q1738" i="24"/>
  <c r="AG1738" i="24"/>
  <c r="M1739" i="24"/>
  <c r="N1739" i="24"/>
  <c r="O1739" i="24"/>
  <c r="P1739" i="24"/>
  <c r="Q1739" i="24"/>
  <c r="AG1739" i="24"/>
  <c r="M1740" i="24"/>
  <c r="N1740" i="24"/>
  <c r="O1740" i="24"/>
  <c r="P1740" i="24"/>
  <c r="Q1740" i="24"/>
  <c r="AG1740" i="24"/>
  <c r="M1741" i="24"/>
  <c r="N1741" i="24"/>
  <c r="O1741" i="24"/>
  <c r="P1741" i="24"/>
  <c r="Q1741" i="24"/>
  <c r="AG1741" i="24"/>
  <c r="M1742" i="24"/>
  <c r="N1742" i="24"/>
  <c r="O1742" i="24"/>
  <c r="P1742" i="24"/>
  <c r="Q1742" i="24"/>
  <c r="AG1742" i="24"/>
  <c r="M1743" i="24"/>
  <c r="N1743" i="24"/>
  <c r="O1743" i="24"/>
  <c r="P1743" i="24"/>
  <c r="Q1743" i="24"/>
  <c r="AG1743" i="24"/>
  <c r="M1744" i="24"/>
  <c r="N1744" i="24"/>
  <c r="O1744" i="24"/>
  <c r="P1744" i="24"/>
  <c r="Q1744" i="24"/>
  <c r="AG1744" i="24"/>
  <c r="M1745" i="24"/>
  <c r="N1745" i="24"/>
  <c r="O1745" i="24"/>
  <c r="P1745" i="24"/>
  <c r="Q1745" i="24"/>
  <c r="AG1745" i="24"/>
  <c r="M1746" i="24"/>
  <c r="N1746" i="24"/>
  <c r="O1746" i="24"/>
  <c r="P1746" i="24"/>
  <c r="Q1746" i="24"/>
  <c r="AG1746" i="24"/>
  <c r="M1747" i="24"/>
  <c r="N1747" i="24"/>
  <c r="O1747" i="24"/>
  <c r="P1747" i="24"/>
  <c r="Q1747" i="24"/>
  <c r="AG1747" i="24"/>
  <c r="M1748" i="24"/>
  <c r="N1748" i="24"/>
  <c r="O1748" i="24"/>
  <c r="P1748" i="24"/>
  <c r="Q1748" i="24"/>
  <c r="AG1748" i="24"/>
  <c r="M1749" i="24"/>
  <c r="N1749" i="24"/>
  <c r="O1749" i="24"/>
  <c r="P1749" i="24"/>
  <c r="Q1749" i="24"/>
  <c r="AG1749" i="24"/>
  <c r="M1750" i="24"/>
  <c r="N1750" i="24"/>
  <c r="O1750" i="24"/>
  <c r="P1750" i="24"/>
  <c r="Q1750" i="24"/>
  <c r="AG1750" i="24"/>
  <c r="M1751" i="24"/>
  <c r="N1751" i="24"/>
  <c r="O1751" i="24"/>
  <c r="P1751" i="24"/>
  <c r="Q1751" i="24"/>
  <c r="AG1751" i="24"/>
  <c r="M1752" i="24"/>
  <c r="N1752" i="24"/>
  <c r="O1752" i="24"/>
  <c r="P1752" i="24"/>
  <c r="Q1752" i="24"/>
  <c r="AG1752" i="24"/>
  <c r="M1753" i="24"/>
  <c r="N1753" i="24"/>
  <c r="O1753" i="24"/>
  <c r="P1753" i="24"/>
  <c r="Q1753" i="24"/>
  <c r="AG1753" i="24"/>
  <c r="M1754" i="24"/>
  <c r="N1754" i="24"/>
  <c r="O1754" i="24"/>
  <c r="P1754" i="24"/>
  <c r="Q1754" i="24"/>
  <c r="AG1754" i="24"/>
  <c r="M1755" i="24"/>
  <c r="N1755" i="24"/>
  <c r="O1755" i="24"/>
  <c r="P1755" i="24"/>
  <c r="Q1755" i="24"/>
  <c r="AG1755" i="24"/>
  <c r="M1756" i="24"/>
  <c r="N1756" i="24"/>
  <c r="O1756" i="24"/>
  <c r="P1756" i="24"/>
  <c r="Q1756" i="24"/>
  <c r="AG1756" i="24"/>
  <c r="M1757" i="24"/>
  <c r="N1757" i="24"/>
  <c r="O1757" i="24"/>
  <c r="P1757" i="24"/>
  <c r="Q1757" i="24"/>
  <c r="AG1757" i="24"/>
  <c r="M1758" i="24"/>
  <c r="N1758" i="24"/>
  <c r="O1758" i="24"/>
  <c r="P1758" i="24"/>
  <c r="Q1758" i="24"/>
  <c r="AG1758" i="24"/>
  <c r="M1759" i="24"/>
  <c r="N1759" i="24"/>
  <c r="O1759" i="24"/>
  <c r="P1759" i="24"/>
  <c r="Q1759" i="24"/>
  <c r="AG1759" i="24"/>
  <c r="M1760" i="24"/>
  <c r="N1760" i="24"/>
  <c r="O1760" i="24"/>
  <c r="P1760" i="24"/>
  <c r="Q1760" i="24"/>
  <c r="AG1760" i="24"/>
  <c r="M1761" i="24"/>
  <c r="N1761" i="24"/>
  <c r="O1761" i="24"/>
  <c r="P1761" i="24"/>
  <c r="Q1761" i="24"/>
  <c r="AG1761" i="24"/>
  <c r="M1762" i="24"/>
  <c r="N1762" i="24"/>
  <c r="O1762" i="24"/>
  <c r="P1762" i="24"/>
  <c r="Q1762" i="24"/>
  <c r="AG1762" i="24"/>
  <c r="M1763" i="24"/>
  <c r="N1763" i="24"/>
  <c r="O1763" i="24"/>
  <c r="P1763" i="24"/>
  <c r="Q1763" i="24"/>
  <c r="AG1763" i="24"/>
  <c r="M1764" i="24"/>
  <c r="N1764" i="24"/>
  <c r="O1764" i="24"/>
  <c r="P1764" i="24"/>
  <c r="Q1764" i="24"/>
  <c r="AG1764" i="24"/>
  <c r="M1765" i="24"/>
  <c r="N1765" i="24"/>
  <c r="O1765" i="24"/>
  <c r="P1765" i="24"/>
  <c r="Q1765" i="24"/>
  <c r="AG1765" i="24"/>
  <c r="M1766" i="24"/>
  <c r="N1766" i="24"/>
  <c r="O1766" i="24"/>
  <c r="P1766" i="24"/>
  <c r="Q1766" i="24"/>
  <c r="AG1766" i="24"/>
  <c r="M1767" i="24"/>
  <c r="N1767" i="24"/>
  <c r="O1767" i="24"/>
  <c r="P1767" i="24"/>
  <c r="Q1767" i="24"/>
  <c r="AG1767" i="24"/>
  <c r="M1768" i="24"/>
  <c r="N1768" i="24"/>
  <c r="O1768" i="24"/>
  <c r="P1768" i="24"/>
  <c r="Q1768" i="24"/>
  <c r="AG1768" i="24"/>
  <c r="M1769" i="24"/>
  <c r="N1769" i="24"/>
  <c r="O1769" i="24"/>
  <c r="P1769" i="24"/>
  <c r="Q1769" i="24"/>
  <c r="AG1769" i="24"/>
  <c r="M1770" i="24"/>
  <c r="N1770" i="24"/>
  <c r="O1770" i="24"/>
  <c r="P1770" i="24"/>
  <c r="Q1770" i="24"/>
  <c r="AG1770" i="24"/>
  <c r="M1771" i="24"/>
  <c r="N1771" i="24"/>
  <c r="O1771" i="24"/>
  <c r="P1771" i="24"/>
  <c r="Q1771" i="24"/>
  <c r="AG1771" i="24"/>
  <c r="M1772" i="24"/>
  <c r="N1772" i="24"/>
  <c r="O1772" i="24"/>
  <c r="P1772" i="24"/>
  <c r="Q1772" i="24"/>
  <c r="AG1772" i="24"/>
  <c r="M1773" i="24"/>
  <c r="N1773" i="24"/>
  <c r="O1773" i="24"/>
  <c r="P1773" i="24"/>
  <c r="Q1773" i="24"/>
  <c r="AG1773" i="24"/>
  <c r="M1774" i="24"/>
  <c r="N1774" i="24"/>
  <c r="O1774" i="24"/>
  <c r="P1774" i="24"/>
  <c r="Q1774" i="24"/>
  <c r="AG1774" i="24"/>
  <c r="M1775" i="24"/>
  <c r="N1775" i="24"/>
  <c r="O1775" i="24"/>
  <c r="P1775" i="24"/>
  <c r="Q1775" i="24"/>
  <c r="AG1775" i="24"/>
  <c r="M1776" i="24"/>
  <c r="N1776" i="24"/>
  <c r="O1776" i="24"/>
  <c r="P1776" i="24"/>
  <c r="Q1776" i="24"/>
  <c r="AG1776" i="24"/>
  <c r="M1777" i="24"/>
  <c r="N1777" i="24"/>
  <c r="O1777" i="24"/>
  <c r="P1777" i="24"/>
  <c r="Q1777" i="24"/>
  <c r="AG1777" i="24"/>
  <c r="M1778" i="24"/>
  <c r="N1778" i="24"/>
  <c r="O1778" i="24"/>
  <c r="P1778" i="24"/>
  <c r="Q1778" i="24"/>
  <c r="AG1778" i="24"/>
  <c r="M1779" i="24"/>
  <c r="N1779" i="24"/>
  <c r="O1779" i="24"/>
  <c r="P1779" i="24"/>
  <c r="Q1779" i="24"/>
  <c r="AG1779" i="24"/>
  <c r="M1780" i="24"/>
  <c r="N1780" i="24"/>
  <c r="O1780" i="24"/>
  <c r="P1780" i="24"/>
  <c r="Q1780" i="24"/>
  <c r="AG1780" i="24"/>
  <c r="M1781" i="24"/>
  <c r="N1781" i="24"/>
  <c r="O1781" i="24"/>
  <c r="P1781" i="24"/>
  <c r="Q1781" i="24"/>
  <c r="AG1781" i="24"/>
  <c r="M1782" i="24"/>
  <c r="N1782" i="24"/>
  <c r="O1782" i="24"/>
  <c r="P1782" i="24"/>
  <c r="Q1782" i="24"/>
  <c r="AG1782" i="24"/>
  <c r="M1783" i="24"/>
  <c r="N1783" i="24"/>
  <c r="O1783" i="24"/>
  <c r="P1783" i="24"/>
  <c r="Q1783" i="24"/>
  <c r="AG1783" i="24"/>
  <c r="M1784" i="24"/>
  <c r="N1784" i="24"/>
  <c r="O1784" i="24"/>
  <c r="P1784" i="24"/>
  <c r="Q1784" i="24"/>
  <c r="AG1784" i="24"/>
  <c r="M1785" i="24"/>
  <c r="N1785" i="24"/>
  <c r="O1785" i="24"/>
  <c r="P1785" i="24"/>
  <c r="Q1785" i="24"/>
  <c r="AG1785" i="24"/>
  <c r="M1786" i="24"/>
  <c r="N1786" i="24"/>
  <c r="O1786" i="24"/>
  <c r="P1786" i="24"/>
  <c r="Q1786" i="24"/>
  <c r="AG1786" i="24"/>
  <c r="M1787" i="24"/>
  <c r="N1787" i="24"/>
  <c r="O1787" i="24"/>
  <c r="P1787" i="24"/>
  <c r="Q1787" i="24"/>
  <c r="AG1787" i="24"/>
  <c r="M1788" i="24"/>
  <c r="N1788" i="24"/>
  <c r="O1788" i="24"/>
  <c r="P1788" i="24"/>
  <c r="Q1788" i="24"/>
  <c r="AG1788" i="24"/>
  <c r="M1789" i="24"/>
  <c r="N1789" i="24"/>
  <c r="O1789" i="24"/>
  <c r="P1789" i="24"/>
  <c r="Q1789" i="24"/>
  <c r="AG1789" i="24"/>
  <c r="M1790" i="24"/>
  <c r="N1790" i="24"/>
  <c r="O1790" i="24"/>
  <c r="P1790" i="24"/>
  <c r="Q1790" i="24"/>
  <c r="AG1790" i="24"/>
  <c r="M1791" i="24"/>
  <c r="N1791" i="24"/>
  <c r="O1791" i="24"/>
  <c r="P1791" i="24"/>
  <c r="Q1791" i="24"/>
  <c r="AG1791" i="24"/>
  <c r="M1792" i="24"/>
  <c r="N1792" i="24"/>
  <c r="O1792" i="24"/>
  <c r="P1792" i="24"/>
  <c r="Q1792" i="24"/>
  <c r="AG1792" i="24"/>
  <c r="M1793" i="24"/>
  <c r="N1793" i="24"/>
  <c r="O1793" i="24"/>
  <c r="P1793" i="24"/>
  <c r="Q1793" i="24"/>
  <c r="AG1793" i="24"/>
  <c r="M1794" i="24"/>
  <c r="N1794" i="24"/>
  <c r="O1794" i="24"/>
  <c r="P1794" i="24"/>
  <c r="Q1794" i="24"/>
  <c r="AG1794" i="24"/>
  <c r="M1795" i="24"/>
  <c r="N1795" i="24"/>
  <c r="O1795" i="24"/>
  <c r="P1795" i="24"/>
  <c r="Q1795" i="24"/>
  <c r="AG1795" i="24"/>
  <c r="M1796" i="24"/>
  <c r="N1796" i="24"/>
  <c r="O1796" i="24"/>
  <c r="P1796" i="24"/>
  <c r="Q1796" i="24"/>
  <c r="AG1796" i="24"/>
  <c r="M1797" i="24"/>
  <c r="N1797" i="24"/>
  <c r="O1797" i="24"/>
  <c r="P1797" i="24"/>
  <c r="Q1797" i="24"/>
  <c r="AG1797" i="24"/>
  <c r="M1798" i="24"/>
  <c r="N1798" i="24"/>
  <c r="O1798" i="24"/>
  <c r="P1798" i="24"/>
  <c r="Q1798" i="24"/>
  <c r="AG1798" i="24"/>
  <c r="M1799" i="24"/>
  <c r="N1799" i="24"/>
  <c r="O1799" i="24"/>
  <c r="P1799" i="24"/>
  <c r="Q1799" i="24"/>
  <c r="AG1799" i="24"/>
  <c r="M1800" i="24"/>
  <c r="N1800" i="24"/>
  <c r="O1800" i="24"/>
  <c r="P1800" i="24"/>
  <c r="Q1800" i="24"/>
  <c r="AG1800" i="24"/>
  <c r="M1801" i="24"/>
  <c r="N1801" i="24"/>
  <c r="O1801" i="24"/>
  <c r="P1801" i="24"/>
  <c r="Q1801" i="24"/>
  <c r="AG1801" i="24"/>
  <c r="M1802" i="24"/>
  <c r="N1802" i="24"/>
  <c r="O1802" i="24"/>
  <c r="P1802" i="24"/>
  <c r="Q1802" i="24"/>
  <c r="AG1802" i="24"/>
  <c r="M1803" i="24"/>
  <c r="N1803" i="24"/>
  <c r="O1803" i="24"/>
  <c r="P1803" i="24"/>
  <c r="Q1803" i="24"/>
  <c r="AG1803" i="24"/>
  <c r="M1804" i="24"/>
  <c r="N1804" i="24"/>
  <c r="O1804" i="24"/>
  <c r="P1804" i="24"/>
  <c r="Q1804" i="24"/>
  <c r="AG1804" i="24"/>
  <c r="M1805" i="24"/>
  <c r="N1805" i="24"/>
  <c r="O1805" i="24"/>
  <c r="P1805" i="24"/>
  <c r="Q1805" i="24"/>
  <c r="AG1805" i="24"/>
  <c r="M1806" i="24"/>
  <c r="N1806" i="24"/>
  <c r="O1806" i="24"/>
  <c r="P1806" i="24"/>
  <c r="Q1806" i="24"/>
  <c r="AG1806" i="24"/>
  <c r="M1807" i="24"/>
  <c r="N1807" i="24"/>
  <c r="O1807" i="24"/>
  <c r="P1807" i="24"/>
  <c r="Q1807" i="24"/>
  <c r="AG1807" i="24"/>
  <c r="M1808" i="24"/>
  <c r="N1808" i="24"/>
  <c r="O1808" i="24"/>
  <c r="P1808" i="24"/>
  <c r="Q1808" i="24"/>
  <c r="AG1808" i="24"/>
  <c r="M1809" i="24"/>
  <c r="N1809" i="24"/>
  <c r="O1809" i="24"/>
  <c r="P1809" i="24"/>
  <c r="Q1809" i="24"/>
  <c r="AG1809" i="24"/>
  <c r="M1810" i="24"/>
  <c r="N1810" i="24"/>
  <c r="O1810" i="24"/>
  <c r="P1810" i="24"/>
  <c r="Q1810" i="24"/>
  <c r="AG1810" i="24"/>
  <c r="M1811" i="24"/>
  <c r="N1811" i="24"/>
  <c r="O1811" i="24"/>
  <c r="P1811" i="24"/>
  <c r="Q1811" i="24"/>
  <c r="AG1811" i="24"/>
  <c r="M1812" i="24"/>
  <c r="N1812" i="24"/>
  <c r="O1812" i="24"/>
  <c r="P1812" i="24"/>
  <c r="Q1812" i="24"/>
  <c r="AG1812" i="24"/>
  <c r="M1813" i="24"/>
  <c r="N1813" i="24"/>
  <c r="O1813" i="24"/>
  <c r="P1813" i="24"/>
  <c r="Q1813" i="24"/>
  <c r="AG1813" i="24"/>
  <c r="M1814" i="24"/>
  <c r="N1814" i="24"/>
  <c r="O1814" i="24"/>
  <c r="P1814" i="24"/>
  <c r="Q1814" i="24"/>
  <c r="AG1814" i="24"/>
  <c r="M1815" i="24"/>
  <c r="N1815" i="24"/>
  <c r="O1815" i="24"/>
  <c r="P1815" i="24"/>
  <c r="Q1815" i="24"/>
  <c r="AG1815" i="24"/>
  <c r="M1816" i="24"/>
  <c r="N1816" i="24"/>
  <c r="O1816" i="24"/>
  <c r="P1816" i="24"/>
  <c r="Q1816" i="24"/>
  <c r="AG1816" i="24"/>
  <c r="M1817" i="24"/>
  <c r="N1817" i="24"/>
  <c r="O1817" i="24"/>
  <c r="P1817" i="24"/>
  <c r="Q1817" i="24"/>
  <c r="AG1817" i="24"/>
  <c r="M1818" i="24"/>
  <c r="N1818" i="24"/>
  <c r="O1818" i="24"/>
  <c r="P1818" i="24"/>
  <c r="Q1818" i="24"/>
  <c r="AG1818" i="24"/>
  <c r="M1819" i="24"/>
  <c r="N1819" i="24"/>
  <c r="O1819" i="24"/>
  <c r="P1819" i="24"/>
  <c r="Q1819" i="24"/>
  <c r="AG1819" i="24"/>
  <c r="M1820" i="24"/>
  <c r="N1820" i="24"/>
  <c r="O1820" i="24"/>
  <c r="P1820" i="24"/>
  <c r="Q1820" i="24"/>
  <c r="AG1820" i="24"/>
  <c r="M1821" i="24"/>
  <c r="N1821" i="24"/>
  <c r="O1821" i="24"/>
  <c r="P1821" i="24"/>
  <c r="Q1821" i="24"/>
  <c r="AG1821" i="24"/>
  <c r="M1822" i="24"/>
  <c r="N1822" i="24"/>
  <c r="O1822" i="24"/>
  <c r="P1822" i="24"/>
  <c r="Q1822" i="24"/>
  <c r="AG1822" i="24"/>
  <c r="M1823" i="24"/>
  <c r="N1823" i="24"/>
  <c r="O1823" i="24"/>
  <c r="P1823" i="24"/>
  <c r="Q1823" i="24"/>
  <c r="AG1823" i="24"/>
  <c r="M1824" i="24"/>
  <c r="N1824" i="24"/>
  <c r="O1824" i="24"/>
  <c r="P1824" i="24"/>
  <c r="Q1824" i="24"/>
  <c r="AG1824" i="24"/>
  <c r="M1825" i="24"/>
  <c r="N1825" i="24"/>
  <c r="O1825" i="24"/>
  <c r="P1825" i="24"/>
  <c r="Q1825" i="24"/>
  <c r="AG1825" i="24"/>
  <c r="M1826" i="24"/>
  <c r="N1826" i="24"/>
  <c r="O1826" i="24"/>
  <c r="P1826" i="24"/>
  <c r="Q1826" i="24"/>
  <c r="AG1826" i="24"/>
  <c r="M1827" i="24"/>
  <c r="N1827" i="24"/>
  <c r="O1827" i="24"/>
  <c r="P1827" i="24"/>
  <c r="Q1827" i="24"/>
  <c r="AG1827" i="24"/>
  <c r="M1828" i="24"/>
  <c r="N1828" i="24"/>
  <c r="O1828" i="24"/>
  <c r="P1828" i="24"/>
  <c r="Q1828" i="24"/>
  <c r="AG1828" i="24"/>
  <c r="M1829" i="24"/>
  <c r="N1829" i="24"/>
  <c r="O1829" i="24"/>
  <c r="P1829" i="24"/>
  <c r="Q1829" i="24"/>
  <c r="AG1829" i="24"/>
  <c r="M1830" i="24"/>
  <c r="N1830" i="24"/>
  <c r="O1830" i="24"/>
  <c r="P1830" i="24"/>
  <c r="Q1830" i="24"/>
  <c r="AG1830" i="24"/>
  <c r="M1831" i="24"/>
  <c r="N1831" i="24"/>
  <c r="O1831" i="24"/>
  <c r="P1831" i="24"/>
  <c r="Q1831" i="24"/>
  <c r="AG1831" i="24"/>
  <c r="M1832" i="24"/>
  <c r="N1832" i="24"/>
  <c r="O1832" i="24"/>
  <c r="P1832" i="24"/>
  <c r="Q1832" i="24"/>
  <c r="AG1832" i="24"/>
  <c r="M1833" i="24"/>
  <c r="N1833" i="24"/>
  <c r="O1833" i="24"/>
  <c r="P1833" i="24"/>
  <c r="Q1833" i="24"/>
  <c r="AG1833" i="24"/>
  <c r="M1834" i="24"/>
  <c r="N1834" i="24"/>
  <c r="O1834" i="24"/>
  <c r="P1834" i="24"/>
  <c r="Q1834" i="24"/>
  <c r="AG1834" i="24"/>
  <c r="M1835" i="24"/>
  <c r="N1835" i="24"/>
  <c r="O1835" i="24"/>
  <c r="P1835" i="24"/>
  <c r="Q1835" i="24"/>
  <c r="AG1835" i="24"/>
  <c r="M1836" i="24"/>
  <c r="N1836" i="24"/>
  <c r="O1836" i="24"/>
  <c r="P1836" i="24"/>
  <c r="Q1836" i="24"/>
  <c r="AG1836" i="24"/>
  <c r="M1837" i="24"/>
  <c r="N1837" i="24"/>
  <c r="O1837" i="24"/>
  <c r="P1837" i="24"/>
  <c r="Q1837" i="24"/>
  <c r="AG1837" i="24"/>
  <c r="M1838" i="24"/>
  <c r="N1838" i="24"/>
  <c r="O1838" i="24"/>
  <c r="P1838" i="24"/>
  <c r="Q1838" i="24"/>
  <c r="AG1838" i="24"/>
  <c r="M1839" i="24"/>
  <c r="N1839" i="24"/>
  <c r="O1839" i="24"/>
  <c r="P1839" i="24"/>
  <c r="Q1839" i="24"/>
  <c r="AG1839" i="24"/>
  <c r="M1840" i="24"/>
  <c r="N1840" i="24"/>
  <c r="O1840" i="24"/>
  <c r="P1840" i="24"/>
  <c r="Q1840" i="24"/>
  <c r="AG1840" i="24"/>
  <c r="M1841" i="24"/>
  <c r="N1841" i="24"/>
  <c r="O1841" i="24"/>
  <c r="P1841" i="24"/>
  <c r="Q1841" i="24"/>
  <c r="AG1841" i="24"/>
  <c r="M1842" i="24"/>
  <c r="N1842" i="24"/>
  <c r="O1842" i="24"/>
  <c r="P1842" i="24"/>
  <c r="Q1842" i="24"/>
  <c r="AG1842" i="24"/>
  <c r="M1843" i="24"/>
  <c r="N1843" i="24"/>
  <c r="O1843" i="24"/>
  <c r="P1843" i="24"/>
  <c r="Q1843" i="24"/>
  <c r="AG1843" i="24"/>
  <c r="M1844" i="24"/>
  <c r="N1844" i="24"/>
  <c r="O1844" i="24"/>
  <c r="P1844" i="24"/>
  <c r="Q1844" i="24"/>
  <c r="AG1844" i="24"/>
  <c r="M1845" i="24"/>
  <c r="N1845" i="24"/>
  <c r="O1845" i="24"/>
  <c r="P1845" i="24"/>
  <c r="Q1845" i="24"/>
  <c r="AG1845" i="24"/>
  <c r="M1846" i="24"/>
  <c r="N1846" i="24"/>
  <c r="O1846" i="24"/>
  <c r="P1846" i="24"/>
  <c r="Q1846" i="24"/>
  <c r="AG1846" i="24"/>
  <c r="M1847" i="24"/>
  <c r="N1847" i="24"/>
  <c r="O1847" i="24"/>
  <c r="P1847" i="24"/>
  <c r="Q1847" i="24"/>
  <c r="AG1847" i="24"/>
  <c r="M1848" i="24"/>
  <c r="N1848" i="24"/>
  <c r="O1848" i="24"/>
  <c r="P1848" i="24"/>
  <c r="Q1848" i="24"/>
  <c r="AG1848" i="24"/>
  <c r="M1849" i="24"/>
  <c r="N1849" i="24"/>
  <c r="O1849" i="24"/>
  <c r="P1849" i="24"/>
  <c r="Q1849" i="24"/>
  <c r="AG1849" i="24"/>
  <c r="M1850" i="24"/>
  <c r="N1850" i="24"/>
  <c r="O1850" i="24"/>
  <c r="P1850" i="24"/>
  <c r="Q1850" i="24"/>
  <c r="AG1850" i="24"/>
  <c r="M1851" i="24"/>
  <c r="N1851" i="24"/>
  <c r="O1851" i="24"/>
  <c r="P1851" i="24"/>
  <c r="Q1851" i="24"/>
  <c r="AG1851" i="24"/>
  <c r="M1852" i="24"/>
  <c r="N1852" i="24"/>
  <c r="O1852" i="24"/>
  <c r="P1852" i="24"/>
  <c r="Q1852" i="24"/>
  <c r="AG1852" i="24"/>
  <c r="M1853" i="24"/>
  <c r="N1853" i="24"/>
  <c r="O1853" i="24"/>
  <c r="P1853" i="24"/>
  <c r="Q1853" i="24"/>
  <c r="AG1853" i="24"/>
  <c r="M1854" i="24"/>
  <c r="N1854" i="24"/>
  <c r="O1854" i="24"/>
  <c r="P1854" i="24"/>
  <c r="Q1854" i="24"/>
  <c r="AG1854" i="24"/>
  <c r="M1855" i="24"/>
  <c r="N1855" i="24"/>
  <c r="O1855" i="24"/>
  <c r="P1855" i="24"/>
  <c r="Q1855" i="24"/>
  <c r="AG1855" i="24"/>
  <c r="M1856" i="24"/>
  <c r="N1856" i="24"/>
  <c r="O1856" i="24"/>
  <c r="P1856" i="24"/>
  <c r="Q1856" i="24"/>
  <c r="AG1856" i="24"/>
  <c r="M1857" i="24"/>
  <c r="N1857" i="24"/>
  <c r="O1857" i="24"/>
  <c r="P1857" i="24"/>
  <c r="Q1857" i="24"/>
  <c r="AG1857" i="24"/>
  <c r="M1858" i="24"/>
  <c r="N1858" i="24"/>
  <c r="O1858" i="24"/>
  <c r="P1858" i="24"/>
  <c r="Q1858" i="24"/>
  <c r="AG1858" i="24"/>
  <c r="M1859" i="24"/>
  <c r="N1859" i="24"/>
  <c r="O1859" i="24"/>
  <c r="P1859" i="24"/>
  <c r="Q1859" i="24"/>
  <c r="AG1859" i="24"/>
  <c r="M1860" i="24"/>
  <c r="N1860" i="24"/>
  <c r="O1860" i="24"/>
  <c r="P1860" i="24"/>
  <c r="Q1860" i="24"/>
  <c r="AG1860" i="24"/>
  <c r="M1861" i="24"/>
  <c r="N1861" i="24"/>
  <c r="O1861" i="24"/>
  <c r="P1861" i="24"/>
  <c r="Q1861" i="24"/>
  <c r="AG1861" i="24"/>
  <c r="M1862" i="24"/>
  <c r="N1862" i="24"/>
  <c r="O1862" i="24"/>
  <c r="P1862" i="24"/>
  <c r="Q1862" i="24"/>
  <c r="AG1862" i="24"/>
  <c r="M1863" i="24"/>
  <c r="N1863" i="24"/>
  <c r="O1863" i="24"/>
  <c r="P1863" i="24"/>
  <c r="Q1863" i="24"/>
  <c r="AG1863" i="24"/>
  <c r="M1864" i="24"/>
  <c r="N1864" i="24"/>
  <c r="O1864" i="24"/>
  <c r="P1864" i="24"/>
  <c r="Q1864" i="24"/>
  <c r="AG1864" i="24"/>
  <c r="M1865" i="24"/>
  <c r="N1865" i="24"/>
  <c r="O1865" i="24"/>
  <c r="P1865" i="24"/>
  <c r="Q1865" i="24"/>
  <c r="AG1865" i="24"/>
  <c r="M1866" i="24"/>
  <c r="N1866" i="24"/>
  <c r="O1866" i="24"/>
  <c r="P1866" i="24"/>
  <c r="Q1866" i="24"/>
  <c r="AG1866" i="24"/>
  <c r="M1867" i="24"/>
  <c r="N1867" i="24"/>
  <c r="O1867" i="24"/>
  <c r="P1867" i="24"/>
  <c r="Q1867" i="24"/>
  <c r="AG1867" i="24"/>
  <c r="M1868" i="24"/>
  <c r="N1868" i="24"/>
  <c r="O1868" i="24"/>
  <c r="P1868" i="24"/>
  <c r="Q1868" i="24"/>
  <c r="AG1868" i="24"/>
  <c r="M1869" i="24"/>
  <c r="N1869" i="24"/>
  <c r="O1869" i="24"/>
  <c r="P1869" i="24"/>
  <c r="Q1869" i="24"/>
  <c r="AG1869" i="24"/>
  <c r="M1870" i="24"/>
  <c r="N1870" i="24"/>
  <c r="O1870" i="24"/>
  <c r="P1870" i="24"/>
  <c r="Q1870" i="24"/>
  <c r="AG1870" i="24"/>
  <c r="M1871" i="24"/>
  <c r="N1871" i="24"/>
  <c r="O1871" i="24"/>
  <c r="P1871" i="24"/>
  <c r="Q1871" i="24"/>
  <c r="AG1871" i="24"/>
  <c r="M1872" i="24"/>
  <c r="N1872" i="24"/>
  <c r="O1872" i="24"/>
  <c r="P1872" i="24"/>
  <c r="Q1872" i="24"/>
  <c r="AG1872" i="24"/>
  <c r="M1873" i="24"/>
  <c r="N1873" i="24"/>
  <c r="O1873" i="24"/>
  <c r="P1873" i="24"/>
  <c r="Q1873" i="24"/>
  <c r="AG1873" i="24"/>
  <c r="M1874" i="24"/>
  <c r="N1874" i="24"/>
  <c r="O1874" i="24"/>
  <c r="P1874" i="24"/>
  <c r="Q1874" i="24"/>
  <c r="AG1874" i="24"/>
  <c r="M1875" i="24"/>
  <c r="N1875" i="24"/>
  <c r="O1875" i="24"/>
  <c r="P1875" i="24"/>
  <c r="Q1875" i="24"/>
  <c r="AG1875" i="24"/>
  <c r="M1876" i="24"/>
  <c r="N1876" i="24"/>
  <c r="O1876" i="24"/>
  <c r="P1876" i="24"/>
  <c r="Q1876" i="24"/>
  <c r="AG1876" i="24"/>
  <c r="M1877" i="24"/>
  <c r="N1877" i="24"/>
  <c r="O1877" i="24"/>
  <c r="P1877" i="24"/>
  <c r="Q1877" i="24"/>
  <c r="AG1877" i="24"/>
  <c r="M1878" i="24"/>
  <c r="N1878" i="24"/>
  <c r="O1878" i="24"/>
  <c r="P1878" i="24"/>
  <c r="Q1878" i="24"/>
  <c r="AG1878" i="24"/>
  <c r="M1879" i="24"/>
  <c r="N1879" i="24"/>
  <c r="O1879" i="24"/>
  <c r="P1879" i="24"/>
  <c r="Q1879" i="24"/>
  <c r="AG1879" i="24"/>
  <c r="M1880" i="24"/>
  <c r="N1880" i="24"/>
  <c r="O1880" i="24"/>
  <c r="P1880" i="24"/>
  <c r="Q1880" i="24"/>
  <c r="AG1880" i="24"/>
  <c r="M1881" i="24"/>
  <c r="N1881" i="24"/>
  <c r="O1881" i="24"/>
  <c r="P1881" i="24"/>
  <c r="Q1881" i="24"/>
  <c r="AG1881" i="24"/>
  <c r="M1882" i="24"/>
  <c r="N1882" i="24"/>
  <c r="O1882" i="24"/>
  <c r="P1882" i="24"/>
  <c r="Q1882" i="24"/>
  <c r="AG1882" i="24"/>
  <c r="M1883" i="24"/>
  <c r="N1883" i="24"/>
  <c r="O1883" i="24"/>
  <c r="P1883" i="24"/>
  <c r="Q1883" i="24"/>
  <c r="AG1883" i="24"/>
  <c r="M1884" i="24"/>
  <c r="N1884" i="24"/>
  <c r="O1884" i="24"/>
  <c r="P1884" i="24"/>
  <c r="Q1884" i="24"/>
  <c r="AG1884" i="24"/>
  <c r="M1885" i="24"/>
  <c r="N1885" i="24"/>
  <c r="O1885" i="24"/>
  <c r="P1885" i="24"/>
  <c r="Q1885" i="24"/>
  <c r="AG1885" i="24"/>
  <c r="M1886" i="24"/>
  <c r="N1886" i="24"/>
  <c r="O1886" i="24"/>
  <c r="P1886" i="24"/>
  <c r="Q1886" i="24"/>
  <c r="AG1886" i="24"/>
  <c r="M1887" i="24"/>
  <c r="N1887" i="24"/>
  <c r="O1887" i="24"/>
  <c r="P1887" i="24"/>
  <c r="Q1887" i="24"/>
  <c r="AG1887" i="24"/>
  <c r="M1888" i="24"/>
  <c r="N1888" i="24"/>
  <c r="O1888" i="24"/>
  <c r="P1888" i="24"/>
  <c r="Q1888" i="24"/>
  <c r="AG1888" i="24"/>
  <c r="M1889" i="24"/>
  <c r="N1889" i="24"/>
  <c r="O1889" i="24"/>
  <c r="P1889" i="24"/>
  <c r="Q1889" i="24"/>
  <c r="AG1889" i="24"/>
  <c r="M1890" i="24"/>
  <c r="N1890" i="24"/>
  <c r="O1890" i="24"/>
  <c r="P1890" i="24"/>
  <c r="Q1890" i="24"/>
  <c r="AG1890" i="24"/>
  <c r="M1891" i="24"/>
  <c r="N1891" i="24"/>
  <c r="O1891" i="24"/>
  <c r="P1891" i="24"/>
  <c r="Q1891" i="24"/>
  <c r="AG1891" i="24"/>
  <c r="M1892" i="24"/>
  <c r="N1892" i="24"/>
  <c r="O1892" i="24"/>
  <c r="P1892" i="24"/>
  <c r="Q1892" i="24"/>
  <c r="AG1892" i="24"/>
  <c r="M1893" i="24"/>
  <c r="N1893" i="24"/>
  <c r="O1893" i="24"/>
  <c r="P1893" i="24"/>
  <c r="Q1893" i="24"/>
  <c r="AG1893" i="24"/>
  <c r="M1894" i="24"/>
  <c r="N1894" i="24"/>
  <c r="O1894" i="24"/>
  <c r="P1894" i="24"/>
  <c r="Q1894" i="24"/>
  <c r="AG1894" i="24"/>
  <c r="M1895" i="24"/>
  <c r="N1895" i="24"/>
  <c r="O1895" i="24"/>
  <c r="P1895" i="24"/>
  <c r="Q1895" i="24"/>
  <c r="AG1895" i="24"/>
  <c r="M1896" i="24"/>
  <c r="N1896" i="24"/>
  <c r="O1896" i="24"/>
  <c r="P1896" i="24"/>
  <c r="Q1896" i="24"/>
  <c r="AG1896" i="24"/>
  <c r="M1897" i="24"/>
  <c r="N1897" i="24"/>
  <c r="O1897" i="24"/>
  <c r="P1897" i="24"/>
  <c r="Q1897" i="24"/>
  <c r="AG1897" i="24"/>
  <c r="M1898" i="24"/>
  <c r="N1898" i="24"/>
  <c r="O1898" i="24"/>
  <c r="P1898" i="24"/>
  <c r="Q1898" i="24"/>
  <c r="AG1898" i="24"/>
  <c r="M1899" i="24"/>
  <c r="N1899" i="24"/>
  <c r="O1899" i="24"/>
  <c r="P1899" i="24"/>
  <c r="Q1899" i="24"/>
  <c r="AG1899" i="24"/>
  <c r="M1900" i="24"/>
  <c r="N1900" i="24"/>
  <c r="O1900" i="24"/>
  <c r="P1900" i="24"/>
  <c r="Q1900" i="24"/>
  <c r="AG1900" i="24"/>
  <c r="M1901" i="24"/>
  <c r="N1901" i="24"/>
  <c r="O1901" i="24"/>
  <c r="P1901" i="24"/>
  <c r="Q1901" i="24"/>
  <c r="AG1901" i="24"/>
  <c r="M1902" i="24"/>
  <c r="N1902" i="24"/>
  <c r="O1902" i="24"/>
  <c r="P1902" i="24"/>
  <c r="Q1902" i="24"/>
  <c r="AG1902" i="24"/>
  <c r="M1903" i="24"/>
  <c r="N1903" i="24"/>
  <c r="O1903" i="24"/>
  <c r="P1903" i="24"/>
  <c r="Q1903" i="24"/>
  <c r="AG1903" i="24"/>
  <c r="M1904" i="24"/>
  <c r="N1904" i="24"/>
  <c r="O1904" i="24"/>
  <c r="P1904" i="24"/>
  <c r="Q1904" i="24"/>
  <c r="AG1904" i="24"/>
  <c r="M1905" i="24"/>
  <c r="N1905" i="24"/>
  <c r="O1905" i="24"/>
  <c r="P1905" i="24"/>
  <c r="Q1905" i="24"/>
  <c r="AG1905" i="24"/>
  <c r="M1906" i="24"/>
  <c r="N1906" i="24"/>
  <c r="O1906" i="24"/>
  <c r="P1906" i="24"/>
  <c r="Q1906" i="24"/>
  <c r="AG1906" i="24"/>
  <c r="M1907" i="24"/>
  <c r="N1907" i="24"/>
  <c r="O1907" i="24"/>
  <c r="P1907" i="24"/>
  <c r="Q1907" i="24"/>
  <c r="AG1907" i="24"/>
  <c r="M1908" i="24"/>
  <c r="N1908" i="24"/>
  <c r="O1908" i="24"/>
  <c r="P1908" i="24"/>
  <c r="Q1908" i="24"/>
  <c r="AG1908" i="24"/>
  <c r="M1909" i="24"/>
  <c r="N1909" i="24"/>
  <c r="O1909" i="24"/>
  <c r="P1909" i="24"/>
  <c r="Q1909" i="24"/>
  <c r="AG1909" i="24"/>
  <c r="M1910" i="24"/>
  <c r="N1910" i="24"/>
  <c r="O1910" i="24"/>
  <c r="P1910" i="24"/>
  <c r="Q1910" i="24"/>
  <c r="AG1910" i="24"/>
  <c r="M1911" i="24"/>
  <c r="N1911" i="24"/>
  <c r="O1911" i="24"/>
  <c r="P1911" i="24"/>
  <c r="Q1911" i="24"/>
  <c r="AG1911" i="24"/>
  <c r="M1912" i="24"/>
  <c r="N1912" i="24"/>
  <c r="O1912" i="24"/>
  <c r="P1912" i="24"/>
  <c r="Q1912" i="24"/>
  <c r="AG1912" i="24"/>
  <c r="M1913" i="24"/>
  <c r="N1913" i="24"/>
  <c r="O1913" i="24"/>
  <c r="P1913" i="24"/>
  <c r="Q1913" i="24"/>
  <c r="AG1913" i="24"/>
  <c r="M1914" i="24"/>
  <c r="N1914" i="24"/>
  <c r="O1914" i="24"/>
  <c r="P1914" i="24"/>
  <c r="Q1914" i="24"/>
  <c r="AG1914" i="24"/>
  <c r="M1915" i="24"/>
  <c r="N1915" i="24"/>
  <c r="O1915" i="24"/>
  <c r="P1915" i="24"/>
  <c r="Q1915" i="24"/>
  <c r="AG1915" i="24"/>
  <c r="M1916" i="24"/>
  <c r="N1916" i="24"/>
  <c r="O1916" i="24"/>
  <c r="P1916" i="24"/>
  <c r="Q1916" i="24"/>
  <c r="AG1916" i="24"/>
  <c r="M1917" i="24"/>
  <c r="N1917" i="24"/>
  <c r="O1917" i="24"/>
  <c r="P1917" i="24"/>
  <c r="Q1917" i="24"/>
  <c r="AG1917" i="24"/>
  <c r="M1918" i="24"/>
  <c r="N1918" i="24"/>
  <c r="O1918" i="24"/>
  <c r="P1918" i="24"/>
  <c r="Q1918" i="24"/>
  <c r="AG1918" i="24"/>
  <c r="M1919" i="24"/>
  <c r="N1919" i="24"/>
  <c r="O1919" i="24"/>
  <c r="P1919" i="24"/>
  <c r="Q1919" i="24"/>
  <c r="AG1919" i="24"/>
  <c r="M1920" i="24"/>
  <c r="N1920" i="24"/>
  <c r="O1920" i="24"/>
  <c r="P1920" i="24"/>
  <c r="Q1920" i="24"/>
  <c r="AG1920" i="24"/>
  <c r="M1921" i="24"/>
  <c r="N1921" i="24"/>
  <c r="O1921" i="24"/>
  <c r="P1921" i="24"/>
  <c r="Q1921" i="24"/>
  <c r="AG1921" i="24"/>
  <c r="M1922" i="24"/>
  <c r="N1922" i="24"/>
  <c r="O1922" i="24"/>
  <c r="P1922" i="24"/>
  <c r="Q1922" i="24"/>
  <c r="AG1922" i="24"/>
  <c r="M1923" i="24"/>
  <c r="N1923" i="24"/>
  <c r="O1923" i="24"/>
  <c r="P1923" i="24"/>
  <c r="Q1923" i="24"/>
  <c r="AG1923" i="24"/>
  <c r="M1924" i="24"/>
  <c r="N1924" i="24"/>
  <c r="O1924" i="24"/>
  <c r="P1924" i="24"/>
  <c r="Q1924" i="24"/>
  <c r="AG1924" i="24"/>
  <c r="M1925" i="24"/>
  <c r="N1925" i="24"/>
  <c r="O1925" i="24"/>
  <c r="P1925" i="24"/>
  <c r="Q1925" i="24"/>
  <c r="AG1925" i="24"/>
  <c r="M1926" i="24"/>
  <c r="N1926" i="24"/>
  <c r="O1926" i="24"/>
  <c r="P1926" i="24"/>
  <c r="Q1926" i="24"/>
  <c r="AG1926" i="24"/>
  <c r="M1927" i="24"/>
  <c r="N1927" i="24"/>
  <c r="O1927" i="24"/>
  <c r="P1927" i="24"/>
  <c r="Q1927" i="24"/>
  <c r="AG1927" i="24"/>
  <c r="M1928" i="24"/>
  <c r="N1928" i="24"/>
  <c r="O1928" i="24"/>
  <c r="P1928" i="24"/>
  <c r="Q1928" i="24"/>
  <c r="AG1928" i="24"/>
  <c r="M1929" i="24"/>
  <c r="N1929" i="24"/>
  <c r="O1929" i="24"/>
  <c r="P1929" i="24"/>
  <c r="Q1929" i="24"/>
  <c r="AG1929" i="24"/>
  <c r="M1930" i="24"/>
  <c r="N1930" i="24"/>
  <c r="O1930" i="24"/>
  <c r="P1930" i="24"/>
  <c r="Q1930" i="24"/>
  <c r="AG1930" i="24"/>
  <c r="M1931" i="24"/>
  <c r="N1931" i="24"/>
  <c r="O1931" i="24"/>
  <c r="P1931" i="24"/>
  <c r="Q1931" i="24"/>
  <c r="AG1931" i="24"/>
  <c r="M1932" i="24"/>
  <c r="N1932" i="24"/>
  <c r="O1932" i="24"/>
  <c r="P1932" i="24"/>
  <c r="Q1932" i="24"/>
  <c r="AG1932" i="24"/>
  <c r="M1933" i="24"/>
  <c r="N1933" i="24"/>
  <c r="O1933" i="24"/>
  <c r="P1933" i="24"/>
  <c r="Q1933" i="24"/>
  <c r="AG1933" i="24"/>
  <c r="M1934" i="24"/>
  <c r="N1934" i="24"/>
  <c r="O1934" i="24"/>
  <c r="P1934" i="24"/>
  <c r="Q1934" i="24"/>
  <c r="AG1934" i="24"/>
  <c r="M1935" i="24"/>
  <c r="N1935" i="24"/>
  <c r="O1935" i="24"/>
  <c r="P1935" i="24"/>
  <c r="Q1935" i="24"/>
  <c r="AG1935" i="24"/>
  <c r="M1936" i="24"/>
  <c r="N1936" i="24"/>
  <c r="O1936" i="24"/>
  <c r="P1936" i="24"/>
  <c r="Q1936" i="24"/>
  <c r="AG1936" i="24"/>
  <c r="M1937" i="24"/>
  <c r="N1937" i="24"/>
  <c r="O1937" i="24"/>
  <c r="P1937" i="24"/>
  <c r="Q1937" i="24"/>
  <c r="AG1937" i="24"/>
  <c r="M1938" i="24"/>
  <c r="N1938" i="24"/>
  <c r="O1938" i="24"/>
  <c r="P1938" i="24"/>
  <c r="Q1938" i="24"/>
  <c r="W1938" i="24"/>
  <c r="AG1938" i="24"/>
  <c r="M1939" i="24"/>
  <c r="N1939" i="24"/>
  <c r="O1939" i="24"/>
  <c r="P1939" i="24"/>
  <c r="Q1939" i="24"/>
  <c r="AG1939" i="24"/>
  <c r="M1940" i="24"/>
  <c r="V1940" i="24" s="1"/>
  <c r="N1940" i="24"/>
  <c r="O1940" i="24"/>
  <c r="P1940" i="24"/>
  <c r="Q1940" i="24"/>
  <c r="AG1940" i="24"/>
  <c r="M1941" i="24"/>
  <c r="N1941" i="24"/>
  <c r="O1941" i="24"/>
  <c r="P1941" i="24"/>
  <c r="Q1941" i="24"/>
  <c r="AG1941" i="24"/>
  <c r="M1942" i="24"/>
  <c r="N1942" i="24"/>
  <c r="O1942" i="24"/>
  <c r="P1942" i="24"/>
  <c r="Q1942" i="24"/>
  <c r="AG1942" i="24"/>
  <c r="M1943" i="24"/>
  <c r="N1943" i="24"/>
  <c r="O1943" i="24"/>
  <c r="P1943" i="24"/>
  <c r="Q1943" i="24"/>
  <c r="AG1943" i="24"/>
  <c r="M1944" i="24"/>
  <c r="N1944" i="24"/>
  <c r="O1944" i="24"/>
  <c r="P1944" i="24"/>
  <c r="Q1944" i="24"/>
  <c r="AG1944" i="24"/>
  <c r="M1945" i="24"/>
  <c r="N1945" i="24"/>
  <c r="O1945" i="24"/>
  <c r="P1945" i="24"/>
  <c r="Q1945" i="24"/>
  <c r="AG1945" i="24"/>
  <c r="M1946" i="24"/>
  <c r="N1946" i="24"/>
  <c r="O1946" i="24"/>
  <c r="P1946" i="24"/>
  <c r="Q1946" i="24"/>
  <c r="AG1946" i="24"/>
  <c r="M1947" i="24"/>
  <c r="N1947" i="24"/>
  <c r="O1947" i="24"/>
  <c r="P1947" i="24"/>
  <c r="Q1947" i="24"/>
  <c r="AG1947" i="24"/>
  <c r="M1948" i="24"/>
  <c r="N1948" i="24"/>
  <c r="O1948" i="24"/>
  <c r="P1948" i="24"/>
  <c r="Q1948" i="24"/>
  <c r="AG1948" i="24"/>
  <c r="M1949" i="24"/>
  <c r="N1949" i="24"/>
  <c r="O1949" i="24"/>
  <c r="P1949" i="24"/>
  <c r="Q1949" i="24"/>
  <c r="AG1949" i="24"/>
  <c r="M1950" i="24"/>
  <c r="N1950" i="24"/>
  <c r="O1950" i="24"/>
  <c r="P1950" i="24"/>
  <c r="Q1950" i="24"/>
  <c r="AG1950" i="24"/>
  <c r="M1951" i="24"/>
  <c r="N1951" i="24"/>
  <c r="O1951" i="24"/>
  <c r="P1951" i="24"/>
  <c r="Q1951" i="24"/>
  <c r="AG1951" i="24"/>
  <c r="M1952" i="24"/>
  <c r="N1952" i="24"/>
  <c r="O1952" i="24"/>
  <c r="P1952" i="24"/>
  <c r="Q1952" i="24"/>
  <c r="AG1952" i="24"/>
  <c r="M1953" i="24"/>
  <c r="N1953" i="24"/>
  <c r="O1953" i="24"/>
  <c r="P1953" i="24"/>
  <c r="Q1953" i="24"/>
  <c r="AG1953" i="24"/>
  <c r="M1954" i="24"/>
  <c r="N1954" i="24"/>
  <c r="O1954" i="24"/>
  <c r="P1954" i="24"/>
  <c r="Q1954" i="24"/>
  <c r="AG1954" i="24"/>
  <c r="M1955" i="24"/>
  <c r="N1955" i="24"/>
  <c r="O1955" i="24"/>
  <c r="P1955" i="24"/>
  <c r="Q1955" i="24"/>
  <c r="AG1955" i="24"/>
  <c r="M1956" i="24"/>
  <c r="N1956" i="24"/>
  <c r="O1956" i="24"/>
  <c r="P1956" i="24"/>
  <c r="Q1956" i="24"/>
  <c r="AG1956" i="24"/>
  <c r="M1957" i="24"/>
  <c r="N1957" i="24"/>
  <c r="O1957" i="24"/>
  <c r="P1957" i="24"/>
  <c r="Q1957" i="24"/>
  <c r="AG1957" i="24"/>
  <c r="M1958" i="24"/>
  <c r="N1958" i="24"/>
  <c r="O1958" i="24"/>
  <c r="P1958" i="24"/>
  <c r="Q1958" i="24"/>
  <c r="AG1958" i="24"/>
  <c r="M1959" i="24"/>
  <c r="N1959" i="24"/>
  <c r="O1959" i="24"/>
  <c r="P1959" i="24"/>
  <c r="Q1959" i="24"/>
  <c r="AG1959" i="24"/>
  <c r="M1960" i="24"/>
  <c r="N1960" i="24"/>
  <c r="O1960" i="24"/>
  <c r="P1960" i="24"/>
  <c r="Q1960" i="24"/>
  <c r="AG1960" i="24"/>
  <c r="M1961" i="24"/>
  <c r="N1961" i="24"/>
  <c r="O1961" i="24"/>
  <c r="P1961" i="24"/>
  <c r="Q1961" i="24"/>
  <c r="AG1961" i="24"/>
  <c r="M1962" i="24"/>
  <c r="N1962" i="24"/>
  <c r="O1962" i="24"/>
  <c r="P1962" i="24"/>
  <c r="Q1962" i="24"/>
  <c r="AG1962" i="24"/>
  <c r="M1963" i="24"/>
  <c r="N1963" i="24"/>
  <c r="O1963" i="24"/>
  <c r="P1963" i="24"/>
  <c r="Q1963" i="24"/>
  <c r="AG1963" i="24"/>
  <c r="M1964" i="24"/>
  <c r="N1964" i="24"/>
  <c r="O1964" i="24"/>
  <c r="P1964" i="24"/>
  <c r="Q1964" i="24"/>
  <c r="AG1964" i="24"/>
  <c r="M1965" i="24"/>
  <c r="N1965" i="24"/>
  <c r="O1965" i="24"/>
  <c r="P1965" i="24"/>
  <c r="Q1965" i="24"/>
  <c r="AG1965" i="24"/>
  <c r="M1966" i="24"/>
  <c r="N1966" i="24"/>
  <c r="O1966" i="24"/>
  <c r="P1966" i="24"/>
  <c r="Q1966" i="24"/>
  <c r="AG1966" i="24"/>
  <c r="M1967" i="24"/>
  <c r="N1967" i="24"/>
  <c r="O1967" i="24"/>
  <c r="P1967" i="24"/>
  <c r="Q1967" i="24"/>
  <c r="AG1967" i="24"/>
  <c r="M1968" i="24"/>
  <c r="N1968" i="24"/>
  <c r="O1968" i="24"/>
  <c r="P1968" i="24"/>
  <c r="Q1968" i="24"/>
  <c r="AG1968" i="24"/>
  <c r="M1969" i="24"/>
  <c r="N1969" i="24"/>
  <c r="O1969" i="24"/>
  <c r="P1969" i="24"/>
  <c r="Q1969" i="24"/>
  <c r="AG1969" i="24"/>
  <c r="M1970" i="24"/>
  <c r="N1970" i="24"/>
  <c r="O1970" i="24"/>
  <c r="P1970" i="24"/>
  <c r="Q1970" i="24"/>
  <c r="AG1970" i="24"/>
  <c r="M1971" i="24"/>
  <c r="N1971" i="24"/>
  <c r="O1971" i="24"/>
  <c r="P1971" i="24"/>
  <c r="Q1971" i="24"/>
  <c r="AG1971" i="24"/>
  <c r="M1972" i="24"/>
  <c r="N1972" i="24"/>
  <c r="O1972" i="24"/>
  <c r="P1972" i="24"/>
  <c r="Q1972" i="24"/>
  <c r="AG1972" i="24"/>
  <c r="M1973" i="24"/>
  <c r="N1973" i="24"/>
  <c r="O1973" i="24"/>
  <c r="P1973" i="24"/>
  <c r="Q1973" i="24"/>
  <c r="AG1973" i="24"/>
  <c r="M1974" i="24"/>
  <c r="N1974" i="24"/>
  <c r="O1974" i="24"/>
  <c r="P1974" i="24"/>
  <c r="Q1974" i="24"/>
  <c r="AG1974" i="24"/>
  <c r="M1975" i="24"/>
  <c r="N1975" i="24"/>
  <c r="O1975" i="24"/>
  <c r="P1975" i="24"/>
  <c r="Q1975" i="24"/>
  <c r="AG1975" i="24"/>
  <c r="M1976" i="24"/>
  <c r="N1976" i="24"/>
  <c r="O1976" i="24"/>
  <c r="P1976" i="24"/>
  <c r="Q1976" i="24"/>
  <c r="AG1976" i="24"/>
  <c r="M1977" i="24"/>
  <c r="N1977" i="24"/>
  <c r="O1977" i="24"/>
  <c r="P1977" i="24"/>
  <c r="Q1977" i="24"/>
  <c r="AG1977" i="24"/>
  <c r="M1978" i="24"/>
  <c r="N1978" i="24"/>
  <c r="O1978" i="24"/>
  <c r="P1978" i="24"/>
  <c r="Q1978" i="24"/>
  <c r="AG1978" i="24"/>
  <c r="M1979" i="24"/>
  <c r="N1979" i="24"/>
  <c r="O1979" i="24"/>
  <c r="P1979" i="24"/>
  <c r="Q1979" i="24"/>
  <c r="AG1979" i="24"/>
  <c r="M1980" i="24"/>
  <c r="N1980" i="24"/>
  <c r="O1980" i="24"/>
  <c r="P1980" i="24"/>
  <c r="Q1980" i="24"/>
  <c r="AG1980" i="24"/>
  <c r="M1981" i="24"/>
  <c r="N1981" i="24"/>
  <c r="O1981" i="24"/>
  <c r="P1981" i="24"/>
  <c r="Q1981" i="24"/>
  <c r="AG1981" i="24"/>
  <c r="M1982" i="24"/>
  <c r="N1982" i="24"/>
  <c r="O1982" i="24"/>
  <c r="P1982" i="24"/>
  <c r="Q1982" i="24"/>
  <c r="AG1982" i="24"/>
  <c r="M1983" i="24"/>
  <c r="N1983" i="24"/>
  <c r="O1983" i="24"/>
  <c r="P1983" i="24"/>
  <c r="Q1983" i="24"/>
  <c r="AG1983" i="24"/>
  <c r="M1984" i="24"/>
  <c r="N1984" i="24"/>
  <c r="O1984" i="24"/>
  <c r="P1984" i="24"/>
  <c r="Q1984" i="24"/>
  <c r="AG1984" i="24"/>
  <c r="M1985" i="24"/>
  <c r="N1985" i="24"/>
  <c r="O1985" i="24"/>
  <c r="P1985" i="24"/>
  <c r="Q1985" i="24"/>
  <c r="AG1985" i="24"/>
  <c r="M1986" i="24"/>
  <c r="N1986" i="24"/>
  <c r="O1986" i="24"/>
  <c r="P1986" i="24"/>
  <c r="Q1986" i="24"/>
  <c r="AG1986" i="24"/>
  <c r="M1987" i="24"/>
  <c r="N1987" i="24"/>
  <c r="O1987" i="24"/>
  <c r="P1987" i="24"/>
  <c r="Q1987" i="24"/>
  <c r="AG1987" i="24"/>
  <c r="M1988" i="24"/>
  <c r="N1988" i="24"/>
  <c r="O1988" i="24"/>
  <c r="P1988" i="24"/>
  <c r="Q1988" i="24"/>
  <c r="AG1988" i="24"/>
  <c r="M1989" i="24"/>
  <c r="N1989" i="24"/>
  <c r="W1989" i="24" s="1"/>
  <c r="O1989" i="24"/>
  <c r="P1989" i="24"/>
  <c r="Q1989" i="24"/>
  <c r="V1989" i="24"/>
  <c r="AG1989" i="24"/>
  <c r="M1990" i="24"/>
  <c r="N1990" i="24"/>
  <c r="O1990" i="24"/>
  <c r="P1990" i="24"/>
  <c r="Q1990" i="24"/>
  <c r="AG1990" i="24"/>
  <c r="M1991" i="24"/>
  <c r="N1991" i="24"/>
  <c r="O1991" i="24"/>
  <c r="P1991" i="24"/>
  <c r="Q1991" i="24"/>
  <c r="AG1991" i="24"/>
  <c r="M1992" i="24"/>
  <c r="N1992" i="24"/>
  <c r="O1992" i="24"/>
  <c r="P1992" i="24"/>
  <c r="Q1992" i="24"/>
  <c r="AG1992" i="24"/>
  <c r="M1993" i="24"/>
  <c r="N1993" i="24"/>
  <c r="O1993" i="24"/>
  <c r="P1993" i="24"/>
  <c r="Q1993" i="24"/>
  <c r="AG1993" i="24"/>
  <c r="M1994" i="24"/>
  <c r="N1994" i="24"/>
  <c r="O1994" i="24"/>
  <c r="P1994" i="24"/>
  <c r="Q1994" i="24"/>
  <c r="AG1994" i="24"/>
  <c r="M1995" i="24"/>
  <c r="V1995" i="24" s="1"/>
  <c r="N1995" i="24"/>
  <c r="O1995" i="24"/>
  <c r="P1995" i="24"/>
  <c r="Q1995" i="24"/>
  <c r="AG1995" i="24"/>
  <c r="M1996" i="24"/>
  <c r="N1996" i="24"/>
  <c r="O1996" i="24"/>
  <c r="P1996" i="24"/>
  <c r="Q1996" i="24"/>
  <c r="AG1996" i="24"/>
  <c r="M1997" i="24"/>
  <c r="N1997" i="24"/>
  <c r="O1997" i="24"/>
  <c r="P1997" i="24"/>
  <c r="Q1997" i="24"/>
  <c r="AG1997" i="24"/>
  <c r="M1998" i="24"/>
  <c r="N1998" i="24"/>
  <c r="O1998" i="24"/>
  <c r="P1998" i="24"/>
  <c r="Q1998" i="24"/>
  <c r="AG1998" i="24"/>
  <c r="M1999" i="24"/>
  <c r="N1999" i="24"/>
  <c r="O1999" i="24"/>
  <c r="P1999" i="24"/>
  <c r="Q1999" i="24"/>
  <c r="AG1999" i="24"/>
  <c r="M2000" i="24"/>
  <c r="N2000" i="24"/>
  <c r="O2000" i="24"/>
  <c r="P2000" i="24"/>
  <c r="Q2000" i="24"/>
  <c r="AG2000" i="24"/>
  <c r="M2001" i="24"/>
  <c r="N2001" i="24"/>
  <c r="O2001" i="24"/>
  <c r="P2001" i="24"/>
  <c r="Q2001" i="24"/>
  <c r="AG2001" i="24"/>
  <c r="M2002" i="24"/>
  <c r="N2002" i="24"/>
  <c r="O2002" i="24"/>
  <c r="P2002" i="24"/>
  <c r="Q2002" i="24"/>
  <c r="AG2002" i="24"/>
  <c r="M2003" i="24"/>
  <c r="N2003" i="24"/>
  <c r="O2003" i="24"/>
  <c r="P2003" i="24"/>
  <c r="Q2003" i="24"/>
  <c r="AG2003" i="24"/>
  <c r="M2004" i="24"/>
  <c r="N2004" i="24"/>
  <c r="O2004" i="24"/>
  <c r="P2004" i="24"/>
  <c r="Q2004" i="24"/>
  <c r="AG2004" i="24"/>
  <c r="M2005" i="24"/>
  <c r="N2005" i="24"/>
  <c r="O2005" i="24"/>
  <c r="P2005" i="24"/>
  <c r="Q2005" i="24"/>
  <c r="AG2005" i="24"/>
  <c r="M2006" i="24"/>
  <c r="N2006" i="24"/>
  <c r="O2006" i="24"/>
  <c r="P2006" i="24"/>
  <c r="Q2006" i="24"/>
  <c r="AG2006" i="24"/>
  <c r="M2007" i="24"/>
  <c r="N2007" i="24"/>
  <c r="O2007" i="24"/>
  <c r="P2007" i="24"/>
  <c r="Q2007" i="24"/>
  <c r="AG2007" i="24"/>
  <c r="M2008" i="24"/>
  <c r="N2008" i="24"/>
  <c r="O2008" i="24"/>
  <c r="P2008" i="24"/>
  <c r="Q2008" i="24"/>
  <c r="AG2008" i="24"/>
  <c r="M2009" i="24"/>
  <c r="N2009" i="24"/>
  <c r="O2009" i="24"/>
  <c r="P2009" i="24"/>
  <c r="Q2009" i="24"/>
  <c r="AG2009" i="24"/>
  <c r="M2010" i="24"/>
  <c r="N2010" i="24"/>
  <c r="O2010" i="24"/>
  <c r="P2010" i="24"/>
  <c r="Q2010" i="24"/>
  <c r="AG2010" i="24"/>
  <c r="M2011" i="24"/>
  <c r="N2011" i="24"/>
  <c r="O2011" i="24"/>
  <c r="P2011" i="24"/>
  <c r="Q2011" i="24"/>
  <c r="AG2011" i="24"/>
  <c r="M2012" i="24"/>
  <c r="N2012" i="24"/>
  <c r="O2012" i="24"/>
  <c r="P2012" i="24"/>
  <c r="Q2012" i="24"/>
  <c r="AG2012" i="24"/>
  <c r="M2013" i="24"/>
  <c r="N2013" i="24"/>
  <c r="O2013" i="24"/>
  <c r="P2013" i="24"/>
  <c r="Q2013" i="24"/>
  <c r="AG2013" i="24"/>
  <c r="M2014" i="24"/>
  <c r="N2014" i="24"/>
  <c r="O2014" i="24"/>
  <c r="P2014" i="24"/>
  <c r="Q2014" i="24"/>
  <c r="AG2014" i="24"/>
  <c r="M2015" i="24"/>
  <c r="N2015" i="24"/>
  <c r="O2015" i="24"/>
  <c r="P2015" i="24"/>
  <c r="Q2015" i="24"/>
  <c r="AG2015" i="24"/>
  <c r="M2016" i="24"/>
  <c r="N2016" i="24"/>
  <c r="O2016" i="24"/>
  <c r="P2016" i="24"/>
  <c r="Q2016" i="24"/>
  <c r="AG2016" i="24"/>
  <c r="M2017" i="24"/>
  <c r="N2017" i="24"/>
  <c r="O2017" i="24"/>
  <c r="P2017" i="24"/>
  <c r="Q2017" i="24"/>
  <c r="AG2017" i="24"/>
  <c r="M2018" i="24"/>
  <c r="N2018" i="24"/>
  <c r="O2018" i="24"/>
  <c r="P2018" i="24"/>
  <c r="Q2018" i="24"/>
  <c r="AG2018" i="24"/>
  <c r="M2019" i="24"/>
  <c r="N2019" i="24"/>
  <c r="O2019" i="24"/>
  <c r="P2019" i="24"/>
  <c r="Q2019" i="24"/>
  <c r="AG2019" i="24"/>
  <c r="M2020" i="24"/>
  <c r="N2020" i="24"/>
  <c r="O2020" i="24"/>
  <c r="P2020" i="24"/>
  <c r="Q2020" i="24"/>
  <c r="AG2020" i="24"/>
  <c r="M2021" i="24"/>
  <c r="N2021" i="24"/>
  <c r="O2021" i="24"/>
  <c r="P2021" i="24"/>
  <c r="Q2021" i="24"/>
  <c r="AG2021" i="24"/>
  <c r="M2022" i="24"/>
  <c r="N2022" i="24"/>
  <c r="O2022" i="24"/>
  <c r="P2022" i="24"/>
  <c r="Q2022" i="24"/>
  <c r="AG2022" i="24"/>
  <c r="M2023" i="24"/>
  <c r="N2023" i="24"/>
  <c r="O2023" i="24"/>
  <c r="P2023" i="24"/>
  <c r="Q2023" i="24"/>
  <c r="AG2023" i="24"/>
  <c r="M2024" i="24"/>
  <c r="N2024" i="24"/>
  <c r="O2024" i="24"/>
  <c r="P2024" i="24"/>
  <c r="Q2024" i="24"/>
  <c r="AG2024" i="24"/>
  <c r="M2025" i="24"/>
  <c r="N2025" i="24"/>
  <c r="O2025" i="24"/>
  <c r="P2025" i="24"/>
  <c r="Q2025" i="24"/>
  <c r="AG2025" i="24"/>
  <c r="M2026" i="24"/>
  <c r="N2026" i="24"/>
  <c r="O2026" i="24"/>
  <c r="P2026" i="24"/>
  <c r="Q2026" i="24"/>
  <c r="AG2026" i="24"/>
  <c r="M2027" i="24"/>
  <c r="N2027" i="24"/>
  <c r="O2027" i="24"/>
  <c r="P2027" i="24"/>
  <c r="Q2027" i="24"/>
  <c r="AG2027" i="24"/>
  <c r="M2028" i="24"/>
  <c r="N2028" i="24"/>
  <c r="O2028" i="24"/>
  <c r="P2028" i="24"/>
  <c r="Q2028" i="24"/>
  <c r="AG2028" i="24"/>
  <c r="M2029" i="24"/>
  <c r="N2029" i="24"/>
  <c r="O2029" i="24"/>
  <c r="P2029" i="24"/>
  <c r="Q2029" i="24"/>
  <c r="AG2029" i="24"/>
  <c r="M2030" i="24"/>
  <c r="N2030" i="24"/>
  <c r="O2030" i="24"/>
  <c r="P2030" i="24"/>
  <c r="Q2030" i="24"/>
  <c r="AG2030" i="24"/>
  <c r="M2031" i="24"/>
  <c r="N2031" i="24"/>
  <c r="O2031" i="24"/>
  <c r="P2031" i="24"/>
  <c r="Q2031" i="24"/>
  <c r="AG2031" i="24"/>
  <c r="M2032" i="24"/>
  <c r="N2032" i="24"/>
  <c r="O2032" i="24"/>
  <c r="P2032" i="24"/>
  <c r="Q2032" i="24"/>
  <c r="AG2032" i="24"/>
  <c r="M2033" i="24"/>
  <c r="N2033" i="24"/>
  <c r="O2033" i="24"/>
  <c r="P2033" i="24"/>
  <c r="Q2033" i="24"/>
  <c r="AG2033" i="24"/>
  <c r="M2034" i="24"/>
  <c r="N2034" i="24"/>
  <c r="O2034" i="24"/>
  <c r="P2034" i="24"/>
  <c r="Q2034" i="24"/>
  <c r="AG2034" i="24"/>
  <c r="M2035" i="24"/>
  <c r="N2035" i="24"/>
  <c r="O2035" i="24"/>
  <c r="P2035" i="24"/>
  <c r="Q2035" i="24"/>
  <c r="AG2035" i="24"/>
  <c r="M2036" i="24"/>
  <c r="N2036" i="24"/>
  <c r="O2036" i="24"/>
  <c r="P2036" i="24"/>
  <c r="Q2036" i="24"/>
  <c r="AG2036" i="24"/>
  <c r="M2037" i="24"/>
  <c r="N2037" i="24"/>
  <c r="O2037" i="24"/>
  <c r="P2037" i="24"/>
  <c r="Q2037" i="24"/>
  <c r="AG2037" i="24"/>
  <c r="M2038" i="24"/>
  <c r="N2038" i="24"/>
  <c r="O2038" i="24"/>
  <c r="P2038" i="24"/>
  <c r="Q2038" i="24"/>
  <c r="AG2038" i="24"/>
  <c r="M2039" i="24"/>
  <c r="N2039" i="24"/>
  <c r="O2039" i="24"/>
  <c r="P2039" i="24"/>
  <c r="Q2039" i="24"/>
  <c r="AG2039" i="24"/>
  <c r="M2040" i="24"/>
  <c r="N2040" i="24"/>
  <c r="O2040" i="24"/>
  <c r="P2040" i="24"/>
  <c r="Q2040" i="24"/>
  <c r="AG2040" i="24"/>
  <c r="M2041" i="24"/>
  <c r="N2041" i="24"/>
  <c r="O2041" i="24"/>
  <c r="P2041" i="24"/>
  <c r="Q2041" i="24"/>
  <c r="AG2041" i="24"/>
  <c r="M2042" i="24"/>
  <c r="N2042" i="24"/>
  <c r="O2042" i="24"/>
  <c r="P2042" i="24"/>
  <c r="Q2042" i="24"/>
  <c r="AG2042" i="24"/>
  <c r="M2043" i="24"/>
  <c r="N2043" i="24"/>
  <c r="O2043" i="24"/>
  <c r="P2043" i="24"/>
  <c r="Q2043" i="24"/>
  <c r="AG2043" i="24"/>
  <c r="M2044" i="24"/>
  <c r="N2044" i="24"/>
  <c r="O2044" i="24"/>
  <c r="P2044" i="24"/>
  <c r="Q2044" i="24"/>
  <c r="AG2044" i="24"/>
  <c r="M2045" i="24"/>
  <c r="N2045" i="24"/>
  <c r="O2045" i="24"/>
  <c r="P2045" i="24"/>
  <c r="Q2045" i="24"/>
  <c r="AG2045" i="24"/>
  <c r="M2046" i="24"/>
  <c r="N2046" i="24"/>
  <c r="O2046" i="24"/>
  <c r="P2046" i="24"/>
  <c r="Q2046" i="24"/>
  <c r="AG2046" i="24"/>
  <c r="M2047" i="24"/>
  <c r="N2047" i="24"/>
  <c r="O2047" i="24"/>
  <c r="P2047" i="24"/>
  <c r="Q2047" i="24"/>
  <c r="AG2047" i="24"/>
  <c r="M2048" i="24"/>
  <c r="N2048" i="24"/>
  <c r="O2048" i="24"/>
  <c r="P2048" i="24"/>
  <c r="Q2048" i="24"/>
  <c r="AG2048" i="24"/>
  <c r="M2049" i="24"/>
  <c r="N2049" i="24"/>
  <c r="O2049" i="24"/>
  <c r="P2049" i="24"/>
  <c r="Q2049" i="24"/>
  <c r="AG2049" i="24"/>
  <c r="M2050" i="24"/>
  <c r="N2050" i="24"/>
  <c r="O2050" i="24"/>
  <c r="P2050" i="24"/>
  <c r="Q2050" i="24"/>
  <c r="AG2050" i="24"/>
  <c r="M2051" i="24"/>
  <c r="N2051" i="24"/>
  <c r="O2051" i="24"/>
  <c r="P2051" i="24"/>
  <c r="Q2051" i="24"/>
  <c r="AG2051" i="24"/>
  <c r="M2052" i="24"/>
  <c r="N2052" i="24"/>
  <c r="O2052" i="24"/>
  <c r="P2052" i="24"/>
  <c r="Q2052" i="24"/>
  <c r="AG2052" i="24"/>
  <c r="M2053" i="24"/>
  <c r="N2053" i="24"/>
  <c r="O2053" i="24"/>
  <c r="P2053" i="24"/>
  <c r="Q2053" i="24"/>
  <c r="AG2053" i="24"/>
  <c r="M2054" i="24"/>
  <c r="N2054" i="24"/>
  <c r="O2054" i="24"/>
  <c r="P2054" i="24"/>
  <c r="Q2054" i="24"/>
  <c r="AG2054" i="24"/>
  <c r="M2055" i="24"/>
  <c r="N2055" i="24"/>
  <c r="O2055" i="24"/>
  <c r="P2055" i="24"/>
  <c r="Q2055" i="24"/>
  <c r="AG2055" i="24"/>
  <c r="M2056" i="24"/>
  <c r="N2056" i="24"/>
  <c r="O2056" i="24"/>
  <c r="P2056" i="24"/>
  <c r="Q2056" i="24"/>
  <c r="AG2056" i="24"/>
  <c r="M2057" i="24"/>
  <c r="N2057" i="24"/>
  <c r="O2057" i="24"/>
  <c r="P2057" i="24"/>
  <c r="Q2057" i="24"/>
  <c r="AG2057" i="24"/>
  <c r="M2058" i="24"/>
  <c r="N2058" i="24"/>
  <c r="O2058" i="24"/>
  <c r="P2058" i="24"/>
  <c r="Q2058" i="24"/>
  <c r="AG2058" i="24"/>
  <c r="M2059" i="24"/>
  <c r="N2059" i="24"/>
  <c r="O2059" i="24"/>
  <c r="P2059" i="24"/>
  <c r="Q2059" i="24"/>
  <c r="AG2059" i="24"/>
  <c r="M2060" i="24"/>
  <c r="N2060" i="24"/>
  <c r="O2060" i="24"/>
  <c r="P2060" i="24"/>
  <c r="Q2060" i="24"/>
  <c r="AG2060" i="24"/>
  <c r="M2061" i="24"/>
  <c r="N2061" i="24"/>
  <c r="O2061" i="24"/>
  <c r="P2061" i="24"/>
  <c r="Q2061" i="24"/>
  <c r="AG2061" i="24"/>
  <c r="M2062" i="24"/>
  <c r="N2062" i="24"/>
  <c r="O2062" i="24"/>
  <c r="P2062" i="24"/>
  <c r="Q2062" i="24"/>
  <c r="AG2062" i="24"/>
  <c r="M2063" i="24"/>
  <c r="N2063" i="24"/>
  <c r="O2063" i="24"/>
  <c r="P2063" i="24"/>
  <c r="Q2063" i="24"/>
  <c r="AG2063" i="24"/>
  <c r="M2064" i="24"/>
  <c r="N2064" i="24"/>
  <c r="O2064" i="24"/>
  <c r="P2064" i="24"/>
  <c r="Q2064" i="24"/>
  <c r="AG2064" i="24"/>
  <c r="M2065" i="24"/>
  <c r="N2065" i="24"/>
  <c r="O2065" i="24"/>
  <c r="P2065" i="24"/>
  <c r="Q2065" i="24"/>
  <c r="AG2065" i="24"/>
  <c r="M2066" i="24"/>
  <c r="N2066" i="24"/>
  <c r="O2066" i="24"/>
  <c r="P2066" i="24"/>
  <c r="Q2066" i="24"/>
  <c r="AG2066" i="24"/>
  <c r="M2067" i="24"/>
  <c r="N2067" i="24"/>
  <c r="O2067" i="24"/>
  <c r="P2067" i="24"/>
  <c r="Q2067" i="24"/>
  <c r="AG2067" i="24"/>
  <c r="M2068" i="24"/>
  <c r="N2068" i="24"/>
  <c r="O2068" i="24"/>
  <c r="P2068" i="24"/>
  <c r="Q2068" i="24"/>
  <c r="AG2068" i="24"/>
  <c r="M2069" i="24"/>
  <c r="N2069" i="24"/>
  <c r="O2069" i="24"/>
  <c r="P2069" i="24"/>
  <c r="Q2069" i="24"/>
  <c r="AG2069" i="24"/>
  <c r="M2070" i="24"/>
  <c r="N2070" i="24"/>
  <c r="O2070" i="24"/>
  <c r="P2070" i="24"/>
  <c r="Q2070" i="24"/>
  <c r="AG2070" i="24"/>
  <c r="M2071" i="24"/>
  <c r="N2071" i="24"/>
  <c r="O2071" i="24"/>
  <c r="P2071" i="24"/>
  <c r="Q2071" i="24"/>
  <c r="AG2071" i="24"/>
  <c r="M2072" i="24"/>
  <c r="N2072" i="24"/>
  <c r="O2072" i="24"/>
  <c r="P2072" i="24"/>
  <c r="Q2072" i="24"/>
  <c r="AG2072" i="24"/>
  <c r="M2073" i="24"/>
  <c r="N2073" i="24"/>
  <c r="O2073" i="24"/>
  <c r="P2073" i="24"/>
  <c r="Q2073" i="24"/>
  <c r="AG2073" i="24"/>
  <c r="M2074" i="24"/>
  <c r="N2074" i="24"/>
  <c r="O2074" i="24"/>
  <c r="P2074" i="24"/>
  <c r="Q2074" i="24"/>
  <c r="AG2074" i="24"/>
  <c r="M2075" i="24"/>
  <c r="N2075" i="24"/>
  <c r="O2075" i="24"/>
  <c r="P2075" i="24"/>
  <c r="Q2075" i="24"/>
  <c r="AG2075" i="24"/>
  <c r="M2076" i="24"/>
  <c r="N2076" i="24"/>
  <c r="O2076" i="24"/>
  <c r="P2076" i="24"/>
  <c r="Q2076" i="24"/>
  <c r="AG2076" i="24"/>
  <c r="M2077" i="24"/>
  <c r="N2077" i="24"/>
  <c r="O2077" i="24"/>
  <c r="P2077" i="24"/>
  <c r="Q2077" i="24"/>
  <c r="AG2077" i="24"/>
  <c r="M2078" i="24"/>
  <c r="N2078" i="24"/>
  <c r="O2078" i="24"/>
  <c r="P2078" i="24"/>
  <c r="Q2078" i="24"/>
  <c r="AG2078" i="24"/>
  <c r="M2079" i="24"/>
  <c r="N2079" i="24"/>
  <c r="O2079" i="24"/>
  <c r="P2079" i="24"/>
  <c r="Q2079" i="24"/>
  <c r="AG2079" i="24"/>
  <c r="M2080" i="24"/>
  <c r="N2080" i="24"/>
  <c r="O2080" i="24"/>
  <c r="P2080" i="24"/>
  <c r="Q2080" i="24"/>
  <c r="AG2080" i="24"/>
  <c r="M2081" i="24"/>
  <c r="N2081" i="24"/>
  <c r="O2081" i="24"/>
  <c r="P2081" i="24"/>
  <c r="Q2081" i="24"/>
  <c r="AG2081" i="24"/>
  <c r="M2082" i="24"/>
  <c r="N2082" i="24"/>
  <c r="O2082" i="24"/>
  <c r="P2082" i="24"/>
  <c r="Q2082" i="24"/>
  <c r="AG2082" i="24"/>
  <c r="M2083" i="24"/>
  <c r="N2083" i="24"/>
  <c r="O2083" i="24"/>
  <c r="P2083" i="24"/>
  <c r="Q2083" i="24"/>
  <c r="AG2083" i="24"/>
  <c r="M2084" i="24"/>
  <c r="N2084" i="24"/>
  <c r="O2084" i="24"/>
  <c r="P2084" i="24"/>
  <c r="Q2084" i="24"/>
  <c r="AG2084" i="24"/>
  <c r="M2085" i="24"/>
  <c r="N2085" i="24"/>
  <c r="O2085" i="24"/>
  <c r="P2085" i="24"/>
  <c r="Q2085" i="24"/>
  <c r="AG2085" i="24"/>
  <c r="M2086" i="24"/>
  <c r="N2086" i="24"/>
  <c r="O2086" i="24"/>
  <c r="P2086" i="24"/>
  <c r="Q2086" i="24"/>
  <c r="AG2086" i="24"/>
  <c r="M2087" i="24"/>
  <c r="N2087" i="24"/>
  <c r="O2087" i="24"/>
  <c r="P2087" i="24"/>
  <c r="Q2087" i="24"/>
  <c r="AG2087" i="24"/>
  <c r="M2088" i="24"/>
  <c r="N2088" i="24"/>
  <c r="O2088" i="24"/>
  <c r="P2088" i="24"/>
  <c r="Q2088" i="24"/>
  <c r="AG2088" i="24"/>
  <c r="M2089" i="24"/>
  <c r="N2089" i="24"/>
  <c r="O2089" i="24"/>
  <c r="P2089" i="24"/>
  <c r="Q2089" i="24"/>
  <c r="AG2089" i="24"/>
  <c r="M2090" i="24"/>
  <c r="N2090" i="24"/>
  <c r="O2090" i="24"/>
  <c r="P2090" i="24"/>
  <c r="Q2090" i="24"/>
  <c r="AG2090" i="24"/>
  <c r="M2091" i="24"/>
  <c r="N2091" i="24"/>
  <c r="O2091" i="24"/>
  <c r="P2091" i="24"/>
  <c r="Q2091" i="24"/>
  <c r="AG2091" i="24"/>
  <c r="M2092" i="24"/>
  <c r="N2092" i="24"/>
  <c r="O2092" i="24"/>
  <c r="P2092" i="24"/>
  <c r="Q2092" i="24"/>
  <c r="AG2092" i="24"/>
  <c r="M2093" i="24"/>
  <c r="N2093" i="24"/>
  <c r="O2093" i="24"/>
  <c r="P2093" i="24"/>
  <c r="Q2093" i="24"/>
  <c r="AG2093" i="24"/>
  <c r="M2094" i="24"/>
  <c r="N2094" i="24"/>
  <c r="O2094" i="24"/>
  <c r="P2094" i="24"/>
  <c r="Q2094" i="24"/>
  <c r="AG2094" i="24"/>
  <c r="M2095" i="24"/>
  <c r="N2095" i="24"/>
  <c r="O2095" i="24"/>
  <c r="P2095" i="24"/>
  <c r="Q2095" i="24"/>
  <c r="AG2095" i="24"/>
  <c r="M2096" i="24"/>
  <c r="N2096" i="24"/>
  <c r="O2096" i="24"/>
  <c r="P2096" i="24"/>
  <c r="Q2096" i="24"/>
  <c r="AG2096" i="24"/>
  <c r="M2097" i="24"/>
  <c r="N2097" i="24"/>
  <c r="O2097" i="24"/>
  <c r="P2097" i="24"/>
  <c r="Q2097" i="24"/>
  <c r="AG2097" i="24"/>
  <c r="M2098" i="24"/>
  <c r="N2098" i="24"/>
  <c r="O2098" i="24"/>
  <c r="P2098" i="24"/>
  <c r="Q2098" i="24"/>
  <c r="AG2098" i="24"/>
  <c r="M2099" i="24"/>
  <c r="N2099" i="24"/>
  <c r="O2099" i="24"/>
  <c r="P2099" i="24"/>
  <c r="Q2099" i="24"/>
  <c r="AG2099" i="24"/>
  <c r="M2100" i="24"/>
  <c r="N2100" i="24"/>
  <c r="O2100" i="24"/>
  <c r="P2100" i="24"/>
  <c r="Q2100" i="24"/>
  <c r="AG2100" i="24"/>
  <c r="M2101" i="24"/>
  <c r="N2101" i="24"/>
  <c r="O2101" i="24"/>
  <c r="P2101" i="24"/>
  <c r="Q2101" i="24"/>
  <c r="AG2101" i="24"/>
  <c r="M2102" i="24"/>
  <c r="N2102" i="24"/>
  <c r="O2102" i="24"/>
  <c r="P2102" i="24"/>
  <c r="Q2102" i="24"/>
  <c r="AG2102" i="24"/>
  <c r="M2103" i="24"/>
  <c r="N2103" i="24"/>
  <c r="O2103" i="24"/>
  <c r="P2103" i="24"/>
  <c r="Q2103" i="24"/>
  <c r="AG2103" i="24"/>
  <c r="M2104" i="24"/>
  <c r="N2104" i="24"/>
  <c r="O2104" i="24"/>
  <c r="P2104" i="24"/>
  <c r="Q2104" i="24"/>
  <c r="AG2104" i="24"/>
  <c r="M2105" i="24"/>
  <c r="N2105" i="24"/>
  <c r="O2105" i="24"/>
  <c r="P2105" i="24"/>
  <c r="Q2105" i="24"/>
  <c r="AG2105" i="24"/>
  <c r="M2106" i="24"/>
  <c r="N2106" i="24"/>
  <c r="O2106" i="24"/>
  <c r="P2106" i="24"/>
  <c r="Q2106" i="24"/>
  <c r="AG2106" i="24"/>
  <c r="M2107" i="24"/>
  <c r="N2107" i="24"/>
  <c r="O2107" i="24"/>
  <c r="P2107" i="24"/>
  <c r="Q2107" i="24"/>
  <c r="AG2107" i="24"/>
  <c r="M2108" i="24"/>
  <c r="N2108" i="24"/>
  <c r="O2108" i="24"/>
  <c r="P2108" i="24"/>
  <c r="Q2108" i="24"/>
  <c r="AG2108" i="24"/>
  <c r="M2109" i="24"/>
  <c r="N2109" i="24"/>
  <c r="O2109" i="24"/>
  <c r="P2109" i="24"/>
  <c r="Q2109" i="24"/>
  <c r="AG2109" i="24"/>
  <c r="M2110" i="24"/>
  <c r="N2110" i="24"/>
  <c r="O2110" i="24"/>
  <c r="P2110" i="24"/>
  <c r="Q2110" i="24"/>
  <c r="AG2110" i="24"/>
  <c r="M2111" i="24"/>
  <c r="N2111" i="24"/>
  <c r="O2111" i="24"/>
  <c r="P2111" i="24"/>
  <c r="Q2111" i="24"/>
  <c r="AG2111" i="24"/>
  <c r="M2112" i="24"/>
  <c r="N2112" i="24"/>
  <c r="O2112" i="24"/>
  <c r="P2112" i="24"/>
  <c r="Q2112" i="24"/>
  <c r="AG2112" i="24"/>
  <c r="M2113" i="24"/>
  <c r="N2113" i="24"/>
  <c r="O2113" i="24"/>
  <c r="P2113" i="24"/>
  <c r="Q2113" i="24"/>
  <c r="AG2113" i="24"/>
  <c r="M2114" i="24"/>
  <c r="N2114" i="24"/>
  <c r="O2114" i="24"/>
  <c r="P2114" i="24"/>
  <c r="Q2114" i="24"/>
  <c r="AG2114" i="24"/>
  <c r="M2115" i="24"/>
  <c r="N2115" i="24"/>
  <c r="O2115" i="24"/>
  <c r="P2115" i="24"/>
  <c r="Q2115" i="24"/>
  <c r="AG2115" i="24"/>
  <c r="M2116" i="24"/>
  <c r="N2116" i="24"/>
  <c r="O2116" i="24"/>
  <c r="P2116" i="24"/>
  <c r="Q2116" i="24"/>
  <c r="AG2116" i="24"/>
  <c r="M2117" i="24"/>
  <c r="N2117" i="24"/>
  <c r="O2117" i="24"/>
  <c r="P2117" i="24"/>
  <c r="Q2117" i="24"/>
  <c r="AG2117" i="24"/>
  <c r="M2118" i="24"/>
  <c r="N2118" i="24"/>
  <c r="O2118" i="24"/>
  <c r="P2118" i="24"/>
  <c r="Q2118" i="24"/>
  <c r="AG2118" i="24"/>
  <c r="M2119" i="24"/>
  <c r="N2119" i="24"/>
  <c r="O2119" i="24"/>
  <c r="P2119" i="24"/>
  <c r="Q2119" i="24"/>
  <c r="AG2119" i="24"/>
  <c r="M2120" i="24"/>
  <c r="N2120" i="24"/>
  <c r="O2120" i="24"/>
  <c r="P2120" i="24"/>
  <c r="Q2120" i="24"/>
  <c r="AG2120" i="24"/>
  <c r="M2121" i="24"/>
  <c r="N2121" i="24"/>
  <c r="O2121" i="24"/>
  <c r="P2121" i="24"/>
  <c r="Q2121" i="24"/>
  <c r="AG2121" i="24"/>
  <c r="M2122" i="24"/>
  <c r="N2122" i="24"/>
  <c r="O2122" i="24"/>
  <c r="P2122" i="24"/>
  <c r="Q2122" i="24"/>
  <c r="AG2122" i="24"/>
  <c r="M2123" i="24"/>
  <c r="N2123" i="24"/>
  <c r="O2123" i="24"/>
  <c r="P2123" i="24"/>
  <c r="Q2123" i="24"/>
  <c r="AG2123" i="24"/>
  <c r="M2124" i="24"/>
  <c r="N2124" i="24"/>
  <c r="O2124" i="24"/>
  <c r="P2124" i="24"/>
  <c r="Q2124" i="24"/>
  <c r="AG2124" i="24"/>
  <c r="M2125" i="24"/>
  <c r="N2125" i="24"/>
  <c r="O2125" i="24"/>
  <c r="P2125" i="24"/>
  <c r="Q2125" i="24"/>
  <c r="AG2125" i="24"/>
  <c r="M2126" i="24"/>
  <c r="N2126" i="24"/>
  <c r="O2126" i="24"/>
  <c r="P2126" i="24"/>
  <c r="Q2126" i="24"/>
  <c r="AG2126" i="24"/>
  <c r="M2127" i="24"/>
  <c r="N2127" i="24"/>
  <c r="O2127" i="24"/>
  <c r="P2127" i="24"/>
  <c r="Q2127" i="24"/>
  <c r="AG2127" i="24"/>
  <c r="M2128" i="24"/>
  <c r="N2128" i="24"/>
  <c r="O2128" i="24"/>
  <c r="P2128" i="24"/>
  <c r="Q2128" i="24"/>
  <c r="AG2128" i="24"/>
  <c r="M2129" i="24"/>
  <c r="N2129" i="24"/>
  <c r="O2129" i="24"/>
  <c r="P2129" i="24"/>
  <c r="Q2129" i="24"/>
  <c r="AG2129" i="24"/>
  <c r="M2130" i="24"/>
  <c r="N2130" i="24"/>
  <c r="O2130" i="24"/>
  <c r="P2130" i="24"/>
  <c r="Q2130" i="24"/>
  <c r="AG2130" i="24"/>
  <c r="M2131" i="24"/>
  <c r="N2131" i="24"/>
  <c r="O2131" i="24"/>
  <c r="P2131" i="24"/>
  <c r="Q2131" i="24"/>
  <c r="AG2131" i="24"/>
  <c r="M2132" i="24"/>
  <c r="N2132" i="24"/>
  <c r="O2132" i="24"/>
  <c r="P2132" i="24"/>
  <c r="Q2132" i="24"/>
  <c r="AG2132" i="24"/>
  <c r="M2133" i="24"/>
  <c r="N2133" i="24"/>
  <c r="O2133" i="24"/>
  <c r="P2133" i="24"/>
  <c r="Q2133" i="24"/>
  <c r="AG2133" i="24"/>
  <c r="M2134" i="24"/>
  <c r="N2134" i="24"/>
  <c r="O2134" i="24"/>
  <c r="P2134" i="24"/>
  <c r="Q2134" i="24"/>
  <c r="AG2134" i="24"/>
  <c r="M2135" i="24"/>
  <c r="N2135" i="24"/>
  <c r="O2135" i="24"/>
  <c r="P2135" i="24"/>
  <c r="Q2135" i="24"/>
  <c r="AG2135" i="24"/>
  <c r="M2136" i="24"/>
  <c r="N2136" i="24"/>
  <c r="O2136" i="24"/>
  <c r="P2136" i="24"/>
  <c r="Q2136" i="24"/>
  <c r="AG2136" i="24"/>
  <c r="M2137" i="24"/>
  <c r="N2137" i="24"/>
  <c r="O2137" i="24"/>
  <c r="P2137" i="24"/>
  <c r="Q2137" i="24"/>
  <c r="AG2137" i="24"/>
  <c r="M2138" i="24"/>
  <c r="N2138" i="24"/>
  <c r="O2138" i="24"/>
  <c r="P2138" i="24"/>
  <c r="Q2138" i="24"/>
  <c r="AG2138" i="24"/>
  <c r="M2139" i="24"/>
  <c r="N2139" i="24"/>
  <c r="O2139" i="24"/>
  <c r="P2139" i="24"/>
  <c r="Q2139" i="24"/>
  <c r="AG2139" i="24"/>
  <c r="M2140" i="24"/>
  <c r="N2140" i="24"/>
  <c r="O2140" i="24"/>
  <c r="P2140" i="24"/>
  <c r="Q2140" i="24"/>
  <c r="AG2140" i="24"/>
  <c r="M2141" i="24"/>
  <c r="N2141" i="24"/>
  <c r="O2141" i="24"/>
  <c r="P2141" i="24"/>
  <c r="Q2141" i="24"/>
  <c r="AG2141" i="24"/>
  <c r="M2142" i="24"/>
  <c r="N2142" i="24"/>
  <c r="O2142" i="24"/>
  <c r="P2142" i="24"/>
  <c r="Q2142" i="24"/>
  <c r="AG2142" i="24"/>
  <c r="M2143" i="24"/>
  <c r="N2143" i="24"/>
  <c r="O2143" i="24"/>
  <c r="P2143" i="24"/>
  <c r="Q2143" i="24"/>
  <c r="AG2143" i="24"/>
  <c r="M2144" i="24"/>
  <c r="N2144" i="24"/>
  <c r="O2144" i="24"/>
  <c r="P2144" i="24"/>
  <c r="Q2144" i="24"/>
  <c r="AG2144" i="24"/>
  <c r="M2145" i="24"/>
  <c r="N2145" i="24"/>
  <c r="O2145" i="24"/>
  <c r="P2145" i="24"/>
  <c r="Q2145" i="24"/>
  <c r="AG2145" i="24"/>
  <c r="M2146" i="24"/>
  <c r="N2146" i="24"/>
  <c r="O2146" i="24"/>
  <c r="P2146" i="24"/>
  <c r="Q2146" i="24"/>
  <c r="AG2146" i="24"/>
  <c r="M2147" i="24"/>
  <c r="N2147" i="24"/>
  <c r="O2147" i="24"/>
  <c r="P2147" i="24"/>
  <c r="Q2147" i="24"/>
  <c r="AG2147" i="24"/>
  <c r="M2148" i="24"/>
  <c r="N2148" i="24"/>
  <c r="O2148" i="24"/>
  <c r="P2148" i="24"/>
  <c r="Q2148" i="24"/>
  <c r="AG2148" i="24"/>
  <c r="M2149" i="24"/>
  <c r="N2149" i="24"/>
  <c r="O2149" i="24"/>
  <c r="P2149" i="24"/>
  <c r="Q2149" i="24"/>
  <c r="AG2149" i="24"/>
  <c r="M2150" i="24"/>
  <c r="N2150" i="24"/>
  <c r="O2150" i="24"/>
  <c r="P2150" i="24"/>
  <c r="Q2150" i="24"/>
  <c r="AG2150" i="24"/>
  <c r="M2151" i="24"/>
  <c r="N2151" i="24"/>
  <c r="O2151" i="24"/>
  <c r="P2151" i="24"/>
  <c r="Q2151" i="24"/>
  <c r="AG2151" i="24"/>
  <c r="M2152" i="24"/>
  <c r="N2152" i="24"/>
  <c r="O2152" i="24"/>
  <c r="P2152" i="24"/>
  <c r="Q2152" i="24"/>
  <c r="AG2152" i="24"/>
  <c r="M2153" i="24"/>
  <c r="N2153" i="24"/>
  <c r="O2153" i="24"/>
  <c r="P2153" i="24"/>
  <c r="Q2153" i="24"/>
  <c r="AG2153" i="24"/>
  <c r="M2154" i="24"/>
  <c r="N2154" i="24"/>
  <c r="O2154" i="24"/>
  <c r="P2154" i="24"/>
  <c r="Q2154" i="24"/>
  <c r="AG2154" i="24"/>
  <c r="M2155" i="24"/>
  <c r="N2155" i="24"/>
  <c r="O2155" i="24"/>
  <c r="P2155" i="24"/>
  <c r="Q2155" i="24"/>
  <c r="AG2155" i="24"/>
  <c r="M2156" i="24"/>
  <c r="N2156" i="24"/>
  <c r="O2156" i="24"/>
  <c r="P2156" i="24"/>
  <c r="Q2156" i="24"/>
  <c r="AG2156" i="24"/>
  <c r="M2157" i="24"/>
  <c r="N2157" i="24"/>
  <c r="O2157" i="24"/>
  <c r="P2157" i="24"/>
  <c r="Q2157" i="24"/>
  <c r="AG2157" i="24"/>
  <c r="M2158" i="24"/>
  <c r="N2158" i="24"/>
  <c r="O2158" i="24"/>
  <c r="P2158" i="24"/>
  <c r="Q2158" i="24"/>
  <c r="AG2158" i="24"/>
  <c r="M2159" i="24"/>
  <c r="N2159" i="24"/>
  <c r="O2159" i="24"/>
  <c r="P2159" i="24"/>
  <c r="Q2159" i="24"/>
  <c r="AG2159" i="24"/>
  <c r="M2160" i="24"/>
  <c r="N2160" i="24"/>
  <c r="O2160" i="24"/>
  <c r="P2160" i="24"/>
  <c r="Q2160" i="24"/>
  <c r="AG2160" i="24"/>
  <c r="M2161" i="24"/>
  <c r="N2161" i="24"/>
  <c r="O2161" i="24"/>
  <c r="P2161" i="24"/>
  <c r="Q2161" i="24"/>
  <c r="AG2161" i="24"/>
  <c r="M2162" i="24"/>
  <c r="N2162" i="24"/>
  <c r="O2162" i="24"/>
  <c r="P2162" i="24"/>
  <c r="Q2162" i="24"/>
  <c r="AG2162" i="24"/>
  <c r="M2163" i="24"/>
  <c r="N2163" i="24"/>
  <c r="O2163" i="24"/>
  <c r="P2163" i="24"/>
  <c r="Q2163" i="24"/>
  <c r="AG2163" i="24"/>
  <c r="M2164" i="24"/>
  <c r="N2164" i="24"/>
  <c r="O2164" i="24"/>
  <c r="P2164" i="24"/>
  <c r="Q2164" i="24"/>
  <c r="AG2164" i="24"/>
  <c r="M2165" i="24"/>
  <c r="N2165" i="24"/>
  <c r="O2165" i="24"/>
  <c r="P2165" i="24"/>
  <c r="Q2165" i="24"/>
  <c r="AG2165" i="24"/>
  <c r="M2166" i="24"/>
  <c r="N2166" i="24"/>
  <c r="O2166" i="24"/>
  <c r="P2166" i="24"/>
  <c r="Q2166" i="24"/>
  <c r="AG2166" i="24"/>
  <c r="M2167" i="24"/>
  <c r="N2167" i="24"/>
  <c r="O2167" i="24"/>
  <c r="P2167" i="24"/>
  <c r="Q2167" i="24"/>
  <c r="AG2167" i="24"/>
  <c r="M2168" i="24"/>
  <c r="N2168" i="24"/>
  <c r="O2168" i="24"/>
  <c r="P2168" i="24"/>
  <c r="Q2168" i="24"/>
  <c r="AG2168" i="24"/>
  <c r="M2169" i="24"/>
  <c r="N2169" i="24"/>
  <c r="O2169" i="24"/>
  <c r="P2169" i="24"/>
  <c r="Q2169" i="24"/>
  <c r="AG2169" i="24"/>
  <c r="M2170" i="24"/>
  <c r="N2170" i="24"/>
  <c r="O2170" i="24"/>
  <c r="P2170" i="24"/>
  <c r="Q2170" i="24"/>
  <c r="AG2170" i="24"/>
  <c r="M2171" i="24"/>
  <c r="N2171" i="24"/>
  <c r="O2171" i="24"/>
  <c r="P2171" i="24"/>
  <c r="Q2171" i="24"/>
  <c r="AG2171" i="24"/>
  <c r="M2172" i="24"/>
  <c r="N2172" i="24"/>
  <c r="O2172" i="24"/>
  <c r="P2172" i="24"/>
  <c r="Q2172" i="24"/>
  <c r="AG2172" i="24"/>
  <c r="M2173" i="24"/>
  <c r="N2173" i="24"/>
  <c r="O2173" i="24"/>
  <c r="P2173" i="24"/>
  <c r="Q2173" i="24"/>
  <c r="AG2173" i="24"/>
  <c r="M2174" i="24"/>
  <c r="N2174" i="24"/>
  <c r="O2174" i="24"/>
  <c r="P2174" i="24"/>
  <c r="Q2174" i="24"/>
  <c r="V2174" i="24"/>
  <c r="AG2174" i="24"/>
  <c r="M2175" i="24"/>
  <c r="N2175" i="24"/>
  <c r="O2175" i="24"/>
  <c r="P2175" i="24"/>
  <c r="Q2175" i="24"/>
  <c r="AG2175" i="24"/>
  <c r="M2176" i="24"/>
  <c r="N2176" i="24"/>
  <c r="O2176" i="24"/>
  <c r="P2176" i="24"/>
  <c r="Q2176" i="24"/>
  <c r="AG2176" i="24"/>
  <c r="M2177" i="24"/>
  <c r="N2177" i="24"/>
  <c r="O2177" i="24"/>
  <c r="P2177" i="24"/>
  <c r="Q2177" i="24"/>
  <c r="AG2177" i="24"/>
  <c r="M2178" i="24"/>
  <c r="N2178" i="24"/>
  <c r="O2178" i="24"/>
  <c r="P2178" i="24"/>
  <c r="Q2178" i="24"/>
  <c r="AG2178" i="24"/>
  <c r="M2179" i="24"/>
  <c r="N2179" i="24"/>
  <c r="O2179" i="24"/>
  <c r="P2179" i="24"/>
  <c r="Q2179" i="24"/>
  <c r="AG2179" i="24"/>
  <c r="M2180" i="24"/>
  <c r="N2180" i="24"/>
  <c r="O2180" i="24"/>
  <c r="P2180" i="24"/>
  <c r="Q2180" i="24"/>
  <c r="AG2180" i="24"/>
  <c r="M2181" i="24"/>
  <c r="N2181" i="24"/>
  <c r="O2181" i="24"/>
  <c r="P2181" i="24"/>
  <c r="Q2181" i="24"/>
  <c r="AG2181" i="24"/>
  <c r="M2182" i="24"/>
  <c r="N2182" i="24"/>
  <c r="O2182" i="24"/>
  <c r="P2182" i="24"/>
  <c r="Q2182" i="24"/>
  <c r="AG2182" i="24"/>
  <c r="M2183" i="24"/>
  <c r="N2183" i="24"/>
  <c r="O2183" i="24"/>
  <c r="P2183" i="24"/>
  <c r="Q2183" i="24"/>
  <c r="AG2183" i="24"/>
  <c r="M2184" i="24"/>
  <c r="N2184" i="24"/>
  <c r="O2184" i="24"/>
  <c r="P2184" i="24"/>
  <c r="Q2184" i="24"/>
  <c r="AG2184" i="24"/>
  <c r="M2185" i="24"/>
  <c r="N2185" i="24"/>
  <c r="O2185" i="24"/>
  <c r="P2185" i="24"/>
  <c r="Q2185" i="24"/>
  <c r="AG2185" i="24"/>
  <c r="M2186" i="24"/>
  <c r="N2186" i="24"/>
  <c r="O2186" i="24"/>
  <c r="P2186" i="24"/>
  <c r="Q2186" i="24"/>
  <c r="AG2186" i="24"/>
  <c r="M2187" i="24"/>
  <c r="N2187" i="24"/>
  <c r="O2187" i="24"/>
  <c r="P2187" i="24"/>
  <c r="Q2187" i="24"/>
  <c r="AG2187" i="24"/>
  <c r="M2188" i="24"/>
  <c r="N2188" i="24"/>
  <c r="O2188" i="24"/>
  <c r="P2188" i="24"/>
  <c r="Q2188" i="24"/>
  <c r="AG2188" i="24"/>
  <c r="M2189" i="24"/>
  <c r="N2189" i="24"/>
  <c r="O2189" i="24"/>
  <c r="P2189" i="24"/>
  <c r="Q2189" i="24"/>
  <c r="AG2189" i="24"/>
  <c r="M2190" i="24"/>
  <c r="N2190" i="24"/>
  <c r="O2190" i="24"/>
  <c r="P2190" i="24"/>
  <c r="Q2190" i="24"/>
  <c r="AG2190" i="24"/>
  <c r="M2191" i="24"/>
  <c r="N2191" i="24"/>
  <c r="O2191" i="24"/>
  <c r="P2191" i="24"/>
  <c r="Q2191" i="24"/>
  <c r="AG2191" i="24"/>
  <c r="M2192" i="24"/>
  <c r="N2192" i="24"/>
  <c r="O2192" i="24"/>
  <c r="P2192" i="24"/>
  <c r="Q2192" i="24"/>
  <c r="AG2192" i="24"/>
  <c r="M2193" i="24"/>
  <c r="N2193" i="24"/>
  <c r="O2193" i="24"/>
  <c r="P2193" i="24"/>
  <c r="Q2193" i="24"/>
  <c r="AG2193" i="24"/>
  <c r="M2194" i="24"/>
  <c r="N2194" i="24"/>
  <c r="O2194" i="24"/>
  <c r="P2194" i="24"/>
  <c r="Q2194" i="24"/>
  <c r="AG2194" i="24"/>
  <c r="M2195" i="24"/>
  <c r="N2195" i="24"/>
  <c r="O2195" i="24"/>
  <c r="P2195" i="24"/>
  <c r="Q2195" i="24"/>
  <c r="AG2195" i="24"/>
  <c r="M2196" i="24"/>
  <c r="N2196" i="24"/>
  <c r="O2196" i="24"/>
  <c r="P2196" i="24"/>
  <c r="Q2196" i="24"/>
  <c r="AG2196" i="24"/>
  <c r="M2197" i="24"/>
  <c r="N2197" i="24"/>
  <c r="O2197" i="24"/>
  <c r="P2197" i="24"/>
  <c r="Q2197" i="24"/>
  <c r="AG2197" i="24"/>
  <c r="M2198" i="24"/>
  <c r="N2198" i="24"/>
  <c r="O2198" i="24"/>
  <c r="P2198" i="24"/>
  <c r="Q2198" i="24"/>
  <c r="AG2198" i="24"/>
  <c r="M2199" i="24"/>
  <c r="N2199" i="24"/>
  <c r="O2199" i="24"/>
  <c r="P2199" i="24"/>
  <c r="Q2199" i="24"/>
  <c r="AG2199" i="24"/>
  <c r="M2200" i="24"/>
  <c r="N2200" i="24"/>
  <c r="O2200" i="24"/>
  <c r="P2200" i="24"/>
  <c r="Q2200" i="24"/>
  <c r="AG2200" i="24"/>
  <c r="M2201" i="24"/>
  <c r="N2201" i="24"/>
  <c r="O2201" i="24"/>
  <c r="P2201" i="24"/>
  <c r="Q2201" i="24"/>
  <c r="AG2201" i="24"/>
  <c r="M2202" i="24"/>
  <c r="N2202" i="24"/>
  <c r="O2202" i="24"/>
  <c r="P2202" i="24"/>
  <c r="Q2202" i="24"/>
  <c r="AG2202" i="24"/>
  <c r="M2203" i="24"/>
  <c r="N2203" i="24"/>
  <c r="O2203" i="24"/>
  <c r="P2203" i="24"/>
  <c r="Q2203" i="24"/>
  <c r="AG2203" i="24"/>
  <c r="M2204" i="24"/>
  <c r="N2204" i="24"/>
  <c r="O2204" i="24"/>
  <c r="P2204" i="24"/>
  <c r="Q2204" i="24"/>
  <c r="AG2204" i="24"/>
  <c r="M2205" i="24"/>
  <c r="N2205" i="24"/>
  <c r="O2205" i="24"/>
  <c r="P2205" i="24"/>
  <c r="Q2205" i="24"/>
  <c r="AG2205" i="24"/>
  <c r="M2206" i="24"/>
  <c r="N2206" i="24"/>
  <c r="O2206" i="24"/>
  <c r="P2206" i="24"/>
  <c r="Q2206" i="24"/>
  <c r="AG2206" i="24"/>
  <c r="M2207" i="24"/>
  <c r="N2207" i="24"/>
  <c r="O2207" i="24"/>
  <c r="P2207" i="24"/>
  <c r="Q2207" i="24"/>
  <c r="AG2207" i="24"/>
  <c r="M2208" i="24"/>
  <c r="N2208" i="24"/>
  <c r="O2208" i="24"/>
  <c r="P2208" i="24"/>
  <c r="Q2208" i="24"/>
  <c r="AG2208" i="24"/>
  <c r="M2209" i="24"/>
  <c r="N2209" i="24"/>
  <c r="O2209" i="24"/>
  <c r="P2209" i="24"/>
  <c r="Q2209" i="24"/>
  <c r="AG2209" i="24"/>
  <c r="M2210" i="24"/>
  <c r="N2210" i="24"/>
  <c r="O2210" i="24"/>
  <c r="P2210" i="24"/>
  <c r="Q2210" i="24"/>
  <c r="AG2210" i="24"/>
  <c r="M2211" i="24"/>
  <c r="N2211" i="24"/>
  <c r="O2211" i="24"/>
  <c r="P2211" i="24"/>
  <c r="Q2211" i="24"/>
  <c r="AG2211" i="24"/>
  <c r="M2212" i="24"/>
  <c r="N2212" i="24"/>
  <c r="O2212" i="24"/>
  <c r="P2212" i="24"/>
  <c r="Q2212" i="24"/>
  <c r="AG2212" i="24"/>
  <c r="M2213" i="24"/>
  <c r="N2213" i="24"/>
  <c r="O2213" i="24"/>
  <c r="P2213" i="24"/>
  <c r="Q2213" i="24"/>
  <c r="AG2213" i="24"/>
  <c r="M2214" i="24"/>
  <c r="N2214" i="24"/>
  <c r="O2214" i="24"/>
  <c r="P2214" i="24"/>
  <c r="Q2214" i="24"/>
  <c r="AG2214" i="24"/>
  <c r="M2215" i="24"/>
  <c r="N2215" i="24"/>
  <c r="O2215" i="24"/>
  <c r="P2215" i="24"/>
  <c r="Q2215" i="24"/>
  <c r="AG2215" i="24"/>
  <c r="M2216" i="24"/>
  <c r="N2216" i="24"/>
  <c r="O2216" i="24"/>
  <c r="P2216" i="24"/>
  <c r="Q2216" i="24"/>
  <c r="AG2216" i="24"/>
  <c r="M2217" i="24"/>
  <c r="N2217" i="24"/>
  <c r="O2217" i="24"/>
  <c r="P2217" i="24"/>
  <c r="Q2217" i="24"/>
  <c r="AG2217" i="24"/>
  <c r="M2218" i="24"/>
  <c r="N2218" i="24"/>
  <c r="O2218" i="24"/>
  <c r="P2218" i="24"/>
  <c r="Q2218" i="24"/>
  <c r="AG2218" i="24"/>
  <c r="M2219" i="24"/>
  <c r="N2219" i="24"/>
  <c r="O2219" i="24"/>
  <c r="P2219" i="24"/>
  <c r="Q2219" i="24"/>
  <c r="AG2219" i="24"/>
  <c r="M2220" i="24"/>
  <c r="N2220" i="24"/>
  <c r="O2220" i="24"/>
  <c r="P2220" i="24"/>
  <c r="Q2220" i="24"/>
  <c r="AG2220" i="24"/>
  <c r="M2221" i="24"/>
  <c r="N2221" i="24"/>
  <c r="O2221" i="24"/>
  <c r="P2221" i="24"/>
  <c r="Q2221" i="24"/>
  <c r="AG2221" i="24"/>
  <c r="M2222" i="24"/>
  <c r="N2222" i="24"/>
  <c r="O2222" i="24"/>
  <c r="P2222" i="24"/>
  <c r="Q2222" i="24"/>
  <c r="AG2222" i="24"/>
  <c r="M2223" i="24"/>
  <c r="N2223" i="24"/>
  <c r="O2223" i="24"/>
  <c r="P2223" i="24"/>
  <c r="Q2223" i="24"/>
  <c r="AG2223" i="24"/>
  <c r="M2224" i="24"/>
  <c r="N2224" i="24"/>
  <c r="O2224" i="24"/>
  <c r="P2224" i="24"/>
  <c r="Q2224" i="24"/>
  <c r="AG2224" i="24"/>
  <c r="M2225" i="24"/>
  <c r="N2225" i="24"/>
  <c r="O2225" i="24"/>
  <c r="P2225" i="24"/>
  <c r="Q2225" i="24"/>
  <c r="AG2225" i="24"/>
  <c r="M2226" i="24"/>
  <c r="N2226" i="24"/>
  <c r="O2226" i="24"/>
  <c r="P2226" i="24"/>
  <c r="Q2226" i="24"/>
  <c r="AG2226" i="24"/>
  <c r="M2227" i="24"/>
  <c r="N2227" i="24"/>
  <c r="O2227" i="24"/>
  <c r="P2227" i="24"/>
  <c r="Q2227" i="24"/>
  <c r="AG2227" i="24"/>
  <c r="M2228" i="24"/>
  <c r="N2228" i="24"/>
  <c r="O2228" i="24"/>
  <c r="P2228" i="24"/>
  <c r="Q2228" i="24"/>
  <c r="AG2228" i="24"/>
  <c r="M2229" i="24"/>
  <c r="N2229" i="24"/>
  <c r="O2229" i="24"/>
  <c r="P2229" i="24"/>
  <c r="Q2229" i="24"/>
  <c r="AG2229" i="24"/>
  <c r="M2230" i="24"/>
  <c r="N2230" i="24"/>
  <c r="O2230" i="24"/>
  <c r="P2230" i="24"/>
  <c r="Q2230" i="24"/>
  <c r="AG2230" i="24"/>
  <c r="M2231" i="24"/>
  <c r="N2231" i="24"/>
  <c r="O2231" i="24"/>
  <c r="P2231" i="24"/>
  <c r="Q2231" i="24"/>
  <c r="AG2231" i="24"/>
  <c r="M2232" i="24"/>
  <c r="N2232" i="24"/>
  <c r="O2232" i="24"/>
  <c r="P2232" i="24"/>
  <c r="Q2232" i="24"/>
  <c r="AG2232" i="24"/>
  <c r="M2233" i="24"/>
  <c r="N2233" i="24"/>
  <c r="O2233" i="24"/>
  <c r="P2233" i="24"/>
  <c r="Q2233" i="24"/>
  <c r="AG2233" i="24"/>
  <c r="M2234" i="24"/>
  <c r="N2234" i="24"/>
  <c r="O2234" i="24"/>
  <c r="P2234" i="24"/>
  <c r="Q2234" i="24"/>
  <c r="AG2234" i="24"/>
  <c r="M2235" i="24"/>
  <c r="N2235" i="24"/>
  <c r="O2235" i="24"/>
  <c r="P2235" i="24"/>
  <c r="Q2235" i="24"/>
  <c r="W2235" i="24"/>
  <c r="AG2235" i="24"/>
  <c r="M2236" i="24"/>
  <c r="N2236" i="24"/>
  <c r="O2236" i="24"/>
  <c r="P2236" i="24"/>
  <c r="Q2236" i="24"/>
  <c r="AG2236" i="24"/>
  <c r="M2237" i="24"/>
  <c r="W2237" i="24" s="1"/>
  <c r="N2237" i="24"/>
  <c r="O2237" i="24"/>
  <c r="P2237" i="24"/>
  <c r="Q2237" i="24"/>
  <c r="AG2237" i="24"/>
  <c r="M2238" i="24"/>
  <c r="N2238" i="24"/>
  <c r="O2238" i="24"/>
  <c r="P2238" i="24"/>
  <c r="Q2238" i="24"/>
  <c r="AG2238" i="24"/>
  <c r="M2239" i="24"/>
  <c r="N2239" i="24"/>
  <c r="O2239" i="24"/>
  <c r="P2239" i="24"/>
  <c r="Q2239" i="24"/>
  <c r="AG2239" i="24"/>
  <c r="M2240" i="24"/>
  <c r="N2240" i="24"/>
  <c r="O2240" i="24"/>
  <c r="P2240" i="24"/>
  <c r="Q2240" i="24"/>
  <c r="AG2240" i="24"/>
  <c r="M2241" i="24"/>
  <c r="N2241" i="24"/>
  <c r="O2241" i="24"/>
  <c r="P2241" i="24"/>
  <c r="Q2241" i="24"/>
  <c r="AG2241" i="24"/>
  <c r="M2242" i="24"/>
  <c r="N2242" i="24"/>
  <c r="V2242" i="24" s="1"/>
  <c r="O2242" i="24"/>
  <c r="P2242" i="24"/>
  <c r="Q2242" i="24"/>
  <c r="W2242" i="24"/>
  <c r="AG2242" i="24"/>
  <c r="M2243" i="24"/>
  <c r="N2243" i="24"/>
  <c r="O2243" i="24"/>
  <c r="P2243" i="24"/>
  <c r="Q2243" i="24"/>
  <c r="AG2243" i="24"/>
  <c r="M2244" i="24"/>
  <c r="N2244" i="24"/>
  <c r="O2244" i="24"/>
  <c r="P2244" i="24"/>
  <c r="Q2244" i="24"/>
  <c r="AG2244" i="24"/>
  <c r="M2245" i="24"/>
  <c r="N2245" i="24"/>
  <c r="O2245" i="24"/>
  <c r="P2245" i="24"/>
  <c r="Q2245" i="24"/>
  <c r="AG2245" i="24"/>
  <c r="M2246" i="24"/>
  <c r="N2246" i="24"/>
  <c r="O2246" i="24"/>
  <c r="P2246" i="24"/>
  <c r="Q2246" i="24"/>
  <c r="AG2246" i="24"/>
  <c r="M2247" i="24"/>
  <c r="N2247" i="24"/>
  <c r="O2247" i="24"/>
  <c r="P2247" i="24"/>
  <c r="Q2247" i="24"/>
  <c r="AG2247" i="24"/>
  <c r="M2248" i="24"/>
  <c r="N2248" i="24"/>
  <c r="O2248" i="24"/>
  <c r="P2248" i="24"/>
  <c r="Q2248" i="24"/>
  <c r="AG2248" i="24"/>
  <c r="M2249" i="24"/>
  <c r="N2249" i="24"/>
  <c r="O2249" i="24"/>
  <c r="P2249" i="24"/>
  <c r="Q2249" i="24"/>
  <c r="AG2249" i="24"/>
  <c r="M2250" i="24"/>
  <c r="N2250" i="24"/>
  <c r="O2250" i="24"/>
  <c r="P2250" i="24"/>
  <c r="Q2250" i="24"/>
  <c r="AG2250" i="24"/>
  <c r="M2251" i="24"/>
  <c r="N2251" i="24"/>
  <c r="O2251" i="24"/>
  <c r="P2251" i="24"/>
  <c r="Q2251" i="24"/>
  <c r="AG2251" i="24"/>
  <c r="M2252" i="24"/>
  <c r="N2252" i="24"/>
  <c r="O2252" i="24"/>
  <c r="P2252" i="24"/>
  <c r="Q2252" i="24"/>
  <c r="AG2252" i="24"/>
  <c r="M2253" i="24"/>
  <c r="N2253" i="24"/>
  <c r="O2253" i="24"/>
  <c r="P2253" i="24"/>
  <c r="Q2253" i="24"/>
  <c r="AG2253" i="24"/>
  <c r="M2254" i="24"/>
  <c r="N2254" i="24"/>
  <c r="O2254" i="24"/>
  <c r="P2254" i="24"/>
  <c r="Q2254" i="24"/>
  <c r="AG2254" i="24"/>
  <c r="M2255" i="24"/>
  <c r="N2255" i="24"/>
  <c r="O2255" i="24"/>
  <c r="P2255" i="24"/>
  <c r="Q2255" i="24"/>
  <c r="AG2255" i="24"/>
  <c r="M2256" i="24"/>
  <c r="N2256" i="24"/>
  <c r="O2256" i="24"/>
  <c r="P2256" i="24"/>
  <c r="Q2256" i="24"/>
  <c r="AG2256" i="24"/>
  <c r="M2257" i="24"/>
  <c r="N2257" i="24"/>
  <c r="O2257" i="24"/>
  <c r="P2257" i="24"/>
  <c r="Q2257" i="24"/>
  <c r="AG2257" i="24"/>
  <c r="M2258" i="24"/>
  <c r="N2258" i="24"/>
  <c r="O2258" i="24"/>
  <c r="P2258" i="24"/>
  <c r="Q2258" i="24"/>
  <c r="AG2258" i="24"/>
  <c r="M2259" i="24"/>
  <c r="N2259" i="24"/>
  <c r="O2259" i="24"/>
  <c r="P2259" i="24"/>
  <c r="Q2259" i="24"/>
  <c r="AG2259" i="24"/>
  <c r="M2260" i="24"/>
  <c r="N2260" i="24"/>
  <c r="O2260" i="24"/>
  <c r="P2260" i="24"/>
  <c r="Q2260" i="24"/>
  <c r="AG2260" i="24"/>
  <c r="M2261" i="24"/>
  <c r="N2261" i="24"/>
  <c r="O2261" i="24"/>
  <c r="P2261" i="24"/>
  <c r="Q2261" i="24"/>
  <c r="V2261" i="24"/>
  <c r="AG2261" i="24"/>
  <c r="M2262" i="24"/>
  <c r="N2262" i="24"/>
  <c r="O2262" i="24"/>
  <c r="P2262" i="24"/>
  <c r="Q2262" i="24"/>
  <c r="AG2262" i="24"/>
  <c r="M2263" i="24"/>
  <c r="N2263" i="24"/>
  <c r="O2263" i="24"/>
  <c r="P2263" i="24"/>
  <c r="Q2263" i="24"/>
  <c r="AG2263" i="24"/>
  <c r="M2264" i="24"/>
  <c r="N2264" i="24"/>
  <c r="O2264" i="24"/>
  <c r="P2264" i="24"/>
  <c r="Q2264" i="24"/>
  <c r="AG2264" i="24"/>
  <c r="M2265" i="24"/>
  <c r="N2265" i="24"/>
  <c r="O2265" i="24"/>
  <c r="P2265" i="24"/>
  <c r="Q2265" i="24"/>
  <c r="AG2265" i="24"/>
  <c r="M2266" i="24"/>
  <c r="N2266" i="24"/>
  <c r="O2266" i="24"/>
  <c r="P2266" i="24"/>
  <c r="Q2266" i="24"/>
  <c r="AG2266" i="24"/>
  <c r="M2267" i="24"/>
  <c r="N2267" i="24"/>
  <c r="O2267" i="24"/>
  <c r="P2267" i="24"/>
  <c r="Q2267" i="24"/>
  <c r="AG2267" i="24"/>
  <c r="M2268" i="24"/>
  <c r="N2268" i="24"/>
  <c r="O2268" i="24"/>
  <c r="P2268" i="24"/>
  <c r="Q2268" i="24"/>
  <c r="AG2268" i="24"/>
  <c r="M2269" i="24"/>
  <c r="N2269" i="24"/>
  <c r="O2269" i="24"/>
  <c r="P2269" i="24"/>
  <c r="Q2269" i="24"/>
  <c r="AG2269" i="24"/>
  <c r="M2270" i="24"/>
  <c r="N2270" i="24"/>
  <c r="O2270" i="24"/>
  <c r="P2270" i="24"/>
  <c r="Q2270" i="24"/>
  <c r="AG2270" i="24"/>
  <c r="M2271" i="24"/>
  <c r="N2271" i="24"/>
  <c r="O2271" i="24"/>
  <c r="P2271" i="24"/>
  <c r="Q2271" i="24"/>
  <c r="AG2271" i="24"/>
  <c r="M2272" i="24"/>
  <c r="N2272" i="24"/>
  <c r="O2272" i="24"/>
  <c r="P2272" i="24"/>
  <c r="Q2272" i="24"/>
  <c r="AG2272" i="24"/>
  <c r="M2273" i="24"/>
  <c r="N2273" i="24"/>
  <c r="O2273" i="24"/>
  <c r="P2273" i="24"/>
  <c r="Q2273" i="24"/>
  <c r="AG2273" i="24"/>
  <c r="M2274" i="24"/>
  <c r="N2274" i="24"/>
  <c r="O2274" i="24"/>
  <c r="P2274" i="24"/>
  <c r="Q2274" i="24"/>
  <c r="AG2274" i="24"/>
  <c r="M2275" i="24"/>
  <c r="N2275" i="24"/>
  <c r="O2275" i="24"/>
  <c r="P2275" i="24"/>
  <c r="Q2275" i="24"/>
  <c r="AG2275" i="24"/>
  <c r="M2276" i="24"/>
  <c r="N2276" i="24"/>
  <c r="O2276" i="24"/>
  <c r="P2276" i="24"/>
  <c r="Q2276" i="24"/>
  <c r="AG2276" i="24"/>
  <c r="M2277" i="24"/>
  <c r="N2277" i="24"/>
  <c r="O2277" i="24"/>
  <c r="P2277" i="24"/>
  <c r="Q2277" i="24"/>
  <c r="AG2277" i="24"/>
  <c r="M2278" i="24"/>
  <c r="N2278" i="24"/>
  <c r="O2278" i="24"/>
  <c r="P2278" i="24"/>
  <c r="Q2278" i="24"/>
  <c r="AG2278" i="24"/>
  <c r="M2279" i="24"/>
  <c r="N2279" i="24"/>
  <c r="O2279" i="24"/>
  <c r="P2279" i="24"/>
  <c r="Q2279" i="24"/>
  <c r="AG2279" i="24"/>
  <c r="M2280" i="24"/>
  <c r="N2280" i="24"/>
  <c r="O2280" i="24"/>
  <c r="P2280" i="24"/>
  <c r="Q2280" i="24"/>
  <c r="AG2280" i="24"/>
  <c r="M2281" i="24"/>
  <c r="N2281" i="24"/>
  <c r="O2281" i="24"/>
  <c r="P2281" i="24"/>
  <c r="Q2281" i="24"/>
  <c r="AG2281" i="24"/>
  <c r="M2282" i="24"/>
  <c r="N2282" i="24"/>
  <c r="O2282" i="24"/>
  <c r="P2282" i="24"/>
  <c r="Q2282" i="24"/>
  <c r="AG2282" i="24"/>
  <c r="M2283" i="24"/>
  <c r="N2283" i="24"/>
  <c r="O2283" i="24"/>
  <c r="P2283" i="24"/>
  <c r="Q2283" i="24"/>
  <c r="AG2283" i="24"/>
  <c r="M2284" i="24"/>
  <c r="N2284" i="24"/>
  <c r="O2284" i="24"/>
  <c r="P2284" i="24"/>
  <c r="Q2284" i="24"/>
  <c r="AG2284" i="24"/>
  <c r="M2285" i="24"/>
  <c r="N2285" i="24"/>
  <c r="O2285" i="24"/>
  <c r="P2285" i="24"/>
  <c r="Q2285" i="24"/>
  <c r="AG2285" i="24"/>
  <c r="M2286" i="24"/>
  <c r="N2286" i="24"/>
  <c r="O2286" i="24"/>
  <c r="P2286" i="24"/>
  <c r="Q2286" i="24"/>
  <c r="AG2286" i="24"/>
  <c r="M2287" i="24"/>
  <c r="N2287" i="24"/>
  <c r="O2287" i="24"/>
  <c r="P2287" i="24"/>
  <c r="Q2287" i="24"/>
  <c r="AG2287" i="24"/>
  <c r="M2288" i="24"/>
  <c r="N2288" i="24"/>
  <c r="O2288" i="24"/>
  <c r="P2288" i="24"/>
  <c r="Q2288" i="24"/>
  <c r="AG2288" i="24"/>
  <c r="M2289" i="24"/>
  <c r="N2289" i="24"/>
  <c r="O2289" i="24"/>
  <c r="P2289" i="24"/>
  <c r="Q2289" i="24"/>
  <c r="AG2289" i="24"/>
  <c r="M2290" i="24"/>
  <c r="N2290" i="24"/>
  <c r="O2290" i="24"/>
  <c r="P2290" i="24"/>
  <c r="Q2290" i="24"/>
  <c r="AG2290" i="24"/>
  <c r="M2291" i="24"/>
  <c r="N2291" i="24"/>
  <c r="O2291" i="24"/>
  <c r="P2291" i="24"/>
  <c r="Q2291" i="24"/>
  <c r="AG2291" i="24"/>
  <c r="M2292" i="24"/>
  <c r="N2292" i="24"/>
  <c r="O2292" i="24"/>
  <c r="P2292" i="24"/>
  <c r="Q2292" i="24"/>
  <c r="AG2292" i="24"/>
  <c r="M2293" i="24"/>
  <c r="N2293" i="24"/>
  <c r="O2293" i="24"/>
  <c r="P2293" i="24"/>
  <c r="Q2293" i="24"/>
  <c r="AG2293" i="24"/>
  <c r="M2294" i="24"/>
  <c r="N2294" i="24"/>
  <c r="O2294" i="24"/>
  <c r="P2294" i="24"/>
  <c r="Q2294" i="24"/>
  <c r="AG2294" i="24"/>
  <c r="M2295" i="24"/>
  <c r="N2295" i="24"/>
  <c r="O2295" i="24"/>
  <c r="P2295" i="24"/>
  <c r="Q2295" i="24"/>
  <c r="AG2295" i="24"/>
  <c r="M2296" i="24"/>
  <c r="N2296" i="24"/>
  <c r="O2296" i="24"/>
  <c r="P2296" i="24"/>
  <c r="Q2296" i="24"/>
  <c r="AG2296" i="24"/>
  <c r="M2297" i="24"/>
  <c r="N2297" i="24"/>
  <c r="O2297" i="24"/>
  <c r="P2297" i="24"/>
  <c r="Q2297" i="24"/>
  <c r="AG2297" i="24"/>
  <c r="M2298" i="24"/>
  <c r="N2298" i="24"/>
  <c r="O2298" i="24"/>
  <c r="P2298" i="24"/>
  <c r="Q2298" i="24"/>
  <c r="AG2298" i="24"/>
  <c r="M2299" i="24"/>
  <c r="N2299" i="24"/>
  <c r="O2299" i="24"/>
  <c r="P2299" i="24"/>
  <c r="Q2299" i="24"/>
  <c r="AG2299" i="24"/>
  <c r="M2300" i="24"/>
  <c r="N2300" i="24"/>
  <c r="O2300" i="24"/>
  <c r="P2300" i="24"/>
  <c r="Q2300" i="24"/>
  <c r="AG2300" i="24"/>
  <c r="M2301" i="24"/>
  <c r="N2301" i="24"/>
  <c r="O2301" i="24"/>
  <c r="P2301" i="24"/>
  <c r="Q2301" i="24"/>
  <c r="AG2301" i="24"/>
  <c r="M2302" i="24"/>
  <c r="N2302" i="24"/>
  <c r="O2302" i="24"/>
  <c r="P2302" i="24"/>
  <c r="Q2302" i="24"/>
  <c r="AG2302" i="24"/>
  <c r="M2303" i="24"/>
  <c r="N2303" i="24"/>
  <c r="O2303" i="24"/>
  <c r="P2303" i="24"/>
  <c r="Q2303" i="24"/>
  <c r="V2303" i="24"/>
  <c r="AG2303" i="24"/>
  <c r="M2304" i="24"/>
  <c r="N2304" i="24"/>
  <c r="O2304" i="24"/>
  <c r="P2304" i="24"/>
  <c r="Q2304" i="24"/>
  <c r="AG2304" i="24"/>
  <c r="M2305" i="24"/>
  <c r="N2305" i="24"/>
  <c r="O2305" i="24"/>
  <c r="P2305" i="24"/>
  <c r="Q2305" i="24"/>
  <c r="AG2305" i="24"/>
  <c r="M2306" i="24"/>
  <c r="N2306" i="24"/>
  <c r="O2306" i="24"/>
  <c r="P2306" i="24"/>
  <c r="Q2306" i="24"/>
  <c r="AG2306" i="24"/>
  <c r="M2307" i="24"/>
  <c r="N2307" i="24"/>
  <c r="O2307" i="24"/>
  <c r="P2307" i="24"/>
  <c r="Q2307" i="24"/>
  <c r="AG2307" i="24"/>
  <c r="M2308" i="24"/>
  <c r="N2308" i="24"/>
  <c r="O2308" i="24"/>
  <c r="P2308" i="24"/>
  <c r="Q2308" i="24"/>
  <c r="AG2308" i="24"/>
  <c r="M2309" i="24"/>
  <c r="N2309" i="24"/>
  <c r="O2309" i="24"/>
  <c r="P2309" i="24"/>
  <c r="Q2309" i="24"/>
  <c r="AG2309" i="24"/>
  <c r="M2310" i="24"/>
  <c r="N2310" i="24"/>
  <c r="O2310" i="24"/>
  <c r="P2310" i="24"/>
  <c r="Q2310" i="24"/>
  <c r="AG2310" i="24"/>
  <c r="M2311" i="24"/>
  <c r="N2311" i="24"/>
  <c r="O2311" i="24"/>
  <c r="P2311" i="24"/>
  <c r="Q2311" i="24"/>
  <c r="AG2311" i="24"/>
  <c r="M2312" i="24"/>
  <c r="N2312" i="24"/>
  <c r="O2312" i="24"/>
  <c r="P2312" i="24"/>
  <c r="Q2312" i="24"/>
  <c r="AG2312" i="24"/>
  <c r="M2313" i="24"/>
  <c r="N2313" i="24"/>
  <c r="O2313" i="24"/>
  <c r="P2313" i="24"/>
  <c r="Q2313" i="24"/>
  <c r="AG2313" i="24"/>
  <c r="M2314" i="24"/>
  <c r="N2314" i="24"/>
  <c r="O2314" i="24"/>
  <c r="P2314" i="24"/>
  <c r="Q2314" i="24"/>
  <c r="AG2314" i="24"/>
  <c r="M2315" i="24"/>
  <c r="N2315" i="24"/>
  <c r="O2315" i="24"/>
  <c r="P2315" i="24"/>
  <c r="Q2315" i="24"/>
  <c r="AG2315" i="24"/>
  <c r="M2316" i="24"/>
  <c r="N2316" i="24"/>
  <c r="O2316" i="24"/>
  <c r="P2316" i="24"/>
  <c r="Q2316" i="24"/>
  <c r="AG2316" i="24"/>
  <c r="M2317" i="24"/>
  <c r="N2317" i="24"/>
  <c r="O2317" i="24"/>
  <c r="P2317" i="24"/>
  <c r="Q2317" i="24"/>
  <c r="AG2317" i="24"/>
  <c r="M2318" i="24"/>
  <c r="N2318" i="24"/>
  <c r="O2318" i="24"/>
  <c r="P2318" i="24"/>
  <c r="Q2318" i="24"/>
  <c r="AG2318" i="24"/>
  <c r="M2319" i="24"/>
  <c r="N2319" i="24"/>
  <c r="O2319" i="24"/>
  <c r="P2319" i="24"/>
  <c r="Q2319" i="24"/>
  <c r="AG2319" i="24"/>
  <c r="M2320" i="24"/>
  <c r="N2320" i="24"/>
  <c r="O2320" i="24"/>
  <c r="P2320" i="24"/>
  <c r="Q2320" i="24"/>
  <c r="AG2320" i="24"/>
  <c r="M2321" i="24"/>
  <c r="N2321" i="24"/>
  <c r="O2321" i="24"/>
  <c r="P2321" i="24"/>
  <c r="Q2321" i="24"/>
  <c r="AG2321" i="24"/>
  <c r="M2322" i="24"/>
  <c r="N2322" i="24"/>
  <c r="O2322" i="24"/>
  <c r="P2322" i="24"/>
  <c r="Q2322" i="24"/>
  <c r="AG2322" i="24"/>
  <c r="M2323" i="24"/>
  <c r="N2323" i="24"/>
  <c r="O2323" i="24"/>
  <c r="P2323" i="24"/>
  <c r="Q2323" i="24"/>
  <c r="AG2323" i="24"/>
  <c r="M2324" i="24"/>
  <c r="N2324" i="24"/>
  <c r="O2324" i="24"/>
  <c r="P2324" i="24"/>
  <c r="Q2324" i="24"/>
  <c r="AG2324" i="24"/>
  <c r="M2325" i="24"/>
  <c r="N2325" i="24"/>
  <c r="O2325" i="24"/>
  <c r="P2325" i="24"/>
  <c r="Q2325" i="24"/>
  <c r="AG2325" i="24"/>
  <c r="M2326" i="24"/>
  <c r="N2326" i="24"/>
  <c r="O2326" i="24"/>
  <c r="P2326" i="24"/>
  <c r="Q2326" i="24"/>
  <c r="AG2326" i="24"/>
  <c r="M2327" i="24"/>
  <c r="N2327" i="24"/>
  <c r="O2327" i="24"/>
  <c r="P2327" i="24"/>
  <c r="Q2327" i="24"/>
  <c r="AG2327" i="24"/>
  <c r="M2328" i="24"/>
  <c r="N2328" i="24"/>
  <c r="O2328" i="24"/>
  <c r="P2328" i="24"/>
  <c r="Q2328" i="24"/>
  <c r="AG2328" i="24"/>
  <c r="M2329" i="24"/>
  <c r="N2329" i="24"/>
  <c r="O2329" i="24"/>
  <c r="P2329" i="24"/>
  <c r="Q2329" i="24"/>
  <c r="AG2329" i="24"/>
  <c r="M2330" i="24"/>
  <c r="N2330" i="24"/>
  <c r="O2330" i="24"/>
  <c r="P2330" i="24"/>
  <c r="Q2330" i="24"/>
  <c r="AG2330" i="24"/>
  <c r="M2331" i="24"/>
  <c r="N2331" i="24"/>
  <c r="O2331" i="24"/>
  <c r="P2331" i="24"/>
  <c r="Q2331" i="24"/>
  <c r="AG2331" i="24"/>
  <c r="M2332" i="24"/>
  <c r="N2332" i="24"/>
  <c r="O2332" i="24"/>
  <c r="P2332" i="24"/>
  <c r="Q2332" i="24"/>
  <c r="W2332" i="24"/>
  <c r="AG2332" i="24"/>
  <c r="M2333" i="24"/>
  <c r="N2333" i="24"/>
  <c r="O2333" i="24"/>
  <c r="P2333" i="24"/>
  <c r="Q2333" i="24"/>
  <c r="AG2333" i="24"/>
  <c r="M2334" i="24"/>
  <c r="V2334" i="24" s="1"/>
  <c r="N2334" i="24"/>
  <c r="O2334" i="24"/>
  <c r="P2334" i="24"/>
  <c r="Q2334" i="24"/>
  <c r="AG2334" i="24"/>
  <c r="M2335" i="24"/>
  <c r="N2335" i="24"/>
  <c r="O2335" i="24"/>
  <c r="P2335" i="24"/>
  <c r="Q2335" i="24"/>
  <c r="AG2335" i="24"/>
  <c r="M2336" i="24"/>
  <c r="N2336" i="24"/>
  <c r="O2336" i="24"/>
  <c r="P2336" i="24"/>
  <c r="Q2336" i="24"/>
  <c r="AG2336" i="24"/>
  <c r="M2337" i="24"/>
  <c r="N2337" i="24"/>
  <c r="O2337" i="24"/>
  <c r="P2337" i="24"/>
  <c r="Q2337" i="24"/>
  <c r="AG2337" i="24"/>
  <c r="M2338" i="24"/>
  <c r="N2338" i="24"/>
  <c r="O2338" i="24"/>
  <c r="P2338" i="24"/>
  <c r="Q2338" i="24"/>
  <c r="AG2338" i="24"/>
  <c r="M2339" i="24"/>
  <c r="N2339" i="24"/>
  <c r="O2339" i="24"/>
  <c r="P2339" i="24"/>
  <c r="Q2339" i="24"/>
  <c r="AG2339" i="24"/>
  <c r="M2340" i="24"/>
  <c r="N2340" i="24"/>
  <c r="O2340" i="24"/>
  <c r="P2340" i="24"/>
  <c r="Q2340" i="24"/>
  <c r="AG2340" i="24"/>
  <c r="M2341" i="24"/>
  <c r="N2341" i="24"/>
  <c r="W2341" i="24" s="1"/>
  <c r="O2341" i="24"/>
  <c r="P2341" i="24"/>
  <c r="Q2341" i="24"/>
  <c r="V2341" i="24"/>
  <c r="AG2341" i="24"/>
  <c r="M2342" i="24"/>
  <c r="N2342" i="24"/>
  <c r="O2342" i="24"/>
  <c r="P2342" i="24"/>
  <c r="Q2342" i="24"/>
  <c r="AG2342" i="24"/>
  <c r="M2343" i="24"/>
  <c r="W2343" i="24" s="1"/>
  <c r="N2343" i="24"/>
  <c r="O2343" i="24"/>
  <c r="P2343" i="24"/>
  <c r="Q2343" i="24"/>
  <c r="AG2343" i="24"/>
  <c r="M2344" i="24"/>
  <c r="N2344" i="24"/>
  <c r="O2344" i="24"/>
  <c r="P2344" i="24"/>
  <c r="Q2344" i="24"/>
  <c r="AG2344" i="24"/>
  <c r="M2345" i="24"/>
  <c r="N2345" i="24"/>
  <c r="O2345" i="24"/>
  <c r="P2345" i="24"/>
  <c r="Q2345" i="24"/>
  <c r="AG2345" i="24"/>
  <c r="M2346" i="24"/>
  <c r="N2346" i="24"/>
  <c r="O2346" i="24"/>
  <c r="P2346" i="24"/>
  <c r="Q2346" i="24"/>
  <c r="AG2346" i="24"/>
  <c r="M2347" i="24"/>
  <c r="N2347" i="24"/>
  <c r="O2347" i="24"/>
  <c r="P2347" i="24"/>
  <c r="Q2347" i="24"/>
  <c r="AG2347" i="24"/>
  <c r="M2348" i="24"/>
  <c r="N2348" i="24"/>
  <c r="O2348" i="24"/>
  <c r="P2348" i="24"/>
  <c r="Q2348" i="24"/>
  <c r="AG2348" i="24"/>
  <c r="M2349" i="24"/>
  <c r="N2349" i="24"/>
  <c r="O2349" i="24"/>
  <c r="P2349" i="24"/>
  <c r="Q2349" i="24"/>
  <c r="AG2349" i="24"/>
  <c r="M2350" i="24"/>
  <c r="N2350" i="24"/>
  <c r="O2350" i="24"/>
  <c r="P2350" i="24"/>
  <c r="Q2350" i="24"/>
  <c r="AG2350" i="24"/>
  <c r="M2351" i="24"/>
  <c r="N2351" i="24"/>
  <c r="O2351" i="24"/>
  <c r="P2351" i="24"/>
  <c r="Q2351" i="24"/>
  <c r="AG2351" i="24"/>
  <c r="M2352" i="24"/>
  <c r="N2352" i="24"/>
  <c r="O2352" i="24"/>
  <c r="P2352" i="24"/>
  <c r="Q2352" i="24"/>
  <c r="AG2352" i="24"/>
  <c r="M2353" i="24"/>
  <c r="N2353" i="24"/>
  <c r="O2353" i="24"/>
  <c r="P2353" i="24"/>
  <c r="Q2353" i="24"/>
  <c r="AG2353" i="24"/>
  <c r="M2354" i="24"/>
  <c r="N2354" i="24"/>
  <c r="O2354" i="24"/>
  <c r="P2354" i="24"/>
  <c r="Q2354" i="24"/>
  <c r="AG2354" i="24"/>
  <c r="M2355" i="24"/>
  <c r="N2355" i="24"/>
  <c r="O2355" i="24"/>
  <c r="P2355" i="24"/>
  <c r="Q2355" i="24"/>
  <c r="AG2355" i="24"/>
  <c r="M2356" i="24"/>
  <c r="N2356" i="24"/>
  <c r="O2356" i="24"/>
  <c r="P2356" i="24"/>
  <c r="Q2356" i="24"/>
  <c r="AG2356" i="24"/>
  <c r="M2357" i="24"/>
  <c r="N2357" i="24"/>
  <c r="O2357" i="24"/>
  <c r="P2357" i="24"/>
  <c r="Q2357" i="24"/>
  <c r="AG2357" i="24"/>
  <c r="M2358" i="24"/>
  <c r="N2358" i="24"/>
  <c r="O2358" i="24"/>
  <c r="P2358" i="24"/>
  <c r="Q2358" i="24"/>
  <c r="AG2358" i="24"/>
  <c r="M2359" i="24"/>
  <c r="N2359" i="24"/>
  <c r="O2359" i="24"/>
  <c r="P2359" i="24"/>
  <c r="Q2359" i="24"/>
  <c r="AG2359" i="24"/>
  <c r="M2360" i="24"/>
  <c r="N2360" i="24"/>
  <c r="O2360" i="24"/>
  <c r="P2360" i="24"/>
  <c r="Q2360" i="24"/>
  <c r="AG2360" i="24"/>
  <c r="M2361" i="24"/>
  <c r="N2361" i="24"/>
  <c r="O2361" i="24"/>
  <c r="P2361" i="24"/>
  <c r="Q2361" i="24"/>
  <c r="AG2361" i="24"/>
  <c r="M2362" i="24"/>
  <c r="N2362" i="24"/>
  <c r="O2362" i="24"/>
  <c r="P2362" i="24"/>
  <c r="Q2362" i="24"/>
  <c r="AG2362" i="24"/>
  <c r="M2363" i="24"/>
  <c r="N2363" i="24"/>
  <c r="O2363" i="24"/>
  <c r="P2363" i="24"/>
  <c r="Q2363" i="24"/>
  <c r="AG2363" i="24"/>
  <c r="M2364" i="24"/>
  <c r="N2364" i="24"/>
  <c r="O2364" i="24"/>
  <c r="P2364" i="24"/>
  <c r="Q2364" i="24"/>
  <c r="AG2364" i="24"/>
  <c r="M2365" i="24"/>
  <c r="N2365" i="24"/>
  <c r="W2365" i="24" s="1"/>
  <c r="O2365" i="24"/>
  <c r="P2365" i="24"/>
  <c r="Q2365" i="24"/>
  <c r="V2365" i="24"/>
  <c r="AG2365" i="24"/>
  <c r="M2366" i="24"/>
  <c r="N2366" i="24"/>
  <c r="O2366" i="24"/>
  <c r="P2366" i="24"/>
  <c r="Q2366" i="24"/>
  <c r="AG2366" i="24"/>
  <c r="M2367" i="24"/>
  <c r="W2367" i="24" s="1"/>
  <c r="N2367" i="24"/>
  <c r="O2367" i="24"/>
  <c r="P2367" i="24"/>
  <c r="Q2367" i="24"/>
  <c r="AG2367" i="24"/>
  <c r="M2368" i="24"/>
  <c r="N2368" i="24"/>
  <c r="O2368" i="24"/>
  <c r="P2368" i="24"/>
  <c r="Q2368" i="24"/>
  <c r="W2368" i="24"/>
  <c r="AG2368" i="24"/>
  <c r="M2369" i="24"/>
  <c r="N2369" i="24"/>
  <c r="O2369" i="24"/>
  <c r="P2369" i="24"/>
  <c r="Q2369" i="24"/>
  <c r="AG2369" i="24"/>
  <c r="M2370" i="24"/>
  <c r="N2370" i="24"/>
  <c r="O2370" i="24"/>
  <c r="P2370" i="24"/>
  <c r="Q2370" i="24"/>
  <c r="AG2370" i="24"/>
  <c r="M2371" i="24"/>
  <c r="N2371" i="24"/>
  <c r="O2371" i="24"/>
  <c r="P2371" i="24"/>
  <c r="Q2371" i="24"/>
  <c r="AG2371" i="24"/>
  <c r="M2372" i="24"/>
  <c r="N2372" i="24"/>
  <c r="O2372" i="24"/>
  <c r="P2372" i="24"/>
  <c r="Q2372" i="24"/>
  <c r="AG2372" i="24"/>
  <c r="M2373" i="24"/>
  <c r="N2373" i="24"/>
  <c r="O2373" i="24"/>
  <c r="P2373" i="24"/>
  <c r="Q2373" i="24"/>
  <c r="AG2373" i="24"/>
  <c r="M2374" i="24"/>
  <c r="N2374" i="24"/>
  <c r="O2374" i="24"/>
  <c r="P2374" i="24"/>
  <c r="Q2374" i="24"/>
  <c r="AG2374" i="24"/>
  <c r="M2375" i="24"/>
  <c r="N2375" i="24"/>
  <c r="O2375" i="24"/>
  <c r="P2375" i="24"/>
  <c r="Q2375" i="24"/>
  <c r="AG2375" i="24"/>
  <c r="M2376" i="24"/>
  <c r="N2376" i="24"/>
  <c r="O2376" i="24"/>
  <c r="P2376" i="24"/>
  <c r="Q2376" i="24"/>
  <c r="AG2376" i="24"/>
  <c r="M2377" i="24"/>
  <c r="N2377" i="24"/>
  <c r="O2377" i="24"/>
  <c r="P2377" i="24"/>
  <c r="Q2377" i="24"/>
  <c r="AG2377" i="24"/>
  <c r="M2378" i="24"/>
  <c r="N2378" i="24"/>
  <c r="O2378" i="24"/>
  <c r="P2378" i="24"/>
  <c r="Q2378" i="24"/>
  <c r="AG2378" i="24"/>
  <c r="M2379" i="24"/>
  <c r="N2379" i="24"/>
  <c r="O2379" i="24"/>
  <c r="P2379" i="24"/>
  <c r="Q2379" i="24"/>
  <c r="AG2379" i="24"/>
  <c r="M2380" i="24"/>
  <c r="N2380" i="24"/>
  <c r="O2380" i="24"/>
  <c r="P2380" i="24"/>
  <c r="Q2380" i="24"/>
  <c r="AG2380" i="24"/>
  <c r="M2381" i="24"/>
  <c r="N2381" i="24"/>
  <c r="O2381" i="24"/>
  <c r="P2381" i="24"/>
  <c r="Q2381" i="24"/>
  <c r="AG2381" i="24"/>
  <c r="M2382" i="24"/>
  <c r="N2382" i="24"/>
  <c r="O2382" i="24"/>
  <c r="P2382" i="24"/>
  <c r="Q2382" i="24"/>
  <c r="AG2382" i="24"/>
  <c r="M2383" i="24"/>
  <c r="N2383" i="24"/>
  <c r="O2383" i="24"/>
  <c r="P2383" i="24"/>
  <c r="Q2383" i="24"/>
  <c r="AG2383" i="24"/>
  <c r="M2384" i="24"/>
  <c r="N2384" i="24"/>
  <c r="O2384" i="24"/>
  <c r="P2384" i="24"/>
  <c r="Q2384" i="24"/>
  <c r="AG2384" i="24"/>
  <c r="M2385" i="24"/>
  <c r="N2385" i="24"/>
  <c r="O2385" i="24"/>
  <c r="P2385" i="24"/>
  <c r="Q2385" i="24"/>
  <c r="AG2385" i="24"/>
  <c r="M2386" i="24"/>
  <c r="N2386" i="24"/>
  <c r="O2386" i="24"/>
  <c r="P2386" i="24"/>
  <c r="Q2386" i="24"/>
  <c r="AG2386" i="24"/>
  <c r="M2387" i="24"/>
  <c r="N2387" i="24"/>
  <c r="O2387" i="24"/>
  <c r="P2387" i="24"/>
  <c r="Q2387" i="24"/>
  <c r="AG2387" i="24"/>
  <c r="M2388" i="24"/>
  <c r="N2388" i="24"/>
  <c r="O2388" i="24"/>
  <c r="P2388" i="24"/>
  <c r="Q2388" i="24"/>
  <c r="AG2388" i="24"/>
  <c r="M2389" i="24"/>
  <c r="N2389" i="24"/>
  <c r="O2389" i="24"/>
  <c r="P2389" i="24"/>
  <c r="Q2389" i="24"/>
  <c r="AG2389" i="24"/>
  <c r="M2390" i="24"/>
  <c r="N2390" i="24"/>
  <c r="O2390" i="24"/>
  <c r="P2390" i="24"/>
  <c r="Q2390" i="24"/>
  <c r="AG2390" i="24"/>
  <c r="M2391" i="24"/>
  <c r="N2391" i="24"/>
  <c r="O2391" i="24"/>
  <c r="P2391" i="24"/>
  <c r="Q2391" i="24"/>
  <c r="AG2391" i="24"/>
  <c r="M2392" i="24"/>
  <c r="N2392" i="24"/>
  <c r="O2392" i="24"/>
  <c r="P2392" i="24"/>
  <c r="Q2392" i="24"/>
  <c r="AG2392" i="24"/>
  <c r="M2393" i="24"/>
  <c r="N2393" i="24"/>
  <c r="O2393" i="24"/>
  <c r="P2393" i="24"/>
  <c r="Q2393" i="24"/>
  <c r="AG2393" i="24"/>
  <c r="M2394" i="24"/>
  <c r="V2394" i="24" s="1"/>
  <c r="N2394" i="24"/>
  <c r="O2394" i="24"/>
  <c r="P2394" i="24"/>
  <c r="Q2394" i="24"/>
  <c r="AG2394" i="24"/>
  <c r="M2395" i="24"/>
  <c r="N2395" i="24"/>
  <c r="O2395" i="24"/>
  <c r="P2395" i="24"/>
  <c r="Q2395" i="24"/>
  <c r="AG2395" i="24"/>
  <c r="M2396" i="24"/>
  <c r="V2396" i="24" s="1"/>
  <c r="N2396" i="24"/>
  <c r="O2396" i="24"/>
  <c r="P2396" i="24"/>
  <c r="Q2396" i="24"/>
  <c r="AG2396" i="24"/>
  <c r="M2397" i="24"/>
  <c r="N2397" i="24"/>
  <c r="W2397" i="24" s="1"/>
  <c r="O2397" i="24"/>
  <c r="P2397" i="24"/>
  <c r="Q2397" i="24"/>
  <c r="V2397" i="24"/>
  <c r="AG2397" i="24"/>
  <c r="M2398" i="24"/>
  <c r="N2398" i="24"/>
  <c r="O2398" i="24"/>
  <c r="P2398" i="24"/>
  <c r="Q2398" i="24"/>
  <c r="AG2398" i="24"/>
  <c r="M2399" i="24"/>
  <c r="W2399" i="24" s="1"/>
  <c r="N2399" i="24"/>
  <c r="O2399" i="24"/>
  <c r="P2399" i="24"/>
  <c r="Q2399" i="24"/>
  <c r="AG2399" i="24"/>
  <c r="M2400" i="24"/>
  <c r="N2400" i="24"/>
  <c r="O2400" i="24"/>
  <c r="P2400" i="24"/>
  <c r="Q2400" i="24"/>
  <c r="AG2400" i="24"/>
  <c r="M2401" i="24"/>
  <c r="N2401" i="24"/>
  <c r="O2401" i="24"/>
  <c r="P2401" i="24"/>
  <c r="Q2401" i="24"/>
  <c r="AG2401" i="24"/>
  <c r="M2402" i="24"/>
  <c r="N2402" i="24"/>
  <c r="O2402" i="24"/>
  <c r="P2402" i="24"/>
  <c r="Q2402" i="24"/>
  <c r="AG2402" i="24"/>
  <c r="M2403" i="24"/>
  <c r="N2403" i="24"/>
  <c r="O2403" i="24"/>
  <c r="P2403" i="24"/>
  <c r="Q2403" i="24"/>
  <c r="AG2403" i="24"/>
  <c r="M2404" i="24"/>
  <c r="N2404" i="24"/>
  <c r="O2404" i="24"/>
  <c r="P2404" i="24"/>
  <c r="Q2404" i="24"/>
  <c r="AG2404" i="24"/>
  <c r="M2405" i="24"/>
  <c r="N2405" i="24"/>
  <c r="O2405" i="24"/>
  <c r="P2405" i="24"/>
  <c r="Q2405" i="24"/>
  <c r="AG2405" i="24"/>
  <c r="M2406" i="24"/>
  <c r="N2406" i="24"/>
  <c r="O2406" i="24"/>
  <c r="P2406" i="24"/>
  <c r="Q2406" i="24"/>
  <c r="AG2406" i="24"/>
  <c r="M2407" i="24"/>
  <c r="N2407" i="24"/>
  <c r="O2407" i="24"/>
  <c r="P2407" i="24"/>
  <c r="Q2407" i="24"/>
  <c r="AG2407" i="24"/>
  <c r="M2408" i="24"/>
  <c r="N2408" i="24"/>
  <c r="O2408" i="24"/>
  <c r="P2408" i="24"/>
  <c r="Q2408" i="24"/>
  <c r="AG2408" i="24"/>
  <c r="M2409" i="24"/>
  <c r="N2409" i="24"/>
  <c r="O2409" i="24"/>
  <c r="P2409" i="24"/>
  <c r="Q2409" i="24"/>
  <c r="AG2409" i="24"/>
  <c r="M2410" i="24"/>
  <c r="N2410" i="24"/>
  <c r="O2410" i="24"/>
  <c r="P2410" i="24"/>
  <c r="Q2410" i="24"/>
  <c r="AG2410" i="24"/>
  <c r="M2411" i="24"/>
  <c r="N2411" i="24"/>
  <c r="O2411" i="24"/>
  <c r="P2411" i="24"/>
  <c r="Q2411" i="24"/>
  <c r="AG2411" i="24"/>
  <c r="M2412" i="24"/>
  <c r="N2412" i="24"/>
  <c r="O2412" i="24"/>
  <c r="P2412" i="24"/>
  <c r="Q2412" i="24"/>
  <c r="AG2412" i="24"/>
  <c r="M2413" i="24"/>
  <c r="N2413" i="24"/>
  <c r="O2413" i="24"/>
  <c r="P2413" i="24"/>
  <c r="Q2413" i="24"/>
  <c r="AG2413" i="24"/>
  <c r="M2414" i="24"/>
  <c r="N2414" i="24"/>
  <c r="O2414" i="24"/>
  <c r="P2414" i="24"/>
  <c r="Q2414" i="24"/>
  <c r="AG2414" i="24"/>
  <c r="M2415" i="24"/>
  <c r="N2415" i="24"/>
  <c r="O2415" i="24"/>
  <c r="P2415" i="24"/>
  <c r="Q2415" i="24"/>
  <c r="AG2415" i="24"/>
  <c r="M2416" i="24"/>
  <c r="N2416" i="24"/>
  <c r="O2416" i="24"/>
  <c r="P2416" i="24"/>
  <c r="Q2416" i="24"/>
  <c r="AG2416" i="24"/>
  <c r="M2417" i="24"/>
  <c r="N2417" i="24"/>
  <c r="O2417" i="24"/>
  <c r="P2417" i="24"/>
  <c r="Q2417" i="24"/>
  <c r="AG2417" i="24"/>
  <c r="M2418" i="24"/>
  <c r="N2418" i="24"/>
  <c r="O2418" i="24"/>
  <c r="P2418" i="24"/>
  <c r="Q2418" i="24"/>
  <c r="AG2418" i="24"/>
  <c r="M2419" i="24"/>
  <c r="N2419" i="24"/>
  <c r="O2419" i="24"/>
  <c r="P2419" i="24"/>
  <c r="Q2419" i="24"/>
  <c r="AG2419" i="24"/>
  <c r="M2420" i="24"/>
  <c r="N2420" i="24"/>
  <c r="O2420" i="24"/>
  <c r="P2420" i="24"/>
  <c r="Q2420" i="24"/>
  <c r="AG2420" i="24"/>
  <c r="M2421" i="24"/>
  <c r="N2421" i="24"/>
  <c r="O2421" i="24"/>
  <c r="P2421" i="24"/>
  <c r="Q2421" i="24"/>
  <c r="V2421" i="24"/>
  <c r="AG2421" i="24"/>
  <c r="M2422" i="24"/>
  <c r="N2422" i="24"/>
  <c r="O2422" i="24"/>
  <c r="P2422" i="24"/>
  <c r="Q2422" i="24"/>
  <c r="AG2422" i="24"/>
  <c r="M2423" i="24"/>
  <c r="N2423" i="24"/>
  <c r="O2423" i="24"/>
  <c r="P2423" i="24"/>
  <c r="Q2423" i="24"/>
  <c r="AG2423" i="24"/>
  <c r="M2424" i="24"/>
  <c r="N2424" i="24"/>
  <c r="O2424" i="24"/>
  <c r="P2424" i="24"/>
  <c r="Q2424" i="24"/>
  <c r="W2424" i="24"/>
  <c r="AG2424" i="24"/>
  <c r="M2425" i="24"/>
  <c r="N2425" i="24"/>
  <c r="O2425" i="24"/>
  <c r="P2425" i="24"/>
  <c r="Q2425" i="24"/>
  <c r="AG2425" i="24"/>
  <c r="M2426" i="24"/>
  <c r="V2426" i="24" s="1"/>
  <c r="N2426" i="24"/>
  <c r="O2426" i="24"/>
  <c r="P2426" i="24"/>
  <c r="Q2426" i="24"/>
  <c r="AG2426" i="24"/>
  <c r="M2427" i="24"/>
  <c r="N2427" i="24"/>
  <c r="O2427" i="24"/>
  <c r="P2427" i="24"/>
  <c r="Q2427" i="24"/>
  <c r="AG2427" i="24"/>
  <c r="M2428" i="24"/>
  <c r="N2428" i="24"/>
  <c r="O2428" i="24"/>
  <c r="P2428" i="24"/>
  <c r="Q2428" i="24"/>
  <c r="AG2428" i="24"/>
  <c r="M2429" i="24"/>
  <c r="N2429" i="24"/>
  <c r="O2429" i="24"/>
  <c r="P2429" i="24"/>
  <c r="Q2429" i="24"/>
  <c r="AG2429" i="24"/>
  <c r="M2430" i="24"/>
  <c r="N2430" i="24"/>
  <c r="O2430" i="24"/>
  <c r="P2430" i="24"/>
  <c r="Q2430" i="24"/>
  <c r="AG2430" i="24"/>
  <c r="M2431" i="24"/>
  <c r="N2431" i="24"/>
  <c r="O2431" i="24"/>
  <c r="P2431" i="24"/>
  <c r="Q2431" i="24"/>
  <c r="AG2431" i="24"/>
  <c r="M2432" i="24"/>
  <c r="N2432" i="24"/>
  <c r="O2432" i="24"/>
  <c r="P2432" i="24"/>
  <c r="Q2432" i="24"/>
  <c r="AG2432" i="24"/>
  <c r="M2433" i="24"/>
  <c r="N2433" i="24"/>
  <c r="O2433" i="24"/>
  <c r="P2433" i="24"/>
  <c r="Q2433" i="24"/>
  <c r="AG2433" i="24"/>
  <c r="M2434" i="24"/>
  <c r="N2434" i="24"/>
  <c r="O2434" i="24"/>
  <c r="P2434" i="24"/>
  <c r="Q2434" i="24"/>
  <c r="AG2434" i="24"/>
  <c r="M2435" i="24"/>
  <c r="N2435" i="24"/>
  <c r="O2435" i="24"/>
  <c r="P2435" i="24"/>
  <c r="Q2435" i="24"/>
  <c r="AG2435" i="24"/>
  <c r="M2436" i="24"/>
  <c r="N2436" i="24"/>
  <c r="O2436" i="24"/>
  <c r="P2436" i="24"/>
  <c r="Q2436" i="24"/>
  <c r="AG2436" i="24"/>
  <c r="M2437" i="24"/>
  <c r="N2437" i="24"/>
  <c r="O2437" i="24"/>
  <c r="P2437" i="24"/>
  <c r="Q2437" i="24"/>
  <c r="AG2437" i="24"/>
  <c r="M2438" i="24"/>
  <c r="N2438" i="24"/>
  <c r="O2438" i="24"/>
  <c r="P2438" i="24"/>
  <c r="Q2438" i="24"/>
  <c r="AG2438" i="24"/>
  <c r="M2439" i="24"/>
  <c r="N2439" i="24"/>
  <c r="O2439" i="24"/>
  <c r="P2439" i="24"/>
  <c r="Q2439" i="24"/>
  <c r="V2439" i="24"/>
  <c r="AG2439" i="24"/>
  <c r="M2440" i="24"/>
  <c r="N2440" i="24"/>
  <c r="O2440" i="24"/>
  <c r="P2440" i="24"/>
  <c r="Q2440" i="24"/>
  <c r="AG2440" i="24"/>
  <c r="M2441" i="24"/>
  <c r="N2441" i="24"/>
  <c r="O2441" i="24"/>
  <c r="P2441" i="24"/>
  <c r="Q2441" i="24"/>
  <c r="AG2441" i="24"/>
  <c r="M2442" i="24"/>
  <c r="N2442" i="24"/>
  <c r="O2442" i="24"/>
  <c r="P2442" i="24"/>
  <c r="Q2442" i="24"/>
  <c r="AG2442" i="24"/>
  <c r="M2443" i="24"/>
  <c r="N2443" i="24"/>
  <c r="O2443" i="24"/>
  <c r="P2443" i="24"/>
  <c r="Q2443" i="24"/>
  <c r="AG2443" i="24"/>
  <c r="M2444" i="24"/>
  <c r="N2444" i="24"/>
  <c r="O2444" i="24"/>
  <c r="P2444" i="24"/>
  <c r="Q2444" i="24"/>
  <c r="AG2444" i="24"/>
  <c r="M2445" i="24"/>
  <c r="N2445" i="24"/>
  <c r="O2445" i="24"/>
  <c r="P2445" i="24"/>
  <c r="Q2445" i="24"/>
  <c r="AG2445" i="24"/>
  <c r="M2446" i="24"/>
  <c r="N2446" i="24"/>
  <c r="O2446" i="24"/>
  <c r="P2446" i="24"/>
  <c r="Q2446" i="24"/>
  <c r="AG2446" i="24"/>
  <c r="M2447" i="24"/>
  <c r="N2447" i="24"/>
  <c r="O2447" i="24"/>
  <c r="P2447" i="24"/>
  <c r="Q2447" i="24"/>
  <c r="AG2447" i="24"/>
  <c r="M2448" i="24"/>
  <c r="N2448" i="24"/>
  <c r="O2448" i="24"/>
  <c r="P2448" i="24"/>
  <c r="Q2448" i="24"/>
  <c r="AG2448" i="24"/>
  <c r="M2449" i="24"/>
  <c r="N2449" i="24"/>
  <c r="O2449" i="24"/>
  <c r="P2449" i="24"/>
  <c r="Q2449" i="24"/>
  <c r="AG2449" i="24"/>
  <c r="M2450" i="24"/>
  <c r="N2450" i="24"/>
  <c r="O2450" i="24"/>
  <c r="P2450" i="24"/>
  <c r="Q2450" i="24"/>
  <c r="AG2450" i="24"/>
  <c r="M2451" i="24"/>
  <c r="N2451" i="24"/>
  <c r="O2451" i="24"/>
  <c r="P2451" i="24"/>
  <c r="Q2451" i="24"/>
  <c r="AG2451" i="24"/>
  <c r="M2452" i="24"/>
  <c r="N2452" i="24"/>
  <c r="O2452" i="24"/>
  <c r="P2452" i="24"/>
  <c r="Q2452" i="24"/>
  <c r="AG2452" i="24"/>
  <c r="M2453" i="24"/>
  <c r="N2453" i="24"/>
  <c r="O2453" i="24"/>
  <c r="P2453" i="24"/>
  <c r="Q2453" i="24"/>
  <c r="AG2453" i="24"/>
  <c r="M2454" i="24"/>
  <c r="N2454" i="24"/>
  <c r="O2454" i="24"/>
  <c r="P2454" i="24"/>
  <c r="Q2454" i="24"/>
  <c r="AG2454" i="24"/>
  <c r="M2455" i="24"/>
  <c r="N2455" i="24"/>
  <c r="O2455" i="24"/>
  <c r="P2455" i="24"/>
  <c r="Q2455" i="24"/>
  <c r="AG2455" i="24"/>
  <c r="M2456" i="24"/>
  <c r="N2456" i="24"/>
  <c r="O2456" i="24"/>
  <c r="P2456" i="24"/>
  <c r="Q2456" i="24"/>
  <c r="AG2456" i="24"/>
  <c r="M2457" i="24"/>
  <c r="N2457" i="24"/>
  <c r="O2457" i="24"/>
  <c r="P2457" i="24"/>
  <c r="Q2457" i="24"/>
  <c r="AG2457" i="24"/>
  <c r="M2458" i="24"/>
  <c r="N2458" i="24"/>
  <c r="O2458" i="24"/>
  <c r="P2458" i="24"/>
  <c r="Q2458" i="24"/>
  <c r="AG2458" i="24"/>
  <c r="M2459" i="24"/>
  <c r="N2459" i="24"/>
  <c r="O2459" i="24"/>
  <c r="P2459" i="24"/>
  <c r="Q2459" i="24"/>
  <c r="AG2459" i="24"/>
  <c r="M2460" i="24"/>
  <c r="N2460" i="24"/>
  <c r="O2460" i="24"/>
  <c r="P2460" i="24"/>
  <c r="Q2460" i="24"/>
  <c r="AG2460" i="24"/>
  <c r="M2461" i="24"/>
  <c r="N2461" i="24"/>
  <c r="O2461" i="24"/>
  <c r="P2461" i="24"/>
  <c r="Q2461" i="24"/>
  <c r="AG2461" i="24"/>
  <c r="M2462" i="24"/>
  <c r="N2462" i="24"/>
  <c r="O2462" i="24"/>
  <c r="P2462" i="24"/>
  <c r="Q2462" i="24"/>
  <c r="AG2462" i="24"/>
  <c r="M2463" i="24"/>
  <c r="N2463" i="24"/>
  <c r="O2463" i="24"/>
  <c r="P2463" i="24"/>
  <c r="Q2463" i="24"/>
  <c r="AG2463" i="24"/>
  <c r="M2464" i="24"/>
  <c r="N2464" i="24"/>
  <c r="O2464" i="24"/>
  <c r="P2464" i="24"/>
  <c r="Q2464" i="24"/>
  <c r="AG2464" i="24"/>
  <c r="M2465" i="24"/>
  <c r="N2465" i="24"/>
  <c r="O2465" i="24"/>
  <c r="P2465" i="24"/>
  <c r="Q2465" i="24"/>
  <c r="AG2465" i="24"/>
  <c r="M2466" i="24"/>
  <c r="N2466" i="24"/>
  <c r="O2466" i="24"/>
  <c r="P2466" i="24"/>
  <c r="Q2466" i="24"/>
  <c r="AG2466" i="24"/>
  <c r="M2467" i="24"/>
  <c r="N2467" i="24"/>
  <c r="O2467" i="24"/>
  <c r="P2467" i="24"/>
  <c r="Q2467" i="24"/>
  <c r="AG2467" i="24"/>
  <c r="M2468" i="24"/>
  <c r="N2468" i="24"/>
  <c r="O2468" i="24"/>
  <c r="P2468" i="24"/>
  <c r="Q2468" i="24"/>
  <c r="AG2468" i="24"/>
  <c r="M2469" i="24"/>
  <c r="N2469" i="24"/>
  <c r="O2469" i="24"/>
  <c r="P2469" i="24"/>
  <c r="Q2469" i="24"/>
  <c r="V2469" i="24"/>
  <c r="AG2469" i="24"/>
  <c r="M2470" i="24"/>
  <c r="N2470" i="24"/>
  <c r="O2470" i="24"/>
  <c r="P2470" i="24"/>
  <c r="Q2470" i="24"/>
  <c r="AG2470" i="24"/>
  <c r="M2471" i="24"/>
  <c r="N2471" i="24"/>
  <c r="O2471" i="24"/>
  <c r="P2471" i="24"/>
  <c r="Q2471" i="24"/>
  <c r="AG2471" i="24"/>
  <c r="M2472" i="24"/>
  <c r="N2472" i="24"/>
  <c r="O2472" i="24"/>
  <c r="P2472" i="24"/>
  <c r="Q2472" i="24"/>
  <c r="AG2472" i="24"/>
  <c r="M2473" i="24"/>
  <c r="N2473" i="24"/>
  <c r="O2473" i="24"/>
  <c r="P2473" i="24"/>
  <c r="Q2473" i="24"/>
  <c r="AG2473" i="24"/>
  <c r="M2474" i="24"/>
  <c r="N2474" i="24"/>
  <c r="O2474" i="24"/>
  <c r="P2474" i="24"/>
  <c r="Q2474" i="24"/>
  <c r="AG2474" i="24"/>
  <c r="M2475" i="24"/>
  <c r="N2475" i="24"/>
  <c r="O2475" i="24"/>
  <c r="P2475" i="24"/>
  <c r="Q2475" i="24"/>
  <c r="AG2475" i="24"/>
  <c r="M2476" i="24"/>
  <c r="N2476" i="24"/>
  <c r="O2476" i="24"/>
  <c r="P2476" i="24"/>
  <c r="Q2476" i="24"/>
  <c r="AG2476" i="24"/>
  <c r="M2477" i="24"/>
  <c r="N2477" i="24"/>
  <c r="O2477" i="24"/>
  <c r="P2477" i="24"/>
  <c r="Q2477" i="24"/>
  <c r="AG2477" i="24"/>
  <c r="M2478" i="24"/>
  <c r="N2478" i="24"/>
  <c r="O2478" i="24"/>
  <c r="P2478" i="24"/>
  <c r="Q2478" i="24"/>
  <c r="AG2478" i="24"/>
  <c r="M2479" i="24"/>
  <c r="N2479" i="24"/>
  <c r="O2479" i="24"/>
  <c r="P2479" i="24"/>
  <c r="Q2479" i="24"/>
  <c r="AG2479" i="24"/>
  <c r="M2480" i="24"/>
  <c r="N2480" i="24"/>
  <c r="O2480" i="24"/>
  <c r="P2480" i="24"/>
  <c r="Q2480" i="24"/>
  <c r="AG2480" i="24"/>
  <c r="M2481" i="24"/>
  <c r="N2481" i="24"/>
  <c r="O2481" i="24"/>
  <c r="P2481" i="24"/>
  <c r="Q2481" i="24"/>
  <c r="AG2481" i="24"/>
  <c r="M2482" i="24"/>
  <c r="N2482" i="24"/>
  <c r="O2482" i="24"/>
  <c r="P2482" i="24"/>
  <c r="Q2482" i="24"/>
  <c r="AG2482" i="24"/>
  <c r="M2483" i="24"/>
  <c r="N2483" i="24"/>
  <c r="O2483" i="24"/>
  <c r="P2483" i="24"/>
  <c r="Q2483" i="24"/>
  <c r="AG2483" i="24"/>
  <c r="M2484" i="24"/>
  <c r="N2484" i="24"/>
  <c r="O2484" i="24"/>
  <c r="P2484" i="24"/>
  <c r="Q2484" i="24"/>
  <c r="V2484" i="24"/>
  <c r="AG2484" i="24"/>
  <c r="M2485" i="24"/>
  <c r="N2485" i="24"/>
  <c r="O2485" i="24"/>
  <c r="P2485" i="24"/>
  <c r="Q2485" i="24"/>
  <c r="AG2485" i="24"/>
  <c r="M2486" i="24"/>
  <c r="N2486" i="24"/>
  <c r="O2486" i="24"/>
  <c r="P2486" i="24"/>
  <c r="Q2486" i="24"/>
  <c r="AG2486" i="24"/>
  <c r="M2487" i="24"/>
  <c r="N2487" i="24"/>
  <c r="O2487" i="24"/>
  <c r="P2487" i="24"/>
  <c r="Q2487" i="24"/>
  <c r="V2487" i="24"/>
  <c r="AG2487" i="24"/>
  <c r="M2488" i="24"/>
  <c r="N2488" i="24"/>
  <c r="O2488" i="24"/>
  <c r="P2488" i="24"/>
  <c r="Q2488" i="24"/>
  <c r="AG2488" i="24"/>
  <c r="M2489" i="24"/>
  <c r="N2489" i="24"/>
  <c r="O2489" i="24"/>
  <c r="P2489" i="24"/>
  <c r="Q2489" i="24"/>
  <c r="AG2489" i="24"/>
  <c r="M2490" i="24"/>
  <c r="N2490" i="24"/>
  <c r="O2490" i="24"/>
  <c r="P2490" i="24"/>
  <c r="Q2490" i="24"/>
  <c r="AG2490" i="24"/>
  <c r="M2491" i="24"/>
  <c r="N2491" i="24"/>
  <c r="O2491" i="24"/>
  <c r="P2491" i="24"/>
  <c r="Q2491" i="24"/>
  <c r="AG2491" i="24"/>
  <c r="M2492" i="24"/>
  <c r="N2492" i="24"/>
  <c r="O2492" i="24"/>
  <c r="P2492" i="24"/>
  <c r="Q2492" i="24"/>
  <c r="AG2492" i="24"/>
  <c r="M2493" i="24"/>
  <c r="N2493" i="24"/>
  <c r="O2493" i="24"/>
  <c r="P2493" i="24"/>
  <c r="Q2493" i="24"/>
  <c r="AG2493" i="24"/>
  <c r="M2494" i="24"/>
  <c r="N2494" i="24"/>
  <c r="O2494" i="24"/>
  <c r="P2494" i="24"/>
  <c r="Q2494" i="24"/>
  <c r="AG2494" i="24"/>
  <c r="M2495" i="24"/>
  <c r="N2495" i="24"/>
  <c r="O2495" i="24"/>
  <c r="P2495" i="24"/>
  <c r="Q2495" i="24"/>
  <c r="AG2495" i="24"/>
  <c r="M2496" i="24"/>
  <c r="N2496" i="24"/>
  <c r="O2496" i="24"/>
  <c r="P2496" i="24"/>
  <c r="Q2496" i="24"/>
  <c r="AG2496" i="24"/>
  <c r="M2497" i="24"/>
  <c r="N2497" i="24"/>
  <c r="O2497" i="24"/>
  <c r="P2497" i="24"/>
  <c r="Q2497" i="24"/>
  <c r="AG2497" i="24"/>
  <c r="M2498" i="24"/>
  <c r="N2498" i="24"/>
  <c r="O2498" i="24"/>
  <c r="P2498" i="24"/>
  <c r="Q2498" i="24"/>
  <c r="AG2498" i="24"/>
  <c r="M2499" i="24"/>
  <c r="N2499" i="24"/>
  <c r="O2499" i="24"/>
  <c r="P2499" i="24"/>
  <c r="Q2499" i="24"/>
  <c r="AG2499" i="24"/>
  <c r="M2500" i="24"/>
  <c r="N2500" i="24"/>
  <c r="O2500" i="24"/>
  <c r="P2500" i="24"/>
  <c r="Q2500" i="24"/>
  <c r="AG2500" i="24"/>
  <c r="O2501" i="24"/>
  <c r="P2501" i="24"/>
  <c r="Q2501" i="24"/>
  <c r="AF2501" i="24"/>
  <c r="R694" i="24" l="1"/>
  <c r="R666" i="24"/>
  <c r="Y666" i="24" s="1"/>
  <c r="W1733" i="24"/>
  <c r="R1443" i="24"/>
  <c r="R1427" i="24"/>
  <c r="R1876" i="24"/>
  <c r="R1872" i="24"/>
  <c r="S1872" i="24" s="1"/>
  <c r="W2499" i="24"/>
  <c r="W2497" i="24"/>
  <c r="W2496" i="24"/>
  <c r="V2495" i="24"/>
  <c r="W2492" i="24"/>
  <c r="W2459" i="24"/>
  <c r="W2457" i="24"/>
  <c r="W2448" i="24"/>
  <c r="V2427" i="24"/>
  <c r="W2415" i="24"/>
  <c r="V2413" i="24"/>
  <c r="W2413" i="24"/>
  <c r="V2402" i="24"/>
  <c r="W2400" i="24"/>
  <c r="W2375" i="24"/>
  <c r="V2373" i="24"/>
  <c r="W2373" i="24"/>
  <c r="W2295" i="24"/>
  <c r="V2293" i="24"/>
  <c r="W2293" i="24"/>
  <c r="W2266" i="24"/>
  <c r="V2245" i="24"/>
  <c r="W2175" i="24"/>
  <c r="V2110" i="24"/>
  <c r="V2102" i="24"/>
  <c r="V2096" i="24"/>
  <c r="W2094" i="24"/>
  <c r="V1776" i="24"/>
  <c r="V1316" i="24"/>
  <c r="V2500" i="24"/>
  <c r="V2497" i="24"/>
  <c r="V2496" i="24"/>
  <c r="W2495" i="24"/>
  <c r="W2493" i="24"/>
  <c r="V2481" i="24"/>
  <c r="V2466" i="24"/>
  <c r="V2460" i="24"/>
  <c r="W2451" i="24"/>
  <c r="W2449" i="24"/>
  <c r="V2418" i="24"/>
  <c r="V2416" i="24"/>
  <c r="V2403" i="24"/>
  <c r="W2327" i="24"/>
  <c r="V2325" i="24"/>
  <c r="W2325" i="24"/>
  <c r="W2300" i="24"/>
  <c r="W2271" i="24"/>
  <c r="W2210" i="24"/>
  <c r="W1819" i="24"/>
  <c r="W1817" i="24"/>
  <c r="T1316" i="24"/>
  <c r="AD2246" i="24"/>
  <c r="R2099" i="24"/>
  <c r="R911" i="24"/>
  <c r="R2048" i="24"/>
  <c r="R2044" i="24"/>
  <c r="S2044" i="24" s="1"/>
  <c r="R1340" i="24"/>
  <c r="Y1340" i="24" s="1"/>
  <c r="R2100" i="24"/>
  <c r="R2096" i="24"/>
  <c r="R1199" i="24"/>
  <c r="S1199" i="24" s="1"/>
  <c r="Z1949" i="24"/>
  <c r="R1940" i="24"/>
  <c r="T2369" i="24"/>
  <c r="Z2097" i="24"/>
  <c r="Z1828" i="24"/>
  <c r="V2490" i="24"/>
  <c r="W2488" i="24"/>
  <c r="V2485" i="24"/>
  <c r="V2482" i="24"/>
  <c r="W2479" i="24"/>
  <c r="W2477" i="24"/>
  <c r="W2476" i="24"/>
  <c r="V2475" i="24"/>
  <c r="W2472" i="24"/>
  <c r="V2461" i="24"/>
  <c r="V2442" i="24"/>
  <c r="W2435" i="24"/>
  <c r="W2433" i="24"/>
  <c r="W2432" i="24"/>
  <c r="V2431" i="24"/>
  <c r="W2428" i="24"/>
  <c r="V2417" i="24"/>
  <c r="R2403" i="24"/>
  <c r="S2403" i="24" s="1"/>
  <c r="V2391" i="24"/>
  <c r="T2390" i="24"/>
  <c r="V2378" i="24"/>
  <c r="W2376" i="24"/>
  <c r="V2371" i="24"/>
  <c r="R2335" i="24"/>
  <c r="S2335" i="24" s="1"/>
  <c r="V2283" i="24"/>
  <c r="V2278" i="24"/>
  <c r="W2272" i="24"/>
  <c r="V2269" i="24"/>
  <c r="V2223" i="24"/>
  <c r="W2182" i="24"/>
  <c r="V2161" i="24"/>
  <c r="W2117" i="24"/>
  <c r="V2030" i="24"/>
  <c r="V2022" i="24"/>
  <c r="V2014" i="24"/>
  <c r="Z1870" i="24"/>
  <c r="V1864" i="24"/>
  <c r="W1862" i="24"/>
  <c r="V1851" i="24"/>
  <c r="W1847" i="24"/>
  <c r="V1837" i="24"/>
  <c r="V1832" i="24"/>
  <c r="R1783" i="24"/>
  <c r="R1752" i="24"/>
  <c r="V2491" i="24"/>
  <c r="V2480" i="24"/>
  <c r="V2477" i="24"/>
  <c r="V2476" i="24"/>
  <c r="W2475" i="24"/>
  <c r="W2473" i="24"/>
  <c r="V2454" i="24"/>
  <c r="V2447" i="24"/>
  <c r="V2438" i="24"/>
  <c r="V2436" i="24"/>
  <c r="V2433" i="24"/>
  <c r="V2432" i="24"/>
  <c r="W2431" i="24"/>
  <c r="W2429" i="24"/>
  <c r="V2423" i="24"/>
  <c r="V2420" i="24"/>
  <c r="V2412" i="24"/>
  <c r="V2410" i="24"/>
  <c r="V2408" i="24"/>
  <c r="V2399" i="24"/>
  <c r="W2396" i="24"/>
  <c r="W2383" i="24"/>
  <c r="V2381" i="24"/>
  <c r="W2381" i="24"/>
  <c r="V2364" i="24"/>
  <c r="V2362" i="24"/>
  <c r="W2331" i="24"/>
  <c r="V2329" i="24"/>
  <c r="W2329" i="24"/>
  <c r="V2324" i="24"/>
  <c r="V2322" i="24"/>
  <c r="V2318" i="24"/>
  <c r="V2316" i="24"/>
  <c r="V2314" i="24"/>
  <c r="W2299" i="24"/>
  <c r="V2297" i="24"/>
  <c r="W2297" i="24"/>
  <c r="V2292" i="24"/>
  <c r="V2290" i="24"/>
  <c r="V2286" i="24"/>
  <c r="W2284" i="24"/>
  <c r="W2283" i="24"/>
  <c r="V2279" i="24"/>
  <c r="W2241" i="24"/>
  <c r="W2239" i="24"/>
  <c r="V2230" i="24"/>
  <c r="W2207" i="24"/>
  <c r="V2189" i="24"/>
  <c r="V2171" i="24"/>
  <c r="V1875" i="24"/>
  <c r="V1865" i="24"/>
  <c r="W1865" i="24"/>
  <c r="V1856" i="24"/>
  <c r="W1854" i="24"/>
  <c r="V1833" i="24"/>
  <c r="AD2425" i="24"/>
  <c r="Z2324" i="24"/>
  <c r="Z2393" i="24"/>
  <c r="W1371" i="24"/>
  <c r="V1617" i="24"/>
  <c r="V1705" i="24"/>
  <c r="V1744" i="24"/>
  <c r="W1761" i="24"/>
  <c r="V1793" i="24"/>
  <c r="W1812" i="24"/>
  <c r="W1866" i="24"/>
  <c r="V1905" i="24"/>
  <c r="W1922" i="24"/>
  <c r="V1981" i="24"/>
  <c r="V2017" i="24"/>
  <c r="W2066" i="24"/>
  <c r="V2077" i="24"/>
  <c r="W2086" i="24"/>
  <c r="V2105" i="24"/>
  <c r="W2114" i="24"/>
  <c r="W2138" i="24"/>
  <c r="W2167" i="24"/>
  <c r="W2178" i="24"/>
  <c r="W2186" i="24"/>
  <c r="W2195" i="24"/>
  <c r="W2203" i="24"/>
  <c r="W2206" i="24"/>
  <c r="V2214" i="24"/>
  <c r="W2215" i="24"/>
  <c r="W2231" i="24"/>
  <c r="W2238" i="24"/>
  <c r="W2247" i="24"/>
  <c r="W2250" i="24"/>
  <c r="V2253" i="24"/>
  <c r="W2259" i="24"/>
  <c r="W2262" i="24"/>
  <c r="V2271" i="24"/>
  <c r="V2272" i="24"/>
  <c r="V2273" i="24"/>
  <c r="W2276" i="24"/>
  <c r="W1417" i="24"/>
  <c r="W1549" i="24"/>
  <c r="V1596" i="24"/>
  <c r="V1685" i="24"/>
  <c r="V1792" i="24"/>
  <c r="W1813" i="24"/>
  <c r="W1829" i="24"/>
  <c r="V1913" i="24"/>
  <c r="W1946" i="24"/>
  <c r="V1957" i="24"/>
  <c r="V2009" i="24"/>
  <c r="V2122" i="24"/>
  <c r="V2137" i="24"/>
  <c r="W2158" i="24"/>
  <c r="W2163" i="24"/>
  <c r="V2170" i="24"/>
  <c r="V2194" i="24"/>
  <c r="W2199" i="24"/>
  <c r="V2206" i="24"/>
  <c r="W2214" i="24"/>
  <c r="W2223" i="24"/>
  <c r="W2226" i="24"/>
  <c r="V2229" i="24"/>
  <c r="V2249" i="24"/>
  <c r="W2254" i="24"/>
  <c r="W2267" i="24"/>
  <c r="W2270" i="24"/>
  <c r="V2305" i="24"/>
  <c r="W2308" i="24"/>
  <c r="V2319" i="24"/>
  <c r="W2328" i="24"/>
  <c r="V2331" i="24"/>
  <c r="V2351" i="24"/>
  <c r="V2369" i="24"/>
  <c r="W2372" i="24"/>
  <c r="V2375" i="24"/>
  <c r="V2389" i="24"/>
  <c r="W2392" i="24"/>
  <c r="V2395" i="24"/>
  <c r="V2405" i="24"/>
  <c r="W2408" i="24"/>
  <c r="V2411" i="24"/>
  <c r="V2419" i="24"/>
  <c r="W2420" i="24"/>
  <c r="W2421" i="24"/>
  <c r="V2424" i="24"/>
  <c r="V2425" i="24"/>
  <c r="V2435" i="24"/>
  <c r="W2436" i="24"/>
  <c r="W2437" i="24"/>
  <c r="V2440" i="24"/>
  <c r="V2441" i="24"/>
  <c r="V2451" i="24"/>
  <c r="W2452" i="24"/>
  <c r="W2453" i="24"/>
  <c r="V2456" i="24"/>
  <c r="V2457" i="24"/>
  <c r="V2467" i="24"/>
  <c r="W2468" i="24"/>
  <c r="W2469" i="24"/>
  <c r="V2472" i="24"/>
  <c r="V2473" i="24"/>
  <c r="V2483" i="24"/>
  <c r="W2484" i="24"/>
  <c r="W2485" i="24"/>
  <c r="V2488" i="24"/>
  <c r="V2489" i="24"/>
  <c r="V2499" i="24"/>
  <c r="W2500" i="24"/>
  <c r="W1449" i="24"/>
  <c r="V1532" i="24"/>
  <c r="W1581" i="24"/>
  <c r="W1789" i="24"/>
  <c r="V1889" i="24"/>
  <c r="W1902" i="24"/>
  <c r="V1973" i="24"/>
  <c r="V2025" i="24"/>
  <c r="W2042" i="24"/>
  <c r="W2078" i="24"/>
  <c r="V2134" i="24"/>
  <c r="W2162" i="24"/>
  <c r="V2185" i="24"/>
  <c r="V2198" i="24"/>
  <c r="V2498" i="24"/>
  <c r="V2493" i="24"/>
  <c r="V2492" i="24"/>
  <c r="W2491" i="24"/>
  <c r="W2489" i="24"/>
  <c r="V2470" i="24"/>
  <c r="W2467" i="24"/>
  <c r="W2465" i="24"/>
  <c r="W2464" i="24"/>
  <c r="V2463" i="24"/>
  <c r="V2458" i="24"/>
  <c r="V2455" i="24"/>
  <c r="V2452" i="24"/>
  <c r="V2449" i="24"/>
  <c r="V2448" i="24"/>
  <c r="W2447" i="24"/>
  <c r="W2445" i="24"/>
  <c r="W2444" i="24"/>
  <c r="V2443" i="24"/>
  <c r="W2440" i="24"/>
  <c r="V2437" i="24"/>
  <c r="V2434" i="24"/>
  <c r="V2429" i="24"/>
  <c r="V2428" i="24"/>
  <c r="W2427" i="24"/>
  <c r="Z2426" i="24"/>
  <c r="W2425" i="24"/>
  <c r="W2411" i="24"/>
  <c r="V2409" i="24"/>
  <c r="W2409" i="24"/>
  <c r="V2406" i="24"/>
  <c r="W2404" i="24"/>
  <c r="W2403" i="24"/>
  <c r="V2401" i="24"/>
  <c r="V2392" i="24"/>
  <c r="V2387" i="24"/>
  <c r="W2384" i="24"/>
  <c r="V2379" i="24"/>
  <c r="V2374" i="24"/>
  <c r="W2363" i="24"/>
  <c r="V2361" i="24"/>
  <c r="W2361" i="24"/>
  <c r="V2354" i="24"/>
  <c r="W2352" i="24"/>
  <c r="V2347" i="24"/>
  <c r="W2344" i="24"/>
  <c r="V2335" i="24"/>
  <c r="V2311" i="24"/>
  <c r="W2304" i="24"/>
  <c r="W2303" i="24"/>
  <c r="V2301" i="24"/>
  <c r="W2301" i="24"/>
  <c r="V2300" i="24"/>
  <c r="V2287" i="24"/>
  <c r="V2275" i="24"/>
  <c r="W2255" i="24"/>
  <c r="W2246" i="24"/>
  <c r="V2246" i="24"/>
  <c r="W2245" i="24"/>
  <c r="W2243" i="24"/>
  <c r="V2231" i="24"/>
  <c r="V2226" i="24"/>
  <c r="V2213" i="24"/>
  <c r="V2199" i="24"/>
  <c r="V2195" i="24"/>
  <c r="V2166" i="24"/>
  <c r="V2131" i="24"/>
  <c r="V2060" i="24"/>
  <c r="W2058" i="24"/>
  <c r="V2047" i="24"/>
  <c r="V2039" i="24"/>
  <c r="V2033" i="24"/>
  <c r="W2033" i="24"/>
  <c r="V1898" i="24"/>
  <c r="V1894" i="24"/>
  <c r="V1886" i="24"/>
  <c r="V1880" i="24"/>
  <c r="W1878" i="24"/>
  <c r="V1811" i="24"/>
  <c r="V1661" i="24"/>
  <c r="V1438" i="24"/>
  <c r="V2486" i="24"/>
  <c r="W2483" i="24"/>
  <c r="W2481" i="24"/>
  <c r="W2480" i="24"/>
  <c r="V2479" i="24"/>
  <c r="V2474" i="24"/>
  <c r="V2471" i="24"/>
  <c r="V2468" i="24"/>
  <c r="V2465" i="24"/>
  <c r="V2464" i="24"/>
  <c r="W2463" i="24"/>
  <c r="W2461" i="24"/>
  <c r="W2460" i="24"/>
  <c r="V2459" i="24"/>
  <c r="W2456" i="24"/>
  <c r="V2453" i="24"/>
  <c r="V2450" i="24"/>
  <c r="V2445" i="24"/>
  <c r="V2444" i="24"/>
  <c r="W2443" i="24"/>
  <c r="W2441" i="24"/>
  <c r="V2422" i="24"/>
  <c r="W2419" i="24"/>
  <c r="W2417" i="24"/>
  <c r="W2416" i="24"/>
  <c r="V2415" i="24"/>
  <c r="W2412" i="24"/>
  <c r="V2407" i="24"/>
  <c r="R2395" i="24"/>
  <c r="S2395" i="24" s="1"/>
  <c r="W2395" i="24"/>
  <c r="V2393" i="24"/>
  <c r="W2393" i="24"/>
  <c r="W2388" i="24"/>
  <c r="W2387" i="24"/>
  <c r="V2385" i="24"/>
  <c r="W2385" i="24"/>
  <c r="V2384" i="24"/>
  <c r="V2382" i="24"/>
  <c r="V2372" i="24"/>
  <c r="V2367" i="24"/>
  <c r="W2364" i="24"/>
  <c r="V2355" i="24"/>
  <c r="V2350" i="24"/>
  <c r="W2348" i="24"/>
  <c r="W2347" i="24"/>
  <c r="V2345" i="24"/>
  <c r="W2345" i="24"/>
  <c r="V2344" i="24"/>
  <c r="V2328" i="24"/>
  <c r="V2307" i="24"/>
  <c r="W2263" i="24"/>
  <c r="W2258" i="24"/>
  <c r="W2253" i="24"/>
  <c r="W2251" i="24"/>
  <c r="Z2250" i="24"/>
  <c r="W2229" i="24"/>
  <c r="W2227" i="24"/>
  <c r="V2222" i="24"/>
  <c r="V2202" i="24"/>
  <c r="V2181" i="24"/>
  <c r="V2177" i="24"/>
  <c r="W2174" i="24"/>
  <c r="W2173" i="24"/>
  <c r="W2171" i="24"/>
  <c r="W2146" i="24"/>
  <c r="T2113" i="24"/>
  <c r="V2091" i="24"/>
  <c r="V2083" i="24"/>
  <c r="V2069" i="24"/>
  <c r="W2069" i="24"/>
  <c r="V2052" i="24"/>
  <c r="W2050" i="24"/>
  <c r="V2001" i="24"/>
  <c r="W2001" i="24"/>
  <c r="V1986" i="24"/>
  <c r="V1978" i="24"/>
  <c r="V1901" i="24"/>
  <c r="W1901" i="24"/>
  <c r="V1821" i="24"/>
  <c r="W1816" i="24"/>
  <c r="R1720" i="24"/>
  <c r="AC1720" i="24" s="1"/>
  <c r="V1696" i="24"/>
  <c r="W1696" i="24"/>
  <c r="V1487" i="24"/>
  <c r="W1485" i="24"/>
  <c r="V2203" i="24"/>
  <c r="V2191" i="24"/>
  <c r="V2167" i="24"/>
  <c r="V2155" i="24"/>
  <c r="V2119" i="24"/>
  <c r="W2113" i="24"/>
  <c r="V2080" i="24"/>
  <c r="V2063" i="24"/>
  <c r="AD2054" i="24"/>
  <c r="V2044" i="24"/>
  <c r="R2037" i="24"/>
  <c r="W2025" i="24"/>
  <c r="W1973" i="24"/>
  <c r="V1954" i="24"/>
  <c r="V1943" i="24"/>
  <c r="V1910" i="24"/>
  <c r="W1889" i="24"/>
  <c r="V1872" i="24"/>
  <c r="T1871" i="24"/>
  <c r="W1791" i="24"/>
  <c r="V1783" i="24"/>
  <c r="V1766" i="24"/>
  <c r="V1583" i="24"/>
  <c r="W1532" i="24"/>
  <c r="V1451" i="24"/>
  <c r="V2494" i="24"/>
  <c r="W2487" i="24"/>
  <c r="V2478" i="24"/>
  <c r="W2471" i="24"/>
  <c r="V2462" i="24"/>
  <c r="AD2455" i="24"/>
  <c r="W2455" i="24"/>
  <c r="V2446" i="24"/>
  <c r="W2439" i="24"/>
  <c r="V2430" i="24"/>
  <c r="W2423" i="24"/>
  <c r="V2414" i="24"/>
  <c r="W2407" i="24"/>
  <c r="W2405" i="24"/>
  <c r="V2404" i="24"/>
  <c r="V2398" i="24"/>
  <c r="W2391" i="24"/>
  <c r="W2389" i="24"/>
  <c r="V2388" i="24"/>
  <c r="V2380" i="24"/>
  <c r="W2371" i="24"/>
  <c r="W2369" i="24"/>
  <c r="V2368" i="24"/>
  <c r="V2360" i="24"/>
  <c r="V2358" i="24"/>
  <c r="V2340" i="24"/>
  <c r="V2338" i="24"/>
  <c r="V2310" i="24"/>
  <c r="W2307" i="24"/>
  <c r="W2305" i="24"/>
  <c r="V2296" i="24"/>
  <c r="V2270" i="24"/>
  <c r="W2269" i="24"/>
  <c r="V2257" i="24"/>
  <c r="V2254" i="24"/>
  <c r="W2165" i="24"/>
  <c r="V2143" i="24"/>
  <c r="W2137" i="24"/>
  <c r="Z2074" i="24"/>
  <c r="V2074" i="24"/>
  <c r="W2009" i="24"/>
  <c r="V1998" i="24"/>
  <c r="V1992" i="24"/>
  <c r="W1957" i="24"/>
  <c r="V1948" i="24"/>
  <c r="V1935" i="24"/>
  <c r="V1931" i="24"/>
  <c r="V1927" i="24"/>
  <c r="V1919" i="24"/>
  <c r="W1913" i="24"/>
  <c r="V1859" i="24"/>
  <c r="V1650" i="24"/>
  <c r="R1628" i="24"/>
  <c r="R1620" i="24"/>
  <c r="S1620" i="24" s="1"/>
  <c r="W1596" i="24"/>
  <c r="V1551" i="24"/>
  <c r="V1510" i="24"/>
  <c r="V1506" i="24"/>
  <c r="V1419" i="24"/>
  <c r="W2275" i="24"/>
  <c r="W2273" i="24"/>
  <c r="V2265" i="24"/>
  <c r="V2262" i="24"/>
  <c r="R2261" i="24"/>
  <c r="W2261" i="24"/>
  <c r="V2250" i="24"/>
  <c r="W2249" i="24"/>
  <c r="V2238" i="24"/>
  <c r="V2235" i="24"/>
  <c r="V2219" i="24"/>
  <c r="W2213" i="24"/>
  <c r="V2209" i="24"/>
  <c r="W2205" i="24"/>
  <c r="W2197" i="24"/>
  <c r="AD2163" i="24"/>
  <c r="W2125" i="24"/>
  <c r="W2105" i="24"/>
  <c r="R2092" i="24"/>
  <c r="V2088" i="24"/>
  <c r="W2077" i="24"/>
  <c r="V2055" i="24"/>
  <c r="W2017" i="24"/>
  <c r="V2006" i="24"/>
  <c r="R2004" i="24"/>
  <c r="W1981" i="24"/>
  <c r="V1970" i="24"/>
  <c r="R1968" i="24"/>
  <c r="R1964" i="24"/>
  <c r="V1934" i="24"/>
  <c r="V1924" i="24"/>
  <c r="W1905" i="24"/>
  <c r="V1883" i="24"/>
  <c r="V1868" i="24"/>
  <c r="R1865" i="24"/>
  <c r="AC1865" i="24" s="1"/>
  <c r="V1840" i="24"/>
  <c r="R1807" i="24"/>
  <c r="W1744" i="24"/>
  <c r="V1470" i="24"/>
  <c r="V1375" i="24"/>
  <c r="R1280" i="24"/>
  <c r="V984" i="24"/>
  <c r="V980" i="24"/>
  <c r="V976" i="24"/>
  <c r="R835" i="24"/>
  <c r="R565" i="24"/>
  <c r="R357" i="24"/>
  <c r="R355" i="24"/>
  <c r="S355" i="24" s="1"/>
  <c r="R2475" i="24"/>
  <c r="S2475" i="24" s="1"/>
  <c r="Z1869" i="24"/>
  <c r="R1832" i="24"/>
  <c r="T1751" i="24"/>
  <c r="Z1544" i="24"/>
  <c r="Z1542" i="24"/>
  <c r="R1396" i="24"/>
  <c r="S1396" i="24" s="1"/>
  <c r="Z1315" i="24"/>
  <c r="R222" i="24"/>
  <c r="R204" i="24"/>
  <c r="R2363" i="24"/>
  <c r="R2351" i="24"/>
  <c r="S2351" i="24" s="1"/>
  <c r="R2343" i="24"/>
  <c r="S2343" i="24" s="1"/>
  <c r="Z2280" i="24"/>
  <c r="Z2246" i="24"/>
  <c r="AD2200" i="24"/>
  <c r="AD2164" i="24"/>
  <c r="Z2163" i="24"/>
  <c r="AD2161" i="24"/>
  <c r="Z2157" i="24"/>
  <c r="T1926" i="24"/>
  <c r="R1920" i="24"/>
  <c r="R1916" i="24"/>
  <c r="S1916" i="24" s="1"/>
  <c r="R1892" i="24"/>
  <c r="S1892" i="24" s="1"/>
  <c r="Z1848" i="24"/>
  <c r="R1803" i="24"/>
  <c r="R931" i="24"/>
  <c r="AD2437" i="24"/>
  <c r="T2296" i="24"/>
  <c r="T2294" i="24"/>
  <c r="Z2288" i="24"/>
  <c r="R2265" i="24"/>
  <c r="AC2265" i="24" s="1"/>
  <c r="AD1960" i="24"/>
  <c r="R1948" i="24"/>
  <c r="R1572" i="24"/>
  <c r="S1572" i="24" s="1"/>
  <c r="R1568" i="24"/>
  <c r="S1568" i="24" s="1"/>
  <c r="R1507" i="24"/>
  <c r="R1448" i="24"/>
  <c r="S1448" i="24" s="1"/>
  <c r="R1214" i="24"/>
  <c r="R1130" i="24"/>
  <c r="S1130" i="24" s="1"/>
  <c r="R233" i="24"/>
  <c r="Z2494" i="24"/>
  <c r="AD2478" i="24"/>
  <c r="Z2432" i="24"/>
  <c r="T2410" i="24"/>
  <c r="Z2388" i="24"/>
  <c r="AD2377" i="24"/>
  <c r="T2374" i="24"/>
  <c r="T2215" i="24"/>
  <c r="AD2193" i="24"/>
  <c r="T2126" i="24"/>
  <c r="AD2056" i="24"/>
  <c r="AD1961" i="24"/>
  <c r="AD1451" i="24"/>
  <c r="R1376" i="24"/>
  <c r="Y1376" i="24" s="1"/>
  <c r="R1297" i="24"/>
  <c r="Y1297" i="24" s="1"/>
  <c r="T2407" i="24"/>
  <c r="AD2401" i="24"/>
  <c r="T2336" i="24"/>
  <c r="Z2323" i="24"/>
  <c r="T2310" i="24"/>
  <c r="Z2296" i="24"/>
  <c r="Z2281" i="24"/>
  <c r="T2267" i="24"/>
  <c r="AD2233" i="24"/>
  <c r="Z2216" i="24"/>
  <c r="R2210" i="24"/>
  <c r="S2210" i="24" s="1"/>
  <c r="Z2202" i="24"/>
  <c r="Z2098" i="24"/>
  <c r="R2084" i="24"/>
  <c r="R2080" i="24"/>
  <c r="R2064" i="24"/>
  <c r="S2064" i="24" s="1"/>
  <c r="R2060" i="24"/>
  <c r="R2028" i="24"/>
  <c r="R1996" i="24"/>
  <c r="Y1996" i="24" s="1"/>
  <c r="R1936" i="24"/>
  <c r="R1932" i="24"/>
  <c r="Y1932" i="24" s="1"/>
  <c r="R1924" i="24"/>
  <c r="R1913" i="24"/>
  <c r="S1913" i="24" s="1"/>
  <c r="AD1891" i="24"/>
  <c r="R1756" i="24"/>
  <c r="S1756" i="24" s="1"/>
  <c r="R1175" i="24"/>
  <c r="S1175" i="24" s="1"/>
  <c r="R570" i="24"/>
  <c r="Y570" i="24" s="1"/>
  <c r="T2478" i="24"/>
  <c r="AD2427" i="24"/>
  <c r="AD2419" i="24"/>
  <c r="R2399" i="24"/>
  <c r="Z2386" i="24"/>
  <c r="Z2341" i="24"/>
  <c r="T2304" i="24"/>
  <c r="Z2297" i="24"/>
  <c r="Z2276" i="24"/>
  <c r="T2274" i="24"/>
  <c r="AD2260" i="24"/>
  <c r="Z2211" i="24"/>
  <c r="Z2162" i="24"/>
  <c r="R2132" i="24"/>
  <c r="Y2132" i="24" s="1"/>
  <c r="R2128" i="24"/>
  <c r="Z2126" i="24"/>
  <c r="R2121" i="24"/>
  <c r="R2108" i="24"/>
  <c r="R2089" i="24"/>
  <c r="S2089" i="24" s="1"/>
  <c r="Z2082" i="24"/>
  <c r="R2052" i="24"/>
  <c r="Y2052" i="24" s="1"/>
  <c r="R2020" i="24"/>
  <c r="R2009" i="24"/>
  <c r="S2009" i="24" s="1"/>
  <c r="R1984" i="24"/>
  <c r="R1961" i="24"/>
  <c r="S1961" i="24" s="1"/>
  <c r="R1952" i="24"/>
  <c r="R1945" i="24"/>
  <c r="S1945" i="24" s="1"/>
  <c r="AD1877" i="24"/>
  <c r="T1795" i="24"/>
  <c r="T1775" i="24"/>
  <c r="R1608" i="24"/>
  <c r="S1608" i="24" s="1"/>
  <c r="R1592" i="24"/>
  <c r="R1535" i="24"/>
  <c r="R1512" i="24"/>
  <c r="S1512" i="24" s="1"/>
  <c r="R1403" i="24"/>
  <c r="R1387" i="24"/>
  <c r="AC1387" i="24" s="1"/>
  <c r="R839" i="24"/>
  <c r="Y839" i="24" s="1"/>
  <c r="R585" i="24"/>
  <c r="R379" i="24"/>
  <c r="Y379" i="24" s="1"/>
  <c r="R1908" i="24"/>
  <c r="AC1908" i="24" s="1"/>
  <c r="R1884" i="24"/>
  <c r="R1861" i="24"/>
  <c r="S1861" i="24" s="1"/>
  <c r="T1850" i="24"/>
  <c r="R1840" i="24"/>
  <c r="R1772" i="24"/>
  <c r="Y1772" i="24" s="1"/>
  <c r="AD1438" i="24"/>
  <c r="R117" i="24"/>
  <c r="Z2221" i="24"/>
  <c r="Z396" i="24"/>
  <c r="Z460" i="24"/>
  <c r="Z239" i="24"/>
  <c r="Z250" i="24"/>
  <c r="AD262" i="24"/>
  <c r="T293" i="24"/>
  <c r="Z302" i="24"/>
  <c r="AD427" i="24"/>
  <c r="Z428" i="24"/>
  <c r="T475" i="24"/>
  <c r="T505" i="24"/>
  <c r="T231" i="24"/>
  <c r="AD232" i="24"/>
  <c r="Z398" i="24"/>
  <c r="AD421" i="24"/>
  <c r="Z422" i="24"/>
  <c r="AD445" i="24"/>
  <c r="Z446" i="24"/>
  <c r="AD505" i="24"/>
  <c r="Z197" i="24"/>
  <c r="AD573" i="24"/>
  <c r="AD593" i="24"/>
  <c r="Z692" i="24"/>
  <c r="Z698" i="24"/>
  <c r="Z704" i="24"/>
  <c r="Z231" i="24"/>
  <c r="AD397" i="24"/>
  <c r="T527" i="24"/>
  <c r="AD739" i="24"/>
  <c r="AD751" i="24"/>
  <c r="AD815" i="24"/>
  <c r="T815" i="24"/>
  <c r="Z819" i="24"/>
  <c r="T826" i="24"/>
  <c r="Z838" i="24"/>
  <c r="T593" i="24"/>
  <c r="T855" i="24"/>
  <c r="AD868" i="24"/>
  <c r="Z882" i="24"/>
  <c r="T1006" i="24"/>
  <c r="Z1026" i="24"/>
  <c r="Z1102" i="24"/>
  <c r="Z1142" i="24"/>
  <c r="Z1143" i="24"/>
  <c r="AD1150" i="24"/>
  <c r="AD1151" i="24"/>
  <c r="AD1152" i="24"/>
  <c r="AD1091" i="24"/>
  <c r="Z1058" i="24"/>
  <c r="T1079" i="24"/>
  <c r="AD1303" i="24"/>
  <c r="T1355" i="24"/>
  <c r="AD949" i="24"/>
  <c r="Z1210" i="24"/>
  <c r="T1216" i="24"/>
  <c r="Z1271" i="24"/>
  <c r="AD1281" i="24"/>
  <c r="Z1282" i="24"/>
  <c r="AD1336" i="24"/>
  <c r="AD951" i="24"/>
  <c r="T958" i="24"/>
  <c r="Z1041" i="24"/>
  <c r="Z1060" i="24"/>
  <c r="T1120" i="24"/>
  <c r="AD1377" i="24"/>
  <c r="Z1379" i="24"/>
  <c r="Z955" i="24"/>
  <c r="AD1520" i="24"/>
  <c r="AD1526" i="24"/>
  <c r="T1568" i="24"/>
  <c r="Z1640" i="24"/>
  <c r="Z1714" i="24"/>
  <c r="T1735" i="24"/>
  <c r="Z1782" i="24"/>
  <c r="AD1320" i="24"/>
  <c r="Z1547" i="24"/>
  <c r="Z1619" i="24"/>
  <c r="T1620" i="24"/>
  <c r="AD1765" i="24"/>
  <c r="Z1059" i="24"/>
  <c r="AD1317" i="24"/>
  <c r="T1479" i="24"/>
  <c r="Z1480" i="24"/>
  <c r="T1507" i="24"/>
  <c r="AD1508" i="24"/>
  <c r="AD1511" i="24"/>
  <c r="T1512" i="24"/>
  <c r="AD1604" i="24"/>
  <c r="Z1762" i="24"/>
  <c r="T1765" i="24"/>
  <c r="T1819" i="24"/>
  <c r="AD1864" i="24"/>
  <c r="Z1865" i="24"/>
  <c r="Z1901" i="24"/>
  <c r="Z1902" i="24"/>
  <c r="AD1995" i="24"/>
  <c r="Z2077" i="24"/>
  <c r="Z2229" i="24"/>
  <c r="Z2269" i="24"/>
  <c r="AD2394" i="24"/>
  <c r="Z1885" i="24"/>
  <c r="AD1896" i="24"/>
  <c r="Z1897" i="24"/>
  <c r="Z1933" i="24"/>
  <c r="Z1934" i="24"/>
  <c r="Z1991" i="24"/>
  <c r="Z2240" i="24"/>
  <c r="Z2316" i="24"/>
  <c r="Z2317" i="24"/>
  <c r="T2352" i="24"/>
  <c r="Z1917" i="24"/>
  <c r="AD1928" i="24"/>
  <c r="Z1929" i="24"/>
  <c r="Z1965" i="24"/>
  <c r="Z1966" i="24"/>
  <c r="AD2067" i="24"/>
  <c r="AD2115" i="24"/>
  <c r="W194" i="24"/>
  <c r="V229" i="24"/>
  <c r="W273" i="24"/>
  <c r="V301" i="24"/>
  <c r="W302" i="24"/>
  <c r="V303" i="24"/>
  <c r="W310" i="24"/>
  <c r="V329" i="24"/>
  <c r="W330" i="24"/>
  <c r="V335" i="24"/>
  <c r="W348" i="24"/>
  <c r="V353" i="24"/>
  <c r="W358" i="24"/>
  <c r="V366" i="24"/>
  <c r="W381" i="24"/>
  <c r="W391" i="24"/>
  <c r="V424" i="24"/>
  <c r="W427" i="24"/>
  <c r="V428" i="24"/>
  <c r="W429" i="24"/>
  <c r="V434" i="24"/>
  <c r="V450" i="24"/>
  <c r="W453" i="24"/>
  <c r="V456" i="24"/>
  <c r="W459" i="24"/>
  <c r="W477" i="24"/>
  <c r="V480" i="24"/>
  <c r="W493" i="24"/>
  <c r="W257" i="24"/>
  <c r="W300" i="24"/>
  <c r="W301" i="24"/>
  <c r="W305" i="24"/>
  <c r="V323" i="24"/>
  <c r="W326" i="24"/>
  <c r="W329" i="24"/>
  <c r="W345" i="24"/>
  <c r="V357" i="24"/>
  <c r="W363" i="24"/>
  <c r="W377" i="24"/>
  <c r="V380" i="24"/>
  <c r="V390" i="24"/>
  <c r="V408" i="24"/>
  <c r="W411" i="24"/>
  <c r="V418" i="24"/>
  <c r="W421" i="24"/>
  <c r="V422" i="24"/>
  <c r="W423" i="24"/>
  <c r="V426" i="24"/>
  <c r="V442" i="24"/>
  <c r="W445" i="24"/>
  <c r="V446" i="24"/>
  <c r="W447" i="24"/>
  <c r="V452" i="24"/>
  <c r="W455" i="24"/>
  <c r="V472" i="24"/>
  <c r="V476" i="24"/>
  <c r="W487" i="24"/>
  <c r="V490" i="24"/>
  <c r="V108" i="24"/>
  <c r="W249" i="24"/>
  <c r="W256" i="24"/>
  <c r="W261" i="24"/>
  <c r="W297" i="24"/>
  <c r="W318" i="24"/>
  <c r="V325" i="24"/>
  <c r="W362" i="24"/>
  <c r="V376" i="24"/>
  <c r="W379" i="24"/>
  <c r="W387" i="24"/>
  <c r="W407" i="24"/>
  <c r="V410" i="24"/>
  <c r="W417" i="24"/>
  <c r="V420" i="24"/>
  <c r="V438" i="24"/>
  <c r="W441" i="24"/>
  <c r="V444" i="24"/>
  <c r="V466" i="24"/>
  <c r="W471" i="24"/>
  <c r="V474" i="24"/>
  <c r="W475" i="24"/>
  <c r="W484" i="24"/>
  <c r="W489" i="24"/>
  <c r="W497" i="24"/>
  <c r="V504" i="24"/>
  <c r="W512" i="24"/>
  <c r="V333" i="24"/>
  <c r="V440" i="24"/>
  <c r="V468" i="24"/>
  <c r="W481" i="24"/>
  <c r="W519" i="24"/>
  <c r="V543" i="24"/>
  <c r="V553" i="24"/>
  <c r="V558" i="24"/>
  <c r="W587" i="24"/>
  <c r="V598" i="24"/>
  <c r="V601" i="24"/>
  <c r="V611" i="24"/>
  <c r="W612" i="24"/>
  <c r="V615" i="24"/>
  <c r="W616" i="24"/>
  <c r="V619" i="24"/>
  <c r="W620" i="24"/>
  <c r="V623" i="24"/>
  <c r="V635" i="24"/>
  <c r="W636" i="24"/>
  <c r="V639" i="24"/>
  <c r="W646" i="24"/>
  <c r="W658" i="24"/>
  <c r="V663" i="24"/>
  <c r="V671" i="24"/>
  <c r="W674" i="24"/>
  <c r="V677" i="24"/>
  <c r="V683" i="24"/>
  <c r="W692" i="24"/>
  <c r="W698" i="24"/>
  <c r="W704" i="24"/>
  <c r="W710" i="24"/>
  <c r="W349" i="24"/>
  <c r="V404" i="24"/>
  <c r="W437" i="24"/>
  <c r="W461" i="24"/>
  <c r="V478" i="24"/>
  <c r="W535" i="24"/>
  <c r="V542" i="24"/>
  <c r="V545" i="24"/>
  <c r="W550" i="24"/>
  <c r="V555" i="24"/>
  <c r="W583" i="24"/>
  <c r="W586" i="24"/>
  <c r="V595" i="24"/>
  <c r="V607" i="24"/>
  <c r="W608" i="24"/>
  <c r="W611" i="24"/>
  <c r="W614" i="24"/>
  <c r="W615" i="24"/>
  <c r="W619" i="24"/>
  <c r="V625" i="24"/>
  <c r="V631" i="24"/>
  <c r="W632" i="24"/>
  <c r="W635" i="24"/>
  <c r="V645" i="24"/>
  <c r="V651" i="24"/>
  <c r="W652" i="24"/>
  <c r="V655" i="24"/>
  <c r="V656" i="24"/>
  <c r="V657" i="24"/>
  <c r="W670" i="24"/>
  <c r="V673" i="24"/>
  <c r="W682" i="24"/>
  <c r="V691" i="24"/>
  <c r="W712" i="24"/>
  <c r="V717" i="24"/>
  <c r="W720" i="24"/>
  <c r="V725" i="24"/>
  <c r="W728" i="24"/>
  <c r="V359" i="24"/>
  <c r="V384" i="24"/>
  <c r="V432" i="24"/>
  <c r="V460" i="24"/>
  <c r="W501" i="24"/>
  <c r="W525" i="24"/>
  <c r="V528" i="24"/>
  <c r="W541" i="24"/>
  <c r="V547" i="24"/>
  <c r="W562" i="24"/>
  <c r="V567" i="24"/>
  <c r="V577" i="24"/>
  <c r="V582" i="24"/>
  <c r="V585" i="24"/>
  <c r="W591" i="24"/>
  <c r="W603" i="24"/>
  <c r="W606" i="24"/>
  <c r="W607" i="24"/>
  <c r="W627" i="24"/>
  <c r="W630" i="24"/>
  <c r="W631" i="24"/>
  <c r="V641" i="24"/>
  <c r="W644" i="24"/>
  <c r="W648" i="24"/>
  <c r="W651" i="24"/>
  <c r="W654" i="24"/>
  <c r="W655" i="24"/>
  <c r="W656" i="24"/>
  <c r="V667" i="24"/>
  <c r="V679" i="24"/>
  <c r="V687" i="24"/>
  <c r="W690" i="24"/>
  <c r="W694" i="24"/>
  <c r="W700" i="24"/>
  <c r="W706" i="24"/>
  <c r="V714" i="24"/>
  <c r="V715" i="24"/>
  <c r="W716" i="24"/>
  <c r="W719" i="24"/>
  <c r="V722" i="24"/>
  <c r="V723" i="24"/>
  <c r="W457" i="24"/>
  <c r="V579" i="24"/>
  <c r="V629" i="24"/>
  <c r="W640" i="24"/>
  <c r="W647" i="24"/>
  <c r="W666" i="24"/>
  <c r="W714" i="24"/>
  <c r="W724" i="24"/>
  <c r="W746" i="24"/>
  <c r="W747" i="24"/>
  <c r="V754" i="24"/>
  <c r="V755" i="24"/>
  <c r="W756" i="24"/>
  <c r="W759" i="24"/>
  <c r="V762" i="24"/>
  <c r="V763" i="24"/>
  <c r="W764" i="24"/>
  <c r="W767" i="24"/>
  <c r="V770" i="24"/>
  <c r="V771" i="24"/>
  <c r="W772" i="24"/>
  <c r="V775" i="24"/>
  <c r="W776" i="24"/>
  <c r="V779" i="24"/>
  <c r="W780" i="24"/>
  <c r="V783" i="24"/>
  <c r="W784" i="24"/>
  <c r="V787" i="24"/>
  <c r="W788" i="24"/>
  <c r="V791" i="24"/>
  <c r="W792" i="24"/>
  <c r="W795" i="24"/>
  <c r="V818" i="24"/>
  <c r="W819" i="24"/>
  <c r="W820" i="24"/>
  <c r="V823" i="24"/>
  <c r="W824" i="24"/>
  <c r="V827" i="24"/>
  <c r="W828" i="24"/>
  <c r="W831" i="24"/>
  <c r="V834" i="24"/>
  <c r="W835" i="24"/>
  <c r="V838" i="24"/>
  <c r="V839" i="24"/>
  <c r="W840" i="24"/>
  <c r="W843" i="24"/>
  <c r="W855" i="24"/>
  <c r="V315" i="24"/>
  <c r="V394" i="24"/>
  <c r="W520" i="24"/>
  <c r="V561" i="24"/>
  <c r="W574" i="24"/>
  <c r="V605" i="24"/>
  <c r="V637" i="24"/>
  <c r="V661" i="24"/>
  <c r="W696" i="24"/>
  <c r="W723" i="24"/>
  <c r="V733" i="24"/>
  <c r="W736" i="24"/>
  <c r="W754" i="24"/>
  <c r="W755" i="24"/>
  <c r="W762" i="24"/>
  <c r="W763" i="24"/>
  <c r="W770" i="24"/>
  <c r="W771" i="24"/>
  <c r="V774" i="24"/>
  <c r="W775" i="24"/>
  <c r="V778" i="24"/>
  <c r="W779" i="24"/>
  <c r="V782" i="24"/>
  <c r="W783" i="24"/>
  <c r="V786" i="24"/>
  <c r="W787" i="24"/>
  <c r="V790" i="24"/>
  <c r="W791" i="24"/>
  <c r="V822" i="24"/>
  <c r="W823" i="24"/>
  <c r="W827" i="24"/>
  <c r="W839" i="24"/>
  <c r="W230" i="24"/>
  <c r="W373" i="24"/>
  <c r="W511" i="24"/>
  <c r="V571" i="24"/>
  <c r="W602" i="24"/>
  <c r="V617" i="24"/>
  <c r="W678" i="24"/>
  <c r="V689" i="24"/>
  <c r="W702" i="24"/>
  <c r="W722" i="24"/>
  <c r="V730" i="24"/>
  <c r="V731" i="24"/>
  <c r="W732" i="24"/>
  <c r="W735" i="24"/>
  <c r="V738" i="24"/>
  <c r="V739" i="24"/>
  <c r="V741" i="24"/>
  <c r="W744" i="24"/>
  <c r="V749" i="24"/>
  <c r="V799" i="24"/>
  <c r="W800" i="24"/>
  <c r="V803" i="24"/>
  <c r="W804" i="24"/>
  <c r="V807" i="24"/>
  <c r="W808" i="24"/>
  <c r="V811" i="24"/>
  <c r="W812" i="24"/>
  <c r="V815" i="24"/>
  <c r="V847" i="24"/>
  <c r="W848" i="24"/>
  <c r="V851" i="24"/>
  <c r="W852" i="24"/>
  <c r="V643" i="24"/>
  <c r="W686" i="24"/>
  <c r="W715" i="24"/>
  <c r="W730" i="24"/>
  <c r="W740" i="24"/>
  <c r="W748" i="24"/>
  <c r="W760" i="24"/>
  <c r="W796" i="24"/>
  <c r="V806" i="24"/>
  <c r="W811" i="24"/>
  <c r="W816" i="24"/>
  <c r="V831" i="24"/>
  <c r="V843" i="24"/>
  <c r="W851" i="24"/>
  <c r="V859" i="24"/>
  <c r="W860" i="24"/>
  <c r="W863" i="24"/>
  <c r="V866" i="24"/>
  <c r="W867" i="24"/>
  <c r="V871" i="24"/>
  <c r="W872" i="24"/>
  <c r="W875" i="24"/>
  <c r="W883" i="24"/>
  <c r="V886" i="24"/>
  <c r="W887" i="24"/>
  <c r="V907" i="24"/>
  <c r="W908" i="24"/>
  <c r="V911" i="24"/>
  <c r="W912" i="24"/>
  <c r="V915" i="24"/>
  <c r="W916" i="24"/>
  <c r="V919" i="24"/>
  <c r="W920" i="24"/>
  <c r="W923" i="24"/>
  <c r="V943" i="24"/>
  <c r="W944" i="24"/>
  <c r="V947" i="24"/>
  <c r="W948" i="24"/>
  <c r="V975" i="24"/>
  <c r="W976" i="24"/>
  <c r="V979" i="24"/>
  <c r="W980" i="24"/>
  <c r="V983" i="24"/>
  <c r="W984" i="24"/>
  <c r="W987" i="24"/>
  <c r="W1000" i="24"/>
  <c r="W1003" i="24"/>
  <c r="W1007" i="24"/>
  <c r="V1010" i="24"/>
  <c r="W1020" i="24"/>
  <c r="W1023" i="24"/>
  <c r="V1026" i="24"/>
  <c r="W1027" i="24"/>
  <c r="V1030" i="24"/>
  <c r="W1040" i="24"/>
  <c r="W1044" i="24"/>
  <c r="W1047" i="24"/>
  <c r="V1050" i="24"/>
  <c r="V1062" i="24"/>
  <c r="W1072" i="24"/>
  <c r="W1075" i="24"/>
  <c r="V1078" i="24"/>
  <c r="W1079" i="24"/>
  <c r="V1082" i="24"/>
  <c r="W1096" i="24"/>
  <c r="W1099" i="24"/>
  <c r="V1102" i="24"/>
  <c r="W1103" i="24"/>
  <c r="V1106" i="24"/>
  <c r="W1116" i="24"/>
  <c r="W1119" i="24"/>
  <c r="W1120" i="24"/>
  <c r="W1123" i="24"/>
  <c r="V1126" i="24"/>
  <c r="W1136" i="24"/>
  <c r="W1139" i="24"/>
  <c r="V1142" i="24"/>
  <c r="W1143" i="24"/>
  <c r="W1144" i="24"/>
  <c r="W1147" i="24"/>
  <c r="V1150" i="24"/>
  <c r="W1151" i="24"/>
  <c r="W1152" i="24"/>
  <c r="W1156" i="24"/>
  <c r="V1159" i="24"/>
  <c r="W1160" i="24"/>
  <c r="V1163" i="24"/>
  <c r="W1164" i="24"/>
  <c r="V1169" i="24"/>
  <c r="V1173" i="24"/>
  <c r="W1182" i="24"/>
  <c r="V675" i="24"/>
  <c r="W708" i="24"/>
  <c r="W727" i="24"/>
  <c r="W739" i="24"/>
  <c r="V747" i="24"/>
  <c r="V757" i="24"/>
  <c r="V795" i="24"/>
  <c r="W803" i="24"/>
  <c r="W815" i="24"/>
  <c r="W836" i="24"/>
  <c r="V850" i="24"/>
  <c r="W856" i="24"/>
  <c r="W859" i="24"/>
  <c r="V870" i="24"/>
  <c r="W871" i="24"/>
  <c r="V895" i="24"/>
  <c r="W896" i="24"/>
  <c r="V899" i="24"/>
  <c r="W900" i="24"/>
  <c r="V903" i="24"/>
  <c r="W904" i="24"/>
  <c r="W907" i="24"/>
  <c r="W911" i="24"/>
  <c r="V914" i="24"/>
  <c r="W915" i="24"/>
  <c r="V918" i="24"/>
  <c r="W919" i="24"/>
  <c r="V939" i="24"/>
  <c r="W940" i="24"/>
  <c r="W943" i="24"/>
  <c r="V946" i="24"/>
  <c r="W947" i="24"/>
  <c r="V951" i="24"/>
  <c r="V955" i="24"/>
  <c r="V971" i="24"/>
  <c r="W972" i="24"/>
  <c r="W975" i="24"/>
  <c r="V978" i="24"/>
  <c r="W979" i="24"/>
  <c r="V982" i="24"/>
  <c r="W983" i="24"/>
  <c r="W996" i="24"/>
  <c r="W999" i="24"/>
  <c r="V1002" i="24"/>
  <c r="V1006" i="24"/>
  <c r="W1016" i="24"/>
  <c r="W1019" i="24"/>
  <c r="V1022" i="24"/>
  <c r="W1036" i="24"/>
  <c r="W1039" i="24"/>
  <c r="W1043" i="24"/>
  <c r="V1046" i="24"/>
  <c r="W1056" i="24"/>
  <c r="W1068" i="24"/>
  <c r="W1071" i="24"/>
  <c r="V1074" i="24"/>
  <c r="W1088" i="24"/>
  <c r="W1091" i="24"/>
  <c r="W1092" i="24"/>
  <c r="W1095" i="24"/>
  <c r="V1098" i="24"/>
  <c r="W1112" i="24"/>
  <c r="W1115" i="24"/>
  <c r="V1118" i="24"/>
  <c r="V1122" i="24"/>
  <c r="W1132" i="24"/>
  <c r="W1135" i="24"/>
  <c r="V1138" i="24"/>
  <c r="V1146" i="24"/>
  <c r="W1155" i="24"/>
  <c r="V1158" i="24"/>
  <c r="W1159" i="24"/>
  <c r="W1163" i="24"/>
  <c r="V1167" i="24"/>
  <c r="W1168" i="24"/>
  <c r="V1171" i="24"/>
  <c r="W1172" i="24"/>
  <c r="V496" i="24"/>
  <c r="V599" i="24"/>
  <c r="W738" i="24"/>
  <c r="V746" i="24"/>
  <c r="W752" i="24"/>
  <c r="W768" i="24"/>
  <c r="V802" i="24"/>
  <c r="V835" i="24"/>
  <c r="W847" i="24"/>
  <c r="V855" i="24"/>
  <c r="V879" i="24"/>
  <c r="W880" i="24"/>
  <c r="V891" i="24"/>
  <c r="W892" i="24"/>
  <c r="W895" i="24"/>
  <c r="V898" i="24"/>
  <c r="W899" i="24"/>
  <c r="V902" i="24"/>
  <c r="W903" i="24"/>
  <c r="V927" i="24"/>
  <c r="W928" i="24"/>
  <c r="V931" i="24"/>
  <c r="W932" i="24"/>
  <c r="V935" i="24"/>
  <c r="W936" i="24"/>
  <c r="W939" i="24"/>
  <c r="V950" i="24"/>
  <c r="W951" i="24"/>
  <c r="W952" i="24"/>
  <c r="W955" i="24"/>
  <c r="W956" i="24"/>
  <c r="V959" i="24"/>
  <c r="W960" i="24"/>
  <c r="V963" i="24"/>
  <c r="W964" i="24"/>
  <c r="V967" i="24"/>
  <c r="W968" i="24"/>
  <c r="W971" i="24"/>
  <c r="V991" i="24"/>
  <c r="W992" i="24"/>
  <c r="W995" i="24"/>
  <c r="V998" i="24"/>
  <c r="W1012" i="24"/>
  <c r="W1015" i="24"/>
  <c r="V1018" i="24"/>
  <c r="W1032" i="24"/>
  <c r="W1035" i="24"/>
  <c r="V1038" i="24"/>
  <c r="V1042" i="24"/>
  <c r="W1052" i="24"/>
  <c r="W1055" i="24"/>
  <c r="V1058" i="24"/>
  <c r="W1059" i="24"/>
  <c r="W1060" i="24"/>
  <c r="W1064" i="24"/>
  <c r="W1067" i="24"/>
  <c r="V1070" i="24"/>
  <c r="W1084" i="24"/>
  <c r="W1087" i="24"/>
  <c r="V1090" i="24"/>
  <c r="V1094" i="24"/>
  <c r="W1108" i="24"/>
  <c r="W1111" i="24"/>
  <c r="V1114" i="24"/>
  <c r="W1128" i="24"/>
  <c r="W1131" i="24"/>
  <c r="V1134" i="24"/>
  <c r="V1154" i="24"/>
  <c r="W1166" i="24"/>
  <c r="W1167" i="24"/>
  <c r="W1171" i="24"/>
  <c r="V1175" i="24"/>
  <c r="W1176" i="24"/>
  <c r="V1179" i="24"/>
  <c r="W1180" i="24"/>
  <c r="V1185" i="24"/>
  <c r="W751" i="24"/>
  <c r="V819" i="24"/>
  <c r="W844" i="24"/>
  <c r="V863" i="24"/>
  <c r="V875" i="24"/>
  <c r="V883" i="24"/>
  <c r="W891" i="24"/>
  <c r="W927" i="24"/>
  <c r="W935" i="24"/>
  <c r="V962" i="24"/>
  <c r="W991" i="24"/>
  <c r="W1004" i="24"/>
  <c r="W1011" i="24"/>
  <c r="W1024" i="24"/>
  <c r="W1031" i="24"/>
  <c r="W1051" i="24"/>
  <c r="V1066" i="24"/>
  <c r="V1181" i="24"/>
  <c r="V1187" i="24"/>
  <c r="W1188" i="24"/>
  <c r="V1193" i="24"/>
  <c r="V1197" i="24"/>
  <c r="W1206" i="24"/>
  <c r="W1207" i="24"/>
  <c r="V1211" i="24"/>
  <c r="W1212" i="24"/>
  <c r="W1222" i="24"/>
  <c r="V1234" i="24"/>
  <c r="V1242" i="24"/>
  <c r="W1245" i="24"/>
  <c r="V1248" i="24"/>
  <c r="V1254" i="24"/>
  <c r="V1266" i="24"/>
  <c r="V1278" i="24"/>
  <c r="W1281" i="24"/>
  <c r="V1282" i="24"/>
  <c r="W1285" i="24"/>
  <c r="V1294" i="24"/>
  <c r="W1297" i="24"/>
  <c r="V1306" i="24"/>
  <c r="W1309" i="24"/>
  <c r="V1312" i="24"/>
  <c r="W1323" i="24"/>
  <c r="W1331" i="24"/>
  <c r="W1337" i="24"/>
  <c r="W1346" i="24"/>
  <c r="V1350" i="24"/>
  <c r="W1351" i="24"/>
  <c r="V1354" i="24"/>
  <c r="V1356" i="24"/>
  <c r="W1365" i="24"/>
  <c r="W1366" i="24"/>
  <c r="W1370" i="24"/>
  <c r="V1374" i="24"/>
  <c r="W1375" i="24"/>
  <c r="W1381" i="24"/>
  <c r="W1389" i="24"/>
  <c r="V1400" i="24"/>
  <c r="V1408" i="24"/>
  <c r="V621" i="24"/>
  <c r="V765" i="24"/>
  <c r="V854" i="24"/>
  <c r="W868" i="24"/>
  <c r="V882" i="24"/>
  <c r="W888" i="24"/>
  <c r="W924" i="24"/>
  <c r="V934" i="24"/>
  <c r="W959" i="24"/>
  <c r="W967" i="24"/>
  <c r="W988" i="24"/>
  <c r="W1008" i="24"/>
  <c r="W1028" i="24"/>
  <c r="W1048" i="24"/>
  <c r="W1063" i="24"/>
  <c r="W1076" i="24"/>
  <c r="V1086" i="24"/>
  <c r="V1110" i="24"/>
  <c r="V1130" i="24"/>
  <c r="W1175" i="24"/>
  <c r="V1183" i="24"/>
  <c r="W1184" i="24"/>
  <c r="W1187" i="24"/>
  <c r="V1191" i="24"/>
  <c r="W1192" i="24"/>
  <c r="V1195" i="24"/>
  <c r="W1196" i="24"/>
  <c r="V1201" i="24"/>
  <c r="V1205" i="24"/>
  <c r="W1211" i="24"/>
  <c r="V1215" i="24"/>
  <c r="V1217" i="24"/>
  <c r="V1221" i="24"/>
  <c r="V1230" i="24"/>
  <c r="W1233" i="24"/>
  <c r="W1241" i="24"/>
  <c r="V1244" i="24"/>
  <c r="W1253" i="24"/>
  <c r="V1262" i="24"/>
  <c r="W1265" i="24"/>
  <c r="V1274" i="24"/>
  <c r="W1277" i="24"/>
  <c r="V1280" i="24"/>
  <c r="V1290" i="24"/>
  <c r="W1293" i="24"/>
  <c r="V1296" i="24"/>
  <c r="V1302" i="24"/>
  <c r="W1305" i="24"/>
  <c r="V1308" i="24"/>
  <c r="V1322" i="24"/>
  <c r="W1325" i="24"/>
  <c r="W1333" i="24"/>
  <c r="W1339" i="24"/>
  <c r="W1349" i="24"/>
  <c r="W1350" i="24"/>
  <c r="W1354" i="24"/>
  <c r="W1355" i="24"/>
  <c r="V1360" i="24"/>
  <c r="V1364" i="24"/>
  <c r="W1373" i="24"/>
  <c r="W1374" i="24"/>
  <c r="V1378" i="24"/>
  <c r="W1379" i="24"/>
  <c r="V1380" i="24"/>
  <c r="V1388" i="24"/>
  <c r="W1397" i="24"/>
  <c r="W1405" i="24"/>
  <c r="W1413" i="24"/>
  <c r="W590" i="24"/>
  <c r="W731" i="24"/>
  <c r="W799" i="24"/>
  <c r="V867" i="24"/>
  <c r="W879" i="24"/>
  <c r="V887" i="24"/>
  <c r="V923" i="24"/>
  <c r="W931" i="24"/>
  <c r="V966" i="24"/>
  <c r="V987" i="24"/>
  <c r="W1083" i="24"/>
  <c r="W1100" i="24"/>
  <c r="W1107" i="24"/>
  <c r="W1127" i="24"/>
  <c r="W1140" i="24"/>
  <c r="V1161" i="24"/>
  <c r="W1174" i="24"/>
  <c r="V1177" i="24"/>
  <c r="W1183" i="24"/>
  <c r="W1190" i="24"/>
  <c r="W1191" i="24"/>
  <c r="W1195" i="24"/>
  <c r="V1199" i="24"/>
  <c r="W1200" i="24"/>
  <c r="V1203" i="24"/>
  <c r="W1204" i="24"/>
  <c r="V1209" i="24"/>
  <c r="W1214" i="24"/>
  <c r="W1215" i="24"/>
  <c r="W1216" i="24"/>
  <c r="V1219" i="24"/>
  <c r="W1220" i="24"/>
  <c r="V1226" i="24"/>
  <c r="W1229" i="24"/>
  <c r="V1232" i="24"/>
  <c r="V1238" i="24"/>
  <c r="V1250" i="24"/>
  <c r="V1258" i="24"/>
  <c r="W1261" i="24"/>
  <c r="V1264" i="24"/>
  <c r="V1270" i="24"/>
  <c r="W1273" i="24"/>
  <c r="V1276" i="24"/>
  <c r="W1289" i="24"/>
  <c r="V1292" i="24"/>
  <c r="W1301" i="24"/>
  <c r="V1314" i="24"/>
  <c r="W1317" i="24"/>
  <c r="V1318" i="24"/>
  <c r="W1321" i="24"/>
  <c r="W1327" i="24"/>
  <c r="W1335" i="24"/>
  <c r="W1341" i="24"/>
  <c r="V1344" i="24"/>
  <c r="V1348" i="24"/>
  <c r="V1358" i="24"/>
  <c r="W1359" i="24"/>
  <c r="V1362" i="24"/>
  <c r="W1363" i="24"/>
  <c r="V1368" i="24"/>
  <c r="V1372" i="24"/>
  <c r="W1378" i="24"/>
  <c r="W1385" i="24"/>
  <c r="W1393" i="24"/>
  <c r="V1396" i="24"/>
  <c r="V1404" i="24"/>
  <c r="W743" i="24"/>
  <c r="W832" i="24"/>
  <c r="V994" i="24"/>
  <c r="W1148" i="24"/>
  <c r="W1179" i="24"/>
  <c r="W1198" i="24"/>
  <c r="W1203" i="24"/>
  <c r="W1208" i="24"/>
  <c r="W1219" i="24"/>
  <c r="V1228" i="24"/>
  <c r="W1269" i="24"/>
  <c r="V1298" i="24"/>
  <c r="W1313" i="24"/>
  <c r="W1329" i="24"/>
  <c r="V1346" i="24"/>
  <c r="W1358" i="24"/>
  <c r="V1370" i="24"/>
  <c r="V1392" i="24"/>
  <c r="W1409" i="24"/>
  <c r="V1416" i="24"/>
  <c r="V1424" i="24"/>
  <c r="V1432" i="24"/>
  <c r="V1440" i="24"/>
  <c r="V1448" i="24"/>
  <c r="V1456" i="24"/>
  <c r="V1464" i="24"/>
  <c r="V1472" i="24"/>
  <c r="V1484" i="24"/>
  <c r="V1492" i="24"/>
  <c r="V1500" i="24"/>
  <c r="W1517" i="24"/>
  <c r="W1529" i="24"/>
  <c r="W1537" i="24"/>
  <c r="W1545" i="24"/>
  <c r="V1548" i="24"/>
  <c r="V1556" i="24"/>
  <c r="V1565" i="24"/>
  <c r="V1569" i="24"/>
  <c r="V1573" i="24"/>
  <c r="V1576" i="24"/>
  <c r="W1577" i="24"/>
  <c r="V1589" i="24"/>
  <c r="V1592" i="24"/>
  <c r="W1593" i="24"/>
  <c r="V1613" i="24"/>
  <c r="V1616" i="24"/>
  <c r="W1617" i="24"/>
  <c r="V1625" i="24"/>
  <c r="V1637" i="24"/>
  <c r="W1641" i="24"/>
  <c r="V1649" i="24"/>
  <c r="V1652" i="24"/>
  <c r="W1653" i="24"/>
  <c r="W1661" i="24"/>
  <c r="W1673" i="24"/>
  <c r="V1681" i="24"/>
  <c r="V1684" i="24"/>
  <c r="W1685" i="24"/>
  <c r="W1693" i="24"/>
  <c r="W1705" i="24"/>
  <c r="V1713" i="24"/>
  <c r="V1717" i="24"/>
  <c r="V1725" i="24"/>
  <c r="V1728" i="24"/>
  <c r="W1729" i="24"/>
  <c r="W1741" i="24"/>
  <c r="W1757" i="24"/>
  <c r="W1765" i="24"/>
  <c r="V1771" i="24"/>
  <c r="V1775" i="24"/>
  <c r="W1776" i="24"/>
  <c r="W1777" i="24"/>
  <c r="V1780" i="24"/>
  <c r="V1781" i="24"/>
  <c r="W807" i="24"/>
  <c r="W864" i="24"/>
  <c r="V930" i="24"/>
  <c r="W963" i="24"/>
  <c r="V1014" i="24"/>
  <c r="W1080" i="24"/>
  <c r="V1189" i="24"/>
  <c r="V1207" i="24"/>
  <c r="W1225" i="24"/>
  <c r="W1249" i="24"/>
  <c r="V1260" i="24"/>
  <c r="V1310" i="24"/>
  <c r="W1343" i="24"/>
  <c r="W1357" i="24"/>
  <c r="W1362" i="24"/>
  <c r="W1367" i="24"/>
  <c r="W1421" i="24"/>
  <c r="W1429" i="24"/>
  <c r="W1437" i="24"/>
  <c r="W1445" i="24"/>
  <c r="W1453" i="24"/>
  <c r="W1461" i="24"/>
  <c r="W1469" i="24"/>
  <c r="W1477" i="24"/>
  <c r="V1480" i="24"/>
  <c r="W1481" i="24"/>
  <c r="W1489" i="24"/>
  <c r="W1497" i="24"/>
  <c r="W1505" i="24"/>
  <c r="V1508" i="24"/>
  <c r="W1509" i="24"/>
  <c r="V1516" i="24"/>
  <c r="W1525" i="24"/>
  <c r="V1528" i="24"/>
  <c r="V1536" i="24"/>
  <c r="V1544" i="24"/>
  <c r="W1553" i="24"/>
  <c r="V1561" i="24"/>
  <c r="V1564" i="24"/>
  <c r="W1565" i="24"/>
  <c r="V1568" i="24"/>
  <c r="W1569" i="24"/>
  <c r="V1572" i="24"/>
  <c r="W1573" i="24"/>
  <c r="V1585" i="24"/>
  <c r="V1588" i="24"/>
  <c r="W1589" i="24"/>
  <c r="V1601" i="24"/>
  <c r="V1604" i="24"/>
  <c r="V1605" i="24"/>
  <c r="V1609" i="24"/>
  <c r="V1612" i="24"/>
  <c r="W1613" i="24"/>
  <c r="V1621" i="24"/>
  <c r="V1624" i="24"/>
  <c r="W1625" i="24"/>
  <c r="V1633" i="24"/>
  <c r="V1636" i="24"/>
  <c r="W1637" i="24"/>
  <c r="V1645" i="24"/>
  <c r="V1648" i="24"/>
  <c r="W1649" i="24"/>
  <c r="V1657" i="24"/>
  <c r="V1669" i="24"/>
  <c r="V1677" i="24"/>
  <c r="V1680" i="24"/>
  <c r="W1681" i="24"/>
  <c r="V1689" i="24"/>
  <c r="V1701" i="24"/>
  <c r="V1709" i="24"/>
  <c r="V1712" i="24"/>
  <c r="W1713" i="24"/>
  <c r="V1716" i="24"/>
  <c r="W1717" i="24"/>
  <c r="W1725" i="24"/>
  <c r="V1737" i="24"/>
  <c r="V1749" i="24"/>
  <c r="V1753" i="24"/>
  <c r="V1779" i="24"/>
  <c r="W1780" i="24"/>
  <c r="W1781" i="24"/>
  <c r="V1784" i="24"/>
  <c r="V1785" i="24"/>
  <c r="V1789" i="24"/>
  <c r="W876" i="24"/>
  <c r="V1034" i="24"/>
  <c r="W1104" i="24"/>
  <c r="V1246" i="24"/>
  <c r="W1257" i="24"/>
  <c r="V1352" i="24"/>
  <c r="V1366" i="24"/>
  <c r="V1376" i="24"/>
  <c r="V1420" i="24"/>
  <c r="V1428" i="24"/>
  <c r="V1436" i="24"/>
  <c r="V1444" i="24"/>
  <c r="V1452" i="24"/>
  <c r="V1460" i="24"/>
  <c r="V1468" i="24"/>
  <c r="V1476" i="24"/>
  <c r="V1488" i="24"/>
  <c r="V1496" i="24"/>
  <c r="V1504" i="24"/>
  <c r="W1513" i="24"/>
  <c r="V1524" i="24"/>
  <c r="W1533" i="24"/>
  <c r="W1541" i="24"/>
  <c r="V1552" i="24"/>
  <c r="V1560" i="24"/>
  <c r="W1561" i="24"/>
  <c r="V1581" i="24"/>
  <c r="V1584" i="24"/>
  <c r="W1585" i="24"/>
  <c r="V1597" i="24"/>
  <c r="V1600" i="24"/>
  <c r="W1601" i="24"/>
  <c r="W1605" i="24"/>
  <c r="V1608" i="24"/>
  <c r="W1609" i="24"/>
  <c r="V1620" i="24"/>
  <c r="W1621" i="24"/>
  <c r="V1629" i="24"/>
  <c r="V1632" i="24"/>
  <c r="W1633" i="24"/>
  <c r="W1645" i="24"/>
  <c r="W1657" i="24"/>
  <c r="V1665" i="24"/>
  <c r="V1668" i="24"/>
  <c r="W1669" i="24"/>
  <c r="W1677" i="24"/>
  <c r="W1689" i="24"/>
  <c r="V1697" i="24"/>
  <c r="V1700" i="24"/>
  <c r="W1701" i="24"/>
  <c r="W1709" i="24"/>
  <c r="V1721" i="24"/>
  <c r="V1733" i="24"/>
  <c r="W1737" i="24"/>
  <c r="V1745" i="24"/>
  <c r="V1748" i="24"/>
  <c r="W1749" i="24"/>
  <c r="W1753" i="24"/>
  <c r="V1761" i="24"/>
  <c r="V1769" i="24"/>
  <c r="V1773" i="24"/>
  <c r="V1054" i="24"/>
  <c r="V1165" i="24"/>
  <c r="V1412" i="24"/>
  <c r="W1425" i="24"/>
  <c r="W1457" i="24"/>
  <c r="W1493" i="24"/>
  <c r="V1512" i="24"/>
  <c r="W1521" i="24"/>
  <c r="V1540" i="24"/>
  <c r="W1557" i="24"/>
  <c r="V1580" i="24"/>
  <c r="V1593" i="24"/>
  <c r="W1629" i="24"/>
  <c r="V1693" i="24"/>
  <c r="W1721" i="24"/>
  <c r="V1732" i="24"/>
  <c r="V1741" i="24"/>
  <c r="V1760" i="24"/>
  <c r="W1773" i="24"/>
  <c r="W1785" i="24"/>
  <c r="W1788" i="24"/>
  <c r="V1791" i="24"/>
  <c r="W1792" i="24"/>
  <c r="W1793" i="24"/>
  <c r="V1796" i="24"/>
  <c r="V1797" i="24"/>
  <c r="V1800" i="24"/>
  <c r="V1801" i="24"/>
  <c r="V1805" i="24"/>
  <c r="W1820" i="24"/>
  <c r="W1821" i="24"/>
  <c r="V1824" i="24"/>
  <c r="V1825" i="24"/>
  <c r="W1832" i="24"/>
  <c r="W1833" i="24"/>
  <c r="W1836" i="24"/>
  <c r="W1837" i="24"/>
  <c r="V1847" i="24"/>
  <c r="V1853" i="24"/>
  <c r="V1861" i="24"/>
  <c r="V1877" i="24"/>
  <c r="V1885" i="24"/>
  <c r="W1886" i="24"/>
  <c r="W1894" i="24"/>
  <c r="V1897" i="24"/>
  <c r="W1898" i="24"/>
  <c r="W1910" i="24"/>
  <c r="V1921" i="24"/>
  <c r="V1933" i="24"/>
  <c r="W1934" i="24"/>
  <c r="V1937" i="24"/>
  <c r="V1945" i="24"/>
  <c r="W1954" i="24"/>
  <c r="W1970" i="24"/>
  <c r="W1978" i="24"/>
  <c r="W1986" i="24"/>
  <c r="W1998" i="24"/>
  <c r="W2006" i="24"/>
  <c r="W2014" i="24"/>
  <c r="W2022" i="24"/>
  <c r="W2030" i="24"/>
  <c r="V2041" i="24"/>
  <c r="V2049" i="24"/>
  <c r="V2057" i="24"/>
  <c r="V2065" i="24"/>
  <c r="W2074" i="24"/>
  <c r="V2085" i="24"/>
  <c r="V2093" i="24"/>
  <c r="W2102" i="24"/>
  <c r="W2110" i="24"/>
  <c r="V2113" i="24"/>
  <c r="V2121" i="24"/>
  <c r="W2122" i="24"/>
  <c r="V2130" i="24"/>
  <c r="V2133" i="24"/>
  <c r="W2134" i="24"/>
  <c r="V2142" i="24"/>
  <c r="V2154" i="24"/>
  <c r="V2165" i="24"/>
  <c r="W2166" i="24"/>
  <c r="V2169" i="24"/>
  <c r="W2170" i="24"/>
  <c r="V2190" i="24"/>
  <c r="W2191" i="24"/>
  <c r="W2194" i="24"/>
  <c r="V2197" i="24"/>
  <c r="W2198" i="24"/>
  <c r="V2201" i="24"/>
  <c r="W2202" i="24"/>
  <c r="V2218" i="24"/>
  <c r="W2219" i="24"/>
  <c r="W2222" i="24"/>
  <c r="W2230" i="24"/>
  <c r="W2234" i="24"/>
  <c r="V2237" i="24"/>
  <c r="V2241" i="24"/>
  <c r="V2289" i="24"/>
  <c r="W2292" i="24"/>
  <c r="V2295" i="24"/>
  <c r="W2296" i="24"/>
  <c r="V2299" i="24"/>
  <c r="V2313" i="24"/>
  <c r="W2316" i="24"/>
  <c r="V2317" i="24"/>
  <c r="V2321" i="24"/>
  <c r="W2324" i="24"/>
  <c r="V2327" i="24"/>
  <c r="V2337" i="24"/>
  <c r="W2340" i="24"/>
  <c r="V2343" i="24"/>
  <c r="V2357" i="24"/>
  <c r="W2360" i="24"/>
  <c r="V2363" i="24"/>
  <c r="V2377" i="24"/>
  <c r="W2380" i="24"/>
  <c r="V2383" i="24"/>
  <c r="W1124" i="24"/>
  <c r="W1199" i="24"/>
  <c r="W1401" i="24"/>
  <c r="W1433" i="24"/>
  <c r="W1465" i="24"/>
  <c r="W1501" i="24"/>
  <c r="V1520" i="24"/>
  <c r="V1577" i="24"/>
  <c r="V1641" i="24"/>
  <c r="W1665" i="24"/>
  <c r="V1729" i="24"/>
  <c r="V1757" i="24"/>
  <c r="V1765" i="24"/>
  <c r="W1772" i="24"/>
  <c r="W1784" i="24"/>
  <c r="V1787" i="24"/>
  <c r="V1795" i="24"/>
  <c r="W1796" i="24"/>
  <c r="W1797" i="24"/>
  <c r="W1800" i="24"/>
  <c r="W1801" i="24"/>
  <c r="W1804" i="24"/>
  <c r="W1805" i="24"/>
  <c r="V1808" i="24"/>
  <c r="V1809" i="24"/>
  <c r="V1819" i="24"/>
  <c r="V1823" i="24"/>
  <c r="W1824" i="24"/>
  <c r="W1825" i="24"/>
  <c r="V1828" i="24"/>
  <c r="V1835" i="24"/>
  <c r="V1839" i="24"/>
  <c r="W1842" i="24"/>
  <c r="V1845" i="24"/>
  <c r="W1846" i="24"/>
  <c r="W1850" i="24"/>
  <c r="W1858" i="24"/>
  <c r="W1874" i="24"/>
  <c r="W1882" i="24"/>
  <c r="V1893" i="24"/>
  <c r="V1909" i="24"/>
  <c r="V1917" i="24"/>
  <c r="W1918" i="24"/>
  <c r="W1926" i="24"/>
  <c r="V1929" i="24"/>
  <c r="W1930" i="24"/>
  <c r="W1942" i="24"/>
  <c r="V1953" i="24"/>
  <c r="V1965" i="24"/>
  <c r="W1966" i="24"/>
  <c r="V1969" i="24"/>
  <c r="V1977" i="24"/>
  <c r="V1985" i="24"/>
  <c r="W1994" i="24"/>
  <c r="V1997" i="24"/>
  <c r="V2005" i="24"/>
  <c r="V2013" i="24"/>
  <c r="V2021" i="24"/>
  <c r="V2029" i="24"/>
  <c r="W2038" i="24"/>
  <c r="W2046" i="24"/>
  <c r="W2054" i="24"/>
  <c r="W2062" i="24"/>
  <c r="V2073" i="24"/>
  <c r="W2082" i="24"/>
  <c r="W2090" i="24"/>
  <c r="V2101" i="24"/>
  <c r="V2109" i="24"/>
  <c r="W2118" i="24"/>
  <c r="V2126" i="24"/>
  <c r="W2130" i="24"/>
  <c r="W2142" i="24"/>
  <c r="V2150" i="24"/>
  <c r="V2153" i="24"/>
  <c r="W2154" i="24"/>
  <c r="V2178" i="24"/>
  <c r="W2179" i="24"/>
  <c r="V2182" i="24"/>
  <c r="W2183" i="24"/>
  <c r="V2186" i="24"/>
  <c r="W2187" i="24"/>
  <c r="W2190" i="24"/>
  <c r="V2210" i="24"/>
  <c r="W2211" i="24"/>
  <c r="V2217" i="24"/>
  <c r="W2218" i="24"/>
  <c r="V2233" i="24"/>
  <c r="V2255" i="24"/>
  <c r="V2258" i="24"/>
  <c r="V2259" i="24"/>
  <c r="V2263" i="24"/>
  <c r="V2266" i="24"/>
  <c r="V2267" i="24"/>
  <c r="V2277" i="24"/>
  <c r="W2280" i="24"/>
  <c r="V2281" i="24"/>
  <c r="V2285" i="24"/>
  <c r="W2288" i="24"/>
  <c r="V2291" i="24"/>
  <c r="V2309" i="24"/>
  <c r="W2312" i="24"/>
  <c r="V2315" i="24"/>
  <c r="W2320" i="24"/>
  <c r="V2323" i="24"/>
  <c r="V2333" i="24"/>
  <c r="W2336" i="24"/>
  <c r="V2339" i="24"/>
  <c r="V2349" i="24"/>
  <c r="V2353" i="24"/>
  <c r="W2356" i="24"/>
  <c r="V2359" i="24"/>
  <c r="W884" i="24"/>
  <c r="V1213" i="24"/>
  <c r="V1286" i="24"/>
  <c r="W1347" i="24"/>
  <c r="V1384" i="24"/>
  <c r="W1441" i="24"/>
  <c r="W1473" i="24"/>
  <c r="W1597" i="24"/>
  <c r="V1653" i="24"/>
  <c r="V1664" i="24"/>
  <c r="V1673" i="24"/>
  <c r="W1697" i="24"/>
  <c r="W1745" i="24"/>
  <c r="V1764" i="24"/>
  <c r="W1769" i="24"/>
  <c r="V1777" i="24"/>
  <c r="V1803" i="24"/>
  <c r="V1807" i="24"/>
  <c r="W1808" i="24"/>
  <c r="W1809" i="24"/>
  <c r="V1812" i="24"/>
  <c r="V1813" i="24"/>
  <c r="V1816" i="24"/>
  <c r="V1817" i="24"/>
  <c r="V1827" i="24"/>
  <c r="W1828" i="24"/>
  <c r="V1829" i="24"/>
  <c r="W1841" i="24"/>
  <c r="V1844" i="24"/>
  <c r="W1845" i="24"/>
  <c r="V1849" i="24"/>
  <c r="V1857" i="24"/>
  <c r="V1869" i="24"/>
  <c r="W1870" i="24"/>
  <c r="V1873" i="24"/>
  <c r="V1881" i="24"/>
  <c r="W1890" i="24"/>
  <c r="W1906" i="24"/>
  <c r="W1914" i="24"/>
  <c r="V1925" i="24"/>
  <c r="V1941" i="24"/>
  <c r="V1949" i="24"/>
  <c r="W1950" i="24"/>
  <c r="W1958" i="24"/>
  <c r="V1961" i="24"/>
  <c r="W1962" i="24"/>
  <c r="W1974" i="24"/>
  <c r="W1982" i="24"/>
  <c r="W1990" i="24"/>
  <c r="V1993" i="24"/>
  <c r="W2002" i="24"/>
  <c r="W2010" i="24"/>
  <c r="W2018" i="24"/>
  <c r="W2026" i="24"/>
  <c r="W2034" i="24"/>
  <c r="V2037" i="24"/>
  <c r="V2045" i="24"/>
  <c r="V2053" i="24"/>
  <c r="V2061" i="24"/>
  <c r="W2070" i="24"/>
  <c r="V2081" i="24"/>
  <c r="V2089" i="24"/>
  <c r="V2097" i="24"/>
  <c r="W2098" i="24"/>
  <c r="W2106" i="24"/>
  <c r="W2126" i="24"/>
  <c r="V2138" i="24"/>
  <c r="V2146" i="24"/>
  <c r="V2149" i="24"/>
  <c r="W2150" i="24"/>
  <c r="V2158" i="24"/>
  <c r="W2159" i="24"/>
  <c r="V2162" i="24"/>
  <c r="Z2477" i="24"/>
  <c r="Z2444" i="24"/>
  <c r="Z2389" i="24"/>
  <c r="T2482" i="24"/>
  <c r="Z2480" i="24"/>
  <c r="AD2479" i="24"/>
  <c r="Z2458" i="24"/>
  <c r="Z2454" i="24"/>
  <c r="R2452" i="24"/>
  <c r="AC2452" i="24" s="1"/>
  <c r="Z2449" i="24"/>
  <c r="AD2428" i="24"/>
  <c r="R2407" i="24"/>
  <c r="S2407" i="24" s="1"/>
  <c r="Z2397" i="24"/>
  <c r="R2391" i="24"/>
  <c r="R2387" i="24"/>
  <c r="S2387" i="24" s="1"/>
  <c r="Z2381" i="24"/>
  <c r="T2363" i="24"/>
  <c r="AD2278" i="24"/>
  <c r="Z2237" i="24"/>
  <c r="AD2489" i="24"/>
  <c r="Z2472" i="24"/>
  <c r="AD2440" i="24"/>
  <c r="T2439" i="24"/>
  <c r="AD2433" i="24"/>
  <c r="R2432" i="24"/>
  <c r="S2432" i="24" s="1"/>
  <c r="T2405" i="24"/>
  <c r="R2383" i="24"/>
  <c r="Z2371" i="24"/>
  <c r="Z2360" i="24"/>
  <c r="AD2333" i="24"/>
  <c r="AD2282" i="24"/>
  <c r="R2233" i="24"/>
  <c r="AD2219" i="24"/>
  <c r="Z1961" i="24"/>
  <c r="W2149" i="24"/>
  <c r="T2148" i="24"/>
  <c r="W2141" i="24"/>
  <c r="V2135" i="24"/>
  <c r="W2129" i="24"/>
  <c r="V2123" i="24"/>
  <c r="AD2116" i="24"/>
  <c r="Z2114" i="24"/>
  <c r="V2114" i="24"/>
  <c r="Z2113" i="24"/>
  <c r="V2111" i="24"/>
  <c r="V2108" i="24"/>
  <c r="AD2104" i="24"/>
  <c r="V2103" i="24"/>
  <c r="V2100" i="24"/>
  <c r="W2097" i="24"/>
  <c r="Z2094" i="24"/>
  <c r="V2094" i="24"/>
  <c r="W2089" i="24"/>
  <c r="V2086" i="24"/>
  <c r="W2081" i="24"/>
  <c r="V2078" i="24"/>
  <c r="V2075" i="24"/>
  <c r="V2072" i="24"/>
  <c r="T2068" i="24"/>
  <c r="V2066" i="24"/>
  <c r="AD2063" i="24"/>
  <c r="W2061" i="24"/>
  <c r="V2058" i="24"/>
  <c r="Z2057" i="24"/>
  <c r="W2053" i="24"/>
  <c r="V2050" i="24"/>
  <c r="W2045" i="24"/>
  <c r="V2042" i="24"/>
  <c r="V2036" i="24"/>
  <c r="AD2035" i="24"/>
  <c r="Z2033" i="24"/>
  <c r="AD2032" i="24"/>
  <c r="V2031" i="24"/>
  <c r="Z2030" i="24"/>
  <c r="V2028" i="24"/>
  <c r="V2023" i="24"/>
  <c r="AD2022" i="24"/>
  <c r="V2020" i="24"/>
  <c r="V2015" i="24"/>
  <c r="V2012" i="24"/>
  <c r="V2007" i="24"/>
  <c r="V2004" i="24"/>
  <c r="V1999" i="24"/>
  <c r="Z1998" i="24"/>
  <c r="V1996" i="24"/>
  <c r="W1993" i="24"/>
  <c r="V1987" i="24"/>
  <c r="V1984" i="24"/>
  <c r="V1979" i="24"/>
  <c r="Z1978" i="24"/>
  <c r="V1976" i="24"/>
  <c r="AD1973" i="24"/>
  <c r="V1971" i="24"/>
  <c r="V1968" i="24"/>
  <c r="T1967" i="24"/>
  <c r="V1964" i="24"/>
  <c r="W1961" i="24"/>
  <c r="V1960" i="24"/>
  <c r="V1955" i="24"/>
  <c r="Z1954" i="24"/>
  <c r="V1952" i="24"/>
  <c r="W1949" i="24"/>
  <c r="Z1946" i="24"/>
  <c r="V1946" i="24"/>
  <c r="W1941" i="24"/>
  <c r="V1938" i="24"/>
  <c r="Z1927" i="24"/>
  <c r="W1925" i="24"/>
  <c r="V1922" i="24"/>
  <c r="V1916" i="24"/>
  <c r="V1911" i="24"/>
  <c r="V1908" i="24"/>
  <c r="V1903" i="24"/>
  <c r="V1902" i="24"/>
  <c r="V1899" i="24"/>
  <c r="V1895" i="24"/>
  <c r="AD1894" i="24"/>
  <c r="V1892" i="24"/>
  <c r="V1887" i="24"/>
  <c r="W1881" i="24"/>
  <c r="V1878" i="24"/>
  <c r="W1873" i="24"/>
  <c r="W1869" i="24"/>
  <c r="V1866" i="24"/>
  <c r="V1862" i="24"/>
  <c r="W1857" i="24"/>
  <c r="AD1856" i="24"/>
  <c r="AD1854" i="24"/>
  <c r="V1854" i="24"/>
  <c r="W1849" i="24"/>
  <c r="V1848" i="24"/>
  <c r="Z1847" i="24"/>
  <c r="W1844" i="24"/>
  <c r="V1841" i="24"/>
  <c r="Z1837" i="24"/>
  <c r="W1811" i="24"/>
  <c r="T1805" i="24"/>
  <c r="AD1802" i="24"/>
  <c r="V1799" i="24"/>
  <c r="W1771" i="24"/>
  <c r="W1764" i="24"/>
  <c r="W1736" i="24"/>
  <c r="V1726" i="24"/>
  <c r="W1708" i="24"/>
  <c r="W1688" i="24"/>
  <c r="W1664" i="24"/>
  <c r="AD1663" i="24"/>
  <c r="V1638" i="24"/>
  <c r="V1599" i="24"/>
  <c r="T1576" i="24"/>
  <c r="AD1574" i="24"/>
  <c r="V1574" i="24"/>
  <c r="V1570" i="24"/>
  <c r="V1566" i="24"/>
  <c r="Z1545" i="24"/>
  <c r="V1545" i="24"/>
  <c r="V1526" i="24"/>
  <c r="V1517" i="24"/>
  <c r="V1498" i="24"/>
  <c r="V1475" i="24"/>
  <c r="Z1463" i="24"/>
  <c r="V1462" i="24"/>
  <c r="V1443" i="24"/>
  <c r="V1430" i="24"/>
  <c r="W1384" i="24"/>
  <c r="V1365" i="24"/>
  <c r="V1351" i="24"/>
  <c r="W1286" i="24"/>
  <c r="R2355" i="24"/>
  <c r="S2355" i="24" s="1"/>
  <c r="W2355" i="24"/>
  <c r="W2353" i="24"/>
  <c r="W2351" i="24"/>
  <c r="W2349" i="24"/>
  <c r="Z2348" i="24"/>
  <c r="V2348" i="24"/>
  <c r="T2347" i="24"/>
  <c r="V2342" i="24"/>
  <c r="W2335" i="24"/>
  <c r="W2333" i="24"/>
  <c r="V2332" i="24"/>
  <c r="Z2328" i="24"/>
  <c r="V2326" i="24"/>
  <c r="W2319" i="24"/>
  <c r="AD2318" i="24"/>
  <c r="W2311" i="24"/>
  <c r="W2309" i="24"/>
  <c r="Z2308" i="24"/>
  <c r="V2308" i="24"/>
  <c r="Z2305" i="24"/>
  <c r="Z2304" i="24"/>
  <c r="V2304" i="24"/>
  <c r="V2298" i="24"/>
  <c r="V2294" i="24"/>
  <c r="W2287" i="24"/>
  <c r="T2286" i="24"/>
  <c r="W2285" i="24"/>
  <c r="V2284" i="24"/>
  <c r="W2281" i="24"/>
  <c r="W2279" i="24"/>
  <c r="W2277" i="24"/>
  <c r="V2276" i="24"/>
  <c r="V2251" i="24"/>
  <c r="V2247" i="24"/>
  <c r="Z2243" i="24"/>
  <c r="V2243" i="24"/>
  <c r="Z2242" i="24"/>
  <c r="Z2241" i="24"/>
  <c r="V2239" i="24"/>
  <c r="V2227" i="24"/>
  <c r="AD2223" i="24"/>
  <c r="V2221" i="24"/>
  <c r="V2215" i="24"/>
  <c r="Z2207" i="24"/>
  <c r="V2207" i="24"/>
  <c r="V2193" i="24"/>
  <c r="Z2189" i="24"/>
  <c r="W2189" i="24"/>
  <c r="AD2188" i="24"/>
  <c r="W2181" i="24"/>
  <c r="V2175" i="24"/>
  <c r="V2163" i="24"/>
  <c r="V2159" i="24"/>
  <c r="W2153" i="24"/>
  <c r="V2147" i="24"/>
  <c r="V2139" i="24"/>
  <c r="V2127" i="24"/>
  <c r="V2115" i="24"/>
  <c r="W2109" i="24"/>
  <c r="V2106" i="24"/>
  <c r="W2101" i="24"/>
  <c r="V2098" i="24"/>
  <c r="V2095" i="24"/>
  <c r="V2092" i="24"/>
  <c r="V2087" i="24"/>
  <c r="V2084" i="24"/>
  <c r="V2079" i="24"/>
  <c r="W2073" i="24"/>
  <c r="V2070" i="24"/>
  <c r="V2067" i="24"/>
  <c r="V2064" i="24"/>
  <c r="Z2061" i="24"/>
  <c r="V2059" i="24"/>
  <c r="V2056" i="24"/>
  <c r="V2051" i="24"/>
  <c r="Z2050" i="24"/>
  <c r="V2048" i="24"/>
  <c r="V2043" i="24"/>
  <c r="V2040" i="24"/>
  <c r="W2037" i="24"/>
  <c r="V2034" i="24"/>
  <c r="W2029" i="24"/>
  <c r="V2026" i="24"/>
  <c r="Z2025" i="24"/>
  <c r="W2021" i="24"/>
  <c r="Z2018" i="24"/>
  <c r="V2018" i="24"/>
  <c r="W2013" i="24"/>
  <c r="V2010" i="24"/>
  <c r="W2005" i="24"/>
  <c r="V2002" i="24"/>
  <c r="Z2001" i="24"/>
  <c r="W1997" i="24"/>
  <c r="V1990" i="24"/>
  <c r="W1985" i="24"/>
  <c r="V1982" i="24"/>
  <c r="Z1981" i="24"/>
  <c r="W1977" i="24"/>
  <c r="V1974" i="24"/>
  <c r="W1969" i="24"/>
  <c r="W1965" i="24"/>
  <c r="V1962" i="24"/>
  <c r="V1958" i="24"/>
  <c r="AD1955" i="24"/>
  <c r="W1953" i="24"/>
  <c r="V1950" i="24"/>
  <c r="V1947" i="24"/>
  <c r="V1944" i="24"/>
  <c r="AD1941" i="24"/>
  <c r="V1939" i="24"/>
  <c r="V1936" i="24"/>
  <c r="T1935" i="24"/>
  <c r="V1932" i="24"/>
  <c r="W1929" i="24"/>
  <c r="V1928" i="24"/>
  <c r="V1923" i="24"/>
  <c r="Z1922" i="24"/>
  <c r="V1920" i="24"/>
  <c r="W1917" i="24"/>
  <c r="Z1914" i="24"/>
  <c r="V1914" i="24"/>
  <c r="W1909" i="24"/>
  <c r="V1906" i="24"/>
  <c r="W1893" i="24"/>
  <c r="V1890" i="24"/>
  <c r="V1884" i="24"/>
  <c r="V1879" i="24"/>
  <c r="V1876" i="24"/>
  <c r="V1871" i="24"/>
  <c r="V1870" i="24"/>
  <c r="V1867" i="24"/>
  <c r="V1863" i="24"/>
  <c r="AD1862" i="24"/>
  <c r="V1860" i="24"/>
  <c r="V1855" i="24"/>
  <c r="V1852" i="24"/>
  <c r="R1849" i="24"/>
  <c r="S1849" i="24" s="1"/>
  <c r="W1827" i="24"/>
  <c r="W1807" i="24"/>
  <c r="V1804" i="24"/>
  <c r="W1803" i="24"/>
  <c r="V1772" i="24"/>
  <c r="V1718" i="24"/>
  <c r="V1714" i="24"/>
  <c r="W1676" i="24"/>
  <c r="W1656" i="24"/>
  <c r="V1626" i="24"/>
  <c r="AD1590" i="24"/>
  <c r="V1590" i="24"/>
  <c r="V1554" i="24"/>
  <c r="V1537" i="24"/>
  <c r="AD1528" i="24"/>
  <c r="W1520" i="24"/>
  <c r="V1503" i="24"/>
  <c r="V1490" i="24"/>
  <c r="V1467" i="24"/>
  <c r="V1454" i="24"/>
  <c r="V1435" i="24"/>
  <c r="V1422" i="24"/>
  <c r="V1403" i="24"/>
  <c r="V1323" i="24"/>
  <c r="W1126" i="24"/>
  <c r="W2401" i="24"/>
  <c r="V2400" i="24"/>
  <c r="AD2395" i="24"/>
  <c r="Z2392" i="24"/>
  <c r="V2390" i="24"/>
  <c r="V2386" i="24"/>
  <c r="T2384" i="24"/>
  <c r="W2379" i="24"/>
  <c r="W2377" i="24"/>
  <c r="V2376" i="24"/>
  <c r="Z2372" i="24"/>
  <c r="V2370" i="24"/>
  <c r="V2366" i="24"/>
  <c r="T2362" i="24"/>
  <c r="R2359" i="24"/>
  <c r="W2359" i="24"/>
  <c r="W2357" i="24"/>
  <c r="Z2356" i="24"/>
  <c r="V2356" i="24"/>
  <c r="Z2353" i="24"/>
  <c r="Z2352" i="24"/>
  <c r="V2352" i="24"/>
  <c r="V2346" i="24"/>
  <c r="W2339" i="24"/>
  <c r="W2337" i="24"/>
  <c r="V2336" i="24"/>
  <c r="V2330" i="24"/>
  <c r="Z2329" i="24"/>
  <c r="W2323" i="24"/>
  <c r="W2321" i="24"/>
  <c r="V2320" i="24"/>
  <c r="W2317" i="24"/>
  <c r="W2315" i="24"/>
  <c r="W2313" i="24"/>
  <c r="V2312" i="24"/>
  <c r="V2306" i="24"/>
  <c r="V2302" i="24"/>
  <c r="W2291" i="24"/>
  <c r="W2289" i="24"/>
  <c r="V2288" i="24"/>
  <c r="Z2287" i="24"/>
  <c r="V2282" i="24"/>
  <c r="V2280" i="24"/>
  <c r="V2274" i="24"/>
  <c r="V2234" i="24"/>
  <c r="T2232" i="24"/>
  <c r="V2225" i="24"/>
  <c r="R2221" i="24"/>
  <c r="S2221" i="24" s="1"/>
  <c r="W2221" i="24"/>
  <c r="V2211" i="24"/>
  <c r="V2205" i="24"/>
  <c r="Z2187" i="24"/>
  <c r="V2187" i="24"/>
  <c r="Z2186" i="24"/>
  <c r="V2183" i="24"/>
  <c r="AD2182" i="24"/>
  <c r="V2179" i="24"/>
  <c r="V2173" i="24"/>
  <c r="AD2159" i="24"/>
  <c r="W2157" i="24"/>
  <c r="V2151" i="24"/>
  <c r="W2145" i="24"/>
  <c r="W2133" i="24"/>
  <c r="AD2123" i="24"/>
  <c r="W2121" i="24"/>
  <c r="Z2120" i="24"/>
  <c r="V2118" i="24"/>
  <c r="R2116" i="24"/>
  <c r="V2112" i="24"/>
  <c r="V2107" i="24"/>
  <c r="Z2106" i="24"/>
  <c r="V2104" i="24"/>
  <c r="V2099" i="24"/>
  <c r="W2093" i="24"/>
  <c r="V2090" i="24"/>
  <c r="W2085" i="24"/>
  <c r="V2082" i="24"/>
  <c r="Z2079" i="24"/>
  <c r="R2076" i="24"/>
  <c r="V2076" i="24"/>
  <c r="AD2075" i="24"/>
  <c r="V2071" i="24"/>
  <c r="R2068" i="24"/>
  <c r="AC2068" i="24" s="1"/>
  <c r="V2068" i="24"/>
  <c r="W2065" i="24"/>
  <c r="V2062" i="24"/>
  <c r="W2057" i="24"/>
  <c r="V2054" i="24"/>
  <c r="AD2051" i="24"/>
  <c r="W2049" i="24"/>
  <c r="V2046" i="24"/>
  <c r="AD2043" i="24"/>
  <c r="W2041" i="24"/>
  <c r="Z2040" i="24"/>
  <c r="V2038" i="24"/>
  <c r="AD2037" i="24"/>
  <c r="V2035" i="24"/>
  <c r="R2032" i="24"/>
  <c r="V2032" i="24"/>
  <c r="V2027" i="24"/>
  <c r="V2024" i="24"/>
  <c r="V2019" i="24"/>
  <c r="R2016" i="24"/>
  <c r="AC2016" i="24" s="1"/>
  <c r="V2016" i="24"/>
  <c r="Z2013" i="24"/>
  <c r="V2011" i="24"/>
  <c r="Z2010" i="24"/>
  <c r="V2008" i="24"/>
  <c r="AD2005" i="24"/>
  <c r="V2003" i="24"/>
  <c r="R2000" i="24"/>
  <c r="AC2000" i="24" s="1"/>
  <c r="V2000" i="24"/>
  <c r="V1994" i="24"/>
  <c r="V1991" i="24"/>
  <c r="R1988" i="24"/>
  <c r="V1988" i="24"/>
  <c r="Z1985" i="24"/>
  <c r="V1983" i="24"/>
  <c r="R1980" i="24"/>
  <c r="Y1980" i="24" s="1"/>
  <c r="V1980" i="24"/>
  <c r="AD1976" i="24"/>
  <c r="V1975" i="24"/>
  <c r="R1972" i="24"/>
  <c r="Y1972" i="24" s="1"/>
  <c r="V1972" i="24"/>
  <c r="V1967" i="24"/>
  <c r="V1966" i="24"/>
  <c r="V1963" i="24"/>
  <c r="V1959" i="24"/>
  <c r="AD1958" i="24"/>
  <c r="R1956" i="24"/>
  <c r="V1956" i="24"/>
  <c r="V1951" i="24"/>
  <c r="W1945" i="24"/>
  <c r="V1942" i="24"/>
  <c r="W1937" i="24"/>
  <c r="W1933" i="24"/>
  <c r="V1930" i="24"/>
  <c r="V1926" i="24"/>
  <c r="AD1923" i="24"/>
  <c r="W1921" i="24"/>
  <c r="V1918" i="24"/>
  <c r="V1915" i="24"/>
  <c r="V1912" i="24"/>
  <c r="AD1909" i="24"/>
  <c r="V1907" i="24"/>
  <c r="R1904" i="24"/>
  <c r="V1904" i="24"/>
  <c r="T1903" i="24"/>
  <c r="R1900" i="24"/>
  <c r="V1900" i="24"/>
  <c r="W1897" i="24"/>
  <c r="V1896" i="24"/>
  <c r="V1891" i="24"/>
  <c r="Z1890" i="24"/>
  <c r="R1888" i="24"/>
  <c r="S1888" i="24" s="1"/>
  <c r="V1888" i="24"/>
  <c r="W1885" i="24"/>
  <c r="Z1882" i="24"/>
  <c r="V1882" i="24"/>
  <c r="W1877" i="24"/>
  <c r="V1874" i="24"/>
  <c r="AD1865" i="24"/>
  <c r="Z1863" i="24"/>
  <c r="W1861" i="24"/>
  <c r="V1858" i="24"/>
  <c r="Z1857" i="24"/>
  <c r="W1853" i="24"/>
  <c r="V1850" i="24"/>
  <c r="V1846" i="24"/>
  <c r="Z1845" i="24"/>
  <c r="V1843" i="24"/>
  <c r="V1842" i="24"/>
  <c r="AD1839" i="24"/>
  <c r="W1839" i="24"/>
  <c r="V1836" i="24"/>
  <c r="W1835" i="24"/>
  <c r="V1831" i="24"/>
  <c r="W1823" i="24"/>
  <c r="AD1821" i="24"/>
  <c r="V1820" i="24"/>
  <c r="V1815" i="24"/>
  <c r="Z1810" i="24"/>
  <c r="Z1809" i="24"/>
  <c r="AD1795" i="24"/>
  <c r="W1795" i="24"/>
  <c r="V1788" i="24"/>
  <c r="W1787" i="24"/>
  <c r="W1775" i="24"/>
  <c r="Z1761" i="24"/>
  <c r="W1760" i="24"/>
  <c r="W1732" i="24"/>
  <c r="Z1725" i="24"/>
  <c r="V1682" i="24"/>
  <c r="W1644" i="24"/>
  <c r="T1643" i="24"/>
  <c r="V1614" i="24"/>
  <c r="W1580" i="24"/>
  <c r="V1559" i="24"/>
  <c r="W1540" i="24"/>
  <c r="V1529" i="24"/>
  <c r="V1523" i="24"/>
  <c r="AD1495" i="24"/>
  <c r="V1495" i="24"/>
  <c r="V1482" i="24"/>
  <c r="V1478" i="24"/>
  <c r="V1459" i="24"/>
  <c r="V1446" i="24"/>
  <c r="V1427" i="24"/>
  <c r="V1414" i="24"/>
  <c r="W1412" i="24"/>
  <c r="W1338" i="24"/>
  <c r="V1332" i="24"/>
  <c r="W1173" i="24"/>
  <c r="W1169" i="24"/>
  <c r="AD1768" i="24"/>
  <c r="V1758" i="24"/>
  <c r="Z1757" i="24"/>
  <c r="W1752" i="24"/>
  <c r="W1748" i="24"/>
  <c r="V1742" i="24"/>
  <c r="V1730" i="24"/>
  <c r="Z1729" i="24"/>
  <c r="Z1728" i="24"/>
  <c r="W1724" i="24"/>
  <c r="V1706" i="24"/>
  <c r="W1700" i="24"/>
  <c r="V1694" i="24"/>
  <c r="V1686" i="24"/>
  <c r="AD1677" i="24"/>
  <c r="V1674" i="24"/>
  <c r="T1670" i="24"/>
  <c r="W1668" i="24"/>
  <c r="AD1667" i="24"/>
  <c r="V1662" i="24"/>
  <c r="Z1661" i="24"/>
  <c r="V1654" i="24"/>
  <c r="V1642" i="24"/>
  <c r="W1632" i="24"/>
  <c r="V1623" i="24"/>
  <c r="V1618" i="24"/>
  <c r="V1611" i="24"/>
  <c r="AD1608" i="24"/>
  <c r="V1607" i="24"/>
  <c r="V1603" i="24"/>
  <c r="W1600" i="24"/>
  <c r="V1594" i="24"/>
  <c r="V1587" i="24"/>
  <c r="W1584" i="24"/>
  <c r="R1580" i="24"/>
  <c r="V1578" i="24"/>
  <c r="V1563" i="24"/>
  <c r="W1560" i="24"/>
  <c r="V1557" i="24"/>
  <c r="W1552" i="24"/>
  <c r="V1549" i="24"/>
  <c r="V1546" i="24"/>
  <c r="AD1543" i="24"/>
  <c r="V1543" i="24"/>
  <c r="V1538" i="24"/>
  <c r="V1535" i="24"/>
  <c r="V1530" i="24"/>
  <c r="V1527" i="24"/>
  <c r="W1524" i="24"/>
  <c r="V1521" i="24"/>
  <c r="V1518" i="24"/>
  <c r="V1515" i="24"/>
  <c r="T1514" i="24"/>
  <c r="Z1506" i="24"/>
  <c r="W1504" i="24"/>
  <c r="AD1503" i="24"/>
  <c r="V1501" i="24"/>
  <c r="AD1500" i="24"/>
  <c r="W1496" i="24"/>
  <c r="V1493" i="24"/>
  <c r="W1488" i="24"/>
  <c r="V1485" i="24"/>
  <c r="AD1482" i="24"/>
  <c r="W1476" i="24"/>
  <c r="V1473" i="24"/>
  <c r="W1468" i="24"/>
  <c r="V1465" i="24"/>
  <c r="W1460" i="24"/>
  <c r="V1457" i="24"/>
  <c r="W1452" i="24"/>
  <c r="V1449" i="24"/>
  <c r="W1444" i="24"/>
  <c r="V1441" i="24"/>
  <c r="W1436" i="24"/>
  <c r="V1433" i="24"/>
  <c r="W1428" i="24"/>
  <c r="V1425" i="24"/>
  <c r="W1420" i="24"/>
  <c r="V1417" i="24"/>
  <c r="AD1361" i="24"/>
  <c r="V1361" i="24"/>
  <c r="W1356" i="24"/>
  <c r="Z1354" i="24"/>
  <c r="W1340" i="24"/>
  <c r="Z1325" i="24"/>
  <c r="V1324" i="24"/>
  <c r="V1309" i="24"/>
  <c r="W1248" i="24"/>
  <c r="W1246" i="24"/>
  <c r="V1240" i="24"/>
  <c r="V1222" i="24"/>
  <c r="V1206" i="24"/>
  <c r="AD1201" i="24"/>
  <c r="AD1192" i="24"/>
  <c r="V1188" i="24"/>
  <c r="W1106" i="24"/>
  <c r="V1040" i="24"/>
  <c r="V938" i="24"/>
  <c r="Z1781" i="24"/>
  <c r="V1762" i="24"/>
  <c r="W1756" i="24"/>
  <c r="V1746" i="24"/>
  <c r="W1740" i="24"/>
  <c r="V1734" i="24"/>
  <c r="T1730" i="24"/>
  <c r="V1722" i="24"/>
  <c r="W1716" i="24"/>
  <c r="Z1713" i="24"/>
  <c r="W1712" i="24"/>
  <c r="T1708" i="24"/>
  <c r="W1704" i="24"/>
  <c r="V1698" i="24"/>
  <c r="R1696" i="24"/>
  <c r="AC1696" i="24" s="1"/>
  <c r="AD1694" i="24"/>
  <c r="W1692" i="24"/>
  <c r="T1691" i="24"/>
  <c r="Z1688" i="24"/>
  <c r="W1680" i="24"/>
  <c r="T1679" i="24"/>
  <c r="W1672" i="24"/>
  <c r="V1666" i="24"/>
  <c r="W1660" i="24"/>
  <c r="T1652" i="24"/>
  <c r="W1648" i="24"/>
  <c r="AD1647" i="24"/>
  <c r="W1636" i="24"/>
  <c r="Z1635" i="24"/>
  <c r="AD1632" i="24"/>
  <c r="V1630" i="24"/>
  <c r="T1628" i="24"/>
  <c r="W1624" i="24"/>
  <c r="Z1620" i="24"/>
  <c r="AD1618" i="24"/>
  <c r="V1615" i="24"/>
  <c r="AD1614" i="24"/>
  <c r="W1612" i="24"/>
  <c r="W1608" i="24"/>
  <c r="W1604" i="24"/>
  <c r="V1598" i="24"/>
  <c r="V1591" i="24"/>
  <c r="W1588" i="24"/>
  <c r="V1582" i="24"/>
  <c r="V1575" i="24"/>
  <c r="V1571" i="24"/>
  <c r="V1567" i="24"/>
  <c r="W1564" i="24"/>
  <c r="V1558" i="24"/>
  <c r="V1555" i="24"/>
  <c r="V1550" i="24"/>
  <c r="T1549" i="24"/>
  <c r="W1544" i="24"/>
  <c r="V1541" i="24"/>
  <c r="W1536" i="24"/>
  <c r="V1533" i="24"/>
  <c r="W1528" i="24"/>
  <c r="V1522" i="24"/>
  <c r="T1517" i="24"/>
  <c r="W1516" i="24"/>
  <c r="Z1513" i="24"/>
  <c r="V1513" i="24"/>
  <c r="W1512" i="24"/>
  <c r="V1511" i="24"/>
  <c r="W1508" i="24"/>
  <c r="V1507" i="24"/>
  <c r="V1502" i="24"/>
  <c r="V1499" i="24"/>
  <c r="V1494" i="24"/>
  <c r="V1491" i="24"/>
  <c r="V1486" i="24"/>
  <c r="Z1485" i="24"/>
  <c r="V1483" i="24"/>
  <c r="W1480" i="24"/>
  <c r="V1479" i="24"/>
  <c r="V1474" i="24"/>
  <c r="V1471" i="24"/>
  <c r="V1466" i="24"/>
  <c r="V1463" i="24"/>
  <c r="V1458" i="24"/>
  <c r="Z1457" i="24"/>
  <c r="V1455" i="24"/>
  <c r="V1450" i="24"/>
  <c r="V1447" i="24"/>
  <c r="V1442" i="24"/>
  <c r="V1439" i="24"/>
  <c r="Z1435" i="24"/>
  <c r="V1434" i="24"/>
  <c r="T1433" i="24"/>
  <c r="V1431" i="24"/>
  <c r="V1426" i="24"/>
  <c r="V1423" i="24"/>
  <c r="V1418" i="24"/>
  <c r="V1406" i="24"/>
  <c r="V1389" i="24"/>
  <c r="V1320" i="24"/>
  <c r="T1319" i="24"/>
  <c r="W1312" i="24"/>
  <c r="W1310" i="24"/>
  <c r="V1304" i="24"/>
  <c r="V1297" i="24"/>
  <c r="V1218" i="24"/>
  <c r="V1202" i="24"/>
  <c r="W1197" i="24"/>
  <c r="W1193" i="24"/>
  <c r="V1176" i="24"/>
  <c r="Z1082" i="24"/>
  <c r="W1082" i="24"/>
  <c r="V1020" i="24"/>
  <c r="Z1013" i="24"/>
  <c r="W866" i="24"/>
  <c r="AD1783" i="24"/>
  <c r="W1779" i="24"/>
  <c r="W1768" i="24"/>
  <c r="V1754" i="24"/>
  <c r="V1750" i="24"/>
  <c r="T1746" i="24"/>
  <c r="Z1741" i="24"/>
  <c r="AD1739" i="24"/>
  <c r="V1738" i="24"/>
  <c r="W1728" i="24"/>
  <c r="W1720" i="24"/>
  <c r="Z1719" i="24"/>
  <c r="AD1716" i="24"/>
  <c r="V1710" i="24"/>
  <c r="V1702" i="24"/>
  <c r="R1692" i="24"/>
  <c r="Y1692" i="24" s="1"/>
  <c r="V1690" i="24"/>
  <c r="T1689" i="24"/>
  <c r="W1684" i="24"/>
  <c r="R1680" i="24"/>
  <c r="S1680" i="24" s="1"/>
  <c r="V1678" i="24"/>
  <c r="V1670" i="24"/>
  <c r="Z1659" i="24"/>
  <c r="V1658" i="24"/>
  <c r="Z1653" i="24"/>
  <c r="W1652" i="24"/>
  <c r="V1646" i="24"/>
  <c r="T1642" i="24"/>
  <c r="Z1641" i="24"/>
  <c r="W1640" i="24"/>
  <c r="AD1639" i="24"/>
  <c r="V1634" i="24"/>
  <c r="Z1629" i="24"/>
  <c r="W1628" i="24"/>
  <c r="V1622" i="24"/>
  <c r="W1620" i="24"/>
  <c r="V1619" i="24"/>
  <c r="W1616" i="24"/>
  <c r="V1610" i="24"/>
  <c r="V1606" i="24"/>
  <c r="V1602" i="24"/>
  <c r="AD1600" i="24"/>
  <c r="V1595" i="24"/>
  <c r="W1592" i="24"/>
  <c r="AD1586" i="24"/>
  <c r="V1586" i="24"/>
  <c r="T1584" i="24"/>
  <c r="V1579" i="24"/>
  <c r="W1576" i="24"/>
  <c r="W1572" i="24"/>
  <c r="AD1571" i="24"/>
  <c r="W1568" i="24"/>
  <c r="V1562" i="24"/>
  <c r="W1556" i="24"/>
  <c r="V1553" i="24"/>
  <c r="W1548" i="24"/>
  <c r="V1547" i="24"/>
  <c r="V1542" i="24"/>
  <c r="V1539" i="24"/>
  <c r="V1534" i="24"/>
  <c r="V1531" i="24"/>
  <c r="V1525" i="24"/>
  <c r="T1522" i="24"/>
  <c r="R1519" i="24"/>
  <c r="S1519" i="24" s="1"/>
  <c r="V1519" i="24"/>
  <c r="V1514" i="24"/>
  <c r="V1509" i="24"/>
  <c r="V1505" i="24"/>
  <c r="W1500" i="24"/>
  <c r="T1499" i="24"/>
  <c r="V1497" i="24"/>
  <c r="T1494" i="24"/>
  <c r="W1492" i="24"/>
  <c r="Z1491" i="24"/>
  <c r="V1489" i="24"/>
  <c r="Z1488" i="24"/>
  <c r="W1484" i="24"/>
  <c r="V1481" i="24"/>
  <c r="V1477" i="24"/>
  <c r="W1472" i="24"/>
  <c r="V1469" i="24"/>
  <c r="W1464" i="24"/>
  <c r="Z1461" i="24"/>
  <c r="V1461" i="24"/>
  <c r="Z1460" i="24"/>
  <c r="W1456" i="24"/>
  <c r="Z1453" i="24"/>
  <c r="V1453" i="24"/>
  <c r="Z1450" i="24"/>
  <c r="W1448" i="24"/>
  <c r="AD1447" i="24"/>
  <c r="V1445" i="24"/>
  <c r="AD1444" i="24"/>
  <c r="Z1442" i="24"/>
  <c r="W1440" i="24"/>
  <c r="V1437" i="24"/>
  <c r="R1436" i="24"/>
  <c r="S1436" i="24" s="1"/>
  <c r="W1432" i="24"/>
  <c r="V1429" i="24"/>
  <c r="T1425" i="24"/>
  <c r="W1424" i="24"/>
  <c r="T1423" i="24"/>
  <c r="V1421" i="24"/>
  <c r="V1411" i="24"/>
  <c r="V1398" i="24"/>
  <c r="W1392" i="24"/>
  <c r="V1381" i="24"/>
  <c r="T1364" i="24"/>
  <c r="AD1355" i="24"/>
  <c r="V1355" i="24"/>
  <c r="V1337" i="24"/>
  <c r="V1331" i="24"/>
  <c r="T1328" i="24"/>
  <c r="T1322" i="24"/>
  <c r="W1300" i="24"/>
  <c r="W1298" i="24"/>
  <c r="T1293" i="24"/>
  <c r="V1285" i="24"/>
  <c r="V1281" i="24"/>
  <c r="V1252" i="24"/>
  <c r="V1212" i="24"/>
  <c r="W1185" i="24"/>
  <c r="V1160" i="24"/>
  <c r="V1156" i="24"/>
  <c r="V1152" i="24"/>
  <c r="W1150" i="24"/>
  <c r="V1000" i="24"/>
  <c r="AD956" i="24"/>
  <c r="V920" i="24"/>
  <c r="V916" i="24"/>
  <c r="V912" i="24"/>
  <c r="V894" i="24"/>
  <c r="W834" i="24"/>
  <c r="V743" i="24"/>
  <c r="V1409" i="24"/>
  <c r="W1404" i="24"/>
  <c r="V1401" i="24"/>
  <c r="V1395" i="24"/>
  <c r="V1390" i="24"/>
  <c r="V1387" i="24"/>
  <c r="AD1382" i="24"/>
  <c r="V1382" i="24"/>
  <c r="Z1381" i="24"/>
  <c r="W1376" i="24"/>
  <c r="Z1375" i="24"/>
  <c r="V1371" i="24"/>
  <c r="V1367" i="24"/>
  <c r="V1357" i="24"/>
  <c r="W1352" i="24"/>
  <c r="V1347" i="24"/>
  <c r="V1343" i="24"/>
  <c r="Z1334" i="24"/>
  <c r="T1332" i="24"/>
  <c r="W1332" i="24"/>
  <c r="W1330" i="24"/>
  <c r="V1329" i="24"/>
  <c r="W1324" i="24"/>
  <c r="W1318" i="24"/>
  <c r="W1316" i="24"/>
  <c r="W1314" i="24"/>
  <c r="V1313" i="24"/>
  <c r="V1284" i="24"/>
  <c r="W1270" i="24"/>
  <c r="V1269" i="24"/>
  <c r="W1260" i="24"/>
  <c r="W1258" i="24"/>
  <c r="V1257" i="24"/>
  <c r="T1254" i="24"/>
  <c r="AD1252" i="24"/>
  <c r="W1252" i="24"/>
  <c r="W1250" i="24"/>
  <c r="V1249" i="24"/>
  <c r="Z1243" i="24"/>
  <c r="Z1242" i="24"/>
  <c r="W1238" i="24"/>
  <c r="R1237" i="24"/>
  <c r="Y1237" i="24" s="1"/>
  <c r="V1237" i="24"/>
  <c r="W1228" i="24"/>
  <c r="W1226" i="24"/>
  <c r="V1225" i="24"/>
  <c r="V1223" i="24"/>
  <c r="Z1222" i="24"/>
  <c r="W1213" i="24"/>
  <c r="V1208" i="24"/>
  <c r="V1198" i="24"/>
  <c r="V1194" i="24"/>
  <c r="W1189" i="24"/>
  <c r="AD1185" i="24"/>
  <c r="V1182" i="24"/>
  <c r="V1144" i="24"/>
  <c r="W1142" i="24"/>
  <c r="V1127" i="24"/>
  <c r="V1107" i="24"/>
  <c r="W1102" i="24"/>
  <c r="V1083" i="24"/>
  <c r="W1062" i="24"/>
  <c r="AD1061" i="24"/>
  <c r="T1016" i="24"/>
  <c r="T967" i="24"/>
  <c r="V958" i="24"/>
  <c r="Z957" i="24"/>
  <c r="V948" i="24"/>
  <c r="V944" i="24"/>
  <c r="V908" i="24"/>
  <c r="V814" i="24"/>
  <c r="V534" i="24"/>
  <c r="V532" i="24"/>
  <c r="T531" i="24"/>
  <c r="V1415" i="24"/>
  <c r="Z1410" i="24"/>
  <c r="V1410" i="24"/>
  <c r="Z1409" i="24"/>
  <c r="V1407" i="24"/>
  <c r="Z1404" i="24"/>
  <c r="V1402" i="24"/>
  <c r="V1399" i="24"/>
  <c r="W1396" i="24"/>
  <c r="V1393" i="24"/>
  <c r="W1388" i="24"/>
  <c r="Z1385" i="24"/>
  <c r="V1385" i="24"/>
  <c r="V1377" i="24"/>
  <c r="W1372" i="24"/>
  <c r="W1368" i="24"/>
  <c r="V1363" i="24"/>
  <c r="V1359" i="24"/>
  <c r="V1353" i="24"/>
  <c r="W1348" i="24"/>
  <c r="Z1347" i="24"/>
  <c r="W1344" i="24"/>
  <c r="W1342" i="24"/>
  <c r="V1341" i="24"/>
  <c r="V1336" i="24"/>
  <c r="V1335" i="24"/>
  <c r="V1328" i="24"/>
  <c r="V1327" i="24"/>
  <c r="W1322" i="24"/>
  <c r="V1321" i="24"/>
  <c r="V1317" i="24"/>
  <c r="Z1310" i="24"/>
  <c r="W1302" i="24"/>
  <c r="Z1301" i="24"/>
  <c r="V1301" i="24"/>
  <c r="Z1298" i="24"/>
  <c r="AD1297" i="24"/>
  <c r="T1295" i="24"/>
  <c r="W1292" i="24"/>
  <c r="W1290" i="24"/>
  <c r="V1289" i="24"/>
  <c r="AD1288" i="24"/>
  <c r="W1284" i="24"/>
  <c r="AD1283" i="24"/>
  <c r="W1276" i="24"/>
  <c r="W1274" i="24"/>
  <c r="V1273" i="24"/>
  <c r="AD1272" i="24"/>
  <c r="V1268" i="24"/>
  <c r="T1267" i="24"/>
  <c r="Z1264" i="24"/>
  <c r="W1264" i="24"/>
  <c r="W1262" i="24"/>
  <c r="V1261" i="24"/>
  <c r="AD1260" i="24"/>
  <c r="T1257" i="24"/>
  <c r="V1256" i="24"/>
  <c r="V1236" i="24"/>
  <c r="W1232" i="24"/>
  <c r="W1230" i="24"/>
  <c r="V1229" i="24"/>
  <c r="Z1228" i="24"/>
  <c r="AD1226" i="24"/>
  <c r="V1224" i="24"/>
  <c r="V1220" i="24"/>
  <c r="Z1219" i="24"/>
  <c r="V1214" i="24"/>
  <c r="AD1209" i="24"/>
  <c r="W1209" i="24"/>
  <c r="AD1207" i="24"/>
  <c r="Z1204" i="24"/>
  <c r="V1204" i="24"/>
  <c r="V1200" i="24"/>
  <c r="V1190" i="24"/>
  <c r="V1186" i="24"/>
  <c r="V1180" i="24"/>
  <c r="V1136" i="24"/>
  <c r="AD1129" i="24"/>
  <c r="AD1116" i="24"/>
  <c r="V1116" i="24"/>
  <c r="V1096" i="24"/>
  <c r="W1078" i="24"/>
  <c r="V1063" i="24"/>
  <c r="W1050" i="24"/>
  <c r="W1030" i="24"/>
  <c r="W1010" i="24"/>
  <c r="Z1009" i="24"/>
  <c r="V954" i="24"/>
  <c r="Z927" i="24"/>
  <c r="Z915" i="24"/>
  <c r="W890" i="24"/>
  <c r="V872" i="24"/>
  <c r="V860" i="24"/>
  <c r="Z767" i="24"/>
  <c r="W1416" i="24"/>
  <c r="AD1413" i="24"/>
  <c r="V1413" i="24"/>
  <c r="W1408" i="24"/>
  <c r="V1405" i="24"/>
  <c r="W1400" i="24"/>
  <c r="V1397" i="24"/>
  <c r="V1394" i="24"/>
  <c r="V1391" i="24"/>
  <c r="V1386" i="24"/>
  <c r="V1383" i="24"/>
  <c r="W1380" i="24"/>
  <c r="V1379" i="24"/>
  <c r="V1373" i="24"/>
  <c r="V1369" i="24"/>
  <c r="W1364" i="24"/>
  <c r="W1360" i="24"/>
  <c r="T1357" i="24"/>
  <c r="V1349" i="24"/>
  <c r="AD1345" i="24"/>
  <c r="V1345" i="24"/>
  <c r="V1340" i="24"/>
  <c r="V1339" i="24"/>
  <c r="W1336" i="24"/>
  <c r="W1334" i="24"/>
  <c r="V1333" i="24"/>
  <c r="W1328" i="24"/>
  <c r="W1326" i="24"/>
  <c r="V1325" i="24"/>
  <c r="W1308" i="24"/>
  <c r="W1306" i="24"/>
  <c r="AD1305" i="24"/>
  <c r="V1305" i="24"/>
  <c r="Z1304" i="24"/>
  <c r="V1300" i="24"/>
  <c r="W1296" i="24"/>
  <c r="W1294" i="24"/>
  <c r="V1293" i="24"/>
  <c r="V1288" i="24"/>
  <c r="W1282" i="24"/>
  <c r="W1280" i="24"/>
  <c r="W1278" i="24"/>
  <c r="V1277" i="24"/>
  <c r="V1272" i="24"/>
  <c r="AD1268" i="24"/>
  <c r="W1268" i="24"/>
  <c r="W1266" i="24"/>
  <c r="V1265" i="24"/>
  <c r="Z1259" i="24"/>
  <c r="W1254" i="24"/>
  <c r="V1253" i="24"/>
  <c r="W1244" i="24"/>
  <c r="W1242" i="24"/>
  <c r="V1241" i="24"/>
  <c r="W1236" i="24"/>
  <c r="W1234" i="24"/>
  <c r="V1233" i="24"/>
  <c r="W1221" i="24"/>
  <c r="W1217" i="24"/>
  <c r="V1216" i="24"/>
  <c r="V1210" i="24"/>
  <c r="W1205" i="24"/>
  <c r="W1201" i="24"/>
  <c r="V1196" i="24"/>
  <c r="V1192" i="24"/>
  <c r="V1178" i="24"/>
  <c r="Z1177" i="24"/>
  <c r="V1164" i="24"/>
  <c r="V1079" i="24"/>
  <c r="V1072" i="24"/>
  <c r="T1067" i="24"/>
  <c r="Z1065" i="24"/>
  <c r="V1051" i="24"/>
  <c r="AD1044" i="24"/>
  <c r="V1044" i="24"/>
  <c r="V1031" i="24"/>
  <c r="W1026" i="24"/>
  <c r="V1011" i="24"/>
  <c r="Z1006" i="24"/>
  <c r="W1006" i="24"/>
  <c r="V970" i="24"/>
  <c r="Z902" i="24"/>
  <c r="V751" i="24"/>
  <c r="V1184" i="24"/>
  <c r="AD1178" i="24"/>
  <c r="V1174" i="24"/>
  <c r="V1170" i="24"/>
  <c r="W1165" i="24"/>
  <c r="W1161" i="24"/>
  <c r="V1148" i="24"/>
  <c r="V1140" i="24"/>
  <c r="V1131" i="24"/>
  <c r="W1130" i="24"/>
  <c r="V1124" i="24"/>
  <c r="V1120" i="24"/>
  <c r="V1111" i="24"/>
  <c r="W1110" i="24"/>
  <c r="V1104" i="24"/>
  <c r="V1100" i="24"/>
  <c r="AD1097" i="24"/>
  <c r="Z1096" i="24"/>
  <c r="Z1091" i="24"/>
  <c r="AD1089" i="24"/>
  <c r="V1087" i="24"/>
  <c r="W1086" i="24"/>
  <c r="V1080" i="24"/>
  <c r="Z1078" i="24"/>
  <c r="V1076" i="24"/>
  <c r="Z1069" i="24"/>
  <c r="V1067" i="24"/>
  <c r="W1066" i="24"/>
  <c r="V1059" i="24"/>
  <c r="V1055" i="24"/>
  <c r="AD1054" i="24"/>
  <c r="W1054" i="24"/>
  <c r="V1048" i="24"/>
  <c r="V1035" i="24"/>
  <c r="W1034" i="24"/>
  <c r="V1028" i="24"/>
  <c r="V1024" i="24"/>
  <c r="T1020" i="24"/>
  <c r="V1015" i="24"/>
  <c r="Z1014" i="24"/>
  <c r="W1014" i="24"/>
  <c r="V1008" i="24"/>
  <c r="V1004" i="24"/>
  <c r="AD997" i="24"/>
  <c r="V995" i="24"/>
  <c r="W994" i="24"/>
  <c r="V988" i="24"/>
  <c r="V974" i="24"/>
  <c r="W970" i="24"/>
  <c r="AD969" i="24"/>
  <c r="W962" i="24"/>
  <c r="W954" i="24"/>
  <c r="V942" i="24"/>
  <c r="W938" i="24"/>
  <c r="W930" i="24"/>
  <c r="V924" i="24"/>
  <c r="V906" i="24"/>
  <c r="V888" i="24"/>
  <c r="V884" i="24"/>
  <c r="W882" i="24"/>
  <c r="V876" i="24"/>
  <c r="Z872" i="24"/>
  <c r="V868" i="24"/>
  <c r="V864" i="24"/>
  <c r="V858" i="24"/>
  <c r="AD811" i="24"/>
  <c r="R811" i="24"/>
  <c r="V810" i="24"/>
  <c r="AD801" i="24"/>
  <c r="V792" i="24"/>
  <c r="V788" i="24"/>
  <c r="V784" i="24"/>
  <c r="V780" i="24"/>
  <c r="T776" i="24"/>
  <c r="V776" i="24"/>
  <c r="V772" i="24"/>
  <c r="V756" i="24"/>
  <c r="V494" i="24"/>
  <c r="V486" i="24"/>
  <c r="AC1175" i="24"/>
  <c r="V1166" i="24"/>
  <c r="Z1165" i="24"/>
  <c r="AD1163" i="24"/>
  <c r="V1162" i="24"/>
  <c r="T1161" i="24"/>
  <c r="Z1159" i="24"/>
  <c r="V1155" i="24"/>
  <c r="W1154" i="24"/>
  <c r="AD1153" i="24"/>
  <c r="Z1151" i="24"/>
  <c r="AD1145" i="24"/>
  <c r="Z1144" i="24"/>
  <c r="V1135" i="24"/>
  <c r="Z1134" i="24"/>
  <c r="W1134" i="24"/>
  <c r="Z1133" i="24"/>
  <c r="V1128" i="24"/>
  <c r="V1115" i="24"/>
  <c r="W1114" i="24"/>
  <c r="Z1113" i="24"/>
  <c r="V1108" i="24"/>
  <c r="AD1104" i="24"/>
  <c r="V1095" i="24"/>
  <c r="W1094" i="24"/>
  <c r="V1091" i="24"/>
  <c r="W1090" i="24"/>
  <c r="V1084" i="24"/>
  <c r="T1082" i="24"/>
  <c r="R1079" i="24"/>
  <c r="Y1079" i="24" s="1"/>
  <c r="AD1077" i="24"/>
  <c r="V1071" i="24"/>
  <c r="W1070" i="24"/>
  <c r="V1064" i="24"/>
  <c r="V1060" i="24"/>
  <c r="W1058" i="24"/>
  <c r="V1052" i="24"/>
  <c r="V1043" i="24"/>
  <c r="W1042" i="24"/>
  <c r="V1039" i="24"/>
  <c r="Z1038" i="24"/>
  <c r="W1038" i="24"/>
  <c r="V1032" i="24"/>
  <c r="Z1029" i="24"/>
  <c r="Z1025" i="24"/>
  <c r="AD1021" i="24"/>
  <c r="V1019" i="24"/>
  <c r="W1018" i="24"/>
  <c r="V1012" i="24"/>
  <c r="V999" i="24"/>
  <c r="W998" i="24"/>
  <c r="V992" i="24"/>
  <c r="T988" i="24"/>
  <c r="V986" i="24"/>
  <c r="T979" i="24"/>
  <c r="T977" i="24"/>
  <c r="V968" i="24"/>
  <c r="V964" i="24"/>
  <c r="V960" i="24"/>
  <c r="V956" i="24"/>
  <c r="V952" i="24"/>
  <c r="V936" i="24"/>
  <c r="V932" i="24"/>
  <c r="V928" i="24"/>
  <c r="V922" i="24"/>
  <c r="V910" i="24"/>
  <c r="W906" i="24"/>
  <c r="W898" i="24"/>
  <c r="T894" i="24"/>
  <c r="V892" i="24"/>
  <c r="Z891" i="24"/>
  <c r="AD888" i="24"/>
  <c r="V880" i="24"/>
  <c r="V874" i="24"/>
  <c r="V862" i="24"/>
  <c r="W858" i="24"/>
  <c r="V840" i="24"/>
  <c r="V828" i="24"/>
  <c r="V824" i="24"/>
  <c r="V820" i="24"/>
  <c r="V734" i="24"/>
  <c r="V727" i="24"/>
  <c r="V710" i="24"/>
  <c r="W677" i="24"/>
  <c r="W675" i="24"/>
  <c r="AD668" i="24"/>
  <c r="AD1183" i="24"/>
  <c r="W1181" i="24"/>
  <c r="Z1180" i="24"/>
  <c r="W1177" i="24"/>
  <c r="Z1176" i="24"/>
  <c r="V1172" i="24"/>
  <c r="V1168" i="24"/>
  <c r="W1158" i="24"/>
  <c r="V1151" i="24"/>
  <c r="V1147" i="24"/>
  <c r="R1146" i="24"/>
  <c r="W1146" i="24"/>
  <c r="V1143" i="24"/>
  <c r="V1139" i="24"/>
  <c r="W1138" i="24"/>
  <c r="V1132" i="24"/>
  <c r="V1123" i="24"/>
  <c r="W1122" i="24"/>
  <c r="V1119" i="24"/>
  <c r="Z1118" i="24"/>
  <c r="W1118" i="24"/>
  <c r="AD1112" i="24"/>
  <c r="V1112" i="24"/>
  <c r="V1103" i="24"/>
  <c r="V1099" i="24"/>
  <c r="R1098" i="24"/>
  <c r="Y1098" i="24" s="1"/>
  <c r="W1098" i="24"/>
  <c r="V1092" i="24"/>
  <c r="R1091" i="24"/>
  <c r="Y1091" i="24" s="1"/>
  <c r="V1088" i="24"/>
  <c r="Z1087" i="24"/>
  <c r="V1075" i="24"/>
  <c r="W1074" i="24"/>
  <c r="V1068" i="24"/>
  <c r="V1056" i="24"/>
  <c r="V1047" i="24"/>
  <c r="W1046" i="24"/>
  <c r="V1036" i="24"/>
  <c r="V1027" i="24"/>
  <c r="V1023" i="24"/>
  <c r="W1022" i="24"/>
  <c r="V1016" i="24"/>
  <c r="V1007" i="24"/>
  <c r="V1003" i="24"/>
  <c r="R1002" i="24"/>
  <c r="W1002" i="24"/>
  <c r="AD998" i="24"/>
  <c r="V996" i="24"/>
  <c r="V990" i="24"/>
  <c r="R986" i="24"/>
  <c r="S986" i="24" s="1"/>
  <c r="W986" i="24"/>
  <c r="T978" i="24"/>
  <c r="W978" i="24"/>
  <c r="V972" i="24"/>
  <c r="W946" i="24"/>
  <c r="V940" i="24"/>
  <c r="V926" i="24"/>
  <c r="W922" i="24"/>
  <c r="W914" i="24"/>
  <c r="Z911" i="24"/>
  <c r="V904" i="24"/>
  <c r="V900" i="24"/>
  <c r="V896" i="24"/>
  <c r="V890" i="24"/>
  <c r="AD885" i="24"/>
  <c r="T883" i="24"/>
  <c r="AD881" i="24"/>
  <c r="V878" i="24"/>
  <c r="T877" i="24"/>
  <c r="AD874" i="24"/>
  <c r="W874" i="24"/>
  <c r="Z863" i="24"/>
  <c r="T842" i="24"/>
  <c r="W818" i="24"/>
  <c r="V764" i="24"/>
  <c r="V616" i="24"/>
  <c r="V856" i="24"/>
  <c r="Z854" i="24"/>
  <c r="W850" i="24"/>
  <c r="V844" i="24"/>
  <c r="V836" i="24"/>
  <c r="V832" i="24"/>
  <c r="V816" i="24"/>
  <c r="W810" i="24"/>
  <c r="Z806" i="24"/>
  <c r="W802" i="24"/>
  <c r="V796" i="24"/>
  <c r="T795" i="24"/>
  <c r="Z793" i="24"/>
  <c r="V781" i="24"/>
  <c r="AD777" i="24"/>
  <c r="V777" i="24"/>
  <c r="V773" i="24"/>
  <c r="V769" i="24"/>
  <c r="V768" i="24"/>
  <c r="W765" i="24"/>
  <c r="V761" i="24"/>
  <c r="V760" i="24"/>
  <c r="W757" i="24"/>
  <c r="V753" i="24"/>
  <c r="V752" i="24"/>
  <c r="V748" i="24"/>
  <c r="Z740" i="24"/>
  <c r="V740" i="24"/>
  <c r="V735" i="24"/>
  <c r="AD717" i="24"/>
  <c r="V711" i="24"/>
  <c r="V704" i="24"/>
  <c r="Z619" i="24"/>
  <c r="V602" i="24"/>
  <c r="Z536" i="24"/>
  <c r="V517" i="24"/>
  <c r="V511" i="24"/>
  <c r="V375" i="24"/>
  <c r="AD231" i="24"/>
  <c r="V852" i="24"/>
  <c r="V848" i="24"/>
  <c r="AD845" i="24"/>
  <c r="Z844" i="24"/>
  <c r="V842" i="24"/>
  <c r="Z839" i="24"/>
  <c r="AD837" i="24"/>
  <c r="V830" i="24"/>
  <c r="V826" i="24"/>
  <c r="AD820" i="24"/>
  <c r="V812" i="24"/>
  <c r="V808" i="24"/>
  <c r="V804" i="24"/>
  <c r="V800" i="24"/>
  <c r="V794" i="24"/>
  <c r="V766" i="24"/>
  <c r="V758" i="24"/>
  <c r="W749" i="24"/>
  <c r="V745" i="24"/>
  <c r="V744" i="24"/>
  <c r="AD741" i="24"/>
  <c r="W741" i="24"/>
  <c r="V732" i="24"/>
  <c r="AD729" i="24"/>
  <c r="V718" i="24"/>
  <c r="AD714" i="24"/>
  <c r="V698" i="24"/>
  <c r="V681" i="24"/>
  <c r="V626" i="24"/>
  <c r="Z615" i="24"/>
  <c r="AD609" i="24"/>
  <c r="W609" i="24"/>
  <c r="AD604" i="24"/>
  <c r="T548" i="24"/>
  <c r="W522" i="24"/>
  <c r="AD395" i="24"/>
  <c r="Z852" i="24"/>
  <c r="Z848" i="24"/>
  <c r="V846" i="24"/>
  <c r="W842" i="24"/>
  <c r="R826" i="24"/>
  <c r="W826" i="24"/>
  <c r="AD804" i="24"/>
  <c r="T800" i="24"/>
  <c r="V798" i="24"/>
  <c r="W794" i="24"/>
  <c r="W786" i="24"/>
  <c r="W782" i="24"/>
  <c r="W778" i="24"/>
  <c r="W774" i="24"/>
  <c r="T768" i="24"/>
  <c r="V767" i="24"/>
  <c r="V759" i="24"/>
  <c r="AD752" i="24"/>
  <c r="T750" i="24"/>
  <c r="V750" i="24"/>
  <c r="Z744" i="24"/>
  <c r="V742" i="24"/>
  <c r="V737" i="24"/>
  <c r="V736" i="24"/>
  <c r="W733" i="24"/>
  <c r="V726" i="24"/>
  <c r="V692" i="24"/>
  <c r="V674" i="24"/>
  <c r="W653" i="24"/>
  <c r="W633" i="24"/>
  <c r="V620" i="24"/>
  <c r="Z596" i="24"/>
  <c r="V527" i="24"/>
  <c r="V459" i="24"/>
  <c r="V719" i="24"/>
  <c r="V709" i="24"/>
  <c r="V708" i="24"/>
  <c r="W703" i="24"/>
  <c r="V702" i="24"/>
  <c r="V697" i="24"/>
  <c r="V696" i="24"/>
  <c r="W689" i="24"/>
  <c r="W687" i="24"/>
  <c r="V686" i="24"/>
  <c r="T681" i="24"/>
  <c r="W679" i="24"/>
  <c r="V678" i="24"/>
  <c r="W667" i="24"/>
  <c r="V666" i="24"/>
  <c r="Z647" i="24"/>
  <c r="AD643" i="24"/>
  <c r="AD642" i="24"/>
  <c r="V640" i="24"/>
  <c r="Z637" i="24"/>
  <c r="W637" i="24"/>
  <c r="W629" i="24"/>
  <c r="Z624" i="24"/>
  <c r="V624" i="24"/>
  <c r="W613" i="24"/>
  <c r="AD612" i="24"/>
  <c r="R611" i="24"/>
  <c r="W605" i="24"/>
  <c r="AD601" i="24"/>
  <c r="V597" i="24"/>
  <c r="W593" i="24"/>
  <c r="V562" i="24"/>
  <c r="V557" i="24"/>
  <c r="Z554" i="24"/>
  <c r="AD553" i="24"/>
  <c r="W530" i="24"/>
  <c r="W460" i="24"/>
  <c r="Z453" i="24"/>
  <c r="V453" i="24"/>
  <c r="V443" i="24"/>
  <c r="W432" i="24"/>
  <c r="W384" i="24"/>
  <c r="Z724" i="24"/>
  <c r="V724" i="24"/>
  <c r="V716" i="24"/>
  <c r="T711" i="24"/>
  <c r="T709" i="24"/>
  <c r="W707" i="24"/>
  <c r="V706" i="24"/>
  <c r="V701" i="24"/>
  <c r="AD700" i="24"/>
  <c r="V700" i="24"/>
  <c r="W695" i="24"/>
  <c r="V694" i="24"/>
  <c r="W691" i="24"/>
  <c r="V690" i="24"/>
  <c r="V685" i="24"/>
  <c r="V662" i="24"/>
  <c r="V654" i="24"/>
  <c r="V648" i="24"/>
  <c r="V644" i="24"/>
  <c r="W641" i="24"/>
  <c r="V638" i="24"/>
  <c r="V630" i="24"/>
  <c r="V622" i="24"/>
  <c r="Z621" i="24"/>
  <c r="V618" i="24"/>
  <c r="Z617" i="24"/>
  <c r="V610" i="24"/>
  <c r="V606" i="24"/>
  <c r="V589" i="24"/>
  <c r="V586" i="24"/>
  <c r="W585" i="24"/>
  <c r="AD569" i="24"/>
  <c r="V565" i="24"/>
  <c r="T561" i="24"/>
  <c r="V537" i="24"/>
  <c r="V535" i="24"/>
  <c r="T534" i="24"/>
  <c r="V465" i="24"/>
  <c r="Z464" i="24"/>
  <c r="Z462" i="24"/>
  <c r="Z436" i="24"/>
  <c r="T415" i="24"/>
  <c r="Z414" i="24"/>
  <c r="W404" i="24"/>
  <c r="T277" i="24"/>
  <c r="V729" i="24"/>
  <c r="V728" i="24"/>
  <c r="W725" i="24"/>
  <c r="V721" i="24"/>
  <c r="V720" i="24"/>
  <c r="W717" i="24"/>
  <c r="V713" i="24"/>
  <c r="V712" i="24"/>
  <c r="V705" i="24"/>
  <c r="W699" i="24"/>
  <c r="V693" i="24"/>
  <c r="W683" i="24"/>
  <c r="V682" i="24"/>
  <c r="T676" i="24"/>
  <c r="W673" i="24"/>
  <c r="T672" i="24"/>
  <c r="W671" i="24"/>
  <c r="V670" i="24"/>
  <c r="T669" i="24"/>
  <c r="Z667" i="24"/>
  <c r="W663" i="24"/>
  <c r="W657" i="24"/>
  <c r="T656" i="24"/>
  <c r="Z655" i="24"/>
  <c r="T654" i="24"/>
  <c r="Z650" i="24"/>
  <c r="W649" i="24"/>
  <c r="W645" i="24"/>
  <c r="V628" i="24"/>
  <c r="W625" i="24"/>
  <c r="V614" i="24"/>
  <c r="V604" i="24"/>
  <c r="Z590" i="24"/>
  <c r="AD582" i="24"/>
  <c r="V581" i="24"/>
  <c r="V573" i="24"/>
  <c r="V540" i="24"/>
  <c r="V529" i="24"/>
  <c r="V519" i="24"/>
  <c r="T514" i="24"/>
  <c r="V493" i="24"/>
  <c r="W468" i="24"/>
  <c r="W440" i="24"/>
  <c r="V294" i="24"/>
  <c r="Z198" i="24"/>
  <c r="V521" i="24"/>
  <c r="V509" i="24"/>
  <c r="AD494" i="24"/>
  <c r="V484" i="24"/>
  <c r="Z472" i="24"/>
  <c r="Z463" i="24"/>
  <c r="V451" i="24"/>
  <c r="T447" i="24"/>
  <c r="W444" i="24"/>
  <c r="V437" i="24"/>
  <c r="V435" i="24"/>
  <c r="V425" i="24"/>
  <c r="W420" i="24"/>
  <c r="Z412" i="24"/>
  <c r="Z406" i="24"/>
  <c r="T399" i="24"/>
  <c r="V389" i="24"/>
  <c r="W376" i="24"/>
  <c r="R371" i="24"/>
  <c r="Y371" i="24" s="1"/>
  <c r="V371" i="24"/>
  <c r="V369" i="24"/>
  <c r="V356" i="24"/>
  <c r="V354" i="24"/>
  <c r="V340" i="24"/>
  <c r="T322" i="24"/>
  <c r="V322" i="24"/>
  <c r="Z320" i="24"/>
  <c r="R301" i="24"/>
  <c r="Y301" i="24" s="1"/>
  <c r="V261" i="24"/>
  <c r="V249" i="24"/>
  <c r="V238" i="24"/>
  <c r="V232" i="24"/>
  <c r="R217" i="24"/>
  <c r="R160" i="24"/>
  <c r="Y160" i="24" s="1"/>
  <c r="V110" i="24"/>
  <c r="T511" i="24"/>
  <c r="V510" i="24"/>
  <c r="T507" i="24"/>
  <c r="V500" i="24"/>
  <c r="T493" i="24"/>
  <c r="V489" i="24"/>
  <c r="V487" i="24"/>
  <c r="V479" i="24"/>
  <c r="T477" i="24"/>
  <c r="W476" i="24"/>
  <c r="W472" i="24"/>
  <c r="V471" i="24"/>
  <c r="V469" i="24"/>
  <c r="Z468" i="24"/>
  <c r="Z454" i="24"/>
  <c r="W452" i="24"/>
  <c r="V449" i="24"/>
  <c r="V441" i="24"/>
  <c r="V433" i="24"/>
  <c r="AD429" i="24"/>
  <c r="V417" i="24"/>
  <c r="V413" i="24"/>
  <c r="W408" i="24"/>
  <c r="V407" i="24"/>
  <c r="T389" i="24"/>
  <c r="V387" i="24"/>
  <c r="Z381" i="24"/>
  <c r="W380" i="24"/>
  <c r="V379" i="24"/>
  <c r="V365" i="24"/>
  <c r="V362" i="24"/>
  <c r="W347" i="24"/>
  <c r="W307" i="24"/>
  <c r="Z303" i="24"/>
  <c r="V270" i="24"/>
  <c r="V266" i="24"/>
  <c r="AD263" i="24"/>
  <c r="AD255" i="24"/>
  <c r="V254" i="24"/>
  <c r="Z189" i="24"/>
  <c r="Z163" i="24"/>
  <c r="AD156" i="24"/>
  <c r="T155" i="24"/>
  <c r="V155" i="24"/>
  <c r="R133" i="24"/>
  <c r="Y133" i="24" s="1"/>
  <c r="V513" i="24"/>
  <c r="W506" i="24"/>
  <c r="W498" i="24"/>
  <c r="T497" i="24"/>
  <c r="AD490" i="24"/>
  <c r="W490" i="24"/>
  <c r="Z485" i="24"/>
  <c r="V485" i="24"/>
  <c r="W480" i="24"/>
  <c r="Z479" i="24"/>
  <c r="V475" i="24"/>
  <c r="R467" i="24"/>
  <c r="V467" i="24"/>
  <c r="Z461" i="24"/>
  <c r="W456" i="24"/>
  <c r="V455" i="24"/>
  <c r="V431" i="24"/>
  <c r="W428" i="24"/>
  <c r="W424" i="24"/>
  <c r="V423" i="24"/>
  <c r="V421" i="24"/>
  <c r="T413" i="24"/>
  <c r="T403" i="24"/>
  <c r="V403" i="24"/>
  <c r="V401" i="24"/>
  <c r="V393" i="24"/>
  <c r="V383" i="24"/>
  <c r="T365" i="24"/>
  <c r="W343" i="24"/>
  <c r="AD334" i="24"/>
  <c r="V332" i="24"/>
  <c r="AD304" i="24"/>
  <c r="R287" i="24"/>
  <c r="S287" i="24" s="1"/>
  <c r="AD285" i="24"/>
  <c r="W283" i="24"/>
  <c r="V271" i="24"/>
  <c r="V244" i="24"/>
  <c r="Z228" i="24"/>
  <c r="T197" i="24"/>
  <c r="AD196" i="24"/>
  <c r="Z193" i="24"/>
  <c r="AD191" i="24"/>
  <c r="R2049" i="24"/>
  <c r="S2049" i="24" s="1"/>
  <c r="Z2049" i="24"/>
  <c r="Z1931" i="24"/>
  <c r="AD1931" i="24"/>
  <c r="AD2487" i="24"/>
  <c r="T2442" i="24"/>
  <c r="Z2441" i="24"/>
  <c r="T2440" i="24"/>
  <c r="Z2401" i="24"/>
  <c r="T2364" i="24"/>
  <c r="Z2357" i="24"/>
  <c r="T2357" i="24"/>
  <c r="T2341" i="24"/>
  <c r="Z2321" i="24"/>
  <c r="T2321" i="24"/>
  <c r="T2314" i="24"/>
  <c r="Z2283" i="24"/>
  <c r="AD2269" i="24"/>
  <c r="T2269" i="24"/>
  <c r="T2190" i="24"/>
  <c r="AD2190" i="24"/>
  <c r="Z2171" i="24"/>
  <c r="T2154" i="24"/>
  <c r="AD2154" i="24"/>
  <c r="T2152" i="24"/>
  <c r="Z2093" i="24"/>
  <c r="T2093" i="24"/>
  <c r="Z2072" i="24"/>
  <c r="AD2072" i="24"/>
  <c r="Z2015" i="24"/>
  <c r="AD2015" i="24"/>
  <c r="AD1999" i="24"/>
  <c r="T1992" i="24"/>
  <c r="AD1992" i="24"/>
  <c r="AD1987" i="24"/>
  <c r="AD1979" i="24"/>
  <c r="Z1899" i="24"/>
  <c r="AD1899" i="24"/>
  <c r="Z1895" i="24"/>
  <c r="Z1887" i="24"/>
  <c r="AD1887" i="24"/>
  <c r="Z1794" i="24"/>
  <c r="T1794" i="24"/>
  <c r="Z1919" i="24"/>
  <c r="AD1919" i="24"/>
  <c r="AD2499" i="24"/>
  <c r="Z2466" i="24"/>
  <c r="R2459" i="24"/>
  <c r="S2459" i="24" s="1"/>
  <c r="AD2459" i="24"/>
  <c r="Z2424" i="24"/>
  <c r="AD2423" i="24"/>
  <c r="R2411" i="24"/>
  <c r="AC2411" i="24" s="1"/>
  <c r="AD2396" i="24"/>
  <c r="Z2396" i="24"/>
  <c r="R2081" i="24"/>
  <c r="S2081" i="24" s="1"/>
  <c r="Z2081" i="24"/>
  <c r="Z2017" i="24"/>
  <c r="T2017" i="24"/>
  <c r="Z1867" i="24"/>
  <c r="AD1867" i="24"/>
  <c r="AD2380" i="24"/>
  <c r="Z2380" i="24"/>
  <c r="Z2118" i="24"/>
  <c r="T2118" i="24"/>
  <c r="Z2091" i="24"/>
  <c r="AD2091" i="24"/>
  <c r="T2431" i="24"/>
  <c r="Z2109" i="24"/>
  <c r="Z2101" i="24"/>
  <c r="AD2101" i="24"/>
  <c r="Z1963" i="24"/>
  <c r="AD1963" i="24"/>
  <c r="Z1959" i="24"/>
  <c r="Z1951" i="24"/>
  <c r="AD1951" i="24"/>
  <c r="T1780" i="24"/>
  <c r="R1780" i="24"/>
  <c r="AC1780" i="24" s="1"/>
  <c r="Z1157" i="24"/>
  <c r="T1157" i="24"/>
  <c r="AD896" i="24"/>
  <c r="Z896" i="24"/>
  <c r="Z2373" i="24"/>
  <c r="Z2338" i="24"/>
  <c r="Z2325" i="24"/>
  <c r="Z2303" i="24"/>
  <c r="T2265" i="24"/>
  <c r="AD2243" i="24"/>
  <c r="AD2239" i="24"/>
  <c r="AD2237" i="24"/>
  <c r="T2228" i="24"/>
  <c r="AD2224" i="24"/>
  <c r="Z2223" i="24"/>
  <c r="Z2220" i="24"/>
  <c r="R2207" i="24"/>
  <c r="Y2207" i="24" s="1"/>
  <c r="AD2204" i="24"/>
  <c r="Z2169" i="24"/>
  <c r="AD2160" i="24"/>
  <c r="Z2159" i="24"/>
  <c r="Z2131" i="24"/>
  <c r="AD2105" i="24"/>
  <c r="T2103" i="24"/>
  <c r="T2102" i="24"/>
  <c r="AD2086" i="24"/>
  <c r="T2083" i="24"/>
  <c r="Z2069" i="24"/>
  <c r="R2061" i="24"/>
  <c r="S2061" i="24" s="1"/>
  <c r="Z2059" i="24"/>
  <c r="AD2057" i="24"/>
  <c r="Z2055" i="24"/>
  <c r="T2051" i="24"/>
  <c r="Z2047" i="24"/>
  <c r="R2029" i="24"/>
  <c r="S2029" i="24" s="1"/>
  <c r="Z2027" i="24"/>
  <c r="AD2025" i="24"/>
  <c r="T2023" i="24"/>
  <c r="AD2012" i="24"/>
  <c r="T2009" i="24"/>
  <c r="U2009" i="24" s="1"/>
  <c r="AF2009" i="24" s="1"/>
  <c r="Z2005" i="24"/>
  <c r="R2003" i="24"/>
  <c r="Y2003" i="24" s="1"/>
  <c r="Z2002" i="24"/>
  <c r="R1997" i="24"/>
  <c r="AD1990" i="24"/>
  <c r="R1985" i="24"/>
  <c r="S1985" i="24" s="1"/>
  <c r="Z1983" i="24"/>
  <c r="AD1977" i="24"/>
  <c r="T1975" i="24"/>
  <c r="T1974" i="24"/>
  <c r="Z1973" i="24"/>
  <c r="Z1970" i="24"/>
  <c r="T1955" i="24"/>
  <c r="T1945" i="24"/>
  <c r="T1943" i="24"/>
  <c r="Z1941" i="24"/>
  <c r="T1923" i="24"/>
  <c r="T1913" i="24"/>
  <c r="T1911" i="24"/>
  <c r="Z1909" i="24"/>
  <c r="Z1906" i="24"/>
  <c r="T1891" i="24"/>
  <c r="Z1877" i="24"/>
  <c r="Z1874" i="24"/>
  <c r="Z1831" i="24"/>
  <c r="AD1801" i="24"/>
  <c r="AD1796" i="24"/>
  <c r="AD1766" i="24"/>
  <c r="AD1754" i="24"/>
  <c r="Z1749" i="24"/>
  <c r="Z1745" i="24"/>
  <c r="T1743" i="24"/>
  <c r="R1740" i="24"/>
  <c r="Z1734" i="24"/>
  <c r="AD1686" i="24"/>
  <c r="Z1676" i="24"/>
  <c r="Z1674" i="24"/>
  <c r="Z1673" i="24"/>
  <c r="T1627" i="24"/>
  <c r="AD1623" i="24"/>
  <c r="AD1615" i="24"/>
  <c r="T1600" i="24"/>
  <c r="Z1600" i="24"/>
  <c r="T1588" i="24"/>
  <c r="AD1579" i="24"/>
  <c r="T1560" i="24"/>
  <c r="T1558" i="24"/>
  <c r="Z1552" i="24"/>
  <c r="R1545" i="24"/>
  <c r="AD1475" i="24"/>
  <c r="AD1472" i="24"/>
  <c r="T1453" i="24"/>
  <c r="T1382" i="24"/>
  <c r="T1348" i="24"/>
  <c r="AD1341" i="24"/>
  <c r="T1329" i="24"/>
  <c r="T1326" i="24"/>
  <c r="AD1312" i="24"/>
  <c r="Z1276" i="24"/>
  <c r="T1273" i="24"/>
  <c r="AD1270" i="24"/>
  <c r="Z1270" i="24"/>
  <c r="AD1254" i="24"/>
  <c r="T1243" i="24"/>
  <c r="AD1237" i="24"/>
  <c r="T1178" i="24"/>
  <c r="T1118" i="24"/>
  <c r="Z1115" i="24"/>
  <c r="Z1114" i="24"/>
  <c r="AD995" i="24"/>
  <c r="T995" i="24"/>
  <c r="Z970" i="24"/>
  <c r="R790" i="24"/>
  <c r="Z790" i="24"/>
  <c r="Z2474" i="24"/>
  <c r="Z2469" i="24"/>
  <c r="AD2467" i="24"/>
  <c r="AD2461" i="24"/>
  <c r="T2443" i="24"/>
  <c r="Z2436" i="24"/>
  <c r="R2427" i="24"/>
  <c r="S2427" i="24" s="1"/>
  <c r="Z2422" i="24"/>
  <c r="Z2417" i="24"/>
  <c r="Z2415" i="24"/>
  <c r="Z2400" i="24"/>
  <c r="Z2399" i="24"/>
  <c r="T2391" i="24"/>
  <c r="Z2385" i="24"/>
  <c r="Z2384" i="24"/>
  <c r="Z2383" i="24"/>
  <c r="Z2368" i="24"/>
  <c r="Z2364" i="24"/>
  <c r="Z2361" i="24"/>
  <c r="AD2349" i="24"/>
  <c r="T2331" i="24"/>
  <c r="T2315" i="24"/>
  <c r="R2311" i="24"/>
  <c r="S2311" i="24" s="1"/>
  <c r="AD2304" i="24"/>
  <c r="Z2301" i="24"/>
  <c r="AD2296" i="24"/>
  <c r="Z2285" i="24"/>
  <c r="Z2284" i="24"/>
  <c r="AD2283" i="24"/>
  <c r="Z2270" i="24"/>
  <c r="T2262" i="24"/>
  <c r="Z2249" i="24"/>
  <c r="Z2233" i="24"/>
  <c r="AD2172" i="24"/>
  <c r="Z2170" i="24"/>
  <c r="AD2169" i="24"/>
  <c r="AD2167" i="24"/>
  <c r="Z2149" i="24"/>
  <c r="R2113" i="24"/>
  <c r="S2113" i="24" s="1"/>
  <c r="Z2111" i="24"/>
  <c r="AD2107" i="24"/>
  <c r="T2087" i="24"/>
  <c r="Z2073" i="24"/>
  <c r="Z2070" i="24"/>
  <c r="AD2069" i="24"/>
  <c r="R2067" i="24"/>
  <c r="AC2067" i="24" s="1"/>
  <c r="Z2045" i="24"/>
  <c r="AD2044" i="24"/>
  <c r="Z2042" i="24"/>
  <c r="Z2037" i="24"/>
  <c r="T2031" i="24"/>
  <c r="Z2029" i="24"/>
  <c r="T1999" i="24"/>
  <c r="Z1997" i="24"/>
  <c r="Z1995" i="24"/>
  <c r="T1991" i="24"/>
  <c r="Z1969" i="24"/>
  <c r="AD1968" i="24"/>
  <c r="AD1956" i="24"/>
  <c r="AD1947" i="24"/>
  <c r="Z1937" i="24"/>
  <c r="AD1936" i="24"/>
  <c r="AD1924" i="24"/>
  <c r="AD1915" i="24"/>
  <c r="Z1905" i="24"/>
  <c r="AD1904" i="24"/>
  <c r="AD1892" i="24"/>
  <c r="AD1883" i="24"/>
  <c r="Z1873" i="24"/>
  <c r="AD1872" i="24"/>
  <c r="T1845" i="24"/>
  <c r="T1832" i="24"/>
  <c r="AD1826" i="24"/>
  <c r="AD1822" i="24"/>
  <c r="AD1820" i="24"/>
  <c r="T1807" i="24"/>
  <c r="T1799" i="24"/>
  <c r="Z1785" i="24"/>
  <c r="AD1770" i="24"/>
  <c r="Z1765" i="24"/>
  <c r="T1758" i="24"/>
  <c r="AD1755" i="24"/>
  <c r="Z1751" i="24"/>
  <c r="T1747" i="24"/>
  <c r="Z1744" i="24"/>
  <c r="T1741" i="24"/>
  <c r="Z1733" i="24"/>
  <c r="T1731" i="24"/>
  <c r="AD1727" i="24"/>
  <c r="Z1723" i="24"/>
  <c r="Z1710" i="24"/>
  <c r="Z1709" i="24"/>
  <c r="T1707" i="24"/>
  <c r="Z1702" i="24"/>
  <c r="T1698" i="24"/>
  <c r="AD1695" i="24"/>
  <c r="AD1687" i="24"/>
  <c r="T1680" i="24"/>
  <c r="Z1675" i="24"/>
  <c r="AD1666" i="24"/>
  <c r="T1664" i="24"/>
  <c r="AD1655" i="24"/>
  <c r="AD1654" i="24"/>
  <c r="Z1642" i="24"/>
  <c r="AD1638" i="24"/>
  <c r="AD1634" i="24"/>
  <c r="AD1630" i="24"/>
  <c r="AD1629" i="24"/>
  <c r="T1629" i="24"/>
  <c r="AD1626" i="24"/>
  <c r="AD1624" i="24"/>
  <c r="R1612" i="24"/>
  <c r="S1612" i="24" s="1"/>
  <c r="T1608" i="24"/>
  <c r="U1608" i="24" s="1"/>
  <c r="AF1608" i="24" s="1"/>
  <c r="R1600" i="24"/>
  <c r="AD1595" i="24"/>
  <c r="AD1594" i="24"/>
  <c r="T1572" i="24"/>
  <c r="AD1559" i="24"/>
  <c r="Z1553" i="24"/>
  <c r="T1530" i="24"/>
  <c r="Z1528" i="24"/>
  <c r="Z1519" i="24"/>
  <c r="Z1517" i="24"/>
  <c r="Z1514" i="24"/>
  <c r="Z1415" i="24"/>
  <c r="T1393" i="24"/>
  <c r="AD1393" i="24"/>
  <c r="AD1391" i="24"/>
  <c r="Z1387" i="24"/>
  <c r="T1385" i="24"/>
  <c r="Z1372" i="24"/>
  <c r="Z1359" i="24"/>
  <c r="AD1357" i="24"/>
  <c r="T1351" i="24"/>
  <c r="AD1348" i="24"/>
  <c r="R1342" i="24"/>
  <c r="Y1342" i="24" s="1"/>
  <c r="Z1333" i="24"/>
  <c r="R1328" i="24"/>
  <c r="Y1328" i="24" s="1"/>
  <c r="Z1327" i="24"/>
  <c r="AD1309" i="24"/>
  <c r="Z1302" i="24"/>
  <c r="AD1300" i="24"/>
  <c r="T1277" i="24"/>
  <c r="AD1277" i="24"/>
  <c r="AD1275" i="24"/>
  <c r="T1259" i="24"/>
  <c r="T1183" i="24"/>
  <c r="Z1095" i="24"/>
  <c r="Z1088" i="24"/>
  <c r="Z1086" i="24"/>
  <c r="AD1010" i="24"/>
  <c r="T1010" i="24"/>
  <c r="Z1010" i="24"/>
  <c r="Z995" i="24"/>
  <c r="T886" i="24"/>
  <c r="Z884" i="24"/>
  <c r="T806" i="24"/>
  <c r="T798" i="24"/>
  <c r="Z788" i="24"/>
  <c r="R787" i="24"/>
  <c r="AD784" i="24"/>
  <c r="Z783" i="24"/>
  <c r="AD780" i="24"/>
  <c r="R779" i="24"/>
  <c r="Y779" i="24" s="1"/>
  <c r="Z778" i="24"/>
  <c r="AD761" i="24"/>
  <c r="Z712" i="24"/>
  <c r="Z2378" i="24"/>
  <c r="T2371" i="24"/>
  <c r="Z2355" i="24"/>
  <c r="Z2334" i="24"/>
  <c r="AD2330" i="24"/>
  <c r="AD2308" i="24"/>
  <c r="AD2288" i="24"/>
  <c r="AD2490" i="24"/>
  <c r="Z2485" i="24"/>
  <c r="Z2498" i="24"/>
  <c r="Z2496" i="24"/>
  <c r="T2495" i="24"/>
  <c r="Z2492" i="24"/>
  <c r="AD2491" i="24"/>
  <c r="AD2484" i="24"/>
  <c r="R2479" i="24"/>
  <c r="S2479" i="24" s="1"/>
  <c r="Z2476" i="24"/>
  <c r="AD2475" i="24"/>
  <c r="AD2463" i="24"/>
  <c r="AD2451" i="24"/>
  <c r="R2447" i="24"/>
  <c r="AD2444" i="24"/>
  <c r="Z2439" i="24"/>
  <c r="Z2438" i="24"/>
  <c r="T2437" i="24"/>
  <c r="Z2435" i="24"/>
  <c r="T2430" i="24"/>
  <c r="Z2429" i="24"/>
  <c r="Z2418" i="24"/>
  <c r="Z2416" i="24"/>
  <c r="Z2412" i="24"/>
  <c r="Z2405" i="24"/>
  <c r="T2394" i="24"/>
  <c r="T2379" i="24"/>
  <c r="AD2376" i="24"/>
  <c r="Z2369" i="24"/>
  <c r="R2367" i="24"/>
  <c r="AC2367" i="24" s="1"/>
  <c r="AD2362" i="24"/>
  <c r="Z2354" i="24"/>
  <c r="Z2350" i="24"/>
  <c r="R2347" i="24"/>
  <c r="S2347" i="24" s="1"/>
  <c r="Z2339" i="24"/>
  <c r="Z2336" i="24"/>
  <c r="R2323" i="24"/>
  <c r="S2323" i="24" s="1"/>
  <c r="AD2321" i="24"/>
  <c r="AD2316" i="24"/>
  <c r="T2308" i="24"/>
  <c r="T2307" i="24"/>
  <c r="Z2299" i="24"/>
  <c r="AD2280" i="24"/>
  <c r="AD2271" i="24"/>
  <c r="R2250" i="24"/>
  <c r="S2250" i="24" s="1"/>
  <c r="T2243" i="24"/>
  <c r="T2237" i="24"/>
  <c r="R2229" i="24"/>
  <c r="AC2229" i="24" s="1"/>
  <c r="AD2227" i="24"/>
  <c r="AD2225" i="24"/>
  <c r="AD2211" i="24"/>
  <c r="Z2209" i="24"/>
  <c r="T2207" i="24"/>
  <c r="Z2198" i="24"/>
  <c r="Z2194" i="24"/>
  <c r="T2192" i="24"/>
  <c r="T2177" i="24"/>
  <c r="T2176" i="24"/>
  <c r="AD2139" i="24"/>
  <c r="AD2131" i="24"/>
  <c r="R2124" i="24"/>
  <c r="AC2124" i="24" s="1"/>
  <c r="R2123" i="24"/>
  <c r="R2118" i="24"/>
  <c r="Y2118" i="24" s="1"/>
  <c r="R2112" i="24"/>
  <c r="Y2112" i="24" s="1"/>
  <c r="R2105" i="24"/>
  <c r="S2105" i="24" s="1"/>
  <c r="Z2104" i="24"/>
  <c r="R2093" i="24"/>
  <c r="S2093" i="24" s="1"/>
  <c r="AD2084" i="24"/>
  <c r="Z2065" i="24"/>
  <c r="AD2064" i="24"/>
  <c r="Z2062" i="24"/>
  <c r="T2061" i="24"/>
  <c r="R2057" i="24"/>
  <c r="S2057" i="24" s="1"/>
  <c r="AD2047" i="24"/>
  <c r="R2036" i="24"/>
  <c r="R2035" i="24"/>
  <c r="S2035" i="24" s="1"/>
  <c r="R2025" i="24"/>
  <c r="S2025" i="24" s="1"/>
  <c r="T2024" i="24"/>
  <c r="Z2023" i="24"/>
  <c r="R2017" i="24"/>
  <c r="R2012" i="24"/>
  <c r="Y2012" i="24" s="1"/>
  <c r="AD2011" i="24"/>
  <c r="Z2008" i="24"/>
  <c r="R2005" i="24"/>
  <c r="R1993" i="24"/>
  <c r="S1993" i="24" s="1"/>
  <c r="AD1988" i="24"/>
  <c r="Z1986" i="24"/>
  <c r="T1985" i="24"/>
  <c r="R1977" i="24"/>
  <c r="S1977" i="24" s="1"/>
  <c r="Z1976" i="24"/>
  <c r="R1973" i="24"/>
  <c r="Z1972" i="24"/>
  <c r="T1960" i="24"/>
  <c r="R1941" i="24"/>
  <c r="S1941" i="24" s="1"/>
  <c r="Z1940" i="24"/>
  <c r="T1928" i="24"/>
  <c r="R1909" i="24"/>
  <c r="S1909" i="24" s="1"/>
  <c r="Z1908" i="24"/>
  <c r="T1896" i="24"/>
  <c r="R1877" i="24"/>
  <c r="T1864" i="24"/>
  <c r="AD1857" i="24"/>
  <c r="T1831" i="24"/>
  <c r="Z1827" i="24"/>
  <c r="Z1808" i="24"/>
  <c r="Z1804" i="24"/>
  <c r="Z1792" i="24"/>
  <c r="T1779" i="24"/>
  <c r="T1761" i="24"/>
  <c r="T1756" i="24"/>
  <c r="T1749" i="24"/>
  <c r="AD1748" i="24"/>
  <c r="T1745" i="24"/>
  <c r="T1742" i="24"/>
  <c r="T1734" i="24"/>
  <c r="Z1730" i="24"/>
  <c r="AD1724" i="24"/>
  <c r="T1713" i="24"/>
  <c r="AD1704" i="24"/>
  <c r="T1703" i="24"/>
  <c r="Z1701" i="24"/>
  <c r="Z1689" i="24"/>
  <c r="Z1684" i="24"/>
  <c r="AD1656" i="24"/>
  <c r="T1650" i="24"/>
  <c r="AD1646" i="24"/>
  <c r="R1635" i="24"/>
  <c r="AD1633" i="24"/>
  <c r="AD1620" i="24"/>
  <c r="R1616" i="24"/>
  <c r="S1616" i="24" s="1"/>
  <c r="R1604" i="24"/>
  <c r="R1596" i="24"/>
  <c r="S1596" i="24" s="1"/>
  <c r="AD1568" i="24"/>
  <c r="AD1563" i="24"/>
  <c r="R1560" i="24"/>
  <c r="T1545" i="24"/>
  <c r="T1535" i="24"/>
  <c r="T1520" i="24"/>
  <c r="Z1498" i="24"/>
  <c r="T1492" i="24"/>
  <c r="T1471" i="24"/>
  <c r="T1461" i="24"/>
  <c r="Z1432" i="24"/>
  <c r="T1430" i="24"/>
  <c r="Z1427" i="24"/>
  <c r="T1418" i="24"/>
  <c r="AD1398" i="24"/>
  <c r="AD1236" i="24"/>
  <c r="AD1230" i="24"/>
  <c r="Z1230" i="24"/>
  <c r="T1221" i="24"/>
  <c r="Z1221" i="24"/>
  <c r="AD1142" i="24"/>
  <c r="AD1130" i="24"/>
  <c r="Z1130" i="24"/>
  <c r="Z1125" i="24"/>
  <c r="T1106" i="24"/>
  <c r="AD1100" i="24"/>
  <c r="T1095" i="24"/>
  <c r="Z1079" i="24"/>
  <c r="R1076" i="24"/>
  <c r="Y1076" i="24" s="1"/>
  <c r="Z1073" i="24"/>
  <c r="AD1062" i="24"/>
  <c r="T1057" i="24"/>
  <c r="AD1047" i="24"/>
  <c r="T1018" i="24"/>
  <c r="AD977" i="24"/>
  <c r="Z964" i="24"/>
  <c r="T949" i="24"/>
  <c r="AD946" i="24"/>
  <c r="Z942" i="24"/>
  <c r="AD940" i="24"/>
  <c r="Z939" i="24"/>
  <c r="Z895" i="24"/>
  <c r="AD892" i="24"/>
  <c r="Z892" i="24"/>
  <c r="T845" i="24"/>
  <c r="T789" i="24"/>
  <c r="AD789" i="24"/>
  <c r="AD726" i="24"/>
  <c r="Z721" i="24"/>
  <c r="R704" i="24"/>
  <c r="Y704" i="24" s="1"/>
  <c r="T704" i="24"/>
  <c r="AD698" i="24"/>
  <c r="Z785" i="24"/>
  <c r="Z743" i="24"/>
  <c r="AD740" i="24"/>
  <c r="Z735" i="24"/>
  <c r="AD713" i="24"/>
  <c r="AD709" i="24"/>
  <c r="Z681" i="24"/>
  <c r="AD679" i="24"/>
  <c r="T674" i="24"/>
  <c r="AD623" i="24"/>
  <c r="Z1479" i="24"/>
  <c r="R1476" i="24"/>
  <c r="R1471" i="24"/>
  <c r="S1471" i="24" s="1"/>
  <c r="U1471" i="24" s="1"/>
  <c r="AF1471" i="24" s="1"/>
  <c r="T1459" i="24"/>
  <c r="T1456" i="24"/>
  <c r="AD1454" i="24"/>
  <c r="AD1430" i="24"/>
  <c r="Z1429" i="24"/>
  <c r="AD1426" i="24"/>
  <c r="Z1423" i="24"/>
  <c r="AD1414" i="24"/>
  <c r="T1408" i="24"/>
  <c r="R1408" i="24"/>
  <c r="T1403" i="24"/>
  <c r="Z1401" i="24"/>
  <c r="T1388" i="24"/>
  <c r="T1311" i="24"/>
  <c r="T1297" i="24"/>
  <c r="Z1294" i="24"/>
  <c r="AD1293" i="24"/>
  <c r="T1281" i="24"/>
  <c r="Z1278" i="24"/>
  <c r="T1263" i="24"/>
  <c r="T1247" i="24"/>
  <c r="Z1244" i="24"/>
  <c r="Z1225" i="24"/>
  <c r="Z1224" i="24"/>
  <c r="Z1218" i="24"/>
  <c r="Z1205" i="24"/>
  <c r="AD1193" i="24"/>
  <c r="AD1184" i="24"/>
  <c r="Z1181" i="24"/>
  <c r="Z1164" i="24"/>
  <c r="AD1147" i="24"/>
  <c r="AD1134" i="24"/>
  <c r="T1134" i="24"/>
  <c r="Z1120" i="24"/>
  <c r="Z1109" i="24"/>
  <c r="AD1075" i="24"/>
  <c r="AD1064" i="24"/>
  <c r="AD1058" i="24"/>
  <c r="AD1056" i="24"/>
  <c r="T1052" i="24"/>
  <c r="Z1049" i="24"/>
  <c r="T1038" i="24"/>
  <c r="AD1012" i="24"/>
  <c r="AD1006" i="24"/>
  <c r="Z1000" i="24"/>
  <c r="Z998" i="24"/>
  <c r="Z996" i="24"/>
  <c r="T994" i="24"/>
  <c r="T938" i="24"/>
  <c r="AD935" i="24"/>
  <c r="T934" i="24"/>
  <c r="AD857" i="24"/>
  <c r="AD850" i="24"/>
  <c r="Z840" i="24"/>
  <c r="T824" i="24"/>
  <c r="T791" i="24"/>
  <c r="AD769" i="24"/>
  <c r="R766" i="24"/>
  <c r="S766" i="24" s="1"/>
  <c r="T765" i="24"/>
  <c r="AD736" i="24"/>
  <c r="R726" i="24"/>
  <c r="S726" i="24" s="1"/>
  <c r="Z722" i="24"/>
  <c r="Z716" i="24"/>
  <c r="Z592" i="24"/>
  <c r="T253" i="24"/>
  <c r="Z238" i="24"/>
  <c r="T121" i="24"/>
  <c r="AD130" i="24"/>
  <c r="AD207" i="24"/>
  <c r="AD243" i="24"/>
  <c r="Z261" i="24"/>
  <c r="AD280" i="24"/>
  <c r="T285" i="24"/>
  <c r="AD293" i="24"/>
  <c r="Z296" i="24"/>
  <c r="Z297" i="24"/>
  <c r="T320" i="24"/>
  <c r="AD333" i="24"/>
  <c r="Z336" i="24"/>
  <c r="AD337" i="24"/>
  <c r="AD347" i="24"/>
  <c r="Z134" i="24"/>
  <c r="Z156" i="24"/>
  <c r="AD186" i="24"/>
  <c r="AD189" i="24"/>
  <c r="T215" i="24"/>
  <c r="T242" i="24"/>
  <c r="AD245" i="24"/>
  <c r="Z248" i="24"/>
  <c r="Z299" i="24"/>
  <c r="AD307" i="24"/>
  <c r="T316" i="24"/>
  <c r="AD343" i="24"/>
  <c r="T387" i="24"/>
  <c r="AD389" i="24"/>
  <c r="T453" i="24"/>
  <c r="T483" i="24"/>
  <c r="Z487" i="24"/>
  <c r="Z564" i="24"/>
  <c r="AD565" i="24"/>
  <c r="AD150" i="24"/>
  <c r="Z279" i="24"/>
  <c r="Z290" i="24"/>
  <c r="Z312" i="24"/>
  <c r="T342" i="24"/>
  <c r="Z353" i="24"/>
  <c r="AD358" i="24"/>
  <c r="T371" i="24"/>
  <c r="AD413" i="24"/>
  <c r="Z523" i="24"/>
  <c r="AD541" i="24"/>
  <c r="T592" i="24"/>
  <c r="T637" i="24"/>
  <c r="T648" i="24"/>
  <c r="P23" i="24"/>
  <c r="Z143" i="24"/>
  <c r="Z179" i="24"/>
  <c r="T198" i="24"/>
  <c r="Z240" i="24"/>
  <c r="Z311" i="24"/>
  <c r="T327" i="24"/>
  <c r="T381" i="24"/>
  <c r="V173" i="24"/>
  <c r="W202" i="24"/>
  <c r="V213" i="24"/>
  <c r="V221" i="24"/>
  <c r="W233" i="24"/>
  <c r="W238" i="24"/>
  <c r="W250" i="24"/>
  <c r="V251" i="24"/>
  <c r="W264" i="24"/>
  <c r="V267" i="24"/>
  <c r="W277" i="24"/>
  <c r="W281" i="24"/>
  <c r="V291" i="24"/>
  <c r="V309" i="24"/>
  <c r="V313" i="24"/>
  <c r="V317" i="24"/>
  <c r="W321" i="24"/>
  <c r="W332" i="24"/>
  <c r="W340" i="24"/>
  <c r="W341" i="24"/>
  <c r="W342" i="24"/>
  <c r="V345" i="24"/>
  <c r="W346" i="24"/>
  <c r="V129" i="24"/>
  <c r="V147" i="24"/>
  <c r="V165" i="24"/>
  <c r="W174" i="24"/>
  <c r="W181" i="24"/>
  <c r="V209" i="24"/>
  <c r="W210" i="24"/>
  <c r="V241" i="24"/>
  <c r="W272" i="24"/>
  <c r="V283" i="24"/>
  <c r="W298" i="24"/>
  <c r="W313" i="24"/>
  <c r="V321" i="24"/>
  <c r="V337" i="24"/>
  <c r="V349" i="24"/>
  <c r="W350" i="24"/>
  <c r="W353" i="24"/>
  <c r="W354" i="24"/>
  <c r="W360" i="24"/>
  <c r="W361" i="24"/>
  <c r="W365" i="24"/>
  <c r="W369" i="24"/>
  <c r="V374" i="24"/>
  <c r="V378" i="24"/>
  <c r="W383" i="24"/>
  <c r="V388" i="24"/>
  <c r="W393" i="24"/>
  <c r="W401" i="24"/>
  <c r="W405" i="24"/>
  <c r="W409" i="24"/>
  <c r="W413" i="24"/>
  <c r="V414" i="24"/>
  <c r="W415" i="24"/>
  <c r="W419" i="24"/>
  <c r="W425" i="24"/>
  <c r="W431" i="24"/>
  <c r="W435" i="24"/>
  <c r="W439" i="24"/>
  <c r="W443" i="24"/>
  <c r="W449" i="24"/>
  <c r="V454" i="24"/>
  <c r="V458" i="24"/>
  <c r="W465" i="24"/>
  <c r="W469" i="24"/>
  <c r="W473" i="24"/>
  <c r="W479" i="24"/>
  <c r="W488" i="24"/>
  <c r="W495" i="24"/>
  <c r="W496" i="24"/>
  <c r="W517" i="24"/>
  <c r="V520" i="24"/>
  <c r="W521" i="24"/>
  <c r="W527" i="24"/>
  <c r="W528" i="24"/>
  <c r="W533" i="24"/>
  <c r="V536" i="24"/>
  <c r="W537" i="24"/>
  <c r="W551" i="24"/>
  <c r="W554" i="24"/>
  <c r="W555" i="24"/>
  <c r="W558" i="24"/>
  <c r="W559" i="24"/>
  <c r="V563" i="24"/>
  <c r="W566" i="24"/>
  <c r="W567" i="24"/>
  <c r="W570" i="24"/>
  <c r="W571" i="24"/>
  <c r="V574" i="24"/>
  <c r="V575" i="24"/>
  <c r="V131" i="24"/>
  <c r="W182" i="24"/>
  <c r="W241" i="24"/>
  <c r="W246" i="24"/>
  <c r="W282" i="24"/>
  <c r="V285" i="24"/>
  <c r="V293" i="24"/>
  <c r="W294" i="24"/>
  <c r="V299" i="24"/>
  <c r="V339" i="24"/>
  <c r="V347" i="24"/>
  <c r="W356" i="24"/>
  <c r="W357" i="24"/>
  <c r="V361" i="24"/>
  <c r="V368" i="24"/>
  <c r="V372" i="24"/>
  <c r="W375" i="24"/>
  <c r="V386" i="24"/>
  <c r="W389" i="24"/>
  <c r="V400" i="24"/>
  <c r="W403" i="24"/>
  <c r="V406" i="24"/>
  <c r="V416" i="24"/>
  <c r="V430" i="24"/>
  <c r="W433" i="24"/>
  <c r="V436" i="24"/>
  <c r="V448" i="24"/>
  <c r="W451" i="24"/>
  <c r="V462" i="24"/>
  <c r="W463" i="24"/>
  <c r="V464" i="24"/>
  <c r="W467" i="24"/>
  <c r="V470" i="24"/>
  <c r="V482" i="24"/>
  <c r="W485" i="24"/>
  <c r="V488" i="24"/>
  <c r="V498" i="24"/>
  <c r="W503" i="24"/>
  <c r="W504" i="24"/>
  <c r="W505" i="24"/>
  <c r="V506" i="24"/>
  <c r="W509" i="24"/>
  <c r="V512" i="24"/>
  <c r="W513" i="24"/>
  <c r="W529" i="24"/>
  <c r="W536" i="24"/>
  <c r="W542" i="24"/>
  <c r="W543" i="24"/>
  <c r="W546" i="24"/>
  <c r="W547" i="24"/>
  <c r="V550" i="24"/>
  <c r="V551" i="24"/>
  <c r="V559" i="24"/>
  <c r="W563" i="24"/>
  <c r="V566" i="24"/>
  <c r="V569" i="24"/>
  <c r="W575" i="24"/>
  <c r="W578" i="24"/>
  <c r="W579" i="24"/>
  <c r="W582" i="24"/>
  <c r="V583" i="24"/>
  <c r="V587" i="24"/>
  <c r="V590" i="24"/>
  <c r="V591" i="24"/>
  <c r="V593" i="24"/>
  <c r="W594" i="24"/>
  <c r="W595" i="24"/>
  <c r="W598" i="24"/>
  <c r="W599" i="24"/>
  <c r="V603" i="24"/>
  <c r="W604" i="24"/>
  <c r="V609" i="24"/>
  <c r="V613" i="24"/>
  <c r="W622" i="24"/>
  <c r="W623" i="24"/>
  <c r="W624" i="24"/>
  <c r="V627" i="24"/>
  <c r="W628" i="24"/>
  <c r="V633" i="24"/>
  <c r="W638" i="24"/>
  <c r="W639" i="24"/>
  <c r="W643" i="24"/>
  <c r="V647" i="24"/>
  <c r="V653" i="24"/>
  <c r="V659" i="24"/>
  <c r="W662" i="24"/>
  <c r="W197" i="24"/>
  <c r="V201" i="24"/>
  <c r="W217" i="24"/>
  <c r="V237" i="24"/>
  <c r="W245" i="24"/>
  <c r="W265" i="24"/>
  <c r="V276" i="24"/>
  <c r="V281" i="24"/>
  <c r="W284" i="24"/>
  <c r="W289" i="24"/>
  <c r="W293" i="24"/>
  <c r="V331" i="24"/>
  <c r="V341" i="24"/>
  <c r="V355" i="24"/>
  <c r="V364" i="24"/>
  <c r="W367" i="24"/>
  <c r="V370" i="24"/>
  <c r="W371" i="24"/>
  <c r="V382" i="24"/>
  <c r="W385" i="24"/>
  <c r="V392" i="24"/>
  <c r="W395" i="24"/>
  <c r="V396" i="24"/>
  <c r="W397" i="24"/>
  <c r="V398" i="24"/>
  <c r="W399" i="24"/>
  <c r="V402" i="24"/>
  <c r="V412" i="24"/>
  <c r="T572" i="24"/>
  <c r="Z563" i="24"/>
  <c r="Z562" i="24"/>
  <c r="AD554" i="24"/>
  <c r="AD443" i="24"/>
  <c r="Z393" i="24"/>
  <c r="Z332" i="24"/>
  <c r="T307" i="24"/>
  <c r="R272" i="24"/>
  <c r="S272" i="24" s="1"/>
  <c r="Z270" i="24"/>
  <c r="AD1499" i="24"/>
  <c r="Z1493" i="24"/>
  <c r="T1484" i="24"/>
  <c r="Z1470" i="24"/>
  <c r="T1458" i="24"/>
  <c r="Z1444" i="24"/>
  <c r="R1435" i="24"/>
  <c r="Y1435" i="24" s="1"/>
  <c r="AA1435" i="24" s="1"/>
  <c r="Z1425" i="24"/>
  <c r="Z1422" i="24"/>
  <c r="AD1404" i="24"/>
  <c r="AD1399" i="24"/>
  <c r="T1390" i="24"/>
  <c r="AD1372" i="24"/>
  <c r="Z1363" i="24"/>
  <c r="AD1359" i="24"/>
  <c r="R1353" i="24"/>
  <c r="Z1343" i="24"/>
  <c r="T1305" i="24"/>
  <c r="T1299" i="24"/>
  <c r="Z1296" i="24"/>
  <c r="R1293" i="24"/>
  <c r="Z1286" i="24"/>
  <c r="T1284" i="24"/>
  <c r="AD1279" i="24"/>
  <c r="Z1262" i="24"/>
  <c r="R1257" i="24"/>
  <c r="Y1257" i="24" s="1"/>
  <c r="T1251" i="24"/>
  <c r="Z1248" i="24"/>
  <c r="AD1244" i="24"/>
  <c r="AD1241" i="24"/>
  <c r="Z1237" i="24"/>
  <c r="AA1237" i="24" s="1"/>
  <c r="Z1216" i="24"/>
  <c r="T1215" i="24"/>
  <c r="AD1200" i="24"/>
  <c r="Z1196" i="24"/>
  <c r="T1191" i="24"/>
  <c r="T1186" i="24"/>
  <c r="Z1182" i="24"/>
  <c r="Z1179" i="24"/>
  <c r="T1175" i="24"/>
  <c r="Z1171" i="24"/>
  <c r="Z1166" i="24"/>
  <c r="AD1160" i="24"/>
  <c r="Z1138" i="24"/>
  <c r="Z1128" i="24"/>
  <c r="Z1117" i="24"/>
  <c r="AD1084" i="24"/>
  <c r="Z1071" i="24"/>
  <c r="Z1067" i="24"/>
  <c r="AD1063" i="24"/>
  <c r="AD1055" i="24"/>
  <c r="AD1048" i="24"/>
  <c r="R1034" i="24"/>
  <c r="Z1020" i="24"/>
  <c r="Z990" i="24"/>
  <c r="T986" i="24"/>
  <c r="R983" i="24"/>
  <c r="Y983" i="24" s="1"/>
  <c r="Z981" i="24"/>
  <c r="Z976" i="24"/>
  <c r="R967" i="24"/>
  <c r="Z922" i="24"/>
  <c r="AD905" i="24"/>
  <c r="AD897" i="24"/>
  <c r="AD893" i="24"/>
  <c r="Z889" i="24"/>
  <c r="Z888" i="24"/>
  <c r="T873" i="24"/>
  <c r="T868" i="24"/>
  <c r="AD865" i="24"/>
  <c r="Z853" i="24"/>
  <c r="AD840" i="24"/>
  <c r="R822" i="24"/>
  <c r="AC822" i="24" s="1"/>
  <c r="Z815" i="24"/>
  <c r="AD800" i="24"/>
  <c r="Z799" i="24"/>
  <c r="T797" i="24"/>
  <c r="Z786" i="24"/>
  <c r="AD781" i="24"/>
  <c r="Z780" i="24"/>
  <c r="AD768" i="24"/>
  <c r="AD764" i="24"/>
  <c r="Z747" i="24"/>
  <c r="Z727" i="24"/>
  <c r="Z715" i="24"/>
  <c r="T714" i="24"/>
  <c r="Z710" i="24"/>
  <c r="Z708" i="24"/>
  <c r="R701" i="24"/>
  <c r="AC701" i="24" s="1"/>
  <c r="T668" i="24"/>
  <c r="T667" i="24"/>
  <c r="T613" i="24"/>
  <c r="AD606" i="24"/>
  <c r="Z594" i="24"/>
  <c r="Z583" i="24"/>
  <c r="AD549" i="24"/>
  <c r="Z491" i="24"/>
  <c r="Z490" i="24"/>
  <c r="V216" i="24"/>
  <c r="W209" i="24"/>
  <c r="W198" i="24"/>
  <c r="Z174" i="24"/>
  <c r="V170" i="24"/>
  <c r="W166" i="24"/>
  <c r="AD141" i="24"/>
  <c r="Z137" i="24"/>
  <c r="Z123" i="24"/>
  <c r="Z114" i="24"/>
  <c r="V113" i="24"/>
  <c r="Z111" i="24"/>
  <c r="Z664" i="24"/>
  <c r="AD651" i="24"/>
  <c r="AD639" i="24"/>
  <c r="Z602" i="24"/>
  <c r="Z588" i="24"/>
  <c r="Z529" i="24"/>
  <c r="Z509" i="24"/>
  <c r="T502" i="24"/>
  <c r="AD495" i="24"/>
  <c r="AD489" i="24"/>
  <c r="Z470" i="24"/>
  <c r="AD465" i="24"/>
  <c r="AD462" i="24"/>
  <c r="T431" i="24"/>
  <c r="T375" i="24"/>
  <c r="T235" i="24"/>
  <c r="Z230" i="24"/>
  <c r="W229" i="24"/>
  <c r="V226" i="24"/>
  <c r="V222" i="24"/>
  <c r="W214" i="24"/>
  <c r="Z207" i="24"/>
  <c r="T205" i="24"/>
  <c r="T189" i="24"/>
  <c r="Z184" i="24"/>
  <c r="V146" i="24"/>
  <c r="V415" i="24"/>
  <c r="W412" i="24"/>
  <c r="V411" i="24"/>
  <c r="V405" i="24"/>
  <c r="Z404" i="24"/>
  <c r="W396" i="24"/>
  <c r="W392" i="24"/>
  <c r="V391" i="24"/>
  <c r="Z383" i="24"/>
  <c r="T369" i="24"/>
  <c r="W364" i="24"/>
  <c r="V363" i="24"/>
  <c r="V360" i="24"/>
  <c r="V346" i="24"/>
  <c r="V338" i="24"/>
  <c r="Z330" i="24"/>
  <c r="V330" i="24"/>
  <c r="V326" i="24"/>
  <c r="R325" i="24"/>
  <c r="AC325" i="24" s="1"/>
  <c r="W323" i="24"/>
  <c r="T310" i="24"/>
  <c r="V310" i="24"/>
  <c r="V308" i="24"/>
  <c r="AD278" i="24"/>
  <c r="V278" i="24"/>
  <c r="W267" i="24"/>
  <c r="V263" i="24"/>
  <c r="V262" i="24"/>
  <c r="T256" i="24"/>
  <c r="V255" i="24"/>
  <c r="Z241" i="24"/>
  <c r="V240" i="24"/>
  <c r="AD221" i="24"/>
  <c r="Z218" i="24"/>
  <c r="V208" i="24"/>
  <c r="AD205" i="24"/>
  <c r="AD203" i="24"/>
  <c r="T200" i="24"/>
  <c r="AD180" i="24"/>
  <c r="T178" i="24"/>
  <c r="V162" i="24"/>
  <c r="V160" i="24"/>
  <c r="AD147" i="24"/>
  <c r="AD144" i="24"/>
  <c r="Z136" i="24"/>
  <c r="V126" i="24"/>
  <c r="W120" i="24"/>
  <c r="AD115" i="24"/>
  <c r="V669" i="24"/>
  <c r="V665" i="24"/>
  <c r="W661" i="24"/>
  <c r="W659" i="24"/>
  <c r="V658" i="24"/>
  <c r="V652" i="24"/>
  <c r="T650" i="24"/>
  <c r="R646" i="24"/>
  <c r="AC646" i="24" s="1"/>
  <c r="V646" i="24"/>
  <c r="R642" i="24"/>
  <c r="V636" i="24"/>
  <c r="V632" i="24"/>
  <c r="Z631" i="24"/>
  <c r="W621" i="24"/>
  <c r="W617" i="24"/>
  <c r="V612" i="24"/>
  <c r="Z610" i="24"/>
  <c r="V608" i="24"/>
  <c r="W601" i="24"/>
  <c r="R597" i="24"/>
  <c r="S597" i="24" s="1"/>
  <c r="V594" i="24"/>
  <c r="V578" i="24"/>
  <c r="W577" i="24"/>
  <c r="Z571" i="24"/>
  <c r="AD557" i="24"/>
  <c r="V546" i="24"/>
  <c r="W545" i="24"/>
  <c r="AD544" i="24"/>
  <c r="Z541" i="24"/>
  <c r="AD538" i="24"/>
  <c r="W538" i="24"/>
  <c r="V533" i="24"/>
  <c r="Z530" i="24"/>
  <c r="V526" i="24"/>
  <c r="V525" i="24"/>
  <c r="AD524" i="24"/>
  <c r="AD522" i="24"/>
  <c r="AD519" i="24"/>
  <c r="V518" i="24"/>
  <c r="V516" i="24"/>
  <c r="Z504" i="24"/>
  <c r="V503" i="24"/>
  <c r="V497" i="24"/>
  <c r="Z481" i="24"/>
  <c r="V481" i="24"/>
  <c r="V473" i="24"/>
  <c r="W464" i="24"/>
  <c r="V461" i="24"/>
  <c r="T459" i="24"/>
  <c r="W448" i="24"/>
  <c r="V447" i="24"/>
  <c r="V445" i="24"/>
  <c r="Z444" i="24"/>
  <c r="V439" i="24"/>
  <c r="W436" i="24"/>
  <c r="AD435" i="24"/>
  <c r="V429" i="24"/>
  <c r="V427" i="24"/>
  <c r="T419" i="24"/>
  <c r="V419" i="24"/>
  <c r="W416" i="24"/>
  <c r="V409" i="24"/>
  <c r="T405" i="24"/>
  <c r="W400" i="24"/>
  <c r="V399" i="24"/>
  <c r="V397" i="24"/>
  <c r="V395" i="24"/>
  <c r="Z388" i="24"/>
  <c r="V385" i="24"/>
  <c r="T377" i="24"/>
  <c r="W372" i="24"/>
  <c r="W368" i="24"/>
  <c r="V367" i="24"/>
  <c r="AD360" i="24"/>
  <c r="Z359" i="24"/>
  <c r="Z354" i="24"/>
  <c r="V350" i="24"/>
  <c r="T321" i="24"/>
  <c r="W319" i="24"/>
  <c r="AD318" i="24"/>
  <c r="V314" i="24"/>
  <c r="Z313" i="24"/>
  <c r="W311" i="24"/>
  <c r="V292" i="24"/>
  <c r="Z291" i="24"/>
  <c r="W287" i="24"/>
  <c r="T280" i="24"/>
  <c r="Z186" i="24"/>
  <c r="V186" i="24"/>
  <c r="AD183" i="24"/>
  <c r="V180" i="24"/>
  <c r="Z171" i="24"/>
  <c r="W133" i="24"/>
  <c r="Z577" i="24"/>
  <c r="Z573" i="24"/>
  <c r="V570" i="24"/>
  <c r="W569" i="24"/>
  <c r="AD568" i="24"/>
  <c r="Z565" i="24"/>
  <c r="R561" i="24"/>
  <c r="Y561" i="24" s="1"/>
  <c r="W561" i="24"/>
  <c r="R557" i="24"/>
  <c r="V554" i="24"/>
  <c r="W553" i="24"/>
  <c r="AD552" i="24"/>
  <c r="R550" i="24"/>
  <c r="Y550" i="24" s="1"/>
  <c r="V549" i="24"/>
  <c r="Z548" i="24"/>
  <c r="V541" i="24"/>
  <c r="T525" i="24"/>
  <c r="V524" i="24"/>
  <c r="W514" i="24"/>
  <c r="Z510" i="24"/>
  <c r="V508" i="24"/>
  <c r="V505" i="24"/>
  <c r="V502" i="24"/>
  <c r="V501" i="24"/>
  <c r="V495" i="24"/>
  <c r="V492" i="24"/>
  <c r="AD487" i="24"/>
  <c r="Z477" i="24"/>
  <c r="V477" i="24"/>
  <c r="V463" i="24"/>
  <c r="V457" i="24"/>
  <c r="AD451" i="24"/>
  <c r="T445" i="24"/>
  <c r="Z430" i="24"/>
  <c r="T421" i="24"/>
  <c r="AD411" i="24"/>
  <c r="T407" i="24"/>
  <c r="T395" i="24"/>
  <c r="W388" i="24"/>
  <c r="T385" i="24"/>
  <c r="V381" i="24"/>
  <c r="V377" i="24"/>
  <c r="V373" i="24"/>
  <c r="T367" i="24"/>
  <c r="T363" i="24"/>
  <c r="W359" i="24"/>
  <c r="V358" i="24"/>
  <c r="T356" i="24"/>
  <c r="V348" i="24"/>
  <c r="V342" i="24"/>
  <c r="V334" i="24"/>
  <c r="V318" i="24"/>
  <c r="W315" i="24"/>
  <c r="R309" i="24"/>
  <c r="Z308" i="24"/>
  <c r="Z300" i="24"/>
  <c r="W295" i="24"/>
  <c r="T294" i="24"/>
  <c r="W291" i="24"/>
  <c r="V286" i="24"/>
  <c r="V282" i="24"/>
  <c r="AD274" i="24"/>
  <c r="AD271" i="24"/>
  <c r="V248" i="24"/>
  <c r="Z246" i="24"/>
  <c r="T219" i="24"/>
  <c r="AD216" i="24"/>
  <c r="V214" i="24"/>
  <c r="Z202" i="24"/>
  <c r="V202" i="24"/>
  <c r="Z190" i="24"/>
  <c r="AD187" i="24"/>
  <c r="V178" i="24"/>
  <c r="AD169" i="24"/>
  <c r="V168" i="24"/>
  <c r="AD157" i="24"/>
  <c r="T148" i="24"/>
  <c r="Z139" i="24"/>
  <c r="Z138" i="24"/>
  <c r="AD135" i="24"/>
  <c r="T124" i="24"/>
  <c r="W355" i="24"/>
  <c r="W351" i="24"/>
  <c r="AD350" i="24"/>
  <c r="T349" i="24"/>
  <c r="Z348" i="24"/>
  <c r="Z341" i="24"/>
  <c r="T339" i="24"/>
  <c r="W339" i="24"/>
  <c r="Z338" i="24"/>
  <c r="T337" i="24"/>
  <c r="R335" i="24"/>
  <c r="S335" i="24" s="1"/>
  <c r="W335" i="24"/>
  <c r="T333" i="24"/>
  <c r="W331" i="24"/>
  <c r="W327" i="24"/>
  <c r="V324" i="24"/>
  <c r="V316" i="24"/>
  <c r="V306" i="24"/>
  <c r="Z305" i="24"/>
  <c r="R299" i="24"/>
  <c r="Z298" i="24"/>
  <c r="V290" i="24"/>
  <c r="V284" i="24"/>
  <c r="Z282" i="24"/>
  <c r="Z281" i="24"/>
  <c r="R279" i="24"/>
  <c r="S279" i="24" s="1"/>
  <c r="W279" i="24"/>
  <c r="V277" i="24"/>
  <c r="W276" i="24"/>
  <c r="V274" i="24"/>
  <c r="T262" i="24"/>
  <c r="AD252" i="24"/>
  <c r="AD244" i="24"/>
  <c r="V242" i="24"/>
  <c r="R241" i="24"/>
  <c r="Y241" i="24" s="1"/>
  <c r="AD223" i="24"/>
  <c r="Z220" i="24"/>
  <c r="V210" i="24"/>
  <c r="AD208" i="24"/>
  <c r="T182" i="24"/>
  <c r="Z150" i="24"/>
  <c r="V150" i="24"/>
  <c r="AD143" i="24"/>
  <c r="Z118" i="24"/>
  <c r="R111" i="24"/>
  <c r="Y111" i="24" s="1"/>
  <c r="T104" i="24"/>
  <c r="V23" i="24"/>
  <c r="AD2420" i="24"/>
  <c r="AD2418" i="24"/>
  <c r="T2416" i="24"/>
  <c r="AD2415" i="24"/>
  <c r="T2412" i="24"/>
  <c r="Z2406" i="24"/>
  <c r="AD2400" i="24"/>
  <c r="T2389" i="24"/>
  <c r="AD2385" i="24"/>
  <c r="AD2345" i="24"/>
  <c r="Z2345" i="24"/>
  <c r="Z2302" i="24"/>
  <c r="AD2302" i="24"/>
  <c r="Z2290" i="24"/>
  <c r="AD2290" i="24"/>
  <c r="T2258" i="24"/>
  <c r="AD2258" i="24"/>
  <c r="Z2252" i="24"/>
  <c r="AD2252" i="24"/>
  <c r="Z2217" i="24"/>
  <c r="T2217" i="24"/>
  <c r="T2206" i="24"/>
  <c r="Z2206" i="24"/>
  <c r="R2180" i="24"/>
  <c r="AD2180" i="24"/>
  <c r="Z2145" i="24"/>
  <c r="AD2145" i="24"/>
  <c r="T2124" i="24"/>
  <c r="Z2124" i="24"/>
  <c r="Z2110" i="24"/>
  <c r="T2110" i="24"/>
  <c r="Z2058" i="24"/>
  <c r="T2058" i="24"/>
  <c r="AD2048" i="24"/>
  <c r="Z2048" i="24"/>
  <c r="T1996" i="24"/>
  <c r="Z1996" i="24"/>
  <c r="Z1982" i="24"/>
  <c r="T1982" i="24"/>
  <c r="R1971" i="24"/>
  <c r="AD1971" i="24"/>
  <c r="Z1962" i="24"/>
  <c r="T1962" i="24"/>
  <c r="R1953" i="24"/>
  <c r="S1953" i="24" s="1"/>
  <c r="T1953" i="24"/>
  <c r="Z1944" i="24"/>
  <c r="AD1944" i="24"/>
  <c r="T1932" i="24"/>
  <c r="Z1932" i="24"/>
  <c r="R1907" i="24"/>
  <c r="S1907" i="24" s="1"/>
  <c r="AD1907" i="24"/>
  <c r="Z1898" i="24"/>
  <c r="T1898" i="24"/>
  <c r="R1889" i="24"/>
  <c r="T1889" i="24"/>
  <c r="Z1880" i="24"/>
  <c r="AD1880" i="24"/>
  <c r="AD1868" i="24"/>
  <c r="Z1868" i="24"/>
  <c r="Z2495" i="24"/>
  <c r="T2492" i="24"/>
  <c r="Z2489" i="24"/>
  <c r="Z2486" i="24"/>
  <c r="AD2476" i="24"/>
  <c r="Z2473" i="24"/>
  <c r="Z2464" i="24"/>
  <c r="T2452" i="24"/>
  <c r="T2435" i="24"/>
  <c r="T2433" i="24"/>
  <c r="T2428" i="24"/>
  <c r="Z2425" i="24"/>
  <c r="Z2497" i="24"/>
  <c r="AD2492" i="24"/>
  <c r="Z2487" i="24"/>
  <c r="AD2486" i="24"/>
  <c r="T2485" i="24"/>
  <c r="T2484" i="24"/>
  <c r="AD2483" i="24"/>
  <c r="Z2482" i="24"/>
  <c r="R2480" i="24"/>
  <c r="Z2470" i="24"/>
  <c r="R2468" i="24"/>
  <c r="AC2468" i="24" s="1"/>
  <c r="Z2460" i="24"/>
  <c r="Z2456" i="24"/>
  <c r="Z2450" i="24"/>
  <c r="Z2448" i="24"/>
  <c r="T2447" i="24"/>
  <c r="Z2445" i="24"/>
  <c r="Z2434" i="24"/>
  <c r="T2418" i="24"/>
  <c r="AD2416" i="24"/>
  <c r="R2416" i="24"/>
  <c r="Y2416" i="24" s="1"/>
  <c r="AA2416" i="24" s="1"/>
  <c r="Z2414" i="24"/>
  <c r="AD2413" i="24"/>
  <c r="Z2410" i="24"/>
  <c r="AD2409" i="24"/>
  <c r="AD2408" i="24"/>
  <c r="AD2405" i="24"/>
  <c r="AD2404" i="24"/>
  <c r="T2403" i="24"/>
  <c r="U2403" i="24" s="1"/>
  <c r="AF2403" i="24" s="1"/>
  <c r="T2401" i="24"/>
  <c r="AD2399" i="24"/>
  <c r="T2396" i="24"/>
  <c r="Z2390" i="24"/>
  <c r="AD2384" i="24"/>
  <c r="AD2379" i="24"/>
  <c r="AD2378" i="24"/>
  <c r="Z2377" i="24"/>
  <c r="Z2376" i="24"/>
  <c r="T2373" i="24"/>
  <c r="Z2370" i="24"/>
  <c r="T2368" i="24"/>
  <c r="Z2366" i="24"/>
  <c r="AD2365" i="24"/>
  <c r="Z2358" i="24"/>
  <c r="AD2353" i="24"/>
  <c r="Z2349" i="24"/>
  <c r="AD2348" i="24"/>
  <c r="Z2346" i="24"/>
  <c r="Z2342" i="24"/>
  <c r="T2342" i="24"/>
  <c r="AD2340" i="24"/>
  <c r="Z2340" i="24"/>
  <c r="AD2332" i="24"/>
  <c r="T2332" i="24"/>
  <c r="AD2331" i="24"/>
  <c r="Z2326" i="24"/>
  <c r="AD2326" i="24"/>
  <c r="AD2236" i="24"/>
  <c r="Z2236" i="24"/>
  <c r="Z2203" i="24"/>
  <c r="T2203" i="24"/>
  <c r="AD2173" i="24"/>
  <c r="Z2150" i="24"/>
  <c r="AD2150" i="24"/>
  <c r="Z2147" i="24"/>
  <c r="AD2147" i="24"/>
  <c r="Z2125" i="24"/>
  <c r="AD2125" i="24"/>
  <c r="AD2092" i="24"/>
  <c r="Z2092" i="24"/>
  <c r="AD2083" i="24"/>
  <c r="Z2078" i="24"/>
  <c r="T2078" i="24"/>
  <c r="AD2036" i="24"/>
  <c r="Z2036" i="24"/>
  <c r="AD2031" i="24"/>
  <c r="Z2026" i="24"/>
  <c r="T2026" i="24"/>
  <c r="AD2024" i="24"/>
  <c r="T2016" i="24"/>
  <c r="Z2016" i="24"/>
  <c r="Z2004" i="24"/>
  <c r="AD1967" i="24"/>
  <c r="Z1953" i="24"/>
  <c r="Z1950" i="24"/>
  <c r="T1950" i="24"/>
  <c r="R1933" i="24"/>
  <c r="S1933" i="24" s="1"/>
  <c r="T1933" i="24"/>
  <c r="T1920" i="24"/>
  <c r="Z1920" i="24"/>
  <c r="AD1903" i="24"/>
  <c r="Z1889" i="24"/>
  <c r="Z1886" i="24"/>
  <c r="T1886" i="24"/>
  <c r="R1869" i="24"/>
  <c r="S1869" i="24" s="1"/>
  <c r="T1869" i="24"/>
  <c r="Z1858" i="24"/>
  <c r="AD1858" i="24"/>
  <c r="T1858" i="24"/>
  <c r="Z1855" i="24"/>
  <c r="AD1848" i="24"/>
  <c r="T1848" i="24"/>
  <c r="T1843" i="24"/>
  <c r="R1843" i="24"/>
  <c r="Y1843" i="24" s="1"/>
  <c r="AD1843" i="24"/>
  <c r="Z1840" i="24"/>
  <c r="T1811" i="24"/>
  <c r="Z2493" i="24"/>
  <c r="T2490" i="24"/>
  <c r="T2489" i="24"/>
  <c r="T2486" i="24"/>
  <c r="AD2480" i="24"/>
  <c r="Z2478" i="24"/>
  <c r="AD2471" i="24"/>
  <c r="T2468" i="24"/>
  <c r="Z2465" i="24"/>
  <c r="Z2462" i="24"/>
  <c r="Z2461" i="24"/>
  <c r="Z2457" i="24"/>
  <c r="Z2453" i="24"/>
  <c r="Z2446" i="24"/>
  <c r="R2443" i="24"/>
  <c r="AD2442" i="24"/>
  <c r="R2431" i="24"/>
  <c r="Z2430" i="24"/>
  <c r="T2425" i="24"/>
  <c r="Z2423" i="24"/>
  <c r="Z2421" i="24"/>
  <c r="R2415" i="24"/>
  <c r="AC2415" i="24" s="1"/>
  <c r="Z2413" i="24"/>
  <c r="AD2412" i="24"/>
  <c r="AD2411" i="24"/>
  <c r="AD2410" i="24"/>
  <c r="Z2409" i="24"/>
  <c r="Z2408" i="24"/>
  <c r="T2406" i="24"/>
  <c r="Z2404" i="24"/>
  <c r="Z2402" i="24"/>
  <c r="T2400" i="24"/>
  <c r="Z2398" i="24"/>
  <c r="AD2397" i="24"/>
  <c r="Z2394" i="24"/>
  <c r="AD2393" i="24"/>
  <c r="AD2392" i="24"/>
  <c r="AD2389" i="24"/>
  <c r="AD2388" i="24"/>
  <c r="T2387" i="24"/>
  <c r="T2385" i="24"/>
  <c r="AD2383" i="24"/>
  <c r="T2380" i="24"/>
  <c r="T2378" i="24"/>
  <c r="R2375" i="24"/>
  <c r="AC2375" i="24" s="1"/>
  <c r="Z2374" i="24"/>
  <c r="R2371" i="24"/>
  <c r="AC2371" i="24" s="1"/>
  <c r="AD2369" i="24"/>
  <c r="Z2365" i="24"/>
  <c r="AD2364" i="24"/>
  <c r="Z2362" i="24"/>
  <c r="AD2361" i="24"/>
  <c r="AD2360" i="24"/>
  <c r="AD2358" i="24"/>
  <c r="AD2357" i="24"/>
  <c r="AD2356" i="24"/>
  <c r="AD2352" i="24"/>
  <c r="AD2351" i="24"/>
  <c r="AD2350" i="24"/>
  <c r="AD2347" i="24"/>
  <c r="AD2346" i="24"/>
  <c r="AD2341" i="24"/>
  <c r="AD2337" i="24"/>
  <c r="T2337" i="24"/>
  <c r="Z2333" i="24"/>
  <c r="Z2332" i="24"/>
  <c r="T2316" i="24"/>
  <c r="AD2313" i="24"/>
  <c r="Z2313" i="24"/>
  <c r="Z2312" i="24"/>
  <c r="T2306" i="24"/>
  <c r="T2302" i="24"/>
  <c r="T2298" i="24"/>
  <c r="AD2294" i="24"/>
  <c r="T2290" i="24"/>
  <c r="T2288" i="24"/>
  <c r="Z2286" i="24"/>
  <c r="AD2286" i="24"/>
  <c r="T2280" i="24"/>
  <c r="Z2274" i="24"/>
  <c r="AD2274" i="24"/>
  <c r="Z2272" i="24"/>
  <c r="Z2267" i="24"/>
  <c r="AD2267" i="24"/>
  <c r="Z2256" i="24"/>
  <c r="T2252" i="24"/>
  <c r="T2250" i="24"/>
  <c r="AD2244" i="24"/>
  <c r="T2210" i="24"/>
  <c r="Z2210" i="24"/>
  <c r="R2206" i="24"/>
  <c r="Z2205" i="24"/>
  <c r="T2186" i="24"/>
  <c r="T2180" i="24"/>
  <c r="AD2176" i="24"/>
  <c r="Z2173" i="24"/>
  <c r="Z2165" i="24"/>
  <c r="T2156" i="24"/>
  <c r="Z2152" i="24"/>
  <c r="AD2152" i="24"/>
  <c r="T2145" i="24"/>
  <c r="Z2138" i="24"/>
  <c r="Z2133" i="24"/>
  <c r="T2127" i="24"/>
  <c r="AD2121" i="24"/>
  <c r="T2112" i="24"/>
  <c r="Z2112" i="24"/>
  <c r="AD2111" i="24"/>
  <c r="AD2108" i="24"/>
  <c r="R2101" i="24"/>
  <c r="T2095" i="24"/>
  <c r="T2088" i="24"/>
  <c r="Z2087" i="24"/>
  <c r="T2081" i="24"/>
  <c r="Z2066" i="24"/>
  <c r="T2060" i="24"/>
  <c r="Z2060" i="24"/>
  <c r="AD2059" i="24"/>
  <c r="AD2052" i="24"/>
  <c r="Z2046" i="24"/>
  <c r="T2046" i="24"/>
  <c r="Z2041" i="24"/>
  <c r="AD2040" i="24"/>
  <c r="Z2038" i="24"/>
  <c r="T2029" i="24"/>
  <c r="T2019" i="24"/>
  <c r="T2004" i="24"/>
  <c r="AD2003" i="24"/>
  <c r="AD2000" i="24"/>
  <c r="Z1994" i="24"/>
  <c r="T1994" i="24"/>
  <c r="Z1993" i="24"/>
  <c r="AD1993" i="24"/>
  <c r="T1984" i="24"/>
  <c r="Z1984" i="24"/>
  <c r="AD1983" i="24"/>
  <c r="AD1980" i="24"/>
  <c r="T1964" i="24"/>
  <c r="Z1964" i="24"/>
  <c r="R1939" i="24"/>
  <c r="AD1939" i="24"/>
  <c r="Z1938" i="24"/>
  <c r="Z1930" i="24"/>
  <c r="T1930" i="24"/>
  <c r="R1921" i="24"/>
  <c r="S1921" i="24" s="1"/>
  <c r="T1921" i="24"/>
  <c r="Z1912" i="24"/>
  <c r="AD1912" i="24"/>
  <c r="T1900" i="24"/>
  <c r="Z1900" i="24"/>
  <c r="R1875" i="24"/>
  <c r="AD1875" i="24"/>
  <c r="Z1866" i="24"/>
  <c r="T1866" i="24"/>
  <c r="Z1852" i="24"/>
  <c r="AD1852" i="24"/>
  <c r="Z1849" i="24"/>
  <c r="AD1849" i="24"/>
  <c r="Z1829" i="24"/>
  <c r="AD1829" i="24"/>
  <c r="T1829" i="24"/>
  <c r="Z1814" i="24"/>
  <c r="T1814" i="24"/>
  <c r="AD1811" i="24"/>
  <c r="Z1800" i="24"/>
  <c r="T1800" i="24"/>
  <c r="AD1800" i="24"/>
  <c r="T1787" i="24"/>
  <c r="AD1787" i="24"/>
  <c r="Z1777" i="24"/>
  <c r="T1774" i="24"/>
  <c r="Z1774" i="24"/>
  <c r="Z1772" i="24"/>
  <c r="AD1772" i="24"/>
  <c r="Z2382" i="24"/>
  <c r="AD2381" i="24"/>
  <c r="R2379" i="24"/>
  <c r="AD2373" i="24"/>
  <c r="AD2372" i="24"/>
  <c r="AD2368" i="24"/>
  <c r="AD2367" i="24"/>
  <c r="AD2366" i="24"/>
  <c r="AD2363" i="24"/>
  <c r="T2358" i="24"/>
  <c r="T2353" i="24"/>
  <c r="T2348" i="24"/>
  <c r="T2346" i="24"/>
  <c r="AD2344" i="24"/>
  <c r="Z2344" i="24"/>
  <c r="AD2342" i="24"/>
  <c r="R2339" i="24"/>
  <c r="S2339" i="24" s="1"/>
  <c r="Z2337" i="24"/>
  <c r="AD2336" i="24"/>
  <c r="AD2335" i="24"/>
  <c r="AD2334" i="24"/>
  <c r="R2331" i="24"/>
  <c r="S2331" i="24" s="1"/>
  <c r="T2326" i="24"/>
  <c r="Z2320" i="24"/>
  <c r="Z2314" i="24"/>
  <c r="AD2314" i="24"/>
  <c r="Z2310" i="24"/>
  <c r="AD2310" i="24"/>
  <c r="AD2306" i="24"/>
  <c r="T2300" i="24"/>
  <c r="Z2300" i="24"/>
  <c r="AD2299" i="24"/>
  <c r="AD2298" i="24"/>
  <c r="Z2292" i="24"/>
  <c r="AD2231" i="24"/>
  <c r="T2229" i="24"/>
  <c r="R2215" i="24"/>
  <c r="AC2215" i="24" s="1"/>
  <c r="AD2215" i="24"/>
  <c r="T2211" i="24"/>
  <c r="Z2199" i="24"/>
  <c r="T2199" i="24"/>
  <c r="AD2189" i="24"/>
  <c r="T2182" i="24"/>
  <c r="R2169" i="24"/>
  <c r="Y2169" i="24" s="1"/>
  <c r="T2161" i="24"/>
  <c r="AD2156" i="24"/>
  <c r="T2150" i="24"/>
  <c r="T2147" i="24"/>
  <c r="AD2141" i="24"/>
  <c r="AD2128" i="24"/>
  <c r="AD2127" i="24"/>
  <c r="T2125" i="24"/>
  <c r="T2115" i="24"/>
  <c r="T2105" i="24"/>
  <c r="U2105" i="24" s="1"/>
  <c r="AF2105" i="24" s="1"/>
  <c r="AD2100" i="24"/>
  <c r="AD2099" i="24"/>
  <c r="AD2096" i="24"/>
  <c r="AD2095" i="24"/>
  <c r="Z2090" i="24"/>
  <c r="T2090" i="24"/>
  <c r="Z2089" i="24"/>
  <c r="AD2089" i="24"/>
  <c r="AD2088" i="24"/>
  <c r="AD2080" i="24"/>
  <c r="Z2080" i="24"/>
  <c r="AD2079" i="24"/>
  <c r="AD2076" i="24"/>
  <c r="R2069" i="24"/>
  <c r="Z2068" i="24"/>
  <c r="T2063" i="24"/>
  <c r="T2056" i="24"/>
  <c r="T2049" i="24"/>
  <c r="Z2034" i="24"/>
  <c r="AD2028" i="24"/>
  <c r="Z2028" i="24"/>
  <c r="AD2027" i="24"/>
  <c r="AD2020" i="24"/>
  <c r="AD2019" i="24"/>
  <c r="Z2014" i="24"/>
  <c r="T2014" i="24"/>
  <c r="AD2009" i="24"/>
  <c r="AD2008" i="24"/>
  <c r="T2006" i="24"/>
  <c r="T1997" i="24"/>
  <c r="T1987" i="24"/>
  <c r="T1977" i="24"/>
  <c r="U1977" i="24" s="1"/>
  <c r="AF1977" i="24" s="1"/>
  <c r="R1965" i="24"/>
  <c r="S1965" i="24" s="1"/>
  <c r="T1965" i="24"/>
  <c r="T1952" i="24"/>
  <c r="Z1952" i="24"/>
  <c r="AD1935" i="24"/>
  <c r="Z1921" i="24"/>
  <c r="Z1918" i="24"/>
  <c r="T1918" i="24"/>
  <c r="R1901" i="24"/>
  <c r="S1901" i="24" s="1"/>
  <c r="T1901" i="24"/>
  <c r="AD1888" i="24"/>
  <c r="Z1888" i="24"/>
  <c r="AD1871" i="24"/>
  <c r="Z1860" i="24"/>
  <c r="AD1860" i="24"/>
  <c r="Z1834" i="24"/>
  <c r="Z1833" i="24"/>
  <c r="T1833" i="24"/>
  <c r="AD1833" i="24"/>
  <c r="Z1817" i="24"/>
  <c r="AD1817" i="24"/>
  <c r="T1817" i="24"/>
  <c r="T1810" i="24"/>
  <c r="T1792" i="24"/>
  <c r="AD1788" i="24"/>
  <c r="R1788" i="24"/>
  <c r="T1788" i="24"/>
  <c r="AD1782" i="24"/>
  <c r="T1782" i="24"/>
  <c r="R1564" i="24"/>
  <c r="T1564" i="24"/>
  <c r="Z1396" i="24"/>
  <c r="AD1396" i="24"/>
  <c r="AD1380" i="24"/>
  <c r="T1380" i="24"/>
  <c r="Z2330" i="24"/>
  <c r="AD2329" i="24"/>
  <c r="AD2328" i="24"/>
  <c r="AD2325" i="24"/>
  <c r="AD2324" i="24"/>
  <c r="AD2320" i="24"/>
  <c r="AD2319" i="24"/>
  <c r="AD2315" i="24"/>
  <c r="AD2312" i="24"/>
  <c r="AD2303" i="24"/>
  <c r="AD2300" i="24"/>
  <c r="Z2298" i="24"/>
  <c r="Z2294" i="24"/>
  <c r="AD2292" i="24"/>
  <c r="AD2287" i="24"/>
  <c r="AD2284" i="24"/>
  <c r="Z2282" i="24"/>
  <c r="Z2278" i="24"/>
  <c r="AD2276" i="24"/>
  <c r="Z2271" i="24"/>
  <c r="AD2268" i="24"/>
  <c r="Z2266" i="24"/>
  <c r="AD2262" i="24"/>
  <c r="R2258" i="24"/>
  <c r="AC2258" i="24" s="1"/>
  <c r="AE2258" i="24" s="1"/>
  <c r="R2254" i="24"/>
  <c r="Z2248" i="24"/>
  <c r="AD2241" i="24"/>
  <c r="AD2240" i="24"/>
  <c r="Z2239" i="24"/>
  <c r="AD2235" i="24"/>
  <c r="AD2232" i="24"/>
  <c r="R2225" i="24"/>
  <c r="Y2225" i="24" s="1"/>
  <c r="AD2208" i="24"/>
  <c r="T2202" i="24"/>
  <c r="T2198" i="24"/>
  <c r="Z2196" i="24"/>
  <c r="Z2192" i="24"/>
  <c r="T2189" i="24"/>
  <c r="Z2188" i="24"/>
  <c r="R2186" i="24"/>
  <c r="Z2184" i="24"/>
  <c r="T2181" i="24"/>
  <c r="Z2179" i="24"/>
  <c r="Z2172" i="24"/>
  <c r="AD2168" i="24"/>
  <c r="Z2167" i="24"/>
  <c r="R2165" i="24"/>
  <c r="AC2165" i="24" s="1"/>
  <c r="Z2153" i="24"/>
  <c r="Z2151" i="24"/>
  <c r="R2144" i="24"/>
  <c r="T2140" i="24"/>
  <c r="R2139" i="24"/>
  <c r="R2133" i="24"/>
  <c r="R2129" i="24"/>
  <c r="Y2129" i="24" s="1"/>
  <c r="R2120" i="24"/>
  <c r="AC2120" i="24" s="1"/>
  <c r="R2119" i="24"/>
  <c r="AC2119" i="24" s="1"/>
  <c r="T2117" i="24"/>
  <c r="T2108" i="24"/>
  <c r="Z2107" i="24"/>
  <c r="R2106" i="24"/>
  <c r="S2106" i="24" s="1"/>
  <c r="Z2103" i="24"/>
  <c r="T2100" i="24"/>
  <c r="AD2098" i="24"/>
  <c r="R2097" i="24"/>
  <c r="AC2097" i="24" s="1"/>
  <c r="T2085" i="24"/>
  <c r="Z2075" i="24"/>
  <c r="R2074" i="24"/>
  <c r="Y2074" i="24" s="1"/>
  <c r="AA2074" i="24" s="1"/>
  <c r="R2073" i="24"/>
  <c r="S2073" i="24" s="1"/>
  <c r="Z2071" i="24"/>
  <c r="T2070" i="24"/>
  <c r="AD2066" i="24"/>
  <c r="R2065" i="24"/>
  <c r="S2065" i="24" s="1"/>
  <c r="T2053" i="24"/>
  <c r="Z2043" i="24"/>
  <c r="R2042" i="24"/>
  <c r="S2042" i="24" s="1"/>
  <c r="R2041" i="24"/>
  <c r="Z2039" i="24"/>
  <c r="T2038" i="24"/>
  <c r="T2036" i="24"/>
  <c r="AD2034" i="24"/>
  <c r="R2033" i="24"/>
  <c r="AC2033" i="24" s="1"/>
  <c r="T2021" i="24"/>
  <c r="T2012" i="24"/>
  <c r="Z2011" i="24"/>
  <c r="R2010" i="24"/>
  <c r="Z2007" i="24"/>
  <c r="AD2002" i="24"/>
  <c r="R2001" i="24"/>
  <c r="T1989" i="24"/>
  <c r="T1980" i="24"/>
  <c r="Z1979" i="24"/>
  <c r="R1978" i="24"/>
  <c r="Z1975" i="24"/>
  <c r="AD1970" i="24"/>
  <c r="R1969" i="24"/>
  <c r="S1969" i="24" s="1"/>
  <c r="T1957" i="24"/>
  <c r="T1948" i="24"/>
  <c r="Z1947" i="24"/>
  <c r="R1946" i="24"/>
  <c r="AC1946" i="24" s="1"/>
  <c r="Z1943" i="24"/>
  <c r="AD1938" i="24"/>
  <c r="R1937" i="24"/>
  <c r="S1937" i="24" s="1"/>
  <c r="T1925" i="24"/>
  <c r="T1916" i="24"/>
  <c r="Z1915" i="24"/>
  <c r="R1914" i="24"/>
  <c r="S1914" i="24" s="1"/>
  <c r="Z1911" i="24"/>
  <c r="AD1906" i="24"/>
  <c r="R1905" i="24"/>
  <c r="S1905" i="24" s="1"/>
  <c r="T1893" i="24"/>
  <c r="Z1883" i="24"/>
  <c r="R1882" i="24"/>
  <c r="S1882" i="24" s="1"/>
  <c r="R1881" i="24"/>
  <c r="S1881" i="24" s="1"/>
  <c r="Z1879" i="24"/>
  <c r="T1878" i="24"/>
  <c r="T1876" i="24"/>
  <c r="AD1874" i="24"/>
  <c r="R1873" i="24"/>
  <c r="S1873" i="24" s="1"/>
  <c r="T1861" i="24"/>
  <c r="Z1859" i="24"/>
  <c r="R1856" i="24"/>
  <c r="S1856" i="24" s="1"/>
  <c r="T1854" i="24"/>
  <c r="AD1851" i="24"/>
  <c r="Z1841" i="24"/>
  <c r="T1835" i="24"/>
  <c r="Z1832" i="24"/>
  <c r="T1830" i="24"/>
  <c r="R1823" i="24"/>
  <c r="Y1823" i="24" s="1"/>
  <c r="R1819" i="24"/>
  <c r="Y1819" i="24" s="1"/>
  <c r="T1818" i="24"/>
  <c r="T1809" i="24"/>
  <c r="Z1806" i="24"/>
  <c r="AD1804" i="24"/>
  <c r="Z1795" i="24"/>
  <c r="Z1788" i="24"/>
  <c r="AD1786" i="24"/>
  <c r="R1773" i="24"/>
  <c r="AD1767" i="24"/>
  <c r="Z1766" i="24"/>
  <c r="R1759" i="24"/>
  <c r="AC1759" i="24" s="1"/>
  <c r="Z1755" i="24"/>
  <c r="T1752" i="24"/>
  <c r="T1750" i="24"/>
  <c r="AD1747" i="24"/>
  <c r="Z1746" i="24"/>
  <c r="AD1746" i="24"/>
  <c r="Z1742" i="24"/>
  <c r="AD1742" i="24"/>
  <c r="AD1740" i="24"/>
  <c r="AD1738" i="24"/>
  <c r="Z1732" i="24"/>
  <c r="T1729" i="24"/>
  <c r="T1724" i="24"/>
  <c r="Z1724" i="24"/>
  <c r="AD1722" i="24"/>
  <c r="R1719" i="24"/>
  <c r="S1719" i="24" s="1"/>
  <c r="Z1718" i="24"/>
  <c r="T1711" i="24"/>
  <c r="Z1708" i="24"/>
  <c r="AD1708" i="24"/>
  <c r="AD1702" i="24"/>
  <c r="AD1701" i="24"/>
  <c r="T1701" i="24"/>
  <c r="R1690" i="24"/>
  <c r="Y1690" i="24" s="1"/>
  <c r="Z1687" i="24"/>
  <c r="T1684" i="24"/>
  <c r="AD1684" i="24"/>
  <c r="AD1680" i="24"/>
  <c r="R1677" i="24"/>
  <c r="S1677" i="24" s="1"/>
  <c r="Z1658" i="24"/>
  <c r="Z1656" i="24"/>
  <c r="T1651" i="24"/>
  <c r="Z1630" i="24"/>
  <c r="T1624" i="24"/>
  <c r="Z1624" i="24"/>
  <c r="AD1622" i="24"/>
  <c r="Z1615" i="24"/>
  <c r="T1612" i="24"/>
  <c r="Z1612" i="24"/>
  <c r="Z1607" i="24"/>
  <c r="AD1602" i="24"/>
  <c r="T1596" i="24"/>
  <c r="R1576" i="24"/>
  <c r="Z1533" i="24"/>
  <c r="AD1533" i="24"/>
  <c r="AD1525" i="24"/>
  <c r="T1525" i="24"/>
  <c r="AD1481" i="24"/>
  <c r="T1481" i="24"/>
  <c r="AD1464" i="24"/>
  <c r="R1464" i="24"/>
  <c r="AD1456" i="24"/>
  <c r="Z1436" i="24"/>
  <c r="AD1436" i="24"/>
  <c r="T1410" i="24"/>
  <c r="T1353" i="24"/>
  <c r="AD1340" i="24"/>
  <c r="T1340" i="24"/>
  <c r="T1972" i="24"/>
  <c r="AD1948" i="24"/>
  <c r="AD1945" i="24"/>
  <c r="T1942" i="24"/>
  <c r="T1940" i="24"/>
  <c r="T1929" i="24"/>
  <c r="AD1916" i="24"/>
  <c r="AD1913" i="24"/>
  <c r="T1910" i="24"/>
  <c r="T1908" i="24"/>
  <c r="T1897" i="24"/>
  <c r="AD1884" i="24"/>
  <c r="Z1881" i="24"/>
  <c r="Z1878" i="24"/>
  <c r="AD1876" i="24"/>
  <c r="Z1861" i="24"/>
  <c r="AD1855" i="24"/>
  <c r="AD1847" i="24"/>
  <c r="AD1840" i="24"/>
  <c r="AD1838" i="24"/>
  <c r="AD1834" i="24"/>
  <c r="AD1824" i="24"/>
  <c r="AD1810" i="24"/>
  <c r="Z1801" i="24"/>
  <c r="T1796" i="24"/>
  <c r="Z1783" i="24"/>
  <c r="AD1773" i="24"/>
  <c r="T1772" i="24"/>
  <c r="T1763" i="24"/>
  <c r="Z1756" i="24"/>
  <c r="Z1740" i="24"/>
  <c r="AD1736" i="24"/>
  <c r="T1733" i="24"/>
  <c r="AD1731" i="24"/>
  <c r="AD1730" i="24"/>
  <c r="Z1726" i="24"/>
  <c r="R1724" i="24"/>
  <c r="Z1717" i="24"/>
  <c r="AD1710" i="24"/>
  <c r="AD1709" i="24"/>
  <c r="T1709" i="24"/>
  <c r="Z1698" i="24"/>
  <c r="Z1697" i="24"/>
  <c r="Z1695" i="24"/>
  <c r="AD1692" i="24"/>
  <c r="AD1691" i="24"/>
  <c r="Z1690" i="24"/>
  <c r="AD1690" i="24"/>
  <c r="AD1688" i="24"/>
  <c r="R1684" i="24"/>
  <c r="Y1684" i="24" s="1"/>
  <c r="T1683" i="24"/>
  <c r="Z1680" i="24"/>
  <c r="Z1679" i="24"/>
  <c r="AD1679" i="24"/>
  <c r="AD1674" i="24"/>
  <c r="AD1673" i="24"/>
  <c r="T1673" i="24"/>
  <c r="T1672" i="24"/>
  <c r="Z1670" i="24"/>
  <c r="Z1669" i="24"/>
  <c r="R1668" i="24"/>
  <c r="Z1667" i="24"/>
  <c r="AD1660" i="24"/>
  <c r="Z1657" i="24"/>
  <c r="Z1643" i="24"/>
  <c r="T1641" i="24"/>
  <c r="Z1639" i="24"/>
  <c r="Z1634" i="24"/>
  <c r="R1624" i="24"/>
  <c r="Y1624" i="24" s="1"/>
  <c r="T1619" i="24"/>
  <c r="T1616" i="24"/>
  <c r="Z1616" i="24"/>
  <c r="T1611" i="24"/>
  <c r="T1604" i="24"/>
  <c r="Z1604" i="24"/>
  <c r="AD1598" i="24"/>
  <c r="Z1559" i="24"/>
  <c r="R1554" i="24"/>
  <c r="T1554" i="24"/>
  <c r="Z1554" i="24"/>
  <c r="Z1525" i="24"/>
  <c r="R1492" i="24"/>
  <c r="S1492" i="24" s="1"/>
  <c r="U1492" i="24" s="1"/>
  <c r="AF1492" i="24" s="1"/>
  <c r="AD1492" i="24"/>
  <c r="Z1486" i="24"/>
  <c r="T1486" i="24"/>
  <c r="Z1464" i="24"/>
  <c r="T1413" i="24"/>
  <c r="AD1407" i="24"/>
  <c r="AD1388" i="24"/>
  <c r="Z1376" i="24"/>
  <c r="AD1376" i="24"/>
  <c r="T1376" i="24"/>
  <c r="Z1370" i="24"/>
  <c r="T1370" i="24"/>
  <c r="AD1370" i="24"/>
  <c r="Z1366" i="24"/>
  <c r="T1366" i="24"/>
  <c r="AD1366" i="24"/>
  <c r="AD1364" i="24"/>
  <c r="Z1351" i="24"/>
  <c r="AD1351" i="24"/>
  <c r="T2330" i="24"/>
  <c r="R2327" i="24"/>
  <c r="AC2327" i="24" s="1"/>
  <c r="T2325" i="24"/>
  <c r="Z2322" i="24"/>
  <c r="T2320" i="24"/>
  <c r="R2319" i="24"/>
  <c r="AC2319" i="24" s="1"/>
  <c r="Z2318" i="24"/>
  <c r="AD2317" i="24"/>
  <c r="R2315" i="24"/>
  <c r="AC2315" i="24" s="1"/>
  <c r="T2312" i="24"/>
  <c r="T2311" i="24"/>
  <c r="Z2306" i="24"/>
  <c r="T2292" i="24"/>
  <c r="Z2291" i="24"/>
  <c r="Z2289" i="24"/>
  <c r="T2284" i="24"/>
  <c r="T2282" i="24"/>
  <c r="T2278" i="24"/>
  <c r="T2276" i="24"/>
  <c r="Z2275" i="24"/>
  <c r="Z2273" i="24"/>
  <c r="T2272" i="24"/>
  <c r="T2271" i="24"/>
  <c r="T2266" i="24"/>
  <c r="AD2264" i="24"/>
  <c r="T2254" i="24"/>
  <c r="R2253" i="24"/>
  <c r="Z2251" i="24"/>
  <c r="R2245" i="24"/>
  <c r="T2241" i="24"/>
  <c r="T2236" i="24"/>
  <c r="AD2228" i="24"/>
  <c r="T2225" i="24"/>
  <c r="AD2221" i="24"/>
  <c r="AD2220" i="24"/>
  <c r="Z2219" i="24"/>
  <c r="R2217" i="24"/>
  <c r="AC2217" i="24" s="1"/>
  <c r="AD2216" i="24"/>
  <c r="R2214" i="24"/>
  <c r="Y2214" i="24" s="1"/>
  <c r="T2213" i="24"/>
  <c r="R2203" i="24"/>
  <c r="R2202" i="24"/>
  <c r="AD2199" i="24"/>
  <c r="R2198" i="24"/>
  <c r="Y2198" i="24" s="1"/>
  <c r="AD2196" i="24"/>
  <c r="T2188" i="24"/>
  <c r="R2182" i="24"/>
  <c r="AC2182" i="24" s="1"/>
  <c r="R2177" i="24"/>
  <c r="Z2176" i="24"/>
  <c r="T2172" i="24"/>
  <c r="T2165" i="24"/>
  <c r="R2161" i="24"/>
  <c r="S2161" i="24" s="1"/>
  <c r="Z2156" i="24"/>
  <c r="Z2154" i="24"/>
  <c r="Z2148" i="24"/>
  <c r="Z2146" i="24"/>
  <c r="Z2144" i="24"/>
  <c r="T2139" i="24"/>
  <c r="R2137" i="24"/>
  <c r="Y2137" i="24" s="1"/>
  <c r="Z2135" i="24"/>
  <c r="T2133" i="24"/>
  <c r="T2130" i="24"/>
  <c r="AD2129" i="24"/>
  <c r="T2128" i="24"/>
  <c r="Z2127" i="24"/>
  <c r="T2122" i="24"/>
  <c r="Z2121" i="24"/>
  <c r="T2120" i="24"/>
  <c r="AD2119" i="24"/>
  <c r="Z2117" i="24"/>
  <c r="T2116" i="24"/>
  <c r="R2115" i="24"/>
  <c r="AD2114" i="24"/>
  <c r="R2110" i="24"/>
  <c r="R2109" i="24"/>
  <c r="S2109" i="24" s="1"/>
  <c r="T2107" i="24"/>
  <c r="AD2103" i="24"/>
  <c r="Z2100" i="24"/>
  <c r="T2098" i="24"/>
  <c r="Z2095" i="24"/>
  <c r="R2094" i="24"/>
  <c r="T2092" i="24"/>
  <c r="R2090" i="24"/>
  <c r="Z2088" i="24"/>
  <c r="AD2087" i="24"/>
  <c r="Z2086" i="24"/>
  <c r="R2083" i="24"/>
  <c r="S2083" i="24" s="1"/>
  <c r="AD2082" i="24"/>
  <c r="T2080" i="24"/>
  <c r="R2078" i="24"/>
  <c r="S2078" i="24" s="1"/>
  <c r="R2077" i="24"/>
  <c r="T2075" i="24"/>
  <c r="T2073" i="24"/>
  <c r="AD2071" i="24"/>
  <c r="T2066" i="24"/>
  <c r="T2064" i="24"/>
  <c r="Z2063" i="24"/>
  <c r="R2062" i="24"/>
  <c r="S2062" i="24" s="1"/>
  <c r="R2058" i="24"/>
  <c r="Z2056" i="24"/>
  <c r="T2055" i="24"/>
  <c r="Z2054" i="24"/>
  <c r="R2051" i="24"/>
  <c r="AC2051" i="24" s="1"/>
  <c r="AD2050" i="24"/>
  <c r="T2048" i="24"/>
  <c r="R2046" i="24"/>
  <c r="AC2046" i="24" s="1"/>
  <c r="R2045" i="24"/>
  <c r="S2045" i="24" s="1"/>
  <c r="T2043" i="24"/>
  <c r="T2041" i="24"/>
  <c r="AD2039" i="24"/>
  <c r="T2034" i="24"/>
  <c r="Z2031" i="24"/>
  <c r="R2030" i="24"/>
  <c r="T2028" i="24"/>
  <c r="R2026" i="24"/>
  <c r="Z2024" i="24"/>
  <c r="AD2023" i="24"/>
  <c r="Z2022" i="24"/>
  <c r="R2019" i="24"/>
  <c r="Y2019" i="24" s="1"/>
  <c r="AD2018" i="24"/>
  <c r="R2014" i="24"/>
  <c r="R2013" i="24"/>
  <c r="T2011" i="24"/>
  <c r="AD2007" i="24"/>
  <c r="T2002" i="24"/>
  <c r="T2000" i="24"/>
  <c r="Z1999" i="24"/>
  <c r="R1998" i="24"/>
  <c r="AC1998" i="24" s="1"/>
  <c r="R1994" i="24"/>
  <c r="Z1992" i="24"/>
  <c r="AD1991" i="24"/>
  <c r="Z1990" i="24"/>
  <c r="T1988" i="24"/>
  <c r="R1987" i="24"/>
  <c r="AC1987" i="24" s="1"/>
  <c r="AD1986" i="24"/>
  <c r="R1982" i="24"/>
  <c r="AC1982" i="24" s="1"/>
  <c r="R1981" i="24"/>
  <c r="T1979" i="24"/>
  <c r="AD1975" i="24"/>
  <c r="T1970" i="24"/>
  <c r="T1968" i="24"/>
  <c r="Z1967" i="24"/>
  <c r="R1966" i="24"/>
  <c r="AC1966" i="24" s="1"/>
  <c r="R1962" i="24"/>
  <c r="Z1960" i="24"/>
  <c r="T1959" i="24"/>
  <c r="Z1958" i="24"/>
  <c r="R1955" i="24"/>
  <c r="AD1954" i="24"/>
  <c r="R1950" i="24"/>
  <c r="AC1950" i="24" s="1"/>
  <c r="R1949" i="24"/>
  <c r="S1949" i="24" s="1"/>
  <c r="T1947" i="24"/>
  <c r="AD1943" i="24"/>
  <c r="T1938" i="24"/>
  <c r="T1936" i="24"/>
  <c r="Z1935" i="24"/>
  <c r="R1934" i="24"/>
  <c r="Y1934" i="24" s="1"/>
  <c r="AA1934" i="24" s="1"/>
  <c r="R1930" i="24"/>
  <c r="S1930" i="24" s="1"/>
  <c r="R1929" i="24"/>
  <c r="S1929" i="24" s="1"/>
  <c r="Z1928" i="24"/>
  <c r="T1927" i="24"/>
  <c r="AD1926" i="24"/>
  <c r="Z1926" i="24"/>
  <c r="T1924" i="24"/>
  <c r="R1923" i="24"/>
  <c r="AD1922" i="24"/>
  <c r="R1918" i="24"/>
  <c r="S1918" i="24" s="1"/>
  <c r="R1917" i="24"/>
  <c r="AC1917" i="24" s="1"/>
  <c r="T1915" i="24"/>
  <c r="AD1911" i="24"/>
  <c r="T1906" i="24"/>
  <c r="T1904" i="24"/>
  <c r="Z1903" i="24"/>
  <c r="R1902" i="24"/>
  <c r="Y1902" i="24" s="1"/>
  <c r="R1898" i="24"/>
  <c r="S1898" i="24" s="1"/>
  <c r="R1897" i="24"/>
  <c r="Z1896" i="24"/>
  <c r="T1895" i="24"/>
  <c r="Z1894" i="24"/>
  <c r="R1891" i="24"/>
  <c r="Y1891" i="24" s="1"/>
  <c r="AD1890" i="24"/>
  <c r="T1888" i="24"/>
  <c r="R1886" i="24"/>
  <c r="AC1886" i="24" s="1"/>
  <c r="R1885" i="24"/>
  <c r="AC1885" i="24" s="1"/>
  <c r="T1883" i="24"/>
  <c r="T1881" i="24"/>
  <c r="AD1879" i="24"/>
  <c r="Z1876" i="24"/>
  <c r="T1874" i="24"/>
  <c r="Z1871" i="24"/>
  <c r="R1870" i="24"/>
  <c r="Y1870" i="24" s="1"/>
  <c r="AA1870" i="24" s="1"/>
  <c r="T1868" i="24"/>
  <c r="R1866" i="24"/>
  <c r="Z1864" i="24"/>
  <c r="AD1863" i="24"/>
  <c r="Z1862" i="24"/>
  <c r="AD1859" i="24"/>
  <c r="T1849" i="24"/>
  <c r="AD1845" i="24"/>
  <c r="Z1843" i="24"/>
  <c r="T1836" i="24"/>
  <c r="AD1831" i="24"/>
  <c r="Z1830" i="24"/>
  <c r="T1828" i="24"/>
  <c r="Z1821" i="24"/>
  <c r="Z1818" i="24"/>
  <c r="R1816" i="24"/>
  <c r="AD1814" i="24"/>
  <c r="Z1813" i="24"/>
  <c r="Z1805" i="24"/>
  <c r="AD1794" i="24"/>
  <c r="Z1793" i="24"/>
  <c r="AD1792" i="24"/>
  <c r="T1783" i="24"/>
  <c r="T1781" i="24"/>
  <c r="AD1780" i="24"/>
  <c r="AD1779" i="24"/>
  <c r="AD1778" i="24"/>
  <c r="T1773" i="24"/>
  <c r="AD1762" i="24"/>
  <c r="AD1761" i="24"/>
  <c r="AD1751" i="24"/>
  <c r="Z1750" i="24"/>
  <c r="AD1749" i="24"/>
  <c r="Z1743" i="24"/>
  <c r="Z1739" i="24"/>
  <c r="AD1734" i="24"/>
  <c r="T1723" i="24"/>
  <c r="AD1719" i="24"/>
  <c r="AD1718" i="24"/>
  <c r="AD1714" i="24"/>
  <c r="AD1713" i="24"/>
  <c r="AD1706" i="24"/>
  <c r="R1699" i="24"/>
  <c r="Y1699" i="24" s="1"/>
  <c r="Z1696" i="24"/>
  <c r="T1690" i="24"/>
  <c r="AD1682" i="24"/>
  <c r="Z1678" i="24"/>
  <c r="T1677" i="24"/>
  <c r="AD1671" i="24"/>
  <c r="Z1668" i="24"/>
  <c r="Z1665" i="24"/>
  <c r="Z1662" i="24"/>
  <c r="AD1659" i="24"/>
  <c r="AD1658" i="24"/>
  <c r="Z1651" i="24"/>
  <c r="Z1650" i="24"/>
  <c r="Z1649" i="24"/>
  <c r="Z1647" i="24"/>
  <c r="AD1644" i="24"/>
  <c r="AD1642" i="24"/>
  <c r="AD1640" i="24"/>
  <c r="AD1635" i="24"/>
  <c r="Z1633" i="24"/>
  <c r="T1631" i="24"/>
  <c r="Z1628" i="24"/>
  <c r="AD1628" i="24"/>
  <c r="Z1623" i="24"/>
  <c r="AD1610" i="24"/>
  <c r="Z1608" i="24"/>
  <c r="AD1607" i="24"/>
  <c r="AD1606" i="24"/>
  <c r="T1603" i="24"/>
  <c r="T1592" i="24"/>
  <c r="R1588" i="24"/>
  <c r="S1588" i="24" s="1"/>
  <c r="AD1587" i="24"/>
  <c r="R1584" i="24"/>
  <c r="S1584" i="24" s="1"/>
  <c r="T1580" i="24"/>
  <c r="AD1489" i="24"/>
  <c r="T1489" i="24"/>
  <c r="Z1484" i="24"/>
  <c r="AD1484" i="24"/>
  <c r="Z1433" i="24"/>
  <c r="AD1433" i="24"/>
  <c r="AD1428" i="24"/>
  <c r="T1428" i="24"/>
  <c r="Z1416" i="24"/>
  <c r="AD1416" i="24"/>
  <c r="T1416" i="24"/>
  <c r="AD1350" i="24"/>
  <c r="Z1350" i="24"/>
  <c r="T1350" i="24"/>
  <c r="Z1335" i="24"/>
  <c r="AD1335" i="24"/>
  <c r="T1335" i="24"/>
  <c r="AD1229" i="24"/>
  <c r="T1229" i="24"/>
  <c r="T1074" i="24"/>
  <c r="Z1074" i="24"/>
  <c r="AD1046" i="24"/>
  <c r="T1046" i="24"/>
  <c r="Z1042" i="24"/>
  <c r="T1042" i="24"/>
  <c r="R1031" i="24"/>
  <c r="Y1031" i="24" s="1"/>
  <c r="T1031" i="24"/>
  <c r="Z1027" i="24"/>
  <c r="T1027" i="24"/>
  <c r="R972" i="24"/>
  <c r="Y972" i="24" s="1"/>
  <c r="AD972" i="24"/>
  <c r="T971" i="24"/>
  <c r="Z971" i="24"/>
  <c r="R971" i="24"/>
  <c r="Z961" i="24"/>
  <c r="AD961" i="24"/>
  <c r="Z907" i="24"/>
  <c r="AD907" i="24"/>
  <c r="Z890" i="24"/>
  <c r="T890" i="24"/>
  <c r="Z849" i="24"/>
  <c r="T849" i="24"/>
  <c r="T796" i="24"/>
  <c r="AD796" i="24"/>
  <c r="Z781" i="24"/>
  <c r="T748" i="24"/>
  <c r="AD748" i="24"/>
  <c r="AD737" i="24"/>
  <c r="Z737" i="24"/>
  <c r="Z696" i="24"/>
  <c r="T696" i="24"/>
  <c r="AD686" i="24"/>
  <c r="T686" i="24"/>
  <c r="AD1582" i="24"/>
  <c r="AD1570" i="24"/>
  <c r="AD1564" i="24"/>
  <c r="AD1560" i="24"/>
  <c r="AD1556" i="24"/>
  <c r="AD1554" i="24"/>
  <c r="R1551" i="24"/>
  <c r="Z1549" i="24"/>
  <c r="T1546" i="24"/>
  <c r="Z1543" i="24"/>
  <c r="R1540" i="24"/>
  <c r="Y1540" i="24" s="1"/>
  <c r="AD1538" i="24"/>
  <c r="T1528" i="24"/>
  <c r="T1495" i="24"/>
  <c r="T1487" i="24"/>
  <c r="R1478" i="24"/>
  <c r="S1478" i="24" s="1"/>
  <c r="Z1451" i="24"/>
  <c r="Z1443" i="24"/>
  <c r="R1371" i="24"/>
  <c r="S1371" i="24" s="1"/>
  <c r="Z1364" i="24"/>
  <c r="T1343" i="24"/>
  <c r="AD1332" i="24"/>
  <c r="Z1329" i="24"/>
  <c r="T1327" i="24"/>
  <c r="R1323" i="24"/>
  <c r="Z1316" i="24"/>
  <c r="Z1311" i="24"/>
  <c r="T1309" i="24"/>
  <c r="T1302" i="24"/>
  <c r="T1300" i="24"/>
  <c r="AD1299" i="24"/>
  <c r="R1296" i="24"/>
  <c r="S1296" i="24" s="1"/>
  <c r="AD1295" i="24"/>
  <c r="AD1291" i="24"/>
  <c r="R1290" i="24"/>
  <c r="S1290" i="24" s="1"/>
  <c r="T1288" i="24"/>
  <c r="T1286" i="24"/>
  <c r="T1283" i="24"/>
  <c r="Z1281" i="24"/>
  <c r="Z1280" i="24"/>
  <c r="T1279" i="24"/>
  <c r="Z1277" i="24"/>
  <c r="R1274" i="24"/>
  <c r="Y1274" i="24" s="1"/>
  <c r="T1272" i="24"/>
  <c r="AD1267" i="24"/>
  <c r="AD1263" i="24"/>
  <c r="R1256" i="24"/>
  <c r="Y1256" i="24" s="1"/>
  <c r="Z1254" i="24"/>
  <c r="AD1251" i="24"/>
  <c r="AD1247" i="24"/>
  <c r="Z1229" i="24"/>
  <c r="T1225" i="24"/>
  <c r="AD1217" i="24"/>
  <c r="T1217" i="24"/>
  <c r="T1205" i="24"/>
  <c r="Z1202" i="24"/>
  <c r="Z1201" i="24"/>
  <c r="AD1199" i="24"/>
  <c r="AD1194" i="24"/>
  <c r="Z1192" i="24"/>
  <c r="AD1191" i="24"/>
  <c r="AD1186" i="24"/>
  <c r="Z1184" i="24"/>
  <c r="T1182" i="24"/>
  <c r="T1166" i="24"/>
  <c r="T1144" i="24"/>
  <c r="AD1140" i="24"/>
  <c r="AD1138" i="24"/>
  <c r="R1127" i="24"/>
  <c r="Y1127" i="24" s="1"/>
  <c r="T1127" i="24"/>
  <c r="AD1121" i="24"/>
  <c r="R1116" i="24"/>
  <c r="AC1116" i="24" s="1"/>
  <c r="AD1110" i="24"/>
  <c r="T1110" i="24"/>
  <c r="Z1104" i="24"/>
  <c r="AD1088" i="24"/>
  <c r="Z1081" i="24"/>
  <c r="T1080" i="24"/>
  <c r="Z1077" i="24"/>
  <c r="Z1076" i="24"/>
  <c r="AA1076" i="24" s="1"/>
  <c r="T1075" i="24"/>
  <c r="AD1065" i="24"/>
  <c r="Z1063" i="24"/>
  <c r="Z1062" i="24"/>
  <c r="AD1051" i="24"/>
  <c r="T1051" i="24"/>
  <c r="AD1050" i="24"/>
  <c r="Z1048" i="24"/>
  <c r="Z1046" i="24"/>
  <c r="Z1033" i="24"/>
  <c r="AD1033" i="24"/>
  <c r="T1033" i="24"/>
  <c r="Z1031" i="24"/>
  <c r="AA1031" i="24" s="1"/>
  <c r="Z1001" i="24"/>
  <c r="AD1001" i="24"/>
  <c r="Z993" i="24"/>
  <c r="T993" i="24"/>
  <c r="T974" i="24"/>
  <c r="Z974" i="24"/>
  <c r="AD966" i="24"/>
  <c r="T955" i="24"/>
  <c r="R955" i="24"/>
  <c r="S955" i="24" s="1"/>
  <c r="Z945" i="24"/>
  <c r="AD945" i="24"/>
  <c r="AD929" i="24"/>
  <c r="Z928" i="24"/>
  <c r="T928" i="24"/>
  <c r="Z921" i="24"/>
  <c r="T921" i="24"/>
  <c r="T902" i="24"/>
  <c r="T900" i="24"/>
  <c r="R899" i="24"/>
  <c r="AC899" i="24" s="1"/>
  <c r="T867" i="24"/>
  <c r="Z867" i="24"/>
  <c r="R867" i="24"/>
  <c r="S867" i="24" s="1"/>
  <c r="T863" i="24"/>
  <c r="Z862" i="24"/>
  <c r="T820" i="24"/>
  <c r="AD810" i="24"/>
  <c r="AD738" i="24"/>
  <c r="T738" i="24"/>
  <c r="AD728" i="24"/>
  <c r="T728" i="24"/>
  <c r="AD718" i="24"/>
  <c r="Z718" i="24"/>
  <c r="R688" i="24"/>
  <c r="S688" i="24" s="1"/>
  <c r="AD688" i="24"/>
  <c r="T688" i="24"/>
  <c r="Z686" i="24"/>
  <c r="AD672" i="24"/>
  <c r="AD1566" i="24"/>
  <c r="Z1541" i="24"/>
  <c r="AD1517" i="24"/>
  <c r="Z1507" i="24"/>
  <c r="Z1500" i="24"/>
  <c r="Z1499" i="24"/>
  <c r="Z1489" i="24"/>
  <c r="Z1481" i="24"/>
  <c r="Z1472" i="24"/>
  <c r="Z1471" i="24"/>
  <c r="AD1466" i="24"/>
  <c r="R1465" i="24"/>
  <c r="AC1465" i="24" s="1"/>
  <c r="AD1461" i="24"/>
  <c r="AD1458" i="24"/>
  <c r="AD1453" i="24"/>
  <c r="R1452" i="24"/>
  <c r="S1452" i="24" s="1"/>
  <c r="AD1446" i="24"/>
  <c r="Z1441" i="24"/>
  <c r="Z1430" i="24"/>
  <c r="Z1428" i="24"/>
  <c r="AD1425" i="24"/>
  <c r="R1424" i="24"/>
  <c r="S1424" i="24" s="1"/>
  <c r="Z1421" i="24"/>
  <c r="Z1418" i="24"/>
  <c r="Z1413" i="24"/>
  <c r="T1411" i="24"/>
  <c r="AD1410" i="24"/>
  <c r="AD1406" i="24"/>
  <c r="AD1403" i="24"/>
  <c r="T1401" i="24"/>
  <c r="T1398" i="24"/>
  <c r="AD1385" i="24"/>
  <c r="AD1383" i="24"/>
  <c r="Z1382" i="24"/>
  <c r="Z1380" i="24"/>
  <c r="AD1374" i="24"/>
  <c r="T1368" i="24"/>
  <c r="T1361" i="24"/>
  <c r="AD1353" i="24"/>
  <c r="T1345" i="24"/>
  <c r="AD1343" i="24"/>
  <c r="Z1332" i="24"/>
  <c r="Z1312" i="24"/>
  <c r="Z1309" i="24"/>
  <c r="Z1297" i="24"/>
  <c r="Z1293" i="24"/>
  <c r="Z1288" i="24"/>
  <c r="AD1286" i="24"/>
  <c r="Z1283" i="24"/>
  <c r="Z1279" i="24"/>
  <c r="Z1272" i="24"/>
  <c r="T1270" i="24"/>
  <c r="Z1266" i="24"/>
  <c r="AD1265" i="24"/>
  <c r="Z1260" i="24"/>
  <c r="AD1257" i="24"/>
  <c r="Z1250" i="24"/>
  <c r="AD1249" i="24"/>
  <c r="Z1246" i="24"/>
  <c r="AD1243" i="24"/>
  <c r="R1236" i="24"/>
  <c r="S1236" i="24" s="1"/>
  <c r="AD1234" i="24"/>
  <c r="T1230" i="24"/>
  <c r="Z1217" i="24"/>
  <c r="AD1216" i="24"/>
  <c r="AD1203" i="24"/>
  <c r="AD1197" i="24"/>
  <c r="AD1195" i="24"/>
  <c r="AD1189" i="24"/>
  <c r="AD1173" i="24"/>
  <c r="AD1168" i="24"/>
  <c r="T1156" i="24"/>
  <c r="AD1155" i="24"/>
  <c r="AD1154" i="24"/>
  <c r="Z1149" i="24"/>
  <c r="Z1147" i="24"/>
  <c r="T1142" i="24"/>
  <c r="Z1129" i="24"/>
  <c r="T1129" i="24"/>
  <c r="Z1127" i="24"/>
  <c r="T1125" i="24"/>
  <c r="AD1120" i="24"/>
  <c r="AD1118" i="24"/>
  <c r="T1114" i="24"/>
  <c r="Z1110" i="24"/>
  <c r="AD1108" i="24"/>
  <c r="Z1101" i="24"/>
  <c r="Z1100" i="24"/>
  <c r="Z1097" i="24"/>
  <c r="T1097" i="24"/>
  <c r="Z1094" i="24"/>
  <c r="T1086" i="24"/>
  <c r="Z1083" i="24"/>
  <c r="AD1081" i="24"/>
  <c r="AD1080" i="24"/>
  <c r="Z1080" i="24"/>
  <c r="AD1079" i="24"/>
  <c r="Z1072" i="24"/>
  <c r="AD1068" i="24"/>
  <c r="T1068" i="24"/>
  <c r="AD1066" i="24"/>
  <c r="Z1066" i="24"/>
  <c r="T1058" i="24"/>
  <c r="Z1052" i="24"/>
  <c r="Z1051" i="24"/>
  <c r="Z1050" i="24"/>
  <c r="Z1037" i="24"/>
  <c r="AD1023" i="24"/>
  <c r="AD1016" i="24"/>
  <c r="Z1016" i="24"/>
  <c r="R988" i="24"/>
  <c r="Y988" i="24" s="1"/>
  <c r="AD988" i="24"/>
  <c r="T983" i="24"/>
  <c r="AD981" i="24"/>
  <c r="T972" i="24"/>
  <c r="T961" i="24"/>
  <c r="R958" i="24"/>
  <c r="Y958" i="24" s="1"/>
  <c r="AD958" i="24"/>
  <c r="T956" i="24"/>
  <c r="Z951" i="24"/>
  <c r="R940" i="24"/>
  <c r="S940" i="24" s="1"/>
  <c r="T940" i="24"/>
  <c r="Z916" i="24"/>
  <c r="R912" i="24"/>
  <c r="Y912" i="24" s="1"/>
  <c r="T912" i="24"/>
  <c r="Z910" i="24"/>
  <c r="T907" i="24"/>
  <c r="Z906" i="24"/>
  <c r="AD900" i="24"/>
  <c r="Z900" i="24"/>
  <c r="T896" i="24"/>
  <c r="T892" i="24"/>
  <c r="AD890" i="24"/>
  <c r="AD883" i="24"/>
  <c r="T865" i="24"/>
  <c r="AD863" i="24"/>
  <c r="Z855" i="24"/>
  <c r="AD855" i="24"/>
  <c r="T853" i="24"/>
  <c r="Z829" i="24"/>
  <c r="T829" i="24"/>
  <c r="Z825" i="24"/>
  <c r="AD809" i="24"/>
  <c r="R782" i="24"/>
  <c r="S782" i="24" s="1"/>
  <c r="T782" i="24"/>
  <c r="Z782" i="24"/>
  <c r="AD772" i="24"/>
  <c r="Z772" i="24"/>
  <c r="Z765" i="24"/>
  <c r="Z764" i="24"/>
  <c r="Z763" i="24"/>
  <c r="AD762" i="24"/>
  <c r="Z759" i="24"/>
  <c r="AD756" i="24"/>
  <c r="R754" i="24"/>
  <c r="AD744" i="24"/>
  <c r="T744" i="24"/>
  <c r="R743" i="24"/>
  <c r="AC743" i="24" s="1"/>
  <c r="T743" i="24"/>
  <c r="Z728" i="24"/>
  <c r="Z719" i="24"/>
  <c r="AD719" i="24"/>
  <c r="R719" i="24"/>
  <c r="AC719" i="24" s="1"/>
  <c r="T719" i="24"/>
  <c r="AD705" i="24"/>
  <c r="R699" i="24"/>
  <c r="S699" i="24" s="1"/>
  <c r="T699" i="24"/>
  <c r="AD692" i="24"/>
  <c r="T692" i="24"/>
  <c r="Z662" i="24"/>
  <c r="T662" i="24"/>
  <c r="AD656" i="24"/>
  <c r="AD1578" i="24"/>
  <c r="AD1562" i="24"/>
  <c r="AD1558" i="24"/>
  <c r="AD1547" i="24"/>
  <c r="AD1546" i="24"/>
  <c r="T1543" i="24"/>
  <c r="Z1535" i="24"/>
  <c r="AD1530" i="24"/>
  <c r="R1528" i="24"/>
  <c r="S1528" i="24" s="1"/>
  <c r="AD1522" i="24"/>
  <c r="Z1520" i="24"/>
  <c r="T1515" i="24"/>
  <c r="AD1510" i="24"/>
  <c r="T1508" i="24"/>
  <c r="AD1502" i="24"/>
  <c r="Z1497" i="24"/>
  <c r="AD1494" i="24"/>
  <c r="R1491" i="24"/>
  <c r="AD1486" i="24"/>
  <c r="R1480" i="24"/>
  <c r="S1480" i="24" s="1"/>
  <c r="AD1479" i="24"/>
  <c r="Z1478" i="24"/>
  <c r="AD1474" i="24"/>
  <c r="Z1469" i="24"/>
  <c r="T1464" i="24"/>
  <c r="Z1456" i="24"/>
  <c r="Z1452" i="24"/>
  <c r="T1451" i="24"/>
  <c r="T1443" i="24"/>
  <c r="T1436" i="24"/>
  <c r="T1431" i="24"/>
  <c r="Z1424" i="24"/>
  <c r="T1421" i="24"/>
  <c r="AD1408" i="24"/>
  <c r="R1402" i="24"/>
  <c r="T1396" i="24"/>
  <c r="AD1394" i="24"/>
  <c r="Z1393" i="24"/>
  <c r="AD1390" i="24"/>
  <c r="Z1388" i="24"/>
  <c r="T1383" i="24"/>
  <c r="R1378" i="24"/>
  <c r="R1374" i="24"/>
  <c r="AC1374" i="24" s="1"/>
  <c r="AD1368" i="24"/>
  <c r="R1366" i="24"/>
  <c r="Y1366" i="24" s="1"/>
  <c r="Z1357" i="24"/>
  <c r="Z1355" i="24"/>
  <c r="R1350" i="24"/>
  <c r="Y1350" i="24" s="1"/>
  <c r="Z1348" i="24"/>
  <c r="Z1341" i="24"/>
  <c r="AD1338" i="24"/>
  <c r="R1332" i="24"/>
  <c r="Y1332" i="24" s="1"/>
  <c r="Z1331" i="24"/>
  <c r="R1330" i="24"/>
  <c r="Y1330" i="24" s="1"/>
  <c r="AD1326" i="24"/>
  <c r="Z1322" i="24"/>
  <c r="AD1319" i="24"/>
  <c r="T1317" i="24"/>
  <c r="AD1316" i="24"/>
  <c r="Z1314" i="24"/>
  <c r="AD1313" i="24"/>
  <c r="T1312" i="24"/>
  <c r="AD1311" i="24"/>
  <c r="AD1307" i="24"/>
  <c r="R1305" i="24"/>
  <c r="S1305" i="24" s="1"/>
  <c r="AD1302" i="24"/>
  <c r="Z1299" i="24"/>
  <c r="Z1295" i="24"/>
  <c r="AD1284" i="24"/>
  <c r="R1281" i="24"/>
  <c r="Y1281" i="24" s="1"/>
  <c r="AD1273" i="24"/>
  <c r="Z1267" i="24"/>
  <c r="Z1263" i="24"/>
  <c r="AD1259" i="24"/>
  <c r="Z1257" i="24"/>
  <c r="AA1257" i="24" s="1"/>
  <c r="Z1256" i="24"/>
  <c r="Z1251" i="24"/>
  <c r="Z1247" i="24"/>
  <c r="AD1239" i="24"/>
  <c r="AD1225" i="24"/>
  <c r="Z1223" i="24"/>
  <c r="AD1222" i="24"/>
  <c r="T1222" i="24"/>
  <c r="T1220" i="24"/>
  <c r="Z1220" i="24"/>
  <c r="Z1215" i="24"/>
  <c r="AD1213" i="24"/>
  <c r="AD1211" i="24"/>
  <c r="T1211" i="24"/>
  <c r="AD1208" i="24"/>
  <c r="AD1206" i="24"/>
  <c r="Z1206" i="24"/>
  <c r="AD1187" i="24"/>
  <c r="AD1182" i="24"/>
  <c r="AD1181" i="24"/>
  <c r="AD1180" i="24"/>
  <c r="Z1178" i="24"/>
  <c r="AD1177" i="24"/>
  <c r="T1177" i="24"/>
  <c r="T1176" i="24"/>
  <c r="AD1174" i="24"/>
  <c r="AD1169" i="24"/>
  <c r="AD1167" i="24"/>
  <c r="AD1166" i="24"/>
  <c r="AD1165" i="24"/>
  <c r="T1165" i="24"/>
  <c r="AD1161" i="24"/>
  <c r="Z1161" i="24"/>
  <c r="AD1159" i="24"/>
  <c r="AD1157" i="24"/>
  <c r="Z1156" i="24"/>
  <c r="Z1155" i="24"/>
  <c r="Z1154" i="24"/>
  <c r="T1138" i="24"/>
  <c r="Z1137" i="24"/>
  <c r="AD1132" i="24"/>
  <c r="T1130" i="24"/>
  <c r="Z1106" i="24"/>
  <c r="AD1102" i="24"/>
  <c r="T1102" i="24"/>
  <c r="R1095" i="24"/>
  <c r="AC1095" i="24" s="1"/>
  <c r="T1088" i="24"/>
  <c r="Z1085" i="24"/>
  <c r="R1084" i="24"/>
  <c r="AD1082" i="24"/>
  <c r="R1075" i="24"/>
  <c r="Y1075" i="24" s="1"/>
  <c r="R1070" i="24"/>
  <c r="AC1070" i="24" s="1"/>
  <c r="Z1068" i="24"/>
  <c r="Z1061" i="24"/>
  <c r="T1061" i="24"/>
  <c r="AD1059" i="24"/>
  <c r="Z1019" i="24"/>
  <c r="AD1004" i="24"/>
  <c r="T1001" i="24"/>
  <c r="T998" i="24"/>
  <c r="AD993" i="24"/>
  <c r="T990" i="24"/>
  <c r="R990" i="24"/>
  <c r="AC990" i="24" s="1"/>
  <c r="AD983" i="24"/>
  <c r="R974" i="24"/>
  <c r="AC974" i="24" s="1"/>
  <c r="Z965" i="24"/>
  <c r="AD965" i="24"/>
  <c r="T965" i="24"/>
  <c r="Z960" i="24"/>
  <c r="T945" i="24"/>
  <c r="Z944" i="24"/>
  <c r="T942" i="24"/>
  <c r="R942" i="24"/>
  <c r="Y942" i="24" s="1"/>
  <c r="AD921" i="24"/>
  <c r="T918" i="24"/>
  <c r="T916" i="24"/>
  <c r="Z912" i="24"/>
  <c r="AA912" i="24" s="1"/>
  <c r="AD884" i="24"/>
  <c r="Z883" i="24"/>
  <c r="AD853" i="24"/>
  <c r="AD849" i="24"/>
  <c r="Z833" i="24"/>
  <c r="T833" i="24"/>
  <c r="Z830" i="24"/>
  <c r="T822" i="24"/>
  <c r="Z798" i="24"/>
  <c r="AD797" i="24"/>
  <c r="Z796" i="24"/>
  <c r="T794" i="24"/>
  <c r="AD794" i="24"/>
  <c r="Z776" i="24"/>
  <c r="Z773" i="24"/>
  <c r="AD773" i="24"/>
  <c r="T773" i="24"/>
  <c r="Z748" i="24"/>
  <c r="T732" i="24"/>
  <c r="AD732" i="24"/>
  <c r="Z725" i="24"/>
  <c r="AD725" i="24"/>
  <c r="T725" i="24"/>
  <c r="Y694" i="24"/>
  <c r="AC694" i="24"/>
  <c r="Z714" i="24"/>
  <c r="AD689" i="24"/>
  <c r="Z675" i="24"/>
  <c r="T627" i="24"/>
  <c r="AD627" i="24"/>
  <c r="T622" i="24"/>
  <c r="AD622" i="24"/>
  <c r="T616" i="24"/>
  <c r="Z614" i="24"/>
  <c r="AD613" i="24"/>
  <c r="Z612" i="24"/>
  <c r="AD611" i="24"/>
  <c r="T611" i="24"/>
  <c r="Z608" i="24"/>
  <c r="Z605" i="24"/>
  <c r="T605" i="24"/>
  <c r="Z582" i="24"/>
  <c r="T582" i="24"/>
  <c r="T578" i="24"/>
  <c r="AD572" i="24"/>
  <c r="T571" i="24"/>
  <c r="T568" i="24"/>
  <c r="Z559" i="24"/>
  <c r="AD559" i="24"/>
  <c r="R526" i="24"/>
  <c r="Y526" i="24" s="1"/>
  <c r="Z526" i="24"/>
  <c r="T524" i="24"/>
  <c r="AD500" i="24"/>
  <c r="Z484" i="24"/>
  <c r="T484" i="24"/>
  <c r="T480" i="24"/>
  <c r="Z475" i="24"/>
  <c r="AD475" i="24"/>
  <c r="T455" i="24"/>
  <c r="Z452" i="24"/>
  <c r="Z437" i="24"/>
  <c r="AD437" i="24"/>
  <c r="T391" i="24"/>
  <c r="AD391" i="24"/>
  <c r="AD292" i="24"/>
  <c r="Z292" i="24"/>
  <c r="Z251" i="24"/>
  <c r="T251" i="24"/>
  <c r="T234" i="24"/>
  <c r="Z234" i="24"/>
  <c r="Z750" i="24"/>
  <c r="Z749" i="24"/>
  <c r="Z738" i="24"/>
  <c r="T734" i="24"/>
  <c r="AD733" i="24"/>
  <c r="Z730" i="24"/>
  <c r="T720" i="24"/>
  <c r="Z717" i="24"/>
  <c r="AD703" i="24"/>
  <c r="Z694" i="24"/>
  <c r="AA694" i="24" s="1"/>
  <c r="Z691" i="24"/>
  <c r="T690" i="24"/>
  <c r="AD680" i="24"/>
  <c r="T679" i="24"/>
  <c r="Z676" i="24"/>
  <c r="AD676" i="24"/>
  <c r="R643" i="24"/>
  <c r="T643" i="24"/>
  <c r="Z638" i="24"/>
  <c r="R632" i="24"/>
  <c r="S632" i="24" s="1"/>
  <c r="T632" i="24"/>
  <c r="Z625" i="24"/>
  <c r="AD625" i="24"/>
  <c r="T625" i="24"/>
  <c r="AD624" i="24"/>
  <c r="AD618" i="24"/>
  <c r="AD616" i="24"/>
  <c r="T612" i="24"/>
  <c r="Z611" i="24"/>
  <c r="T607" i="24"/>
  <c r="AD607" i="24"/>
  <c r="Z599" i="24"/>
  <c r="AD597" i="24"/>
  <c r="AD596" i="24"/>
  <c r="T585" i="24"/>
  <c r="AD578" i="24"/>
  <c r="Z578" i="24"/>
  <c r="AD576" i="24"/>
  <c r="R573" i="24"/>
  <c r="AC573" i="24" s="1"/>
  <c r="T557" i="24"/>
  <c r="Z556" i="24"/>
  <c r="T550" i="24"/>
  <c r="R546" i="24"/>
  <c r="S546" i="24" s="1"/>
  <c r="T544" i="24"/>
  <c r="T536" i="24"/>
  <c r="AD536" i="24"/>
  <c r="AD534" i="24"/>
  <c r="Z534" i="24"/>
  <c r="T532" i="24"/>
  <c r="AD531" i="24"/>
  <c r="Z520" i="24"/>
  <c r="R492" i="24"/>
  <c r="Z492" i="24"/>
  <c r="T487" i="24"/>
  <c r="AD485" i="24"/>
  <c r="AD469" i="24"/>
  <c r="T469" i="24"/>
  <c r="T467" i="24"/>
  <c r="AD459" i="24"/>
  <c r="AD453" i="24"/>
  <c r="Z438" i="24"/>
  <c r="T429" i="24"/>
  <c r="AD405" i="24"/>
  <c r="T351" i="24"/>
  <c r="Z351" i="24"/>
  <c r="Z334" i="24"/>
  <c r="T319" i="24"/>
  <c r="Z319" i="24"/>
  <c r="AD315" i="24"/>
  <c r="Z315" i="24"/>
  <c r="AD295" i="24"/>
  <c r="Z295" i="24"/>
  <c r="Z294" i="24"/>
  <c r="AD283" i="24"/>
  <c r="Z283" i="24"/>
  <c r="Z1044" i="24"/>
  <c r="AD1040" i="24"/>
  <c r="AD1038" i="24"/>
  <c r="AD1029" i="24"/>
  <c r="R1020" i="24"/>
  <c r="Y1020" i="24" s="1"/>
  <c r="Z1018" i="24"/>
  <c r="AD1014" i="24"/>
  <c r="T1014" i="24"/>
  <c r="Z1012" i="24"/>
  <c r="AD1008" i="24"/>
  <c r="T1002" i="24"/>
  <c r="AD1002" i="24"/>
  <c r="R999" i="24"/>
  <c r="Y999" i="24" s="1"/>
  <c r="Z997" i="24"/>
  <c r="T997" i="24"/>
  <c r="R994" i="24"/>
  <c r="R979" i="24"/>
  <c r="S979" i="24" s="1"/>
  <c r="AD979" i="24"/>
  <c r="R963" i="24"/>
  <c r="AD962" i="24"/>
  <c r="R951" i="24"/>
  <c r="AC951" i="24" s="1"/>
  <c r="AE951" i="24" s="1"/>
  <c r="T950" i="24"/>
  <c r="Z949" i="24"/>
  <c r="Z934" i="24"/>
  <c r="T932" i="24"/>
  <c r="AD925" i="24"/>
  <c r="AD909" i="24"/>
  <c r="Z905" i="24"/>
  <c r="T884" i="24"/>
  <c r="Z868" i="24"/>
  <c r="AD861" i="24"/>
  <c r="T857" i="24"/>
  <c r="Z850" i="24"/>
  <c r="AD846" i="24"/>
  <c r="Z845" i="24"/>
  <c r="AD842" i="24"/>
  <c r="T840" i="24"/>
  <c r="T835" i="24"/>
  <c r="AD827" i="24"/>
  <c r="Z826" i="24"/>
  <c r="T811" i="24"/>
  <c r="AD806" i="24"/>
  <c r="Z804" i="24"/>
  <c r="R798" i="24"/>
  <c r="S798" i="24" s="1"/>
  <c r="R791" i="24"/>
  <c r="AC791" i="24" s="1"/>
  <c r="AD791" i="24"/>
  <c r="Z789" i="24"/>
  <c r="AD788" i="24"/>
  <c r="R786" i="24"/>
  <c r="AC786" i="24" s="1"/>
  <c r="T786" i="24"/>
  <c r="AD785" i="24"/>
  <c r="Z784" i="24"/>
  <c r="T777" i="24"/>
  <c r="Z769" i="24"/>
  <c r="AD767" i="24"/>
  <c r="T741" i="24"/>
  <c r="Z736" i="24"/>
  <c r="T722" i="24"/>
  <c r="AD722" i="24"/>
  <c r="AD721" i="24"/>
  <c r="AD720" i="24"/>
  <c r="Z720" i="24"/>
  <c r="R714" i="24"/>
  <c r="AC714" i="24" s="1"/>
  <c r="T713" i="24"/>
  <c r="AD712" i="24"/>
  <c r="T712" i="24"/>
  <c r="AD710" i="24"/>
  <c r="Z703" i="24"/>
  <c r="AD702" i="24"/>
  <c r="T698" i="24"/>
  <c r="Z684" i="24"/>
  <c r="AD681" i="24"/>
  <c r="Z680" i="24"/>
  <c r="R678" i="24"/>
  <c r="Y678" i="24" s="1"/>
  <c r="AD677" i="24"/>
  <c r="R658" i="24"/>
  <c r="T657" i="24"/>
  <c r="R651" i="24"/>
  <c r="Y651" i="24" s="1"/>
  <c r="T651" i="24"/>
  <c r="AD650" i="24"/>
  <c r="T646" i="24"/>
  <c r="Z639" i="24"/>
  <c r="T639" i="24"/>
  <c r="Z634" i="24"/>
  <c r="T634" i="24"/>
  <c r="AD634" i="24"/>
  <c r="Z632" i="24"/>
  <c r="T620" i="24"/>
  <c r="Z620" i="24"/>
  <c r="Z603" i="24"/>
  <c r="T601" i="24"/>
  <c r="T596" i="24"/>
  <c r="AD592" i="24"/>
  <c r="T586" i="24"/>
  <c r="AD586" i="24"/>
  <c r="T563" i="24"/>
  <c r="AD563" i="24"/>
  <c r="Z561" i="24"/>
  <c r="AD561" i="24"/>
  <c r="T559" i="24"/>
  <c r="Z549" i="24"/>
  <c r="T529" i="24"/>
  <c r="AD510" i="24"/>
  <c r="T510" i="24"/>
  <c r="AD502" i="24"/>
  <c r="Z499" i="24"/>
  <c r="T499" i="24"/>
  <c r="AD499" i="24"/>
  <c r="AD497" i="24"/>
  <c r="Z496" i="24"/>
  <c r="Z495" i="24"/>
  <c r="AD481" i="24"/>
  <c r="AD478" i="24"/>
  <c r="Z478" i="24"/>
  <c r="Z473" i="24"/>
  <c r="T472" i="24"/>
  <c r="Z469" i="24"/>
  <c r="AD467" i="24"/>
  <c r="T462" i="24"/>
  <c r="T461" i="24"/>
  <c r="Z447" i="24"/>
  <c r="T439" i="24"/>
  <c r="T435" i="24"/>
  <c r="AD419" i="24"/>
  <c r="T383" i="24"/>
  <c r="T379" i="24"/>
  <c r="R368" i="24"/>
  <c r="AC368" i="24" s="1"/>
  <c r="Z368" i="24"/>
  <c r="R364" i="24"/>
  <c r="AC364" i="24" s="1"/>
  <c r="Z364" i="24"/>
  <c r="R360" i="24"/>
  <c r="AC360" i="24" s="1"/>
  <c r="AD359" i="24"/>
  <c r="Z356" i="24"/>
  <c r="Z355" i="24"/>
  <c r="R352" i="24"/>
  <c r="AC352" i="24" s="1"/>
  <c r="AD351" i="24"/>
  <c r="AD344" i="24"/>
  <c r="Z344" i="24"/>
  <c r="AD339" i="24"/>
  <c r="AD324" i="24"/>
  <c r="T324" i="24"/>
  <c r="R306" i="24"/>
  <c r="Y306" i="24" s="1"/>
  <c r="T303" i="24"/>
  <c r="T300" i="24"/>
  <c r="T298" i="24"/>
  <c r="T604" i="24"/>
  <c r="Z604" i="24"/>
  <c r="Z521" i="24"/>
  <c r="AD521" i="24"/>
  <c r="T521" i="24"/>
  <c r="T473" i="24"/>
  <c r="AD473" i="24"/>
  <c r="T437" i="24"/>
  <c r="Z405" i="24"/>
  <c r="T397" i="24"/>
  <c r="AD393" i="24"/>
  <c r="R391" i="24"/>
  <c r="Y391" i="24" s="1"/>
  <c r="Z373" i="24"/>
  <c r="T373" i="24"/>
  <c r="T352" i="24"/>
  <c r="Z352" i="24"/>
  <c r="AD345" i="24"/>
  <c r="T345" i="24"/>
  <c r="AD240" i="24"/>
  <c r="T240" i="24"/>
  <c r="AD1238" i="24"/>
  <c r="Z1231" i="24"/>
  <c r="AD1212" i="24"/>
  <c r="R1210" i="24"/>
  <c r="AC1210" i="24" s="1"/>
  <c r="AD1198" i="24"/>
  <c r="AD1196" i="24"/>
  <c r="R1193" i="24"/>
  <c r="AC1193" i="24" s="1"/>
  <c r="AD1190" i="24"/>
  <c r="Z1188" i="24"/>
  <c r="Z1187" i="24"/>
  <c r="Z1183" i="24"/>
  <c r="AD1172" i="24"/>
  <c r="AD1170" i="24"/>
  <c r="Z1168" i="24"/>
  <c r="Z1167" i="24"/>
  <c r="R1161" i="24"/>
  <c r="AC1161" i="24" s="1"/>
  <c r="AD1158" i="24"/>
  <c r="T1153" i="24"/>
  <c r="AD1144" i="24"/>
  <c r="Z1141" i="24"/>
  <c r="Z1140" i="24"/>
  <c r="AD1136" i="24"/>
  <c r="AD1125" i="24"/>
  <c r="R1123" i="24"/>
  <c r="Y1123" i="24" s="1"/>
  <c r="AD1114" i="24"/>
  <c r="AD1106" i="24"/>
  <c r="T1100" i="24"/>
  <c r="Z1093" i="24"/>
  <c r="T1091" i="24"/>
  <c r="AD1086" i="24"/>
  <c r="T1078" i="24"/>
  <c r="Z1075" i="24"/>
  <c r="AA1075" i="24" s="1"/>
  <c r="AD1073" i="24"/>
  <c r="R1072" i="24"/>
  <c r="Z1053" i="24"/>
  <c r="AD1042" i="24"/>
  <c r="Z1040" i="24"/>
  <c r="AD1036" i="24"/>
  <c r="T1029" i="24"/>
  <c r="AD1027" i="24"/>
  <c r="AD1018" i="24"/>
  <c r="Z1002" i="24"/>
  <c r="Z992" i="24"/>
  <c r="Z987" i="24"/>
  <c r="T981" i="24"/>
  <c r="R978" i="24"/>
  <c r="AC978" i="24" s="1"/>
  <c r="R977" i="24"/>
  <c r="AC977" i="24" s="1"/>
  <c r="Z967" i="24"/>
  <c r="Z966" i="24"/>
  <c r="Z962" i="24"/>
  <c r="R956" i="24"/>
  <c r="Y956" i="24" s="1"/>
  <c r="R950" i="24"/>
  <c r="AC950" i="24" s="1"/>
  <c r="R938" i="24"/>
  <c r="Y938" i="24" s="1"/>
  <c r="AD934" i="24"/>
  <c r="AD932" i="24"/>
  <c r="AD928" i="24"/>
  <c r="R927" i="24"/>
  <c r="Z925" i="24"/>
  <c r="R918" i="24"/>
  <c r="AC918" i="24" s="1"/>
  <c r="AD916" i="24"/>
  <c r="T911" i="24"/>
  <c r="AD902" i="24"/>
  <c r="R898" i="24"/>
  <c r="R894" i="24"/>
  <c r="S894" i="24" s="1"/>
  <c r="U894" i="24" s="1"/>
  <c r="AF894" i="24" s="1"/>
  <c r="R886" i="24"/>
  <c r="AC886" i="24" s="1"/>
  <c r="R879" i="24"/>
  <c r="AD877" i="24"/>
  <c r="AD873" i="24"/>
  <c r="AD859" i="24"/>
  <c r="R854" i="24"/>
  <c r="AC854" i="24" s="1"/>
  <c r="T839" i="24"/>
  <c r="Z835" i="24"/>
  <c r="AD833" i="24"/>
  <c r="AD829" i="24"/>
  <c r="Z824" i="24"/>
  <c r="Z820" i="24"/>
  <c r="R815" i="24"/>
  <c r="Y815" i="24" s="1"/>
  <c r="Z811" i="24"/>
  <c r="R802" i="24"/>
  <c r="T801" i="24"/>
  <c r="Z800" i="24"/>
  <c r="AD795" i="24"/>
  <c r="T793" i="24"/>
  <c r="Z792" i="24"/>
  <c r="T790" i="24"/>
  <c r="T779" i="24"/>
  <c r="R776" i="24"/>
  <c r="S776" i="24" s="1"/>
  <c r="U776" i="24" s="1"/>
  <c r="AF776" i="24" s="1"/>
  <c r="AD774" i="24"/>
  <c r="Z771" i="24"/>
  <c r="AD770" i="24"/>
  <c r="Z768" i="24"/>
  <c r="T761" i="24"/>
  <c r="Z760" i="24"/>
  <c r="T758" i="24"/>
  <c r="AD757" i="24"/>
  <c r="T751" i="24"/>
  <c r="Z745" i="24"/>
  <c r="AD742" i="24"/>
  <c r="R737" i="24"/>
  <c r="R730" i="24"/>
  <c r="AC730" i="24" s="1"/>
  <c r="T729" i="24"/>
  <c r="Z726" i="24"/>
  <c r="AD724" i="24"/>
  <c r="AD723" i="24"/>
  <c r="T718" i="24"/>
  <c r="R711" i="24"/>
  <c r="S711" i="24" s="1"/>
  <c r="AD708" i="24"/>
  <c r="T703" i="24"/>
  <c r="AD696" i="24"/>
  <c r="T689" i="24"/>
  <c r="AD682" i="24"/>
  <c r="T680" i="24"/>
  <c r="T677" i="24"/>
  <c r="T675" i="24"/>
  <c r="R673" i="24"/>
  <c r="Z669" i="24"/>
  <c r="T666" i="24"/>
  <c r="AD662" i="24"/>
  <c r="Z660" i="24"/>
  <c r="R656" i="24"/>
  <c r="Y656" i="24" s="1"/>
  <c r="Z648" i="24"/>
  <c r="T647" i="24"/>
  <c r="AD645" i="24"/>
  <c r="T642" i="24"/>
  <c r="Z642" i="24"/>
  <c r="AD637" i="24"/>
  <c r="AD635" i="24"/>
  <c r="R630" i="24"/>
  <c r="S630" i="24" s="1"/>
  <c r="T623" i="24"/>
  <c r="AD620" i="24"/>
  <c r="T584" i="24"/>
  <c r="T583" i="24"/>
  <c r="Z572" i="24"/>
  <c r="Z547" i="24"/>
  <c r="T541" i="24"/>
  <c r="Z527" i="24"/>
  <c r="AD527" i="24"/>
  <c r="Z525" i="24"/>
  <c r="AD516" i="24"/>
  <c r="Z514" i="24"/>
  <c r="R512" i="24"/>
  <c r="AD507" i="24"/>
  <c r="Z505" i="24"/>
  <c r="T504" i="24"/>
  <c r="AD503" i="24"/>
  <c r="Z500" i="24"/>
  <c r="Z497" i="24"/>
  <c r="AD493" i="24"/>
  <c r="T488" i="24"/>
  <c r="R487" i="24"/>
  <c r="Y487" i="24" s="1"/>
  <c r="R483" i="24"/>
  <c r="S483" i="24" s="1"/>
  <c r="Z480" i="24"/>
  <c r="AD477" i="24"/>
  <c r="Z465" i="24"/>
  <c r="T464" i="24"/>
  <c r="T451" i="24"/>
  <c r="T423" i="24"/>
  <c r="Z421" i="24"/>
  <c r="Z420" i="24"/>
  <c r="AD403" i="24"/>
  <c r="T393" i="24"/>
  <c r="R387" i="24"/>
  <c r="Y387" i="24" s="1"/>
  <c r="AD387" i="24"/>
  <c r="Z375" i="24"/>
  <c r="R367" i="24"/>
  <c r="Y367" i="24" s="1"/>
  <c r="R366" i="24"/>
  <c r="S366" i="24" s="1"/>
  <c r="Z366" i="24"/>
  <c r="R363" i="24"/>
  <c r="Y363" i="24" s="1"/>
  <c r="R362" i="24"/>
  <c r="AC362" i="24" s="1"/>
  <c r="Z362" i="24"/>
  <c r="Z361" i="24"/>
  <c r="T354" i="24"/>
  <c r="T353" i="24"/>
  <c r="Z345" i="24"/>
  <c r="T328" i="24"/>
  <c r="AD328" i="24"/>
  <c r="AD314" i="24"/>
  <c r="T314" i="24"/>
  <c r="AD312" i="24"/>
  <c r="T312" i="24"/>
  <c r="T309" i="24"/>
  <c r="T291" i="24"/>
  <c r="T288" i="24"/>
  <c r="AD288" i="24"/>
  <c r="AD286" i="24"/>
  <c r="Z258" i="24"/>
  <c r="AD258" i="24"/>
  <c r="Z249" i="24"/>
  <c r="T249" i="24"/>
  <c r="T284" i="24"/>
  <c r="R275" i="24"/>
  <c r="S275" i="24" s="1"/>
  <c r="Z274" i="24"/>
  <c r="AD247" i="24"/>
  <c r="AD238" i="24"/>
  <c r="AD219" i="24"/>
  <c r="AD209" i="24"/>
  <c r="T209" i="24"/>
  <c r="R206" i="24"/>
  <c r="AC206" i="24" s="1"/>
  <c r="Z181" i="24"/>
  <c r="R158" i="24"/>
  <c r="Z158" i="24"/>
  <c r="AD153" i="24"/>
  <c r="Z140" i="24"/>
  <c r="T140" i="24"/>
  <c r="Z389" i="24"/>
  <c r="Z385" i="24"/>
  <c r="Z377" i="24"/>
  <c r="Z369" i="24"/>
  <c r="Z367" i="24"/>
  <c r="Z365" i="24"/>
  <c r="Z363" i="24"/>
  <c r="AD352" i="24"/>
  <c r="T347" i="24"/>
  <c r="R346" i="24"/>
  <c r="T343" i="24"/>
  <c r="T341" i="24"/>
  <c r="AD340" i="24"/>
  <c r="AD335" i="24"/>
  <c r="Z331" i="24"/>
  <c r="AD326" i="24"/>
  <c r="Z326" i="24"/>
  <c r="AD322" i="24"/>
  <c r="AD316" i="24"/>
  <c r="AD310" i="24"/>
  <c r="T297" i="24"/>
  <c r="T296" i="24"/>
  <c r="R293" i="24"/>
  <c r="S293" i="24" s="1"/>
  <c r="Z293" i="24"/>
  <c r="R289" i="24"/>
  <c r="AC289" i="24" s="1"/>
  <c r="Z286" i="24"/>
  <c r="T282" i="24"/>
  <c r="AD276" i="24"/>
  <c r="T275" i="24"/>
  <c r="T267" i="24"/>
  <c r="Z256" i="24"/>
  <c r="AD235" i="24"/>
  <c r="T227" i="24"/>
  <c r="Z227" i="24"/>
  <c r="Z225" i="24"/>
  <c r="Z219" i="24"/>
  <c r="Z209" i="24"/>
  <c r="Z208" i="24"/>
  <c r="AD182" i="24"/>
  <c r="T175" i="24"/>
  <c r="Z175" i="24"/>
  <c r="Z146" i="24"/>
  <c r="AD128" i="24"/>
  <c r="V115" i="24"/>
  <c r="V145" i="24"/>
  <c r="W150" i="24"/>
  <c r="V153" i="24"/>
  <c r="W155" i="24"/>
  <c r="V156" i="24"/>
  <c r="W161" i="24"/>
  <c r="W165" i="24"/>
  <c r="W169" i="24"/>
  <c r="W173" i="24"/>
  <c r="V185" i="24"/>
  <c r="W186" i="24"/>
  <c r="V189" i="24"/>
  <c r="V197" i="24"/>
  <c r="V205" i="24"/>
  <c r="W128" i="24"/>
  <c r="W136" i="24"/>
  <c r="V137" i="24"/>
  <c r="W141" i="24"/>
  <c r="W142" i="24"/>
  <c r="W153" i="24"/>
  <c r="W154" i="24"/>
  <c r="W158" i="24"/>
  <c r="W162" i="24"/>
  <c r="W170" i="24"/>
  <c r="V177" i="24"/>
  <c r="W178" i="24"/>
  <c r="W185" i="24"/>
  <c r="W189" i="24"/>
  <c r="V193" i="24"/>
  <c r="W201" i="24"/>
  <c r="W205" i="24"/>
  <c r="W206" i="24"/>
  <c r="W213" i="24"/>
  <c r="W221" i="24"/>
  <c r="W222" i="24"/>
  <c r="V225" i="24"/>
  <c r="W226" i="24"/>
  <c r="W237" i="24"/>
  <c r="W242" i="24"/>
  <c r="V264" i="24"/>
  <c r="V265" i="24"/>
  <c r="W266" i="24"/>
  <c r="W269" i="24"/>
  <c r="V272" i="24"/>
  <c r="V273" i="24"/>
  <c r="W274" i="24"/>
  <c r="W278" i="24"/>
  <c r="W285" i="24"/>
  <c r="W286" i="24"/>
  <c r="V289" i="24"/>
  <c r="W290" i="24"/>
  <c r="W292" i="24"/>
  <c r="V295" i="24"/>
  <c r="V297" i="24"/>
  <c r="V305" i="24"/>
  <c r="W306" i="24"/>
  <c r="V307" i="24"/>
  <c r="W308" i="24"/>
  <c r="W309" i="24"/>
  <c r="W314" i="24"/>
  <c r="W316" i="24"/>
  <c r="W317" i="24"/>
  <c r="W322" i="24"/>
  <c r="W324" i="24"/>
  <c r="W325" i="24"/>
  <c r="V327" i="24"/>
  <c r="W333" i="24"/>
  <c r="W334" i="24"/>
  <c r="W337" i="24"/>
  <c r="W338" i="24"/>
  <c r="V105" i="24"/>
  <c r="V132" i="24"/>
  <c r="V139" i="24"/>
  <c r="W145" i="24"/>
  <c r="W152" i="24"/>
  <c r="V161" i="24"/>
  <c r="V169" i="24"/>
  <c r="W177" i="24"/>
  <c r="V181" i="24"/>
  <c r="W190" i="24"/>
  <c r="W193" i="24"/>
  <c r="V217" i="24"/>
  <c r="W218" i="24"/>
  <c r="W225" i="24"/>
  <c r="V233" i="24"/>
  <c r="W234" i="24"/>
  <c r="W253" i="24"/>
  <c r="V256" i="24"/>
  <c r="V257" i="24"/>
  <c r="W258" i="24"/>
  <c r="V259" i="24"/>
  <c r="R672" i="24"/>
  <c r="AC672" i="24" s="1"/>
  <c r="Z668" i="24"/>
  <c r="T664" i="24"/>
  <c r="T655" i="24"/>
  <c r="R653" i="24"/>
  <c r="Y653" i="24" s="1"/>
  <c r="R650" i="24"/>
  <c r="Y650" i="24" s="1"/>
  <c r="AD648" i="24"/>
  <c r="AD641" i="24"/>
  <c r="AD629" i="24"/>
  <c r="T628" i="24"/>
  <c r="Z626" i="24"/>
  <c r="R622" i="24"/>
  <c r="T618" i="24"/>
  <c r="T610" i="24"/>
  <c r="Z609" i="24"/>
  <c r="T606" i="24"/>
  <c r="AD605" i="24"/>
  <c r="AD580" i="24"/>
  <c r="R574" i="24"/>
  <c r="Z568" i="24"/>
  <c r="Z567" i="24"/>
  <c r="T565" i="24"/>
  <c r="R564" i="24"/>
  <c r="Z558" i="24"/>
  <c r="R549" i="24"/>
  <c r="Y549" i="24" s="1"/>
  <c r="AD548" i="24"/>
  <c r="T547" i="24"/>
  <c r="Z544" i="24"/>
  <c r="Z543" i="24"/>
  <c r="T538" i="24"/>
  <c r="R531" i="24"/>
  <c r="AC531" i="24" s="1"/>
  <c r="AE531" i="24" s="1"/>
  <c r="R524" i="24"/>
  <c r="AC524" i="24" s="1"/>
  <c r="Z518" i="24"/>
  <c r="AD517" i="24"/>
  <c r="AD514" i="24"/>
  <c r="Z511" i="24"/>
  <c r="R507" i="24"/>
  <c r="Y507" i="24" s="1"/>
  <c r="Z503" i="24"/>
  <c r="AD488" i="24"/>
  <c r="AD461" i="24"/>
  <c r="R459" i="24"/>
  <c r="Y459" i="24" s="1"/>
  <c r="Z445" i="24"/>
  <c r="Z443" i="24"/>
  <c r="Z429" i="24"/>
  <c r="T427" i="24"/>
  <c r="Z413" i="24"/>
  <c r="T411" i="24"/>
  <c r="Z401" i="24"/>
  <c r="Z397" i="24"/>
  <c r="Z387" i="24"/>
  <c r="R383" i="24"/>
  <c r="Y383" i="24" s="1"/>
  <c r="Z379" i="24"/>
  <c r="AA379" i="24" s="1"/>
  <c r="R375" i="24"/>
  <c r="Y375" i="24" s="1"/>
  <c r="Z371" i="24"/>
  <c r="AA371" i="24" s="1"/>
  <c r="T358" i="24"/>
  <c r="R356" i="24"/>
  <c r="T350" i="24"/>
  <c r="R349" i="24"/>
  <c r="Y349" i="24" s="1"/>
  <c r="AD348" i="24"/>
  <c r="Z346" i="24"/>
  <c r="T344" i="24"/>
  <c r="Z342" i="24"/>
  <c r="AD338" i="24"/>
  <c r="T336" i="24"/>
  <c r="T331" i="24"/>
  <c r="AD327" i="24"/>
  <c r="AD323" i="24"/>
  <c r="Z323" i="24"/>
  <c r="Z321" i="24"/>
  <c r="AD320" i="24"/>
  <c r="T318" i="24"/>
  <c r="Z317" i="24"/>
  <c r="T313" i="24"/>
  <c r="T311" i="24"/>
  <c r="AD308" i="24"/>
  <c r="T304" i="24"/>
  <c r="AD303" i="24"/>
  <c r="AD302" i="24"/>
  <c r="AD300" i="24"/>
  <c r="AD298" i="24"/>
  <c r="AD296" i="24"/>
  <c r="AD290" i="24"/>
  <c r="Z272" i="24"/>
  <c r="AD266" i="24"/>
  <c r="Z245" i="24"/>
  <c r="R245" i="24"/>
  <c r="T245" i="24"/>
  <c r="Z235" i="24"/>
  <c r="AD228" i="24"/>
  <c r="T218" i="24"/>
  <c r="Z194" i="24"/>
  <c r="T194" i="24"/>
  <c r="R192" i="24"/>
  <c r="Y192" i="24" s="1"/>
  <c r="T192" i="24"/>
  <c r="AD184" i="24"/>
  <c r="R176" i="24"/>
  <c r="AC176" i="24" s="1"/>
  <c r="Z176" i="24"/>
  <c r="Z162" i="24"/>
  <c r="Z157" i="24"/>
  <c r="AD155" i="24"/>
  <c r="R152" i="24"/>
  <c r="S152" i="24" s="1"/>
  <c r="AD148" i="24"/>
  <c r="W130" i="24"/>
  <c r="W129" i="24"/>
  <c r="Z113" i="24"/>
  <c r="W104" i="24"/>
  <c r="T226" i="24"/>
  <c r="Z226" i="24"/>
  <c r="T224" i="24"/>
  <c r="AD224" i="24"/>
  <c r="R212" i="24"/>
  <c r="AC212" i="24" s="1"/>
  <c r="AD212" i="24"/>
  <c r="T125" i="24"/>
  <c r="AD125" i="24"/>
  <c r="T119" i="24"/>
  <c r="R119" i="24"/>
  <c r="AD119" i="24"/>
  <c r="V107" i="24"/>
  <c r="V253" i="24"/>
  <c r="W251" i="24"/>
  <c r="V250" i="24"/>
  <c r="V246" i="24"/>
  <c r="R242" i="24"/>
  <c r="AC242" i="24" s="1"/>
  <c r="T239" i="24"/>
  <c r="T237" i="24"/>
  <c r="V236" i="24"/>
  <c r="Z232" i="24"/>
  <c r="V230" i="24"/>
  <c r="AD227" i="24"/>
  <c r="V224" i="24"/>
  <c r="Z222" i="24"/>
  <c r="R221" i="24"/>
  <c r="AC221" i="24" s="1"/>
  <c r="V220" i="24"/>
  <c r="T214" i="24"/>
  <c r="Z213" i="24"/>
  <c r="AD211" i="24"/>
  <c r="AD210" i="24"/>
  <c r="Z206" i="24"/>
  <c r="R205" i="24"/>
  <c r="S205" i="24" s="1"/>
  <c r="R196" i="24"/>
  <c r="S196" i="24" s="1"/>
  <c r="Z192" i="24"/>
  <c r="V184" i="24"/>
  <c r="AD176" i="24"/>
  <c r="V174" i="24"/>
  <c r="V172" i="24"/>
  <c r="V166" i="24"/>
  <c r="W156" i="24"/>
  <c r="V148" i="24"/>
  <c r="W147" i="24"/>
  <c r="R143" i="24"/>
  <c r="Y143" i="24" s="1"/>
  <c r="AA143" i="24" s="1"/>
  <c r="Z142" i="24"/>
  <c r="V134" i="24"/>
  <c r="W131" i="24"/>
  <c r="V130" i="24"/>
  <c r="Z129" i="24"/>
  <c r="V125" i="24"/>
  <c r="AD120" i="24"/>
  <c r="Z112" i="24"/>
  <c r="W109" i="24"/>
  <c r="V104" i="24"/>
  <c r="O23" i="24"/>
  <c r="Q23" i="24"/>
  <c r="AD104" i="24"/>
  <c r="T112" i="24"/>
  <c r="AD116" i="24"/>
  <c r="T117" i="24"/>
  <c r="Z127" i="24"/>
  <c r="Z128" i="24"/>
  <c r="Z133" i="24"/>
  <c r="AA133" i="24" s="1"/>
  <c r="T144" i="24"/>
  <c r="T146" i="24"/>
  <c r="AD151" i="24"/>
  <c r="T152" i="24"/>
  <c r="T157" i="24"/>
  <c r="AD160" i="24"/>
  <c r="T164" i="24"/>
  <c r="AD166" i="24"/>
  <c r="Z170" i="24"/>
  <c r="AD174" i="24"/>
  <c r="Z177" i="24"/>
  <c r="AD178" i="24"/>
  <c r="Z187" i="24"/>
  <c r="Z188" i="24"/>
  <c r="T196" i="24"/>
  <c r="AD204" i="24"/>
  <c r="Z340" i="24"/>
  <c r="R337" i="24"/>
  <c r="AC337" i="24" s="1"/>
  <c r="AD336" i="24"/>
  <c r="Z335" i="24"/>
  <c r="R333" i="24"/>
  <c r="AD332" i="24"/>
  <c r="AD331" i="24"/>
  <c r="AD330" i="24"/>
  <c r="R329" i="24"/>
  <c r="AC329" i="24" s="1"/>
  <c r="Z327" i="24"/>
  <c r="Z324" i="24"/>
  <c r="Z322" i="24"/>
  <c r="AD319" i="24"/>
  <c r="Z318" i="24"/>
  <c r="Z316" i="24"/>
  <c r="Z314" i="24"/>
  <c r="AD311" i="24"/>
  <c r="Z310" i="24"/>
  <c r="W303" i="24"/>
  <c r="V302" i="24"/>
  <c r="V300" i="24"/>
  <c r="W299" i="24"/>
  <c r="V298" i="24"/>
  <c r="AD287" i="24"/>
  <c r="Z285" i="24"/>
  <c r="Z284" i="24"/>
  <c r="AD282" i="24"/>
  <c r="Z280" i="24"/>
  <c r="V275" i="24"/>
  <c r="V269" i="24"/>
  <c r="Z262" i="24"/>
  <c r="W259" i="24"/>
  <c r="V258" i="24"/>
  <c r="R256" i="24"/>
  <c r="R253" i="24"/>
  <c r="Y253" i="24" s="1"/>
  <c r="R251" i="24"/>
  <c r="Y251" i="24" s="1"/>
  <c r="R249" i="24"/>
  <c r="AC249" i="24" s="1"/>
  <c r="V245" i="24"/>
  <c r="T244" i="24"/>
  <c r="Z242" i="24"/>
  <c r="AD239" i="24"/>
  <c r="AD236" i="24"/>
  <c r="V234" i="24"/>
  <c r="T232" i="24"/>
  <c r="R230" i="24"/>
  <c r="S230" i="24" s="1"/>
  <c r="R229" i="24"/>
  <c r="AC229" i="24" s="1"/>
  <c r="V228" i="24"/>
  <c r="AD220" i="24"/>
  <c r="V218" i="24"/>
  <c r="T216" i="24"/>
  <c r="Z215" i="24"/>
  <c r="Z214" i="24"/>
  <c r="V212" i="24"/>
  <c r="Z211" i="24"/>
  <c r="Z210" i="24"/>
  <c r="T208" i="24"/>
  <c r="AD202" i="24"/>
  <c r="Z195" i="24"/>
  <c r="V194" i="24"/>
  <c r="V192" i="24"/>
  <c r="Z191" i="24"/>
  <c r="V190" i="24"/>
  <c r="T188" i="24"/>
  <c r="V188" i="24"/>
  <c r="T187" i="24"/>
  <c r="T176" i="24"/>
  <c r="V176" i="24"/>
  <c r="Z167" i="24"/>
  <c r="V152" i="24"/>
  <c r="Z149" i="24"/>
  <c r="V141" i="24"/>
  <c r="W140" i="24"/>
  <c r="AD139" i="24"/>
  <c r="W139" i="24"/>
  <c r="V136" i="24"/>
  <c r="AD134" i="24"/>
  <c r="V128" i="24"/>
  <c r="AD121" i="24"/>
  <c r="Z121" i="24"/>
  <c r="Z120" i="24"/>
  <c r="V118" i="24"/>
  <c r="W115" i="24"/>
  <c r="AD111" i="24"/>
  <c r="AD110" i="24"/>
  <c r="AD107" i="24"/>
  <c r="T106" i="24"/>
  <c r="W105" i="24"/>
  <c r="V206" i="24"/>
  <c r="V204" i="24"/>
  <c r="Z203" i="24"/>
  <c r="Z201" i="24"/>
  <c r="V200" i="24"/>
  <c r="V198" i="24"/>
  <c r="V196" i="24"/>
  <c r="T193" i="24"/>
  <c r="AD188" i="24"/>
  <c r="R184" i="24"/>
  <c r="AC184" i="24" s="1"/>
  <c r="T183" i="24"/>
  <c r="Z182" i="24"/>
  <c r="V182" i="24"/>
  <c r="AD179" i="24"/>
  <c r="AD175" i="24"/>
  <c r="AD172" i="24"/>
  <c r="AD170" i="24"/>
  <c r="AD168" i="24"/>
  <c r="V164" i="24"/>
  <c r="AD161" i="24"/>
  <c r="Z159" i="24"/>
  <c r="V158" i="24"/>
  <c r="Z154" i="24"/>
  <c r="V154" i="24"/>
  <c r="Z152" i="24"/>
  <c r="V151" i="24"/>
  <c r="R148" i="24"/>
  <c r="S148" i="24" s="1"/>
  <c r="V142" i="24"/>
  <c r="Z141" i="24"/>
  <c r="W137" i="24"/>
  <c r="W132" i="24"/>
  <c r="T130" i="24"/>
  <c r="V122" i="24"/>
  <c r="V121" i="24"/>
  <c r="AD118" i="24"/>
  <c r="Z117" i="24"/>
  <c r="V116" i="24"/>
  <c r="V114" i="24"/>
  <c r="T110" i="24"/>
  <c r="R108" i="24"/>
  <c r="Y108" i="24" s="1"/>
  <c r="W108" i="24"/>
  <c r="W107" i="24"/>
  <c r="Z105" i="24"/>
  <c r="W113" i="24"/>
  <c r="V140" i="24"/>
  <c r="V127" i="24"/>
  <c r="W122" i="24"/>
  <c r="V109" i="24"/>
  <c r="W121" i="24"/>
  <c r="V143" i="24"/>
  <c r="V135" i="24"/>
  <c r="W134" i="24"/>
  <c r="V133" i="24"/>
  <c r="W126" i="24"/>
  <c r="V120" i="24"/>
  <c r="V119" i="24"/>
  <c r="W118" i="24"/>
  <c r="V111" i="24"/>
  <c r="W110" i="24"/>
  <c r="R2500" i="24"/>
  <c r="Y2500" i="24" s="1"/>
  <c r="Z2500" i="24"/>
  <c r="T2488" i="24"/>
  <c r="AD2488" i="24"/>
  <c r="T2481" i="24"/>
  <c r="AD2481" i="24"/>
  <c r="Z2419" i="24"/>
  <c r="T2419" i="24"/>
  <c r="T2496" i="24"/>
  <c r="R2495" i="24"/>
  <c r="T2491" i="24"/>
  <c r="Z2491" i="24"/>
  <c r="Z2467" i="24"/>
  <c r="T2467" i="24"/>
  <c r="AD2466" i="24"/>
  <c r="T2464" i="24"/>
  <c r="T2448" i="24"/>
  <c r="T2436" i="24"/>
  <c r="AD2436" i="24"/>
  <c r="Z2387" i="24"/>
  <c r="AD2382" i="24"/>
  <c r="T2500" i="24"/>
  <c r="T2493" i="24"/>
  <c r="Z2490" i="24"/>
  <c r="AD2500" i="24"/>
  <c r="T2494" i="24"/>
  <c r="R2491" i="24"/>
  <c r="S2491" i="24" s="1"/>
  <c r="Z2488" i="24"/>
  <c r="T2487" i="24"/>
  <c r="T2483" i="24"/>
  <c r="Z2483" i="24"/>
  <c r="AD2482" i="24"/>
  <c r="Z2481" i="24"/>
  <c r="T2480" i="24"/>
  <c r="Z2479" i="24"/>
  <c r="T2476" i="24"/>
  <c r="Z2475" i="24"/>
  <c r="T2475" i="24"/>
  <c r="U2475" i="24" s="1"/>
  <c r="AF2475" i="24" s="1"/>
  <c r="T2474" i="24"/>
  <c r="AD2474" i="24"/>
  <c r="AD2473" i="24"/>
  <c r="T2470" i="24"/>
  <c r="AD2468" i="24"/>
  <c r="R2464" i="24"/>
  <c r="Y2464" i="24" s="1"/>
  <c r="T2461" i="24"/>
  <c r="Z2459" i="24"/>
  <c r="T2459" i="24"/>
  <c r="AD2458" i="24"/>
  <c r="AD2457" i="24"/>
  <c r="T2454" i="24"/>
  <c r="AD2452" i="24"/>
  <c r="T2446" i="24"/>
  <c r="T2445" i="24"/>
  <c r="AD2445" i="24"/>
  <c r="AD2443" i="24"/>
  <c r="T2441" i="24"/>
  <c r="R2437" i="24"/>
  <c r="Y2437" i="24" s="1"/>
  <c r="Z2437" i="24"/>
  <c r="R2436" i="24"/>
  <c r="S2436" i="24" s="1"/>
  <c r="R2433" i="24"/>
  <c r="S2433" i="24" s="1"/>
  <c r="Z2433" i="24"/>
  <c r="AD2431" i="24"/>
  <c r="AD2430" i="24"/>
  <c r="T2429" i="24"/>
  <c r="R2420" i="24"/>
  <c r="T2413" i="24"/>
  <c r="Z2411" i="24"/>
  <c r="T2408" i="24"/>
  <c r="AD2407" i="24"/>
  <c r="AD2406" i="24"/>
  <c r="T2402" i="24"/>
  <c r="T2397" i="24"/>
  <c r="Z2395" i="24"/>
  <c r="T2392" i="24"/>
  <c r="AD2391" i="24"/>
  <c r="AD2390" i="24"/>
  <c r="T2386" i="24"/>
  <c r="T2381" i="24"/>
  <c r="Z2379" i="24"/>
  <c r="T2376" i="24"/>
  <c r="AD2375" i="24"/>
  <c r="AD2374" i="24"/>
  <c r="T2370" i="24"/>
  <c r="T2365" i="24"/>
  <c r="Z2363" i="24"/>
  <c r="T2360" i="24"/>
  <c r="AD2359" i="24"/>
  <c r="T2355" i="24"/>
  <c r="T2354" i="24"/>
  <c r="T2349" i="24"/>
  <c r="Z2347" i="24"/>
  <c r="T2344" i="24"/>
  <c r="AD2343" i="24"/>
  <c r="T2339" i="24"/>
  <c r="T2338" i="24"/>
  <c r="T2333" i="24"/>
  <c r="Z2331" i="24"/>
  <c r="T2328" i="24"/>
  <c r="AD2327" i="24"/>
  <c r="T2323" i="24"/>
  <c r="T2322" i="24"/>
  <c r="T2317" i="24"/>
  <c r="Z2315" i="24"/>
  <c r="Z2307" i="24"/>
  <c r="AD2301" i="24"/>
  <c r="T2301" i="24"/>
  <c r="R2299" i="24"/>
  <c r="AC2299" i="24" s="1"/>
  <c r="T2299" i="24"/>
  <c r="AD2291" i="24"/>
  <c r="AD2285" i="24"/>
  <c r="T2285" i="24"/>
  <c r="R2283" i="24"/>
  <c r="T2283" i="24"/>
  <c r="AD2275" i="24"/>
  <c r="Z2265" i="24"/>
  <c r="AD2265" i="24"/>
  <c r="Z2260" i="24"/>
  <c r="T2260" i="24"/>
  <c r="T2259" i="24"/>
  <c r="AD2256" i="24"/>
  <c r="AD2254" i="24"/>
  <c r="Z2254" i="24"/>
  <c r="AD2253" i="24"/>
  <c r="Z2253" i="24"/>
  <c r="AD2249" i="24"/>
  <c r="T2249" i="24"/>
  <c r="T2245" i="24"/>
  <c r="AD2242" i="24"/>
  <c r="T2242" i="24"/>
  <c r="T2240" i="24"/>
  <c r="Z2235" i="24"/>
  <c r="Z2232" i="24"/>
  <c r="Z2228" i="24"/>
  <c r="Z2218" i="24"/>
  <c r="T2218" i="24"/>
  <c r="AD2218" i="24"/>
  <c r="T2216" i="24"/>
  <c r="T2214" i="24"/>
  <c r="T2209" i="24"/>
  <c r="AD2209" i="24"/>
  <c r="T2196" i="24"/>
  <c r="T2195" i="24"/>
  <c r="Z2195" i="24"/>
  <c r="AD2195" i="24"/>
  <c r="AD2194" i="24"/>
  <c r="Z2193" i="24"/>
  <c r="T2193" i="24"/>
  <c r="T2185" i="24"/>
  <c r="Z2185" i="24"/>
  <c r="R2185" i="24"/>
  <c r="Y2185" i="24" s="1"/>
  <c r="AD2185" i="24"/>
  <c r="Z2181" i="24"/>
  <c r="AD2181" i="24"/>
  <c r="T2178" i="24"/>
  <c r="AD2178" i="24"/>
  <c r="Z2178" i="24"/>
  <c r="AD2177" i="24"/>
  <c r="R2173" i="24"/>
  <c r="Y2173" i="24" s="1"/>
  <c r="T2173" i="24"/>
  <c r="R2162" i="24"/>
  <c r="S2162" i="24" s="1"/>
  <c r="T2162" i="24"/>
  <c r="AD2162" i="24"/>
  <c r="T2160" i="24"/>
  <c r="Z2158" i="24"/>
  <c r="T2158" i="24"/>
  <c r="AD2158" i="24"/>
  <c r="AD2153" i="24"/>
  <c r="R2149" i="24"/>
  <c r="AD2149" i="24"/>
  <c r="T2149" i="24"/>
  <c r="R2141" i="24"/>
  <c r="S2141" i="24" s="1"/>
  <c r="Z2141" i="24"/>
  <c r="T2141" i="24"/>
  <c r="AD2135" i="24"/>
  <c r="T2375" i="24"/>
  <c r="Z2367" i="24"/>
  <c r="T2359" i="24"/>
  <c r="Z2351" i="24"/>
  <c r="T2343" i="24"/>
  <c r="U2343" i="24" s="1"/>
  <c r="AF2343" i="24" s="1"/>
  <c r="Z2335" i="24"/>
  <c r="T2327" i="24"/>
  <c r="Z2319" i="24"/>
  <c r="AD2297" i="24"/>
  <c r="T2297" i="24"/>
  <c r="R2295" i="24"/>
  <c r="T2295" i="24"/>
  <c r="AD2281" i="24"/>
  <c r="T2281" i="24"/>
  <c r="R2279" i="24"/>
  <c r="AC2279" i="24" s="1"/>
  <c r="T2279" i="24"/>
  <c r="AD2270" i="24"/>
  <c r="T2270" i="24"/>
  <c r="T2268" i="24"/>
  <c r="AD2259" i="24"/>
  <c r="Z2259" i="24"/>
  <c r="Z2257" i="24"/>
  <c r="T2257" i="24"/>
  <c r="T2247" i="24"/>
  <c r="Z2245" i="24"/>
  <c r="AD2245" i="24"/>
  <c r="R2226" i="24"/>
  <c r="Y2226" i="24" s="1"/>
  <c r="T2226" i="24"/>
  <c r="AD2226" i="24"/>
  <c r="T2224" i="24"/>
  <c r="R2222" i="24"/>
  <c r="Z2222" i="24"/>
  <c r="T2222" i="24"/>
  <c r="AD2222" i="24"/>
  <c r="Z2212" i="24"/>
  <c r="T2212" i="24"/>
  <c r="T2205" i="24"/>
  <c r="AD2205" i="24"/>
  <c r="T2201" i="24"/>
  <c r="Z2201" i="24"/>
  <c r="AD2201" i="24"/>
  <c r="R2187" i="24"/>
  <c r="AC2187" i="24" s="1"/>
  <c r="AD2187" i="24"/>
  <c r="T2187" i="24"/>
  <c r="AD2171" i="24"/>
  <c r="T2171" i="24"/>
  <c r="T2168" i="24"/>
  <c r="R2166" i="24"/>
  <c r="S2166" i="24" s="1"/>
  <c r="Z2166" i="24"/>
  <c r="T2166" i="24"/>
  <c r="AD2166" i="24"/>
  <c r="T2164" i="24"/>
  <c r="Z2143" i="24"/>
  <c r="T2143" i="24"/>
  <c r="R2140" i="24"/>
  <c r="Z2140" i="24"/>
  <c r="Z2136" i="24"/>
  <c r="T2136" i="24"/>
  <c r="Z2499" i="24"/>
  <c r="T2499" i="24"/>
  <c r="T2479" i="24"/>
  <c r="R2444" i="24"/>
  <c r="T2444" i="24"/>
  <c r="T2432" i="24"/>
  <c r="AD2432" i="24"/>
  <c r="T2424" i="24"/>
  <c r="AD2424" i="24"/>
  <c r="T2420" i="24"/>
  <c r="AD2414" i="24"/>
  <c r="T2411" i="24"/>
  <c r="T2395" i="24"/>
  <c r="U2395" i="24" s="1"/>
  <c r="AF2395" i="24" s="1"/>
  <c r="AD2309" i="24"/>
  <c r="T2309" i="24"/>
  <c r="AD2293" i="24"/>
  <c r="T2293" i="24"/>
  <c r="R2291" i="24"/>
  <c r="AC2291" i="24" s="1"/>
  <c r="T2291" i="24"/>
  <c r="AD2277" i="24"/>
  <c r="T2277" i="24"/>
  <c r="R2275" i="24"/>
  <c r="S2275" i="24" s="1"/>
  <c r="T2275" i="24"/>
  <c r="R2264" i="24"/>
  <c r="AC2264" i="24" s="1"/>
  <c r="Z2264" i="24"/>
  <c r="T2264" i="24"/>
  <c r="T2261" i="24"/>
  <c r="Z2261" i="24"/>
  <c r="AD2261" i="24"/>
  <c r="Z2247" i="24"/>
  <c r="AD2247" i="24"/>
  <c r="R2230" i="24"/>
  <c r="S2230" i="24" s="1"/>
  <c r="Z2230" i="24"/>
  <c r="T2230" i="24"/>
  <c r="AD2230" i="24"/>
  <c r="Z2208" i="24"/>
  <c r="T2208" i="24"/>
  <c r="AD2197" i="24"/>
  <c r="T2197" i="24"/>
  <c r="T2191" i="24"/>
  <c r="Z2191" i="24"/>
  <c r="AD2191" i="24"/>
  <c r="T2183" i="24"/>
  <c r="Z2183" i="24"/>
  <c r="AD2183" i="24"/>
  <c r="AD2175" i="24"/>
  <c r="T2175" i="24"/>
  <c r="Z2160" i="24"/>
  <c r="T2155" i="24"/>
  <c r="AD2155" i="24"/>
  <c r="R2153" i="24"/>
  <c r="AC2153" i="24" s="1"/>
  <c r="T2153" i="24"/>
  <c r="T2142" i="24"/>
  <c r="AD2142" i="24"/>
  <c r="Z2142" i="24"/>
  <c r="T2463" i="24"/>
  <c r="Z2463" i="24"/>
  <c r="AD2462" i="24"/>
  <c r="T2462" i="24"/>
  <c r="AD2498" i="24"/>
  <c r="T2477" i="24"/>
  <c r="AD2477" i="24"/>
  <c r="Z2451" i="24"/>
  <c r="T2451" i="24"/>
  <c r="AD2450" i="24"/>
  <c r="Z2447" i="24"/>
  <c r="R2440" i="24"/>
  <c r="S2440" i="24" s="1"/>
  <c r="Z2440" i="24"/>
  <c r="T2434" i="24"/>
  <c r="AD2422" i="24"/>
  <c r="T2417" i="24"/>
  <c r="AD2417" i="24"/>
  <c r="Z2403" i="24"/>
  <c r="AD2398" i="24"/>
  <c r="T2498" i="24"/>
  <c r="T2497" i="24"/>
  <c r="AD2497" i="24"/>
  <c r="AD2496" i="24"/>
  <c r="R2496" i="24"/>
  <c r="AC2496" i="24" s="1"/>
  <c r="AD2494" i="24"/>
  <c r="R2484" i="24"/>
  <c r="T2473" i="24"/>
  <c r="T2472" i="24"/>
  <c r="AD2472" i="24"/>
  <c r="Z2471" i="24"/>
  <c r="AD2470" i="24"/>
  <c r="T2466" i="24"/>
  <c r="T2465" i="24"/>
  <c r="AD2465" i="24"/>
  <c r="AD2464" i="24"/>
  <c r="R2463" i="24"/>
  <c r="Y2463" i="24" s="1"/>
  <c r="T2457" i="24"/>
  <c r="T2456" i="24"/>
  <c r="AD2456" i="24"/>
  <c r="Z2455" i="24"/>
  <c r="AD2454" i="24"/>
  <c r="T2450" i="24"/>
  <c r="T2449" i="24"/>
  <c r="AD2449" i="24"/>
  <c r="AD2448" i="24"/>
  <c r="R2448" i="24"/>
  <c r="AD2447" i="24"/>
  <c r="AD2446" i="24"/>
  <c r="Z2443" i="24"/>
  <c r="R2442" i="24"/>
  <c r="Z2442" i="24"/>
  <c r="R2439" i="24"/>
  <c r="AD2439" i="24"/>
  <c r="T2438" i="24"/>
  <c r="AD2438" i="24"/>
  <c r="R2435" i="24"/>
  <c r="AC2435" i="24" s="1"/>
  <c r="AD2435" i="24"/>
  <c r="AD2434" i="24"/>
  <c r="Z2431" i="24"/>
  <c r="Z2427" i="24"/>
  <c r="T2427" i="24"/>
  <c r="AD2426" i="24"/>
  <c r="T2422" i="24"/>
  <c r="T2415" i="24"/>
  <c r="T2414" i="24"/>
  <c r="T2409" i="24"/>
  <c r="Z2407" i="24"/>
  <c r="T2404" i="24"/>
  <c r="AD2403" i="24"/>
  <c r="AD2402" i="24"/>
  <c r="T2399" i="24"/>
  <c r="T2398" i="24"/>
  <c r="T2393" i="24"/>
  <c r="Z2391" i="24"/>
  <c r="T2388" i="24"/>
  <c r="AD2387" i="24"/>
  <c r="AD2386" i="24"/>
  <c r="T2383" i="24"/>
  <c r="T2382" i="24"/>
  <c r="T2377" i="24"/>
  <c r="Z2375" i="24"/>
  <c r="T2372" i="24"/>
  <c r="AD2371" i="24"/>
  <c r="AD2370" i="24"/>
  <c r="T2367" i="24"/>
  <c r="T2366" i="24"/>
  <c r="T2361" i="24"/>
  <c r="Z2359" i="24"/>
  <c r="T2356" i="24"/>
  <c r="AD2355" i="24"/>
  <c r="AD2354" i="24"/>
  <c r="T2351" i="24"/>
  <c r="U2351" i="24" s="1"/>
  <c r="AF2351" i="24" s="1"/>
  <c r="T2350" i="24"/>
  <c r="T2345" i="24"/>
  <c r="Z2343" i="24"/>
  <c r="T2340" i="24"/>
  <c r="AD2339" i="24"/>
  <c r="AD2338" i="24"/>
  <c r="T2335" i="24"/>
  <c r="T2334" i="24"/>
  <c r="T2329" i="24"/>
  <c r="Z2327" i="24"/>
  <c r="T2324" i="24"/>
  <c r="AD2323" i="24"/>
  <c r="AD2322" i="24"/>
  <c r="T2319" i="24"/>
  <c r="T2318" i="24"/>
  <c r="T2313" i="24"/>
  <c r="Z2311" i="24"/>
  <c r="AD2311" i="24"/>
  <c r="Z2309" i="24"/>
  <c r="R2307" i="24"/>
  <c r="AC2307" i="24" s="1"/>
  <c r="AD2305" i="24"/>
  <c r="T2305" i="24"/>
  <c r="R2303" i="24"/>
  <c r="T2303" i="24"/>
  <c r="Z2295" i="24"/>
  <c r="AD2295" i="24"/>
  <c r="Z2293" i="24"/>
  <c r="AD2289" i="24"/>
  <c r="T2289" i="24"/>
  <c r="R2287" i="24"/>
  <c r="T2287" i="24"/>
  <c r="Z2279" i="24"/>
  <c r="AD2279" i="24"/>
  <c r="Z2277" i="24"/>
  <c r="AD2273" i="24"/>
  <c r="T2273" i="24"/>
  <c r="Z2268" i="24"/>
  <c r="T2263" i="24"/>
  <c r="AD2263" i="24"/>
  <c r="Z2263" i="24"/>
  <c r="Z2262" i="24"/>
  <c r="AD2257" i="24"/>
  <c r="R2255" i="24"/>
  <c r="S2255" i="24" s="1"/>
  <c r="Z2255" i="24"/>
  <c r="T2255" i="24"/>
  <c r="AD2255" i="24"/>
  <c r="R2251" i="24"/>
  <c r="Y2251" i="24" s="1"/>
  <c r="AD2251" i="24"/>
  <c r="T2251" i="24"/>
  <c r="AD2248" i="24"/>
  <c r="Z2244" i="24"/>
  <c r="T2244" i="24"/>
  <c r="T2238" i="24"/>
  <c r="Z2238" i="24"/>
  <c r="R2238" i="24"/>
  <c r="AD2238" i="24"/>
  <c r="Z2234" i="24"/>
  <c r="AD2234" i="24"/>
  <c r="Z2231" i="24"/>
  <c r="Z2227" i="24"/>
  <c r="Z2226" i="24"/>
  <c r="Z2224" i="24"/>
  <c r="Z2214" i="24"/>
  <c r="Z2213" i="24"/>
  <c r="AD2213" i="24"/>
  <c r="AD2212" i="24"/>
  <c r="R2204" i="24"/>
  <c r="S2204" i="24" s="1"/>
  <c r="Z2204" i="24"/>
  <c r="T2204" i="24"/>
  <c r="Z2200" i="24"/>
  <c r="T2200" i="24"/>
  <c r="Z2197" i="24"/>
  <c r="T2194" i="24"/>
  <c r="AD2192" i="24"/>
  <c r="Z2190" i="24"/>
  <c r="R2190" i="24"/>
  <c r="S2190" i="24" s="1"/>
  <c r="AD2184" i="24"/>
  <c r="R2181" i="24"/>
  <c r="AD2179" i="24"/>
  <c r="T2179" i="24"/>
  <c r="Z2177" i="24"/>
  <c r="Z2175" i="24"/>
  <c r="T2174" i="24"/>
  <c r="AD2174" i="24"/>
  <c r="Z2174" i="24"/>
  <c r="Z2168" i="24"/>
  <c r="Z2164" i="24"/>
  <c r="AD2157" i="24"/>
  <c r="Z2155" i="24"/>
  <c r="T2151" i="24"/>
  <c r="AD2151" i="24"/>
  <c r="AD2148" i="24"/>
  <c r="T2146" i="24"/>
  <c r="T2144" i="24"/>
  <c r="AD2144" i="24"/>
  <c r="AD2143" i="24"/>
  <c r="AD2140" i="24"/>
  <c r="T2138" i="24"/>
  <c r="T2137" i="24"/>
  <c r="Z2137" i="24"/>
  <c r="AD2137" i="24"/>
  <c r="AD2136" i="24"/>
  <c r="T2135" i="24"/>
  <c r="R2134" i="24"/>
  <c r="Y2134" i="24" s="1"/>
  <c r="Z2134" i="24"/>
  <c r="T2134" i="24"/>
  <c r="AD2134" i="24"/>
  <c r="T2132" i="24"/>
  <c r="Z2132" i="24"/>
  <c r="AD2132" i="24"/>
  <c r="T2131" i="24"/>
  <c r="Z2130" i="24"/>
  <c r="T2129" i="24"/>
  <c r="Z2128" i="24"/>
  <c r="T2123" i="24"/>
  <c r="Z2122" i="24"/>
  <c r="T2119" i="24"/>
  <c r="R2117" i="24"/>
  <c r="Z2116" i="24"/>
  <c r="T2114" i="24"/>
  <c r="T2111" i="24"/>
  <c r="T2109" i="24"/>
  <c r="Z2108" i="24"/>
  <c r="T2106" i="24"/>
  <c r="Z2105" i="24"/>
  <c r="T2104" i="24"/>
  <c r="AD2102" i="24"/>
  <c r="T2099" i="24"/>
  <c r="T2097" i="24"/>
  <c r="Z2096" i="24"/>
  <c r="T2094" i="24"/>
  <c r="T2091" i="24"/>
  <c r="T2089" i="24"/>
  <c r="AD2085" i="24"/>
  <c r="R2085" i="24"/>
  <c r="Y2085" i="24" s="1"/>
  <c r="Z2084" i="24"/>
  <c r="T2082" i="24"/>
  <c r="T2079" i="24"/>
  <c r="T2077" i="24"/>
  <c r="Z2076" i="24"/>
  <c r="T2074" i="24"/>
  <c r="T2072" i="24"/>
  <c r="AD2070" i="24"/>
  <c r="T2067" i="24"/>
  <c r="T2065" i="24"/>
  <c r="Z2064" i="24"/>
  <c r="T2062" i="24"/>
  <c r="T2059" i="24"/>
  <c r="T2057" i="24"/>
  <c r="AD2053" i="24"/>
  <c r="R2053" i="24"/>
  <c r="Y2053" i="24" s="1"/>
  <c r="Z2052" i="24"/>
  <c r="T2050" i="24"/>
  <c r="T2047" i="24"/>
  <c r="T2045" i="24"/>
  <c r="Z2044" i="24"/>
  <c r="T2042" i="24"/>
  <c r="T2040" i="24"/>
  <c r="AD2038" i="24"/>
  <c r="T2035" i="24"/>
  <c r="T2033" i="24"/>
  <c r="Z2032" i="24"/>
  <c r="T2030" i="24"/>
  <c r="T2027" i="24"/>
  <c r="T2025" i="24"/>
  <c r="AD2021" i="24"/>
  <c r="R2021" i="24"/>
  <c r="Y2021" i="24" s="1"/>
  <c r="Z2020" i="24"/>
  <c r="T2018" i="24"/>
  <c r="T2015" i="24"/>
  <c r="T2013" i="24"/>
  <c r="Z2012" i="24"/>
  <c r="T2010" i="24"/>
  <c r="Z2009" i="24"/>
  <c r="T2008" i="24"/>
  <c r="AD2006" i="24"/>
  <c r="T2003" i="24"/>
  <c r="T2001" i="24"/>
  <c r="Z2000" i="24"/>
  <c r="T1998" i="24"/>
  <c r="T1995" i="24"/>
  <c r="T1993" i="24"/>
  <c r="AD1989" i="24"/>
  <c r="R1989" i="24"/>
  <c r="Y1989" i="24" s="1"/>
  <c r="Z1988" i="24"/>
  <c r="T1986" i="24"/>
  <c r="T1983" i="24"/>
  <c r="T1981" i="24"/>
  <c r="Z1980" i="24"/>
  <c r="T1978" i="24"/>
  <c r="Z1977" i="24"/>
  <c r="T1976" i="24"/>
  <c r="AD1974" i="24"/>
  <c r="T1971" i="24"/>
  <c r="T1969" i="24"/>
  <c r="Z1968" i="24"/>
  <c r="T1966" i="24"/>
  <c r="T1963" i="24"/>
  <c r="T1961" i="24"/>
  <c r="U1961" i="24" s="1"/>
  <c r="AF1961" i="24" s="1"/>
  <c r="AD1957" i="24"/>
  <c r="R1957" i="24"/>
  <c r="Z1956" i="24"/>
  <c r="T1954" i="24"/>
  <c r="T1951" i="24"/>
  <c r="T1949" i="24"/>
  <c r="Z1948" i="24"/>
  <c r="T1946" i="24"/>
  <c r="Z1945" i="24"/>
  <c r="T1944" i="24"/>
  <c r="AD1942" i="24"/>
  <c r="T1939" i="24"/>
  <c r="T1937" i="24"/>
  <c r="Z1936" i="24"/>
  <c r="T1934" i="24"/>
  <c r="T1931" i="24"/>
  <c r="AD1925" i="24"/>
  <c r="R1925" i="24"/>
  <c r="S1925" i="24" s="1"/>
  <c r="Z1924" i="24"/>
  <c r="T1922" i="24"/>
  <c r="T1919" i="24"/>
  <c r="T1917" i="24"/>
  <c r="Z1916" i="24"/>
  <c r="T1914" i="24"/>
  <c r="Z1913" i="24"/>
  <c r="T1912" i="24"/>
  <c r="AD1910" i="24"/>
  <c r="T1907" i="24"/>
  <c r="T1905" i="24"/>
  <c r="Z1904" i="24"/>
  <c r="T1902" i="24"/>
  <c r="T1899" i="24"/>
  <c r="AD1893" i="24"/>
  <c r="R1893" i="24"/>
  <c r="Z1892" i="24"/>
  <c r="T1890" i="24"/>
  <c r="T1887" i="24"/>
  <c r="T1885" i="24"/>
  <c r="Z1884" i="24"/>
  <c r="T1882" i="24"/>
  <c r="T1880" i="24"/>
  <c r="AD1878" i="24"/>
  <c r="T1875" i="24"/>
  <c r="T1873" i="24"/>
  <c r="Z1872" i="24"/>
  <c r="T1870" i="24"/>
  <c r="T1867" i="24"/>
  <c r="T1865" i="24"/>
  <c r="AD1861" i="24"/>
  <c r="T1860" i="24"/>
  <c r="Z1853" i="24"/>
  <c r="R1844" i="24"/>
  <c r="S1844" i="24" s="1"/>
  <c r="AD1844" i="24"/>
  <c r="T1844" i="24"/>
  <c r="AD1842" i="24"/>
  <c r="T1842" i="24"/>
  <c r="R1826" i="24"/>
  <c r="S1826" i="24" s="1"/>
  <c r="T1826" i="24"/>
  <c r="Z1826" i="24"/>
  <c r="Z1825" i="24"/>
  <c r="T1825" i="24"/>
  <c r="AD1825" i="24"/>
  <c r="R1820" i="24"/>
  <c r="T1820" i="24"/>
  <c r="Z1816" i="24"/>
  <c r="T1785" i="24"/>
  <c r="AD1785" i="24"/>
  <c r="R1784" i="24"/>
  <c r="Z1784" i="24"/>
  <c r="T1784" i="24"/>
  <c r="AD1784" i="24"/>
  <c r="T1777" i="24"/>
  <c r="AD1777" i="24"/>
  <c r="R1776" i="24"/>
  <c r="Z1776" i="24"/>
  <c r="T1776" i="24"/>
  <c r="AD1776" i="24"/>
  <c r="AD1771" i="24"/>
  <c r="T1771" i="24"/>
  <c r="R1767" i="24"/>
  <c r="S1767" i="24" s="1"/>
  <c r="Z1767" i="24"/>
  <c r="R1764" i="24"/>
  <c r="AD1764" i="24"/>
  <c r="T1764" i="24"/>
  <c r="AD1763" i="24"/>
  <c r="T1754" i="24"/>
  <c r="Z1754" i="24"/>
  <c r="R1753" i="24"/>
  <c r="AC1753" i="24" s="1"/>
  <c r="Z1753" i="24"/>
  <c r="T1753" i="24"/>
  <c r="AD1753" i="24"/>
  <c r="Z1748" i="24"/>
  <c r="T1727" i="24"/>
  <c r="Z1727" i="24"/>
  <c r="AD1726" i="24"/>
  <c r="R1725" i="24"/>
  <c r="T1725" i="24"/>
  <c r="AD1725" i="24"/>
  <c r="AD1720" i="24"/>
  <c r="AD1717" i="24"/>
  <c r="R1715" i="24"/>
  <c r="AC1715" i="24" s="1"/>
  <c r="Z1715" i="24"/>
  <c r="AD1715" i="24"/>
  <c r="R1712" i="24"/>
  <c r="AD1712" i="24"/>
  <c r="T1712" i="24"/>
  <c r="Z1707" i="24"/>
  <c r="R1704" i="24"/>
  <c r="T1704" i="24"/>
  <c r="Z1704" i="24"/>
  <c r="AD1703" i="24"/>
  <c r="T1694" i="24"/>
  <c r="Z1694" i="24"/>
  <c r="R1693" i="24"/>
  <c r="Z1693" i="24"/>
  <c r="T1693" i="24"/>
  <c r="AD1693" i="24"/>
  <c r="R1686" i="24"/>
  <c r="T1686" i="24"/>
  <c r="Z1686" i="24"/>
  <c r="R1685" i="24"/>
  <c r="S1685" i="24" s="1"/>
  <c r="Z1685" i="24"/>
  <c r="T1685" i="24"/>
  <c r="AD1685" i="24"/>
  <c r="Z1683" i="24"/>
  <c r="R1676" i="24"/>
  <c r="T1676" i="24"/>
  <c r="AD1675" i="24"/>
  <c r="T1666" i="24"/>
  <c r="Z1666" i="24"/>
  <c r="T1663" i="24"/>
  <c r="Z1663" i="24"/>
  <c r="AD1662" i="24"/>
  <c r="T1661" i="24"/>
  <c r="AD1661" i="24"/>
  <c r="AD1657" i="24"/>
  <c r="T1655" i="24"/>
  <c r="Z1655" i="24"/>
  <c r="T1653" i="24"/>
  <c r="AD1653" i="24"/>
  <c r="T1646" i="24"/>
  <c r="Z1646" i="24"/>
  <c r="Z1645" i="24"/>
  <c r="T1645" i="24"/>
  <c r="AD1645" i="24"/>
  <c r="T1638" i="24"/>
  <c r="Z1638" i="24"/>
  <c r="Z1637" i="24"/>
  <c r="T1637" i="24"/>
  <c r="AD1637" i="24"/>
  <c r="R1636" i="24"/>
  <c r="Z1636" i="24"/>
  <c r="R1632" i="24"/>
  <c r="AC1632" i="24" s="1"/>
  <c r="AE1632" i="24" s="1"/>
  <c r="T1632" i="24"/>
  <c r="Z1627" i="24"/>
  <c r="AD1616" i="24"/>
  <c r="R1614" i="24"/>
  <c r="AC1614" i="24" s="1"/>
  <c r="T1614" i="24"/>
  <c r="Z1614" i="24"/>
  <c r="R1613" i="24"/>
  <c r="Z1613" i="24"/>
  <c r="T1613" i="24"/>
  <c r="AD1613" i="24"/>
  <c r="Z1611" i="24"/>
  <c r="T1599" i="24"/>
  <c r="Z1599" i="24"/>
  <c r="Z1596" i="24"/>
  <c r="AD1596" i="24"/>
  <c r="R1593" i="24"/>
  <c r="S1593" i="24" s="1"/>
  <c r="Z1593" i="24"/>
  <c r="T1593" i="24"/>
  <c r="AD1593" i="24"/>
  <c r="T1591" i="24"/>
  <c r="Z1591" i="24"/>
  <c r="Z1588" i="24"/>
  <c r="AD1588" i="24"/>
  <c r="R1585" i="24"/>
  <c r="Y1585" i="24" s="1"/>
  <c r="Z1585" i="24"/>
  <c r="T1585" i="24"/>
  <c r="AD1585" i="24"/>
  <c r="T1583" i="24"/>
  <c r="Z1583" i="24"/>
  <c r="Z1580" i="24"/>
  <c r="AD1580" i="24"/>
  <c r="R1577" i="24"/>
  <c r="Y1577" i="24" s="1"/>
  <c r="Z1577" i="24"/>
  <c r="T1577" i="24"/>
  <c r="AD1577" i="24"/>
  <c r="T1575" i="24"/>
  <c r="Z1575" i="24"/>
  <c r="Z1572" i="24"/>
  <c r="AD1572" i="24"/>
  <c r="R1569" i="24"/>
  <c r="Y1569" i="24" s="1"/>
  <c r="Z1569" i="24"/>
  <c r="T1569" i="24"/>
  <c r="AD1569" i="24"/>
  <c r="T1567" i="24"/>
  <c r="Z1567" i="24"/>
  <c r="R1561" i="24"/>
  <c r="Y1561" i="24" s="1"/>
  <c r="Z1561" i="24"/>
  <c r="T1561" i="24"/>
  <c r="AD1561" i="24"/>
  <c r="Z1557" i="24"/>
  <c r="T1557" i="24"/>
  <c r="R1555" i="24"/>
  <c r="T1555" i="24"/>
  <c r="Z1555" i="24"/>
  <c r="R1544" i="24"/>
  <c r="AC1544" i="24" s="1"/>
  <c r="AD1544" i="24"/>
  <c r="T1544" i="24"/>
  <c r="AD1534" i="24"/>
  <c r="T1534" i="24"/>
  <c r="Z1534" i="24"/>
  <c r="Z1449" i="24"/>
  <c r="AD1449" i="24"/>
  <c r="AD2495" i="24"/>
  <c r="AD2493" i="24"/>
  <c r="R2488" i="24"/>
  <c r="S2488" i="24" s="1"/>
  <c r="AD2485" i="24"/>
  <c r="Z2484" i="24"/>
  <c r="R2483" i="24"/>
  <c r="Y2483" i="24" s="1"/>
  <c r="AA2483" i="24" s="1"/>
  <c r="R2481" i="24"/>
  <c r="R2476" i="24"/>
  <c r="S2476" i="24" s="1"/>
  <c r="R2474" i="24"/>
  <c r="S2474" i="24" s="1"/>
  <c r="R2471" i="24"/>
  <c r="S2471" i="24" s="1"/>
  <c r="R2469" i="24"/>
  <c r="R2460" i="24"/>
  <c r="R2458" i="24"/>
  <c r="R2455" i="24"/>
  <c r="R2453" i="24"/>
  <c r="AD2441" i="24"/>
  <c r="R2428" i="24"/>
  <c r="AC2428" i="24" s="1"/>
  <c r="AE2428" i="24" s="1"/>
  <c r="R2426" i="24"/>
  <c r="Y2426" i="24" s="1"/>
  <c r="AA2426" i="24" s="1"/>
  <c r="R2423" i="24"/>
  <c r="R2421" i="24"/>
  <c r="AD2307" i="24"/>
  <c r="R2270" i="24"/>
  <c r="AD2266" i="24"/>
  <c r="R2263" i="24"/>
  <c r="T2256" i="24"/>
  <c r="T2253" i="24"/>
  <c r="R2249" i="24"/>
  <c r="AC2249" i="24" s="1"/>
  <c r="T2248" i="24"/>
  <c r="T2246" i="24"/>
  <c r="R2242" i="24"/>
  <c r="S2242" i="24" s="1"/>
  <c r="T2239" i="24"/>
  <c r="T2235" i="24"/>
  <c r="R2234" i="24"/>
  <c r="AC2234" i="24" s="1"/>
  <c r="T2233" i="24"/>
  <c r="T2231" i="24"/>
  <c r="T2227" i="24"/>
  <c r="Z2225" i="24"/>
  <c r="T2223" i="24"/>
  <c r="T2221" i="24"/>
  <c r="R2220" i="24"/>
  <c r="T2219" i="24"/>
  <c r="AD2214" i="24"/>
  <c r="AD2210" i="24"/>
  <c r="AD2206" i="24"/>
  <c r="R2205" i="24"/>
  <c r="AD2202" i="24"/>
  <c r="AD2198" i="24"/>
  <c r="R2197" i="24"/>
  <c r="R2194" i="24"/>
  <c r="AC2194" i="24" s="1"/>
  <c r="R2193" i="24"/>
  <c r="S2193" i="24" s="1"/>
  <c r="U2193" i="24" s="1"/>
  <c r="AF2193" i="24" s="1"/>
  <c r="R2191" i="24"/>
  <c r="T2184" i="24"/>
  <c r="Z2180" i="24"/>
  <c r="R2178" i="24"/>
  <c r="Y2178" i="24" s="1"/>
  <c r="R2174" i="24"/>
  <c r="AC2174" i="24" s="1"/>
  <c r="R2170" i="24"/>
  <c r="AC2170" i="24" s="1"/>
  <c r="T2169" i="24"/>
  <c r="T2167" i="24"/>
  <c r="T2163" i="24"/>
  <c r="Z2161" i="24"/>
  <c r="T2159" i="24"/>
  <c r="T2157" i="24"/>
  <c r="R2155" i="24"/>
  <c r="R2151" i="24"/>
  <c r="AD2146" i="24"/>
  <c r="Z2139" i="24"/>
  <c r="AD2138" i="24"/>
  <c r="R2136" i="24"/>
  <c r="AD2126" i="24"/>
  <c r="AD2124" i="24"/>
  <c r="T2121" i="24"/>
  <c r="AD2120" i="24"/>
  <c r="AD2117" i="24"/>
  <c r="Z2115" i="24"/>
  <c r="AD2112" i="24"/>
  <c r="AD2109" i="24"/>
  <c r="AD2106" i="24"/>
  <c r="Z2102" i="24"/>
  <c r="T2101" i="24"/>
  <c r="AD2097" i="24"/>
  <c r="T2096" i="24"/>
  <c r="AD2094" i="24"/>
  <c r="T2086" i="24"/>
  <c r="Z2085" i="24"/>
  <c r="T2084" i="24"/>
  <c r="Z2083" i="24"/>
  <c r="AD2077" i="24"/>
  <c r="T2076" i="24"/>
  <c r="AD2074" i="24"/>
  <c r="T2071" i="24"/>
  <c r="T2069" i="24"/>
  <c r="AD2068" i="24"/>
  <c r="AD2065" i="24"/>
  <c r="AD2062" i="24"/>
  <c r="AD2060" i="24"/>
  <c r="AD2055" i="24"/>
  <c r="T2054" i="24"/>
  <c r="Z2053" i="24"/>
  <c r="T2052" i="24"/>
  <c r="Z2051" i="24"/>
  <c r="AD2045" i="24"/>
  <c r="T2044" i="24"/>
  <c r="AD2042" i="24"/>
  <c r="T2039" i="24"/>
  <c r="T2037" i="24"/>
  <c r="AD2033" i="24"/>
  <c r="T2032" i="24"/>
  <c r="AD2030" i="24"/>
  <c r="T2022" i="24"/>
  <c r="Z2021" i="24"/>
  <c r="T2020" i="24"/>
  <c r="Z2019" i="24"/>
  <c r="AD2016" i="24"/>
  <c r="AD2013" i="24"/>
  <c r="AD2010" i="24"/>
  <c r="T2007" i="24"/>
  <c r="Z2006" i="24"/>
  <c r="T2005" i="24"/>
  <c r="AD2004" i="24"/>
  <c r="AD2001" i="24"/>
  <c r="AD1998" i="24"/>
  <c r="AD1996" i="24"/>
  <c r="T1990" i="24"/>
  <c r="Z1989" i="24"/>
  <c r="Z1987" i="24"/>
  <c r="AD1984" i="24"/>
  <c r="AD1981" i="24"/>
  <c r="AD1978" i="24"/>
  <c r="Z1974" i="24"/>
  <c r="T1973" i="24"/>
  <c r="AD1972" i="24"/>
  <c r="AD1969" i="24"/>
  <c r="AD1966" i="24"/>
  <c r="AD1964" i="24"/>
  <c r="AD1959" i="24"/>
  <c r="T1958" i="24"/>
  <c r="Z1957" i="24"/>
  <c r="T1956" i="24"/>
  <c r="Z1955" i="24"/>
  <c r="AD1952" i="24"/>
  <c r="AD1949" i="24"/>
  <c r="AD1946" i="24"/>
  <c r="Z1942" i="24"/>
  <c r="T1941" i="24"/>
  <c r="AD1940" i="24"/>
  <c r="AD1937" i="24"/>
  <c r="AD1934" i="24"/>
  <c r="AD1932" i="24"/>
  <c r="AD1929" i="24"/>
  <c r="AD1927" i="24"/>
  <c r="Z1925" i="24"/>
  <c r="Z1923" i="24"/>
  <c r="AD1920" i="24"/>
  <c r="AD1917" i="24"/>
  <c r="AD1914" i="24"/>
  <c r="Z1910" i="24"/>
  <c r="T1909" i="24"/>
  <c r="U1909" i="24" s="1"/>
  <c r="AF1909" i="24" s="1"/>
  <c r="AD1908" i="24"/>
  <c r="AD1905" i="24"/>
  <c r="AD1902" i="24"/>
  <c r="AD1900" i="24"/>
  <c r="AD1897" i="24"/>
  <c r="AD1895" i="24"/>
  <c r="T1894" i="24"/>
  <c r="Z1893" i="24"/>
  <c r="T1892" i="24"/>
  <c r="Z1891" i="24"/>
  <c r="AD1885" i="24"/>
  <c r="T1884" i="24"/>
  <c r="AD1882" i="24"/>
  <c r="T1879" i="24"/>
  <c r="T1877" i="24"/>
  <c r="AD1873" i="24"/>
  <c r="T1872" i="24"/>
  <c r="AD1870" i="24"/>
  <c r="R1863" i="24"/>
  <c r="T1862" i="24"/>
  <c r="R1860" i="24"/>
  <c r="T1859" i="24"/>
  <c r="R1857" i="24"/>
  <c r="T1857" i="24"/>
  <c r="Z1856" i="24"/>
  <c r="T1853" i="24"/>
  <c r="T1847" i="24"/>
  <c r="Z1844" i="24"/>
  <c r="Z1842" i="24"/>
  <c r="AD1841" i="24"/>
  <c r="Z1838" i="24"/>
  <c r="T1834" i="24"/>
  <c r="AD1830" i="24"/>
  <c r="AD1827" i="24"/>
  <c r="T1827" i="24"/>
  <c r="R1824" i="24"/>
  <c r="S1824" i="24" s="1"/>
  <c r="Z1824" i="24"/>
  <c r="T1824" i="24"/>
  <c r="T1822" i="24"/>
  <c r="T1821" i="24"/>
  <c r="Z1820" i="24"/>
  <c r="Z1819" i="24"/>
  <c r="AD1819" i="24"/>
  <c r="AD1818" i="24"/>
  <c r="R1815" i="24"/>
  <c r="Y1815" i="24" s="1"/>
  <c r="T1815" i="24"/>
  <c r="Z1815" i="24"/>
  <c r="T1813" i="24"/>
  <c r="AD1813" i="24"/>
  <c r="R1812" i="24"/>
  <c r="Z1812" i="24"/>
  <c r="T1812" i="24"/>
  <c r="AD1812" i="24"/>
  <c r="R1811" i="24"/>
  <c r="Z1811" i="24"/>
  <c r="R1804" i="24"/>
  <c r="S1804" i="24" s="1"/>
  <c r="T1804" i="24"/>
  <c r="T1802" i="24"/>
  <c r="T1801" i="24"/>
  <c r="R1798" i="24"/>
  <c r="AC1798" i="24" s="1"/>
  <c r="T1798" i="24"/>
  <c r="Z1798" i="24"/>
  <c r="R1797" i="24"/>
  <c r="Z1797" i="24"/>
  <c r="T1797" i="24"/>
  <c r="AD1797" i="24"/>
  <c r="AD1793" i="24"/>
  <c r="T1793" i="24"/>
  <c r="T1790" i="24"/>
  <c r="Z1790" i="24"/>
  <c r="Z1789" i="24"/>
  <c r="T1789" i="24"/>
  <c r="AD1789" i="24"/>
  <c r="Z1787" i="24"/>
  <c r="T1786" i="24"/>
  <c r="AD1781" i="24"/>
  <c r="Z1780" i="24"/>
  <c r="Z1779" i="24"/>
  <c r="T1778" i="24"/>
  <c r="Z1775" i="24"/>
  <c r="AD1775" i="24"/>
  <c r="AD1774" i="24"/>
  <c r="Z1771" i="24"/>
  <c r="Z1764" i="24"/>
  <c r="T1762" i="24"/>
  <c r="T1759" i="24"/>
  <c r="Z1759" i="24"/>
  <c r="R1757" i="24"/>
  <c r="S1757" i="24" s="1"/>
  <c r="T1757" i="24"/>
  <c r="AD1757" i="24"/>
  <c r="AD1756" i="24"/>
  <c r="T1755" i="24"/>
  <c r="AD1752" i="24"/>
  <c r="Z1752" i="24"/>
  <c r="AD1750" i="24"/>
  <c r="R1747" i="24"/>
  <c r="AC1747" i="24" s="1"/>
  <c r="Z1747" i="24"/>
  <c r="R1744" i="24"/>
  <c r="AD1744" i="24"/>
  <c r="T1744" i="24"/>
  <c r="AD1743" i="24"/>
  <c r="AD1741" i="24"/>
  <c r="T1740" i="24"/>
  <c r="R1736" i="24"/>
  <c r="Y1736" i="24" s="1"/>
  <c r="T1736" i="24"/>
  <c r="Z1736" i="24"/>
  <c r="AD1735" i="24"/>
  <c r="AD1733" i="24"/>
  <c r="R1731" i="24"/>
  <c r="AC1731" i="24" s="1"/>
  <c r="Z1731" i="24"/>
  <c r="R1728" i="24"/>
  <c r="AD1728" i="24"/>
  <c r="T1728" i="24"/>
  <c r="T1726" i="24"/>
  <c r="AD1723" i="24"/>
  <c r="T1719" i="24"/>
  <c r="Z1712" i="24"/>
  <c r="T1710" i="24"/>
  <c r="T1706" i="24"/>
  <c r="Z1706" i="24"/>
  <c r="Z1705" i="24"/>
  <c r="T1705" i="24"/>
  <c r="AD1705" i="24"/>
  <c r="T1702" i="24"/>
  <c r="T1699" i="24"/>
  <c r="Z1699" i="24"/>
  <c r="AD1698" i="24"/>
  <c r="T1697" i="24"/>
  <c r="AD1697" i="24"/>
  <c r="T1695" i="24"/>
  <c r="R1691" i="24"/>
  <c r="Z1691" i="24"/>
  <c r="T1687" i="24"/>
  <c r="T1682" i="24"/>
  <c r="Z1682" i="24"/>
  <c r="Z1681" i="24"/>
  <c r="T1681" i="24"/>
  <c r="AD1681" i="24"/>
  <c r="AD1676" i="24"/>
  <c r="T1675" i="24"/>
  <c r="T1674" i="24"/>
  <c r="T1671" i="24"/>
  <c r="Z1671" i="24"/>
  <c r="AD1670" i="24"/>
  <c r="R1669" i="24"/>
  <c r="S1669" i="24" s="1"/>
  <c r="T1669" i="24"/>
  <c r="AD1669" i="24"/>
  <c r="T1667" i="24"/>
  <c r="R1665" i="24"/>
  <c r="S1665" i="24" s="1"/>
  <c r="T1665" i="24"/>
  <c r="AD1665" i="24"/>
  <c r="Z1664" i="24"/>
  <c r="R1664" i="24"/>
  <c r="AC1664" i="24" s="1"/>
  <c r="AD1664" i="24"/>
  <c r="T1662" i="24"/>
  <c r="T1660" i="24"/>
  <c r="T1659" i="24"/>
  <c r="R1656" i="24"/>
  <c r="T1656" i="24"/>
  <c r="T1654" i="24"/>
  <c r="Z1652" i="24"/>
  <c r="AD1652" i="24"/>
  <c r="AD1651" i="24"/>
  <c r="AD1650" i="24"/>
  <c r="R1649" i="24"/>
  <c r="AC1649" i="24" s="1"/>
  <c r="T1649" i="24"/>
  <c r="AD1649" i="24"/>
  <c r="T1647" i="24"/>
  <c r="R1643" i="24"/>
  <c r="AD1643" i="24"/>
  <c r="T1639" i="24"/>
  <c r="AD1636" i="24"/>
  <c r="R1634" i="24"/>
  <c r="S1634" i="24" s="1"/>
  <c r="T1634" i="24"/>
  <c r="T1633" i="24"/>
  <c r="Z1632" i="24"/>
  <c r="T1630" i="24"/>
  <c r="R1626" i="24"/>
  <c r="AC1626" i="24" s="1"/>
  <c r="T1626" i="24"/>
  <c r="Z1626" i="24"/>
  <c r="R1625" i="24"/>
  <c r="S1625" i="24" s="1"/>
  <c r="Z1625" i="24"/>
  <c r="T1625" i="24"/>
  <c r="AD1625" i="24"/>
  <c r="AD1619" i="24"/>
  <c r="T1615" i="24"/>
  <c r="AD1612" i="24"/>
  <c r="R1610" i="24"/>
  <c r="Y1610" i="24" s="1"/>
  <c r="T1610" i="24"/>
  <c r="Z1610" i="24"/>
  <c r="R1609" i="24"/>
  <c r="S1609" i="24" s="1"/>
  <c r="Z1609" i="24"/>
  <c r="T1609" i="24"/>
  <c r="AD1609" i="24"/>
  <c r="AD1603" i="24"/>
  <c r="Z1568" i="24"/>
  <c r="AD1553" i="24"/>
  <c r="T1553" i="24"/>
  <c r="R1548" i="24"/>
  <c r="AD1548" i="24"/>
  <c r="T1548" i="24"/>
  <c r="Z1536" i="24"/>
  <c r="AD1536" i="24"/>
  <c r="AD1524" i="24"/>
  <c r="T1524" i="24"/>
  <c r="Z1524" i="24"/>
  <c r="Z1505" i="24"/>
  <c r="AD1505" i="24"/>
  <c r="Z1477" i="24"/>
  <c r="AD1477" i="24"/>
  <c r="AD1455" i="24"/>
  <c r="T1455" i="24"/>
  <c r="Z1455" i="24"/>
  <c r="T1851" i="24"/>
  <c r="Z1851" i="24"/>
  <c r="Z1846" i="24"/>
  <c r="AD1846" i="24"/>
  <c r="R1839" i="24"/>
  <c r="Y1839" i="24" s="1"/>
  <c r="T1839" i="24"/>
  <c r="R1837" i="24"/>
  <c r="S1837" i="24" s="1"/>
  <c r="T1837" i="24"/>
  <c r="AD1837" i="24"/>
  <c r="Z1836" i="24"/>
  <c r="R1836" i="24"/>
  <c r="AD1836" i="24"/>
  <c r="R1835" i="24"/>
  <c r="Y1835" i="24" s="1"/>
  <c r="Z1835" i="24"/>
  <c r="Z1823" i="24"/>
  <c r="AD1823" i="24"/>
  <c r="R1808" i="24"/>
  <c r="T1808" i="24"/>
  <c r="AD1808" i="24"/>
  <c r="R1806" i="24"/>
  <c r="T1806" i="24"/>
  <c r="Z1803" i="24"/>
  <c r="AD1803" i="24"/>
  <c r="AD1799" i="24"/>
  <c r="R1799" i="24"/>
  <c r="AC1799" i="24" s="1"/>
  <c r="AD1791" i="24"/>
  <c r="T1791" i="24"/>
  <c r="R1768" i="24"/>
  <c r="T1768" i="24"/>
  <c r="Z1768" i="24"/>
  <c r="R1763" i="24"/>
  <c r="Y1763" i="24" s="1"/>
  <c r="Z1763" i="24"/>
  <c r="R1760" i="24"/>
  <c r="S1760" i="24" s="1"/>
  <c r="AD1760" i="24"/>
  <c r="T1760" i="24"/>
  <c r="T1738" i="24"/>
  <c r="Z1738" i="24"/>
  <c r="Z1737" i="24"/>
  <c r="T1737" i="24"/>
  <c r="AD1737" i="24"/>
  <c r="T1720" i="24"/>
  <c r="Z1720" i="24"/>
  <c r="R1716" i="24"/>
  <c r="T1716" i="24"/>
  <c r="Z1711" i="24"/>
  <c r="AD1711" i="24"/>
  <c r="R1703" i="24"/>
  <c r="AC1703" i="24" s="1"/>
  <c r="Z1703" i="24"/>
  <c r="AD1700" i="24"/>
  <c r="T1700" i="24"/>
  <c r="R1678" i="24"/>
  <c r="T1678" i="24"/>
  <c r="AD1672" i="24"/>
  <c r="R1672" i="24"/>
  <c r="AC1672" i="24" s="1"/>
  <c r="Z1648" i="24"/>
  <c r="AD1648" i="24"/>
  <c r="R1631" i="24"/>
  <c r="Y1631" i="24" s="1"/>
  <c r="AD1631" i="24"/>
  <c r="R1622" i="24"/>
  <c r="S1622" i="24" s="1"/>
  <c r="T1622" i="24"/>
  <c r="Z1622" i="24"/>
  <c r="R1621" i="24"/>
  <c r="Y1621" i="24" s="1"/>
  <c r="Z1621" i="24"/>
  <c r="T1621" i="24"/>
  <c r="AD1621" i="24"/>
  <c r="R1606" i="24"/>
  <c r="AC1606" i="24" s="1"/>
  <c r="T1606" i="24"/>
  <c r="Z1606" i="24"/>
  <c r="R1605" i="24"/>
  <c r="Z1605" i="24"/>
  <c r="T1605" i="24"/>
  <c r="AD1605" i="24"/>
  <c r="Z1603" i="24"/>
  <c r="AD1599" i="24"/>
  <c r="R1597" i="24"/>
  <c r="S1597" i="24" s="1"/>
  <c r="Z1597" i="24"/>
  <c r="T1597" i="24"/>
  <c r="AD1597" i="24"/>
  <c r="T1595" i="24"/>
  <c r="Z1595" i="24"/>
  <c r="Z1592" i="24"/>
  <c r="AD1592" i="24"/>
  <c r="AD1591" i="24"/>
  <c r="R1589" i="24"/>
  <c r="Z1589" i="24"/>
  <c r="T1589" i="24"/>
  <c r="AD1589" i="24"/>
  <c r="T1587" i="24"/>
  <c r="Z1587" i="24"/>
  <c r="Z1584" i="24"/>
  <c r="AD1584" i="24"/>
  <c r="AD1583" i="24"/>
  <c r="R1581" i="24"/>
  <c r="Z1581" i="24"/>
  <c r="T1581" i="24"/>
  <c r="AD1581" i="24"/>
  <c r="T1579" i="24"/>
  <c r="Z1579" i="24"/>
  <c r="Z1576" i="24"/>
  <c r="AD1576" i="24"/>
  <c r="AD1575" i="24"/>
  <c r="R1573" i="24"/>
  <c r="AC1573" i="24" s="1"/>
  <c r="Z1573" i="24"/>
  <c r="T1573" i="24"/>
  <c r="AD1573" i="24"/>
  <c r="T1571" i="24"/>
  <c r="Z1571" i="24"/>
  <c r="AD1567" i="24"/>
  <c r="R1565" i="24"/>
  <c r="S1565" i="24" s="1"/>
  <c r="Z1565" i="24"/>
  <c r="T1565" i="24"/>
  <c r="AD1565" i="24"/>
  <c r="T1563" i="24"/>
  <c r="Z1563" i="24"/>
  <c r="R1556" i="24"/>
  <c r="AC1556" i="24" s="1"/>
  <c r="Z1556" i="24"/>
  <c r="Z1548" i="24"/>
  <c r="T1539" i="24"/>
  <c r="Z1539" i="24"/>
  <c r="AD1539" i="24"/>
  <c r="AD1527" i="24"/>
  <c r="T1527" i="24"/>
  <c r="Z1527" i="24"/>
  <c r="Z1512" i="24"/>
  <c r="AD1512" i="24"/>
  <c r="Z1509" i="24"/>
  <c r="AD1509" i="24"/>
  <c r="T1509" i="24"/>
  <c r="AD1483" i="24"/>
  <c r="T1483" i="24"/>
  <c r="Z1483" i="24"/>
  <c r="T1439" i="24"/>
  <c r="Z1439" i="24"/>
  <c r="AD1439" i="24"/>
  <c r="R2499" i="24"/>
  <c r="Y2499" i="24" s="1"/>
  <c r="R2497" i="24"/>
  <c r="R2492" i="24"/>
  <c r="S2492" i="24" s="1"/>
  <c r="R2490" i="24"/>
  <c r="AC2490" i="24" s="1"/>
  <c r="AE2490" i="24" s="1"/>
  <c r="R2487" i="24"/>
  <c r="R2485" i="24"/>
  <c r="R2472" i="24"/>
  <c r="T2471" i="24"/>
  <c r="AD2469" i="24"/>
  <c r="T2469" i="24"/>
  <c r="Z2468" i="24"/>
  <c r="R2467" i="24"/>
  <c r="AC2467" i="24" s="1"/>
  <c r="R2465" i="24"/>
  <c r="AC2465" i="24" s="1"/>
  <c r="AD2460" i="24"/>
  <c r="T2460" i="24"/>
  <c r="T2458" i="24"/>
  <c r="R2456" i="24"/>
  <c r="Y2456" i="24" s="1"/>
  <c r="T2455" i="24"/>
  <c r="AD2453" i="24"/>
  <c r="T2453" i="24"/>
  <c r="Z2452" i="24"/>
  <c r="R2451" i="24"/>
  <c r="R2449" i="24"/>
  <c r="S2449" i="24" s="1"/>
  <c r="AD2429" i="24"/>
  <c r="Z2428" i="24"/>
  <c r="T2426" i="24"/>
  <c r="R2424" i="24"/>
  <c r="T2423" i="24"/>
  <c r="AD2421" i="24"/>
  <c r="T2421" i="24"/>
  <c r="Z2420" i="24"/>
  <c r="R2419" i="24"/>
  <c r="Y2419" i="24" s="1"/>
  <c r="R2417" i="24"/>
  <c r="R2412" i="24"/>
  <c r="R2408" i="24"/>
  <c r="Y2408" i="24" s="1"/>
  <c r="R2404" i="24"/>
  <c r="S2404" i="24" s="1"/>
  <c r="R2400" i="24"/>
  <c r="R2396" i="24"/>
  <c r="R2392" i="24"/>
  <c r="S2392" i="24" s="1"/>
  <c r="R2388" i="24"/>
  <c r="Y2388" i="24" s="1"/>
  <c r="AA2388" i="24" s="1"/>
  <c r="R2384" i="24"/>
  <c r="R2380" i="24"/>
  <c r="R2376" i="24"/>
  <c r="AC2376" i="24" s="1"/>
  <c r="R2372" i="24"/>
  <c r="R2368" i="24"/>
  <c r="R2364" i="24"/>
  <c r="R2360" i="24"/>
  <c r="R2356" i="24"/>
  <c r="Y2356" i="24" s="1"/>
  <c r="AA2356" i="24" s="1"/>
  <c r="R2352" i="24"/>
  <c r="R2348" i="24"/>
  <c r="R2344" i="24"/>
  <c r="R2340" i="24"/>
  <c r="S2340" i="24" s="1"/>
  <c r="R2336" i="24"/>
  <c r="R2332" i="24"/>
  <c r="Y2332" i="24" s="1"/>
  <c r="R2328" i="24"/>
  <c r="S2328" i="24" s="1"/>
  <c r="R2324" i="24"/>
  <c r="Y2324" i="24" s="1"/>
  <c r="AA2324" i="24" s="1"/>
  <c r="R2320" i="24"/>
  <c r="R2316" i="24"/>
  <c r="R2312" i="24"/>
  <c r="AC2312" i="24" s="1"/>
  <c r="R2308" i="24"/>
  <c r="S2308" i="24" s="1"/>
  <c r="R2304" i="24"/>
  <c r="R2300" i="24"/>
  <c r="R2296" i="24"/>
  <c r="AC2296" i="24" s="1"/>
  <c r="R2292" i="24"/>
  <c r="Y2292" i="24" s="1"/>
  <c r="R2288" i="24"/>
  <c r="R2284" i="24"/>
  <c r="R2280" i="24"/>
  <c r="R2276" i="24"/>
  <c r="AD2272" i="24"/>
  <c r="R2262" i="24"/>
  <c r="Z2258" i="24"/>
  <c r="AD2250" i="24"/>
  <c r="R2246" i="24"/>
  <c r="R2239" i="24"/>
  <c r="Y2239" i="24" s="1"/>
  <c r="R2237" i="24"/>
  <c r="AC2237" i="24" s="1"/>
  <c r="R2235" i="24"/>
  <c r="AC2235" i="24" s="1"/>
  <c r="T2234" i="24"/>
  <c r="AD2229" i="24"/>
  <c r="R2227" i="24"/>
  <c r="S2227" i="24" s="1"/>
  <c r="T2220" i="24"/>
  <c r="AD2217" i="24"/>
  <c r="Z2215" i="24"/>
  <c r="AD2207" i="24"/>
  <c r="AD2203" i="24"/>
  <c r="R2189" i="24"/>
  <c r="S2189" i="24" s="1"/>
  <c r="AD2186" i="24"/>
  <c r="Z2182" i="24"/>
  <c r="AD2170" i="24"/>
  <c r="T2170" i="24"/>
  <c r="AD2165" i="24"/>
  <c r="R2163" i="24"/>
  <c r="AC2163" i="24" s="1"/>
  <c r="R2156" i="24"/>
  <c r="S2156" i="24" s="1"/>
  <c r="R2152" i="24"/>
  <c r="R2135" i="24"/>
  <c r="AD2133" i="24"/>
  <c r="AD2130" i="24"/>
  <c r="Z2129" i="24"/>
  <c r="Z2123" i="24"/>
  <c r="AD2122" i="24"/>
  <c r="Z2119" i="24"/>
  <c r="AD2118" i="24"/>
  <c r="AD2113" i="24"/>
  <c r="AD2110" i="24"/>
  <c r="Z2099" i="24"/>
  <c r="AD2093" i="24"/>
  <c r="AD2090" i="24"/>
  <c r="AD2081" i="24"/>
  <c r="AD2078" i="24"/>
  <c r="AD2073" i="24"/>
  <c r="Z2067" i="24"/>
  <c r="AD2061" i="24"/>
  <c r="AD2058" i="24"/>
  <c r="AD2049" i="24"/>
  <c r="AD2046" i="24"/>
  <c r="AD2041" i="24"/>
  <c r="Z2035" i="24"/>
  <c r="AD2029" i="24"/>
  <c r="AD2026" i="24"/>
  <c r="AD2017" i="24"/>
  <c r="AD2014" i="24"/>
  <c r="Z2003" i="24"/>
  <c r="AD1997" i="24"/>
  <c r="AD1994" i="24"/>
  <c r="AD1985" i="24"/>
  <c r="AD1982" i="24"/>
  <c r="Z1971" i="24"/>
  <c r="AD1965" i="24"/>
  <c r="AD1962" i="24"/>
  <c r="AD1953" i="24"/>
  <c r="AD1950" i="24"/>
  <c r="Z1939" i="24"/>
  <c r="AD1933" i="24"/>
  <c r="AD1930" i="24"/>
  <c r="AD1921" i="24"/>
  <c r="AD1918" i="24"/>
  <c r="Z1907" i="24"/>
  <c r="AD1901" i="24"/>
  <c r="AD1898" i="24"/>
  <c r="AD1889" i="24"/>
  <c r="AD1886" i="24"/>
  <c r="AD1881" i="24"/>
  <c r="Z1875" i="24"/>
  <c r="AD1869" i="24"/>
  <c r="AD1866" i="24"/>
  <c r="T1863" i="24"/>
  <c r="R1859" i="24"/>
  <c r="T1856" i="24"/>
  <c r="T1855" i="24"/>
  <c r="Z1854" i="24"/>
  <c r="AD1853" i="24"/>
  <c r="T1852" i="24"/>
  <c r="Z1850" i="24"/>
  <c r="AD1850" i="24"/>
  <c r="T1846" i="24"/>
  <c r="T1841" i="24"/>
  <c r="T1840" i="24"/>
  <c r="Z1839" i="24"/>
  <c r="T1838" i="24"/>
  <c r="AD1835" i="24"/>
  <c r="AD1828" i="24"/>
  <c r="T1823" i="24"/>
  <c r="Z1822" i="24"/>
  <c r="AD1816" i="24"/>
  <c r="T1816" i="24"/>
  <c r="AD1815" i="24"/>
  <c r="AD1809" i="24"/>
  <c r="Z1807" i="24"/>
  <c r="AD1807" i="24"/>
  <c r="AD1806" i="24"/>
  <c r="AD1805" i="24"/>
  <c r="T1803" i="24"/>
  <c r="Z1802" i="24"/>
  <c r="Z1799" i="24"/>
  <c r="AD1798" i="24"/>
  <c r="R1796" i="24"/>
  <c r="Z1796" i="24"/>
  <c r="Z1791" i="24"/>
  <c r="AD1790" i="24"/>
  <c r="Z1786" i="24"/>
  <c r="R1779" i="24"/>
  <c r="Y1779" i="24" s="1"/>
  <c r="Z1778" i="24"/>
  <c r="T1770" i="24"/>
  <c r="Z1770" i="24"/>
  <c r="Z1769" i="24"/>
  <c r="T1769" i="24"/>
  <c r="AD1769" i="24"/>
  <c r="T1767" i="24"/>
  <c r="T1766" i="24"/>
  <c r="Z1760" i="24"/>
  <c r="AD1759" i="24"/>
  <c r="Z1758" i="24"/>
  <c r="AD1758" i="24"/>
  <c r="R1748" i="24"/>
  <c r="T1748" i="24"/>
  <c r="AD1745" i="24"/>
  <c r="T1739" i="24"/>
  <c r="R1735" i="24"/>
  <c r="Z1735" i="24"/>
  <c r="R1732" i="24"/>
  <c r="S1732" i="24" s="1"/>
  <c r="AD1732" i="24"/>
  <c r="T1732" i="24"/>
  <c r="AD1729" i="24"/>
  <c r="R1727" i="24"/>
  <c r="T1722" i="24"/>
  <c r="Z1722" i="24"/>
  <c r="R1721" i="24"/>
  <c r="Z1721" i="24"/>
  <c r="T1721" i="24"/>
  <c r="AD1721" i="24"/>
  <c r="T1718" i="24"/>
  <c r="T1717" i="24"/>
  <c r="Z1716" i="24"/>
  <c r="T1715" i="24"/>
  <c r="T1714" i="24"/>
  <c r="AD1707" i="24"/>
  <c r="Z1700" i="24"/>
  <c r="AD1699" i="24"/>
  <c r="T1696" i="24"/>
  <c r="T1692" i="24"/>
  <c r="Z1692" i="24"/>
  <c r="AD1689" i="24"/>
  <c r="T1688" i="24"/>
  <c r="AD1683" i="24"/>
  <c r="AD1678" i="24"/>
  <c r="Z1672" i="24"/>
  <c r="T1668" i="24"/>
  <c r="T1658" i="24"/>
  <c r="T1657" i="24"/>
  <c r="Z1654" i="24"/>
  <c r="T1648" i="24"/>
  <c r="R1644" i="24"/>
  <c r="Y1644" i="24" s="1"/>
  <c r="T1644" i="24"/>
  <c r="Z1644" i="24"/>
  <c r="AD1641" i="24"/>
  <c r="T1640" i="24"/>
  <c r="T1636" i="24"/>
  <c r="T1635" i="24"/>
  <c r="Z1631" i="24"/>
  <c r="AD1627" i="24"/>
  <c r="T1623" i="24"/>
  <c r="R1618" i="24"/>
  <c r="T1618" i="24"/>
  <c r="Z1618" i="24"/>
  <c r="R1617" i="24"/>
  <c r="AC1617" i="24" s="1"/>
  <c r="Z1617" i="24"/>
  <c r="T1617" i="24"/>
  <c r="AD1617" i="24"/>
  <c r="AD1611" i="24"/>
  <c r="T1607" i="24"/>
  <c r="R1602" i="24"/>
  <c r="T1602" i="24"/>
  <c r="Z1602" i="24"/>
  <c r="R1601" i="24"/>
  <c r="Z1601" i="24"/>
  <c r="T1601" i="24"/>
  <c r="AD1601" i="24"/>
  <c r="Z1564" i="24"/>
  <c r="T1556" i="24"/>
  <c r="T1518" i="24"/>
  <c r="Z1518" i="24"/>
  <c r="AD1518" i="24"/>
  <c r="T1467" i="24"/>
  <c r="Z1467" i="24"/>
  <c r="AD1467" i="24"/>
  <c r="R1598" i="24"/>
  <c r="R1594" i="24"/>
  <c r="Y1594" i="24" s="1"/>
  <c r="R1590" i="24"/>
  <c r="Y1590" i="24" s="1"/>
  <c r="R1586" i="24"/>
  <c r="R1582" i="24"/>
  <c r="Y1582" i="24" s="1"/>
  <c r="R1578" i="24"/>
  <c r="R1574" i="24"/>
  <c r="R1570" i="24"/>
  <c r="R1566" i="24"/>
  <c r="R1562" i="24"/>
  <c r="AC1562" i="24" s="1"/>
  <c r="R1552" i="24"/>
  <c r="AD1552" i="24"/>
  <c r="T1551" i="24"/>
  <c r="Z1550" i="24"/>
  <c r="T1531" i="24"/>
  <c r="Z1531" i="24"/>
  <c r="R1523" i="24"/>
  <c r="Y1523" i="24" s="1"/>
  <c r="AD1523" i="24"/>
  <c r="AD1521" i="24"/>
  <c r="T1521" i="24"/>
  <c r="R1516" i="24"/>
  <c r="AD1516" i="24"/>
  <c r="T1516" i="24"/>
  <c r="T1505" i="24"/>
  <c r="Z1504" i="24"/>
  <c r="AD1504" i="24"/>
  <c r="T1504" i="24"/>
  <c r="T1502" i="24"/>
  <c r="Z1501" i="24"/>
  <c r="AD1501" i="24"/>
  <c r="T1501" i="24"/>
  <c r="Z1496" i="24"/>
  <c r="R1496" i="24"/>
  <c r="AD1496" i="24"/>
  <c r="T1496" i="24"/>
  <c r="R1490" i="24"/>
  <c r="T1490" i="24"/>
  <c r="Z1490" i="24"/>
  <c r="T1477" i="24"/>
  <c r="Z1476" i="24"/>
  <c r="AD1476" i="24"/>
  <c r="T1476" i="24"/>
  <c r="Z1473" i="24"/>
  <c r="AD1473" i="24"/>
  <c r="T1473" i="24"/>
  <c r="R1462" i="24"/>
  <c r="T1462" i="24"/>
  <c r="Z1462" i="24"/>
  <c r="Z1448" i="24"/>
  <c r="AD1448" i="24"/>
  <c r="T1448" i="24"/>
  <c r="U1448" i="24" s="1"/>
  <c r="AF1448" i="24" s="1"/>
  <c r="Z1445" i="24"/>
  <c r="AD1445" i="24"/>
  <c r="T1445" i="24"/>
  <c r="R1434" i="24"/>
  <c r="T1434" i="24"/>
  <c r="Z1434" i="24"/>
  <c r="R1419" i="24"/>
  <c r="Y1419" i="24" s="1"/>
  <c r="AD1419" i="24"/>
  <c r="AD1417" i="24"/>
  <c r="T1417" i="24"/>
  <c r="R1412" i="24"/>
  <c r="S1412" i="24" s="1"/>
  <c r="AD1412" i="24"/>
  <c r="T1412" i="24"/>
  <c r="Z1400" i="24"/>
  <c r="AD1400" i="24"/>
  <c r="T1400" i="24"/>
  <c r="Z1397" i="24"/>
  <c r="AD1397" i="24"/>
  <c r="T1397" i="24"/>
  <c r="AD1392" i="24"/>
  <c r="T1392" i="24"/>
  <c r="R1386" i="24"/>
  <c r="AC1386" i="24" s="1"/>
  <c r="T1386" i="24"/>
  <c r="Z1386" i="24"/>
  <c r="Z1378" i="24"/>
  <c r="T1378" i="24"/>
  <c r="AD1378" i="24"/>
  <c r="AD1369" i="24"/>
  <c r="T1369" i="24"/>
  <c r="Z1360" i="24"/>
  <c r="T1360" i="24"/>
  <c r="AD1356" i="24"/>
  <c r="T1356" i="24"/>
  <c r="Z1344" i="24"/>
  <c r="T1344" i="24"/>
  <c r="R1324" i="24"/>
  <c r="AD1324" i="24"/>
  <c r="Z1321" i="24"/>
  <c r="T1321" i="24"/>
  <c r="Z1318" i="24"/>
  <c r="T1318" i="24"/>
  <c r="R1308" i="24"/>
  <c r="AC1308" i="24" s="1"/>
  <c r="AD1308" i="24"/>
  <c r="T1308" i="24"/>
  <c r="R1292" i="24"/>
  <c r="Y1292" i="24" s="1"/>
  <c r="AD1292" i="24"/>
  <c r="T1292" i="24"/>
  <c r="R1289" i="24"/>
  <c r="Z1289" i="24"/>
  <c r="AD1287" i="24"/>
  <c r="T1287" i="24"/>
  <c r="AD1269" i="24"/>
  <c r="T1269" i="24"/>
  <c r="T1255" i="24"/>
  <c r="Z1255" i="24"/>
  <c r="Z1245" i="24"/>
  <c r="T1245" i="24"/>
  <c r="T1240" i="24"/>
  <c r="Z1240" i="24"/>
  <c r="R1845" i="24"/>
  <c r="R1841" i="24"/>
  <c r="R1828" i="24"/>
  <c r="S1828" i="24" s="1"/>
  <c r="R1800" i="24"/>
  <c r="R1792" i="24"/>
  <c r="S1792" i="24" s="1"/>
  <c r="Z1773" i="24"/>
  <c r="R1751" i="24"/>
  <c r="Y1751" i="24" s="1"/>
  <c r="R1745" i="24"/>
  <c r="R1713" i="24"/>
  <c r="R1698" i="24"/>
  <c r="AD1696" i="24"/>
  <c r="R1689" i="24"/>
  <c r="R1688" i="24"/>
  <c r="S1688" i="24" s="1"/>
  <c r="R1679" i="24"/>
  <c r="Z1677" i="24"/>
  <c r="R1673" i="24"/>
  <c r="Y1673" i="24" s="1"/>
  <c r="R1670" i="24"/>
  <c r="AD1668" i="24"/>
  <c r="R1662" i="24"/>
  <c r="S1662" i="24" s="1"/>
  <c r="R1660" i="24"/>
  <c r="R1650" i="24"/>
  <c r="R1629" i="24"/>
  <c r="Z1598" i="24"/>
  <c r="Z1594" i="24"/>
  <c r="Z1590" i="24"/>
  <c r="Z1586" i="24"/>
  <c r="Z1582" i="24"/>
  <c r="Z1578" i="24"/>
  <c r="Z1574" i="24"/>
  <c r="Z1570" i="24"/>
  <c r="Z1566" i="24"/>
  <c r="Z1562" i="24"/>
  <c r="Z1560" i="24"/>
  <c r="T1559" i="24"/>
  <c r="R1558" i="24"/>
  <c r="AC1558" i="24" s="1"/>
  <c r="Z1558" i="24"/>
  <c r="AD1555" i="24"/>
  <c r="AD1551" i="24"/>
  <c r="AD1550" i="24"/>
  <c r="R1549" i="24"/>
  <c r="S1549" i="24" s="1"/>
  <c r="AD1549" i="24"/>
  <c r="T1547" i="24"/>
  <c r="Z1546" i="24"/>
  <c r="AD1545" i="24"/>
  <c r="T1541" i="24"/>
  <c r="Z1540" i="24"/>
  <c r="AD1540" i="24"/>
  <c r="T1540" i="24"/>
  <c r="Z1537" i="24"/>
  <c r="AD1537" i="24"/>
  <c r="T1537" i="24"/>
  <c r="R1526" i="24"/>
  <c r="S1526" i="24" s="1"/>
  <c r="T1526" i="24"/>
  <c r="Z1526" i="24"/>
  <c r="T1523" i="24"/>
  <c r="Z1521" i="24"/>
  <c r="AD1519" i="24"/>
  <c r="T1519" i="24"/>
  <c r="Z1516" i="24"/>
  <c r="Z1515" i="24"/>
  <c r="AD1515" i="24"/>
  <c r="R1513" i="24"/>
  <c r="AD1513" i="24"/>
  <c r="T1513" i="24"/>
  <c r="T1511" i="24"/>
  <c r="Z1511" i="24"/>
  <c r="R1508" i="24"/>
  <c r="Z1508" i="24"/>
  <c r="AD1506" i="24"/>
  <c r="T1506" i="24"/>
  <c r="AD1493" i="24"/>
  <c r="T1493" i="24"/>
  <c r="R1488" i="24"/>
  <c r="Y1488" i="24" s="1"/>
  <c r="AD1488" i="24"/>
  <c r="T1488" i="24"/>
  <c r="T1482" i="24"/>
  <c r="Z1482" i="24"/>
  <c r="AD1478" i="24"/>
  <c r="T1478" i="24"/>
  <c r="Z1468" i="24"/>
  <c r="AD1468" i="24"/>
  <c r="T1468" i="24"/>
  <c r="T1466" i="24"/>
  <c r="Z1465" i="24"/>
  <c r="AD1465" i="24"/>
  <c r="T1465" i="24"/>
  <c r="AD1460" i="24"/>
  <c r="T1460" i="24"/>
  <c r="T1454" i="24"/>
  <c r="Z1454" i="24"/>
  <c r="AD1450" i="24"/>
  <c r="T1450" i="24"/>
  <c r="Z1440" i="24"/>
  <c r="AD1440" i="24"/>
  <c r="T1440" i="24"/>
  <c r="T1438" i="24"/>
  <c r="Z1437" i="24"/>
  <c r="AD1437" i="24"/>
  <c r="T1437" i="24"/>
  <c r="R1432" i="24"/>
  <c r="AC1432" i="24" s="1"/>
  <c r="AD1432" i="24"/>
  <c r="T1432" i="24"/>
  <c r="T1426" i="24"/>
  <c r="Z1426" i="24"/>
  <c r="AD1422" i="24"/>
  <c r="T1422" i="24"/>
  <c r="AD1421" i="24"/>
  <c r="T1419" i="24"/>
  <c r="Z1417" i="24"/>
  <c r="AD1415" i="24"/>
  <c r="T1415" i="24"/>
  <c r="Z1412" i="24"/>
  <c r="R1411" i="24"/>
  <c r="AD1411" i="24"/>
  <c r="R1409" i="24"/>
  <c r="AC1409" i="24" s="1"/>
  <c r="AD1409" i="24"/>
  <c r="T1409" i="24"/>
  <c r="T1407" i="24"/>
  <c r="Z1407" i="24"/>
  <c r="AD1402" i="24"/>
  <c r="T1402" i="24"/>
  <c r="AD1401" i="24"/>
  <c r="AD1395" i="24"/>
  <c r="T1395" i="24"/>
  <c r="Z1392" i="24"/>
  <c r="AD1389" i="24"/>
  <c r="T1389" i="24"/>
  <c r="AD1384" i="24"/>
  <c r="T1384" i="24"/>
  <c r="Z1369" i="24"/>
  <c r="AD1365" i="24"/>
  <c r="T1365" i="24"/>
  <c r="Z1356" i="24"/>
  <c r="AD1352" i="24"/>
  <c r="T1352" i="24"/>
  <c r="AD1349" i="24"/>
  <c r="T1349" i="24"/>
  <c r="R1339" i="24"/>
  <c r="AD1339" i="24"/>
  <c r="T1339" i="24"/>
  <c r="T1336" i="24"/>
  <c r="Z1336" i="24"/>
  <c r="T1333" i="24"/>
  <c r="T1331" i="24"/>
  <c r="Z1330" i="24"/>
  <c r="AD1330" i="24"/>
  <c r="T1330" i="24"/>
  <c r="AD1329" i="24"/>
  <c r="Z1328" i="24"/>
  <c r="AD1328" i="24"/>
  <c r="AD1327" i="24"/>
  <c r="T1324" i="24"/>
  <c r="Z1323" i="24"/>
  <c r="T1323" i="24"/>
  <c r="AD1322" i="24"/>
  <c r="Z1313" i="24"/>
  <c r="T1313" i="24"/>
  <c r="Z1308" i="24"/>
  <c r="T1303" i="24"/>
  <c r="Z1303" i="24"/>
  <c r="Z1292" i="24"/>
  <c r="T1289" i="24"/>
  <c r="Z1287" i="24"/>
  <c r="AD1285" i="24"/>
  <c r="T1285" i="24"/>
  <c r="T1275" i="24"/>
  <c r="Z1274" i="24"/>
  <c r="T1274" i="24"/>
  <c r="Z1269" i="24"/>
  <c r="Z1265" i="24"/>
  <c r="T1265" i="24"/>
  <c r="AD1264" i="24"/>
  <c r="AD1258" i="24"/>
  <c r="T1258" i="24"/>
  <c r="AD1253" i="24"/>
  <c r="T1253" i="24"/>
  <c r="R1853" i="24"/>
  <c r="R1852" i="24"/>
  <c r="R1850" i="24"/>
  <c r="S1850" i="24" s="1"/>
  <c r="AD1832" i="24"/>
  <c r="R1831" i="24"/>
  <c r="Y1831" i="24" s="1"/>
  <c r="AA1831" i="24" s="1"/>
  <c r="R1827" i="24"/>
  <c r="R1801" i="24"/>
  <c r="S1801" i="24" s="1"/>
  <c r="R1793" i="24"/>
  <c r="S1793" i="24" s="1"/>
  <c r="R1791" i="24"/>
  <c r="R1771" i="24"/>
  <c r="R1755" i="24"/>
  <c r="AC1755" i="24" s="1"/>
  <c r="R1739" i="24"/>
  <c r="R1723" i="24"/>
  <c r="AC1723" i="24" s="1"/>
  <c r="R1708" i="24"/>
  <c r="R1707" i="24"/>
  <c r="Y1707" i="24" s="1"/>
  <c r="R1700" i="24"/>
  <c r="R1695" i="24"/>
  <c r="R1687" i="24"/>
  <c r="Z1660" i="24"/>
  <c r="R1652" i="24"/>
  <c r="Y1652" i="24" s="1"/>
  <c r="R1651" i="24"/>
  <c r="Y1651" i="24" s="1"/>
  <c r="R1648" i="24"/>
  <c r="R1642" i="24"/>
  <c r="S1642" i="24" s="1"/>
  <c r="U1642" i="24" s="1"/>
  <c r="AF1642" i="24" s="1"/>
  <c r="R1640" i="24"/>
  <c r="AC1640" i="24" s="1"/>
  <c r="R1639" i="24"/>
  <c r="S1639" i="24" s="1"/>
  <c r="R1627" i="24"/>
  <c r="T1598" i="24"/>
  <c r="T1594" i="24"/>
  <c r="T1590" i="24"/>
  <c r="T1586" i="24"/>
  <c r="T1582" i="24"/>
  <c r="T1578" i="24"/>
  <c r="T1574" i="24"/>
  <c r="T1570" i="24"/>
  <c r="T1566" i="24"/>
  <c r="T1562" i="24"/>
  <c r="AD1557" i="24"/>
  <c r="T1552" i="24"/>
  <c r="Z1551" i="24"/>
  <c r="T1550" i="24"/>
  <c r="AD1542" i="24"/>
  <c r="T1542" i="24"/>
  <c r="AD1541" i="24"/>
  <c r="Z1532" i="24"/>
  <c r="AD1532" i="24"/>
  <c r="T1532" i="24"/>
  <c r="AD1531" i="24"/>
  <c r="Z1529" i="24"/>
  <c r="AD1529" i="24"/>
  <c r="T1529" i="24"/>
  <c r="T1503" i="24"/>
  <c r="Z1503" i="24"/>
  <c r="AD1498" i="24"/>
  <c r="T1498" i="24"/>
  <c r="AD1497" i="24"/>
  <c r="AD1491" i="24"/>
  <c r="T1491" i="24"/>
  <c r="AD1490" i="24"/>
  <c r="R1487" i="24"/>
  <c r="AC1487" i="24" s="1"/>
  <c r="AD1487" i="24"/>
  <c r="R1485" i="24"/>
  <c r="AD1485" i="24"/>
  <c r="T1485" i="24"/>
  <c r="T1475" i="24"/>
  <c r="Z1475" i="24"/>
  <c r="AD1470" i="24"/>
  <c r="T1470" i="24"/>
  <c r="AD1469" i="24"/>
  <c r="AD1463" i="24"/>
  <c r="T1463" i="24"/>
  <c r="AD1462" i="24"/>
  <c r="R1459" i="24"/>
  <c r="AD1459" i="24"/>
  <c r="AD1457" i="24"/>
  <c r="T1457" i="24"/>
  <c r="T1447" i="24"/>
  <c r="Z1447" i="24"/>
  <c r="AD1442" i="24"/>
  <c r="T1442" i="24"/>
  <c r="AD1441" i="24"/>
  <c r="AD1435" i="24"/>
  <c r="T1435" i="24"/>
  <c r="AD1434" i="24"/>
  <c r="R1431" i="24"/>
  <c r="S1431" i="24" s="1"/>
  <c r="U1431" i="24" s="1"/>
  <c r="AF1431" i="24" s="1"/>
  <c r="AD1431" i="24"/>
  <c r="R1429" i="24"/>
  <c r="AD1429" i="24"/>
  <c r="T1429" i="24"/>
  <c r="Z1408" i="24"/>
  <c r="AD1405" i="24"/>
  <c r="T1404" i="24"/>
  <c r="Z1402" i="24"/>
  <c r="T1399" i="24"/>
  <c r="Z1399" i="24"/>
  <c r="Z1395" i="24"/>
  <c r="T1391" i="24"/>
  <c r="Z1389" i="24"/>
  <c r="AD1387" i="24"/>
  <c r="T1387" i="24"/>
  <c r="AD1386" i="24"/>
  <c r="Z1384" i="24"/>
  <c r="AD1381" i="24"/>
  <c r="T1381" i="24"/>
  <c r="T1377" i="24"/>
  <c r="Z1377" i="24"/>
  <c r="AD1373" i="24"/>
  <c r="T1372" i="24"/>
  <c r="Z1371" i="24"/>
  <c r="T1371" i="24"/>
  <c r="R1368" i="24"/>
  <c r="Z1368" i="24"/>
  <c r="AD1367" i="24"/>
  <c r="Z1365" i="24"/>
  <c r="R1362" i="24"/>
  <c r="Z1362" i="24"/>
  <c r="T1362" i="24"/>
  <c r="AD1362" i="24"/>
  <c r="Z1352" i="24"/>
  <c r="Z1349" i="24"/>
  <c r="R1346" i="24"/>
  <c r="Z1346" i="24"/>
  <c r="T1346" i="24"/>
  <c r="AD1346" i="24"/>
  <c r="T1341" i="24"/>
  <c r="Z1339" i="24"/>
  <c r="AD1337" i="24"/>
  <c r="AD1334" i="24"/>
  <c r="T1334" i="24"/>
  <c r="AD1333" i="24"/>
  <c r="AD1331" i="24"/>
  <c r="T1320" i="24"/>
  <c r="Z1320" i="24"/>
  <c r="R1317" i="24"/>
  <c r="Z1317" i="24"/>
  <c r="AD1315" i="24"/>
  <c r="T1315" i="24"/>
  <c r="AD1314" i="24"/>
  <c r="R1306" i="24"/>
  <c r="S1306" i="24" s="1"/>
  <c r="Z1306" i="24"/>
  <c r="T1306" i="24"/>
  <c r="AD1306" i="24"/>
  <c r="AD1301" i="24"/>
  <c r="T1301" i="24"/>
  <c r="T1291" i="24"/>
  <c r="Z1290" i="24"/>
  <c r="T1290" i="24"/>
  <c r="AD1289" i="24"/>
  <c r="Z1285" i="24"/>
  <c r="AD1282" i="24"/>
  <c r="T1282" i="24"/>
  <c r="R1278" i="24"/>
  <c r="AC1278" i="24" s="1"/>
  <c r="AD1278" i="24"/>
  <c r="T1278" i="24"/>
  <c r="AD1261" i="24"/>
  <c r="T1260" i="24"/>
  <c r="Z1258" i="24"/>
  <c r="AD1256" i="24"/>
  <c r="T1256" i="24"/>
  <c r="AD1255" i="24"/>
  <c r="Z1253" i="24"/>
  <c r="Z1249" i="24"/>
  <c r="T1249" i="24"/>
  <c r="AD1248" i="24"/>
  <c r="Z1241" i="24"/>
  <c r="T1241" i="24"/>
  <c r="AD1240" i="24"/>
  <c r="T1239" i="24"/>
  <c r="Z1238" i="24"/>
  <c r="T1238" i="24"/>
  <c r="R1232" i="24"/>
  <c r="AD1232" i="24"/>
  <c r="AD1227" i="24"/>
  <c r="T1227" i="24"/>
  <c r="Z1227" i="24"/>
  <c r="AD1427" i="24"/>
  <c r="T1427" i="24"/>
  <c r="Z1420" i="24"/>
  <c r="R1420" i="24"/>
  <c r="AD1420" i="24"/>
  <c r="T1420" i="24"/>
  <c r="T1414" i="24"/>
  <c r="Z1414" i="24"/>
  <c r="Z1405" i="24"/>
  <c r="T1405" i="24"/>
  <c r="R1394" i="24"/>
  <c r="Y1394" i="24" s="1"/>
  <c r="T1394" i="24"/>
  <c r="Z1394" i="24"/>
  <c r="AD1379" i="24"/>
  <c r="T1379" i="24"/>
  <c r="AD1375" i="24"/>
  <c r="T1375" i="24"/>
  <c r="S1374" i="24"/>
  <c r="Z1373" i="24"/>
  <c r="T1373" i="24"/>
  <c r="Z1367" i="24"/>
  <c r="T1367" i="24"/>
  <c r="AD1360" i="24"/>
  <c r="Z1358" i="24"/>
  <c r="T1358" i="24"/>
  <c r="AD1358" i="24"/>
  <c r="AD1344" i="24"/>
  <c r="Z1342" i="24"/>
  <c r="T1342" i="24"/>
  <c r="Z1337" i="24"/>
  <c r="T1337" i="24"/>
  <c r="AD1325" i="24"/>
  <c r="T1325" i="24"/>
  <c r="AD1321" i="24"/>
  <c r="AD1318" i="24"/>
  <c r="AD1310" i="24"/>
  <c r="T1310" i="24"/>
  <c r="AD1304" i="24"/>
  <c r="T1304" i="24"/>
  <c r="AD1298" i="24"/>
  <c r="T1298" i="24"/>
  <c r="AD1294" i="24"/>
  <c r="T1294" i="24"/>
  <c r="R1276" i="24"/>
  <c r="S1276" i="24" s="1"/>
  <c r="AD1276" i="24"/>
  <c r="T1276" i="24"/>
  <c r="R1273" i="24"/>
  <c r="Z1273" i="24"/>
  <c r="AD1271" i="24"/>
  <c r="T1271" i="24"/>
  <c r="Z1261" i="24"/>
  <c r="T1261" i="24"/>
  <c r="AD1245" i="24"/>
  <c r="R1233" i="24"/>
  <c r="Y1233" i="24" s="1"/>
  <c r="AD1233" i="24"/>
  <c r="R1228" i="24"/>
  <c r="Y1228" i="24" s="1"/>
  <c r="AD1228" i="24"/>
  <c r="T1228" i="24"/>
  <c r="R1538" i="24"/>
  <c r="R1536" i="24"/>
  <c r="AC1536" i="24" s="1"/>
  <c r="R1533" i="24"/>
  <c r="R1510" i="24"/>
  <c r="Y1510" i="24" s="1"/>
  <c r="R1500" i="24"/>
  <c r="R1497" i="24"/>
  <c r="AC1497" i="24" s="1"/>
  <c r="R1474" i="24"/>
  <c r="R1472" i="24"/>
  <c r="R1469" i="24"/>
  <c r="R1449" i="24"/>
  <c r="AC1449" i="24" s="1"/>
  <c r="R1446" i="24"/>
  <c r="R1444" i="24"/>
  <c r="R1441" i="24"/>
  <c r="R1406" i="24"/>
  <c r="AC1406" i="24" s="1"/>
  <c r="R1363" i="24"/>
  <c r="R1359" i="24"/>
  <c r="Y1359" i="24" s="1"/>
  <c r="R1354" i="24"/>
  <c r="R1347" i="24"/>
  <c r="S1347" i="24" s="1"/>
  <c r="R1338" i="24"/>
  <c r="AC1338" i="24" s="1"/>
  <c r="AE1338" i="24" s="1"/>
  <c r="R1314" i="24"/>
  <c r="AC1314" i="24" s="1"/>
  <c r="R1307" i="24"/>
  <c r="R1268" i="24"/>
  <c r="AC1268" i="24" s="1"/>
  <c r="AE1268" i="24" s="1"/>
  <c r="R1266" i="24"/>
  <c r="R1264" i="24"/>
  <c r="S1264" i="24" s="1"/>
  <c r="R1262" i="24"/>
  <c r="R1252" i="24"/>
  <c r="S1252" i="24" s="1"/>
  <c r="R1250" i="24"/>
  <c r="AC1250" i="24" s="1"/>
  <c r="R1248" i="24"/>
  <c r="R1246" i="24"/>
  <c r="R1244" i="24"/>
  <c r="S1244" i="24" s="1"/>
  <c r="R1242" i="24"/>
  <c r="S1242" i="24" s="1"/>
  <c r="T1235" i="24"/>
  <c r="T1233" i="24"/>
  <c r="R1226" i="24"/>
  <c r="S1226" i="24" s="1"/>
  <c r="Z1226" i="24"/>
  <c r="T1198" i="24"/>
  <c r="Z1194" i="24"/>
  <c r="R1191" i="24"/>
  <c r="T1189" i="24"/>
  <c r="T1188" i="24"/>
  <c r="Z1185" i="24"/>
  <c r="T1185" i="24"/>
  <c r="Z1170" i="24"/>
  <c r="R1163" i="24"/>
  <c r="Z1163" i="24"/>
  <c r="AD1162" i="24"/>
  <c r="T1162" i="24"/>
  <c r="Z1160" i="24"/>
  <c r="T1160" i="24"/>
  <c r="Z1152" i="24"/>
  <c r="T1152" i="24"/>
  <c r="Z1150" i="24"/>
  <c r="T1150" i="24"/>
  <c r="AD1149" i="24"/>
  <c r="Z1148" i="24"/>
  <c r="AD1148" i="24"/>
  <c r="Z1135" i="24"/>
  <c r="R1135" i="24"/>
  <c r="AD1135" i="24"/>
  <c r="T1135" i="24"/>
  <c r="T1132" i="24"/>
  <c r="Z1131" i="24"/>
  <c r="AD1131" i="24"/>
  <c r="T1131" i="24"/>
  <c r="AD1126" i="24"/>
  <c r="T1126" i="24"/>
  <c r="R1119" i="24"/>
  <c r="S1119" i="24" s="1"/>
  <c r="AD1119" i="24"/>
  <c r="T1119" i="24"/>
  <c r="Z1111" i="24"/>
  <c r="R1111" i="24"/>
  <c r="AD1111" i="24"/>
  <c r="T1111" i="24"/>
  <c r="AD1105" i="24"/>
  <c r="T1105" i="24"/>
  <c r="T1093" i="24"/>
  <c r="Z1092" i="24"/>
  <c r="AD1092" i="24"/>
  <c r="T1092" i="24"/>
  <c r="Z1538" i="24"/>
  <c r="AD1535" i="24"/>
  <c r="Z1530" i="24"/>
  <c r="Z1523" i="24"/>
  <c r="R1522" i="24"/>
  <c r="Y1522" i="24" s="1"/>
  <c r="R1520" i="24"/>
  <c r="Y1520" i="24" s="1"/>
  <c r="R1517" i="24"/>
  <c r="AD1514" i="24"/>
  <c r="Z1510" i="24"/>
  <c r="AD1507" i="24"/>
  <c r="Z1502" i="24"/>
  <c r="Z1495" i="24"/>
  <c r="R1494" i="24"/>
  <c r="Z1492" i="24"/>
  <c r="Z1487" i="24"/>
  <c r="R1484" i="24"/>
  <c r="R1481" i="24"/>
  <c r="T1480" i="24"/>
  <c r="Z1474" i="24"/>
  <c r="AD1471" i="24"/>
  <c r="Z1466" i="24"/>
  <c r="Z1459" i="24"/>
  <c r="R1458" i="24"/>
  <c r="AC1458" i="24" s="1"/>
  <c r="R1456" i="24"/>
  <c r="Y1456" i="24" s="1"/>
  <c r="R1453" i="24"/>
  <c r="S1453" i="24" s="1"/>
  <c r="T1452" i="24"/>
  <c r="Z1446" i="24"/>
  <c r="AD1443" i="24"/>
  <c r="Z1438" i="24"/>
  <c r="R1433" i="24"/>
  <c r="Z1431" i="24"/>
  <c r="R1428" i="24"/>
  <c r="S1428" i="24" s="1"/>
  <c r="R1425" i="24"/>
  <c r="T1424" i="24"/>
  <c r="AD1423" i="24"/>
  <c r="Z1419" i="24"/>
  <c r="AD1418" i="24"/>
  <c r="R1418" i="24"/>
  <c r="R1415" i="24"/>
  <c r="AC1415" i="24" s="1"/>
  <c r="Z1411" i="24"/>
  <c r="Z1406" i="24"/>
  <c r="Z1398" i="24"/>
  <c r="R1393" i="24"/>
  <c r="Z1391" i="24"/>
  <c r="R1390" i="24"/>
  <c r="R1388" i="24"/>
  <c r="R1385" i="24"/>
  <c r="S1385" i="24" s="1"/>
  <c r="Z1383" i="24"/>
  <c r="T1374" i="24"/>
  <c r="R1373" i="24"/>
  <c r="AD1371" i="24"/>
  <c r="R1370" i="24"/>
  <c r="Z1361" i="24"/>
  <c r="R1360" i="24"/>
  <c r="R1351" i="24"/>
  <c r="Y1351" i="24" s="1"/>
  <c r="Z1345" i="24"/>
  <c r="R1344" i="24"/>
  <c r="Y1344" i="24" s="1"/>
  <c r="AD1342" i="24"/>
  <c r="Z1338" i="24"/>
  <c r="R1335" i="24"/>
  <c r="R1326" i="24"/>
  <c r="Y1326" i="24" s="1"/>
  <c r="Z1324" i="24"/>
  <c r="AD1323" i="24"/>
  <c r="R1321" i="24"/>
  <c r="AC1321" i="24" s="1"/>
  <c r="Z1319" i="24"/>
  <c r="R1316" i="24"/>
  <c r="R1313" i="24"/>
  <c r="Y1313" i="24" s="1"/>
  <c r="Z1307" i="24"/>
  <c r="Z1305" i="24"/>
  <c r="Z1300" i="24"/>
  <c r="T1296" i="24"/>
  <c r="Z1291" i="24"/>
  <c r="AD1290" i="24"/>
  <c r="R1288" i="24"/>
  <c r="R1286" i="24"/>
  <c r="Y1286" i="24" s="1"/>
  <c r="Z1284" i="24"/>
  <c r="R1283" i="24"/>
  <c r="T1280" i="24"/>
  <c r="Z1275" i="24"/>
  <c r="AD1274" i="24"/>
  <c r="R1272" i="24"/>
  <c r="R1270" i="24"/>
  <c r="S1270" i="24" s="1"/>
  <c r="Z1268" i="24"/>
  <c r="R1267" i="24"/>
  <c r="S1267" i="24" s="1"/>
  <c r="U1267" i="24" s="1"/>
  <c r="AF1267" i="24" s="1"/>
  <c r="R1265" i="24"/>
  <c r="Y1265" i="24" s="1"/>
  <c r="R1254" i="24"/>
  <c r="Z1252" i="24"/>
  <c r="R1251" i="24"/>
  <c r="S1251" i="24" s="1"/>
  <c r="R1249" i="24"/>
  <c r="R1245" i="24"/>
  <c r="R1241" i="24"/>
  <c r="Y1241" i="24" s="1"/>
  <c r="Z1239" i="24"/>
  <c r="T1237" i="24"/>
  <c r="Z1236" i="24"/>
  <c r="AD1235" i="24"/>
  <c r="Z1234" i="24"/>
  <c r="T1234" i="24"/>
  <c r="Z1233" i="24"/>
  <c r="Z1232" i="24"/>
  <c r="T1232" i="24"/>
  <c r="AD1231" i="24"/>
  <c r="AD1224" i="24"/>
  <c r="AD1223" i="24"/>
  <c r="T1219" i="24"/>
  <c r="AD1219" i="24"/>
  <c r="AD1218" i="24"/>
  <c r="AD1215" i="24"/>
  <c r="AD1214" i="24"/>
  <c r="Z1214" i="24"/>
  <c r="T1214" i="24"/>
  <c r="Z1213" i="24"/>
  <c r="Z1212" i="24"/>
  <c r="T1212" i="24"/>
  <c r="T1207" i="24"/>
  <c r="R1205" i="24"/>
  <c r="AD1205" i="24"/>
  <c r="T1203" i="24"/>
  <c r="Z1199" i="24"/>
  <c r="Z1198" i="24"/>
  <c r="T1197" i="24"/>
  <c r="Z1197" i="24"/>
  <c r="T1195" i="24"/>
  <c r="Z1190" i="24"/>
  <c r="T1190" i="24"/>
  <c r="Z1189" i="24"/>
  <c r="AD1188" i="24"/>
  <c r="Z1186" i="24"/>
  <c r="T1181" i="24"/>
  <c r="T1179" i="24"/>
  <c r="T1174" i="24"/>
  <c r="T1171" i="24"/>
  <c r="Z1162" i="24"/>
  <c r="T1158" i="24"/>
  <c r="T1155" i="24"/>
  <c r="Z1153" i="24"/>
  <c r="T1149" i="24"/>
  <c r="T1148" i="24"/>
  <c r="T1145" i="24"/>
  <c r="Z1145" i="24"/>
  <c r="Z1139" i="24"/>
  <c r="R1139" i="24"/>
  <c r="AD1139" i="24"/>
  <c r="T1139" i="24"/>
  <c r="AD1133" i="24"/>
  <c r="T1133" i="24"/>
  <c r="Z1132" i="24"/>
  <c r="Z1126" i="24"/>
  <c r="T1123" i="24"/>
  <c r="Z1122" i="24"/>
  <c r="AD1122" i="24"/>
  <c r="T1122" i="24"/>
  <c r="Z1119" i="24"/>
  <c r="AD1117" i="24"/>
  <c r="T1117" i="24"/>
  <c r="AD1115" i="24"/>
  <c r="T1115" i="24"/>
  <c r="T1112" i="24"/>
  <c r="AD1109" i="24"/>
  <c r="T1109" i="24"/>
  <c r="Z1108" i="24"/>
  <c r="Z1105" i="24"/>
  <c r="T1098" i="24"/>
  <c r="AD1096" i="24"/>
  <c r="T1096" i="24"/>
  <c r="AD1093" i="24"/>
  <c r="T1089" i="24"/>
  <c r="Z1089" i="24"/>
  <c r="R1542" i="24"/>
  <c r="R1539" i="24"/>
  <c r="T1538" i="24"/>
  <c r="T1536" i="24"/>
  <c r="T1533" i="24"/>
  <c r="R1532" i="24"/>
  <c r="Y1532" i="24" s="1"/>
  <c r="R1529" i="24"/>
  <c r="R1524" i="24"/>
  <c r="Z1522" i="24"/>
  <c r="T1510" i="24"/>
  <c r="R1506" i="24"/>
  <c r="R1504" i="24"/>
  <c r="S1504" i="24" s="1"/>
  <c r="R1503" i="24"/>
  <c r="R1501" i="24"/>
  <c r="T1500" i="24"/>
  <c r="T1497" i="24"/>
  <c r="Z1494" i="24"/>
  <c r="AD1480" i="24"/>
  <c r="R1475" i="24"/>
  <c r="T1474" i="24"/>
  <c r="T1472" i="24"/>
  <c r="T1469" i="24"/>
  <c r="R1468" i="24"/>
  <c r="R1460" i="24"/>
  <c r="Y1460" i="24" s="1"/>
  <c r="AA1460" i="24" s="1"/>
  <c r="Z1458" i="24"/>
  <c r="AD1452" i="24"/>
  <c r="R1450" i="24"/>
  <c r="T1449" i="24"/>
  <c r="T1446" i="24"/>
  <c r="T1444" i="24"/>
  <c r="R1442" i="24"/>
  <c r="T1441" i="24"/>
  <c r="AD1424" i="24"/>
  <c r="T1406" i="24"/>
  <c r="Z1403" i="24"/>
  <c r="R1400" i="24"/>
  <c r="AC1400" i="24" s="1"/>
  <c r="R1397" i="24"/>
  <c r="R1392" i="24"/>
  <c r="S1392" i="24" s="1"/>
  <c r="Z1390" i="24"/>
  <c r="R1377" i="24"/>
  <c r="AC1377" i="24" s="1"/>
  <c r="AE1377" i="24" s="1"/>
  <c r="Z1374" i="24"/>
  <c r="AD1363" i="24"/>
  <c r="T1363" i="24"/>
  <c r="T1359" i="24"/>
  <c r="R1358" i="24"/>
  <c r="AD1354" i="24"/>
  <c r="T1354" i="24"/>
  <c r="Z1353" i="24"/>
  <c r="R1352" i="24"/>
  <c r="R1349" i="24"/>
  <c r="AD1347" i="24"/>
  <c r="T1347" i="24"/>
  <c r="Z1340" i="24"/>
  <c r="T1338" i="24"/>
  <c r="R1336" i="24"/>
  <c r="Z1326" i="24"/>
  <c r="T1314" i="24"/>
  <c r="T1307" i="24"/>
  <c r="R1301" i="24"/>
  <c r="AD1296" i="24"/>
  <c r="R1285" i="24"/>
  <c r="S1285" i="24" s="1"/>
  <c r="AD1280" i="24"/>
  <c r="R1269" i="24"/>
  <c r="T1268" i="24"/>
  <c r="AD1266" i="24"/>
  <c r="T1266" i="24"/>
  <c r="T1264" i="24"/>
  <c r="AD1262" i="24"/>
  <c r="T1262" i="24"/>
  <c r="R1253" i="24"/>
  <c r="T1252" i="24"/>
  <c r="AD1250" i="24"/>
  <c r="T1250" i="24"/>
  <c r="T1248" i="24"/>
  <c r="AD1246" i="24"/>
  <c r="T1246" i="24"/>
  <c r="T1244" i="24"/>
  <c r="AD1242" i="24"/>
  <c r="T1242" i="24"/>
  <c r="T1236" i="24"/>
  <c r="Z1235" i="24"/>
  <c r="T1231" i="24"/>
  <c r="T1226" i="24"/>
  <c r="T1223" i="24"/>
  <c r="R1221" i="24"/>
  <c r="S1221" i="24" s="1"/>
  <c r="AD1221" i="24"/>
  <c r="T1218" i="24"/>
  <c r="R1211" i="24"/>
  <c r="Y1211" i="24" s="1"/>
  <c r="Z1211" i="24"/>
  <c r="AD1210" i="24"/>
  <c r="T1210" i="24"/>
  <c r="T1209" i="24"/>
  <c r="Z1209" i="24"/>
  <c r="Z1208" i="24"/>
  <c r="T1208" i="24"/>
  <c r="T1206" i="24"/>
  <c r="AD1204" i="24"/>
  <c r="T1201" i="24"/>
  <c r="T1199" i="24"/>
  <c r="T1196" i="24"/>
  <c r="T1194" i="24"/>
  <c r="T1187" i="24"/>
  <c r="T1180" i="24"/>
  <c r="AD1175" i="24"/>
  <c r="AE1175" i="24" s="1"/>
  <c r="Z1175" i="24"/>
  <c r="Z1174" i="24"/>
  <c r="Z1173" i="24"/>
  <c r="T1173" i="24"/>
  <c r="Z1172" i="24"/>
  <c r="AD1171" i="24"/>
  <c r="T1170" i="24"/>
  <c r="T1168" i="24"/>
  <c r="T1167" i="24"/>
  <c r="T1163" i="24"/>
  <c r="T1159" i="24"/>
  <c r="Z1158" i="24"/>
  <c r="R1156" i="24"/>
  <c r="S1156" i="24" s="1"/>
  <c r="AD1156" i="24"/>
  <c r="T1154" i="24"/>
  <c r="AD1143" i="24"/>
  <c r="T1143" i="24"/>
  <c r="AD1137" i="24"/>
  <c r="T1137" i="24"/>
  <c r="Z1136" i="24"/>
  <c r="Z1124" i="24"/>
  <c r="AD1124" i="24"/>
  <c r="T1124" i="24"/>
  <c r="AD1123" i="24"/>
  <c r="Z1123" i="24"/>
  <c r="AD1113" i="24"/>
  <c r="T1113" i="24"/>
  <c r="Z1112" i="24"/>
  <c r="Z1103" i="24"/>
  <c r="R1103" i="24"/>
  <c r="S1103" i="24" s="1"/>
  <c r="AD1103" i="24"/>
  <c r="T1103" i="24"/>
  <c r="Z1099" i="24"/>
  <c r="AD1099" i="24"/>
  <c r="T1099" i="24"/>
  <c r="AD1098" i="24"/>
  <c r="Z1098" i="24"/>
  <c r="AD1094" i="24"/>
  <c r="T1094" i="24"/>
  <c r="R1087" i="24"/>
  <c r="AD1087" i="24"/>
  <c r="T1087" i="24"/>
  <c r="R1220" i="24"/>
  <c r="Y1220" i="24" s="1"/>
  <c r="AD1220" i="24"/>
  <c r="R1207" i="24"/>
  <c r="Y1207" i="24" s="1"/>
  <c r="Z1207" i="24"/>
  <c r="R1203" i="24"/>
  <c r="Z1203" i="24"/>
  <c r="T1202" i="24"/>
  <c r="AD1202" i="24"/>
  <c r="T1200" i="24"/>
  <c r="Z1200" i="24"/>
  <c r="R1195" i="24"/>
  <c r="S1195" i="24" s="1"/>
  <c r="Z1195" i="24"/>
  <c r="Z1193" i="24"/>
  <c r="T1193" i="24"/>
  <c r="R1176" i="24"/>
  <c r="Y1176" i="24" s="1"/>
  <c r="AA1176" i="24" s="1"/>
  <c r="AD1176" i="24"/>
  <c r="Z1169" i="24"/>
  <c r="T1169" i="24"/>
  <c r="T1164" i="24"/>
  <c r="AD1164" i="24"/>
  <c r="Z1146" i="24"/>
  <c r="AD1146" i="24"/>
  <c r="T1146" i="24"/>
  <c r="AD1141" i="24"/>
  <c r="T1141" i="24"/>
  <c r="AD1128" i="24"/>
  <c r="T1128" i="24"/>
  <c r="T1121" i="24"/>
  <c r="Z1121" i="24"/>
  <c r="Z1107" i="24"/>
  <c r="R1107" i="24"/>
  <c r="S1107" i="24" s="1"/>
  <c r="AD1107" i="24"/>
  <c r="T1107" i="24"/>
  <c r="AD1101" i="24"/>
  <c r="T1101" i="24"/>
  <c r="Z1090" i="24"/>
  <c r="AD1090" i="24"/>
  <c r="T1090" i="24"/>
  <c r="AD1085" i="24"/>
  <c r="T1085" i="24"/>
  <c r="AD1083" i="24"/>
  <c r="T1083" i="24"/>
  <c r="R1224" i="24"/>
  <c r="AC1224" i="24" s="1"/>
  <c r="R1217" i="24"/>
  <c r="S1217" i="24" s="1"/>
  <c r="R1215" i="24"/>
  <c r="R1213" i="24"/>
  <c r="AC1213" i="24" s="1"/>
  <c r="R1204" i="24"/>
  <c r="S1204" i="24" s="1"/>
  <c r="R1196" i="24"/>
  <c r="R1192" i="24"/>
  <c r="R1188" i="24"/>
  <c r="R1184" i="24"/>
  <c r="Y1184" i="24" s="1"/>
  <c r="AA1184" i="24" s="1"/>
  <c r="R1182" i="24"/>
  <c r="S1182" i="24" s="1"/>
  <c r="R1178" i="24"/>
  <c r="R1172" i="24"/>
  <c r="R1166" i="24"/>
  <c r="AC1166" i="24" s="1"/>
  <c r="R1155" i="24"/>
  <c r="R1151" i="24"/>
  <c r="S1151" i="24" s="1"/>
  <c r="R1147" i="24"/>
  <c r="Y1147" i="24" s="1"/>
  <c r="R1140" i="24"/>
  <c r="AC1140" i="24" s="1"/>
  <c r="R1136" i="24"/>
  <c r="AD1127" i="24"/>
  <c r="Z1116" i="24"/>
  <c r="R1114" i="24"/>
  <c r="S1114" i="24" s="1"/>
  <c r="R1108" i="24"/>
  <c r="R1106" i="24"/>
  <c r="R1104" i="24"/>
  <c r="S1104" i="24" s="1"/>
  <c r="R1102" i="24"/>
  <c r="S1102" i="24" s="1"/>
  <c r="AD1095" i="24"/>
  <c r="Z1084" i="24"/>
  <c r="R1082" i="24"/>
  <c r="Y1082" i="24" s="1"/>
  <c r="AA1082" i="24" s="1"/>
  <c r="T1081" i="24"/>
  <c r="AD1078" i="24"/>
  <c r="T1077" i="24"/>
  <c r="AD1074" i="24"/>
  <c r="R1074" i="24"/>
  <c r="AC1074" i="24" s="1"/>
  <c r="T1073" i="24"/>
  <c r="T1064" i="24"/>
  <c r="Z1064" i="24"/>
  <c r="R1060" i="24"/>
  <c r="AC1060" i="24" s="1"/>
  <c r="AD1060" i="24"/>
  <c r="AD1049" i="24"/>
  <c r="T1049" i="24"/>
  <c r="Z1047" i="24"/>
  <c r="T1047" i="24"/>
  <c r="AD1041" i="24"/>
  <c r="T1041" i="24"/>
  <c r="AD1026" i="24"/>
  <c r="T1026" i="24"/>
  <c r="AD1019" i="24"/>
  <c r="T1019" i="24"/>
  <c r="AD1013" i="24"/>
  <c r="T1013" i="24"/>
  <c r="R1000" i="24"/>
  <c r="AC1000" i="24" s="1"/>
  <c r="AD1000" i="24"/>
  <c r="T1000" i="24"/>
  <c r="AD996" i="24"/>
  <c r="T996" i="24"/>
  <c r="Z980" i="24"/>
  <c r="AD980" i="24"/>
  <c r="T980" i="24"/>
  <c r="AD970" i="24"/>
  <c r="T970" i="24"/>
  <c r="Z963" i="24"/>
  <c r="T963" i="24"/>
  <c r="AD963" i="24"/>
  <c r="T953" i="24"/>
  <c r="Z953" i="24"/>
  <c r="Z952" i="24"/>
  <c r="T952" i="24"/>
  <c r="AD952" i="24"/>
  <c r="T931" i="24"/>
  <c r="AD931" i="24"/>
  <c r="R923" i="24"/>
  <c r="AC923" i="24" s="1"/>
  <c r="Z923" i="24"/>
  <c r="AD910" i="24"/>
  <c r="T910" i="24"/>
  <c r="R904" i="24"/>
  <c r="Z904" i="24"/>
  <c r="T904" i="24"/>
  <c r="AD904" i="24"/>
  <c r="R903" i="24"/>
  <c r="Z903" i="24"/>
  <c r="T903" i="24"/>
  <c r="AD903" i="24"/>
  <c r="Z898" i="24"/>
  <c r="AD898" i="24"/>
  <c r="T898" i="24"/>
  <c r="Z894" i="24"/>
  <c r="AD894" i="24"/>
  <c r="AD889" i="24"/>
  <c r="T889" i="24"/>
  <c r="Z886" i="24"/>
  <c r="AD886" i="24"/>
  <c r="R878" i="24"/>
  <c r="AC878" i="24" s="1"/>
  <c r="T878" i="24"/>
  <c r="Z878" i="24"/>
  <c r="AD866" i="24"/>
  <c r="T866" i="24"/>
  <c r="T858" i="24"/>
  <c r="Z858" i="24"/>
  <c r="Z851" i="24"/>
  <c r="T851" i="24"/>
  <c r="AD851" i="24"/>
  <c r="R834" i="24"/>
  <c r="S834" i="24" s="1"/>
  <c r="Z834" i="24"/>
  <c r="AD832" i="24"/>
  <c r="T832" i="24"/>
  <c r="R823" i="24"/>
  <c r="Z823" i="24"/>
  <c r="T823" i="24"/>
  <c r="AD823" i="24"/>
  <c r="T821" i="24"/>
  <c r="Z821" i="24"/>
  <c r="T817" i="24"/>
  <c r="Z817" i="24"/>
  <c r="Z816" i="24"/>
  <c r="T816" i="24"/>
  <c r="AD816" i="24"/>
  <c r="T813" i="24"/>
  <c r="Z813" i="24"/>
  <c r="Z812" i="24"/>
  <c r="T812" i="24"/>
  <c r="AD812" i="24"/>
  <c r="AD805" i="24"/>
  <c r="T805" i="24"/>
  <c r="R1071" i="24"/>
  <c r="S1071" i="24" s="1"/>
  <c r="AD1071" i="24"/>
  <c r="AD1045" i="24"/>
  <c r="T1045" i="24"/>
  <c r="AD1032" i="24"/>
  <c r="T1032" i="24"/>
  <c r="Z1022" i="24"/>
  <c r="AD1022" i="24"/>
  <c r="T1022" i="24"/>
  <c r="AD1017" i="24"/>
  <c r="T1017" i="24"/>
  <c r="Z1007" i="24"/>
  <c r="R1007" i="24"/>
  <c r="AC1007" i="24" s="1"/>
  <c r="AD1007" i="24"/>
  <c r="T1007" i="24"/>
  <c r="Z1003" i="24"/>
  <c r="AD1003" i="24"/>
  <c r="T1003" i="24"/>
  <c r="Z999" i="24"/>
  <c r="AD999" i="24"/>
  <c r="R991" i="24"/>
  <c r="Z991" i="24"/>
  <c r="T991" i="24"/>
  <c r="AD991" i="24"/>
  <c r="AD989" i="24"/>
  <c r="T989" i="24"/>
  <c r="T985" i="24"/>
  <c r="Z985" i="24"/>
  <c r="Z984" i="24"/>
  <c r="T984" i="24"/>
  <c r="AD984" i="24"/>
  <c r="R975" i="24"/>
  <c r="S975" i="24" s="1"/>
  <c r="Z975" i="24"/>
  <c r="T975" i="24"/>
  <c r="AD975" i="24"/>
  <c r="AD973" i="24"/>
  <c r="T973" i="24"/>
  <c r="AD948" i="24"/>
  <c r="T948" i="24"/>
  <c r="R943" i="24"/>
  <c r="AC943" i="24" s="1"/>
  <c r="Z943" i="24"/>
  <c r="T943" i="24"/>
  <c r="AD943" i="24"/>
  <c r="AD941" i="24"/>
  <c r="T941" i="24"/>
  <c r="R937" i="24"/>
  <c r="T937" i="24"/>
  <c r="Z937" i="24"/>
  <c r="Z936" i="24"/>
  <c r="T936" i="24"/>
  <c r="AD936" i="24"/>
  <c r="R935" i="24"/>
  <c r="AC935" i="24" s="1"/>
  <c r="Z935" i="24"/>
  <c r="T935" i="24"/>
  <c r="Z930" i="24"/>
  <c r="AD930" i="24"/>
  <c r="T930" i="24"/>
  <c r="R926" i="24"/>
  <c r="Y926" i="24" s="1"/>
  <c r="T926" i="24"/>
  <c r="Z926" i="24"/>
  <c r="T917" i="24"/>
  <c r="Z917" i="24"/>
  <c r="T913" i="24"/>
  <c r="Z913" i="24"/>
  <c r="AD901" i="24"/>
  <c r="T901" i="24"/>
  <c r="T881" i="24"/>
  <c r="R880" i="24"/>
  <c r="Z880" i="24"/>
  <c r="T880" i="24"/>
  <c r="AD880" i="24"/>
  <c r="T869" i="24"/>
  <c r="Z869" i="24"/>
  <c r="Z866" i="24"/>
  <c r="T861" i="24"/>
  <c r="Z860" i="24"/>
  <c r="AD860" i="24"/>
  <c r="T860" i="24"/>
  <c r="AD838" i="24"/>
  <c r="T838" i="24"/>
  <c r="T834" i="24"/>
  <c r="Z832" i="24"/>
  <c r="Z831" i="24"/>
  <c r="T831" i="24"/>
  <c r="AD831" i="24"/>
  <c r="AD830" i="24"/>
  <c r="AD825" i="24"/>
  <c r="T825" i="24"/>
  <c r="AD824" i="24"/>
  <c r="R810" i="24"/>
  <c r="S810" i="24" s="1"/>
  <c r="T810" i="24"/>
  <c r="Z810" i="24"/>
  <c r="Z805" i="24"/>
  <c r="R1234" i="24"/>
  <c r="R1229" i="24"/>
  <c r="R1225" i="24"/>
  <c r="T1224" i="24"/>
  <c r="T1213" i="24"/>
  <c r="R1208" i="24"/>
  <c r="Y1208" i="24" s="1"/>
  <c r="R1206" i="24"/>
  <c r="S1206" i="24" s="1"/>
  <c r="T1204" i="24"/>
  <c r="T1192" i="24"/>
  <c r="Z1191" i="24"/>
  <c r="T1184" i="24"/>
  <c r="AD1179" i="24"/>
  <c r="R1173" i="24"/>
  <c r="S1173" i="24" s="1"/>
  <c r="T1172" i="24"/>
  <c r="R1167" i="24"/>
  <c r="R1164" i="24"/>
  <c r="S1164" i="24" s="1"/>
  <c r="R1159" i="24"/>
  <c r="T1151" i="24"/>
  <c r="R1148" i="24"/>
  <c r="AC1148" i="24" s="1"/>
  <c r="T1147" i="24"/>
  <c r="R1143" i="24"/>
  <c r="Y1143" i="24" s="1"/>
  <c r="T1140" i="24"/>
  <c r="T1136" i="24"/>
  <c r="R1131" i="24"/>
  <c r="S1131" i="24" s="1"/>
  <c r="R1124" i="24"/>
  <c r="AC1124" i="24" s="1"/>
  <c r="T1116" i="24"/>
  <c r="T1108" i="24"/>
  <c r="T1104" i="24"/>
  <c r="R1099" i="24"/>
  <c r="AC1099" i="24" s="1"/>
  <c r="R1092" i="24"/>
  <c r="AC1092" i="24" s="1"/>
  <c r="T1084" i="24"/>
  <c r="T1076" i="24"/>
  <c r="T1072" i="24"/>
  <c r="AD1070" i="24"/>
  <c r="Z1070" i="24"/>
  <c r="T1070" i="24"/>
  <c r="AD1069" i="24"/>
  <c r="T1066" i="24"/>
  <c r="T1060" i="24"/>
  <c r="AD1057" i="24"/>
  <c r="Z1056" i="24"/>
  <c r="T1056" i="24"/>
  <c r="Z1055" i="24"/>
  <c r="Z1054" i="24"/>
  <c r="T1054" i="24"/>
  <c r="AD1053" i="24"/>
  <c r="R1052" i="24"/>
  <c r="Y1052" i="24" s="1"/>
  <c r="AD1052" i="24"/>
  <c r="T1050" i="24"/>
  <c r="R1047" i="24"/>
  <c r="Z1045" i="24"/>
  <c r="Z1039" i="24"/>
  <c r="R1039" i="24"/>
  <c r="AD1039" i="24"/>
  <c r="T1039" i="24"/>
  <c r="T1036" i="24"/>
  <c r="Z1035" i="24"/>
  <c r="AD1035" i="24"/>
  <c r="T1035" i="24"/>
  <c r="AD1034" i="24"/>
  <c r="T1034" i="24"/>
  <c r="Z1032" i="24"/>
  <c r="AD1030" i="24"/>
  <c r="T1030" i="24"/>
  <c r="T1025" i="24"/>
  <c r="Z1024" i="24"/>
  <c r="AD1024" i="24"/>
  <c r="T1024" i="24"/>
  <c r="Z1023" i="24"/>
  <c r="Z1017" i="24"/>
  <c r="Z1011" i="24"/>
  <c r="R1011" i="24"/>
  <c r="Y1011" i="24" s="1"/>
  <c r="AD1011" i="24"/>
  <c r="T1011" i="24"/>
  <c r="AD1005" i="24"/>
  <c r="T1005" i="24"/>
  <c r="Z1004" i="24"/>
  <c r="T999" i="24"/>
  <c r="Z994" i="24"/>
  <c r="Z989" i="24"/>
  <c r="AD982" i="24"/>
  <c r="T982" i="24"/>
  <c r="Z978" i="24"/>
  <c r="Z973" i="24"/>
  <c r="T969" i="24"/>
  <c r="Z969" i="24"/>
  <c r="Z968" i="24"/>
  <c r="T968" i="24"/>
  <c r="AD968" i="24"/>
  <c r="AD967" i="24"/>
  <c r="T959" i="24"/>
  <c r="AD959" i="24"/>
  <c r="AD954" i="24"/>
  <c r="T954" i="24"/>
  <c r="AD953" i="24"/>
  <c r="AD950" i="24"/>
  <c r="Z950" i="24"/>
  <c r="Z948" i="24"/>
  <c r="Z947" i="24"/>
  <c r="T947" i="24"/>
  <c r="AD947" i="24"/>
  <c r="Z946" i="24"/>
  <c r="Z941" i="24"/>
  <c r="AD933" i="24"/>
  <c r="T933" i="24"/>
  <c r="Z932" i="24"/>
  <c r="T923" i="24"/>
  <c r="T922" i="24"/>
  <c r="AD920" i="24"/>
  <c r="T920" i="24"/>
  <c r="R919" i="24"/>
  <c r="Z919" i="24"/>
  <c r="T919" i="24"/>
  <c r="AD919" i="24"/>
  <c r="T909" i="24"/>
  <c r="Z909" i="24"/>
  <c r="Z908" i="24"/>
  <c r="T908" i="24"/>
  <c r="AD908" i="24"/>
  <c r="AD906" i="24"/>
  <c r="R906" i="24"/>
  <c r="T906" i="24"/>
  <c r="Z901" i="24"/>
  <c r="T897" i="24"/>
  <c r="Z897" i="24"/>
  <c r="T893" i="24"/>
  <c r="Z893" i="24"/>
  <c r="T885" i="24"/>
  <c r="Z885" i="24"/>
  <c r="Z879" i="24"/>
  <c r="T879" i="24"/>
  <c r="AD879" i="24"/>
  <c r="AD878" i="24"/>
  <c r="R876" i="24"/>
  <c r="Z876" i="24"/>
  <c r="T876" i="24"/>
  <c r="AD876" i="24"/>
  <c r="R875" i="24"/>
  <c r="Y875" i="24" s="1"/>
  <c r="Z875" i="24"/>
  <c r="T875" i="24"/>
  <c r="AD875" i="24"/>
  <c r="Z864" i="24"/>
  <c r="AD864" i="24"/>
  <c r="T864" i="24"/>
  <c r="Z859" i="24"/>
  <c r="T859" i="24"/>
  <c r="AD858" i="24"/>
  <c r="Z856" i="24"/>
  <c r="AD856" i="24"/>
  <c r="T856" i="24"/>
  <c r="Z847" i="24"/>
  <c r="T847" i="24"/>
  <c r="AD847" i="24"/>
  <c r="AD841" i="24"/>
  <c r="T841" i="24"/>
  <c r="AD834" i="24"/>
  <c r="AD828" i="24"/>
  <c r="T828" i="24"/>
  <c r="Z822" i="24"/>
  <c r="AD822" i="24"/>
  <c r="AD821" i="24"/>
  <c r="Z818" i="24"/>
  <c r="AD818" i="24"/>
  <c r="T818" i="24"/>
  <c r="AD817" i="24"/>
  <c r="AD814" i="24"/>
  <c r="T814" i="24"/>
  <c r="AD813" i="24"/>
  <c r="AD1076" i="24"/>
  <c r="AD1072" i="24"/>
  <c r="T1071" i="24"/>
  <c r="T1069" i="24"/>
  <c r="R1067" i="24"/>
  <c r="Y1067" i="24" s="1"/>
  <c r="AD1067" i="24"/>
  <c r="T1065" i="24"/>
  <c r="T1063" i="24"/>
  <c r="T1062" i="24"/>
  <c r="T1059" i="24"/>
  <c r="Z1057" i="24"/>
  <c r="T1053" i="24"/>
  <c r="T1048" i="24"/>
  <c r="Z1043" i="24"/>
  <c r="R1043" i="24"/>
  <c r="Y1043" i="24" s="1"/>
  <c r="AD1043" i="24"/>
  <c r="T1043" i="24"/>
  <c r="AD1037" i="24"/>
  <c r="T1037" i="24"/>
  <c r="Z1036" i="24"/>
  <c r="Z1030" i="24"/>
  <c r="R1028" i="24"/>
  <c r="AC1028" i="24" s="1"/>
  <c r="Z1028" i="24"/>
  <c r="AD1028" i="24"/>
  <c r="T1028" i="24"/>
  <c r="AD1025" i="24"/>
  <c r="T1021" i="24"/>
  <c r="Z1021" i="24"/>
  <c r="Z1015" i="24"/>
  <c r="R1015" i="24"/>
  <c r="AD1015" i="24"/>
  <c r="T1015" i="24"/>
  <c r="AD1009" i="24"/>
  <c r="T1009" i="24"/>
  <c r="Z1008" i="24"/>
  <c r="Z1005" i="24"/>
  <c r="Z986" i="24"/>
  <c r="AD986" i="24"/>
  <c r="AD985" i="24"/>
  <c r="Z982" i="24"/>
  <c r="R964" i="24"/>
  <c r="AC964" i="24" s="1"/>
  <c r="AD964" i="24"/>
  <c r="T964" i="24"/>
  <c r="R959" i="24"/>
  <c r="AD957" i="24"/>
  <c r="T957" i="24"/>
  <c r="Z954" i="24"/>
  <c r="T951" i="24"/>
  <c r="Z938" i="24"/>
  <c r="AD938" i="24"/>
  <c r="AD937" i="24"/>
  <c r="Z933" i="24"/>
  <c r="T929" i="24"/>
  <c r="Z929" i="24"/>
  <c r="T927" i="24"/>
  <c r="AD927" i="24"/>
  <c r="AD926" i="24"/>
  <c r="T925" i="24"/>
  <c r="Z924" i="24"/>
  <c r="AD924" i="24"/>
  <c r="T924" i="24"/>
  <c r="AD923" i="24"/>
  <c r="AD922" i="24"/>
  <c r="Z920" i="24"/>
  <c r="Z918" i="24"/>
  <c r="AD918" i="24"/>
  <c r="AD917" i="24"/>
  <c r="T915" i="24"/>
  <c r="Z914" i="24"/>
  <c r="AD914" i="24"/>
  <c r="T914" i="24"/>
  <c r="AD913" i="24"/>
  <c r="T899" i="24"/>
  <c r="AD899" i="24"/>
  <c r="T888" i="24"/>
  <c r="R887" i="24"/>
  <c r="Z887" i="24"/>
  <c r="T887" i="24"/>
  <c r="AD887" i="24"/>
  <c r="R882" i="24"/>
  <c r="AC882" i="24" s="1"/>
  <c r="AD882" i="24"/>
  <c r="T882" i="24"/>
  <c r="R871" i="24"/>
  <c r="AC871" i="24" s="1"/>
  <c r="Z870" i="24"/>
  <c r="AD870" i="24"/>
  <c r="T870" i="24"/>
  <c r="AD869" i="24"/>
  <c r="AD862" i="24"/>
  <c r="R862" i="24"/>
  <c r="Y862" i="24" s="1"/>
  <c r="T862" i="24"/>
  <c r="AD852" i="24"/>
  <c r="T852" i="24"/>
  <c r="R843" i="24"/>
  <c r="Z841" i="24"/>
  <c r="T837" i="24"/>
  <c r="Z836" i="24"/>
  <c r="AD836" i="24"/>
  <c r="T836" i="24"/>
  <c r="AD835" i="24"/>
  <c r="R830" i="24"/>
  <c r="AC830" i="24" s="1"/>
  <c r="Z828" i="24"/>
  <c r="Z814" i="24"/>
  <c r="R808" i="24"/>
  <c r="S808" i="24" s="1"/>
  <c r="Z808" i="24"/>
  <c r="T808" i="24"/>
  <c r="AD808" i="24"/>
  <c r="R807" i="24"/>
  <c r="AC807" i="24" s="1"/>
  <c r="Z807" i="24"/>
  <c r="T807" i="24"/>
  <c r="AD807" i="24"/>
  <c r="T804" i="24"/>
  <c r="R803" i="24"/>
  <c r="Z802" i="24"/>
  <c r="AD802" i="24"/>
  <c r="T802" i="24"/>
  <c r="R775" i="24"/>
  <c r="Z775" i="24"/>
  <c r="R755" i="24"/>
  <c r="Z755" i="24"/>
  <c r="R753" i="24"/>
  <c r="AC753" i="24" s="1"/>
  <c r="T753" i="24"/>
  <c r="R746" i="24"/>
  <c r="Y746" i="24" s="1"/>
  <c r="Z746" i="24"/>
  <c r="R735" i="24"/>
  <c r="S735" i="24" s="1"/>
  <c r="AD735" i="24"/>
  <c r="R731" i="24"/>
  <c r="Y731" i="24" s="1"/>
  <c r="Z731" i="24"/>
  <c r="R716" i="24"/>
  <c r="AD716" i="24"/>
  <c r="R707" i="24"/>
  <c r="T707" i="24"/>
  <c r="Z706" i="24"/>
  <c r="AD706" i="24"/>
  <c r="T706" i="24"/>
  <c r="R693" i="24"/>
  <c r="AC693" i="24" s="1"/>
  <c r="T693" i="24"/>
  <c r="Z693" i="24"/>
  <c r="AD687" i="24"/>
  <c r="T687" i="24"/>
  <c r="AD685" i="24"/>
  <c r="R685" i="24"/>
  <c r="S685" i="24" s="1"/>
  <c r="T685" i="24"/>
  <c r="Z678" i="24"/>
  <c r="AD678" i="24"/>
  <c r="AD661" i="24"/>
  <c r="T661" i="24"/>
  <c r="AD636" i="24"/>
  <c r="T636" i="24"/>
  <c r="AD633" i="24"/>
  <c r="T633" i="24"/>
  <c r="T595" i="24"/>
  <c r="AD595" i="24"/>
  <c r="R1066" i="24"/>
  <c r="Y1066" i="24" s="1"/>
  <c r="R1059" i="24"/>
  <c r="R1055" i="24"/>
  <c r="AC1055" i="24" s="1"/>
  <c r="R1050" i="24"/>
  <c r="AC1050" i="24" s="1"/>
  <c r="R1044" i="24"/>
  <c r="Y1044" i="24" s="1"/>
  <c r="R1042" i="24"/>
  <c r="R1040" i="24"/>
  <c r="R1038" i="24"/>
  <c r="AC1038" i="24" s="1"/>
  <c r="Z1034" i="24"/>
  <c r="AD1031" i="24"/>
  <c r="R1027" i="24"/>
  <c r="R1023" i="24"/>
  <c r="AD1020" i="24"/>
  <c r="R1018" i="24"/>
  <c r="AC1018" i="24" s="1"/>
  <c r="R1012" i="24"/>
  <c r="Y1012" i="24" s="1"/>
  <c r="R1010" i="24"/>
  <c r="AC1010" i="24" s="1"/>
  <c r="AE1010" i="24" s="1"/>
  <c r="R1008" i="24"/>
  <c r="AC1008" i="24" s="1"/>
  <c r="R1006" i="24"/>
  <c r="R1004" i="24"/>
  <c r="R995" i="24"/>
  <c r="AC995" i="24" s="1"/>
  <c r="AE995" i="24" s="1"/>
  <c r="R992" i="24"/>
  <c r="Y992" i="24" s="1"/>
  <c r="AD990" i="24"/>
  <c r="Z988" i="24"/>
  <c r="R987" i="24"/>
  <c r="Z983" i="24"/>
  <c r="Z979" i="24"/>
  <c r="R976" i="24"/>
  <c r="Y976" i="24" s="1"/>
  <c r="AD974" i="24"/>
  <c r="Z972" i="24"/>
  <c r="R966" i="24"/>
  <c r="S966" i="24" s="1"/>
  <c r="R962" i="24"/>
  <c r="S962" i="24" s="1"/>
  <c r="R960" i="24"/>
  <c r="AC960" i="24" s="1"/>
  <c r="Z956" i="24"/>
  <c r="R946" i="24"/>
  <c r="R944" i="24"/>
  <c r="AD942" i="24"/>
  <c r="Z940" i="24"/>
  <c r="R939" i="24"/>
  <c r="Y939" i="24" s="1"/>
  <c r="AD912" i="24"/>
  <c r="R905" i="24"/>
  <c r="AC905" i="24" s="1"/>
  <c r="R895" i="24"/>
  <c r="R891" i="24"/>
  <c r="R890" i="24"/>
  <c r="Y890" i="24" s="1"/>
  <c r="R874" i="24"/>
  <c r="AC874" i="24" s="1"/>
  <c r="R872" i="24"/>
  <c r="Y872" i="24" s="1"/>
  <c r="R850" i="24"/>
  <c r="Y850" i="24" s="1"/>
  <c r="R848" i="24"/>
  <c r="R846" i="24"/>
  <c r="AC846" i="24" s="1"/>
  <c r="R844" i="24"/>
  <c r="Y844" i="24" s="1"/>
  <c r="R827" i="24"/>
  <c r="R819" i="24"/>
  <c r="S819" i="24" s="1"/>
  <c r="R809" i="24"/>
  <c r="AC809" i="24" s="1"/>
  <c r="Z801" i="24"/>
  <c r="R799" i="24"/>
  <c r="Z797" i="24"/>
  <c r="Z795" i="24"/>
  <c r="Z794" i="24"/>
  <c r="AD793" i="24"/>
  <c r="T792" i="24"/>
  <c r="Z791" i="24"/>
  <c r="AD787" i="24"/>
  <c r="AD786" i="24"/>
  <c r="T785" i="24"/>
  <c r="R784" i="24"/>
  <c r="AC784" i="24" s="1"/>
  <c r="AD782" i="24"/>
  <c r="T781" i="24"/>
  <c r="R780" i="24"/>
  <c r="AC780" i="24" s="1"/>
  <c r="T778" i="24"/>
  <c r="Z777" i="24"/>
  <c r="AD776" i="24"/>
  <c r="R771" i="24"/>
  <c r="AC771" i="24" s="1"/>
  <c r="T771" i="24"/>
  <c r="AD771" i="24"/>
  <c r="T770" i="24"/>
  <c r="R767" i="24"/>
  <c r="T767" i="24"/>
  <c r="Z766" i="24"/>
  <c r="T763" i="24"/>
  <c r="AD763" i="24"/>
  <c r="T762" i="24"/>
  <c r="Z761" i="24"/>
  <c r="AD760" i="24"/>
  <c r="T759" i="24"/>
  <c r="AD758" i="24"/>
  <c r="AD754" i="24"/>
  <c r="T754" i="24"/>
  <c r="AD753" i="24"/>
  <c r="R750" i="24"/>
  <c r="AC750" i="24" s="1"/>
  <c r="T749" i="24"/>
  <c r="AD745" i="24"/>
  <c r="T745" i="24"/>
  <c r="T742" i="24"/>
  <c r="R739" i="24"/>
  <c r="AC739" i="24" s="1"/>
  <c r="Z739" i="24"/>
  <c r="T736" i="24"/>
  <c r="AD734" i="24"/>
  <c r="AD730" i="24"/>
  <c r="T730" i="24"/>
  <c r="Z729" i="24"/>
  <c r="T727" i="24"/>
  <c r="R724" i="24"/>
  <c r="AC724" i="24" s="1"/>
  <c r="T724" i="24"/>
  <c r="T723" i="24"/>
  <c r="T721" i="24"/>
  <c r="T717" i="24"/>
  <c r="AD715" i="24"/>
  <c r="T715" i="24"/>
  <c r="Z713" i="24"/>
  <c r="AD707" i="24"/>
  <c r="Z699" i="24"/>
  <c r="AD699" i="24"/>
  <c r="AD697" i="24"/>
  <c r="R697" i="24"/>
  <c r="Y697" i="24" s="1"/>
  <c r="T697" i="24"/>
  <c r="AD695" i="24"/>
  <c r="R695" i="24"/>
  <c r="S695" i="24" s="1"/>
  <c r="T695" i="24"/>
  <c r="T694" i="24"/>
  <c r="Z690" i="24"/>
  <c r="AD690" i="24"/>
  <c r="Z687" i="24"/>
  <c r="T683" i="24"/>
  <c r="Z670" i="24"/>
  <c r="T670" i="24"/>
  <c r="AD670" i="24"/>
  <c r="R665" i="24"/>
  <c r="T665" i="24"/>
  <c r="Z665" i="24"/>
  <c r="Z661" i="24"/>
  <c r="T659" i="24"/>
  <c r="Z657" i="24"/>
  <c r="AD657" i="24"/>
  <c r="T652" i="24"/>
  <c r="T649" i="24"/>
  <c r="Z649" i="24"/>
  <c r="T644" i="24"/>
  <c r="T640" i="24"/>
  <c r="Z636" i="24"/>
  <c r="Z633" i="24"/>
  <c r="T630" i="24"/>
  <c r="Z628" i="24"/>
  <c r="AD628" i="24"/>
  <c r="AD621" i="24"/>
  <c r="T621" i="24"/>
  <c r="Z595" i="24"/>
  <c r="R589" i="24"/>
  <c r="AD589" i="24"/>
  <c r="T589" i="24"/>
  <c r="R883" i="24"/>
  <c r="Y883" i="24" s="1"/>
  <c r="Z881" i="24"/>
  <c r="Z877" i="24"/>
  <c r="Z874" i="24"/>
  <c r="R873" i="24"/>
  <c r="AD871" i="24"/>
  <c r="T871" i="24"/>
  <c r="Z865" i="24"/>
  <c r="R863" i="24"/>
  <c r="Z861" i="24"/>
  <c r="Z857" i="24"/>
  <c r="R855" i="24"/>
  <c r="T854" i="24"/>
  <c r="Z846" i="24"/>
  <c r="AD843" i="24"/>
  <c r="T843" i="24"/>
  <c r="R842" i="24"/>
  <c r="Y842" i="24" s="1"/>
  <c r="R840" i="24"/>
  <c r="Z837" i="24"/>
  <c r="T830" i="24"/>
  <c r="T827" i="24"/>
  <c r="AD826" i="24"/>
  <c r="Z809" i="24"/>
  <c r="AD803" i="24"/>
  <c r="T803" i="24"/>
  <c r="AD798" i="24"/>
  <c r="AD792" i="24"/>
  <c r="T788" i="24"/>
  <c r="T787" i="24"/>
  <c r="AD783" i="24"/>
  <c r="T783" i="24"/>
  <c r="AD779" i="24"/>
  <c r="AD778" i="24"/>
  <c r="T775" i="24"/>
  <c r="Z774" i="24"/>
  <c r="T772" i="24"/>
  <c r="AD766" i="24"/>
  <c r="R765" i="24"/>
  <c r="AD765" i="24"/>
  <c r="T764" i="24"/>
  <c r="R761" i="24"/>
  <c r="AD759" i="24"/>
  <c r="R759" i="24"/>
  <c r="S759" i="24" s="1"/>
  <c r="Z758" i="24"/>
  <c r="Z757" i="24"/>
  <c r="R756" i="24"/>
  <c r="T756" i="24"/>
  <c r="T755" i="24"/>
  <c r="Z754" i="24"/>
  <c r="Z753" i="24"/>
  <c r="Z752" i="24"/>
  <c r="T747" i="24"/>
  <c r="AD747" i="24"/>
  <c r="T746" i="24"/>
  <c r="T735" i="24"/>
  <c r="Z734" i="24"/>
  <c r="Z733" i="24"/>
  <c r="T731" i="24"/>
  <c r="T716" i="24"/>
  <c r="T708" i="24"/>
  <c r="Z707" i="24"/>
  <c r="T705" i="24"/>
  <c r="Z705" i="24"/>
  <c r="Z701" i="24"/>
  <c r="AD701" i="24"/>
  <c r="T700" i="24"/>
  <c r="AD693" i="24"/>
  <c r="T691" i="24"/>
  <c r="Z685" i="24"/>
  <c r="Z683" i="24"/>
  <c r="AD683" i="24"/>
  <c r="T682" i="24"/>
  <c r="AD671" i="24"/>
  <c r="T671" i="24"/>
  <c r="Z659" i="24"/>
  <c r="AD659" i="24"/>
  <c r="AD658" i="24"/>
  <c r="T658" i="24"/>
  <c r="Z652" i="24"/>
  <c r="AD652" i="24"/>
  <c r="Z644" i="24"/>
  <c r="AD644" i="24"/>
  <c r="Z640" i="24"/>
  <c r="AD640" i="24"/>
  <c r="Z630" i="24"/>
  <c r="AD630" i="24"/>
  <c r="T629" i="24"/>
  <c r="R626" i="24"/>
  <c r="AC626" i="24" s="1"/>
  <c r="AD626" i="24"/>
  <c r="Z600" i="24"/>
  <c r="AD600" i="24"/>
  <c r="T600" i="24"/>
  <c r="T591" i="24"/>
  <c r="AD591" i="24"/>
  <c r="Z587" i="24"/>
  <c r="AD587" i="24"/>
  <c r="T587" i="24"/>
  <c r="R1063" i="24"/>
  <c r="T1055" i="24"/>
  <c r="T1044" i="24"/>
  <c r="T1040" i="24"/>
  <c r="R1035" i="24"/>
  <c r="T1023" i="24"/>
  <c r="T1012" i="24"/>
  <c r="T1008" i="24"/>
  <c r="T1004" i="24"/>
  <c r="AD994" i="24"/>
  <c r="AD992" i="24"/>
  <c r="T992" i="24"/>
  <c r="AD987" i="24"/>
  <c r="T987" i="24"/>
  <c r="R984" i="24"/>
  <c r="S984" i="24" s="1"/>
  <c r="R982" i="24"/>
  <c r="S982" i="24" s="1"/>
  <c r="AD978" i="24"/>
  <c r="Z977" i="24"/>
  <c r="AD976" i="24"/>
  <c r="T976" i="24"/>
  <c r="AD971" i="24"/>
  <c r="R970" i="24"/>
  <c r="S970" i="24" s="1"/>
  <c r="R968" i="24"/>
  <c r="S968" i="24" s="1"/>
  <c r="T966" i="24"/>
  <c r="T962" i="24"/>
  <c r="AD960" i="24"/>
  <c r="T960" i="24"/>
  <c r="Z959" i="24"/>
  <c r="Z958" i="24"/>
  <c r="AD955" i="24"/>
  <c r="R954" i="24"/>
  <c r="AC954" i="24" s="1"/>
  <c r="R952" i="24"/>
  <c r="T946" i="24"/>
  <c r="AD944" i="24"/>
  <c r="T944" i="24"/>
  <c r="AD939" i="24"/>
  <c r="T939" i="24"/>
  <c r="R936" i="24"/>
  <c r="AC936" i="24" s="1"/>
  <c r="Z931" i="24"/>
  <c r="R930" i="24"/>
  <c r="Y930" i="24" s="1"/>
  <c r="AD915" i="24"/>
  <c r="R914" i="24"/>
  <c r="Y914" i="24" s="1"/>
  <c r="AD911" i="24"/>
  <c r="R910" i="24"/>
  <c r="S910" i="24" s="1"/>
  <c r="R908" i="24"/>
  <c r="T905" i="24"/>
  <c r="Z899" i="24"/>
  <c r="AD895" i="24"/>
  <c r="T895" i="24"/>
  <c r="AD891" i="24"/>
  <c r="T891" i="24"/>
  <c r="T874" i="24"/>
  <c r="Z873" i="24"/>
  <c r="AD872" i="24"/>
  <c r="T872" i="24"/>
  <c r="Z871" i="24"/>
  <c r="AD867" i="24"/>
  <c r="R866" i="24"/>
  <c r="S866" i="24" s="1"/>
  <c r="R859" i="24"/>
  <c r="S859" i="24" s="1"/>
  <c r="R858" i="24"/>
  <c r="S858" i="24" s="1"/>
  <c r="AD854" i="24"/>
  <c r="R851" i="24"/>
  <c r="S851" i="24" s="1"/>
  <c r="T850" i="24"/>
  <c r="AD848" i="24"/>
  <c r="T848" i="24"/>
  <c r="R847" i="24"/>
  <c r="S847" i="24" s="1"/>
  <c r="T846" i="24"/>
  <c r="AD844" i="24"/>
  <c r="T844" i="24"/>
  <c r="Z843" i="24"/>
  <c r="Z842" i="24"/>
  <c r="R841" i="24"/>
  <c r="AD839" i="24"/>
  <c r="R831" i="24"/>
  <c r="Z827" i="24"/>
  <c r="AD819" i="24"/>
  <c r="T819" i="24"/>
  <c r="R818" i="24"/>
  <c r="Y818" i="24" s="1"/>
  <c r="R816" i="24"/>
  <c r="S816" i="24" s="1"/>
  <c r="R814" i="24"/>
  <c r="S814" i="24" s="1"/>
  <c r="R812" i="24"/>
  <c r="T809" i="24"/>
  <c r="Z803" i="24"/>
  <c r="AD799" i="24"/>
  <c r="T799" i="24"/>
  <c r="R795" i="24"/>
  <c r="R794" i="24"/>
  <c r="AC794" i="24" s="1"/>
  <c r="AD790" i="24"/>
  <c r="Z787" i="24"/>
  <c r="T784" i="24"/>
  <c r="R783" i="24"/>
  <c r="T780" i="24"/>
  <c r="Z779" i="24"/>
  <c r="R778" i="24"/>
  <c r="Y778" i="24" s="1"/>
  <c r="AA778" i="24" s="1"/>
  <c r="AD775" i="24"/>
  <c r="T774" i="24"/>
  <c r="Z770" i="24"/>
  <c r="T769" i="24"/>
  <c r="T766" i="24"/>
  <c r="R762" i="24"/>
  <c r="Z762" i="24"/>
  <c r="T760" i="24"/>
  <c r="T757" i="24"/>
  <c r="Z756" i="24"/>
  <c r="AD755" i="24"/>
  <c r="T752" i="24"/>
  <c r="Z751" i="24"/>
  <c r="AD750" i="24"/>
  <c r="R749" i="24"/>
  <c r="AD749" i="24"/>
  <c r="AD746" i="24"/>
  <c r="R745" i="24"/>
  <c r="Y745" i="24" s="1"/>
  <c r="AD743" i="24"/>
  <c r="Z742" i="24"/>
  <c r="Z741" i="24"/>
  <c r="T740" i="24"/>
  <c r="T739" i="24"/>
  <c r="T737" i="24"/>
  <c r="R734" i="24"/>
  <c r="AC734" i="24" s="1"/>
  <c r="T733" i="24"/>
  <c r="Z732" i="24"/>
  <c r="AD731" i="24"/>
  <c r="R727" i="24"/>
  <c r="AD727" i="24"/>
  <c r="T726" i="24"/>
  <c r="Z723" i="24"/>
  <c r="R721" i="24"/>
  <c r="S721" i="24" s="1"/>
  <c r="Z711" i="24"/>
  <c r="AD711" i="24"/>
  <c r="T710" i="24"/>
  <c r="Z709" i="24"/>
  <c r="T702" i="24"/>
  <c r="T701" i="24"/>
  <c r="Z697" i="24"/>
  <c r="Z695" i="24"/>
  <c r="T684" i="24"/>
  <c r="T678" i="24"/>
  <c r="Z674" i="24"/>
  <c r="AD674" i="24"/>
  <c r="AD673" i="24"/>
  <c r="T673" i="24"/>
  <c r="Z671" i="24"/>
  <c r="Z666" i="24"/>
  <c r="AA666" i="24" s="1"/>
  <c r="AD666" i="24"/>
  <c r="AD665" i="24"/>
  <c r="R663" i="24"/>
  <c r="AC663" i="24" s="1"/>
  <c r="Z663" i="24"/>
  <c r="T663" i="24"/>
  <c r="AD663" i="24"/>
  <c r="T660" i="24"/>
  <c r="Z654" i="24"/>
  <c r="AD654" i="24"/>
  <c r="AD653" i="24"/>
  <c r="T653" i="24"/>
  <c r="AD649" i="24"/>
  <c r="Z646" i="24"/>
  <c r="AD646" i="24"/>
  <c r="T645" i="24"/>
  <c r="T641" i="24"/>
  <c r="AD638" i="24"/>
  <c r="T638" i="24"/>
  <c r="T635" i="24"/>
  <c r="Z635" i="24"/>
  <c r="T631" i="24"/>
  <c r="R619" i="24"/>
  <c r="S619" i="24" s="1"/>
  <c r="T619" i="24"/>
  <c r="AD619" i="24"/>
  <c r="Z591" i="24"/>
  <c r="AD581" i="24"/>
  <c r="R581" i="24"/>
  <c r="AC581" i="24" s="1"/>
  <c r="T581" i="24"/>
  <c r="Z570" i="24"/>
  <c r="T570" i="24"/>
  <c r="T555" i="24"/>
  <c r="AD555" i="24"/>
  <c r="R545" i="24"/>
  <c r="Y545" i="24" s="1"/>
  <c r="Z545" i="24"/>
  <c r="T539" i="24"/>
  <c r="Z539" i="24"/>
  <c r="AD535" i="24"/>
  <c r="T535" i="24"/>
  <c r="AD533" i="24"/>
  <c r="T533" i="24"/>
  <c r="R528" i="24"/>
  <c r="AC528" i="24" s="1"/>
  <c r="Z528" i="24"/>
  <c r="T528" i="24"/>
  <c r="AD528" i="24"/>
  <c r="R515" i="24"/>
  <c r="Y515" i="24" s="1"/>
  <c r="AD515" i="24"/>
  <c r="AD513" i="24"/>
  <c r="T513" i="24"/>
  <c r="R508" i="24"/>
  <c r="AD508" i="24"/>
  <c r="R506" i="24"/>
  <c r="AD506" i="24"/>
  <c r="T506" i="24"/>
  <c r="Z501" i="24"/>
  <c r="T501" i="24"/>
  <c r="AD486" i="24"/>
  <c r="T486" i="24"/>
  <c r="Z466" i="24"/>
  <c r="T466" i="24"/>
  <c r="T457" i="24"/>
  <c r="Z457" i="24"/>
  <c r="AD450" i="24"/>
  <c r="T450" i="24"/>
  <c r="Z450" i="24"/>
  <c r="Z441" i="24"/>
  <c r="T441" i="24"/>
  <c r="AD441" i="24"/>
  <c r="R434" i="24"/>
  <c r="AC434" i="24" s="1"/>
  <c r="AD434" i="24"/>
  <c r="T434" i="24"/>
  <c r="Z434" i="24"/>
  <c r="Z425" i="24"/>
  <c r="T425" i="24"/>
  <c r="AD425" i="24"/>
  <c r="R418" i="24"/>
  <c r="S418" i="24" s="1"/>
  <c r="AD418" i="24"/>
  <c r="T418" i="24"/>
  <c r="Z418" i="24"/>
  <c r="Z409" i="24"/>
  <c r="T409" i="24"/>
  <c r="AD409" i="24"/>
  <c r="AD704" i="24"/>
  <c r="Z702" i="24"/>
  <c r="Z700" i="24"/>
  <c r="R700" i="24"/>
  <c r="R698" i="24"/>
  <c r="S698" i="24" s="1"/>
  <c r="AD694" i="24"/>
  <c r="R691" i="24"/>
  <c r="Z689" i="24"/>
  <c r="AD684" i="24"/>
  <c r="Z682" i="24"/>
  <c r="R681" i="24"/>
  <c r="AC681" i="24" s="1"/>
  <c r="Z679" i="24"/>
  <c r="Z677" i="24"/>
  <c r="R677" i="24"/>
  <c r="Y677" i="24" s="1"/>
  <c r="R675" i="24"/>
  <c r="AC675" i="24" s="1"/>
  <c r="Z673" i="24"/>
  <c r="AD669" i="24"/>
  <c r="R669" i="24"/>
  <c r="Y669" i="24" s="1"/>
  <c r="R667" i="24"/>
  <c r="AC667" i="24" s="1"/>
  <c r="AD664" i="24"/>
  <c r="R662" i="24"/>
  <c r="AD660" i="24"/>
  <c r="Z658" i="24"/>
  <c r="Z656" i="24"/>
  <c r="Z653" i="24"/>
  <c r="Z651" i="24"/>
  <c r="R647" i="24"/>
  <c r="S647" i="24" s="1"/>
  <c r="Z645" i="24"/>
  <c r="Z643" i="24"/>
  <c r="Z641" i="24"/>
  <c r="R641" i="24"/>
  <c r="AC641" i="24" s="1"/>
  <c r="R637" i="24"/>
  <c r="R635" i="24"/>
  <c r="AD632" i="24"/>
  <c r="R631" i="24"/>
  <c r="S631" i="24" s="1"/>
  <c r="Z629" i="24"/>
  <c r="Z627" i="24"/>
  <c r="T626" i="24"/>
  <c r="Z623" i="24"/>
  <c r="Z616" i="24"/>
  <c r="T615" i="24"/>
  <c r="AD615" i="24"/>
  <c r="AD614" i="24"/>
  <c r="R613" i="24"/>
  <c r="T609" i="24"/>
  <c r="Z607" i="24"/>
  <c r="R606" i="24"/>
  <c r="S606" i="24" s="1"/>
  <c r="T603" i="24"/>
  <c r="AD603" i="24"/>
  <c r="AD602" i="24"/>
  <c r="R601" i="24"/>
  <c r="AC601" i="24" s="1"/>
  <c r="T597" i="24"/>
  <c r="Z597" i="24"/>
  <c r="AD594" i="24"/>
  <c r="T594" i="24"/>
  <c r="R593" i="24"/>
  <c r="Z593" i="24"/>
  <c r="Z589" i="24"/>
  <c r="R588" i="24"/>
  <c r="Y588" i="24" s="1"/>
  <c r="AD588" i="24"/>
  <c r="T588" i="24"/>
  <c r="Z586" i="24"/>
  <c r="Z585" i="24"/>
  <c r="AD585" i="24"/>
  <c r="AD584" i="24"/>
  <c r="AD583" i="24"/>
  <c r="T576" i="24"/>
  <c r="R575" i="24"/>
  <c r="S575" i="24" s="1"/>
  <c r="Z575" i="24"/>
  <c r="T575" i="24"/>
  <c r="AD575" i="24"/>
  <c r="R562" i="24"/>
  <c r="Y562" i="24" s="1"/>
  <c r="AD562" i="24"/>
  <c r="T562" i="24"/>
  <c r="T552" i="24"/>
  <c r="Z552" i="24"/>
  <c r="Z551" i="24"/>
  <c r="T545" i="24"/>
  <c r="R542" i="24"/>
  <c r="AC542" i="24" s="1"/>
  <c r="Z542" i="24"/>
  <c r="T542" i="24"/>
  <c r="AD542" i="24"/>
  <c r="AD537" i="24"/>
  <c r="Z535" i="24"/>
  <c r="Z533" i="24"/>
  <c r="R532" i="24"/>
  <c r="AD532" i="24"/>
  <c r="AD530" i="24"/>
  <c r="T530" i="24"/>
  <c r="AD529" i="24"/>
  <c r="AD526" i="24"/>
  <c r="T526" i="24"/>
  <c r="AD525" i="24"/>
  <c r="T522" i="24"/>
  <c r="Z522" i="24"/>
  <c r="Z517" i="24"/>
  <c r="T517" i="24"/>
  <c r="T515" i="24"/>
  <c r="Z513" i="24"/>
  <c r="T512" i="24"/>
  <c r="AD512" i="24"/>
  <c r="AD511" i="24"/>
  <c r="T508" i="24"/>
  <c r="Z506" i="24"/>
  <c r="AD492" i="24"/>
  <c r="T492" i="24"/>
  <c r="AD491" i="24"/>
  <c r="Z486" i="24"/>
  <c r="T481" i="24"/>
  <c r="AD479" i="24"/>
  <c r="T479" i="24"/>
  <c r="AD460" i="24"/>
  <c r="T460" i="24"/>
  <c r="R618" i="24"/>
  <c r="Z618" i="24"/>
  <c r="T599" i="24"/>
  <c r="AD599" i="24"/>
  <c r="Z598" i="24"/>
  <c r="T598" i="24"/>
  <c r="AD598" i="24"/>
  <c r="R590" i="24"/>
  <c r="AC590" i="24" s="1"/>
  <c r="T590" i="24"/>
  <c r="AD590" i="24"/>
  <c r="Z584" i="24"/>
  <c r="Z581" i="24"/>
  <c r="R579" i="24"/>
  <c r="AC579" i="24" s="1"/>
  <c r="Z579" i="24"/>
  <c r="T579" i="24"/>
  <c r="AD579" i="24"/>
  <c r="T574" i="24"/>
  <c r="AD574" i="24"/>
  <c r="R569" i="24"/>
  <c r="S569" i="24" s="1"/>
  <c r="Z569" i="24"/>
  <c r="AD560" i="24"/>
  <c r="T560" i="24"/>
  <c r="T551" i="24"/>
  <c r="AD551" i="24"/>
  <c r="AD550" i="24"/>
  <c r="Z546" i="24"/>
  <c r="T546" i="24"/>
  <c r="AD545" i="24"/>
  <c r="AD540" i="24"/>
  <c r="T540" i="24"/>
  <c r="AD539" i="24"/>
  <c r="Z537" i="24"/>
  <c r="T537" i="24"/>
  <c r="R498" i="24"/>
  <c r="AC498" i="24" s="1"/>
  <c r="AD498" i="24"/>
  <c r="T498" i="24"/>
  <c r="Z482" i="24"/>
  <c r="T482" i="24"/>
  <c r="AD476" i="24"/>
  <c r="T476" i="24"/>
  <c r="AD471" i="24"/>
  <c r="T471" i="24"/>
  <c r="Z458" i="24"/>
  <c r="T458" i="24"/>
  <c r="AD457" i="24"/>
  <c r="Z449" i="24"/>
  <c r="T449" i="24"/>
  <c r="AD449" i="24"/>
  <c r="AD442" i="24"/>
  <c r="T442" i="24"/>
  <c r="Z442" i="24"/>
  <c r="Z433" i="24"/>
  <c r="T433" i="24"/>
  <c r="AD433" i="24"/>
  <c r="R426" i="24"/>
  <c r="AC426" i="24" s="1"/>
  <c r="AD426" i="24"/>
  <c r="T426" i="24"/>
  <c r="Z426" i="24"/>
  <c r="Z417" i="24"/>
  <c r="T417" i="24"/>
  <c r="AD417" i="24"/>
  <c r="R410" i="24"/>
  <c r="AC410" i="24" s="1"/>
  <c r="AD410" i="24"/>
  <c r="T410" i="24"/>
  <c r="Z410" i="24"/>
  <c r="R770" i="24"/>
  <c r="R725" i="24"/>
  <c r="R722" i="24"/>
  <c r="S722" i="24" s="1"/>
  <c r="R715" i="24"/>
  <c r="AD691" i="24"/>
  <c r="Z688" i="24"/>
  <c r="AD675" i="24"/>
  <c r="Z672" i="24"/>
  <c r="R670" i="24"/>
  <c r="AD667" i="24"/>
  <c r="R661" i="24"/>
  <c r="R657" i="24"/>
  <c r="AD655" i="24"/>
  <c r="R652" i="24"/>
  <c r="AD647" i="24"/>
  <c r="AD631" i="24"/>
  <c r="R624" i="24"/>
  <c r="Y624" i="24" s="1"/>
  <c r="T624" i="24"/>
  <c r="Z622" i="24"/>
  <c r="AD617" i="24"/>
  <c r="T617" i="24"/>
  <c r="T614" i="24"/>
  <c r="Z613" i="24"/>
  <c r="AD610" i="24"/>
  <c r="R608" i="24"/>
  <c r="AD608" i="24"/>
  <c r="T608" i="24"/>
  <c r="Z606" i="24"/>
  <c r="T602" i="24"/>
  <c r="Z601" i="24"/>
  <c r="AD577" i="24"/>
  <c r="T577" i="24"/>
  <c r="T569" i="24"/>
  <c r="T567" i="24"/>
  <c r="R566" i="24"/>
  <c r="Z566" i="24"/>
  <c r="T566" i="24"/>
  <c r="AD566" i="24"/>
  <c r="AD564" i="24"/>
  <c r="T564" i="24"/>
  <c r="Z560" i="24"/>
  <c r="R556" i="24"/>
  <c r="Y556" i="24" s="1"/>
  <c r="AD556" i="24"/>
  <c r="T556" i="24"/>
  <c r="Z555" i="24"/>
  <c r="Z553" i="24"/>
  <c r="T553" i="24"/>
  <c r="Z540" i="24"/>
  <c r="AD523" i="24"/>
  <c r="T523" i="24"/>
  <c r="Z519" i="24"/>
  <c r="T519" i="24"/>
  <c r="AD518" i="24"/>
  <c r="T516" i="24"/>
  <c r="Z516" i="24"/>
  <c r="AD509" i="24"/>
  <c r="T509" i="24"/>
  <c r="Z498" i="24"/>
  <c r="T485" i="24"/>
  <c r="Z476" i="24"/>
  <c r="Z474" i="24"/>
  <c r="T474" i="24"/>
  <c r="Z471" i="24"/>
  <c r="R468" i="24"/>
  <c r="S468" i="24" s="1"/>
  <c r="AD468" i="24"/>
  <c r="T468" i="24"/>
  <c r="T465" i="24"/>
  <c r="AD463" i="24"/>
  <c r="T463" i="24"/>
  <c r="R402" i="24"/>
  <c r="S402" i="24" s="1"/>
  <c r="AD402" i="24"/>
  <c r="T402" i="24"/>
  <c r="R394" i="24"/>
  <c r="S394" i="24" s="1"/>
  <c r="AD394" i="24"/>
  <c r="T394" i="24"/>
  <c r="R386" i="24"/>
  <c r="AD386" i="24"/>
  <c r="T386" i="24"/>
  <c r="R384" i="24"/>
  <c r="AD384" i="24"/>
  <c r="T384" i="24"/>
  <c r="R382" i="24"/>
  <c r="S382" i="24" s="1"/>
  <c r="AD382" i="24"/>
  <c r="T382" i="24"/>
  <c r="R380" i="24"/>
  <c r="AC380" i="24" s="1"/>
  <c r="AD380" i="24"/>
  <c r="T380" i="24"/>
  <c r="R378" i="24"/>
  <c r="S378" i="24" s="1"/>
  <c r="AD378" i="24"/>
  <c r="T378" i="24"/>
  <c r="R376" i="24"/>
  <c r="AD376" i="24"/>
  <c r="T376" i="24"/>
  <c r="R374" i="24"/>
  <c r="S374" i="24" s="1"/>
  <c r="AD374" i="24"/>
  <c r="T374" i="24"/>
  <c r="R372" i="24"/>
  <c r="S372" i="24" s="1"/>
  <c r="AD372" i="24"/>
  <c r="T372" i="24"/>
  <c r="R370" i="24"/>
  <c r="Y370" i="24" s="1"/>
  <c r="AD370" i="24"/>
  <c r="T370" i="24"/>
  <c r="R580" i="24"/>
  <c r="AC580" i="24" s="1"/>
  <c r="R558" i="24"/>
  <c r="AC558" i="24" s="1"/>
  <c r="R554" i="24"/>
  <c r="Y554" i="24" s="1"/>
  <c r="R543" i="24"/>
  <c r="Y543" i="24" s="1"/>
  <c r="AA543" i="24" s="1"/>
  <c r="R520" i="24"/>
  <c r="S520" i="24" s="1"/>
  <c r="R518" i="24"/>
  <c r="Y518" i="24" s="1"/>
  <c r="R494" i="24"/>
  <c r="Y494" i="24" s="1"/>
  <c r="T489" i="24"/>
  <c r="R470" i="24"/>
  <c r="AD470" i="24"/>
  <c r="AD456" i="24"/>
  <c r="T456" i="24"/>
  <c r="R455" i="24"/>
  <c r="Y455" i="24" s="1"/>
  <c r="Z455" i="24"/>
  <c r="AD448" i="24"/>
  <c r="T448" i="24"/>
  <c r="AD440" i="24"/>
  <c r="T440" i="24"/>
  <c r="R439" i="24"/>
  <c r="AC439" i="24" s="1"/>
  <c r="Z439" i="24"/>
  <c r="R432" i="24"/>
  <c r="AD432" i="24"/>
  <c r="T432" i="24"/>
  <c r="R431" i="24"/>
  <c r="Y431" i="24" s="1"/>
  <c r="Z431" i="24"/>
  <c r="R424" i="24"/>
  <c r="AD424" i="24"/>
  <c r="T424" i="24"/>
  <c r="R423" i="24"/>
  <c r="Y423" i="24" s="1"/>
  <c r="Z423" i="24"/>
  <c r="R416" i="24"/>
  <c r="Y416" i="24" s="1"/>
  <c r="AD416" i="24"/>
  <c r="T416" i="24"/>
  <c r="R415" i="24"/>
  <c r="Y415" i="24" s="1"/>
  <c r="Z415" i="24"/>
  <c r="R408" i="24"/>
  <c r="S408" i="24" s="1"/>
  <c r="AD408" i="24"/>
  <c r="T408" i="24"/>
  <c r="R407" i="24"/>
  <c r="Y407" i="24" s="1"/>
  <c r="Z407" i="24"/>
  <c r="Z402" i="24"/>
  <c r="AD401" i="24"/>
  <c r="R400" i="24"/>
  <c r="Y400" i="24" s="1"/>
  <c r="AD400" i="24"/>
  <c r="T400" i="24"/>
  <c r="R399" i="24"/>
  <c r="Z399" i="24"/>
  <c r="Z394" i="24"/>
  <c r="R392" i="24"/>
  <c r="AD392" i="24"/>
  <c r="T392" i="24"/>
  <c r="Z386" i="24"/>
  <c r="Z384" i="24"/>
  <c r="Z382" i="24"/>
  <c r="Z380" i="24"/>
  <c r="Z378" i="24"/>
  <c r="Z376" i="24"/>
  <c r="Z374" i="24"/>
  <c r="Z372" i="24"/>
  <c r="Z370" i="24"/>
  <c r="R627" i="24"/>
  <c r="AC627" i="24" s="1"/>
  <c r="R625" i="24"/>
  <c r="Y625" i="24" s="1"/>
  <c r="R621" i="24"/>
  <c r="AC621" i="24" s="1"/>
  <c r="R620" i="24"/>
  <c r="R614" i="24"/>
  <c r="R605" i="24"/>
  <c r="R604" i="24"/>
  <c r="S604" i="24" s="1"/>
  <c r="R595" i="24"/>
  <c r="AC595" i="24" s="1"/>
  <c r="R591" i="24"/>
  <c r="R582" i="24"/>
  <c r="Z580" i="24"/>
  <c r="R578" i="24"/>
  <c r="Z576" i="24"/>
  <c r="Z574" i="24"/>
  <c r="T573" i="24"/>
  <c r="R572" i="24"/>
  <c r="Y572" i="24" s="1"/>
  <c r="AD570" i="24"/>
  <c r="R559" i="24"/>
  <c r="Y559" i="24" s="1"/>
  <c r="R553" i="24"/>
  <c r="AC553" i="24" s="1"/>
  <c r="Z550" i="24"/>
  <c r="T549" i="24"/>
  <c r="AD546" i="24"/>
  <c r="R540" i="24"/>
  <c r="Z538" i="24"/>
  <c r="R536" i="24"/>
  <c r="R534" i="24"/>
  <c r="Z532" i="24"/>
  <c r="R523" i="24"/>
  <c r="S523" i="24" s="1"/>
  <c r="Z515" i="24"/>
  <c r="Z512" i="24"/>
  <c r="R510" i="24"/>
  <c r="Y510" i="24" s="1"/>
  <c r="Z508" i="24"/>
  <c r="T503" i="24"/>
  <c r="R502" i="24"/>
  <c r="AC502" i="24" s="1"/>
  <c r="Z502" i="24"/>
  <c r="R499" i="24"/>
  <c r="S499" i="24" s="1"/>
  <c r="T495" i="24"/>
  <c r="Z494" i="24"/>
  <c r="R491" i="24"/>
  <c r="S491" i="24" s="1"/>
  <c r="T490" i="24"/>
  <c r="Z489" i="24"/>
  <c r="R484" i="24"/>
  <c r="AD484" i="24"/>
  <c r="Z483" i="24"/>
  <c r="AD480" i="24"/>
  <c r="AD472" i="24"/>
  <c r="Z467" i="24"/>
  <c r="R464" i="24"/>
  <c r="S464" i="24" s="1"/>
  <c r="AD464" i="24"/>
  <c r="Z459" i="24"/>
  <c r="Z456" i="24"/>
  <c r="AD455" i="24"/>
  <c r="R454" i="24"/>
  <c r="AD454" i="24"/>
  <c r="T454" i="24"/>
  <c r="Z448" i="24"/>
  <c r="AD447" i="24"/>
  <c r="AD446" i="24"/>
  <c r="T446" i="24"/>
  <c r="T443" i="24"/>
  <c r="Z440" i="24"/>
  <c r="AD439" i="24"/>
  <c r="R438" i="24"/>
  <c r="AC438" i="24" s="1"/>
  <c r="AD438" i="24"/>
  <c r="T438" i="24"/>
  <c r="Z432" i="24"/>
  <c r="AD431" i="24"/>
  <c r="R430" i="24"/>
  <c r="AC430" i="24" s="1"/>
  <c r="AD430" i="24"/>
  <c r="T430" i="24"/>
  <c r="Z424" i="24"/>
  <c r="AD423" i="24"/>
  <c r="R422" i="24"/>
  <c r="AD422" i="24"/>
  <c r="T422" i="24"/>
  <c r="Z416" i="24"/>
  <c r="AD415" i="24"/>
  <c r="R414" i="24"/>
  <c r="AD414" i="24"/>
  <c r="T414" i="24"/>
  <c r="Z408" i="24"/>
  <c r="AD407" i="24"/>
  <c r="R406" i="24"/>
  <c r="S406" i="24" s="1"/>
  <c r="AD406" i="24"/>
  <c r="T406" i="24"/>
  <c r="Z400" i="24"/>
  <c r="AD399" i="24"/>
  <c r="R398" i="24"/>
  <c r="AC398" i="24" s="1"/>
  <c r="AD398" i="24"/>
  <c r="T398" i="24"/>
  <c r="Z392" i="24"/>
  <c r="R390" i="24"/>
  <c r="Y390" i="24" s="1"/>
  <c r="AD390" i="24"/>
  <c r="T390" i="24"/>
  <c r="R610" i="24"/>
  <c r="AC610" i="24" s="1"/>
  <c r="T580" i="24"/>
  <c r="R577" i="24"/>
  <c r="AD571" i="24"/>
  <c r="AD567" i="24"/>
  <c r="AD558" i="24"/>
  <c r="T558" i="24"/>
  <c r="Z557" i="24"/>
  <c r="T554" i="24"/>
  <c r="AD547" i="24"/>
  <c r="AD543" i="24"/>
  <c r="T543" i="24"/>
  <c r="R539" i="24"/>
  <c r="S539" i="24" s="1"/>
  <c r="Z531" i="24"/>
  <c r="Z524" i="24"/>
  <c r="AD520" i="24"/>
  <c r="T520" i="24"/>
  <c r="T518" i="24"/>
  <c r="R516" i="24"/>
  <c r="S516" i="24" s="1"/>
  <c r="Z507" i="24"/>
  <c r="AD504" i="24"/>
  <c r="AD501" i="24"/>
  <c r="R500" i="24"/>
  <c r="S500" i="24" s="1"/>
  <c r="T500" i="24"/>
  <c r="R496" i="24"/>
  <c r="S496" i="24" s="1"/>
  <c r="T496" i="24"/>
  <c r="AD496" i="24"/>
  <c r="T494" i="24"/>
  <c r="Z493" i="24"/>
  <c r="T491" i="24"/>
  <c r="R488" i="24"/>
  <c r="Z488" i="24"/>
  <c r="AD483" i="24"/>
  <c r="AD482" i="24"/>
  <c r="T478" i="24"/>
  <c r="AD474" i="24"/>
  <c r="R471" i="24"/>
  <c r="AC471" i="24" s="1"/>
  <c r="T470" i="24"/>
  <c r="R466" i="24"/>
  <c r="AD466" i="24"/>
  <c r="AD458" i="24"/>
  <c r="R452" i="24"/>
  <c r="AC452" i="24" s="1"/>
  <c r="AD452" i="24"/>
  <c r="T452" i="24"/>
  <c r="R451" i="24"/>
  <c r="Y451" i="24" s="1"/>
  <c r="Z451" i="24"/>
  <c r="AD444" i="24"/>
  <c r="T444" i="24"/>
  <c r="R436" i="24"/>
  <c r="AC436" i="24" s="1"/>
  <c r="AD436" i="24"/>
  <c r="T436" i="24"/>
  <c r="R435" i="24"/>
  <c r="AC435" i="24" s="1"/>
  <c r="Z435" i="24"/>
  <c r="R428" i="24"/>
  <c r="S428" i="24" s="1"/>
  <c r="AD428" i="24"/>
  <c r="T428" i="24"/>
  <c r="R427" i="24"/>
  <c r="Y427" i="24" s="1"/>
  <c r="Z427" i="24"/>
  <c r="R420" i="24"/>
  <c r="AD420" i="24"/>
  <c r="T420" i="24"/>
  <c r="R419" i="24"/>
  <c r="Y419" i="24" s="1"/>
  <c r="Z419" i="24"/>
  <c r="R412" i="24"/>
  <c r="Y412" i="24" s="1"/>
  <c r="AA412" i="24" s="1"/>
  <c r="AD412" i="24"/>
  <c r="T412" i="24"/>
  <c r="R411" i="24"/>
  <c r="Z411" i="24"/>
  <c r="R404" i="24"/>
  <c r="S404" i="24" s="1"/>
  <c r="AD404" i="24"/>
  <c r="T404" i="24"/>
  <c r="R403" i="24"/>
  <c r="AC403" i="24" s="1"/>
  <c r="Z403" i="24"/>
  <c r="T401" i="24"/>
  <c r="R396" i="24"/>
  <c r="AD396" i="24"/>
  <c r="T396" i="24"/>
  <c r="R395" i="24"/>
  <c r="Y395" i="24" s="1"/>
  <c r="Z395" i="24"/>
  <c r="Z390" i="24"/>
  <c r="R388" i="24"/>
  <c r="Y388" i="24" s="1"/>
  <c r="AD388" i="24"/>
  <c r="T388" i="24"/>
  <c r="AD385" i="24"/>
  <c r="AD383" i="24"/>
  <c r="AD381" i="24"/>
  <c r="AD379" i="24"/>
  <c r="AD377" i="24"/>
  <c r="AD375" i="24"/>
  <c r="AD373" i="24"/>
  <c r="AD371" i="24"/>
  <c r="AD369" i="24"/>
  <c r="AD367" i="24"/>
  <c r="AD365" i="24"/>
  <c r="AD363" i="24"/>
  <c r="AD361" i="24"/>
  <c r="T361" i="24"/>
  <c r="Z360" i="24"/>
  <c r="T359" i="24"/>
  <c r="Z358" i="24"/>
  <c r="R358" i="24"/>
  <c r="AC358" i="24" s="1"/>
  <c r="AD356" i="24"/>
  <c r="AD354" i="24"/>
  <c r="R353" i="24"/>
  <c r="AC353" i="24" s="1"/>
  <c r="Z350" i="24"/>
  <c r="T348" i="24"/>
  <c r="Z347" i="24"/>
  <c r="T346" i="24"/>
  <c r="Z343" i="24"/>
  <c r="AD342" i="24"/>
  <c r="T340" i="24"/>
  <c r="Z339" i="24"/>
  <c r="T338" i="24"/>
  <c r="Z337" i="24"/>
  <c r="T334" i="24"/>
  <c r="Z333" i="24"/>
  <c r="AD329" i="24"/>
  <c r="T329" i="24"/>
  <c r="Z328" i="24"/>
  <c r="R327" i="24"/>
  <c r="S327" i="24" s="1"/>
  <c r="AD325" i="24"/>
  <c r="T325" i="24"/>
  <c r="R318" i="24"/>
  <c r="AC318" i="24" s="1"/>
  <c r="R316" i="24"/>
  <c r="S316" i="24" s="1"/>
  <c r="U316" i="24" s="1"/>
  <c r="AF316" i="24" s="1"/>
  <c r="T308" i="24"/>
  <c r="Z307" i="24"/>
  <c r="AD305" i="24"/>
  <c r="T305" i="24"/>
  <c r="Z304" i="24"/>
  <c r="AD301" i="24"/>
  <c r="T301" i="24"/>
  <c r="R300" i="24"/>
  <c r="S300" i="24" s="1"/>
  <c r="R296" i="24"/>
  <c r="Y296" i="24" s="1"/>
  <c r="AD294" i="24"/>
  <c r="AD291" i="24"/>
  <c r="AD289" i="24"/>
  <c r="T289" i="24"/>
  <c r="Z288" i="24"/>
  <c r="T286" i="24"/>
  <c r="AD277" i="24"/>
  <c r="Z277" i="24"/>
  <c r="Z276" i="24"/>
  <c r="AD270" i="24"/>
  <c r="AD267" i="24"/>
  <c r="Z267" i="24"/>
  <c r="Z266" i="24"/>
  <c r="R263" i="24"/>
  <c r="Y263" i="24" s="1"/>
  <c r="Z263" i="24"/>
  <c r="AD260" i="24"/>
  <c r="AD254" i="24"/>
  <c r="R248" i="24"/>
  <c r="AC248" i="24" s="1"/>
  <c r="T248" i="24"/>
  <c r="AD248" i="24"/>
  <c r="Z244" i="24"/>
  <c r="Z391" i="24"/>
  <c r="T368" i="24"/>
  <c r="T366" i="24"/>
  <c r="T364" i="24"/>
  <c r="T362" i="24"/>
  <c r="R359" i="24"/>
  <c r="Y359" i="24" s="1"/>
  <c r="AD357" i="24"/>
  <c r="T357" i="24"/>
  <c r="T355" i="24"/>
  <c r="R351" i="24"/>
  <c r="AD349" i="24"/>
  <c r="AD346" i="24"/>
  <c r="R344" i="24"/>
  <c r="R340" i="24"/>
  <c r="S340" i="24" s="1"/>
  <c r="R336" i="24"/>
  <c r="Y336" i="24" s="1"/>
  <c r="T332" i="24"/>
  <c r="T330" i="24"/>
  <c r="Z329" i="24"/>
  <c r="T326" i="24"/>
  <c r="Z325" i="24"/>
  <c r="T323" i="24"/>
  <c r="AD317" i="24"/>
  <c r="T317" i="24"/>
  <c r="T315" i="24"/>
  <c r="R311" i="24"/>
  <c r="AD309" i="24"/>
  <c r="AD306" i="24"/>
  <c r="T306" i="24"/>
  <c r="T302" i="24"/>
  <c r="Z301" i="24"/>
  <c r="T299" i="24"/>
  <c r="T295" i="24"/>
  <c r="T292" i="24"/>
  <c r="T290" i="24"/>
  <c r="Z289" i="24"/>
  <c r="Z287" i="24"/>
  <c r="T283" i="24"/>
  <c r="T279" i="24"/>
  <c r="AD279" i="24"/>
  <c r="Z278" i="24"/>
  <c r="R271" i="24"/>
  <c r="Y271" i="24" s="1"/>
  <c r="T271" i="24"/>
  <c r="Z271" i="24"/>
  <c r="AD268" i="24"/>
  <c r="R261" i="24"/>
  <c r="Y261" i="24" s="1"/>
  <c r="T261" i="24"/>
  <c r="AD261" i="24"/>
  <c r="R255" i="24"/>
  <c r="S255" i="24" s="1"/>
  <c r="T255" i="24"/>
  <c r="Z255" i="24"/>
  <c r="T252" i="24"/>
  <c r="Z252" i="24"/>
  <c r="R250" i="24"/>
  <c r="AC250" i="24" s="1"/>
  <c r="T250" i="24"/>
  <c r="AD250" i="24"/>
  <c r="Z247" i="24"/>
  <c r="T247" i="24"/>
  <c r="AD246" i="24"/>
  <c r="T243" i="24"/>
  <c r="Z243" i="24"/>
  <c r="R495" i="24"/>
  <c r="R486" i="24"/>
  <c r="Y486" i="24" s="1"/>
  <c r="AD368" i="24"/>
  <c r="AD366" i="24"/>
  <c r="AD364" i="24"/>
  <c r="AD362" i="24"/>
  <c r="T360" i="24"/>
  <c r="Z357" i="24"/>
  <c r="AD355" i="24"/>
  <c r="AD353" i="24"/>
  <c r="Z349" i="24"/>
  <c r="R343" i="24"/>
  <c r="AC343" i="24" s="1"/>
  <c r="AD341" i="24"/>
  <c r="T335" i="24"/>
  <c r="R332" i="24"/>
  <c r="S332" i="24" s="1"/>
  <c r="R328" i="24"/>
  <c r="S328" i="24" s="1"/>
  <c r="AD321" i="24"/>
  <c r="AD313" i="24"/>
  <c r="Z309" i="24"/>
  <c r="Z306" i="24"/>
  <c r="R304" i="24"/>
  <c r="Y304" i="24" s="1"/>
  <c r="AD299" i="24"/>
  <c r="AD297" i="24"/>
  <c r="R288" i="24"/>
  <c r="Y288" i="24" s="1"/>
  <c r="T287" i="24"/>
  <c r="AD284" i="24"/>
  <c r="T281" i="24"/>
  <c r="AD281" i="24"/>
  <c r="R273" i="24"/>
  <c r="AC273" i="24" s="1"/>
  <c r="T273" i="24"/>
  <c r="AD273" i="24"/>
  <c r="Z273" i="24"/>
  <c r="T272" i="24"/>
  <c r="R269" i="24"/>
  <c r="AC269" i="24" s="1"/>
  <c r="AD269" i="24"/>
  <c r="T269" i="24"/>
  <c r="Z269" i="24"/>
  <c r="R260" i="24"/>
  <c r="S260" i="24" s="1"/>
  <c r="Z260" i="24"/>
  <c r="T259" i="24"/>
  <c r="T257" i="24"/>
  <c r="AD257" i="24"/>
  <c r="Z257" i="24"/>
  <c r="Z254" i="24"/>
  <c r="T254" i="24"/>
  <c r="AD275" i="24"/>
  <c r="Z275" i="24"/>
  <c r="R268" i="24"/>
  <c r="Y268" i="24" s="1"/>
  <c r="Z268" i="24"/>
  <c r="T265" i="24"/>
  <c r="AD265" i="24"/>
  <c r="Z265" i="24"/>
  <c r="R264" i="24"/>
  <c r="AC264" i="24" s="1"/>
  <c r="Z264" i="24"/>
  <c r="T264" i="24"/>
  <c r="AD264" i="24"/>
  <c r="AD259" i="24"/>
  <c r="Z259" i="24"/>
  <c r="AD253" i="24"/>
  <c r="Z253" i="24"/>
  <c r="T278" i="24"/>
  <c r="T276" i="24"/>
  <c r="T274" i="24"/>
  <c r="T270" i="24"/>
  <c r="T268" i="24"/>
  <c r="T266" i="24"/>
  <c r="T263" i="24"/>
  <c r="T260" i="24"/>
  <c r="T258" i="24"/>
  <c r="AD241" i="24"/>
  <c r="T241" i="24"/>
  <c r="T238" i="24"/>
  <c r="Z237" i="24"/>
  <c r="T236" i="24"/>
  <c r="AD234" i="24"/>
  <c r="R232" i="24"/>
  <c r="S232" i="24" s="1"/>
  <c r="AD230" i="24"/>
  <c r="T228" i="24"/>
  <c r="AD226" i="24"/>
  <c r="T223" i="24"/>
  <c r="T220" i="24"/>
  <c r="AD218" i="24"/>
  <c r="R216" i="24"/>
  <c r="S216" i="24" s="1"/>
  <c r="AD214" i="24"/>
  <c r="T211" i="24"/>
  <c r="T207" i="24"/>
  <c r="T203" i="24"/>
  <c r="AD201" i="24"/>
  <c r="AD193" i="24"/>
  <c r="AD190" i="24"/>
  <c r="T186" i="24"/>
  <c r="R185" i="24"/>
  <c r="AC185" i="24" s="1"/>
  <c r="T185" i="24"/>
  <c r="AD185" i="24"/>
  <c r="T181" i="24"/>
  <c r="AD181" i="24"/>
  <c r="R180" i="24"/>
  <c r="Y180" i="24" s="1"/>
  <c r="Z180" i="24"/>
  <c r="T174" i="24"/>
  <c r="T172" i="24"/>
  <c r="T171" i="24"/>
  <c r="R165" i="24"/>
  <c r="Z165" i="24"/>
  <c r="T163" i="24"/>
  <c r="T159" i="24"/>
  <c r="T156" i="24"/>
  <c r="T151" i="24"/>
  <c r="T145" i="24"/>
  <c r="AD145" i="24"/>
  <c r="AD142" i="24"/>
  <c r="T141" i="24"/>
  <c r="R136" i="24"/>
  <c r="S136" i="24" s="1"/>
  <c r="AD136" i="24"/>
  <c r="T136" i="24"/>
  <c r="R132" i="24"/>
  <c r="Y132" i="24" s="1"/>
  <c r="AD117" i="24"/>
  <c r="T116" i="24"/>
  <c r="AD114" i="24"/>
  <c r="T114" i="24"/>
  <c r="AD113" i="24"/>
  <c r="T107" i="24"/>
  <c r="Z107" i="24"/>
  <c r="R199" i="24"/>
  <c r="Y199" i="24" s="1"/>
  <c r="Z199" i="24"/>
  <c r="R169" i="24"/>
  <c r="Z169" i="24"/>
  <c r="T132" i="24"/>
  <c r="Z132" i="24"/>
  <c r="Z126" i="24"/>
  <c r="AD126" i="24"/>
  <c r="AD122" i="24"/>
  <c r="T122" i="24"/>
  <c r="R109" i="24"/>
  <c r="Y109" i="24" s="1"/>
  <c r="AD109" i="24"/>
  <c r="T109" i="24"/>
  <c r="Z108" i="24"/>
  <c r="AD108" i="24"/>
  <c r="T108" i="24"/>
  <c r="R284" i="24"/>
  <c r="Y284" i="24" s="1"/>
  <c r="R281" i="24"/>
  <c r="R280" i="24"/>
  <c r="Y280" i="24" s="1"/>
  <c r="R278" i="24"/>
  <c r="AD272" i="24"/>
  <c r="R266" i="24"/>
  <c r="AC266" i="24" s="1"/>
  <c r="AD256" i="24"/>
  <c r="AD251" i="24"/>
  <c r="AD249" i="24"/>
  <c r="T246" i="24"/>
  <c r="AD242" i="24"/>
  <c r="R238" i="24"/>
  <c r="Y238" i="24" s="1"/>
  <c r="AA238" i="24" s="1"/>
  <c r="R236" i="24"/>
  <c r="S236" i="24" s="1"/>
  <c r="AD233" i="24"/>
  <c r="T233" i="24"/>
  <c r="AD229" i="24"/>
  <c r="T229" i="24"/>
  <c r="AD225" i="24"/>
  <c r="T225" i="24"/>
  <c r="Z224" i="24"/>
  <c r="R223" i="24"/>
  <c r="Y223" i="24" s="1"/>
  <c r="T222" i="24"/>
  <c r="T221" i="24"/>
  <c r="AD217" i="24"/>
  <c r="T217" i="24"/>
  <c r="Z216" i="24"/>
  <c r="AD215" i="24"/>
  <c r="AD213" i="24"/>
  <c r="T213" i="24"/>
  <c r="Z212" i="24"/>
  <c r="T210" i="24"/>
  <c r="R207" i="24"/>
  <c r="S207" i="24" s="1"/>
  <c r="T206" i="24"/>
  <c r="Z205" i="24"/>
  <c r="Z204" i="24"/>
  <c r="AD200" i="24"/>
  <c r="AD199" i="24"/>
  <c r="R198" i="24"/>
  <c r="S198" i="24" s="1"/>
  <c r="AD198" i="24"/>
  <c r="T195" i="24"/>
  <c r="R193" i="24"/>
  <c r="AC193" i="24" s="1"/>
  <c r="T190" i="24"/>
  <c r="T184" i="24"/>
  <c r="Z183" i="24"/>
  <c r="T180" i="24"/>
  <c r="T179" i="24"/>
  <c r="Z178" i="24"/>
  <c r="R174" i="24"/>
  <c r="S174" i="24" s="1"/>
  <c r="Z168" i="24"/>
  <c r="AD167" i="24"/>
  <c r="R166" i="24"/>
  <c r="T166" i="24"/>
  <c r="T165" i="24"/>
  <c r="AD154" i="24"/>
  <c r="R153" i="24"/>
  <c r="S153" i="24" s="1"/>
  <c r="Z153" i="24"/>
  <c r="T153" i="24"/>
  <c r="Z151" i="24"/>
  <c r="AD149" i="24"/>
  <c r="T142" i="24"/>
  <c r="T137" i="24"/>
  <c r="T134" i="24"/>
  <c r="AD133" i="24"/>
  <c r="AD132" i="24"/>
  <c r="Z131" i="24"/>
  <c r="AD131" i="24"/>
  <c r="T129" i="24"/>
  <c r="T126" i="24"/>
  <c r="Z125" i="24"/>
  <c r="AD124" i="24"/>
  <c r="AD123" i="24"/>
  <c r="Z122" i="24"/>
  <c r="Z116" i="24"/>
  <c r="T111" i="24"/>
  <c r="Z110" i="24"/>
  <c r="Z109" i="24"/>
  <c r="R240" i="24"/>
  <c r="S240" i="24" s="1"/>
  <c r="AD237" i="24"/>
  <c r="Z236" i="24"/>
  <c r="Z233" i="24"/>
  <c r="T230" i="24"/>
  <c r="Z229" i="24"/>
  <c r="Z223" i="24"/>
  <c r="AD222" i="24"/>
  <c r="Z221" i="24"/>
  <c r="Z217" i="24"/>
  <c r="R215" i="24"/>
  <c r="T212" i="24"/>
  <c r="R209" i="24"/>
  <c r="R208" i="24"/>
  <c r="Y208" i="24" s="1"/>
  <c r="AD206" i="24"/>
  <c r="T204" i="24"/>
  <c r="T202" i="24"/>
  <c r="T201" i="24"/>
  <c r="Z200" i="24"/>
  <c r="T199" i="24"/>
  <c r="AD197" i="24"/>
  <c r="Z196" i="24"/>
  <c r="AD195" i="24"/>
  <c r="AD194" i="24"/>
  <c r="AD192" i="24"/>
  <c r="T191" i="24"/>
  <c r="Z185" i="24"/>
  <c r="R182" i="24"/>
  <c r="Y182" i="24" s="1"/>
  <c r="Z173" i="24"/>
  <c r="AD171" i="24"/>
  <c r="T170" i="24"/>
  <c r="T169" i="24"/>
  <c r="R168" i="24"/>
  <c r="S168" i="24" s="1"/>
  <c r="T167" i="24"/>
  <c r="Z166" i="24"/>
  <c r="AD165" i="24"/>
  <c r="Z164" i="24"/>
  <c r="AD164" i="24"/>
  <c r="AD162" i="24"/>
  <c r="R161" i="24"/>
  <c r="S161" i="24" s="1"/>
  <c r="Z161" i="24"/>
  <c r="T161" i="24"/>
  <c r="T160" i="24"/>
  <c r="Z160" i="24"/>
  <c r="AA160" i="24" s="1"/>
  <c r="T158" i="24"/>
  <c r="AD158" i="24"/>
  <c r="AD152" i="24"/>
  <c r="T150" i="24"/>
  <c r="T149" i="24"/>
  <c r="Z148" i="24"/>
  <c r="Z147" i="24"/>
  <c r="T147" i="24"/>
  <c r="AD146" i="24"/>
  <c r="Z145" i="24"/>
  <c r="R144" i="24"/>
  <c r="Y144" i="24" s="1"/>
  <c r="Z144" i="24"/>
  <c r="T139" i="24"/>
  <c r="AD138" i="24"/>
  <c r="T138" i="24"/>
  <c r="AD137" i="24"/>
  <c r="Z135" i="24"/>
  <c r="T135" i="24"/>
  <c r="T133" i="24"/>
  <c r="T131" i="24"/>
  <c r="Z130" i="24"/>
  <c r="AD129" i="24"/>
  <c r="T128" i="24"/>
  <c r="Z124" i="24"/>
  <c r="T123" i="24"/>
  <c r="Z115" i="24"/>
  <c r="T115" i="24"/>
  <c r="T113" i="24"/>
  <c r="Z106" i="24"/>
  <c r="AD106" i="24"/>
  <c r="R194" i="24"/>
  <c r="S194" i="24" s="1"/>
  <c r="R190" i="24"/>
  <c r="S190" i="24" s="1"/>
  <c r="R188" i="24"/>
  <c r="S188" i="24" s="1"/>
  <c r="R177" i="24"/>
  <c r="T177" i="24"/>
  <c r="AD177" i="24"/>
  <c r="T173" i="24"/>
  <c r="AD173" i="24"/>
  <c r="R172" i="24"/>
  <c r="AC172" i="24" s="1"/>
  <c r="Z172" i="24"/>
  <c r="T168" i="24"/>
  <c r="AD163" i="24"/>
  <c r="R162" i="24"/>
  <c r="S162" i="24" s="1"/>
  <c r="T162" i="24"/>
  <c r="AD159" i="24"/>
  <c r="Z155" i="24"/>
  <c r="T154" i="24"/>
  <c r="T143" i="24"/>
  <c r="AD140" i="24"/>
  <c r="T127" i="24"/>
  <c r="AD127" i="24"/>
  <c r="T120" i="24"/>
  <c r="T105" i="24"/>
  <c r="AD105" i="24"/>
  <c r="R155" i="24"/>
  <c r="S155" i="24" s="1"/>
  <c r="Z119" i="24"/>
  <c r="T118" i="24"/>
  <c r="AD112" i="24"/>
  <c r="Z104" i="24"/>
  <c r="R114" i="24"/>
  <c r="Y114" i="24" s="1"/>
  <c r="R104" i="24"/>
  <c r="AC104" i="24" s="1"/>
  <c r="AE104" i="24" s="1"/>
  <c r="R322" i="24"/>
  <c r="R317" i="24"/>
  <c r="R315" i="24"/>
  <c r="Y315" i="24" s="1"/>
  <c r="R308" i="24"/>
  <c r="S308" i="24" s="1"/>
  <c r="R252" i="24"/>
  <c r="Y252" i="24" s="1"/>
  <c r="R237" i="24"/>
  <c r="Y237" i="24" s="1"/>
  <c r="R231" i="24"/>
  <c r="Y231" i="24" s="1"/>
  <c r="AA231" i="24" s="1"/>
  <c r="R225" i="24"/>
  <c r="Y225" i="24" s="1"/>
  <c r="R224" i="24"/>
  <c r="S224" i="24" s="1"/>
  <c r="R220" i="24"/>
  <c r="AC220" i="24" s="1"/>
  <c r="R214" i="24"/>
  <c r="R213" i="24"/>
  <c r="R201" i="24"/>
  <c r="AC201" i="24" s="1"/>
  <c r="R200" i="24"/>
  <c r="Y200" i="24" s="1"/>
  <c r="R197" i="24"/>
  <c r="R191" i="24"/>
  <c r="Y191" i="24" s="1"/>
  <c r="R189" i="24"/>
  <c r="S189" i="24" s="1"/>
  <c r="R183" i="24"/>
  <c r="Y183" i="24" s="1"/>
  <c r="R181" i="24"/>
  <c r="R175" i="24"/>
  <c r="Y175" i="24" s="1"/>
  <c r="AA175" i="24" s="1"/>
  <c r="R173" i="24"/>
  <c r="R167" i="24"/>
  <c r="Y167" i="24" s="1"/>
  <c r="R164" i="24"/>
  <c r="AC164" i="24" s="1"/>
  <c r="R135" i="24"/>
  <c r="Y135" i="24" s="1"/>
  <c r="R128" i="24"/>
  <c r="S128" i="24" s="1"/>
  <c r="R127" i="24"/>
  <c r="S127" i="24" s="1"/>
  <c r="R125" i="24"/>
  <c r="R113" i="24"/>
  <c r="AC113" i="24" s="1"/>
  <c r="R112" i="24"/>
  <c r="Y112" i="24" s="1"/>
  <c r="R105" i="24"/>
  <c r="AC105" i="24" s="1"/>
  <c r="BR54" i="25"/>
  <c r="BR52" i="25"/>
  <c r="AI50" i="25"/>
  <c r="BR48" i="25"/>
  <c r="AI46" i="25"/>
  <c r="AI45" i="25"/>
  <c r="BR43" i="25"/>
  <c r="BR42" i="25"/>
  <c r="AI40" i="25"/>
  <c r="AI39" i="25"/>
  <c r="AI37" i="25"/>
  <c r="AI30" i="25"/>
  <c r="AI27" i="25"/>
  <c r="AI23" i="25"/>
  <c r="AI14" i="25"/>
  <c r="AI54" i="25"/>
  <c r="AI53" i="25"/>
  <c r="BR51" i="25"/>
  <c r="AI49" i="25"/>
  <c r="BR47" i="25"/>
  <c r="BR46" i="25"/>
  <c r="AI44" i="25"/>
  <c r="BR41" i="25"/>
  <c r="BR38" i="25"/>
  <c r="BR35" i="25"/>
  <c r="AI34" i="25"/>
  <c r="AI31" i="25"/>
  <c r="AI28" i="25"/>
  <c r="AI25" i="25"/>
  <c r="BR50" i="25"/>
  <c r="BR45" i="25"/>
  <c r="BR40" i="25"/>
  <c r="BU15" i="25"/>
  <c r="U15" i="25" s="1"/>
  <c r="AT14" i="25"/>
  <c r="L14" i="25"/>
  <c r="R14" i="25" s="1"/>
  <c r="BE14" i="25"/>
  <c r="S2452" i="24"/>
  <c r="AC1832" i="24"/>
  <c r="R2486" i="24"/>
  <c r="Y2486" i="24" s="1"/>
  <c r="R2470" i="24"/>
  <c r="R2454" i="24"/>
  <c r="Y2454" i="24" s="1"/>
  <c r="AA2454" i="24" s="1"/>
  <c r="R2438" i="24"/>
  <c r="Y2438" i="24" s="1"/>
  <c r="AA2438" i="24" s="1"/>
  <c r="Y2432" i="24"/>
  <c r="AA2432" i="24" s="1"/>
  <c r="R2422" i="24"/>
  <c r="AC2422" i="24" s="1"/>
  <c r="R2413" i="24"/>
  <c r="AC2413" i="24" s="1"/>
  <c r="R2409" i="24"/>
  <c r="AC2409" i="24" s="1"/>
  <c r="R2405" i="24"/>
  <c r="AC2405" i="24" s="1"/>
  <c r="R2401" i="24"/>
  <c r="AC2401" i="24" s="1"/>
  <c r="R2397" i="24"/>
  <c r="Y2397" i="24" s="1"/>
  <c r="AA2397" i="24" s="1"/>
  <c r="R2393" i="24"/>
  <c r="Y2393" i="24" s="1"/>
  <c r="AA2393" i="24" s="1"/>
  <c r="R2389" i="24"/>
  <c r="Y2389" i="24" s="1"/>
  <c r="R2385" i="24"/>
  <c r="S2385" i="24" s="1"/>
  <c r="U2385" i="24" s="1"/>
  <c r="AF2385" i="24" s="1"/>
  <c r="R2381" i="24"/>
  <c r="AC2381" i="24" s="1"/>
  <c r="R2377" i="24"/>
  <c r="AC2377" i="24" s="1"/>
  <c r="R2373" i="24"/>
  <c r="Y2373" i="24" s="1"/>
  <c r="R2369" i="24"/>
  <c r="S2369" i="24" s="1"/>
  <c r="R2365" i="24"/>
  <c r="Y2365" i="24" s="1"/>
  <c r="R2361" i="24"/>
  <c r="AC2361" i="24" s="1"/>
  <c r="R2357" i="24"/>
  <c r="Y2357" i="24" s="1"/>
  <c r="R2353" i="24"/>
  <c r="S2353" i="24" s="1"/>
  <c r="U2353" i="24" s="1"/>
  <c r="AF2353" i="24" s="1"/>
  <c r="R2349" i="24"/>
  <c r="AC2349" i="24" s="1"/>
  <c r="R2345" i="24"/>
  <c r="R2341" i="24"/>
  <c r="AC2341" i="24" s="1"/>
  <c r="R2337" i="24"/>
  <c r="Y2337" i="24" s="1"/>
  <c r="R2333" i="24"/>
  <c r="AC2333" i="24" s="1"/>
  <c r="R2329" i="24"/>
  <c r="S2329" i="24" s="1"/>
  <c r="R2325" i="24"/>
  <c r="Y2325" i="24" s="1"/>
  <c r="R2321" i="24"/>
  <c r="Y2321" i="24" s="1"/>
  <c r="AA2321" i="24" s="1"/>
  <c r="R2317" i="24"/>
  <c r="AC2317" i="24" s="1"/>
  <c r="R2313" i="24"/>
  <c r="Y2313" i="24" s="1"/>
  <c r="R2309" i="24"/>
  <c r="AC2309" i="24" s="1"/>
  <c r="R2305" i="24"/>
  <c r="R2301" i="24"/>
  <c r="AC2301" i="24" s="1"/>
  <c r="R2297" i="24"/>
  <c r="S2297" i="24" s="1"/>
  <c r="R2293" i="24"/>
  <c r="Y2293" i="24" s="1"/>
  <c r="R2289" i="24"/>
  <c r="S2289" i="24" s="1"/>
  <c r="R2285" i="24"/>
  <c r="S2285" i="24" s="1"/>
  <c r="U2285" i="24" s="1"/>
  <c r="AF2285" i="24" s="1"/>
  <c r="R2281" i="24"/>
  <c r="Y2281" i="24" s="1"/>
  <c r="R2277" i="24"/>
  <c r="AC2277" i="24" s="1"/>
  <c r="R2273" i="24"/>
  <c r="Y2273" i="24" s="1"/>
  <c r="R2266" i="24"/>
  <c r="R2209" i="24"/>
  <c r="AC2209" i="24" s="1"/>
  <c r="R2164" i="24"/>
  <c r="AC2164" i="24" s="1"/>
  <c r="AE2164" i="24" s="1"/>
  <c r="R2157" i="24"/>
  <c r="S2157" i="24" s="1"/>
  <c r="R2148" i="24"/>
  <c r="S2148" i="24" s="1"/>
  <c r="U2148" i="24" s="1"/>
  <c r="AF2148" i="24" s="1"/>
  <c r="R2145" i="24"/>
  <c r="R2087" i="24"/>
  <c r="R2055" i="24"/>
  <c r="R2023" i="24"/>
  <c r="Y2023" i="24" s="1"/>
  <c r="R1991" i="24"/>
  <c r="S1991" i="24" s="1"/>
  <c r="R1959" i="24"/>
  <c r="AC1959" i="24" s="1"/>
  <c r="R1927" i="24"/>
  <c r="Y1927" i="24" s="1"/>
  <c r="R1895" i="24"/>
  <c r="Y1895" i="24" s="1"/>
  <c r="R2257" i="24"/>
  <c r="AC2257" i="24" s="1"/>
  <c r="R2228" i="24"/>
  <c r="R2218" i="24"/>
  <c r="R2213" i="24"/>
  <c r="R2211" i="24"/>
  <c r="S2211" i="24" s="1"/>
  <c r="R2201" i="24"/>
  <c r="S2201" i="24" s="1"/>
  <c r="R2199" i="24"/>
  <c r="Y2190" i="24"/>
  <c r="R2150" i="24"/>
  <c r="R2125" i="24"/>
  <c r="R2103" i="24"/>
  <c r="Y2103" i="24" s="1"/>
  <c r="R2071" i="24"/>
  <c r="S2071" i="24" s="1"/>
  <c r="R2039" i="24"/>
  <c r="Y2039" i="24" s="1"/>
  <c r="R2007" i="24"/>
  <c r="Y2007" i="24" s="1"/>
  <c r="R1975" i="24"/>
  <c r="Y1975" i="24" s="1"/>
  <c r="R1943" i="24"/>
  <c r="AC1943" i="24" s="1"/>
  <c r="R1911" i="24"/>
  <c r="S1911" i="24" s="1"/>
  <c r="R1879" i="24"/>
  <c r="R1868" i="24"/>
  <c r="AC1868" i="24" s="1"/>
  <c r="R1667" i="24"/>
  <c r="R1659" i="24"/>
  <c r="Y1659" i="24" s="1"/>
  <c r="R1655" i="24"/>
  <c r="R1647" i="24"/>
  <c r="S1647" i="24" s="1"/>
  <c r="R1547" i="24"/>
  <c r="R1531" i="24"/>
  <c r="Y1531" i="24" s="1"/>
  <c r="R1515" i="24"/>
  <c r="R1499" i="24"/>
  <c r="AC1499" i="24" s="1"/>
  <c r="R1483" i="24"/>
  <c r="AC1483" i="24" s="1"/>
  <c r="R1467" i="24"/>
  <c r="R1455" i="24"/>
  <c r="S1455" i="24" s="1"/>
  <c r="R1177" i="24"/>
  <c r="Y1177" i="24" s="1"/>
  <c r="Y931" i="24"/>
  <c r="Y911" i="24"/>
  <c r="S911" i="24"/>
  <c r="AC911" i="24"/>
  <c r="R1854" i="24"/>
  <c r="Y1854" i="24" s="1"/>
  <c r="R1846" i="24"/>
  <c r="Y1846" i="24" s="1"/>
  <c r="R1790" i="24"/>
  <c r="R1785" i="24"/>
  <c r="Y1785" i="24" s="1"/>
  <c r="R1781" i="24"/>
  <c r="Y1781" i="24" s="1"/>
  <c r="R1762" i="24"/>
  <c r="AC1762" i="24" s="1"/>
  <c r="R1754" i="24"/>
  <c r="R1749" i="24"/>
  <c r="S1749" i="24" s="1"/>
  <c r="R1742" i="24"/>
  <c r="R1730" i="24"/>
  <c r="S1730" i="24" s="1"/>
  <c r="R2482" i="24"/>
  <c r="R2477" i="24"/>
  <c r="R2466" i="24"/>
  <c r="Y2466" i="24" s="1"/>
  <c r="R2461" i="24"/>
  <c r="AC2461" i="24" s="1"/>
  <c r="R2445" i="24"/>
  <c r="R2434" i="24"/>
  <c r="R2272" i="24"/>
  <c r="R2256" i="24"/>
  <c r="AC2256" i="24" s="1"/>
  <c r="R2247" i="24"/>
  <c r="Y2247" i="24" s="1"/>
  <c r="R2212" i="24"/>
  <c r="S2212" i="24" s="1"/>
  <c r="R2195" i="24"/>
  <c r="S2195" i="24" s="1"/>
  <c r="R2188" i="24"/>
  <c r="AC2188" i="24" s="1"/>
  <c r="R2183" i="24"/>
  <c r="S2183" i="24" s="1"/>
  <c r="R2175" i="24"/>
  <c r="AC2175" i="24" s="1"/>
  <c r="R2171" i="24"/>
  <c r="S2171" i="24" s="1"/>
  <c r="R2114" i="24"/>
  <c r="U2113" i="24"/>
  <c r="AF2113" i="24" s="1"/>
  <c r="R2107" i="24"/>
  <c r="R2098" i="24"/>
  <c r="S2098" i="24" s="1"/>
  <c r="R2091" i="24"/>
  <c r="R2082" i="24"/>
  <c r="R2075" i="24"/>
  <c r="Y2075" i="24" s="1"/>
  <c r="R2066" i="24"/>
  <c r="AC2066" i="24" s="1"/>
  <c r="R2059" i="24"/>
  <c r="S2059" i="24" s="1"/>
  <c r="R2050" i="24"/>
  <c r="Y2050" i="24" s="1"/>
  <c r="AA2050" i="24" s="1"/>
  <c r="R2043" i="24"/>
  <c r="R2034" i="24"/>
  <c r="R2027" i="24"/>
  <c r="Y2027" i="24" s="1"/>
  <c r="R2018" i="24"/>
  <c r="R2011" i="24"/>
  <c r="S2011" i="24" s="1"/>
  <c r="R2002" i="24"/>
  <c r="Y2002" i="24" s="1"/>
  <c r="R1995" i="24"/>
  <c r="Y1995" i="24" s="1"/>
  <c r="AA1995" i="24" s="1"/>
  <c r="R1986" i="24"/>
  <c r="S1986" i="24" s="1"/>
  <c r="R1979" i="24"/>
  <c r="R1970" i="24"/>
  <c r="S1970" i="24" s="1"/>
  <c r="R1963" i="24"/>
  <c r="S1963" i="24" s="1"/>
  <c r="R1954" i="24"/>
  <c r="R1947" i="24"/>
  <c r="Y1947" i="24" s="1"/>
  <c r="R1938" i="24"/>
  <c r="AC1938" i="24" s="1"/>
  <c r="R1931" i="24"/>
  <c r="AC1931" i="24" s="1"/>
  <c r="R1922" i="24"/>
  <c r="Y1922" i="24" s="1"/>
  <c r="R1915" i="24"/>
  <c r="R1906" i="24"/>
  <c r="S1906" i="24" s="1"/>
  <c r="R1899" i="24"/>
  <c r="R1890" i="24"/>
  <c r="AC1890" i="24" s="1"/>
  <c r="R1883" i="24"/>
  <c r="AC1883" i="24" s="1"/>
  <c r="R1874" i="24"/>
  <c r="R1867" i="24"/>
  <c r="S1867" i="24" s="1"/>
  <c r="R1858" i="24"/>
  <c r="Y1858" i="24" s="1"/>
  <c r="R1851" i="24"/>
  <c r="R1847" i="24"/>
  <c r="Y1847" i="24" s="1"/>
  <c r="R1838" i="24"/>
  <c r="AC1838" i="24" s="1"/>
  <c r="R1833" i="24"/>
  <c r="Y1833" i="24" s="1"/>
  <c r="AA1833" i="24" s="1"/>
  <c r="R1830" i="24"/>
  <c r="Y1830" i="24" s="1"/>
  <c r="R1829" i="24"/>
  <c r="Y1829" i="24" s="1"/>
  <c r="R1825" i="24"/>
  <c r="R1805" i="24"/>
  <c r="R1794" i="24"/>
  <c r="AC1794" i="24" s="1"/>
  <c r="R1774" i="24"/>
  <c r="S1774" i="24" s="1"/>
  <c r="R1769" i="24"/>
  <c r="Y1769" i="24" s="1"/>
  <c r="R1761" i="24"/>
  <c r="R1741" i="24"/>
  <c r="R1737" i="24"/>
  <c r="R1729" i="24"/>
  <c r="R1709" i="24"/>
  <c r="R1705" i="24"/>
  <c r="R1697" i="24"/>
  <c r="R1682" i="24"/>
  <c r="S1682" i="24" s="1"/>
  <c r="R1674" i="24"/>
  <c r="AC1674" i="24" s="1"/>
  <c r="AE1674" i="24" s="1"/>
  <c r="R1661" i="24"/>
  <c r="R1657" i="24"/>
  <c r="R1654" i="24"/>
  <c r="R1653" i="24"/>
  <c r="S1653" i="24" s="1"/>
  <c r="R1646" i="24"/>
  <c r="Y1646" i="24" s="1"/>
  <c r="R1633" i="24"/>
  <c r="R1553" i="24"/>
  <c r="AC1553" i="24" s="1"/>
  <c r="R1546" i="24"/>
  <c r="AC1546" i="24" s="1"/>
  <c r="R1537" i="24"/>
  <c r="Y1537" i="24" s="1"/>
  <c r="R1530" i="24"/>
  <c r="AC1530" i="24" s="1"/>
  <c r="R1521" i="24"/>
  <c r="R1514" i="24"/>
  <c r="R1505" i="24"/>
  <c r="S1505" i="24" s="1"/>
  <c r="R1498" i="24"/>
  <c r="R1489" i="24"/>
  <c r="Y1489" i="24" s="1"/>
  <c r="AA1489" i="24" s="1"/>
  <c r="R1482" i="24"/>
  <c r="R1473" i="24"/>
  <c r="S1473" i="24" s="1"/>
  <c r="R1466" i="24"/>
  <c r="R1457" i="24"/>
  <c r="AC1457" i="24" s="1"/>
  <c r="R1416" i="24"/>
  <c r="AC1416" i="24" s="1"/>
  <c r="AE1416" i="24" s="1"/>
  <c r="R1413" i="24"/>
  <c r="S1413" i="24" s="1"/>
  <c r="R1404" i="24"/>
  <c r="AC1404" i="24" s="1"/>
  <c r="R1401" i="24"/>
  <c r="AC1401" i="24" s="1"/>
  <c r="R1367" i="24"/>
  <c r="Y1367" i="24" s="1"/>
  <c r="R1331" i="24"/>
  <c r="S1331" i="24" s="1"/>
  <c r="R1312" i="24"/>
  <c r="AC1312" i="24" s="1"/>
  <c r="R1310" i="24"/>
  <c r="Y1310" i="24" s="1"/>
  <c r="R1291" i="24"/>
  <c r="AC1291" i="24" s="1"/>
  <c r="R1216" i="24"/>
  <c r="Y1216" i="24" s="1"/>
  <c r="R922" i="24"/>
  <c r="Y922" i="24" s="1"/>
  <c r="R907" i="24"/>
  <c r="R1821" i="24"/>
  <c r="R1810" i="24"/>
  <c r="R1782" i="24"/>
  <c r="AC1782" i="24" s="1"/>
  <c r="R1777" i="24"/>
  <c r="R1750" i="24"/>
  <c r="R1722" i="24"/>
  <c r="R1718" i="24"/>
  <c r="R1717" i="24"/>
  <c r="S1717" i="24" s="1"/>
  <c r="R1710" i="24"/>
  <c r="Y1710" i="24" s="1"/>
  <c r="Y835" i="24"/>
  <c r="AC835" i="24"/>
  <c r="S835" i="24"/>
  <c r="R2498" i="24"/>
  <c r="Y2498" i="24" s="1"/>
  <c r="R2493" i="24"/>
  <c r="S2493" i="24" s="1"/>
  <c r="R2450" i="24"/>
  <c r="S2450" i="24" s="1"/>
  <c r="R2429" i="24"/>
  <c r="S2429" i="24" s="1"/>
  <c r="R2418" i="24"/>
  <c r="R2494" i="24"/>
  <c r="AC2494" i="24" s="1"/>
  <c r="R2489" i="24"/>
  <c r="Y2489" i="24" s="1"/>
  <c r="R2478" i="24"/>
  <c r="S2478" i="24" s="1"/>
  <c r="U2478" i="24" s="1"/>
  <c r="AF2478" i="24" s="1"/>
  <c r="R2473" i="24"/>
  <c r="R2462" i="24"/>
  <c r="AC2462" i="24" s="1"/>
  <c r="R2457" i="24"/>
  <c r="S2457" i="24" s="1"/>
  <c r="R2446" i="24"/>
  <c r="S2446" i="24" s="1"/>
  <c r="R2441" i="24"/>
  <c r="AC2441" i="24" s="1"/>
  <c r="R2430" i="24"/>
  <c r="AC2430" i="24" s="1"/>
  <c r="R2425" i="24"/>
  <c r="Y2425" i="24" s="1"/>
  <c r="AA2425" i="24" s="1"/>
  <c r="R2414" i="24"/>
  <c r="Y2414" i="24" s="1"/>
  <c r="R2410" i="24"/>
  <c r="S2410" i="24" s="1"/>
  <c r="U2410" i="24" s="1"/>
  <c r="AF2410" i="24" s="1"/>
  <c r="R2406" i="24"/>
  <c r="Y2406" i="24" s="1"/>
  <c r="AA2406" i="24" s="1"/>
  <c r="R2402" i="24"/>
  <c r="AC2402" i="24" s="1"/>
  <c r="R2398" i="24"/>
  <c r="S2398" i="24" s="1"/>
  <c r="R2394" i="24"/>
  <c r="S2394" i="24" s="1"/>
  <c r="U2394" i="24" s="1"/>
  <c r="AF2394" i="24" s="1"/>
  <c r="R2390" i="24"/>
  <c r="S2390" i="24" s="1"/>
  <c r="U2390" i="24" s="1"/>
  <c r="AF2390" i="24" s="1"/>
  <c r="R2386" i="24"/>
  <c r="Y2386" i="24" s="1"/>
  <c r="R2382" i="24"/>
  <c r="R2378" i="24"/>
  <c r="S2378" i="24" s="1"/>
  <c r="R2374" i="24"/>
  <c r="S2374" i="24" s="1"/>
  <c r="R2370" i="24"/>
  <c r="Y2370" i="24" s="1"/>
  <c r="R2366" i="24"/>
  <c r="AC2366" i="24" s="1"/>
  <c r="R2362" i="24"/>
  <c r="AC2362" i="24" s="1"/>
  <c r="R2358" i="24"/>
  <c r="R2354" i="24"/>
  <c r="R2350" i="24"/>
  <c r="Y2350" i="24" s="1"/>
  <c r="R2346" i="24"/>
  <c r="S2346" i="24" s="1"/>
  <c r="R2342" i="24"/>
  <c r="R2338" i="24"/>
  <c r="AC2338" i="24" s="1"/>
  <c r="R2334" i="24"/>
  <c r="Y2334" i="24" s="1"/>
  <c r="R2330" i="24"/>
  <c r="S2330" i="24" s="1"/>
  <c r="R2326" i="24"/>
  <c r="S2326" i="24" s="1"/>
  <c r="U2326" i="24" s="1"/>
  <c r="AF2326" i="24" s="1"/>
  <c r="R2322" i="24"/>
  <c r="AC2322" i="24" s="1"/>
  <c r="R2318" i="24"/>
  <c r="Y2318" i="24" s="1"/>
  <c r="R2314" i="24"/>
  <c r="S2314" i="24" s="1"/>
  <c r="R2310" i="24"/>
  <c r="R2306" i="24"/>
  <c r="Y2306" i="24" s="1"/>
  <c r="R2302" i="24"/>
  <c r="AC2302" i="24" s="1"/>
  <c r="R2298" i="24"/>
  <c r="S2298" i="24" s="1"/>
  <c r="R2294" i="24"/>
  <c r="S2294" i="24" s="1"/>
  <c r="U2294" i="24" s="1"/>
  <c r="AF2294" i="24" s="1"/>
  <c r="R2290" i="24"/>
  <c r="AC2290" i="24" s="1"/>
  <c r="R2286" i="24"/>
  <c r="R2282" i="24"/>
  <c r="S2282" i="24" s="1"/>
  <c r="R2278" i="24"/>
  <c r="R2274" i="24"/>
  <c r="AC2274" i="24" s="1"/>
  <c r="R2271" i="24"/>
  <c r="R2269" i="24"/>
  <c r="AC2269" i="24" s="1"/>
  <c r="R2267" i="24"/>
  <c r="R2259" i="24"/>
  <c r="Y2259" i="24" s="1"/>
  <c r="R2243" i="24"/>
  <c r="Y2243" i="24" s="1"/>
  <c r="R2241" i="24"/>
  <c r="R2231" i="24"/>
  <c r="S2231" i="24" s="1"/>
  <c r="R2223" i="24"/>
  <c r="R2219" i="24"/>
  <c r="AC2219" i="24" s="1"/>
  <c r="R2196" i="24"/>
  <c r="AC2196" i="24" s="1"/>
  <c r="R2179" i="24"/>
  <c r="S2179" i="24" s="1"/>
  <c r="R2172" i="24"/>
  <c r="R2167" i="24"/>
  <c r="AC2167" i="24" s="1"/>
  <c r="AE2167" i="24" s="1"/>
  <c r="R2159" i="24"/>
  <c r="R2158" i="24"/>
  <c r="S2158" i="24" s="1"/>
  <c r="R2154" i="24"/>
  <c r="R2147" i="24"/>
  <c r="S2147" i="24" s="1"/>
  <c r="R2146" i="24"/>
  <c r="AC2146" i="24" s="1"/>
  <c r="R2143" i="24"/>
  <c r="Y2143" i="24" s="1"/>
  <c r="R2142" i="24"/>
  <c r="S2142" i="24" s="1"/>
  <c r="R2138" i="24"/>
  <c r="R2131" i="24"/>
  <c r="AC2131" i="24" s="1"/>
  <c r="R2130" i="24"/>
  <c r="AC2130" i="24" s="1"/>
  <c r="R2127" i="24"/>
  <c r="R2126" i="24"/>
  <c r="S2126" i="24" s="1"/>
  <c r="R2122" i="24"/>
  <c r="R2111" i="24"/>
  <c r="S2111" i="24" s="1"/>
  <c r="R2104" i="24"/>
  <c r="Y2104" i="24" s="1"/>
  <c r="R2102" i="24"/>
  <c r="Y2102" i="24" s="1"/>
  <c r="R2095" i="24"/>
  <c r="R2088" i="24"/>
  <c r="S2088" i="24" s="1"/>
  <c r="R2086" i="24"/>
  <c r="Y2086" i="24" s="1"/>
  <c r="R2079" i="24"/>
  <c r="S2079" i="24" s="1"/>
  <c r="R2072" i="24"/>
  <c r="Y2072" i="24" s="1"/>
  <c r="R2070" i="24"/>
  <c r="Y2070" i="24" s="1"/>
  <c r="R2063" i="24"/>
  <c r="R2056" i="24"/>
  <c r="R2054" i="24"/>
  <c r="R2047" i="24"/>
  <c r="S2047" i="24" s="1"/>
  <c r="R2040" i="24"/>
  <c r="R2038" i="24"/>
  <c r="Y2038" i="24" s="1"/>
  <c r="R2031" i="24"/>
  <c r="R2024" i="24"/>
  <c r="Y2024" i="24" s="1"/>
  <c r="R2022" i="24"/>
  <c r="AC2022" i="24" s="1"/>
  <c r="AE2022" i="24" s="1"/>
  <c r="R2015" i="24"/>
  <c r="R2008" i="24"/>
  <c r="R2006" i="24"/>
  <c r="AC2006" i="24" s="1"/>
  <c r="R1999" i="24"/>
  <c r="Y1999" i="24" s="1"/>
  <c r="R1992" i="24"/>
  <c r="S1992" i="24" s="1"/>
  <c r="R1990" i="24"/>
  <c r="AC1990" i="24" s="1"/>
  <c r="R1983" i="24"/>
  <c r="Y1983" i="24" s="1"/>
  <c r="R1976" i="24"/>
  <c r="S1976" i="24" s="1"/>
  <c r="R1974" i="24"/>
  <c r="AC1974" i="24" s="1"/>
  <c r="R1967" i="24"/>
  <c r="Y1967" i="24" s="1"/>
  <c r="AA1967" i="24" s="1"/>
  <c r="R1960" i="24"/>
  <c r="AC1960" i="24" s="1"/>
  <c r="AE1960" i="24" s="1"/>
  <c r="R1958" i="24"/>
  <c r="AC1958" i="24" s="1"/>
  <c r="R1951" i="24"/>
  <c r="Y1951" i="24" s="1"/>
  <c r="R1944" i="24"/>
  <c r="R1942" i="24"/>
  <c r="AC1942" i="24" s="1"/>
  <c r="R1935" i="24"/>
  <c r="R1928" i="24"/>
  <c r="AC1928" i="24" s="1"/>
  <c r="R1926" i="24"/>
  <c r="R1919" i="24"/>
  <c r="S1919" i="24" s="1"/>
  <c r="R1912" i="24"/>
  <c r="Y1912" i="24" s="1"/>
  <c r="R1910" i="24"/>
  <c r="Y1910" i="24" s="1"/>
  <c r="R1903" i="24"/>
  <c r="R1896" i="24"/>
  <c r="AC1896" i="24" s="1"/>
  <c r="R1894" i="24"/>
  <c r="AC1894" i="24" s="1"/>
  <c r="AE1894" i="24" s="1"/>
  <c r="R1887" i="24"/>
  <c r="AC1887" i="24" s="1"/>
  <c r="R1880" i="24"/>
  <c r="R1878" i="24"/>
  <c r="Y1878" i="24" s="1"/>
  <c r="R1871" i="24"/>
  <c r="R1864" i="24"/>
  <c r="Y1864" i="24" s="1"/>
  <c r="R1862" i="24"/>
  <c r="R1855" i="24"/>
  <c r="Y1855" i="24" s="1"/>
  <c r="R1848" i="24"/>
  <c r="Y1848" i="24" s="1"/>
  <c r="AA1848" i="24" s="1"/>
  <c r="R1822" i="24"/>
  <c r="S1822" i="24" s="1"/>
  <c r="R1817" i="24"/>
  <c r="Y1817" i="24" s="1"/>
  <c r="R1814" i="24"/>
  <c r="R1813" i="24"/>
  <c r="Y1813" i="24" s="1"/>
  <c r="R1809" i="24"/>
  <c r="R1795" i="24"/>
  <c r="R1789" i="24"/>
  <c r="R1787" i="24"/>
  <c r="R1778" i="24"/>
  <c r="Y1778" i="24" s="1"/>
  <c r="R1775" i="24"/>
  <c r="Y1775" i="24" s="1"/>
  <c r="R1766" i="24"/>
  <c r="Y1766" i="24" s="1"/>
  <c r="R1765" i="24"/>
  <c r="S1765" i="24" s="1"/>
  <c r="U1765" i="24" s="1"/>
  <c r="AF1765" i="24" s="1"/>
  <c r="R1758" i="24"/>
  <c r="R1746" i="24"/>
  <c r="S1746" i="24" s="1"/>
  <c r="R1743" i="24"/>
  <c r="S1743" i="24" s="1"/>
  <c r="R1738" i="24"/>
  <c r="AC1738" i="24" s="1"/>
  <c r="R1734" i="24"/>
  <c r="S1734" i="24" s="1"/>
  <c r="U1734" i="24" s="1"/>
  <c r="AF1734" i="24" s="1"/>
  <c r="R1733" i="24"/>
  <c r="S1733" i="24" s="1"/>
  <c r="R1726" i="24"/>
  <c r="S1726" i="24" s="1"/>
  <c r="R1714" i="24"/>
  <c r="Y1714" i="24" s="1"/>
  <c r="R1711" i="24"/>
  <c r="R1706" i="24"/>
  <c r="R1702" i="24"/>
  <c r="Y1702" i="24" s="1"/>
  <c r="R1701" i="24"/>
  <c r="S1701" i="24" s="1"/>
  <c r="R1694" i="24"/>
  <c r="Y1694" i="24" s="1"/>
  <c r="R1683" i="24"/>
  <c r="R1681" i="24"/>
  <c r="R1675" i="24"/>
  <c r="Y1675" i="24" s="1"/>
  <c r="R1671" i="24"/>
  <c r="Y1671" i="24" s="1"/>
  <c r="R1666" i="24"/>
  <c r="R1663" i="24"/>
  <c r="S1663" i="24" s="1"/>
  <c r="R1658" i="24"/>
  <c r="R1645" i="24"/>
  <c r="R1641" i="24"/>
  <c r="S1641" i="24" s="1"/>
  <c r="R1638" i="24"/>
  <c r="R1637" i="24"/>
  <c r="S1637" i="24" s="1"/>
  <c r="R1630" i="24"/>
  <c r="AC1630" i="24" s="1"/>
  <c r="R1623" i="24"/>
  <c r="S1623" i="24" s="1"/>
  <c r="R1619" i="24"/>
  <c r="R1615" i="24"/>
  <c r="R1611" i="24"/>
  <c r="R1607" i="24"/>
  <c r="S1607" i="24" s="1"/>
  <c r="R1603" i="24"/>
  <c r="Y1603" i="24" s="1"/>
  <c r="R1599" i="24"/>
  <c r="R1595" i="24"/>
  <c r="R1591" i="24"/>
  <c r="R1587" i="24"/>
  <c r="Y1587" i="24" s="1"/>
  <c r="R1583" i="24"/>
  <c r="R1579" i="24"/>
  <c r="S1579" i="24" s="1"/>
  <c r="R1575" i="24"/>
  <c r="S1575" i="24" s="1"/>
  <c r="U1575" i="24" s="1"/>
  <c r="AF1575" i="24" s="1"/>
  <c r="R1571" i="24"/>
  <c r="R1567" i="24"/>
  <c r="S1567" i="24" s="1"/>
  <c r="R1563" i="24"/>
  <c r="S1563" i="24" s="1"/>
  <c r="R1559" i="24"/>
  <c r="R1557" i="24"/>
  <c r="Y1557" i="24" s="1"/>
  <c r="R1550" i="24"/>
  <c r="R1543" i="24"/>
  <c r="R1541" i="24"/>
  <c r="S1541" i="24" s="1"/>
  <c r="R1534" i="24"/>
  <c r="R1527" i="24"/>
  <c r="R1525" i="24"/>
  <c r="Y1525" i="24" s="1"/>
  <c r="R1518" i="24"/>
  <c r="AC1518" i="24" s="1"/>
  <c r="R1511" i="24"/>
  <c r="AC1511" i="24" s="1"/>
  <c r="R1509" i="24"/>
  <c r="R1502" i="24"/>
  <c r="R1495" i="24"/>
  <c r="AC1495" i="24" s="1"/>
  <c r="AE1495" i="24" s="1"/>
  <c r="R1493" i="24"/>
  <c r="S1493" i="24" s="1"/>
  <c r="R1486" i="24"/>
  <c r="R1479" i="24"/>
  <c r="R1477" i="24"/>
  <c r="S1477" i="24" s="1"/>
  <c r="R1451" i="24"/>
  <c r="R1440" i="24"/>
  <c r="R1439" i="24"/>
  <c r="Y1439" i="24" s="1"/>
  <c r="R1437" i="24"/>
  <c r="Y1437" i="24" s="1"/>
  <c r="R1422" i="24"/>
  <c r="R1410" i="24"/>
  <c r="AC1410" i="24" s="1"/>
  <c r="R1379" i="24"/>
  <c r="R1345" i="24"/>
  <c r="AC1345" i="24" s="1"/>
  <c r="R1320" i="24"/>
  <c r="Y1320" i="24" s="1"/>
  <c r="R1318" i="24"/>
  <c r="AC1318" i="24" s="1"/>
  <c r="R1315" i="24"/>
  <c r="AC1315" i="24" s="1"/>
  <c r="R1309" i="24"/>
  <c r="R1300" i="24"/>
  <c r="Y1300" i="24" s="1"/>
  <c r="R1298" i="24"/>
  <c r="R1202" i="24"/>
  <c r="Y1202" i="24" s="1"/>
  <c r="R1183" i="24"/>
  <c r="R1181" i="24"/>
  <c r="R1162" i="24"/>
  <c r="AC1162" i="24" s="1"/>
  <c r="R1138" i="24"/>
  <c r="Y1138" i="24" s="1"/>
  <c r="R1134" i="24"/>
  <c r="AC1134" i="24" s="1"/>
  <c r="R1132" i="24"/>
  <c r="AC1132" i="24" s="1"/>
  <c r="R1115" i="24"/>
  <c r="AC1115" i="24" s="1"/>
  <c r="R1100" i="24"/>
  <c r="AC1100" i="24" s="1"/>
  <c r="R1083" i="24"/>
  <c r="S1083" i="24" s="1"/>
  <c r="R1068" i="24"/>
  <c r="AC1068" i="24" s="1"/>
  <c r="R1051" i="24"/>
  <c r="R1036" i="24"/>
  <c r="AC1036" i="24" s="1"/>
  <c r="R1019" i="24"/>
  <c r="Y1019" i="24" s="1"/>
  <c r="R947" i="24"/>
  <c r="R945" i="24"/>
  <c r="S945" i="24" s="1"/>
  <c r="R934" i="24"/>
  <c r="AC934" i="24" s="1"/>
  <c r="R932" i="24"/>
  <c r="S932" i="24" s="1"/>
  <c r="R928" i="24"/>
  <c r="Y928" i="24" s="1"/>
  <c r="R924" i="24"/>
  <c r="AC924" i="24" s="1"/>
  <c r="R920" i="24"/>
  <c r="S920" i="24" s="1"/>
  <c r="R902" i="24"/>
  <c r="AC902" i="24" s="1"/>
  <c r="AE902" i="24" s="1"/>
  <c r="R900" i="24"/>
  <c r="R870" i="24"/>
  <c r="R868" i="24"/>
  <c r="AC868" i="24" s="1"/>
  <c r="R838" i="24"/>
  <c r="S838" i="24" s="1"/>
  <c r="R836" i="24"/>
  <c r="Y836" i="24" s="1"/>
  <c r="R806" i="24"/>
  <c r="Y806" i="24" s="1"/>
  <c r="AA806" i="24" s="1"/>
  <c r="R804" i="24"/>
  <c r="AC804" i="24" s="1"/>
  <c r="AE804" i="24" s="1"/>
  <c r="R774" i="24"/>
  <c r="R772" i="24"/>
  <c r="Y772" i="24" s="1"/>
  <c r="AA772" i="24" s="1"/>
  <c r="R751" i="24"/>
  <c r="R1470" i="24"/>
  <c r="S1470" i="24" s="1"/>
  <c r="R1463" i="24"/>
  <c r="R1461" i="24"/>
  <c r="R1454" i="24"/>
  <c r="Y1454" i="24" s="1"/>
  <c r="R1447" i="24"/>
  <c r="R1445" i="24"/>
  <c r="Y1445" i="24" s="1"/>
  <c r="R1438" i="24"/>
  <c r="R1426" i="24"/>
  <c r="R1417" i="24"/>
  <c r="Y1417" i="24" s="1"/>
  <c r="R1395" i="24"/>
  <c r="AC1395" i="24" s="1"/>
  <c r="R1384" i="24"/>
  <c r="R1383" i="24"/>
  <c r="Y1383" i="24" s="1"/>
  <c r="R1381" i="24"/>
  <c r="R1375" i="24"/>
  <c r="Y1375" i="24" s="1"/>
  <c r="R1361" i="24"/>
  <c r="S1361" i="24" s="1"/>
  <c r="R1357" i="24"/>
  <c r="Y1357" i="24" s="1"/>
  <c r="R1355" i="24"/>
  <c r="R1343" i="24"/>
  <c r="S1343" i="24" s="1"/>
  <c r="R1334" i="24"/>
  <c r="S1334" i="24" s="1"/>
  <c r="R1327" i="24"/>
  <c r="S1327" i="24" s="1"/>
  <c r="R1322" i="24"/>
  <c r="R1304" i="24"/>
  <c r="R1302" i="24"/>
  <c r="S1302" i="24" s="1"/>
  <c r="R1299" i="24"/>
  <c r="Y1299" i="24" s="1"/>
  <c r="R1294" i="24"/>
  <c r="R1284" i="24"/>
  <c r="Y1284" i="24" s="1"/>
  <c r="R1282" i="24"/>
  <c r="S1282" i="24" s="1"/>
  <c r="R1277" i="24"/>
  <c r="R1275" i="24"/>
  <c r="S1275" i="24" s="1"/>
  <c r="R1260" i="24"/>
  <c r="R1258" i="24"/>
  <c r="S1258" i="24" s="1"/>
  <c r="R1240" i="24"/>
  <c r="S1240" i="24" s="1"/>
  <c r="R1238" i="24"/>
  <c r="S1238" i="24" s="1"/>
  <c r="R1235" i="24"/>
  <c r="AC1235" i="24" s="1"/>
  <c r="R1230" i="24"/>
  <c r="S1230" i="24" s="1"/>
  <c r="R1209" i="24"/>
  <c r="AC1209" i="24" s="1"/>
  <c r="R1194" i="24"/>
  <c r="R1189" i="24"/>
  <c r="R1179" i="24"/>
  <c r="S1179" i="24" s="1"/>
  <c r="R1171" i="24"/>
  <c r="S1171" i="24" s="1"/>
  <c r="R1170" i="24"/>
  <c r="Y1170" i="24" s="1"/>
  <c r="R1160" i="24"/>
  <c r="Y1160" i="24" s="1"/>
  <c r="R1154" i="24"/>
  <c r="R1152" i="24"/>
  <c r="AC1152" i="24" s="1"/>
  <c r="AE1152" i="24" s="1"/>
  <c r="R1150" i="24"/>
  <c r="R1122" i="24"/>
  <c r="AC1122" i="24" s="1"/>
  <c r="R1120" i="24"/>
  <c r="AC1120" i="24" s="1"/>
  <c r="R1118" i="24"/>
  <c r="S1118" i="24" s="1"/>
  <c r="U1118" i="24" s="1"/>
  <c r="AF1118" i="24" s="1"/>
  <c r="R1090" i="24"/>
  <c r="AC1090" i="24" s="1"/>
  <c r="R1088" i="24"/>
  <c r="AC1088" i="24" s="1"/>
  <c r="R1086" i="24"/>
  <c r="R1058" i="24"/>
  <c r="S1058" i="24" s="1"/>
  <c r="U1058" i="24" s="1"/>
  <c r="AF1058" i="24" s="1"/>
  <c r="R1056" i="24"/>
  <c r="AC1056" i="24" s="1"/>
  <c r="R1054" i="24"/>
  <c r="R1026" i="24"/>
  <c r="R1024" i="24"/>
  <c r="AC1024" i="24" s="1"/>
  <c r="R1022" i="24"/>
  <c r="R1003" i="24"/>
  <c r="AC1003" i="24" s="1"/>
  <c r="R969" i="24"/>
  <c r="S969" i="24" s="1"/>
  <c r="R915" i="24"/>
  <c r="R913" i="24"/>
  <c r="R881" i="24"/>
  <c r="Y881" i="24" s="1"/>
  <c r="R849" i="24"/>
  <c r="S849" i="24" s="1"/>
  <c r="R817" i="24"/>
  <c r="AC817" i="24" s="1"/>
  <c r="R785" i="24"/>
  <c r="R769" i="24"/>
  <c r="S769" i="24" s="1"/>
  <c r="R1399" i="24"/>
  <c r="S1399" i="24" s="1"/>
  <c r="R1369" i="24"/>
  <c r="S1369" i="24" s="1"/>
  <c r="R1365" i="24"/>
  <c r="Y1365" i="24" s="1"/>
  <c r="R1261" i="24"/>
  <c r="R1223" i="24"/>
  <c r="S1223" i="24" s="1"/>
  <c r="R1198" i="24"/>
  <c r="Y1198" i="24" s="1"/>
  <c r="R1185" i="24"/>
  <c r="Y1185" i="24" s="1"/>
  <c r="R1174" i="24"/>
  <c r="Y787" i="24"/>
  <c r="R740" i="24"/>
  <c r="Y740" i="24" s="1"/>
  <c r="AA740" i="24" s="1"/>
  <c r="R738" i="24"/>
  <c r="R713" i="24"/>
  <c r="R696" i="24"/>
  <c r="Y696" i="24" s="1"/>
  <c r="R596" i="24"/>
  <c r="R527" i="24"/>
  <c r="S527" i="24" s="1"/>
  <c r="R511" i="24"/>
  <c r="S511" i="24" s="1"/>
  <c r="U511" i="24" s="1"/>
  <c r="AF511" i="24" s="1"/>
  <c r="Y357" i="24"/>
  <c r="R896" i="24"/>
  <c r="Y896" i="24" s="1"/>
  <c r="AA896" i="24" s="1"/>
  <c r="R892" i="24"/>
  <c r="AC892" i="24" s="1"/>
  <c r="R888" i="24"/>
  <c r="S888" i="24" s="1"/>
  <c r="R864" i="24"/>
  <c r="R860" i="24"/>
  <c r="Y860" i="24" s="1"/>
  <c r="R856" i="24"/>
  <c r="R832" i="24"/>
  <c r="S832" i="24" s="1"/>
  <c r="R828" i="24"/>
  <c r="R824" i="24"/>
  <c r="Y824" i="24" s="1"/>
  <c r="R800" i="24"/>
  <c r="R796" i="24"/>
  <c r="R792" i="24"/>
  <c r="Y792" i="24" s="1"/>
  <c r="R781" i="24"/>
  <c r="AC781" i="24" s="1"/>
  <c r="R777" i="24"/>
  <c r="R773" i="24"/>
  <c r="S773" i="24" s="1"/>
  <c r="R763" i="24"/>
  <c r="Y763" i="24" s="1"/>
  <c r="AA763" i="24" s="1"/>
  <c r="R757" i="24"/>
  <c r="S757" i="24" s="1"/>
  <c r="R747" i="24"/>
  <c r="AC747" i="24" s="1"/>
  <c r="R741" i="24"/>
  <c r="AC741" i="24" s="1"/>
  <c r="R732" i="24"/>
  <c r="Y732" i="24" s="1"/>
  <c r="R703" i="24"/>
  <c r="AC703" i="24" s="1"/>
  <c r="R648" i="24"/>
  <c r="S648" i="24" s="1"/>
  <c r="U648" i="24" s="1"/>
  <c r="AF648" i="24" s="1"/>
  <c r="R547" i="24"/>
  <c r="Y547" i="24" s="1"/>
  <c r="R1430" i="24"/>
  <c r="Y1430" i="24" s="1"/>
  <c r="R1423" i="24"/>
  <c r="AC1423" i="24" s="1"/>
  <c r="R1421" i="24"/>
  <c r="S1421" i="24" s="1"/>
  <c r="R1414" i="24"/>
  <c r="AC1414" i="24" s="1"/>
  <c r="R1407" i="24"/>
  <c r="S1407" i="24" s="1"/>
  <c r="R1405" i="24"/>
  <c r="Y1405" i="24" s="1"/>
  <c r="R1398" i="24"/>
  <c r="AC1398" i="24" s="1"/>
  <c r="R1391" i="24"/>
  <c r="AC1391" i="24" s="1"/>
  <c r="R1389" i="24"/>
  <c r="S1389" i="24" s="1"/>
  <c r="R1382" i="24"/>
  <c r="Y1382" i="24" s="1"/>
  <c r="R1380" i="24"/>
  <c r="S1380" i="24" s="1"/>
  <c r="R1372" i="24"/>
  <c r="R1364" i="24"/>
  <c r="R1356" i="24"/>
  <c r="Y1356" i="24" s="1"/>
  <c r="R1348" i="24"/>
  <c r="Y1348" i="24" s="1"/>
  <c r="R1341" i="24"/>
  <c r="S1341" i="24" s="1"/>
  <c r="R1337" i="24"/>
  <c r="S1337" i="24" s="1"/>
  <c r="R1333" i="24"/>
  <c r="S1333" i="24" s="1"/>
  <c r="R1329" i="24"/>
  <c r="S1329" i="24" s="1"/>
  <c r="R1325" i="24"/>
  <c r="S1325" i="24" s="1"/>
  <c r="R1311" i="24"/>
  <c r="S1311" i="24" s="1"/>
  <c r="U1311" i="24" s="1"/>
  <c r="AF1311" i="24" s="1"/>
  <c r="R1295" i="24"/>
  <c r="Y1295" i="24" s="1"/>
  <c r="AA1295" i="24" s="1"/>
  <c r="R1279" i="24"/>
  <c r="Y1279" i="24" s="1"/>
  <c r="R1263" i="24"/>
  <c r="Y1263" i="24" s="1"/>
  <c r="R1247" i="24"/>
  <c r="AC1247" i="24" s="1"/>
  <c r="AE1247" i="24" s="1"/>
  <c r="R1231" i="24"/>
  <c r="R1222" i="24"/>
  <c r="S1222" i="24" s="1"/>
  <c r="R1219" i="24"/>
  <c r="AC1219" i="24" s="1"/>
  <c r="R1218" i="24"/>
  <c r="R1212" i="24"/>
  <c r="R1201" i="24"/>
  <c r="AC1201" i="24" s="1"/>
  <c r="R1200" i="24"/>
  <c r="Y1200" i="24" s="1"/>
  <c r="R1197" i="24"/>
  <c r="R1190" i="24"/>
  <c r="AC1190" i="24" s="1"/>
  <c r="R1187" i="24"/>
  <c r="AC1187" i="24" s="1"/>
  <c r="R1186" i="24"/>
  <c r="Y1186" i="24" s="1"/>
  <c r="R1180" i="24"/>
  <c r="R1169" i="24"/>
  <c r="Y1169" i="24" s="1"/>
  <c r="R1168" i="24"/>
  <c r="Y1168" i="24" s="1"/>
  <c r="R1165" i="24"/>
  <c r="S1165" i="24" s="1"/>
  <c r="R1158" i="24"/>
  <c r="S1158" i="24" s="1"/>
  <c r="R1144" i="24"/>
  <c r="AC1144" i="24" s="1"/>
  <c r="R1142" i="24"/>
  <c r="AC1142" i="24" s="1"/>
  <c r="AE1142" i="24" s="1"/>
  <c r="R1128" i="24"/>
  <c r="AC1128" i="24" s="1"/>
  <c r="R1126" i="24"/>
  <c r="R1112" i="24"/>
  <c r="AC1112" i="24" s="1"/>
  <c r="R1110" i="24"/>
  <c r="Y1110" i="24" s="1"/>
  <c r="R1096" i="24"/>
  <c r="AC1096" i="24" s="1"/>
  <c r="R1094" i="24"/>
  <c r="R1080" i="24"/>
  <c r="AC1080" i="24" s="1"/>
  <c r="AE1080" i="24" s="1"/>
  <c r="R1078" i="24"/>
  <c r="AC1078" i="24" s="1"/>
  <c r="R1064" i="24"/>
  <c r="AC1064" i="24" s="1"/>
  <c r="R1062" i="24"/>
  <c r="Y1062" i="24" s="1"/>
  <c r="R1048" i="24"/>
  <c r="AC1048" i="24" s="1"/>
  <c r="R1046" i="24"/>
  <c r="Y1046" i="24" s="1"/>
  <c r="R1032" i="24"/>
  <c r="AC1032" i="24" s="1"/>
  <c r="R1030" i="24"/>
  <c r="Y1030" i="24" s="1"/>
  <c r="R1016" i="24"/>
  <c r="AC1016" i="24" s="1"/>
  <c r="R1014" i="24"/>
  <c r="S1014" i="24" s="1"/>
  <c r="R998" i="24"/>
  <c r="Y998" i="24" s="1"/>
  <c r="R996" i="24"/>
  <c r="R993" i="24"/>
  <c r="R985" i="24"/>
  <c r="AC985" i="24" s="1"/>
  <c r="R980" i="24"/>
  <c r="S980" i="24" s="1"/>
  <c r="R961" i="24"/>
  <c r="Y961" i="24" s="1"/>
  <c r="R953" i="24"/>
  <c r="Y953" i="24" s="1"/>
  <c r="R948" i="24"/>
  <c r="AC948" i="24" s="1"/>
  <c r="R929" i="24"/>
  <c r="S929" i="24" s="1"/>
  <c r="R921" i="24"/>
  <c r="Y921" i="24" s="1"/>
  <c r="R916" i="24"/>
  <c r="R897" i="24"/>
  <c r="AC897" i="24" s="1"/>
  <c r="AE897" i="24" s="1"/>
  <c r="R889" i="24"/>
  <c r="R884" i="24"/>
  <c r="AC884" i="24" s="1"/>
  <c r="R865" i="24"/>
  <c r="S865" i="24" s="1"/>
  <c r="R857" i="24"/>
  <c r="S857" i="24" s="1"/>
  <c r="R852" i="24"/>
  <c r="Y852" i="24" s="1"/>
  <c r="R833" i="24"/>
  <c r="Y833" i="24" s="1"/>
  <c r="R825" i="24"/>
  <c r="R820" i="24"/>
  <c r="Y820" i="24" s="1"/>
  <c r="R801" i="24"/>
  <c r="S801" i="24" s="1"/>
  <c r="R793" i="24"/>
  <c r="R788" i="24"/>
  <c r="S788" i="24" s="1"/>
  <c r="R764" i="24"/>
  <c r="Y764" i="24" s="1"/>
  <c r="R758" i="24"/>
  <c r="Y758" i="24" s="1"/>
  <c r="R748" i="24"/>
  <c r="Y748" i="24" s="1"/>
  <c r="R742" i="24"/>
  <c r="R729" i="24"/>
  <c r="Y729" i="24" s="1"/>
  <c r="R710" i="24"/>
  <c r="S710" i="24" s="1"/>
  <c r="R705" i="24"/>
  <c r="AC705" i="24" s="1"/>
  <c r="R654" i="24"/>
  <c r="S654" i="24" s="1"/>
  <c r="U654" i="24" s="1"/>
  <c r="AF654" i="24" s="1"/>
  <c r="R636" i="24"/>
  <c r="Y611" i="24"/>
  <c r="AA611" i="24" s="1"/>
  <c r="R586" i="24"/>
  <c r="Y586" i="24" s="1"/>
  <c r="R535" i="24"/>
  <c r="S535" i="24" s="1"/>
  <c r="R519" i="24"/>
  <c r="S519" i="24" s="1"/>
  <c r="R489" i="24"/>
  <c r="R733" i="24"/>
  <c r="Y733" i="24" s="1"/>
  <c r="R723" i="24"/>
  <c r="R717" i="24"/>
  <c r="Y717" i="24" s="1"/>
  <c r="R709" i="24"/>
  <c r="AC709" i="24" s="1"/>
  <c r="R689" i="24"/>
  <c r="R687" i="24"/>
  <c r="AC687" i="24" s="1"/>
  <c r="R682" i="24"/>
  <c r="AC682" i="24" s="1"/>
  <c r="R676" i="24"/>
  <c r="S676" i="24" s="1"/>
  <c r="R638" i="24"/>
  <c r="R634" i="24"/>
  <c r="R629" i="24"/>
  <c r="S629" i="24" s="1"/>
  <c r="R615" i="24"/>
  <c r="S615" i="24" s="1"/>
  <c r="R609" i="24"/>
  <c r="Y609" i="24" s="1"/>
  <c r="R602" i="24"/>
  <c r="R598" i="24"/>
  <c r="R594" i="24"/>
  <c r="Y594" i="24" s="1"/>
  <c r="R563" i="24"/>
  <c r="Y563" i="24" s="1"/>
  <c r="R548" i="24"/>
  <c r="AC548" i="24" s="1"/>
  <c r="R503" i="24"/>
  <c r="Y503" i="24" s="1"/>
  <c r="R482" i="24"/>
  <c r="AC482" i="24" s="1"/>
  <c r="R480" i="24"/>
  <c r="R450" i="24"/>
  <c r="Y450" i="24" s="1"/>
  <c r="R448" i="24"/>
  <c r="AC448" i="24" s="1"/>
  <c r="R361" i="24"/>
  <c r="R345" i="24"/>
  <c r="R342" i="24"/>
  <c r="AC342" i="24" s="1"/>
  <c r="R341" i="24"/>
  <c r="R339" i="24"/>
  <c r="S339" i="24" s="1"/>
  <c r="R334" i="24"/>
  <c r="R330" i="24"/>
  <c r="S241" i="24"/>
  <c r="Y233" i="24"/>
  <c r="S233" i="24"/>
  <c r="AC233" i="24"/>
  <c r="R718" i="24"/>
  <c r="R702" i="24"/>
  <c r="S702" i="24" s="1"/>
  <c r="R690" i="24"/>
  <c r="R686" i="24"/>
  <c r="R475" i="24"/>
  <c r="AC475" i="24" s="1"/>
  <c r="R443" i="24"/>
  <c r="AC443" i="24" s="1"/>
  <c r="Y272" i="24"/>
  <c r="R659" i="24"/>
  <c r="Y659" i="24" s="1"/>
  <c r="R644" i="24"/>
  <c r="R639" i="24"/>
  <c r="Y639" i="24" s="1"/>
  <c r="AA639" i="24" s="1"/>
  <c r="R616" i="24"/>
  <c r="Y616" i="24" s="1"/>
  <c r="R603" i="24"/>
  <c r="R599" i="24"/>
  <c r="R587" i="24"/>
  <c r="R583" i="24"/>
  <c r="R571" i="24"/>
  <c r="R567" i="24"/>
  <c r="R555" i="24"/>
  <c r="R551" i="24"/>
  <c r="R537" i="24"/>
  <c r="Y537" i="24" s="1"/>
  <c r="R529" i="24"/>
  <c r="AC529" i="24" s="1"/>
  <c r="R521" i="24"/>
  <c r="S521" i="24" s="1"/>
  <c r="R513" i="24"/>
  <c r="S513" i="24" s="1"/>
  <c r="R504" i="24"/>
  <c r="AC504" i="24" s="1"/>
  <c r="R497" i="24"/>
  <c r="S497" i="24" s="1"/>
  <c r="R478" i="24"/>
  <c r="S478" i="24" s="1"/>
  <c r="R476" i="24"/>
  <c r="AC476" i="24" s="1"/>
  <c r="R462" i="24"/>
  <c r="AC462" i="24" s="1"/>
  <c r="AE462" i="24" s="1"/>
  <c r="R460" i="24"/>
  <c r="S460" i="24" s="1"/>
  <c r="R446" i="24"/>
  <c r="S446" i="24" s="1"/>
  <c r="R444" i="24"/>
  <c r="AC444" i="24" s="1"/>
  <c r="R354" i="24"/>
  <c r="R350" i="24"/>
  <c r="R347" i="24"/>
  <c r="R297" i="24"/>
  <c r="AC297" i="24" s="1"/>
  <c r="R290" i="24"/>
  <c r="R286" i="24"/>
  <c r="Y286" i="24" s="1"/>
  <c r="AA286" i="24" s="1"/>
  <c r="R285" i="24"/>
  <c r="R283" i="24"/>
  <c r="AC283" i="24" s="1"/>
  <c r="R267" i="24"/>
  <c r="AC267" i="24" s="1"/>
  <c r="R257" i="24"/>
  <c r="Y257" i="24" s="1"/>
  <c r="R244" i="24"/>
  <c r="AC244" i="24" s="1"/>
  <c r="R228" i="24"/>
  <c r="S228" i="24" s="1"/>
  <c r="R708" i="24"/>
  <c r="R706" i="24"/>
  <c r="S706" i="24" s="1"/>
  <c r="R692" i="24"/>
  <c r="R683" i="24"/>
  <c r="R679" i="24"/>
  <c r="Y679" i="24" s="1"/>
  <c r="R674" i="24"/>
  <c r="R671" i="24"/>
  <c r="Y671" i="24" s="1"/>
  <c r="R660" i="24"/>
  <c r="Y660" i="24" s="1"/>
  <c r="R655" i="24"/>
  <c r="AC655" i="24" s="1"/>
  <c r="R645" i="24"/>
  <c r="Y645" i="24" s="1"/>
  <c r="R640" i="24"/>
  <c r="AC640" i="24" s="1"/>
  <c r="R633" i="24"/>
  <c r="AC633" i="24" s="1"/>
  <c r="R628" i="24"/>
  <c r="R623" i="24"/>
  <c r="AC623" i="24" s="1"/>
  <c r="R617" i="24"/>
  <c r="R612" i="24"/>
  <c r="R607" i="24"/>
  <c r="R505" i="24"/>
  <c r="R490" i="24"/>
  <c r="Y490" i="24" s="1"/>
  <c r="AA490" i="24" s="1"/>
  <c r="R479" i="24"/>
  <c r="AC479" i="24" s="1"/>
  <c r="R474" i="24"/>
  <c r="Y474" i="24" s="1"/>
  <c r="R472" i="24"/>
  <c r="S472" i="24" s="1"/>
  <c r="R463" i="24"/>
  <c r="AC463" i="24" s="1"/>
  <c r="R458" i="24"/>
  <c r="Y458" i="24" s="1"/>
  <c r="R456" i="24"/>
  <c r="Y456" i="24" s="1"/>
  <c r="R447" i="24"/>
  <c r="AC447" i="24" s="1"/>
  <c r="R442" i="24"/>
  <c r="R440" i="24"/>
  <c r="AC440" i="24" s="1"/>
  <c r="R348" i="24"/>
  <c r="S348" i="24" s="1"/>
  <c r="R338" i="24"/>
  <c r="R319" i="24"/>
  <c r="S319" i="24" s="1"/>
  <c r="R303" i="24"/>
  <c r="Y303" i="24" s="1"/>
  <c r="AA303" i="24" s="1"/>
  <c r="R292" i="24"/>
  <c r="Y217" i="24"/>
  <c r="R186" i="24"/>
  <c r="S186" i="24" s="1"/>
  <c r="R149" i="24"/>
  <c r="AC149" i="24" s="1"/>
  <c r="R147" i="24"/>
  <c r="Y147" i="24" s="1"/>
  <c r="R326" i="24"/>
  <c r="AC326" i="24" s="1"/>
  <c r="R323" i="24"/>
  <c r="AC323" i="24" s="1"/>
  <c r="R314" i="24"/>
  <c r="R305" i="24"/>
  <c r="R298" i="24"/>
  <c r="R277" i="24"/>
  <c r="Y277" i="24" s="1"/>
  <c r="R274" i="24"/>
  <c r="AC274" i="24" s="1"/>
  <c r="R258" i="24"/>
  <c r="AC258" i="24" s="1"/>
  <c r="R246" i="24"/>
  <c r="AC246" i="24" s="1"/>
  <c r="R239" i="24"/>
  <c r="S239" i="24" s="1"/>
  <c r="R234" i="24"/>
  <c r="AC234" i="24" s="1"/>
  <c r="R226" i="24"/>
  <c r="S226" i="24" s="1"/>
  <c r="Y222" i="24"/>
  <c r="AC222" i="24"/>
  <c r="R218" i="24"/>
  <c r="S218" i="24" s="1"/>
  <c r="R210" i="24"/>
  <c r="S210" i="24" s="1"/>
  <c r="R202" i="24"/>
  <c r="S202" i="24" s="1"/>
  <c r="R178" i="24"/>
  <c r="S178" i="24" s="1"/>
  <c r="R151" i="24"/>
  <c r="AC151" i="24" s="1"/>
  <c r="R141" i="24"/>
  <c r="AC141" i="24" s="1"/>
  <c r="R139" i="24"/>
  <c r="S139" i="24" s="1"/>
  <c r="R129" i="24"/>
  <c r="S129" i="24" s="1"/>
  <c r="R116" i="24"/>
  <c r="AC116" i="24" s="1"/>
  <c r="R331" i="24"/>
  <c r="S331" i="24" s="1"/>
  <c r="R324" i="24"/>
  <c r="S324" i="24" s="1"/>
  <c r="R321" i="24"/>
  <c r="AC321" i="24" s="1"/>
  <c r="R320" i="24"/>
  <c r="Y320" i="24" s="1"/>
  <c r="R313" i="24"/>
  <c r="R312" i="24"/>
  <c r="AC312" i="24" s="1"/>
  <c r="R310" i="24"/>
  <c r="S310" i="24" s="1"/>
  <c r="R307" i="24"/>
  <c r="R302" i="24"/>
  <c r="Y302" i="24" s="1"/>
  <c r="AA302" i="24" s="1"/>
  <c r="R295" i="24"/>
  <c r="S295" i="24" s="1"/>
  <c r="R294" i="24"/>
  <c r="AC294" i="24" s="1"/>
  <c r="R291" i="24"/>
  <c r="R282" i="24"/>
  <c r="R276" i="24"/>
  <c r="AC276" i="24" s="1"/>
  <c r="R265" i="24"/>
  <c r="Y265" i="24" s="1"/>
  <c r="R259" i="24"/>
  <c r="R235" i="24"/>
  <c r="Y235" i="24" s="1"/>
  <c r="R170" i="24"/>
  <c r="S170" i="24" s="1"/>
  <c r="R156" i="24"/>
  <c r="S156" i="24" s="1"/>
  <c r="R154" i="24"/>
  <c r="R130" i="24"/>
  <c r="AC130" i="24" s="1"/>
  <c r="AE130" i="24" s="1"/>
  <c r="R120" i="24"/>
  <c r="S120" i="24" s="1"/>
  <c r="R227" i="24"/>
  <c r="Y227" i="24" s="1"/>
  <c r="R219" i="24"/>
  <c r="Y219" i="24" s="1"/>
  <c r="R211" i="24"/>
  <c r="AC211" i="24" s="1"/>
  <c r="R203" i="24"/>
  <c r="AC203" i="24" s="1"/>
  <c r="AE203" i="24" s="1"/>
  <c r="R195" i="24"/>
  <c r="S195" i="24" s="1"/>
  <c r="R187" i="24"/>
  <c r="Y187" i="24" s="1"/>
  <c r="R179" i="24"/>
  <c r="AC179" i="24" s="1"/>
  <c r="R171" i="24"/>
  <c r="Y171" i="24" s="1"/>
  <c r="AA171" i="24" s="1"/>
  <c r="R163" i="24"/>
  <c r="Y163" i="24" s="1"/>
  <c r="R157" i="24"/>
  <c r="AC157" i="24" s="1"/>
  <c r="R146" i="24"/>
  <c r="Y146" i="24" s="1"/>
  <c r="R145" i="24"/>
  <c r="Y145" i="24" s="1"/>
  <c r="R140" i="24"/>
  <c r="S140" i="24" s="1"/>
  <c r="R137" i="24"/>
  <c r="AC137" i="24" s="1"/>
  <c r="R121" i="24"/>
  <c r="Y121" i="24" s="1"/>
  <c r="R131" i="24"/>
  <c r="Y131" i="24" s="1"/>
  <c r="R124" i="24"/>
  <c r="Y124" i="24" s="1"/>
  <c r="R122" i="24"/>
  <c r="AC122" i="24" s="1"/>
  <c r="R115" i="24"/>
  <c r="AC115" i="24" s="1"/>
  <c r="R107" i="24"/>
  <c r="AC107" i="24" s="1"/>
  <c r="S2261" i="24"/>
  <c r="AC2261" i="24"/>
  <c r="Y2261" i="24"/>
  <c r="S2245" i="24"/>
  <c r="U2245" i="24" s="1"/>
  <c r="AF2245" i="24" s="1"/>
  <c r="S2253" i="24"/>
  <c r="S2265" i="24"/>
  <c r="U2265" i="24" s="1"/>
  <c r="AF2265" i="24" s="1"/>
  <c r="V2252" i="24"/>
  <c r="W2252" i="24"/>
  <c r="V2156" i="24"/>
  <c r="W2156" i="24"/>
  <c r="V2140" i="24"/>
  <c r="W2140" i="24"/>
  <c r="AC2108" i="24"/>
  <c r="Y2058" i="24"/>
  <c r="AC2026" i="24"/>
  <c r="R2268" i="24"/>
  <c r="W2265" i="24"/>
  <c r="V2264" i="24"/>
  <c r="W2264" i="24"/>
  <c r="R2252" i="24"/>
  <c r="R2248" i="24"/>
  <c r="R2244" i="24"/>
  <c r="R2240" i="24"/>
  <c r="R2236" i="24"/>
  <c r="W2225" i="24"/>
  <c r="R2224" i="24"/>
  <c r="AC2221" i="24"/>
  <c r="Y2221" i="24"/>
  <c r="AA2221" i="24" s="1"/>
  <c r="V2220" i="24"/>
  <c r="W2220" i="24"/>
  <c r="W2209" i="24"/>
  <c r="R2208" i="24"/>
  <c r="V2204" i="24"/>
  <c r="W2204" i="24"/>
  <c r="W2193" i="24"/>
  <c r="R2192" i="24"/>
  <c r="V2188" i="24"/>
  <c r="W2188" i="24"/>
  <c r="W2177" i="24"/>
  <c r="R2176" i="24"/>
  <c r="V2172" i="24"/>
  <c r="W2172" i="24"/>
  <c r="W2161" i="24"/>
  <c r="R2160" i="24"/>
  <c r="AC2144" i="24"/>
  <c r="V2144" i="24"/>
  <c r="W2144" i="24"/>
  <c r="S2128" i="24"/>
  <c r="AC2128" i="24"/>
  <c r="Y2128" i="24"/>
  <c r="V2128" i="24"/>
  <c r="W2128" i="24"/>
  <c r="S2116" i="24"/>
  <c r="AC2116" i="24"/>
  <c r="Y2116" i="24"/>
  <c r="V2116" i="24"/>
  <c r="W2116" i="24"/>
  <c r="S2112" i="24"/>
  <c r="AC2112" i="24"/>
  <c r="Y2110" i="24"/>
  <c r="AA2110" i="24" s="1"/>
  <c r="S2096" i="24"/>
  <c r="AC2096" i="24"/>
  <c r="Y2096" i="24"/>
  <c r="S2080" i="24"/>
  <c r="Y2078" i="24"/>
  <c r="AC2078" i="24"/>
  <c r="AC2064" i="24"/>
  <c r="Y2062" i="24"/>
  <c r="AC2062" i="24"/>
  <c r="AE2062" i="24" s="1"/>
  <c r="S2048" i="24"/>
  <c r="AC2048" i="24"/>
  <c r="Y2048" i="24"/>
  <c r="S2046" i="24"/>
  <c r="S2032" i="24"/>
  <c r="AC2032" i="24"/>
  <c r="Y2032" i="24"/>
  <c r="Y2030" i="24"/>
  <c r="AA2030" i="24" s="1"/>
  <c r="S2000" i="24"/>
  <c r="S1984" i="24"/>
  <c r="S1968" i="24"/>
  <c r="AC1968" i="24"/>
  <c r="AE1968" i="24" s="1"/>
  <c r="Y1968" i="24"/>
  <c r="Y1966" i="24"/>
  <c r="AA1966" i="24" s="1"/>
  <c r="S1952" i="24"/>
  <c r="U1952" i="24" s="1"/>
  <c r="AF1952" i="24" s="1"/>
  <c r="S1936" i="24"/>
  <c r="U1936" i="24" s="1"/>
  <c r="AF1936" i="24" s="1"/>
  <c r="AC1936" i="24"/>
  <c r="Y1936" i="24"/>
  <c r="S1920" i="24"/>
  <c r="AC1920" i="24"/>
  <c r="Y1920" i="24"/>
  <c r="AC1918" i="24"/>
  <c r="S1904" i="24"/>
  <c r="AC1904" i="24"/>
  <c r="Y1904" i="24"/>
  <c r="AC1902" i="24"/>
  <c r="Y1888" i="24"/>
  <c r="AC1872" i="24"/>
  <c r="AE1872" i="24" s="1"/>
  <c r="Y1872" i="24"/>
  <c r="S1840" i="24"/>
  <c r="S1807" i="24"/>
  <c r="AC1807" i="24"/>
  <c r="Y1807" i="24"/>
  <c r="V2268" i="24"/>
  <c r="W2268" i="24"/>
  <c r="V2248" i="24"/>
  <c r="W2248" i="24"/>
  <c r="V2244" i="24"/>
  <c r="W2244" i="24"/>
  <c r="V2240" i="24"/>
  <c r="W2240" i="24"/>
  <c r="V2236" i="24"/>
  <c r="W2236" i="24"/>
  <c r="V2224" i="24"/>
  <c r="W2224" i="24"/>
  <c r="V2208" i="24"/>
  <c r="W2208" i="24"/>
  <c r="V2176" i="24"/>
  <c r="W2176" i="24"/>
  <c r="S2124" i="24"/>
  <c r="V2124" i="24"/>
  <c r="W2124" i="24"/>
  <c r="S2099" i="24"/>
  <c r="AC2099" i="24"/>
  <c r="Y2099" i="24"/>
  <c r="S2092" i="24"/>
  <c r="U2092" i="24" s="1"/>
  <c r="AF2092" i="24" s="1"/>
  <c r="AC2090" i="24"/>
  <c r="Y2083" i="24"/>
  <c r="S2067" i="24"/>
  <c r="Y2067" i="24"/>
  <c r="S2060" i="24"/>
  <c r="S2028" i="24"/>
  <c r="AC2028" i="24"/>
  <c r="Y2028" i="24"/>
  <c r="S2012" i="24"/>
  <c r="AC2012" i="24"/>
  <c r="AE2012" i="24" s="1"/>
  <c r="S2003" i="24"/>
  <c r="W2498" i="24"/>
  <c r="W2486" i="24"/>
  <c r="W2482" i="24"/>
  <c r="W2478" i="24"/>
  <c r="Y2475" i="24"/>
  <c r="W2474" i="24"/>
  <c r="W2466" i="24"/>
  <c r="W2454" i="24"/>
  <c r="W2446" i="24"/>
  <c r="Y2443" i="24"/>
  <c r="W2438" i="24"/>
  <c r="Y2431" i="24"/>
  <c r="W2422" i="24"/>
  <c r="Y2399" i="24"/>
  <c r="W2398" i="24"/>
  <c r="W2394" i="24"/>
  <c r="Y2387" i="24"/>
  <c r="W2382" i="24"/>
  <c r="W2378" i="24"/>
  <c r="W2370" i="24"/>
  <c r="Y2363" i="24"/>
  <c r="W2362" i="24"/>
  <c r="W2358" i="24"/>
  <c r="W2354" i="24"/>
  <c r="Y2351" i="24"/>
  <c r="W2350" i="24"/>
  <c r="W2346" i="24"/>
  <c r="Y2343" i="24"/>
  <c r="W2342" i="24"/>
  <c r="W2338" i="24"/>
  <c r="W2334" i="24"/>
  <c r="W2330" i="24"/>
  <c r="W2326" i="24"/>
  <c r="Y2323" i="24"/>
  <c r="AA2323" i="24" s="1"/>
  <c r="W2322" i="24"/>
  <c r="W2318" i="24"/>
  <c r="W2314" i="24"/>
  <c r="Y2311" i="24"/>
  <c r="W2310" i="24"/>
  <c r="W2306" i="24"/>
  <c r="W2302" i="24"/>
  <c r="W2298" i="24"/>
  <c r="W2294" i="24"/>
  <c r="W2290" i="24"/>
  <c r="W2286" i="24"/>
  <c r="W2282" i="24"/>
  <c r="W2278" i="24"/>
  <c r="W2274" i="24"/>
  <c r="V2260" i="24"/>
  <c r="W2260" i="24"/>
  <c r="S2233" i="24"/>
  <c r="AC2233" i="24"/>
  <c r="Y2233" i="24"/>
  <c r="AA2233" i="24" s="1"/>
  <c r="V2232" i="24"/>
  <c r="W2232" i="24"/>
  <c r="V2216" i="24"/>
  <c r="W2216" i="24"/>
  <c r="V2200" i="24"/>
  <c r="W2200" i="24"/>
  <c r="V2184" i="24"/>
  <c r="W2184" i="24"/>
  <c r="V2168" i="24"/>
  <c r="W2168" i="24"/>
  <c r="V2157" i="24"/>
  <c r="S2149" i="24"/>
  <c r="V2148" i="24"/>
  <c r="W2148" i="24"/>
  <c r="V2141" i="24"/>
  <c r="S2132" i="24"/>
  <c r="AC2132" i="24"/>
  <c r="V2132" i="24"/>
  <c r="W2132" i="24"/>
  <c r="V2125" i="24"/>
  <c r="S2100" i="24"/>
  <c r="U2100" i="24" s="1"/>
  <c r="AF2100" i="24" s="1"/>
  <c r="AC2100" i="24"/>
  <c r="Y2100" i="24"/>
  <c r="S2084" i="24"/>
  <c r="AC2084" i="24"/>
  <c r="AE2084" i="24" s="1"/>
  <c r="Y2084" i="24"/>
  <c r="S2068" i="24"/>
  <c r="U2068" i="24" s="1"/>
  <c r="AF2068" i="24" s="1"/>
  <c r="AC2052" i="24"/>
  <c r="AC2020" i="24"/>
  <c r="S2004" i="24"/>
  <c r="AC2004" i="24"/>
  <c r="Y2004" i="24"/>
  <c r="AC1988" i="24"/>
  <c r="S1972" i="24"/>
  <c r="S1956" i="24"/>
  <c r="AC1956" i="24"/>
  <c r="Y1956" i="24"/>
  <c r="S1940" i="24"/>
  <c r="AC1940" i="24"/>
  <c r="Y1940" i="24"/>
  <c r="S1924" i="24"/>
  <c r="AC1924" i="24"/>
  <c r="AE1924" i="24" s="1"/>
  <c r="Y1924" i="24"/>
  <c r="S1908" i="24"/>
  <c r="Y1908" i="24"/>
  <c r="S1876" i="24"/>
  <c r="AC1876" i="24"/>
  <c r="AE1876" i="24" s="1"/>
  <c r="Y1876" i="24"/>
  <c r="S1803" i="24"/>
  <c r="AC1803" i="24"/>
  <c r="Y1803" i="24"/>
  <c r="S2207" i="24"/>
  <c r="AC2207" i="24"/>
  <c r="V2192" i="24"/>
  <c r="W2192" i="24"/>
  <c r="V2160" i="24"/>
  <c r="W2160" i="24"/>
  <c r="AC2044" i="24"/>
  <c r="Y2044" i="24"/>
  <c r="AC2019" i="24"/>
  <c r="S1996" i="24"/>
  <c r="U1996" i="24" s="1"/>
  <c r="AF1996" i="24" s="1"/>
  <c r="AC1996" i="24"/>
  <c r="W2494" i="24"/>
  <c r="W2490" i="24"/>
  <c r="Y2479" i="24"/>
  <c r="W2470" i="24"/>
  <c r="W2462" i="24"/>
  <c r="Y2459" i="24"/>
  <c r="W2458" i="24"/>
  <c r="W2450" i="24"/>
  <c r="Y2447" i="24"/>
  <c r="W2442" i="24"/>
  <c r="W2434" i="24"/>
  <c r="W2430" i="24"/>
  <c r="Y2427" i="24"/>
  <c r="W2426" i="24"/>
  <c r="W2418" i="24"/>
  <c r="W2414" i="24"/>
  <c r="W2410" i="24"/>
  <c r="Y2407" i="24"/>
  <c r="W2406" i="24"/>
  <c r="Y2403" i="24"/>
  <c r="W2402" i="24"/>
  <c r="Y2395" i="24"/>
  <c r="W2390" i="24"/>
  <c r="W2386" i="24"/>
  <c r="W2374" i="24"/>
  <c r="W2366" i="24"/>
  <c r="AC2479" i="24"/>
  <c r="AE2479" i="24" s="1"/>
  <c r="AC2475" i="24"/>
  <c r="AE2475" i="24" s="1"/>
  <c r="AC2427" i="24"/>
  <c r="AE2427" i="24" s="1"/>
  <c r="AC2407" i="24"/>
  <c r="AC2403" i="24"/>
  <c r="AC2395" i="24"/>
  <c r="AE2395" i="24" s="1"/>
  <c r="AC2391" i="24"/>
  <c r="AC2387" i="24"/>
  <c r="AC2383" i="24"/>
  <c r="AC2379" i="24"/>
  <c r="AC2359" i="24"/>
  <c r="AE2359" i="24" s="1"/>
  <c r="AC2351" i="24"/>
  <c r="AC2343" i="24"/>
  <c r="AC2323" i="24"/>
  <c r="AC2311" i="24"/>
  <c r="R2260" i="24"/>
  <c r="W2257" i="24"/>
  <c r="V2256" i="24"/>
  <c r="W2256" i="24"/>
  <c r="W2233" i="24"/>
  <c r="R2232" i="24"/>
  <c r="S2229" i="24"/>
  <c r="Y2229" i="24"/>
  <c r="AA2229" i="24" s="1"/>
  <c r="V2228" i="24"/>
  <c r="W2228" i="24"/>
  <c r="W2217" i="24"/>
  <c r="R2216" i="24"/>
  <c r="V2212" i="24"/>
  <c r="W2212" i="24"/>
  <c r="AA2207" i="24"/>
  <c r="W2201" i="24"/>
  <c r="R2200" i="24"/>
  <c r="V2196" i="24"/>
  <c r="W2196" i="24"/>
  <c r="W2185" i="24"/>
  <c r="R2184" i="24"/>
  <c r="V2180" i="24"/>
  <c r="W2180" i="24"/>
  <c r="W2169" i="24"/>
  <c r="R2168" i="24"/>
  <c r="V2164" i="24"/>
  <c r="W2164" i="24"/>
  <c r="V2152" i="24"/>
  <c r="W2152" i="24"/>
  <c r="V2145" i="24"/>
  <c r="AC2139" i="24"/>
  <c r="AC2137" i="24"/>
  <c r="V2136" i="24"/>
  <c r="W2136" i="24"/>
  <c r="V2129" i="24"/>
  <c r="S2123" i="24"/>
  <c r="S2121" i="24"/>
  <c r="AC2121" i="24"/>
  <c r="AE2121" i="24" s="1"/>
  <c r="Y2121" i="24"/>
  <c r="V2120" i="24"/>
  <c r="W2120" i="24"/>
  <c r="V2117" i="24"/>
  <c r="S1980" i="24"/>
  <c r="U1980" i="24" s="1"/>
  <c r="AF1980" i="24" s="1"/>
  <c r="AC1980" i="24"/>
  <c r="Y1978" i="24"/>
  <c r="AA1978" i="24" s="1"/>
  <c r="S1964" i="24"/>
  <c r="AC1964" i="24"/>
  <c r="Y1964" i="24"/>
  <c r="S1948" i="24"/>
  <c r="AC1948" i="24"/>
  <c r="Y1948" i="24"/>
  <c r="S1932" i="24"/>
  <c r="AC1932" i="24"/>
  <c r="AC1916" i="24"/>
  <c r="AE1916" i="24" s="1"/>
  <c r="Y1916" i="24"/>
  <c r="Y1914" i="24"/>
  <c r="AA1914" i="24" s="1"/>
  <c r="AC1914" i="24"/>
  <c r="S1900" i="24"/>
  <c r="Y1898" i="24"/>
  <c r="AA1898" i="24" s="1"/>
  <c r="AC1898" i="24"/>
  <c r="S1884" i="24"/>
  <c r="AC1884" i="24"/>
  <c r="AE1884" i="24" s="1"/>
  <c r="Y1884" i="24"/>
  <c r="Y1882" i="24"/>
  <c r="Y1866" i="24"/>
  <c r="AA1866" i="24" s="1"/>
  <c r="S1843" i="24"/>
  <c r="V1834" i="24"/>
  <c r="W1834" i="24"/>
  <c r="V1818" i="24"/>
  <c r="W1818" i="24"/>
  <c r="V1802" i="24"/>
  <c r="W1802" i="24"/>
  <c r="V1786" i="24"/>
  <c r="W1786" i="24"/>
  <c r="AC1783" i="24"/>
  <c r="AE1783" i="24" s="1"/>
  <c r="V1770" i="24"/>
  <c r="W1770" i="24"/>
  <c r="AC1756" i="24"/>
  <c r="Y1756" i="24"/>
  <c r="V1755" i="24"/>
  <c r="W1755" i="24"/>
  <c r="S1740" i="24"/>
  <c r="AC1740" i="24"/>
  <c r="Y1740" i="24"/>
  <c r="V1739" i="24"/>
  <c r="W1739" i="24"/>
  <c r="V1723" i="24"/>
  <c r="W1723" i="24"/>
  <c r="V1707" i="24"/>
  <c r="W1707" i="24"/>
  <c r="AC1692" i="24"/>
  <c r="V1691" i="24"/>
  <c r="W1691" i="24"/>
  <c r="V1675" i="24"/>
  <c r="W1675" i="24"/>
  <c r="V1659" i="24"/>
  <c r="W1659" i="24"/>
  <c r="V1643" i="24"/>
  <c r="W1643" i="24"/>
  <c r="S1628" i="24"/>
  <c r="U1628" i="24" s="1"/>
  <c r="AF1628" i="24" s="1"/>
  <c r="AC1628" i="24"/>
  <c r="Y1628" i="24"/>
  <c r="V1627" i="24"/>
  <c r="W1627" i="24"/>
  <c r="S1535" i="24"/>
  <c r="U1535" i="24" s="1"/>
  <c r="AF1535" i="24" s="1"/>
  <c r="AC1535" i="24"/>
  <c r="Y1535" i="24"/>
  <c r="AC1519" i="24"/>
  <c r="W2155" i="24"/>
  <c r="W2151" i="24"/>
  <c r="W2147" i="24"/>
  <c r="W2143" i="24"/>
  <c r="W2139" i="24"/>
  <c r="W2135" i="24"/>
  <c r="W2131" i="24"/>
  <c r="W2127" i="24"/>
  <c r="W2123" i="24"/>
  <c r="W2119" i="24"/>
  <c r="W2115" i="24"/>
  <c r="W2111" i="24"/>
  <c r="W2107" i="24"/>
  <c r="W2103" i="24"/>
  <c r="W2099" i="24"/>
  <c r="W2095" i="24"/>
  <c r="W2091" i="24"/>
  <c r="W2087" i="24"/>
  <c r="W2083" i="24"/>
  <c r="W2079" i="24"/>
  <c r="W2075" i="24"/>
  <c r="W2071" i="24"/>
  <c r="W2067" i="24"/>
  <c r="W2063" i="24"/>
  <c r="W2059" i="24"/>
  <c r="W2055" i="24"/>
  <c r="W2051" i="24"/>
  <c r="W2047" i="24"/>
  <c r="W2043" i="24"/>
  <c r="W2039" i="24"/>
  <c r="W2035" i="24"/>
  <c r="W2031" i="24"/>
  <c r="W2027" i="24"/>
  <c r="W2023" i="24"/>
  <c r="W2019" i="24"/>
  <c r="W2015" i="24"/>
  <c r="W2011" i="24"/>
  <c r="W2007" i="24"/>
  <c r="W2003" i="24"/>
  <c r="W1999" i="24"/>
  <c r="W1995" i="24"/>
  <c r="W1991" i="24"/>
  <c r="W1987" i="24"/>
  <c r="W1983" i="24"/>
  <c r="W1979" i="24"/>
  <c r="W1975" i="24"/>
  <c r="W1971" i="24"/>
  <c r="W1967" i="24"/>
  <c r="W1963" i="24"/>
  <c r="W1959" i="24"/>
  <c r="W1955" i="24"/>
  <c r="W1951" i="24"/>
  <c r="W1947" i="24"/>
  <c r="W1943" i="24"/>
  <c r="W1939" i="24"/>
  <c r="W1935" i="24"/>
  <c r="W1931" i="24"/>
  <c r="W1927" i="24"/>
  <c r="W1923" i="24"/>
  <c r="W1919" i="24"/>
  <c r="W1915" i="24"/>
  <c r="W1911" i="24"/>
  <c r="W1907" i="24"/>
  <c r="W1903" i="24"/>
  <c r="W1899" i="24"/>
  <c r="W1895" i="24"/>
  <c r="W1891" i="24"/>
  <c r="W1887" i="24"/>
  <c r="W1883" i="24"/>
  <c r="W1879" i="24"/>
  <c r="W1875" i="24"/>
  <c r="W1871" i="24"/>
  <c r="W1867" i="24"/>
  <c r="W1863" i="24"/>
  <c r="W1859" i="24"/>
  <c r="W1855" i="24"/>
  <c r="W1851" i="24"/>
  <c r="W1848" i="24"/>
  <c r="W1843" i="24"/>
  <c r="R1842" i="24"/>
  <c r="W1840" i="24"/>
  <c r="R1834" i="24"/>
  <c r="W1831" i="24"/>
  <c r="V1830" i="24"/>
  <c r="W1830" i="24"/>
  <c r="R1818" i="24"/>
  <c r="W1815" i="24"/>
  <c r="V1814" i="24"/>
  <c r="W1814" i="24"/>
  <c r="R1802" i="24"/>
  <c r="W1799" i="24"/>
  <c r="V1798" i="24"/>
  <c r="W1798" i="24"/>
  <c r="R1786" i="24"/>
  <c r="W1783" i="24"/>
  <c r="V1782" i="24"/>
  <c r="W1782" i="24"/>
  <c r="R1770" i="24"/>
  <c r="V1768" i="24"/>
  <c r="S1759" i="24"/>
  <c r="Y1759" i="24"/>
  <c r="V1759" i="24"/>
  <c r="W1759" i="24"/>
  <c r="V1752" i="24"/>
  <c r="V1743" i="24"/>
  <c r="W1743" i="24"/>
  <c r="V1736" i="24"/>
  <c r="V1727" i="24"/>
  <c r="W1727" i="24"/>
  <c r="V1720" i="24"/>
  <c r="V1711" i="24"/>
  <c r="W1711" i="24"/>
  <c r="V1704" i="24"/>
  <c r="S1696" i="24"/>
  <c r="Y1696" i="24"/>
  <c r="V1695" i="24"/>
  <c r="W1695" i="24"/>
  <c r="V1688" i="24"/>
  <c r="Y1680" i="24"/>
  <c r="AA1680" i="24" s="1"/>
  <c r="V1679" i="24"/>
  <c r="W1679" i="24"/>
  <c r="V1672" i="24"/>
  <c r="V1663" i="24"/>
  <c r="W1663" i="24"/>
  <c r="V1656" i="24"/>
  <c r="V1647" i="24"/>
  <c r="W1647" i="24"/>
  <c r="V1640" i="24"/>
  <c r="Y1632" i="24"/>
  <c r="V1631" i="24"/>
  <c r="W1631" i="24"/>
  <c r="S1507" i="24"/>
  <c r="U1507" i="24" s="1"/>
  <c r="AF1507" i="24" s="1"/>
  <c r="AC1507" i="24"/>
  <c r="Y1507" i="24"/>
  <c r="S1443" i="24"/>
  <c r="AC1443" i="24"/>
  <c r="Y1443" i="24"/>
  <c r="S1427" i="24"/>
  <c r="AC1427" i="24"/>
  <c r="Y1427" i="24"/>
  <c r="AA1427" i="24" s="1"/>
  <c r="AC1402" i="24"/>
  <c r="Y2113" i="24"/>
  <c r="AA2113" i="24" s="1"/>
  <c r="W2112" i="24"/>
  <c r="Y2109" i="24"/>
  <c r="W2108" i="24"/>
  <c r="Y2105" i="24"/>
  <c r="AA2105" i="24" s="1"/>
  <c r="W2104" i="24"/>
  <c r="W2100" i="24"/>
  <c r="W2096" i="24"/>
  <c r="W2092" i="24"/>
  <c r="Y2089" i="24"/>
  <c r="W2088" i="24"/>
  <c r="W2084" i="24"/>
  <c r="Y2081" i="24"/>
  <c r="W2080" i="24"/>
  <c r="W2076" i="24"/>
  <c r="W2072" i="24"/>
  <c r="W2068" i="24"/>
  <c r="Y2065" i="24"/>
  <c r="W2064" i="24"/>
  <c r="Y2061" i="24"/>
  <c r="AA2061" i="24" s="1"/>
  <c r="W2060" i="24"/>
  <c r="Y2057" i="24"/>
  <c r="AA2057" i="24" s="1"/>
  <c r="W2056" i="24"/>
  <c r="W2052" i="24"/>
  <c r="Y2049" i="24"/>
  <c r="W2048" i="24"/>
  <c r="W2044" i="24"/>
  <c r="W2040" i="24"/>
  <c r="Y2037" i="24"/>
  <c r="AA2037" i="24" s="1"/>
  <c r="W2036" i="24"/>
  <c r="W2032" i="24"/>
  <c r="W2028" i="24"/>
  <c r="W2024" i="24"/>
  <c r="W2020" i="24"/>
  <c r="Y2017" i="24"/>
  <c r="AA2017" i="24" s="1"/>
  <c r="W2016" i="24"/>
  <c r="W2012" i="24"/>
  <c r="Y2009" i="24"/>
  <c r="W2008" i="24"/>
  <c r="W2004" i="24"/>
  <c r="Y2001" i="24"/>
  <c r="AA2001" i="24" s="1"/>
  <c r="W2000" i="24"/>
  <c r="W1996" i="24"/>
  <c r="W1992" i="24"/>
  <c r="W1988" i="24"/>
  <c r="Y1985" i="24"/>
  <c r="AA1985" i="24" s="1"/>
  <c r="W1984" i="24"/>
  <c r="W1980" i="24"/>
  <c r="Y1977" i="24"/>
  <c r="W1976" i="24"/>
  <c r="W1972" i="24"/>
  <c r="W1968" i="24"/>
  <c r="Y1965" i="24"/>
  <c r="AA1965" i="24" s="1"/>
  <c r="W1964" i="24"/>
  <c r="Y1961" i="24"/>
  <c r="AA1961" i="24" s="1"/>
  <c r="W1960" i="24"/>
  <c r="W1956" i="24"/>
  <c r="W1952" i="24"/>
  <c r="Y1949" i="24"/>
  <c r="AA1949" i="24" s="1"/>
  <c r="W1948" i="24"/>
  <c r="Y1945" i="24"/>
  <c r="W1944" i="24"/>
  <c r="Y1941" i="24"/>
  <c r="W1940" i="24"/>
  <c r="Y1937" i="24"/>
  <c r="AA1937" i="24" s="1"/>
  <c r="W1936" i="24"/>
  <c r="W1932" i="24"/>
  <c r="W1928" i="24"/>
  <c r="W1924" i="24"/>
  <c r="Y1921" i="24"/>
  <c r="W1920" i="24"/>
  <c r="W1916" i="24"/>
  <c r="Y1913" i="24"/>
  <c r="W1912" i="24"/>
  <c r="Y1909" i="24"/>
  <c r="W1908" i="24"/>
  <c r="Y1905" i="24"/>
  <c r="AA1905" i="24" s="1"/>
  <c r="W1904" i="24"/>
  <c r="W1900" i="24"/>
  <c r="W1896" i="24"/>
  <c r="W1892" i="24"/>
  <c r="Y1889" i="24"/>
  <c r="W1888" i="24"/>
  <c r="W1884" i="24"/>
  <c r="W1880" i="24"/>
  <c r="W1876" i="24"/>
  <c r="Y1873" i="24"/>
  <c r="AA1873" i="24" s="1"/>
  <c r="W1872" i="24"/>
  <c r="W1868" i="24"/>
  <c r="W1864" i="24"/>
  <c r="Y1861" i="24"/>
  <c r="W1860" i="24"/>
  <c r="W1856" i="24"/>
  <c r="W1852" i="24"/>
  <c r="Y1849" i="24"/>
  <c r="V1826" i="24"/>
  <c r="W1826" i="24"/>
  <c r="V1810" i="24"/>
  <c r="W1810" i="24"/>
  <c r="V1794" i="24"/>
  <c r="W1794" i="24"/>
  <c r="V1778" i="24"/>
  <c r="W1778" i="24"/>
  <c r="V1763" i="24"/>
  <c r="W1763" i="24"/>
  <c r="V1756" i="24"/>
  <c r="V1747" i="24"/>
  <c r="W1747" i="24"/>
  <c r="V1740" i="24"/>
  <c r="V1731" i="24"/>
  <c r="W1731" i="24"/>
  <c r="V1724" i="24"/>
  <c r="Y1715" i="24"/>
  <c r="V1715" i="24"/>
  <c r="W1715" i="24"/>
  <c r="V1708" i="24"/>
  <c r="S1699" i="24"/>
  <c r="AC1699" i="24"/>
  <c r="V1699" i="24"/>
  <c r="W1699" i="24"/>
  <c r="V1692" i="24"/>
  <c r="V1683" i="24"/>
  <c r="W1683" i="24"/>
  <c r="V1676" i="24"/>
  <c r="V1667" i="24"/>
  <c r="W1667" i="24"/>
  <c r="V1660" i="24"/>
  <c r="V1651" i="24"/>
  <c r="W1651" i="24"/>
  <c r="V1644" i="24"/>
  <c r="S1635" i="24"/>
  <c r="V1635" i="24"/>
  <c r="W1635" i="24"/>
  <c r="V1628" i="24"/>
  <c r="U1396" i="24"/>
  <c r="AF1396" i="24" s="1"/>
  <c r="AC2113" i="24"/>
  <c r="AC2109" i="24"/>
  <c r="AC2105" i="24"/>
  <c r="AC2093" i="24"/>
  <c r="AC2089" i="24"/>
  <c r="AE2089" i="24" s="1"/>
  <c r="AC2077" i="24"/>
  <c r="AC2065" i="24"/>
  <c r="AC2061" i="24"/>
  <c r="AC2057" i="24"/>
  <c r="AE2057" i="24" s="1"/>
  <c r="AC2049" i="24"/>
  <c r="AC2045" i="24"/>
  <c r="AC2029" i="24"/>
  <c r="AC2013" i="24"/>
  <c r="AC2009" i="24"/>
  <c r="AE2009" i="24" s="1"/>
  <c r="AC2005" i="24"/>
  <c r="AE2005" i="24" s="1"/>
  <c r="AC1997" i="24"/>
  <c r="AC1981" i="24"/>
  <c r="AC1977" i="24"/>
  <c r="AC1973" i="24"/>
  <c r="AE1973" i="24" s="1"/>
  <c r="AC1961" i="24"/>
  <c r="AE1961" i="24" s="1"/>
  <c r="AC1953" i="24"/>
  <c r="AC1949" i="24"/>
  <c r="AC1945" i="24"/>
  <c r="AC1941" i="24"/>
  <c r="AE1941" i="24" s="1"/>
  <c r="AC1933" i="24"/>
  <c r="AC1925" i="24"/>
  <c r="AC1913" i="24"/>
  <c r="AE1913" i="24" s="1"/>
  <c r="AC1909" i="24"/>
  <c r="AE1909" i="24" s="1"/>
  <c r="AC1905" i="24"/>
  <c r="AC1877" i="24"/>
  <c r="AE1877" i="24" s="1"/>
  <c r="AC1869" i="24"/>
  <c r="AC1861" i="24"/>
  <c r="AC1849" i="24"/>
  <c r="V1838" i="24"/>
  <c r="W1838" i="24"/>
  <c r="V1822" i="24"/>
  <c r="W1822" i="24"/>
  <c r="V1806" i="24"/>
  <c r="W1806" i="24"/>
  <c r="V1790" i="24"/>
  <c r="W1790" i="24"/>
  <c r="V1774" i="24"/>
  <c r="W1774" i="24"/>
  <c r="S1772" i="24"/>
  <c r="V1767" i="24"/>
  <c r="W1767" i="24"/>
  <c r="S1752" i="24"/>
  <c r="AC1752" i="24"/>
  <c r="Y1752" i="24"/>
  <c r="V1751" i="24"/>
  <c r="W1751" i="24"/>
  <c r="V1735" i="24"/>
  <c r="W1735" i="24"/>
  <c r="S1720" i="24"/>
  <c r="AC1719" i="24"/>
  <c r="V1719" i="24"/>
  <c r="W1719" i="24"/>
  <c r="V1703" i="24"/>
  <c r="W1703" i="24"/>
  <c r="AA1690" i="24"/>
  <c r="AC1690" i="24"/>
  <c r="AE1690" i="24" s="1"/>
  <c r="V1687" i="24"/>
  <c r="W1687" i="24"/>
  <c r="V1671" i="24"/>
  <c r="W1671" i="24"/>
  <c r="V1655" i="24"/>
  <c r="W1655" i="24"/>
  <c r="V1639" i="24"/>
  <c r="W1639" i="24"/>
  <c r="AC1554" i="24"/>
  <c r="AE1554" i="24" s="1"/>
  <c r="S1545" i="24"/>
  <c r="U1545" i="24" s="1"/>
  <c r="AF1545" i="24" s="1"/>
  <c r="AC1545" i="24"/>
  <c r="Y1545" i="24"/>
  <c r="AA1545" i="24" s="1"/>
  <c r="U1512" i="24"/>
  <c r="AF1512" i="24" s="1"/>
  <c r="S1465" i="24"/>
  <c r="Y1465" i="24"/>
  <c r="AC1435" i="24"/>
  <c r="S1403" i="24"/>
  <c r="U1403" i="24" s="1"/>
  <c r="AF1403" i="24" s="1"/>
  <c r="AC1403" i="24"/>
  <c r="Y1403" i="24"/>
  <c r="S1387" i="24"/>
  <c r="Y1387" i="24"/>
  <c r="AA1387" i="24" s="1"/>
  <c r="S1376" i="24"/>
  <c r="U1376" i="24" s="1"/>
  <c r="AF1376" i="24" s="1"/>
  <c r="AC1376" i="24"/>
  <c r="W1766" i="24"/>
  <c r="W1762" i="24"/>
  <c r="W1758" i="24"/>
  <c r="W1754" i="24"/>
  <c r="W1750" i="24"/>
  <c r="W1746" i="24"/>
  <c r="W1742" i="24"/>
  <c r="W1738" i="24"/>
  <c r="W1734" i="24"/>
  <c r="W1730" i="24"/>
  <c r="W1726" i="24"/>
  <c r="W1722" i="24"/>
  <c r="W1718" i="24"/>
  <c r="W1714" i="24"/>
  <c r="W1710" i="24"/>
  <c r="W1706" i="24"/>
  <c r="W1702" i="24"/>
  <c r="W1698" i="24"/>
  <c r="W1694" i="24"/>
  <c r="W1690" i="24"/>
  <c r="W1686" i="24"/>
  <c r="W1682" i="24"/>
  <c r="W1678" i="24"/>
  <c r="W1674" i="24"/>
  <c r="W1670" i="24"/>
  <c r="W1666" i="24"/>
  <c r="W1662" i="24"/>
  <c r="W1658" i="24"/>
  <c r="W1654" i="24"/>
  <c r="W1650" i="24"/>
  <c r="W1646" i="24"/>
  <c r="W1642" i="24"/>
  <c r="W1638" i="24"/>
  <c r="W1634" i="24"/>
  <c r="W1630" i="24"/>
  <c r="W1626" i="24"/>
  <c r="W1622" i="24"/>
  <c r="W1618" i="24"/>
  <c r="W1614" i="24"/>
  <c r="W1610" i="24"/>
  <c r="W1606" i="24"/>
  <c r="W1602" i="24"/>
  <c r="W1598" i="24"/>
  <c r="W1594" i="24"/>
  <c r="W1590" i="24"/>
  <c r="W1586" i="24"/>
  <c r="W1582" i="24"/>
  <c r="W1578" i="24"/>
  <c r="W1574" i="24"/>
  <c r="W1570" i="24"/>
  <c r="W1566" i="24"/>
  <c r="W1562" i="24"/>
  <c r="W1558" i="24"/>
  <c r="W1554" i="24"/>
  <c r="W1550" i="24"/>
  <c r="W1546" i="24"/>
  <c r="W1542" i="24"/>
  <c r="W1538" i="24"/>
  <c r="W1534" i="24"/>
  <c r="W1530" i="24"/>
  <c r="W1526" i="24"/>
  <c r="W1522" i="24"/>
  <c r="W1518" i="24"/>
  <c r="W1514" i="24"/>
  <c r="W1510" i="24"/>
  <c r="W1506" i="24"/>
  <c r="W1502" i="24"/>
  <c r="W1498" i="24"/>
  <c r="W1494" i="24"/>
  <c r="W1490" i="24"/>
  <c r="W1486" i="24"/>
  <c r="W1482" i="24"/>
  <c r="W1478" i="24"/>
  <c r="W1474" i="24"/>
  <c r="W1470" i="24"/>
  <c r="W1466" i="24"/>
  <c r="W1462" i="24"/>
  <c r="W1458" i="24"/>
  <c r="W1454" i="24"/>
  <c r="W1450" i="24"/>
  <c r="W1446" i="24"/>
  <c r="W1442" i="24"/>
  <c r="W1438" i="24"/>
  <c r="W1434" i="24"/>
  <c r="W1430" i="24"/>
  <c r="W1426" i="24"/>
  <c r="W1422" i="24"/>
  <c r="W1418" i="24"/>
  <c r="W1414" i="24"/>
  <c r="W1410" i="24"/>
  <c r="W1406" i="24"/>
  <c r="W1402" i="24"/>
  <c r="W1398" i="24"/>
  <c r="W1394" i="24"/>
  <c r="W1390" i="24"/>
  <c r="W1386" i="24"/>
  <c r="W1382" i="24"/>
  <c r="V1342" i="24"/>
  <c r="V1338" i="24"/>
  <c r="V1334" i="24"/>
  <c r="V1330" i="24"/>
  <c r="V1326" i="24"/>
  <c r="W1320" i="24"/>
  <c r="R1319" i="24"/>
  <c r="V1307" i="24"/>
  <c r="W1307" i="24"/>
  <c r="W1304" i="24"/>
  <c r="R1303" i="24"/>
  <c r="V1291" i="24"/>
  <c r="W1291" i="24"/>
  <c r="W1288" i="24"/>
  <c r="R1287" i="24"/>
  <c r="V1275" i="24"/>
  <c r="W1275" i="24"/>
  <c r="W1272" i="24"/>
  <c r="R1271" i="24"/>
  <c r="V1259" i="24"/>
  <c r="W1259" i="24"/>
  <c r="W1256" i="24"/>
  <c r="R1255" i="24"/>
  <c r="V1243" i="24"/>
  <c r="W1243" i="24"/>
  <c r="W1240" i="24"/>
  <c r="R1239" i="24"/>
  <c r="V1227" i="24"/>
  <c r="W1227" i="24"/>
  <c r="W1224" i="24"/>
  <c r="W1623" i="24"/>
  <c r="Y1620" i="24"/>
  <c r="AA1620" i="24" s="1"/>
  <c r="W1619" i="24"/>
  <c r="Y1616" i="24"/>
  <c r="AA1616" i="24" s="1"/>
  <c r="W1615" i="24"/>
  <c r="Y1612" i="24"/>
  <c r="W1611" i="24"/>
  <c r="Y1608" i="24"/>
  <c r="W1607" i="24"/>
  <c r="W1603" i="24"/>
  <c r="W1599" i="24"/>
  <c r="Y1596" i="24"/>
  <c r="W1595" i="24"/>
  <c r="W1591" i="24"/>
  <c r="W1587" i="24"/>
  <c r="W1583" i="24"/>
  <c r="W1579" i="24"/>
  <c r="W1575" i="24"/>
  <c r="Y1572" i="24"/>
  <c r="W1571" i="24"/>
  <c r="Y1568" i="24"/>
  <c r="W1567" i="24"/>
  <c r="W1563" i="24"/>
  <c r="Y1560" i="24"/>
  <c r="W1559" i="24"/>
  <c r="W1555" i="24"/>
  <c r="W1551" i="24"/>
  <c r="W1547" i="24"/>
  <c r="W1543" i="24"/>
  <c r="W1539" i="24"/>
  <c r="W1535" i="24"/>
  <c r="W1531" i="24"/>
  <c r="W1527" i="24"/>
  <c r="W1523" i="24"/>
  <c r="W1519" i="24"/>
  <c r="W1515" i="24"/>
  <c r="Y1512" i="24"/>
  <c r="W1511" i="24"/>
  <c r="W1507" i="24"/>
  <c r="W1503" i="24"/>
  <c r="W1499" i="24"/>
  <c r="W1495" i="24"/>
  <c r="W1491" i="24"/>
  <c r="W1487" i="24"/>
  <c r="W1483" i="24"/>
  <c r="Y1480" i="24"/>
  <c r="AA1480" i="24" s="1"/>
  <c r="W1479" i="24"/>
  <c r="W1475" i="24"/>
  <c r="W1471" i="24"/>
  <c r="W1467" i="24"/>
  <c r="W1463" i="24"/>
  <c r="W1459" i="24"/>
  <c r="W1455" i="24"/>
  <c r="W1451" i="24"/>
  <c r="Y1448" i="24"/>
  <c r="W1447" i="24"/>
  <c r="W1443" i="24"/>
  <c r="W1439" i="24"/>
  <c r="Y1436" i="24"/>
  <c r="W1435" i="24"/>
  <c r="W1431" i="24"/>
  <c r="W1427" i="24"/>
  <c r="W1423" i="24"/>
  <c r="W1419" i="24"/>
  <c r="W1415" i="24"/>
  <c r="W1411" i="24"/>
  <c r="Y1408" i="24"/>
  <c r="W1407" i="24"/>
  <c r="W1403" i="24"/>
  <c r="W1399" i="24"/>
  <c r="Y1396" i="24"/>
  <c r="AA1396" i="24" s="1"/>
  <c r="W1395" i="24"/>
  <c r="W1391" i="24"/>
  <c r="W1387" i="24"/>
  <c r="W1383" i="24"/>
  <c r="W1377" i="24"/>
  <c r="W1369" i="24"/>
  <c r="W1361" i="24"/>
  <c r="W1353" i="24"/>
  <c r="W1345" i="24"/>
  <c r="Y1323" i="24"/>
  <c r="V1311" i="24"/>
  <c r="W1311" i="24"/>
  <c r="AC1296" i="24"/>
  <c r="V1295" i="24"/>
  <c r="W1295" i="24"/>
  <c r="S1280" i="24"/>
  <c r="AC1280" i="24"/>
  <c r="Y1280" i="24"/>
  <c r="V1279" i="24"/>
  <c r="W1279" i="24"/>
  <c r="V1263" i="24"/>
  <c r="W1263" i="24"/>
  <c r="R1259" i="24"/>
  <c r="V1247" i="24"/>
  <c r="W1247" i="24"/>
  <c r="R1243" i="24"/>
  <c r="S1237" i="24"/>
  <c r="V1231" i="24"/>
  <c r="W1231" i="24"/>
  <c r="R1227" i="24"/>
  <c r="AC1620" i="24"/>
  <c r="AE1620" i="24" s="1"/>
  <c r="AC1612" i="24"/>
  <c r="AC1608" i="24"/>
  <c r="AE1608" i="24" s="1"/>
  <c r="AC1604" i="24"/>
  <c r="AE1604" i="24" s="1"/>
  <c r="AC1600" i="24"/>
  <c r="AE1600" i="24" s="1"/>
  <c r="AC1596" i="24"/>
  <c r="AC1592" i="24"/>
  <c r="AC1588" i="24"/>
  <c r="AC1580" i="24"/>
  <c r="AC1572" i="24"/>
  <c r="AC1568" i="24"/>
  <c r="AC1564" i="24"/>
  <c r="AC1512" i="24"/>
  <c r="AC1492" i="24"/>
  <c r="AC1476" i="24"/>
  <c r="AC1448" i="24"/>
  <c r="AC1436" i="24"/>
  <c r="AC1396" i="24"/>
  <c r="AE1396" i="24" s="1"/>
  <c r="AC1342" i="24"/>
  <c r="S1332" i="24"/>
  <c r="U1332" i="24" s="1"/>
  <c r="AF1332" i="24" s="1"/>
  <c r="S1328" i="24"/>
  <c r="U1328" i="24" s="1"/>
  <c r="AF1328" i="24" s="1"/>
  <c r="AC1328" i="24"/>
  <c r="V1315" i="24"/>
  <c r="W1315" i="24"/>
  <c r="V1299" i="24"/>
  <c r="W1299" i="24"/>
  <c r="V1283" i="24"/>
  <c r="W1283" i="24"/>
  <c r="V1267" i="24"/>
  <c r="W1267" i="24"/>
  <c r="AC1257" i="24"/>
  <c r="AE1257" i="24" s="1"/>
  <c r="S1257" i="24"/>
  <c r="V1251" i="24"/>
  <c r="W1251" i="24"/>
  <c r="V1235" i="24"/>
  <c r="W1235" i="24"/>
  <c r="V1319" i="24"/>
  <c r="W1319" i="24"/>
  <c r="V1303" i="24"/>
  <c r="W1303" i="24"/>
  <c r="V1287" i="24"/>
  <c r="W1287" i="24"/>
  <c r="V1271" i="24"/>
  <c r="W1271" i="24"/>
  <c r="AC1256" i="24"/>
  <c r="V1255" i="24"/>
  <c r="W1255" i="24"/>
  <c r="V1239" i="24"/>
  <c r="W1239" i="24"/>
  <c r="Y1214" i="24"/>
  <c r="AC1214" i="24"/>
  <c r="S1214" i="24"/>
  <c r="S1161" i="24"/>
  <c r="U1161" i="24" s="1"/>
  <c r="AF1161" i="24" s="1"/>
  <c r="Y1161" i="24"/>
  <c r="AA1161" i="24" s="1"/>
  <c r="S1146" i="24"/>
  <c r="AC1146" i="24"/>
  <c r="Y1146" i="24"/>
  <c r="AC1130" i="24"/>
  <c r="AC1098" i="24"/>
  <c r="S1034" i="24"/>
  <c r="AC1034" i="24"/>
  <c r="Y1034" i="24"/>
  <c r="S1002" i="24"/>
  <c r="AC1002" i="24"/>
  <c r="Y1002" i="24"/>
  <c r="W1223" i="24"/>
  <c r="W1218" i="24"/>
  <c r="W1210" i="24"/>
  <c r="W1202" i="24"/>
  <c r="W1194" i="24"/>
  <c r="W1186" i="24"/>
  <c r="W1178" i="24"/>
  <c r="W1170" i="24"/>
  <c r="W1162" i="24"/>
  <c r="S990" i="24"/>
  <c r="Y990" i="24"/>
  <c r="AA990" i="24" s="1"/>
  <c r="V989" i="24"/>
  <c r="W989" i="24"/>
  <c r="AC988" i="24"/>
  <c r="S974" i="24"/>
  <c r="U974" i="24" s="1"/>
  <c r="AF974" i="24" s="1"/>
  <c r="Y974" i="24"/>
  <c r="V973" i="24"/>
  <c r="W973" i="24"/>
  <c r="S972" i="24"/>
  <c r="AC972" i="24"/>
  <c r="AE972" i="24" s="1"/>
  <c r="V957" i="24"/>
  <c r="W957" i="24"/>
  <c r="AC942" i="24"/>
  <c r="V941" i="24"/>
  <c r="W941" i="24"/>
  <c r="V925" i="24"/>
  <c r="W925" i="24"/>
  <c r="V909" i="24"/>
  <c r="W909" i="24"/>
  <c r="V893" i="24"/>
  <c r="W893" i="24"/>
  <c r="V877" i="24"/>
  <c r="W877" i="24"/>
  <c r="V861" i="24"/>
  <c r="W861" i="24"/>
  <c r="V845" i="24"/>
  <c r="W845" i="24"/>
  <c r="V829" i="24"/>
  <c r="W829" i="24"/>
  <c r="V813" i="24"/>
  <c r="W813" i="24"/>
  <c r="V797" i="24"/>
  <c r="W797" i="24"/>
  <c r="AC726" i="24"/>
  <c r="AE726" i="24" s="1"/>
  <c r="S1127" i="24"/>
  <c r="U1127" i="24" s="1"/>
  <c r="AF1127" i="24" s="1"/>
  <c r="AC1108" i="24"/>
  <c r="AE1108" i="24" s="1"/>
  <c r="S1091" i="24"/>
  <c r="U1091" i="24" s="1"/>
  <c r="AF1091" i="24" s="1"/>
  <c r="AC1084" i="24"/>
  <c r="AE1084" i="24" s="1"/>
  <c r="S1079" i="24"/>
  <c r="U1079" i="24" s="1"/>
  <c r="AF1079" i="24" s="1"/>
  <c r="AC1076" i="24"/>
  <c r="AC1072" i="24"/>
  <c r="S1031" i="24"/>
  <c r="W990" i="24"/>
  <c r="R989" i="24"/>
  <c r="AC986" i="24"/>
  <c r="V985" i="24"/>
  <c r="W985" i="24"/>
  <c r="W974" i="24"/>
  <c r="R973" i="24"/>
  <c r="V969" i="24"/>
  <c r="W969" i="24"/>
  <c r="W958" i="24"/>
  <c r="R957" i="24"/>
  <c r="V953" i="24"/>
  <c r="W953" i="24"/>
  <c r="W942" i="24"/>
  <c r="R941" i="24"/>
  <c r="S938" i="24"/>
  <c r="U938" i="24" s="1"/>
  <c r="AF938" i="24" s="1"/>
  <c r="AC938" i="24"/>
  <c r="V937" i="24"/>
  <c r="W937" i="24"/>
  <c r="W926" i="24"/>
  <c r="R925" i="24"/>
  <c r="V921" i="24"/>
  <c r="W921" i="24"/>
  <c r="W910" i="24"/>
  <c r="R909" i="24"/>
  <c r="V905" i="24"/>
  <c r="W905" i="24"/>
  <c r="W894" i="24"/>
  <c r="R893" i="24"/>
  <c r="V889" i="24"/>
  <c r="W889" i="24"/>
  <c r="W878" i="24"/>
  <c r="R877" i="24"/>
  <c r="V873" i="24"/>
  <c r="W873" i="24"/>
  <c r="W862" i="24"/>
  <c r="R861" i="24"/>
  <c r="V857" i="24"/>
  <c r="W857" i="24"/>
  <c r="W846" i="24"/>
  <c r="R845" i="24"/>
  <c r="V841" i="24"/>
  <c r="W841" i="24"/>
  <c r="W830" i="24"/>
  <c r="R829" i="24"/>
  <c r="S826" i="24"/>
  <c r="U826" i="24" s="1"/>
  <c r="AF826" i="24" s="1"/>
  <c r="AC826" i="24"/>
  <c r="Y826" i="24"/>
  <c r="V825" i="24"/>
  <c r="W825" i="24"/>
  <c r="W814" i="24"/>
  <c r="R813" i="24"/>
  <c r="V809" i="24"/>
  <c r="W809" i="24"/>
  <c r="W798" i="24"/>
  <c r="R797" i="24"/>
  <c r="V793" i="24"/>
  <c r="W793" i="24"/>
  <c r="V1157" i="24"/>
  <c r="W1157" i="24"/>
  <c r="V1153" i="24"/>
  <c r="W1153" i="24"/>
  <c r="V1149" i="24"/>
  <c r="W1149" i="24"/>
  <c r="V1145" i="24"/>
  <c r="W1145" i="24"/>
  <c r="V1141" i="24"/>
  <c r="W1141" i="24"/>
  <c r="V1137" i="24"/>
  <c r="W1137" i="24"/>
  <c r="V1133" i="24"/>
  <c r="W1133" i="24"/>
  <c r="V1129" i="24"/>
  <c r="W1129" i="24"/>
  <c r="V1125" i="24"/>
  <c r="W1125" i="24"/>
  <c r="V1121" i="24"/>
  <c r="W1121" i="24"/>
  <c r="V1117" i="24"/>
  <c r="W1117" i="24"/>
  <c r="V1113" i="24"/>
  <c r="W1113" i="24"/>
  <c r="V1109" i="24"/>
  <c r="W1109" i="24"/>
  <c r="V1105" i="24"/>
  <c r="W1105" i="24"/>
  <c r="V1101" i="24"/>
  <c r="W1101" i="24"/>
  <c r="V1097" i="24"/>
  <c r="W1097" i="24"/>
  <c r="V1093" i="24"/>
  <c r="W1093" i="24"/>
  <c r="V1089" i="24"/>
  <c r="W1089" i="24"/>
  <c r="V1085" i="24"/>
  <c r="W1085" i="24"/>
  <c r="V1081" i="24"/>
  <c r="W1081" i="24"/>
  <c r="V1077" i="24"/>
  <c r="W1077" i="24"/>
  <c r="V1073" i="24"/>
  <c r="W1073" i="24"/>
  <c r="V1069" i="24"/>
  <c r="W1069" i="24"/>
  <c r="V1065" i="24"/>
  <c r="W1065" i="24"/>
  <c r="V1061" i="24"/>
  <c r="W1061" i="24"/>
  <c r="V1057" i="24"/>
  <c r="W1057" i="24"/>
  <c r="V1053" i="24"/>
  <c r="W1053" i="24"/>
  <c r="V1049" i="24"/>
  <c r="W1049" i="24"/>
  <c r="V1045" i="24"/>
  <c r="W1045" i="24"/>
  <c r="V1041" i="24"/>
  <c r="W1041" i="24"/>
  <c r="V1037" i="24"/>
  <c r="W1037" i="24"/>
  <c r="V1033" i="24"/>
  <c r="W1033" i="24"/>
  <c r="V1029" i="24"/>
  <c r="W1029" i="24"/>
  <c r="V1025" i="24"/>
  <c r="W1025" i="24"/>
  <c r="V1021" i="24"/>
  <c r="W1021" i="24"/>
  <c r="V1017" i="24"/>
  <c r="W1017" i="24"/>
  <c r="V1013" i="24"/>
  <c r="W1013" i="24"/>
  <c r="V1009" i="24"/>
  <c r="W1009" i="24"/>
  <c r="V1005" i="24"/>
  <c r="W1005" i="24"/>
  <c r="V1001" i="24"/>
  <c r="W1001" i="24"/>
  <c r="V997" i="24"/>
  <c r="W997" i="24"/>
  <c r="V981" i="24"/>
  <c r="W981" i="24"/>
  <c r="V965" i="24"/>
  <c r="W965" i="24"/>
  <c r="V949" i="24"/>
  <c r="W949" i="24"/>
  <c r="V933" i="24"/>
  <c r="W933" i="24"/>
  <c r="V917" i="24"/>
  <c r="W917" i="24"/>
  <c r="V901" i="24"/>
  <c r="W901" i="24"/>
  <c r="V885" i="24"/>
  <c r="W885" i="24"/>
  <c r="V869" i="24"/>
  <c r="W869" i="24"/>
  <c r="S854" i="24"/>
  <c r="Y854" i="24"/>
  <c r="AA854" i="24" s="1"/>
  <c r="V853" i="24"/>
  <c r="W853" i="24"/>
  <c r="V837" i="24"/>
  <c r="W837" i="24"/>
  <c r="S822" i="24"/>
  <c r="Y822" i="24"/>
  <c r="V821" i="24"/>
  <c r="W821" i="24"/>
  <c r="V805" i="24"/>
  <c r="W805" i="24"/>
  <c r="S790" i="24"/>
  <c r="U790" i="24" s="1"/>
  <c r="AF790" i="24" s="1"/>
  <c r="AC790" i="24"/>
  <c r="Y790" i="24"/>
  <c r="AA790" i="24" s="1"/>
  <c r="V789" i="24"/>
  <c r="W789" i="24"/>
  <c r="Y766" i="24"/>
  <c r="AC766" i="24"/>
  <c r="R1157" i="24"/>
  <c r="R1153" i="24"/>
  <c r="R1149" i="24"/>
  <c r="R1145" i="24"/>
  <c r="R1141" i="24"/>
  <c r="R1137" i="24"/>
  <c r="R1133" i="24"/>
  <c r="R1129" i="24"/>
  <c r="R1125" i="24"/>
  <c r="R1121" i="24"/>
  <c r="R1117" i="24"/>
  <c r="R1113" i="24"/>
  <c r="R1109" i="24"/>
  <c r="R1105" i="24"/>
  <c r="R1101" i="24"/>
  <c r="R1097" i="24"/>
  <c r="R1093" i="24"/>
  <c r="AC1091" i="24"/>
  <c r="AE1091" i="24" s="1"/>
  <c r="R1089" i="24"/>
  <c r="R1085" i="24"/>
  <c r="R1081" i="24"/>
  <c r="AC1079" i="24"/>
  <c r="AE1079" i="24" s="1"/>
  <c r="R1077" i="24"/>
  <c r="R1073" i="24"/>
  <c r="R1069" i="24"/>
  <c r="R1065" i="24"/>
  <c r="R1061" i="24"/>
  <c r="R1057" i="24"/>
  <c r="R1053" i="24"/>
  <c r="R1049" i="24"/>
  <c r="R1045" i="24"/>
  <c r="R1041" i="24"/>
  <c r="R1037" i="24"/>
  <c r="R1033" i="24"/>
  <c r="AC1031" i="24"/>
  <c r="R1029" i="24"/>
  <c r="R1025" i="24"/>
  <c r="R1021" i="24"/>
  <c r="R1017" i="24"/>
  <c r="R1013" i="24"/>
  <c r="R1009" i="24"/>
  <c r="R1005" i="24"/>
  <c r="R1001" i="24"/>
  <c r="R997" i="24"/>
  <c r="V993" i="24"/>
  <c r="W993" i="24"/>
  <c r="W982" i="24"/>
  <c r="R981" i="24"/>
  <c r="S978" i="24"/>
  <c r="U978" i="24" s="1"/>
  <c r="AF978" i="24" s="1"/>
  <c r="Y978" i="24"/>
  <c r="V977" i="24"/>
  <c r="W977" i="24"/>
  <c r="W966" i="24"/>
  <c r="R965" i="24"/>
  <c r="V961" i="24"/>
  <c r="W961" i="24"/>
  <c r="W950" i="24"/>
  <c r="R949" i="24"/>
  <c r="V945" i="24"/>
  <c r="W945" i="24"/>
  <c r="W934" i="24"/>
  <c r="R933" i="24"/>
  <c r="V929" i="24"/>
  <c r="W929" i="24"/>
  <c r="W918" i="24"/>
  <c r="R917" i="24"/>
  <c r="V913" i="24"/>
  <c r="W913" i="24"/>
  <c r="S912" i="24"/>
  <c r="W902" i="24"/>
  <c r="R901" i="24"/>
  <c r="V897" i="24"/>
  <c r="W897" i="24"/>
  <c r="W886" i="24"/>
  <c r="R885" i="24"/>
  <c r="V881" i="24"/>
  <c r="W881" i="24"/>
  <c r="W870" i="24"/>
  <c r="R869" i="24"/>
  <c r="V865" i="24"/>
  <c r="W865" i="24"/>
  <c r="W854" i="24"/>
  <c r="R853" i="24"/>
  <c r="V849" i="24"/>
  <c r="W849" i="24"/>
  <c r="W838" i="24"/>
  <c r="R837" i="24"/>
  <c r="V833" i="24"/>
  <c r="W833" i="24"/>
  <c r="W822" i="24"/>
  <c r="R821" i="24"/>
  <c r="V817" i="24"/>
  <c r="W817" i="24"/>
  <c r="W806" i="24"/>
  <c r="R805" i="24"/>
  <c r="V801" i="24"/>
  <c r="W801" i="24"/>
  <c r="W790" i="24"/>
  <c r="R789" i="24"/>
  <c r="Y786" i="24"/>
  <c r="AA786" i="24" s="1"/>
  <c r="V785" i="24"/>
  <c r="W785" i="24"/>
  <c r="S701" i="24"/>
  <c r="AC699" i="24"/>
  <c r="V680" i="24"/>
  <c r="W680" i="24"/>
  <c r="V664" i="24"/>
  <c r="W664" i="24"/>
  <c r="Y646" i="24"/>
  <c r="Y642" i="24"/>
  <c r="AA642" i="24" s="1"/>
  <c r="AC642" i="24"/>
  <c r="AE642" i="24" s="1"/>
  <c r="S642" i="24"/>
  <c r="V642" i="24"/>
  <c r="W642" i="24"/>
  <c r="W711" i="24"/>
  <c r="W709" i="24"/>
  <c r="W705" i="24"/>
  <c r="Y701" i="24"/>
  <c r="W701" i="24"/>
  <c r="Y699" i="24"/>
  <c r="W697" i="24"/>
  <c r="W693" i="24"/>
  <c r="V684" i="24"/>
  <c r="W684" i="24"/>
  <c r="W681" i="24"/>
  <c r="R680" i="24"/>
  <c r="V668" i="24"/>
  <c r="W668" i="24"/>
  <c r="W665" i="24"/>
  <c r="R664" i="24"/>
  <c r="V634" i="24"/>
  <c r="W634" i="24"/>
  <c r="W781" i="24"/>
  <c r="W777" i="24"/>
  <c r="W773" i="24"/>
  <c r="W769" i="24"/>
  <c r="R768" i="24"/>
  <c r="W766" i="24"/>
  <c r="W761" i="24"/>
  <c r="R760" i="24"/>
  <c r="W758" i="24"/>
  <c r="W753" i="24"/>
  <c r="R752" i="24"/>
  <c r="W750" i="24"/>
  <c r="W745" i="24"/>
  <c r="R744" i="24"/>
  <c r="W742" i="24"/>
  <c r="W737" i="24"/>
  <c r="R736" i="24"/>
  <c r="W734" i="24"/>
  <c r="W729" i="24"/>
  <c r="R728" i="24"/>
  <c r="W726" i="24"/>
  <c r="W721" i="24"/>
  <c r="R720" i="24"/>
  <c r="W718" i="24"/>
  <c r="W713" i="24"/>
  <c r="R712" i="24"/>
  <c r="V707" i="24"/>
  <c r="AA704" i="24"/>
  <c r="V703" i="24"/>
  <c r="V699" i="24"/>
  <c r="V695" i="24"/>
  <c r="S694" i="24"/>
  <c r="V688" i="24"/>
  <c r="W688" i="24"/>
  <c r="W685" i="24"/>
  <c r="R684" i="24"/>
  <c r="AC678" i="24"/>
  <c r="V672" i="24"/>
  <c r="W672" i="24"/>
  <c r="W669" i="24"/>
  <c r="R668" i="24"/>
  <c r="R649" i="24"/>
  <c r="AC632" i="24"/>
  <c r="U711" i="24"/>
  <c r="AF711" i="24" s="1"/>
  <c r="AC688" i="24"/>
  <c r="V676" i="24"/>
  <c r="W676" i="24"/>
  <c r="S672" i="24"/>
  <c r="U672" i="24" s="1"/>
  <c r="AF672" i="24" s="1"/>
  <c r="AC666" i="24"/>
  <c r="S666" i="24"/>
  <c r="U666" i="24" s="1"/>
  <c r="AF666" i="24" s="1"/>
  <c r="V660" i="24"/>
  <c r="W660" i="24"/>
  <c r="V650" i="24"/>
  <c r="W650" i="24"/>
  <c r="V649" i="24"/>
  <c r="S585" i="24"/>
  <c r="AC585" i="24"/>
  <c r="Y585" i="24"/>
  <c r="AC561" i="24"/>
  <c r="AE561" i="24" s="1"/>
  <c r="R600" i="24"/>
  <c r="W597" i="24"/>
  <c r="V596" i="24"/>
  <c r="W596" i="24"/>
  <c r="R584" i="24"/>
  <c r="W581" i="24"/>
  <c r="V580" i="24"/>
  <c r="W580" i="24"/>
  <c r="AC570" i="24"/>
  <c r="R568" i="24"/>
  <c r="W565" i="24"/>
  <c r="V564" i="24"/>
  <c r="W564" i="24"/>
  <c r="R552" i="24"/>
  <c r="W549" i="24"/>
  <c r="V548" i="24"/>
  <c r="W548" i="24"/>
  <c r="V538" i="24"/>
  <c r="R538" i="24"/>
  <c r="V530" i="24"/>
  <c r="R530" i="24"/>
  <c r="V522" i="24"/>
  <c r="R522" i="24"/>
  <c r="V514" i="24"/>
  <c r="R514" i="24"/>
  <c r="W626" i="24"/>
  <c r="W618" i="24"/>
  <c r="W610" i="24"/>
  <c r="V592" i="24"/>
  <c r="W592" i="24"/>
  <c r="V576" i="24"/>
  <c r="W576" i="24"/>
  <c r="V560" i="24"/>
  <c r="W560" i="24"/>
  <c r="S557" i="24"/>
  <c r="U557" i="24" s="1"/>
  <c r="AF557" i="24" s="1"/>
  <c r="AC557" i="24"/>
  <c r="AE557" i="24" s="1"/>
  <c r="Y557" i="24"/>
  <c r="V544" i="24"/>
  <c r="W544" i="24"/>
  <c r="AC512" i="24"/>
  <c r="S512" i="24"/>
  <c r="Y512" i="24"/>
  <c r="S368" i="24"/>
  <c r="Y368" i="24"/>
  <c r="AC366" i="24"/>
  <c r="Y364" i="24"/>
  <c r="AA364" i="24" s="1"/>
  <c r="R592" i="24"/>
  <c r="W589" i="24"/>
  <c r="V588" i="24"/>
  <c r="W588" i="24"/>
  <c r="R576" i="24"/>
  <c r="W573" i="24"/>
  <c r="V572" i="24"/>
  <c r="W572" i="24"/>
  <c r="S570" i="24"/>
  <c r="R560" i="24"/>
  <c r="W557" i="24"/>
  <c r="V556" i="24"/>
  <c r="W556" i="24"/>
  <c r="R544" i="24"/>
  <c r="W540" i="24"/>
  <c r="W532" i="24"/>
  <c r="S526" i="24"/>
  <c r="W524" i="24"/>
  <c r="W516" i="24"/>
  <c r="W508" i="24"/>
  <c r="W500" i="24"/>
  <c r="W492" i="24"/>
  <c r="V483" i="24"/>
  <c r="W483" i="24"/>
  <c r="V600" i="24"/>
  <c r="W600" i="24"/>
  <c r="AC597" i="24"/>
  <c r="V584" i="24"/>
  <c r="W584" i="24"/>
  <c r="V568" i="24"/>
  <c r="W568" i="24"/>
  <c r="S565" i="24"/>
  <c r="AC565" i="24"/>
  <c r="AE565" i="24" s="1"/>
  <c r="Y565" i="24"/>
  <c r="AA565" i="24" s="1"/>
  <c r="V552" i="24"/>
  <c r="W552" i="24"/>
  <c r="AC549" i="24"/>
  <c r="AE549" i="24" s="1"/>
  <c r="V539" i="24"/>
  <c r="W539" i="24"/>
  <c r="Y531" i="24"/>
  <c r="S531" i="24"/>
  <c r="U531" i="24" s="1"/>
  <c r="AF531" i="24" s="1"/>
  <c r="V531" i="24"/>
  <c r="W531" i="24"/>
  <c r="V523" i="24"/>
  <c r="W523" i="24"/>
  <c r="V515" i="24"/>
  <c r="W515" i="24"/>
  <c r="V507" i="24"/>
  <c r="W507" i="24"/>
  <c r="V499" i="24"/>
  <c r="W499" i="24"/>
  <c r="V491" i="24"/>
  <c r="W491" i="24"/>
  <c r="AC487" i="24"/>
  <c r="AE487" i="24" s="1"/>
  <c r="AA387" i="24"/>
  <c r="S383" i="24"/>
  <c r="U383" i="24" s="1"/>
  <c r="AF383" i="24" s="1"/>
  <c r="S379" i="24"/>
  <c r="S371" i="24"/>
  <c r="U371" i="24" s="1"/>
  <c r="AF371" i="24" s="1"/>
  <c r="Y360" i="24"/>
  <c r="V328" i="24"/>
  <c r="W328" i="24"/>
  <c r="V296" i="24"/>
  <c r="W296" i="24"/>
  <c r="AC279" i="24"/>
  <c r="AC355" i="24"/>
  <c r="V336" i="24"/>
  <c r="W336" i="24"/>
  <c r="V304" i="24"/>
  <c r="W304" i="24"/>
  <c r="AC287" i="24"/>
  <c r="R541" i="24"/>
  <c r="W534" i="24"/>
  <c r="R533" i="24"/>
  <c r="W526" i="24"/>
  <c r="R525" i="24"/>
  <c r="W518" i="24"/>
  <c r="R517" i="24"/>
  <c r="W510" i="24"/>
  <c r="R509" i="24"/>
  <c r="W502" i="24"/>
  <c r="R501" i="24"/>
  <c r="W494" i="24"/>
  <c r="R493" i="24"/>
  <c r="W486" i="24"/>
  <c r="R485" i="24"/>
  <c r="R481" i="24"/>
  <c r="R477" i="24"/>
  <c r="R473" i="24"/>
  <c r="R469" i="24"/>
  <c r="R465" i="24"/>
  <c r="R461" i="24"/>
  <c r="R457" i="24"/>
  <c r="R453" i="24"/>
  <c r="R449" i="24"/>
  <c r="R445" i="24"/>
  <c r="R441" i="24"/>
  <c r="R437" i="24"/>
  <c r="R433" i="24"/>
  <c r="R429" i="24"/>
  <c r="R425" i="24"/>
  <c r="R421" i="24"/>
  <c r="R417" i="24"/>
  <c r="R413" i="24"/>
  <c r="R409" i="24"/>
  <c r="R405" i="24"/>
  <c r="R401" i="24"/>
  <c r="R397" i="24"/>
  <c r="R393" i="24"/>
  <c r="R389" i="24"/>
  <c r="R385" i="24"/>
  <c r="R381" i="24"/>
  <c r="R377" i="24"/>
  <c r="R373" i="24"/>
  <c r="R369" i="24"/>
  <c r="R365" i="24"/>
  <c r="V344" i="24"/>
  <c r="W344" i="24"/>
  <c r="V343" i="24"/>
  <c r="V312" i="24"/>
  <c r="W312" i="24"/>
  <c r="V311" i="24"/>
  <c r="S299" i="24"/>
  <c r="AC299" i="24"/>
  <c r="Y299" i="24"/>
  <c r="AA299" i="24" s="1"/>
  <c r="Y289" i="24"/>
  <c r="S289" i="24"/>
  <c r="V280" i="24"/>
  <c r="W280" i="24"/>
  <c r="V279" i="24"/>
  <c r="W482" i="24"/>
  <c r="W478" i="24"/>
  <c r="W474" i="24"/>
  <c r="W470" i="24"/>
  <c r="AC467" i="24"/>
  <c r="W466" i="24"/>
  <c r="W462" i="24"/>
  <c r="W458" i="24"/>
  <c r="W454" i="24"/>
  <c r="W450" i="24"/>
  <c r="W446" i="24"/>
  <c r="W442" i="24"/>
  <c r="W438" i="24"/>
  <c r="W434" i="24"/>
  <c r="W430" i="24"/>
  <c r="W426" i="24"/>
  <c r="W422" i="24"/>
  <c r="W418" i="24"/>
  <c r="W414" i="24"/>
  <c r="W410" i="24"/>
  <c r="W406" i="24"/>
  <c r="W402" i="24"/>
  <c r="W398" i="24"/>
  <c r="W394" i="24"/>
  <c r="AC391" i="24"/>
  <c r="AE391" i="24" s="1"/>
  <c r="W390" i="24"/>
  <c r="AC387" i="24"/>
  <c r="W386" i="24"/>
  <c r="AC383" i="24"/>
  <c r="W382" i="24"/>
  <c r="AC379" i="24"/>
  <c r="W378" i="24"/>
  <c r="W374" i="24"/>
  <c r="AC371" i="24"/>
  <c r="W370" i="24"/>
  <c r="AC367" i="24"/>
  <c r="W366" i="24"/>
  <c r="S360" i="24"/>
  <c r="Y352" i="24"/>
  <c r="S352" i="24"/>
  <c r="V352" i="24"/>
  <c r="W352" i="24"/>
  <c r="V351" i="24"/>
  <c r="AC335" i="24"/>
  <c r="Y335" i="24"/>
  <c r="Y329" i="24"/>
  <c r="V320" i="24"/>
  <c r="W320" i="24"/>
  <c r="V319" i="24"/>
  <c r="V288" i="24"/>
  <c r="W288" i="24"/>
  <c r="V287" i="24"/>
  <c r="W124" i="24"/>
  <c r="V124" i="24"/>
  <c r="W275" i="24"/>
  <c r="V268" i="24"/>
  <c r="W268" i="24"/>
  <c r="V260" i="24"/>
  <c r="W260" i="24"/>
  <c r="AC256" i="24"/>
  <c r="V252" i="24"/>
  <c r="W252" i="24"/>
  <c r="Y148" i="24"/>
  <c r="AC148" i="24"/>
  <c r="AE148" i="24" s="1"/>
  <c r="W123" i="24"/>
  <c r="V123" i="24"/>
  <c r="V106" i="24"/>
  <c r="W106" i="24"/>
  <c r="S242" i="24"/>
  <c r="U242" i="24" s="1"/>
  <c r="AF242" i="24" s="1"/>
  <c r="S212" i="24"/>
  <c r="Y212" i="24"/>
  <c r="S204" i="24"/>
  <c r="AC204" i="24"/>
  <c r="Y204" i="24"/>
  <c r="AC192" i="24"/>
  <c r="S184" i="24"/>
  <c r="V159" i="24"/>
  <c r="W159" i="24"/>
  <c r="V138" i="24"/>
  <c r="W138" i="24"/>
  <c r="S117" i="24"/>
  <c r="AC117" i="24"/>
  <c r="Y117" i="24"/>
  <c r="V117" i="24"/>
  <c r="W117" i="24"/>
  <c r="V112" i="24"/>
  <c r="W112" i="24"/>
  <c r="W270" i="24"/>
  <c r="W262" i="24"/>
  <c r="W254" i="24"/>
  <c r="V149" i="24"/>
  <c r="W149" i="24"/>
  <c r="V144" i="24"/>
  <c r="W144" i="24"/>
  <c r="W271" i="24"/>
  <c r="R270" i="24"/>
  <c r="W263" i="24"/>
  <c r="R262" i="24"/>
  <c r="W255" i="24"/>
  <c r="R254" i="24"/>
  <c r="W248" i="24"/>
  <c r="V247" i="24"/>
  <c r="W247" i="24"/>
  <c r="W244" i="24"/>
  <c r="V243" i="24"/>
  <c r="W243" i="24"/>
  <c r="W240" i="24"/>
  <c r="V239" i="24"/>
  <c r="W239" i="24"/>
  <c r="W236" i="24"/>
  <c r="V235" i="24"/>
  <c r="W235" i="24"/>
  <c r="W232" i="24"/>
  <c r="V231" i="24"/>
  <c r="W231" i="24"/>
  <c r="W228" i="24"/>
  <c r="V227" i="24"/>
  <c r="W227" i="24"/>
  <c r="W224" i="24"/>
  <c r="V223" i="24"/>
  <c r="W223" i="24"/>
  <c r="S222" i="24"/>
  <c r="W220" i="24"/>
  <c r="V219" i="24"/>
  <c r="W219" i="24"/>
  <c r="W216" i="24"/>
  <c r="V215" i="24"/>
  <c r="W215" i="24"/>
  <c r="W212" i="24"/>
  <c r="V211" i="24"/>
  <c r="W211" i="24"/>
  <c r="W208" i="24"/>
  <c r="V207" i="24"/>
  <c r="W207" i="24"/>
  <c r="S206" i="24"/>
  <c r="W204" i="24"/>
  <c r="V203" i="24"/>
  <c r="W203" i="24"/>
  <c r="W200" i="24"/>
  <c r="V199" i="24"/>
  <c r="W199" i="24"/>
  <c r="W196" i="24"/>
  <c r="V195" i="24"/>
  <c r="W195" i="24"/>
  <c r="W192" i="24"/>
  <c r="V191" i="24"/>
  <c r="W191" i="24"/>
  <c r="W188" i="24"/>
  <c r="V187" i="24"/>
  <c r="W187" i="24"/>
  <c r="W184" i="24"/>
  <c r="V183" i="24"/>
  <c r="W183" i="24"/>
  <c r="W180" i="24"/>
  <c r="V179" i="24"/>
  <c r="W179" i="24"/>
  <c r="W176" i="24"/>
  <c r="V175" i="24"/>
  <c r="W175" i="24"/>
  <c r="W172" i="24"/>
  <c r="V171" i="24"/>
  <c r="W171" i="24"/>
  <c r="W168" i="24"/>
  <c r="V167" i="24"/>
  <c r="W167" i="24"/>
  <c r="W164" i="24"/>
  <c r="V163" i="24"/>
  <c r="W163" i="24"/>
  <c r="W148" i="24"/>
  <c r="W146" i="24"/>
  <c r="R138" i="24"/>
  <c r="W125" i="24"/>
  <c r="R123" i="24"/>
  <c r="W116" i="24"/>
  <c r="W114" i="24"/>
  <c r="S111" i="24"/>
  <c r="AC111" i="24"/>
  <c r="R106" i="24"/>
  <c r="R247" i="24"/>
  <c r="AC245" i="24"/>
  <c r="AE245" i="24" s="1"/>
  <c r="R243" i="24"/>
  <c r="AC241" i="24"/>
  <c r="S160" i="24"/>
  <c r="AC160" i="24"/>
  <c r="AE160" i="24" s="1"/>
  <c r="S133" i="24"/>
  <c r="AC133" i="24"/>
  <c r="AA111" i="24"/>
  <c r="V157" i="24"/>
  <c r="W157" i="24"/>
  <c r="W160" i="24"/>
  <c r="R159" i="24"/>
  <c r="W23" i="24"/>
  <c r="W151" i="24"/>
  <c r="R150" i="24"/>
  <c r="W143" i="24"/>
  <c r="R142" i="24"/>
  <c r="W135" i="24"/>
  <c r="R134" i="24"/>
  <c r="W127" i="24"/>
  <c r="R126" i="24"/>
  <c r="W119" i="24"/>
  <c r="R118" i="24"/>
  <c r="W111" i="24"/>
  <c r="R110" i="24"/>
  <c r="M32" i="26"/>
  <c r="D15" i="25"/>
  <c r="V15" i="25"/>
  <c r="BF15" i="25"/>
  <c r="G15" i="25"/>
  <c r="L15" i="25"/>
  <c r="W15" i="25"/>
  <c r="AU15" i="25"/>
  <c r="BE15" i="25"/>
  <c r="B15" i="25"/>
  <c r="J15" i="25"/>
  <c r="AV15" i="25"/>
  <c r="C15" i="25"/>
  <c r="K15" i="25"/>
  <c r="BU16" i="25"/>
  <c r="AT15" i="25"/>
  <c r="A41" i="29"/>
  <c r="V40" i="29"/>
  <c r="I29" i="29"/>
  <c r="J28" i="29"/>
  <c r="C14" i="25"/>
  <c r="U40" i="29"/>
  <c r="D30" i="29"/>
  <c r="E29" i="29"/>
  <c r="BJ14" i="25"/>
  <c r="BP14" i="25" s="1"/>
  <c r="R8" i="27"/>
  <c r="AJ17" i="25" s="1"/>
  <c r="R7" i="27"/>
  <c r="AJ16" i="25" s="1"/>
  <c r="R12" i="27"/>
  <c r="AJ21" i="25" s="1"/>
  <c r="R16" i="27"/>
  <c r="AJ25" i="25" s="1"/>
  <c r="R20" i="27"/>
  <c r="AJ29" i="25" s="1"/>
  <c r="R24" i="27"/>
  <c r="AJ33" i="25" s="1"/>
  <c r="R28" i="27"/>
  <c r="AJ37" i="25" s="1"/>
  <c r="R32" i="27"/>
  <c r="AJ41" i="25" s="1"/>
  <c r="R36" i="27"/>
  <c r="AJ45" i="25" s="1"/>
  <c r="R6" i="27"/>
  <c r="AJ15" i="25" s="1"/>
  <c r="R11" i="27"/>
  <c r="AJ20" i="25" s="1"/>
  <c r="R15" i="27"/>
  <c r="AJ24" i="25" s="1"/>
  <c r="R19" i="27"/>
  <c r="AJ28" i="25" s="1"/>
  <c r="R23" i="27"/>
  <c r="AJ32" i="25" s="1"/>
  <c r="R27" i="27"/>
  <c r="AJ36" i="25" s="1"/>
  <c r="R31" i="27"/>
  <c r="AJ40" i="25" s="1"/>
  <c r="R35" i="27"/>
  <c r="AJ44" i="25" s="1"/>
  <c r="R10" i="27"/>
  <c r="AJ19" i="25" s="1"/>
  <c r="R14" i="27"/>
  <c r="AJ23" i="25" s="1"/>
  <c r="R18" i="27"/>
  <c r="AJ27" i="25" s="1"/>
  <c r="R22" i="27"/>
  <c r="AJ31" i="25" s="1"/>
  <c r="R26" i="27"/>
  <c r="AJ35" i="25" s="1"/>
  <c r="R30" i="27"/>
  <c r="AJ39" i="25" s="1"/>
  <c r="R34" i="27"/>
  <c r="AJ43" i="25" s="1"/>
  <c r="R38" i="27"/>
  <c r="AJ47" i="25" s="1"/>
  <c r="R39" i="27"/>
  <c r="AJ48" i="25" s="1"/>
  <c r="R40" i="27"/>
  <c r="AJ49" i="25" s="1"/>
  <c r="R41" i="27"/>
  <c r="AJ50" i="25" s="1"/>
  <c r="R42" i="27"/>
  <c r="AJ51" i="25" s="1"/>
  <c r="R43" i="27"/>
  <c r="AJ52" i="25" s="1"/>
  <c r="R44" i="27"/>
  <c r="AJ53" i="25" s="1"/>
  <c r="R45" i="27"/>
  <c r="AJ54" i="25" s="1"/>
  <c r="R46" i="27"/>
  <c r="R47" i="27"/>
  <c r="R48" i="27"/>
  <c r="R49" i="27"/>
  <c r="H49" i="28"/>
  <c r="R29" i="27"/>
  <c r="AJ38" i="25" s="1"/>
  <c r="R13" i="27"/>
  <c r="AJ22" i="25" s="1"/>
  <c r="S5" i="27"/>
  <c r="BS14" i="25" s="1"/>
  <c r="S9" i="27"/>
  <c r="BS18" i="25" s="1"/>
  <c r="S13" i="27"/>
  <c r="BS22" i="25" s="1"/>
  <c r="S17" i="27"/>
  <c r="BS26" i="25" s="1"/>
  <c r="S21" i="27"/>
  <c r="BS30" i="25" s="1"/>
  <c r="S25" i="27"/>
  <c r="BS34" i="25" s="1"/>
  <c r="S29" i="27"/>
  <c r="BS38" i="25" s="1"/>
  <c r="S33" i="27"/>
  <c r="BS42" i="25" s="1"/>
  <c r="S37" i="27"/>
  <c r="BS46" i="25" s="1"/>
  <c r="S7" i="27"/>
  <c r="BS16" i="25" s="1"/>
  <c r="S12" i="27"/>
  <c r="BS21" i="25" s="1"/>
  <c r="S16" i="27"/>
  <c r="BS25" i="25" s="1"/>
  <c r="S20" i="27"/>
  <c r="BS29" i="25" s="1"/>
  <c r="S24" i="27"/>
  <c r="BS33" i="25" s="1"/>
  <c r="S28" i="27"/>
  <c r="BS37" i="25" s="1"/>
  <c r="S32" i="27"/>
  <c r="BS41" i="25" s="1"/>
  <c r="S36" i="27"/>
  <c r="BS45" i="25" s="1"/>
  <c r="R5" i="27"/>
  <c r="AJ14" i="25" s="1"/>
  <c r="C45" i="28"/>
  <c r="A40" i="28"/>
  <c r="V39" i="28"/>
  <c r="C47" i="29"/>
  <c r="B14" i="25"/>
  <c r="G14" i="25"/>
  <c r="K14" i="25"/>
  <c r="U14" i="25"/>
  <c r="AV14" i="25"/>
  <c r="BF14" i="25"/>
  <c r="AU14" i="25"/>
  <c r="W14" i="25"/>
  <c r="J14" i="25"/>
  <c r="D14" i="25"/>
  <c r="AI15" i="25"/>
  <c r="AI16" i="25"/>
  <c r="AI17" i="25"/>
  <c r="AI18" i="25"/>
  <c r="J26" i="28"/>
  <c r="I27" i="28"/>
  <c r="E27" i="28"/>
  <c r="D28" i="28"/>
  <c r="S23" i="1"/>
  <c r="AR3" i="8"/>
  <c r="AR4" i="8"/>
  <c r="AR5" i="8"/>
  <c r="AR6" i="8"/>
  <c r="AR7" i="8"/>
  <c r="AR8" i="8"/>
  <c r="AR9" i="8"/>
  <c r="AR10" i="8"/>
  <c r="AR11" i="8"/>
  <c r="AR12" i="8"/>
  <c r="AR13" i="8"/>
  <c r="AR14" i="8"/>
  <c r="AR15" i="8"/>
  <c r="AR16" i="8"/>
  <c r="AR17" i="8"/>
  <c r="AR18" i="8"/>
  <c r="AR19" i="8"/>
  <c r="AR20" i="8"/>
  <c r="AR21" i="8"/>
  <c r="AR22" i="8"/>
  <c r="AR23" i="8"/>
  <c r="AR24" i="8"/>
  <c r="AR25" i="8"/>
  <c r="AR26" i="8"/>
  <c r="AR27" i="8"/>
  <c r="AR28" i="8"/>
  <c r="AR29" i="8"/>
  <c r="AR30" i="8"/>
  <c r="AR31" i="8"/>
  <c r="AR32" i="8"/>
  <c r="AR33" i="8"/>
  <c r="AR34" i="8"/>
  <c r="AR35" i="8"/>
  <c r="AR36" i="8"/>
  <c r="AR37" i="8"/>
  <c r="AR38" i="8"/>
  <c r="AR39" i="8"/>
  <c r="AR40" i="8"/>
  <c r="AR41" i="8"/>
  <c r="AR42" i="8"/>
  <c r="AR43" i="8"/>
  <c r="AR44" i="8"/>
  <c r="AR45" i="8"/>
  <c r="AR46" i="8"/>
  <c r="AR47" i="8"/>
  <c r="AR48" i="8"/>
  <c r="AR49" i="8"/>
  <c r="AR50" i="8"/>
  <c r="AR51" i="8"/>
  <c r="AR52" i="8"/>
  <c r="AR53" i="8"/>
  <c r="AR54" i="8"/>
  <c r="AR55" i="8"/>
  <c r="AR56" i="8"/>
  <c r="AR57" i="8"/>
  <c r="AR58" i="8"/>
  <c r="AR59" i="8"/>
  <c r="AR60" i="8"/>
  <c r="AR61" i="8"/>
  <c r="AR62" i="8"/>
  <c r="AR63" i="8"/>
  <c r="AR64" i="8"/>
  <c r="AR65" i="8"/>
  <c r="AR66" i="8"/>
  <c r="AR67" i="8"/>
  <c r="AR68" i="8"/>
  <c r="AR69" i="8"/>
  <c r="AR70" i="8"/>
  <c r="AR71" i="8"/>
  <c r="AR72" i="8"/>
  <c r="AR73" i="8"/>
  <c r="AR74" i="8"/>
  <c r="AR75" i="8"/>
  <c r="AR76" i="8"/>
  <c r="AR77" i="8"/>
  <c r="AR78" i="8"/>
  <c r="AR79" i="8"/>
  <c r="AR80" i="8"/>
  <c r="AR81" i="8"/>
  <c r="AR2" i="8"/>
  <c r="AE204" i="24" l="1"/>
  <c r="AE2045" i="24"/>
  <c r="U1270" i="24"/>
  <c r="AF1270" i="24" s="1"/>
  <c r="AA2387" i="24"/>
  <c r="U1568" i="24"/>
  <c r="AF1568" i="24" s="1"/>
  <c r="S1558" i="24"/>
  <c r="U1558" i="24" s="1"/>
  <c r="AF1558" i="24" s="1"/>
  <c r="AA352" i="24"/>
  <c r="Y950" i="24"/>
  <c r="AA950" i="24" s="1"/>
  <c r="AE475" i="24"/>
  <c r="AE2065" i="24"/>
  <c r="S364" i="24"/>
  <c r="AA748" i="24"/>
  <c r="Y632" i="24"/>
  <c r="AA632" i="24" s="1"/>
  <c r="S786" i="24"/>
  <c r="U786" i="24" s="1"/>
  <c r="AF786" i="24" s="1"/>
  <c r="AE502" i="24"/>
  <c r="AE1314" i="24"/>
  <c r="AA367" i="24"/>
  <c r="S771" i="24"/>
  <c r="U771" i="24" s="1"/>
  <c r="AF771" i="24" s="1"/>
  <c r="U2474" i="24"/>
  <c r="AF2474" i="24" s="1"/>
  <c r="AA251" i="24"/>
  <c r="S1617" i="24"/>
  <c r="AE221" i="24"/>
  <c r="AE977" i="24"/>
  <c r="AE693" i="24"/>
  <c r="U2045" i="24"/>
  <c r="AF2045" i="24" s="1"/>
  <c r="AE672" i="24"/>
  <c r="AC418" i="24"/>
  <c r="AC1043" i="24"/>
  <c r="AC1052" i="24"/>
  <c r="AE1052" i="24" s="1"/>
  <c r="Y340" i="24"/>
  <c r="AA340" i="24" s="1"/>
  <c r="AC1326" i="24"/>
  <c r="AE1326" i="24" s="1"/>
  <c r="S581" i="24"/>
  <c r="U581" i="24" s="1"/>
  <c r="AF581" i="24" s="1"/>
  <c r="Y326" i="24"/>
  <c r="AA326" i="24" s="1"/>
  <c r="AE597" i="24"/>
  <c r="U1151" i="24"/>
  <c r="AF1151" i="24" s="1"/>
  <c r="AE1376" i="24"/>
  <c r="S1569" i="24"/>
  <c r="S1415" i="24"/>
  <c r="U1415" i="24" s="1"/>
  <c r="AF1415" i="24" s="1"/>
  <c r="AC1772" i="24"/>
  <c r="AE1772" i="24" s="1"/>
  <c r="AC1930" i="24"/>
  <c r="AE1930" i="24" s="1"/>
  <c r="S2052" i="24"/>
  <c r="U2052" i="24" s="1"/>
  <c r="AF2052" i="24" s="1"/>
  <c r="AE179" i="24"/>
  <c r="U1343" i="24"/>
  <c r="AF1343" i="24" s="1"/>
  <c r="AA1659" i="24"/>
  <c r="Y2452" i="24"/>
  <c r="AA1340" i="24"/>
  <c r="U2335" i="24"/>
  <c r="AF2335" i="24" s="1"/>
  <c r="AA1020" i="24"/>
  <c r="AE573" i="24"/>
  <c r="U379" i="24"/>
  <c r="AF379" i="24" s="1"/>
  <c r="AC2025" i="24"/>
  <c r="AE2025" i="24" s="1"/>
  <c r="Y1930" i="24"/>
  <c r="Y2193" i="24"/>
  <c r="AC143" i="24"/>
  <c r="AE143" i="24" s="1"/>
  <c r="U565" i="24"/>
  <c r="AF565" i="24" s="1"/>
  <c r="U972" i="24"/>
  <c r="AF972" i="24" s="1"/>
  <c r="AE1492" i="24"/>
  <c r="S1297" i="24"/>
  <c r="U1297" i="24" s="1"/>
  <c r="AF1297" i="24" s="1"/>
  <c r="AC1593" i="24"/>
  <c r="Y2025" i="24"/>
  <c r="AA2025" i="24" s="1"/>
  <c r="AA2049" i="24"/>
  <c r="Y1471" i="24"/>
  <c r="AA1471" i="24" s="1"/>
  <c r="Y1907" i="24"/>
  <c r="AA1907" i="24" s="1"/>
  <c r="Y1892" i="24"/>
  <c r="AA1892" i="24" s="1"/>
  <c r="Y1950" i="24"/>
  <c r="AA1950" i="24" s="1"/>
  <c r="AE244" i="24"/>
  <c r="AC651" i="24"/>
  <c r="AE651" i="24" s="1"/>
  <c r="S839" i="24"/>
  <c r="U2355" i="24"/>
  <c r="AF2355" i="24" s="1"/>
  <c r="U1584" i="24"/>
  <c r="AF1584" i="24" s="1"/>
  <c r="AA1772" i="24"/>
  <c r="AC1577" i="24"/>
  <c r="AE1577" i="24" s="1"/>
  <c r="AE703" i="24"/>
  <c r="AC839" i="24"/>
  <c r="AE839" i="24" s="1"/>
  <c r="AA2386" i="24"/>
  <c r="S143" i="24"/>
  <c r="S650" i="24"/>
  <c r="U650" i="24" s="1"/>
  <c r="AF650" i="24" s="1"/>
  <c r="AC1127" i="24"/>
  <c r="AE1127" i="24" s="1"/>
  <c r="Y886" i="24"/>
  <c r="AA886" i="24" s="1"/>
  <c r="AE1098" i="24"/>
  <c r="AC1340" i="24"/>
  <c r="AE1340" i="24" s="1"/>
  <c r="AC1504" i="24"/>
  <c r="AE1504" i="24" s="1"/>
  <c r="AA1436" i="24"/>
  <c r="AC1297" i="24"/>
  <c r="AE1297" i="24" s="1"/>
  <c r="Y1720" i="24"/>
  <c r="AA1720" i="24" s="1"/>
  <c r="AC1471" i="24"/>
  <c r="AE1471" i="24" s="1"/>
  <c r="AA1882" i="24"/>
  <c r="AC1907" i="24"/>
  <c r="AE1907" i="24" s="1"/>
  <c r="U2207" i="24"/>
  <c r="AF2207" i="24" s="1"/>
  <c r="AC1892" i="24"/>
  <c r="AE1892" i="24" s="1"/>
  <c r="Y2335" i="24"/>
  <c r="Y2355" i="24"/>
  <c r="AA2355" i="24" s="1"/>
  <c r="Y2491" i="24"/>
  <c r="AA2491" i="24" s="1"/>
  <c r="AE2116" i="24"/>
  <c r="Y2265" i="24"/>
  <c r="AA2265" i="24" s="1"/>
  <c r="AE107" i="24"/>
  <c r="U497" i="24"/>
  <c r="AF497" i="24" s="1"/>
  <c r="AE1990" i="24"/>
  <c r="AE2269" i="24"/>
  <c r="AA1710" i="24"/>
  <c r="AA2373" i="24"/>
  <c r="AE1092" i="24"/>
  <c r="AA2065" i="24"/>
  <c r="AC2355" i="24"/>
  <c r="AE2355" i="24" s="1"/>
  <c r="AA187" i="24"/>
  <c r="AE781" i="24"/>
  <c r="S362" i="24"/>
  <c r="Y355" i="24"/>
  <c r="AA355" i="24" s="1"/>
  <c r="AC650" i="24"/>
  <c r="S886" i="24"/>
  <c r="U886" i="24" s="1"/>
  <c r="AF886" i="24" s="1"/>
  <c r="Y1130" i="24"/>
  <c r="AA1130" i="24" s="1"/>
  <c r="S1340" i="24"/>
  <c r="U1340" i="24" s="1"/>
  <c r="AF1340" i="24" s="1"/>
  <c r="AC1993" i="24"/>
  <c r="AE1993" i="24" s="1"/>
  <c r="Y1881" i="24"/>
  <c r="AA1881" i="24" s="1"/>
  <c r="Y2064" i="24"/>
  <c r="AE1630" i="24"/>
  <c r="AA1951" i="24"/>
  <c r="AE2219" i="24"/>
  <c r="AA2334" i="24"/>
  <c r="AE739" i="24"/>
  <c r="AA872" i="24"/>
  <c r="AA1751" i="24"/>
  <c r="AE1556" i="24"/>
  <c r="U979" i="24"/>
  <c r="AF979" i="24" s="1"/>
  <c r="AE1116" i="24"/>
  <c r="AE467" i="24"/>
  <c r="Y318" i="24"/>
  <c r="AA318" i="24" s="1"/>
  <c r="AE1945" i="24"/>
  <c r="Y1987" i="24"/>
  <c r="AA1987" i="24" s="1"/>
  <c r="AE2467" i="24"/>
  <c r="AA1297" i="24"/>
  <c r="Y1070" i="24"/>
  <c r="AA1070" i="24" s="1"/>
  <c r="AC2491" i="24"/>
  <c r="AE2491" i="24" s="1"/>
  <c r="AA1675" i="24"/>
  <c r="AA191" i="24"/>
  <c r="U117" i="24"/>
  <c r="AF117" i="24" s="1"/>
  <c r="S1070" i="24"/>
  <c r="U1070" i="24" s="1"/>
  <c r="AF1070" i="24" s="1"/>
  <c r="AE1568" i="24"/>
  <c r="AC1881" i="24"/>
  <c r="AE1881" i="24" s="1"/>
  <c r="Y1993" i="24"/>
  <c r="AA1993" i="24" s="1"/>
  <c r="S1987" i="24"/>
  <c r="U1987" i="24" s="1"/>
  <c r="AF1987" i="24" s="1"/>
  <c r="S2153" i="24"/>
  <c r="U2153" i="24" s="1"/>
  <c r="AF2153" i="24" s="1"/>
  <c r="AC2335" i="24"/>
  <c r="AE2335" i="24" s="1"/>
  <c r="AE2391" i="24"/>
  <c r="AE1956" i="24"/>
  <c r="Y2124" i="24"/>
  <c r="AA163" i="24"/>
  <c r="AC306" i="24"/>
  <c r="U2374" i="24"/>
  <c r="AF2374" i="24" s="1"/>
  <c r="AE780" i="24"/>
  <c r="AE2163" i="24"/>
  <c r="U910" i="24"/>
  <c r="AF910" i="24" s="1"/>
  <c r="AC120" i="24"/>
  <c r="AE120" i="24" s="1"/>
  <c r="AC200" i="24"/>
  <c r="AE200" i="24" s="1"/>
  <c r="Y312" i="24"/>
  <c r="AA312" i="24" s="1"/>
  <c r="S294" i="24"/>
  <c r="U294" i="24" s="1"/>
  <c r="AF294" i="24" s="1"/>
  <c r="Y156" i="24"/>
  <c r="AA156" i="24" s="1"/>
  <c r="Y676" i="24"/>
  <c r="AA676" i="24" s="1"/>
  <c r="S265" i="24"/>
  <c r="U265" i="24" s="1"/>
  <c r="AF265" i="24" s="1"/>
  <c r="AA329" i="24"/>
  <c r="S594" i="24"/>
  <c r="U594" i="24" s="1"/>
  <c r="AF594" i="24" s="1"/>
  <c r="U2093" i="24"/>
  <c r="AF2093" i="24" s="1"/>
  <c r="AA978" i="24"/>
  <c r="AC1300" i="24"/>
  <c r="AE1300" i="24" s="1"/>
  <c r="AE1024" i="24"/>
  <c r="AC1523" i="24"/>
  <c r="AE1523" i="24" s="1"/>
  <c r="S231" i="24"/>
  <c r="U231" i="24" s="1"/>
  <c r="AF231" i="24" s="1"/>
  <c r="S1383" i="24"/>
  <c r="U1383" i="24" s="1"/>
  <c r="AF1383" i="24" s="1"/>
  <c r="AC228" i="24"/>
  <c r="AE228" i="24" s="1"/>
  <c r="AC295" i="24"/>
  <c r="AE295" i="24" s="1"/>
  <c r="AC763" i="24"/>
  <c r="AE2415" i="24"/>
  <c r="AC1310" i="24"/>
  <c r="AE1310" i="24" s="1"/>
  <c r="AC820" i="24"/>
  <c r="AE820" i="24" s="1"/>
  <c r="U2061" i="24"/>
  <c r="AF2061" i="24" s="1"/>
  <c r="S1310" i="24"/>
  <c r="U1310" i="24" s="1"/>
  <c r="AF1310" i="24" s="1"/>
  <c r="AC1597" i="24"/>
  <c r="AE1597" i="24" s="1"/>
  <c r="AC1046" i="24"/>
  <c r="AE1046" i="24" s="1"/>
  <c r="Y897" i="24"/>
  <c r="AA897" i="24" s="1"/>
  <c r="S1110" i="24"/>
  <c r="U1110" i="24" s="1"/>
  <c r="AF1110" i="24" s="1"/>
  <c r="AC300" i="24"/>
  <c r="AE300" i="24" s="1"/>
  <c r="S476" i="24"/>
  <c r="U476" i="24" s="1"/>
  <c r="AF476" i="24" s="1"/>
  <c r="AC507" i="24"/>
  <c r="AE507" i="24" s="1"/>
  <c r="AC518" i="24"/>
  <c r="AE518" i="24" s="1"/>
  <c r="Y1449" i="24"/>
  <c r="AA1449" i="24" s="1"/>
  <c r="AC1557" i="24"/>
  <c r="AE1557" i="24" s="1"/>
  <c r="S1684" i="24"/>
  <c r="Y1386" i="24"/>
  <c r="Y1850" i="24"/>
  <c r="S1934" i="24"/>
  <c r="U1934" i="24" s="1"/>
  <c r="AF1934" i="24" s="1"/>
  <c r="AA288" i="24"/>
  <c r="U523" i="24"/>
  <c r="AF523" i="24" s="1"/>
  <c r="U1801" i="24"/>
  <c r="AF1801" i="24" s="1"/>
  <c r="AE1747" i="24"/>
  <c r="AA549" i="24"/>
  <c r="AA375" i="24"/>
  <c r="U632" i="24"/>
  <c r="AF632" i="24" s="1"/>
  <c r="AA526" i="24"/>
  <c r="U699" i="24"/>
  <c r="AF699" i="24" s="1"/>
  <c r="U1588" i="24"/>
  <c r="AF1588" i="24" s="1"/>
  <c r="AE2315" i="24"/>
  <c r="AA1079" i="24"/>
  <c r="AE2067" i="24"/>
  <c r="S105" i="24"/>
  <c r="S276" i="24"/>
  <c r="U276" i="24" s="1"/>
  <c r="AF276" i="24" s="1"/>
  <c r="AC609" i="24"/>
  <c r="AE609" i="24" s="1"/>
  <c r="AC976" i="24"/>
  <c r="AE976" i="24" s="1"/>
  <c r="S999" i="24"/>
  <c r="U999" i="24" s="1"/>
  <c r="AF999" i="24" s="1"/>
  <c r="AC1587" i="24"/>
  <c r="AE1587" i="24" s="1"/>
  <c r="Y1969" i="24"/>
  <c r="AA1969" i="24" s="1"/>
  <c r="S2120" i="24"/>
  <c r="AA1624" i="24"/>
  <c r="AA2169" i="24"/>
  <c r="S1523" i="24"/>
  <c r="U1523" i="24" s="1"/>
  <c r="AF1523" i="24" s="1"/>
  <c r="AA131" i="24"/>
  <c r="Y319" i="24"/>
  <c r="AA319" i="24" s="1"/>
  <c r="S860" i="24"/>
  <c r="U860" i="24" s="1"/>
  <c r="AF860" i="24" s="1"/>
  <c r="Y228" i="24"/>
  <c r="AA228" i="24" s="1"/>
  <c r="AC319" i="24"/>
  <c r="AC630" i="24"/>
  <c r="AC656" i="24"/>
  <c r="AE656" i="24" s="1"/>
  <c r="S1286" i="24"/>
  <c r="U1286" i="24" s="1"/>
  <c r="AF1286" i="24" s="1"/>
  <c r="AE1476" i="24"/>
  <c r="AE1588" i="24"/>
  <c r="AA2004" i="24"/>
  <c r="S781" i="24"/>
  <c r="U781" i="24" s="1"/>
  <c r="AF781" i="24" s="1"/>
  <c r="Y139" i="24"/>
  <c r="AA139" i="24" s="1"/>
  <c r="AC251" i="24"/>
  <c r="S297" i="24"/>
  <c r="U297" i="24" s="1"/>
  <c r="AF297" i="24" s="1"/>
  <c r="S321" i="24"/>
  <c r="U321" i="24" s="1"/>
  <c r="AF321" i="24" s="1"/>
  <c r="Y902" i="24"/>
  <c r="AA902" i="24" s="1"/>
  <c r="AC792" i="24"/>
  <c r="AE792" i="24" s="1"/>
  <c r="AE1719" i="24"/>
  <c r="AC167" i="24"/>
  <c r="AE167" i="24" s="1"/>
  <c r="AE111" i="24"/>
  <c r="S131" i="24"/>
  <c r="S303" i="24"/>
  <c r="U303" i="24" s="1"/>
  <c r="AF303" i="24" s="1"/>
  <c r="AC363" i="24"/>
  <c r="AE363" i="24" s="1"/>
  <c r="Y476" i="24"/>
  <c r="AA476" i="24" s="1"/>
  <c r="Y579" i="24"/>
  <c r="AC653" i="24"/>
  <c r="AC1123" i="24"/>
  <c r="AE1123" i="24" s="1"/>
  <c r="AC844" i="24"/>
  <c r="AE844" i="24" s="1"/>
  <c r="S1386" i="24"/>
  <c r="Y1487" i="24"/>
  <c r="AA1487" i="24" s="1"/>
  <c r="S1755" i="24"/>
  <c r="U1755" i="24" s="1"/>
  <c r="AF1755" i="24" s="1"/>
  <c r="AC1823" i="24"/>
  <c r="AE1823" i="24" s="1"/>
  <c r="U2147" i="24"/>
  <c r="AF2147" i="24" s="1"/>
  <c r="U189" i="24"/>
  <c r="AF189" i="24" s="1"/>
  <c r="Y1166" i="24"/>
  <c r="AA1166" i="24" s="1"/>
  <c r="S1707" i="24"/>
  <c r="U1707" i="24" s="1"/>
  <c r="AF1707" i="24" s="1"/>
  <c r="AE2153" i="24"/>
  <c r="S1401" i="24"/>
  <c r="U1401" i="24" s="1"/>
  <c r="AF1401" i="24" s="1"/>
  <c r="AC1489" i="24"/>
  <c r="AE1489" i="24" s="1"/>
  <c r="AE1161" i="24"/>
  <c r="S1489" i="24"/>
  <c r="U1489" i="24" s="1"/>
  <c r="AF1489" i="24" s="1"/>
  <c r="AC1222" i="24"/>
  <c r="AE1222" i="24" s="1"/>
  <c r="AE1427" i="24"/>
  <c r="S288" i="24"/>
  <c r="AE1865" i="24"/>
  <c r="U721" i="24"/>
  <c r="AF721" i="24" s="1"/>
  <c r="AE734" i="24"/>
  <c r="U968" i="24"/>
  <c r="AF968" i="24" s="1"/>
  <c r="S283" i="24"/>
  <c r="U283" i="24" s="1"/>
  <c r="AF283" i="24" s="1"/>
  <c r="Y157" i="24"/>
  <c r="AA157" i="24" s="1"/>
  <c r="S191" i="24"/>
  <c r="U191" i="24" s="1"/>
  <c r="AF191" i="24" s="1"/>
  <c r="AC219" i="24"/>
  <c r="AC824" i="24"/>
  <c r="AC431" i="24"/>
  <c r="AE1544" i="24"/>
  <c r="S122" i="24"/>
  <c r="U122" i="24" s="1"/>
  <c r="AF122" i="24" s="1"/>
  <c r="Y444" i="24"/>
  <c r="AA444" i="24" s="1"/>
  <c r="Y513" i="24"/>
  <c r="Y757" i="24"/>
  <c r="AA757" i="24" s="1"/>
  <c r="U207" i="24"/>
  <c r="AF207" i="24" s="1"/>
  <c r="U759" i="24"/>
  <c r="AF759" i="24" s="1"/>
  <c r="S444" i="24"/>
  <c r="S896" i="24"/>
  <c r="U896" i="24" s="1"/>
  <c r="AF896" i="24" s="1"/>
  <c r="AC139" i="24"/>
  <c r="AE139" i="24" s="1"/>
  <c r="AC676" i="24"/>
  <c r="AE676" i="24" s="1"/>
  <c r="Y1378" i="24"/>
  <c r="S1378" i="24"/>
  <c r="U1378" i="24" s="1"/>
  <c r="AF1378" i="24" s="1"/>
  <c r="Y1491" i="24"/>
  <c r="AA1491" i="24" s="1"/>
  <c r="S1491" i="24"/>
  <c r="S1866" i="24"/>
  <c r="U1866" i="24" s="1"/>
  <c r="AF1866" i="24" s="1"/>
  <c r="AC1866" i="24"/>
  <c r="AE1866" i="24" s="1"/>
  <c r="AC1923" i="24"/>
  <c r="AE1923" i="24" s="1"/>
  <c r="Y1923" i="24"/>
  <c r="AA1923" i="24" s="1"/>
  <c r="AC1994" i="24"/>
  <c r="S1994" i="24"/>
  <c r="U1994" i="24" s="1"/>
  <c r="AF1994" i="24" s="1"/>
  <c r="S1554" i="24"/>
  <c r="U1554" i="24" s="1"/>
  <c r="AF1554" i="24" s="1"/>
  <c r="Y1554" i="24"/>
  <c r="AA1554" i="24" s="1"/>
  <c r="S2001" i="24"/>
  <c r="AC2001" i="24"/>
  <c r="AE2001" i="24" s="1"/>
  <c r="S1476" i="24"/>
  <c r="U1476" i="24" s="1"/>
  <c r="AF1476" i="24" s="1"/>
  <c r="Y1476" i="24"/>
  <c r="AA1476" i="24" s="1"/>
  <c r="S1877" i="24"/>
  <c r="U1877" i="24" s="1"/>
  <c r="AF1877" i="24" s="1"/>
  <c r="Y1877" i="24"/>
  <c r="AA1877" i="24" s="1"/>
  <c r="S2005" i="24"/>
  <c r="Y2005" i="24"/>
  <c r="AA2005" i="24" s="1"/>
  <c r="S2017" i="24"/>
  <c r="AC2017" i="24"/>
  <c r="AE2017" i="24" s="1"/>
  <c r="U2035" i="24"/>
  <c r="AF2035" i="24" s="1"/>
  <c r="S1600" i="24"/>
  <c r="U1600" i="24" s="1"/>
  <c r="AF1600" i="24" s="1"/>
  <c r="Y1600" i="24"/>
  <c r="AA1600" i="24" s="1"/>
  <c r="S1997" i="24"/>
  <c r="U1997" i="24" s="1"/>
  <c r="AF1997" i="24" s="1"/>
  <c r="Y1997" i="24"/>
  <c r="AA1997" i="24" s="1"/>
  <c r="S1580" i="24"/>
  <c r="Y1580" i="24"/>
  <c r="AC1900" i="24"/>
  <c r="AE1900" i="24" s="1"/>
  <c r="Y1900" i="24"/>
  <c r="AA1900" i="24" s="1"/>
  <c r="S1592" i="24"/>
  <c r="U1592" i="24" s="1"/>
  <c r="AF1592" i="24" s="1"/>
  <c r="Y1592" i="24"/>
  <c r="AA1592" i="24" s="1"/>
  <c r="S2399" i="24"/>
  <c r="U2399" i="24" s="1"/>
  <c r="AF2399" i="24" s="1"/>
  <c r="AC2399" i="24"/>
  <c r="Y2080" i="24"/>
  <c r="AC2080" i="24"/>
  <c r="AE2080" i="24" s="1"/>
  <c r="AA1376" i="24"/>
  <c r="S2037" i="24"/>
  <c r="U2037" i="24" s="1"/>
  <c r="AF2037" i="24" s="1"/>
  <c r="AC2037" i="24"/>
  <c r="AE2037" i="24" s="1"/>
  <c r="Y1783" i="24"/>
  <c r="AA1783" i="24" s="1"/>
  <c r="S1783" i="24"/>
  <c r="U1783" i="24" s="1"/>
  <c r="AF1783" i="24" s="1"/>
  <c r="Y276" i="24"/>
  <c r="S1508" i="24"/>
  <c r="U1508" i="24" s="1"/>
  <c r="AF1508" i="24" s="1"/>
  <c r="Y1508" i="24"/>
  <c r="AA1508" i="24" s="1"/>
  <c r="S1751" i="24"/>
  <c r="U1751" i="24" s="1"/>
  <c r="AF1751" i="24" s="1"/>
  <c r="AC1751" i="24"/>
  <c r="AE1751" i="24" s="1"/>
  <c r="S1496" i="24"/>
  <c r="U1496" i="24" s="1"/>
  <c r="AF1496" i="24" s="1"/>
  <c r="Y1496" i="24"/>
  <c r="S1516" i="24"/>
  <c r="U1516" i="24" s="1"/>
  <c r="AF1516" i="24" s="1"/>
  <c r="Y1516" i="24"/>
  <c r="AA1516" i="24" s="1"/>
  <c r="AC152" i="24"/>
  <c r="AE152" i="24" s="1"/>
  <c r="AC171" i="24"/>
  <c r="AC252" i="24"/>
  <c r="AE252" i="24" s="1"/>
  <c r="AA335" i="24"/>
  <c r="AC375" i="24"/>
  <c r="AE375" i="24" s="1"/>
  <c r="AC402" i="24"/>
  <c r="AC659" i="24"/>
  <c r="AE659" i="24" s="1"/>
  <c r="AC615" i="24"/>
  <c r="AA669" i="24"/>
  <c r="U642" i="24"/>
  <c r="AF642" i="24" s="1"/>
  <c r="AC836" i="24"/>
  <c r="AE836" i="24" s="1"/>
  <c r="S902" i="24"/>
  <c r="U902" i="24" s="1"/>
  <c r="AF902" i="24" s="1"/>
  <c r="S950" i="24"/>
  <c r="U950" i="24" s="1"/>
  <c r="AF950" i="24" s="1"/>
  <c r="AC1020" i="24"/>
  <c r="S1210" i="24"/>
  <c r="AC1428" i="24"/>
  <c r="AE1428" i="24" s="1"/>
  <c r="AC1516" i="24"/>
  <c r="Y1308" i="24"/>
  <c r="S1577" i="24"/>
  <c r="U1577" i="24" s="1"/>
  <c r="AF1577" i="24" s="1"/>
  <c r="AC1767" i="24"/>
  <c r="AE1767" i="24" s="1"/>
  <c r="S1632" i="24"/>
  <c r="U1632" i="24" s="1"/>
  <c r="AF1632" i="24" s="1"/>
  <c r="S1664" i="24"/>
  <c r="U1664" i="24" s="1"/>
  <c r="AF1664" i="24" s="1"/>
  <c r="Y1801" i="24"/>
  <c r="AA1801" i="24" s="1"/>
  <c r="AC1478" i="24"/>
  <c r="AE1478" i="24" s="1"/>
  <c r="Y1558" i="24"/>
  <c r="AA1558" i="24" s="1"/>
  <c r="Y2153" i="24"/>
  <c r="AA2153" i="24" s="1"/>
  <c r="Y2217" i="24"/>
  <c r="AA2217" i="24" s="1"/>
  <c r="AA1872" i="24"/>
  <c r="AA1284" i="24"/>
  <c r="AE1395" i="24"/>
  <c r="AE1315" i="24"/>
  <c r="AA1694" i="24"/>
  <c r="AC815" i="24"/>
  <c r="AE815" i="24" s="1"/>
  <c r="AA1367" i="24"/>
  <c r="U2157" i="24"/>
  <c r="AF2157" i="24" s="1"/>
  <c r="Y120" i="24"/>
  <c r="AA120" i="24" s="1"/>
  <c r="Y107" i="24"/>
  <c r="AA107" i="24" s="1"/>
  <c r="S175" i="24"/>
  <c r="U175" i="24" s="1"/>
  <c r="AF175" i="24" s="1"/>
  <c r="AC131" i="24"/>
  <c r="S246" i="24"/>
  <c r="Y295" i="24"/>
  <c r="AA295" i="24" s="1"/>
  <c r="AE287" i="24"/>
  <c r="S342" i="24"/>
  <c r="U342" i="24" s="1"/>
  <c r="AF342" i="24" s="1"/>
  <c r="S556" i="24"/>
  <c r="U556" i="24" s="1"/>
  <c r="AF556" i="24" s="1"/>
  <c r="Y464" i="24"/>
  <c r="AA464" i="24" s="1"/>
  <c r="AC594" i="24"/>
  <c r="AE594" i="24" s="1"/>
  <c r="Y672" i="24"/>
  <c r="AA672" i="24" s="1"/>
  <c r="Y982" i="24"/>
  <c r="AC894" i="24"/>
  <c r="AE894" i="24" s="1"/>
  <c r="Y910" i="24"/>
  <c r="AA910" i="24" s="1"/>
  <c r="Y1210" i="24"/>
  <c r="AA1210" i="24" s="1"/>
  <c r="Y1223" i="24"/>
  <c r="AA1223" i="24" s="1"/>
  <c r="Y1311" i="24"/>
  <c r="AA1311" i="24" s="1"/>
  <c r="S1330" i="24"/>
  <c r="U1330" i="24" s="1"/>
  <c r="AF1330" i="24" s="1"/>
  <c r="AC1496" i="24"/>
  <c r="AE1496" i="24" s="1"/>
  <c r="AE1580" i="24"/>
  <c r="AC1281" i="24"/>
  <c r="AE1281" i="24" s="1"/>
  <c r="S1308" i="24"/>
  <c r="U1308" i="24" s="1"/>
  <c r="AF1308" i="24" s="1"/>
  <c r="AC1569" i="24"/>
  <c r="AE1569" i="24" s="1"/>
  <c r="AE1861" i="24"/>
  <c r="S1763" i="24"/>
  <c r="U1763" i="24" s="1"/>
  <c r="AF1763" i="24" s="1"/>
  <c r="AA1913" i="24"/>
  <c r="AC1378" i="24"/>
  <c r="AE1378" i="24" s="1"/>
  <c r="Y1409" i="24"/>
  <c r="AA1409" i="24" s="1"/>
  <c r="Y1662" i="24"/>
  <c r="AA1662" i="24" s="1"/>
  <c r="Y1478" i="24"/>
  <c r="AA1478" i="24" s="1"/>
  <c r="Y1755" i="24"/>
  <c r="S1815" i="24"/>
  <c r="AC1850" i="24"/>
  <c r="AE1850" i="24" s="1"/>
  <c r="U2067" i="24"/>
  <c r="AF2067" i="24" s="1"/>
  <c r="S1457" i="24"/>
  <c r="U1457" i="24" s="1"/>
  <c r="AF1457" i="24" s="1"/>
  <c r="Y1457" i="24"/>
  <c r="AA1457" i="24" s="1"/>
  <c r="S1521" i="24"/>
  <c r="U1521" i="24" s="1"/>
  <c r="AF1521" i="24" s="1"/>
  <c r="Y1521" i="24"/>
  <c r="AA1521" i="24" s="1"/>
  <c r="AA1510" i="24"/>
  <c r="S1643" i="24"/>
  <c r="U1643" i="24" s="1"/>
  <c r="AF1643" i="24" s="1"/>
  <c r="AC1643" i="24"/>
  <c r="AE1643" i="24" s="1"/>
  <c r="S1555" i="24"/>
  <c r="AC1555" i="24"/>
  <c r="AE1555" i="24" s="1"/>
  <c r="AC1585" i="24"/>
  <c r="AE1585" i="24" s="1"/>
  <c r="S1585" i="24"/>
  <c r="U1585" i="24" s="1"/>
  <c r="AF1585" i="24" s="1"/>
  <c r="Y1614" i="24"/>
  <c r="AA1614" i="24" s="1"/>
  <c r="S1614" i="24"/>
  <c r="U1614" i="24" s="1"/>
  <c r="AF1614" i="24" s="1"/>
  <c r="AC643" i="24"/>
  <c r="AE643" i="24" s="1"/>
  <c r="Y643" i="24"/>
  <c r="AA643" i="24" s="1"/>
  <c r="S1402" i="24"/>
  <c r="Y1402" i="24"/>
  <c r="AA1402" i="24" s="1"/>
  <c r="Y754" i="24"/>
  <c r="AA754" i="24" s="1"/>
  <c r="S754" i="24"/>
  <c r="U754" i="24" s="1"/>
  <c r="AF754" i="24" s="1"/>
  <c r="AC754" i="24"/>
  <c r="AE754" i="24" s="1"/>
  <c r="AC1323" i="24"/>
  <c r="AE1323" i="24" s="1"/>
  <c r="S1323" i="24"/>
  <c r="S2013" i="24"/>
  <c r="U2013" i="24" s="1"/>
  <c r="AF2013" i="24" s="1"/>
  <c r="Y2013" i="24"/>
  <c r="AA2013" i="24" s="1"/>
  <c r="Y2202" i="24"/>
  <c r="AA2202" i="24" s="1"/>
  <c r="AC2202" i="24"/>
  <c r="AE2202" i="24" s="1"/>
  <c r="AE2327" i="24"/>
  <c r="S2033" i="24"/>
  <c r="U2033" i="24" s="1"/>
  <c r="AF2033" i="24" s="1"/>
  <c r="Y2033" i="24"/>
  <c r="AA2033" i="24" s="1"/>
  <c r="S1889" i="24"/>
  <c r="AC1889" i="24"/>
  <c r="AE1889" i="24" s="1"/>
  <c r="AA696" i="24"/>
  <c r="U1470" i="24"/>
  <c r="AF1470" i="24" s="1"/>
  <c r="AE1410" i="24"/>
  <c r="AA1714" i="24"/>
  <c r="AA1864" i="24"/>
  <c r="AE1887" i="24"/>
  <c r="AE1928" i="24"/>
  <c r="U1992" i="24"/>
  <c r="AF1992" i="24" s="1"/>
  <c r="U2126" i="24"/>
  <c r="AF2126" i="24" s="1"/>
  <c r="U2398" i="24"/>
  <c r="AF2398" i="24" s="1"/>
  <c r="AA922" i="24"/>
  <c r="AE1404" i="24"/>
  <c r="U911" i="24"/>
  <c r="AF911" i="24" s="1"/>
  <c r="AA336" i="24"/>
  <c r="AA296" i="24"/>
  <c r="AE358" i="24"/>
  <c r="AE553" i="24"/>
  <c r="U604" i="24"/>
  <c r="AF604" i="24" s="1"/>
  <c r="AA624" i="24"/>
  <c r="AA588" i="24"/>
  <c r="AE905" i="24"/>
  <c r="AE1213" i="24"/>
  <c r="U1385" i="24"/>
  <c r="AF1385" i="24" s="1"/>
  <c r="AE1497" i="24"/>
  <c r="U2308" i="24"/>
  <c r="AF2308" i="24" s="1"/>
  <c r="U2340" i="24"/>
  <c r="AF2340" i="24" s="1"/>
  <c r="U2404" i="24"/>
  <c r="AF2404" i="24" s="1"/>
  <c r="U1572" i="24"/>
  <c r="AF1572" i="24" s="1"/>
  <c r="U2190" i="24"/>
  <c r="AF2190" i="24" s="1"/>
  <c r="AE1977" i="24"/>
  <c r="AA1909" i="24"/>
  <c r="AA1941" i="24"/>
  <c r="AA1740" i="24"/>
  <c r="U2250" i="24"/>
  <c r="AF2250" i="24" s="1"/>
  <c r="AA2100" i="24"/>
  <c r="AA2083" i="24"/>
  <c r="U2000" i="24"/>
  <c r="AF2000" i="24" s="1"/>
  <c r="U218" i="24"/>
  <c r="AF218" i="24" s="1"/>
  <c r="AE274" i="24"/>
  <c r="AE548" i="24"/>
  <c r="U527" i="24"/>
  <c r="AF527" i="24" s="1"/>
  <c r="AA1299" i="24"/>
  <c r="AE1068" i="24"/>
  <c r="AA2086" i="24"/>
  <c r="AE1782" i="24"/>
  <c r="U1413" i="24"/>
  <c r="AF1413" i="24" s="1"/>
  <c r="U1473" i="24"/>
  <c r="AF1473" i="24" s="1"/>
  <c r="AA1847" i="24"/>
  <c r="AA2281" i="24"/>
  <c r="AE2361" i="24"/>
  <c r="AE2377" i="24"/>
  <c r="AA167" i="24"/>
  <c r="AE220" i="24"/>
  <c r="AA359" i="24"/>
  <c r="U955" i="24"/>
  <c r="AF955" i="24" s="1"/>
  <c r="S462" i="24"/>
  <c r="U462" i="24" s="1"/>
  <c r="AF462" i="24" s="1"/>
  <c r="Y504" i="24"/>
  <c r="AA504" i="24" s="1"/>
  <c r="S537" i="24"/>
  <c r="U537" i="24" s="1"/>
  <c r="AF537" i="24" s="1"/>
  <c r="Y741" i="24"/>
  <c r="AA741" i="24" s="1"/>
  <c r="Y929" i="24"/>
  <c r="AA929" i="24" s="1"/>
  <c r="Y115" i="24"/>
  <c r="AC235" i="24"/>
  <c r="AE235" i="24" s="1"/>
  <c r="AC537" i="24"/>
  <c r="AE537" i="24" s="1"/>
  <c r="AC929" i="24"/>
  <c r="AE929" i="24" s="1"/>
  <c r="AC1399" i="24"/>
  <c r="AE1399" i="24" s="1"/>
  <c r="AE1099" i="24"/>
  <c r="AE1124" i="24"/>
  <c r="AA820" i="24"/>
  <c r="U1478" i="24"/>
  <c r="AF1478" i="24" s="1"/>
  <c r="S107" i="24"/>
  <c r="U107" i="24" s="1"/>
  <c r="AF107" i="24" s="1"/>
  <c r="AC231" i="24"/>
  <c r="AE231" i="24" s="1"/>
  <c r="Y140" i="24"/>
  <c r="AA140" i="24" s="1"/>
  <c r="S267" i="24"/>
  <c r="U267" i="24" s="1"/>
  <c r="AF267" i="24" s="1"/>
  <c r="AC156" i="24"/>
  <c r="AE156" i="24" s="1"/>
  <c r="AC124" i="24"/>
  <c r="AE124" i="24" s="1"/>
  <c r="Y294" i="24"/>
  <c r="AA294" i="24" s="1"/>
  <c r="S312" i="24"/>
  <c r="U312" i="24" s="1"/>
  <c r="AF312" i="24" s="1"/>
  <c r="AC331" i="24"/>
  <c r="AE331" i="24" s="1"/>
  <c r="Y310" i="24"/>
  <c r="AA310" i="24" s="1"/>
  <c r="Y324" i="24"/>
  <c r="AA324" i="24" s="1"/>
  <c r="AC478" i="24"/>
  <c r="AE478" i="24" s="1"/>
  <c r="S482" i="24"/>
  <c r="U482" i="24" s="1"/>
  <c r="AF482" i="24" s="1"/>
  <c r="AC671" i="24"/>
  <c r="AE671" i="24" s="1"/>
  <c r="AC696" i="24"/>
  <c r="AE696" i="24" s="1"/>
  <c r="S709" i="24"/>
  <c r="U709" i="24" s="1"/>
  <c r="AF709" i="24" s="1"/>
  <c r="Y781" i="24"/>
  <c r="AA781" i="24" s="1"/>
  <c r="S824" i="24"/>
  <c r="U824" i="24" s="1"/>
  <c r="AF824" i="24" s="1"/>
  <c r="AC998" i="24"/>
  <c r="AE998" i="24" s="1"/>
  <c r="AC1165" i="24"/>
  <c r="AE1165" i="24" s="1"/>
  <c r="S1499" i="24"/>
  <c r="U1499" i="24" s="1"/>
  <c r="AF1499" i="24" s="1"/>
  <c r="AC1778" i="24"/>
  <c r="AE1778" i="24" s="1"/>
  <c r="Y1623" i="24"/>
  <c r="AA1623" i="24" s="1"/>
  <c r="AC1521" i="24"/>
  <c r="U1171" i="24"/>
  <c r="AF1171" i="24" s="1"/>
  <c r="AE1933" i="24"/>
  <c r="AC1383" i="24"/>
  <c r="AE1383" i="24" s="1"/>
  <c r="Y1415" i="24"/>
  <c r="AA1415" i="24" s="1"/>
  <c r="S1606" i="24"/>
  <c r="U1606" i="24" s="1"/>
  <c r="AF1606" i="24" s="1"/>
  <c r="Y2205" i="24"/>
  <c r="AA2205" i="24" s="1"/>
  <c r="S2205" i="24"/>
  <c r="U2205" i="24" s="1"/>
  <c r="AF2205" i="24" s="1"/>
  <c r="Y2458" i="24"/>
  <c r="AA2458" i="24" s="1"/>
  <c r="AC2458" i="24"/>
  <c r="AE2458" i="24" s="1"/>
  <c r="AA192" i="24"/>
  <c r="U1296" i="24"/>
  <c r="AF1296" i="24" s="1"/>
  <c r="AC2014" i="24"/>
  <c r="AE2014" i="24" s="1"/>
  <c r="Y2014" i="24"/>
  <c r="AA2014" i="24" s="1"/>
  <c r="S2030" i="24"/>
  <c r="AC2030" i="24"/>
  <c r="AE2030" i="24" s="1"/>
  <c r="S1978" i="24"/>
  <c r="AC1978" i="24"/>
  <c r="AE1978" i="24" s="1"/>
  <c r="Y1875" i="24"/>
  <c r="AA1875" i="24" s="1"/>
  <c r="S1875" i="24"/>
  <c r="U1875" i="24" s="1"/>
  <c r="AF1875" i="24" s="1"/>
  <c r="S983" i="24"/>
  <c r="U983" i="24" s="1"/>
  <c r="AF983" i="24" s="1"/>
  <c r="AC983" i="24"/>
  <c r="AE983" i="24" s="1"/>
  <c r="AC2035" i="24"/>
  <c r="AE2035" i="24" s="1"/>
  <c r="Y2035" i="24"/>
  <c r="AA2035" i="24" s="1"/>
  <c r="Y1780" i="24"/>
  <c r="AA1780" i="24" s="1"/>
  <c r="S1780" i="24"/>
  <c r="U1780" i="24" s="1"/>
  <c r="AF1780" i="24" s="1"/>
  <c r="Y1840" i="24"/>
  <c r="AA1840" i="24" s="1"/>
  <c r="AC1840" i="24"/>
  <c r="AE1840" i="24" s="1"/>
  <c r="AC1984" i="24"/>
  <c r="Y1984" i="24"/>
  <c r="AA1984" i="24" s="1"/>
  <c r="AA1996" i="24"/>
  <c r="Y2210" i="24"/>
  <c r="AA2210" i="24" s="1"/>
  <c r="AC2210" i="24"/>
  <c r="AC931" i="24"/>
  <c r="AE931" i="24" s="1"/>
  <c r="S931" i="24"/>
  <c r="U931" i="24" s="1"/>
  <c r="AF931" i="24" s="1"/>
  <c r="S2363" i="24"/>
  <c r="U2363" i="24" s="1"/>
  <c r="AF2363" i="24" s="1"/>
  <c r="AC2363" i="24"/>
  <c r="AE2363" i="24" s="1"/>
  <c r="Y1832" i="24"/>
  <c r="AA1832" i="24" s="1"/>
  <c r="S1832" i="24"/>
  <c r="U1832" i="24" s="1"/>
  <c r="AF1832" i="24" s="1"/>
  <c r="AC357" i="24"/>
  <c r="AE357" i="24" s="1"/>
  <c r="S357" i="24"/>
  <c r="U357" i="24" s="1"/>
  <c r="AF357" i="24" s="1"/>
  <c r="S1865" i="24"/>
  <c r="U1865" i="24" s="1"/>
  <c r="AF1865" i="24" s="1"/>
  <c r="Y1865" i="24"/>
  <c r="AA1865" i="24" s="1"/>
  <c r="AC2092" i="24"/>
  <c r="AE2092" i="24" s="1"/>
  <c r="Y2092" i="24"/>
  <c r="AA2092" i="24" s="1"/>
  <c r="Y2372" i="24"/>
  <c r="AA2372" i="24" s="1"/>
  <c r="AC2372" i="24"/>
  <c r="AE2372" i="24" s="1"/>
  <c r="AC2180" i="24"/>
  <c r="AE2180" i="24" s="1"/>
  <c r="S2180" i="24"/>
  <c r="U2180" i="24" s="1"/>
  <c r="AF2180" i="24" s="1"/>
  <c r="Y2180" i="24"/>
  <c r="AA2180" i="24" s="1"/>
  <c r="AC1353" i="24"/>
  <c r="AE1353" i="24" s="1"/>
  <c r="Y1353" i="24"/>
  <c r="AA1353" i="24" s="1"/>
  <c r="AC1635" i="24"/>
  <c r="AE1635" i="24" s="1"/>
  <c r="Y1635" i="24"/>
  <c r="AA1635" i="24" s="1"/>
  <c r="AC2036" i="24"/>
  <c r="AE2036" i="24" s="1"/>
  <c r="S2036" i="24"/>
  <c r="U2036" i="24" s="1"/>
  <c r="AF2036" i="24" s="1"/>
  <c r="Y878" i="24"/>
  <c r="U1206" i="24"/>
  <c r="AF1206" i="24" s="1"/>
  <c r="S1241" i="24"/>
  <c r="U1241" i="24" s="1"/>
  <c r="AF1241" i="24" s="1"/>
  <c r="S1449" i="24"/>
  <c r="U1449" i="24" s="1"/>
  <c r="AF1449" i="24" s="1"/>
  <c r="AC1454" i="24"/>
  <c r="AE1454" i="24" s="1"/>
  <c r="U866" i="24"/>
  <c r="AF866" i="24" s="1"/>
  <c r="U970" i="24"/>
  <c r="AF970" i="24" s="1"/>
  <c r="Y919" i="24"/>
  <c r="S919" i="24"/>
  <c r="U919" i="24" s="1"/>
  <c r="AF919" i="24" s="1"/>
  <c r="AE935" i="24"/>
  <c r="AE1000" i="24"/>
  <c r="Y1364" i="24"/>
  <c r="AA1364" i="24" s="1"/>
  <c r="AC1364" i="24"/>
  <c r="AE1364" i="24" s="1"/>
  <c r="S171" i="24"/>
  <c r="U171" i="24" s="1"/>
  <c r="AF171" i="24" s="1"/>
  <c r="S199" i="24"/>
  <c r="U199" i="24" s="1"/>
  <c r="AF199" i="24" s="1"/>
  <c r="S108" i="24"/>
  <c r="U108" i="24" s="1"/>
  <c r="AF108" i="24" s="1"/>
  <c r="AE463" i="24"/>
  <c r="AC324" i="24"/>
  <c r="AE324" i="24" s="1"/>
  <c r="S336" i="24"/>
  <c r="S407" i="24"/>
  <c r="U407" i="24" s="1"/>
  <c r="AF407" i="24" s="1"/>
  <c r="S486" i="24"/>
  <c r="Y482" i="24"/>
  <c r="AA482" i="24" s="1"/>
  <c r="Y615" i="24"/>
  <c r="AA615" i="24" s="1"/>
  <c r="S696" i="24"/>
  <c r="U696" i="24" s="1"/>
  <c r="AF696" i="24" s="1"/>
  <c r="S703" i="24"/>
  <c r="U703" i="24" s="1"/>
  <c r="AF703" i="24" s="1"/>
  <c r="AC757" i="24"/>
  <c r="AE757" i="24" s="1"/>
  <c r="AC806" i="24"/>
  <c r="AE806" i="24" s="1"/>
  <c r="S878" i="24"/>
  <c r="U878" i="24" s="1"/>
  <c r="AF878" i="24" s="1"/>
  <c r="AC1211" i="24"/>
  <c r="AE1211" i="24" s="1"/>
  <c r="AC1311" i="24"/>
  <c r="AE1311" i="24" s="1"/>
  <c r="AE1596" i="24"/>
  <c r="AA1608" i="24"/>
  <c r="AC1274" i="24"/>
  <c r="AE1274" i="24" s="1"/>
  <c r="AC1313" i="24"/>
  <c r="AE1313" i="24" s="1"/>
  <c r="Y1458" i="24"/>
  <c r="Y1499" i="24"/>
  <c r="AA1499" i="24" s="1"/>
  <c r="AE1949" i="24"/>
  <c r="AE1723" i="24"/>
  <c r="AE2139" i="24"/>
  <c r="Y2036" i="24"/>
  <c r="AA121" i="24"/>
  <c r="AE141" i="24"/>
  <c r="U629" i="24"/>
  <c r="AF629" i="24" s="1"/>
  <c r="U710" i="24"/>
  <c r="AF710" i="24" s="1"/>
  <c r="AC253" i="24"/>
  <c r="AA2072" i="24"/>
  <c r="AE1614" i="24"/>
  <c r="AE1904" i="24"/>
  <c r="AE1936" i="24"/>
  <c r="AE2032" i="24"/>
  <c r="AA320" i="24"/>
  <c r="AA764" i="24"/>
  <c r="U1329" i="24"/>
  <c r="AF1329" i="24" s="1"/>
  <c r="AE1398" i="24"/>
  <c r="AE741" i="24"/>
  <c r="U888" i="24"/>
  <c r="AF888" i="24" s="1"/>
  <c r="AE1120" i="24"/>
  <c r="U1361" i="24"/>
  <c r="AF1361" i="24" s="1"/>
  <c r="U932" i="24"/>
  <c r="AF932" i="24" s="1"/>
  <c r="AA1702" i="24"/>
  <c r="U1743" i="24"/>
  <c r="AF1743" i="24" s="1"/>
  <c r="AE1958" i="24"/>
  <c r="Y1199" i="24"/>
  <c r="AA1199" i="24" s="1"/>
  <c r="Y1175" i="24"/>
  <c r="AA1858" i="24"/>
  <c r="AA1781" i="24"/>
  <c r="U1455" i="24"/>
  <c r="AF1455" i="24" s="1"/>
  <c r="AA1927" i="24"/>
  <c r="AA2273" i="24"/>
  <c r="U2369" i="24"/>
  <c r="AF2369" i="24" s="1"/>
  <c r="AE2401" i="24"/>
  <c r="AA280" i="24"/>
  <c r="AA850" i="24"/>
  <c r="AE923" i="24"/>
  <c r="AE1626" i="24"/>
  <c r="U2089" i="24"/>
  <c r="AF2089" i="24" s="1"/>
  <c r="AE2264" i="24"/>
  <c r="U2433" i="24"/>
  <c r="AF2433" i="24" s="1"/>
  <c r="U148" i="24"/>
  <c r="AF148" i="24" s="1"/>
  <c r="AE229" i="24"/>
  <c r="AE212" i="24"/>
  <c r="AE352" i="24"/>
  <c r="AE360" i="24"/>
  <c r="AA942" i="24"/>
  <c r="AA1350" i="24"/>
  <c r="U688" i="24"/>
  <c r="AF688" i="24" s="1"/>
  <c r="U1898" i="24"/>
  <c r="AF1898" i="24" s="1"/>
  <c r="AE2051" i="24"/>
  <c r="U1914" i="24"/>
  <c r="AF1914" i="24" s="1"/>
  <c r="AA561" i="24"/>
  <c r="U1913" i="24"/>
  <c r="AF1913" i="24" s="1"/>
  <c r="U1945" i="24"/>
  <c r="AF1945" i="24" s="1"/>
  <c r="U986" i="24"/>
  <c r="AF986" i="24" s="1"/>
  <c r="U1680" i="24"/>
  <c r="AF1680" i="24" s="1"/>
  <c r="AE2016" i="24"/>
  <c r="U1620" i="24"/>
  <c r="AF1620" i="24" s="1"/>
  <c r="AA563" i="24"/>
  <c r="AE1048" i="24"/>
  <c r="AE1423" i="24"/>
  <c r="AE892" i="24"/>
  <c r="U769" i="24"/>
  <c r="AF769" i="24" s="1"/>
  <c r="AA1375" i="24"/>
  <c r="AC1199" i="24"/>
  <c r="AE1199" i="24" s="1"/>
  <c r="AE2366" i="24"/>
  <c r="AA2027" i="24"/>
  <c r="AA1785" i="24"/>
  <c r="AA2389" i="24"/>
  <c r="AA570" i="24"/>
  <c r="U1850" i="24"/>
  <c r="AF1850" i="24" s="1"/>
  <c r="Y2276" i="24"/>
  <c r="AA2276" i="24" s="1"/>
  <c r="AC2276" i="24"/>
  <c r="AE2276" i="24" s="1"/>
  <c r="S1981" i="24"/>
  <c r="U1981" i="24" s="1"/>
  <c r="AF1981" i="24" s="1"/>
  <c r="Y1981" i="24"/>
  <c r="AA1981" i="24" s="1"/>
  <c r="S2094" i="24"/>
  <c r="U2094" i="24" s="1"/>
  <c r="AF2094" i="24" s="1"/>
  <c r="AC2094" i="24"/>
  <c r="AE2094" i="24" s="1"/>
  <c r="AC2245" i="24"/>
  <c r="AE2245" i="24" s="1"/>
  <c r="Y2245" i="24"/>
  <c r="AA2245" i="24" s="1"/>
  <c r="AE2119" i="24"/>
  <c r="Y2139" i="24"/>
  <c r="AA2139" i="24" s="1"/>
  <c r="S2139" i="24"/>
  <c r="U2139" i="24" s="1"/>
  <c r="AF2139" i="24" s="1"/>
  <c r="S2186" i="24"/>
  <c r="U2186" i="24" s="1"/>
  <c r="AF2186" i="24" s="1"/>
  <c r="Y2186" i="24"/>
  <c r="AA2186" i="24" s="1"/>
  <c r="S2225" i="24"/>
  <c r="AC2225" i="24"/>
  <c r="AE2225" i="24" s="1"/>
  <c r="AC2206" i="24"/>
  <c r="AE2206" i="24" s="1"/>
  <c r="Y2206" i="24"/>
  <c r="AA2206" i="24" s="1"/>
  <c r="S2371" i="24"/>
  <c r="U2371" i="24" s="1"/>
  <c r="AF2371" i="24" s="1"/>
  <c r="Y2371" i="24"/>
  <c r="AA2371" i="24" s="1"/>
  <c r="S2443" i="24"/>
  <c r="U2443" i="24" s="1"/>
  <c r="AF2443" i="24" s="1"/>
  <c r="AC2443" i="24"/>
  <c r="AE2443" i="24" s="1"/>
  <c r="S1293" i="24"/>
  <c r="Y1293" i="24"/>
  <c r="AA1293" i="24" s="1"/>
  <c r="AC1293" i="24"/>
  <c r="AE1293" i="24" s="1"/>
  <c r="Y2238" i="24"/>
  <c r="AA2238" i="24" s="1"/>
  <c r="S2238" i="24"/>
  <c r="U2238" i="24" s="1"/>
  <c r="AF2238" i="24" s="1"/>
  <c r="AC492" i="24"/>
  <c r="AE492" i="24" s="1"/>
  <c r="Y492" i="24"/>
  <c r="AA492" i="24" s="1"/>
  <c r="Y2203" i="24"/>
  <c r="AA2203" i="24" s="1"/>
  <c r="S2203" i="24"/>
  <c r="S2041" i="24"/>
  <c r="U2041" i="24" s="1"/>
  <c r="AF2041" i="24" s="1"/>
  <c r="Y2041" i="24"/>
  <c r="AA2041" i="24" s="1"/>
  <c r="S2097" i="24"/>
  <c r="U2097" i="24" s="1"/>
  <c r="AF2097" i="24" s="1"/>
  <c r="Y2097" i="24"/>
  <c r="AA2097" i="24" s="1"/>
  <c r="Y2106" i="24"/>
  <c r="AA2106" i="24" s="1"/>
  <c r="AC2106" i="24"/>
  <c r="AE2106" i="24" s="1"/>
  <c r="S167" i="24"/>
  <c r="U167" i="24" s="1"/>
  <c r="AF167" i="24" s="1"/>
  <c r="S183" i="24"/>
  <c r="U183" i="24" s="1"/>
  <c r="AF183" i="24" s="1"/>
  <c r="AC109" i="24"/>
  <c r="AE109" i="24" s="1"/>
  <c r="Y240" i="24"/>
  <c r="AA240" i="24" s="1"/>
  <c r="S192" i="24"/>
  <c r="U192" i="24" s="1"/>
  <c r="AF192" i="24" s="1"/>
  <c r="S220" i="24"/>
  <c r="Y242" i="24"/>
  <c r="AA242" i="24" s="1"/>
  <c r="S251" i="24"/>
  <c r="U251" i="24" s="1"/>
  <c r="AF251" i="24" s="1"/>
  <c r="AC272" i="24"/>
  <c r="AE272" i="24" s="1"/>
  <c r="AC303" i="24"/>
  <c r="AE303" i="24" s="1"/>
  <c r="AE335" i="24"/>
  <c r="S358" i="24"/>
  <c r="U358" i="24" s="1"/>
  <c r="AF358" i="24" s="1"/>
  <c r="AC459" i="24"/>
  <c r="AE459" i="24" s="1"/>
  <c r="Y287" i="24"/>
  <c r="AA287" i="24" s="1"/>
  <c r="AE323" i="24"/>
  <c r="Y279" i="24"/>
  <c r="AA279" i="24" s="1"/>
  <c r="S391" i="24"/>
  <c r="U391" i="24" s="1"/>
  <c r="AF391" i="24" s="1"/>
  <c r="S507" i="24"/>
  <c r="U507" i="24" s="1"/>
  <c r="AF507" i="24" s="1"/>
  <c r="S549" i="24"/>
  <c r="U549" i="24" s="1"/>
  <c r="AF549" i="24" s="1"/>
  <c r="Y597" i="24"/>
  <c r="AC526" i="24"/>
  <c r="AE526" i="24" s="1"/>
  <c r="Y366" i="24"/>
  <c r="AA366" i="24" s="1"/>
  <c r="S492" i="24"/>
  <c r="U492" i="24" s="1"/>
  <c r="AF492" i="24" s="1"/>
  <c r="S561" i="24"/>
  <c r="U561" i="24" s="1"/>
  <c r="AF561" i="24" s="1"/>
  <c r="S646" i="24"/>
  <c r="U646" i="24" s="1"/>
  <c r="AF646" i="24" s="1"/>
  <c r="Y688" i="24"/>
  <c r="AA688" i="24" s="1"/>
  <c r="AC782" i="24"/>
  <c r="AE782" i="24" s="1"/>
  <c r="AA625" i="24"/>
  <c r="S653" i="24"/>
  <c r="U653" i="24" s="1"/>
  <c r="AF653" i="24" s="1"/>
  <c r="S656" i="24"/>
  <c r="U656" i="24" s="1"/>
  <c r="AF656" i="24" s="1"/>
  <c r="AC704" i="24"/>
  <c r="AE704" i="24" s="1"/>
  <c r="AC711" i="24"/>
  <c r="AE711" i="24" s="1"/>
  <c r="AC912" i="24"/>
  <c r="AE912" i="24" s="1"/>
  <c r="AE1055" i="24"/>
  <c r="S820" i="24"/>
  <c r="U820" i="24" s="1"/>
  <c r="AF820" i="24" s="1"/>
  <c r="U822" i="24"/>
  <c r="AF822" i="24" s="1"/>
  <c r="Y986" i="24"/>
  <c r="AA986" i="24" s="1"/>
  <c r="U1031" i="24"/>
  <c r="AF1031" i="24" s="1"/>
  <c r="S1075" i="24"/>
  <c r="U1075" i="24" s="1"/>
  <c r="AF1075" i="24" s="1"/>
  <c r="Y726" i="24"/>
  <c r="AA726" i="24" s="1"/>
  <c r="Y894" i="24"/>
  <c r="S897" i="24"/>
  <c r="U897" i="24" s="1"/>
  <c r="AF897" i="24" s="1"/>
  <c r="S942" i="24"/>
  <c r="U942" i="24" s="1"/>
  <c r="AF942" i="24" s="1"/>
  <c r="U1002" i="24"/>
  <c r="AF1002" i="24" s="1"/>
  <c r="S1098" i="24"/>
  <c r="U1098" i="24" s="1"/>
  <c r="AF1098" i="24" s="1"/>
  <c r="U1251" i="24"/>
  <c r="AF1251" i="24" s="1"/>
  <c r="AA1202" i="24"/>
  <c r="U1257" i="24"/>
  <c r="AF1257" i="24" s="1"/>
  <c r="AC1330" i="24"/>
  <c r="AE1330" i="24" s="1"/>
  <c r="S1342" i="24"/>
  <c r="AE1436" i="24"/>
  <c r="AC1480" i="24"/>
  <c r="AC1584" i="24"/>
  <c r="AE1584" i="24" s="1"/>
  <c r="AC1616" i="24"/>
  <c r="AE1616" i="24" s="1"/>
  <c r="AC1237" i="24"/>
  <c r="AE1237" i="24" s="1"/>
  <c r="Y1296" i="24"/>
  <c r="AA1296" i="24" s="1"/>
  <c r="Y1424" i="24"/>
  <c r="AA1424" i="24" s="1"/>
  <c r="AA1456" i="24"/>
  <c r="AA1488" i="24"/>
  <c r="Y1588" i="24"/>
  <c r="AA1062" i="24"/>
  <c r="S1281" i="24"/>
  <c r="U1281" i="24" s="1"/>
  <c r="AF1281" i="24" s="1"/>
  <c r="S1435" i="24"/>
  <c r="Y1617" i="24"/>
  <c r="AA1617" i="24" s="1"/>
  <c r="Y1672" i="24"/>
  <c r="AA1672" i="24" s="1"/>
  <c r="Y1719" i="24"/>
  <c r="AA1719" i="24" s="1"/>
  <c r="AC1929" i="24"/>
  <c r="AE1929" i="24" s="1"/>
  <c r="AC1965" i="24"/>
  <c r="AE1965" i="24" s="1"/>
  <c r="AC1985" i="24"/>
  <c r="AE1985" i="24" s="1"/>
  <c r="AC2041" i="24"/>
  <c r="AE2041" i="24" s="1"/>
  <c r="AC2081" i="24"/>
  <c r="AE2081" i="24" s="1"/>
  <c r="AE1731" i="24"/>
  <c r="Y2045" i="24"/>
  <c r="AA2045" i="24" s="1"/>
  <c r="Y2073" i="24"/>
  <c r="AA2073" i="24" s="1"/>
  <c r="AC1491" i="24"/>
  <c r="AE1491" i="24" s="1"/>
  <c r="Y1519" i="24"/>
  <c r="AA1519" i="24" s="1"/>
  <c r="Y1606" i="24"/>
  <c r="AA1606" i="24" s="1"/>
  <c r="AC1843" i="24"/>
  <c r="AE1843" i="24" s="1"/>
  <c r="S1823" i="24"/>
  <c r="U1823" i="24" s="1"/>
  <c r="AF1823" i="24" s="1"/>
  <c r="AC1882" i="24"/>
  <c r="AE1882" i="24" s="1"/>
  <c r="S1923" i="24"/>
  <c r="U1923" i="24" s="1"/>
  <c r="AF1923" i="24" s="1"/>
  <c r="AA1964" i="24"/>
  <c r="Y1994" i="24"/>
  <c r="AA1994" i="24" s="1"/>
  <c r="AC2275" i="24"/>
  <c r="AE2275" i="24" s="1"/>
  <c r="AC2347" i="24"/>
  <c r="AE2347" i="24" s="1"/>
  <c r="U1876" i="24"/>
  <c r="AF1876" i="24" s="1"/>
  <c r="AC1972" i="24"/>
  <c r="AE1972" i="24" s="1"/>
  <c r="Y2068" i="24"/>
  <c r="AA2068" i="24" s="1"/>
  <c r="S2119" i="24"/>
  <c r="U2119" i="24" s="1"/>
  <c r="AF2119" i="24" s="1"/>
  <c r="Y2275" i="24"/>
  <c r="Y2339" i="24"/>
  <c r="AA2339" i="24" s="1"/>
  <c r="Y2347" i="24"/>
  <c r="AC2003" i="24"/>
  <c r="AE2003" i="24" s="1"/>
  <c r="AA2028" i="24"/>
  <c r="AC2083" i="24"/>
  <c r="AE2083" i="24" s="1"/>
  <c r="U1807" i="24"/>
  <c r="AF1807" i="24" s="1"/>
  <c r="Y1918" i="24"/>
  <c r="AA1918" i="24" s="1"/>
  <c r="AC1934" i="24"/>
  <c r="AE1934" i="24" s="1"/>
  <c r="S1966" i="24"/>
  <c r="U1966" i="24" s="1"/>
  <c r="AF1966" i="24" s="1"/>
  <c r="U1968" i="24"/>
  <c r="AF1968" i="24" s="1"/>
  <c r="Y2000" i="24"/>
  <c r="AA2000" i="24" s="1"/>
  <c r="AE2096" i="24"/>
  <c r="AE2108" i="24"/>
  <c r="S2276" i="24"/>
  <c r="AA2261" i="24"/>
  <c r="Y2433" i="24"/>
  <c r="AA2433" i="24" s="1"/>
  <c r="U140" i="24"/>
  <c r="AF140" i="24" s="1"/>
  <c r="AA227" i="24"/>
  <c r="U178" i="24"/>
  <c r="AF178" i="24" s="1"/>
  <c r="AE1112" i="24"/>
  <c r="AE1190" i="24"/>
  <c r="AE1291" i="24"/>
  <c r="AE1794" i="24"/>
  <c r="AA1830" i="24"/>
  <c r="AE1883" i="24"/>
  <c r="AA1947" i="24"/>
  <c r="AA2075" i="24"/>
  <c r="U2211" i="24"/>
  <c r="AF2211" i="24" s="1"/>
  <c r="U1991" i="24"/>
  <c r="AF1991" i="24" s="1"/>
  <c r="AC2186" i="24"/>
  <c r="AE2186" i="24" s="1"/>
  <c r="S2283" i="24"/>
  <c r="U2283" i="24" s="1"/>
  <c r="AF2283" i="24" s="1"/>
  <c r="Y2283" i="24"/>
  <c r="AA2283" i="24" s="1"/>
  <c r="S1072" i="24"/>
  <c r="U1072" i="24" s="1"/>
  <c r="AF1072" i="24" s="1"/>
  <c r="Y1072" i="24"/>
  <c r="AA1072" i="24" s="1"/>
  <c r="S963" i="24"/>
  <c r="U963" i="24" s="1"/>
  <c r="AF963" i="24" s="1"/>
  <c r="Y963" i="24"/>
  <c r="S1886" i="24"/>
  <c r="U1886" i="24" s="1"/>
  <c r="AF1886" i="24" s="1"/>
  <c r="Y1886" i="24"/>
  <c r="AA1886" i="24" s="1"/>
  <c r="Y2051" i="24"/>
  <c r="AA2051" i="24" s="1"/>
  <c r="S2051" i="24"/>
  <c r="U2051" i="24" s="1"/>
  <c r="AF2051" i="24" s="1"/>
  <c r="S2077" i="24"/>
  <c r="U2077" i="24" s="1"/>
  <c r="AF2077" i="24" s="1"/>
  <c r="Y2077" i="24"/>
  <c r="AA2077" i="24" s="1"/>
  <c r="S2090" i="24"/>
  <c r="U2090" i="24" s="1"/>
  <c r="AF2090" i="24" s="1"/>
  <c r="Y2090" i="24"/>
  <c r="AA2090" i="24" s="1"/>
  <c r="Y2253" i="24"/>
  <c r="AA2253" i="24" s="1"/>
  <c r="AC2253" i="24"/>
  <c r="AE2253" i="24" s="1"/>
  <c r="S2129" i="24"/>
  <c r="U2129" i="24" s="1"/>
  <c r="AF2129" i="24" s="1"/>
  <c r="AC2129" i="24"/>
  <c r="AE2129" i="24" s="1"/>
  <c r="Y2123" i="24"/>
  <c r="AA2123" i="24" s="1"/>
  <c r="AC2123" i="24"/>
  <c r="AE2123" i="24" s="1"/>
  <c r="AC217" i="24"/>
  <c r="AE217" i="24" s="1"/>
  <c r="S217" i="24"/>
  <c r="U217" i="24" s="1"/>
  <c r="AF217" i="24" s="1"/>
  <c r="AC811" i="24"/>
  <c r="AE811" i="24" s="1"/>
  <c r="Y811" i="24"/>
  <c r="S811" i="24"/>
  <c r="U811" i="24" s="1"/>
  <c r="AF811" i="24" s="1"/>
  <c r="Y1988" i="24"/>
  <c r="AA1988" i="24" s="1"/>
  <c r="S1988" i="24"/>
  <c r="U1988" i="24" s="1"/>
  <c r="AF1988" i="24" s="1"/>
  <c r="Y2016" i="24"/>
  <c r="S2016" i="24"/>
  <c r="U2016" i="24" s="1"/>
  <c r="AF2016" i="24" s="1"/>
  <c r="S2076" i="24"/>
  <c r="Y2076" i="24"/>
  <c r="AA2076" i="24" s="1"/>
  <c r="S2359" i="24"/>
  <c r="U2359" i="24" s="1"/>
  <c r="AF2359" i="24" s="1"/>
  <c r="Y2359" i="24"/>
  <c r="AA2359" i="24" s="1"/>
  <c r="Y1952" i="24"/>
  <c r="AC1952" i="24"/>
  <c r="AE1952" i="24" s="1"/>
  <c r="S2020" i="24"/>
  <c r="Y2020" i="24"/>
  <c r="AA2020" i="24" s="1"/>
  <c r="Y2108" i="24"/>
  <c r="S2108" i="24"/>
  <c r="U2108" i="24" s="1"/>
  <c r="AF2108" i="24" s="1"/>
  <c r="U1756" i="24"/>
  <c r="AF1756" i="24" s="1"/>
  <c r="AA1932" i="24"/>
  <c r="Y2060" i="24"/>
  <c r="AA2060" i="24" s="1"/>
  <c r="AC2060" i="24"/>
  <c r="AE2060" i="24" s="1"/>
  <c r="AC779" i="24"/>
  <c r="S779" i="24"/>
  <c r="U779" i="24" s="1"/>
  <c r="AF779" i="24" s="1"/>
  <c r="AC787" i="24"/>
  <c r="AE787" i="24" s="1"/>
  <c r="S787" i="24"/>
  <c r="U787" i="24" s="1"/>
  <c r="AF787" i="24" s="1"/>
  <c r="Y152" i="24"/>
  <c r="AA152" i="24" s="1"/>
  <c r="AE133" i="24"/>
  <c r="U226" i="24"/>
  <c r="AF226" i="24" s="1"/>
  <c r="AE276" i="24"/>
  <c r="S363" i="24"/>
  <c r="U363" i="24" s="1"/>
  <c r="AF363" i="24" s="1"/>
  <c r="S375" i="24"/>
  <c r="U375" i="24" s="1"/>
  <c r="AF375" i="24" s="1"/>
  <c r="S387" i="24"/>
  <c r="U387" i="24" s="1"/>
  <c r="AF387" i="24" s="1"/>
  <c r="S487" i="24"/>
  <c r="U487" i="24" s="1"/>
  <c r="AF487" i="24" s="1"/>
  <c r="Y630" i="24"/>
  <c r="AA630" i="24" s="1"/>
  <c r="S704" i="24"/>
  <c r="U704" i="24" s="1"/>
  <c r="AF704" i="24" s="1"/>
  <c r="Y782" i="24"/>
  <c r="AA782" i="24" s="1"/>
  <c r="S729" i="24"/>
  <c r="U729" i="24" s="1"/>
  <c r="AF729" i="24" s="1"/>
  <c r="AC999" i="24"/>
  <c r="AE999" i="24" s="1"/>
  <c r="AC1011" i="24"/>
  <c r="AE1011" i="24" s="1"/>
  <c r="AC1075" i="24"/>
  <c r="AE1075" i="24" s="1"/>
  <c r="S836" i="24"/>
  <c r="U836" i="24" s="1"/>
  <c r="AF836" i="24" s="1"/>
  <c r="S905" i="24"/>
  <c r="U905" i="24" s="1"/>
  <c r="AF905" i="24" s="1"/>
  <c r="S1123" i="24"/>
  <c r="AC849" i="24"/>
  <c r="AE849" i="24" s="1"/>
  <c r="AE988" i="24"/>
  <c r="AA1002" i="24"/>
  <c r="AE1130" i="24"/>
  <c r="U1102" i="24"/>
  <c r="AF1102" i="24" s="1"/>
  <c r="AC1223" i="24"/>
  <c r="AE1223" i="24" s="1"/>
  <c r="AC1332" i="24"/>
  <c r="AE1332" i="24" s="1"/>
  <c r="AC1424" i="24"/>
  <c r="AE1424" i="24" s="1"/>
  <c r="AC1452" i="24"/>
  <c r="AE1452" i="24" s="1"/>
  <c r="AE1572" i="24"/>
  <c r="AA1280" i="24"/>
  <c r="Y1452" i="24"/>
  <c r="AA1452" i="24" s="1"/>
  <c r="Y1492" i="24"/>
  <c r="Y1584" i="24"/>
  <c r="AA1584" i="24" s="1"/>
  <c r="AE1593" i="24"/>
  <c r="S1621" i="24"/>
  <c r="S1690" i="24"/>
  <c r="U1690" i="24" s="1"/>
  <c r="AF1690" i="24" s="1"/>
  <c r="U1752" i="24"/>
  <c r="AF1752" i="24" s="1"/>
  <c r="U1772" i="24"/>
  <c r="AF1772" i="24" s="1"/>
  <c r="AC1873" i="24"/>
  <c r="AE1873" i="24" s="1"/>
  <c r="AC1901" i="24"/>
  <c r="AE1901" i="24" s="1"/>
  <c r="AC1921" i="24"/>
  <c r="AE1921" i="24" s="1"/>
  <c r="AC1937" i="24"/>
  <c r="AE1937" i="24" s="1"/>
  <c r="AC2073" i="24"/>
  <c r="AE2073" i="24" s="1"/>
  <c r="Y1399" i="24"/>
  <c r="AA1399" i="24" s="1"/>
  <c r="AC1684" i="24"/>
  <c r="AE1684" i="24" s="1"/>
  <c r="AA1849" i="24"/>
  <c r="Y1901" i="24"/>
  <c r="AA1901" i="24" s="1"/>
  <c r="Y1929" i="24"/>
  <c r="AA1929" i="24" s="1"/>
  <c r="AA2089" i="24"/>
  <c r="AA1507" i="24"/>
  <c r="AC1680" i="24"/>
  <c r="AE1680" i="24" s="1"/>
  <c r="AE1628" i="24"/>
  <c r="S1692" i="24"/>
  <c r="U1692" i="24" s="1"/>
  <c r="AF1692" i="24" s="1"/>
  <c r="AA1756" i="24"/>
  <c r="AC1875" i="24"/>
  <c r="AE1875" i="24" s="1"/>
  <c r="U1900" i="24"/>
  <c r="AF1900" i="24" s="1"/>
  <c r="U1916" i="24"/>
  <c r="AF1916" i="24" s="1"/>
  <c r="AA1930" i="24"/>
  <c r="Y2119" i="24"/>
  <c r="AA2119" i="24" s="1"/>
  <c r="S2137" i="24"/>
  <c r="U2137" i="24" s="1"/>
  <c r="AF2137" i="24" s="1"/>
  <c r="AC2339" i="24"/>
  <c r="AE2339" i="24" s="1"/>
  <c r="S2019" i="24"/>
  <c r="U2019" i="24" s="1"/>
  <c r="AF2019" i="24" s="1"/>
  <c r="AE2044" i="24"/>
  <c r="U1908" i="24"/>
  <c r="AF1908" i="24" s="1"/>
  <c r="AE1988" i="24"/>
  <c r="AE2020" i="24"/>
  <c r="AE2052" i="24"/>
  <c r="S2217" i="24"/>
  <c r="U2217" i="24" s="1"/>
  <c r="AF2217" i="24" s="1"/>
  <c r="AA2399" i="24"/>
  <c r="AC1888" i="24"/>
  <c r="AE1888" i="24" s="1"/>
  <c r="S2014" i="24"/>
  <c r="U2014" i="24" s="1"/>
  <c r="AF2014" i="24" s="1"/>
  <c r="U2048" i="24"/>
  <c r="AF2048" i="24" s="1"/>
  <c r="AE2064" i="24"/>
  <c r="Y2094" i="24"/>
  <c r="AA2094" i="24" s="1"/>
  <c r="AC2203" i="24"/>
  <c r="AE2203" i="24" s="1"/>
  <c r="AC2076" i="24"/>
  <c r="AE2076" i="24" s="1"/>
  <c r="AE115" i="24"/>
  <c r="AA146" i="24"/>
  <c r="U331" i="24"/>
  <c r="AF331" i="24" s="1"/>
  <c r="U210" i="24"/>
  <c r="AF210" i="24" s="1"/>
  <c r="AA717" i="24"/>
  <c r="AE1064" i="24"/>
  <c r="U1165" i="24"/>
  <c r="AF1165" i="24" s="1"/>
  <c r="AE1391" i="24"/>
  <c r="AE1132" i="24"/>
  <c r="AE1738" i="24"/>
  <c r="AE2196" i="24"/>
  <c r="AE1312" i="24"/>
  <c r="AA1769" i="24"/>
  <c r="AE1838" i="24"/>
  <c r="AE2188" i="24"/>
  <c r="AE2461" i="24"/>
  <c r="S2206" i="24"/>
  <c r="U2206" i="24" s="1"/>
  <c r="AF2206" i="24" s="1"/>
  <c r="AA315" i="24"/>
  <c r="AC611" i="24"/>
  <c r="AE611" i="24" s="1"/>
  <c r="S611" i="24"/>
  <c r="U611" i="24" s="1"/>
  <c r="AF611" i="24" s="1"/>
  <c r="U2347" i="24"/>
  <c r="AF2347" i="24" s="1"/>
  <c r="AA2080" i="24"/>
  <c r="AA219" i="24"/>
  <c r="AE116" i="24"/>
  <c r="AA474" i="24"/>
  <c r="AE623" i="24"/>
  <c r="AA257" i="24"/>
  <c r="AE443" i="24"/>
  <c r="AE1003" i="24"/>
  <c r="AE1088" i="24"/>
  <c r="AE868" i="24"/>
  <c r="AE934" i="24"/>
  <c r="AE1036" i="24"/>
  <c r="AE1100" i="24"/>
  <c r="AE1511" i="24"/>
  <c r="AA1912" i="24"/>
  <c r="AA1999" i="24"/>
  <c r="AA2104" i="24"/>
  <c r="U2282" i="24"/>
  <c r="AF2282" i="24" s="1"/>
  <c r="U2298" i="24"/>
  <c r="AF2298" i="24" s="1"/>
  <c r="U2330" i="24"/>
  <c r="AF2330" i="24" s="1"/>
  <c r="U2346" i="24"/>
  <c r="AF2346" i="24" s="1"/>
  <c r="U1774" i="24"/>
  <c r="AF1774" i="24" s="1"/>
  <c r="AA1829" i="24"/>
  <c r="U1906" i="24"/>
  <c r="AF1906" i="24" s="1"/>
  <c r="U2098" i="24"/>
  <c r="AF2098" i="24" s="1"/>
  <c r="AA2466" i="24"/>
  <c r="AE1943" i="24"/>
  <c r="AA1895" i="24"/>
  <c r="AE2277" i="24"/>
  <c r="AA2357" i="24"/>
  <c r="AA1328" i="24"/>
  <c r="AA1443" i="24"/>
  <c r="AE1948" i="24"/>
  <c r="AA1803" i="24"/>
  <c r="U2084" i="24"/>
  <c r="AF2084" i="24" s="1"/>
  <c r="AA2335" i="24"/>
  <c r="AA2048" i="24"/>
  <c r="U2080" i="24"/>
  <c r="AF2080" i="24" s="1"/>
  <c r="AE283" i="24"/>
  <c r="U676" i="24"/>
  <c r="AF676" i="24" s="1"/>
  <c r="AE709" i="24"/>
  <c r="AE1201" i="24"/>
  <c r="AA1279" i="24"/>
  <c r="AE2131" i="24"/>
  <c r="AE2274" i="24"/>
  <c r="AE2290" i="24"/>
  <c r="AA2414" i="24"/>
  <c r="U2446" i="24"/>
  <c r="AF2446" i="24" s="1"/>
  <c r="U2429" i="24"/>
  <c r="AF2429" i="24" s="1"/>
  <c r="AE2333" i="24"/>
  <c r="AE2349" i="24"/>
  <c r="AA2365" i="24"/>
  <c r="U224" i="24"/>
  <c r="AF224" i="24" s="1"/>
  <c r="AE1755" i="24"/>
  <c r="AA609" i="24"/>
  <c r="U801" i="24"/>
  <c r="AF801" i="24" s="1"/>
  <c r="AA852" i="24"/>
  <c r="AA921" i="24"/>
  <c r="AA961" i="24"/>
  <c r="U1333" i="24"/>
  <c r="AF1333" i="24" s="1"/>
  <c r="AA1382" i="24"/>
  <c r="AA1405" i="24"/>
  <c r="AE1209" i="24"/>
  <c r="U1240" i="24"/>
  <c r="AF1240" i="24" s="1"/>
  <c r="U1327" i="24"/>
  <c r="AF1327" i="24" s="1"/>
  <c r="AA1357" i="24"/>
  <c r="AA928" i="24"/>
  <c r="AE1345" i="24"/>
  <c r="U1541" i="24"/>
  <c r="AF1541" i="24" s="1"/>
  <c r="U1641" i="24"/>
  <c r="AF1641" i="24" s="1"/>
  <c r="U1746" i="24"/>
  <c r="AF1746" i="24" s="1"/>
  <c r="AA1855" i="24"/>
  <c r="AA1878" i="24"/>
  <c r="AE1896" i="24"/>
  <c r="AA2070" i="24"/>
  <c r="U2111" i="24"/>
  <c r="AF2111" i="24" s="1"/>
  <c r="AA2243" i="24"/>
  <c r="AE2302" i="24"/>
  <c r="AA2318" i="24"/>
  <c r="AA1922" i="24"/>
  <c r="U1730" i="24"/>
  <c r="AF1730" i="24" s="1"/>
  <c r="AA911" i="24"/>
  <c r="AE1499" i="24"/>
  <c r="AA2313" i="24"/>
  <c r="AE2496" i="24"/>
  <c r="U2452" i="24"/>
  <c r="AF2452" i="24" s="1"/>
  <c r="AA208" i="24"/>
  <c r="U232" i="24"/>
  <c r="AF232" i="24" s="1"/>
  <c r="AE343" i="24"/>
  <c r="U499" i="24"/>
  <c r="AF499" i="24" s="1"/>
  <c r="AA562" i="24"/>
  <c r="AA883" i="24"/>
  <c r="AA1044" i="24"/>
  <c r="AA1066" i="24"/>
  <c r="AA1067" i="24"/>
  <c r="AA1143" i="24"/>
  <c r="U1182" i="24"/>
  <c r="AF1182" i="24" s="1"/>
  <c r="U1217" i="24"/>
  <c r="AF1217" i="24" s="1"/>
  <c r="U1453" i="24"/>
  <c r="AF1453" i="24" s="1"/>
  <c r="AA1359" i="24"/>
  <c r="AE1432" i="24"/>
  <c r="AE1562" i="24"/>
  <c r="AE2237" i="24"/>
  <c r="AE2296" i="24"/>
  <c r="AE2376" i="24"/>
  <c r="U2449" i="24"/>
  <c r="AF2449" i="24" s="1"/>
  <c r="U2492" i="24"/>
  <c r="AF2492" i="24" s="1"/>
  <c r="U1941" i="24"/>
  <c r="AF1941" i="24" s="1"/>
  <c r="AA182" i="24"/>
  <c r="AE176" i="24"/>
  <c r="U275" i="24"/>
  <c r="AF275" i="24" s="1"/>
  <c r="U483" i="24"/>
  <c r="AF483" i="24" s="1"/>
  <c r="U940" i="24"/>
  <c r="AF940" i="24" s="1"/>
  <c r="U1236" i="24"/>
  <c r="AF1236" i="24" s="1"/>
  <c r="AA1256" i="24"/>
  <c r="U1861" i="24"/>
  <c r="AF1861" i="24" s="1"/>
  <c r="AE1946" i="24"/>
  <c r="U1901" i="24"/>
  <c r="AF1901" i="24" s="1"/>
  <c r="U2049" i="24"/>
  <c r="AF2049" i="24" s="1"/>
  <c r="U2081" i="24"/>
  <c r="AF2081" i="24" s="1"/>
  <c r="U327" i="24"/>
  <c r="AF327" i="24" s="1"/>
  <c r="AE403" i="24"/>
  <c r="AE435" i="24"/>
  <c r="AA559" i="24"/>
  <c r="AA890" i="24"/>
  <c r="AA976" i="24"/>
  <c r="AA1012" i="24"/>
  <c r="AA1052" i="24"/>
  <c r="AA1351" i="24"/>
  <c r="AE1458" i="24"/>
  <c r="AE1406" i="24"/>
  <c r="AA1228" i="24"/>
  <c r="U2189" i="24"/>
  <c r="AF2189" i="24" s="1"/>
  <c r="U2005" i="24"/>
  <c r="AF2005" i="24" s="1"/>
  <c r="AA650" i="24"/>
  <c r="AA815" i="24"/>
  <c r="U1849" i="24"/>
  <c r="AF1849" i="24" s="1"/>
  <c r="AE1987" i="24"/>
  <c r="S130" i="24"/>
  <c r="U130" i="24" s="1"/>
  <c r="AF130" i="24" s="1"/>
  <c r="S135" i="24"/>
  <c r="U135" i="24" s="1"/>
  <c r="AF135" i="24" s="1"/>
  <c r="AC175" i="24"/>
  <c r="AE175" i="24" s="1"/>
  <c r="AC191" i="24"/>
  <c r="AE191" i="24" s="1"/>
  <c r="S113" i="24"/>
  <c r="U113" i="24" s="1"/>
  <c r="AF113" i="24" s="1"/>
  <c r="AC108" i="24"/>
  <c r="AE108" i="24" s="1"/>
  <c r="S252" i="24"/>
  <c r="U252" i="24" s="1"/>
  <c r="AF252" i="24" s="1"/>
  <c r="S268" i="24"/>
  <c r="U268" i="24" s="1"/>
  <c r="AF268" i="24" s="1"/>
  <c r="Y331" i="24"/>
  <c r="AA331" i="24" s="1"/>
  <c r="S343" i="24"/>
  <c r="U343" i="24" s="1"/>
  <c r="AF343" i="24" s="1"/>
  <c r="AC523" i="24"/>
  <c r="S448" i="24"/>
  <c r="U448" i="24" s="1"/>
  <c r="AF448" i="24" s="1"/>
  <c r="S390" i="24"/>
  <c r="U390" i="24" s="1"/>
  <c r="AF390" i="24" s="1"/>
  <c r="S452" i="24"/>
  <c r="U452" i="24" s="1"/>
  <c r="AF452" i="24" s="1"/>
  <c r="S763" i="24"/>
  <c r="U763" i="24" s="1"/>
  <c r="AF763" i="24" s="1"/>
  <c r="AE790" i="24"/>
  <c r="Y810" i="24"/>
  <c r="AA810" i="24" s="1"/>
  <c r="U1179" i="24"/>
  <c r="AF1179" i="24" s="1"/>
  <c r="Y1014" i="24"/>
  <c r="AA1014" i="24" s="1"/>
  <c r="AC1110" i="24"/>
  <c r="AE1110" i="24" s="1"/>
  <c r="S1561" i="24"/>
  <c r="U1561" i="24" s="1"/>
  <c r="AF1561" i="24" s="1"/>
  <c r="AE1849" i="24"/>
  <c r="AE1402" i="24"/>
  <c r="Y2120" i="24"/>
  <c r="AA2120" i="24" s="1"/>
  <c r="AE2351" i="24"/>
  <c r="AE2383" i="24"/>
  <c r="AC2169" i="24"/>
  <c r="AE2169" i="24" s="1"/>
  <c r="U1920" i="24"/>
  <c r="AF1920" i="24" s="1"/>
  <c r="AC2074" i="24"/>
  <c r="AE2074" i="24" s="1"/>
  <c r="U969" i="24"/>
  <c r="AF969" i="24" s="1"/>
  <c r="AE2409" i="24"/>
  <c r="U1953" i="24"/>
  <c r="AF1953" i="24" s="1"/>
  <c r="S115" i="24"/>
  <c r="U115" i="24" s="1"/>
  <c r="AF115" i="24" s="1"/>
  <c r="S503" i="24"/>
  <c r="U503" i="24" s="1"/>
  <c r="AF503" i="24" s="1"/>
  <c r="Y985" i="24"/>
  <c r="S1187" i="24"/>
  <c r="U1187" i="24" s="1"/>
  <c r="AF1187" i="24" s="1"/>
  <c r="Y2165" i="24"/>
  <c r="AA2165" i="24" s="1"/>
  <c r="AE151" i="24"/>
  <c r="AE705" i="24"/>
  <c r="AE884" i="24"/>
  <c r="AE1016" i="24"/>
  <c r="U773" i="24"/>
  <c r="AF773" i="24" s="1"/>
  <c r="AA135" i="24"/>
  <c r="AA117" i="24"/>
  <c r="S1066" i="24"/>
  <c r="U1066" i="24" s="1"/>
  <c r="AF1066" i="24" s="1"/>
  <c r="AE1516" i="24"/>
  <c r="S1046" i="24"/>
  <c r="U1046" i="24" s="1"/>
  <c r="AF1046" i="24" s="1"/>
  <c r="AC1419" i="24"/>
  <c r="AE1419" i="24" s="1"/>
  <c r="Y1640" i="24"/>
  <c r="AA1640" i="24" s="1"/>
  <c r="U1964" i="24"/>
  <c r="AF1964" i="24" s="1"/>
  <c r="Y130" i="24"/>
  <c r="AC135" i="24"/>
  <c r="AE135" i="24" s="1"/>
  <c r="Y113" i="24"/>
  <c r="AA113" i="24" s="1"/>
  <c r="AC208" i="24"/>
  <c r="AE208" i="24" s="1"/>
  <c r="AC328" i="24"/>
  <c r="AE328" i="24" s="1"/>
  <c r="Y448" i="24"/>
  <c r="AA448" i="24" s="1"/>
  <c r="Y382" i="24"/>
  <c r="AA382" i="24" s="1"/>
  <c r="Y428" i="24"/>
  <c r="AA428" i="24" s="1"/>
  <c r="AE688" i="24"/>
  <c r="Y709" i="24"/>
  <c r="AA709" i="24" s="1"/>
  <c r="AC729" i="24"/>
  <c r="AE729" i="24" s="1"/>
  <c r="S985" i="24"/>
  <c r="U985" i="24" s="1"/>
  <c r="AF985" i="24" s="1"/>
  <c r="S872" i="24"/>
  <c r="S998" i="24"/>
  <c r="U998" i="24" s="1"/>
  <c r="AF998" i="24" s="1"/>
  <c r="Y1165" i="24"/>
  <c r="AA1165" i="24" s="1"/>
  <c r="S1201" i="24"/>
  <c r="U1201" i="24" s="1"/>
  <c r="AF1201" i="24" s="1"/>
  <c r="AE1545" i="24"/>
  <c r="AC1609" i="24"/>
  <c r="AE1609" i="24" s="1"/>
  <c r="S1778" i="24"/>
  <c r="U1778" i="24" s="1"/>
  <c r="AF1778" i="24" s="1"/>
  <c r="S2165" i="24"/>
  <c r="U2165" i="24" s="1"/>
  <c r="AF2165" i="24" s="1"/>
  <c r="U2012" i="24"/>
  <c r="AF2012" i="24" s="1"/>
  <c r="AC2042" i="24"/>
  <c r="AE2042" i="24" s="1"/>
  <c r="U239" i="24"/>
  <c r="AF239" i="24" s="1"/>
  <c r="AA486" i="24"/>
  <c r="U962" i="24"/>
  <c r="AF962" i="24" s="1"/>
  <c r="AA860" i="24"/>
  <c r="AA1200" i="24"/>
  <c r="Y1638" i="24"/>
  <c r="AA1638" i="24" s="1"/>
  <c r="S1638" i="24"/>
  <c r="U1638" i="24" s="1"/>
  <c r="AF1638" i="24" s="1"/>
  <c r="S2034" i="24"/>
  <c r="U2034" i="24" s="1"/>
  <c r="AF2034" i="24" s="1"/>
  <c r="AC2034" i="24"/>
  <c r="AE2034" i="24" s="1"/>
  <c r="Y1493" i="24"/>
  <c r="AA1493" i="24" s="1"/>
  <c r="S1557" i="24"/>
  <c r="U1557" i="24" s="1"/>
  <c r="AF1557" i="24" s="1"/>
  <c r="S1587" i="24"/>
  <c r="U1587" i="24" s="1"/>
  <c r="AF1587" i="24" s="1"/>
  <c r="AC1547" i="24"/>
  <c r="AE1547" i="24" s="1"/>
  <c r="Y1547" i="24"/>
  <c r="AA1547" i="24" s="1"/>
  <c r="AC1667" i="24"/>
  <c r="AE1667" i="24" s="1"/>
  <c r="Y1667" i="24"/>
  <c r="AA1667" i="24" s="1"/>
  <c r="AA183" i="24"/>
  <c r="AC1206" i="24"/>
  <c r="AE1206" i="24" s="1"/>
  <c r="Y1206" i="24"/>
  <c r="AA1206" i="24" s="1"/>
  <c r="Y1087" i="24"/>
  <c r="AA1087" i="24" s="1"/>
  <c r="AC1087" i="24"/>
  <c r="AE1087" i="24" s="1"/>
  <c r="AC1205" i="24"/>
  <c r="AE1205" i="24" s="1"/>
  <c r="S1205" i="24"/>
  <c r="Y1135" i="24"/>
  <c r="S1135" i="24"/>
  <c r="U1135" i="24" s="1"/>
  <c r="AF1135" i="24" s="1"/>
  <c r="Y1244" i="24"/>
  <c r="AA1244" i="24" s="1"/>
  <c r="AC1244" i="24"/>
  <c r="AE1244" i="24" s="1"/>
  <c r="AC1252" i="24"/>
  <c r="AE1252" i="24" s="1"/>
  <c r="Y1252" i="24"/>
  <c r="AA1252" i="24" s="1"/>
  <c r="Y137" i="24"/>
  <c r="AA137" i="24" s="1"/>
  <c r="AC163" i="24"/>
  <c r="AE163" i="24" s="1"/>
  <c r="AC227" i="24"/>
  <c r="AE227" i="24" s="1"/>
  <c r="Y151" i="24"/>
  <c r="AA151" i="24" s="1"/>
  <c r="S257" i="24"/>
  <c r="U257" i="24" s="1"/>
  <c r="AF257" i="24" s="1"/>
  <c r="AC265" i="24"/>
  <c r="AE265" i="24" s="1"/>
  <c r="S114" i="24"/>
  <c r="U114" i="24" s="1"/>
  <c r="AF114" i="24" s="1"/>
  <c r="AC140" i="24"/>
  <c r="AE140" i="24" s="1"/>
  <c r="AE192" i="24"/>
  <c r="S200" i="24"/>
  <c r="U200" i="24" s="1"/>
  <c r="AF200" i="24" s="1"/>
  <c r="Y216" i="24"/>
  <c r="AA216" i="24" s="1"/>
  <c r="Y267" i="24"/>
  <c r="AA267" i="24" s="1"/>
  <c r="Y116" i="24"/>
  <c r="AA116" i="24" s="1"/>
  <c r="S124" i="24"/>
  <c r="U124" i="24" s="1"/>
  <c r="AF124" i="24" s="1"/>
  <c r="AC310" i="24"/>
  <c r="AE310" i="24" s="1"/>
  <c r="AA289" i="24"/>
  <c r="Y321" i="24"/>
  <c r="AA321" i="24" s="1"/>
  <c r="AC359" i="24"/>
  <c r="AE359" i="24" s="1"/>
  <c r="Y342" i="24"/>
  <c r="AA342" i="24" s="1"/>
  <c r="AE279" i="24"/>
  <c r="S415" i="24"/>
  <c r="U415" i="24" s="1"/>
  <c r="AF415" i="24" s="1"/>
  <c r="Y462" i="24"/>
  <c r="AA462" i="24" s="1"/>
  <c r="AC503" i="24"/>
  <c r="AE503" i="24" s="1"/>
  <c r="Y380" i="24"/>
  <c r="AA380" i="24" s="1"/>
  <c r="AC404" i="24"/>
  <c r="AE404" i="24" s="1"/>
  <c r="S504" i="24"/>
  <c r="U504" i="24" s="1"/>
  <c r="AF504" i="24" s="1"/>
  <c r="S659" i="24"/>
  <c r="U659" i="24" s="1"/>
  <c r="AF659" i="24" s="1"/>
  <c r="AC928" i="24"/>
  <c r="AE928" i="24" s="1"/>
  <c r="S976" i="24"/>
  <c r="U976" i="24" s="1"/>
  <c r="AF976" i="24" s="1"/>
  <c r="AC922" i="24"/>
  <c r="AE922" i="24" s="1"/>
  <c r="AC970" i="24"/>
  <c r="AE970" i="24" s="1"/>
  <c r="AC1104" i="24"/>
  <c r="AE1104" i="24" s="1"/>
  <c r="S817" i="24"/>
  <c r="U817" i="24" s="1"/>
  <c r="AF817" i="24" s="1"/>
  <c r="S1211" i="24"/>
  <c r="U1211" i="24" s="1"/>
  <c r="AF1211" i="24" s="1"/>
  <c r="AC1240" i="24"/>
  <c r="AE1240" i="24" s="1"/>
  <c r="AC1299" i="24"/>
  <c r="AE1299" i="24" s="1"/>
  <c r="Y1171" i="24"/>
  <c r="AA1171" i="24" s="1"/>
  <c r="Y1205" i="24"/>
  <c r="AA1205" i="24" s="1"/>
  <c r="AC1014" i="24"/>
  <c r="AE1014" i="24" s="1"/>
  <c r="Y1201" i="24"/>
  <c r="AA1201" i="24" s="1"/>
  <c r="Y1222" i="24"/>
  <c r="AA1222" i="24" s="1"/>
  <c r="AC1228" i="24"/>
  <c r="AE1228" i="24" s="1"/>
  <c r="Y1276" i="24"/>
  <c r="AA1276" i="24" s="1"/>
  <c r="S1458" i="24"/>
  <c r="U1458" i="24" s="1"/>
  <c r="AF1458" i="24" s="1"/>
  <c r="S1454" i="24"/>
  <c r="U1454" i="24" s="1"/>
  <c r="AF1454" i="24" s="1"/>
  <c r="AC1603" i="24"/>
  <c r="AE1603" i="24" s="1"/>
  <c r="AC1582" i="24"/>
  <c r="AE1582" i="24" s="1"/>
  <c r="AC1970" i="24"/>
  <c r="AE1970" i="24" s="1"/>
  <c r="S442" i="24"/>
  <c r="U442" i="24" s="1"/>
  <c r="AF442" i="24" s="1"/>
  <c r="Y442" i="24"/>
  <c r="AA442" i="24" s="1"/>
  <c r="Y718" i="24"/>
  <c r="AA718" i="24" s="1"/>
  <c r="S718" i="24"/>
  <c r="U718" i="24" s="1"/>
  <c r="AF718" i="24" s="1"/>
  <c r="AC773" i="24"/>
  <c r="AE773" i="24" s="1"/>
  <c r="Y773" i="24"/>
  <c r="AA773" i="24" s="1"/>
  <c r="S1571" i="24"/>
  <c r="U1571" i="24" s="1"/>
  <c r="AF1571" i="24" s="1"/>
  <c r="Y1571" i="24"/>
  <c r="AA1571" i="24" s="1"/>
  <c r="S1619" i="24"/>
  <c r="U1619" i="24" s="1"/>
  <c r="AF1619" i="24" s="1"/>
  <c r="Y1619" i="24"/>
  <c r="AA1619" i="24" s="1"/>
  <c r="S219" i="24"/>
  <c r="U219" i="24" s="1"/>
  <c r="AF219" i="24" s="1"/>
  <c r="S149" i="24"/>
  <c r="U149" i="24" s="1"/>
  <c r="AF149" i="24" s="1"/>
  <c r="S116" i="24"/>
  <c r="U116" i="24" s="1"/>
  <c r="AF116" i="24" s="1"/>
  <c r="S833" i="24"/>
  <c r="U833" i="24" s="1"/>
  <c r="AF833" i="24" s="1"/>
  <c r="Y1134" i="24"/>
  <c r="AA1134" i="24" s="1"/>
  <c r="S1894" i="24"/>
  <c r="U1894" i="24" s="1"/>
  <c r="AF1894" i="24" s="1"/>
  <c r="Y2034" i="24"/>
  <c r="AA2034" i="24" s="1"/>
  <c r="AC607" i="24"/>
  <c r="AE607" i="24" s="1"/>
  <c r="S607" i="24"/>
  <c r="U607" i="24" s="1"/>
  <c r="AF607" i="24" s="1"/>
  <c r="Y655" i="24"/>
  <c r="AA655" i="24" s="1"/>
  <c r="S655" i="24"/>
  <c r="U655" i="24" s="1"/>
  <c r="AF655" i="24" s="1"/>
  <c r="S1426" i="24"/>
  <c r="U1426" i="24" s="1"/>
  <c r="AF1426" i="24" s="1"/>
  <c r="AC1426" i="24"/>
  <c r="AE1426" i="24" s="1"/>
  <c r="Y900" i="24"/>
  <c r="AA900" i="24" s="1"/>
  <c r="S900" i="24"/>
  <c r="U900" i="24" s="1"/>
  <c r="AF900" i="24" s="1"/>
  <c r="S1591" i="24"/>
  <c r="U1591" i="24" s="1"/>
  <c r="AF1591" i="24" s="1"/>
  <c r="AC1591" i="24"/>
  <c r="AE1591" i="24" s="1"/>
  <c r="Y122" i="24"/>
  <c r="AA122" i="24" s="1"/>
  <c r="S157" i="24"/>
  <c r="U157" i="24" s="1"/>
  <c r="AF157" i="24" s="1"/>
  <c r="Y105" i="24"/>
  <c r="AA105" i="24" s="1"/>
  <c r="S163" i="24"/>
  <c r="U163" i="24" s="1"/>
  <c r="AF163" i="24" s="1"/>
  <c r="AC183" i="24"/>
  <c r="AE183" i="24" s="1"/>
  <c r="S227" i="24"/>
  <c r="U227" i="24" s="1"/>
  <c r="AF227" i="24" s="1"/>
  <c r="S151" i="24"/>
  <c r="U151" i="24" s="1"/>
  <c r="AF151" i="24" s="1"/>
  <c r="AC257" i="24"/>
  <c r="AE257" i="24" s="1"/>
  <c r="Y220" i="24"/>
  <c r="AA220" i="24" s="1"/>
  <c r="Y260" i="24"/>
  <c r="AA260" i="24" s="1"/>
  <c r="Y339" i="24"/>
  <c r="AA339" i="24" s="1"/>
  <c r="Y327" i="24"/>
  <c r="AA327" i="24" s="1"/>
  <c r="U153" i="24"/>
  <c r="AF153" i="24" s="1"/>
  <c r="AC491" i="24"/>
  <c r="AE491" i="24" s="1"/>
  <c r="S494" i="24"/>
  <c r="U494" i="24" s="1"/>
  <c r="AF494" i="24" s="1"/>
  <c r="S416" i="24"/>
  <c r="U416" i="24" s="1"/>
  <c r="AF416" i="24" s="1"/>
  <c r="Y440" i="24"/>
  <c r="AA440" i="24" s="1"/>
  <c r="Y529" i="24"/>
  <c r="AA529" i="24" s="1"/>
  <c r="Y607" i="24"/>
  <c r="AA607" i="24" s="1"/>
  <c r="S928" i="24"/>
  <c r="U928" i="24" s="1"/>
  <c r="AF928" i="24" s="1"/>
  <c r="Y771" i="24"/>
  <c r="AA771" i="24" s="1"/>
  <c r="S922" i="24"/>
  <c r="U922" i="24" s="1"/>
  <c r="AF922" i="24" s="1"/>
  <c r="S1299" i="24"/>
  <c r="U1299" i="24" s="1"/>
  <c r="AF1299" i="24" s="1"/>
  <c r="AC1171" i="24"/>
  <c r="AE1171" i="24" s="1"/>
  <c r="S1209" i="24"/>
  <c r="U1209" i="24" s="1"/>
  <c r="AF1209" i="24" s="1"/>
  <c r="AC1275" i="24"/>
  <c r="AE1275" i="24" s="1"/>
  <c r="Y1426" i="24"/>
  <c r="AA1426" i="24" s="1"/>
  <c r="Y1483" i="24"/>
  <c r="AA1483" i="24" s="1"/>
  <c r="S1511" i="24"/>
  <c r="U1511" i="24" s="1"/>
  <c r="AF1511" i="24" s="1"/>
  <c r="AC1571" i="24"/>
  <c r="AE1571" i="24" s="1"/>
  <c r="S1603" i="24"/>
  <c r="U1603" i="24" s="1"/>
  <c r="AF1603" i="24" s="1"/>
  <c r="AC1638" i="24"/>
  <c r="AE1638" i="24" s="1"/>
  <c r="Y1970" i="24"/>
  <c r="AA1970" i="24" s="1"/>
  <c r="Y489" i="24"/>
  <c r="AA489" i="24" s="1"/>
  <c r="S489" i="24"/>
  <c r="U489" i="24" s="1"/>
  <c r="AF489" i="24" s="1"/>
  <c r="AE985" i="24"/>
  <c r="S1078" i="24"/>
  <c r="U1078" i="24" s="1"/>
  <c r="AF1078" i="24" s="1"/>
  <c r="Y1078" i="24"/>
  <c r="AA1078" i="24" s="1"/>
  <c r="S1142" i="24"/>
  <c r="U1142" i="24" s="1"/>
  <c r="AF1142" i="24" s="1"/>
  <c r="Y1142" i="24"/>
  <c r="AA1142" i="24" s="1"/>
  <c r="S1263" i="24"/>
  <c r="U1263" i="24" s="1"/>
  <c r="AF1263" i="24" s="1"/>
  <c r="AC1263" i="24"/>
  <c r="AE1263" i="24" s="1"/>
  <c r="Y828" i="24"/>
  <c r="AA828" i="24" s="1"/>
  <c r="AC828" i="24"/>
  <c r="AE828" i="24" s="1"/>
  <c r="AE1235" i="24"/>
  <c r="Y934" i="24"/>
  <c r="S934" i="24"/>
  <c r="U934" i="24" s="1"/>
  <c r="AF934" i="24" s="1"/>
  <c r="Y1312" i="24"/>
  <c r="AA1312" i="24" s="1"/>
  <c r="S1312" i="24"/>
  <c r="U1312" i="24" s="1"/>
  <c r="AF1312" i="24" s="1"/>
  <c r="S1404" i="24"/>
  <c r="U1404" i="24" s="1"/>
  <c r="AF1404" i="24" s="1"/>
  <c r="Y1404" i="24"/>
  <c r="AA1404" i="24" s="1"/>
  <c r="S1498" i="24"/>
  <c r="U1498" i="24" s="1"/>
  <c r="AF1498" i="24" s="1"/>
  <c r="AC1498" i="24"/>
  <c r="AE1498" i="24" s="1"/>
  <c r="S1654" i="24"/>
  <c r="U1654" i="24" s="1"/>
  <c r="AF1654" i="24" s="1"/>
  <c r="AC1654" i="24"/>
  <c r="AE1654" i="24" s="1"/>
  <c r="Y1654" i="24"/>
  <c r="AA1654" i="24" s="1"/>
  <c r="AC1320" i="24"/>
  <c r="AE1320" i="24" s="1"/>
  <c r="S1320" i="24"/>
  <c r="U1320" i="24" s="1"/>
  <c r="AF1320" i="24" s="1"/>
  <c r="S1422" i="24"/>
  <c r="Y1422" i="24"/>
  <c r="AA1422" i="24" s="1"/>
  <c r="S1871" i="24"/>
  <c r="U1871" i="24" s="1"/>
  <c r="AF1871" i="24" s="1"/>
  <c r="AC1871" i="24"/>
  <c r="Y995" i="24"/>
  <c r="AA995" i="24" s="1"/>
  <c r="S995" i="24"/>
  <c r="U995" i="24" s="1"/>
  <c r="AF995" i="24" s="1"/>
  <c r="AC1451" i="24"/>
  <c r="AE1451" i="24" s="1"/>
  <c r="S1451" i="24"/>
  <c r="U1451" i="24" s="1"/>
  <c r="AF1451" i="24" s="1"/>
  <c r="Y1534" i="24"/>
  <c r="AA1534" i="24" s="1"/>
  <c r="AC1534" i="24"/>
  <c r="AE1534" i="24" s="1"/>
  <c r="Y1663" i="24"/>
  <c r="AA1663" i="24" s="1"/>
  <c r="AC1663" i="24"/>
  <c r="AE1663" i="24" s="1"/>
  <c r="AC2086" i="24"/>
  <c r="AE2086" i="24" s="1"/>
  <c r="S2086" i="24"/>
  <c r="U2086" i="24" s="1"/>
  <c r="AF2086" i="24" s="1"/>
  <c r="AC187" i="24"/>
  <c r="AE187" i="24" s="1"/>
  <c r="S274" i="24"/>
  <c r="U274" i="24" s="1"/>
  <c r="AF274" i="24" s="1"/>
  <c r="S474" i="24"/>
  <c r="U474" i="24" s="1"/>
  <c r="AF474" i="24" s="1"/>
  <c r="S1300" i="24"/>
  <c r="U1300" i="24" s="1"/>
  <c r="AF1300" i="24" s="1"/>
  <c r="Y1058" i="24"/>
  <c r="AA1058" i="24" s="1"/>
  <c r="AC1058" i="24"/>
  <c r="AE1058" i="24" s="1"/>
  <c r="Y1118" i="24"/>
  <c r="AA1118" i="24" s="1"/>
  <c r="AC1118" i="24"/>
  <c r="AE1118" i="24" s="1"/>
  <c r="S618" i="24"/>
  <c r="U618" i="24" s="1"/>
  <c r="AF618" i="24" s="1"/>
  <c r="AC618" i="24"/>
  <c r="AE618" i="24" s="1"/>
  <c r="S506" i="24"/>
  <c r="U506" i="24" s="1"/>
  <c r="AF506" i="24" s="1"/>
  <c r="AC506" i="24"/>
  <c r="AE506" i="24" s="1"/>
  <c r="Y663" i="24"/>
  <c r="AA663" i="24" s="1"/>
  <c r="S663" i="24"/>
  <c r="U663" i="24" s="1"/>
  <c r="AF663" i="24" s="1"/>
  <c r="Y808" i="24"/>
  <c r="AA808" i="24" s="1"/>
  <c r="AC808" i="24"/>
  <c r="AE808" i="24" s="1"/>
  <c r="S1082" i="24"/>
  <c r="U1082" i="24" s="1"/>
  <c r="AF1082" i="24" s="1"/>
  <c r="AC1082" i="24"/>
  <c r="AE1082" i="24" s="1"/>
  <c r="S1460" i="24"/>
  <c r="U1460" i="24" s="1"/>
  <c r="AF1460" i="24" s="1"/>
  <c r="AC1460" i="24"/>
  <c r="AE1460" i="24" s="1"/>
  <c r="S2152" i="24"/>
  <c r="U2152" i="24" s="1"/>
  <c r="AF2152" i="24" s="1"/>
  <c r="Y2152" i="24"/>
  <c r="AA2152" i="24" s="1"/>
  <c r="S1556" i="24"/>
  <c r="U1556" i="24" s="1"/>
  <c r="AF1556" i="24" s="1"/>
  <c r="Y1556" i="24"/>
  <c r="AA1556" i="24" s="1"/>
  <c r="S1716" i="24"/>
  <c r="U1716" i="24" s="1"/>
  <c r="AF1716" i="24" s="1"/>
  <c r="Y1716" i="24"/>
  <c r="AA1716" i="24" s="1"/>
  <c r="S1731" i="24"/>
  <c r="U1731" i="24" s="1"/>
  <c r="AF1731" i="24" s="1"/>
  <c r="Y1731" i="24"/>
  <c r="AA1731" i="24" s="1"/>
  <c r="AE615" i="24"/>
  <c r="AA822" i="24"/>
  <c r="AA926" i="24"/>
  <c r="AA1186" i="24"/>
  <c r="AE1162" i="24"/>
  <c r="U1757" i="24"/>
  <c r="AF1757" i="24" s="1"/>
  <c r="U1639" i="24"/>
  <c r="AF1639" i="24" s="1"/>
  <c r="U1804" i="24"/>
  <c r="AF1804" i="24" s="1"/>
  <c r="AA2021" i="24"/>
  <c r="AA2053" i="24"/>
  <c r="AA1652" i="24"/>
  <c r="AA235" i="24"/>
  <c r="AA383" i="24"/>
  <c r="U1436" i="24"/>
  <c r="AF1436" i="24" s="1"/>
  <c r="U1593" i="24"/>
  <c r="AF1593" i="24" s="1"/>
  <c r="AE835" i="24"/>
  <c r="AE206" i="24"/>
  <c r="S323" i="24"/>
  <c r="Y323" i="24"/>
  <c r="AA323" i="24" s="1"/>
  <c r="S1181" i="24"/>
  <c r="Y1181" i="24"/>
  <c r="AA1181" i="24" s="1"/>
  <c r="S1440" i="24"/>
  <c r="U1440" i="24" s="1"/>
  <c r="AF1440" i="24" s="1"/>
  <c r="Y1440" i="24"/>
  <c r="AA1440" i="24" s="1"/>
  <c r="Y1658" i="24"/>
  <c r="AA1658" i="24" s="1"/>
  <c r="AC1658" i="24"/>
  <c r="AE1658" i="24" s="1"/>
  <c r="AA1807" i="24"/>
  <c r="AC154" i="24"/>
  <c r="AE154" i="24" s="1"/>
  <c r="S154" i="24"/>
  <c r="S291" i="24"/>
  <c r="U291" i="24" s="1"/>
  <c r="AF291" i="24" s="1"/>
  <c r="Y291" i="24"/>
  <c r="AA291" i="24" s="1"/>
  <c r="Y602" i="24"/>
  <c r="AA602" i="24" s="1"/>
  <c r="S602" i="24"/>
  <c r="U602" i="24" s="1"/>
  <c r="AF602" i="24" s="1"/>
  <c r="AC602" i="24"/>
  <c r="AE602" i="24" s="1"/>
  <c r="Y916" i="24"/>
  <c r="AA916" i="24" s="1"/>
  <c r="S916" i="24"/>
  <c r="U916" i="24" s="1"/>
  <c r="AF916" i="24" s="1"/>
  <c r="AC993" i="24"/>
  <c r="AE993" i="24" s="1"/>
  <c r="Y993" i="24"/>
  <c r="AA993" i="24" s="1"/>
  <c r="Y596" i="24"/>
  <c r="AA596" i="24" s="1"/>
  <c r="S596" i="24"/>
  <c r="U596" i="24" s="1"/>
  <c r="AF596" i="24" s="1"/>
  <c r="S913" i="24"/>
  <c r="U913" i="24" s="1"/>
  <c r="AF913" i="24" s="1"/>
  <c r="AC913" i="24"/>
  <c r="AE913" i="24" s="1"/>
  <c r="S1022" i="24"/>
  <c r="Y1022" i="24"/>
  <c r="AA1022" i="24" s="1"/>
  <c r="Y1194" i="24"/>
  <c r="S1194" i="24"/>
  <c r="U1194" i="24" s="1"/>
  <c r="AF1194" i="24" s="1"/>
  <c r="Y1238" i="24"/>
  <c r="AC1238" i="24"/>
  <c r="AE1238" i="24" s="1"/>
  <c r="Y1294" i="24"/>
  <c r="AA1294" i="24" s="1"/>
  <c r="AC1294" i="24"/>
  <c r="AE1294" i="24" s="1"/>
  <c r="S1294" i="24"/>
  <c r="Y1322" i="24"/>
  <c r="AA1322" i="24" s="1"/>
  <c r="AC1322" i="24"/>
  <c r="AE1322" i="24" s="1"/>
  <c r="S1322" i="24"/>
  <c r="U1322" i="24" s="1"/>
  <c r="AF1322" i="24" s="1"/>
  <c r="AC1381" i="24"/>
  <c r="AE1381" i="24" s="1"/>
  <c r="S1381" i="24"/>
  <c r="U1381" i="24" s="1"/>
  <c r="AF1381" i="24" s="1"/>
  <c r="Y1381" i="24"/>
  <c r="AA1381" i="24" s="1"/>
  <c r="AC1417" i="24"/>
  <c r="AE1417" i="24" s="1"/>
  <c r="S1417" i="24"/>
  <c r="U1417" i="24" s="1"/>
  <c r="AF1417" i="24" s="1"/>
  <c r="S1447" i="24"/>
  <c r="U1447" i="24" s="1"/>
  <c r="AF1447" i="24" s="1"/>
  <c r="Y1447" i="24"/>
  <c r="AA1447" i="24" s="1"/>
  <c r="Y870" i="24"/>
  <c r="AA870" i="24" s="1"/>
  <c r="S870" i="24"/>
  <c r="U870" i="24" s="1"/>
  <c r="AF870" i="24" s="1"/>
  <c r="Y924" i="24"/>
  <c r="AA924" i="24" s="1"/>
  <c r="S924" i="24"/>
  <c r="U924" i="24" s="1"/>
  <c r="AF924" i="24" s="1"/>
  <c r="Y125" i="24"/>
  <c r="AA125" i="24" s="1"/>
  <c r="AC125" i="24"/>
  <c r="AE125" i="24" s="1"/>
  <c r="Y164" i="24"/>
  <c r="AA164" i="24" s="1"/>
  <c r="S164" i="24"/>
  <c r="U164" i="24" s="1"/>
  <c r="AF164" i="24" s="1"/>
  <c r="Y1527" i="24"/>
  <c r="AC1527" i="24"/>
  <c r="AE1527" i="24" s="1"/>
  <c r="AC1599" i="24"/>
  <c r="AE1599" i="24" s="1"/>
  <c r="S1599" i="24"/>
  <c r="U1599" i="24" s="1"/>
  <c r="AF1599" i="24" s="1"/>
  <c r="Y1605" i="24"/>
  <c r="AA1605" i="24" s="1"/>
  <c r="S1605" i="24"/>
  <c r="U1605" i="24" s="1"/>
  <c r="AF1605" i="24" s="1"/>
  <c r="Y196" i="24"/>
  <c r="AA196" i="24" s="1"/>
  <c r="AC196" i="24"/>
  <c r="AE196" i="24" s="1"/>
  <c r="S119" i="24"/>
  <c r="U119" i="24" s="1"/>
  <c r="AF119" i="24" s="1"/>
  <c r="Y119" i="24"/>
  <c r="AA119" i="24" s="1"/>
  <c r="AE211" i="24"/>
  <c r="S259" i="24"/>
  <c r="U259" i="24" s="1"/>
  <c r="AF259" i="24" s="1"/>
  <c r="Y259" i="24"/>
  <c r="AA259" i="24" s="1"/>
  <c r="AC320" i="24"/>
  <c r="AE320" i="24" s="1"/>
  <c r="S320" i="24"/>
  <c r="U320" i="24" s="1"/>
  <c r="AF320" i="24" s="1"/>
  <c r="AC450" i="24"/>
  <c r="AE450" i="24" s="1"/>
  <c r="S450" i="24"/>
  <c r="U450" i="24" s="1"/>
  <c r="AF450" i="24" s="1"/>
  <c r="Y634" i="24"/>
  <c r="AA634" i="24" s="1"/>
  <c r="S634" i="24"/>
  <c r="U634" i="24" s="1"/>
  <c r="AF634" i="24" s="1"/>
  <c r="AC1231" i="24"/>
  <c r="AE1231" i="24" s="1"/>
  <c r="Y1231" i="24"/>
  <c r="AA1231" i="24" s="1"/>
  <c r="Y796" i="24"/>
  <c r="AA796" i="24" s="1"/>
  <c r="S796" i="24"/>
  <c r="U796" i="24" s="1"/>
  <c r="AF796" i="24" s="1"/>
  <c r="AC796" i="24"/>
  <c r="AE796" i="24" s="1"/>
  <c r="S785" i="24"/>
  <c r="U785" i="24" s="1"/>
  <c r="AF785" i="24" s="1"/>
  <c r="Y785" i="24"/>
  <c r="AA785" i="24" s="1"/>
  <c r="AC1470" i="24"/>
  <c r="AE1470" i="24" s="1"/>
  <c r="Y1470" i="24"/>
  <c r="AA1470" i="24" s="1"/>
  <c r="Y176" i="24"/>
  <c r="AA176" i="24" s="1"/>
  <c r="AC291" i="24"/>
  <c r="AC870" i="24"/>
  <c r="AE870" i="24" s="1"/>
  <c r="AC1605" i="24"/>
  <c r="AE1605" i="24" s="1"/>
  <c r="Y1750" i="24"/>
  <c r="AA1750" i="24" s="1"/>
  <c r="S1750" i="24"/>
  <c r="U1750" i="24" s="1"/>
  <c r="AF1750" i="24" s="1"/>
  <c r="Y1514" i="24"/>
  <c r="AA1514" i="24" s="1"/>
  <c r="AC1514" i="24"/>
  <c r="AE1514" i="24" s="1"/>
  <c r="AE222" i="24"/>
  <c r="S238" i="24"/>
  <c r="U238" i="24" s="1"/>
  <c r="AF238" i="24" s="1"/>
  <c r="AC238" i="24"/>
  <c r="AE238" i="24" s="1"/>
  <c r="Y278" i="24"/>
  <c r="AA278" i="24" s="1"/>
  <c r="S278" i="24"/>
  <c r="U278" i="24" s="1"/>
  <c r="AF278" i="24" s="1"/>
  <c r="AC129" i="24"/>
  <c r="AE129" i="24" s="1"/>
  <c r="Y129" i="24"/>
  <c r="AA129" i="24" s="1"/>
  <c r="AC277" i="24"/>
  <c r="AE277" i="24" s="1"/>
  <c r="S277" i="24"/>
  <c r="U277" i="24" s="1"/>
  <c r="AF277" i="24" s="1"/>
  <c r="AC1567" i="24"/>
  <c r="AE1567" i="24" s="1"/>
  <c r="Y1567" i="24"/>
  <c r="AA1567" i="24" s="1"/>
  <c r="AC1565" i="24"/>
  <c r="AE1565" i="24" s="1"/>
  <c r="Y1565" i="24"/>
  <c r="AA1565" i="24" s="1"/>
  <c r="Y1581" i="24"/>
  <c r="AA1581" i="24" s="1"/>
  <c r="S1581" i="24"/>
  <c r="U1581" i="24" s="1"/>
  <c r="AF1581" i="24" s="1"/>
  <c r="AC119" i="24"/>
  <c r="AE119" i="24" s="1"/>
  <c r="AE1512" i="24"/>
  <c r="Y307" i="24"/>
  <c r="AA307" i="24" s="1"/>
  <c r="AC307" i="24"/>
  <c r="AE307" i="24" s="1"/>
  <c r="S334" i="24"/>
  <c r="AC334" i="24"/>
  <c r="AE334" i="24" s="1"/>
  <c r="Y548" i="24"/>
  <c r="AA548" i="24" s="1"/>
  <c r="S548" i="24"/>
  <c r="U548" i="24" s="1"/>
  <c r="AF548" i="24" s="1"/>
  <c r="Y687" i="24"/>
  <c r="AA687" i="24" s="1"/>
  <c r="S687" i="24"/>
  <c r="U687" i="24" s="1"/>
  <c r="AF687" i="24" s="1"/>
  <c r="Y723" i="24"/>
  <c r="AA723" i="24" s="1"/>
  <c r="AC723" i="24"/>
  <c r="AE723" i="24" s="1"/>
  <c r="S793" i="24"/>
  <c r="AC793" i="24"/>
  <c r="AE793" i="24" s="1"/>
  <c r="Y832" i="24"/>
  <c r="AA832" i="24" s="1"/>
  <c r="AC832" i="24"/>
  <c r="AE832" i="24" s="1"/>
  <c r="AC1150" i="24"/>
  <c r="AE1150" i="24" s="1"/>
  <c r="S1150" i="24"/>
  <c r="U1150" i="24" s="1"/>
  <c r="AF1150" i="24" s="1"/>
  <c r="AE219" i="24"/>
  <c r="AC259" i="24"/>
  <c r="AE259" i="24" s="1"/>
  <c r="AE682" i="24"/>
  <c r="AC634" i="24"/>
  <c r="AE634" i="24" s="1"/>
  <c r="S741" i="24"/>
  <c r="U741" i="24" s="1"/>
  <c r="AF741" i="24" s="1"/>
  <c r="AC1194" i="24"/>
  <c r="AE1194" i="24" s="1"/>
  <c r="Y1275" i="24"/>
  <c r="AA1275" i="24" s="1"/>
  <c r="Y154" i="24"/>
  <c r="AA154" i="24" s="1"/>
  <c r="S176" i="24"/>
  <c r="U176" i="24" s="1"/>
  <c r="AF176" i="24" s="1"/>
  <c r="S307" i="24"/>
  <c r="U307" i="24" s="1"/>
  <c r="AF307" i="24" s="1"/>
  <c r="S723" i="24"/>
  <c r="U723" i="24" s="1"/>
  <c r="AF723" i="24" s="1"/>
  <c r="AC785" i="24"/>
  <c r="AE785" i="24" s="1"/>
  <c r="Y913" i="24"/>
  <c r="AA913" i="24" s="1"/>
  <c r="S1658" i="24"/>
  <c r="U1658" i="24" s="1"/>
  <c r="AF1658" i="24" s="1"/>
  <c r="Y1732" i="24"/>
  <c r="AA1732" i="24" s="1"/>
  <c r="AC121" i="24"/>
  <c r="AE121" i="24" s="1"/>
  <c r="S121" i="24"/>
  <c r="U121" i="24" s="1"/>
  <c r="AF121" i="24" s="1"/>
  <c r="AC146" i="24"/>
  <c r="AE146" i="24" s="1"/>
  <c r="S146" i="24"/>
  <c r="U146" i="24" s="1"/>
  <c r="AF146" i="24" s="1"/>
  <c r="Y179" i="24"/>
  <c r="AA179" i="24" s="1"/>
  <c r="S179" i="24"/>
  <c r="U179" i="24" s="1"/>
  <c r="AF179" i="24" s="1"/>
  <c r="Y211" i="24"/>
  <c r="AA211" i="24" s="1"/>
  <c r="S211" i="24"/>
  <c r="U211" i="24" s="1"/>
  <c r="AF211" i="24" s="1"/>
  <c r="S147" i="24"/>
  <c r="U147" i="24" s="1"/>
  <c r="AF147" i="24" s="1"/>
  <c r="AC147" i="24"/>
  <c r="AE147" i="24" s="1"/>
  <c r="Y472" i="24"/>
  <c r="AA472" i="24" s="1"/>
  <c r="AC472" i="24"/>
  <c r="AE472" i="24" s="1"/>
  <c r="S505" i="24"/>
  <c r="U505" i="24" s="1"/>
  <c r="AF505" i="24" s="1"/>
  <c r="Y505" i="24"/>
  <c r="AA505" i="24" s="1"/>
  <c r="AC505" i="24"/>
  <c r="AE505" i="24" s="1"/>
  <c r="AC617" i="24"/>
  <c r="AE617" i="24" s="1"/>
  <c r="Y617" i="24"/>
  <c r="AA617" i="24" s="1"/>
  <c r="Y692" i="24"/>
  <c r="AA692" i="24" s="1"/>
  <c r="S692" i="24"/>
  <c r="U692" i="24" s="1"/>
  <c r="AF692" i="24" s="1"/>
  <c r="AC692" i="24"/>
  <c r="AE692" i="24" s="1"/>
  <c r="S347" i="24"/>
  <c r="U347" i="24" s="1"/>
  <c r="AF347" i="24" s="1"/>
  <c r="AC347" i="24"/>
  <c r="AE347" i="24" s="1"/>
  <c r="AC446" i="24"/>
  <c r="AE446" i="24" s="1"/>
  <c r="Y446" i="24"/>
  <c r="AA446" i="24" s="1"/>
  <c r="Y239" i="24"/>
  <c r="AA239" i="24" s="1"/>
  <c r="AC239" i="24"/>
  <c r="AE239" i="24" s="1"/>
  <c r="S1410" i="24"/>
  <c r="U1410" i="24" s="1"/>
  <c r="AF1410" i="24" s="1"/>
  <c r="Y1410" i="24"/>
  <c r="AA1410" i="24" s="1"/>
  <c r="AC1509" i="24"/>
  <c r="AE1509" i="24" s="1"/>
  <c r="Y1509" i="24"/>
  <c r="AA1509" i="24" s="1"/>
  <c r="Y1583" i="24"/>
  <c r="AA1583" i="24" s="1"/>
  <c r="AC1583" i="24"/>
  <c r="AE1583" i="24" s="1"/>
  <c r="AC1615" i="24"/>
  <c r="AE1615" i="24" s="1"/>
  <c r="Y1615" i="24"/>
  <c r="AA1615" i="24" s="1"/>
  <c r="S1615" i="24"/>
  <c r="U1615" i="24" s="1"/>
  <c r="AF1615" i="24" s="1"/>
  <c r="AC2059" i="24"/>
  <c r="AE2059" i="24" s="1"/>
  <c r="Y2059" i="24"/>
  <c r="AA2059" i="24" s="1"/>
  <c r="Y1727" i="24"/>
  <c r="AA1727" i="24" s="1"/>
  <c r="S1727" i="24"/>
  <c r="U1727" i="24" s="1"/>
  <c r="AF1727" i="24" s="1"/>
  <c r="S1548" i="24"/>
  <c r="U1548" i="24" s="1"/>
  <c r="AF1548" i="24" s="1"/>
  <c r="Y1548" i="24"/>
  <c r="AA1548" i="24" s="1"/>
  <c r="AC1548" i="24"/>
  <c r="AE1548" i="24" s="1"/>
  <c r="Y275" i="24"/>
  <c r="AA275" i="24" s="1"/>
  <c r="AC275" i="24"/>
  <c r="AE275" i="24" s="1"/>
  <c r="Y737" i="24"/>
  <c r="AA737" i="24" s="1"/>
  <c r="S737" i="24"/>
  <c r="U737" i="24" s="1"/>
  <c r="AF737" i="24" s="1"/>
  <c r="S802" i="24"/>
  <c r="U802" i="24" s="1"/>
  <c r="AF802" i="24" s="1"/>
  <c r="Y802" i="24"/>
  <c r="AA802" i="24" s="1"/>
  <c r="Y898" i="24"/>
  <c r="AA898" i="24" s="1"/>
  <c r="S898" i="24"/>
  <c r="U898" i="24" s="1"/>
  <c r="AF898" i="24" s="1"/>
  <c r="AC994" i="24"/>
  <c r="AE994" i="24" s="1"/>
  <c r="S994" i="24"/>
  <c r="U994" i="24" s="1"/>
  <c r="AF994" i="24" s="1"/>
  <c r="Y546" i="24"/>
  <c r="AA546" i="24" s="1"/>
  <c r="AC546" i="24"/>
  <c r="AE546" i="24" s="1"/>
  <c r="Y573" i="24"/>
  <c r="AA573" i="24" s="1"/>
  <c r="S573" i="24"/>
  <c r="U573" i="24" s="1"/>
  <c r="AF573" i="24" s="1"/>
  <c r="S958" i="24"/>
  <c r="U958" i="24" s="1"/>
  <c r="AF958" i="24" s="1"/>
  <c r="AC958" i="24"/>
  <c r="AE958" i="24" s="1"/>
  <c r="AC1236" i="24"/>
  <c r="AE1236" i="24" s="1"/>
  <c r="Y1236" i="24"/>
  <c r="S1624" i="24"/>
  <c r="U1624" i="24" s="1"/>
  <c r="AF1624" i="24" s="1"/>
  <c r="AC1624" i="24"/>
  <c r="AE1624" i="24" s="1"/>
  <c r="S1464" i="24"/>
  <c r="U1464" i="24" s="1"/>
  <c r="AF1464" i="24" s="1"/>
  <c r="Y1464" i="24"/>
  <c r="AA1464" i="24" s="1"/>
  <c r="AC1464" i="24"/>
  <c r="AE1464" i="24" s="1"/>
  <c r="S1576" i="24"/>
  <c r="U1576" i="24" s="1"/>
  <c r="AF1576" i="24" s="1"/>
  <c r="AC1576" i="24"/>
  <c r="AE1576" i="24" s="1"/>
  <c r="S1564" i="24"/>
  <c r="U1564" i="24" s="1"/>
  <c r="AF1564" i="24" s="1"/>
  <c r="Y1564" i="24"/>
  <c r="AA1564" i="24" s="1"/>
  <c r="Y1788" i="24"/>
  <c r="AA1788" i="24" s="1"/>
  <c r="AC1788" i="24"/>
  <c r="AE1788" i="24" s="1"/>
  <c r="S1788" i="24"/>
  <c r="U1788" i="24" s="1"/>
  <c r="AF1788" i="24" s="1"/>
  <c r="S2101" i="24"/>
  <c r="U2101" i="24" s="1"/>
  <c r="AF2101" i="24" s="1"/>
  <c r="Y2101" i="24"/>
  <c r="AA2101" i="24" s="1"/>
  <c r="S2416" i="24"/>
  <c r="U2416" i="24" s="1"/>
  <c r="AF2416" i="24" s="1"/>
  <c r="AC2416" i="24"/>
  <c r="AE2416" i="24" s="1"/>
  <c r="Y1971" i="24"/>
  <c r="AA1971" i="24" s="1"/>
  <c r="S1971" i="24"/>
  <c r="U1971" i="24" s="1"/>
  <c r="AF1971" i="24" s="1"/>
  <c r="AE267" i="24"/>
  <c r="U156" i="24"/>
  <c r="AF156" i="24" s="1"/>
  <c r="U288" i="24"/>
  <c r="AF288" i="24" s="1"/>
  <c r="Y297" i="24"/>
  <c r="AA297" i="24" s="1"/>
  <c r="U352" i="24"/>
  <c r="AF352" i="24" s="1"/>
  <c r="AC415" i="24"/>
  <c r="AE415" i="24" s="1"/>
  <c r="AE479" i="24"/>
  <c r="AC327" i="24"/>
  <c r="AE327" i="24" s="1"/>
  <c r="Y353" i="24"/>
  <c r="AA353" i="24" s="1"/>
  <c r="Y283" i="24"/>
  <c r="AA283" i="24" s="1"/>
  <c r="S302" i="24"/>
  <c r="Y581" i="24"/>
  <c r="AA581" i="24" s="1"/>
  <c r="AC513" i="24"/>
  <c r="AE513" i="24" s="1"/>
  <c r="AC378" i="24"/>
  <c r="AE378" i="24" s="1"/>
  <c r="Y418" i="24"/>
  <c r="AA418" i="24" s="1"/>
  <c r="AC442" i="24"/>
  <c r="AE442" i="24" s="1"/>
  <c r="Y506" i="24"/>
  <c r="AA506" i="24" s="1"/>
  <c r="Y618" i="24"/>
  <c r="AA618" i="24" s="1"/>
  <c r="S806" i="24"/>
  <c r="U806" i="24" s="1"/>
  <c r="AF806" i="24" s="1"/>
  <c r="AC852" i="24"/>
  <c r="AE852" i="24" s="1"/>
  <c r="Y970" i="24"/>
  <c r="AA970" i="24" s="1"/>
  <c r="S1043" i="24"/>
  <c r="U1043" i="24" s="1"/>
  <c r="AF1043" i="24" s="1"/>
  <c r="Y817" i="24"/>
  <c r="AA817" i="24" s="1"/>
  <c r="Y1240" i="24"/>
  <c r="AA1240" i="24" s="1"/>
  <c r="Y1209" i="24"/>
  <c r="S1274" i="24"/>
  <c r="U1274" i="24" s="1"/>
  <c r="AF1274" i="24" s="1"/>
  <c r="S1736" i="24"/>
  <c r="U1736" i="24" s="1"/>
  <c r="AF1736" i="24" s="1"/>
  <c r="AC1969" i="24"/>
  <c r="AE1969" i="24" s="1"/>
  <c r="AE2061" i="24"/>
  <c r="AC2101" i="24"/>
  <c r="AE2101" i="24" s="1"/>
  <c r="Y1953" i="24"/>
  <c r="AA1953" i="24" s="1"/>
  <c r="S1353" i="24"/>
  <c r="U1353" i="24" s="1"/>
  <c r="AF1353" i="24" s="1"/>
  <c r="U1932" i="24"/>
  <c r="AF1932" i="24" s="1"/>
  <c r="AC1971" i="24"/>
  <c r="AE1971" i="24" s="1"/>
  <c r="S2169" i="24"/>
  <c r="U2169" i="24" s="1"/>
  <c r="AF2169" i="24" s="1"/>
  <c r="Y2042" i="24"/>
  <c r="AA2042" i="24" s="1"/>
  <c r="U1984" i="24"/>
  <c r="AF1984" i="24" s="1"/>
  <c r="S2074" i="24"/>
  <c r="U2074" i="24" s="1"/>
  <c r="AF2074" i="24" s="1"/>
  <c r="AE157" i="24"/>
  <c r="Y1463" i="24"/>
  <c r="AA1463" i="24" s="1"/>
  <c r="AC1463" i="24"/>
  <c r="AE1463" i="24" s="1"/>
  <c r="S774" i="24"/>
  <c r="U774" i="24" s="1"/>
  <c r="AF774" i="24" s="1"/>
  <c r="Y774" i="24"/>
  <c r="AA774" i="24" s="1"/>
  <c r="AE2146" i="24"/>
  <c r="S315" i="24"/>
  <c r="U315" i="24" s="1"/>
  <c r="AF315" i="24" s="1"/>
  <c r="AC315" i="24"/>
  <c r="AE315" i="24" s="1"/>
  <c r="AC351" i="24"/>
  <c r="AE351" i="24" s="1"/>
  <c r="S351" i="24"/>
  <c r="U351" i="24" s="1"/>
  <c r="AF351" i="24" s="1"/>
  <c r="Y403" i="24"/>
  <c r="AA403" i="24" s="1"/>
  <c r="S403" i="24"/>
  <c r="U403" i="24" s="1"/>
  <c r="AF403" i="24" s="1"/>
  <c r="S414" i="24"/>
  <c r="U414" i="24" s="1"/>
  <c r="AF414" i="24" s="1"/>
  <c r="Y414" i="24"/>
  <c r="AA414" i="24" s="1"/>
  <c r="Y424" i="24"/>
  <c r="AA424" i="24" s="1"/>
  <c r="S424" i="24"/>
  <c r="U424" i="24" s="1"/>
  <c r="AF424" i="24" s="1"/>
  <c r="S370" i="24"/>
  <c r="U370" i="24" s="1"/>
  <c r="AF370" i="24" s="1"/>
  <c r="AC370" i="24"/>
  <c r="AE370" i="24" s="1"/>
  <c r="S677" i="24"/>
  <c r="U677" i="24" s="1"/>
  <c r="AF677" i="24" s="1"/>
  <c r="AC677" i="24"/>
  <c r="AE677" i="24" s="1"/>
  <c r="Y780" i="24"/>
  <c r="AA780" i="24" s="1"/>
  <c r="S780" i="24"/>
  <c r="U780" i="24" s="1"/>
  <c r="AF780" i="24" s="1"/>
  <c r="Y1004" i="24"/>
  <c r="AA1004" i="24" s="1"/>
  <c r="AC1004" i="24"/>
  <c r="AE1004" i="24" s="1"/>
  <c r="S1004" i="24"/>
  <c r="U1004" i="24" s="1"/>
  <c r="AF1004" i="24" s="1"/>
  <c r="Y1225" i="24"/>
  <c r="AA1225" i="24" s="1"/>
  <c r="S1225" i="24"/>
  <c r="U1225" i="24" s="1"/>
  <c r="AF1225" i="24" s="1"/>
  <c r="Y880" i="24"/>
  <c r="AA880" i="24" s="1"/>
  <c r="S880" i="24"/>
  <c r="U880" i="24" s="1"/>
  <c r="AF880" i="24" s="1"/>
  <c r="AC1172" i="24"/>
  <c r="AE1172" i="24" s="1"/>
  <c r="S1172" i="24"/>
  <c r="U1172" i="24" s="1"/>
  <c r="AF1172" i="24" s="1"/>
  <c r="S1213" i="24"/>
  <c r="U1213" i="24" s="1"/>
  <c r="AF1213" i="24" s="1"/>
  <c r="Y1213" i="24"/>
  <c r="AA1213" i="24" s="1"/>
  <c r="Y1377" i="24"/>
  <c r="AA1377" i="24" s="1"/>
  <c r="S1377" i="24"/>
  <c r="U1377" i="24" s="1"/>
  <c r="AF1377" i="24" s="1"/>
  <c r="S1524" i="24"/>
  <c r="U1524" i="24" s="1"/>
  <c r="AF1524" i="24" s="1"/>
  <c r="Y1524" i="24"/>
  <c r="AA1524" i="24" s="1"/>
  <c r="AC1524" i="24"/>
  <c r="AE1524" i="24" s="1"/>
  <c r="AC1385" i="24"/>
  <c r="AE1385" i="24" s="1"/>
  <c r="Y1385" i="24"/>
  <c r="AA1385" i="24" s="1"/>
  <c r="AC1393" i="24"/>
  <c r="AE1393" i="24" s="1"/>
  <c r="S1393" i="24"/>
  <c r="U1393" i="24" s="1"/>
  <c r="AF1393" i="24" s="1"/>
  <c r="AC1517" i="24"/>
  <c r="AE1517" i="24" s="1"/>
  <c r="S1517" i="24"/>
  <c r="U1517" i="24" s="1"/>
  <c r="AF1517" i="24" s="1"/>
  <c r="Y1517" i="24"/>
  <c r="AA1517" i="24" s="1"/>
  <c r="S1268" i="24"/>
  <c r="U1268" i="24" s="1"/>
  <c r="AF1268" i="24" s="1"/>
  <c r="Y1268" i="24"/>
  <c r="AA1268" i="24" s="1"/>
  <c r="S1406" i="24"/>
  <c r="U1406" i="24" s="1"/>
  <c r="AF1406" i="24" s="1"/>
  <c r="Y1406" i="24"/>
  <c r="AA1406" i="24" s="1"/>
  <c r="S1497" i="24"/>
  <c r="U1497" i="24" s="1"/>
  <c r="AF1497" i="24" s="1"/>
  <c r="Y1497" i="24"/>
  <c r="AA1497" i="24" s="1"/>
  <c r="AE1536" i="24"/>
  <c r="U162" i="24"/>
  <c r="AF162" i="24" s="1"/>
  <c r="AE251" i="24"/>
  <c r="AC340" i="24"/>
  <c r="AE340" i="24" s="1"/>
  <c r="S359" i="24"/>
  <c r="Y351" i="24"/>
  <c r="AA351" i="24" s="1"/>
  <c r="S1256" i="24"/>
  <c r="U1256" i="24" s="1"/>
  <c r="AF1256" i="24" s="1"/>
  <c r="AE1564" i="24"/>
  <c r="Y1576" i="24"/>
  <c r="AA1576" i="24" s="1"/>
  <c r="AA1921" i="24"/>
  <c r="U2229" i="24"/>
  <c r="AF2229" i="24" s="1"/>
  <c r="AE2319" i="24"/>
  <c r="AE2099" i="24"/>
  <c r="U319" i="24"/>
  <c r="AF319" i="24" s="1"/>
  <c r="Y633" i="24"/>
  <c r="AA633" i="24" s="1"/>
  <c r="S633" i="24"/>
  <c r="U633" i="24" s="1"/>
  <c r="AF633" i="24" s="1"/>
  <c r="U339" i="24"/>
  <c r="AF339" i="24" s="1"/>
  <c r="AC733" i="24"/>
  <c r="AE733" i="24" s="1"/>
  <c r="S733" i="24"/>
  <c r="U733" i="24" s="1"/>
  <c r="AF733" i="24" s="1"/>
  <c r="U519" i="24"/>
  <c r="AF519" i="24" s="1"/>
  <c r="S1030" i="24"/>
  <c r="AC1030" i="24"/>
  <c r="AE1030" i="24" s="1"/>
  <c r="AC1295" i="24"/>
  <c r="AE1295" i="24" s="1"/>
  <c r="S1295" i="24"/>
  <c r="U1295" i="24" s="1"/>
  <c r="AF1295" i="24" s="1"/>
  <c r="U194" i="24"/>
  <c r="AF194" i="24" s="1"/>
  <c r="Y1613" i="24"/>
  <c r="AA1613" i="24" s="1"/>
  <c r="S1613" i="24"/>
  <c r="U1613" i="24" s="1"/>
  <c r="AF1613" i="24" s="1"/>
  <c r="S1704" i="24"/>
  <c r="U1704" i="24" s="1"/>
  <c r="AF1704" i="24" s="1"/>
  <c r="Y1704" i="24"/>
  <c r="Y1712" i="24"/>
  <c r="AA1712" i="24" s="1"/>
  <c r="AC1712" i="24"/>
  <c r="AE1712" i="24" s="1"/>
  <c r="S1784" i="24"/>
  <c r="U1784" i="24" s="1"/>
  <c r="AF1784" i="24" s="1"/>
  <c r="Y1784" i="24"/>
  <c r="AA1784" i="24" s="1"/>
  <c r="U1969" i="24"/>
  <c r="AF1969" i="24" s="1"/>
  <c r="AC1668" i="24"/>
  <c r="AE1668" i="24" s="1"/>
  <c r="S1668" i="24"/>
  <c r="U1668" i="24" s="1"/>
  <c r="AF1668" i="24" s="1"/>
  <c r="S1946" i="24"/>
  <c r="Y1946" i="24"/>
  <c r="AA1946" i="24" s="1"/>
  <c r="S2069" i="24"/>
  <c r="U2069" i="24" s="1"/>
  <c r="AF2069" i="24" s="1"/>
  <c r="Y2069" i="24"/>
  <c r="AA2069" i="24" s="1"/>
  <c r="AC2069" i="24"/>
  <c r="AE2069" i="24" s="1"/>
  <c r="S2415" i="24"/>
  <c r="U2415" i="24" s="1"/>
  <c r="AF2415" i="24" s="1"/>
  <c r="Y2415" i="24"/>
  <c r="AA2415" i="24" s="1"/>
  <c r="S2480" i="24"/>
  <c r="U2480" i="24" s="1"/>
  <c r="AF2480" i="24" s="1"/>
  <c r="Y2480" i="24"/>
  <c r="AA2480" i="24" s="1"/>
  <c r="AC2480" i="24"/>
  <c r="AE2480" i="24" s="1"/>
  <c r="S967" i="24"/>
  <c r="U967" i="24" s="1"/>
  <c r="AF967" i="24" s="1"/>
  <c r="AC967" i="24"/>
  <c r="AE967" i="24" s="1"/>
  <c r="Y967" i="24"/>
  <c r="AA967" i="24" s="1"/>
  <c r="S1408" i="24"/>
  <c r="U1408" i="24" s="1"/>
  <c r="AF1408" i="24" s="1"/>
  <c r="AC1408" i="24"/>
  <c r="AE1408" i="24" s="1"/>
  <c r="S1560" i="24"/>
  <c r="U1560" i="24" s="1"/>
  <c r="AF1560" i="24" s="1"/>
  <c r="AC1560" i="24"/>
  <c r="AE1560" i="24" s="1"/>
  <c r="S1604" i="24"/>
  <c r="U1604" i="24" s="1"/>
  <c r="AF1604" i="24" s="1"/>
  <c r="Y1604" i="24"/>
  <c r="AA1604" i="24" s="1"/>
  <c r="S1973" i="24"/>
  <c r="U1973" i="24" s="1"/>
  <c r="AF1973" i="24" s="1"/>
  <c r="Y1973" i="24"/>
  <c r="AA1973" i="24" s="1"/>
  <c r="AA368" i="24"/>
  <c r="U585" i="24"/>
  <c r="AF585" i="24" s="1"/>
  <c r="AA731" i="24"/>
  <c r="U912" i="24"/>
  <c r="AF912" i="24" s="1"/>
  <c r="AE1096" i="24"/>
  <c r="AE1050" i="24"/>
  <c r="AE1250" i="24"/>
  <c r="AA1612" i="24"/>
  <c r="U1720" i="24"/>
  <c r="AF1720" i="24" s="1"/>
  <c r="AE2105" i="24"/>
  <c r="AA1684" i="24"/>
  <c r="Y2029" i="24"/>
  <c r="AA2029" i="24" s="1"/>
  <c r="Y2093" i="24"/>
  <c r="AA2093" i="24" s="1"/>
  <c r="AA2109" i="24"/>
  <c r="AA1632" i="24"/>
  <c r="AC2459" i="24"/>
  <c r="AE2459" i="24" s="1"/>
  <c r="U1940" i="24"/>
  <c r="AF1940" i="24" s="1"/>
  <c r="AE2066" i="24"/>
  <c r="U2030" i="24"/>
  <c r="AF2030" i="24" s="1"/>
  <c r="U2112" i="24"/>
  <c r="AF2112" i="24" s="1"/>
  <c r="U2203" i="24"/>
  <c r="AF2203" i="24" s="1"/>
  <c r="AA998" i="24"/>
  <c r="U1083" i="24"/>
  <c r="AF1083" i="24" s="1"/>
  <c r="AA1138" i="24"/>
  <c r="AA1216" i="24"/>
  <c r="AA2002" i="24"/>
  <c r="AA1177" i="24"/>
  <c r="AA2023" i="24"/>
  <c r="AA2325" i="24"/>
  <c r="S2118" i="24"/>
  <c r="U2118" i="24" s="1"/>
  <c r="AF2118" i="24" s="1"/>
  <c r="AC2118" i="24"/>
  <c r="AE2118" i="24" s="1"/>
  <c r="S2411" i="24"/>
  <c r="U2411" i="24" s="1"/>
  <c r="AF2411" i="24" s="1"/>
  <c r="Y2411" i="24"/>
  <c r="AA2411" i="24" s="1"/>
  <c r="S2383" i="24"/>
  <c r="U2383" i="24" s="1"/>
  <c r="AF2383" i="24" s="1"/>
  <c r="Y2383" i="24"/>
  <c r="AA2383" i="24" s="1"/>
  <c r="AA2081" i="24"/>
  <c r="Y1498" i="24"/>
  <c r="AA1498" i="24" s="1"/>
  <c r="U1882" i="24"/>
  <c r="AF1882" i="24" s="1"/>
  <c r="Y1942" i="24"/>
  <c r="AA1942" i="24" s="1"/>
  <c r="AA1940" i="24"/>
  <c r="AA2431" i="24"/>
  <c r="U2124" i="24"/>
  <c r="AF2124" i="24" s="1"/>
  <c r="AA2062" i="24"/>
  <c r="AA2058" i="24"/>
  <c r="AA2498" i="24"/>
  <c r="U310" i="24"/>
  <c r="AF310" i="24" s="1"/>
  <c r="U1014" i="24"/>
  <c r="AF1014" i="24" s="1"/>
  <c r="AA1110" i="24"/>
  <c r="AA1766" i="24"/>
  <c r="U2314" i="24"/>
  <c r="AF2314" i="24" s="1"/>
  <c r="U1749" i="24"/>
  <c r="AF1749" i="24" s="1"/>
  <c r="U1911" i="24"/>
  <c r="AF1911" i="24" s="1"/>
  <c r="AE2182" i="24"/>
  <c r="U2440" i="24"/>
  <c r="AF2440" i="24" s="1"/>
  <c r="AE201" i="24"/>
  <c r="U155" i="24"/>
  <c r="AF155" i="24" s="1"/>
  <c r="AE105" i="24"/>
  <c r="AA2332" i="24"/>
  <c r="U205" i="24"/>
  <c r="AF205" i="24" s="1"/>
  <c r="AA487" i="24"/>
  <c r="AA1983" i="24"/>
  <c r="AE2362" i="24"/>
  <c r="U1175" i="24"/>
  <c r="AF1175" i="24" s="1"/>
  <c r="AE1931" i="24"/>
  <c r="AE1483" i="24"/>
  <c r="U198" i="24"/>
  <c r="AF198" i="24" s="1"/>
  <c r="AE266" i="24"/>
  <c r="U328" i="24"/>
  <c r="AF328" i="24" s="1"/>
  <c r="AA844" i="24"/>
  <c r="U1549" i="24"/>
  <c r="AF1549" i="24" s="1"/>
  <c r="AA2456" i="24"/>
  <c r="U1925" i="24"/>
  <c r="AF1925" i="24" s="1"/>
  <c r="AE1374" i="24"/>
  <c r="AA1902" i="24"/>
  <c r="U2078" i="24"/>
  <c r="AF2078" i="24" s="1"/>
  <c r="AE621" i="24"/>
  <c r="AA554" i="24"/>
  <c r="U2156" i="24"/>
  <c r="AF2156" i="24" s="1"/>
  <c r="AE2299" i="24"/>
  <c r="U2459" i="24"/>
  <c r="AF2459" i="24" s="1"/>
  <c r="AC1559" i="24"/>
  <c r="AE1559" i="24" s="1"/>
  <c r="S1559" i="24"/>
  <c r="U1559" i="24" s="1"/>
  <c r="AF1559" i="24" s="1"/>
  <c r="AC1683" i="24"/>
  <c r="AE1683" i="24" s="1"/>
  <c r="S1683" i="24"/>
  <c r="U1683" i="24" s="1"/>
  <c r="AF1683" i="24" s="1"/>
  <c r="AC1700" i="24"/>
  <c r="AE1700" i="24" s="1"/>
  <c r="S1700" i="24"/>
  <c r="U1700" i="24" s="1"/>
  <c r="AF1700" i="24" s="1"/>
  <c r="AC1739" i="24"/>
  <c r="AE1739" i="24" s="1"/>
  <c r="S1739" i="24"/>
  <c r="U1739" i="24" s="1"/>
  <c r="AF1739" i="24" s="1"/>
  <c r="Y1739" i="24"/>
  <c r="AA1739" i="24" s="1"/>
  <c r="Y1660" i="24"/>
  <c r="AA1660" i="24" s="1"/>
  <c r="AC1660" i="24"/>
  <c r="AE1660" i="24" s="1"/>
  <c r="Y1689" i="24"/>
  <c r="AA1689" i="24" s="1"/>
  <c r="S1689" i="24"/>
  <c r="U1689" i="24" s="1"/>
  <c r="AF1689" i="24" s="1"/>
  <c r="Y1745" i="24"/>
  <c r="AA1745" i="24" s="1"/>
  <c r="S1745" i="24"/>
  <c r="U1745" i="24" s="1"/>
  <c r="AF1745" i="24" s="1"/>
  <c r="AC1745" i="24"/>
  <c r="AE1745" i="24" s="1"/>
  <c r="S1800" i="24"/>
  <c r="U1800" i="24" s="1"/>
  <c r="AF1800" i="24" s="1"/>
  <c r="AC1800" i="24"/>
  <c r="AE1800" i="24" s="1"/>
  <c r="Y1800" i="24"/>
  <c r="AA1800" i="24" s="1"/>
  <c r="S1570" i="24"/>
  <c r="AC1570" i="24"/>
  <c r="AE1570" i="24" s="1"/>
  <c r="Y1570" i="24"/>
  <c r="AA1570" i="24" s="1"/>
  <c r="AC1748" i="24"/>
  <c r="AE1748" i="24" s="1"/>
  <c r="Y1748" i="24"/>
  <c r="AA1748" i="24" s="1"/>
  <c r="Y2246" i="24"/>
  <c r="AA2246" i="24" s="1"/>
  <c r="S2246" i="24"/>
  <c r="U2246" i="24" s="1"/>
  <c r="AF2246" i="24" s="1"/>
  <c r="AC2336" i="24"/>
  <c r="AE2336" i="24" s="1"/>
  <c r="Y2336" i="24"/>
  <c r="AA2336" i="24" s="1"/>
  <c r="AC2368" i="24"/>
  <c r="AE2368" i="24" s="1"/>
  <c r="Y2368" i="24"/>
  <c r="AA2368" i="24" s="1"/>
  <c r="Y1836" i="24"/>
  <c r="AA1836" i="24" s="1"/>
  <c r="AC1836" i="24"/>
  <c r="AE1836" i="24" s="1"/>
  <c r="S1836" i="24"/>
  <c r="U1836" i="24" s="1"/>
  <c r="AF1836" i="24" s="1"/>
  <c r="Y1693" i="24"/>
  <c r="AA1693" i="24" s="1"/>
  <c r="AC1693" i="24"/>
  <c r="AE1693" i="24" s="1"/>
  <c r="S1957" i="24"/>
  <c r="U1957" i="24" s="1"/>
  <c r="AF1957" i="24" s="1"/>
  <c r="AC1957" i="24"/>
  <c r="AE1957" i="24" s="1"/>
  <c r="Y705" i="24"/>
  <c r="AA705" i="24" s="1"/>
  <c r="S705" i="24"/>
  <c r="U705" i="24" s="1"/>
  <c r="AF705" i="24" s="1"/>
  <c r="Y793" i="24"/>
  <c r="AA793" i="24" s="1"/>
  <c r="AC916" i="24"/>
  <c r="AE916" i="24" s="1"/>
  <c r="S953" i="24"/>
  <c r="U953" i="24" s="1"/>
  <c r="AF953" i="24" s="1"/>
  <c r="AC833" i="24"/>
  <c r="AE833" i="24" s="1"/>
  <c r="S1231" i="24"/>
  <c r="U1231" i="24" s="1"/>
  <c r="AF1231" i="24" s="1"/>
  <c r="Y1412" i="24"/>
  <c r="AA1412" i="24" s="1"/>
  <c r="AA1532" i="24"/>
  <c r="Y1190" i="24"/>
  <c r="AA1190" i="24" s="1"/>
  <c r="Y1597" i="24"/>
  <c r="AA1597" i="24" s="1"/>
  <c r="S1703" i="24"/>
  <c r="U1703" i="24" s="1"/>
  <c r="AF1703" i="24" s="1"/>
  <c r="Y1518" i="24"/>
  <c r="AA1518" i="24" s="1"/>
  <c r="AC1541" i="24"/>
  <c r="AE1541" i="24" s="1"/>
  <c r="Y1591" i="24"/>
  <c r="AA1591" i="24" s="1"/>
  <c r="S1652" i="24"/>
  <c r="U1652" i="24" s="1"/>
  <c r="AF1652" i="24" s="1"/>
  <c r="Y1700" i="24"/>
  <c r="AA1700" i="24" s="1"/>
  <c r="AC1763" i="24"/>
  <c r="AE1763" i="24" s="1"/>
  <c r="Y1925" i="24"/>
  <c r="AC1689" i="24"/>
  <c r="AE1689" i="24" s="1"/>
  <c r="Y1562" i="24"/>
  <c r="AA1562" i="24" s="1"/>
  <c r="AC1622" i="24"/>
  <c r="AE1622" i="24" s="1"/>
  <c r="S1660" i="24"/>
  <c r="U1660" i="24" s="1"/>
  <c r="AF1660" i="24" s="1"/>
  <c r="S1942" i="24"/>
  <c r="U1942" i="24" s="1"/>
  <c r="AF1942" i="24" s="1"/>
  <c r="AE2322" i="24"/>
  <c r="U2329" i="24"/>
  <c r="AF2329" i="24" s="1"/>
  <c r="AC145" i="24"/>
  <c r="S145" i="24"/>
  <c r="U145" i="24" s="1"/>
  <c r="AF145" i="24" s="1"/>
  <c r="Y203" i="24"/>
  <c r="AA203" i="24" s="1"/>
  <c r="S203" i="24"/>
  <c r="U203" i="24" s="1"/>
  <c r="AF203" i="24" s="1"/>
  <c r="Y708" i="24"/>
  <c r="AA708" i="24" s="1"/>
  <c r="AC708" i="24"/>
  <c r="AE708" i="24" s="1"/>
  <c r="S708" i="24"/>
  <c r="U708" i="24" s="1"/>
  <c r="AF708" i="24" s="1"/>
  <c r="Y864" i="24"/>
  <c r="AA864" i="24" s="1"/>
  <c r="AC864" i="24"/>
  <c r="AE864" i="24" s="1"/>
  <c r="Y1706" i="24"/>
  <c r="AA1706" i="24" s="1"/>
  <c r="S1706" i="24"/>
  <c r="U1706" i="24" s="1"/>
  <c r="AF1706" i="24" s="1"/>
  <c r="AC1526" i="24"/>
  <c r="AE1526" i="24" s="1"/>
  <c r="Y1526" i="24"/>
  <c r="AA1526" i="24" s="1"/>
  <c r="Y1549" i="24"/>
  <c r="AA1549" i="24" s="1"/>
  <c r="AC1549" i="24"/>
  <c r="AE1549" i="24" s="1"/>
  <c r="S1462" i="24"/>
  <c r="U1462" i="24" s="1"/>
  <c r="AF1462" i="24" s="1"/>
  <c r="AC1462" i="24"/>
  <c r="AE1462" i="24" s="1"/>
  <c r="Y1462" i="24"/>
  <c r="AA1462" i="24" s="1"/>
  <c r="AC1618" i="24"/>
  <c r="AE1618" i="24" s="1"/>
  <c r="S1618" i="24"/>
  <c r="U1618" i="24" s="1"/>
  <c r="AF1618" i="24" s="1"/>
  <c r="Y1735" i="24"/>
  <c r="AA1735" i="24" s="1"/>
  <c r="AC1735" i="24"/>
  <c r="AE1735" i="24" s="1"/>
  <c r="AC2320" i="24"/>
  <c r="AE2320" i="24" s="1"/>
  <c r="S2320" i="24"/>
  <c r="U2320" i="24" s="1"/>
  <c r="AF2320" i="24" s="1"/>
  <c r="AC2352" i="24"/>
  <c r="AE2352" i="24" s="1"/>
  <c r="S2352" i="24"/>
  <c r="U2352" i="24" s="1"/>
  <c r="AF2352" i="24" s="1"/>
  <c r="AC2400" i="24"/>
  <c r="AE2400" i="24" s="1"/>
  <c r="Y2400" i="24"/>
  <c r="AA2400" i="24" s="1"/>
  <c r="AC1678" i="24"/>
  <c r="AE1678" i="24" s="1"/>
  <c r="Y1678" i="24"/>
  <c r="AA1678" i="24" s="1"/>
  <c r="S1893" i="24"/>
  <c r="U1893" i="24" s="1"/>
  <c r="AF1893" i="24" s="1"/>
  <c r="Y1893" i="24"/>
  <c r="AA1893" i="24" s="1"/>
  <c r="Y884" i="24"/>
  <c r="AA884" i="24" s="1"/>
  <c r="S884" i="24"/>
  <c r="U884" i="24" s="1"/>
  <c r="AF884" i="24" s="1"/>
  <c r="AC1607" i="24"/>
  <c r="AE1607" i="24" s="1"/>
  <c r="Y1607" i="24"/>
  <c r="AA1607" i="24" s="1"/>
  <c r="Y1666" i="24"/>
  <c r="AA1666" i="24" s="1"/>
  <c r="S1666" i="24"/>
  <c r="U1666" i="24" s="1"/>
  <c r="AF1666" i="24" s="1"/>
  <c r="Y1718" i="24"/>
  <c r="S1718" i="24"/>
  <c r="U1718" i="24" s="1"/>
  <c r="AF1718" i="24" s="1"/>
  <c r="S1459" i="24"/>
  <c r="U1459" i="24" s="1"/>
  <c r="AF1459" i="24" s="1"/>
  <c r="Y1459" i="24"/>
  <c r="AA1459" i="24" s="1"/>
  <c r="AC1459" i="24"/>
  <c r="AE1459" i="24" s="1"/>
  <c r="S1432" i="24"/>
  <c r="U1432" i="24" s="1"/>
  <c r="AF1432" i="24" s="1"/>
  <c r="Y1432" i="24"/>
  <c r="AA1432" i="24" s="1"/>
  <c r="AC2288" i="24"/>
  <c r="AE2288" i="24" s="1"/>
  <c r="S2288" i="24"/>
  <c r="S2487" i="24"/>
  <c r="U2487" i="24" s="1"/>
  <c r="AF2487" i="24" s="1"/>
  <c r="Y2487" i="24"/>
  <c r="AA2487" i="24" s="1"/>
  <c r="S993" i="24"/>
  <c r="U993" i="24" s="1"/>
  <c r="AF993" i="24" s="1"/>
  <c r="S1279" i="24"/>
  <c r="U1279" i="24" s="1"/>
  <c r="AF1279" i="24" s="1"/>
  <c r="AC1412" i="24"/>
  <c r="AE1412" i="24" s="1"/>
  <c r="AC1138" i="24"/>
  <c r="AE1138" i="24" s="1"/>
  <c r="AC1169" i="24"/>
  <c r="AE1169" i="24" s="1"/>
  <c r="S1190" i="24"/>
  <c r="U1190" i="24" s="1"/>
  <c r="AF1190" i="24" s="1"/>
  <c r="S1419" i="24"/>
  <c r="U1419" i="24" s="1"/>
  <c r="AF1419" i="24" s="1"/>
  <c r="U1565" i="24"/>
  <c r="AF1565" i="24" s="1"/>
  <c r="S1640" i="24"/>
  <c r="U1640" i="24" s="1"/>
  <c r="AF1640" i="24" s="1"/>
  <c r="AC1706" i="24"/>
  <c r="AE1706" i="24" s="1"/>
  <c r="S1735" i="24"/>
  <c r="U1735" i="24" s="1"/>
  <c r="AF1735" i="24" s="1"/>
  <c r="AE2093" i="24"/>
  <c r="Y1431" i="24"/>
  <c r="AA1431" i="24" s="1"/>
  <c r="Y1477" i="24"/>
  <c r="Y1495" i="24"/>
  <c r="AA1495" i="24" s="1"/>
  <c r="AC1623" i="24"/>
  <c r="AE1623" i="24" s="1"/>
  <c r="AC1716" i="24"/>
  <c r="AE1716" i="24" s="1"/>
  <c r="AC1348" i="24"/>
  <c r="AE1348" i="24" s="1"/>
  <c r="S1582" i="24"/>
  <c r="U1582" i="24" s="1"/>
  <c r="AF1582" i="24" s="1"/>
  <c r="AA1823" i="24"/>
  <c r="AA1839" i="24"/>
  <c r="U2042" i="24"/>
  <c r="AF2042" i="24" s="1"/>
  <c r="Y244" i="24"/>
  <c r="AA244" i="24" s="1"/>
  <c r="S244" i="24"/>
  <c r="U244" i="24" s="1"/>
  <c r="AF244" i="24" s="1"/>
  <c r="Y480" i="24"/>
  <c r="AA480" i="24" s="1"/>
  <c r="AC480" i="24"/>
  <c r="AE480" i="24" s="1"/>
  <c r="Y801" i="24"/>
  <c r="AA801" i="24" s="1"/>
  <c r="AC801" i="24"/>
  <c r="AE801" i="24" s="1"/>
  <c r="S1162" i="24"/>
  <c r="U1162" i="24" s="1"/>
  <c r="AF1162" i="24" s="1"/>
  <c r="Y1162" i="24"/>
  <c r="S1202" i="24"/>
  <c r="U1202" i="24" s="1"/>
  <c r="AF1202" i="24" s="1"/>
  <c r="AC1202" i="24"/>
  <c r="AE1202" i="24" s="1"/>
  <c r="S1595" i="24"/>
  <c r="U1595" i="24" s="1"/>
  <c r="AF1595" i="24" s="1"/>
  <c r="AC1595" i="24"/>
  <c r="AE1595" i="24" s="1"/>
  <c r="S1671" i="24"/>
  <c r="U1671" i="24" s="1"/>
  <c r="AF1671" i="24" s="1"/>
  <c r="AC1671" i="24"/>
  <c r="AE1671" i="24" s="1"/>
  <c r="AC1711" i="24"/>
  <c r="AE1711" i="24" s="1"/>
  <c r="Y1711" i="24"/>
  <c r="AA1711" i="24" s="1"/>
  <c r="S1711" i="24"/>
  <c r="U1711" i="24" s="1"/>
  <c r="AF1711" i="24" s="1"/>
  <c r="S2008" i="24"/>
  <c r="U2008" i="24" s="1"/>
  <c r="AF2008" i="24" s="1"/>
  <c r="Y2008" i="24"/>
  <c r="AA2008" i="24" s="1"/>
  <c r="S2223" i="24"/>
  <c r="U2223" i="24" s="1"/>
  <c r="AF2223" i="24" s="1"/>
  <c r="Y2223" i="24"/>
  <c r="AA2223" i="24" s="1"/>
  <c r="U2457" i="24"/>
  <c r="AF2457" i="24" s="1"/>
  <c r="S1537" i="24"/>
  <c r="U1537" i="24" s="1"/>
  <c r="AF1537" i="24" s="1"/>
  <c r="AC1537" i="24"/>
  <c r="S1646" i="24"/>
  <c r="U1646" i="24" s="1"/>
  <c r="AF1646" i="24" s="1"/>
  <c r="AC1646" i="24"/>
  <c r="AE1646" i="24" s="1"/>
  <c r="Y1906" i="24"/>
  <c r="AA1906" i="24" s="1"/>
  <c r="AC1906" i="24"/>
  <c r="AE1906" i="24" s="1"/>
  <c r="AC953" i="24"/>
  <c r="AE953" i="24" s="1"/>
  <c r="AE1448" i="24"/>
  <c r="S1138" i="24"/>
  <c r="U1138" i="24" s="1"/>
  <c r="AF1138" i="24" s="1"/>
  <c r="S1169" i="24"/>
  <c r="U1169" i="24" s="1"/>
  <c r="AF1169" i="24" s="1"/>
  <c r="AA1465" i="24"/>
  <c r="Y1703" i="24"/>
  <c r="AA1703" i="24" s="1"/>
  <c r="AC1893" i="24"/>
  <c r="AE1893" i="24" s="1"/>
  <c r="AC1431" i="24"/>
  <c r="AE1431" i="24" s="1"/>
  <c r="AC1477" i="24"/>
  <c r="AE1477" i="24" s="1"/>
  <c r="S1495" i="24"/>
  <c r="U1495" i="24" s="1"/>
  <c r="AF1495" i="24" s="1"/>
  <c r="S1518" i="24"/>
  <c r="Y1541" i="24"/>
  <c r="AA1541" i="24" s="1"/>
  <c r="Y1559" i="24"/>
  <c r="AA1559" i="24" s="1"/>
  <c r="AC1652" i="24"/>
  <c r="AE1652" i="24" s="1"/>
  <c r="S1673" i="24"/>
  <c r="U1673" i="24" s="1"/>
  <c r="AF1673" i="24" s="1"/>
  <c r="Y1683" i="24"/>
  <c r="AA1683" i="24" s="1"/>
  <c r="AC1718" i="24"/>
  <c r="AE1718" i="24" s="1"/>
  <c r="S1748" i="24"/>
  <c r="U1748" i="24" s="1"/>
  <c r="AF1748" i="24" s="1"/>
  <c r="Y1957" i="24"/>
  <c r="AA1957" i="24" s="1"/>
  <c r="AC1673" i="24"/>
  <c r="AE1673" i="24" s="1"/>
  <c r="S1562" i="24"/>
  <c r="U1562" i="24" s="1"/>
  <c r="AF1562" i="24" s="1"/>
  <c r="S1678" i="24"/>
  <c r="U1678" i="24" s="1"/>
  <c r="AF1678" i="24" s="1"/>
  <c r="AA2311" i="24"/>
  <c r="U2003" i="24"/>
  <c r="AF2003" i="24" s="1"/>
  <c r="Y2465" i="24"/>
  <c r="AA2465" i="24" s="1"/>
  <c r="Y195" i="24"/>
  <c r="AA195" i="24" s="1"/>
  <c r="AC195" i="24"/>
  <c r="AE195" i="24" s="1"/>
  <c r="Y141" i="24"/>
  <c r="S141" i="24"/>
  <c r="U141" i="24" s="1"/>
  <c r="AF141" i="24" s="1"/>
  <c r="S292" i="24"/>
  <c r="U292" i="24" s="1"/>
  <c r="AF292" i="24" s="1"/>
  <c r="AC292" i="24"/>
  <c r="AE292" i="24" s="1"/>
  <c r="Y348" i="24"/>
  <c r="AA348" i="24" s="1"/>
  <c r="AC348" i="24"/>
  <c r="AE348" i="24" s="1"/>
  <c r="AC286" i="24"/>
  <c r="AE286" i="24" s="1"/>
  <c r="S286" i="24"/>
  <c r="U286" i="24" s="1"/>
  <c r="AF286" i="24" s="1"/>
  <c r="AC350" i="24"/>
  <c r="AE350" i="24" s="1"/>
  <c r="Y350" i="24"/>
  <c r="AA350" i="24" s="1"/>
  <c r="S253" i="24"/>
  <c r="U253" i="24" s="1"/>
  <c r="AF253" i="24" s="1"/>
  <c r="U2171" i="24"/>
  <c r="AF2171" i="24" s="1"/>
  <c r="AA223" i="24"/>
  <c r="AC2230" i="24"/>
  <c r="AE2230" i="24" s="1"/>
  <c r="Y2230" i="24"/>
  <c r="AA2230" i="24" s="1"/>
  <c r="Y2264" i="24"/>
  <c r="AA2264" i="24" s="1"/>
  <c r="S2264" i="24"/>
  <c r="U2264" i="24" s="1"/>
  <c r="AF2264" i="24" s="1"/>
  <c r="Y2187" i="24"/>
  <c r="AA2187" i="24" s="1"/>
  <c r="S2187" i="24"/>
  <c r="U2187" i="24" s="1"/>
  <c r="AF2187" i="24" s="1"/>
  <c r="Y2149" i="24"/>
  <c r="AA2149" i="24" s="1"/>
  <c r="AC2149" i="24"/>
  <c r="AE2149" i="24" s="1"/>
  <c r="AC2162" i="24"/>
  <c r="AE2162" i="24" s="1"/>
  <c r="Y2162" i="24"/>
  <c r="AA2162" i="24" s="1"/>
  <c r="Y245" i="24"/>
  <c r="AA245" i="24" s="1"/>
  <c r="S245" i="24"/>
  <c r="Y927" i="24"/>
  <c r="AA927" i="24" s="1"/>
  <c r="AC927" i="24"/>
  <c r="AE927" i="24" s="1"/>
  <c r="Y719" i="24"/>
  <c r="AA719" i="24" s="1"/>
  <c r="S719" i="24"/>
  <c r="U719" i="24" s="1"/>
  <c r="AF719" i="24" s="1"/>
  <c r="AC971" i="24"/>
  <c r="AE971" i="24" s="1"/>
  <c r="Y971" i="24"/>
  <c r="AA971" i="24" s="1"/>
  <c r="S971" i="24"/>
  <c r="U971" i="24" s="1"/>
  <c r="AF971" i="24" s="1"/>
  <c r="S2110" i="24"/>
  <c r="U2110" i="24" s="1"/>
  <c r="AF2110" i="24" s="1"/>
  <c r="AC2110" i="24"/>
  <c r="AE2110" i="24" s="1"/>
  <c r="S2319" i="24"/>
  <c r="U2319" i="24" s="1"/>
  <c r="AF2319" i="24" s="1"/>
  <c r="Y2319" i="24"/>
  <c r="AA2319" i="24" s="1"/>
  <c r="S2327" i="24"/>
  <c r="U2327" i="24" s="1"/>
  <c r="AF2327" i="24" s="1"/>
  <c r="Y2327" i="24"/>
  <c r="AA2327" i="24" s="1"/>
  <c r="AA2452" i="24"/>
  <c r="AE809" i="24"/>
  <c r="AE846" i="24"/>
  <c r="Y2055" i="24"/>
  <c r="AA2055" i="24" s="1"/>
  <c r="S2055" i="24"/>
  <c r="U2055" i="24" s="1"/>
  <c r="AF2055" i="24" s="1"/>
  <c r="AE249" i="24"/>
  <c r="U170" i="24"/>
  <c r="AF170" i="24" s="1"/>
  <c r="S144" i="24"/>
  <c r="U144" i="24" s="1"/>
  <c r="AF144" i="24" s="1"/>
  <c r="U196" i="24"/>
  <c r="AF196" i="24" s="1"/>
  <c r="Y236" i="24"/>
  <c r="AA236" i="24" s="1"/>
  <c r="Y362" i="24"/>
  <c r="AA362" i="24" s="1"/>
  <c r="S367" i="24"/>
  <c r="U367" i="24" s="1"/>
  <c r="AF367" i="24" s="1"/>
  <c r="AC539" i="24"/>
  <c r="AE539" i="24" s="1"/>
  <c r="Y372" i="24"/>
  <c r="AA372" i="24" s="1"/>
  <c r="AC388" i="24"/>
  <c r="AE388" i="24" s="1"/>
  <c r="S410" i="24"/>
  <c r="U410" i="24" s="1"/>
  <c r="AF410" i="24" s="1"/>
  <c r="AE504" i="24"/>
  <c r="AC774" i="24"/>
  <c r="AE774" i="24" s="1"/>
  <c r="S678" i="24"/>
  <c r="U678" i="24" s="1"/>
  <c r="AF678" i="24" s="1"/>
  <c r="Y703" i="24"/>
  <c r="AA703" i="24" s="1"/>
  <c r="AC896" i="24"/>
  <c r="AE896" i="24" s="1"/>
  <c r="AC860" i="24"/>
  <c r="AE860" i="24" s="1"/>
  <c r="S988" i="24"/>
  <c r="U988" i="24" s="1"/>
  <c r="AF988" i="24" s="1"/>
  <c r="AE1400" i="24"/>
  <c r="Y1374" i="24"/>
  <c r="AA1374" i="24" s="1"/>
  <c r="S1547" i="24"/>
  <c r="U1547" i="24" s="1"/>
  <c r="AF1547" i="24" s="1"/>
  <c r="S1667" i="24"/>
  <c r="U1667" i="24" s="1"/>
  <c r="AF1667" i="24" s="1"/>
  <c r="U1386" i="24"/>
  <c r="AF1386" i="24" s="1"/>
  <c r="AA1535" i="24"/>
  <c r="AC2283" i="24"/>
  <c r="AE2283" i="24" s="1"/>
  <c r="AE2403" i="24"/>
  <c r="S1902" i="24"/>
  <c r="U1902" i="24" s="1"/>
  <c r="AF1902" i="24" s="1"/>
  <c r="S1950" i="24"/>
  <c r="U1950" i="24" s="1"/>
  <c r="AF1950" i="24" s="1"/>
  <c r="Y2046" i="24"/>
  <c r="AA2046" i="24" s="1"/>
  <c r="AC2055" i="24"/>
  <c r="AE2055" i="24" s="1"/>
  <c r="AC2433" i="24"/>
  <c r="AE2433" i="24" s="1"/>
  <c r="AA503" i="24"/>
  <c r="S306" i="24"/>
  <c r="U306" i="24" s="1"/>
  <c r="AF306" i="24" s="1"/>
  <c r="S651" i="24"/>
  <c r="U651" i="24" s="1"/>
  <c r="AF651" i="24" s="1"/>
  <c r="S643" i="24"/>
  <c r="U643" i="24" s="1"/>
  <c r="AF643" i="24" s="1"/>
  <c r="U849" i="24"/>
  <c r="AF849" i="24" s="1"/>
  <c r="U1230" i="24"/>
  <c r="AF1230" i="24" s="1"/>
  <c r="U1302" i="24"/>
  <c r="AF1302" i="24" s="1"/>
  <c r="AC1486" i="24"/>
  <c r="AE1486" i="24" s="1"/>
  <c r="S1486" i="24"/>
  <c r="U1486" i="24" s="1"/>
  <c r="AF1486" i="24" s="1"/>
  <c r="S1550" i="24"/>
  <c r="U1550" i="24" s="1"/>
  <c r="AF1550" i="24" s="1"/>
  <c r="AC1550" i="24"/>
  <c r="AE1550" i="24" s="1"/>
  <c r="AE1974" i="24"/>
  <c r="S2196" i="24"/>
  <c r="U2196" i="24" s="1"/>
  <c r="AF2196" i="24" s="1"/>
  <c r="Y2196" i="24"/>
  <c r="AA2196" i="24" s="1"/>
  <c r="U835" i="24"/>
  <c r="AF835" i="24" s="1"/>
  <c r="S815" i="24"/>
  <c r="U815" i="24" s="1"/>
  <c r="AF815" i="24" s="1"/>
  <c r="S1890" i="24"/>
  <c r="U1890" i="24" s="1"/>
  <c r="AF1890" i="24" s="1"/>
  <c r="Y1890" i="24"/>
  <c r="AA1890" i="24" s="1"/>
  <c r="Y1979" i="24"/>
  <c r="AA1979" i="24" s="1"/>
  <c r="S1979" i="24"/>
  <c r="U1979" i="24" s="1"/>
  <c r="AF1979" i="24" s="1"/>
  <c r="U2255" i="24"/>
  <c r="AF2255" i="24" s="1"/>
  <c r="S2202" i="24"/>
  <c r="U2202" i="24" s="1"/>
  <c r="AF2202" i="24" s="1"/>
  <c r="AA112" i="24"/>
  <c r="U520" i="24"/>
  <c r="AF520" i="24" s="1"/>
  <c r="AE580" i="24"/>
  <c r="U722" i="24"/>
  <c r="AF722" i="24" s="1"/>
  <c r="U698" i="24"/>
  <c r="AF698" i="24" s="1"/>
  <c r="AE2029" i="24"/>
  <c r="AA1644" i="24"/>
  <c r="AA1980" i="24"/>
  <c r="AE2137" i="24"/>
  <c r="U2204" i="24"/>
  <c r="AF2204" i="24" s="1"/>
  <c r="AE2209" i="24"/>
  <c r="AE447" i="24"/>
  <c r="AC1954" i="24"/>
  <c r="AE1954" i="24" s="1"/>
  <c r="Y1954" i="24"/>
  <c r="AA1954" i="24" s="1"/>
  <c r="AE2256" i="24"/>
  <c r="U2289" i="24"/>
  <c r="AF2289" i="24" s="1"/>
  <c r="AA2337" i="24"/>
  <c r="AC225" i="24"/>
  <c r="AE225" i="24" s="1"/>
  <c r="S225" i="24"/>
  <c r="U225" i="24" s="1"/>
  <c r="AF225" i="24" s="1"/>
  <c r="AE172" i="24"/>
  <c r="AE137" i="24"/>
  <c r="AE269" i="24"/>
  <c r="AE362" i="24"/>
  <c r="AE246" i="24"/>
  <c r="AE289" i="24"/>
  <c r="AA2443" i="24"/>
  <c r="U2028" i="24"/>
  <c r="AF2028" i="24" s="1"/>
  <c r="AA1904" i="24"/>
  <c r="AE2221" i="24"/>
  <c r="AE2265" i="24"/>
  <c r="U521" i="24"/>
  <c r="AF521" i="24" s="1"/>
  <c r="U865" i="24"/>
  <c r="AF865" i="24" s="1"/>
  <c r="AA1046" i="24"/>
  <c r="U1222" i="24"/>
  <c r="AF1222" i="24" s="1"/>
  <c r="AA1430" i="24"/>
  <c r="U1493" i="24"/>
  <c r="AF1493" i="24" s="1"/>
  <c r="AA1846" i="24"/>
  <c r="U2297" i="24"/>
  <c r="AF2297" i="24" s="1"/>
  <c r="U188" i="24"/>
  <c r="AF188" i="24" s="1"/>
  <c r="AE113" i="24"/>
  <c r="AA306" i="24"/>
  <c r="AA572" i="24"/>
  <c r="AA556" i="24"/>
  <c r="AA745" i="24"/>
  <c r="AA972" i="24"/>
  <c r="AE1008" i="24"/>
  <c r="AA862" i="24"/>
  <c r="AA1651" i="24"/>
  <c r="AA1594" i="24"/>
  <c r="U2476" i="24"/>
  <c r="AF2476" i="24" s="1"/>
  <c r="AA2226" i="24"/>
  <c r="AE2279" i="24"/>
  <c r="AA1127" i="24"/>
  <c r="U1596" i="24"/>
  <c r="AF1596" i="24" s="1"/>
  <c r="U1616" i="24"/>
  <c r="AF1616" i="24" s="1"/>
  <c r="AA1091" i="24"/>
  <c r="U1888" i="24"/>
  <c r="AF1888" i="24" s="1"/>
  <c r="AA1972" i="24"/>
  <c r="U2407" i="24"/>
  <c r="AF2407" i="24" s="1"/>
  <c r="AA988" i="24"/>
  <c r="AA678" i="24"/>
  <c r="AA1313" i="24"/>
  <c r="U1347" i="24"/>
  <c r="AF1347" i="24" s="1"/>
  <c r="AE1487" i="24"/>
  <c r="AE1409" i="24"/>
  <c r="AE1558" i="24"/>
  <c r="AE1308" i="24"/>
  <c r="AE1573" i="24"/>
  <c r="AE1606" i="24"/>
  <c r="AA2178" i="24"/>
  <c r="U1826" i="24"/>
  <c r="AF1826" i="24" s="1"/>
  <c r="AE2307" i="24"/>
  <c r="AE2435" i="24"/>
  <c r="AE791" i="24"/>
  <c r="AE1018" i="24"/>
  <c r="AA1520" i="24"/>
  <c r="AA2408" i="24"/>
  <c r="U1844" i="24"/>
  <c r="AF1844" i="24" s="1"/>
  <c r="AA2173" i="24"/>
  <c r="U1305" i="24"/>
  <c r="AF1305" i="24" s="1"/>
  <c r="S1391" i="24"/>
  <c r="U1391" i="24" s="1"/>
  <c r="AF1391" i="24" s="1"/>
  <c r="AC758" i="24"/>
  <c r="AE758" i="24" s="1"/>
  <c r="S758" i="24"/>
  <c r="U758" i="24" s="1"/>
  <c r="AF758" i="24" s="1"/>
  <c r="Y996" i="24"/>
  <c r="AA996" i="24" s="1"/>
  <c r="AC996" i="24"/>
  <c r="AE996" i="24" s="1"/>
  <c r="S996" i="24"/>
  <c r="U996" i="24" s="1"/>
  <c r="AF996" i="24" s="1"/>
  <c r="AC1094" i="24"/>
  <c r="AE1094" i="24" s="1"/>
  <c r="S1094" i="24"/>
  <c r="U1094" i="24" s="1"/>
  <c r="AF1094" i="24" s="1"/>
  <c r="AC1158" i="24"/>
  <c r="AE1158" i="24" s="1"/>
  <c r="Y1158" i="24"/>
  <c r="AA1158" i="24" s="1"/>
  <c r="S881" i="24"/>
  <c r="U881" i="24" s="1"/>
  <c r="AF881" i="24" s="1"/>
  <c r="AC881" i="24"/>
  <c r="AE881" i="24" s="1"/>
  <c r="Y1395" i="24"/>
  <c r="AA1395" i="24" s="1"/>
  <c r="S1395" i="24"/>
  <c r="U1395" i="24" s="1"/>
  <c r="AF1395" i="24" s="1"/>
  <c r="S1655" i="24"/>
  <c r="U1655" i="24" s="1"/>
  <c r="AF1655" i="24" s="1"/>
  <c r="AC1655" i="24"/>
  <c r="AE1655" i="24" s="1"/>
  <c r="AC197" i="24"/>
  <c r="AE197" i="24" s="1"/>
  <c r="S197" i="24"/>
  <c r="U197" i="24" s="1"/>
  <c r="AF197" i="24" s="1"/>
  <c r="Y197" i="24"/>
  <c r="AA197" i="24" s="1"/>
  <c r="Y214" i="24"/>
  <c r="AA214" i="24" s="1"/>
  <c r="S214" i="24"/>
  <c r="U214" i="24" s="1"/>
  <c r="AF214" i="24" s="1"/>
  <c r="U127" i="24"/>
  <c r="AF127" i="24" s="1"/>
  <c r="AE241" i="24"/>
  <c r="S182" i="24"/>
  <c r="U182" i="24" s="1"/>
  <c r="AF182" i="24" s="1"/>
  <c r="AC155" i="24"/>
  <c r="AE155" i="24" s="1"/>
  <c r="S172" i="24"/>
  <c r="U172" i="24" s="1"/>
  <c r="AF172" i="24" s="1"/>
  <c r="AC180" i="24"/>
  <c r="AE180" i="24" s="1"/>
  <c r="Y250" i="24"/>
  <c r="AA250" i="24" s="1"/>
  <c r="AE256" i="24"/>
  <c r="AC260" i="24"/>
  <c r="AE260" i="24" s="1"/>
  <c r="AA124" i="24"/>
  <c r="AC278" i="24"/>
  <c r="AE278" i="24" s="1"/>
  <c r="AC423" i="24"/>
  <c r="AE423" i="24" s="1"/>
  <c r="AC455" i="24"/>
  <c r="AE455" i="24" s="1"/>
  <c r="Y316" i="24"/>
  <c r="AA316" i="24" s="1"/>
  <c r="AC486" i="24"/>
  <c r="AE486" i="24" s="1"/>
  <c r="S747" i="24"/>
  <c r="U747" i="24" s="1"/>
  <c r="AF747" i="24" s="1"/>
  <c r="AC900" i="24"/>
  <c r="AE900" i="24" s="1"/>
  <c r="Y849" i="24"/>
  <c r="AA849" i="24" s="1"/>
  <c r="AC1279" i="24"/>
  <c r="AE1279" i="24" s="1"/>
  <c r="Y1094" i="24"/>
  <c r="AA1094" i="24" s="1"/>
  <c r="S490" i="24"/>
  <c r="U490" i="24" s="1"/>
  <c r="AF490" i="24" s="1"/>
  <c r="AC490" i="24"/>
  <c r="AE490" i="24" s="1"/>
  <c r="S660" i="24"/>
  <c r="U660" i="24" s="1"/>
  <c r="AF660" i="24" s="1"/>
  <c r="AC660" i="24"/>
  <c r="AE660" i="24" s="1"/>
  <c r="Y683" i="24"/>
  <c r="AA683" i="24" s="1"/>
  <c r="AC683" i="24"/>
  <c r="AE683" i="24" s="1"/>
  <c r="S1291" i="24"/>
  <c r="U1291" i="24" s="1"/>
  <c r="AF1291" i="24" s="1"/>
  <c r="Y1291" i="24"/>
  <c r="AA1291" i="24" s="1"/>
  <c r="S1416" i="24"/>
  <c r="U1416" i="24" s="1"/>
  <c r="AF1416" i="24" s="1"/>
  <c r="Y1416" i="24"/>
  <c r="AA1416" i="24" s="1"/>
  <c r="Y1546" i="24"/>
  <c r="AA1546" i="24" s="1"/>
  <c r="S1546" i="24"/>
  <c r="U1546" i="24" s="1"/>
  <c r="AF1546" i="24" s="1"/>
  <c r="Y1774" i="24"/>
  <c r="AA1774" i="24" s="1"/>
  <c r="AC1774" i="24"/>
  <c r="AE1774" i="24" s="1"/>
  <c r="S1372" i="24"/>
  <c r="U1372" i="24" s="1"/>
  <c r="AF1372" i="24" s="1"/>
  <c r="AC1372" i="24"/>
  <c r="AE1372" i="24" s="1"/>
  <c r="AC648" i="24"/>
  <c r="AE648" i="24" s="1"/>
  <c r="Y648" i="24"/>
  <c r="AA648" i="24" s="1"/>
  <c r="S777" i="24"/>
  <c r="U777" i="24" s="1"/>
  <c r="AF777" i="24" s="1"/>
  <c r="Y777" i="24"/>
  <c r="AA777" i="24" s="1"/>
  <c r="AC1174" i="24"/>
  <c r="AE1174" i="24" s="1"/>
  <c r="Y1174" i="24"/>
  <c r="AA1174" i="24" s="1"/>
  <c r="S1174" i="24"/>
  <c r="U1174" i="24" s="1"/>
  <c r="AF1174" i="24" s="1"/>
  <c r="Y1438" i="24"/>
  <c r="AA1438" i="24" s="1"/>
  <c r="AC1438" i="24"/>
  <c r="AE1438" i="24" s="1"/>
  <c r="AC1461" i="24"/>
  <c r="AE1461" i="24" s="1"/>
  <c r="S1461" i="24"/>
  <c r="U1461" i="24" s="1"/>
  <c r="AF1461" i="24" s="1"/>
  <c r="AC945" i="24"/>
  <c r="AE945" i="24" s="1"/>
  <c r="Y945" i="24"/>
  <c r="AA945" i="24" s="1"/>
  <c r="Y1083" i="24"/>
  <c r="AA1083" i="24" s="1"/>
  <c r="AC1083" i="24"/>
  <c r="AE1083" i="24" s="1"/>
  <c r="S104" i="24"/>
  <c r="U104" i="24" s="1"/>
  <c r="AF104" i="24" s="1"/>
  <c r="Y104" i="24"/>
  <c r="AA104" i="24" s="1"/>
  <c r="Y207" i="24"/>
  <c r="AA207" i="24" s="1"/>
  <c r="AC207" i="24"/>
  <c r="AE207" i="24" s="1"/>
  <c r="S412" i="24"/>
  <c r="U412" i="24" s="1"/>
  <c r="AF412" i="24" s="1"/>
  <c r="AC412" i="24"/>
  <c r="AE412" i="24" s="1"/>
  <c r="Y435" i="24"/>
  <c r="AA435" i="24" s="1"/>
  <c r="S435" i="24"/>
  <c r="U435" i="24" s="1"/>
  <c r="AF435" i="24" s="1"/>
  <c r="Y502" i="24"/>
  <c r="AA502" i="24" s="1"/>
  <c r="S502" i="24"/>
  <c r="U502" i="24" s="1"/>
  <c r="AF502" i="24" s="1"/>
  <c r="Y534" i="24"/>
  <c r="AA534" i="24" s="1"/>
  <c r="S534" i="24"/>
  <c r="U534" i="24" s="1"/>
  <c r="AF534" i="24" s="1"/>
  <c r="AC534" i="24"/>
  <c r="AE534" i="24" s="1"/>
  <c r="S605" i="24"/>
  <c r="U605" i="24" s="1"/>
  <c r="AF605" i="24" s="1"/>
  <c r="AC605" i="24"/>
  <c r="AE605" i="24" s="1"/>
  <c r="AC625" i="24"/>
  <c r="AE625" i="24" s="1"/>
  <c r="S625" i="24"/>
  <c r="U625" i="24" s="1"/>
  <c r="AF625" i="24" s="1"/>
  <c r="Y399" i="24"/>
  <c r="AA399" i="24" s="1"/>
  <c r="S399" i="24"/>
  <c r="U399" i="24" s="1"/>
  <c r="AF399" i="24" s="1"/>
  <c r="AC386" i="24"/>
  <c r="AE386" i="24" s="1"/>
  <c r="S386" i="24"/>
  <c r="U386" i="24" s="1"/>
  <c r="AF386" i="24" s="1"/>
  <c r="Y468" i="24"/>
  <c r="AA468" i="24" s="1"/>
  <c r="AC468" i="24"/>
  <c r="AE468" i="24" s="1"/>
  <c r="S657" i="24"/>
  <c r="U657" i="24" s="1"/>
  <c r="AF657" i="24" s="1"/>
  <c r="AC657" i="24"/>
  <c r="AE657" i="24" s="1"/>
  <c r="AC715" i="24"/>
  <c r="AE715" i="24" s="1"/>
  <c r="S715" i="24"/>
  <c r="U715" i="24" s="1"/>
  <c r="AF715" i="24" s="1"/>
  <c r="AC669" i="24"/>
  <c r="AE669" i="24" s="1"/>
  <c r="S669" i="24"/>
  <c r="U669" i="24" s="1"/>
  <c r="AF669" i="24" s="1"/>
  <c r="S778" i="24"/>
  <c r="U778" i="24" s="1"/>
  <c r="AF778" i="24" s="1"/>
  <c r="AC778" i="24"/>
  <c r="AE778" i="24" s="1"/>
  <c r="S818" i="24"/>
  <c r="U818" i="24" s="1"/>
  <c r="AF818" i="24" s="1"/>
  <c r="AC818" i="24"/>
  <c r="AE818" i="24" s="1"/>
  <c r="Y847" i="24"/>
  <c r="AA847" i="24" s="1"/>
  <c r="AC847" i="24"/>
  <c r="AE847" i="24" s="1"/>
  <c r="Y866" i="24"/>
  <c r="AA866" i="24" s="1"/>
  <c r="AC866" i="24"/>
  <c r="AE866" i="24" s="1"/>
  <c r="AC914" i="24"/>
  <c r="AE914" i="24" s="1"/>
  <c r="S914" i="24"/>
  <c r="U914" i="24" s="1"/>
  <c r="AF914" i="24" s="1"/>
  <c r="Y936" i="24"/>
  <c r="AA936" i="24" s="1"/>
  <c r="S936" i="24"/>
  <c r="U936" i="24" s="1"/>
  <c r="AF936" i="24" s="1"/>
  <c r="Y848" i="24"/>
  <c r="AA848" i="24" s="1"/>
  <c r="S848" i="24"/>
  <c r="U848" i="24" s="1"/>
  <c r="AF848" i="24" s="1"/>
  <c r="AC848" i="24"/>
  <c r="AE848" i="24" s="1"/>
  <c r="S890" i="24"/>
  <c r="U890" i="24" s="1"/>
  <c r="AF890" i="24" s="1"/>
  <c r="AC890" i="24"/>
  <c r="AE890" i="24" s="1"/>
  <c r="Y944" i="24"/>
  <c r="AA944" i="24" s="1"/>
  <c r="AC944" i="24"/>
  <c r="AE944" i="24" s="1"/>
  <c r="S944" i="24"/>
  <c r="U944" i="24" s="1"/>
  <c r="AF944" i="24" s="1"/>
  <c r="AC962" i="24"/>
  <c r="AE962" i="24" s="1"/>
  <c r="Y962" i="24"/>
  <c r="AA962" i="24" s="1"/>
  <c r="S1012" i="24"/>
  <c r="U1012" i="24" s="1"/>
  <c r="AF1012" i="24" s="1"/>
  <c r="AC1012" i="24"/>
  <c r="AE1012" i="24" s="1"/>
  <c r="Y1027" i="24"/>
  <c r="AA1027" i="24" s="1"/>
  <c r="S1027" i="24"/>
  <c r="U1027" i="24" s="1"/>
  <c r="AF1027" i="24" s="1"/>
  <c r="AC1027" i="24"/>
  <c r="AE1027" i="24" s="1"/>
  <c r="Y1040" i="24"/>
  <c r="AA1040" i="24" s="1"/>
  <c r="AC1040" i="24"/>
  <c r="AE1040" i="24" s="1"/>
  <c r="Y1055" i="24"/>
  <c r="AA1055" i="24" s="1"/>
  <c r="S1055" i="24"/>
  <c r="U1055" i="24" s="1"/>
  <c r="AF1055" i="24" s="1"/>
  <c r="Y693" i="24"/>
  <c r="AA693" i="24" s="1"/>
  <c r="S693" i="24"/>
  <c r="U693" i="24" s="1"/>
  <c r="AF693" i="24" s="1"/>
  <c r="AC1126" i="24"/>
  <c r="AE1126" i="24" s="1"/>
  <c r="Y1126" i="24"/>
  <c r="AA1126" i="24" s="1"/>
  <c r="S1126" i="24"/>
  <c r="U1126" i="24" s="1"/>
  <c r="AF1126" i="24" s="1"/>
  <c r="Y1218" i="24"/>
  <c r="AA1218" i="24" s="1"/>
  <c r="AC1218" i="24"/>
  <c r="AE1218" i="24" s="1"/>
  <c r="S1185" i="24"/>
  <c r="U1185" i="24" s="1"/>
  <c r="AF1185" i="24" s="1"/>
  <c r="AC1185" i="24"/>
  <c r="AE1185" i="24" s="1"/>
  <c r="Y769" i="24"/>
  <c r="AA769" i="24" s="1"/>
  <c r="AC769" i="24"/>
  <c r="AE769" i="24" s="1"/>
  <c r="S1445" i="24"/>
  <c r="U1445" i="24" s="1"/>
  <c r="AF1445" i="24" s="1"/>
  <c r="AC1445" i="24"/>
  <c r="AE1445" i="24" s="1"/>
  <c r="Y181" i="24"/>
  <c r="AA181" i="24" s="1"/>
  <c r="AC181" i="24"/>
  <c r="AE181" i="24" s="1"/>
  <c r="Y344" i="24"/>
  <c r="AA344" i="24" s="1"/>
  <c r="S344" i="24"/>
  <c r="U344" i="24" s="1"/>
  <c r="AF344" i="24" s="1"/>
  <c r="S889" i="24"/>
  <c r="U889" i="24" s="1"/>
  <c r="AF889" i="24" s="1"/>
  <c r="AC889" i="24"/>
  <c r="AE889" i="24" s="1"/>
  <c r="S961" i="24"/>
  <c r="U961" i="24" s="1"/>
  <c r="AF961" i="24" s="1"/>
  <c r="AC961" i="24"/>
  <c r="AE961" i="24" s="1"/>
  <c r="AC1062" i="24"/>
  <c r="AE1062" i="24" s="1"/>
  <c r="S1062" i="24"/>
  <c r="U1062" i="24" s="1"/>
  <c r="AF1062" i="24" s="1"/>
  <c r="Y1197" i="24"/>
  <c r="AA1197" i="24" s="1"/>
  <c r="AC1197" i="24"/>
  <c r="AE1197" i="24" s="1"/>
  <c r="Y1515" i="24"/>
  <c r="AA1515" i="24" s="1"/>
  <c r="AC1515" i="24"/>
  <c r="AE1515" i="24" s="1"/>
  <c r="S1515" i="24"/>
  <c r="U1515" i="24" s="1"/>
  <c r="AF1515" i="24" s="1"/>
  <c r="Y215" i="24"/>
  <c r="AA215" i="24" s="1"/>
  <c r="S215" i="24"/>
  <c r="U215" i="24" s="1"/>
  <c r="AF215" i="24" s="1"/>
  <c r="S125" i="24"/>
  <c r="U125" i="24" s="1"/>
  <c r="AF125" i="24" s="1"/>
  <c r="U160" i="24"/>
  <c r="AF160" i="24" s="1"/>
  <c r="S109" i="24"/>
  <c r="U109" i="24" s="1"/>
  <c r="AF109" i="24" s="1"/>
  <c r="Y172" i="24"/>
  <c r="AA172" i="24" s="1"/>
  <c r="U204" i="24"/>
  <c r="AF204" i="24" s="1"/>
  <c r="U212" i="24"/>
  <c r="AF212" i="24" s="1"/>
  <c r="Y308" i="24"/>
  <c r="AA308" i="24" s="1"/>
  <c r="AC399" i="24"/>
  <c r="AE399" i="24" s="1"/>
  <c r="Y300" i="24"/>
  <c r="AA300" i="24" s="1"/>
  <c r="S353" i="24"/>
  <c r="U353" i="24" s="1"/>
  <c r="AF353" i="24" s="1"/>
  <c r="U279" i="24"/>
  <c r="AF279" i="24" s="1"/>
  <c r="AC316" i="24"/>
  <c r="AE316" i="24" s="1"/>
  <c r="U444" i="24"/>
  <c r="AF444" i="24" s="1"/>
  <c r="S518" i="24"/>
  <c r="U518" i="24" s="1"/>
  <c r="AF518" i="24" s="1"/>
  <c r="Y378" i="24"/>
  <c r="AA378" i="24" s="1"/>
  <c r="Y386" i="24"/>
  <c r="AA386" i="24" s="1"/>
  <c r="AC414" i="24"/>
  <c r="AE414" i="24" s="1"/>
  <c r="AC424" i="24"/>
  <c r="AE424" i="24" s="1"/>
  <c r="Y605" i="24"/>
  <c r="AA605" i="24" s="1"/>
  <c r="Y657" i="24"/>
  <c r="AA657" i="24" s="1"/>
  <c r="Y715" i="24"/>
  <c r="AA715" i="24" s="1"/>
  <c r="AC1019" i="24"/>
  <c r="AE1019" i="24" s="1"/>
  <c r="S852" i="24"/>
  <c r="U852" i="24" s="1"/>
  <c r="AF852" i="24" s="1"/>
  <c r="Y889" i="24"/>
  <c r="AA889" i="24" s="1"/>
  <c r="S1019" i="24"/>
  <c r="U1019" i="24" s="1"/>
  <c r="AF1019" i="24" s="1"/>
  <c r="Y1655" i="24"/>
  <c r="AA1655" i="24" s="1"/>
  <c r="S1463" i="24"/>
  <c r="U1463" i="24" s="1"/>
  <c r="AF1463" i="24" s="1"/>
  <c r="S1414" i="24"/>
  <c r="U1414" i="24" s="1"/>
  <c r="AF1414" i="24" s="1"/>
  <c r="AC629" i="24"/>
  <c r="AE629" i="24" s="1"/>
  <c r="Y629" i="24"/>
  <c r="AA629" i="24" s="1"/>
  <c r="Y682" i="24"/>
  <c r="AA682" i="24" s="1"/>
  <c r="S682" i="24"/>
  <c r="U682" i="24" s="1"/>
  <c r="AF682" i="24" s="1"/>
  <c r="S717" i="24"/>
  <c r="U717" i="24" s="1"/>
  <c r="AF717" i="24" s="1"/>
  <c r="AC717" i="24"/>
  <c r="AE717" i="24" s="1"/>
  <c r="Y1315" i="24"/>
  <c r="AA1315" i="24" s="1"/>
  <c r="S1315" i="24"/>
  <c r="U1315" i="24" s="1"/>
  <c r="AF1315" i="24" s="1"/>
  <c r="Y1479" i="24"/>
  <c r="AA1479" i="24" s="1"/>
  <c r="AC1479" i="24"/>
  <c r="AE1479" i="24" s="1"/>
  <c r="Y1502" i="24"/>
  <c r="AA1502" i="24" s="1"/>
  <c r="S1502" i="24"/>
  <c r="U1502" i="24" s="1"/>
  <c r="AF1502" i="24" s="1"/>
  <c r="AC1543" i="24"/>
  <c r="AE1543" i="24" s="1"/>
  <c r="Y1543" i="24"/>
  <c r="AA1543" i="24" s="1"/>
  <c r="S1611" i="24"/>
  <c r="Y1611" i="24"/>
  <c r="AA1611" i="24" s="1"/>
  <c r="AC1758" i="24"/>
  <c r="AE1758" i="24" s="1"/>
  <c r="S1758" i="24"/>
  <c r="U1758" i="24" s="1"/>
  <c r="AF1758" i="24" s="1"/>
  <c r="Y1758" i="24"/>
  <c r="AA1758" i="24" s="1"/>
  <c r="AC1926" i="24"/>
  <c r="AE1926" i="24" s="1"/>
  <c r="Y1926" i="24"/>
  <c r="AA1926" i="24" s="1"/>
  <c r="S1990" i="24"/>
  <c r="U1990" i="24" s="1"/>
  <c r="AF1990" i="24" s="1"/>
  <c r="Y1990" i="24"/>
  <c r="AC2031" i="24"/>
  <c r="AE2031" i="24" s="1"/>
  <c r="S2031" i="24"/>
  <c r="U2031" i="24" s="1"/>
  <c r="AF2031" i="24" s="1"/>
  <c r="Y2054" i="24"/>
  <c r="AA2054" i="24" s="1"/>
  <c r="S2054" i="24"/>
  <c r="U2054" i="24" s="1"/>
  <c r="AF2054" i="24" s="1"/>
  <c r="Y127" i="24"/>
  <c r="AA127" i="24" s="1"/>
  <c r="AC127" i="24"/>
  <c r="AE127" i="24" s="1"/>
  <c r="AA200" i="24"/>
  <c r="AE632" i="24"/>
  <c r="AA697" i="24"/>
  <c r="S1052" i="24"/>
  <c r="U1052" i="24" s="1"/>
  <c r="AF1052" i="24" s="1"/>
  <c r="U161" i="24"/>
  <c r="AF161" i="24" s="1"/>
  <c r="AA390" i="24"/>
  <c r="U374" i="24"/>
  <c r="AF374" i="24" s="1"/>
  <c r="U402" i="24"/>
  <c r="AF402" i="24" s="1"/>
  <c r="U154" i="24"/>
  <c r="AF154" i="24" s="1"/>
  <c r="U133" i="24"/>
  <c r="AF133" i="24" s="1"/>
  <c r="S137" i="24"/>
  <c r="U137" i="24" s="1"/>
  <c r="AF137" i="24" s="1"/>
  <c r="S187" i="24"/>
  <c r="U187" i="24" s="1"/>
  <c r="AF187" i="24" s="1"/>
  <c r="U195" i="24"/>
  <c r="AF195" i="24" s="1"/>
  <c r="S235" i="24"/>
  <c r="U235" i="24" s="1"/>
  <c r="AF235" i="24" s="1"/>
  <c r="AC136" i="24"/>
  <c r="AE136" i="24" s="1"/>
  <c r="U131" i="24"/>
  <c r="AF131" i="24" s="1"/>
  <c r="S112" i="24"/>
  <c r="U112" i="24" s="1"/>
  <c r="AF112" i="24" s="1"/>
  <c r="U228" i="24"/>
  <c r="AF228" i="24" s="1"/>
  <c r="Y246" i="24"/>
  <c r="AA246" i="24" s="1"/>
  <c r="AA148" i="24"/>
  <c r="Y232" i="24"/>
  <c r="AA232" i="24" s="1"/>
  <c r="S326" i="24"/>
  <c r="U326" i="24" s="1"/>
  <c r="AF326" i="24" s="1"/>
  <c r="U335" i="24"/>
  <c r="AF335" i="24" s="1"/>
  <c r="AE299" i="24"/>
  <c r="AC302" i="24"/>
  <c r="AE302" i="24" s="1"/>
  <c r="AC499" i="24"/>
  <c r="AE499" i="24" s="1"/>
  <c r="AA507" i="24"/>
  <c r="U368" i="24"/>
  <c r="AF368" i="24" s="1"/>
  <c r="S430" i="24"/>
  <c r="U430" i="24" s="1"/>
  <c r="AF430" i="24" s="1"/>
  <c r="AA512" i="24"/>
  <c r="AA557" i="24"/>
  <c r="S671" i="24"/>
  <c r="U671" i="24" s="1"/>
  <c r="AF671" i="24" s="1"/>
  <c r="AE699" i="24"/>
  <c r="S864" i="24"/>
  <c r="U864" i="24" s="1"/>
  <c r="AF864" i="24" s="1"/>
  <c r="AC880" i="24"/>
  <c r="AE880" i="24" s="1"/>
  <c r="AC1135" i="24"/>
  <c r="AE1135" i="24" s="1"/>
  <c r="AC1147" i="24"/>
  <c r="AE1147" i="24" s="1"/>
  <c r="U838" i="24"/>
  <c r="AF838" i="24" s="1"/>
  <c r="AA985" i="24"/>
  <c r="S792" i="24"/>
  <c r="U792" i="24" s="1"/>
  <c r="AF792" i="24" s="1"/>
  <c r="S1067" i="24"/>
  <c r="U1067" i="24" s="1"/>
  <c r="AF1067" i="24" s="1"/>
  <c r="S1087" i="24"/>
  <c r="U1087" i="24" s="1"/>
  <c r="AF1087" i="24" s="1"/>
  <c r="S1147" i="24"/>
  <c r="U1147" i="24" s="1"/>
  <c r="AF1147" i="24" s="1"/>
  <c r="S828" i="24"/>
  <c r="U828" i="24" s="1"/>
  <c r="AF828" i="24" s="1"/>
  <c r="S862" i="24"/>
  <c r="U862" i="24" s="1"/>
  <c r="AF862" i="24" s="1"/>
  <c r="AE1146" i="24"/>
  <c r="AC1286" i="24"/>
  <c r="AE1286" i="24" s="1"/>
  <c r="AC1225" i="24"/>
  <c r="AE1225" i="24" s="1"/>
  <c r="AC1241" i="24"/>
  <c r="AE1241" i="24" s="1"/>
  <c r="AC1508" i="24"/>
  <c r="AE1508" i="24" s="1"/>
  <c r="AE1592" i="24"/>
  <c r="AE1296" i="24"/>
  <c r="AA1448" i="24"/>
  <c r="Y1504" i="24"/>
  <c r="AA1504" i="24" s="1"/>
  <c r="AA1568" i="24"/>
  <c r="S1228" i="24"/>
  <c r="U1228" i="24" s="1"/>
  <c r="AF1228" i="24" s="1"/>
  <c r="AC1265" i="24"/>
  <c r="AE1265" i="24" s="1"/>
  <c r="AC1276" i="24"/>
  <c r="AE1276" i="24" s="1"/>
  <c r="S1313" i="24"/>
  <c r="U1313" i="24" s="1"/>
  <c r="AF1313" i="24" s="1"/>
  <c r="U1387" i="24"/>
  <c r="AF1387" i="24" s="1"/>
  <c r="S1483" i="24"/>
  <c r="U1483" i="24" s="1"/>
  <c r="AF1483" i="24" s="1"/>
  <c r="AC1581" i="24"/>
  <c r="AE1581" i="24" s="1"/>
  <c r="Y1593" i="24"/>
  <c r="AA1593" i="24" s="1"/>
  <c r="U1597" i="24"/>
  <c r="AF1597" i="24" s="1"/>
  <c r="AC1613" i="24"/>
  <c r="AE1613" i="24" s="1"/>
  <c r="AC1621" i="24"/>
  <c r="AE1621" i="24" s="1"/>
  <c r="S1672" i="24"/>
  <c r="U1672" i="24" s="1"/>
  <c r="AF1672" i="24" s="1"/>
  <c r="AC1704" i="24"/>
  <c r="AE1704" i="24" s="1"/>
  <c r="AC1736" i="24"/>
  <c r="AE1736" i="24" s="1"/>
  <c r="AE1752" i="24"/>
  <c r="Y1767" i="24"/>
  <c r="AA1767" i="24" s="1"/>
  <c r="AE1869" i="24"/>
  <c r="AE2013" i="24"/>
  <c r="AE2033" i="24"/>
  <c r="U1567" i="24"/>
  <c r="AF1567" i="24" s="1"/>
  <c r="S1715" i="24"/>
  <c r="U1715" i="24" s="1"/>
  <c r="AF1715" i="24" s="1"/>
  <c r="AC1732" i="24"/>
  <c r="AE1732" i="24" s="1"/>
  <c r="Y1393" i="24"/>
  <c r="AA1393" i="24" s="1"/>
  <c r="S1409" i="24"/>
  <c r="U1409" i="24" s="1"/>
  <c r="AF1409" i="24" s="1"/>
  <c r="Y1555" i="24"/>
  <c r="AA1555" i="24" s="1"/>
  <c r="Y1664" i="24"/>
  <c r="AA1664" i="24" s="1"/>
  <c r="AE1696" i="24"/>
  <c r="S1712" i="24"/>
  <c r="U1712" i="24" s="1"/>
  <c r="AF1712" i="24" s="1"/>
  <c r="AC1727" i="24"/>
  <c r="AE1727" i="24" s="1"/>
  <c r="S1487" i="24"/>
  <c r="U1487" i="24" s="1"/>
  <c r="AF1487" i="24" s="1"/>
  <c r="AA1582" i="24"/>
  <c r="Y1643" i="24"/>
  <c r="AA1643" i="24" s="1"/>
  <c r="AC1662" i="24"/>
  <c r="AE1662" i="24" s="1"/>
  <c r="AC1707" i="24"/>
  <c r="AE1707" i="24" s="1"/>
  <c r="AC1815" i="24"/>
  <c r="AE1815" i="24" s="1"/>
  <c r="AE1964" i="24"/>
  <c r="AE2006" i="24"/>
  <c r="AE2323" i="24"/>
  <c r="AC2471" i="24"/>
  <c r="AE2471" i="24" s="1"/>
  <c r="AA2407" i="24"/>
  <c r="Y2471" i="24"/>
  <c r="AA2471" i="24" s="1"/>
  <c r="AA2044" i="24"/>
  <c r="AC2193" i="24"/>
  <c r="AE2193" i="24" s="1"/>
  <c r="AE1908" i="24"/>
  <c r="AA2084" i="24"/>
  <c r="U2132" i="24"/>
  <c r="AF2132" i="24" s="1"/>
  <c r="AE1886" i="24"/>
  <c r="AE1918" i="24"/>
  <c r="AE1920" i="24"/>
  <c r="AA1968" i="24"/>
  <c r="U2096" i="24"/>
  <c r="AF2096" i="24" s="1"/>
  <c r="AC2205" i="24"/>
  <c r="AE2205" i="24" s="1"/>
  <c r="AC2238" i="24"/>
  <c r="AE2238" i="24" s="1"/>
  <c r="S2458" i="24"/>
  <c r="U2458" i="24" s="1"/>
  <c r="AF2458" i="24" s="1"/>
  <c r="S2372" i="24"/>
  <c r="U2372" i="24" s="1"/>
  <c r="AF2372" i="24" s="1"/>
  <c r="S1437" i="24"/>
  <c r="U1437" i="24" s="1"/>
  <c r="AF1437" i="24" s="1"/>
  <c r="AC1437" i="24"/>
  <c r="AE1437" i="24" s="1"/>
  <c r="Y1575" i="24"/>
  <c r="AA1575" i="24" s="1"/>
  <c r="AC1575" i="24"/>
  <c r="AE1575" i="24" s="1"/>
  <c r="Y1641" i="24"/>
  <c r="AA1641" i="24" s="1"/>
  <c r="AC1641" i="24"/>
  <c r="AE1641" i="24" s="1"/>
  <c r="AA1775" i="24"/>
  <c r="U1919" i="24"/>
  <c r="AF1919" i="24" s="1"/>
  <c r="AA2143" i="24"/>
  <c r="U2179" i="24"/>
  <c r="AF2179" i="24" s="1"/>
  <c r="Y1682" i="24"/>
  <c r="AA1682" i="24" s="1"/>
  <c r="AC1682" i="24"/>
  <c r="AE1682" i="24" s="1"/>
  <c r="U2183" i="24"/>
  <c r="AF2183" i="24" s="1"/>
  <c r="AA2247" i="24"/>
  <c r="U1647" i="24"/>
  <c r="AF1647" i="24" s="1"/>
  <c r="AC1784" i="24"/>
  <c r="AE1784" i="24" s="1"/>
  <c r="U2071" i="24"/>
  <c r="AF2071" i="24" s="1"/>
  <c r="AC2190" i="24"/>
  <c r="AE2190" i="24" s="1"/>
  <c r="S2209" i="24"/>
  <c r="U2209" i="24" s="1"/>
  <c r="AF2209" i="24" s="1"/>
  <c r="Y2209" i="24"/>
  <c r="AA2209" i="24" s="1"/>
  <c r="Y2345" i="24"/>
  <c r="AA2345" i="24" s="1"/>
  <c r="S2345" i="24"/>
  <c r="U2345" i="24" s="1"/>
  <c r="AF2345" i="24" s="1"/>
  <c r="AC2345" i="24"/>
  <c r="AE2345" i="24" s="1"/>
  <c r="S2422" i="24"/>
  <c r="U2422" i="24" s="1"/>
  <c r="AF2422" i="24" s="1"/>
  <c r="Y2422" i="24"/>
  <c r="AA2422" i="24" s="1"/>
  <c r="S1400" i="24"/>
  <c r="U1400" i="24" s="1"/>
  <c r="AF1400" i="24" s="1"/>
  <c r="Y1400" i="24"/>
  <c r="AA1400" i="24" s="1"/>
  <c r="Y1226" i="24"/>
  <c r="AA1226" i="24" s="1"/>
  <c r="AC1226" i="24"/>
  <c r="AE1226" i="24" s="1"/>
  <c r="S1536" i="24"/>
  <c r="U1536" i="24" s="1"/>
  <c r="AF1536" i="24" s="1"/>
  <c r="Y1536" i="24"/>
  <c r="AA1536" i="24" s="1"/>
  <c r="Y1278" i="24"/>
  <c r="AA1278" i="24" s="1"/>
  <c r="S1278" i="24"/>
  <c r="U1278" i="24" s="1"/>
  <c r="AF1278" i="24" s="1"/>
  <c r="Y1642" i="24"/>
  <c r="AA1642" i="24" s="1"/>
  <c r="AC1642" i="24"/>
  <c r="AE1642" i="24" s="1"/>
  <c r="AC1828" i="24"/>
  <c r="AE1828" i="24" s="1"/>
  <c r="Y1828" i="24"/>
  <c r="AA1828" i="24" s="1"/>
  <c r="AE1617" i="24"/>
  <c r="Y2308" i="24"/>
  <c r="AA2308" i="24" s="1"/>
  <c r="AC2308" i="24"/>
  <c r="AE2308" i="24" s="1"/>
  <c r="Y2340" i="24"/>
  <c r="AA2340" i="24" s="1"/>
  <c r="AC2340" i="24"/>
  <c r="AE2340" i="24" s="1"/>
  <c r="Y2404" i="24"/>
  <c r="AA2404" i="24" s="1"/>
  <c r="AC2404" i="24"/>
  <c r="AE2404" i="24" s="1"/>
  <c r="S2419" i="24"/>
  <c r="U2419" i="24" s="1"/>
  <c r="AF2419" i="24" s="1"/>
  <c r="AC2419" i="24"/>
  <c r="AE2419" i="24" s="1"/>
  <c r="S2490" i="24"/>
  <c r="U2490" i="24" s="1"/>
  <c r="AF2490" i="24" s="1"/>
  <c r="Y2490" i="24"/>
  <c r="AA2490" i="24" s="1"/>
  <c r="Y1573" i="24"/>
  <c r="AA1573" i="24" s="1"/>
  <c r="S1573" i="24"/>
  <c r="U1573" i="24" s="1"/>
  <c r="AF1573" i="24" s="1"/>
  <c r="AC1625" i="24"/>
  <c r="AE1625" i="24" s="1"/>
  <c r="Y1625" i="24"/>
  <c r="AA1625" i="24" s="1"/>
  <c r="Y1634" i="24"/>
  <c r="AA1634" i="24" s="1"/>
  <c r="AC1634" i="24"/>
  <c r="AE1634" i="24" s="1"/>
  <c r="AC1860" i="24"/>
  <c r="AE1860" i="24" s="1"/>
  <c r="S1860" i="24"/>
  <c r="U1860" i="24" s="1"/>
  <c r="AF1860" i="24" s="1"/>
  <c r="Y1860" i="24"/>
  <c r="AA1860" i="24" s="1"/>
  <c r="Y2270" i="24"/>
  <c r="AA2270" i="24" s="1"/>
  <c r="AC2270" i="24"/>
  <c r="AE2270" i="24" s="1"/>
  <c r="S2270" i="24"/>
  <c r="U2270" i="24" s="1"/>
  <c r="AF2270" i="24" s="1"/>
  <c r="AC2426" i="24"/>
  <c r="AE2426" i="24" s="1"/>
  <c r="S2426" i="24"/>
  <c r="U2426" i="24" s="1"/>
  <c r="AF2426" i="24" s="1"/>
  <c r="S2455" i="24"/>
  <c r="U2455" i="24" s="1"/>
  <c r="AF2455" i="24" s="1"/>
  <c r="Y2455" i="24"/>
  <c r="AA2455" i="24" s="1"/>
  <c r="AC2455" i="24"/>
  <c r="AE2455" i="24" s="1"/>
  <c r="Y1685" i="24"/>
  <c r="AA1685" i="24" s="1"/>
  <c r="AC1685" i="24"/>
  <c r="AE1685" i="24" s="1"/>
  <c r="Y1826" i="24"/>
  <c r="AA1826" i="24" s="1"/>
  <c r="AC1826" i="24"/>
  <c r="AE1826" i="24" s="1"/>
  <c r="S1989" i="24"/>
  <c r="U1989" i="24" s="1"/>
  <c r="AF1989" i="24" s="1"/>
  <c r="AC1989" i="24"/>
  <c r="AE1989" i="24" s="1"/>
  <c r="S2134" i="24"/>
  <c r="AC2134" i="24"/>
  <c r="AE2134" i="24" s="1"/>
  <c r="S2307" i="24"/>
  <c r="U2307" i="24" s="1"/>
  <c r="AF2307" i="24" s="1"/>
  <c r="Y2307" i="24"/>
  <c r="AA2307" i="24" s="1"/>
  <c r="S2435" i="24"/>
  <c r="U2435" i="24" s="1"/>
  <c r="AF2435" i="24" s="1"/>
  <c r="Y2435" i="24"/>
  <c r="AA2435" i="24" s="1"/>
  <c r="S2439" i="24"/>
  <c r="U2439" i="24" s="1"/>
  <c r="AF2439" i="24" s="1"/>
  <c r="Y2439" i="24"/>
  <c r="AA2439" i="24" s="1"/>
  <c r="AC2439" i="24"/>
  <c r="AE2439" i="24" s="1"/>
  <c r="S2463" i="24"/>
  <c r="U2463" i="24" s="1"/>
  <c r="AF2463" i="24" s="1"/>
  <c r="AC2463" i="24"/>
  <c r="AE2463" i="24" s="1"/>
  <c r="S2496" i="24"/>
  <c r="U2496" i="24" s="1"/>
  <c r="AF2496" i="24" s="1"/>
  <c r="Y2496" i="24"/>
  <c r="AA2496" i="24" s="1"/>
  <c r="Y2440" i="24"/>
  <c r="AA2440" i="24" s="1"/>
  <c r="AC2440" i="24"/>
  <c r="AE2440" i="24" s="1"/>
  <c r="U2275" i="24"/>
  <c r="AF2275" i="24" s="1"/>
  <c r="Y2141" i="24"/>
  <c r="AA2141" i="24" s="1"/>
  <c r="AC2141" i="24"/>
  <c r="AE2141" i="24" s="1"/>
  <c r="S1590" i="24"/>
  <c r="U1590" i="24" s="1"/>
  <c r="AF1590" i="24" s="1"/>
  <c r="AC1590" i="24"/>
  <c r="AE1590" i="24" s="1"/>
  <c r="Y2227" i="24"/>
  <c r="AA2227" i="24" s="1"/>
  <c r="AC2227" i="24"/>
  <c r="AE2227" i="24" s="1"/>
  <c r="AC2280" i="24"/>
  <c r="AE2280" i="24" s="1"/>
  <c r="S2280" i="24"/>
  <c r="U2280" i="24" s="1"/>
  <c r="AF2280" i="24" s="1"/>
  <c r="Y2280" i="24"/>
  <c r="AA2280" i="24" s="1"/>
  <c r="Y2296" i="24"/>
  <c r="AA2296" i="24" s="1"/>
  <c r="S2296" i="24"/>
  <c r="U2296" i="24" s="1"/>
  <c r="AF2296" i="24" s="1"/>
  <c r="S2376" i="24"/>
  <c r="U2376" i="24" s="1"/>
  <c r="AF2376" i="24" s="1"/>
  <c r="Y2376" i="24"/>
  <c r="AA2376" i="24" s="1"/>
  <c r="AC1631" i="24"/>
  <c r="AE1631" i="24" s="1"/>
  <c r="S1631" i="24"/>
  <c r="U1631" i="24" s="1"/>
  <c r="AF1631" i="24" s="1"/>
  <c r="Y1799" i="24"/>
  <c r="AA1799" i="24" s="1"/>
  <c r="S1799" i="24"/>
  <c r="U1799" i="24" s="1"/>
  <c r="AF1799" i="24" s="1"/>
  <c r="AC1808" i="24"/>
  <c r="AE1808" i="24" s="1"/>
  <c r="Y1808" i="24"/>
  <c r="AA1808" i="24" s="1"/>
  <c r="S1808" i="24"/>
  <c r="U1808" i="24" s="1"/>
  <c r="AF1808" i="24" s="1"/>
  <c r="S1839" i="24"/>
  <c r="U1839" i="24" s="1"/>
  <c r="AF1839" i="24" s="1"/>
  <c r="AC1839" i="24"/>
  <c r="AE1839" i="24" s="1"/>
  <c r="AC1610" i="24"/>
  <c r="AE1610" i="24" s="1"/>
  <c r="S1610" i="24"/>
  <c r="U1610" i="24" s="1"/>
  <c r="AF1610" i="24" s="1"/>
  <c r="Y1747" i="24"/>
  <c r="AA1747" i="24" s="1"/>
  <c r="S1747" i="24"/>
  <c r="U1747" i="24" s="1"/>
  <c r="AF1747" i="24" s="1"/>
  <c r="AC1757" i="24"/>
  <c r="AE1757" i="24" s="1"/>
  <c r="Y1757" i="24"/>
  <c r="AA1757" i="24" s="1"/>
  <c r="Y1804" i="24"/>
  <c r="AA1804" i="24" s="1"/>
  <c r="AC1804" i="24"/>
  <c r="AE1804" i="24" s="1"/>
  <c r="Y2474" i="24"/>
  <c r="AA2474" i="24" s="1"/>
  <c r="AC2474" i="24"/>
  <c r="AE2474" i="24" s="1"/>
  <c r="S1544" i="24"/>
  <c r="Y1544" i="24"/>
  <c r="AA1544" i="24" s="1"/>
  <c r="Y1725" i="24"/>
  <c r="AA1725" i="24" s="1"/>
  <c r="AC1725" i="24"/>
  <c r="AE1725" i="24" s="1"/>
  <c r="S1725" i="24"/>
  <c r="U1725" i="24" s="1"/>
  <c r="AF1725" i="24" s="1"/>
  <c r="Y1753" i="24"/>
  <c r="AA1753" i="24" s="1"/>
  <c r="S1753" i="24"/>
  <c r="U1753" i="24" s="1"/>
  <c r="AF1753" i="24" s="1"/>
  <c r="U1767" i="24"/>
  <c r="AF1767" i="24" s="1"/>
  <c r="S2021" i="24"/>
  <c r="U2021" i="24" s="1"/>
  <c r="AF2021" i="24" s="1"/>
  <c r="AC2021" i="24"/>
  <c r="AE2021" i="24" s="1"/>
  <c r="S2053" i="24"/>
  <c r="U2053" i="24" s="1"/>
  <c r="AF2053" i="24" s="1"/>
  <c r="AC2053" i="24"/>
  <c r="AE2053" i="24" s="1"/>
  <c r="S2085" i="24"/>
  <c r="U2085" i="24" s="1"/>
  <c r="AF2085" i="24" s="1"/>
  <c r="AC2085" i="24"/>
  <c r="AE2085" i="24" s="1"/>
  <c r="Y2204" i="24"/>
  <c r="AA2204" i="24" s="1"/>
  <c r="AC2204" i="24"/>
  <c r="AE2204" i="24" s="1"/>
  <c r="S2251" i="24"/>
  <c r="U2251" i="24" s="1"/>
  <c r="AF2251" i="24" s="1"/>
  <c r="AC2251" i="24"/>
  <c r="AE2251" i="24" s="1"/>
  <c r="S2303" i="24"/>
  <c r="U2303" i="24" s="1"/>
  <c r="AF2303" i="24" s="1"/>
  <c r="Y2303" i="24"/>
  <c r="AA2303" i="24" s="1"/>
  <c r="AC2303" i="24"/>
  <c r="AE2303" i="24" s="1"/>
  <c r="AE763" i="24"/>
  <c r="Y1674" i="24"/>
  <c r="AA1674" i="24" s="1"/>
  <c r="S1674" i="24"/>
  <c r="U1674" i="24" s="1"/>
  <c r="AF1674" i="24" s="1"/>
  <c r="AE185" i="24"/>
  <c r="U428" i="24"/>
  <c r="AF428" i="24" s="1"/>
  <c r="U408" i="24"/>
  <c r="AF408" i="24" s="1"/>
  <c r="U382" i="24"/>
  <c r="AF382" i="24" s="1"/>
  <c r="U512" i="24"/>
  <c r="AF512" i="24" s="1"/>
  <c r="U575" i="24"/>
  <c r="AF575" i="24" s="1"/>
  <c r="U814" i="24"/>
  <c r="AF814" i="24" s="1"/>
  <c r="U1173" i="24"/>
  <c r="AF1173" i="24" s="1"/>
  <c r="U975" i="24"/>
  <c r="AF975" i="24" s="1"/>
  <c r="U1103" i="24"/>
  <c r="AF1103" i="24" s="1"/>
  <c r="AA1344" i="24"/>
  <c r="AC1390" i="24"/>
  <c r="AE1390" i="24" s="1"/>
  <c r="S1390" i="24"/>
  <c r="U1390" i="24" s="1"/>
  <c r="AF1390" i="24" s="1"/>
  <c r="S1248" i="24"/>
  <c r="U1248" i="24" s="1"/>
  <c r="AF1248" i="24" s="1"/>
  <c r="Y1248" i="24"/>
  <c r="AA1248" i="24" s="1"/>
  <c r="AA1394" i="24"/>
  <c r="AA1386" i="24"/>
  <c r="AA1323" i="24"/>
  <c r="U1719" i="24"/>
  <c r="AF1719" i="24" s="1"/>
  <c r="AE1925" i="24"/>
  <c r="U1699" i="24"/>
  <c r="AF1699" i="24" s="1"/>
  <c r="AA1945" i="24"/>
  <c r="AA1977" i="24"/>
  <c r="U1946" i="24"/>
  <c r="AF1946" i="24" s="1"/>
  <c r="U2123" i="24"/>
  <c r="AF2123" i="24" s="1"/>
  <c r="AE2371" i="24"/>
  <c r="AE2387" i="24"/>
  <c r="AA2343" i="24"/>
  <c r="U2253" i="24"/>
  <c r="AF2253" i="24" s="1"/>
  <c r="U2261" i="24"/>
  <c r="AF2261" i="24" s="1"/>
  <c r="U1389" i="24"/>
  <c r="AF1389" i="24" s="1"/>
  <c r="AE1115" i="24"/>
  <c r="U1976" i="24"/>
  <c r="AF1976" i="24" s="1"/>
  <c r="U2230" i="24"/>
  <c r="AF2230" i="24" s="1"/>
  <c r="Y2436" i="24"/>
  <c r="AA2436" i="24" s="1"/>
  <c r="AC2436" i="24"/>
  <c r="AE2436" i="24" s="1"/>
  <c r="U1609" i="24"/>
  <c r="AF1609" i="24" s="1"/>
  <c r="AE1649" i="24"/>
  <c r="U1662" i="24"/>
  <c r="AF1662" i="24" s="1"/>
  <c r="AE2170" i="24"/>
  <c r="AA1561" i="24"/>
  <c r="AA2427" i="24"/>
  <c r="AA2447" i="24"/>
  <c r="AE1996" i="24"/>
  <c r="U1803" i="24"/>
  <c r="AF1803" i="24" s="1"/>
  <c r="AE1940" i="24"/>
  <c r="AA2052" i="24"/>
  <c r="U2059" i="24"/>
  <c r="AF2059" i="24" s="1"/>
  <c r="U2233" i="24"/>
  <c r="AF2233" i="24" s="1"/>
  <c r="AA2347" i="24"/>
  <c r="U2099" i="24"/>
  <c r="AF2099" i="24" s="1"/>
  <c r="AA2116" i="24"/>
  <c r="AE2144" i="24"/>
  <c r="U2106" i="24"/>
  <c r="AF2106" i="24" s="1"/>
  <c r="U478" i="24"/>
  <c r="AF478" i="24" s="1"/>
  <c r="AA729" i="24"/>
  <c r="AE1128" i="24"/>
  <c r="U1701" i="24"/>
  <c r="AF1701" i="24" s="1"/>
  <c r="AA2102" i="24"/>
  <c r="AA835" i="24"/>
  <c r="AE2309" i="24"/>
  <c r="AE2341" i="24"/>
  <c r="AE1966" i="24"/>
  <c r="U2083" i="24"/>
  <c r="AF2083" i="24" s="1"/>
  <c r="AA2137" i="24"/>
  <c r="U1937" i="24"/>
  <c r="AF1937" i="24" s="1"/>
  <c r="U1965" i="24"/>
  <c r="AF1965" i="24" s="1"/>
  <c r="U1921" i="24"/>
  <c r="AF1921" i="24" s="1"/>
  <c r="U2029" i="24"/>
  <c r="AF2029" i="24" s="1"/>
  <c r="U2046" i="24"/>
  <c r="AF2046" i="24" s="1"/>
  <c r="AA2016" i="24"/>
  <c r="AC543" i="24"/>
  <c r="AE543" i="24" s="1"/>
  <c r="S543" i="24"/>
  <c r="U543" i="24" s="1"/>
  <c r="AF543" i="24" s="1"/>
  <c r="S508" i="24"/>
  <c r="U508" i="24" s="1"/>
  <c r="AF508" i="24" s="1"/>
  <c r="Y508" i="24"/>
  <c r="AA508" i="24" s="1"/>
  <c r="AC508" i="24"/>
  <c r="AE508" i="24" s="1"/>
  <c r="S697" i="24"/>
  <c r="U697" i="24" s="1"/>
  <c r="AF697" i="24" s="1"/>
  <c r="AC697" i="24"/>
  <c r="AE697" i="24" s="1"/>
  <c r="S724" i="24"/>
  <c r="U724" i="24" s="1"/>
  <c r="AF724" i="24" s="1"/>
  <c r="Y724" i="24"/>
  <c r="AA724" i="24" s="1"/>
  <c r="AC906" i="24"/>
  <c r="AE906" i="24" s="1"/>
  <c r="Y906" i="24"/>
  <c r="AA906" i="24" s="1"/>
  <c r="Y823" i="24"/>
  <c r="AA823" i="24" s="1"/>
  <c r="AC823" i="24"/>
  <c r="AE823" i="24" s="1"/>
  <c r="S823" i="24"/>
  <c r="U823" i="24" s="1"/>
  <c r="AF823" i="24" s="1"/>
  <c r="Y1501" i="24"/>
  <c r="AA1501" i="24" s="1"/>
  <c r="AC1501" i="24"/>
  <c r="AE1501" i="24" s="1"/>
  <c r="S1501" i="24"/>
  <c r="U1501" i="24" s="1"/>
  <c r="AF1501" i="24" s="1"/>
  <c r="S1532" i="24"/>
  <c r="U1532" i="24" s="1"/>
  <c r="AF1532" i="24" s="1"/>
  <c r="AC1532" i="24"/>
  <c r="AE1532" i="24" s="1"/>
  <c r="AC1539" i="24"/>
  <c r="AE1539" i="24" s="1"/>
  <c r="S1539" i="24"/>
  <c r="U1539" i="24" s="1"/>
  <c r="AF1539" i="24" s="1"/>
  <c r="S1272" i="24"/>
  <c r="U1272" i="24" s="1"/>
  <c r="AF1272" i="24" s="1"/>
  <c r="AC1272" i="24"/>
  <c r="AE1272" i="24" s="1"/>
  <c r="Y1283" i="24"/>
  <c r="AA1283" i="24" s="1"/>
  <c r="S1283" i="24"/>
  <c r="U1283" i="24" s="1"/>
  <c r="AF1283" i="24" s="1"/>
  <c r="Y1314" i="24"/>
  <c r="AA1314" i="24" s="1"/>
  <c r="S1314" i="24"/>
  <c r="U1314" i="24" s="1"/>
  <c r="AF1314" i="24" s="1"/>
  <c r="S1444" i="24"/>
  <c r="U1444" i="24" s="1"/>
  <c r="AF1444" i="24" s="1"/>
  <c r="AC1444" i="24"/>
  <c r="AE1444" i="24" s="1"/>
  <c r="S1510" i="24"/>
  <c r="U1510" i="24" s="1"/>
  <c r="AF1510" i="24" s="1"/>
  <c r="AC1510" i="24"/>
  <c r="AE1510" i="24" s="1"/>
  <c r="S1695" i="24"/>
  <c r="U1695" i="24" s="1"/>
  <c r="AF1695" i="24" s="1"/>
  <c r="AC1695" i="24"/>
  <c r="AE1695" i="24" s="1"/>
  <c r="Y1791" i="24"/>
  <c r="AA1791" i="24" s="1"/>
  <c r="S1791" i="24"/>
  <c r="U1791" i="24" s="1"/>
  <c r="AF1791" i="24" s="1"/>
  <c r="AC1791" i="24"/>
  <c r="AE1791" i="24" s="1"/>
  <c r="S1853" i="24"/>
  <c r="U1853" i="24" s="1"/>
  <c r="AF1853" i="24" s="1"/>
  <c r="Y1853" i="24"/>
  <c r="AC1853" i="24"/>
  <c r="AE1853" i="24" s="1"/>
  <c r="AC1728" i="24"/>
  <c r="AE1728" i="24" s="1"/>
  <c r="Y1728" i="24"/>
  <c r="AA1728" i="24" s="1"/>
  <c r="S1728" i="24"/>
  <c r="U1728" i="24" s="1"/>
  <c r="AF1728" i="24" s="1"/>
  <c r="Y2197" i="24"/>
  <c r="AA2197" i="24" s="1"/>
  <c r="S2197" i="24"/>
  <c r="U2197" i="24" s="1"/>
  <c r="AF2197" i="24" s="1"/>
  <c r="AC2197" i="24"/>
  <c r="AE2197" i="24" s="1"/>
  <c r="S2263" i="24"/>
  <c r="U2263" i="24" s="1"/>
  <c r="AF2263" i="24" s="1"/>
  <c r="Y2263" i="24"/>
  <c r="AA2263" i="24" s="1"/>
  <c r="AC2263" i="24"/>
  <c r="AE2263" i="24" s="1"/>
  <c r="AC2421" i="24"/>
  <c r="AE2421" i="24" s="1"/>
  <c r="S2421" i="24"/>
  <c r="U2421" i="24" s="1"/>
  <c r="AF2421" i="24" s="1"/>
  <c r="Y2421" i="24"/>
  <c r="AA2421" i="24" s="1"/>
  <c r="S2140" i="24"/>
  <c r="U2140" i="24" s="1"/>
  <c r="AF2140" i="24" s="1"/>
  <c r="AC2140" i="24"/>
  <c r="AE2140" i="24" s="1"/>
  <c r="S2222" i="24"/>
  <c r="U2222" i="24" s="1"/>
  <c r="AF2222" i="24" s="1"/>
  <c r="Y2222" i="24"/>
  <c r="AC2222" i="24"/>
  <c r="AE2222" i="24" s="1"/>
  <c r="S2295" i="24"/>
  <c r="U2295" i="24" s="1"/>
  <c r="AF2295" i="24" s="1"/>
  <c r="AC2295" i="24"/>
  <c r="AE2295" i="24" s="1"/>
  <c r="S2420" i="24"/>
  <c r="U2420" i="24" s="1"/>
  <c r="AF2420" i="24" s="1"/>
  <c r="Y2420" i="24"/>
  <c r="AA2420" i="24" s="1"/>
  <c r="Y564" i="24"/>
  <c r="AA564" i="24" s="1"/>
  <c r="S564" i="24"/>
  <c r="U564" i="24" s="1"/>
  <c r="AF564" i="24" s="1"/>
  <c r="AC564" i="24"/>
  <c r="AE564" i="24" s="1"/>
  <c r="Y574" i="24"/>
  <c r="AA574" i="24" s="1"/>
  <c r="S574" i="24"/>
  <c r="AC574" i="24"/>
  <c r="AE574" i="24" s="1"/>
  <c r="S638" i="24"/>
  <c r="U638" i="24" s="1"/>
  <c r="AF638" i="24" s="1"/>
  <c r="AC638" i="24"/>
  <c r="AE638" i="24" s="1"/>
  <c r="AC742" i="24"/>
  <c r="AE742" i="24" s="1"/>
  <c r="S742" i="24"/>
  <c r="U742" i="24" s="1"/>
  <c r="AF742" i="24" s="1"/>
  <c r="Y825" i="24"/>
  <c r="AA825" i="24" s="1"/>
  <c r="S825" i="24"/>
  <c r="U825" i="24" s="1"/>
  <c r="AF825" i="24" s="1"/>
  <c r="AC825" i="24"/>
  <c r="AE825" i="24" s="1"/>
  <c r="AC281" i="24"/>
  <c r="AE281" i="24" s="1"/>
  <c r="Y281" i="24"/>
  <c r="AA281" i="24" s="1"/>
  <c r="Y578" i="24"/>
  <c r="AA578" i="24" s="1"/>
  <c r="S578" i="24"/>
  <c r="U578" i="24" s="1"/>
  <c r="AF578" i="24" s="1"/>
  <c r="AC593" i="24"/>
  <c r="AE593" i="24" s="1"/>
  <c r="Y593" i="24"/>
  <c r="S613" i="24"/>
  <c r="U613" i="24" s="1"/>
  <c r="AF613" i="24" s="1"/>
  <c r="AC613" i="24"/>
  <c r="AE613" i="24" s="1"/>
  <c r="Y700" i="24"/>
  <c r="AA700" i="24" s="1"/>
  <c r="AC700" i="24"/>
  <c r="AE700" i="24" s="1"/>
  <c r="AC762" i="24"/>
  <c r="AE762" i="24" s="1"/>
  <c r="Y762" i="24"/>
  <c r="AA762" i="24" s="1"/>
  <c r="S762" i="24"/>
  <c r="U762" i="24" s="1"/>
  <c r="AF762" i="24" s="1"/>
  <c r="S841" i="24"/>
  <c r="U841" i="24" s="1"/>
  <c r="AF841" i="24" s="1"/>
  <c r="AC841" i="24"/>
  <c r="AE841" i="24" s="1"/>
  <c r="Y952" i="24"/>
  <c r="AA952" i="24" s="1"/>
  <c r="S952" i="24"/>
  <c r="U952" i="24" s="1"/>
  <c r="AF952" i="24" s="1"/>
  <c r="AC952" i="24"/>
  <c r="AE952" i="24" s="1"/>
  <c r="Y863" i="24"/>
  <c r="AA863" i="24" s="1"/>
  <c r="S863" i="24"/>
  <c r="U863" i="24" s="1"/>
  <c r="AF863" i="24" s="1"/>
  <c r="AC873" i="24"/>
  <c r="AE873" i="24" s="1"/>
  <c r="Y873" i="24"/>
  <c r="AA873" i="24" s="1"/>
  <c r="Y895" i="24"/>
  <c r="AA895" i="24" s="1"/>
  <c r="AC895" i="24"/>
  <c r="AE895" i="24" s="1"/>
  <c r="S895" i="24"/>
  <c r="U895" i="24" s="1"/>
  <c r="AF895" i="24" s="1"/>
  <c r="S1044" i="24"/>
  <c r="U1044" i="24" s="1"/>
  <c r="AF1044" i="24" s="1"/>
  <c r="AC1044" i="24"/>
  <c r="AE1044" i="24" s="1"/>
  <c r="Y964" i="24"/>
  <c r="AA964" i="24" s="1"/>
  <c r="S964" i="24"/>
  <c r="U964" i="24" s="1"/>
  <c r="AF964" i="24" s="1"/>
  <c r="Y1039" i="24"/>
  <c r="AC1039" i="24"/>
  <c r="AE1039" i="24" s="1"/>
  <c r="S1039" i="24"/>
  <c r="U1039" i="24" s="1"/>
  <c r="AF1039" i="24" s="1"/>
  <c r="Y1234" i="24"/>
  <c r="AA1234" i="24" s="1"/>
  <c r="S1234" i="24"/>
  <c r="U1234" i="24" s="1"/>
  <c r="AF1234" i="24" s="1"/>
  <c r="Y1108" i="24"/>
  <c r="AA1108" i="24" s="1"/>
  <c r="S1108" i="24"/>
  <c r="U1108" i="24" s="1"/>
  <c r="AF1108" i="24" s="1"/>
  <c r="Y1155" i="24"/>
  <c r="AA1155" i="24" s="1"/>
  <c r="AC1155" i="24"/>
  <c r="Y1139" i="24"/>
  <c r="AA1139" i="24" s="1"/>
  <c r="S1139" i="24"/>
  <c r="U1139" i="24" s="1"/>
  <c r="AF1139" i="24" s="1"/>
  <c r="AC1139" i="24"/>
  <c r="AE1139" i="24" s="1"/>
  <c r="Y1425" i="24"/>
  <c r="AA1425" i="24" s="1"/>
  <c r="S1425" i="24"/>
  <c r="U1425" i="24" s="1"/>
  <c r="AF1425" i="24" s="1"/>
  <c r="S1163" i="24"/>
  <c r="U1163" i="24" s="1"/>
  <c r="AF1163" i="24" s="1"/>
  <c r="Y1163" i="24"/>
  <c r="AA1163" i="24" s="1"/>
  <c r="S1472" i="24"/>
  <c r="U1472" i="24" s="1"/>
  <c r="AF1472" i="24" s="1"/>
  <c r="Y1472" i="24"/>
  <c r="AA1472" i="24" s="1"/>
  <c r="S1411" i="24"/>
  <c r="U1411" i="24" s="1"/>
  <c r="AF1411" i="24" s="1"/>
  <c r="AC1411" i="24"/>
  <c r="AE1411" i="24" s="1"/>
  <c r="Y1411" i="24"/>
  <c r="AA1411" i="24" s="1"/>
  <c r="Y1650" i="24"/>
  <c r="AA1650" i="24" s="1"/>
  <c r="S1650" i="24"/>
  <c r="U1650" i="24" s="1"/>
  <c r="AF1650" i="24" s="1"/>
  <c r="AC1650" i="24"/>
  <c r="AE1650" i="24" s="1"/>
  <c r="S1602" i="24"/>
  <c r="U1602" i="24" s="1"/>
  <c r="AF1602" i="24" s="1"/>
  <c r="AC1602" i="24"/>
  <c r="AE1602" i="24" s="1"/>
  <c r="Y1602" i="24"/>
  <c r="AA1602" i="24" s="1"/>
  <c r="S1691" i="24"/>
  <c r="U1691" i="24" s="1"/>
  <c r="AF1691" i="24" s="1"/>
  <c r="AC1691" i="24"/>
  <c r="AE1691" i="24" s="1"/>
  <c r="Y1691" i="24"/>
  <c r="AA1691" i="24" s="1"/>
  <c r="AC1797" i="24"/>
  <c r="AE1797" i="24" s="1"/>
  <c r="S1797" i="24"/>
  <c r="U1797" i="24" s="1"/>
  <c r="AF1797" i="24" s="1"/>
  <c r="Y1797" i="24"/>
  <c r="AA1797" i="24" s="1"/>
  <c r="S1857" i="24"/>
  <c r="U1857" i="24" s="1"/>
  <c r="AF1857" i="24" s="1"/>
  <c r="Y1857" i="24"/>
  <c r="AA1857" i="24" s="1"/>
  <c r="Y1863" i="24"/>
  <c r="AA1863" i="24" s="1"/>
  <c r="AC1863" i="24"/>
  <c r="AE1863" i="24" s="1"/>
  <c r="S1863" i="24"/>
  <c r="U1863" i="24" s="1"/>
  <c r="AF1863" i="24" s="1"/>
  <c r="AC2136" i="24"/>
  <c r="AE2136" i="24" s="1"/>
  <c r="S2136" i="24"/>
  <c r="U2136" i="24" s="1"/>
  <c r="AF2136" i="24" s="1"/>
  <c r="Y2136" i="24"/>
  <c r="AA2136" i="24" s="1"/>
  <c r="S2151" i="24"/>
  <c r="U2151" i="24" s="1"/>
  <c r="AF2151" i="24" s="1"/>
  <c r="Y2151" i="24"/>
  <c r="AA2151" i="24" s="1"/>
  <c r="S2220" i="24"/>
  <c r="U2220" i="24" s="1"/>
  <c r="AF2220" i="24" s="1"/>
  <c r="AC2220" i="24"/>
  <c r="AE2220" i="24" s="1"/>
  <c r="Y2220" i="24"/>
  <c r="AA2220" i="24" s="1"/>
  <c r="S1636" i="24"/>
  <c r="U1636" i="24" s="1"/>
  <c r="AF1636" i="24" s="1"/>
  <c r="Y1636" i="24"/>
  <c r="AA1636" i="24" s="1"/>
  <c r="Y136" i="24"/>
  <c r="AA136" i="24" s="1"/>
  <c r="U222" i="24"/>
  <c r="AF222" i="24" s="1"/>
  <c r="AE131" i="24"/>
  <c r="AC112" i="24"/>
  <c r="AE112" i="24" s="1"/>
  <c r="Y188" i="24"/>
  <c r="AA188" i="24" s="1"/>
  <c r="S208" i="24"/>
  <c r="U208" i="24" s="1"/>
  <c r="AF208" i="24" s="1"/>
  <c r="Y224" i="24"/>
  <c r="AA224" i="24" s="1"/>
  <c r="U246" i="24"/>
  <c r="AF246" i="24" s="1"/>
  <c r="AC232" i="24"/>
  <c r="AE232" i="24" s="1"/>
  <c r="AC268" i="24"/>
  <c r="AE268" i="24" s="1"/>
  <c r="AC288" i="24"/>
  <c r="AE288" i="24" s="1"/>
  <c r="AC339" i="24"/>
  <c r="AE339" i="24" s="1"/>
  <c r="AE342" i="24"/>
  <c r="AC395" i="24"/>
  <c r="AE395" i="24" s="1"/>
  <c r="U295" i="24"/>
  <c r="AF295" i="24" s="1"/>
  <c r="Y255" i="24"/>
  <c r="AA255" i="24" s="1"/>
  <c r="Y292" i="24"/>
  <c r="AA292" i="24" s="1"/>
  <c r="Y328" i="24"/>
  <c r="AA328" i="24" s="1"/>
  <c r="Y347" i="24"/>
  <c r="AA347" i="24" s="1"/>
  <c r="S395" i="24"/>
  <c r="U395" i="24" s="1"/>
  <c r="AF395" i="24" s="1"/>
  <c r="Y478" i="24"/>
  <c r="AA478" i="24" s="1"/>
  <c r="Y499" i="24"/>
  <c r="AA499" i="24" s="1"/>
  <c r="S515" i="24"/>
  <c r="U515" i="24" s="1"/>
  <c r="AF515" i="24" s="1"/>
  <c r="Y523" i="24"/>
  <c r="AA523" i="24" s="1"/>
  <c r="AC464" i="24"/>
  <c r="AE464" i="24" s="1"/>
  <c r="S480" i="24"/>
  <c r="U480" i="24" s="1"/>
  <c r="AF480" i="24" s="1"/>
  <c r="AC562" i="24"/>
  <c r="AE562" i="24" s="1"/>
  <c r="AC578" i="24"/>
  <c r="AE578" i="24" s="1"/>
  <c r="AE366" i="24"/>
  <c r="AC382" i="24"/>
  <c r="AE382" i="24" s="1"/>
  <c r="Y398" i="24"/>
  <c r="AA398" i="24" s="1"/>
  <c r="AC428" i="24"/>
  <c r="AE428" i="24" s="1"/>
  <c r="AA616" i="24"/>
  <c r="AC474" i="24"/>
  <c r="AE474" i="24" s="1"/>
  <c r="Y521" i="24"/>
  <c r="AA521" i="24" s="1"/>
  <c r="AC586" i="24"/>
  <c r="AE586" i="24" s="1"/>
  <c r="AE585" i="24"/>
  <c r="AC645" i="24"/>
  <c r="AE645" i="24" s="1"/>
  <c r="AC654" i="24"/>
  <c r="AE654" i="24" s="1"/>
  <c r="S609" i="24"/>
  <c r="U609" i="24" s="1"/>
  <c r="AF609" i="24" s="1"/>
  <c r="Y613" i="24"/>
  <c r="AA613" i="24" s="1"/>
  <c r="Y638" i="24"/>
  <c r="AA638" i="24" s="1"/>
  <c r="AA656" i="24"/>
  <c r="Y685" i="24"/>
  <c r="AA685" i="24" s="1"/>
  <c r="AC745" i="24"/>
  <c r="AE745" i="24" s="1"/>
  <c r="AE633" i="24"/>
  <c r="AC992" i="24"/>
  <c r="AE992" i="24" s="1"/>
  <c r="AC1067" i="24"/>
  <c r="AE1067" i="24" s="1"/>
  <c r="U980" i="24"/>
  <c r="AF980" i="24" s="1"/>
  <c r="AC982" i="24"/>
  <c r="AE982" i="24" s="1"/>
  <c r="Y739" i="24"/>
  <c r="AA739" i="24" s="1"/>
  <c r="AE771" i="24"/>
  <c r="U808" i="24"/>
  <c r="AF808" i="24" s="1"/>
  <c r="AC810" i="24"/>
  <c r="AE810" i="24" s="1"/>
  <c r="AC842" i="24"/>
  <c r="AE842" i="24" s="1"/>
  <c r="S906" i="24"/>
  <c r="U906" i="24" s="1"/>
  <c r="AF906" i="24" s="1"/>
  <c r="AE1020" i="24"/>
  <c r="S1143" i="24"/>
  <c r="U1143" i="24" s="1"/>
  <c r="AF1143" i="24" s="1"/>
  <c r="Y814" i="24"/>
  <c r="AA814" i="24" s="1"/>
  <c r="S844" i="24"/>
  <c r="U844" i="24" s="1"/>
  <c r="AF844" i="24" s="1"/>
  <c r="AE878" i="24"/>
  <c r="AA894" i="24"/>
  <c r="AC910" i="24"/>
  <c r="AE910" i="24" s="1"/>
  <c r="U1034" i="24"/>
  <c r="AF1034" i="24" s="1"/>
  <c r="AC1182" i="24"/>
  <c r="AE1182" i="24" s="1"/>
  <c r="U1238" i="24"/>
  <c r="AF1238" i="24" s="1"/>
  <c r="Y1272" i="24"/>
  <c r="AA1272" i="24" s="1"/>
  <c r="S1326" i="24"/>
  <c r="U1326" i="24" s="1"/>
  <c r="AF1326" i="24" s="1"/>
  <c r="AC1248" i="24"/>
  <c r="AE1248" i="24" s="1"/>
  <c r="Y1392" i="24"/>
  <c r="AA1392" i="24" s="1"/>
  <c r="AA1408" i="24"/>
  <c r="Y1444" i="24"/>
  <c r="AA1444" i="24" s="1"/>
  <c r="AE1219" i="24"/>
  <c r="S1233" i="24"/>
  <c r="U1233" i="24" s="1"/>
  <c r="AF1233" i="24" s="1"/>
  <c r="AC1522" i="24"/>
  <c r="AE1522" i="24" s="1"/>
  <c r="AE1720" i="24"/>
  <c r="Y1390" i="24"/>
  <c r="AA1390" i="24" s="1"/>
  <c r="U1399" i="24"/>
  <c r="AF1399" i="24" s="1"/>
  <c r="AC1636" i="24"/>
  <c r="AE1636" i="24" s="1"/>
  <c r="Y1539" i="24"/>
  <c r="AA1539" i="24" s="1"/>
  <c r="AA2363" i="24"/>
  <c r="AA2475" i="24"/>
  <c r="AC689" i="24"/>
  <c r="AE689" i="24" s="1"/>
  <c r="Y689" i="24"/>
  <c r="AA689" i="24" s="1"/>
  <c r="Y788" i="24"/>
  <c r="AA788" i="24" s="1"/>
  <c r="AC788" i="24"/>
  <c r="AE788" i="24" s="1"/>
  <c r="S725" i="24"/>
  <c r="U725" i="24" s="1"/>
  <c r="AF725" i="24" s="1"/>
  <c r="AC725" i="24"/>
  <c r="AE725" i="24" s="1"/>
  <c r="S545" i="24"/>
  <c r="U545" i="24" s="1"/>
  <c r="AF545" i="24" s="1"/>
  <c r="AC545" i="24"/>
  <c r="AE545" i="24" s="1"/>
  <c r="Y1099" i="24"/>
  <c r="AA1099" i="24" s="1"/>
  <c r="S1099" i="24"/>
  <c r="U1099" i="24" s="1"/>
  <c r="AF1099" i="24" s="1"/>
  <c r="S937" i="24"/>
  <c r="U937" i="24" s="1"/>
  <c r="AF937" i="24" s="1"/>
  <c r="AC937" i="24"/>
  <c r="AE937" i="24" s="1"/>
  <c r="S1136" i="24"/>
  <c r="U1136" i="24" s="1"/>
  <c r="AF1136" i="24" s="1"/>
  <c r="Y1136" i="24"/>
  <c r="AA1136" i="24" s="1"/>
  <c r="AC1136" i="24"/>
  <c r="AE1136" i="24" s="1"/>
  <c r="Y1253" i="24"/>
  <c r="AA1253" i="24" s="1"/>
  <c r="S1253" i="24"/>
  <c r="U1253" i="24" s="1"/>
  <c r="AF1253" i="24" s="1"/>
  <c r="Y1349" i="24"/>
  <c r="AA1349" i="24" s="1"/>
  <c r="AC1349" i="24"/>
  <c r="AE1349" i="24" s="1"/>
  <c r="AC1494" i="24"/>
  <c r="AE1494" i="24" s="1"/>
  <c r="Y1494" i="24"/>
  <c r="AA1494" i="24" s="1"/>
  <c r="Y1317" i="24"/>
  <c r="AA1317" i="24" s="1"/>
  <c r="AC1317" i="24"/>
  <c r="AE1317" i="24" s="1"/>
  <c r="S1317" i="24"/>
  <c r="U1317" i="24" s="1"/>
  <c r="AF1317" i="24" s="1"/>
  <c r="AA265" i="24"/>
  <c r="AC188" i="24"/>
  <c r="AE188" i="24" s="1"/>
  <c r="AC224" i="24"/>
  <c r="AE224" i="24" s="1"/>
  <c r="Y266" i="24"/>
  <c r="AA266" i="24" s="1"/>
  <c r="S419" i="24"/>
  <c r="U419" i="24" s="1"/>
  <c r="AF419" i="24" s="1"/>
  <c r="U486" i="24"/>
  <c r="AF486" i="24" s="1"/>
  <c r="S586" i="24"/>
  <c r="U586" i="24" s="1"/>
  <c r="AF586" i="24" s="1"/>
  <c r="S398" i="24"/>
  <c r="U398" i="24" s="1"/>
  <c r="AF398" i="24" s="1"/>
  <c r="Y408" i="24"/>
  <c r="AA408" i="24" s="1"/>
  <c r="U418" i="24"/>
  <c r="AF418" i="24" s="1"/>
  <c r="Y426" i="24"/>
  <c r="AA426" i="24" s="1"/>
  <c r="Y430" i="24"/>
  <c r="AA430" i="24" s="1"/>
  <c r="Y452" i="24"/>
  <c r="AA452" i="24" s="1"/>
  <c r="Y528" i="24"/>
  <c r="AA528" i="24" s="1"/>
  <c r="Y569" i="24"/>
  <c r="AA569" i="24" s="1"/>
  <c r="AC685" i="24"/>
  <c r="AE685" i="24" s="1"/>
  <c r="S873" i="24"/>
  <c r="U873" i="24" s="1"/>
  <c r="AF873" i="24" s="1"/>
  <c r="S739" i="24"/>
  <c r="U739" i="24" s="1"/>
  <c r="AF739" i="24" s="1"/>
  <c r="S842" i="24"/>
  <c r="U842" i="24" s="1"/>
  <c r="AF842" i="24" s="1"/>
  <c r="AA938" i="24"/>
  <c r="S1155" i="24"/>
  <c r="U1155" i="24" s="1"/>
  <c r="AF1155" i="24" s="1"/>
  <c r="Y1182" i="24"/>
  <c r="AA1182" i="24" s="1"/>
  <c r="AC1234" i="24"/>
  <c r="AE1234" i="24" s="1"/>
  <c r="U1285" i="24"/>
  <c r="AF1285" i="24" s="1"/>
  <c r="AC1344" i="24"/>
  <c r="AE1344" i="24" s="1"/>
  <c r="S1522" i="24"/>
  <c r="U1522" i="24" s="1"/>
  <c r="AF1522" i="24" s="1"/>
  <c r="AC2151" i="24"/>
  <c r="AE2151" i="24" s="1"/>
  <c r="S456" i="24"/>
  <c r="U456" i="24" s="1"/>
  <c r="AF456" i="24" s="1"/>
  <c r="AC456" i="24"/>
  <c r="AE456" i="24" s="1"/>
  <c r="S623" i="24"/>
  <c r="U623" i="24" s="1"/>
  <c r="AF623" i="24" s="1"/>
  <c r="Y623" i="24"/>
  <c r="AA623" i="24" s="1"/>
  <c r="AA645" i="24"/>
  <c r="AC639" i="24"/>
  <c r="AE639" i="24" s="1"/>
  <c r="S639" i="24"/>
  <c r="U639" i="24" s="1"/>
  <c r="AF639" i="24" s="1"/>
  <c r="AC575" i="24"/>
  <c r="AE575" i="24" s="1"/>
  <c r="AE747" i="24"/>
  <c r="Y800" i="24"/>
  <c r="AA800" i="24" s="1"/>
  <c r="AC800" i="24"/>
  <c r="AE800" i="24" s="1"/>
  <c r="Y856" i="24"/>
  <c r="AA856" i="24" s="1"/>
  <c r="S856" i="24"/>
  <c r="U856" i="24" s="1"/>
  <c r="AF856" i="24" s="1"/>
  <c r="AC856" i="24"/>
  <c r="AE856" i="24" s="1"/>
  <c r="Y892" i="24"/>
  <c r="AA892" i="24" s="1"/>
  <c r="S892" i="24"/>
  <c r="U892" i="24" s="1"/>
  <c r="AF892" i="24" s="1"/>
  <c r="Y713" i="24"/>
  <c r="AA713" i="24" s="1"/>
  <c r="S713" i="24"/>
  <c r="U713" i="24" s="1"/>
  <c r="AF713" i="24" s="1"/>
  <c r="AC713" i="24"/>
  <c r="AE713" i="24" s="1"/>
  <c r="Y2172" i="24"/>
  <c r="AA2172" i="24" s="1"/>
  <c r="AC2172" i="24"/>
  <c r="AE2172" i="24" s="1"/>
  <c r="Y2241" i="24"/>
  <c r="AA2241" i="24" s="1"/>
  <c r="AC2241" i="24"/>
  <c r="AE2241" i="24" s="1"/>
  <c r="S2241" i="24"/>
  <c r="U2241" i="24" s="1"/>
  <c r="AF2241" i="24" s="1"/>
  <c r="Y2278" i="24"/>
  <c r="AA2278" i="24" s="1"/>
  <c r="AC2278" i="24"/>
  <c r="AE2278" i="24" s="1"/>
  <c r="S2278" i="24"/>
  <c r="U2278" i="24" s="1"/>
  <c r="AF2278" i="24" s="1"/>
  <c r="S2342" i="24"/>
  <c r="U2342" i="24" s="1"/>
  <c r="AF2342" i="24" s="1"/>
  <c r="Y2342" i="24"/>
  <c r="AA2342" i="24" s="1"/>
  <c r="AC865" i="24"/>
  <c r="AE865" i="24" s="1"/>
  <c r="Y865" i="24"/>
  <c r="AA865" i="24" s="1"/>
  <c r="Y198" i="24"/>
  <c r="AA198" i="24" s="1"/>
  <c r="AC198" i="24"/>
  <c r="AE198" i="24" s="1"/>
  <c r="Y595" i="24"/>
  <c r="AA595" i="24" s="1"/>
  <c r="S595" i="24"/>
  <c r="U595" i="24" s="1"/>
  <c r="AF595" i="24" s="1"/>
  <c r="Y620" i="24"/>
  <c r="AA620" i="24" s="1"/>
  <c r="AC620" i="24"/>
  <c r="AE620" i="24" s="1"/>
  <c r="S620" i="24"/>
  <c r="U620" i="24" s="1"/>
  <c r="AF620" i="24" s="1"/>
  <c r="Y652" i="24"/>
  <c r="AA652" i="24" s="1"/>
  <c r="AC652" i="24"/>
  <c r="AE652" i="24" s="1"/>
  <c r="AC637" i="24"/>
  <c r="AE637" i="24" s="1"/>
  <c r="Y637" i="24"/>
  <c r="AA637" i="24" s="1"/>
  <c r="AC858" i="24"/>
  <c r="AE858" i="24" s="1"/>
  <c r="Y858" i="24"/>
  <c r="AA858" i="24" s="1"/>
  <c r="S930" i="24"/>
  <c r="U930" i="24" s="1"/>
  <c r="AF930" i="24" s="1"/>
  <c r="AC930" i="24"/>
  <c r="AE930" i="24" s="1"/>
  <c r="Y761" i="24"/>
  <c r="AA761" i="24" s="1"/>
  <c r="S761" i="24"/>
  <c r="U761" i="24" s="1"/>
  <c r="AF761" i="24" s="1"/>
  <c r="AC761" i="24"/>
  <c r="AE761" i="24" s="1"/>
  <c r="S1008" i="24"/>
  <c r="U1008" i="24" s="1"/>
  <c r="AF1008" i="24" s="1"/>
  <c r="Y1008" i="24"/>
  <c r="AA1008" i="24" s="1"/>
  <c r="Y843" i="24"/>
  <c r="AC843" i="24"/>
  <c r="AE843" i="24" s="1"/>
  <c r="S843" i="24"/>
  <c r="U843" i="24" s="1"/>
  <c r="AF843" i="24" s="1"/>
  <c r="AC1159" i="24"/>
  <c r="AE1159" i="24" s="1"/>
  <c r="Y1159" i="24"/>
  <c r="AA1159" i="24" s="1"/>
  <c r="S1159" i="24"/>
  <c r="U1159" i="24" s="1"/>
  <c r="AF1159" i="24" s="1"/>
  <c r="AC1173" i="24"/>
  <c r="AE1173" i="24" s="1"/>
  <c r="Y1173" i="24"/>
  <c r="AA1173" i="24" s="1"/>
  <c r="S926" i="24"/>
  <c r="U926" i="24" s="1"/>
  <c r="AF926" i="24" s="1"/>
  <c r="AC926" i="24"/>
  <c r="AE926" i="24" s="1"/>
  <c r="AC834" i="24"/>
  <c r="AE834" i="24" s="1"/>
  <c r="Y834" i="24"/>
  <c r="AA834" i="24" s="1"/>
  <c r="Y1103" i="24"/>
  <c r="AA1103" i="24" s="1"/>
  <c r="AC1103" i="24"/>
  <c r="AE1103" i="24" s="1"/>
  <c r="Y1249" i="24"/>
  <c r="AA1249" i="24" s="1"/>
  <c r="AC1249" i="24"/>
  <c r="AE1249" i="24" s="1"/>
  <c r="S1249" i="24"/>
  <c r="U1249" i="24" s="1"/>
  <c r="AF1249" i="24" s="1"/>
  <c r="AC1453" i="24"/>
  <c r="AE1453" i="24" s="1"/>
  <c r="Y1453" i="24"/>
  <c r="AA1453" i="24" s="1"/>
  <c r="AC1481" i="24"/>
  <c r="AE1481" i="24" s="1"/>
  <c r="Y1481" i="24"/>
  <c r="AA1481" i="24" s="1"/>
  <c r="AC1485" i="24"/>
  <c r="AE1485" i="24" s="1"/>
  <c r="Y1485" i="24"/>
  <c r="AA1485" i="24" s="1"/>
  <c r="S1485" i="24"/>
  <c r="U1485" i="24" s="1"/>
  <c r="AF1485" i="24" s="1"/>
  <c r="S1651" i="24"/>
  <c r="U1651" i="24" s="1"/>
  <c r="AF1651" i="24" s="1"/>
  <c r="AC1651" i="24"/>
  <c r="AE1651" i="24" s="1"/>
  <c r="Y1723" i="24"/>
  <c r="AA1723" i="24" s="1"/>
  <c r="S1723" i="24"/>
  <c r="U1723" i="24" s="1"/>
  <c r="AF1723" i="24" s="1"/>
  <c r="AC1831" i="24"/>
  <c r="AE1831" i="24" s="1"/>
  <c r="S1831" i="24"/>
  <c r="U1831" i="24" s="1"/>
  <c r="AF1831" i="24" s="1"/>
  <c r="S1488" i="24"/>
  <c r="U1488" i="24" s="1"/>
  <c r="AF1488" i="24" s="1"/>
  <c r="AC1488" i="24"/>
  <c r="AE1488" i="24" s="1"/>
  <c r="S1670" i="24"/>
  <c r="U1670" i="24" s="1"/>
  <c r="AF1670" i="24" s="1"/>
  <c r="AC1670" i="24"/>
  <c r="AE1670" i="24" s="1"/>
  <c r="Y1670" i="24"/>
  <c r="AA1670" i="24" s="1"/>
  <c r="AC1688" i="24"/>
  <c r="AE1688" i="24" s="1"/>
  <c r="Y1688" i="24"/>
  <c r="AA1688" i="24" s="1"/>
  <c r="S1845" i="24"/>
  <c r="U1845" i="24" s="1"/>
  <c r="AF1845" i="24" s="1"/>
  <c r="AC1845" i="24"/>
  <c r="AE1845" i="24" s="1"/>
  <c r="Y1845" i="24"/>
  <c r="AA1845" i="24" s="1"/>
  <c r="Y1289" i="24"/>
  <c r="AA1289" i="24" s="1"/>
  <c r="AC1289" i="24"/>
  <c r="AE1289" i="24" s="1"/>
  <c r="Y1324" i="24"/>
  <c r="AA1324" i="24" s="1"/>
  <c r="S1324" i="24"/>
  <c r="U1324" i="24" s="1"/>
  <c r="AF1324" i="24" s="1"/>
  <c r="AC1324" i="24"/>
  <c r="AE1324" i="24" s="1"/>
  <c r="S1434" i="24"/>
  <c r="U1434" i="24" s="1"/>
  <c r="AF1434" i="24" s="1"/>
  <c r="Y1434" i="24"/>
  <c r="AA1434" i="24" s="1"/>
  <c r="AC1434" i="24"/>
  <c r="AE1434" i="24" s="1"/>
  <c r="S1552" i="24"/>
  <c r="U1552" i="24" s="1"/>
  <c r="AF1552" i="24" s="1"/>
  <c r="Y1552" i="24"/>
  <c r="AA1552" i="24" s="1"/>
  <c r="AC1552" i="24"/>
  <c r="AE1552" i="24" s="1"/>
  <c r="S1578" i="24"/>
  <c r="U1578" i="24" s="1"/>
  <c r="AF1578" i="24" s="1"/>
  <c r="AC1578" i="24"/>
  <c r="AE1578" i="24" s="1"/>
  <c r="AC128" i="24"/>
  <c r="AE128" i="24" s="1"/>
  <c r="AA212" i="24"/>
  <c r="U348" i="24"/>
  <c r="AF348" i="24" s="1"/>
  <c r="AC255" i="24"/>
  <c r="AE255" i="24" s="1"/>
  <c r="Y343" i="24"/>
  <c r="AA343" i="24" s="1"/>
  <c r="AC515" i="24"/>
  <c r="AE515" i="24" s="1"/>
  <c r="AA531" i="24"/>
  <c r="AC572" i="24"/>
  <c r="AE572" i="24" s="1"/>
  <c r="U526" i="24"/>
  <c r="AF526" i="24" s="1"/>
  <c r="AA370" i="24"/>
  <c r="Y374" i="24"/>
  <c r="AA374" i="24" s="1"/>
  <c r="U378" i="24"/>
  <c r="AF378" i="24" s="1"/>
  <c r="Y654" i="24"/>
  <c r="AA654" i="24" s="1"/>
  <c r="S689" i="24"/>
  <c r="U689" i="24" s="1"/>
  <c r="AF689" i="24" s="1"/>
  <c r="AE667" i="24"/>
  <c r="S745" i="24"/>
  <c r="U745" i="24" s="1"/>
  <c r="AF745" i="24" s="1"/>
  <c r="Y725" i="24"/>
  <c r="AA725" i="24" s="1"/>
  <c r="S992" i="24"/>
  <c r="U992" i="24" s="1"/>
  <c r="AF992" i="24" s="1"/>
  <c r="AE766" i="24"/>
  <c r="Y937" i="24"/>
  <c r="AA937" i="24" s="1"/>
  <c r="Y742" i="24"/>
  <c r="AA742" i="24" s="1"/>
  <c r="AC814" i="24"/>
  <c r="AE814" i="24" s="1"/>
  <c r="Y1217" i="24"/>
  <c r="AA1217" i="24" s="1"/>
  <c r="S1289" i="24"/>
  <c r="U1289" i="24" s="1"/>
  <c r="AF1289" i="24" s="1"/>
  <c r="AC1472" i="24"/>
  <c r="AE1472" i="24" s="1"/>
  <c r="AC1253" i="24"/>
  <c r="AE1253" i="24" s="1"/>
  <c r="Y1264" i="24"/>
  <c r="AA1264" i="24" s="1"/>
  <c r="AC1233" i="24"/>
  <c r="AE1233" i="24" s="1"/>
  <c r="AC1394" i="24"/>
  <c r="AE1394" i="24" s="1"/>
  <c r="S1481" i="24"/>
  <c r="U1481" i="24" s="1"/>
  <c r="AF1481" i="24" s="1"/>
  <c r="U1625" i="24"/>
  <c r="AF1625" i="24" s="1"/>
  <c r="Y1639" i="24"/>
  <c r="AA1639" i="24" s="1"/>
  <c r="AC1857" i="24"/>
  <c r="AE1857" i="24" s="1"/>
  <c r="AE2109" i="24"/>
  <c r="S1349" i="24"/>
  <c r="U1349" i="24" s="1"/>
  <c r="AF1349" i="24" s="1"/>
  <c r="AA115" i="24"/>
  <c r="Y128" i="24"/>
  <c r="AA128" i="24" s="1"/>
  <c r="AE171" i="24"/>
  <c r="AA145" i="24"/>
  <c r="U190" i="24"/>
  <c r="AF190" i="24" s="1"/>
  <c r="AE117" i="24"/>
  <c r="AE164" i="24"/>
  <c r="S266" i="24"/>
  <c r="U266" i="24" s="1"/>
  <c r="AF266" i="24" s="1"/>
  <c r="Y274" i="24"/>
  <c r="AA274" i="24" s="1"/>
  <c r="AA108" i="24"/>
  <c r="AA252" i="24"/>
  <c r="U260" i="24"/>
  <c r="AF260" i="24" s="1"/>
  <c r="AA276" i="24"/>
  <c r="AC419" i="24"/>
  <c r="AE419" i="24" s="1"/>
  <c r="AA360" i="24"/>
  <c r="S431" i="24"/>
  <c r="U431" i="24" s="1"/>
  <c r="AF431" i="24" s="1"/>
  <c r="AE476" i="24"/>
  <c r="AC556" i="24"/>
  <c r="AE556" i="24" s="1"/>
  <c r="S572" i="24"/>
  <c r="U572" i="24" s="1"/>
  <c r="AF572" i="24" s="1"/>
  <c r="U597" i="24"/>
  <c r="AF597" i="24" s="1"/>
  <c r="AC489" i="24"/>
  <c r="AE489" i="24" s="1"/>
  <c r="AC521" i="24"/>
  <c r="AE521" i="24" s="1"/>
  <c r="Y575" i="24"/>
  <c r="AA575" i="24" s="1"/>
  <c r="U364" i="24"/>
  <c r="AF364" i="24" s="1"/>
  <c r="AC374" i="24"/>
  <c r="AE374" i="24" s="1"/>
  <c r="AC390" i="24"/>
  <c r="AE390" i="24" s="1"/>
  <c r="Y402" i="24"/>
  <c r="AA402" i="24" s="1"/>
  <c r="AC408" i="24"/>
  <c r="AE408" i="24" s="1"/>
  <c r="S426" i="24"/>
  <c r="U426" i="24" s="1"/>
  <c r="AF426" i="24" s="1"/>
  <c r="U468" i="24"/>
  <c r="AF468" i="24" s="1"/>
  <c r="S528" i="24"/>
  <c r="U528" i="24" s="1"/>
  <c r="AF528" i="24" s="1"/>
  <c r="S562" i="24"/>
  <c r="U562" i="24" s="1"/>
  <c r="AF562" i="24" s="1"/>
  <c r="AC569" i="24"/>
  <c r="AE569" i="24" s="1"/>
  <c r="S593" i="24"/>
  <c r="U593" i="24" s="1"/>
  <c r="AF593" i="24" s="1"/>
  <c r="S700" i="24"/>
  <c r="U700" i="24" s="1"/>
  <c r="AF700" i="24" s="1"/>
  <c r="S637" i="24"/>
  <c r="U637" i="24" s="1"/>
  <c r="AF637" i="24" s="1"/>
  <c r="Y747" i="24"/>
  <c r="AA747" i="24" s="1"/>
  <c r="AC777" i="24"/>
  <c r="AE777" i="24" s="1"/>
  <c r="S800" i="24"/>
  <c r="U800" i="24" s="1"/>
  <c r="AF800" i="24" s="1"/>
  <c r="AC1143" i="24"/>
  <c r="AE1143" i="24" s="1"/>
  <c r="Y841" i="24"/>
  <c r="AA841" i="24" s="1"/>
  <c r="AE948" i="24"/>
  <c r="U966" i="24"/>
  <c r="AF966" i="24" s="1"/>
  <c r="AC872" i="24"/>
  <c r="AE872" i="24" s="1"/>
  <c r="AC862" i="24"/>
  <c r="AE862" i="24" s="1"/>
  <c r="AC1066" i="24"/>
  <c r="AE1066" i="24" s="1"/>
  <c r="AC1283" i="24"/>
  <c r="AE1283" i="24" s="1"/>
  <c r="S1134" i="24"/>
  <c r="U1134" i="24" s="1"/>
  <c r="AF1134" i="24" s="1"/>
  <c r="AC1217" i="24"/>
  <c r="AE1217" i="24" s="1"/>
  <c r="AE1321" i="24"/>
  <c r="AC1392" i="24"/>
  <c r="AE1392" i="24" s="1"/>
  <c r="AC1163" i="24"/>
  <c r="AE1163" i="24" s="1"/>
  <c r="AC1264" i="24"/>
  <c r="AE1264" i="24" s="1"/>
  <c r="AA1512" i="24"/>
  <c r="AA1572" i="24"/>
  <c r="AA1580" i="24"/>
  <c r="AA1588" i="24"/>
  <c r="AA1596" i="24"/>
  <c r="AA1030" i="24"/>
  <c r="S1265" i="24"/>
  <c r="U1265" i="24" s="1"/>
  <c r="AF1265" i="24" s="1"/>
  <c r="S1344" i="24"/>
  <c r="U1344" i="24" s="1"/>
  <c r="AF1344" i="24" s="1"/>
  <c r="S1394" i="24"/>
  <c r="U1394" i="24" s="1"/>
  <c r="AF1394" i="24" s="1"/>
  <c r="AC1561" i="24"/>
  <c r="AE1561" i="24" s="1"/>
  <c r="Y1609" i="24"/>
  <c r="AA1609" i="24" s="1"/>
  <c r="AC1639" i="24"/>
  <c r="AE1639" i="24" s="1"/>
  <c r="AE2097" i="24"/>
  <c r="AC1425" i="24"/>
  <c r="AE1425" i="24" s="1"/>
  <c r="Y1695" i="24"/>
  <c r="AA1695" i="24" s="1"/>
  <c r="S1494" i="24"/>
  <c r="U1494" i="24" s="1"/>
  <c r="AF1494" i="24" s="1"/>
  <c r="Y1578" i="24"/>
  <c r="AA1578" i="24" s="1"/>
  <c r="U929" i="24"/>
  <c r="AF929" i="24" s="1"/>
  <c r="AC1186" i="24"/>
  <c r="AE1186" i="24" s="1"/>
  <c r="S1186" i="24"/>
  <c r="U1186" i="24" s="1"/>
  <c r="AF1186" i="24" s="1"/>
  <c r="S1219" i="24"/>
  <c r="U1219" i="24" s="1"/>
  <c r="AF1219" i="24" s="1"/>
  <c r="Y1219" i="24"/>
  <c r="AA1219" i="24" s="1"/>
  <c r="Y1247" i="24"/>
  <c r="AA1247" i="24" s="1"/>
  <c r="S1247" i="24"/>
  <c r="U1247" i="24" s="1"/>
  <c r="AF1247" i="24" s="1"/>
  <c r="AC863" i="24"/>
  <c r="AE863" i="24" s="1"/>
  <c r="AC969" i="24"/>
  <c r="AE969" i="24" s="1"/>
  <c r="Y969" i="24"/>
  <c r="AA969" i="24" s="1"/>
  <c r="S1026" i="24"/>
  <c r="U1026" i="24" s="1"/>
  <c r="AF1026" i="24" s="1"/>
  <c r="AC1026" i="24"/>
  <c r="AE1026" i="24" s="1"/>
  <c r="Y1086" i="24"/>
  <c r="AA1086" i="24" s="1"/>
  <c r="AC1086" i="24"/>
  <c r="AE1086" i="24" s="1"/>
  <c r="S1154" i="24"/>
  <c r="U1154" i="24" s="1"/>
  <c r="AF1154" i="24" s="1"/>
  <c r="AC1154" i="24"/>
  <c r="AE1154" i="24" s="1"/>
  <c r="Y1179" i="24"/>
  <c r="AA1179" i="24" s="1"/>
  <c r="AC1179" i="24"/>
  <c r="AE1179" i="24" s="1"/>
  <c r="Y1230" i="24"/>
  <c r="AA1230" i="24" s="1"/>
  <c r="AC1230" i="24"/>
  <c r="AE1230" i="24" s="1"/>
  <c r="Y1302" i="24"/>
  <c r="AA1302" i="24" s="1"/>
  <c r="AC1302" i="24"/>
  <c r="AE1302" i="24" s="1"/>
  <c r="S1384" i="24"/>
  <c r="U1384" i="24" s="1"/>
  <c r="AF1384" i="24" s="1"/>
  <c r="AC1384" i="24"/>
  <c r="AE1384" i="24" s="1"/>
  <c r="Y1384" i="24"/>
  <c r="AA1384" i="24" s="1"/>
  <c r="U1402" i="24"/>
  <c r="AF1402" i="24" s="1"/>
  <c r="U1663" i="24"/>
  <c r="AF1663" i="24" s="1"/>
  <c r="AA1437" i="24"/>
  <c r="AE1519" i="24"/>
  <c r="AA1590" i="24"/>
  <c r="U2227" i="24"/>
  <c r="AF2227" i="24" s="1"/>
  <c r="AE2441" i="24"/>
  <c r="AA679" i="24"/>
  <c r="AA1356" i="24"/>
  <c r="Y1345" i="24"/>
  <c r="AA1345" i="24" s="1"/>
  <c r="S1345" i="24"/>
  <c r="U1345" i="24" s="1"/>
  <c r="AF1345" i="24" s="1"/>
  <c r="Y1814" i="24"/>
  <c r="AA1814" i="24" s="1"/>
  <c r="AC1814" i="24"/>
  <c r="AE1814" i="24" s="1"/>
  <c r="S1814" i="24"/>
  <c r="U1814" i="24" s="1"/>
  <c r="AF1814" i="24" s="1"/>
  <c r="AC1878" i="24"/>
  <c r="AE1878" i="24" s="1"/>
  <c r="S1878" i="24"/>
  <c r="U1878" i="24" s="1"/>
  <c r="AF1878" i="24" s="1"/>
  <c r="Y2088" i="24"/>
  <c r="AA2088" i="24" s="1"/>
  <c r="AC2088" i="24"/>
  <c r="AE2088" i="24" s="1"/>
  <c r="Y2285" i="24"/>
  <c r="AA2285" i="24" s="1"/>
  <c r="AC2285" i="24"/>
  <c r="AE2285" i="24" s="1"/>
  <c r="U546" i="24"/>
  <c r="AF546" i="24" s="1"/>
  <c r="U702" i="24"/>
  <c r="AF702" i="24" s="1"/>
  <c r="AE701" i="24"/>
  <c r="AA914" i="24"/>
  <c r="AE1095" i="24"/>
  <c r="AA766" i="24"/>
  <c r="U854" i="24"/>
  <c r="AF854" i="24" s="1"/>
  <c r="AA733" i="24"/>
  <c r="U984" i="24"/>
  <c r="AF984" i="24" s="1"/>
  <c r="AE1076" i="24"/>
  <c r="AE1148" i="24"/>
  <c r="AA1214" i="24"/>
  <c r="AE1480" i="24"/>
  <c r="AE1612" i="24"/>
  <c r="U1276" i="24"/>
  <c r="AF1276" i="24" s="1"/>
  <c r="AA1292" i="24"/>
  <c r="AE1435" i="24"/>
  <c r="AE1449" i="24"/>
  <c r="AA1671" i="24"/>
  <c r="U1477" i="24"/>
  <c r="AF1477" i="24" s="1"/>
  <c r="U1685" i="24"/>
  <c r="AF1685" i="24" s="1"/>
  <c r="Y206" i="24"/>
  <c r="AA206" i="24" s="1"/>
  <c r="AA222" i="24"/>
  <c r="AE817" i="24"/>
  <c r="AC1694" i="24"/>
  <c r="AE1694" i="24" s="1"/>
  <c r="S1694" i="24"/>
  <c r="U1694" i="24" s="1"/>
  <c r="AF1694" i="24" s="1"/>
  <c r="Y1734" i="24"/>
  <c r="AA1734" i="24" s="1"/>
  <c r="AC1734" i="24"/>
  <c r="AE1734" i="24" s="1"/>
  <c r="AC1903" i="24"/>
  <c r="AE1903" i="24" s="1"/>
  <c r="Y1903" i="24"/>
  <c r="AA1903" i="24" s="1"/>
  <c r="Y1705" i="24"/>
  <c r="AA1705" i="24" s="1"/>
  <c r="AC1705" i="24"/>
  <c r="AE1705" i="24" s="1"/>
  <c r="S1705" i="24"/>
  <c r="U1705" i="24" s="1"/>
  <c r="AF1705" i="24" s="1"/>
  <c r="Y1737" i="24"/>
  <c r="AA1737" i="24" s="1"/>
  <c r="AC1737" i="24"/>
  <c r="AE1737" i="24" s="1"/>
  <c r="S1737" i="24"/>
  <c r="U1737" i="24" s="1"/>
  <c r="AF1737" i="24" s="1"/>
  <c r="Y1867" i="24"/>
  <c r="AA1867" i="24" s="1"/>
  <c r="AC1867" i="24"/>
  <c r="AE1867" i="24" s="1"/>
  <c r="AE434" i="24"/>
  <c r="AE482" i="24"/>
  <c r="AE666" i="24"/>
  <c r="AA646" i="24"/>
  <c r="AA878" i="24"/>
  <c r="AA1160" i="24"/>
  <c r="AA1034" i="24"/>
  <c r="AE1210" i="24"/>
  <c r="AE1256" i="24"/>
  <c r="U1237" i="24"/>
  <c r="AF1237" i="24" s="1"/>
  <c r="AE1280" i="24"/>
  <c r="AA1560" i="24"/>
  <c r="AE1078" i="24"/>
  <c r="U1158" i="24"/>
  <c r="AF1158" i="24" s="1"/>
  <c r="AA1417" i="24"/>
  <c r="AE1465" i="24"/>
  <c r="U1569" i="24"/>
  <c r="AF1569" i="24" s="1"/>
  <c r="AE1703" i="24"/>
  <c r="AA1989" i="24"/>
  <c r="AA2085" i="24"/>
  <c r="U1526" i="24"/>
  <c r="AF1526" i="24" s="1"/>
  <c r="AA1707" i="24"/>
  <c r="U1740" i="24"/>
  <c r="AF1740" i="24" s="1"/>
  <c r="Y711" i="24"/>
  <c r="AA711" i="24" s="1"/>
  <c r="S1742" i="24"/>
  <c r="U1742" i="24" s="1"/>
  <c r="AF1742" i="24" s="1"/>
  <c r="Y1742" i="24"/>
  <c r="AA1742" i="24" s="1"/>
  <c r="Y2157" i="24"/>
  <c r="AA2157" i="24" s="1"/>
  <c r="AC2157" i="24"/>
  <c r="AE2157" i="24" s="1"/>
  <c r="AC955" i="24"/>
  <c r="AE955" i="24" s="1"/>
  <c r="Y955" i="24"/>
  <c r="AA955" i="24" s="1"/>
  <c r="S1870" i="24"/>
  <c r="U1870" i="24" s="1"/>
  <c r="AF1870" i="24" s="1"/>
  <c r="AC1870" i="24"/>
  <c r="AE1870" i="24" s="1"/>
  <c r="AA2019" i="24"/>
  <c r="Y2026" i="24"/>
  <c r="AA2026" i="24" s="1"/>
  <c r="S2026" i="24"/>
  <c r="U2026" i="24" s="1"/>
  <c r="AF2026" i="24" s="1"/>
  <c r="AC2058" i="24"/>
  <c r="AE2058" i="24" s="1"/>
  <c r="S2058" i="24"/>
  <c r="U2058" i="24" s="1"/>
  <c r="AF2058" i="24" s="1"/>
  <c r="Y2182" i="24"/>
  <c r="AA2182" i="24" s="1"/>
  <c r="S2182" i="24"/>
  <c r="U2182" i="24" s="1"/>
  <c r="AF2182" i="24" s="1"/>
  <c r="S2214" i="24"/>
  <c r="U2214" i="24" s="1"/>
  <c r="AF2214" i="24" s="1"/>
  <c r="AC2214" i="24"/>
  <c r="AE2214" i="24" s="1"/>
  <c r="AA2007" i="24"/>
  <c r="Y2144" i="24"/>
  <c r="AA2144" i="24" s="1"/>
  <c r="S2144" i="24"/>
  <c r="U2144" i="24" s="1"/>
  <c r="AF2144" i="24" s="1"/>
  <c r="Y1482" i="24"/>
  <c r="AA1482" i="24" s="1"/>
  <c r="AC1482" i="24"/>
  <c r="AE1482" i="24" s="1"/>
  <c r="S1851" i="24"/>
  <c r="U1851" i="24" s="1"/>
  <c r="AF1851" i="24" s="1"/>
  <c r="Y1851" i="24"/>
  <c r="AA1851" i="24" s="1"/>
  <c r="AC2027" i="24"/>
  <c r="AE2027" i="24" s="1"/>
  <c r="S2027" i="24"/>
  <c r="U2027" i="24" s="1"/>
  <c r="AF2027" i="24" s="1"/>
  <c r="AC2098" i="24"/>
  <c r="AE2098" i="24" s="1"/>
  <c r="Y2098" i="24"/>
  <c r="AA2098" i="24" s="1"/>
  <c r="Y2171" i="24"/>
  <c r="AA2171" i="24" s="1"/>
  <c r="AC2171" i="24"/>
  <c r="AE2171" i="24" s="1"/>
  <c r="AA983" i="24"/>
  <c r="Y1455" i="24"/>
  <c r="AA1455" i="24" s="1"/>
  <c r="AC1455" i="24"/>
  <c r="AE1455" i="24" s="1"/>
  <c r="Y532" i="24"/>
  <c r="AA532" i="24" s="1"/>
  <c r="S532" i="24"/>
  <c r="U532" i="24" s="1"/>
  <c r="AF532" i="24" s="1"/>
  <c r="U1491" i="24"/>
  <c r="AF1491" i="24" s="1"/>
  <c r="AE1521" i="24"/>
  <c r="AE1753" i="24"/>
  <c r="AA1759" i="24"/>
  <c r="AA1815" i="24"/>
  <c r="AE1932" i="24"/>
  <c r="AC2072" i="24"/>
  <c r="AE2072" i="24" s="1"/>
  <c r="AE2120" i="24"/>
  <c r="AE2068" i="24"/>
  <c r="AE1902" i="24"/>
  <c r="S2406" i="24"/>
  <c r="U2406" i="24" s="1"/>
  <c r="AF2406" i="24" s="1"/>
  <c r="AE730" i="24"/>
  <c r="AC963" i="24"/>
  <c r="AE963" i="24" s="1"/>
  <c r="U1822" i="24"/>
  <c r="AF1822" i="24" s="1"/>
  <c r="AA1910" i="24"/>
  <c r="S1553" i="24"/>
  <c r="U1553" i="24" s="1"/>
  <c r="AF1553" i="24" s="1"/>
  <c r="Y1553" i="24"/>
  <c r="AA1553" i="24" s="1"/>
  <c r="S2409" i="24"/>
  <c r="U2409" i="24" s="1"/>
  <c r="AF2409" i="24" s="1"/>
  <c r="Y2409" i="24"/>
  <c r="AA2409" i="24" s="1"/>
  <c r="S1644" i="24"/>
  <c r="U1644" i="24" s="1"/>
  <c r="AF1644" i="24" s="1"/>
  <c r="AC1644" i="24"/>
  <c r="AE1644" i="24" s="1"/>
  <c r="Y2163" i="24"/>
  <c r="AA2163" i="24" s="1"/>
  <c r="S2163" i="24"/>
  <c r="U2163" i="24" s="1"/>
  <c r="AF2163" i="24" s="1"/>
  <c r="AC2408" i="24"/>
  <c r="AE2408" i="24" s="1"/>
  <c r="S2408" i="24"/>
  <c r="U2408" i="24" s="1"/>
  <c r="AF2408" i="24" s="1"/>
  <c r="Y1760" i="24"/>
  <c r="AA1760" i="24" s="1"/>
  <c r="AC1760" i="24"/>
  <c r="AE1760" i="24" s="1"/>
  <c r="AC1835" i="24"/>
  <c r="AE1835" i="24" s="1"/>
  <c r="S1835" i="24"/>
  <c r="U1835" i="24" s="1"/>
  <c r="AF1835" i="24" s="1"/>
  <c r="Y1798" i="24"/>
  <c r="AA1798" i="24" s="1"/>
  <c r="S1798" i="24"/>
  <c r="U1798" i="24" s="1"/>
  <c r="AF1798" i="24" s="1"/>
  <c r="Y2234" i="24"/>
  <c r="AA2234" i="24" s="1"/>
  <c r="S2234" i="24"/>
  <c r="U2234" i="24" s="1"/>
  <c r="AF2234" i="24" s="1"/>
  <c r="U2076" i="24"/>
  <c r="AF2076" i="24" s="1"/>
  <c r="U1684" i="24"/>
  <c r="AF1684" i="24" s="1"/>
  <c r="AE1715" i="24"/>
  <c r="AA1861" i="24"/>
  <c r="AA1889" i="24"/>
  <c r="AA1365" i="24"/>
  <c r="AA1537" i="24"/>
  <c r="AA1696" i="24"/>
  <c r="AE1756" i="24"/>
  <c r="U1884" i="24"/>
  <c r="AF1884" i="24" s="1"/>
  <c r="AE1980" i="24"/>
  <c r="AE1871" i="24"/>
  <c r="AA2121" i="24"/>
  <c r="AE2367" i="24"/>
  <c r="U2062" i="24"/>
  <c r="AF2062" i="24" s="1"/>
  <c r="AA2078" i="24"/>
  <c r="U2116" i="24"/>
  <c r="AF2116" i="24" s="1"/>
  <c r="U2141" i="24"/>
  <c r="AF2141" i="24" s="1"/>
  <c r="AA2225" i="24"/>
  <c r="U2276" i="24"/>
  <c r="AF2276" i="24" s="1"/>
  <c r="AE294" i="24"/>
  <c r="AA550" i="24"/>
  <c r="AA357" i="24"/>
  <c r="AA1557" i="24"/>
  <c r="AA1587" i="24"/>
  <c r="AA1603" i="24"/>
  <c r="AA2370" i="24"/>
  <c r="U1793" i="24"/>
  <c r="AF1793" i="24" s="1"/>
  <c r="AA2190" i="24"/>
  <c r="AA2293" i="24"/>
  <c r="U2162" i="24"/>
  <c r="AF2162" i="24" s="1"/>
  <c r="U1156" i="24"/>
  <c r="AF1156" i="24" s="1"/>
  <c r="U168" i="24"/>
  <c r="AF168" i="24" s="1"/>
  <c r="U240" i="24"/>
  <c r="AF240" i="24" s="1"/>
  <c r="U236" i="24"/>
  <c r="AF236" i="24" s="1"/>
  <c r="AA284" i="24"/>
  <c r="AA199" i="24"/>
  <c r="AA132" i="24"/>
  <c r="U216" i="24"/>
  <c r="AF216" i="24" s="1"/>
  <c r="AA388" i="24"/>
  <c r="AA427" i="24"/>
  <c r="AE436" i="24"/>
  <c r="AE471" i="24"/>
  <c r="U496" i="24"/>
  <c r="AF496" i="24" s="1"/>
  <c r="U539" i="24"/>
  <c r="AF539" i="24" s="1"/>
  <c r="AE610" i="24"/>
  <c r="AE438" i="24"/>
  <c r="U491" i="24"/>
  <c r="AF491" i="24" s="1"/>
  <c r="AA510" i="24"/>
  <c r="AA400" i="24"/>
  <c r="AA407" i="24"/>
  <c r="AA415" i="24"/>
  <c r="AA416" i="24"/>
  <c r="AE439" i="24"/>
  <c r="AA494" i="24"/>
  <c r="AE380" i="24"/>
  <c r="AE410" i="24"/>
  <c r="AE498" i="24"/>
  <c r="AE601" i="24"/>
  <c r="U631" i="24"/>
  <c r="AF631" i="24" s="1"/>
  <c r="U647" i="24"/>
  <c r="AF647" i="24" s="1"/>
  <c r="AE794" i="24"/>
  <c r="U816" i="24"/>
  <c r="AF816" i="24" s="1"/>
  <c r="AE954" i="24"/>
  <c r="AE626" i="24"/>
  <c r="U695" i="24"/>
  <c r="AF695" i="24" s="1"/>
  <c r="AE750" i="24"/>
  <c r="AE784" i="24"/>
  <c r="AE874" i="24"/>
  <c r="AE960" i="24"/>
  <c r="AE1038" i="24"/>
  <c r="AE595" i="24"/>
  <c r="U735" i="24"/>
  <c r="AF735" i="24" s="1"/>
  <c r="AE753" i="24"/>
  <c r="AE830" i="24"/>
  <c r="AA836" i="24"/>
  <c r="AE882" i="24"/>
  <c r="AA1011" i="24"/>
  <c r="U1104" i="24"/>
  <c r="AF1104" i="24" s="1"/>
  <c r="U1131" i="24"/>
  <c r="AF1131" i="24" s="1"/>
  <c r="AE1007" i="24"/>
  <c r="U1071" i="24"/>
  <c r="AF1071" i="24" s="1"/>
  <c r="AE1060" i="24"/>
  <c r="AE1074" i="24"/>
  <c r="U1114" i="24"/>
  <c r="AF1114" i="24" s="1"/>
  <c r="AE1166" i="24"/>
  <c r="U1221" i="24"/>
  <c r="AF1221" i="24" s="1"/>
  <c r="U1428" i="24"/>
  <c r="AF1428" i="24" s="1"/>
  <c r="U1374" i="24"/>
  <c r="AF1374" i="24" s="1"/>
  <c r="AA1673" i="24"/>
  <c r="U2387" i="24"/>
  <c r="AF2387" i="24" s="1"/>
  <c r="U1293" i="24"/>
  <c r="AF1293" i="24" s="1"/>
  <c r="AE942" i="24"/>
  <c r="Y1054" i="24"/>
  <c r="AA1054" i="24" s="1"/>
  <c r="AC1054" i="24"/>
  <c r="AE1054" i="24" s="1"/>
  <c r="Y1122" i="24"/>
  <c r="AA1122" i="24" s="1"/>
  <c r="S1122" i="24"/>
  <c r="U1122" i="24" s="1"/>
  <c r="AF1122" i="24" s="1"/>
  <c r="S1189" i="24"/>
  <c r="U1189" i="24" s="1"/>
  <c r="AF1189" i="24" s="1"/>
  <c r="Y1189" i="24"/>
  <c r="AA1189" i="24" s="1"/>
  <c r="AC1304" i="24"/>
  <c r="AE1304" i="24" s="1"/>
  <c r="S1304" i="24"/>
  <c r="U1304" i="24" s="1"/>
  <c r="AF1304" i="24" s="1"/>
  <c r="Y804" i="24"/>
  <c r="AA804" i="24" s="1"/>
  <c r="S804" i="24"/>
  <c r="U804" i="24" s="1"/>
  <c r="AF804" i="24" s="1"/>
  <c r="AC838" i="24"/>
  <c r="AE838" i="24" s="1"/>
  <c r="Y838" i="24"/>
  <c r="AA838" i="24" s="1"/>
  <c r="Y920" i="24"/>
  <c r="AA920" i="24" s="1"/>
  <c r="AC920" i="24"/>
  <c r="AE920" i="24" s="1"/>
  <c r="Y932" i="24"/>
  <c r="AA932" i="24" s="1"/>
  <c r="AC932" i="24"/>
  <c r="AE932" i="24" s="1"/>
  <c r="Y1051" i="24"/>
  <c r="AA1051" i="24" s="1"/>
  <c r="AC1051" i="24"/>
  <c r="AE1051" i="24" s="1"/>
  <c r="Y691" i="24"/>
  <c r="AA691" i="24" s="1"/>
  <c r="AC691" i="24"/>
  <c r="AE691" i="24" s="1"/>
  <c r="U230" i="24"/>
  <c r="AF230" i="24" s="1"/>
  <c r="AC240" i="24"/>
  <c r="AE240" i="24" s="1"/>
  <c r="Y168" i="24"/>
  <c r="AA168" i="24" s="1"/>
  <c r="AC216" i="24"/>
  <c r="AE216" i="24" s="1"/>
  <c r="AC236" i="24"/>
  <c r="AE236" i="24" s="1"/>
  <c r="AA271" i="24"/>
  <c r="U360" i="24"/>
  <c r="AF360" i="24" s="1"/>
  <c r="AE431" i="24"/>
  <c r="AC332" i="24"/>
  <c r="AE332" i="24" s="1"/>
  <c r="AC336" i="24"/>
  <c r="AE336" i="24" s="1"/>
  <c r="AC132" i="24"/>
  <c r="AE132" i="24" s="1"/>
  <c r="AA277" i="24"/>
  <c r="AC284" i="24"/>
  <c r="AE284" i="24" s="1"/>
  <c r="S296" i="24"/>
  <c r="U296" i="24" s="1"/>
  <c r="AF296" i="24" s="1"/>
  <c r="S427" i="24"/>
  <c r="U427" i="24" s="1"/>
  <c r="AF427" i="24" s="1"/>
  <c r="U446" i="24"/>
  <c r="AF446" i="24" s="1"/>
  <c r="Y491" i="24"/>
  <c r="AA491" i="24" s="1"/>
  <c r="Y539" i="24"/>
  <c r="AA539" i="24" s="1"/>
  <c r="AC588" i="24"/>
  <c r="AE588" i="24" s="1"/>
  <c r="AE448" i="24"/>
  <c r="AE383" i="24"/>
  <c r="U299" i="24"/>
  <c r="AF299" i="24" s="1"/>
  <c r="S132" i="24"/>
  <c r="U132" i="24" s="1"/>
  <c r="AF132" i="24" s="1"/>
  <c r="AC406" i="24"/>
  <c r="AE406" i="24" s="1"/>
  <c r="S436" i="24"/>
  <c r="U436" i="24" s="1"/>
  <c r="AF436" i="24" s="1"/>
  <c r="AA456" i="24"/>
  <c r="Y498" i="24"/>
  <c r="AA498" i="24" s="1"/>
  <c r="S601" i="24"/>
  <c r="U601" i="24" s="1"/>
  <c r="AF601" i="24" s="1"/>
  <c r="S610" i="24"/>
  <c r="U610" i="24" s="1"/>
  <c r="AF610" i="24" s="1"/>
  <c r="Y626" i="24"/>
  <c r="AA626" i="24" s="1"/>
  <c r="Y641" i="24"/>
  <c r="AA641" i="24" s="1"/>
  <c r="Y647" i="24"/>
  <c r="AA647" i="24" s="1"/>
  <c r="AE655" i="24"/>
  <c r="AE1043" i="24"/>
  <c r="Y750" i="24"/>
  <c r="AA750" i="24" s="1"/>
  <c r="U858" i="24"/>
  <c r="AF858" i="24" s="1"/>
  <c r="Y874" i="24"/>
  <c r="AA874" i="24" s="1"/>
  <c r="S1051" i="24"/>
  <c r="U1051" i="24" s="1"/>
  <c r="AF1051" i="24" s="1"/>
  <c r="AE1034" i="24"/>
  <c r="Y1428" i="24"/>
  <c r="AA1428" i="24" s="1"/>
  <c r="S471" i="24"/>
  <c r="U471" i="24" s="1"/>
  <c r="AF471" i="24" s="1"/>
  <c r="Y471" i="24"/>
  <c r="AA471" i="24" s="1"/>
  <c r="AC496" i="24"/>
  <c r="AE496" i="24" s="1"/>
  <c r="Y496" i="24"/>
  <c r="AA496" i="24" s="1"/>
  <c r="S540" i="24"/>
  <c r="U540" i="24" s="1"/>
  <c r="AF540" i="24" s="1"/>
  <c r="Y540" i="24"/>
  <c r="AA540" i="24" s="1"/>
  <c r="AC540" i="24"/>
  <c r="AE540" i="24" s="1"/>
  <c r="S553" i="24"/>
  <c r="U553" i="24" s="1"/>
  <c r="AF553" i="24" s="1"/>
  <c r="Y553" i="24"/>
  <c r="AA553" i="24" s="1"/>
  <c r="S439" i="24"/>
  <c r="U439" i="24" s="1"/>
  <c r="AF439" i="24" s="1"/>
  <c r="Y439" i="24"/>
  <c r="AA439" i="24" s="1"/>
  <c r="AC624" i="24"/>
  <c r="AE624" i="24" s="1"/>
  <c r="S624" i="24"/>
  <c r="U624" i="24" s="1"/>
  <c r="AF624" i="24" s="1"/>
  <c r="AC770" i="24"/>
  <c r="AE770" i="24" s="1"/>
  <c r="S770" i="24"/>
  <c r="U770" i="24" s="1"/>
  <c r="AF770" i="24" s="1"/>
  <c r="Y770" i="24"/>
  <c r="AA770" i="24" s="1"/>
  <c r="S554" i="24"/>
  <c r="U554" i="24" s="1"/>
  <c r="AF554" i="24" s="1"/>
  <c r="U366" i="24"/>
  <c r="AF366" i="24" s="1"/>
  <c r="AC372" i="24"/>
  <c r="AE372" i="24" s="1"/>
  <c r="S380" i="24"/>
  <c r="U380" i="24" s="1"/>
  <c r="AF380" i="24" s="1"/>
  <c r="S388" i="24"/>
  <c r="U388" i="24" s="1"/>
  <c r="AF388" i="24" s="1"/>
  <c r="Y394" i="24"/>
  <c r="AA394" i="24" s="1"/>
  <c r="Y406" i="24"/>
  <c r="AA406" i="24" s="1"/>
  <c r="Y436" i="24"/>
  <c r="AA436" i="24" s="1"/>
  <c r="Y601" i="24"/>
  <c r="AA601" i="24" s="1"/>
  <c r="S626" i="24"/>
  <c r="U626" i="24" s="1"/>
  <c r="AF626" i="24" s="1"/>
  <c r="Y695" i="24"/>
  <c r="AA695" i="24" s="1"/>
  <c r="AC695" i="24"/>
  <c r="AE695" i="24" s="1"/>
  <c r="S750" i="24"/>
  <c r="U750" i="24" s="1"/>
  <c r="AF750" i="24" s="1"/>
  <c r="AC223" i="24"/>
  <c r="AE223" i="24" s="1"/>
  <c r="U174" i="24"/>
  <c r="AF174" i="24" s="1"/>
  <c r="U206" i="24"/>
  <c r="AF206" i="24" s="1"/>
  <c r="AC168" i="24"/>
  <c r="AE168" i="24" s="1"/>
  <c r="S284" i="24"/>
  <c r="U284" i="24" s="1"/>
  <c r="AF284" i="24" s="1"/>
  <c r="AE367" i="24"/>
  <c r="AC407" i="24"/>
  <c r="AE407" i="24" s="1"/>
  <c r="Y332" i="24"/>
  <c r="AA332" i="24" s="1"/>
  <c r="AC296" i="24"/>
  <c r="AE296" i="24" s="1"/>
  <c r="AE523" i="24"/>
  <c r="S588" i="24"/>
  <c r="U588" i="24" s="1"/>
  <c r="AF588" i="24" s="1"/>
  <c r="AC510" i="24"/>
  <c r="AE510" i="24" s="1"/>
  <c r="AC394" i="24"/>
  <c r="AE394" i="24" s="1"/>
  <c r="AC400" i="24"/>
  <c r="AE400" i="24" s="1"/>
  <c r="AE122" i="24"/>
  <c r="AA130" i="24"/>
  <c r="AC199" i="24"/>
  <c r="AE199" i="24" s="1"/>
  <c r="S223" i="24"/>
  <c r="U223" i="24" s="1"/>
  <c r="AF223" i="24" s="1"/>
  <c r="U186" i="24"/>
  <c r="AF186" i="24" s="1"/>
  <c r="Y358" i="24"/>
  <c r="AA358" i="24" s="1"/>
  <c r="AC427" i="24"/>
  <c r="AE427" i="24" s="1"/>
  <c r="AC451" i="24"/>
  <c r="AE451" i="24" s="1"/>
  <c r="U289" i="24"/>
  <c r="AF289" i="24" s="1"/>
  <c r="AA450" i="24"/>
  <c r="AC494" i="24"/>
  <c r="AE494" i="24" s="1"/>
  <c r="S510" i="24"/>
  <c r="U510" i="24" s="1"/>
  <c r="AF510" i="24" s="1"/>
  <c r="AE368" i="24"/>
  <c r="S400" i="24"/>
  <c r="U400" i="24" s="1"/>
  <c r="AF400" i="24" s="1"/>
  <c r="Y404" i="24"/>
  <c r="AA404" i="24" s="1"/>
  <c r="Y410" i="24"/>
  <c r="AA410" i="24" s="1"/>
  <c r="AC416" i="24"/>
  <c r="AE416" i="24" s="1"/>
  <c r="S498" i="24"/>
  <c r="U498" i="24" s="1"/>
  <c r="AF498" i="24" s="1"/>
  <c r="AA513" i="24"/>
  <c r="AC554" i="24"/>
  <c r="AE554" i="24" s="1"/>
  <c r="AA585" i="24"/>
  <c r="Y610" i="24"/>
  <c r="AA610" i="24" s="1"/>
  <c r="S641" i="24"/>
  <c r="U641" i="24" s="1"/>
  <c r="AF641" i="24" s="1"/>
  <c r="S691" i="24"/>
  <c r="U691" i="24" s="1"/>
  <c r="AF691" i="24" s="1"/>
  <c r="AC647" i="24"/>
  <c r="AE647" i="24" s="1"/>
  <c r="U832" i="24"/>
  <c r="AF832" i="24" s="1"/>
  <c r="Y905" i="24"/>
  <c r="AA905" i="24" s="1"/>
  <c r="S874" i="24"/>
  <c r="U874" i="24" s="1"/>
  <c r="AF874" i="24" s="1"/>
  <c r="S1011" i="24"/>
  <c r="U1011" i="24" s="1"/>
  <c r="AF1011" i="24" s="1"/>
  <c r="U1123" i="24"/>
  <c r="AF1123" i="24" s="1"/>
  <c r="AE924" i="24"/>
  <c r="AA1098" i="24"/>
  <c r="S1054" i="24"/>
  <c r="U1054" i="24" s="1"/>
  <c r="AF1054" i="24" s="1"/>
  <c r="AA1162" i="24"/>
  <c r="S1166" i="24"/>
  <c r="U1166" i="24" s="1"/>
  <c r="AF1166" i="24" s="1"/>
  <c r="S438" i="24"/>
  <c r="U438" i="24" s="1"/>
  <c r="AF438" i="24" s="1"/>
  <c r="Y438" i="24"/>
  <c r="AA438" i="24" s="1"/>
  <c r="S621" i="24"/>
  <c r="U621" i="24" s="1"/>
  <c r="AF621" i="24" s="1"/>
  <c r="Y621" i="24"/>
  <c r="AA621" i="24" s="1"/>
  <c r="AC608" i="24"/>
  <c r="AE608" i="24" s="1"/>
  <c r="S608" i="24"/>
  <c r="U608" i="24" s="1"/>
  <c r="AF608" i="24" s="1"/>
  <c r="Y608" i="24"/>
  <c r="AA608" i="24" s="1"/>
  <c r="Y606" i="24"/>
  <c r="AA606" i="24" s="1"/>
  <c r="AC606" i="24"/>
  <c r="AE606" i="24" s="1"/>
  <c r="AC631" i="24"/>
  <c r="AE631" i="24" s="1"/>
  <c r="Y631" i="24"/>
  <c r="AA631" i="24" s="1"/>
  <c r="Y667" i="24"/>
  <c r="AA667" i="24" s="1"/>
  <c r="S667" i="24"/>
  <c r="U667" i="24" s="1"/>
  <c r="AF667" i="24" s="1"/>
  <c r="Y675" i="24"/>
  <c r="AA675" i="24" s="1"/>
  <c r="S675" i="24"/>
  <c r="U675" i="24" s="1"/>
  <c r="AF675" i="24" s="1"/>
  <c r="Y681" i="24"/>
  <c r="AA681" i="24" s="1"/>
  <c r="S681" i="24"/>
  <c r="U681" i="24" s="1"/>
  <c r="AF681" i="24" s="1"/>
  <c r="Y434" i="24"/>
  <c r="AA434" i="24" s="1"/>
  <c r="S434" i="24"/>
  <c r="U434" i="24" s="1"/>
  <c r="AF434" i="24" s="1"/>
  <c r="Y721" i="24"/>
  <c r="AA721" i="24" s="1"/>
  <c r="AC721" i="24"/>
  <c r="AE721" i="24" s="1"/>
  <c r="S727" i="24"/>
  <c r="U727" i="24" s="1"/>
  <c r="AF727" i="24" s="1"/>
  <c r="AC727" i="24"/>
  <c r="AE727" i="24" s="1"/>
  <c r="Y727" i="24"/>
  <c r="AA727" i="24" s="1"/>
  <c r="Y734" i="24"/>
  <c r="AA734" i="24" s="1"/>
  <c r="S734" i="24"/>
  <c r="U734" i="24" s="1"/>
  <c r="AF734" i="24" s="1"/>
  <c r="Y783" i="24"/>
  <c r="AA783" i="24" s="1"/>
  <c r="S783" i="24"/>
  <c r="U783" i="24" s="1"/>
  <c r="AF783" i="24" s="1"/>
  <c r="AC783" i="24"/>
  <c r="AE783" i="24" s="1"/>
  <c r="Y794" i="24"/>
  <c r="AA794" i="24" s="1"/>
  <c r="S794" i="24"/>
  <c r="U794" i="24" s="1"/>
  <c r="AF794" i="24" s="1"/>
  <c r="Y816" i="24"/>
  <c r="AA816" i="24" s="1"/>
  <c r="AC816" i="24"/>
  <c r="AE816" i="24" s="1"/>
  <c r="S954" i="24"/>
  <c r="U954" i="24" s="1"/>
  <c r="AF954" i="24" s="1"/>
  <c r="Y954" i="24"/>
  <c r="AA954" i="24" s="1"/>
  <c r="Y968" i="24"/>
  <c r="AA968" i="24" s="1"/>
  <c r="AC968" i="24"/>
  <c r="AE968" i="24" s="1"/>
  <c r="Y984" i="24"/>
  <c r="AA984" i="24" s="1"/>
  <c r="AC984" i="24"/>
  <c r="AE984" i="24" s="1"/>
  <c r="Y855" i="24"/>
  <c r="AA855" i="24" s="1"/>
  <c r="S855" i="24"/>
  <c r="U855" i="24" s="1"/>
  <c r="AF855" i="24" s="1"/>
  <c r="AC855" i="24"/>
  <c r="AE855" i="24" s="1"/>
  <c r="Y784" i="24"/>
  <c r="AA784" i="24" s="1"/>
  <c r="S784" i="24"/>
  <c r="U784" i="24" s="1"/>
  <c r="AF784" i="24" s="1"/>
  <c r="Y809" i="24"/>
  <c r="AA809" i="24" s="1"/>
  <c r="S809" i="24"/>
  <c r="U809" i="24" s="1"/>
  <c r="AF809" i="24" s="1"/>
  <c r="Y846" i="24"/>
  <c r="AA846" i="24" s="1"/>
  <c r="S846" i="24"/>
  <c r="U846" i="24" s="1"/>
  <c r="AF846" i="24" s="1"/>
  <c r="Y960" i="24"/>
  <c r="AA960" i="24" s="1"/>
  <c r="S960" i="24"/>
  <c r="U960" i="24" s="1"/>
  <c r="AF960" i="24" s="1"/>
  <c r="AC987" i="24"/>
  <c r="AE987" i="24" s="1"/>
  <c r="Y987" i="24"/>
  <c r="AA987" i="24" s="1"/>
  <c r="S987" i="24"/>
  <c r="U987" i="24" s="1"/>
  <c r="AF987" i="24" s="1"/>
  <c r="S1010" i="24"/>
  <c r="U1010" i="24" s="1"/>
  <c r="AF1010" i="24" s="1"/>
  <c r="Y1010" i="24"/>
  <c r="AA1010" i="24" s="1"/>
  <c r="Y1023" i="24"/>
  <c r="AA1023" i="24" s="1"/>
  <c r="S1023" i="24"/>
  <c r="U1023" i="24" s="1"/>
  <c r="AF1023" i="24" s="1"/>
  <c r="AC1023" i="24"/>
  <c r="AE1023" i="24" s="1"/>
  <c r="S1038" i="24"/>
  <c r="U1038" i="24" s="1"/>
  <c r="AF1038" i="24" s="1"/>
  <c r="Y1038" i="24"/>
  <c r="AA1038" i="24" s="1"/>
  <c r="Y1050" i="24"/>
  <c r="AA1050" i="24" s="1"/>
  <c r="S1050" i="24"/>
  <c r="U1050" i="24" s="1"/>
  <c r="AF1050" i="24" s="1"/>
  <c r="AC716" i="24"/>
  <c r="AE716" i="24" s="1"/>
  <c r="S716" i="24"/>
  <c r="U716" i="24" s="1"/>
  <c r="AF716" i="24" s="1"/>
  <c r="Y716" i="24"/>
  <c r="AA716" i="24" s="1"/>
  <c r="AC735" i="24"/>
  <c r="AE735" i="24" s="1"/>
  <c r="Y735" i="24"/>
  <c r="AA735" i="24" s="1"/>
  <c r="Y753" i="24"/>
  <c r="AA753" i="24" s="1"/>
  <c r="S753" i="24"/>
  <c r="U753" i="24" s="1"/>
  <c r="AF753" i="24" s="1"/>
  <c r="Y775" i="24"/>
  <c r="AA775" i="24" s="1"/>
  <c r="AC775" i="24"/>
  <c r="AE775" i="24" s="1"/>
  <c r="S775" i="24"/>
  <c r="U775" i="24" s="1"/>
  <c r="AF775" i="24" s="1"/>
  <c r="AC803" i="24"/>
  <c r="AE803" i="24" s="1"/>
  <c r="Y803" i="24"/>
  <c r="AA803" i="24" s="1"/>
  <c r="S803" i="24"/>
  <c r="U803" i="24" s="1"/>
  <c r="AF803" i="24" s="1"/>
  <c r="S830" i="24"/>
  <c r="U830" i="24" s="1"/>
  <c r="AF830" i="24" s="1"/>
  <c r="Y830" i="24"/>
  <c r="AA830" i="24" s="1"/>
  <c r="Y882" i="24"/>
  <c r="AA882" i="24" s="1"/>
  <c r="S882" i="24"/>
  <c r="U882" i="24" s="1"/>
  <c r="AF882" i="24" s="1"/>
  <c r="Y887" i="24"/>
  <c r="AA887" i="24" s="1"/>
  <c r="AC887" i="24"/>
  <c r="AE887" i="24" s="1"/>
  <c r="S887" i="24"/>
  <c r="U887" i="24" s="1"/>
  <c r="AF887" i="24" s="1"/>
  <c r="S959" i="24"/>
  <c r="U959" i="24" s="1"/>
  <c r="AF959" i="24" s="1"/>
  <c r="AC959" i="24"/>
  <c r="AE959" i="24" s="1"/>
  <c r="Y959" i="24"/>
  <c r="AA959" i="24" s="1"/>
  <c r="Y1131" i="24"/>
  <c r="AA1131" i="24" s="1"/>
  <c r="AC1131" i="24"/>
  <c r="AE1131" i="24" s="1"/>
  <c r="S991" i="24"/>
  <c r="U991" i="24" s="1"/>
  <c r="AF991" i="24" s="1"/>
  <c r="AC991" i="24"/>
  <c r="AE991" i="24" s="1"/>
  <c r="Y991" i="24"/>
  <c r="AA991" i="24" s="1"/>
  <c r="Y1007" i="24"/>
  <c r="AA1007" i="24" s="1"/>
  <c r="S1007" i="24"/>
  <c r="U1007" i="24" s="1"/>
  <c r="AF1007" i="24" s="1"/>
  <c r="Y1071" i="24"/>
  <c r="AA1071" i="24" s="1"/>
  <c r="AC1071" i="24"/>
  <c r="AE1071" i="24" s="1"/>
  <c r="S1074" i="24"/>
  <c r="U1074" i="24" s="1"/>
  <c r="AF1074" i="24" s="1"/>
  <c r="Y1074" i="24"/>
  <c r="AA1074" i="24" s="1"/>
  <c r="AC1102" i="24"/>
  <c r="AE1102" i="24" s="1"/>
  <c r="Y1102" i="24"/>
  <c r="AA1102" i="24" s="1"/>
  <c r="Y1114" i="24"/>
  <c r="AA1114" i="24" s="1"/>
  <c r="AC1114" i="24"/>
  <c r="AE1114" i="24" s="1"/>
  <c r="S1224" i="24"/>
  <c r="U1224" i="24" s="1"/>
  <c r="AF1224" i="24" s="1"/>
  <c r="Y1224" i="24"/>
  <c r="AA1224" i="24" s="1"/>
  <c r="Y1107" i="24"/>
  <c r="AA1107" i="24" s="1"/>
  <c r="AC1107" i="24"/>
  <c r="AE1107" i="24" s="1"/>
  <c r="AC1195" i="24"/>
  <c r="AE1195" i="24" s="1"/>
  <c r="Y1195" i="24"/>
  <c r="AA1195" i="24" s="1"/>
  <c r="Y1156" i="24"/>
  <c r="AA1156" i="24" s="1"/>
  <c r="AC1156" i="24"/>
  <c r="AE1156" i="24" s="1"/>
  <c r="AC1221" i="24"/>
  <c r="AE1221" i="24" s="1"/>
  <c r="Y1221" i="24"/>
  <c r="AA1221" i="24" s="1"/>
  <c r="Y1285" i="24"/>
  <c r="AA1285" i="24" s="1"/>
  <c r="AC1285" i="24"/>
  <c r="AE1285" i="24" s="1"/>
  <c r="S1352" i="24"/>
  <c r="U1352" i="24" s="1"/>
  <c r="AF1352" i="24" s="1"/>
  <c r="AC1352" i="24"/>
  <c r="AE1352" i="24" s="1"/>
  <c r="Y1352" i="24"/>
  <c r="AA1352" i="24" s="1"/>
  <c r="S1358" i="24"/>
  <c r="U1358" i="24" s="1"/>
  <c r="AF1358" i="24" s="1"/>
  <c r="Y1358" i="24"/>
  <c r="AA1358" i="24" s="1"/>
  <c r="S1397" i="24"/>
  <c r="U1397" i="24" s="1"/>
  <c r="AF1397" i="24" s="1"/>
  <c r="AC1397" i="24"/>
  <c r="AE1397" i="24" s="1"/>
  <c r="Y1397" i="24"/>
  <c r="AA1397" i="24" s="1"/>
  <c r="AC1503" i="24"/>
  <c r="AE1503" i="24" s="1"/>
  <c r="S1503" i="24"/>
  <c r="U1503" i="24" s="1"/>
  <c r="AF1503" i="24" s="1"/>
  <c r="Y1503" i="24"/>
  <c r="AA1503" i="24" s="1"/>
  <c r="AC1542" i="24"/>
  <c r="AE1542" i="24" s="1"/>
  <c r="Y1542" i="24"/>
  <c r="AA1542" i="24" s="1"/>
  <c r="S1542" i="24"/>
  <c r="U1542" i="24" s="1"/>
  <c r="AF1542" i="24" s="1"/>
  <c r="AC1251" i="24"/>
  <c r="AE1251" i="24" s="1"/>
  <c r="Y1251" i="24"/>
  <c r="AA1251" i="24" s="1"/>
  <c r="AC1267" i="24"/>
  <c r="AE1267" i="24" s="1"/>
  <c r="Y1267" i="24"/>
  <c r="AA1267" i="24" s="1"/>
  <c r="Y1321" i="24"/>
  <c r="AA1321" i="24" s="1"/>
  <c r="S1321" i="24"/>
  <c r="U1321" i="24" s="1"/>
  <c r="AF1321" i="24" s="1"/>
  <c r="AC1335" i="24"/>
  <c r="AE1335" i="24" s="1"/>
  <c r="Y1335" i="24"/>
  <c r="AA1335" i="24" s="1"/>
  <c r="S1335" i="24"/>
  <c r="U1335" i="24" s="1"/>
  <c r="AF1335" i="24" s="1"/>
  <c r="AC1370" i="24"/>
  <c r="AE1370" i="24" s="1"/>
  <c r="S1370" i="24"/>
  <c r="U1370" i="24" s="1"/>
  <c r="AF1370" i="24" s="1"/>
  <c r="Y1370" i="24"/>
  <c r="AA1370" i="24" s="1"/>
  <c r="S1456" i="24"/>
  <c r="U1456" i="24" s="1"/>
  <c r="AF1456" i="24" s="1"/>
  <c r="AC1456" i="24"/>
  <c r="AE1456" i="24" s="1"/>
  <c r="S1484" i="24"/>
  <c r="U1484" i="24" s="1"/>
  <c r="AF1484" i="24" s="1"/>
  <c r="Y1484" i="24"/>
  <c r="AA1484" i="24" s="1"/>
  <c r="AC1484" i="24"/>
  <c r="AE1484" i="24" s="1"/>
  <c r="Y1111" i="24"/>
  <c r="AA1111" i="24" s="1"/>
  <c r="S1111" i="24"/>
  <c r="U1111" i="24" s="1"/>
  <c r="AF1111" i="24" s="1"/>
  <c r="AC1111" i="24"/>
  <c r="AE1111" i="24" s="1"/>
  <c r="Y1119" i="24"/>
  <c r="AA1119" i="24" s="1"/>
  <c r="AC1119" i="24"/>
  <c r="AE1119" i="24" s="1"/>
  <c r="Y1242" i="24"/>
  <c r="AA1242" i="24" s="1"/>
  <c r="AC1242" i="24"/>
  <c r="AE1242" i="24" s="1"/>
  <c r="Y1250" i="24"/>
  <c r="AA1250" i="24" s="1"/>
  <c r="S1250" i="24"/>
  <c r="U1250" i="24" s="1"/>
  <c r="AF1250" i="24" s="1"/>
  <c r="Y1266" i="24"/>
  <c r="AA1266" i="24" s="1"/>
  <c r="AC1266" i="24"/>
  <c r="AE1266" i="24" s="1"/>
  <c r="S1266" i="24"/>
  <c r="U1266" i="24" s="1"/>
  <c r="AF1266" i="24" s="1"/>
  <c r="Y1338" i="24"/>
  <c r="AA1338" i="24" s="1"/>
  <c r="S1338" i="24"/>
  <c r="U1338" i="24" s="1"/>
  <c r="AF1338" i="24" s="1"/>
  <c r="S1446" i="24"/>
  <c r="U1446" i="24" s="1"/>
  <c r="AF1446" i="24" s="1"/>
  <c r="AC1446" i="24"/>
  <c r="AE1446" i="24" s="1"/>
  <c r="Y1446" i="24"/>
  <c r="AA1446" i="24" s="1"/>
  <c r="S1474" i="24"/>
  <c r="U1474" i="24" s="1"/>
  <c r="AF1474" i="24" s="1"/>
  <c r="AC1474" i="24"/>
  <c r="AE1474" i="24" s="1"/>
  <c r="Y1474" i="24"/>
  <c r="AA1474" i="24" s="1"/>
  <c r="AC1533" i="24"/>
  <c r="AE1533" i="24" s="1"/>
  <c r="S1533" i="24"/>
  <c r="U1533" i="24" s="1"/>
  <c r="AF1533" i="24" s="1"/>
  <c r="Y1533" i="24"/>
  <c r="AA1533" i="24" s="1"/>
  <c r="AC1346" i="24"/>
  <c r="AE1346" i="24" s="1"/>
  <c r="S1346" i="24"/>
  <c r="U1346" i="24" s="1"/>
  <c r="AF1346" i="24" s="1"/>
  <c r="Y1346" i="24"/>
  <c r="AA1346" i="24" s="1"/>
  <c r="AE418" i="24"/>
  <c r="AE528" i="24"/>
  <c r="AA579" i="24"/>
  <c r="U513" i="24"/>
  <c r="AF513" i="24" s="1"/>
  <c r="U569" i="24"/>
  <c r="AF569" i="24" s="1"/>
  <c r="AE678" i="24"/>
  <c r="AA701" i="24"/>
  <c r="U757" i="24"/>
  <c r="AF757" i="24" s="1"/>
  <c r="AE950" i="24"/>
  <c r="AA982" i="24"/>
  <c r="AE824" i="24"/>
  <c r="AA842" i="24"/>
  <c r="AE1032" i="24"/>
  <c r="AA1211" i="24"/>
  <c r="AE1214" i="24"/>
  <c r="U1342" i="24"/>
  <c r="AF1342" i="24" s="1"/>
  <c r="AE1278" i="24"/>
  <c r="AA1458" i="24"/>
  <c r="AE1386" i="24"/>
  <c r="S2441" i="24"/>
  <c r="U2441" i="24" s="1"/>
  <c r="AF2441" i="24" s="1"/>
  <c r="Y2441" i="24"/>
  <c r="AA2441" i="24" s="1"/>
  <c r="AC2473" i="24"/>
  <c r="AE2473" i="24" s="1"/>
  <c r="S2473" i="24"/>
  <c r="U2473" i="24" s="1"/>
  <c r="AF2473" i="24" s="1"/>
  <c r="Y2473" i="24"/>
  <c r="AA2473" i="24" s="1"/>
  <c r="AC2418" i="24"/>
  <c r="AE2418" i="24" s="1"/>
  <c r="S2418" i="24"/>
  <c r="U2418" i="24" s="1"/>
  <c r="AF2418" i="24" s="1"/>
  <c r="Y2418" i="24"/>
  <c r="AA2418" i="24" s="1"/>
  <c r="AC2498" i="24"/>
  <c r="AE2498" i="24" s="1"/>
  <c r="S2498" i="24"/>
  <c r="U2498" i="24" s="1"/>
  <c r="AF2498" i="24" s="1"/>
  <c r="AA1419" i="24"/>
  <c r="AE911" i="24"/>
  <c r="U834" i="24"/>
  <c r="AF834" i="24" s="1"/>
  <c r="U766" i="24"/>
  <c r="AF766" i="24" s="1"/>
  <c r="U788" i="24"/>
  <c r="AF788" i="24" s="1"/>
  <c r="AE822" i="24"/>
  <c r="AA953" i="24"/>
  <c r="U872" i="24"/>
  <c r="AF872" i="24" s="1"/>
  <c r="AA758" i="24"/>
  <c r="U1334" i="24"/>
  <c r="AF1334" i="24" s="1"/>
  <c r="S1879" i="24"/>
  <c r="U1879" i="24" s="1"/>
  <c r="AF1879" i="24" s="1"/>
  <c r="Y1879" i="24"/>
  <c r="AA1879" i="24" s="1"/>
  <c r="AC1879" i="24"/>
  <c r="AE1879" i="24" s="1"/>
  <c r="S2007" i="24"/>
  <c r="U2007" i="24" s="1"/>
  <c r="AF2007" i="24" s="1"/>
  <c r="AC2007" i="24"/>
  <c r="AE2007" i="24" s="1"/>
  <c r="Y2125" i="24"/>
  <c r="AA2125" i="24" s="1"/>
  <c r="AC2125" i="24"/>
  <c r="AE2125" i="24" s="1"/>
  <c r="S2125" i="24"/>
  <c r="U2125" i="24" s="1"/>
  <c r="AF2125" i="24" s="1"/>
  <c r="Y2199" i="24"/>
  <c r="AA2199" i="24" s="1"/>
  <c r="AC2199" i="24"/>
  <c r="AE2199" i="24" s="1"/>
  <c r="S2199" i="24"/>
  <c r="U2199" i="24" s="1"/>
  <c r="AF2199" i="24" s="1"/>
  <c r="U1244" i="24"/>
  <c r="AF1244" i="24" s="1"/>
  <c r="Y1451" i="24"/>
  <c r="AA1451" i="24" s="1"/>
  <c r="AA1522" i="24"/>
  <c r="AC1422" i="24"/>
  <c r="AE1422" i="24" s="1"/>
  <c r="S1438" i="24"/>
  <c r="U1438" i="24" s="1"/>
  <c r="AF1438" i="24" s="1"/>
  <c r="Y1461" i="24"/>
  <c r="AA1461" i="24" s="1"/>
  <c r="AC1493" i="24"/>
  <c r="AE1493" i="24" s="1"/>
  <c r="Y1511" i="24"/>
  <c r="AA1511" i="24" s="1"/>
  <c r="S1534" i="24"/>
  <c r="U1534" i="24" s="1"/>
  <c r="AF1534" i="24" s="1"/>
  <c r="AC1619" i="24"/>
  <c r="AE1619" i="24" s="1"/>
  <c r="AC1702" i="24"/>
  <c r="AE1702" i="24" s="1"/>
  <c r="AC1830" i="24"/>
  <c r="AE1830" i="24" s="1"/>
  <c r="U1427" i="24"/>
  <c r="AF1427" i="24" s="1"/>
  <c r="S1514" i="24"/>
  <c r="U1514" i="24" s="1"/>
  <c r="AF1514" i="24" s="1"/>
  <c r="S1356" i="24"/>
  <c r="U1356" i="24" s="1"/>
  <c r="AF1356" i="24" s="1"/>
  <c r="AC1356" i="24"/>
  <c r="AE1356" i="24" s="1"/>
  <c r="Y1423" i="24"/>
  <c r="AA1423" i="24" s="1"/>
  <c r="S1423" i="24"/>
  <c r="U1423" i="24" s="1"/>
  <c r="AF1423" i="24" s="1"/>
  <c r="U847" i="24"/>
  <c r="AF847" i="24" s="1"/>
  <c r="AC1967" i="24"/>
  <c r="AE1967" i="24" s="1"/>
  <c r="S1967" i="24"/>
  <c r="U1967" i="24" s="1"/>
  <c r="AF1967" i="24" s="1"/>
  <c r="AC2095" i="24"/>
  <c r="AE2095" i="24" s="1"/>
  <c r="Y2095" i="24"/>
  <c r="AA2095" i="24" s="1"/>
  <c r="Y2122" i="24"/>
  <c r="AA2122" i="24" s="1"/>
  <c r="S2122" i="24"/>
  <c r="U2122" i="24" s="1"/>
  <c r="AF2122" i="24" s="1"/>
  <c r="Y2159" i="24"/>
  <c r="AA2159" i="24" s="1"/>
  <c r="S2159" i="24"/>
  <c r="U2159" i="24" s="1"/>
  <c r="AF2159" i="24" s="1"/>
  <c r="Y2478" i="24"/>
  <c r="AA2478" i="24" s="1"/>
  <c r="AC2478" i="24"/>
  <c r="AE2478" i="24" s="1"/>
  <c r="AE974" i="24"/>
  <c r="U1146" i="24"/>
  <c r="AF1146" i="24" s="1"/>
  <c r="AA1320" i="24"/>
  <c r="AA1209" i="24"/>
  <c r="U1030" i="24"/>
  <c r="AF1030" i="24" s="1"/>
  <c r="U1341" i="24"/>
  <c r="AF1341" i="24" s="1"/>
  <c r="Y1401" i="24"/>
  <c r="AA1401" i="24" s="1"/>
  <c r="S1766" i="24"/>
  <c r="U1766" i="24" s="1"/>
  <c r="AF1766" i="24" s="1"/>
  <c r="S1830" i="24"/>
  <c r="U1830" i="24" s="1"/>
  <c r="AF1830" i="24" s="1"/>
  <c r="AE1443" i="24"/>
  <c r="AA1523" i="24"/>
  <c r="U2158" i="24"/>
  <c r="AF2158" i="24" s="1"/>
  <c r="U2242" i="24"/>
  <c r="AF2242" i="24" s="1"/>
  <c r="AE2291" i="24"/>
  <c r="AE2343" i="24"/>
  <c r="AE2375" i="24"/>
  <c r="AE2407" i="24"/>
  <c r="AA2395" i="24"/>
  <c r="Y2295" i="24"/>
  <c r="AA2295" i="24" s="1"/>
  <c r="Y2140" i="24"/>
  <c r="AA2140" i="24" s="1"/>
  <c r="U241" i="24"/>
  <c r="AF241" i="24" s="1"/>
  <c r="AA349" i="24"/>
  <c r="AC1675" i="24"/>
  <c r="AE1675" i="24" s="1"/>
  <c r="S1675" i="24"/>
  <c r="U1675" i="24" s="1"/>
  <c r="AF1675" i="24" s="1"/>
  <c r="Y2056" i="24"/>
  <c r="AA2056" i="24" s="1"/>
  <c r="S2056" i="24"/>
  <c r="U2056" i="24" s="1"/>
  <c r="AF2056" i="24" s="1"/>
  <c r="AC2286" i="24"/>
  <c r="AE2286" i="24" s="1"/>
  <c r="Y2286" i="24"/>
  <c r="AA2286" i="24" s="1"/>
  <c r="Y2066" i="24"/>
  <c r="AA2066" i="24" s="1"/>
  <c r="S2066" i="24"/>
  <c r="U2066" i="24" s="1"/>
  <c r="AF2066" i="24" s="1"/>
  <c r="Y2091" i="24"/>
  <c r="AA2091" i="24" s="1"/>
  <c r="AC2091" i="24"/>
  <c r="AE2091" i="24" s="1"/>
  <c r="Y1730" i="24"/>
  <c r="AA1730" i="24" s="1"/>
  <c r="AC1730" i="24"/>
  <c r="AE1730" i="24" s="1"/>
  <c r="Y1762" i="24"/>
  <c r="AA1762" i="24" s="1"/>
  <c r="S1762" i="24"/>
  <c r="U1762" i="24" s="1"/>
  <c r="AF1762" i="24" s="1"/>
  <c r="AC2420" i="24"/>
  <c r="AE2420" i="24" s="1"/>
  <c r="AC1796" i="24"/>
  <c r="AE1796" i="24" s="1"/>
  <c r="S1796" i="24"/>
  <c r="U1796" i="24" s="1"/>
  <c r="AF1796" i="24" s="1"/>
  <c r="S2237" i="24"/>
  <c r="U2237" i="24" s="1"/>
  <c r="AF2237" i="24" s="1"/>
  <c r="Y2237" i="24"/>
  <c r="AA2237" i="24" s="1"/>
  <c r="S2312" i="24"/>
  <c r="U2312" i="24" s="1"/>
  <c r="AF2312" i="24" s="1"/>
  <c r="Y2312" i="24"/>
  <c r="AA2312" i="24" s="1"/>
  <c r="AC2328" i="24"/>
  <c r="AE2328" i="24" s="1"/>
  <c r="Y2328" i="24"/>
  <c r="AA2328" i="24" s="1"/>
  <c r="Y2344" i="24"/>
  <c r="AA2344" i="24" s="1"/>
  <c r="AC2344" i="24"/>
  <c r="AE2344" i="24" s="1"/>
  <c r="S2344" i="24"/>
  <c r="U2344" i="24" s="1"/>
  <c r="AF2344" i="24" s="1"/>
  <c r="S2360" i="24"/>
  <c r="U2360" i="24" s="1"/>
  <c r="AF2360" i="24" s="1"/>
  <c r="AC2360" i="24"/>
  <c r="AE2360" i="24" s="1"/>
  <c r="Y2360" i="24"/>
  <c r="AA2360" i="24" s="1"/>
  <c r="Y2392" i="24"/>
  <c r="AA2392" i="24" s="1"/>
  <c r="AC2392" i="24"/>
  <c r="AE2392" i="24" s="1"/>
  <c r="S2424" i="24"/>
  <c r="U2424" i="24" s="1"/>
  <c r="AF2424" i="24" s="1"/>
  <c r="AC2424" i="24"/>
  <c r="AE2424" i="24" s="1"/>
  <c r="AC2449" i="24"/>
  <c r="AE2449" i="24" s="1"/>
  <c r="Y2449" i="24"/>
  <c r="AA2449" i="24" s="1"/>
  <c r="AC2472" i="24"/>
  <c r="AE2472" i="24" s="1"/>
  <c r="S2472" i="24"/>
  <c r="U2472" i="24" s="1"/>
  <c r="AF2472" i="24" s="1"/>
  <c r="Y2472" i="24"/>
  <c r="AA2472" i="24" s="1"/>
  <c r="S1915" i="24"/>
  <c r="U1915" i="24" s="1"/>
  <c r="AF1915" i="24" s="1"/>
  <c r="Y1915" i="24"/>
  <c r="AA1915" i="24" s="1"/>
  <c r="S2188" i="24"/>
  <c r="U2188" i="24" s="1"/>
  <c r="AF2188" i="24" s="1"/>
  <c r="Y2188" i="24"/>
  <c r="AA2188" i="24" s="1"/>
  <c r="S2226" i="24"/>
  <c r="U2226" i="24" s="1"/>
  <c r="AF2226" i="24" s="1"/>
  <c r="AC2226" i="24"/>
  <c r="AE2226" i="24" s="1"/>
  <c r="S2279" i="24"/>
  <c r="U2279" i="24" s="1"/>
  <c r="AF2279" i="24" s="1"/>
  <c r="Y2279" i="24"/>
  <c r="AA2279" i="24" s="1"/>
  <c r="AC2437" i="24"/>
  <c r="AE2437" i="24" s="1"/>
  <c r="S2437" i="24"/>
  <c r="U2437" i="24" s="1"/>
  <c r="AF2437" i="24" s="1"/>
  <c r="S2500" i="24"/>
  <c r="U2500" i="24" s="1"/>
  <c r="AF2500" i="24" s="1"/>
  <c r="AC2500" i="24"/>
  <c r="AE2500" i="24" s="1"/>
  <c r="Y205" i="24"/>
  <c r="AA205" i="24" s="1"/>
  <c r="AC205" i="24"/>
  <c r="AE205" i="24" s="1"/>
  <c r="AC346" i="24"/>
  <c r="AE346" i="24" s="1"/>
  <c r="Y346" i="24"/>
  <c r="AA346" i="24" s="1"/>
  <c r="S346" i="24"/>
  <c r="U346" i="24" s="1"/>
  <c r="AF346" i="24" s="1"/>
  <c r="Y879" i="24"/>
  <c r="AA879" i="24" s="1"/>
  <c r="AC879" i="24"/>
  <c r="AE879" i="24" s="1"/>
  <c r="S879" i="24"/>
  <c r="U879" i="24" s="1"/>
  <c r="AF879" i="24" s="1"/>
  <c r="S714" i="24"/>
  <c r="U714" i="24" s="1"/>
  <c r="AF714" i="24" s="1"/>
  <c r="Y714" i="24"/>
  <c r="AA714" i="24" s="1"/>
  <c r="AC1793" i="24"/>
  <c r="AE1793" i="24" s="1"/>
  <c r="Y1793" i="24"/>
  <c r="AA1793" i="24" s="1"/>
  <c r="AE1994" i="24"/>
  <c r="AA141" i="24"/>
  <c r="AA1383" i="24"/>
  <c r="Y2269" i="24"/>
  <c r="AA2269" i="24" s="1"/>
  <c r="S2269" i="24"/>
  <c r="U2269" i="24" s="1"/>
  <c r="AF2269" i="24" s="1"/>
  <c r="S2354" i="24"/>
  <c r="U2354" i="24" s="1"/>
  <c r="AF2354" i="24" s="1"/>
  <c r="Y2354" i="24"/>
  <c r="AA2354" i="24" s="1"/>
  <c r="AA811" i="24"/>
  <c r="Y1931" i="24"/>
  <c r="AA1931" i="24" s="1"/>
  <c r="S1931" i="24"/>
  <c r="U1931" i="24" s="1"/>
  <c r="AF1931" i="24" s="1"/>
  <c r="AC1927" i="24"/>
  <c r="AE1927" i="24" s="1"/>
  <c r="S1927" i="24"/>
  <c r="U1927" i="24" s="1"/>
  <c r="AF1927" i="24" s="1"/>
  <c r="AE2194" i="24"/>
  <c r="AC2189" i="24"/>
  <c r="AE2189" i="24" s="1"/>
  <c r="Y2189" i="24"/>
  <c r="AA2189" i="24" s="1"/>
  <c r="AC2304" i="24"/>
  <c r="AE2304" i="24" s="1"/>
  <c r="Y2304" i="24"/>
  <c r="AA2304" i="24" s="1"/>
  <c r="AC2384" i="24"/>
  <c r="AE2384" i="24" s="1"/>
  <c r="S2384" i="24"/>
  <c r="U2384" i="24" s="1"/>
  <c r="AF2384" i="24" s="1"/>
  <c r="AA2499" i="24"/>
  <c r="S2299" i="24"/>
  <c r="U2299" i="24" s="1"/>
  <c r="AF2299" i="24" s="1"/>
  <c r="Y2299" i="24"/>
  <c r="AA2299" i="24" s="1"/>
  <c r="AA518" i="24"/>
  <c r="Y791" i="24"/>
  <c r="AA791" i="24" s="1"/>
  <c r="S791" i="24"/>
  <c r="U791" i="24" s="1"/>
  <c r="AF791" i="24" s="1"/>
  <c r="AC979" i="24"/>
  <c r="AE979" i="24" s="1"/>
  <c r="Y979" i="24"/>
  <c r="AA979" i="24" s="1"/>
  <c r="S899" i="24"/>
  <c r="U899" i="24" s="1"/>
  <c r="AF899" i="24" s="1"/>
  <c r="Y899" i="24"/>
  <c r="AA899" i="24" s="1"/>
  <c r="S2315" i="24"/>
  <c r="U2315" i="24" s="1"/>
  <c r="AF2315" i="24" s="1"/>
  <c r="Y2315" i="24"/>
  <c r="AA2315" i="24" s="1"/>
  <c r="U2225" i="24"/>
  <c r="AF2225" i="24" s="1"/>
  <c r="S2258" i="24"/>
  <c r="U2258" i="24" s="1"/>
  <c r="AF2258" i="24" s="1"/>
  <c r="Y2258" i="24"/>
  <c r="AA2258" i="24" s="1"/>
  <c r="Y2215" i="24"/>
  <c r="AA2215" i="24" s="1"/>
  <c r="S2215" i="24"/>
  <c r="U2215" i="24" s="1"/>
  <c r="AF2215" i="24" s="1"/>
  <c r="AC550" i="24"/>
  <c r="AE550" i="24" s="1"/>
  <c r="S550" i="24"/>
  <c r="U550" i="24" s="1"/>
  <c r="AF550" i="24" s="1"/>
  <c r="U1985" i="24"/>
  <c r="AF1985" i="24" s="1"/>
  <c r="AC883" i="24"/>
  <c r="AE883" i="24" s="1"/>
  <c r="S883" i="24"/>
  <c r="U883" i="24" s="1"/>
  <c r="AF883" i="24" s="1"/>
  <c r="Y1124" i="24"/>
  <c r="AA1124" i="24" s="1"/>
  <c r="S1124" i="24"/>
  <c r="U1124" i="24" s="1"/>
  <c r="AF1124" i="24" s="1"/>
  <c r="S1359" i="24"/>
  <c r="U1359" i="24" s="1"/>
  <c r="AF1359" i="24" s="1"/>
  <c r="AC1359" i="24"/>
  <c r="AE1359" i="24" s="1"/>
  <c r="U1873" i="24"/>
  <c r="AF1873" i="24" s="1"/>
  <c r="S2291" i="24"/>
  <c r="U2291" i="24" s="1"/>
  <c r="AF2291" i="24" s="1"/>
  <c r="Y2291" i="24"/>
  <c r="AA2291" i="24" s="1"/>
  <c r="Y1816" i="24"/>
  <c r="AA1816" i="24" s="1"/>
  <c r="AC1816" i="24"/>
  <c r="AE1816" i="24" s="1"/>
  <c r="S2379" i="24"/>
  <c r="U2379" i="24" s="1"/>
  <c r="AF2379" i="24" s="1"/>
  <c r="Y2379" i="24"/>
  <c r="AA2379" i="24" s="1"/>
  <c r="S2375" i="24"/>
  <c r="U2375" i="24" s="1"/>
  <c r="AF2375" i="24" s="1"/>
  <c r="Y2375" i="24"/>
  <c r="AA2375" i="24" s="1"/>
  <c r="S2431" i="24"/>
  <c r="U2431" i="24" s="1"/>
  <c r="AF2431" i="24" s="1"/>
  <c r="AC2431" i="24"/>
  <c r="AE2431" i="24" s="1"/>
  <c r="S2367" i="24"/>
  <c r="U2367" i="24" s="1"/>
  <c r="AF2367" i="24" s="1"/>
  <c r="Y2367" i="24"/>
  <c r="AA2367" i="24" s="1"/>
  <c r="S2447" i="24"/>
  <c r="U2447" i="24" s="1"/>
  <c r="AF2447" i="24" s="1"/>
  <c r="AC2447" i="24"/>
  <c r="AE2447" i="24" s="1"/>
  <c r="AE779" i="24"/>
  <c r="AA2118" i="24"/>
  <c r="AE2000" i="24"/>
  <c r="S2391" i="24"/>
  <c r="U2391" i="24" s="1"/>
  <c r="AF2391" i="24" s="1"/>
  <c r="Y2391" i="24"/>
  <c r="AA2391" i="24" s="1"/>
  <c r="AA2108" i="24"/>
  <c r="AA2132" i="24"/>
  <c r="AE2249" i="24"/>
  <c r="U245" i="24"/>
  <c r="AF245" i="24" s="1"/>
  <c r="AA272" i="24"/>
  <c r="U1325" i="24"/>
  <c r="AF1325" i="24" s="1"/>
  <c r="AA1019" i="24"/>
  <c r="U1717" i="24"/>
  <c r="AF1717" i="24" s="1"/>
  <c r="U1331" i="24"/>
  <c r="AF1331" i="24" s="1"/>
  <c r="AC1995" i="24"/>
  <c r="AE1995" i="24" s="1"/>
  <c r="S1995" i="24"/>
  <c r="U1995" i="24" s="1"/>
  <c r="AF1995" i="24" s="1"/>
  <c r="AE2301" i="24"/>
  <c r="Y582" i="24"/>
  <c r="AA582" i="24" s="1"/>
  <c r="S582" i="24"/>
  <c r="U582" i="24" s="1"/>
  <c r="AF582" i="24" s="1"/>
  <c r="S807" i="24"/>
  <c r="U807" i="24" s="1"/>
  <c r="AF807" i="24" s="1"/>
  <c r="Y807" i="24"/>
  <c r="AA807" i="24" s="1"/>
  <c r="Y975" i="24"/>
  <c r="AA975" i="24" s="1"/>
  <c r="AC975" i="24"/>
  <c r="AE975" i="24" s="1"/>
  <c r="AA1147" i="24"/>
  <c r="S1351" i="24"/>
  <c r="U1351" i="24" s="1"/>
  <c r="AF1351" i="24" s="1"/>
  <c r="AC1351" i="24"/>
  <c r="AE1351" i="24" s="1"/>
  <c r="S1191" i="24"/>
  <c r="U1191" i="24" s="1"/>
  <c r="AF1191" i="24" s="1"/>
  <c r="AC1191" i="24"/>
  <c r="AE1191" i="24" s="1"/>
  <c r="AA1342" i="24"/>
  <c r="Y1649" i="24"/>
  <c r="AA1649" i="24" s="1"/>
  <c r="S1649" i="24"/>
  <c r="U1649" i="24" s="1"/>
  <c r="AF1649" i="24" s="1"/>
  <c r="Y1669" i="24"/>
  <c r="AA1669" i="24" s="1"/>
  <c r="AC1669" i="24"/>
  <c r="AE1669" i="24" s="1"/>
  <c r="AC2178" i="24"/>
  <c r="AE2178" i="24" s="1"/>
  <c r="S2178" i="24"/>
  <c r="U2178" i="24" s="1"/>
  <c r="AF2178" i="24" s="1"/>
  <c r="Y2242" i="24"/>
  <c r="AA2242" i="24" s="1"/>
  <c r="AC2242" i="24"/>
  <c r="AE2242" i="24" s="1"/>
  <c r="S2483" i="24"/>
  <c r="U2483" i="24" s="1"/>
  <c r="AF2483" i="24" s="1"/>
  <c r="AC2483" i="24"/>
  <c r="AE2483" i="24" s="1"/>
  <c r="S1816" i="24"/>
  <c r="U1816" i="24" s="1"/>
  <c r="AF1816" i="24" s="1"/>
  <c r="U1949" i="24"/>
  <c r="AF1949" i="24" s="1"/>
  <c r="U2065" i="24"/>
  <c r="AF2065" i="24" s="1"/>
  <c r="U1612" i="24"/>
  <c r="AF1612" i="24" s="1"/>
  <c r="AE2411" i="24"/>
  <c r="AA2479" i="24"/>
  <c r="U2044" i="24"/>
  <c r="AF2044" i="24" s="1"/>
  <c r="AE2207" i="24"/>
  <c r="AE1890" i="24"/>
  <c r="U1892" i="24"/>
  <c r="AF1892" i="24" s="1"/>
  <c r="AA1908" i="24"/>
  <c r="U1956" i="24"/>
  <c r="AF1956" i="24" s="1"/>
  <c r="U2004" i="24"/>
  <c r="AF2004" i="24" s="1"/>
  <c r="AE2100" i="24"/>
  <c r="AE2233" i="24"/>
  <c r="AA2124" i="24"/>
  <c r="U1872" i="24"/>
  <c r="AF1872" i="24" s="1"/>
  <c r="AA1920" i="24"/>
  <c r="AA1936" i="24"/>
  <c r="AE1984" i="24"/>
  <c r="AA2112" i="24"/>
  <c r="AE2187" i="24"/>
  <c r="AE640" i="24"/>
  <c r="AA594" i="24"/>
  <c r="AA1168" i="24"/>
  <c r="U1380" i="24"/>
  <c r="AF1380" i="24" s="1"/>
  <c r="AA547" i="24"/>
  <c r="AE719" i="24"/>
  <c r="U1022" i="24"/>
  <c r="AF1022" i="24" s="1"/>
  <c r="AE1056" i="24"/>
  <c r="AA1170" i="24"/>
  <c r="U1181" i="24"/>
  <c r="AF1181" i="24" s="1"/>
  <c r="AA1527" i="24"/>
  <c r="U1637" i="24"/>
  <c r="AF1637" i="24" s="1"/>
  <c r="AA1813" i="24"/>
  <c r="AA2259" i="24"/>
  <c r="AE2430" i="24"/>
  <c r="AE2462" i="24"/>
  <c r="AE2494" i="24"/>
  <c r="U2493" i="24"/>
  <c r="AF2493" i="24" s="1"/>
  <c r="AA1310" i="24"/>
  <c r="AE1530" i="24"/>
  <c r="U2011" i="24"/>
  <c r="AF2011" i="24" s="1"/>
  <c r="AE2175" i="24"/>
  <c r="AE2235" i="24"/>
  <c r="U2201" i="24"/>
  <c r="AF2201" i="24" s="1"/>
  <c r="AA2486" i="24"/>
  <c r="AE1832" i="24"/>
  <c r="AA2134" i="24"/>
  <c r="AE2452" i="24"/>
  <c r="AA114" i="24"/>
  <c r="AA144" i="24"/>
  <c r="U233" i="24"/>
  <c r="AF233" i="24" s="1"/>
  <c r="AE242" i="24"/>
  <c r="AE145" i="24"/>
  <c r="AA180" i="24"/>
  <c r="AE264" i="24"/>
  <c r="AE273" i="24"/>
  <c r="AA304" i="24"/>
  <c r="AA261" i="24"/>
  <c r="AA391" i="24"/>
  <c r="AE248" i="24"/>
  <c r="AA263" i="24"/>
  <c r="AE318" i="24"/>
  <c r="AA395" i="24"/>
  <c r="AA419" i="24"/>
  <c r="U500" i="24"/>
  <c r="AF500" i="24" s="1"/>
  <c r="U516" i="24"/>
  <c r="AF516" i="24" s="1"/>
  <c r="AE627" i="24"/>
  <c r="AA423" i="24"/>
  <c r="AA431" i="24"/>
  <c r="AE579" i="24"/>
  <c r="AE899" i="24"/>
  <c r="AE1028" i="24"/>
  <c r="AA1208" i="24"/>
  <c r="AA999" i="24"/>
  <c r="U1199" i="24"/>
  <c r="AF1199" i="24" s="1"/>
  <c r="AA1233" i="24"/>
  <c r="U1452" i="24"/>
  <c r="AF1452" i="24" s="1"/>
  <c r="U1480" i="24"/>
  <c r="AF1480" i="24" s="1"/>
  <c r="U1306" i="24"/>
  <c r="AF1306" i="24" s="1"/>
  <c r="U1392" i="24"/>
  <c r="AF1392" i="24" s="1"/>
  <c r="U1412" i="24"/>
  <c r="AF1412" i="24" s="1"/>
  <c r="U1634" i="24"/>
  <c r="AF1634" i="24" s="1"/>
  <c r="U1665" i="24"/>
  <c r="AF1665" i="24" s="1"/>
  <c r="AE2174" i="24"/>
  <c r="U1544" i="24"/>
  <c r="AF1544" i="24" s="1"/>
  <c r="U1867" i="24"/>
  <c r="AF1867" i="24" s="1"/>
  <c r="U2001" i="24"/>
  <c r="AF2001" i="24" s="1"/>
  <c r="AA2096" i="24"/>
  <c r="U2109" i="24"/>
  <c r="AF2109" i="24" s="1"/>
  <c r="AE2465" i="24"/>
  <c r="U2166" i="24"/>
  <c r="AF2166" i="24" s="1"/>
  <c r="AA2185" i="24"/>
  <c r="U2339" i="24"/>
  <c r="AF2339" i="24" s="1"/>
  <c r="AE184" i="24"/>
  <c r="AE524" i="24"/>
  <c r="U293" i="24"/>
  <c r="AF293" i="24" s="1"/>
  <c r="AA363" i="24"/>
  <c r="AA956" i="24"/>
  <c r="AA992" i="24"/>
  <c r="AE1193" i="24"/>
  <c r="AE681" i="24"/>
  <c r="U798" i="24"/>
  <c r="AF798" i="24" s="1"/>
  <c r="AA1366" i="24"/>
  <c r="U1528" i="24"/>
  <c r="AF1528" i="24" s="1"/>
  <c r="U782" i="24"/>
  <c r="AF782" i="24" s="1"/>
  <c r="U867" i="24"/>
  <c r="AF867" i="24" s="1"/>
  <c r="AA1281" i="24"/>
  <c r="U1580" i="24"/>
  <c r="AF1580" i="24" s="1"/>
  <c r="AE1885" i="24"/>
  <c r="AE1917" i="24"/>
  <c r="AE1998" i="24"/>
  <c r="U2161" i="24"/>
  <c r="AF2161" i="24" s="1"/>
  <c r="AA2198" i="24"/>
  <c r="U1677" i="24"/>
  <c r="AF1677" i="24" s="1"/>
  <c r="U1856" i="24"/>
  <c r="AF1856" i="24" s="1"/>
  <c r="U1881" i="24"/>
  <c r="AF1881" i="24" s="1"/>
  <c r="U1905" i="24"/>
  <c r="AF1905" i="24" s="1"/>
  <c r="U2331" i="24"/>
  <c r="AF2331" i="24" s="1"/>
  <c r="U1869" i="24"/>
  <c r="AF1869" i="24" s="1"/>
  <c r="U1933" i="24"/>
  <c r="AF1933" i="24" s="1"/>
  <c r="AE2468" i="24"/>
  <c r="U1889" i="24"/>
  <c r="AF1889" i="24" s="1"/>
  <c r="U1907" i="24"/>
  <c r="AF1907" i="24" s="1"/>
  <c r="S177" i="24"/>
  <c r="U177" i="24" s="1"/>
  <c r="AF177" i="24" s="1"/>
  <c r="Y177" i="24"/>
  <c r="AA177" i="24" s="1"/>
  <c r="AC177" i="24"/>
  <c r="AE177" i="24" s="1"/>
  <c r="Y166" i="24"/>
  <c r="AA166" i="24" s="1"/>
  <c r="AC166" i="24"/>
  <c r="AE166" i="24" s="1"/>
  <c r="AC396" i="24"/>
  <c r="AE396" i="24" s="1"/>
  <c r="Y396" i="24"/>
  <c r="AA396" i="24" s="1"/>
  <c r="Y411" i="24"/>
  <c r="AA411" i="24" s="1"/>
  <c r="S411" i="24"/>
  <c r="U411" i="24" s="1"/>
  <c r="AF411" i="24" s="1"/>
  <c r="AC411" i="24"/>
  <c r="AE411" i="24" s="1"/>
  <c r="AC420" i="24"/>
  <c r="AE420" i="24" s="1"/>
  <c r="Y420" i="24"/>
  <c r="AA420" i="24" s="1"/>
  <c r="Y488" i="24"/>
  <c r="AA488" i="24" s="1"/>
  <c r="AC488" i="24"/>
  <c r="AE488" i="24" s="1"/>
  <c r="S614" i="24"/>
  <c r="U614" i="24" s="1"/>
  <c r="AF614" i="24" s="1"/>
  <c r="AC614" i="24"/>
  <c r="AE614" i="24" s="1"/>
  <c r="S392" i="24"/>
  <c r="U392" i="24" s="1"/>
  <c r="AF392" i="24" s="1"/>
  <c r="AC392" i="24"/>
  <c r="AE392" i="24" s="1"/>
  <c r="Y661" i="24"/>
  <c r="AA661" i="24" s="1"/>
  <c r="S661" i="24"/>
  <c r="U661" i="24" s="1"/>
  <c r="AF661" i="24" s="1"/>
  <c r="S756" i="24"/>
  <c r="U756" i="24" s="1"/>
  <c r="AF756" i="24" s="1"/>
  <c r="Y756" i="24"/>
  <c r="AA756" i="24" s="1"/>
  <c r="AC589" i="24"/>
  <c r="AE589" i="24" s="1"/>
  <c r="Y589" i="24"/>
  <c r="AA589" i="24" s="1"/>
  <c r="S665" i="24"/>
  <c r="U665" i="24" s="1"/>
  <c r="AF665" i="24" s="1"/>
  <c r="AC665" i="24"/>
  <c r="AE665" i="24" s="1"/>
  <c r="Y665" i="24"/>
  <c r="AA665" i="24" s="1"/>
  <c r="S850" i="24"/>
  <c r="U850" i="24" s="1"/>
  <c r="AF850" i="24" s="1"/>
  <c r="AC850" i="24"/>
  <c r="AE850" i="24" s="1"/>
  <c r="S946" i="24"/>
  <c r="U946" i="24" s="1"/>
  <c r="AF946" i="24" s="1"/>
  <c r="AC946" i="24"/>
  <c r="AE946" i="24" s="1"/>
  <c r="Y946" i="24"/>
  <c r="AA946" i="24" s="1"/>
  <c r="AC966" i="24"/>
  <c r="AE966" i="24" s="1"/>
  <c r="Y966" i="24"/>
  <c r="AA966" i="24" s="1"/>
  <c r="AC1006" i="24"/>
  <c r="AE1006" i="24" s="1"/>
  <c r="Y1006" i="24"/>
  <c r="AA1006" i="24" s="1"/>
  <c r="Y1018" i="24"/>
  <c r="AA1018" i="24" s="1"/>
  <c r="S1018" i="24"/>
  <c r="U1018" i="24" s="1"/>
  <c r="AF1018" i="24" s="1"/>
  <c r="AC731" i="24"/>
  <c r="AE731" i="24" s="1"/>
  <c r="S731" i="24"/>
  <c r="U731" i="24" s="1"/>
  <c r="AF731" i="24" s="1"/>
  <c r="Y1015" i="24"/>
  <c r="AA1015" i="24" s="1"/>
  <c r="S1015" i="24"/>
  <c r="U1015" i="24" s="1"/>
  <c r="AF1015" i="24" s="1"/>
  <c r="AC1015" i="24"/>
  <c r="AE1015" i="24" s="1"/>
  <c r="Y876" i="24"/>
  <c r="AA876" i="24" s="1"/>
  <c r="S876" i="24"/>
  <c r="U876" i="24" s="1"/>
  <c r="AF876" i="24" s="1"/>
  <c r="AC876" i="24"/>
  <c r="AE876" i="24" s="1"/>
  <c r="Y1047" i="24"/>
  <c r="AA1047" i="24" s="1"/>
  <c r="AC1047" i="24"/>
  <c r="AE1047" i="24" s="1"/>
  <c r="Y1229" i="24"/>
  <c r="AA1229" i="24" s="1"/>
  <c r="S1229" i="24"/>
  <c r="U1229" i="24" s="1"/>
  <c r="AF1229" i="24" s="1"/>
  <c r="AC1229" i="24"/>
  <c r="AE1229" i="24" s="1"/>
  <c r="S903" i="24"/>
  <c r="U903" i="24" s="1"/>
  <c r="AF903" i="24" s="1"/>
  <c r="Y903" i="24"/>
  <c r="AA903" i="24" s="1"/>
  <c r="AC903" i="24"/>
  <c r="AE903" i="24" s="1"/>
  <c r="Y1000" i="24"/>
  <c r="AA1000" i="24" s="1"/>
  <c r="S1000" i="24"/>
  <c r="U1000" i="24" s="1"/>
  <c r="AF1000" i="24" s="1"/>
  <c r="AC1106" i="24"/>
  <c r="AE1106" i="24" s="1"/>
  <c r="Y1106" i="24"/>
  <c r="AA1106" i="24" s="1"/>
  <c r="Y1151" i="24"/>
  <c r="AA1151" i="24" s="1"/>
  <c r="AC1151" i="24"/>
  <c r="AE1151" i="24" s="1"/>
  <c r="AC1192" i="24"/>
  <c r="AE1192" i="24" s="1"/>
  <c r="S1192" i="24"/>
  <c r="U1192" i="24" s="1"/>
  <c r="AF1192" i="24" s="1"/>
  <c r="Y1192" i="24"/>
  <c r="AA1192" i="24" s="1"/>
  <c r="Y1269" i="24"/>
  <c r="AA1269" i="24" s="1"/>
  <c r="AC1269" i="24"/>
  <c r="AE1269" i="24" s="1"/>
  <c r="Y1301" i="24"/>
  <c r="AA1301" i="24" s="1"/>
  <c r="S1301" i="24"/>
  <c r="U1301" i="24" s="1"/>
  <c r="AF1301" i="24" s="1"/>
  <c r="Y1336" i="24"/>
  <c r="AA1336" i="24" s="1"/>
  <c r="S1336" i="24"/>
  <c r="U1336" i="24" s="1"/>
  <c r="AF1336" i="24" s="1"/>
  <c r="S1529" i="24"/>
  <c r="U1529" i="24" s="1"/>
  <c r="AF1529" i="24" s="1"/>
  <c r="AC1529" i="24"/>
  <c r="AE1529" i="24" s="1"/>
  <c r="Y1529" i="24"/>
  <c r="AA1529" i="24" s="1"/>
  <c r="AC1288" i="24"/>
  <c r="AE1288" i="24" s="1"/>
  <c r="Y1288" i="24"/>
  <c r="AA1288" i="24" s="1"/>
  <c r="S1388" i="24"/>
  <c r="U1388" i="24" s="1"/>
  <c r="AF1388" i="24" s="1"/>
  <c r="AC1388" i="24"/>
  <c r="AE1388" i="24" s="1"/>
  <c r="Y1388" i="24"/>
  <c r="AA1388" i="24" s="1"/>
  <c r="S1433" i="24"/>
  <c r="U1433" i="24" s="1"/>
  <c r="AF1433" i="24" s="1"/>
  <c r="AC1433" i="24"/>
  <c r="AE1433" i="24" s="1"/>
  <c r="Y1433" i="24"/>
  <c r="AA1433" i="24" s="1"/>
  <c r="Y1246" i="24"/>
  <c r="AA1246" i="24" s="1"/>
  <c r="AC1246" i="24"/>
  <c r="AE1246" i="24" s="1"/>
  <c r="S1429" i="24"/>
  <c r="U1429" i="24" s="1"/>
  <c r="AF1429" i="24" s="1"/>
  <c r="AC1429" i="24"/>
  <c r="AE1429" i="24" s="1"/>
  <c r="Y1429" i="24"/>
  <c r="AA1429" i="24" s="1"/>
  <c r="AC1627" i="24"/>
  <c r="AE1627" i="24" s="1"/>
  <c r="Y1627" i="24"/>
  <c r="AA1627" i="24" s="1"/>
  <c r="S1627" i="24"/>
  <c r="U1627" i="24" s="1"/>
  <c r="AF1627" i="24" s="1"/>
  <c r="S1687" i="24"/>
  <c r="U1687" i="24" s="1"/>
  <c r="AF1687" i="24" s="1"/>
  <c r="AC1687" i="24"/>
  <c r="AE1687" i="24" s="1"/>
  <c r="Y1687" i="24"/>
  <c r="AA1687" i="24" s="1"/>
  <c r="S1841" i="24"/>
  <c r="U1841" i="24" s="1"/>
  <c r="AF1841" i="24" s="1"/>
  <c r="AC1841" i="24"/>
  <c r="AE1841" i="24" s="1"/>
  <c r="Y1841" i="24"/>
  <c r="AA1841" i="24" s="1"/>
  <c r="S1292" i="24"/>
  <c r="U1292" i="24" s="1"/>
  <c r="AF1292" i="24" s="1"/>
  <c r="AC1292" i="24"/>
  <c r="AE1292" i="24" s="1"/>
  <c r="Y1721" i="24"/>
  <c r="AA1721" i="24" s="1"/>
  <c r="AC1721" i="24"/>
  <c r="AE1721" i="24" s="1"/>
  <c r="S1721" i="24"/>
  <c r="U1721" i="24" s="1"/>
  <c r="AF1721" i="24" s="1"/>
  <c r="AC2284" i="24"/>
  <c r="AE2284" i="24" s="1"/>
  <c r="Y2284" i="24"/>
  <c r="AA2284" i="24" s="1"/>
  <c r="S2284" i="24"/>
  <c r="U2284" i="24" s="1"/>
  <c r="AF2284" i="24" s="1"/>
  <c r="AC2316" i="24"/>
  <c r="AE2316" i="24" s="1"/>
  <c r="Y2316" i="24"/>
  <c r="AA2316" i="24" s="1"/>
  <c r="S2316" i="24"/>
  <c r="U2316" i="24" s="1"/>
  <c r="AF2316" i="24" s="1"/>
  <c r="Y2364" i="24"/>
  <c r="AA2364" i="24" s="1"/>
  <c r="S2364" i="24"/>
  <c r="U2364" i="24" s="1"/>
  <c r="AF2364" i="24" s="1"/>
  <c r="AC2364" i="24"/>
  <c r="AE2364" i="24" s="1"/>
  <c r="S2396" i="24"/>
  <c r="U2396" i="24" s="1"/>
  <c r="AF2396" i="24" s="1"/>
  <c r="Y2396" i="24"/>
  <c r="AA2396" i="24" s="1"/>
  <c r="AC2396" i="24"/>
  <c r="AE2396" i="24" s="1"/>
  <c r="AC2412" i="24"/>
  <c r="AE2412" i="24" s="1"/>
  <c r="Y2412" i="24"/>
  <c r="AA2412" i="24" s="1"/>
  <c r="S2412" i="24"/>
  <c r="U2412" i="24" s="1"/>
  <c r="AF2412" i="24" s="1"/>
  <c r="S1744" i="24"/>
  <c r="U1744" i="24" s="1"/>
  <c r="AF1744" i="24" s="1"/>
  <c r="AC1744" i="24"/>
  <c r="AE1744" i="24" s="1"/>
  <c r="Y2191" i="24"/>
  <c r="AC2191" i="24"/>
  <c r="AE2191" i="24" s="1"/>
  <c r="S2191" i="24"/>
  <c r="U2191" i="24" s="1"/>
  <c r="AF2191" i="24" s="1"/>
  <c r="S2423" i="24"/>
  <c r="U2423" i="24" s="1"/>
  <c r="AF2423" i="24" s="1"/>
  <c r="Y2423" i="24"/>
  <c r="AA2423" i="24" s="1"/>
  <c r="AC2423" i="24"/>
  <c r="AE2423" i="24" s="1"/>
  <c r="S1686" i="24"/>
  <c r="U1686" i="24" s="1"/>
  <c r="AF1686" i="24" s="1"/>
  <c r="AC1686" i="24"/>
  <c r="AE1686" i="24" s="1"/>
  <c r="Y1686" i="24"/>
  <c r="AA1686" i="24" s="1"/>
  <c r="Y1820" i="24"/>
  <c r="AA1820" i="24" s="1"/>
  <c r="S1820" i="24"/>
  <c r="U1820" i="24" s="1"/>
  <c r="AF1820" i="24" s="1"/>
  <c r="AC1820" i="24"/>
  <c r="AE1820" i="24" s="1"/>
  <c r="AC2117" i="24"/>
  <c r="AE2117" i="24" s="1"/>
  <c r="Y2117" i="24"/>
  <c r="AA2117" i="24" s="1"/>
  <c r="S2117" i="24"/>
  <c r="U2117" i="24" s="1"/>
  <c r="AF2117" i="24" s="1"/>
  <c r="Y2181" i="24"/>
  <c r="AA2181" i="24" s="1"/>
  <c r="S2181" i="24"/>
  <c r="U2181" i="24" s="1"/>
  <c r="AF2181" i="24" s="1"/>
  <c r="AC2181" i="24"/>
  <c r="AE2181" i="24" s="1"/>
  <c r="S2287" i="24"/>
  <c r="U2287" i="24" s="1"/>
  <c r="AF2287" i="24" s="1"/>
  <c r="Y2287" i="24"/>
  <c r="AA2287" i="24" s="1"/>
  <c r="AC2287" i="24"/>
  <c r="AE2287" i="24" s="1"/>
  <c r="Y2484" i="24"/>
  <c r="AA2484" i="24" s="1"/>
  <c r="S2484" i="24"/>
  <c r="U2484" i="24" s="1"/>
  <c r="AF2484" i="24" s="1"/>
  <c r="AC2484" i="24"/>
  <c r="AE2484" i="24" s="1"/>
  <c r="AA2191" i="24"/>
  <c r="AC230" i="24"/>
  <c r="AE230" i="24" s="1"/>
  <c r="Y230" i="24"/>
  <c r="AA230" i="24" s="1"/>
  <c r="S249" i="24"/>
  <c r="U249" i="24" s="1"/>
  <c r="AF249" i="24" s="1"/>
  <c r="Y249" i="24"/>
  <c r="AA249" i="24" s="1"/>
  <c r="S356" i="24"/>
  <c r="U356" i="24" s="1"/>
  <c r="AF356" i="24" s="1"/>
  <c r="Y356" i="24"/>
  <c r="AA356" i="24" s="1"/>
  <c r="S622" i="24"/>
  <c r="U622" i="24" s="1"/>
  <c r="AF622" i="24" s="1"/>
  <c r="AC622" i="24"/>
  <c r="AE622" i="24" s="1"/>
  <c r="Y483" i="24"/>
  <c r="AA483" i="24" s="1"/>
  <c r="AC483" i="24"/>
  <c r="AE483" i="24" s="1"/>
  <c r="AC673" i="24"/>
  <c r="AE673" i="24" s="1"/>
  <c r="S673" i="24"/>
  <c r="U673" i="24" s="1"/>
  <c r="AF673" i="24" s="1"/>
  <c r="Y673" i="24"/>
  <c r="AA673" i="24" s="1"/>
  <c r="AA1220" i="24"/>
  <c r="Y1722" i="24"/>
  <c r="AA1722" i="24" s="1"/>
  <c r="S1722" i="24"/>
  <c r="U1722" i="24" s="1"/>
  <c r="AF1722" i="24" s="1"/>
  <c r="AC1722" i="24"/>
  <c r="AE1722" i="24" s="1"/>
  <c r="Y153" i="24"/>
  <c r="AA153" i="24" s="1"/>
  <c r="AC153" i="24"/>
  <c r="AE153" i="24" s="1"/>
  <c r="AC280" i="24"/>
  <c r="AE280" i="24" s="1"/>
  <c r="S280" i="24"/>
  <c r="U280" i="24" s="1"/>
  <c r="AF280" i="24" s="1"/>
  <c r="Y495" i="24"/>
  <c r="AA495" i="24" s="1"/>
  <c r="S495" i="24"/>
  <c r="U495" i="24" s="1"/>
  <c r="AF495" i="24" s="1"/>
  <c r="AC495" i="24"/>
  <c r="AE495" i="24" s="1"/>
  <c r="S271" i="24"/>
  <c r="U271" i="24" s="1"/>
  <c r="AF271" i="24" s="1"/>
  <c r="AC271" i="24"/>
  <c r="AE271" i="24" s="1"/>
  <c r="S466" i="24"/>
  <c r="U466" i="24" s="1"/>
  <c r="AF466" i="24" s="1"/>
  <c r="AC466" i="24"/>
  <c r="AE466" i="24" s="1"/>
  <c r="S577" i="24"/>
  <c r="U577" i="24" s="1"/>
  <c r="AF577" i="24" s="1"/>
  <c r="AC577" i="24"/>
  <c r="AE577" i="24" s="1"/>
  <c r="Y454" i="24"/>
  <c r="AA454" i="24" s="1"/>
  <c r="S454" i="24"/>
  <c r="U454" i="24" s="1"/>
  <c r="AF454" i="24" s="1"/>
  <c r="AC536" i="24"/>
  <c r="AE536" i="24" s="1"/>
  <c r="S536" i="24"/>
  <c r="U536" i="24" s="1"/>
  <c r="AF536" i="24" s="1"/>
  <c r="Y536" i="24"/>
  <c r="AA536" i="24" s="1"/>
  <c r="S591" i="24"/>
  <c r="U591" i="24" s="1"/>
  <c r="AF591" i="24" s="1"/>
  <c r="Y591" i="24"/>
  <c r="AA591" i="24" s="1"/>
  <c r="S376" i="24"/>
  <c r="U376" i="24" s="1"/>
  <c r="AF376" i="24" s="1"/>
  <c r="AC376" i="24"/>
  <c r="AE376" i="24" s="1"/>
  <c r="S384" i="24"/>
  <c r="U384" i="24" s="1"/>
  <c r="AF384" i="24" s="1"/>
  <c r="AC384" i="24"/>
  <c r="AE384" i="24" s="1"/>
  <c r="AC566" i="24"/>
  <c r="AE566" i="24" s="1"/>
  <c r="S566" i="24"/>
  <c r="U566" i="24" s="1"/>
  <c r="AF566" i="24" s="1"/>
  <c r="Y662" i="24"/>
  <c r="AA662" i="24" s="1"/>
  <c r="AC662" i="24"/>
  <c r="AE662" i="24" s="1"/>
  <c r="S662" i="24"/>
  <c r="U662" i="24" s="1"/>
  <c r="AF662" i="24" s="1"/>
  <c r="S749" i="24"/>
  <c r="U749" i="24" s="1"/>
  <c r="AF749" i="24" s="1"/>
  <c r="AC749" i="24"/>
  <c r="AE749" i="24" s="1"/>
  <c r="Y749" i="24"/>
  <c r="AA749" i="24" s="1"/>
  <c r="Y812" i="24"/>
  <c r="AA812" i="24" s="1"/>
  <c r="AC812" i="24"/>
  <c r="AE812" i="24" s="1"/>
  <c r="Y908" i="24"/>
  <c r="AA908" i="24" s="1"/>
  <c r="S908" i="24"/>
  <c r="U908" i="24" s="1"/>
  <c r="AF908" i="24" s="1"/>
  <c r="AC908" i="24"/>
  <c r="AE908" i="24" s="1"/>
  <c r="Y1035" i="24"/>
  <c r="AA1035" i="24" s="1"/>
  <c r="S1035" i="24"/>
  <c r="U1035" i="24" s="1"/>
  <c r="AF1035" i="24" s="1"/>
  <c r="AC1035" i="24"/>
  <c r="AE1035" i="24" s="1"/>
  <c r="Y1063" i="24"/>
  <c r="AA1063" i="24" s="1"/>
  <c r="AC1063" i="24"/>
  <c r="AE1063" i="24" s="1"/>
  <c r="S1063" i="24"/>
  <c r="U1063" i="24" s="1"/>
  <c r="AF1063" i="24" s="1"/>
  <c r="Y765" i="24"/>
  <c r="AA765" i="24" s="1"/>
  <c r="S765" i="24"/>
  <c r="U765" i="24" s="1"/>
  <c r="AF765" i="24" s="1"/>
  <c r="Y840" i="24"/>
  <c r="AA840" i="24" s="1"/>
  <c r="AC840" i="24"/>
  <c r="AE840" i="24" s="1"/>
  <c r="Y891" i="24"/>
  <c r="AA891" i="24" s="1"/>
  <c r="S891" i="24"/>
  <c r="U891" i="24" s="1"/>
  <c r="AF891" i="24" s="1"/>
  <c r="S1042" i="24"/>
  <c r="U1042" i="24" s="1"/>
  <c r="AF1042" i="24" s="1"/>
  <c r="AC1042" i="24"/>
  <c r="AE1042" i="24" s="1"/>
  <c r="Y1042" i="24"/>
  <c r="AA1042" i="24" s="1"/>
  <c r="Y1059" i="24"/>
  <c r="AA1059" i="24" s="1"/>
  <c r="AC1059" i="24"/>
  <c r="AE1059" i="24" s="1"/>
  <c r="S707" i="24"/>
  <c r="U707" i="24" s="1"/>
  <c r="AF707" i="24" s="1"/>
  <c r="AC707" i="24"/>
  <c r="AE707" i="24" s="1"/>
  <c r="AC755" i="24"/>
  <c r="AE755" i="24" s="1"/>
  <c r="S755" i="24"/>
  <c r="U755" i="24" s="1"/>
  <c r="AF755" i="24" s="1"/>
  <c r="Y904" i="24"/>
  <c r="AA904" i="24" s="1"/>
  <c r="S904" i="24"/>
  <c r="U904" i="24" s="1"/>
  <c r="AF904" i="24" s="1"/>
  <c r="AC904" i="24"/>
  <c r="AE904" i="24" s="1"/>
  <c r="Y1178" i="24"/>
  <c r="AA1178" i="24" s="1"/>
  <c r="AC1178" i="24"/>
  <c r="AE1178" i="24" s="1"/>
  <c r="S1178" i="24"/>
  <c r="U1178" i="24" s="1"/>
  <c r="AF1178" i="24" s="1"/>
  <c r="Y1203" i="24"/>
  <c r="AA1203" i="24" s="1"/>
  <c r="AC1203" i="24"/>
  <c r="AE1203" i="24" s="1"/>
  <c r="AC1220" i="24"/>
  <c r="AE1220" i="24" s="1"/>
  <c r="S1220" i="24"/>
  <c r="U1220" i="24" s="1"/>
  <c r="AF1220" i="24" s="1"/>
  <c r="Y1442" i="24"/>
  <c r="AA1442" i="24" s="1"/>
  <c r="S1442" i="24"/>
  <c r="U1442" i="24" s="1"/>
  <c r="AF1442" i="24" s="1"/>
  <c r="AC1442" i="24"/>
  <c r="AE1442" i="24" s="1"/>
  <c r="Y1450" i="24"/>
  <c r="AA1450" i="24" s="1"/>
  <c r="S1450" i="24"/>
  <c r="U1450" i="24" s="1"/>
  <c r="AF1450" i="24" s="1"/>
  <c r="AC1450" i="24"/>
  <c r="AE1450" i="24" s="1"/>
  <c r="S1468" i="24"/>
  <c r="U1468" i="24" s="1"/>
  <c r="AF1468" i="24" s="1"/>
  <c r="Y1468" i="24"/>
  <c r="AA1468" i="24" s="1"/>
  <c r="AC1468" i="24"/>
  <c r="AE1468" i="24" s="1"/>
  <c r="AC1475" i="24"/>
  <c r="AE1475" i="24" s="1"/>
  <c r="Y1475" i="24"/>
  <c r="AA1475" i="24" s="1"/>
  <c r="S1475" i="24"/>
  <c r="U1475" i="24" s="1"/>
  <c r="AF1475" i="24" s="1"/>
  <c r="AC1506" i="24"/>
  <c r="AE1506" i="24" s="1"/>
  <c r="Y1506" i="24"/>
  <c r="AA1506" i="24" s="1"/>
  <c r="S1506" i="24"/>
  <c r="U1506" i="24" s="1"/>
  <c r="AF1506" i="24" s="1"/>
  <c r="S1245" i="24"/>
  <c r="U1245" i="24" s="1"/>
  <c r="AF1245" i="24" s="1"/>
  <c r="Y1245" i="24"/>
  <c r="AA1245" i="24" s="1"/>
  <c r="AC1245" i="24"/>
  <c r="AE1245" i="24" s="1"/>
  <c r="Y1254" i="24"/>
  <c r="AA1254" i="24" s="1"/>
  <c r="S1254" i="24"/>
  <c r="U1254" i="24" s="1"/>
  <c r="AF1254" i="24" s="1"/>
  <c r="AC1254" i="24"/>
  <c r="AE1254" i="24" s="1"/>
  <c r="Y1270" i="24"/>
  <c r="AA1270" i="24" s="1"/>
  <c r="AC1270" i="24"/>
  <c r="AE1270" i="24" s="1"/>
  <c r="S1316" i="24"/>
  <c r="U1316" i="24" s="1"/>
  <c r="AF1316" i="24" s="1"/>
  <c r="AC1316" i="24"/>
  <c r="AE1316" i="24" s="1"/>
  <c r="S1360" i="24"/>
  <c r="U1360" i="24" s="1"/>
  <c r="AF1360" i="24" s="1"/>
  <c r="AC1360" i="24"/>
  <c r="AE1360" i="24" s="1"/>
  <c r="Y1360" i="24"/>
  <c r="AA1360" i="24" s="1"/>
  <c r="Y1373" i="24"/>
  <c r="AA1373" i="24" s="1"/>
  <c r="S1373" i="24"/>
  <c r="U1373" i="24" s="1"/>
  <c r="AF1373" i="24" s="1"/>
  <c r="AC1373" i="24"/>
  <c r="AE1373" i="24" s="1"/>
  <c r="S1418" i="24"/>
  <c r="U1418" i="24" s="1"/>
  <c r="AF1418" i="24" s="1"/>
  <c r="AC1418" i="24"/>
  <c r="AE1418" i="24" s="1"/>
  <c r="Y1418" i="24"/>
  <c r="AA1418" i="24" s="1"/>
  <c r="S1520" i="24"/>
  <c r="U1520" i="24" s="1"/>
  <c r="AF1520" i="24" s="1"/>
  <c r="AC1520" i="24"/>
  <c r="AE1520" i="24" s="1"/>
  <c r="Y1273" i="24"/>
  <c r="AA1273" i="24" s="1"/>
  <c r="AC1273" i="24"/>
  <c r="AE1273" i="24" s="1"/>
  <c r="S1273" i="24"/>
  <c r="U1273" i="24" s="1"/>
  <c r="AF1273" i="24" s="1"/>
  <c r="S1362" i="24"/>
  <c r="U1362" i="24" s="1"/>
  <c r="AF1362" i="24" s="1"/>
  <c r="Y1362" i="24"/>
  <c r="AA1362" i="24" s="1"/>
  <c r="AC1362" i="24"/>
  <c r="AE1362" i="24" s="1"/>
  <c r="S1368" i="24"/>
  <c r="U1368" i="24" s="1"/>
  <c r="AF1368" i="24" s="1"/>
  <c r="AC1368" i="24"/>
  <c r="AE1368" i="24" s="1"/>
  <c r="S1648" i="24"/>
  <c r="U1648" i="24" s="1"/>
  <c r="AF1648" i="24" s="1"/>
  <c r="AC1648" i="24"/>
  <c r="AE1648" i="24" s="1"/>
  <c r="Y1648" i="24"/>
  <c r="AA1648" i="24" s="1"/>
  <c r="Y1708" i="24"/>
  <c r="AA1708" i="24" s="1"/>
  <c r="S1708" i="24"/>
  <c r="U1708" i="24" s="1"/>
  <c r="AF1708" i="24" s="1"/>
  <c r="AC1708" i="24"/>
  <c r="AE1708" i="24" s="1"/>
  <c r="AC1771" i="24"/>
  <c r="AE1771" i="24" s="1"/>
  <c r="Y1771" i="24"/>
  <c r="AA1771" i="24" s="1"/>
  <c r="S1771" i="24"/>
  <c r="U1771" i="24" s="1"/>
  <c r="AF1771" i="24" s="1"/>
  <c r="AC1827" i="24"/>
  <c r="AE1827" i="24" s="1"/>
  <c r="Y1827" i="24"/>
  <c r="AA1827" i="24" s="1"/>
  <c r="S1827" i="24"/>
  <c r="U1827" i="24" s="1"/>
  <c r="AF1827" i="24" s="1"/>
  <c r="S1852" i="24"/>
  <c r="U1852" i="24" s="1"/>
  <c r="AF1852" i="24" s="1"/>
  <c r="AC1852" i="24"/>
  <c r="AE1852" i="24" s="1"/>
  <c r="Y1852" i="24"/>
  <c r="AA1852" i="24" s="1"/>
  <c r="Y1339" i="24"/>
  <c r="AA1339" i="24" s="1"/>
  <c r="AC1339" i="24"/>
  <c r="AE1339" i="24" s="1"/>
  <c r="S1339" i="24"/>
  <c r="U1339" i="24" s="1"/>
  <c r="AF1339" i="24" s="1"/>
  <c r="Y1513" i="24"/>
  <c r="AA1513" i="24" s="1"/>
  <c r="S1513" i="24"/>
  <c r="U1513" i="24" s="1"/>
  <c r="AF1513" i="24" s="1"/>
  <c r="AC1513" i="24"/>
  <c r="AE1513" i="24" s="1"/>
  <c r="Y1629" i="24"/>
  <c r="AA1629" i="24" s="1"/>
  <c r="AC1629" i="24"/>
  <c r="AE1629" i="24" s="1"/>
  <c r="S1629" i="24"/>
  <c r="U1629" i="24" s="1"/>
  <c r="AF1629" i="24" s="1"/>
  <c r="S1679" i="24"/>
  <c r="U1679" i="24" s="1"/>
  <c r="AF1679" i="24" s="1"/>
  <c r="AC1679" i="24"/>
  <c r="AE1679" i="24" s="1"/>
  <c r="Y1679" i="24"/>
  <c r="AA1679" i="24" s="1"/>
  <c r="Y1490" i="24"/>
  <c r="AA1490" i="24" s="1"/>
  <c r="S1490" i="24"/>
  <c r="U1490" i="24" s="1"/>
  <c r="AF1490" i="24" s="1"/>
  <c r="AC1574" i="24"/>
  <c r="AE1574" i="24" s="1"/>
  <c r="Y1574" i="24"/>
  <c r="AA1574" i="24" s="1"/>
  <c r="S1574" i="24"/>
  <c r="U1574" i="24" s="1"/>
  <c r="AF1574" i="24" s="1"/>
  <c r="S1601" i="24"/>
  <c r="U1601" i="24" s="1"/>
  <c r="AF1601" i="24" s="1"/>
  <c r="AC1601" i="24"/>
  <c r="AE1601" i="24" s="1"/>
  <c r="Y1601" i="24"/>
  <c r="AA1601" i="24" s="1"/>
  <c r="Y1859" i="24"/>
  <c r="AA1859" i="24" s="1"/>
  <c r="AC1859" i="24"/>
  <c r="AE1859" i="24" s="1"/>
  <c r="AC2239" i="24"/>
  <c r="AE2239" i="24" s="1"/>
  <c r="S2239" i="24"/>
  <c r="U2239" i="24" s="1"/>
  <c r="AF2239" i="24" s="1"/>
  <c r="S2300" i="24"/>
  <c r="U2300" i="24" s="1"/>
  <c r="AF2300" i="24" s="1"/>
  <c r="AC2300" i="24"/>
  <c r="AE2300" i="24" s="1"/>
  <c r="Y2300" i="24"/>
  <c r="AA2300" i="24" s="1"/>
  <c r="Y2348" i="24"/>
  <c r="AA2348" i="24" s="1"/>
  <c r="AC2348" i="24"/>
  <c r="AE2348" i="24" s="1"/>
  <c r="S2348" i="24"/>
  <c r="U2348" i="24" s="1"/>
  <c r="AF2348" i="24" s="1"/>
  <c r="S2485" i="24"/>
  <c r="U2485" i="24" s="1"/>
  <c r="AF2485" i="24" s="1"/>
  <c r="AC2485" i="24"/>
  <c r="AE2485" i="24" s="1"/>
  <c r="Y2485" i="24"/>
  <c r="AA2485" i="24" s="1"/>
  <c r="AC1768" i="24"/>
  <c r="AE1768" i="24" s="1"/>
  <c r="S1768" i="24"/>
  <c r="U1768" i="24" s="1"/>
  <c r="AF1768" i="24" s="1"/>
  <c r="Y1768" i="24"/>
  <c r="AA1768" i="24" s="1"/>
  <c r="Y1656" i="24"/>
  <c r="AA1656" i="24" s="1"/>
  <c r="S1656" i="24"/>
  <c r="U1656" i="24" s="1"/>
  <c r="AF1656" i="24" s="1"/>
  <c r="S1811" i="24"/>
  <c r="U1811" i="24" s="1"/>
  <c r="AF1811" i="24" s="1"/>
  <c r="Y1811" i="24"/>
  <c r="AA1811" i="24" s="1"/>
  <c r="AC1811" i="24"/>
  <c r="AE1811" i="24" s="1"/>
  <c r="Y1812" i="24"/>
  <c r="AA1812" i="24" s="1"/>
  <c r="AC1812" i="24"/>
  <c r="AE1812" i="24" s="1"/>
  <c r="S1812" i="24"/>
  <c r="U1812" i="24" s="1"/>
  <c r="AF1812" i="24" s="1"/>
  <c r="S1676" i="24"/>
  <c r="U1676" i="24" s="1"/>
  <c r="AF1676" i="24" s="1"/>
  <c r="AC1676" i="24"/>
  <c r="AE1676" i="24" s="1"/>
  <c r="Y1676" i="24"/>
  <c r="AA1676" i="24" s="1"/>
  <c r="Y2442" i="24"/>
  <c r="AA2442" i="24" s="1"/>
  <c r="S2442" i="24"/>
  <c r="U2442" i="24" s="1"/>
  <c r="AF2442" i="24" s="1"/>
  <c r="AC2442" i="24"/>
  <c r="AE2442" i="24" s="1"/>
  <c r="S166" i="24"/>
  <c r="U166" i="24" s="1"/>
  <c r="AF166" i="24" s="1"/>
  <c r="AC144" i="24"/>
  <c r="AE144" i="24" s="1"/>
  <c r="Y155" i="24"/>
  <c r="AA155" i="24" s="1"/>
  <c r="Y273" i="24"/>
  <c r="AA273" i="24" s="1"/>
  <c r="S180" i="24"/>
  <c r="U180" i="24" s="1"/>
  <c r="AF180" i="24" s="1"/>
  <c r="U220" i="24"/>
  <c r="AF220" i="24" s="1"/>
  <c r="S250" i="24"/>
  <c r="U250" i="24" s="1"/>
  <c r="AF250" i="24" s="1"/>
  <c r="U362" i="24"/>
  <c r="AF362" i="24" s="1"/>
  <c r="S318" i="24"/>
  <c r="U318" i="24" s="1"/>
  <c r="AF318" i="24" s="1"/>
  <c r="AC344" i="24"/>
  <c r="AE344" i="24" s="1"/>
  <c r="AE355" i="24"/>
  <c r="Y384" i="24"/>
  <c r="AA384" i="24" s="1"/>
  <c r="S420" i="24"/>
  <c r="U420" i="24" s="1"/>
  <c r="AF420" i="24" s="1"/>
  <c r="S589" i="24"/>
  <c r="U589" i="24" s="1"/>
  <c r="AF589" i="24" s="1"/>
  <c r="AC661" i="24"/>
  <c r="AE661" i="24" s="1"/>
  <c r="U685" i="24"/>
  <c r="AF685" i="24" s="1"/>
  <c r="AA699" i="24"/>
  <c r="Y707" i="24"/>
  <c r="AA707" i="24" s="1"/>
  <c r="AE646" i="24"/>
  <c r="Y755" i="24"/>
  <c r="AA755" i="24" s="1"/>
  <c r="AE986" i="24"/>
  <c r="S1047" i="24"/>
  <c r="U1047" i="24" s="1"/>
  <c r="AF1047" i="24" s="1"/>
  <c r="S1059" i="24"/>
  <c r="U1059" i="24" s="1"/>
  <c r="AF1059" i="24" s="1"/>
  <c r="S812" i="24"/>
  <c r="U812" i="24" s="1"/>
  <c r="AF812" i="24" s="1"/>
  <c r="S1203" i="24"/>
  <c r="U1203" i="24" s="1"/>
  <c r="AF1203" i="24" s="1"/>
  <c r="Y1316" i="24"/>
  <c r="AA1316" i="24" s="1"/>
  <c r="S1269" i="24"/>
  <c r="U1269" i="24" s="1"/>
  <c r="AF1269" i="24" s="1"/>
  <c r="AA1496" i="24"/>
  <c r="Y1368" i="24"/>
  <c r="AA1368" i="24" s="1"/>
  <c r="AC1490" i="24"/>
  <c r="AE1490" i="24" s="1"/>
  <c r="U1696" i="24"/>
  <c r="AF1696" i="24" s="1"/>
  <c r="Y1744" i="24"/>
  <c r="AA1744" i="24" s="1"/>
  <c r="S1859" i="24"/>
  <c r="U1859" i="24" s="1"/>
  <c r="AF1859" i="24" s="1"/>
  <c r="AC311" i="24"/>
  <c r="AE311" i="24" s="1"/>
  <c r="Y311" i="24"/>
  <c r="AA311" i="24" s="1"/>
  <c r="S263" i="24"/>
  <c r="U263" i="24" s="1"/>
  <c r="AF263" i="24" s="1"/>
  <c r="AC263" i="24"/>
  <c r="AE263" i="24" s="1"/>
  <c r="S422" i="24"/>
  <c r="U422" i="24" s="1"/>
  <c r="AF422" i="24" s="1"/>
  <c r="AC422" i="24"/>
  <c r="AE422" i="24" s="1"/>
  <c r="Y422" i="24"/>
  <c r="AA422" i="24" s="1"/>
  <c r="S432" i="24"/>
  <c r="U432" i="24" s="1"/>
  <c r="AF432" i="24" s="1"/>
  <c r="AC432" i="24"/>
  <c r="AE432" i="24" s="1"/>
  <c r="S470" i="24"/>
  <c r="U470" i="24" s="1"/>
  <c r="AF470" i="24" s="1"/>
  <c r="AC470" i="24"/>
  <c r="AE470" i="24" s="1"/>
  <c r="Y470" i="24"/>
  <c r="AA470" i="24" s="1"/>
  <c r="Y520" i="24"/>
  <c r="AA520" i="24" s="1"/>
  <c r="AC520" i="24"/>
  <c r="AE520" i="24" s="1"/>
  <c r="Y580" i="24"/>
  <c r="AA580" i="24" s="1"/>
  <c r="S580" i="24"/>
  <c r="U580" i="24" s="1"/>
  <c r="AF580" i="24" s="1"/>
  <c r="Y1262" i="24"/>
  <c r="AA1262" i="24" s="1"/>
  <c r="S1262" i="24"/>
  <c r="U1262" i="24" s="1"/>
  <c r="AF1262" i="24" s="1"/>
  <c r="AC1262" i="24"/>
  <c r="AE1262" i="24" s="1"/>
  <c r="Y1307" i="24"/>
  <c r="AA1307" i="24" s="1"/>
  <c r="S1307" i="24"/>
  <c r="U1307" i="24" s="1"/>
  <c r="AF1307" i="24" s="1"/>
  <c r="AC1307" i="24"/>
  <c r="AE1307" i="24" s="1"/>
  <c r="S1354" i="24"/>
  <c r="U1354" i="24" s="1"/>
  <c r="AF1354" i="24" s="1"/>
  <c r="Y1354" i="24"/>
  <c r="AA1354" i="24" s="1"/>
  <c r="AC1354" i="24"/>
  <c r="AE1354" i="24" s="1"/>
  <c r="AC1441" i="24"/>
  <c r="AE1441" i="24" s="1"/>
  <c r="Y1441" i="24"/>
  <c r="AA1441" i="24" s="1"/>
  <c r="S1441" i="24"/>
  <c r="U1441" i="24" s="1"/>
  <c r="AF1441" i="24" s="1"/>
  <c r="S1469" i="24"/>
  <c r="U1469" i="24" s="1"/>
  <c r="AF1469" i="24" s="1"/>
  <c r="AC1469" i="24"/>
  <c r="AE1469" i="24" s="1"/>
  <c r="Y1469" i="24"/>
  <c r="AA1469" i="24" s="1"/>
  <c r="S1500" i="24"/>
  <c r="U1500" i="24" s="1"/>
  <c r="AF1500" i="24" s="1"/>
  <c r="Y1500" i="24"/>
  <c r="AA1500" i="24" s="1"/>
  <c r="AC1500" i="24"/>
  <c r="AE1500" i="24" s="1"/>
  <c r="S1538" i="24"/>
  <c r="U1538" i="24" s="1"/>
  <c r="AF1538" i="24" s="1"/>
  <c r="AC1538" i="24"/>
  <c r="AE1538" i="24" s="1"/>
  <c r="Y1538" i="24"/>
  <c r="AA1538" i="24" s="1"/>
  <c r="S1420" i="24"/>
  <c r="U1420" i="24" s="1"/>
  <c r="AF1420" i="24" s="1"/>
  <c r="AC1420" i="24"/>
  <c r="AE1420" i="24" s="1"/>
  <c r="Y1420" i="24"/>
  <c r="AA1420" i="24" s="1"/>
  <c r="S1232" i="24"/>
  <c r="U1232" i="24" s="1"/>
  <c r="AF1232" i="24" s="1"/>
  <c r="AC1232" i="24"/>
  <c r="AE1232" i="24" s="1"/>
  <c r="Y1232" i="24"/>
  <c r="AA1232" i="24" s="1"/>
  <c r="Y1306" i="24"/>
  <c r="AA1306" i="24" s="1"/>
  <c r="AC1306" i="24"/>
  <c r="AE1306" i="24" s="1"/>
  <c r="Y1698" i="24"/>
  <c r="AA1698" i="24" s="1"/>
  <c r="S1698" i="24"/>
  <c r="U1698" i="24" s="1"/>
  <c r="AF1698" i="24" s="1"/>
  <c r="AC1698" i="24"/>
  <c r="AE1698" i="24" s="1"/>
  <c r="Y1566" i="24"/>
  <c r="AA1566" i="24" s="1"/>
  <c r="S1566" i="24"/>
  <c r="U1566" i="24" s="1"/>
  <c r="AF1566" i="24" s="1"/>
  <c r="AC1566" i="24"/>
  <c r="AE1566" i="24" s="1"/>
  <c r="S1586" i="24"/>
  <c r="U1586" i="24" s="1"/>
  <c r="AF1586" i="24" s="1"/>
  <c r="Y1586" i="24"/>
  <c r="AA1586" i="24" s="1"/>
  <c r="AC1586" i="24"/>
  <c r="AE1586" i="24" s="1"/>
  <c r="AC1598" i="24"/>
  <c r="AE1598" i="24" s="1"/>
  <c r="S1598" i="24"/>
  <c r="U1598" i="24" s="1"/>
  <c r="AF1598" i="24" s="1"/>
  <c r="Y1598" i="24"/>
  <c r="AA1598" i="24" s="1"/>
  <c r="Y2135" i="24"/>
  <c r="AA2135" i="24" s="1"/>
  <c r="S2135" i="24"/>
  <c r="U2135" i="24" s="1"/>
  <c r="AF2135" i="24" s="1"/>
  <c r="AC2135" i="24"/>
  <c r="AE2135" i="24" s="1"/>
  <c r="Y2262" i="24"/>
  <c r="AA2262" i="24" s="1"/>
  <c r="S2262" i="24"/>
  <c r="U2262" i="24" s="1"/>
  <c r="AF2262" i="24" s="1"/>
  <c r="AC2262" i="24"/>
  <c r="AE2262" i="24" s="1"/>
  <c r="AC2332" i="24"/>
  <c r="AE2332" i="24" s="1"/>
  <c r="S2332" i="24"/>
  <c r="U2332" i="24" s="1"/>
  <c r="AF2332" i="24" s="1"/>
  <c r="S2380" i="24"/>
  <c r="U2380" i="24" s="1"/>
  <c r="AF2380" i="24" s="1"/>
  <c r="AC2380" i="24"/>
  <c r="AE2380" i="24" s="1"/>
  <c r="Y2380" i="24"/>
  <c r="AA2380" i="24" s="1"/>
  <c r="S2451" i="24"/>
  <c r="U2451" i="24" s="1"/>
  <c r="AF2451" i="24" s="1"/>
  <c r="Y2451" i="24"/>
  <c r="AA2451" i="24" s="1"/>
  <c r="AC2451" i="24"/>
  <c r="AE2451" i="24" s="1"/>
  <c r="S2497" i="24"/>
  <c r="U2497" i="24" s="1"/>
  <c r="AF2497" i="24" s="1"/>
  <c r="AC2497" i="24"/>
  <c r="AE2497" i="24" s="1"/>
  <c r="Y2497" i="24"/>
  <c r="AA2497" i="24" s="1"/>
  <c r="S1589" i="24"/>
  <c r="U1589" i="24" s="1"/>
  <c r="AF1589" i="24" s="1"/>
  <c r="AC1589" i="24"/>
  <c r="AE1589" i="24" s="1"/>
  <c r="Y1589" i="24"/>
  <c r="AA1589" i="24" s="1"/>
  <c r="Y1806" i="24"/>
  <c r="AA1806" i="24" s="1"/>
  <c r="S1806" i="24"/>
  <c r="U1806" i="24" s="1"/>
  <c r="AF1806" i="24" s="1"/>
  <c r="AC1806" i="24"/>
  <c r="AE1806" i="24" s="1"/>
  <c r="Y1626" i="24"/>
  <c r="AA1626" i="24" s="1"/>
  <c r="S1626" i="24"/>
  <c r="U1626" i="24" s="1"/>
  <c r="AF1626" i="24" s="1"/>
  <c r="Y2155" i="24"/>
  <c r="AA2155" i="24" s="1"/>
  <c r="AC2155" i="24"/>
  <c r="AE2155" i="24" s="1"/>
  <c r="S2155" i="24"/>
  <c r="U2155" i="24" s="1"/>
  <c r="AF2155" i="24" s="1"/>
  <c r="S2249" i="24"/>
  <c r="U2249" i="24" s="1"/>
  <c r="AF2249" i="24" s="1"/>
  <c r="Y2249" i="24"/>
  <c r="AA2249" i="24" s="1"/>
  <c r="S2453" i="24"/>
  <c r="U2453" i="24" s="1"/>
  <c r="AF2453" i="24" s="1"/>
  <c r="Y2453" i="24"/>
  <c r="AA2453" i="24" s="1"/>
  <c r="AC2453" i="24"/>
  <c r="AE2453" i="24" s="1"/>
  <c r="AC2469" i="24"/>
  <c r="AE2469" i="24" s="1"/>
  <c r="Y2469" i="24"/>
  <c r="AA2469" i="24" s="1"/>
  <c r="S2469" i="24"/>
  <c r="U2469" i="24" s="1"/>
  <c r="AF2469" i="24" s="1"/>
  <c r="S2481" i="24"/>
  <c r="U2481" i="24" s="1"/>
  <c r="AF2481" i="24" s="1"/>
  <c r="AC2481" i="24"/>
  <c r="AE2481" i="24" s="1"/>
  <c r="Y1764" i="24"/>
  <c r="AA1764" i="24" s="1"/>
  <c r="S1764" i="24"/>
  <c r="U1764" i="24" s="1"/>
  <c r="AF1764" i="24" s="1"/>
  <c r="AC1764" i="24"/>
  <c r="AE1764" i="24" s="1"/>
  <c r="Y1776" i="24"/>
  <c r="AA1776" i="24" s="1"/>
  <c r="AC1776" i="24"/>
  <c r="AE1776" i="24" s="1"/>
  <c r="S1776" i="24"/>
  <c r="U1776" i="24" s="1"/>
  <c r="AF1776" i="24" s="1"/>
  <c r="S2448" i="24"/>
  <c r="U2448" i="24" s="1"/>
  <c r="AF2448" i="24" s="1"/>
  <c r="AC2448" i="24"/>
  <c r="AE2448" i="24" s="1"/>
  <c r="Y2448" i="24"/>
  <c r="AA2448" i="24" s="1"/>
  <c r="AA147" i="24"/>
  <c r="AC215" i="24"/>
  <c r="AE215" i="24" s="1"/>
  <c r="S273" i="24"/>
  <c r="U273" i="24" s="1"/>
  <c r="AF273" i="24" s="1"/>
  <c r="AC114" i="24"/>
  <c r="AE114" i="24" s="1"/>
  <c r="Y184" i="24"/>
  <c r="AA184" i="24" s="1"/>
  <c r="Y248" i="24"/>
  <c r="AA248" i="24" s="1"/>
  <c r="U287" i="24"/>
  <c r="AF287" i="24" s="1"/>
  <c r="S304" i="24"/>
  <c r="U304" i="24" s="1"/>
  <c r="AF304" i="24" s="1"/>
  <c r="S311" i="24"/>
  <c r="U311" i="24" s="1"/>
  <c r="AF311" i="24" s="1"/>
  <c r="S423" i="24"/>
  <c r="U423" i="24" s="1"/>
  <c r="AF423" i="24" s="1"/>
  <c r="AE426" i="24"/>
  <c r="Y432" i="24"/>
  <c r="AA432" i="24" s="1"/>
  <c r="S488" i="24"/>
  <c r="U488" i="24" s="1"/>
  <c r="AF488" i="24" s="1"/>
  <c r="AE570" i="24"/>
  <c r="AA545" i="24"/>
  <c r="Y577" i="24"/>
  <c r="AA577" i="24" s="1"/>
  <c r="Y614" i="24"/>
  <c r="AA614" i="24" s="1"/>
  <c r="AC765" i="24"/>
  <c r="AE765" i="24" s="1"/>
  <c r="AE938" i="24"/>
  <c r="S1288" i="24"/>
  <c r="U1288" i="24" s="1"/>
  <c r="AF1288" i="24" s="1"/>
  <c r="S1006" i="24"/>
  <c r="U1006" i="24" s="1"/>
  <c r="AF1006" i="24" s="1"/>
  <c r="AE1070" i="24"/>
  <c r="U1465" i="24"/>
  <c r="AF1465" i="24" s="1"/>
  <c r="AA1736" i="24"/>
  <c r="U184" i="24"/>
  <c r="AF184" i="24" s="1"/>
  <c r="AA204" i="24"/>
  <c r="S248" i="24"/>
  <c r="U248" i="24" s="1"/>
  <c r="AF248" i="24" s="1"/>
  <c r="U359" i="24"/>
  <c r="AF359" i="24" s="1"/>
  <c r="AC304" i="24"/>
  <c r="AE304" i="24" s="1"/>
  <c r="AA515" i="24"/>
  <c r="AE581" i="24"/>
  <c r="Y466" i="24"/>
  <c r="AA466" i="24" s="1"/>
  <c r="U372" i="24"/>
  <c r="AF372" i="24" s="1"/>
  <c r="Y376" i="24"/>
  <c r="AA376" i="24" s="1"/>
  <c r="Y392" i="24"/>
  <c r="AA392" i="24" s="1"/>
  <c r="S396" i="24"/>
  <c r="U396" i="24" s="1"/>
  <c r="AF396" i="24" s="1"/>
  <c r="AE402" i="24"/>
  <c r="U404" i="24"/>
  <c r="AF404" i="24" s="1"/>
  <c r="AC454" i="24"/>
  <c r="AE454" i="24" s="1"/>
  <c r="AA653" i="24"/>
  <c r="AE687" i="24"/>
  <c r="AA930" i="24"/>
  <c r="S840" i="24"/>
  <c r="U840" i="24" s="1"/>
  <c r="AF840" i="24" s="1"/>
  <c r="AE990" i="24"/>
  <c r="AE1224" i="24"/>
  <c r="AC1336" i="24"/>
  <c r="AE1336" i="24" s="1"/>
  <c r="S1106" i="24"/>
  <c r="U1106" i="24" s="1"/>
  <c r="AF1106" i="24" s="1"/>
  <c r="U1195" i="24"/>
  <c r="AF1195" i="24" s="1"/>
  <c r="S1246" i="24"/>
  <c r="U1246" i="24" s="1"/>
  <c r="AF1246" i="24" s="1"/>
  <c r="AC1301" i="24"/>
  <c r="AE1301" i="24" s="1"/>
  <c r="AC1656" i="24"/>
  <c r="AE1656" i="24" s="1"/>
  <c r="S1551" i="24"/>
  <c r="U1551" i="24" s="1"/>
  <c r="AF1551" i="24" s="1"/>
  <c r="Y1551" i="24"/>
  <c r="AA1551" i="24" s="1"/>
  <c r="AA1891" i="24"/>
  <c r="S1897" i="24"/>
  <c r="U1897" i="24" s="1"/>
  <c r="AF1897" i="24" s="1"/>
  <c r="AC1897" i="24"/>
  <c r="AE1897" i="24" s="1"/>
  <c r="Y1897" i="24"/>
  <c r="AA1897" i="24" s="1"/>
  <c r="S1955" i="24"/>
  <c r="U1955" i="24" s="1"/>
  <c r="AF1955" i="24" s="1"/>
  <c r="AC1955" i="24"/>
  <c r="AE1955" i="24" s="1"/>
  <c r="Y1955" i="24"/>
  <c r="AA1955" i="24" s="1"/>
  <c r="Y1962" i="24"/>
  <c r="AA1962" i="24" s="1"/>
  <c r="AC1962" i="24"/>
  <c r="AE1962" i="24" s="1"/>
  <c r="S1962" i="24"/>
  <c r="U1962" i="24" s="1"/>
  <c r="AF1962" i="24" s="1"/>
  <c r="U355" i="24"/>
  <c r="AF355" i="24" s="1"/>
  <c r="U302" i="24"/>
  <c r="AF302" i="24" s="1"/>
  <c r="U394" i="24"/>
  <c r="AF394" i="24" s="1"/>
  <c r="AE452" i="24"/>
  <c r="AE653" i="24"/>
  <c r="U694" i="24"/>
  <c r="AF694" i="24" s="1"/>
  <c r="AA732" i="24"/>
  <c r="AE663" i="24"/>
  <c r="U701" i="24"/>
  <c r="AF701" i="24" s="1"/>
  <c r="AE786" i="24"/>
  <c r="AC802" i="24"/>
  <c r="AE802" i="24" s="1"/>
  <c r="U857" i="24"/>
  <c r="AF857" i="24" s="1"/>
  <c r="AE886" i="24"/>
  <c r="Y918" i="24"/>
  <c r="AA918" i="24" s="1"/>
  <c r="U982" i="24"/>
  <c r="AF982" i="24" s="1"/>
  <c r="AC776" i="24"/>
  <c r="AE776" i="24" s="1"/>
  <c r="AA826" i="24"/>
  <c r="U920" i="24"/>
  <c r="AF920" i="24" s="1"/>
  <c r="U1119" i="24"/>
  <c r="AF1119" i="24" s="1"/>
  <c r="AA881" i="24"/>
  <c r="U1214" i="24"/>
  <c r="AF1214" i="24" s="1"/>
  <c r="AE1318" i="24"/>
  <c r="AA1236" i="24"/>
  <c r="AE1328" i="24"/>
  <c r="AC1528" i="24"/>
  <c r="AE1528" i="24" s="1"/>
  <c r="U1294" i="24"/>
  <c r="AF1294" i="24" s="1"/>
  <c r="U1323" i="24"/>
  <c r="AF1323" i="24" s="1"/>
  <c r="AA1540" i="24"/>
  <c r="U1242" i="24"/>
  <c r="AF1242" i="24" s="1"/>
  <c r="U1290" i="24"/>
  <c r="AF1290" i="24" s="1"/>
  <c r="AE1387" i="24"/>
  <c r="AE1507" i="24"/>
  <c r="AE1537" i="24"/>
  <c r="AE1553" i="24"/>
  <c r="U2121" i="24"/>
  <c r="AF2121" i="24" s="1"/>
  <c r="AA2463" i="24"/>
  <c r="AA2067" i="24"/>
  <c r="U2450" i="24"/>
  <c r="AF2450" i="24" s="1"/>
  <c r="AE321" i="24"/>
  <c r="AE1959" i="24"/>
  <c r="S2087" i="24"/>
  <c r="U2087" i="24" s="1"/>
  <c r="AF2087" i="24" s="1"/>
  <c r="Y2087" i="24"/>
  <c r="AA2087" i="24" s="1"/>
  <c r="AE371" i="24"/>
  <c r="AE379" i="24"/>
  <c r="AE387" i="24"/>
  <c r="AE312" i="24"/>
  <c r="AE291" i="24"/>
  <c r="U323" i="24"/>
  <c r="AF323" i="24" s="1"/>
  <c r="AA597" i="24"/>
  <c r="AE398" i="24"/>
  <c r="AE430" i="24"/>
  <c r="AE512" i="24"/>
  <c r="U472" i="24"/>
  <c r="AF472" i="24" s="1"/>
  <c r="U535" i="24"/>
  <c r="AF535" i="24" s="1"/>
  <c r="AA593" i="24"/>
  <c r="U615" i="24"/>
  <c r="AF615" i="24" s="1"/>
  <c r="AA660" i="24"/>
  <c r="Y994" i="24"/>
  <c r="AA994" i="24" s="1"/>
  <c r="S918" i="24"/>
  <c r="U918" i="24" s="1"/>
  <c r="AF918" i="24" s="1"/>
  <c r="AE964" i="24"/>
  <c r="AE826" i="24"/>
  <c r="AA958" i="24"/>
  <c r="Y977" i="24"/>
  <c r="AA977" i="24" s="1"/>
  <c r="U1130" i="24"/>
  <c r="AF1130" i="24" s="1"/>
  <c r="S1193" i="24"/>
  <c r="U1193" i="24" s="1"/>
  <c r="AF1193" i="24" s="1"/>
  <c r="AA1185" i="24"/>
  <c r="U1252" i="24"/>
  <c r="AF1252" i="24" s="1"/>
  <c r="AA1263" i="24"/>
  <c r="AE1342" i="24"/>
  <c r="AE1122" i="24"/>
  <c r="AA1194" i="24"/>
  <c r="AA1492" i="24"/>
  <c r="U1226" i="24"/>
  <c r="AF1226" i="24" s="1"/>
  <c r="AE2113" i="24"/>
  <c r="AA1763" i="24"/>
  <c r="AE1798" i="24"/>
  <c r="U1519" i="24"/>
  <c r="AF1519" i="24" s="1"/>
  <c r="U1570" i="24"/>
  <c r="AF1570" i="24" s="1"/>
  <c r="AA1610" i="24"/>
  <c r="U2047" i="24"/>
  <c r="AF2047" i="24" s="1"/>
  <c r="U2020" i="24"/>
  <c r="AF2020" i="24" s="1"/>
  <c r="AA268" i="24"/>
  <c r="U255" i="24"/>
  <c r="AF255" i="24" s="1"/>
  <c r="U336" i="24"/>
  <c r="AF336" i="24" s="1"/>
  <c r="AE444" i="24"/>
  <c r="U464" i="24"/>
  <c r="AF464" i="24" s="1"/>
  <c r="U570" i="24"/>
  <c r="AF570" i="24" s="1"/>
  <c r="AE364" i="24"/>
  <c r="U406" i="24"/>
  <c r="AF406" i="24" s="1"/>
  <c r="AA537" i="24"/>
  <c r="AE641" i="24"/>
  <c r="AE650" i="24"/>
  <c r="AE675" i="24"/>
  <c r="AA677" i="24"/>
  <c r="AE630" i="24"/>
  <c r="U706" i="24"/>
  <c r="AF706" i="24" s="1"/>
  <c r="U606" i="24"/>
  <c r="AF606" i="24" s="1"/>
  <c r="AA818" i="24"/>
  <c r="AC898" i="24"/>
  <c r="AE898" i="24" s="1"/>
  <c r="AE978" i="24"/>
  <c r="AE1031" i="24"/>
  <c r="AE854" i="24"/>
  <c r="AA934" i="24"/>
  <c r="U810" i="24"/>
  <c r="AF810" i="24" s="1"/>
  <c r="AE936" i="24"/>
  <c r="AE1072" i="24"/>
  <c r="U1107" i="24"/>
  <c r="AF1107" i="24" s="1"/>
  <c r="U726" i="24"/>
  <c r="AF726" i="24" s="1"/>
  <c r="AC798" i="24"/>
  <c r="AE798" i="24" s="1"/>
  <c r="AA833" i="24"/>
  <c r="AC956" i="24"/>
  <c r="AE956" i="24" s="1"/>
  <c r="AA1146" i="24"/>
  <c r="U1210" i="24"/>
  <c r="AF1210" i="24" s="1"/>
  <c r="U1282" i="24"/>
  <c r="AF1282" i="24" s="1"/>
  <c r="U1264" i="24"/>
  <c r="AF1264" i="24" s="1"/>
  <c r="U1275" i="24"/>
  <c r="AF1275" i="24" s="1"/>
  <c r="U1280" i="24"/>
  <c r="AF1280" i="24" s="1"/>
  <c r="AA1169" i="24"/>
  <c r="U1258" i="24"/>
  <c r="AF1258" i="24" s="1"/>
  <c r="AA1308" i="24"/>
  <c r="AA1531" i="24"/>
  <c r="AE1905" i="24"/>
  <c r="U1369" i="24"/>
  <c r="AF1369" i="24" s="1"/>
  <c r="AE1457" i="24"/>
  <c r="S2115" i="24"/>
  <c r="U2115" i="24" s="1"/>
  <c r="AF2115" i="24" s="1"/>
  <c r="AC2115" i="24"/>
  <c r="AE2115" i="24" s="1"/>
  <c r="Y2177" i="24"/>
  <c r="AA2177" i="24" s="1"/>
  <c r="AC2177" i="24"/>
  <c r="AE2177" i="24" s="1"/>
  <c r="Y1724" i="24"/>
  <c r="AA1724" i="24" s="1"/>
  <c r="AC1724" i="24"/>
  <c r="AE1724" i="24" s="1"/>
  <c r="Y2010" i="24"/>
  <c r="AA2010" i="24" s="1"/>
  <c r="S2010" i="24"/>
  <c r="U2010" i="24" s="1"/>
  <c r="AF2010" i="24" s="1"/>
  <c r="S2133" i="24"/>
  <c r="U2133" i="24" s="1"/>
  <c r="AF2133" i="24" s="1"/>
  <c r="Y2133" i="24"/>
  <c r="AA2133" i="24" s="1"/>
  <c r="Y1939" i="24"/>
  <c r="AA1939" i="24" s="1"/>
  <c r="S1939" i="24"/>
  <c r="U1939" i="24" s="1"/>
  <c r="AF1939" i="24" s="1"/>
  <c r="AC1939" i="24"/>
  <c r="AE1939" i="24" s="1"/>
  <c r="AA1585" i="24"/>
  <c r="U1621" i="24"/>
  <c r="AF1621" i="24" s="1"/>
  <c r="U1688" i="24"/>
  <c r="AF1688" i="24" s="1"/>
  <c r="AA1752" i="24"/>
  <c r="AE1518" i="24"/>
  <c r="AA1853" i="24"/>
  <c r="AA1646" i="24"/>
  <c r="AE1759" i="24"/>
  <c r="AE1535" i="24"/>
  <c r="S1724" i="24"/>
  <c r="U1724" i="24" s="1"/>
  <c r="AF1724" i="24" s="1"/>
  <c r="U1978" i="24"/>
  <c r="AF1978" i="24" s="1"/>
  <c r="AE1938" i="24"/>
  <c r="AA2128" i="24"/>
  <c r="AA2251" i="24"/>
  <c r="U272" i="24"/>
  <c r="AF272" i="24" s="1"/>
  <c r="AA237" i="24"/>
  <c r="AC2414" i="24"/>
  <c r="AE2414" i="24" s="1"/>
  <c r="S2414" i="24"/>
  <c r="U2414" i="24" s="1"/>
  <c r="AF2414" i="24" s="1"/>
  <c r="AC2446" i="24"/>
  <c r="AE2446" i="24" s="1"/>
  <c r="Y2446" i="24"/>
  <c r="AA2446" i="24" s="1"/>
  <c r="Y2429" i="24"/>
  <c r="AA2429" i="24" s="1"/>
  <c r="AC2429" i="24"/>
  <c r="AE2429" i="24" s="1"/>
  <c r="Y1874" i="24"/>
  <c r="AA1874" i="24" s="1"/>
  <c r="AC1874" i="24"/>
  <c r="AE1874" i="24" s="1"/>
  <c r="U1986" i="24"/>
  <c r="AF1986" i="24" s="1"/>
  <c r="S2018" i="24"/>
  <c r="U2018" i="24" s="1"/>
  <c r="AF2018" i="24" s="1"/>
  <c r="AC2018" i="24"/>
  <c r="AE2018" i="24" s="1"/>
  <c r="AA1403" i="24"/>
  <c r="AA1569" i="24"/>
  <c r="U1422" i="24"/>
  <c r="AF1422" i="24" s="1"/>
  <c r="AA1925" i="24"/>
  <c r="AA1631" i="24"/>
  <c r="U1669" i="24"/>
  <c r="AF1669" i="24" s="1"/>
  <c r="U1759" i="24"/>
  <c r="AF1759" i="24" s="1"/>
  <c r="AA1628" i="24"/>
  <c r="AE1799" i="24"/>
  <c r="U1815" i="24"/>
  <c r="AF1815" i="24" s="1"/>
  <c r="AA1779" i="24"/>
  <c r="AC2010" i="24"/>
  <c r="AE2010" i="24" s="1"/>
  <c r="U1904" i="24"/>
  <c r="AF1904" i="24" s="1"/>
  <c r="AA1952" i="24"/>
  <c r="U2032" i="24"/>
  <c r="AF2032" i="24" s="1"/>
  <c r="AE2128" i="24"/>
  <c r="AC2161" i="24"/>
  <c r="AE2161" i="24" s="1"/>
  <c r="AE2261" i="24"/>
  <c r="S2334" i="24"/>
  <c r="U2334" i="24" s="1"/>
  <c r="AF2334" i="24" s="1"/>
  <c r="AC2334" i="24"/>
  <c r="AE2334" i="24" s="1"/>
  <c r="Y2358" i="24"/>
  <c r="AA2358" i="24" s="1"/>
  <c r="AC2358" i="24"/>
  <c r="AE2358" i="24" s="1"/>
  <c r="S2358" i="24"/>
  <c r="U2358" i="24" s="1"/>
  <c r="AF2358" i="24" s="1"/>
  <c r="Y2366" i="24"/>
  <c r="AA2366" i="24" s="1"/>
  <c r="S2366" i="24"/>
  <c r="U2366" i="24" s="1"/>
  <c r="AF2366" i="24" s="1"/>
  <c r="AC2374" i="24"/>
  <c r="AE2374" i="24" s="1"/>
  <c r="Y2374" i="24"/>
  <c r="AA2374" i="24" s="1"/>
  <c r="AA2039" i="24"/>
  <c r="Y2228" i="24"/>
  <c r="AA2228" i="24" s="1"/>
  <c r="S2228" i="24"/>
  <c r="U2228" i="24" s="1"/>
  <c r="AF2228" i="24" s="1"/>
  <c r="AC2228" i="24"/>
  <c r="AE2228" i="24" s="1"/>
  <c r="U1435" i="24"/>
  <c r="AF1435" i="24" s="1"/>
  <c r="AA1577" i="24"/>
  <c r="U1617" i="24"/>
  <c r="AF1617" i="24" s="1"/>
  <c r="AA1704" i="24"/>
  <c r="AE1981" i="24"/>
  <c r="AE1997" i="24"/>
  <c r="AE2077" i="24"/>
  <c r="AE1415" i="24"/>
  <c r="AA1445" i="24"/>
  <c r="AA1477" i="24"/>
  <c r="U1607" i="24"/>
  <c r="AF1607" i="24" s="1"/>
  <c r="Y1668" i="24"/>
  <c r="AA1668" i="24" s="1"/>
  <c r="AA1699" i="24"/>
  <c r="AA1715" i="24"/>
  <c r="U1824" i="24"/>
  <c r="AF1824" i="24" s="1"/>
  <c r="AA2009" i="24"/>
  <c r="AA1378" i="24"/>
  <c r="U1555" i="24"/>
  <c r="AF1555" i="24" s="1"/>
  <c r="AE1664" i="24"/>
  <c r="U1682" i="24"/>
  <c r="AF1682" i="24" s="1"/>
  <c r="AA1884" i="24"/>
  <c r="AE1914" i="24"/>
  <c r="AA2024" i="24"/>
  <c r="AE2229" i="24"/>
  <c r="AA2403" i="24"/>
  <c r="AC2133" i="24"/>
  <c r="AE2133" i="24" s="1"/>
  <c r="Y2115" i="24"/>
  <c r="AA2115" i="24" s="1"/>
  <c r="S2177" i="24"/>
  <c r="U2177" i="24" s="1"/>
  <c r="AF2177" i="24" s="1"/>
  <c r="AA1300" i="24"/>
  <c r="Y2250" i="24"/>
  <c r="AA2250" i="24" s="1"/>
  <c r="AC2250" i="24"/>
  <c r="AE2250" i="24" s="1"/>
  <c r="AA1454" i="24"/>
  <c r="Y1896" i="24"/>
  <c r="AA1896" i="24" s="1"/>
  <c r="S1896" i="24"/>
  <c r="U1896" i="24" s="1"/>
  <c r="AF1896" i="24" s="1"/>
  <c r="AE1942" i="24"/>
  <c r="Y1960" i="24"/>
  <c r="AA1960" i="24" s="1"/>
  <c r="S1960" i="24"/>
  <c r="U1960" i="24" s="1"/>
  <c r="AF1960" i="24" s="1"/>
  <c r="S1983" i="24"/>
  <c r="U1983" i="24" s="1"/>
  <c r="AF1983" i="24" s="1"/>
  <c r="AC1983" i="24"/>
  <c r="AE1983" i="24" s="1"/>
  <c r="U2231" i="24"/>
  <c r="AF2231" i="24" s="1"/>
  <c r="AE2338" i="24"/>
  <c r="AC2425" i="24"/>
  <c r="AE2425" i="24" s="1"/>
  <c r="S2425" i="24"/>
  <c r="U2425" i="24" s="1"/>
  <c r="AF2425" i="24" s="1"/>
  <c r="AA2489" i="24"/>
  <c r="U1505" i="24"/>
  <c r="AF1505" i="24" s="1"/>
  <c r="S1943" i="24"/>
  <c r="U1943" i="24" s="1"/>
  <c r="AF1943" i="24" s="1"/>
  <c r="Y1943" i="24"/>
  <c r="AA1943" i="24" s="1"/>
  <c r="U1843" i="24"/>
  <c r="AF1843" i="24" s="1"/>
  <c r="U2088" i="24"/>
  <c r="AF2088" i="24" s="1"/>
  <c r="U2120" i="24"/>
  <c r="AF2120" i="24" s="1"/>
  <c r="AE2165" i="24"/>
  <c r="AA1956" i="24"/>
  <c r="S2172" i="24"/>
  <c r="U2172" i="24" s="1"/>
  <c r="AF2172" i="24" s="1"/>
  <c r="AE2257" i="24"/>
  <c r="AE2090" i="24"/>
  <c r="AE1950" i="24"/>
  <c r="U2221" i="24"/>
  <c r="AF2221" i="24" s="1"/>
  <c r="AE2026" i="24"/>
  <c r="AC2457" i="24"/>
  <c r="AE2457" i="24" s="1"/>
  <c r="S2286" i="24"/>
  <c r="U2286" i="24" s="1"/>
  <c r="AF2286" i="24" s="1"/>
  <c r="Y2326" i="24"/>
  <c r="AA2326" i="24" s="1"/>
  <c r="AC2489" i="24"/>
  <c r="AE2489" i="24" s="1"/>
  <c r="U2288" i="24"/>
  <c r="AF2288" i="24" s="1"/>
  <c r="U334" i="24"/>
  <c r="AF334" i="24" s="1"/>
  <c r="U1337" i="24"/>
  <c r="AF1337" i="24" s="1"/>
  <c r="U1407" i="24"/>
  <c r="AF1407" i="24" s="1"/>
  <c r="AE1090" i="24"/>
  <c r="AA1525" i="24"/>
  <c r="U1611" i="24"/>
  <c r="AF1611" i="24" s="1"/>
  <c r="AE1780" i="24"/>
  <c r="AA1817" i="24"/>
  <c r="S1862" i="24"/>
  <c r="U1862" i="24" s="1"/>
  <c r="AF1862" i="24" s="1"/>
  <c r="AC1862" i="24"/>
  <c r="AE1862" i="24" s="1"/>
  <c r="Y1880" i="24"/>
  <c r="AA1880" i="24" s="1"/>
  <c r="S1880" i="24"/>
  <c r="U1880" i="24" s="1"/>
  <c r="AF1880" i="24" s="1"/>
  <c r="S1944" i="24"/>
  <c r="U1944" i="24" s="1"/>
  <c r="AF1944" i="24" s="1"/>
  <c r="AC1944" i="24"/>
  <c r="AE1944" i="24" s="1"/>
  <c r="Y2219" i="24"/>
  <c r="AA2219" i="24" s="1"/>
  <c r="S2219" i="24"/>
  <c r="U2219" i="24" s="1"/>
  <c r="AF2219" i="24" s="1"/>
  <c r="Y2302" i="24"/>
  <c r="AA2302" i="24" s="1"/>
  <c r="S2302" i="24"/>
  <c r="U2302" i="24" s="1"/>
  <c r="AF2302" i="24" s="1"/>
  <c r="S2466" i="24"/>
  <c r="U2466" i="24" s="1"/>
  <c r="AF2466" i="24" s="1"/>
  <c r="AC2466" i="24"/>
  <c r="AE2466" i="24" s="1"/>
  <c r="Y2213" i="24"/>
  <c r="AA2213" i="24" s="1"/>
  <c r="S2213" i="24"/>
  <c r="U2213" i="24" s="1"/>
  <c r="AF2213" i="24" s="1"/>
  <c r="S1895" i="24"/>
  <c r="U1895" i="24" s="1"/>
  <c r="AF1895" i="24" s="1"/>
  <c r="AC1895" i="24"/>
  <c r="AE1895" i="24" s="1"/>
  <c r="S2023" i="24"/>
  <c r="U2023" i="24" s="1"/>
  <c r="AF2023" i="24" s="1"/>
  <c r="AC2023" i="24"/>
  <c r="AE2023" i="24" s="1"/>
  <c r="AC2297" i="24"/>
  <c r="AE2297" i="24" s="1"/>
  <c r="Y2297" i="24"/>
  <c r="AA2297" i="24" s="1"/>
  <c r="AA2038" i="24"/>
  <c r="AE2399" i="24"/>
  <c r="AE2019" i="24"/>
  <c r="AE2132" i="24"/>
  <c r="AE2215" i="24"/>
  <c r="AA2032" i="24"/>
  <c r="AE2046" i="24"/>
  <c r="AE2048" i="24"/>
  <c r="AA2064" i="24"/>
  <c r="AE2112" i="24"/>
  <c r="AC2326" i="24"/>
  <c r="AE2326" i="24" s="1"/>
  <c r="AC2406" i="24"/>
  <c r="AE2406" i="24" s="1"/>
  <c r="S2489" i="24"/>
  <c r="U2489" i="24" s="1"/>
  <c r="AF2489" i="24" s="1"/>
  <c r="AE258" i="24"/>
  <c r="AE149" i="24"/>
  <c r="AA225" i="24"/>
  <c r="U1726" i="24"/>
  <c r="AF1726" i="24" s="1"/>
  <c r="Y1928" i="24"/>
  <c r="AA1928" i="24" s="1"/>
  <c r="S1928" i="24"/>
  <c r="U1928" i="24" s="1"/>
  <c r="AF1928" i="24" s="1"/>
  <c r="U2079" i="24"/>
  <c r="AF2079" i="24" s="1"/>
  <c r="AA2306" i="24"/>
  <c r="Y1838" i="24"/>
  <c r="AA1838" i="24" s="1"/>
  <c r="S1838" i="24"/>
  <c r="U1838" i="24" s="1"/>
  <c r="AF1838" i="24" s="1"/>
  <c r="Y1938" i="24"/>
  <c r="AA1938" i="24" s="1"/>
  <c r="S1938" i="24"/>
  <c r="U1938" i="24" s="1"/>
  <c r="AF1938" i="24" s="1"/>
  <c r="U1963" i="24"/>
  <c r="AF1963" i="24" s="1"/>
  <c r="S2434" i="24"/>
  <c r="U2434" i="24" s="1"/>
  <c r="AF2434" i="24" s="1"/>
  <c r="Y2434" i="24"/>
  <c r="AA2434" i="24" s="1"/>
  <c r="Y2349" i="24"/>
  <c r="AA2349" i="24" s="1"/>
  <c r="S2349" i="24"/>
  <c r="U2349" i="24" s="1"/>
  <c r="AF2349" i="24" s="1"/>
  <c r="AE2381" i="24"/>
  <c r="U2017" i="24"/>
  <c r="AF2017" i="24" s="1"/>
  <c r="AA1265" i="24"/>
  <c r="U1622" i="24"/>
  <c r="AF1622" i="24" s="1"/>
  <c r="U1837" i="24"/>
  <c r="AF1837" i="24" s="1"/>
  <c r="AE193" i="24"/>
  <c r="U332" i="24"/>
  <c r="AF332" i="24" s="1"/>
  <c r="U859" i="24"/>
  <c r="AF859" i="24" s="1"/>
  <c r="AE1692" i="24"/>
  <c r="AE1740" i="24"/>
  <c r="AE1898" i="24"/>
  <c r="AA1916" i="24"/>
  <c r="AA1948" i="24"/>
  <c r="AE2311" i="24"/>
  <c r="AA1924" i="24"/>
  <c r="AE2004" i="24"/>
  <c r="AA2036" i="24"/>
  <c r="U2060" i="24"/>
  <c r="AF2060" i="24" s="1"/>
  <c r="AA1888" i="24"/>
  <c r="AE2234" i="24"/>
  <c r="AA2292" i="24"/>
  <c r="AE440" i="24"/>
  <c r="AA458" i="24"/>
  <c r="S652" i="24"/>
  <c r="U652" i="24" s="1"/>
  <c r="AF652" i="24" s="1"/>
  <c r="U2142" i="24"/>
  <c r="AF2142" i="24" s="1"/>
  <c r="AE2402" i="24"/>
  <c r="AE1401" i="24"/>
  <c r="AE2405" i="24"/>
  <c r="AA109" i="24"/>
  <c r="AE558" i="24"/>
  <c r="AA919" i="24"/>
  <c r="AA1326" i="24"/>
  <c r="AC2342" i="24"/>
  <c r="AE2342" i="24" s="1"/>
  <c r="Y1361" i="24"/>
  <c r="AA1361" i="24" s="1"/>
  <c r="AC1361" i="24"/>
  <c r="AE1361" i="24" s="1"/>
  <c r="AC1848" i="24"/>
  <c r="AE1848" i="24" s="1"/>
  <c r="S1848" i="24"/>
  <c r="U1848" i="24" s="1"/>
  <c r="AF1848" i="24" s="1"/>
  <c r="S1912" i="24"/>
  <c r="U1912" i="24" s="1"/>
  <c r="AF1912" i="24" s="1"/>
  <c r="AC1912" i="24"/>
  <c r="AE1912" i="24" s="1"/>
  <c r="AC1935" i="24"/>
  <c r="AE1935" i="24" s="1"/>
  <c r="Y1935" i="24"/>
  <c r="AA1935" i="24" s="1"/>
  <c r="Y1958" i="24"/>
  <c r="AA1958" i="24" s="1"/>
  <c r="S1958" i="24"/>
  <c r="U1958" i="24" s="1"/>
  <c r="AF1958" i="24" s="1"/>
  <c r="AC1976" i="24"/>
  <c r="AE1976" i="24" s="1"/>
  <c r="Y1976" i="24"/>
  <c r="AA1976" i="24" s="1"/>
  <c r="S1999" i="24"/>
  <c r="U1999" i="24" s="1"/>
  <c r="AF1999" i="24" s="1"/>
  <c r="AC1999" i="24"/>
  <c r="AE1999" i="24" s="1"/>
  <c r="S2022" i="24"/>
  <c r="U2022" i="24" s="1"/>
  <c r="AF2022" i="24" s="1"/>
  <c r="Y2022" i="24"/>
  <c r="AA2022" i="24" s="1"/>
  <c r="AC2040" i="24"/>
  <c r="AE2040" i="24" s="1"/>
  <c r="S2040" i="24"/>
  <c r="U2040" i="24" s="1"/>
  <c r="AF2040" i="24" s="1"/>
  <c r="Y2063" i="24"/>
  <c r="AA2063" i="24" s="1"/>
  <c r="AC2063" i="24"/>
  <c r="AE2063" i="24" s="1"/>
  <c r="AC2104" i="24"/>
  <c r="AE2104" i="24" s="1"/>
  <c r="S2104" i="24"/>
  <c r="U2104" i="24" s="1"/>
  <c r="AF2104" i="24" s="1"/>
  <c r="Y2127" i="24"/>
  <c r="AA2127" i="24" s="1"/>
  <c r="S2127" i="24"/>
  <c r="U2127" i="24" s="1"/>
  <c r="AF2127" i="24" s="1"/>
  <c r="Y2154" i="24"/>
  <c r="AA2154" i="24" s="1"/>
  <c r="AC2154" i="24"/>
  <c r="AE2154" i="24" s="1"/>
  <c r="S2154" i="24"/>
  <c r="U2154" i="24" s="1"/>
  <c r="AF2154" i="24" s="1"/>
  <c r="Y2167" i="24"/>
  <c r="AA2167" i="24" s="1"/>
  <c r="S2167" i="24"/>
  <c r="U2167" i="24" s="1"/>
  <c r="AF2167" i="24" s="1"/>
  <c r="AC2310" i="24"/>
  <c r="AE2310" i="24" s="1"/>
  <c r="Y2310" i="24"/>
  <c r="AA2310" i="24" s="1"/>
  <c r="S1854" i="24"/>
  <c r="U1854" i="24" s="1"/>
  <c r="AF1854" i="24" s="1"/>
  <c r="AC1854" i="24"/>
  <c r="AE1854" i="24" s="1"/>
  <c r="Y194" i="24"/>
  <c r="AA194" i="24" s="1"/>
  <c r="AC194" i="24"/>
  <c r="AE194" i="24" s="1"/>
  <c r="Y174" i="24"/>
  <c r="AA174" i="24" s="1"/>
  <c r="AC174" i="24"/>
  <c r="AE174" i="24" s="1"/>
  <c r="AC165" i="24"/>
  <c r="AE165" i="24" s="1"/>
  <c r="S165" i="24"/>
  <c r="U165" i="24" s="1"/>
  <c r="AF165" i="24" s="1"/>
  <c r="AE353" i="24"/>
  <c r="AC1447" i="24"/>
  <c r="AE1447" i="24" s="1"/>
  <c r="S1509" i="24"/>
  <c r="U1509" i="24" s="1"/>
  <c r="AF1509" i="24" s="1"/>
  <c r="Y1550" i="24"/>
  <c r="AA1550" i="24" s="1"/>
  <c r="Y1599" i="24"/>
  <c r="AA1599" i="24" s="1"/>
  <c r="S1348" i="24"/>
  <c r="U1348" i="24" s="1"/>
  <c r="AF1348" i="24" s="1"/>
  <c r="AC1710" i="24"/>
  <c r="AE1710" i="24" s="1"/>
  <c r="AC1742" i="24"/>
  <c r="AE1742" i="24" s="1"/>
  <c r="AC1775" i="24"/>
  <c r="AE1775" i="24" s="1"/>
  <c r="Y1887" i="24"/>
  <c r="AA1887" i="24" s="1"/>
  <c r="Y1894" i="24"/>
  <c r="AA1894" i="24" s="1"/>
  <c r="S1935" i="24"/>
  <c r="U1935" i="24" s="1"/>
  <c r="AF1935" i="24" s="1"/>
  <c r="Y2040" i="24"/>
  <c r="AA2040" i="24" s="1"/>
  <c r="S2063" i="24"/>
  <c r="U2063" i="24" s="1"/>
  <c r="AF2063" i="24" s="1"/>
  <c r="Y2079" i="24"/>
  <c r="AA2079" i="24" s="1"/>
  <c r="AC2127" i="24"/>
  <c r="AE2127" i="24" s="1"/>
  <c r="S2310" i="24"/>
  <c r="U2310" i="24" s="1"/>
  <c r="AF2310" i="24" s="1"/>
  <c r="AC182" i="24"/>
  <c r="AE182" i="24" s="1"/>
  <c r="Y269" i="24"/>
  <c r="AA269" i="24" s="1"/>
  <c r="AC1911" i="24"/>
  <c r="AE1911" i="24" s="1"/>
  <c r="Y1911" i="24"/>
  <c r="AA1911" i="24" s="1"/>
  <c r="S2039" i="24"/>
  <c r="U2039" i="24" s="1"/>
  <c r="AF2039" i="24" s="1"/>
  <c r="AC2039" i="24"/>
  <c r="AE2039" i="24" s="1"/>
  <c r="AC2201" i="24"/>
  <c r="AE2201" i="24" s="1"/>
  <c r="Y2201" i="24"/>
  <c r="AA2201" i="24" s="1"/>
  <c r="AC2148" i="24"/>
  <c r="AE2148" i="24" s="1"/>
  <c r="Y2148" i="24"/>
  <c r="AA2148" i="24" s="1"/>
  <c r="S2281" i="24"/>
  <c r="U2281" i="24" s="1"/>
  <c r="AF2281" i="24" s="1"/>
  <c r="AC2281" i="24"/>
  <c r="AE2281" i="24" s="1"/>
  <c r="S2313" i="24"/>
  <c r="U2313" i="24" s="1"/>
  <c r="AF2313" i="24" s="1"/>
  <c r="AC2313" i="24"/>
  <c r="AE2313" i="24" s="1"/>
  <c r="AC2329" i="24"/>
  <c r="AE2329" i="24" s="1"/>
  <c r="Y2329" i="24"/>
  <c r="AA2329" i="24" s="1"/>
  <c r="Y2361" i="24"/>
  <c r="AA2361" i="24" s="1"/>
  <c r="S2361" i="24"/>
  <c r="U2361" i="24" s="1"/>
  <c r="AF2361" i="24" s="1"/>
  <c r="Y2377" i="24"/>
  <c r="AA2377" i="24" s="1"/>
  <c r="S2377" i="24"/>
  <c r="U2377" i="24" s="1"/>
  <c r="AF2377" i="24" s="1"/>
  <c r="S2393" i="24"/>
  <c r="U2393" i="24" s="1"/>
  <c r="AF2393" i="24" s="1"/>
  <c r="AC2393" i="24"/>
  <c r="AE2393" i="24" s="1"/>
  <c r="Y1743" i="24"/>
  <c r="AA1743" i="24" s="1"/>
  <c r="S1775" i="24"/>
  <c r="U1775" i="24" s="1"/>
  <c r="AF1775" i="24" s="1"/>
  <c r="Y1871" i="24"/>
  <c r="AA1871" i="24" s="1"/>
  <c r="S1887" i="24"/>
  <c r="U1887" i="24" s="1"/>
  <c r="AF1887" i="24" s="1"/>
  <c r="AC2056" i="24"/>
  <c r="AE2056" i="24" s="1"/>
  <c r="AC2079" i="24"/>
  <c r="AE2079" i="24" s="1"/>
  <c r="AC161" i="24"/>
  <c r="AE161" i="24" s="1"/>
  <c r="S269" i="24"/>
  <c r="U269" i="24" s="1"/>
  <c r="AF269" i="24" s="1"/>
  <c r="S1847" i="24"/>
  <c r="U1847" i="24" s="1"/>
  <c r="AF1847" i="24" s="1"/>
  <c r="AC1847" i="24"/>
  <c r="AE1847" i="24" s="1"/>
  <c r="S2043" i="24"/>
  <c r="U2043" i="24" s="1"/>
  <c r="AF2043" i="24" s="1"/>
  <c r="AC2043" i="24"/>
  <c r="AE2043" i="24" s="1"/>
  <c r="AC2082" i="24"/>
  <c r="AE2082" i="24" s="1"/>
  <c r="Y2082" i="24"/>
  <c r="AA2082" i="24" s="1"/>
  <c r="AC2107" i="24"/>
  <c r="AE2107" i="24" s="1"/>
  <c r="Y2107" i="24"/>
  <c r="AA2107" i="24" s="1"/>
  <c r="Y2477" i="24"/>
  <c r="AA2477" i="24" s="1"/>
  <c r="AC2477" i="24"/>
  <c r="AE2477" i="24" s="1"/>
  <c r="AC1647" i="24"/>
  <c r="AE1647" i="24" s="1"/>
  <c r="Y1647" i="24"/>
  <c r="AA1647" i="24" s="1"/>
  <c r="AC2071" i="24"/>
  <c r="AE2071" i="24" s="1"/>
  <c r="Y2071" i="24"/>
  <c r="AA2071" i="24" s="1"/>
  <c r="S2257" i="24"/>
  <c r="U2257" i="24" s="1"/>
  <c r="AF2257" i="24" s="1"/>
  <c r="Y2257" i="24"/>
  <c r="AA2257" i="24" s="1"/>
  <c r="AC1380" i="24"/>
  <c r="AE1380" i="24" s="1"/>
  <c r="Y1380" i="24"/>
  <c r="AA1380" i="24" s="1"/>
  <c r="Y1398" i="24"/>
  <c r="AA1398" i="24" s="1"/>
  <c r="S1398" i="24"/>
  <c r="U1398" i="24" s="1"/>
  <c r="AF1398" i="24" s="1"/>
  <c r="Y1421" i="24"/>
  <c r="AA1421" i="24" s="1"/>
  <c r="AC1421" i="24"/>
  <c r="AE1421" i="24" s="1"/>
  <c r="Y1787" i="24"/>
  <c r="AA1787" i="24" s="1"/>
  <c r="AC1787" i="24"/>
  <c r="AE1787" i="24" s="1"/>
  <c r="AC1864" i="24"/>
  <c r="AE1864" i="24" s="1"/>
  <c r="S1864" i="24"/>
  <c r="U1864" i="24" s="1"/>
  <c r="AF1864" i="24" s="1"/>
  <c r="S1910" i="24"/>
  <c r="U1910" i="24" s="1"/>
  <c r="AF1910" i="24" s="1"/>
  <c r="AC1910" i="24"/>
  <c r="AE1910" i="24" s="1"/>
  <c r="S1951" i="24"/>
  <c r="U1951" i="24" s="1"/>
  <c r="AF1951" i="24" s="1"/>
  <c r="AC1951" i="24"/>
  <c r="AE1951" i="24" s="1"/>
  <c r="Y1974" i="24"/>
  <c r="AA1974" i="24" s="1"/>
  <c r="S1974" i="24"/>
  <c r="U1974" i="24" s="1"/>
  <c r="AF1974" i="24" s="1"/>
  <c r="AC1992" i="24"/>
  <c r="AE1992" i="24" s="1"/>
  <c r="Y1992" i="24"/>
  <c r="AA1992" i="24" s="1"/>
  <c r="AC2015" i="24"/>
  <c r="AE2015" i="24" s="1"/>
  <c r="S2015" i="24"/>
  <c r="U2015" i="24" s="1"/>
  <c r="AF2015" i="24" s="1"/>
  <c r="Y2015" i="24"/>
  <c r="AA2015" i="24" s="1"/>
  <c r="S2038" i="24"/>
  <c r="U2038" i="24" s="1"/>
  <c r="AF2038" i="24" s="1"/>
  <c r="AC2038" i="24"/>
  <c r="AE2038" i="24" s="1"/>
  <c r="AC2102" i="24"/>
  <c r="AE2102" i="24" s="1"/>
  <c r="S2102" i="24"/>
  <c r="U2102" i="24" s="1"/>
  <c r="AF2102" i="24" s="1"/>
  <c r="Y2138" i="24"/>
  <c r="AA2138" i="24" s="1"/>
  <c r="AC2138" i="24"/>
  <c r="AE2138" i="24" s="1"/>
  <c r="S2138" i="24"/>
  <c r="U2138" i="24" s="1"/>
  <c r="AF2138" i="24" s="1"/>
  <c r="S2318" i="24"/>
  <c r="U2318" i="24" s="1"/>
  <c r="AF2318" i="24" s="1"/>
  <c r="AC2318" i="24"/>
  <c r="AE2318" i="24" s="1"/>
  <c r="S2350" i="24"/>
  <c r="U2350" i="24" s="1"/>
  <c r="AF2350" i="24" s="1"/>
  <c r="AC2350" i="24"/>
  <c r="AE2350" i="24" s="1"/>
  <c r="AC2370" i="24"/>
  <c r="AE2370" i="24" s="1"/>
  <c r="S2370" i="24"/>
  <c r="U2370" i="24" s="1"/>
  <c r="AF2370" i="24" s="1"/>
  <c r="Y2398" i="24"/>
  <c r="AA2398" i="24" s="1"/>
  <c r="AC2398" i="24"/>
  <c r="AE2398" i="24" s="1"/>
  <c r="AC1473" i="24"/>
  <c r="AE1473" i="24" s="1"/>
  <c r="Y1473" i="24"/>
  <c r="AA1473" i="24" s="1"/>
  <c r="Y484" i="24"/>
  <c r="AA484" i="24" s="1"/>
  <c r="S484" i="24"/>
  <c r="U484" i="24" s="1"/>
  <c r="AF484" i="24" s="1"/>
  <c r="AC559" i="24"/>
  <c r="AE559" i="24" s="1"/>
  <c r="S559" i="24"/>
  <c r="U559" i="24" s="1"/>
  <c r="AF559" i="24" s="1"/>
  <c r="AC767" i="24"/>
  <c r="AE767" i="24" s="1"/>
  <c r="S767" i="24"/>
  <c r="U767" i="24" s="1"/>
  <c r="AF767" i="24" s="1"/>
  <c r="S871" i="24"/>
  <c r="U871" i="24" s="1"/>
  <c r="AF871" i="24" s="1"/>
  <c r="Y871" i="24"/>
  <c r="AA871" i="24" s="1"/>
  <c r="Y1347" i="24"/>
  <c r="AA1347" i="24" s="1"/>
  <c r="AC1347" i="24"/>
  <c r="AE1347" i="24" s="1"/>
  <c r="Y2460" i="24"/>
  <c r="AA2460" i="24" s="1"/>
  <c r="AC2460" i="24"/>
  <c r="AE2460" i="24" s="1"/>
  <c r="S2460" i="24"/>
  <c r="U2460" i="24" s="1"/>
  <c r="AF2460" i="24" s="1"/>
  <c r="AC2255" i="24"/>
  <c r="AE2255" i="24" s="1"/>
  <c r="Y2255" i="24"/>
  <c r="AA2255" i="24" s="1"/>
  <c r="S579" i="24"/>
  <c r="U579" i="24" s="1"/>
  <c r="AF579" i="24" s="1"/>
  <c r="Y767" i="24"/>
  <c r="AA767" i="24" s="1"/>
  <c r="AA1198" i="24"/>
  <c r="Y1172" i="24"/>
  <c r="AA1172" i="24" s="1"/>
  <c r="Y1191" i="24"/>
  <c r="AA1191" i="24" s="1"/>
  <c r="Y2424" i="24"/>
  <c r="AA2424" i="24" s="1"/>
  <c r="AC1801" i="24"/>
  <c r="AE1801" i="24" s="1"/>
  <c r="Y1796" i="24"/>
  <c r="AA1796" i="24" s="1"/>
  <c r="Y169" i="24"/>
  <c r="AA169" i="24" s="1"/>
  <c r="S169" i="24"/>
  <c r="U169" i="24" s="1"/>
  <c r="AF169" i="24" s="1"/>
  <c r="AE590" i="24"/>
  <c r="AA746" i="24"/>
  <c r="U1223" i="24"/>
  <c r="AF1223" i="24" s="1"/>
  <c r="S1040" i="24"/>
  <c r="U1040" i="24" s="1"/>
  <c r="AF1040" i="24" s="1"/>
  <c r="Y1104" i="24"/>
  <c r="AA1104" i="24" s="1"/>
  <c r="U1504" i="24"/>
  <c r="AF1504" i="24" s="1"/>
  <c r="Y604" i="24"/>
  <c r="AA604" i="24" s="1"/>
  <c r="AC604" i="24"/>
  <c r="AE604" i="24" s="1"/>
  <c r="S542" i="24"/>
  <c r="U542" i="24" s="1"/>
  <c r="AF542" i="24" s="1"/>
  <c r="Y542" i="24"/>
  <c r="AA542" i="24" s="1"/>
  <c r="Y1164" i="24"/>
  <c r="AA1164" i="24" s="1"/>
  <c r="AC1164" i="24"/>
  <c r="AE1164" i="24" s="1"/>
  <c r="S2464" i="24"/>
  <c r="U2464" i="24" s="1"/>
  <c r="AF2464" i="24" s="1"/>
  <c r="AC2464" i="24"/>
  <c r="AE2464" i="24" s="1"/>
  <c r="AC349" i="24"/>
  <c r="AE349" i="24" s="1"/>
  <c r="S349" i="24"/>
  <c r="U349" i="24" s="1"/>
  <c r="AF349" i="24" s="1"/>
  <c r="AA659" i="24"/>
  <c r="AA586" i="24"/>
  <c r="S935" i="24"/>
  <c r="U935" i="24" s="1"/>
  <c r="AF935" i="24" s="1"/>
  <c r="AA1439" i="24"/>
  <c r="U1563" i="24"/>
  <c r="AF1563" i="24" s="1"/>
  <c r="U1579" i="24"/>
  <c r="AF1579" i="24" s="1"/>
  <c r="S943" i="24"/>
  <c r="U943" i="24" s="1"/>
  <c r="AF943" i="24" s="1"/>
  <c r="AA931" i="24"/>
  <c r="AA2214" i="24"/>
  <c r="U308" i="24"/>
  <c r="AF308" i="24" s="1"/>
  <c r="S927" i="24"/>
  <c r="U927" i="24" s="1"/>
  <c r="AF927" i="24" s="1"/>
  <c r="U2073" i="24"/>
  <c r="AF2073" i="24" s="1"/>
  <c r="AE329" i="24"/>
  <c r="U839" i="24"/>
  <c r="AF839" i="24" s="1"/>
  <c r="AE918" i="24"/>
  <c r="AA1274" i="24"/>
  <c r="U1371" i="24"/>
  <c r="AF1371" i="24" s="1"/>
  <c r="AA1718" i="24"/>
  <c r="AA2012" i="24"/>
  <c r="AE2124" i="24"/>
  <c r="U2323" i="24"/>
  <c r="AF2323" i="24" s="1"/>
  <c r="U2479" i="24"/>
  <c r="AF2479" i="24" s="1"/>
  <c r="U2311" i="24"/>
  <c r="AF2311" i="24" s="1"/>
  <c r="U1204" i="24"/>
  <c r="AF1204" i="24" s="1"/>
  <c r="AA1207" i="24"/>
  <c r="AA1241" i="24"/>
  <c r="AA1621" i="24"/>
  <c r="AE1672" i="24"/>
  <c r="Y1389" i="24"/>
  <c r="AA1389" i="24" s="1"/>
  <c r="AC1389" i="24"/>
  <c r="AE1389" i="24" s="1"/>
  <c r="Y1795" i="24"/>
  <c r="AA1795" i="24" s="1"/>
  <c r="AC1795" i="24"/>
  <c r="AE1795" i="24" s="1"/>
  <c r="Y1810" i="24"/>
  <c r="AA1810" i="24" s="1"/>
  <c r="S1810" i="24"/>
  <c r="U1810" i="24" s="1"/>
  <c r="AF1810" i="24" s="1"/>
  <c r="Y334" i="24"/>
  <c r="AA334" i="24" s="1"/>
  <c r="S440" i="24"/>
  <c r="U440" i="24" s="1"/>
  <c r="AF440" i="24" s="1"/>
  <c r="AC458" i="24"/>
  <c r="AE458" i="24" s="1"/>
  <c r="S640" i="24"/>
  <c r="U640" i="24" s="1"/>
  <c r="AF640" i="24" s="1"/>
  <c r="Y622" i="24"/>
  <c r="AA622" i="24" s="1"/>
  <c r="S617" i="24"/>
  <c r="U617" i="24" s="1"/>
  <c r="AF617" i="24" s="1"/>
  <c r="S679" i="24"/>
  <c r="U679" i="24" s="1"/>
  <c r="AF679" i="24" s="1"/>
  <c r="AC921" i="24"/>
  <c r="AE921" i="24" s="1"/>
  <c r="Y1193" i="24"/>
  <c r="AA1193" i="24" s="1"/>
  <c r="Y1235" i="24"/>
  <c r="AA1235" i="24" s="1"/>
  <c r="Y1304" i="24"/>
  <c r="AA1304" i="24" s="1"/>
  <c r="AC1170" i="24"/>
  <c r="AE1170" i="24" s="1"/>
  <c r="AC1284" i="24"/>
  <c r="AE1284" i="24" s="1"/>
  <c r="Y1090" i="24"/>
  <c r="AA1090" i="24" s="1"/>
  <c r="AC1177" i="24"/>
  <c r="AE1177" i="24" s="1"/>
  <c r="AC1198" i="24"/>
  <c r="AE1198" i="24" s="1"/>
  <c r="AC1810" i="24"/>
  <c r="AE1810" i="24" s="1"/>
  <c r="AC1525" i="24"/>
  <c r="AE1525" i="24" s="1"/>
  <c r="Y1563" i="24"/>
  <c r="AA1563" i="24" s="1"/>
  <c r="AC1579" i="24"/>
  <c r="AE1579" i="24" s="1"/>
  <c r="AC1714" i="24"/>
  <c r="AE1714" i="24" s="1"/>
  <c r="Y1407" i="24"/>
  <c r="AA1407" i="24" s="1"/>
  <c r="AA2193" i="24"/>
  <c r="U2212" i="24"/>
  <c r="AF2212" i="24" s="1"/>
  <c r="Y948" i="24"/>
  <c r="AA948" i="24" s="1"/>
  <c r="S948" i="24"/>
  <c r="U948" i="24" s="1"/>
  <c r="AF948" i="24" s="1"/>
  <c r="Y980" i="24"/>
  <c r="AA980" i="24" s="1"/>
  <c r="AC980" i="24"/>
  <c r="AE980" i="24" s="1"/>
  <c r="Y888" i="24"/>
  <c r="AA888" i="24" s="1"/>
  <c r="AC888" i="24"/>
  <c r="AE888" i="24" s="1"/>
  <c r="Y2382" i="24"/>
  <c r="AA2382" i="24" s="1"/>
  <c r="AC2382" i="24"/>
  <c r="AE2382" i="24" s="1"/>
  <c r="S2145" i="24"/>
  <c r="U2145" i="24" s="1"/>
  <c r="AF2145" i="24" s="1"/>
  <c r="AC2145" i="24"/>
  <c r="AE2145" i="24" s="1"/>
  <c r="S185" i="24"/>
  <c r="U185" i="24" s="1"/>
  <c r="AF185" i="24" s="1"/>
  <c r="Y185" i="24"/>
  <c r="AA185" i="24" s="1"/>
  <c r="S1260" i="24"/>
  <c r="U1260" i="24" s="1"/>
  <c r="AF1260" i="24" s="1"/>
  <c r="AC1260" i="24"/>
  <c r="AE1260" i="24" s="1"/>
  <c r="Y1318" i="24"/>
  <c r="AA1318" i="24" s="1"/>
  <c r="S1318" i="24"/>
  <c r="U1318" i="24" s="1"/>
  <c r="AF1318" i="24" s="1"/>
  <c r="Y149" i="24"/>
  <c r="AA149" i="24" s="1"/>
  <c r="S258" i="24"/>
  <c r="U258" i="24" s="1"/>
  <c r="AF258" i="24" s="1"/>
  <c r="AC308" i="24"/>
  <c r="AE308" i="24" s="1"/>
  <c r="S329" i="24"/>
  <c r="U329" i="24" s="1"/>
  <c r="AF329" i="24" s="1"/>
  <c r="AE319" i="24"/>
  <c r="AC356" i="24"/>
  <c r="AE356" i="24" s="1"/>
  <c r="AC596" i="24"/>
  <c r="AE596" i="24" s="1"/>
  <c r="S458" i="24"/>
  <c r="U458" i="24" s="1"/>
  <c r="AF458" i="24" s="1"/>
  <c r="AC737" i="24"/>
  <c r="AE737" i="24" s="1"/>
  <c r="U793" i="24"/>
  <c r="AF793" i="24" s="1"/>
  <c r="S921" i="24"/>
  <c r="U921" i="24" s="1"/>
  <c r="AF921" i="24" s="1"/>
  <c r="Y776" i="24"/>
  <c r="AA776" i="24" s="1"/>
  <c r="Y798" i="24"/>
  <c r="AA798" i="24" s="1"/>
  <c r="U945" i="24"/>
  <c r="AF945" i="24" s="1"/>
  <c r="Y1150" i="24"/>
  <c r="AA1150" i="24" s="1"/>
  <c r="S1284" i="24"/>
  <c r="U1284" i="24" s="1"/>
  <c r="AF1284" i="24" s="1"/>
  <c r="S1090" i="24"/>
  <c r="U1090" i="24" s="1"/>
  <c r="AF1090" i="24" s="1"/>
  <c r="S1177" i="24"/>
  <c r="U1177" i="24" s="1"/>
  <c r="AF1177" i="24" s="1"/>
  <c r="Y1528" i="24"/>
  <c r="AA1528" i="24" s="1"/>
  <c r="AC1502" i="24"/>
  <c r="AE1502" i="24" s="1"/>
  <c r="S1525" i="24"/>
  <c r="U1525" i="24" s="1"/>
  <c r="AF1525" i="24" s="1"/>
  <c r="AC1563" i="24"/>
  <c r="AE1563" i="24" s="1"/>
  <c r="Y1595" i="24"/>
  <c r="AA1595" i="24" s="1"/>
  <c r="Y1630" i="24"/>
  <c r="AA1630" i="24" s="1"/>
  <c r="AC1666" i="24"/>
  <c r="AE1666" i="24" s="1"/>
  <c r="S1714" i="24"/>
  <c r="U1714" i="24" s="1"/>
  <c r="AF1714" i="24" s="1"/>
  <c r="AA1348" i="24"/>
  <c r="AC1407" i="24"/>
  <c r="AE1407" i="24" s="1"/>
  <c r="AC1551" i="24"/>
  <c r="AE1551" i="24" s="1"/>
  <c r="S2164" i="24"/>
  <c r="U2164" i="24" s="1"/>
  <c r="AF2164" i="24" s="1"/>
  <c r="U2064" i="24"/>
  <c r="AF2064" i="24" s="1"/>
  <c r="AC2087" i="24"/>
  <c r="AE2087" i="24" s="1"/>
  <c r="Y2161" i="24"/>
  <c r="AA2161" i="24" s="1"/>
  <c r="S2382" i="24"/>
  <c r="U2382" i="24" s="1"/>
  <c r="AF2382" i="24" s="1"/>
  <c r="AC1382" i="24"/>
  <c r="AE1382" i="24" s="1"/>
  <c r="S1382" i="24"/>
  <c r="U1382" i="24" s="1"/>
  <c r="AF1382" i="24" s="1"/>
  <c r="AC1405" i="24"/>
  <c r="AE1405" i="24" s="1"/>
  <c r="S1405" i="24"/>
  <c r="U1405" i="24" s="1"/>
  <c r="AF1405" i="24" s="1"/>
  <c r="Y1003" i="24"/>
  <c r="AA1003" i="24" s="1"/>
  <c r="S1003" i="24"/>
  <c r="U1003" i="24" s="1"/>
  <c r="AF1003" i="24" s="1"/>
  <c r="Y1258" i="24"/>
  <c r="AA1258" i="24" s="1"/>
  <c r="AC1258" i="24"/>
  <c r="AE1258" i="24" s="1"/>
  <c r="Y1282" i="24"/>
  <c r="AA1282" i="24" s="1"/>
  <c r="AC1282" i="24"/>
  <c r="AE1282" i="24" s="1"/>
  <c r="Y1334" i="24"/>
  <c r="AA1334" i="24" s="1"/>
  <c r="AC1334" i="24"/>
  <c r="AE1334" i="24" s="1"/>
  <c r="S281" i="24"/>
  <c r="U281" i="24" s="1"/>
  <c r="AF281" i="24" s="1"/>
  <c r="Y1115" i="24"/>
  <c r="AA1115" i="24" s="1"/>
  <c r="S1115" i="24"/>
  <c r="U1115" i="24" s="1"/>
  <c r="AF1115" i="24" s="1"/>
  <c r="AC1855" i="24"/>
  <c r="AE1855" i="24" s="1"/>
  <c r="S1855" i="24"/>
  <c r="U1855" i="24" s="1"/>
  <c r="AF1855" i="24" s="1"/>
  <c r="Y1919" i="24"/>
  <c r="AA1919" i="24" s="1"/>
  <c r="AC1919" i="24"/>
  <c r="AE1919" i="24" s="1"/>
  <c r="S2006" i="24"/>
  <c r="U2006" i="24" s="1"/>
  <c r="AF2006" i="24" s="1"/>
  <c r="Y2006" i="24"/>
  <c r="AA2006" i="24" s="1"/>
  <c r="AC2024" i="24"/>
  <c r="AE2024" i="24" s="1"/>
  <c r="S2024" i="24"/>
  <c r="U2024" i="24" s="1"/>
  <c r="AF2024" i="24" s="1"/>
  <c r="Y2047" i="24"/>
  <c r="AA2047" i="24" s="1"/>
  <c r="AC2047" i="24"/>
  <c r="AE2047" i="24" s="1"/>
  <c r="AC2070" i="24"/>
  <c r="AE2070" i="24" s="1"/>
  <c r="S2070" i="24"/>
  <c r="U2070" i="24" s="1"/>
  <c r="AF2070" i="24" s="1"/>
  <c r="Y2111" i="24"/>
  <c r="AA2111" i="24" s="1"/>
  <c r="AC2111" i="24"/>
  <c r="AE2111" i="24" s="1"/>
  <c r="AE2130" i="24"/>
  <c r="AC2143" i="24"/>
  <c r="AE2143" i="24" s="1"/>
  <c r="S2143" i="24"/>
  <c r="U2143" i="24" s="1"/>
  <c r="AF2143" i="24" s="1"/>
  <c r="Y2294" i="24"/>
  <c r="AA2294" i="24" s="1"/>
  <c r="AC2294" i="24"/>
  <c r="AE2294" i="24" s="1"/>
  <c r="Y1371" i="24"/>
  <c r="AA1371" i="24" s="1"/>
  <c r="Y1782" i="24"/>
  <c r="AA1782" i="24" s="1"/>
  <c r="S1782" i="24"/>
  <c r="U1782" i="24" s="1"/>
  <c r="AF1782" i="24" s="1"/>
  <c r="Y1899" i="24"/>
  <c r="AA1899" i="24" s="1"/>
  <c r="AC1899" i="24"/>
  <c r="AE1899" i="24" s="1"/>
  <c r="S1899" i="24"/>
  <c r="U1899" i="24" s="1"/>
  <c r="AF1899" i="24" s="1"/>
  <c r="AC1963" i="24"/>
  <c r="AE1963" i="24" s="1"/>
  <c r="Y1963" i="24"/>
  <c r="AA1963" i="24" s="1"/>
  <c r="S2002" i="24"/>
  <c r="U2002" i="24" s="1"/>
  <c r="AF2002" i="24" s="1"/>
  <c r="AC2002" i="24"/>
  <c r="AE2002" i="24" s="1"/>
  <c r="Y2256" i="24"/>
  <c r="AA2256" i="24" s="1"/>
  <c r="S2256" i="24"/>
  <c r="U2256" i="24" s="1"/>
  <c r="AF2256" i="24" s="1"/>
  <c r="AC1371" i="24"/>
  <c r="AE1371" i="24" s="1"/>
  <c r="AC322" i="24"/>
  <c r="AE322" i="24" s="1"/>
  <c r="S322" i="24"/>
  <c r="U322" i="24" s="1"/>
  <c r="AF322" i="24" s="1"/>
  <c r="Y322" i="24"/>
  <c r="AA322" i="24" s="1"/>
  <c r="Y1298" i="24"/>
  <c r="AA1298" i="24" s="1"/>
  <c r="AC1298" i="24"/>
  <c r="AE1298" i="24" s="1"/>
  <c r="AC1439" i="24"/>
  <c r="AE1439" i="24" s="1"/>
  <c r="S1439" i="24"/>
  <c r="U1439" i="24" s="1"/>
  <c r="AF1439" i="24" s="1"/>
  <c r="Y2166" i="24"/>
  <c r="AA2166" i="24" s="1"/>
  <c r="AC2166" i="24"/>
  <c r="AE2166" i="24" s="1"/>
  <c r="AC2173" i="24"/>
  <c r="AE2173" i="24" s="1"/>
  <c r="S2173" i="24"/>
  <c r="U2173" i="24" s="1"/>
  <c r="AF2173" i="24" s="1"/>
  <c r="AC2185" i="24"/>
  <c r="AE2185" i="24" s="1"/>
  <c r="S2185" i="24"/>
  <c r="U2185" i="24" s="1"/>
  <c r="AF2185" i="24" s="1"/>
  <c r="S2495" i="24"/>
  <c r="U2495" i="24" s="1"/>
  <c r="AF2495" i="24" s="1"/>
  <c r="Y2495" i="24"/>
  <c r="AA2495" i="24" s="1"/>
  <c r="AC2495" i="24"/>
  <c r="AE2495" i="24" s="1"/>
  <c r="Y333" i="24"/>
  <c r="AA333" i="24" s="1"/>
  <c r="AC333" i="24"/>
  <c r="AE333" i="24" s="1"/>
  <c r="S333" i="24"/>
  <c r="U333" i="24" s="1"/>
  <c r="AF333" i="24" s="1"/>
  <c r="AD23" i="24"/>
  <c r="T23" i="24"/>
  <c r="Z23" i="24"/>
  <c r="Y221" i="24"/>
  <c r="AA221" i="24" s="1"/>
  <c r="S221" i="24"/>
  <c r="U221" i="24" s="1"/>
  <c r="AF221" i="24" s="1"/>
  <c r="Y524" i="24"/>
  <c r="AA524" i="24" s="1"/>
  <c r="S524" i="24"/>
  <c r="U524" i="24" s="1"/>
  <c r="AF524" i="24" s="1"/>
  <c r="AC293" i="24"/>
  <c r="AE293" i="24" s="1"/>
  <c r="Y293" i="24"/>
  <c r="AA293" i="24" s="1"/>
  <c r="S658" i="24"/>
  <c r="U658" i="24" s="1"/>
  <c r="AF658" i="24" s="1"/>
  <c r="AC658" i="24"/>
  <c r="AE658" i="24" s="1"/>
  <c r="Y1095" i="24"/>
  <c r="AA1095" i="24" s="1"/>
  <c r="S1095" i="24"/>
  <c r="U1095" i="24" s="1"/>
  <c r="AF1095" i="24" s="1"/>
  <c r="Y1305" i="24"/>
  <c r="AA1305" i="24" s="1"/>
  <c r="AC1305" i="24"/>
  <c r="AE1305" i="24" s="1"/>
  <c r="S1366" i="24"/>
  <c r="U1366" i="24" s="1"/>
  <c r="AF1366" i="24" s="1"/>
  <c r="AC1366" i="24"/>
  <c r="AE1366" i="24" s="1"/>
  <c r="Y940" i="24"/>
  <c r="AA940" i="24" s="1"/>
  <c r="AC940" i="24"/>
  <c r="AE940" i="24" s="1"/>
  <c r="Y867" i="24"/>
  <c r="AA867" i="24" s="1"/>
  <c r="AC867" i="24"/>
  <c r="AE867" i="24" s="1"/>
  <c r="Y1290" i="24"/>
  <c r="AA1290" i="24" s="1"/>
  <c r="AC1290" i="24"/>
  <c r="AE1290" i="24" s="1"/>
  <c r="S1540" i="24"/>
  <c r="U1540" i="24" s="1"/>
  <c r="AF1540" i="24" s="1"/>
  <c r="AC1540" i="24"/>
  <c r="AE1540" i="24" s="1"/>
  <c r="S1885" i="24"/>
  <c r="U1885" i="24" s="1"/>
  <c r="AF1885" i="24" s="1"/>
  <c r="Y1885" i="24"/>
  <c r="AA1885" i="24" s="1"/>
  <c r="AC1891" i="24"/>
  <c r="AE1891" i="24" s="1"/>
  <c r="S1891" i="24"/>
  <c r="U1891" i="24" s="1"/>
  <c r="AF1891" i="24" s="1"/>
  <c r="S1917" i="24"/>
  <c r="U1917" i="24" s="1"/>
  <c r="AF1917" i="24" s="1"/>
  <c r="Y1917" i="24"/>
  <c r="AA1917" i="24" s="1"/>
  <c r="S1982" i="24"/>
  <c r="U1982" i="24" s="1"/>
  <c r="AF1982" i="24" s="1"/>
  <c r="Y1982" i="24"/>
  <c r="AA1982" i="24" s="1"/>
  <c r="S1998" i="24"/>
  <c r="U1998" i="24" s="1"/>
  <c r="AF1998" i="24" s="1"/>
  <c r="Y1998" i="24"/>
  <c r="AA1998" i="24" s="1"/>
  <c r="AC2198" i="24"/>
  <c r="AE2198" i="24" s="1"/>
  <c r="S2198" i="24"/>
  <c r="U2198" i="24" s="1"/>
  <c r="AF2198" i="24" s="1"/>
  <c r="Y1677" i="24"/>
  <c r="AA1677" i="24" s="1"/>
  <c r="AC1677" i="24"/>
  <c r="AE1677" i="24" s="1"/>
  <c r="Y1773" i="24"/>
  <c r="AA1773" i="24" s="1"/>
  <c r="AC1773" i="24"/>
  <c r="AE1773" i="24" s="1"/>
  <c r="S1773" i="24"/>
  <c r="U1773" i="24" s="1"/>
  <c r="AF1773" i="24" s="1"/>
  <c r="AC1819" i="24"/>
  <c r="AE1819" i="24" s="1"/>
  <c r="S1819" i="24"/>
  <c r="U1819" i="24" s="1"/>
  <c r="AF1819" i="24" s="1"/>
  <c r="Y1856" i="24"/>
  <c r="AA1856" i="24" s="1"/>
  <c r="AC1856" i="24"/>
  <c r="AE1856" i="24" s="1"/>
  <c r="Y2254" i="24"/>
  <c r="AA2254" i="24" s="1"/>
  <c r="AC2254" i="24"/>
  <c r="AE2254" i="24" s="1"/>
  <c r="S2254" i="24"/>
  <c r="U2254" i="24" s="1"/>
  <c r="AF2254" i="24" s="1"/>
  <c r="AC1430" i="24"/>
  <c r="AE1430" i="24" s="1"/>
  <c r="S1430" i="24"/>
  <c r="U1430" i="24" s="1"/>
  <c r="AF1430" i="24" s="1"/>
  <c r="S1365" i="24"/>
  <c r="U1365" i="24" s="1"/>
  <c r="AF1365" i="24" s="1"/>
  <c r="AC1365" i="24"/>
  <c r="AE1365" i="24" s="1"/>
  <c r="Y1738" i="24"/>
  <c r="AA1738" i="24" s="1"/>
  <c r="S1738" i="24"/>
  <c r="U1738" i="24" s="1"/>
  <c r="AF1738" i="24" s="1"/>
  <c r="Y258" i="24"/>
  <c r="AA258" i="24" s="1"/>
  <c r="Y640" i="24"/>
  <c r="AA640" i="24" s="1"/>
  <c r="AC679" i="24"/>
  <c r="AE679" i="24" s="1"/>
  <c r="S956" i="24"/>
  <c r="U956" i="24" s="1"/>
  <c r="AF956" i="24" s="1"/>
  <c r="S977" i="24"/>
  <c r="U977" i="24" s="1"/>
  <c r="AF977" i="24" s="1"/>
  <c r="AC1189" i="24"/>
  <c r="AE1189" i="24" s="1"/>
  <c r="S1235" i="24"/>
  <c r="U1235" i="24" s="1"/>
  <c r="AF1235" i="24" s="1"/>
  <c r="AC1022" i="24"/>
  <c r="AE1022" i="24" s="1"/>
  <c r="S1170" i="24"/>
  <c r="U1170" i="24" s="1"/>
  <c r="AF1170" i="24" s="1"/>
  <c r="AC1181" i="24"/>
  <c r="AE1181" i="24" s="1"/>
  <c r="S1298" i="24"/>
  <c r="U1298" i="24" s="1"/>
  <c r="AF1298" i="24" s="1"/>
  <c r="S1479" i="24"/>
  <c r="U1479" i="24" s="1"/>
  <c r="AF1479" i="24" s="1"/>
  <c r="S1543" i="24"/>
  <c r="U1543" i="24" s="1"/>
  <c r="AF1543" i="24" s="1"/>
  <c r="Y1579" i="24"/>
  <c r="AA1579" i="24" s="1"/>
  <c r="AC1611" i="24"/>
  <c r="AE1611" i="24" s="1"/>
  <c r="S1357" i="24"/>
  <c r="U1357" i="24" s="1"/>
  <c r="AF1357" i="24" s="1"/>
  <c r="U1443" i="24"/>
  <c r="AF1443" i="24" s="1"/>
  <c r="S1364" i="24"/>
  <c r="U1364" i="24" s="1"/>
  <c r="AF1364" i="24" s="1"/>
  <c r="S1630" i="24"/>
  <c r="U1630" i="24" s="1"/>
  <c r="AF1630" i="24" s="1"/>
  <c r="S1710" i="24"/>
  <c r="U1710" i="24" s="1"/>
  <c r="AF1710" i="24" s="1"/>
  <c r="S1795" i="24"/>
  <c r="U1795" i="24" s="1"/>
  <c r="AF1795" i="24" s="1"/>
  <c r="S1874" i="24"/>
  <c r="U1874" i="24" s="1"/>
  <c r="AF1874" i="24" s="1"/>
  <c r="AA2351" i="24"/>
  <c r="Y857" i="24"/>
  <c r="AA857" i="24" s="1"/>
  <c r="AC857" i="24"/>
  <c r="AE857" i="24" s="1"/>
  <c r="AC1369" i="24"/>
  <c r="AE1369" i="24" s="1"/>
  <c r="Y1369" i="24"/>
  <c r="AA1369" i="24" s="1"/>
  <c r="Y868" i="24"/>
  <c r="AA868" i="24" s="1"/>
  <c r="S868" i="24"/>
  <c r="U868" i="24" s="1"/>
  <c r="AF868" i="24" s="1"/>
  <c r="Y2390" i="24"/>
  <c r="AA2390" i="24" s="1"/>
  <c r="AC2390" i="24"/>
  <c r="AE2390" i="24" s="1"/>
  <c r="S2305" i="24"/>
  <c r="U2305" i="24" s="1"/>
  <c r="AF2305" i="24" s="1"/>
  <c r="Y2305" i="24"/>
  <c r="AA2305" i="24" s="1"/>
  <c r="AC2438" i="24"/>
  <c r="AE2438" i="24" s="1"/>
  <c r="S2438" i="24"/>
  <c r="U2438" i="24" s="1"/>
  <c r="AF2438" i="24" s="1"/>
  <c r="AA2500" i="24"/>
  <c r="Y658" i="24"/>
  <c r="AA658" i="24" s="1"/>
  <c r="R23" i="24"/>
  <c r="U300" i="24"/>
  <c r="AF300" i="24" s="1"/>
  <c r="AE694" i="24"/>
  <c r="AC1594" i="24"/>
  <c r="AE1594" i="24" s="1"/>
  <c r="S1594" i="24"/>
  <c r="U1594" i="24" s="1"/>
  <c r="AF1594" i="24" s="1"/>
  <c r="AC1779" i="24"/>
  <c r="AE1779" i="24" s="1"/>
  <c r="S1779" i="24"/>
  <c r="U1779" i="24" s="1"/>
  <c r="AF1779" i="24" s="1"/>
  <c r="Y2156" i="24"/>
  <c r="AA2156" i="24" s="1"/>
  <c r="AC2156" i="24"/>
  <c r="AE2156" i="24" s="1"/>
  <c r="S2235" i="24"/>
  <c r="U2235" i="24" s="1"/>
  <c r="AF2235" i="24" s="1"/>
  <c r="Y2235" i="24"/>
  <c r="AA2235" i="24" s="1"/>
  <c r="AC2292" i="24"/>
  <c r="AE2292" i="24" s="1"/>
  <c r="S2292" i="24"/>
  <c r="U2292" i="24" s="1"/>
  <c r="AF2292" i="24" s="1"/>
  <c r="AC2324" i="24"/>
  <c r="AE2324" i="24" s="1"/>
  <c r="S2324" i="24"/>
  <c r="U2324" i="24" s="1"/>
  <c r="AF2324" i="24" s="1"/>
  <c r="AC2356" i="24"/>
  <c r="AE2356" i="24" s="1"/>
  <c r="S2356" i="24"/>
  <c r="U2356" i="24" s="1"/>
  <c r="AF2356" i="24" s="1"/>
  <c r="AC2388" i="24"/>
  <c r="AE2388" i="24" s="1"/>
  <c r="S2388" i="24"/>
  <c r="U2388" i="24" s="1"/>
  <c r="AF2388" i="24" s="1"/>
  <c r="S2467" i="24"/>
  <c r="U2467" i="24" s="1"/>
  <c r="AF2467" i="24" s="1"/>
  <c r="Y2467" i="24"/>
  <c r="AA2467" i="24" s="1"/>
  <c r="U1792" i="24"/>
  <c r="AF1792" i="24" s="1"/>
  <c r="AE1762" i="24"/>
  <c r="U1828" i="24"/>
  <c r="AF1828" i="24" s="1"/>
  <c r="AA1692" i="24"/>
  <c r="AA1835" i="24"/>
  <c r="U1930" i="24"/>
  <c r="AF1930" i="24" s="1"/>
  <c r="U1948" i="24"/>
  <c r="AF1948" i="24" s="1"/>
  <c r="U2195" i="24"/>
  <c r="AF2195" i="24" s="1"/>
  <c r="AC2331" i="24"/>
  <c r="AE2331" i="24" s="1"/>
  <c r="AE2379" i="24"/>
  <c r="AA2459" i="24"/>
  <c r="AA1876" i="24"/>
  <c r="U1924" i="24"/>
  <c r="AF1924" i="24" s="1"/>
  <c r="AA2275" i="24"/>
  <c r="Y2331" i="24"/>
  <c r="AA2331" i="24" s="1"/>
  <c r="AE1807" i="24"/>
  <c r="U1840" i="24"/>
  <c r="AF1840" i="24" s="1"/>
  <c r="U1918" i="24"/>
  <c r="AF1918" i="24" s="1"/>
  <c r="AE2312" i="24"/>
  <c r="AE2317" i="24"/>
  <c r="AA217" i="24"/>
  <c r="AA671" i="24"/>
  <c r="S325" i="24"/>
  <c r="U325" i="24" s="1"/>
  <c r="AF325" i="24" s="1"/>
  <c r="AE542" i="24"/>
  <c r="AC532" i="24"/>
  <c r="AE532" i="24" s="1"/>
  <c r="Y558" i="24"/>
  <c r="AA558" i="24" s="1"/>
  <c r="AE1144" i="24"/>
  <c r="AE1187" i="24"/>
  <c r="AC484" i="24"/>
  <c r="AE484" i="24" s="1"/>
  <c r="AA651" i="24"/>
  <c r="AC582" i="24"/>
  <c r="AE582" i="24" s="1"/>
  <c r="AE1868" i="24"/>
  <c r="AA1975" i="24"/>
  <c r="AA2103" i="24"/>
  <c r="Y2468" i="24"/>
  <c r="AA2468" i="24" s="1"/>
  <c r="AA301" i="24"/>
  <c r="Y1713" i="24"/>
  <c r="AA1713" i="24" s="1"/>
  <c r="AC1713" i="24"/>
  <c r="AE1713" i="24" s="1"/>
  <c r="AC1792" i="24"/>
  <c r="AE1792" i="24" s="1"/>
  <c r="Y1792" i="24"/>
  <c r="AA1792" i="24" s="1"/>
  <c r="Y2170" i="24"/>
  <c r="AA2170" i="24" s="1"/>
  <c r="S2170" i="24"/>
  <c r="U2170" i="24" s="1"/>
  <c r="AF2170" i="24" s="1"/>
  <c r="Y1844" i="24"/>
  <c r="AA1844" i="24" s="1"/>
  <c r="AC1844" i="24"/>
  <c r="AE1844" i="24" s="1"/>
  <c r="Y831" i="24"/>
  <c r="AA831" i="24" s="1"/>
  <c r="AC831" i="24"/>
  <c r="AE831" i="24" s="1"/>
  <c r="AC851" i="24"/>
  <c r="AE851" i="24" s="1"/>
  <c r="Y851" i="24"/>
  <c r="AA851" i="24" s="1"/>
  <c r="AC819" i="24"/>
  <c r="AE819" i="24" s="1"/>
  <c r="Y819" i="24"/>
  <c r="AA819" i="24" s="1"/>
  <c r="AC1167" i="24"/>
  <c r="AE1167" i="24" s="1"/>
  <c r="Y1167" i="24"/>
  <c r="AA1167" i="24" s="1"/>
  <c r="S1167" i="24"/>
  <c r="U1167" i="24" s="1"/>
  <c r="AF1167" i="24" s="1"/>
  <c r="Y1060" i="24"/>
  <c r="AA1060" i="24" s="1"/>
  <c r="S1060" i="24"/>
  <c r="U1060" i="24" s="1"/>
  <c r="AF1060" i="24" s="1"/>
  <c r="Y1140" i="24"/>
  <c r="AA1140" i="24" s="1"/>
  <c r="S1140" i="24"/>
  <c r="U1140" i="24" s="1"/>
  <c r="AF1140" i="24" s="1"/>
  <c r="AC309" i="24"/>
  <c r="AE309" i="24" s="1"/>
  <c r="Y309" i="24"/>
  <c r="AA309" i="24" s="1"/>
  <c r="Y467" i="24"/>
  <c r="AA467" i="24" s="1"/>
  <c r="S467" i="24"/>
  <c r="U467" i="24" s="1"/>
  <c r="AF467" i="24" s="1"/>
  <c r="S301" i="24"/>
  <c r="U301" i="24" s="1"/>
  <c r="AF301" i="24" s="1"/>
  <c r="AC301" i="24"/>
  <c r="AE301" i="24" s="1"/>
  <c r="AE1155" i="24"/>
  <c r="AE1140" i="24"/>
  <c r="AA974" i="24"/>
  <c r="U990" i="24"/>
  <c r="AF990" i="24" s="1"/>
  <c r="AE1002" i="24"/>
  <c r="U1205" i="24"/>
  <c r="AF1205" i="24" s="1"/>
  <c r="AE1403" i="24"/>
  <c r="AE1640" i="24"/>
  <c r="U1518" i="24"/>
  <c r="AF1518" i="24" s="1"/>
  <c r="U1623" i="24"/>
  <c r="AF1623" i="24" s="1"/>
  <c r="Y1869" i="24"/>
  <c r="AA1869" i="24" s="1"/>
  <c r="Y1933" i="24"/>
  <c r="AA1933" i="24" s="1"/>
  <c r="AE1546" i="24"/>
  <c r="U1421" i="24"/>
  <c r="AF1421" i="24" s="1"/>
  <c r="AA1755" i="24"/>
  <c r="AA1850" i="24"/>
  <c r="AA1990" i="24"/>
  <c r="U1970" i="24"/>
  <c r="AF1970" i="24" s="1"/>
  <c r="U1972" i="24"/>
  <c r="AF1972" i="24" s="1"/>
  <c r="S2091" i="24"/>
  <c r="U2091" i="24" s="1"/>
  <c r="AF2091" i="24" s="1"/>
  <c r="U2149" i="24"/>
  <c r="AF2149" i="24" s="1"/>
  <c r="AE2028" i="24"/>
  <c r="AA2099" i="24"/>
  <c r="AE2078" i="24"/>
  <c r="U2128" i="24"/>
  <c r="AF2128" i="24" s="1"/>
  <c r="AA2239" i="24"/>
  <c r="AC2223" i="24"/>
  <c r="AE2223" i="24" s="1"/>
  <c r="AA2437" i="24"/>
  <c r="Y2457" i="24"/>
  <c r="AA2457" i="24" s="1"/>
  <c r="AA2350" i="24"/>
  <c r="AC2354" i="24"/>
  <c r="AE2354" i="24" s="1"/>
  <c r="U2328" i="24"/>
  <c r="AF2328" i="24" s="1"/>
  <c r="U2392" i="24"/>
  <c r="AF2392" i="24" s="1"/>
  <c r="AE2413" i="24"/>
  <c r="Y325" i="24"/>
  <c r="AA325" i="24" s="1"/>
  <c r="AE529" i="24"/>
  <c r="AE233" i="24"/>
  <c r="AA241" i="24"/>
  <c r="AE724" i="24"/>
  <c r="S558" i="24"/>
  <c r="U558" i="24" s="1"/>
  <c r="AF558" i="24" s="1"/>
  <c r="AE1414" i="24"/>
  <c r="AA253" i="24"/>
  <c r="AA824" i="24"/>
  <c r="S831" i="24"/>
  <c r="U831" i="24" s="1"/>
  <c r="AF831" i="24" s="1"/>
  <c r="AC919" i="24"/>
  <c r="AE919" i="24" s="1"/>
  <c r="AE337" i="24"/>
  <c r="Y935" i="24"/>
  <c r="AA935" i="24" s="1"/>
  <c r="U1733" i="24"/>
  <c r="AF1733" i="24" s="1"/>
  <c r="Y943" i="24"/>
  <c r="AA943" i="24" s="1"/>
  <c r="S1076" i="24"/>
  <c r="U1076" i="24" s="1"/>
  <c r="AF1076" i="24" s="1"/>
  <c r="S2468" i="24"/>
  <c r="U2468" i="24" s="1"/>
  <c r="AF2468" i="24" s="1"/>
  <c r="S309" i="24"/>
  <c r="U309" i="24" s="1"/>
  <c r="AF309" i="24" s="1"/>
  <c r="U574" i="24"/>
  <c r="AF574" i="24" s="1"/>
  <c r="AE714" i="24"/>
  <c r="AA839" i="24"/>
  <c r="AA843" i="24"/>
  <c r="AA963" i="24"/>
  <c r="AE1134" i="24"/>
  <c r="AA939" i="24"/>
  <c r="U1653" i="24"/>
  <c r="AF1653" i="24" s="1"/>
  <c r="AA2464" i="24"/>
  <c r="U2436" i="24"/>
  <c r="AF2436" i="24" s="1"/>
  <c r="U2025" i="24"/>
  <c r="AF2025" i="24" s="1"/>
  <c r="U2057" i="24"/>
  <c r="AF2057" i="24" s="1"/>
  <c r="U2432" i="24"/>
  <c r="AF2432" i="24" s="1"/>
  <c r="U2378" i="24"/>
  <c r="AF2378" i="24" s="1"/>
  <c r="AC2432" i="24"/>
  <c r="AE2432" i="24" s="1"/>
  <c r="AE325" i="24"/>
  <c r="AA1778" i="24"/>
  <c r="AE1982" i="24"/>
  <c r="U2427" i="24"/>
  <c r="AF2427" i="24" s="1"/>
  <c r="U2491" i="24"/>
  <c r="AF2491" i="24" s="1"/>
  <c r="U152" i="24"/>
  <c r="AF152" i="24" s="1"/>
  <c r="AA459" i="24"/>
  <c r="U630" i="24"/>
  <c r="AF630" i="24" s="1"/>
  <c r="AA1332" i="24"/>
  <c r="U1929" i="24"/>
  <c r="AF1929" i="24" s="1"/>
  <c r="AA1843" i="24"/>
  <c r="U340" i="24"/>
  <c r="AF340" i="24" s="1"/>
  <c r="U619" i="24"/>
  <c r="AF619" i="24" s="1"/>
  <c r="AE743" i="24"/>
  <c r="AA875" i="24"/>
  <c r="AA1286" i="24"/>
  <c r="AE2210" i="24"/>
  <c r="U1993" i="24"/>
  <c r="AF1993" i="24" s="1"/>
  <c r="U2134" i="24"/>
  <c r="AF2134" i="24" s="1"/>
  <c r="S1086" i="24"/>
  <c r="U1086" i="24" s="1"/>
  <c r="AF1086" i="24" s="1"/>
  <c r="Y1026" i="24"/>
  <c r="AA1026" i="24" s="1"/>
  <c r="Y1154" i="24"/>
  <c r="AA1154" i="24" s="1"/>
  <c r="S1198" i="24"/>
  <c r="U1198" i="24" s="1"/>
  <c r="AF1198" i="24" s="1"/>
  <c r="Y1187" i="24"/>
  <c r="AA1187" i="24" s="1"/>
  <c r="S1197" i="24"/>
  <c r="U1197" i="24" s="1"/>
  <c r="AF1197" i="24" s="1"/>
  <c r="S1218" i="24"/>
  <c r="U1218" i="24" s="1"/>
  <c r="AF1218" i="24" s="1"/>
  <c r="Y1260" i="24"/>
  <c r="AA1260" i="24" s="1"/>
  <c r="Y1486" i="24"/>
  <c r="AA1486" i="24" s="1"/>
  <c r="S1527" i="24"/>
  <c r="U1527" i="24" s="1"/>
  <c r="AF1527" i="24" s="1"/>
  <c r="S1583" i="24"/>
  <c r="U1583" i="24" s="1"/>
  <c r="AF1583" i="24" s="1"/>
  <c r="AE1699" i="24"/>
  <c r="AC1766" i="24"/>
  <c r="AE1766" i="24" s="1"/>
  <c r="AC1357" i="24"/>
  <c r="AE1357" i="24" s="1"/>
  <c r="AC1743" i="24"/>
  <c r="AE1743" i="24" s="1"/>
  <c r="Y1372" i="24"/>
  <c r="AA1372" i="24" s="1"/>
  <c r="Y1391" i="24"/>
  <c r="AA1391" i="24" s="1"/>
  <c r="Y1414" i="24"/>
  <c r="AA1414" i="24" s="1"/>
  <c r="Y1622" i="24"/>
  <c r="AA1622" i="24" s="1"/>
  <c r="Y1862" i="24"/>
  <c r="AA1862" i="24" s="1"/>
  <c r="S1903" i="24"/>
  <c r="U1903" i="24" s="1"/>
  <c r="AF1903" i="24" s="1"/>
  <c r="Y1944" i="24"/>
  <c r="AA1944" i="24" s="1"/>
  <c r="Y2031" i="24"/>
  <c r="AA2031" i="24" s="1"/>
  <c r="AC2054" i="24"/>
  <c r="AE2054" i="24" s="1"/>
  <c r="AC1851" i="24"/>
  <c r="AE1851" i="24" s="1"/>
  <c r="AC1979" i="24"/>
  <c r="AE1979" i="24" s="1"/>
  <c r="Y2043" i="24"/>
  <c r="AA2043" i="24" s="1"/>
  <c r="S2107" i="24"/>
  <c r="U2107" i="24" s="1"/>
  <c r="AF2107" i="24" s="1"/>
  <c r="AA2003" i="24"/>
  <c r="AC2159" i="24"/>
  <c r="AE2159" i="24" s="1"/>
  <c r="Y2175" i="24"/>
  <c r="AA2175" i="24" s="1"/>
  <c r="Y2145" i="24"/>
  <c r="AA2145" i="24" s="1"/>
  <c r="AC2246" i="24"/>
  <c r="AE2246" i="24" s="1"/>
  <c r="Y2288" i="24"/>
  <c r="AA2288" i="24" s="1"/>
  <c r="S2336" i="24"/>
  <c r="U2336" i="24" s="1"/>
  <c r="AF2336" i="24" s="1"/>
  <c r="Y2352" i="24"/>
  <c r="AA2352" i="24" s="1"/>
  <c r="S2400" i="24"/>
  <c r="U2400" i="24" s="1"/>
  <c r="AF2400" i="24" s="1"/>
  <c r="AC2434" i="24"/>
  <c r="AE2434" i="24" s="1"/>
  <c r="S2477" i="24"/>
  <c r="U2477" i="24" s="1"/>
  <c r="AF2477" i="24" s="1"/>
  <c r="AC2305" i="24"/>
  <c r="AE2305" i="24" s="1"/>
  <c r="Y2369" i="24"/>
  <c r="AA2369" i="24" s="1"/>
  <c r="S2465" i="24"/>
  <c r="U2465" i="24" s="1"/>
  <c r="AF2465" i="24" s="1"/>
  <c r="AE234" i="24"/>
  <c r="Y566" i="24"/>
  <c r="AA566" i="24" s="1"/>
  <c r="AC591" i="24"/>
  <c r="AE591" i="24" s="1"/>
  <c r="S459" i="24"/>
  <c r="U459" i="24" s="1"/>
  <c r="AF459" i="24" s="1"/>
  <c r="Y1746" i="24"/>
  <c r="AA1746" i="24" s="1"/>
  <c r="AC1746" i="24"/>
  <c r="AE1746" i="24" s="1"/>
  <c r="Y2147" i="24"/>
  <c r="AA2147" i="24" s="1"/>
  <c r="AC2147" i="24"/>
  <c r="AE2147" i="24" s="1"/>
  <c r="Y2195" i="24"/>
  <c r="AA2195" i="24" s="1"/>
  <c r="AC2195" i="24"/>
  <c r="AE2195" i="24" s="1"/>
  <c r="AC2369" i="24"/>
  <c r="AE2369" i="24" s="1"/>
  <c r="U120" i="24"/>
  <c r="AF120" i="24" s="1"/>
  <c r="AC2212" i="24"/>
  <c r="AE2212" i="24" s="1"/>
  <c r="Y2212" i="24"/>
  <c r="AA2212" i="24" s="1"/>
  <c r="AC2417" i="24"/>
  <c r="AE2417" i="24" s="1"/>
  <c r="S2417" i="24"/>
  <c r="U2417" i="24" s="1"/>
  <c r="AF2417" i="24" s="1"/>
  <c r="AC2456" i="24"/>
  <c r="AE2456" i="24" s="1"/>
  <c r="S2456" i="24"/>
  <c r="U2456" i="24" s="1"/>
  <c r="AF2456" i="24" s="1"/>
  <c r="S2499" i="24"/>
  <c r="U2499" i="24" s="1"/>
  <c r="AF2499" i="24" s="1"/>
  <c r="AC2499" i="24"/>
  <c r="AE2499" i="24" s="1"/>
  <c r="AC1837" i="24"/>
  <c r="AE1837" i="24" s="1"/>
  <c r="Y1837" i="24"/>
  <c r="AA1837" i="24" s="1"/>
  <c r="Y229" i="24"/>
  <c r="AA229" i="24" s="1"/>
  <c r="S229" i="24"/>
  <c r="U229" i="24" s="1"/>
  <c r="AF229" i="24" s="1"/>
  <c r="S256" i="24"/>
  <c r="U256" i="24" s="1"/>
  <c r="AF256" i="24" s="1"/>
  <c r="Y256" i="24"/>
  <c r="AA256" i="24" s="1"/>
  <c r="Y337" i="24"/>
  <c r="AA337" i="24" s="1"/>
  <c r="S337" i="24"/>
  <c r="U337" i="24" s="1"/>
  <c r="AF337" i="24" s="1"/>
  <c r="S158" i="24"/>
  <c r="U158" i="24" s="1"/>
  <c r="AF158" i="24" s="1"/>
  <c r="Y158" i="24"/>
  <c r="AA158" i="24" s="1"/>
  <c r="S730" i="24"/>
  <c r="U730" i="24" s="1"/>
  <c r="AF730" i="24" s="1"/>
  <c r="Y730" i="24"/>
  <c r="AA730" i="24" s="1"/>
  <c r="S951" i="24"/>
  <c r="U951" i="24" s="1"/>
  <c r="AF951" i="24" s="1"/>
  <c r="Y951" i="24"/>
  <c r="AA951" i="24" s="1"/>
  <c r="AC1440" i="24"/>
  <c r="AE1440" i="24" s="1"/>
  <c r="AE1953" i="24"/>
  <c r="AE2049" i="24"/>
  <c r="U1635" i="24"/>
  <c r="AF1635" i="24" s="1"/>
  <c r="S1702" i="24"/>
  <c r="U1702" i="24" s="1"/>
  <c r="AF1702" i="24" s="1"/>
  <c r="U1732" i="24"/>
  <c r="AF1732" i="24" s="1"/>
  <c r="AC1750" i="24"/>
  <c r="AE1750" i="24" s="1"/>
  <c r="S1482" i="24"/>
  <c r="U1482" i="24" s="1"/>
  <c r="AF1482" i="24" s="1"/>
  <c r="U1760" i="24"/>
  <c r="AF1760" i="24" s="1"/>
  <c r="Y1618" i="24"/>
  <c r="AA1618" i="24" s="1"/>
  <c r="S1787" i="24"/>
  <c r="U1787" i="24" s="1"/>
  <c r="AF1787" i="24" s="1"/>
  <c r="AC1880" i="24"/>
  <c r="AE1880" i="24" s="1"/>
  <c r="S1926" i="24"/>
  <c r="U1926" i="24" s="1"/>
  <c r="AF1926" i="24" s="1"/>
  <c r="AC2008" i="24"/>
  <c r="AE2008" i="24" s="1"/>
  <c r="S2072" i="24"/>
  <c r="U2072" i="24" s="1"/>
  <c r="AF2072" i="24" s="1"/>
  <c r="S2095" i="24"/>
  <c r="U2095" i="24" s="1"/>
  <c r="AF2095" i="24" s="1"/>
  <c r="AC2152" i="24"/>
  <c r="AE2152" i="24" s="1"/>
  <c r="AC2213" i="24"/>
  <c r="AE2213" i="24" s="1"/>
  <c r="AC2487" i="24"/>
  <c r="AE2487" i="24" s="1"/>
  <c r="AE1803" i="24"/>
  <c r="AC1915" i="24"/>
  <c r="AE1915" i="24" s="1"/>
  <c r="S1954" i="24"/>
  <c r="U1954" i="24" s="1"/>
  <c r="AF1954" i="24" s="1"/>
  <c r="Y2018" i="24"/>
  <c r="AA2018" i="24" s="1"/>
  <c r="S2082" i="24"/>
  <c r="U2082" i="24" s="1"/>
  <c r="AF2082" i="24" s="1"/>
  <c r="AE2217" i="24"/>
  <c r="AA2419" i="24"/>
  <c r="Y2164" i="24"/>
  <c r="AA2164" i="24" s="1"/>
  <c r="AC2122" i="24"/>
  <c r="AE2122" i="24" s="1"/>
  <c r="S2175" i="24"/>
  <c r="U2175" i="24" s="1"/>
  <c r="AF2175" i="24" s="1"/>
  <c r="S2304" i="24"/>
  <c r="U2304" i="24" s="1"/>
  <c r="AF2304" i="24" s="1"/>
  <c r="Y2320" i="24"/>
  <c r="AA2320" i="24" s="1"/>
  <c r="S2368" i="24"/>
  <c r="U2368" i="24" s="1"/>
  <c r="AF2368" i="24" s="1"/>
  <c r="Y2384" i="24"/>
  <c r="AA2384" i="24" s="1"/>
  <c r="Y2417" i="24"/>
  <c r="AA2417" i="24" s="1"/>
  <c r="AC158" i="24"/>
  <c r="AE158" i="24" s="1"/>
  <c r="AC756" i="24"/>
  <c r="AE756" i="24" s="1"/>
  <c r="AE871" i="24"/>
  <c r="S2306" i="24"/>
  <c r="U2306" i="24" s="1"/>
  <c r="AF2306" i="24" s="1"/>
  <c r="AC2306" i="24"/>
  <c r="AE2306" i="24" s="1"/>
  <c r="S2322" i="24"/>
  <c r="U2322" i="24" s="1"/>
  <c r="AF2322" i="24" s="1"/>
  <c r="Y2322" i="24"/>
  <c r="AA2322" i="24" s="1"/>
  <c r="Y2211" i="24"/>
  <c r="AA2211" i="24" s="1"/>
  <c r="AC2211" i="24"/>
  <c r="AE2211" i="24" s="1"/>
  <c r="S1959" i="24"/>
  <c r="U1959" i="24" s="1"/>
  <c r="AF1959" i="24" s="1"/>
  <c r="Y1959" i="24"/>
  <c r="AA1959" i="24" s="1"/>
  <c r="Y2317" i="24"/>
  <c r="AA2317" i="24" s="1"/>
  <c r="S2317" i="24"/>
  <c r="U2317" i="24" s="1"/>
  <c r="AF2317" i="24" s="1"/>
  <c r="Y2381" i="24"/>
  <c r="AA2381" i="24" s="1"/>
  <c r="S2381" i="24"/>
  <c r="U2381" i="24" s="1"/>
  <c r="AF2381" i="24" s="1"/>
  <c r="Y2413" i="24"/>
  <c r="AA2413" i="24" s="1"/>
  <c r="S2413" i="24"/>
  <c r="U2413" i="24" s="1"/>
  <c r="AF2413" i="24" s="1"/>
  <c r="AC2470" i="24"/>
  <c r="AE2470" i="24" s="1"/>
  <c r="S2470" i="24"/>
  <c r="U2470" i="24" s="1"/>
  <c r="AF2470" i="24" s="1"/>
  <c r="Y2470" i="24"/>
  <c r="AA2470" i="24" s="1"/>
  <c r="U2488" i="24"/>
  <c r="AF2488" i="24" s="1"/>
  <c r="S455" i="24"/>
  <c r="U455" i="24" s="1"/>
  <c r="AF455" i="24" s="1"/>
  <c r="AC891" i="24"/>
  <c r="AE891" i="24" s="1"/>
  <c r="S1020" i="24"/>
  <c r="U1020" i="24" s="1"/>
  <c r="AF1020" i="24" s="1"/>
  <c r="AA1175" i="24"/>
  <c r="AC1726" i="24"/>
  <c r="AE1726" i="24" s="1"/>
  <c r="Y1726" i="24"/>
  <c r="AA1726" i="24" s="1"/>
  <c r="Y1822" i="24"/>
  <c r="AA1822" i="24" s="1"/>
  <c r="AC1822" i="24"/>
  <c r="AE1822" i="24" s="1"/>
  <c r="Y2131" i="24"/>
  <c r="AA2131" i="24" s="1"/>
  <c r="S2131" i="24"/>
  <c r="U2131" i="24" s="1"/>
  <c r="AF2131" i="24" s="1"/>
  <c r="Y2179" i="24"/>
  <c r="AA2179" i="24" s="1"/>
  <c r="AC2179" i="24"/>
  <c r="AE2179" i="24" s="1"/>
  <c r="Y2231" i="24"/>
  <c r="AA2231" i="24" s="1"/>
  <c r="AC2231" i="24"/>
  <c r="AE2231" i="24" s="1"/>
  <c r="Y1991" i="24"/>
  <c r="AA1991" i="24" s="1"/>
  <c r="AC1991" i="24"/>
  <c r="AE1991" i="24" s="1"/>
  <c r="S2273" i="24"/>
  <c r="U2273" i="24" s="1"/>
  <c r="AF2273" i="24" s="1"/>
  <c r="AC2273" i="24"/>
  <c r="AE2273" i="24" s="1"/>
  <c r="S2337" i="24"/>
  <c r="U2337" i="24" s="1"/>
  <c r="AF2337" i="24" s="1"/>
  <c r="AC2337" i="24"/>
  <c r="AE2337" i="24" s="1"/>
  <c r="S2401" i="24"/>
  <c r="U2401" i="24" s="1"/>
  <c r="AF2401" i="24" s="1"/>
  <c r="Y2401" i="24"/>
  <c r="AA2401" i="24" s="1"/>
  <c r="Y190" i="24"/>
  <c r="AA190" i="24" s="1"/>
  <c r="AC190" i="24"/>
  <c r="AE190" i="24" s="1"/>
  <c r="AC209" i="24"/>
  <c r="AE209" i="24" s="1"/>
  <c r="S209" i="24"/>
  <c r="U209" i="24" s="1"/>
  <c r="AF209" i="24" s="1"/>
  <c r="Y209" i="24"/>
  <c r="AA209" i="24" s="1"/>
  <c r="Y193" i="24"/>
  <c r="AA193" i="24" s="1"/>
  <c r="S193" i="24"/>
  <c r="U193" i="24" s="1"/>
  <c r="AF193" i="24" s="1"/>
  <c r="AC261" i="24"/>
  <c r="AE261" i="24" s="1"/>
  <c r="S261" i="24"/>
  <c r="U261" i="24" s="1"/>
  <c r="AF261" i="24" s="1"/>
  <c r="AC500" i="24"/>
  <c r="AE500" i="24" s="1"/>
  <c r="Y500" i="24"/>
  <c r="AA500" i="24" s="1"/>
  <c r="AC516" i="24"/>
  <c r="AE516" i="24" s="1"/>
  <c r="Y516" i="24"/>
  <c r="AA516" i="24" s="1"/>
  <c r="Y627" i="24"/>
  <c r="AA627" i="24" s="1"/>
  <c r="S627" i="24"/>
  <c r="U627" i="24" s="1"/>
  <c r="AF627" i="24" s="1"/>
  <c r="Y722" i="24"/>
  <c r="AA722" i="24" s="1"/>
  <c r="AC722" i="24"/>
  <c r="AE722" i="24" s="1"/>
  <c r="S590" i="24"/>
  <c r="U590" i="24" s="1"/>
  <c r="AF590" i="24" s="1"/>
  <c r="Y590" i="24"/>
  <c r="AA590" i="24" s="1"/>
  <c r="AC619" i="24"/>
  <c r="AE619" i="24" s="1"/>
  <c r="Y619" i="24"/>
  <c r="AA619" i="24" s="1"/>
  <c r="Y799" i="24"/>
  <c r="AA799" i="24" s="1"/>
  <c r="S799" i="24"/>
  <c r="U799" i="24" s="1"/>
  <c r="AF799" i="24" s="1"/>
  <c r="AC799" i="24"/>
  <c r="AE799" i="24" s="1"/>
  <c r="AC939" i="24"/>
  <c r="AE939" i="24" s="1"/>
  <c r="S939" i="24"/>
  <c r="U939" i="24" s="1"/>
  <c r="AF939" i="24" s="1"/>
  <c r="S746" i="24"/>
  <c r="U746" i="24" s="1"/>
  <c r="AF746" i="24" s="1"/>
  <c r="AC746" i="24"/>
  <c r="AE746" i="24" s="1"/>
  <c r="AA1819" i="24"/>
  <c r="AA1854" i="24"/>
  <c r="AA2129" i="24"/>
  <c r="Y2481" i="24"/>
  <c r="AA2481" i="24" s="1"/>
  <c r="U460" i="24"/>
  <c r="AF460" i="24" s="1"/>
  <c r="AA787" i="24"/>
  <c r="S1693" i="24"/>
  <c r="U1693" i="24" s="1"/>
  <c r="AF1693" i="24" s="1"/>
  <c r="S1713" i="24"/>
  <c r="U1713" i="24" s="1"/>
  <c r="AF1713" i="24" s="1"/>
  <c r="AC1358" i="24"/>
  <c r="AE1358" i="24" s="1"/>
  <c r="AC162" i="24"/>
  <c r="AE162" i="24" s="1"/>
  <c r="Y162" i="24"/>
  <c r="AA162" i="24" s="1"/>
  <c r="S743" i="24"/>
  <c r="U743" i="24" s="1"/>
  <c r="AF743" i="24" s="1"/>
  <c r="Y743" i="24"/>
  <c r="AA743" i="24" s="1"/>
  <c r="S1184" i="24"/>
  <c r="U1184" i="24" s="1"/>
  <c r="AF1184" i="24" s="1"/>
  <c r="AC1184" i="24"/>
  <c r="AE1184" i="24" s="1"/>
  <c r="Y1204" i="24"/>
  <c r="AA1204" i="24" s="1"/>
  <c r="AC1204" i="24"/>
  <c r="AE1204" i="24" s="1"/>
  <c r="AC1176" i="24"/>
  <c r="AE1176" i="24" s="1"/>
  <c r="S1176" i="24"/>
  <c r="U1176" i="24" s="1"/>
  <c r="AF1176" i="24" s="1"/>
  <c r="AC1207" i="24"/>
  <c r="AE1207" i="24" s="1"/>
  <c r="S1207" i="24"/>
  <c r="U1207" i="24" s="1"/>
  <c r="AF1207" i="24" s="1"/>
  <c r="AA1123" i="24"/>
  <c r="Y1363" i="24"/>
  <c r="AA1363" i="24" s="1"/>
  <c r="AC1363" i="24"/>
  <c r="AE1363" i="24" s="1"/>
  <c r="S1363" i="24"/>
  <c r="U1363" i="24" s="1"/>
  <c r="AF1363" i="24" s="1"/>
  <c r="AA1330" i="24"/>
  <c r="AC875" i="24"/>
  <c r="AE875" i="24" s="1"/>
  <c r="S875" i="24"/>
  <c r="U875" i="24" s="1"/>
  <c r="AF875" i="24" s="1"/>
  <c r="S1092" i="24"/>
  <c r="U1092" i="24" s="1"/>
  <c r="AF1092" i="24" s="1"/>
  <c r="Y1092" i="24"/>
  <c r="AA1092" i="24" s="1"/>
  <c r="AC1208" i="24"/>
  <c r="AE1208" i="24" s="1"/>
  <c r="S1208" i="24"/>
  <c r="U1208" i="24" s="1"/>
  <c r="AF1208" i="24" s="1"/>
  <c r="AE943" i="24"/>
  <c r="S2174" i="24"/>
  <c r="U2174" i="24" s="1"/>
  <c r="AF2174" i="24" s="1"/>
  <c r="Y2174" i="24"/>
  <c r="AA2174" i="24" s="1"/>
  <c r="AC2488" i="24"/>
  <c r="AE2488" i="24" s="1"/>
  <c r="Y2488" i="24"/>
  <c r="AA2488" i="24" s="1"/>
  <c r="AE2422" i="24"/>
  <c r="U324" i="24"/>
  <c r="AF324" i="24" s="1"/>
  <c r="AE326" i="24"/>
  <c r="AA792" i="24"/>
  <c r="U819" i="24"/>
  <c r="AF819" i="24" s="1"/>
  <c r="U851" i="24"/>
  <c r="AF851" i="24" s="1"/>
  <c r="AE807" i="24"/>
  <c r="AA2222" i="24"/>
  <c r="U202" i="24"/>
  <c r="AF202" i="24" s="1"/>
  <c r="Y161" i="24"/>
  <c r="AA161" i="24" s="1"/>
  <c r="AE297" i="24"/>
  <c r="AA233" i="24"/>
  <c r="AE253" i="24"/>
  <c r="AA1238" i="24"/>
  <c r="AA779" i="24"/>
  <c r="U1164" i="24"/>
  <c r="AF1164" i="24" s="1"/>
  <c r="U2210" i="24"/>
  <c r="AF2210" i="24" s="1"/>
  <c r="U1424" i="24"/>
  <c r="AF1424" i="24" s="1"/>
  <c r="S2274" i="24"/>
  <c r="U2274" i="24" s="1"/>
  <c r="AF2274" i="24" s="1"/>
  <c r="Y2274" i="24"/>
  <c r="AA2274" i="24" s="1"/>
  <c r="S2290" i="24"/>
  <c r="U2290" i="24" s="1"/>
  <c r="AF2290" i="24" s="1"/>
  <c r="Y2290" i="24"/>
  <c r="AA2290" i="24" s="1"/>
  <c r="S2338" i="24"/>
  <c r="U2338" i="24" s="1"/>
  <c r="AF2338" i="24" s="1"/>
  <c r="Y2338" i="24"/>
  <c r="AA2338" i="24" s="1"/>
  <c r="S2386" i="24"/>
  <c r="U2386" i="24" s="1"/>
  <c r="AF2386" i="24" s="1"/>
  <c r="AC2386" i="24"/>
  <c r="AE2386" i="24" s="1"/>
  <c r="S2402" i="24"/>
  <c r="U2402" i="24" s="1"/>
  <c r="AF2402" i="24" s="1"/>
  <c r="Y2402" i="24"/>
  <c r="AA2402" i="24" s="1"/>
  <c r="S2494" i="24"/>
  <c r="U2494" i="24" s="1"/>
  <c r="AF2494" i="24" s="1"/>
  <c r="Y2494" i="24"/>
  <c r="AA2494" i="24" s="1"/>
  <c r="Y2301" i="24"/>
  <c r="AA2301" i="24" s="1"/>
  <c r="S2301" i="24"/>
  <c r="U2301" i="24" s="1"/>
  <c r="AF2301" i="24" s="1"/>
  <c r="Y2333" i="24"/>
  <c r="AA2333" i="24" s="1"/>
  <c r="S2333" i="24"/>
  <c r="U2333" i="24" s="1"/>
  <c r="AF2333" i="24" s="1"/>
  <c r="S2365" i="24"/>
  <c r="U2365" i="24" s="1"/>
  <c r="AF2365" i="24" s="1"/>
  <c r="AC2365" i="24"/>
  <c r="AE2365" i="24" s="1"/>
  <c r="S2397" i="24"/>
  <c r="U2397" i="24" s="1"/>
  <c r="AF2397" i="24" s="1"/>
  <c r="AC2397" i="24"/>
  <c r="AE2397" i="24" s="1"/>
  <c r="AC2486" i="24"/>
  <c r="AE2486" i="24" s="1"/>
  <c r="S2486" i="24"/>
  <c r="U2486" i="24" s="1"/>
  <c r="AF2486" i="24" s="1"/>
  <c r="AC2289" i="24"/>
  <c r="AE2289" i="24" s="1"/>
  <c r="Y2289" i="24"/>
  <c r="AA2289" i="24" s="1"/>
  <c r="S2321" i="24"/>
  <c r="U2321" i="24" s="1"/>
  <c r="AF2321" i="24" s="1"/>
  <c r="AC2321" i="24"/>
  <c r="AE2321" i="24" s="1"/>
  <c r="AC2353" i="24"/>
  <c r="AE2353" i="24" s="1"/>
  <c r="Y2353" i="24"/>
  <c r="AA2353" i="24" s="1"/>
  <c r="AC2385" i="24"/>
  <c r="AE2385" i="24" s="1"/>
  <c r="Y2385" i="24"/>
  <c r="AA2385" i="24" s="1"/>
  <c r="S2454" i="24"/>
  <c r="U2454" i="24" s="1"/>
  <c r="AF2454" i="24" s="1"/>
  <c r="AC2454" i="24"/>
  <c r="AE2454" i="24" s="1"/>
  <c r="AC214" i="24"/>
  <c r="AE214" i="24" s="1"/>
  <c r="S181" i="24"/>
  <c r="U181" i="24" s="1"/>
  <c r="AF181" i="24" s="1"/>
  <c r="S2461" i="24"/>
  <c r="U2461" i="24" s="1"/>
  <c r="AF2461" i="24" s="1"/>
  <c r="Y2461" i="24"/>
  <c r="AA2461" i="24" s="1"/>
  <c r="Y2450" i="24"/>
  <c r="AA2450" i="24" s="1"/>
  <c r="AC2450" i="24"/>
  <c r="AE2450" i="24" s="1"/>
  <c r="AC237" i="24"/>
  <c r="AE237" i="24" s="1"/>
  <c r="S237" i="24"/>
  <c r="U237" i="24" s="1"/>
  <c r="AF237" i="24" s="1"/>
  <c r="Y165" i="24"/>
  <c r="AA165" i="24" s="1"/>
  <c r="AE306" i="24"/>
  <c r="AC169" i="24"/>
  <c r="AE169" i="24" s="1"/>
  <c r="AA455" i="24"/>
  <c r="Y1084" i="24"/>
  <c r="AA1084" i="24" s="1"/>
  <c r="S1084" i="24"/>
  <c r="U1084" i="24" s="1"/>
  <c r="AF1084" i="24" s="1"/>
  <c r="S1350" i="24"/>
  <c r="U1350" i="24" s="1"/>
  <c r="AF1350" i="24" s="1"/>
  <c r="AC1350" i="24"/>
  <c r="AE1350" i="24" s="1"/>
  <c r="S451" i="24"/>
  <c r="U451" i="24" s="1"/>
  <c r="AF451" i="24" s="1"/>
  <c r="AA451" i="24"/>
  <c r="Y1116" i="24"/>
  <c r="AA1116" i="24" s="1"/>
  <c r="S1116" i="24"/>
  <c r="U1116" i="24" s="1"/>
  <c r="AF1116" i="24" s="1"/>
  <c r="U105" i="24"/>
  <c r="AF105" i="24" s="1"/>
  <c r="U111" i="24"/>
  <c r="AF111" i="24" s="1"/>
  <c r="U143" i="24"/>
  <c r="AF143" i="24" s="1"/>
  <c r="U129" i="24"/>
  <c r="AF129" i="24" s="1"/>
  <c r="U139" i="24"/>
  <c r="AF139" i="24" s="1"/>
  <c r="U128" i="24"/>
  <c r="AF128" i="24" s="1"/>
  <c r="Y264" i="24"/>
  <c r="AA264" i="24" s="1"/>
  <c r="S264" i="24"/>
  <c r="U264" i="24" s="1"/>
  <c r="AF264" i="24" s="1"/>
  <c r="AC635" i="24"/>
  <c r="AE635" i="24" s="1"/>
  <c r="S635" i="24"/>
  <c r="U635" i="24" s="1"/>
  <c r="AF635" i="24" s="1"/>
  <c r="Y635" i="24"/>
  <c r="AA635" i="24" s="1"/>
  <c r="Y698" i="24"/>
  <c r="AA698" i="24" s="1"/>
  <c r="AC698" i="24"/>
  <c r="AE698" i="24" s="1"/>
  <c r="Y795" i="24"/>
  <c r="AA795" i="24" s="1"/>
  <c r="S795" i="24"/>
  <c r="U795" i="24" s="1"/>
  <c r="AF795" i="24" s="1"/>
  <c r="AC795" i="24"/>
  <c r="AE795" i="24" s="1"/>
  <c r="AC759" i="24"/>
  <c r="AE759" i="24" s="1"/>
  <c r="Y759" i="24"/>
  <c r="AA759" i="24" s="1"/>
  <c r="AA1043" i="24"/>
  <c r="Y1148" i="24"/>
  <c r="AA1148" i="24" s="1"/>
  <c r="S1148" i="24"/>
  <c r="U1148" i="24" s="1"/>
  <c r="AF1148" i="24" s="1"/>
  <c r="S1196" i="24"/>
  <c r="U1196" i="24" s="1"/>
  <c r="AF1196" i="24" s="1"/>
  <c r="AC1196" i="24"/>
  <c r="AE1196" i="24" s="1"/>
  <c r="Y1196" i="24"/>
  <c r="AA1196" i="24" s="1"/>
  <c r="Y1665" i="24"/>
  <c r="AA1665" i="24" s="1"/>
  <c r="AC1665" i="24"/>
  <c r="AE1665" i="24" s="1"/>
  <c r="U2471" i="24"/>
  <c r="AF2471" i="24" s="1"/>
  <c r="U136" i="24"/>
  <c r="AF136" i="24" s="1"/>
  <c r="Y670" i="24"/>
  <c r="AA670" i="24" s="1"/>
  <c r="S670" i="24"/>
  <c r="U670" i="24" s="1"/>
  <c r="AF670" i="24" s="1"/>
  <c r="AC670" i="24"/>
  <c r="AE670" i="24" s="1"/>
  <c r="Y827" i="24"/>
  <c r="AA827" i="24" s="1"/>
  <c r="S827" i="24"/>
  <c r="U827" i="24" s="1"/>
  <c r="AF827" i="24" s="1"/>
  <c r="AC827" i="24"/>
  <c r="AE827" i="24" s="1"/>
  <c r="Y1028" i="24"/>
  <c r="AA1028" i="24" s="1"/>
  <c r="S1028" i="24"/>
  <c r="U1028" i="24" s="1"/>
  <c r="AF1028" i="24" s="1"/>
  <c r="Y2492" i="24"/>
  <c r="AA2492" i="24" s="1"/>
  <c r="AC2492" i="24"/>
  <c r="AE2492" i="24" s="1"/>
  <c r="Y1824" i="24"/>
  <c r="AA1824" i="24" s="1"/>
  <c r="AC1824" i="24"/>
  <c r="AE1824" i="24" s="1"/>
  <c r="Y2194" i="24"/>
  <c r="AA2194" i="24" s="1"/>
  <c r="S2194" i="24"/>
  <c r="U2194" i="24" s="1"/>
  <c r="AF2194" i="24" s="1"/>
  <c r="Y2428" i="24"/>
  <c r="AA2428" i="24" s="1"/>
  <c r="S2428" i="24"/>
  <c r="U2428" i="24" s="1"/>
  <c r="AF2428" i="24" s="1"/>
  <c r="AA1039" i="24"/>
  <c r="Y923" i="24"/>
  <c r="AA923" i="24" s="1"/>
  <c r="S923" i="24"/>
  <c r="U923" i="24" s="1"/>
  <c r="AF923" i="24" s="1"/>
  <c r="Y1188" i="24"/>
  <c r="AA1188" i="24" s="1"/>
  <c r="S1188" i="24"/>
  <c r="U1188" i="24" s="1"/>
  <c r="AF1188" i="24" s="1"/>
  <c r="AC1188" i="24"/>
  <c r="AE1188" i="24" s="1"/>
  <c r="Y2476" i="24"/>
  <c r="AA2476" i="24" s="1"/>
  <c r="AC2476" i="24"/>
  <c r="AE2476" i="24" s="1"/>
  <c r="Y2444" i="24"/>
  <c r="AA2444" i="24" s="1"/>
  <c r="AC2444" i="24"/>
  <c r="AE2444" i="24" s="1"/>
  <c r="S2444" i="24"/>
  <c r="U2444" i="24" s="1"/>
  <c r="AF2444" i="24" s="1"/>
  <c r="AE250" i="24"/>
  <c r="Y859" i="24"/>
  <c r="AA859" i="24" s="1"/>
  <c r="AC859" i="24"/>
  <c r="AE859" i="24" s="1"/>
  <c r="AC1215" i="24"/>
  <c r="AE1215" i="24" s="1"/>
  <c r="S1215" i="24"/>
  <c r="U1215" i="24" s="1"/>
  <c r="AF1215" i="24" s="1"/>
  <c r="Y1215" i="24"/>
  <c r="AA1215" i="24" s="1"/>
  <c r="AA1135" i="24"/>
  <c r="S234" i="24"/>
  <c r="U234" i="24" s="1"/>
  <c r="AF234" i="24" s="1"/>
  <c r="S350" i="24"/>
  <c r="U350" i="24" s="1"/>
  <c r="AF350" i="24" s="1"/>
  <c r="Y460" i="24"/>
  <c r="AA460" i="24" s="1"/>
  <c r="Y497" i="24"/>
  <c r="AA497" i="24" s="1"/>
  <c r="S529" i="24"/>
  <c r="U529" i="24" s="1"/>
  <c r="AF529" i="24" s="1"/>
  <c r="S645" i="24"/>
  <c r="U645" i="24" s="1"/>
  <c r="AF645" i="24" s="1"/>
  <c r="S683" i="24"/>
  <c r="U683" i="24" s="1"/>
  <c r="AF683" i="24" s="1"/>
  <c r="AC718" i="24"/>
  <c r="AE718" i="24" s="1"/>
  <c r="AC1413" i="24"/>
  <c r="AE1413" i="24" s="1"/>
  <c r="Y1413" i="24"/>
  <c r="AA1413" i="24" s="1"/>
  <c r="Y1466" i="24"/>
  <c r="AA1466" i="24" s="1"/>
  <c r="S1466" i="24"/>
  <c r="U1466" i="24" s="1"/>
  <c r="AF1466" i="24" s="1"/>
  <c r="AC1466" i="24"/>
  <c r="AE1466" i="24" s="1"/>
  <c r="AC1505" i="24"/>
  <c r="AE1505" i="24" s="1"/>
  <c r="Y1505" i="24"/>
  <c r="AA1505" i="24" s="1"/>
  <c r="Y1530" i="24"/>
  <c r="AA1530" i="24" s="1"/>
  <c r="S1530" i="24"/>
  <c r="U1530" i="24" s="1"/>
  <c r="AF1530" i="24" s="1"/>
  <c r="Y1657" i="24"/>
  <c r="AA1657" i="24" s="1"/>
  <c r="AC1657" i="24"/>
  <c r="AE1657" i="24" s="1"/>
  <c r="S1657" i="24"/>
  <c r="U1657" i="24" s="1"/>
  <c r="AF1657" i="24" s="1"/>
  <c r="Y1794" i="24"/>
  <c r="AA1794" i="24" s="1"/>
  <c r="S1794" i="24"/>
  <c r="U1794" i="24" s="1"/>
  <c r="AF1794" i="24" s="1"/>
  <c r="S1858" i="24"/>
  <c r="U1858" i="24" s="1"/>
  <c r="AF1858" i="24" s="1"/>
  <c r="AC1858" i="24"/>
  <c r="AE1858" i="24" s="1"/>
  <c r="Y1883" i="24"/>
  <c r="AA1883" i="24" s="1"/>
  <c r="S1883" i="24"/>
  <c r="U1883" i="24" s="1"/>
  <c r="AF1883" i="24" s="1"/>
  <c r="S1922" i="24"/>
  <c r="U1922" i="24" s="1"/>
  <c r="AF1922" i="24" s="1"/>
  <c r="AC1922" i="24"/>
  <c r="AE1922" i="24" s="1"/>
  <c r="S1947" i="24"/>
  <c r="U1947" i="24" s="1"/>
  <c r="AF1947" i="24" s="1"/>
  <c r="AC1947" i="24"/>
  <c r="AE1947" i="24" s="1"/>
  <c r="AC1986" i="24"/>
  <c r="AE1986" i="24" s="1"/>
  <c r="Y1986" i="24"/>
  <c r="AA1986" i="24" s="1"/>
  <c r="AC2011" i="24"/>
  <c r="AE2011" i="24" s="1"/>
  <c r="Y2011" i="24"/>
  <c r="AA2011" i="24" s="1"/>
  <c r="S2050" i="24"/>
  <c r="U2050" i="24" s="1"/>
  <c r="AF2050" i="24" s="1"/>
  <c r="AC2050" i="24"/>
  <c r="AE2050" i="24" s="1"/>
  <c r="S2075" i="24"/>
  <c r="U2075" i="24" s="1"/>
  <c r="AF2075" i="24" s="1"/>
  <c r="AC2075" i="24"/>
  <c r="AE2075" i="24" s="1"/>
  <c r="Y2114" i="24"/>
  <c r="AA2114" i="24" s="1"/>
  <c r="AC2114" i="24"/>
  <c r="AE2114" i="24" s="1"/>
  <c r="S2114" i="24"/>
  <c r="U2114" i="24" s="1"/>
  <c r="AF2114" i="24" s="1"/>
  <c r="Y2183" i="24"/>
  <c r="AA2183" i="24" s="1"/>
  <c r="AC2183" i="24"/>
  <c r="AE2183" i="24" s="1"/>
  <c r="AC2445" i="24"/>
  <c r="AE2445" i="24" s="1"/>
  <c r="Y2445" i="24"/>
  <c r="AA2445" i="24" s="1"/>
  <c r="S2445" i="24"/>
  <c r="U2445" i="24" s="1"/>
  <c r="AF2445" i="24" s="1"/>
  <c r="Y2482" i="24"/>
  <c r="AA2482" i="24" s="1"/>
  <c r="AC2482" i="24"/>
  <c r="AE2482" i="24" s="1"/>
  <c r="S2482" i="24"/>
  <c r="U2482" i="24" s="1"/>
  <c r="AF2482" i="24" s="1"/>
  <c r="Y1754" i="24"/>
  <c r="AA1754" i="24" s="1"/>
  <c r="S1754" i="24"/>
  <c r="U1754" i="24" s="1"/>
  <c r="AF1754" i="24" s="1"/>
  <c r="AC1754" i="24"/>
  <c r="AE1754" i="24" s="1"/>
  <c r="Y1790" i="24"/>
  <c r="AA1790" i="24" s="1"/>
  <c r="S1790" i="24"/>
  <c r="U1790" i="24" s="1"/>
  <c r="AF1790" i="24" s="1"/>
  <c r="AC1790" i="24"/>
  <c r="AE1790" i="24" s="1"/>
  <c r="S1467" i="24"/>
  <c r="U1467" i="24" s="1"/>
  <c r="AF1467" i="24" s="1"/>
  <c r="AC1467" i="24"/>
  <c r="AE1467" i="24" s="1"/>
  <c r="Y1467" i="24"/>
  <c r="AA1467" i="24" s="1"/>
  <c r="S1531" i="24"/>
  <c r="U1531" i="24" s="1"/>
  <c r="AF1531" i="24" s="1"/>
  <c r="AC1531" i="24"/>
  <c r="AE1531" i="24" s="1"/>
  <c r="S1659" i="24"/>
  <c r="U1659" i="24" s="1"/>
  <c r="AF1659" i="24" s="1"/>
  <c r="AC1659" i="24"/>
  <c r="AE1659" i="24" s="1"/>
  <c r="Y1868" i="24"/>
  <c r="AA1868" i="24" s="1"/>
  <c r="S1868" i="24"/>
  <c r="U1868" i="24" s="1"/>
  <c r="AF1868" i="24" s="1"/>
  <c r="S1975" i="24"/>
  <c r="U1975" i="24" s="1"/>
  <c r="AF1975" i="24" s="1"/>
  <c r="AC1975" i="24"/>
  <c r="AE1975" i="24" s="1"/>
  <c r="S2103" i="24"/>
  <c r="U2103" i="24" s="1"/>
  <c r="AF2103" i="24" s="1"/>
  <c r="AC2103" i="24"/>
  <c r="AE2103" i="24" s="1"/>
  <c r="AC460" i="24"/>
  <c r="AE460" i="24" s="1"/>
  <c r="AC497" i="24"/>
  <c r="AE497" i="24" s="1"/>
  <c r="Y234" i="24"/>
  <c r="AA234" i="24" s="1"/>
  <c r="AC2282" i="24"/>
  <c r="AE2282" i="24" s="1"/>
  <c r="Y2282" i="24"/>
  <c r="AA2282" i="24" s="1"/>
  <c r="AC2298" i="24"/>
  <c r="AE2298" i="24" s="1"/>
  <c r="Y2298" i="24"/>
  <c r="AA2298" i="24" s="1"/>
  <c r="AC2314" i="24"/>
  <c r="AE2314" i="24" s="1"/>
  <c r="Y2314" i="24"/>
  <c r="AA2314" i="24" s="1"/>
  <c r="AC2330" i="24"/>
  <c r="AE2330" i="24" s="1"/>
  <c r="Y2330" i="24"/>
  <c r="AA2330" i="24" s="1"/>
  <c r="AC2346" i="24"/>
  <c r="AE2346" i="24" s="1"/>
  <c r="Y2346" i="24"/>
  <c r="AA2346" i="24" s="1"/>
  <c r="S2362" i="24"/>
  <c r="U2362" i="24" s="1"/>
  <c r="AF2362" i="24" s="1"/>
  <c r="Y2362" i="24"/>
  <c r="AA2362" i="24" s="1"/>
  <c r="AC2378" i="24"/>
  <c r="AE2378" i="24" s="1"/>
  <c r="Y2378" i="24"/>
  <c r="AA2378" i="24" s="1"/>
  <c r="AC2394" i="24"/>
  <c r="AE2394" i="24" s="1"/>
  <c r="Y2394" i="24"/>
  <c r="AA2394" i="24" s="1"/>
  <c r="AC2410" i="24"/>
  <c r="AE2410" i="24" s="1"/>
  <c r="Y2410" i="24"/>
  <c r="AA2410" i="24" s="1"/>
  <c r="S2430" i="24"/>
  <c r="U2430" i="24" s="1"/>
  <c r="AF2430" i="24" s="1"/>
  <c r="Y2430" i="24"/>
  <c r="AA2430" i="24" s="1"/>
  <c r="Y2462" i="24"/>
  <c r="AA2462" i="24" s="1"/>
  <c r="S2462" i="24"/>
  <c r="U2462" i="24" s="1"/>
  <c r="AF2462" i="24" s="1"/>
  <c r="AC2493" i="24"/>
  <c r="AE2493" i="24" s="1"/>
  <c r="Y2493" i="24"/>
  <c r="AA2493" i="24" s="1"/>
  <c r="Y2277" i="24"/>
  <c r="AA2277" i="24" s="1"/>
  <c r="S2277" i="24"/>
  <c r="U2277" i="24" s="1"/>
  <c r="AF2277" i="24" s="1"/>
  <c r="S2293" i="24"/>
  <c r="U2293" i="24" s="1"/>
  <c r="AF2293" i="24" s="1"/>
  <c r="AC2293" i="24"/>
  <c r="AE2293" i="24" s="1"/>
  <c r="Y2309" i="24"/>
  <c r="AA2309" i="24" s="1"/>
  <c r="S2309" i="24"/>
  <c r="U2309" i="24" s="1"/>
  <c r="AF2309" i="24" s="1"/>
  <c r="S2325" i="24"/>
  <c r="U2325" i="24" s="1"/>
  <c r="AF2325" i="24" s="1"/>
  <c r="AC2325" i="24"/>
  <c r="AE2325" i="24" s="1"/>
  <c r="Y2341" i="24"/>
  <c r="AA2341" i="24" s="1"/>
  <c r="S2341" i="24"/>
  <c r="U2341" i="24" s="1"/>
  <c r="AF2341" i="24" s="1"/>
  <c r="S2357" i="24"/>
  <c r="U2357" i="24" s="1"/>
  <c r="AF2357" i="24" s="1"/>
  <c r="AC2357" i="24"/>
  <c r="AE2357" i="24" s="1"/>
  <c r="S2373" i="24"/>
  <c r="U2373" i="24" s="1"/>
  <c r="AF2373" i="24" s="1"/>
  <c r="AC2373" i="24"/>
  <c r="AE2373" i="24" s="1"/>
  <c r="S2389" i="24"/>
  <c r="U2389" i="24" s="1"/>
  <c r="AF2389" i="24" s="1"/>
  <c r="AC2389" i="24"/>
  <c r="AE2389" i="24" s="1"/>
  <c r="Y2405" i="24"/>
  <c r="AA2405" i="24" s="1"/>
  <c r="S2405" i="24"/>
  <c r="U2405" i="24" s="1"/>
  <c r="AF2405" i="24" s="1"/>
  <c r="Y173" i="24"/>
  <c r="AA173" i="24" s="1"/>
  <c r="S173" i="24"/>
  <c r="U173" i="24" s="1"/>
  <c r="AF173" i="24" s="1"/>
  <c r="AC173" i="24"/>
  <c r="AE173" i="24" s="1"/>
  <c r="AC189" i="24"/>
  <c r="AE189" i="24" s="1"/>
  <c r="Y189" i="24"/>
  <c r="AA189" i="24" s="1"/>
  <c r="Y201" i="24"/>
  <c r="AA201" i="24" s="1"/>
  <c r="S201" i="24"/>
  <c r="U201" i="24" s="1"/>
  <c r="AF201" i="24" s="1"/>
  <c r="Y213" i="24"/>
  <c r="AA213" i="24" s="1"/>
  <c r="S213" i="24"/>
  <c r="U213" i="24" s="1"/>
  <c r="AF213" i="24" s="1"/>
  <c r="AC213" i="24"/>
  <c r="AE213" i="24" s="1"/>
  <c r="AC317" i="24"/>
  <c r="AE317" i="24" s="1"/>
  <c r="S317" i="24"/>
  <c r="U317" i="24" s="1"/>
  <c r="AF317" i="24" s="1"/>
  <c r="Y317" i="24"/>
  <c r="AA317" i="24" s="1"/>
  <c r="BJ15" i="25"/>
  <c r="BP15" i="25" s="1"/>
  <c r="Y282" i="24"/>
  <c r="AA282" i="24" s="1"/>
  <c r="S282" i="24"/>
  <c r="U282" i="24" s="1"/>
  <c r="AF282" i="24" s="1"/>
  <c r="AC282" i="24"/>
  <c r="AE282" i="24" s="1"/>
  <c r="Y178" i="24"/>
  <c r="AA178" i="24" s="1"/>
  <c r="AC178" i="24"/>
  <c r="AE178" i="24" s="1"/>
  <c r="Y202" i="24"/>
  <c r="AA202" i="24" s="1"/>
  <c r="AC202" i="24"/>
  <c r="AE202" i="24" s="1"/>
  <c r="AC314" i="24"/>
  <c r="AE314" i="24" s="1"/>
  <c r="Y314" i="24"/>
  <c r="AA314" i="24" s="1"/>
  <c r="S314" i="24"/>
  <c r="U314" i="24" s="1"/>
  <c r="AF314" i="24" s="1"/>
  <c r="Y338" i="24"/>
  <c r="AA338" i="24" s="1"/>
  <c r="S338" i="24"/>
  <c r="U338" i="24" s="1"/>
  <c r="AF338" i="24" s="1"/>
  <c r="AC338" i="24"/>
  <c r="AE338" i="24" s="1"/>
  <c r="Y612" i="24"/>
  <c r="AA612" i="24" s="1"/>
  <c r="S612" i="24"/>
  <c r="U612" i="24" s="1"/>
  <c r="AF612" i="24" s="1"/>
  <c r="AC612" i="24"/>
  <c r="AE612" i="24" s="1"/>
  <c r="AC354" i="24"/>
  <c r="AE354" i="24" s="1"/>
  <c r="S354" i="24"/>
  <c r="U354" i="24" s="1"/>
  <c r="AF354" i="24" s="1"/>
  <c r="Y354" i="24"/>
  <c r="AA354" i="24" s="1"/>
  <c r="AC571" i="24"/>
  <c r="AE571" i="24" s="1"/>
  <c r="S571" i="24"/>
  <c r="U571" i="24" s="1"/>
  <c r="AF571" i="24" s="1"/>
  <c r="Y571" i="24"/>
  <c r="AA571" i="24" s="1"/>
  <c r="AC603" i="24"/>
  <c r="AE603" i="24" s="1"/>
  <c r="S603" i="24"/>
  <c r="U603" i="24" s="1"/>
  <c r="AF603" i="24" s="1"/>
  <c r="Y603" i="24"/>
  <c r="AA603" i="24" s="1"/>
  <c r="Y686" i="24"/>
  <c r="AA686" i="24" s="1"/>
  <c r="S686" i="24"/>
  <c r="U686" i="24" s="1"/>
  <c r="AF686" i="24" s="1"/>
  <c r="AC686" i="24"/>
  <c r="AE686" i="24" s="1"/>
  <c r="AC341" i="24"/>
  <c r="AE341" i="24" s="1"/>
  <c r="S341" i="24"/>
  <c r="U341" i="24" s="1"/>
  <c r="AF341" i="24" s="1"/>
  <c r="Y341" i="24"/>
  <c r="AA341" i="24" s="1"/>
  <c r="Y598" i="24"/>
  <c r="AA598" i="24" s="1"/>
  <c r="S598" i="24"/>
  <c r="U598" i="24" s="1"/>
  <c r="AF598" i="24" s="1"/>
  <c r="AC598" i="24"/>
  <c r="AE598" i="24" s="1"/>
  <c r="Y519" i="24"/>
  <c r="AA519" i="24" s="1"/>
  <c r="AC519" i="24"/>
  <c r="AE519" i="24" s="1"/>
  <c r="Y535" i="24"/>
  <c r="AA535" i="24" s="1"/>
  <c r="AC535" i="24"/>
  <c r="AE535" i="24" s="1"/>
  <c r="Y710" i="24"/>
  <c r="AA710" i="24" s="1"/>
  <c r="AC710" i="24"/>
  <c r="AE710" i="24" s="1"/>
  <c r="S748" i="24"/>
  <c r="U748" i="24" s="1"/>
  <c r="AF748" i="24" s="1"/>
  <c r="AC748" i="24"/>
  <c r="AE748" i="24" s="1"/>
  <c r="S764" i="24"/>
  <c r="U764" i="24" s="1"/>
  <c r="AF764" i="24" s="1"/>
  <c r="AC764" i="24"/>
  <c r="AE764" i="24" s="1"/>
  <c r="Y1016" i="24"/>
  <c r="AA1016" i="24" s="1"/>
  <c r="S1016" i="24"/>
  <c r="U1016" i="24" s="1"/>
  <c r="AF1016" i="24" s="1"/>
  <c r="Y1048" i="24"/>
  <c r="AA1048" i="24" s="1"/>
  <c r="S1048" i="24"/>
  <c r="U1048" i="24" s="1"/>
  <c r="AF1048" i="24" s="1"/>
  <c r="Y1080" i="24"/>
  <c r="AA1080" i="24" s="1"/>
  <c r="S1080" i="24"/>
  <c r="U1080" i="24" s="1"/>
  <c r="AF1080" i="24" s="1"/>
  <c r="Y1112" i="24"/>
  <c r="AA1112" i="24" s="1"/>
  <c r="S1112" i="24"/>
  <c r="U1112" i="24" s="1"/>
  <c r="AF1112" i="24" s="1"/>
  <c r="Y1144" i="24"/>
  <c r="AA1144" i="24" s="1"/>
  <c r="S1144" i="24"/>
  <c r="U1144" i="24" s="1"/>
  <c r="AF1144" i="24" s="1"/>
  <c r="S1168" i="24"/>
  <c r="U1168" i="24" s="1"/>
  <c r="AF1168" i="24" s="1"/>
  <c r="AC1168" i="24"/>
  <c r="AE1168" i="24" s="1"/>
  <c r="S1200" i="24"/>
  <c r="U1200" i="24" s="1"/>
  <c r="AF1200" i="24" s="1"/>
  <c r="AC1200" i="24"/>
  <c r="AE1200" i="24" s="1"/>
  <c r="Y1329" i="24"/>
  <c r="AA1329" i="24" s="1"/>
  <c r="AC1329" i="24"/>
  <c r="AE1329" i="24" s="1"/>
  <c r="Y738" i="24"/>
  <c r="AA738" i="24" s="1"/>
  <c r="S738" i="24"/>
  <c r="U738" i="24" s="1"/>
  <c r="AF738" i="24" s="1"/>
  <c r="AC738" i="24"/>
  <c r="AE738" i="24" s="1"/>
  <c r="Y1261" i="24"/>
  <c r="AA1261" i="24" s="1"/>
  <c r="S1261" i="24"/>
  <c r="U1261" i="24" s="1"/>
  <c r="AF1261" i="24" s="1"/>
  <c r="AC1261" i="24"/>
  <c r="AE1261" i="24" s="1"/>
  <c r="Y1056" i="24"/>
  <c r="AA1056" i="24" s="1"/>
  <c r="S1056" i="24"/>
  <c r="U1056" i="24" s="1"/>
  <c r="AF1056" i="24" s="1"/>
  <c r="S1355" i="24"/>
  <c r="U1355" i="24" s="1"/>
  <c r="AF1355" i="24" s="1"/>
  <c r="Y1355" i="24"/>
  <c r="AA1355" i="24" s="1"/>
  <c r="AC1355" i="24"/>
  <c r="AE1355" i="24" s="1"/>
  <c r="S772" i="24"/>
  <c r="U772" i="24" s="1"/>
  <c r="AF772" i="24" s="1"/>
  <c r="AC772" i="24"/>
  <c r="AE772" i="24" s="1"/>
  <c r="Y1036" i="24"/>
  <c r="AA1036" i="24" s="1"/>
  <c r="S1036" i="24"/>
  <c r="U1036" i="24" s="1"/>
  <c r="AF1036" i="24" s="1"/>
  <c r="Y1100" i="24"/>
  <c r="AA1100" i="24" s="1"/>
  <c r="S1100" i="24"/>
  <c r="U1100" i="24" s="1"/>
  <c r="AF1100" i="24" s="1"/>
  <c r="Y1637" i="24"/>
  <c r="AA1637" i="24" s="1"/>
  <c r="AC1637" i="24"/>
  <c r="AE1637" i="24" s="1"/>
  <c r="Y1681" i="24"/>
  <c r="AA1681" i="24" s="1"/>
  <c r="S1681" i="24"/>
  <c r="U1681" i="24" s="1"/>
  <c r="AF1681" i="24" s="1"/>
  <c r="AC1681" i="24"/>
  <c r="AE1681" i="24" s="1"/>
  <c r="AC1809" i="24"/>
  <c r="AE1809" i="24" s="1"/>
  <c r="Y1809" i="24"/>
  <c r="AA1809" i="24" s="1"/>
  <c r="S1809" i="24"/>
  <c r="U1809" i="24" s="1"/>
  <c r="AF1809" i="24" s="1"/>
  <c r="Y2130" i="24"/>
  <c r="AA2130" i="24" s="1"/>
  <c r="S2130" i="24"/>
  <c r="U2130" i="24" s="1"/>
  <c r="AF2130" i="24" s="1"/>
  <c r="Y2158" i="24"/>
  <c r="AA2158" i="24" s="1"/>
  <c r="AC2158" i="24"/>
  <c r="AE2158" i="24" s="1"/>
  <c r="S1367" i="24"/>
  <c r="U1367" i="24" s="1"/>
  <c r="AF1367" i="24" s="1"/>
  <c r="AC1367" i="24"/>
  <c r="AE1367" i="24" s="1"/>
  <c r="Y1697" i="24"/>
  <c r="AA1697" i="24" s="1"/>
  <c r="AC1697" i="24"/>
  <c r="AE1697" i="24" s="1"/>
  <c r="S1697" i="24"/>
  <c r="U1697" i="24" s="1"/>
  <c r="AF1697" i="24" s="1"/>
  <c r="AC1825" i="24"/>
  <c r="AE1825" i="24" s="1"/>
  <c r="S1825" i="24"/>
  <c r="U1825" i="24" s="1"/>
  <c r="AF1825" i="24" s="1"/>
  <c r="Y1825" i="24"/>
  <c r="AA1825" i="24" s="1"/>
  <c r="AC2247" i="24"/>
  <c r="AE2247" i="24" s="1"/>
  <c r="S2247" i="24"/>
  <c r="U2247" i="24" s="1"/>
  <c r="AF2247" i="24" s="1"/>
  <c r="S1781" i="24"/>
  <c r="U1781" i="24" s="1"/>
  <c r="AF1781" i="24" s="1"/>
  <c r="AC1781" i="24"/>
  <c r="AE1781" i="24" s="1"/>
  <c r="AC313" i="24"/>
  <c r="AE313" i="24" s="1"/>
  <c r="S313" i="24"/>
  <c r="U313" i="24" s="1"/>
  <c r="AF313" i="24" s="1"/>
  <c r="Y313" i="24"/>
  <c r="AA313" i="24" s="1"/>
  <c r="Y226" i="24"/>
  <c r="AA226" i="24" s="1"/>
  <c r="AC226" i="24"/>
  <c r="AE226" i="24" s="1"/>
  <c r="AC298" i="24"/>
  <c r="AE298" i="24" s="1"/>
  <c r="Y298" i="24"/>
  <c r="AA298" i="24" s="1"/>
  <c r="S298" i="24"/>
  <c r="U298" i="24" s="1"/>
  <c r="AF298" i="24" s="1"/>
  <c r="Y186" i="24"/>
  <c r="AA186" i="24" s="1"/>
  <c r="AC186" i="24"/>
  <c r="AE186" i="24" s="1"/>
  <c r="Y674" i="24"/>
  <c r="AA674" i="24" s="1"/>
  <c r="S674" i="24"/>
  <c r="U674" i="24" s="1"/>
  <c r="AF674" i="24" s="1"/>
  <c r="AC674" i="24"/>
  <c r="AE674" i="24" s="1"/>
  <c r="S290" i="24"/>
  <c r="U290" i="24" s="1"/>
  <c r="AF290" i="24" s="1"/>
  <c r="AC290" i="24"/>
  <c r="AE290" i="24" s="1"/>
  <c r="Y290" i="24"/>
  <c r="AA290" i="24" s="1"/>
  <c r="AC551" i="24"/>
  <c r="AE551" i="24" s="1"/>
  <c r="S551" i="24"/>
  <c r="U551" i="24" s="1"/>
  <c r="AF551" i="24" s="1"/>
  <c r="Y551" i="24"/>
  <c r="AA551" i="24" s="1"/>
  <c r="AC583" i="24"/>
  <c r="AE583" i="24" s="1"/>
  <c r="S583" i="24"/>
  <c r="U583" i="24" s="1"/>
  <c r="AF583" i="24" s="1"/>
  <c r="Y583" i="24"/>
  <c r="AA583" i="24" s="1"/>
  <c r="S616" i="24"/>
  <c r="U616" i="24" s="1"/>
  <c r="AF616" i="24" s="1"/>
  <c r="AC616" i="24"/>
  <c r="AE616" i="24" s="1"/>
  <c r="AC644" i="24"/>
  <c r="AE644" i="24" s="1"/>
  <c r="S644" i="24"/>
  <c r="U644" i="24" s="1"/>
  <c r="AF644" i="24" s="1"/>
  <c r="Y644" i="24"/>
  <c r="AA644" i="24" s="1"/>
  <c r="Y443" i="24"/>
  <c r="AA443" i="24" s="1"/>
  <c r="S443" i="24"/>
  <c r="U443" i="24" s="1"/>
  <c r="AF443" i="24" s="1"/>
  <c r="Y690" i="24"/>
  <c r="AA690" i="24" s="1"/>
  <c r="S690" i="24"/>
  <c r="U690" i="24" s="1"/>
  <c r="AF690" i="24" s="1"/>
  <c r="AC690" i="24"/>
  <c r="AE690" i="24" s="1"/>
  <c r="S636" i="24"/>
  <c r="U636" i="24" s="1"/>
  <c r="AF636" i="24" s="1"/>
  <c r="AC636" i="24"/>
  <c r="AE636" i="24" s="1"/>
  <c r="Y636" i="24"/>
  <c r="AA636" i="24" s="1"/>
  <c r="Y1333" i="24"/>
  <c r="AA1333" i="24" s="1"/>
  <c r="AC1333" i="24"/>
  <c r="AE1333" i="24" s="1"/>
  <c r="S547" i="24"/>
  <c r="U547" i="24" s="1"/>
  <c r="AF547" i="24" s="1"/>
  <c r="AC547" i="24"/>
  <c r="AE547" i="24" s="1"/>
  <c r="Y511" i="24"/>
  <c r="AA511" i="24" s="1"/>
  <c r="AC511" i="24"/>
  <c r="AE511" i="24" s="1"/>
  <c r="Y527" i="24"/>
  <c r="AA527" i="24" s="1"/>
  <c r="AC527" i="24"/>
  <c r="AE527" i="24" s="1"/>
  <c r="S740" i="24"/>
  <c r="U740" i="24" s="1"/>
  <c r="AF740" i="24" s="1"/>
  <c r="AC740" i="24"/>
  <c r="AE740" i="24" s="1"/>
  <c r="Y1024" i="24"/>
  <c r="AA1024" i="24" s="1"/>
  <c r="S1024" i="24"/>
  <c r="U1024" i="24" s="1"/>
  <c r="AF1024" i="24" s="1"/>
  <c r="Y1152" i="24"/>
  <c r="AA1152" i="24" s="1"/>
  <c r="S1152" i="24"/>
  <c r="U1152" i="24" s="1"/>
  <c r="AF1152" i="24" s="1"/>
  <c r="S1375" i="24"/>
  <c r="U1375" i="24" s="1"/>
  <c r="AF1375" i="24" s="1"/>
  <c r="AC1375" i="24"/>
  <c r="AE1375" i="24" s="1"/>
  <c r="Y1132" i="24"/>
  <c r="AA1132" i="24" s="1"/>
  <c r="S1132" i="24"/>
  <c r="U1132" i="24" s="1"/>
  <c r="AF1132" i="24" s="1"/>
  <c r="Y1309" i="24"/>
  <c r="AA1309" i="24" s="1"/>
  <c r="S1309" i="24"/>
  <c r="U1309" i="24" s="1"/>
  <c r="AF1309" i="24" s="1"/>
  <c r="AC1309" i="24"/>
  <c r="AE1309" i="24" s="1"/>
  <c r="Y1733" i="24"/>
  <c r="AA1733" i="24" s="1"/>
  <c r="AC1733" i="24"/>
  <c r="AE1733" i="24" s="1"/>
  <c r="AC1789" i="24"/>
  <c r="AE1789" i="24" s="1"/>
  <c r="S1789" i="24"/>
  <c r="U1789" i="24" s="1"/>
  <c r="AF1789" i="24" s="1"/>
  <c r="Y1789" i="24"/>
  <c r="AA1789" i="24" s="1"/>
  <c r="S1813" i="24"/>
  <c r="U1813" i="24" s="1"/>
  <c r="AF1813" i="24" s="1"/>
  <c r="AC1813" i="24"/>
  <c r="AE1813" i="24" s="1"/>
  <c r="Y2146" i="24"/>
  <c r="AA2146" i="24" s="1"/>
  <c r="S2146" i="24"/>
  <c r="U2146" i="24" s="1"/>
  <c r="AF2146" i="24" s="1"/>
  <c r="AC2243" i="24"/>
  <c r="AE2243" i="24" s="1"/>
  <c r="S2243" i="24"/>
  <c r="U2243" i="24" s="1"/>
  <c r="AF2243" i="24" s="1"/>
  <c r="AC2271" i="24"/>
  <c r="AE2271" i="24" s="1"/>
  <c r="S2271" i="24"/>
  <c r="U2271" i="24" s="1"/>
  <c r="AF2271" i="24" s="1"/>
  <c r="Y2271" i="24"/>
  <c r="AA2271" i="24" s="1"/>
  <c r="Y1331" i="24"/>
  <c r="AA1331" i="24" s="1"/>
  <c r="AC1331" i="24"/>
  <c r="AE1331" i="24" s="1"/>
  <c r="Y1661" i="24"/>
  <c r="AA1661" i="24" s="1"/>
  <c r="AC1661" i="24"/>
  <c r="AE1661" i="24" s="1"/>
  <c r="S1661" i="24"/>
  <c r="U1661" i="24" s="1"/>
  <c r="AF1661" i="24" s="1"/>
  <c r="Y1729" i="24"/>
  <c r="AA1729" i="24" s="1"/>
  <c r="AC1729" i="24"/>
  <c r="AE1729" i="24" s="1"/>
  <c r="S1729" i="24"/>
  <c r="U1729" i="24" s="1"/>
  <c r="AF1729" i="24" s="1"/>
  <c r="Y1761" i="24"/>
  <c r="AA1761" i="24" s="1"/>
  <c r="AC1761" i="24"/>
  <c r="AE1761" i="24" s="1"/>
  <c r="S1761" i="24"/>
  <c r="U1761" i="24" s="1"/>
  <c r="AF1761" i="24" s="1"/>
  <c r="AC1805" i="24"/>
  <c r="AE1805" i="24" s="1"/>
  <c r="S1805" i="24"/>
  <c r="U1805" i="24" s="1"/>
  <c r="AF1805" i="24" s="1"/>
  <c r="Y1805" i="24"/>
  <c r="AA1805" i="24" s="1"/>
  <c r="S1829" i="24"/>
  <c r="U1829" i="24" s="1"/>
  <c r="AF1829" i="24" s="1"/>
  <c r="AC1829" i="24"/>
  <c r="AE1829" i="24" s="1"/>
  <c r="Y1749" i="24"/>
  <c r="AA1749" i="24" s="1"/>
  <c r="AC1749" i="24"/>
  <c r="AE1749" i="24" s="1"/>
  <c r="S1785" i="24"/>
  <c r="U1785" i="24" s="1"/>
  <c r="AF1785" i="24" s="1"/>
  <c r="AC1785" i="24"/>
  <c r="AE1785" i="24" s="1"/>
  <c r="Y2266" i="24"/>
  <c r="AA2266" i="24" s="1"/>
  <c r="S2266" i="24"/>
  <c r="U2266" i="24" s="1"/>
  <c r="AF2266" i="24" s="1"/>
  <c r="AC2266" i="24"/>
  <c r="AE2266" i="24" s="1"/>
  <c r="Y170" i="24"/>
  <c r="AA170" i="24" s="1"/>
  <c r="AC170" i="24"/>
  <c r="AE170" i="24" s="1"/>
  <c r="Y218" i="24"/>
  <c r="AA218" i="24" s="1"/>
  <c r="AC218" i="24"/>
  <c r="AE218" i="24" s="1"/>
  <c r="AC305" i="24"/>
  <c r="AE305" i="24" s="1"/>
  <c r="S305" i="24"/>
  <c r="U305" i="24" s="1"/>
  <c r="AF305" i="24" s="1"/>
  <c r="Y305" i="24"/>
  <c r="AA305" i="24" s="1"/>
  <c r="Y706" i="24"/>
  <c r="AA706" i="24" s="1"/>
  <c r="AC706" i="24"/>
  <c r="AE706" i="24" s="1"/>
  <c r="AC555" i="24"/>
  <c r="AE555" i="24" s="1"/>
  <c r="S555" i="24"/>
  <c r="U555" i="24" s="1"/>
  <c r="AF555" i="24" s="1"/>
  <c r="Y555" i="24"/>
  <c r="AA555" i="24" s="1"/>
  <c r="AC587" i="24"/>
  <c r="AE587" i="24" s="1"/>
  <c r="S587" i="24"/>
  <c r="U587" i="24" s="1"/>
  <c r="AF587" i="24" s="1"/>
  <c r="Y587" i="24"/>
  <c r="AA587" i="24" s="1"/>
  <c r="Y475" i="24"/>
  <c r="AA475" i="24" s="1"/>
  <c r="S475" i="24"/>
  <c r="U475" i="24" s="1"/>
  <c r="AF475" i="24" s="1"/>
  <c r="S330" i="24"/>
  <c r="U330" i="24" s="1"/>
  <c r="AF330" i="24" s="1"/>
  <c r="AC330" i="24"/>
  <c r="AE330" i="24" s="1"/>
  <c r="Y330" i="24"/>
  <c r="AA330" i="24" s="1"/>
  <c r="AC345" i="24"/>
  <c r="AE345" i="24" s="1"/>
  <c r="S345" i="24"/>
  <c r="U345" i="24" s="1"/>
  <c r="AF345" i="24" s="1"/>
  <c r="Y345" i="24"/>
  <c r="AA345" i="24" s="1"/>
  <c r="S563" i="24"/>
  <c r="U563" i="24" s="1"/>
  <c r="AF563" i="24" s="1"/>
  <c r="AC563" i="24"/>
  <c r="AE563" i="24" s="1"/>
  <c r="Y1032" i="24"/>
  <c r="AA1032" i="24" s="1"/>
  <c r="S1032" i="24"/>
  <c r="U1032" i="24" s="1"/>
  <c r="AF1032" i="24" s="1"/>
  <c r="Y1064" i="24"/>
  <c r="AA1064" i="24" s="1"/>
  <c r="S1064" i="24"/>
  <c r="U1064" i="24" s="1"/>
  <c r="AF1064" i="24" s="1"/>
  <c r="Y1096" i="24"/>
  <c r="AA1096" i="24" s="1"/>
  <c r="S1096" i="24"/>
  <c r="U1096" i="24" s="1"/>
  <c r="AF1096" i="24" s="1"/>
  <c r="Y1128" i="24"/>
  <c r="AA1128" i="24" s="1"/>
  <c r="S1128" i="24"/>
  <c r="U1128" i="24" s="1"/>
  <c r="AF1128" i="24" s="1"/>
  <c r="Y1180" i="24"/>
  <c r="AA1180" i="24" s="1"/>
  <c r="S1180" i="24"/>
  <c r="U1180" i="24" s="1"/>
  <c r="AF1180" i="24" s="1"/>
  <c r="AC1180" i="24"/>
  <c r="AE1180" i="24" s="1"/>
  <c r="S1212" i="24"/>
  <c r="U1212" i="24" s="1"/>
  <c r="AF1212" i="24" s="1"/>
  <c r="AC1212" i="24"/>
  <c r="AE1212" i="24" s="1"/>
  <c r="Y1212" i="24"/>
  <c r="AA1212" i="24" s="1"/>
  <c r="Y1337" i="24"/>
  <c r="AA1337" i="24" s="1"/>
  <c r="AC1337" i="24"/>
  <c r="AE1337" i="24" s="1"/>
  <c r="Y1120" i="24"/>
  <c r="AA1120" i="24" s="1"/>
  <c r="S1120" i="24"/>
  <c r="U1120" i="24" s="1"/>
  <c r="AF1120" i="24" s="1"/>
  <c r="Y1277" i="24"/>
  <c r="AA1277" i="24" s="1"/>
  <c r="S1277" i="24"/>
  <c r="U1277" i="24" s="1"/>
  <c r="AF1277" i="24" s="1"/>
  <c r="AC1277" i="24"/>
  <c r="AE1277" i="24" s="1"/>
  <c r="Y1343" i="24"/>
  <c r="AA1343" i="24" s="1"/>
  <c r="AC1343" i="24"/>
  <c r="AE1343" i="24" s="1"/>
  <c r="Y751" i="24"/>
  <c r="AA751" i="24" s="1"/>
  <c r="S751" i="24"/>
  <c r="U751" i="24" s="1"/>
  <c r="AF751" i="24" s="1"/>
  <c r="AC751" i="24"/>
  <c r="AE751" i="24" s="1"/>
  <c r="Y947" i="24"/>
  <c r="AA947" i="24" s="1"/>
  <c r="S947" i="24"/>
  <c r="U947" i="24" s="1"/>
  <c r="AF947" i="24" s="1"/>
  <c r="AC947" i="24"/>
  <c r="AE947" i="24" s="1"/>
  <c r="Y1068" i="24"/>
  <c r="AA1068" i="24" s="1"/>
  <c r="S1068" i="24"/>
  <c r="U1068" i="24" s="1"/>
  <c r="AF1068" i="24" s="1"/>
  <c r="AC1183" i="24"/>
  <c r="AE1183" i="24" s="1"/>
  <c r="S1183" i="24"/>
  <c r="U1183" i="24" s="1"/>
  <c r="AF1183" i="24" s="1"/>
  <c r="Y1183" i="24"/>
  <c r="AA1183" i="24" s="1"/>
  <c r="Y2126" i="24"/>
  <c r="AA2126" i="24" s="1"/>
  <c r="AC2126" i="24"/>
  <c r="AE2126" i="24" s="1"/>
  <c r="S2259" i="24"/>
  <c r="U2259" i="24" s="1"/>
  <c r="AF2259" i="24" s="1"/>
  <c r="AC2259" i="24"/>
  <c r="AE2259" i="24" s="1"/>
  <c r="Y1717" i="24"/>
  <c r="AA1717" i="24" s="1"/>
  <c r="AC1717" i="24"/>
  <c r="AE1717" i="24" s="1"/>
  <c r="S1821" i="24"/>
  <c r="U1821" i="24" s="1"/>
  <c r="AF1821" i="24" s="1"/>
  <c r="Y1821" i="24"/>
  <c r="AA1821" i="24" s="1"/>
  <c r="AC1821" i="24"/>
  <c r="AE1821" i="24" s="1"/>
  <c r="Y907" i="24"/>
  <c r="AA907" i="24" s="1"/>
  <c r="S907" i="24"/>
  <c r="U907" i="24" s="1"/>
  <c r="AF907" i="24" s="1"/>
  <c r="AC907" i="24"/>
  <c r="AE907" i="24" s="1"/>
  <c r="Y1653" i="24"/>
  <c r="AA1653" i="24" s="1"/>
  <c r="AC1653" i="24"/>
  <c r="AE1653" i="24" s="1"/>
  <c r="Y1709" i="24"/>
  <c r="AA1709" i="24" s="1"/>
  <c r="AC1709" i="24"/>
  <c r="AE1709" i="24" s="1"/>
  <c r="S1709" i="24"/>
  <c r="U1709" i="24" s="1"/>
  <c r="AF1709" i="24" s="1"/>
  <c r="S1769" i="24"/>
  <c r="U1769" i="24" s="1"/>
  <c r="AF1769" i="24" s="1"/>
  <c r="AC1769" i="24"/>
  <c r="AE1769" i="24" s="1"/>
  <c r="Y2218" i="24"/>
  <c r="AA2218" i="24" s="1"/>
  <c r="S2218" i="24"/>
  <c r="U2218" i="24" s="1"/>
  <c r="AF2218" i="24" s="1"/>
  <c r="AC2218" i="24"/>
  <c r="AE2218" i="24" s="1"/>
  <c r="Y210" i="24"/>
  <c r="AA210" i="24" s="1"/>
  <c r="AC210" i="24"/>
  <c r="AE210" i="24" s="1"/>
  <c r="Y447" i="24"/>
  <c r="AA447" i="24" s="1"/>
  <c r="S447" i="24"/>
  <c r="U447" i="24" s="1"/>
  <c r="AF447" i="24" s="1"/>
  <c r="Y463" i="24"/>
  <c r="AA463" i="24" s="1"/>
  <c r="S463" i="24"/>
  <c r="U463" i="24" s="1"/>
  <c r="AF463" i="24" s="1"/>
  <c r="Y479" i="24"/>
  <c r="AA479" i="24" s="1"/>
  <c r="S479" i="24"/>
  <c r="U479" i="24" s="1"/>
  <c r="AF479" i="24" s="1"/>
  <c r="Y628" i="24"/>
  <c r="AA628" i="24" s="1"/>
  <c r="S628" i="24"/>
  <c r="U628" i="24" s="1"/>
  <c r="AF628" i="24" s="1"/>
  <c r="AC628" i="24"/>
  <c r="AE628" i="24" s="1"/>
  <c r="AC285" i="24"/>
  <c r="AE285" i="24" s="1"/>
  <c r="S285" i="24"/>
  <c r="U285" i="24" s="1"/>
  <c r="AF285" i="24" s="1"/>
  <c r="Y285" i="24"/>
  <c r="AA285" i="24" s="1"/>
  <c r="AC567" i="24"/>
  <c r="AE567" i="24" s="1"/>
  <c r="S567" i="24"/>
  <c r="U567" i="24" s="1"/>
  <c r="AF567" i="24" s="1"/>
  <c r="Y567" i="24"/>
  <c r="AA567" i="24" s="1"/>
  <c r="AC599" i="24"/>
  <c r="AE599" i="24" s="1"/>
  <c r="S599" i="24"/>
  <c r="U599" i="24" s="1"/>
  <c r="AF599" i="24" s="1"/>
  <c r="Y599" i="24"/>
  <c r="AA599" i="24" s="1"/>
  <c r="Y702" i="24"/>
  <c r="AA702" i="24" s="1"/>
  <c r="AC702" i="24"/>
  <c r="AE702" i="24" s="1"/>
  <c r="AC361" i="24"/>
  <c r="AE361" i="24" s="1"/>
  <c r="S361" i="24"/>
  <c r="U361" i="24" s="1"/>
  <c r="AF361" i="24" s="1"/>
  <c r="Y361" i="24"/>
  <c r="AA361" i="24" s="1"/>
  <c r="Y1325" i="24"/>
  <c r="AA1325" i="24" s="1"/>
  <c r="AC1325" i="24"/>
  <c r="AE1325" i="24" s="1"/>
  <c r="Y1341" i="24"/>
  <c r="AA1341" i="24" s="1"/>
  <c r="AC1341" i="24"/>
  <c r="AE1341" i="24" s="1"/>
  <c r="S732" i="24"/>
  <c r="U732" i="24" s="1"/>
  <c r="AF732" i="24" s="1"/>
  <c r="AC732" i="24"/>
  <c r="AE732" i="24" s="1"/>
  <c r="Y915" i="24"/>
  <c r="AA915" i="24" s="1"/>
  <c r="AC915" i="24"/>
  <c r="AE915" i="24" s="1"/>
  <c r="S915" i="24"/>
  <c r="U915" i="24" s="1"/>
  <c r="AF915" i="24" s="1"/>
  <c r="Y1088" i="24"/>
  <c r="AA1088" i="24" s="1"/>
  <c r="S1088" i="24"/>
  <c r="U1088" i="24" s="1"/>
  <c r="AF1088" i="24" s="1"/>
  <c r="S1160" i="24"/>
  <c r="U1160" i="24" s="1"/>
  <c r="AF1160" i="24" s="1"/>
  <c r="AC1160" i="24"/>
  <c r="AE1160" i="24" s="1"/>
  <c r="Y1327" i="24"/>
  <c r="AA1327" i="24" s="1"/>
  <c r="AC1327" i="24"/>
  <c r="AE1327" i="24" s="1"/>
  <c r="S1379" i="24"/>
  <c r="U1379" i="24" s="1"/>
  <c r="AF1379" i="24" s="1"/>
  <c r="AC1379" i="24"/>
  <c r="AE1379" i="24" s="1"/>
  <c r="Y1379" i="24"/>
  <c r="AA1379" i="24" s="1"/>
  <c r="Y1645" i="24"/>
  <c r="AA1645" i="24" s="1"/>
  <c r="S1645" i="24"/>
  <c r="U1645" i="24" s="1"/>
  <c r="AF1645" i="24" s="1"/>
  <c r="AC1645" i="24"/>
  <c r="AE1645" i="24" s="1"/>
  <c r="Y1701" i="24"/>
  <c r="AA1701" i="24" s="1"/>
  <c r="AC1701" i="24"/>
  <c r="AE1701" i="24" s="1"/>
  <c r="Y1765" i="24"/>
  <c r="AA1765" i="24" s="1"/>
  <c r="AC1765" i="24"/>
  <c r="AE1765" i="24" s="1"/>
  <c r="S1817" i="24"/>
  <c r="U1817" i="24" s="1"/>
  <c r="AF1817" i="24" s="1"/>
  <c r="AC1817" i="24"/>
  <c r="AE1817" i="24" s="1"/>
  <c r="Y2142" i="24"/>
  <c r="AA2142" i="24" s="1"/>
  <c r="AC2142" i="24"/>
  <c r="AE2142" i="24" s="1"/>
  <c r="AC2267" i="24"/>
  <c r="AE2267" i="24" s="1"/>
  <c r="S2267" i="24"/>
  <c r="U2267" i="24" s="1"/>
  <c r="AF2267" i="24" s="1"/>
  <c r="Y2267" i="24"/>
  <c r="AA2267" i="24" s="1"/>
  <c r="S1777" i="24"/>
  <c r="U1777" i="24" s="1"/>
  <c r="AF1777" i="24" s="1"/>
  <c r="Y1777" i="24"/>
  <c r="AA1777" i="24" s="1"/>
  <c r="AC1777" i="24"/>
  <c r="AE1777" i="24" s="1"/>
  <c r="S1216" i="24"/>
  <c r="U1216" i="24" s="1"/>
  <c r="AF1216" i="24" s="1"/>
  <c r="AC1216" i="24"/>
  <c r="AE1216" i="24" s="1"/>
  <c r="Y1633" i="24"/>
  <c r="AA1633" i="24" s="1"/>
  <c r="AC1633" i="24"/>
  <c r="AE1633" i="24" s="1"/>
  <c r="S1633" i="24"/>
  <c r="U1633" i="24" s="1"/>
  <c r="AF1633" i="24" s="1"/>
  <c r="Y1741" i="24"/>
  <c r="AA1741" i="24" s="1"/>
  <c r="AC1741" i="24"/>
  <c r="AE1741" i="24" s="1"/>
  <c r="S1741" i="24"/>
  <c r="U1741" i="24" s="1"/>
  <c r="AF1741" i="24" s="1"/>
  <c r="S1833" i="24"/>
  <c r="U1833" i="24" s="1"/>
  <c r="AF1833" i="24" s="1"/>
  <c r="AC1833" i="24"/>
  <c r="AE1833" i="24" s="1"/>
  <c r="Y2272" i="24"/>
  <c r="AA2272" i="24" s="1"/>
  <c r="AC2272" i="24"/>
  <c r="AE2272" i="24" s="1"/>
  <c r="S2272" i="24"/>
  <c r="U2272" i="24" s="1"/>
  <c r="AF2272" i="24" s="1"/>
  <c r="S1846" i="24"/>
  <c r="U1846" i="24" s="1"/>
  <c r="AF1846" i="24" s="1"/>
  <c r="AC1846" i="24"/>
  <c r="AE1846" i="24" s="1"/>
  <c r="Y2150" i="24"/>
  <c r="AA2150" i="24" s="1"/>
  <c r="S2150" i="24"/>
  <c r="U2150" i="24" s="1"/>
  <c r="AF2150" i="24" s="1"/>
  <c r="AC2150" i="24"/>
  <c r="AE2150" i="24" s="1"/>
  <c r="BB14" i="25"/>
  <c r="BB15" i="25"/>
  <c r="J29" i="29"/>
  <c r="I30" i="29"/>
  <c r="AC142" i="24"/>
  <c r="AE142" i="24" s="1"/>
  <c r="Y142" i="24"/>
  <c r="AA142" i="24" s="1"/>
  <c r="S142" i="24"/>
  <c r="U142" i="24" s="1"/>
  <c r="AF142" i="24" s="1"/>
  <c r="AC159" i="24"/>
  <c r="AE159" i="24" s="1"/>
  <c r="S159" i="24"/>
  <c r="U159" i="24" s="1"/>
  <c r="AF159" i="24" s="1"/>
  <c r="Y159" i="24"/>
  <c r="AA159" i="24" s="1"/>
  <c r="S106" i="24"/>
  <c r="U106" i="24" s="1"/>
  <c r="AF106" i="24" s="1"/>
  <c r="Y106" i="24"/>
  <c r="AA106" i="24" s="1"/>
  <c r="AC106" i="24"/>
  <c r="AE106" i="24" s="1"/>
  <c r="Y365" i="24"/>
  <c r="AA365" i="24" s="1"/>
  <c r="AC365" i="24"/>
  <c r="AE365" i="24" s="1"/>
  <c r="S365" i="24"/>
  <c r="U365" i="24" s="1"/>
  <c r="AF365" i="24" s="1"/>
  <c r="Y397" i="24"/>
  <c r="AA397" i="24" s="1"/>
  <c r="AC397" i="24"/>
  <c r="AE397" i="24" s="1"/>
  <c r="S397" i="24"/>
  <c r="U397" i="24" s="1"/>
  <c r="AF397" i="24" s="1"/>
  <c r="Y445" i="24"/>
  <c r="AA445" i="24" s="1"/>
  <c r="AC445" i="24"/>
  <c r="AE445" i="24" s="1"/>
  <c r="S445" i="24"/>
  <c r="U445" i="24" s="1"/>
  <c r="AF445" i="24" s="1"/>
  <c r="AC501" i="24"/>
  <c r="AE501" i="24" s="1"/>
  <c r="S501" i="24"/>
  <c r="U501" i="24" s="1"/>
  <c r="AF501" i="24" s="1"/>
  <c r="Y501" i="24"/>
  <c r="AA501" i="24" s="1"/>
  <c r="S514" i="24"/>
  <c r="U514" i="24" s="1"/>
  <c r="AF514" i="24" s="1"/>
  <c r="AC514" i="24"/>
  <c r="AE514" i="24" s="1"/>
  <c r="Y514" i="24"/>
  <c r="AA514" i="24" s="1"/>
  <c r="AC768" i="24"/>
  <c r="AE768" i="24" s="1"/>
  <c r="S768" i="24"/>
  <c r="U768" i="24" s="1"/>
  <c r="AF768" i="24" s="1"/>
  <c r="Y768" i="24"/>
  <c r="AA768" i="24" s="1"/>
  <c r="S680" i="24"/>
  <c r="U680" i="24" s="1"/>
  <c r="AF680" i="24" s="1"/>
  <c r="AC680" i="24"/>
  <c r="AE680" i="24" s="1"/>
  <c r="Y680" i="24"/>
  <c r="AA680" i="24" s="1"/>
  <c r="S885" i="24"/>
  <c r="U885" i="24" s="1"/>
  <c r="AF885" i="24" s="1"/>
  <c r="AC885" i="24"/>
  <c r="AE885" i="24" s="1"/>
  <c r="Y885" i="24"/>
  <c r="AA885" i="24" s="1"/>
  <c r="S949" i="24"/>
  <c r="U949" i="24" s="1"/>
  <c r="AF949" i="24" s="1"/>
  <c r="AC949" i="24"/>
  <c r="AE949" i="24" s="1"/>
  <c r="Y949" i="24"/>
  <c r="AA949" i="24" s="1"/>
  <c r="J27" i="28"/>
  <c r="I28" i="28"/>
  <c r="AB14" i="25"/>
  <c r="AH14" i="25" s="1"/>
  <c r="AB15" i="25"/>
  <c r="AH15" i="25" s="1"/>
  <c r="T14" i="25"/>
  <c r="H14" i="25"/>
  <c r="F15" i="25"/>
  <c r="I15" i="25" s="1"/>
  <c r="T15" i="25"/>
  <c r="H15" i="25"/>
  <c r="R15" i="25"/>
  <c r="AA15" i="25"/>
  <c r="AG15" i="25" s="1"/>
  <c r="AC134" i="24"/>
  <c r="AE134" i="24" s="1"/>
  <c r="Y134" i="24"/>
  <c r="AA134" i="24" s="1"/>
  <c r="S134" i="24"/>
  <c r="U134" i="24" s="1"/>
  <c r="AF134" i="24" s="1"/>
  <c r="S243" i="24"/>
  <c r="U243" i="24" s="1"/>
  <c r="AF243" i="24" s="1"/>
  <c r="AC243" i="24"/>
  <c r="AE243" i="24" s="1"/>
  <c r="Y243" i="24"/>
  <c r="AA243" i="24" s="1"/>
  <c r="S138" i="24"/>
  <c r="U138" i="24" s="1"/>
  <c r="AF138" i="24" s="1"/>
  <c r="Y138" i="24"/>
  <c r="AA138" i="24" s="1"/>
  <c r="AC138" i="24"/>
  <c r="AE138" i="24" s="1"/>
  <c r="AC270" i="24"/>
  <c r="AE270" i="24" s="1"/>
  <c r="Y270" i="24"/>
  <c r="AA270" i="24" s="1"/>
  <c r="S270" i="24"/>
  <c r="U270" i="24" s="1"/>
  <c r="AF270" i="24" s="1"/>
  <c r="Y369" i="24"/>
  <c r="AA369" i="24" s="1"/>
  <c r="AC369" i="24"/>
  <c r="AE369" i="24" s="1"/>
  <c r="S369" i="24"/>
  <c r="U369" i="24" s="1"/>
  <c r="AF369" i="24" s="1"/>
  <c r="Y385" i="24"/>
  <c r="AA385" i="24" s="1"/>
  <c r="AC385" i="24"/>
  <c r="AE385" i="24" s="1"/>
  <c r="S385" i="24"/>
  <c r="U385" i="24" s="1"/>
  <c r="AF385" i="24" s="1"/>
  <c r="Y401" i="24"/>
  <c r="AA401" i="24" s="1"/>
  <c r="AC401" i="24"/>
  <c r="AE401" i="24" s="1"/>
  <c r="S401" i="24"/>
  <c r="U401" i="24" s="1"/>
  <c r="AF401" i="24" s="1"/>
  <c r="Y417" i="24"/>
  <c r="AA417" i="24" s="1"/>
  <c r="AC417" i="24"/>
  <c r="AE417" i="24" s="1"/>
  <c r="S417" i="24"/>
  <c r="U417" i="24" s="1"/>
  <c r="AF417" i="24" s="1"/>
  <c r="Y433" i="24"/>
  <c r="AA433" i="24" s="1"/>
  <c r="AC433" i="24"/>
  <c r="AE433" i="24" s="1"/>
  <c r="S433" i="24"/>
  <c r="U433" i="24" s="1"/>
  <c r="AF433" i="24" s="1"/>
  <c r="Y449" i="24"/>
  <c r="AA449" i="24" s="1"/>
  <c r="AC449" i="24"/>
  <c r="AE449" i="24" s="1"/>
  <c r="S449" i="24"/>
  <c r="U449" i="24" s="1"/>
  <c r="AF449" i="24" s="1"/>
  <c r="Y465" i="24"/>
  <c r="AA465" i="24" s="1"/>
  <c r="AC465" i="24"/>
  <c r="AE465" i="24" s="1"/>
  <c r="S465" i="24"/>
  <c r="U465" i="24" s="1"/>
  <c r="AF465" i="24" s="1"/>
  <c r="Y481" i="24"/>
  <c r="AA481" i="24" s="1"/>
  <c r="AC481" i="24"/>
  <c r="AE481" i="24" s="1"/>
  <c r="S481" i="24"/>
  <c r="U481" i="24" s="1"/>
  <c r="AF481" i="24" s="1"/>
  <c r="AC493" i="24"/>
  <c r="AE493" i="24" s="1"/>
  <c r="S493" i="24"/>
  <c r="U493" i="24" s="1"/>
  <c r="AF493" i="24" s="1"/>
  <c r="Y493" i="24"/>
  <c r="AA493" i="24" s="1"/>
  <c r="AC525" i="24"/>
  <c r="AE525" i="24" s="1"/>
  <c r="S525" i="24"/>
  <c r="U525" i="24" s="1"/>
  <c r="AF525" i="24" s="1"/>
  <c r="Y525" i="24"/>
  <c r="AA525" i="24" s="1"/>
  <c r="S560" i="24"/>
  <c r="U560" i="24" s="1"/>
  <c r="AF560" i="24" s="1"/>
  <c r="AC560" i="24"/>
  <c r="AE560" i="24" s="1"/>
  <c r="Y560" i="24"/>
  <c r="AA560" i="24" s="1"/>
  <c r="S592" i="24"/>
  <c r="U592" i="24" s="1"/>
  <c r="AF592" i="24" s="1"/>
  <c r="AC592" i="24"/>
  <c r="AE592" i="24" s="1"/>
  <c r="Y592" i="24"/>
  <c r="AA592" i="24" s="1"/>
  <c r="S522" i="24"/>
  <c r="U522" i="24" s="1"/>
  <c r="AF522" i="24" s="1"/>
  <c r="AC522" i="24"/>
  <c r="AE522" i="24" s="1"/>
  <c r="Y522" i="24"/>
  <c r="AA522" i="24" s="1"/>
  <c r="S584" i="24"/>
  <c r="U584" i="24" s="1"/>
  <c r="AF584" i="24" s="1"/>
  <c r="AC584" i="24"/>
  <c r="AE584" i="24" s="1"/>
  <c r="Y584" i="24"/>
  <c r="AA584" i="24" s="1"/>
  <c r="AC712" i="24"/>
  <c r="AE712" i="24" s="1"/>
  <c r="S712" i="24"/>
  <c r="U712" i="24" s="1"/>
  <c r="AF712" i="24" s="1"/>
  <c r="Y712" i="24"/>
  <c r="AA712" i="24" s="1"/>
  <c r="AC744" i="24"/>
  <c r="AE744" i="24" s="1"/>
  <c r="S744" i="24"/>
  <c r="U744" i="24" s="1"/>
  <c r="AF744" i="24" s="1"/>
  <c r="Y744" i="24"/>
  <c r="AA744" i="24" s="1"/>
  <c r="S805" i="24"/>
  <c r="U805" i="24" s="1"/>
  <c r="AF805" i="24" s="1"/>
  <c r="AC805" i="24"/>
  <c r="AE805" i="24" s="1"/>
  <c r="Y805" i="24"/>
  <c r="AA805" i="24" s="1"/>
  <c r="S869" i="24"/>
  <c r="U869" i="24" s="1"/>
  <c r="AF869" i="24" s="1"/>
  <c r="AC869" i="24"/>
  <c r="AE869" i="24" s="1"/>
  <c r="Y869" i="24"/>
  <c r="AA869" i="24" s="1"/>
  <c r="S933" i="24"/>
  <c r="U933" i="24" s="1"/>
  <c r="AF933" i="24" s="1"/>
  <c r="AC933" i="24"/>
  <c r="AE933" i="24" s="1"/>
  <c r="Y933" i="24"/>
  <c r="AA933" i="24" s="1"/>
  <c r="S997" i="24"/>
  <c r="U997" i="24" s="1"/>
  <c r="AF997" i="24" s="1"/>
  <c r="AC997" i="24"/>
  <c r="AE997" i="24" s="1"/>
  <c r="Y997" i="24"/>
  <c r="AA997" i="24" s="1"/>
  <c r="S1005" i="24"/>
  <c r="U1005" i="24" s="1"/>
  <c r="AF1005" i="24" s="1"/>
  <c r="AC1005" i="24"/>
  <c r="AE1005" i="24" s="1"/>
  <c r="Y1005" i="24"/>
  <c r="AA1005" i="24" s="1"/>
  <c r="S1013" i="24"/>
  <c r="U1013" i="24" s="1"/>
  <c r="AF1013" i="24" s="1"/>
  <c r="AC1013" i="24"/>
  <c r="AE1013" i="24" s="1"/>
  <c r="Y1013" i="24"/>
  <c r="AA1013" i="24" s="1"/>
  <c r="S1021" i="24"/>
  <c r="U1021" i="24" s="1"/>
  <c r="AF1021" i="24" s="1"/>
  <c r="AC1021" i="24"/>
  <c r="AE1021" i="24" s="1"/>
  <c r="Y1021" i="24"/>
  <c r="AA1021" i="24" s="1"/>
  <c r="S1029" i="24"/>
  <c r="U1029" i="24" s="1"/>
  <c r="AF1029" i="24" s="1"/>
  <c r="AC1029" i="24"/>
  <c r="AE1029" i="24" s="1"/>
  <c r="Y1029" i="24"/>
  <c r="AA1029" i="24" s="1"/>
  <c r="S1037" i="24"/>
  <c r="U1037" i="24" s="1"/>
  <c r="AF1037" i="24" s="1"/>
  <c r="AC1037" i="24"/>
  <c r="AE1037" i="24" s="1"/>
  <c r="Y1037" i="24"/>
  <c r="AA1037" i="24" s="1"/>
  <c r="S1045" i="24"/>
  <c r="U1045" i="24" s="1"/>
  <c r="AF1045" i="24" s="1"/>
  <c r="AC1045" i="24"/>
  <c r="AE1045" i="24" s="1"/>
  <c r="Y1045" i="24"/>
  <c r="AA1045" i="24" s="1"/>
  <c r="S1053" i="24"/>
  <c r="U1053" i="24" s="1"/>
  <c r="AF1053" i="24" s="1"/>
  <c r="AC1053" i="24"/>
  <c r="AE1053" i="24" s="1"/>
  <c r="Y1053" i="24"/>
  <c r="AA1053" i="24" s="1"/>
  <c r="S1061" i="24"/>
  <c r="U1061" i="24" s="1"/>
  <c r="AF1061" i="24" s="1"/>
  <c r="AC1061" i="24"/>
  <c r="AE1061" i="24" s="1"/>
  <c r="Y1061" i="24"/>
  <c r="AA1061" i="24" s="1"/>
  <c r="S1069" i="24"/>
  <c r="U1069" i="24" s="1"/>
  <c r="AF1069" i="24" s="1"/>
  <c r="AC1069" i="24"/>
  <c r="AE1069" i="24" s="1"/>
  <c r="Y1069" i="24"/>
  <c r="AA1069" i="24" s="1"/>
  <c r="S1077" i="24"/>
  <c r="U1077" i="24" s="1"/>
  <c r="AF1077" i="24" s="1"/>
  <c r="AC1077" i="24"/>
  <c r="AE1077" i="24" s="1"/>
  <c r="Y1077" i="24"/>
  <c r="AA1077" i="24" s="1"/>
  <c r="S1085" i="24"/>
  <c r="U1085" i="24" s="1"/>
  <c r="AF1085" i="24" s="1"/>
  <c r="AC1085" i="24"/>
  <c r="AE1085" i="24" s="1"/>
  <c r="Y1085" i="24"/>
  <c r="AA1085" i="24" s="1"/>
  <c r="S1093" i="24"/>
  <c r="U1093" i="24" s="1"/>
  <c r="AF1093" i="24" s="1"/>
  <c r="AC1093" i="24"/>
  <c r="AE1093" i="24" s="1"/>
  <c r="Y1093" i="24"/>
  <c r="AA1093" i="24" s="1"/>
  <c r="S1101" i="24"/>
  <c r="U1101" i="24" s="1"/>
  <c r="AF1101" i="24" s="1"/>
  <c r="AC1101" i="24"/>
  <c r="AE1101" i="24" s="1"/>
  <c r="Y1101" i="24"/>
  <c r="AA1101" i="24" s="1"/>
  <c r="S1109" i="24"/>
  <c r="U1109" i="24" s="1"/>
  <c r="AF1109" i="24" s="1"/>
  <c r="AC1109" i="24"/>
  <c r="AE1109" i="24" s="1"/>
  <c r="Y1109" i="24"/>
  <c r="AA1109" i="24" s="1"/>
  <c r="S1117" i="24"/>
  <c r="U1117" i="24" s="1"/>
  <c r="AF1117" i="24" s="1"/>
  <c r="AC1117" i="24"/>
  <c r="AE1117" i="24" s="1"/>
  <c r="Y1117" i="24"/>
  <c r="AA1117" i="24" s="1"/>
  <c r="S1125" i="24"/>
  <c r="U1125" i="24" s="1"/>
  <c r="AF1125" i="24" s="1"/>
  <c r="AC1125" i="24"/>
  <c r="AE1125" i="24" s="1"/>
  <c r="Y1125" i="24"/>
  <c r="AA1125" i="24" s="1"/>
  <c r="S1133" i="24"/>
  <c r="U1133" i="24" s="1"/>
  <c r="AF1133" i="24" s="1"/>
  <c r="AC1133" i="24"/>
  <c r="AE1133" i="24" s="1"/>
  <c r="Y1133" i="24"/>
  <c r="AA1133" i="24" s="1"/>
  <c r="S1141" i="24"/>
  <c r="U1141" i="24" s="1"/>
  <c r="AF1141" i="24" s="1"/>
  <c r="AC1141" i="24"/>
  <c r="AE1141" i="24" s="1"/>
  <c r="Y1141" i="24"/>
  <c r="AA1141" i="24" s="1"/>
  <c r="S1149" i="24"/>
  <c r="U1149" i="24" s="1"/>
  <c r="AF1149" i="24" s="1"/>
  <c r="AC1149" i="24"/>
  <c r="AE1149" i="24" s="1"/>
  <c r="Y1149" i="24"/>
  <c r="AA1149" i="24" s="1"/>
  <c r="S1157" i="24"/>
  <c r="U1157" i="24" s="1"/>
  <c r="AF1157" i="24" s="1"/>
  <c r="AC1157" i="24"/>
  <c r="AE1157" i="24" s="1"/>
  <c r="Y1157" i="24"/>
  <c r="AA1157" i="24" s="1"/>
  <c r="S813" i="24"/>
  <c r="U813" i="24" s="1"/>
  <c r="AF813" i="24" s="1"/>
  <c r="AC813" i="24"/>
  <c r="AE813" i="24" s="1"/>
  <c r="Y813" i="24"/>
  <c r="AA813" i="24" s="1"/>
  <c r="S877" i="24"/>
  <c r="U877" i="24" s="1"/>
  <c r="AF877" i="24" s="1"/>
  <c r="AC877" i="24"/>
  <c r="AE877" i="24" s="1"/>
  <c r="Y877" i="24"/>
  <c r="AA877" i="24" s="1"/>
  <c r="S941" i="24"/>
  <c r="U941" i="24" s="1"/>
  <c r="AF941" i="24" s="1"/>
  <c r="AC941" i="24"/>
  <c r="AE941" i="24" s="1"/>
  <c r="Y941" i="24"/>
  <c r="AA941" i="24" s="1"/>
  <c r="Y1227" i="24"/>
  <c r="AA1227" i="24" s="1"/>
  <c r="S1227" i="24"/>
  <c r="U1227" i="24" s="1"/>
  <c r="AF1227" i="24" s="1"/>
  <c r="AC1227" i="24"/>
  <c r="AE1227" i="24" s="1"/>
  <c r="S1770" i="24"/>
  <c r="U1770" i="24" s="1"/>
  <c r="AF1770" i="24" s="1"/>
  <c r="AC1770" i="24"/>
  <c r="AE1770" i="24" s="1"/>
  <c r="Y1770" i="24"/>
  <c r="AA1770" i="24" s="1"/>
  <c r="S1802" i="24"/>
  <c r="U1802" i="24" s="1"/>
  <c r="AF1802" i="24" s="1"/>
  <c r="AC1802" i="24"/>
  <c r="AE1802" i="24" s="1"/>
  <c r="Y1802" i="24"/>
  <c r="AA1802" i="24" s="1"/>
  <c r="S1834" i="24"/>
  <c r="U1834" i="24" s="1"/>
  <c r="AF1834" i="24" s="1"/>
  <c r="AC1834" i="24"/>
  <c r="AE1834" i="24" s="1"/>
  <c r="Y1834" i="24"/>
  <c r="AA1834" i="24" s="1"/>
  <c r="S1842" i="24"/>
  <c r="U1842" i="24" s="1"/>
  <c r="AF1842" i="24" s="1"/>
  <c r="Y1842" i="24"/>
  <c r="AA1842" i="24" s="1"/>
  <c r="AC1842" i="24"/>
  <c r="AE1842" i="24" s="1"/>
  <c r="S2184" i="24"/>
  <c r="U2184" i="24" s="1"/>
  <c r="AF2184" i="24" s="1"/>
  <c r="AC2184" i="24"/>
  <c r="AE2184" i="24" s="1"/>
  <c r="Y2184" i="24"/>
  <c r="AA2184" i="24" s="1"/>
  <c r="S2192" i="24"/>
  <c r="U2192" i="24" s="1"/>
  <c r="AF2192" i="24" s="1"/>
  <c r="AC2192" i="24"/>
  <c r="AE2192" i="24" s="1"/>
  <c r="Y2192" i="24"/>
  <c r="AA2192" i="24" s="1"/>
  <c r="S2248" i="24"/>
  <c r="U2248" i="24" s="1"/>
  <c r="AF2248" i="24" s="1"/>
  <c r="AC2248" i="24"/>
  <c r="AE2248" i="24" s="1"/>
  <c r="Y2248" i="24"/>
  <c r="AA2248" i="24" s="1"/>
  <c r="S2268" i="24"/>
  <c r="U2268" i="24" s="1"/>
  <c r="AF2268" i="24" s="1"/>
  <c r="AC2268" i="24"/>
  <c r="AE2268" i="24" s="1"/>
  <c r="Y2268" i="24"/>
  <c r="AA2268" i="24" s="1"/>
  <c r="P14" i="25"/>
  <c r="AZ14" i="25" s="1"/>
  <c r="P15" i="25"/>
  <c r="AZ15" i="25" s="1"/>
  <c r="AC110" i="24"/>
  <c r="AE110" i="24" s="1"/>
  <c r="Y110" i="24"/>
  <c r="AA110" i="24" s="1"/>
  <c r="S110" i="24"/>
  <c r="U110" i="24" s="1"/>
  <c r="AF110" i="24" s="1"/>
  <c r="Y413" i="24"/>
  <c r="AA413" i="24" s="1"/>
  <c r="AC413" i="24"/>
  <c r="AE413" i="24" s="1"/>
  <c r="S413" i="24"/>
  <c r="U413" i="24" s="1"/>
  <c r="AF413" i="24" s="1"/>
  <c r="Y461" i="24"/>
  <c r="AA461" i="24" s="1"/>
  <c r="AC461" i="24"/>
  <c r="AE461" i="24" s="1"/>
  <c r="S461" i="24"/>
  <c r="U461" i="24" s="1"/>
  <c r="AF461" i="24" s="1"/>
  <c r="AC533" i="24"/>
  <c r="AE533" i="24" s="1"/>
  <c r="S533" i="24"/>
  <c r="U533" i="24" s="1"/>
  <c r="AF533" i="24" s="1"/>
  <c r="Y533" i="24"/>
  <c r="AA533" i="24" s="1"/>
  <c r="BA14" i="25"/>
  <c r="BA15" i="25"/>
  <c r="Z15" i="25"/>
  <c r="Z16" i="25"/>
  <c r="Z14" i="25"/>
  <c r="A41" i="28"/>
  <c r="U40" i="28"/>
  <c r="V40" i="28"/>
  <c r="F14" i="25"/>
  <c r="I14" i="25" s="1"/>
  <c r="A42" i="29"/>
  <c r="U41" i="29"/>
  <c r="V41" i="29"/>
  <c r="D16" i="25"/>
  <c r="V16" i="25"/>
  <c r="BF16" i="25"/>
  <c r="B16" i="25"/>
  <c r="C16" i="25"/>
  <c r="J16" i="25"/>
  <c r="G16" i="25"/>
  <c r="AV16" i="25"/>
  <c r="K16" i="25"/>
  <c r="L16" i="25"/>
  <c r="U16" i="25"/>
  <c r="AT16" i="25"/>
  <c r="BE16" i="25"/>
  <c r="AU16" i="25"/>
  <c r="BU17" i="25"/>
  <c r="W16" i="25"/>
  <c r="M33" i="26"/>
  <c r="AC126" i="24"/>
  <c r="AE126" i="24" s="1"/>
  <c r="Y126" i="24"/>
  <c r="AA126" i="24" s="1"/>
  <c r="S126" i="24"/>
  <c r="U126" i="24" s="1"/>
  <c r="AF126" i="24" s="1"/>
  <c r="S123" i="24"/>
  <c r="U123" i="24" s="1"/>
  <c r="AF123" i="24" s="1"/>
  <c r="AC123" i="24"/>
  <c r="AE123" i="24" s="1"/>
  <c r="Y123" i="24"/>
  <c r="AA123" i="24" s="1"/>
  <c r="AC262" i="24"/>
  <c r="AE262" i="24" s="1"/>
  <c r="Y262" i="24"/>
  <c r="AA262" i="24" s="1"/>
  <c r="S262" i="24"/>
  <c r="U262" i="24" s="1"/>
  <c r="AF262" i="24" s="1"/>
  <c r="Y373" i="24"/>
  <c r="AA373" i="24" s="1"/>
  <c r="AC373" i="24"/>
  <c r="AE373" i="24" s="1"/>
  <c r="S373" i="24"/>
  <c r="U373" i="24" s="1"/>
  <c r="AF373" i="24" s="1"/>
  <c r="Y389" i="24"/>
  <c r="AA389" i="24" s="1"/>
  <c r="AC389" i="24"/>
  <c r="AE389" i="24" s="1"/>
  <c r="S389" i="24"/>
  <c r="U389" i="24" s="1"/>
  <c r="AF389" i="24" s="1"/>
  <c r="Y405" i="24"/>
  <c r="AA405" i="24" s="1"/>
  <c r="AC405" i="24"/>
  <c r="AE405" i="24" s="1"/>
  <c r="S405" i="24"/>
  <c r="U405" i="24" s="1"/>
  <c r="AF405" i="24" s="1"/>
  <c r="Y421" i="24"/>
  <c r="AA421" i="24" s="1"/>
  <c r="AC421" i="24"/>
  <c r="AE421" i="24" s="1"/>
  <c r="S421" i="24"/>
  <c r="U421" i="24" s="1"/>
  <c r="AF421" i="24" s="1"/>
  <c r="Y437" i="24"/>
  <c r="AA437" i="24" s="1"/>
  <c r="AC437" i="24"/>
  <c r="AE437" i="24" s="1"/>
  <c r="S437" i="24"/>
  <c r="U437" i="24" s="1"/>
  <c r="AF437" i="24" s="1"/>
  <c r="Y453" i="24"/>
  <c r="AA453" i="24" s="1"/>
  <c r="AC453" i="24"/>
  <c r="AE453" i="24" s="1"/>
  <c r="S453" i="24"/>
  <c r="U453" i="24" s="1"/>
  <c r="AF453" i="24" s="1"/>
  <c r="Y469" i="24"/>
  <c r="AA469" i="24" s="1"/>
  <c r="AC469" i="24"/>
  <c r="AE469" i="24" s="1"/>
  <c r="S469" i="24"/>
  <c r="U469" i="24" s="1"/>
  <c r="AF469" i="24" s="1"/>
  <c r="AC485" i="24"/>
  <c r="AE485" i="24" s="1"/>
  <c r="S485" i="24"/>
  <c r="U485" i="24" s="1"/>
  <c r="AF485" i="24" s="1"/>
  <c r="Y485" i="24"/>
  <c r="AA485" i="24" s="1"/>
  <c r="AC517" i="24"/>
  <c r="AE517" i="24" s="1"/>
  <c r="S517" i="24"/>
  <c r="U517" i="24" s="1"/>
  <c r="AF517" i="24" s="1"/>
  <c r="Y517" i="24"/>
  <c r="AA517" i="24" s="1"/>
  <c r="S530" i="24"/>
  <c r="U530" i="24" s="1"/>
  <c r="AF530" i="24" s="1"/>
  <c r="AC530" i="24"/>
  <c r="AE530" i="24" s="1"/>
  <c r="Y530" i="24"/>
  <c r="AA530" i="24" s="1"/>
  <c r="S600" i="24"/>
  <c r="U600" i="24" s="1"/>
  <c r="AF600" i="24" s="1"/>
  <c r="AC600" i="24"/>
  <c r="AE600" i="24" s="1"/>
  <c r="Y600" i="24"/>
  <c r="AA600" i="24" s="1"/>
  <c r="S668" i="24"/>
  <c r="U668" i="24" s="1"/>
  <c r="AF668" i="24" s="1"/>
  <c r="AC668" i="24"/>
  <c r="AE668" i="24" s="1"/>
  <c r="Y668" i="24"/>
  <c r="AA668" i="24" s="1"/>
  <c r="S684" i="24"/>
  <c r="U684" i="24" s="1"/>
  <c r="AF684" i="24" s="1"/>
  <c r="AC684" i="24"/>
  <c r="AE684" i="24" s="1"/>
  <c r="Y684" i="24"/>
  <c r="AA684" i="24" s="1"/>
  <c r="AC720" i="24"/>
  <c r="AE720" i="24" s="1"/>
  <c r="S720" i="24"/>
  <c r="U720" i="24" s="1"/>
  <c r="AF720" i="24" s="1"/>
  <c r="Y720" i="24"/>
  <c r="AA720" i="24" s="1"/>
  <c r="AC752" i="24"/>
  <c r="AE752" i="24" s="1"/>
  <c r="S752" i="24"/>
  <c r="U752" i="24" s="1"/>
  <c r="AF752" i="24" s="1"/>
  <c r="Y752" i="24"/>
  <c r="AA752" i="24" s="1"/>
  <c r="S664" i="24"/>
  <c r="U664" i="24" s="1"/>
  <c r="AF664" i="24" s="1"/>
  <c r="AC664" i="24"/>
  <c r="AE664" i="24" s="1"/>
  <c r="Y664" i="24"/>
  <c r="AA664" i="24" s="1"/>
  <c r="S789" i="24"/>
  <c r="U789" i="24" s="1"/>
  <c r="AF789" i="24" s="1"/>
  <c r="AC789" i="24"/>
  <c r="AE789" i="24" s="1"/>
  <c r="Y789" i="24"/>
  <c r="AA789" i="24" s="1"/>
  <c r="S853" i="24"/>
  <c r="U853" i="24" s="1"/>
  <c r="AF853" i="24" s="1"/>
  <c r="AC853" i="24"/>
  <c r="AE853" i="24" s="1"/>
  <c r="Y853" i="24"/>
  <c r="AA853" i="24" s="1"/>
  <c r="S917" i="24"/>
  <c r="U917" i="24" s="1"/>
  <c r="AF917" i="24" s="1"/>
  <c r="AC917" i="24"/>
  <c r="AE917" i="24" s="1"/>
  <c r="Y917" i="24"/>
  <c r="AA917" i="24" s="1"/>
  <c r="S981" i="24"/>
  <c r="U981" i="24" s="1"/>
  <c r="AF981" i="24" s="1"/>
  <c r="AC981" i="24"/>
  <c r="AE981" i="24" s="1"/>
  <c r="Y981" i="24"/>
  <c r="AA981" i="24" s="1"/>
  <c r="S797" i="24"/>
  <c r="U797" i="24" s="1"/>
  <c r="AF797" i="24" s="1"/>
  <c r="AC797" i="24"/>
  <c r="AE797" i="24" s="1"/>
  <c r="Y797" i="24"/>
  <c r="AA797" i="24" s="1"/>
  <c r="S861" i="24"/>
  <c r="U861" i="24" s="1"/>
  <c r="AF861" i="24" s="1"/>
  <c r="AC861" i="24"/>
  <c r="AE861" i="24" s="1"/>
  <c r="Y861" i="24"/>
  <c r="AA861" i="24" s="1"/>
  <c r="S925" i="24"/>
  <c r="U925" i="24" s="1"/>
  <c r="AF925" i="24" s="1"/>
  <c r="AC925" i="24"/>
  <c r="AE925" i="24" s="1"/>
  <c r="Y925" i="24"/>
  <c r="AA925" i="24" s="1"/>
  <c r="S989" i="24"/>
  <c r="U989" i="24" s="1"/>
  <c r="AF989" i="24" s="1"/>
  <c r="AC989" i="24"/>
  <c r="AE989" i="24" s="1"/>
  <c r="Y989" i="24"/>
  <c r="AA989" i="24" s="1"/>
  <c r="S2168" i="24"/>
  <c r="U2168" i="24" s="1"/>
  <c r="AF2168" i="24" s="1"/>
  <c r="AC2168" i="24"/>
  <c r="AE2168" i="24" s="1"/>
  <c r="Y2168" i="24"/>
  <c r="AA2168" i="24" s="1"/>
  <c r="S2232" i="24"/>
  <c r="U2232" i="24" s="1"/>
  <c r="AF2232" i="24" s="1"/>
  <c r="AC2232" i="24"/>
  <c r="AE2232" i="24" s="1"/>
  <c r="Y2232" i="24"/>
  <c r="AA2232" i="24" s="1"/>
  <c r="S2260" i="24"/>
  <c r="U2260" i="24" s="1"/>
  <c r="AF2260" i="24" s="1"/>
  <c r="AC2260" i="24"/>
  <c r="AE2260" i="24" s="1"/>
  <c r="Y2260" i="24"/>
  <c r="AA2260" i="24" s="1"/>
  <c r="S2176" i="24"/>
  <c r="U2176" i="24" s="1"/>
  <c r="AF2176" i="24" s="1"/>
  <c r="AC2176" i="24"/>
  <c r="AE2176" i="24" s="1"/>
  <c r="Y2176" i="24"/>
  <c r="AA2176" i="24" s="1"/>
  <c r="S2244" i="24"/>
  <c r="U2244" i="24" s="1"/>
  <c r="AF2244" i="24" s="1"/>
  <c r="AC2244" i="24"/>
  <c r="AE2244" i="24" s="1"/>
  <c r="Y2244" i="24"/>
  <c r="AA2244" i="24" s="1"/>
  <c r="C48" i="29"/>
  <c r="E28" i="28"/>
  <c r="D29" i="28"/>
  <c r="BK15" i="25"/>
  <c r="BQ15" i="25" s="1"/>
  <c r="BK16" i="25"/>
  <c r="BQ16" i="25" s="1"/>
  <c r="BK14" i="25"/>
  <c r="BQ14" i="25" s="1"/>
  <c r="Q15" i="25"/>
  <c r="Q16" i="25"/>
  <c r="Q14" i="25"/>
  <c r="C46" i="28"/>
  <c r="E30" i="29"/>
  <c r="D31" i="29"/>
  <c r="AC118" i="24"/>
  <c r="AE118" i="24" s="1"/>
  <c r="Y118" i="24"/>
  <c r="AA118" i="24" s="1"/>
  <c r="S118" i="24"/>
  <c r="U118" i="24" s="1"/>
  <c r="AF118" i="24" s="1"/>
  <c r="AC150" i="24"/>
  <c r="AE150" i="24" s="1"/>
  <c r="Y150" i="24"/>
  <c r="AA150" i="24" s="1"/>
  <c r="S150" i="24"/>
  <c r="U150" i="24" s="1"/>
  <c r="AF150" i="24" s="1"/>
  <c r="S247" i="24"/>
  <c r="U247" i="24" s="1"/>
  <c r="AF247" i="24" s="1"/>
  <c r="AC247" i="24"/>
  <c r="AE247" i="24" s="1"/>
  <c r="Y247" i="24"/>
  <c r="AA247" i="24" s="1"/>
  <c r="AC254" i="24"/>
  <c r="AE254" i="24" s="1"/>
  <c r="Y254" i="24"/>
  <c r="AA254" i="24" s="1"/>
  <c r="S254" i="24"/>
  <c r="U254" i="24" s="1"/>
  <c r="AF254" i="24" s="1"/>
  <c r="Y377" i="24"/>
  <c r="AA377" i="24" s="1"/>
  <c r="AC377" i="24"/>
  <c r="AE377" i="24" s="1"/>
  <c r="S377" i="24"/>
  <c r="U377" i="24" s="1"/>
  <c r="AF377" i="24" s="1"/>
  <c r="Y393" i="24"/>
  <c r="AA393" i="24" s="1"/>
  <c r="AC393" i="24"/>
  <c r="AE393" i="24" s="1"/>
  <c r="S393" i="24"/>
  <c r="U393" i="24" s="1"/>
  <c r="AF393" i="24" s="1"/>
  <c r="Y409" i="24"/>
  <c r="AA409" i="24" s="1"/>
  <c r="AC409" i="24"/>
  <c r="AE409" i="24" s="1"/>
  <c r="S409" i="24"/>
  <c r="U409" i="24" s="1"/>
  <c r="AF409" i="24" s="1"/>
  <c r="Y425" i="24"/>
  <c r="AA425" i="24" s="1"/>
  <c r="AC425" i="24"/>
  <c r="AE425" i="24" s="1"/>
  <c r="S425" i="24"/>
  <c r="U425" i="24" s="1"/>
  <c r="AF425" i="24" s="1"/>
  <c r="Y441" i="24"/>
  <c r="AA441" i="24" s="1"/>
  <c r="AC441" i="24"/>
  <c r="AE441" i="24" s="1"/>
  <c r="S441" i="24"/>
  <c r="U441" i="24" s="1"/>
  <c r="AF441" i="24" s="1"/>
  <c r="Y457" i="24"/>
  <c r="AA457" i="24" s="1"/>
  <c r="AC457" i="24"/>
  <c r="AE457" i="24" s="1"/>
  <c r="S457" i="24"/>
  <c r="U457" i="24" s="1"/>
  <c r="AF457" i="24" s="1"/>
  <c r="Y473" i="24"/>
  <c r="AA473" i="24" s="1"/>
  <c r="AC473" i="24"/>
  <c r="AE473" i="24" s="1"/>
  <c r="S473" i="24"/>
  <c r="U473" i="24" s="1"/>
  <c r="AF473" i="24" s="1"/>
  <c r="AC509" i="24"/>
  <c r="AE509" i="24" s="1"/>
  <c r="S509" i="24"/>
  <c r="U509" i="24" s="1"/>
  <c r="AF509" i="24" s="1"/>
  <c r="Y509" i="24"/>
  <c r="AA509" i="24" s="1"/>
  <c r="AC541" i="24"/>
  <c r="AE541" i="24" s="1"/>
  <c r="S541" i="24"/>
  <c r="U541" i="24" s="1"/>
  <c r="AF541" i="24" s="1"/>
  <c r="Y541" i="24"/>
  <c r="AA541" i="24" s="1"/>
  <c r="S544" i="24"/>
  <c r="U544" i="24" s="1"/>
  <c r="AF544" i="24" s="1"/>
  <c r="AC544" i="24"/>
  <c r="AE544" i="24" s="1"/>
  <c r="Y544" i="24"/>
  <c r="AA544" i="24" s="1"/>
  <c r="S576" i="24"/>
  <c r="U576" i="24" s="1"/>
  <c r="AF576" i="24" s="1"/>
  <c r="AC576" i="24"/>
  <c r="AE576" i="24" s="1"/>
  <c r="Y576" i="24"/>
  <c r="AA576" i="24" s="1"/>
  <c r="S538" i="24"/>
  <c r="U538" i="24" s="1"/>
  <c r="AF538" i="24" s="1"/>
  <c r="AC538" i="24"/>
  <c r="AE538" i="24" s="1"/>
  <c r="Y538" i="24"/>
  <c r="AA538" i="24" s="1"/>
  <c r="S552" i="24"/>
  <c r="U552" i="24" s="1"/>
  <c r="AF552" i="24" s="1"/>
  <c r="AC552" i="24"/>
  <c r="AE552" i="24" s="1"/>
  <c r="Y552" i="24"/>
  <c r="AA552" i="24" s="1"/>
  <c r="S649" i="24"/>
  <c r="U649" i="24" s="1"/>
  <c r="AF649" i="24" s="1"/>
  <c r="AC649" i="24"/>
  <c r="AE649" i="24" s="1"/>
  <c r="Y649" i="24"/>
  <c r="AA649" i="24" s="1"/>
  <c r="AC728" i="24"/>
  <c r="AE728" i="24" s="1"/>
  <c r="S728" i="24"/>
  <c r="U728" i="24" s="1"/>
  <c r="AF728" i="24" s="1"/>
  <c r="Y728" i="24"/>
  <c r="AA728" i="24" s="1"/>
  <c r="AC760" i="24"/>
  <c r="AE760" i="24" s="1"/>
  <c r="S760" i="24"/>
  <c r="U760" i="24" s="1"/>
  <c r="AF760" i="24" s="1"/>
  <c r="Y760" i="24"/>
  <c r="AA760" i="24" s="1"/>
  <c r="S837" i="24"/>
  <c r="U837" i="24" s="1"/>
  <c r="AF837" i="24" s="1"/>
  <c r="AC837" i="24"/>
  <c r="AE837" i="24" s="1"/>
  <c r="Y837" i="24"/>
  <c r="AA837" i="24" s="1"/>
  <c r="S901" i="24"/>
  <c r="U901" i="24" s="1"/>
  <c r="AF901" i="24" s="1"/>
  <c r="AC901" i="24"/>
  <c r="AE901" i="24" s="1"/>
  <c r="Y901" i="24"/>
  <c r="AA901" i="24" s="1"/>
  <c r="S965" i="24"/>
  <c r="U965" i="24" s="1"/>
  <c r="AF965" i="24" s="1"/>
  <c r="AC965" i="24"/>
  <c r="AE965" i="24" s="1"/>
  <c r="Y965" i="24"/>
  <c r="AA965" i="24" s="1"/>
  <c r="S1001" i="24"/>
  <c r="U1001" i="24" s="1"/>
  <c r="AF1001" i="24" s="1"/>
  <c r="AC1001" i="24"/>
  <c r="AE1001" i="24" s="1"/>
  <c r="Y1001" i="24"/>
  <c r="AA1001" i="24" s="1"/>
  <c r="S1009" i="24"/>
  <c r="U1009" i="24" s="1"/>
  <c r="AF1009" i="24" s="1"/>
  <c r="AC1009" i="24"/>
  <c r="AE1009" i="24" s="1"/>
  <c r="Y1009" i="24"/>
  <c r="AA1009" i="24" s="1"/>
  <c r="S1017" i="24"/>
  <c r="U1017" i="24" s="1"/>
  <c r="AF1017" i="24" s="1"/>
  <c r="AC1017" i="24"/>
  <c r="AE1017" i="24" s="1"/>
  <c r="Y1017" i="24"/>
  <c r="AA1017" i="24" s="1"/>
  <c r="S1025" i="24"/>
  <c r="U1025" i="24" s="1"/>
  <c r="AF1025" i="24" s="1"/>
  <c r="AC1025" i="24"/>
  <c r="AE1025" i="24" s="1"/>
  <c r="Y1025" i="24"/>
  <c r="AA1025" i="24" s="1"/>
  <c r="S1033" i="24"/>
  <c r="U1033" i="24" s="1"/>
  <c r="AF1033" i="24" s="1"/>
  <c r="AC1033" i="24"/>
  <c r="AE1033" i="24" s="1"/>
  <c r="Y1033" i="24"/>
  <c r="AA1033" i="24" s="1"/>
  <c r="S1041" i="24"/>
  <c r="U1041" i="24" s="1"/>
  <c r="AF1041" i="24" s="1"/>
  <c r="AC1041" i="24"/>
  <c r="AE1041" i="24" s="1"/>
  <c r="Y1041" i="24"/>
  <c r="AA1041" i="24" s="1"/>
  <c r="S1049" i="24"/>
  <c r="U1049" i="24" s="1"/>
  <c r="AF1049" i="24" s="1"/>
  <c r="AC1049" i="24"/>
  <c r="AE1049" i="24" s="1"/>
  <c r="Y1049" i="24"/>
  <c r="AA1049" i="24" s="1"/>
  <c r="S1057" i="24"/>
  <c r="U1057" i="24" s="1"/>
  <c r="AF1057" i="24" s="1"/>
  <c r="AC1057" i="24"/>
  <c r="AE1057" i="24" s="1"/>
  <c r="Y1057" i="24"/>
  <c r="AA1057" i="24" s="1"/>
  <c r="S1065" i="24"/>
  <c r="U1065" i="24" s="1"/>
  <c r="AF1065" i="24" s="1"/>
  <c r="AC1065" i="24"/>
  <c r="AE1065" i="24" s="1"/>
  <c r="Y1065" i="24"/>
  <c r="AA1065" i="24" s="1"/>
  <c r="S1073" i="24"/>
  <c r="U1073" i="24" s="1"/>
  <c r="AF1073" i="24" s="1"/>
  <c r="AC1073" i="24"/>
  <c r="AE1073" i="24" s="1"/>
  <c r="Y1073" i="24"/>
  <c r="AA1073" i="24" s="1"/>
  <c r="S1081" i="24"/>
  <c r="U1081" i="24" s="1"/>
  <c r="AF1081" i="24" s="1"/>
  <c r="AC1081" i="24"/>
  <c r="AE1081" i="24" s="1"/>
  <c r="Y1081" i="24"/>
  <c r="AA1081" i="24" s="1"/>
  <c r="S1089" i="24"/>
  <c r="U1089" i="24" s="1"/>
  <c r="AF1089" i="24" s="1"/>
  <c r="AC1089" i="24"/>
  <c r="AE1089" i="24" s="1"/>
  <c r="Y1089" i="24"/>
  <c r="AA1089" i="24" s="1"/>
  <c r="S1097" i="24"/>
  <c r="U1097" i="24" s="1"/>
  <c r="AF1097" i="24" s="1"/>
  <c r="AC1097" i="24"/>
  <c r="AE1097" i="24" s="1"/>
  <c r="Y1097" i="24"/>
  <c r="AA1097" i="24" s="1"/>
  <c r="S1105" i="24"/>
  <c r="U1105" i="24" s="1"/>
  <c r="AF1105" i="24" s="1"/>
  <c r="AC1105" i="24"/>
  <c r="AE1105" i="24" s="1"/>
  <c r="Y1105" i="24"/>
  <c r="AA1105" i="24" s="1"/>
  <c r="S1113" i="24"/>
  <c r="U1113" i="24" s="1"/>
  <c r="AF1113" i="24" s="1"/>
  <c r="AC1113" i="24"/>
  <c r="AE1113" i="24" s="1"/>
  <c r="Y1113" i="24"/>
  <c r="AA1113" i="24" s="1"/>
  <c r="S1121" i="24"/>
  <c r="U1121" i="24" s="1"/>
  <c r="AF1121" i="24" s="1"/>
  <c r="AC1121" i="24"/>
  <c r="AE1121" i="24" s="1"/>
  <c r="Y1121" i="24"/>
  <c r="AA1121" i="24" s="1"/>
  <c r="S1129" i="24"/>
  <c r="U1129" i="24" s="1"/>
  <c r="AF1129" i="24" s="1"/>
  <c r="AC1129" i="24"/>
  <c r="AE1129" i="24" s="1"/>
  <c r="Y1129" i="24"/>
  <c r="AA1129" i="24" s="1"/>
  <c r="S1137" i="24"/>
  <c r="U1137" i="24" s="1"/>
  <c r="AF1137" i="24" s="1"/>
  <c r="AC1137" i="24"/>
  <c r="AE1137" i="24" s="1"/>
  <c r="Y1137" i="24"/>
  <c r="AA1137" i="24" s="1"/>
  <c r="S1145" i="24"/>
  <c r="U1145" i="24" s="1"/>
  <c r="AF1145" i="24" s="1"/>
  <c r="AC1145" i="24"/>
  <c r="AE1145" i="24" s="1"/>
  <c r="Y1145" i="24"/>
  <c r="AA1145" i="24" s="1"/>
  <c r="S1153" i="24"/>
  <c r="U1153" i="24" s="1"/>
  <c r="AF1153" i="24" s="1"/>
  <c r="AC1153" i="24"/>
  <c r="AE1153" i="24" s="1"/>
  <c r="Y1153" i="24"/>
  <c r="AA1153" i="24" s="1"/>
  <c r="S845" i="24"/>
  <c r="U845" i="24" s="1"/>
  <c r="AF845" i="24" s="1"/>
  <c r="AC845" i="24"/>
  <c r="AE845" i="24" s="1"/>
  <c r="Y845" i="24"/>
  <c r="AA845" i="24" s="1"/>
  <c r="S909" i="24"/>
  <c r="U909" i="24" s="1"/>
  <c r="AF909" i="24" s="1"/>
  <c r="AC909" i="24"/>
  <c r="AE909" i="24" s="1"/>
  <c r="Y909" i="24"/>
  <c r="AA909" i="24" s="1"/>
  <c r="S973" i="24"/>
  <c r="U973" i="24" s="1"/>
  <c r="AF973" i="24" s="1"/>
  <c r="AC973" i="24"/>
  <c r="AE973" i="24" s="1"/>
  <c r="Y973" i="24"/>
  <c r="AA973" i="24" s="1"/>
  <c r="Y1259" i="24"/>
  <c r="AA1259" i="24" s="1"/>
  <c r="S1259" i="24"/>
  <c r="U1259" i="24" s="1"/>
  <c r="AF1259" i="24" s="1"/>
  <c r="AC1259" i="24"/>
  <c r="AE1259" i="24" s="1"/>
  <c r="Y1239" i="24"/>
  <c r="AA1239" i="24" s="1"/>
  <c r="S1239" i="24"/>
  <c r="U1239" i="24" s="1"/>
  <c r="AF1239" i="24" s="1"/>
  <c r="AC1239" i="24"/>
  <c r="AE1239" i="24" s="1"/>
  <c r="Y1255" i="24"/>
  <c r="AA1255" i="24" s="1"/>
  <c r="S1255" i="24"/>
  <c r="U1255" i="24" s="1"/>
  <c r="AF1255" i="24" s="1"/>
  <c r="AC1255" i="24"/>
  <c r="AE1255" i="24" s="1"/>
  <c r="Y1271" i="24"/>
  <c r="AA1271" i="24" s="1"/>
  <c r="S1271" i="24"/>
  <c r="U1271" i="24" s="1"/>
  <c r="AF1271" i="24" s="1"/>
  <c r="AC1271" i="24"/>
  <c r="AE1271" i="24" s="1"/>
  <c r="Y1287" i="24"/>
  <c r="AA1287" i="24" s="1"/>
  <c r="S1287" i="24"/>
  <c r="U1287" i="24" s="1"/>
  <c r="AF1287" i="24" s="1"/>
  <c r="AC1287" i="24"/>
  <c r="AE1287" i="24" s="1"/>
  <c r="Y1303" i="24"/>
  <c r="AA1303" i="24" s="1"/>
  <c r="S1303" i="24"/>
  <c r="U1303" i="24" s="1"/>
  <c r="AF1303" i="24" s="1"/>
  <c r="AC1303" i="24"/>
  <c r="AE1303" i="24" s="1"/>
  <c r="Y1319" i="24"/>
  <c r="AA1319" i="24" s="1"/>
  <c r="S1319" i="24"/>
  <c r="U1319" i="24" s="1"/>
  <c r="AF1319" i="24" s="1"/>
  <c r="AC1319" i="24"/>
  <c r="AE1319" i="24" s="1"/>
  <c r="S1786" i="24"/>
  <c r="U1786" i="24" s="1"/>
  <c r="AF1786" i="24" s="1"/>
  <c r="AC1786" i="24"/>
  <c r="AE1786" i="24" s="1"/>
  <c r="Y1786" i="24"/>
  <c r="AA1786" i="24" s="1"/>
  <c r="S1818" i="24"/>
  <c r="U1818" i="24" s="1"/>
  <c r="AF1818" i="24" s="1"/>
  <c r="AC1818" i="24"/>
  <c r="AE1818" i="24" s="1"/>
  <c r="Y1818" i="24"/>
  <c r="AA1818" i="24" s="1"/>
  <c r="S2216" i="24"/>
  <c r="U2216" i="24" s="1"/>
  <c r="AF2216" i="24" s="1"/>
  <c r="AC2216" i="24"/>
  <c r="AE2216" i="24" s="1"/>
  <c r="Y2216" i="24"/>
  <c r="AA2216" i="24" s="1"/>
  <c r="S2160" i="24"/>
  <c r="U2160" i="24" s="1"/>
  <c r="AF2160" i="24" s="1"/>
  <c r="AC2160" i="24"/>
  <c r="AE2160" i="24" s="1"/>
  <c r="Y2160" i="24"/>
  <c r="AA2160" i="24" s="1"/>
  <c r="S2224" i="24"/>
  <c r="U2224" i="24" s="1"/>
  <c r="AF2224" i="24" s="1"/>
  <c r="AC2224" i="24"/>
  <c r="AE2224" i="24" s="1"/>
  <c r="Y2224" i="24"/>
  <c r="AA2224" i="24" s="1"/>
  <c r="S2240" i="24"/>
  <c r="U2240" i="24" s="1"/>
  <c r="AF2240" i="24" s="1"/>
  <c r="AC2240" i="24"/>
  <c r="AE2240" i="24" s="1"/>
  <c r="Y2240" i="24"/>
  <c r="AA2240" i="24" s="1"/>
  <c r="Y381" i="24"/>
  <c r="AA381" i="24" s="1"/>
  <c r="AC381" i="24"/>
  <c r="AE381" i="24" s="1"/>
  <c r="S381" i="24"/>
  <c r="U381" i="24" s="1"/>
  <c r="AF381" i="24" s="1"/>
  <c r="Y429" i="24"/>
  <c r="AA429" i="24" s="1"/>
  <c r="AC429" i="24"/>
  <c r="AE429" i="24" s="1"/>
  <c r="S429" i="24"/>
  <c r="U429" i="24" s="1"/>
  <c r="AF429" i="24" s="1"/>
  <c r="Y477" i="24"/>
  <c r="AA477" i="24" s="1"/>
  <c r="AC477" i="24"/>
  <c r="AE477" i="24" s="1"/>
  <c r="S477" i="24"/>
  <c r="U477" i="24" s="1"/>
  <c r="AF477" i="24" s="1"/>
  <c r="S568" i="24"/>
  <c r="U568" i="24" s="1"/>
  <c r="AF568" i="24" s="1"/>
  <c r="AC568" i="24"/>
  <c r="AE568" i="24" s="1"/>
  <c r="Y568" i="24"/>
  <c r="AA568" i="24" s="1"/>
  <c r="AC736" i="24"/>
  <c r="AE736" i="24" s="1"/>
  <c r="S736" i="24"/>
  <c r="U736" i="24" s="1"/>
  <c r="AF736" i="24" s="1"/>
  <c r="Y736" i="24"/>
  <c r="AA736" i="24" s="1"/>
  <c r="S821" i="24"/>
  <c r="U821" i="24" s="1"/>
  <c r="AF821" i="24" s="1"/>
  <c r="AC821" i="24"/>
  <c r="AE821" i="24" s="1"/>
  <c r="Y821" i="24"/>
  <c r="AA821" i="24" s="1"/>
  <c r="S829" i="24"/>
  <c r="U829" i="24" s="1"/>
  <c r="AF829" i="24" s="1"/>
  <c r="AC829" i="24"/>
  <c r="AE829" i="24" s="1"/>
  <c r="Y829" i="24"/>
  <c r="AA829" i="24" s="1"/>
  <c r="S893" i="24"/>
  <c r="U893" i="24" s="1"/>
  <c r="AF893" i="24" s="1"/>
  <c r="AC893" i="24"/>
  <c r="AE893" i="24" s="1"/>
  <c r="Y893" i="24"/>
  <c r="AA893" i="24" s="1"/>
  <c r="S957" i="24"/>
  <c r="U957" i="24" s="1"/>
  <c r="AF957" i="24" s="1"/>
  <c r="AC957" i="24"/>
  <c r="AE957" i="24" s="1"/>
  <c r="Y957" i="24"/>
  <c r="AA957" i="24" s="1"/>
  <c r="Y1243" i="24"/>
  <c r="AA1243" i="24" s="1"/>
  <c r="S1243" i="24"/>
  <c r="U1243" i="24" s="1"/>
  <c r="AF1243" i="24" s="1"/>
  <c r="AC1243" i="24"/>
  <c r="AE1243" i="24" s="1"/>
  <c r="S2200" i="24"/>
  <c r="U2200" i="24" s="1"/>
  <c r="AF2200" i="24" s="1"/>
  <c r="AC2200" i="24"/>
  <c r="AE2200" i="24" s="1"/>
  <c r="Y2200" i="24"/>
  <c r="AA2200" i="24" s="1"/>
  <c r="S2208" i="24"/>
  <c r="U2208" i="24" s="1"/>
  <c r="AF2208" i="24" s="1"/>
  <c r="AC2208" i="24"/>
  <c r="AE2208" i="24" s="1"/>
  <c r="Y2208" i="24"/>
  <c r="AA2208" i="24" s="1"/>
  <c r="S2236" i="24"/>
  <c r="U2236" i="24" s="1"/>
  <c r="AF2236" i="24" s="1"/>
  <c r="AC2236" i="24"/>
  <c r="AE2236" i="24" s="1"/>
  <c r="Y2236" i="24"/>
  <c r="AA2236" i="24" s="1"/>
  <c r="S2252" i="24"/>
  <c r="U2252" i="24" s="1"/>
  <c r="AF2252" i="24" s="1"/>
  <c r="AC2252" i="24"/>
  <c r="AE2252" i="24" s="1"/>
  <c r="Y2252" i="24"/>
  <c r="AA2252" i="24" s="1"/>
  <c r="R5" i="6"/>
  <c r="R4" i="6"/>
  <c r="Z24" i="1"/>
  <c r="Z25" i="1"/>
  <c r="Z26" i="1"/>
  <c r="Z27" i="1"/>
  <c r="Z28" i="1"/>
  <c r="Z29" i="1"/>
  <c r="Z30" i="1"/>
  <c r="Z31" i="1"/>
  <c r="Z32" i="1"/>
  <c r="Z33" i="1"/>
  <c r="Z34" i="1"/>
  <c r="Z35" i="1"/>
  <c r="Z36" i="1"/>
  <c r="Z37" i="1"/>
  <c r="S23" i="24" l="1"/>
  <c r="U23" i="24" s="1"/>
  <c r="AC23" i="24"/>
  <c r="AE23" i="24" s="1"/>
  <c r="Y23" i="24"/>
  <c r="AA23" i="24" s="1"/>
  <c r="R16" i="25"/>
  <c r="AA16" i="25"/>
  <c r="AG16" i="25" s="1"/>
  <c r="BA16" i="25"/>
  <c r="P16" i="25"/>
  <c r="AZ16" i="25" s="1"/>
  <c r="BJ16" i="25"/>
  <c r="BP16" i="25" s="1"/>
  <c r="AB16" i="25"/>
  <c r="AH16" i="25" s="1"/>
  <c r="BB16" i="25"/>
  <c r="C47" i="28"/>
  <c r="F16" i="25"/>
  <c r="I16" i="25" s="1"/>
  <c r="U42" i="29"/>
  <c r="A43" i="29"/>
  <c r="V42" i="29"/>
  <c r="U41" i="28"/>
  <c r="A42" i="28"/>
  <c r="V41" i="28"/>
  <c r="AF16" i="25"/>
  <c r="BO16" i="25" s="1"/>
  <c r="BI16" i="25"/>
  <c r="D32" i="29"/>
  <c r="E31" i="29"/>
  <c r="C49" i="29"/>
  <c r="M34" i="26"/>
  <c r="M35" i="26" s="1"/>
  <c r="M36" i="26" s="1"/>
  <c r="M37" i="26" s="1"/>
  <c r="M38" i="26" s="1"/>
  <c r="M39" i="26" s="1"/>
  <c r="M40" i="26" s="1"/>
  <c r="M41" i="26" s="1"/>
  <c r="M42" i="26" s="1"/>
  <c r="M43" i="26" s="1"/>
  <c r="M44" i="26" s="1"/>
  <c r="M45" i="26" s="1"/>
  <c r="M46" i="26" s="1"/>
  <c r="M47" i="26" s="1"/>
  <c r="AL14" i="25"/>
  <c r="AQ15" i="25"/>
  <c r="AN15" i="25"/>
  <c r="AQ14" i="25"/>
  <c r="AM16" i="25"/>
  <c r="H16" i="25"/>
  <c r="T16" i="25"/>
  <c r="O15" i="25"/>
  <c r="Y15" i="25" s="1"/>
  <c r="AE15" i="25" s="1"/>
  <c r="O16" i="25"/>
  <c r="Y16" i="25" s="1"/>
  <c r="AE16" i="25" s="1"/>
  <c r="O14" i="25"/>
  <c r="Y14" i="25" s="1"/>
  <c r="AE14" i="25" s="1"/>
  <c r="BI14" i="25"/>
  <c r="AF14" i="25"/>
  <c r="BO14" i="25" s="1"/>
  <c r="AF15" i="25"/>
  <c r="BO15" i="25" s="1"/>
  <c r="BI15" i="25"/>
  <c r="AQ16" i="25"/>
  <c r="AL16" i="25"/>
  <c r="N14" i="25"/>
  <c r="N16" i="25"/>
  <c r="N15" i="25"/>
  <c r="J28" i="28"/>
  <c r="I29" i="28"/>
  <c r="E29" i="28"/>
  <c r="D30" i="28"/>
  <c r="D17" i="25"/>
  <c r="V17" i="25"/>
  <c r="AN17" i="25"/>
  <c r="BF17" i="25"/>
  <c r="G17" i="25"/>
  <c r="L17" i="25"/>
  <c r="W17" i="25"/>
  <c r="AU17" i="25"/>
  <c r="BE17" i="25"/>
  <c r="BU18" i="25"/>
  <c r="U17" i="25"/>
  <c r="AL17" i="25"/>
  <c r="AT17" i="25"/>
  <c r="B17" i="25"/>
  <c r="J17" i="25"/>
  <c r="AM17" i="25"/>
  <c r="AP17" i="25" s="1"/>
  <c r="AS17" i="25" s="1"/>
  <c r="AV17" i="25"/>
  <c r="C17" i="25"/>
  <c r="F17" i="25" s="1"/>
  <c r="I17" i="25" s="1"/>
  <c r="K17" i="25"/>
  <c r="AQ17" i="25"/>
  <c r="AN16" i="25"/>
  <c r="X15" i="25"/>
  <c r="AD15" i="25" s="1"/>
  <c r="X16" i="25"/>
  <c r="AD16" i="25" s="1"/>
  <c r="X14" i="25"/>
  <c r="AD14" i="25" s="1"/>
  <c r="I31" i="29"/>
  <c r="J30" i="29"/>
  <c r="AN14" i="25"/>
  <c r="BB17" i="25" l="1"/>
  <c r="BJ17" i="25"/>
  <c r="BP17" i="25" s="1"/>
  <c r="O17" i="25"/>
  <c r="Y17" i="25" s="1"/>
  <c r="AE17" i="25" s="1"/>
  <c r="R17" i="25"/>
  <c r="AA17" i="25"/>
  <c r="AG17" i="25" s="1"/>
  <c r="BA17" i="25"/>
  <c r="BK17" i="25"/>
  <c r="BQ17" i="25" s="1"/>
  <c r="Q17" i="25"/>
  <c r="P17" i="25"/>
  <c r="AZ17" i="25" s="1"/>
  <c r="Z17" i="25"/>
  <c r="AB17" i="25"/>
  <c r="AH17" i="25" s="1"/>
  <c r="V43" i="29"/>
  <c r="A44" i="29"/>
  <c r="U43" i="29"/>
  <c r="C48" i="28"/>
  <c r="J29" i="28"/>
  <c r="I30" i="28"/>
  <c r="AR16" i="25"/>
  <c r="BD16" i="25"/>
  <c r="AP16" i="25"/>
  <c r="AS16" i="25" s="1"/>
  <c r="AM15" i="25"/>
  <c r="AP15" i="25" s="1"/>
  <c r="AS15" i="25" s="1"/>
  <c r="V42" i="28"/>
  <c r="A43" i="28"/>
  <c r="U42" i="28"/>
  <c r="T17" i="25"/>
  <c r="H17" i="25"/>
  <c r="D18" i="25"/>
  <c r="V18" i="25"/>
  <c r="AN18" i="25"/>
  <c r="BF18" i="25"/>
  <c r="C18" i="25"/>
  <c r="F18" i="25" s="1"/>
  <c r="I18" i="25" s="1"/>
  <c r="J18" i="25"/>
  <c r="B18" i="25"/>
  <c r="K18" i="25"/>
  <c r="AL18" i="25"/>
  <c r="BU19" i="25"/>
  <c r="L18" i="25"/>
  <c r="AM18" i="25"/>
  <c r="AT18" i="25"/>
  <c r="G18" i="25"/>
  <c r="U18" i="25"/>
  <c r="AU18" i="25"/>
  <c r="BE18" i="25"/>
  <c r="AQ18" i="25"/>
  <c r="AV18" i="25"/>
  <c r="W18" i="25"/>
  <c r="AR17" i="25"/>
  <c r="BD17" i="25"/>
  <c r="E30" i="28"/>
  <c r="D31" i="28"/>
  <c r="AR14" i="25"/>
  <c r="BD14" i="25"/>
  <c r="J31" i="29"/>
  <c r="I32" i="29"/>
  <c r="E32" i="29"/>
  <c r="D33" i="29"/>
  <c r="AL15" i="25"/>
  <c r="AM14" i="25"/>
  <c r="AP14" i="25" s="1"/>
  <c r="AS14" i="25" s="1"/>
  <c r="S24" i="1"/>
  <c r="S25" i="1"/>
  <c r="S26" i="1"/>
  <c r="S27" i="1"/>
  <c r="S28" i="1"/>
  <c r="S29" i="1"/>
  <c r="S30" i="1"/>
  <c r="S31" i="1"/>
  <c r="S32" i="1"/>
  <c r="S33" i="1"/>
  <c r="S34" i="1"/>
  <c r="S35" i="1"/>
  <c r="S36" i="1"/>
  <c r="S37" i="1"/>
  <c r="BF24" i="1"/>
  <c r="BF25" i="1"/>
  <c r="BF26" i="1"/>
  <c r="BF27" i="1"/>
  <c r="BF28" i="1"/>
  <c r="BF29" i="1"/>
  <c r="BF30" i="1"/>
  <c r="BF31" i="1"/>
  <c r="BF32" i="1"/>
  <c r="BF33" i="1"/>
  <c r="BF34" i="1"/>
  <c r="BF35" i="1"/>
  <c r="BF36" i="1"/>
  <c r="BF37" i="1"/>
  <c r="BF38" i="1"/>
  <c r="BF23" i="1"/>
  <c r="P18" i="25" l="1"/>
  <c r="AZ18" i="25" s="1"/>
  <c r="AA18" i="25"/>
  <c r="AG18" i="25" s="1"/>
  <c r="AF17" i="25"/>
  <c r="BO17" i="25" s="1"/>
  <c r="BI17" i="25"/>
  <c r="BJ18" i="25"/>
  <c r="BP18" i="25" s="1"/>
  <c r="O18" i="25"/>
  <c r="Y18" i="25" s="1"/>
  <c r="AE18" i="25" s="1"/>
  <c r="Z18" i="25"/>
  <c r="BA18" i="25"/>
  <c r="Q18" i="25"/>
  <c r="BK18" i="25"/>
  <c r="BQ18" i="25" s="1"/>
  <c r="N17" i="25"/>
  <c r="BB18" i="25"/>
  <c r="R18" i="25"/>
  <c r="X17" i="25"/>
  <c r="AD17" i="25" s="1"/>
  <c r="AB18" i="25"/>
  <c r="AH18" i="25" s="1"/>
  <c r="D19" i="25"/>
  <c r="V19" i="25"/>
  <c r="G19" i="25"/>
  <c r="L19" i="25"/>
  <c r="W19" i="25"/>
  <c r="AT19" i="25"/>
  <c r="BU20" i="25"/>
  <c r="B19" i="25"/>
  <c r="AL19" i="25"/>
  <c r="AQ19" i="25"/>
  <c r="AU19" i="25"/>
  <c r="C19" i="25"/>
  <c r="F19" i="25" s="1"/>
  <c r="I19" i="25" s="1"/>
  <c r="J19" i="25"/>
  <c r="AM19" i="25"/>
  <c r="AV19" i="25"/>
  <c r="BE19" i="25"/>
  <c r="U19" i="25"/>
  <c r="AN19" i="25"/>
  <c r="BF19" i="25"/>
  <c r="K19" i="25"/>
  <c r="A45" i="29"/>
  <c r="V44" i="29"/>
  <c r="U44" i="29"/>
  <c r="T18" i="25"/>
  <c r="H18" i="25"/>
  <c r="BG14" i="25"/>
  <c r="BM14" i="25" s="1"/>
  <c r="AX14" i="25"/>
  <c r="AR18" i="25"/>
  <c r="BD18" i="25"/>
  <c r="A44" i="28"/>
  <c r="V43" i="28"/>
  <c r="U43" i="28"/>
  <c r="C49" i="28"/>
  <c r="BD15" i="25"/>
  <c r="AR15" i="25"/>
  <c r="J30" i="28"/>
  <c r="I31" i="28"/>
  <c r="D34" i="29"/>
  <c r="E33" i="29"/>
  <c r="AY15" i="25"/>
  <c r="BH15" i="25" s="1"/>
  <c r="BN15" i="25" s="1"/>
  <c r="AY14" i="25"/>
  <c r="BH14" i="25" s="1"/>
  <c r="BN14" i="25" s="1"/>
  <c r="AY17" i="25"/>
  <c r="BH17" i="25" s="1"/>
  <c r="BN17" i="25" s="1"/>
  <c r="AY16" i="25"/>
  <c r="BH16" i="25" s="1"/>
  <c r="BN16" i="25" s="1"/>
  <c r="I33" i="29"/>
  <c r="J32" i="29"/>
  <c r="E31" i="28"/>
  <c r="D32" i="28"/>
  <c r="AP18" i="25"/>
  <c r="AS18" i="25" s="1"/>
  <c r="Q19" i="25" l="1"/>
  <c r="BJ19" i="25"/>
  <c r="BP19" i="25" s="1"/>
  <c r="O19" i="25"/>
  <c r="Y19" i="25" s="1"/>
  <c r="AE19" i="25" s="1"/>
  <c r="BK19" i="25"/>
  <c r="BQ19" i="25" s="1"/>
  <c r="BK20" i="25"/>
  <c r="BQ20" i="25" s="1"/>
  <c r="BB20" i="25"/>
  <c r="BA19" i="25"/>
  <c r="R19" i="25"/>
  <c r="AA19" i="25"/>
  <c r="AG19" i="25" s="1"/>
  <c r="AA20" i="25"/>
  <c r="AG20" i="25" s="1"/>
  <c r="X18" i="25"/>
  <c r="AD18" i="25" s="1"/>
  <c r="AB19" i="25"/>
  <c r="AH19" i="25" s="1"/>
  <c r="AY18" i="25"/>
  <c r="BH18" i="25" s="1"/>
  <c r="BN18" i="25" s="1"/>
  <c r="N18" i="25"/>
  <c r="Z19" i="25"/>
  <c r="P19" i="25"/>
  <c r="AZ19" i="25" s="1"/>
  <c r="BB19" i="25"/>
  <c r="AF18" i="25"/>
  <c r="BO18" i="25" s="1"/>
  <c r="BI18" i="25"/>
  <c r="AX16" i="25"/>
  <c r="BG17" i="25"/>
  <c r="BM17" i="25" s="1"/>
  <c r="J20" i="25"/>
  <c r="W20" i="25"/>
  <c r="AT20" i="25"/>
  <c r="BU21" i="25"/>
  <c r="B20" i="25"/>
  <c r="G20" i="25"/>
  <c r="K20" i="25"/>
  <c r="AL20" i="25"/>
  <c r="AQ20" i="25"/>
  <c r="AU20" i="25"/>
  <c r="C20" i="25"/>
  <c r="L20" i="25"/>
  <c r="U20" i="25"/>
  <c r="AM20" i="25"/>
  <c r="AV20" i="25"/>
  <c r="BE20" i="25"/>
  <c r="D20" i="25"/>
  <c r="V20" i="25"/>
  <c r="AN20" i="25"/>
  <c r="BF20" i="25"/>
  <c r="AX15" i="25"/>
  <c r="AX17" i="25"/>
  <c r="E34" i="29"/>
  <c r="D35" i="29"/>
  <c r="J33" i="29"/>
  <c r="I34" i="29"/>
  <c r="J31" i="28"/>
  <c r="I32" i="28"/>
  <c r="V44" i="28"/>
  <c r="A45" i="28"/>
  <c r="U44" i="28"/>
  <c r="AX18" i="25"/>
  <c r="BG18" i="25"/>
  <c r="BM18" i="25" s="1"/>
  <c r="AP19" i="25"/>
  <c r="AS19" i="25" s="1"/>
  <c r="AY19" i="25" s="1"/>
  <c r="BH19" i="25" s="1"/>
  <c r="BN19" i="25" s="1"/>
  <c r="H19" i="25"/>
  <c r="T19" i="25"/>
  <c r="E32" i="28"/>
  <c r="D33" i="28"/>
  <c r="BG16" i="25"/>
  <c r="BM16" i="25" s="1"/>
  <c r="BG15" i="25"/>
  <c r="BM15" i="25" s="1"/>
  <c r="V45" i="29"/>
  <c r="A46" i="29"/>
  <c r="U45" i="29"/>
  <c r="BD19" i="25"/>
  <c r="AR19" i="25"/>
  <c r="DY82" i="8"/>
  <c r="DX82" i="8"/>
  <c r="DV82" i="8"/>
  <c r="DU82" i="8"/>
  <c r="DT82" i="8"/>
  <c r="Y82" i="8"/>
  <c r="X82" i="8"/>
  <c r="Q82" i="8"/>
  <c r="C82" i="8"/>
  <c r="N19" i="25" l="1"/>
  <c r="AB20" i="25"/>
  <c r="AH20" i="25" s="1"/>
  <c r="BA21" i="25"/>
  <c r="BA20" i="25"/>
  <c r="Z20" i="25"/>
  <c r="BG19" i="25"/>
  <c r="BM19" i="25" s="1"/>
  <c r="BG20" i="25"/>
  <c r="BM20" i="25" s="1"/>
  <c r="X19" i="25"/>
  <c r="AD19" i="25" s="1"/>
  <c r="P20" i="25"/>
  <c r="AZ20" i="25" s="1"/>
  <c r="AF19" i="25"/>
  <c r="BO19" i="25" s="1"/>
  <c r="BI19" i="25"/>
  <c r="F20" i="25"/>
  <c r="I20" i="25" s="1"/>
  <c r="AX19" i="25"/>
  <c r="Q20" i="25"/>
  <c r="BJ20" i="25"/>
  <c r="BP20" i="25" s="1"/>
  <c r="R20" i="25"/>
  <c r="BD20" i="25"/>
  <c r="AR20" i="25"/>
  <c r="J32" i="28"/>
  <c r="I33" i="28"/>
  <c r="D36" i="29"/>
  <c r="E35" i="29"/>
  <c r="U45" i="28"/>
  <c r="V45" i="28"/>
  <c r="A46" i="28"/>
  <c r="I35" i="29"/>
  <c r="J34" i="29"/>
  <c r="AP20" i="25"/>
  <c r="AS20" i="25" s="1"/>
  <c r="J21" i="25"/>
  <c r="W21" i="25"/>
  <c r="AT21" i="25"/>
  <c r="BU22" i="25"/>
  <c r="B21" i="25"/>
  <c r="G21" i="25"/>
  <c r="K21" i="25"/>
  <c r="AL21" i="25"/>
  <c r="AQ21" i="25"/>
  <c r="AU21" i="25"/>
  <c r="C21" i="25"/>
  <c r="L21" i="25"/>
  <c r="U21" i="25"/>
  <c r="AM21" i="25"/>
  <c r="AV21" i="25"/>
  <c r="BE21" i="25"/>
  <c r="BF21" i="25"/>
  <c r="V21" i="25"/>
  <c r="D21" i="25"/>
  <c r="AN21" i="25"/>
  <c r="U46" i="29"/>
  <c r="V46" i="29"/>
  <c r="A47" i="29"/>
  <c r="E33" i="28"/>
  <c r="D34" i="28"/>
  <c r="T20" i="25"/>
  <c r="H20" i="25"/>
  <c r="K3" i="8"/>
  <c r="K4" i="8"/>
  <c r="K5" i="8"/>
  <c r="K6" i="8"/>
  <c r="K7" i="8"/>
  <c r="K8" i="8"/>
  <c r="K9" i="8"/>
  <c r="K10" i="8"/>
  <c r="K11" i="8"/>
  <c r="K12" i="8"/>
  <c r="K13" i="8"/>
  <c r="K14" i="8"/>
  <c r="K15" i="8"/>
  <c r="K16" i="8"/>
  <c r="K17" i="8"/>
  <c r="K18" i="8"/>
  <c r="K19" i="8"/>
  <c r="K20" i="8"/>
  <c r="K21" i="8"/>
  <c r="K22" i="8"/>
  <c r="K23" i="8"/>
  <c r="K24" i="8"/>
  <c r="K25" i="8"/>
  <c r="K26" i="8"/>
  <c r="K27" i="8"/>
  <c r="K28" i="8"/>
  <c r="K29" i="8"/>
  <c r="K30" i="8"/>
  <c r="K31" i="8"/>
  <c r="K32" i="8"/>
  <c r="K33" i="8"/>
  <c r="K34" i="8"/>
  <c r="K35" i="8"/>
  <c r="K36" i="8"/>
  <c r="K37" i="8"/>
  <c r="K38" i="8"/>
  <c r="K39" i="8"/>
  <c r="K40" i="8"/>
  <c r="K41" i="8"/>
  <c r="K42" i="8"/>
  <c r="K43" i="8"/>
  <c r="K44" i="8"/>
  <c r="K45" i="8"/>
  <c r="K46" i="8"/>
  <c r="K47" i="8"/>
  <c r="K48" i="8"/>
  <c r="K49" i="8"/>
  <c r="K50" i="8"/>
  <c r="K51" i="8"/>
  <c r="K52" i="8"/>
  <c r="K53" i="8"/>
  <c r="K54" i="8"/>
  <c r="K55" i="8"/>
  <c r="K56" i="8"/>
  <c r="K57" i="8"/>
  <c r="K58" i="8"/>
  <c r="K59" i="8"/>
  <c r="K60" i="8"/>
  <c r="K61" i="8"/>
  <c r="K62" i="8"/>
  <c r="K63" i="8"/>
  <c r="K64" i="8"/>
  <c r="K65" i="8"/>
  <c r="K66" i="8"/>
  <c r="K67" i="8"/>
  <c r="K68" i="8"/>
  <c r="K69" i="8"/>
  <c r="K70" i="8"/>
  <c r="K71" i="8"/>
  <c r="K72" i="8"/>
  <c r="K73" i="8"/>
  <c r="K74" i="8"/>
  <c r="K75" i="8"/>
  <c r="K76" i="8"/>
  <c r="K77" i="8"/>
  <c r="K78" i="8"/>
  <c r="K79" i="8"/>
  <c r="K80" i="8"/>
  <c r="K81" i="8"/>
  <c r="K2" i="8"/>
  <c r="DY3" i="8"/>
  <c r="DY4" i="8"/>
  <c r="DY5" i="8"/>
  <c r="DY6" i="8"/>
  <c r="DY7" i="8"/>
  <c r="DY8" i="8"/>
  <c r="DY9" i="8"/>
  <c r="DY10" i="8"/>
  <c r="DY11" i="8"/>
  <c r="DY12" i="8"/>
  <c r="DY13" i="8"/>
  <c r="DY14" i="8"/>
  <c r="DY15" i="8"/>
  <c r="DY16" i="8"/>
  <c r="DY17" i="8"/>
  <c r="DY18" i="8"/>
  <c r="DY19" i="8"/>
  <c r="DY20" i="8"/>
  <c r="DY21" i="8"/>
  <c r="DY22" i="8"/>
  <c r="DY23" i="8"/>
  <c r="DY24" i="8"/>
  <c r="DY25" i="8"/>
  <c r="DY26" i="8"/>
  <c r="DY27" i="8"/>
  <c r="DY28" i="8"/>
  <c r="DY29" i="8"/>
  <c r="DY30" i="8"/>
  <c r="DY31" i="8"/>
  <c r="DY32" i="8"/>
  <c r="DY33" i="8"/>
  <c r="DY34" i="8"/>
  <c r="DY35" i="8"/>
  <c r="DY36" i="8"/>
  <c r="DY37" i="8"/>
  <c r="DY38" i="8"/>
  <c r="DY39" i="8"/>
  <c r="DY40" i="8"/>
  <c r="DY41" i="8"/>
  <c r="DY42" i="8"/>
  <c r="DY43" i="8"/>
  <c r="DY44" i="8"/>
  <c r="DY45" i="8"/>
  <c r="DY46" i="8"/>
  <c r="DY47" i="8"/>
  <c r="DY48" i="8"/>
  <c r="DY49" i="8"/>
  <c r="DY50" i="8"/>
  <c r="DY51" i="8"/>
  <c r="DY52" i="8"/>
  <c r="DY53" i="8"/>
  <c r="DY54" i="8"/>
  <c r="DY55" i="8"/>
  <c r="DY56" i="8"/>
  <c r="DY57" i="8"/>
  <c r="DY58" i="8"/>
  <c r="DY59" i="8"/>
  <c r="DY60" i="8"/>
  <c r="DY61" i="8"/>
  <c r="DY62" i="8"/>
  <c r="DY63" i="8"/>
  <c r="DY64" i="8"/>
  <c r="DY65" i="8"/>
  <c r="DY66" i="8"/>
  <c r="DY67" i="8"/>
  <c r="DY68" i="8"/>
  <c r="DY69" i="8"/>
  <c r="DY70" i="8"/>
  <c r="DY71" i="8"/>
  <c r="DY72" i="8"/>
  <c r="DY73" i="8"/>
  <c r="DY74" i="8"/>
  <c r="DY75" i="8"/>
  <c r="DY76" i="8"/>
  <c r="DY77" i="8"/>
  <c r="DY78" i="8"/>
  <c r="DY79" i="8"/>
  <c r="DY80" i="8"/>
  <c r="DY81" i="8"/>
  <c r="DY2" i="8"/>
  <c r="DX3" i="8"/>
  <c r="DX4" i="8"/>
  <c r="DX5" i="8"/>
  <c r="DX6" i="8"/>
  <c r="DX7" i="8"/>
  <c r="DX8" i="8"/>
  <c r="DX9" i="8"/>
  <c r="DX10" i="8"/>
  <c r="DX11" i="8"/>
  <c r="DX12" i="8"/>
  <c r="DX13" i="8"/>
  <c r="DX14" i="8"/>
  <c r="DX15" i="8"/>
  <c r="DX16" i="8"/>
  <c r="DX17" i="8"/>
  <c r="DX18" i="8"/>
  <c r="DX19" i="8"/>
  <c r="DX20" i="8"/>
  <c r="DX21" i="8"/>
  <c r="DX22" i="8"/>
  <c r="DX23" i="8"/>
  <c r="DX24" i="8"/>
  <c r="DX25" i="8"/>
  <c r="DX26" i="8"/>
  <c r="DX27" i="8"/>
  <c r="DX28" i="8"/>
  <c r="DX29" i="8"/>
  <c r="DX30" i="8"/>
  <c r="DX31" i="8"/>
  <c r="DX32" i="8"/>
  <c r="DX33" i="8"/>
  <c r="DX34" i="8"/>
  <c r="DX35" i="8"/>
  <c r="DX36" i="8"/>
  <c r="DX37" i="8"/>
  <c r="DX38" i="8"/>
  <c r="DX39" i="8"/>
  <c r="DX40" i="8"/>
  <c r="DX41" i="8"/>
  <c r="DX42" i="8"/>
  <c r="DX43" i="8"/>
  <c r="DX44" i="8"/>
  <c r="DX45" i="8"/>
  <c r="DX46" i="8"/>
  <c r="DX47" i="8"/>
  <c r="DX48" i="8"/>
  <c r="DX49" i="8"/>
  <c r="DX50" i="8"/>
  <c r="DX51" i="8"/>
  <c r="DX52" i="8"/>
  <c r="DX53" i="8"/>
  <c r="DX54" i="8"/>
  <c r="DX55" i="8"/>
  <c r="DX56" i="8"/>
  <c r="DX57" i="8"/>
  <c r="DX58" i="8"/>
  <c r="DX59" i="8"/>
  <c r="DX60" i="8"/>
  <c r="DX61" i="8"/>
  <c r="DX62" i="8"/>
  <c r="DX63" i="8"/>
  <c r="DX64" i="8"/>
  <c r="DX65" i="8"/>
  <c r="DX66" i="8"/>
  <c r="DX67" i="8"/>
  <c r="DX68" i="8"/>
  <c r="DX69" i="8"/>
  <c r="DX70" i="8"/>
  <c r="DX71" i="8"/>
  <c r="DX72" i="8"/>
  <c r="DX73" i="8"/>
  <c r="DX74" i="8"/>
  <c r="DX75" i="8"/>
  <c r="DX76" i="8"/>
  <c r="DX77" i="8"/>
  <c r="DX78" i="8"/>
  <c r="DX79" i="8"/>
  <c r="DX80" i="8"/>
  <c r="DX81" i="8"/>
  <c r="DX2" i="8"/>
  <c r="DW3" i="8"/>
  <c r="DW4" i="8"/>
  <c r="DW5" i="8"/>
  <c r="DW6" i="8"/>
  <c r="DW7" i="8"/>
  <c r="DW8" i="8"/>
  <c r="DW9" i="8"/>
  <c r="DW10" i="8"/>
  <c r="DW11" i="8"/>
  <c r="DW12" i="8"/>
  <c r="DW13" i="8"/>
  <c r="DW14" i="8"/>
  <c r="DW15" i="8"/>
  <c r="DW16" i="8"/>
  <c r="DW17" i="8"/>
  <c r="DW18" i="8"/>
  <c r="DW19" i="8"/>
  <c r="DW20" i="8"/>
  <c r="DW21" i="8"/>
  <c r="DW22" i="8"/>
  <c r="DW23" i="8"/>
  <c r="DW24" i="8"/>
  <c r="DW25" i="8"/>
  <c r="DW26" i="8"/>
  <c r="DW27" i="8"/>
  <c r="DW28" i="8"/>
  <c r="DW29" i="8"/>
  <c r="DW30" i="8"/>
  <c r="DW31" i="8"/>
  <c r="DW32" i="8"/>
  <c r="DW33" i="8"/>
  <c r="DW34" i="8"/>
  <c r="DW35" i="8"/>
  <c r="DW36" i="8"/>
  <c r="DW37" i="8"/>
  <c r="DW38" i="8"/>
  <c r="DW39" i="8"/>
  <c r="DW40" i="8"/>
  <c r="DW41" i="8"/>
  <c r="DW42" i="8"/>
  <c r="DW43" i="8"/>
  <c r="DW44" i="8"/>
  <c r="DW45" i="8"/>
  <c r="DW46" i="8"/>
  <c r="DW47" i="8"/>
  <c r="DW48" i="8"/>
  <c r="DW49" i="8"/>
  <c r="DW50" i="8"/>
  <c r="DW51" i="8"/>
  <c r="DW52" i="8"/>
  <c r="DW53" i="8"/>
  <c r="DW54" i="8"/>
  <c r="DW55" i="8"/>
  <c r="DW56" i="8"/>
  <c r="DW57" i="8"/>
  <c r="DW58" i="8"/>
  <c r="DW59" i="8"/>
  <c r="DW60" i="8"/>
  <c r="DW61" i="8"/>
  <c r="DW62" i="8"/>
  <c r="DW63" i="8"/>
  <c r="DW64" i="8"/>
  <c r="DW65" i="8"/>
  <c r="DW66" i="8"/>
  <c r="DW67" i="8"/>
  <c r="DW68" i="8"/>
  <c r="DW69" i="8"/>
  <c r="DW70" i="8"/>
  <c r="DW71" i="8"/>
  <c r="DW72" i="8"/>
  <c r="DW73" i="8"/>
  <c r="DW74" i="8"/>
  <c r="DW75" i="8"/>
  <c r="DW76" i="8"/>
  <c r="DW77" i="8"/>
  <c r="DW78" i="8"/>
  <c r="DW79" i="8"/>
  <c r="DW80" i="8"/>
  <c r="DW81" i="8"/>
  <c r="DW2" i="8"/>
  <c r="DV3" i="8"/>
  <c r="DV4" i="8"/>
  <c r="DV5" i="8"/>
  <c r="DV6" i="8"/>
  <c r="DV7" i="8"/>
  <c r="DV8" i="8"/>
  <c r="DV9" i="8"/>
  <c r="DV10" i="8"/>
  <c r="DV11" i="8"/>
  <c r="DV12" i="8"/>
  <c r="DV13" i="8"/>
  <c r="DV14" i="8"/>
  <c r="DV15" i="8"/>
  <c r="DV16" i="8"/>
  <c r="DV17" i="8"/>
  <c r="DV18" i="8"/>
  <c r="DV19" i="8"/>
  <c r="DV20" i="8"/>
  <c r="DV21" i="8"/>
  <c r="DV22" i="8"/>
  <c r="DV23" i="8"/>
  <c r="DV24" i="8"/>
  <c r="DV25" i="8"/>
  <c r="DV26" i="8"/>
  <c r="DV27" i="8"/>
  <c r="DV28" i="8"/>
  <c r="DV29" i="8"/>
  <c r="DV30" i="8"/>
  <c r="DV31" i="8"/>
  <c r="DV32" i="8"/>
  <c r="DV33" i="8"/>
  <c r="DV34" i="8"/>
  <c r="DV35" i="8"/>
  <c r="DV36" i="8"/>
  <c r="DV37" i="8"/>
  <c r="DV38" i="8"/>
  <c r="DV39" i="8"/>
  <c r="DV40" i="8"/>
  <c r="DV41" i="8"/>
  <c r="DV42" i="8"/>
  <c r="DV43" i="8"/>
  <c r="DV44" i="8"/>
  <c r="DV45" i="8"/>
  <c r="DV46" i="8"/>
  <c r="DV47" i="8"/>
  <c r="DV48" i="8"/>
  <c r="DV49" i="8"/>
  <c r="DV50" i="8"/>
  <c r="DV51" i="8"/>
  <c r="DV52" i="8"/>
  <c r="DV53" i="8"/>
  <c r="DV54" i="8"/>
  <c r="DV55" i="8"/>
  <c r="DV56" i="8"/>
  <c r="DV57" i="8"/>
  <c r="DV58" i="8"/>
  <c r="DV59" i="8"/>
  <c r="DV60" i="8"/>
  <c r="DV61" i="8"/>
  <c r="DV62" i="8"/>
  <c r="DV63" i="8"/>
  <c r="DV64" i="8"/>
  <c r="DV65" i="8"/>
  <c r="DV66" i="8"/>
  <c r="DV67" i="8"/>
  <c r="DV68" i="8"/>
  <c r="DV69" i="8"/>
  <c r="DV70" i="8"/>
  <c r="DV71" i="8"/>
  <c r="DV72" i="8"/>
  <c r="DV73" i="8"/>
  <c r="DV74" i="8"/>
  <c r="DV75" i="8"/>
  <c r="DV76" i="8"/>
  <c r="DV77" i="8"/>
  <c r="DV78" i="8"/>
  <c r="DV79" i="8"/>
  <c r="DV80" i="8"/>
  <c r="DV81" i="8"/>
  <c r="DV2" i="8"/>
  <c r="DU3" i="8"/>
  <c r="DU4" i="8"/>
  <c r="DU5" i="8"/>
  <c r="DU6" i="8"/>
  <c r="DU7" i="8"/>
  <c r="DU8" i="8"/>
  <c r="DU9" i="8"/>
  <c r="DU10" i="8"/>
  <c r="DU11" i="8"/>
  <c r="DU12" i="8"/>
  <c r="DU13" i="8"/>
  <c r="DU14" i="8"/>
  <c r="DU15" i="8"/>
  <c r="DU16" i="8"/>
  <c r="DU17" i="8"/>
  <c r="DU18" i="8"/>
  <c r="DU19" i="8"/>
  <c r="DU20" i="8"/>
  <c r="DU21" i="8"/>
  <c r="DU22" i="8"/>
  <c r="DU23" i="8"/>
  <c r="DU24" i="8"/>
  <c r="DU25" i="8"/>
  <c r="DU26" i="8"/>
  <c r="DU27" i="8"/>
  <c r="DU28" i="8"/>
  <c r="DU29" i="8"/>
  <c r="DU30" i="8"/>
  <c r="DU31" i="8"/>
  <c r="DU32" i="8"/>
  <c r="DU33" i="8"/>
  <c r="DU34" i="8"/>
  <c r="DU35" i="8"/>
  <c r="DU36" i="8"/>
  <c r="DU37" i="8"/>
  <c r="DU38" i="8"/>
  <c r="DU39" i="8"/>
  <c r="DU40" i="8"/>
  <c r="DU41" i="8"/>
  <c r="DU42" i="8"/>
  <c r="DU43" i="8"/>
  <c r="DU44" i="8"/>
  <c r="DU45" i="8"/>
  <c r="DU46" i="8"/>
  <c r="DU47" i="8"/>
  <c r="DU48" i="8"/>
  <c r="DU49" i="8"/>
  <c r="DU50" i="8"/>
  <c r="DU51" i="8"/>
  <c r="DU52" i="8"/>
  <c r="DU53" i="8"/>
  <c r="DU54" i="8"/>
  <c r="DU55" i="8"/>
  <c r="DU56" i="8"/>
  <c r="DU57" i="8"/>
  <c r="DU58" i="8"/>
  <c r="DU59" i="8"/>
  <c r="DU60" i="8"/>
  <c r="DU61" i="8"/>
  <c r="DU62" i="8"/>
  <c r="DU63" i="8"/>
  <c r="DU64" i="8"/>
  <c r="DU65" i="8"/>
  <c r="DU66" i="8"/>
  <c r="DU67" i="8"/>
  <c r="DU68" i="8"/>
  <c r="DU69" i="8"/>
  <c r="DU70" i="8"/>
  <c r="DU71" i="8"/>
  <c r="DU72" i="8"/>
  <c r="DU73" i="8"/>
  <c r="DU74" i="8"/>
  <c r="DU75" i="8"/>
  <c r="DU76" i="8"/>
  <c r="DU77" i="8"/>
  <c r="DU78" i="8"/>
  <c r="DU79" i="8"/>
  <c r="DU80" i="8"/>
  <c r="DU81" i="8"/>
  <c r="DU2" i="8"/>
  <c r="CB3" i="8"/>
  <c r="CB4" i="8"/>
  <c r="CB5" i="8"/>
  <c r="CB6" i="8"/>
  <c r="CB7" i="8"/>
  <c r="CB8" i="8"/>
  <c r="CB9" i="8"/>
  <c r="CB10" i="8"/>
  <c r="CB11" i="8"/>
  <c r="CB12" i="8"/>
  <c r="CB13" i="8"/>
  <c r="CB14" i="8"/>
  <c r="CB15" i="8"/>
  <c r="CB16" i="8"/>
  <c r="CB17" i="8"/>
  <c r="CB18" i="8"/>
  <c r="CB19" i="8"/>
  <c r="CB20" i="8"/>
  <c r="CB21" i="8"/>
  <c r="CB22" i="8"/>
  <c r="CB23" i="8"/>
  <c r="CB24" i="8"/>
  <c r="CB25" i="8"/>
  <c r="CB26" i="8"/>
  <c r="CB27" i="8"/>
  <c r="CB28" i="8"/>
  <c r="CB29" i="8"/>
  <c r="CB30" i="8"/>
  <c r="CB31" i="8"/>
  <c r="CB32" i="8"/>
  <c r="CB33" i="8"/>
  <c r="CB34" i="8"/>
  <c r="CB35" i="8"/>
  <c r="CB36" i="8"/>
  <c r="CB37" i="8"/>
  <c r="CB38" i="8"/>
  <c r="CB39" i="8"/>
  <c r="CB40" i="8"/>
  <c r="CB41" i="8"/>
  <c r="CB42" i="8"/>
  <c r="CB43" i="8"/>
  <c r="CB44" i="8"/>
  <c r="CB45" i="8"/>
  <c r="CB46" i="8"/>
  <c r="CB47" i="8"/>
  <c r="CB48" i="8"/>
  <c r="CB49" i="8"/>
  <c r="CB50" i="8"/>
  <c r="CB51" i="8"/>
  <c r="CB52" i="8"/>
  <c r="CB53" i="8"/>
  <c r="CB54" i="8"/>
  <c r="CB55" i="8"/>
  <c r="CB56" i="8"/>
  <c r="CB57" i="8"/>
  <c r="CB58" i="8"/>
  <c r="CB59" i="8"/>
  <c r="CB60" i="8"/>
  <c r="CB61" i="8"/>
  <c r="CB62" i="8"/>
  <c r="CB63" i="8"/>
  <c r="CB64" i="8"/>
  <c r="CB65" i="8"/>
  <c r="CB66" i="8"/>
  <c r="CB67" i="8"/>
  <c r="CB68" i="8"/>
  <c r="CB69" i="8"/>
  <c r="CB70" i="8"/>
  <c r="CB71" i="8"/>
  <c r="CB72" i="8"/>
  <c r="CB73" i="8"/>
  <c r="CB74" i="8"/>
  <c r="CB75" i="8"/>
  <c r="CB76" i="8"/>
  <c r="CB77" i="8"/>
  <c r="CB78" i="8"/>
  <c r="CB79" i="8"/>
  <c r="CB80" i="8"/>
  <c r="CB81" i="8"/>
  <c r="CB2" i="8"/>
  <c r="AM7" i="8"/>
  <c r="AM8" i="8"/>
  <c r="AM10" i="8"/>
  <c r="AM11" i="8"/>
  <c r="AM12" i="8"/>
  <c r="AM13" i="8"/>
  <c r="AM14" i="8"/>
  <c r="AM15" i="8"/>
  <c r="AM16" i="8"/>
  <c r="AM17" i="8"/>
  <c r="AM18" i="8"/>
  <c r="AM19" i="8"/>
  <c r="AM20" i="8"/>
  <c r="AM21" i="8"/>
  <c r="AM22" i="8"/>
  <c r="AM23" i="8"/>
  <c r="AM24" i="8"/>
  <c r="AM25" i="8"/>
  <c r="AM26" i="8"/>
  <c r="AM27" i="8"/>
  <c r="AM28" i="8"/>
  <c r="AM29" i="8"/>
  <c r="AM30" i="8"/>
  <c r="AM31" i="8"/>
  <c r="AM32" i="8"/>
  <c r="AM33" i="8"/>
  <c r="AM34" i="8"/>
  <c r="AM35" i="8"/>
  <c r="AM36" i="8"/>
  <c r="AM37" i="8"/>
  <c r="AM38" i="8"/>
  <c r="AM39" i="8"/>
  <c r="AM40" i="8"/>
  <c r="AM41" i="8"/>
  <c r="AM42" i="8"/>
  <c r="AM43" i="8"/>
  <c r="AM44" i="8"/>
  <c r="AM45" i="8"/>
  <c r="AM46" i="8"/>
  <c r="AM47" i="8"/>
  <c r="AM48" i="8"/>
  <c r="AM49" i="8"/>
  <c r="AM50" i="8"/>
  <c r="AM51" i="8"/>
  <c r="AM52" i="8"/>
  <c r="AM53" i="8"/>
  <c r="AM54" i="8"/>
  <c r="AM55" i="8"/>
  <c r="AM56" i="8"/>
  <c r="AM57" i="8"/>
  <c r="AM58" i="8"/>
  <c r="AM59" i="8"/>
  <c r="AM60" i="8"/>
  <c r="AM61" i="8"/>
  <c r="AM62" i="8"/>
  <c r="AM63" i="8"/>
  <c r="AM64" i="8"/>
  <c r="AM65" i="8"/>
  <c r="AM66" i="8"/>
  <c r="AM67" i="8"/>
  <c r="AM68" i="8"/>
  <c r="AM69" i="8"/>
  <c r="AM70" i="8"/>
  <c r="AM71" i="8"/>
  <c r="AM72" i="8"/>
  <c r="AM73" i="8"/>
  <c r="AM74" i="8"/>
  <c r="AM75" i="8"/>
  <c r="AM76" i="8"/>
  <c r="AM77" i="8"/>
  <c r="AM78" i="8"/>
  <c r="AM79" i="8"/>
  <c r="AM80" i="8"/>
  <c r="AM81" i="8"/>
  <c r="AK3" i="8"/>
  <c r="AK4" i="8"/>
  <c r="AK5" i="8"/>
  <c r="AK6" i="8"/>
  <c r="AK7" i="8"/>
  <c r="AK8" i="8"/>
  <c r="AK9" i="8"/>
  <c r="AK10" i="8"/>
  <c r="AK11" i="8"/>
  <c r="AK12" i="8"/>
  <c r="AK13" i="8"/>
  <c r="AK14" i="8"/>
  <c r="AK15" i="8"/>
  <c r="AK16" i="8"/>
  <c r="AK17" i="8"/>
  <c r="AK18" i="8"/>
  <c r="AK19" i="8"/>
  <c r="AK20" i="8"/>
  <c r="AK21" i="8"/>
  <c r="AK22" i="8"/>
  <c r="AK23" i="8"/>
  <c r="AK24" i="8"/>
  <c r="AK25" i="8"/>
  <c r="AK26" i="8"/>
  <c r="AK27" i="8"/>
  <c r="AK28" i="8"/>
  <c r="AK29" i="8"/>
  <c r="AK30" i="8"/>
  <c r="AK31" i="8"/>
  <c r="AK32" i="8"/>
  <c r="AK33" i="8"/>
  <c r="AK34" i="8"/>
  <c r="AK35" i="8"/>
  <c r="AK36" i="8"/>
  <c r="AK37" i="8"/>
  <c r="AK38" i="8"/>
  <c r="AK39" i="8"/>
  <c r="AK40" i="8"/>
  <c r="AK41" i="8"/>
  <c r="AK42" i="8"/>
  <c r="AK43" i="8"/>
  <c r="AK44" i="8"/>
  <c r="AK45" i="8"/>
  <c r="AK46" i="8"/>
  <c r="AK47" i="8"/>
  <c r="AK48" i="8"/>
  <c r="AK49" i="8"/>
  <c r="AK50" i="8"/>
  <c r="AK51" i="8"/>
  <c r="AK52" i="8"/>
  <c r="AK53" i="8"/>
  <c r="AK54" i="8"/>
  <c r="AK55" i="8"/>
  <c r="AK56" i="8"/>
  <c r="AK57" i="8"/>
  <c r="AK58" i="8"/>
  <c r="AK59" i="8"/>
  <c r="AK60" i="8"/>
  <c r="AK61" i="8"/>
  <c r="AK62" i="8"/>
  <c r="AK63" i="8"/>
  <c r="AK64" i="8"/>
  <c r="AK65" i="8"/>
  <c r="AK66" i="8"/>
  <c r="AK67" i="8"/>
  <c r="AK68" i="8"/>
  <c r="AK69" i="8"/>
  <c r="AK70" i="8"/>
  <c r="AK71" i="8"/>
  <c r="AK72" i="8"/>
  <c r="AK73" i="8"/>
  <c r="AK74" i="8"/>
  <c r="AK75" i="8"/>
  <c r="AK76" i="8"/>
  <c r="AK77" i="8"/>
  <c r="AK78" i="8"/>
  <c r="AK79" i="8"/>
  <c r="AK80" i="8"/>
  <c r="AK81" i="8"/>
  <c r="AK2" i="8"/>
  <c r="AI3" i="8"/>
  <c r="AI4" i="8"/>
  <c r="AI5" i="8"/>
  <c r="AI6" i="8"/>
  <c r="AI7" i="8"/>
  <c r="AI8" i="8"/>
  <c r="AI9" i="8"/>
  <c r="AI10" i="8"/>
  <c r="AI11" i="8"/>
  <c r="AI12" i="8"/>
  <c r="AI13" i="8"/>
  <c r="AI14" i="8"/>
  <c r="AI15" i="8"/>
  <c r="AI16" i="8"/>
  <c r="AI17" i="8"/>
  <c r="AI18" i="8"/>
  <c r="AI19" i="8"/>
  <c r="AI20" i="8"/>
  <c r="AI21" i="8"/>
  <c r="AI22" i="8"/>
  <c r="AI23" i="8"/>
  <c r="AI24" i="8"/>
  <c r="AI25" i="8"/>
  <c r="AI26" i="8"/>
  <c r="AI27" i="8"/>
  <c r="AI28" i="8"/>
  <c r="AI29" i="8"/>
  <c r="AI30" i="8"/>
  <c r="AI31" i="8"/>
  <c r="AI32" i="8"/>
  <c r="AI33" i="8"/>
  <c r="AI34" i="8"/>
  <c r="AI35" i="8"/>
  <c r="AI36" i="8"/>
  <c r="AI37" i="8"/>
  <c r="AI38" i="8"/>
  <c r="AI39" i="8"/>
  <c r="AI40" i="8"/>
  <c r="AI41" i="8"/>
  <c r="AI42" i="8"/>
  <c r="AI43" i="8"/>
  <c r="AI44" i="8"/>
  <c r="AI45" i="8"/>
  <c r="AI46" i="8"/>
  <c r="AI47" i="8"/>
  <c r="AI48" i="8"/>
  <c r="AI49" i="8"/>
  <c r="AI50" i="8"/>
  <c r="AI51" i="8"/>
  <c r="AI52" i="8"/>
  <c r="AI53" i="8"/>
  <c r="AI54" i="8"/>
  <c r="AI55" i="8"/>
  <c r="AI56" i="8"/>
  <c r="AI57" i="8"/>
  <c r="AI58" i="8"/>
  <c r="AI59" i="8"/>
  <c r="AI60" i="8"/>
  <c r="AI61" i="8"/>
  <c r="AI62" i="8"/>
  <c r="AI63" i="8"/>
  <c r="AI64" i="8"/>
  <c r="AI65" i="8"/>
  <c r="AI66" i="8"/>
  <c r="AI67" i="8"/>
  <c r="AI68" i="8"/>
  <c r="AI69" i="8"/>
  <c r="AI70" i="8"/>
  <c r="AI71" i="8"/>
  <c r="AI72" i="8"/>
  <c r="AI73" i="8"/>
  <c r="AI74" i="8"/>
  <c r="AI75" i="8"/>
  <c r="AI76" i="8"/>
  <c r="AI77" i="8"/>
  <c r="AI78" i="8"/>
  <c r="AI79" i="8"/>
  <c r="AI80" i="8"/>
  <c r="AI81" i="8"/>
  <c r="AI2" i="8"/>
  <c r="AH6" i="8"/>
  <c r="AH7" i="8"/>
  <c r="AH8" i="8"/>
  <c r="AH9" i="8"/>
  <c r="AH10" i="8"/>
  <c r="AH11" i="8"/>
  <c r="AH12" i="8"/>
  <c r="AH13" i="8"/>
  <c r="AH14" i="8"/>
  <c r="AH15" i="8"/>
  <c r="AH16" i="8"/>
  <c r="AG3" i="8"/>
  <c r="AG4" i="8"/>
  <c r="AG5" i="8"/>
  <c r="AG6" i="8"/>
  <c r="AG7" i="8"/>
  <c r="AG8" i="8"/>
  <c r="AG9" i="8"/>
  <c r="AG10" i="8"/>
  <c r="AG11" i="8"/>
  <c r="AG12" i="8"/>
  <c r="AG13" i="8"/>
  <c r="AG14" i="8"/>
  <c r="AG15" i="8"/>
  <c r="AG16" i="8"/>
  <c r="AG17" i="8"/>
  <c r="AG18" i="8"/>
  <c r="AG19" i="8"/>
  <c r="AG20" i="8"/>
  <c r="AG21" i="8"/>
  <c r="AG22" i="8"/>
  <c r="AG23" i="8"/>
  <c r="AG24" i="8"/>
  <c r="AG25" i="8"/>
  <c r="AG26" i="8"/>
  <c r="AG27" i="8"/>
  <c r="AG28" i="8"/>
  <c r="AG29" i="8"/>
  <c r="AG30" i="8"/>
  <c r="AG31" i="8"/>
  <c r="AG32" i="8"/>
  <c r="AG33" i="8"/>
  <c r="AG34" i="8"/>
  <c r="AG35" i="8"/>
  <c r="AG36" i="8"/>
  <c r="AG37" i="8"/>
  <c r="AG38" i="8"/>
  <c r="AG39" i="8"/>
  <c r="AG40" i="8"/>
  <c r="AG41" i="8"/>
  <c r="AG42" i="8"/>
  <c r="AG43" i="8"/>
  <c r="AG44" i="8"/>
  <c r="AG45" i="8"/>
  <c r="AG46" i="8"/>
  <c r="AG47" i="8"/>
  <c r="AG48" i="8"/>
  <c r="AG49" i="8"/>
  <c r="AG50" i="8"/>
  <c r="AG51" i="8"/>
  <c r="AG52" i="8"/>
  <c r="AG53" i="8"/>
  <c r="AG54" i="8"/>
  <c r="AG55" i="8"/>
  <c r="AG56" i="8"/>
  <c r="AG57" i="8"/>
  <c r="AG58" i="8"/>
  <c r="AG59" i="8"/>
  <c r="AG60" i="8"/>
  <c r="AG61" i="8"/>
  <c r="AG62" i="8"/>
  <c r="AG63" i="8"/>
  <c r="AG64" i="8"/>
  <c r="AG65" i="8"/>
  <c r="AG66" i="8"/>
  <c r="AG67" i="8"/>
  <c r="AG68" i="8"/>
  <c r="AG69" i="8"/>
  <c r="AG70" i="8"/>
  <c r="AG71" i="8"/>
  <c r="AG72" i="8"/>
  <c r="AG73" i="8"/>
  <c r="AG74" i="8"/>
  <c r="AG75" i="8"/>
  <c r="AG76" i="8"/>
  <c r="AG77" i="8"/>
  <c r="AG78" i="8"/>
  <c r="AG79" i="8"/>
  <c r="AG80" i="8"/>
  <c r="AG81" i="8"/>
  <c r="AG2" i="8"/>
  <c r="AD3" i="8"/>
  <c r="AD4" i="8"/>
  <c r="AD5" i="8"/>
  <c r="AD6" i="8"/>
  <c r="AD7" i="8"/>
  <c r="AD8" i="8"/>
  <c r="AD9" i="8"/>
  <c r="AD10" i="8"/>
  <c r="AD11" i="8"/>
  <c r="AD12" i="8"/>
  <c r="AD13" i="8"/>
  <c r="AD14" i="8"/>
  <c r="AD15" i="8"/>
  <c r="AD16" i="8"/>
  <c r="AD17" i="8"/>
  <c r="AD18" i="8"/>
  <c r="AD19" i="8"/>
  <c r="AD20" i="8"/>
  <c r="AD21" i="8"/>
  <c r="AD22" i="8"/>
  <c r="AD23" i="8"/>
  <c r="AD24" i="8"/>
  <c r="AD25" i="8"/>
  <c r="AD26" i="8"/>
  <c r="AD27" i="8"/>
  <c r="AD28" i="8"/>
  <c r="AD29" i="8"/>
  <c r="AD30" i="8"/>
  <c r="AD31" i="8"/>
  <c r="AD32" i="8"/>
  <c r="AD33" i="8"/>
  <c r="AD34" i="8"/>
  <c r="AD35" i="8"/>
  <c r="AD36" i="8"/>
  <c r="AD37" i="8"/>
  <c r="AD38" i="8"/>
  <c r="AD39" i="8"/>
  <c r="AD40" i="8"/>
  <c r="AD41" i="8"/>
  <c r="AD42" i="8"/>
  <c r="AD43" i="8"/>
  <c r="AD44" i="8"/>
  <c r="AD45" i="8"/>
  <c r="AD46" i="8"/>
  <c r="AD47" i="8"/>
  <c r="AD48" i="8"/>
  <c r="AD49" i="8"/>
  <c r="AD50" i="8"/>
  <c r="AD51" i="8"/>
  <c r="AD52" i="8"/>
  <c r="AD53" i="8"/>
  <c r="AD54" i="8"/>
  <c r="AD55" i="8"/>
  <c r="AD56" i="8"/>
  <c r="AD57" i="8"/>
  <c r="AD58" i="8"/>
  <c r="AD59" i="8"/>
  <c r="AD60" i="8"/>
  <c r="AD61" i="8"/>
  <c r="AD62" i="8"/>
  <c r="AD63" i="8"/>
  <c r="AD64" i="8"/>
  <c r="AD65" i="8"/>
  <c r="AD66" i="8"/>
  <c r="AD67" i="8"/>
  <c r="AD68" i="8"/>
  <c r="AD69" i="8"/>
  <c r="AD70" i="8"/>
  <c r="AD71" i="8"/>
  <c r="AD72" i="8"/>
  <c r="AD73" i="8"/>
  <c r="AD74" i="8"/>
  <c r="AD75" i="8"/>
  <c r="AD76" i="8"/>
  <c r="AD77" i="8"/>
  <c r="AD78" i="8"/>
  <c r="AD79" i="8"/>
  <c r="AD80" i="8"/>
  <c r="AD81" i="8"/>
  <c r="AD2" i="8"/>
  <c r="AE3" i="8"/>
  <c r="AE4" i="8"/>
  <c r="AE5" i="8"/>
  <c r="AE6" i="8"/>
  <c r="AE7" i="8"/>
  <c r="AE8" i="8"/>
  <c r="AE9" i="8"/>
  <c r="AE10" i="8"/>
  <c r="AE11" i="8"/>
  <c r="AE12" i="8"/>
  <c r="AE13" i="8"/>
  <c r="AE14" i="8"/>
  <c r="AE15" i="8"/>
  <c r="AE16" i="8"/>
  <c r="AE17" i="8"/>
  <c r="AE18" i="8"/>
  <c r="AE19" i="8"/>
  <c r="AE20" i="8"/>
  <c r="AE21" i="8"/>
  <c r="AE22" i="8"/>
  <c r="AE23" i="8"/>
  <c r="AE24" i="8"/>
  <c r="AE25" i="8"/>
  <c r="AE26" i="8"/>
  <c r="AE27" i="8"/>
  <c r="AE28" i="8"/>
  <c r="AE29" i="8"/>
  <c r="AE30" i="8"/>
  <c r="AE31" i="8"/>
  <c r="AE32" i="8"/>
  <c r="AE33" i="8"/>
  <c r="AE34" i="8"/>
  <c r="AE35" i="8"/>
  <c r="AE36" i="8"/>
  <c r="AE37" i="8"/>
  <c r="AE38" i="8"/>
  <c r="AE39" i="8"/>
  <c r="AE40" i="8"/>
  <c r="AE41" i="8"/>
  <c r="AE42" i="8"/>
  <c r="AE43" i="8"/>
  <c r="AE44" i="8"/>
  <c r="AE45" i="8"/>
  <c r="AE46" i="8"/>
  <c r="AE47" i="8"/>
  <c r="AE48" i="8"/>
  <c r="AE49" i="8"/>
  <c r="AE50" i="8"/>
  <c r="AE51" i="8"/>
  <c r="AE52" i="8"/>
  <c r="AE53" i="8"/>
  <c r="AE54" i="8"/>
  <c r="AE55" i="8"/>
  <c r="AE56" i="8"/>
  <c r="AE57" i="8"/>
  <c r="AE58" i="8"/>
  <c r="AE59" i="8"/>
  <c r="AE60" i="8"/>
  <c r="AE61" i="8"/>
  <c r="AE62" i="8"/>
  <c r="AE63" i="8"/>
  <c r="AE64" i="8"/>
  <c r="AE65" i="8"/>
  <c r="AE66" i="8"/>
  <c r="AE67" i="8"/>
  <c r="AE68" i="8"/>
  <c r="AE69" i="8"/>
  <c r="AE70" i="8"/>
  <c r="AE71" i="8"/>
  <c r="AE72" i="8"/>
  <c r="AE73" i="8"/>
  <c r="AE74" i="8"/>
  <c r="AE75" i="8"/>
  <c r="AE76" i="8"/>
  <c r="AE77" i="8"/>
  <c r="AE78" i="8"/>
  <c r="AE79" i="8"/>
  <c r="AE80" i="8"/>
  <c r="AE81" i="8"/>
  <c r="AE2" i="8"/>
  <c r="AB7" i="8"/>
  <c r="DP7" i="8" s="1"/>
  <c r="AB8" i="8"/>
  <c r="DP8" i="8" s="1"/>
  <c r="AB10" i="8"/>
  <c r="DP10" i="8" s="1"/>
  <c r="AB11" i="8"/>
  <c r="DP11" i="8" s="1"/>
  <c r="AB12" i="8"/>
  <c r="DP12" i="8" s="1"/>
  <c r="AB13" i="8"/>
  <c r="DP13" i="8" s="1"/>
  <c r="AB14" i="8"/>
  <c r="DP14" i="8" s="1"/>
  <c r="AB15" i="8"/>
  <c r="DP15" i="8" s="1"/>
  <c r="AB16" i="8"/>
  <c r="DP16" i="8" s="1"/>
  <c r="AB17" i="8"/>
  <c r="DP17" i="8" s="1"/>
  <c r="AB18" i="8"/>
  <c r="DP18" i="8" s="1"/>
  <c r="AB19" i="8"/>
  <c r="DP19" i="8" s="1"/>
  <c r="AB20" i="8"/>
  <c r="DP20" i="8" s="1"/>
  <c r="AB21" i="8"/>
  <c r="DP21" i="8" s="1"/>
  <c r="AB22" i="8"/>
  <c r="DP22" i="8" s="1"/>
  <c r="AB23" i="8"/>
  <c r="DP23" i="8" s="1"/>
  <c r="AB24" i="8"/>
  <c r="DP24" i="8" s="1"/>
  <c r="AB25" i="8"/>
  <c r="DP25" i="8" s="1"/>
  <c r="AB26" i="8"/>
  <c r="DP26" i="8" s="1"/>
  <c r="AB27" i="8"/>
  <c r="DP27" i="8" s="1"/>
  <c r="AB28" i="8"/>
  <c r="DP28" i="8" s="1"/>
  <c r="AB29" i="8"/>
  <c r="DP29" i="8" s="1"/>
  <c r="AB30" i="8"/>
  <c r="DP30" i="8" s="1"/>
  <c r="AB31" i="8"/>
  <c r="DP31" i="8" s="1"/>
  <c r="AB32" i="8"/>
  <c r="DP32" i="8" s="1"/>
  <c r="AB33" i="8"/>
  <c r="DP33" i="8" s="1"/>
  <c r="AB34" i="8"/>
  <c r="DP34" i="8" s="1"/>
  <c r="AB35" i="8"/>
  <c r="DP35" i="8" s="1"/>
  <c r="AB36" i="8"/>
  <c r="DP36" i="8" s="1"/>
  <c r="AB37" i="8"/>
  <c r="DP37" i="8" s="1"/>
  <c r="AB38" i="8"/>
  <c r="DP38" i="8" s="1"/>
  <c r="AB39" i="8"/>
  <c r="DP39" i="8" s="1"/>
  <c r="AB40" i="8"/>
  <c r="DP40" i="8" s="1"/>
  <c r="AB41" i="8"/>
  <c r="DP41" i="8" s="1"/>
  <c r="AB42" i="8"/>
  <c r="DP42" i="8" s="1"/>
  <c r="AB43" i="8"/>
  <c r="DP43" i="8" s="1"/>
  <c r="AB44" i="8"/>
  <c r="DP44" i="8" s="1"/>
  <c r="AB45" i="8"/>
  <c r="DP45" i="8" s="1"/>
  <c r="AB46" i="8"/>
  <c r="DP46" i="8" s="1"/>
  <c r="AB47" i="8"/>
  <c r="DP47" i="8" s="1"/>
  <c r="AB48" i="8"/>
  <c r="DP48" i="8" s="1"/>
  <c r="AB49" i="8"/>
  <c r="DP49" i="8" s="1"/>
  <c r="AB50" i="8"/>
  <c r="DP50" i="8" s="1"/>
  <c r="AB51" i="8"/>
  <c r="DP51" i="8" s="1"/>
  <c r="AB52" i="8"/>
  <c r="DP52" i="8" s="1"/>
  <c r="AB53" i="8"/>
  <c r="DP53" i="8" s="1"/>
  <c r="AB54" i="8"/>
  <c r="DP54" i="8" s="1"/>
  <c r="AB55" i="8"/>
  <c r="DP55" i="8" s="1"/>
  <c r="AB56" i="8"/>
  <c r="DP56" i="8" s="1"/>
  <c r="AB57" i="8"/>
  <c r="DP57" i="8" s="1"/>
  <c r="AB58" i="8"/>
  <c r="DP58" i="8" s="1"/>
  <c r="AB59" i="8"/>
  <c r="DP59" i="8" s="1"/>
  <c r="AB60" i="8"/>
  <c r="DP60" i="8" s="1"/>
  <c r="AB61" i="8"/>
  <c r="DP61" i="8" s="1"/>
  <c r="AB62" i="8"/>
  <c r="DP62" i="8" s="1"/>
  <c r="AB63" i="8"/>
  <c r="DP63" i="8" s="1"/>
  <c r="AB64" i="8"/>
  <c r="DP64" i="8" s="1"/>
  <c r="AB65" i="8"/>
  <c r="DP65" i="8" s="1"/>
  <c r="AB66" i="8"/>
  <c r="DP66" i="8" s="1"/>
  <c r="AB67" i="8"/>
  <c r="DP67" i="8" s="1"/>
  <c r="AB68" i="8"/>
  <c r="DP68" i="8" s="1"/>
  <c r="AB69" i="8"/>
  <c r="DP69" i="8" s="1"/>
  <c r="AB70" i="8"/>
  <c r="DP70" i="8" s="1"/>
  <c r="AB71" i="8"/>
  <c r="DP71" i="8" s="1"/>
  <c r="AB72" i="8"/>
  <c r="DP72" i="8" s="1"/>
  <c r="AB73" i="8"/>
  <c r="DP73" i="8" s="1"/>
  <c r="AB74" i="8"/>
  <c r="DP74" i="8" s="1"/>
  <c r="AB75" i="8"/>
  <c r="DP75" i="8" s="1"/>
  <c r="AB76" i="8"/>
  <c r="DP76" i="8" s="1"/>
  <c r="AB77" i="8"/>
  <c r="DP77" i="8" s="1"/>
  <c r="AB78" i="8"/>
  <c r="DP78" i="8" s="1"/>
  <c r="AB79" i="8"/>
  <c r="DP79" i="8" s="1"/>
  <c r="AB80" i="8"/>
  <c r="DP80" i="8" s="1"/>
  <c r="AB81" i="8"/>
  <c r="DP81" i="8" s="1"/>
  <c r="AA7" i="8"/>
  <c r="DN7" i="8" s="1"/>
  <c r="AA8" i="8"/>
  <c r="DN8" i="8" s="1"/>
  <c r="AA10" i="8"/>
  <c r="DN10" i="8" s="1"/>
  <c r="AA11" i="8"/>
  <c r="DN11" i="8" s="1"/>
  <c r="AA12" i="8"/>
  <c r="DN12" i="8" s="1"/>
  <c r="AA13" i="8"/>
  <c r="DN13" i="8" s="1"/>
  <c r="AA14" i="8"/>
  <c r="DN14" i="8" s="1"/>
  <c r="AA15" i="8"/>
  <c r="DN15" i="8" s="1"/>
  <c r="AA16" i="8"/>
  <c r="DN16" i="8" s="1"/>
  <c r="AA17" i="8"/>
  <c r="DN17" i="8" s="1"/>
  <c r="AA18" i="8"/>
  <c r="DN18" i="8" s="1"/>
  <c r="AA19" i="8"/>
  <c r="DN19" i="8" s="1"/>
  <c r="AA20" i="8"/>
  <c r="DN20" i="8" s="1"/>
  <c r="AA21" i="8"/>
  <c r="DN21" i="8" s="1"/>
  <c r="AA22" i="8"/>
  <c r="DN22" i="8" s="1"/>
  <c r="AA23" i="8"/>
  <c r="DN23" i="8" s="1"/>
  <c r="AA24" i="8"/>
  <c r="DN24" i="8" s="1"/>
  <c r="AA25" i="8"/>
  <c r="DN25" i="8" s="1"/>
  <c r="AA26" i="8"/>
  <c r="DN26" i="8" s="1"/>
  <c r="AA27" i="8"/>
  <c r="DN27" i="8" s="1"/>
  <c r="AA28" i="8"/>
  <c r="DN28" i="8" s="1"/>
  <c r="AA29" i="8"/>
  <c r="DN29" i="8" s="1"/>
  <c r="AA30" i="8"/>
  <c r="DN30" i="8" s="1"/>
  <c r="AA31" i="8"/>
  <c r="DN31" i="8" s="1"/>
  <c r="AA32" i="8"/>
  <c r="DN32" i="8" s="1"/>
  <c r="AA33" i="8"/>
  <c r="DN33" i="8" s="1"/>
  <c r="AA34" i="8"/>
  <c r="DN34" i="8" s="1"/>
  <c r="AA35" i="8"/>
  <c r="DN35" i="8" s="1"/>
  <c r="AA36" i="8"/>
  <c r="DN36" i="8" s="1"/>
  <c r="AA37" i="8"/>
  <c r="DN37" i="8" s="1"/>
  <c r="AA38" i="8"/>
  <c r="DN38" i="8" s="1"/>
  <c r="AA39" i="8"/>
  <c r="DN39" i="8" s="1"/>
  <c r="AA40" i="8"/>
  <c r="DN40" i="8" s="1"/>
  <c r="AA41" i="8"/>
  <c r="DN41" i="8" s="1"/>
  <c r="AA42" i="8"/>
  <c r="DN42" i="8" s="1"/>
  <c r="AA43" i="8"/>
  <c r="DN43" i="8" s="1"/>
  <c r="AA44" i="8"/>
  <c r="DN44" i="8" s="1"/>
  <c r="AA45" i="8"/>
  <c r="DN45" i="8" s="1"/>
  <c r="AA46" i="8"/>
  <c r="DN46" i="8" s="1"/>
  <c r="AA47" i="8"/>
  <c r="DN47" i="8" s="1"/>
  <c r="AA48" i="8"/>
  <c r="DN48" i="8" s="1"/>
  <c r="AA49" i="8"/>
  <c r="DN49" i="8" s="1"/>
  <c r="AA50" i="8"/>
  <c r="DN50" i="8" s="1"/>
  <c r="AA51" i="8"/>
  <c r="DN51" i="8" s="1"/>
  <c r="AA52" i="8"/>
  <c r="DN52" i="8" s="1"/>
  <c r="AA53" i="8"/>
  <c r="DN53" i="8" s="1"/>
  <c r="AA54" i="8"/>
  <c r="DN54" i="8" s="1"/>
  <c r="AA55" i="8"/>
  <c r="DN55" i="8" s="1"/>
  <c r="AA56" i="8"/>
  <c r="DN56" i="8" s="1"/>
  <c r="AA57" i="8"/>
  <c r="DN57" i="8" s="1"/>
  <c r="AA58" i="8"/>
  <c r="DN58" i="8" s="1"/>
  <c r="AA59" i="8"/>
  <c r="DN59" i="8" s="1"/>
  <c r="AA60" i="8"/>
  <c r="DN60" i="8" s="1"/>
  <c r="AA61" i="8"/>
  <c r="DN61" i="8" s="1"/>
  <c r="AA62" i="8"/>
  <c r="DN62" i="8" s="1"/>
  <c r="AA63" i="8"/>
  <c r="DN63" i="8" s="1"/>
  <c r="AA64" i="8"/>
  <c r="DN64" i="8" s="1"/>
  <c r="AA65" i="8"/>
  <c r="DN65" i="8" s="1"/>
  <c r="AA66" i="8"/>
  <c r="DN66" i="8" s="1"/>
  <c r="AA67" i="8"/>
  <c r="DN67" i="8" s="1"/>
  <c r="AA68" i="8"/>
  <c r="DN68" i="8" s="1"/>
  <c r="AA69" i="8"/>
  <c r="DN69" i="8" s="1"/>
  <c r="AA70" i="8"/>
  <c r="DN70" i="8" s="1"/>
  <c r="AA71" i="8"/>
  <c r="DN71" i="8" s="1"/>
  <c r="AA72" i="8"/>
  <c r="DN72" i="8" s="1"/>
  <c r="AA73" i="8"/>
  <c r="DN73" i="8" s="1"/>
  <c r="AA74" i="8"/>
  <c r="DN74" i="8" s="1"/>
  <c r="AA75" i="8"/>
  <c r="DN75" i="8" s="1"/>
  <c r="AA76" i="8"/>
  <c r="DN76" i="8" s="1"/>
  <c r="AA77" i="8"/>
  <c r="DN77" i="8" s="1"/>
  <c r="AA78" i="8"/>
  <c r="DN78" i="8" s="1"/>
  <c r="AA79" i="8"/>
  <c r="DN79" i="8" s="1"/>
  <c r="AA80" i="8"/>
  <c r="DN80" i="8" s="1"/>
  <c r="AA81" i="8"/>
  <c r="DN81" i="8" s="1"/>
  <c r="Z7" i="8"/>
  <c r="DL7" i="8" s="1"/>
  <c r="Z8" i="8"/>
  <c r="DL8" i="8" s="1"/>
  <c r="Z10" i="8"/>
  <c r="DL10" i="8" s="1"/>
  <c r="Z11" i="8"/>
  <c r="DL11" i="8" s="1"/>
  <c r="Z12" i="8"/>
  <c r="DL12" i="8" s="1"/>
  <c r="Z13" i="8"/>
  <c r="DL13" i="8" s="1"/>
  <c r="Z14" i="8"/>
  <c r="DL14" i="8" s="1"/>
  <c r="Z15" i="8"/>
  <c r="DL15" i="8" s="1"/>
  <c r="Z16" i="8"/>
  <c r="DL16" i="8" s="1"/>
  <c r="Z17" i="8"/>
  <c r="DL17" i="8" s="1"/>
  <c r="Z18" i="8"/>
  <c r="DL18" i="8" s="1"/>
  <c r="Z19" i="8"/>
  <c r="DL19" i="8" s="1"/>
  <c r="Z20" i="8"/>
  <c r="DL20" i="8" s="1"/>
  <c r="Z21" i="8"/>
  <c r="DL21" i="8" s="1"/>
  <c r="Z22" i="8"/>
  <c r="DL22" i="8" s="1"/>
  <c r="Z23" i="8"/>
  <c r="DL23" i="8" s="1"/>
  <c r="Z24" i="8"/>
  <c r="DL24" i="8" s="1"/>
  <c r="Z25" i="8"/>
  <c r="DL25" i="8" s="1"/>
  <c r="Z26" i="8"/>
  <c r="DL26" i="8" s="1"/>
  <c r="Z27" i="8"/>
  <c r="DL27" i="8" s="1"/>
  <c r="Z28" i="8"/>
  <c r="DL28" i="8" s="1"/>
  <c r="Z29" i="8"/>
  <c r="DL29" i="8" s="1"/>
  <c r="Z30" i="8"/>
  <c r="DL30" i="8" s="1"/>
  <c r="Z31" i="8"/>
  <c r="DL31" i="8" s="1"/>
  <c r="Z32" i="8"/>
  <c r="DL32" i="8" s="1"/>
  <c r="Z33" i="8"/>
  <c r="DL33" i="8" s="1"/>
  <c r="Z34" i="8"/>
  <c r="DL34" i="8" s="1"/>
  <c r="Z35" i="8"/>
  <c r="DL35" i="8" s="1"/>
  <c r="Z36" i="8"/>
  <c r="DL36" i="8" s="1"/>
  <c r="Z37" i="8"/>
  <c r="DL37" i="8" s="1"/>
  <c r="Z38" i="8"/>
  <c r="DL38" i="8" s="1"/>
  <c r="Z39" i="8"/>
  <c r="DL39" i="8" s="1"/>
  <c r="Z40" i="8"/>
  <c r="DL40" i="8" s="1"/>
  <c r="Z41" i="8"/>
  <c r="DL41" i="8" s="1"/>
  <c r="Z42" i="8"/>
  <c r="DL42" i="8" s="1"/>
  <c r="Z43" i="8"/>
  <c r="DL43" i="8" s="1"/>
  <c r="Z44" i="8"/>
  <c r="DL44" i="8" s="1"/>
  <c r="Z45" i="8"/>
  <c r="DL45" i="8" s="1"/>
  <c r="Z46" i="8"/>
  <c r="DL46" i="8" s="1"/>
  <c r="Z47" i="8"/>
  <c r="DL47" i="8" s="1"/>
  <c r="Z48" i="8"/>
  <c r="DL48" i="8" s="1"/>
  <c r="Z49" i="8"/>
  <c r="DL49" i="8" s="1"/>
  <c r="Z50" i="8"/>
  <c r="DL50" i="8" s="1"/>
  <c r="Z51" i="8"/>
  <c r="DL51" i="8" s="1"/>
  <c r="Z52" i="8"/>
  <c r="DL52" i="8" s="1"/>
  <c r="Z53" i="8"/>
  <c r="DL53" i="8" s="1"/>
  <c r="Z54" i="8"/>
  <c r="DL54" i="8" s="1"/>
  <c r="Z55" i="8"/>
  <c r="DL55" i="8" s="1"/>
  <c r="Z56" i="8"/>
  <c r="DL56" i="8" s="1"/>
  <c r="Z57" i="8"/>
  <c r="DL57" i="8" s="1"/>
  <c r="Z58" i="8"/>
  <c r="DL58" i="8" s="1"/>
  <c r="Z59" i="8"/>
  <c r="DL59" i="8" s="1"/>
  <c r="Z60" i="8"/>
  <c r="DL60" i="8" s="1"/>
  <c r="Z61" i="8"/>
  <c r="DL61" i="8" s="1"/>
  <c r="Z62" i="8"/>
  <c r="DL62" i="8" s="1"/>
  <c r="Z63" i="8"/>
  <c r="DL63" i="8" s="1"/>
  <c r="Z64" i="8"/>
  <c r="DL64" i="8" s="1"/>
  <c r="Z65" i="8"/>
  <c r="DL65" i="8" s="1"/>
  <c r="Z66" i="8"/>
  <c r="DL66" i="8" s="1"/>
  <c r="Z67" i="8"/>
  <c r="DL67" i="8" s="1"/>
  <c r="Z68" i="8"/>
  <c r="DL68" i="8" s="1"/>
  <c r="Z69" i="8"/>
  <c r="DL69" i="8" s="1"/>
  <c r="Z70" i="8"/>
  <c r="DL70" i="8" s="1"/>
  <c r="Z71" i="8"/>
  <c r="DL71" i="8" s="1"/>
  <c r="Z72" i="8"/>
  <c r="DL72" i="8" s="1"/>
  <c r="Z73" i="8"/>
  <c r="DL73" i="8" s="1"/>
  <c r="Z74" i="8"/>
  <c r="DL74" i="8" s="1"/>
  <c r="Z75" i="8"/>
  <c r="DL75" i="8" s="1"/>
  <c r="Z76" i="8"/>
  <c r="DL76" i="8" s="1"/>
  <c r="Z77" i="8"/>
  <c r="DL77" i="8" s="1"/>
  <c r="Z78" i="8"/>
  <c r="DL78" i="8" s="1"/>
  <c r="Z79" i="8"/>
  <c r="DL79" i="8" s="1"/>
  <c r="Z80" i="8"/>
  <c r="DL80" i="8" s="1"/>
  <c r="Z81" i="8"/>
  <c r="DL81" i="8" s="1"/>
  <c r="O3" i="8"/>
  <c r="O4" i="8"/>
  <c r="O5" i="8"/>
  <c r="O6" i="8"/>
  <c r="O7" i="8"/>
  <c r="O8" i="8"/>
  <c r="O9" i="8"/>
  <c r="O10" i="8"/>
  <c r="O11" i="8"/>
  <c r="O12" i="8"/>
  <c r="O13" i="8"/>
  <c r="O14" i="8"/>
  <c r="O15" i="8"/>
  <c r="O16" i="8"/>
  <c r="O17" i="8"/>
  <c r="O18" i="8"/>
  <c r="O19" i="8"/>
  <c r="O20" i="8"/>
  <c r="O21" i="8"/>
  <c r="O22" i="8"/>
  <c r="O23" i="8"/>
  <c r="O24" i="8"/>
  <c r="O25" i="8"/>
  <c r="O26" i="8"/>
  <c r="O27" i="8"/>
  <c r="O28" i="8"/>
  <c r="O29" i="8"/>
  <c r="O30" i="8"/>
  <c r="O31" i="8"/>
  <c r="O32" i="8"/>
  <c r="O33" i="8"/>
  <c r="O34" i="8"/>
  <c r="O35" i="8"/>
  <c r="O36" i="8"/>
  <c r="O37" i="8"/>
  <c r="O38" i="8"/>
  <c r="O39" i="8"/>
  <c r="O40" i="8"/>
  <c r="O41" i="8"/>
  <c r="O42" i="8"/>
  <c r="O43" i="8"/>
  <c r="O44" i="8"/>
  <c r="O45" i="8"/>
  <c r="O46" i="8"/>
  <c r="O47" i="8"/>
  <c r="O48" i="8"/>
  <c r="O49" i="8"/>
  <c r="O50" i="8"/>
  <c r="O51" i="8"/>
  <c r="O52" i="8"/>
  <c r="O53" i="8"/>
  <c r="O54" i="8"/>
  <c r="O55" i="8"/>
  <c r="O56" i="8"/>
  <c r="O57" i="8"/>
  <c r="O58" i="8"/>
  <c r="O59" i="8"/>
  <c r="O60" i="8"/>
  <c r="O61" i="8"/>
  <c r="O62" i="8"/>
  <c r="O63" i="8"/>
  <c r="O64" i="8"/>
  <c r="O65" i="8"/>
  <c r="O66" i="8"/>
  <c r="O67" i="8"/>
  <c r="O68" i="8"/>
  <c r="O69" i="8"/>
  <c r="O70" i="8"/>
  <c r="O71" i="8"/>
  <c r="O72" i="8"/>
  <c r="O73" i="8"/>
  <c r="O74" i="8"/>
  <c r="O75" i="8"/>
  <c r="O76" i="8"/>
  <c r="O77" i="8"/>
  <c r="O78" i="8"/>
  <c r="O79" i="8"/>
  <c r="O80" i="8"/>
  <c r="O81" i="8"/>
  <c r="O2" i="8"/>
  <c r="Y3" i="8"/>
  <c r="Y4" i="8"/>
  <c r="Y5" i="8"/>
  <c r="Y6" i="8"/>
  <c r="Y7" i="8"/>
  <c r="Y8" i="8"/>
  <c r="Y9" i="8"/>
  <c r="Y10" i="8"/>
  <c r="Y11" i="8"/>
  <c r="Y12" i="8"/>
  <c r="Y13" i="8"/>
  <c r="Y14" i="8"/>
  <c r="Y15" i="8"/>
  <c r="Y16" i="8"/>
  <c r="Y17" i="8"/>
  <c r="Y18" i="8"/>
  <c r="Y19" i="8"/>
  <c r="Y20" i="8"/>
  <c r="Y21" i="8"/>
  <c r="Y22" i="8"/>
  <c r="Y23" i="8"/>
  <c r="Y24" i="8"/>
  <c r="Y25" i="8"/>
  <c r="Y26" i="8"/>
  <c r="Y27" i="8"/>
  <c r="Y28" i="8"/>
  <c r="Y29" i="8"/>
  <c r="Y30" i="8"/>
  <c r="Y31" i="8"/>
  <c r="Y32" i="8"/>
  <c r="Y33" i="8"/>
  <c r="Y34" i="8"/>
  <c r="Y35" i="8"/>
  <c r="Y36" i="8"/>
  <c r="Y37" i="8"/>
  <c r="Y38" i="8"/>
  <c r="Y39" i="8"/>
  <c r="Y40" i="8"/>
  <c r="Y41" i="8"/>
  <c r="Y42" i="8"/>
  <c r="Y43" i="8"/>
  <c r="Y44" i="8"/>
  <c r="Y45" i="8"/>
  <c r="Y46" i="8"/>
  <c r="Y47" i="8"/>
  <c r="Y48" i="8"/>
  <c r="Y49" i="8"/>
  <c r="Y50" i="8"/>
  <c r="Y51" i="8"/>
  <c r="Y52" i="8"/>
  <c r="Y53" i="8"/>
  <c r="Y54" i="8"/>
  <c r="Y55" i="8"/>
  <c r="Y56" i="8"/>
  <c r="Y57" i="8"/>
  <c r="Y58" i="8"/>
  <c r="Y59" i="8"/>
  <c r="Y60" i="8"/>
  <c r="Y61" i="8"/>
  <c r="Y62" i="8"/>
  <c r="Y63" i="8"/>
  <c r="Y64" i="8"/>
  <c r="Y65" i="8"/>
  <c r="Y66" i="8"/>
  <c r="Y67" i="8"/>
  <c r="Y68" i="8"/>
  <c r="Y69" i="8"/>
  <c r="Y70" i="8"/>
  <c r="Y71" i="8"/>
  <c r="Y72" i="8"/>
  <c r="Y73" i="8"/>
  <c r="Y74" i="8"/>
  <c r="Y75" i="8"/>
  <c r="Y76" i="8"/>
  <c r="Y77" i="8"/>
  <c r="Y78" i="8"/>
  <c r="Y79" i="8"/>
  <c r="Y80" i="8"/>
  <c r="Y81" i="8"/>
  <c r="Y2" i="8"/>
  <c r="X3" i="8"/>
  <c r="X4" i="8"/>
  <c r="X5" i="8"/>
  <c r="X6" i="8"/>
  <c r="X7" i="8"/>
  <c r="X8" i="8"/>
  <c r="X9" i="8"/>
  <c r="X10" i="8"/>
  <c r="X11" i="8"/>
  <c r="X12" i="8"/>
  <c r="X13" i="8"/>
  <c r="X14" i="8"/>
  <c r="X15" i="8"/>
  <c r="X16" i="8"/>
  <c r="X17" i="8"/>
  <c r="X18" i="8"/>
  <c r="X19" i="8"/>
  <c r="X20" i="8"/>
  <c r="X21" i="8"/>
  <c r="X22" i="8"/>
  <c r="X23" i="8"/>
  <c r="X24" i="8"/>
  <c r="X25" i="8"/>
  <c r="X26" i="8"/>
  <c r="X27" i="8"/>
  <c r="X28" i="8"/>
  <c r="X29" i="8"/>
  <c r="X30" i="8"/>
  <c r="X31" i="8"/>
  <c r="X32" i="8"/>
  <c r="X33" i="8"/>
  <c r="X34" i="8"/>
  <c r="X35" i="8"/>
  <c r="X36" i="8"/>
  <c r="X37" i="8"/>
  <c r="X38" i="8"/>
  <c r="X39" i="8"/>
  <c r="X40" i="8"/>
  <c r="X41" i="8"/>
  <c r="X42" i="8"/>
  <c r="X43" i="8"/>
  <c r="X44" i="8"/>
  <c r="X45" i="8"/>
  <c r="X46" i="8"/>
  <c r="X47" i="8"/>
  <c r="X48" i="8"/>
  <c r="X49" i="8"/>
  <c r="X50" i="8"/>
  <c r="X51" i="8"/>
  <c r="X52" i="8"/>
  <c r="X53" i="8"/>
  <c r="X54" i="8"/>
  <c r="X55" i="8"/>
  <c r="X56" i="8"/>
  <c r="X57" i="8"/>
  <c r="X58" i="8"/>
  <c r="X59" i="8"/>
  <c r="X60" i="8"/>
  <c r="X61" i="8"/>
  <c r="X62" i="8"/>
  <c r="X63" i="8"/>
  <c r="X64" i="8"/>
  <c r="X65" i="8"/>
  <c r="X66" i="8"/>
  <c r="X67" i="8"/>
  <c r="X68" i="8"/>
  <c r="X69" i="8"/>
  <c r="X70" i="8"/>
  <c r="X71" i="8"/>
  <c r="X72" i="8"/>
  <c r="X73" i="8"/>
  <c r="X74" i="8"/>
  <c r="X75" i="8"/>
  <c r="X76" i="8"/>
  <c r="X77" i="8"/>
  <c r="X78" i="8"/>
  <c r="X79" i="8"/>
  <c r="X80" i="8"/>
  <c r="X81" i="8"/>
  <c r="X2" i="8"/>
  <c r="M3" i="8"/>
  <c r="AF3" i="8" s="1"/>
  <c r="M4" i="8"/>
  <c r="AF4" i="8" s="1"/>
  <c r="M5" i="8"/>
  <c r="AF5" i="8" s="1"/>
  <c r="M6" i="8"/>
  <c r="AF6" i="8" s="1"/>
  <c r="M7" i="8"/>
  <c r="AF7" i="8" s="1"/>
  <c r="M8" i="8"/>
  <c r="AF8" i="8" s="1"/>
  <c r="M9" i="8"/>
  <c r="AF9" i="8" s="1"/>
  <c r="M10" i="8"/>
  <c r="AF10" i="8" s="1"/>
  <c r="M11" i="8"/>
  <c r="AF11" i="8" s="1"/>
  <c r="M12" i="8"/>
  <c r="AF12" i="8" s="1"/>
  <c r="M13" i="8"/>
  <c r="AF13" i="8" s="1"/>
  <c r="M14" i="8"/>
  <c r="AF14" i="8" s="1"/>
  <c r="M15" i="8"/>
  <c r="AF15" i="8" s="1"/>
  <c r="M16" i="8"/>
  <c r="AF16" i="8" s="1"/>
  <c r="M17" i="8"/>
  <c r="AF17" i="8" s="1"/>
  <c r="M18" i="8"/>
  <c r="AF18" i="8" s="1"/>
  <c r="M19" i="8"/>
  <c r="AF19" i="8" s="1"/>
  <c r="M20" i="8"/>
  <c r="AF20" i="8" s="1"/>
  <c r="M21" i="8"/>
  <c r="AF21" i="8" s="1"/>
  <c r="M22" i="8"/>
  <c r="AF22" i="8" s="1"/>
  <c r="M23" i="8"/>
  <c r="AF23" i="8" s="1"/>
  <c r="M24" i="8"/>
  <c r="AF24" i="8" s="1"/>
  <c r="M25" i="8"/>
  <c r="AF25" i="8" s="1"/>
  <c r="M26" i="8"/>
  <c r="AF26" i="8" s="1"/>
  <c r="M27" i="8"/>
  <c r="AF27" i="8" s="1"/>
  <c r="M28" i="8"/>
  <c r="AF28" i="8" s="1"/>
  <c r="M29" i="8"/>
  <c r="AF29" i="8" s="1"/>
  <c r="M30" i="8"/>
  <c r="AF30" i="8" s="1"/>
  <c r="M31" i="8"/>
  <c r="AF31" i="8" s="1"/>
  <c r="M32" i="8"/>
  <c r="AF32" i="8" s="1"/>
  <c r="M33" i="8"/>
  <c r="AF33" i="8" s="1"/>
  <c r="M34" i="8"/>
  <c r="AF34" i="8" s="1"/>
  <c r="M35" i="8"/>
  <c r="AF35" i="8" s="1"/>
  <c r="M36" i="8"/>
  <c r="AF36" i="8" s="1"/>
  <c r="M37" i="8"/>
  <c r="AF37" i="8" s="1"/>
  <c r="M38" i="8"/>
  <c r="AF38" i="8" s="1"/>
  <c r="M39" i="8"/>
  <c r="AF39" i="8" s="1"/>
  <c r="M40" i="8"/>
  <c r="AF40" i="8" s="1"/>
  <c r="M41" i="8"/>
  <c r="AF41" i="8" s="1"/>
  <c r="M42" i="8"/>
  <c r="AF42" i="8" s="1"/>
  <c r="M43" i="8"/>
  <c r="AF43" i="8" s="1"/>
  <c r="M44" i="8"/>
  <c r="AF44" i="8" s="1"/>
  <c r="M45" i="8"/>
  <c r="AF45" i="8" s="1"/>
  <c r="M46" i="8"/>
  <c r="AF46" i="8" s="1"/>
  <c r="M47" i="8"/>
  <c r="AF47" i="8" s="1"/>
  <c r="M48" i="8"/>
  <c r="AF48" i="8" s="1"/>
  <c r="M49" i="8"/>
  <c r="AF49" i="8" s="1"/>
  <c r="M50" i="8"/>
  <c r="AF50" i="8" s="1"/>
  <c r="M51" i="8"/>
  <c r="AF51" i="8" s="1"/>
  <c r="M52" i="8"/>
  <c r="AF52" i="8" s="1"/>
  <c r="M53" i="8"/>
  <c r="AF53" i="8" s="1"/>
  <c r="M54" i="8"/>
  <c r="AF54" i="8" s="1"/>
  <c r="M55" i="8"/>
  <c r="AF55" i="8" s="1"/>
  <c r="M56" i="8"/>
  <c r="AF56" i="8" s="1"/>
  <c r="M57" i="8"/>
  <c r="AF57" i="8" s="1"/>
  <c r="M58" i="8"/>
  <c r="AF58" i="8" s="1"/>
  <c r="M59" i="8"/>
  <c r="AF59" i="8" s="1"/>
  <c r="M60" i="8"/>
  <c r="AF60" i="8" s="1"/>
  <c r="M61" i="8"/>
  <c r="AF61" i="8" s="1"/>
  <c r="M62" i="8"/>
  <c r="AF62" i="8" s="1"/>
  <c r="M63" i="8"/>
  <c r="AF63" i="8" s="1"/>
  <c r="M64" i="8"/>
  <c r="AF64" i="8" s="1"/>
  <c r="M65" i="8"/>
  <c r="AF65" i="8" s="1"/>
  <c r="M66" i="8"/>
  <c r="AF66" i="8" s="1"/>
  <c r="M67" i="8"/>
  <c r="AF67" i="8" s="1"/>
  <c r="M68" i="8"/>
  <c r="AF68" i="8" s="1"/>
  <c r="M69" i="8"/>
  <c r="AF69" i="8" s="1"/>
  <c r="M70" i="8"/>
  <c r="AF70" i="8" s="1"/>
  <c r="M71" i="8"/>
  <c r="AF71" i="8" s="1"/>
  <c r="M72" i="8"/>
  <c r="AF72" i="8" s="1"/>
  <c r="M73" i="8"/>
  <c r="AF73" i="8" s="1"/>
  <c r="M74" i="8"/>
  <c r="AF74" i="8" s="1"/>
  <c r="M75" i="8"/>
  <c r="AF75" i="8" s="1"/>
  <c r="M76" i="8"/>
  <c r="AF76" i="8" s="1"/>
  <c r="M77" i="8"/>
  <c r="AF77" i="8" s="1"/>
  <c r="M78" i="8"/>
  <c r="AF78" i="8" s="1"/>
  <c r="M79" i="8"/>
  <c r="AF79" i="8" s="1"/>
  <c r="M80" i="8"/>
  <c r="AF80" i="8" s="1"/>
  <c r="M81" i="8"/>
  <c r="AF81" i="8" s="1"/>
  <c r="M2" i="8"/>
  <c r="AF2" i="8" s="1"/>
  <c r="N3" i="8"/>
  <c r="N4" i="8"/>
  <c r="N5" i="8"/>
  <c r="N6" i="8"/>
  <c r="N7" i="8"/>
  <c r="N8" i="8"/>
  <c r="N9" i="8"/>
  <c r="N10" i="8"/>
  <c r="N11" i="8"/>
  <c r="N12" i="8"/>
  <c r="N13" i="8"/>
  <c r="N14" i="8"/>
  <c r="N15" i="8"/>
  <c r="N16" i="8"/>
  <c r="N17" i="8"/>
  <c r="N18" i="8"/>
  <c r="N19" i="8"/>
  <c r="N20" i="8"/>
  <c r="N21" i="8"/>
  <c r="N22" i="8"/>
  <c r="N23" i="8"/>
  <c r="N24" i="8"/>
  <c r="N25" i="8"/>
  <c r="N26" i="8"/>
  <c r="N27" i="8"/>
  <c r="N28" i="8"/>
  <c r="N29" i="8"/>
  <c r="N30" i="8"/>
  <c r="N31" i="8"/>
  <c r="N32" i="8"/>
  <c r="N33" i="8"/>
  <c r="N34" i="8"/>
  <c r="N35" i="8"/>
  <c r="N36" i="8"/>
  <c r="N37" i="8"/>
  <c r="N38" i="8"/>
  <c r="N39" i="8"/>
  <c r="N40" i="8"/>
  <c r="N41" i="8"/>
  <c r="N42" i="8"/>
  <c r="N43" i="8"/>
  <c r="N44" i="8"/>
  <c r="N45" i="8"/>
  <c r="N46" i="8"/>
  <c r="N47" i="8"/>
  <c r="N48" i="8"/>
  <c r="N49" i="8"/>
  <c r="N50" i="8"/>
  <c r="N51" i="8"/>
  <c r="N52" i="8"/>
  <c r="N53" i="8"/>
  <c r="N54" i="8"/>
  <c r="N55" i="8"/>
  <c r="N56" i="8"/>
  <c r="N57" i="8"/>
  <c r="N58" i="8"/>
  <c r="N59" i="8"/>
  <c r="N60" i="8"/>
  <c r="N61" i="8"/>
  <c r="N62" i="8"/>
  <c r="N63" i="8"/>
  <c r="N64" i="8"/>
  <c r="N65" i="8"/>
  <c r="N66" i="8"/>
  <c r="N67" i="8"/>
  <c r="N68" i="8"/>
  <c r="N69" i="8"/>
  <c r="N70" i="8"/>
  <c r="N71" i="8"/>
  <c r="N72" i="8"/>
  <c r="N73" i="8"/>
  <c r="N74" i="8"/>
  <c r="N75" i="8"/>
  <c r="N76" i="8"/>
  <c r="N77" i="8"/>
  <c r="N78" i="8"/>
  <c r="N79" i="8"/>
  <c r="N80" i="8"/>
  <c r="N81" i="8"/>
  <c r="N2" i="8"/>
  <c r="D3" i="8"/>
  <c r="D4" i="8"/>
  <c r="D5" i="8"/>
  <c r="D6" i="8"/>
  <c r="D7" i="8"/>
  <c r="D8" i="8"/>
  <c r="D9" i="8"/>
  <c r="D10" i="8"/>
  <c r="D11" i="8"/>
  <c r="D12" i="8"/>
  <c r="D13" i="8"/>
  <c r="D14" i="8"/>
  <c r="D15" i="8"/>
  <c r="D16" i="8"/>
  <c r="D17" i="8"/>
  <c r="D18" i="8"/>
  <c r="D19" i="8"/>
  <c r="D20" i="8"/>
  <c r="D21" i="8"/>
  <c r="D22" i="8"/>
  <c r="D23" i="8"/>
  <c r="D24" i="8"/>
  <c r="D25" i="8"/>
  <c r="D26" i="8"/>
  <c r="D27" i="8"/>
  <c r="D28" i="8"/>
  <c r="D29" i="8"/>
  <c r="D30" i="8"/>
  <c r="D31" i="8"/>
  <c r="D32" i="8"/>
  <c r="D33" i="8"/>
  <c r="D34" i="8"/>
  <c r="D35" i="8"/>
  <c r="D36" i="8"/>
  <c r="D37" i="8"/>
  <c r="D38" i="8"/>
  <c r="D39" i="8"/>
  <c r="D40" i="8"/>
  <c r="D41" i="8"/>
  <c r="D42" i="8"/>
  <c r="D43" i="8"/>
  <c r="D44" i="8"/>
  <c r="D45" i="8"/>
  <c r="D46" i="8"/>
  <c r="D47" i="8"/>
  <c r="D48" i="8"/>
  <c r="D49" i="8"/>
  <c r="D50" i="8"/>
  <c r="D51" i="8"/>
  <c r="D52" i="8"/>
  <c r="D53" i="8"/>
  <c r="D54" i="8"/>
  <c r="D55" i="8"/>
  <c r="D56" i="8"/>
  <c r="D57" i="8"/>
  <c r="D58" i="8"/>
  <c r="D59" i="8"/>
  <c r="D60" i="8"/>
  <c r="D61" i="8"/>
  <c r="D62" i="8"/>
  <c r="D63" i="8"/>
  <c r="D64" i="8"/>
  <c r="D65" i="8"/>
  <c r="D66" i="8"/>
  <c r="D67" i="8"/>
  <c r="D68" i="8"/>
  <c r="D69" i="8"/>
  <c r="D70" i="8"/>
  <c r="D71" i="8"/>
  <c r="D72" i="8"/>
  <c r="D73" i="8"/>
  <c r="D74" i="8"/>
  <c r="D75" i="8"/>
  <c r="D76" i="8"/>
  <c r="D77" i="8"/>
  <c r="D78" i="8"/>
  <c r="D79" i="8"/>
  <c r="D80" i="8"/>
  <c r="D81" i="8"/>
  <c r="D2" i="8"/>
  <c r="C3" i="8"/>
  <c r="C4" i="8"/>
  <c r="C5" i="8"/>
  <c r="C6" i="8"/>
  <c r="C7" i="8"/>
  <c r="C8" i="8"/>
  <c r="C9" i="8"/>
  <c r="C10" i="8"/>
  <c r="C11" i="8"/>
  <c r="C12" i="8"/>
  <c r="C13" i="8"/>
  <c r="C14" i="8"/>
  <c r="C15" i="8"/>
  <c r="C16" i="8"/>
  <c r="C17" i="8"/>
  <c r="C18" i="8"/>
  <c r="C19" i="8"/>
  <c r="C20" i="8"/>
  <c r="C21" i="8"/>
  <c r="C22" i="8"/>
  <c r="C23" i="8"/>
  <c r="C24" i="8"/>
  <c r="C25" i="8"/>
  <c r="C26" i="8"/>
  <c r="C27" i="8"/>
  <c r="C28" i="8"/>
  <c r="C29" i="8"/>
  <c r="C30" i="8"/>
  <c r="C31" i="8"/>
  <c r="C32" i="8"/>
  <c r="C33" i="8"/>
  <c r="C34" i="8"/>
  <c r="C35" i="8"/>
  <c r="C36" i="8"/>
  <c r="C37" i="8"/>
  <c r="C38" i="8"/>
  <c r="C39" i="8"/>
  <c r="C40" i="8"/>
  <c r="C41" i="8"/>
  <c r="C42" i="8"/>
  <c r="C43" i="8"/>
  <c r="C44" i="8"/>
  <c r="C45" i="8"/>
  <c r="C46" i="8"/>
  <c r="C47" i="8"/>
  <c r="C48" i="8"/>
  <c r="C49" i="8"/>
  <c r="C50" i="8"/>
  <c r="C51" i="8"/>
  <c r="C52" i="8"/>
  <c r="C53" i="8"/>
  <c r="C54" i="8"/>
  <c r="C55" i="8"/>
  <c r="C56" i="8"/>
  <c r="C57" i="8"/>
  <c r="C58" i="8"/>
  <c r="C59" i="8"/>
  <c r="C60" i="8"/>
  <c r="C61" i="8"/>
  <c r="C62" i="8"/>
  <c r="C63" i="8"/>
  <c r="C64" i="8"/>
  <c r="C65" i="8"/>
  <c r="C66" i="8"/>
  <c r="C67" i="8"/>
  <c r="C68" i="8"/>
  <c r="C69" i="8"/>
  <c r="C70" i="8"/>
  <c r="C71" i="8"/>
  <c r="C72" i="8"/>
  <c r="C73" i="8"/>
  <c r="C74" i="8"/>
  <c r="C75" i="8"/>
  <c r="C76" i="8"/>
  <c r="C77" i="8"/>
  <c r="C78" i="8"/>
  <c r="C79" i="8"/>
  <c r="C80" i="8"/>
  <c r="C81" i="8"/>
  <c r="C2" i="8"/>
  <c r="BB21" i="25" l="1"/>
  <c r="AX20" i="25"/>
  <c r="O20" i="25"/>
  <c r="Y20" i="25" s="1"/>
  <c r="AE20" i="25" s="1"/>
  <c r="X20" i="25"/>
  <c r="AD20" i="25" s="1"/>
  <c r="P21" i="25"/>
  <c r="AZ21" i="25" s="1"/>
  <c r="AA21" i="25"/>
  <c r="AG21" i="25" s="1"/>
  <c r="Q21" i="25"/>
  <c r="BK21" i="25"/>
  <c r="BQ21" i="25" s="1"/>
  <c r="Z21" i="25"/>
  <c r="AF20" i="25"/>
  <c r="BO20" i="25" s="1"/>
  <c r="BI20" i="25"/>
  <c r="N20" i="25"/>
  <c r="BJ21" i="25"/>
  <c r="BP21" i="25" s="1"/>
  <c r="R21" i="25"/>
  <c r="AY20" i="25"/>
  <c r="BH20" i="25" s="1"/>
  <c r="BN20" i="25" s="1"/>
  <c r="BG21" i="25"/>
  <c r="BM21" i="25" s="1"/>
  <c r="AB21" i="25"/>
  <c r="AH21" i="25" s="1"/>
  <c r="BD21" i="25"/>
  <c r="AR21" i="25"/>
  <c r="AX21" i="25" s="1"/>
  <c r="J22" i="25"/>
  <c r="W22" i="25"/>
  <c r="AB22" i="25" s="1"/>
  <c r="AH22" i="25" s="1"/>
  <c r="AT22" i="25"/>
  <c r="BU23" i="25"/>
  <c r="B22" i="25"/>
  <c r="G22" i="25"/>
  <c r="K22" i="25"/>
  <c r="AL22" i="25"/>
  <c r="AQ22" i="25"/>
  <c r="AU22" i="25"/>
  <c r="BA22" i="25" s="1"/>
  <c r="C22" i="25"/>
  <c r="L22" i="25"/>
  <c r="R22" i="25" s="1"/>
  <c r="U22" i="25"/>
  <c r="D22" i="25"/>
  <c r="V22" i="25"/>
  <c r="AA22" i="25" s="1"/>
  <c r="AG22" i="25" s="1"/>
  <c r="AM22" i="25"/>
  <c r="AP22" i="25" s="1"/>
  <c r="AS22" i="25" s="1"/>
  <c r="AV22" i="25"/>
  <c r="BB22" i="25" s="1"/>
  <c r="BE22" i="25"/>
  <c r="AN22" i="25"/>
  <c r="BF22" i="25"/>
  <c r="J33" i="28"/>
  <c r="I34" i="28"/>
  <c r="V47" i="29"/>
  <c r="U47" i="29"/>
  <c r="A48" i="29"/>
  <c r="F21" i="25"/>
  <c r="I21" i="25" s="1"/>
  <c r="E34" i="28"/>
  <c r="D35" i="28"/>
  <c r="AP21" i="25"/>
  <c r="AS21" i="25" s="1"/>
  <c r="J35" i="29"/>
  <c r="I36" i="29"/>
  <c r="T21" i="25"/>
  <c r="H21" i="25"/>
  <c r="V46" i="28"/>
  <c r="U46" i="28"/>
  <c r="A47" i="28"/>
  <c r="E36" i="29"/>
  <c r="D37" i="29"/>
  <c r="J12" i="1"/>
  <c r="E14" i="1"/>
  <c r="AY22" i="25" l="1"/>
  <c r="BH22" i="25" s="1"/>
  <c r="BN22" i="25" s="1"/>
  <c r="AY21" i="25"/>
  <c r="BH21" i="25" s="1"/>
  <c r="BN21" i="25" s="1"/>
  <c r="AF21" i="25"/>
  <c r="BO21" i="25" s="1"/>
  <c r="BI21" i="25"/>
  <c r="Q22" i="25"/>
  <c r="N21" i="25"/>
  <c r="O21" i="25"/>
  <c r="Y21" i="25" s="1"/>
  <c r="AE21" i="25" s="1"/>
  <c r="Z22" i="25"/>
  <c r="P22" i="25"/>
  <c r="AZ22" i="25" s="1"/>
  <c r="BK22" i="25"/>
  <c r="BQ22" i="25" s="1"/>
  <c r="BJ22" i="25"/>
  <c r="BP22" i="25" s="1"/>
  <c r="X21" i="25"/>
  <c r="AD21" i="25" s="1"/>
  <c r="D38" i="29"/>
  <c r="E37" i="29"/>
  <c r="J34" i="28"/>
  <c r="I35" i="28"/>
  <c r="BD22" i="25"/>
  <c r="AR22" i="25"/>
  <c r="J23" i="25"/>
  <c r="P23" i="25" s="1"/>
  <c r="AZ23" i="25" s="1"/>
  <c r="W23" i="25"/>
  <c r="AB23" i="25" s="1"/>
  <c r="AH23" i="25" s="1"/>
  <c r="AT23" i="25"/>
  <c r="B23" i="25"/>
  <c r="G23" i="25"/>
  <c r="K23" i="25"/>
  <c r="AL23" i="25"/>
  <c r="AQ23" i="25"/>
  <c r="AU23" i="25"/>
  <c r="BA23" i="25" s="1"/>
  <c r="BU24" i="25"/>
  <c r="C23" i="25"/>
  <c r="L23" i="25"/>
  <c r="R23" i="25" s="1"/>
  <c r="U23" i="25"/>
  <c r="Z23" i="25" s="1"/>
  <c r="AM23" i="25"/>
  <c r="AV23" i="25"/>
  <c r="BB23" i="25" s="1"/>
  <c r="BE23" i="25"/>
  <c r="D23" i="25"/>
  <c r="V23" i="25"/>
  <c r="AA23" i="25" s="1"/>
  <c r="AG23" i="25" s="1"/>
  <c r="AN23" i="25"/>
  <c r="BF23" i="25"/>
  <c r="A49" i="29"/>
  <c r="U48" i="29"/>
  <c r="V48" i="29"/>
  <c r="T22" i="25"/>
  <c r="H22" i="25"/>
  <c r="N22" i="25" s="1"/>
  <c r="A48" i="28"/>
  <c r="U47" i="28"/>
  <c r="V47" i="28"/>
  <c r="E35" i="28"/>
  <c r="D36" i="28"/>
  <c r="I37" i="29"/>
  <c r="J36" i="29"/>
  <c r="F22" i="25"/>
  <c r="I22" i="25" s="1"/>
  <c r="O22" i="25" s="1"/>
  <c r="Y22" i="25" s="1"/>
  <c r="AE22" i="25" s="1"/>
  <c r="W23" i="1"/>
  <c r="X23" i="1" s="1"/>
  <c r="I24" i="24" s="1"/>
  <c r="AF22" i="25" l="1"/>
  <c r="BO22" i="25" s="1"/>
  <c r="BI22" i="25"/>
  <c r="BK23" i="25"/>
  <c r="BQ23" i="25" s="1"/>
  <c r="BG22" i="25"/>
  <c r="BM22" i="25" s="1"/>
  <c r="Q23" i="25"/>
  <c r="X22" i="25"/>
  <c r="AD22" i="25" s="1"/>
  <c r="AX22" i="25"/>
  <c r="BJ23" i="25"/>
  <c r="BP23" i="25" s="1"/>
  <c r="BI23" i="25"/>
  <c r="AF23" i="25"/>
  <c r="BO23" i="25" s="1"/>
  <c r="J37" i="29"/>
  <c r="I38" i="29"/>
  <c r="AP23" i="25"/>
  <c r="AS23" i="25" s="1"/>
  <c r="J24" i="25"/>
  <c r="P24" i="25" s="1"/>
  <c r="AZ24" i="25" s="1"/>
  <c r="W24" i="25"/>
  <c r="AB24" i="25" s="1"/>
  <c r="AH24" i="25" s="1"/>
  <c r="B24" i="25"/>
  <c r="AT24" i="25"/>
  <c r="BU25" i="25"/>
  <c r="C24" i="25"/>
  <c r="U24" i="25"/>
  <c r="Z24" i="25" s="1"/>
  <c r="AL24" i="25"/>
  <c r="AQ24" i="25"/>
  <c r="AU24" i="25"/>
  <c r="BA24" i="25" s="1"/>
  <c r="D24" i="25"/>
  <c r="K24" i="25"/>
  <c r="Q24" i="25" s="1"/>
  <c r="V24" i="25"/>
  <c r="AA24" i="25" s="1"/>
  <c r="AG24" i="25" s="1"/>
  <c r="AM24" i="25"/>
  <c r="AV24" i="25"/>
  <c r="BB24" i="25" s="1"/>
  <c r="BE24" i="25"/>
  <c r="BJ24" i="25" s="1"/>
  <c r="BP24" i="25" s="1"/>
  <c r="AN24" i="25"/>
  <c r="BF24" i="25"/>
  <c r="BK24" i="25" s="1"/>
  <c r="BQ24" i="25" s="1"/>
  <c r="G24" i="25"/>
  <c r="L24" i="25"/>
  <c r="R24" i="25" s="1"/>
  <c r="J35" i="28"/>
  <c r="I36" i="28"/>
  <c r="E36" i="28"/>
  <c r="D37" i="28"/>
  <c r="U48" i="28"/>
  <c r="V48" i="28"/>
  <c r="A49" i="28"/>
  <c r="U49" i="29"/>
  <c r="V49" i="29"/>
  <c r="T23" i="25"/>
  <c r="H23" i="25"/>
  <c r="N23" i="25" s="1"/>
  <c r="F23" i="25"/>
  <c r="I23" i="25" s="1"/>
  <c r="O23" i="25" s="1"/>
  <c r="Y23" i="25" s="1"/>
  <c r="AE23" i="25" s="1"/>
  <c r="BD23" i="25"/>
  <c r="AR23" i="25"/>
  <c r="E38" i="29"/>
  <c r="D39" i="29"/>
  <c r="AI24" i="1"/>
  <c r="AJ24" i="1"/>
  <c r="C25" i="24" s="1"/>
  <c r="O25" i="24" s="1"/>
  <c r="AK24" i="1"/>
  <c r="E25" i="24" s="1"/>
  <c r="Q25" i="24" s="1"/>
  <c r="AI25" i="1"/>
  <c r="AJ25" i="1"/>
  <c r="C26" i="24" s="1"/>
  <c r="O26" i="24" s="1"/>
  <c r="AK25" i="1"/>
  <c r="E26" i="24" s="1"/>
  <c r="Q26" i="24" s="1"/>
  <c r="AI26" i="1"/>
  <c r="AJ26" i="1"/>
  <c r="C27" i="24" s="1"/>
  <c r="O27" i="24" s="1"/>
  <c r="AK26" i="1"/>
  <c r="E27" i="24" s="1"/>
  <c r="Q27" i="24" s="1"/>
  <c r="AI27" i="1"/>
  <c r="AJ27" i="1"/>
  <c r="C28" i="24" s="1"/>
  <c r="O28" i="24" s="1"/>
  <c r="AK27" i="1"/>
  <c r="E28" i="24" s="1"/>
  <c r="Q28" i="24" s="1"/>
  <c r="AI28" i="1"/>
  <c r="AJ28" i="1"/>
  <c r="C29" i="24" s="1"/>
  <c r="O29" i="24" s="1"/>
  <c r="AK28" i="1"/>
  <c r="E29" i="24" s="1"/>
  <c r="Q29" i="24" s="1"/>
  <c r="AI29" i="1"/>
  <c r="AJ29" i="1"/>
  <c r="C30" i="24" s="1"/>
  <c r="O30" i="24" s="1"/>
  <c r="AK29" i="1"/>
  <c r="E30" i="24" s="1"/>
  <c r="Q30" i="24" s="1"/>
  <c r="AI30" i="1"/>
  <c r="AJ30" i="1"/>
  <c r="C31" i="24" s="1"/>
  <c r="O31" i="24" s="1"/>
  <c r="AK30" i="1"/>
  <c r="E31" i="24" s="1"/>
  <c r="Q31" i="24" s="1"/>
  <c r="AI31" i="1"/>
  <c r="AJ31" i="1"/>
  <c r="C32" i="24" s="1"/>
  <c r="O32" i="24" s="1"/>
  <c r="AK31" i="1"/>
  <c r="E32" i="24" s="1"/>
  <c r="Q32" i="24" s="1"/>
  <c r="AI32" i="1"/>
  <c r="AJ32" i="1"/>
  <c r="C33" i="24" s="1"/>
  <c r="O33" i="24" s="1"/>
  <c r="AK32" i="1"/>
  <c r="E33" i="24" s="1"/>
  <c r="Q33" i="24" s="1"/>
  <c r="AI33" i="1"/>
  <c r="AJ33" i="1"/>
  <c r="C34" i="24" s="1"/>
  <c r="O34" i="24" s="1"/>
  <c r="AK33" i="1"/>
  <c r="E34" i="24" s="1"/>
  <c r="Q34" i="24" s="1"/>
  <c r="AI34" i="1"/>
  <c r="AJ34" i="1"/>
  <c r="C35" i="24" s="1"/>
  <c r="O35" i="24" s="1"/>
  <c r="AK34" i="1"/>
  <c r="E35" i="24" s="1"/>
  <c r="Q35" i="24" s="1"/>
  <c r="AI35" i="1"/>
  <c r="AJ35" i="1"/>
  <c r="C36" i="24" s="1"/>
  <c r="O36" i="24" s="1"/>
  <c r="AK35" i="1"/>
  <c r="E36" i="24" s="1"/>
  <c r="Q36" i="24" s="1"/>
  <c r="AI36" i="1"/>
  <c r="AJ36" i="1"/>
  <c r="C37" i="24" s="1"/>
  <c r="O37" i="24" s="1"/>
  <c r="AK36" i="1"/>
  <c r="E37" i="24" s="1"/>
  <c r="Q37" i="24" s="1"/>
  <c r="AI37" i="1"/>
  <c r="AJ37" i="1"/>
  <c r="C38" i="24" s="1"/>
  <c r="O38" i="24" s="1"/>
  <c r="AK37" i="1"/>
  <c r="E38" i="24" s="1"/>
  <c r="Q38" i="24" s="1"/>
  <c r="O39" i="24"/>
  <c r="Q39" i="24"/>
  <c r="O40" i="24"/>
  <c r="Q40" i="24"/>
  <c r="O41" i="24"/>
  <c r="Q41" i="24"/>
  <c r="O42" i="24"/>
  <c r="Q42" i="24"/>
  <c r="O43" i="24"/>
  <c r="Q43" i="24"/>
  <c r="O44" i="24"/>
  <c r="Q44" i="24"/>
  <c r="O45" i="24"/>
  <c r="Q45" i="24"/>
  <c r="O46" i="24"/>
  <c r="Q46" i="24"/>
  <c r="O47" i="24"/>
  <c r="Q47" i="24"/>
  <c r="O48" i="24"/>
  <c r="Q48" i="24"/>
  <c r="O49" i="24"/>
  <c r="Q49" i="24"/>
  <c r="O50" i="24"/>
  <c r="Q50" i="24"/>
  <c r="O51" i="24"/>
  <c r="Q51" i="24"/>
  <c r="O52" i="24"/>
  <c r="Q52" i="24"/>
  <c r="O53" i="24"/>
  <c r="Q53" i="24"/>
  <c r="O54" i="24"/>
  <c r="Q54" i="24"/>
  <c r="O55" i="24"/>
  <c r="Q55" i="24"/>
  <c r="O56" i="24"/>
  <c r="Q56" i="24"/>
  <c r="O57" i="24"/>
  <c r="Q57" i="24"/>
  <c r="O58" i="24"/>
  <c r="Q58" i="24"/>
  <c r="O59" i="24"/>
  <c r="Q59" i="24"/>
  <c r="O60" i="24"/>
  <c r="Q60" i="24"/>
  <c r="O61" i="24"/>
  <c r="Q61" i="24"/>
  <c r="O62" i="24"/>
  <c r="Q62" i="24"/>
  <c r="O63" i="24"/>
  <c r="Q63" i="24"/>
  <c r="O64" i="24"/>
  <c r="Q64" i="24"/>
  <c r="O65" i="24"/>
  <c r="Q65" i="24"/>
  <c r="O66" i="24"/>
  <c r="Q66" i="24"/>
  <c r="O67" i="24"/>
  <c r="Q67" i="24"/>
  <c r="O68" i="24"/>
  <c r="Q68" i="24"/>
  <c r="O69" i="24"/>
  <c r="Q69" i="24"/>
  <c r="O70" i="24"/>
  <c r="Q70" i="24"/>
  <c r="O71" i="24"/>
  <c r="Q71" i="24"/>
  <c r="O72" i="24"/>
  <c r="Q72" i="24"/>
  <c r="O73" i="24"/>
  <c r="Q73" i="24"/>
  <c r="O74" i="24"/>
  <c r="Q74" i="24"/>
  <c r="O75" i="24"/>
  <c r="Q75" i="24"/>
  <c r="O76" i="24"/>
  <c r="Q76" i="24"/>
  <c r="O77" i="24"/>
  <c r="Q77" i="24"/>
  <c r="O78" i="24"/>
  <c r="Q78" i="24"/>
  <c r="O79" i="24"/>
  <c r="Q79" i="24"/>
  <c r="O80" i="24"/>
  <c r="Q80" i="24"/>
  <c r="O81" i="24"/>
  <c r="Q81" i="24"/>
  <c r="O82" i="24"/>
  <c r="Q82" i="24"/>
  <c r="O83" i="24"/>
  <c r="Q83" i="24"/>
  <c r="O84" i="24"/>
  <c r="Q84" i="24"/>
  <c r="O85" i="24"/>
  <c r="Q85" i="24"/>
  <c r="O86" i="24"/>
  <c r="Q86" i="24"/>
  <c r="O87" i="24"/>
  <c r="Q87" i="24"/>
  <c r="O88" i="24"/>
  <c r="Q88" i="24"/>
  <c r="O89" i="24"/>
  <c r="Q89" i="24"/>
  <c r="O90" i="24"/>
  <c r="Q90" i="24"/>
  <c r="O91" i="24"/>
  <c r="Q91" i="24"/>
  <c r="O92" i="24"/>
  <c r="Q92" i="24"/>
  <c r="O93" i="24"/>
  <c r="Q93" i="24"/>
  <c r="O94" i="24"/>
  <c r="Q94" i="24"/>
  <c r="O95" i="24"/>
  <c r="Q95" i="24"/>
  <c r="O96" i="24"/>
  <c r="Q96" i="24"/>
  <c r="O97" i="24"/>
  <c r="Q97" i="24"/>
  <c r="O98" i="24"/>
  <c r="Q98" i="24"/>
  <c r="O99" i="24"/>
  <c r="Q99" i="24"/>
  <c r="O100" i="24"/>
  <c r="Q100" i="24"/>
  <c r="O101" i="24"/>
  <c r="Q101" i="24"/>
  <c r="O102" i="24"/>
  <c r="Q102" i="24"/>
  <c r="O103" i="24"/>
  <c r="Q103" i="24"/>
  <c r="AI23" i="1"/>
  <c r="AK23" i="1"/>
  <c r="D38" i="24" l="1"/>
  <c r="P38" i="24" s="1"/>
  <c r="R38" i="24" s="1"/>
  <c r="AE37" i="1"/>
  <c r="AF37" i="1" s="1"/>
  <c r="D35" i="24"/>
  <c r="AG35" i="24" s="1"/>
  <c r="AE34" i="1"/>
  <c r="AF34" i="1" s="1"/>
  <c r="D27" i="24"/>
  <c r="AG27" i="24" s="1"/>
  <c r="AE26" i="1"/>
  <c r="AF26" i="1" s="1"/>
  <c r="D32" i="24"/>
  <c r="P32" i="24" s="1"/>
  <c r="R32" i="24" s="1"/>
  <c r="AE31" i="1"/>
  <c r="AF31" i="1" s="1"/>
  <c r="D37" i="24"/>
  <c r="AG37" i="24" s="1"/>
  <c r="AE36" i="1"/>
  <c r="AF36" i="1" s="1"/>
  <c r="D29" i="24"/>
  <c r="AG29" i="24" s="1"/>
  <c r="AE28" i="1"/>
  <c r="AF28" i="1" s="1"/>
  <c r="D34" i="24"/>
  <c r="AG34" i="24" s="1"/>
  <c r="AE33" i="1"/>
  <c r="AF33" i="1" s="1"/>
  <c r="D26" i="24"/>
  <c r="AG26" i="24" s="1"/>
  <c r="AE25" i="1"/>
  <c r="AF25" i="1" s="1"/>
  <c r="D31" i="24"/>
  <c r="AG31" i="24" s="1"/>
  <c r="AE30" i="1"/>
  <c r="AF30" i="1" s="1"/>
  <c r="D36" i="24"/>
  <c r="AG36" i="24" s="1"/>
  <c r="AE35" i="1"/>
  <c r="AF35" i="1" s="1"/>
  <c r="D28" i="24"/>
  <c r="P28" i="24" s="1"/>
  <c r="R28" i="24" s="1"/>
  <c r="AE27" i="1"/>
  <c r="AF27" i="1" s="1"/>
  <c r="D33" i="24"/>
  <c r="P33" i="24" s="1"/>
  <c r="R33" i="24" s="1"/>
  <c r="AE32" i="1"/>
  <c r="AF32" i="1" s="1"/>
  <c r="D25" i="24"/>
  <c r="AG25" i="24" s="1"/>
  <c r="AE24" i="1"/>
  <c r="AF24" i="1" s="1"/>
  <c r="D30" i="24"/>
  <c r="AG30" i="24" s="1"/>
  <c r="AE29" i="1"/>
  <c r="AF29" i="1" s="1"/>
  <c r="AE23" i="1"/>
  <c r="AF23" i="1" s="1"/>
  <c r="AR55" i="1"/>
  <c r="D24" i="24"/>
  <c r="P24" i="24" s="1"/>
  <c r="AG23" i="1"/>
  <c r="AH23" i="1" s="1"/>
  <c r="AG102" i="24"/>
  <c r="P102" i="24"/>
  <c r="R102" i="24" s="1"/>
  <c r="AG58" i="24"/>
  <c r="P58" i="24"/>
  <c r="R58" i="24" s="1"/>
  <c r="P103" i="24"/>
  <c r="R103" i="24" s="1"/>
  <c r="AG103" i="24"/>
  <c r="P95" i="24"/>
  <c r="R95" i="24" s="1"/>
  <c r="AG95" i="24"/>
  <c r="P87" i="24"/>
  <c r="R87" i="24" s="1"/>
  <c r="AG87" i="24"/>
  <c r="P79" i="24"/>
  <c r="R79" i="24" s="1"/>
  <c r="AG79" i="24"/>
  <c r="P71" i="24"/>
  <c r="R71" i="24" s="1"/>
  <c r="AG71" i="24"/>
  <c r="P63" i="24"/>
  <c r="R63" i="24" s="1"/>
  <c r="AG63" i="24"/>
  <c r="P51" i="24"/>
  <c r="R51" i="24" s="1"/>
  <c r="AG51" i="24"/>
  <c r="P47" i="24"/>
  <c r="R47" i="24" s="1"/>
  <c r="AG47" i="24"/>
  <c r="P39" i="24"/>
  <c r="R39" i="24" s="1"/>
  <c r="AG39" i="24"/>
  <c r="AG100" i="24"/>
  <c r="P100" i="24"/>
  <c r="R100" i="24" s="1"/>
  <c r="AG96" i="24"/>
  <c r="P96" i="24"/>
  <c r="R96" i="24" s="1"/>
  <c r="AG92" i="24"/>
  <c r="P92" i="24"/>
  <c r="R92" i="24" s="1"/>
  <c r="AG88" i="24"/>
  <c r="P88" i="24"/>
  <c r="R88" i="24" s="1"/>
  <c r="AG84" i="24"/>
  <c r="P84" i="24"/>
  <c r="R84" i="24" s="1"/>
  <c r="AG80" i="24"/>
  <c r="P80" i="24"/>
  <c r="R80" i="24" s="1"/>
  <c r="AG76" i="24"/>
  <c r="P76" i="24"/>
  <c r="R76" i="24" s="1"/>
  <c r="AG72" i="24"/>
  <c r="P72" i="24"/>
  <c r="R72" i="24" s="1"/>
  <c r="AG68" i="24"/>
  <c r="P68" i="24"/>
  <c r="R68" i="24" s="1"/>
  <c r="AG64" i="24"/>
  <c r="P64" i="24"/>
  <c r="R64" i="24" s="1"/>
  <c r="AG60" i="24"/>
  <c r="P60" i="24"/>
  <c r="R60" i="24" s="1"/>
  <c r="AG56" i="24"/>
  <c r="P56" i="24"/>
  <c r="R56" i="24" s="1"/>
  <c r="AG52" i="24"/>
  <c r="P52" i="24"/>
  <c r="R52" i="24" s="1"/>
  <c r="AG48" i="24"/>
  <c r="P48" i="24"/>
  <c r="R48" i="24" s="1"/>
  <c r="AG44" i="24"/>
  <c r="P44" i="24"/>
  <c r="R44" i="24" s="1"/>
  <c r="AG40" i="24"/>
  <c r="P40" i="24"/>
  <c r="R40" i="24" s="1"/>
  <c r="AG32" i="24"/>
  <c r="P99" i="24"/>
  <c r="R99" i="24" s="1"/>
  <c r="AG99" i="24"/>
  <c r="P91" i="24"/>
  <c r="R91" i="24" s="1"/>
  <c r="AG91" i="24"/>
  <c r="P83" i="24"/>
  <c r="R83" i="24" s="1"/>
  <c r="AG83" i="24"/>
  <c r="P75" i="24"/>
  <c r="R75" i="24" s="1"/>
  <c r="AG75" i="24"/>
  <c r="P67" i="24"/>
  <c r="R67" i="24" s="1"/>
  <c r="AG67" i="24"/>
  <c r="P59" i="24"/>
  <c r="R59" i="24" s="1"/>
  <c r="AG59" i="24"/>
  <c r="P55" i="24"/>
  <c r="R55" i="24" s="1"/>
  <c r="AG55" i="24"/>
  <c r="P43" i="24"/>
  <c r="R43" i="24" s="1"/>
  <c r="AG43" i="24"/>
  <c r="P101" i="24"/>
  <c r="R101" i="24" s="1"/>
  <c r="AG101" i="24"/>
  <c r="P97" i="24"/>
  <c r="R97" i="24" s="1"/>
  <c r="AG97" i="24"/>
  <c r="P93" i="24"/>
  <c r="R93" i="24" s="1"/>
  <c r="AG93" i="24"/>
  <c r="P89" i="24"/>
  <c r="R89" i="24" s="1"/>
  <c r="AG89" i="24"/>
  <c r="P85" i="24"/>
  <c r="R85" i="24" s="1"/>
  <c r="AG85" i="24"/>
  <c r="P81" i="24"/>
  <c r="R81" i="24" s="1"/>
  <c r="AG81" i="24"/>
  <c r="P77" i="24"/>
  <c r="R77" i="24" s="1"/>
  <c r="AG77" i="24"/>
  <c r="P73" i="24"/>
  <c r="R73" i="24" s="1"/>
  <c r="AG73" i="24"/>
  <c r="P69" i="24"/>
  <c r="R69" i="24" s="1"/>
  <c r="AG69" i="24"/>
  <c r="P65" i="24"/>
  <c r="R65" i="24" s="1"/>
  <c r="AG65" i="24"/>
  <c r="P61" i="24"/>
  <c r="R61" i="24" s="1"/>
  <c r="AG61" i="24"/>
  <c r="P57" i="24"/>
  <c r="R57" i="24" s="1"/>
  <c r="AG57" i="24"/>
  <c r="P53" i="24"/>
  <c r="R53" i="24" s="1"/>
  <c r="AG53" i="24"/>
  <c r="P49" i="24"/>
  <c r="R49" i="24" s="1"/>
  <c r="AG49" i="24"/>
  <c r="P45" i="24"/>
  <c r="R45" i="24" s="1"/>
  <c r="AG45" i="24"/>
  <c r="P41" i="24"/>
  <c r="R41" i="24" s="1"/>
  <c r="AG41" i="24"/>
  <c r="AG98" i="24"/>
  <c r="P98" i="24"/>
  <c r="R98" i="24" s="1"/>
  <c r="AG94" i="24"/>
  <c r="P94" i="24"/>
  <c r="R94" i="24" s="1"/>
  <c r="AG90" i="24"/>
  <c r="P90" i="24"/>
  <c r="R90" i="24" s="1"/>
  <c r="AG86" i="24"/>
  <c r="P86" i="24"/>
  <c r="R86" i="24" s="1"/>
  <c r="AG82" i="24"/>
  <c r="P82" i="24"/>
  <c r="R82" i="24" s="1"/>
  <c r="AG78" i="24"/>
  <c r="P78" i="24"/>
  <c r="R78" i="24" s="1"/>
  <c r="AG74" i="24"/>
  <c r="P74" i="24"/>
  <c r="R74" i="24" s="1"/>
  <c r="AG70" i="24"/>
  <c r="P70" i="24"/>
  <c r="R70" i="24" s="1"/>
  <c r="AG66" i="24"/>
  <c r="P66" i="24"/>
  <c r="R66" i="24" s="1"/>
  <c r="AG62" i="24"/>
  <c r="P62" i="24"/>
  <c r="R62" i="24" s="1"/>
  <c r="AG54" i="24"/>
  <c r="P54" i="24"/>
  <c r="R54" i="24" s="1"/>
  <c r="AG50" i="24"/>
  <c r="P50" i="24"/>
  <c r="R50" i="24" s="1"/>
  <c r="AG46" i="24"/>
  <c r="P46" i="24"/>
  <c r="R46" i="24" s="1"/>
  <c r="AG42" i="24"/>
  <c r="P42" i="24"/>
  <c r="R42" i="24" s="1"/>
  <c r="P34" i="24"/>
  <c r="R34" i="24" s="1"/>
  <c r="E24" i="24"/>
  <c r="Q24" i="24" s="1"/>
  <c r="AY23" i="25"/>
  <c r="BH23" i="25" s="1"/>
  <c r="BN23" i="25" s="1"/>
  <c r="BG23" i="25"/>
  <c r="BM23" i="25" s="1"/>
  <c r="AF24" i="25"/>
  <c r="BO24" i="25" s="1"/>
  <c r="BI24" i="25"/>
  <c r="AX23" i="25"/>
  <c r="X23" i="25"/>
  <c r="AD23" i="25" s="1"/>
  <c r="J25" i="25"/>
  <c r="P25" i="25" s="1"/>
  <c r="AZ25" i="25" s="1"/>
  <c r="W25" i="25"/>
  <c r="AB25" i="25" s="1"/>
  <c r="AH25" i="25" s="1"/>
  <c r="AT25" i="25"/>
  <c r="BU26" i="25"/>
  <c r="B25" i="25"/>
  <c r="G25" i="25"/>
  <c r="K25" i="25"/>
  <c r="Q25" i="25" s="1"/>
  <c r="AL25" i="25"/>
  <c r="AQ25" i="25"/>
  <c r="AU25" i="25"/>
  <c r="BA25" i="25" s="1"/>
  <c r="C25" i="25"/>
  <c r="L25" i="25"/>
  <c r="R25" i="25" s="1"/>
  <c r="U25" i="25"/>
  <c r="Z25" i="25" s="1"/>
  <c r="AM25" i="25"/>
  <c r="AV25" i="25"/>
  <c r="BB25" i="25" s="1"/>
  <c r="BE25" i="25"/>
  <c r="BJ25" i="25" s="1"/>
  <c r="BP25" i="25" s="1"/>
  <c r="D25" i="25"/>
  <c r="V25" i="25"/>
  <c r="AA25" i="25" s="1"/>
  <c r="AG25" i="25" s="1"/>
  <c r="AN25" i="25"/>
  <c r="BF25" i="25"/>
  <c r="BK25" i="25" s="1"/>
  <c r="BQ25" i="25" s="1"/>
  <c r="U49" i="28"/>
  <c r="V49" i="28"/>
  <c r="D40" i="29"/>
  <c r="E39" i="29"/>
  <c r="E37" i="28"/>
  <c r="D38" i="28"/>
  <c r="BD24" i="25"/>
  <c r="AR24" i="25"/>
  <c r="H24" i="25"/>
  <c r="N24" i="25" s="1"/>
  <c r="T24" i="25"/>
  <c r="I39" i="29"/>
  <c r="J38" i="29"/>
  <c r="J36" i="28"/>
  <c r="I37" i="28"/>
  <c r="AP24" i="25"/>
  <c r="AS24" i="25" s="1"/>
  <c r="F24" i="25"/>
  <c r="I24" i="25" s="1"/>
  <c r="O24" i="25" s="1"/>
  <c r="Y24" i="25" s="1"/>
  <c r="AE24" i="25" s="1"/>
  <c r="P27" i="24" l="1"/>
  <c r="R27" i="24" s="1"/>
  <c r="S27" i="24" s="1"/>
  <c r="AA26" i="1" s="1"/>
  <c r="P25" i="24"/>
  <c r="R25" i="24" s="1"/>
  <c r="AG28" i="24"/>
  <c r="P37" i="24"/>
  <c r="R37" i="24" s="1"/>
  <c r="S37" i="24" s="1"/>
  <c r="AA36" i="1" s="1"/>
  <c r="P26" i="24"/>
  <c r="R26" i="24" s="1"/>
  <c r="AG33" i="24"/>
  <c r="AG38" i="24"/>
  <c r="P35" i="24"/>
  <c r="R35" i="24" s="1"/>
  <c r="S35" i="24" s="1"/>
  <c r="AA34" i="1" s="1"/>
  <c r="P30" i="24"/>
  <c r="R30" i="24" s="1"/>
  <c r="Y30" i="24" s="1"/>
  <c r="P31" i="24"/>
  <c r="R31" i="24" s="1"/>
  <c r="S31" i="24" s="1"/>
  <c r="AA30" i="1" s="1"/>
  <c r="P29" i="24"/>
  <c r="R29" i="24" s="1"/>
  <c r="Y29" i="24" s="1"/>
  <c r="P36" i="24"/>
  <c r="R36" i="24" s="1"/>
  <c r="Y36" i="24" s="1"/>
  <c r="B19" i="24"/>
  <c r="S42" i="24"/>
  <c r="Y42" i="24"/>
  <c r="Y70" i="24"/>
  <c r="S70" i="24"/>
  <c r="S45" i="24"/>
  <c r="Y45" i="24"/>
  <c r="Y53" i="24"/>
  <c r="S53" i="24"/>
  <c r="S61" i="24"/>
  <c r="Y61" i="24"/>
  <c r="Y69" i="24"/>
  <c r="S69" i="24"/>
  <c r="Y77" i="24"/>
  <c r="S77" i="24"/>
  <c r="Y85" i="24"/>
  <c r="S85" i="24"/>
  <c r="Y93" i="24"/>
  <c r="S93" i="24"/>
  <c r="Y101" i="24"/>
  <c r="S101" i="24"/>
  <c r="S43" i="24"/>
  <c r="Y43" i="24"/>
  <c r="Y59" i="24"/>
  <c r="S59" i="24"/>
  <c r="S75" i="24"/>
  <c r="Y75" i="24"/>
  <c r="S91" i="24"/>
  <c r="Y91" i="24"/>
  <c r="Y47" i="24"/>
  <c r="S47" i="24"/>
  <c r="S63" i="24"/>
  <c r="Y63" i="24"/>
  <c r="S79" i="24"/>
  <c r="Y79" i="24"/>
  <c r="Y95" i="24"/>
  <c r="S95" i="24"/>
  <c r="AG24" i="24"/>
  <c r="Y38" i="24"/>
  <c r="S38" i="24"/>
  <c r="AA37" i="1" s="1"/>
  <c r="Y46" i="24"/>
  <c r="S46" i="24"/>
  <c r="Y54" i="24"/>
  <c r="S54" i="24"/>
  <c r="S66" i="24"/>
  <c r="Y66" i="24"/>
  <c r="Y74" i="24"/>
  <c r="S74" i="24"/>
  <c r="S82" i="24"/>
  <c r="Y82" i="24"/>
  <c r="S90" i="24"/>
  <c r="Y90" i="24"/>
  <c r="Y98" i="24"/>
  <c r="S98" i="24"/>
  <c r="S44" i="24"/>
  <c r="Y44" i="24"/>
  <c r="S52" i="24"/>
  <c r="Y52" i="24"/>
  <c r="S60" i="24"/>
  <c r="Y60" i="24"/>
  <c r="Y68" i="24"/>
  <c r="S68" i="24"/>
  <c r="Y76" i="24"/>
  <c r="S76" i="24"/>
  <c r="Y84" i="24"/>
  <c r="S84" i="24"/>
  <c r="S92" i="24"/>
  <c r="Y92" i="24"/>
  <c r="S100" i="24"/>
  <c r="Y100" i="24"/>
  <c r="Y102" i="24"/>
  <c r="S102" i="24"/>
  <c r="Y34" i="24"/>
  <c r="S34" i="24"/>
  <c r="AA33" i="1" s="1"/>
  <c r="Y50" i="24"/>
  <c r="S50" i="24"/>
  <c r="S62" i="24"/>
  <c r="Y62" i="24"/>
  <c r="S78" i="24"/>
  <c r="Y78" i="24"/>
  <c r="S86" i="24"/>
  <c r="Y86" i="24"/>
  <c r="S94" i="24"/>
  <c r="Y94" i="24"/>
  <c r="S32" i="24"/>
  <c r="AA31" i="1" s="1"/>
  <c r="Y32" i="24"/>
  <c r="Y40" i="24"/>
  <c r="S40" i="24"/>
  <c r="S48" i="24"/>
  <c r="Y48" i="24"/>
  <c r="S56" i="24"/>
  <c r="Y56" i="24"/>
  <c r="Y64" i="24"/>
  <c r="S64" i="24"/>
  <c r="Y72" i="24"/>
  <c r="S72" i="24"/>
  <c r="S80" i="24"/>
  <c r="Y80" i="24"/>
  <c r="S88" i="24"/>
  <c r="Y88" i="24"/>
  <c r="S96" i="24"/>
  <c r="Y96" i="24"/>
  <c r="S58" i="24"/>
  <c r="Y58" i="24"/>
  <c r="S33" i="24"/>
  <c r="AA32" i="1" s="1"/>
  <c r="Y33" i="24"/>
  <c r="Y41" i="24"/>
  <c r="S41" i="24"/>
  <c r="S49" i="24"/>
  <c r="Y49" i="24"/>
  <c r="S57" i="24"/>
  <c r="Y57" i="24"/>
  <c r="Y65" i="24"/>
  <c r="S65" i="24"/>
  <c r="S73" i="24"/>
  <c r="Y73" i="24"/>
  <c r="S81" i="24"/>
  <c r="Y81" i="24"/>
  <c r="Y89" i="24"/>
  <c r="S89" i="24"/>
  <c r="S97" i="24"/>
  <c r="Y97" i="24"/>
  <c r="Y55" i="24"/>
  <c r="S55" i="24"/>
  <c r="S67" i="24"/>
  <c r="Y67" i="24"/>
  <c r="S83" i="24"/>
  <c r="Y83" i="24"/>
  <c r="S99" i="24"/>
  <c r="Y99" i="24"/>
  <c r="Y39" i="24"/>
  <c r="S39" i="24"/>
  <c r="S51" i="24"/>
  <c r="Y51" i="24"/>
  <c r="Y71" i="24"/>
  <c r="S71" i="24"/>
  <c r="S87" i="24"/>
  <c r="Y87" i="24"/>
  <c r="Y103" i="24"/>
  <c r="S103" i="24"/>
  <c r="S28" i="24"/>
  <c r="AA27" i="1" s="1"/>
  <c r="S25" i="24"/>
  <c r="AA24" i="1" s="1"/>
  <c r="AO3" i="8" s="1"/>
  <c r="R24" i="24"/>
  <c r="AX24" i="25"/>
  <c r="BG24" i="25"/>
  <c r="BM24" i="25" s="1"/>
  <c r="AF25" i="25"/>
  <c r="BO25" i="25" s="1"/>
  <c r="BI25" i="25"/>
  <c r="AY24" i="25"/>
  <c r="BH24" i="25" s="1"/>
  <c r="BN24" i="25" s="1"/>
  <c r="F25" i="25"/>
  <c r="I25" i="25" s="1"/>
  <c r="O25" i="25" s="1"/>
  <c r="Y25" i="25" s="1"/>
  <c r="AE25" i="25" s="1"/>
  <c r="X24" i="25"/>
  <c r="AD24" i="25" s="1"/>
  <c r="BD25" i="25"/>
  <c r="AR25" i="25"/>
  <c r="J37" i="28"/>
  <c r="I38" i="28"/>
  <c r="E38" i="28"/>
  <c r="D39" i="28"/>
  <c r="AP25" i="25"/>
  <c r="AS25" i="25" s="1"/>
  <c r="J26" i="25"/>
  <c r="P26" i="25" s="1"/>
  <c r="AZ26" i="25" s="1"/>
  <c r="W26" i="25"/>
  <c r="AB26" i="25" s="1"/>
  <c r="AH26" i="25" s="1"/>
  <c r="AT26" i="25"/>
  <c r="BU27" i="25"/>
  <c r="B26" i="25"/>
  <c r="G26" i="25"/>
  <c r="K26" i="25"/>
  <c r="Q26" i="25" s="1"/>
  <c r="AL26" i="25"/>
  <c r="AQ26" i="25"/>
  <c r="AU26" i="25"/>
  <c r="BA26" i="25" s="1"/>
  <c r="C26" i="25"/>
  <c r="L26" i="25"/>
  <c r="R26" i="25" s="1"/>
  <c r="U26" i="25"/>
  <c r="Z26" i="25" s="1"/>
  <c r="AM26" i="25"/>
  <c r="AV26" i="25"/>
  <c r="BB26" i="25" s="1"/>
  <c r="BE26" i="25"/>
  <c r="BJ26" i="25" s="1"/>
  <c r="BP26" i="25" s="1"/>
  <c r="D26" i="25"/>
  <c r="V26" i="25"/>
  <c r="AA26" i="25" s="1"/>
  <c r="AG26" i="25" s="1"/>
  <c r="AN26" i="25"/>
  <c r="BF26" i="25"/>
  <c r="BK26" i="25" s="1"/>
  <c r="BQ26" i="25" s="1"/>
  <c r="I40" i="29"/>
  <c r="J39" i="29"/>
  <c r="E40" i="29"/>
  <c r="D41" i="29"/>
  <c r="T25" i="25"/>
  <c r="X25" i="25" s="1"/>
  <c r="AD25" i="25" s="1"/>
  <c r="H25" i="25"/>
  <c r="N25" i="25" s="1"/>
  <c r="AO49" i="8"/>
  <c r="AD24" i="1"/>
  <c r="AD25" i="1"/>
  <c r="AD26" i="1"/>
  <c r="AD27" i="1"/>
  <c r="AD28" i="1"/>
  <c r="AD29" i="1"/>
  <c r="AD30" i="1"/>
  <c r="AD31" i="1"/>
  <c r="AD32" i="1"/>
  <c r="AD33" i="1"/>
  <c r="AD34" i="1"/>
  <c r="AD35" i="1"/>
  <c r="AD36" i="1"/>
  <c r="AD37" i="1"/>
  <c r="AD23" i="1"/>
  <c r="Y31" i="24" l="1"/>
  <c r="Y37" i="24"/>
  <c r="S30" i="24"/>
  <c r="AA29" i="1" s="1"/>
  <c r="AO8" i="8" s="1"/>
  <c r="Y35" i="24"/>
  <c r="S36" i="24"/>
  <c r="AA35" i="1" s="1"/>
  <c r="AO14" i="8" s="1"/>
  <c r="S29" i="24"/>
  <c r="AA28" i="1" s="1"/>
  <c r="AO7" i="8" s="1"/>
  <c r="S26" i="24"/>
  <c r="AA25" i="1" s="1"/>
  <c r="AO4" i="8" s="1"/>
  <c r="S24" i="24"/>
  <c r="AY25" i="25"/>
  <c r="BH25" i="25" s="1"/>
  <c r="BN25" i="25" s="1"/>
  <c r="AX26" i="25"/>
  <c r="BG25" i="25"/>
  <c r="BM25" i="25" s="1"/>
  <c r="AX25" i="25"/>
  <c r="AF26" i="25"/>
  <c r="BO26" i="25" s="1"/>
  <c r="BI26" i="25"/>
  <c r="BD26" i="25"/>
  <c r="BG26" i="25" s="1"/>
  <c r="BM26" i="25" s="1"/>
  <c r="AR26" i="25"/>
  <c r="J27" i="25"/>
  <c r="P27" i="25" s="1"/>
  <c r="AZ27" i="25" s="1"/>
  <c r="W27" i="25"/>
  <c r="AB27" i="25" s="1"/>
  <c r="AH27" i="25" s="1"/>
  <c r="AT27" i="25"/>
  <c r="BU28" i="25"/>
  <c r="B27" i="25"/>
  <c r="G27" i="25"/>
  <c r="K27" i="25"/>
  <c r="Q27" i="25" s="1"/>
  <c r="AL27" i="25"/>
  <c r="AQ27" i="25"/>
  <c r="AU27" i="25"/>
  <c r="BA27" i="25" s="1"/>
  <c r="C27" i="25"/>
  <c r="L27" i="25"/>
  <c r="R27" i="25" s="1"/>
  <c r="U27" i="25"/>
  <c r="Z27" i="25" s="1"/>
  <c r="AM27" i="25"/>
  <c r="AP27" i="25" s="1"/>
  <c r="AS27" i="25" s="1"/>
  <c r="AY27" i="25" s="1"/>
  <c r="BH27" i="25" s="1"/>
  <c r="BN27" i="25" s="1"/>
  <c r="AV27" i="25"/>
  <c r="BB27" i="25" s="1"/>
  <c r="BE27" i="25"/>
  <c r="BJ27" i="25" s="1"/>
  <c r="BP27" i="25" s="1"/>
  <c r="D27" i="25"/>
  <c r="V27" i="25"/>
  <c r="AA27" i="25" s="1"/>
  <c r="AG27" i="25" s="1"/>
  <c r="AN27" i="25"/>
  <c r="BF27" i="25"/>
  <c r="BK27" i="25" s="1"/>
  <c r="BQ27" i="25" s="1"/>
  <c r="I39" i="28"/>
  <c r="J38" i="28"/>
  <c r="D42" i="29"/>
  <c r="E41" i="29"/>
  <c r="F26" i="25"/>
  <c r="I26" i="25" s="1"/>
  <c r="O26" i="25" s="1"/>
  <c r="Y26" i="25" s="1"/>
  <c r="AE26" i="25" s="1"/>
  <c r="E39" i="28"/>
  <c r="D40" i="28"/>
  <c r="J40" i="29"/>
  <c r="I41" i="29"/>
  <c r="T26" i="25"/>
  <c r="X26" i="25" s="1"/>
  <c r="AD26" i="25" s="1"/>
  <c r="H26" i="25"/>
  <c r="N26" i="25" s="1"/>
  <c r="AP26" i="25"/>
  <c r="AS26" i="25" s="1"/>
  <c r="AY26" i="25" s="1"/>
  <c r="BH26" i="25" s="1"/>
  <c r="BN26" i="25" s="1"/>
  <c r="AO60" i="8"/>
  <c r="AO73" i="8"/>
  <c r="AO53" i="8"/>
  <c r="AO9" i="8"/>
  <c r="AO34" i="8"/>
  <c r="AO68" i="8"/>
  <c r="AO13" i="8"/>
  <c r="AO5" i="8"/>
  <c r="AO50" i="8"/>
  <c r="AO51" i="8"/>
  <c r="AO75" i="8"/>
  <c r="AO36" i="8"/>
  <c r="AO20" i="8"/>
  <c r="AO41" i="8"/>
  <c r="AO29" i="8"/>
  <c r="AO78" i="8"/>
  <c r="AO58" i="8"/>
  <c r="AO30" i="8"/>
  <c r="AO64" i="8"/>
  <c r="AO77" i="8"/>
  <c r="AO61" i="8"/>
  <c r="AO33" i="8"/>
  <c r="AO46" i="8"/>
  <c r="AO43" i="8"/>
  <c r="AO72" i="8"/>
  <c r="AO52" i="8"/>
  <c r="AO59" i="8"/>
  <c r="AO11" i="8"/>
  <c r="AO45" i="8"/>
  <c r="AO74" i="8"/>
  <c r="AO6" i="8"/>
  <c r="AO47" i="8"/>
  <c r="AO31" i="8"/>
  <c r="AO15" i="8"/>
  <c r="AO24" i="8"/>
  <c r="AO65" i="8"/>
  <c r="AO54" i="8"/>
  <c r="AO56" i="8"/>
  <c r="AO48" i="8"/>
  <c r="AO40" i="8"/>
  <c r="AO38" i="8"/>
  <c r="AO76" i="8"/>
  <c r="AO81" i="8"/>
  <c r="AO57" i="8"/>
  <c r="AO21" i="8"/>
  <c r="AO70" i="8"/>
  <c r="AO66" i="8"/>
  <c r="AO22" i="8"/>
  <c r="AO67" i="8"/>
  <c r="AO19" i="8"/>
  <c r="AO69" i="8"/>
  <c r="AO37" i="8"/>
  <c r="AO10" i="8"/>
  <c r="AO28" i="8"/>
  <c r="AO12" i="8"/>
  <c r="AO79" i="8"/>
  <c r="AO80" i="8"/>
  <c r="AO55" i="8"/>
  <c r="AO27" i="8"/>
  <c r="AO23" i="8"/>
  <c r="AO44" i="8"/>
  <c r="AO42" i="8"/>
  <c r="AO18" i="8"/>
  <c r="AO25" i="8"/>
  <c r="AO26" i="8"/>
  <c r="AO39" i="8"/>
  <c r="AO32" i="8"/>
  <c r="AO16" i="8"/>
  <c r="AO17" i="8"/>
  <c r="AO62" i="8"/>
  <c r="AO71" i="8"/>
  <c r="AO63" i="8"/>
  <c r="AO35" i="8"/>
  <c r="W24" i="1"/>
  <c r="W25" i="1"/>
  <c r="W26" i="1"/>
  <c r="W27" i="1"/>
  <c r="W28" i="1"/>
  <c r="X28" i="1" s="1"/>
  <c r="W29" i="1"/>
  <c r="X29" i="1" s="1"/>
  <c r="W30" i="1"/>
  <c r="W31" i="1"/>
  <c r="X31" i="1" s="1"/>
  <c r="W32" i="1"/>
  <c r="X32" i="1" s="1"/>
  <c r="W33" i="1"/>
  <c r="X33" i="1" s="1"/>
  <c r="W34" i="1"/>
  <c r="X34" i="1" s="1"/>
  <c r="W35" i="1"/>
  <c r="X35" i="1" s="1"/>
  <c r="W36" i="1"/>
  <c r="X36" i="1" s="1"/>
  <c r="W37" i="1"/>
  <c r="X37" i="1" s="1"/>
  <c r="I34" i="24" l="1"/>
  <c r="W34" i="24" s="1"/>
  <c r="I36" i="24"/>
  <c r="W36" i="24" s="1"/>
  <c r="I33" i="24"/>
  <c r="W33" i="24" s="1"/>
  <c r="I38" i="24"/>
  <c r="W38" i="24" s="1"/>
  <c r="I30" i="24"/>
  <c r="V30" i="24" s="1"/>
  <c r="BA29" i="1" s="1"/>
  <c r="I32" i="24"/>
  <c r="T32" i="24" s="1"/>
  <c r="I37" i="24"/>
  <c r="W37" i="24" s="1"/>
  <c r="I29" i="24"/>
  <c r="W29" i="24" s="1"/>
  <c r="I35" i="24"/>
  <c r="W35" i="24" s="1"/>
  <c r="Z103" i="24"/>
  <c r="AA103" i="24" s="1"/>
  <c r="AD103" i="24"/>
  <c r="T103" i="24"/>
  <c r="V103" i="24"/>
  <c r="AC103" i="24"/>
  <c r="W103" i="24"/>
  <c r="AJ81" i="8" s="1"/>
  <c r="T91" i="24"/>
  <c r="AD91" i="24"/>
  <c r="W91" i="24"/>
  <c r="AJ69" i="8" s="1"/>
  <c r="Z91" i="24"/>
  <c r="AA91" i="24" s="1"/>
  <c r="V91" i="24"/>
  <c r="AC91" i="24"/>
  <c r="T71" i="24"/>
  <c r="Z71" i="24"/>
  <c r="AA71" i="24" s="1"/>
  <c r="AD71" i="24"/>
  <c r="V71" i="24"/>
  <c r="AC71" i="24"/>
  <c r="W71" i="24"/>
  <c r="AJ49" i="8" s="1"/>
  <c r="Z59" i="24"/>
  <c r="AA59" i="24" s="1"/>
  <c r="AD59" i="24"/>
  <c r="T59" i="24"/>
  <c r="W59" i="24"/>
  <c r="AJ37" i="8" s="1"/>
  <c r="V59" i="24"/>
  <c r="AC59" i="24"/>
  <c r="AD47" i="24"/>
  <c r="V47" i="24"/>
  <c r="Z47" i="24"/>
  <c r="AA47" i="24" s="1"/>
  <c r="T47" i="24"/>
  <c r="AC47" i="24"/>
  <c r="W47" i="24"/>
  <c r="AJ25" i="8" s="1"/>
  <c r="AD39" i="24"/>
  <c r="Z39" i="24"/>
  <c r="AA39" i="24" s="1"/>
  <c r="T39" i="24"/>
  <c r="V39" i="24"/>
  <c r="AC39" i="24"/>
  <c r="W39" i="24"/>
  <c r="AJ17" i="8" s="1"/>
  <c r="AD102" i="24"/>
  <c r="Z102" i="24"/>
  <c r="AA102" i="24" s="1"/>
  <c r="V102" i="24"/>
  <c r="T102" i="24"/>
  <c r="W102" i="24"/>
  <c r="AJ80" i="8" s="1"/>
  <c r="AC102" i="24"/>
  <c r="V90" i="24"/>
  <c r="W90" i="24"/>
  <c r="AJ68" i="8" s="1"/>
  <c r="T90" i="24"/>
  <c r="AD90" i="24"/>
  <c r="Z90" i="24"/>
  <c r="AA90" i="24" s="1"/>
  <c r="AC90" i="24"/>
  <c r="Z82" i="24"/>
  <c r="AA82" i="24" s="1"/>
  <c r="AD82" i="24"/>
  <c r="V82" i="24"/>
  <c r="T82" i="24"/>
  <c r="W82" i="24"/>
  <c r="AJ60" i="8" s="1"/>
  <c r="AC82" i="24"/>
  <c r="T74" i="24"/>
  <c r="Z74" i="24"/>
  <c r="AA74" i="24" s="1"/>
  <c r="W74" i="24"/>
  <c r="AJ52" i="8" s="1"/>
  <c r="V74" i="24"/>
  <c r="AD74" i="24"/>
  <c r="AC74" i="24"/>
  <c r="AD62" i="24"/>
  <c r="V62" i="24"/>
  <c r="Z62" i="24"/>
  <c r="AA62" i="24" s="1"/>
  <c r="W62" i="24"/>
  <c r="AJ40" i="8" s="1"/>
  <c r="T62" i="24"/>
  <c r="AC62" i="24"/>
  <c r="AD58" i="24"/>
  <c r="T58" i="24"/>
  <c r="Z58" i="24"/>
  <c r="AA58" i="24" s="1"/>
  <c r="W58" i="24"/>
  <c r="AJ36" i="8" s="1"/>
  <c r="V58" i="24"/>
  <c r="AC58" i="24"/>
  <c r="AD54" i="24"/>
  <c r="Z54" i="24"/>
  <c r="AA54" i="24" s="1"/>
  <c r="V54" i="24"/>
  <c r="T54" i="24"/>
  <c r="W54" i="24"/>
  <c r="AJ32" i="8" s="1"/>
  <c r="AC54" i="24"/>
  <c r="V50" i="24"/>
  <c r="T50" i="24"/>
  <c r="W50" i="24"/>
  <c r="AJ28" i="8" s="1"/>
  <c r="Z50" i="24"/>
  <c r="AA50" i="24" s="1"/>
  <c r="AD50" i="24"/>
  <c r="AC50" i="24"/>
  <c r="Z46" i="24"/>
  <c r="AA46" i="24" s="1"/>
  <c r="AD46" i="24"/>
  <c r="W46" i="24"/>
  <c r="AJ24" i="8" s="1"/>
  <c r="V46" i="24"/>
  <c r="T46" i="24"/>
  <c r="AC46" i="24"/>
  <c r="AD42" i="24"/>
  <c r="Z42" i="24"/>
  <c r="AA42" i="24" s="1"/>
  <c r="V42" i="24"/>
  <c r="T42" i="24"/>
  <c r="W42" i="24"/>
  <c r="AJ20" i="8" s="1"/>
  <c r="AC42" i="24"/>
  <c r="Z38" i="24"/>
  <c r="AA38" i="24" s="1"/>
  <c r="T38" i="24"/>
  <c r="AD38" i="24"/>
  <c r="AC38" i="24"/>
  <c r="Z34" i="24"/>
  <c r="AA34" i="24" s="1"/>
  <c r="AD34" i="24"/>
  <c r="T34" i="24"/>
  <c r="AC34" i="24"/>
  <c r="AD30" i="24"/>
  <c r="T30" i="24"/>
  <c r="Z30" i="24"/>
  <c r="AA30" i="24" s="1"/>
  <c r="AC30" i="24"/>
  <c r="Z95" i="24"/>
  <c r="AA95" i="24" s="1"/>
  <c r="AD95" i="24"/>
  <c r="V95" i="24"/>
  <c r="T95" i="24"/>
  <c r="AC95" i="24"/>
  <c r="W95" i="24"/>
  <c r="AJ73" i="8" s="1"/>
  <c r="AD83" i="24"/>
  <c r="W83" i="24"/>
  <c r="AJ61" i="8" s="1"/>
  <c r="T83" i="24"/>
  <c r="V83" i="24"/>
  <c r="Z83" i="24"/>
  <c r="AA83" i="24" s="1"/>
  <c r="AC83" i="24"/>
  <c r="T79" i="24"/>
  <c r="Z79" i="24"/>
  <c r="AA79" i="24" s="1"/>
  <c r="AD79" i="24"/>
  <c r="V79" i="24"/>
  <c r="AC79" i="24"/>
  <c r="W79" i="24"/>
  <c r="AJ57" i="8" s="1"/>
  <c r="Z67" i="24"/>
  <c r="AA67" i="24" s="1"/>
  <c r="T67" i="24"/>
  <c r="V67" i="24"/>
  <c r="AD67" i="24"/>
  <c r="W67" i="24"/>
  <c r="AJ45" i="8" s="1"/>
  <c r="AC67" i="24"/>
  <c r="Z55" i="24"/>
  <c r="AA55" i="24" s="1"/>
  <c r="AD55" i="24"/>
  <c r="T55" i="24"/>
  <c r="V55" i="24"/>
  <c r="AC55" i="24"/>
  <c r="W55" i="24"/>
  <c r="AJ33" i="8" s="1"/>
  <c r="W43" i="24"/>
  <c r="AJ21" i="8" s="1"/>
  <c r="Z43" i="24"/>
  <c r="AA43" i="24" s="1"/>
  <c r="T43" i="24"/>
  <c r="V43" i="24"/>
  <c r="AD43" i="24"/>
  <c r="AC43" i="24"/>
  <c r="AD35" i="24"/>
  <c r="Z35" i="24"/>
  <c r="AA35" i="24" s="1"/>
  <c r="T35" i="24"/>
  <c r="AC35" i="24"/>
  <c r="AD98" i="24"/>
  <c r="T98" i="24"/>
  <c r="V98" i="24"/>
  <c r="W98" i="24"/>
  <c r="AJ76" i="8" s="1"/>
  <c r="Z98" i="24"/>
  <c r="AA98" i="24" s="1"/>
  <c r="AC98" i="24"/>
  <c r="W94" i="24"/>
  <c r="AJ72" i="8" s="1"/>
  <c r="V94" i="24"/>
  <c r="T94" i="24"/>
  <c r="Z94" i="24"/>
  <c r="AA94" i="24" s="1"/>
  <c r="AD94" i="24"/>
  <c r="AC94" i="24"/>
  <c r="T86" i="24"/>
  <c r="Z86" i="24"/>
  <c r="AA86" i="24" s="1"/>
  <c r="W86" i="24"/>
  <c r="AJ64" i="8" s="1"/>
  <c r="V86" i="24"/>
  <c r="AD86" i="24"/>
  <c r="AC86" i="24"/>
  <c r="T78" i="24"/>
  <c r="W78" i="24"/>
  <c r="AJ56" i="8" s="1"/>
  <c r="AD78" i="24"/>
  <c r="Z78" i="24"/>
  <c r="AA78" i="24" s="1"/>
  <c r="V78" i="24"/>
  <c r="AC78" i="24"/>
  <c r="Z70" i="24"/>
  <c r="AA70" i="24" s="1"/>
  <c r="AD70" i="24"/>
  <c r="W70" i="24"/>
  <c r="AJ48" i="8" s="1"/>
  <c r="V70" i="24"/>
  <c r="T70" i="24"/>
  <c r="AC70" i="24"/>
  <c r="AD66" i="24"/>
  <c r="T66" i="24"/>
  <c r="W66" i="24"/>
  <c r="AJ44" i="8" s="1"/>
  <c r="V66" i="24"/>
  <c r="Z66" i="24"/>
  <c r="AA66" i="24" s="1"/>
  <c r="AC66" i="24"/>
  <c r="T101" i="24"/>
  <c r="AD101" i="24"/>
  <c r="V101" i="24"/>
  <c r="W101" i="24"/>
  <c r="AJ79" i="8" s="1"/>
  <c r="Z101" i="24"/>
  <c r="AA101" i="24" s="1"/>
  <c r="AC101" i="24"/>
  <c r="AD97" i="24"/>
  <c r="W97" i="24"/>
  <c r="AJ75" i="8" s="1"/>
  <c r="Z97" i="24"/>
  <c r="AA97" i="24" s="1"/>
  <c r="V97" i="24"/>
  <c r="T97" i="24"/>
  <c r="AC97" i="24"/>
  <c r="AD93" i="24"/>
  <c r="V93" i="24"/>
  <c r="Z93" i="24"/>
  <c r="AA93" i="24" s="1"/>
  <c r="T93" i="24"/>
  <c r="W93" i="24"/>
  <c r="AJ71" i="8" s="1"/>
  <c r="AC93" i="24"/>
  <c r="AD89" i="24"/>
  <c r="T89" i="24"/>
  <c r="V89" i="24"/>
  <c r="Z89" i="24"/>
  <c r="AA89" i="24" s="1"/>
  <c r="W89" i="24"/>
  <c r="AJ67" i="8" s="1"/>
  <c r="AC89" i="24"/>
  <c r="T85" i="24"/>
  <c r="Z85" i="24"/>
  <c r="AA85" i="24" s="1"/>
  <c r="AD85" i="24"/>
  <c r="V85" i="24"/>
  <c r="W85" i="24"/>
  <c r="AJ63" i="8" s="1"/>
  <c r="AC85" i="24"/>
  <c r="AD81" i="24"/>
  <c r="T81" i="24"/>
  <c r="Z81" i="24"/>
  <c r="AA81" i="24" s="1"/>
  <c r="AC81" i="24"/>
  <c r="V81" i="24"/>
  <c r="W81" i="24"/>
  <c r="AJ59" i="8" s="1"/>
  <c r="V77" i="24"/>
  <c r="AD77" i="24"/>
  <c r="T77" i="24"/>
  <c r="Z77" i="24"/>
  <c r="AA77" i="24" s="1"/>
  <c r="W77" i="24"/>
  <c r="AJ55" i="8" s="1"/>
  <c r="AC77" i="24"/>
  <c r="AD73" i="24"/>
  <c r="T73" i="24"/>
  <c r="Z73" i="24"/>
  <c r="AA73" i="24" s="1"/>
  <c r="V73" i="24"/>
  <c r="W73" i="24"/>
  <c r="AJ51" i="8" s="1"/>
  <c r="AC73" i="24"/>
  <c r="T69" i="24"/>
  <c r="W69" i="24"/>
  <c r="AJ47" i="8" s="1"/>
  <c r="AD69" i="24"/>
  <c r="Z69" i="24"/>
  <c r="AA69" i="24" s="1"/>
  <c r="V69" i="24"/>
  <c r="AC69" i="24"/>
  <c r="V65" i="24"/>
  <c r="T65" i="24"/>
  <c r="Z65" i="24"/>
  <c r="AA65" i="24" s="1"/>
  <c r="AD65" i="24"/>
  <c r="W65" i="24"/>
  <c r="AJ43" i="8" s="1"/>
  <c r="AC65" i="24"/>
  <c r="AD61" i="24"/>
  <c r="Z61" i="24"/>
  <c r="AA61" i="24" s="1"/>
  <c r="T61" i="24"/>
  <c r="V61" i="24"/>
  <c r="W61" i="24"/>
  <c r="AJ39" i="8" s="1"/>
  <c r="AC61" i="24"/>
  <c r="Z57" i="24"/>
  <c r="AA57" i="24" s="1"/>
  <c r="V57" i="24"/>
  <c r="AD57" i="24"/>
  <c r="W57" i="24"/>
  <c r="AJ35" i="8" s="1"/>
  <c r="T57" i="24"/>
  <c r="AC57" i="24"/>
  <c r="T53" i="24"/>
  <c r="Z53" i="24"/>
  <c r="AA53" i="24" s="1"/>
  <c r="V53" i="24"/>
  <c r="AD53" i="24"/>
  <c r="W53" i="24"/>
  <c r="AJ31" i="8" s="1"/>
  <c r="AC53" i="24"/>
  <c r="AD49" i="24"/>
  <c r="T49" i="24"/>
  <c r="Z49" i="24"/>
  <c r="AA49" i="24" s="1"/>
  <c r="AC49" i="24"/>
  <c r="V49" i="24"/>
  <c r="W49" i="24"/>
  <c r="AJ27" i="8" s="1"/>
  <c r="T45" i="24"/>
  <c r="AD45" i="24"/>
  <c r="Z45" i="24"/>
  <c r="AA45" i="24" s="1"/>
  <c r="V45" i="24"/>
  <c r="W45" i="24"/>
  <c r="AJ23" i="8" s="1"/>
  <c r="AC45" i="24"/>
  <c r="T41" i="24"/>
  <c r="AD41" i="24"/>
  <c r="Z41" i="24"/>
  <c r="AA41" i="24" s="1"/>
  <c r="V41" i="24"/>
  <c r="W41" i="24"/>
  <c r="AJ19" i="8" s="1"/>
  <c r="AC41" i="24"/>
  <c r="T37" i="24"/>
  <c r="AD37" i="24"/>
  <c r="Z37" i="24"/>
  <c r="AA37" i="24" s="1"/>
  <c r="AC37" i="24"/>
  <c r="AD33" i="24"/>
  <c r="T33" i="24"/>
  <c r="Z33" i="24"/>
  <c r="AA33" i="24" s="1"/>
  <c r="V33" i="24"/>
  <c r="BA32" i="1" s="1"/>
  <c r="AC33" i="24"/>
  <c r="Z29" i="24"/>
  <c r="AA29" i="24" s="1"/>
  <c r="T29" i="24"/>
  <c r="AD99" i="24"/>
  <c r="T99" i="24"/>
  <c r="W99" i="24"/>
  <c r="AJ77" i="8" s="1"/>
  <c r="Z99" i="24"/>
  <c r="AA99" i="24" s="1"/>
  <c r="V99" i="24"/>
  <c r="AC99" i="24"/>
  <c r="AD87" i="24"/>
  <c r="T87" i="24"/>
  <c r="Z87" i="24"/>
  <c r="AA87" i="24" s="1"/>
  <c r="V87" i="24"/>
  <c r="AC87" i="24"/>
  <c r="W87" i="24"/>
  <c r="AJ65" i="8" s="1"/>
  <c r="AD75" i="24"/>
  <c r="V75" i="24"/>
  <c r="T75" i="24"/>
  <c r="W75" i="24"/>
  <c r="AJ53" i="8" s="1"/>
  <c r="Z75" i="24"/>
  <c r="AA75" i="24" s="1"/>
  <c r="AC75" i="24"/>
  <c r="Z63" i="24"/>
  <c r="AA63" i="24" s="1"/>
  <c r="T63" i="24"/>
  <c r="V63" i="24"/>
  <c r="AD63" i="24"/>
  <c r="W63" i="24"/>
  <c r="AJ41" i="8" s="1"/>
  <c r="AC63" i="24"/>
  <c r="Z51" i="24"/>
  <c r="AA51" i="24" s="1"/>
  <c r="T51" i="24"/>
  <c r="AD51" i="24"/>
  <c r="W51" i="24"/>
  <c r="AJ29" i="8" s="1"/>
  <c r="V51" i="24"/>
  <c r="AC51" i="24"/>
  <c r="AD100" i="24"/>
  <c r="Z100" i="24"/>
  <c r="AA100" i="24" s="1"/>
  <c r="W100" i="24"/>
  <c r="AJ78" i="8" s="1"/>
  <c r="T100" i="24"/>
  <c r="V100" i="24"/>
  <c r="AC100" i="24"/>
  <c r="Z96" i="24"/>
  <c r="AA96" i="24" s="1"/>
  <c r="T96" i="24"/>
  <c r="AD96" i="24"/>
  <c r="W96" i="24"/>
  <c r="AJ74" i="8" s="1"/>
  <c r="V96" i="24"/>
  <c r="AC96" i="24"/>
  <c r="Z92" i="24"/>
  <c r="AA92" i="24" s="1"/>
  <c r="AD92" i="24"/>
  <c r="T92" i="24"/>
  <c r="V92" i="24"/>
  <c r="AC92" i="24"/>
  <c r="W92" i="24"/>
  <c r="AJ70" i="8" s="1"/>
  <c r="Z88" i="24"/>
  <c r="AA88" i="24" s="1"/>
  <c r="AD88" i="24"/>
  <c r="W88" i="24"/>
  <c r="AJ66" i="8" s="1"/>
  <c r="T88" i="24"/>
  <c r="V88" i="24"/>
  <c r="AC88" i="24"/>
  <c r="Z84" i="24"/>
  <c r="AA84" i="24" s="1"/>
  <c r="V84" i="24"/>
  <c r="AD84" i="24"/>
  <c r="T84" i="24"/>
  <c r="AC84" i="24"/>
  <c r="W84" i="24"/>
  <c r="AJ62" i="8" s="1"/>
  <c r="AD80" i="24"/>
  <c r="V80" i="24"/>
  <c r="T80" i="24"/>
  <c r="AC80" i="24"/>
  <c r="Z80" i="24"/>
  <c r="AA80" i="24" s="1"/>
  <c r="W80" i="24"/>
  <c r="AJ58" i="8" s="1"/>
  <c r="AD76" i="24"/>
  <c r="Z76" i="24"/>
  <c r="AA76" i="24" s="1"/>
  <c r="T76" i="24"/>
  <c r="V76" i="24"/>
  <c r="W76" i="24"/>
  <c r="AJ54" i="8" s="1"/>
  <c r="AC76" i="24"/>
  <c r="T72" i="24"/>
  <c r="V72" i="24"/>
  <c r="W72" i="24"/>
  <c r="AJ50" i="8" s="1"/>
  <c r="Z72" i="24"/>
  <c r="AA72" i="24" s="1"/>
  <c r="AD72" i="24"/>
  <c r="AC72" i="24"/>
  <c r="T68" i="24"/>
  <c r="AD68" i="24"/>
  <c r="Z68" i="24"/>
  <c r="AA68" i="24" s="1"/>
  <c r="V68" i="24"/>
  <c r="W68" i="24"/>
  <c r="AJ46" i="8" s="1"/>
  <c r="AC68" i="24"/>
  <c r="T64" i="24"/>
  <c r="AD64" i="24"/>
  <c r="V64" i="24"/>
  <c r="W64" i="24"/>
  <c r="AJ42" i="8" s="1"/>
  <c r="Z64" i="24"/>
  <c r="AA64" i="24" s="1"/>
  <c r="AC64" i="24"/>
  <c r="T60" i="24"/>
  <c r="AD60" i="24"/>
  <c r="Z60" i="24"/>
  <c r="AA60" i="24" s="1"/>
  <c r="V60" i="24"/>
  <c r="W60" i="24"/>
  <c r="AJ38" i="8" s="1"/>
  <c r="AC60" i="24"/>
  <c r="T56" i="24"/>
  <c r="AD56" i="24"/>
  <c r="Z56" i="24"/>
  <c r="AA56" i="24" s="1"/>
  <c r="AC56" i="24"/>
  <c r="W56" i="24"/>
  <c r="AJ34" i="8" s="1"/>
  <c r="V56" i="24"/>
  <c r="Z52" i="24"/>
  <c r="AA52" i="24" s="1"/>
  <c r="T52" i="24"/>
  <c r="V52" i="24"/>
  <c r="AD52" i="24"/>
  <c r="W52" i="24"/>
  <c r="AJ30" i="8" s="1"/>
  <c r="AC52" i="24"/>
  <c r="Z48" i="24"/>
  <c r="AA48" i="24" s="1"/>
  <c r="T48" i="24"/>
  <c r="AD48" i="24"/>
  <c r="V48" i="24"/>
  <c r="W48" i="24"/>
  <c r="AJ26" i="8" s="1"/>
  <c r="AC48" i="24"/>
  <c r="Z44" i="24"/>
  <c r="AA44" i="24" s="1"/>
  <c r="V44" i="24"/>
  <c r="T44" i="24"/>
  <c r="AD44" i="24"/>
  <c r="AC44" i="24"/>
  <c r="W44" i="24"/>
  <c r="AJ22" i="8" s="1"/>
  <c r="Z40" i="24"/>
  <c r="AA40" i="24" s="1"/>
  <c r="AD40" i="24"/>
  <c r="T40" i="24"/>
  <c r="W40" i="24"/>
  <c r="AJ18" i="8" s="1"/>
  <c r="AC40" i="24"/>
  <c r="V40" i="24"/>
  <c r="Z36" i="24"/>
  <c r="AA36" i="24" s="1"/>
  <c r="AD36" i="24"/>
  <c r="T36" i="24"/>
  <c r="AC36" i="24"/>
  <c r="AC32" i="24"/>
  <c r="AD32" i="24"/>
  <c r="X27" i="1"/>
  <c r="AM6" i="8"/>
  <c r="X26" i="1"/>
  <c r="AM5" i="8"/>
  <c r="AA23" i="1"/>
  <c r="AO2" i="8" s="1"/>
  <c r="B12" i="24"/>
  <c r="T6" i="8" s="1"/>
  <c r="AF27" i="25"/>
  <c r="BO27" i="25" s="1"/>
  <c r="BI27" i="25"/>
  <c r="I42" i="29"/>
  <c r="J41" i="29"/>
  <c r="J39" i="28"/>
  <c r="I40" i="28"/>
  <c r="T27" i="25"/>
  <c r="X27" i="25" s="1"/>
  <c r="AD27" i="25" s="1"/>
  <c r="H27" i="25"/>
  <c r="N27" i="25" s="1"/>
  <c r="BD27" i="25"/>
  <c r="BG27" i="25" s="1"/>
  <c r="BM27" i="25" s="1"/>
  <c r="AR27" i="25"/>
  <c r="AX27" i="25" s="1"/>
  <c r="J28" i="25"/>
  <c r="P28" i="25" s="1"/>
  <c r="AZ28" i="25" s="1"/>
  <c r="W28" i="25"/>
  <c r="AB28" i="25" s="1"/>
  <c r="AH28" i="25" s="1"/>
  <c r="AT28" i="25"/>
  <c r="BU29" i="25"/>
  <c r="B28" i="25"/>
  <c r="G28" i="25"/>
  <c r="K28" i="25"/>
  <c r="Q28" i="25" s="1"/>
  <c r="AL28" i="25"/>
  <c r="AQ28" i="25"/>
  <c r="AU28" i="25"/>
  <c r="BA28" i="25" s="1"/>
  <c r="C28" i="25"/>
  <c r="L28" i="25"/>
  <c r="R28" i="25" s="1"/>
  <c r="U28" i="25"/>
  <c r="Z28" i="25" s="1"/>
  <c r="AM28" i="25"/>
  <c r="AV28" i="25"/>
  <c r="BB28" i="25" s="1"/>
  <c r="BE28" i="25"/>
  <c r="BJ28" i="25" s="1"/>
  <c r="BP28" i="25" s="1"/>
  <c r="D28" i="25"/>
  <c r="V28" i="25"/>
  <c r="AA28" i="25" s="1"/>
  <c r="AG28" i="25" s="1"/>
  <c r="AN28" i="25"/>
  <c r="BF28" i="25"/>
  <c r="BK28" i="25" s="1"/>
  <c r="BQ28" i="25" s="1"/>
  <c r="D41" i="28"/>
  <c r="E40" i="28"/>
  <c r="E42" i="29"/>
  <c r="D43" i="29"/>
  <c r="F27" i="25"/>
  <c r="I27" i="25" s="1"/>
  <c r="O27" i="25" s="1"/>
  <c r="Y27" i="25" s="1"/>
  <c r="AE27" i="25" s="1"/>
  <c r="AM3" i="8"/>
  <c r="X24" i="1"/>
  <c r="AM9" i="8"/>
  <c r="X30" i="1"/>
  <c r="AM4" i="8"/>
  <c r="X25" i="1"/>
  <c r="Q7" i="8"/>
  <c r="Q8" i="8"/>
  <c r="Q9" i="8"/>
  <c r="Q10" i="8"/>
  <c r="Q11" i="8"/>
  <c r="Q12" i="8"/>
  <c r="Q13" i="8"/>
  <c r="Q14" i="8"/>
  <c r="Q15" i="8"/>
  <c r="Q16" i="8"/>
  <c r="Q17" i="8"/>
  <c r="Q18" i="8"/>
  <c r="Q19" i="8"/>
  <c r="Q20" i="8"/>
  <c r="Q21" i="8"/>
  <c r="Q22" i="8"/>
  <c r="Q23" i="8"/>
  <c r="Q24" i="8"/>
  <c r="Q25" i="8"/>
  <c r="Q26" i="8"/>
  <c r="Q27" i="8"/>
  <c r="Q28" i="8"/>
  <c r="Q29" i="8"/>
  <c r="Q30" i="8"/>
  <c r="Q31" i="8"/>
  <c r="Q32" i="8"/>
  <c r="Q33" i="8"/>
  <c r="Q34" i="8"/>
  <c r="Q35" i="8"/>
  <c r="Q36" i="8"/>
  <c r="Q37" i="8"/>
  <c r="Q38" i="8"/>
  <c r="Q39" i="8"/>
  <c r="Q40" i="8"/>
  <c r="Q41" i="8"/>
  <c r="Q42" i="8"/>
  <c r="Q43" i="8"/>
  <c r="Q44" i="8"/>
  <c r="Q45" i="8"/>
  <c r="Q46" i="8"/>
  <c r="Q47" i="8"/>
  <c r="Q48" i="8"/>
  <c r="Q49" i="8"/>
  <c r="Q50" i="8"/>
  <c r="Q51" i="8"/>
  <c r="Q52" i="8"/>
  <c r="Q53" i="8"/>
  <c r="Q54" i="8"/>
  <c r="Q55" i="8"/>
  <c r="Q56" i="8"/>
  <c r="Q57" i="8"/>
  <c r="Q58" i="8"/>
  <c r="Q59" i="8"/>
  <c r="Q60" i="8"/>
  <c r="Q61" i="8"/>
  <c r="Q62" i="8"/>
  <c r="Q63" i="8"/>
  <c r="Q64" i="8"/>
  <c r="Q65" i="8"/>
  <c r="Q66" i="8"/>
  <c r="Q67" i="8"/>
  <c r="Q68" i="8"/>
  <c r="Q69" i="8"/>
  <c r="Q70" i="8"/>
  <c r="Q71" i="8"/>
  <c r="Q72" i="8"/>
  <c r="Q73" i="8"/>
  <c r="Q74" i="8"/>
  <c r="Q75" i="8"/>
  <c r="Q76" i="8"/>
  <c r="Q77" i="8"/>
  <c r="Q78" i="8"/>
  <c r="Q79" i="8"/>
  <c r="Q80" i="8"/>
  <c r="Q81" i="8"/>
  <c r="Q3" i="8"/>
  <c r="Q4" i="8"/>
  <c r="Q5" i="8"/>
  <c r="Q6" i="8"/>
  <c r="Q2" i="8"/>
  <c r="V36" i="24" l="1"/>
  <c r="BA35" i="1" s="1"/>
  <c r="V34" i="24"/>
  <c r="BA33" i="1" s="1"/>
  <c r="V37" i="24"/>
  <c r="BA36" i="1" s="1"/>
  <c r="W32" i="24"/>
  <c r="V35" i="24"/>
  <c r="BA34" i="1" s="1"/>
  <c r="V38" i="24"/>
  <c r="BA37" i="1" s="1"/>
  <c r="W30" i="24"/>
  <c r="V32" i="24"/>
  <c r="BA31" i="1" s="1"/>
  <c r="AD29" i="24"/>
  <c r="Z32" i="24"/>
  <c r="AA32" i="24" s="1"/>
  <c r="AC29" i="24"/>
  <c r="V29" i="24"/>
  <c r="BA28" i="1" s="1"/>
  <c r="I31" i="24"/>
  <c r="Z31" i="24" s="1"/>
  <c r="AA31" i="24" s="1"/>
  <c r="I27" i="24"/>
  <c r="Z27" i="24" s="1"/>
  <c r="I28" i="24"/>
  <c r="Z28" i="24" s="1"/>
  <c r="I26" i="24"/>
  <c r="AD26" i="24" s="1"/>
  <c r="I25" i="24"/>
  <c r="Z25" i="24" s="1"/>
  <c r="AE82" i="24"/>
  <c r="AE60" i="24"/>
  <c r="AE45" i="24"/>
  <c r="AE77" i="24"/>
  <c r="AE70" i="24"/>
  <c r="AE46" i="24"/>
  <c r="AE39" i="24"/>
  <c r="AE103" i="24"/>
  <c r="AE68" i="24"/>
  <c r="AE37" i="24"/>
  <c r="AE101" i="24"/>
  <c r="AE47" i="24"/>
  <c r="AE90" i="24"/>
  <c r="AE91" i="24"/>
  <c r="AE35" i="24"/>
  <c r="AE87" i="24"/>
  <c r="AE42" i="24"/>
  <c r="AE50" i="24"/>
  <c r="AE48" i="24"/>
  <c r="AE72" i="24"/>
  <c r="AE96" i="24"/>
  <c r="AE51" i="24"/>
  <c r="AE75" i="24"/>
  <c r="AE99" i="24"/>
  <c r="AE73" i="24"/>
  <c r="AE89" i="24"/>
  <c r="AE66" i="24"/>
  <c r="AE78" i="24"/>
  <c r="AE94" i="24"/>
  <c r="AE58" i="24"/>
  <c r="AE74" i="24"/>
  <c r="AE59" i="24"/>
  <c r="AE79" i="24"/>
  <c r="AE61" i="24"/>
  <c r="AE93" i="24"/>
  <c r="AE86" i="24"/>
  <c r="AE98" i="24"/>
  <c r="AE36" i="24"/>
  <c r="AE76" i="24"/>
  <c r="AE80" i="24"/>
  <c r="AE100" i="24"/>
  <c r="AE49" i="24"/>
  <c r="AE69" i="24"/>
  <c r="AE81" i="24"/>
  <c r="AE85" i="24"/>
  <c r="U50" i="24"/>
  <c r="U54" i="24"/>
  <c r="U58" i="24"/>
  <c r="U82" i="24"/>
  <c r="U102" i="24"/>
  <c r="U47" i="24"/>
  <c r="Y35" i="1"/>
  <c r="U36" i="24"/>
  <c r="U48" i="24"/>
  <c r="U96" i="24"/>
  <c r="U99" i="24"/>
  <c r="AE41" i="24"/>
  <c r="U73" i="24"/>
  <c r="U81" i="24"/>
  <c r="U93" i="24"/>
  <c r="U66" i="24"/>
  <c r="AE34" i="24"/>
  <c r="AE32" i="24"/>
  <c r="AE40" i="24"/>
  <c r="U44" i="24"/>
  <c r="U56" i="24"/>
  <c r="U64" i="24"/>
  <c r="U72" i="24"/>
  <c r="U76" i="24"/>
  <c r="U92" i="24"/>
  <c r="Y28" i="1"/>
  <c r="U29" i="24"/>
  <c r="AE33" i="24"/>
  <c r="U41" i="24"/>
  <c r="U57" i="24"/>
  <c r="U61" i="24"/>
  <c r="U77" i="24"/>
  <c r="U97" i="24"/>
  <c r="AE97" i="24"/>
  <c r="U78" i="24"/>
  <c r="U43" i="24"/>
  <c r="AE55" i="24"/>
  <c r="U79" i="24"/>
  <c r="U83" i="24"/>
  <c r="AE95" i="24"/>
  <c r="Y37" i="1"/>
  <c r="U38" i="24"/>
  <c r="U74" i="24"/>
  <c r="U91" i="24"/>
  <c r="U103" i="24"/>
  <c r="Y34" i="1"/>
  <c r="U35" i="24"/>
  <c r="AE43" i="24"/>
  <c r="AE67" i="24"/>
  <c r="U67" i="24"/>
  <c r="AE83" i="24"/>
  <c r="U95" i="24"/>
  <c r="AE30" i="24"/>
  <c r="Y29" i="1"/>
  <c r="U30" i="24"/>
  <c r="Y33" i="1"/>
  <c r="U34" i="24"/>
  <c r="AE38" i="24"/>
  <c r="U42" i="24"/>
  <c r="AE54" i="24"/>
  <c r="AE62" i="24"/>
  <c r="AE102" i="24"/>
  <c r="AE64" i="24"/>
  <c r="U84" i="24"/>
  <c r="AE88" i="24"/>
  <c r="U100" i="24"/>
  <c r="U51" i="24"/>
  <c r="Y32" i="1"/>
  <c r="U33" i="24"/>
  <c r="U49" i="24"/>
  <c r="U65" i="24"/>
  <c r="U89" i="24"/>
  <c r="T31" i="24"/>
  <c r="Y31" i="1"/>
  <c r="U32" i="24"/>
  <c r="AE52" i="24"/>
  <c r="U52" i="24"/>
  <c r="AE56" i="24"/>
  <c r="U88" i="24"/>
  <c r="AE63" i="24"/>
  <c r="U63" i="24"/>
  <c r="U87" i="24"/>
  <c r="AE53" i="24"/>
  <c r="AE65" i="24"/>
  <c r="U98" i="24"/>
  <c r="U40" i="24"/>
  <c r="AE44" i="24"/>
  <c r="U60" i="24"/>
  <c r="U68" i="24"/>
  <c r="U80" i="24"/>
  <c r="AE84" i="24"/>
  <c r="AE92" i="24"/>
  <c r="U75" i="24"/>
  <c r="Y36" i="1"/>
  <c r="U37" i="24"/>
  <c r="U45" i="24"/>
  <c r="U53" i="24"/>
  <c r="AE57" i="24"/>
  <c r="U69" i="24"/>
  <c r="U85" i="24"/>
  <c r="U101" i="24"/>
  <c r="U70" i="24"/>
  <c r="U86" i="24"/>
  <c r="U94" i="24"/>
  <c r="U55" i="24"/>
  <c r="U46" i="24"/>
  <c r="U62" i="24"/>
  <c r="U90" i="24"/>
  <c r="U39" i="24"/>
  <c r="U59" i="24"/>
  <c r="AE71" i="24"/>
  <c r="U71" i="24"/>
  <c r="T26" i="24"/>
  <c r="AD25" i="24"/>
  <c r="BI28" i="25"/>
  <c r="AF28" i="25"/>
  <c r="BO28" i="25" s="1"/>
  <c r="F28" i="25"/>
  <c r="I28" i="25" s="1"/>
  <c r="O28" i="25" s="1"/>
  <c r="Y28" i="25" s="1"/>
  <c r="AE28" i="25" s="1"/>
  <c r="AP28" i="25"/>
  <c r="AS28" i="25" s="1"/>
  <c r="AY28" i="25" s="1"/>
  <c r="BH28" i="25" s="1"/>
  <c r="BN28" i="25" s="1"/>
  <c r="D44" i="29"/>
  <c r="E43" i="29"/>
  <c r="BD28" i="25"/>
  <c r="BG28" i="25" s="1"/>
  <c r="BM28" i="25" s="1"/>
  <c r="AR28" i="25"/>
  <c r="AX28" i="25" s="1"/>
  <c r="J29" i="25"/>
  <c r="P29" i="25" s="1"/>
  <c r="AZ29" i="25" s="1"/>
  <c r="W29" i="25"/>
  <c r="AB29" i="25" s="1"/>
  <c r="AH29" i="25" s="1"/>
  <c r="AT29" i="25"/>
  <c r="BU30" i="25"/>
  <c r="B29" i="25"/>
  <c r="G29" i="25"/>
  <c r="K29" i="25"/>
  <c r="Q29" i="25" s="1"/>
  <c r="AL29" i="25"/>
  <c r="AQ29" i="25"/>
  <c r="AU29" i="25"/>
  <c r="BA29" i="25" s="1"/>
  <c r="C29" i="25"/>
  <c r="F29" i="25" s="1"/>
  <c r="I29" i="25" s="1"/>
  <c r="O29" i="25" s="1"/>
  <c r="Y29" i="25" s="1"/>
  <c r="AE29" i="25" s="1"/>
  <c r="L29" i="25"/>
  <c r="R29" i="25" s="1"/>
  <c r="U29" i="25"/>
  <c r="Z29" i="25" s="1"/>
  <c r="AM29" i="25"/>
  <c r="AV29" i="25"/>
  <c r="BB29" i="25" s="1"/>
  <c r="BE29" i="25"/>
  <c r="BJ29" i="25" s="1"/>
  <c r="BP29" i="25" s="1"/>
  <c r="D29" i="25"/>
  <c r="V29" i="25"/>
  <c r="AA29" i="25" s="1"/>
  <c r="AG29" i="25" s="1"/>
  <c r="AN29" i="25"/>
  <c r="BF29" i="25"/>
  <c r="BK29" i="25" s="1"/>
  <c r="BQ29" i="25" s="1"/>
  <c r="I41" i="28"/>
  <c r="J40" i="28"/>
  <c r="E41" i="28"/>
  <c r="D42" i="28"/>
  <c r="T28" i="25"/>
  <c r="X28" i="25" s="1"/>
  <c r="AD28" i="25" s="1"/>
  <c r="H28" i="25"/>
  <c r="N28" i="25" s="1"/>
  <c r="I43" i="29"/>
  <c r="J42" i="29"/>
  <c r="AM2" i="8"/>
  <c r="W31" i="24" l="1"/>
  <c r="V31" i="24"/>
  <c r="BA30" i="1" s="1"/>
  <c r="C17" i="24"/>
  <c r="AE29" i="24"/>
  <c r="AD27" i="24"/>
  <c r="AC31" i="24"/>
  <c r="Z26" i="24"/>
  <c r="V26" i="24"/>
  <c r="BA25" i="1" s="1"/>
  <c r="AD28" i="24"/>
  <c r="AD31" i="24"/>
  <c r="AF45" i="24"/>
  <c r="AF75" i="24"/>
  <c r="AF80" i="24"/>
  <c r="AF60" i="24"/>
  <c r="AF32" i="24"/>
  <c r="AB31" i="1"/>
  <c r="AF89" i="24"/>
  <c r="AF49" i="24"/>
  <c r="AF51" i="24"/>
  <c r="AB29" i="1"/>
  <c r="AF30" i="24"/>
  <c r="AF103" i="24"/>
  <c r="AF74" i="24"/>
  <c r="AF78" i="24"/>
  <c r="AF92" i="24"/>
  <c r="AF72" i="24"/>
  <c r="AF56" i="24"/>
  <c r="AF99" i="24"/>
  <c r="AF48" i="24"/>
  <c r="AF47" i="24"/>
  <c r="AF82" i="24"/>
  <c r="AF54" i="24"/>
  <c r="AF59" i="24"/>
  <c r="AF90" i="24"/>
  <c r="AF46" i="24"/>
  <c r="AF94" i="24"/>
  <c r="AF70" i="24"/>
  <c r="AF85" i="24"/>
  <c r="AF98" i="24"/>
  <c r="AF87" i="24"/>
  <c r="AF52" i="24"/>
  <c r="AF84" i="24"/>
  <c r="AF83" i="24"/>
  <c r="AF77" i="24"/>
  <c r="AF57" i="24"/>
  <c r="AF93" i="24"/>
  <c r="AF73" i="24"/>
  <c r="AF71" i="24"/>
  <c r="AF53" i="24"/>
  <c r="AF37" i="24"/>
  <c r="AB36" i="1"/>
  <c r="AF68" i="24"/>
  <c r="AF88" i="24"/>
  <c r="Y30" i="1"/>
  <c r="U31" i="24"/>
  <c r="AF65" i="24"/>
  <c r="AF33" i="24"/>
  <c r="AB32" i="1"/>
  <c r="AF100" i="24"/>
  <c r="AF34" i="24"/>
  <c r="AB33" i="1"/>
  <c r="AF67" i="24"/>
  <c r="AF35" i="24"/>
  <c r="AB34" i="1"/>
  <c r="AF91" i="24"/>
  <c r="AB37" i="1"/>
  <c r="AF38" i="24"/>
  <c r="AF43" i="24"/>
  <c r="AF29" i="24"/>
  <c r="AB28" i="1"/>
  <c r="AF76" i="24"/>
  <c r="AF64" i="24"/>
  <c r="AF44" i="24"/>
  <c r="AF96" i="24"/>
  <c r="AF36" i="24"/>
  <c r="AB35" i="1"/>
  <c r="AF102" i="24"/>
  <c r="AF58" i="24"/>
  <c r="AF50" i="24"/>
  <c r="AF39" i="24"/>
  <c r="AF62" i="24"/>
  <c r="AF55" i="24"/>
  <c r="AF86" i="24"/>
  <c r="AF101" i="24"/>
  <c r="AF69" i="24"/>
  <c r="AF40" i="24"/>
  <c r="AF63" i="24"/>
  <c r="AF42" i="24"/>
  <c r="AF95" i="24"/>
  <c r="AF79" i="24"/>
  <c r="AF97" i="24"/>
  <c r="AF61" i="24"/>
  <c r="AF41" i="24"/>
  <c r="AF66" i="24"/>
  <c r="AF81" i="24"/>
  <c r="Y25" i="1"/>
  <c r="U26" i="24"/>
  <c r="AF29" i="25"/>
  <c r="BO29" i="25" s="1"/>
  <c r="BI29" i="25"/>
  <c r="AP29" i="25"/>
  <c r="AS29" i="25" s="1"/>
  <c r="AY29" i="25" s="1"/>
  <c r="BH29" i="25" s="1"/>
  <c r="BN29" i="25" s="1"/>
  <c r="I42" i="28"/>
  <c r="J41" i="28"/>
  <c r="T29" i="25"/>
  <c r="X29" i="25" s="1"/>
  <c r="AD29" i="25" s="1"/>
  <c r="H29" i="25"/>
  <c r="N29" i="25" s="1"/>
  <c r="D45" i="29"/>
  <c r="E44" i="29"/>
  <c r="I44" i="29"/>
  <c r="J43" i="29"/>
  <c r="D43" i="28"/>
  <c r="E42" i="28"/>
  <c r="BD29" i="25"/>
  <c r="BG29" i="25" s="1"/>
  <c r="BM29" i="25" s="1"/>
  <c r="AR29" i="25"/>
  <c r="AX29" i="25" s="1"/>
  <c r="J30" i="25"/>
  <c r="P30" i="25" s="1"/>
  <c r="AZ30" i="25" s="1"/>
  <c r="W30" i="25"/>
  <c r="AB30" i="25" s="1"/>
  <c r="AH30" i="25" s="1"/>
  <c r="AT30" i="25"/>
  <c r="B30" i="25"/>
  <c r="G30" i="25"/>
  <c r="K30" i="25"/>
  <c r="Q30" i="25" s="1"/>
  <c r="AL30" i="25"/>
  <c r="AQ30" i="25"/>
  <c r="AU30" i="25"/>
  <c r="BA30" i="25" s="1"/>
  <c r="C30" i="25"/>
  <c r="L30" i="25"/>
  <c r="R30" i="25" s="1"/>
  <c r="U30" i="25"/>
  <c r="Z30" i="25" s="1"/>
  <c r="AM30" i="25"/>
  <c r="AP30" i="25" s="1"/>
  <c r="AS30" i="25" s="1"/>
  <c r="AY30" i="25" s="1"/>
  <c r="BH30" i="25" s="1"/>
  <c r="BN30" i="25" s="1"/>
  <c r="AV30" i="25"/>
  <c r="BB30" i="25" s="1"/>
  <c r="BE30" i="25"/>
  <c r="BJ30" i="25" s="1"/>
  <c r="BP30" i="25" s="1"/>
  <c r="AN30" i="25"/>
  <c r="BF30" i="25"/>
  <c r="BK30" i="25" s="1"/>
  <c r="BQ30" i="25" s="1"/>
  <c r="BU31" i="25"/>
  <c r="D30" i="25"/>
  <c r="V30" i="25"/>
  <c r="AA30" i="25" s="1"/>
  <c r="AG30" i="25" s="1"/>
  <c r="AE31" i="24" l="1"/>
  <c r="AF31" i="24"/>
  <c r="AB30" i="1"/>
  <c r="AB25" i="1"/>
  <c r="AF26" i="24"/>
  <c r="AF30" i="25"/>
  <c r="BO30" i="25" s="1"/>
  <c r="BI30" i="25"/>
  <c r="BD30" i="25"/>
  <c r="BG30" i="25" s="1"/>
  <c r="BM30" i="25" s="1"/>
  <c r="AR30" i="25"/>
  <c r="AX30" i="25" s="1"/>
  <c r="J31" i="25"/>
  <c r="P31" i="25" s="1"/>
  <c r="AZ31" i="25" s="1"/>
  <c r="W31" i="25"/>
  <c r="AB31" i="25" s="1"/>
  <c r="AH31" i="25" s="1"/>
  <c r="AT31" i="25"/>
  <c r="B31" i="25"/>
  <c r="G31" i="25"/>
  <c r="K31" i="25"/>
  <c r="Q31" i="25" s="1"/>
  <c r="AL31" i="25"/>
  <c r="AQ31" i="25"/>
  <c r="AU31" i="25"/>
  <c r="BA31" i="25" s="1"/>
  <c r="C31" i="25"/>
  <c r="L31" i="25"/>
  <c r="R31" i="25" s="1"/>
  <c r="U31" i="25"/>
  <c r="Z31" i="25" s="1"/>
  <c r="AM31" i="25"/>
  <c r="AV31" i="25"/>
  <c r="BB31" i="25" s="1"/>
  <c r="BE31" i="25"/>
  <c r="BJ31" i="25" s="1"/>
  <c r="BP31" i="25" s="1"/>
  <c r="D31" i="25"/>
  <c r="V31" i="25"/>
  <c r="AA31" i="25" s="1"/>
  <c r="AG31" i="25" s="1"/>
  <c r="AN31" i="25"/>
  <c r="BF31" i="25"/>
  <c r="BK31" i="25" s="1"/>
  <c r="BQ31" i="25" s="1"/>
  <c r="BU32" i="25"/>
  <c r="F30" i="25"/>
  <c r="I30" i="25" s="1"/>
  <c r="O30" i="25" s="1"/>
  <c r="Y30" i="25" s="1"/>
  <c r="AE30" i="25" s="1"/>
  <c r="J44" i="29"/>
  <c r="I45" i="29"/>
  <c r="D44" i="28"/>
  <c r="E43" i="28"/>
  <c r="D46" i="29"/>
  <c r="E45" i="29"/>
  <c r="I43" i="28"/>
  <c r="J42" i="28"/>
  <c r="T30" i="25"/>
  <c r="X30" i="25" s="1"/>
  <c r="AD30" i="25" s="1"/>
  <c r="H30" i="25"/>
  <c r="N30" i="25" s="1"/>
  <c r="AL23" i="1"/>
  <c r="AF31" i="25" l="1"/>
  <c r="BO31" i="25" s="1"/>
  <c r="BI31" i="25"/>
  <c r="F31" i="25"/>
  <c r="I31" i="25" s="1"/>
  <c r="O31" i="25" s="1"/>
  <c r="Y31" i="25" s="1"/>
  <c r="AE31" i="25" s="1"/>
  <c r="D47" i="29"/>
  <c r="E46" i="29"/>
  <c r="AP31" i="25"/>
  <c r="AS31" i="25" s="1"/>
  <c r="AY31" i="25" s="1"/>
  <c r="BH31" i="25" s="1"/>
  <c r="BN31" i="25" s="1"/>
  <c r="J43" i="28"/>
  <c r="I44" i="28"/>
  <c r="D45" i="28"/>
  <c r="E44" i="28"/>
  <c r="B32" i="25"/>
  <c r="G32" i="25"/>
  <c r="K32" i="25"/>
  <c r="Q32" i="25" s="1"/>
  <c r="AL32" i="25"/>
  <c r="AQ32" i="25"/>
  <c r="AU32" i="25"/>
  <c r="BA32" i="25" s="1"/>
  <c r="C32" i="25"/>
  <c r="L32" i="25"/>
  <c r="R32" i="25" s="1"/>
  <c r="U32" i="25"/>
  <c r="Z32" i="25" s="1"/>
  <c r="AM32" i="25"/>
  <c r="AV32" i="25"/>
  <c r="BB32" i="25" s="1"/>
  <c r="BE32" i="25"/>
  <c r="BJ32" i="25" s="1"/>
  <c r="BP32" i="25" s="1"/>
  <c r="J32" i="25"/>
  <c r="P32" i="25" s="1"/>
  <c r="AZ32" i="25" s="1"/>
  <c r="AT32" i="25"/>
  <c r="D32" i="25"/>
  <c r="V32" i="25"/>
  <c r="AA32" i="25" s="1"/>
  <c r="AG32" i="25" s="1"/>
  <c r="AN32" i="25"/>
  <c r="BU33" i="25"/>
  <c r="W32" i="25"/>
  <c r="AB32" i="25" s="1"/>
  <c r="AH32" i="25" s="1"/>
  <c r="BF32" i="25"/>
  <c r="BK32" i="25" s="1"/>
  <c r="BQ32" i="25" s="1"/>
  <c r="T31" i="25"/>
  <c r="X31" i="25" s="1"/>
  <c r="AD31" i="25" s="1"/>
  <c r="H31" i="25"/>
  <c r="N31" i="25" s="1"/>
  <c r="I46" i="29"/>
  <c r="J45" i="29"/>
  <c r="BD31" i="25"/>
  <c r="BG31" i="25" s="1"/>
  <c r="BM31" i="25" s="1"/>
  <c r="AR31" i="25"/>
  <c r="AX31" i="25" s="1"/>
  <c r="AQ35" i="8"/>
  <c r="AQ18" i="8"/>
  <c r="AQ53" i="8"/>
  <c r="AQ13" i="8"/>
  <c r="AQ74" i="8"/>
  <c r="AQ32" i="8"/>
  <c r="AQ78" i="8"/>
  <c r="AQ10" i="8"/>
  <c r="AQ81" i="8"/>
  <c r="AQ7" i="8"/>
  <c r="AQ76" i="8"/>
  <c r="AQ52" i="8"/>
  <c r="AQ28" i="8"/>
  <c r="AQ12" i="8"/>
  <c r="AQ66" i="8"/>
  <c r="AQ22" i="8"/>
  <c r="AQ49" i="8"/>
  <c r="AQ67" i="8"/>
  <c r="AQ62" i="8"/>
  <c r="AQ64" i="8"/>
  <c r="AQ38" i="8"/>
  <c r="AQ61" i="8"/>
  <c r="AQ29" i="8"/>
  <c r="AQ72" i="8"/>
  <c r="AQ16" i="8"/>
  <c r="AQ30" i="8"/>
  <c r="AQ31" i="8"/>
  <c r="AQ65" i="8"/>
  <c r="AQ59" i="8"/>
  <c r="AQ42" i="8"/>
  <c r="AQ70" i="8"/>
  <c r="AQ33" i="8"/>
  <c r="AQ17" i="8"/>
  <c r="AQ79" i="8"/>
  <c r="AQ80" i="8"/>
  <c r="AQ40" i="8"/>
  <c r="AQ24" i="8"/>
  <c r="AQ8" i="8"/>
  <c r="AQ54" i="8"/>
  <c r="AQ34" i="8"/>
  <c r="AQ14" i="8"/>
  <c r="AQ39" i="8"/>
  <c r="AQ19" i="8"/>
  <c r="AQ73" i="8"/>
  <c r="AQ41" i="8"/>
  <c r="AQ15" i="8"/>
  <c r="AQ77" i="8"/>
  <c r="AQ56" i="8"/>
  <c r="AQ36" i="8"/>
  <c r="AQ20" i="8"/>
  <c r="AQ47" i="8"/>
  <c r="AQ58" i="8"/>
  <c r="AQ69" i="8"/>
  <c r="AQ45" i="8"/>
  <c r="AQ43" i="8"/>
  <c r="AQ68" i="8"/>
  <c r="AQ60" i="8"/>
  <c r="AQ46" i="8"/>
  <c r="AQ51" i="8"/>
  <c r="AQ21" i="8"/>
  <c r="AQ55" i="8"/>
  <c r="AQ44" i="8"/>
  <c r="AQ71" i="8"/>
  <c r="AQ50" i="8"/>
  <c r="AQ63" i="8"/>
  <c r="AQ37" i="8"/>
  <c r="AQ11" i="8"/>
  <c r="AQ26" i="8"/>
  <c r="AQ75" i="8"/>
  <c r="AQ57" i="8"/>
  <c r="AQ25" i="8"/>
  <c r="AQ27" i="8"/>
  <c r="AQ48" i="8"/>
  <c r="AQ23" i="8"/>
  <c r="BI32" i="25" l="1"/>
  <c r="AF32" i="25"/>
  <c r="BO32" i="25" s="1"/>
  <c r="AR32" i="25"/>
  <c r="AX32" i="25" s="1"/>
  <c r="BD32" i="25"/>
  <c r="BG32" i="25" s="1"/>
  <c r="BM32" i="25" s="1"/>
  <c r="I47" i="29"/>
  <c r="J46" i="29"/>
  <c r="F32" i="25"/>
  <c r="I32" i="25" s="1"/>
  <c r="O32" i="25" s="1"/>
  <c r="Y32" i="25" s="1"/>
  <c r="AE32" i="25" s="1"/>
  <c r="D46" i="28"/>
  <c r="E45" i="28"/>
  <c r="T32" i="25"/>
  <c r="X32" i="25" s="1"/>
  <c r="AD32" i="25" s="1"/>
  <c r="H32" i="25"/>
  <c r="N32" i="25" s="1"/>
  <c r="C33" i="25"/>
  <c r="L33" i="25"/>
  <c r="R33" i="25" s="1"/>
  <c r="U33" i="25"/>
  <c r="Z33" i="25" s="1"/>
  <c r="AM33" i="25"/>
  <c r="AV33" i="25"/>
  <c r="BB33" i="25" s="1"/>
  <c r="BE33" i="25"/>
  <c r="BJ33" i="25" s="1"/>
  <c r="BP33" i="25" s="1"/>
  <c r="D33" i="25"/>
  <c r="V33" i="25"/>
  <c r="AA33" i="25" s="1"/>
  <c r="AG33" i="25" s="1"/>
  <c r="AN33" i="25"/>
  <c r="BF33" i="25"/>
  <c r="BK33" i="25" s="1"/>
  <c r="BQ33" i="25" s="1"/>
  <c r="J33" i="25"/>
  <c r="P33" i="25" s="1"/>
  <c r="AZ33" i="25" s="1"/>
  <c r="W33" i="25"/>
  <c r="AB33" i="25" s="1"/>
  <c r="AH33" i="25" s="1"/>
  <c r="AT33" i="25"/>
  <c r="BU34" i="25"/>
  <c r="B33" i="25"/>
  <c r="G33" i="25"/>
  <c r="K33" i="25"/>
  <c r="Q33" i="25" s="1"/>
  <c r="AL33" i="25"/>
  <c r="AQ33" i="25"/>
  <c r="AU33" i="25"/>
  <c r="BA33" i="25" s="1"/>
  <c r="AP32" i="25"/>
  <c r="AS32" i="25" s="1"/>
  <c r="AY32" i="25" s="1"/>
  <c r="BH32" i="25" s="1"/>
  <c r="BN32" i="25" s="1"/>
  <c r="I45" i="28"/>
  <c r="J44" i="28"/>
  <c r="D48" i="29"/>
  <c r="E47" i="29"/>
  <c r="AQ9" i="8"/>
  <c r="AQ4" i="8"/>
  <c r="CC18" i="8"/>
  <c r="CD18" i="8"/>
  <c r="CE18" i="8"/>
  <c r="CF18" i="8"/>
  <c r="CG18" i="8"/>
  <c r="CH18" i="8"/>
  <c r="CC19" i="8"/>
  <c r="CD19" i="8"/>
  <c r="CE19" i="8"/>
  <c r="CF19" i="8"/>
  <c r="CG19" i="8"/>
  <c r="CH19" i="8"/>
  <c r="CC20" i="8"/>
  <c r="CD20" i="8"/>
  <c r="CE20" i="8"/>
  <c r="CF20" i="8"/>
  <c r="CG20" i="8"/>
  <c r="CH20" i="8"/>
  <c r="CC21" i="8"/>
  <c r="CD21" i="8"/>
  <c r="CE21" i="8"/>
  <c r="CF21" i="8"/>
  <c r="CG21" i="8"/>
  <c r="CH21" i="8"/>
  <c r="CC22" i="8"/>
  <c r="CD22" i="8"/>
  <c r="CE22" i="8"/>
  <c r="CF22" i="8"/>
  <c r="CG22" i="8"/>
  <c r="CH22" i="8"/>
  <c r="CC23" i="8"/>
  <c r="CD23" i="8"/>
  <c r="CE23" i="8"/>
  <c r="CF23" i="8"/>
  <c r="CG23" i="8"/>
  <c r="CH23" i="8"/>
  <c r="CC24" i="8"/>
  <c r="CD24" i="8"/>
  <c r="CE24" i="8"/>
  <c r="CF24" i="8"/>
  <c r="CG24" i="8"/>
  <c r="CH24" i="8"/>
  <c r="CC25" i="8"/>
  <c r="CD25" i="8"/>
  <c r="CE25" i="8"/>
  <c r="CF25" i="8"/>
  <c r="CG25" i="8"/>
  <c r="CH25" i="8"/>
  <c r="CC26" i="8"/>
  <c r="CD26" i="8"/>
  <c r="CE26" i="8"/>
  <c r="CF26" i="8"/>
  <c r="CG26" i="8"/>
  <c r="CH26" i="8"/>
  <c r="CC27" i="8"/>
  <c r="CD27" i="8"/>
  <c r="CE27" i="8"/>
  <c r="CF27" i="8"/>
  <c r="CG27" i="8"/>
  <c r="CH27" i="8"/>
  <c r="CC28" i="8"/>
  <c r="CD28" i="8"/>
  <c r="CE28" i="8"/>
  <c r="CF28" i="8"/>
  <c r="CG28" i="8"/>
  <c r="CH28" i="8"/>
  <c r="CC29" i="8"/>
  <c r="CD29" i="8"/>
  <c r="CE29" i="8"/>
  <c r="CF29" i="8"/>
  <c r="CG29" i="8"/>
  <c r="CH29" i="8"/>
  <c r="CC30" i="8"/>
  <c r="CD30" i="8"/>
  <c r="CE30" i="8"/>
  <c r="CF30" i="8"/>
  <c r="CG30" i="8"/>
  <c r="CH30" i="8"/>
  <c r="CC31" i="8"/>
  <c r="CD31" i="8"/>
  <c r="CE31" i="8"/>
  <c r="CF31" i="8"/>
  <c r="CG31" i="8"/>
  <c r="CH31" i="8"/>
  <c r="CC32" i="8"/>
  <c r="CD32" i="8"/>
  <c r="CE32" i="8"/>
  <c r="CF32" i="8"/>
  <c r="CG32" i="8"/>
  <c r="CH32" i="8"/>
  <c r="CC33" i="8"/>
  <c r="CD33" i="8"/>
  <c r="CE33" i="8"/>
  <c r="CF33" i="8"/>
  <c r="CG33" i="8"/>
  <c r="CH33" i="8"/>
  <c r="CC34" i="8"/>
  <c r="CD34" i="8"/>
  <c r="CE34" i="8"/>
  <c r="CF34" i="8"/>
  <c r="CG34" i="8"/>
  <c r="CH34" i="8"/>
  <c r="CC35" i="8"/>
  <c r="CD35" i="8"/>
  <c r="CE35" i="8"/>
  <c r="CF35" i="8"/>
  <c r="CG35" i="8"/>
  <c r="CH35" i="8"/>
  <c r="CC36" i="8"/>
  <c r="CD36" i="8"/>
  <c r="CE36" i="8"/>
  <c r="CF36" i="8"/>
  <c r="CG36" i="8"/>
  <c r="CH36" i="8"/>
  <c r="CC37" i="8"/>
  <c r="CD37" i="8"/>
  <c r="CE37" i="8"/>
  <c r="CF37" i="8"/>
  <c r="CG37" i="8"/>
  <c r="CH37" i="8"/>
  <c r="CC38" i="8"/>
  <c r="CD38" i="8"/>
  <c r="CE38" i="8"/>
  <c r="CF38" i="8"/>
  <c r="CG38" i="8"/>
  <c r="CH38" i="8"/>
  <c r="CC39" i="8"/>
  <c r="CD39" i="8"/>
  <c r="CE39" i="8"/>
  <c r="CF39" i="8"/>
  <c r="CG39" i="8"/>
  <c r="CH39" i="8"/>
  <c r="CC40" i="8"/>
  <c r="CD40" i="8"/>
  <c r="CE40" i="8"/>
  <c r="CF40" i="8"/>
  <c r="CG40" i="8"/>
  <c r="CH40" i="8"/>
  <c r="CC41" i="8"/>
  <c r="CD41" i="8"/>
  <c r="CE41" i="8"/>
  <c r="CF41" i="8"/>
  <c r="CG41" i="8"/>
  <c r="CH41" i="8"/>
  <c r="CC42" i="8"/>
  <c r="CD42" i="8"/>
  <c r="CE42" i="8"/>
  <c r="CF42" i="8"/>
  <c r="CG42" i="8"/>
  <c r="CH42" i="8"/>
  <c r="CC43" i="8"/>
  <c r="CD43" i="8"/>
  <c r="CE43" i="8"/>
  <c r="CF43" i="8"/>
  <c r="CG43" i="8"/>
  <c r="CH43" i="8"/>
  <c r="CC44" i="8"/>
  <c r="CD44" i="8"/>
  <c r="CE44" i="8"/>
  <c r="CF44" i="8"/>
  <c r="CG44" i="8"/>
  <c r="CH44" i="8"/>
  <c r="CC45" i="8"/>
  <c r="CD45" i="8"/>
  <c r="CE45" i="8"/>
  <c r="CF45" i="8"/>
  <c r="CG45" i="8"/>
  <c r="CH45" i="8"/>
  <c r="CC46" i="8"/>
  <c r="CD46" i="8"/>
  <c r="CE46" i="8"/>
  <c r="CF46" i="8"/>
  <c r="CG46" i="8"/>
  <c r="CH46" i="8"/>
  <c r="CC47" i="8"/>
  <c r="CD47" i="8"/>
  <c r="CE47" i="8"/>
  <c r="CF47" i="8"/>
  <c r="CG47" i="8"/>
  <c r="CH47" i="8"/>
  <c r="CC48" i="8"/>
  <c r="CD48" i="8"/>
  <c r="CE48" i="8"/>
  <c r="CF48" i="8"/>
  <c r="CG48" i="8"/>
  <c r="CH48" i="8"/>
  <c r="CC49" i="8"/>
  <c r="CD49" i="8"/>
  <c r="CE49" i="8"/>
  <c r="CF49" i="8"/>
  <c r="CG49" i="8"/>
  <c r="CH49" i="8"/>
  <c r="CC50" i="8"/>
  <c r="CD50" i="8"/>
  <c r="CE50" i="8"/>
  <c r="CF50" i="8"/>
  <c r="CG50" i="8"/>
  <c r="CH50" i="8"/>
  <c r="CC51" i="8"/>
  <c r="CD51" i="8"/>
  <c r="CE51" i="8"/>
  <c r="CF51" i="8"/>
  <c r="CG51" i="8"/>
  <c r="CH51" i="8"/>
  <c r="CC52" i="8"/>
  <c r="CD52" i="8"/>
  <c r="CE52" i="8"/>
  <c r="CF52" i="8"/>
  <c r="CG52" i="8"/>
  <c r="CH52" i="8"/>
  <c r="CC53" i="8"/>
  <c r="CD53" i="8"/>
  <c r="CE53" i="8"/>
  <c r="CF53" i="8"/>
  <c r="CG53" i="8"/>
  <c r="CH53" i="8"/>
  <c r="CC54" i="8"/>
  <c r="CD54" i="8"/>
  <c r="CE54" i="8"/>
  <c r="CF54" i="8"/>
  <c r="CG54" i="8"/>
  <c r="CH54" i="8"/>
  <c r="CC55" i="8"/>
  <c r="CD55" i="8"/>
  <c r="CE55" i="8"/>
  <c r="CF55" i="8"/>
  <c r="CG55" i="8"/>
  <c r="CH55" i="8"/>
  <c r="CC56" i="8"/>
  <c r="CD56" i="8"/>
  <c r="CE56" i="8"/>
  <c r="CF56" i="8"/>
  <c r="CG56" i="8"/>
  <c r="CH56" i="8"/>
  <c r="CC57" i="8"/>
  <c r="CD57" i="8"/>
  <c r="CE57" i="8"/>
  <c r="CF57" i="8"/>
  <c r="CG57" i="8"/>
  <c r="CH57" i="8"/>
  <c r="CC58" i="8"/>
  <c r="CD58" i="8"/>
  <c r="CE58" i="8"/>
  <c r="CF58" i="8"/>
  <c r="CG58" i="8"/>
  <c r="CH58" i="8"/>
  <c r="CC59" i="8"/>
  <c r="CD59" i="8"/>
  <c r="CE59" i="8"/>
  <c r="CF59" i="8"/>
  <c r="CG59" i="8"/>
  <c r="CH59" i="8"/>
  <c r="CC60" i="8"/>
  <c r="CD60" i="8"/>
  <c r="CE60" i="8"/>
  <c r="CF60" i="8"/>
  <c r="CG60" i="8"/>
  <c r="CH60" i="8"/>
  <c r="CC61" i="8"/>
  <c r="CD61" i="8"/>
  <c r="CE61" i="8"/>
  <c r="CF61" i="8"/>
  <c r="CG61" i="8"/>
  <c r="CH61" i="8"/>
  <c r="CC62" i="8"/>
  <c r="CD62" i="8"/>
  <c r="CE62" i="8"/>
  <c r="CF62" i="8"/>
  <c r="CG62" i="8"/>
  <c r="CH62" i="8"/>
  <c r="CC63" i="8"/>
  <c r="CD63" i="8"/>
  <c r="CE63" i="8"/>
  <c r="CF63" i="8"/>
  <c r="CG63" i="8"/>
  <c r="CH63" i="8"/>
  <c r="CC64" i="8"/>
  <c r="CD64" i="8"/>
  <c r="CE64" i="8"/>
  <c r="CF64" i="8"/>
  <c r="CG64" i="8"/>
  <c r="CH64" i="8"/>
  <c r="CC65" i="8"/>
  <c r="CD65" i="8"/>
  <c r="CE65" i="8"/>
  <c r="CF65" i="8"/>
  <c r="CG65" i="8"/>
  <c r="CH65" i="8"/>
  <c r="CC66" i="8"/>
  <c r="CD66" i="8"/>
  <c r="CE66" i="8"/>
  <c r="CF66" i="8"/>
  <c r="CG66" i="8"/>
  <c r="CH66" i="8"/>
  <c r="CC67" i="8"/>
  <c r="CD67" i="8"/>
  <c r="CE67" i="8"/>
  <c r="CF67" i="8"/>
  <c r="CG67" i="8"/>
  <c r="CH67" i="8"/>
  <c r="CC68" i="8"/>
  <c r="CD68" i="8"/>
  <c r="CE68" i="8"/>
  <c r="CF68" i="8"/>
  <c r="CG68" i="8"/>
  <c r="CH68" i="8"/>
  <c r="CC69" i="8"/>
  <c r="CD69" i="8"/>
  <c r="CE69" i="8"/>
  <c r="CF69" i="8"/>
  <c r="CG69" i="8"/>
  <c r="CH69" i="8"/>
  <c r="CC70" i="8"/>
  <c r="CD70" i="8"/>
  <c r="CE70" i="8"/>
  <c r="CF70" i="8"/>
  <c r="CG70" i="8"/>
  <c r="CH70" i="8"/>
  <c r="CC71" i="8"/>
  <c r="CD71" i="8"/>
  <c r="CE71" i="8"/>
  <c r="CF71" i="8"/>
  <c r="CG71" i="8"/>
  <c r="CH71" i="8"/>
  <c r="CC72" i="8"/>
  <c r="CD72" i="8"/>
  <c r="CE72" i="8"/>
  <c r="CF72" i="8"/>
  <c r="CG72" i="8"/>
  <c r="CH72" i="8"/>
  <c r="CC73" i="8"/>
  <c r="CD73" i="8"/>
  <c r="CE73" i="8"/>
  <c r="CF73" i="8"/>
  <c r="CG73" i="8"/>
  <c r="CH73" i="8"/>
  <c r="CC74" i="8"/>
  <c r="CD74" i="8"/>
  <c r="CE74" i="8"/>
  <c r="CF74" i="8"/>
  <c r="CG74" i="8"/>
  <c r="CH74" i="8"/>
  <c r="CC75" i="8"/>
  <c r="CD75" i="8"/>
  <c r="CE75" i="8"/>
  <c r="CF75" i="8"/>
  <c r="CG75" i="8"/>
  <c r="CH75" i="8"/>
  <c r="CC76" i="8"/>
  <c r="CD76" i="8"/>
  <c r="CE76" i="8"/>
  <c r="CF76" i="8"/>
  <c r="CG76" i="8"/>
  <c r="CH76" i="8"/>
  <c r="CC77" i="8"/>
  <c r="CD77" i="8"/>
  <c r="CE77" i="8"/>
  <c r="CF77" i="8"/>
  <c r="CG77" i="8"/>
  <c r="CH77" i="8"/>
  <c r="CC78" i="8"/>
  <c r="CD78" i="8"/>
  <c r="CE78" i="8"/>
  <c r="CF78" i="8"/>
  <c r="CG78" i="8"/>
  <c r="CH78" i="8"/>
  <c r="CC79" i="8"/>
  <c r="CD79" i="8"/>
  <c r="CE79" i="8"/>
  <c r="CF79" i="8"/>
  <c r="CG79" i="8"/>
  <c r="CH79" i="8"/>
  <c r="CC80" i="8"/>
  <c r="CD80" i="8"/>
  <c r="CE80" i="8"/>
  <c r="CF80" i="8"/>
  <c r="CG80" i="8"/>
  <c r="CH80" i="8"/>
  <c r="CC81" i="8"/>
  <c r="CD81" i="8"/>
  <c r="CE81" i="8"/>
  <c r="CF81" i="8"/>
  <c r="CG81" i="8"/>
  <c r="CH81" i="8"/>
  <c r="CC3" i="8"/>
  <c r="CD3" i="8"/>
  <c r="CE3" i="8"/>
  <c r="CF3" i="8"/>
  <c r="CG3" i="8"/>
  <c r="CH3" i="8"/>
  <c r="CC4" i="8"/>
  <c r="CD4" i="8"/>
  <c r="CE4" i="8"/>
  <c r="CF4" i="8"/>
  <c r="CG4" i="8"/>
  <c r="CH4" i="8"/>
  <c r="CC5" i="8"/>
  <c r="CD5" i="8"/>
  <c r="CE5" i="8"/>
  <c r="CF5" i="8"/>
  <c r="CG5" i="8"/>
  <c r="CH5" i="8"/>
  <c r="CC6" i="8"/>
  <c r="CD6" i="8"/>
  <c r="CE6" i="8"/>
  <c r="CF6" i="8"/>
  <c r="CG6" i="8"/>
  <c r="CH6" i="8"/>
  <c r="CC7" i="8"/>
  <c r="CD7" i="8"/>
  <c r="CE7" i="8"/>
  <c r="CF7" i="8"/>
  <c r="CG7" i="8"/>
  <c r="CH7" i="8"/>
  <c r="CC8" i="8"/>
  <c r="CD8" i="8"/>
  <c r="CE8" i="8"/>
  <c r="CF8" i="8"/>
  <c r="CG8" i="8"/>
  <c r="CH8" i="8"/>
  <c r="CC9" i="8"/>
  <c r="CD9" i="8"/>
  <c r="CE9" i="8"/>
  <c r="CF9" i="8"/>
  <c r="CG9" i="8"/>
  <c r="CH9" i="8"/>
  <c r="CC10" i="8"/>
  <c r="CD10" i="8"/>
  <c r="CE10" i="8"/>
  <c r="CF10" i="8"/>
  <c r="CG10" i="8"/>
  <c r="CH10" i="8"/>
  <c r="CC11" i="8"/>
  <c r="CD11" i="8"/>
  <c r="CE11" i="8"/>
  <c r="CF11" i="8"/>
  <c r="CG11" i="8"/>
  <c r="CH11" i="8"/>
  <c r="CC12" i="8"/>
  <c r="CD12" i="8"/>
  <c r="CE12" i="8"/>
  <c r="CF12" i="8"/>
  <c r="CG12" i="8"/>
  <c r="CH12" i="8"/>
  <c r="CC13" i="8"/>
  <c r="CD13" i="8"/>
  <c r="CE13" i="8"/>
  <c r="CF13" i="8"/>
  <c r="CG13" i="8"/>
  <c r="CH13" i="8"/>
  <c r="CC14" i="8"/>
  <c r="CD14" i="8"/>
  <c r="CE14" i="8"/>
  <c r="CF14" i="8"/>
  <c r="CG14" i="8"/>
  <c r="CH14" i="8"/>
  <c r="CC15" i="8"/>
  <c r="CD15" i="8"/>
  <c r="CE15" i="8"/>
  <c r="CF15" i="8"/>
  <c r="CG15" i="8"/>
  <c r="CH15" i="8"/>
  <c r="CC16" i="8"/>
  <c r="CD16" i="8"/>
  <c r="CE16" i="8"/>
  <c r="CF16" i="8"/>
  <c r="CG16" i="8"/>
  <c r="CH16" i="8"/>
  <c r="CC17" i="8"/>
  <c r="CD17" i="8"/>
  <c r="CE17" i="8"/>
  <c r="CF17" i="8"/>
  <c r="CG17" i="8"/>
  <c r="CH17" i="8"/>
  <c r="CH2" i="8"/>
  <c r="CG2" i="8"/>
  <c r="CF2" i="8"/>
  <c r="CE2" i="8"/>
  <c r="CD2" i="8"/>
  <c r="CC2" i="8"/>
  <c r="AF33" i="25" l="1"/>
  <c r="BO33" i="25" s="1"/>
  <c r="BI33" i="25"/>
  <c r="H33" i="25"/>
  <c r="N33" i="25" s="1"/>
  <c r="T33" i="25"/>
  <c r="X33" i="25" s="1"/>
  <c r="AD33" i="25" s="1"/>
  <c r="I46" i="28"/>
  <c r="J45" i="28"/>
  <c r="AR33" i="25"/>
  <c r="AX33" i="25" s="1"/>
  <c r="BD33" i="25"/>
  <c r="BG33" i="25" s="1"/>
  <c r="BM33" i="25" s="1"/>
  <c r="C34" i="25"/>
  <c r="L34" i="25"/>
  <c r="R34" i="25" s="1"/>
  <c r="U34" i="25"/>
  <c r="Z34" i="25" s="1"/>
  <c r="AM34" i="25"/>
  <c r="AP34" i="25" s="1"/>
  <c r="AS34" i="25" s="1"/>
  <c r="AV34" i="25"/>
  <c r="BB34" i="25" s="1"/>
  <c r="BE34" i="25"/>
  <c r="BJ34" i="25" s="1"/>
  <c r="BP34" i="25" s="1"/>
  <c r="D34" i="25"/>
  <c r="V34" i="25"/>
  <c r="AA34" i="25" s="1"/>
  <c r="AG34" i="25" s="1"/>
  <c r="AN34" i="25"/>
  <c r="BF34" i="25"/>
  <c r="BK34" i="25" s="1"/>
  <c r="BQ34" i="25" s="1"/>
  <c r="J34" i="25"/>
  <c r="P34" i="25" s="1"/>
  <c r="AZ34" i="25" s="1"/>
  <c r="W34" i="25"/>
  <c r="AB34" i="25" s="1"/>
  <c r="AH34" i="25" s="1"/>
  <c r="AT34" i="25"/>
  <c r="BU35" i="25"/>
  <c r="B34" i="25"/>
  <c r="G34" i="25"/>
  <c r="K34" i="25"/>
  <c r="Q34" i="25" s="1"/>
  <c r="AL34" i="25"/>
  <c r="AQ34" i="25"/>
  <c r="AU34" i="25"/>
  <c r="BA34" i="25" s="1"/>
  <c r="I48" i="29"/>
  <c r="J47" i="29"/>
  <c r="F33" i="25"/>
  <c r="I33" i="25" s="1"/>
  <c r="O33" i="25" s="1"/>
  <c r="Y33" i="25" s="1"/>
  <c r="AE33" i="25" s="1"/>
  <c r="D47" i="28"/>
  <c r="E46" i="28"/>
  <c r="D49" i="29"/>
  <c r="E49" i="29" s="1"/>
  <c r="E48" i="29"/>
  <c r="AP33" i="25"/>
  <c r="AS33" i="25" s="1"/>
  <c r="AY33" i="25" s="1"/>
  <c r="BH33" i="25" s="1"/>
  <c r="BN33" i="25" s="1"/>
  <c r="AL24" i="1"/>
  <c r="AM24" i="1"/>
  <c r="AL25" i="1"/>
  <c r="AM25" i="1"/>
  <c r="AL26" i="1"/>
  <c r="AM26" i="1"/>
  <c r="AL27" i="1"/>
  <c r="AM27" i="1"/>
  <c r="AL28" i="1"/>
  <c r="AM28" i="1"/>
  <c r="AM29" i="1"/>
  <c r="AL30" i="1"/>
  <c r="AM30" i="1"/>
  <c r="AL31" i="1"/>
  <c r="AM31" i="1"/>
  <c r="AL32" i="1"/>
  <c r="AM32" i="1"/>
  <c r="AL33" i="1"/>
  <c r="AM33" i="1"/>
  <c r="AL34" i="1"/>
  <c r="AM34" i="1"/>
  <c r="AL35" i="1"/>
  <c r="AM35" i="1"/>
  <c r="AL36" i="1"/>
  <c r="AM36" i="1"/>
  <c r="AL37" i="1"/>
  <c r="AM37" i="1"/>
  <c r="BI34" i="25" l="1"/>
  <c r="AF34" i="25"/>
  <c r="BO34" i="25" s="1"/>
  <c r="AY34" i="25"/>
  <c r="BH34" i="25" s="1"/>
  <c r="BN34" i="25" s="1"/>
  <c r="AR34" i="25"/>
  <c r="AX34" i="25" s="1"/>
  <c r="BD34" i="25"/>
  <c r="BG34" i="25" s="1"/>
  <c r="BM34" i="25" s="1"/>
  <c r="C35" i="25"/>
  <c r="L35" i="25"/>
  <c r="R35" i="25" s="1"/>
  <c r="U35" i="25"/>
  <c r="Z35" i="25" s="1"/>
  <c r="AM35" i="25"/>
  <c r="AV35" i="25"/>
  <c r="BB35" i="25" s="1"/>
  <c r="BE35" i="25"/>
  <c r="BJ35" i="25" s="1"/>
  <c r="BP35" i="25" s="1"/>
  <c r="D35" i="25"/>
  <c r="V35" i="25"/>
  <c r="AA35" i="25" s="1"/>
  <c r="AG35" i="25" s="1"/>
  <c r="AN35" i="25"/>
  <c r="BF35" i="25"/>
  <c r="BK35" i="25" s="1"/>
  <c r="BQ35" i="25" s="1"/>
  <c r="J35" i="25"/>
  <c r="P35" i="25" s="1"/>
  <c r="AZ35" i="25" s="1"/>
  <c r="W35" i="25"/>
  <c r="AB35" i="25" s="1"/>
  <c r="AH35" i="25" s="1"/>
  <c r="AT35" i="25"/>
  <c r="BU36" i="25"/>
  <c r="B35" i="25"/>
  <c r="G35" i="25"/>
  <c r="K35" i="25"/>
  <c r="Q35" i="25" s="1"/>
  <c r="AL35" i="25"/>
  <c r="AQ35" i="25"/>
  <c r="AU35" i="25"/>
  <c r="BA35" i="25" s="1"/>
  <c r="I49" i="29"/>
  <c r="J49" i="29" s="1"/>
  <c r="J48" i="29"/>
  <c r="F34" i="25"/>
  <c r="I34" i="25" s="1"/>
  <c r="O34" i="25" s="1"/>
  <c r="Y34" i="25" s="1"/>
  <c r="AE34" i="25" s="1"/>
  <c r="I47" i="28"/>
  <c r="J46" i="28"/>
  <c r="D48" i="28"/>
  <c r="E47" i="28"/>
  <c r="H34" i="25"/>
  <c r="N34" i="25" s="1"/>
  <c r="T34" i="25"/>
  <c r="X34" i="25" s="1"/>
  <c r="AD34" i="25" s="1"/>
  <c r="AG29" i="1"/>
  <c r="AL29" i="1"/>
  <c r="AG26" i="1"/>
  <c r="AG25" i="1"/>
  <c r="AG36" i="1"/>
  <c r="AG24" i="1"/>
  <c r="AG37" i="1"/>
  <c r="AG35" i="1"/>
  <c r="AG33" i="1"/>
  <c r="AG32" i="1"/>
  <c r="AG31" i="1"/>
  <c r="AG30" i="1"/>
  <c r="AG28" i="1"/>
  <c r="AG27" i="1"/>
  <c r="AG34" i="1"/>
  <c r="AN27" i="8"/>
  <c r="AL76" i="8"/>
  <c r="AL72" i="8"/>
  <c r="AL64" i="8"/>
  <c r="AL60" i="8"/>
  <c r="AL30" i="8"/>
  <c r="AL29" i="8"/>
  <c r="AL4" i="8"/>
  <c r="AL77" i="8"/>
  <c r="AL73" i="8"/>
  <c r="AL65" i="8"/>
  <c r="AL61" i="8"/>
  <c r="AL57" i="8"/>
  <c r="AL53" i="8"/>
  <c r="AL49" i="8"/>
  <c r="AL45" i="8"/>
  <c r="AL33" i="8"/>
  <c r="AN29" i="8"/>
  <c r="AL6" i="8"/>
  <c r="AL5" i="8"/>
  <c r="AL80" i="8"/>
  <c r="AL56" i="8"/>
  <c r="AL48" i="8"/>
  <c r="AL31" i="8"/>
  <c r="AL81" i="8"/>
  <c r="AL78" i="8"/>
  <c r="AL74" i="8"/>
  <c r="AL70" i="8"/>
  <c r="AL66" i="8"/>
  <c r="AL62" i="8"/>
  <c r="AL58" i="8"/>
  <c r="AL54" i="8"/>
  <c r="AL50" i="8"/>
  <c r="AL46" i="8"/>
  <c r="AL42" i="8"/>
  <c r="AL37" i="8"/>
  <c r="AL35" i="8"/>
  <c r="AL26" i="8"/>
  <c r="AL25" i="8"/>
  <c r="AL24" i="8"/>
  <c r="AL23" i="8"/>
  <c r="AL22" i="8"/>
  <c r="AL21" i="8"/>
  <c r="AL20" i="8"/>
  <c r="AL19" i="8"/>
  <c r="AL18" i="8"/>
  <c r="AL17" i="8"/>
  <c r="AL16" i="8"/>
  <c r="AL15" i="8"/>
  <c r="AL14" i="8"/>
  <c r="AL13" i="8"/>
  <c r="AL12" i="8"/>
  <c r="AL11" i="8"/>
  <c r="AL10" i="8"/>
  <c r="AL9" i="8"/>
  <c r="AL8" i="8"/>
  <c r="AL7" i="8"/>
  <c r="AL68" i="8"/>
  <c r="AL52" i="8"/>
  <c r="AL44" i="8"/>
  <c r="AL40" i="8"/>
  <c r="AL69" i="8"/>
  <c r="AL79" i="8"/>
  <c r="AL75" i="8"/>
  <c r="AL71" i="8"/>
  <c r="AL67" i="8"/>
  <c r="AL63" i="8"/>
  <c r="AL59" i="8"/>
  <c r="AL55" i="8"/>
  <c r="AL51" i="8"/>
  <c r="AL47" i="8"/>
  <c r="AL43" i="8"/>
  <c r="AL39" i="8"/>
  <c r="AL38" i="8"/>
  <c r="AL28" i="8"/>
  <c r="AL27" i="8"/>
  <c r="AP25" i="8"/>
  <c r="AL3" i="8"/>
  <c r="AN41" i="8"/>
  <c r="AL41" i="8"/>
  <c r="AN37" i="8"/>
  <c r="AN24" i="8"/>
  <c r="AL34" i="8"/>
  <c r="AN5" i="8"/>
  <c r="AL36" i="8"/>
  <c r="AN33" i="8"/>
  <c r="AL32" i="8"/>
  <c r="AN21" i="8"/>
  <c r="AN17" i="8"/>
  <c r="AN13" i="8"/>
  <c r="AN9" i="8"/>
  <c r="AH24" i="1" l="1"/>
  <c r="AH27" i="1"/>
  <c r="AH28" i="1"/>
  <c r="AH36" i="1"/>
  <c r="AH25" i="1"/>
  <c r="AH31" i="1"/>
  <c r="AH26" i="1"/>
  <c r="AH30" i="1"/>
  <c r="AH32" i="1"/>
  <c r="AH33" i="1"/>
  <c r="AH29" i="1"/>
  <c r="AH35" i="1"/>
  <c r="AH34" i="1"/>
  <c r="AH37" i="1"/>
  <c r="BI35" i="25"/>
  <c r="AF35" i="25"/>
  <c r="BO35" i="25" s="1"/>
  <c r="J47" i="28"/>
  <c r="I48" i="28"/>
  <c r="D49" i="28"/>
  <c r="E49" i="28" s="1"/>
  <c r="E48" i="28"/>
  <c r="AR35" i="25"/>
  <c r="AX35" i="25" s="1"/>
  <c r="BD35" i="25"/>
  <c r="BG35" i="25" s="1"/>
  <c r="BM35" i="25" s="1"/>
  <c r="C36" i="25"/>
  <c r="L36" i="25"/>
  <c r="R36" i="25" s="1"/>
  <c r="U36" i="25"/>
  <c r="Z36" i="25" s="1"/>
  <c r="AM36" i="25"/>
  <c r="AV36" i="25"/>
  <c r="BB36" i="25" s="1"/>
  <c r="BE36" i="25"/>
  <c r="BJ36" i="25" s="1"/>
  <c r="BP36" i="25" s="1"/>
  <c r="D36" i="25"/>
  <c r="V36" i="25"/>
  <c r="AA36" i="25" s="1"/>
  <c r="AG36" i="25" s="1"/>
  <c r="AN36" i="25"/>
  <c r="BF36" i="25"/>
  <c r="BK36" i="25" s="1"/>
  <c r="BQ36" i="25" s="1"/>
  <c r="J36" i="25"/>
  <c r="P36" i="25" s="1"/>
  <c r="AZ36" i="25" s="1"/>
  <c r="W36" i="25"/>
  <c r="AB36" i="25" s="1"/>
  <c r="AH36" i="25" s="1"/>
  <c r="AT36" i="25"/>
  <c r="BU37" i="25"/>
  <c r="B36" i="25"/>
  <c r="G36" i="25"/>
  <c r="K36" i="25"/>
  <c r="Q36" i="25" s="1"/>
  <c r="AL36" i="25"/>
  <c r="AQ36" i="25"/>
  <c r="AU36" i="25"/>
  <c r="BA36" i="25" s="1"/>
  <c r="F35" i="25"/>
  <c r="I35" i="25" s="1"/>
  <c r="O35" i="25" s="1"/>
  <c r="Y35" i="25" s="1"/>
  <c r="AE35" i="25" s="1"/>
  <c r="AP35" i="25"/>
  <c r="AS35" i="25" s="1"/>
  <c r="AY35" i="25" s="1"/>
  <c r="BH35" i="25" s="1"/>
  <c r="BN35" i="25" s="1"/>
  <c r="H35" i="25"/>
  <c r="N35" i="25" s="1"/>
  <c r="T35" i="25"/>
  <c r="X35" i="25" s="1"/>
  <c r="AD35" i="25" s="1"/>
  <c r="AP27" i="8"/>
  <c r="AN25" i="8"/>
  <c r="AP29" i="8"/>
  <c r="AP37" i="8"/>
  <c r="AC30" i="1"/>
  <c r="AP9" i="8" s="1"/>
  <c r="AP21" i="8"/>
  <c r="AN49" i="8"/>
  <c r="AP36" i="8"/>
  <c r="AN36" i="8"/>
  <c r="AN51" i="8"/>
  <c r="AN67" i="8"/>
  <c r="AP80" i="8"/>
  <c r="AN80" i="8"/>
  <c r="AN18" i="8"/>
  <c r="AN4" i="8"/>
  <c r="AN34" i="8"/>
  <c r="AP47" i="8"/>
  <c r="AN47" i="8"/>
  <c r="AN55" i="8"/>
  <c r="AN63" i="8"/>
  <c r="AN71" i="8"/>
  <c r="AN79" i="8"/>
  <c r="AP76" i="8"/>
  <c r="AN76" i="8"/>
  <c r="AN40" i="8"/>
  <c r="AP28" i="8"/>
  <c r="AN28" i="8"/>
  <c r="AP42" i="8"/>
  <c r="AN42" i="8"/>
  <c r="AP58" i="8"/>
  <c r="AN58" i="8"/>
  <c r="AP74" i="8"/>
  <c r="AN74" i="8"/>
  <c r="AP72" i="8"/>
  <c r="AN72" i="8"/>
  <c r="AN14" i="8"/>
  <c r="AP39" i="8"/>
  <c r="AN39" i="8"/>
  <c r="AP56" i="8"/>
  <c r="AN56" i="8"/>
  <c r="AP64" i="8"/>
  <c r="AN64" i="8"/>
  <c r="AN73" i="8"/>
  <c r="AN6" i="8"/>
  <c r="AN11" i="8"/>
  <c r="AN19" i="8"/>
  <c r="AP26" i="8"/>
  <c r="AN26" i="8"/>
  <c r="AN3" i="8"/>
  <c r="AN12" i="8"/>
  <c r="AN20" i="8"/>
  <c r="AN31" i="8"/>
  <c r="AN38" i="8"/>
  <c r="AP38" i="8"/>
  <c r="AP44" i="8"/>
  <c r="AN44" i="8"/>
  <c r="AP52" i="8"/>
  <c r="AN52" i="8"/>
  <c r="AP60" i="8"/>
  <c r="AN60" i="8"/>
  <c r="AN69" i="8"/>
  <c r="AP50" i="8"/>
  <c r="AN50" i="8"/>
  <c r="AP66" i="8"/>
  <c r="AN66" i="8"/>
  <c r="AN22" i="8"/>
  <c r="AN30" i="8"/>
  <c r="AP46" i="8"/>
  <c r="AN46" i="8"/>
  <c r="AP54" i="8"/>
  <c r="AN54" i="8"/>
  <c r="AP62" i="8"/>
  <c r="AN62" i="8"/>
  <c r="AP70" i="8"/>
  <c r="AN70" i="8"/>
  <c r="AP78" i="8"/>
  <c r="AN78" i="8"/>
  <c r="AP68" i="8"/>
  <c r="AN68" i="8"/>
  <c r="AP32" i="8"/>
  <c r="AN32" i="8"/>
  <c r="AP43" i="8"/>
  <c r="AN43" i="8"/>
  <c r="AN59" i="8"/>
  <c r="AN75" i="8"/>
  <c r="AN10" i="8"/>
  <c r="AN35" i="8"/>
  <c r="AP48" i="8"/>
  <c r="AN48" i="8"/>
  <c r="AN57" i="8"/>
  <c r="AN65" i="8"/>
  <c r="AN81" i="8"/>
  <c r="AN7" i="8"/>
  <c r="AN15" i="8"/>
  <c r="AN23" i="8"/>
  <c r="AN8" i="8"/>
  <c r="AN16" i="8"/>
  <c r="AP45" i="8"/>
  <c r="AN45" i="8"/>
  <c r="AN53" i="8"/>
  <c r="AN61" i="8"/>
  <c r="AN77" i="8"/>
  <c r="AP40" i="8"/>
  <c r="AP49" i="8"/>
  <c r="BI36" i="25" l="1"/>
  <c r="AF36" i="25"/>
  <c r="BO36" i="25" s="1"/>
  <c r="AR36" i="25"/>
  <c r="AX36" i="25" s="1"/>
  <c r="BD36" i="25"/>
  <c r="BG36" i="25" s="1"/>
  <c r="BM36" i="25" s="1"/>
  <c r="C37" i="25"/>
  <c r="L37" i="25"/>
  <c r="R37" i="25" s="1"/>
  <c r="U37" i="25"/>
  <c r="Z37" i="25" s="1"/>
  <c r="AM37" i="25"/>
  <c r="AV37" i="25"/>
  <c r="BB37" i="25" s="1"/>
  <c r="BE37" i="25"/>
  <c r="BJ37" i="25" s="1"/>
  <c r="BP37" i="25" s="1"/>
  <c r="D37" i="25"/>
  <c r="V37" i="25"/>
  <c r="AA37" i="25" s="1"/>
  <c r="AG37" i="25" s="1"/>
  <c r="AN37" i="25"/>
  <c r="BF37" i="25"/>
  <c r="BK37" i="25" s="1"/>
  <c r="BQ37" i="25" s="1"/>
  <c r="J37" i="25"/>
  <c r="P37" i="25" s="1"/>
  <c r="AZ37" i="25" s="1"/>
  <c r="W37" i="25"/>
  <c r="AB37" i="25" s="1"/>
  <c r="AH37" i="25" s="1"/>
  <c r="AT37" i="25"/>
  <c r="B37" i="25"/>
  <c r="G37" i="25"/>
  <c r="K37" i="25"/>
  <c r="Q37" i="25" s="1"/>
  <c r="AL37" i="25"/>
  <c r="AQ37" i="25"/>
  <c r="AU37" i="25"/>
  <c r="BA37" i="25" s="1"/>
  <c r="BU38" i="25"/>
  <c r="F36" i="25"/>
  <c r="I36" i="25" s="1"/>
  <c r="O36" i="25" s="1"/>
  <c r="Y36" i="25" s="1"/>
  <c r="AE36" i="25" s="1"/>
  <c r="AP36" i="25"/>
  <c r="AS36" i="25" s="1"/>
  <c r="AY36" i="25" s="1"/>
  <c r="BH36" i="25" s="1"/>
  <c r="BN36" i="25" s="1"/>
  <c r="I49" i="28"/>
  <c r="J49" i="28" s="1"/>
  <c r="J48" i="28"/>
  <c r="H36" i="25"/>
  <c r="N36" i="25" s="1"/>
  <c r="T36" i="25"/>
  <c r="X36" i="25" s="1"/>
  <c r="AD36" i="25" s="1"/>
  <c r="AP33" i="8"/>
  <c r="AP41" i="8"/>
  <c r="AP17" i="8"/>
  <c r="AC34" i="1"/>
  <c r="AP13" i="8" s="1"/>
  <c r="AC37" i="1"/>
  <c r="AP16" i="8" s="1"/>
  <c r="AC31" i="1"/>
  <c r="AP10" i="8" s="1"/>
  <c r="AP69" i="8"/>
  <c r="AP19" i="8"/>
  <c r="AP71" i="8"/>
  <c r="AP55" i="8"/>
  <c r="AP34" i="8"/>
  <c r="AP18" i="8"/>
  <c r="AP77" i="8"/>
  <c r="AP53" i="8"/>
  <c r="AP23" i="8"/>
  <c r="AC28" i="1"/>
  <c r="AP7" i="8" s="1"/>
  <c r="AP65" i="8"/>
  <c r="AP59" i="8"/>
  <c r="AP22" i="8"/>
  <c r="AC33" i="1"/>
  <c r="AP12" i="8" s="1"/>
  <c r="AC35" i="1"/>
  <c r="AP14" i="8" s="1"/>
  <c r="AP24" i="8"/>
  <c r="AP67" i="8"/>
  <c r="AC29" i="1"/>
  <c r="AP8" i="8" s="1"/>
  <c r="AP31" i="8"/>
  <c r="AC32" i="1"/>
  <c r="AP11" i="8" s="1"/>
  <c r="AP73" i="8"/>
  <c r="AP79" i="8"/>
  <c r="AP63" i="8"/>
  <c r="AP61" i="8"/>
  <c r="AC36" i="1"/>
  <c r="AP15" i="8" s="1"/>
  <c r="AP81" i="8"/>
  <c r="AP57" i="8"/>
  <c r="AP35" i="8"/>
  <c r="AP75" i="8"/>
  <c r="AP30" i="8"/>
  <c r="AP20" i="8"/>
  <c r="AP51" i="8"/>
  <c r="BI37" i="25" l="1"/>
  <c r="AF37" i="25"/>
  <c r="BO37" i="25" s="1"/>
  <c r="H37" i="25"/>
  <c r="N37" i="25" s="1"/>
  <c r="T37" i="25"/>
  <c r="X37" i="25" s="1"/>
  <c r="AD37" i="25" s="1"/>
  <c r="F37" i="25"/>
  <c r="I37" i="25" s="1"/>
  <c r="O37" i="25" s="1"/>
  <c r="Y37" i="25" s="1"/>
  <c r="AE37" i="25" s="1"/>
  <c r="AP37" i="25"/>
  <c r="AS37" i="25" s="1"/>
  <c r="AY37" i="25" s="1"/>
  <c r="BH37" i="25" s="1"/>
  <c r="BN37" i="25" s="1"/>
  <c r="AR37" i="25"/>
  <c r="AX37" i="25" s="1"/>
  <c r="BD37" i="25"/>
  <c r="BG37" i="25" s="1"/>
  <c r="BM37" i="25" s="1"/>
  <c r="D38" i="25"/>
  <c r="V38" i="25"/>
  <c r="AA38" i="25" s="1"/>
  <c r="AG38" i="25" s="1"/>
  <c r="AN38" i="25"/>
  <c r="BF38" i="25"/>
  <c r="BK38" i="25" s="1"/>
  <c r="BQ38" i="25" s="1"/>
  <c r="J38" i="25"/>
  <c r="P38" i="25" s="1"/>
  <c r="AZ38" i="25" s="1"/>
  <c r="W38" i="25"/>
  <c r="AB38" i="25" s="1"/>
  <c r="AH38" i="25" s="1"/>
  <c r="B38" i="25"/>
  <c r="G38" i="25"/>
  <c r="K38" i="25"/>
  <c r="Q38" i="25" s="1"/>
  <c r="AL38" i="25"/>
  <c r="AQ38" i="25"/>
  <c r="AU38" i="25"/>
  <c r="BA38" i="25" s="1"/>
  <c r="AM38" i="25"/>
  <c r="AP38" i="25" s="1"/>
  <c r="AS38" i="25" s="1"/>
  <c r="AY38" i="25" s="1"/>
  <c r="BH38" i="25" s="1"/>
  <c r="BN38" i="25" s="1"/>
  <c r="BU39" i="25"/>
  <c r="L38" i="25"/>
  <c r="R38" i="25" s="1"/>
  <c r="AT38" i="25"/>
  <c r="C38" i="25"/>
  <c r="F38" i="25" s="1"/>
  <c r="I38" i="25" s="1"/>
  <c r="O38" i="25" s="1"/>
  <c r="Y38" i="25" s="1"/>
  <c r="AE38" i="25" s="1"/>
  <c r="U38" i="25"/>
  <c r="Z38" i="25" s="1"/>
  <c r="AV38" i="25"/>
  <c r="BB38" i="25" s="1"/>
  <c r="BE38" i="25"/>
  <c r="BJ38" i="25" s="1"/>
  <c r="BP38" i="25" s="1"/>
  <c r="B1" i="11"/>
  <c r="C1" i="11"/>
  <c r="AJ23" i="1"/>
  <c r="C24" i="24" s="1"/>
  <c r="O24" i="24" s="1"/>
  <c r="DT3" i="8"/>
  <c r="DT4" i="8"/>
  <c r="DT5" i="8"/>
  <c r="DT6" i="8"/>
  <c r="DT7" i="8"/>
  <c r="DT8" i="8"/>
  <c r="DT9" i="8"/>
  <c r="DT10" i="8"/>
  <c r="DT11" i="8"/>
  <c r="DT12" i="8"/>
  <c r="DT13" i="8"/>
  <c r="DT14" i="8"/>
  <c r="DT15" i="8"/>
  <c r="DT16" i="8"/>
  <c r="DT17" i="8"/>
  <c r="DT18" i="8"/>
  <c r="DT19" i="8"/>
  <c r="DT20" i="8"/>
  <c r="DT21" i="8"/>
  <c r="DT22" i="8"/>
  <c r="DT23" i="8"/>
  <c r="DT24" i="8"/>
  <c r="DT25" i="8"/>
  <c r="DT26" i="8"/>
  <c r="DT27" i="8"/>
  <c r="DT28" i="8"/>
  <c r="DT29" i="8"/>
  <c r="DT30" i="8"/>
  <c r="DT31" i="8"/>
  <c r="DT32" i="8"/>
  <c r="DT33" i="8"/>
  <c r="DT34" i="8"/>
  <c r="DT35" i="8"/>
  <c r="DT36" i="8"/>
  <c r="DT37" i="8"/>
  <c r="DT38" i="8"/>
  <c r="DT39" i="8"/>
  <c r="DT40" i="8"/>
  <c r="DT41" i="8"/>
  <c r="DT42" i="8"/>
  <c r="DT43" i="8"/>
  <c r="DT44" i="8"/>
  <c r="DT45" i="8"/>
  <c r="DT46" i="8"/>
  <c r="DT47" i="8"/>
  <c r="DT48" i="8"/>
  <c r="DT49" i="8"/>
  <c r="DT50" i="8"/>
  <c r="DT51" i="8"/>
  <c r="DT52" i="8"/>
  <c r="DT53" i="8"/>
  <c r="DT54" i="8"/>
  <c r="DT55" i="8"/>
  <c r="DT56" i="8"/>
  <c r="DT57" i="8"/>
  <c r="DT58" i="8"/>
  <c r="DT59" i="8"/>
  <c r="DT60" i="8"/>
  <c r="DT61" i="8"/>
  <c r="DT62" i="8"/>
  <c r="DT63" i="8"/>
  <c r="DT64" i="8"/>
  <c r="DT65" i="8"/>
  <c r="DT66" i="8"/>
  <c r="DT67" i="8"/>
  <c r="DT68" i="8"/>
  <c r="DT69" i="8"/>
  <c r="DT70" i="8"/>
  <c r="DT71" i="8"/>
  <c r="DT72" i="8"/>
  <c r="DT73" i="8"/>
  <c r="DT74" i="8"/>
  <c r="DT75" i="8"/>
  <c r="DT76" i="8"/>
  <c r="DT77" i="8"/>
  <c r="DT78" i="8"/>
  <c r="DT79" i="8"/>
  <c r="DT80" i="8"/>
  <c r="DT81" i="8"/>
  <c r="DT2" i="8"/>
  <c r="AL2" i="8"/>
  <c r="AH21" i="8" l="1"/>
  <c r="AH29" i="8"/>
  <c r="AH37" i="8"/>
  <c r="AH45" i="8"/>
  <c r="AH53" i="8"/>
  <c r="AH61" i="8"/>
  <c r="AH69" i="8"/>
  <c r="AH77" i="8"/>
  <c r="AH22" i="8"/>
  <c r="AH30" i="8"/>
  <c r="AH38" i="8"/>
  <c r="AH46" i="8"/>
  <c r="AH54" i="8"/>
  <c r="AH62" i="8"/>
  <c r="AH70" i="8"/>
  <c r="AH78" i="8"/>
  <c r="AH23" i="8"/>
  <c r="AH31" i="8"/>
  <c r="AH39" i="8"/>
  <c r="AH47" i="8"/>
  <c r="AH55" i="8"/>
  <c r="AH63" i="8"/>
  <c r="AH71" i="8"/>
  <c r="AH79" i="8"/>
  <c r="AH24" i="8"/>
  <c r="AH32" i="8"/>
  <c r="AH40" i="8"/>
  <c r="AH48" i="8"/>
  <c r="AH56" i="8"/>
  <c r="AH64" i="8"/>
  <c r="AH72" i="8"/>
  <c r="AH80" i="8"/>
  <c r="AH17" i="8"/>
  <c r="AH25" i="8"/>
  <c r="AH33" i="8"/>
  <c r="AH41" i="8"/>
  <c r="AH49" i="8"/>
  <c r="AH57" i="8"/>
  <c r="AH65" i="8"/>
  <c r="AH73" i="8"/>
  <c r="AH81" i="8"/>
  <c r="AH18" i="8"/>
  <c r="AH26" i="8"/>
  <c r="AH34" i="8"/>
  <c r="AH42" i="8"/>
  <c r="AH50" i="8"/>
  <c r="AH58" i="8"/>
  <c r="AH66" i="8"/>
  <c r="AH74" i="8"/>
  <c r="AH19" i="8"/>
  <c r="AH27" i="8"/>
  <c r="AH35" i="8"/>
  <c r="AH43" i="8"/>
  <c r="AH51" i="8"/>
  <c r="AH59" i="8"/>
  <c r="AH67" i="8"/>
  <c r="AH75" i="8"/>
  <c r="AH20" i="8"/>
  <c r="AH28" i="8"/>
  <c r="AH36" i="8"/>
  <c r="AH44" i="8"/>
  <c r="AH52" i="8"/>
  <c r="AH60" i="8"/>
  <c r="AH68" i="8"/>
  <c r="AH76" i="8"/>
  <c r="AH4" i="8"/>
  <c r="AH5" i="8"/>
  <c r="AD24" i="24"/>
  <c r="Z24" i="24"/>
  <c r="AF38" i="25"/>
  <c r="BO38" i="25" s="1"/>
  <c r="BI38" i="25"/>
  <c r="D39" i="25"/>
  <c r="V39" i="25"/>
  <c r="AA39" i="25" s="1"/>
  <c r="AG39" i="25" s="1"/>
  <c r="AN39" i="25"/>
  <c r="BF39" i="25"/>
  <c r="BK39" i="25" s="1"/>
  <c r="BQ39" i="25" s="1"/>
  <c r="B39" i="25"/>
  <c r="G39" i="25"/>
  <c r="K39" i="25"/>
  <c r="Q39" i="25" s="1"/>
  <c r="AL39" i="25"/>
  <c r="AQ39" i="25"/>
  <c r="AU39" i="25"/>
  <c r="BA39" i="25" s="1"/>
  <c r="W39" i="25"/>
  <c r="AB39" i="25" s="1"/>
  <c r="AH39" i="25" s="1"/>
  <c r="AM39" i="25"/>
  <c r="AP39" i="25" s="1"/>
  <c r="AS39" i="25" s="1"/>
  <c r="AY39" i="25" s="1"/>
  <c r="BH39" i="25" s="1"/>
  <c r="BN39" i="25" s="1"/>
  <c r="AV39" i="25"/>
  <c r="BB39" i="25" s="1"/>
  <c r="BE39" i="25"/>
  <c r="BJ39" i="25" s="1"/>
  <c r="BP39" i="25" s="1"/>
  <c r="J39" i="25"/>
  <c r="P39" i="25" s="1"/>
  <c r="AZ39" i="25" s="1"/>
  <c r="C39" i="25"/>
  <c r="F39" i="25" s="1"/>
  <c r="I39" i="25" s="1"/>
  <c r="O39" i="25" s="1"/>
  <c r="Y39" i="25" s="1"/>
  <c r="AE39" i="25" s="1"/>
  <c r="L39" i="25"/>
  <c r="R39" i="25" s="1"/>
  <c r="U39" i="25"/>
  <c r="Z39" i="25" s="1"/>
  <c r="AT39" i="25"/>
  <c r="BU40" i="25"/>
  <c r="BD38" i="25"/>
  <c r="BG38" i="25" s="1"/>
  <c r="BM38" i="25" s="1"/>
  <c r="AR38" i="25"/>
  <c r="AX38" i="25" s="1"/>
  <c r="T38" i="25"/>
  <c r="X38" i="25" s="1"/>
  <c r="AD38" i="25" s="1"/>
  <c r="H38" i="25"/>
  <c r="N38" i="25" s="1"/>
  <c r="AH2" i="8"/>
  <c r="AH3" i="8"/>
  <c r="AM23" i="1"/>
  <c r="AN2" i="8"/>
  <c r="Z21" i="24" l="1"/>
  <c r="AD21" i="24"/>
  <c r="AF39" i="25"/>
  <c r="BO39" i="25" s="1"/>
  <c r="BI39" i="25"/>
  <c r="B40" i="25"/>
  <c r="G40" i="25"/>
  <c r="K40" i="25"/>
  <c r="Q40" i="25" s="1"/>
  <c r="AL40" i="25"/>
  <c r="AQ40" i="25"/>
  <c r="AU40" i="25"/>
  <c r="BA40" i="25" s="1"/>
  <c r="C40" i="25"/>
  <c r="U40" i="25"/>
  <c r="Z40" i="25" s="1"/>
  <c r="AM40" i="25"/>
  <c r="BE40" i="25"/>
  <c r="BJ40" i="25" s="1"/>
  <c r="BP40" i="25" s="1"/>
  <c r="D40" i="25"/>
  <c r="J40" i="25"/>
  <c r="P40" i="25" s="1"/>
  <c r="AZ40" i="25" s="1"/>
  <c r="V40" i="25"/>
  <c r="AA40" i="25" s="1"/>
  <c r="AG40" i="25" s="1"/>
  <c r="AN40" i="25"/>
  <c r="AT40" i="25"/>
  <c r="BF40" i="25"/>
  <c r="BK40" i="25" s="1"/>
  <c r="BQ40" i="25" s="1"/>
  <c r="L40" i="25"/>
  <c r="R40" i="25" s="1"/>
  <c r="W40" i="25"/>
  <c r="AB40" i="25" s="1"/>
  <c r="AH40" i="25" s="1"/>
  <c r="AV40" i="25"/>
  <c r="BB40" i="25" s="1"/>
  <c r="BU41" i="25"/>
  <c r="BD39" i="25"/>
  <c r="BG39" i="25" s="1"/>
  <c r="BM39" i="25" s="1"/>
  <c r="AR39" i="25"/>
  <c r="AX39" i="25" s="1"/>
  <c r="T39" i="25"/>
  <c r="X39" i="25" s="1"/>
  <c r="AD39" i="25" s="1"/>
  <c r="H39" i="25"/>
  <c r="N39" i="25" s="1"/>
  <c r="AC25" i="1"/>
  <c r="AP4" i="8" s="1"/>
  <c r="AF40" i="25" l="1"/>
  <c r="BO40" i="25" s="1"/>
  <c r="BI40" i="25"/>
  <c r="B41" i="25"/>
  <c r="G41" i="25"/>
  <c r="K41" i="25"/>
  <c r="Q41" i="25" s="1"/>
  <c r="AL41" i="25"/>
  <c r="AQ41" i="25"/>
  <c r="AU41" i="25"/>
  <c r="BA41" i="25" s="1"/>
  <c r="C41" i="25"/>
  <c r="L41" i="25"/>
  <c r="R41" i="25" s="1"/>
  <c r="U41" i="25"/>
  <c r="Z41" i="25" s="1"/>
  <c r="AM41" i="25"/>
  <c r="AV41" i="25"/>
  <c r="BB41" i="25" s="1"/>
  <c r="BE41" i="25"/>
  <c r="BJ41" i="25" s="1"/>
  <c r="BP41" i="25" s="1"/>
  <c r="D41" i="25"/>
  <c r="V41" i="25"/>
  <c r="AA41" i="25" s="1"/>
  <c r="AG41" i="25" s="1"/>
  <c r="AN41" i="25"/>
  <c r="BF41" i="25"/>
  <c r="BK41" i="25" s="1"/>
  <c r="BQ41" i="25" s="1"/>
  <c r="J41" i="25"/>
  <c r="P41" i="25" s="1"/>
  <c r="AZ41" i="25" s="1"/>
  <c r="W41" i="25"/>
  <c r="AB41" i="25" s="1"/>
  <c r="AH41" i="25" s="1"/>
  <c r="AT41" i="25"/>
  <c r="BU42" i="25"/>
  <c r="BD40" i="25"/>
  <c r="BG40" i="25" s="1"/>
  <c r="BM40" i="25" s="1"/>
  <c r="AR40" i="25"/>
  <c r="AX40" i="25" s="1"/>
  <c r="F40" i="25"/>
  <c r="I40" i="25" s="1"/>
  <c r="O40" i="25" s="1"/>
  <c r="Y40" i="25" s="1"/>
  <c r="AE40" i="25" s="1"/>
  <c r="AP40" i="25"/>
  <c r="AS40" i="25" s="1"/>
  <c r="AY40" i="25" s="1"/>
  <c r="BH40" i="25" s="1"/>
  <c r="BN40" i="25" s="1"/>
  <c r="T40" i="25"/>
  <c r="X40" i="25" s="1"/>
  <c r="AD40" i="25" s="1"/>
  <c r="H40" i="25"/>
  <c r="N40" i="25" s="1"/>
  <c r="BI41" i="25" l="1"/>
  <c r="AF41" i="25"/>
  <c r="BO41" i="25" s="1"/>
  <c r="BD41" i="25"/>
  <c r="BG41" i="25" s="1"/>
  <c r="BM41" i="25" s="1"/>
  <c r="AR41" i="25"/>
  <c r="AX41" i="25" s="1"/>
  <c r="B42" i="25"/>
  <c r="G42" i="25"/>
  <c r="K42" i="25"/>
  <c r="Q42" i="25" s="1"/>
  <c r="AL42" i="25"/>
  <c r="AQ42" i="25"/>
  <c r="AU42" i="25"/>
  <c r="BA42" i="25" s="1"/>
  <c r="C42" i="25"/>
  <c r="L42" i="25"/>
  <c r="R42" i="25" s="1"/>
  <c r="U42" i="25"/>
  <c r="Z42" i="25" s="1"/>
  <c r="AM42" i="25"/>
  <c r="AV42" i="25"/>
  <c r="BB42" i="25" s="1"/>
  <c r="BE42" i="25"/>
  <c r="BJ42" i="25" s="1"/>
  <c r="BP42" i="25" s="1"/>
  <c r="D42" i="25"/>
  <c r="V42" i="25"/>
  <c r="AA42" i="25" s="1"/>
  <c r="AG42" i="25" s="1"/>
  <c r="AN42" i="25"/>
  <c r="BF42" i="25"/>
  <c r="BK42" i="25" s="1"/>
  <c r="BQ42" i="25" s="1"/>
  <c r="J42" i="25"/>
  <c r="P42" i="25" s="1"/>
  <c r="AZ42" i="25" s="1"/>
  <c r="W42" i="25"/>
  <c r="AB42" i="25" s="1"/>
  <c r="AH42" i="25" s="1"/>
  <c r="AT42" i="25"/>
  <c r="BU43" i="25"/>
  <c r="F41" i="25"/>
  <c r="I41" i="25" s="1"/>
  <c r="O41" i="25" s="1"/>
  <c r="Y41" i="25" s="1"/>
  <c r="AE41" i="25" s="1"/>
  <c r="AP41" i="25"/>
  <c r="AS41" i="25" s="1"/>
  <c r="AY41" i="25" s="1"/>
  <c r="BH41" i="25" s="1"/>
  <c r="BN41" i="25" s="1"/>
  <c r="T41" i="25"/>
  <c r="X41" i="25" s="1"/>
  <c r="AD41" i="25" s="1"/>
  <c r="H41" i="25"/>
  <c r="N41" i="25" s="1"/>
  <c r="BI42" i="25" l="1"/>
  <c r="AF42" i="25"/>
  <c r="BO42" i="25" s="1"/>
  <c r="AP42" i="25"/>
  <c r="AS42" i="25" s="1"/>
  <c r="AY42" i="25" s="1"/>
  <c r="BH42" i="25" s="1"/>
  <c r="BN42" i="25" s="1"/>
  <c r="T42" i="25"/>
  <c r="X42" i="25" s="1"/>
  <c r="AD42" i="25" s="1"/>
  <c r="H42" i="25"/>
  <c r="N42" i="25" s="1"/>
  <c r="B43" i="25"/>
  <c r="G43" i="25"/>
  <c r="K43" i="25"/>
  <c r="Q43" i="25" s="1"/>
  <c r="AL43" i="25"/>
  <c r="AQ43" i="25"/>
  <c r="AU43" i="25"/>
  <c r="BA43" i="25" s="1"/>
  <c r="C43" i="25"/>
  <c r="L43" i="25"/>
  <c r="R43" i="25" s="1"/>
  <c r="U43" i="25"/>
  <c r="Z43" i="25" s="1"/>
  <c r="AM43" i="25"/>
  <c r="AV43" i="25"/>
  <c r="BB43" i="25" s="1"/>
  <c r="BE43" i="25"/>
  <c r="BJ43" i="25" s="1"/>
  <c r="BP43" i="25" s="1"/>
  <c r="D43" i="25"/>
  <c r="V43" i="25"/>
  <c r="AA43" i="25" s="1"/>
  <c r="AG43" i="25" s="1"/>
  <c r="AN43" i="25"/>
  <c r="BF43" i="25"/>
  <c r="BK43" i="25" s="1"/>
  <c r="BQ43" i="25" s="1"/>
  <c r="J43" i="25"/>
  <c r="P43" i="25" s="1"/>
  <c r="AZ43" i="25" s="1"/>
  <c r="W43" i="25"/>
  <c r="AB43" i="25" s="1"/>
  <c r="AH43" i="25" s="1"/>
  <c r="AT43" i="25"/>
  <c r="BU44" i="25"/>
  <c r="BD42" i="25"/>
  <c r="BG42" i="25" s="1"/>
  <c r="BM42" i="25" s="1"/>
  <c r="AR42" i="25"/>
  <c r="AX42" i="25" s="1"/>
  <c r="F42" i="25"/>
  <c r="I42" i="25" s="1"/>
  <c r="O42" i="25" s="1"/>
  <c r="Y42" i="25" s="1"/>
  <c r="AE42" i="25" s="1"/>
  <c r="Z9" i="8"/>
  <c r="DL9" i="8" s="1"/>
  <c r="AB9" i="8"/>
  <c r="AA9" i="8"/>
  <c r="DN9" i="8" s="1"/>
  <c r="DO67" i="8"/>
  <c r="DQ45" i="8"/>
  <c r="DM24" i="8"/>
  <c r="DM80" i="8"/>
  <c r="DQ41" i="8"/>
  <c r="DO79" i="8"/>
  <c r="DM60" i="8"/>
  <c r="DO39" i="8"/>
  <c r="DQ17" i="8"/>
  <c r="DO63" i="8"/>
  <c r="DM20" i="8"/>
  <c r="DQ69" i="8"/>
  <c r="DM48" i="8"/>
  <c r="DO27" i="8"/>
  <c r="DM73" i="8"/>
  <c r="DM61" i="8"/>
  <c r="DO48" i="8"/>
  <c r="DO36" i="8"/>
  <c r="DQ26" i="8"/>
  <c r="DO16" i="8"/>
  <c r="DO77" i="8"/>
  <c r="DQ71" i="8"/>
  <c r="DM66" i="8"/>
  <c r="DO61" i="8"/>
  <c r="DQ55" i="8"/>
  <c r="DM50" i="8"/>
  <c r="DO45" i="8"/>
  <c r="DQ39" i="8"/>
  <c r="DM34" i="8"/>
  <c r="DO29" i="8"/>
  <c r="DQ23" i="8"/>
  <c r="DM18" i="8"/>
  <c r="DO13" i="8"/>
  <c r="DQ7" i="8"/>
  <c r="DM69" i="8"/>
  <c r="DO60" i="8"/>
  <c r="DM49" i="8"/>
  <c r="DO40" i="8"/>
  <c r="DO28" i="8"/>
  <c r="DM17" i="8"/>
  <c r="DQ76" i="8"/>
  <c r="DM71" i="8"/>
  <c r="DO66" i="8"/>
  <c r="DQ60" i="8"/>
  <c r="DM55" i="8"/>
  <c r="DO50" i="8"/>
  <c r="DQ44" i="8"/>
  <c r="DM39" i="8"/>
  <c r="DO34" i="8"/>
  <c r="DQ28" i="8"/>
  <c r="DM23" i="8"/>
  <c r="DO18" i="8"/>
  <c r="DQ12" i="8"/>
  <c r="DM7" i="8"/>
  <c r="DO80" i="8"/>
  <c r="DQ61" i="8"/>
  <c r="DM40" i="8"/>
  <c r="DO19" i="8"/>
  <c r="DQ73" i="8"/>
  <c r="DQ25" i="8"/>
  <c r="DM76" i="8"/>
  <c r="DO55" i="8"/>
  <c r="DQ33" i="8"/>
  <c r="DM12" i="8"/>
  <c r="DM52" i="8"/>
  <c r="DM81" i="8"/>
  <c r="DM64" i="8"/>
  <c r="DO43" i="8"/>
  <c r="DQ21" i="8"/>
  <c r="DO76" i="8"/>
  <c r="DO72" i="8"/>
  <c r="DQ58" i="8"/>
  <c r="DM45" i="8"/>
  <c r="DQ34" i="8"/>
  <c r="DO24" i="8"/>
  <c r="DM13" i="8"/>
  <c r="DO81" i="8"/>
  <c r="DQ75" i="8"/>
  <c r="DM70" i="8"/>
  <c r="DO65" i="8"/>
  <c r="DQ59" i="8"/>
  <c r="DM54" i="8"/>
  <c r="DO49" i="8"/>
  <c r="DQ43" i="8"/>
  <c r="DM38" i="8"/>
  <c r="DO33" i="8"/>
  <c r="DQ27" i="8"/>
  <c r="DM22" i="8"/>
  <c r="DO17" i="8"/>
  <c r="DQ11" i="8"/>
  <c r="DQ66" i="8"/>
  <c r="DM57" i="8"/>
  <c r="DQ46" i="8"/>
  <c r="DM37" i="8"/>
  <c r="DM25" i="8"/>
  <c r="DQ14" i="8"/>
  <c r="DQ80" i="8"/>
  <c r="DM75" i="8"/>
  <c r="DO70" i="8"/>
  <c r="DQ64" i="8"/>
  <c r="DM59" i="8"/>
  <c r="DO54" i="8"/>
  <c r="DQ48" i="8"/>
  <c r="DM43" i="8"/>
  <c r="DO38" i="8"/>
  <c r="DQ32" i="8"/>
  <c r="DM27" i="8"/>
  <c r="DO22" i="8"/>
  <c r="DQ16" i="8"/>
  <c r="DM11" i="8"/>
  <c r="DM77" i="8"/>
  <c r="DM56" i="8"/>
  <c r="DO35" i="8"/>
  <c r="DQ13" i="8"/>
  <c r="DQ57" i="8"/>
  <c r="DO15" i="8"/>
  <c r="DO71" i="8"/>
  <c r="DQ49" i="8"/>
  <c r="DM28" i="8"/>
  <c r="DO7" i="8"/>
  <c r="DM36" i="8"/>
  <c r="DQ78" i="8"/>
  <c r="DO59" i="8"/>
  <c r="DQ37" i="8"/>
  <c r="DM16" i="8"/>
  <c r="DQ70" i="8"/>
  <c r="DO68" i="8"/>
  <c r="DM53" i="8"/>
  <c r="DM41" i="8"/>
  <c r="DO32" i="8"/>
  <c r="DM21" i="8"/>
  <c r="DQ10" i="8"/>
  <c r="DQ79" i="8"/>
  <c r="DM74" i="8"/>
  <c r="DO69" i="8"/>
  <c r="DQ63" i="8"/>
  <c r="DM58" i="8"/>
  <c r="DO53" i="8"/>
  <c r="DQ47" i="8"/>
  <c r="DM42" i="8"/>
  <c r="DO37" i="8"/>
  <c r="DQ31" i="8"/>
  <c r="DM26" i="8"/>
  <c r="DO21" i="8"/>
  <c r="DQ15" i="8"/>
  <c r="DM10" i="8"/>
  <c r="DM65" i="8"/>
  <c r="DQ54" i="8"/>
  <c r="DO44" i="8"/>
  <c r="DM33" i="8"/>
  <c r="DQ22" i="8"/>
  <c r="DO12" i="8"/>
  <c r="DM79" i="8"/>
  <c r="DO74" i="8"/>
  <c r="DQ68" i="8"/>
  <c r="DM63" i="8"/>
  <c r="DO58" i="8"/>
  <c r="DQ52" i="8"/>
  <c r="DM47" i="8"/>
  <c r="DO42" i="8"/>
  <c r="DQ36" i="8"/>
  <c r="DM31" i="8"/>
  <c r="DO26" i="8"/>
  <c r="DQ20" i="8"/>
  <c r="DM15" i="8"/>
  <c r="DO10" i="8"/>
  <c r="DM68" i="8"/>
  <c r="DM72" i="8"/>
  <c r="DO51" i="8"/>
  <c r="DQ29" i="8"/>
  <c r="DM8" i="8"/>
  <c r="DO47" i="8"/>
  <c r="DQ81" i="8"/>
  <c r="DQ65" i="8"/>
  <c r="DM44" i="8"/>
  <c r="DO23" i="8"/>
  <c r="DQ77" i="8"/>
  <c r="DO31" i="8"/>
  <c r="DO75" i="8"/>
  <c r="DQ53" i="8"/>
  <c r="DM32" i="8"/>
  <c r="DO11" i="8"/>
  <c r="DO56" i="8"/>
  <c r="DO64" i="8"/>
  <c r="DQ50" i="8"/>
  <c r="DQ38" i="8"/>
  <c r="DM29" i="8"/>
  <c r="DQ18" i="8"/>
  <c r="DO8" i="8"/>
  <c r="DM78" i="8"/>
  <c r="DO73" i="8"/>
  <c r="DQ67" i="8"/>
  <c r="DM62" i="8"/>
  <c r="DO57" i="8"/>
  <c r="DQ51" i="8"/>
  <c r="DM46" i="8"/>
  <c r="DO41" i="8"/>
  <c r="DQ35" i="8"/>
  <c r="DM30" i="8"/>
  <c r="DO25" i="8"/>
  <c r="DQ19" i="8"/>
  <c r="DM14" i="8"/>
  <c r="DQ74" i="8"/>
  <c r="DQ62" i="8"/>
  <c r="DO52" i="8"/>
  <c r="DQ42" i="8"/>
  <c r="DQ30" i="8"/>
  <c r="DO20" i="8"/>
  <c r="DO78" i="8"/>
  <c r="DQ72" i="8"/>
  <c r="DM67" i="8"/>
  <c r="DO62" i="8"/>
  <c r="DQ56" i="8"/>
  <c r="DM51" i="8"/>
  <c r="DO46" i="8"/>
  <c r="DQ40" i="8"/>
  <c r="DM35" i="8"/>
  <c r="DO30" i="8"/>
  <c r="DQ24" i="8"/>
  <c r="DM19" i="8"/>
  <c r="DO14" i="8"/>
  <c r="DQ8" i="8"/>
  <c r="DQ9" i="8" l="1"/>
  <c r="DP9" i="8"/>
  <c r="BI43" i="25"/>
  <c r="AF43" i="25"/>
  <c r="BO43" i="25" s="1"/>
  <c r="T43" i="25"/>
  <c r="X43" i="25" s="1"/>
  <c r="AD43" i="25" s="1"/>
  <c r="H43" i="25"/>
  <c r="N43" i="25" s="1"/>
  <c r="BD43" i="25"/>
  <c r="BG43" i="25" s="1"/>
  <c r="BM43" i="25" s="1"/>
  <c r="AR43" i="25"/>
  <c r="AX43" i="25" s="1"/>
  <c r="B44" i="25"/>
  <c r="G44" i="25"/>
  <c r="K44" i="25"/>
  <c r="Q44" i="25" s="1"/>
  <c r="AL44" i="25"/>
  <c r="AQ44" i="25"/>
  <c r="AU44" i="25"/>
  <c r="BA44" i="25" s="1"/>
  <c r="C44" i="25"/>
  <c r="L44" i="25"/>
  <c r="R44" i="25" s="1"/>
  <c r="U44" i="25"/>
  <c r="Z44" i="25" s="1"/>
  <c r="AM44" i="25"/>
  <c r="AV44" i="25"/>
  <c r="BB44" i="25" s="1"/>
  <c r="BE44" i="25"/>
  <c r="BJ44" i="25" s="1"/>
  <c r="BP44" i="25" s="1"/>
  <c r="D44" i="25"/>
  <c r="V44" i="25"/>
  <c r="AA44" i="25" s="1"/>
  <c r="AG44" i="25" s="1"/>
  <c r="AN44" i="25"/>
  <c r="BF44" i="25"/>
  <c r="BK44" i="25" s="1"/>
  <c r="BQ44" i="25" s="1"/>
  <c r="J44" i="25"/>
  <c r="P44" i="25" s="1"/>
  <c r="AZ44" i="25" s="1"/>
  <c r="W44" i="25"/>
  <c r="AB44" i="25" s="1"/>
  <c r="AH44" i="25" s="1"/>
  <c r="AT44" i="25"/>
  <c r="BU45" i="25"/>
  <c r="F43" i="25"/>
  <c r="I43" i="25" s="1"/>
  <c r="O43" i="25" s="1"/>
  <c r="Y43" i="25" s="1"/>
  <c r="AE43" i="25" s="1"/>
  <c r="AP43" i="25"/>
  <c r="AS43" i="25" s="1"/>
  <c r="AY43" i="25" s="1"/>
  <c r="BH43" i="25" s="1"/>
  <c r="BN43" i="25" s="1"/>
  <c r="DO9" i="8"/>
  <c r="DM9" i="8"/>
  <c r="AF44" i="25" l="1"/>
  <c r="BO44" i="25" s="1"/>
  <c r="BI44" i="25"/>
  <c r="B45" i="25"/>
  <c r="G45" i="25"/>
  <c r="K45" i="25"/>
  <c r="Q45" i="25" s="1"/>
  <c r="AL45" i="25"/>
  <c r="AQ45" i="25"/>
  <c r="AU45" i="25"/>
  <c r="BA45" i="25" s="1"/>
  <c r="C45" i="25"/>
  <c r="L45" i="25"/>
  <c r="R45" i="25" s="1"/>
  <c r="U45" i="25"/>
  <c r="Z45" i="25" s="1"/>
  <c r="AM45" i="25"/>
  <c r="AV45" i="25"/>
  <c r="BB45" i="25" s="1"/>
  <c r="BE45" i="25"/>
  <c r="BJ45" i="25" s="1"/>
  <c r="BP45" i="25" s="1"/>
  <c r="D45" i="25"/>
  <c r="V45" i="25"/>
  <c r="AA45" i="25" s="1"/>
  <c r="AG45" i="25" s="1"/>
  <c r="AN45" i="25"/>
  <c r="BF45" i="25"/>
  <c r="BK45" i="25" s="1"/>
  <c r="BQ45" i="25" s="1"/>
  <c r="J45" i="25"/>
  <c r="P45" i="25" s="1"/>
  <c r="AZ45" i="25" s="1"/>
  <c r="W45" i="25"/>
  <c r="AB45" i="25" s="1"/>
  <c r="AH45" i="25" s="1"/>
  <c r="AT45" i="25"/>
  <c r="BU46" i="25"/>
  <c r="BD44" i="25"/>
  <c r="BG44" i="25" s="1"/>
  <c r="BM44" i="25" s="1"/>
  <c r="AR44" i="25"/>
  <c r="AX44" i="25" s="1"/>
  <c r="F44" i="25"/>
  <c r="I44" i="25" s="1"/>
  <c r="O44" i="25" s="1"/>
  <c r="Y44" i="25" s="1"/>
  <c r="AE44" i="25" s="1"/>
  <c r="AP44" i="25"/>
  <c r="AS44" i="25" s="1"/>
  <c r="AY44" i="25" s="1"/>
  <c r="BH44" i="25" s="1"/>
  <c r="BN44" i="25" s="1"/>
  <c r="T44" i="25"/>
  <c r="X44" i="25" s="1"/>
  <c r="AD44" i="25" s="1"/>
  <c r="H44" i="25"/>
  <c r="N44" i="25" s="1"/>
  <c r="BI45" i="25" l="1"/>
  <c r="AF45" i="25"/>
  <c r="BO45" i="25" s="1"/>
  <c r="B46" i="25"/>
  <c r="G46" i="25"/>
  <c r="K46" i="25"/>
  <c r="Q46" i="25" s="1"/>
  <c r="AL46" i="25"/>
  <c r="AQ46" i="25"/>
  <c r="AU46" i="25"/>
  <c r="BA46" i="25" s="1"/>
  <c r="C46" i="25"/>
  <c r="L46" i="25"/>
  <c r="R46" i="25" s="1"/>
  <c r="U46" i="25"/>
  <c r="Z46" i="25" s="1"/>
  <c r="AM46" i="25"/>
  <c r="AV46" i="25"/>
  <c r="BB46" i="25" s="1"/>
  <c r="BE46" i="25"/>
  <c r="BJ46" i="25" s="1"/>
  <c r="BP46" i="25" s="1"/>
  <c r="D46" i="25"/>
  <c r="V46" i="25"/>
  <c r="AA46" i="25" s="1"/>
  <c r="AG46" i="25" s="1"/>
  <c r="AN46" i="25"/>
  <c r="BF46" i="25"/>
  <c r="BK46" i="25" s="1"/>
  <c r="BQ46" i="25" s="1"/>
  <c r="J46" i="25"/>
  <c r="P46" i="25" s="1"/>
  <c r="AZ46" i="25" s="1"/>
  <c r="W46" i="25"/>
  <c r="AB46" i="25" s="1"/>
  <c r="AH46" i="25" s="1"/>
  <c r="AT46" i="25"/>
  <c r="BU47" i="25"/>
  <c r="BD45" i="25"/>
  <c r="BG45" i="25" s="1"/>
  <c r="BM45" i="25" s="1"/>
  <c r="AR45" i="25"/>
  <c r="AX45" i="25" s="1"/>
  <c r="F45" i="25"/>
  <c r="I45" i="25" s="1"/>
  <c r="O45" i="25" s="1"/>
  <c r="Y45" i="25" s="1"/>
  <c r="AE45" i="25" s="1"/>
  <c r="AP45" i="25"/>
  <c r="AS45" i="25" s="1"/>
  <c r="AY45" i="25" s="1"/>
  <c r="BH45" i="25" s="1"/>
  <c r="BN45" i="25" s="1"/>
  <c r="T45" i="25"/>
  <c r="X45" i="25" s="1"/>
  <c r="AD45" i="25" s="1"/>
  <c r="H45" i="25"/>
  <c r="N45" i="25" s="1"/>
  <c r="BI46" i="25" l="1"/>
  <c r="AF46" i="25"/>
  <c r="BO46" i="25" s="1"/>
  <c r="B47" i="25"/>
  <c r="G47" i="25"/>
  <c r="K47" i="25"/>
  <c r="Q47" i="25" s="1"/>
  <c r="AL47" i="25"/>
  <c r="AQ47" i="25"/>
  <c r="AU47" i="25"/>
  <c r="BA47" i="25" s="1"/>
  <c r="C47" i="25"/>
  <c r="L47" i="25"/>
  <c r="R47" i="25" s="1"/>
  <c r="U47" i="25"/>
  <c r="Z47" i="25" s="1"/>
  <c r="AM47" i="25"/>
  <c r="AV47" i="25"/>
  <c r="BB47" i="25" s="1"/>
  <c r="BE47" i="25"/>
  <c r="BJ47" i="25" s="1"/>
  <c r="BP47" i="25" s="1"/>
  <c r="D47" i="25"/>
  <c r="V47" i="25"/>
  <c r="AA47" i="25" s="1"/>
  <c r="AG47" i="25" s="1"/>
  <c r="AN47" i="25"/>
  <c r="BF47" i="25"/>
  <c r="BK47" i="25" s="1"/>
  <c r="BQ47" i="25" s="1"/>
  <c r="J47" i="25"/>
  <c r="P47" i="25" s="1"/>
  <c r="AZ47" i="25" s="1"/>
  <c r="W47" i="25"/>
  <c r="AB47" i="25" s="1"/>
  <c r="AH47" i="25" s="1"/>
  <c r="AT47" i="25"/>
  <c r="BU48" i="25"/>
  <c r="BD46" i="25"/>
  <c r="BG46" i="25" s="1"/>
  <c r="BM46" i="25" s="1"/>
  <c r="AR46" i="25"/>
  <c r="AX46" i="25" s="1"/>
  <c r="F46" i="25"/>
  <c r="I46" i="25" s="1"/>
  <c r="O46" i="25" s="1"/>
  <c r="Y46" i="25" s="1"/>
  <c r="AE46" i="25" s="1"/>
  <c r="AP46" i="25"/>
  <c r="AS46" i="25" s="1"/>
  <c r="AY46" i="25" s="1"/>
  <c r="BH46" i="25" s="1"/>
  <c r="BN46" i="25" s="1"/>
  <c r="T46" i="25"/>
  <c r="X46" i="25" s="1"/>
  <c r="AD46" i="25" s="1"/>
  <c r="H46" i="25"/>
  <c r="N46" i="25" s="1"/>
  <c r="BI47" i="25" l="1"/>
  <c r="AF47" i="25"/>
  <c r="BO47" i="25" s="1"/>
  <c r="B48" i="25"/>
  <c r="G48" i="25"/>
  <c r="K48" i="25"/>
  <c r="Q48" i="25" s="1"/>
  <c r="AL48" i="25"/>
  <c r="AQ48" i="25"/>
  <c r="AU48" i="25"/>
  <c r="BA48" i="25" s="1"/>
  <c r="C48" i="25"/>
  <c r="L48" i="25"/>
  <c r="R48" i="25" s="1"/>
  <c r="U48" i="25"/>
  <c r="Z48" i="25" s="1"/>
  <c r="AM48" i="25"/>
  <c r="AV48" i="25"/>
  <c r="BB48" i="25" s="1"/>
  <c r="BE48" i="25"/>
  <c r="BJ48" i="25" s="1"/>
  <c r="BP48" i="25" s="1"/>
  <c r="D48" i="25"/>
  <c r="V48" i="25"/>
  <c r="AA48" i="25" s="1"/>
  <c r="AG48" i="25" s="1"/>
  <c r="AN48" i="25"/>
  <c r="BF48" i="25"/>
  <c r="BK48" i="25" s="1"/>
  <c r="BQ48" i="25" s="1"/>
  <c r="J48" i="25"/>
  <c r="P48" i="25" s="1"/>
  <c r="AZ48" i="25" s="1"/>
  <c r="W48" i="25"/>
  <c r="AB48" i="25" s="1"/>
  <c r="AH48" i="25" s="1"/>
  <c r="AT48" i="25"/>
  <c r="BU49" i="25"/>
  <c r="BD47" i="25"/>
  <c r="BG47" i="25" s="1"/>
  <c r="BM47" i="25" s="1"/>
  <c r="AR47" i="25"/>
  <c r="AX47" i="25" s="1"/>
  <c r="F47" i="25"/>
  <c r="I47" i="25" s="1"/>
  <c r="O47" i="25" s="1"/>
  <c r="Y47" i="25" s="1"/>
  <c r="AE47" i="25" s="1"/>
  <c r="AP47" i="25"/>
  <c r="AS47" i="25" s="1"/>
  <c r="AY47" i="25" s="1"/>
  <c r="BH47" i="25" s="1"/>
  <c r="BN47" i="25" s="1"/>
  <c r="T47" i="25"/>
  <c r="X47" i="25" s="1"/>
  <c r="AD47" i="25" s="1"/>
  <c r="H47" i="25"/>
  <c r="N47" i="25" s="1"/>
  <c r="BI48" i="25" l="1"/>
  <c r="AF48" i="25"/>
  <c r="BO48" i="25" s="1"/>
  <c r="B49" i="25"/>
  <c r="G49" i="25"/>
  <c r="K49" i="25"/>
  <c r="Q49" i="25" s="1"/>
  <c r="AL49" i="25"/>
  <c r="AQ49" i="25"/>
  <c r="AU49" i="25"/>
  <c r="BA49" i="25" s="1"/>
  <c r="C49" i="25"/>
  <c r="L49" i="25"/>
  <c r="R49" i="25" s="1"/>
  <c r="U49" i="25"/>
  <c r="Z49" i="25" s="1"/>
  <c r="AM49" i="25"/>
  <c r="AV49" i="25"/>
  <c r="BB49" i="25" s="1"/>
  <c r="BE49" i="25"/>
  <c r="BJ49" i="25" s="1"/>
  <c r="BP49" i="25" s="1"/>
  <c r="D49" i="25"/>
  <c r="V49" i="25"/>
  <c r="AA49" i="25" s="1"/>
  <c r="AG49" i="25" s="1"/>
  <c r="AN49" i="25"/>
  <c r="BF49" i="25"/>
  <c r="BK49" i="25" s="1"/>
  <c r="BQ49" i="25" s="1"/>
  <c r="J49" i="25"/>
  <c r="P49" i="25" s="1"/>
  <c r="AZ49" i="25" s="1"/>
  <c r="W49" i="25"/>
  <c r="AB49" i="25" s="1"/>
  <c r="AH49" i="25" s="1"/>
  <c r="AT49" i="25"/>
  <c r="BU50" i="25"/>
  <c r="BD48" i="25"/>
  <c r="BG48" i="25" s="1"/>
  <c r="BM48" i="25" s="1"/>
  <c r="AR48" i="25"/>
  <c r="AX48" i="25" s="1"/>
  <c r="F48" i="25"/>
  <c r="I48" i="25" s="1"/>
  <c r="O48" i="25" s="1"/>
  <c r="Y48" i="25" s="1"/>
  <c r="AE48" i="25" s="1"/>
  <c r="AP48" i="25"/>
  <c r="AS48" i="25" s="1"/>
  <c r="AY48" i="25" s="1"/>
  <c r="BH48" i="25" s="1"/>
  <c r="BN48" i="25" s="1"/>
  <c r="T48" i="25"/>
  <c r="X48" i="25" s="1"/>
  <c r="AD48" i="25" s="1"/>
  <c r="H48" i="25"/>
  <c r="N48" i="25" s="1"/>
  <c r="BI49" i="25" l="1"/>
  <c r="AF49" i="25"/>
  <c r="BO49" i="25" s="1"/>
  <c r="B50" i="25"/>
  <c r="G50" i="25"/>
  <c r="K50" i="25"/>
  <c r="Q50" i="25" s="1"/>
  <c r="AL50" i="25"/>
  <c r="AQ50" i="25"/>
  <c r="AU50" i="25"/>
  <c r="BA50" i="25" s="1"/>
  <c r="C50" i="25"/>
  <c r="L50" i="25"/>
  <c r="R50" i="25" s="1"/>
  <c r="U50" i="25"/>
  <c r="Z50" i="25" s="1"/>
  <c r="AM50" i="25"/>
  <c r="AV50" i="25"/>
  <c r="BB50" i="25" s="1"/>
  <c r="BE50" i="25"/>
  <c r="BJ50" i="25" s="1"/>
  <c r="BP50" i="25" s="1"/>
  <c r="D50" i="25"/>
  <c r="V50" i="25"/>
  <c r="AA50" i="25" s="1"/>
  <c r="AG50" i="25" s="1"/>
  <c r="AN50" i="25"/>
  <c r="BF50" i="25"/>
  <c r="BK50" i="25" s="1"/>
  <c r="BQ50" i="25" s="1"/>
  <c r="J50" i="25"/>
  <c r="P50" i="25" s="1"/>
  <c r="AZ50" i="25" s="1"/>
  <c r="W50" i="25"/>
  <c r="AB50" i="25" s="1"/>
  <c r="AH50" i="25" s="1"/>
  <c r="AT50" i="25"/>
  <c r="BU51" i="25"/>
  <c r="BD49" i="25"/>
  <c r="BG49" i="25" s="1"/>
  <c r="BM49" i="25" s="1"/>
  <c r="AR49" i="25"/>
  <c r="AX49" i="25" s="1"/>
  <c r="F49" i="25"/>
  <c r="I49" i="25" s="1"/>
  <c r="O49" i="25" s="1"/>
  <c r="Y49" i="25" s="1"/>
  <c r="AE49" i="25" s="1"/>
  <c r="AP49" i="25"/>
  <c r="AS49" i="25" s="1"/>
  <c r="AY49" i="25" s="1"/>
  <c r="BH49" i="25" s="1"/>
  <c r="BN49" i="25" s="1"/>
  <c r="T49" i="25"/>
  <c r="X49" i="25" s="1"/>
  <c r="AD49" i="25" s="1"/>
  <c r="H49" i="25"/>
  <c r="N49" i="25" s="1"/>
  <c r="BI50" i="25" l="1"/>
  <c r="AF50" i="25"/>
  <c r="BO50" i="25" s="1"/>
  <c r="F50" i="25"/>
  <c r="I50" i="25" s="1"/>
  <c r="O50" i="25" s="1"/>
  <c r="Y50" i="25" s="1"/>
  <c r="AE50" i="25" s="1"/>
  <c r="B51" i="25"/>
  <c r="G51" i="25"/>
  <c r="K51" i="25"/>
  <c r="Q51" i="25" s="1"/>
  <c r="AL51" i="25"/>
  <c r="AQ51" i="25"/>
  <c r="AU51" i="25"/>
  <c r="BA51" i="25" s="1"/>
  <c r="C51" i="25"/>
  <c r="L51" i="25"/>
  <c r="R51" i="25" s="1"/>
  <c r="U51" i="25"/>
  <c r="Z51" i="25" s="1"/>
  <c r="AM51" i="25"/>
  <c r="AV51" i="25"/>
  <c r="BB51" i="25" s="1"/>
  <c r="BE51" i="25"/>
  <c r="BJ51" i="25" s="1"/>
  <c r="BP51" i="25" s="1"/>
  <c r="D51" i="25"/>
  <c r="V51" i="25"/>
  <c r="AA51" i="25" s="1"/>
  <c r="AG51" i="25" s="1"/>
  <c r="AN51" i="25"/>
  <c r="BF51" i="25"/>
  <c r="BK51" i="25" s="1"/>
  <c r="BQ51" i="25" s="1"/>
  <c r="J51" i="25"/>
  <c r="P51" i="25" s="1"/>
  <c r="AZ51" i="25" s="1"/>
  <c r="W51" i="25"/>
  <c r="AB51" i="25" s="1"/>
  <c r="AH51" i="25" s="1"/>
  <c r="AT51" i="25"/>
  <c r="BU52" i="25"/>
  <c r="AP50" i="25"/>
  <c r="AS50" i="25" s="1"/>
  <c r="AY50" i="25" s="1"/>
  <c r="BH50" i="25" s="1"/>
  <c r="BN50" i="25" s="1"/>
  <c r="BD50" i="25"/>
  <c r="BG50" i="25" s="1"/>
  <c r="BM50" i="25" s="1"/>
  <c r="AR50" i="25"/>
  <c r="AX50" i="25" s="1"/>
  <c r="T50" i="25"/>
  <c r="X50" i="25" s="1"/>
  <c r="AD50" i="25" s="1"/>
  <c r="H50" i="25"/>
  <c r="N50" i="25" s="1"/>
  <c r="BI51" i="25" l="1"/>
  <c r="AF51" i="25"/>
  <c r="BO51" i="25" s="1"/>
  <c r="B52" i="25"/>
  <c r="G52" i="25"/>
  <c r="K52" i="25"/>
  <c r="Q52" i="25" s="1"/>
  <c r="AL52" i="25"/>
  <c r="AQ52" i="25"/>
  <c r="AU52" i="25"/>
  <c r="BA52" i="25" s="1"/>
  <c r="C52" i="25"/>
  <c r="L52" i="25"/>
  <c r="R52" i="25" s="1"/>
  <c r="U52" i="25"/>
  <c r="Z52" i="25" s="1"/>
  <c r="AM52" i="25"/>
  <c r="AV52" i="25"/>
  <c r="BB52" i="25" s="1"/>
  <c r="BE52" i="25"/>
  <c r="BJ52" i="25" s="1"/>
  <c r="BP52" i="25" s="1"/>
  <c r="D52" i="25"/>
  <c r="V52" i="25"/>
  <c r="AA52" i="25" s="1"/>
  <c r="AG52" i="25" s="1"/>
  <c r="AN52" i="25"/>
  <c r="BF52" i="25"/>
  <c r="BK52" i="25" s="1"/>
  <c r="BQ52" i="25" s="1"/>
  <c r="J52" i="25"/>
  <c r="P52" i="25" s="1"/>
  <c r="AZ52" i="25" s="1"/>
  <c r="W52" i="25"/>
  <c r="AB52" i="25" s="1"/>
  <c r="AH52" i="25" s="1"/>
  <c r="AT52" i="25"/>
  <c r="BU53" i="25"/>
  <c r="BD51" i="25"/>
  <c r="BG51" i="25" s="1"/>
  <c r="BM51" i="25" s="1"/>
  <c r="AR51" i="25"/>
  <c r="AX51" i="25" s="1"/>
  <c r="F51" i="25"/>
  <c r="I51" i="25" s="1"/>
  <c r="O51" i="25" s="1"/>
  <c r="Y51" i="25" s="1"/>
  <c r="AE51" i="25" s="1"/>
  <c r="AP51" i="25"/>
  <c r="AS51" i="25" s="1"/>
  <c r="AY51" i="25" s="1"/>
  <c r="BH51" i="25" s="1"/>
  <c r="BN51" i="25" s="1"/>
  <c r="T51" i="25"/>
  <c r="X51" i="25" s="1"/>
  <c r="AD51" i="25" s="1"/>
  <c r="H51" i="25"/>
  <c r="N51" i="25" s="1"/>
  <c r="AF52" i="25" l="1"/>
  <c r="BO52" i="25" s="1"/>
  <c r="BI52" i="25"/>
  <c r="BD52" i="25"/>
  <c r="BG52" i="25" s="1"/>
  <c r="BM52" i="25" s="1"/>
  <c r="AR52" i="25"/>
  <c r="AX52" i="25" s="1"/>
  <c r="F52" i="25"/>
  <c r="I52" i="25" s="1"/>
  <c r="O52" i="25" s="1"/>
  <c r="Y52" i="25" s="1"/>
  <c r="AE52" i="25" s="1"/>
  <c r="AP52" i="25"/>
  <c r="AS52" i="25" s="1"/>
  <c r="AY52" i="25" s="1"/>
  <c r="BH52" i="25" s="1"/>
  <c r="BN52" i="25" s="1"/>
  <c r="B53" i="25"/>
  <c r="G53" i="25"/>
  <c r="K53" i="25"/>
  <c r="Q53" i="25" s="1"/>
  <c r="AL53" i="25"/>
  <c r="AQ53" i="25"/>
  <c r="AU53" i="25"/>
  <c r="BA53" i="25" s="1"/>
  <c r="C53" i="25"/>
  <c r="L53" i="25"/>
  <c r="R53" i="25" s="1"/>
  <c r="U53" i="25"/>
  <c r="Z53" i="25" s="1"/>
  <c r="AM53" i="25"/>
  <c r="AV53" i="25"/>
  <c r="BB53" i="25" s="1"/>
  <c r="BE53" i="25"/>
  <c r="BJ53" i="25" s="1"/>
  <c r="BP53" i="25" s="1"/>
  <c r="J53" i="25"/>
  <c r="P53" i="25" s="1"/>
  <c r="AZ53" i="25" s="1"/>
  <c r="W53" i="25"/>
  <c r="AB53" i="25" s="1"/>
  <c r="AH53" i="25" s="1"/>
  <c r="AT53" i="25"/>
  <c r="D53" i="25"/>
  <c r="V53" i="25"/>
  <c r="AA53" i="25" s="1"/>
  <c r="AG53" i="25" s="1"/>
  <c r="AN53" i="25"/>
  <c r="BF53" i="25"/>
  <c r="BK53" i="25" s="1"/>
  <c r="BQ53" i="25" s="1"/>
  <c r="BU54" i="25"/>
  <c r="T52" i="25"/>
  <c r="X52" i="25" s="1"/>
  <c r="AD52" i="25" s="1"/>
  <c r="H52" i="25"/>
  <c r="N52" i="25" s="1"/>
  <c r="BI53" i="25" l="1"/>
  <c r="AF53" i="25"/>
  <c r="BO53" i="25" s="1"/>
  <c r="B54" i="25"/>
  <c r="G54" i="25"/>
  <c r="K54" i="25"/>
  <c r="Q54" i="25" s="1"/>
  <c r="AL54" i="25"/>
  <c r="AQ54" i="25"/>
  <c r="AU54" i="25"/>
  <c r="BA54" i="25" s="1"/>
  <c r="C54" i="25"/>
  <c r="L54" i="25"/>
  <c r="R54" i="25" s="1"/>
  <c r="U54" i="25"/>
  <c r="Z54" i="25" s="1"/>
  <c r="J54" i="25"/>
  <c r="P54" i="25" s="1"/>
  <c r="AZ54" i="25" s="1"/>
  <c r="W54" i="25"/>
  <c r="AB54" i="25" s="1"/>
  <c r="AH54" i="25" s="1"/>
  <c r="AT54" i="25"/>
  <c r="BF54" i="25"/>
  <c r="BK54" i="25" s="1"/>
  <c r="BQ54" i="25" s="1"/>
  <c r="AM54" i="25"/>
  <c r="V54" i="25"/>
  <c r="AA54" i="25" s="1"/>
  <c r="AG54" i="25" s="1"/>
  <c r="AN54" i="25"/>
  <c r="BE54" i="25"/>
  <c r="BJ54" i="25" s="1"/>
  <c r="BP54" i="25" s="1"/>
  <c r="AV54" i="25"/>
  <c r="BB54" i="25" s="1"/>
  <c r="D54" i="25"/>
  <c r="BD53" i="25"/>
  <c r="BG53" i="25" s="1"/>
  <c r="BM53" i="25" s="1"/>
  <c r="AR53" i="25"/>
  <c r="AX53" i="25" s="1"/>
  <c r="F53" i="25"/>
  <c r="I53" i="25" s="1"/>
  <c r="O53" i="25" s="1"/>
  <c r="Y53" i="25" s="1"/>
  <c r="AE53" i="25" s="1"/>
  <c r="AP53" i="25"/>
  <c r="AS53" i="25" s="1"/>
  <c r="AY53" i="25" s="1"/>
  <c r="BH53" i="25" s="1"/>
  <c r="BN53" i="25" s="1"/>
  <c r="T53" i="25"/>
  <c r="X53" i="25" s="1"/>
  <c r="AD53" i="25" s="1"/>
  <c r="H53" i="25"/>
  <c r="N53" i="25" s="1"/>
  <c r="AF54" i="25" l="1"/>
  <c r="BO54" i="25" s="1"/>
  <c r="BI54" i="25"/>
  <c r="BD54" i="25"/>
  <c r="BG54" i="25" s="1"/>
  <c r="BM54" i="25" s="1"/>
  <c r="AR54" i="25"/>
  <c r="AX54" i="25" s="1"/>
  <c r="F54" i="25"/>
  <c r="I54" i="25" s="1"/>
  <c r="O54" i="25" s="1"/>
  <c r="Y54" i="25" s="1"/>
  <c r="AE54" i="25" s="1"/>
  <c r="AP54" i="25"/>
  <c r="AS54" i="25" s="1"/>
  <c r="AY54" i="25" s="1"/>
  <c r="BH54" i="25" s="1"/>
  <c r="BN54" i="25" s="1"/>
  <c r="T54" i="25"/>
  <c r="X54" i="25" s="1"/>
  <c r="AD54" i="25" s="1"/>
  <c r="H54" i="25"/>
  <c r="N54" i="25" s="1"/>
  <c r="M25" i="24" l="1"/>
  <c r="T25" i="24"/>
  <c r="Y24" i="1" s="1"/>
  <c r="AC24" i="1" s="1"/>
  <c r="AP3" i="8" s="1"/>
  <c r="V25" i="24" l="1"/>
  <c r="BA24" i="1" s="1"/>
  <c r="U25" i="24"/>
  <c r="AF25" i="24" l="1"/>
  <c r="AB24" i="1"/>
  <c r="AQ3" i="8" l="1"/>
  <c r="M27" i="24"/>
  <c r="T27" i="24"/>
  <c r="Y26" i="1" s="1"/>
  <c r="AC26" i="1" s="1"/>
  <c r="AP5" i="8" s="1"/>
  <c r="V27" i="24" l="1"/>
  <c r="BA26" i="1" s="1"/>
  <c r="U27" i="24"/>
  <c r="AF27" i="24" l="1"/>
  <c r="AB26" i="1"/>
  <c r="AQ5" i="8" l="1"/>
  <c r="M24" i="24"/>
  <c r="T24" i="24"/>
  <c r="Y23" i="1" s="1"/>
  <c r="AC23" i="1" s="1"/>
  <c r="AP2" i="8" s="1"/>
  <c r="V24" i="24" l="1"/>
  <c r="BA23" i="1" s="1"/>
  <c r="U24" i="24"/>
  <c r="AB23" i="1" l="1"/>
  <c r="AF24" i="24"/>
  <c r="AQ2" i="8" l="1"/>
  <c r="B17" i="24"/>
  <c r="D17" i="24" s="1"/>
  <c r="M28" i="24"/>
  <c r="V28" i="24" s="1"/>
  <c r="BA27" i="1" s="1"/>
  <c r="T28" i="24"/>
  <c r="Y27" i="1" s="1"/>
  <c r="AC27" i="1" s="1"/>
  <c r="AP6" i="8" s="1"/>
  <c r="B13" i="24" l="1"/>
  <c r="B14" i="24" s="1"/>
  <c r="U28" i="24"/>
  <c r="AF28" i="24" l="1"/>
  <c r="AF21" i="24" s="1"/>
  <c r="AB27" i="1"/>
  <c r="AG14" i="24"/>
  <c r="C14" i="24" s="1"/>
  <c r="J14" i="1"/>
  <c r="AN23" i="1" s="1"/>
  <c r="P14" i="1" l="1"/>
  <c r="DS80" i="8"/>
  <c r="DS48" i="8"/>
  <c r="DS16" i="8"/>
  <c r="DS75" i="8"/>
  <c r="DS67" i="8"/>
  <c r="DS59" i="8"/>
  <c r="DS51" i="8"/>
  <c r="DS43" i="8"/>
  <c r="DS35" i="8"/>
  <c r="DS27" i="8"/>
  <c r="DS19" i="8"/>
  <c r="DS11" i="8"/>
  <c r="DS76" i="8"/>
  <c r="DS56" i="8"/>
  <c r="DS32" i="8"/>
  <c r="DS8" i="8"/>
  <c r="DS74" i="8"/>
  <c r="DS66" i="8"/>
  <c r="DS58" i="8"/>
  <c r="DS50" i="8"/>
  <c r="DR42" i="8"/>
  <c r="DS34" i="8"/>
  <c r="DS26" i="8"/>
  <c r="DS18" i="8"/>
  <c r="DS10" i="8"/>
  <c r="DS72" i="8"/>
  <c r="DS52" i="8"/>
  <c r="DS36" i="8"/>
  <c r="DS12" i="8"/>
  <c r="DS77" i="8"/>
  <c r="DS69" i="8"/>
  <c r="DS61" i="8"/>
  <c r="DS53" i="8"/>
  <c r="DS45" i="8"/>
  <c r="DS37" i="8"/>
  <c r="DS29" i="8"/>
  <c r="DS21" i="8"/>
  <c r="DS13" i="8"/>
  <c r="DR79" i="8"/>
  <c r="DR71" i="8"/>
  <c r="DR47" i="8"/>
  <c r="DR31" i="8"/>
  <c r="DR7" i="8"/>
  <c r="DR40" i="8"/>
  <c r="DR70" i="8"/>
  <c r="DR54" i="8"/>
  <c r="DR38" i="8"/>
  <c r="DR14" i="8"/>
  <c r="DR24" i="8"/>
  <c r="DR73" i="8"/>
  <c r="DR49" i="8"/>
  <c r="DR25" i="8"/>
  <c r="DR9" i="8"/>
  <c r="DR80" i="8"/>
  <c r="DR48" i="8"/>
  <c r="DR16" i="8"/>
  <c r="DR75" i="8"/>
  <c r="DR67" i="8"/>
  <c r="DR59" i="8"/>
  <c r="DR51" i="8"/>
  <c r="DR43" i="8"/>
  <c r="DR35" i="8"/>
  <c r="DR27" i="8"/>
  <c r="DR19" i="8"/>
  <c r="DR11" i="8"/>
  <c r="DR76" i="8"/>
  <c r="DR56" i="8"/>
  <c r="DR32" i="8"/>
  <c r="DR8" i="8"/>
  <c r="DR74" i="8"/>
  <c r="DR66" i="8"/>
  <c r="DR58" i="8"/>
  <c r="DR50" i="8"/>
  <c r="DS42" i="8"/>
  <c r="DR34" i="8"/>
  <c r="DR26" i="8"/>
  <c r="DR18" i="8"/>
  <c r="DR10" i="8"/>
  <c r="DR72" i="8"/>
  <c r="DR52" i="8"/>
  <c r="DR36" i="8"/>
  <c r="DR12" i="8"/>
  <c r="DR77" i="8"/>
  <c r="DR69" i="8"/>
  <c r="DR61" i="8"/>
  <c r="DR53" i="8"/>
  <c r="DR45" i="8"/>
  <c r="DR37" i="8"/>
  <c r="DR29" i="8"/>
  <c r="DR21" i="8"/>
  <c r="DR13" i="8"/>
  <c r="DR28" i="8"/>
  <c r="DR15" i="8"/>
  <c r="DR78" i="8"/>
  <c r="DR30" i="8"/>
  <c r="DR60" i="8"/>
  <c r="DR65" i="8"/>
  <c r="DR41" i="8"/>
  <c r="DS68" i="8"/>
  <c r="DS28" i="8"/>
  <c r="DS79" i="8"/>
  <c r="DS71" i="8"/>
  <c r="DS63" i="8"/>
  <c r="DS55" i="8"/>
  <c r="DS47" i="8"/>
  <c r="DS39" i="8"/>
  <c r="DS31" i="8"/>
  <c r="DS23" i="8"/>
  <c r="DS15" i="8"/>
  <c r="DS7" i="8"/>
  <c r="DS64" i="8"/>
  <c r="DS40" i="8"/>
  <c r="DS20" i="8"/>
  <c r="DS78" i="8"/>
  <c r="DS70" i="8"/>
  <c r="DS62" i="8"/>
  <c r="DS54" i="8"/>
  <c r="DR46" i="8"/>
  <c r="DS38" i="8"/>
  <c r="DS30" i="8"/>
  <c r="DS22" i="8"/>
  <c r="DS14" i="8"/>
  <c r="DS6" i="8"/>
  <c r="DS60" i="8"/>
  <c r="DS44" i="8"/>
  <c r="DS24" i="8"/>
  <c r="DS81" i="8"/>
  <c r="DS73" i="8"/>
  <c r="DS65" i="8"/>
  <c r="DS57" i="8"/>
  <c r="DS49" i="8"/>
  <c r="DS41" i="8"/>
  <c r="DS33" i="8"/>
  <c r="DS25" i="8"/>
  <c r="DS17" i="8"/>
  <c r="DS9" i="8"/>
  <c r="DR68" i="8"/>
  <c r="DR63" i="8"/>
  <c r="DR55" i="8"/>
  <c r="DR39" i="8"/>
  <c r="DR23" i="8"/>
  <c r="DR64" i="8"/>
  <c r="DR20" i="8"/>
  <c r="DR62" i="8"/>
  <c r="DS46" i="8"/>
  <c r="DR22" i="8"/>
  <c r="DR6" i="8"/>
  <c r="DR44" i="8"/>
  <c r="DR81" i="8"/>
  <c r="DR57" i="8"/>
  <c r="DR33" i="8"/>
  <c r="DR17" i="8"/>
  <c r="AS28" i="1"/>
  <c r="AS32" i="1"/>
  <c r="AS36" i="1"/>
  <c r="AS25" i="1"/>
  <c r="AS29" i="1"/>
  <c r="AS33" i="1"/>
  <c r="AS37" i="1"/>
  <c r="AS26" i="1"/>
  <c r="AS30" i="1"/>
  <c r="AS34" i="1"/>
  <c r="AS27" i="1"/>
  <c r="AS31" i="1"/>
  <c r="AS35" i="1"/>
  <c r="AS23" i="1"/>
  <c r="AS24" i="1"/>
  <c r="AT28" i="1"/>
  <c r="AT32" i="1"/>
  <c r="AT36" i="1"/>
  <c r="AT29" i="1"/>
  <c r="AT33" i="1"/>
  <c r="AT37" i="1"/>
  <c r="AT30" i="1"/>
  <c r="AT34" i="1"/>
  <c r="AT27" i="1"/>
  <c r="AT31" i="1"/>
  <c r="AT35" i="1"/>
  <c r="AT25" i="1"/>
  <c r="AT24" i="1"/>
  <c r="AT26" i="1"/>
  <c r="AT23" i="1"/>
  <c r="AN34" i="1"/>
  <c r="AO32" i="1"/>
  <c r="AO37" i="1"/>
  <c r="AN31" i="1"/>
  <c r="AN33" i="1"/>
  <c r="AO34" i="1"/>
  <c r="AN32" i="1"/>
  <c r="AN37" i="1"/>
  <c r="AO33" i="1"/>
  <c r="AO29" i="1"/>
  <c r="AN35" i="1"/>
  <c r="AN36" i="1"/>
  <c r="AN28" i="1"/>
  <c r="AN29" i="1"/>
  <c r="AO31" i="1"/>
  <c r="AO35" i="1"/>
  <c r="AO36" i="1"/>
  <c r="AO28" i="1"/>
  <c r="AO25" i="1"/>
  <c r="AN25" i="1"/>
  <c r="AN30" i="1"/>
  <c r="AO30" i="1"/>
  <c r="AO24" i="1"/>
  <c r="AN24" i="1"/>
  <c r="AN26" i="1"/>
  <c r="AO26" i="1"/>
  <c r="AO23" i="1"/>
  <c r="AO27" i="1"/>
  <c r="AN27" i="1"/>
  <c r="AQ34" i="1"/>
  <c r="AQ32" i="1"/>
  <c r="AQ37" i="1"/>
  <c r="AP28" i="1"/>
  <c r="AP34" i="1"/>
  <c r="AP32" i="1"/>
  <c r="AP37" i="1"/>
  <c r="AP36" i="1"/>
  <c r="AP33" i="1"/>
  <c r="AP31" i="1"/>
  <c r="AP29" i="1"/>
  <c r="AQ35" i="1"/>
  <c r="AQ36" i="1"/>
  <c r="AQ28" i="1"/>
  <c r="AQ33" i="1"/>
  <c r="AQ31" i="1"/>
  <c r="AQ29" i="1"/>
  <c r="AP35" i="1"/>
  <c r="AQ25" i="1"/>
  <c r="AP25" i="1"/>
  <c r="AP30" i="1"/>
  <c r="AQ30" i="1"/>
  <c r="AQ24" i="1"/>
  <c r="AP24" i="1"/>
  <c r="AQ26" i="1"/>
  <c r="AP26" i="1"/>
  <c r="AQ23" i="1"/>
  <c r="AP23" i="1"/>
  <c r="AQ27" i="1"/>
  <c r="AP27" i="1"/>
  <c r="AQ6" i="8"/>
  <c r="AR53" i="1" l="1"/>
  <c r="AR47" i="1"/>
  <c r="AP38" i="1"/>
  <c r="AR54" i="1" s="1"/>
  <c r="AQ38" i="1"/>
  <c r="AR56" i="1" l="1"/>
  <c r="AR49" i="1" s="1"/>
  <c r="AR46" i="1"/>
  <c r="AR48" i="1" l="1"/>
  <c r="AR51" i="1" s="1"/>
  <c r="AU23" i="1" s="1"/>
  <c r="AA6" i="8"/>
  <c r="DN6" i="8" s="1"/>
  <c r="Z6" i="8"/>
  <c r="DL6" i="8" s="1"/>
  <c r="AB6" i="8"/>
  <c r="DP6" i="8" s="1"/>
  <c r="DM6" i="8" l="1"/>
  <c r="AC28" i="24"/>
  <c r="W28" i="24"/>
  <c r="Y28" i="24"/>
  <c r="DQ6" i="8"/>
  <c r="DO6" i="8"/>
  <c r="AU30" i="1" l="1"/>
  <c r="AU31" i="1"/>
  <c r="AU32" i="1"/>
  <c r="AU24" i="1"/>
  <c r="AU27" i="1"/>
  <c r="AU28" i="1"/>
  <c r="AU36" i="1"/>
  <c r="AU33" i="1"/>
  <c r="AU37" i="1"/>
  <c r="AU34" i="1"/>
  <c r="AU25" i="1"/>
  <c r="AU35" i="1"/>
  <c r="AU29" i="1"/>
  <c r="AU26" i="1"/>
  <c r="AA28" i="24"/>
  <c r="AE28" i="24"/>
  <c r="AX25" i="1" l="1"/>
  <c r="AY25" i="1"/>
  <c r="AZ25" i="1"/>
  <c r="AX26" i="1"/>
  <c r="AY26" i="1"/>
  <c r="AZ26" i="1"/>
  <c r="AU38" i="1"/>
  <c r="J13" i="1" s="1"/>
  <c r="AZ24" i="1"/>
  <c r="AX24" i="1"/>
  <c r="AY24" i="1"/>
  <c r="K26" i="24"/>
  <c r="AC4" i="8"/>
  <c r="K27" i="24"/>
  <c r="AC5" i="8"/>
  <c r="AC2" i="8"/>
  <c r="K24" i="24"/>
  <c r="AY23" i="1"/>
  <c r="AX23" i="1"/>
  <c r="AZ23" i="1"/>
  <c r="K25" i="24"/>
  <c r="AC3" i="8"/>
  <c r="AX38" i="1" l="1"/>
  <c r="DS5" i="8"/>
  <c r="DR5" i="8"/>
  <c r="DR4" i="8"/>
  <c r="DS4" i="8"/>
  <c r="DS2" i="8"/>
  <c r="DR2" i="8"/>
  <c r="DS3" i="8"/>
  <c r="DR3" i="8"/>
  <c r="Y27" i="24"/>
  <c r="AA27" i="24" s="1"/>
  <c r="AC27" i="24"/>
  <c r="AE27" i="24" s="1"/>
  <c r="W27" i="24"/>
  <c r="AJ5" i="8" s="1"/>
  <c r="Y24" i="24"/>
  <c r="W24" i="24"/>
  <c r="AJ2" i="8" s="1"/>
  <c r="AC24" i="24"/>
  <c r="B18" i="24"/>
  <c r="AA5" i="8"/>
  <c r="AB5" i="8"/>
  <c r="Z5" i="8"/>
  <c r="Y26" i="24"/>
  <c r="AA26" i="24" s="1"/>
  <c r="AC26" i="24"/>
  <c r="AE26" i="24" s="1"/>
  <c r="W26" i="24"/>
  <c r="AJ4" i="8" s="1"/>
  <c r="Z3" i="8"/>
  <c r="AB3" i="8"/>
  <c r="AA3" i="8"/>
  <c r="AB4" i="8"/>
  <c r="Z4" i="8"/>
  <c r="AA4" i="8"/>
  <c r="BA38" i="1"/>
  <c r="E17" i="1"/>
  <c r="E19" i="1" s="1"/>
  <c r="Y25" i="24"/>
  <c r="AA25" i="24" s="1"/>
  <c r="AC25" i="24"/>
  <c r="AE25" i="24" s="1"/>
  <c r="W25" i="24"/>
  <c r="AJ3" i="8" s="1"/>
  <c r="DN4" i="8" l="1"/>
  <c r="DO4" i="8"/>
  <c r="DL4" i="8"/>
  <c r="DM4" i="8"/>
  <c r="DP3" i="8"/>
  <c r="DQ3" i="8"/>
  <c r="Z2" i="8"/>
  <c r="AY38" i="1"/>
  <c r="J10" i="1" s="1"/>
  <c r="AA24" i="24"/>
  <c r="Y21" i="24"/>
  <c r="AA21" i="24" s="1"/>
  <c r="B15" i="24" s="1"/>
  <c r="DM3" i="8"/>
  <c r="DL3" i="8"/>
  <c r="DN3" i="8"/>
  <c r="DO3" i="8"/>
  <c r="DP5" i="8"/>
  <c r="DQ5" i="8"/>
  <c r="AB2" i="8"/>
  <c r="AZ38" i="1"/>
  <c r="J11" i="1" s="1"/>
  <c r="AE24" i="24"/>
  <c r="AC21" i="24"/>
  <c r="AE21" i="24" s="1"/>
  <c r="B16" i="24" s="1"/>
  <c r="DP4" i="8"/>
  <c r="DQ4" i="8"/>
  <c r="DL5" i="8"/>
  <c r="DM5" i="8"/>
  <c r="DO5" i="8"/>
  <c r="DN5" i="8"/>
  <c r="AA2" i="8"/>
  <c r="J9" i="1"/>
  <c r="P13" i="1" l="1"/>
  <c r="DN2" i="8"/>
  <c r="DO2" i="8"/>
  <c r="DL2" i="8"/>
  <c r="DM2" i="8"/>
  <c r="DP2" i="8"/>
  <c r="DQ2"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Christopher Ward</author>
    <author>Cole Burgess</author>
  </authors>
  <commentList>
    <comment ref="C11" authorId="0" shapeId="0" xr:uid="{C5564258-8D1B-4828-A8EB-4D8233606953}">
      <text>
        <r>
          <rPr>
            <sz val="9"/>
            <color indexed="81"/>
            <rFont val="Tahoma"/>
            <family val="2"/>
          </rPr>
          <t>If 12 months of supply and delivery bills are available for the site, actual kWh and Gas rates can be entered here to calculate simple payback.  Default values are $0.10 per kWh and $1.00 per therm.</t>
        </r>
      </text>
    </comment>
    <comment ref="S22" authorId="1" shapeId="0" xr:uid="{00000000-0006-0000-0100-000001000000}">
      <text>
        <r>
          <rPr>
            <sz val="9"/>
            <color indexed="81"/>
            <rFont val="Tahoma"/>
            <family val="2"/>
          </rPr>
          <t xml:space="preserve">If "Other Electric" or "Other Gas" is selected for the measure type the Effective Useful Life must be manually entered.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Cole Burgess</author>
  </authors>
  <commentList>
    <comment ref="B12" authorId="0" shapeId="0" xr:uid="{00000000-0006-0000-0200-000004000000}">
      <text>
        <r>
          <rPr>
            <b/>
            <sz val="9"/>
            <color indexed="81"/>
            <rFont val="Tahoma"/>
            <family val="2"/>
          </rPr>
          <t>Cole Burgess:</t>
        </r>
        <r>
          <rPr>
            <sz val="9"/>
            <color indexed="81"/>
            <rFont val="Tahoma"/>
            <family val="2"/>
          </rPr>
          <t xml:space="preserve">
Other does not include the "other listings for the TRM category"
</t>
        </r>
      </text>
    </comment>
    <comment ref="B13" authorId="0" shapeId="0" xr:uid="{00000000-0006-0000-0200-000006000000}">
      <text>
        <r>
          <rPr>
            <b/>
            <sz val="9"/>
            <color indexed="81"/>
            <rFont val="Tahoma"/>
            <family val="2"/>
          </rPr>
          <t>Cole Burgess:</t>
        </r>
        <r>
          <rPr>
            <sz val="9"/>
            <color indexed="81"/>
            <rFont val="Tahoma"/>
            <family val="2"/>
          </rPr>
          <t xml:space="preserve">
Process equipment also includes the "other" cateogry in the TRM for our purposes</t>
        </r>
      </text>
    </comment>
    <comment ref="G15" authorId="0" shapeId="0" xr:uid="{00000000-0006-0000-0200-000001000000}">
      <text>
        <r>
          <rPr>
            <b/>
            <sz val="9"/>
            <color indexed="81"/>
            <rFont val="Tahoma"/>
            <family val="2"/>
          </rPr>
          <t>Cole Burgess:</t>
        </r>
        <r>
          <rPr>
            <sz val="9"/>
            <color indexed="81"/>
            <rFont val="Tahoma"/>
            <family val="2"/>
          </rPr>
          <t xml:space="preserve">
Record ID is for "all other" as it was previously listed in version 38</t>
        </r>
      </text>
    </comment>
    <comment ref="G16" authorId="0" shapeId="0" xr:uid="{00000000-0006-0000-0200-000002000000}">
      <text>
        <r>
          <rPr>
            <b/>
            <sz val="9"/>
            <color indexed="81"/>
            <rFont val="Tahoma"/>
            <family val="2"/>
          </rPr>
          <t>Cole Burgess:</t>
        </r>
        <r>
          <rPr>
            <sz val="9"/>
            <color indexed="81"/>
            <rFont val="Tahoma"/>
            <family val="2"/>
          </rPr>
          <t xml:space="preserve">
Record ID is for "all other" as it was previously listed in version 38</t>
        </r>
      </text>
    </comment>
    <comment ref="G17" authorId="0" shapeId="0" xr:uid="{00000000-0006-0000-0200-000003000000}">
      <text>
        <r>
          <rPr>
            <b/>
            <sz val="9"/>
            <color indexed="81"/>
            <rFont val="Tahoma"/>
            <family val="2"/>
          </rPr>
          <t>Cole Burgess:</t>
        </r>
        <r>
          <rPr>
            <sz val="9"/>
            <color indexed="81"/>
            <rFont val="Tahoma"/>
            <family val="2"/>
          </rPr>
          <t xml:space="preserve">
Record ID is for "all other" as it was previously listed in version 38</t>
        </r>
      </text>
    </comment>
    <comment ref="G18" authorId="0" shapeId="0" xr:uid="{00000000-0006-0000-0200-000005000000}">
      <text>
        <r>
          <rPr>
            <b/>
            <sz val="9"/>
            <color indexed="81"/>
            <rFont val="Tahoma"/>
            <family val="2"/>
          </rPr>
          <t>Cole Burgess:</t>
        </r>
        <r>
          <rPr>
            <sz val="9"/>
            <color indexed="81"/>
            <rFont val="Tahoma"/>
            <family val="2"/>
          </rPr>
          <t xml:space="preserve">
Record ID is for "all other" as it was previously listed in version 38</t>
        </r>
      </text>
    </comment>
    <comment ref="G19" authorId="0" shapeId="0" xr:uid="{00000000-0006-0000-0200-000007000000}">
      <text>
        <r>
          <rPr>
            <b/>
            <sz val="9"/>
            <color indexed="81"/>
            <rFont val="Tahoma"/>
            <family val="2"/>
          </rPr>
          <t>Cole Burgess:</t>
        </r>
        <r>
          <rPr>
            <sz val="9"/>
            <color indexed="81"/>
            <rFont val="Tahoma"/>
            <family val="2"/>
          </rPr>
          <t xml:space="preserve">
Record ID is for "all other" as it was previously listed in version 38</t>
        </r>
      </text>
    </comment>
    <comment ref="G20" authorId="0" shapeId="0" xr:uid="{00000000-0006-0000-0200-000008000000}">
      <text>
        <r>
          <rPr>
            <b/>
            <sz val="9"/>
            <color indexed="81"/>
            <rFont val="Tahoma"/>
            <family val="2"/>
          </rPr>
          <t>Cole Burgess:</t>
        </r>
        <r>
          <rPr>
            <sz val="9"/>
            <color indexed="81"/>
            <rFont val="Tahoma"/>
            <family val="2"/>
          </rPr>
          <t xml:space="preserve">
Record ID is for "all other" as it was previously listed in version 38</t>
        </r>
      </text>
    </comment>
    <comment ref="G21" authorId="0" shapeId="0" xr:uid="{00000000-0006-0000-0200-000009000000}">
      <text>
        <r>
          <rPr>
            <b/>
            <sz val="9"/>
            <color indexed="81"/>
            <rFont val="Tahoma"/>
            <family val="2"/>
          </rPr>
          <t>Cole Burgess:</t>
        </r>
        <r>
          <rPr>
            <sz val="9"/>
            <color indexed="81"/>
            <rFont val="Tahoma"/>
            <family val="2"/>
          </rPr>
          <t xml:space="preserve">
Record ID is for "all other" as it was previously listed in version 38</t>
        </r>
      </text>
    </comment>
    <comment ref="G22" authorId="0" shapeId="0" xr:uid="{00000000-0006-0000-0200-00000A000000}">
      <text>
        <r>
          <rPr>
            <b/>
            <sz val="9"/>
            <color indexed="81"/>
            <rFont val="Tahoma"/>
            <family val="2"/>
          </rPr>
          <t>Cole Burgess:</t>
        </r>
        <r>
          <rPr>
            <sz val="9"/>
            <color indexed="81"/>
            <rFont val="Tahoma"/>
            <family val="2"/>
          </rPr>
          <t xml:space="preserve">
Record ID is for "all other" as it was previously listed in version 38</t>
        </r>
      </text>
    </comment>
    <comment ref="G23" authorId="0" shapeId="0" xr:uid="{00000000-0006-0000-0200-00000B000000}">
      <text>
        <r>
          <rPr>
            <b/>
            <sz val="9"/>
            <color indexed="81"/>
            <rFont val="Tahoma"/>
            <family val="2"/>
          </rPr>
          <t>Cole Burgess:</t>
        </r>
        <r>
          <rPr>
            <sz val="9"/>
            <color indexed="81"/>
            <rFont val="Tahoma"/>
            <family val="2"/>
          </rPr>
          <t xml:space="preserve">
Record ID is for "all other" as it was previously listed in version 38</t>
        </r>
      </text>
    </comment>
    <comment ref="G26" authorId="0" shapeId="0" xr:uid="{00000000-0006-0000-0200-00000C000000}">
      <text>
        <r>
          <rPr>
            <b/>
            <sz val="9"/>
            <color indexed="81"/>
            <rFont val="Tahoma"/>
            <family val="2"/>
          </rPr>
          <t>Cole Burgess:</t>
        </r>
        <r>
          <rPr>
            <sz val="9"/>
            <color indexed="81"/>
            <rFont val="Tahoma"/>
            <family val="2"/>
          </rPr>
          <t xml:space="preserve">
Record ID is for "all other" as it was previously listed in version 38</t>
        </r>
      </text>
    </comment>
    <comment ref="G27" authorId="0" shapeId="0" xr:uid="{00000000-0006-0000-0200-00000D000000}">
      <text>
        <r>
          <rPr>
            <b/>
            <sz val="9"/>
            <color indexed="81"/>
            <rFont val="Tahoma"/>
            <family val="2"/>
          </rPr>
          <t>Cole Burgess:</t>
        </r>
        <r>
          <rPr>
            <sz val="9"/>
            <color indexed="81"/>
            <rFont val="Tahoma"/>
            <family val="2"/>
          </rPr>
          <t xml:space="preserve">
Record ID is for "all other" as it was previously listed in version 38</t>
        </r>
      </text>
    </comment>
    <comment ref="D30" authorId="0" shapeId="0" xr:uid="{00000000-0006-0000-0200-00000E000000}">
      <text>
        <r>
          <rPr>
            <b/>
            <sz val="9"/>
            <color indexed="81"/>
            <rFont val="Tahoma"/>
            <family val="2"/>
          </rPr>
          <t>Cole Burgess:</t>
        </r>
        <r>
          <rPr>
            <sz val="9"/>
            <color indexed="81"/>
            <rFont val="Tahoma"/>
            <family val="2"/>
          </rPr>
          <t xml:space="preserve">
From HVAC category
</t>
        </r>
      </text>
    </comment>
    <comment ref="D64" authorId="0" shapeId="0" xr:uid="{00000000-0006-0000-0200-00000F000000}">
      <text>
        <r>
          <rPr>
            <b/>
            <sz val="9"/>
            <color indexed="81"/>
            <rFont val="Tahoma"/>
            <family val="2"/>
          </rPr>
          <t>Cole Burgess:</t>
        </r>
        <r>
          <rPr>
            <sz val="9"/>
            <color indexed="81"/>
            <rFont val="Tahoma"/>
            <family val="2"/>
          </rPr>
          <t xml:space="preserve">
Not in same order as TRM</t>
        </r>
      </text>
    </comment>
    <comment ref="D84" authorId="0" shapeId="0" xr:uid="{FD4D0EEC-41F2-4F8E-BB9A-E5ED6CD72885}">
      <text>
        <r>
          <rPr>
            <b/>
            <sz val="9"/>
            <color indexed="81"/>
            <rFont val="Tahoma"/>
            <family val="2"/>
          </rPr>
          <t>Cole Burgess:</t>
        </r>
        <r>
          <rPr>
            <sz val="9"/>
            <color indexed="81"/>
            <rFont val="Tahoma"/>
            <family val="2"/>
          </rPr>
          <t xml:space="preserve">
From "Motors and Drives"</t>
        </r>
      </text>
    </comment>
    <comment ref="C110" authorId="0" shapeId="0" xr:uid="{00000000-0006-0000-0200-000010000000}">
      <text>
        <r>
          <rPr>
            <b/>
            <sz val="9"/>
            <color indexed="81"/>
            <rFont val="Tahoma"/>
            <family val="2"/>
          </rPr>
          <t>Cole Burgess:</t>
        </r>
        <r>
          <rPr>
            <sz val="9"/>
            <color indexed="81"/>
            <rFont val="Tahoma"/>
            <family val="2"/>
          </rPr>
          <t xml:space="preserve">
Includes measures that do not fall under the "Process Equipment" list in the NYS TRM</t>
        </r>
      </text>
    </comment>
    <comment ref="D131" authorId="0" shapeId="0" xr:uid="{00000000-0006-0000-0200-000011000000}">
      <text>
        <r>
          <rPr>
            <b/>
            <sz val="9"/>
            <color indexed="81"/>
            <rFont val="Tahoma"/>
            <family val="2"/>
          </rPr>
          <t>Cole Burgess:</t>
        </r>
        <r>
          <rPr>
            <sz val="9"/>
            <color indexed="81"/>
            <rFont val="Tahoma"/>
            <family val="2"/>
          </rPr>
          <t xml:space="preserve">
From the Lighting Category</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Jeff Rothstein</author>
    <author>L.J. Eldredge</author>
  </authors>
  <commentList>
    <comment ref="A7" authorId="0" shapeId="0" xr:uid="{3A9A896E-B1AB-4629-8D5B-9A818D327983}">
      <text>
        <r>
          <rPr>
            <b/>
            <sz val="9"/>
            <color indexed="81"/>
            <rFont val="Tahoma"/>
            <family val="2"/>
          </rPr>
          <t>ERS:</t>
        </r>
        <r>
          <rPr>
            <sz val="9"/>
            <color indexed="81"/>
            <rFont val="Tahoma"/>
            <family val="2"/>
          </rPr>
          <t xml:space="preserve">
For oil or propane projects, enter fuel rate here</t>
        </r>
      </text>
    </comment>
    <comment ref="J22" authorId="1" shapeId="0" xr:uid="{AA4159DB-0933-40AC-90EB-D3C562911A8A}">
      <text>
        <r>
          <rPr>
            <b/>
            <sz val="9"/>
            <color indexed="81"/>
            <rFont val="Tahoma"/>
            <family val="2"/>
          </rPr>
          <t>ERS:</t>
        </r>
        <r>
          <rPr>
            <sz val="9"/>
            <color indexed="81"/>
            <rFont val="Tahoma"/>
            <family val="2"/>
          </rPr>
          <t xml:space="preserve">
Full project cost for retrofits
Incremental cost needed for end of life (typically non-lighting) or new construction projects.</t>
        </r>
      </text>
    </comment>
    <comment ref="R22" authorId="1" shapeId="0" xr:uid="{307A8F16-436F-414A-9D6E-366EF3D0613D}">
      <text>
        <r>
          <rPr>
            <b/>
            <sz val="9"/>
            <color indexed="81"/>
            <rFont val="Tahoma"/>
            <family val="2"/>
          </rPr>
          <t>ERS:</t>
        </r>
        <r>
          <rPr>
            <sz val="9"/>
            <color indexed="81"/>
            <rFont val="Tahoma"/>
            <family val="2"/>
          </rPr>
          <t xml:space="preserve">
Includes EM&amp;V, Implementation, and Utility admin costs</t>
        </r>
      </text>
    </comment>
    <comment ref="AC22" authorId="1" shapeId="0" xr:uid="{0B64820F-4B2D-4A35-88FC-CC15E3BC6B0D}">
      <text>
        <r>
          <rPr>
            <b/>
            <sz val="9"/>
            <color indexed="81"/>
            <rFont val="Tahoma"/>
            <family val="2"/>
          </rPr>
          <t>ERS:</t>
        </r>
        <r>
          <rPr>
            <sz val="9"/>
            <color indexed="81"/>
            <rFont val="Tahoma"/>
            <family val="2"/>
          </rPr>
          <t xml:space="preserve">
Includes retail costs, rate provided in avoided costs tab.</t>
        </r>
      </text>
    </comment>
    <comment ref="N23" authorId="0" shapeId="0" xr:uid="{B9F586B8-9834-4B67-BB58-C809A2555611}">
      <text>
        <r>
          <rPr>
            <b/>
            <sz val="9"/>
            <color indexed="81"/>
            <rFont val="Tahoma"/>
            <family val="2"/>
          </rPr>
          <t>ERS:</t>
        </r>
        <r>
          <rPr>
            <sz val="9"/>
            <color indexed="81"/>
            <rFont val="Tahoma"/>
            <family val="2"/>
          </rPr>
          <t xml:space="preserve">
Calculated using average water usage rate for a sample of NY state territories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Author</author>
    <author>Jeff Rothstein</author>
    <author>L.J. Eldredge</author>
  </authors>
  <commentList>
    <comment ref="D12" authorId="0" shapeId="0" xr:uid="{F5E97EBE-AB39-45A9-8FC1-121EF66863BC}">
      <text>
        <r>
          <rPr>
            <b/>
            <sz val="9"/>
            <color indexed="81"/>
            <rFont val="Tahoma"/>
            <family val="2"/>
          </rPr>
          <t>Author:</t>
        </r>
        <r>
          <rPr>
            <sz val="9"/>
            <color indexed="81"/>
            <rFont val="Tahoma"/>
            <family val="2"/>
          </rPr>
          <t xml:space="preserve">
Per Brian McNierney, include upstream capacity</t>
        </r>
      </text>
    </comment>
    <comment ref="X12" authorId="1" shapeId="0" xr:uid="{81B3ED70-298C-4DD4-9FA9-93FCEEE4EE19}">
      <text>
        <r>
          <rPr>
            <b/>
            <sz val="9"/>
            <color indexed="81"/>
            <rFont val="Tahoma"/>
            <family val="2"/>
          </rPr>
          <t>ERS:</t>
        </r>
        <r>
          <rPr>
            <sz val="9"/>
            <color indexed="81"/>
            <rFont val="Tahoma"/>
            <family val="2"/>
          </rPr>
          <t xml:space="preserve">
Includes everything but avoided C02</t>
        </r>
      </text>
    </comment>
    <comment ref="AD12" authorId="1" shapeId="0" xr:uid="{C0623AC3-8861-4501-BF07-091A9C9944F6}">
      <text>
        <r>
          <rPr>
            <b/>
            <sz val="9"/>
            <color indexed="81"/>
            <rFont val="Tahoma"/>
            <family val="2"/>
          </rPr>
          <t>ERS:</t>
        </r>
        <r>
          <rPr>
            <sz val="9"/>
            <color indexed="81"/>
            <rFont val="Tahoma"/>
            <family val="2"/>
          </rPr>
          <t xml:space="preserve">
Includes everything but avoided C02</t>
        </r>
      </text>
    </comment>
    <comment ref="AN12" authorId="0" shapeId="0" xr:uid="{F9F4F7B6-33DA-4A81-B3A5-16B008258F15}">
      <text>
        <r>
          <rPr>
            <b/>
            <sz val="9"/>
            <color indexed="81"/>
            <rFont val="Tahoma"/>
            <family val="2"/>
          </rPr>
          <t>Author:</t>
        </r>
        <r>
          <rPr>
            <sz val="9"/>
            <color indexed="81"/>
            <rFont val="Tahoma"/>
            <family val="2"/>
          </rPr>
          <t xml:space="preserve">
Per Brian McNierney, include upstream capacity</t>
        </r>
      </text>
    </comment>
    <comment ref="BG12" authorId="1" shapeId="0" xr:uid="{2F788DA0-EFF5-402F-8CC2-8FAA23C44E3F}">
      <text>
        <r>
          <rPr>
            <b/>
            <sz val="9"/>
            <color indexed="81"/>
            <rFont val="Tahoma"/>
            <family val="2"/>
          </rPr>
          <t>ERS:</t>
        </r>
        <r>
          <rPr>
            <sz val="9"/>
            <color indexed="81"/>
            <rFont val="Tahoma"/>
            <family val="2"/>
          </rPr>
          <t xml:space="preserve">
Includes everything but avoided C02</t>
        </r>
      </text>
    </comment>
    <comment ref="BM12" authorId="1" shapeId="0" xr:uid="{16CE81D7-8542-4361-AF91-E82C786CE789}">
      <text>
        <r>
          <rPr>
            <b/>
            <sz val="9"/>
            <color indexed="81"/>
            <rFont val="Tahoma"/>
            <family val="2"/>
          </rPr>
          <t>ERS:</t>
        </r>
        <r>
          <rPr>
            <sz val="9"/>
            <color indexed="81"/>
            <rFont val="Tahoma"/>
            <family val="2"/>
          </rPr>
          <t xml:space="preserve">
Includes everything but avoided C02</t>
        </r>
      </text>
    </comment>
    <comment ref="AJ13" authorId="1" shapeId="0" xr:uid="{4A8304BE-854D-49F0-B6A9-1D7D863688C7}">
      <text>
        <r>
          <rPr>
            <b/>
            <sz val="9"/>
            <color indexed="81"/>
            <rFont val="Tahoma"/>
            <family val="2"/>
          </rPr>
          <t>Jeff Rothstein:</t>
        </r>
        <r>
          <rPr>
            <sz val="9"/>
            <color indexed="81"/>
            <rFont val="Tahoma"/>
            <family val="2"/>
          </rPr>
          <t xml:space="preserve">
Do not currently have this data for Oil or Propane</t>
        </r>
      </text>
    </comment>
    <comment ref="AZ13" authorId="2" shapeId="0" xr:uid="{3B376BFA-5D4E-4026-A854-51B50AECF6B3}">
      <text>
        <r>
          <rPr>
            <b/>
            <sz val="9"/>
            <color indexed="81"/>
            <rFont val="Tahoma"/>
            <family val="2"/>
          </rPr>
          <t>ERS:</t>
        </r>
        <r>
          <rPr>
            <sz val="9"/>
            <color indexed="81"/>
            <rFont val="Tahoma"/>
            <family val="2"/>
          </rPr>
          <t xml:space="preserve">
Same as NYSEG</t>
        </r>
      </text>
    </comment>
    <comment ref="BI13" authorId="2" shapeId="0" xr:uid="{DA469C2E-E014-4B3F-8B3C-22B4D996D93B}">
      <text>
        <r>
          <rPr>
            <b/>
            <sz val="9"/>
            <color indexed="81"/>
            <rFont val="Tahoma"/>
            <family val="2"/>
          </rPr>
          <t>ERS:</t>
        </r>
        <r>
          <rPr>
            <sz val="9"/>
            <color indexed="81"/>
            <rFont val="Tahoma"/>
            <family val="2"/>
          </rPr>
          <t xml:space="preserve">
Same as NYSEG</t>
        </r>
      </text>
    </comment>
    <comment ref="BO13" authorId="2" shapeId="0" xr:uid="{6069E7B2-8FE9-41FC-B238-D5561B874FB8}">
      <text>
        <r>
          <rPr>
            <b/>
            <sz val="9"/>
            <color indexed="81"/>
            <rFont val="Tahoma"/>
            <family val="2"/>
          </rPr>
          <t>ERS:</t>
        </r>
        <r>
          <rPr>
            <sz val="9"/>
            <color indexed="81"/>
            <rFont val="Tahoma"/>
            <family val="2"/>
          </rPr>
          <t xml:space="preserve">
Same as NYSEG</t>
        </r>
      </text>
    </comment>
    <comment ref="BS13" authorId="1" shapeId="0" xr:uid="{136CAE90-D07C-4B11-9031-C6CB4BF9329C}">
      <text>
        <r>
          <rPr>
            <b/>
            <sz val="9"/>
            <color indexed="81"/>
            <rFont val="Tahoma"/>
            <family val="2"/>
          </rPr>
          <t>Jeff Rothstein:</t>
        </r>
        <r>
          <rPr>
            <sz val="9"/>
            <color indexed="81"/>
            <rFont val="Tahoma"/>
            <family val="2"/>
          </rPr>
          <t xml:space="preserve">
Do not currently have this data for Oil or Propane</t>
        </r>
      </text>
    </comment>
    <comment ref="BU13" authorId="2" shapeId="0" xr:uid="{4871B474-36BF-4431-AB27-5B7C96984238}">
      <text>
        <r>
          <rPr>
            <b/>
            <sz val="9"/>
            <color indexed="81"/>
            <rFont val="Tahoma"/>
            <family val="2"/>
          </rPr>
          <t>ERS:</t>
        </r>
        <r>
          <rPr>
            <sz val="9"/>
            <color indexed="81"/>
            <rFont val="Tahoma"/>
            <family val="2"/>
          </rPr>
          <t xml:space="preserve">
Linked to program year in summary on BCA Calculator tab</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Green Banyan</author>
    <author>mane_pc</author>
  </authors>
  <commentList>
    <comment ref="D3" authorId="0" shapeId="0" xr:uid="{C19611E0-2565-447E-8F2B-3AD6BA693F0F}">
      <text>
        <r>
          <rPr>
            <b/>
            <sz val="9"/>
            <color indexed="81"/>
            <rFont val="Tahoma"/>
            <family val="2"/>
          </rPr>
          <t>Green Banyan:</t>
        </r>
        <r>
          <rPr>
            <sz val="9"/>
            <color indexed="81"/>
            <rFont val="Tahoma"/>
            <family val="2"/>
          </rPr>
          <t xml:space="preserve">
not sure if these values are nominal???</t>
        </r>
      </text>
    </comment>
    <comment ref="AD3" authorId="1" shapeId="0" xr:uid="{B3B5F671-F5BC-47D9-8181-11D9102D66F6}">
      <text>
        <r>
          <rPr>
            <sz val="9"/>
            <color indexed="81"/>
            <rFont val="Tahoma"/>
            <family val="2"/>
          </rPr>
          <t>Placeholder for future use</t>
        </r>
        <r>
          <rPr>
            <sz val="9"/>
            <color indexed="81"/>
            <rFont val="Tahoma"/>
            <family val="2"/>
          </rPr>
          <t xml:space="preserve">
</t>
        </r>
      </text>
    </comment>
    <comment ref="AE3" authorId="1" shapeId="0" xr:uid="{C36B884D-9B0D-4B20-BA60-FF2BF61486EF}">
      <text>
        <r>
          <rPr>
            <sz val="9"/>
            <color indexed="81"/>
            <rFont val="Tahoma"/>
            <family val="2"/>
          </rPr>
          <t>Placeholder for future use</t>
        </r>
        <r>
          <rPr>
            <sz val="9"/>
            <color indexed="81"/>
            <rFont val="Tahoma"/>
            <family val="2"/>
          </rPr>
          <t xml:space="preserve">
</t>
        </r>
      </text>
    </comment>
    <comment ref="AH3" authorId="1" shapeId="0" xr:uid="{71141E81-9BC3-4927-AE66-6C9652209036}">
      <text>
        <r>
          <rPr>
            <sz val="9"/>
            <color indexed="81"/>
            <rFont val="Tahoma"/>
            <family val="2"/>
          </rPr>
          <t>Placeholder for future use</t>
        </r>
        <r>
          <rPr>
            <sz val="9"/>
            <color indexed="81"/>
            <rFont val="Tahoma"/>
            <family val="2"/>
          </rPr>
          <t xml:space="preserve">
</t>
        </r>
      </text>
    </comment>
    <comment ref="AI3" authorId="1" shapeId="0" xr:uid="{D5DC2059-4573-4E2D-A868-66D930490DBC}">
      <text>
        <r>
          <rPr>
            <sz val="9"/>
            <color indexed="81"/>
            <rFont val="Tahoma"/>
            <family val="2"/>
          </rPr>
          <t>Placeholder for future use</t>
        </r>
        <r>
          <rPr>
            <sz val="9"/>
            <color indexed="81"/>
            <rFont val="Tahoma"/>
            <family val="2"/>
          </rPr>
          <t xml:space="preserve">
</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sweeneyc</author>
    <author>Jeff Rothstein</author>
    <author>mane_pc</author>
  </authors>
  <commentList>
    <comment ref="D4" authorId="0" shapeId="0" xr:uid="{9F23250F-548E-489C-BD9B-129E392438BC}">
      <text>
        <r>
          <rPr>
            <b/>
            <sz val="9"/>
            <color indexed="81"/>
            <rFont val="Tahoma"/>
            <family val="2"/>
          </rPr>
          <t>sweeneyc:</t>
        </r>
        <r>
          <rPr>
            <sz val="9"/>
            <color indexed="81"/>
            <rFont val="Tahoma"/>
            <family val="2"/>
          </rPr>
          <t xml:space="preserve">
$ per MMBTU</t>
        </r>
      </text>
    </comment>
    <comment ref="I9" authorId="1" shapeId="0" xr:uid="{917E82A6-D956-45DA-B44C-71F31877AA97}">
      <text>
        <r>
          <rPr>
            <b/>
            <sz val="9"/>
            <color indexed="81"/>
            <rFont val="Tahoma"/>
            <family val="2"/>
          </rPr>
          <t>ERS:</t>
        </r>
        <r>
          <rPr>
            <sz val="9"/>
            <color indexed="81"/>
            <rFont val="Tahoma"/>
            <family val="2"/>
          </rPr>
          <t xml:space="preserve">
equal to C&amp;I charges; not originally included, added by ERS through discussions with NYSEG/RG&amp;E</t>
        </r>
      </text>
    </comment>
    <comment ref="C25" authorId="2" shapeId="0" xr:uid="{1E22D5A5-75A3-483D-BB77-CE367B179E8A}">
      <text>
        <r>
          <rPr>
            <b/>
            <sz val="9"/>
            <color indexed="81"/>
            <rFont val="Tahoma"/>
            <family val="2"/>
          </rPr>
          <t>comment:
copied from above</t>
        </r>
        <r>
          <rPr>
            <sz val="9"/>
            <color indexed="81"/>
            <rFont val="Tahoma"/>
            <family val="2"/>
          </rPr>
          <t xml:space="preserve">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sweeneyc</author>
    <author>Jeff Rothstein</author>
    <author>mane_pc</author>
  </authors>
  <commentList>
    <comment ref="D4" authorId="0" shapeId="0" xr:uid="{D2D65D8F-DB35-4265-86AA-872127000BD2}">
      <text>
        <r>
          <rPr>
            <b/>
            <sz val="9"/>
            <color indexed="81"/>
            <rFont val="Tahoma"/>
            <family val="2"/>
          </rPr>
          <t>sweeneyc:</t>
        </r>
        <r>
          <rPr>
            <sz val="9"/>
            <color indexed="81"/>
            <rFont val="Tahoma"/>
            <family val="2"/>
          </rPr>
          <t xml:space="preserve">
$ per MMBTU</t>
        </r>
      </text>
    </comment>
    <comment ref="I4" authorId="0" shapeId="0" xr:uid="{68723E27-BE93-45D8-899C-45E96A1BC18E}">
      <text>
        <r>
          <rPr>
            <b/>
            <sz val="9"/>
            <color indexed="81"/>
            <rFont val="Tahoma"/>
            <family val="2"/>
          </rPr>
          <t>sweeneyc:</t>
        </r>
        <r>
          <rPr>
            <sz val="9"/>
            <color indexed="81"/>
            <rFont val="Tahoma"/>
            <family val="2"/>
          </rPr>
          <t xml:space="preserve">
$ per MMBTU</t>
        </r>
      </text>
    </comment>
    <comment ref="L9" authorId="1" shapeId="0" xr:uid="{93B5EE1A-C9EC-4F06-A0E9-11458314E2CB}">
      <text>
        <r>
          <rPr>
            <b/>
            <sz val="9"/>
            <color indexed="81"/>
            <rFont val="Tahoma"/>
            <family val="2"/>
          </rPr>
          <t>ERS:</t>
        </r>
        <r>
          <rPr>
            <sz val="9"/>
            <color indexed="81"/>
            <rFont val="Tahoma"/>
            <family val="2"/>
          </rPr>
          <t xml:space="preserve">
equal to C&amp;I charges; not originally included, added by ERS through discussions with NYSEG/RG&amp;E</t>
        </r>
      </text>
    </comment>
    <comment ref="C25" authorId="2" shapeId="0" xr:uid="{CAAB49CB-02FC-44A8-A3AF-02D43328F1C2}">
      <text>
        <r>
          <rPr>
            <b/>
            <sz val="9"/>
            <color indexed="81"/>
            <rFont val="Tahoma"/>
            <family val="2"/>
          </rPr>
          <t>comment:
copied from above</t>
        </r>
        <r>
          <rPr>
            <sz val="9"/>
            <color indexed="81"/>
            <rFont val="Tahoma"/>
            <family val="2"/>
          </rPr>
          <t xml:space="preserve">
</t>
        </r>
      </text>
    </comment>
    <comment ref="H25" authorId="2" shapeId="0" xr:uid="{6395C529-0BF7-4126-B2CB-BF10D61F3116}">
      <text>
        <r>
          <rPr>
            <b/>
            <sz val="9"/>
            <color indexed="81"/>
            <rFont val="Tahoma"/>
            <family val="2"/>
          </rPr>
          <t>comment:
copied from above</t>
        </r>
        <r>
          <rPr>
            <sz val="9"/>
            <color indexed="81"/>
            <rFont val="Tahoma"/>
            <family val="2"/>
          </rPr>
          <t xml:space="preserve">
</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sweeneyc</author>
    <author>Jeff Rothstein</author>
    <author>mane_pc</author>
  </authors>
  <commentList>
    <comment ref="D4" authorId="0" shapeId="0" xr:uid="{D4D68887-D33B-40E8-B912-EEC56A33110B}">
      <text>
        <r>
          <rPr>
            <b/>
            <sz val="9"/>
            <color indexed="81"/>
            <rFont val="Tahoma"/>
            <family val="2"/>
          </rPr>
          <t>sweeneyc:</t>
        </r>
        <r>
          <rPr>
            <sz val="9"/>
            <color indexed="81"/>
            <rFont val="Tahoma"/>
            <family val="2"/>
          </rPr>
          <t xml:space="preserve">
$ per MMBTU</t>
        </r>
      </text>
    </comment>
    <comment ref="I4" authorId="0" shapeId="0" xr:uid="{519CF298-8BA2-4ADA-A22B-55216B0CEDA0}">
      <text>
        <r>
          <rPr>
            <b/>
            <sz val="9"/>
            <color indexed="81"/>
            <rFont val="Tahoma"/>
            <family val="2"/>
          </rPr>
          <t>sweeneyc:</t>
        </r>
        <r>
          <rPr>
            <sz val="9"/>
            <color indexed="81"/>
            <rFont val="Tahoma"/>
            <family val="2"/>
          </rPr>
          <t xml:space="preserve">
$ per MMBTU</t>
        </r>
      </text>
    </comment>
    <comment ref="L9" authorId="1" shapeId="0" xr:uid="{8AD38648-8FE5-45A2-B986-EEFA9B454253}">
      <text>
        <r>
          <rPr>
            <b/>
            <sz val="9"/>
            <color indexed="81"/>
            <rFont val="Tahoma"/>
            <family val="2"/>
          </rPr>
          <t>ERS:</t>
        </r>
        <r>
          <rPr>
            <sz val="9"/>
            <color indexed="81"/>
            <rFont val="Tahoma"/>
            <family val="2"/>
          </rPr>
          <t xml:space="preserve">
equal to C&amp;I charges; not originally included, added by ERS through discussions with NYSEG/RG&amp;E</t>
        </r>
      </text>
    </comment>
    <comment ref="C25" authorId="2" shapeId="0" xr:uid="{4DB663A1-DC2B-49E3-828B-657DF24B3893}">
      <text>
        <r>
          <rPr>
            <b/>
            <sz val="9"/>
            <color indexed="81"/>
            <rFont val="Tahoma"/>
            <family val="2"/>
          </rPr>
          <t>comment:
copied from above</t>
        </r>
        <r>
          <rPr>
            <sz val="9"/>
            <color indexed="81"/>
            <rFont val="Tahoma"/>
            <family val="2"/>
          </rPr>
          <t xml:space="preserve">
</t>
        </r>
      </text>
    </comment>
    <comment ref="H25" authorId="2" shapeId="0" xr:uid="{191B8A92-E159-43AC-AFB5-5EEBD2F374A5}">
      <text>
        <r>
          <rPr>
            <b/>
            <sz val="9"/>
            <color indexed="81"/>
            <rFont val="Tahoma"/>
            <family val="2"/>
          </rPr>
          <t>comment:
copied from above</t>
        </r>
        <r>
          <rPr>
            <sz val="9"/>
            <color indexed="81"/>
            <rFont val="Tahoma"/>
            <family val="2"/>
          </rPr>
          <t xml:space="preserve">
</t>
        </r>
      </text>
    </comment>
  </commentList>
</comments>
</file>

<file path=xl/sharedStrings.xml><?xml version="1.0" encoding="utf-8"?>
<sst xmlns="http://schemas.openxmlformats.org/spreadsheetml/2006/main" count="9066" uniqueCount="2447">
  <si>
    <t xml:space="preserve">Custom Rebate Calculator Instructions </t>
  </si>
  <si>
    <t>NYSEG-RGE C&amp;I Custom Rebate Calculator</t>
  </si>
  <si>
    <t>Latest NYS TRM Version, Date: 01/01/2025</t>
  </si>
  <si>
    <t>Building Category</t>
  </si>
  <si>
    <t>Project-Level Summary:</t>
  </si>
  <si>
    <t xml:space="preserve">Customer's Utility Company </t>
  </si>
  <si>
    <t>Annual Electric Savings (kWh):</t>
  </si>
  <si>
    <t>Peak Demand Savings (kW):</t>
  </si>
  <si>
    <t>Average kWh Rate ($/kWh):</t>
  </si>
  <si>
    <t>Annual Natual Gas Savings (Therms):</t>
  </si>
  <si>
    <t>Custom Electric Rebate Rate ($/kWh):</t>
  </si>
  <si>
    <t>Total Project Cost ($):</t>
  </si>
  <si>
    <t>Highlighting Rules</t>
  </si>
  <si>
    <t>Average Gas Rate ($/Therm):</t>
  </si>
  <si>
    <t>Rebate ($):</t>
  </si>
  <si>
    <t>Measure does not qualify for a rebate as it does not pass the benefit to cost ratio screening requirements.</t>
  </si>
  <si>
    <t>Custom Gas Rebate Rate ($/Therm):</t>
  </si>
  <si>
    <t xml:space="preserve">Project Benefit to Cost Ratio (BCR): </t>
  </si>
  <si>
    <t>Hide Rows</t>
  </si>
  <si>
    <t>Bonus %</t>
  </si>
  <si>
    <t>Must be input for each eligible project. Leave blank otherwise.</t>
  </si>
  <si>
    <t>Bonus Amount:</t>
  </si>
  <si>
    <t>Total Rebate with Bonus:</t>
  </si>
  <si>
    <t>Measure Details</t>
  </si>
  <si>
    <t>Obsolete - Old Proposed Energy Use Columns</t>
  </si>
  <si>
    <t>Project Details</t>
  </si>
  <si>
    <t>Industrial</t>
  </si>
  <si>
    <t>Commercial</t>
  </si>
  <si>
    <t>Savings (Ignores TRC)</t>
  </si>
  <si>
    <t>Rebate Calculation</t>
  </si>
  <si>
    <t>Payback Rebate Distribution</t>
  </si>
  <si>
    <t>Rebate Disribution</t>
  </si>
  <si>
    <t>Final Rebate Allocation</t>
  </si>
  <si>
    <t>Rebate and Energy Savings Summary</t>
  </si>
  <si>
    <t>For Internal Review Purposes Only</t>
  </si>
  <si>
    <t xml:space="preserve">
Row Number</t>
  </si>
  <si>
    <r>
      <rPr>
        <b/>
        <sz val="12"/>
        <color theme="0"/>
        <rFont val="Calibri"/>
        <family val="2"/>
        <scheme val="minor"/>
      </rPr>
      <t>Measure Name</t>
    </r>
    <r>
      <rPr>
        <sz val="12"/>
        <color theme="0"/>
        <rFont val="Calibri"/>
        <family val="2"/>
        <scheme val="minor"/>
      </rPr>
      <t xml:space="preserve"> 
</t>
    </r>
    <r>
      <rPr>
        <i/>
        <sz val="12"/>
        <color theme="0"/>
        <rFont val="Calibri"/>
        <family val="2"/>
        <scheme val="minor"/>
      </rPr>
      <t>(Optional)</t>
    </r>
  </si>
  <si>
    <t>Measure Description</t>
  </si>
  <si>
    <t>Measure Type</t>
  </si>
  <si>
    <r>
      <t xml:space="preserve">Number of Units 
</t>
    </r>
    <r>
      <rPr>
        <i/>
        <sz val="12"/>
        <color theme="0"/>
        <rFont val="Calibri"/>
        <family val="2"/>
        <scheme val="minor"/>
      </rPr>
      <t>(Optional)</t>
    </r>
  </si>
  <si>
    <r>
      <t xml:space="preserve">Annual Operating Hours 
</t>
    </r>
    <r>
      <rPr>
        <i/>
        <sz val="12"/>
        <color theme="0"/>
        <rFont val="Calibri"/>
        <family val="2"/>
        <scheme val="minor"/>
      </rPr>
      <t>(Optional)</t>
    </r>
  </si>
  <si>
    <r>
      <t xml:space="preserve">Savings - Peak Summer Demand (kW) 
</t>
    </r>
    <r>
      <rPr>
        <i/>
        <sz val="12"/>
        <color theme="0"/>
        <rFont val="Calibri"/>
        <family val="2"/>
        <scheme val="minor"/>
      </rPr>
      <t>June/July/August 
4 - 5PM (Weekdays)</t>
    </r>
  </si>
  <si>
    <t>Savings - Annual kWh</t>
  </si>
  <si>
    <t>Savings - Annual Therms</t>
  </si>
  <si>
    <t>Proposed Number of Units</t>
  </si>
  <si>
    <t>Proposed Annual Operation Hours</t>
  </si>
  <si>
    <r>
      <t xml:space="preserve">Proposed Peak Summer Demand (kW) 
</t>
    </r>
    <r>
      <rPr>
        <b/>
        <i/>
        <sz val="12"/>
        <color theme="1"/>
        <rFont val="Calibri"/>
        <family val="2"/>
        <scheme val="minor"/>
      </rPr>
      <t>June/July/August
 4 - 5PM (Weekdays)</t>
    </r>
  </si>
  <si>
    <t>Annual Proposed kWh
(Total)</t>
  </si>
  <si>
    <t>Annual Proposed Therms
(Total)</t>
  </si>
  <si>
    <t>Replacement Reason</t>
  </si>
  <si>
    <r>
      <t xml:space="preserve">Equipment Condition 
</t>
    </r>
    <r>
      <rPr>
        <sz val="12"/>
        <color theme="0"/>
        <rFont val="Calibri"/>
        <family val="2"/>
        <scheme val="minor"/>
      </rPr>
      <t>(Early Replacement Only)</t>
    </r>
  </si>
  <si>
    <r>
      <t xml:space="preserve">Age of Existing Equipment 
</t>
    </r>
    <r>
      <rPr>
        <sz val="12"/>
        <color theme="0"/>
        <rFont val="Calibri"/>
        <family val="2"/>
        <scheme val="minor"/>
      </rPr>
      <t>(Years)</t>
    </r>
  </si>
  <si>
    <r>
      <t xml:space="preserve">Effective Useful Life 
</t>
    </r>
    <r>
      <rPr>
        <sz val="12"/>
        <color theme="0"/>
        <rFont val="Calibri"/>
        <family val="2"/>
        <scheme val="minor"/>
      </rPr>
      <t>(Years)</t>
    </r>
  </si>
  <si>
    <t>Total Project 
Cost ($) -
Labor and Materials</t>
  </si>
  <si>
    <t>Incremental Project Cost ($)</t>
  </si>
  <si>
    <r>
      <t xml:space="preserve">
Comments 
</t>
    </r>
    <r>
      <rPr>
        <i/>
        <sz val="12"/>
        <color theme="0"/>
        <rFont val="Calibri"/>
        <family val="2"/>
        <scheme val="minor"/>
      </rPr>
      <t>(Optional)</t>
    </r>
  </si>
  <si>
    <t>RUL</t>
  </si>
  <si>
    <t>Adjusted EUL</t>
  </si>
  <si>
    <t>Total Benefit</t>
  </si>
  <si>
    <t>Total Cost (without Admin)</t>
  </si>
  <si>
    <t>Total Cost (with Admin)</t>
  </si>
  <si>
    <t>Benefit/
Cost Ratio (with Admin)</t>
  </si>
  <si>
    <t>Benefit/
Cost Ratio (without Admin)</t>
  </si>
  <si>
    <t>Format Code</t>
  </si>
  <si>
    <t>6mo payback incentive</t>
  </si>
  <si>
    <t>6mo payback (positive)</t>
  </si>
  <si>
    <t>1yr payback incentive</t>
  </si>
  <si>
    <t>1yr payback (positive)</t>
  </si>
  <si>
    <t xml:space="preserve">ΔkWh </t>
  </si>
  <si>
    <t xml:space="preserve">ΔkW </t>
  </si>
  <si>
    <t xml:space="preserve">ΔTherms </t>
  </si>
  <si>
    <t xml:space="preserve">ΔTherm </t>
  </si>
  <si>
    <t>Total Relevant Cost</t>
  </si>
  <si>
    <t>Cost Cap Rebate</t>
  </si>
  <si>
    <t>Final Rebate (Allocated)</t>
  </si>
  <si>
    <t>Annual Electric 
Savings 
(kWh)</t>
  </si>
  <si>
    <t>Peak Demand 
Savings 
(kW)</t>
  </si>
  <si>
    <t>Annual Natural Gas 
Savings 
(Therms)</t>
  </si>
  <si>
    <t>Simple Payback Before Incentive (Yrs)</t>
  </si>
  <si>
    <t>Retrofit ID</t>
  </si>
  <si>
    <t>Component ID</t>
  </si>
  <si>
    <t>External Retrofit ID 
(15 Digit URL)</t>
  </si>
  <si>
    <t>SalesForce Account ID</t>
  </si>
  <si>
    <t>SalesForce External ID</t>
  </si>
  <si>
    <t>Program Code</t>
  </si>
  <si>
    <t xml:space="preserve">Calculator # </t>
  </si>
  <si>
    <t>Project Name (Full)</t>
  </si>
  <si>
    <t>Salesforce Project ID#</t>
  </si>
  <si>
    <t>Totals:</t>
  </si>
  <si>
    <t>Maximum Rebate Based on:</t>
  </si>
  <si>
    <t>Savings: $0.20/kWh &amp; $1.50/Therm</t>
  </si>
  <si>
    <t>Canned Responses:</t>
  </si>
  <si>
    <t>Relevant Project Cost Cap</t>
  </si>
  <si>
    <t>Rebate is being capped at 50% of total project cost (Early Replacement &amp; Additional Equipment measures) or rebate is being capped at 90% of incremental project costs. (End of Life Replacement &amp; New Construction measures)</t>
  </si>
  <si>
    <t>6 Month Minimum Payback</t>
  </si>
  <si>
    <t>Rebate is being capped for eligibile measures at a six month payback period.</t>
  </si>
  <si>
    <t>1 Year Minimum Payback</t>
  </si>
  <si>
    <t>Rebate is being capped for eligibile measures at a one year payback period.</t>
  </si>
  <si>
    <t>Project does not qualify for a rebate as eligible measures have a payback lower than the minimum payback threshold.</t>
  </si>
  <si>
    <t>Final Total Rebate</t>
  </si>
  <si>
    <t>Project does not qualify for a rebate as none of the measures pass the benefit to cost ratio.</t>
  </si>
  <si>
    <t>Total Relevant Project Cost</t>
  </si>
  <si>
    <t>Total Relevant kWh Savings</t>
  </si>
  <si>
    <t>Total Therm Savings</t>
  </si>
  <si>
    <t>Total ($) Savings</t>
  </si>
  <si>
    <t>Load Shape</t>
  </si>
  <si>
    <t>Custom Measure Description (Drop-Down Reference table)</t>
  </si>
  <si>
    <t>TRM Grouping (for future updating reference)</t>
  </si>
  <si>
    <t>Custom Measure Type</t>
  </si>
  <si>
    <t>Measure Lifetime</t>
  </si>
  <si>
    <t>Record ID</t>
  </si>
  <si>
    <t>Condition</t>
  </si>
  <si>
    <t>Cooking</t>
  </si>
  <si>
    <t>EUL_Adjustment_Factor</t>
  </si>
  <si>
    <t>Program Codes</t>
  </si>
  <si>
    <t>Utility Programs</t>
  </si>
  <si>
    <t>Average Utility Rates</t>
  </si>
  <si>
    <t>Rate</t>
  </si>
  <si>
    <t>Rebate Rates</t>
  </si>
  <si>
    <t xml:space="preserve">Realization Rates </t>
  </si>
  <si>
    <t>Agricultural</t>
  </si>
  <si>
    <t>Other Equipment</t>
  </si>
  <si>
    <t>All Other Electric</t>
  </si>
  <si>
    <t>Enter Measure Life</t>
  </si>
  <si>
    <t xml:space="preserve"> 
a0ZC0000002ZZzD </t>
  </si>
  <si>
    <t>Additional Equipment</t>
  </si>
  <si>
    <t xml:space="preserve">Functions Well </t>
  </si>
  <si>
    <t>Cooling</t>
  </si>
  <si>
    <t>NYSEGCIE21</t>
  </si>
  <si>
    <t>NYSEG</t>
  </si>
  <si>
    <t>$/kWh</t>
  </si>
  <si>
    <t>Electric</t>
  </si>
  <si>
    <t>Program</t>
  </si>
  <si>
    <t>kW</t>
  </si>
  <si>
    <t>kWh</t>
  </si>
  <si>
    <t>therms</t>
  </si>
  <si>
    <t>Appliance and Appliance Controls</t>
  </si>
  <si>
    <t>All Other Gas</t>
  </si>
  <si>
    <t>Early Replacement</t>
  </si>
  <si>
    <t>Requires Frequent Maintenance</t>
  </si>
  <si>
    <t>Heat Pump</t>
  </si>
  <si>
    <t>RGECIE21</t>
  </si>
  <si>
    <t>RG&amp;E</t>
  </si>
  <si>
    <t>$/Therm</t>
  </si>
  <si>
    <t>Gas</t>
  </si>
  <si>
    <t>C&amp;I Prescriptive</t>
  </si>
  <si>
    <t>Building Envelope</t>
  </si>
  <si>
    <t>Engine Block Heater Timer</t>
  </si>
  <si>
    <t>End of Life Replacement</t>
  </si>
  <si>
    <t>Requires Higher Than Average Maintenance</t>
  </si>
  <si>
    <t>Lighting</t>
  </si>
  <si>
    <t>NYSEGCIG21</t>
  </si>
  <si>
    <t xml:space="preserve">C&amp;I Custom </t>
  </si>
  <si>
    <t>Compressed Air</t>
  </si>
  <si>
    <t>High Speed Fans</t>
  </si>
  <si>
    <t>New Construction/Major Renovation</t>
  </si>
  <si>
    <t>Miscellaneous</t>
  </si>
  <si>
    <t>RGECIG21</t>
  </si>
  <si>
    <t>Program Type</t>
  </si>
  <si>
    <t>Project Type</t>
  </si>
  <si>
    <t>Bonus/Rebate Record ID</t>
  </si>
  <si>
    <t>Domestic Hot Water DHW</t>
  </si>
  <si>
    <t>Milk Pre-Cooler Heat Exchanger</t>
  </si>
  <si>
    <t>Other</t>
  </si>
  <si>
    <t>Refrigeration</t>
  </si>
  <si>
    <t>a0ZC0000005POAe</t>
  </si>
  <si>
    <t>HVAC</t>
  </si>
  <si>
    <t>Refrigeration Heat Recovery</t>
  </si>
  <si>
    <t>Ventilation</t>
  </si>
  <si>
    <t>HVAC Controls</t>
  </si>
  <si>
    <t>Scroll Compressor</t>
  </si>
  <si>
    <t>Water Heat</t>
  </si>
  <si>
    <t>Lighting Controls</t>
  </si>
  <si>
    <t>Other Electric</t>
  </si>
  <si>
    <t>Other Gas</t>
  </si>
  <si>
    <t>HVAC System</t>
  </si>
  <si>
    <t>AC with Gas Heat</t>
  </si>
  <si>
    <t>AC with Electric Heat</t>
  </si>
  <si>
    <t>Electric Heat Only</t>
  </si>
  <si>
    <t>Gas Heat Only</t>
  </si>
  <si>
    <t>CV No Econ</t>
  </si>
  <si>
    <t>CV Econ</t>
  </si>
  <si>
    <t>VAV Econ</t>
  </si>
  <si>
    <t>Unconditioned</t>
  </si>
  <si>
    <t>Fan Coil with Chiller and Hot Water Boiler</t>
  </si>
  <si>
    <t>Steam Heat Only</t>
  </si>
  <si>
    <t>Water Cooled Ammonia Screw Compressors</t>
  </si>
  <si>
    <t>Zip Code</t>
  </si>
  <si>
    <t>City</t>
  </si>
  <si>
    <t>Current Weather City</t>
  </si>
  <si>
    <t>Fan Coil with chiller and hot water boiler</t>
  </si>
  <si>
    <t>Latitude</t>
  </si>
  <si>
    <t>Longitude</t>
  </si>
  <si>
    <t>Assembly</t>
  </si>
  <si>
    <t>Auto Repair</t>
  </si>
  <si>
    <t>Big Box</t>
  </si>
  <si>
    <t>Community College</t>
  </si>
  <si>
    <t>Dormitory</t>
  </si>
  <si>
    <t>Elementary School</t>
  </si>
  <si>
    <t>Fast Food</t>
  </si>
  <si>
    <t>Full Service Restaurant</t>
  </si>
  <si>
    <t>Grocery</t>
  </si>
  <si>
    <t>High School</t>
  </si>
  <si>
    <t>Hospital</t>
  </si>
  <si>
    <t>Hotel</t>
  </si>
  <si>
    <t>Large Office</t>
  </si>
  <si>
    <t>Large Retail</t>
  </si>
  <si>
    <t>Light Industrial</t>
  </si>
  <si>
    <t>Motel</t>
  </si>
  <si>
    <t>Multifamily High Rise</t>
  </si>
  <si>
    <t>Multifamily Low Rise</t>
  </si>
  <si>
    <t>Penitentiary</t>
  </si>
  <si>
    <t>Refrigerated Warehouse</t>
  </si>
  <si>
    <t>Religious</t>
  </si>
  <si>
    <t>Small Office</t>
  </si>
  <si>
    <t>Small Retail</t>
  </si>
  <si>
    <t>University</t>
  </si>
  <si>
    <t>Warehouse</t>
  </si>
  <si>
    <t>Process Equipment</t>
  </si>
  <si>
    <t>Variable Speed Drive Milk Pump Plate Cooler</t>
  </si>
  <si>
    <t>Building Type</t>
  </si>
  <si>
    <t>Closest City</t>
  </si>
  <si>
    <t>HVACc</t>
  </si>
  <si>
    <t>HVACd</t>
  </si>
  <si>
    <t>HVACg</t>
  </si>
  <si>
    <t>Albany</t>
  </si>
  <si>
    <t>Variable Speed Drive Vacuum Pump</t>
  </si>
  <si>
    <t>Binghamton</t>
  </si>
  <si>
    <t>Refrigeration Controls</t>
  </si>
  <si>
    <t>Advanced Power Strip (APS)</t>
  </si>
  <si>
    <t>Buffalo</t>
  </si>
  <si>
    <t>Variable Frequency Drives</t>
  </si>
  <si>
    <t>Clothes Dryer</t>
  </si>
  <si>
    <t>Massena</t>
  </si>
  <si>
    <t>Dishwasher - Under Counter</t>
  </si>
  <si>
    <t>New York City</t>
  </si>
  <si>
    <t>NYC</t>
  </si>
  <si>
    <t>Dishwasher - Single Door</t>
  </si>
  <si>
    <t>Syracuse</t>
  </si>
  <si>
    <t>Dishwasher - Conveyor Type</t>
  </si>
  <si>
    <t>Poughkeepsie</t>
  </si>
  <si>
    <t>00501</t>
  </si>
  <si>
    <t>Holtsville</t>
  </si>
  <si>
    <t>Dishwasher - Pots, Pans &amp; Utensils</t>
  </si>
  <si>
    <t>00544</t>
  </si>
  <si>
    <t xml:space="preserve">Heating Fuel </t>
  </si>
  <si>
    <t>Simplified Building Types</t>
  </si>
  <si>
    <t>Electric Cooking Equipment</t>
  </si>
  <si>
    <t>x</t>
  </si>
  <si>
    <t>Coal</t>
  </si>
  <si>
    <t>Gas Fired Cooking Equipment</t>
  </si>
  <si>
    <t>Ice Maker</t>
  </si>
  <si>
    <t>Kerosene</t>
  </si>
  <si>
    <t>Natural Gas</t>
  </si>
  <si>
    <t>None</t>
  </si>
  <si>
    <t>Refrigerator and Freezer</t>
  </si>
  <si>
    <t>Oil</t>
  </si>
  <si>
    <t>Vending Machine Controls</t>
  </si>
  <si>
    <t>Propane</t>
  </si>
  <si>
    <t>Air Curtains</t>
  </si>
  <si>
    <t>a0ZC0000004Rhow</t>
  </si>
  <si>
    <t>Cool Roof</t>
  </si>
  <si>
    <t>Duct Sealing and Insulation</t>
  </si>
  <si>
    <t>Opaque Shell Insulation</t>
  </si>
  <si>
    <t>Pipe Insulation - Hot Water or Steam - Electric Source</t>
  </si>
  <si>
    <t>Pipe Insulation - Hot Water or Steam - Gas Source</t>
  </si>
  <si>
    <t>Window Film</t>
  </si>
  <si>
    <t>Window Glazing</t>
  </si>
  <si>
    <t>Air Compressor Upgrade</t>
  </si>
  <si>
    <t>a0Z80000001MCqS</t>
  </si>
  <si>
    <t>Compressed Air Engineered Nozzle</t>
  </si>
  <si>
    <t>Compressed Air Heat Recovery</t>
  </si>
  <si>
    <t>Flow Controller</t>
  </si>
  <si>
    <t>Low Pressure Drop Filter</t>
  </si>
  <si>
    <t>Refrigerated Air Dryer</t>
  </si>
  <si>
    <t>Zero-Loss Drains</t>
  </si>
  <si>
    <t>Domestic Hot Water (DHW)</t>
  </si>
  <si>
    <t>Central DHW Control</t>
  </si>
  <si>
    <t>a0ZC0000002ZZzD</t>
  </si>
  <si>
    <t>Domestic Hot Water Tank Blanket</t>
  </si>
  <si>
    <t>Heat Pump Water Heater (Air Source)</t>
  </si>
  <si>
    <t>Indirect Water Heater</t>
  </si>
  <si>
    <t>Instantaneous Water Heater</t>
  </si>
  <si>
    <t>Low-Flow Aerators - Electric Source</t>
  </si>
  <si>
    <t>Low-Flow Aerators - Gas Source</t>
  </si>
  <si>
    <t>Low-Flow Pre-Rinse Spray Valve</t>
  </si>
  <si>
    <t>Low-Flow - Salon Valve</t>
  </si>
  <si>
    <t>Low-Flow Showerheads</t>
  </si>
  <si>
    <t>Storage Tank Water Heater</t>
  </si>
  <si>
    <t>Air Conditioner - PTAC</t>
  </si>
  <si>
    <t>a0ZC0000002ZZzN</t>
  </si>
  <si>
    <t>Air Conditioner - Unitary</t>
  </si>
  <si>
    <t>Air Side Economizer</t>
  </si>
  <si>
    <t>Blower Fan with ECM for HVAC Distribution</t>
  </si>
  <si>
    <t>Boiler, Hot Water - Steel Fire Tube</t>
  </si>
  <si>
    <t>Boiler, Hot Water - Steel Water Tube</t>
  </si>
  <si>
    <t>Boiler, Hot Water - Cast Iron</t>
  </si>
  <si>
    <t>Boiler, Steam - Steel Fire Tube</t>
  </si>
  <si>
    <t>Boiler, Steam - Steel Water Tube</t>
  </si>
  <si>
    <t>Boiler, Steam - Cast Iron</t>
  </si>
  <si>
    <t>Chiller - Air &amp; Water Cooled</t>
  </si>
  <si>
    <t>Chiller Cooling Tower</t>
  </si>
  <si>
    <t>Combination ("Combi") Boiler</t>
  </si>
  <si>
    <t>Combination ("Combi") Furnace</t>
  </si>
  <si>
    <t>Duct Insulation and Leakage Sealing</t>
  </si>
  <si>
    <t>(EC) Motor - HVAC Blower Fan</t>
  </si>
  <si>
    <t>(EC) Motor – Hydronic Circulator Pump</t>
  </si>
  <si>
    <t>Economizer - Dual Enthalphy Air Side</t>
  </si>
  <si>
    <t>Furnace, Gas Fired</t>
  </si>
  <si>
    <t>Heat Pump - PTHP</t>
  </si>
  <si>
    <t>Heat Pump - Unitary &amp; Applied</t>
  </si>
  <si>
    <t>Heat Pump - Water Source (WSHP)</t>
  </si>
  <si>
    <t>High Volume Low Speed Fan</t>
  </si>
  <si>
    <t>Infrared Gas Space Heater</t>
  </si>
  <si>
    <t>Notched and Synchronous Belt</t>
  </si>
  <si>
    <t>Refrigerant Charge Correction</t>
  </si>
  <si>
    <t>Tune-Up - Boiler</t>
  </si>
  <si>
    <t>Tune-Up - Chiller</t>
  </si>
  <si>
    <t>Tune-Up - Furnace</t>
  </si>
  <si>
    <t>Variable Refrigerant Flow (VRF)</t>
  </si>
  <si>
    <t>Unit Heater, Condensing - Gas Fired</t>
  </si>
  <si>
    <t>Unit Heater - Gas Fired</t>
  </si>
  <si>
    <t xml:space="preserve">HVAC - Controls </t>
  </si>
  <si>
    <t>Demand Controlled Ventilation (DCV)</t>
  </si>
  <si>
    <t>a0ZC0000002ZZzI</t>
  </si>
  <si>
    <t>Direct Digital Control (DDC) System</t>
  </si>
  <si>
    <t>Energy Management System</t>
  </si>
  <si>
    <t>Guest Room Energy Management System</t>
  </si>
  <si>
    <t>Kitchen Demand Ventilation Control (DCV)</t>
  </si>
  <si>
    <t>Steam Trap Repair/Replace</t>
  </si>
  <si>
    <t>Thermostatic Radiator Valve</t>
  </si>
  <si>
    <t>Wi-Fi Thermostat (Communicating)</t>
  </si>
  <si>
    <t>Bi-Level Lighting</t>
  </si>
  <si>
    <t>a0ZC0000002ZZzS</t>
  </si>
  <si>
    <t>Integrated Interior Lighting Control</t>
  </si>
  <si>
    <t>Non-Integrated Interior Lighting Control</t>
  </si>
  <si>
    <t xml:space="preserve">Process Equipment </t>
  </si>
  <si>
    <t>Dry Transformer</t>
  </si>
  <si>
    <t>High Efficiency Motor</t>
  </si>
  <si>
    <t>a0ZC0000002ZZzX</t>
  </si>
  <si>
    <t>Ozone Laundry</t>
  </si>
  <si>
    <t>Pool Heater</t>
  </si>
  <si>
    <t>Process Exhaust Filtration</t>
  </si>
  <si>
    <t>Air-Cooled Refrigeration Condenser</t>
  </si>
  <si>
    <t>a0ZC0000002ZZzh</t>
  </si>
  <si>
    <t>Auto/Fast Close Door Walk-In Coolers/Freezers</t>
  </si>
  <si>
    <t>Compresser Equipment</t>
  </si>
  <si>
    <t>Condenser Equipment</t>
  </si>
  <si>
    <t>Door Gaskets - Cooler and Freezer</t>
  </si>
  <si>
    <t>Door Strip - Cooler and Freezer</t>
  </si>
  <si>
    <t>Evaporator Fan ECMS for Walk-In Cooler/Freezer</t>
  </si>
  <si>
    <t>Evaporator Fan PMSM for Walk-In Cooler/Freezer</t>
  </si>
  <si>
    <t>Refrigerated Case Doors</t>
  </si>
  <si>
    <t>Refrigerated Case LED</t>
  </si>
  <si>
    <t>Refrigerated Case Night Cover</t>
  </si>
  <si>
    <t>Sub-Cooling Equipment</t>
  </si>
  <si>
    <t>Anti-Condensation Heater Control</t>
  </si>
  <si>
    <t>Condenser Pressure and Tempertaure Controls</t>
  </si>
  <si>
    <t>Evaporator Fan Control</t>
  </si>
  <si>
    <t>Floating Head Pressure Control</t>
  </si>
  <si>
    <t>Variable Frequency Drive</t>
  </si>
  <si>
    <t>VFD Controlling Boiler Feedwater Pump</t>
  </si>
  <si>
    <t>VFD Controlling Chilled Water Pump</t>
  </si>
  <si>
    <t>VFD Controlling Condenser Water Pump</t>
  </si>
  <si>
    <t>VFD Controlling Exhaust Fan</t>
  </si>
  <si>
    <t>VFD Controlling Hot Water Pump</t>
  </si>
  <si>
    <t>VFD Controlling Make-Up Air Fan</t>
  </si>
  <si>
    <t>VFD Controlling Other Motor or Pump</t>
  </si>
  <si>
    <t>VFD Controlling Return Fan</t>
  </si>
  <si>
    <t>VFD Controlling Supply Fan</t>
  </si>
  <si>
    <t>VFD Controlling Tower Fan</t>
  </si>
  <si>
    <t>VFD Controlling Water Loop Heat Pump</t>
  </si>
  <si>
    <t>Staten Island</t>
  </si>
  <si>
    <t>Bronx</t>
  </si>
  <si>
    <t>Amawalk</t>
  </si>
  <si>
    <t>Ardsley</t>
  </si>
  <si>
    <t>Ardsley On Hudson</t>
  </si>
  <si>
    <t>Armonk</t>
  </si>
  <si>
    <t>Baldwin Place</t>
  </si>
  <si>
    <t>Bedford</t>
  </si>
  <si>
    <t>Bedford Hills</t>
  </si>
  <si>
    <t>Brewster</t>
  </si>
  <si>
    <t>Briarcliff Manor</t>
  </si>
  <si>
    <t>Buchanan</t>
  </si>
  <si>
    <t>Carmel</t>
  </si>
  <si>
    <t>Chappaqua</t>
  </si>
  <si>
    <t>Cold Spring</t>
  </si>
  <si>
    <t>Crompond</t>
  </si>
  <si>
    <t>Cross River</t>
  </si>
  <si>
    <t>Croton Falls</t>
  </si>
  <si>
    <t>Croton On Hudson</t>
  </si>
  <si>
    <t>Dobbs Ferry</t>
  </si>
  <si>
    <t>Elmsford</t>
  </si>
  <si>
    <t>Garrison</t>
  </si>
  <si>
    <t>Goldens Bridge</t>
  </si>
  <si>
    <t>Granite Springs</t>
  </si>
  <si>
    <t>Harrison</t>
  </si>
  <si>
    <t>Hartsdale</t>
  </si>
  <si>
    <t>Hawthorne</t>
  </si>
  <si>
    <t>Irvington</t>
  </si>
  <si>
    <t>Jefferson Valley</t>
  </si>
  <si>
    <t>Katonah</t>
  </si>
  <si>
    <t>Lake Peekskill</t>
  </si>
  <si>
    <t>Larchmont</t>
  </si>
  <si>
    <t>Lincolndale</t>
  </si>
  <si>
    <t>Mahopac</t>
  </si>
  <si>
    <t>Mahopac Falls</t>
  </si>
  <si>
    <t>Mamaroneck</t>
  </si>
  <si>
    <t>Maryknoll</t>
  </si>
  <si>
    <t>Millwood</t>
  </si>
  <si>
    <t>Mohegan Lake</t>
  </si>
  <si>
    <t>Montrose</t>
  </si>
  <si>
    <t>Mount Kisco</t>
  </si>
  <si>
    <t>Mount Vernon</t>
  </si>
  <si>
    <t>North Salem</t>
  </si>
  <si>
    <t>Ossining</t>
  </si>
  <si>
    <t>Peekskill</t>
  </si>
  <si>
    <t>Cortlandt Manor</t>
  </si>
  <si>
    <t>Pleasantville</t>
  </si>
  <si>
    <t>Port Chester</t>
  </si>
  <si>
    <t>Pound Ridge</t>
  </si>
  <si>
    <t>Purchase</t>
  </si>
  <si>
    <t>Purdys</t>
  </si>
  <si>
    <t>Putnam Valley</t>
  </si>
  <si>
    <t>Rye</t>
  </si>
  <si>
    <t>Scarsdale</t>
  </si>
  <si>
    <t>Shenorock</t>
  </si>
  <si>
    <t>Shrub Oak</t>
  </si>
  <si>
    <t>Somers</t>
  </si>
  <si>
    <t>South Salem</t>
  </si>
  <si>
    <t>Tarrytown</t>
  </si>
  <si>
    <t>Thornwood</t>
  </si>
  <si>
    <t>Valhalla</t>
  </si>
  <si>
    <t>Verplanck</t>
  </si>
  <si>
    <t>Waccabuc</t>
  </si>
  <si>
    <t>Yorktown Heights</t>
  </si>
  <si>
    <t>White Plains</t>
  </si>
  <si>
    <t>West Harrison</t>
  </si>
  <si>
    <t>Yonkers</t>
  </si>
  <si>
    <t>Hastings On Hudson</t>
  </si>
  <si>
    <t>Tuckahoe</t>
  </si>
  <si>
    <t>Bronxville</t>
  </si>
  <si>
    <t>Eastchester</t>
  </si>
  <si>
    <t>New Rochelle</t>
  </si>
  <si>
    <t>Pelham</t>
  </si>
  <si>
    <t>Wykagyl</t>
  </si>
  <si>
    <t>Suffern</t>
  </si>
  <si>
    <t>Arden</t>
  </si>
  <si>
    <t>Bear Mountain</t>
  </si>
  <si>
    <t>Bellvale</t>
  </si>
  <si>
    <t>Blauvelt</t>
  </si>
  <si>
    <t>Blooming Grove</t>
  </si>
  <si>
    <t>Bullville</t>
  </si>
  <si>
    <t>Campbell Hall</t>
  </si>
  <si>
    <t>Central Valley</t>
  </si>
  <si>
    <t>Chester</t>
  </si>
  <si>
    <t>Circleville</t>
  </si>
  <si>
    <t>Congers</t>
  </si>
  <si>
    <t>Florida</t>
  </si>
  <si>
    <t>Fort Montgomery</t>
  </si>
  <si>
    <t>Garnerville</t>
  </si>
  <si>
    <t>Goshen</t>
  </si>
  <si>
    <t>Greenwood Lake</t>
  </si>
  <si>
    <t>Harriman</t>
  </si>
  <si>
    <t>Haverstraw</t>
  </si>
  <si>
    <t>Highland Falls</t>
  </si>
  <si>
    <t>Highland Mills</t>
  </si>
  <si>
    <t>Hillburn</t>
  </si>
  <si>
    <t>Howells</t>
  </si>
  <si>
    <t>Johnson</t>
  </si>
  <si>
    <t>Middletown</t>
  </si>
  <si>
    <t>Monroe</t>
  </si>
  <si>
    <t>Monsey</t>
  </si>
  <si>
    <t>Mountainville</t>
  </si>
  <si>
    <t>Nanuet</t>
  </si>
  <si>
    <t>New City</t>
  </si>
  <si>
    <t>New Hampton</t>
  </si>
  <si>
    <t>New Milford</t>
  </si>
  <si>
    <t>Nyack</t>
  </si>
  <si>
    <t>Orangeburg</t>
  </si>
  <si>
    <t>Otisville</t>
  </si>
  <si>
    <t>Palisades</t>
  </si>
  <si>
    <t>Pearl River</t>
  </si>
  <si>
    <t>Piermont</t>
  </si>
  <si>
    <t>Pine Island</t>
  </si>
  <si>
    <t>Pomona</t>
  </si>
  <si>
    <t>Slate Hill</t>
  </si>
  <si>
    <t>Sloatsburg</t>
  </si>
  <si>
    <t>Southfields</t>
  </si>
  <si>
    <t>Sparkill</t>
  </si>
  <si>
    <t>Spring Valley</t>
  </si>
  <si>
    <t>Sterling Forest</t>
  </si>
  <si>
    <t>Stony Point</t>
  </si>
  <si>
    <t>Sugar Loaf</t>
  </si>
  <si>
    <t>Tallman</t>
  </si>
  <si>
    <t>Tappan</t>
  </si>
  <si>
    <t>Thiells</t>
  </si>
  <si>
    <t>Thompson Ridge</t>
  </si>
  <si>
    <t>Tomkins Cove</t>
  </si>
  <si>
    <t>Tuxedo Park</t>
  </si>
  <si>
    <t>Unionville</t>
  </si>
  <si>
    <t>Valley Cottage</t>
  </si>
  <si>
    <t>Warwick</t>
  </si>
  <si>
    <t>Washingtonville</t>
  </si>
  <si>
    <t>West Haverstraw</t>
  </si>
  <si>
    <t>West Nyack</t>
  </si>
  <si>
    <t>West Point</t>
  </si>
  <si>
    <t>Westtown</t>
  </si>
  <si>
    <t>Floral Park</t>
  </si>
  <si>
    <t>Elmont</t>
  </si>
  <si>
    <t>Glen Oaks</t>
  </si>
  <si>
    <t>Franklin Square</t>
  </si>
  <si>
    <t>Great Neck</t>
  </si>
  <si>
    <t>Manhasset</t>
  </si>
  <si>
    <t>New Hyde Park</t>
  </si>
  <si>
    <t>Port Washington</t>
  </si>
  <si>
    <t>Inwood</t>
  </si>
  <si>
    <t>Long Island City</t>
  </si>
  <si>
    <t>Astoria</t>
  </si>
  <si>
    <t>Sunnyside</t>
  </si>
  <si>
    <t>Brooklyn</t>
  </si>
  <si>
    <t>Flushing</t>
  </si>
  <si>
    <t>College Point</t>
  </si>
  <si>
    <t>Whitestone</t>
  </si>
  <si>
    <t>Bayside</t>
  </si>
  <si>
    <t>Little Neck</t>
  </si>
  <si>
    <t>Oakland Gardens</t>
  </si>
  <si>
    <t>Fresh Meadows</t>
  </si>
  <si>
    <t>Corona</t>
  </si>
  <si>
    <t>East Elmhurst</t>
  </si>
  <si>
    <t>Jackson Heights</t>
  </si>
  <si>
    <t>Elmhurst</t>
  </si>
  <si>
    <t>Rego Park</t>
  </si>
  <si>
    <t>Forest Hills</t>
  </si>
  <si>
    <t>Woodside</t>
  </si>
  <si>
    <t>Maspeth</t>
  </si>
  <si>
    <t>Middle Village</t>
  </si>
  <si>
    <t>Ridgewood</t>
  </si>
  <si>
    <t>Jamaica</t>
  </si>
  <si>
    <t>Cambria Heights</t>
  </si>
  <si>
    <t>Saint Albans</t>
  </si>
  <si>
    <t>Springfield Gardens</t>
  </si>
  <si>
    <t>Howard Beach</t>
  </si>
  <si>
    <t>Kew Gardens</t>
  </si>
  <si>
    <t>Ozone Park</t>
  </si>
  <si>
    <t>Richmond Hill</t>
  </si>
  <si>
    <t>South Richmond Hill</t>
  </si>
  <si>
    <t>South Ozone Park</t>
  </si>
  <si>
    <t>Woodhaven</t>
  </si>
  <si>
    <t>Rosedale</t>
  </si>
  <si>
    <t>Hollis</t>
  </si>
  <si>
    <t>Bellerose</t>
  </si>
  <si>
    <t>Queens Village</t>
  </si>
  <si>
    <t>Mineola</t>
  </si>
  <si>
    <t>Albertson</t>
  </si>
  <si>
    <t>Atlantic Beach</t>
  </si>
  <si>
    <t>Baldwin</t>
  </si>
  <si>
    <t>Carle Place</t>
  </si>
  <si>
    <t>Cedarhurst</t>
  </si>
  <si>
    <t>East Rockaway</t>
  </si>
  <si>
    <t>Freeport</t>
  </si>
  <si>
    <t>Garden City</t>
  </si>
  <si>
    <t>Glen Cove</t>
  </si>
  <si>
    <t>Glen Head</t>
  </si>
  <si>
    <t>Glenwood Landing</t>
  </si>
  <si>
    <t>Greenvale</t>
  </si>
  <si>
    <t>Hempstead</t>
  </si>
  <si>
    <t>West Hempstead</t>
  </si>
  <si>
    <t>Uniondale</t>
  </si>
  <si>
    <t>East Meadow</t>
  </si>
  <si>
    <t>Hewlett</t>
  </si>
  <si>
    <t>Island Park</t>
  </si>
  <si>
    <t>Lawrence</t>
  </si>
  <si>
    <t>Locust Valley</t>
  </si>
  <si>
    <t>Long Beach</t>
  </si>
  <si>
    <t>Lynbrook</t>
  </si>
  <si>
    <t>Malverne</t>
  </si>
  <si>
    <t>Merrick</t>
  </si>
  <si>
    <t>Old Westbury</t>
  </si>
  <si>
    <t>Point Lookout</t>
  </si>
  <si>
    <t>Rockville Centre</t>
  </si>
  <si>
    <t>Oceanside</t>
  </si>
  <si>
    <t>Roosevelt</t>
  </si>
  <si>
    <t>Roslyn</t>
  </si>
  <si>
    <t>Roslyn Heights</t>
  </si>
  <si>
    <t>Sea Cliff</t>
  </si>
  <si>
    <t>Valley Stream</t>
  </si>
  <si>
    <t>Westbury</t>
  </si>
  <si>
    <t>Williston Park</t>
  </si>
  <si>
    <t>Woodmere</t>
  </si>
  <si>
    <t>Far Rockaway</t>
  </si>
  <si>
    <t>Arverne</t>
  </si>
  <si>
    <t>Rockaway Park</t>
  </si>
  <si>
    <t>Breezy Point</t>
  </si>
  <si>
    <t>Amityville</t>
  </si>
  <si>
    <t>Babylon</t>
  </si>
  <si>
    <t>North Babylon</t>
  </si>
  <si>
    <t>West Babylon</t>
  </si>
  <si>
    <t>Bayport</t>
  </si>
  <si>
    <t>Bay Shore</t>
  </si>
  <si>
    <t>Bayville</t>
  </si>
  <si>
    <t>Bellmore</t>
  </si>
  <si>
    <t>Bellport</t>
  </si>
  <si>
    <t>Bethpage</t>
  </si>
  <si>
    <t>Blue Point</t>
  </si>
  <si>
    <t>Bohemia</t>
  </si>
  <si>
    <t>Brentwood</t>
  </si>
  <si>
    <t>Brightwaters</t>
  </si>
  <si>
    <t>Brookhaven</t>
  </si>
  <si>
    <t>Centereach</t>
  </si>
  <si>
    <t>Centerport</t>
  </si>
  <si>
    <t>Central Islip</t>
  </si>
  <si>
    <t>Cold Spring Harbor</t>
  </si>
  <si>
    <t>Commack</t>
  </si>
  <si>
    <t>Copiague</t>
  </si>
  <si>
    <t>Coram</t>
  </si>
  <si>
    <t>Deer Park</t>
  </si>
  <si>
    <t>East Islip</t>
  </si>
  <si>
    <t>East Northport</t>
  </si>
  <si>
    <t>East Norwich</t>
  </si>
  <si>
    <t>East Setauket</t>
  </si>
  <si>
    <t>Farmingdale</t>
  </si>
  <si>
    <t>Farmingville</t>
  </si>
  <si>
    <t>Great River</t>
  </si>
  <si>
    <t>Greenlawn</t>
  </si>
  <si>
    <t>Holbrook</t>
  </si>
  <si>
    <t>Huntington</t>
  </si>
  <si>
    <t>Huntington Station</t>
  </si>
  <si>
    <t>Melville</t>
  </si>
  <si>
    <t>Islandia</t>
  </si>
  <si>
    <t>Islip</t>
  </si>
  <si>
    <t>Islip Terrace</t>
  </si>
  <si>
    <t>Jericho</t>
  </si>
  <si>
    <t>Kings Park</t>
  </si>
  <si>
    <t>Lake Grove</t>
  </si>
  <si>
    <t>Levittown</t>
  </si>
  <si>
    <t>Lindenhurst</t>
  </si>
  <si>
    <t>Massapequa</t>
  </si>
  <si>
    <t>Hauppauge</t>
  </si>
  <si>
    <t>Massapequa Park</t>
  </si>
  <si>
    <t>Medford</t>
  </si>
  <si>
    <t>Miller Place</t>
  </si>
  <si>
    <t>Mill Neck</t>
  </si>
  <si>
    <t>Mount Sinai</t>
  </si>
  <si>
    <t>Nesconset</t>
  </si>
  <si>
    <t>Northport</t>
  </si>
  <si>
    <t>Oakdale</t>
  </si>
  <si>
    <t>Ocean Beach</t>
  </si>
  <si>
    <t>Oyster Bay</t>
  </si>
  <si>
    <t>Patchogue</t>
  </si>
  <si>
    <t>Syosset</t>
  </si>
  <si>
    <t>Port Jefferson Station</t>
  </si>
  <si>
    <t>Port Jefferson</t>
  </si>
  <si>
    <t>Rocky Point</t>
  </si>
  <si>
    <t>Ronkonkoma</t>
  </si>
  <si>
    <t>Saint James</t>
  </si>
  <si>
    <t>Sayville</t>
  </si>
  <si>
    <t>Seaford</t>
  </si>
  <si>
    <t>Selden</t>
  </si>
  <si>
    <t>Shoreham</t>
  </si>
  <si>
    <t>Smithtown</t>
  </si>
  <si>
    <t>Sound Beach</t>
  </si>
  <si>
    <t>Stony Brook</t>
  </si>
  <si>
    <t>Wading River</t>
  </si>
  <si>
    <t>Wantagh</t>
  </si>
  <si>
    <t>West Islip</t>
  </si>
  <si>
    <t>West Sayville</t>
  </si>
  <si>
    <t>Woodbury</t>
  </si>
  <si>
    <t>Wyandanch</t>
  </si>
  <si>
    <t>Hicksville</t>
  </si>
  <si>
    <t>Plainview</t>
  </si>
  <si>
    <t>Old Bethpage</t>
  </si>
  <si>
    <t>Riverhead</t>
  </si>
  <si>
    <t>Amagansett</t>
  </si>
  <si>
    <t>Aquebogue</t>
  </si>
  <si>
    <t>Bridgehampton</t>
  </si>
  <si>
    <t>Calverton</t>
  </si>
  <si>
    <t>Center Moriches</t>
  </si>
  <si>
    <t>Cutchogue</t>
  </si>
  <si>
    <t>East Hampton</t>
  </si>
  <si>
    <t>East Marion</t>
  </si>
  <si>
    <t>East Moriches</t>
  </si>
  <si>
    <t>Eastport</t>
  </si>
  <si>
    <t>East Quogue</t>
  </si>
  <si>
    <t>Greenport</t>
  </si>
  <si>
    <t>Hampton Bays</t>
  </si>
  <si>
    <t>Jamesport</t>
  </si>
  <si>
    <t>Laurel</t>
  </si>
  <si>
    <t>Manorville</t>
  </si>
  <si>
    <t>Mastic</t>
  </si>
  <si>
    <t>Mastic Beach</t>
  </si>
  <si>
    <t>Mattituck</t>
  </si>
  <si>
    <t>Middle Island</t>
  </si>
  <si>
    <t>Montauk</t>
  </si>
  <si>
    <t>Moriches</t>
  </si>
  <si>
    <t>New Suffolk</t>
  </si>
  <si>
    <t>Orient</t>
  </si>
  <si>
    <t>Peconic</t>
  </si>
  <si>
    <t>Quogue</t>
  </si>
  <si>
    <t>Remsenburg</t>
  </si>
  <si>
    <t>Ridge</t>
  </si>
  <si>
    <t>Sagaponack</t>
  </si>
  <si>
    <t>Sag Harbor</t>
  </si>
  <si>
    <t>Shelter Island</t>
  </si>
  <si>
    <t>Shelter Island Heights</t>
  </si>
  <si>
    <t>Shirley</t>
  </si>
  <si>
    <t>Southampton</t>
  </si>
  <si>
    <t>South Jamesport</t>
  </si>
  <si>
    <t>Southold</t>
  </si>
  <si>
    <t>Speonk</t>
  </si>
  <si>
    <t>Upton</t>
  </si>
  <si>
    <t>Wainscott</t>
  </si>
  <si>
    <t>Water Mill</t>
  </si>
  <si>
    <t>Westhampton</t>
  </si>
  <si>
    <t>Westhampton Beach</t>
  </si>
  <si>
    <t>Yaphank</t>
  </si>
  <si>
    <t>Alcove</t>
  </si>
  <si>
    <t>Alplaus</t>
  </si>
  <si>
    <t>Altamont</t>
  </si>
  <si>
    <t>Amsterdam</t>
  </si>
  <si>
    <t>Athens</t>
  </si>
  <si>
    <t>Auriesville</t>
  </si>
  <si>
    <t>Austerlitz</t>
  </si>
  <si>
    <t>Averill Park</t>
  </si>
  <si>
    <t>Ballston Lake</t>
  </si>
  <si>
    <t>Ballston Spa</t>
  </si>
  <si>
    <t>Berlin</t>
  </si>
  <si>
    <t>Berne</t>
  </si>
  <si>
    <t>Brainard</t>
  </si>
  <si>
    <t>Broadalbin</t>
  </si>
  <si>
    <t>Burnt Hills</t>
  </si>
  <si>
    <t>Buskirk</t>
  </si>
  <si>
    <t>Canaan</t>
  </si>
  <si>
    <t>Carlisle</t>
  </si>
  <si>
    <t>Caroga Lake</t>
  </si>
  <si>
    <t>Castleton On Hudson</t>
  </si>
  <si>
    <t>Central Bridge</t>
  </si>
  <si>
    <t>Charlotteville</t>
  </si>
  <si>
    <t>Chatham</t>
  </si>
  <si>
    <t>Cherry Plain</t>
  </si>
  <si>
    <t>Clarksville</t>
  </si>
  <si>
    <t>Climax</t>
  </si>
  <si>
    <t>Cobleskill</t>
  </si>
  <si>
    <t>Coeymans</t>
  </si>
  <si>
    <t>Coeymans Hollow</t>
  </si>
  <si>
    <t>Cohoes</t>
  </si>
  <si>
    <t>Columbiaville</t>
  </si>
  <si>
    <t>Coxsackie</t>
  </si>
  <si>
    <t>Cropseyville</t>
  </si>
  <si>
    <t>Delanson</t>
  </si>
  <si>
    <t>Delmar</t>
  </si>
  <si>
    <t>Dormansville</t>
  </si>
  <si>
    <t>Duanesburg</t>
  </si>
  <si>
    <t>Eagle Bridge</t>
  </si>
  <si>
    <t>Earlton</t>
  </si>
  <si>
    <t>East Berne</t>
  </si>
  <si>
    <t>East Chatham</t>
  </si>
  <si>
    <t>East Greenbush</t>
  </si>
  <si>
    <t>East Nassau</t>
  </si>
  <si>
    <t>East Schodack</t>
  </si>
  <si>
    <t>East Worcester</t>
  </si>
  <si>
    <t>Clifton Park</t>
  </si>
  <si>
    <t>Esperance</t>
  </si>
  <si>
    <t>Feura Bush</t>
  </si>
  <si>
    <t>Fonda</t>
  </si>
  <si>
    <t>Fort Hunter</t>
  </si>
  <si>
    <t>Fort Johnson</t>
  </si>
  <si>
    <t>Fultonham</t>
  </si>
  <si>
    <t>Fultonville</t>
  </si>
  <si>
    <t>Gallupville</t>
  </si>
  <si>
    <t>Galway</t>
  </si>
  <si>
    <t>Ghent</t>
  </si>
  <si>
    <t>Gilboa</t>
  </si>
  <si>
    <t>Glenmont</t>
  </si>
  <si>
    <t>Gloversville</t>
  </si>
  <si>
    <t>Grafton</t>
  </si>
  <si>
    <t>Greenville</t>
  </si>
  <si>
    <t>Guilderland</t>
  </si>
  <si>
    <t>Guilderland Center</t>
  </si>
  <si>
    <t>Hagaman</t>
  </si>
  <si>
    <t>Hannacroix</t>
  </si>
  <si>
    <t>Hoosick</t>
  </si>
  <si>
    <t>Hoosick Falls</t>
  </si>
  <si>
    <t>Howes Cave</t>
  </si>
  <si>
    <t>Jefferson</t>
  </si>
  <si>
    <t>Johnsonville</t>
  </si>
  <si>
    <t>Johnstown</t>
  </si>
  <si>
    <t>Kinderhook</t>
  </si>
  <si>
    <t>Knox</t>
  </si>
  <si>
    <t>Lake Pleasant</t>
  </si>
  <si>
    <t>Latham</t>
  </si>
  <si>
    <t>Malden Bridge</t>
  </si>
  <si>
    <t>Maryland</t>
  </si>
  <si>
    <t>Mayfield</t>
  </si>
  <si>
    <t>Mechanicville</t>
  </si>
  <si>
    <t>Medusa</t>
  </si>
  <si>
    <t>Melrose</t>
  </si>
  <si>
    <t>Middleburgh</t>
  </si>
  <si>
    <t>Nassau</t>
  </si>
  <si>
    <t>New Baltimore</t>
  </si>
  <si>
    <t>New Lebanon</t>
  </si>
  <si>
    <t>Newtonville</t>
  </si>
  <si>
    <t>Niverville</t>
  </si>
  <si>
    <t>North Blenheim</t>
  </si>
  <si>
    <t>North Chatham</t>
  </si>
  <si>
    <t>North Hoosick</t>
  </si>
  <si>
    <t>Northville</t>
  </si>
  <si>
    <t>Old Chatham</t>
  </si>
  <si>
    <t>Pattersonville</t>
  </si>
  <si>
    <t>Petersburg</t>
  </si>
  <si>
    <t>Piseco</t>
  </si>
  <si>
    <t>Poestenkill</t>
  </si>
  <si>
    <t>Quaker Street</t>
  </si>
  <si>
    <t>Ravena</t>
  </si>
  <si>
    <t>Rensselaer</t>
  </si>
  <si>
    <t>Rensselaerville</t>
  </si>
  <si>
    <t>Rexford</t>
  </si>
  <si>
    <t>Richmondville</t>
  </si>
  <si>
    <t>Rotterdam Junction</t>
  </si>
  <si>
    <t>Round Lake</t>
  </si>
  <si>
    <t>Sand Lake</t>
  </si>
  <si>
    <t>Schaghticoke</t>
  </si>
  <si>
    <t>Schenevus</t>
  </si>
  <si>
    <t>Schodack Landing</t>
  </si>
  <si>
    <t>Schoharie</t>
  </si>
  <si>
    <t>Selkirk</t>
  </si>
  <si>
    <t>Slingerlands</t>
  </si>
  <si>
    <t>Sloansville</t>
  </si>
  <si>
    <t>South Bethlehem</t>
  </si>
  <si>
    <t>Speculator</t>
  </si>
  <si>
    <t>Spencertown</t>
  </si>
  <si>
    <t>Sprakers</t>
  </si>
  <si>
    <t>Stamford</t>
  </si>
  <si>
    <t>Stephentown</t>
  </si>
  <si>
    <t>Stillwater</t>
  </si>
  <si>
    <t>Stottville</t>
  </si>
  <si>
    <t>Stuyvesant</t>
  </si>
  <si>
    <t>Stuyvesant Falls</t>
  </si>
  <si>
    <t>Summit</t>
  </si>
  <si>
    <t>Surprise</t>
  </si>
  <si>
    <t>Tribes Hill</t>
  </si>
  <si>
    <t>Troy</t>
  </si>
  <si>
    <t>Valatie</t>
  </si>
  <si>
    <t>Valley Falls</t>
  </si>
  <si>
    <t>Voorheesville</t>
  </si>
  <si>
    <t>Warnerville</t>
  </si>
  <si>
    <t>Waterford</t>
  </si>
  <si>
    <t>Watervliet</t>
  </si>
  <si>
    <t>Wells</t>
  </si>
  <si>
    <t>West Coxsackie</t>
  </si>
  <si>
    <t>Westerlo</t>
  </si>
  <si>
    <t>West Fulton</t>
  </si>
  <si>
    <t>West Lebanon</t>
  </si>
  <si>
    <t>West Sand Lake</t>
  </si>
  <si>
    <t>Worcester</t>
  </si>
  <si>
    <t>Wynantskill</t>
  </si>
  <si>
    <t>Schenectady</t>
  </si>
  <si>
    <t>Kingston</t>
  </si>
  <si>
    <t>Accord</t>
  </si>
  <si>
    <t>Acra</t>
  </si>
  <si>
    <t>Arkville</t>
  </si>
  <si>
    <t>Ashland</t>
  </si>
  <si>
    <t>Bearsville</t>
  </si>
  <si>
    <t>Big Indian</t>
  </si>
  <si>
    <t>Bloomington</t>
  </si>
  <si>
    <t>Boiceville</t>
  </si>
  <si>
    <t>Cairo</t>
  </si>
  <si>
    <t>Catskill</t>
  </si>
  <si>
    <t>Chichester</t>
  </si>
  <si>
    <t>Connelly</t>
  </si>
  <si>
    <t>Cornwallville</t>
  </si>
  <si>
    <t>Cottekill</t>
  </si>
  <si>
    <t>Cragsmoor</t>
  </si>
  <si>
    <t>Denver</t>
  </si>
  <si>
    <t>Durham</t>
  </si>
  <si>
    <t>East Durham</t>
  </si>
  <si>
    <t>East Jewett</t>
  </si>
  <si>
    <t>Elka Park</t>
  </si>
  <si>
    <t>Ellenville</t>
  </si>
  <si>
    <t>Esopus</t>
  </si>
  <si>
    <t>Fleischmanns</t>
  </si>
  <si>
    <t>Freehold</t>
  </si>
  <si>
    <t>Glasco</t>
  </si>
  <si>
    <t>Glenford</t>
  </si>
  <si>
    <t>Grand Gorge</t>
  </si>
  <si>
    <t>Greenfield Park</t>
  </si>
  <si>
    <t>Haines Falls</t>
  </si>
  <si>
    <t>Halcottsville</t>
  </si>
  <si>
    <t>Hensonville</t>
  </si>
  <si>
    <t>High Falls</t>
  </si>
  <si>
    <t>Highmount</t>
  </si>
  <si>
    <t>Hunter</t>
  </si>
  <si>
    <t>Hurley</t>
  </si>
  <si>
    <t>Jewett</t>
  </si>
  <si>
    <t>Kerhonkson</t>
  </si>
  <si>
    <t>Lake Hill</t>
  </si>
  <si>
    <t>Lake Katrine</t>
  </si>
  <si>
    <t>Lanesville</t>
  </si>
  <si>
    <t>Leeds</t>
  </si>
  <si>
    <t>Lexington</t>
  </si>
  <si>
    <t>Malden On Hudson</t>
  </si>
  <si>
    <t>Maplecrest</t>
  </si>
  <si>
    <t>Margaretville</t>
  </si>
  <si>
    <t>Mount Marion</t>
  </si>
  <si>
    <t>Mount Tremper</t>
  </si>
  <si>
    <t>Napanoch</t>
  </si>
  <si>
    <t>New Kingston</t>
  </si>
  <si>
    <t>Oak Hill</t>
  </si>
  <si>
    <t>Olivebridge</t>
  </si>
  <si>
    <t>Palenville</t>
  </si>
  <si>
    <t>Phoenicia</t>
  </si>
  <si>
    <t>Pine Hill</t>
  </si>
  <si>
    <t>Port Ewen</t>
  </si>
  <si>
    <t>Prattsville</t>
  </si>
  <si>
    <t>Preston Hollow</t>
  </si>
  <si>
    <t>Purling</t>
  </si>
  <si>
    <t>Rifton</t>
  </si>
  <si>
    <t>Rosendale</t>
  </si>
  <si>
    <t>Round Top</t>
  </si>
  <si>
    <t>Roxbury</t>
  </si>
  <si>
    <t>Ruby</t>
  </si>
  <si>
    <t>Saugerties</t>
  </si>
  <si>
    <t>Shandaken</t>
  </si>
  <si>
    <t>Shokan</t>
  </si>
  <si>
    <t>South Cairo</t>
  </si>
  <si>
    <t>Spring Glen</t>
  </si>
  <si>
    <t>Stone Ridge</t>
  </si>
  <si>
    <t>Tannersville</t>
  </si>
  <si>
    <t>Tillson</t>
  </si>
  <si>
    <t>Ulster Park</t>
  </si>
  <si>
    <t>Wawarsing</t>
  </si>
  <si>
    <t>West Camp</t>
  </si>
  <si>
    <t>West Hurley</t>
  </si>
  <si>
    <t>West Kill</t>
  </si>
  <si>
    <t>West Park</t>
  </si>
  <si>
    <t>West Shokan</t>
  </si>
  <si>
    <t>Willow</t>
  </si>
  <si>
    <t>Windham</t>
  </si>
  <si>
    <t>Woodstock</t>
  </si>
  <si>
    <t>Amenia</t>
  </si>
  <si>
    <t>Ancram</t>
  </si>
  <si>
    <t>Ancramdale</t>
  </si>
  <si>
    <t>Annandale On Hudson</t>
  </si>
  <si>
    <t>Bangall</t>
  </si>
  <si>
    <t>Barrytown</t>
  </si>
  <si>
    <t>Beacon</t>
  </si>
  <si>
    <t>Billings</t>
  </si>
  <si>
    <t>Castle Point</t>
  </si>
  <si>
    <t>Chelsea</t>
  </si>
  <si>
    <t>Claverack</t>
  </si>
  <si>
    <t>Clinton Corners</t>
  </si>
  <si>
    <t>Clintondale</t>
  </si>
  <si>
    <t>Copake</t>
  </si>
  <si>
    <t>Copake Falls</t>
  </si>
  <si>
    <t>Cornwall</t>
  </si>
  <si>
    <t>Cornwall On Hudson</t>
  </si>
  <si>
    <t>Craryville</t>
  </si>
  <si>
    <t>Dover Plains</t>
  </si>
  <si>
    <t>Elizaville</t>
  </si>
  <si>
    <t>Fishkill</t>
  </si>
  <si>
    <t>Gardiner</t>
  </si>
  <si>
    <t>Germantown</t>
  </si>
  <si>
    <t>Glenham</t>
  </si>
  <si>
    <t>Highland</t>
  </si>
  <si>
    <t>Hillsdale</t>
  </si>
  <si>
    <t>Hollowville</t>
  </si>
  <si>
    <t>Holmes</t>
  </si>
  <si>
    <t>Hopewell Junction</t>
  </si>
  <si>
    <t>Hudson</t>
  </si>
  <si>
    <t>Hughsonville</t>
  </si>
  <si>
    <t>Hyde Park</t>
  </si>
  <si>
    <t>Lagrangeville</t>
  </si>
  <si>
    <t>Livingston</t>
  </si>
  <si>
    <t>Marlboro</t>
  </si>
  <si>
    <t>Maybrook</t>
  </si>
  <si>
    <t>Mellenville</t>
  </si>
  <si>
    <t>Millbrook</t>
  </si>
  <si>
    <t>Millerton</t>
  </si>
  <si>
    <t>Milton</t>
  </si>
  <si>
    <t>Modena</t>
  </si>
  <si>
    <t>Montgomery</t>
  </si>
  <si>
    <t>Newburgh</t>
  </si>
  <si>
    <t>New Windsor</t>
  </si>
  <si>
    <t>Mid Hudson</t>
  </si>
  <si>
    <t>New Paltz</t>
  </si>
  <si>
    <t>Patterson</t>
  </si>
  <si>
    <t>Pawling</t>
  </si>
  <si>
    <t>Philmont</t>
  </si>
  <si>
    <t>Pine Bush</t>
  </si>
  <si>
    <t>Pine Plains</t>
  </si>
  <si>
    <t>Plattekill</t>
  </si>
  <si>
    <t>Pleasant Valley</t>
  </si>
  <si>
    <t>Poughquag</t>
  </si>
  <si>
    <t>Red Hook</t>
  </si>
  <si>
    <t>Rhinebeck</t>
  </si>
  <si>
    <t>Rhinecliff</t>
  </si>
  <si>
    <t>Rock Tavern</t>
  </si>
  <si>
    <t>Salisbury Mills</t>
  </si>
  <si>
    <t>Salt Point</t>
  </si>
  <si>
    <t>Staatsburg</t>
  </si>
  <si>
    <t>Stanfordville</t>
  </si>
  <si>
    <t>Stormville</t>
  </si>
  <si>
    <t>Tivoli</t>
  </si>
  <si>
    <t>Vails Gate</t>
  </si>
  <si>
    <t>Verbank</t>
  </si>
  <si>
    <t>Walden</t>
  </si>
  <si>
    <t>Walker Valley</t>
  </si>
  <si>
    <t>Wallkill</t>
  </si>
  <si>
    <t>Wappingers Falls</t>
  </si>
  <si>
    <t>Wassaic</t>
  </si>
  <si>
    <t>West Copake</t>
  </si>
  <si>
    <t>Wingdale</t>
  </si>
  <si>
    <t>Monticello</t>
  </si>
  <si>
    <t>Barryville</t>
  </si>
  <si>
    <t>Bethel</t>
  </si>
  <si>
    <t>Bloomingburg</t>
  </si>
  <si>
    <t>Burlingham</t>
  </si>
  <si>
    <t>Callicoon</t>
  </si>
  <si>
    <t>Callicoon Center</t>
  </si>
  <si>
    <t>Claryville</t>
  </si>
  <si>
    <t>Cochecton</t>
  </si>
  <si>
    <t>Cochecton Center</t>
  </si>
  <si>
    <t>Cuddebackville</t>
  </si>
  <si>
    <t>Eldred</t>
  </si>
  <si>
    <t>Fallsburg</t>
  </si>
  <si>
    <t>Ferndale</t>
  </si>
  <si>
    <t>Fremont Center</t>
  </si>
  <si>
    <t>Glen Spey</t>
  </si>
  <si>
    <t>Glen Wild</t>
  </si>
  <si>
    <t>Grahamsville</t>
  </si>
  <si>
    <t>Hankins</t>
  </si>
  <si>
    <t>Harris</t>
  </si>
  <si>
    <t>Highland Lake</t>
  </si>
  <si>
    <t>Hortonville</t>
  </si>
  <si>
    <t>Huguenot</t>
  </si>
  <si>
    <t>Hurleyville</t>
  </si>
  <si>
    <t>Jeffersonville</t>
  </si>
  <si>
    <t>Kauneonga Lake</t>
  </si>
  <si>
    <t>Kenoza Lake</t>
  </si>
  <si>
    <t>Kiamesha Lake</t>
  </si>
  <si>
    <t>Lake Huntington</t>
  </si>
  <si>
    <t>Liberty</t>
  </si>
  <si>
    <t>Livingston Manor</t>
  </si>
  <si>
    <t>Loch Sheldrake</t>
  </si>
  <si>
    <t>Long Eddy</t>
  </si>
  <si>
    <t>Mongaup Valley</t>
  </si>
  <si>
    <t>Mountain Dale</t>
  </si>
  <si>
    <t>Narrowsburg</t>
  </si>
  <si>
    <t>Neversink</t>
  </si>
  <si>
    <t>North Branch</t>
  </si>
  <si>
    <t>Obernburg</t>
  </si>
  <si>
    <t>Parksville</t>
  </si>
  <si>
    <t>Phillipsport</t>
  </si>
  <si>
    <t>Pond Eddy</t>
  </si>
  <si>
    <t>Port Jervis</t>
  </si>
  <si>
    <t>Rock Hill</t>
  </si>
  <si>
    <t>Roscoe</t>
  </si>
  <si>
    <t>Forestburgh</t>
  </si>
  <si>
    <t>Smallwood</t>
  </si>
  <si>
    <t>South Fallsburg</t>
  </si>
  <si>
    <t>Sparrow Bush</t>
  </si>
  <si>
    <t>Summitville</t>
  </si>
  <si>
    <t>Swan Lake</t>
  </si>
  <si>
    <t>Thompsonville</t>
  </si>
  <si>
    <t>Westbrookville</t>
  </si>
  <si>
    <t>White Lake</t>
  </si>
  <si>
    <t>White Sulphur Springs</t>
  </si>
  <si>
    <t>Woodbourne</t>
  </si>
  <si>
    <t>Woodridge</t>
  </si>
  <si>
    <t>Wurtsboro</t>
  </si>
  <si>
    <t>Youngsville</t>
  </si>
  <si>
    <t>Yulan</t>
  </si>
  <si>
    <t>Glens Falls</t>
  </si>
  <si>
    <t>South Glens Falls</t>
  </si>
  <si>
    <t>Queensbury</t>
  </si>
  <si>
    <t>Adirondack</t>
  </si>
  <si>
    <t>Argyle</t>
  </si>
  <si>
    <t>Athol</t>
  </si>
  <si>
    <t>Bakers Mills</t>
  </si>
  <si>
    <t>Blue Mountain Lake</t>
  </si>
  <si>
    <t>Bolton Landing</t>
  </si>
  <si>
    <t>Brant Lake</t>
  </si>
  <si>
    <t>Cambridge</t>
  </si>
  <si>
    <t>Chestertown</t>
  </si>
  <si>
    <t>Clemons</t>
  </si>
  <si>
    <t>Cleverdale</t>
  </si>
  <si>
    <t>Comstock</t>
  </si>
  <si>
    <t>Corinth</t>
  </si>
  <si>
    <t>Cossayuna</t>
  </si>
  <si>
    <t>Diamond Point</t>
  </si>
  <si>
    <t>Fort Ann</t>
  </si>
  <si>
    <t>Fort Edward</t>
  </si>
  <si>
    <t>Gansevoort</t>
  </si>
  <si>
    <t>Granville</t>
  </si>
  <si>
    <t>Greenfield Center</t>
  </si>
  <si>
    <t>Greenwich</t>
  </si>
  <si>
    <t>Hadley</t>
  </si>
  <si>
    <t>Hague</t>
  </si>
  <si>
    <t>Hampton</t>
  </si>
  <si>
    <t>Hartford</t>
  </si>
  <si>
    <t>Hudson Falls</t>
  </si>
  <si>
    <t>Huletts Landing</t>
  </si>
  <si>
    <t>Indian Lake</t>
  </si>
  <si>
    <t>Johnsburg</t>
  </si>
  <si>
    <t>Kattskill Bay</t>
  </si>
  <si>
    <t>Lake George</t>
  </si>
  <si>
    <t>Lake Luzerne</t>
  </si>
  <si>
    <t>Long Lake</t>
  </si>
  <si>
    <t>Middle Falls</t>
  </si>
  <si>
    <t>Middle Granville</t>
  </si>
  <si>
    <t>Middle Grove</t>
  </si>
  <si>
    <t>Minerva</t>
  </si>
  <si>
    <t>Newcomb</t>
  </si>
  <si>
    <t>North Creek</t>
  </si>
  <si>
    <t>North Granville</t>
  </si>
  <si>
    <t>North Hudson</t>
  </si>
  <si>
    <t>North River</t>
  </si>
  <si>
    <t>Olmstedville</t>
  </si>
  <si>
    <t>Paradox</t>
  </si>
  <si>
    <t>Porter Corners</t>
  </si>
  <si>
    <t>Pottersville</t>
  </si>
  <si>
    <t>Putnam Station</t>
  </si>
  <si>
    <t>Riparius</t>
  </si>
  <si>
    <t>Rock City Falls</t>
  </si>
  <si>
    <t>Sabael</t>
  </si>
  <si>
    <t>Salem</t>
  </si>
  <si>
    <t>Saratoga Springs</t>
  </si>
  <si>
    <t>Schroon Lake</t>
  </si>
  <si>
    <t>Schuylerville</t>
  </si>
  <si>
    <t>Severance</t>
  </si>
  <si>
    <t>Shushan</t>
  </si>
  <si>
    <t>Silver Bay</t>
  </si>
  <si>
    <t>Stony Creek</t>
  </si>
  <si>
    <t>Ticonderoga</t>
  </si>
  <si>
    <t>Victory Mills</t>
  </si>
  <si>
    <t>Warrensburg</t>
  </si>
  <si>
    <t>Wevertown</t>
  </si>
  <si>
    <t>Whitehall</t>
  </si>
  <si>
    <t>Plattsburgh</t>
  </si>
  <si>
    <t>Altona</t>
  </si>
  <si>
    <t>Keeseville</t>
  </si>
  <si>
    <t>Au Sable Forks</t>
  </si>
  <si>
    <t>Bloomingdale</t>
  </si>
  <si>
    <t>Bombay</t>
  </si>
  <si>
    <t>Brainardsville</t>
  </si>
  <si>
    <t>Brushton</t>
  </si>
  <si>
    <t>Burke</t>
  </si>
  <si>
    <t>Cadyville</t>
  </si>
  <si>
    <t>Champlain</t>
  </si>
  <si>
    <t>Chateaugay</t>
  </si>
  <si>
    <t>Chazy</t>
  </si>
  <si>
    <t>Childwold</t>
  </si>
  <si>
    <t>Churubusco</t>
  </si>
  <si>
    <t>Constable</t>
  </si>
  <si>
    <t>Cranberry Lake</t>
  </si>
  <si>
    <t>Crown Point</t>
  </si>
  <si>
    <t>Dannemora</t>
  </si>
  <si>
    <t>Dickinson Center</t>
  </si>
  <si>
    <t>Elizabethtown</t>
  </si>
  <si>
    <t>Ellenburg</t>
  </si>
  <si>
    <t>Ellenburg Center</t>
  </si>
  <si>
    <t>Ellenburg Depot</t>
  </si>
  <si>
    <t>Essex</t>
  </si>
  <si>
    <t>Fort Covington</t>
  </si>
  <si>
    <t>Gabriels</t>
  </si>
  <si>
    <t>Jay</t>
  </si>
  <si>
    <t>Keene</t>
  </si>
  <si>
    <t>Keene Valley</t>
  </si>
  <si>
    <t>Lake Clear</t>
  </si>
  <si>
    <t>Lake Placid</t>
  </si>
  <si>
    <t>Lawrenceville</t>
  </si>
  <si>
    <t>Lewis</t>
  </si>
  <si>
    <t>Lyon Mountain</t>
  </si>
  <si>
    <t>Malone</t>
  </si>
  <si>
    <t>Mineville</t>
  </si>
  <si>
    <t>Moira</t>
  </si>
  <si>
    <t>Mooers</t>
  </si>
  <si>
    <t>Mooers Forks</t>
  </si>
  <si>
    <t>Moriah</t>
  </si>
  <si>
    <t>Moriah Center</t>
  </si>
  <si>
    <t>Morrisonville</t>
  </si>
  <si>
    <t>New Russia</t>
  </si>
  <si>
    <t>Nicholville</t>
  </si>
  <si>
    <t>North Bangor</t>
  </si>
  <si>
    <t>North Lawrence</t>
  </si>
  <si>
    <t>Owls Head</t>
  </si>
  <si>
    <t>Paul Smiths</t>
  </si>
  <si>
    <t>Peru</t>
  </si>
  <si>
    <t>Piercefield</t>
  </si>
  <si>
    <t>Port Henry</t>
  </si>
  <si>
    <t>Port Kent</t>
  </si>
  <si>
    <t>Rainbow Lake</t>
  </si>
  <si>
    <t>Ray Brook</t>
  </si>
  <si>
    <t>Redford</t>
  </si>
  <si>
    <t>Rouses Point</t>
  </si>
  <si>
    <t>Saint Regis Falls</t>
  </si>
  <si>
    <t>Saranac</t>
  </si>
  <si>
    <t>Saranac Lake</t>
  </si>
  <si>
    <t>Schuyler Falls</t>
  </si>
  <si>
    <t>Tupper Lake</t>
  </si>
  <si>
    <t>Upper Jay</t>
  </si>
  <si>
    <t>Vermontville</t>
  </si>
  <si>
    <t>West Chazy</t>
  </si>
  <si>
    <t>Westport</t>
  </si>
  <si>
    <t>Whippleville</t>
  </si>
  <si>
    <t>Willsboro</t>
  </si>
  <si>
    <t>Wilmington</t>
  </si>
  <si>
    <t>Witherbee</t>
  </si>
  <si>
    <t>Apulia Station</t>
  </si>
  <si>
    <t>Auburn</t>
  </si>
  <si>
    <t>Aurora</t>
  </si>
  <si>
    <t>Baldwinsville</t>
  </si>
  <si>
    <t>Bernhards Bay</t>
  </si>
  <si>
    <t>Brewerton</t>
  </si>
  <si>
    <t>Bridgeport</t>
  </si>
  <si>
    <t>Camillus</t>
  </si>
  <si>
    <t>Canastota</t>
  </si>
  <si>
    <t>Cato</t>
  </si>
  <si>
    <t>Cayuga</t>
  </si>
  <si>
    <t>Cazenovia</t>
  </si>
  <si>
    <t>Central Square</t>
  </si>
  <si>
    <t>Chittenango</t>
  </si>
  <si>
    <t>Cicero</t>
  </si>
  <si>
    <t>Cincinnatus</t>
  </si>
  <si>
    <t>Clay</t>
  </si>
  <si>
    <t>Cleveland</t>
  </si>
  <si>
    <t>Clockville</t>
  </si>
  <si>
    <t>Constantia</t>
  </si>
  <si>
    <t>Cortland</t>
  </si>
  <si>
    <t>Delphi Falls</t>
  </si>
  <si>
    <t>De Ruyter</t>
  </si>
  <si>
    <t>Dryden</t>
  </si>
  <si>
    <t>Durhamville</t>
  </si>
  <si>
    <t>East Homer</t>
  </si>
  <si>
    <t>East Syracuse</t>
  </si>
  <si>
    <t>Elbridge</t>
  </si>
  <si>
    <t>Erieville</t>
  </si>
  <si>
    <t>Etna</t>
  </si>
  <si>
    <t>Fabius</t>
  </si>
  <si>
    <t>Fair Haven</t>
  </si>
  <si>
    <t>Fayette</t>
  </si>
  <si>
    <t>Fayetteville</t>
  </si>
  <si>
    <t>Freeville</t>
  </si>
  <si>
    <t>Fulton</t>
  </si>
  <si>
    <t>Genoa</t>
  </si>
  <si>
    <t>Georgetown</t>
  </si>
  <si>
    <t>Groton</t>
  </si>
  <si>
    <t>Hannibal</t>
  </si>
  <si>
    <t>Hastings</t>
  </si>
  <si>
    <t>Homer</t>
  </si>
  <si>
    <t>Jamesville</t>
  </si>
  <si>
    <t>Jordan</t>
  </si>
  <si>
    <t>King Ferry</t>
  </si>
  <si>
    <t>Kirkville</t>
  </si>
  <si>
    <t>Lacona</t>
  </si>
  <si>
    <t>La Fayette</t>
  </si>
  <si>
    <t>Little York</t>
  </si>
  <si>
    <t>Liverpool</t>
  </si>
  <si>
    <t>Locke</t>
  </si>
  <si>
    <t>Lycoming</t>
  </si>
  <si>
    <t>McGraw</t>
  </si>
  <si>
    <t>McLean</t>
  </si>
  <si>
    <t>Mallory</t>
  </si>
  <si>
    <t>Manlius</t>
  </si>
  <si>
    <t>Maple View</t>
  </si>
  <si>
    <t>Marcellus</t>
  </si>
  <si>
    <t>Marietta</t>
  </si>
  <si>
    <t>Martville</t>
  </si>
  <si>
    <t>Memphis</t>
  </si>
  <si>
    <t>Meridian</t>
  </si>
  <si>
    <t>Mexico</t>
  </si>
  <si>
    <t>Minetto</t>
  </si>
  <si>
    <t>Minoa</t>
  </si>
  <si>
    <t>Montezuma</t>
  </si>
  <si>
    <t>Moravia</t>
  </si>
  <si>
    <t>Mottville</t>
  </si>
  <si>
    <t>Nedrow</t>
  </si>
  <si>
    <t>New Haven</t>
  </si>
  <si>
    <t>New Woodstock</t>
  </si>
  <si>
    <t>North Bay</t>
  </si>
  <si>
    <t>North Pitcher</t>
  </si>
  <si>
    <t>Oswego</t>
  </si>
  <si>
    <t>Parish</t>
  </si>
  <si>
    <t>Pennellville</t>
  </si>
  <si>
    <t>Peterboro</t>
  </si>
  <si>
    <t>Phoenix</t>
  </si>
  <si>
    <t>Pitcher</t>
  </si>
  <si>
    <t>Plainville</t>
  </si>
  <si>
    <t>Pompey</t>
  </si>
  <si>
    <t>Poplar Ridge</t>
  </si>
  <si>
    <t>Port Byron</t>
  </si>
  <si>
    <t>Preble</t>
  </si>
  <si>
    <t>Pulaski</t>
  </si>
  <si>
    <t>Red Creek</t>
  </si>
  <si>
    <t>Richland</t>
  </si>
  <si>
    <t>Sandy Creek</t>
  </si>
  <si>
    <t>Savannah</t>
  </si>
  <si>
    <t>Scipio Center</t>
  </si>
  <si>
    <t>Seneca Falls</t>
  </si>
  <si>
    <t>Skaneateles</t>
  </si>
  <si>
    <t>Skaneateles Falls</t>
  </si>
  <si>
    <t>South Butler</t>
  </si>
  <si>
    <t>South Otselic</t>
  </si>
  <si>
    <t>Sterling</t>
  </si>
  <si>
    <t>Sylvan Beach</t>
  </si>
  <si>
    <t>Truxton</t>
  </si>
  <si>
    <t>Tully</t>
  </si>
  <si>
    <t>Union Springs</t>
  </si>
  <si>
    <t>Verona Beach</t>
  </si>
  <si>
    <t>Wampsville</t>
  </si>
  <si>
    <t>Warners</t>
  </si>
  <si>
    <t>Waterloo</t>
  </si>
  <si>
    <t>Weedsport</t>
  </si>
  <si>
    <t>West Monroe</t>
  </si>
  <si>
    <t>Alder Creek</t>
  </si>
  <si>
    <t>Altmar</t>
  </si>
  <si>
    <t>Ava</t>
  </si>
  <si>
    <t>Barneveld</t>
  </si>
  <si>
    <t>Beaver Falls</t>
  </si>
  <si>
    <t>Blossvale</t>
  </si>
  <si>
    <t>Boonville</t>
  </si>
  <si>
    <t>Bouckville</t>
  </si>
  <si>
    <t>Brantingham</t>
  </si>
  <si>
    <t>Bridgewater</t>
  </si>
  <si>
    <t>Brookfield</t>
  </si>
  <si>
    <t>Burlington Flats</t>
  </si>
  <si>
    <t>Camden</t>
  </si>
  <si>
    <t>Canajoharie</t>
  </si>
  <si>
    <t>Cassville</t>
  </si>
  <si>
    <t>Chadwicks</t>
  </si>
  <si>
    <t>Cherry Valley</t>
  </si>
  <si>
    <t>Clark Mills</t>
  </si>
  <si>
    <t>Clayville</t>
  </si>
  <si>
    <t>Clinton</t>
  </si>
  <si>
    <t>Cold Brook</t>
  </si>
  <si>
    <t>Constableville</t>
  </si>
  <si>
    <t>Cooperstown</t>
  </si>
  <si>
    <t>Croghan</t>
  </si>
  <si>
    <t>Deansboro</t>
  </si>
  <si>
    <t>Dolgeville</t>
  </si>
  <si>
    <t>Eagle Bay</t>
  </si>
  <si>
    <t>Earlville</t>
  </si>
  <si>
    <t>East Springfield</t>
  </si>
  <si>
    <t>Eaton</t>
  </si>
  <si>
    <t>Edmeston</t>
  </si>
  <si>
    <t>Fly Creek</t>
  </si>
  <si>
    <t>Forestport</t>
  </si>
  <si>
    <t>Fort Plain</t>
  </si>
  <si>
    <t>Frankfort</t>
  </si>
  <si>
    <t>Franklin Springs</t>
  </si>
  <si>
    <t>Garrattsville</t>
  </si>
  <si>
    <t>Glenfield</t>
  </si>
  <si>
    <t>Greig</t>
  </si>
  <si>
    <t>Hamilton</t>
  </si>
  <si>
    <t>Hartwick</t>
  </si>
  <si>
    <t>Herkimer</t>
  </si>
  <si>
    <t>Hinckley</t>
  </si>
  <si>
    <t>Hoffmeister</t>
  </si>
  <si>
    <t>Holland Patent</t>
  </si>
  <si>
    <t>Hubbardsville</t>
  </si>
  <si>
    <t>Ilion</t>
  </si>
  <si>
    <t>Inlet</t>
  </si>
  <si>
    <t>Jordanville</t>
  </si>
  <si>
    <t>Knoxboro</t>
  </si>
  <si>
    <t>Lee Center</t>
  </si>
  <si>
    <t>Leonardsville</t>
  </si>
  <si>
    <t>Little Falls</t>
  </si>
  <si>
    <t>Lowville</t>
  </si>
  <si>
    <t>Lyons Falls</t>
  </si>
  <si>
    <t>McConnellsville</t>
  </si>
  <si>
    <t>Madison</t>
  </si>
  <si>
    <t>Marcy</t>
  </si>
  <si>
    <t>Martinsburg</t>
  </si>
  <si>
    <t>Middleville</t>
  </si>
  <si>
    <t>Mohawk</t>
  </si>
  <si>
    <t>Morrisville</t>
  </si>
  <si>
    <t>Munnsville</t>
  </si>
  <si>
    <t>Nelliston</t>
  </si>
  <si>
    <t>New Berlin</t>
  </si>
  <si>
    <t>New Hartford</t>
  </si>
  <si>
    <t>New Lisbon</t>
  </si>
  <si>
    <t>Newport</t>
  </si>
  <si>
    <t>New York Mills</t>
  </si>
  <si>
    <t>North Brookfield</t>
  </si>
  <si>
    <t>Old Forge</t>
  </si>
  <si>
    <t>Oneida</t>
  </si>
  <si>
    <t>Oriskany</t>
  </si>
  <si>
    <t>Oriskany Falls</t>
  </si>
  <si>
    <t>Orwell</t>
  </si>
  <si>
    <t>Palatine Bridge</t>
  </si>
  <si>
    <t>Poland</t>
  </si>
  <si>
    <t>Port Leyden</t>
  </si>
  <si>
    <t>Prospect</t>
  </si>
  <si>
    <t>Raquette Lake</t>
  </si>
  <si>
    <t>Redfield</t>
  </si>
  <si>
    <t>Remsen</t>
  </si>
  <si>
    <t>Richfield Springs</t>
  </si>
  <si>
    <t>Rome</t>
  </si>
  <si>
    <t>Roseboom</t>
  </si>
  <si>
    <t>Saint Johnsville</t>
  </si>
  <si>
    <t>Salisbury Center</t>
  </si>
  <si>
    <t>Sangerfield</t>
  </si>
  <si>
    <t>Sauquoit</t>
  </si>
  <si>
    <t>Schuyler Lake</t>
  </si>
  <si>
    <t>Sharon Springs</t>
  </si>
  <si>
    <t>Sherburne</t>
  </si>
  <si>
    <t>Sherrill</t>
  </si>
  <si>
    <t>Smyrna</t>
  </si>
  <si>
    <t>Solsville</t>
  </si>
  <si>
    <t>Springfield Center</t>
  </si>
  <si>
    <t>Stittville</t>
  </si>
  <si>
    <t>Stratford</t>
  </si>
  <si>
    <t>Taberg</t>
  </si>
  <si>
    <t>Thendara</t>
  </si>
  <si>
    <t>Turin</t>
  </si>
  <si>
    <t>Van Hornesville</t>
  </si>
  <si>
    <t>Vernon</t>
  </si>
  <si>
    <t>Vernon Center</t>
  </si>
  <si>
    <t>Verona</t>
  </si>
  <si>
    <t>Washington Mills</t>
  </si>
  <si>
    <t>Waterville</t>
  </si>
  <si>
    <t>West Burlington</t>
  </si>
  <si>
    <t>Westdale</t>
  </si>
  <si>
    <t>West Eaton</t>
  </si>
  <si>
    <t>West Edmeston</t>
  </si>
  <si>
    <t>Westernville</t>
  </si>
  <si>
    <t>Westford</t>
  </si>
  <si>
    <t>West Leyden</t>
  </si>
  <si>
    <t>Westmoreland</t>
  </si>
  <si>
    <t>West Winfield</t>
  </si>
  <si>
    <t>Whitesboro</t>
  </si>
  <si>
    <t>Williamstown</t>
  </si>
  <si>
    <t>Woodgate</t>
  </si>
  <si>
    <t>Yorkville</t>
  </si>
  <si>
    <t>Utica</t>
  </si>
  <si>
    <t>Watertown</t>
  </si>
  <si>
    <t>Fort Drum</t>
  </si>
  <si>
    <t>Adams</t>
  </si>
  <si>
    <t>Adams Center</t>
  </si>
  <si>
    <t>Alexandria Bay</t>
  </si>
  <si>
    <t>Antwerp</t>
  </si>
  <si>
    <t>Belleville</t>
  </si>
  <si>
    <t>Black River</t>
  </si>
  <si>
    <t>Brasher Falls</t>
  </si>
  <si>
    <t>Brier Hill</t>
  </si>
  <si>
    <t>Brownville</t>
  </si>
  <si>
    <t>Calcium</t>
  </si>
  <si>
    <t>Canton</t>
  </si>
  <si>
    <t>Cape Vincent</t>
  </si>
  <si>
    <t>Carthage</t>
  </si>
  <si>
    <t>Castorland</t>
  </si>
  <si>
    <t>Chase Mills</t>
  </si>
  <si>
    <t>Chaumont</t>
  </si>
  <si>
    <t>Chippewa Bay</t>
  </si>
  <si>
    <t>Clayton</t>
  </si>
  <si>
    <t>Colton</t>
  </si>
  <si>
    <t>Copenhagen</t>
  </si>
  <si>
    <t>Deer River</t>
  </si>
  <si>
    <t>Deferiet</t>
  </si>
  <si>
    <t>De Kalb Junction</t>
  </si>
  <si>
    <t>Denmark</t>
  </si>
  <si>
    <t>Depauville</t>
  </si>
  <si>
    <t>De Peyster</t>
  </si>
  <si>
    <t>Dexter</t>
  </si>
  <si>
    <t>Edwards</t>
  </si>
  <si>
    <t>Ellisburg</t>
  </si>
  <si>
    <t>Evans Mills</t>
  </si>
  <si>
    <t>Felts Mills</t>
  </si>
  <si>
    <t>Fine</t>
  </si>
  <si>
    <t>Wellesley Island</t>
  </si>
  <si>
    <t>Fishers Landing</t>
  </si>
  <si>
    <t>Gouverneur</t>
  </si>
  <si>
    <t>Great Bend</t>
  </si>
  <si>
    <t>Hailesboro</t>
  </si>
  <si>
    <t>Hammond</t>
  </si>
  <si>
    <t>Hannawa Falls</t>
  </si>
  <si>
    <t>Harrisville</t>
  </si>
  <si>
    <t>Helena</t>
  </si>
  <si>
    <t>Henderson</t>
  </si>
  <si>
    <t>Henderson Harbor</t>
  </si>
  <si>
    <t>Hermon</t>
  </si>
  <si>
    <t>Heuvelton</t>
  </si>
  <si>
    <t>Hogansburg</t>
  </si>
  <si>
    <t>La Fargeville</t>
  </si>
  <si>
    <t>Limerick</t>
  </si>
  <si>
    <t>Lisbon</t>
  </si>
  <si>
    <t>Lorraine</t>
  </si>
  <si>
    <t>Madrid</t>
  </si>
  <si>
    <t>Mannsville</t>
  </si>
  <si>
    <t>Morristown</t>
  </si>
  <si>
    <t>Natural Bridge</t>
  </si>
  <si>
    <t>Newton Falls</t>
  </si>
  <si>
    <t>Norfolk</t>
  </si>
  <si>
    <t>Norwood</t>
  </si>
  <si>
    <t>Ogdensburg</t>
  </si>
  <si>
    <t>Oswegatchie</t>
  </si>
  <si>
    <t>Oxbow</t>
  </si>
  <si>
    <t>Parishville</t>
  </si>
  <si>
    <t>Philadelphia</t>
  </si>
  <si>
    <t>Pierrepont Manor</t>
  </si>
  <si>
    <t>Plessis</t>
  </si>
  <si>
    <t>Potsdam</t>
  </si>
  <si>
    <t>Pyrites</t>
  </si>
  <si>
    <t>Raymondville</t>
  </si>
  <si>
    <t>Redwood</t>
  </si>
  <si>
    <t>Rensselaer Falls</t>
  </si>
  <si>
    <t>Richville</t>
  </si>
  <si>
    <t>Rodman</t>
  </si>
  <si>
    <t>Rooseveltown</t>
  </si>
  <si>
    <t>Russell</t>
  </si>
  <si>
    <t>Sackets Harbor</t>
  </si>
  <si>
    <t>South Colton</t>
  </si>
  <si>
    <t>Star Lake</t>
  </si>
  <si>
    <t>Theresa</t>
  </si>
  <si>
    <t>Thousand Island Park</t>
  </si>
  <si>
    <t>Three Mile Bay</t>
  </si>
  <si>
    <t>Waddington</t>
  </si>
  <si>
    <t>Wanakena</t>
  </si>
  <si>
    <t>West Stockholm</t>
  </si>
  <si>
    <t>Winthrop</t>
  </si>
  <si>
    <t>Afton</t>
  </si>
  <si>
    <t>Andes</t>
  </si>
  <si>
    <t>Apalachin</t>
  </si>
  <si>
    <t>Bainbridge</t>
  </si>
  <si>
    <t>Barton</t>
  </si>
  <si>
    <t>Berkshire</t>
  </si>
  <si>
    <t>Bible School Park</t>
  </si>
  <si>
    <t>Blodgett Mills</t>
  </si>
  <si>
    <t>Bloomville</t>
  </si>
  <si>
    <t>Bovina Center</t>
  </si>
  <si>
    <t>Candor</t>
  </si>
  <si>
    <t>Castle Creek</t>
  </si>
  <si>
    <t>Chenango Bridge</t>
  </si>
  <si>
    <t>Chenango Forks</t>
  </si>
  <si>
    <t>Colliersville</t>
  </si>
  <si>
    <t>Conklin</t>
  </si>
  <si>
    <t>Corbettsville</t>
  </si>
  <si>
    <t>Davenport</t>
  </si>
  <si>
    <t>Davenport Center</t>
  </si>
  <si>
    <t>De Lancey</t>
  </si>
  <si>
    <t>Delhi</t>
  </si>
  <si>
    <t>Deposit</t>
  </si>
  <si>
    <t>Downsville</t>
  </si>
  <si>
    <t>East Branch</t>
  </si>
  <si>
    <t>East Meredith</t>
  </si>
  <si>
    <t>East Pharsalia</t>
  </si>
  <si>
    <t>Endicott</t>
  </si>
  <si>
    <t>Endwell</t>
  </si>
  <si>
    <t>Fishs Eddy</t>
  </si>
  <si>
    <t>Franklin</t>
  </si>
  <si>
    <t>Gilbertsville</t>
  </si>
  <si>
    <t>Glen Aubrey</t>
  </si>
  <si>
    <t>Greene</t>
  </si>
  <si>
    <t>Guilford</t>
  </si>
  <si>
    <t>Hamden</t>
  </si>
  <si>
    <t>Hancock</t>
  </si>
  <si>
    <t>Harford</t>
  </si>
  <si>
    <t>Harpersfield</t>
  </si>
  <si>
    <t>Harpursville</t>
  </si>
  <si>
    <t>Hobart</t>
  </si>
  <si>
    <t>Johnson City</t>
  </si>
  <si>
    <t>Killawog</t>
  </si>
  <si>
    <t>Kirkwood</t>
  </si>
  <si>
    <t>Laurens</t>
  </si>
  <si>
    <t>Lisle</t>
  </si>
  <si>
    <t>McDonough</t>
  </si>
  <si>
    <t>Maine</t>
  </si>
  <si>
    <t>Marathon</t>
  </si>
  <si>
    <t>Masonville</t>
  </si>
  <si>
    <t>Meridale</t>
  </si>
  <si>
    <t>Milford</t>
  </si>
  <si>
    <t>Morris</t>
  </si>
  <si>
    <t>Mount Upton</t>
  </si>
  <si>
    <t>Mount Vision</t>
  </si>
  <si>
    <t>Newark Valley</t>
  </si>
  <si>
    <t>Nichols</t>
  </si>
  <si>
    <t>Nineveh</t>
  </si>
  <si>
    <t>North Norwich</t>
  </si>
  <si>
    <t>Norwich</t>
  </si>
  <si>
    <t>Oneonta</t>
  </si>
  <si>
    <t>Otego</t>
  </si>
  <si>
    <t>Ouaquaga</t>
  </si>
  <si>
    <t>Owego</t>
  </si>
  <si>
    <t>Oxford</t>
  </si>
  <si>
    <t>Plymouth</t>
  </si>
  <si>
    <t>Port Crane</t>
  </si>
  <si>
    <t>Portlandville</t>
  </si>
  <si>
    <t>Richford</t>
  </si>
  <si>
    <t>Shinhopple</t>
  </si>
  <si>
    <t>Sidney</t>
  </si>
  <si>
    <t>Sidney Center</t>
  </si>
  <si>
    <t>Smithboro</t>
  </si>
  <si>
    <t>Smithville Flats</t>
  </si>
  <si>
    <t>South Kortright</t>
  </si>
  <si>
    <t>South New Berlin</t>
  </si>
  <si>
    <t>South Plymouth</t>
  </si>
  <si>
    <t>Tioga Center</t>
  </si>
  <si>
    <t>Treadwell</t>
  </si>
  <si>
    <t>Trout Creek</t>
  </si>
  <si>
    <t>Tunnel</t>
  </si>
  <si>
    <t>Unadilla</t>
  </si>
  <si>
    <t>Vestal</t>
  </si>
  <si>
    <t>Walton</t>
  </si>
  <si>
    <t>Wells Bridge</t>
  </si>
  <si>
    <t>West Davenport</t>
  </si>
  <si>
    <t>West Oneonta</t>
  </si>
  <si>
    <t>Whitney Point</t>
  </si>
  <si>
    <t>Willet</t>
  </si>
  <si>
    <t>Willseyville</t>
  </si>
  <si>
    <t>Windsor</t>
  </si>
  <si>
    <t>Akron</t>
  </si>
  <si>
    <t>Alden</t>
  </si>
  <si>
    <t>Alexander</t>
  </si>
  <si>
    <t>Angola</t>
  </si>
  <si>
    <t>Appleton</t>
  </si>
  <si>
    <t>Arcade</t>
  </si>
  <si>
    <t>Athol Springs</t>
  </si>
  <si>
    <t>Attica</t>
  </si>
  <si>
    <t>Barker</t>
  </si>
  <si>
    <t>Basom</t>
  </si>
  <si>
    <t>Batavia</t>
  </si>
  <si>
    <t>Bliss</t>
  </si>
  <si>
    <t>Boston</t>
  </si>
  <si>
    <t>Bowmansville</t>
  </si>
  <si>
    <t>Brant</t>
  </si>
  <si>
    <t>Burt</t>
  </si>
  <si>
    <t>Centerville</t>
  </si>
  <si>
    <t>Chaffee</t>
  </si>
  <si>
    <t>Clarence</t>
  </si>
  <si>
    <t>Clarence Center</t>
  </si>
  <si>
    <t>Colden</t>
  </si>
  <si>
    <t>Collins</t>
  </si>
  <si>
    <t>Collins Center</t>
  </si>
  <si>
    <t>Corfu</t>
  </si>
  <si>
    <t>Cowlesville</t>
  </si>
  <si>
    <t>Crittenden</t>
  </si>
  <si>
    <t>Dale</t>
  </si>
  <si>
    <t>Darien Center</t>
  </si>
  <si>
    <t>Dayton</t>
  </si>
  <si>
    <t>Delevan</t>
  </si>
  <si>
    <t>Depew</t>
  </si>
  <si>
    <t>Derby</t>
  </si>
  <si>
    <t>Dunkirk</t>
  </si>
  <si>
    <t>East Amherst</t>
  </si>
  <si>
    <t>East Aurora</t>
  </si>
  <si>
    <t>East Bethany</t>
  </si>
  <si>
    <t>East Concord</t>
  </si>
  <si>
    <t>East Pembroke</t>
  </si>
  <si>
    <t>Eden</t>
  </si>
  <si>
    <t>Elba</t>
  </si>
  <si>
    <t>Elma</t>
  </si>
  <si>
    <t>Farmersville Station</t>
  </si>
  <si>
    <t>Farnham</t>
  </si>
  <si>
    <t>Forestville</t>
  </si>
  <si>
    <t>Fredonia</t>
  </si>
  <si>
    <t>Freedom</t>
  </si>
  <si>
    <t>Gainesville</t>
  </si>
  <si>
    <t>Gasport</t>
  </si>
  <si>
    <t>Getzville</t>
  </si>
  <si>
    <t>Glenwood</t>
  </si>
  <si>
    <t>Gowanda</t>
  </si>
  <si>
    <t>Grand Island</t>
  </si>
  <si>
    <t>Hamburg</t>
  </si>
  <si>
    <t>Holland</t>
  </si>
  <si>
    <t>Irving</t>
  </si>
  <si>
    <t>Java Center</t>
  </si>
  <si>
    <t>Java Village</t>
  </si>
  <si>
    <t>Lake View</t>
  </si>
  <si>
    <t>Lancaster</t>
  </si>
  <si>
    <t>Lawtons</t>
  </si>
  <si>
    <t>Lewiston</t>
  </si>
  <si>
    <t>Lockport</t>
  </si>
  <si>
    <t>Lyndonville</t>
  </si>
  <si>
    <t>Machias</t>
  </si>
  <si>
    <t>Marilla</t>
  </si>
  <si>
    <t>Medina</t>
  </si>
  <si>
    <t>Middleport</t>
  </si>
  <si>
    <t>Model City</t>
  </si>
  <si>
    <t>Newfane</t>
  </si>
  <si>
    <t>Niagara University</t>
  </si>
  <si>
    <t>North Boston</t>
  </si>
  <si>
    <t>North Collins</t>
  </si>
  <si>
    <t>North Evans</t>
  </si>
  <si>
    <t>North Java</t>
  </si>
  <si>
    <t>North Tonawanda</t>
  </si>
  <si>
    <t>Oakfield</t>
  </si>
  <si>
    <t>Olcott</t>
  </si>
  <si>
    <t>Orchard Park</t>
  </si>
  <si>
    <t>Perrysburg</t>
  </si>
  <si>
    <t>Pike</t>
  </si>
  <si>
    <t>Ransomville</t>
  </si>
  <si>
    <t>Sanborn</t>
  </si>
  <si>
    <t>Sandusky</t>
  </si>
  <si>
    <t>Sardinia</t>
  </si>
  <si>
    <t>Sheridan</t>
  </si>
  <si>
    <t>Silver Creek</t>
  </si>
  <si>
    <t>South Dayton</t>
  </si>
  <si>
    <t>South Wales</t>
  </si>
  <si>
    <t>Spring Brook</t>
  </si>
  <si>
    <t>Springville</t>
  </si>
  <si>
    <t>Stafford</t>
  </si>
  <si>
    <t>Stella Niagara</t>
  </si>
  <si>
    <t>Strykersville</t>
  </si>
  <si>
    <t>Tonawanda</t>
  </si>
  <si>
    <t>Van Buren Point</t>
  </si>
  <si>
    <t>Varysburg</t>
  </si>
  <si>
    <t>Versailles</t>
  </si>
  <si>
    <t>Wales Center</t>
  </si>
  <si>
    <t>West Falls</t>
  </si>
  <si>
    <t>West Valley</t>
  </si>
  <si>
    <t>Wilson</t>
  </si>
  <si>
    <t>Yorkshire</t>
  </si>
  <si>
    <t>Youngstown</t>
  </si>
  <si>
    <t>Niagara Falls</t>
  </si>
  <si>
    <t>Adams Basin</t>
  </si>
  <si>
    <t>Albion</t>
  </si>
  <si>
    <t>Alton</t>
  </si>
  <si>
    <t>Avon</t>
  </si>
  <si>
    <t>Bellona</t>
  </si>
  <si>
    <t>Bergen</t>
  </si>
  <si>
    <t>Branchport</t>
  </si>
  <si>
    <t>Brockport</t>
  </si>
  <si>
    <t>Byron</t>
  </si>
  <si>
    <t>Caledonia</t>
  </si>
  <si>
    <t>Canandaigua</t>
  </si>
  <si>
    <t>Farmington</t>
  </si>
  <si>
    <t>Castile</t>
  </si>
  <si>
    <t>Churchville</t>
  </si>
  <si>
    <t>Clarendon</t>
  </si>
  <si>
    <t>Clarkson</t>
  </si>
  <si>
    <t>Clifton Springs</t>
  </si>
  <si>
    <t>Clyde</t>
  </si>
  <si>
    <t>Conesus</t>
  </si>
  <si>
    <t>Dansville</t>
  </si>
  <si>
    <t>Dresden</t>
  </si>
  <si>
    <t>East Bloomfield</t>
  </si>
  <si>
    <t>East Rochester</t>
  </si>
  <si>
    <t>East Williamson</t>
  </si>
  <si>
    <t>Fairport</t>
  </si>
  <si>
    <t>Fancher</t>
  </si>
  <si>
    <t>Fishers</t>
  </si>
  <si>
    <t>Geneseo</t>
  </si>
  <si>
    <t>Geneva</t>
  </si>
  <si>
    <t>Gorham</t>
  </si>
  <si>
    <t>Groveland</t>
  </si>
  <si>
    <t>Hall</t>
  </si>
  <si>
    <t>Hamlin</t>
  </si>
  <si>
    <t>Hemlock</t>
  </si>
  <si>
    <t>Henrietta</t>
  </si>
  <si>
    <t>Hilton</t>
  </si>
  <si>
    <t>Bloomfield</t>
  </si>
  <si>
    <t>Holley</t>
  </si>
  <si>
    <t>Honeoye</t>
  </si>
  <si>
    <t>Honeoye Falls</t>
  </si>
  <si>
    <t>Ionia</t>
  </si>
  <si>
    <t>Kendall</t>
  </si>
  <si>
    <t>Kent</t>
  </si>
  <si>
    <t>Keuka Park</t>
  </si>
  <si>
    <t>Knowlesville</t>
  </si>
  <si>
    <t>Lakeville</t>
  </si>
  <si>
    <t>Leicester</t>
  </si>
  <si>
    <t>Le Roy</t>
  </si>
  <si>
    <t>Lima</t>
  </si>
  <si>
    <t>Linwood</t>
  </si>
  <si>
    <t>Livonia</t>
  </si>
  <si>
    <t>Livonia Center</t>
  </si>
  <si>
    <t>Lyons</t>
  </si>
  <si>
    <t>Macedon</t>
  </si>
  <si>
    <t>Manchester</t>
  </si>
  <si>
    <t>Marion</t>
  </si>
  <si>
    <t>Mendon</t>
  </si>
  <si>
    <t>Middlesex</t>
  </si>
  <si>
    <t>Morton</t>
  </si>
  <si>
    <t>Mount Morris</t>
  </si>
  <si>
    <t>Mumford</t>
  </si>
  <si>
    <t>Naples</t>
  </si>
  <si>
    <t>Newark</t>
  </si>
  <si>
    <t>North Chili</t>
  </si>
  <si>
    <t>North Greece</t>
  </si>
  <si>
    <t>North Rose</t>
  </si>
  <si>
    <t>Nunda</t>
  </si>
  <si>
    <t>Oaks Corners</t>
  </si>
  <si>
    <t>Ontario</t>
  </si>
  <si>
    <t>Ontario Center</t>
  </si>
  <si>
    <t>Ovid</t>
  </si>
  <si>
    <t>Palmyra</t>
  </si>
  <si>
    <t>Pavilion</t>
  </si>
  <si>
    <t>Penfield</t>
  </si>
  <si>
    <t>Penn Yan</t>
  </si>
  <si>
    <t>Perkinsville</t>
  </si>
  <si>
    <t>Perry</t>
  </si>
  <si>
    <t>Phelps</t>
  </si>
  <si>
    <t>Piffard</t>
  </si>
  <si>
    <t>Pittsford</t>
  </si>
  <si>
    <t>Portageville</t>
  </si>
  <si>
    <t>Port Gibson</t>
  </si>
  <si>
    <t>Pultneyville</t>
  </si>
  <si>
    <t>Retsof</t>
  </si>
  <si>
    <t>Romulus</t>
  </si>
  <si>
    <t>Rose</t>
  </si>
  <si>
    <t>Rush</t>
  </si>
  <si>
    <t>Rushville</t>
  </si>
  <si>
    <t>Scottsburg</t>
  </si>
  <si>
    <t>Scottsville</t>
  </si>
  <si>
    <t>Seneca Castle</t>
  </si>
  <si>
    <t>Shortsville</t>
  </si>
  <si>
    <t>Silver Lake</t>
  </si>
  <si>
    <t>Silver Springs</t>
  </si>
  <si>
    <t>Sodus</t>
  </si>
  <si>
    <t>Sodus Point</t>
  </si>
  <si>
    <t>Sonyea</t>
  </si>
  <si>
    <t>South Byron</t>
  </si>
  <si>
    <t>South Lima</t>
  </si>
  <si>
    <t>Spencerport</t>
  </si>
  <si>
    <t>Springwater</t>
  </si>
  <si>
    <t>Stanley</t>
  </si>
  <si>
    <t>Union Hill</t>
  </si>
  <si>
    <t>Victor</t>
  </si>
  <si>
    <t>Walworth</t>
  </si>
  <si>
    <t>Warsaw</t>
  </si>
  <si>
    <t>Waterport</t>
  </si>
  <si>
    <t>Wayland</t>
  </si>
  <si>
    <t>Webster</t>
  </si>
  <si>
    <t>West Bloomfield</t>
  </si>
  <si>
    <t>West Henrietta</t>
  </si>
  <si>
    <t>Willard</t>
  </si>
  <si>
    <t>Williamson</t>
  </si>
  <si>
    <t>Wolcott</t>
  </si>
  <si>
    <t>Wyoming</t>
  </si>
  <si>
    <t>York</t>
  </si>
  <si>
    <t>Rochester</t>
  </si>
  <si>
    <t>Jamestown</t>
  </si>
  <si>
    <t>Allegany</t>
  </si>
  <si>
    <t>Allentown</t>
  </si>
  <si>
    <t>Alma</t>
  </si>
  <si>
    <t>Angelica</t>
  </si>
  <si>
    <t>Ashville</t>
  </si>
  <si>
    <t>Belfast</t>
  </si>
  <si>
    <t>Bemus Point</t>
  </si>
  <si>
    <t>Black Creek</t>
  </si>
  <si>
    <t>Bolivar</t>
  </si>
  <si>
    <t>Brocton</t>
  </si>
  <si>
    <t>Caneadea</t>
  </si>
  <si>
    <t>Cassadaga</t>
  </si>
  <si>
    <t>Cattaraugus</t>
  </si>
  <si>
    <t>Celoron</t>
  </si>
  <si>
    <t>Ceres</t>
  </si>
  <si>
    <t>Chautauqua</t>
  </si>
  <si>
    <t>Cherry Creek</t>
  </si>
  <si>
    <t>Clymer</t>
  </si>
  <si>
    <t>Conewango Valley</t>
  </si>
  <si>
    <t>Cuba</t>
  </si>
  <si>
    <t>Dewittville</t>
  </si>
  <si>
    <t>East Otto</t>
  </si>
  <si>
    <t>East Randolph</t>
  </si>
  <si>
    <t>Ellicottville</t>
  </si>
  <si>
    <t>Ellington</t>
  </si>
  <si>
    <t>Falconer</t>
  </si>
  <si>
    <t>Fillmore</t>
  </si>
  <si>
    <t>Findley Lake</t>
  </si>
  <si>
    <t>Franklinville</t>
  </si>
  <si>
    <t>Frewsburg</t>
  </si>
  <si>
    <t>Friendship</t>
  </si>
  <si>
    <t>Gerry</t>
  </si>
  <si>
    <t>Great Valley</t>
  </si>
  <si>
    <t>Greenhurst</t>
  </si>
  <si>
    <t>Hinsdale</t>
  </si>
  <si>
    <t>Houghton</t>
  </si>
  <si>
    <t>Hume</t>
  </si>
  <si>
    <t>Kennedy</t>
  </si>
  <si>
    <t>Kill Buck</t>
  </si>
  <si>
    <t>Lakewood</t>
  </si>
  <si>
    <t>Leon</t>
  </si>
  <si>
    <t>Lily Dale</t>
  </si>
  <si>
    <t>Limestone</t>
  </si>
  <si>
    <t>Little Genesee</t>
  </si>
  <si>
    <t>Little Valley</t>
  </si>
  <si>
    <t>Maple Springs</t>
  </si>
  <si>
    <t>Mayville</t>
  </si>
  <si>
    <t>Niobe</t>
  </si>
  <si>
    <t>Olean</t>
  </si>
  <si>
    <t>Otto</t>
  </si>
  <si>
    <t>Panama</t>
  </si>
  <si>
    <t>Portland</t>
  </si>
  <si>
    <t>Portville</t>
  </si>
  <si>
    <t>Randolph</t>
  </si>
  <si>
    <t>Richburg</t>
  </si>
  <si>
    <t>Ripley</t>
  </si>
  <si>
    <t>Rushford</t>
  </si>
  <si>
    <t>Saint Bonaventure</t>
  </si>
  <si>
    <t>Salamanca</t>
  </si>
  <si>
    <t>Sherman</t>
  </si>
  <si>
    <t>Sinclairville</t>
  </si>
  <si>
    <t>Steamburg</t>
  </si>
  <si>
    <t>Stockton</t>
  </si>
  <si>
    <t>Stow</t>
  </si>
  <si>
    <t>West Clarksville</t>
  </si>
  <si>
    <t>Westfield</t>
  </si>
  <si>
    <t>Westons Mills</t>
  </si>
  <si>
    <t>Addison</t>
  </si>
  <si>
    <t>Alfred</t>
  </si>
  <si>
    <t>Alfred Station</t>
  </si>
  <si>
    <t>Almond</t>
  </si>
  <si>
    <t>Alpine</t>
  </si>
  <si>
    <t>Andover</t>
  </si>
  <si>
    <t>Arkport</t>
  </si>
  <si>
    <t>Atlanta</t>
  </si>
  <si>
    <t>Avoca</t>
  </si>
  <si>
    <t>Bath</t>
  </si>
  <si>
    <t>Beaver Dams</t>
  </si>
  <si>
    <t>Belmont</t>
  </si>
  <si>
    <t>Big Flats</t>
  </si>
  <si>
    <t>Bradford</t>
  </si>
  <si>
    <t>Breesport</t>
  </si>
  <si>
    <t>Brooktondale</t>
  </si>
  <si>
    <t>Burdett</t>
  </si>
  <si>
    <t>Cameron</t>
  </si>
  <si>
    <t>Cameron Mills</t>
  </si>
  <si>
    <t>Campbell</t>
  </si>
  <si>
    <t>Canaseraga</t>
  </si>
  <si>
    <t>Canisteo</t>
  </si>
  <si>
    <t>Cayuta</t>
  </si>
  <si>
    <t>Chemung</t>
  </si>
  <si>
    <t>Cohocton</t>
  </si>
  <si>
    <t>Coopers Plains</t>
  </si>
  <si>
    <t>Corning</t>
  </si>
  <si>
    <t>Dalton</t>
  </si>
  <si>
    <t>Dundee</t>
  </si>
  <si>
    <t>Erin</t>
  </si>
  <si>
    <t>Greenwood</t>
  </si>
  <si>
    <t>Hammondsport</t>
  </si>
  <si>
    <t>Hector</t>
  </si>
  <si>
    <t>Himrod</t>
  </si>
  <si>
    <t>Hornell</t>
  </si>
  <si>
    <t>Horseheads</t>
  </si>
  <si>
    <t>Hunt</t>
  </si>
  <si>
    <t>Interlaken</t>
  </si>
  <si>
    <t>Ithaca</t>
  </si>
  <si>
    <t>Jacksonville</t>
  </si>
  <si>
    <t>Jasper</t>
  </si>
  <si>
    <t>Kanona</t>
  </si>
  <si>
    <t>Lakemont</t>
  </si>
  <si>
    <t>Lindley</t>
  </si>
  <si>
    <t>Lockwood</t>
  </si>
  <si>
    <t>Lodi</t>
  </si>
  <si>
    <t>Lowman</t>
  </si>
  <si>
    <t>Mecklenburg</t>
  </si>
  <si>
    <t>Millport</t>
  </si>
  <si>
    <t>Montour Falls</t>
  </si>
  <si>
    <t>Newfield</t>
  </si>
  <si>
    <t>Odessa</t>
  </si>
  <si>
    <t>Painted Post</t>
  </si>
  <si>
    <t>Pine City</t>
  </si>
  <si>
    <t>Pine Valley</t>
  </si>
  <si>
    <t>Prattsburgh</t>
  </si>
  <si>
    <t>Pulteney</t>
  </si>
  <si>
    <t>Reading Center</t>
  </si>
  <si>
    <t>Rexville</t>
  </si>
  <si>
    <t>Rock Stream</t>
  </si>
  <si>
    <t>Savona</t>
  </si>
  <si>
    <t>Scio</t>
  </si>
  <si>
    <t>Slaterville Springs</t>
  </si>
  <si>
    <t>Lansing</t>
  </si>
  <si>
    <t>Spencer</t>
  </si>
  <si>
    <t>Swain</t>
  </si>
  <si>
    <t>Troupsburg</t>
  </si>
  <si>
    <t>Trumansburg</t>
  </si>
  <si>
    <t>Tyrone</t>
  </si>
  <si>
    <t>Van Etten</t>
  </si>
  <si>
    <t>Watkins Glen</t>
  </si>
  <si>
    <t>Waverly</t>
  </si>
  <si>
    <t>Wayne</t>
  </si>
  <si>
    <t>Wellsburg</t>
  </si>
  <si>
    <t>Wellsville</t>
  </si>
  <si>
    <t>Whitesville</t>
  </si>
  <si>
    <t>Woodhull</t>
  </si>
  <si>
    <t>Elmira</t>
  </si>
  <si>
    <t>Fishers Island</t>
  </si>
  <si>
    <t>NULL</t>
  </si>
  <si>
    <t>Calctype</t>
  </si>
  <si>
    <t>Line item #</t>
  </si>
  <si>
    <t>File Name</t>
  </si>
  <si>
    <t>Opco</t>
  </si>
  <si>
    <t>Customer Electric Account Number</t>
  </si>
  <si>
    <t>Electric PODID</t>
  </si>
  <si>
    <t>Customer Gas Account Number</t>
  </si>
  <si>
    <t>Gas PODID</t>
  </si>
  <si>
    <t>Service Address</t>
  </si>
  <si>
    <t>Service Address2</t>
  </si>
  <si>
    <t>Service City</t>
  </si>
  <si>
    <t>Service State</t>
  </si>
  <si>
    <t>Service Zip Code</t>
  </si>
  <si>
    <t>measure ID</t>
  </si>
  <si>
    <t>Measure: Measure Name</t>
  </si>
  <si>
    <t>7-Digit Opportunity</t>
  </si>
  <si>
    <t>Current Status</t>
  </si>
  <si>
    <t>Program Cycle</t>
  </si>
  <si>
    <t>Project Start Date</t>
  </si>
  <si>
    <t>Close Date</t>
  </si>
  <si>
    <t>Current Milestone</t>
  </si>
  <si>
    <t>Units Before</t>
  </si>
  <si>
    <t>Units After</t>
  </si>
  <si>
    <t>Total Savings KW</t>
  </si>
  <si>
    <t>Total Savings kWh</t>
  </si>
  <si>
    <t>Total Savings thm</t>
  </si>
  <si>
    <t>Incentive Total</t>
  </si>
  <si>
    <t>Total Cost</t>
  </si>
  <si>
    <t>Weather Station City</t>
  </si>
  <si>
    <t>Replacement Type</t>
  </si>
  <si>
    <t>Payback Period</t>
  </si>
  <si>
    <t>Age</t>
  </si>
  <si>
    <t>EUL</t>
  </si>
  <si>
    <t>Cost + Admin</t>
  </si>
  <si>
    <t>B/C Ratio No Admin</t>
  </si>
  <si>
    <t>Benefit Cost Ratio with Admin</t>
  </si>
  <si>
    <t>Incremental Costs</t>
  </si>
  <si>
    <t>Watts per Fixture - Existing</t>
  </si>
  <si>
    <t>Watts per Fixture - Proposed</t>
  </si>
  <si>
    <t>Annual Lighting Hours - Existing Fixture</t>
  </si>
  <si>
    <t>Annual Lighting Hours - Proposed Fixture</t>
  </si>
  <si>
    <t>Coincidence Factor</t>
  </si>
  <si>
    <t>Lighting Location</t>
  </si>
  <si>
    <t>Specific Lighting Location</t>
  </si>
  <si>
    <t>Comments</t>
  </si>
  <si>
    <t>Heating Type</t>
  </si>
  <si>
    <t>Existing Fixture Code</t>
  </si>
  <si>
    <t>Proposed Fixture Code</t>
  </si>
  <si>
    <t>LED Make and Model</t>
  </si>
  <si>
    <t>Watts Controlled</t>
  </si>
  <si>
    <t>ESF</t>
  </si>
  <si>
    <t>DSF</t>
  </si>
  <si>
    <t>MBH/unit</t>
  </si>
  <si>
    <t>Unit Efficiency base</t>
  </si>
  <si>
    <t>Unit Efficiency ee</t>
  </si>
  <si>
    <t>Tons/Unit (Chillers)</t>
  </si>
  <si>
    <t>COP Base</t>
  </si>
  <si>
    <t>COP ee</t>
  </si>
  <si>
    <t>IPLV base</t>
  </si>
  <si>
    <t>IPLV ee</t>
  </si>
  <si>
    <t>HVAC Type (Chillers)</t>
  </si>
  <si>
    <t>Tons/Unit (HVAC)</t>
  </si>
  <si>
    <t>EER Base</t>
  </si>
  <si>
    <t>EER ee</t>
  </si>
  <si>
    <t>SEER base</t>
  </si>
  <si>
    <t>SEER ee</t>
  </si>
  <si>
    <t>EFLH Cool</t>
  </si>
  <si>
    <t>kbtuh in/unit</t>
  </si>
  <si>
    <t>EFLH heat</t>
  </si>
  <si>
    <t>HVAC Type</t>
  </si>
  <si>
    <t>Base Per Unit KW</t>
  </si>
  <si>
    <t>Eff Per Unit KW</t>
  </si>
  <si>
    <t>Base Per Unit kWh</t>
  </si>
  <si>
    <t>Eff Per Unit kWh</t>
  </si>
  <si>
    <t>Base Per Unit thm</t>
  </si>
  <si>
    <t>Eff Per Unit thm</t>
  </si>
  <si>
    <t>Annual Refrig Runtime Hours Per Year</t>
  </si>
  <si>
    <t>Amps of Evaporator Fan</t>
  </si>
  <si>
    <t>Volts of Evaporator Fan</t>
  </si>
  <si>
    <t>Phases of Evaporator Fan</t>
  </si>
  <si>
    <t>Power Factor</t>
  </si>
  <si>
    <t>Percent Reduction of Load by Replacing M</t>
  </si>
  <si>
    <t>kWh Savings due to Evap Fan Motors</t>
  </si>
  <si>
    <t>Conversion between kW and tons</t>
  </si>
  <si>
    <t>Efficiency of Typical Refrigeration</t>
  </si>
  <si>
    <t>kWh Savings due to Reduced Heat</t>
  </si>
  <si>
    <t>Night Covers: Width of Cover Opening</t>
  </si>
  <si>
    <t>Temperature of Refrigerated Case</t>
  </si>
  <si>
    <t>NCASE: Hours Deployed Per Night</t>
  </si>
  <si>
    <t>NCASE: Savings Factor</t>
  </si>
  <si>
    <t>NCASE: Hours Deployed Per Year</t>
  </si>
  <si>
    <t>Type of Refrigerated Case</t>
  </si>
  <si>
    <t>Amps of Door Heater Control</t>
  </si>
  <si>
    <t>Volts of Door Heater Control</t>
  </si>
  <si>
    <t>DHEAT: % Total Power Max</t>
  </si>
  <si>
    <t>DHEAT: Off Time</t>
  </si>
  <si>
    <t>DHEAT: % Total Power Min</t>
  </si>
  <si>
    <t>DHEAT: Hours at 40%</t>
  </si>
  <si>
    <t>DHEAT: Hours at 65%</t>
  </si>
  <si>
    <t>Modified Energy Factor (MEF)</t>
  </si>
  <si>
    <t>Water Factor (WF)</t>
  </si>
  <si>
    <t>Control Type</t>
  </si>
  <si>
    <t>Compressor HP</t>
  </si>
  <si>
    <t>Delta kW/hp</t>
  </si>
  <si>
    <t>Storage Tank Volume</t>
  </si>
  <si>
    <t>net kW savings</t>
  </si>
  <si>
    <t>life kW savings</t>
  </si>
  <si>
    <t>net kWh savings</t>
  </si>
  <si>
    <t>life kWh savings</t>
  </si>
  <si>
    <t>net therm savings</t>
  </si>
  <si>
    <t>life therm savings</t>
  </si>
  <si>
    <t>AccountID</t>
  </si>
  <si>
    <t>ProjectID</t>
  </si>
  <si>
    <t>File Type</t>
  </si>
  <si>
    <t>External Retrofit ID</t>
  </si>
  <si>
    <t>Calculator #</t>
  </si>
  <si>
    <t>Project Name</t>
  </si>
  <si>
    <t>Overall Comp eff</t>
  </si>
  <si>
    <t>Compfactor</t>
  </si>
  <si>
    <t>Peak CF</t>
  </si>
  <si>
    <t>Rated CFM</t>
  </si>
  <si>
    <t>Delta CFM per Rated CFM</t>
  </si>
  <si>
    <t xml:space="preserve">Delta kW/CFM </t>
  </si>
  <si>
    <t>Hours Per Year</t>
  </si>
  <si>
    <t>Hours Per Day</t>
  </si>
  <si>
    <t>Days per Year</t>
  </si>
  <si>
    <t>Ice Maker: Baseline daily kWh per 100 lbs IHR</t>
  </si>
  <si>
    <t>Ice Maker: Proposed daily kWh per 100 lbs IHR</t>
  </si>
  <si>
    <t>Ice Maker: IHR</t>
  </si>
  <si>
    <t xml:space="preserve">Ice Maker: Duty Cycle </t>
  </si>
  <si>
    <t>Baseline kWh</t>
  </si>
  <si>
    <t>Proposed kWh</t>
  </si>
  <si>
    <t>OSFG: Btu Saved for Preheat</t>
  </si>
  <si>
    <t>OSFG: Btu Saved for Idle</t>
  </si>
  <si>
    <t>OSFG: Btu Saved for Cooking</t>
  </si>
  <si>
    <t>Dishwasher: kWh savings waterheater</t>
  </si>
  <si>
    <t>Dishwasher: kWh savings booster</t>
  </si>
  <si>
    <t>Dishwasher: kWh savings idle</t>
  </si>
  <si>
    <t>Dishwasher: therm savings waterheater</t>
  </si>
  <si>
    <t>Dishwasher: therm savings booster</t>
  </si>
  <si>
    <t>Product ID DLC or ESTAR</t>
  </si>
  <si>
    <t>End Column</t>
  </si>
  <si>
    <t>Custom Non-Lighting</t>
  </si>
  <si>
    <t>End of File</t>
  </si>
  <si>
    <t>Version</t>
  </si>
  <si>
    <t>Date</t>
  </si>
  <si>
    <t>Change</t>
  </si>
  <si>
    <t>Changed By</t>
  </si>
  <si>
    <t>Peer Review Notes</t>
  </si>
  <si>
    <t>See word doc for revision notes</t>
  </si>
  <si>
    <t xml:space="preserve">Updated by Rick </t>
  </si>
  <si>
    <t>Updated by Bill</t>
  </si>
  <si>
    <t>Alex Heyworth</t>
  </si>
  <si>
    <t>Max Weiland</t>
  </si>
  <si>
    <t xml:space="preserve">Reviewed content and changes. Record ID added appropriately.Verified inputs tab change and added columns. - Daniel Gardner
</t>
  </si>
  <si>
    <t>Reviewed payback and record ID - Daniel Gardner</t>
  </si>
  <si>
    <t>Reviewed and verified all changes in document - Daniel Gardner</t>
  </si>
  <si>
    <t>Reviewed points 1-4 - Daniel Gardner
Reviewed therms, kW, kWh, and incentive rounding on all calculators. Performs as expected. Reviewed payback rounding on custom non lighting. Performs as expected - Ashely Faircloth</t>
  </si>
  <si>
    <t>Reviewed points 1-4. Checked changed formulas. Reviewed EUL, project cost and Project Name.</t>
  </si>
  <si>
    <t>Reviewed - George Roemer</t>
  </si>
  <si>
    <t xml:space="preserve">Reviewed - Caleb Brauneller </t>
  </si>
  <si>
    <t>Dan Garnder</t>
  </si>
  <si>
    <t>Reviewed - Tonghui</t>
  </si>
  <si>
    <t>Abbey Schueller</t>
  </si>
  <si>
    <t>Kenny Holbrook</t>
  </si>
  <si>
    <t>N/A</t>
  </si>
  <si>
    <t>Ashley Faircloth</t>
  </si>
  <si>
    <t>Kenneth Holbrook</t>
  </si>
  <si>
    <t xml:space="preserve">updated incentive conditional formatting, conditional formatting in column AT will highlight if incentive is capped for any reason (different than raw incentive*savings), </t>
  </si>
  <si>
    <t>Sara Aaserud</t>
  </si>
  <si>
    <t>Changed EUL for: 1) HVC-DCV from 10 year to 15 years, 2) REF-5 Refrigerated Case LEDs from 6 years to 16 years, 3) AIR-1 Air Compressor Upgrade from 15 years to 13 years (all per NYS TRM revisions in Appendix P)</t>
  </si>
  <si>
    <t>Added 2019 fields to outputs tab</t>
  </si>
  <si>
    <t>Updated incentive cap for normal replacement projects from 50% of incremental cost to 90% of incremental cost</t>
  </si>
  <si>
    <t>Data validation on kW, kWh, and therm columns to accept only a number, and not text</t>
  </si>
  <si>
    <t>Updated Admin Rates and TRC rates for 2019</t>
  </si>
  <si>
    <t>Revised peak demand label  to include designation of peak summer demands from 4 - 5 PM (June/July/August) during weekdays only</t>
  </si>
  <si>
    <t xml:space="preserve">added New Construction/Major Renovation to project type drop down list.  Amended project cost data in column AA so that NC/MR projects use incremental cost
“Custom Tab”
Added column C for a general measure description
•	This was added as an effort to focus the number of selections while increase the overall number of measure types in column D
Data validation for column C: “=Measure_Description”
Data validation for Column D: “=INDIRECT(SUBSTITUTE(C26," ","_"))”
•	This allows for the replacement of the spaces in column C text to underscores to reference the name manager 
Data validation for colum U: “=INDIRECT(SUBSTITUTE($D$8," ","_"))”
•	The underscores in the building type names were replaced with spaces and the above formula accounts for that
Cut and pasted the Building Type table and etc from column D to Column C after the column addition
Updated the formula in column Y to adjust for alphatizing the drop-downs was:
=IF(O26&lt;&gt;'Data Sheet'!$I$6,"N/A",IF(R26-Q26&lt;0,"N/A",IF(D26=" "," ",IF(O26='Data Sheet'!$I$4,"N/A",IF(P26='Data Sheet'!$J$4,R26-Q26,IF(P26='Data Sheet'!$J$5,((R26-Q26)*(1-EUL_Adjustment_Factor)),IF(P26='Data Sheet'!$J$6,1,"N/A")))))))
Now:
=IF(O26&lt;&gt;'Data Sheet'!$I$6,"N/A",IF(R26-Q26&lt;0,"N/A",IF(D26=" "," ",IF(O26='Data Sheet'!$I$4,"N/A",IF(P26='Data Sheet'!$J$4,R26-Q26,IF(P26='Data Sheet'!$J$6,((R26-Q26)*(1-EUL_Adjustment_Factor)),IF(P26='Data Sheet'!$J$5,1,"N/A")))))))
Updated the data validation for cell BE26 to reflect the 2019 program year
“Data Sheet Tab”
•	Added a “Custom Measure Description” Chart in cells B3 to B14
o	Added a name manager for Measure_Description
•	Organized the custom measure types generally by TRM grouping
•	Updated the EUL for Zero Loss drains
•	Added a name manager for the following categories for drop-down references on the “custom tab”
o	Other_Equipment
o	Appliance_and_Appliance_Controls
o	Building_Envelope
o	Compressed_Air
o	Domestic_Hot_Water_DHW
o	HVAC
o	HVAC_Controls
o	Process_Equipment
o	Refrigeration
o	Refrigeration_Controls
o	Variable_Frequency_Drives
•	Record ID was kept the same for all the generic categories as before
o	Record ID for all other was applied to:
	Appliance and appliance controls section, and process equipment with exception of pipe insulation
•	Added a number of custom measure types
Changed the order of cells J5 &amp; J6 so they would be alphabetical. 
•	Adjusted the formula in the custom worksheet table column Y to adjust for this
Ordered cells I4 to I8 so they are alphabetical
Ordered cells K3 to K10 so they are alphabetical
Replaced the underscores with spaces in cells BI6 to CG6
•	Building type list dropdown
Replaced the underscores with spaces in cells BJ21:45
Replaced the underscores with spaces in cells I14:188
</t>
  </si>
  <si>
    <t>Cole Burgess</t>
  </si>
  <si>
    <t>Corrected formula for RUL, fixed missing calculation references in the first 4 rows, added "other electric" and "other gas" as measure Type options for each measure. Updated conditional formatting</t>
  </si>
  <si>
    <t>Sara Aaserud &amp; Lucas Wachob</t>
  </si>
  <si>
    <t>Various Updates. Updates Logged on a word document.</t>
  </si>
  <si>
    <t>Updated Electric Rebate Rate to $0.20/kWh</t>
  </si>
  <si>
    <t>Luke Wachob</t>
  </si>
  <si>
    <t>Integrated BCA tabs into workbook</t>
  </si>
  <si>
    <t>Updated Rounding in Adjusted EUL Calculation. Added new TRM V8 measures and updated EULs</t>
  </si>
  <si>
    <t>Added new BCR tabs, updated links</t>
  </si>
  <si>
    <t>See revision log for full details - Added new BCR tabs, added data validation in column R of the Custom Non-Lighting Tab, update the realization rates for the Net Savings</t>
  </si>
  <si>
    <t xml:space="preserve">Cole Burgess </t>
  </si>
  <si>
    <t>Revamped Custom Calculator tab, added functionality to select payback evaluation (6 month vs 1 year), updated Instructions tab, updated TRM tab to V10.</t>
  </si>
  <si>
    <t>Chris Ward</t>
  </si>
  <si>
    <t>Updated color scheme.</t>
  </si>
  <si>
    <t>New York State Technical Resource Manual Latest Version</t>
  </si>
  <si>
    <t>BCA Calculator</t>
  </si>
  <si>
    <t>Project Inputs Tab - For Program Implementor</t>
  </si>
  <si>
    <t>Implementor to complete the teal cells with project information</t>
  </si>
  <si>
    <t>BCA Inputs</t>
  </si>
  <si>
    <t>BCR calculation inputs. This includes calculations by year for costs and benefits on a $/unit savings basis. These calculations include inflation and NPV.</t>
  </si>
  <si>
    <t>The admin cost rates are to be updated annually</t>
  </si>
  <si>
    <t>Input-Avoided Costs Nov19</t>
  </si>
  <si>
    <t>Avoided cost information provided by NYSEG/RG&amp;E for electric demand reduction and energy savings</t>
  </si>
  <si>
    <t>Provided by NYSEG/RG&amp;E. Columns AL-AO added by ERS for the RIM test; this is currently set up for C&amp;I and SBDI.</t>
  </si>
  <si>
    <t>Input-Avoided gas Costs Nov19</t>
  </si>
  <si>
    <t>Avoided cost information provided by NYSEG/RG&amp;E for gas savings</t>
  </si>
  <si>
    <t>Provided by NYSEG/RG&amp;E</t>
  </si>
  <si>
    <t>Current Version:</t>
  </si>
  <si>
    <t>Final_V1.0</t>
  </si>
  <si>
    <t>Revision Log</t>
  </si>
  <si>
    <t>Activity</t>
  </si>
  <si>
    <t>Contact</t>
  </si>
  <si>
    <t>DRAFT to NYSEG/RG&amp;E</t>
  </si>
  <si>
    <t>L.J. Eldredge, ERS</t>
  </si>
  <si>
    <t>V1</t>
  </si>
  <si>
    <t>Modifications for future updates</t>
  </si>
  <si>
    <t>V2</t>
  </si>
  <si>
    <t>Added simple payback before and after incentive, updated some text for clarity and formulas to match (project costs), added gas to weighted average project life. Adjusted total project cost and total cost column.</t>
  </si>
  <si>
    <t>Adjusted informational conditional formatting for flagging BCRs; adjusted project start date to program year; added notes box</t>
  </si>
  <si>
    <t>Final V1.1</t>
  </si>
  <si>
    <t>Expanded for additiona line items, adjusted language of notes to be "measure/project"</t>
  </si>
  <si>
    <t>Final V1.2</t>
  </si>
  <si>
    <t>Added implementation cost column</t>
  </si>
  <si>
    <t>Final V1.3</t>
  </si>
  <si>
    <t>added column for implementation costs</t>
  </si>
  <si>
    <t>Jeff Rothstein, ERS</t>
  </si>
  <si>
    <t>Final V1.4</t>
  </si>
  <si>
    <t>updated BCA inputs, updated rates - rates include implementation costs so removed implementation costs column</t>
  </si>
  <si>
    <t>Final V1.5</t>
  </si>
  <si>
    <t>Update to total cost column calculation and BCA input references</t>
  </si>
  <si>
    <t>Final V1.6</t>
  </si>
  <si>
    <t>Added inputs for Oil and propane savings and updated calculator accordingly. Updated Avoided Costs, Added Oil and Propane avoided costs.</t>
  </si>
  <si>
    <t>Final V1.7</t>
  </si>
  <si>
    <t>Added inputs for avoided maintenance and water usage costs</t>
  </si>
  <si>
    <t>Updated simple payback calculation to include the maintenance and water cost savings</t>
  </si>
  <si>
    <t>Review, rename, distribute</t>
  </si>
  <si>
    <t>Final_2021_V1.0</t>
  </si>
  <si>
    <t>This tool has been developed by ERS in coordination with NYSEG/RG&amp;E.</t>
  </si>
  <si>
    <t>Reference: NYSEG-RGE Benefit Cost Analysis Handbook V2_July 2018</t>
  </si>
  <si>
    <r>
      <t xml:space="preserve">Summary 
</t>
    </r>
    <r>
      <rPr>
        <b/>
        <sz val="8"/>
        <color theme="0"/>
        <rFont val="Arial"/>
        <family val="2"/>
      </rPr>
      <t>(Fields with * are required for calculations)</t>
    </r>
  </si>
  <si>
    <t>Example</t>
  </si>
  <si>
    <t>NOTES</t>
  </si>
  <si>
    <t>Screeing Level*</t>
  </si>
  <si>
    <t>Project</t>
  </si>
  <si>
    <t>Program/Project</t>
  </si>
  <si>
    <t>Company*</t>
  </si>
  <si>
    <t>NYSEG/RG&amp;E</t>
  </si>
  <si>
    <t>Project/Account Name</t>
  </si>
  <si>
    <t>ABC, Inc.</t>
  </si>
  <si>
    <t>Project ID Number/Tracking Number</t>
  </si>
  <si>
    <t>Customer Electric Rate*</t>
  </si>
  <si>
    <t>Enter $/kWh</t>
  </si>
  <si>
    <t>Customer Gas Rate*</t>
  </si>
  <si>
    <t>Enter $/therm</t>
  </si>
  <si>
    <t>Program Year*</t>
  </si>
  <si>
    <t>Fuel Type* (for Program Level)</t>
  </si>
  <si>
    <t>Dropdown</t>
  </si>
  <si>
    <t>Program*</t>
  </si>
  <si>
    <t>C&amp;I</t>
  </si>
  <si>
    <t>Custom/Prescriptive</t>
  </si>
  <si>
    <t>Custom</t>
  </si>
  <si>
    <t>Total Costs (SCT)</t>
  </si>
  <si>
    <t>Total Benefits (SCT)</t>
  </si>
  <si>
    <t>Program Threshold:</t>
  </si>
  <si>
    <t>Formula</t>
  </si>
  <si>
    <t>Informational</t>
  </si>
  <si>
    <t>Notes:</t>
  </si>
  <si>
    <r>
      <t xml:space="preserve">- Project-level BCR of 1.0 or greater is passing (until program threshold is met)
- Program level BCR passes based on predetermined threshold
</t>
    </r>
    <r>
      <rPr>
        <b/>
        <sz val="10"/>
        <rFont val="Arial"/>
        <family val="2"/>
      </rPr>
      <t>As long as program level threshold is maintained, project level BCR may go below 1.0.</t>
    </r>
    <r>
      <rPr>
        <sz val="10"/>
        <rFont val="Arial"/>
        <family val="2"/>
      </rPr>
      <t xml:space="preserve">
- Measures/projects with BCR &lt;1.0 but </t>
    </r>
    <r>
      <rPr>
        <sz val="10"/>
        <rFont val="Calibri"/>
        <family val="2"/>
      </rPr>
      <t>≥</t>
    </r>
    <r>
      <rPr>
        <sz val="10"/>
        <rFont val="Arial"/>
        <family val="2"/>
      </rPr>
      <t xml:space="preserve">0.5 are highlighted yellow for informational purposes
- Measures/project with BCR &lt;0.5 are highlighted orange for informational purposes
- Measure/project level simple payback of 1.5 times the measure life raises a flag for informational purposes.
- Measure/project level simple payback of &lt;1 year raises flag for incentive purposes.
</t>
    </r>
  </si>
  <si>
    <t>Simple Payback Before Incentive</t>
  </si>
  <si>
    <t>Simple Payback After Incentive</t>
  </si>
  <si>
    <t>Customer Cost Savings</t>
  </si>
  <si>
    <t>*Note: All below inputs must be filled out in order for the BCR to calculate</t>
  </si>
  <si>
    <t>UCT</t>
  </si>
  <si>
    <t>RIM</t>
  </si>
  <si>
    <t xml:space="preserve">Annual 
kW 
Savings </t>
  </si>
  <si>
    <t>Annual 
kWh 
Savings</t>
  </si>
  <si>
    <t>Annual Natural Gas Therm Savings</t>
  </si>
  <si>
    <t>Annual Fuel Oil Therm Savings</t>
  </si>
  <si>
    <t>Annual Propane Therm Savings</t>
  </si>
  <si>
    <t>Annual Water Usage Savings (Gallons)</t>
  </si>
  <si>
    <t>Total Project Costs Before Incentive
(Incremental 
if End of Life)</t>
  </si>
  <si>
    <t>Incentives Paid 
to Participants</t>
  </si>
  <si>
    <t>Lifetime Avoided Lighting Maintenance Cost (Using Approved Calculator)</t>
  </si>
  <si>
    <t>Annualized Avoided Lighting Maintenance Cost (for simple payback)</t>
  </si>
  <si>
    <t>Lifetime Avoided Water Usage Cost</t>
  </si>
  <si>
    <t>Annual 
kW 
Savings (w/ line losses)</t>
  </si>
  <si>
    <t>Annual 
kWh 
Savings (w/ line losses)</t>
  </si>
  <si>
    <t>Annual Natural Gas
Therm 
Savings (w/ line losses)</t>
  </si>
  <si>
    <t>Admin Costs</t>
  </si>
  <si>
    <t>Total Costs</t>
  </si>
  <si>
    <t>Total Benefits</t>
  </si>
  <si>
    <t>BCR (SCT)</t>
  </si>
  <si>
    <t>Simple Payback After Incentive (Yrs)</t>
  </si>
  <si>
    <t>BCR (UCT)</t>
  </si>
  <si>
    <t>BCR (RIM)</t>
  </si>
  <si>
    <t>Measure BCR&lt;1</t>
  </si>
  <si>
    <t>For weighted average life (savings in BTU)</t>
  </si>
  <si>
    <t>LED screw-in A-lamp</t>
  </si>
  <si>
    <t>Totals Row</t>
  </si>
  <si>
    <t>X</t>
  </si>
  <si>
    <t>Admin Rates</t>
  </si>
  <si>
    <t>Residential</t>
  </si>
  <si>
    <t>$/therm</t>
  </si>
  <si>
    <t>Teal cells in this table to be updated as necessary</t>
  </si>
  <si>
    <t>Program List</t>
  </si>
  <si>
    <t>Rate Classification</t>
  </si>
  <si>
    <t>Non-residential</t>
  </si>
  <si>
    <t>Non-Residential</t>
  </si>
  <si>
    <t>SBDI</t>
  </si>
  <si>
    <t>Avoided costs per Input-Avoided Costs Nov19 tab, provided by NYSEG/RG&amp;E</t>
  </si>
  <si>
    <t>Multifamily</t>
  </si>
  <si>
    <t>LRACs</t>
  </si>
  <si>
    <t>Energy Marketplace</t>
  </si>
  <si>
    <t>Avoided cost column D &amp; G</t>
  </si>
  <si>
    <t>Avoided cost column F</t>
  </si>
  <si>
    <t>Avoided cost column H &amp; I</t>
  </si>
  <si>
    <t>Avoided cost column E</t>
  </si>
  <si>
    <t>Column S + X</t>
  </si>
  <si>
    <t>Column W</t>
  </si>
  <si>
    <t>Uses avoided natural gas costs column E</t>
  </si>
  <si>
    <t>Avoided cost column N &amp; Q</t>
  </si>
  <si>
    <t>Avoided cost column P</t>
  </si>
  <si>
    <t>Avoided cost column R &amp; S</t>
  </si>
  <si>
    <t>Avoided cost column O</t>
  </si>
  <si>
    <t>Column AE + AJ</t>
  </si>
  <si>
    <t>Column AI</t>
  </si>
  <si>
    <t>Benefits
Total Cost Savings (w/ inflation)</t>
  </si>
  <si>
    <t>Energy</t>
  </si>
  <si>
    <t>Generation</t>
  </si>
  <si>
    <t>Distribution</t>
  </si>
  <si>
    <t>Avoided Total</t>
  </si>
  <si>
    <t>Avoided CO2</t>
  </si>
  <si>
    <t>Cost</t>
  </si>
  <si>
    <t>Capacity</t>
  </si>
  <si>
    <t>Gen + Dist.</t>
  </si>
  <si>
    <t>Cost per kWh</t>
  </si>
  <si>
    <t>plus transmission</t>
  </si>
  <si>
    <t xml:space="preserve">Capacity Cost </t>
  </si>
  <si>
    <t>SCT</t>
  </si>
  <si>
    <t>For 
UCT and RIM</t>
  </si>
  <si>
    <t>Additional Cost for RIM  Only</t>
  </si>
  <si>
    <t>REV</t>
  </si>
  <si>
    <t>subs + trunk line feeders</t>
  </si>
  <si>
    <t>downstream system</t>
  </si>
  <si>
    <t>(sum of T+U+V)</t>
  </si>
  <si>
    <t>$/kWh Cost Savings</t>
  </si>
  <si>
    <t>$/kW cost Savings</t>
  </si>
  <si>
    <t>$/therm Natural Gas Cost Savings</t>
  </si>
  <si>
    <t>$/therm Fuel Oil Cost Savings</t>
  </si>
  <si>
    <t>$/therm Propane Cost Savings</t>
  </si>
  <si>
    <t>Total cost savings for corresponding EUL (Benefit)</t>
  </si>
  <si>
    <t>Avoided Energy Cost Savings w/ Inflation</t>
  </si>
  <si>
    <t>Avoided Natural Gas Cost Savings w/ Inflation</t>
  </si>
  <si>
    <t>Avoided Fuel Oil Cost Savings w/ Inflation</t>
  </si>
  <si>
    <t>Avoided Propane Cost Savings w/ Inflation</t>
  </si>
  <si>
    <t>(sum of AC+AD+AE)</t>
  </si>
  <si>
    <t>$/kW-yr</t>
  </si>
  <si>
    <t>$/kW Cost Savings</t>
  </si>
  <si>
    <t>Retail Costs $/kWh</t>
  </si>
  <si>
    <t>Retail Costs $/therm Natural Gas</t>
  </si>
  <si>
    <t>Year</t>
  </si>
  <si>
    <t>Avoided Costs</t>
  </si>
  <si>
    <t>in Nominal Dollars</t>
  </si>
  <si>
    <t>RGE</t>
  </si>
  <si>
    <t>Added for RIM Test</t>
  </si>
  <si>
    <t>LBMP - Zone C</t>
  </si>
  <si>
    <t>CO2</t>
  </si>
  <si>
    <t>Generation Capacity ($/kW)</t>
  </si>
  <si>
    <t>Distribution Transmission Capacity ($/kWh)</t>
  </si>
  <si>
    <t>Primary Distribution Capacity ($/kW)</t>
  </si>
  <si>
    <t>Secondary Distribution Capacity ($/kW)</t>
  </si>
  <si>
    <t>LBMP - Zone B</t>
  </si>
  <si>
    <t>Inflation factor</t>
  </si>
  <si>
    <t>Cost-of-capital (WACC)</t>
  </si>
  <si>
    <t>Electric Portfolio</t>
  </si>
  <si>
    <t>Retail Charge ($/kWh)</t>
  </si>
  <si>
    <t>Retail Distribution Charge ($/kWh)</t>
  </si>
  <si>
    <t>Demand Charge ($/kW)</t>
  </si>
  <si>
    <t>Escalation Rate</t>
  </si>
  <si>
    <t>Added for Retail charge lookup (from BCA calculator drop down)</t>
  </si>
  <si>
    <t>NYSEG Retail Rate $/kWh</t>
  </si>
  <si>
    <t>NYSEG Retail Rate $/kW</t>
  </si>
  <si>
    <t>RGE Retail Rate $/kWh</t>
  </si>
  <si>
    <t>RGE  Retail Rate $/kW</t>
  </si>
  <si>
    <t>May 1, 2016-April 30, 2017</t>
  </si>
  <si>
    <t>Energy Store</t>
  </si>
  <si>
    <t>May 1, 2017-April 30, 2018</t>
  </si>
  <si>
    <t>MF</t>
  </si>
  <si>
    <t>May 1, 2017-April 30, 2019</t>
  </si>
  <si>
    <t>RFRP</t>
  </si>
  <si>
    <t xml:space="preserve">Source: Metrics, Tracking and Performance Assessment Working Group, Final Performance Metrics Report – Phase 1, </t>
  </si>
  <si>
    <t>Final Report, July 17, 2017.</t>
  </si>
  <si>
    <t xml:space="preserve">Source: </t>
  </si>
  <si>
    <t>BCA Handbook filed June 30, 2020, Table 9-1 Utility Cost of Capital</t>
  </si>
  <si>
    <t>Inflation</t>
  </si>
  <si>
    <t>Source: DPS Staff</t>
  </si>
  <si>
    <t>Line Losses (Electric)</t>
  </si>
  <si>
    <t xml:space="preserve">BCA Handbook filed June 30, 2020, </t>
  </si>
  <si>
    <t>Table 9-2 Utility Line Loss Data</t>
  </si>
  <si>
    <t>ERS Expanded</t>
  </si>
  <si>
    <t>The above values are calculated based on retail rates provided by MTPA working Group.</t>
  </si>
  <si>
    <t>NOTES:</t>
  </si>
  <si>
    <t>1) Locational Based Marginal Pricing (LBMP) for Zone C (Central) used for NYSEG and Zone B (Genesee) used for RG&amp;E.</t>
  </si>
  <si>
    <t xml:space="preserve">     Updated based 2018 CARIS 2 file name LBMP-Outputs-2018 CARIS2” dated on November 30,2018</t>
  </si>
  <si>
    <t>2) Avoided CO2 costs</t>
  </si>
  <si>
    <t>= SCC - RGGI</t>
  </si>
  <si>
    <t>Case 15-E-0751 – Value of Distributed Energy Resources, Updated Environmental Value,  filed 3-13-2018</t>
  </si>
  <si>
    <t>http://documents.dps.ny.gov/public/Common/ViewDoc.aspx?DocRefId=BE183D2E-BA7D-40FB-9663-AF142B0B6EE5</t>
  </si>
  <si>
    <t>For Avoided Energy cost (LBMP), Avoided Generation capacity and Avoided Carbon Cost numbers we got guidance from Staff member during October 2019. Rich Schuler and Kevin Manz from DPS supported these number</t>
  </si>
  <si>
    <t>3) Generation Capacity ($/kW)</t>
  </si>
  <si>
    <t>Annual Avoided Generation Capacity Costs (AGCC) due to 1 kW reduction in Peak Load</t>
  </si>
  <si>
    <t>2017 value is based on 2017 Gold Book</t>
  </si>
  <si>
    <t>2018-19 values are based on 2018 Gold Book</t>
  </si>
  <si>
    <t>2020-2040 Based on 2020 Gold Book; Assumed Distribution Losses: 7.20%</t>
  </si>
  <si>
    <t>Note: Refer to Item#1379 on the NYPSC website for ICAP forecast</t>
  </si>
  <si>
    <t>4) Distribution Transmission Capacity ($/kWh)</t>
  </si>
  <si>
    <t>Refer to BCA Handbook Table 9-3 for Utility System Average Marginal Cost-of-Service</t>
  </si>
  <si>
    <t xml:space="preserve">The Common template incorrectly labeled transmission cost as $ per kW. </t>
  </si>
  <si>
    <t>Transmission costs above are $ per kWh</t>
  </si>
  <si>
    <t>5) Primary Distribution Capacity ($/kW)</t>
  </si>
  <si>
    <t>Refer to BCA Handbook Section 9.3 for Marginal Cost-of-Service</t>
  </si>
  <si>
    <t>6) Secondary Distribution Capacity ($/kW)</t>
  </si>
  <si>
    <t>Avoided Gas Costs - NYSEG and RG&amp;E</t>
  </si>
  <si>
    <t>$/Dthm</t>
  </si>
  <si>
    <t>CO2$/Dthm</t>
  </si>
  <si>
    <t>Avoided Energy + CO2</t>
  </si>
  <si>
    <t>Inflation Factor</t>
  </si>
  <si>
    <t>Natural Gas Retail Charges</t>
  </si>
  <si>
    <t>Retail Commodity Charge ($/Dthm)</t>
  </si>
  <si>
    <t>Retail Distribution Charge ($/Dthm)</t>
  </si>
  <si>
    <t>NYSEG Retail Rate $/therm</t>
  </si>
  <si>
    <t>RGE Retail Rate $/therm</t>
  </si>
  <si>
    <t>Multi-family</t>
  </si>
  <si>
    <t>Source:</t>
  </si>
  <si>
    <t xml:space="preserve">Retail Commodity Charges are based on avg bill comparisons for 2016 prepared by Regulatory group </t>
  </si>
  <si>
    <t xml:space="preserve">Retail Distribution Charge - Energy Store, Multi-family and Residential Gas Rebates are based on average for 2016 - </t>
  </si>
  <si>
    <t>- does not include minimum charge revenue.  SC 1 rate and residential bill comparison used</t>
  </si>
  <si>
    <t>Cost of Capital</t>
  </si>
  <si>
    <t xml:space="preserve">BCA Handbook filed June30, 2020, </t>
  </si>
  <si>
    <t>Table 9-1 Utility Cost of Capital</t>
  </si>
  <si>
    <t>Line Losses</t>
  </si>
  <si>
    <t>ERS expanded</t>
  </si>
  <si>
    <t xml:space="preserve">RG&amp;E Gas LAUF per PSC 16 leaf 70. </t>
  </si>
  <si>
    <t>https://www.rge.com/wps/wcm/connect/www.rge.com-16315/f2818589-b1b3-4a44-bb51-35c22ce41a53/PSC16Sections.pdf?MOD=AJPERES&amp;CACHEID=ROOTWORKSPACE.Z18_31MEH4C0NG0020AVD7BE642044-f2818589-b1b3-4a44-bb51-35c22ce41a53-nc6TKFn</t>
  </si>
  <si>
    <t xml:space="preserve">NYSEG Gas LAUF per PSC 16 leaf 70. </t>
  </si>
  <si>
    <t>https://www.nyseg.com/wps/wcm/connect/www.nyseg.com25900/c87b53d2-7ff3-456c-9b30-f56fc510420f/Psc90.pdf?MOD=AJPERES&amp;CACHEID=ROOTWORKSPACE.Z18_31MEH4C0NG0020AVD7BE642O61-c87b53d2-7ff3-456c-9b30-f56fc510420f-nc6Mexu</t>
  </si>
  <si>
    <t>DPS Staff</t>
  </si>
  <si>
    <t>Source: [Column C] CARIS 2018 Forecasted Prices (Unburdened $/mmbtu), Last Updated Nov 8, 2019</t>
  </si>
  <si>
    <r>
      <t xml:space="preserve">            [Column D] CO</t>
    </r>
    <r>
      <rPr>
        <vertAlign val="subscript"/>
        <sz val="10"/>
        <rFont val="Geneva"/>
      </rPr>
      <t>2</t>
    </r>
    <r>
      <rPr>
        <sz val="11"/>
        <color theme="1"/>
        <rFont val="Calibri"/>
        <family val="2"/>
        <scheme val="minor"/>
      </rPr>
      <t xml:space="preserve"> gas based on guidance from Pete Sheehan from DPS Staff on 4/18/17</t>
    </r>
  </si>
  <si>
    <t>Source: [Column C] https://www.nyserda.ny.gov/Researchers-and-Policymakers/Energy-Prices/Home-Heating-Oil</t>
  </si>
  <si>
    <t>Water Consumption Rates</t>
  </si>
  <si>
    <t>Territory</t>
  </si>
  <si>
    <t>Cost (per gallon)</t>
  </si>
  <si>
    <t>Source</t>
  </si>
  <si>
    <t>Rochester (0-300,000 gal/month)</t>
  </si>
  <si>
    <t>https://www.cityofrochester.gov/waterrates/</t>
  </si>
  <si>
    <t>Rochester (300,000–1,000,000 gal/month)</t>
  </si>
  <si>
    <t>Rochester (1,000,000–13,000,000) gal/month)</t>
  </si>
  <si>
    <t>Rochester (&gt;13,000,000 gal/month)</t>
  </si>
  <si>
    <t>Albany (0-120,000)</t>
  </si>
  <si>
    <t>https://www.albanyny.gov/Libraries/Water/Rate_Structure_2020.sflb.ashx</t>
  </si>
  <si>
    <t>Albany (120,000 - 600,000))</t>
  </si>
  <si>
    <t>Albany (&gt;600,000)</t>
  </si>
  <si>
    <t>Ithica (flat)</t>
  </si>
  <si>
    <t>https://www.cityofithaca.org/293/Rates-Metering-Billing#:~:text=There%20is%20a%20minimum%20quarterly,%2414.47%20per%20100%20cubic%20foot.</t>
  </si>
  <si>
    <t>Binghamton (insite city users)</t>
  </si>
  <si>
    <t>http://www.binghamton-ny.gov/departments/watersewer/water-sewer</t>
  </si>
  <si>
    <t>Lancaster (Under 300000 gal)</t>
  </si>
  <si>
    <t>https://east-aurora.ny.us/cms-assets/documents/84811-599320.ec-vlgs-water-rates-2010.pdf</t>
  </si>
  <si>
    <t>Lancaster (Over 300000 gal)</t>
  </si>
  <si>
    <t>Average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</si>
</sst>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5" formatCode="&quot;$&quot;#,##0_);\(&quot;$&quot;#,##0\)"/>
    <numFmt numFmtId="7" formatCode="&quot;$&quot;#,##0.00_);\(&quot;$&quot;#,##0.00\)"/>
    <numFmt numFmtId="8" formatCode="&quot;$&quot;#,##0.00_);[Red]\(&quot;$&quot;#,##0.00\)"/>
    <numFmt numFmtId="44" formatCode="_(&quot;$&quot;* #,##0.00_);_(&quot;$&quot;* \(#,##0.00\);_(&quot;$&quot;* &quot;-&quot;??_);_(@_)"/>
    <numFmt numFmtId="43" formatCode="_(* #,##0.00_);_(* \(#,##0.00\);_(* &quot;-&quot;??_);_(@_)"/>
    <numFmt numFmtId="164" formatCode="#,##0.000"/>
    <numFmt numFmtId="165" formatCode="#,##0.0"/>
    <numFmt numFmtId="166" formatCode="&quot;$&quot;#,##0.00"/>
    <numFmt numFmtId="167" formatCode="0.00000"/>
    <numFmt numFmtId="168" formatCode="0.0"/>
    <numFmt numFmtId="169" formatCode="0.000"/>
    <numFmt numFmtId="170" formatCode="&quot;$&quot;#,##0.000"/>
    <numFmt numFmtId="171" formatCode="0.00&quot; years&quot;"/>
    <numFmt numFmtId="172" formatCode="&quot;$&quot;#,##0.00000_);\(&quot;$&quot;#,##0.00000\)"/>
    <numFmt numFmtId="173" formatCode="0.0%"/>
    <numFmt numFmtId="174" formatCode="_(* #,##0.0000_);_(* \(#,##0.0000\);_(* &quot;-&quot;??_);_(@_)"/>
    <numFmt numFmtId="175" formatCode="_(* #,##0.000_);_(* \(#,##0.000\);_(* &quot;-&quot;??_);_(@_)"/>
    <numFmt numFmtId="176" formatCode="_(* #,##0.00000_);_(* \(#,##0.00000\);_(* &quot;-&quot;??_);_(@_)"/>
    <numFmt numFmtId="177" formatCode="0.000000"/>
    <numFmt numFmtId="178" formatCode="#,##0.000000"/>
    <numFmt numFmtId="179" formatCode="_(* #,##0.000000_);_(* \(#,##0.000000\);_(* &quot;-&quot;??_);_(@_)"/>
    <numFmt numFmtId="180" formatCode="0.000%"/>
    <numFmt numFmtId="181" formatCode="#,##0.000_);\(#,##0.000\)"/>
    <numFmt numFmtId="182" formatCode="&quot;$&quot;#,##0.00000"/>
    <numFmt numFmtId="183" formatCode="_(&quot;$&quot;* #,##0.0000_);_(&quot;$&quot;* \(#,##0.0000\);_(&quot;$&quot;* &quot;-&quot;????_);_(@_)"/>
  </numFmts>
  <fonts count="81">
    <font>
      <sz val="11"/>
      <color theme="1"/>
      <name val="Calibri"/>
      <family val="2"/>
      <scheme val="minor"/>
    </font>
    <font>
      <sz val="10"/>
      <name val="Arial"/>
      <family val="2"/>
    </font>
    <font>
      <sz val="10"/>
      <color theme="1"/>
      <name val="Arial"/>
      <family val="2"/>
    </font>
    <font>
      <b/>
      <sz val="11"/>
      <color theme="1"/>
      <name val="Calibri"/>
      <family val="2"/>
      <scheme val="minor"/>
    </font>
    <font>
      <b/>
      <sz val="11"/>
      <name val="Calibri"/>
      <family val="2"/>
      <scheme val="minor"/>
    </font>
    <font>
      <sz val="11"/>
      <color theme="1"/>
      <name val="Calibri"/>
      <family val="2"/>
    </font>
    <font>
      <sz val="11"/>
      <name val="Calibri"/>
      <family val="2"/>
      <scheme val="minor"/>
    </font>
    <font>
      <i/>
      <sz val="11"/>
      <color theme="1"/>
      <name val="Calibri"/>
      <family val="2"/>
      <scheme val="minor"/>
    </font>
    <font>
      <b/>
      <sz val="12"/>
      <color theme="1"/>
      <name val="Calibri"/>
      <family val="2"/>
      <scheme val="minor"/>
    </font>
    <font>
      <sz val="10"/>
      <color rgb="FF00000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0" tint="-0.34998626667073579"/>
      <name val="Calibri"/>
      <family val="2"/>
      <scheme val="minor"/>
    </font>
    <font>
      <sz val="11"/>
      <color rgb="FFFF0000"/>
      <name val="Calibri"/>
      <family val="2"/>
      <scheme val="minor"/>
    </font>
    <font>
      <b/>
      <sz val="11"/>
      <color theme="0" tint="-0.34998626667073579"/>
      <name val="Calibri"/>
      <family val="2"/>
      <scheme val="minor"/>
    </font>
    <font>
      <b/>
      <sz val="11"/>
      <color theme="0"/>
      <name val="Calibri"/>
      <family val="2"/>
      <scheme val="minor"/>
    </font>
    <font>
      <b/>
      <sz val="12"/>
      <color rgb="FF00B050"/>
      <name val="Calibri"/>
      <family val="2"/>
      <scheme val="minor"/>
    </font>
    <font>
      <b/>
      <sz val="12"/>
      <color rgb="FFCC0099"/>
      <name val="Calibri"/>
      <family val="2"/>
      <scheme val="minor"/>
    </font>
    <font>
      <sz val="9"/>
      <color indexed="81"/>
      <name val="Tahoma"/>
      <family val="2"/>
    </font>
    <font>
      <b/>
      <sz val="9"/>
      <color indexed="81"/>
      <name val="Tahoma"/>
      <family val="2"/>
    </font>
    <font>
      <strike/>
      <sz val="11"/>
      <color theme="1"/>
      <name val="Calibri"/>
      <family val="2"/>
      <scheme val="minor"/>
    </font>
    <font>
      <sz val="12"/>
      <color theme="1"/>
      <name val="Calibri"/>
      <family val="2"/>
      <scheme val="minor"/>
    </font>
    <font>
      <sz val="14"/>
      <color theme="1"/>
      <name val="Calibri"/>
      <family val="2"/>
      <scheme val="minor"/>
    </font>
    <font>
      <b/>
      <sz val="14"/>
      <name val="Calibri"/>
      <family val="2"/>
      <scheme val="minor"/>
    </font>
    <font>
      <b/>
      <sz val="14"/>
      <color theme="1"/>
      <name val="Calibri"/>
      <family val="2"/>
      <scheme val="minor"/>
    </font>
    <font>
      <b/>
      <sz val="12"/>
      <name val="Calibri"/>
      <family val="2"/>
      <scheme val="minor"/>
    </font>
    <font>
      <sz val="14"/>
      <name val="Calibri"/>
      <family val="2"/>
      <scheme val="minor"/>
    </font>
    <font>
      <sz val="11"/>
      <color theme="0"/>
      <name val="Calibri"/>
      <family val="2"/>
      <scheme val="minor"/>
    </font>
    <font>
      <sz val="11"/>
      <color rgb="FF000000"/>
      <name val="Calibri"/>
      <family val="2"/>
      <scheme val="minor"/>
    </font>
    <font>
      <b/>
      <sz val="10"/>
      <color rgb="FFFF0000"/>
      <name val="Arial"/>
      <family val="2"/>
    </font>
    <font>
      <sz val="10"/>
      <color theme="0"/>
      <name val="Arial"/>
      <family val="2"/>
    </font>
    <font>
      <b/>
      <sz val="10"/>
      <color theme="0"/>
      <name val="Arial"/>
      <family val="2"/>
    </font>
    <font>
      <b/>
      <sz val="8"/>
      <color theme="0"/>
      <name val="Arial"/>
      <family val="2"/>
    </font>
    <font>
      <sz val="10"/>
      <color theme="0" tint="-0.34998626667073579"/>
      <name val="Arial"/>
      <family val="2"/>
    </font>
    <font>
      <b/>
      <sz val="10"/>
      <name val="Arial"/>
      <family val="2"/>
    </font>
    <font>
      <sz val="11"/>
      <name val="Arial"/>
      <family val="2"/>
    </font>
    <font>
      <sz val="10"/>
      <name val="Calibri"/>
      <family val="2"/>
    </font>
    <font>
      <sz val="10"/>
      <name val="Geneva"/>
      <family val="2"/>
    </font>
    <font>
      <b/>
      <sz val="11"/>
      <color theme="0"/>
      <name val="Arial"/>
      <family val="2"/>
    </font>
    <font>
      <sz val="10"/>
      <color theme="0" tint="-0.249977111117893"/>
      <name val="Arial"/>
      <family val="2"/>
    </font>
    <font>
      <b/>
      <sz val="10"/>
      <color theme="0" tint="-0.249977111117893"/>
      <name val="Arial"/>
      <family val="2"/>
    </font>
    <font>
      <b/>
      <sz val="10"/>
      <color theme="0" tint="-0.34998626667073579"/>
      <name val="Arial"/>
      <family val="2"/>
    </font>
    <font>
      <sz val="10"/>
      <color rgb="FF5F5F5F"/>
      <name val="Arial"/>
      <family val="2"/>
    </font>
    <font>
      <sz val="8"/>
      <color theme="1"/>
      <name val="Arial"/>
      <family val="2"/>
    </font>
    <font>
      <sz val="8"/>
      <color theme="0"/>
      <name val="Arial"/>
      <family val="2"/>
    </font>
    <font>
      <sz val="8"/>
      <name val="Arial"/>
      <family val="2"/>
    </font>
    <font>
      <b/>
      <sz val="8"/>
      <color theme="1"/>
      <name val="Arial"/>
      <family val="2"/>
    </font>
    <font>
      <b/>
      <sz val="8"/>
      <name val="Arial"/>
      <family val="2"/>
    </font>
    <font>
      <b/>
      <u/>
      <sz val="14"/>
      <color theme="1"/>
      <name val="Arial"/>
      <family val="2"/>
    </font>
    <font>
      <u/>
      <sz val="10"/>
      <name val="Arial"/>
      <family val="2"/>
    </font>
    <font>
      <b/>
      <sz val="9"/>
      <color theme="0"/>
      <name val="Arial"/>
      <family val="2"/>
    </font>
    <font>
      <b/>
      <sz val="9"/>
      <name val="Arial"/>
      <family val="2"/>
    </font>
    <font>
      <b/>
      <sz val="9"/>
      <color rgb="FFFF0000"/>
      <name val="Arial"/>
      <family val="2"/>
    </font>
    <font>
      <i/>
      <sz val="8"/>
      <color theme="0"/>
      <name val="Arial"/>
      <family val="2"/>
    </font>
    <font>
      <sz val="9"/>
      <name val="Arial"/>
      <family val="2"/>
    </font>
    <font>
      <sz val="11"/>
      <name val="Calibri"/>
      <family val="2"/>
    </font>
    <font>
      <u/>
      <sz val="11"/>
      <color theme="10"/>
      <name val="Calibri"/>
      <family val="2"/>
      <scheme val="minor"/>
    </font>
    <font>
      <b/>
      <sz val="11"/>
      <color rgb="FF0070C0"/>
      <name val="Calibri"/>
      <family val="2"/>
      <scheme val="minor"/>
    </font>
    <font>
      <b/>
      <u/>
      <sz val="11"/>
      <color theme="1"/>
      <name val="Calibri"/>
      <family val="2"/>
      <scheme val="minor"/>
    </font>
    <font>
      <u/>
      <sz val="11"/>
      <color theme="1"/>
      <name val="Calibri"/>
      <family val="2"/>
      <scheme val="minor"/>
    </font>
    <font>
      <sz val="10"/>
      <name val="Geneva"/>
    </font>
    <font>
      <b/>
      <sz val="14"/>
      <name val="Geneva"/>
    </font>
    <font>
      <b/>
      <sz val="10"/>
      <color theme="1"/>
      <name val="Arial"/>
      <family val="2"/>
    </font>
    <font>
      <b/>
      <sz val="10"/>
      <name val="Geneva"/>
    </font>
    <font>
      <vertAlign val="subscript"/>
      <sz val="10"/>
      <name val="Geneva"/>
    </font>
    <font>
      <sz val="11"/>
      <color indexed="8"/>
      <name val="Calibri"/>
      <family val="2"/>
    </font>
    <font>
      <sz val="10"/>
      <color rgb="FFFF0000"/>
      <name val="Geneva"/>
    </font>
    <font>
      <b/>
      <i/>
      <sz val="12"/>
      <color theme="1"/>
      <name val="Calibri"/>
      <family val="2"/>
      <scheme val="minor"/>
    </font>
    <font>
      <sz val="12"/>
      <color theme="0" tint="-0.34998626667073579"/>
      <name val="Calibri"/>
      <family val="2"/>
      <scheme val="minor"/>
    </font>
    <font>
      <sz val="12"/>
      <color theme="0"/>
      <name val="Calibri"/>
      <family val="2"/>
      <scheme val="minor"/>
    </font>
    <font>
      <b/>
      <sz val="14"/>
      <color theme="0"/>
      <name val="Calibri"/>
      <family val="2"/>
      <scheme val="minor"/>
    </font>
    <font>
      <b/>
      <sz val="12"/>
      <color theme="0"/>
      <name val="Calibri"/>
      <family val="2"/>
      <scheme val="minor"/>
    </font>
    <font>
      <i/>
      <sz val="12"/>
      <color theme="0"/>
      <name val="Calibri"/>
      <family val="2"/>
      <scheme val="minor"/>
    </font>
    <font>
      <sz val="20"/>
      <color theme="0"/>
      <name val="Calibri"/>
      <family val="2"/>
    </font>
    <font>
      <sz val="11"/>
      <color theme="0"/>
      <name val="Calibri"/>
      <family val="2"/>
    </font>
    <font>
      <b/>
      <sz val="16"/>
      <color theme="0"/>
      <name val="Calibri"/>
      <family val="2"/>
    </font>
    <font>
      <sz val="14"/>
      <color theme="0"/>
      <name val="Calibri"/>
      <family val="2"/>
    </font>
    <font>
      <sz val="14"/>
      <color theme="0"/>
      <name val="Calibri"/>
      <family val="2"/>
      <scheme val="minor"/>
    </font>
    <font>
      <b/>
      <sz val="18"/>
      <color theme="1"/>
      <name val="Calibri"/>
      <family val="2"/>
      <scheme val="minor"/>
    </font>
    <font>
      <strike/>
      <sz val="11"/>
      <name val="Calibri"/>
      <family val="2"/>
      <scheme val="minor"/>
    </font>
  </fonts>
  <fills count="38">
    <fill>
      <patternFill patternType="none"/>
    </fill>
    <fill>
      <patternFill patternType="gray125"/>
    </fill>
    <fill>
      <patternFill patternType="solid">
        <fgColor indexed="43"/>
        <bgColor indexed="64"/>
      </patternFill>
    </fill>
    <fill>
      <patternFill patternType="solid">
        <fgColor theme="0"/>
        <bgColor indexed="64"/>
      </patternFill>
    </fill>
    <fill>
      <patternFill patternType="solid">
        <fgColor rgb="FF969696"/>
        <bgColor indexed="64"/>
      </patternFill>
    </fill>
    <fill>
      <patternFill patternType="solid">
        <fgColor theme="5" tint="0.59999389629810485"/>
        <bgColor indexed="64"/>
      </patternFill>
    </fill>
    <fill>
      <patternFill patternType="solid">
        <fgColor theme="4"/>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theme="2"/>
        <bgColor indexed="64"/>
      </patternFill>
    </fill>
    <fill>
      <patternFill patternType="solid">
        <fgColor theme="5" tint="0.79998168889431442"/>
        <bgColor indexed="64"/>
      </patternFill>
    </fill>
    <fill>
      <patternFill patternType="solid">
        <fgColor rgb="FFE7E6E6"/>
        <bgColor rgb="FF000000"/>
      </patternFill>
    </fill>
    <fill>
      <patternFill patternType="solid">
        <fgColor rgb="FFFCE4D6"/>
        <bgColor rgb="FF000000"/>
      </patternFill>
    </fill>
    <fill>
      <patternFill patternType="solid">
        <fgColor rgb="FFFFF2CC"/>
        <bgColor rgb="FF000000"/>
      </patternFill>
    </fill>
    <fill>
      <patternFill patternType="solid">
        <fgColor rgb="FFFFFF00"/>
        <bgColor indexed="64"/>
      </patternFill>
    </fill>
    <fill>
      <patternFill patternType="solid">
        <fgColor theme="9"/>
        <bgColor indexed="64"/>
      </patternFill>
    </fill>
    <fill>
      <patternFill patternType="solid">
        <fgColor theme="0" tint="-0.14999847407452621"/>
        <bgColor theme="0" tint="-0.14999847407452621"/>
      </patternFill>
    </fill>
    <fill>
      <patternFill patternType="solid">
        <fgColor theme="7"/>
        <bgColor indexed="64"/>
      </patternFill>
    </fill>
    <fill>
      <patternFill patternType="solid">
        <fgColor theme="5"/>
        <bgColor indexed="64"/>
      </patternFill>
    </fill>
    <fill>
      <patternFill patternType="solid">
        <fgColor theme="7" tint="0.59999389629810485"/>
        <bgColor indexed="64"/>
      </patternFill>
    </fill>
    <fill>
      <patternFill patternType="solid">
        <fgColor rgb="FFFFFFCC"/>
        <bgColor indexed="64"/>
      </patternFill>
    </fill>
    <fill>
      <patternFill patternType="solid">
        <fgColor rgb="FFC00000"/>
        <bgColor indexed="64"/>
      </patternFill>
    </fill>
    <fill>
      <patternFill patternType="solid">
        <fgColor theme="0" tint="-0.249977111117893"/>
        <bgColor indexed="64"/>
      </patternFill>
    </fill>
    <fill>
      <patternFill patternType="solid">
        <fgColor theme="6" tint="0.39997558519241921"/>
        <bgColor indexed="64"/>
      </patternFill>
    </fill>
    <fill>
      <patternFill patternType="solid">
        <fgColor theme="0" tint="-4.9989318521683403E-2"/>
        <bgColor indexed="64"/>
      </patternFill>
    </fill>
    <fill>
      <patternFill patternType="solid">
        <fgColor rgb="FF92D050"/>
        <bgColor indexed="64"/>
      </patternFill>
    </fill>
    <fill>
      <patternFill patternType="solid">
        <fgColor theme="9" tint="0.59999389629810485"/>
        <bgColor indexed="64"/>
      </patternFill>
    </fill>
    <fill>
      <patternFill patternType="solid">
        <fgColor rgb="FF7030A0"/>
        <bgColor indexed="64"/>
      </patternFill>
    </fill>
    <fill>
      <patternFill patternType="solid">
        <fgColor theme="7" tint="0.39997558519241921"/>
        <bgColor indexed="64"/>
      </patternFill>
    </fill>
    <fill>
      <patternFill patternType="solid">
        <fgColor rgb="FF005A89"/>
        <bgColor indexed="64"/>
      </patternFill>
    </fill>
    <fill>
      <patternFill patternType="solid">
        <fgColor rgb="FFBEE4DA"/>
        <bgColor indexed="64"/>
      </patternFill>
    </fill>
    <fill>
      <patternFill patternType="solid">
        <fgColor theme="0" tint="-0.14999847407452621"/>
        <bgColor indexed="64"/>
      </patternFill>
    </fill>
    <fill>
      <patternFill patternType="solid">
        <fgColor rgb="FF00B0F0"/>
        <bgColor indexed="64"/>
      </patternFill>
    </fill>
    <fill>
      <patternFill patternType="solid">
        <fgColor theme="9" tint="0.39997558519241921"/>
        <bgColor indexed="64"/>
      </patternFill>
    </fill>
    <fill>
      <patternFill patternType="solid">
        <fgColor rgb="FF00B050"/>
        <bgColor indexed="64"/>
      </patternFill>
    </fill>
    <fill>
      <patternFill patternType="solid">
        <fgColor rgb="FF00B050"/>
        <bgColor theme="0" tint="-0.14999847407452621"/>
      </patternFill>
    </fill>
    <fill>
      <patternFill patternType="solid">
        <fgColor rgb="FFFFFFFF"/>
        <bgColor indexed="64"/>
      </patternFill>
    </fill>
    <fill>
      <patternFill patternType="solid">
        <fgColor rgb="FF00A443"/>
        <bgColor indexed="64"/>
      </patternFill>
    </fill>
  </fills>
  <borders count="9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style="medium">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bottom/>
      <diagonal/>
    </border>
    <border>
      <left style="thin">
        <color auto="1"/>
      </left>
      <right/>
      <top style="thin">
        <color auto="1"/>
      </top>
      <bottom/>
      <diagonal/>
    </border>
    <border>
      <left/>
      <right/>
      <top style="thin">
        <color indexed="64"/>
      </top>
      <bottom/>
      <diagonal/>
    </border>
    <border>
      <left style="thin">
        <color theme="0" tint="-0.249977111117893"/>
      </left>
      <right style="thin">
        <color theme="0" tint="-0.249977111117893"/>
      </right>
      <top style="thin">
        <color theme="0" tint="-0.249977111117893"/>
      </top>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top style="thin">
        <color theme="0" tint="-0.249977111117893"/>
      </top>
      <bottom style="thin">
        <color theme="0" tint="-0.249977111117893"/>
      </bottom>
      <diagonal/>
    </border>
    <border>
      <left style="thin">
        <color indexed="64"/>
      </left>
      <right style="thin">
        <color theme="0" tint="-0.249977111117893"/>
      </right>
      <top style="thin">
        <color theme="0" tint="-0.249977111117893"/>
      </top>
      <bottom style="thin">
        <color theme="0" tint="-0.34998626667073579"/>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right/>
      <top/>
      <bottom style="medium">
        <color theme="0" tint="-0.249977111117893"/>
      </bottom>
      <diagonal/>
    </border>
    <border>
      <left style="thin">
        <color indexed="64"/>
      </left>
      <right/>
      <top/>
      <bottom style="thin">
        <color indexed="64"/>
      </bottom>
      <diagonal/>
    </border>
    <border>
      <left style="thin">
        <color indexed="64"/>
      </left>
      <right style="thin">
        <color theme="0" tint="-0.249977111117893"/>
      </right>
      <top style="thin">
        <color theme="0" tint="-0.249977111117893"/>
      </top>
      <bottom style="thin">
        <color theme="0" tint="-0.249977111117893"/>
      </bottom>
      <diagonal/>
    </border>
    <border>
      <left style="thin">
        <color theme="0" tint="-0.249977111117893"/>
      </left>
      <right style="thin">
        <color indexed="64"/>
      </right>
      <top style="thin">
        <color theme="0" tint="-0.249977111117893"/>
      </top>
      <bottom style="thin">
        <color theme="0" tint="-0.249977111117893"/>
      </bottom>
      <diagonal/>
    </border>
    <border>
      <left style="medium">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style="medium">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indexed="64"/>
      </left>
      <right style="thin">
        <color theme="0" tint="-0.249977111117893"/>
      </right>
      <top style="medium">
        <color theme="0" tint="-0.249977111117893"/>
      </top>
      <bottom/>
      <diagonal/>
    </border>
    <border>
      <left style="thin">
        <color theme="0" tint="-0.249977111117893"/>
      </left>
      <right style="thin">
        <color theme="0" tint="-0.249977111117893"/>
      </right>
      <top style="medium">
        <color theme="0" tint="-0.249977111117893"/>
      </top>
      <bottom/>
      <diagonal/>
    </border>
    <border>
      <left style="thin">
        <color theme="0" tint="-0.249977111117893"/>
      </left>
      <right style="thin">
        <color indexed="64"/>
      </right>
      <top style="medium">
        <color theme="0" tint="-0.249977111117893"/>
      </top>
      <bottom/>
      <diagonal/>
    </border>
    <border>
      <left style="thin">
        <color indexed="64"/>
      </left>
      <right style="thin">
        <color theme="0" tint="-0.249977111117893"/>
      </right>
      <top style="medium">
        <color theme="0" tint="-0.249977111117893"/>
      </top>
      <bottom style="thin">
        <color theme="0" tint="-0.249977111117893"/>
      </bottom>
      <diagonal/>
    </border>
    <border>
      <left style="thin">
        <color theme="0" tint="-0.249977111117893"/>
      </left>
      <right style="thin">
        <color indexed="64"/>
      </right>
      <top style="medium">
        <color theme="0" tint="-0.249977111117893"/>
      </top>
      <bottom style="thin">
        <color theme="0" tint="-0.249977111117893"/>
      </bottom>
      <diagonal/>
    </border>
    <border>
      <left style="medium">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medium">
        <color indexed="64"/>
      </left>
      <right/>
      <top/>
      <bottom style="thin">
        <color auto="1"/>
      </bottom>
      <diagonal/>
    </border>
    <border>
      <left/>
      <right style="medium">
        <color indexed="64"/>
      </right>
      <top/>
      <bottom style="thin">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style="thin">
        <color indexed="64"/>
      </right>
      <top/>
      <bottom style="medium">
        <color indexed="64"/>
      </bottom>
      <diagonal/>
    </border>
    <border>
      <left style="thin">
        <color theme="0" tint="-0.14999847407452621"/>
      </left>
      <right style="thin">
        <color theme="0" tint="-0.249977111117893"/>
      </right>
      <top style="thin">
        <color theme="0" tint="-0.249977111117893"/>
      </top>
      <bottom style="thin">
        <color theme="0" tint="-0.249977111117893"/>
      </bottom>
      <diagonal/>
    </border>
    <border>
      <left style="thin">
        <color theme="0" tint="-0.14999847407452621"/>
      </left>
      <right style="thin">
        <color theme="0" tint="-0.249977111117893"/>
      </right>
      <top/>
      <bottom style="thin">
        <color theme="0" tint="-0.249977111117893"/>
      </bottom>
      <diagonal/>
    </border>
    <border>
      <left style="thin">
        <color theme="0" tint="-0.249977111117893"/>
      </left>
      <right/>
      <top/>
      <bottom style="thin">
        <color theme="0" tint="-0.249977111117893"/>
      </bottom>
      <diagonal/>
    </border>
    <border>
      <left/>
      <right/>
      <top/>
      <bottom style="medium">
        <color theme="0" tint="-0.14999847407452621"/>
      </bottom>
      <diagonal/>
    </border>
    <border>
      <left style="medium">
        <color indexed="64"/>
      </left>
      <right style="thin">
        <color indexed="64"/>
      </right>
      <top/>
      <bottom style="medium">
        <color indexed="64"/>
      </bottom>
      <diagonal/>
    </border>
    <border>
      <left style="thin">
        <color auto="1"/>
      </left>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s>
  <cellStyleXfs count="17">
    <xf numFmtId="0" fontId="0" fillId="0" borderId="0"/>
    <xf numFmtId="0" fontId="2" fillId="0" borderId="0"/>
    <xf numFmtId="0" fontId="1" fillId="0" borderId="0"/>
    <xf numFmtId="0" fontId="9" fillId="0" borderId="0"/>
    <xf numFmtId="43" fontId="10" fillId="0" borderId="0" applyFont="0" applyFill="0" applyBorder="0" applyAlignment="0" applyProtection="0"/>
    <xf numFmtId="0" fontId="29" fillId="0" borderId="0"/>
    <xf numFmtId="0" fontId="38" fillId="0" borderId="0"/>
    <xf numFmtId="44" fontId="38" fillId="0" borderId="0" applyFont="0" applyFill="0" applyBorder="0" applyAlignment="0" applyProtection="0"/>
    <xf numFmtId="0" fontId="57" fillId="0" borderId="0" applyNumberFormat="0" applyFill="0" applyBorder="0" applyAlignment="0" applyProtection="0"/>
    <xf numFmtId="0" fontId="10" fillId="0" borderId="0"/>
    <xf numFmtId="43" fontId="10" fillId="0" borderId="0" applyFont="0" applyFill="0" applyBorder="0" applyAlignment="0" applyProtection="0"/>
    <xf numFmtId="0" fontId="10" fillId="0" borderId="0"/>
    <xf numFmtId="9" fontId="10" fillId="0" borderId="0" applyFont="0" applyFill="0" applyBorder="0" applyAlignment="0" applyProtection="0"/>
    <xf numFmtId="0" fontId="61" fillId="0" borderId="0"/>
    <xf numFmtId="4" fontId="38" fillId="0" borderId="0" applyFont="0" applyFill="0" applyBorder="0" applyAlignment="0" applyProtection="0"/>
    <xf numFmtId="9" fontId="61" fillId="0" borderId="0" applyFont="0" applyFill="0" applyBorder="0" applyAlignment="0" applyProtection="0"/>
    <xf numFmtId="0" fontId="10" fillId="0" borderId="0"/>
  </cellStyleXfs>
  <cellXfs count="940">
    <xf numFmtId="0" fontId="0" fillId="0" borderId="0" xfId="0"/>
    <xf numFmtId="0" fontId="0" fillId="9" borderId="0" xfId="0" applyFill="1"/>
    <xf numFmtId="0" fontId="0" fillId="9" borderId="0" xfId="0" applyFill="1" applyAlignment="1">
      <alignment horizontal="center"/>
    </xf>
    <xf numFmtId="0" fontId="0" fillId="10" borderId="1" xfId="0" applyFill="1" applyBorder="1" applyAlignment="1">
      <alignment horizontal="center" vertical="center"/>
    </xf>
    <xf numFmtId="169" fontId="0" fillId="8" borderId="1" xfId="0" applyNumberFormat="1" applyFill="1" applyBorder="1" applyAlignment="1">
      <alignment horizontal="center"/>
    </xf>
    <xf numFmtId="169" fontId="0" fillId="8" borderId="7" xfId="0" applyNumberFormat="1" applyFill="1" applyBorder="1" applyAlignment="1">
      <alignment horizontal="center"/>
    </xf>
    <xf numFmtId="0" fontId="0" fillId="8" borderId="1" xfId="0" applyFill="1" applyBorder="1" applyAlignment="1">
      <alignment horizontal="center" vertical="center" wrapText="1"/>
    </xf>
    <xf numFmtId="0" fontId="0" fillId="7" borderId="1" xfId="0" applyFill="1" applyBorder="1" applyAlignment="1">
      <alignment horizontal="center" vertical="center"/>
    </xf>
    <xf numFmtId="0" fontId="0" fillId="0" borderId="1" xfId="0" applyBorder="1" applyAlignment="1">
      <alignment horizontal="center" vertical="center"/>
    </xf>
    <xf numFmtId="2" fontId="0" fillId="0" borderId="1" xfId="0" applyNumberFormat="1" applyBorder="1" applyAlignment="1">
      <alignment horizontal="center" vertical="center"/>
    </xf>
    <xf numFmtId="0" fontId="8" fillId="0" borderId="1" xfId="0" applyFont="1" applyBorder="1" applyAlignment="1">
      <alignment horizontal="center" vertical="center"/>
    </xf>
    <xf numFmtId="0" fontId="0" fillId="17" borderId="1" xfId="0" applyFill="1" applyBorder="1" applyAlignment="1">
      <alignment horizontal="center" vertical="center"/>
    </xf>
    <xf numFmtId="0" fontId="0" fillId="0" borderId="0" xfId="0" applyAlignment="1">
      <alignment horizontal="center" vertical="center"/>
    </xf>
    <xf numFmtId="0" fontId="0" fillId="19" borderId="0" xfId="0" applyFill="1" applyAlignment="1">
      <alignment horizontal="center" vertical="center"/>
    </xf>
    <xf numFmtId="0" fontId="11" fillId="0" borderId="0" xfId="0" applyFont="1"/>
    <xf numFmtId="168" fontId="10" fillId="0" borderId="0" xfId="0" applyNumberFormat="1" applyFont="1"/>
    <xf numFmtId="14" fontId="10" fillId="0" borderId="0" xfId="0" applyNumberFormat="1" applyFont="1"/>
    <xf numFmtId="0" fontId="10" fillId="0" borderId="0" xfId="0" applyFont="1"/>
    <xf numFmtId="0" fontId="10" fillId="7" borderId="1" xfId="0" applyFont="1" applyFill="1" applyBorder="1"/>
    <xf numFmtId="168" fontId="10" fillId="0" borderId="1" xfId="0" applyNumberFormat="1" applyFont="1" applyBorder="1"/>
    <xf numFmtId="14" fontId="10" fillId="0" borderId="1" xfId="0" applyNumberFormat="1" applyFont="1" applyBorder="1"/>
    <xf numFmtId="0" fontId="10" fillId="0" borderId="1" xfId="0" applyFont="1" applyBorder="1"/>
    <xf numFmtId="0" fontId="10" fillId="0" borderId="1" xfId="0" applyFont="1" applyBorder="1" applyAlignment="1">
      <alignment wrapText="1"/>
    </xf>
    <xf numFmtId="0" fontId="0" fillId="0" borderId="1" xfId="0" applyBorder="1"/>
    <xf numFmtId="0" fontId="12" fillId="4" borderId="0" xfId="0" applyFont="1" applyFill="1" applyAlignment="1" applyProtection="1">
      <alignment horizontal="center"/>
      <protection hidden="1"/>
    </xf>
    <xf numFmtId="0" fontId="12" fillId="4" borderId="0" xfId="0" applyFont="1" applyFill="1" applyAlignment="1" applyProtection="1">
      <alignment horizontal="left"/>
      <protection hidden="1"/>
    </xf>
    <xf numFmtId="1" fontId="13" fillId="4" borderId="0" xfId="0" applyNumberFormat="1" applyFont="1" applyFill="1" applyAlignment="1" applyProtection="1">
      <alignment horizontal="center"/>
      <protection hidden="1"/>
    </xf>
    <xf numFmtId="0" fontId="13" fillId="4" borderId="0" xfId="0" applyFont="1" applyFill="1" applyAlignment="1" applyProtection="1">
      <alignment horizontal="center"/>
      <protection hidden="1"/>
    </xf>
    <xf numFmtId="0" fontId="13" fillId="3" borderId="0" xfId="0" applyFont="1" applyFill="1" applyAlignment="1" applyProtection="1">
      <alignment horizontal="center"/>
      <protection hidden="1"/>
    </xf>
    <xf numFmtId="0" fontId="14" fillId="3" borderId="0" xfId="0" applyFont="1" applyFill="1" applyAlignment="1" applyProtection="1">
      <alignment horizontal="center" vertical="center"/>
      <protection hidden="1"/>
    </xf>
    <xf numFmtId="167" fontId="13" fillId="3" borderId="0" xfId="0" applyNumberFormat="1" applyFont="1" applyFill="1" applyAlignment="1" applyProtection="1">
      <alignment horizontal="center"/>
      <protection hidden="1"/>
    </xf>
    <xf numFmtId="0" fontId="15" fillId="8" borderId="7" xfId="0" applyFont="1" applyFill="1" applyBorder="1" applyAlignment="1" applyProtection="1">
      <alignment horizontal="center" vertical="center" wrapText="1"/>
      <protection hidden="1"/>
    </xf>
    <xf numFmtId="0" fontId="16" fillId="15" borderId="7" xfId="0" applyFont="1" applyFill="1" applyBorder="1" applyAlignment="1" applyProtection="1">
      <alignment horizontal="center" vertical="center" wrapText="1"/>
      <protection hidden="1"/>
    </xf>
    <xf numFmtId="0" fontId="15" fillId="20" borderId="1" xfId="0" applyFont="1" applyFill="1" applyBorder="1" applyAlignment="1" applyProtection="1">
      <alignment horizontal="center" vertical="center" wrapText="1"/>
      <protection hidden="1"/>
    </xf>
    <xf numFmtId="2" fontId="13" fillId="5" borderId="1" xfId="0" applyNumberFormat="1" applyFont="1" applyFill="1" applyBorder="1" applyAlignment="1" applyProtection="1">
      <alignment horizontal="center" vertical="center"/>
      <protection hidden="1"/>
    </xf>
    <xf numFmtId="166" fontId="13" fillId="5" borderId="1" xfId="0" applyNumberFormat="1" applyFont="1" applyFill="1" applyBorder="1" applyAlignment="1" applyProtection="1">
      <alignment horizontal="center" vertical="center"/>
      <protection hidden="1"/>
    </xf>
    <xf numFmtId="0" fontId="10" fillId="4" borderId="0" xfId="0" applyFont="1" applyFill="1" applyAlignment="1" applyProtection="1">
      <alignment horizontal="center"/>
      <protection hidden="1"/>
    </xf>
    <xf numFmtId="0" fontId="10" fillId="4" borderId="0" xfId="0" applyFont="1" applyFill="1" applyAlignment="1" applyProtection="1">
      <alignment horizontal="left"/>
      <protection hidden="1"/>
    </xf>
    <xf numFmtId="0" fontId="10" fillId="3" borderId="4" xfId="0" applyFont="1" applyFill="1" applyBorder="1" applyAlignment="1" applyProtection="1">
      <alignment horizontal="center"/>
      <protection hidden="1"/>
    </xf>
    <xf numFmtId="0" fontId="10" fillId="3" borderId="0" xfId="0" applyFont="1" applyFill="1" applyAlignment="1" applyProtection="1">
      <alignment horizontal="left"/>
      <protection hidden="1"/>
    </xf>
    <xf numFmtId="0" fontId="10" fillId="3" borderId="0" xfId="0" applyFont="1" applyFill="1" applyAlignment="1" applyProtection="1">
      <alignment horizontal="center"/>
      <protection hidden="1"/>
    </xf>
    <xf numFmtId="0" fontId="10" fillId="3" borderId="5" xfId="0" applyFont="1" applyFill="1" applyBorder="1" applyAlignment="1" applyProtection="1">
      <alignment horizontal="left"/>
      <protection hidden="1"/>
    </xf>
    <xf numFmtId="0" fontId="10" fillId="3" borderId="0" xfId="0" applyFont="1" applyFill="1" applyAlignment="1" applyProtection="1">
      <alignment horizontal="right"/>
      <protection hidden="1"/>
    </xf>
    <xf numFmtId="0" fontId="10" fillId="4" borderId="0" xfId="0" applyFont="1" applyFill="1" applyAlignment="1" applyProtection="1">
      <alignment horizontal="center" vertical="center" wrapText="1"/>
      <protection hidden="1"/>
    </xf>
    <xf numFmtId="0" fontId="4" fillId="3" borderId="0" xfId="0" applyFont="1" applyFill="1" applyAlignment="1" applyProtection="1">
      <alignment horizontal="center" vertical="center" wrapText="1"/>
      <protection hidden="1"/>
    </xf>
    <xf numFmtId="164" fontId="6" fillId="3" borderId="1" xfId="0" applyNumberFormat="1" applyFont="1" applyFill="1" applyBorder="1" applyAlignment="1" applyProtection="1">
      <alignment horizontal="center" vertical="center"/>
      <protection hidden="1"/>
    </xf>
    <xf numFmtId="165" fontId="6" fillId="3" borderId="1" xfId="0" applyNumberFormat="1" applyFont="1" applyFill="1" applyBorder="1" applyAlignment="1" applyProtection="1">
      <alignment horizontal="center" vertical="center"/>
      <protection hidden="1"/>
    </xf>
    <xf numFmtId="165" fontId="6" fillId="3" borderId="0" xfId="0" applyNumberFormat="1" applyFont="1" applyFill="1" applyAlignment="1" applyProtection="1">
      <alignment horizontal="center" vertical="center"/>
      <protection hidden="1"/>
    </xf>
    <xf numFmtId="166" fontId="6" fillId="0" borderId="1" xfId="0" applyNumberFormat="1" applyFont="1" applyBorder="1" applyAlignment="1" applyProtection="1">
      <alignment horizontal="center" vertical="center"/>
      <protection hidden="1"/>
    </xf>
    <xf numFmtId="0" fontId="18" fillId="16" borderId="1" xfId="0" applyFont="1" applyFill="1" applyBorder="1" applyAlignment="1">
      <alignment horizontal="center" vertical="center" wrapText="1"/>
    </xf>
    <xf numFmtId="0" fontId="0" fillId="4" borderId="0" xfId="0" applyFill="1" applyAlignment="1" applyProtection="1">
      <alignment horizontal="center" vertical="center" wrapText="1"/>
      <protection hidden="1"/>
    </xf>
    <xf numFmtId="0" fontId="6" fillId="8" borderId="1" xfId="0" applyFont="1" applyFill="1" applyBorder="1" applyAlignment="1">
      <alignment horizontal="center" vertical="center" wrapText="1"/>
    </xf>
    <xf numFmtId="0" fontId="0" fillId="8" borderId="1" xfId="0" applyFill="1" applyBorder="1" applyAlignment="1">
      <alignment horizontal="center"/>
    </xf>
    <xf numFmtId="166" fontId="0" fillId="0" borderId="1" xfId="0" quotePrefix="1" applyNumberFormat="1" applyBorder="1" applyAlignment="1">
      <alignment horizontal="center" vertical="center"/>
    </xf>
    <xf numFmtId="166" fontId="0" fillId="0" borderId="1" xfId="0" applyNumberFormat="1" applyBorder="1" applyAlignment="1">
      <alignment horizontal="center" vertical="center"/>
    </xf>
    <xf numFmtId="0" fontId="0" fillId="0" borderId="0" xfId="0" applyAlignment="1">
      <alignment wrapText="1"/>
    </xf>
    <xf numFmtId="0" fontId="0" fillId="8" borderId="17" xfId="0" applyFill="1" applyBorder="1" applyAlignment="1">
      <alignment horizontal="center" vertical="center" wrapText="1"/>
    </xf>
    <xf numFmtId="0" fontId="0" fillId="8" borderId="18" xfId="0" applyFill="1" applyBorder="1" applyAlignment="1">
      <alignment horizontal="center" vertical="center"/>
    </xf>
    <xf numFmtId="0" fontId="0" fillId="8" borderId="19" xfId="0" applyFill="1" applyBorder="1" applyAlignment="1">
      <alignment horizontal="center" vertical="center"/>
    </xf>
    <xf numFmtId="0" fontId="0" fillId="8" borderId="21" xfId="0" applyFill="1" applyBorder="1" applyAlignment="1">
      <alignment horizontal="center" vertical="center" wrapText="1"/>
    </xf>
    <xf numFmtId="0" fontId="0" fillId="8" borderId="22" xfId="0" applyFill="1" applyBorder="1" applyAlignment="1">
      <alignment horizontal="center" vertical="center"/>
    </xf>
    <xf numFmtId="0" fontId="6" fillId="8" borderId="19" xfId="0" applyFont="1" applyFill="1" applyBorder="1" applyAlignment="1">
      <alignment horizontal="center" vertical="center"/>
    </xf>
    <xf numFmtId="0" fontId="6" fillId="8" borderId="21" xfId="0" applyFont="1" applyFill="1" applyBorder="1" applyAlignment="1">
      <alignment horizontal="center" vertical="center" wrapText="1"/>
    </xf>
    <xf numFmtId="0" fontId="0" fillId="0" borderId="1" xfId="0" applyBorder="1" applyAlignment="1">
      <alignment vertical="top" wrapText="1"/>
    </xf>
    <xf numFmtId="0" fontId="0" fillId="0" borderId="1" xfId="0" applyBorder="1" applyAlignment="1">
      <alignment vertical="center"/>
    </xf>
    <xf numFmtId="0" fontId="15" fillId="8" borderId="2" xfId="0" applyFont="1" applyFill="1" applyBorder="1" applyAlignment="1" applyProtection="1">
      <alignment horizontal="center" vertical="center" wrapText="1"/>
      <protection hidden="1"/>
    </xf>
    <xf numFmtId="166" fontId="0" fillId="0" borderId="1" xfId="0" applyNumberFormat="1" applyBorder="1" applyAlignment="1">
      <alignment horizontal="center"/>
    </xf>
    <xf numFmtId="0" fontId="17" fillId="16" borderId="1" xfId="0" applyFont="1" applyFill="1" applyBorder="1" applyAlignment="1">
      <alignment horizontal="center" vertical="center" wrapText="1"/>
    </xf>
    <xf numFmtId="0" fontId="0" fillId="8" borderId="8" xfId="0" applyFill="1" applyBorder="1" applyAlignment="1">
      <alignment horizontal="center"/>
    </xf>
    <xf numFmtId="0" fontId="0" fillId="8" borderId="8" xfId="0" applyFill="1" applyBorder="1" applyAlignment="1">
      <alignment horizontal="center" vertical="center" wrapText="1"/>
    </xf>
    <xf numFmtId="0" fontId="0" fillId="8" borderId="31" xfId="0" applyFill="1" applyBorder="1" applyAlignment="1">
      <alignment horizontal="center" vertical="center"/>
    </xf>
    <xf numFmtId="0" fontId="6" fillId="8" borderId="15" xfId="0" applyFont="1" applyFill="1" applyBorder="1" applyAlignment="1">
      <alignment horizontal="center" vertical="center" wrapText="1"/>
    </xf>
    <xf numFmtId="0" fontId="6" fillId="8" borderId="34" xfId="0" applyFont="1" applyFill="1" applyBorder="1" applyAlignment="1">
      <alignment horizontal="center" vertical="center"/>
    </xf>
    <xf numFmtId="0" fontId="6" fillId="8" borderId="8" xfId="0" applyFont="1" applyFill="1" applyBorder="1" applyAlignment="1">
      <alignment horizontal="center" vertical="center" wrapText="1"/>
    </xf>
    <xf numFmtId="0" fontId="0" fillId="8" borderId="15" xfId="0" applyFill="1" applyBorder="1" applyAlignment="1">
      <alignment horizontal="center" vertical="center" wrapText="1"/>
    </xf>
    <xf numFmtId="0" fontId="0" fillId="8" borderId="34" xfId="0" applyFill="1" applyBorder="1" applyAlignment="1">
      <alignment horizontal="center" vertical="center"/>
    </xf>
    <xf numFmtId="0" fontId="0" fillId="8" borderId="15" xfId="0" applyFill="1" applyBorder="1" applyAlignment="1">
      <alignment horizontal="center"/>
    </xf>
    <xf numFmtId="0" fontId="0" fillId="8" borderId="32" xfId="0" applyFill="1" applyBorder="1" applyAlignment="1">
      <alignment vertical="center" wrapText="1"/>
    </xf>
    <xf numFmtId="0" fontId="0" fillId="8" borderId="36" xfId="0" applyFill="1" applyBorder="1" applyAlignment="1">
      <alignment vertical="center" wrapText="1"/>
    </xf>
    <xf numFmtId="0" fontId="0" fillId="8" borderId="9" xfId="0" applyFill="1" applyBorder="1" applyAlignment="1">
      <alignment vertical="center" wrapText="1"/>
    </xf>
    <xf numFmtId="0" fontId="0" fillId="8" borderId="9" xfId="0" applyFill="1" applyBorder="1"/>
    <xf numFmtId="0" fontId="0" fillId="8" borderId="37" xfId="0" applyFill="1" applyBorder="1"/>
    <xf numFmtId="0" fontId="0" fillId="8" borderId="36" xfId="0" applyFill="1" applyBorder="1"/>
    <xf numFmtId="0" fontId="0" fillId="8" borderId="37" xfId="0" applyFill="1" applyBorder="1" applyAlignment="1">
      <alignment vertical="center" wrapText="1"/>
    </xf>
    <xf numFmtId="0" fontId="0" fillId="8" borderId="33" xfId="0" applyFill="1" applyBorder="1" applyAlignment="1">
      <alignment vertical="center" wrapText="1"/>
    </xf>
    <xf numFmtId="0" fontId="6" fillId="8" borderId="37" xfId="0" applyFont="1" applyFill="1" applyBorder="1" applyAlignment="1">
      <alignment vertical="center" wrapText="1"/>
    </xf>
    <xf numFmtId="0" fontId="6" fillId="8" borderId="9" xfId="0" applyFont="1" applyFill="1" applyBorder="1" applyAlignment="1">
      <alignment vertical="center" wrapText="1"/>
    </xf>
    <xf numFmtId="0" fontId="6" fillId="8" borderId="36" xfId="0" applyFont="1" applyFill="1" applyBorder="1" applyAlignment="1">
      <alignment vertical="center" wrapText="1"/>
    </xf>
    <xf numFmtId="0" fontId="6" fillId="8" borderId="33" xfId="0" applyFont="1" applyFill="1" applyBorder="1" applyAlignment="1">
      <alignment vertical="center" wrapText="1"/>
    </xf>
    <xf numFmtId="0" fontId="6" fillId="8" borderId="32" xfId="0" applyFont="1" applyFill="1" applyBorder="1" applyAlignment="1">
      <alignment vertical="center" wrapText="1"/>
    </xf>
    <xf numFmtId="0" fontId="0" fillId="9" borderId="23" xfId="0" applyFill="1" applyBorder="1" applyAlignment="1">
      <alignment horizontal="center"/>
    </xf>
    <xf numFmtId="0" fontId="0" fillId="10" borderId="24" xfId="0" applyFill="1" applyBorder="1" applyAlignment="1">
      <alignment horizontal="left" vertical="center"/>
    </xf>
    <xf numFmtId="0" fontId="0" fillId="10" borderId="24" xfId="0" applyFill="1" applyBorder="1" applyAlignment="1">
      <alignment horizontal="center" vertical="center"/>
    </xf>
    <xf numFmtId="0" fontId="0" fillId="10" borderId="25" xfId="0" applyFill="1" applyBorder="1" applyAlignment="1">
      <alignment horizontal="center" vertical="center"/>
    </xf>
    <xf numFmtId="0" fontId="6" fillId="8" borderId="18" xfId="0" applyFont="1" applyFill="1" applyBorder="1" applyAlignment="1">
      <alignment horizontal="center" vertical="center"/>
    </xf>
    <xf numFmtId="0" fontId="6" fillId="8" borderId="31" xfId="0" applyFont="1" applyFill="1" applyBorder="1" applyAlignment="1">
      <alignment horizontal="center" vertical="center"/>
    </xf>
    <xf numFmtId="1" fontId="0" fillId="0" borderId="1" xfId="0" applyNumberFormat="1" applyBorder="1" applyAlignment="1">
      <alignment horizontal="center" vertical="center"/>
    </xf>
    <xf numFmtId="3" fontId="0" fillId="0" borderId="1" xfId="0" applyNumberFormat="1" applyBorder="1" applyAlignment="1">
      <alignment horizontal="center"/>
    </xf>
    <xf numFmtId="0" fontId="0" fillId="0" borderId="0" xfId="0" applyAlignment="1">
      <alignment horizontal="center"/>
    </xf>
    <xf numFmtId="0" fontId="0" fillId="0" borderId="1" xfId="0" applyBorder="1" applyAlignment="1">
      <alignment horizontal="center"/>
    </xf>
    <xf numFmtId="0" fontId="8" fillId="16" borderId="1" xfId="0" applyFont="1" applyFill="1" applyBorder="1" applyAlignment="1">
      <alignment horizontal="center" vertical="center" wrapText="1"/>
    </xf>
    <xf numFmtId="0" fontId="8" fillId="16" borderId="1" xfId="0" applyFont="1" applyFill="1" applyBorder="1" applyAlignment="1">
      <alignment horizontal="center" vertical="center"/>
    </xf>
    <xf numFmtId="14" fontId="8" fillId="0" borderId="1" xfId="0" applyNumberFormat="1" applyFont="1" applyBorder="1" applyAlignment="1">
      <alignment horizontal="center" vertical="center"/>
    </xf>
    <xf numFmtId="1" fontId="0" fillId="0" borderId="0" xfId="0" applyNumberFormat="1" applyAlignment="1">
      <alignment horizontal="center"/>
    </xf>
    <xf numFmtId="165" fontId="0" fillId="0" borderId="0" xfId="0" applyNumberFormat="1" applyAlignment="1">
      <alignment horizontal="center"/>
    </xf>
    <xf numFmtId="164" fontId="6" fillId="0" borderId="1" xfId="0" applyNumberFormat="1" applyFont="1" applyBorder="1" applyAlignment="1" applyProtection="1">
      <alignment horizontal="center" vertical="center"/>
      <protection hidden="1"/>
    </xf>
    <xf numFmtId="164" fontId="0" fillId="0" borderId="1" xfId="0" applyNumberFormat="1" applyBorder="1" applyAlignment="1">
      <alignment horizontal="center" vertical="center"/>
    </xf>
    <xf numFmtId="164" fontId="0" fillId="0" borderId="0" xfId="0" applyNumberFormat="1" applyAlignment="1">
      <alignment horizontal="center"/>
    </xf>
    <xf numFmtId="0" fontId="13" fillId="5" borderId="10" xfId="0" applyFont="1" applyFill="1" applyBorder="1" applyAlignment="1" applyProtection="1">
      <alignment horizontal="center" vertical="center"/>
      <protection locked="0" hidden="1"/>
    </xf>
    <xf numFmtId="0" fontId="13" fillId="5" borderId="19" xfId="0" applyFont="1" applyFill="1" applyBorder="1" applyAlignment="1" applyProtection="1">
      <alignment horizontal="center" vertical="center"/>
      <protection locked="0" hidden="1"/>
    </xf>
    <xf numFmtId="0" fontId="13" fillId="5" borderId="14" xfId="0" applyFont="1" applyFill="1" applyBorder="1" applyAlignment="1" applyProtection="1">
      <alignment horizontal="center" vertical="center"/>
      <protection locked="0" hidden="1"/>
    </xf>
    <xf numFmtId="0" fontId="13" fillId="5" borderId="15" xfId="0" applyFont="1" applyFill="1" applyBorder="1" applyAlignment="1" applyProtection="1">
      <alignment horizontal="center" vertical="center"/>
      <protection hidden="1"/>
    </xf>
    <xf numFmtId="0" fontId="13" fillId="5" borderId="34" xfId="0" applyFont="1" applyFill="1" applyBorder="1" applyAlignment="1" applyProtection="1">
      <alignment horizontal="center" vertical="center"/>
      <protection locked="0" hidden="1"/>
    </xf>
    <xf numFmtId="0" fontId="4" fillId="18" borderId="23" xfId="0" applyFont="1" applyFill="1" applyBorder="1" applyAlignment="1" applyProtection="1">
      <alignment horizontal="center" vertical="center" wrapText="1"/>
      <protection hidden="1"/>
    </xf>
    <xf numFmtId="0" fontId="4" fillId="18" borderId="24" xfId="0" applyFont="1" applyFill="1" applyBorder="1" applyAlignment="1" applyProtection="1">
      <alignment horizontal="center" vertical="center" wrapText="1"/>
      <protection hidden="1"/>
    </xf>
    <xf numFmtId="0" fontId="4" fillId="18" borderId="25" xfId="0" applyFont="1" applyFill="1" applyBorder="1" applyAlignment="1" applyProtection="1">
      <alignment horizontal="center" vertical="center" wrapText="1"/>
      <protection hidden="1"/>
    </xf>
    <xf numFmtId="0" fontId="10" fillId="4" borderId="0" xfId="0" applyFont="1" applyFill="1" applyAlignment="1" applyProtection="1">
      <alignment horizontal="left" vertical="center"/>
      <protection hidden="1"/>
    </xf>
    <xf numFmtId="0" fontId="12" fillId="4" borderId="0" xfId="0" applyFont="1" applyFill="1" applyAlignment="1" applyProtection="1">
      <alignment horizontal="left" vertical="center"/>
      <protection hidden="1"/>
    </xf>
    <xf numFmtId="0" fontId="10" fillId="3" borderId="5" xfId="0" applyFont="1" applyFill="1" applyBorder="1" applyAlignment="1" applyProtection="1">
      <alignment horizontal="left" vertical="center"/>
      <protection hidden="1"/>
    </xf>
    <xf numFmtId="170" fontId="10" fillId="3" borderId="5" xfId="0" applyNumberFormat="1" applyFont="1" applyFill="1" applyBorder="1" applyAlignment="1" applyProtection="1">
      <alignment horizontal="center" vertical="center"/>
      <protection hidden="1"/>
    </xf>
    <xf numFmtId="166" fontId="10" fillId="4" borderId="0" xfId="0" applyNumberFormat="1" applyFont="1" applyFill="1" applyAlignment="1" applyProtection="1">
      <alignment horizontal="center" vertical="center"/>
      <protection hidden="1"/>
    </xf>
    <xf numFmtId="0" fontId="10" fillId="4" borderId="0" xfId="0" applyFont="1" applyFill="1" applyAlignment="1" applyProtection="1">
      <alignment horizontal="center" vertical="center"/>
      <protection hidden="1"/>
    </xf>
    <xf numFmtId="0" fontId="12" fillId="4" borderId="0" xfId="0" applyFont="1" applyFill="1" applyAlignment="1" applyProtection="1">
      <alignment horizontal="center" vertical="center"/>
      <protection hidden="1"/>
    </xf>
    <xf numFmtId="0" fontId="10" fillId="3" borderId="5" xfId="0" applyFont="1" applyFill="1" applyBorder="1" applyAlignment="1" applyProtection="1">
      <alignment horizontal="center" vertical="center"/>
      <protection hidden="1"/>
    </xf>
    <xf numFmtId="166" fontId="22" fillId="0" borderId="1" xfId="0" applyNumberFormat="1" applyFont="1" applyBorder="1" applyAlignment="1" applyProtection="1">
      <alignment horizontal="center" vertical="center"/>
      <protection locked="0" hidden="1"/>
    </xf>
    <xf numFmtId="0" fontId="23" fillId="3" borderId="0" xfId="0" applyFont="1" applyFill="1" applyAlignment="1" applyProtection="1">
      <alignment horizontal="center"/>
      <protection hidden="1"/>
    </xf>
    <xf numFmtId="0" fontId="23" fillId="3" borderId="0" xfId="0" applyFont="1" applyFill="1" applyAlignment="1" applyProtection="1">
      <alignment horizontal="left"/>
      <protection hidden="1"/>
    </xf>
    <xf numFmtId="0" fontId="22" fillId="0" borderId="15" xfId="0" applyFont="1" applyBorder="1" applyAlignment="1" applyProtection="1">
      <alignment horizontal="center" vertical="center"/>
      <protection locked="0" hidden="1"/>
    </xf>
    <xf numFmtId="3" fontId="22" fillId="0" borderId="15" xfId="0" applyNumberFormat="1" applyFont="1" applyBorder="1" applyAlignment="1" applyProtection="1">
      <alignment horizontal="center" vertical="center"/>
      <protection locked="0" hidden="1"/>
    </xf>
    <xf numFmtId="164" fontId="22" fillId="0" borderId="15" xfId="0" applyNumberFormat="1" applyFont="1" applyBorder="1" applyAlignment="1" applyProtection="1">
      <alignment horizontal="center" vertical="center"/>
      <protection locked="0" hidden="1"/>
    </xf>
    <xf numFmtId="0" fontId="22" fillId="22" borderId="1" xfId="0" applyFont="1" applyFill="1" applyBorder="1" applyAlignment="1" applyProtection="1">
      <alignment horizontal="center" vertical="center"/>
      <protection locked="0" hidden="1"/>
    </xf>
    <xf numFmtId="166" fontId="22" fillId="0" borderId="15" xfId="0" applyNumberFormat="1" applyFont="1" applyBorder="1" applyAlignment="1" applyProtection="1">
      <alignment horizontal="center" vertical="center"/>
      <protection locked="0" hidden="1"/>
    </xf>
    <xf numFmtId="0" fontId="22" fillId="0" borderId="1" xfId="0" applyFont="1" applyBorder="1" applyAlignment="1" applyProtection="1">
      <alignment horizontal="center" vertical="center"/>
      <protection locked="0" hidden="1"/>
    </xf>
    <xf numFmtId="3" fontId="22" fillId="0" borderId="1" xfId="0" applyNumberFormat="1" applyFont="1" applyBorder="1" applyAlignment="1" applyProtection="1">
      <alignment horizontal="center" vertical="center"/>
      <protection locked="0" hidden="1"/>
    </xf>
    <xf numFmtId="164" fontId="22" fillId="0" borderId="1" xfId="0" applyNumberFormat="1" applyFont="1" applyBorder="1" applyAlignment="1" applyProtection="1">
      <alignment horizontal="center" vertical="center"/>
      <protection locked="0" hidden="1"/>
    </xf>
    <xf numFmtId="0" fontId="16" fillId="15" borderId="9" xfId="0" applyFont="1" applyFill="1" applyBorder="1" applyAlignment="1" applyProtection="1">
      <alignment horizontal="center" vertical="center"/>
      <protection hidden="1"/>
    </xf>
    <xf numFmtId="0" fontId="4" fillId="3" borderId="0" xfId="0" applyFont="1" applyFill="1" applyAlignment="1" applyProtection="1">
      <alignment vertical="center"/>
      <protection hidden="1"/>
    </xf>
    <xf numFmtId="0" fontId="3" fillId="4" borderId="0" xfId="0" applyFont="1" applyFill="1" applyAlignment="1" applyProtection="1">
      <alignment horizontal="left" vertical="center"/>
      <protection hidden="1"/>
    </xf>
    <xf numFmtId="0" fontId="0" fillId="3" borderId="5" xfId="0" applyFill="1" applyBorder="1" applyAlignment="1" applyProtection="1">
      <alignment horizontal="left" vertical="center"/>
      <protection hidden="1"/>
    </xf>
    <xf numFmtId="0" fontId="12" fillId="4" borderId="0" xfId="0" applyFont="1" applyFill="1" applyAlignment="1" applyProtection="1">
      <alignment horizontal="center" vertical="center" wrapText="1"/>
      <protection hidden="1"/>
    </xf>
    <xf numFmtId="0" fontId="23" fillId="2" borderId="39" xfId="0" applyFont="1" applyFill="1" applyBorder="1" applyAlignment="1" applyProtection="1">
      <alignment horizontal="center" vertical="center"/>
      <protection locked="0" hidden="1"/>
    </xf>
    <xf numFmtId="0" fontId="23" fillId="2" borderId="42" xfId="0" applyFont="1" applyFill="1" applyBorder="1" applyAlignment="1" applyProtection="1">
      <alignment horizontal="center" vertical="center"/>
      <protection locked="0" hidden="1"/>
    </xf>
    <xf numFmtId="164" fontId="23" fillId="0" borderId="40" xfId="0" applyNumberFormat="1" applyFont="1" applyBorder="1" applyAlignment="1" applyProtection="1">
      <alignment horizontal="center" vertical="center"/>
      <protection hidden="1"/>
    </xf>
    <xf numFmtId="166" fontId="23" fillId="0" borderId="40" xfId="0" applyNumberFormat="1" applyFont="1" applyBorder="1" applyAlignment="1" applyProtection="1">
      <alignment horizontal="center" vertical="center"/>
      <protection hidden="1"/>
    </xf>
    <xf numFmtId="0" fontId="23" fillId="3" borderId="40" xfId="0" applyFont="1" applyFill="1" applyBorder="1" applyAlignment="1" applyProtection="1">
      <alignment horizontal="center" vertical="center"/>
      <protection hidden="1"/>
    </xf>
    <xf numFmtId="2" fontId="13" fillId="5" borderId="9" xfId="0" applyNumberFormat="1" applyFont="1" applyFill="1" applyBorder="1" applyAlignment="1" applyProtection="1">
      <alignment horizontal="center" vertical="center"/>
      <protection hidden="1"/>
    </xf>
    <xf numFmtId="0" fontId="15" fillId="23" borderId="1" xfId="0" applyFont="1" applyFill="1" applyBorder="1" applyAlignment="1" applyProtection="1">
      <alignment horizontal="center" vertical="center" wrapText="1"/>
      <protection hidden="1"/>
    </xf>
    <xf numFmtId="166" fontId="25" fillId="0" borderId="42" xfId="0" applyNumberFormat="1" applyFont="1" applyBorder="1" applyAlignment="1" applyProtection="1">
      <alignment horizontal="center" vertical="center"/>
      <protection hidden="1"/>
    </xf>
    <xf numFmtId="0" fontId="23" fillId="3" borderId="43" xfId="0" applyFont="1" applyFill="1" applyBorder="1" applyAlignment="1" applyProtection="1">
      <alignment horizontal="center" vertical="center"/>
      <protection hidden="1"/>
    </xf>
    <xf numFmtId="0" fontId="22" fillId="0" borderId="15" xfId="0" applyFont="1" applyBorder="1" applyAlignment="1" applyProtection="1">
      <alignment horizontal="center" vertical="center" wrapText="1"/>
      <protection locked="0" hidden="1"/>
    </xf>
    <xf numFmtId="0" fontId="22" fillId="0" borderId="1" xfId="0" applyFont="1" applyBorder="1" applyAlignment="1" applyProtection="1">
      <alignment horizontal="center" vertical="center" wrapText="1"/>
      <protection locked="0" hidden="1"/>
    </xf>
    <xf numFmtId="0" fontId="0" fillId="10" borderId="7" xfId="0" applyFill="1" applyBorder="1" applyAlignment="1">
      <alignment horizontal="center" vertical="center"/>
    </xf>
    <xf numFmtId="0" fontId="0" fillId="10" borderId="1" xfId="0" applyFill="1" applyBorder="1" applyAlignment="1">
      <alignment horizontal="center"/>
    </xf>
    <xf numFmtId="166" fontId="0" fillId="8" borderId="1" xfId="0" applyNumberFormat="1" applyFill="1" applyBorder="1" applyAlignment="1">
      <alignment horizontal="center"/>
    </xf>
    <xf numFmtId="0" fontId="0" fillId="8" borderId="1" xfId="0" applyFill="1" applyBorder="1" applyAlignment="1">
      <alignment horizontal="center" vertical="center"/>
    </xf>
    <xf numFmtId="166" fontId="25" fillId="0" borderId="40" xfId="0" applyNumberFormat="1" applyFont="1" applyBorder="1" applyAlignment="1" applyProtection="1">
      <alignment horizontal="center" vertical="center"/>
      <protection hidden="1"/>
    </xf>
    <xf numFmtId="8" fontId="0" fillId="8" borderId="1" xfId="0" applyNumberFormat="1" applyFill="1" applyBorder="1" applyAlignment="1">
      <alignment horizontal="center"/>
    </xf>
    <xf numFmtId="0" fontId="1" fillId="0" borderId="0" xfId="5" applyFont="1" applyAlignment="1">
      <alignment horizontal="left"/>
    </xf>
    <xf numFmtId="166" fontId="30" fillId="0" borderId="0" xfId="5" applyNumberFormat="1" applyFont="1" applyAlignment="1">
      <alignment horizontal="center"/>
    </xf>
    <xf numFmtId="0" fontId="1" fillId="0" borderId="0" xfId="5" applyFont="1"/>
    <xf numFmtId="0" fontId="1" fillId="25" borderId="0" xfId="5" applyFont="1" applyFill="1"/>
    <xf numFmtId="166" fontId="1" fillId="0" borderId="0" xfId="5" applyNumberFormat="1" applyFont="1" applyAlignment="1">
      <alignment horizontal="left"/>
    </xf>
    <xf numFmtId="0" fontId="1" fillId="26" borderId="0" xfId="5" applyFont="1" applyFill="1"/>
    <xf numFmtId="0" fontId="31" fillId="27" borderId="0" xfId="5" applyFont="1" applyFill="1"/>
    <xf numFmtId="0" fontId="31" fillId="0" borderId="0" xfId="5" applyFont="1"/>
    <xf numFmtId="0" fontId="1" fillId="28" borderId="0" xfId="5" applyFont="1" applyFill="1"/>
    <xf numFmtId="0" fontId="32" fillId="29" borderId="1" xfId="5" applyFont="1" applyFill="1" applyBorder="1"/>
    <xf numFmtId="0" fontId="31" fillId="29" borderId="1" xfId="5" applyFont="1" applyFill="1" applyBorder="1"/>
    <xf numFmtId="14" fontId="1" fillId="0" borderId="0" xfId="5" applyNumberFormat="1" applyFont="1"/>
    <xf numFmtId="0" fontId="1" fillId="0" borderId="0" xfId="5" applyFont="1" applyAlignment="1">
      <alignment wrapText="1"/>
    </xf>
    <xf numFmtId="0" fontId="34" fillId="0" borderId="0" xfId="5" applyFont="1" applyAlignment="1">
      <alignment horizontal="left"/>
    </xf>
    <xf numFmtId="0" fontId="1" fillId="0" borderId="0" xfId="5" applyFont="1" applyAlignment="1">
      <alignment horizontal="center"/>
    </xf>
    <xf numFmtId="1" fontId="1" fillId="0" borderId="0" xfId="5" applyNumberFormat="1" applyFont="1" applyAlignment="1">
      <alignment horizontal="center"/>
    </xf>
    <xf numFmtId="166" fontId="1" fillId="0" borderId="0" xfId="5" applyNumberFormat="1" applyFont="1"/>
    <xf numFmtId="0" fontId="34" fillId="0" borderId="0" xfId="5" applyFont="1"/>
    <xf numFmtId="0" fontId="35" fillId="0" borderId="52" xfId="5" applyFont="1" applyBorder="1" applyAlignment="1">
      <alignment horizontal="right"/>
    </xf>
    <xf numFmtId="0" fontId="1" fillId="30" borderId="52" xfId="5" applyFont="1" applyFill="1" applyBorder="1" applyAlignment="1" applyProtection="1">
      <alignment horizontal="left"/>
      <protection locked="0"/>
    </xf>
    <xf numFmtId="166" fontId="1" fillId="30" borderId="52" xfId="5" applyNumberFormat="1" applyFont="1" applyFill="1" applyBorder="1" applyAlignment="1" applyProtection="1">
      <alignment horizontal="left"/>
      <protection locked="0"/>
    </xf>
    <xf numFmtId="8" fontId="34" fillId="0" borderId="0" xfId="5" applyNumberFormat="1" applyFont="1" applyAlignment="1">
      <alignment horizontal="left"/>
    </xf>
    <xf numFmtId="1" fontId="1" fillId="30" borderId="52" xfId="5" applyNumberFormat="1" applyFont="1" applyFill="1" applyBorder="1" applyAlignment="1" applyProtection="1">
      <alignment horizontal="left"/>
      <protection locked="0"/>
    </xf>
    <xf numFmtId="1" fontId="34" fillId="0" borderId="0" xfId="5" applyNumberFormat="1" applyFont="1" applyAlignment="1">
      <alignment horizontal="left"/>
    </xf>
    <xf numFmtId="166" fontId="1" fillId="0" borderId="52" xfId="5" applyNumberFormat="1" applyFont="1" applyBorder="1"/>
    <xf numFmtId="0" fontId="34" fillId="0" borderId="0" xfId="5" applyFont="1" applyAlignment="1">
      <alignment horizontal="right"/>
    </xf>
    <xf numFmtId="2" fontId="36" fillId="0" borderId="52" xfId="5" applyNumberFormat="1" applyFont="1" applyBorder="1"/>
    <xf numFmtId="2" fontId="1" fillId="0" borderId="52" xfId="5" applyNumberFormat="1" applyFont="1" applyBorder="1"/>
    <xf numFmtId="0" fontId="35" fillId="0" borderId="56" xfId="5" applyFont="1" applyBorder="1" applyAlignment="1">
      <alignment horizontal="right"/>
    </xf>
    <xf numFmtId="2" fontId="1" fillId="0" borderId="56" xfId="5" applyNumberFormat="1" applyFont="1" applyBorder="1"/>
    <xf numFmtId="0" fontId="35" fillId="0" borderId="60" xfId="5" applyFont="1" applyBorder="1" applyAlignment="1">
      <alignment horizontal="right"/>
    </xf>
    <xf numFmtId="171" fontId="1" fillId="0" borderId="53" xfId="5" applyNumberFormat="1" applyFont="1" applyBorder="1" applyAlignment="1">
      <alignment horizontal="center" vertical="center" wrapText="1"/>
    </xf>
    <xf numFmtId="0" fontId="35" fillId="0" borderId="61" xfId="5" applyFont="1" applyBorder="1" applyAlignment="1">
      <alignment horizontal="right"/>
    </xf>
    <xf numFmtId="171" fontId="1" fillId="0" borderId="0" xfId="5" applyNumberFormat="1" applyFont="1" applyAlignment="1">
      <alignment horizontal="center" vertical="center" wrapText="1"/>
    </xf>
    <xf numFmtId="0" fontId="35" fillId="0" borderId="62" xfId="5" applyFont="1" applyBorder="1" applyAlignment="1">
      <alignment horizontal="right"/>
    </xf>
    <xf numFmtId="166" fontId="1" fillId="0" borderId="62" xfId="5" applyNumberFormat="1" applyFont="1" applyBorder="1"/>
    <xf numFmtId="166" fontId="2" fillId="0" borderId="0" xfId="6" applyNumberFormat="1" applyFont="1" applyAlignment="1">
      <alignment horizontal="center"/>
    </xf>
    <xf numFmtId="0" fontId="35" fillId="0" borderId="0" xfId="5" applyFont="1"/>
    <xf numFmtId="166" fontId="32" fillId="29" borderId="65" xfId="5" applyNumberFormat="1" applyFont="1" applyFill="1" applyBorder="1"/>
    <xf numFmtId="7" fontId="32" fillId="29" borderId="52" xfId="5" applyNumberFormat="1" applyFont="1" applyFill="1" applyBorder="1"/>
    <xf numFmtId="2" fontId="32" fillId="29" borderId="66" xfId="5" applyNumberFormat="1" applyFont="1" applyFill="1" applyBorder="1" applyAlignment="1">
      <alignment horizontal="center"/>
    </xf>
    <xf numFmtId="0" fontId="40" fillId="0" borderId="0" xfId="5" applyFont="1"/>
    <xf numFmtId="0" fontId="32" fillId="29" borderId="67" xfId="5" applyFont="1" applyFill="1" applyBorder="1"/>
    <xf numFmtId="0" fontId="32" fillId="29" borderId="68" xfId="5" applyFont="1" applyFill="1" applyBorder="1"/>
    <xf numFmtId="0" fontId="32" fillId="29" borderId="68" xfId="5" applyFont="1" applyFill="1" applyBorder="1" applyAlignment="1">
      <alignment horizontal="center" wrapText="1"/>
    </xf>
    <xf numFmtId="0" fontId="32" fillId="29" borderId="68" xfId="5" applyFont="1" applyFill="1" applyBorder="1" applyAlignment="1">
      <alignment horizontal="center"/>
    </xf>
    <xf numFmtId="166" fontId="32" fillId="29" borderId="68" xfId="5" applyNumberFormat="1" applyFont="1" applyFill="1" applyBorder="1" applyAlignment="1">
      <alignment horizontal="center" wrapText="1"/>
    </xf>
    <xf numFmtId="166" fontId="32" fillId="29" borderId="69" xfId="5" applyNumberFormat="1" applyFont="1" applyFill="1" applyBorder="1" applyAlignment="1">
      <alignment horizontal="center"/>
    </xf>
    <xf numFmtId="166" fontId="32" fillId="29" borderId="69" xfId="5" applyNumberFormat="1" applyFont="1" applyFill="1" applyBorder="1" applyAlignment="1">
      <alignment horizontal="center" wrapText="1"/>
    </xf>
    <xf numFmtId="0" fontId="32" fillId="29" borderId="69" xfId="5" applyFont="1" applyFill="1" applyBorder="1" applyAlignment="1">
      <alignment horizontal="center"/>
    </xf>
    <xf numFmtId="0" fontId="32" fillId="29" borderId="70" xfId="5" applyFont="1" applyFill="1" applyBorder="1" applyAlignment="1">
      <alignment horizontal="center" wrapText="1"/>
    </xf>
    <xf numFmtId="0" fontId="32" fillId="29" borderId="71" xfId="5" applyFont="1" applyFill="1" applyBorder="1" applyAlignment="1">
      <alignment horizontal="center"/>
    </xf>
    <xf numFmtId="0" fontId="32" fillId="29" borderId="72" xfId="5" applyFont="1" applyFill="1" applyBorder="1" applyAlignment="1">
      <alignment horizontal="center"/>
    </xf>
    <xf numFmtId="0" fontId="32" fillId="29" borderId="73" xfId="5" applyFont="1" applyFill="1" applyBorder="1" applyAlignment="1">
      <alignment horizontal="center" wrapText="1"/>
    </xf>
    <xf numFmtId="166" fontId="32" fillId="29" borderId="74" xfId="5" applyNumberFormat="1" applyFont="1" applyFill="1" applyBorder="1" applyAlignment="1">
      <alignment horizontal="center"/>
    </xf>
    <xf numFmtId="166" fontId="32" fillId="29" borderId="68" xfId="5" applyNumberFormat="1" applyFont="1" applyFill="1" applyBorder="1" applyAlignment="1">
      <alignment horizontal="center"/>
    </xf>
    <xf numFmtId="0" fontId="32" fillId="29" borderId="75" xfId="5" applyFont="1" applyFill="1" applyBorder="1" applyAlignment="1">
      <alignment horizontal="center" wrapText="1"/>
    </xf>
    <xf numFmtId="0" fontId="41" fillId="0" borderId="0" xfId="5" applyFont="1"/>
    <xf numFmtId="0" fontId="42" fillId="0" borderId="0" xfId="5" applyFont="1" applyAlignment="1">
      <alignment wrapText="1"/>
    </xf>
    <xf numFmtId="0" fontId="30" fillId="0" borderId="0" xfId="5" applyFont="1" applyAlignment="1">
      <alignment horizontal="center"/>
    </xf>
    <xf numFmtId="0" fontId="43" fillId="31" borderId="76" xfId="5" applyFont="1" applyFill="1" applyBorder="1" applyAlignment="1">
      <alignment horizontal="center"/>
    </xf>
    <xf numFmtId="0" fontId="43" fillId="31" borderId="52" xfId="5" applyFont="1" applyFill="1" applyBorder="1" applyAlignment="1">
      <alignment horizontal="left"/>
    </xf>
    <xf numFmtId="2" fontId="43" fillId="31" borderId="52" xfId="5" applyNumberFormat="1" applyFont="1" applyFill="1" applyBorder="1" applyAlignment="1">
      <alignment horizontal="center"/>
    </xf>
    <xf numFmtId="3" fontId="43" fillId="31" borderId="52" xfId="5" applyNumberFormat="1" applyFont="1" applyFill="1" applyBorder="1" applyAlignment="1">
      <alignment horizontal="center"/>
    </xf>
    <xf numFmtId="1" fontId="43" fillId="31" borderId="52" xfId="5" applyNumberFormat="1" applyFont="1" applyFill="1" applyBorder="1" applyAlignment="1">
      <alignment horizontal="center"/>
    </xf>
    <xf numFmtId="166" fontId="43" fillId="31" borderId="52" xfId="5" applyNumberFormat="1" applyFont="1" applyFill="1" applyBorder="1" applyAlignment="1">
      <alignment horizontal="right"/>
    </xf>
    <xf numFmtId="166" fontId="43" fillId="31" borderId="52" xfId="5" applyNumberFormat="1" applyFont="1" applyFill="1" applyBorder="1"/>
    <xf numFmtId="166" fontId="43" fillId="31" borderId="65" xfId="5" applyNumberFormat="1" applyFont="1" applyFill="1" applyBorder="1" applyAlignment="1">
      <alignment horizontal="right"/>
    </xf>
    <xf numFmtId="7" fontId="43" fillId="31" borderId="52" xfId="5" applyNumberFormat="1" applyFont="1" applyFill="1" applyBorder="1" applyAlignment="1">
      <alignment horizontal="right"/>
    </xf>
    <xf numFmtId="2" fontId="43" fillId="31" borderId="66" xfId="5" applyNumberFormat="1" applyFont="1" applyFill="1" applyBorder="1" applyAlignment="1">
      <alignment horizontal="center"/>
    </xf>
    <xf numFmtId="166" fontId="43" fillId="31" borderId="65" xfId="5" applyNumberFormat="1" applyFont="1" applyFill="1" applyBorder="1"/>
    <xf numFmtId="0" fontId="1" fillId="30" borderId="76" xfId="5" applyFont="1" applyFill="1" applyBorder="1" applyAlignment="1" applyProtection="1">
      <alignment horizontal="center"/>
      <protection locked="0"/>
    </xf>
    <xf numFmtId="2" fontId="1" fillId="30" borderId="52" xfId="5" applyNumberFormat="1" applyFont="1" applyFill="1" applyBorder="1" applyAlignment="1" applyProtection="1">
      <alignment horizontal="center"/>
      <protection locked="0"/>
    </xf>
    <xf numFmtId="3" fontId="1" fillId="30" borderId="52" xfId="5" applyNumberFormat="1" applyFont="1" applyFill="1" applyBorder="1" applyAlignment="1" applyProtection="1">
      <alignment horizontal="center"/>
      <protection locked="0"/>
    </xf>
    <xf numFmtId="1" fontId="1" fillId="30" borderId="52" xfId="5" applyNumberFormat="1" applyFont="1" applyFill="1" applyBorder="1" applyAlignment="1" applyProtection="1">
      <alignment horizontal="center"/>
      <protection locked="0"/>
    </xf>
    <xf numFmtId="166" fontId="1" fillId="30" borderId="52" xfId="5" applyNumberFormat="1" applyFont="1" applyFill="1" applyBorder="1" applyAlignment="1" applyProtection="1">
      <alignment horizontal="right"/>
      <protection locked="0"/>
    </xf>
    <xf numFmtId="166" fontId="1" fillId="3" borderId="52" xfId="5" applyNumberFormat="1" applyFont="1" applyFill="1" applyBorder="1" applyAlignment="1">
      <alignment horizontal="right"/>
    </xf>
    <xf numFmtId="2" fontId="1" fillId="0" borderId="52" xfId="5" applyNumberFormat="1" applyFont="1" applyBorder="1" applyAlignment="1">
      <alignment horizontal="center"/>
    </xf>
    <xf numFmtId="166" fontId="1" fillId="0" borderId="65" xfId="5" applyNumberFormat="1" applyFont="1" applyBorder="1" applyAlignment="1">
      <alignment horizontal="right"/>
    </xf>
    <xf numFmtId="7" fontId="1" fillId="0" borderId="52" xfId="5" applyNumberFormat="1" applyFont="1" applyBorder="1" applyAlignment="1">
      <alignment horizontal="right"/>
    </xf>
    <xf numFmtId="2" fontId="1" fillId="0" borderId="66" xfId="5" applyNumberFormat="1" applyFont="1" applyBorder="1" applyAlignment="1">
      <alignment horizontal="center"/>
    </xf>
    <xf numFmtId="166" fontId="1" fillId="0" borderId="65" xfId="5" applyNumberFormat="1" applyFont="1" applyBorder="1"/>
    <xf numFmtId="0" fontId="34" fillId="0" borderId="52" xfId="5" applyFont="1" applyBorder="1"/>
    <xf numFmtId="2" fontId="1" fillId="0" borderId="0" xfId="5" applyNumberFormat="1" applyFont="1" applyAlignment="1">
      <alignment horizontal="center"/>
    </xf>
    <xf numFmtId="3" fontId="1" fillId="0" borderId="0" xfId="5" applyNumberFormat="1" applyFont="1" applyAlignment="1">
      <alignment horizontal="center"/>
    </xf>
    <xf numFmtId="166" fontId="44" fillId="0" borderId="17" xfId="6" applyNumberFormat="1" applyFont="1" applyBorder="1"/>
    <xf numFmtId="0" fontId="44" fillId="0" borderId="18" xfId="6" applyFont="1" applyBorder="1"/>
    <xf numFmtId="0" fontId="44" fillId="0" borderId="0" xfId="6" applyFont="1"/>
    <xf numFmtId="0" fontId="44" fillId="0" borderId="1" xfId="6" applyFont="1" applyBorder="1"/>
    <xf numFmtId="166" fontId="44" fillId="30" borderId="1" xfId="6" applyNumberFormat="1" applyFont="1" applyFill="1" applyBorder="1"/>
    <xf numFmtId="0" fontId="46" fillId="0" borderId="1" xfId="6" applyFont="1" applyBorder="1" applyAlignment="1">
      <alignment horizontal="center"/>
    </xf>
    <xf numFmtId="0" fontId="46" fillId="0" borderId="0" xfId="6" applyFont="1" applyAlignment="1">
      <alignment horizontal="center"/>
    </xf>
    <xf numFmtId="0" fontId="46" fillId="0" borderId="0" xfId="6" applyFont="1"/>
    <xf numFmtId="0" fontId="44" fillId="0" borderId="0" xfId="6" applyFont="1" applyAlignment="1">
      <alignment horizontal="center"/>
    </xf>
    <xf numFmtId="166" fontId="44" fillId="0" borderId="21" xfId="6" applyNumberFormat="1" applyFont="1" applyBorder="1"/>
    <xf numFmtId="0" fontId="44" fillId="0" borderId="22" xfId="6" applyFont="1" applyBorder="1"/>
    <xf numFmtId="0" fontId="47" fillId="0" borderId="3" xfId="6" applyFont="1" applyBorder="1"/>
    <xf numFmtId="0" fontId="47" fillId="0" borderId="45" xfId="6" applyFont="1" applyBorder="1"/>
    <xf numFmtId="0" fontId="48" fillId="0" borderId="45" xfId="6" applyFont="1" applyBorder="1" applyAlignment="1">
      <alignment horizontal="center"/>
    </xf>
    <xf numFmtId="0" fontId="48" fillId="0" borderId="46" xfId="6" applyFont="1" applyBorder="1" applyAlignment="1">
      <alignment horizontal="center"/>
    </xf>
    <xf numFmtId="0" fontId="48" fillId="0" borderId="0" xfId="6" applyFont="1" applyAlignment="1">
      <alignment horizontal="center"/>
    </xf>
    <xf numFmtId="0" fontId="44" fillId="0" borderId="45" xfId="6" applyFont="1" applyBorder="1"/>
    <xf numFmtId="0" fontId="44" fillId="0" borderId="46" xfId="6" applyFont="1" applyBorder="1"/>
    <xf numFmtId="0" fontId="49" fillId="0" borderId="5" xfId="6" applyFont="1" applyBorder="1" applyAlignment="1">
      <alignment horizontal="center"/>
    </xf>
    <xf numFmtId="0" fontId="50" fillId="0" borderId="0" xfId="6" applyFont="1" applyAlignment="1">
      <alignment horizontal="center"/>
    </xf>
    <xf numFmtId="0" fontId="44" fillId="0" borderId="5" xfId="6" applyFont="1" applyBorder="1"/>
    <xf numFmtId="0" fontId="46" fillId="0" borderId="4" xfId="6" applyFont="1" applyBorder="1" applyAlignment="1">
      <alignment horizontal="center"/>
    </xf>
    <xf numFmtId="0" fontId="46" fillId="0" borderId="5" xfId="6" applyFont="1" applyBorder="1" applyAlignment="1">
      <alignment horizontal="center"/>
    </xf>
    <xf numFmtId="0" fontId="46" fillId="0" borderId="11" xfId="6" applyFont="1" applyBorder="1" applyAlignment="1">
      <alignment horizontal="center" wrapText="1"/>
    </xf>
    <xf numFmtId="0" fontId="46" fillId="0" borderId="12" xfId="6" applyFont="1" applyBorder="1" applyAlignment="1">
      <alignment horizontal="center" wrapText="1"/>
    </xf>
    <xf numFmtId="0" fontId="46" fillId="0" borderId="12" xfId="6" applyFont="1" applyBorder="1" applyAlignment="1">
      <alignment horizontal="center"/>
    </xf>
    <xf numFmtId="0" fontId="33" fillId="29" borderId="4" xfId="6" applyFont="1" applyFill="1" applyBorder="1" applyAlignment="1">
      <alignment horizontal="right" wrapText="1"/>
    </xf>
    <xf numFmtId="0" fontId="33" fillId="29" borderId="0" xfId="6" applyFont="1" applyFill="1" applyAlignment="1">
      <alignment horizontal="right"/>
    </xf>
    <xf numFmtId="0" fontId="33" fillId="29" borderId="5" xfId="6" applyFont="1" applyFill="1" applyBorder="1" applyAlignment="1">
      <alignment horizontal="right"/>
    </xf>
    <xf numFmtId="0" fontId="52" fillId="0" borderId="0" xfId="6" applyFont="1" applyAlignment="1">
      <alignment horizontal="center" wrapText="1"/>
    </xf>
    <xf numFmtId="0" fontId="52" fillId="0" borderId="5" xfId="6" applyFont="1" applyBorder="1" applyAlignment="1">
      <alignment horizontal="center" wrapText="1"/>
    </xf>
    <xf numFmtId="0" fontId="33" fillId="29" borderId="3" xfId="6" applyFont="1" applyFill="1" applyBorder="1" applyAlignment="1">
      <alignment horizontal="right" wrapText="1"/>
    </xf>
    <xf numFmtId="0" fontId="33" fillId="29" borderId="45" xfId="6" applyFont="1" applyFill="1" applyBorder="1" applyAlignment="1">
      <alignment horizontal="right"/>
    </xf>
    <xf numFmtId="0" fontId="33" fillId="29" borderId="46" xfId="6" applyFont="1" applyFill="1" applyBorder="1" applyAlignment="1">
      <alignment horizontal="right"/>
    </xf>
    <xf numFmtId="0" fontId="33" fillId="29" borderId="5" xfId="6" applyFont="1" applyFill="1" applyBorder="1" applyAlignment="1">
      <alignment horizontal="center"/>
    </xf>
    <xf numFmtId="0" fontId="52" fillId="0" borderId="4" xfId="6" applyFont="1" applyBorder="1" applyAlignment="1">
      <alignment horizontal="center" wrapText="1"/>
    </xf>
    <xf numFmtId="0" fontId="51" fillId="0" borderId="0" xfId="6" applyFont="1" applyAlignment="1">
      <alignment horizontal="center" wrapText="1"/>
    </xf>
    <xf numFmtId="0" fontId="33" fillId="29" borderId="0" xfId="6" quotePrefix="1" applyFont="1" applyFill="1" applyAlignment="1">
      <alignment horizontal="right"/>
    </xf>
    <xf numFmtId="0" fontId="52" fillId="0" borderId="13" xfId="6" applyFont="1" applyBorder="1" applyAlignment="1">
      <alignment horizontal="center" wrapText="1"/>
    </xf>
    <xf numFmtId="0" fontId="53" fillId="0" borderId="0" xfId="6" applyFont="1" applyAlignment="1">
      <alignment horizontal="center" wrapText="1"/>
    </xf>
    <xf numFmtId="0" fontId="44" fillId="0" borderId="12" xfId="6" applyFont="1" applyBorder="1"/>
    <xf numFmtId="0" fontId="52" fillId="0" borderId="44" xfId="6" applyFont="1" applyBorder="1" applyAlignment="1">
      <alignment horizontal="center" wrapText="1"/>
    </xf>
    <xf numFmtId="0" fontId="47" fillId="0" borderId="0" xfId="6" applyFont="1" applyAlignment="1">
      <alignment horizontal="center"/>
    </xf>
    <xf numFmtId="0" fontId="54" fillId="29" borderId="4" xfId="6" applyFont="1" applyFill="1" applyBorder="1" applyAlignment="1">
      <alignment horizontal="right"/>
    </xf>
    <xf numFmtId="0" fontId="54" fillId="29" borderId="0" xfId="6" applyFont="1" applyFill="1" applyAlignment="1">
      <alignment horizontal="right"/>
    </xf>
    <xf numFmtId="0" fontId="45" fillId="29" borderId="0" xfId="6" applyFont="1" applyFill="1" applyAlignment="1">
      <alignment horizontal="right" wrapText="1"/>
    </xf>
    <xf numFmtId="0" fontId="45" fillId="29" borderId="0" xfId="6" applyFont="1" applyFill="1" applyAlignment="1">
      <alignment horizontal="right"/>
    </xf>
    <xf numFmtId="0" fontId="45" fillId="29" borderId="5" xfId="6" applyFont="1" applyFill="1" applyBorder="1" applyAlignment="1">
      <alignment horizontal="right"/>
    </xf>
    <xf numFmtId="0" fontId="45" fillId="29" borderId="4" xfId="6" applyFont="1" applyFill="1" applyBorder="1" applyAlignment="1">
      <alignment horizontal="right"/>
    </xf>
    <xf numFmtId="0" fontId="45" fillId="29" borderId="0" xfId="6" quotePrefix="1" applyFont="1" applyFill="1" applyAlignment="1">
      <alignment horizontal="right"/>
    </xf>
    <xf numFmtId="0" fontId="45" fillId="29" borderId="5" xfId="6" quotePrefix="1" applyFont="1" applyFill="1" applyBorder="1" applyAlignment="1">
      <alignment horizontal="right"/>
    </xf>
    <xf numFmtId="0" fontId="52" fillId="0" borderId="23" xfId="6" applyFont="1" applyBorder="1" applyAlignment="1">
      <alignment horizontal="center" wrapText="1"/>
    </xf>
    <xf numFmtId="0" fontId="52" fillId="0" borderId="25" xfId="6" applyFont="1" applyBorder="1" applyAlignment="1">
      <alignment horizontal="center" wrapText="1"/>
    </xf>
    <xf numFmtId="167" fontId="46" fillId="0" borderId="4" xfId="6" applyNumberFormat="1" applyFont="1" applyBorder="1"/>
    <xf numFmtId="166" fontId="46" fillId="0" borderId="0" xfId="6" applyNumberFormat="1" applyFont="1"/>
    <xf numFmtId="172" fontId="46" fillId="0" borderId="0" xfId="6" applyNumberFormat="1" applyFont="1"/>
    <xf numFmtId="167" fontId="55" fillId="0" borderId="3" xfId="6" applyNumberFormat="1" applyFont="1" applyBorder="1"/>
    <xf numFmtId="166" fontId="55" fillId="0" borderId="45" xfId="6" applyNumberFormat="1" applyFont="1" applyBorder="1"/>
    <xf numFmtId="1" fontId="55" fillId="0" borderId="3" xfId="6" applyNumberFormat="1" applyFont="1" applyBorder="1" applyAlignment="1">
      <alignment horizontal="center"/>
    </xf>
    <xf numFmtId="166" fontId="55" fillId="0" borderId="45" xfId="6" applyNumberFormat="1" applyFont="1" applyBorder="1" applyAlignment="1">
      <alignment horizontal="center"/>
    </xf>
    <xf numFmtId="166" fontId="55" fillId="0" borderId="46" xfId="6" applyNumberFormat="1" applyFont="1" applyBorder="1" applyAlignment="1">
      <alignment horizontal="center"/>
    </xf>
    <xf numFmtId="166" fontId="55" fillId="0" borderId="5" xfId="6" applyNumberFormat="1" applyFont="1" applyBorder="1" applyAlignment="1">
      <alignment horizontal="center"/>
    </xf>
    <xf numFmtId="166" fontId="55" fillId="0" borderId="0" xfId="6" applyNumberFormat="1" applyFont="1" applyAlignment="1">
      <alignment horizontal="center"/>
    </xf>
    <xf numFmtId="166" fontId="55" fillId="0" borderId="29" xfId="6" applyNumberFormat="1" applyFont="1" applyBorder="1" applyAlignment="1">
      <alignment horizontal="center"/>
    </xf>
    <xf numFmtId="166" fontId="55" fillId="0" borderId="4" xfId="6" applyNumberFormat="1" applyFont="1" applyBorder="1" applyAlignment="1">
      <alignment horizontal="center"/>
    </xf>
    <xf numFmtId="166" fontId="55" fillId="0" borderId="38" xfId="6" applyNumberFormat="1" applyFont="1" applyBorder="1" applyAlignment="1">
      <alignment horizontal="center"/>
    </xf>
    <xf numFmtId="166" fontId="55" fillId="0" borderId="0" xfId="6" applyNumberFormat="1" applyFont="1"/>
    <xf numFmtId="166" fontId="44" fillId="0" borderId="38" xfId="6" applyNumberFormat="1" applyFont="1" applyBorder="1" applyAlignment="1">
      <alignment horizontal="center"/>
    </xf>
    <xf numFmtId="1" fontId="44" fillId="0" borderId="0" xfId="6" applyNumberFormat="1" applyFont="1" applyAlignment="1">
      <alignment horizontal="center"/>
    </xf>
    <xf numFmtId="167" fontId="55" fillId="0" borderId="4" xfId="6" applyNumberFormat="1" applyFont="1" applyBorder="1"/>
    <xf numFmtId="1" fontId="55" fillId="0" borderId="4" xfId="6" applyNumberFormat="1" applyFont="1" applyBorder="1" applyAlignment="1">
      <alignment horizontal="center"/>
    </xf>
    <xf numFmtId="7" fontId="44" fillId="0" borderId="0" xfId="6" applyNumberFormat="1" applyFont="1"/>
    <xf numFmtId="10" fontId="44" fillId="0" borderId="0" xfId="6" applyNumberFormat="1" applyFont="1"/>
    <xf numFmtId="0" fontId="44" fillId="0" borderId="0" xfId="6" applyFont="1" applyAlignment="1">
      <alignment horizontal="right"/>
    </xf>
    <xf numFmtId="0" fontId="44" fillId="0" borderId="0" xfId="6" applyFont="1" applyAlignment="1">
      <alignment horizontal="left"/>
    </xf>
    <xf numFmtId="2" fontId="44" fillId="0" borderId="0" xfId="6" applyNumberFormat="1" applyFont="1"/>
    <xf numFmtId="37" fontId="44" fillId="0" borderId="0" xfId="6" applyNumberFormat="1" applyFont="1"/>
    <xf numFmtId="5" fontId="44" fillId="0" borderId="0" xfId="6" applyNumberFormat="1" applyFont="1"/>
    <xf numFmtId="167" fontId="46" fillId="0" borderId="11" xfId="6" applyNumberFormat="1" applyFont="1" applyBorder="1"/>
    <xf numFmtId="166" fontId="46" fillId="0" borderId="12" xfId="6" applyNumberFormat="1" applyFont="1" applyBorder="1"/>
    <xf numFmtId="172" fontId="46" fillId="0" borderId="12" xfId="6" applyNumberFormat="1" applyFont="1" applyBorder="1"/>
    <xf numFmtId="167" fontId="55" fillId="0" borderId="11" xfId="6" applyNumberFormat="1" applyFont="1" applyBorder="1"/>
    <xf numFmtId="166" fontId="55" fillId="0" borderId="12" xfId="6" applyNumberFormat="1" applyFont="1" applyBorder="1"/>
    <xf numFmtId="1" fontId="55" fillId="0" borderId="11" xfId="6" applyNumberFormat="1" applyFont="1" applyBorder="1" applyAlignment="1">
      <alignment horizontal="center"/>
    </xf>
    <xf numFmtId="166" fontId="55" fillId="0" borderId="12" xfId="6" applyNumberFormat="1" applyFont="1" applyBorder="1" applyAlignment="1">
      <alignment horizontal="center"/>
    </xf>
    <xf numFmtId="166" fontId="55" fillId="0" borderId="13" xfId="6" applyNumberFormat="1" applyFont="1" applyBorder="1" applyAlignment="1">
      <alignment horizontal="center"/>
    </xf>
    <xf numFmtId="166" fontId="55" fillId="0" borderId="30" xfId="6" applyNumberFormat="1" applyFont="1" applyBorder="1" applyAlignment="1">
      <alignment horizontal="center"/>
    </xf>
    <xf numFmtId="166" fontId="55" fillId="0" borderId="11" xfId="6" applyNumberFormat="1" applyFont="1" applyBorder="1" applyAlignment="1">
      <alignment horizontal="center"/>
    </xf>
    <xf numFmtId="166" fontId="44" fillId="0" borderId="30" xfId="6" applyNumberFormat="1" applyFont="1" applyBorder="1" applyAlignment="1">
      <alignment horizontal="center"/>
    </xf>
    <xf numFmtId="1" fontId="46" fillId="0" borderId="0" xfId="6" applyNumberFormat="1" applyFont="1" applyAlignment="1">
      <alignment horizontal="center"/>
    </xf>
    <xf numFmtId="173" fontId="44" fillId="0" borderId="0" xfId="6" applyNumberFormat="1" applyFont="1"/>
    <xf numFmtId="173" fontId="46" fillId="0" borderId="0" xfId="6" applyNumberFormat="1" applyFont="1" applyAlignment="1">
      <alignment horizontal="center"/>
    </xf>
    <xf numFmtId="173" fontId="46" fillId="0" borderId="0" xfId="6" applyNumberFormat="1" applyFont="1"/>
    <xf numFmtId="173" fontId="44" fillId="0" borderId="0" xfId="6" applyNumberFormat="1" applyFont="1" applyAlignment="1">
      <alignment horizontal="center"/>
    </xf>
    <xf numFmtId="0" fontId="56" fillId="0" borderId="0" xfId="5" applyFont="1"/>
    <xf numFmtId="0" fontId="58" fillId="0" borderId="0" xfId="9" applyFont="1"/>
    <xf numFmtId="0" fontId="10" fillId="0" borderId="0" xfId="9"/>
    <xf numFmtId="0" fontId="14" fillId="0" borderId="0" xfId="9" applyFont="1"/>
    <xf numFmtId="43" fontId="0" fillId="0" borderId="0" xfId="10" applyFont="1"/>
    <xf numFmtId="0" fontId="10" fillId="0" borderId="0" xfId="9" applyAlignment="1">
      <alignment horizontal="center"/>
    </xf>
    <xf numFmtId="0" fontId="10" fillId="14" borderId="3" xfId="9" applyFill="1" applyBorder="1"/>
    <xf numFmtId="0" fontId="3" fillId="14" borderId="45" xfId="9" applyFont="1" applyFill="1" applyBorder="1"/>
    <xf numFmtId="0" fontId="7" fillId="14" borderId="45" xfId="9" applyFont="1" applyFill="1" applyBorder="1"/>
    <xf numFmtId="0" fontId="10" fillId="14" borderId="45" xfId="9" applyFill="1" applyBorder="1"/>
    <xf numFmtId="0" fontId="10" fillId="14" borderId="46" xfId="9" applyFill="1" applyBorder="1"/>
    <xf numFmtId="0" fontId="10" fillId="32" borderId="3" xfId="9" applyFill="1" applyBorder="1" applyAlignment="1">
      <alignment horizontal="center"/>
    </xf>
    <xf numFmtId="0" fontId="3" fillId="32" borderId="45" xfId="9" applyFont="1" applyFill="1" applyBorder="1"/>
    <xf numFmtId="0" fontId="7" fillId="32" borderId="45" xfId="9" applyFont="1" applyFill="1" applyBorder="1"/>
    <xf numFmtId="0" fontId="10" fillId="32" borderId="45" xfId="9" applyFill="1" applyBorder="1"/>
    <xf numFmtId="0" fontId="10" fillId="32" borderId="46" xfId="9" applyFill="1" applyBorder="1"/>
    <xf numFmtId="0" fontId="10" fillId="0" borderId="29" xfId="9" applyBorder="1"/>
    <xf numFmtId="0" fontId="3" fillId="0" borderId="0" xfId="9" applyFont="1" applyAlignment="1">
      <alignment horizontal="center"/>
    </xf>
    <xf numFmtId="0" fontId="3" fillId="14" borderId="4" xfId="9" applyFont="1" applyFill="1" applyBorder="1" applyAlignment="1">
      <alignment wrapText="1"/>
    </xf>
    <xf numFmtId="0" fontId="3" fillId="14" borderId="0" xfId="9" applyFont="1" applyFill="1" applyAlignment="1">
      <alignment horizontal="center" wrapText="1"/>
    </xf>
    <xf numFmtId="0" fontId="3" fillId="14" borderId="5" xfId="9" applyFont="1" applyFill="1" applyBorder="1" applyAlignment="1">
      <alignment horizontal="center" wrapText="1"/>
    </xf>
    <xf numFmtId="43" fontId="0" fillId="0" borderId="0" xfId="10" applyFont="1" applyAlignment="1">
      <alignment wrapText="1"/>
    </xf>
    <xf numFmtId="0" fontId="10" fillId="0" borderId="0" xfId="9" applyAlignment="1">
      <alignment wrapText="1"/>
    </xf>
    <xf numFmtId="0" fontId="3" fillId="32" borderId="4" xfId="9" applyFont="1" applyFill="1" applyBorder="1" applyAlignment="1">
      <alignment horizontal="center" wrapText="1"/>
    </xf>
    <xf numFmtId="0" fontId="3" fillId="32" borderId="0" xfId="9" applyFont="1" applyFill="1" applyAlignment="1">
      <alignment horizontal="center" wrapText="1"/>
    </xf>
    <xf numFmtId="0" fontId="3" fillId="32" borderId="5" xfId="9" applyFont="1" applyFill="1" applyBorder="1" applyAlignment="1">
      <alignment horizontal="center" wrapText="1"/>
    </xf>
    <xf numFmtId="0" fontId="3" fillId="0" borderId="38" xfId="9" applyFont="1" applyBorder="1" applyAlignment="1">
      <alignment wrapText="1"/>
    </xf>
    <xf numFmtId="0" fontId="3" fillId="0" borderId="3" xfId="9" applyFont="1" applyBorder="1"/>
    <xf numFmtId="0" fontId="3" fillId="0" borderId="45" xfId="9" applyFont="1" applyBorder="1" applyAlignment="1">
      <alignment horizontal="center" wrapText="1"/>
    </xf>
    <xf numFmtId="0" fontId="10" fillId="0" borderId="45" xfId="9" applyBorder="1" applyAlignment="1">
      <alignment wrapText="1"/>
    </xf>
    <xf numFmtId="0" fontId="10" fillId="0" borderId="46" xfId="9" applyBorder="1" applyAlignment="1">
      <alignment wrapText="1"/>
    </xf>
    <xf numFmtId="0" fontId="3" fillId="0" borderId="30" xfId="9" applyFont="1" applyBorder="1" applyAlignment="1">
      <alignment wrapText="1"/>
    </xf>
    <xf numFmtId="0" fontId="10" fillId="0" borderId="11" xfId="9" applyBorder="1" applyAlignment="1">
      <alignment horizontal="center" wrapText="1"/>
    </xf>
    <xf numFmtId="0" fontId="10" fillId="0" borderId="12" xfId="9" applyBorder="1" applyAlignment="1">
      <alignment horizontal="center" wrapText="1"/>
    </xf>
    <xf numFmtId="0" fontId="10" fillId="0" borderId="13" xfId="9" applyBorder="1" applyAlignment="1">
      <alignment horizontal="center" wrapText="1"/>
    </xf>
    <xf numFmtId="0" fontId="10" fillId="0" borderId="0" xfId="9" applyAlignment="1">
      <alignment horizontal="center" wrapText="1"/>
    </xf>
    <xf numFmtId="0" fontId="28" fillId="29" borderId="0" xfId="9" applyFont="1" applyFill="1" applyAlignment="1">
      <alignment wrapText="1"/>
    </xf>
    <xf numFmtId="0" fontId="16" fillId="29" borderId="3" xfId="11" applyFont="1" applyFill="1" applyBorder="1" applyAlignment="1">
      <alignment horizontal="center" wrapText="1"/>
    </xf>
    <xf numFmtId="0" fontId="16" fillId="29" borderId="46" xfId="11" applyFont="1" applyFill="1" applyBorder="1" applyAlignment="1">
      <alignment horizontal="center" wrapText="1"/>
    </xf>
    <xf numFmtId="0" fontId="10" fillId="0" borderId="4" xfId="9" applyBorder="1" applyAlignment="1">
      <alignment wrapText="1"/>
    </xf>
    <xf numFmtId="0" fontId="10" fillId="0" borderId="5" xfId="9" applyBorder="1" applyAlignment="1">
      <alignment horizontal="center" wrapText="1"/>
    </xf>
    <xf numFmtId="0" fontId="10" fillId="0" borderId="4" xfId="9" applyBorder="1" applyAlignment="1">
      <alignment horizontal="center" wrapText="1"/>
    </xf>
    <xf numFmtId="43" fontId="0" fillId="0" borderId="38" xfId="10" applyFont="1" applyBorder="1" applyAlignment="1">
      <alignment wrapText="1"/>
    </xf>
    <xf numFmtId="0" fontId="10" fillId="0" borderId="4" xfId="9" applyBorder="1"/>
    <xf numFmtId="174" fontId="6" fillId="0" borderId="3" xfId="10" applyNumberFormat="1" applyFont="1" applyBorder="1"/>
    <xf numFmtId="174" fontId="0" fillId="0" borderId="45" xfId="10" applyNumberFormat="1" applyFont="1" applyBorder="1"/>
    <xf numFmtId="43" fontId="0" fillId="0" borderId="45" xfId="10" applyFont="1" applyBorder="1"/>
    <xf numFmtId="10" fontId="0" fillId="0" borderId="46" xfId="12" applyNumberFormat="1" applyFont="1" applyBorder="1"/>
    <xf numFmtId="0" fontId="10" fillId="0" borderId="45" xfId="9" applyBorder="1"/>
    <xf numFmtId="174" fontId="0" fillId="0" borderId="4" xfId="10" applyNumberFormat="1" applyFont="1" applyBorder="1" applyAlignment="1">
      <alignment horizontal="center" wrapText="1"/>
    </xf>
    <xf numFmtId="174" fontId="0" fillId="0" borderId="5" xfId="10" applyNumberFormat="1" applyFont="1" applyBorder="1" applyAlignment="1">
      <alignment horizontal="center" wrapText="1"/>
    </xf>
    <xf numFmtId="167" fontId="10" fillId="0" borderId="0" xfId="9" applyNumberFormat="1" applyAlignment="1">
      <alignment horizontal="center"/>
    </xf>
    <xf numFmtId="0" fontId="10" fillId="0" borderId="4" xfId="9" applyBorder="1" applyAlignment="1">
      <alignment horizontal="center"/>
    </xf>
    <xf numFmtId="10" fontId="10" fillId="0" borderId="0" xfId="9" applyNumberFormat="1" applyAlignment="1">
      <alignment horizontal="center"/>
    </xf>
    <xf numFmtId="10" fontId="10" fillId="0" borderId="5" xfId="9" applyNumberFormat="1" applyBorder="1" applyAlignment="1">
      <alignment horizontal="center"/>
    </xf>
    <xf numFmtId="174" fontId="0" fillId="0" borderId="4" xfId="10" applyNumberFormat="1" applyFont="1" applyBorder="1" applyAlignment="1">
      <alignment horizontal="right"/>
    </xf>
    <xf numFmtId="0" fontId="10" fillId="0" borderId="0" xfId="9" applyAlignment="1">
      <alignment horizontal="right"/>
    </xf>
    <xf numFmtId="10" fontId="0" fillId="0" borderId="5" xfId="12" applyNumberFormat="1" applyFont="1" applyBorder="1" applyAlignment="1">
      <alignment horizontal="right"/>
    </xf>
    <xf numFmtId="174" fontId="0" fillId="0" borderId="4" xfId="10" applyNumberFormat="1" applyFont="1" applyBorder="1"/>
    <xf numFmtId="174" fontId="0" fillId="0" borderId="0" xfId="10" applyNumberFormat="1" applyFont="1"/>
    <xf numFmtId="10" fontId="0" fillId="0" borderId="5" xfId="12" applyNumberFormat="1" applyFont="1" applyBorder="1"/>
    <xf numFmtId="10" fontId="10" fillId="0" borderId="5" xfId="9" applyNumberFormat="1" applyBorder="1"/>
    <xf numFmtId="10" fontId="10" fillId="0" borderId="0" xfId="9" applyNumberFormat="1"/>
    <xf numFmtId="0" fontId="10" fillId="0" borderId="11" xfId="9" applyBorder="1"/>
    <xf numFmtId="174" fontId="0" fillId="0" borderId="11" xfId="10" applyNumberFormat="1" applyFont="1" applyBorder="1"/>
    <xf numFmtId="174" fontId="0" fillId="0" borderId="12" xfId="10" applyNumberFormat="1" applyFont="1" applyBorder="1"/>
    <xf numFmtId="43" fontId="0" fillId="0" borderId="12" xfId="10" applyFont="1" applyBorder="1"/>
    <xf numFmtId="10" fontId="10" fillId="0" borderId="13" xfId="9" applyNumberFormat="1" applyBorder="1"/>
    <xf numFmtId="0" fontId="10" fillId="0" borderId="11" xfId="9" applyBorder="1" applyAlignment="1">
      <alignment wrapText="1"/>
    </xf>
    <xf numFmtId="0" fontId="10" fillId="0" borderId="12" xfId="9" applyBorder="1"/>
    <xf numFmtId="10" fontId="10" fillId="0" borderId="12" xfId="9" applyNumberFormat="1" applyBorder="1" applyAlignment="1">
      <alignment horizontal="center"/>
    </xf>
    <xf numFmtId="10" fontId="10" fillId="0" borderId="13" xfId="9" applyNumberFormat="1" applyBorder="1" applyAlignment="1">
      <alignment horizontal="center"/>
    </xf>
    <xf numFmtId="167" fontId="10" fillId="0" borderId="0" xfId="9" applyNumberFormat="1" applyAlignment="1">
      <alignment wrapText="1"/>
    </xf>
    <xf numFmtId="0" fontId="3" fillId="0" borderId="26" xfId="9" applyFont="1" applyBorder="1"/>
    <xf numFmtId="9" fontId="10" fillId="0" borderId="27" xfId="9" applyNumberFormat="1" applyBorder="1" applyAlignment="1">
      <alignment horizontal="center"/>
    </xf>
    <xf numFmtId="0" fontId="10" fillId="0" borderId="28" xfId="9" applyBorder="1"/>
    <xf numFmtId="0" fontId="10" fillId="0" borderId="46" xfId="9" applyBorder="1"/>
    <xf numFmtId="0" fontId="10" fillId="14" borderId="4" xfId="9" applyFill="1" applyBorder="1" applyAlignment="1">
      <alignment horizontal="center"/>
    </xf>
    <xf numFmtId="0" fontId="10" fillId="32" borderId="0" xfId="9" applyFill="1" applyAlignment="1">
      <alignment horizontal="center"/>
    </xf>
    <xf numFmtId="0" fontId="10" fillId="0" borderId="5" xfId="9" applyBorder="1"/>
    <xf numFmtId="10" fontId="10" fillId="0" borderId="11" xfId="9" applyNumberFormat="1" applyBorder="1" applyAlignment="1">
      <alignment horizontal="center"/>
    </xf>
    <xf numFmtId="0" fontId="10" fillId="0" borderId="13" xfId="9" applyBorder="1"/>
    <xf numFmtId="174" fontId="0" fillId="0" borderId="11" xfId="10" applyNumberFormat="1" applyFont="1" applyBorder="1" applyAlignment="1">
      <alignment horizontal="center" wrapText="1"/>
    </xf>
    <xf numFmtId="174" fontId="0" fillId="0" borderId="13" xfId="10" applyNumberFormat="1" applyFont="1" applyBorder="1" applyAlignment="1">
      <alignment horizontal="center" wrapText="1"/>
    </xf>
    <xf numFmtId="0" fontId="10" fillId="0" borderId="12" xfId="9" applyBorder="1" applyAlignment="1">
      <alignment horizontal="center"/>
    </xf>
    <xf numFmtId="43" fontId="0" fillId="0" borderId="30" xfId="10" applyFont="1" applyBorder="1" applyAlignment="1">
      <alignment wrapText="1"/>
    </xf>
    <xf numFmtId="174" fontId="0" fillId="0" borderId="3" xfId="10" applyNumberFormat="1" applyFont="1" applyBorder="1" applyAlignment="1">
      <alignment horizontal="center" wrapText="1"/>
    </xf>
    <xf numFmtId="174" fontId="0" fillId="0" borderId="46" xfId="10" applyNumberFormat="1" applyFont="1" applyBorder="1" applyAlignment="1">
      <alignment horizontal="center" wrapText="1"/>
    </xf>
    <xf numFmtId="0" fontId="10" fillId="0" borderId="45" xfId="9" applyBorder="1" applyAlignment="1">
      <alignment horizontal="center" wrapText="1"/>
    </xf>
    <xf numFmtId="174" fontId="0" fillId="0" borderId="45" xfId="10" applyNumberFormat="1" applyFont="1" applyBorder="1" applyAlignment="1">
      <alignment horizontal="center" wrapText="1"/>
    </xf>
    <xf numFmtId="167" fontId="10" fillId="0" borderId="45" xfId="9" applyNumberFormat="1" applyBorder="1" applyAlignment="1">
      <alignment horizontal="center" wrapText="1"/>
    </xf>
    <xf numFmtId="175" fontId="6" fillId="0" borderId="45" xfId="10" applyNumberFormat="1" applyFont="1" applyBorder="1" applyAlignment="1">
      <alignment horizontal="center" wrapText="1"/>
    </xf>
    <xf numFmtId="0" fontId="10" fillId="0" borderId="46" xfId="9" applyBorder="1" applyAlignment="1">
      <alignment horizontal="center" wrapText="1"/>
    </xf>
    <xf numFmtId="167" fontId="10" fillId="0" borderId="0" xfId="9" applyNumberFormat="1" applyAlignment="1">
      <alignment horizontal="center" wrapText="1"/>
    </xf>
    <xf numFmtId="174" fontId="10" fillId="0" borderId="0" xfId="9" applyNumberFormat="1"/>
    <xf numFmtId="0" fontId="10" fillId="0" borderId="0" xfId="11" applyAlignment="1">
      <alignment horizontal="center"/>
    </xf>
    <xf numFmtId="167" fontId="10" fillId="0" borderId="0" xfId="11" applyNumberFormat="1" applyAlignment="1">
      <alignment horizontal="center" wrapText="1"/>
    </xf>
    <xf numFmtId="174" fontId="0" fillId="0" borderId="12" xfId="10" applyNumberFormat="1" applyFont="1" applyBorder="1" applyAlignment="1">
      <alignment horizontal="center" wrapText="1"/>
    </xf>
    <xf numFmtId="167" fontId="10" fillId="0" borderId="12" xfId="9" applyNumberFormat="1" applyBorder="1" applyAlignment="1">
      <alignment horizontal="center" wrapText="1"/>
    </xf>
    <xf numFmtId="175" fontId="6" fillId="0" borderId="12" xfId="10" applyNumberFormat="1" applyFont="1" applyBorder="1" applyAlignment="1">
      <alignment horizontal="center" wrapText="1"/>
    </xf>
    <xf numFmtId="0" fontId="59" fillId="0" borderId="0" xfId="9" applyFont="1"/>
    <xf numFmtId="0" fontId="60" fillId="0" borderId="0" xfId="9" applyFont="1"/>
    <xf numFmtId="0" fontId="10" fillId="0" borderId="0" xfId="9" quotePrefix="1" applyAlignment="1">
      <alignment horizontal="center"/>
    </xf>
    <xf numFmtId="0" fontId="10" fillId="0" borderId="0" xfId="9" applyAlignment="1">
      <alignment horizontal="left"/>
    </xf>
    <xf numFmtId="0" fontId="57" fillId="0" borderId="0" xfId="8"/>
    <xf numFmtId="0" fontId="61" fillId="0" borderId="0" xfId="13" applyAlignment="1">
      <alignment horizontal="center"/>
    </xf>
    <xf numFmtId="0" fontId="62" fillId="0" borderId="0" xfId="13" applyFont="1"/>
    <xf numFmtId="0" fontId="61" fillId="0" borderId="0" xfId="13"/>
    <xf numFmtId="0" fontId="61" fillId="0" borderId="29" xfId="13" applyBorder="1"/>
    <xf numFmtId="0" fontId="63" fillId="0" borderId="3" xfId="13" applyFont="1" applyBorder="1" applyAlignment="1">
      <alignment horizontal="center" wrapText="1"/>
    </xf>
    <xf numFmtId="0" fontId="63" fillId="0" borderId="45" xfId="13" applyFont="1" applyBorder="1" applyAlignment="1">
      <alignment horizontal="center" wrapText="1"/>
    </xf>
    <xf numFmtId="0" fontId="63" fillId="0" borderId="46" xfId="13" applyFont="1" applyBorder="1" applyAlignment="1">
      <alignment horizontal="center" wrapText="1"/>
    </xf>
    <xf numFmtId="0" fontId="63" fillId="0" borderId="44" xfId="13" applyFont="1" applyBorder="1" applyAlignment="1">
      <alignment horizontal="center" wrapText="1"/>
    </xf>
    <xf numFmtId="0" fontId="3" fillId="0" borderId="30" xfId="13" applyFont="1" applyBorder="1" applyAlignment="1">
      <alignment wrapText="1"/>
    </xf>
    <xf numFmtId="0" fontId="61" fillId="0" borderId="12" xfId="13" applyBorder="1" applyAlignment="1">
      <alignment horizontal="center" wrapText="1"/>
    </xf>
    <xf numFmtId="0" fontId="61" fillId="0" borderId="11" xfId="13" applyBorder="1" applyAlignment="1">
      <alignment horizontal="center" wrapText="1"/>
    </xf>
    <xf numFmtId="0" fontId="61" fillId="0" borderId="13" xfId="13" applyBorder="1" applyAlignment="1">
      <alignment horizontal="center" wrapText="1"/>
    </xf>
    <xf numFmtId="0" fontId="61" fillId="0" borderId="3" xfId="13" applyBorder="1" applyAlignment="1">
      <alignment horizontal="center"/>
    </xf>
    <xf numFmtId="2" fontId="61" fillId="33" borderId="45" xfId="13" applyNumberFormat="1" applyFill="1" applyBorder="1"/>
    <xf numFmtId="4" fontId="0" fillId="33" borderId="45" xfId="14" applyFont="1" applyFill="1" applyBorder="1"/>
    <xf numFmtId="43" fontId="61" fillId="0" borderId="46" xfId="13" applyNumberFormat="1" applyBorder="1"/>
    <xf numFmtId="4" fontId="0" fillId="0" borderId="29" xfId="14" applyFont="1" applyBorder="1" applyAlignment="1">
      <alignment horizontal="center"/>
    </xf>
    <xf numFmtId="177" fontId="61" fillId="0" borderId="0" xfId="13" applyNumberFormat="1"/>
    <xf numFmtId="10" fontId="0" fillId="0" borderId="46" xfId="15" applyNumberFormat="1" applyFont="1" applyBorder="1"/>
    <xf numFmtId="174" fontId="0" fillId="0" borderId="29" xfId="10" applyNumberFormat="1" applyFont="1" applyBorder="1" applyAlignment="1">
      <alignment horizontal="center" wrapText="1"/>
    </xf>
    <xf numFmtId="0" fontId="61" fillId="0" borderId="4" xfId="13" applyBorder="1" applyAlignment="1">
      <alignment horizontal="center"/>
    </xf>
    <xf numFmtId="2" fontId="61" fillId="33" borderId="0" xfId="13" applyNumberFormat="1" applyFill="1"/>
    <xf numFmtId="43" fontId="61" fillId="0" borderId="5" xfId="13" applyNumberFormat="1" applyBorder="1"/>
    <xf numFmtId="4" fontId="0" fillId="0" borderId="0" xfId="14" applyFont="1" applyAlignment="1">
      <alignment horizontal="center"/>
    </xf>
    <xf numFmtId="4" fontId="0" fillId="0" borderId="38" xfId="14" applyFont="1" applyBorder="1" applyAlignment="1">
      <alignment horizontal="center"/>
    </xf>
    <xf numFmtId="0" fontId="61" fillId="0" borderId="38" xfId="13" applyBorder="1"/>
    <xf numFmtId="10" fontId="0" fillId="0" borderId="5" xfId="15" applyNumberFormat="1" applyFont="1" applyBorder="1" applyAlignment="1">
      <alignment horizontal="right"/>
    </xf>
    <xf numFmtId="10" fontId="0" fillId="0" borderId="5" xfId="15" applyNumberFormat="1" applyFont="1" applyBorder="1"/>
    <xf numFmtId="43" fontId="61" fillId="0" borderId="0" xfId="13" applyNumberFormat="1"/>
    <xf numFmtId="10" fontId="61" fillId="0" borderId="5" xfId="13" applyNumberFormat="1" applyBorder="1"/>
    <xf numFmtId="0" fontId="61" fillId="30" borderId="30" xfId="13" applyFill="1" applyBorder="1"/>
    <xf numFmtId="179" fontId="0" fillId="30" borderId="12" xfId="14" applyNumberFormat="1" applyFont="1" applyFill="1" applyBorder="1"/>
    <xf numFmtId="10" fontId="61" fillId="30" borderId="13" xfId="13" applyNumberFormat="1" applyFill="1" applyBorder="1"/>
    <xf numFmtId="179" fontId="0" fillId="30" borderId="11" xfId="14" applyNumberFormat="1" applyFont="1" applyFill="1" applyBorder="1"/>
    <xf numFmtId="0" fontId="61" fillId="0" borderId="0" xfId="13" quotePrefix="1"/>
    <xf numFmtId="10" fontId="0" fillId="0" borderId="0" xfId="15" applyNumberFormat="1" applyFont="1"/>
    <xf numFmtId="10" fontId="0" fillId="0" borderId="12" xfId="15" applyNumberFormat="1" applyFont="1" applyBorder="1"/>
    <xf numFmtId="10" fontId="0" fillId="0" borderId="13" xfId="15" applyNumberFormat="1" applyFont="1" applyBorder="1"/>
    <xf numFmtId="2" fontId="61" fillId="33" borderId="1" xfId="13" applyNumberFormat="1" applyFill="1" applyBorder="1"/>
    <xf numFmtId="4" fontId="0" fillId="33" borderId="1" xfId="14" applyFont="1" applyFill="1" applyBorder="1"/>
    <xf numFmtId="43" fontId="61" fillId="0" borderId="19" xfId="13" applyNumberFormat="1" applyBorder="1"/>
    <xf numFmtId="0" fontId="62" fillId="0" borderId="26" xfId="13" applyFont="1" applyBorder="1"/>
    <xf numFmtId="180" fontId="0" fillId="0" borderId="27" xfId="15" applyNumberFormat="1" applyFont="1" applyBorder="1"/>
    <xf numFmtId="0" fontId="61" fillId="0" borderId="28" xfId="13" applyBorder="1"/>
    <xf numFmtId="0" fontId="64" fillId="0" borderId="0" xfId="13" applyFont="1"/>
    <xf numFmtId="0" fontId="61" fillId="0" borderId="55" xfId="13" applyBorder="1" applyAlignment="1">
      <alignment horizontal="center"/>
    </xf>
    <xf numFmtId="0" fontId="61" fillId="0" borderId="82" xfId="13" applyBorder="1" applyAlignment="1">
      <alignment horizontal="center"/>
    </xf>
    <xf numFmtId="2" fontId="61" fillId="33" borderId="55" xfId="13" applyNumberFormat="1" applyFill="1" applyBorder="1"/>
    <xf numFmtId="2" fontId="61" fillId="33" borderId="83" xfId="13" applyNumberFormat="1" applyFill="1" applyBorder="1"/>
    <xf numFmtId="10" fontId="0" fillId="0" borderId="55" xfId="15" applyNumberFormat="1" applyFont="1" applyBorder="1"/>
    <xf numFmtId="4" fontId="0" fillId="0" borderId="41" xfId="14" applyFont="1" applyBorder="1" applyAlignment="1">
      <alignment horizontal="center"/>
    </xf>
    <xf numFmtId="2" fontId="61" fillId="33" borderId="5" xfId="13" applyNumberFormat="1" applyFill="1" applyBorder="1"/>
    <xf numFmtId="0" fontId="61" fillId="0" borderId="11" xfId="13" applyBorder="1" applyAlignment="1">
      <alignment horizontal="center"/>
    </xf>
    <xf numFmtId="2" fontId="61" fillId="33" borderId="12" xfId="13" applyNumberFormat="1" applyFill="1" applyBorder="1"/>
    <xf numFmtId="2" fontId="61" fillId="33" borderId="13" xfId="13" applyNumberFormat="1" applyFill="1" applyBorder="1"/>
    <xf numFmtId="4" fontId="0" fillId="0" borderId="30" xfId="14" applyFont="1" applyBorder="1" applyAlignment="1">
      <alignment horizontal="center"/>
    </xf>
    <xf numFmtId="0" fontId="6" fillId="5" borderId="50" xfId="0" applyFont="1" applyFill="1" applyBorder="1" applyAlignment="1" applyProtection="1">
      <alignment horizontal="center" vertical="center"/>
      <protection locked="0" hidden="1"/>
    </xf>
    <xf numFmtId="0" fontId="0" fillId="34" borderId="1" xfId="0" applyFill="1" applyBorder="1" applyAlignment="1">
      <alignment horizontal="center" vertical="center"/>
    </xf>
    <xf numFmtId="0" fontId="8" fillId="34" borderId="1" xfId="0" applyFont="1" applyFill="1" applyBorder="1" applyAlignment="1">
      <alignment horizontal="center" vertical="center"/>
    </xf>
    <xf numFmtId="0" fontId="3" fillId="34" borderId="1" xfId="0" applyFont="1" applyFill="1" applyBorder="1" applyAlignment="1">
      <alignment horizontal="center" vertical="center"/>
    </xf>
    <xf numFmtId="0" fontId="8" fillId="35" borderId="1" xfId="0" applyFont="1" applyFill="1" applyBorder="1" applyAlignment="1">
      <alignment horizontal="center" vertical="center"/>
    </xf>
    <xf numFmtId="1" fontId="8" fillId="35" borderId="1" xfId="0" applyNumberFormat="1" applyFont="1" applyFill="1" applyBorder="1" applyAlignment="1">
      <alignment horizontal="center" vertical="center"/>
    </xf>
    <xf numFmtId="165" fontId="8" fillId="34" borderId="1" xfId="0" applyNumberFormat="1" applyFont="1" applyFill="1" applyBorder="1" applyAlignment="1">
      <alignment horizontal="center" vertical="center"/>
    </xf>
    <xf numFmtId="165" fontId="8" fillId="35" borderId="1" xfId="0" applyNumberFormat="1" applyFont="1" applyFill="1" applyBorder="1" applyAlignment="1">
      <alignment horizontal="center" vertical="center"/>
    </xf>
    <xf numFmtId="181" fontId="0" fillId="0" borderId="1" xfId="4" applyNumberFormat="1" applyFont="1" applyBorder="1" applyAlignment="1">
      <alignment horizontal="center"/>
    </xf>
    <xf numFmtId="0" fontId="0" fillId="0" borderId="7" xfId="0" applyBorder="1" applyAlignment="1">
      <alignment horizontal="center" vertical="center"/>
    </xf>
    <xf numFmtId="43" fontId="0" fillId="0" borderId="1" xfId="4" applyFont="1" applyBorder="1" applyAlignment="1">
      <alignment horizontal="center"/>
    </xf>
    <xf numFmtId="164" fontId="8" fillId="35" borderId="1" xfId="0" applyNumberFormat="1" applyFont="1" applyFill="1" applyBorder="1" applyAlignment="1">
      <alignment horizontal="center" vertical="center"/>
    </xf>
    <xf numFmtId="164" fontId="8" fillId="34" borderId="1" xfId="0" applyNumberFormat="1" applyFont="1" applyFill="1" applyBorder="1" applyAlignment="1">
      <alignment horizontal="center" vertical="center"/>
    </xf>
    <xf numFmtId="0" fontId="8" fillId="35" borderId="7" xfId="0" applyFont="1" applyFill="1" applyBorder="1" applyAlignment="1">
      <alignment horizontal="center" vertical="center"/>
    </xf>
    <xf numFmtId="0" fontId="5" fillId="11" borderId="0" xfId="0" applyFont="1" applyFill="1" applyAlignment="1">
      <alignment horizontal="center"/>
    </xf>
    <xf numFmtId="0" fontId="5" fillId="12" borderId="1" xfId="0" applyFont="1" applyFill="1" applyBorder="1" applyAlignment="1">
      <alignment horizontal="center"/>
    </xf>
    <xf numFmtId="0" fontId="0" fillId="12" borderId="1" xfId="0" applyFill="1" applyBorder="1" applyAlignment="1">
      <alignment horizontal="center"/>
    </xf>
    <xf numFmtId="0" fontId="5" fillId="13" borderId="1" xfId="0" applyFont="1" applyFill="1" applyBorder="1" applyAlignment="1">
      <alignment horizontal="center" vertical="center"/>
    </xf>
    <xf numFmtId="49" fontId="0" fillId="9" borderId="0" xfId="0" applyNumberFormat="1" applyFill="1" applyAlignment="1">
      <alignment horizontal="center"/>
    </xf>
    <xf numFmtId="0" fontId="0" fillId="14" borderId="1" xfId="0" applyFill="1" applyBorder="1" applyAlignment="1">
      <alignment horizontal="center"/>
    </xf>
    <xf numFmtId="0" fontId="21" fillId="10" borderId="1" xfId="0" applyFont="1" applyFill="1" applyBorder="1" applyAlignment="1">
      <alignment horizontal="center" vertical="center"/>
    </xf>
    <xf numFmtId="0" fontId="21" fillId="8" borderId="1" xfId="0" applyFont="1" applyFill="1" applyBorder="1" applyAlignment="1">
      <alignment horizontal="center" vertical="center" wrapText="1"/>
    </xf>
    <xf numFmtId="0" fontId="0" fillId="10" borderId="7" xfId="0" applyFill="1" applyBorder="1" applyAlignment="1">
      <alignment horizontal="center"/>
    </xf>
    <xf numFmtId="0" fontId="0" fillId="8" borderId="7" xfId="0" applyFill="1" applyBorder="1" applyAlignment="1">
      <alignment horizontal="left"/>
    </xf>
    <xf numFmtId="0" fontId="8" fillId="3" borderId="1" xfId="0" applyFont="1" applyFill="1" applyBorder="1" applyAlignment="1">
      <alignment horizontal="center" vertical="center"/>
    </xf>
    <xf numFmtId="0" fontId="6" fillId="3" borderId="0" xfId="0" applyFont="1" applyFill="1" applyAlignment="1" applyProtection="1">
      <alignment vertical="center" wrapText="1"/>
      <protection hidden="1"/>
    </xf>
    <xf numFmtId="10" fontId="23" fillId="0" borderId="39" xfId="0" applyNumberFormat="1" applyFont="1" applyBorder="1" applyAlignment="1" applyProtection="1">
      <alignment horizontal="center" vertical="center"/>
      <protection hidden="1"/>
    </xf>
    <xf numFmtId="166" fontId="23" fillId="0" borderId="42" xfId="0" applyNumberFormat="1" applyFont="1" applyBorder="1" applyAlignment="1" applyProtection="1">
      <alignment horizontal="center" vertical="center"/>
      <protection hidden="1"/>
    </xf>
    <xf numFmtId="166" fontId="25" fillId="3" borderId="25" xfId="0" applyNumberFormat="1" applyFont="1" applyFill="1" applyBorder="1" applyAlignment="1" applyProtection="1">
      <alignment horizontal="center"/>
      <protection hidden="1"/>
    </xf>
    <xf numFmtId="0" fontId="66" fillId="10" borderId="1" xfId="0" applyFont="1" applyFill="1" applyBorder="1" applyAlignment="1">
      <alignment horizontal="center" vertical="center"/>
    </xf>
    <xf numFmtId="0" fontId="22" fillId="3" borderId="0" xfId="0" applyFont="1" applyFill="1" applyAlignment="1" applyProtection="1">
      <alignment horizontal="left"/>
      <protection hidden="1"/>
    </xf>
    <xf numFmtId="0" fontId="6" fillId="5" borderId="23" xfId="0" applyFont="1" applyFill="1" applyBorder="1" applyAlignment="1" applyProtection="1">
      <alignment horizontal="center" vertical="center"/>
      <protection locked="0" hidden="1"/>
    </xf>
    <xf numFmtId="0" fontId="6" fillId="5" borderId="47" xfId="0" applyFont="1" applyFill="1" applyBorder="1" applyAlignment="1" applyProtection="1">
      <alignment horizontal="center" vertical="center"/>
      <protection locked="0" hidden="1"/>
    </xf>
    <xf numFmtId="0" fontId="6" fillId="5" borderId="24" xfId="0" applyFont="1" applyFill="1" applyBorder="1" applyAlignment="1" applyProtection="1">
      <alignment horizontal="center" vertical="center"/>
      <protection locked="0" hidden="1"/>
    </xf>
    <xf numFmtId="0" fontId="6" fillId="5" borderId="25" xfId="0" applyFont="1" applyFill="1" applyBorder="1" applyAlignment="1" applyProtection="1">
      <alignment horizontal="center" vertical="center"/>
      <protection locked="0" hidden="1"/>
    </xf>
    <xf numFmtId="0" fontId="4" fillId="6" borderId="1" xfId="0" applyFont="1" applyFill="1" applyBorder="1" applyAlignment="1" applyProtection="1">
      <alignment horizontal="center" vertical="center" wrapText="1"/>
      <protection hidden="1"/>
    </xf>
    <xf numFmtId="0" fontId="0" fillId="9" borderId="29" xfId="0" applyFill="1" applyBorder="1" applyAlignment="1">
      <alignment vertical="center"/>
    </xf>
    <xf numFmtId="0" fontId="0" fillId="9" borderId="38" xfId="0" applyFill="1" applyBorder="1" applyAlignment="1">
      <alignment vertical="center"/>
    </xf>
    <xf numFmtId="0" fontId="0" fillId="8" borderId="15" xfId="0" applyFill="1" applyBorder="1" applyAlignment="1">
      <alignment horizontal="center" vertical="center"/>
    </xf>
    <xf numFmtId="0" fontId="0" fillId="8" borderId="16" xfId="0" applyFill="1" applyBorder="1" applyAlignment="1">
      <alignment vertical="center" wrapText="1"/>
    </xf>
    <xf numFmtId="0" fontId="0" fillId="8" borderId="10" xfId="0" applyFill="1" applyBorder="1" applyAlignment="1">
      <alignment vertical="center" wrapText="1"/>
    </xf>
    <xf numFmtId="0" fontId="0" fillId="8" borderId="20" xfId="0" applyFill="1" applyBorder="1" applyAlignment="1">
      <alignment vertical="center" wrapText="1"/>
    </xf>
    <xf numFmtId="166" fontId="35" fillId="0" borderId="54" xfId="5" applyNumberFormat="1" applyFont="1" applyBorder="1" applyAlignment="1">
      <alignment vertical="top"/>
    </xf>
    <xf numFmtId="166" fontId="35" fillId="0" borderId="58" xfId="5" applyNumberFormat="1" applyFont="1" applyBorder="1" applyAlignment="1">
      <alignment vertical="top"/>
    </xf>
    <xf numFmtId="166" fontId="35" fillId="0" borderId="64" xfId="5" applyNumberFormat="1" applyFont="1" applyBorder="1" applyAlignment="1">
      <alignment vertical="top"/>
    </xf>
    <xf numFmtId="4" fontId="43" fillId="31" borderId="52" xfId="5" applyNumberFormat="1" applyFont="1" applyFill="1" applyBorder="1" applyAlignment="1">
      <alignment horizontal="center"/>
    </xf>
    <xf numFmtId="4" fontId="43" fillId="31" borderId="52" xfId="5" applyNumberFormat="1" applyFont="1" applyFill="1" applyBorder="1" applyAlignment="1">
      <alignment horizontal="right"/>
    </xf>
    <xf numFmtId="3" fontId="43" fillId="31" borderId="52" xfId="5" applyNumberFormat="1" applyFont="1" applyFill="1" applyBorder="1" applyAlignment="1">
      <alignment horizontal="right"/>
    </xf>
    <xf numFmtId="4" fontId="1" fillId="0" borderId="52" xfId="5" applyNumberFormat="1" applyFont="1" applyBorder="1"/>
    <xf numFmtId="3" fontId="1" fillId="0" borderId="52" xfId="5" applyNumberFormat="1" applyFont="1" applyBorder="1"/>
    <xf numFmtId="0" fontId="33" fillId="29" borderId="54" xfId="6" applyFont="1" applyFill="1" applyBorder="1"/>
    <xf numFmtId="0" fontId="33" fillId="29" borderId="36" xfId="6" applyFont="1" applyFill="1" applyBorder="1"/>
    <xf numFmtId="0" fontId="44" fillId="0" borderId="8" xfId="6" applyFont="1" applyBorder="1"/>
    <xf numFmtId="0" fontId="44" fillId="0" borderId="36" xfId="6" applyFont="1" applyBorder="1"/>
    <xf numFmtId="0" fontId="44" fillId="0" borderId="57" xfId="6" applyFont="1" applyBorder="1"/>
    <xf numFmtId="0" fontId="44" fillId="0" borderId="59" xfId="6" applyFont="1" applyBorder="1"/>
    <xf numFmtId="0" fontId="44" fillId="0" borderId="15" xfId="6" applyFont="1" applyBorder="1"/>
    <xf numFmtId="0" fontId="44" fillId="0" borderId="37" xfId="6" applyFont="1" applyBorder="1"/>
    <xf numFmtId="166" fontId="46" fillId="0" borderId="0" xfId="7" applyNumberFormat="1" applyFont="1" applyFill="1" applyBorder="1" applyProtection="1"/>
    <xf numFmtId="166" fontId="46" fillId="0" borderId="12" xfId="7" applyNumberFormat="1" applyFont="1" applyFill="1" applyBorder="1" applyProtection="1"/>
    <xf numFmtId="174" fontId="0" fillId="0" borderId="0" xfId="10" applyNumberFormat="1" applyFont="1" applyBorder="1" applyAlignment="1">
      <alignment horizontal="center" wrapText="1"/>
    </xf>
    <xf numFmtId="175" fontId="6" fillId="0" borderId="0" xfId="10" applyNumberFormat="1" applyFont="1" applyBorder="1" applyAlignment="1">
      <alignment horizontal="center" wrapText="1"/>
    </xf>
    <xf numFmtId="10" fontId="0" fillId="0" borderId="0" xfId="12" applyNumberFormat="1" applyFont="1" applyBorder="1"/>
    <xf numFmtId="174" fontId="0" fillId="0" borderId="0" xfId="10" applyNumberFormat="1" applyFont="1" applyBorder="1" applyAlignment="1">
      <alignment horizontal="center"/>
    </xf>
    <xf numFmtId="175" fontId="6" fillId="0" borderId="0" xfId="10" applyNumberFormat="1" applyFont="1" applyBorder="1" applyAlignment="1">
      <alignment horizontal="center"/>
    </xf>
    <xf numFmtId="174" fontId="0" fillId="0" borderId="0" xfId="10" applyNumberFormat="1" applyFont="1" applyBorder="1" applyAlignment="1">
      <alignment horizontal="right"/>
    </xf>
    <xf numFmtId="174" fontId="0" fillId="0" borderId="0" xfId="10" applyNumberFormat="1" applyFont="1" applyBorder="1"/>
    <xf numFmtId="176" fontId="0" fillId="0" borderId="0" xfId="10" applyNumberFormat="1" applyFont="1" applyFill="1" applyBorder="1" applyAlignment="1">
      <alignment wrapText="1"/>
    </xf>
    <xf numFmtId="174" fontId="0" fillId="0" borderId="0" xfId="10" applyNumberFormat="1" applyFont="1" applyFill="1" applyBorder="1" applyAlignment="1">
      <alignment wrapText="1"/>
    </xf>
    <xf numFmtId="0" fontId="29" fillId="0" borderId="0" xfId="5" applyAlignment="1">
      <alignment horizontal="right"/>
    </xf>
    <xf numFmtId="0" fontId="14" fillId="0" borderId="0" xfId="5" applyFont="1"/>
    <xf numFmtId="0" fontId="29" fillId="0" borderId="0" xfId="5"/>
    <xf numFmtId="43" fontId="0" fillId="0" borderId="0" xfId="10" applyFont="1" applyBorder="1"/>
    <xf numFmtId="43" fontId="0" fillId="0" borderId="0" xfId="10" applyFont="1" applyBorder="1" applyAlignment="1">
      <alignment wrapText="1"/>
    </xf>
    <xf numFmtId="0" fontId="10" fillId="0" borderId="45" xfId="9" applyBorder="1" applyAlignment="1">
      <alignment horizontal="center"/>
    </xf>
    <xf numFmtId="0" fontId="60" fillId="0" borderId="0" xfId="5" applyFont="1"/>
    <xf numFmtId="4" fontId="0" fillId="33" borderId="0" xfId="14" applyFont="1" applyFill="1" applyBorder="1"/>
    <xf numFmtId="178" fontId="0" fillId="0" borderId="0" xfId="14" applyNumberFormat="1" applyFont="1" applyBorder="1" applyAlignment="1">
      <alignment horizontal="right"/>
    </xf>
    <xf numFmtId="0" fontId="62" fillId="0" borderId="0" xfId="5" applyFont="1"/>
    <xf numFmtId="0" fontId="64" fillId="0" borderId="3" xfId="5" applyFont="1" applyBorder="1"/>
    <xf numFmtId="0" fontId="64" fillId="14" borderId="45" xfId="5" applyFont="1" applyFill="1" applyBorder="1" applyAlignment="1">
      <alignment horizontal="center"/>
    </xf>
    <xf numFmtId="0" fontId="64" fillId="32" borderId="46" xfId="5" applyFont="1" applyFill="1" applyBorder="1" applyAlignment="1">
      <alignment horizontal="center"/>
    </xf>
    <xf numFmtId="0" fontId="29" fillId="0" borderId="4" xfId="5" applyBorder="1"/>
    <xf numFmtId="10" fontId="0" fillId="0" borderId="0" xfId="15" applyNumberFormat="1" applyFont="1" applyBorder="1"/>
    <xf numFmtId="0" fontId="29" fillId="0" borderId="11" xfId="5" applyBorder="1"/>
    <xf numFmtId="0" fontId="67" fillId="0" borderId="0" xfId="5" applyFont="1"/>
    <xf numFmtId="180" fontId="0" fillId="0" borderId="0" xfId="15" applyNumberFormat="1" applyFont="1" applyFill="1" applyBorder="1"/>
    <xf numFmtId="180" fontId="0" fillId="0" borderId="5" xfId="15" applyNumberFormat="1" applyFont="1" applyFill="1" applyBorder="1"/>
    <xf numFmtId="180" fontId="0" fillId="0" borderId="12" xfId="15" applyNumberFormat="1" applyFont="1" applyFill="1" applyBorder="1"/>
    <xf numFmtId="180" fontId="0" fillId="0" borderId="13" xfId="15" applyNumberFormat="1" applyFont="1" applyFill="1" applyBorder="1"/>
    <xf numFmtId="180" fontId="0" fillId="0" borderId="0" xfId="15" applyNumberFormat="1" applyFont="1" applyBorder="1"/>
    <xf numFmtId="180" fontId="67" fillId="0" borderId="0" xfId="15" applyNumberFormat="1" applyFont="1" applyBorder="1"/>
    <xf numFmtId="0" fontId="67" fillId="0" borderId="0" xfId="5" applyFont="1" applyAlignment="1">
      <alignment wrapText="1"/>
    </xf>
    <xf numFmtId="180" fontId="57" fillId="0" borderId="0" xfId="8" applyNumberFormat="1" applyBorder="1"/>
    <xf numFmtId="4" fontId="0" fillId="0" borderId="0" xfId="14" applyFont="1" applyFill="1"/>
    <xf numFmtId="0" fontId="0" fillId="8" borderId="9" xfId="0" applyFill="1" applyBorder="1" applyAlignment="1">
      <alignment horizontal="center" vertical="center"/>
    </xf>
    <xf numFmtId="0" fontId="0" fillId="17" borderId="8" xfId="0" applyFill="1" applyBorder="1" applyAlignment="1">
      <alignment horizontal="center" vertical="center"/>
    </xf>
    <xf numFmtId="0" fontId="0" fillId="0" borderId="8" xfId="0" applyBorder="1" applyAlignment="1">
      <alignment horizontal="center"/>
    </xf>
    <xf numFmtId="0" fontId="0" fillId="7" borderId="8" xfId="0" applyFill="1" applyBorder="1" applyAlignment="1">
      <alignment horizontal="center" vertical="center"/>
    </xf>
    <xf numFmtId="0" fontId="0" fillId="0" borderId="8" xfId="0" applyBorder="1" applyAlignment="1">
      <alignment horizontal="center" vertical="center"/>
    </xf>
    <xf numFmtId="2" fontId="0" fillId="0" borderId="8" xfId="0" applyNumberFormat="1" applyBorder="1" applyAlignment="1">
      <alignment horizontal="center" vertical="center"/>
    </xf>
    <xf numFmtId="1" fontId="0" fillId="0" borderId="8" xfId="0" applyNumberFormat="1" applyBorder="1" applyAlignment="1">
      <alignment horizontal="center" vertical="center"/>
    </xf>
    <xf numFmtId="3" fontId="0" fillId="0" borderId="8" xfId="0" applyNumberFormat="1" applyBorder="1" applyAlignment="1">
      <alignment horizontal="center"/>
    </xf>
    <xf numFmtId="181" fontId="0" fillId="0" borderId="8" xfId="4" applyNumberFormat="1" applyFont="1" applyBorder="1" applyAlignment="1">
      <alignment horizontal="center"/>
    </xf>
    <xf numFmtId="166" fontId="0" fillId="0" borderId="8" xfId="0" quotePrefix="1" applyNumberFormat="1" applyBorder="1" applyAlignment="1">
      <alignment horizontal="center" vertical="center"/>
    </xf>
    <xf numFmtId="166" fontId="0" fillId="0" borderId="8" xfId="0" applyNumberFormat="1" applyBorder="1" applyAlignment="1">
      <alignment horizontal="center" vertical="center"/>
    </xf>
    <xf numFmtId="164" fontId="0" fillId="0" borderId="8" xfId="0" applyNumberFormat="1" applyBorder="1" applyAlignment="1">
      <alignment horizontal="center" vertical="center"/>
    </xf>
    <xf numFmtId="0" fontId="0" fillId="0" borderId="54" xfId="0" applyBorder="1" applyAlignment="1">
      <alignment horizontal="center" vertical="center"/>
    </xf>
    <xf numFmtId="0" fontId="14" fillId="14" borderId="23" xfId="0" applyFont="1" applyFill="1" applyBorder="1" applyAlignment="1">
      <alignment horizontal="center" vertical="center"/>
    </xf>
    <xf numFmtId="0" fontId="14" fillId="14" borderId="24" xfId="0" applyFont="1" applyFill="1" applyBorder="1" applyAlignment="1">
      <alignment horizontal="center" vertical="center"/>
    </xf>
    <xf numFmtId="0" fontId="14" fillId="14" borderId="24" xfId="0" applyFont="1" applyFill="1" applyBorder="1" applyAlignment="1">
      <alignment horizontal="center"/>
    </xf>
    <xf numFmtId="2" fontId="14" fillId="14" borderId="24" xfId="0" applyNumberFormat="1" applyFont="1" applyFill="1" applyBorder="1" applyAlignment="1">
      <alignment horizontal="center" vertical="center"/>
    </xf>
    <xf numFmtId="1" fontId="14" fillId="14" borderId="24" xfId="0" applyNumberFormat="1" applyFont="1" applyFill="1" applyBorder="1" applyAlignment="1">
      <alignment horizontal="center" vertical="center"/>
    </xf>
    <xf numFmtId="181" fontId="14" fillId="14" borderId="24" xfId="4" applyNumberFormat="1" applyFont="1" applyFill="1" applyBorder="1" applyAlignment="1">
      <alignment horizontal="center"/>
    </xf>
    <xf numFmtId="166" fontId="14" fillId="14" borderId="24" xfId="0" quotePrefix="1" applyNumberFormat="1" applyFont="1" applyFill="1" applyBorder="1" applyAlignment="1">
      <alignment horizontal="center" vertical="center"/>
    </xf>
    <xf numFmtId="166" fontId="14" fillId="14" borderId="24" xfId="0" applyNumberFormat="1" applyFont="1" applyFill="1" applyBorder="1" applyAlignment="1">
      <alignment horizontal="center" vertical="center"/>
    </xf>
    <xf numFmtId="164" fontId="14" fillId="14" borderId="24" xfId="0" applyNumberFormat="1" applyFont="1" applyFill="1" applyBorder="1" applyAlignment="1">
      <alignment horizontal="center" vertical="center"/>
    </xf>
    <xf numFmtId="0" fontId="14" fillId="14" borderId="25" xfId="0" applyFont="1" applyFill="1" applyBorder="1" applyAlignment="1">
      <alignment horizontal="center" vertical="center"/>
    </xf>
    <xf numFmtId="0" fontId="39" fillId="29" borderId="63" xfId="5" applyFont="1" applyFill="1" applyBorder="1" applyAlignment="1">
      <alignment horizontal="center"/>
    </xf>
    <xf numFmtId="0" fontId="32" fillId="29" borderId="0" xfId="5" applyFont="1" applyFill="1" applyAlignment="1">
      <alignment horizontal="center" wrapText="1"/>
    </xf>
    <xf numFmtId="0" fontId="32" fillId="29" borderId="0" xfId="5" applyFont="1" applyFill="1" applyAlignment="1">
      <alignment horizontal="center"/>
    </xf>
    <xf numFmtId="166" fontId="1" fillId="0" borderId="0" xfId="5" applyNumberFormat="1" applyFont="1" applyAlignment="1">
      <alignment horizontal="center"/>
    </xf>
    <xf numFmtId="0" fontId="1" fillId="0" borderId="53" xfId="5" applyFont="1" applyBorder="1" applyAlignment="1">
      <alignment horizontal="left" wrapText="1"/>
    </xf>
    <xf numFmtId="0" fontId="1" fillId="0" borderId="0" xfId="5" applyFont="1" applyAlignment="1">
      <alignment horizontal="left" wrapText="1"/>
    </xf>
    <xf numFmtId="0" fontId="1" fillId="0" borderId="0" xfId="5" applyFont="1" applyAlignment="1">
      <alignment horizontal="left" vertical="center" wrapText="1"/>
    </xf>
    <xf numFmtId="2" fontId="1" fillId="0" borderId="0" xfId="5" applyNumberFormat="1" applyFont="1" applyAlignment="1">
      <alignment horizontal="left" vertical="center" wrapText="1"/>
    </xf>
    <xf numFmtId="0" fontId="47" fillId="0" borderId="45" xfId="6" applyFont="1" applyBorder="1" applyAlignment="1">
      <alignment horizontal="center"/>
    </xf>
    <xf numFmtId="0" fontId="49" fillId="0" borderId="0" xfId="6" applyFont="1" applyAlignment="1">
      <alignment horizontal="center"/>
    </xf>
    <xf numFmtId="0" fontId="52" fillId="0" borderId="30" xfId="6" applyFont="1" applyBorder="1" applyAlignment="1">
      <alignment horizontal="center" wrapText="1"/>
    </xf>
    <xf numFmtId="0" fontId="52" fillId="0" borderId="26" xfId="6" applyFont="1" applyBorder="1" applyAlignment="1">
      <alignment horizontal="center" wrapText="1"/>
    </xf>
    <xf numFmtId="1" fontId="52" fillId="0" borderId="4" xfId="6" applyNumberFormat="1" applyFont="1" applyBorder="1" applyAlignment="1">
      <alignment horizontal="center" wrapText="1"/>
    </xf>
    <xf numFmtId="1" fontId="52" fillId="0" borderId="0" xfId="6" applyNumberFormat="1" applyFont="1" applyAlignment="1">
      <alignment horizontal="center" wrapText="1"/>
    </xf>
    <xf numFmtId="0" fontId="22" fillId="0" borderId="16" xfId="0" applyFont="1" applyBorder="1" applyAlignment="1" applyProtection="1">
      <alignment horizontal="center" vertical="center" wrapText="1"/>
      <protection locked="0" hidden="1"/>
    </xf>
    <xf numFmtId="0" fontId="22" fillId="22" borderId="17" xfId="0" applyFont="1" applyFill="1" applyBorder="1" applyAlignment="1" applyProtection="1">
      <alignment horizontal="center" vertical="center"/>
      <protection locked="0" hidden="1"/>
    </xf>
    <xf numFmtId="0" fontId="22" fillId="0" borderId="10" xfId="0" applyFont="1" applyBorder="1" applyAlignment="1" applyProtection="1">
      <alignment horizontal="center" vertical="center" wrapText="1"/>
      <protection locked="0" hidden="1"/>
    </xf>
    <xf numFmtId="0" fontId="1" fillId="0" borderId="55" xfId="5" applyFont="1" applyBorder="1"/>
    <xf numFmtId="166" fontId="1" fillId="0" borderId="55" xfId="5" applyNumberFormat="1" applyFont="1" applyBorder="1"/>
    <xf numFmtId="3" fontId="1" fillId="30" borderId="85" xfId="5" applyNumberFormat="1" applyFont="1" applyFill="1" applyBorder="1" applyAlignment="1" applyProtection="1">
      <alignment horizontal="center"/>
      <protection locked="0"/>
    </xf>
    <xf numFmtId="3" fontId="1" fillId="30" borderId="77" xfId="5" applyNumberFormat="1" applyFont="1" applyFill="1" applyBorder="1" applyAlignment="1" applyProtection="1">
      <alignment horizontal="center"/>
      <protection locked="0"/>
    </xf>
    <xf numFmtId="166" fontId="32" fillId="29" borderId="86" xfId="5" applyNumberFormat="1" applyFont="1" applyFill="1" applyBorder="1" applyAlignment="1">
      <alignment horizontal="center" wrapText="1"/>
    </xf>
    <xf numFmtId="166" fontId="32" fillId="29" borderId="87" xfId="5" applyNumberFormat="1" applyFont="1" applyFill="1" applyBorder="1" applyAlignment="1">
      <alignment horizontal="center" wrapText="1"/>
    </xf>
    <xf numFmtId="0" fontId="39" fillId="0" borderId="0" xfId="5" applyFont="1" applyAlignment="1">
      <alignment horizontal="center"/>
    </xf>
    <xf numFmtId="0" fontId="39" fillId="29" borderId="88" xfId="5" applyFont="1" applyFill="1" applyBorder="1" applyAlignment="1">
      <alignment horizontal="center"/>
    </xf>
    <xf numFmtId="1" fontId="39" fillId="29" borderId="0" xfId="5" applyNumberFormat="1" applyFont="1" applyFill="1" applyAlignment="1">
      <alignment horizontal="center"/>
    </xf>
    <xf numFmtId="1" fontId="2" fillId="0" borderId="0" xfId="6" applyNumberFormat="1" applyFont="1" applyAlignment="1">
      <alignment horizontal="center"/>
    </xf>
    <xf numFmtId="0" fontId="35" fillId="0" borderId="0" xfId="5" applyFont="1" applyAlignment="1">
      <alignment horizontal="left"/>
    </xf>
    <xf numFmtId="1" fontId="1" fillId="0" borderId="0" xfId="5" applyNumberFormat="1" applyFont="1" applyAlignment="1">
      <alignment horizontal="left" vertical="center" wrapText="1"/>
    </xf>
    <xf numFmtId="182" fontId="34" fillId="0" borderId="0" xfId="5" applyNumberFormat="1" applyFont="1"/>
    <xf numFmtId="1" fontId="1" fillId="0" borderId="0" xfId="5" applyNumberFormat="1" applyFont="1" applyAlignment="1">
      <alignment horizontal="left" wrapText="1"/>
    </xf>
    <xf numFmtId="166" fontId="44" fillId="0" borderId="4" xfId="6" applyNumberFormat="1" applyFont="1" applyBorder="1" applyAlignment="1">
      <alignment horizontal="center"/>
    </xf>
    <xf numFmtId="1" fontId="55" fillId="0" borderId="12" xfId="6" applyNumberFormat="1" applyFont="1" applyBorder="1" applyAlignment="1">
      <alignment horizontal="center"/>
    </xf>
    <xf numFmtId="166" fontId="55" fillId="0" borderId="30" xfId="6" applyNumberFormat="1" applyFont="1" applyBorder="1"/>
    <xf numFmtId="166" fontId="55" fillId="0" borderId="11" xfId="6" applyNumberFormat="1" applyFont="1" applyBorder="1"/>
    <xf numFmtId="1" fontId="55" fillId="0" borderId="0" xfId="6" applyNumberFormat="1" applyFont="1" applyAlignment="1">
      <alignment horizontal="center"/>
    </xf>
    <xf numFmtId="166" fontId="55" fillId="0" borderId="38" xfId="6" applyNumberFormat="1" applyFont="1" applyBorder="1"/>
    <xf numFmtId="166" fontId="55" fillId="0" borderId="4" xfId="6" applyNumberFormat="1" applyFont="1" applyBorder="1"/>
    <xf numFmtId="172" fontId="46" fillId="0" borderId="45" xfId="6" applyNumberFormat="1" applyFont="1" applyBorder="1"/>
    <xf numFmtId="166" fontId="46" fillId="0" borderId="45" xfId="7" applyNumberFormat="1" applyFont="1" applyFill="1" applyBorder="1" applyProtection="1"/>
    <xf numFmtId="166" fontId="46" fillId="0" borderId="45" xfId="6" applyNumberFormat="1" applyFont="1" applyBorder="1"/>
    <xf numFmtId="167" fontId="46" fillId="0" borderId="3" xfId="6" applyNumberFormat="1" applyFont="1" applyBorder="1"/>
    <xf numFmtId="1" fontId="55" fillId="0" borderId="45" xfId="6" applyNumberFormat="1" applyFont="1" applyBorder="1" applyAlignment="1">
      <alignment horizontal="center"/>
    </xf>
    <xf numFmtId="166" fontId="55" fillId="0" borderId="29" xfId="6" applyNumberFormat="1" applyFont="1" applyBorder="1"/>
    <xf numFmtId="166" fontId="55" fillId="0" borderId="3" xfId="6" applyNumberFormat="1" applyFont="1" applyBorder="1"/>
    <xf numFmtId="0" fontId="52" fillId="0" borderId="24" xfId="6" applyFont="1" applyBorder="1" applyAlignment="1">
      <alignment horizontal="center" wrapText="1"/>
    </xf>
    <xf numFmtId="0" fontId="52" fillId="0" borderId="50" xfId="6" applyFont="1" applyBorder="1" applyAlignment="1">
      <alignment horizontal="center" wrapText="1"/>
    </xf>
    <xf numFmtId="0" fontId="52" fillId="0" borderId="84" xfId="6" applyFont="1" applyBorder="1" applyAlignment="1">
      <alignment horizontal="center" wrapText="1"/>
    </xf>
    <xf numFmtId="0" fontId="52" fillId="0" borderId="89" xfId="6" applyFont="1" applyBorder="1" applyAlignment="1">
      <alignment horizontal="center" wrapText="1"/>
    </xf>
    <xf numFmtId="0" fontId="52" fillId="0" borderId="47" xfId="6" applyFont="1" applyBorder="1" applyAlignment="1">
      <alignment horizontal="center" wrapText="1"/>
    </xf>
    <xf numFmtId="1" fontId="52" fillId="0" borderId="23" xfId="6" applyNumberFormat="1" applyFont="1" applyBorder="1" applyAlignment="1">
      <alignment horizontal="center" wrapText="1"/>
    </xf>
    <xf numFmtId="0" fontId="52" fillId="0" borderId="90" xfId="6" applyFont="1" applyBorder="1" applyAlignment="1">
      <alignment horizontal="center" wrapText="1"/>
    </xf>
    <xf numFmtId="0" fontId="52" fillId="0" borderId="49" xfId="6" applyFont="1" applyBorder="1" applyAlignment="1">
      <alignment horizontal="center" wrapText="1"/>
    </xf>
    <xf numFmtId="1" fontId="52" fillId="0" borderId="48" xfId="6" applyNumberFormat="1" applyFont="1" applyBorder="1" applyAlignment="1">
      <alignment horizontal="center" wrapText="1"/>
    </xf>
    <xf numFmtId="0" fontId="46" fillId="0" borderId="0" xfId="6" applyFont="1" applyAlignment="1">
      <alignment horizontal="center" wrapText="1"/>
    </xf>
    <xf numFmtId="0" fontId="63" fillId="0" borderId="0" xfId="13" applyFont="1" applyAlignment="1">
      <alignment horizontal="center" wrapText="1"/>
    </xf>
    <xf numFmtId="0" fontId="10" fillId="0" borderId="0" xfId="16"/>
    <xf numFmtId="183" fontId="10" fillId="0" borderId="0" xfId="16" applyNumberFormat="1"/>
    <xf numFmtId="0" fontId="3" fillId="0" borderId="0" xfId="16" applyFont="1"/>
    <xf numFmtId="164" fontId="6" fillId="3" borderId="0" xfId="0" applyNumberFormat="1" applyFont="1" applyFill="1" applyAlignment="1" applyProtection="1">
      <alignment horizontal="center" vertical="center"/>
      <protection hidden="1"/>
    </xf>
    <xf numFmtId="0" fontId="10" fillId="3" borderId="1" xfId="0" applyFont="1" applyFill="1" applyBorder="1" applyAlignment="1" applyProtection="1">
      <alignment horizontal="center" vertical="center"/>
      <protection hidden="1"/>
    </xf>
    <xf numFmtId="0" fontId="6" fillId="3" borderId="1" xfId="0" applyFont="1" applyFill="1" applyBorder="1" applyAlignment="1" applyProtection="1">
      <alignment horizontal="center"/>
      <protection hidden="1"/>
    </xf>
    <xf numFmtId="166" fontId="6" fillId="3" borderId="1" xfId="0" applyNumberFormat="1" applyFont="1" applyFill="1" applyBorder="1" applyAlignment="1" applyProtection="1">
      <alignment horizontal="center"/>
      <protection hidden="1"/>
    </xf>
    <xf numFmtId="166" fontId="6" fillId="34" borderId="1" xfId="0" applyNumberFormat="1" applyFont="1" applyFill="1" applyBorder="1" applyAlignment="1" applyProtection="1">
      <alignment horizontal="center"/>
      <protection hidden="1"/>
    </xf>
    <xf numFmtId="0" fontId="4" fillId="33" borderId="1" xfId="0" applyFont="1" applyFill="1" applyBorder="1" applyAlignment="1" applyProtection="1">
      <alignment horizontal="center" vertical="center" wrapText="1"/>
      <protection hidden="1"/>
    </xf>
    <xf numFmtId="0" fontId="6" fillId="33" borderId="1" xfId="0" applyFont="1" applyFill="1" applyBorder="1" applyAlignment="1" applyProtection="1">
      <alignment horizontal="center" vertical="center"/>
      <protection hidden="1"/>
    </xf>
    <xf numFmtId="0" fontId="6" fillId="33" borderId="1" xfId="0" applyFont="1" applyFill="1" applyBorder="1" applyAlignment="1" applyProtection="1">
      <alignment horizontal="center" vertical="center" wrapText="1"/>
      <protection hidden="1"/>
    </xf>
    <xf numFmtId="0" fontId="22" fillId="0" borderId="49" xfId="0" applyFont="1" applyBorder="1" applyAlignment="1" applyProtection="1">
      <alignment horizontal="center" vertical="center" wrapText="1"/>
      <protection locked="0" hidden="1"/>
    </xf>
    <xf numFmtId="0" fontId="22" fillId="0" borderId="49" xfId="0" applyFont="1" applyBorder="1" applyAlignment="1" applyProtection="1">
      <alignment horizontal="center" vertical="center"/>
      <protection locked="0" hidden="1"/>
    </xf>
    <xf numFmtId="3" fontId="22" fillId="0" borderId="49" xfId="0" applyNumberFormat="1" applyFont="1" applyBorder="1" applyAlignment="1" applyProtection="1">
      <alignment horizontal="center" vertical="center"/>
      <protection locked="0" hidden="1"/>
    </xf>
    <xf numFmtId="164" fontId="22" fillId="0" borderId="49" xfId="0" applyNumberFormat="1" applyFont="1" applyBorder="1" applyAlignment="1" applyProtection="1">
      <alignment horizontal="center" vertical="center"/>
      <protection locked="0" hidden="1"/>
    </xf>
    <xf numFmtId="166" fontId="22" fillId="0" borderId="49" xfId="0" applyNumberFormat="1" applyFont="1" applyBorder="1" applyAlignment="1" applyProtection="1">
      <alignment horizontal="center" vertical="center"/>
      <protection locked="0" hidden="1"/>
    </xf>
    <xf numFmtId="0" fontId="6" fillId="3" borderId="0" xfId="0" applyFont="1" applyFill="1" applyAlignment="1" applyProtection="1">
      <alignment horizontal="left"/>
      <protection hidden="1"/>
    </xf>
    <xf numFmtId="166" fontId="0" fillId="36" borderId="1" xfId="0" applyNumberFormat="1" applyFill="1" applyBorder="1" applyAlignment="1">
      <alignment horizontal="center" vertical="center"/>
    </xf>
    <xf numFmtId="0" fontId="0" fillId="3" borderId="0" xfId="0" applyFill="1" applyAlignment="1" applyProtection="1">
      <alignment horizontal="left"/>
      <protection hidden="1"/>
    </xf>
    <xf numFmtId="166" fontId="23" fillId="36" borderId="39" xfId="0" applyNumberFormat="1" applyFont="1" applyFill="1" applyBorder="1" applyAlignment="1" applyProtection="1">
      <alignment horizontal="center" vertical="center"/>
      <protection hidden="1"/>
    </xf>
    <xf numFmtId="164" fontId="6" fillId="0" borderId="16" xfId="0" applyNumberFormat="1" applyFont="1" applyBorder="1" applyAlignment="1" applyProtection="1">
      <alignment horizontal="center" vertical="center"/>
      <protection hidden="1"/>
    </xf>
    <xf numFmtId="164" fontId="6" fillId="0" borderId="17" xfId="0" applyNumberFormat="1" applyFont="1" applyBorder="1" applyAlignment="1" applyProtection="1">
      <alignment horizontal="center" vertical="center"/>
      <protection hidden="1"/>
    </xf>
    <xf numFmtId="2" fontId="6" fillId="0" borderId="18" xfId="0" applyNumberFormat="1" applyFont="1" applyBorder="1" applyAlignment="1" applyProtection="1">
      <alignment horizontal="center" vertical="center"/>
      <protection hidden="1"/>
    </xf>
    <xf numFmtId="164" fontId="6" fillId="0" borderId="10" xfId="0" applyNumberFormat="1" applyFont="1" applyBorder="1" applyAlignment="1" applyProtection="1">
      <alignment horizontal="center" vertical="center"/>
      <protection hidden="1"/>
    </xf>
    <xf numFmtId="2" fontId="6" fillId="0" borderId="19" xfId="0" applyNumberFormat="1" applyFont="1" applyBorder="1" applyAlignment="1" applyProtection="1">
      <alignment horizontal="center" vertical="center"/>
      <protection hidden="1"/>
    </xf>
    <xf numFmtId="0" fontId="4" fillId="31" borderId="1" xfId="0" applyFont="1" applyFill="1" applyBorder="1" applyAlignment="1" applyProtection="1">
      <alignment horizontal="center"/>
      <protection hidden="1"/>
    </xf>
    <xf numFmtId="0" fontId="22" fillId="0" borderId="18" xfId="0" applyFont="1" applyBorder="1" applyAlignment="1" applyProtection="1">
      <alignment horizontal="center" vertical="center" wrapText="1"/>
      <protection locked="0"/>
    </xf>
    <xf numFmtId="0" fontId="22" fillId="0" borderId="19" xfId="0" applyFont="1" applyBorder="1" applyAlignment="1" applyProtection="1">
      <alignment horizontal="center" vertical="center" wrapText="1"/>
      <protection locked="0"/>
    </xf>
    <xf numFmtId="0" fontId="22" fillId="3" borderId="0" xfId="0" applyFont="1" applyFill="1" applyAlignment="1" applyProtection="1">
      <alignment horizontal="right"/>
      <protection hidden="1"/>
    </xf>
    <xf numFmtId="166" fontId="23" fillId="3" borderId="40" xfId="0" applyNumberFormat="1" applyFont="1" applyFill="1" applyBorder="1" applyAlignment="1" applyProtection="1">
      <alignment horizontal="center" vertical="center"/>
      <protection hidden="1"/>
    </xf>
    <xf numFmtId="169" fontId="25" fillId="0" borderId="42" xfId="0" applyNumberFormat="1" applyFont="1" applyBorder="1" applyAlignment="1" applyProtection="1">
      <alignment horizontal="center" vertical="center"/>
      <protection hidden="1"/>
    </xf>
    <xf numFmtId="169" fontId="6" fillId="6" borderId="15" xfId="0" applyNumberFormat="1" applyFont="1" applyFill="1" applyBorder="1" applyAlignment="1" applyProtection="1">
      <alignment horizontal="center" vertical="center"/>
      <protection hidden="1"/>
    </xf>
    <xf numFmtId="164" fontId="23" fillId="0" borderId="43" xfId="0" applyNumberFormat="1" applyFont="1" applyBorder="1" applyAlignment="1" applyProtection="1">
      <alignment horizontal="center" vertical="center"/>
      <protection hidden="1"/>
    </xf>
    <xf numFmtId="166" fontId="26" fillId="0" borderId="1" xfId="0" applyNumberFormat="1" applyFont="1" applyBorder="1" applyAlignment="1" applyProtection="1">
      <alignment horizontal="center" vertical="center"/>
      <protection hidden="1"/>
    </xf>
    <xf numFmtId="4" fontId="26" fillId="0" borderId="26" xfId="0" applyNumberFormat="1" applyFont="1" applyBorder="1" applyAlignment="1" applyProtection="1">
      <alignment horizontal="center" vertical="center"/>
      <protection hidden="1"/>
    </xf>
    <xf numFmtId="4" fontId="26" fillId="0" borderId="23" xfId="0" applyNumberFormat="1" applyFont="1" applyBorder="1" applyAlignment="1" applyProtection="1">
      <alignment horizontal="center" vertical="center"/>
      <protection hidden="1"/>
    </xf>
    <xf numFmtId="4" fontId="26" fillId="0" borderId="24" xfId="0" applyNumberFormat="1" applyFont="1" applyBorder="1" applyAlignment="1" applyProtection="1">
      <alignment horizontal="center" vertical="center"/>
      <protection hidden="1"/>
    </xf>
    <xf numFmtId="2" fontId="26" fillId="0" borderId="25" xfId="0" applyNumberFormat="1" applyFont="1" applyBorder="1" applyAlignment="1" applyProtection="1">
      <alignment horizontal="center" vertical="center"/>
      <protection hidden="1"/>
    </xf>
    <xf numFmtId="0" fontId="69" fillId="5" borderId="20" xfId="0" applyFont="1" applyFill="1" applyBorder="1" applyAlignment="1" applyProtection="1">
      <alignment horizontal="center" vertical="center"/>
      <protection locked="0" hidden="1"/>
    </xf>
    <xf numFmtId="0" fontId="69" fillId="5" borderId="84" xfId="0" applyFont="1" applyFill="1" applyBorder="1" applyAlignment="1" applyProtection="1">
      <alignment horizontal="center" vertical="center"/>
      <protection hidden="1"/>
    </xf>
    <xf numFmtId="0" fontId="69" fillId="5" borderId="22" xfId="0" applyFont="1" applyFill="1" applyBorder="1" applyAlignment="1" applyProtection="1">
      <alignment horizontal="center" vertical="center"/>
      <protection locked="0" hidden="1"/>
    </xf>
    <xf numFmtId="0" fontId="22" fillId="4" borderId="0" xfId="0" applyFont="1" applyFill="1" applyAlignment="1" applyProtection="1">
      <alignment horizontal="left" vertical="center"/>
      <protection hidden="1"/>
    </xf>
    <xf numFmtId="0" fontId="22" fillId="3" borderId="4" xfId="0" applyFont="1" applyFill="1" applyBorder="1" applyAlignment="1" applyProtection="1">
      <alignment horizontal="center" vertical="center"/>
      <protection hidden="1"/>
    </xf>
    <xf numFmtId="0" fontId="22" fillId="3" borderId="0" xfId="0" applyFont="1" applyFill="1" applyAlignment="1" applyProtection="1">
      <alignment horizontal="center" vertical="center"/>
      <protection hidden="1"/>
    </xf>
    <xf numFmtId="0" fontId="22" fillId="3" borderId="0" xfId="0" applyFont="1" applyFill="1" applyAlignment="1" applyProtection="1">
      <alignment horizontal="left" vertical="center"/>
      <protection hidden="1"/>
    </xf>
    <xf numFmtId="0" fontId="69" fillId="3" borderId="0" xfId="0" applyFont="1" applyFill="1" applyAlignment="1" applyProtection="1">
      <alignment horizontal="center" vertical="center"/>
      <protection hidden="1"/>
    </xf>
    <xf numFmtId="0" fontId="69" fillId="3" borderId="1" xfId="0" applyFont="1" applyFill="1" applyBorder="1" applyAlignment="1" applyProtection="1">
      <alignment horizontal="center" vertical="center"/>
      <protection hidden="1"/>
    </xf>
    <xf numFmtId="164" fontId="69" fillId="3" borderId="1" xfId="0" applyNumberFormat="1" applyFont="1" applyFill="1" applyBorder="1" applyAlignment="1" applyProtection="1">
      <alignment horizontal="center" vertical="center"/>
      <protection hidden="1"/>
    </xf>
    <xf numFmtId="0" fontId="22" fillId="3" borderId="5" xfId="0" applyFont="1" applyFill="1" applyBorder="1" applyAlignment="1" applyProtection="1">
      <alignment horizontal="left" vertical="center"/>
      <protection hidden="1"/>
    </xf>
    <xf numFmtId="0" fontId="13" fillId="3" borderId="0" xfId="0" applyFont="1" applyFill="1" applyAlignment="1" applyProtection="1">
      <alignment horizontal="center" vertical="center"/>
      <protection hidden="1"/>
    </xf>
    <xf numFmtId="166" fontId="6" fillId="3" borderId="1" xfId="0" applyNumberFormat="1" applyFont="1" applyFill="1" applyBorder="1" applyAlignment="1" applyProtection="1">
      <alignment horizontal="center" vertical="center"/>
      <protection hidden="1"/>
    </xf>
    <xf numFmtId="0" fontId="10" fillId="3" borderId="11" xfId="0" applyFont="1" applyFill="1" applyBorder="1" applyAlignment="1" applyProtection="1">
      <alignment horizontal="center" vertical="center"/>
      <protection hidden="1"/>
    </xf>
    <xf numFmtId="0" fontId="10" fillId="3" borderId="12" xfId="0" applyFont="1" applyFill="1" applyBorder="1" applyAlignment="1" applyProtection="1">
      <alignment horizontal="center" vertical="center"/>
      <protection hidden="1"/>
    </xf>
    <xf numFmtId="0" fontId="10" fillId="3" borderId="12" xfId="0" applyFont="1" applyFill="1" applyBorder="1" applyAlignment="1" applyProtection="1">
      <alignment horizontal="left" vertical="center"/>
      <protection hidden="1"/>
    </xf>
    <xf numFmtId="0" fontId="13" fillId="3" borderId="12" xfId="0" applyFont="1" applyFill="1" applyBorder="1" applyAlignment="1" applyProtection="1">
      <alignment horizontal="center" vertical="center"/>
      <protection hidden="1"/>
    </xf>
    <xf numFmtId="0" fontId="10" fillId="3" borderId="13" xfId="0" applyFont="1" applyFill="1" applyBorder="1" applyAlignment="1" applyProtection="1">
      <alignment horizontal="left" vertical="center"/>
      <protection hidden="1"/>
    </xf>
    <xf numFmtId="0" fontId="3" fillId="3" borderId="0" xfId="0" applyFont="1" applyFill="1" applyAlignment="1" applyProtection="1">
      <alignment horizontal="left"/>
      <protection hidden="1"/>
    </xf>
    <xf numFmtId="0" fontId="23" fillId="3" borderId="42" xfId="0" applyFont="1" applyFill="1" applyBorder="1" applyAlignment="1" applyProtection="1">
      <alignment horizontal="center" vertical="center"/>
      <protection hidden="1"/>
    </xf>
    <xf numFmtId="0" fontId="22" fillId="0" borderId="20" xfId="0" applyFont="1" applyBorder="1" applyAlignment="1" applyProtection="1">
      <alignment horizontal="center" vertical="center" wrapText="1"/>
      <protection locked="0" hidden="1"/>
    </xf>
    <xf numFmtId="0" fontId="22" fillId="0" borderId="84" xfId="0" applyFont="1" applyBorder="1" applyAlignment="1" applyProtection="1">
      <alignment horizontal="center" vertical="center" wrapText="1"/>
      <protection locked="0" hidden="1"/>
    </xf>
    <xf numFmtId="0" fontId="22" fillId="0" borderId="21" xfId="0" applyFont="1" applyBorder="1" applyAlignment="1" applyProtection="1">
      <alignment horizontal="center" vertical="center"/>
      <protection locked="0" hidden="1"/>
    </xf>
    <xf numFmtId="3" fontId="22" fillId="0" borderId="21" xfId="0" applyNumberFormat="1" applyFont="1" applyBorder="1" applyAlignment="1" applyProtection="1">
      <alignment horizontal="center" vertical="center"/>
      <protection locked="0" hidden="1"/>
    </xf>
    <xf numFmtId="164" fontId="22" fillId="0" borderId="21" xfId="0" applyNumberFormat="1" applyFont="1" applyBorder="1" applyAlignment="1" applyProtection="1">
      <alignment horizontal="center" vertical="center"/>
      <protection locked="0" hidden="1"/>
    </xf>
    <xf numFmtId="0" fontId="22" fillId="0" borderId="21" xfId="0" applyFont="1" applyBorder="1" applyAlignment="1" applyProtection="1">
      <alignment horizontal="center" vertical="center" wrapText="1"/>
      <protection locked="0" hidden="1"/>
    </xf>
    <xf numFmtId="0" fontId="22" fillId="0" borderId="84" xfId="0" applyFont="1" applyBorder="1" applyAlignment="1" applyProtection="1">
      <alignment horizontal="center" vertical="center"/>
      <protection locked="0" hidden="1"/>
    </xf>
    <xf numFmtId="0" fontId="22" fillId="22" borderId="21" xfId="0" applyFont="1" applyFill="1" applyBorder="1" applyAlignment="1" applyProtection="1">
      <alignment horizontal="center" vertical="center"/>
      <protection locked="0" hidden="1"/>
    </xf>
    <xf numFmtId="166" fontId="22" fillId="0" borderId="21" xfId="0" applyNumberFormat="1" applyFont="1" applyBorder="1" applyAlignment="1" applyProtection="1">
      <alignment horizontal="center" vertical="center"/>
      <protection locked="0" hidden="1"/>
    </xf>
    <xf numFmtId="0" fontId="22" fillId="0" borderId="22" xfId="0" applyFont="1" applyBorder="1" applyAlignment="1" applyProtection="1">
      <alignment horizontal="center" vertical="center" wrapText="1"/>
      <protection locked="0"/>
    </xf>
    <xf numFmtId="0" fontId="8" fillId="3" borderId="23" xfId="0" applyFont="1" applyFill="1" applyBorder="1" applyAlignment="1" applyProtection="1">
      <alignment horizontal="center" vertical="center"/>
      <protection hidden="1"/>
    </xf>
    <xf numFmtId="166" fontId="8" fillId="3" borderId="24" xfId="0" applyNumberFormat="1" applyFont="1" applyFill="1" applyBorder="1" applyAlignment="1" applyProtection="1">
      <alignment horizontal="center" vertical="center"/>
      <protection hidden="1"/>
    </xf>
    <xf numFmtId="166" fontId="8" fillId="3" borderId="25" xfId="0" applyNumberFormat="1" applyFont="1" applyFill="1" applyBorder="1" applyAlignment="1" applyProtection="1">
      <alignment horizontal="center" vertical="center"/>
      <protection hidden="1"/>
    </xf>
    <xf numFmtId="14" fontId="10" fillId="0" borderId="1" xfId="0" applyNumberFormat="1" applyFont="1" applyBorder="1" applyAlignment="1">
      <alignment vertical="center"/>
    </xf>
    <xf numFmtId="0" fontId="8" fillId="37" borderId="21" xfId="0" applyFont="1" applyFill="1" applyBorder="1" applyAlignment="1" applyProtection="1">
      <alignment horizontal="center" vertical="center" wrapText="1"/>
      <protection hidden="1"/>
    </xf>
    <xf numFmtId="0" fontId="70" fillId="37" borderId="29" xfId="0" applyFont="1" applyFill="1" applyBorder="1" applyAlignment="1" applyProtection="1">
      <alignment vertical="center" wrapText="1"/>
      <protection hidden="1"/>
    </xf>
    <xf numFmtId="0" fontId="72" fillId="37" borderId="30" xfId="0" applyFont="1" applyFill="1" applyBorder="1" applyAlignment="1" applyProtection="1">
      <alignment horizontal="center" vertical="top" wrapText="1"/>
      <protection hidden="1"/>
    </xf>
    <xf numFmtId="0" fontId="70" fillId="37" borderId="33" xfId="0" applyFont="1" applyFill="1" applyBorder="1" applyAlignment="1" applyProtection="1">
      <alignment horizontal="center" vertical="center" wrapText="1"/>
      <protection hidden="1"/>
    </xf>
    <xf numFmtId="0" fontId="72" fillId="37" borderId="21" xfId="0" applyFont="1" applyFill="1" applyBorder="1" applyAlignment="1" applyProtection="1">
      <alignment horizontal="center" vertical="center" wrapText="1"/>
      <protection hidden="1"/>
    </xf>
    <xf numFmtId="0" fontId="72" fillId="37" borderId="91" xfId="0" applyFont="1" applyFill="1" applyBorder="1" applyAlignment="1" applyProtection="1">
      <alignment vertical="center" wrapText="1"/>
      <protection hidden="1"/>
    </xf>
    <xf numFmtId="0" fontId="72" fillId="37" borderId="50" xfId="0" applyFont="1" applyFill="1" applyBorder="1" applyAlignment="1" applyProtection="1">
      <alignment horizontal="center" vertical="top" wrapText="1"/>
      <protection hidden="1"/>
    </xf>
    <xf numFmtId="0" fontId="70" fillId="37" borderId="23" xfId="0" applyFont="1" applyFill="1" applyBorder="1" applyAlignment="1" applyProtection="1">
      <alignment horizontal="center" vertical="center" wrapText="1"/>
      <protection hidden="1"/>
    </xf>
    <xf numFmtId="0" fontId="70" fillId="37" borderId="24" xfId="0" applyFont="1" applyFill="1" applyBorder="1" applyAlignment="1" applyProtection="1">
      <alignment horizontal="center" vertical="center" wrapText="1"/>
      <protection hidden="1"/>
    </xf>
    <xf numFmtId="0" fontId="70" fillId="37" borderId="25" xfId="0" applyFont="1" applyFill="1" applyBorder="1" applyAlignment="1" applyProtection="1">
      <alignment horizontal="center" vertical="center" wrapText="1"/>
      <protection hidden="1"/>
    </xf>
    <xf numFmtId="0" fontId="28" fillId="37" borderId="3" xfId="0" applyFont="1" applyFill="1" applyBorder="1" applyProtection="1">
      <protection hidden="1"/>
    </xf>
    <xf numFmtId="0" fontId="74" fillId="37" borderId="45" xfId="0" applyFont="1" applyFill="1" applyBorder="1" applyProtection="1">
      <protection hidden="1"/>
    </xf>
    <xf numFmtId="0" fontId="74" fillId="37" borderId="46" xfId="0" applyFont="1" applyFill="1" applyBorder="1" applyProtection="1">
      <protection hidden="1"/>
    </xf>
    <xf numFmtId="0" fontId="28" fillId="37" borderId="4" xfId="0" applyFont="1" applyFill="1" applyBorder="1" applyProtection="1">
      <protection hidden="1"/>
    </xf>
    <xf numFmtId="0" fontId="75" fillId="37" borderId="0" xfId="0" applyFont="1" applyFill="1" applyAlignment="1" applyProtection="1">
      <alignment vertical="center"/>
      <protection hidden="1"/>
    </xf>
    <xf numFmtId="0" fontId="76" fillId="37" borderId="0" xfId="0" applyFont="1" applyFill="1" applyAlignment="1" applyProtection="1">
      <alignment horizontal="left"/>
      <protection hidden="1"/>
    </xf>
    <xf numFmtId="0" fontId="75" fillId="37" borderId="5" xfId="0" applyFont="1" applyFill="1" applyBorder="1" applyAlignment="1" applyProtection="1">
      <alignment vertical="center"/>
      <protection hidden="1"/>
    </xf>
    <xf numFmtId="0" fontId="28" fillId="37" borderId="0" xfId="0" applyFont="1" applyFill="1" applyProtection="1">
      <protection hidden="1"/>
    </xf>
    <xf numFmtId="0" fontId="77" fillId="37" borderId="0" xfId="0" applyFont="1" applyFill="1" applyAlignment="1" applyProtection="1">
      <alignment horizontal="left" vertical="center"/>
      <protection hidden="1"/>
    </xf>
    <xf numFmtId="0" fontId="28" fillId="37" borderId="0" xfId="0" applyFont="1" applyFill="1" applyAlignment="1" applyProtection="1">
      <alignment wrapText="1"/>
      <protection hidden="1"/>
    </xf>
    <xf numFmtId="0" fontId="28" fillId="37" borderId="5" xfId="0" applyFont="1" applyFill="1" applyBorder="1" applyProtection="1">
      <protection hidden="1"/>
    </xf>
    <xf numFmtId="14" fontId="31" fillId="37" borderId="0" xfId="2" applyNumberFormat="1" applyFont="1" applyFill="1" applyAlignment="1" applyProtection="1">
      <alignment horizontal="center"/>
      <protection hidden="1"/>
    </xf>
    <xf numFmtId="0" fontId="28" fillId="37" borderId="11" xfId="0" applyFont="1" applyFill="1" applyBorder="1" applyProtection="1">
      <protection hidden="1"/>
    </xf>
    <xf numFmtId="0" fontId="28" fillId="37" borderId="12" xfId="0" applyFont="1" applyFill="1" applyBorder="1" applyProtection="1">
      <protection hidden="1"/>
    </xf>
    <xf numFmtId="0" fontId="28" fillId="37" borderId="12" xfId="0" applyFont="1" applyFill="1" applyBorder="1" applyAlignment="1" applyProtection="1">
      <alignment wrapText="1"/>
      <protection hidden="1"/>
    </xf>
    <xf numFmtId="14" fontId="31" fillId="37" borderId="12" xfId="2" applyNumberFormat="1" applyFont="1" applyFill="1" applyBorder="1" applyAlignment="1" applyProtection="1">
      <alignment horizontal="center"/>
      <protection hidden="1"/>
    </xf>
    <xf numFmtId="0" fontId="28" fillId="37" borderId="13" xfId="0" applyFont="1" applyFill="1" applyBorder="1" applyProtection="1">
      <protection hidden="1"/>
    </xf>
    <xf numFmtId="0" fontId="21" fillId="8" borderId="32" xfId="0" applyFont="1" applyFill="1" applyBorder="1" applyAlignment="1">
      <alignment vertical="center" wrapText="1"/>
    </xf>
    <xf numFmtId="0" fontId="21" fillId="8" borderId="17" xfId="0" applyFont="1" applyFill="1" applyBorder="1" applyAlignment="1">
      <alignment horizontal="center"/>
    </xf>
    <xf numFmtId="0" fontId="21" fillId="8" borderId="17" xfId="0" applyFont="1" applyFill="1" applyBorder="1" applyAlignment="1">
      <alignment horizontal="center" vertical="center"/>
    </xf>
    <xf numFmtId="0" fontId="21" fillId="8" borderId="18" xfId="0" applyFont="1" applyFill="1" applyBorder="1" applyAlignment="1">
      <alignment horizontal="center" vertical="center"/>
    </xf>
    <xf numFmtId="0" fontId="21" fillId="8" borderId="10" xfId="0" applyFont="1" applyFill="1" applyBorder="1" applyAlignment="1">
      <alignment vertical="center" wrapText="1"/>
    </xf>
    <xf numFmtId="0" fontId="21" fillId="8" borderId="19" xfId="0" applyFont="1" applyFill="1" applyBorder="1" applyAlignment="1">
      <alignment horizontal="center" vertical="center"/>
    </xf>
    <xf numFmtId="0" fontId="80" fillId="8" borderId="37" xfId="0" applyFont="1" applyFill="1" applyBorder="1" applyAlignment="1">
      <alignment vertical="center" wrapText="1"/>
    </xf>
    <xf numFmtId="0" fontId="80" fillId="8" borderId="15" xfId="0" applyFont="1" applyFill="1" applyBorder="1" applyAlignment="1">
      <alignment horizontal="center" vertical="center" wrapText="1"/>
    </xf>
    <xf numFmtId="0" fontId="80" fillId="8" borderId="34" xfId="0" applyFont="1" applyFill="1" applyBorder="1" applyAlignment="1">
      <alignment horizontal="center" vertical="center"/>
    </xf>
    <xf numFmtId="0" fontId="80" fillId="8" borderId="9" xfId="0" applyFont="1" applyFill="1" applyBorder="1" applyAlignment="1">
      <alignment vertical="center" wrapText="1"/>
    </xf>
    <xf numFmtId="0" fontId="80" fillId="8" borderId="1" xfId="0" applyFont="1" applyFill="1" applyBorder="1" applyAlignment="1">
      <alignment horizontal="center" vertical="center" wrapText="1"/>
    </xf>
    <xf numFmtId="0" fontId="21" fillId="8" borderId="37" xfId="0" applyFont="1" applyFill="1" applyBorder="1" applyAlignment="1">
      <alignment vertical="center" wrapText="1"/>
    </xf>
    <xf numFmtId="0" fontId="21" fillId="8" borderId="15" xfId="0" applyFont="1" applyFill="1" applyBorder="1" applyAlignment="1">
      <alignment horizontal="center" vertical="center" wrapText="1"/>
    </xf>
    <xf numFmtId="0" fontId="21" fillId="8" borderId="35" xfId="0" applyFont="1" applyFill="1" applyBorder="1" applyAlignment="1">
      <alignment horizontal="center" vertical="center"/>
    </xf>
    <xf numFmtId="0" fontId="21" fillId="8" borderId="33" xfId="0" applyFont="1" applyFill="1" applyBorder="1" applyAlignment="1">
      <alignment vertical="center" wrapText="1"/>
    </xf>
    <xf numFmtId="0" fontId="21" fillId="8" borderId="21" xfId="0" applyFont="1" applyFill="1" applyBorder="1" applyAlignment="1">
      <alignment horizontal="center" vertical="center" wrapText="1"/>
    </xf>
    <xf numFmtId="0" fontId="21" fillId="8" borderId="22" xfId="0" applyFont="1" applyFill="1" applyBorder="1" applyAlignment="1">
      <alignment horizontal="center" vertical="center"/>
    </xf>
    <xf numFmtId="0" fontId="74" fillId="37" borderId="26" xfId="0" applyFont="1" applyFill="1" applyBorder="1" applyAlignment="1">
      <alignment horizontal="center" vertical="center"/>
    </xf>
    <xf numFmtId="0" fontId="74" fillId="37" borderId="27" xfId="0" applyFont="1" applyFill="1" applyBorder="1" applyAlignment="1">
      <alignment horizontal="center" vertical="center"/>
    </xf>
    <xf numFmtId="0" fontId="74" fillId="37" borderId="28" xfId="0" applyFont="1" applyFill="1" applyBorder="1" applyAlignment="1">
      <alignment horizontal="center" vertical="center"/>
    </xf>
    <xf numFmtId="0" fontId="78" fillId="37" borderId="92" xfId="0" applyFont="1" applyFill="1" applyBorder="1" applyAlignment="1" applyProtection="1">
      <alignment horizontal="center" vertical="center" wrapText="1"/>
      <protection hidden="1"/>
    </xf>
    <xf numFmtId="0" fontId="78" fillId="37" borderId="93" xfId="0" applyFont="1" applyFill="1" applyBorder="1" applyAlignment="1" applyProtection="1">
      <alignment horizontal="center" vertical="center" wrapText="1"/>
      <protection hidden="1"/>
    </xf>
    <xf numFmtId="0" fontId="78" fillId="37" borderId="14" xfId="0" applyFont="1" applyFill="1" applyBorder="1" applyAlignment="1" applyProtection="1">
      <alignment horizontal="center" vertical="center" wrapText="1"/>
      <protection hidden="1"/>
    </xf>
    <xf numFmtId="0" fontId="78" fillId="37" borderId="34" xfId="0" applyFont="1" applyFill="1" applyBorder="1" applyAlignment="1" applyProtection="1">
      <alignment horizontal="center" vertical="center" wrapText="1"/>
      <protection hidden="1"/>
    </xf>
    <xf numFmtId="0" fontId="78" fillId="37" borderId="10" xfId="0" applyFont="1" applyFill="1" applyBorder="1" applyAlignment="1" applyProtection="1">
      <alignment horizontal="center" vertical="center" wrapText="1"/>
      <protection hidden="1"/>
    </xf>
    <xf numFmtId="0" fontId="78" fillId="37" borderId="19" xfId="0" applyFont="1" applyFill="1" applyBorder="1" applyAlignment="1" applyProtection="1">
      <alignment horizontal="center" vertical="center" wrapText="1"/>
      <protection hidden="1"/>
    </xf>
    <xf numFmtId="0" fontId="78" fillId="37" borderId="20" xfId="0" applyFont="1" applyFill="1" applyBorder="1" applyAlignment="1" applyProtection="1">
      <alignment horizontal="center" vertical="center" wrapText="1"/>
      <protection hidden="1"/>
    </xf>
    <xf numFmtId="0" fontId="78" fillId="37" borderId="22" xfId="0" applyFont="1" applyFill="1" applyBorder="1" applyAlignment="1" applyProtection="1">
      <alignment horizontal="center" vertical="center" wrapText="1"/>
      <protection hidden="1"/>
    </xf>
    <xf numFmtId="0" fontId="71" fillId="37" borderId="92" xfId="0" applyFont="1" applyFill="1" applyBorder="1" applyAlignment="1" applyProtection="1">
      <alignment horizontal="center" vertical="center"/>
      <protection hidden="1"/>
    </xf>
    <xf numFmtId="0" fontId="71" fillId="37" borderId="94" xfId="0" applyFont="1" applyFill="1" applyBorder="1" applyAlignment="1" applyProtection="1">
      <alignment horizontal="center" vertical="center"/>
      <protection hidden="1"/>
    </xf>
    <xf numFmtId="0" fontId="71" fillId="37" borderId="93" xfId="0" applyFont="1" applyFill="1" applyBorder="1" applyAlignment="1" applyProtection="1">
      <alignment horizontal="center" vertical="center"/>
      <protection hidden="1"/>
    </xf>
    <xf numFmtId="0" fontId="4" fillId="18" borderId="26" xfId="0" applyFont="1" applyFill="1" applyBorder="1" applyAlignment="1" applyProtection="1">
      <alignment horizontal="center" vertical="center" wrapText="1"/>
      <protection hidden="1"/>
    </xf>
    <xf numFmtId="0" fontId="4" fillId="18" borderId="27" xfId="0" applyFont="1" applyFill="1" applyBorder="1" applyAlignment="1" applyProtection="1">
      <alignment horizontal="center" vertical="center" wrapText="1"/>
      <protection hidden="1"/>
    </xf>
    <xf numFmtId="0" fontId="4" fillId="18" borderId="28" xfId="0" applyFont="1" applyFill="1" applyBorder="1" applyAlignment="1" applyProtection="1">
      <alignment horizontal="center" vertical="center" wrapText="1"/>
      <protection hidden="1"/>
    </xf>
    <xf numFmtId="0" fontId="71" fillId="37" borderId="17" xfId="0" applyFont="1" applyFill="1" applyBorder="1" applyAlignment="1" applyProtection="1">
      <alignment horizontal="center" vertical="center" wrapText="1"/>
      <protection hidden="1"/>
    </xf>
    <xf numFmtId="0" fontId="15" fillId="8" borderId="2" xfId="0" applyFont="1" applyFill="1" applyBorder="1" applyAlignment="1" applyProtection="1">
      <alignment horizontal="center" vertical="center"/>
      <protection hidden="1"/>
    </xf>
    <xf numFmtId="0" fontId="15" fillId="8" borderId="55" xfId="0" applyFont="1" applyFill="1" applyBorder="1" applyAlignment="1" applyProtection="1">
      <alignment horizontal="center" vertical="center"/>
      <protection hidden="1"/>
    </xf>
    <xf numFmtId="0" fontId="15" fillId="8" borderId="9" xfId="0" applyFont="1" applyFill="1" applyBorder="1" applyAlignment="1" applyProtection="1">
      <alignment horizontal="center" vertical="center"/>
      <protection hidden="1"/>
    </xf>
    <xf numFmtId="0" fontId="15" fillId="20" borderId="7" xfId="0" applyFont="1" applyFill="1" applyBorder="1" applyAlignment="1" applyProtection="1">
      <alignment horizontal="center" vertical="center" wrapText="1"/>
      <protection hidden="1"/>
    </xf>
    <xf numFmtId="0" fontId="15" fillId="20" borderId="2" xfId="0" applyFont="1" applyFill="1" applyBorder="1" applyAlignment="1" applyProtection="1">
      <alignment horizontal="center" vertical="center" wrapText="1"/>
      <protection hidden="1"/>
    </xf>
    <xf numFmtId="0" fontId="15" fillId="20" borderId="9" xfId="0" applyFont="1" applyFill="1" applyBorder="1" applyAlignment="1" applyProtection="1">
      <alignment horizontal="center" vertical="center" wrapText="1"/>
      <protection hidden="1"/>
    </xf>
    <xf numFmtId="0" fontId="4" fillId="33" borderId="1" xfId="0" applyFont="1" applyFill="1" applyBorder="1" applyAlignment="1" applyProtection="1">
      <alignment horizontal="center" vertical="center" wrapText="1"/>
      <protection hidden="1"/>
    </xf>
    <xf numFmtId="0" fontId="4" fillId="33" borderId="7" xfId="0" applyFont="1" applyFill="1" applyBorder="1" applyAlignment="1" applyProtection="1">
      <alignment horizontal="center" vertical="center" wrapText="1"/>
      <protection hidden="1"/>
    </xf>
    <xf numFmtId="0" fontId="4" fillId="33" borderId="9" xfId="0" applyFont="1" applyFill="1" applyBorder="1" applyAlignment="1" applyProtection="1">
      <alignment horizontal="center" vertical="center" wrapText="1"/>
      <protection hidden="1"/>
    </xf>
    <xf numFmtId="0" fontId="72" fillId="37" borderId="23" xfId="0" applyFont="1" applyFill="1" applyBorder="1" applyAlignment="1" applyProtection="1">
      <alignment horizontal="center" vertical="center"/>
      <protection hidden="1"/>
    </xf>
    <xf numFmtId="0" fontId="72" fillId="37" borderId="24" xfId="0" applyFont="1" applyFill="1" applyBorder="1" applyAlignment="1" applyProtection="1">
      <alignment horizontal="center" vertical="center"/>
      <protection hidden="1"/>
    </xf>
    <xf numFmtId="0" fontId="72" fillId="37" borderId="25" xfId="0" applyFont="1" applyFill="1" applyBorder="1" applyAlignment="1" applyProtection="1">
      <alignment horizontal="center" vertical="center"/>
      <protection hidden="1"/>
    </xf>
    <xf numFmtId="0" fontId="71" fillId="37" borderId="32" xfId="0" applyFont="1" applyFill="1" applyBorder="1" applyAlignment="1" applyProtection="1">
      <alignment horizontal="center" vertical="center"/>
      <protection hidden="1"/>
    </xf>
    <xf numFmtId="0" fontId="71" fillId="37" borderId="17" xfId="0" applyFont="1" applyFill="1" applyBorder="1" applyAlignment="1" applyProtection="1">
      <alignment horizontal="center" vertical="center"/>
      <protection hidden="1"/>
    </xf>
    <xf numFmtId="0" fontId="15" fillId="20" borderId="7" xfId="0" applyFont="1" applyFill="1" applyBorder="1" applyAlignment="1" applyProtection="1">
      <alignment horizontal="center" vertical="center"/>
      <protection hidden="1"/>
    </xf>
    <xf numFmtId="0" fontId="15" fillId="20" borderId="9" xfId="0" applyFont="1" applyFill="1" applyBorder="1" applyAlignment="1" applyProtection="1">
      <alignment horizontal="center" vertical="center"/>
      <protection hidden="1"/>
    </xf>
    <xf numFmtId="0" fontId="23" fillId="6" borderId="32" xfId="0" applyFont="1" applyFill="1" applyBorder="1" applyAlignment="1" applyProtection="1">
      <alignment horizontal="center" vertical="center" wrapText="1"/>
      <protection hidden="1"/>
    </xf>
    <xf numFmtId="0" fontId="23" fillId="6" borderId="18" xfId="0" applyFont="1" applyFill="1" applyBorder="1" applyAlignment="1" applyProtection="1">
      <alignment horizontal="center" vertical="center" wrapText="1"/>
      <protection hidden="1"/>
    </xf>
    <xf numFmtId="0" fontId="23" fillId="6" borderId="33" xfId="0" applyFont="1" applyFill="1" applyBorder="1" applyAlignment="1" applyProtection="1">
      <alignment horizontal="center" vertical="center" wrapText="1"/>
      <protection hidden="1"/>
    </xf>
    <xf numFmtId="0" fontId="23" fillId="6" borderId="22" xfId="0" applyFont="1" applyFill="1" applyBorder="1" applyAlignment="1" applyProtection="1">
      <alignment horizontal="center" vertical="center" wrapText="1"/>
      <protection hidden="1"/>
    </xf>
    <xf numFmtId="0" fontId="23" fillId="6" borderId="51" xfId="0" applyFont="1" applyFill="1" applyBorder="1" applyAlignment="1" applyProtection="1">
      <alignment horizontal="center" vertical="center" wrapText="1"/>
      <protection hidden="1"/>
    </xf>
    <xf numFmtId="0" fontId="23" fillId="6" borderId="24" xfId="0" applyFont="1" applyFill="1" applyBorder="1" applyAlignment="1" applyProtection="1">
      <alignment horizontal="center" vertical="center" wrapText="1"/>
      <protection hidden="1"/>
    </xf>
    <xf numFmtId="0" fontId="24" fillId="24" borderId="23" xfId="0" applyFont="1" applyFill="1" applyBorder="1" applyAlignment="1" applyProtection="1">
      <alignment horizontal="center" vertical="center"/>
      <protection hidden="1"/>
    </xf>
    <xf numFmtId="0" fontId="24" fillId="24" borderId="24" xfId="0" applyFont="1" applyFill="1" applyBorder="1" applyAlignment="1" applyProtection="1">
      <alignment horizontal="center" vertical="center"/>
      <protection hidden="1"/>
    </xf>
    <xf numFmtId="0" fontId="24" fillId="24" borderId="25" xfId="0" applyFont="1" applyFill="1" applyBorder="1" applyAlignment="1" applyProtection="1">
      <alignment horizontal="center" vertical="center"/>
      <protection hidden="1"/>
    </xf>
    <xf numFmtId="0" fontId="4" fillId="31" borderId="1" xfId="0" applyFont="1" applyFill="1" applyBorder="1" applyAlignment="1" applyProtection="1">
      <alignment horizontal="center"/>
      <protection hidden="1"/>
    </xf>
    <xf numFmtId="0" fontId="15" fillId="23" borderId="1" xfId="0" applyFont="1" applyFill="1" applyBorder="1" applyAlignment="1" applyProtection="1">
      <alignment horizontal="center" vertical="center" wrapText="1"/>
      <protection hidden="1"/>
    </xf>
    <xf numFmtId="0" fontId="25" fillId="37" borderId="17" xfId="0" applyFont="1" applyFill="1" applyBorder="1" applyAlignment="1" applyProtection="1">
      <alignment horizontal="center" vertical="center"/>
      <protection hidden="1"/>
    </xf>
    <xf numFmtId="169" fontId="27" fillId="21" borderId="3" xfId="0" applyNumberFormat="1" applyFont="1" applyFill="1" applyBorder="1" applyAlignment="1" applyProtection="1">
      <alignment horizontal="center" vertical="center" wrapText="1"/>
      <protection hidden="1"/>
    </xf>
    <xf numFmtId="169" fontId="27" fillId="21" borderId="45" xfId="0" applyNumberFormat="1" applyFont="1" applyFill="1" applyBorder="1" applyAlignment="1" applyProtection="1">
      <alignment horizontal="center" vertical="center" wrapText="1"/>
      <protection hidden="1"/>
    </xf>
    <xf numFmtId="169" fontId="27" fillId="21" borderId="46" xfId="0" applyNumberFormat="1" applyFont="1" applyFill="1" applyBorder="1" applyAlignment="1" applyProtection="1">
      <alignment horizontal="center" vertical="center" wrapText="1"/>
      <protection hidden="1"/>
    </xf>
    <xf numFmtId="169" fontId="27" fillId="21" borderId="11" xfId="0" applyNumberFormat="1" applyFont="1" applyFill="1" applyBorder="1" applyAlignment="1" applyProtection="1">
      <alignment horizontal="center" vertical="center" wrapText="1"/>
      <protection hidden="1"/>
    </xf>
    <xf numFmtId="169" fontId="27" fillId="21" borderId="12" xfId="0" applyNumberFormat="1" applyFont="1" applyFill="1" applyBorder="1" applyAlignment="1" applyProtection="1">
      <alignment horizontal="center" vertical="center" wrapText="1"/>
      <protection hidden="1"/>
    </xf>
    <xf numFmtId="169" fontId="27" fillId="21" borderId="13" xfId="0" applyNumberFormat="1" applyFont="1" applyFill="1" applyBorder="1" applyAlignment="1" applyProtection="1">
      <alignment horizontal="center" vertical="center" wrapText="1"/>
      <protection hidden="1"/>
    </xf>
    <xf numFmtId="0" fontId="10" fillId="14" borderId="29" xfId="0" applyFont="1" applyFill="1" applyBorder="1" applyAlignment="1" applyProtection="1">
      <alignment horizontal="center" vertical="center" wrapText="1"/>
      <protection hidden="1"/>
    </xf>
    <xf numFmtId="0" fontId="10" fillId="14" borderId="38" xfId="0" applyFont="1" applyFill="1" applyBorder="1" applyAlignment="1" applyProtection="1">
      <alignment horizontal="center" vertical="center" wrapText="1"/>
      <protection hidden="1"/>
    </xf>
    <xf numFmtId="0" fontId="10" fillId="14" borderId="30" xfId="0" applyFont="1" applyFill="1" applyBorder="1" applyAlignment="1" applyProtection="1">
      <alignment horizontal="center" vertical="center" wrapText="1"/>
      <protection hidden="1"/>
    </xf>
    <xf numFmtId="0" fontId="78" fillId="37" borderId="16" xfId="0" applyFont="1" applyFill="1" applyBorder="1" applyAlignment="1" applyProtection="1">
      <alignment horizontal="center" vertical="center" wrapText="1"/>
      <protection hidden="1"/>
    </xf>
    <xf numFmtId="0" fontId="78" fillId="37" borderId="18" xfId="0" applyFont="1" applyFill="1" applyBorder="1" applyAlignment="1" applyProtection="1">
      <alignment horizontal="center" vertical="center" wrapText="1"/>
      <protection hidden="1"/>
    </xf>
    <xf numFmtId="0" fontId="0" fillId="10" borderId="7" xfId="0" applyFill="1" applyBorder="1" applyAlignment="1">
      <alignment horizontal="center"/>
    </xf>
    <xf numFmtId="0" fontId="0" fillId="10" borderId="2" xfId="0" applyFill="1" applyBorder="1" applyAlignment="1">
      <alignment horizontal="center"/>
    </xf>
    <xf numFmtId="0" fontId="0" fillId="10" borderId="9" xfId="0" applyFill="1" applyBorder="1" applyAlignment="1">
      <alignment horizontal="center"/>
    </xf>
    <xf numFmtId="0" fontId="0" fillId="10" borderId="7" xfId="0" applyFill="1" applyBorder="1" applyAlignment="1">
      <alignment horizontal="center" vertical="center"/>
    </xf>
    <xf numFmtId="0" fontId="0" fillId="10" borderId="9" xfId="0" applyFill="1" applyBorder="1" applyAlignment="1">
      <alignment horizontal="center" vertical="center"/>
    </xf>
    <xf numFmtId="0" fontId="0" fillId="9" borderId="29" xfId="0" applyFill="1" applyBorder="1" applyAlignment="1">
      <alignment horizontal="center" vertical="center"/>
    </xf>
    <xf numFmtId="0" fontId="0" fillId="9" borderId="38" xfId="0" applyFill="1" applyBorder="1" applyAlignment="1">
      <alignment horizontal="center" vertical="center"/>
    </xf>
    <xf numFmtId="0" fontId="0" fillId="9" borderId="30" xfId="0" applyFill="1" applyBorder="1" applyAlignment="1">
      <alignment horizontal="center" vertical="center"/>
    </xf>
    <xf numFmtId="0" fontId="0" fillId="9" borderId="29" xfId="0" applyFill="1" applyBorder="1" applyAlignment="1">
      <alignment horizontal="center" vertical="center" wrapText="1"/>
    </xf>
    <xf numFmtId="0" fontId="0" fillId="9" borderId="38" xfId="0" applyFill="1" applyBorder="1" applyAlignment="1">
      <alignment horizontal="center" vertical="center" wrapText="1"/>
    </xf>
    <xf numFmtId="0" fontId="0" fillId="9" borderId="30" xfId="0" applyFill="1" applyBorder="1" applyAlignment="1">
      <alignment horizontal="center" vertical="center" wrapText="1"/>
    </xf>
    <xf numFmtId="0" fontId="0" fillId="0" borderId="0" xfId="0" applyAlignment="1">
      <alignment horizontal="left" wrapText="1"/>
    </xf>
    <xf numFmtId="0" fontId="79" fillId="0" borderId="26" xfId="0" applyFont="1" applyBorder="1" applyAlignment="1">
      <alignment horizontal="center"/>
    </xf>
    <xf numFmtId="0" fontId="79" fillId="0" borderId="27" xfId="0" applyFont="1" applyBorder="1" applyAlignment="1">
      <alignment horizontal="center"/>
    </xf>
    <xf numFmtId="0" fontId="79" fillId="0" borderId="28" xfId="0" applyFont="1" applyBorder="1" applyAlignment="1">
      <alignment horizontal="center"/>
    </xf>
    <xf numFmtId="0" fontId="32" fillId="29" borderId="1" xfId="5" applyFont="1" applyFill="1" applyBorder="1" applyAlignment="1">
      <alignment horizontal="center"/>
    </xf>
    <xf numFmtId="0" fontId="32" fillId="29" borderId="7" xfId="5" applyFont="1" applyFill="1" applyBorder="1" applyAlignment="1">
      <alignment horizontal="center"/>
    </xf>
    <xf numFmtId="0" fontId="32" fillId="29" borderId="2" xfId="5" applyFont="1" applyFill="1" applyBorder="1" applyAlignment="1">
      <alignment horizontal="center"/>
    </xf>
    <xf numFmtId="0" fontId="32" fillId="29" borderId="9" xfId="5" applyFont="1" applyFill="1" applyBorder="1" applyAlignment="1">
      <alignment horizontal="center"/>
    </xf>
    <xf numFmtId="166" fontId="32" fillId="29" borderId="0" xfId="5" applyNumberFormat="1" applyFont="1" applyFill="1" applyAlignment="1">
      <alignment horizontal="center"/>
    </xf>
    <xf numFmtId="166" fontId="32" fillId="29" borderId="59" xfId="5" applyNumberFormat="1" applyFont="1" applyFill="1" applyBorder="1" applyAlignment="1">
      <alignment horizontal="center"/>
    </xf>
    <xf numFmtId="166" fontId="1" fillId="0" borderId="54" xfId="5" applyNumberFormat="1" applyFont="1" applyBorder="1" applyAlignment="1">
      <alignment horizontal="center"/>
    </xf>
    <xf numFmtId="166" fontId="1" fillId="0" borderId="55" xfId="5" applyNumberFormat="1" applyFont="1" applyBorder="1" applyAlignment="1">
      <alignment horizontal="center"/>
    </xf>
    <xf numFmtId="166" fontId="1" fillId="0" borderId="36" xfId="5" applyNumberFormat="1" applyFont="1" applyBorder="1" applyAlignment="1">
      <alignment horizontal="center"/>
    </xf>
    <xf numFmtId="166" fontId="1" fillId="0" borderId="58" xfId="5" applyNumberFormat="1" applyFont="1" applyBorder="1" applyAlignment="1">
      <alignment horizontal="center"/>
    </xf>
    <xf numFmtId="166" fontId="1" fillId="0" borderId="0" xfId="5" applyNumberFormat="1" applyFont="1" applyAlignment="1">
      <alignment horizontal="center"/>
    </xf>
    <xf numFmtId="166" fontId="1" fillId="0" borderId="59" xfId="5" applyNumberFormat="1" applyFont="1" applyBorder="1" applyAlignment="1">
      <alignment horizontal="center"/>
    </xf>
    <xf numFmtId="166" fontId="1" fillId="0" borderId="64" xfId="5" applyNumberFormat="1" applyFont="1" applyBorder="1" applyAlignment="1">
      <alignment horizontal="center"/>
    </xf>
    <xf numFmtId="166" fontId="1" fillId="0" borderId="6" xfId="5" applyNumberFormat="1" applyFont="1" applyBorder="1" applyAlignment="1">
      <alignment horizontal="center"/>
    </xf>
    <xf numFmtId="166" fontId="1" fillId="0" borderId="37" xfId="5" applyNumberFormat="1" applyFont="1" applyBorder="1" applyAlignment="1">
      <alignment horizontal="center"/>
    </xf>
    <xf numFmtId="166" fontId="1" fillId="0" borderId="54" xfId="5" quotePrefix="1" applyNumberFormat="1" applyFont="1" applyBorder="1" applyAlignment="1">
      <alignment horizontal="left" vertical="top" wrapText="1"/>
    </xf>
    <xf numFmtId="166" fontId="1" fillId="0" borderId="55" xfId="5" quotePrefix="1" applyNumberFormat="1" applyFont="1" applyBorder="1" applyAlignment="1">
      <alignment horizontal="left" vertical="top" wrapText="1"/>
    </xf>
    <xf numFmtId="166" fontId="1" fillId="0" borderId="36" xfId="5" quotePrefix="1" applyNumberFormat="1" applyFont="1" applyBorder="1" applyAlignment="1">
      <alignment horizontal="left" vertical="top" wrapText="1"/>
    </xf>
    <xf numFmtId="166" fontId="1" fillId="0" borderId="58" xfId="5" quotePrefix="1" applyNumberFormat="1" applyFont="1" applyBorder="1" applyAlignment="1">
      <alignment horizontal="left" vertical="top" wrapText="1"/>
    </xf>
    <xf numFmtId="166" fontId="1" fillId="0" borderId="0" xfId="5" quotePrefix="1" applyNumberFormat="1" applyFont="1" applyAlignment="1">
      <alignment horizontal="left" vertical="top" wrapText="1"/>
    </xf>
    <xf numFmtId="166" fontId="1" fillId="0" borderId="59" xfId="5" quotePrefix="1" applyNumberFormat="1" applyFont="1" applyBorder="1" applyAlignment="1">
      <alignment horizontal="left" vertical="top" wrapText="1"/>
    </xf>
    <xf numFmtId="166" fontId="1" fillId="0" borderId="64" xfId="5" quotePrefix="1" applyNumberFormat="1" applyFont="1" applyBorder="1" applyAlignment="1">
      <alignment horizontal="left" vertical="top" wrapText="1"/>
    </xf>
    <xf numFmtId="166" fontId="1" fillId="0" borderId="6" xfId="5" quotePrefix="1" applyNumberFormat="1" applyFont="1" applyBorder="1" applyAlignment="1">
      <alignment horizontal="left" vertical="top" wrapText="1"/>
    </xf>
    <xf numFmtId="166" fontId="1" fillId="0" borderId="37" xfId="5" quotePrefix="1" applyNumberFormat="1" applyFont="1" applyBorder="1" applyAlignment="1">
      <alignment horizontal="left" vertical="top" wrapText="1"/>
    </xf>
    <xf numFmtId="0" fontId="47" fillId="0" borderId="3" xfId="6" applyFont="1" applyBorder="1" applyAlignment="1">
      <alignment horizontal="center"/>
    </xf>
    <xf numFmtId="0" fontId="47" fillId="0" borderId="45" xfId="6" applyFont="1" applyBorder="1" applyAlignment="1">
      <alignment horizontal="center"/>
    </xf>
    <xf numFmtId="0" fontId="51" fillId="29" borderId="80" xfId="6" applyFont="1" applyFill="1" applyBorder="1" applyAlignment="1">
      <alignment horizontal="center" wrapText="1"/>
    </xf>
    <xf numFmtId="0" fontId="51" fillId="29" borderId="81" xfId="6" applyFont="1" applyFill="1" applyBorder="1" applyAlignment="1">
      <alignment horizontal="center" wrapText="1"/>
    </xf>
    <xf numFmtId="0" fontId="52" fillId="0" borderId="29" xfId="6" applyFont="1" applyBorder="1" applyAlignment="1">
      <alignment horizontal="center" wrapText="1"/>
    </xf>
    <xf numFmtId="0" fontId="52" fillId="0" borderId="30" xfId="6" applyFont="1" applyBorder="1" applyAlignment="1">
      <alignment horizontal="center" wrapText="1"/>
    </xf>
    <xf numFmtId="0" fontId="51" fillId="29" borderId="3" xfId="6" applyFont="1" applyFill="1" applyBorder="1" applyAlignment="1">
      <alignment horizontal="center" wrapText="1"/>
    </xf>
    <xf numFmtId="0" fontId="51" fillId="29" borderId="45" xfId="6" applyFont="1" applyFill="1" applyBorder="1" applyAlignment="1">
      <alignment horizontal="center" wrapText="1"/>
    </xf>
    <xf numFmtId="0" fontId="51" fillId="29" borderId="46" xfId="6" applyFont="1" applyFill="1" applyBorder="1" applyAlignment="1">
      <alignment horizontal="center" wrapText="1"/>
    </xf>
    <xf numFmtId="0" fontId="51" fillId="29" borderId="4" xfId="6" applyFont="1" applyFill="1" applyBorder="1" applyAlignment="1">
      <alignment horizontal="center" wrapText="1"/>
    </xf>
    <xf numFmtId="0" fontId="51" fillId="29" borderId="0" xfId="6" applyFont="1" applyFill="1" applyAlignment="1">
      <alignment horizontal="center" wrapText="1"/>
    </xf>
    <xf numFmtId="0" fontId="51" fillId="29" borderId="5" xfId="6" applyFont="1" applyFill="1" applyBorder="1" applyAlignment="1">
      <alignment horizontal="center" wrapText="1"/>
    </xf>
    <xf numFmtId="0" fontId="51" fillId="29" borderId="78" xfId="6" applyFont="1" applyFill="1" applyBorder="1" applyAlignment="1">
      <alignment horizontal="center" wrapText="1"/>
    </xf>
    <xf numFmtId="0" fontId="51" fillId="29" borderId="6" xfId="6" applyFont="1" applyFill="1" applyBorder="1" applyAlignment="1">
      <alignment horizontal="center" wrapText="1"/>
    </xf>
    <xf numFmtId="0" fontId="51" fillId="29" borderId="79" xfId="6" applyFont="1" applyFill="1" applyBorder="1" applyAlignment="1">
      <alignment horizontal="center" wrapText="1"/>
    </xf>
    <xf numFmtId="0" fontId="49" fillId="0" borderId="4" xfId="6" applyFont="1" applyBorder="1" applyAlignment="1">
      <alignment horizontal="center"/>
    </xf>
    <xf numFmtId="0" fontId="49" fillId="0" borderId="0" xfId="6" applyFont="1" applyAlignment="1">
      <alignment horizontal="center"/>
    </xf>
    <xf numFmtId="0" fontId="52" fillId="0" borderId="26" xfId="6" applyFont="1" applyBorder="1" applyAlignment="1">
      <alignment horizontal="center" wrapText="1"/>
    </xf>
    <xf numFmtId="0" fontId="52" fillId="0" borderId="27" xfId="6" applyFont="1" applyBorder="1" applyAlignment="1">
      <alignment horizontal="center" wrapText="1"/>
    </xf>
    <xf numFmtId="0" fontId="52" fillId="0" borderId="28" xfId="6" applyFont="1" applyBorder="1" applyAlignment="1">
      <alignment horizontal="center" wrapText="1"/>
    </xf>
    <xf numFmtId="1" fontId="52" fillId="0" borderId="26" xfId="6" applyNumberFormat="1" applyFont="1" applyBorder="1" applyAlignment="1">
      <alignment horizontal="center" wrapText="1"/>
    </xf>
    <xf numFmtId="1" fontId="52" fillId="0" borderId="27" xfId="6" applyNumberFormat="1" applyFont="1" applyBorder="1" applyAlignment="1">
      <alignment horizontal="center" wrapText="1"/>
    </xf>
    <xf numFmtId="1" fontId="52" fillId="0" borderId="28" xfId="6" applyNumberFormat="1" applyFont="1" applyBorder="1" applyAlignment="1">
      <alignment horizontal="center" wrapText="1"/>
    </xf>
    <xf numFmtId="0" fontId="51" fillId="29" borderId="31" xfId="6" applyFont="1" applyFill="1" applyBorder="1" applyAlignment="1">
      <alignment horizontal="center" wrapText="1"/>
    </xf>
    <xf numFmtId="0" fontId="51" fillId="29" borderId="35" xfId="6" applyFont="1" applyFill="1" applyBorder="1" applyAlignment="1">
      <alignment horizontal="center" wrapText="1"/>
    </xf>
    <xf numFmtId="1" fontId="52" fillId="0" borderId="3" xfId="6" applyNumberFormat="1" applyFont="1" applyBorder="1" applyAlignment="1">
      <alignment horizontal="center" wrapText="1"/>
    </xf>
    <xf numFmtId="1" fontId="52" fillId="0" borderId="46" xfId="6" applyNumberFormat="1" applyFont="1" applyBorder="1" applyAlignment="1">
      <alignment horizontal="center" wrapText="1"/>
    </xf>
    <xf numFmtId="1" fontId="52" fillId="0" borderId="11" xfId="6" applyNumberFormat="1" applyFont="1" applyBorder="1" applyAlignment="1">
      <alignment horizontal="center" wrapText="1"/>
    </xf>
    <xf numFmtId="1" fontId="52" fillId="0" borderId="13" xfId="6" applyNumberFormat="1" applyFont="1" applyBorder="1" applyAlignment="1">
      <alignment horizontal="center" wrapText="1"/>
    </xf>
    <xf numFmtId="1" fontId="52" fillId="0" borderId="4" xfId="6" applyNumberFormat="1" applyFont="1" applyBorder="1" applyAlignment="1">
      <alignment horizontal="center" wrapText="1"/>
    </xf>
    <xf numFmtId="1" fontId="52" fillId="0" borderId="5" xfId="6" applyNumberFormat="1" applyFont="1" applyBorder="1" applyAlignment="1">
      <alignment horizontal="center" wrapText="1"/>
    </xf>
    <xf numFmtId="0" fontId="33" fillId="29" borderId="16" xfId="6" applyFont="1" applyFill="1" applyBorder="1" applyAlignment="1">
      <alignment vertical="center"/>
    </xf>
    <xf numFmtId="0" fontId="33" fillId="29" borderId="20" xfId="6" applyFont="1" applyFill="1" applyBorder="1" applyAlignment="1">
      <alignment vertical="center"/>
    </xf>
    <xf numFmtId="0" fontId="51" fillId="29" borderId="50" xfId="6" applyFont="1" applyFill="1" applyBorder="1" applyAlignment="1">
      <alignment horizontal="center" wrapText="1"/>
    </xf>
    <xf numFmtId="0" fontId="51" fillId="29" borderId="54" xfId="6" applyFont="1" applyFill="1" applyBorder="1" applyAlignment="1">
      <alignment horizontal="center" wrapText="1"/>
    </xf>
    <xf numFmtId="0" fontId="51" fillId="29" borderId="58" xfId="6" applyFont="1" applyFill="1" applyBorder="1" applyAlignment="1">
      <alignment horizontal="center" wrapText="1"/>
    </xf>
    <xf numFmtId="0" fontId="45" fillId="29" borderId="1" xfId="6" applyFont="1" applyFill="1" applyBorder="1" applyAlignment="1">
      <alignment horizontal="center" vertical="center"/>
    </xf>
    <xf numFmtId="0" fontId="46" fillId="0" borderId="58" xfId="6" applyFont="1" applyBorder="1" applyAlignment="1">
      <alignment horizontal="left" vertical="center" wrapText="1"/>
    </xf>
    <xf numFmtId="0" fontId="46" fillId="0" borderId="0" xfId="6" applyFont="1" applyAlignment="1">
      <alignment horizontal="left" vertical="center" wrapText="1"/>
    </xf>
    <xf numFmtId="1" fontId="52" fillId="0" borderId="0" xfId="6" applyNumberFormat="1" applyFont="1" applyAlignment="1">
      <alignment horizontal="center" wrapText="1"/>
    </xf>
    <xf numFmtId="1" fontId="52" fillId="0" borderId="45" xfId="6" applyNumberFormat="1" applyFont="1" applyBorder="1" applyAlignment="1">
      <alignment horizontal="center" wrapText="1"/>
    </xf>
    <xf numFmtId="0" fontId="3" fillId="14" borderId="3" xfId="9" applyFont="1" applyFill="1" applyBorder="1" applyAlignment="1">
      <alignment horizontal="center"/>
    </xf>
    <xf numFmtId="0" fontId="3" fillId="14" borderId="45" xfId="9" applyFont="1" applyFill="1" applyBorder="1" applyAlignment="1">
      <alignment horizontal="center"/>
    </xf>
    <xf numFmtId="0" fontId="3" fillId="14" borderId="46" xfId="9" applyFont="1" applyFill="1" applyBorder="1" applyAlignment="1">
      <alignment horizontal="center"/>
    </xf>
    <xf numFmtId="0" fontId="3" fillId="32" borderId="3" xfId="9" applyFont="1" applyFill="1" applyBorder="1" applyAlignment="1">
      <alignment horizontal="center"/>
    </xf>
    <xf numFmtId="0" fontId="3" fillId="32" borderId="45" xfId="9" applyFont="1" applyFill="1" applyBorder="1" applyAlignment="1">
      <alignment horizontal="center"/>
    </xf>
    <xf numFmtId="0" fontId="3" fillId="32" borderId="46" xfId="9" applyFont="1" applyFill="1" applyBorder="1" applyAlignment="1">
      <alignment horizontal="center"/>
    </xf>
    <xf numFmtId="0" fontId="16" fillId="29" borderId="12" xfId="9" applyFont="1" applyFill="1" applyBorder="1" applyAlignment="1">
      <alignment horizontal="center"/>
    </xf>
    <xf numFmtId="0" fontId="3" fillId="14" borderId="3" xfId="13" applyFont="1" applyFill="1" applyBorder="1" applyAlignment="1">
      <alignment horizontal="center"/>
    </xf>
    <xf numFmtId="0" fontId="3" fillId="14" borderId="45" xfId="13" applyFont="1" applyFill="1" applyBorder="1" applyAlignment="1">
      <alignment horizontal="center"/>
    </xf>
    <xf numFmtId="0" fontId="3" fillId="14" borderId="46" xfId="13" applyFont="1" applyFill="1" applyBorder="1" applyAlignment="1">
      <alignment horizontal="center"/>
    </xf>
    <xf numFmtId="0" fontId="3" fillId="32" borderId="3" xfId="13" applyFont="1" applyFill="1" applyBorder="1" applyAlignment="1">
      <alignment horizontal="center"/>
    </xf>
    <xf numFmtId="0" fontId="3" fillId="32" borderId="45" xfId="13" applyFont="1" applyFill="1" applyBorder="1" applyAlignment="1">
      <alignment horizontal="center"/>
    </xf>
    <xf numFmtId="0" fontId="3" fillId="32" borderId="46" xfId="13" applyFont="1" applyFill="1" applyBorder="1" applyAlignment="1">
      <alignment horizontal="center"/>
    </xf>
    <xf numFmtId="0" fontId="64" fillId="0" borderId="26" xfId="13" applyFont="1" applyBorder="1" applyAlignment="1">
      <alignment horizontal="center"/>
    </xf>
    <xf numFmtId="0" fontId="64" fillId="0" borderId="27" xfId="13" applyFont="1" applyBorder="1" applyAlignment="1">
      <alignment horizontal="center"/>
    </xf>
    <xf numFmtId="0" fontId="64" fillId="0" borderId="28" xfId="13" applyFont="1" applyBorder="1" applyAlignment="1">
      <alignment horizontal="center"/>
    </xf>
  </cellXfs>
  <cellStyles count="17">
    <cellStyle name="Comma" xfId="4" builtinId="3"/>
    <cellStyle name="Comma 2" xfId="14" xr:uid="{22191B9A-44E1-440F-B989-964C155A9D6A}"/>
    <cellStyle name="Comma 3" xfId="10" xr:uid="{06118AF9-A4CA-4E03-8A46-01271C8DB0FB}"/>
    <cellStyle name="Currency 2" xfId="7" xr:uid="{5792E2F6-4CE1-412E-B634-EA127419FA2A}"/>
    <cellStyle name="Hyperlink" xfId="8" builtinId="8"/>
    <cellStyle name="Normal" xfId="0" builtinId="0"/>
    <cellStyle name="Normal 2" xfId="3" xr:uid="{00000000-0005-0000-0000-000002000000}"/>
    <cellStyle name="Normal 2 2" xfId="5" xr:uid="{ED63858D-D409-481F-ADFA-86432AF94D78}"/>
    <cellStyle name="Normal 2 2 2" xfId="6" xr:uid="{AD6705BD-0878-42E2-B9B6-B958935167B7}"/>
    <cellStyle name="Normal 3" xfId="1" xr:uid="{00000000-0005-0000-0000-000003000000}"/>
    <cellStyle name="Normal 3 2" xfId="9" xr:uid="{8DE04836-9CB3-48CE-B17A-5FEAFE715B53}"/>
    <cellStyle name="Normal 4" xfId="13" xr:uid="{D848D2EA-9660-4998-98CA-224C2E28E910}"/>
    <cellStyle name="Normal 5" xfId="16" xr:uid="{015E2476-FC4B-466E-A879-23E832C06532}"/>
    <cellStyle name="Normal 7" xfId="11" xr:uid="{7A7493E2-C0E5-4CAD-A235-0CC039B32380}"/>
    <cellStyle name="Normal_Inputs" xfId="2" xr:uid="{00000000-0005-0000-0000-000004000000}"/>
    <cellStyle name="Percent 2" xfId="12" xr:uid="{8A15A666-7C56-4F62-88B9-BCFC5B7DD893}"/>
    <cellStyle name="Percent 3" xfId="15" xr:uid="{FB100E76-E163-4A8E-80C8-9ADB7B580D76}"/>
  </cellStyles>
  <dxfs count="25">
    <dxf>
      <fill>
        <patternFill>
          <bgColor rgb="FFFFC000"/>
        </patternFill>
      </fill>
    </dxf>
    <dxf>
      <fill>
        <patternFill>
          <bgColor rgb="FFFFFF99"/>
        </patternFill>
      </fill>
    </dxf>
    <dxf>
      <font>
        <color theme="5"/>
      </font>
      <fill>
        <patternFill patternType="none">
          <bgColor auto="1"/>
        </patternFill>
      </fill>
    </dxf>
    <dxf>
      <font>
        <color rgb="FFFF0000"/>
      </font>
    </dxf>
    <dxf>
      <font>
        <color rgb="FFFF0000"/>
      </font>
    </dxf>
    <dxf>
      <fill>
        <patternFill>
          <bgColor rgb="FFFF0000"/>
        </patternFill>
      </fill>
    </dxf>
    <dxf>
      <fill>
        <patternFill>
          <bgColor rgb="FFFFC000"/>
        </patternFill>
      </fill>
    </dxf>
    <dxf>
      <font>
        <strike/>
        <color rgb="FFC00000"/>
      </font>
    </dxf>
    <dxf>
      <font>
        <strike/>
        <color rgb="FFC00000"/>
      </font>
    </dxf>
    <dxf>
      <font>
        <strike/>
        <color rgb="FFC00000"/>
      </font>
    </dxf>
    <dxf>
      <fill>
        <patternFill>
          <bgColor theme="0"/>
        </patternFill>
      </fill>
    </dxf>
    <dxf>
      <fill>
        <patternFill>
          <bgColor rgb="FFC00000"/>
        </patternFill>
      </fill>
    </dxf>
    <dxf>
      <fill>
        <patternFill>
          <bgColor theme="1"/>
        </patternFill>
      </fill>
    </dxf>
    <dxf>
      <fill>
        <patternFill>
          <bgColor theme="1"/>
        </patternFill>
      </fill>
    </dxf>
    <dxf>
      <fill>
        <patternFill>
          <bgColor rgb="FFFFFF99"/>
        </patternFill>
      </fill>
    </dxf>
    <dxf>
      <fill>
        <patternFill>
          <bgColor theme="1"/>
        </patternFill>
      </fill>
    </dxf>
    <dxf>
      <font>
        <color rgb="FFFF0000"/>
      </font>
      <fill>
        <patternFill patternType="none">
          <bgColor auto="1"/>
        </patternFill>
      </fill>
    </dxf>
    <dxf>
      <font>
        <color theme="9" tint="-0.24994659260841701"/>
      </font>
    </dxf>
    <dxf>
      <fill>
        <patternFill>
          <bgColor theme="9" tint="0.39994506668294322"/>
        </patternFill>
      </fill>
    </dxf>
    <dxf>
      <fill>
        <patternFill>
          <bgColor rgb="FFC00000"/>
        </patternFill>
      </fill>
    </dxf>
    <dxf>
      <fill>
        <patternFill>
          <bgColor rgb="FFC00000"/>
        </patternFill>
      </fill>
    </dxf>
    <dxf>
      <fill>
        <patternFill>
          <bgColor rgb="FFFFC000"/>
        </patternFill>
      </fill>
    </dxf>
    <dxf>
      <fill>
        <patternFill>
          <bgColor rgb="FFFFFF00"/>
        </patternFill>
      </fill>
    </dxf>
    <dxf>
      <fill>
        <patternFill>
          <bgColor theme="4" tint="0.39994506668294322"/>
        </patternFill>
      </fill>
    </dxf>
    <dxf>
      <fill>
        <patternFill>
          <bgColor theme="9" tint="0.59996337778862885"/>
        </patternFill>
      </fill>
    </dxf>
  </dxfs>
  <tableStyles count="0" defaultTableStyle="TableStyleMedium2" defaultPivotStyle="PivotStyleLight16"/>
  <colors>
    <mruColors>
      <color rgb="FF00A443"/>
      <color rgb="FFFFFF99"/>
      <color rgb="FFE30000"/>
      <color rgb="FFFF7C80"/>
      <color rgb="FFB193ED"/>
      <color rgb="FF4B1CAA"/>
      <color rgb="FFFF6699"/>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externalLink" Target="externalLinks/externalLink4.xml"/><Relationship Id="rId26" Type="http://schemas.openxmlformats.org/officeDocument/2006/relationships/externalLink" Target="externalLinks/externalLink12.xml"/><Relationship Id="rId3" Type="http://schemas.openxmlformats.org/officeDocument/2006/relationships/worksheet" Target="worksheets/sheet3.xml"/><Relationship Id="rId21" Type="http://schemas.openxmlformats.org/officeDocument/2006/relationships/externalLink" Target="externalLinks/externalLink7.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3.xml"/><Relationship Id="rId25" Type="http://schemas.openxmlformats.org/officeDocument/2006/relationships/externalLink" Target="externalLinks/externalLink11.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2.xml"/><Relationship Id="rId20" Type="http://schemas.openxmlformats.org/officeDocument/2006/relationships/externalLink" Target="externalLinks/externalLink6.xml"/><Relationship Id="rId29"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externalLink" Target="externalLinks/externalLink10.xml"/><Relationship Id="rId32"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externalLink" Target="externalLinks/externalLink1.xml"/><Relationship Id="rId23" Type="http://schemas.openxmlformats.org/officeDocument/2006/relationships/externalLink" Target="externalLinks/externalLink9.xml"/><Relationship Id="rId28"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externalLink" Target="externalLinks/externalLink5.xml"/><Relationship Id="rId3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8.xml"/><Relationship Id="rId27" Type="http://schemas.openxmlformats.org/officeDocument/2006/relationships/theme" Target="theme/theme1.xml"/><Relationship Id="rId30" Type="http://schemas.openxmlformats.org/officeDocument/2006/relationships/calcChain" Target="calcChain.xml"/><Relationship Id="rId8" Type="http://schemas.openxmlformats.org/officeDocument/2006/relationships/worksheet" Target="worksheets/sheet8.xml"/></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1" Type="http://schemas.openxmlformats.org/officeDocument/2006/relationships/image" Target="../media/image4.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_rels/vmlDrawing4.vml.rels><?xml version="1.0" encoding="UTF-8" standalone="yes"?>
<Relationships xmlns="http://schemas.openxmlformats.org/package/2006/relationships"><Relationship Id="rId1" Type="http://schemas.openxmlformats.org/officeDocument/2006/relationships/image" Target="../media/image3.emf"/></Relationships>
</file>

<file path=xl/drawings/drawing1.xml><?xml version="1.0" encoding="utf-8"?>
<xdr:wsDr xmlns:xdr="http://schemas.openxmlformats.org/drawingml/2006/spreadsheetDrawing" xmlns:a="http://schemas.openxmlformats.org/drawingml/2006/main">
  <xdr:twoCellAnchor editAs="oneCell">
    <xdr:from>
      <xdr:col>0</xdr:col>
      <xdr:colOff>160020</xdr:colOff>
      <xdr:row>0</xdr:row>
      <xdr:rowOff>121920</xdr:rowOff>
    </xdr:from>
    <xdr:to>
      <xdr:col>11</xdr:col>
      <xdr:colOff>64770</xdr:colOff>
      <xdr:row>37</xdr:row>
      <xdr:rowOff>89535</xdr:rowOff>
    </xdr:to>
    <xdr:sp macro="" textlink="">
      <xdr:nvSpPr>
        <xdr:cNvPr id="4097" name="Object 1" hidden="1">
          <a:extLst>
            <a:ext uri="{63B3BB69-23CF-44E3-9099-C40C66FF867C}">
              <a14:compatExt xmlns:a14="http://schemas.microsoft.com/office/drawing/2010/main" spid="_x0000_s4097"/>
            </a:ext>
            <a:ext uri="{FF2B5EF4-FFF2-40B4-BE49-F238E27FC236}">
              <a16:creationId xmlns:a16="http://schemas.microsoft.com/office/drawing/2014/main" id="{00000000-0008-0000-0000-000001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xdr:col>
      <xdr:colOff>160020</xdr:colOff>
      <xdr:row>2</xdr:row>
      <xdr:rowOff>121920</xdr:rowOff>
    </xdr:from>
    <xdr:to>
      <xdr:col>11</xdr:col>
      <xdr:colOff>264795</xdr:colOff>
      <xdr:row>39</xdr:row>
      <xdr:rowOff>175260</xdr:rowOff>
    </xdr:to>
    <xdr:sp macro="" textlink="">
      <xdr:nvSpPr>
        <xdr:cNvPr id="1025" name="Object 1"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1</xdr:col>
          <xdr:colOff>0</xdr:colOff>
          <xdr:row>2</xdr:row>
          <xdr:rowOff>171450</xdr:rowOff>
        </xdr:from>
        <xdr:to>
          <xdr:col>13</xdr:col>
          <xdr:colOff>361950</xdr:colOff>
          <xdr:row>46</xdr:row>
          <xdr:rowOff>38100</xdr:rowOff>
        </xdr:to>
        <xdr:sp macro="" textlink="">
          <xdr:nvSpPr>
            <xdr:cNvPr id="2" name="Object 1"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xdr:col>
      <xdr:colOff>10886</xdr:colOff>
      <xdr:row>1</xdr:row>
      <xdr:rowOff>152403</xdr:rowOff>
    </xdr:from>
    <xdr:to>
      <xdr:col>3</xdr:col>
      <xdr:colOff>1153885</xdr:colOff>
      <xdr:row>5</xdr:row>
      <xdr:rowOff>121638</xdr:rowOff>
    </xdr:to>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77686" y="348346"/>
          <a:ext cx="2830285" cy="970721"/>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3</xdr:col>
      <xdr:colOff>3002280</xdr:colOff>
      <xdr:row>30</xdr:row>
      <xdr:rowOff>335280</xdr:rowOff>
    </xdr:from>
    <xdr:to>
      <xdr:col>3</xdr:col>
      <xdr:colOff>3907155</xdr:colOff>
      <xdr:row>34</xdr:row>
      <xdr:rowOff>20955</xdr:rowOff>
    </xdr:to>
    <xdr:sp macro="" textlink="">
      <xdr:nvSpPr>
        <xdr:cNvPr id="3073" name="Object 1" hidden="1">
          <a:extLst>
            <a:ext uri="{63B3BB69-23CF-44E3-9099-C40C66FF867C}">
              <a14:compatExt xmlns:a14="http://schemas.microsoft.com/office/drawing/2010/main" spid="_x0000_s3073"/>
            </a:ext>
            <a:ext uri="{FF2B5EF4-FFF2-40B4-BE49-F238E27FC236}">
              <a16:creationId xmlns:a16="http://schemas.microsoft.com/office/drawing/2014/main" id="{00000000-0008-0000-0400-0000010C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3</xdr:col>
      <xdr:colOff>3169920</xdr:colOff>
      <xdr:row>31</xdr:row>
      <xdr:rowOff>175260</xdr:rowOff>
    </xdr:from>
    <xdr:to>
      <xdr:col>3</xdr:col>
      <xdr:colOff>4095750</xdr:colOff>
      <xdr:row>36</xdr:row>
      <xdr:rowOff>53340</xdr:rowOff>
    </xdr:to>
    <xdr:sp macro="" textlink="">
      <xdr:nvSpPr>
        <xdr:cNvPr id="4099" name="Object 3" hidden="1">
          <a:extLst>
            <a:ext uri="{63B3BB69-23CF-44E3-9099-C40C66FF867C}">
              <a14:compatExt xmlns:a14="http://schemas.microsoft.com/office/drawing/2010/main" spid="_x0000_s4099"/>
            </a:ext>
            <a:ext uri="{FF2B5EF4-FFF2-40B4-BE49-F238E27FC236}">
              <a16:creationId xmlns:a16="http://schemas.microsoft.com/office/drawing/2014/main" id="{00000000-0008-0000-0400-000003100000}"/>
            </a:ext>
          </a:extLst>
        </xdr:cNvPr>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mc:AlternateContent xmlns:mc="http://schemas.openxmlformats.org/markup-compatibility/2006">
    <mc:Choice xmlns:a14="http://schemas.microsoft.com/office/drawing/2010/main" Requires="a14">
      <xdr:twoCellAnchor editAs="oneCell">
        <xdr:from>
          <xdr:col>3</xdr:col>
          <xdr:colOff>2905125</xdr:colOff>
          <xdr:row>31</xdr:row>
          <xdr:rowOff>161925</xdr:rowOff>
        </xdr:from>
        <xdr:to>
          <xdr:col>3</xdr:col>
          <xdr:colOff>3819525</xdr:colOff>
          <xdr:row>35</xdr:row>
          <xdr:rowOff>171450</xdr:rowOff>
        </xdr:to>
        <xdr:sp macro="" textlink="">
          <xdr:nvSpPr>
            <xdr:cNvPr id="4097" name="Object 1" hidden="1">
              <a:extLst>
                <a:ext uri="{63B3BB69-23CF-44E3-9099-C40C66FF867C}">
                  <a14:compatExt spid="_x0000_s4097"/>
                </a:ext>
                <a:ext uri="{FF2B5EF4-FFF2-40B4-BE49-F238E27FC236}">
                  <a16:creationId xmlns:a16="http://schemas.microsoft.com/office/drawing/2014/main" id="{00000000-0008-0000-0400-00000110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4.xml><?xml version="1.0" encoding="utf-8"?>
<xdr:wsDr xmlns:xdr="http://schemas.openxmlformats.org/drawingml/2006/spreadsheetDrawing" xmlns:a="http://schemas.openxmlformats.org/drawingml/2006/main">
  <xdr:twoCellAnchor editAs="oneCell">
    <xdr:from>
      <xdr:col>0</xdr:col>
      <xdr:colOff>321469</xdr:colOff>
      <xdr:row>4</xdr:row>
      <xdr:rowOff>119063</xdr:rowOff>
    </xdr:from>
    <xdr:to>
      <xdr:col>107</xdr:col>
      <xdr:colOff>350044</xdr:colOff>
      <xdr:row>47</xdr:row>
      <xdr:rowOff>59532</xdr:rowOff>
    </xdr:to>
    <xdr:pic>
      <xdr:nvPicPr>
        <xdr:cNvPr id="5" name="Picture 4">
          <a:extLst>
            <a:ext uri="{FF2B5EF4-FFF2-40B4-BE49-F238E27FC236}">
              <a16:creationId xmlns:a16="http://schemas.microsoft.com/office/drawing/2014/main" id="{7BE01E37-2C86-35B1-E88F-8E2824C47ED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21469" y="1012032"/>
          <a:ext cx="68501419" cy="812006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5.xml><?xml version="1.0" encoding="utf-8"?>
<xdr:wsDr xmlns:xdr="http://schemas.openxmlformats.org/drawingml/2006/spreadsheetDrawing" xmlns:a="http://schemas.openxmlformats.org/drawingml/2006/main">
  <xdr:oneCellAnchor>
    <xdr:from>
      <xdr:col>3</xdr:col>
      <xdr:colOff>19050</xdr:colOff>
      <xdr:row>35</xdr:row>
      <xdr:rowOff>91185</xdr:rowOff>
    </xdr:from>
    <xdr:ext cx="1067790" cy="1096642"/>
    <xdr:pic>
      <xdr:nvPicPr>
        <xdr:cNvPr id="2" name="Picture 1">
          <a:extLst>
            <a:ext uri="{FF2B5EF4-FFF2-40B4-BE49-F238E27FC236}">
              <a16:creationId xmlns:a16="http://schemas.microsoft.com/office/drawing/2014/main" id="{00000000-0008-0000-0600-000002000000}"/>
            </a:ext>
          </a:extLst>
        </xdr:cNvPr>
        <xdr:cNvPicPr>
          <a:picLocks noChangeAspect="1"/>
        </xdr:cNvPicPr>
      </xdr:nvPicPr>
      <xdr:blipFill>
        <a:blip xmlns:r="http://schemas.openxmlformats.org/officeDocument/2006/relationships" r:embed="rId1"/>
        <a:stretch>
          <a:fillRect/>
        </a:stretch>
      </xdr:blipFill>
      <xdr:spPr>
        <a:xfrm>
          <a:off x="1847850" y="6758685"/>
          <a:ext cx="1067790" cy="1096642"/>
        </a:xfrm>
        <a:prstGeom prst="rect">
          <a:avLst/>
        </a:prstGeom>
      </xdr:spPr>
    </xdr:pic>
    <xdr:clientData/>
  </xdr:oneCellAnchor>
  <xdr:twoCellAnchor>
    <xdr:from>
      <xdr:col>5</xdr:col>
      <xdr:colOff>38100</xdr:colOff>
      <xdr:row>35</xdr:row>
      <xdr:rowOff>114300</xdr:rowOff>
    </xdr:from>
    <xdr:to>
      <xdr:col>8</xdr:col>
      <xdr:colOff>495300</xdr:colOff>
      <xdr:row>41</xdr:row>
      <xdr:rowOff>19050</xdr:rowOff>
    </xdr:to>
    <xdr:pic>
      <xdr:nvPicPr>
        <xdr:cNvPr id="3" name="Picture 2" descr="cid:image001.jpg@01D1CCA4.1516BE90">
          <a:extLst>
            <a:ext uri="{FF2B5EF4-FFF2-40B4-BE49-F238E27FC236}">
              <a16:creationId xmlns:a16="http://schemas.microsoft.com/office/drawing/2014/main" id="{00000000-0008-0000-06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086100" y="6781800"/>
          <a:ext cx="2286000" cy="10477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4</xdr:col>
      <xdr:colOff>35559</xdr:colOff>
      <xdr:row>0</xdr:row>
      <xdr:rowOff>38100</xdr:rowOff>
    </xdr:from>
    <xdr:to>
      <xdr:col>9</xdr:col>
      <xdr:colOff>1073050</xdr:colOff>
      <xdr:row>7</xdr:row>
      <xdr:rowOff>53340</xdr:rowOff>
    </xdr:to>
    <xdr:pic>
      <xdr:nvPicPr>
        <xdr:cNvPr id="2" name="Picture 1" descr="cid:image001.jpg@01D1CCA4.1516BE90">
          <a:extLst>
            <a:ext uri="{FF2B5EF4-FFF2-40B4-BE49-F238E27FC236}">
              <a16:creationId xmlns:a16="http://schemas.microsoft.com/office/drawing/2014/main" id="{00000000-0008-0000-07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473959" y="38100"/>
          <a:ext cx="3618766" cy="13487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franklinenergy-my.sharepoint.com/sites/eng/Tool%20Dev%20and%20Workbook%20Updates/NYSEG/Calculators/C&amp;I/Drafts/2017/Custom_NonLighting_Rebate_Calculator%20V27%20-%20Unlocked%20(3).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H:\Users\acottrell\AppData\Local\Microsoft\Windows\Temporary%20Internet%20Files\Content.Outlook\K6BOTMG1\Custom%20Rebate%20Benefit%20Cost%20Analysis%20v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EgnyteDrive\energyrs\Users\acottrell\AppData\Local\Microsoft\Windows\Temporary%20Internet%20Files\Content.Outlook\K6BOTMG1\Custom%20Rebate%20Benefit%20Cost%20Analysis%20v2.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franklinenergy-my.sharepoint.com/Users/cburgess/Documents/2020%20Prescriptive%20Measures/Outward%20Facing%20Calculators/Mid%20Year/Final%20Draft%20Custom%20Lighting%20Rebate%20Calculator%20V45.2.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franklinenergy-my.sharepoint.com/sites/eng/Tool%20Dev%20and%20Workbook%20Updates/NYSEG%20&amp;%20RG&amp;E%20Trade%20Ally%20Screening%20Tool/Trade%20Ally%20Screening%20Tool/Lighting%20TAST/TAST%20-%20Custom%20Lighting%20-%20V10%20-%20unlocked.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P:\BCA%20Analysis-Corresp\Copy%20of%20BCA%20Att%20A%20July%2027%202016-T-Paynter-DMM.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franklinenergy-my.sharepoint.com/sites/eng/Tool%20Dev%20and%20Workbook%20Updates/NYSEG%20&amp;%20RG&amp;E%20Trade%20Ally%20Screening%20Tool/Trade%20Ally%20Screening%20Tool/Trade%20Ally%20Screening%20Tool%20-%20V5.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Green%20Banyan\Avangrid\Modified%20BCA%20files\BCA%20Portfolio%20Common%20NYSEG%20and%20RGE%20C&amp;I%20ELECTRIC.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Green%20Banyan\Avangrid\BCA%20Portfolio%20Common%20Template_VK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Green%20Banyan\Avangrid\Modified%20BCA%20files\BCA%20Portfolio%20Common%20NYSEG%20and%20RGE%20C&amp;I%20GAS.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D:\Green%20Banyan\Avangrid\Modified%20BCA%20files\NYSEG%20and%20RG&amp;E%20GAS%20C&amp;I%20BCA%20_Oct%202018.xlsx"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D:\Users\acottrell\AppData\Local\Microsoft\Windows\Temporary%20Internet%20Files\Content.Outlook\K6BOTMG1\Custom%20Rebate%20Benefit%20Cost%20Analysis%20v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
      <sheetName val="Data Sheet"/>
      <sheetName val="Output Summary"/>
      <sheetName val="TRC"/>
      <sheetName val="Fields to Track"/>
    </sheetNames>
    <sheetDataSet>
      <sheetData sheetId="0"/>
      <sheetData sheetId="1"/>
      <sheetData sheetId="2"/>
      <sheetData sheetId="3"/>
      <sheetData sheetId="4"/>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s"/>
      <sheetName val="Program Inputs"/>
      <sheetName val="PNG Iowa avoided costs"/>
      <sheetName val="Data Selection"/>
      <sheetName val="Project Inputs"/>
      <sheetName val="Analysis"/>
    </sheetNames>
    <sheetDataSet>
      <sheetData sheetId="0"/>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s"/>
      <sheetName val="Program Inputs"/>
      <sheetName val="PNG Iowa avoided costs"/>
      <sheetName val="Data Selection"/>
      <sheetName val="Project Inputs"/>
      <sheetName val="Analysis"/>
    </sheetNames>
    <sheetDataSet>
      <sheetData sheetId="0"/>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ustom Lighting"/>
      <sheetName val="Output Summary"/>
      <sheetName val="Data Sheet"/>
      <sheetName val="Revision Log"/>
      <sheetName val="Wattage Table"/>
      <sheetName val="Read Me"/>
      <sheetName val="BCA Calculator"/>
      <sheetName val="BCA Inputs"/>
      <sheetName val="Input-Avoided Costs Nov19"/>
      <sheetName val="Input-Avoided gas costs Nov19"/>
    </sheetNames>
    <sheetDataSet>
      <sheetData sheetId="0" refreshError="1"/>
      <sheetData sheetId="1"/>
      <sheetData sheetId="2" refreshError="1"/>
      <sheetData sheetId="3"/>
      <sheetData sheetId="4" refreshError="1"/>
      <sheetData sheetId="5" refreshError="1"/>
      <sheetData sheetId="6" refreshError="1"/>
      <sheetData sheetId="7" refreshError="1"/>
      <sheetData sheetId="8"/>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 Lighting"/>
      <sheetName val="Old Please Ignore"/>
      <sheetName val="TRC"/>
      <sheetName val="Data Sheet"/>
      <sheetName val="Appendix C"/>
      <sheetName val="Revision Log"/>
    </sheetNames>
    <sheetDataSet>
      <sheetData sheetId="0"/>
      <sheetData sheetId="1" refreshError="1"/>
      <sheetData sheetId="2" refreshError="1"/>
      <sheetData sheetId="3"/>
      <sheetData sheetId="4"/>
      <sheetData sheetId="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GCC Annual"/>
      <sheetName val="AGCC Summer"/>
      <sheetName val="AGCC Winter"/>
      <sheetName val="ICAP Prices"/>
      <sheetName val="DC Model"/>
      <sheetName val="Demand"/>
      <sheetName val="Supply"/>
      <sheetName val="ICAP 2016"/>
    </sheetNames>
    <sheetDataSet>
      <sheetData sheetId="0"/>
      <sheetData sheetId="1"/>
      <sheetData sheetId="2"/>
      <sheetData sheetId="3"/>
      <sheetData sheetId="4"/>
      <sheetData sheetId="5"/>
      <sheetData sheetId="6"/>
      <sheetData sheetId="7"/>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ustom Lighting"/>
      <sheetName val="Output Summary"/>
      <sheetName val="TRC"/>
      <sheetName val="Data Sheet"/>
      <sheetName val="Appendix C"/>
      <sheetName val="Revision Log"/>
    </sheetNames>
    <sheetDataSet>
      <sheetData sheetId="0"/>
      <sheetData sheetId="1" refreshError="1"/>
      <sheetData sheetId="2" refreshError="1"/>
      <sheetData sheetId="3"/>
      <sheetData sheetId="4"/>
      <sheetData sheetId="5"/>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Input Summary"/>
      <sheetName val="NYSEG Electric C&amp;I BCA"/>
      <sheetName val="NYSEG BCA"/>
      <sheetName val="NYSEG Program Data"/>
      <sheetName val="RGE Electric C&amp;I BCA"/>
      <sheetName val="RGE BCA"/>
      <sheetName val="RGE Program Data"/>
    </sheetNames>
    <sheetDataSet>
      <sheetData sheetId="0"/>
      <sheetData sheetId="1"/>
      <sheetData sheetId="2"/>
      <sheetData sheetId="3"/>
      <sheetData sheetId="4"/>
      <sheetData sheetId="5"/>
      <sheetData sheetId="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Input Summary"/>
      <sheetName val="Electric Portfolio"/>
      <sheetName val="Gas Portfolio"/>
    </sheetNames>
    <sheetDataSet>
      <sheetData sheetId="0"/>
      <sheetData sheetId="1"/>
      <sheetData sheetId="2"/>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YSEG Gas C&amp;I BCA"/>
      <sheetName val="RGE Gas C&amp;I BCA"/>
    </sheetNames>
    <sheetDataSet>
      <sheetData sheetId="0"/>
      <sheetData sheetId="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CA Input Summary"/>
      <sheetName val="NYSEG Gas C&amp;I BCA SCT"/>
      <sheetName val="NYSEG Gas C&amp;I BCA UCT"/>
      <sheetName val="NYSEG Gas C&amp;I BCA RIM"/>
      <sheetName val="NYSEG Program Data"/>
      <sheetName val="RGE Gas C&amp;I BCA SCT"/>
      <sheetName val="RGE Gas C&amp;I BCA UCT"/>
      <sheetName val="RGE Gas C&amp;I BCA RIM"/>
      <sheetName val="RGE Program Data"/>
      <sheetName val="Input-Avoided gas costs"/>
    </sheetNames>
    <sheetDataSet>
      <sheetData sheetId="0"/>
      <sheetData sheetId="1"/>
      <sheetData sheetId="2"/>
      <sheetData sheetId="3"/>
      <sheetData sheetId="4"/>
      <sheetData sheetId="5"/>
      <sheetData sheetId="6"/>
      <sheetData sheetId="7"/>
      <sheetData sheetId="8"/>
      <sheetData sheetId="9"/>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puts"/>
      <sheetName val="Program Inputs"/>
      <sheetName val="PNG Iowa avoided costs"/>
      <sheetName val="Data Selection"/>
      <sheetName val="Project Inputs"/>
      <sheetName val="Analysis"/>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image" Target="../media/image1.emf"/><Relationship Id="rId4" Type="http://schemas.openxmlformats.org/officeDocument/2006/relationships/package" Target="../embeddings/Microsoft_Word_Document.docx"/></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printerSettings" Target="../printerSettings/printerSettings9.bin"/><Relationship Id="rId1" Type="http://schemas.openxmlformats.org/officeDocument/2006/relationships/hyperlink" Target="http://documents.dps.ny.gov/public/Common/ViewDoc.aspx?DocRefId=BE183D2E-BA7D-40FB-9663-AF142B0B6EE5" TargetMode="External"/><Relationship Id="rId4" Type="http://schemas.openxmlformats.org/officeDocument/2006/relationships/comments" Target="../comments5.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printerSettings" Target="../printerSettings/printerSettings10.bin"/><Relationship Id="rId1" Type="http://schemas.openxmlformats.org/officeDocument/2006/relationships/hyperlink" Target="https://www.rge.com/wps/wcm/connect/www.rge.com-16315/f2818589-b1b3-4a44-bb51-35c22ce41a53/PSC16Sections.pdf?MOD=AJPERES&amp;CACHEID=ROOTWORKSPACE.Z18_31MEH4C0NG0020AVD7BE642044-f2818589-b1b3-4a44-bb51-35c22ce41a53-nc6TKFn"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printerSettings" Target="../printerSettings/printerSettings11.bin"/><Relationship Id="rId1" Type="http://schemas.openxmlformats.org/officeDocument/2006/relationships/hyperlink" Target="https://www.rge.com/wps/wcm/connect/www.rge.com-16315/f2818589-b1b3-4a44-bb51-35c22ce41a53/PSC16Sections.pdf?MOD=AJPERES&amp;CACHEID=ROOTWORKSPACE.Z18_31MEH4C0NG0020AVD7BE642044-f2818589-b1b3-4a44-bb51-35c22ce41a53-nc6TKFn" TargetMode="External"/><Relationship Id="rId4" Type="http://schemas.openxmlformats.org/officeDocument/2006/relationships/comments" Target="../comments7.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printerSettings" Target="../printerSettings/printerSettings12.bin"/><Relationship Id="rId1" Type="http://schemas.openxmlformats.org/officeDocument/2006/relationships/hyperlink" Target="https://www.rge.com/wps/wcm/connect/www.rge.com-16315/f2818589-b1b3-4a44-bb51-35c22ce41a53/PSC16Sections.pdf?MOD=AJPERES&amp;CACHEID=ROOTWORKSPACE.Z18_31MEH4C0NG0020AVD7BE642044-f2818589-b1b3-4a44-bb51-35c22ce41a53-nc6TKFn" TargetMode="External"/><Relationship Id="rId4" Type="http://schemas.openxmlformats.org/officeDocument/2006/relationships/comments" Target="../comments8.xml"/></Relationships>
</file>

<file path=xl/worksheets/_rels/sheet14.xml.rels><?xml version="1.0" encoding="UTF-8" standalone="yes"?>
<Relationships xmlns="http://schemas.openxmlformats.org/package/2006/relationships"><Relationship Id="rId8" Type="http://schemas.openxmlformats.org/officeDocument/2006/relationships/hyperlink" Target="https://www.cityofithaca.org/293/Rates-Metering-Billing" TargetMode="External"/><Relationship Id="rId3" Type="http://schemas.openxmlformats.org/officeDocument/2006/relationships/hyperlink" Target="https://www.cityofrochester.gov/waterrates/" TargetMode="External"/><Relationship Id="rId7" Type="http://schemas.openxmlformats.org/officeDocument/2006/relationships/hyperlink" Target="https://www.albanyny.gov/Libraries/Water/Rate_Structure_2020.sflb.ashx" TargetMode="External"/><Relationship Id="rId2" Type="http://schemas.openxmlformats.org/officeDocument/2006/relationships/hyperlink" Target="https://www.cityofrochester.gov/waterrates/" TargetMode="External"/><Relationship Id="rId1" Type="http://schemas.openxmlformats.org/officeDocument/2006/relationships/hyperlink" Target="https://www.cityofrochester.gov/waterrates/" TargetMode="External"/><Relationship Id="rId6" Type="http://schemas.openxmlformats.org/officeDocument/2006/relationships/hyperlink" Target="https://www.albanyny.gov/Libraries/Water/Rate_Structure_2020.sflb.ashx" TargetMode="External"/><Relationship Id="rId11" Type="http://schemas.openxmlformats.org/officeDocument/2006/relationships/hyperlink" Target="https://east-aurora.ny.us/cms-assets/documents/84811-599320.ec-vlgs-water-rates-2010.pdf" TargetMode="External"/><Relationship Id="rId5" Type="http://schemas.openxmlformats.org/officeDocument/2006/relationships/hyperlink" Target="https://www.albanyny.gov/Libraries/Water/Rate_Structure_2020.sflb.ashx" TargetMode="External"/><Relationship Id="rId10" Type="http://schemas.openxmlformats.org/officeDocument/2006/relationships/hyperlink" Target="https://east-aurora.ny.us/cms-assets/documents/84811-599320.ec-vlgs-water-rates-2010.pdf" TargetMode="External"/><Relationship Id="rId4" Type="http://schemas.openxmlformats.org/officeDocument/2006/relationships/hyperlink" Target="https://www.cityofrochester.gov/waterrates/" TargetMode="External"/><Relationship Id="rId9" Type="http://schemas.openxmlformats.org/officeDocument/2006/relationships/hyperlink" Target="http://www.binghamton-ny.gov/departments/watersewer/water-sewer" TargetMode="Externa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3.xml"/><Relationship Id="rId1" Type="http://schemas.openxmlformats.org/officeDocument/2006/relationships/printerSettings" Target="../printerSettings/printerSettings5.bin"/><Relationship Id="rId5" Type="http://schemas.openxmlformats.org/officeDocument/2006/relationships/image" Target="../media/image3.emf"/><Relationship Id="rId4" Type="http://schemas.openxmlformats.org/officeDocument/2006/relationships/package" Target="../embeddings/Microsoft_Word_Document1.docx"/></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6.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9.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6.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B1:N2"/>
  <sheetViews>
    <sheetView showGridLines="0" showRowColHeaders="0" tabSelected="1" zoomScaleNormal="100" workbookViewId="0">
      <selection activeCell="H3" sqref="H3"/>
    </sheetView>
  </sheetViews>
  <sheetFormatPr defaultRowHeight="15"/>
  <cols>
    <col min="1" max="1" width="2.5703125" customWidth="1"/>
    <col min="11" max="11" width="5.5703125" customWidth="1"/>
    <col min="14" max="14" width="5.5703125" customWidth="1"/>
  </cols>
  <sheetData>
    <row r="1" spans="2:14" ht="6" customHeight="1" thickBot="1"/>
    <row r="2" spans="2:14" ht="27" thickBot="1">
      <c r="B2" s="787" t="s">
        <v>0</v>
      </c>
      <c r="C2" s="788"/>
      <c r="D2" s="788"/>
      <c r="E2" s="788"/>
      <c r="F2" s="788"/>
      <c r="G2" s="788"/>
      <c r="H2" s="788"/>
      <c r="I2" s="788"/>
      <c r="J2" s="788"/>
      <c r="K2" s="788"/>
      <c r="L2" s="788"/>
      <c r="M2" s="788"/>
      <c r="N2" s="789"/>
    </row>
  </sheetData>
  <sheetProtection algorithmName="SHA-512" hashValue="TztHS6NLAgsIjUNUm02RjCve5iswFNpSdOTtYyqpLPyBUFNi5REUmeBpRs1/6qZ6/udrDCy0PnsK4i56h4QffQ==" saltValue="KOMLvOLDPEzvQgvEVqHC3A==" spinCount="100000" sheet="1" selectLockedCells="1" selectUnlockedCells="1"/>
  <mergeCells count="1">
    <mergeCell ref="B2:N2"/>
  </mergeCells>
  <pageMargins left="0.7" right="0.7" top="0.75" bottom="0.75" header="0.3" footer="0.3"/>
  <pageSetup orientation="portrait" horizontalDpi="1200" verticalDpi="1200" r:id="rId1"/>
  <drawing r:id="rId2"/>
  <legacyDrawing r:id="rId3"/>
  <oleObjects>
    <mc:AlternateContent xmlns:mc="http://schemas.openxmlformats.org/markup-compatibility/2006">
      <mc:Choice Requires="x14">
        <oleObject progId="Document" shapeId="2" r:id="rId4">
          <objectPr defaultSize="0" autoPict="0" r:id="rId5">
            <anchor moveWithCells="1">
              <from>
                <xdr:col>1</xdr:col>
                <xdr:colOff>0</xdr:colOff>
                <xdr:row>2</xdr:row>
                <xdr:rowOff>171450</xdr:rowOff>
              </from>
              <to>
                <xdr:col>13</xdr:col>
                <xdr:colOff>361950</xdr:colOff>
                <xdr:row>46</xdr:row>
                <xdr:rowOff>38100</xdr:rowOff>
              </to>
            </anchor>
          </objectPr>
        </oleObject>
      </mc:Choice>
      <mc:Fallback>
        <oleObject progId="Document" shapeId="1025" r:id="rId4"/>
      </mc:Fallback>
    </mc:AlternateContent>
  </oleObject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BABFA9-A1F8-4F60-854A-29FC4EB023CC}">
  <sheetPr codeName="Sheet10">
    <tabColor rgb="FF7030A0"/>
  </sheetPr>
  <dimension ref="A1:AP72"/>
  <sheetViews>
    <sheetView workbookViewId="0">
      <selection activeCell="L24" sqref="L24"/>
    </sheetView>
  </sheetViews>
  <sheetFormatPr defaultColWidth="8.5703125" defaultRowHeight="15"/>
  <cols>
    <col min="1" max="1" width="13.140625" style="338" bestFit="1" customWidth="1"/>
    <col min="2" max="2" width="3" style="338" customWidth="1"/>
    <col min="3" max="3" width="8.5703125" style="338" customWidth="1"/>
    <col min="4" max="4" width="13.42578125" style="338" customWidth="1"/>
    <col min="5" max="5" width="10.5703125" style="338" customWidth="1"/>
    <col min="6" max="6" width="15.42578125" style="338" customWidth="1"/>
    <col min="7" max="7" width="15.5703125" style="338" customWidth="1"/>
    <col min="8" max="8" width="16.42578125" style="338" customWidth="1"/>
    <col min="9" max="9" width="17.42578125" style="338" customWidth="1"/>
    <col min="10" max="10" width="8" style="340" bestFit="1" customWidth="1"/>
    <col min="11" max="11" width="3.5703125" style="338" customWidth="1"/>
    <col min="12" max="12" width="3" style="341" bestFit="1" customWidth="1"/>
    <col min="13" max="13" width="8.5703125" style="338"/>
    <col min="14" max="14" width="11.5703125" style="338" bestFit="1" customWidth="1"/>
    <col min="15" max="15" width="8.5703125" style="338"/>
    <col min="16" max="19" width="13.5703125" style="338" customWidth="1"/>
    <col min="20" max="20" width="4.42578125" style="338" customWidth="1"/>
    <col min="21" max="21" width="8.5703125" style="338"/>
    <col min="22" max="22" width="4.42578125" style="338" customWidth="1"/>
    <col min="23" max="23" width="24.42578125" style="338" customWidth="1"/>
    <col min="24" max="27" width="8.5703125" style="338"/>
    <col min="28" max="28" width="13.42578125" style="338" customWidth="1"/>
    <col min="29" max="29" width="8.5703125" style="338"/>
    <col min="30" max="37" width="11.5703125" style="338" customWidth="1"/>
    <col min="38" max="38" width="18.5703125" style="338" bestFit="1" customWidth="1"/>
    <col min="39" max="42" width="8.5703125" style="341"/>
    <col min="43" max="16384" width="8.5703125" style="338"/>
  </cols>
  <sheetData>
    <row r="1" spans="2:42" ht="15.75" thickBot="1">
      <c r="B1" s="337" t="s">
        <v>2337</v>
      </c>
      <c r="D1" s="339"/>
      <c r="E1" s="339"/>
      <c r="F1" s="339"/>
      <c r="G1" s="339"/>
      <c r="H1" s="339"/>
      <c r="I1" s="339"/>
      <c r="L1" s="337" t="s">
        <v>2337</v>
      </c>
    </row>
    <row r="2" spans="2:42" ht="15.75" thickBot="1">
      <c r="B2" s="342"/>
      <c r="C2" s="343" t="s">
        <v>129</v>
      </c>
      <c r="D2" s="344" t="s">
        <v>2338</v>
      </c>
      <c r="E2" s="345"/>
      <c r="F2" s="345"/>
      <c r="G2" s="345"/>
      <c r="H2" s="345"/>
      <c r="I2" s="346"/>
      <c r="L2" s="347"/>
      <c r="M2" s="348" t="s">
        <v>2339</v>
      </c>
      <c r="N2" s="349" t="s">
        <v>2338</v>
      </c>
      <c r="O2" s="350"/>
      <c r="P2" s="350"/>
      <c r="Q2" s="350"/>
      <c r="R2" s="350"/>
      <c r="S2" s="351"/>
      <c r="U2" s="352"/>
      <c r="AB2" s="352"/>
      <c r="AC2" s="924" t="s">
        <v>129</v>
      </c>
      <c r="AD2" s="925"/>
      <c r="AE2" s="925"/>
      <c r="AF2" s="926"/>
      <c r="AG2" s="927" t="s">
        <v>142</v>
      </c>
      <c r="AH2" s="928"/>
      <c r="AI2" s="928"/>
      <c r="AJ2" s="929"/>
      <c r="AK2" s="353"/>
      <c r="AM2" s="930" t="s">
        <v>2340</v>
      </c>
      <c r="AN2" s="930"/>
      <c r="AO2" s="930"/>
      <c r="AP2" s="930"/>
    </row>
    <row r="3" spans="2:42" s="358" customFormat="1" ht="75.75" thickBot="1">
      <c r="B3" s="354"/>
      <c r="C3" s="355" t="s">
        <v>2336</v>
      </c>
      <c r="D3" s="355" t="s">
        <v>2341</v>
      </c>
      <c r="E3" s="355" t="s">
        <v>2342</v>
      </c>
      <c r="F3" s="355" t="s">
        <v>2343</v>
      </c>
      <c r="G3" s="355" t="s">
        <v>2344</v>
      </c>
      <c r="H3" s="355" t="s">
        <v>2345</v>
      </c>
      <c r="I3" s="356" t="s">
        <v>2346</v>
      </c>
      <c r="J3" s="357"/>
      <c r="L3" s="359"/>
      <c r="M3" s="360" t="s">
        <v>2336</v>
      </c>
      <c r="N3" s="360" t="s">
        <v>2347</v>
      </c>
      <c r="O3" s="360" t="s">
        <v>2342</v>
      </c>
      <c r="P3" s="360" t="s">
        <v>2343</v>
      </c>
      <c r="Q3" s="360" t="s">
        <v>2344</v>
      </c>
      <c r="R3" s="360" t="s">
        <v>2345</v>
      </c>
      <c r="S3" s="361" t="s">
        <v>2346</v>
      </c>
      <c r="U3" s="362" t="s">
        <v>2348</v>
      </c>
      <c r="W3" s="363" t="s">
        <v>2349</v>
      </c>
      <c r="X3" s="364" t="s">
        <v>2336</v>
      </c>
      <c r="Y3" s="365"/>
      <c r="Z3" s="366"/>
      <c r="AB3" s="367" t="s">
        <v>2350</v>
      </c>
      <c r="AC3" s="368" t="s">
        <v>2351</v>
      </c>
      <c r="AD3" s="369" t="s">
        <v>2352</v>
      </c>
      <c r="AE3" s="369" t="s">
        <v>2353</v>
      </c>
      <c r="AF3" s="369" t="s">
        <v>2354</v>
      </c>
      <c r="AG3" s="368" t="s">
        <v>2351</v>
      </c>
      <c r="AH3" s="369" t="s">
        <v>2352</v>
      </c>
      <c r="AI3" s="369" t="s">
        <v>2353</v>
      </c>
      <c r="AJ3" s="370" t="s">
        <v>2354</v>
      </c>
      <c r="AK3" s="371"/>
      <c r="AL3" s="372" t="s">
        <v>2355</v>
      </c>
      <c r="AM3" s="373" t="s">
        <v>2356</v>
      </c>
      <c r="AN3" s="374" t="s">
        <v>2357</v>
      </c>
      <c r="AO3" s="373" t="s">
        <v>2358</v>
      </c>
      <c r="AP3" s="374" t="s">
        <v>2359</v>
      </c>
    </row>
    <row r="4" spans="2:42" s="358" customFormat="1">
      <c r="B4" s="375">
        <v>0</v>
      </c>
      <c r="C4" s="371">
        <v>2018</v>
      </c>
      <c r="D4" s="557">
        <v>2.0034032305935957E-2</v>
      </c>
      <c r="E4" s="371">
        <v>2.0634204219822021E-2</v>
      </c>
      <c r="F4" s="558">
        <v>28.194935536950304</v>
      </c>
      <c r="G4" s="371">
        <v>4.1799999999999997E-3</v>
      </c>
      <c r="H4" s="371">
        <v>12.43</v>
      </c>
      <c r="I4" s="376">
        <v>18.41</v>
      </c>
      <c r="J4" s="357"/>
      <c r="L4" s="377">
        <v>0</v>
      </c>
      <c r="M4" s="371">
        <v>2018</v>
      </c>
      <c r="N4" s="371">
        <v>1.8336310844748793E-2</v>
      </c>
      <c r="O4" s="371">
        <v>2.0634204219822021E-2</v>
      </c>
      <c r="P4" s="558">
        <v>28.194935536950304</v>
      </c>
      <c r="Q4" s="371">
        <v>3.2499999999999999E-3</v>
      </c>
      <c r="R4" s="371">
        <v>8.16</v>
      </c>
      <c r="S4" s="376">
        <v>23.41</v>
      </c>
      <c r="U4" s="378">
        <v>1</v>
      </c>
      <c r="W4" s="375"/>
      <c r="Y4" s="355" t="s">
        <v>129</v>
      </c>
      <c r="Z4" s="361" t="s">
        <v>2339</v>
      </c>
      <c r="AB4" s="379" t="s">
        <v>2234</v>
      </c>
      <c r="AC4" s="380">
        <f>0.13</f>
        <v>0.13</v>
      </c>
      <c r="AD4" s="381"/>
      <c r="AE4" s="382"/>
      <c r="AF4" s="383">
        <v>0.02</v>
      </c>
      <c r="AG4" s="380">
        <f>0.19</f>
        <v>0.19</v>
      </c>
      <c r="AH4" s="381"/>
      <c r="AI4" s="384"/>
      <c r="AJ4" s="383">
        <v>0.02</v>
      </c>
      <c r="AK4" s="559"/>
      <c r="AL4" s="358" t="s">
        <v>2234</v>
      </c>
      <c r="AM4" s="385">
        <f>(INDEX($AC$4:$AC$8,MATCH('BCA Calculator'!$B$10,'Avoided Electric Costs 2020'!$AL$4:$AL$8,0))+INDEX($AD$4:$AD$8,MATCH('BCA Calculator'!$B$10,'Avoided Electric Costs 2020'!$AL$4:$AL$8,0)))*(1+AF$8)^L4</f>
        <v>0.13</v>
      </c>
      <c r="AN4" s="386">
        <f t="shared" ref="AN4:AN38" si="0">AE$8*(1+AF$8)^L4</f>
        <v>0</v>
      </c>
      <c r="AO4" s="385">
        <f>(INDEX($AG$4:$AG$8,MATCH('BCA Calculator'!$B$10,'Avoided Electric Costs 2020'!$AL$4:$AL$8,0))+INDEX($AH$4:$AH$8,MATCH('BCA Calculator'!$B$10,'Avoided Electric Costs 2020'!$AL$4:$AL$8,0)))*(1+AJ$8)^L4</f>
        <v>0.19</v>
      </c>
      <c r="AP4" s="386">
        <f t="shared" ref="AP4:AP38" si="1">AI$8*(1+AJ$8)^L4</f>
        <v>0</v>
      </c>
    </row>
    <row r="5" spans="2:42">
      <c r="B5" s="379">
        <v>0</v>
      </c>
      <c r="C5" s="341">
        <v>2019</v>
      </c>
      <c r="D5" s="560">
        <v>2.1835574885844807E-2</v>
      </c>
      <c r="E5" s="387">
        <v>2.09658994726581E-2</v>
      </c>
      <c r="F5" s="561">
        <v>39.701682525334022</v>
      </c>
      <c r="G5" s="371">
        <v>4.1799999999999997E-3</v>
      </c>
      <c r="H5" s="371">
        <v>12.43</v>
      </c>
      <c r="I5" s="376">
        <v>18.41</v>
      </c>
      <c r="L5" s="388">
        <v>0</v>
      </c>
      <c r="M5" s="341">
        <v>2019</v>
      </c>
      <c r="N5" s="341">
        <v>2.0271923059360684E-2</v>
      </c>
      <c r="O5" s="387">
        <v>2.09658994726581E-2</v>
      </c>
      <c r="P5" s="561">
        <v>39.701682525334022</v>
      </c>
      <c r="Q5" s="371">
        <v>3.2499999999999999E-3</v>
      </c>
      <c r="R5" s="371">
        <v>8.16</v>
      </c>
      <c r="S5" s="376">
        <v>23.41</v>
      </c>
      <c r="U5" s="378">
        <v>1</v>
      </c>
      <c r="W5" s="375" t="s">
        <v>2360</v>
      </c>
      <c r="X5" s="338">
        <v>2017</v>
      </c>
      <c r="Y5" s="389">
        <v>6.6799999999999998E-2</v>
      </c>
      <c r="Z5" s="390">
        <v>7.5499999999999998E-2</v>
      </c>
      <c r="AB5" s="379" t="s">
        <v>2361</v>
      </c>
      <c r="AC5" s="391">
        <v>0.09</v>
      </c>
      <c r="AD5" s="562"/>
      <c r="AE5" s="392"/>
      <c r="AF5" s="393">
        <v>0</v>
      </c>
      <c r="AG5" s="394">
        <v>0.09</v>
      </c>
      <c r="AH5" s="563"/>
      <c r="AJ5" s="396">
        <v>0.02</v>
      </c>
      <c r="AK5" s="559"/>
      <c r="AL5" s="338" t="s">
        <v>2288</v>
      </c>
      <c r="AM5" s="385">
        <f>(INDEX($AC$4:$AC$8,MATCH('BCA Calculator'!$B$10,'Avoided Electric Costs 2020'!$AL$4:$AL$8,0))+INDEX($AD$4:$AD$8,MATCH('BCA Calculator'!$B$10,'Avoided Electric Costs 2020'!$AL$4:$AL$8,0)))*(1+AF$8)^L5</f>
        <v>0.13</v>
      </c>
      <c r="AN5" s="386">
        <f t="shared" si="0"/>
        <v>0</v>
      </c>
      <c r="AO5" s="385">
        <f>(INDEX($AG$4:$AG$8,MATCH('BCA Calculator'!$B$10,'Avoided Electric Costs 2020'!$AL$4:$AL$8,0))+INDEX($AH$4:$AH$8,MATCH('BCA Calculator'!$B$10,'Avoided Electric Costs 2020'!$AL$4:$AL$8,0)))*(1+AJ$8)^L5</f>
        <v>0.19</v>
      </c>
      <c r="AP5" s="386">
        <f t="shared" si="1"/>
        <v>0</v>
      </c>
    </row>
    <row r="6" spans="2:42">
      <c r="B6" s="379">
        <v>1</v>
      </c>
      <c r="C6" s="341">
        <v>2020</v>
      </c>
      <c r="D6" s="560">
        <v>2.6658571493624768E-2</v>
      </c>
      <c r="E6" s="387">
        <v>2.1284750091583916E-2</v>
      </c>
      <c r="F6" s="561">
        <v>47.337368941743023</v>
      </c>
      <c r="G6" s="371">
        <v>4.1799999999999997E-3</v>
      </c>
      <c r="H6" s="371">
        <v>12.43</v>
      </c>
      <c r="I6" s="376">
        <v>18.41</v>
      </c>
      <c r="J6" s="395"/>
      <c r="L6" s="388">
        <v>1</v>
      </c>
      <c r="M6" s="341">
        <v>2020</v>
      </c>
      <c r="N6" s="341">
        <v>2.5087271402550123E-2</v>
      </c>
      <c r="O6" s="387">
        <v>2.1284750091583916E-2</v>
      </c>
      <c r="P6" s="561">
        <v>47.337368941743023</v>
      </c>
      <c r="Q6" s="371">
        <v>3.2499999999999999E-3</v>
      </c>
      <c r="R6" s="371">
        <v>8.16</v>
      </c>
      <c r="S6" s="376">
        <v>23.41</v>
      </c>
      <c r="U6" s="378">
        <v>1.02</v>
      </c>
      <c r="W6" s="375" t="s">
        <v>2362</v>
      </c>
      <c r="X6" s="338">
        <v>2018</v>
      </c>
      <c r="Y6" s="389">
        <v>6.8099999999999994E-2</v>
      </c>
      <c r="Z6" s="390">
        <v>7.4700000000000003E-2</v>
      </c>
      <c r="AB6" s="379" t="s">
        <v>2363</v>
      </c>
      <c r="AC6" s="394">
        <v>0.09</v>
      </c>
      <c r="AD6" s="563"/>
      <c r="AF6" s="396">
        <v>0.02</v>
      </c>
      <c r="AG6" s="394">
        <v>0.09</v>
      </c>
      <c r="AH6" s="563"/>
      <c r="AJ6" s="396">
        <v>0.02</v>
      </c>
      <c r="AK6" s="559"/>
      <c r="AL6" s="338" t="s">
        <v>2286</v>
      </c>
      <c r="AM6" s="385">
        <f>(INDEX($AC$4:$AC$8,MATCH('BCA Calculator'!$B$10,'Avoided Electric Costs 2020'!$AL$4:$AL$8,0))+INDEX($AD$4:$AD$8,MATCH('BCA Calculator'!$B$10,'Avoided Electric Costs 2020'!$AL$4:$AL$8,0)))*(1+AF$8)^L6</f>
        <v>0.1326</v>
      </c>
      <c r="AN6" s="386">
        <f t="shared" si="0"/>
        <v>0</v>
      </c>
      <c r="AO6" s="385">
        <f>(INDEX($AG$4:$AG$8,MATCH('BCA Calculator'!$B$10,'Avoided Electric Costs 2020'!$AL$4:$AL$8,0))+INDEX($AH$4:$AH$8,MATCH('BCA Calculator'!$B$10,'Avoided Electric Costs 2020'!$AL$4:$AL$8,0)))*(1+AJ$8)^L6</f>
        <v>0.1938</v>
      </c>
      <c r="AP6" s="386">
        <f t="shared" si="1"/>
        <v>0</v>
      </c>
    </row>
    <row r="7" spans="2:42">
      <c r="B7" s="375">
        <v>2</v>
      </c>
      <c r="C7" s="341">
        <v>2021</v>
      </c>
      <c r="D7" s="560">
        <v>2.8951572374429177E-2</v>
      </c>
      <c r="E7" s="387">
        <v>2.1577494456840512E-2</v>
      </c>
      <c r="F7" s="561">
        <v>50.36188030549097</v>
      </c>
      <c r="G7" s="371">
        <v>4.1799999999999997E-3</v>
      </c>
      <c r="H7" s="371">
        <v>12.43</v>
      </c>
      <c r="I7" s="376">
        <v>18.41</v>
      </c>
      <c r="J7" s="395"/>
      <c r="L7" s="377">
        <v>2</v>
      </c>
      <c r="M7" s="341">
        <v>2021</v>
      </c>
      <c r="N7" s="341">
        <v>2.7566403424657573E-2</v>
      </c>
      <c r="O7" s="387">
        <v>2.1577494456840512E-2</v>
      </c>
      <c r="P7" s="561">
        <v>50.36188030549097</v>
      </c>
      <c r="Q7" s="371">
        <v>3.2499999999999999E-3</v>
      </c>
      <c r="R7" s="371">
        <v>8.16</v>
      </c>
      <c r="S7" s="376">
        <v>23.41</v>
      </c>
      <c r="U7" s="378">
        <v>1.0404</v>
      </c>
      <c r="W7" s="375" t="s">
        <v>2364</v>
      </c>
      <c r="X7" s="338">
        <v>2019</v>
      </c>
      <c r="Y7" s="389">
        <v>6.8099999999999994E-2</v>
      </c>
      <c r="Z7" s="390">
        <v>7.4800000000000005E-2</v>
      </c>
      <c r="AB7" s="379" t="s">
        <v>2365</v>
      </c>
      <c r="AC7" s="394">
        <v>0.09</v>
      </c>
      <c r="AD7" s="563"/>
      <c r="AF7" s="397">
        <v>0.02</v>
      </c>
      <c r="AG7" s="394">
        <v>0.09</v>
      </c>
      <c r="AH7" s="563"/>
      <c r="AJ7" s="397">
        <v>0.02</v>
      </c>
      <c r="AK7" s="398"/>
      <c r="AL7" s="338" t="s">
        <v>2277</v>
      </c>
      <c r="AM7" s="385">
        <f>(INDEX($AC$4:$AC$8,MATCH('BCA Calculator'!$B$10,'Avoided Electric Costs 2020'!$AL$4:$AL$8,0))+INDEX($AD$4:$AD$8,MATCH('BCA Calculator'!$B$10,'Avoided Electric Costs 2020'!$AL$4:$AL$8,0)))*(1+AF$8)^L7</f>
        <v>0.13525200000000001</v>
      </c>
      <c r="AN7" s="386">
        <f t="shared" si="0"/>
        <v>0</v>
      </c>
      <c r="AO7" s="385">
        <f>(INDEX($AG$4:$AG$8,MATCH('BCA Calculator'!$B$10,'Avoided Electric Costs 2020'!$AL$4:$AL$8,0))+INDEX($AH$4:$AH$8,MATCH('BCA Calculator'!$B$10,'Avoided Electric Costs 2020'!$AL$4:$AL$8,0)))*(1+AJ$8)^L7</f>
        <v>0.19767599999999999</v>
      </c>
      <c r="AP7" s="386">
        <f t="shared" si="1"/>
        <v>0</v>
      </c>
    </row>
    <row r="8" spans="2:42" ht="15.75" thickBot="1">
      <c r="B8" s="379">
        <v>3</v>
      </c>
      <c r="C8" s="341">
        <v>2022</v>
      </c>
      <c r="D8" s="560">
        <v>3.1421585730593553E-2</v>
      </c>
      <c r="E8" s="387">
        <v>2.1881225203767493E-2</v>
      </c>
      <c r="F8" s="561">
        <v>47.639159870224368</v>
      </c>
      <c r="G8" s="371">
        <v>4.1799999999999997E-3</v>
      </c>
      <c r="H8" s="371">
        <v>12.43</v>
      </c>
      <c r="I8" s="376">
        <v>18.41</v>
      </c>
      <c r="J8" s="395"/>
      <c r="L8" s="388">
        <v>3</v>
      </c>
      <c r="M8" s="341">
        <v>2022</v>
      </c>
      <c r="N8" s="341">
        <v>3.0187114269406283E-2</v>
      </c>
      <c r="O8" s="387">
        <v>2.1881225203767493E-2</v>
      </c>
      <c r="P8" s="561">
        <v>47.639159870224368</v>
      </c>
      <c r="Q8" s="371">
        <v>3.2499999999999999E-3</v>
      </c>
      <c r="R8" s="371">
        <v>8.16</v>
      </c>
      <c r="S8" s="376">
        <v>23.41</v>
      </c>
      <c r="U8" s="378">
        <v>1.0612079999999999</v>
      </c>
      <c r="W8" s="375"/>
      <c r="X8" s="338">
        <v>2020</v>
      </c>
      <c r="Y8" s="389">
        <v>6.8099999999999994E-2</v>
      </c>
      <c r="Z8" s="390">
        <v>7.4800000000000005E-2</v>
      </c>
      <c r="AB8" s="399" t="s">
        <v>2284</v>
      </c>
      <c r="AC8" s="400">
        <v>0.13</v>
      </c>
      <c r="AD8" s="401"/>
      <c r="AE8" s="402"/>
      <c r="AF8" s="403">
        <v>0.02</v>
      </c>
      <c r="AG8" s="400">
        <v>0.19</v>
      </c>
      <c r="AH8" s="401"/>
      <c r="AI8" s="402"/>
      <c r="AJ8" s="403">
        <v>0.02</v>
      </c>
      <c r="AK8" s="398"/>
      <c r="AL8" s="338" t="s">
        <v>2284</v>
      </c>
      <c r="AM8" s="385">
        <f>(INDEX($AC$4:$AC$8,MATCH('BCA Calculator'!$B$10,'Avoided Electric Costs 2020'!$AL$4:$AL$8,0))+INDEX($AD$4:$AD$8,MATCH('BCA Calculator'!$B$10,'Avoided Electric Costs 2020'!$AL$4:$AL$8,0)))*(1+AF$8)^L8</f>
        <v>0.13795704</v>
      </c>
      <c r="AN8" s="386">
        <f t="shared" si="0"/>
        <v>0</v>
      </c>
      <c r="AO8" s="385">
        <f>(INDEX($AG$4:$AG$8,MATCH('BCA Calculator'!$B$10,'Avoided Electric Costs 2020'!$AL$4:$AL$8,0))+INDEX($AH$4:$AH$8,MATCH('BCA Calculator'!$B$10,'Avoided Electric Costs 2020'!$AL$4:$AL$8,0)))*(1+AJ$8)^L8</f>
        <v>0.20162951999999998</v>
      </c>
      <c r="AP8" s="386">
        <f t="shared" si="1"/>
        <v>0</v>
      </c>
    </row>
    <row r="9" spans="2:42">
      <c r="B9" s="379">
        <v>4</v>
      </c>
      <c r="C9" s="341">
        <v>2023</v>
      </c>
      <c r="D9" s="560">
        <v>3.6062711187214679E-2</v>
      </c>
      <c r="E9" s="387">
        <v>2.2196173046379941E-2</v>
      </c>
      <c r="F9" s="561">
        <v>41.290303437161171</v>
      </c>
      <c r="G9" s="371">
        <v>4.1799999999999997E-3</v>
      </c>
      <c r="H9" s="371">
        <v>12.43</v>
      </c>
      <c r="I9" s="376">
        <v>18.41</v>
      </c>
      <c r="J9" s="395"/>
      <c r="L9" s="388">
        <v>4</v>
      </c>
      <c r="M9" s="341">
        <v>2023</v>
      </c>
      <c r="N9" s="341">
        <v>3.5285581050228207E-2</v>
      </c>
      <c r="O9" s="387">
        <v>2.2196173046379941E-2</v>
      </c>
      <c r="P9" s="561">
        <v>41.290303437161171</v>
      </c>
      <c r="Q9" s="371">
        <v>3.2499999999999999E-3</v>
      </c>
      <c r="R9" s="371">
        <v>8.16</v>
      </c>
      <c r="S9" s="376">
        <v>23.41</v>
      </c>
      <c r="U9" s="378">
        <v>1.08243216</v>
      </c>
      <c r="W9" s="375"/>
      <c r="X9" s="338">
        <v>2021</v>
      </c>
      <c r="Y9" s="389">
        <v>6.8099999999999994E-2</v>
      </c>
      <c r="Z9" s="390">
        <v>7.4800000000000005E-2</v>
      </c>
      <c r="AM9" s="385">
        <f>(INDEX($AC$4:$AC$8,MATCH('BCA Calculator'!$B$10,'Avoided Electric Costs 2020'!$AL$4:$AL$8,0))+INDEX($AD$4:$AD$8,MATCH('BCA Calculator'!$B$10,'Avoided Electric Costs 2020'!$AL$4:$AL$8,0)))*(1+AF$8)^L9</f>
        <v>0.14071618080000001</v>
      </c>
      <c r="AN9" s="386">
        <f t="shared" si="0"/>
        <v>0</v>
      </c>
      <c r="AO9" s="385">
        <f>(INDEX($AG$4:$AG$8,MATCH('BCA Calculator'!$B$10,'Avoided Electric Costs 2020'!$AL$4:$AL$8,0))+INDEX($AH$4:$AH$8,MATCH('BCA Calculator'!$B$10,'Avoided Electric Costs 2020'!$AL$4:$AL$8,0)))*(1+AJ$8)^L9</f>
        <v>0.20566211039999999</v>
      </c>
      <c r="AP9" s="386">
        <f t="shared" si="1"/>
        <v>0</v>
      </c>
    </row>
    <row r="10" spans="2:42">
      <c r="B10" s="375">
        <v>5</v>
      </c>
      <c r="C10" s="341">
        <v>2024</v>
      </c>
      <c r="D10" s="560">
        <v>3.605333230874308E-2</v>
      </c>
      <c r="E10" s="387">
        <v>2.2399070210353918E-2</v>
      </c>
      <c r="F10" s="561">
        <v>29.358217715117682</v>
      </c>
      <c r="G10" s="371">
        <v>4.1799999999999997E-3</v>
      </c>
      <c r="H10" s="371">
        <v>12.43</v>
      </c>
      <c r="I10" s="376">
        <v>18.41</v>
      </c>
      <c r="J10" s="395"/>
      <c r="L10" s="377">
        <v>5</v>
      </c>
      <c r="M10" s="341">
        <v>2024</v>
      </c>
      <c r="N10" s="341">
        <v>3.4775775387067422E-2</v>
      </c>
      <c r="O10" s="387">
        <v>2.2399070210353918E-2</v>
      </c>
      <c r="P10" s="561">
        <v>29.358217715117682</v>
      </c>
      <c r="Q10" s="371">
        <v>3.2499999999999999E-3</v>
      </c>
      <c r="R10" s="371">
        <v>8.16</v>
      </c>
      <c r="S10" s="376">
        <v>23.41</v>
      </c>
      <c r="U10" s="378">
        <v>1.1040808032</v>
      </c>
      <c r="W10" s="375"/>
      <c r="X10" s="338">
        <v>2022</v>
      </c>
      <c r="Y10" s="389">
        <v>6.8099999999999994E-2</v>
      </c>
      <c r="Z10" s="390">
        <v>7.4800000000000005E-2</v>
      </c>
      <c r="AB10" s="338" t="s">
        <v>2366</v>
      </c>
      <c r="AM10" s="385">
        <f>(INDEX($AC$4:$AC$8,MATCH('BCA Calculator'!$B$10,'Avoided Electric Costs 2020'!$AL$4:$AL$8,0))+INDEX($AD$4:$AD$8,MATCH('BCA Calculator'!$B$10,'Avoided Electric Costs 2020'!$AL$4:$AL$8,0)))*(1+AF$8)^L10</f>
        <v>0.14353050441600002</v>
      </c>
      <c r="AN10" s="386">
        <f t="shared" si="0"/>
        <v>0</v>
      </c>
      <c r="AO10" s="385">
        <f>(INDEX($AG$4:$AG$8,MATCH('BCA Calculator'!$B$10,'Avoided Electric Costs 2020'!$AL$4:$AL$8,0))+INDEX($AH$4:$AH$8,MATCH('BCA Calculator'!$B$10,'Avoided Electric Costs 2020'!$AL$4:$AL$8,0)))*(1+AJ$8)^L10</f>
        <v>0.20977535260800001</v>
      </c>
      <c r="AP10" s="386">
        <f t="shared" si="1"/>
        <v>0</v>
      </c>
    </row>
    <row r="11" spans="2:42">
      <c r="B11" s="379">
        <v>6</v>
      </c>
      <c r="C11" s="341">
        <v>2025</v>
      </c>
      <c r="D11" s="560">
        <v>4.0605858447488541E-2</v>
      </c>
      <c r="E11" s="387">
        <v>2.2613660534771349E-2</v>
      </c>
      <c r="F11" s="561">
        <v>26.357152227174005</v>
      </c>
      <c r="G11" s="371">
        <v>4.1799999999999997E-3</v>
      </c>
      <c r="H11" s="371">
        <v>12.43</v>
      </c>
      <c r="I11" s="376">
        <v>18.41</v>
      </c>
      <c r="L11" s="388">
        <v>6</v>
      </c>
      <c r="M11" s="341">
        <v>2025</v>
      </c>
      <c r="N11" s="341">
        <v>4.0020332191780923E-2</v>
      </c>
      <c r="O11" s="387">
        <v>2.2613660534771349E-2</v>
      </c>
      <c r="P11" s="561">
        <v>26.357152227174005</v>
      </c>
      <c r="Q11" s="371">
        <v>3.2499999999999999E-3</v>
      </c>
      <c r="R11" s="371">
        <v>8.16</v>
      </c>
      <c r="S11" s="376">
        <v>23.41</v>
      </c>
      <c r="U11" s="378">
        <v>1.1261624192640001</v>
      </c>
      <c r="W11" s="375"/>
      <c r="X11" s="338">
        <v>2023</v>
      </c>
      <c r="Y11" s="389">
        <v>6.8099999999999994E-2</v>
      </c>
      <c r="Z11" s="390">
        <v>7.4800000000000005E-2</v>
      </c>
      <c r="AC11" s="338" t="s">
        <v>2367</v>
      </c>
      <c r="AM11" s="385">
        <f>(INDEX($AC$4:$AC$8,MATCH('BCA Calculator'!$B$10,'Avoided Electric Costs 2020'!$AL$4:$AL$8,0))+INDEX($AD$4:$AD$8,MATCH('BCA Calculator'!$B$10,'Avoided Electric Costs 2020'!$AL$4:$AL$8,0)))*(1+AF$8)^L11</f>
        <v>0.14640111450432</v>
      </c>
      <c r="AN11" s="386">
        <f t="shared" si="0"/>
        <v>0</v>
      </c>
      <c r="AO11" s="385">
        <f>(INDEX($AG$4:$AG$8,MATCH('BCA Calculator'!$B$10,'Avoided Electric Costs 2020'!$AL$4:$AL$8,0))+INDEX($AH$4:$AH$8,MATCH('BCA Calculator'!$B$10,'Avoided Electric Costs 2020'!$AL$4:$AL$8,0)))*(1+AJ$8)^L11</f>
        <v>0.21397085966016002</v>
      </c>
      <c r="AP11" s="386">
        <f t="shared" si="1"/>
        <v>0</v>
      </c>
    </row>
    <row r="12" spans="2:42" ht="15.75" thickBot="1">
      <c r="B12" s="379">
        <v>7</v>
      </c>
      <c r="C12" s="341">
        <v>2026</v>
      </c>
      <c r="D12" s="560">
        <v>4.116488470319625E-2</v>
      </c>
      <c r="E12" s="387">
        <v>2.2840189576001552E-2</v>
      </c>
      <c r="F12" s="561">
        <v>24.409680998650948</v>
      </c>
      <c r="G12" s="371">
        <v>4.1799999999999997E-3</v>
      </c>
      <c r="H12" s="371">
        <v>12.43</v>
      </c>
      <c r="I12" s="376">
        <v>18.41</v>
      </c>
      <c r="L12" s="388">
        <v>7</v>
      </c>
      <c r="M12" s="341">
        <v>2026</v>
      </c>
      <c r="N12" s="341">
        <v>4.0291090182648592E-2</v>
      </c>
      <c r="O12" s="387">
        <v>2.2840189576001552E-2</v>
      </c>
      <c r="P12" s="561">
        <v>24.409680998650948</v>
      </c>
      <c r="Q12" s="371">
        <v>3.2499999999999999E-3</v>
      </c>
      <c r="R12" s="371">
        <v>8.16</v>
      </c>
      <c r="S12" s="376">
        <v>23.41</v>
      </c>
      <c r="U12" s="378">
        <v>1.1486856676492798</v>
      </c>
      <c r="W12" s="404"/>
      <c r="X12" s="405">
        <v>2024</v>
      </c>
      <c r="Y12" s="406">
        <v>6.8099999999999994E-2</v>
      </c>
      <c r="Z12" s="407">
        <v>7.4800000000000005E-2</v>
      </c>
      <c r="AG12" s="564"/>
      <c r="AH12" s="408"/>
      <c r="AI12" s="565"/>
      <c r="AJ12" s="408"/>
      <c r="AK12" s="408"/>
      <c r="AM12" s="385">
        <f>(INDEX($AC$4:$AC$8,MATCH('BCA Calculator'!$B$10,'Avoided Electric Costs 2020'!$AL$4:$AL$8,0))+INDEX($AD$4:$AD$8,MATCH('BCA Calculator'!$B$10,'Avoided Electric Costs 2020'!$AL$4:$AL$8,0)))*(1+AF$8)^L12</f>
        <v>0.14932913679440638</v>
      </c>
      <c r="AN12" s="386">
        <f t="shared" si="0"/>
        <v>0</v>
      </c>
      <c r="AO12" s="385">
        <f>(INDEX($AG$4:$AG$8,MATCH('BCA Calculator'!$B$10,'Avoided Electric Costs 2020'!$AL$4:$AL$8,0))+INDEX($AH$4:$AH$8,MATCH('BCA Calculator'!$B$10,'Avoided Electric Costs 2020'!$AL$4:$AL$8,0)))*(1+AJ$8)^L12</f>
        <v>0.21825027685336318</v>
      </c>
      <c r="AP12" s="386">
        <f t="shared" si="1"/>
        <v>0</v>
      </c>
    </row>
    <row r="13" spans="2:42">
      <c r="B13" s="375">
        <v>8</v>
      </c>
      <c r="C13" s="341">
        <v>2027</v>
      </c>
      <c r="D13" s="560">
        <v>4.517341906392703E-2</v>
      </c>
      <c r="E13" s="387">
        <v>2.3091811380430909E-2</v>
      </c>
      <c r="F13" s="561">
        <v>23.523431422202279</v>
      </c>
      <c r="G13" s="371">
        <v>4.1799999999999997E-3</v>
      </c>
      <c r="H13" s="371">
        <v>12.43</v>
      </c>
      <c r="I13" s="376">
        <v>18.41</v>
      </c>
      <c r="L13" s="377">
        <v>8</v>
      </c>
      <c r="M13" s="341">
        <v>2027</v>
      </c>
      <c r="N13" s="341">
        <v>4.4214406506849338E-2</v>
      </c>
      <c r="O13" s="387">
        <v>2.3091811380430909E-2</v>
      </c>
      <c r="P13" s="561">
        <v>23.523431422202279</v>
      </c>
      <c r="Q13" s="371">
        <v>3.2499999999999999E-3</v>
      </c>
      <c r="R13" s="371">
        <v>8.16</v>
      </c>
      <c r="S13" s="376">
        <v>23.41</v>
      </c>
      <c r="U13" s="378">
        <v>1.1716593810022655</v>
      </c>
      <c r="W13" s="358"/>
      <c r="X13" s="389"/>
      <c r="Y13" s="389"/>
      <c r="AG13" s="564"/>
      <c r="AH13" s="408"/>
      <c r="AI13" s="565"/>
      <c r="AJ13" s="408"/>
      <c r="AK13" s="408"/>
      <c r="AM13" s="385">
        <f>(INDEX($AC$4:$AC$8,MATCH('BCA Calculator'!$B$10,'Avoided Electric Costs 2020'!$AL$4:$AL$8,0))+INDEX($AD$4:$AD$8,MATCH('BCA Calculator'!$B$10,'Avoided Electric Costs 2020'!$AL$4:$AL$8,0)))*(1+AF$8)^L13</f>
        <v>0.15231571953029452</v>
      </c>
      <c r="AN13" s="386">
        <f t="shared" si="0"/>
        <v>0</v>
      </c>
      <c r="AO13" s="385">
        <f>(INDEX($AG$4:$AG$8,MATCH('BCA Calculator'!$B$10,'Avoided Electric Costs 2020'!$AL$4:$AL$8,0))+INDEX($AH$4:$AH$8,MATCH('BCA Calculator'!$B$10,'Avoided Electric Costs 2020'!$AL$4:$AL$8,0)))*(1+AJ$8)^L13</f>
        <v>0.22261528239043046</v>
      </c>
      <c r="AP13" s="386">
        <f t="shared" si="1"/>
        <v>0</v>
      </c>
    </row>
    <row r="14" spans="2:42">
      <c r="B14" s="379">
        <v>9</v>
      </c>
      <c r="C14" s="341">
        <v>2028</v>
      </c>
      <c r="D14" s="560">
        <v>4.6133451730418891E-2</v>
      </c>
      <c r="E14" s="387">
        <v>2.3355878592753291E-2</v>
      </c>
      <c r="F14" s="561">
        <v>24.250615548070442</v>
      </c>
      <c r="G14" s="371">
        <v>4.1799999999999997E-3</v>
      </c>
      <c r="H14" s="371">
        <v>12.43</v>
      </c>
      <c r="I14" s="376">
        <v>18.41</v>
      </c>
      <c r="L14" s="388">
        <v>9</v>
      </c>
      <c r="M14" s="341">
        <v>2028</v>
      </c>
      <c r="N14" s="341">
        <v>4.5032391848816057E-2</v>
      </c>
      <c r="O14" s="387">
        <v>2.3355878592753291E-2</v>
      </c>
      <c r="P14" s="561">
        <v>24.250615548070442</v>
      </c>
      <c r="Q14" s="371">
        <v>3.2499999999999999E-3</v>
      </c>
      <c r="R14" s="371">
        <v>8.16</v>
      </c>
      <c r="S14" s="376">
        <v>23.41</v>
      </c>
      <c r="U14" s="378">
        <v>1.1950925686223108</v>
      </c>
      <c r="W14" s="566" t="s">
        <v>2368</v>
      </c>
      <c r="X14" s="567" t="s">
        <v>2369</v>
      </c>
      <c r="AG14" s="564"/>
      <c r="AH14" s="408"/>
      <c r="AI14" s="565"/>
      <c r="AJ14" s="408"/>
      <c r="AK14" s="408"/>
      <c r="AM14" s="385">
        <f>(INDEX($AC$4:$AC$8,MATCH('BCA Calculator'!$B$10,'Avoided Electric Costs 2020'!$AL$4:$AL$8,0))+INDEX($AD$4:$AD$8,MATCH('BCA Calculator'!$B$10,'Avoided Electric Costs 2020'!$AL$4:$AL$8,0)))*(1+AF$8)^L14</f>
        <v>0.15536203392090042</v>
      </c>
      <c r="AN14" s="386">
        <f t="shared" si="0"/>
        <v>0</v>
      </c>
      <c r="AO14" s="385">
        <f>(INDEX($AG$4:$AG$8,MATCH('BCA Calculator'!$B$10,'Avoided Electric Costs 2020'!$AL$4:$AL$8,0))+INDEX($AH$4:$AH$8,MATCH('BCA Calculator'!$B$10,'Avoided Electric Costs 2020'!$AL$4:$AL$8,0)))*(1+AJ$8)^L14</f>
        <v>0.22706758803823907</v>
      </c>
      <c r="AP14" s="386">
        <f t="shared" si="1"/>
        <v>0</v>
      </c>
    </row>
    <row r="15" spans="2:42" ht="15.75" thickBot="1">
      <c r="B15" s="379">
        <v>10</v>
      </c>
      <c r="C15" s="341">
        <v>2029</v>
      </c>
      <c r="D15" s="560">
        <v>4.7639205479451954E-2</v>
      </c>
      <c r="E15" s="387">
        <v>2.3632652566534445E-2</v>
      </c>
      <c r="F15" s="561">
        <v>25.461126601905285</v>
      </c>
      <c r="G15" s="371">
        <v>4.1799999999999997E-3</v>
      </c>
      <c r="H15" s="371">
        <v>12.43</v>
      </c>
      <c r="I15" s="376">
        <v>18.41</v>
      </c>
      <c r="L15" s="388">
        <v>10</v>
      </c>
      <c r="M15" s="341">
        <v>2029</v>
      </c>
      <c r="N15" s="341">
        <v>4.6565020547945146E-2</v>
      </c>
      <c r="O15" s="387">
        <v>2.3632652566534445E-2</v>
      </c>
      <c r="P15" s="561">
        <v>25.461126601905285</v>
      </c>
      <c r="Q15" s="371">
        <v>3.2499999999999999E-3</v>
      </c>
      <c r="R15" s="371">
        <v>8.16</v>
      </c>
      <c r="S15" s="376">
        <v>23.41</v>
      </c>
      <c r="U15" s="378">
        <v>1.2189944199947571</v>
      </c>
      <c r="AG15" s="564"/>
      <c r="AH15" s="408"/>
      <c r="AI15" s="565"/>
      <c r="AJ15" s="408"/>
      <c r="AK15" s="408"/>
      <c r="AM15" s="385">
        <f>(INDEX($AC$4:$AC$8,MATCH('BCA Calculator'!$B$10,'Avoided Electric Costs 2020'!$AL$4:$AL$8,0))+INDEX($AD$4:$AD$8,MATCH('BCA Calculator'!$B$10,'Avoided Electric Costs 2020'!$AL$4:$AL$8,0)))*(1+AF$8)^L15</f>
        <v>0.15846927459931842</v>
      </c>
      <c r="AN15" s="386">
        <f t="shared" si="0"/>
        <v>0</v>
      </c>
      <c r="AO15" s="385">
        <f>(INDEX($AG$4:$AG$8,MATCH('BCA Calculator'!$B$10,'Avoided Electric Costs 2020'!$AL$4:$AL$8,0))+INDEX($AH$4:$AH$8,MATCH('BCA Calculator'!$B$10,'Avoided Electric Costs 2020'!$AL$4:$AL$8,0)))*(1+AJ$8)^L15</f>
        <v>0.23160893979900385</v>
      </c>
      <c r="AP15" s="386">
        <f t="shared" si="1"/>
        <v>0</v>
      </c>
    </row>
    <row r="16" spans="2:42" ht="15.75" thickBot="1">
      <c r="B16" s="375">
        <v>11</v>
      </c>
      <c r="C16" s="341">
        <v>2030</v>
      </c>
      <c r="D16" s="560">
        <v>4.9085880251141675E-2</v>
      </c>
      <c r="E16" s="387">
        <v>2.3854548226645598E-2</v>
      </c>
      <c r="F16" s="561">
        <v>27.111582077605433</v>
      </c>
      <c r="G16" s="371">
        <v>4.1799999999999997E-3</v>
      </c>
      <c r="H16" s="371">
        <v>12.43</v>
      </c>
      <c r="I16" s="376">
        <v>18.41</v>
      </c>
      <c r="L16" s="377">
        <v>11</v>
      </c>
      <c r="M16" s="341">
        <v>2030</v>
      </c>
      <c r="N16" s="341">
        <v>4.7870929337899486E-2</v>
      </c>
      <c r="O16" s="387">
        <v>2.3854548226645598E-2</v>
      </c>
      <c r="P16" s="561">
        <v>27.111582077605433</v>
      </c>
      <c r="Q16" s="371">
        <v>3.2499999999999999E-3</v>
      </c>
      <c r="R16" s="371">
        <v>8.16</v>
      </c>
      <c r="S16" s="376">
        <v>23.41</v>
      </c>
      <c r="U16" s="378">
        <v>1.243374308394652</v>
      </c>
      <c r="W16" s="409" t="s">
        <v>2370</v>
      </c>
      <c r="X16" s="410">
        <v>0.02</v>
      </c>
      <c r="Y16" s="411"/>
      <c r="AG16" s="564"/>
      <c r="AH16" s="408"/>
      <c r="AI16" s="565"/>
      <c r="AJ16" s="408"/>
      <c r="AK16" s="408"/>
      <c r="AM16" s="385">
        <f>(INDEX($AC$4:$AC$8,MATCH('BCA Calculator'!$B$10,'Avoided Electric Costs 2020'!$AL$4:$AL$8,0))+INDEX($AD$4:$AD$8,MATCH('BCA Calculator'!$B$10,'Avoided Electric Costs 2020'!$AL$4:$AL$8,0)))*(1+AF$8)^L16</f>
        <v>0.16163866009130476</v>
      </c>
      <c r="AN16" s="386">
        <f t="shared" si="0"/>
        <v>0</v>
      </c>
      <c r="AO16" s="385">
        <f>(INDEX($AG$4:$AG$8,MATCH('BCA Calculator'!$B$10,'Avoided Electric Costs 2020'!$AL$4:$AL$8,0))+INDEX($AH$4:$AH$8,MATCH('BCA Calculator'!$B$10,'Avoided Electric Costs 2020'!$AL$4:$AL$8,0)))*(1+AJ$8)^L16</f>
        <v>0.2362411185949839</v>
      </c>
      <c r="AP16" s="386">
        <f t="shared" si="1"/>
        <v>0</v>
      </c>
    </row>
    <row r="17" spans="1:42">
      <c r="B17" s="379">
        <v>12</v>
      </c>
      <c r="C17" s="341">
        <v>2031</v>
      </c>
      <c r="D17" s="560">
        <v>5.0416736415525271E-2</v>
      </c>
      <c r="E17" s="387">
        <v>2.4063584329028963E-2</v>
      </c>
      <c r="F17" s="561">
        <v>29.437839000208459</v>
      </c>
      <c r="G17" s="371">
        <v>4.1799999999999997E-3</v>
      </c>
      <c r="H17" s="371">
        <v>12.43</v>
      </c>
      <c r="I17" s="376">
        <v>18.41</v>
      </c>
      <c r="L17" s="388">
        <v>12</v>
      </c>
      <c r="M17" s="341">
        <v>2031</v>
      </c>
      <c r="N17" s="341">
        <v>4.9319382534246781E-2</v>
      </c>
      <c r="O17" s="387">
        <v>2.4063584329028963E-2</v>
      </c>
      <c r="P17" s="561">
        <v>29.437839000208459</v>
      </c>
      <c r="Q17" s="371">
        <v>3.2499999999999999E-3</v>
      </c>
      <c r="R17" s="371">
        <v>8.16</v>
      </c>
      <c r="S17" s="376">
        <v>23.41</v>
      </c>
      <c r="U17" s="378">
        <v>1.2682417945625453</v>
      </c>
      <c r="W17" s="338" t="s">
        <v>2371</v>
      </c>
      <c r="AG17" s="564"/>
      <c r="AH17" s="408"/>
      <c r="AI17" s="565"/>
      <c r="AJ17" s="408"/>
      <c r="AK17" s="408"/>
      <c r="AM17" s="385">
        <f>(INDEX($AC$4:$AC$8,MATCH('BCA Calculator'!$B$10,'Avoided Electric Costs 2020'!$AL$4:$AL$8,0))+INDEX($AD$4:$AD$8,MATCH('BCA Calculator'!$B$10,'Avoided Electric Costs 2020'!$AL$4:$AL$8,0)))*(1+AF$8)^L17</f>
        <v>0.16487143329313089</v>
      </c>
      <c r="AN17" s="386">
        <f t="shared" si="0"/>
        <v>0</v>
      </c>
      <c r="AO17" s="385">
        <f>(INDEX($AG$4:$AG$8,MATCH('BCA Calculator'!$B$10,'Avoided Electric Costs 2020'!$AL$4:$AL$8,0))+INDEX($AH$4:$AH$8,MATCH('BCA Calculator'!$B$10,'Avoided Electric Costs 2020'!$AL$4:$AL$8,0)))*(1+AJ$8)^L17</f>
        <v>0.24096594096688359</v>
      </c>
      <c r="AP17" s="386">
        <f t="shared" si="1"/>
        <v>0</v>
      </c>
    </row>
    <row r="18" spans="1:42" ht="15.75" thickBot="1">
      <c r="B18" s="379">
        <v>13</v>
      </c>
      <c r="C18" s="341">
        <v>2032</v>
      </c>
      <c r="D18" s="560">
        <v>5.1229254326047274E-2</v>
      </c>
      <c r="E18" s="387">
        <v>2.4258372239362298E-2</v>
      </c>
      <c r="F18" s="561">
        <v>32.35638003553148</v>
      </c>
      <c r="G18" s="371">
        <v>4.1799999999999997E-3</v>
      </c>
      <c r="H18" s="371">
        <v>12.43</v>
      </c>
      <c r="I18" s="376">
        <v>18.41</v>
      </c>
      <c r="L18" s="388">
        <v>13</v>
      </c>
      <c r="M18" s="341">
        <v>2032</v>
      </c>
      <c r="N18" s="341">
        <v>4.9864599271402736E-2</v>
      </c>
      <c r="O18" s="387">
        <v>2.4258372239362298E-2</v>
      </c>
      <c r="P18" s="561">
        <v>32.35638003553148</v>
      </c>
      <c r="Q18" s="371">
        <v>3.2499999999999999E-3</v>
      </c>
      <c r="R18" s="371">
        <v>8.16</v>
      </c>
      <c r="S18" s="376">
        <v>23.41</v>
      </c>
      <c r="U18" s="378">
        <v>1.2936066304537961</v>
      </c>
      <c r="AI18" s="565"/>
      <c r="AJ18" s="408"/>
      <c r="AK18" s="408"/>
      <c r="AM18" s="385">
        <f>(INDEX($AC$4:$AC$8,MATCH('BCA Calculator'!$B$10,'Avoided Electric Costs 2020'!$AL$4:$AL$8,0))+INDEX($AD$4:$AD$8,MATCH('BCA Calculator'!$B$10,'Avoided Electric Costs 2020'!$AL$4:$AL$8,0)))*(1+AF$8)^L18</f>
        <v>0.1681688619589935</v>
      </c>
      <c r="AN18" s="386">
        <f t="shared" si="0"/>
        <v>0</v>
      </c>
      <c r="AO18" s="385">
        <f>(INDEX($AG$4:$AG$8,MATCH('BCA Calculator'!$B$10,'Avoided Electric Costs 2020'!$AL$4:$AL$8,0))+INDEX($AH$4:$AH$8,MATCH('BCA Calculator'!$B$10,'Avoided Electric Costs 2020'!$AL$4:$AL$8,0)))*(1+AJ$8)^L18</f>
        <v>0.24578525978622126</v>
      </c>
      <c r="AP18" s="386">
        <f t="shared" si="1"/>
        <v>0</v>
      </c>
    </row>
    <row r="19" spans="1:42">
      <c r="B19" s="375">
        <v>14</v>
      </c>
      <c r="C19" s="341">
        <v>2033</v>
      </c>
      <c r="D19" s="560">
        <v>5.1857518264839975E-2</v>
      </c>
      <c r="E19" s="387">
        <v>2.4437422742223425E-2</v>
      </c>
      <c r="F19" s="561">
        <v>34.871752429428817</v>
      </c>
      <c r="G19" s="371">
        <v>4.1799999999999997E-3</v>
      </c>
      <c r="H19" s="371">
        <v>12.43</v>
      </c>
      <c r="I19" s="376">
        <v>18.41</v>
      </c>
      <c r="L19" s="377">
        <v>14</v>
      </c>
      <c r="M19" s="341">
        <v>2033</v>
      </c>
      <c r="N19" s="341">
        <v>5.0321415525114141E-2</v>
      </c>
      <c r="O19" s="387">
        <v>2.4437422742223425E-2</v>
      </c>
      <c r="P19" s="561">
        <v>34.871752429428817</v>
      </c>
      <c r="Q19" s="371">
        <v>3.2499999999999999E-3</v>
      </c>
      <c r="R19" s="371">
        <v>8.16</v>
      </c>
      <c r="S19" s="376">
        <v>23.41</v>
      </c>
      <c r="U19" s="378">
        <v>1.3194787630628722</v>
      </c>
      <c r="W19" s="363" t="s">
        <v>2372</v>
      </c>
      <c r="X19" s="384"/>
      <c r="Y19" s="412"/>
      <c r="AI19" s="565"/>
      <c r="AJ19" s="408"/>
      <c r="AK19" s="408"/>
      <c r="AM19" s="385">
        <f>(INDEX($AC$4:$AC$8,MATCH('BCA Calculator'!$B$10,'Avoided Electric Costs 2020'!$AL$4:$AL$8,0))+INDEX($AD$4:$AD$8,MATCH('BCA Calculator'!$B$10,'Avoided Electric Costs 2020'!$AL$4:$AL$8,0)))*(1+AF$8)^L19</f>
        <v>0.1715322391981734</v>
      </c>
      <c r="AN19" s="386">
        <f t="shared" si="0"/>
        <v>0</v>
      </c>
      <c r="AO19" s="385">
        <f>(INDEX($AG$4:$AG$8,MATCH('BCA Calculator'!$B$10,'Avoided Electric Costs 2020'!$AL$4:$AL$8,0))+INDEX($AH$4:$AH$8,MATCH('BCA Calculator'!$B$10,'Avoided Electric Costs 2020'!$AL$4:$AL$8,0)))*(1+AJ$8)^L19</f>
        <v>0.25070096498194572</v>
      </c>
      <c r="AP19" s="386">
        <f t="shared" si="1"/>
        <v>0</v>
      </c>
    </row>
    <row r="20" spans="1:42">
      <c r="B20" s="379">
        <v>15</v>
      </c>
      <c r="C20" s="341">
        <v>2034</v>
      </c>
      <c r="D20" s="560">
        <v>5.3721509132420145E-2</v>
      </c>
      <c r="E20" s="387">
        <v>2.4599139368848225E-2</v>
      </c>
      <c r="F20" s="561">
        <v>37.833192260240381</v>
      </c>
      <c r="G20" s="371">
        <v>4.1799999999999997E-3</v>
      </c>
      <c r="H20" s="371">
        <v>12.43</v>
      </c>
      <c r="I20" s="376">
        <v>18.41</v>
      </c>
      <c r="L20" s="388">
        <v>15</v>
      </c>
      <c r="M20" s="341">
        <v>2034</v>
      </c>
      <c r="N20" s="341">
        <v>5.2153003424657354E-2</v>
      </c>
      <c r="O20" s="387">
        <v>2.4599139368848225E-2</v>
      </c>
      <c r="P20" s="561">
        <v>37.833192260240381</v>
      </c>
      <c r="Q20" s="371">
        <v>3.2499999999999999E-3</v>
      </c>
      <c r="R20" s="371">
        <v>8.16</v>
      </c>
      <c r="S20" s="376">
        <v>23.41</v>
      </c>
      <c r="U20" s="378">
        <v>1.3458683383241292</v>
      </c>
      <c r="W20" s="413" t="s">
        <v>129</v>
      </c>
      <c r="X20" s="414" t="s">
        <v>2339</v>
      </c>
      <c r="Y20" s="415"/>
      <c r="AI20" s="565"/>
      <c r="AJ20" s="408"/>
      <c r="AK20" s="408"/>
      <c r="AM20" s="385">
        <f>(INDEX($AC$4:$AC$8,MATCH('BCA Calculator'!$B$10,'Avoided Electric Costs 2020'!$AL$4:$AL$8,0))+INDEX($AD$4:$AD$8,MATCH('BCA Calculator'!$B$10,'Avoided Electric Costs 2020'!$AL$4:$AL$8,0)))*(1+AF$8)^L20</f>
        <v>0.1749628839821368</v>
      </c>
      <c r="AN20" s="386">
        <f t="shared" si="0"/>
        <v>0</v>
      </c>
      <c r="AO20" s="385">
        <f>(INDEX($AG$4:$AG$8,MATCH('BCA Calculator'!$B$10,'Avoided Electric Costs 2020'!$AL$4:$AL$8,0))+INDEX($AH$4:$AH$8,MATCH('BCA Calculator'!$B$10,'Avoided Electric Costs 2020'!$AL$4:$AL$8,0)))*(1+AJ$8)^L20</f>
        <v>0.25571498428158457</v>
      </c>
      <c r="AP20" s="386">
        <f t="shared" si="1"/>
        <v>0</v>
      </c>
    </row>
    <row r="21" spans="1:42" ht="15.75" thickBot="1">
      <c r="B21" s="379">
        <v>16</v>
      </c>
      <c r="C21" s="341">
        <v>2035</v>
      </c>
      <c r="D21" s="560">
        <v>5.4519301484018262E-2</v>
      </c>
      <c r="E21" s="387">
        <v>2.4741811293620207E-2</v>
      </c>
      <c r="F21" s="561">
        <v>41.509264836490381</v>
      </c>
      <c r="G21" s="371">
        <v>4.1799999999999997E-3</v>
      </c>
      <c r="H21" s="371">
        <v>12.43</v>
      </c>
      <c r="I21" s="376">
        <v>18.41</v>
      </c>
      <c r="L21" s="388">
        <v>16</v>
      </c>
      <c r="M21" s="341">
        <v>2035</v>
      </c>
      <c r="N21" s="341">
        <v>5.2860051484018518E-2</v>
      </c>
      <c r="O21" s="387">
        <v>2.4741811293620207E-2</v>
      </c>
      <c r="P21" s="561">
        <v>41.509264836490381</v>
      </c>
      <c r="Q21" s="371">
        <v>3.2499999999999999E-3</v>
      </c>
      <c r="R21" s="371">
        <v>8.16</v>
      </c>
      <c r="S21" s="376">
        <v>23.41</v>
      </c>
      <c r="U21" s="378">
        <v>1.372785705090612</v>
      </c>
      <c r="W21" s="416">
        <v>7.2800000000000004E-2</v>
      </c>
      <c r="X21" s="406">
        <v>6.93E-2</v>
      </c>
      <c r="Y21" s="417"/>
      <c r="AI21" s="565"/>
      <c r="AJ21" s="408"/>
      <c r="AK21" s="408"/>
      <c r="AM21" s="385">
        <f>(INDEX($AC$4:$AC$8,MATCH('BCA Calculator'!$B$10,'Avoided Electric Costs 2020'!$AL$4:$AL$8,0))+INDEX($AD$4:$AD$8,MATCH('BCA Calculator'!$B$10,'Avoided Electric Costs 2020'!$AL$4:$AL$8,0)))*(1+AF$8)^L21</f>
        <v>0.17846214166177957</v>
      </c>
      <c r="AN21" s="386">
        <f t="shared" si="0"/>
        <v>0</v>
      </c>
      <c r="AO21" s="385">
        <f>(INDEX($AG$4:$AG$8,MATCH('BCA Calculator'!$B$10,'Avoided Electric Costs 2020'!$AL$4:$AL$8,0))+INDEX($AH$4:$AH$8,MATCH('BCA Calculator'!$B$10,'Avoided Electric Costs 2020'!$AL$4:$AL$8,0)))*(1+AJ$8)^L21</f>
        <v>0.26082928396721627</v>
      </c>
      <c r="AP21" s="386">
        <f t="shared" si="1"/>
        <v>0</v>
      </c>
    </row>
    <row r="22" spans="1:42">
      <c r="B22" s="375">
        <v>17</v>
      </c>
      <c r="C22" s="341">
        <v>2036</v>
      </c>
      <c r="D22" s="560">
        <v>5.7386373064663113E-2</v>
      </c>
      <c r="E22" s="387">
        <v>2.486360577164573E-2</v>
      </c>
      <c r="F22" s="561">
        <v>50.039146034273358</v>
      </c>
      <c r="G22" s="371">
        <v>4.1799999999999997E-3</v>
      </c>
      <c r="H22" s="371">
        <v>12.43</v>
      </c>
      <c r="I22" s="376">
        <v>18.41</v>
      </c>
      <c r="L22" s="377">
        <v>17</v>
      </c>
      <c r="M22" s="341">
        <v>2036</v>
      </c>
      <c r="N22" s="341">
        <v>5.5591925204918111E-2</v>
      </c>
      <c r="O22" s="387">
        <v>2.486360577164573E-2</v>
      </c>
      <c r="P22" s="561">
        <v>50.039146034273358</v>
      </c>
      <c r="Q22" s="371">
        <v>3.2499999999999999E-3</v>
      </c>
      <c r="R22" s="371">
        <v>8.16</v>
      </c>
      <c r="S22" s="376">
        <v>23.41</v>
      </c>
      <c r="U22" s="378">
        <v>1.4002414191924244</v>
      </c>
      <c r="W22" s="568" t="s">
        <v>2368</v>
      </c>
      <c r="X22" s="567" t="s">
        <v>2373</v>
      </c>
      <c r="AI22" s="565"/>
      <c r="AJ22" s="408"/>
      <c r="AK22" s="408"/>
      <c r="AM22" s="385">
        <f>(INDEX($AC$4:$AC$8,MATCH('BCA Calculator'!$B$10,'Avoided Electric Costs 2020'!$AL$4:$AL$8,0))+INDEX($AD$4:$AD$8,MATCH('BCA Calculator'!$B$10,'Avoided Electric Costs 2020'!$AL$4:$AL$8,0)))*(1+AF$8)^L22</f>
        <v>0.18203138449501519</v>
      </c>
      <c r="AN22" s="386">
        <f t="shared" si="0"/>
        <v>0</v>
      </c>
      <c r="AO22" s="385">
        <f>(INDEX($AG$4:$AG$8,MATCH('BCA Calculator'!$B$10,'Avoided Electric Costs 2020'!$AL$4:$AL$8,0))+INDEX($AH$4:$AH$8,MATCH('BCA Calculator'!$B$10,'Avoided Electric Costs 2020'!$AL$4:$AL$8,0)))*(1+AJ$8)^L22</f>
        <v>0.26604586964656063</v>
      </c>
      <c r="AP22" s="386">
        <f t="shared" si="1"/>
        <v>0</v>
      </c>
    </row>
    <row r="23" spans="1:42">
      <c r="B23" s="379">
        <v>18</v>
      </c>
      <c r="C23" s="341">
        <v>2037</v>
      </c>
      <c r="D23" s="560">
        <v>5.7386373064663113E-2</v>
      </c>
      <c r="E23" s="387">
        <v>2.4962560088001004E-2</v>
      </c>
      <c r="F23" s="561">
        <v>57.644356710384962</v>
      </c>
      <c r="G23" s="371">
        <v>4.1799999999999997E-3</v>
      </c>
      <c r="H23" s="371">
        <v>12.43</v>
      </c>
      <c r="I23" s="376">
        <v>18.41</v>
      </c>
      <c r="J23" s="569"/>
      <c r="L23" s="388">
        <v>18</v>
      </c>
      <c r="M23" s="341">
        <v>2037</v>
      </c>
      <c r="N23" s="341">
        <v>5.5591925204918111E-2</v>
      </c>
      <c r="O23" s="387">
        <v>2.4962560088001004E-2</v>
      </c>
      <c r="P23" s="561">
        <v>57.644356710384962</v>
      </c>
      <c r="Q23" s="371">
        <v>3.2499999999999999E-3</v>
      </c>
      <c r="R23" s="371">
        <v>8.16</v>
      </c>
      <c r="S23" s="376">
        <v>23.41</v>
      </c>
      <c r="U23" s="378">
        <v>1.4282462475762727</v>
      </c>
      <c r="W23" s="568"/>
      <c r="X23" s="567" t="s">
        <v>2374</v>
      </c>
      <c r="AI23" s="565"/>
      <c r="AJ23" s="408"/>
      <c r="AK23" s="408"/>
      <c r="AM23" s="385">
        <f>(INDEX($AC$4:$AC$8,MATCH('BCA Calculator'!$B$10,'Avoided Electric Costs 2020'!$AL$4:$AL$8,0))+INDEX($AD$4:$AD$8,MATCH('BCA Calculator'!$B$10,'Avoided Electric Costs 2020'!$AL$4:$AL$8,0)))*(1+AF$8)^L23</f>
        <v>0.18567201218491547</v>
      </c>
      <c r="AN23" s="386">
        <f t="shared" si="0"/>
        <v>0</v>
      </c>
      <c r="AO23" s="385">
        <f>(INDEX($AG$4:$AG$8,MATCH('BCA Calculator'!$B$10,'Avoided Electric Costs 2020'!$AL$4:$AL$8,0))+INDEX($AH$4:$AH$8,MATCH('BCA Calculator'!$B$10,'Avoided Electric Costs 2020'!$AL$4:$AL$8,0)))*(1+AJ$8)^L23</f>
        <v>0.2713667870394918</v>
      </c>
      <c r="AP23" s="386">
        <f t="shared" si="1"/>
        <v>0</v>
      </c>
    </row>
    <row r="24" spans="1:42" ht="15.75" thickBot="1">
      <c r="B24" s="375">
        <v>19</v>
      </c>
      <c r="C24" s="341">
        <v>2038</v>
      </c>
      <c r="D24" s="560">
        <v>5.7386373064663113E-2</v>
      </c>
      <c r="E24" s="387">
        <f t="shared" ref="E24:E47" si="2">E23</f>
        <v>2.4962560088001004E-2</v>
      </c>
      <c r="F24" s="561">
        <v>65.317934342596899</v>
      </c>
      <c r="G24" s="371">
        <v>4.1799999999999997E-3</v>
      </c>
      <c r="H24" s="371">
        <v>12.43</v>
      </c>
      <c r="I24" s="376">
        <v>18.41</v>
      </c>
      <c r="J24" s="569"/>
      <c r="L24" s="388">
        <v>19</v>
      </c>
      <c r="M24" s="341">
        <v>2038</v>
      </c>
      <c r="N24" s="341">
        <v>5.5591925204918111E-2</v>
      </c>
      <c r="O24" s="387">
        <v>2.4962560088001004E-2</v>
      </c>
      <c r="P24" s="561">
        <v>65.317934342596899</v>
      </c>
      <c r="Q24" s="371">
        <v>3.2499999999999999E-3</v>
      </c>
      <c r="R24" s="371">
        <v>8.16</v>
      </c>
      <c r="S24" s="376">
        <v>23.41</v>
      </c>
      <c r="U24" s="378">
        <v>1.4568111725277981</v>
      </c>
      <c r="AM24" s="418">
        <f>(INDEX($AC$4:$AC$8,MATCH('BCA Calculator'!$B$10,'Avoided Electric Costs 2020'!$AL$4:$AL$8,0))+INDEX($AD$4:$AD$8,MATCH('BCA Calculator'!$B$10,'Avoided Electric Costs 2020'!$AL$4:$AL$8,0)))*(1+AF$8)^L24</f>
        <v>0.18938545242861377</v>
      </c>
      <c r="AN24" s="419">
        <f t="shared" si="0"/>
        <v>0</v>
      </c>
      <c r="AO24" s="418">
        <f>(INDEX($AG$4:$AG$8,MATCH('BCA Calculator'!$B$10,'Avoided Electric Costs 2020'!$AL$4:$AL$8,0))+INDEX($AH$4:$AH$8,MATCH('BCA Calculator'!$B$10,'Avoided Electric Costs 2020'!$AL$4:$AL$8,0)))*(1+AJ$8)^L24</f>
        <v>0.27679412278028165</v>
      </c>
      <c r="AP24" s="419">
        <f t="shared" si="1"/>
        <v>0</v>
      </c>
    </row>
    <row r="25" spans="1:42">
      <c r="B25" s="379">
        <v>20</v>
      </c>
      <c r="C25" s="341">
        <v>2039</v>
      </c>
      <c r="D25" s="560">
        <v>5.7386373064663113E-2</v>
      </c>
      <c r="E25" s="387">
        <f t="shared" si="2"/>
        <v>2.4962560088001004E-2</v>
      </c>
      <c r="F25" s="561">
        <v>72.709682464117549</v>
      </c>
      <c r="G25" s="371">
        <v>4.1799999999999997E-3</v>
      </c>
      <c r="H25" s="371">
        <v>12.43</v>
      </c>
      <c r="I25" s="376">
        <v>18.41</v>
      </c>
      <c r="J25" s="569"/>
      <c r="L25" s="377">
        <v>20</v>
      </c>
      <c r="M25" s="341">
        <v>2039</v>
      </c>
      <c r="N25" s="341">
        <v>5.5591925204918111E-2</v>
      </c>
      <c r="O25" s="387">
        <v>2.4962560088001004E-2</v>
      </c>
      <c r="P25" s="561">
        <v>72.709682464117549</v>
      </c>
      <c r="Q25" s="371">
        <v>3.2499999999999999E-3</v>
      </c>
      <c r="R25" s="371">
        <v>8.16</v>
      </c>
      <c r="S25" s="376">
        <v>23.41</v>
      </c>
      <c r="U25" s="378">
        <v>1.4859473959783542</v>
      </c>
      <c r="AM25" s="422">
        <f>(INDEX($AC$4:$AC$8,MATCH('BCA Calculator'!$B$10,'Avoided Electric Costs 2020'!$AL$4:$AL$8,0))+INDEX($AD$4:$AD$8,MATCH('BCA Calculator'!$B$10,'Avoided Electric Costs 2020'!$AL$4:$AL$8,0)))*(1+AF$8)^L25</f>
        <v>0.19317316147718605</v>
      </c>
      <c r="AN25" s="423">
        <f t="shared" si="0"/>
        <v>0</v>
      </c>
      <c r="AO25" s="422">
        <f>(INDEX($AG$4:$AG$8,MATCH('BCA Calculator'!$B$10,'Avoided Electric Costs 2020'!$AL$4:$AL$8,0))+INDEX($AH$4:$AH$8,MATCH('BCA Calculator'!$B$10,'Avoided Electric Costs 2020'!$AL$4:$AL$8,0)))*(1+AJ$8)^L25</f>
        <v>0.2823300052358873</v>
      </c>
      <c r="AP25" s="423">
        <f t="shared" si="1"/>
        <v>0</v>
      </c>
    </row>
    <row r="26" spans="1:42" ht="15.75" thickBot="1">
      <c r="B26" s="404">
        <v>21</v>
      </c>
      <c r="C26" s="369">
        <v>2040</v>
      </c>
      <c r="D26" s="433">
        <v>5.7386373064663113E-2</v>
      </c>
      <c r="E26" s="387">
        <f t="shared" si="2"/>
        <v>2.4962560088001004E-2</v>
      </c>
      <c r="F26" s="435">
        <v>77.340974334738092</v>
      </c>
      <c r="G26" s="369">
        <v>4.1799999999999997E-3</v>
      </c>
      <c r="H26" s="369">
        <v>12.43</v>
      </c>
      <c r="I26" s="370">
        <v>18.41</v>
      </c>
      <c r="J26" s="570"/>
      <c r="K26" s="358"/>
      <c r="L26" s="368">
        <v>21</v>
      </c>
      <c r="M26" s="369">
        <v>2040</v>
      </c>
      <c r="N26" s="369">
        <v>5.5591925204918111E-2</v>
      </c>
      <c r="O26" s="434">
        <v>2.4962560088001004E-2</v>
      </c>
      <c r="P26" s="435">
        <v>77.340974334738092</v>
      </c>
      <c r="Q26" s="369">
        <v>3.2499999999999999E-3</v>
      </c>
      <c r="R26" s="369">
        <v>8.16</v>
      </c>
      <c r="S26" s="370">
        <v>23.41</v>
      </c>
      <c r="T26" s="358"/>
      <c r="U26" s="421">
        <v>1.5156663438979212</v>
      </c>
      <c r="AM26" s="385">
        <f>(INDEX($AC$4:$AC$8,MATCH('BCA Calculator'!$B$10,'Avoided Electric Costs 2020'!$AL$4:$AL$8,0))+INDEX($AD$4:$AD$8,MATCH('BCA Calculator'!$B$10,'Avoided Electric Costs 2020'!$AL$4:$AL$8,0)))*(1+AF$8)^L26</f>
        <v>0.19703662470672975</v>
      </c>
      <c r="AN26" s="386">
        <f t="shared" si="0"/>
        <v>0</v>
      </c>
      <c r="AO26" s="385">
        <f>(INDEX($AG$4:$AG$8,MATCH('BCA Calculator'!$B$10,'Avoided Electric Costs 2020'!$AL$4:$AL$8,0))+INDEX($AH$4:$AH$8,MATCH('BCA Calculator'!$B$10,'Avoided Electric Costs 2020'!$AL$4:$AL$8,0)))*(1+AJ$8)^L26</f>
        <v>0.28797660534060504</v>
      </c>
      <c r="AP26" s="386">
        <f t="shared" si="1"/>
        <v>0</v>
      </c>
    </row>
    <row r="27" spans="1:42">
      <c r="A27" s="338" t="s">
        <v>2375</v>
      </c>
      <c r="B27" s="388">
        <v>22</v>
      </c>
      <c r="C27" s="571">
        <f t="shared" ref="C27:C47" si="3">C26+1</f>
        <v>2041</v>
      </c>
      <c r="D27" s="425">
        <f t="shared" ref="D27:D47" si="4">D26</f>
        <v>5.7386373064663113E-2</v>
      </c>
      <c r="E27" s="387">
        <f t="shared" si="2"/>
        <v>2.4962560088001004E-2</v>
      </c>
      <c r="F27" s="427">
        <f t="shared" ref="F27:F47" si="5">F26</f>
        <v>77.340974334738092</v>
      </c>
      <c r="G27" s="424">
        <v>4.1799999999999997E-3</v>
      </c>
      <c r="H27" s="424">
        <v>12.43</v>
      </c>
      <c r="I27" s="428">
        <v>18.41</v>
      </c>
      <c r="J27" s="569"/>
      <c r="L27" s="388">
        <v>22</v>
      </c>
      <c r="M27" s="571">
        <f t="shared" ref="M27:M47" si="6">M26+1</f>
        <v>2041</v>
      </c>
      <c r="N27" s="424">
        <f t="shared" ref="N27:N47" si="7">N26</f>
        <v>5.5591925204918111E-2</v>
      </c>
      <c r="O27" s="426">
        <v>2.4962560088001004E-2</v>
      </c>
      <c r="P27" s="427">
        <f t="shared" ref="P27:P47" si="8">P26</f>
        <v>77.340974334738092</v>
      </c>
      <c r="Q27" s="424">
        <v>3.2499999999999999E-3</v>
      </c>
      <c r="R27" s="424">
        <v>8.16</v>
      </c>
      <c r="S27" s="428">
        <v>23.41</v>
      </c>
      <c r="U27" s="378">
        <f t="shared" ref="U27:U47" si="9">(1+X$16)^B27</f>
        <v>1.5459796707758797</v>
      </c>
      <c r="AM27" s="385">
        <f>(INDEX($AC$4:$AC$8,MATCH('BCA Calculator'!$B$10,'Avoided Electric Costs 2020'!$AL$4:$AL$8,0))+INDEX($AD$4:$AD$8,MATCH('BCA Calculator'!$B$10,'Avoided Electric Costs 2020'!$AL$4:$AL$8,0)))*(1+AF$8)^L27</f>
        <v>0.20097735720086438</v>
      </c>
      <c r="AN27" s="386">
        <f t="shared" si="0"/>
        <v>0</v>
      </c>
      <c r="AO27" s="385">
        <f>(INDEX($AG$4:$AG$8,MATCH('BCA Calculator'!$B$10,'Avoided Electric Costs 2020'!$AL$4:$AL$8,0))+INDEX($AH$4:$AH$8,MATCH('BCA Calculator'!$B$10,'Avoided Electric Costs 2020'!$AL$4:$AL$8,0)))*(1+AJ$8)^L27</f>
        <v>0.29373613744741717</v>
      </c>
      <c r="AP27" s="386">
        <f t="shared" si="1"/>
        <v>0</v>
      </c>
    </row>
    <row r="28" spans="1:42">
      <c r="B28" s="377">
        <v>23</v>
      </c>
      <c r="C28" s="341">
        <f t="shared" si="3"/>
        <v>2042</v>
      </c>
      <c r="D28" s="557">
        <f t="shared" si="4"/>
        <v>5.7386373064663113E-2</v>
      </c>
      <c r="E28" s="387">
        <f t="shared" si="2"/>
        <v>2.4962560088001004E-2</v>
      </c>
      <c r="F28" s="558">
        <f t="shared" si="5"/>
        <v>77.340974334738092</v>
      </c>
      <c r="G28" s="371">
        <v>4.1799999999999997E-3</v>
      </c>
      <c r="H28" s="371">
        <v>12.43</v>
      </c>
      <c r="I28" s="376">
        <v>18.41</v>
      </c>
      <c r="J28" s="569"/>
      <c r="L28" s="377">
        <v>23</v>
      </c>
      <c r="M28" s="341">
        <f t="shared" si="6"/>
        <v>2042</v>
      </c>
      <c r="N28" s="371">
        <f t="shared" si="7"/>
        <v>5.5591925204918111E-2</v>
      </c>
      <c r="O28" s="429">
        <v>2.4962560088001004E-2</v>
      </c>
      <c r="P28" s="558">
        <f t="shared" si="8"/>
        <v>77.340974334738092</v>
      </c>
      <c r="Q28" s="371">
        <v>3.2499999999999999E-3</v>
      </c>
      <c r="R28" s="371">
        <v>8.16</v>
      </c>
      <c r="S28" s="376">
        <v>23.41</v>
      </c>
      <c r="U28" s="378">
        <f t="shared" si="9"/>
        <v>1.576899264191397</v>
      </c>
      <c r="AM28" s="385">
        <f>(INDEX($AC$4:$AC$8,MATCH('BCA Calculator'!$B$10,'Avoided Electric Costs 2020'!$AL$4:$AL$8,0))+INDEX($AD$4:$AD$8,MATCH('BCA Calculator'!$B$10,'Avoided Electric Costs 2020'!$AL$4:$AL$8,0)))*(1+AF$8)^L28</f>
        <v>0.20499690434488163</v>
      </c>
      <c r="AN28" s="386">
        <f t="shared" si="0"/>
        <v>0</v>
      </c>
      <c r="AO28" s="385">
        <f>(INDEX($AG$4:$AG$8,MATCH('BCA Calculator'!$B$10,'Avoided Electric Costs 2020'!$AL$4:$AL$8,0))+INDEX($AH$4:$AH$8,MATCH('BCA Calculator'!$B$10,'Avoided Electric Costs 2020'!$AL$4:$AL$8,0)))*(1+AJ$8)^L28</f>
        <v>0.29961086019636546</v>
      </c>
      <c r="AP28" s="386">
        <f t="shared" si="1"/>
        <v>0</v>
      </c>
    </row>
    <row r="29" spans="1:42">
      <c r="B29" s="388">
        <v>24</v>
      </c>
      <c r="C29" s="341">
        <f t="shared" si="3"/>
        <v>2043</v>
      </c>
      <c r="D29" s="557">
        <f t="shared" si="4"/>
        <v>5.7386373064663113E-2</v>
      </c>
      <c r="E29" s="387">
        <f t="shared" si="2"/>
        <v>2.4962560088001004E-2</v>
      </c>
      <c r="F29" s="558">
        <f t="shared" si="5"/>
        <v>77.340974334738092</v>
      </c>
      <c r="G29" s="371">
        <v>4.1799999999999997E-3</v>
      </c>
      <c r="H29" s="371">
        <v>12.43</v>
      </c>
      <c r="I29" s="376">
        <v>18.41</v>
      </c>
      <c r="J29" s="570"/>
      <c r="K29" s="358"/>
      <c r="L29" s="388">
        <v>24</v>
      </c>
      <c r="M29" s="341">
        <f t="shared" si="6"/>
        <v>2043</v>
      </c>
      <c r="N29" s="371">
        <f t="shared" si="7"/>
        <v>5.5591925204918111E-2</v>
      </c>
      <c r="O29" s="429">
        <v>2.4962560088001004E-2</v>
      </c>
      <c r="P29" s="558">
        <f t="shared" si="8"/>
        <v>77.340974334738092</v>
      </c>
      <c r="Q29" s="371">
        <v>3.2499999999999999E-3</v>
      </c>
      <c r="R29" s="371">
        <v>8.16</v>
      </c>
      <c r="S29" s="376">
        <v>23.41</v>
      </c>
      <c r="T29" s="358"/>
      <c r="U29" s="378">
        <f t="shared" si="9"/>
        <v>1.608437249475225</v>
      </c>
      <c r="AM29" s="385">
        <f>(INDEX($AC$4:$AC$8,MATCH('BCA Calculator'!$B$10,'Avoided Electric Costs 2020'!$AL$4:$AL$8,0))+INDEX($AD$4:$AD$8,MATCH('BCA Calculator'!$B$10,'Avoided Electric Costs 2020'!$AL$4:$AL$8,0)))*(1+AF$8)^L29</f>
        <v>0.20909684243177926</v>
      </c>
      <c r="AN29" s="386">
        <f t="shared" si="0"/>
        <v>0</v>
      </c>
      <c r="AO29" s="385">
        <f>(INDEX($AG$4:$AG$8,MATCH('BCA Calculator'!$B$10,'Avoided Electric Costs 2020'!$AL$4:$AL$8,0))+INDEX($AH$4:$AH$8,MATCH('BCA Calculator'!$B$10,'Avoided Electric Costs 2020'!$AL$4:$AL$8,0)))*(1+AJ$8)^L29</f>
        <v>0.30560307740029274</v>
      </c>
      <c r="AP29" s="386">
        <f t="shared" si="1"/>
        <v>0</v>
      </c>
    </row>
    <row r="30" spans="1:42" ht="15" customHeight="1">
      <c r="B30" s="388">
        <v>25</v>
      </c>
      <c r="C30" s="341">
        <f t="shared" si="3"/>
        <v>2044</v>
      </c>
      <c r="D30" s="557">
        <f t="shared" si="4"/>
        <v>5.7386373064663113E-2</v>
      </c>
      <c r="E30" s="387">
        <f t="shared" si="2"/>
        <v>2.4962560088001004E-2</v>
      </c>
      <c r="F30" s="558">
        <f t="shared" si="5"/>
        <v>77.340974334738092</v>
      </c>
      <c r="G30" s="371">
        <v>4.1799999999999997E-3</v>
      </c>
      <c r="H30" s="371">
        <v>12.43</v>
      </c>
      <c r="I30" s="376">
        <v>18.41</v>
      </c>
      <c r="J30" s="569"/>
      <c r="L30" s="388">
        <v>25</v>
      </c>
      <c r="M30" s="341">
        <f t="shared" si="6"/>
        <v>2044</v>
      </c>
      <c r="N30" s="371">
        <f t="shared" si="7"/>
        <v>5.5591925204918111E-2</v>
      </c>
      <c r="O30" s="429">
        <v>2.4962560088001004E-2</v>
      </c>
      <c r="P30" s="558">
        <f t="shared" si="8"/>
        <v>77.340974334738092</v>
      </c>
      <c r="Q30" s="371">
        <v>3.2499999999999999E-3</v>
      </c>
      <c r="R30" s="371">
        <v>8.16</v>
      </c>
      <c r="S30" s="376">
        <v>23.41</v>
      </c>
      <c r="U30" s="378">
        <f t="shared" si="9"/>
        <v>1.6406059944647295</v>
      </c>
      <c r="AM30" s="385">
        <f>(INDEX($AC$4:$AC$8,MATCH('BCA Calculator'!$B$10,'Avoided Electric Costs 2020'!$AL$4:$AL$8,0))+INDEX($AD$4:$AD$8,MATCH('BCA Calculator'!$B$10,'Avoided Electric Costs 2020'!$AL$4:$AL$8,0)))*(1+AF$8)^L30</f>
        <v>0.21327877928041486</v>
      </c>
      <c r="AN30" s="386">
        <f t="shared" si="0"/>
        <v>0</v>
      </c>
      <c r="AO30" s="385">
        <f>(INDEX($AG$4:$AG$8,MATCH('BCA Calculator'!$B$10,'Avoided Electric Costs 2020'!$AL$4:$AL$8,0))+INDEX($AH$4:$AH$8,MATCH('BCA Calculator'!$B$10,'Avoided Electric Costs 2020'!$AL$4:$AL$8,0)))*(1+AJ$8)^L30</f>
        <v>0.31171513894829861</v>
      </c>
      <c r="AP30" s="386">
        <f t="shared" si="1"/>
        <v>0</v>
      </c>
    </row>
    <row r="31" spans="1:42" ht="15" customHeight="1">
      <c r="B31" s="377">
        <v>26</v>
      </c>
      <c r="C31" s="341">
        <f t="shared" si="3"/>
        <v>2045</v>
      </c>
      <c r="D31" s="557">
        <f t="shared" si="4"/>
        <v>5.7386373064663113E-2</v>
      </c>
      <c r="E31" s="387">
        <f t="shared" si="2"/>
        <v>2.4962560088001004E-2</v>
      </c>
      <c r="F31" s="558">
        <f t="shared" si="5"/>
        <v>77.340974334738092</v>
      </c>
      <c r="G31" s="371">
        <v>4.1799999999999997E-3</v>
      </c>
      <c r="H31" s="371">
        <v>12.43</v>
      </c>
      <c r="I31" s="376">
        <v>18.41</v>
      </c>
      <c r="J31" s="569"/>
      <c r="L31" s="377">
        <v>26</v>
      </c>
      <c r="M31" s="341">
        <f t="shared" si="6"/>
        <v>2045</v>
      </c>
      <c r="N31" s="371">
        <f t="shared" si="7"/>
        <v>5.5591925204918111E-2</v>
      </c>
      <c r="O31" s="429">
        <v>2.4962560088001004E-2</v>
      </c>
      <c r="P31" s="558">
        <f t="shared" si="8"/>
        <v>77.340974334738092</v>
      </c>
      <c r="Q31" s="371">
        <v>3.2499999999999999E-3</v>
      </c>
      <c r="R31" s="371">
        <v>8.16</v>
      </c>
      <c r="S31" s="376">
        <v>23.41</v>
      </c>
      <c r="U31" s="378">
        <f t="shared" si="9"/>
        <v>1.6734181143540243</v>
      </c>
      <c r="AM31" s="385">
        <f>(INDEX($AC$4:$AC$8,MATCH('BCA Calculator'!$B$10,'Avoided Electric Costs 2020'!$AL$4:$AL$8,0))+INDEX($AD$4:$AD$8,MATCH('BCA Calculator'!$B$10,'Avoided Electric Costs 2020'!$AL$4:$AL$8,0)))*(1+AF$8)^L31</f>
        <v>0.21754435486602317</v>
      </c>
      <c r="AN31" s="386">
        <f t="shared" si="0"/>
        <v>0</v>
      </c>
      <c r="AO31" s="385">
        <f>(INDEX($AG$4:$AG$8,MATCH('BCA Calculator'!$B$10,'Avoided Electric Costs 2020'!$AL$4:$AL$8,0))+INDEX($AH$4:$AH$8,MATCH('BCA Calculator'!$B$10,'Avoided Electric Costs 2020'!$AL$4:$AL$8,0)))*(1+AJ$8)^L31</f>
        <v>0.31794944172726464</v>
      </c>
      <c r="AP31" s="386">
        <f t="shared" si="1"/>
        <v>0</v>
      </c>
    </row>
    <row r="32" spans="1:42" ht="15" customHeight="1">
      <c r="B32" s="388">
        <v>27</v>
      </c>
      <c r="C32" s="341">
        <f t="shared" si="3"/>
        <v>2046</v>
      </c>
      <c r="D32" s="557">
        <f t="shared" si="4"/>
        <v>5.7386373064663113E-2</v>
      </c>
      <c r="E32" s="387">
        <f t="shared" si="2"/>
        <v>2.4962560088001004E-2</v>
      </c>
      <c r="F32" s="558">
        <f t="shared" si="5"/>
        <v>77.340974334738092</v>
      </c>
      <c r="G32" s="371">
        <v>4.1799999999999997E-3</v>
      </c>
      <c r="H32" s="371">
        <v>12.43</v>
      </c>
      <c r="I32" s="376">
        <v>18.41</v>
      </c>
      <c r="J32" s="569"/>
      <c r="L32" s="388">
        <v>27</v>
      </c>
      <c r="M32" s="341">
        <f t="shared" si="6"/>
        <v>2046</v>
      </c>
      <c r="N32" s="371">
        <f t="shared" si="7"/>
        <v>5.5591925204918111E-2</v>
      </c>
      <c r="O32" s="429">
        <v>2.4962560088001004E-2</v>
      </c>
      <c r="P32" s="558">
        <f t="shared" si="8"/>
        <v>77.340974334738092</v>
      </c>
      <c r="Q32" s="371">
        <v>3.2499999999999999E-3</v>
      </c>
      <c r="R32" s="371">
        <v>8.16</v>
      </c>
      <c r="S32" s="376">
        <v>23.41</v>
      </c>
      <c r="U32" s="378">
        <f t="shared" si="9"/>
        <v>1.7068864766411045</v>
      </c>
      <c r="AM32" s="385">
        <f>(INDEX($AC$4:$AC$8,MATCH('BCA Calculator'!$B$10,'Avoided Electric Costs 2020'!$AL$4:$AL$8,0))+INDEX($AD$4:$AD$8,MATCH('BCA Calculator'!$B$10,'Avoided Electric Costs 2020'!$AL$4:$AL$8,0)))*(1+AF$8)^L32</f>
        <v>0.22189524196334359</v>
      </c>
      <c r="AN32" s="386">
        <f t="shared" si="0"/>
        <v>0</v>
      </c>
      <c r="AO32" s="385">
        <f>(INDEX($AG$4:$AG$8,MATCH('BCA Calculator'!$B$10,'Avoided Electric Costs 2020'!$AL$4:$AL$8,0))+INDEX($AH$4:$AH$8,MATCH('BCA Calculator'!$B$10,'Avoided Electric Costs 2020'!$AL$4:$AL$8,0)))*(1+AJ$8)^L32</f>
        <v>0.32430843056180986</v>
      </c>
      <c r="AP32" s="386">
        <f t="shared" si="1"/>
        <v>0</v>
      </c>
    </row>
    <row r="33" spans="2:42" ht="15" customHeight="1">
      <c r="B33" s="388">
        <v>28</v>
      </c>
      <c r="C33" s="341">
        <f t="shared" si="3"/>
        <v>2047</v>
      </c>
      <c r="D33" s="557">
        <f t="shared" si="4"/>
        <v>5.7386373064663113E-2</v>
      </c>
      <c r="E33" s="387">
        <f t="shared" si="2"/>
        <v>2.4962560088001004E-2</v>
      </c>
      <c r="F33" s="558">
        <f t="shared" si="5"/>
        <v>77.340974334738092</v>
      </c>
      <c r="G33" s="371">
        <v>4.1799999999999997E-3</v>
      </c>
      <c r="H33" s="371">
        <v>12.43</v>
      </c>
      <c r="I33" s="376">
        <v>18.41</v>
      </c>
      <c r="J33" s="569"/>
      <c r="L33" s="388">
        <v>28</v>
      </c>
      <c r="M33" s="341">
        <f t="shared" si="6"/>
        <v>2047</v>
      </c>
      <c r="N33" s="371">
        <f t="shared" si="7"/>
        <v>5.5591925204918111E-2</v>
      </c>
      <c r="O33" s="429">
        <v>2.4962560088001004E-2</v>
      </c>
      <c r="P33" s="558">
        <f t="shared" si="8"/>
        <v>77.340974334738092</v>
      </c>
      <c r="Q33" s="371">
        <v>3.2499999999999999E-3</v>
      </c>
      <c r="R33" s="371">
        <v>8.16</v>
      </c>
      <c r="S33" s="376">
        <v>23.41</v>
      </c>
      <c r="U33" s="378">
        <f t="shared" si="9"/>
        <v>1.7410242061739269</v>
      </c>
      <c r="AM33" s="385">
        <f>(INDEX($AC$4:$AC$8,MATCH('BCA Calculator'!$B$10,'Avoided Electric Costs 2020'!$AL$4:$AL$8,0))+INDEX($AD$4:$AD$8,MATCH('BCA Calculator'!$B$10,'Avoided Electric Costs 2020'!$AL$4:$AL$8,0)))*(1+AF$8)^L33</f>
        <v>0.22633314680261052</v>
      </c>
      <c r="AN33" s="386">
        <f t="shared" si="0"/>
        <v>0</v>
      </c>
      <c r="AO33" s="385">
        <f>(INDEX($AG$4:$AG$8,MATCH('BCA Calculator'!$B$10,'Avoided Electric Costs 2020'!$AL$4:$AL$8,0))+INDEX($AH$4:$AH$8,MATCH('BCA Calculator'!$B$10,'Avoided Electric Costs 2020'!$AL$4:$AL$8,0)))*(1+AJ$8)^L33</f>
        <v>0.3307945991730461</v>
      </c>
      <c r="AP33" s="386">
        <f t="shared" si="1"/>
        <v>0</v>
      </c>
    </row>
    <row r="34" spans="2:42" ht="15" customHeight="1">
      <c r="B34" s="377">
        <v>29</v>
      </c>
      <c r="C34" s="341">
        <f t="shared" si="3"/>
        <v>2048</v>
      </c>
      <c r="D34" s="557">
        <f t="shared" si="4"/>
        <v>5.7386373064663113E-2</v>
      </c>
      <c r="E34" s="387">
        <f t="shared" si="2"/>
        <v>2.4962560088001004E-2</v>
      </c>
      <c r="F34" s="558">
        <f t="shared" si="5"/>
        <v>77.340974334738092</v>
      </c>
      <c r="G34" s="371">
        <v>4.1799999999999997E-3</v>
      </c>
      <c r="H34" s="371">
        <v>12.43</v>
      </c>
      <c r="I34" s="376">
        <v>18.41</v>
      </c>
      <c r="J34" s="569"/>
      <c r="L34" s="377">
        <v>29</v>
      </c>
      <c r="M34" s="341">
        <f t="shared" si="6"/>
        <v>2048</v>
      </c>
      <c r="N34" s="371">
        <f t="shared" si="7"/>
        <v>5.5591925204918111E-2</v>
      </c>
      <c r="O34" s="429">
        <v>2.4962560088001004E-2</v>
      </c>
      <c r="P34" s="558">
        <f t="shared" si="8"/>
        <v>77.340974334738092</v>
      </c>
      <c r="Q34" s="371">
        <v>3.2499999999999999E-3</v>
      </c>
      <c r="R34" s="371">
        <v>8.16</v>
      </c>
      <c r="S34" s="376">
        <v>23.41</v>
      </c>
      <c r="U34" s="378">
        <f t="shared" si="9"/>
        <v>1.7758446902974052</v>
      </c>
      <c r="AM34" s="385">
        <f>(INDEX($AC$4:$AC$8,MATCH('BCA Calculator'!$B$10,'Avoided Electric Costs 2020'!$AL$4:$AL$8,0))+INDEX($AD$4:$AD$8,MATCH('BCA Calculator'!$B$10,'Avoided Electric Costs 2020'!$AL$4:$AL$8,0)))*(1+AF$8)^L34</f>
        <v>0.23085980973866269</v>
      </c>
      <c r="AN34" s="386">
        <f t="shared" si="0"/>
        <v>0</v>
      </c>
      <c r="AO34" s="385">
        <f>(INDEX($AG$4:$AG$8,MATCH('BCA Calculator'!$B$10,'Avoided Electric Costs 2020'!$AL$4:$AL$8,0))+INDEX($AH$4:$AH$8,MATCH('BCA Calculator'!$B$10,'Avoided Electric Costs 2020'!$AL$4:$AL$8,0)))*(1+AJ$8)^L34</f>
        <v>0.33741049115650701</v>
      </c>
      <c r="AP34" s="386">
        <f t="shared" si="1"/>
        <v>0</v>
      </c>
    </row>
    <row r="35" spans="2:42">
      <c r="B35" s="388">
        <v>30</v>
      </c>
      <c r="C35" s="341">
        <f t="shared" si="3"/>
        <v>2049</v>
      </c>
      <c r="D35" s="557">
        <f t="shared" si="4"/>
        <v>5.7386373064663113E-2</v>
      </c>
      <c r="E35" s="387">
        <f t="shared" si="2"/>
        <v>2.4962560088001004E-2</v>
      </c>
      <c r="F35" s="558">
        <f t="shared" si="5"/>
        <v>77.340974334738092</v>
      </c>
      <c r="G35" s="371">
        <v>4.1799999999999997E-3</v>
      </c>
      <c r="H35" s="371">
        <v>12.43</v>
      </c>
      <c r="I35" s="376">
        <v>18.41</v>
      </c>
      <c r="J35" s="569"/>
      <c r="L35" s="388">
        <v>30</v>
      </c>
      <c r="M35" s="341">
        <f t="shared" si="6"/>
        <v>2049</v>
      </c>
      <c r="N35" s="371">
        <f t="shared" si="7"/>
        <v>5.5591925204918111E-2</v>
      </c>
      <c r="O35" s="429">
        <v>2.4962560088001004E-2</v>
      </c>
      <c r="P35" s="558">
        <f t="shared" si="8"/>
        <v>77.340974334738092</v>
      </c>
      <c r="Q35" s="371">
        <v>3.2499999999999999E-3</v>
      </c>
      <c r="R35" s="371">
        <v>8.16</v>
      </c>
      <c r="S35" s="376">
        <v>23.41</v>
      </c>
      <c r="U35" s="378">
        <f t="shared" si="9"/>
        <v>1.8113615841033535</v>
      </c>
      <c r="AM35" s="385">
        <f>(INDEX($AC$4:$AC$8,MATCH('BCA Calculator'!$B$10,'Avoided Electric Costs 2020'!$AL$4:$AL$8,0))+INDEX($AD$4:$AD$8,MATCH('BCA Calculator'!$B$10,'Avoided Electric Costs 2020'!$AL$4:$AL$8,0)))*(1+AF$8)^L35</f>
        <v>0.23547700593343596</v>
      </c>
      <c r="AN35" s="386">
        <f t="shared" si="0"/>
        <v>0</v>
      </c>
      <c r="AO35" s="385">
        <f>(INDEX($AG$4:$AG$8,MATCH('BCA Calculator'!$B$10,'Avoided Electric Costs 2020'!$AL$4:$AL$8,0))+INDEX($AH$4:$AH$8,MATCH('BCA Calculator'!$B$10,'Avoided Electric Costs 2020'!$AL$4:$AL$8,0)))*(1+AJ$8)^L35</f>
        <v>0.34415870097963719</v>
      </c>
      <c r="AP35" s="386">
        <f t="shared" si="1"/>
        <v>0</v>
      </c>
    </row>
    <row r="36" spans="2:42">
      <c r="B36" s="388">
        <v>31</v>
      </c>
      <c r="C36" s="341">
        <f t="shared" si="3"/>
        <v>2050</v>
      </c>
      <c r="D36" s="557">
        <f t="shared" si="4"/>
        <v>5.7386373064663113E-2</v>
      </c>
      <c r="E36" s="387">
        <f t="shared" si="2"/>
        <v>2.4962560088001004E-2</v>
      </c>
      <c r="F36" s="558">
        <f t="shared" si="5"/>
        <v>77.340974334738092</v>
      </c>
      <c r="G36" s="371">
        <v>4.1799999999999997E-3</v>
      </c>
      <c r="H36" s="371">
        <v>12.43</v>
      </c>
      <c r="I36" s="376">
        <v>18.41</v>
      </c>
      <c r="J36" s="569"/>
      <c r="L36" s="388">
        <v>31</v>
      </c>
      <c r="M36" s="341">
        <f t="shared" si="6"/>
        <v>2050</v>
      </c>
      <c r="N36" s="371">
        <f t="shared" si="7"/>
        <v>5.5591925204918111E-2</v>
      </c>
      <c r="O36" s="429">
        <v>2.4962560088001004E-2</v>
      </c>
      <c r="P36" s="558">
        <f t="shared" si="8"/>
        <v>77.340974334738092</v>
      </c>
      <c r="Q36" s="371">
        <v>3.2499999999999999E-3</v>
      </c>
      <c r="R36" s="371">
        <v>8.16</v>
      </c>
      <c r="S36" s="376">
        <v>23.41</v>
      </c>
      <c r="U36" s="378">
        <f t="shared" si="9"/>
        <v>1.8475888157854201</v>
      </c>
      <c r="AM36" s="385">
        <f>(INDEX($AC$4:$AC$8,MATCH('BCA Calculator'!$B$10,'Avoided Electric Costs 2020'!$AL$4:$AL$8,0))+INDEX($AD$4:$AD$8,MATCH('BCA Calculator'!$B$10,'Avoided Electric Costs 2020'!$AL$4:$AL$8,0)))*(1+AF$8)^L36</f>
        <v>0.24018654605210463</v>
      </c>
      <c r="AN36" s="386">
        <f t="shared" si="0"/>
        <v>0</v>
      </c>
      <c r="AO36" s="385">
        <f>(INDEX($AG$4:$AG$8,MATCH('BCA Calculator'!$B$10,'Avoided Electric Costs 2020'!$AL$4:$AL$8,0))+INDEX($AH$4:$AH$8,MATCH('BCA Calculator'!$B$10,'Avoided Electric Costs 2020'!$AL$4:$AL$8,0)))*(1+AJ$8)^L36</f>
        <v>0.35104187499922984</v>
      </c>
      <c r="AP36" s="386">
        <f t="shared" si="1"/>
        <v>0</v>
      </c>
    </row>
    <row r="37" spans="2:42">
      <c r="B37" s="377">
        <v>32</v>
      </c>
      <c r="C37" s="341">
        <f t="shared" si="3"/>
        <v>2051</v>
      </c>
      <c r="D37" s="557">
        <f t="shared" si="4"/>
        <v>5.7386373064663113E-2</v>
      </c>
      <c r="E37" s="387">
        <f t="shared" si="2"/>
        <v>2.4962560088001004E-2</v>
      </c>
      <c r="F37" s="558">
        <f t="shared" si="5"/>
        <v>77.340974334738092</v>
      </c>
      <c r="G37" s="371">
        <v>4.1799999999999997E-3</v>
      </c>
      <c r="H37" s="371">
        <v>12.43</v>
      </c>
      <c r="I37" s="376">
        <v>18.41</v>
      </c>
      <c r="J37" s="569"/>
      <c r="L37" s="377">
        <v>32</v>
      </c>
      <c r="M37" s="341">
        <f t="shared" si="6"/>
        <v>2051</v>
      </c>
      <c r="N37" s="371">
        <f t="shared" si="7"/>
        <v>5.5591925204918111E-2</v>
      </c>
      <c r="O37" s="429">
        <v>2.4962560088001004E-2</v>
      </c>
      <c r="P37" s="558">
        <f t="shared" si="8"/>
        <v>77.340974334738092</v>
      </c>
      <c r="Q37" s="371">
        <v>3.2499999999999999E-3</v>
      </c>
      <c r="R37" s="371">
        <v>8.16</v>
      </c>
      <c r="S37" s="376">
        <v>23.41</v>
      </c>
      <c r="U37" s="378">
        <f t="shared" si="9"/>
        <v>1.8845405921011289</v>
      </c>
      <c r="AM37" s="385">
        <f>(INDEX($AC$4:$AC$8,MATCH('BCA Calculator'!$B$10,'Avoided Electric Costs 2020'!$AL$4:$AL$8,0))+INDEX($AD$4:$AD$8,MATCH('BCA Calculator'!$B$10,'Avoided Electric Costs 2020'!$AL$4:$AL$8,0)))*(1+AF$8)^L37</f>
        <v>0.24499027697314676</v>
      </c>
      <c r="AN37" s="386">
        <f t="shared" si="0"/>
        <v>0</v>
      </c>
      <c r="AO37" s="385">
        <f>(INDEX($AG$4:$AG$8,MATCH('BCA Calculator'!$B$10,'Avoided Electric Costs 2020'!$AL$4:$AL$8,0))+INDEX($AH$4:$AH$8,MATCH('BCA Calculator'!$B$10,'Avoided Electric Costs 2020'!$AL$4:$AL$8,0)))*(1+AJ$8)^L37</f>
        <v>0.35806271249921451</v>
      </c>
      <c r="AP37" s="386">
        <f t="shared" si="1"/>
        <v>0</v>
      </c>
    </row>
    <row r="38" spans="2:42" ht="15.75" thickBot="1">
      <c r="B38" s="388">
        <v>33</v>
      </c>
      <c r="C38" s="341">
        <f t="shared" si="3"/>
        <v>2052</v>
      </c>
      <c r="D38" s="557">
        <f t="shared" si="4"/>
        <v>5.7386373064663113E-2</v>
      </c>
      <c r="E38" s="387">
        <f t="shared" si="2"/>
        <v>2.4962560088001004E-2</v>
      </c>
      <c r="F38" s="558">
        <f t="shared" si="5"/>
        <v>77.340974334738092</v>
      </c>
      <c r="G38" s="371">
        <v>4.1799999999999997E-3</v>
      </c>
      <c r="H38" s="371">
        <v>12.43</v>
      </c>
      <c r="I38" s="376">
        <v>18.41</v>
      </c>
      <c r="J38" s="569"/>
      <c r="L38" s="388">
        <v>33</v>
      </c>
      <c r="M38" s="341">
        <f t="shared" si="6"/>
        <v>2052</v>
      </c>
      <c r="N38" s="371">
        <f t="shared" si="7"/>
        <v>5.5591925204918111E-2</v>
      </c>
      <c r="O38" s="429">
        <v>2.4962560088001004E-2</v>
      </c>
      <c r="P38" s="558">
        <f t="shared" si="8"/>
        <v>77.340974334738092</v>
      </c>
      <c r="Q38" s="371">
        <v>3.2499999999999999E-3</v>
      </c>
      <c r="R38" s="371">
        <v>8.16</v>
      </c>
      <c r="S38" s="376">
        <v>23.41</v>
      </c>
      <c r="U38" s="378">
        <f t="shared" si="9"/>
        <v>1.9222314039431516</v>
      </c>
      <c r="AL38" s="430">
        <f>SUM(AM4:AM38)</f>
        <v>6.3743942081430962</v>
      </c>
      <c r="AM38" s="418">
        <f>(INDEX($AC$4:$AC$8,MATCH('BCA Calculator'!$B$10,'Avoided Electric Costs 2020'!$AL$4:$AL$8,0))+INDEX($AD$4:$AD$8,MATCH('BCA Calculator'!$B$10,'Avoided Electric Costs 2020'!$AL$4:$AL$8,0)))*(1+AF$8)^L38</f>
        <v>0.24989008251260972</v>
      </c>
      <c r="AN38" s="419">
        <f t="shared" si="0"/>
        <v>0</v>
      </c>
      <c r="AO38" s="418">
        <f>(INDEX($AG$4:$AG$8,MATCH('BCA Calculator'!$B$10,'Avoided Electric Costs 2020'!$AL$4:$AL$8,0))+INDEX($AH$4:$AH$8,MATCH('BCA Calculator'!$B$10,'Avoided Electric Costs 2020'!$AL$4:$AL$8,0)))*(1+AJ$8)^L38</f>
        <v>0.36522396674919883</v>
      </c>
      <c r="AP38" s="419">
        <f t="shared" si="1"/>
        <v>0</v>
      </c>
    </row>
    <row r="39" spans="2:42">
      <c r="B39" s="388">
        <v>34</v>
      </c>
      <c r="C39" s="341">
        <f t="shared" si="3"/>
        <v>2053</v>
      </c>
      <c r="D39" s="557">
        <f t="shared" si="4"/>
        <v>5.7386373064663113E-2</v>
      </c>
      <c r="E39" s="387">
        <f t="shared" si="2"/>
        <v>2.4962560088001004E-2</v>
      </c>
      <c r="F39" s="558">
        <f t="shared" si="5"/>
        <v>77.340974334738092</v>
      </c>
      <c r="G39" s="371">
        <v>4.1799999999999997E-3</v>
      </c>
      <c r="H39" s="371">
        <v>12.43</v>
      </c>
      <c r="I39" s="376">
        <v>18.41</v>
      </c>
      <c r="J39" s="569"/>
      <c r="L39" s="388">
        <v>34</v>
      </c>
      <c r="M39" s="341">
        <f t="shared" si="6"/>
        <v>2053</v>
      </c>
      <c r="N39" s="371">
        <f t="shared" si="7"/>
        <v>5.5591925204918111E-2</v>
      </c>
      <c r="O39" s="429">
        <v>2.4962560088001004E-2</v>
      </c>
      <c r="P39" s="558">
        <f t="shared" si="8"/>
        <v>77.340974334738092</v>
      </c>
      <c r="Q39" s="371">
        <v>3.2499999999999999E-3</v>
      </c>
      <c r="R39" s="371">
        <v>8.16</v>
      </c>
      <c r="S39" s="376">
        <v>23.41</v>
      </c>
      <c r="U39" s="378">
        <f t="shared" si="9"/>
        <v>1.9606760320220145</v>
      </c>
      <c r="AL39" s="430"/>
      <c r="AM39" s="557"/>
      <c r="AN39" s="557"/>
      <c r="AO39" s="557"/>
      <c r="AP39" s="557"/>
    </row>
    <row r="40" spans="2:42">
      <c r="B40" s="377">
        <v>35</v>
      </c>
      <c r="C40" s="341">
        <f t="shared" si="3"/>
        <v>2054</v>
      </c>
      <c r="D40" s="557">
        <f t="shared" si="4"/>
        <v>5.7386373064663113E-2</v>
      </c>
      <c r="E40" s="387">
        <f t="shared" si="2"/>
        <v>2.4962560088001004E-2</v>
      </c>
      <c r="F40" s="558">
        <f t="shared" si="5"/>
        <v>77.340974334738092</v>
      </c>
      <c r="G40" s="371">
        <v>4.1799999999999997E-3</v>
      </c>
      <c r="H40" s="371">
        <v>12.43</v>
      </c>
      <c r="I40" s="376">
        <v>18.41</v>
      </c>
      <c r="J40" s="569"/>
      <c r="L40" s="377">
        <v>35</v>
      </c>
      <c r="M40" s="341">
        <f t="shared" si="6"/>
        <v>2054</v>
      </c>
      <c r="N40" s="371">
        <f t="shared" si="7"/>
        <v>5.5591925204918111E-2</v>
      </c>
      <c r="O40" s="429">
        <v>2.4962560088001004E-2</v>
      </c>
      <c r="P40" s="558">
        <f t="shared" si="8"/>
        <v>77.340974334738092</v>
      </c>
      <c r="Q40" s="371">
        <v>3.2499999999999999E-3</v>
      </c>
      <c r="R40" s="371">
        <v>8.16</v>
      </c>
      <c r="S40" s="376">
        <v>23.41</v>
      </c>
      <c r="U40" s="378">
        <f t="shared" si="9"/>
        <v>1.9998895526624547</v>
      </c>
      <c r="AL40" s="430"/>
      <c r="AM40" s="557"/>
      <c r="AN40" s="557"/>
      <c r="AO40" s="557"/>
      <c r="AP40" s="557"/>
    </row>
    <row r="41" spans="2:42">
      <c r="B41" s="388">
        <v>36</v>
      </c>
      <c r="C41" s="341">
        <f t="shared" si="3"/>
        <v>2055</v>
      </c>
      <c r="D41" s="557">
        <f t="shared" si="4"/>
        <v>5.7386373064663113E-2</v>
      </c>
      <c r="E41" s="387">
        <f t="shared" si="2"/>
        <v>2.4962560088001004E-2</v>
      </c>
      <c r="F41" s="558">
        <f t="shared" si="5"/>
        <v>77.340974334738092</v>
      </c>
      <c r="G41" s="371">
        <v>4.1799999999999997E-3</v>
      </c>
      <c r="H41" s="371">
        <v>12.43</v>
      </c>
      <c r="I41" s="376">
        <v>18.41</v>
      </c>
      <c r="J41" s="569"/>
      <c r="L41" s="388">
        <v>36</v>
      </c>
      <c r="M41" s="341">
        <f t="shared" si="6"/>
        <v>2055</v>
      </c>
      <c r="N41" s="371">
        <f t="shared" si="7"/>
        <v>5.5591925204918111E-2</v>
      </c>
      <c r="O41" s="429">
        <v>2.4962560088001004E-2</v>
      </c>
      <c r="P41" s="558">
        <f t="shared" si="8"/>
        <v>77.340974334738092</v>
      </c>
      <c r="Q41" s="371">
        <v>3.2499999999999999E-3</v>
      </c>
      <c r="R41" s="371">
        <v>8.16</v>
      </c>
      <c r="S41" s="376">
        <v>23.41</v>
      </c>
      <c r="U41" s="378">
        <f t="shared" si="9"/>
        <v>2.0398873437157037</v>
      </c>
      <c r="AL41" s="430"/>
      <c r="AM41" s="557"/>
      <c r="AN41" s="557"/>
      <c r="AO41" s="557"/>
      <c r="AP41" s="557"/>
    </row>
    <row r="42" spans="2:42">
      <c r="B42" s="388">
        <v>37</v>
      </c>
      <c r="C42" s="341">
        <f t="shared" si="3"/>
        <v>2056</v>
      </c>
      <c r="D42" s="557">
        <f t="shared" si="4"/>
        <v>5.7386373064663113E-2</v>
      </c>
      <c r="E42" s="387">
        <f t="shared" si="2"/>
        <v>2.4962560088001004E-2</v>
      </c>
      <c r="F42" s="558">
        <f t="shared" si="5"/>
        <v>77.340974334738092</v>
      </c>
      <c r="G42" s="371">
        <v>4.1799999999999997E-3</v>
      </c>
      <c r="H42" s="371">
        <v>12.43</v>
      </c>
      <c r="I42" s="376">
        <v>18.41</v>
      </c>
      <c r="J42" s="569"/>
      <c r="L42" s="388">
        <v>37</v>
      </c>
      <c r="M42" s="341">
        <f t="shared" si="6"/>
        <v>2056</v>
      </c>
      <c r="N42" s="371">
        <f t="shared" si="7"/>
        <v>5.5591925204918111E-2</v>
      </c>
      <c r="O42" s="429">
        <v>2.4962560088001004E-2</v>
      </c>
      <c r="P42" s="558">
        <f t="shared" si="8"/>
        <v>77.340974334738092</v>
      </c>
      <c r="Q42" s="371">
        <v>3.2499999999999999E-3</v>
      </c>
      <c r="R42" s="371">
        <v>8.16</v>
      </c>
      <c r="S42" s="376">
        <v>23.41</v>
      </c>
      <c r="U42" s="378">
        <f t="shared" si="9"/>
        <v>2.080685090590018</v>
      </c>
      <c r="AL42" s="430"/>
      <c r="AM42" s="557"/>
      <c r="AN42" s="557"/>
      <c r="AO42" s="557"/>
      <c r="AP42" s="557"/>
    </row>
    <row r="43" spans="2:42">
      <c r="B43" s="377">
        <v>38</v>
      </c>
      <c r="C43" s="341">
        <f t="shared" si="3"/>
        <v>2057</v>
      </c>
      <c r="D43" s="557">
        <f t="shared" si="4"/>
        <v>5.7386373064663113E-2</v>
      </c>
      <c r="E43" s="387">
        <f t="shared" si="2"/>
        <v>2.4962560088001004E-2</v>
      </c>
      <c r="F43" s="558">
        <f t="shared" si="5"/>
        <v>77.340974334738092</v>
      </c>
      <c r="G43" s="371">
        <v>4.1799999999999997E-3</v>
      </c>
      <c r="H43" s="371">
        <v>12.43</v>
      </c>
      <c r="I43" s="376">
        <v>18.41</v>
      </c>
      <c r="J43" s="569"/>
      <c r="L43" s="377">
        <v>38</v>
      </c>
      <c r="M43" s="341">
        <f t="shared" si="6"/>
        <v>2057</v>
      </c>
      <c r="N43" s="371">
        <f t="shared" si="7"/>
        <v>5.5591925204918111E-2</v>
      </c>
      <c r="O43" s="429">
        <v>2.4962560088001004E-2</v>
      </c>
      <c r="P43" s="558">
        <f t="shared" si="8"/>
        <v>77.340974334738092</v>
      </c>
      <c r="Q43" s="371">
        <v>3.2499999999999999E-3</v>
      </c>
      <c r="R43" s="371">
        <v>8.16</v>
      </c>
      <c r="S43" s="376">
        <v>23.41</v>
      </c>
      <c r="U43" s="378">
        <f t="shared" si="9"/>
        <v>2.1222987924018186</v>
      </c>
      <c r="AL43" s="430"/>
      <c r="AM43" s="557"/>
      <c r="AN43" s="557"/>
      <c r="AO43" s="557"/>
      <c r="AP43" s="557"/>
    </row>
    <row r="44" spans="2:42">
      <c r="B44" s="388">
        <v>39</v>
      </c>
      <c r="C44" s="341">
        <f t="shared" si="3"/>
        <v>2058</v>
      </c>
      <c r="D44" s="557">
        <f t="shared" si="4"/>
        <v>5.7386373064663113E-2</v>
      </c>
      <c r="E44" s="387">
        <f t="shared" si="2"/>
        <v>2.4962560088001004E-2</v>
      </c>
      <c r="F44" s="558">
        <f t="shared" si="5"/>
        <v>77.340974334738092</v>
      </c>
      <c r="G44" s="371">
        <v>4.1799999999999997E-3</v>
      </c>
      <c r="H44" s="371">
        <v>12.43</v>
      </c>
      <c r="I44" s="376">
        <v>18.41</v>
      </c>
      <c r="J44" s="569"/>
      <c r="L44" s="388">
        <v>39</v>
      </c>
      <c r="M44" s="341">
        <f t="shared" si="6"/>
        <v>2058</v>
      </c>
      <c r="N44" s="371">
        <f t="shared" si="7"/>
        <v>5.5591925204918111E-2</v>
      </c>
      <c r="O44" s="429">
        <v>2.4962560088001004E-2</v>
      </c>
      <c r="P44" s="558">
        <f t="shared" si="8"/>
        <v>77.340974334738092</v>
      </c>
      <c r="Q44" s="371">
        <v>3.2499999999999999E-3</v>
      </c>
      <c r="R44" s="371">
        <v>8.16</v>
      </c>
      <c r="S44" s="376">
        <v>23.41</v>
      </c>
      <c r="U44" s="378">
        <f t="shared" si="9"/>
        <v>2.1647447682498542</v>
      </c>
      <c r="AL44" s="430"/>
      <c r="AM44" s="557"/>
      <c r="AN44" s="557"/>
      <c r="AO44" s="557"/>
      <c r="AP44" s="557"/>
    </row>
    <row r="45" spans="2:42">
      <c r="B45" s="388">
        <v>40</v>
      </c>
      <c r="C45" s="341">
        <f t="shared" si="3"/>
        <v>2059</v>
      </c>
      <c r="D45" s="557">
        <f t="shared" si="4"/>
        <v>5.7386373064663113E-2</v>
      </c>
      <c r="E45" s="387">
        <f t="shared" si="2"/>
        <v>2.4962560088001004E-2</v>
      </c>
      <c r="F45" s="558">
        <f t="shared" si="5"/>
        <v>77.340974334738092</v>
      </c>
      <c r="G45" s="371">
        <v>4.1799999999999997E-3</v>
      </c>
      <c r="H45" s="371">
        <v>12.43</v>
      </c>
      <c r="I45" s="376">
        <v>18.41</v>
      </c>
      <c r="J45" s="569"/>
      <c r="L45" s="388">
        <v>40</v>
      </c>
      <c r="M45" s="341">
        <f t="shared" si="6"/>
        <v>2059</v>
      </c>
      <c r="N45" s="371">
        <f t="shared" si="7"/>
        <v>5.5591925204918111E-2</v>
      </c>
      <c r="O45" s="429">
        <v>2.4962560088001004E-2</v>
      </c>
      <c r="P45" s="558">
        <f t="shared" si="8"/>
        <v>77.340974334738092</v>
      </c>
      <c r="Q45" s="371">
        <v>3.2499999999999999E-3</v>
      </c>
      <c r="R45" s="371">
        <v>8.16</v>
      </c>
      <c r="S45" s="376">
        <v>23.41</v>
      </c>
      <c r="U45" s="378">
        <f t="shared" si="9"/>
        <v>2.2080396636148518</v>
      </c>
      <c r="AL45" s="430"/>
      <c r="AM45" s="557"/>
      <c r="AN45" s="557"/>
      <c r="AO45" s="557"/>
      <c r="AP45" s="557"/>
    </row>
    <row r="46" spans="2:42">
      <c r="B46" s="377">
        <v>41</v>
      </c>
      <c r="C46" s="341">
        <f t="shared" si="3"/>
        <v>2060</v>
      </c>
      <c r="D46" s="557">
        <f t="shared" si="4"/>
        <v>5.7386373064663113E-2</v>
      </c>
      <c r="E46" s="387">
        <f t="shared" si="2"/>
        <v>2.4962560088001004E-2</v>
      </c>
      <c r="F46" s="558">
        <f t="shared" si="5"/>
        <v>77.340974334738092</v>
      </c>
      <c r="G46" s="371">
        <v>4.1799999999999997E-3</v>
      </c>
      <c r="H46" s="371">
        <v>12.43</v>
      </c>
      <c r="I46" s="376">
        <v>18.41</v>
      </c>
      <c r="J46" s="569"/>
      <c r="L46" s="377">
        <v>41</v>
      </c>
      <c r="M46" s="341">
        <f t="shared" si="6"/>
        <v>2060</v>
      </c>
      <c r="N46" s="371">
        <f t="shared" si="7"/>
        <v>5.5591925204918111E-2</v>
      </c>
      <c r="O46" s="429">
        <v>2.4962560088001004E-2</v>
      </c>
      <c r="P46" s="558">
        <f t="shared" si="8"/>
        <v>77.340974334738092</v>
      </c>
      <c r="Q46" s="371">
        <v>3.2499999999999999E-3</v>
      </c>
      <c r="R46" s="371">
        <v>8.16</v>
      </c>
      <c r="S46" s="376">
        <v>23.41</v>
      </c>
      <c r="U46" s="378">
        <f t="shared" si="9"/>
        <v>2.2522004568871488</v>
      </c>
      <c r="AM46" s="431" t="s">
        <v>2376</v>
      </c>
      <c r="AN46" s="432"/>
      <c r="AO46" s="431"/>
      <c r="AP46" s="431"/>
    </row>
    <row r="47" spans="2:42" ht="15.75" thickBot="1">
      <c r="B47" s="368">
        <v>42</v>
      </c>
      <c r="C47" s="420">
        <f t="shared" si="3"/>
        <v>2061</v>
      </c>
      <c r="D47" s="433">
        <f t="shared" si="4"/>
        <v>5.7386373064663113E-2</v>
      </c>
      <c r="E47" s="387">
        <f t="shared" si="2"/>
        <v>2.4962560088001004E-2</v>
      </c>
      <c r="F47" s="435">
        <f t="shared" si="5"/>
        <v>77.340974334738092</v>
      </c>
      <c r="G47" s="369">
        <v>4.1799999999999997E-3</v>
      </c>
      <c r="H47" s="369">
        <v>12.43</v>
      </c>
      <c r="I47" s="370">
        <v>18.41</v>
      </c>
      <c r="J47" s="569"/>
      <c r="L47" s="368">
        <v>42</v>
      </c>
      <c r="M47" s="420">
        <f t="shared" si="6"/>
        <v>2061</v>
      </c>
      <c r="N47" s="369">
        <f t="shared" si="7"/>
        <v>5.5591925204918111E-2</v>
      </c>
      <c r="O47" s="434">
        <v>2.4962560088001004E-2</v>
      </c>
      <c r="P47" s="435">
        <f t="shared" si="8"/>
        <v>77.340974334738092</v>
      </c>
      <c r="Q47" s="369">
        <v>3.2499999999999999E-3</v>
      </c>
      <c r="R47" s="369">
        <v>8.16</v>
      </c>
      <c r="S47" s="370">
        <v>23.41</v>
      </c>
      <c r="U47" s="421">
        <f t="shared" si="9"/>
        <v>2.2972444660248916</v>
      </c>
    </row>
    <row r="48" spans="2:42">
      <c r="C48" s="436" t="s">
        <v>2377</v>
      </c>
      <c r="D48" s="437"/>
    </row>
    <row r="49" spans="4:5">
      <c r="D49" s="338" t="s">
        <v>2378</v>
      </c>
    </row>
    <row r="50" spans="4:5">
      <c r="D50" s="338" t="s">
        <v>2379</v>
      </c>
    </row>
    <row r="51" spans="4:5">
      <c r="D51" s="437" t="s">
        <v>2380</v>
      </c>
    </row>
    <row r="52" spans="4:5">
      <c r="D52" s="392"/>
      <c r="E52" s="438" t="s">
        <v>2381</v>
      </c>
    </row>
    <row r="53" spans="4:5">
      <c r="D53" s="392"/>
      <c r="E53" s="439" t="s">
        <v>2382</v>
      </c>
    </row>
    <row r="54" spans="4:5">
      <c r="E54" s="440" t="s">
        <v>2383</v>
      </c>
    </row>
    <row r="55" spans="4:5">
      <c r="D55" s="338" t="s">
        <v>2384</v>
      </c>
    </row>
    <row r="57" spans="4:5">
      <c r="D57" s="572" t="s">
        <v>2385</v>
      </c>
    </row>
    <row r="58" spans="4:5">
      <c r="D58" s="568" t="s">
        <v>2386</v>
      </c>
    </row>
    <row r="59" spans="4:5">
      <c r="D59" s="568" t="s">
        <v>2387</v>
      </c>
    </row>
    <row r="60" spans="4:5">
      <c r="D60" s="567" t="s">
        <v>2388</v>
      </c>
    </row>
    <row r="61" spans="4:5">
      <c r="D61" s="567" t="s">
        <v>2389</v>
      </c>
    </row>
    <row r="62" spans="4:5">
      <c r="D62" s="567" t="s">
        <v>2390</v>
      </c>
    </row>
    <row r="63" spans="4:5">
      <c r="D63" s="572" t="s">
        <v>2391</v>
      </c>
    </row>
    <row r="64" spans="4:5">
      <c r="D64" s="568" t="s">
        <v>2392</v>
      </c>
    </row>
    <row r="65" spans="4:4">
      <c r="D65" s="568" t="s">
        <v>2393</v>
      </c>
    </row>
    <row r="66" spans="4:4">
      <c r="D66" s="568" t="s">
        <v>2394</v>
      </c>
    </row>
    <row r="67" spans="4:4">
      <c r="D67" s="568"/>
    </row>
    <row r="68" spans="4:4">
      <c r="D68" s="572" t="s">
        <v>2395</v>
      </c>
    </row>
    <row r="69" spans="4:4">
      <c r="D69" s="568" t="s">
        <v>2396</v>
      </c>
    </row>
    <row r="70" spans="4:4">
      <c r="D70" s="568"/>
    </row>
    <row r="71" spans="4:4">
      <c r="D71" s="572" t="s">
        <v>2397</v>
      </c>
    </row>
    <row r="72" spans="4:4">
      <c r="D72" s="568" t="s">
        <v>2396</v>
      </c>
    </row>
  </sheetData>
  <sheetProtection algorithmName="SHA-512" hashValue="mEUuBsdRyLOeNS6WMb3H/tbENj2FCnupHBG0s7YU/e8+aWbVG6wAqtpaTZ8bcWYNb/qYARvCFFAPx5roAF6UIw==" saltValue="naocczhtNB6fYboAJN0WLw==" spinCount="100000" sheet="1" selectLockedCells="1" selectUnlockedCells="1"/>
  <mergeCells count="3">
    <mergeCell ref="AC2:AF2"/>
    <mergeCell ref="AG2:AJ2"/>
    <mergeCell ref="AM2:AP2"/>
  </mergeCells>
  <hyperlinks>
    <hyperlink ref="E54" r:id="rId1" xr:uid="{15032666-96C8-42AC-B983-DBAD666AA13E}"/>
  </hyperlinks>
  <pageMargins left="0.7" right="0.7" top="0.75" bottom="0.75" header="0.3" footer="0.3"/>
  <pageSetup orientation="portrait" horizontalDpi="4294967293" verticalDpi="4294967293"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5AC50A-BF27-4619-8865-CCF0D9FF4309}">
  <sheetPr codeName="Sheet11">
    <tabColor theme="7" tint="0.39997558519241921"/>
  </sheetPr>
  <dimension ref="A1:S74"/>
  <sheetViews>
    <sheetView workbookViewId="0">
      <selection activeCell="L24" sqref="L24"/>
    </sheetView>
  </sheetViews>
  <sheetFormatPr defaultColWidth="8.5703125" defaultRowHeight="12.75"/>
  <cols>
    <col min="1" max="1" width="4.5703125" style="441" customWidth="1"/>
    <col min="2" max="5" width="11.42578125" style="443" customWidth="1"/>
    <col min="6" max="6" width="8.5703125" style="443"/>
    <col min="7" max="7" width="12" style="443" customWidth="1"/>
    <col min="8" max="8" width="8.5703125" style="443"/>
    <col min="9" max="9" width="18" style="443" customWidth="1"/>
    <col min="10" max="15" width="12.42578125" style="443" customWidth="1"/>
    <col min="16" max="16" width="8.5703125" style="443"/>
    <col min="17" max="17" width="24.85546875" style="443" customWidth="1"/>
    <col min="18" max="16384" width="8.5703125" style="443"/>
  </cols>
  <sheetData>
    <row r="1" spans="1:19" ht="18">
      <c r="B1" s="442" t="s">
        <v>2398</v>
      </c>
    </row>
    <row r="2" spans="1:19" ht="13.5" thickBot="1"/>
    <row r="3" spans="1:19" ht="15.75" thickBot="1">
      <c r="I3" s="444"/>
      <c r="J3" s="931" t="s">
        <v>129</v>
      </c>
      <c r="K3" s="932"/>
      <c r="L3" s="933"/>
      <c r="M3" s="934" t="s">
        <v>142</v>
      </c>
      <c r="N3" s="935"/>
      <c r="O3" s="936"/>
      <c r="R3" s="930" t="s">
        <v>2340</v>
      </c>
      <c r="S3" s="930"/>
    </row>
    <row r="4" spans="1:19" ht="60.75" thickBot="1">
      <c r="B4" s="445" t="s">
        <v>2336</v>
      </c>
      <c r="C4" s="446" t="s">
        <v>2399</v>
      </c>
      <c r="D4" s="446" t="s">
        <v>2400</v>
      </c>
      <c r="E4" s="447" t="s">
        <v>2401</v>
      </c>
      <c r="G4" s="448" t="s">
        <v>2402</v>
      </c>
      <c r="I4" s="449" t="s">
        <v>2403</v>
      </c>
      <c r="J4" s="450" t="s">
        <v>2404</v>
      </c>
      <c r="K4" s="450" t="s">
        <v>2405</v>
      </c>
      <c r="L4" s="450" t="s">
        <v>2354</v>
      </c>
      <c r="M4" s="451" t="s">
        <v>2404</v>
      </c>
      <c r="N4" s="450" t="s">
        <v>2405</v>
      </c>
      <c r="O4" s="452" t="s">
        <v>2354</v>
      </c>
      <c r="Q4" s="372" t="s">
        <v>2355</v>
      </c>
      <c r="R4" s="373" t="s">
        <v>2406</v>
      </c>
      <c r="S4" s="373" t="s">
        <v>2407</v>
      </c>
    </row>
    <row r="5" spans="1:19" ht="15.75" thickBot="1">
      <c r="A5" s="441">
        <v>0</v>
      </c>
      <c r="B5" s="453">
        <v>2017</v>
      </c>
      <c r="C5" s="454">
        <v>2.3500809469107784</v>
      </c>
      <c r="D5" s="455">
        <v>2.7811833171677982</v>
      </c>
      <c r="E5" s="456">
        <v>5.1312642640785766</v>
      </c>
      <c r="G5" s="457">
        <f t="shared" ref="G5:G49" si="0">(1+J$44)^A5</f>
        <v>1</v>
      </c>
      <c r="I5" s="444" t="s">
        <v>2234</v>
      </c>
      <c r="J5" s="458">
        <v>3.247746570868713</v>
      </c>
      <c r="K5" s="458">
        <v>3.7124590151195629</v>
      </c>
      <c r="L5" s="459">
        <v>0.02</v>
      </c>
      <c r="M5" s="458">
        <v>3.0504898758981058</v>
      </c>
      <c r="N5" s="458">
        <v>2.507294002813846</v>
      </c>
      <c r="O5" s="459">
        <v>0.02</v>
      </c>
      <c r="Q5" s="358" t="s">
        <v>2234</v>
      </c>
      <c r="R5" s="422">
        <f>(INDEX($J$5:$J$9,MATCH('BCA Calculator'!$B$10,$Q$5:$Q$9,0))+INDEX($K$5:$K$9,MATCH('BCA Calculator'!$B$10,$Q$5:$Q$9,0)))/10*(1+L$9)^A5</f>
        <v>0.69602055859882761</v>
      </c>
      <c r="S5" s="460">
        <f>(INDEX($M$5:$M$9,MATCH('BCA Calculator'!$B$10,$Q$5:$Q$9,0))+INDEX($N$5:$N$9,MATCH('BCA Calculator'!$B$10,$Q$5:$Q$9,0)))/10*(1+O$9)^A5</f>
        <v>0.55577838787119516</v>
      </c>
    </row>
    <row r="6" spans="1:19" ht="15.75" thickBot="1">
      <c r="A6" s="441">
        <v>0</v>
      </c>
      <c r="B6" s="461">
        <v>2018</v>
      </c>
      <c r="C6" s="462">
        <v>2.4278908880000003</v>
      </c>
      <c r="D6" s="573">
        <v>2.9097963142580023</v>
      </c>
      <c r="E6" s="463">
        <v>5.3376872022580031</v>
      </c>
      <c r="F6" s="464"/>
      <c r="G6" s="465">
        <f t="shared" si="0"/>
        <v>1</v>
      </c>
      <c r="I6" s="466" t="s">
        <v>2288</v>
      </c>
      <c r="J6" s="574">
        <v>3.3487154150197629</v>
      </c>
      <c r="K6" s="574">
        <v>3.7861680327868852</v>
      </c>
      <c r="L6" s="467">
        <v>0.02</v>
      </c>
      <c r="M6" s="458">
        <v>3.1355042016806722</v>
      </c>
      <c r="N6" s="458">
        <v>2.5927176984330846</v>
      </c>
      <c r="O6" s="468">
        <v>0.02</v>
      </c>
      <c r="Q6" s="338" t="s">
        <v>2288</v>
      </c>
      <c r="R6" s="422">
        <f>(INDEX($J$5:$J$9,MATCH('BCA Calculator'!$B$10,$Q$5:$Q$9,0))+INDEX($K$5:$K$9,MATCH('BCA Calculator'!$B$10,$Q$5:$Q$9,0)))/10*(1+L$9)^A6</f>
        <v>0.69602055859882761</v>
      </c>
      <c r="S6" s="460">
        <f>(INDEX($M$5:$M$9,MATCH('BCA Calculator'!$B$10,$Q$5:$Q$9,0))+INDEX($N$5:$N$9,MATCH('BCA Calculator'!$B$10,$Q$5:$Q$9,0)))/10*(1+O$9)^A6</f>
        <v>0.55577838787119516</v>
      </c>
    </row>
    <row r="7" spans="1:19" ht="15.75" thickBot="1">
      <c r="A7" s="441">
        <v>0</v>
      </c>
      <c r="B7" s="461">
        <v>2019</v>
      </c>
      <c r="C7" s="462">
        <v>2.8267378040000004</v>
      </c>
      <c r="D7" s="573">
        <v>3.0436469447138701</v>
      </c>
      <c r="E7" s="463">
        <v>5.8703847487138709</v>
      </c>
      <c r="F7" s="464"/>
      <c r="G7" s="465">
        <f t="shared" si="0"/>
        <v>1</v>
      </c>
      <c r="H7" s="469"/>
      <c r="I7" s="466" t="s">
        <v>2408</v>
      </c>
      <c r="J7" s="458">
        <v>3.3487154150197629</v>
      </c>
      <c r="K7" s="458">
        <v>3.7861680327868852</v>
      </c>
      <c r="L7" s="468">
        <v>0.02</v>
      </c>
      <c r="M7" s="458">
        <v>3.1355042016806722</v>
      </c>
      <c r="N7" s="458">
        <v>2.5927176984330846</v>
      </c>
      <c r="O7" s="468">
        <v>0.02</v>
      </c>
      <c r="Q7" s="338" t="s">
        <v>2286</v>
      </c>
      <c r="R7" s="422">
        <f>(INDEX($J$5:$J$9,MATCH('BCA Calculator'!$B$10,$Q$5:$Q$9,0))+INDEX($K$5:$K$9,MATCH('BCA Calculator'!$B$10,$Q$5:$Q$9,0)))/10*(1+L$9)^A7</f>
        <v>0.69602055859882761</v>
      </c>
      <c r="S7" s="460">
        <f>(INDEX($M$5:$M$9,MATCH('BCA Calculator'!$B$10,$Q$5:$Q$9,0))+INDEX($N$5:$N$9,MATCH('BCA Calculator'!$B$10,$Q$5:$Q$9,0)))/10*(1+O$9)^A7</f>
        <v>0.55577838787119516</v>
      </c>
    </row>
    <row r="8" spans="1:19" ht="15.75" thickBot="1">
      <c r="A8" s="441">
        <v>1</v>
      </c>
      <c r="B8" s="461">
        <v>2020</v>
      </c>
      <c r="C8" s="462">
        <v>2.9904047690000004</v>
      </c>
      <c r="D8" s="573">
        <v>3.1088263821532496</v>
      </c>
      <c r="E8" s="463">
        <v>6.0992311511532495</v>
      </c>
      <c r="F8" s="464"/>
      <c r="G8" s="465">
        <f t="shared" si="0"/>
        <v>1.02</v>
      </c>
      <c r="I8" s="466" t="s">
        <v>2277</v>
      </c>
      <c r="J8" s="458">
        <v>3.3487154150197629</v>
      </c>
      <c r="K8" s="458">
        <v>3.7861680327868852</v>
      </c>
      <c r="L8" s="470">
        <v>0.02</v>
      </c>
      <c r="M8" s="458">
        <v>3.1355042016806722</v>
      </c>
      <c r="N8" s="458">
        <v>2.5927176984330846</v>
      </c>
      <c r="O8" s="470">
        <v>0.02</v>
      </c>
      <c r="Q8" s="338" t="s">
        <v>2277</v>
      </c>
      <c r="R8" s="422">
        <f>(INDEX($J$5:$J$9,MATCH('BCA Calculator'!$B$10,$Q$5:$Q$9,0))+INDEX($K$5:$K$9,MATCH('BCA Calculator'!$B$10,$Q$5:$Q$9,0)))/10*(1+L$9)^A8</f>
        <v>0.70994096977080412</v>
      </c>
      <c r="S8" s="460">
        <f>(INDEX($M$5:$M$9,MATCH('BCA Calculator'!$B$10,$Q$5:$Q$9,0))+INDEX($N$5:$N$9,MATCH('BCA Calculator'!$B$10,$Q$5:$Q$9,0)))/10*(1+O$9)^A8</f>
        <v>0.56689395562861911</v>
      </c>
    </row>
    <row r="9" spans="1:19" ht="15.75" thickBot="1">
      <c r="A9" s="441">
        <v>2</v>
      </c>
      <c r="B9" s="461">
        <v>2021</v>
      </c>
      <c r="C9" s="462">
        <v>3.1265231580000004</v>
      </c>
      <c r="D9" s="573">
        <v>3.2496605237633367</v>
      </c>
      <c r="E9" s="463">
        <v>6.3761836817633366</v>
      </c>
      <c r="F9" s="464"/>
      <c r="G9" s="465">
        <f t="shared" si="0"/>
        <v>1.0404</v>
      </c>
      <c r="I9" s="471" t="s">
        <v>2284</v>
      </c>
      <c r="J9" s="472">
        <f t="shared" ref="J9:O9" si="1">J5</f>
        <v>3.247746570868713</v>
      </c>
      <c r="K9" s="472">
        <f t="shared" si="1"/>
        <v>3.7124590151195629</v>
      </c>
      <c r="L9" s="473">
        <f t="shared" si="1"/>
        <v>0.02</v>
      </c>
      <c r="M9" s="474">
        <f t="shared" si="1"/>
        <v>3.0504898758981058</v>
      </c>
      <c r="N9" s="472">
        <f t="shared" si="1"/>
        <v>2.507294002813846</v>
      </c>
      <c r="O9" s="473">
        <f t="shared" si="1"/>
        <v>0.02</v>
      </c>
      <c r="Q9" s="338" t="s">
        <v>2284</v>
      </c>
      <c r="R9" s="422">
        <f>(INDEX($J$5:$J$9,MATCH('BCA Calculator'!$B$10,$Q$5:$Q$9,0))+INDEX($K$5:$K$9,MATCH('BCA Calculator'!$B$10,$Q$5:$Q$9,0)))/10*(1+L$9)^A9</f>
        <v>0.72413978916622024</v>
      </c>
      <c r="S9" s="460">
        <f>(INDEX($M$5:$M$9,MATCH('BCA Calculator'!$B$10,$Q$5:$Q$9,0))+INDEX($N$5:$N$9,MATCH('BCA Calculator'!$B$10,$Q$5:$Q$9,0)))/10*(1+O$9)^A9</f>
        <v>0.57823183474119144</v>
      </c>
    </row>
    <row r="10" spans="1:19" ht="15.75" thickBot="1">
      <c r="A10" s="441">
        <v>3</v>
      </c>
      <c r="B10" s="461">
        <v>2022</v>
      </c>
      <c r="C10" s="462">
        <v>3.2943382450000005</v>
      </c>
      <c r="D10" s="573">
        <v>3.3934044616876822</v>
      </c>
      <c r="E10" s="463">
        <v>6.6877427066876827</v>
      </c>
      <c r="F10" s="464"/>
      <c r="G10" s="465">
        <f t="shared" si="0"/>
        <v>1.0612079999999999</v>
      </c>
      <c r="I10" s="443" t="s">
        <v>2409</v>
      </c>
      <c r="R10" s="422">
        <f>(INDEX($J$5:$J$9,MATCH('BCA Calculator'!$B$10,$Q$5:$Q$9,0))+INDEX($K$5:$K$9,MATCH('BCA Calculator'!$B$10,$Q$5:$Q$9,0)))/10*(1+L$9)^A10</f>
        <v>0.73862258494954458</v>
      </c>
      <c r="S10" s="460">
        <f>(INDEX($M$5:$M$9,MATCH('BCA Calculator'!$B$10,$Q$5:$Q$9,0))+INDEX($N$5:$N$9,MATCH('BCA Calculator'!$B$10,$Q$5:$Q$9,0)))/10*(1+O$9)^A10</f>
        <v>0.58979647143601521</v>
      </c>
    </row>
    <row r="11" spans="1:19" ht="15.75" thickBot="1">
      <c r="A11" s="441">
        <v>4</v>
      </c>
      <c r="B11" s="461">
        <v>2023</v>
      </c>
      <c r="C11" s="462">
        <v>3.454836748</v>
      </c>
      <c r="D11" s="573">
        <v>3.5435499515033952</v>
      </c>
      <c r="E11" s="463">
        <v>6.9983866995033956</v>
      </c>
      <c r="F11" s="464"/>
      <c r="G11" s="465">
        <f t="shared" si="0"/>
        <v>1.08243216</v>
      </c>
      <c r="I11" s="443" t="s">
        <v>2410</v>
      </c>
      <c r="R11" s="422">
        <f>(INDEX($J$5:$J$9,MATCH('BCA Calculator'!$B$10,$Q$5:$Q$9,0))+INDEX($K$5:$K$9,MATCH('BCA Calculator'!$B$10,$Q$5:$Q$9,0)))/10*(1+L$9)^A11</f>
        <v>0.75339503664853558</v>
      </c>
      <c r="S11" s="460">
        <f>(INDEX($M$5:$M$9,MATCH('BCA Calculator'!$B$10,$Q$5:$Q$9,0))+INDEX($N$5:$N$9,MATCH('BCA Calculator'!$B$10,$Q$5:$Q$9,0)))/10*(1+O$9)^A11</f>
        <v>0.60159240086473553</v>
      </c>
    </row>
    <row r="12" spans="1:19" ht="15.75" thickBot="1">
      <c r="A12" s="441">
        <v>5</v>
      </c>
      <c r="B12" s="461">
        <v>2024</v>
      </c>
      <c r="C12" s="462">
        <v>3.6372494400000002</v>
      </c>
      <c r="D12" s="573">
        <v>3.6989330746847724</v>
      </c>
      <c r="E12" s="463">
        <v>7.3361825146847721</v>
      </c>
      <c r="F12" s="464"/>
      <c r="G12" s="465">
        <f t="shared" si="0"/>
        <v>1.1040808032</v>
      </c>
      <c r="I12" s="443" t="s">
        <v>2411</v>
      </c>
      <c r="R12" s="422">
        <f>(INDEX($J$5:$J$9,MATCH('BCA Calculator'!$B$10,$Q$5:$Q$9,0))+INDEX($K$5:$K$9,MATCH('BCA Calculator'!$B$10,$Q$5:$Q$9,0)))/10*(1+L$9)^A12</f>
        <v>0.76846293738150628</v>
      </c>
      <c r="S12" s="460">
        <f>(INDEX($M$5:$M$9,MATCH('BCA Calculator'!$B$10,$Q$5:$Q$9,0))+INDEX($N$5:$N$9,MATCH('BCA Calculator'!$B$10,$Q$5:$Q$9,0)))/10*(1+O$9)^A12</f>
        <v>0.61362424888203027</v>
      </c>
    </row>
    <row r="13" spans="1:19" ht="15.75" thickBot="1">
      <c r="A13" s="441">
        <v>6</v>
      </c>
      <c r="B13" s="461">
        <v>2025</v>
      </c>
      <c r="C13" s="462">
        <v>3.7499948860000001</v>
      </c>
      <c r="D13" s="573">
        <v>3.8583899127061105</v>
      </c>
      <c r="E13" s="463">
        <v>7.6083847987061102</v>
      </c>
      <c r="F13" s="464"/>
      <c r="G13" s="465">
        <f t="shared" si="0"/>
        <v>1.1261624192640001</v>
      </c>
      <c r="I13" s="475" t="s">
        <v>2412</v>
      </c>
      <c r="R13" s="422">
        <f>(INDEX($J$5:$J$9,MATCH('BCA Calculator'!$B$10,$Q$5:$Q$9,0))+INDEX($K$5:$K$9,MATCH('BCA Calculator'!$B$10,$Q$5:$Q$9,0)))/10*(1+L$9)^A13</f>
        <v>0.78383219612913646</v>
      </c>
      <c r="S13" s="460">
        <f>(INDEX($M$5:$M$9,MATCH('BCA Calculator'!$B$10,$Q$5:$Q$9,0))+INDEX($N$5:$N$9,MATCH('BCA Calculator'!$B$10,$Q$5:$Q$9,0)))/10*(1+O$9)^A13</f>
        <v>0.62589673385967093</v>
      </c>
    </row>
    <row r="14" spans="1:19" ht="15.75" thickBot="1">
      <c r="A14" s="441">
        <v>7</v>
      </c>
      <c r="B14" s="461">
        <v>2026</v>
      </c>
      <c r="C14" s="462">
        <v>3.8722678610000001</v>
      </c>
      <c r="D14" s="573">
        <v>4.0230843840931128</v>
      </c>
      <c r="E14" s="463">
        <v>7.8953522450931128</v>
      </c>
      <c r="F14" s="464"/>
      <c r="G14" s="465">
        <f t="shared" si="0"/>
        <v>1.1486856676492798</v>
      </c>
      <c r="R14" s="422">
        <f>(INDEX($J$5:$J$9,MATCH('BCA Calculator'!$B$10,$Q$5:$Q$9,0))+INDEX($K$5:$K$9,MATCH('BCA Calculator'!$B$10,$Q$5:$Q$9,0)))/10*(1+L$9)^A14</f>
        <v>0.79950884005171896</v>
      </c>
      <c r="S14" s="460">
        <f>(INDEX($M$5:$M$9,MATCH('BCA Calculator'!$B$10,$Q$5:$Q$9,0))+INDEX($N$5:$N$9,MATCH('BCA Calculator'!$B$10,$Q$5:$Q$9,0)))/10*(1+O$9)^A14</f>
        <v>0.63841466853686424</v>
      </c>
    </row>
    <row r="15" spans="1:19" ht="18.75" thickBot="1">
      <c r="A15" s="441">
        <v>8</v>
      </c>
      <c r="B15" s="461">
        <v>2027</v>
      </c>
      <c r="C15" s="462">
        <v>3.9611465080000006</v>
      </c>
      <c r="D15" s="573">
        <v>4.1930164888457808</v>
      </c>
      <c r="E15" s="463">
        <v>8.1541629968457805</v>
      </c>
      <c r="F15" s="464"/>
      <c r="G15" s="465">
        <f t="shared" si="0"/>
        <v>1.1716593810022655</v>
      </c>
      <c r="I15" s="575" t="s">
        <v>2413</v>
      </c>
      <c r="J15" s="568"/>
      <c r="K15" s="568"/>
      <c r="L15" s="568"/>
      <c r="R15" s="422">
        <f>(INDEX($J$5:$J$9,MATCH('BCA Calculator'!$B$10,$Q$5:$Q$9,0))+INDEX($K$5:$K$9,MATCH('BCA Calculator'!$B$10,$Q$5:$Q$9,0)))/10*(1+L$9)^A15</f>
        <v>0.81549901685275339</v>
      </c>
      <c r="S15" s="460">
        <f>(INDEX($M$5:$M$9,MATCH('BCA Calculator'!$B$10,$Q$5:$Q$9,0))+INDEX($N$5:$N$9,MATCH('BCA Calculator'!$B$10,$Q$5:$Q$9,0)))/10*(1+O$9)^A15</f>
        <v>0.6511829619076015</v>
      </c>
    </row>
    <row r="16" spans="1:19" ht="15.75" thickBot="1">
      <c r="A16" s="441">
        <v>9</v>
      </c>
      <c r="B16" s="461">
        <v>2028</v>
      </c>
      <c r="C16" s="462">
        <v>4.100809119</v>
      </c>
      <c r="D16" s="573">
        <v>4.2814742967992236</v>
      </c>
      <c r="E16" s="463">
        <v>8.3822834157992236</v>
      </c>
      <c r="F16" s="464"/>
      <c r="G16" s="465">
        <f t="shared" si="0"/>
        <v>1.1950925686223108</v>
      </c>
      <c r="I16" s="576"/>
      <c r="J16" s="577" t="s">
        <v>129</v>
      </c>
      <c r="K16" s="578" t="s">
        <v>142</v>
      </c>
      <c r="L16" s="568"/>
      <c r="R16" s="422">
        <f>(INDEX($J$5:$J$9,MATCH('BCA Calculator'!$B$10,$Q$5:$Q$9,0))+INDEX($K$5:$K$9,MATCH('BCA Calculator'!$B$10,$Q$5:$Q$9,0)))/10*(1+L$9)^A16</f>
        <v>0.8318089971898085</v>
      </c>
      <c r="S16" s="460">
        <f>(INDEX($M$5:$M$9,MATCH('BCA Calculator'!$B$10,$Q$5:$Q$9,0))+INDEX($N$5:$N$9,MATCH('BCA Calculator'!$B$10,$Q$5:$Q$9,0)))/10*(1+O$9)^A16</f>
        <v>0.66420662114575357</v>
      </c>
    </row>
    <row r="17" spans="1:19" ht="15.75" thickBot="1">
      <c r="A17" s="441">
        <v>10</v>
      </c>
      <c r="B17" s="461">
        <v>2029</v>
      </c>
      <c r="C17" s="462">
        <v>4.1858469620000003</v>
      </c>
      <c r="D17" s="573">
        <v>4.4601357904946655</v>
      </c>
      <c r="E17" s="463">
        <v>8.6459827524946657</v>
      </c>
      <c r="F17" s="464"/>
      <c r="G17" s="465">
        <f t="shared" si="0"/>
        <v>1.2189944199947571</v>
      </c>
      <c r="I17" s="579">
        <v>2017</v>
      </c>
      <c r="J17" s="580">
        <v>6.6799999999999998E-2</v>
      </c>
      <c r="K17" s="468">
        <v>7.5499999999999998E-2</v>
      </c>
      <c r="L17" s="568"/>
      <c r="R17" s="422">
        <f>(INDEX($J$5:$J$9,MATCH('BCA Calculator'!$B$10,$Q$5:$Q$9,0))+INDEX($K$5:$K$9,MATCH('BCA Calculator'!$B$10,$Q$5:$Q$9,0)))/10*(1+L$9)^A17</f>
        <v>0.84844517713360468</v>
      </c>
      <c r="S17" s="460">
        <f>(INDEX($M$5:$M$9,MATCH('BCA Calculator'!$B$10,$Q$5:$Q$9,0))+INDEX($N$5:$N$9,MATCH('BCA Calculator'!$B$10,$Q$5:$Q$9,0)))/10*(1+O$9)^A17</f>
        <v>0.67749075356866872</v>
      </c>
    </row>
    <row r="18" spans="1:19" ht="15.75" thickBot="1">
      <c r="A18" s="441">
        <v>11</v>
      </c>
      <c r="B18" s="461">
        <v>2030</v>
      </c>
      <c r="C18" s="462">
        <v>4.2706036560000005</v>
      </c>
      <c r="D18" s="573">
        <v>4.645198836081474</v>
      </c>
      <c r="E18" s="463">
        <v>8.9158024920814754</v>
      </c>
      <c r="F18" s="464"/>
      <c r="G18" s="465">
        <f t="shared" si="0"/>
        <v>1.243374308394652</v>
      </c>
      <c r="I18" s="579">
        <v>2018</v>
      </c>
      <c r="J18" s="580">
        <v>6.8099999999999994E-2</v>
      </c>
      <c r="K18" s="468">
        <v>7.4700000000000003E-2</v>
      </c>
      <c r="L18" s="568"/>
      <c r="R18" s="422">
        <f>(INDEX($J$5:$J$9,MATCH('BCA Calculator'!$B$10,$Q$5:$Q$9,0))+INDEX($K$5:$K$9,MATCH('BCA Calculator'!$B$10,$Q$5:$Q$9,0)))/10*(1+L$9)^A18</f>
        <v>0.86541408067627668</v>
      </c>
      <c r="S18" s="460">
        <f>(INDEX($M$5:$M$9,MATCH('BCA Calculator'!$B$10,$Q$5:$Q$9,0))+INDEX($N$5:$N$9,MATCH('BCA Calculator'!$B$10,$Q$5:$Q$9,0)))/10*(1+O$9)^A18</f>
        <v>0.69104056864004193</v>
      </c>
    </row>
    <row r="19" spans="1:19" ht="15.75" thickBot="1">
      <c r="A19" s="441">
        <v>12</v>
      </c>
      <c r="B19" s="461">
        <v>2031</v>
      </c>
      <c r="C19" s="462">
        <v>4.3786735740000005</v>
      </c>
      <c r="D19" s="573">
        <v>4.8354995150339484</v>
      </c>
      <c r="E19" s="463">
        <v>9.2141730890339488</v>
      </c>
      <c r="F19" s="464"/>
      <c r="G19" s="465">
        <f t="shared" si="0"/>
        <v>1.2682417945625453</v>
      </c>
      <c r="I19" s="579">
        <v>2019</v>
      </c>
      <c r="J19" s="580">
        <v>6.8099999999999994E-2</v>
      </c>
      <c r="K19" s="468">
        <v>7.4800000000000005E-2</v>
      </c>
      <c r="L19" s="568"/>
      <c r="R19" s="422">
        <f>(INDEX($J$5:$J$9,MATCH('BCA Calculator'!$B$10,$Q$5:$Q$9,0))+INDEX($K$5:$K$9,MATCH('BCA Calculator'!$B$10,$Q$5:$Q$9,0)))/10*(1+L$9)^A19</f>
        <v>0.88272236228980228</v>
      </c>
      <c r="S19" s="460">
        <f>(INDEX($M$5:$M$9,MATCH('BCA Calculator'!$B$10,$Q$5:$Q$9,0))+INDEX($N$5:$N$9,MATCH('BCA Calculator'!$B$10,$Q$5:$Q$9,0)))/10*(1+O$9)^A19</f>
        <v>0.70486138001284293</v>
      </c>
    </row>
    <row r="20" spans="1:19" ht="15.75" thickBot="1">
      <c r="A20" s="441">
        <v>13</v>
      </c>
      <c r="B20" s="461">
        <v>2032</v>
      </c>
      <c r="C20" s="462">
        <v>4.4619211889999999</v>
      </c>
      <c r="D20" s="573">
        <v>5.0322017458777895</v>
      </c>
      <c r="E20" s="463">
        <v>9.4941229348777902</v>
      </c>
      <c r="F20" s="464"/>
      <c r="G20" s="465">
        <f t="shared" si="0"/>
        <v>1.2936066304537961</v>
      </c>
      <c r="I20" s="579">
        <v>2020</v>
      </c>
      <c r="J20" s="580">
        <v>6.8099999999999994E-2</v>
      </c>
      <c r="K20" s="468">
        <v>7.4800000000000005E-2</v>
      </c>
      <c r="L20" s="568"/>
      <c r="R20" s="422">
        <f>(INDEX($J$5:$J$9,MATCH('BCA Calculator'!$B$10,$Q$5:$Q$9,0))+INDEX($K$5:$K$9,MATCH('BCA Calculator'!$B$10,$Q$5:$Q$9,0)))/10*(1+L$9)^A20</f>
        <v>0.90037680953559829</v>
      </c>
      <c r="S20" s="460">
        <f>(INDEX($M$5:$M$9,MATCH('BCA Calculator'!$B$10,$Q$5:$Q$9,0))+INDEX($N$5:$N$9,MATCH('BCA Calculator'!$B$10,$Q$5:$Q$9,0)))/10*(1+O$9)^A20</f>
        <v>0.71895860761309971</v>
      </c>
    </row>
    <row r="21" spans="1:19" ht="15.75" thickBot="1">
      <c r="A21" s="441">
        <v>14</v>
      </c>
      <c r="B21" s="461">
        <v>2033</v>
      </c>
      <c r="C21" s="462">
        <v>4.5692342190000002</v>
      </c>
      <c r="D21" s="573">
        <v>5.7584869059165866</v>
      </c>
      <c r="E21" s="463">
        <v>10.327721124916586</v>
      </c>
      <c r="F21" s="464"/>
      <c r="G21" s="465">
        <f t="shared" si="0"/>
        <v>1.3194787630628722</v>
      </c>
      <c r="I21" s="579">
        <v>2021</v>
      </c>
      <c r="J21" s="580">
        <v>6.8099999999999994E-2</v>
      </c>
      <c r="K21" s="468">
        <v>7.4800000000000005E-2</v>
      </c>
      <c r="L21" s="568"/>
      <c r="R21" s="422">
        <f>(INDEX($J$5:$J$9,MATCH('BCA Calculator'!$B$10,$Q$5:$Q$9,0))+INDEX($K$5:$K$9,MATCH('BCA Calculator'!$B$10,$Q$5:$Q$9,0)))/10*(1+L$9)^A21</f>
        <v>0.91838434572631034</v>
      </c>
      <c r="S21" s="460">
        <f>(INDEX($M$5:$M$9,MATCH('BCA Calculator'!$B$10,$Q$5:$Q$9,0))+INDEX($N$5:$N$9,MATCH('BCA Calculator'!$B$10,$Q$5:$Q$9,0)))/10*(1+O$9)^A21</f>
        <v>0.73333777976536174</v>
      </c>
    </row>
    <row r="22" spans="1:19" ht="15.75" thickBot="1">
      <c r="A22" s="441">
        <v>15</v>
      </c>
      <c r="B22" s="461">
        <v>2034</v>
      </c>
      <c r="C22" s="462">
        <v>4.6643149190000006</v>
      </c>
      <c r="D22" s="573">
        <v>5.7584869059165866</v>
      </c>
      <c r="E22" s="463">
        <v>10.422801824916586</v>
      </c>
      <c r="F22" s="464"/>
      <c r="G22" s="465">
        <f t="shared" si="0"/>
        <v>1.3458683383241292</v>
      </c>
      <c r="I22" s="579">
        <v>2022</v>
      </c>
      <c r="J22" s="580">
        <v>6.8099999999999994E-2</v>
      </c>
      <c r="K22" s="468">
        <v>7.4800000000000005E-2</v>
      </c>
      <c r="L22" s="568"/>
      <c r="R22" s="422">
        <f>(INDEX($J$5:$J$9,MATCH('BCA Calculator'!$B$10,$Q$5:$Q$9,0))+INDEX($K$5:$K$9,MATCH('BCA Calculator'!$B$10,$Q$5:$Q$9,0)))/10*(1+L$9)^A22</f>
        <v>0.93675203264083629</v>
      </c>
      <c r="S22" s="460">
        <f>(INDEX($M$5:$M$9,MATCH('BCA Calculator'!$B$10,$Q$5:$Q$9,0))+INDEX($N$5:$N$9,MATCH('BCA Calculator'!$B$10,$Q$5:$Q$9,0)))/10*(1+O$9)^A22</f>
        <v>0.7480045353606688</v>
      </c>
    </row>
    <row r="23" spans="1:19" ht="15.75" thickBot="1">
      <c r="A23" s="441">
        <v>16</v>
      </c>
      <c r="B23" s="461">
        <v>2035</v>
      </c>
      <c r="C23" s="462">
        <v>4.880289018</v>
      </c>
      <c r="D23" s="573">
        <v>5.7584869059165866</v>
      </c>
      <c r="E23" s="463">
        <v>10.638775923916587</v>
      </c>
      <c r="F23" s="464"/>
      <c r="G23" s="465">
        <f t="shared" si="0"/>
        <v>1.372785705090612</v>
      </c>
      <c r="I23" s="579">
        <v>2023</v>
      </c>
      <c r="J23" s="580">
        <v>6.8099999999999994E-2</v>
      </c>
      <c r="K23" s="468">
        <v>7.4800000000000005E-2</v>
      </c>
      <c r="L23" s="568"/>
      <c r="R23" s="422">
        <f>(INDEX($J$5:$J$9,MATCH('BCA Calculator'!$B$10,$Q$5:$Q$9,0))+INDEX($K$5:$K$9,MATCH('BCA Calculator'!$B$10,$Q$5:$Q$9,0)))/10*(1+L$9)^A23</f>
        <v>0.95548707329365323</v>
      </c>
      <c r="S23" s="460">
        <f>(INDEX($M$5:$M$9,MATCH('BCA Calculator'!$B$10,$Q$5:$Q$9,0))+INDEX($N$5:$N$9,MATCH('BCA Calculator'!$B$10,$Q$5:$Q$9,0)))/10*(1+O$9)^A23</f>
        <v>0.76296462606788229</v>
      </c>
    </row>
    <row r="24" spans="1:19" ht="15.75" thickBot="1">
      <c r="A24" s="441">
        <v>17</v>
      </c>
      <c r="B24" s="461">
        <v>2036</v>
      </c>
      <c r="C24" s="462">
        <v>4.9944704040000003</v>
      </c>
      <c r="D24" s="573">
        <v>5.7584869059165866</v>
      </c>
      <c r="E24" s="463">
        <v>10.752957309916587</v>
      </c>
      <c r="F24" s="464"/>
      <c r="G24" s="465">
        <f t="shared" si="0"/>
        <v>1.4002414191924244</v>
      </c>
      <c r="I24" s="579">
        <v>2024</v>
      </c>
      <c r="J24" s="580">
        <v>6.8099999999999994E-2</v>
      </c>
      <c r="K24" s="468">
        <v>7.4800000000000005E-2</v>
      </c>
      <c r="L24" s="568"/>
      <c r="R24" s="422">
        <f>(INDEX($J$5:$J$9,MATCH('BCA Calculator'!$B$10,$Q$5:$Q$9,0))+INDEX($K$5:$K$9,MATCH('BCA Calculator'!$B$10,$Q$5:$Q$9,0)))/10*(1+L$9)^A24</f>
        <v>0.97459681475952631</v>
      </c>
      <c r="S24" s="460">
        <f>(INDEX($M$5:$M$9,MATCH('BCA Calculator'!$B$10,$Q$5:$Q$9,0))+INDEX($N$5:$N$9,MATCH('BCA Calculator'!$B$10,$Q$5:$Q$9,0)))/10*(1+O$9)^A24</f>
        <v>0.77822391858924</v>
      </c>
    </row>
    <row r="25" spans="1:19" ht="15.75" thickBot="1">
      <c r="A25" s="441">
        <v>18</v>
      </c>
      <c r="B25" s="461">
        <v>2037</v>
      </c>
      <c r="C25" s="479">
        <v>4.9944704040000003</v>
      </c>
      <c r="D25" s="480">
        <v>5.7584869059165866</v>
      </c>
      <c r="E25" s="481">
        <v>10.752957309916587</v>
      </c>
      <c r="F25" s="464"/>
      <c r="G25" s="465">
        <f t="shared" si="0"/>
        <v>1.4282462475762727</v>
      </c>
      <c r="I25" s="581">
        <v>2025</v>
      </c>
      <c r="J25" s="477">
        <v>6.8099999999999994E-2</v>
      </c>
      <c r="K25" s="478">
        <v>7.4800000000000005E-2</v>
      </c>
      <c r="L25" s="568"/>
      <c r="R25" s="422">
        <f>(INDEX($J$5:$J$9,MATCH('BCA Calculator'!$B$10,$Q$5:$Q$9,0))+INDEX($K$5:$K$9,MATCH('BCA Calculator'!$B$10,$Q$5:$Q$9,0)))/10*(1+L$9)^A25</f>
        <v>0.99408875105471672</v>
      </c>
      <c r="S25" s="460">
        <f>(INDEX($M$5:$M$9,MATCH('BCA Calculator'!$B$10,$Q$5:$Q$9,0))+INDEX($N$5:$N$9,MATCH('BCA Calculator'!$B$10,$Q$5:$Q$9,0)))/10*(1+O$9)^A25</f>
        <v>0.79378839696102477</v>
      </c>
    </row>
    <row r="26" spans="1:19" ht="15.75" thickBot="1">
      <c r="A26" s="441">
        <v>19</v>
      </c>
      <c r="B26" s="461">
        <v>2038</v>
      </c>
      <c r="C26" s="462">
        <v>4.9944704040000003</v>
      </c>
      <c r="D26" s="573">
        <v>5.7584869059165866</v>
      </c>
      <c r="E26" s="463">
        <v>10.752957309916587</v>
      </c>
      <c r="F26" s="476"/>
      <c r="G26" s="465">
        <f t="shared" si="0"/>
        <v>1.4568111725277981</v>
      </c>
      <c r="I26" s="568"/>
      <c r="J26" s="580"/>
      <c r="K26" s="580"/>
      <c r="L26" s="568"/>
      <c r="R26" s="422">
        <f>(INDEX($J$5:$J$9,MATCH('BCA Calculator'!$B$10,$Q$5:$Q$9,0))+INDEX($K$5:$K$9,MATCH('BCA Calculator'!$B$10,$Q$5:$Q$9,0)))/10*(1+L$9)^A26</f>
        <v>1.0139705260758112</v>
      </c>
      <c r="S26" s="460">
        <f>(INDEX($M$5:$M$9,MATCH('BCA Calculator'!$B$10,$Q$5:$Q$9,0))+INDEX($N$5:$N$9,MATCH('BCA Calculator'!$B$10,$Q$5:$Q$9,0)))/10*(1+O$9)^A26</f>
        <v>0.80966416490024518</v>
      </c>
    </row>
    <row r="27" spans="1:19" ht="15.75" thickBot="1">
      <c r="A27" s="441">
        <v>20</v>
      </c>
      <c r="B27" s="461">
        <v>2039</v>
      </c>
      <c r="C27" s="462">
        <v>4.9944704040000003</v>
      </c>
      <c r="D27" s="573">
        <v>5.7584869059165866</v>
      </c>
      <c r="E27" s="463">
        <v>10.752957309916587</v>
      </c>
      <c r="F27" s="476"/>
      <c r="G27" s="465">
        <f t="shared" si="0"/>
        <v>1.4859473959783542</v>
      </c>
      <c r="I27" s="568" t="s">
        <v>2409</v>
      </c>
      <c r="J27" s="582" t="s">
        <v>2414</v>
      </c>
      <c r="K27" s="582"/>
      <c r="L27" s="582"/>
      <c r="R27" s="422">
        <f>(INDEX($J$5:$J$9,MATCH('BCA Calculator'!$B$10,$Q$5:$Q$9,0))+INDEX($K$5:$K$9,MATCH('BCA Calculator'!$B$10,$Q$5:$Q$9,0)))/10*(1+L$9)^A27</f>
        <v>1.0342499365973274</v>
      </c>
      <c r="S27" s="460">
        <f>(INDEX($M$5:$M$9,MATCH('BCA Calculator'!$B$10,$Q$5:$Q$9,0))+INDEX($N$5:$N$9,MATCH('BCA Calculator'!$B$10,$Q$5:$Q$9,0)))/10*(1+O$9)^A27</f>
        <v>0.82585744819825013</v>
      </c>
    </row>
    <row r="28" spans="1:19" ht="15.75" thickBot="1">
      <c r="A28" s="441">
        <v>21</v>
      </c>
      <c r="B28" s="461">
        <v>2040</v>
      </c>
      <c r="C28" s="462">
        <v>4.9944704040000003</v>
      </c>
      <c r="D28" s="573">
        <v>5.7584869059165866</v>
      </c>
      <c r="E28" s="463">
        <v>10.752957309916587</v>
      </c>
      <c r="F28" s="476"/>
      <c r="G28" s="465">
        <f t="shared" si="0"/>
        <v>1.5156663438979212</v>
      </c>
      <c r="I28" s="568"/>
      <c r="J28" s="582" t="s">
        <v>2415</v>
      </c>
      <c r="K28" s="582"/>
      <c r="L28" s="582"/>
      <c r="R28" s="422">
        <f>(INDEX($J$5:$J$9,MATCH('BCA Calculator'!$B$10,$Q$5:$Q$9,0))+INDEX($K$5:$K$9,MATCH('BCA Calculator'!$B$10,$Q$5:$Q$9,0)))/10*(1+L$9)^A28</f>
        <v>1.0549349353292738</v>
      </c>
      <c r="S28" s="460">
        <f>(INDEX($M$5:$M$9,MATCH('BCA Calculator'!$B$10,$Q$5:$Q$9,0))+INDEX($N$5:$N$9,MATCH('BCA Calculator'!$B$10,$Q$5:$Q$9,0)))/10*(1+O$9)^A28</f>
        <v>0.84237459716221508</v>
      </c>
    </row>
    <row r="29" spans="1:19" ht="18.75" thickBot="1">
      <c r="A29" s="441">
        <v>22</v>
      </c>
      <c r="B29" s="461">
        <v>2041</v>
      </c>
      <c r="C29" s="462">
        <v>4.9944704040000003</v>
      </c>
      <c r="D29" s="573">
        <v>5.7584869059165866</v>
      </c>
      <c r="E29" s="463">
        <v>10.752957309916587</v>
      </c>
      <c r="F29" s="476"/>
      <c r="G29" s="465">
        <f t="shared" si="0"/>
        <v>1.5459796707758797</v>
      </c>
      <c r="I29" s="575" t="s">
        <v>2416</v>
      </c>
      <c r="J29" s="568"/>
      <c r="K29" s="568"/>
      <c r="L29" s="568"/>
      <c r="R29" s="422">
        <f>(INDEX($J$5:$J$9,MATCH('BCA Calculator'!$B$10,$Q$5:$Q$9,0))+INDEX($K$5:$K$9,MATCH('BCA Calculator'!$B$10,$Q$5:$Q$9,0)))/10*(1+L$9)^A29</f>
        <v>1.0760336340358594</v>
      </c>
      <c r="S29" s="460">
        <f>(INDEX($M$5:$M$9,MATCH('BCA Calculator'!$B$10,$Q$5:$Q$9,0))+INDEX($N$5:$N$9,MATCH('BCA Calculator'!$B$10,$Q$5:$Q$9,0)))/10*(1+O$9)^A29</f>
        <v>0.8592220891054595</v>
      </c>
    </row>
    <row r="30" spans="1:19" ht="15.75" thickBot="1">
      <c r="A30" s="441">
        <v>23</v>
      </c>
      <c r="B30" s="461">
        <v>2042</v>
      </c>
      <c r="C30" s="462">
        <v>4.9944704040000003</v>
      </c>
      <c r="D30" s="573">
        <v>5.7584869059165866</v>
      </c>
      <c r="E30" s="463">
        <v>10.752957309916587</v>
      </c>
      <c r="F30" s="476"/>
      <c r="G30" s="465">
        <f t="shared" si="0"/>
        <v>1.576899264191397</v>
      </c>
      <c r="I30" s="576"/>
      <c r="J30" s="577" t="s">
        <v>129</v>
      </c>
      <c r="K30" s="578" t="s">
        <v>142</v>
      </c>
      <c r="L30" s="568"/>
      <c r="R30" s="422">
        <f>(INDEX($J$5:$J$9,MATCH('BCA Calculator'!$B$10,$Q$5:$Q$9,0))+INDEX($K$5:$K$9,MATCH('BCA Calculator'!$B$10,$Q$5:$Q$9,0)))/10*(1+L$9)^A30</f>
        <v>1.0975543067165765</v>
      </c>
      <c r="S30" s="460">
        <f>(INDEX($M$5:$M$9,MATCH('BCA Calculator'!$B$10,$Q$5:$Q$9,0))+INDEX($N$5:$N$9,MATCH('BCA Calculator'!$B$10,$Q$5:$Q$9,0)))/10*(1+O$9)^A30</f>
        <v>0.87640653088756848</v>
      </c>
    </row>
    <row r="31" spans="1:19" ht="15.75" thickBot="1">
      <c r="A31" s="441">
        <v>24</v>
      </c>
      <c r="B31" s="461">
        <v>2043</v>
      </c>
      <c r="C31" s="462">
        <v>4.9944704040000003</v>
      </c>
      <c r="D31" s="573">
        <v>5.7584869059165866</v>
      </c>
      <c r="E31" s="463">
        <v>10.752957309916587</v>
      </c>
      <c r="F31" s="476"/>
      <c r="G31" s="465">
        <f t="shared" si="0"/>
        <v>1.608437249475225</v>
      </c>
      <c r="I31" s="579">
        <v>2017</v>
      </c>
      <c r="J31" s="583">
        <v>2.9999999999999997E-4</v>
      </c>
      <c r="K31" s="584">
        <v>4.3499999999999997E-3</v>
      </c>
      <c r="L31" s="568"/>
      <c r="R31" s="422">
        <f>(INDEX($J$5:$J$9,MATCH('BCA Calculator'!$B$10,$Q$5:$Q$9,0))+INDEX($K$5:$K$9,MATCH('BCA Calculator'!$B$10,$Q$5:$Q$9,0)))/10*(1+L$9)^A31</f>
        <v>1.119505392850908</v>
      </c>
      <c r="S31" s="460">
        <f>(INDEX($M$5:$M$9,MATCH('BCA Calculator'!$B$10,$Q$5:$Q$9,0))+INDEX($N$5:$N$9,MATCH('BCA Calculator'!$B$10,$Q$5:$Q$9,0)))/10*(1+O$9)^A31</f>
        <v>0.89393466150531986</v>
      </c>
    </row>
    <row r="32" spans="1:19" ht="15.75" thickBot="1">
      <c r="A32" s="441">
        <v>25</v>
      </c>
      <c r="B32" s="461">
        <v>2044</v>
      </c>
      <c r="C32" s="462">
        <v>4.9944704040000003</v>
      </c>
      <c r="D32" s="573">
        <v>5.7584869059165866</v>
      </c>
      <c r="E32" s="463">
        <v>10.752957309916587</v>
      </c>
      <c r="F32" s="476"/>
      <c r="G32" s="465">
        <f t="shared" si="0"/>
        <v>1.6406059944647295</v>
      </c>
      <c r="I32" s="579">
        <v>2018</v>
      </c>
      <c r="J32" s="583">
        <v>2.9999999999999997E-4</v>
      </c>
      <c r="K32" s="584">
        <v>4.3499999999999997E-3</v>
      </c>
      <c r="L32" s="568"/>
      <c r="R32" s="422">
        <f>(INDEX($J$5:$J$9,MATCH('BCA Calculator'!$B$10,$Q$5:$Q$9,0))+INDEX($K$5:$K$9,MATCH('BCA Calculator'!$B$10,$Q$5:$Q$9,0)))/10*(1+L$9)^A32</f>
        <v>1.1418955007079261</v>
      </c>
      <c r="S32" s="460">
        <f>(INDEX($M$5:$M$9,MATCH('BCA Calculator'!$B$10,$Q$5:$Q$9,0))+INDEX($N$5:$N$9,MATCH('BCA Calculator'!$B$10,$Q$5:$Q$9,0)))/10*(1+O$9)^A32</f>
        <v>0.91181335473542635</v>
      </c>
    </row>
    <row r="33" spans="1:19" ht="15.75" thickBot="1">
      <c r="A33" s="441">
        <v>26</v>
      </c>
      <c r="B33" s="461">
        <v>2045</v>
      </c>
      <c r="C33" s="462">
        <v>4.9944704040000003</v>
      </c>
      <c r="D33" s="573">
        <v>5.7584869059165866</v>
      </c>
      <c r="E33" s="463">
        <v>10.752957309916587</v>
      </c>
      <c r="F33" s="476"/>
      <c r="G33" s="465">
        <f t="shared" si="0"/>
        <v>1.6734181143540243</v>
      </c>
      <c r="I33" s="579">
        <v>2019</v>
      </c>
      <c r="J33" s="583">
        <v>2.9999999999999997E-4</v>
      </c>
      <c r="K33" s="584">
        <v>4.3499999999999997E-3</v>
      </c>
      <c r="L33" s="568"/>
      <c r="R33" s="422">
        <f>(INDEX($J$5:$J$9,MATCH('BCA Calculator'!$B$10,$Q$5:$Q$9,0))+INDEX($K$5:$K$9,MATCH('BCA Calculator'!$B$10,$Q$5:$Q$9,0)))/10*(1+L$9)^A33</f>
        <v>1.1647334107220848</v>
      </c>
      <c r="S33" s="460">
        <f>(INDEX($M$5:$M$9,MATCH('BCA Calculator'!$B$10,$Q$5:$Q$9,0))+INDEX($N$5:$N$9,MATCH('BCA Calculator'!$B$10,$Q$5:$Q$9,0)))/10*(1+O$9)^A33</f>
        <v>0.93004962183013495</v>
      </c>
    </row>
    <row r="34" spans="1:19" ht="15.75" thickBot="1">
      <c r="A34" s="441">
        <v>27</v>
      </c>
      <c r="B34" s="461">
        <v>2046</v>
      </c>
      <c r="C34" s="462">
        <v>4.9944704040000003</v>
      </c>
      <c r="D34" s="573">
        <v>5.7584869059165866</v>
      </c>
      <c r="E34" s="463">
        <v>10.752957309916587</v>
      </c>
      <c r="F34" s="476"/>
      <c r="G34" s="465">
        <f t="shared" si="0"/>
        <v>1.7068864766411045</v>
      </c>
      <c r="I34" s="579">
        <v>2020</v>
      </c>
      <c r="J34" s="583">
        <v>2.9999999999999997E-4</v>
      </c>
      <c r="K34" s="584">
        <v>4.3499999999999997E-3</v>
      </c>
      <c r="L34" s="568"/>
      <c r="R34" s="422">
        <f>(INDEX($J$5:$J$9,MATCH('BCA Calculator'!$B$10,$Q$5:$Q$9,0))+INDEX($K$5:$K$9,MATCH('BCA Calculator'!$B$10,$Q$5:$Q$9,0)))/10*(1+L$9)^A34</f>
        <v>1.1880280789365263</v>
      </c>
      <c r="S34" s="460">
        <f>(INDEX($M$5:$M$9,MATCH('BCA Calculator'!$B$10,$Q$5:$Q$9,0))+INDEX($N$5:$N$9,MATCH('BCA Calculator'!$B$10,$Q$5:$Q$9,0)))/10*(1+O$9)^A34</f>
        <v>0.94865061426673747</v>
      </c>
    </row>
    <row r="35" spans="1:19" ht="15.75" thickBot="1">
      <c r="A35" s="441">
        <v>28</v>
      </c>
      <c r="B35" s="461">
        <v>2047</v>
      </c>
      <c r="C35" s="462">
        <v>4.9944704040000003</v>
      </c>
      <c r="D35" s="573">
        <v>5.7584869059165866</v>
      </c>
      <c r="E35" s="463">
        <v>10.752957309916587</v>
      </c>
      <c r="F35" s="476"/>
      <c r="G35" s="465">
        <f t="shared" si="0"/>
        <v>1.7410242061739269</v>
      </c>
      <c r="I35" s="579">
        <v>2021</v>
      </c>
      <c r="J35" s="583">
        <v>2.9999999999999997E-4</v>
      </c>
      <c r="K35" s="584">
        <v>4.3499999999999997E-3</v>
      </c>
      <c r="L35" s="568"/>
      <c r="R35" s="422">
        <f>(INDEX($J$5:$J$9,MATCH('BCA Calculator'!$B$10,$Q$5:$Q$9,0))+INDEX($K$5:$K$9,MATCH('BCA Calculator'!$B$10,$Q$5:$Q$9,0)))/10*(1+L$9)^A35</f>
        <v>1.2117886405152571</v>
      </c>
      <c r="S35" s="460">
        <f>(INDEX($M$5:$M$9,MATCH('BCA Calculator'!$B$10,$Q$5:$Q$9,0))+INDEX($N$5:$N$9,MATCH('BCA Calculator'!$B$10,$Q$5:$Q$9,0)))/10*(1+O$9)^A35</f>
        <v>0.96762362655207246</v>
      </c>
    </row>
    <row r="36" spans="1:19" ht="15.75" thickBot="1">
      <c r="A36" s="441">
        <v>29</v>
      </c>
      <c r="B36" s="461">
        <v>2048</v>
      </c>
      <c r="C36" s="462">
        <v>4.9944704040000003</v>
      </c>
      <c r="D36" s="573">
        <v>5.7584869059165866</v>
      </c>
      <c r="E36" s="463">
        <v>10.752957309916587</v>
      </c>
      <c r="F36" s="476"/>
      <c r="G36" s="465">
        <f t="shared" si="0"/>
        <v>1.7758446902974052</v>
      </c>
      <c r="I36" s="579">
        <v>2022</v>
      </c>
      <c r="J36" s="583">
        <v>2.9999999999999997E-4</v>
      </c>
      <c r="K36" s="584">
        <v>4.3499999999999997E-3</v>
      </c>
      <c r="L36" s="568"/>
      <c r="R36" s="422">
        <f>(INDEX($J$5:$J$9,MATCH('BCA Calculator'!$B$10,$Q$5:$Q$9,0))+INDEX($K$5:$K$9,MATCH('BCA Calculator'!$B$10,$Q$5:$Q$9,0)))/10*(1+L$9)^A36</f>
        <v>1.236024413325562</v>
      </c>
      <c r="S36" s="460">
        <f>(INDEX($M$5:$M$9,MATCH('BCA Calculator'!$B$10,$Q$5:$Q$9,0))+INDEX($N$5:$N$9,MATCH('BCA Calculator'!$B$10,$Q$5:$Q$9,0)))/10*(1+O$9)^A36</f>
        <v>0.98697609908311368</v>
      </c>
    </row>
    <row r="37" spans="1:19" ht="15.75" thickBot="1">
      <c r="A37" s="441">
        <v>30</v>
      </c>
      <c r="B37" s="461">
        <v>2049</v>
      </c>
      <c r="C37" s="462">
        <v>4.9944704040000003</v>
      </c>
      <c r="D37" s="573">
        <v>5.7584869059165866</v>
      </c>
      <c r="E37" s="463">
        <v>10.752957309916587</v>
      </c>
      <c r="F37" s="476"/>
      <c r="G37" s="465">
        <f t="shared" si="0"/>
        <v>1.8113615841033535</v>
      </c>
      <c r="I37" s="579">
        <v>2023</v>
      </c>
      <c r="J37" s="583">
        <v>2.9999999999999997E-4</v>
      </c>
      <c r="K37" s="584">
        <v>4.3499999999999997E-3</v>
      </c>
      <c r="L37" s="568"/>
      <c r="R37" s="422">
        <f>(INDEX($J$5:$J$9,MATCH('BCA Calculator'!$B$10,$Q$5:$Q$9,0))+INDEX($K$5:$K$9,MATCH('BCA Calculator'!$B$10,$Q$5:$Q$9,0)))/10*(1+L$9)^A37</f>
        <v>1.2607449015920733</v>
      </c>
      <c r="S37" s="460">
        <f>(INDEX($M$5:$M$9,MATCH('BCA Calculator'!$B$10,$Q$5:$Q$9,0))+INDEX($N$5:$N$9,MATCH('BCA Calculator'!$B$10,$Q$5:$Q$9,0)))/10*(1+O$9)^A37</f>
        <v>1.0067156210647761</v>
      </c>
    </row>
    <row r="38" spans="1:19" ht="15.75" thickBot="1">
      <c r="A38" s="441">
        <v>31</v>
      </c>
      <c r="B38" s="461">
        <v>2050</v>
      </c>
      <c r="C38" s="462">
        <v>4.9944704040000003</v>
      </c>
      <c r="D38" s="573">
        <v>5.7584869059165866</v>
      </c>
      <c r="E38" s="463">
        <v>10.752957309916587</v>
      </c>
      <c r="F38" s="580"/>
      <c r="G38" s="465">
        <f t="shared" si="0"/>
        <v>1.8475888157854201</v>
      </c>
      <c r="I38" s="579">
        <v>2024</v>
      </c>
      <c r="J38" s="583">
        <v>2.9999999999999997E-4</v>
      </c>
      <c r="K38" s="584">
        <v>4.3499999999999997E-3</v>
      </c>
      <c r="L38" s="568"/>
      <c r="R38" s="422">
        <f>(INDEX($J$5:$J$9,MATCH('BCA Calculator'!$B$10,$Q$5:$Q$9,0))+INDEX($K$5:$K$9,MATCH('BCA Calculator'!$B$10,$Q$5:$Q$9,0)))/10*(1+L$9)^A38</f>
        <v>1.2859597996239145</v>
      </c>
      <c r="S38" s="460">
        <f>(INDEX($M$5:$M$9,MATCH('BCA Calculator'!$B$10,$Q$5:$Q$9,0))+INDEX($N$5:$N$9,MATCH('BCA Calculator'!$B$10,$Q$5:$Q$9,0)))/10*(1+O$9)^A38</f>
        <v>1.0268499334860715</v>
      </c>
    </row>
    <row r="39" spans="1:19" ht="15.75" thickBot="1">
      <c r="A39" s="486">
        <f t="shared" ref="A39:A49" si="2">A38+1</f>
        <v>32</v>
      </c>
      <c r="B39" s="487">
        <f t="shared" ref="B39:B49" si="3">B38+1</f>
        <v>2051</v>
      </c>
      <c r="C39" s="488">
        <f t="shared" ref="C39:C49" si="4">C38</f>
        <v>4.9944704040000003</v>
      </c>
      <c r="D39" s="488">
        <f t="shared" ref="D39:D49" si="5">D38</f>
        <v>5.7584869059165866</v>
      </c>
      <c r="E39" s="489">
        <f t="shared" ref="E39:E49" si="6">E38</f>
        <v>10.752957309916587</v>
      </c>
      <c r="F39" s="490"/>
      <c r="G39" s="491">
        <f t="shared" si="0"/>
        <v>1.8845405921011289</v>
      </c>
      <c r="H39" s="443" t="s">
        <v>2417</v>
      </c>
      <c r="I39" s="581">
        <v>2025</v>
      </c>
      <c r="J39" s="585">
        <v>2.9999999999999997E-4</v>
      </c>
      <c r="K39" s="586">
        <v>4.3499999999999997E-3</v>
      </c>
      <c r="L39" s="568"/>
      <c r="R39" s="422">
        <f>(INDEX($J$5:$J$9,MATCH('BCA Calculator'!$B$10,$Q$5:$Q$9,0))+INDEX($K$5:$K$9,MATCH('BCA Calculator'!$B$10,$Q$5:$Q$9,0)))/10*(1+L$9)^A39</f>
        <v>1.311678995616393</v>
      </c>
      <c r="S39" s="460">
        <f>(INDEX($M$5:$M$9,MATCH('BCA Calculator'!$B$10,$Q$5:$Q$9,0))+INDEX($N$5:$N$9,MATCH('BCA Calculator'!$B$10,$Q$5:$Q$9,0)))/10*(1+O$9)^A39</f>
        <v>1.0473869321557929</v>
      </c>
    </row>
    <row r="40" spans="1:19" ht="15.75" thickBot="1">
      <c r="A40" s="441">
        <f t="shared" si="2"/>
        <v>33</v>
      </c>
      <c r="B40" s="461">
        <f t="shared" si="3"/>
        <v>2052</v>
      </c>
      <c r="C40" s="462">
        <f t="shared" si="4"/>
        <v>4.9944704040000003</v>
      </c>
      <c r="D40" s="462">
        <f t="shared" si="5"/>
        <v>5.7584869059165866</v>
      </c>
      <c r="E40" s="492">
        <f t="shared" si="6"/>
        <v>10.752957309916587</v>
      </c>
      <c r="F40" s="580"/>
      <c r="G40" s="465">
        <f t="shared" si="0"/>
        <v>1.9222314039431516</v>
      </c>
      <c r="I40" s="568"/>
      <c r="J40" s="587"/>
      <c r="K40" s="587"/>
      <c r="L40" s="568"/>
      <c r="R40" s="422">
        <f>(INDEX($J$5:$J$9,MATCH('BCA Calculator'!$B$10,$Q$5:$Q$9,0))+INDEX($K$5:$K$9,MATCH('BCA Calculator'!$B$10,$Q$5:$Q$9,0)))/10*(1+L$9)^A40</f>
        <v>1.3379125755287211</v>
      </c>
      <c r="S40" s="460">
        <f>(INDEX($M$5:$M$9,MATCH('BCA Calculator'!$B$10,$Q$5:$Q$9,0))+INDEX($N$5:$N$9,MATCH('BCA Calculator'!$B$10,$Q$5:$Q$9,0)))/10*(1+O$9)^A40</f>
        <v>1.068334670798909</v>
      </c>
    </row>
    <row r="41" spans="1:19" ht="52.5" thickBot="1">
      <c r="A41" s="441">
        <f t="shared" si="2"/>
        <v>34</v>
      </c>
      <c r="B41" s="461">
        <f t="shared" si="3"/>
        <v>2053</v>
      </c>
      <c r="C41" s="462">
        <f t="shared" si="4"/>
        <v>4.9944704040000003</v>
      </c>
      <c r="D41" s="462">
        <f t="shared" si="5"/>
        <v>5.7584869059165866</v>
      </c>
      <c r="E41" s="492">
        <f t="shared" si="6"/>
        <v>10.752957309916587</v>
      </c>
      <c r="F41" s="580"/>
      <c r="G41" s="465">
        <f t="shared" si="0"/>
        <v>1.9606760320220145</v>
      </c>
      <c r="I41" s="568" t="s">
        <v>2409</v>
      </c>
      <c r="J41" s="588" t="s">
        <v>142</v>
      </c>
      <c r="K41" s="589" t="s">
        <v>2418</v>
      </c>
      <c r="L41" s="590" t="s">
        <v>2419</v>
      </c>
      <c r="R41" s="422">
        <f>(INDEX($J$5:$J$9,MATCH('BCA Calculator'!$B$10,$Q$5:$Q$9,0))+INDEX($K$5:$K$9,MATCH('BCA Calculator'!$B$10,$Q$5:$Q$9,0)))/10*(1+L$9)^A41</f>
        <v>1.3646708270392953</v>
      </c>
      <c r="S41" s="460">
        <f>(INDEX($M$5:$M$9,MATCH('BCA Calculator'!$B$10,$Q$5:$Q$9,0))+INDEX($N$5:$N$9,MATCH('BCA Calculator'!$B$10,$Q$5:$Q$9,0)))/10*(1+O$9)^A41</f>
        <v>1.0897013642148869</v>
      </c>
    </row>
    <row r="42" spans="1:19" ht="52.5" thickBot="1">
      <c r="A42" s="441">
        <f t="shared" si="2"/>
        <v>35</v>
      </c>
      <c r="B42" s="461">
        <f t="shared" si="3"/>
        <v>2054</v>
      </c>
      <c r="C42" s="462">
        <f t="shared" si="4"/>
        <v>4.9944704040000003</v>
      </c>
      <c r="D42" s="462">
        <f t="shared" si="5"/>
        <v>5.7584869059165866</v>
      </c>
      <c r="E42" s="492">
        <f t="shared" si="6"/>
        <v>10.752957309916587</v>
      </c>
      <c r="F42" s="580"/>
      <c r="G42" s="465">
        <f t="shared" si="0"/>
        <v>1.9998895526624547</v>
      </c>
      <c r="I42" s="568"/>
      <c r="J42" s="588" t="s">
        <v>129</v>
      </c>
      <c r="K42" s="589" t="s">
        <v>2420</v>
      </c>
      <c r="L42" s="590" t="s">
        <v>2421</v>
      </c>
      <c r="R42" s="422">
        <f>(INDEX($J$5:$J$9,MATCH('BCA Calculator'!$B$10,$Q$5:$Q$9,0))+INDEX($K$5:$K$9,MATCH('BCA Calculator'!$B$10,$Q$5:$Q$9,0)))/10*(1+L$9)^A42</f>
        <v>1.3919642435800812</v>
      </c>
      <c r="S42" s="460">
        <f>(INDEX($M$5:$M$9,MATCH('BCA Calculator'!$B$10,$Q$5:$Q$9,0))+INDEX($N$5:$N$9,MATCH('BCA Calculator'!$B$10,$Q$5:$Q$9,0)))/10*(1+O$9)^A42</f>
        <v>1.1114953914991847</v>
      </c>
    </row>
    <row r="43" spans="1:19" ht="15.75" thickBot="1">
      <c r="A43" s="441">
        <f t="shared" si="2"/>
        <v>36</v>
      </c>
      <c r="B43" s="461">
        <f t="shared" si="3"/>
        <v>2055</v>
      </c>
      <c r="C43" s="462">
        <f t="shared" si="4"/>
        <v>4.9944704040000003</v>
      </c>
      <c r="D43" s="462">
        <f t="shared" si="5"/>
        <v>5.7584869059165866</v>
      </c>
      <c r="E43" s="492">
        <f t="shared" si="6"/>
        <v>10.752957309916587</v>
      </c>
      <c r="F43" s="580"/>
      <c r="G43" s="465">
        <f t="shared" si="0"/>
        <v>2.0398873437157037</v>
      </c>
      <c r="R43" s="422">
        <f>(INDEX($J$5:$J$9,MATCH('BCA Calculator'!$B$10,$Q$5:$Q$9,0))+INDEX($K$5:$K$9,MATCH('BCA Calculator'!$B$10,$Q$5:$Q$9,0)))/10*(1+L$9)^A43</f>
        <v>1.4198035284516828</v>
      </c>
      <c r="S43" s="460">
        <f>(INDEX($M$5:$M$9,MATCH('BCA Calculator'!$B$10,$Q$5:$Q$9,0))+INDEX($N$5:$N$9,MATCH('BCA Calculator'!$B$10,$Q$5:$Q$9,0)))/10*(1+O$9)^A43</f>
        <v>1.1337252993291684</v>
      </c>
    </row>
    <row r="44" spans="1:19" ht="18.75" thickBot="1">
      <c r="A44" s="441">
        <f t="shared" si="2"/>
        <v>37</v>
      </c>
      <c r="B44" s="461">
        <f t="shared" si="3"/>
        <v>2056</v>
      </c>
      <c r="C44" s="462">
        <f t="shared" si="4"/>
        <v>4.9944704040000003</v>
      </c>
      <c r="D44" s="462">
        <f t="shared" si="5"/>
        <v>5.7584869059165866</v>
      </c>
      <c r="E44" s="492">
        <f t="shared" si="6"/>
        <v>10.752957309916587</v>
      </c>
      <c r="F44" s="580"/>
      <c r="G44" s="465">
        <f t="shared" si="0"/>
        <v>2.080685090590018</v>
      </c>
      <c r="I44" s="482" t="s">
        <v>2370</v>
      </c>
      <c r="J44" s="483">
        <v>0.02</v>
      </c>
      <c r="K44" s="484"/>
      <c r="R44" s="422">
        <f>(INDEX($J$5:$J$9,MATCH('BCA Calculator'!$B$10,$Q$5:$Q$9,0))+INDEX($K$5:$K$9,MATCH('BCA Calculator'!$B$10,$Q$5:$Q$9,0)))/10*(1+L$9)^A44</f>
        <v>1.4481995990207166</v>
      </c>
      <c r="S44" s="460">
        <f>(INDEX($M$5:$M$9,MATCH('BCA Calculator'!$B$10,$Q$5:$Q$9,0))+INDEX($N$5:$N$9,MATCH('BCA Calculator'!$B$10,$Q$5:$Q$9,0)))/10*(1+O$9)^A44</f>
        <v>1.1563998053157518</v>
      </c>
    </row>
    <row r="45" spans="1:19" ht="15.75" thickBot="1">
      <c r="A45" s="441">
        <f t="shared" si="2"/>
        <v>38</v>
      </c>
      <c r="B45" s="461">
        <f t="shared" si="3"/>
        <v>2057</v>
      </c>
      <c r="C45" s="462">
        <f t="shared" si="4"/>
        <v>4.9944704040000003</v>
      </c>
      <c r="D45" s="462">
        <f t="shared" si="5"/>
        <v>5.7584869059165866</v>
      </c>
      <c r="E45" s="492">
        <f t="shared" si="6"/>
        <v>10.752957309916587</v>
      </c>
      <c r="F45" s="580"/>
      <c r="G45" s="465">
        <f t="shared" si="0"/>
        <v>2.1222987924018186</v>
      </c>
      <c r="I45" s="443" t="s">
        <v>2409</v>
      </c>
      <c r="J45" s="443" t="s">
        <v>2422</v>
      </c>
      <c r="R45" s="422">
        <f>(INDEX($J$5:$J$9,MATCH('BCA Calculator'!$B$10,$Q$5:$Q$9,0))+INDEX($K$5:$K$9,MATCH('BCA Calculator'!$B$10,$Q$5:$Q$9,0)))/10*(1+L$9)^A45</f>
        <v>1.4771635910011311</v>
      </c>
      <c r="S45" s="460">
        <f>(INDEX($M$5:$M$9,MATCH('BCA Calculator'!$B$10,$Q$5:$Q$9,0))+INDEX($N$5:$N$9,MATCH('BCA Calculator'!$B$10,$Q$5:$Q$9,0)))/10*(1+O$9)^A45</f>
        <v>1.1795278014220671</v>
      </c>
    </row>
    <row r="46" spans="1:19" ht="15.75" thickBot="1">
      <c r="A46" s="441">
        <f t="shared" si="2"/>
        <v>39</v>
      </c>
      <c r="B46" s="461">
        <f t="shared" si="3"/>
        <v>2058</v>
      </c>
      <c r="C46" s="462">
        <f t="shared" si="4"/>
        <v>4.9944704040000003</v>
      </c>
      <c r="D46" s="462">
        <f t="shared" si="5"/>
        <v>5.7584869059165866</v>
      </c>
      <c r="E46" s="492">
        <f t="shared" si="6"/>
        <v>10.752957309916587</v>
      </c>
      <c r="F46" s="580"/>
      <c r="G46" s="465">
        <f t="shared" si="0"/>
        <v>2.1647447682498542</v>
      </c>
      <c r="R46" s="422">
        <f>(INDEX($J$5:$J$9,MATCH('BCA Calculator'!$B$10,$Q$5:$Q$9,0))+INDEX($K$5:$K$9,MATCH('BCA Calculator'!$B$10,$Q$5:$Q$9,0)))/10*(1+L$9)^A46</f>
        <v>1.5067068628211531</v>
      </c>
      <c r="S46" s="460">
        <f>(INDEX($M$5:$M$9,MATCH('BCA Calculator'!$B$10,$Q$5:$Q$9,0))+INDEX($N$5:$N$9,MATCH('BCA Calculator'!$B$10,$Q$5:$Q$9,0)))/10*(1+O$9)^A46</f>
        <v>1.203118357450508</v>
      </c>
    </row>
    <row r="47" spans="1:19" ht="15.75" thickBot="1">
      <c r="A47" s="441">
        <f t="shared" si="2"/>
        <v>40</v>
      </c>
      <c r="B47" s="461">
        <f t="shared" si="3"/>
        <v>2059</v>
      </c>
      <c r="C47" s="462">
        <f t="shared" si="4"/>
        <v>4.9944704040000003</v>
      </c>
      <c r="D47" s="462">
        <f t="shared" si="5"/>
        <v>5.7584869059165866</v>
      </c>
      <c r="E47" s="492">
        <f t="shared" si="6"/>
        <v>10.752957309916587</v>
      </c>
      <c r="F47" s="580"/>
      <c r="G47" s="465">
        <f t="shared" si="0"/>
        <v>2.2080396636148518</v>
      </c>
      <c r="R47" s="422">
        <f>(INDEX($J$5:$J$9,MATCH('BCA Calculator'!$B$10,$Q$5:$Q$9,0))+INDEX($K$5:$K$9,MATCH('BCA Calculator'!$B$10,$Q$5:$Q$9,0)))/10*(1+L$9)^A47</f>
        <v>1.5368410000775765</v>
      </c>
      <c r="S47" s="460">
        <f>(INDEX($M$5:$M$9,MATCH('BCA Calculator'!$B$10,$Q$5:$Q$9,0))+INDEX($N$5:$N$9,MATCH('BCA Calculator'!$B$10,$Q$5:$Q$9,0)))/10*(1+O$9)^A47</f>
        <v>1.2271807245995183</v>
      </c>
    </row>
    <row r="48" spans="1:19" ht="15.75" thickBot="1">
      <c r="A48" s="441">
        <f t="shared" si="2"/>
        <v>41</v>
      </c>
      <c r="B48" s="461">
        <f t="shared" si="3"/>
        <v>2060</v>
      </c>
      <c r="C48" s="462">
        <f t="shared" si="4"/>
        <v>4.9944704040000003</v>
      </c>
      <c r="D48" s="462">
        <f t="shared" si="5"/>
        <v>5.7584869059165866</v>
      </c>
      <c r="E48" s="492">
        <f t="shared" si="6"/>
        <v>10.752957309916587</v>
      </c>
      <c r="F48" s="580"/>
      <c r="G48" s="465">
        <f t="shared" si="0"/>
        <v>2.2522004568871488</v>
      </c>
      <c r="R48" s="422">
        <f>(INDEX($J$5:$J$9,MATCH('BCA Calculator'!$B$10,$Q$5:$Q$9,0))+INDEX($K$5:$K$9,MATCH('BCA Calculator'!$B$10,$Q$5:$Q$9,0)))/10*(1+L$9)^A48</f>
        <v>1.5675778200791279</v>
      </c>
      <c r="S48" s="460">
        <f>(INDEX($M$5:$M$9,MATCH('BCA Calculator'!$B$10,$Q$5:$Q$9,0))+INDEX($N$5:$N$9,MATCH('BCA Calculator'!$B$10,$Q$5:$Q$9,0)))/10*(1+O$9)^A48</f>
        <v>1.2517243390915087</v>
      </c>
    </row>
    <row r="49" spans="1:19" ht="15.75" thickBot="1">
      <c r="A49" s="441">
        <f t="shared" si="2"/>
        <v>42</v>
      </c>
      <c r="B49" s="493">
        <f t="shared" si="3"/>
        <v>2061</v>
      </c>
      <c r="C49" s="494">
        <f t="shared" si="4"/>
        <v>4.9944704040000003</v>
      </c>
      <c r="D49" s="494">
        <f t="shared" si="5"/>
        <v>5.7584869059165866</v>
      </c>
      <c r="E49" s="495">
        <f t="shared" si="6"/>
        <v>10.752957309916587</v>
      </c>
      <c r="F49" s="580"/>
      <c r="G49" s="496">
        <f t="shared" si="0"/>
        <v>2.2972444660248916</v>
      </c>
      <c r="R49" s="422">
        <f>(INDEX($J$5:$J$9,MATCH('BCA Calculator'!$B$10,$Q$5:$Q$9,0))+INDEX($K$5:$K$9,MATCH('BCA Calculator'!$B$10,$Q$5:$Q$9,0)))/10*(1+L$9)^A49</f>
        <v>1.5989293764807104</v>
      </c>
      <c r="S49" s="460">
        <f>(INDEX($M$5:$M$9,MATCH('BCA Calculator'!$B$10,$Q$5:$Q$9,0))+INDEX($N$5:$N$9,MATCH('BCA Calculator'!$B$10,$Q$5:$Q$9,0)))/10*(1+O$9)^A49</f>
        <v>1.2767588258733389</v>
      </c>
    </row>
    <row r="50" spans="1:19" ht="15">
      <c r="B50" s="568" t="s">
        <v>2423</v>
      </c>
      <c r="E50" s="591"/>
    </row>
    <row r="51" spans="1:19" ht="15.75">
      <c r="B51" s="568" t="s">
        <v>2424</v>
      </c>
      <c r="E51" s="591"/>
    </row>
    <row r="54" spans="1:19">
      <c r="K54" s="485"/>
    </row>
    <row r="73" spans="3:4" ht="15">
      <c r="D73" s="587"/>
    </row>
    <row r="74" spans="3:4" ht="15">
      <c r="C74" s="587"/>
      <c r="D74" s="587"/>
    </row>
  </sheetData>
  <sheetProtection algorithmName="SHA-512" hashValue="4eUBf/0jum5Gk8yqOyJb+PjU4OyIkR+hSSVdpekLoLwPHFiHt0nDYnRhB8BDo2X3wALggoPYjBa1EDTvBRehZw==" saltValue="DayMZkp5ECd2DlJzoyb0ww==" spinCount="100000" sheet="1" selectLockedCells="1" selectUnlockedCells="1"/>
  <mergeCells count="3">
    <mergeCell ref="J3:L3"/>
    <mergeCell ref="M3:O3"/>
    <mergeCell ref="R3:S3"/>
  </mergeCells>
  <hyperlinks>
    <hyperlink ref="L41" r:id="rId1" xr:uid="{CF192CAB-ACE2-426B-A614-D3C23B8B9870}"/>
  </hyperlinks>
  <pageMargins left="0.7" right="0.7" top="0.75" bottom="0.75" header="0.3" footer="0.3"/>
  <pageSetup orientation="portrait" horizontalDpi="4294967293" verticalDpi="4294967293"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310A8-85CE-45E5-B7AC-960F0F18455F}">
  <sheetPr codeName="Sheet12">
    <tabColor theme="7" tint="0.39997558519241921"/>
  </sheetPr>
  <dimension ref="A1:V74"/>
  <sheetViews>
    <sheetView topLeftCell="A31" workbookViewId="0">
      <selection activeCell="L24" sqref="L24"/>
    </sheetView>
  </sheetViews>
  <sheetFormatPr defaultColWidth="8.5703125" defaultRowHeight="12.75"/>
  <cols>
    <col min="1" max="1" width="4.5703125" style="441" customWidth="1"/>
    <col min="2" max="8" width="11.42578125" style="443" customWidth="1"/>
    <col min="9" max="9" width="8.5703125" style="443"/>
    <col min="10" max="10" width="12" style="443" customWidth="1"/>
    <col min="11" max="11" width="8.5703125" style="443"/>
    <col min="12" max="12" width="18" style="443" customWidth="1"/>
    <col min="13" max="18" width="12.42578125" style="443" customWidth="1"/>
    <col min="19" max="19" width="8.5703125" style="443"/>
    <col min="20" max="20" width="24.85546875" style="443" customWidth="1"/>
    <col min="21" max="16384" width="8.5703125" style="443"/>
  </cols>
  <sheetData>
    <row r="1" spans="1:22" ht="18">
      <c r="B1" s="442" t="s">
        <v>2398</v>
      </c>
    </row>
    <row r="2" spans="1:22" ht="13.5" thickBot="1"/>
    <row r="3" spans="1:22" ht="15.75" thickBot="1">
      <c r="B3" s="937" t="s">
        <v>129</v>
      </c>
      <c r="C3" s="938"/>
      <c r="D3" s="938"/>
      <c r="E3" s="939"/>
      <c r="G3" s="937" t="s">
        <v>142</v>
      </c>
      <c r="H3" s="938"/>
      <c r="I3" s="938"/>
      <c r="J3" s="939"/>
      <c r="L3" s="444"/>
      <c r="M3" s="931" t="s">
        <v>129</v>
      </c>
      <c r="N3" s="932"/>
      <c r="O3" s="933"/>
      <c r="P3" s="934" t="s">
        <v>142</v>
      </c>
      <c r="Q3" s="935"/>
      <c r="R3" s="936"/>
      <c r="U3" s="930" t="s">
        <v>2340</v>
      </c>
      <c r="V3" s="930"/>
    </row>
    <row r="4" spans="1:22" ht="60.75" thickBot="1">
      <c r="B4" s="445" t="s">
        <v>2336</v>
      </c>
      <c r="C4" s="446" t="s">
        <v>2399</v>
      </c>
      <c r="D4" s="446" t="s">
        <v>2400</v>
      </c>
      <c r="E4" s="447" t="s">
        <v>2401</v>
      </c>
      <c r="F4" s="670"/>
      <c r="G4" s="445" t="s">
        <v>2336</v>
      </c>
      <c r="H4" s="446" t="s">
        <v>2399</v>
      </c>
      <c r="I4" s="446" t="s">
        <v>2400</v>
      </c>
      <c r="J4" s="447" t="s">
        <v>2401</v>
      </c>
      <c r="L4" s="449" t="s">
        <v>2403</v>
      </c>
      <c r="M4" s="450" t="s">
        <v>2404</v>
      </c>
      <c r="N4" s="450" t="s">
        <v>2405</v>
      </c>
      <c r="O4" s="450" t="s">
        <v>2354</v>
      </c>
      <c r="P4" s="451" t="s">
        <v>2404</v>
      </c>
      <c r="Q4" s="450" t="s">
        <v>2405</v>
      </c>
      <c r="R4" s="452" t="s">
        <v>2354</v>
      </c>
      <c r="T4" s="372" t="s">
        <v>2355</v>
      </c>
      <c r="U4" s="373" t="s">
        <v>2406</v>
      </c>
      <c r="V4" s="373" t="s">
        <v>2407</v>
      </c>
    </row>
    <row r="5" spans="1:22" ht="15.75" thickBot="1">
      <c r="A5" s="441">
        <v>0</v>
      </c>
      <c r="B5" s="453">
        <v>2017</v>
      </c>
      <c r="C5" s="454"/>
      <c r="D5" s="455"/>
      <c r="E5" s="456"/>
      <c r="F5" s="469"/>
      <c r="G5" s="453">
        <v>2017</v>
      </c>
      <c r="H5" s="454"/>
      <c r="I5" s="455"/>
      <c r="J5" s="456"/>
      <c r="L5" s="444" t="s">
        <v>2234</v>
      </c>
      <c r="M5" s="458" t="s">
        <v>2144</v>
      </c>
      <c r="N5" s="458" t="s">
        <v>2144</v>
      </c>
      <c r="O5" s="458" t="s">
        <v>2144</v>
      </c>
      <c r="P5" s="458" t="s">
        <v>2144</v>
      </c>
      <c r="Q5" s="458" t="s">
        <v>2144</v>
      </c>
      <c r="R5" s="458" t="s">
        <v>2144</v>
      </c>
      <c r="T5" s="358" t="s">
        <v>2234</v>
      </c>
      <c r="U5" s="422" t="e">
        <f>(INDEX($M$5:$M$9,MATCH('BCA Calculator'!$B$10,$T$5:$T$9,0))+INDEX($N$5:$N$9,MATCH('BCA Calculator'!$B$10,$T$5:$T$9,0)))/10*(1+O$9)^A5</f>
        <v>#VALUE!</v>
      </c>
      <c r="V5" s="460" t="e">
        <f>(INDEX($P$5:$P$9,MATCH('BCA Calculator'!$B$10,$T$5:$T$9,0))+INDEX($Q$5:$Q$9,MATCH('BCA Calculator'!$B$10,$T$5:$T$9,0)))/10*(1+R$9)^A5</f>
        <v>#VALUE!</v>
      </c>
    </row>
    <row r="6" spans="1:22" ht="15.75" thickBot="1">
      <c r="A6" s="441">
        <v>0</v>
      </c>
      <c r="B6" s="461">
        <v>2018</v>
      </c>
      <c r="C6" s="462"/>
      <c r="D6" s="573">
        <v>3.069011387125427</v>
      </c>
      <c r="E6" s="463"/>
      <c r="F6" s="469"/>
      <c r="G6" s="461">
        <v>2018</v>
      </c>
      <c r="H6" s="462"/>
      <c r="I6" s="573">
        <v>3.069011387125427</v>
      </c>
      <c r="J6" s="463"/>
      <c r="L6" s="466" t="s">
        <v>2288</v>
      </c>
      <c r="M6" s="458" t="s">
        <v>2144</v>
      </c>
      <c r="N6" s="458" t="s">
        <v>2144</v>
      </c>
      <c r="O6" s="458" t="s">
        <v>2144</v>
      </c>
      <c r="P6" s="458" t="s">
        <v>2144</v>
      </c>
      <c r="Q6" s="458" t="s">
        <v>2144</v>
      </c>
      <c r="R6" s="458" t="s">
        <v>2144</v>
      </c>
      <c r="T6" s="338" t="s">
        <v>2288</v>
      </c>
      <c r="U6" s="422" t="e">
        <f>(INDEX($M$5:$M$9,MATCH('BCA Calculator'!$B$10,$T$5:$T$9,0))+INDEX($N$5:$N$9,MATCH('BCA Calculator'!$B$10,$T$5:$T$9,0)))/10*(1+O$9)^A6</f>
        <v>#VALUE!</v>
      </c>
      <c r="V6" s="460" t="e">
        <f>(INDEX($P$5:$P$9,MATCH('BCA Calculator'!$B$10,$T$5:$T$9,0))+INDEX($Q$5:$Q$9,MATCH('BCA Calculator'!$B$10,$T$5:$T$9,0)))/10*(1+R$9)^A6</f>
        <v>#VALUE!</v>
      </c>
    </row>
    <row r="7" spans="1:22" ht="15.75" thickBot="1">
      <c r="A7" s="441">
        <v>0</v>
      </c>
      <c r="B7" s="461">
        <v>2019</v>
      </c>
      <c r="C7" s="462">
        <v>22.077874901800509</v>
      </c>
      <c r="D7" s="573">
        <v>3.1183458076421857</v>
      </c>
      <c r="E7" s="463">
        <f t="shared" ref="E7:E49" si="0">SUM(C7:D7)</f>
        <v>25.196220709442695</v>
      </c>
      <c r="F7" s="469"/>
      <c r="G7" s="461">
        <v>2019</v>
      </c>
      <c r="H7" s="462">
        <v>22.34539042917006</v>
      </c>
      <c r="I7" s="573">
        <v>3.1183458076421857</v>
      </c>
      <c r="J7" s="463">
        <f t="shared" ref="J7:J49" si="1">SUM(H7:I7)</f>
        <v>25.463736236812245</v>
      </c>
      <c r="K7" s="469"/>
      <c r="L7" s="466" t="s">
        <v>2408</v>
      </c>
      <c r="M7" s="458" t="s">
        <v>2144</v>
      </c>
      <c r="N7" s="458" t="s">
        <v>2144</v>
      </c>
      <c r="O7" s="458" t="s">
        <v>2144</v>
      </c>
      <c r="P7" s="458" t="s">
        <v>2144</v>
      </c>
      <c r="Q7" s="458" t="s">
        <v>2144</v>
      </c>
      <c r="R7" s="458" t="s">
        <v>2144</v>
      </c>
      <c r="T7" s="338" t="s">
        <v>2286</v>
      </c>
      <c r="U7" s="422" t="e">
        <f>(INDEX($M$5:$M$9,MATCH('BCA Calculator'!$B$10,$T$5:$T$9,0))+INDEX($N$5:$N$9,MATCH('BCA Calculator'!$B$10,$T$5:$T$9,0)))/10*(1+O$9)^A7</f>
        <v>#VALUE!</v>
      </c>
      <c r="V7" s="460" t="e">
        <f>(INDEX($P$5:$P$9,MATCH('BCA Calculator'!$B$10,$T$5:$T$9,0))+INDEX($Q$5:$Q$9,MATCH('BCA Calculator'!$B$10,$T$5:$T$9,0)))/10*(1+R$9)^A7</f>
        <v>#VALUE!</v>
      </c>
    </row>
    <row r="8" spans="1:22" ht="15.75" thickBot="1">
      <c r="A8" s="441">
        <v>1</v>
      </c>
      <c r="B8" s="461">
        <v>2020</v>
      </c>
      <c r="C8" s="462">
        <v>21.534181707671667</v>
      </c>
      <c r="D8" s="573">
        <v>3.1657697921026711</v>
      </c>
      <c r="E8" s="463">
        <f t="shared" si="0"/>
        <v>24.69995149977434</v>
      </c>
      <c r="F8" s="469"/>
      <c r="G8" s="461">
        <v>2020</v>
      </c>
      <c r="H8" s="462">
        <v>21.795109355899697</v>
      </c>
      <c r="I8" s="573">
        <v>3.1657697921026711</v>
      </c>
      <c r="J8" s="463">
        <f t="shared" si="1"/>
        <v>24.96087914800237</v>
      </c>
      <c r="L8" s="466" t="s">
        <v>2277</v>
      </c>
      <c r="M8" s="458" t="s">
        <v>2144</v>
      </c>
      <c r="N8" s="458" t="s">
        <v>2144</v>
      </c>
      <c r="O8" s="458" t="s">
        <v>2144</v>
      </c>
      <c r="P8" s="458" t="s">
        <v>2144</v>
      </c>
      <c r="Q8" s="458" t="s">
        <v>2144</v>
      </c>
      <c r="R8" s="458" t="s">
        <v>2144</v>
      </c>
      <c r="T8" s="338" t="s">
        <v>2277</v>
      </c>
      <c r="U8" s="422" t="e">
        <f>(INDEX($M$5:$M$9,MATCH('BCA Calculator'!$B$10,$T$5:$T$9,0))+INDEX($N$5:$N$9,MATCH('BCA Calculator'!$B$10,$T$5:$T$9,0)))/10*(1+O$9)^A8</f>
        <v>#VALUE!</v>
      </c>
      <c r="V8" s="460" t="e">
        <f>(INDEX($P$5:$P$9,MATCH('BCA Calculator'!$B$10,$T$5:$T$9,0))+INDEX($Q$5:$Q$9,MATCH('BCA Calculator'!$B$10,$T$5:$T$9,0)))/10*(1+R$9)^A8</f>
        <v>#VALUE!</v>
      </c>
    </row>
    <row r="9" spans="1:22" ht="15.75" thickBot="1">
      <c r="A9" s="441">
        <v>2</v>
      </c>
      <c r="B9" s="461">
        <v>2021</v>
      </c>
      <c r="C9" s="462">
        <v>21.945880752090378</v>
      </c>
      <c r="D9" s="573">
        <v>3.2093108844034934</v>
      </c>
      <c r="E9" s="463">
        <f t="shared" si="0"/>
        <v>25.155191636493871</v>
      </c>
      <c r="F9" s="469"/>
      <c r="G9" s="461">
        <v>2021</v>
      </c>
      <c r="H9" s="462">
        <v>22.21179691880015</v>
      </c>
      <c r="I9" s="573">
        <v>3.2093108844034934</v>
      </c>
      <c r="J9" s="463">
        <f t="shared" si="1"/>
        <v>25.421107803203643</v>
      </c>
      <c r="L9" s="471" t="s">
        <v>2284</v>
      </c>
      <c r="M9" s="458" t="s">
        <v>2144</v>
      </c>
      <c r="N9" s="458" t="s">
        <v>2144</v>
      </c>
      <c r="O9" s="458" t="s">
        <v>2144</v>
      </c>
      <c r="P9" s="458" t="s">
        <v>2144</v>
      </c>
      <c r="Q9" s="458" t="s">
        <v>2144</v>
      </c>
      <c r="R9" s="458" t="s">
        <v>2144</v>
      </c>
      <c r="T9" s="338" t="s">
        <v>2284</v>
      </c>
      <c r="U9" s="422" t="e">
        <f>(INDEX($M$5:$M$9,MATCH('BCA Calculator'!$B$10,$T$5:$T$9,0))+INDEX($N$5:$N$9,MATCH('BCA Calculator'!$B$10,$T$5:$T$9,0)))/10*(1+O$9)^A9</f>
        <v>#VALUE!</v>
      </c>
      <c r="V9" s="460" t="e">
        <f>(INDEX($P$5:$P$9,MATCH('BCA Calculator'!$B$10,$T$5:$T$9,0))+INDEX($Q$5:$Q$9,MATCH('BCA Calculator'!$B$10,$T$5:$T$9,0)))/10*(1+R$9)^A9</f>
        <v>#VALUE!</v>
      </c>
    </row>
    <row r="10" spans="1:22" ht="15.75" thickBot="1">
      <c r="A10" s="441">
        <v>3</v>
      </c>
      <c r="B10" s="461">
        <v>2022</v>
      </c>
      <c r="C10" s="462">
        <v>22.595699925474282</v>
      </c>
      <c r="D10" s="573">
        <v>3.254486027142633</v>
      </c>
      <c r="E10" s="463">
        <f t="shared" si="0"/>
        <v>25.850185952616915</v>
      </c>
      <c r="F10" s="469"/>
      <c r="G10" s="461">
        <v>2022</v>
      </c>
      <c r="H10" s="462">
        <v>22.869489889804335</v>
      </c>
      <c r="I10" s="573">
        <v>3.254486027142633</v>
      </c>
      <c r="J10" s="463">
        <f t="shared" si="1"/>
        <v>26.123975916946968</v>
      </c>
      <c r="L10" s="443" t="s">
        <v>2409</v>
      </c>
      <c r="U10" s="422" t="e">
        <f>(INDEX($M$5:$M$9,MATCH('BCA Calculator'!$B$10,$T$5:$T$9,0))+INDEX($N$5:$N$9,MATCH('BCA Calculator'!$B$10,$T$5:$T$9,0)))/10*(1+O$9)^A10</f>
        <v>#VALUE!</v>
      </c>
      <c r="V10" s="460" t="e">
        <f>(INDEX($P$5:$P$9,MATCH('BCA Calculator'!$B$10,$T$5:$T$9,0))+INDEX($Q$5:$Q$9,MATCH('BCA Calculator'!$B$10,$T$5:$T$9,0)))/10*(1+R$9)^A10</f>
        <v>#VALUE!</v>
      </c>
    </row>
    <row r="11" spans="1:22" ht="15.75" thickBot="1">
      <c r="A11" s="441">
        <v>4</v>
      </c>
      <c r="B11" s="461">
        <v>2023</v>
      </c>
      <c r="C11" s="462">
        <v>23.079371388933861</v>
      </c>
      <c r="D11" s="573">
        <v>3.3013295353792951</v>
      </c>
      <c r="E11" s="463">
        <f t="shared" si="0"/>
        <v>26.380700924313157</v>
      </c>
      <c r="F11" s="469"/>
      <c r="G11" s="461">
        <v>2023</v>
      </c>
      <c r="H11" s="462">
        <v>23.359021954757331</v>
      </c>
      <c r="I11" s="573">
        <v>3.3013295353792951</v>
      </c>
      <c r="J11" s="463">
        <f t="shared" si="1"/>
        <v>26.660351490136627</v>
      </c>
      <c r="U11" s="422" t="e">
        <f>(INDEX($M$5:$M$9,MATCH('BCA Calculator'!$B$10,$T$5:$T$9,0))+INDEX($N$5:$N$9,MATCH('BCA Calculator'!$B$10,$T$5:$T$9,0)))/10*(1+O$9)^A11</f>
        <v>#VALUE!</v>
      </c>
      <c r="V11" s="460" t="e">
        <f>(INDEX($P$5:$P$9,MATCH('BCA Calculator'!$B$10,$T$5:$T$9,0))+INDEX($Q$5:$Q$9,MATCH('BCA Calculator'!$B$10,$T$5:$T$9,0)))/10*(1+R$9)^A11</f>
        <v>#VALUE!</v>
      </c>
    </row>
    <row r="12" spans="1:22" ht="15.75" thickBot="1">
      <c r="A12" s="441">
        <v>5</v>
      </c>
      <c r="B12" s="461">
        <v>2024</v>
      </c>
      <c r="C12" s="462">
        <v>23.831365199742464</v>
      </c>
      <c r="D12" s="573">
        <v>3.3315072781222601</v>
      </c>
      <c r="E12" s="463">
        <f t="shared" si="0"/>
        <v>27.162872477864724</v>
      </c>
      <c r="F12" s="469"/>
      <c r="G12" s="461">
        <v>2024</v>
      </c>
      <c r="H12" s="462">
        <v>24.120127603628784</v>
      </c>
      <c r="I12" s="573">
        <v>3.3315072781222601</v>
      </c>
      <c r="J12" s="463">
        <f t="shared" si="1"/>
        <v>27.451634881751044</v>
      </c>
      <c r="U12" s="422" t="e">
        <f>(INDEX($M$5:$M$9,MATCH('BCA Calculator'!$B$10,$T$5:$T$9,0))+INDEX($N$5:$N$9,MATCH('BCA Calculator'!$B$10,$T$5:$T$9,0)))/10*(1+O$9)^A12</f>
        <v>#VALUE!</v>
      </c>
      <c r="V12" s="460" t="e">
        <f>(INDEX($P$5:$P$9,MATCH('BCA Calculator'!$B$10,$T$5:$T$9,0))+INDEX($Q$5:$Q$9,MATCH('BCA Calculator'!$B$10,$T$5:$T$9,0)))/10*(1+R$9)^A12</f>
        <v>#VALUE!</v>
      </c>
    </row>
    <row r="13" spans="1:22" ht="15.75" thickBot="1">
      <c r="A13" s="441">
        <v>6</v>
      </c>
      <c r="B13" s="461">
        <v>2025</v>
      </c>
      <c r="C13" s="462">
        <v>24.364151270066984</v>
      </c>
      <c r="D13" s="573">
        <v>3.3634241934628273</v>
      </c>
      <c r="E13" s="463">
        <f t="shared" si="0"/>
        <v>27.72757546352981</v>
      </c>
      <c r="F13" s="469"/>
      <c r="G13" s="461">
        <v>2025</v>
      </c>
      <c r="H13" s="462">
        <v>24.659369392504658</v>
      </c>
      <c r="I13" s="573">
        <v>3.3634241934628273</v>
      </c>
      <c r="J13" s="463">
        <f t="shared" si="1"/>
        <v>28.022793585967484</v>
      </c>
      <c r="L13" s="475"/>
      <c r="U13" s="422" t="e">
        <f>(INDEX($M$5:$M$9,MATCH('BCA Calculator'!$B$10,$T$5:$T$9,0))+INDEX($N$5:$N$9,MATCH('BCA Calculator'!$B$10,$T$5:$T$9,0)))/10*(1+O$9)^A13</f>
        <v>#VALUE!</v>
      </c>
      <c r="V13" s="460" t="e">
        <f>(INDEX($P$5:$P$9,MATCH('BCA Calculator'!$B$10,$T$5:$T$9,0))+INDEX($Q$5:$Q$9,MATCH('BCA Calculator'!$B$10,$T$5:$T$9,0)))/10*(1+R$9)^A13</f>
        <v>#VALUE!</v>
      </c>
    </row>
    <row r="14" spans="1:22" ht="15.75" thickBot="1">
      <c r="A14" s="441">
        <v>7</v>
      </c>
      <c r="B14" s="461">
        <v>2026</v>
      </c>
      <c r="C14" s="462">
        <v>24.733050358244309</v>
      </c>
      <c r="D14" s="573">
        <v>3.3971168040255471</v>
      </c>
      <c r="E14" s="463">
        <f t="shared" si="0"/>
        <v>28.130167162269856</v>
      </c>
      <c r="F14" s="469"/>
      <c r="G14" s="461">
        <v>2026</v>
      </c>
      <c r="H14" s="462">
        <v>25.032738396131677</v>
      </c>
      <c r="I14" s="573">
        <v>3.3971168040255471</v>
      </c>
      <c r="J14" s="463">
        <f t="shared" si="1"/>
        <v>28.429855200157224</v>
      </c>
      <c r="U14" s="422" t="e">
        <f>(INDEX($M$5:$M$9,MATCH('BCA Calculator'!$B$10,$T$5:$T$9,0))+INDEX($N$5:$N$9,MATCH('BCA Calculator'!$B$10,$T$5:$T$9,0)))/10*(1+O$9)^A14</f>
        <v>#VALUE!</v>
      </c>
      <c r="V14" s="460" t="e">
        <f>(INDEX($P$5:$P$9,MATCH('BCA Calculator'!$B$10,$T$5:$T$9,0))+INDEX($Q$5:$Q$9,MATCH('BCA Calculator'!$B$10,$T$5:$T$9,0)))/10*(1+R$9)^A14</f>
        <v>#VALUE!</v>
      </c>
    </row>
    <row r="15" spans="1:22" ht="18.75" thickBot="1">
      <c r="A15" s="441">
        <v>8</v>
      </c>
      <c r="B15" s="461">
        <v>2027</v>
      </c>
      <c r="C15" s="462">
        <v>24.764087033739592</v>
      </c>
      <c r="D15" s="573">
        <v>3.4345415660767489</v>
      </c>
      <c r="E15" s="463">
        <f t="shared" si="0"/>
        <v>28.198628599816342</v>
      </c>
      <c r="F15" s="469"/>
      <c r="G15" s="461">
        <v>2027</v>
      </c>
      <c r="H15" s="462">
        <v>25.064151140095952</v>
      </c>
      <c r="I15" s="573">
        <v>3.4345415660767489</v>
      </c>
      <c r="J15" s="463">
        <f t="shared" si="1"/>
        <v>28.498692706172701</v>
      </c>
      <c r="L15" s="575" t="s">
        <v>2413</v>
      </c>
      <c r="M15" s="568"/>
      <c r="N15" s="568"/>
      <c r="O15" s="568"/>
      <c r="U15" s="422" t="e">
        <f>(INDEX($M$5:$M$9,MATCH('BCA Calculator'!$B$10,$T$5:$T$9,0))+INDEX($N$5:$N$9,MATCH('BCA Calculator'!$B$10,$T$5:$T$9,0)))/10*(1+O$9)^A15</f>
        <v>#VALUE!</v>
      </c>
      <c r="V15" s="460" t="e">
        <f>(INDEX($P$5:$P$9,MATCH('BCA Calculator'!$B$10,$T$5:$T$9,0))+INDEX($Q$5:$Q$9,MATCH('BCA Calculator'!$B$10,$T$5:$T$9,0)))/10*(1+R$9)^A15</f>
        <v>#VALUE!</v>
      </c>
    </row>
    <row r="16" spans="1:22" ht="15.75" thickBot="1">
      <c r="A16" s="441">
        <v>9</v>
      </c>
      <c r="B16" s="461">
        <v>2028</v>
      </c>
      <c r="C16" s="462">
        <v>25.113868571403678</v>
      </c>
      <c r="D16" s="573">
        <v>3.4738173856310275</v>
      </c>
      <c r="E16" s="463">
        <f t="shared" si="0"/>
        <v>28.587685957034704</v>
      </c>
      <c r="F16" s="469"/>
      <c r="G16" s="461">
        <v>2028</v>
      </c>
      <c r="H16" s="462">
        <v>25.418170947653699</v>
      </c>
      <c r="I16" s="573">
        <v>3.4738173856310275</v>
      </c>
      <c r="J16" s="463">
        <f t="shared" si="1"/>
        <v>28.891988333284726</v>
      </c>
      <c r="L16" s="576"/>
      <c r="M16" s="577" t="s">
        <v>129</v>
      </c>
      <c r="N16" s="578" t="s">
        <v>142</v>
      </c>
      <c r="O16" s="568"/>
      <c r="U16" s="422" t="e">
        <f>(INDEX($M$5:$M$9,MATCH('BCA Calculator'!$B$10,$T$5:$T$9,0))+INDEX($N$5:$N$9,MATCH('BCA Calculator'!$B$10,$T$5:$T$9,0)))/10*(1+O$9)^A16</f>
        <v>#VALUE!</v>
      </c>
      <c r="V16" s="460" t="e">
        <f>(INDEX($P$5:$P$9,MATCH('BCA Calculator'!$B$10,$T$5:$T$9,0))+INDEX($Q$5:$Q$9,MATCH('BCA Calculator'!$B$10,$T$5:$T$9,0)))/10*(1+R$9)^A16</f>
        <v>#VALUE!</v>
      </c>
    </row>
    <row r="17" spans="1:22" ht="15.75" thickBot="1">
      <c r="A17" s="441">
        <v>10</v>
      </c>
      <c r="B17" s="461">
        <v>2029</v>
      </c>
      <c r="C17" s="462">
        <v>25.31519959712654</v>
      </c>
      <c r="D17" s="573">
        <v>3.5149831348959459</v>
      </c>
      <c r="E17" s="463">
        <f t="shared" si="0"/>
        <v>28.830182732022486</v>
      </c>
      <c r="F17" s="469"/>
      <c r="G17" s="461">
        <v>2029</v>
      </c>
      <c r="H17" s="462">
        <v>25.621941482421779</v>
      </c>
      <c r="I17" s="573">
        <v>3.5149831348959459</v>
      </c>
      <c r="J17" s="463">
        <f t="shared" si="1"/>
        <v>29.136924617317725</v>
      </c>
      <c r="L17" s="579">
        <v>2017</v>
      </c>
      <c r="M17" s="580">
        <v>6.6799999999999998E-2</v>
      </c>
      <c r="N17" s="468">
        <v>7.5499999999999998E-2</v>
      </c>
      <c r="O17" s="568"/>
      <c r="U17" s="422" t="e">
        <f>(INDEX($M$5:$M$9,MATCH('BCA Calculator'!$B$10,$T$5:$T$9,0))+INDEX($N$5:$N$9,MATCH('BCA Calculator'!$B$10,$T$5:$T$9,0)))/10*(1+O$9)^A17</f>
        <v>#VALUE!</v>
      </c>
      <c r="V17" s="460" t="e">
        <f>(INDEX($P$5:$P$9,MATCH('BCA Calculator'!$B$10,$T$5:$T$9,0))+INDEX($Q$5:$Q$9,MATCH('BCA Calculator'!$B$10,$T$5:$T$9,0)))/10*(1+R$9)^A17</f>
        <v>#VALUE!</v>
      </c>
    </row>
    <row r="18" spans="1:22" ht="15.75" thickBot="1">
      <c r="A18" s="441">
        <v>11</v>
      </c>
      <c r="B18" s="461">
        <v>2030</v>
      </c>
      <c r="C18" s="462">
        <v>25.427701381072428</v>
      </c>
      <c r="D18" s="573">
        <v>3.5479866033301994</v>
      </c>
      <c r="E18" s="463">
        <f t="shared" si="0"/>
        <v>28.975687984402626</v>
      </c>
      <c r="F18" s="469"/>
      <c r="G18" s="461">
        <v>2030</v>
      </c>
      <c r="H18" s="462">
        <v>25.735806439870377</v>
      </c>
      <c r="I18" s="573">
        <v>3.5479866033301994</v>
      </c>
      <c r="J18" s="463">
        <f t="shared" si="1"/>
        <v>29.283793043200575</v>
      </c>
      <c r="L18" s="579">
        <v>2018</v>
      </c>
      <c r="M18" s="580">
        <v>6.8099999999999994E-2</v>
      </c>
      <c r="N18" s="468">
        <v>7.4700000000000003E-2</v>
      </c>
      <c r="O18" s="568"/>
      <c r="U18" s="422" t="e">
        <f>(INDEX($M$5:$M$9,MATCH('BCA Calculator'!$B$10,$T$5:$T$9,0))+INDEX($N$5:$N$9,MATCH('BCA Calculator'!$B$10,$T$5:$T$9,0)))/10*(1+O$9)^A18</f>
        <v>#VALUE!</v>
      </c>
      <c r="V18" s="460" t="e">
        <f>(INDEX($P$5:$P$9,MATCH('BCA Calculator'!$B$10,$T$5:$T$9,0))+INDEX($Q$5:$Q$9,MATCH('BCA Calculator'!$B$10,$T$5:$T$9,0)))/10*(1+R$9)^A18</f>
        <v>#VALUE!</v>
      </c>
    </row>
    <row r="19" spans="1:22" ht="15.75" thickBot="1">
      <c r="A19" s="441">
        <v>12</v>
      </c>
      <c r="B19" s="461">
        <v>2031</v>
      </c>
      <c r="C19" s="462">
        <v>25.701983290912477</v>
      </c>
      <c r="D19" s="573">
        <v>3.5790774160264598</v>
      </c>
      <c r="E19" s="463">
        <f t="shared" si="0"/>
        <v>29.281060706938938</v>
      </c>
      <c r="F19" s="469"/>
      <c r="G19" s="461">
        <v>2031</v>
      </c>
      <c r="H19" s="462">
        <v>26.013411797736342</v>
      </c>
      <c r="I19" s="573">
        <v>3.5790774160264598</v>
      </c>
      <c r="J19" s="463">
        <f t="shared" si="1"/>
        <v>29.592489213762804</v>
      </c>
      <c r="L19" s="579">
        <v>2019</v>
      </c>
      <c r="M19" s="580">
        <v>6.8099999999999994E-2</v>
      </c>
      <c r="N19" s="468">
        <v>7.4800000000000005E-2</v>
      </c>
      <c r="O19" s="568"/>
      <c r="U19" s="422" t="e">
        <f>(INDEX($M$5:$M$9,MATCH('BCA Calculator'!$B$10,$T$5:$T$9,0))+INDEX($N$5:$N$9,MATCH('BCA Calculator'!$B$10,$T$5:$T$9,0)))/10*(1+O$9)^A19</f>
        <v>#VALUE!</v>
      </c>
      <c r="V19" s="460" t="e">
        <f>(INDEX($P$5:$P$9,MATCH('BCA Calculator'!$B$10,$T$5:$T$9,0))+INDEX($Q$5:$Q$9,MATCH('BCA Calculator'!$B$10,$T$5:$T$9,0)))/10*(1+R$9)^A19</f>
        <v>#VALUE!</v>
      </c>
    </row>
    <row r="20" spans="1:22" ht="15.75" thickBot="1">
      <c r="A20" s="441">
        <v>13</v>
      </c>
      <c r="B20" s="461">
        <v>2032</v>
      </c>
      <c r="C20" s="462">
        <v>25.873878496804227</v>
      </c>
      <c r="D20" s="573">
        <v>3.6080490356013546</v>
      </c>
      <c r="E20" s="463">
        <f t="shared" si="0"/>
        <v>29.481927532405582</v>
      </c>
      <c r="F20" s="469"/>
      <c r="G20" s="461">
        <v>2032</v>
      </c>
      <c r="H20" s="462">
        <v>26.187389841621378</v>
      </c>
      <c r="I20" s="573">
        <v>3.6080490356013546</v>
      </c>
      <c r="J20" s="463">
        <f t="shared" si="1"/>
        <v>29.795438877222733</v>
      </c>
      <c r="L20" s="579">
        <v>2020</v>
      </c>
      <c r="M20" s="580">
        <v>6.8099999999999994E-2</v>
      </c>
      <c r="N20" s="468">
        <v>7.4800000000000005E-2</v>
      </c>
      <c r="O20" s="568"/>
      <c r="U20" s="422" t="e">
        <f>(INDEX($M$5:$M$9,MATCH('BCA Calculator'!$B$10,$T$5:$T$9,0))+INDEX($N$5:$N$9,MATCH('BCA Calculator'!$B$10,$T$5:$T$9,0)))/10*(1+O$9)^A20</f>
        <v>#VALUE!</v>
      </c>
      <c r="V20" s="460" t="e">
        <f>(INDEX($P$5:$P$9,MATCH('BCA Calculator'!$B$10,$T$5:$T$9,0))+INDEX($Q$5:$Q$9,MATCH('BCA Calculator'!$B$10,$T$5:$T$9,0)))/10*(1+R$9)^A20</f>
        <v>#VALUE!</v>
      </c>
    </row>
    <row r="21" spans="1:22" ht="15.75" thickBot="1">
      <c r="A21" s="441">
        <v>14</v>
      </c>
      <c r="B21" s="461">
        <v>2033</v>
      </c>
      <c r="C21" s="462">
        <v>26.198073961807413</v>
      </c>
      <c r="D21" s="573">
        <v>3.6346799648243704</v>
      </c>
      <c r="E21" s="463">
        <f t="shared" si="0"/>
        <v>29.832753926631785</v>
      </c>
      <c r="F21" s="469"/>
      <c r="G21" s="461">
        <v>2033</v>
      </c>
      <c r="H21" s="462">
        <v>26.515513552489569</v>
      </c>
      <c r="I21" s="573">
        <v>3.6346799648243704</v>
      </c>
      <c r="J21" s="463">
        <f t="shared" si="1"/>
        <v>30.150193517313941</v>
      </c>
      <c r="L21" s="579">
        <v>2021</v>
      </c>
      <c r="M21" s="580">
        <v>6.8099999999999994E-2</v>
      </c>
      <c r="N21" s="468">
        <v>7.4800000000000005E-2</v>
      </c>
      <c r="O21" s="568"/>
      <c r="U21" s="422" t="e">
        <f>(INDEX($M$5:$M$9,MATCH('BCA Calculator'!$B$10,$T$5:$T$9,0))+INDEX($N$5:$N$9,MATCH('BCA Calculator'!$B$10,$T$5:$T$9,0)))/10*(1+O$9)^A21</f>
        <v>#VALUE!</v>
      </c>
      <c r="V21" s="460" t="e">
        <f>(INDEX($P$5:$P$9,MATCH('BCA Calculator'!$B$10,$T$5:$T$9,0))+INDEX($Q$5:$Q$9,MATCH('BCA Calculator'!$B$10,$T$5:$T$9,0)))/10*(1+R$9)^A21</f>
        <v>#VALUE!</v>
      </c>
    </row>
    <row r="22" spans="1:22" ht="15.75" thickBot="1">
      <c r="A22" s="441">
        <v>15</v>
      </c>
      <c r="B22" s="461">
        <v>2034</v>
      </c>
      <c r="C22" s="462">
        <v>26.422537993008923</v>
      </c>
      <c r="D22" s="573">
        <v>3.6587327542274255</v>
      </c>
      <c r="E22" s="463">
        <f t="shared" si="0"/>
        <v>30.081270747236349</v>
      </c>
      <c r="F22" s="469"/>
      <c r="G22" s="461">
        <v>2034</v>
      </c>
      <c r="H22" s="462">
        <v>26.742697393181324</v>
      </c>
      <c r="I22" s="573">
        <v>3.6587327542274255</v>
      </c>
      <c r="J22" s="463">
        <f t="shared" si="1"/>
        <v>30.40143014740875</v>
      </c>
      <c r="L22" s="579">
        <v>2022</v>
      </c>
      <c r="M22" s="580">
        <v>6.8099999999999994E-2</v>
      </c>
      <c r="N22" s="468">
        <v>7.4800000000000005E-2</v>
      </c>
      <c r="O22" s="568"/>
      <c r="U22" s="422" t="e">
        <f>(INDEX($M$5:$M$9,MATCH('BCA Calculator'!$B$10,$T$5:$T$9,0))+INDEX($N$5:$N$9,MATCH('BCA Calculator'!$B$10,$T$5:$T$9,0)))/10*(1+O$9)^A22</f>
        <v>#VALUE!</v>
      </c>
      <c r="V22" s="460" t="e">
        <f>(INDEX($P$5:$P$9,MATCH('BCA Calculator'!$B$10,$T$5:$T$9,0))+INDEX($Q$5:$Q$9,MATCH('BCA Calculator'!$B$10,$T$5:$T$9,0)))/10*(1+R$9)^A22</f>
        <v>#VALUE!</v>
      </c>
    </row>
    <row r="23" spans="1:22" ht="15.75" thickBot="1">
      <c r="A23" s="441">
        <v>16</v>
      </c>
      <c r="B23" s="461">
        <v>2035</v>
      </c>
      <c r="C23" s="462">
        <v>26.63988743893275</v>
      </c>
      <c r="D23" s="573">
        <v>3.6799529455700934</v>
      </c>
      <c r="E23" s="463">
        <f t="shared" si="0"/>
        <v>30.319840384502843</v>
      </c>
      <c r="F23" s="469"/>
      <c r="G23" s="461">
        <v>2035</v>
      </c>
      <c r="H23" s="462">
        <v>26.96268044183677</v>
      </c>
      <c r="I23" s="573">
        <v>3.6799529455700934</v>
      </c>
      <c r="J23" s="463">
        <f t="shared" si="1"/>
        <v>30.642633387406864</v>
      </c>
      <c r="L23" s="579">
        <v>2023</v>
      </c>
      <c r="M23" s="580">
        <v>6.8099999999999994E-2</v>
      </c>
      <c r="N23" s="468">
        <v>7.4800000000000005E-2</v>
      </c>
      <c r="O23" s="568"/>
      <c r="U23" s="422" t="e">
        <f>(INDEX($M$5:$M$9,MATCH('BCA Calculator'!$B$10,$T$5:$T$9,0))+INDEX($N$5:$N$9,MATCH('BCA Calculator'!$B$10,$T$5:$T$9,0)))/10*(1+O$9)^A23</f>
        <v>#VALUE!</v>
      </c>
      <c r="V23" s="460" t="e">
        <f>(INDEX($P$5:$P$9,MATCH('BCA Calculator'!$B$10,$T$5:$T$9,0))+INDEX($Q$5:$Q$9,MATCH('BCA Calculator'!$B$10,$T$5:$T$9,0)))/10*(1+R$9)^A23</f>
        <v>#VALUE!</v>
      </c>
    </row>
    <row r="24" spans="1:22" ht="15.75" thickBot="1">
      <c r="A24" s="441">
        <v>17</v>
      </c>
      <c r="B24" s="461">
        <v>2036</v>
      </c>
      <c r="C24" s="462">
        <v>26.889944447286616</v>
      </c>
      <c r="D24" s="573">
        <v>3.6980679470485738</v>
      </c>
      <c r="E24" s="463">
        <f t="shared" si="0"/>
        <v>30.588012394335191</v>
      </c>
      <c r="F24" s="469"/>
      <c r="G24" s="461">
        <v>2036</v>
      </c>
      <c r="H24" s="462">
        <v>27.215767367370606</v>
      </c>
      <c r="I24" s="573">
        <v>3.6980679470485738</v>
      </c>
      <c r="J24" s="463">
        <f t="shared" si="1"/>
        <v>30.913835314419181</v>
      </c>
      <c r="L24" s="579">
        <v>2024</v>
      </c>
      <c r="M24" s="580">
        <v>6.8099999999999994E-2</v>
      </c>
      <c r="N24" s="468">
        <v>7.4800000000000005E-2</v>
      </c>
      <c r="O24" s="568"/>
      <c r="U24" s="422" t="e">
        <f>(INDEX($M$5:$M$9,MATCH('BCA Calculator'!$B$10,$T$5:$T$9,0))+INDEX($N$5:$N$9,MATCH('BCA Calculator'!$B$10,$T$5:$T$9,0)))/10*(1+O$9)^A24</f>
        <v>#VALUE!</v>
      </c>
      <c r="V24" s="460" t="e">
        <f>(INDEX($P$5:$P$9,MATCH('BCA Calculator'!$B$10,$T$5:$T$9,0))+INDEX($Q$5:$Q$9,MATCH('BCA Calculator'!$B$10,$T$5:$T$9,0)))/10*(1+R$9)^A24</f>
        <v>#VALUE!</v>
      </c>
    </row>
    <row r="25" spans="1:22" ht="15.75" thickBot="1">
      <c r="A25" s="441">
        <v>18</v>
      </c>
      <c r="B25" s="461">
        <v>2037</v>
      </c>
      <c r="C25" s="479">
        <v>27.049184706677242</v>
      </c>
      <c r="D25" s="480">
        <v>3.7127858358735675</v>
      </c>
      <c r="E25" s="463">
        <f t="shared" si="0"/>
        <v>30.761970542550809</v>
      </c>
      <c r="F25" s="469"/>
      <c r="G25" s="461">
        <v>2037</v>
      </c>
      <c r="H25" s="479">
        <v>27.376937125961621</v>
      </c>
      <c r="I25" s="480">
        <v>3.7127858358735675</v>
      </c>
      <c r="J25" s="463">
        <f t="shared" si="1"/>
        <v>31.089722961835189</v>
      </c>
      <c r="L25" s="581">
        <v>2025</v>
      </c>
      <c r="M25" s="477">
        <v>6.8099999999999994E-2</v>
      </c>
      <c r="N25" s="478">
        <v>7.4800000000000005E-2</v>
      </c>
      <c r="O25" s="568"/>
      <c r="U25" s="422" t="e">
        <f>(INDEX($M$5:$M$9,MATCH('BCA Calculator'!$B$10,$T$5:$T$9,0))+INDEX($N$5:$N$9,MATCH('BCA Calculator'!$B$10,$T$5:$T$9,0)))/10*(1+O$9)^A25</f>
        <v>#VALUE!</v>
      </c>
      <c r="V25" s="460" t="e">
        <f>(INDEX($P$5:$P$9,MATCH('BCA Calculator'!$B$10,$T$5:$T$9,0))+INDEX($Q$5:$Q$9,MATCH('BCA Calculator'!$B$10,$T$5:$T$9,0)))/10*(1+R$9)^A25</f>
        <v>#VALUE!</v>
      </c>
    </row>
    <row r="26" spans="1:22" ht="15.75" thickBot="1">
      <c r="A26" s="441">
        <v>19</v>
      </c>
      <c r="B26" s="461">
        <v>2038</v>
      </c>
      <c r="C26" s="462">
        <v>27.26665152895599</v>
      </c>
      <c r="D26" s="573">
        <f t="shared" ref="D26:D49" si="2">D25</f>
        <v>3.7127858358735675</v>
      </c>
      <c r="E26" s="463">
        <f t="shared" si="0"/>
        <v>30.979437364829558</v>
      </c>
      <c r="F26" s="469"/>
      <c r="G26" s="461">
        <v>2038</v>
      </c>
      <c r="H26" s="462">
        <v>27.597038973210211</v>
      </c>
      <c r="I26" s="573">
        <f t="shared" ref="I26:I49" si="3">I25</f>
        <v>3.7127858358735675</v>
      </c>
      <c r="J26" s="463">
        <f t="shared" si="1"/>
        <v>31.309824809083779</v>
      </c>
      <c r="L26" s="568"/>
      <c r="M26" s="580"/>
      <c r="N26" s="580"/>
      <c r="O26" s="568"/>
      <c r="U26" s="422" t="e">
        <f>(INDEX($M$5:$M$9,MATCH('BCA Calculator'!$B$10,$T$5:$T$9,0))+INDEX($N$5:$N$9,MATCH('BCA Calculator'!$B$10,$T$5:$T$9,0)))/10*(1+O$9)^A26</f>
        <v>#VALUE!</v>
      </c>
      <c r="V26" s="460" t="e">
        <f>(INDEX($P$5:$P$9,MATCH('BCA Calculator'!$B$10,$T$5:$T$9,0))+INDEX($Q$5:$Q$9,MATCH('BCA Calculator'!$B$10,$T$5:$T$9,0)))/10*(1+R$9)^A26</f>
        <v>#VALUE!</v>
      </c>
    </row>
    <row r="27" spans="1:22" ht="15.75" thickBot="1">
      <c r="A27" s="441">
        <v>20</v>
      </c>
      <c r="B27" s="461">
        <v>2039</v>
      </c>
      <c r="C27" s="462">
        <v>27.500023340504466</v>
      </c>
      <c r="D27" s="573">
        <f t="shared" si="2"/>
        <v>3.7127858358735675</v>
      </c>
      <c r="E27" s="463">
        <f t="shared" si="0"/>
        <v>31.212809176378034</v>
      </c>
      <c r="F27" s="469"/>
      <c r="G27" s="461">
        <v>2039</v>
      </c>
      <c r="H27" s="462">
        <v>27.833238528983042</v>
      </c>
      <c r="I27" s="573">
        <f t="shared" si="3"/>
        <v>3.7127858358735675</v>
      </c>
      <c r="J27" s="463">
        <f t="shared" si="1"/>
        <v>31.54602436485661</v>
      </c>
      <c r="L27" s="568" t="s">
        <v>2409</v>
      </c>
      <c r="M27" s="582" t="s">
        <v>2414</v>
      </c>
      <c r="N27" s="582"/>
      <c r="O27" s="582"/>
      <c r="U27" s="422" t="e">
        <f>(INDEX($M$5:$M$9,MATCH('BCA Calculator'!$B$10,$T$5:$T$9,0))+INDEX($N$5:$N$9,MATCH('BCA Calculator'!$B$10,$T$5:$T$9,0)))/10*(1+O$9)^A27</f>
        <v>#VALUE!</v>
      </c>
      <c r="V27" s="460" t="e">
        <f>(INDEX($P$5:$P$9,MATCH('BCA Calculator'!$B$10,$T$5:$T$9,0))+INDEX($Q$5:$Q$9,MATCH('BCA Calculator'!$B$10,$T$5:$T$9,0)))/10*(1+R$9)^A27</f>
        <v>#VALUE!</v>
      </c>
    </row>
    <row r="28" spans="1:22" ht="15.75" thickBot="1">
      <c r="A28" s="441">
        <v>21</v>
      </c>
      <c r="B28" s="461">
        <v>2040</v>
      </c>
      <c r="C28" s="462">
        <v>27.514227852161735</v>
      </c>
      <c r="D28" s="573">
        <f t="shared" si="2"/>
        <v>3.7127858358735675</v>
      </c>
      <c r="E28" s="463">
        <f t="shared" si="0"/>
        <v>31.227013688035303</v>
      </c>
      <c r="F28" s="469"/>
      <c r="G28" s="461">
        <v>2040</v>
      </c>
      <c r="H28" s="462">
        <v>27.847615155368015</v>
      </c>
      <c r="I28" s="573">
        <f t="shared" si="3"/>
        <v>3.7127858358735675</v>
      </c>
      <c r="J28" s="463">
        <f t="shared" si="1"/>
        <v>31.560400991241583</v>
      </c>
      <c r="L28" s="568"/>
      <c r="M28" s="582" t="s">
        <v>2415</v>
      </c>
      <c r="N28" s="582"/>
      <c r="O28" s="582"/>
      <c r="U28" s="422" t="e">
        <f>(INDEX($M$5:$M$9,MATCH('BCA Calculator'!$B$10,$T$5:$T$9,0))+INDEX($N$5:$N$9,MATCH('BCA Calculator'!$B$10,$T$5:$T$9,0)))/10*(1+O$9)^A28</f>
        <v>#VALUE!</v>
      </c>
      <c r="V28" s="460" t="e">
        <f>(INDEX($P$5:$P$9,MATCH('BCA Calculator'!$B$10,$T$5:$T$9,0))+INDEX($Q$5:$Q$9,MATCH('BCA Calculator'!$B$10,$T$5:$T$9,0)))/10*(1+R$9)^A28</f>
        <v>#VALUE!</v>
      </c>
    </row>
    <row r="29" spans="1:22" ht="15.75" thickBot="1">
      <c r="A29" s="441">
        <v>22</v>
      </c>
      <c r="B29" s="461">
        <v>2041</v>
      </c>
      <c r="C29" s="462">
        <v>27.718915447092964</v>
      </c>
      <c r="D29" s="573">
        <f t="shared" si="2"/>
        <v>3.7127858358735675</v>
      </c>
      <c r="E29" s="463">
        <f t="shared" si="0"/>
        <v>31.431701282966532</v>
      </c>
      <c r="F29" s="469"/>
      <c r="G29" s="461">
        <v>2041</v>
      </c>
      <c r="H29" s="462">
        <v>28.054782930576902</v>
      </c>
      <c r="I29" s="573">
        <f t="shared" si="3"/>
        <v>3.7127858358735675</v>
      </c>
      <c r="J29" s="463">
        <f t="shared" si="1"/>
        <v>31.76756876645047</v>
      </c>
      <c r="L29" s="336"/>
      <c r="M29" s="336"/>
      <c r="N29" s="336"/>
      <c r="O29" s="568"/>
      <c r="U29" s="422" t="e">
        <f>(INDEX($M$5:$M$9,MATCH('BCA Calculator'!$B$10,$T$5:$T$9,0))+INDEX($N$5:$N$9,MATCH('BCA Calculator'!$B$10,$T$5:$T$9,0)))/10*(1+O$9)^A29</f>
        <v>#VALUE!</v>
      </c>
      <c r="V29" s="460" t="e">
        <f>(INDEX($P$5:$P$9,MATCH('BCA Calculator'!$B$10,$T$5:$T$9,0))+INDEX($Q$5:$Q$9,MATCH('BCA Calculator'!$B$10,$T$5:$T$9,0)))/10*(1+R$9)^A29</f>
        <v>#VALUE!</v>
      </c>
    </row>
    <row r="30" spans="1:22" ht="15.75" thickBot="1">
      <c r="A30" s="441">
        <v>23</v>
      </c>
      <c r="B30" s="461">
        <v>2042</v>
      </c>
      <c r="C30" s="462">
        <v>28.086934705786344</v>
      </c>
      <c r="D30" s="573">
        <f t="shared" si="2"/>
        <v>3.7127858358735675</v>
      </c>
      <c r="E30" s="463">
        <f t="shared" si="0"/>
        <v>31.799720541659912</v>
      </c>
      <c r="F30" s="469"/>
      <c r="G30" s="461">
        <v>2042</v>
      </c>
      <c r="H30" s="462">
        <v>28.427261443909121</v>
      </c>
      <c r="I30" s="573">
        <f t="shared" si="3"/>
        <v>3.7127858358735675</v>
      </c>
      <c r="J30" s="463">
        <f t="shared" si="1"/>
        <v>32.140047279782685</v>
      </c>
      <c r="L30" s="336"/>
      <c r="M30" s="336"/>
      <c r="N30" s="336"/>
      <c r="O30" s="568"/>
      <c r="U30" s="422" t="e">
        <f>(INDEX($M$5:$M$9,MATCH('BCA Calculator'!$B$10,$T$5:$T$9,0))+INDEX($N$5:$N$9,MATCH('BCA Calculator'!$B$10,$T$5:$T$9,0)))/10*(1+O$9)^A30</f>
        <v>#VALUE!</v>
      </c>
      <c r="V30" s="460" t="e">
        <f>(INDEX($P$5:$P$9,MATCH('BCA Calculator'!$B$10,$T$5:$T$9,0))+INDEX($Q$5:$Q$9,MATCH('BCA Calculator'!$B$10,$T$5:$T$9,0)))/10*(1+R$9)^A30</f>
        <v>#VALUE!</v>
      </c>
    </row>
    <row r="31" spans="1:22" ht="15.75" thickBot="1">
      <c r="A31" s="441">
        <v>24</v>
      </c>
      <c r="B31" s="461">
        <v>2043</v>
      </c>
      <c r="C31" s="462">
        <v>28.269489460145564</v>
      </c>
      <c r="D31" s="573">
        <f t="shared" si="2"/>
        <v>3.7127858358735675</v>
      </c>
      <c r="E31" s="463">
        <f t="shared" si="0"/>
        <v>31.982275296019132</v>
      </c>
      <c r="F31" s="469"/>
      <c r="G31" s="461">
        <v>2043</v>
      </c>
      <c r="H31" s="462">
        <v>28.61202819700479</v>
      </c>
      <c r="I31" s="573">
        <f t="shared" si="3"/>
        <v>3.7127858358735675</v>
      </c>
      <c r="J31" s="463">
        <f t="shared" si="1"/>
        <v>32.324814032878358</v>
      </c>
      <c r="L31" s="336"/>
      <c r="M31" s="336"/>
      <c r="N31" s="336"/>
      <c r="O31" s="568"/>
      <c r="U31" s="422" t="e">
        <f>(INDEX($M$5:$M$9,MATCH('BCA Calculator'!$B$10,$T$5:$T$9,0))+INDEX($N$5:$N$9,MATCH('BCA Calculator'!$B$10,$T$5:$T$9,0)))/10*(1+O$9)^A31</f>
        <v>#VALUE!</v>
      </c>
      <c r="V31" s="460" t="e">
        <f>(INDEX($P$5:$P$9,MATCH('BCA Calculator'!$B$10,$T$5:$T$9,0))+INDEX($Q$5:$Q$9,MATCH('BCA Calculator'!$B$10,$T$5:$T$9,0)))/10*(1+R$9)^A31</f>
        <v>#VALUE!</v>
      </c>
    </row>
    <row r="32" spans="1:22" ht="15.75" thickBot="1">
      <c r="A32" s="441">
        <v>25</v>
      </c>
      <c r="B32" s="461">
        <v>2044</v>
      </c>
      <c r="C32" s="462">
        <v>28.464163569739348</v>
      </c>
      <c r="D32" s="573">
        <f t="shared" si="2"/>
        <v>3.7127858358735675</v>
      </c>
      <c r="E32" s="463">
        <f t="shared" si="0"/>
        <v>32.176949405612916</v>
      </c>
      <c r="F32" s="469"/>
      <c r="G32" s="461">
        <v>2044</v>
      </c>
      <c r="H32" s="462">
        <v>28.809061154419066</v>
      </c>
      <c r="I32" s="573">
        <f t="shared" si="3"/>
        <v>3.7127858358735675</v>
      </c>
      <c r="J32" s="463">
        <f t="shared" si="1"/>
        <v>32.52184699029263</v>
      </c>
      <c r="L32" s="336"/>
      <c r="M32" s="336"/>
      <c r="N32" s="336"/>
      <c r="O32" s="568"/>
      <c r="U32" s="422" t="e">
        <f>(INDEX($M$5:$M$9,MATCH('BCA Calculator'!$B$10,$T$5:$T$9,0))+INDEX($N$5:$N$9,MATCH('BCA Calculator'!$B$10,$T$5:$T$9,0)))/10*(1+O$9)^A32</f>
        <v>#VALUE!</v>
      </c>
      <c r="V32" s="460" t="e">
        <f>(INDEX($P$5:$P$9,MATCH('BCA Calculator'!$B$10,$T$5:$T$9,0))+INDEX($Q$5:$Q$9,MATCH('BCA Calculator'!$B$10,$T$5:$T$9,0)))/10*(1+R$9)^A32</f>
        <v>#VALUE!</v>
      </c>
    </row>
    <row r="33" spans="1:22" ht="15.75" thickBot="1">
      <c r="A33" s="441">
        <v>26</v>
      </c>
      <c r="B33" s="461">
        <v>2045</v>
      </c>
      <c r="C33" s="462">
        <v>28.814495494008856</v>
      </c>
      <c r="D33" s="573">
        <f t="shared" si="2"/>
        <v>3.7127858358735675</v>
      </c>
      <c r="E33" s="463">
        <f t="shared" si="0"/>
        <v>32.52728132988242</v>
      </c>
      <c r="F33" s="469"/>
      <c r="G33" s="461">
        <v>2045</v>
      </c>
      <c r="H33" s="462">
        <v>29.163638017564811</v>
      </c>
      <c r="I33" s="573">
        <f t="shared" si="3"/>
        <v>3.7127858358735675</v>
      </c>
      <c r="J33" s="463">
        <f t="shared" si="1"/>
        <v>32.876423853438375</v>
      </c>
      <c r="L33" s="336"/>
      <c r="M33" s="336"/>
      <c r="N33" s="336"/>
      <c r="O33" s="568"/>
      <c r="U33" s="422" t="e">
        <f>(INDEX($M$5:$M$9,MATCH('BCA Calculator'!$B$10,$T$5:$T$9,0))+INDEX($N$5:$N$9,MATCH('BCA Calculator'!$B$10,$T$5:$T$9,0)))/10*(1+O$9)^A33</f>
        <v>#VALUE!</v>
      </c>
      <c r="V33" s="460" t="e">
        <f>(INDEX($P$5:$P$9,MATCH('BCA Calculator'!$B$10,$T$5:$T$9,0))+INDEX($Q$5:$Q$9,MATCH('BCA Calculator'!$B$10,$T$5:$T$9,0)))/10*(1+R$9)^A33</f>
        <v>#VALUE!</v>
      </c>
    </row>
    <row r="34" spans="1:22" ht="15.75" thickBot="1">
      <c r="A34" s="441">
        <v>27</v>
      </c>
      <c r="B34" s="461">
        <v>2046</v>
      </c>
      <c r="C34" s="462">
        <v>28.888450488456371</v>
      </c>
      <c r="D34" s="573">
        <f t="shared" si="2"/>
        <v>3.7127858358735675</v>
      </c>
      <c r="E34" s="463">
        <f t="shared" si="0"/>
        <v>32.601236324329939</v>
      </c>
      <c r="F34" s="469"/>
      <c r="G34" s="461">
        <v>2046</v>
      </c>
      <c r="H34" s="462">
        <v>29.238489117703168</v>
      </c>
      <c r="I34" s="573">
        <f t="shared" si="3"/>
        <v>3.7127858358735675</v>
      </c>
      <c r="J34" s="463">
        <f t="shared" si="1"/>
        <v>32.951274953576736</v>
      </c>
      <c r="L34" s="336"/>
      <c r="M34" s="336"/>
      <c r="N34" s="336"/>
      <c r="O34" s="568"/>
      <c r="U34" s="422" t="e">
        <f>(INDEX($M$5:$M$9,MATCH('BCA Calculator'!$B$10,$T$5:$T$9,0))+INDEX($N$5:$N$9,MATCH('BCA Calculator'!$B$10,$T$5:$T$9,0)))/10*(1+O$9)^A34</f>
        <v>#VALUE!</v>
      </c>
      <c r="V34" s="460" t="e">
        <f>(INDEX($P$5:$P$9,MATCH('BCA Calculator'!$B$10,$T$5:$T$9,0))+INDEX($Q$5:$Q$9,MATCH('BCA Calculator'!$B$10,$T$5:$T$9,0)))/10*(1+R$9)^A34</f>
        <v>#VALUE!</v>
      </c>
    </row>
    <row r="35" spans="1:22" ht="15.75" thickBot="1">
      <c r="A35" s="441">
        <v>28</v>
      </c>
      <c r="B35" s="461">
        <v>2047</v>
      </c>
      <c r="C35" s="462">
        <v>29.131895953053647</v>
      </c>
      <c r="D35" s="573">
        <f t="shared" si="2"/>
        <v>3.7127858358735675</v>
      </c>
      <c r="E35" s="463">
        <f t="shared" si="0"/>
        <v>32.844681788927211</v>
      </c>
      <c r="F35" s="469"/>
      <c r="G35" s="461">
        <v>2047</v>
      </c>
      <c r="H35" s="462">
        <v>29.484884388028444</v>
      </c>
      <c r="I35" s="573">
        <f t="shared" si="3"/>
        <v>3.7127858358735675</v>
      </c>
      <c r="J35" s="463">
        <f t="shared" si="1"/>
        <v>33.197670223902009</v>
      </c>
      <c r="L35" s="336"/>
      <c r="M35" s="336"/>
      <c r="N35" s="336"/>
      <c r="O35" s="568"/>
      <c r="U35" s="422" t="e">
        <f>(INDEX($M$5:$M$9,MATCH('BCA Calculator'!$B$10,$T$5:$T$9,0))+INDEX($N$5:$N$9,MATCH('BCA Calculator'!$B$10,$T$5:$T$9,0)))/10*(1+O$9)^A35</f>
        <v>#VALUE!</v>
      </c>
      <c r="V35" s="460" t="e">
        <f>(INDEX($P$5:$P$9,MATCH('BCA Calculator'!$B$10,$T$5:$T$9,0))+INDEX($Q$5:$Q$9,MATCH('BCA Calculator'!$B$10,$T$5:$T$9,0)))/10*(1+R$9)^A35</f>
        <v>#VALUE!</v>
      </c>
    </row>
    <row r="36" spans="1:22" ht="15.75" thickBot="1">
      <c r="A36" s="441">
        <v>29</v>
      </c>
      <c r="B36" s="461">
        <v>2048</v>
      </c>
      <c r="C36" s="462">
        <v>29.428881803545519</v>
      </c>
      <c r="D36" s="573">
        <f t="shared" si="2"/>
        <v>3.7127858358735675</v>
      </c>
      <c r="E36" s="463">
        <f t="shared" si="0"/>
        <v>33.141667639419083</v>
      </c>
      <c r="F36" s="469"/>
      <c r="G36" s="461">
        <v>2048</v>
      </c>
      <c r="H36" s="462">
        <v>29.785468788053233</v>
      </c>
      <c r="I36" s="573">
        <f t="shared" si="3"/>
        <v>3.7127858358735675</v>
      </c>
      <c r="J36" s="463">
        <f t="shared" si="1"/>
        <v>33.498254623926798</v>
      </c>
      <c r="L36" s="336"/>
      <c r="M36" s="336"/>
      <c r="N36" s="336"/>
      <c r="O36" s="568"/>
      <c r="U36" s="422" t="e">
        <f>(INDEX($M$5:$M$9,MATCH('BCA Calculator'!$B$10,$T$5:$T$9,0))+INDEX($N$5:$N$9,MATCH('BCA Calculator'!$B$10,$T$5:$T$9,0)))/10*(1+O$9)^A36</f>
        <v>#VALUE!</v>
      </c>
      <c r="V36" s="460" t="e">
        <f>(INDEX($P$5:$P$9,MATCH('BCA Calculator'!$B$10,$T$5:$T$9,0))+INDEX($Q$5:$Q$9,MATCH('BCA Calculator'!$B$10,$T$5:$T$9,0)))/10*(1+R$9)^A36</f>
        <v>#VALUE!</v>
      </c>
    </row>
    <row r="37" spans="1:22" ht="15.75" thickBot="1">
      <c r="A37" s="441">
        <v>30</v>
      </c>
      <c r="B37" s="461">
        <v>2049</v>
      </c>
      <c r="C37" s="462">
        <v>29.618609338181919</v>
      </c>
      <c r="D37" s="573">
        <f t="shared" si="2"/>
        <v>3.7127858358735675</v>
      </c>
      <c r="E37" s="463">
        <f t="shared" si="0"/>
        <v>33.331395174055487</v>
      </c>
      <c r="F37" s="469"/>
      <c r="G37" s="461">
        <v>2049</v>
      </c>
      <c r="H37" s="462">
        <v>29.977495233328025</v>
      </c>
      <c r="I37" s="573">
        <f t="shared" si="3"/>
        <v>3.7127858358735675</v>
      </c>
      <c r="J37" s="463">
        <f t="shared" si="1"/>
        <v>33.690281069201589</v>
      </c>
      <c r="L37" s="336"/>
      <c r="M37" s="336"/>
      <c r="N37" s="336"/>
      <c r="O37" s="568"/>
      <c r="U37" s="422" t="e">
        <f>(INDEX($M$5:$M$9,MATCH('BCA Calculator'!$B$10,$T$5:$T$9,0))+INDEX($N$5:$N$9,MATCH('BCA Calculator'!$B$10,$T$5:$T$9,0)))/10*(1+O$9)^A37</f>
        <v>#VALUE!</v>
      </c>
      <c r="V37" s="460" t="e">
        <f>(INDEX($P$5:$P$9,MATCH('BCA Calculator'!$B$10,$T$5:$T$9,0))+INDEX($Q$5:$Q$9,MATCH('BCA Calculator'!$B$10,$T$5:$T$9,0)))/10*(1+R$9)^A37</f>
        <v>#VALUE!</v>
      </c>
    </row>
    <row r="38" spans="1:22" ht="15.75" thickBot="1">
      <c r="A38" s="441">
        <v>31</v>
      </c>
      <c r="B38" s="461">
        <v>2050</v>
      </c>
      <c r="C38" s="462">
        <v>29.744677461502441</v>
      </c>
      <c r="D38" s="573">
        <f t="shared" si="2"/>
        <v>3.7127858358735675</v>
      </c>
      <c r="E38" s="463">
        <f t="shared" si="0"/>
        <v>33.457463297376009</v>
      </c>
      <c r="F38" s="469"/>
      <c r="G38" s="461">
        <v>2050</v>
      </c>
      <c r="H38" s="462">
        <v>30.105090912205618</v>
      </c>
      <c r="I38" s="573">
        <f t="shared" si="3"/>
        <v>3.7127858358735675</v>
      </c>
      <c r="J38" s="463">
        <f t="shared" si="1"/>
        <v>33.817876748079186</v>
      </c>
      <c r="L38" s="336"/>
      <c r="M38" s="336"/>
      <c r="N38" s="336"/>
      <c r="O38" s="568"/>
      <c r="U38" s="422" t="e">
        <f>(INDEX($M$5:$M$9,MATCH('BCA Calculator'!$B$10,$T$5:$T$9,0))+INDEX($N$5:$N$9,MATCH('BCA Calculator'!$B$10,$T$5:$T$9,0)))/10*(1+O$9)^A38</f>
        <v>#VALUE!</v>
      </c>
      <c r="V38" s="460" t="e">
        <f>(INDEX($P$5:$P$9,MATCH('BCA Calculator'!$B$10,$T$5:$T$9,0))+INDEX($Q$5:$Q$9,MATCH('BCA Calculator'!$B$10,$T$5:$T$9,0)))/10*(1+R$9)^A38</f>
        <v>#VALUE!</v>
      </c>
    </row>
    <row r="39" spans="1:22" ht="15.75" thickBot="1">
      <c r="A39" s="486">
        <f t="shared" ref="A39:A49" si="4">A38+1</f>
        <v>32</v>
      </c>
      <c r="B39" s="487">
        <f t="shared" ref="B39:B49" si="5">B38+1</f>
        <v>2051</v>
      </c>
      <c r="C39" s="488">
        <f t="shared" ref="C39:C49" si="6">C38</f>
        <v>29.744677461502441</v>
      </c>
      <c r="D39" s="573">
        <f t="shared" si="2"/>
        <v>3.7127858358735675</v>
      </c>
      <c r="E39" s="463">
        <f t="shared" si="0"/>
        <v>33.457463297376009</v>
      </c>
      <c r="F39" s="469"/>
      <c r="G39" s="487">
        <f t="shared" ref="G39:G49" si="7">G38+1</f>
        <v>2051</v>
      </c>
      <c r="H39" s="488">
        <f t="shared" ref="H39:H49" si="8">H38</f>
        <v>30.105090912205618</v>
      </c>
      <c r="I39" s="573">
        <f t="shared" si="3"/>
        <v>3.7127858358735675</v>
      </c>
      <c r="J39" s="463">
        <f t="shared" si="1"/>
        <v>33.817876748079186</v>
      </c>
      <c r="K39" s="443" t="s">
        <v>2417</v>
      </c>
      <c r="L39" s="336"/>
      <c r="M39" s="336"/>
      <c r="N39" s="336"/>
      <c r="O39" s="568"/>
      <c r="U39" s="422" t="e">
        <f>(INDEX($M$5:$M$9,MATCH('BCA Calculator'!$B$10,$T$5:$T$9,0))+INDEX($N$5:$N$9,MATCH('BCA Calculator'!$B$10,$T$5:$T$9,0)))/10*(1+O$9)^A39</f>
        <v>#VALUE!</v>
      </c>
      <c r="V39" s="460" t="e">
        <f>(INDEX($P$5:$P$9,MATCH('BCA Calculator'!$B$10,$T$5:$T$9,0))+INDEX($Q$5:$Q$9,MATCH('BCA Calculator'!$B$10,$T$5:$T$9,0)))/10*(1+R$9)^A39</f>
        <v>#VALUE!</v>
      </c>
    </row>
    <row r="40" spans="1:22" ht="15.75" thickBot="1">
      <c r="A40" s="441">
        <f t="shared" si="4"/>
        <v>33</v>
      </c>
      <c r="B40" s="461">
        <f t="shared" si="5"/>
        <v>2052</v>
      </c>
      <c r="C40" s="462">
        <f t="shared" si="6"/>
        <v>29.744677461502441</v>
      </c>
      <c r="D40" s="573">
        <f t="shared" si="2"/>
        <v>3.7127858358735675</v>
      </c>
      <c r="E40" s="463">
        <f t="shared" si="0"/>
        <v>33.457463297376009</v>
      </c>
      <c r="F40" s="469"/>
      <c r="G40" s="461">
        <f t="shared" si="7"/>
        <v>2052</v>
      </c>
      <c r="H40" s="462">
        <f t="shared" si="8"/>
        <v>30.105090912205618</v>
      </c>
      <c r="I40" s="573">
        <f t="shared" si="3"/>
        <v>3.7127858358735675</v>
      </c>
      <c r="J40" s="463">
        <f t="shared" si="1"/>
        <v>33.817876748079186</v>
      </c>
      <c r="L40" s="568"/>
      <c r="M40" s="587"/>
      <c r="N40" s="587"/>
      <c r="O40" s="568"/>
      <c r="U40" s="422" t="e">
        <f>(INDEX($M$5:$M$9,MATCH('BCA Calculator'!$B$10,$T$5:$T$9,0))+INDEX($N$5:$N$9,MATCH('BCA Calculator'!$B$10,$T$5:$T$9,0)))/10*(1+O$9)^A40</f>
        <v>#VALUE!</v>
      </c>
      <c r="V40" s="460" t="e">
        <f>(INDEX($P$5:$P$9,MATCH('BCA Calculator'!$B$10,$T$5:$T$9,0))+INDEX($Q$5:$Q$9,MATCH('BCA Calculator'!$B$10,$T$5:$T$9,0)))/10*(1+R$9)^A40</f>
        <v>#VALUE!</v>
      </c>
    </row>
    <row r="41" spans="1:22" ht="52.5" thickBot="1">
      <c r="A41" s="441">
        <f t="shared" si="4"/>
        <v>34</v>
      </c>
      <c r="B41" s="461">
        <f t="shared" si="5"/>
        <v>2053</v>
      </c>
      <c r="C41" s="462">
        <f t="shared" si="6"/>
        <v>29.744677461502441</v>
      </c>
      <c r="D41" s="462">
        <f t="shared" si="2"/>
        <v>3.7127858358735675</v>
      </c>
      <c r="E41" s="463">
        <f t="shared" si="0"/>
        <v>33.457463297376009</v>
      </c>
      <c r="F41" s="469"/>
      <c r="G41" s="461">
        <f t="shared" si="7"/>
        <v>2053</v>
      </c>
      <c r="H41" s="462">
        <f t="shared" si="8"/>
        <v>30.105090912205618</v>
      </c>
      <c r="I41" s="462">
        <f t="shared" si="3"/>
        <v>3.7127858358735675</v>
      </c>
      <c r="J41" s="463">
        <f t="shared" si="1"/>
        <v>33.817876748079186</v>
      </c>
      <c r="L41" s="568" t="s">
        <v>2409</v>
      </c>
      <c r="M41" s="588" t="s">
        <v>142</v>
      </c>
      <c r="N41" s="589" t="s">
        <v>2418</v>
      </c>
      <c r="O41" s="590" t="s">
        <v>2419</v>
      </c>
      <c r="U41" s="422" t="e">
        <f>(INDEX($M$5:$M$9,MATCH('BCA Calculator'!$B$10,$T$5:$T$9,0))+INDEX($N$5:$N$9,MATCH('BCA Calculator'!$B$10,$T$5:$T$9,0)))/10*(1+O$9)^A41</f>
        <v>#VALUE!</v>
      </c>
      <c r="V41" s="460" t="e">
        <f>(INDEX($P$5:$P$9,MATCH('BCA Calculator'!$B$10,$T$5:$T$9,0))+INDEX($Q$5:$Q$9,MATCH('BCA Calculator'!$B$10,$T$5:$T$9,0)))/10*(1+R$9)^A41</f>
        <v>#VALUE!</v>
      </c>
    </row>
    <row r="42" spans="1:22" ht="52.5" thickBot="1">
      <c r="A42" s="441">
        <f t="shared" si="4"/>
        <v>35</v>
      </c>
      <c r="B42" s="461">
        <f t="shared" si="5"/>
        <v>2054</v>
      </c>
      <c r="C42" s="462">
        <f t="shared" si="6"/>
        <v>29.744677461502441</v>
      </c>
      <c r="D42" s="462">
        <f t="shared" si="2"/>
        <v>3.7127858358735675</v>
      </c>
      <c r="E42" s="463">
        <f t="shared" si="0"/>
        <v>33.457463297376009</v>
      </c>
      <c r="F42" s="469"/>
      <c r="G42" s="461">
        <f t="shared" si="7"/>
        <v>2054</v>
      </c>
      <c r="H42" s="462">
        <f t="shared" si="8"/>
        <v>30.105090912205618</v>
      </c>
      <c r="I42" s="462">
        <f t="shared" si="3"/>
        <v>3.7127858358735675</v>
      </c>
      <c r="J42" s="463">
        <f t="shared" si="1"/>
        <v>33.817876748079186</v>
      </c>
      <c r="L42" s="568"/>
      <c r="M42" s="588" t="s">
        <v>129</v>
      </c>
      <c r="N42" s="589" t="s">
        <v>2420</v>
      </c>
      <c r="O42" s="590" t="s">
        <v>2421</v>
      </c>
      <c r="U42" s="422" t="e">
        <f>(INDEX($M$5:$M$9,MATCH('BCA Calculator'!$B$10,$T$5:$T$9,0))+INDEX($N$5:$N$9,MATCH('BCA Calculator'!$B$10,$T$5:$T$9,0)))/10*(1+O$9)^A42</f>
        <v>#VALUE!</v>
      </c>
      <c r="V42" s="460" t="e">
        <f>(INDEX($P$5:$P$9,MATCH('BCA Calculator'!$B$10,$T$5:$T$9,0))+INDEX($Q$5:$Q$9,MATCH('BCA Calculator'!$B$10,$T$5:$T$9,0)))/10*(1+R$9)^A42</f>
        <v>#VALUE!</v>
      </c>
    </row>
    <row r="43" spans="1:22" ht="15.75" thickBot="1">
      <c r="A43" s="441">
        <f t="shared" si="4"/>
        <v>36</v>
      </c>
      <c r="B43" s="461">
        <f t="shared" si="5"/>
        <v>2055</v>
      </c>
      <c r="C43" s="462">
        <f t="shared" si="6"/>
        <v>29.744677461502441</v>
      </c>
      <c r="D43" s="462">
        <f t="shared" si="2"/>
        <v>3.7127858358735675</v>
      </c>
      <c r="E43" s="463">
        <f t="shared" si="0"/>
        <v>33.457463297376009</v>
      </c>
      <c r="F43" s="469"/>
      <c r="G43" s="461">
        <f t="shared" si="7"/>
        <v>2055</v>
      </c>
      <c r="H43" s="462">
        <f t="shared" si="8"/>
        <v>30.105090912205618</v>
      </c>
      <c r="I43" s="462">
        <f t="shared" si="3"/>
        <v>3.7127858358735675</v>
      </c>
      <c r="J43" s="463">
        <f t="shared" si="1"/>
        <v>33.817876748079186</v>
      </c>
      <c r="U43" s="422" t="e">
        <f>(INDEX($M$5:$M$9,MATCH('BCA Calculator'!$B$10,$T$5:$T$9,0))+INDEX($N$5:$N$9,MATCH('BCA Calculator'!$B$10,$T$5:$T$9,0)))/10*(1+O$9)^A43</f>
        <v>#VALUE!</v>
      </c>
      <c r="V43" s="460" t="e">
        <f>(INDEX($P$5:$P$9,MATCH('BCA Calculator'!$B$10,$T$5:$T$9,0))+INDEX($Q$5:$Q$9,MATCH('BCA Calculator'!$B$10,$T$5:$T$9,0)))/10*(1+R$9)^A43</f>
        <v>#VALUE!</v>
      </c>
    </row>
    <row r="44" spans="1:22" ht="18.75" thickBot="1">
      <c r="A44" s="441">
        <f t="shared" si="4"/>
        <v>37</v>
      </c>
      <c r="B44" s="461">
        <f t="shared" si="5"/>
        <v>2056</v>
      </c>
      <c r="C44" s="462">
        <f t="shared" si="6"/>
        <v>29.744677461502441</v>
      </c>
      <c r="D44" s="462">
        <f t="shared" si="2"/>
        <v>3.7127858358735675</v>
      </c>
      <c r="E44" s="463">
        <f t="shared" si="0"/>
        <v>33.457463297376009</v>
      </c>
      <c r="F44" s="469"/>
      <c r="G44" s="461">
        <f t="shared" si="7"/>
        <v>2056</v>
      </c>
      <c r="H44" s="462">
        <f t="shared" si="8"/>
        <v>30.105090912205618</v>
      </c>
      <c r="I44" s="462">
        <f t="shared" si="3"/>
        <v>3.7127858358735675</v>
      </c>
      <c r="J44" s="463">
        <f t="shared" si="1"/>
        <v>33.817876748079186</v>
      </c>
      <c r="L44" s="482" t="s">
        <v>2370</v>
      </c>
      <c r="M44" s="483">
        <v>0.02</v>
      </c>
      <c r="N44" s="484"/>
      <c r="U44" s="422" t="e">
        <f>(INDEX($M$5:$M$9,MATCH('BCA Calculator'!$B$10,$T$5:$T$9,0))+INDEX($N$5:$N$9,MATCH('BCA Calculator'!$B$10,$T$5:$T$9,0)))/10*(1+O$9)^A44</f>
        <v>#VALUE!</v>
      </c>
      <c r="V44" s="460" t="e">
        <f>(INDEX($P$5:$P$9,MATCH('BCA Calculator'!$B$10,$T$5:$T$9,0))+INDEX($Q$5:$Q$9,MATCH('BCA Calculator'!$B$10,$T$5:$T$9,0)))/10*(1+R$9)^A44</f>
        <v>#VALUE!</v>
      </c>
    </row>
    <row r="45" spans="1:22" ht="15.75" thickBot="1">
      <c r="A45" s="441">
        <f t="shared" si="4"/>
        <v>38</v>
      </c>
      <c r="B45" s="461">
        <f t="shared" si="5"/>
        <v>2057</v>
      </c>
      <c r="C45" s="462">
        <f t="shared" si="6"/>
        <v>29.744677461502441</v>
      </c>
      <c r="D45" s="462">
        <f t="shared" si="2"/>
        <v>3.7127858358735675</v>
      </c>
      <c r="E45" s="463">
        <f t="shared" si="0"/>
        <v>33.457463297376009</v>
      </c>
      <c r="F45" s="469"/>
      <c r="G45" s="461">
        <f t="shared" si="7"/>
        <v>2057</v>
      </c>
      <c r="H45" s="462">
        <f t="shared" si="8"/>
        <v>30.105090912205618</v>
      </c>
      <c r="I45" s="462">
        <f t="shared" si="3"/>
        <v>3.7127858358735675</v>
      </c>
      <c r="J45" s="463">
        <f t="shared" si="1"/>
        <v>33.817876748079186</v>
      </c>
      <c r="L45" s="443" t="s">
        <v>2409</v>
      </c>
      <c r="M45" s="443" t="s">
        <v>2422</v>
      </c>
      <c r="U45" s="422" t="e">
        <f>(INDEX($M$5:$M$9,MATCH('BCA Calculator'!$B$10,$T$5:$T$9,0))+INDEX($N$5:$N$9,MATCH('BCA Calculator'!$B$10,$T$5:$T$9,0)))/10*(1+O$9)^A45</f>
        <v>#VALUE!</v>
      </c>
      <c r="V45" s="460" t="e">
        <f>(INDEX($P$5:$P$9,MATCH('BCA Calculator'!$B$10,$T$5:$T$9,0))+INDEX($Q$5:$Q$9,MATCH('BCA Calculator'!$B$10,$T$5:$T$9,0)))/10*(1+R$9)^A45</f>
        <v>#VALUE!</v>
      </c>
    </row>
    <row r="46" spans="1:22" ht="15.75" thickBot="1">
      <c r="A46" s="441">
        <f t="shared" si="4"/>
        <v>39</v>
      </c>
      <c r="B46" s="461">
        <f t="shared" si="5"/>
        <v>2058</v>
      </c>
      <c r="C46" s="462">
        <f t="shared" si="6"/>
        <v>29.744677461502441</v>
      </c>
      <c r="D46" s="462">
        <f t="shared" si="2"/>
        <v>3.7127858358735675</v>
      </c>
      <c r="E46" s="463">
        <f t="shared" si="0"/>
        <v>33.457463297376009</v>
      </c>
      <c r="F46" s="469"/>
      <c r="G46" s="461">
        <f t="shared" si="7"/>
        <v>2058</v>
      </c>
      <c r="H46" s="462">
        <f t="shared" si="8"/>
        <v>30.105090912205618</v>
      </c>
      <c r="I46" s="462">
        <f t="shared" si="3"/>
        <v>3.7127858358735675</v>
      </c>
      <c r="J46" s="463">
        <f t="shared" si="1"/>
        <v>33.817876748079186</v>
      </c>
      <c r="U46" s="422" t="e">
        <f>(INDEX($M$5:$M$9,MATCH('BCA Calculator'!$B$10,$T$5:$T$9,0))+INDEX($N$5:$N$9,MATCH('BCA Calculator'!$B$10,$T$5:$T$9,0)))/10*(1+O$9)^A46</f>
        <v>#VALUE!</v>
      </c>
      <c r="V46" s="460" t="e">
        <f>(INDEX($P$5:$P$9,MATCH('BCA Calculator'!$B$10,$T$5:$T$9,0))+INDEX($Q$5:$Q$9,MATCH('BCA Calculator'!$B$10,$T$5:$T$9,0)))/10*(1+R$9)^A46</f>
        <v>#VALUE!</v>
      </c>
    </row>
    <row r="47" spans="1:22" ht="15.75" thickBot="1">
      <c r="A47" s="441">
        <f t="shared" si="4"/>
        <v>40</v>
      </c>
      <c r="B47" s="461">
        <f t="shared" si="5"/>
        <v>2059</v>
      </c>
      <c r="C47" s="462">
        <f t="shared" si="6"/>
        <v>29.744677461502441</v>
      </c>
      <c r="D47" s="462">
        <f t="shared" si="2"/>
        <v>3.7127858358735675</v>
      </c>
      <c r="E47" s="463">
        <f t="shared" si="0"/>
        <v>33.457463297376009</v>
      </c>
      <c r="F47" s="469"/>
      <c r="G47" s="461">
        <f t="shared" si="7"/>
        <v>2059</v>
      </c>
      <c r="H47" s="462">
        <f t="shared" si="8"/>
        <v>30.105090912205618</v>
      </c>
      <c r="I47" s="462">
        <f t="shared" si="3"/>
        <v>3.7127858358735675</v>
      </c>
      <c r="J47" s="463">
        <f t="shared" si="1"/>
        <v>33.817876748079186</v>
      </c>
      <c r="U47" s="422" t="e">
        <f>(INDEX($M$5:$M$9,MATCH('BCA Calculator'!$B$10,$T$5:$T$9,0))+INDEX($N$5:$N$9,MATCH('BCA Calculator'!$B$10,$T$5:$T$9,0)))/10*(1+O$9)^A47</f>
        <v>#VALUE!</v>
      </c>
      <c r="V47" s="460" t="e">
        <f>(INDEX($P$5:$P$9,MATCH('BCA Calculator'!$B$10,$T$5:$T$9,0))+INDEX($Q$5:$Q$9,MATCH('BCA Calculator'!$B$10,$T$5:$T$9,0)))/10*(1+R$9)^A47</f>
        <v>#VALUE!</v>
      </c>
    </row>
    <row r="48" spans="1:22" ht="15.75" thickBot="1">
      <c r="A48" s="441">
        <f t="shared" si="4"/>
        <v>41</v>
      </c>
      <c r="B48" s="461">
        <f t="shared" si="5"/>
        <v>2060</v>
      </c>
      <c r="C48" s="462">
        <f t="shared" si="6"/>
        <v>29.744677461502441</v>
      </c>
      <c r="D48" s="462">
        <f t="shared" si="2"/>
        <v>3.7127858358735675</v>
      </c>
      <c r="E48" s="463">
        <f t="shared" si="0"/>
        <v>33.457463297376009</v>
      </c>
      <c r="F48" s="469"/>
      <c r="G48" s="461">
        <f t="shared" si="7"/>
        <v>2060</v>
      </c>
      <c r="H48" s="462">
        <f t="shared" si="8"/>
        <v>30.105090912205618</v>
      </c>
      <c r="I48" s="462">
        <f t="shared" si="3"/>
        <v>3.7127858358735675</v>
      </c>
      <c r="J48" s="463">
        <f t="shared" si="1"/>
        <v>33.817876748079186</v>
      </c>
      <c r="U48" s="422" t="e">
        <f>(INDEX($M$5:$M$9,MATCH('BCA Calculator'!$B$10,$T$5:$T$9,0))+INDEX($N$5:$N$9,MATCH('BCA Calculator'!$B$10,$T$5:$T$9,0)))/10*(1+O$9)^A48</f>
        <v>#VALUE!</v>
      </c>
      <c r="V48" s="460" t="e">
        <f>(INDEX($P$5:$P$9,MATCH('BCA Calculator'!$B$10,$T$5:$T$9,0))+INDEX($Q$5:$Q$9,MATCH('BCA Calculator'!$B$10,$T$5:$T$9,0)))/10*(1+R$9)^A48</f>
        <v>#VALUE!</v>
      </c>
    </row>
    <row r="49" spans="1:22" ht="15.75" thickBot="1">
      <c r="A49" s="441">
        <f t="shared" si="4"/>
        <v>42</v>
      </c>
      <c r="B49" s="493">
        <f t="shared" si="5"/>
        <v>2061</v>
      </c>
      <c r="C49" s="494">
        <f t="shared" si="6"/>
        <v>29.744677461502441</v>
      </c>
      <c r="D49" s="494">
        <f t="shared" si="2"/>
        <v>3.7127858358735675</v>
      </c>
      <c r="E49" s="463">
        <f t="shared" si="0"/>
        <v>33.457463297376009</v>
      </c>
      <c r="F49" s="469"/>
      <c r="G49" s="493">
        <f t="shared" si="7"/>
        <v>2061</v>
      </c>
      <c r="H49" s="494">
        <f t="shared" si="8"/>
        <v>30.105090912205618</v>
      </c>
      <c r="I49" s="494">
        <f t="shared" si="3"/>
        <v>3.7127858358735675</v>
      </c>
      <c r="J49" s="463">
        <f t="shared" si="1"/>
        <v>33.817876748079186</v>
      </c>
      <c r="U49" s="422" t="e">
        <f>(INDEX($M$5:$M$9,MATCH('BCA Calculator'!$B$10,$T$5:$T$9,0))+INDEX($N$5:$N$9,MATCH('BCA Calculator'!$B$10,$T$5:$T$9,0)))/10*(1+O$9)^A49</f>
        <v>#VALUE!</v>
      </c>
      <c r="V49" s="460" t="e">
        <f>(INDEX($P$5:$P$9,MATCH('BCA Calculator'!$B$10,$T$5:$T$9,0))+INDEX($Q$5:$Q$9,MATCH('BCA Calculator'!$B$10,$T$5:$T$9,0)))/10*(1+R$9)^A49</f>
        <v>#VALUE!</v>
      </c>
    </row>
    <row r="50" spans="1:22" ht="15">
      <c r="B50" s="568" t="s">
        <v>2425</v>
      </c>
      <c r="E50" s="591"/>
      <c r="F50" s="591"/>
      <c r="G50" s="591"/>
      <c r="H50" s="591"/>
      <c r="J50" s="336"/>
    </row>
    <row r="51" spans="1:22" ht="15.75">
      <c r="B51" s="568" t="s">
        <v>2424</v>
      </c>
      <c r="E51" s="591"/>
      <c r="F51" s="591"/>
      <c r="G51" s="591"/>
      <c r="H51" s="591"/>
      <c r="J51" s="336"/>
    </row>
    <row r="52" spans="1:22" ht="15">
      <c r="J52" s="336"/>
    </row>
    <row r="54" spans="1:22">
      <c r="N54" s="485"/>
    </row>
    <row r="73" spans="3:4" ht="15">
      <c r="D73" s="587"/>
    </row>
    <row r="74" spans="3:4" ht="15">
      <c r="C74" s="587"/>
      <c r="D74" s="587"/>
    </row>
  </sheetData>
  <sheetProtection algorithmName="SHA-512" hashValue="OUQklKUW2lkWFBONeM92sa/m0BG1+gus7jdl6B6iZqJNUFFHUVPhuGYT34udEnX3MGKzUVcik/N9k5IQAEKIgA==" saltValue="C0wnrcSxiTlfu3b+HhXZww==" spinCount="100000" sheet="1" selectLockedCells="1" selectUnlockedCells="1"/>
  <mergeCells count="5">
    <mergeCell ref="M3:O3"/>
    <mergeCell ref="P3:R3"/>
    <mergeCell ref="U3:V3"/>
    <mergeCell ref="B3:E3"/>
    <mergeCell ref="G3:J3"/>
  </mergeCells>
  <hyperlinks>
    <hyperlink ref="O41" r:id="rId1" xr:uid="{C20CFDD7-8974-4A3C-A59C-0E0E65FD3600}"/>
  </hyperlinks>
  <pageMargins left="0.7" right="0.7" top="0.75" bottom="0.75" header="0.3" footer="0.3"/>
  <pageSetup orientation="portrait" horizontalDpi="4294967293" verticalDpi="4294967293"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B81C74-3CB8-4C7C-A959-285DEE2CA092}">
  <sheetPr codeName="Sheet13">
    <tabColor theme="7" tint="0.39997558519241921"/>
  </sheetPr>
  <dimension ref="A1:V74"/>
  <sheetViews>
    <sheetView workbookViewId="0">
      <selection activeCell="L24" sqref="L24"/>
    </sheetView>
  </sheetViews>
  <sheetFormatPr defaultColWidth="8.5703125" defaultRowHeight="12.75"/>
  <cols>
    <col min="1" max="1" width="4.5703125" style="441" customWidth="1"/>
    <col min="2" max="8" width="11.42578125" style="443" customWidth="1"/>
    <col min="9" max="9" width="8.5703125" style="443"/>
    <col min="10" max="10" width="12" style="443" customWidth="1"/>
    <col min="11" max="11" width="8.5703125" style="443"/>
    <col min="12" max="12" width="18" style="443" customWidth="1"/>
    <col min="13" max="18" width="12.42578125" style="443" customWidth="1"/>
    <col min="19" max="19" width="8.5703125" style="443"/>
    <col min="20" max="20" width="24.85546875" style="443" customWidth="1"/>
    <col min="21" max="16384" width="8.5703125" style="443"/>
  </cols>
  <sheetData>
    <row r="1" spans="1:22" ht="18">
      <c r="B1" s="442" t="s">
        <v>2398</v>
      </c>
    </row>
    <row r="2" spans="1:22" ht="13.5" thickBot="1"/>
    <row r="3" spans="1:22" ht="15.75" thickBot="1">
      <c r="B3" s="443" t="s">
        <v>129</v>
      </c>
      <c r="G3" s="443" t="s">
        <v>142</v>
      </c>
      <c r="J3" s="336"/>
      <c r="L3" s="444"/>
      <c r="M3" s="931" t="s">
        <v>129</v>
      </c>
      <c r="N3" s="932"/>
      <c r="O3" s="933"/>
      <c r="P3" s="934" t="s">
        <v>142</v>
      </c>
      <c r="Q3" s="935"/>
      <c r="R3" s="936"/>
      <c r="U3" s="930" t="s">
        <v>2340</v>
      </c>
      <c r="V3" s="930"/>
    </row>
    <row r="4" spans="1:22" ht="60.75" thickBot="1">
      <c r="B4" s="445" t="s">
        <v>2336</v>
      </c>
      <c r="C4" s="446" t="s">
        <v>2399</v>
      </c>
      <c r="D4" s="446" t="s">
        <v>2400</v>
      </c>
      <c r="E4" s="447" t="s">
        <v>2401</v>
      </c>
      <c r="F4" s="670"/>
      <c r="G4" s="445" t="s">
        <v>2336</v>
      </c>
      <c r="H4" s="446" t="s">
        <v>2399</v>
      </c>
      <c r="I4" s="446" t="s">
        <v>2400</v>
      </c>
      <c r="J4" s="447" t="s">
        <v>2401</v>
      </c>
      <c r="L4" s="449" t="s">
        <v>2403</v>
      </c>
      <c r="M4" s="450" t="s">
        <v>2404</v>
      </c>
      <c r="N4" s="450" t="s">
        <v>2405</v>
      </c>
      <c r="O4" s="450" t="s">
        <v>2354</v>
      </c>
      <c r="P4" s="451" t="s">
        <v>2404</v>
      </c>
      <c r="Q4" s="450" t="s">
        <v>2405</v>
      </c>
      <c r="R4" s="452" t="s">
        <v>2354</v>
      </c>
      <c r="T4" s="372" t="s">
        <v>2355</v>
      </c>
      <c r="U4" s="373" t="s">
        <v>2406</v>
      </c>
      <c r="V4" s="373" t="s">
        <v>2407</v>
      </c>
    </row>
    <row r="5" spans="1:22" ht="15.75" thickBot="1">
      <c r="A5" s="441">
        <v>0</v>
      </c>
      <c r="B5" s="453">
        <v>2017</v>
      </c>
      <c r="C5" s="454"/>
      <c r="D5" s="455"/>
      <c r="E5" s="456"/>
      <c r="F5" s="469"/>
      <c r="G5" s="453">
        <v>2017</v>
      </c>
      <c r="H5" s="454"/>
      <c r="I5" s="455"/>
      <c r="J5" s="456"/>
      <c r="L5" s="444" t="s">
        <v>2234</v>
      </c>
      <c r="M5" s="458" t="s">
        <v>2144</v>
      </c>
      <c r="N5" s="458" t="s">
        <v>2144</v>
      </c>
      <c r="O5" s="458" t="s">
        <v>2144</v>
      </c>
      <c r="P5" s="458" t="s">
        <v>2144</v>
      </c>
      <c r="Q5" s="458" t="s">
        <v>2144</v>
      </c>
      <c r="R5" s="458" t="s">
        <v>2144</v>
      </c>
      <c r="T5" s="358" t="s">
        <v>2234</v>
      </c>
      <c r="U5" s="422" t="e">
        <f>(INDEX($M$5:$M$9,MATCH('BCA Calculator'!$B$10,$T$5:$T$9,0))+INDEX($N$5:$N$9,MATCH('BCA Calculator'!$B$10,$T$5:$T$9,0)))/10*(1+O$9)^A5</f>
        <v>#VALUE!</v>
      </c>
      <c r="V5" s="460" t="e">
        <f>(INDEX($P$5:$P$9,MATCH('BCA Calculator'!$B$10,$T$5:$T$9,0))+INDEX($Q$5:$Q$9,MATCH('BCA Calculator'!$B$10,$T$5:$T$9,0)))/10*(1+R$9)^A5</f>
        <v>#VALUE!</v>
      </c>
    </row>
    <row r="6" spans="1:22" ht="15.75" thickBot="1">
      <c r="A6" s="441">
        <v>0</v>
      </c>
      <c r="B6" s="461">
        <v>2018</v>
      </c>
      <c r="C6" s="462"/>
      <c r="D6" s="573">
        <v>2.5391638284970854</v>
      </c>
      <c r="E6" s="463"/>
      <c r="F6" s="469"/>
      <c r="G6" s="461">
        <v>2018</v>
      </c>
      <c r="H6" s="462"/>
      <c r="I6" s="573">
        <v>2.5391638284970854</v>
      </c>
      <c r="J6" s="463"/>
      <c r="L6" s="466" t="s">
        <v>2288</v>
      </c>
      <c r="M6" s="458" t="s">
        <v>2144</v>
      </c>
      <c r="N6" s="458" t="s">
        <v>2144</v>
      </c>
      <c r="O6" s="458" t="s">
        <v>2144</v>
      </c>
      <c r="P6" s="458" t="s">
        <v>2144</v>
      </c>
      <c r="Q6" s="458" t="s">
        <v>2144</v>
      </c>
      <c r="R6" s="458" t="s">
        <v>2144</v>
      </c>
      <c r="T6" s="338" t="s">
        <v>2288</v>
      </c>
      <c r="U6" s="422" t="e">
        <f>(INDEX($M$5:$M$9,MATCH('BCA Calculator'!$B$10,$T$5:$T$9,0))+INDEX($N$5:$N$9,MATCH('BCA Calculator'!$B$10,$T$5:$T$9,0)))/10*(1+O$9)^A6</f>
        <v>#VALUE!</v>
      </c>
      <c r="V6" s="460" t="e">
        <f>(INDEX($P$5:$P$9,MATCH('BCA Calculator'!$B$10,$T$5:$T$9,0))+INDEX($Q$5:$Q$9,MATCH('BCA Calculator'!$B$10,$T$5:$T$9,0)))/10*(1+R$9)^A6</f>
        <v>#VALUE!</v>
      </c>
    </row>
    <row r="7" spans="1:22" ht="15.75" thickBot="1">
      <c r="A7" s="441">
        <v>0</v>
      </c>
      <c r="B7" s="461">
        <v>2019</v>
      </c>
      <c r="C7" s="462">
        <v>20.900656917077825</v>
      </c>
      <c r="D7" s="573">
        <v>2.5799809387240211</v>
      </c>
      <c r="E7" s="463">
        <f t="shared" ref="E7:E49" si="0">SUM(C7:D7)</f>
        <v>23.480637855801845</v>
      </c>
      <c r="F7" s="469"/>
      <c r="G7" s="461">
        <v>2019</v>
      </c>
      <c r="H7" s="462">
        <v>18.709460607347616</v>
      </c>
      <c r="I7" s="573">
        <v>2.5799809387240211</v>
      </c>
      <c r="J7" s="463">
        <f t="shared" ref="J7:J49" si="1">SUM(H7:I7)</f>
        <v>21.289441546071636</v>
      </c>
      <c r="K7" s="469"/>
      <c r="L7" s="466" t="s">
        <v>2408</v>
      </c>
      <c r="M7" s="458" t="s">
        <v>2144</v>
      </c>
      <c r="N7" s="458" t="s">
        <v>2144</v>
      </c>
      <c r="O7" s="458" t="s">
        <v>2144</v>
      </c>
      <c r="P7" s="458" t="s">
        <v>2144</v>
      </c>
      <c r="Q7" s="458" t="s">
        <v>2144</v>
      </c>
      <c r="R7" s="458" t="s">
        <v>2144</v>
      </c>
      <c r="T7" s="338" t="s">
        <v>2286</v>
      </c>
      <c r="U7" s="422" t="e">
        <f>(INDEX($M$5:$M$9,MATCH('BCA Calculator'!$B$10,$T$5:$T$9,0))+INDEX($N$5:$N$9,MATCH('BCA Calculator'!$B$10,$T$5:$T$9,0)))/10*(1+O$9)^A7</f>
        <v>#VALUE!</v>
      </c>
      <c r="V7" s="460" t="e">
        <f>(INDEX($P$5:$P$9,MATCH('BCA Calculator'!$B$10,$T$5:$T$9,0))+INDEX($Q$5:$Q$9,MATCH('BCA Calculator'!$B$10,$T$5:$T$9,0)))/10*(1+R$9)^A7</f>
        <v>#VALUE!</v>
      </c>
    </row>
    <row r="8" spans="1:22" ht="15.75" thickBot="1">
      <c r="A8" s="441">
        <v>1</v>
      </c>
      <c r="B8" s="461">
        <v>2020</v>
      </c>
      <c r="C8" s="462">
        <v>20.587225934406938</v>
      </c>
      <c r="D8" s="573">
        <v>2.6192174389372247</v>
      </c>
      <c r="E8" s="463">
        <f t="shared" si="0"/>
        <v>23.206443373344161</v>
      </c>
      <c r="F8" s="469"/>
      <c r="G8" s="461">
        <v>2020</v>
      </c>
      <c r="H8" s="462">
        <v>18.42888930058588</v>
      </c>
      <c r="I8" s="573">
        <v>2.6192174389372247</v>
      </c>
      <c r="J8" s="463">
        <f t="shared" si="1"/>
        <v>21.048106739523103</v>
      </c>
      <c r="L8" s="466" t="s">
        <v>2277</v>
      </c>
      <c r="M8" s="458" t="s">
        <v>2144</v>
      </c>
      <c r="N8" s="458" t="s">
        <v>2144</v>
      </c>
      <c r="O8" s="458" t="s">
        <v>2144</v>
      </c>
      <c r="P8" s="458" t="s">
        <v>2144</v>
      </c>
      <c r="Q8" s="458" t="s">
        <v>2144</v>
      </c>
      <c r="R8" s="458" t="s">
        <v>2144</v>
      </c>
      <c r="T8" s="338" t="s">
        <v>2277</v>
      </c>
      <c r="U8" s="422" t="e">
        <f>(INDEX($M$5:$M$9,MATCH('BCA Calculator'!$B$10,$T$5:$T$9,0))+INDEX($N$5:$N$9,MATCH('BCA Calculator'!$B$10,$T$5:$T$9,0)))/10*(1+O$9)^A8</f>
        <v>#VALUE!</v>
      </c>
      <c r="V8" s="460" t="e">
        <f>(INDEX($P$5:$P$9,MATCH('BCA Calculator'!$B$10,$T$5:$T$9,0))+INDEX($Q$5:$Q$9,MATCH('BCA Calculator'!$B$10,$T$5:$T$9,0)))/10*(1+R$9)^A8</f>
        <v>#VALUE!</v>
      </c>
    </row>
    <row r="9" spans="1:22" ht="15.75" thickBot="1">
      <c r="A9" s="441">
        <v>2</v>
      </c>
      <c r="B9" s="461">
        <v>2021</v>
      </c>
      <c r="C9" s="462">
        <v>20.949585443150109</v>
      </c>
      <c r="D9" s="573">
        <v>2.6552414064882397</v>
      </c>
      <c r="E9" s="463">
        <f t="shared" si="0"/>
        <v>23.60482684963835</v>
      </c>
      <c r="F9" s="469"/>
      <c r="G9" s="461">
        <v>2021</v>
      </c>
      <c r="H9" s="462">
        <v>18.753259533608968</v>
      </c>
      <c r="I9" s="573">
        <v>2.6552414064882397</v>
      </c>
      <c r="J9" s="463">
        <f t="shared" si="1"/>
        <v>21.408500940097209</v>
      </c>
      <c r="L9" s="471" t="s">
        <v>2284</v>
      </c>
      <c r="M9" s="458" t="s">
        <v>2144</v>
      </c>
      <c r="N9" s="458" t="s">
        <v>2144</v>
      </c>
      <c r="O9" s="458" t="s">
        <v>2144</v>
      </c>
      <c r="P9" s="458" t="s">
        <v>2144</v>
      </c>
      <c r="Q9" s="458" t="s">
        <v>2144</v>
      </c>
      <c r="R9" s="458" t="s">
        <v>2144</v>
      </c>
      <c r="T9" s="338" t="s">
        <v>2284</v>
      </c>
      <c r="U9" s="422" t="e">
        <f>(INDEX($M$5:$M$9,MATCH('BCA Calculator'!$B$10,$T$5:$T$9,0))+INDEX($N$5:$N$9,MATCH('BCA Calculator'!$B$10,$T$5:$T$9,0)))/10*(1+O$9)^A9</f>
        <v>#VALUE!</v>
      </c>
      <c r="V9" s="460" t="e">
        <f>(INDEX($P$5:$P$9,MATCH('BCA Calculator'!$B$10,$T$5:$T$9,0))+INDEX($Q$5:$Q$9,MATCH('BCA Calculator'!$B$10,$T$5:$T$9,0)))/10*(1+R$9)^A9</f>
        <v>#VALUE!</v>
      </c>
    </row>
    <row r="10" spans="1:22" ht="15.75" thickBot="1">
      <c r="A10" s="441">
        <v>3</v>
      </c>
      <c r="B10" s="461">
        <v>2022</v>
      </c>
      <c r="C10" s="462">
        <v>21.651568919402049</v>
      </c>
      <c r="D10" s="573">
        <v>2.6926173148578258</v>
      </c>
      <c r="E10" s="463">
        <f t="shared" si="0"/>
        <v>24.344186234259876</v>
      </c>
      <c r="F10" s="469"/>
      <c r="G10" s="461">
        <v>2022</v>
      </c>
      <c r="H10" s="462">
        <v>19.381648021494872</v>
      </c>
      <c r="I10" s="573">
        <v>2.6926173148578258</v>
      </c>
      <c r="J10" s="463">
        <f t="shared" si="1"/>
        <v>22.074265336352699</v>
      </c>
      <c r="L10" s="443" t="s">
        <v>2409</v>
      </c>
      <c r="U10" s="422" t="e">
        <f>(INDEX($M$5:$M$9,MATCH('BCA Calculator'!$B$10,$T$5:$T$9,0))+INDEX($N$5:$N$9,MATCH('BCA Calculator'!$B$10,$T$5:$T$9,0)))/10*(1+O$9)^A10</f>
        <v>#VALUE!</v>
      </c>
      <c r="V10" s="460" t="e">
        <f>(INDEX($P$5:$P$9,MATCH('BCA Calculator'!$B$10,$T$5:$T$9,0))+INDEX($Q$5:$Q$9,MATCH('BCA Calculator'!$B$10,$T$5:$T$9,0)))/10*(1+R$9)^A10</f>
        <v>#VALUE!</v>
      </c>
    </row>
    <row r="11" spans="1:22" ht="15.75" thickBot="1">
      <c r="A11" s="441">
        <v>4</v>
      </c>
      <c r="B11" s="461">
        <v>2023</v>
      </c>
      <c r="C11" s="462">
        <v>22.341355514018815</v>
      </c>
      <c r="D11" s="573">
        <v>2.7313735548031732</v>
      </c>
      <c r="E11" s="463">
        <f t="shared" si="0"/>
        <v>25.072729068821989</v>
      </c>
      <c r="F11" s="469"/>
      <c r="G11" s="461">
        <v>2023</v>
      </c>
      <c r="H11" s="462">
        <v>19.999118332148782</v>
      </c>
      <c r="I11" s="573">
        <v>2.7313735548031732</v>
      </c>
      <c r="J11" s="463">
        <f t="shared" si="1"/>
        <v>22.730491886951956</v>
      </c>
      <c r="U11" s="422" t="e">
        <f>(INDEX($M$5:$M$9,MATCH('BCA Calculator'!$B$10,$T$5:$T$9,0))+INDEX($N$5:$N$9,MATCH('BCA Calculator'!$B$10,$T$5:$T$9,0)))/10*(1+O$9)^A11</f>
        <v>#VALUE!</v>
      </c>
      <c r="V11" s="460" t="e">
        <f>(INDEX($P$5:$P$9,MATCH('BCA Calculator'!$B$10,$T$5:$T$9,0))+INDEX($Q$5:$Q$9,MATCH('BCA Calculator'!$B$10,$T$5:$T$9,0)))/10*(1+R$9)^A11</f>
        <v>#VALUE!</v>
      </c>
    </row>
    <row r="12" spans="1:22" ht="15.75" thickBot="1">
      <c r="A12" s="441">
        <v>5</v>
      </c>
      <c r="B12" s="461">
        <v>2024</v>
      </c>
      <c r="C12" s="462">
        <v>23.098215670234762</v>
      </c>
      <c r="D12" s="573">
        <v>2.7563412799540399</v>
      </c>
      <c r="E12" s="463">
        <f t="shared" si="0"/>
        <v>25.854556950188801</v>
      </c>
      <c r="F12" s="469"/>
      <c r="G12" s="461">
        <v>2024</v>
      </c>
      <c r="H12" s="462">
        <v>20.676630303862112</v>
      </c>
      <c r="I12" s="573">
        <v>2.7563412799540399</v>
      </c>
      <c r="J12" s="463">
        <f t="shared" si="1"/>
        <v>23.432971583816151</v>
      </c>
      <c r="U12" s="422" t="e">
        <f>(INDEX($M$5:$M$9,MATCH('BCA Calculator'!$B$10,$T$5:$T$9,0))+INDEX($N$5:$N$9,MATCH('BCA Calculator'!$B$10,$T$5:$T$9,0)))/10*(1+O$9)^A12</f>
        <v>#VALUE!</v>
      </c>
      <c r="V12" s="460" t="e">
        <f>(INDEX($P$5:$P$9,MATCH('BCA Calculator'!$B$10,$T$5:$T$9,0))+INDEX($Q$5:$Q$9,MATCH('BCA Calculator'!$B$10,$T$5:$T$9,0)))/10*(1+R$9)^A12</f>
        <v>#VALUE!</v>
      </c>
    </row>
    <row r="13" spans="1:22" ht="15.75" thickBot="1">
      <c r="A13" s="441">
        <v>6</v>
      </c>
      <c r="B13" s="461">
        <v>2025</v>
      </c>
      <c r="C13" s="462">
        <v>24.058376887570354</v>
      </c>
      <c r="D13" s="573">
        <v>2.7827479193330746</v>
      </c>
      <c r="E13" s="463">
        <f t="shared" si="0"/>
        <v>26.84112480690343</v>
      </c>
      <c r="F13" s="469"/>
      <c r="G13" s="461">
        <v>2025</v>
      </c>
      <c r="H13" s="462">
        <v>21.536129531265097</v>
      </c>
      <c r="I13" s="573">
        <v>2.7827479193330746</v>
      </c>
      <c r="J13" s="463">
        <f t="shared" si="1"/>
        <v>24.318877450598173</v>
      </c>
      <c r="L13" s="475"/>
      <c r="U13" s="422" t="e">
        <f>(INDEX($M$5:$M$9,MATCH('BCA Calculator'!$B$10,$T$5:$T$9,0))+INDEX($N$5:$N$9,MATCH('BCA Calculator'!$B$10,$T$5:$T$9,0)))/10*(1+O$9)^A13</f>
        <v>#VALUE!</v>
      </c>
      <c r="V13" s="460" t="e">
        <f>(INDEX($P$5:$P$9,MATCH('BCA Calculator'!$B$10,$T$5:$T$9,0))+INDEX($Q$5:$Q$9,MATCH('BCA Calculator'!$B$10,$T$5:$T$9,0)))/10*(1+R$9)^A13</f>
        <v>#VALUE!</v>
      </c>
    </row>
    <row r="14" spans="1:22" ht="15.75" thickBot="1">
      <c r="A14" s="441">
        <v>7</v>
      </c>
      <c r="B14" s="461">
        <v>2026</v>
      </c>
      <c r="C14" s="462">
        <v>25.10185025327581</v>
      </c>
      <c r="D14" s="573">
        <v>2.8106236901390695</v>
      </c>
      <c r="E14" s="463">
        <f t="shared" si="0"/>
        <v>27.912473943414881</v>
      </c>
      <c r="F14" s="469"/>
      <c r="G14" s="461">
        <v>2026</v>
      </c>
      <c r="H14" s="462">
        <v>22.470206575251723</v>
      </c>
      <c r="I14" s="573">
        <v>2.8106236901390695</v>
      </c>
      <c r="J14" s="463">
        <f t="shared" si="1"/>
        <v>25.280830265390794</v>
      </c>
      <c r="U14" s="422" t="e">
        <f>(INDEX($M$5:$M$9,MATCH('BCA Calculator'!$B$10,$T$5:$T$9,0))+INDEX($N$5:$N$9,MATCH('BCA Calculator'!$B$10,$T$5:$T$9,0)))/10*(1+O$9)^A14</f>
        <v>#VALUE!</v>
      </c>
      <c r="V14" s="460" t="e">
        <f>(INDEX($P$5:$P$9,MATCH('BCA Calculator'!$B$10,$T$5:$T$9,0))+INDEX($Q$5:$Q$9,MATCH('BCA Calculator'!$B$10,$T$5:$T$9,0)))/10*(1+R$9)^A14</f>
        <v>#VALUE!</v>
      </c>
    </row>
    <row r="15" spans="1:22" ht="18.75" thickBot="1">
      <c r="A15" s="441">
        <v>8</v>
      </c>
      <c r="B15" s="461">
        <v>2027</v>
      </c>
      <c r="C15" s="462">
        <v>25.937569674451417</v>
      </c>
      <c r="D15" s="573">
        <v>2.8415872774653224</v>
      </c>
      <c r="E15" s="463">
        <f t="shared" si="0"/>
        <v>28.77915695191674</v>
      </c>
      <c r="F15" s="469"/>
      <c r="G15" s="461">
        <v>2027</v>
      </c>
      <c r="H15" s="462">
        <v>23.218310314350202</v>
      </c>
      <c r="I15" s="573">
        <v>2.8415872774653224</v>
      </c>
      <c r="J15" s="463">
        <f t="shared" si="1"/>
        <v>26.059897591815524</v>
      </c>
      <c r="L15" s="575" t="s">
        <v>2413</v>
      </c>
      <c r="M15" s="568"/>
      <c r="N15" s="568"/>
      <c r="O15" s="568"/>
      <c r="U15" s="422" t="e">
        <f>(INDEX($M$5:$M$9,MATCH('BCA Calculator'!$B$10,$T$5:$T$9,0))+INDEX($N$5:$N$9,MATCH('BCA Calculator'!$B$10,$T$5:$T$9,0)))/10*(1+O$9)^A15</f>
        <v>#VALUE!</v>
      </c>
      <c r="V15" s="460" t="e">
        <f>(INDEX($P$5:$P$9,MATCH('BCA Calculator'!$B$10,$T$5:$T$9,0))+INDEX($Q$5:$Q$9,MATCH('BCA Calculator'!$B$10,$T$5:$T$9,0)))/10*(1+R$9)^A15</f>
        <v>#VALUE!</v>
      </c>
    </row>
    <row r="16" spans="1:22" ht="15.75" thickBot="1">
      <c r="A16" s="441">
        <v>9</v>
      </c>
      <c r="B16" s="461">
        <v>2028</v>
      </c>
      <c r="C16" s="462">
        <v>26.580329125900679</v>
      </c>
      <c r="D16" s="573">
        <v>2.8740823476254276</v>
      </c>
      <c r="E16" s="463">
        <f t="shared" si="0"/>
        <v>29.454411473526108</v>
      </c>
      <c r="F16" s="469"/>
      <c r="G16" s="461">
        <v>2028</v>
      </c>
      <c r="H16" s="462">
        <v>23.793683743262104</v>
      </c>
      <c r="I16" s="573">
        <v>2.8740823476254276</v>
      </c>
      <c r="J16" s="463">
        <f t="shared" si="1"/>
        <v>26.667766090887532</v>
      </c>
      <c r="L16" s="576"/>
      <c r="M16" s="577" t="s">
        <v>129</v>
      </c>
      <c r="N16" s="578" t="s">
        <v>142</v>
      </c>
      <c r="O16" s="568"/>
      <c r="U16" s="422" t="e">
        <f>(INDEX($M$5:$M$9,MATCH('BCA Calculator'!$B$10,$T$5:$T$9,0))+INDEX($N$5:$N$9,MATCH('BCA Calculator'!$B$10,$T$5:$T$9,0)))/10*(1+O$9)^A16</f>
        <v>#VALUE!</v>
      </c>
      <c r="V16" s="460" t="e">
        <f>(INDEX($P$5:$P$9,MATCH('BCA Calculator'!$B$10,$T$5:$T$9,0))+INDEX($Q$5:$Q$9,MATCH('BCA Calculator'!$B$10,$T$5:$T$9,0)))/10*(1+R$9)^A16</f>
        <v>#VALUE!</v>
      </c>
    </row>
    <row r="17" spans="1:22" ht="15.75" thickBot="1">
      <c r="A17" s="441">
        <v>10</v>
      </c>
      <c r="B17" s="461">
        <v>2029</v>
      </c>
      <c r="C17" s="462">
        <v>27.028863833382324</v>
      </c>
      <c r="D17" s="573">
        <v>2.908141061758895</v>
      </c>
      <c r="E17" s="463">
        <f t="shared" si="0"/>
        <v>29.937004895141218</v>
      </c>
      <c r="F17" s="469"/>
      <c r="G17" s="461">
        <v>2029</v>
      </c>
      <c r="H17" s="462">
        <v>24.195194684949257</v>
      </c>
      <c r="I17" s="573">
        <v>2.908141061758895</v>
      </c>
      <c r="J17" s="463">
        <f t="shared" si="1"/>
        <v>27.103335746708151</v>
      </c>
      <c r="L17" s="579">
        <v>2017</v>
      </c>
      <c r="M17" s="580">
        <v>6.6799999999999998E-2</v>
      </c>
      <c r="N17" s="468">
        <v>7.5499999999999998E-2</v>
      </c>
      <c r="O17" s="568"/>
      <c r="U17" s="422" t="e">
        <f>(INDEX($M$5:$M$9,MATCH('BCA Calculator'!$B$10,$T$5:$T$9,0))+INDEX($N$5:$N$9,MATCH('BCA Calculator'!$B$10,$T$5:$T$9,0)))/10*(1+O$9)^A17</f>
        <v>#VALUE!</v>
      </c>
      <c r="V17" s="460" t="e">
        <f>(INDEX($P$5:$P$9,MATCH('BCA Calculator'!$B$10,$T$5:$T$9,0))+INDEX($Q$5:$Q$9,MATCH('BCA Calculator'!$B$10,$T$5:$T$9,0)))/10*(1+R$9)^A17</f>
        <v>#VALUE!</v>
      </c>
    </row>
    <row r="18" spans="1:22" ht="15.75" thickBot="1">
      <c r="A18" s="441">
        <v>11</v>
      </c>
      <c r="B18" s="461">
        <v>2030</v>
      </c>
      <c r="C18" s="462">
        <v>27.242436752592344</v>
      </c>
      <c r="D18" s="573">
        <v>2.9354466669497876</v>
      </c>
      <c r="E18" s="463">
        <f t="shared" si="0"/>
        <v>30.17788341954213</v>
      </c>
      <c r="F18" s="469"/>
      <c r="G18" s="461">
        <v>2030</v>
      </c>
      <c r="H18" s="462">
        <v>24.386376911163932</v>
      </c>
      <c r="I18" s="573">
        <v>2.9354466669497876</v>
      </c>
      <c r="J18" s="463">
        <f t="shared" si="1"/>
        <v>27.321823578113719</v>
      </c>
      <c r="L18" s="579">
        <v>2018</v>
      </c>
      <c r="M18" s="580">
        <v>6.8099999999999994E-2</v>
      </c>
      <c r="N18" s="468">
        <v>7.4700000000000003E-2</v>
      </c>
      <c r="O18" s="568"/>
      <c r="U18" s="422" t="e">
        <f>(INDEX($M$5:$M$9,MATCH('BCA Calculator'!$B$10,$T$5:$T$9,0))+INDEX($N$5:$N$9,MATCH('BCA Calculator'!$B$10,$T$5:$T$9,0)))/10*(1+O$9)^A18</f>
        <v>#VALUE!</v>
      </c>
      <c r="V18" s="460" t="e">
        <f>(INDEX($P$5:$P$9,MATCH('BCA Calculator'!$B$10,$T$5:$T$9,0))+INDEX($Q$5:$Q$9,MATCH('BCA Calculator'!$B$10,$T$5:$T$9,0)))/10*(1+R$9)^A18</f>
        <v>#VALUE!</v>
      </c>
    </row>
    <row r="19" spans="1:22" ht="15.75" thickBot="1">
      <c r="A19" s="441">
        <v>12</v>
      </c>
      <c r="B19" s="461">
        <v>2031</v>
      </c>
      <c r="C19" s="462">
        <v>27.392747319098465</v>
      </c>
      <c r="D19" s="573">
        <v>2.961169825660797</v>
      </c>
      <c r="E19" s="463">
        <f t="shared" si="0"/>
        <v>30.353917144759262</v>
      </c>
      <c r="F19" s="469"/>
      <c r="G19" s="461">
        <v>2031</v>
      </c>
      <c r="H19" s="462">
        <v>24.520929123282038</v>
      </c>
      <c r="I19" s="573">
        <v>2.961169825660797</v>
      </c>
      <c r="J19" s="463">
        <f t="shared" si="1"/>
        <v>27.482098948942834</v>
      </c>
      <c r="L19" s="579">
        <v>2019</v>
      </c>
      <c r="M19" s="580">
        <v>6.8099999999999994E-2</v>
      </c>
      <c r="N19" s="468">
        <v>7.4800000000000005E-2</v>
      </c>
      <c r="O19" s="568"/>
      <c r="U19" s="422" t="e">
        <f>(INDEX($M$5:$M$9,MATCH('BCA Calculator'!$B$10,$T$5:$T$9,0))+INDEX($N$5:$N$9,MATCH('BCA Calculator'!$B$10,$T$5:$T$9,0)))/10*(1+O$9)^A19</f>
        <v>#VALUE!</v>
      </c>
      <c r="V19" s="460" t="e">
        <f>(INDEX($P$5:$P$9,MATCH('BCA Calculator'!$B$10,$T$5:$T$9,0))+INDEX($Q$5:$Q$9,MATCH('BCA Calculator'!$B$10,$T$5:$T$9,0)))/10*(1+R$9)^A19</f>
        <v>#VALUE!</v>
      </c>
    </row>
    <row r="20" spans="1:22" ht="15.75" thickBot="1">
      <c r="A20" s="441">
        <v>13</v>
      </c>
      <c r="B20" s="461">
        <v>2032</v>
      </c>
      <c r="C20" s="462">
        <v>27.549296481645165</v>
      </c>
      <c r="D20" s="573">
        <v>2.9851396580264091</v>
      </c>
      <c r="E20" s="463">
        <f t="shared" si="0"/>
        <v>30.534436139671573</v>
      </c>
      <c r="F20" s="469"/>
      <c r="G20" s="461">
        <v>2032</v>
      </c>
      <c r="H20" s="462">
        <v>24.661065885557079</v>
      </c>
      <c r="I20" s="573">
        <v>2.9851396580264091</v>
      </c>
      <c r="J20" s="463">
        <f t="shared" si="1"/>
        <v>27.646205543583488</v>
      </c>
      <c r="L20" s="579">
        <v>2020</v>
      </c>
      <c r="M20" s="580">
        <v>6.8099999999999994E-2</v>
      </c>
      <c r="N20" s="468">
        <v>7.4800000000000005E-2</v>
      </c>
      <c r="O20" s="568"/>
      <c r="U20" s="422" t="e">
        <f>(INDEX($M$5:$M$9,MATCH('BCA Calculator'!$B$10,$T$5:$T$9,0))+INDEX($N$5:$N$9,MATCH('BCA Calculator'!$B$10,$T$5:$T$9,0)))/10*(1+O$9)^A20</f>
        <v>#VALUE!</v>
      </c>
      <c r="V20" s="460" t="e">
        <f>(INDEX($P$5:$P$9,MATCH('BCA Calculator'!$B$10,$T$5:$T$9,0))+INDEX($Q$5:$Q$9,MATCH('BCA Calculator'!$B$10,$T$5:$T$9,0)))/10*(1+R$9)^A20</f>
        <v>#VALUE!</v>
      </c>
    </row>
    <row r="21" spans="1:22" ht="15.75" thickBot="1">
      <c r="A21" s="441">
        <v>14</v>
      </c>
      <c r="B21" s="461">
        <v>2033</v>
      </c>
      <c r="C21" s="462">
        <v>27.838703508200361</v>
      </c>
      <c r="D21" s="573">
        <v>3.0071729070674578</v>
      </c>
      <c r="E21" s="463">
        <f t="shared" si="0"/>
        <v>30.845876415267817</v>
      </c>
      <c r="F21" s="469"/>
      <c r="G21" s="461">
        <v>2033</v>
      </c>
      <c r="H21" s="462">
        <v>24.920131874932739</v>
      </c>
      <c r="I21" s="573">
        <v>3.0071729070674578</v>
      </c>
      <c r="J21" s="463">
        <f t="shared" si="1"/>
        <v>27.927304782000196</v>
      </c>
      <c r="L21" s="579">
        <v>2021</v>
      </c>
      <c r="M21" s="580">
        <v>6.8099999999999994E-2</v>
      </c>
      <c r="N21" s="468">
        <v>7.4800000000000005E-2</v>
      </c>
      <c r="O21" s="568"/>
      <c r="U21" s="422" t="e">
        <f>(INDEX($M$5:$M$9,MATCH('BCA Calculator'!$B$10,$T$5:$T$9,0))+INDEX($N$5:$N$9,MATCH('BCA Calculator'!$B$10,$T$5:$T$9,0)))/10*(1+O$9)^A21</f>
        <v>#VALUE!</v>
      </c>
      <c r="V21" s="460" t="e">
        <f>(INDEX($P$5:$P$9,MATCH('BCA Calculator'!$B$10,$T$5:$T$9,0))+INDEX($Q$5:$Q$9,MATCH('BCA Calculator'!$B$10,$T$5:$T$9,0)))/10*(1+R$9)^A21</f>
        <v>#VALUE!</v>
      </c>
    </row>
    <row r="22" spans="1:22" ht="15.75" thickBot="1">
      <c r="A22" s="441">
        <v>15</v>
      </c>
      <c r="B22" s="461">
        <v>2034</v>
      </c>
      <c r="C22" s="462">
        <v>28.163222795351018</v>
      </c>
      <c r="D22" s="573">
        <v>3.0270731176313226</v>
      </c>
      <c r="E22" s="463">
        <f t="shared" si="0"/>
        <v>31.190295912982339</v>
      </c>
      <c r="F22" s="469"/>
      <c r="G22" s="461">
        <v>2034</v>
      </c>
      <c r="H22" s="462">
        <v>25.210629003485131</v>
      </c>
      <c r="I22" s="573">
        <v>3.0270731176313226</v>
      </c>
      <c r="J22" s="463">
        <f t="shared" si="1"/>
        <v>28.237702121116453</v>
      </c>
      <c r="L22" s="579">
        <v>2022</v>
      </c>
      <c r="M22" s="580">
        <v>6.8099999999999994E-2</v>
      </c>
      <c r="N22" s="468">
        <v>7.4800000000000005E-2</v>
      </c>
      <c r="O22" s="568"/>
      <c r="U22" s="422" t="e">
        <f>(INDEX($M$5:$M$9,MATCH('BCA Calculator'!$B$10,$T$5:$T$9,0))+INDEX($N$5:$N$9,MATCH('BCA Calculator'!$B$10,$T$5:$T$9,0)))/10*(1+O$9)^A22</f>
        <v>#VALUE!</v>
      </c>
      <c r="V22" s="460" t="e">
        <f>(INDEX($P$5:$P$9,MATCH('BCA Calculator'!$B$10,$T$5:$T$9,0))+INDEX($Q$5:$Q$9,MATCH('BCA Calculator'!$B$10,$T$5:$T$9,0)))/10*(1+R$9)^A22</f>
        <v>#VALUE!</v>
      </c>
    </row>
    <row r="23" spans="1:22" ht="15.75" thickBot="1">
      <c r="A23" s="441">
        <v>16</v>
      </c>
      <c r="B23" s="461">
        <v>2035</v>
      </c>
      <c r="C23" s="462">
        <v>28.519509192533764</v>
      </c>
      <c r="D23" s="573">
        <v>3.0446297622619434</v>
      </c>
      <c r="E23" s="463">
        <f t="shared" si="0"/>
        <v>31.564138954795709</v>
      </c>
      <c r="F23" s="469"/>
      <c r="G23" s="461">
        <v>2035</v>
      </c>
      <c r="H23" s="462">
        <v>25.52956282166468</v>
      </c>
      <c r="I23" s="573">
        <v>3.0446297622619434</v>
      </c>
      <c r="J23" s="463">
        <f t="shared" si="1"/>
        <v>28.574192583926624</v>
      </c>
      <c r="L23" s="579">
        <v>2023</v>
      </c>
      <c r="M23" s="580">
        <v>6.8099999999999994E-2</v>
      </c>
      <c r="N23" s="468">
        <v>7.4800000000000005E-2</v>
      </c>
      <c r="O23" s="568"/>
      <c r="U23" s="422" t="e">
        <f>(INDEX($M$5:$M$9,MATCH('BCA Calculator'!$B$10,$T$5:$T$9,0))+INDEX($N$5:$N$9,MATCH('BCA Calculator'!$B$10,$T$5:$T$9,0)))/10*(1+O$9)^A23</f>
        <v>#VALUE!</v>
      </c>
      <c r="V23" s="460" t="e">
        <f>(INDEX($P$5:$P$9,MATCH('BCA Calculator'!$B$10,$T$5:$T$9,0))+INDEX($Q$5:$Q$9,MATCH('BCA Calculator'!$B$10,$T$5:$T$9,0)))/10*(1+R$9)^A23</f>
        <v>#VALUE!</v>
      </c>
    </row>
    <row r="24" spans="1:22" ht="15.75" thickBot="1">
      <c r="A24" s="441">
        <v>17</v>
      </c>
      <c r="B24" s="461">
        <v>2036</v>
      </c>
      <c r="C24" s="462">
        <v>28.920564207453165</v>
      </c>
      <c r="D24" s="573">
        <v>3.0596173105976345</v>
      </c>
      <c r="E24" s="463">
        <f t="shared" si="0"/>
        <v>31.980181518050799</v>
      </c>
      <c r="F24" s="469"/>
      <c r="G24" s="461">
        <v>2036</v>
      </c>
      <c r="H24" s="462">
        <v>25.888571776875203</v>
      </c>
      <c r="I24" s="573">
        <v>3.0596173105976345</v>
      </c>
      <c r="J24" s="463">
        <f t="shared" si="1"/>
        <v>28.948189087472837</v>
      </c>
      <c r="L24" s="579">
        <v>2024</v>
      </c>
      <c r="M24" s="580">
        <v>6.8099999999999994E-2</v>
      </c>
      <c r="N24" s="468">
        <v>7.4800000000000005E-2</v>
      </c>
      <c r="O24" s="568"/>
      <c r="U24" s="422" t="e">
        <f>(INDEX($M$5:$M$9,MATCH('BCA Calculator'!$B$10,$T$5:$T$9,0))+INDEX($N$5:$N$9,MATCH('BCA Calculator'!$B$10,$T$5:$T$9,0)))/10*(1+O$9)^A24</f>
        <v>#VALUE!</v>
      </c>
      <c r="V24" s="460" t="e">
        <f>(INDEX($P$5:$P$9,MATCH('BCA Calculator'!$B$10,$T$5:$T$9,0))+INDEX($Q$5:$Q$9,MATCH('BCA Calculator'!$B$10,$T$5:$T$9,0)))/10*(1+R$9)^A24</f>
        <v>#VALUE!</v>
      </c>
    </row>
    <row r="25" spans="1:22" ht="15.75" thickBot="1">
      <c r="A25" s="441">
        <v>18</v>
      </c>
      <c r="B25" s="461">
        <v>2037</v>
      </c>
      <c r="C25" s="479">
        <v>29.360561266651899</v>
      </c>
      <c r="D25" s="480">
        <v>3.0717942386771577</v>
      </c>
      <c r="E25" s="463">
        <f t="shared" si="0"/>
        <v>32.432355505329056</v>
      </c>
      <c r="F25" s="469"/>
      <c r="G25" s="461">
        <v>2037</v>
      </c>
      <c r="H25" s="479">
        <v>26.282440145658441</v>
      </c>
      <c r="I25" s="480">
        <v>3.0717942386771577</v>
      </c>
      <c r="J25" s="463">
        <f t="shared" si="1"/>
        <v>29.354234384335598</v>
      </c>
      <c r="L25" s="581">
        <v>2025</v>
      </c>
      <c r="M25" s="477">
        <v>6.8099999999999994E-2</v>
      </c>
      <c r="N25" s="478">
        <v>7.4800000000000005E-2</v>
      </c>
      <c r="O25" s="568"/>
      <c r="U25" s="422" t="e">
        <f>(INDEX($M$5:$M$9,MATCH('BCA Calculator'!$B$10,$T$5:$T$9,0))+INDEX($N$5:$N$9,MATCH('BCA Calculator'!$B$10,$T$5:$T$9,0)))/10*(1+O$9)^A25</f>
        <v>#VALUE!</v>
      </c>
      <c r="V25" s="460" t="e">
        <f>(INDEX($P$5:$P$9,MATCH('BCA Calculator'!$B$10,$T$5:$T$9,0))+INDEX($Q$5:$Q$9,MATCH('BCA Calculator'!$B$10,$T$5:$T$9,0)))/10*(1+R$9)^A25</f>
        <v>#VALUE!</v>
      </c>
    </row>
    <row r="26" spans="1:22" ht="15.75" thickBot="1">
      <c r="A26" s="441">
        <v>19</v>
      </c>
      <c r="B26" s="461">
        <v>2038</v>
      </c>
      <c r="C26" s="462">
        <v>29.806829849925538</v>
      </c>
      <c r="D26" s="573">
        <f t="shared" ref="D26:D49" si="2">D25</f>
        <v>3.0717942386771577</v>
      </c>
      <c r="E26" s="463">
        <f t="shared" si="0"/>
        <v>32.878624088602699</v>
      </c>
      <c r="F26" s="469"/>
      <c r="G26" s="461">
        <v>2038</v>
      </c>
      <c r="H26" s="462">
        <v>26.681922540502821</v>
      </c>
      <c r="I26" s="573">
        <f t="shared" ref="I26:I49" si="3">I25</f>
        <v>3.0717942386771577</v>
      </c>
      <c r="J26" s="463">
        <f t="shared" si="1"/>
        <v>29.753716779179978</v>
      </c>
      <c r="L26" s="568"/>
      <c r="M26" s="580"/>
      <c r="N26" s="580"/>
      <c r="O26" s="568"/>
      <c r="U26" s="422" t="e">
        <f>(INDEX($M$5:$M$9,MATCH('BCA Calculator'!$B$10,$T$5:$T$9,0))+INDEX($N$5:$N$9,MATCH('BCA Calculator'!$B$10,$T$5:$T$9,0)))/10*(1+O$9)^A26</f>
        <v>#VALUE!</v>
      </c>
      <c r="V26" s="460" t="e">
        <f>(INDEX($P$5:$P$9,MATCH('BCA Calculator'!$B$10,$T$5:$T$9,0))+INDEX($Q$5:$Q$9,MATCH('BCA Calculator'!$B$10,$T$5:$T$9,0)))/10*(1+R$9)^A26</f>
        <v>#VALUE!</v>
      </c>
    </row>
    <row r="27" spans="1:22" ht="15.75" thickBot="1">
      <c r="A27" s="441">
        <v>20</v>
      </c>
      <c r="B27" s="461">
        <v>2039</v>
      </c>
      <c r="C27" s="462">
        <v>30.240391589186345</v>
      </c>
      <c r="D27" s="573">
        <f t="shared" si="2"/>
        <v>3.0717942386771577</v>
      </c>
      <c r="E27" s="463">
        <f t="shared" si="0"/>
        <v>33.312185827863502</v>
      </c>
      <c r="F27" s="469"/>
      <c r="G27" s="461">
        <v>2039</v>
      </c>
      <c r="H27" s="462">
        <v>27.070030259496342</v>
      </c>
      <c r="I27" s="573">
        <f t="shared" si="3"/>
        <v>3.0717942386771577</v>
      </c>
      <c r="J27" s="463">
        <f t="shared" si="1"/>
        <v>30.141824498173499</v>
      </c>
      <c r="L27" s="568" t="s">
        <v>2409</v>
      </c>
      <c r="M27" s="582" t="s">
        <v>2414</v>
      </c>
      <c r="N27" s="582"/>
      <c r="O27" s="582"/>
      <c r="U27" s="422" t="e">
        <f>(INDEX($M$5:$M$9,MATCH('BCA Calculator'!$B$10,$T$5:$T$9,0))+INDEX($N$5:$N$9,MATCH('BCA Calculator'!$B$10,$T$5:$T$9,0)))/10*(1+O$9)^A27</f>
        <v>#VALUE!</v>
      </c>
      <c r="V27" s="460" t="e">
        <f>(INDEX($P$5:$P$9,MATCH('BCA Calculator'!$B$10,$T$5:$T$9,0))+INDEX($Q$5:$Q$9,MATCH('BCA Calculator'!$B$10,$T$5:$T$9,0)))/10*(1+R$9)^A27</f>
        <v>#VALUE!</v>
      </c>
    </row>
    <row r="28" spans="1:22" ht="15.75" thickBot="1">
      <c r="A28" s="441">
        <v>21</v>
      </c>
      <c r="B28" s="461">
        <v>2040</v>
      </c>
      <c r="C28" s="462">
        <v>30.640661397133524</v>
      </c>
      <c r="D28" s="573">
        <f t="shared" si="2"/>
        <v>3.0717942386771577</v>
      </c>
      <c r="E28" s="463">
        <f t="shared" si="0"/>
        <v>33.712455635810684</v>
      </c>
      <c r="F28" s="469"/>
      <c r="G28" s="461">
        <v>2040</v>
      </c>
      <c r="H28" s="462">
        <v>27.428336327760601</v>
      </c>
      <c r="I28" s="573">
        <f t="shared" si="3"/>
        <v>3.0717942386771577</v>
      </c>
      <c r="J28" s="463">
        <f t="shared" si="1"/>
        <v>30.500130566437758</v>
      </c>
      <c r="L28" s="568"/>
      <c r="M28" s="582" t="s">
        <v>2415</v>
      </c>
      <c r="N28" s="582"/>
      <c r="O28" s="582"/>
      <c r="U28" s="422" t="e">
        <f>(INDEX($M$5:$M$9,MATCH('BCA Calculator'!$B$10,$T$5:$T$9,0))+INDEX($N$5:$N$9,MATCH('BCA Calculator'!$B$10,$T$5:$T$9,0)))/10*(1+O$9)^A28</f>
        <v>#VALUE!</v>
      </c>
      <c r="V28" s="460" t="e">
        <f>(INDEX($P$5:$P$9,MATCH('BCA Calculator'!$B$10,$T$5:$T$9,0))+INDEX($Q$5:$Q$9,MATCH('BCA Calculator'!$B$10,$T$5:$T$9,0)))/10*(1+R$9)^A28</f>
        <v>#VALUE!</v>
      </c>
    </row>
    <row r="29" spans="1:22" ht="15.75" thickBot="1">
      <c r="A29" s="441">
        <v>22</v>
      </c>
      <c r="B29" s="461">
        <v>2041</v>
      </c>
      <c r="C29" s="462">
        <v>31.016091646884178</v>
      </c>
      <c r="D29" s="573">
        <f t="shared" si="2"/>
        <v>3.0717942386771577</v>
      </c>
      <c r="E29" s="463">
        <f t="shared" si="0"/>
        <v>34.087885885561334</v>
      </c>
      <c r="F29" s="469"/>
      <c r="G29" s="461">
        <v>2041</v>
      </c>
      <c r="H29" s="462">
        <v>27.764406983165561</v>
      </c>
      <c r="I29" s="573">
        <f t="shared" si="3"/>
        <v>3.0717942386771577</v>
      </c>
      <c r="J29" s="463">
        <f t="shared" si="1"/>
        <v>30.836201221842718</v>
      </c>
      <c r="L29" s="336"/>
      <c r="M29" s="336"/>
      <c r="N29" s="336"/>
      <c r="O29" s="568"/>
      <c r="U29" s="422" t="e">
        <f>(INDEX($M$5:$M$9,MATCH('BCA Calculator'!$B$10,$T$5:$T$9,0))+INDEX($N$5:$N$9,MATCH('BCA Calculator'!$B$10,$T$5:$T$9,0)))/10*(1+O$9)^A29</f>
        <v>#VALUE!</v>
      </c>
      <c r="V29" s="460" t="e">
        <f>(INDEX($P$5:$P$9,MATCH('BCA Calculator'!$B$10,$T$5:$T$9,0))+INDEX($Q$5:$Q$9,MATCH('BCA Calculator'!$B$10,$T$5:$T$9,0)))/10*(1+R$9)^A29</f>
        <v>#VALUE!</v>
      </c>
    </row>
    <row r="30" spans="1:22" ht="15.75" thickBot="1">
      <c r="A30" s="441">
        <v>23</v>
      </c>
      <c r="B30" s="461">
        <v>2042</v>
      </c>
      <c r="C30" s="462">
        <v>31.478991420414619</v>
      </c>
      <c r="D30" s="573">
        <f t="shared" si="2"/>
        <v>3.0717942386771577</v>
      </c>
      <c r="E30" s="463">
        <f t="shared" si="0"/>
        <v>34.55078565909178</v>
      </c>
      <c r="F30" s="469"/>
      <c r="G30" s="461">
        <v>2042</v>
      </c>
      <c r="H30" s="462">
        <v>28.178776977007303</v>
      </c>
      <c r="I30" s="573">
        <f t="shared" si="3"/>
        <v>3.0717942386771577</v>
      </c>
      <c r="J30" s="463">
        <f t="shared" si="1"/>
        <v>31.25057121568446</v>
      </c>
      <c r="L30" s="336"/>
      <c r="M30" s="336"/>
      <c r="N30" s="336"/>
      <c r="O30" s="568"/>
      <c r="U30" s="422" t="e">
        <f>(INDEX($M$5:$M$9,MATCH('BCA Calculator'!$B$10,$T$5:$T$9,0))+INDEX($N$5:$N$9,MATCH('BCA Calculator'!$B$10,$T$5:$T$9,0)))/10*(1+O$9)^A30</f>
        <v>#VALUE!</v>
      </c>
      <c r="V30" s="460" t="e">
        <f>(INDEX($P$5:$P$9,MATCH('BCA Calculator'!$B$10,$T$5:$T$9,0))+INDEX($Q$5:$Q$9,MATCH('BCA Calculator'!$B$10,$T$5:$T$9,0)))/10*(1+R$9)^A30</f>
        <v>#VALUE!</v>
      </c>
    </row>
    <row r="31" spans="1:22" ht="15.75" thickBot="1">
      <c r="A31" s="441">
        <v>24</v>
      </c>
      <c r="B31" s="461">
        <v>2043</v>
      </c>
      <c r="C31" s="462">
        <v>31.907742289430566</v>
      </c>
      <c r="D31" s="573">
        <f t="shared" si="2"/>
        <v>3.0717942386771577</v>
      </c>
      <c r="E31" s="463">
        <f t="shared" si="0"/>
        <v>34.979536528107722</v>
      </c>
      <c r="F31" s="469"/>
      <c r="G31" s="461">
        <v>2043</v>
      </c>
      <c r="H31" s="462">
        <v>28.562578190818215</v>
      </c>
      <c r="I31" s="573">
        <f t="shared" si="3"/>
        <v>3.0717942386771577</v>
      </c>
      <c r="J31" s="463">
        <f t="shared" si="1"/>
        <v>31.634372429495372</v>
      </c>
      <c r="L31" s="336"/>
      <c r="M31" s="336"/>
      <c r="N31" s="336"/>
      <c r="O31" s="568"/>
      <c r="U31" s="422" t="e">
        <f>(INDEX($M$5:$M$9,MATCH('BCA Calculator'!$B$10,$T$5:$T$9,0))+INDEX($N$5:$N$9,MATCH('BCA Calculator'!$B$10,$T$5:$T$9,0)))/10*(1+O$9)^A31</f>
        <v>#VALUE!</v>
      </c>
      <c r="V31" s="460" t="e">
        <f>(INDEX($P$5:$P$9,MATCH('BCA Calculator'!$B$10,$T$5:$T$9,0))+INDEX($Q$5:$Q$9,MATCH('BCA Calculator'!$B$10,$T$5:$T$9,0)))/10*(1+R$9)^A31</f>
        <v>#VALUE!</v>
      </c>
    </row>
    <row r="32" spans="1:22" ht="15.75" thickBot="1">
      <c r="A32" s="441">
        <v>25</v>
      </c>
      <c r="B32" s="461">
        <v>2044</v>
      </c>
      <c r="C32" s="462">
        <v>32.326765879385256</v>
      </c>
      <c r="D32" s="573">
        <f t="shared" si="2"/>
        <v>3.0717942386771577</v>
      </c>
      <c r="E32" s="463">
        <f t="shared" si="0"/>
        <v>35.398560118062413</v>
      </c>
      <c r="F32" s="469"/>
      <c r="G32" s="461">
        <v>2044</v>
      </c>
      <c r="H32" s="462">
        <v>28.937671920211997</v>
      </c>
      <c r="I32" s="573">
        <f t="shared" si="3"/>
        <v>3.0717942386771577</v>
      </c>
      <c r="J32" s="463">
        <f t="shared" si="1"/>
        <v>32.009466158889154</v>
      </c>
      <c r="L32" s="336"/>
      <c r="M32" s="336"/>
      <c r="N32" s="336"/>
      <c r="O32" s="568"/>
      <c r="U32" s="422" t="e">
        <f>(INDEX($M$5:$M$9,MATCH('BCA Calculator'!$B$10,$T$5:$T$9,0))+INDEX($N$5:$N$9,MATCH('BCA Calculator'!$B$10,$T$5:$T$9,0)))/10*(1+O$9)^A32</f>
        <v>#VALUE!</v>
      </c>
      <c r="V32" s="460" t="e">
        <f>(INDEX($P$5:$P$9,MATCH('BCA Calculator'!$B$10,$T$5:$T$9,0))+INDEX($Q$5:$Q$9,MATCH('BCA Calculator'!$B$10,$T$5:$T$9,0)))/10*(1+R$9)^A32</f>
        <v>#VALUE!</v>
      </c>
    </row>
    <row r="33" spans="1:22" ht="15.75" thickBot="1">
      <c r="A33" s="441">
        <v>26</v>
      </c>
      <c r="B33" s="461">
        <v>2045</v>
      </c>
      <c r="C33" s="462">
        <v>32.740990419415098</v>
      </c>
      <c r="D33" s="573">
        <f t="shared" si="2"/>
        <v>3.0717942386771577</v>
      </c>
      <c r="E33" s="463">
        <f t="shared" si="0"/>
        <v>35.812784658092255</v>
      </c>
      <c r="F33" s="469"/>
      <c r="G33" s="461">
        <v>2045</v>
      </c>
      <c r="H33" s="462">
        <v>29.308469725516989</v>
      </c>
      <c r="I33" s="573">
        <f t="shared" si="3"/>
        <v>3.0717942386771577</v>
      </c>
      <c r="J33" s="463">
        <f t="shared" si="1"/>
        <v>32.38026396419415</v>
      </c>
      <c r="L33" s="336"/>
      <c r="M33" s="336"/>
      <c r="N33" s="336"/>
      <c r="O33" s="568"/>
      <c r="U33" s="422" t="e">
        <f>(INDEX($M$5:$M$9,MATCH('BCA Calculator'!$B$10,$T$5:$T$9,0))+INDEX($N$5:$N$9,MATCH('BCA Calculator'!$B$10,$T$5:$T$9,0)))/10*(1+O$9)^A33</f>
        <v>#VALUE!</v>
      </c>
      <c r="V33" s="460" t="e">
        <f>(INDEX($P$5:$P$9,MATCH('BCA Calculator'!$B$10,$T$5:$T$9,0))+INDEX($Q$5:$Q$9,MATCH('BCA Calculator'!$B$10,$T$5:$T$9,0)))/10*(1+R$9)^A33</f>
        <v>#VALUE!</v>
      </c>
    </row>
    <row r="34" spans="1:22" ht="15.75" thickBot="1">
      <c r="A34" s="441">
        <v>27</v>
      </c>
      <c r="B34" s="461">
        <v>2046</v>
      </c>
      <c r="C34" s="462">
        <v>33.144499839354125</v>
      </c>
      <c r="D34" s="573">
        <f t="shared" si="2"/>
        <v>3.0717942386771577</v>
      </c>
      <c r="E34" s="463">
        <f t="shared" si="0"/>
        <v>36.216294078031282</v>
      </c>
      <c r="F34" s="469"/>
      <c r="G34" s="461">
        <v>2046</v>
      </c>
      <c r="H34" s="462">
        <v>29.669675769278911</v>
      </c>
      <c r="I34" s="573">
        <f t="shared" si="3"/>
        <v>3.0717942386771577</v>
      </c>
      <c r="J34" s="463">
        <f t="shared" si="1"/>
        <v>32.741470007956067</v>
      </c>
      <c r="L34" s="336"/>
      <c r="M34" s="336"/>
      <c r="N34" s="336"/>
      <c r="O34" s="568"/>
      <c r="U34" s="422" t="e">
        <f>(INDEX($M$5:$M$9,MATCH('BCA Calculator'!$B$10,$T$5:$T$9,0))+INDEX($N$5:$N$9,MATCH('BCA Calculator'!$B$10,$T$5:$T$9,0)))/10*(1+O$9)^A34</f>
        <v>#VALUE!</v>
      </c>
      <c r="V34" s="460" t="e">
        <f>(INDEX($P$5:$P$9,MATCH('BCA Calculator'!$B$10,$T$5:$T$9,0))+INDEX($Q$5:$Q$9,MATCH('BCA Calculator'!$B$10,$T$5:$T$9,0)))/10*(1+R$9)^A34</f>
        <v>#VALUE!</v>
      </c>
    </row>
    <row r="35" spans="1:22" ht="15.75" thickBot="1">
      <c r="A35" s="441">
        <v>28</v>
      </c>
      <c r="B35" s="461">
        <v>2047</v>
      </c>
      <c r="C35" s="462">
        <v>33.603818900229527</v>
      </c>
      <c r="D35" s="573">
        <f t="shared" si="2"/>
        <v>3.0717942386771577</v>
      </c>
      <c r="E35" s="463">
        <f t="shared" si="0"/>
        <v>36.675613138906684</v>
      </c>
      <c r="F35" s="469"/>
      <c r="G35" s="461">
        <v>2047</v>
      </c>
      <c r="H35" s="462">
        <v>30.080840447487201</v>
      </c>
      <c r="I35" s="573">
        <f t="shared" si="3"/>
        <v>3.0717942386771577</v>
      </c>
      <c r="J35" s="463">
        <f t="shared" si="1"/>
        <v>33.152634686164362</v>
      </c>
      <c r="L35" s="336"/>
      <c r="M35" s="336"/>
      <c r="N35" s="336"/>
      <c r="O35" s="568"/>
      <c r="U35" s="422" t="e">
        <f>(INDEX($M$5:$M$9,MATCH('BCA Calculator'!$B$10,$T$5:$T$9,0))+INDEX($N$5:$N$9,MATCH('BCA Calculator'!$B$10,$T$5:$T$9,0)))/10*(1+O$9)^A35</f>
        <v>#VALUE!</v>
      </c>
      <c r="V35" s="460" t="e">
        <f>(INDEX($P$5:$P$9,MATCH('BCA Calculator'!$B$10,$T$5:$T$9,0))+INDEX($Q$5:$Q$9,MATCH('BCA Calculator'!$B$10,$T$5:$T$9,0)))/10*(1+R$9)^A35</f>
        <v>#VALUE!</v>
      </c>
    </row>
    <row r="36" spans="1:22" ht="15.75" thickBot="1">
      <c r="A36" s="441">
        <v>29</v>
      </c>
      <c r="B36" s="461">
        <v>2048</v>
      </c>
      <c r="C36" s="462">
        <v>34.091873159053947</v>
      </c>
      <c r="D36" s="573">
        <f t="shared" si="2"/>
        <v>3.0717942386771577</v>
      </c>
      <c r="E36" s="463">
        <f t="shared" si="0"/>
        <v>37.163667397731103</v>
      </c>
      <c r="F36" s="469"/>
      <c r="G36" s="461">
        <v>2048</v>
      </c>
      <c r="H36" s="462">
        <v>30.517727764759162</v>
      </c>
      <c r="I36" s="573">
        <f t="shared" si="3"/>
        <v>3.0717942386771577</v>
      </c>
      <c r="J36" s="463">
        <f t="shared" si="1"/>
        <v>33.589522003436322</v>
      </c>
      <c r="L36" s="336"/>
      <c r="M36" s="336"/>
      <c r="N36" s="336"/>
      <c r="O36" s="568"/>
      <c r="U36" s="422" t="e">
        <f>(INDEX($M$5:$M$9,MATCH('BCA Calculator'!$B$10,$T$5:$T$9,0))+INDEX($N$5:$N$9,MATCH('BCA Calculator'!$B$10,$T$5:$T$9,0)))/10*(1+O$9)^A36</f>
        <v>#VALUE!</v>
      </c>
      <c r="V36" s="460" t="e">
        <f>(INDEX($P$5:$P$9,MATCH('BCA Calculator'!$B$10,$T$5:$T$9,0))+INDEX($Q$5:$Q$9,MATCH('BCA Calculator'!$B$10,$T$5:$T$9,0)))/10*(1+R$9)^A36</f>
        <v>#VALUE!</v>
      </c>
    </row>
    <row r="37" spans="1:22" ht="15.75" thickBot="1">
      <c r="A37" s="441">
        <v>30</v>
      </c>
      <c r="B37" s="461">
        <v>2049</v>
      </c>
      <c r="C37" s="462">
        <v>34.534634484518328</v>
      </c>
      <c r="D37" s="573">
        <f t="shared" si="2"/>
        <v>3.0717942386771577</v>
      </c>
      <c r="E37" s="463">
        <f t="shared" si="0"/>
        <v>37.606428723195485</v>
      </c>
      <c r="F37" s="469"/>
      <c r="G37" s="461">
        <v>2049</v>
      </c>
      <c r="H37" s="462">
        <v>30.914070597910218</v>
      </c>
      <c r="I37" s="573">
        <f t="shared" si="3"/>
        <v>3.0717942386771577</v>
      </c>
      <c r="J37" s="463">
        <f t="shared" si="1"/>
        <v>33.985864836587375</v>
      </c>
      <c r="L37" s="336"/>
      <c r="M37" s="336"/>
      <c r="N37" s="336"/>
      <c r="O37" s="568"/>
      <c r="U37" s="422" t="e">
        <f>(INDEX($M$5:$M$9,MATCH('BCA Calculator'!$B$10,$T$5:$T$9,0))+INDEX($N$5:$N$9,MATCH('BCA Calculator'!$B$10,$T$5:$T$9,0)))/10*(1+O$9)^A37</f>
        <v>#VALUE!</v>
      </c>
      <c r="V37" s="460" t="e">
        <f>(INDEX($P$5:$P$9,MATCH('BCA Calculator'!$B$10,$T$5:$T$9,0))+INDEX($Q$5:$Q$9,MATCH('BCA Calculator'!$B$10,$T$5:$T$9,0)))/10*(1+R$9)^A37</f>
        <v>#VALUE!</v>
      </c>
    </row>
    <row r="38" spans="1:22" ht="15.75" thickBot="1">
      <c r="A38" s="441">
        <v>31</v>
      </c>
      <c r="B38" s="461">
        <v>2050</v>
      </c>
      <c r="C38" s="462">
        <v>34.950939400870269</v>
      </c>
      <c r="D38" s="573">
        <f t="shared" si="2"/>
        <v>3.0717942386771577</v>
      </c>
      <c r="E38" s="463">
        <f t="shared" si="0"/>
        <v>38.022733639547425</v>
      </c>
      <c r="F38" s="469"/>
      <c r="G38" s="461">
        <v>2050</v>
      </c>
      <c r="H38" s="462">
        <v>31.286730675726606</v>
      </c>
      <c r="I38" s="573">
        <f t="shared" si="3"/>
        <v>3.0717942386771577</v>
      </c>
      <c r="J38" s="463">
        <f t="shared" si="1"/>
        <v>34.358524914403766</v>
      </c>
      <c r="L38" s="336"/>
      <c r="M38" s="336"/>
      <c r="N38" s="336"/>
      <c r="O38" s="568"/>
      <c r="U38" s="422" t="e">
        <f>(INDEX($M$5:$M$9,MATCH('BCA Calculator'!$B$10,$T$5:$T$9,0))+INDEX($N$5:$N$9,MATCH('BCA Calculator'!$B$10,$T$5:$T$9,0)))/10*(1+O$9)^A38</f>
        <v>#VALUE!</v>
      </c>
      <c r="V38" s="460" t="e">
        <f>(INDEX($P$5:$P$9,MATCH('BCA Calculator'!$B$10,$T$5:$T$9,0))+INDEX($Q$5:$Q$9,MATCH('BCA Calculator'!$B$10,$T$5:$T$9,0)))/10*(1+R$9)^A38</f>
        <v>#VALUE!</v>
      </c>
    </row>
    <row r="39" spans="1:22" ht="15.75" thickBot="1">
      <c r="A39" s="486">
        <f t="shared" ref="A39:A49" si="4">A38+1</f>
        <v>32</v>
      </c>
      <c r="B39" s="487">
        <f t="shared" ref="B39:B49" si="5">B38+1</f>
        <v>2051</v>
      </c>
      <c r="C39" s="488">
        <f t="shared" ref="C39:C49" si="6">C38</f>
        <v>34.950939400870269</v>
      </c>
      <c r="D39" s="573">
        <f t="shared" si="2"/>
        <v>3.0717942386771577</v>
      </c>
      <c r="E39" s="463">
        <f t="shared" si="0"/>
        <v>38.022733639547425</v>
      </c>
      <c r="F39" s="469"/>
      <c r="G39" s="487">
        <f t="shared" ref="G39:G49" si="7">G38+1</f>
        <v>2051</v>
      </c>
      <c r="H39" s="488">
        <f t="shared" ref="H39:H49" si="8">H38</f>
        <v>31.286730675726606</v>
      </c>
      <c r="I39" s="573">
        <f t="shared" si="3"/>
        <v>3.0717942386771577</v>
      </c>
      <c r="J39" s="463">
        <f t="shared" si="1"/>
        <v>34.358524914403766</v>
      </c>
      <c r="K39" s="443" t="s">
        <v>2417</v>
      </c>
      <c r="L39" s="336"/>
      <c r="M39" s="336"/>
      <c r="N39" s="336"/>
      <c r="O39" s="568"/>
      <c r="U39" s="422" t="e">
        <f>(INDEX($M$5:$M$9,MATCH('BCA Calculator'!$B$10,$T$5:$T$9,0))+INDEX($N$5:$N$9,MATCH('BCA Calculator'!$B$10,$T$5:$T$9,0)))/10*(1+O$9)^A39</f>
        <v>#VALUE!</v>
      </c>
      <c r="V39" s="460" t="e">
        <f>(INDEX($P$5:$P$9,MATCH('BCA Calculator'!$B$10,$T$5:$T$9,0))+INDEX($Q$5:$Q$9,MATCH('BCA Calculator'!$B$10,$T$5:$T$9,0)))/10*(1+R$9)^A39</f>
        <v>#VALUE!</v>
      </c>
    </row>
    <row r="40" spans="1:22" ht="15.75" thickBot="1">
      <c r="A40" s="441">
        <f t="shared" si="4"/>
        <v>33</v>
      </c>
      <c r="B40" s="461">
        <f t="shared" si="5"/>
        <v>2052</v>
      </c>
      <c r="C40" s="462">
        <f t="shared" si="6"/>
        <v>34.950939400870269</v>
      </c>
      <c r="D40" s="573">
        <f t="shared" si="2"/>
        <v>3.0717942386771577</v>
      </c>
      <c r="E40" s="463">
        <f t="shared" si="0"/>
        <v>38.022733639547425</v>
      </c>
      <c r="F40" s="469"/>
      <c r="G40" s="461">
        <f t="shared" si="7"/>
        <v>2052</v>
      </c>
      <c r="H40" s="462">
        <f t="shared" si="8"/>
        <v>31.286730675726606</v>
      </c>
      <c r="I40" s="573">
        <f t="shared" si="3"/>
        <v>3.0717942386771577</v>
      </c>
      <c r="J40" s="463">
        <f t="shared" si="1"/>
        <v>34.358524914403766</v>
      </c>
      <c r="L40" s="568"/>
      <c r="M40" s="587"/>
      <c r="N40" s="587"/>
      <c r="O40" s="568"/>
      <c r="U40" s="422" t="e">
        <f>(INDEX($M$5:$M$9,MATCH('BCA Calculator'!$B$10,$T$5:$T$9,0))+INDEX($N$5:$N$9,MATCH('BCA Calculator'!$B$10,$T$5:$T$9,0)))/10*(1+O$9)^A40</f>
        <v>#VALUE!</v>
      </c>
      <c r="V40" s="460" t="e">
        <f>(INDEX($P$5:$P$9,MATCH('BCA Calculator'!$B$10,$T$5:$T$9,0))+INDEX($Q$5:$Q$9,MATCH('BCA Calculator'!$B$10,$T$5:$T$9,0)))/10*(1+R$9)^A40</f>
        <v>#VALUE!</v>
      </c>
    </row>
    <row r="41" spans="1:22" ht="52.5" thickBot="1">
      <c r="A41" s="441">
        <f t="shared" si="4"/>
        <v>34</v>
      </c>
      <c r="B41" s="461">
        <f t="shared" si="5"/>
        <v>2053</v>
      </c>
      <c r="C41" s="462">
        <f t="shared" si="6"/>
        <v>34.950939400870269</v>
      </c>
      <c r="D41" s="462">
        <f t="shared" si="2"/>
        <v>3.0717942386771577</v>
      </c>
      <c r="E41" s="463">
        <f t="shared" si="0"/>
        <v>38.022733639547425</v>
      </c>
      <c r="F41" s="469"/>
      <c r="G41" s="461">
        <f t="shared" si="7"/>
        <v>2053</v>
      </c>
      <c r="H41" s="462">
        <f t="shared" si="8"/>
        <v>31.286730675726606</v>
      </c>
      <c r="I41" s="462">
        <f t="shared" si="3"/>
        <v>3.0717942386771577</v>
      </c>
      <c r="J41" s="463">
        <f t="shared" si="1"/>
        <v>34.358524914403766</v>
      </c>
      <c r="L41" s="568" t="s">
        <v>2409</v>
      </c>
      <c r="M41" s="588" t="s">
        <v>142</v>
      </c>
      <c r="N41" s="589" t="s">
        <v>2418</v>
      </c>
      <c r="O41" s="590" t="s">
        <v>2419</v>
      </c>
      <c r="U41" s="422" t="e">
        <f>(INDEX($M$5:$M$9,MATCH('BCA Calculator'!$B$10,$T$5:$T$9,0))+INDEX($N$5:$N$9,MATCH('BCA Calculator'!$B$10,$T$5:$T$9,0)))/10*(1+O$9)^A41</f>
        <v>#VALUE!</v>
      </c>
      <c r="V41" s="460" t="e">
        <f>(INDEX($P$5:$P$9,MATCH('BCA Calculator'!$B$10,$T$5:$T$9,0))+INDEX($Q$5:$Q$9,MATCH('BCA Calculator'!$B$10,$T$5:$T$9,0)))/10*(1+R$9)^A41</f>
        <v>#VALUE!</v>
      </c>
    </row>
    <row r="42" spans="1:22" ht="52.5" thickBot="1">
      <c r="A42" s="441">
        <f t="shared" si="4"/>
        <v>35</v>
      </c>
      <c r="B42" s="461">
        <f t="shared" si="5"/>
        <v>2054</v>
      </c>
      <c r="C42" s="462">
        <f t="shared" si="6"/>
        <v>34.950939400870269</v>
      </c>
      <c r="D42" s="462">
        <f t="shared" si="2"/>
        <v>3.0717942386771577</v>
      </c>
      <c r="E42" s="463">
        <f t="shared" si="0"/>
        <v>38.022733639547425</v>
      </c>
      <c r="F42" s="469"/>
      <c r="G42" s="461">
        <f t="shared" si="7"/>
        <v>2054</v>
      </c>
      <c r="H42" s="462">
        <f t="shared" si="8"/>
        <v>31.286730675726606</v>
      </c>
      <c r="I42" s="462">
        <f t="shared" si="3"/>
        <v>3.0717942386771577</v>
      </c>
      <c r="J42" s="463">
        <f t="shared" si="1"/>
        <v>34.358524914403766</v>
      </c>
      <c r="L42" s="568"/>
      <c r="M42" s="588" t="s">
        <v>129</v>
      </c>
      <c r="N42" s="589" t="s">
        <v>2420</v>
      </c>
      <c r="O42" s="590" t="s">
        <v>2421</v>
      </c>
      <c r="U42" s="422" t="e">
        <f>(INDEX($M$5:$M$9,MATCH('BCA Calculator'!$B$10,$T$5:$T$9,0))+INDEX($N$5:$N$9,MATCH('BCA Calculator'!$B$10,$T$5:$T$9,0)))/10*(1+O$9)^A42</f>
        <v>#VALUE!</v>
      </c>
      <c r="V42" s="460" t="e">
        <f>(INDEX($P$5:$P$9,MATCH('BCA Calculator'!$B$10,$T$5:$T$9,0))+INDEX($Q$5:$Q$9,MATCH('BCA Calculator'!$B$10,$T$5:$T$9,0)))/10*(1+R$9)^A42</f>
        <v>#VALUE!</v>
      </c>
    </row>
    <row r="43" spans="1:22" ht="15.75" thickBot="1">
      <c r="A43" s="441">
        <f t="shared" si="4"/>
        <v>36</v>
      </c>
      <c r="B43" s="461">
        <f t="shared" si="5"/>
        <v>2055</v>
      </c>
      <c r="C43" s="462">
        <f t="shared" si="6"/>
        <v>34.950939400870269</v>
      </c>
      <c r="D43" s="462">
        <f t="shared" si="2"/>
        <v>3.0717942386771577</v>
      </c>
      <c r="E43" s="463">
        <f t="shared" si="0"/>
        <v>38.022733639547425</v>
      </c>
      <c r="F43" s="469"/>
      <c r="G43" s="461">
        <f t="shared" si="7"/>
        <v>2055</v>
      </c>
      <c r="H43" s="462">
        <f t="shared" si="8"/>
        <v>31.286730675726606</v>
      </c>
      <c r="I43" s="462">
        <f t="shared" si="3"/>
        <v>3.0717942386771577</v>
      </c>
      <c r="J43" s="463">
        <f t="shared" si="1"/>
        <v>34.358524914403766</v>
      </c>
      <c r="U43" s="422" t="e">
        <f>(INDEX($M$5:$M$9,MATCH('BCA Calculator'!$B$10,$T$5:$T$9,0))+INDEX($N$5:$N$9,MATCH('BCA Calculator'!$B$10,$T$5:$T$9,0)))/10*(1+O$9)^A43</f>
        <v>#VALUE!</v>
      </c>
      <c r="V43" s="460" t="e">
        <f>(INDEX($P$5:$P$9,MATCH('BCA Calculator'!$B$10,$T$5:$T$9,0))+INDEX($Q$5:$Q$9,MATCH('BCA Calculator'!$B$10,$T$5:$T$9,0)))/10*(1+R$9)^A43</f>
        <v>#VALUE!</v>
      </c>
    </row>
    <row r="44" spans="1:22" ht="18.75" thickBot="1">
      <c r="A44" s="441">
        <f t="shared" si="4"/>
        <v>37</v>
      </c>
      <c r="B44" s="461">
        <f t="shared" si="5"/>
        <v>2056</v>
      </c>
      <c r="C44" s="462">
        <f t="shared" si="6"/>
        <v>34.950939400870269</v>
      </c>
      <c r="D44" s="462">
        <f t="shared" si="2"/>
        <v>3.0717942386771577</v>
      </c>
      <c r="E44" s="463">
        <f t="shared" si="0"/>
        <v>38.022733639547425</v>
      </c>
      <c r="F44" s="469"/>
      <c r="G44" s="461">
        <f t="shared" si="7"/>
        <v>2056</v>
      </c>
      <c r="H44" s="462">
        <f t="shared" si="8"/>
        <v>31.286730675726606</v>
      </c>
      <c r="I44" s="462">
        <f t="shared" si="3"/>
        <v>3.0717942386771577</v>
      </c>
      <c r="J44" s="463">
        <f t="shared" si="1"/>
        <v>34.358524914403766</v>
      </c>
      <c r="L44" s="482" t="s">
        <v>2370</v>
      </c>
      <c r="M44" s="483">
        <v>0.02</v>
      </c>
      <c r="N44" s="484"/>
      <c r="U44" s="422" t="e">
        <f>(INDEX($M$5:$M$9,MATCH('BCA Calculator'!$B$10,$T$5:$T$9,0))+INDEX($N$5:$N$9,MATCH('BCA Calculator'!$B$10,$T$5:$T$9,0)))/10*(1+O$9)^A44</f>
        <v>#VALUE!</v>
      </c>
      <c r="V44" s="460" t="e">
        <f>(INDEX($P$5:$P$9,MATCH('BCA Calculator'!$B$10,$T$5:$T$9,0))+INDEX($Q$5:$Q$9,MATCH('BCA Calculator'!$B$10,$T$5:$T$9,0)))/10*(1+R$9)^A44</f>
        <v>#VALUE!</v>
      </c>
    </row>
    <row r="45" spans="1:22" ht="15.75" thickBot="1">
      <c r="A45" s="441">
        <f t="shared" si="4"/>
        <v>38</v>
      </c>
      <c r="B45" s="461">
        <f t="shared" si="5"/>
        <v>2057</v>
      </c>
      <c r="C45" s="462">
        <f t="shared" si="6"/>
        <v>34.950939400870269</v>
      </c>
      <c r="D45" s="462">
        <f t="shared" si="2"/>
        <v>3.0717942386771577</v>
      </c>
      <c r="E45" s="463">
        <f t="shared" si="0"/>
        <v>38.022733639547425</v>
      </c>
      <c r="F45" s="469"/>
      <c r="G45" s="461">
        <f t="shared" si="7"/>
        <v>2057</v>
      </c>
      <c r="H45" s="462">
        <f t="shared" si="8"/>
        <v>31.286730675726606</v>
      </c>
      <c r="I45" s="462">
        <f t="shared" si="3"/>
        <v>3.0717942386771577</v>
      </c>
      <c r="J45" s="463">
        <f t="shared" si="1"/>
        <v>34.358524914403766</v>
      </c>
      <c r="L45" s="443" t="s">
        <v>2409</v>
      </c>
      <c r="M45" s="443" t="s">
        <v>2422</v>
      </c>
      <c r="U45" s="422" t="e">
        <f>(INDEX($M$5:$M$9,MATCH('BCA Calculator'!$B$10,$T$5:$T$9,0))+INDEX($N$5:$N$9,MATCH('BCA Calculator'!$B$10,$T$5:$T$9,0)))/10*(1+O$9)^A45</f>
        <v>#VALUE!</v>
      </c>
      <c r="V45" s="460" t="e">
        <f>(INDEX($P$5:$P$9,MATCH('BCA Calculator'!$B$10,$T$5:$T$9,0))+INDEX($Q$5:$Q$9,MATCH('BCA Calculator'!$B$10,$T$5:$T$9,0)))/10*(1+R$9)^A45</f>
        <v>#VALUE!</v>
      </c>
    </row>
    <row r="46" spans="1:22" ht="15.75" thickBot="1">
      <c r="A46" s="441">
        <f t="shared" si="4"/>
        <v>39</v>
      </c>
      <c r="B46" s="461">
        <f t="shared" si="5"/>
        <v>2058</v>
      </c>
      <c r="C46" s="462">
        <f t="shared" si="6"/>
        <v>34.950939400870269</v>
      </c>
      <c r="D46" s="462">
        <f t="shared" si="2"/>
        <v>3.0717942386771577</v>
      </c>
      <c r="E46" s="463">
        <f t="shared" si="0"/>
        <v>38.022733639547425</v>
      </c>
      <c r="F46" s="469"/>
      <c r="G46" s="461">
        <f t="shared" si="7"/>
        <v>2058</v>
      </c>
      <c r="H46" s="462">
        <f t="shared" si="8"/>
        <v>31.286730675726606</v>
      </c>
      <c r="I46" s="462">
        <f t="shared" si="3"/>
        <v>3.0717942386771577</v>
      </c>
      <c r="J46" s="463">
        <f t="shared" si="1"/>
        <v>34.358524914403766</v>
      </c>
      <c r="U46" s="422" t="e">
        <f>(INDEX($M$5:$M$9,MATCH('BCA Calculator'!$B$10,$T$5:$T$9,0))+INDEX($N$5:$N$9,MATCH('BCA Calculator'!$B$10,$T$5:$T$9,0)))/10*(1+O$9)^A46</f>
        <v>#VALUE!</v>
      </c>
      <c r="V46" s="460" t="e">
        <f>(INDEX($P$5:$P$9,MATCH('BCA Calculator'!$B$10,$T$5:$T$9,0))+INDEX($Q$5:$Q$9,MATCH('BCA Calculator'!$B$10,$T$5:$T$9,0)))/10*(1+R$9)^A46</f>
        <v>#VALUE!</v>
      </c>
    </row>
    <row r="47" spans="1:22" ht="15.75" thickBot="1">
      <c r="A47" s="441">
        <f t="shared" si="4"/>
        <v>40</v>
      </c>
      <c r="B47" s="461">
        <f t="shared" si="5"/>
        <v>2059</v>
      </c>
      <c r="C47" s="462">
        <f t="shared" si="6"/>
        <v>34.950939400870269</v>
      </c>
      <c r="D47" s="462">
        <f t="shared" si="2"/>
        <v>3.0717942386771577</v>
      </c>
      <c r="E47" s="463">
        <f t="shared" si="0"/>
        <v>38.022733639547425</v>
      </c>
      <c r="F47" s="469"/>
      <c r="G47" s="461">
        <f t="shared" si="7"/>
        <v>2059</v>
      </c>
      <c r="H47" s="462">
        <f t="shared" si="8"/>
        <v>31.286730675726606</v>
      </c>
      <c r="I47" s="462">
        <f t="shared" si="3"/>
        <v>3.0717942386771577</v>
      </c>
      <c r="J47" s="463">
        <f t="shared" si="1"/>
        <v>34.358524914403766</v>
      </c>
      <c r="U47" s="422" t="e">
        <f>(INDEX($M$5:$M$9,MATCH('BCA Calculator'!$B$10,$T$5:$T$9,0))+INDEX($N$5:$N$9,MATCH('BCA Calculator'!$B$10,$T$5:$T$9,0)))/10*(1+O$9)^A47</f>
        <v>#VALUE!</v>
      </c>
      <c r="V47" s="460" t="e">
        <f>(INDEX($P$5:$P$9,MATCH('BCA Calculator'!$B$10,$T$5:$T$9,0))+INDEX($Q$5:$Q$9,MATCH('BCA Calculator'!$B$10,$T$5:$T$9,0)))/10*(1+R$9)^A47</f>
        <v>#VALUE!</v>
      </c>
    </row>
    <row r="48" spans="1:22" ht="15.75" thickBot="1">
      <c r="A48" s="441">
        <f t="shared" si="4"/>
        <v>41</v>
      </c>
      <c r="B48" s="461">
        <f t="shared" si="5"/>
        <v>2060</v>
      </c>
      <c r="C48" s="462">
        <f t="shared" si="6"/>
        <v>34.950939400870269</v>
      </c>
      <c r="D48" s="462">
        <f t="shared" si="2"/>
        <v>3.0717942386771577</v>
      </c>
      <c r="E48" s="463">
        <f t="shared" si="0"/>
        <v>38.022733639547425</v>
      </c>
      <c r="F48" s="469"/>
      <c r="G48" s="461">
        <f t="shared" si="7"/>
        <v>2060</v>
      </c>
      <c r="H48" s="462">
        <f t="shared" si="8"/>
        <v>31.286730675726606</v>
      </c>
      <c r="I48" s="462">
        <f t="shared" si="3"/>
        <v>3.0717942386771577</v>
      </c>
      <c r="J48" s="463">
        <f t="shared" si="1"/>
        <v>34.358524914403766</v>
      </c>
      <c r="U48" s="422" t="e">
        <f>(INDEX($M$5:$M$9,MATCH('BCA Calculator'!$B$10,$T$5:$T$9,0))+INDEX($N$5:$N$9,MATCH('BCA Calculator'!$B$10,$T$5:$T$9,0)))/10*(1+O$9)^A48</f>
        <v>#VALUE!</v>
      </c>
      <c r="V48" s="460" t="e">
        <f>(INDEX($P$5:$P$9,MATCH('BCA Calculator'!$B$10,$T$5:$T$9,0))+INDEX($Q$5:$Q$9,MATCH('BCA Calculator'!$B$10,$T$5:$T$9,0)))/10*(1+R$9)^A48</f>
        <v>#VALUE!</v>
      </c>
    </row>
    <row r="49" spans="1:22" ht="15.75" thickBot="1">
      <c r="A49" s="441">
        <f t="shared" si="4"/>
        <v>42</v>
      </c>
      <c r="B49" s="493">
        <f t="shared" si="5"/>
        <v>2061</v>
      </c>
      <c r="C49" s="494">
        <f t="shared" si="6"/>
        <v>34.950939400870269</v>
      </c>
      <c r="D49" s="494">
        <f t="shared" si="2"/>
        <v>3.0717942386771577</v>
      </c>
      <c r="E49" s="463">
        <f t="shared" si="0"/>
        <v>38.022733639547425</v>
      </c>
      <c r="F49" s="469"/>
      <c r="G49" s="493">
        <f t="shared" si="7"/>
        <v>2061</v>
      </c>
      <c r="H49" s="494">
        <f t="shared" si="8"/>
        <v>31.286730675726606</v>
      </c>
      <c r="I49" s="494">
        <f t="shared" si="3"/>
        <v>3.0717942386771577</v>
      </c>
      <c r="J49" s="463">
        <f t="shared" si="1"/>
        <v>34.358524914403766</v>
      </c>
      <c r="U49" s="422" t="e">
        <f>(INDEX($M$5:$M$9,MATCH('BCA Calculator'!$B$10,$T$5:$T$9,0))+INDEX($N$5:$N$9,MATCH('BCA Calculator'!$B$10,$T$5:$T$9,0)))/10*(1+O$9)^A49</f>
        <v>#VALUE!</v>
      </c>
      <c r="V49" s="460" t="e">
        <f>(INDEX($P$5:$P$9,MATCH('BCA Calculator'!$B$10,$T$5:$T$9,0))+INDEX($Q$5:$Q$9,MATCH('BCA Calculator'!$B$10,$T$5:$T$9,0)))/10*(1+R$9)^A49</f>
        <v>#VALUE!</v>
      </c>
    </row>
    <row r="50" spans="1:22" ht="15">
      <c r="B50" s="568" t="s">
        <v>2425</v>
      </c>
      <c r="E50" s="591"/>
      <c r="F50" s="591"/>
      <c r="G50" s="591"/>
      <c r="H50" s="591"/>
    </row>
    <row r="51" spans="1:22" ht="15.75">
      <c r="B51" s="568" t="s">
        <v>2424</v>
      </c>
      <c r="E51" s="591"/>
      <c r="F51" s="591"/>
      <c r="G51" s="591"/>
      <c r="H51" s="591"/>
    </row>
    <row r="54" spans="1:22">
      <c r="N54" s="485"/>
    </row>
    <row r="73" spans="3:4" ht="15">
      <c r="D73" s="587"/>
    </row>
    <row r="74" spans="3:4" ht="15">
      <c r="C74" s="587"/>
      <c r="D74" s="587"/>
    </row>
  </sheetData>
  <sheetProtection algorithmName="SHA-512" hashValue="PBZKEGnKZtTzirpU6Z830UdDIDxx2zf10XRWdTQ5S9gT0wQdXUjSVBezCvBLZsb279Euj4744VJES19ZW+UHGg==" saltValue="i8dX/k//ErytpjoXj0CZPg==" spinCount="100000" sheet="1" selectLockedCells="1" selectUnlockedCells="1"/>
  <mergeCells count="3">
    <mergeCell ref="M3:O3"/>
    <mergeCell ref="P3:R3"/>
    <mergeCell ref="U3:V3"/>
  </mergeCells>
  <hyperlinks>
    <hyperlink ref="O41" r:id="rId1" xr:uid="{3AACD499-120C-4159-907F-5182A8FCAF9D}"/>
  </hyperlinks>
  <pageMargins left="0.7" right="0.7" top="0.75" bottom="0.75" header="0.3" footer="0.3"/>
  <pageSetup orientation="portrait" horizontalDpi="4294967293" verticalDpi="4294967293"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9D060A-4FF8-4340-BC6F-981DB88FF7B7}">
  <sheetPr codeName="Sheet14">
    <tabColor theme="7" tint="0.39997558519241921"/>
  </sheetPr>
  <dimension ref="B2:D16"/>
  <sheetViews>
    <sheetView topLeftCell="A2" zoomScale="130" zoomScaleNormal="130" workbookViewId="0">
      <selection activeCell="A29" sqref="A28:XFD29"/>
    </sheetView>
  </sheetViews>
  <sheetFormatPr defaultColWidth="8.85546875" defaultRowHeight="15"/>
  <cols>
    <col min="1" max="1" width="8.85546875" style="671"/>
    <col min="2" max="2" width="38.7109375" style="671" bestFit="1" customWidth="1"/>
    <col min="3" max="3" width="14.28515625" style="671" bestFit="1" customWidth="1"/>
    <col min="4" max="4" width="132.42578125" style="671" bestFit="1" customWidth="1"/>
    <col min="5" max="16384" width="8.85546875" style="671"/>
  </cols>
  <sheetData>
    <row r="2" spans="2:4">
      <c r="B2" s="673" t="s">
        <v>2426</v>
      </c>
    </row>
    <row r="4" spans="2:4">
      <c r="B4" s="673" t="s">
        <v>2427</v>
      </c>
      <c r="C4" s="673" t="s">
        <v>2428</v>
      </c>
      <c r="D4" s="673" t="s">
        <v>2429</v>
      </c>
    </row>
    <row r="5" spans="2:4">
      <c r="B5" s="671" t="s">
        <v>2430</v>
      </c>
      <c r="C5" s="672">
        <f>3.62/1000</f>
        <v>3.62E-3</v>
      </c>
      <c r="D5" s="440" t="s">
        <v>2431</v>
      </c>
    </row>
    <row r="6" spans="2:4">
      <c r="B6" s="671" t="s">
        <v>2432</v>
      </c>
      <c r="C6" s="672">
        <f>3.25/1000</f>
        <v>3.2499999999999999E-3</v>
      </c>
      <c r="D6" s="440" t="s">
        <v>2431</v>
      </c>
    </row>
    <row r="7" spans="2:4">
      <c r="B7" s="671" t="s">
        <v>2433</v>
      </c>
      <c r="C7" s="672">
        <f>2.53/1000</f>
        <v>2.5299999999999997E-3</v>
      </c>
      <c r="D7" s="440" t="s">
        <v>2431</v>
      </c>
    </row>
    <row r="8" spans="2:4">
      <c r="B8" s="671" t="s">
        <v>2434</v>
      </c>
      <c r="C8" s="672">
        <f>1.45/1000</f>
        <v>1.4499999999999999E-3</v>
      </c>
      <c r="D8" s="440" t="s">
        <v>2431</v>
      </c>
    </row>
    <row r="9" spans="2:4">
      <c r="B9" s="671" t="s">
        <v>2435</v>
      </c>
      <c r="C9" s="672">
        <f>2.7/748</f>
        <v>3.6096256684491979E-3</v>
      </c>
      <c r="D9" s="440" t="s">
        <v>2436</v>
      </c>
    </row>
    <row r="10" spans="2:4">
      <c r="B10" s="671" t="s">
        <v>2437</v>
      </c>
      <c r="C10" s="672">
        <f>5.07/748</f>
        <v>6.778074866310161E-3</v>
      </c>
      <c r="D10" s="440" t="s">
        <v>2436</v>
      </c>
    </row>
    <row r="11" spans="2:4">
      <c r="B11" s="671" t="s">
        <v>2438</v>
      </c>
      <c r="C11" s="672">
        <f>6.09/748</f>
        <v>8.141711229946523E-3</v>
      </c>
      <c r="D11" s="440" t="s">
        <v>2436</v>
      </c>
    </row>
    <row r="12" spans="2:4">
      <c r="B12" s="671" t="s">
        <v>2439</v>
      </c>
      <c r="C12" s="672">
        <f>8.67/748</f>
        <v>1.1590909090909091E-2</v>
      </c>
      <c r="D12" s="440" t="s">
        <v>2440</v>
      </c>
    </row>
    <row r="13" spans="2:4">
      <c r="B13" s="671" t="s">
        <v>2441</v>
      </c>
      <c r="C13" s="672">
        <f>3.23/748</f>
        <v>4.3181818181818182E-3</v>
      </c>
      <c r="D13" s="440" t="s">
        <v>2442</v>
      </c>
    </row>
    <row r="14" spans="2:4">
      <c r="B14" s="671" t="s">
        <v>2443</v>
      </c>
      <c r="C14" s="672">
        <f>2.56/1000</f>
        <v>2.5600000000000002E-3</v>
      </c>
      <c r="D14" s="440" t="s">
        <v>2444</v>
      </c>
    </row>
    <row r="15" spans="2:4">
      <c r="B15" s="671" t="s">
        <v>2445</v>
      </c>
      <c r="C15" s="672">
        <f>2.28/1000</f>
        <v>2.2799999999999999E-3</v>
      </c>
      <c r="D15" s="440" t="s">
        <v>2444</v>
      </c>
    </row>
    <row r="16" spans="2:4">
      <c r="B16" s="671" t="s">
        <v>2446</v>
      </c>
      <c r="C16" s="672">
        <f>AVERAGE(C5:C15)</f>
        <v>4.5571366067087985E-3</v>
      </c>
    </row>
  </sheetData>
  <sheetProtection algorithmName="SHA-512" hashValue="4Iz83lxKgi2rNZBzsFHFV800zVNUkaQbdFfohbRqbb7qDDFa7PjYjFEXwJq4Da46IKaWYf9z365PPJfjx+iuiQ==" saltValue="VVrFs9V7ybP45bl2rF0wbg==" spinCount="100000" sheet="1" objects="1" scenarios="1"/>
  <hyperlinks>
    <hyperlink ref="D5" r:id="rId1" xr:uid="{2786F7F2-D98D-4998-A737-DD426DF90444}"/>
    <hyperlink ref="D6" r:id="rId2" xr:uid="{53F2C450-99FE-4BD6-AD0E-BA457A6049AE}"/>
    <hyperlink ref="D7" r:id="rId3" xr:uid="{83D0C9AE-C76F-491C-BEEF-751C741DFFA5}"/>
    <hyperlink ref="D8" r:id="rId4" xr:uid="{47012124-41AE-411A-9A2C-C46CEF72F943}"/>
    <hyperlink ref="D9" r:id="rId5" xr:uid="{7F4AC100-3D45-4D64-907A-FB6378183C29}"/>
    <hyperlink ref="D10" r:id="rId6" xr:uid="{3529C26A-051A-45A2-820A-622A5D0E49CE}"/>
    <hyperlink ref="D11" r:id="rId7" xr:uid="{CA9C3FB3-F185-44D5-9B54-B3F22D2B8BEE}"/>
    <hyperlink ref="D12" r:id="rId8" location=":~:text=There%20is%20a%20minimum%20quarterly,%2414.47%20per%20100%20cubic%20foot." xr:uid="{3489A652-9BD1-4707-BBC6-695E5A36F671}"/>
    <hyperlink ref="D13" r:id="rId9" xr:uid="{04461BF9-3DF0-4B27-A9E4-633E13E840A6}"/>
    <hyperlink ref="D14" r:id="rId10" xr:uid="{0D3E2D81-6583-4E0B-8949-B901EC8581BB}"/>
    <hyperlink ref="D15" r:id="rId11" xr:uid="{DB083283-7790-4528-ABF7-42A19DB719D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rgb="FF00A443"/>
  </sheetPr>
  <dimension ref="B1:BN56"/>
  <sheetViews>
    <sheetView topLeftCell="B1" zoomScale="70" zoomScaleNormal="70" zoomScaleSheetLayoutView="70" workbookViewId="0">
      <selection activeCell="Q10" sqref="Q10"/>
    </sheetView>
  </sheetViews>
  <sheetFormatPr defaultColWidth="8.85546875" defaultRowHeight="15"/>
  <cols>
    <col min="1" max="1" width="5" style="25" customWidth="1"/>
    <col min="2" max="2" width="10.42578125" style="25" customWidth="1"/>
    <col min="3" max="4" width="24.7109375" style="24" customWidth="1"/>
    <col min="5" max="5" width="39.7109375" style="25" customWidth="1"/>
    <col min="6" max="7" width="12.7109375" style="25" customWidth="1"/>
    <col min="8" max="10" width="21.7109375" style="24" customWidth="1"/>
    <col min="11" max="14" width="21.5703125" style="24" hidden="1" customWidth="1"/>
    <col min="15" max="15" width="25.5703125" style="24" hidden="1" customWidth="1"/>
    <col min="16" max="16" width="24.42578125" style="24" customWidth="1"/>
    <col min="17" max="17" width="24.7109375" style="24" customWidth="1"/>
    <col min="18" max="19" width="15.7109375" style="24" customWidth="1"/>
    <col min="20" max="21" width="17.28515625" style="24" customWidth="1"/>
    <col min="22" max="22" width="40.7109375" style="24" customWidth="1"/>
    <col min="23" max="25" width="15.5703125" style="24" hidden="1" customWidth="1"/>
    <col min="26" max="27" width="15.5703125" style="26" hidden="1" customWidth="1"/>
    <col min="28" max="35" width="15.5703125" style="27" hidden="1" customWidth="1"/>
    <col min="36" max="36" width="15.5703125" style="24" hidden="1" customWidth="1"/>
    <col min="37" max="39" width="15.5703125" style="27" hidden="1" customWidth="1"/>
    <col min="40" max="40" width="21.85546875" style="27" hidden="1" customWidth="1"/>
    <col min="41" max="44" width="15.5703125" style="27" hidden="1" customWidth="1"/>
    <col min="45" max="45" width="18.85546875" style="27" hidden="1" customWidth="1"/>
    <col min="46" max="46" width="33.42578125" style="27" hidden="1" customWidth="1"/>
    <col min="47" max="47" width="16.140625" style="27" hidden="1" customWidth="1"/>
    <col min="48" max="48" width="13.42578125" style="27" hidden="1" customWidth="1"/>
    <col min="49" max="49" width="9.28515625" style="27" bestFit="1" customWidth="1"/>
    <col min="50" max="53" width="16.7109375" style="27" customWidth="1"/>
    <col min="54" max="54" width="8.7109375" style="25" customWidth="1"/>
    <col min="55" max="55" width="11.85546875" style="25" customWidth="1"/>
    <col min="56" max="56" width="11.85546875" style="25" hidden="1" customWidth="1"/>
    <col min="57" max="59" width="20.5703125" style="25" hidden="1" customWidth="1"/>
    <col min="60" max="60" width="8.85546875" style="25" hidden="1" customWidth="1"/>
    <col min="61" max="64" width="20.5703125" style="25" hidden="1" customWidth="1"/>
    <col min="65" max="65" width="90.5703125" style="25" hidden="1" customWidth="1"/>
    <col min="66" max="66" width="20.5703125" style="25" hidden="1" customWidth="1"/>
    <col min="67" max="16384" width="8.85546875" style="25"/>
  </cols>
  <sheetData>
    <row r="1" spans="2:66" ht="15" customHeight="1" thickBot="1">
      <c r="B1" s="37"/>
      <c r="C1" s="36"/>
      <c r="D1" s="36"/>
      <c r="E1" s="37"/>
      <c r="F1" s="37"/>
      <c r="G1" s="37"/>
      <c r="H1" s="36"/>
      <c r="I1" s="36"/>
      <c r="J1" s="36"/>
      <c r="K1" s="36"/>
      <c r="L1" s="36"/>
      <c r="M1" s="36"/>
      <c r="N1" s="36"/>
      <c r="O1" s="36"/>
      <c r="P1" s="36"/>
      <c r="Q1" s="36"/>
      <c r="R1" s="36"/>
      <c r="S1" s="36"/>
      <c r="T1" s="36"/>
      <c r="U1" s="36"/>
      <c r="V1" s="36"/>
      <c r="W1" s="36"/>
      <c r="X1" s="36"/>
      <c r="Y1" s="36"/>
      <c r="AJ1" s="36"/>
      <c r="BB1" s="27"/>
      <c r="BC1" s="37"/>
      <c r="BD1" s="37"/>
      <c r="BE1" s="37"/>
      <c r="BF1" s="37"/>
      <c r="BG1" s="37"/>
      <c r="BH1" s="37"/>
      <c r="BI1" s="37"/>
      <c r="BJ1" s="37"/>
      <c r="BK1" s="37"/>
      <c r="BL1" s="37"/>
      <c r="BM1" s="37"/>
      <c r="BN1" s="37"/>
    </row>
    <row r="2" spans="2:66" ht="20.100000000000001" customHeight="1">
      <c r="B2" s="753"/>
      <c r="C2" s="754"/>
      <c r="D2" s="754"/>
      <c r="E2" s="754"/>
      <c r="F2" s="754"/>
      <c r="G2" s="754"/>
      <c r="H2" s="754"/>
      <c r="I2" s="754"/>
      <c r="J2" s="754"/>
      <c r="K2" s="754"/>
      <c r="L2" s="754"/>
      <c r="M2" s="754"/>
      <c r="N2" s="754"/>
      <c r="O2" s="754"/>
      <c r="P2" s="754"/>
      <c r="Q2" s="754"/>
      <c r="R2" s="754"/>
      <c r="S2" s="754"/>
      <c r="T2" s="754"/>
      <c r="U2" s="754"/>
      <c r="V2" s="754"/>
      <c r="W2" s="754"/>
      <c r="X2" s="754"/>
      <c r="Y2" s="754"/>
      <c r="Z2" s="754"/>
      <c r="AA2" s="754"/>
      <c r="AB2" s="754"/>
      <c r="AC2" s="754"/>
      <c r="AD2" s="754"/>
      <c r="AE2" s="754"/>
      <c r="AF2" s="754"/>
      <c r="AG2" s="754"/>
      <c r="AH2" s="754"/>
      <c r="AI2" s="754"/>
      <c r="AJ2" s="754"/>
      <c r="AK2" s="754"/>
      <c r="AL2" s="754"/>
      <c r="AM2" s="754"/>
      <c r="AN2" s="754"/>
      <c r="AO2" s="754"/>
      <c r="AP2" s="754"/>
      <c r="AQ2" s="754"/>
      <c r="AR2" s="754"/>
      <c r="AS2" s="754"/>
      <c r="AT2" s="754"/>
      <c r="AU2" s="754"/>
      <c r="AV2" s="754"/>
      <c r="AW2" s="754"/>
      <c r="AX2" s="754"/>
      <c r="AY2" s="754"/>
      <c r="AZ2" s="754"/>
      <c r="BA2" s="754"/>
      <c r="BB2" s="755"/>
      <c r="BC2" s="37"/>
      <c r="BD2" s="37"/>
      <c r="BE2" s="37"/>
      <c r="BF2" s="37"/>
      <c r="BG2" s="37"/>
      <c r="BH2" s="37"/>
      <c r="BI2" s="37"/>
      <c r="BJ2" s="37"/>
      <c r="BK2" s="37"/>
      <c r="BL2" s="37"/>
      <c r="BM2" s="37"/>
      <c r="BN2" s="37"/>
    </row>
    <row r="3" spans="2:66" ht="20.100000000000001" customHeight="1">
      <c r="B3" s="756"/>
      <c r="C3" s="757"/>
      <c r="D3" s="757"/>
      <c r="E3" s="758" t="s">
        <v>1</v>
      </c>
      <c r="F3" s="757"/>
      <c r="G3" s="757"/>
      <c r="H3" s="757"/>
      <c r="I3" s="757"/>
      <c r="J3" s="757"/>
      <c r="K3" s="757"/>
      <c r="L3" s="757"/>
      <c r="M3" s="757"/>
      <c r="N3" s="757"/>
      <c r="O3" s="757"/>
      <c r="P3" s="757"/>
      <c r="Q3" s="757"/>
      <c r="R3" s="757"/>
      <c r="S3" s="757"/>
      <c r="T3" s="757"/>
      <c r="U3" s="757"/>
      <c r="V3" s="757"/>
      <c r="W3" s="757"/>
      <c r="X3" s="757"/>
      <c r="Y3" s="757"/>
      <c r="Z3" s="757"/>
      <c r="AA3" s="757"/>
      <c r="AB3" s="757"/>
      <c r="AC3" s="757"/>
      <c r="AD3" s="757"/>
      <c r="AE3" s="757"/>
      <c r="AF3" s="757"/>
      <c r="AG3" s="757"/>
      <c r="AH3" s="757"/>
      <c r="AI3" s="757"/>
      <c r="AJ3" s="757"/>
      <c r="AK3" s="757"/>
      <c r="AL3" s="757"/>
      <c r="AM3" s="757"/>
      <c r="AN3" s="757"/>
      <c r="AO3" s="757"/>
      <c r="AP3" s="757"/>
      <c r="AQ3" s="757"/>
      <c r="AR3" s="757"/>
      <c r="AS3" s="757"/>
      <c r="AT3" s="757"/>
      <c r="AU3" s="757"/>
      <c r="AV3" s="757"/>
      <c r="AW3" s="757"/>
      <c r="AX3" s="757"/>
      <c r="AY3" s="757"/>
      <c r="AZ3" s="757"/>
      <c r="BA3" s="757"/>
      <c r="BB3" s="759"/>
      <c r="BC3" s="37"/>
      <c r="BD3" s="37"/>
      <c r="BE3" s="37"/>
      <c r="BF3" s="37"/>
      <c r="BG3" s="37"/>
      <c r="BH3" s="37"/>
      <c r="BI3" s="37"/>
      <c r="BJ3" s="37"/>
      <c r="BK3" s="37"/>
      <c r="BL3" s="37"/>
      <c r="BM3" s="37"/>
      <c r="BN3" s="37"/>
    </row>
    <row r="4" spans="2:66" ht="20.100000000000001" customHeight="1">
      <c r="B4" s="756"/>
      <c r="C4" s="760"/>
      <c r="D4" s="760"/>
      <c r="E4" s="761" t="s">
        <v>2</v>
      </c>
      <c r="F4" s="762"/>
      <c r="G4" s="760"/>
      <c r="H4" s="760"/>
      <c r="I4" s="760"/>
      <c r="J4" s="760"/>
      <c r="K4" s="760"/>
      <c r="L4" s="760"/>
      <c r="M4" s="760"/>
      <c r="N4" s="760"/>
      <c r="O4" s="760"/>
      <c r="P4" s="760"/>
      <c r="Q4" s="760"/>
      <c r="R4" s="760"/>
      <c r="S4" s="760"/>
      <c r="T4" s="760"/>
      <c r="U4" s="760"/>
      <c r="V4" s="760"/>
      <c r="W4" s="760"/>
      <c r="X4" s="760"/>
      <c r="Y4" s="760"/>
      <c r="Z4" s="760"/>
      <c r="AA4" s="760"/>
      <c r="AB4" s="760"/>
      <c r="AC4" s="760"/>
      <c r="AD4" s="760"/>
      <c r="AE4" s="760"/>
      <c r="AF4" s="760"/>
      <c r="AG4" s="760"/>
      <c r="AH4" s="760"/>
      <c r="AI4" s="760"/>
      <c r="AJ4" s="760"/>
      <c r="AK4" s="760"/>
      <c r="AL4" s="760"/>
      <c r="AM4" s="760"/>
      <c r="AN4" s="760"/>
      <c r="AO4" s="760"/>
      <c r="AP4" s="760"/>
      <c r="AQ4" s="760"/>
      <c r="AR4" s="760"/>
      <c r="AS4" s="760"/>
      <c r="AT4" s="760"/>
      <c r="AU4" s="760"/>
      <c r="AV4" s="760"/>
      <c r="AW4" s="760"/>
      <c r="AX4" s="760"/>
      <c r="AY4" s="760"/>
      <c r="AZ4" s="760"/>
      <c r="BA4" s="760"/>
      <c r="BB4" s="763"/>
      <c r="BC4" s="37"/>
      <c r="BD4" s="37"/>
      <c r="BE4" s="37"/>
      <c r="BF4" s="37"/>
      <c r="BG4" s="37"/>
      <c r="BH4" s="37"/>
      <c r="BI4" s="37"/>
      <c r="BJ4" s="37"/>
      <c r="BK4" s="37"/>
      <c r="BL4" s="37"/>
      <c r="BM4" s="37"/>
      <c r="BN4" s="37"/>
    </row>
    <row r="5" spans="2:66" ht="20.100000000000001" customHeight="1">
      <c r="B5" s="756"/>
      <c r="C5" s="760"/>
      <c r="D5" s="760"/>
      <c r="E5" s="760"/>
      <c r="F5" s="762"/>
      <c r="G5" s="760"/>
      <c r="H5" s="760"/>
      <c r="I5" s="760"/>
      <c r="J5" s="760"/>
      <c r="K5" s="760"/>
      <c r="L5" s="760"/>
      <c r="M5" s="760"/>
      <c r="N5" s="760"/>
      <c r="O5" s="760"/>
      <c r="P5" s="760"/>
      <c r="Q5" s="760"/>
      <c r="R5" s="760"/>
      <c r="S5" s="760"/>
      <c r="T5" s="760"/>
      <c r="U5" s="760"/>
      <c r="V5" s="760"/>
      <c r="W5" s="760"/>
      <c r="X5" s="760"/>
      <c r="Y5" s="760"/>
      <c r="Z5" s="760"/>
      <c r="AA5" s="760"/>
      <c r="AB5" s="764"/>
      <c r="AC5" s="764"/>
      <c r="AD5" s="764"/>
      <c r="AE5" s="764"/>
      <c r="AF5" s="764"/>
      <c r="AG5" s="760"/>
      <c r="AH5" s="760"/>
      <c r="AI5" s="760"/>
      <c r="AJ5" s="760"/>
      <c r="AK5" s="760"/>
      <c r="AL5" s="760"/>
      <c r="AM5" s="760"/>
      <c r="AN5" s="760"/>
      <c r="AO5" s="760"/>
      <c r="AP5" s="760"/>
      <c r="AQ5" s="760"/>
      <c r="AR5" s="760"/>
      <c r="AS5" s="760"/>
      <c r="AT5" s="760"/>
      <c r="AU5" s="760"/>
      <c r="AV5" s="760"/>
      <c r="AW5" s="760"/>
      <c r="AX5" s="760"/>
      <c r="AY5" s="760"/>
      <c r="AZ5" s="760"/>
      <c r="BA5" s="760"/>
      <c r="BB5" s="763"/>
      <c r="BC5" s="37"/>
      <c r="BD5" s="37"/>
      <c r="BE5" s="37"/>
      <c r="BF5" s="37"/>
      <c r="BG5" s="37"/>
      <c r="BH5" s="37"/>
      <c r="BI5" s="37"/>
      <c r="BJ5" s="37"/>
      <c r="BK5" s="37"/>
      <c r="BL5" s="37"/>
      <c r="BM5" s="37"/>
      <c r="BN5" s="37"/>
    </row>
    <row r="6" spans="2:66" ht="20.100000000000001" customHeight="1" thickBot="1">
      <c r="B6" s="765"/>
      <c r="C6" s="766"/>
      <c r="D6" s="766"/>
      <c r="E6" s="766"/>
      <c r="F6" s="767"/>
      <c r="G6" s="766"/>
      <c r="H6" s="766"/>
      <c r="I6" s="766"/>
      <c r="J6" s="766"/>
      <c r="K6" s="766"/>
      <c r="L6" s="766"/>
      <c r="M6" s="766"/>
      <c r="N6" s="766"/>
      <c r="O6" s="766"/>
      <c r="P6" s="766"/>
      <c r="Q6" s="766"/>
      <c r="R6" s="766"/>
      <c r="S6" s="766"/>
      <c r="T6" s="766"/>
      <c r="U6" s="766"/>
      <c r="V6" s="766"/>
      <c r="W6" s="766"/>
      <c r="X6" s="766"/>
      <c r="Y6" s="766"/>
      <c r="Z6" s="766"/>
      <c r="AA6" s="766"/>
      <c r="AB6" s="768"/>
      <c r="AC6" s="768"/>
      <c r="AD6" s="768"/>
      <c r="AE6" s="768"/>
      <c r="AF6" s="768"/>
      <c r="AG6" s="766"/>
      <c r="AH6" s="766"/>
      <c r="AI6" s="766"/>
      <c r="AJ6" s="766"/>
      <c r="AK6" s="766"/>
      <c r="AL6" s="766"/>
      <c r="AM6" s="766"/>
      <c r="AN6" s="766"/>
      <c r="AO6" s="766"/>
      <c r="AP6" s="766"/>
      <c r="AQ6" s="766"/>
      <c r="AR6" s="766"/>
      <c r="AS6" s="766"/>
      <c r="AT6" s="766"/>
      <c r="AU6" s="766"/>
      <c r="AV6" s="766"/>
      <c r="AW6" s="766"/>
      <c r="AX6" s="766"/>
      <c r="AY6" s="766"/>
      <c r="AZ6" s="766"/>
      <c r="BA6" s="766"/>
      <c r="BB6" s="769"/>
      <c r="BC6" s="37"/>
      <c r="BD6" s="37"/>
      <c r="BE6" s="37"/>
      <c r="BF6" s="37"/>
      <c r="BG6" s="37"/>
      <c r="BH6" s="37"/>
      <c r="BI6" s="37"/>
      <c r="BJ6" s="37"/>
      <c r="BK6" s="37"/>
      <c r="BL6" s="37"/>
      <c r="BM6" s="37"/>
      <c r="BN6" s="37"/>
    </row>
    <row r="7" spans="2:66" ht="15.75" thickBot="1">
      <c r="B7" s="38"/>
      <c r="C7" s="40"/>
      <c r="D7" s="40"/>
      <c r="E7" s="39"/>
      <c r="F7" s="39"/>
      <c r="G7" s="40"/>
      <c r="H7" s="40"/>
      <c r="I7" s="40"/>
      <c r="J7" s="40"/>
      <c r="K7" s="40"/>
      <c r="L7" s="40"/>
      <c r="M7" s="40"/>
      <c r="N7" s="40"/>
      <c r="O7" s="40"/>
      <c r="P7" s="40"/>
      <c r="Q7" s="40"/>
      <c r="R7" s="40"/>
      <c r="S7" s="40"/>
      <c r="T7" s="40"/>
      <c r="U7" s="40"/>
      <c r="V7" s="40"/>
      <c r="W7" s="40"/>
      <c r="X7" s="40"/>
      <c r="Y7" s="40"/>
      <c r="Z7" s="40"/>
      <c r="AA7" s="40"/>
      <c r="AB7" s="40"/>
      <c r="AC7" s="40"/>
      <c r="AD7" s="40"/>
      <c r="AE7" s="40"/>
      <c r="AF7" s="40"/>
      <c r="AG7" s="28"/>
      <c r="AH7" s="28"/>
      <c r="AI7" s="28"/>
      <c r="AJ7" s="40"/>
      <c r="AK7" s="28"/>
      <c r="AL7" s="28"/>
      <c r="AM7" s="28"/>
      <c r="AN7" s="28"/>
      <c r="AO7" s="28"/>
      <c r="AP7" s="28"/>
      <c r="AQ7" s="28"/>
      <c r="AR7" s="28"/>
      <c r="AS7" s="28"/>
      <c r="AT7" s="28"/>
      <c r="AU7" s="28"/>
      <c r="AV7" s="28"/>
      <c r="AW7" s="28"/>
      <c r="AX7" s="28"/>
      <c r="AY7" s="28"/>
      <c r="AZ7" s="28"/>
      <c r="BA7" s="28"/>
      <c r="BB7" s="41"/>
      <c r="BC7" s="37"/>
      <c r="BD7" s="37"/>
      <c r="BE7" s="37"/>
      <c r="BF7" s="37"/>
      <c r="BG7" s="37"/>
      <c r="BH7" s="37"/>
      <c r="BI7" s="37"/>
      <c r="BJ7" s="37"/>
      <c r="BK7" s="37"/>
      <c r="BL7" s="37"/>
      <c r="BM7" s="37"/>
      <c r="BN7" s="37"/>
    </row>
    <row r="8" spans="2:66" ht="20.100000000000001" customHeight="1">
      <c r="B8" s="38"/>
      <c r="C8" s="790" t="s">
        <v>3</v>
      </c>
      <c r="D8" s="791"/>
      <c r="E8" s="140"/>
      <c r="F8" s="42"/>
      <c r="G8" s="699"/>
      <c r="H8" s="798" t="s">
        <v>4</v>
      </c>
      <c r="I8" s="799"/>
      <c r="J8" s="800"/>
      <c r="K8" s="40"/>
      <c r="L8" s="40"/>
      <c r="M8" s="40"/>
      <c r="N8" s="40"/>
      <c r="O8" s="40"/>
      <c r="P8" s="42"/>
      <c r="Q8" s="40"/>
      <c r="R8" s="39"/>
      <c r="S8" s="39"/>
      <c r="T8" s="39"/>
      <c r="U8" s="39"/>
      <c r="V8" s="39"/>
      <c r="W8" s="39"/>
      <c r="X8" s="39"/>
      <c r="Y8" s="39"/>
      <c r="Z8" s="39"/>
      <c r="AA8" s="39"/>
      <c r="AB8" s="40"/>
      <c r="AC8" s="40"/>
      <c r="AD8" s="40"/>
      <c r="AE8" s="40"/>
      <c r="AF8" s="40"/>
      <c r="AG8" s="28"/>
      <c r="AH8" s="28"/>
      <c r="AI8" s="28"/>
      <c r="AJ8" s="28"/>
      <c r="AK8" s="28"/>
      <c r="AL8" s="28"/>
      <c r="AM8" s="28"/>
      <c r="AN8" s="28"/>
      <c r="AO8" s="28"/>
      <c r="AP8" s="28"/>
      <c r="AQ8" s="28"/>
      <c r="AR8" s="28"/>
      <c r="AS8" s="28"/>
      <c r="AT8" s="28"/>
      <c r="AU8" s="28"/>
      <c r="AV8" s="28"/>
      <c r="AW8" s="28"/>
      <c r="AX8" s="28"/>
      <c r="AY8" s="28"/>
      <c r="AZ8" s="28"/>
      <c r="BA8" s="28"/>
      <c r="BB8" s="41"/>
      <c r="BC8" s="37"/>
      <c r="BD8" s="37"/>
      <c r="BE8" s="37"/>
      <c r="BF8" s="37"/>
      <c r="BG8" s="37"/>
      <c r="BH8" s="37"/>
      <c r="BI8" s="37"/>
      <c r="BJ8" s="37"/>
      <c r="BK8" s="37"/>
      <c r="BL8" s="37"/>
      <c r="BM8" s="37"/>
      <c r="BN8" s="37"/>
    </row>
    <row r="9" spans="2:66" ht="20.100000000000001" customHeight="1" thickBot="1">
      <c r="B9" s="38"/>
      <c r="C9" s="796" t="s">
        <v>5</v>
      </c>
      <c r="D9" s="797"/>
      <c r="E9" s="141"/>
      <c r="F9" s="42"/>
      <c r="G9" s="39"/>
      <c r="H9" s="792" t="s">
        <v>6</v>
      </c>
      <c r="I9" s="793"/>
      <c r="J9" s="703">
        <f>IFERROR(AX38,0)</f>
        <v>0</v>
      </c>
      <c r="K9" s="40"/>
      <c r="L9" s="40"/>
      <c r="M9" s="40"/>
      <c r="N9" s="40"/>
      <c r="O9" s="40"/>
      <c r="P9" s="42"/>
      <c r="Q9" s="40"/>
      <c r="R9" s="39"/>
      <c r="S9" s="39"/>
      <c r="T9" s="39"/>
      <c r="U9" s="39"/>
      <c r="V9" s="39"/>
      <c r="W9" s="40"/>
      <c r="X9" s="40"/>
      <c r="Y9" s="39"/>
      <c r="Z9" s="39"/>
      <c r="AA9" s="39"/>
      <c r="AB9" s="40"/>
      <c r="AC9" s="40"/>
      <c r="AD9" s="40"/>
      <c r="AE9" s="40"/>
      <c r="AF9" s="40"/>
      <c r="AG9" s="28"/>
      <c r="AH9" s="28"/>
      <c r="AI9" s="28"/>
      <c r="AJ9" s="28"/>
      <c r="AK9" s="28"/>
      <c r="AL9" s="28"/>
      <c r="AM9" s="28"/>
      <c r="AN9" s="28"/>
      <c r="AO9" s="28"/>
      <c r="AP9" s="28"/>
      <c r="AQ9" s="28"/>
      <c r="AR9" s="28"/>
      <c r="AS9" s="28"/>
      <c r="AT9" s="28"/>
      <c r="AU9" s="28"/>
      <c r="AV9" s="28"/>
      <c r="AW9" s="28"/>
      <c r="AX9" s="28"/>
      <c r="AY9" s="28"/>
      <c r="AZ9" s="28"/>
      <c r="BA9" s="28"/>
      <c r="BB9" s="41"/>
      <c r="BC9" s="37"/>
      <c r="BD9" s="37"/>
      <c r="BE9" s="37"/>
      <c r="BF9" s="37"/>
      <c r="BG9" s="37"/>
      <c r="BH9" s="37"/>
      <c r="BI9" s="37"/>
      <c r="BJ9" s="37"/>
      <c r="BK9" s="37"/>
      <c r="BL9" s="37"/>
      <c r="BM9" s="37"/>
      <c r="BN9" s="37"/>
    </row>
    <row r="10" spans="2:66" ht="20.100000000000001" customHeight="1" thickBot="1">
      <c r="B10" s="38"/>
      <c r="C10" s="125"/>
      <c r="D10" s="126"/>
      <c r="E10" s="125"/>
      <c r="F10" s="42"/>
      <c r="G10" s="40"/>
      <c r="H10" s="794" t="s">
        <v>7</v>
      </c>
      <c r="I10" s="795"/>
      <c r="J10" s="142">
        <f>IFERROR(AY38,0)</f>
        <v>0</v>
      </c>
      <c r="K10" s="40"/>
      <c r="L10" s="40"/>
      <c r="M10" s="40"/>
      <c r="N10" s="40"/>
      <c r="O10" s="40"/>
      <c r="P10" s="42"/>
      <c r="Q10" s="40"/>
      <c r="R10" s="39"/>
      <c r="S10" s="39"/>
      <c r="T10" s="39"/>
      <c r="U10" s="39"/>
      <c r="V10" s="39"/>
      <c r="W10" s="39"/>
      <c r="X10" s="39"/>
      <c r="Y10" s="39"/>
      <c r="Z10" s="39"/>
      <c r="AA10" s="39"/>
      <c r="AB10" s="40"/>
      <c r="AC10" s="40"/>
      <c r="AD10" s="40"/>
      <c r="AE10" s="40"/>
      <c r="AF10" s="40"/>
      <c r="AG10" s="28"/>
      <c r="AH10" s="28"/>
      <c r="AI10" s="28"/>
      <c r="AJ10" s="28"/>
      <c r="AK10" s="28"/>
      <c r="AL10" s="28"/>
      <c r="AM10" s="28"/>
      <c r="AN10" s="28"/>
      <c r="AO10" s="28"/>
      <c r="AP10" s="28"/>
      <c r="AQ10" s="28"/>
      <c r="AR10" s="28"/>
      <c r="AS10" s="28"/>
      <c r="AT10" s="28"/>
      <c r="AU10" s="28"/>
      <c r="AV10" s="28"/>
      <c r="AW10" s="28"/>
      <c r="AX10" s="28"/>
      <c r="AY10" s="28"/>
      <c r="AZ10" s="28"/>
      <c r="BA10" s="28"/>
      <c r="BB10" s="41"/>
      <c r="BC10" s="37"/>
      <c r="BD10" s="37"/>
      <c r="BE10" s="37"/>
      <c r="BF10" s="37"/>
      <c r="BG10" s="37"/>
      <c r="BH10" s="37"/>
      <c r="BI10" s="37"/>
      <c r="BJ10" s="37"/>
      <c r="BK10" s="37"/>
      <c r="BL10" s="37"/>
      <c r="BM10" s="37"/>
      <c r="BN10" s="37"/>
    </row>
    <row r="11" spans="2:66" ht="20.100000000000001" customHeight="1" thickBot="1">
      <c r="B11" s="38"/>
      <c r="C11" s="842" t="s">
        <v>8</v>
      </c>
      <c r="D11" s="843"/>
      <c r="E11" s="690">
        <v>0.1</v>
      </c>
      <c r="F11" s="39"/>
      <c r="G11" s="40"/>
      <c r="H11" s="794" t="s">
        <v>9</v>
      </c>
      <c r="I11" s="795"/>
      <c r="J11" s="142">
        <f>IFERROR(AZ38,0)</f>
        <v>0</v>
      </c>
      <c r="K11" s="40"/>
      <c r="L11" s="40"/>
      <c r="M11" s="40"/>
      <c r="N11" s="40"/>
      <c r="O11" s="40"/>
      <c r="P11" s="42"/>
      <c r="Q11" s="40"/>
      <c r="R11" s="39"/>
      <c r="S11" s="39"/>
      <c r="T11" s="39"/>
      <c r="U11" s="39"/>
      <c r="V11" s="39"/>
      <c r="W11" s="39"/>
      <c r="X11" s="39"/>
      <c r="Y11" s="39"/>
      <c r="Z11" s="39"/>
      <c r="AA11" s="39"/>
      <c r="AB11" s="40"/>
      <c r="AC11" s="40"/>
      <c r="AD11" s="40"/>
      <c r="AE11" s="40"/>
      <c r="AF11" s="40"/>
      <c r="AG11" s="28"/>
      <c r="AH11" s="28"/>
      <c r="AI11" s="28"/>
      <c r="AJ11" s="28"/>
      <c r="AK11" s="28"/>
      <c r="AL11" s="28"/>
      <c r="AM11" s="28"/>
      <c r="AN11" s="28"/>
      <c r="AO11" s="28"/>
      <c r="AP11" s="28"/>
      <c r="AQ11" s="28"/>
      <c r="AR11" s="28"/>
      <c r="AS11" s="28"/>
      <c r="AT11" s="28"/>
      <c r="AU11" s="28"/>
      <c r="AV11" s="28"/>
      <c r="AW11" s="28"/>
      <c r="AX11" s="28"/>
      <c r="AY11" s="28"/>
      <c r="AZ11" s="28"/>
      <c r="BA11" s="28"/>
      <c r="BB11" s="41"/>
      <c r="BC11" s="37"/>
      <c r="BD11" s="37"/>
      <c r="BE11" s="37"/>
      <c r="BF11" s="37"/>
      <c r="BG11" s="37"/>
      <c r="BH11" s="37"/>
      <c r="BI11" s="37"/>
      <c r="BJ11" s="37"/>
      <c r="BK11" s="37"/>
      <c r="BL11" s="37"/>
      <c r="BM11" s="37"/>
      <c r="BN11" s="37"/>
    </row>
    <row r="12" spans="2:66" ht="20.100000000000001" customHeight="1" thickBot="1">
      <c r="B12" s="38"/>
      <c r="C12" s="794" t="s">
        <v>10</v>
      </c>
      <c r="D12" s="795"/>
      <c r="E12" s="155">
        <f>'Data Sheet'!$U$4</f>
        <v>0.2</v>
      </c>
      <c r="F12" s="39"/>
      <c r="G12" s="40"/>
      <c r="H12" s="794" t="s">
        <v>11</v>
      </c>
      <c r="I12" s="795"/>
      <c r="J12" s="700">
        <f>SUM(T23:T37)</f>
        <v>0</v>
      </c>
      <c r="K12" s="40"/>
      <c r="L12" s="40"/>
      <c r="M12" s="40"/>
      <c r="N12" s="40"/>
      <c r="O12" s="40"/>
      <c r="P12" s="39"/>
      <c r="Q12" s="40"/>
      <c r="R12" s="39"/>
      <c r="S12" s="39"/>
      <c r="T12" s="39"/>
      <c r="U12" s="39"/>
      <c r="V12" s="39"/>
      <c r="W12" s="39"/>
      <c r="X12" s="39"/>
      <c r="Y12" s="39"/>
      <c r="Z12" s="39"/>
      <c r="AA12" s="39"/>
      <c r="AB12" s="40"/>
      <c r="AC12" s="40"/>
      <c r="AD12" s="40"/>
      <c r="AE12" s="40"/>
      <c r="AF12" s="40"/>
      <c r="AG12" s="28"/>
      <c r="AH12" s="28"/>
      <c r="AI12" s="28"/>
      <c r="AJ12" s="28"/>
      <c r="AK12" s="28"/>
      <c r="AL12" s="28"/>
      <c r="AM12" s="28"/>
      <c r="AN12" s="28"/>
      <c r="AO12" s="28"/>
      <c r="AP12" s="28"/>
      <c r="AQ12" s="28"/>
      <c r="AR12" s="28"/>
      <c r="AS12" s="28"/>
      <c r="AT12" s="28"/>
      <c r="AU12" s="28"/>
      <c r="AV12" s="28"/>
      <c r="AW12" s="28"/>
      <c r="AX12" s="827" t="s">
        <v>12</v>
      </c>
      <c r="AY12" s="828"/>
      <c r="AZ12" s="828"/>
      <c r="BA12" s="829"/>
      <c r="BB12" s="41"/>
      <c r="BC12" s="37"/>
      <c r="BD12" s="37"/>
      <c r="BE12" s="37"/>
      <c r="BF12" s="37"/>
      <c r="BG12" s="37"/>
      <c r="BH12" s="37"/>
      <c r="BI12" s="37"/>
      <c r="BJ12" s="37"/>
      <c r="BK12" s="37"/>
      <c r="BL12" s="37"/>
      <c r="BM12" s="37"/>
      <c r="BN12" s="37"/>
    </row>
    <row r="13" spans="2:66" ht="20.100000000000001" customHeight="1">
      <c r="B13" s="38"/>
      <c r="C13" s="794" t="s">
        <v>13</v>
      </c>
      <c r="D13" s="795"/>
      <c r="E13" s="143">
        <v>1</v>
      </c>
      <c r="F13" s="39"/>
      <c r="G13" s="40"/>
      <c r="H13" s="794" t="s">
        <v>14</v>
      </c>
      <c r="I13" s="795"/>
      <c r="J13" s="155" t="str">
        <f>IF(E9="","",IFERROR(AU38,0))</f>
        <v/>
      </c>
      <c r="K13" s="40"/>
      <c r="L13" s="40"/>
      <c r="M13" s="40"/>
      <c r="N13" s="39"/>
      <c r="O13" s="39"/>
      <c r="P13" s="39" t="str">
        <f>IF(AND(J9=0,J10=0,J11=0,T38&gt;0,AR51=0,J14&lt;&gt;""),AS51,IF(AND(OR(J9&gt;0,J11&gt;0),T38&gt;0,J14&lt;&gt;"",AR51=0),AS50,IF(AND(OR(J9&gt;0,J11&gt;0),T38&gt;0,J14&lt;&gt;"",AR51=AR49),AS49,IF(AND(OR(J9&gt;0,J11&gt;0),T38&gt;0,J14&lt;&gt;"",AR51=AR47),AS47,IF(AND(OR(J9&gt;0,J11&gt;0),T38&gt;0,J14&lt;&gt;"",AR51=AR48),AS48,"")))))</f>
        <v/>
      </c>
      <c r="Q13" s="39"/>
      <c r="R13" s="39"/>
      <c r="S13" s="39"/>
      <c r="T13" s="39"/>
      <c r="U13" s="39"/>
      <c r="V13" s="39"/>
      <c r="W13" s="39"/>
      <c r="X13" s="39"/>
      <c r="Y13" s="39"/>
      <c r="Z13" s="39"/>
      <c r="AA13" s="39"/>
      <c r="AB13" s="40"/>
      <c r="AC13" s="40"/>
      <c r="AD13" s="40"/>
      <c r="AE13" s="40"/>
      <c r="AF13" s="40"/>
      <c r="AG13" s="28"/>
      <c r="AH13" s="28"/>
      <c r="AI13" s="28"/>
      <c r="AJ13" s="28"/>
      <c r="AK13" s="28"/>
      <c r="AL13" s="28"/>
      <c r="AM13" s="28"/>
      <c r="AN13" s="28"/>
      <c r="AO13" s="28"/>
      <c r="AP13" s="28"/>
      <c r="AQ13" s="28"/>
      <c r="AR13" s="28"/>
      <c r="AS13" s="28"/>
      <c r="AT13" s="28"/>
      <c r="AU13" s="28"/>
      <c r="AV13" s="28"/>
      <c r="AW13" s="28"/>
      <c r="AX13" s="833" t="s">
        <v>15</v>
      </c>
      <c r="AY13" s="834"/>
      <c r="AZ13" s="834"/>
      <c r="BA13" s="835"/>
      <c r="BB13" s="41"/>
      <c r="BC13" s="37"/>
      <c r="BD13" s="37"/>
      <c r="BE13" s="37"/>
      <c r="BF13" s="37"/>
      <c r="BG13" s="37"/>
      <c r="BH13" s="37"/>
      <c r="BI13" s="37"/>
      <c r="BJ13" s="37"/>
      <c r="BK13" s="37"/>
      <c r="BL13" s="37"/>
      <c r="BM13" s="37"/>
      <c r="BN13" s="37"/>
    </row>
    <row r="14" spans="2:66" ht="20.100000000000001" customHeight="1" thickBot="1">
      <c r="B14" s="38"/>
      <c r="C14" s="796" t="s">
        <v>16</v>
      </c>
      <c r="D14" s="797"/>
      <c r="E14" s="147">
        <f>'Data Sheet'!$U$5</f>
        <v>1.5</v>
      </c>
      <c r="F14" s="39"/>
      <c r="G14" s="42"/>
      <c r="H14" s="796" t="s">
        <v>17</v>
      </c>
      <c r="I14" s="797"/>
      <c r="J14" s="701" t="str">
        <f>'BCA Calculator'!B14</f>
        <v/>
      </c>
      <c r="K14" s="40"/>
      <c r="L14" s="40"/>
      <c r="M14" s="40"/>
      <c r="N14" s="40"/>
      <c r="O14" s="40"/>
      <c r="P14" s="39" t="str">
        <f>IF(J14=0,"",IF(AND(J14&gt;=1,J14&lt;&gt;""),"All measures qualify for rebate evaluation.",IF(AND(J14&lt;1,J14&lt;&gt;""),"Project level BCR is less than 1.0. Measures must qualify individually for rebate evaluation.","")))</f>
        <v/>
      </c>
      <c r="Q14" s="40"/>
      <c r="R14" s="40"/>
      <c r="S14" s="40"/>
      <c r="T14" s="40"/>
      <c r="U14" s="40"/>
      <c r="V14" s="29"/>
      <c r="W14" s="40"/>
      <c r="X14" s="40"/>
      <c r="Y14" s="40"/>
      <c r="Z14" s="40"/>
      <c r="AA14" s="40"/>
      <c r="AB14" s="40"/>
      <c r="AC14" s="40"/>
      <c r="AD14" s="40"/>
      <c r="AE14" s="40"/>
      <c r="AF14" s="40"/>
      <c r="AG14" s="28"/>
      <c r="AH14" s="28"/>
      <c r="AI14" s="28"/>
      <c r="AJ14" s="40"/>
      <c r="AK14" s="28"/>
      <c r="AL14" s="28"/>
      <c r="AM14" s="28"/>
      <c r="AN14" s="28"/>
      <c r="AO14" s="28"/>
      <c r="AP14" s="28"/>
      <c r="AQ14" s="28"/>
      <c r="AR14" s="28"/>
      <c r="AS14" s="28"/>
      <c r="AT14" s="28"/>
      <c r="AU14" s="28"/>
      <c r="AV14" s="28"/>
      <c r="AW14" s="28"/>
      <c r="AX14" s="836"/>
      <c r="AY14" s="837"/>
      <c r="AZ14" s="837"/>
      <c r="BA14" s="838"/>
      <c r="BB14" s="41"/>
      <c r="BC14" s="37"/>
      <c r="BD14" s="37"/>
      <c r="BE14" s="37"/>
      <c r="BF14" s="37"/>
      <c r="BG14" s="37"/>
      <c r="BH14" s="37"/>
      <c r="BI14" s="37"/>
      <c r="BJ14" s="37"/>
      <c r="BK14" s="37"/>
      <c r="BL14" s="37"/>
      <c r="BM14" s="37"/>
      <c r="BN14" s="37"/>
    </row>
    <row r="15" spans="2:66" ht="20.100000000000001" hidden="1" customHeight="1" thickBot="1">
      <c r="B15" s="839" t="s">
        <v>18</v>
      </c>
      <c r="C15" s="40"/>
      <c r="D15" s="40"/>
      <c r="E15" s="40"/>
      <c r="F15" s="40"/>
      <c r="G15" s="40"/>
      <c r="H15" s="40"/>
      <c r="I15" s="40"/>
      <c r="J15" s="40"/>
      <c r="K15" s="40"/>
      <c r="L15" s="40"/>
      <c r="M15" s="40"/>
      <c r="N15" s="40"/>
      <c r="O15" s="40"/>
      <c r="P15" s="40"/>
      <c r="Q15" s="40"/>
      <c r="R15" s="40"/>
      <c r="S15" s="40"/>
      <c r="T15" s="40"/>
      <c r="U15" s="40"/>
      <c r="V15" s="40"/>
      <c r="W15" s="40"/>
      <c r="X15" s="40"/>
      <c r="Y15" s="28"/>
      <c r="Z15" s="28"/>
      <c r="AA15" s="28"/>
      <c r="AB15" s="28"/>
      <c r="AC15" s="28"/>
      <c r="AD15" s="28"/>
      <c r="AE15" s="28"/>
      <c r="AF15" s="28"/>
      <c r="AG15" s="28"/>
      <c r="AH15" s="28"/>
      <c r="AI15" s="28"/>
      <c r="AJ15" s="28"/>
      <c r="AK15" s="28"/>
      <c r="AL15" s="28"/>
      <c r="AM15" s="28"/>
      <c r="AN15" s="28"/>
      <c r="AO15" s="28"/>
      <c r="AP15" s="28"/>
      <c r="AQ15" s="28"/>
      <c r="AR15" s="28"/>
      <c r="AS15" s="28"/>
      <c r="AT15" s="28"/>
      <c r="AU15" s="28"/>
      <c r="AV15" s="28"/>
      <c r="AW15" s="28"/>
      <c r="AX15" s="28"/>
      <c r="AY15" s="28"/>
      <c r="AZ15" s="28"/>
      <c r="BA15" s="28"/>
      <c r="BB15" s="41"/>
      <c r="BC15" s="37"/>
      <c r="BD15" s="37"/>
      <c r="BE15" s="37"/>
      <c r="BF15" s="37"/>
      <c r="BG15" s="37"/>
      <c r="BH15" s="37"/>
      <c r="BI15" s="37"/>
      <c r="BJ15" s="37"/>
      <c r="BK15" s="37"/>
      <c r="BL15" s="37"/>
      <c r="BM15" s="37"/>
      <c r="BN15" s="37"/>
    </row>
    <row r="16" spans="2:66" ht="20.100000000000001" hidden="1" customHeight="1" thickBot="1">
      <c r="B16" s="840"/>
      <c r="C16" s="821" t="s">
        <v>19</v>
      </c>
      <c r="D16" s="822"/>
      <c r="E16" s="523"/>
      <c r="F16" s="527" t="s">
        <v>20</v>
      </c>
      <c r="G16" s="40"/>
      <c r="H16" s="40"/>
      <c r="I16" s="40"/>
      <c r="J16" s="40"/>
      <c r="K16" s="40"/>
      <c r="L16" s="40"/>
      <c r="M16" s="40"/>
      <c r="N16" s="40"/>
      <c r="O16" s="40"/>
      <c r="P16" s="40"/>
      <c r="Q16" s="40"/>
      <c r="R16" s="40"/>
      <c r="S16" s="40"/>
      <c r="T16" s="40"/>
      <c r="U16" s="40"/>
      <c r="V16" s="40"/>
      <c r="W16" s="40"/>
      <c r="X16" s="40"/>
      <c r="Y16" s="28"/>
      <c r="Z16" s="28"/>
      <c r="AA16" s="28"/>
      <c r="AB16" s="28"/>
      <c r="AC16" s="28"/>
      <c r="AD16" s="28"/>
      <c r="AE16" s="28"/>
      <c r="AF16" s="28"/>
      <c r="AG16" s="28"/>
      <c r="AH16" s="28"/>
      <c r="AI16" s="28"/>
      <c r="AJ16" s="28"/>
      <c r="AK16" s="28"/>
      <c r="AL16" s="28"/>
      <c r="AM16" s="28"/>
      <c r="AN16" s="28"/>
      <c r="AO16" s="28"/>
      <c r="AP16" s="28"/>
      <c r="AQ16" s="28"/>
      <c r="AR16" s="28"/>
      <c r="AS16" s="28"/>
      <c r="AT16" s="28"/>
      <c r="AU16" s="28"/>
      <c r="AV16" s="28"/>
      <c r="AW16" s="28"/>
      <c r="AX16" s="28"/>
      <c r="AY16" s="28"/>
      <c r="AZ16" s="28"/>
      <c r="BA16" s="28"/>
      <c r="BB16" s="41"/>
      <c r="BC16" s="37"/>
      <c r="BD16" s="37"/>
      <c r="BE16" s="37"/>
      <c r="BF16" s="37"/>
      <c r="BG16" s="37"/>
      <c r="BH16" s="37"/>
      <c r="BI16" s="37"/>
      <c r="BJ16" s="37"/>
      <c r="BK16" s="37"/>
      <c r="BL16" s="37"/>
      <c r="BM16" s="37"/>
      <c r="BN16" s="37"/>
    </row>
    <row r="17" spans="2:66" ht="20.100000000000001" hidden="1" customHeight="1" thickBot="1">
      <c r="B17" s="840"/>
      <c r="C17" s="823" t="s">
        <v>21</v>
      </c>
      <c r="D17" s="824"/>
      <c r="E17" s="524" t="e">
        <f>ROUND(E16*J13,2)</f>
        <v>#VALUE!</v>
      </c>
      <c r="F17" s="40"/>
      <c r="G17" s="40"/>
      <c r="H17" s="40"/>
      <c r="I17" s="40"/>
      <c r="J17" s="40"/>
      <c r="K17" s="40"/>
      <c r="L17" s="40"/>
      <c r="M17" s="40"/>
      <c r="N17" s="40"/>
      <c r="O17" s="40"/>
      <c r="P17" s="40"/>
      <c r="Q17" s="40"/>
      <c r="R17" s="40"/>
      <c r="S17" s="40"/>
      <c r="T17" s="40"/>
      <c r="U17" s="40"/>
      <c r="V17" s="40"/>
      <c r="W17" s="40"/>
      <c r="X17" s="40"/>
      <c r="Y17" s="28"/>
      <c r="Z17" s="28"/>
      <c r="AA17" s="28"/>
      <c r="AB17" s="28"/>
      <c r="AC17" s="28"/>
      <c r="AD17" s="28"/>
      <c r="AE17" s="28"/>
      <c r="AF17" s="28"/>
      <c r="AG17" s="28"/>
      <c r="AH17" s="28"/>
      <c r="AI17" s="28"/>
      <c r="AJ17" s="28"/>
      <c r="AK17" s="28"/>
      <c r="AL17" s="28"/>
      <c r="AM17" s="28"/>
      <c r="AN17" s="28"/>
      <c r="AO17" s="28"/>
      <c r="AP17" s="28"/>
      <c r="AQ17" s="28"/>
      <c r="AR17" s="28"/>
      <c r="AS17" s="28"/>
      <c r="AT17" s="28"/>
      <c r="AU17" s="28"/>
      <c r="AV17" s="28"/>
      <c r="AW17" s="28"/>
      <c r="AX17" s="28"/>
      <c r="AY17" s="28"/>
      <c r="AZ17" s="28"/>
      <c r="BA17" s="28"/>
      <c r="BB17" s="41"/>
      <c r="BC17" s="37"/>
      <c r="BD17" s="37"/>
      <c r="BE17" s="37"/>
      <c r="BF17" s="37"/>
      <c r="BG17" s="37"/>
      <c r="BH17" s="37"/>
      <c r="BI17" s="37"/>
      <c r="BJ17" s="37"/>
      <c r="BK17" s="37"/>
      <c r="BL17" s="37"/>
      <c r="BM17" s="37"/>
      <c r="BN17" s="37"/>
    </row>
    <row r="18" spans="2:66" ht="20.100000000000001" hidden="1" customHeight="1" thickBot="1">
      <c r="B18" s="840"/>
      <c r="C18" s="522"/>
      <c r="D18" s="522"/>
      <c r="E18" s="39"/>
      <c r="F18" s="40"/>
      <c r="G18" s="40"/>
      <c r="H18" s="40"/>
      <c r="I18" s="40"/>
      <c r="J18" s="40"/>
      <c r="K18" s="40"/>
      <c r="L18" s="40"/>
      <c r="M18" s="40"/>
      <c r="N18" s="40"/>
      <c r="O18" s="40"/>
      <c r="P18" s="40"/>
      <c r="Q18" s="40"/>
      <c r="R18" s="40"/>
      <c r="S18" s="40"/>
      <c r="T18" s="40"/>
      <c r="U18" s="40"/>
      <c r="V18" s="40"/>
      <c r="W18" s="40"/>
      <c r="X18" s="40"/>
      <c r="Y18" s="28"/>
      <c r="Z18" s="28"/>
      <c r="AA18" s="28"/>
      <c r="AB18" s="28"/>
      <c r="AC18" s="28"/>
      <c r="AD18" s="28"/>
      <c r="AE18" s="28"/>
      <c r="AF18" s="28"/>
      <c r="AG18" s="28"/>
      <c r="AH18" s="28"/>
      <c r="AI18" s="28"/>
      <c r="AJ18" s="28"/>
      <c r="AK18" s="28"/>
      <c r="AL18" s="28"/>
      <c r="AM18" s="28"/>
      <c r="AN18" s="28"/>
      <c r="AO18" s="28"/>
      <c r="AP18" s="28"/>
      <c r="AQ18" s="28"/>
      <c r="AR18" s="28"/>
      <c r="AS18" s="28"/>
      <c r="AT18" s="28"/>
      <c r="AU18" s="28"/>
      <c r="AV18" s="28"/>
      <c r="AW18" s="28"/>
      <c r="AX18" s="28"/>
      <c r="AY18" s="28"/>
      <c r="AZ18" s="28"/>
      <c r="BA18" s="28"/>
      <c r="BB18" s="41"/>
      <c r="BC18" s="37"/>
      <c r="BD18" s="37"/>
      <c r="BE18" s="37"/>
      <c r="BF18" s="37"/>
      <c r="BG18" s="37"/>
      <c r="BH18" s="37"/>
      <c r="BI18" s="37"/>
      <c r="BJ18" s="37"/>
      <c r="BK18" s="37"/>
      <c r="BL18" s="37"/>
      <c r="BM18" s="37"/>
      <c r="BN18" s="37"/>
    </row>
    <row r="19" spans="2:66" ht="20.100000000000001" hidden="1" customHeight="1" thickBot="1">
      <c r="B19" s="841"/>
      <c r="C19" s="825" t="s">
        <v>22</v>
      </c>
      <c r="D19" s="826"/>
      <c r="E19" s="525" t="e">
        <f>E17+J13</f>
        <v>#VALUE!</v>
      </c>
      <c r="F19" s="40"/>
      <c r="G19" s="40"/>
      <c r="H19" s="40"/>
      <c r="I19" s="40"/>
      <c r="J19" s="40"/>
      <c r="K19" s="40"/>
      <c r="L19" s="40"/>
      <c r="M19" s="40"/>
      <c r="N19" s="40"/>
      <c r="O19" s="40"/>
      <c r="P19" s="40"/>
      <c r="Q19" s="40"/>
      <c r="R19" s="40"/>
      <c r="S19" s="40"/>
      <c r="T19" s="40"/>
      <c r="U19" s="40"/>
      <c r="V19" s="40"/>
      <c r="W19" s="40"/>
      <c r="X19" s="40"/>
      <c r="Y19" s="28"/>
      <c r="Z19" s="28"/>
      <c r="AA19" s="28"/>
      <c r="AB19" s="28"/>
      <c r="AC19" s="28"/>
      <c r="AD19" s="28"/>
      <c r="AE19" s="28"/>
      <c r="AF19" s="28"/>
      <c r="AG19" s="28"/>
      <c r="AH19" s="28"/>
      <c r="AI19" s="28"/>
      <c r="AJ19" s="28"/>
      <c r="AK19" s="28"/>
      <c r="AL19" s="28"/>
      <c r="AM19" s="28"/>
      <c r="AN19" s="28"/>
      <c r="AO19" s="28"/>
      <c r="AP19" s="28"/>
      <c r="AQ19" s="28"/>
      <c r="AR19" s="28"/>
      <c r="AS19" s="28"/>
      <c r="AT19" s="28"/>
      <c r="AU19" s="28"/>
      <c r="AV19" s="28"/>
      <c r="AW19" s="28"/>
      <c r="AX19" s="28"/>
      <c r="AY19" s="28"/>
      <c r="AZ19" s="28"/>
      <c r="BA19" s="28"/>
      <c r="BB19" s="41"/>
      <c r="BC19" s="37"/>
      <c r="BD19" s="37"/>
      <c r="BE19" s="37"/>
      <c r="BF19" s="37"/>
      <c r="BG19" s="37"/>
      <c r="BH19" s="37"/>
      <c r="BI19" s="37"/>
      <c r="BJ19" s="37"/>
      <c r="BK19" s="37"/>
      <c r="BL19" s="37"/>
      <c r="BM19" s="37"/>
      <c r="BN19" s="37"/>
    </row>
    <row r="20" spans="2:66" ht="19.899999999999999" customHeight="1" thickBot="1">
      <c r="B20" s="38"/>
      <c r="C20" s="40"/>
      <c r="D20" s="40"/>
      <c r="E20" s="39"/>
      <c r="F20" s="40"/>
      <c r="G20" s="40"/>
      <c r="H20" s="40"/>
      <c r="I20" s="40"/>
      <c r="J20" s="40"/>
      <c r="K20" s="40"/>
      <c r="L20" s="40"/>
      <c r="M20" s="40"/>
      <c r="N20" s="40"/>
      <c r="O20" s="40"/>
      <c r="P20" s="40"/>
      <c r="Q20" s="40"/>
      <c r="R20" s="40"/>
      <c r="S20" s="40"/>
      <c r="T20" s="40"/>
      <c r="U20" s="40"/>
      <c r="V20" s="40"/>
      <c r="W20" s="40"/>
      <c r="X20" s="40"/>
      <c r="Y20" s="30"/>
      <c r="Z20" s="30"/>
      <c r="AA20" s="30"/>
      <c r="AB20" s="30"/>
      <c r="AC20" s="30"/>
      <c r="AD20" s="30"/>
      <c r="AE20" s="30"/>
      <c r="AF20" s="30"/>
      <c r="AG20" s="28"/>
      <c r="AH20" s="28"/>
      <c r="AI20" s="28"/>
      <c r="AJ20" s="28"/>
      <c r="AK20" s="28"/>
      <c r="AL20" s="28"/>
      <c r="AM20" s="28"/>
      <c r="AN20" s="28"/>
      <c r="AO20" s="28"/>
      <c r="AP20" s="28"/>
      <c r="AQ20" s="28"/>
      <c r="AR20" s="28"/>
      <c r="AS20" s="28"/>
      <c r="AT20" s="28"/>
      <c r="AU20" s="28"/>
      <c r="AV20" s="28"/>
      <c r="AW20" s="28"/>
      <c r="AX20" s="28"/>
      <c r="AY20" s="28"/>
      <c r="AZ20" s="28"/>
      <c r="BA20" s="39"/>
      <c r="BB20" s="41"/>
      <c r="BC20" s="37"/>
      <c r="BD20" s="37"/>
      <c r="BE20" s="37"/>
      <c r="BF20" s="37"/>
      <c r="BG20" s="37"/>
      <c r="BH20" s="37"/>
      <c r="BI20" s="37"/>
      <c r="BJ20" s="37"/>
      <c r="BK20" s="37"/>
      <c r="BL20" s="37"/>
      <c r="BM20" s="37"/>
      <c r="BN20" s="37"/>
    </row>
    <row r="21" spans="2:66" s="117" customFormat="1" ht="17.25" customHeight="1" thickBot="1">
      <c r="B21" s="744"/>
      <c r="C21" s="817" t="s">
        <v>23</v>
      </c>
      <c r="D21" s="818"/>
      <c r="E21" s="818"/>
      <c r="F21" s="818"/>
      <c r="G21" s="818"/>
      <c r="H21" s="818"/>
      <c r="I21" s="818"/>
      <c r="J21" s="818"/>
      <c r="K21" s="832" t="s">
        <v>24</v>
      </c>
      <c r="L21" s="832"/>
      <c r="M21" s="832"/>
      <c r="N21" s="832"/>
      <c r="O21" s="832"/>
      <c r="P21" s="804" t="s">
        <v>25</v>
      </c>
      <c r="Q21" s="804"/>
      <c r="R21" s="804"/>
      <c r="S21" s="804"/>
      <c r="T21" s="804"/>
      <c r="U21" s="804"/>
      <c r="V21" s="748"/>
      <c r="W21" s="805"/>
      <c r="X21" s="805"/>
      <c r="Y21" s="805"/>
      <c r="Z21" s="805"/>
      <c r="AA21" s="805"/>
      <c r="AB21" s="806"/>
      <c r="AC21" s="807"/>
      <c r="AD21" s="135"/>
      <c r="AE21" s="819" t="s">
        <v>26</v>
      </c>
      <c r="AF21" s="820"/>
      <c r="AG21" s="819" t="s">
        <v>27</v>
      </c>
      <c r="AH21" s="820"/>
      <c r="AI21" s="808" t="s">
        <v>28</v>
      </c>
      <c r="AJ21" s="809"/>
      <c r="AK21" s="810"/>
      <c r="AL21" s="831" t="s">
        <v>29</v>
      </c>
      <c r="AM21" s="831"/>
      <c r="AN21" s="812" t="s">
        <v>30</v>
      </c>
      <c r="AO21" s="813"/>
      <c r="AP21" s="811" t="s">
        <v>31</v>
      </c>
      <c r="AQ21" s="811"/>
      <c r="AR21" s="28"/>
      <c r="AS21" s="811" t="s">
        <v>32</v>
      </c>
      <c r="AT21" s="811"/>
      <c r="AU21" s="811"/>
      <c r="AV21" s="136"/>
      <c r="AW21" s="136"/>
      <c r="AX21" s="814" t="s">
        <v>33</v>
      </c>
      <c r="AY21" s="815"/>
      <c r="AZ21" s="815"/>
      <c r="BA21" s="816"/>
      <c r="BB21" s="118"/>
      <c r="BC21" s="137"/>
      <c r="BD21" s="137"/>
      <c r="BE21" s="801" t="s">
        <v>34</v>
      </c>
      <c r="BF21" s="802"/>
      <c r="BG21" s="803"/>
      <c r="BH21" s="116"/>
      <c r="BI21" s="116"/>
      <c r="BJ21" s="116"/>
      <c r="BK21" s="116"/>
      <c r="BL21" s="116"/>
      <c r="BM21" s="116"/>
      <c r="BN21" s="137"/>
    </row>
    <row r="22" spans="2:66" s="139" customFormat="1" ht="95.25" thickBot="1">
      <c r="B22" s="745" t="s">
        <v>35</v>
      </c>
      <c r="C22" s="746" t="s">
        <v>36</v>
      </c>
      <c r="D22" s="747" t="s">
        <v>37</v>
      </c>
      <c r="E22" s="747" t="s">
        <v>38</v>
      </c>
      <c r="F22" s="747" t="s">
        <v>39</v>
      </c>
      <c r="G22" s="747" t="s">
        <v>40</v>
      </c>
      <c r="H22" s="747" t="s">
        <v>41</v>
      </c>
      <c r="I22" s="747" t="s">
        <v>42</v>
      </c>
      <c r="J22" s="747" t="s">
        <v>43</v>
      </c>
      <c r="K22" s="743" t="s">
        <v>44</v>
      </c>
      <c r="L22" s="743" t="s">
        <v>45</v>
      </c>
      <c r="M22" s="743" t="s">
        <v>46</v>
      </c>
      <c r="N22" s="743" t="s">
        <v>47</v>
      </c>
      <c r="O22" s="743" t="s">
        <v>48</v>
      </c>
      <c r="P22" s="747" t="s">
        <v>49</v>
      </c>
      <c r="Q22" s="747" t="s">
        <v>50</v>
      </c>
      <c r="R22" s="747" t="s">
        <v>51</v>
      </c>
      <c r="S22" s="747" t="s">
        <v>52</v>
      </c>
      <c r="T22" s="747" t="s">
        <v>53</v>
      </c>
      <c r="U22" s="747" t="s">
        <v>54</v>
      </c>
      <c r="V22" s="749" t="s">
        <v>55</v>
      </c>
      <c r="W22" s="65" t="s">
        <v>56</v>
      </c>
      <c r="X22" s="31" t="s">
        <v>57</v>
      </c>
      <c r="Y22" s="31" t="s">
        <v>58</v>
      </c>
      <c r="Z22" s="31" t="s">
        <v>59</v>
      </c>
      <c r="AA22" s="31" t="s">
        <v>60</v>
      </c>
      <c r="AB22" s="532" t="s">
        <v>61</v>
      </c>
      <c r="AC22" s="65" t="s">
        <v>62</v>
      </c>
      <c r="AD22" s="32" t="s">
        <v>63</v>
      </c>
      <c r="AE22" s="33" t="s">
        <v>64</v>
      </c>
      <c r="AF22" s="33" t="s">
        <v>65</v>
      </c>
      <c r="AG22" s="33" t="s">
        <v>66</v>
      </c>
      <c r="AH22" s="33" t="s">
        <v>67</v>
      </c>
      <c r="AI22" s="33" t="s">
        <v>68</v>
      </c>
      <c r="AJ22" s="33" t="s">
        <v>69</v>
      </c>
      <c r="AK22" s="33" t="s">
        <v>70</v>
      </c>
      <c r="AL22" s="146" t="s">
        <v>68</v>
      </c>
      <c r="AM22" s="146" t="s">
        <v>71</v>
      </c>
      <c r="AN22" s="679" t="s">
        <v>68</v>
      </c>
      <c r="AO22" s="679" t="s">
        <v>71</v>
      </c>
      <c r="AP22" s="679" t="s">
        <v>68</v>
      </c>
      <c r="AQ22" s="679" t="s">
        <v>71</v>
      </c>
      <c r="AR22" s="28"/>
      <c r="AS22" s="680" t="s">
        <v>72</v>
      </c>
      <c r="AT22" s="680" t="s">
        <v>73</v>
      </c>
      <c r="AU22" s="681" t="s">
        <v>74</v>
      </c>
      <c r="AV22" s="44"/>
      <c r="AW22" s="44"/>
      <c r="AX22" s="750" t="s">
        <v>75</v>
      </c>
      <c r="AY22" s="751" t="s">
        <v>76</v>
      </c>
      <c r="AZ22" s="751" t="s">
        <v>77</v>
      </c>
      <c r="BA22" s="752" t="s">
        <v>78</v>
      </c>
      <c r="BB22" s="138"/>
      <c r="BC22" s="50"/>
      <c r="BD22" s="50"/>
      <c r="BE22" s="113" t="s">
        <v>79</v>
      </c>
      <c r="BF22" s="114" t="s">
        <v>80</v>
      </c>
      <c r="BG22" s="115" t="s">
        <v>81</v>
      </c>
      <c r="BH22" s="43"/>
      <c r="BI22" s="113" t="s">
        <v>82</v>
      </c>
      <c r="BJ22" s="114" t="s">
        <v>83</v>
      </c>
      <c r="BK22" s="114" t="s">
        <v>84</v>
      </c>
      <c r="BL22" s="114" t="s">
        <v>85</v>
      </c>
      <c r="BM22" s="115" t="s">
        <v>86</v>
      </c>
      <c r="BN22" s="115" t="s">
        <v>87</v>
      </c>
    </row>
    <row r="23" spans="2:66" s="122" customFormat="1" ht="30" customHeight="1" thickBot="1">
      <c r="B23" s="148">
        <v>1</v>
      </c>
      <c r="C23" s="629"/>
      <c r="D23" s="682"/>
      <c r="E23" s="682"/>
      <c r="F23" s="683"/>
      <c r="G23" s="684"/>
      <c r="H23" s="685"/>
      <c r="I23" s="685"/>
      <c r="J23" s="685"/>
      <c r="K23" s="683"/>
      <c r="L23" s="684"/>
      <c r="M23" s="685"/>
      <c r="N23" s="685"/>
      <c r="O23" s="685"/>
      <c r="P23" s="682"/>
      <c r="Q23" s="682"/>
      <c r="R23" s="683"/>
      <c r="S23" s="630" t="str">
        <f>IFERROR(VLOOKUP(E23,'Data Sheet'!$D$6:$F$150,2,FALSE),"")</f>
        <v/>
      </c>
      <c r="T23" s="686"/>
      <c r="U23" s="686"/>
      <c r="V23" s="697"/>
      <c r="W23" s="145" t="str">
        <f>(IF(P23&lt;&gt;'Data Sheet'!$I$5,"N/A",IF(S23-R23&lt;0,"N/A",IF(E23=" "," ",IF(P23='Data Sheet'!$I$6,"N/A",IF(Q23='Data Sheet'!$J$4,ROUND(S23-R23,0),IF(Q23='Data Sheet'!$J$5,ROUND(((S23-R23)*(1-EUL_Adjustment_Factor)),0),IF(Q23='Data Sheet'!$J$6,1,"N/A"))))))))</f>
        <v>N/A</v>
      </c>
      <c r="X23" s="34" t="str">
        <f>IFERROR(ROUND(IF(W23=" "," ",IF(W23="N/A",S23,S23-W23)),0)," ")</f>
        <v xml:space="preserve"> </v>
      </c>
      <c r="Y23" s="35" t="str">
        <f>'BCA Calculator'!T24</f>
        <v/>
      </c>
      <c r="Z23" s="35">
        <f>IF(OR(P23="End of Life Replacement",P23="New Construction/Major Renovation"),U23,T23)</f>
        <v>0</v>
      </c>
      <c r="AA23" s="35" t="str">
        <f>'BCA Calculator'!S24</f>
        <v/>
      </c>
      <c r="AB23" s="702" t="str">
        <f>'BCA Calculator'!U24</f>
        <v/>
      </c>
      <c r="AC23" s="34" t="str">
        <f>IFERROR(Y23/Z23," ")</f>
        <v xml:space="preserve"> </v>
      </c>
      <c r="AD23" s="34" t="str">
        <f>IFERROR(VLOOKUP(E23,'Data Sheet'!$D$4:$F$150,3,FALSE),"")</f>
        <v/>
      </c>
      <c r="AE23" s="48" t="str">
        <f t="shared" ref="AE23:AE37" si="0">IF(IFERROR(ROUND(Z23-(SUM(AI23*kWhRate,AK23*gasRate)*0.5),2),"")&lt;0,0,IFERROR(ROUND(Z23-(SUM(AI23*kWhRate,AK23*gasRate)*0.5),2),""))</f>
        <v/>
      </c>
      <c r="AF23" s="48" t="str">
        <f>IF(AE23&gt;=0,AE23,IF(S23="ENTER Measure Life",0))</f>
        <v/>
      </c>
      <c r="AG23" s="48" t="str">
        <f t="shared" ref="AG23:AG37" si="1">IF(IFERROR(ROUND(Z23-(SUM(AI23*kWhRate,AK23*gasRate)),2),"")&lt;0,0,IFERROR(ROUND(Z23-(SUM(AI23*kWhRate,AK23*gasRate)),2),""))</f>
        <v/>
      </c>
      <c r="AH23" s="48" t="str">
        <f t="shared" ref="AH23:AH37" si="2">IF(AG23&gt;=0,AG23,IF(S23="ENTER Measure Life",0))</f>
        <v/>
      </c>
      <c r="AI23" s="45" t="str">
        <f t="shared" ref="AI23:AI37" si="3">IF(E23&gt;0,IFERROR(ROUND(I23-N23,3),""),"")</f>
        <v/>
      </c>
      <c r="AJ23" s="45" t="str">
        <f t="shared" ref="AJ23:AJ37" si="4">IF(E23&gt;0,IFERROR(ROUND(H23-M23,3),""),"")</f>
        <v/>
      </c>
      <c r="AK23" s="46" t="str">
        <f t="shared" ref="AK23:AK37" si="5">IF(E23&gt;0,IFERROR(ROUND(J23-O23,3),""),"")</f>
        <v/>
      </c>
      <c r="AL23" s="45" t="str">
        <f>IF(AI23&gt;0,AI23,0)</f>
        <v/>
      </c>
      <c r="AM23" s="45" t="str">
        <f>IF(AK23&gt;0,AK23,0)</f>
        <v/>
      </c>
      <c r="AN23" s="106" t="str">
        <f>IFERROR(ROUND(IF(OR($AB23&gt;=1,$J$14&gt;=1),AI23,0),3),"")</f>
        <v/>
      </c>
      <c r="AO23" s="106" t="str">
        <f>IFERROR(ROUND(IF(OR($AB23&gt;=1,$J$14&gt;=1),AJ23,0),3),"")</f>
        <v/>
      </c>
      <c r="AP23" s="106" t="str">
        <f t="shared" ref="AP23:AP37" si="6">IFERROR(ROUND(IF(OR(AB23&gt;=1,$J$14&gt;=1),AL23,0),3),"")</f>
        <v/>
      </c>
      <c r="AQ23" s="106" t="str">
        <f t="shared" ref="AQ23:AQ37" si="7">IFERROR(ROUND(IF(OR(AB23&gt;=1,$J$14&gt;=1),AM23,0),3),"")</f>
        <v/>
      </c>
      <c r="AR23" s="720"/>
      <c r="AS23" s="54">
        <f t="shared" ref="AS23:AS37" si="8">IFERROR(ROUND(IF(OR($AB23&gt;=1,$J$14&gt;=1),IF(OR($P23="Additional Equipment",$P23="Early Replacement"),T23,IF(OR($P23="End of Life Replacement",$P23="New Construction/Major Renovation"),$U23,0)),0),2),"")</f>
        <v>0</v>
      </c>
      <c r="AT23" s="688">
        <f t="shared" ref="AT23:AT37" si="9">IFERROR(ROUND(IF(OR($AB23&gt;=1,$J$14&gt;=1),IF(OR($P23="Additional Equipment",$P23="Early Replacement"),50%*T23,IF(OR($P23="End of Life Replacement",$P23="New Construction/Major Renovation"),90%*$U23,0)),0),2),"")</f>
        <v>0</v>
      </c>
      <c r="AU23" s="721" t="str">
        <f t="shared" ref="AU23:AU37" si="10">IFERROR(ROUND(((AT23/$AR$47)*$AR$51),2),"")</f>
        <v/>
      </c>
      <c r="AV23" s="47"/>
      <c r="AW23" s="44"/>
      <c r="AX23" s="691">
        <f t="shared" ref="AX23:AX37" si="11">IF(ISBLANK(E23),0,IF(AND(AB23&gt;1,AU23&gt;0),AI23,IF($J$14&gt;=1,AI23,0)))</f>
        <v>0</v>
      </c>
      <c r="AY23" s="692">
        <f t="shared" ref="AY23:AY37" si="12">IF(ISBLANK(E23),0,IF(AND(AB23&gt;1,AU23&gt;0),AJ23,IF($J$14&gt;=1,AJ23,0)))</f>
        <v>0</v>
      </c>
      <c r="AZ23" s="692">
        <f t="shared" ref="AZ23:AZ37" si="13">IF(ISBLANK(E23),0,IF(AND(AB23&gt;1,AU23&gt;0),AK23,IF($J$14&gt;=1,AK23,0)))</f>
        <v>0</v>
      </c>
      <c r="BA23" s="693">
        <f>IFERROR(ROUND('BCA Calculator'!V24,2),0)</f>
        <v>0</v>
      </c>
      <c r="BB23" s="119"/>
      <c r="BC23" s="120"/>
      <c r="BD23" s="121"/>
      <c r="BE23" s="110"/>
      <c r="BF23" s="111" t="str">
        <f>IFERROR(VLOOKUP(E23,'Data Sheet'!$D$4:$G$150,4,FALSE),"")</f>
        <v/>
      </c>
      <c r="BG23" s="112"/>
      <c r="BH23" s="121"/>
      <c r="BI23" s="528"/>
      <c r="BJ23" s="529"/>
      <c r="BK23" s="530"/>
      <c r="BL23" s="530"/>
      <c r="BM23" s="531"/>
      <c r="BN23" s="497"/>
    </row>
    <row r="24" spans="2:66" s="122" customFormat="1" ht="30" customHeight="1">
      <c r="B24" s="144">
        <v>2</v>
      </c>
      <c r="C24" s="631"/>
      <c r="D24" s="150"/>
      <c r="E24" s="150"/>
      <c r="F24" s="132"/>
      <c r="G24" s="133"/>
      <c r="H24" s="134"/>
      <c r="I24" s="134"/>
      <c r="J24" s="134"/>
      <c r="K24" s="132"/>
      <c r="L24" s="133"/>
      <c r="M24" s="134"/>
      <c r="N24" s="134"/>
      <c r="O24" s="134"/>
      <c r="P24" s="150"/>
      <c r="Q24" s="150"/>
      <c r="R24" s="132"/>
      <c r="S24" s="130" t="str">
        <f>IFERROR(VLOOKUP(E24,'Data Sheet'!$D$6:$F$150,2,FALSE),"")</f>
        <v/>
      </c>
      <c r="T24" s="124"/>
      <c r="U24" s="124"/>
      <c r="V24" s="698"/>
      <c r="W24" s="145" t="str">
        <f>(IF(P24&lt;&gt;'Data Sheet'!$I$5,"N/A",IF(S24-R24&lt;0,"N/A",IF(E24=" "," ",IF(P24='Data Sheet'!$I$6,"N/A",IF(Q24='Data Sheet'!$J$4,ROUND(S24-R24,0),IF(Q24='Data Sheet'!$J$5,ROUND(((S24-R24)*(1-EUL_Adjustment_Factor)),0),IF(Q24='Data Sheet'!$J$6,1,"N/A"))))))))</f>
        <v>N/A</v>
      </c>
      <c r="X24" s="34" t="str">
        <f>IFERROR(ROUND(IF(W24=" "," ",IF(W24="N/A",S24,S24-W24)),0)," ")</f>
        <v xml:space="preserve"> </v>
      </c>
      <c r="Y24" s="35" t="str">
        <f>'BCA Calculator'!T25</f>
        <v/>
      </c>
      <c r="Z24" s="35">
        <f t="shared" ref="Z24:Z37" si="14">IF(OR(P24="End of Life Replacement",P24="New Construction/Major Renovation"),U24,T24)</f>
        <v>0</v>
      </c>
      <c r="AA24" s="35" t="str">
        <f>'BCA Calculator'!S25</f>
        <v/>
      </c>
      <c r="AB24" s="702" t="str">
        <f>'BCA Calculator'!U25</f>
        <v/>
      </c>
      <c r="AC24" s="34" t="str">
        <f t="shared" ref="AC24:AC37" si="15">IFERROR(Y24/Z24," ")</f>
        <v xml:space="preserve"> </v>
      </c>
      <c r="AD24" s="34" t="str">
        <f>IFERROR(VLOOKUP(E24,'Data Sheet'!$D$4:$F$150,3,FALSE),"")</f>
        <v/>
      </c>
      <c r="AE24" s="48" t="str">
        <f t="shared" si="0"/>
        <v/>
      </c>
      <c r="AF24" s="48" t="str">
        <f t="shared" ref="AF24:AF37" si="16">IF(AE24&gt;=0,AE24,IF(S24="ENTER Measure Life",0))</f>
        <v/>
      </c>
      <c r="AG24" s="48" t="str">
        <f t="shared" si="1"/>
        <v/>
      </c>
      <c r="AH24" s="48" t="str">
        <f t="shared" si="2"/>
        <v/>
      </c>
      <c r="AI24" s="45" t="str">
        <f t="shared" si="3"/>
        <v/>
      </c>
      <c r="AJ24" s="45" t="str">
        <f t="shared" si="4"/>
        <v/>
      </c>
      <c r="AK24" s="46" t="str">
        <f t="shared" si="5"/>
        <v/>
      </c>
      <c r="AL24" s="45" t="str">
        <f t="shared" ref="AL24:AL37" si="17">IF(AI24&gt;0,AI24,0)</f>
        <v/>
      </c>
      <c r="AM24" s="45" t="str">
        <f t="shared" ref="AM24:AM37" si="18">IF(AK24&gt;0,AK24,0)</f>
        <v/>
      </c>
      <c r="AN24" s="106" t="str">
        <f t="shared" ref="AN24:AN37" si="19">IFERROR(ROUND(IF(OR(AB24&gt;=1,$J$14&gt;=1),AI24,0),3),"")</f>
        <v/>
      </c>
      <c r="AO24" s="106" t="str">
        <f t="shared" ref="AO24:AO37" si="20">IFERROR(ROUND(IF(OR($AB24&gt;=1,$J$14&gt;=1),AJ24,0),3),"")</f>
        <v/>
      </c>
      <c r="AP24" s="106" t="str">
        <f t="shared" si="6"/>
        <v/>
      </c>
      <c r="AQ24" s="106" t="str">
        <f t="shared" si="7"/>
        <v/>
      </c>
      <c r="AR24" s="674"/>
      <c r="AS24" s="54">
        <f t="shared" si="8"/>
        <v>0</v>
      </c>
      <c r="AT24" s="688">
        <f t="shared" si="9"/>
        <v>0</v>
      </c>
      <c r="AU24" s="721" t="str">
        <f t="shared" si="10"/>
        <v/>
      </c>
      <c r="AV24" s="47"/>
      <c r="AW24" s="44"/>
      <c r="AX24" s="694">
        <f t="shared" si="11"/>
        <v>0</v>
      </c>
      <c r="AY24" s="105">
        <f t="shared" si="12"/>
        <v>0</v>
      </c>
      <c r="AZ24" s="105">
        <f t="shared" si="13"/>
        <v>0</v>
      </c>
      <c r="BA24" s="695">
        <f>IFERROR(ROUND('BCA Calculator'!V25,2),0)</f>
        <v>0</v>
      </c>
      <c r="BB24" s="119"/>
      <c r="BC24" s="120"/>
      <c r="BD24" s="121"/>
      <c r="BE24" s="108"/>
      <c r="BF24" s="111" t="str">
        <f>IFERROR(VLOOKUP(E24,'Data Sheet'!$D$4:$G$150,4,FALSE),"")</f>
        <v/>
      </c>
      <c r="BG24" s="109"/>
      <c r="BH24" s="121"/>
      <c r="BI24" s="121"/>
      <c r="BJ24" s="121"/>
      <c r="BK24" s="121"/>
      <c r="BL24" s="121"/>
      <c r="BM24" s="121"/>
      <c r="BN24" s="121"/>
    </row>
    <row r="25" spans="2:66" s="122" customFormat="1" ht="30" customHeight="1">
      <c r="B25" s="144">
        <v>3</v>
      </c>
      <c r="C25" s="631"/>
      <c r="D25" s="149"/>
      <c r="E25" s="149"/>
      <c r="F25" s="127"/>
      <c r="G25" s="128"/>
      <c r="H25" s="129"/>
      <c r="I25" s="129"/>
      <c r="J25" s="129"/>
      <c r="K25" s="127"/>
      <c r="L25" s="128"/>
      <c r="M25" s="129"/>
      <c r="N25" s="129"/>
      <c r="O25" s="129"/>
      <c r="P25" s="149"/>
      <c r="Q25" s="149"/>
      <c r="R25" s="127"/>
      <c r="S25" s="130" t="str">
        <f>IFERROR(VLOOKUP(E25,'Data Sheet'!$D$6:$F$150,2,FALSE),"")</f>
        <v/>
      </c>
      <c r="T25" s="131"/>
      <c r="U25" s="124"/>
      <c r="V25" s="698"/>
      <c r="W25" s="145" t="str">
        <f>(IF(P25&lt;&gt;'Data Sheet'!$I$5,"N/A",IF(S25-R25&lt;0,"N/A",IF(E25=" "," ",IF(P25='Data Sheet'!$I$6,"N/A",IF(Q25='Data Sheet'!$J$4,ROUND(S25-R25,0),IF(Q25='Data Sheet'!$J$5,ROUND(((S25-R25)*(1-EUL_Adjustment_Factor)),0),IF(Q25='Data Sheet'!$J$6,1,"N/A"))))))))</f>
        <v>N/A</v>
      </c>
      <c r="X25" s="34" t="str">
        <f t="shared" ref="X25:X37" si="21">IFERROR(ROUND(IF(W25=" "," ",IF(W25="N/A",S25,S25-W25)),0)," ")</f>
        <v xml:space="preserve"> </v>
      </c>
      <c r="Y25" s="35" t="str">
        <f>'BCA Calculator'!T26</f>
        <v/>
      </c>
      <c r="Z25" s="35">
        <f t="shared" si="14"/>
        <v>0</v>
      </c>
      <c r="AA25" s="35" t="str">
        <f>'BCA Calculator'!S26</f>
        <v/>
      </c>
      <c r="AB25" s="702" t="str">
        <f>'BCA Calculator'!U26</f>
        <v/>
      </c>
      <c r="AC25" s="34" t="str">
        <f t="shared" si="15"/>
        <v xml:space="preserve"> </v>
      </c>
      <c r="AD25" s="34" t="str">
        <f>IFERROR(VLOOKUP(E25,'Data Sheet'!$D$4:$F$150,3,FALSE),"")</f>
        <v/>
      </c>
      <c r="AE25" s="48" t="str">
        <f t="shared" si="0"/>
        <v/>
      </c>
      <c r="AF25" s="48" t="str">
        <f t="shared" si="16"/>
        <v/>
      </c>
      <c r="AG25" s="48" t="str">
        <f t="shared" si="1"/>
        <v/>
      </c>
      <c r="AH25" s="48" t="str">
        <f t="shared" si="2"/>
        <v/>
      </c>
      <c r="AI25" s="45" t="str">
        <f t="shared" si="3"/>
        <v/>
      </c>
      <c r="AJ25" s="45" t="str">
        <f t="shared" si="4"/>
        <v/>
      </c>
      <c r="AK25" s="46" t="str">
        <f t="shared" si="5"/>
        <v/>
      </c>
      <c r="AL25" s="45" t="str">
        <f t="shared" si="17"/>
        <v/>
      </c>
      <c r="AM25" s="45" t="str">
        <f t="shared" si="18"/>
        <v/>
      </c>
      <c r="AN25" s="106" t="str">
        <f t="shared" si="19"/>
        <v/>
      </c>
      <c r="AO25" s="106" t="str">
        <f t="shared" si="20"/>
        <v/>
      </c>
      <c r="AP25" s="106" t="str">
        <f t="shared" si="6"/>
        <v/>
      </c>
      <c r="AQ25" s="106" t="str">
        <f t="shared" si="7"/>
        <v/>
      </c>
      <c r="AR25" s="674"/>
      <c r="AS25" s="54">
        <f t="shared" si="8"/>
        <v>0</v>
      </c>
      <c r="AT25" s="688">
        <f t="shared" si="9"/>
        <v>0</v>
      </c>
      <c r="AU25" s="721" t="str">
        <f t="shared" si="10"/>
        <v/>
      </c>
      <c r="AV25" s="47"/>
      <c r="AW25" s="47"/>
      <c r="AX25" s="694">
        <f t="shared" si="11"/>
        <v>0</v>
      </c>
      <c r="AY25" s="105">
        <f t="shared" si="12"/>
        <v>0</v>
      </c>
      <c r="AZ25" s="105">
        <f t="shared" si="13"/>
        <v>0</v>
      </c>
      <c r="BA25" s="695">
        <f>IFERROR(ROUND('BCA Calculator'!V26,2),0)</f>
        <v>0</v>
      </c>
      <c r="BB25" s="119"/>
      <c r="BC25" s="120"/>
      <c r="BD25" s="121"/>
      <c r="BE25" s="108"/>
      <c r="BF25" s="111" t="str">
        <f>IFERROR(VLOOKUP(E25,'Data Sheet'!$D$4:$G$150,4,FALSE),"")</f>
        <v/>
      </c>
      <c r="BG25" s="109"/>
      <c r="BH25" s="121"/>
      <c r="BI25" s="121"/>
      <c r="BJ25" s="121"/>
      <c r="BK25" s="121"/>
      <c r="BL25" s="121"/>
      <c r="BM25" s="121"/>
      <c r="BN25" s="121"/>
    </row>
    <row r="26" spans="2:66" s="122" customFormat="1" ht="30" customHeight="1">
      <c r="B26" s="144">
        <v>4</v>
      </c>
      <c r="C26" s="631"/>
      <c r="D26" s="149"/>
      <c r="E26" s="149"/>
      <c r="F26" s="127"/>
      <c r="G26" s="128"/>
      <c r="H26" s="129"/>
      <c r="I26" s="129"/>
      <c r="J26" s="129"/>
      <c r="K26" s="127"/>
      <c r="L26" s="128"/>
      <c r="M26" s="129"/>
      <c r="N26" s="129"/>
      <c r="O26" s="129"/>
      <c r="P26" s="150"/>
      <c r="Q26" s="150"/>
      <c r="R26" s="127"/>
      <c r="S26" s="130" t="str">
        <f>IFERROR(VLOOKUP(E26,'Data Sheet'!$D$6:$F$150,2,FALSE),"")</f>
        <v/>
      </c>
      <c r="T26" s="124"/>
      <c r="U26" s="124"/>
      <c r="V26" s="698"/>
      <c r="W26" s="145" t="str">
        <f>(IF(P26&lt;&gt;'Data Sheet'!$I$5,"N/A",IF(S26-R26&lt;0,"N/A",IF(E26=" "," ",IF(P26='Data Sheet'!$I$6,"N/A",IF(Q26='Data Sheet'!$J$4,ROUND(S26-R26,0),IF(Q26='Data Sheet'!$J$5,ROUND(((S26-R26)*(1-EUL_Adjustment_Factor)),0),IF(Q26='Data Sheet'!$J$6,1,"N/A"))))))))</f>
        <v>N/A</v>
      </c>
      <c r="X26" s="34" t="str">
        <f t="shared" si="21"/>
        <v xml:space="preserve"> </v>
      </c>
      <c r="Y26" s="35" t="str">
        <f>'BCA Calculator'!T27</f>
        <v/>
      </c>
      <c r="Z26" s="35">
        <f t="shared" si="14"/>
        <v>0</v>
      </c>
      <c r="AA26" s="35" t="str">
        <f>'BCA Calculator'!S27</f>
        <v/>
      </c>
      <c r="AB26" s="702" t="str">
        <f>'BCA Calculator'!U27</f>
        <v/>
      </c>
      <c r="AC26" s="34" t="str">
        <f t="shared" si="15"/>
        <v xml:space="preserve"> </v>
      </c>
      <c r="AD26" s="34" t="str">
        <f>IFERROR(VLOOKUP(E26,'Data Sheet'!$D$4:$F$150,3,FALSE),"")</f>
        <v/>
      </c>
      <c r="AE26" s="48" t="str">
        <f t="shared" si="0"/>
        <v/>
      </c>
      <c r="AF26" s="48" t="str">
        <f t="shared" si="16"/>
        <v/>
      </c>
      <c r="AG26" s="48" t="str">
        <f t="shared" si="1"/>
        <v/>
      </c>
      <c r="AH26" s="48" t="str">
        <f t="shared" si="2"/>
        <v/>
      </c>
      <c r="AI26" s="45" t="str">
        <f t="shared" si="3"/>
        <v/>
      </c>
      <c r="AJ26" s="45" t="str">
        <f t="shared" si="4"/>
        <v/>
      </c>
      <c r="AK26" s="46" t="str">
        <f t="shared" si="5"/>
        <v/>
      </c>
      <c r="AL26" s="45" t="str">
        <f t="shared" si="17"/>
        <v/>
      </c>
      <c r="AM26" s="45" t="str">
        <f t="shared" si="18"/>
        <v/>
      </c>
      <c r="AN26" s="106" t="str">
        <f t="shared" si="19"/>
        <v/>
      </c>
      <c r="AO26" s="106" t="str">
        <f t="shared" si="20"/>
        <v/>
      </c>
      <c r="AP26" s="106" t="str">
        <f t="shared" si="6"/>
        <v/>
      </c>
      <c r="AQ26" s="106" t="str">
        <f t="shared" si="7"/>
        <v/>
      </c>
      <c r="AR26" s="674"/>
      <c r="AS26" s="54">
        <f t="shared" si="8"/>
        <v>0</v>
      </c>
      <c r="AT26" s="688">
        <f t="shared" si="9"/>
        <v>0</v>
      </c>
      <c r="AU26" s="721" t="str">
        <f t="shared" si="10"/>
        <v/>
      </c>
      <c r="AV26" s="47"/>
      <c r="AW26" s="47"/>
      <c r="AX26" s="694">
        <f t="shared" si="11"/>
        <v>0</v>
      </c>
      <c r="AY26" s="105">
        <f t="shared" si="12"/>
        <v>0</v>
      </c>
      <c r="AZ26" s="105">
        <f t="shared" si="13"/>
        <v>0</v>
      </c>
      <c r="BA26" s="695">
        <f>IFERROR(ROUND('BCA Calculator'!V27,2),0)</f>
        <v>0</v>
      </c>
      <c r="BB26" s="119"/>
      <c r="BC26" s="120"/>
      <c r="BD26" s="121"/>
      <c r="BE26" s="108"/>
      <c r="BF26" s="111" t="str">
        <f>IFERROR(VLOOKUP(E26,'Data Sheet'!$D$4:$G$150,4,FALSE),"")</f>
        <v/>
      </c>
      <c r="BG26" s="109"/>
      <c r="BH26" s="121"/>
      <c r="BI26" s="121"/>
      <c r="BJ26" s="121"/>
      <c r="BK26" s="121"/>
      <c r="BL26" s="121"/>
      <c r="BM26" s="121"/>
      <c r="BN26" s="121"/>
    </row>
    <row r="27" spans="2:66" s="122" customFormat="1" ht="30" customHeight="1">
      <c r="B27" s="144">
        <v>5</v>
      </c>
      <c r="C27" s="631"/>
      <c r="D27" s="149"/>
      <c r="E27" s="149"/>
      <c r="F27" s="132"/>
      <c r="G27" s="133"/>
      <c r="H27" s="134"/>
      <c r="I27" s="134"/>
      <c r="J27" s="134"/>
      <c r="K27" s="132"/>
      <c r="L27" s="133"/>
      <c r="M27" s="134"/>
      <c r="N27" s="134"/>
      <c r="O27" s="134"/>
      <c r="P27" s="150"/>
      <c r="Q27" s="150"/>
      <c r="R27" s="127"/>
      <c r="S27" s="130" t="str">
        <f>IFERROR(VLOOKUP(E27,'Data Sheet'!$D$6:$F$150,2,FALSE),"")</f>
        <v/>
      </c>
      <c r="T27" s="124"/>
      <c r="U27" s="124"/>
      <c r="V27" s="698"/>
      <c r="W27" s="145" t="str">
        <f>(IF(P27&lt;&gt;'Data Sheet'!$I$5,"N/A",IF(S27-R27&lt;0,"N/A",IF(E27=" "," ",IF(P27='Data Sheet'!$I$6,"N/A",IF(Q27='Data Sheet'!$J$4,ROUND(S27-R27,0),IF(Q27='Data Sheet'!$J$5,ROUND(((S27-R27)*(1-EUL_Adjustment_Factor)),0),IF(Q27='Data Sheet'!$J$6,1,"N/A"))))))))</f>
        <v>N/A</v>
      </c>
      <c r="X27" s="34" t="str">
        <f t="shared" si="21"/>
        <v xml:space="preserve"> </v>
      </c>
      <c r="Y27" s="35" t="str">
        <f>'BCA Calculator'!T28</f>
        <v/>
      </c>
      <c r="Z27" s="35">
        <f t="shared" si="14"/>
        <v>0</v>
      </c>
      <c r="AA27" s="35" t="str">
        <f>'BCA Calculator'!S28</f>
        <v/>
      </c>
      <c r="AB27" s="702" t="str">
        <f>'BCA Calculator'!U28</f>
        <v/>
      </c>
      <c r="AC27" s="34" t="str">
        <f t="shared" si="15"/>
        <v xml:space="preserve"> </v>
      </c>
      <c r="AD27" s="34" t="str">
        <f>IFERROR(VLOOKUP(E27,'Data Sheet'!$D$4:$F$150,3,FALSE),"")</f>
        <v/>
      </c>
      <c r="AE27" s="48" t="str">
        <f t="shared" si="0"/>
        <v/>
      </c>
      <c r="AF27" s="48" t="str">
        <f t="shared" si="16"/>
        <v/>
      </c>
      <c r="AG27" s="48" t="str">
        <f t="shared" si="1"/>
        <v/>
      </c>
      <c r="AH27" s="48" t="str">
        <f t="shared" si="2"/>
        <v/>
      </c>
      <c r="AI27" s="45" t="str">
        <f t="shared" si="3"/>
        <v/>
      </c>
      <c r="AJ27" s="45" t="str">
        <f t="shared" si="4"/>
        <v/>
      </c>
      <c r="AK27" s="46" t="str">
        <f t="shared" si="5"/>
        <v/>
      </c>
      <c r="AL27" s="45" t="str">
        <f t="shared" si="17"/>
        <v/>
      </c>
      <c r="AM27" s="45" t="str">
        <f t="shared" si="18"/>
        <v/>
      </c>
      <c r="AN27" s="106" t="str">
        <f t="shared" si="19"/>
        <v/>
      </c>
      <c r="AO27" s="106" t="str">
        <f t="shared" si="20"/>
        <v/>
      </c>
      <c r="AP27" s="106" t="str">
        <f t="shared" si="6"/>
        <v/>
      </c>
      <c r="AQ27" s="106" t="str">
        <f t="shared" si="7"/>
        <v/>
      </c>
      <c r="AR27" s="674"/>
      <c r="AS27" s="54">
        <f t="shared" si="8"/>
        <v>0</v>
      </c>
      <c r="AT27" s="688">
        <f t="shared" si="9"/>
        <v>0</v>
      </c>
      <c r="AU27" s="721" t="str">
        <f t="shared" si="10"/>
        <v/>
      </c>
      <c r="AV27" s="47"/>
      <c r="AW27" s="47"/>
      <c r="AX27" s="694">
        <f t="shared" si="11"/>
        <v>0</v>
      </c>
      <c r="AY27" s="105">
        <f t="shared" si="12"/>
        <v>0</v>
      </c>
      <c r="AZ27" s="105">
        <f t="shared" si="13"/>
        <v>0</v>
      </c>
      <c r="BA27" s="695">
        <f>IFERROR(ROUND('BCA Calculator'!V28,2),0)</f>
        <v>0</v>
      </c>
      <c r="BB27" s="119"/>
      <c r="BC27" s="120"/>
      <c r="BD27" s="121"/>
      <c r="BE27" s="108"/>
      <c r="BF27" s="111" t="str">
        <f>IFERROR(VLOOKUP(E27,'Data Sheet'!$D$4:$G$150,4,FALSE),"")</f>
        <v/>
      </c>
      <c r="BG27" s="109"/>
      <c r="BH27" s="121"/>
      <c r="BI27" s="121"/>
      <c r="BJ27" s="121"/>
      <c r="BK27" s="121"/>
      <c r="BL27" s="121"/>
      <c r="BM27" s="121"/>
      <c r="BN27" s="121"/>
    </row>
    <row r="28" spans="2:66" s="122" customFormat="1" ht="30" customHeight="1">
      <c r="B28" s="144">
        <v>6</v>
      </c>
      <c r="C28" s="631"/>
      <c r="D28" s="149"/>
      <c r="E28" s="149"/>
      <c r="F28" s="132"/>
      <c r="G28" s="133"/>
      <c r="H28" s="134"/>
      <c r="I28" s="134"/>
      <c r="J28" s="134"/>
      <c r="K28" s="132"/>
      <c r="L28" s="133"/>
      <c r="M28" s="134"/>
      <c r="N28" s="134"/>
      <c r="O28" s="134"/>
      <c r="P28" s="150"/>
      <c r="Q28" s="150"/>
      <c r="R28" s="127"/>
      <c r="S28" s="130" t="str">
        <f>IFERROR(VLOOKUP(E28,'Data Sheet'!$D$6:$F$150,2,FALSE),"")</f>
        <v/>
      </c>
      <c r="T28" s="124"/>
      <c r="U28" s="124"/>
      <c r="V28" s="698"/>
      <c r="W28" s="145" t="str">
        <f>(IF(P28&lt;&gt;'Data Sheet'!$I$5,"N/A",IF(S28-R28&lt;0,"N/A",IF(E28=" "," ",IF(P28='Data Sheet'!$I$6,"N/A",IF(Q28='Data Sheet'!$J$4,ROUND(S28-R28,0),IF(Q28='Data Sheet'!$J$5,ROUND(((S28-R28)*(1-EUL_Adjustment_Factor)),0),IF(Q28='Data Sheet'!$J$6,1,"N/A"))))))))</f>
        <v>N/A</v>
      </c>
      <c r="X28" s="34" t="str">
        <f t="shared" si="21"/>
        <v xml:space="preserve"> </v>
      </c>
      <c r="Y28" s="35" t="str">
        <f>'BCA Calculator'!T29</f>
        <v/>
      </c>
      <c r="Z28" s="35">
        <f t="shared" si="14"/>
        <v>0</v>
      </c>
      <c r="AA28" s="35" t="str">
        <f>'BCA Calculator'!S29</f>
        <v/>
      </c>
      <c r="AB28" s="702" t="str">
        <f>'BCA Calculator'!U29</f>
        <v/>
      </c>
      <c r="AC28" s="34" t="str">
        <f t="shared" si="15"/>
        <v xml:space="preserve"> </v>
      </c>
      <c r="AD28" s="34" t="str">
        <f>IFERROR(VLOOKUP(E28,'Data Sheet'!$D$4:$F$150,3,FALSE),"")</f>
        <v/>
      </c>
      <c r="AE28" s="48" t="str">
        <f t="shared" si="0"/>
        <v/>
      </c>
      <c r="AF28" s="48" t="str">
        <f t="shared" si="16"/>
        <v/>
      </c>
      <c r="AG28" s="48" t="str">
        <f t="shared" si="1"/>
        <v/>
      </c>
      <c r="AH28" s="48" t="str">
        <f t="shared" si="2"/>
        <v/>
      </c>
      <c r="AI28" s="45" t="str">
        <f t="shared" si="3"/>
        <v/>
      </c>
      <c r="AJ28" s="45" t="str">
        <f t="shared" si="4"/>
        <v/>
      </c>
      <c r="AK28" s="46" t="str">
        <f t="shared" si="5"/>
        <v/>
      </c>
      <c r="AL28" s="45" t="str">
        <f t="shared" si="17"/>
        <v/>
      </c>
      <c r="AM28" s="45" t="str">
        <f t="shared" si="18"/>
        <v/>
      </c>
      <c r="AN28" s="106" t="str">
        <f t="shared" si="19"/>
        <v/>
      </c>
      <c r="AO28" s="106" t="str">
        <f t="shared" si="20"/>
        <v/>
      </c>
      <c r="AP28" s="106" t="str">
        <f t="shared" si="6"/>
        <v/>
      </c>
      <c r="AQ28" s="106" t="str">
        <f t="shared" si="7"/>
        <v/>
      </c>
      <c r="AR28" s="674"/>
      <c r="AS28" s="54">
        <f t="shared" si="8"/>
        <v>0</v>
      </c>
      <c r="AT28" s="54">
        <f t="shared" si="9"/>
        <v>0</v>
      </c>
      <c r="AU28" s="721" t="str">
        <f t="shared" si="10"/>
        <v/>
      </c>
      <c r="AV28" s="47"/>
      <c r="AW28" s="47"/>
      <c r="AX28" s="694">
        <f t="shared" si="11"/>
        <v>0</v>
      </c>
      <c r="AY28" s="105">
        <f t="shared" si="12"/>
        <v>0</v>
      </c>
      <c r="AZ28" s="105">
        <f t="shared" si="13"/>
        <v>0</v>
      </c>
      <c r="BA28" s="695">
        <f>IFERROR(ROUND('BCA Calculator'!V29,2),0)</f>
        <v>0</v>
      </c>
      <c r="BB28" s="119"/>
      <c r="BC28" s="120"/>
      <c r="BD28" s="121"/>
      <c r="BE28" s="108"/>
      <c r="BF28" s="111" t="str">
        <f>IFERROR(VLOOKUP(E28,'Data Sheet'!$D$4:$G$150,4,FALSE),"")</f>
        <v/>
      </c>
      <c r="BG28" s="109"/>
      <c r="BH28" s="121"/>
      <c r="BI28" s="121"/>
      <c r="BJ28" s="121"/>
      <c r="BK28" s="121"/>
      <c r="BL28" s="121"/>
      <c r="BM28" s="121"/>
      <c r="BN28" s="121"/>
    </row>
    <row r="29" spans="2:66" s="122" customFormat="1" ht="30" customHeight="1">
      <c r="B29" s="144">
        <v>7</v>
      </c>
      <c r="C29" s="631"/>
      <c r="D29" s="149"/>
      <c r="E29" s="149"/>
      <c r="F29" s="132"/>
      <c r="G29" s="133"/>
      <c r="H29" s="134"/>
      <c r="I29" s="134"/>
      <c r="J29" s="134"/>
      <c r="K29" s="132"/>
      <c r="L29" s="133"/>
      <c r="M29" s="134"/>
      <c r="N29" s="134"/>
      <c r="O29" s="134"/>
      <c r="P29" s="150"/>
      <c r="Q29" s="150"/>
      <c r="R29" s="127"/>
      <c r="S29" s="130" t="str">
        <f>IFERROR(VLOOKUP(E29,'Data Sheet'!$D$6:$F$150,2,FALSE),"")</f>
        <v/>
      </c>
      <c r="T29" s="124"/>
      <c r="U29" s="124"/>
      <c r="V29" s="698"/>
      <c r="W29" s="145" t="str">
        <f>(IF(P29&lt;&gt;'Data Sheet'!$I$5,"N/A",IF(S29-R29&lt;0,"N/A",IF(E29=" "," ",IF(P29='Data Sheet'!$I$6,"N/A",IF(Q29='Data Sheet'!$J$4,ROUND(S29-R29,0),IF(Q29='Data Sheet'!$J$5,ROUND(((S29-R29)*(1-EUL_Adjustment_Factor)),0),IF(Q29='Data Sheet'!$J$6,1,"N/A"))))))))</f>
        <v>N/A</v>
      </c>
      <c r="X29" s="34" t="str">
        <f t="shared" si="21"/>
        <v xml:space="preserve"> </v>
      </c>
      <c r="Y29" s="35" t="str">
        <f>'BCA Calculator'!T30</f>
        <v/>
      </c>
      <c r="Z29" s="35">
        <f t="shared" si="14"/>
        <v>0</v>
      </c>
      <c r="AA29" s="35" t="str">
        <f>'BCA Calculator'!S30</f>
        <v/>
      </c>
      <c r="AB29" s="702" t="str">
        <f>'BCA Calculator'!U30</f>
        <v/>
      </c>
      <c r="AC29" s="34" t="str">
        <f t="shared" si="15"/>
        <v xml:space="preserve"> </v>
      </c>
      <c r="AD29" s="34" t="str">
        <f>IFERROR(VLOOKUP(E29,'Data Sheet'!$D$4:$F$150,3,FALSE),"")</f>
        <v/>
      </c>
      <c r="AE29" s="48" t="str">
        <f t="shared" si="0"/>
        <v/>
      </c>
      <c r="AF29" s="48" t="str">
        <f t="shared" si="16"/>
        <v/>
      </c>
      <c r="AG29" s="48" t="str">
        <f t="shared" si="1"/>
        <v/>
      </c>
      <c r="AH29" s="48" t="str">
        <f t="shared" si="2"/>
        <v/>
      </c>
      <c r="AI29" s="45" t="str">
        <f t="shared" si="3"/>
        <v/>
      </c>
      <c r="AJ29" s="45" t="str">
        <f t="shared" si="4"/>
        <v/>
      </c>
      <c r="AK29" s="46" t="str">
        <f t="shared" si="5"/>
        <v/>
      </c>
      <c r="AL29" s="45" t="str">
        <f t="shared" si="17"/>
        <v/>
      </c>
      <c r="AM29" s="45" t="str">
        <f t="shared" si="18"/>
        <v/>
      </c>
      <c r="AN29" s="106" t="str">
        <f t="shared" si="19"/>
        <v/>
      </c>
      <c r="AO29" s="106" t="str">
        <f t="shared" si="20"/>
        <v/>
      </c>
      <c r="AP29" s="106" t="str">
        <f t="shared" si="6"/>
        <v/>
      </c>
      <c r="AQ29" s="106" t="str">
        <f t="shared" si="7"/>
        <v/>
      </c>
      <c r="AR29" s="674"/>
      <c r="AS29" s="54">
        <f t="shared" si="8"/>
        <v>0</v>
      </c>
      <c r="AT29" s="54">
        <f t="shared" si="9"/>
        <v>0</v>
      </c>
      <c r="AU29" s="721" t="str">
        <f t="shared" si="10"/>
        <v/>
      </c>
      <c r="AV29" s="47"/>
      <c r="AW29" s="47"/>
      <c r="AX29" s="694">
        <f t="shared" si="11"/>
        <v>0</v>
      </c>
      <c r="AY29" s="105">
        <f t="shared" si="12"/>
        <v>0</v>
      </c>
      <c r="AZ29" s="105">
        <f t="shared" si="13"/>
        <v>0</v>
      </c>
      <c r="BA29" s="695">
        <f>IFERROR(ROUND('BCA Calculator'!V30,2),0)</f>
        <v>0</v>
      </c>
      <c r="BB29" s="119"/>
      <c r="BC29" s="120"/>
      <c r="BD29" s="121"/>
      <c r="BE29" s="108"/>
      <c r="BF29" s="111" t="str">
        <f>IFERROR(VLOOKUP(E29,'Data Sheet'!$D$4:$G$150,4,FALSE),"")</f>
        <v/>
      </c>
      <c r="BG29" s="109"/>
      <c r="BH29" s="121"/>
      <c r="BI29" s="121"/>
      <c r="BJ29" s="121"/>
      <c r="BK29" s="121"/>
      <c r="BL29" s="121"/>
      <c r="BM29" s="121"/>
      <c r="BN29" s="121"/>
    </row>
    <row r="30" spans="2:66" s="122" customFormat="1" ht="30" customHeight="1">
      <c r="B30" s="144">
        <v>8</v>
      </c>
      <c r="C30" s="631"/>
      <c r="D30" s="149"/>
      <c r="E30" s="149"/>
      <c r="F30" s="132"/>
      <c r="G30" s="133"/>
      <c r="H30" s="134"/>
      <c r="I30" s="134"/>
      <c r="J30" s="134"/>
      <c r="K30" s="132"/>
      <c r="L30" s="133"/>
      <c r="M30" s="134"/>
      <c r="N30" s="134"/>
      <c r="O30" s="134"/>
      <c r="P30" s="150"/>
      <c r="Q30" s="150"/>
      <c r="R30" s="127"/>
      <c r="S30" s="130" t="str">
        <f>IFERROR(VLOOKUP(E30,'Data Sheet'!$D$6:$F$150,2,FALSE),"")</f>
        <v/>
      </c>
      <c r="T30" s="124"/>
      <c r="U30" s="124"/>
      <c r="V30" s="698"/>
      <c r="W30" s="145" t="str">
        <f>(IF(P30&lt;&gt;'Data Sheet'!$I$5,"N/A",IF(S30-R30&lt;0,"N/A",IF(E30=" "," ",IF(P30='Data Sheet'!$I$6,"N/A",IF(Q30='Data Sheet'!$J$4,ROUND(S30-R30,0),IF(Q30='Data Sheet'!$J$5,ROUND(((S30-R30)*(1-EUL_Adjustment_Factor)),0),IF(Q30='Data Sheet'!$J$6,1,"N/A"))))))))</f>
        <v>N/A</v>
      </c>
      <c r="X30" s="34" t="str">
        <f t="shared" si="21"/>
        <v xml:space="preserve"> </v>
      </c>
      <c r="Y30" s="35" t="str">
        <f>'BCA Calculator'!T31</f>
        <v/>
      </c>
      <c r="Z30" s="35">
        <f t="shared" si="14"/>
        <v>0</v>
      </c>
      <c r="AA30" s="35" t="str">
        <f>'BCA Calculator'!S31</f>
        <v/>
      </c>
      <c r="AB30" s="702" t="str">
        <f>'BCA Calculator'!U31</f>
        <v/>
      </c>
      <c r="AC30" s="34" t="str">
        <f t="shared" si="15"/>
        <v xml:space="preserve"> </v>
      </c>
      <c r="AD30" s="34" t="str">
        <f>IFERROR(VLOOKUP(E30,'Data Sheet'!$D$4:$F$150,3,FALSE),"")</f>
        <v/>
      </c>
      <c r="AE30" s="48" t="str">
        <f t="shared" si="0"/>
        <v/>
      </c>
      <c r="AF30" s="48" t="str">
        <f t="shared" si="16"/>
        <v/>
      </c>
      <c r="AG30" s="48" t="str">
        <f t="shared" si="1"/>
        <v/>
      </c>
      <c r="AH30" s="48" t="str">
        <f t="shared" si="2"/>
        <v/>
      </c>
      <c r="AI30" s="45" t="str">
        <f t="shared" si="3"/>
        <v/>
      </c>
      <c r="AJ30" s="45" t="str">
        <f t="shared" si="4"/>
        <v/>
      </c>
      <c r="AK30" s="46" t="str">
        <f t="shared" si="5"/>
        <v/>
      </c>
      <c r="AL30" s="45" t="str">
        <f t="shared" si="17"/>
        <v/>
      </c>
      <c r="AM30" s="45" t="str">
        <f t="shared" si="18"/>
        <v/>
      </c>
      <c r="AN30" s="106" t="str">
        <f t="shared" si="19"/>
        <v/>
      </c>
      <c r="AO30" s="106" t="str">
        <f t="shared" si="20"/>
        <v/>
      </c>
      <c r="AP30" s="106" t="str">
        <f t="shared" si="6"/>
        <v/>
      </c>
      <c r="AQ30" s="106" t="str">
        <f t="shared" si="7"/>
        <v/>
      </c>
      <c r="AR30" s="674"/>
      <c r="AS30" s="54">
        <f t="shared" si="8"/>
        <v>0</v>
      </c>
      <c r="AT30" s="54">
        <f t="shared" si="9"/>
        <v>0</v>
      </c>
      <c r="AU30" s="721" t="str">
        <f t="shared" si="10"/>
        <v/>
      </c>
      <c r="AV30" s="47"/>
      <c r="AW30" s="47"/>
      <c r="AX30" s="694">
        <f t="shared" si="11"/>
        <v>0</v>
      </c>
      <c r="AY30" s="105">
        <f t="shared" si="12"/>
        <v>0</v>
      </c>
      <c r="AZ30" s="105">
        <f t="shared" si="13"/>
        <v>0</v>
      </c>
      <c r="BA30" s="695">
        <f>IFERROR(ROUND('BCA Calculator'!V31,2),0)</f>
        <v>0</v>
      </c>
      <c r="BB30" s="119"/>
      <c r="BC30" s="120"/>
      <c r="BD30" s="121"/>
      <c r="BE30" s="108"/>
      <c r="BF30" s="111" t="str">
        <f>IFERROR(VLOOKUP(E30,'Data Sheet'!$D$4:$G$150,4,FALSE),"")</f>
        <v/>
      </c>
      <c r="BG30" s="109"/>
      <c r="BH30" s="121"/>
      <c r="BI30" s="121"/>
      <c r="BJ30" s="121"/>
      <c r="BK30" s="121"/>
      <c r="BL30" s="121"/>
      <c r="BM30" s="121"/>
      <c r="BN30" s="121"/>
    </row>
    <row r="31" spans="2:66" s="122" customFormat="1" ht="30" customHeight="1">
      <c r="B31" s="144">
        <v>9</v>
      </c>
      <c r="C31" s="631"/>
      <c r="D31" s="149"/>
      <c r="E31" s="149"/>
      <c r="F31" s="132"/>
      <c r="G31" s="133"/>
      <c r="H31" s="134"/>
      <c r="I31" s="134"/>
      <c r="J31" s="134"/>
      <c r="K31" s="132"/>
      <c r="L31" s="133"/>
      <c r="M31" s="134"/>
      <c r="N31" s="134"/>
      <c r="O31" s="134"/>
      <c r="P31" s="150"/>
      <c r="Q31" s="150"/>
      <c r="R31" s="127"/>
      <c r="S31" s="130" t="str">
        <f>IFERROR(VLOOKUP(E31,'Data Sheet'!$D$6:$F$150,2,FALSE),"")</f>
        <v/>
      </c>
      <c r="T31" s="124"/>
      <c r="U31" s="124"/>
      <c r="V31" s="698"/>
      <c r="W31" s="145" t="str">
        <f>(IF(P31&lt;&gt;'Data Sheet'!$I$5,"N/A",IF(S31-R31&lt;0,"N/A",IF(E31=" "," ",IF(P31='Data Sheet'!$I$6,"N/A",IF(Q31='Data Sheet'!$J$4,ROUND(S31-R31,0),IF(Q31='Data Sheet'!$J$5,ROUND(((S31-R31)*(1-EUL_Adjustment_Factor)),0),IF(Q31='Data Sheet'!$J$6,1,"N/A"))))))))</f>
        <v>N/A</v>
      </c>
      <c r="X31" s="34" t="str">
        <f t="shared" si="21"/>
        <v xml:space="preserve"> </v>
      </c>
      <c r="Y31" s="35" t="str">
        <f>'BCA Calculator'!T32</f>
        <v/>
      </c>
      <c r="Z31" s="35">
        <f t="shared" si="14"/>
        <v>0</v>
      </c>
      <c r="AA31" s="35" t="str">
        <f>'BCA Calculator'!S32</f>
        <v/>
      </c>
      <c r="AB31" s="702" t="str">
        <f>'BCA Calculator'!U32</f>
        <v/>
      </c>
      <c r="AC31" s="34" t="str">
        <f t="shared" si="15"/>
        <v xml:space="preserve"> </v>
      </c>
      <c r="AD31" s="34" t="str">
        <f>IFERROR(VLOOKUP(E31,'Data Sheet'!$D$4:$F$150,3,FALSE),"")</f>
        <v/>
      </c>
      <c r="AE31" s="48" t="str">
        <f t="shared" si="0"/>
        <v/>
      </c>
      <c r="AF31" s="48" t="str">
        <f t="shared" si="16"/>
        <v/>
      </c>
      <c r="AG31" s="48" t="str">
        <f t="shared" si="1"/>
        <v/>
      </c>
      <c r="AH31" s="48" t="str">
        <f t="shared" si="2"/>
        <v/>
      </c>
      <c r="AI31" s="45" t="str">
        <f t="shared" si="3"/>
        <v/>
      </c>
      <c r="AJ31" s="45" t="str">
        <f t="shared" si="4"/>
        <v/>
      </c>
      <c r="AK31" s="46" t="str">
        <f t="shared" si="5"/>
        <v/>
      </c>
      <c r="AL31" s="45" t="str">
        <f t="shared" si="17"/>
        <v/>
      </c>
      <c r="AM31" s="45" t="str">
        <f t="shared" si="18"/>
        <v/>
      </c>
      <c r="AN31" s="106" t="str">
        <f t="shared" si="19"/>
        <v/>
      </c>
      <c r="AO31" s="106" t="str">
        <f t="shared" si="20"/>
        <v/>
      </c>
      <c r="AP31" s="106" t="str">
        <f t="shared" si="6"/>
        <v/>
      </c>
      <c r="AQ31" s="106" t="str">
        <f t="shared" si="7"/>
        <v/>
      </c>
      <c r="AR31" s="674"/>
      <c r="AS31" s="54">
        <f t="shared" si="8"/>
        <v>0</v>
      </c>
      <c r="AT31" s="54">
        <f t="shared" si="9"/>
        <v>0</v>
      </c>
      <c r="AU31" s="721" t="str">
        <f t="shared" si="10"/>
        <v/>
      </c>
      <c r="AV31" s="47"/>
      <c r="AW31" s="47"/>
      <c r="AX31" s="694">
        <f t="shared" si="11"/>
        <v>0</v>
      </c>
      <c r="AY31" s="105">
        <f t="shared" si="12"/>
        <v>0</v>
      </c>
      <c r="AZ31" s="105">
        <f t="shared" si="13"/>
        <v>0</v>
      </c>
      <c r="BA31" s="695">
        <f>IFERROR(ROUND('BCA Calculator'!V32,2),0)</f>
        <v>0</v>
      </c>
      <c r="BB31" s="119"/>
      <c r="BC31" s="120"/>
      <c r="BD31" s="121"/>
      <c r="BE31" s="108"/>
      <c r="BF31" s="111" t="str">
        <f>IFERROR(VLOOKUP(E31,'Data Sheet'!$D$4:$G$150,4,FALSE),"")</f>
        <v/>
      </c>
      <c r="BG31" s="109"/>
      <c r="BH31" s="121"/>
      <c r="BI31" s="121"/>
      <c r="BJ31" s="121"/>
      <c r="BK31" s="121"/>
      <c r="BL31" s="121"/>
      <c r="BM31" s="121"/>
      <c r="BN31" s="121"/>
    </row>
    <row r="32" spans="2:66" s="122" customFormat="1" ht="30" customHeight="1">
      <c r="B32" s="144">
        <v>10</v>
      </c>
      <c r="C32" s="631"/>
      <c r="D32" s="149"/>
      <c r="E32" s="149"/>
      <c r="F32" s="132"/>
      <c r="G32" s="133"/>
      <c r="H32" s="134"/>
      <c r="I32" s="134"/>
      <c r="J32" s="134"/>
      <c r="K32" s="132"/>
      <c r="L32" s="133"/>
      <c r="M32" s="134"/>
      <c r="N32" s="134"/>
      <c r="O32" s="134"/>
      <c r="P32" s="150"/>
      <c r="Q32" s="150"/>
      <c r="R32" s="127"/>
      <c r="S32" s="130" t="str">
        <f>IFERROR(VLOOKUP(E32,'Data Sheet'!$D$6:$F$150,2,FALSE),"")</f>
        <v/>
      </c>
      <c r="T32" s="124"/>
      <c r="U32" s="124"/>
      <c r="V32" s="698"/>
      <c r="W32" s="145" t="str">
        <f>(IF(P32&lt;&gt;'Data Sheet'!$I$5,"N/A",IF(S32-R32&lt;0,"N/A",IF(E32=" "," ",IF(P32='Data Sheet'!$I$6,"N/A",IF(Q32='Data Sheet'!$J$4,ROUND(S32-R32,0),IF(Q32='Data Sheet'!$J$5,ROUND(((S32-R32)*(1-EUL_Adjustment_Factor)),0),IF(Q32='Data Sheet'!$J$6,1,"N/A"))))))))</f>
        <v>N/A</v>
      </c>
      <c r="X32" s="34" t="str">
        <f t="shared" si="21"/>
        <v xml:space="preserve"> </v>
      </c>
      <c r="Y32" s="35" t="str">
        <f>'BCA Calculator'!T33</f>
        <v/>
      </c>
      <c r="Z32" s="35">
        <f t="shared" si="14"/>
        <v>0</v>
      </c>
      <c r="AA32" s="35" t="str">
        <f>'BCA Calculator'!S33</f>
        <v/>
      </c>
      <c r="AB32" s="702" t="str">
        <f>'BCA Calculator'!U33</f>
        <v/>
      </c>
      <c r="AC32" s="34" t="str">
        <f t="shared" si="15"/>
        <v xml:space="preserve"> </v>
      </c>
      <c r="AD32" s="34" t="str">
        <f>IFERROR(VLOOKUP(E32,'Data Sheet'!$D$4:$F$150,3,FALSE),"")</f>
        <v/>
      </c>
      <c r="AE32" s="48" t="str">
        <f t="shared" si="0"/>
        <v/>
      </c>
      <c r="AF32" s="48" t="str">
        <f t="shared" si="16"/>
        <v/>
      </c>
      <c r="AG32" s="48" t="str">
        <f t="shared" si="1"/>
        <v/>
      </c>
      <c r="AH32" s="48" t="str">
        <f t="shared" si="2"/>
        <v/>
      </c>
      <c r="AI32" s="45" t="str">
        <f t="shared" si="3"/>
        <v/>
      </c>
      <c r="AJ32" s="45" t="str">
        <f t="shared" si="4"/>
        <v/>
      </c>
      <c r="AK32" s="46" t="str">
        <f t="shared" si="5"/>
        <v/>
      </c>
      <c r="AL32" s="45" t="str">
        <f t="shared" si="17"/>
        <v/>
      </c>
      <c r="AM32" s="45" t="str">
        <f t="shared" si="18"/>
        <v/>
      </c>
      <c r="AN32" s="106" t="str">
        <f t="shared" si="19"/>
        <v/>
      </c>
      <c r="AO32" s="106" t="str">
        <f t="shared" si="20"/>
        <v/>
      </c>
      <c r="AP32" s="106" t="str">
        <f t="shared" si="6"/>
        <v/>
      </c>
      <c r="AQ32" s="106" t="str">
        <f t="shared" si="7"/>
        <v/>
      </c>
      <c r="AR32" s="674"/>
      <c r="AS32" s="54">
        <f t="shared" si="8"/>
        <v>0</v>
      </c>
      <c r="AT32" s="54">
        <f t="shared" si="9"/>
        <v>0</v>
      </c>
      <c r="AU32" s="721" t="str">
        <f t="shared" si="10"/>
        <v/>
      </c>
      <c r="AV32" s="47"/>
      <c r="AW32" s="47"/>
      <c r="AX32" s="694">
        <f t="shared" si="11"/>
        <v>0</v>
      </c>
      <c r="AY32" s="105">
        <f t="shared" si="12"/>
        <v>0</v>
      </c>
      <c r="AZ32" s="105">
        <f t="shared" si="13"/>
        <v>0</v>
      </c>
      <c r="BA32" s="695">
        <f>IFERROR(ROUND('BCA Calculator'!V33,2),0)</f>
        <v>0</v>
      </c>
      <c r="BB32" s="119"/>
      <c r="BC32" s="120"/>
      <c r="BD32" s="121"/>
      <c r="BE32" s="108"/>
      <c r="BF32" s="111" t="str">
        <f>IFERROR(VLOOKUP(E32,'Data Sheet'!$D$4:$G$150,4,FALSE),"")</f>
        <v/>
      </c>
      <c r="BG32" s="109"/>
      <c r="BH32" s="121"/>
      <c r="BI32" s="121"/>
      <c r="BJ32" s="121"/>
      <c r="BK32" s="121"/>
      <c r="BL32" s="121"/>
      <c r="BM32" s="121"/>
      <c r="BN32" s="121"/>
    </row>
    <row r="33" spans="2:66" s="122" customFormat="1" ht="30" customHeight="1">
      <c r="B33" s="144">
        <v>11</v>
      </c>
      <c r="C33" s="631"/>
      <c r="D33" s="149"/>
      <c r="E33" s="149"/>
      <c r="F33" s="132"/>
      <c r="G33" s="133"/>
      <c r="H33" s="134"/>
      <c r="I33" s="134"/>
      <c r="J33" s="134"/>
      <c r="K33" s="132"/>
      <c r="L33" s="133"/>
      <c r="M33" s="134"/>
      <c r="N33" s="134"/>
      <c r="O33" s="134"/>
      <c r="P33" s="150"/>
      <c r="Q33" s="150"/>
      <c r="R33" s="127"/>
      <c r="S33" s="130" t="str">
        <f>IFERROR(VLOOKUP(E33,'Data Sheet'!$D$6:$F$150,2,FALSE),"")</f>
        <v/>
      </c>
      <c r="T33" s="124"/>
      <c r="U33" s="124"/>
      <c r="V33" s="698"/>
      <c r="W33" s="145" t="str">
        <f>(IF(P33&lt;&gt;'Data Sheet'!$I$5,"N/A",IF(S33-R33&lt;0,"N/A",IF(E33=" "," ",IF(P33='Data Sheet'!$I$6,"N/A",IF(Q33='Data Sheet'!$J$4,ROUND(S33-R33,0),IF(Q33='Data Sheet'!$J$5,ROUND(((S33-R33)*(1-EUL_Adjustment_Factor)),0),IF(Q33='Data Sheet'!$J$6,1,"N/A"))))))))</f>
        <v>N/A</v>
      </c>
      <c r="X33" s="34" t="str">
        <f t="shared" si="21"/>
        <v xml:space="preserve"> </v>
      </c>
      <c r="Y33" s="35" t="str">
        <f>'BCA Calculator'!T34</f>
        <v/>
      </c>
      <c r="Z33" s="35">
        <f t="shared" si="14"/>
        <v>0</v>
      </c>
      <c r="AA33" s="35" t="str">
        <f>'BCA Calculator'!S34</f>
        <v/>
      </c>
      <c r="AB33" s="702" t="str">
        <f>'BCA Calculator'!U34</f>
        <v/>
      </c>
      <c r="AC33" s="34" t="str">
        <f t="shared" si="15"/>
        <v xml:space="preserve"> </v>
      </c>
      <c r="AD33" s="34" t="str">
        <f>IFERROR(VLOOKUP(E33,'Data Sheet'!$D$4:$F$150,3,FALSE),"")</f>
        <v/>
      </c>
      <c r="AE33" s="48" t="str">
        <f t="shared" si="0"/>
        <v/>
      </c>
      <c r="AF33" s="48" t="str">
        <f t="shared" si="16"/>
        <v/>
      </c>
      <c r="AG33" s="48" t="str">
        <f t="shared" si="1"/>
        <v/>
      </c>
      <c r="AH33" s="48" t="str">
        <f t="shared" si="2"/>
        <v/>
      </c>
      <c r="AI33" s="45" t="str">
        <f t="shared" si="3"/>
        <v/>
      </c>
      <c r="AJ33" s="45" t="str">
        <f t="shared" si="4"/>
        <v/>
      </c>
      <c r="AK33" s="46" t="str">
        <f t="shared" si="5"/>
        <v/>
      </c>
      <c r="AL33" s="45" t="str">
        <f t="shared" si="17"/>
        <v/>
      </c>
      <c r="AM33" s="45" t="str">
        <f t="shared" si="18"/>
        <v/>
      </c>
      <c r="AN33" s="106" t="str">
        <f t="shared" si="19"/>
        <v/>
      </c>
      <c r="AO33" s="106" t="str">
        <f t="shared" si="20"/>
        <v/>
      </c>
      <c r="AP33" s="106" t="str">
        <f t="shared" si="6"/>
        <v/>
      </c>
      <c r="AQ33" s="106" t="str">
        <f t="shared" si="7"/>
        <v/>
      </c>
      <c r="AR33" s="674"/>
      <c r="AS33" s="54">
        <f t="shared" si="8"/>
        <v>0</v>
      </c>
      <c r="AT33" s="54">
        <f t="shared" si="9"/>
        <v>0</v>
      </c>
      <c r="AU33" s="721" t="str">
        <f t="shared" si="10"/>
        <v/>
      </c>
      <c r="AV33" s="47"/>
      <c r="AW33" s="47"/>
      <c r="AX33" s="694">
        <f t="shared" si="11"/>
        <v>0</v>
      </c>
      <c r="AY33" s="105">
        <f t="shared" si="12"/>
        <v>0</v>
      </c>
      <c r="AZ33" s="105">
        <f t="shared" si="13"/>
        <v>0</v>
      </c>
      <c r="BA33" s="695">
        <f>IFERROR(ROUND('BCA Calculator'!V34,2),0)</f>
        <v>0</v>
      </c>
      <c r="BB33" s="119"/>
      <c r="BC33" s="120"/>
      <c r="BD33" s="121"/>
      <c r="BE33" s="108"/>
      <c r="BF33" s="111" t="str">
        <f>IFERROR(VLOOKUP(E33,'Data Sheet'!$D$4:$G$150,4,FALSE),"")</f>
        <v/>
      </c>
      <c r="BG33" s="109"/>
      <c r="BH33" s="121"/>
      <c r="BI33" s="121"/>
      <c r="BJ33" s="121"/>
      <c r="BK33" s="121"/>
      <c r="BL33" s="121"/>
      <c r="BM33" s="121"/>
      <c r="BN33" s="121"/>
    </row>
    <row r="34" spans="2:66" s="122" customFormat="1" ht="30" customHeight="1">
      <c r="B34" s="144">
        <v>12</v>
      </c>
      <c r="C34" s="631"/>
      <c r="D34" s="149"/>
      <c r="E34" s="149"/>
      <c r="F34" s="132"/>
      <c r="G34" s="133"/>
      <c r="H34" s="134"/>
      <c r="I34" s="134"/>
      <c r="J34" s="134"/>
      <c r="K34" s="132"/>
      <c r="L34" s="133"/>
      <c r="M34" s="134"/>
      <c r="N34" s="134"/>
      <c r="O34" s="134"/>
      <c r="P34" s="150"/>
      <c r="Q34" s="150"/>
      <c r="R34" s="127"/>
      <c r="S34" s="130" t="str">
        <f>IFERROR(VLOOKUP(E34,'Data Sheet'!$D$6:$F$150,2,FALSE),"")</f>
        <v/>
      </c>
      <c r="T34" s="124"/>
      <c r="U34" s="124"/>
      <c r="V34" s="698"/>
      <c r="W34" s="145" t="str">
        <f>(IF(P34&lt;&gt;'Data Sheet'!$I$5,"N/A",IF(S34-R34&lt;0,"N/A",IF(E34=" "," ",IF(P34='Data Sheet'!$I$6,"N/A",IF(Q34='Data Sheet'!$J$4,ROUND(S34-R34,0),IF(Q34='Data Sheet'!$J$5,ROUND(((S34-R34)*(1-EUL_Adjustment_Factor)),0),IF(Q34='Data Sheet'!$J$6,1,"N/A"))))))))</f>
        <v>N/A</v>
      </c>
      <c r="X34" s="34" t="str">
        <f t="shared" si="21"/>
        <v xml:space="preserve"> </v>
      </c>
      <c r="Y34" s="35" t="str">
        <f>'BCA Calculator'!T35</f>
        <v/>
      </c>
      <c r="Z34" s="35">
        <f t="shared" si="14"/>
        <v>0</v>
      </c>
      <c r="AA34" s="35" t="str">
        <f>'BCA Calculator'!S35</f>
        <v/>
      </c>
      <c r="AB34" s="702" t="str">
        <f>'BCA Calculator'!U35</f>
        <v/>
      </c>
      <c r="AC34" s="34" t="str">
        <f t="shared" si="15"/>
        <v xml:space="preserve"> </v>
      </c>
      <c r="AD34" s="34" t="str">
        <f>IFERROR(VLOOKUP(E34,'Data Sheet'!$D$4:$F$150,3,FALSE),"")</f>
        <v/>
      </c>
      <c r="AE34" s="48" t="str">
        <f t="shared" si="0"/>
        <v/>
      </c>
      <c r="AF34" s="48" t="str">
        <f t="shared" si="16"/>
        <v/>
      </c>
      <c r="AG34" s="48" t="str">
        <f t="shared" si="1"/>
        <v/>
      </c>
      <c r="AH34" s="48" t="str">
        <f t="shared" si="2"/>
        <v/>
      </c>
      <c r="AI34" s="45" t="str">
        <f t="shared" si="3"/>
        <v/>
      </c>
      <c r="AJ34" s="45" t="str">
        <f t="shared" si="4"/>
        <v/>
      </c>
      <c r="AK34" s="46" t="str">
        <f t="shared" si="5"/>
        <v/>
      </c>
      <c r="AL34" s="45" t="str">
        <f t="shared" si="17"/>
        <v/>
      </c>
      <c r="AM34" s="45" t="str">
        <f t="shared" si="18"/>
        <v/>
      </c>
      <c r="AN34" s="106" t="str">
        <f t="shared" si="19"/>
        <v/>
      </c>
      <c r="AO34" s="106" t="str">
        <f t="shared" si="20"/>
        <v/>
      </c>
      <c r="AP34" s="106" t="str">
        <f t="shared" si="6"/>
        <v/>
      </c>
      <c r="AQ34" s="106" t="str">
        <f t="shared" si="7"/>
        <v/>
      </c>
      <c r="AR34" s="674"/>
      <c r="AS34" s="54">
        <f t="shared" si="8"/>
        <v>0</v>
      </c>
      <c r="AT34" s="54">
        <f t="shared" si="9"/>
        <v>0</v>
      </c>
      <c r="AU34" s="721" t="str">
        <f t="shared" si="10"/>
        <v/>
      </c>
      <c r="AV34" s="47"/>
      <c r="AW34" s="47"/>
      <c r="AX34" s="694">
        <f t="shared" si="11"/>
        <v>0</v>
      </c>
      <c r="AY34" s="105">
        <f t="shared" si="12"/>
        <v>0</v>
      </c>
      <c r="AZ34" s="105">
        <f t="shared" si="13"/>
        <v>0</v>
      </c>
      <c r="BA34" s="695">
        <f>IFERROR(ROUND('BCA Calculator'!V35,2),0)</f>
        <v>0</v>
      </c>
      <c r="BB34" s="123"/>
      <c r="BC34" s="121"/>
      <c r="BD34" s="121"/>
      <c r="BE34" s="108"/>
      <c r="BF34" s="111" t="str">
        <f>IFERROR(VLOOKUP(E34,'Data Sheet'!$D$4:$G$150,4,FALSE),"")</f>
        <v/>
      </c>
      <c r="BG34" s="109"/>
      <c r="BH34" s="121"/>
      <c r="BI34" s="121"/>
      <c r="BJ34" s="121"/>
      <c r="BK34" s="121"/>
      <c r="BL34" s="121"/>
      <c r="BM34" s="121"/>
      <c r="BN34" s="121"/>
    </row>
    <row r="35" spans="2:66" s="122" customFormat="1" ht="30" customHeight="1">
      <c r="B35" s="144">
        <v>13</v>
      </c>
      <c r="C35" s="631"/>
      <c r="D35" s="149"/>
      <c r="E35" s="149"/>
      <c r="F35" s="132"/>
      <c r="G35" s="133"/>
      <c r="H35" s="134"/>
      <c r="I35" s="134"/>
      <c r="J35" s="134"/>
      <c r="K35" s="132"/>
      <c r="L35" s="133"/>
      <c r="M35" s="134"/>
      <c r="N35" s="134"/>
      <c r="O35" s="134"/>
      <c r="P35" s="150"/>
      <c r="Q35" s="150"/>
      <c r="R35" s="127"/>
      <c r="S35" s="130" t="str">
        <f>IFERROR(VLOOKUP(E35,'Data Sheet'!$D$6:$F$150,2,FALSE),"")</f>
        <v/>
      </c>
      <c r="T35" s="124"/>
      <c r="U35" s="124"/>
      <c r="V35" s="698"/>
      <c r="W35" s="145" t="str">
        <f>(IF(P35&lt;&gt;'Data Sheet'!$I$5,"N/A",IF(S35-R35&lt;0,"N/A",IF(E35=" "," ",IF(P35='Data Sheet'!$I$6,"N/A",IF(Q35='Data Sheet'!$J$4,ROUND(S35-R35,0),IF(Q35='Data Sheet'!$J$5,ROUND(((S35-R35)*(1-EUL_Adjustment_Factor)),0),IF(Q35='Data Sheet'!$J$6,1,"N/A"))))))))</f>
        <v>N/A</v>
      </c>
      <c r="X35" s="34" t="str">
        <f t="shared" si="21"/>
        <v xml:space="preserve"> </v>
      </c>
      <c r="Y35" s="35" t="str">
        <f>'BCA Calculator'!T36</f>
        <v/>
      </c>
      <c r="Z35" s="35">
        <f t="shared" si="14"/>
        <v>0</v>
      </c>
      <c r="AA35" s="35" t="str">
        <f>'BCA Calculator'!S36</f>
        <v/>
      </c>
      <c r="AB35" s="702" t="str">
        <f>'BCA Calculator'!U36</f>
        <v/>
      </c>
      <c r="AC35" s="34" t="str">
        <f t="shared" si="15"/>
        <v xml:space="preserve"> </v>
      </c>
      <c r="AD35" s="34" t="str">
        <f>IFERROR(VLOOKUP(E35,'Data Sheet'!$D$4:$F$150,3,FALSE),"")</f>
        <v/>
      </c>
      <c r="AE35" s="48" t="str">
        <f t="shared" si="0"/>
        <v/>
      </c>
      <c r="AF35" s="48" t="str">
        <f t="shared" si="16"/>
        <v/>
      </c>
      <c r="AG35" s="48" t="str">
        <f t="shared" si="1"/>
        <v/>
      </c>
      <c r="AH35" s="48" t="str">
        <f t="shared" si="2"/>
        <v/>
      </c>
      <c r="AI35" s="45" t="str">
        <f t="shared" si="3"/>
        <v/>
      </c>
      <c r="AJ35" s="45" t="str">
        <f t="shared" si="4"/>
        <v/>
      </c>
      <c r="AK35" s="46" t="str">
        <f t="shared" si="5"/>
        <v/>
      </c>
      <c r="AL35" s="45" t="str">
        <f t="shared" si="17"/>
        <v/>
      </c>
      <c r="AM35" s="45" t="str">
        <f t="shared" si="18"/>
        <v/>
      </c>
      <c r="AN35" s="106" t="str">
        <f t="shared" si="19"/>
        <v/>
      </c>
      <c r="AO35" s="106" t="str">
        <f t="shared" si="20"/>
        <v/>
      </c>
      <c r="AP35" s="106" t="str">
        <f t="shared" si="6"/>
        <v/>
      </c>
      <c r="AQ35" s="106" t="str">
        <f t="shared" si="7"/>
        <v/>
      </c>
      <c r="AR35" s="674"/>
      <c r="AS35" s="54">
        <f t="shared" si="8"/>
        <v>0</v>
      </c>
      <c r="AT35" s="54">
        <f t="shared" si="9"/>
        <v>0</v>
      </c>
      <c r="AU35" s="721" t="str">
        <f t="shared" si="10"/>
        <v/>
      </c>
      <c r="AV35" s="47"/>
      <c r="AW35" s="47"/>
      <c r="AX35" s="694">
        <f t="shared" si="11"/>
        <v>0</v>
      </c>
      <c r="AY35" s="105">
        <f t="shared" si="12"/>
        <v>0</v>
      </c>
      <c r="AZ35" s="105">
        <f t="shared" si="13"/>
        <v>0</v>
      </c>
      <c r="BA35" s="695">
        <f>IFERROR(ROUND('BCA Calculator'!V36,2),0)</f>
        <v>0</v>
      </c>
      <c r="BB35" s="123"/>
      <c r="BC35" s="121"/>
      <c r="BD35" s="121"/>
      <c r="BE35" s="108"/>
      <c r="BF35" s="111" t="str">
        <f>IFERROR(VLOOKUP(E35,'Data Sheet'!$D$4:$G$150,4,FALSE),"")</f>
        <v/>
      </c>
      <c r="BG35" s="109"/>
      <c r="BH35" s="121"/>
      <c r="BI35" s="121"/>
      <c r="BJ35" s="121"/>
      <c r="BK35" s="121"/>
      <c r="BL35" s="121"/>
      <c r="BM35" s="121"/>
      <c r="BN35" s="121"/>
    </row>
    <row r="36" spans="2:66" s="122" customFormat="1" ht="30" customHeight="1">
      <c r="B36" s="144">
        <v>14</v>
      </c>
      <c r="C36" s="631"/>
      <c r="D36" s="149"/>
      <c r="E36" s="149"/>
      <c r="F36" s="132"/>
      <c r="G36" s="133"/>
      <c r="H36" s="134"/>
      <c r="I36" s="134"/>
      <c r="J36" s="134"/>
      <c r="K36" s="132"/>
      <c r="L36" s="133"/>
      <c r="M36" s="134"/>
      <c r="N36" s="134"/>
      <c r="O36" s="134"/>
      <c r="P36" s="150"/>
      <c r="Q36" s="150"/>
      <c r="R36" s="127"/>
      <c r="S36" s="130" t="str">
        <f>IFERROR(VLOOKUP(E36,'Data Sheet'!$D$6:$F$150,2,FALSE),"")</f>
        <v/>
      </c>
      <c r="T36" s="124"/>
      <c r="U36" s="124"/>
      <c r="V36" s="698"/>
      <c r="W36" s="145" t="str">
        <f>(IF(P36&lt;&gt;'Data Sheet'!$I$5,"N/A",IF(S36-R36&lt;0,"N/A",IF(E36=" "," ",IF(P36='Data Sheet'!$I$6,"N/A",IF(Q36='Data Sheet'!$J$4,ROUND(S36-R36,0),IF(Q36='Data Sheet'!$J$5,ROUND(((S36-R36)*(1-EUL_Adjustment_Factor)),0),IF(Q36='Data Sheet'!$J$6,1,"N/A"))))))))</f>
        <v>N/A</v>
      </c>
      <c r="X36" s="34" t="str">
        <f t="shared" si="21"/>
        <v xml:space="preserve"> </v>
      </c>
      <c r="Y36" s="35" t="str">
        <f>'BCA Calculator'!T37</f>
        <v/>
      </c>
      <c r="Z36" s="35">
        <f t="shared" si="14"/>
        <v>0</v>
      </c>
      <c r="AA36" s="35" t="str">
        <f>'BCA Calculator'!S37</f>
        <v/>
      </c>
      <c r="AB36" s="702" t="str">
        <f>'BCA Calculator'!U37</f>
        <v/>
      </c>
      <c r="AC36" s="34" t="str">
        <f t="shared" si="15"/>
        <v xml:space="preserve"> </v>
      </c>
      <c r="AD36" s="34" t="str">
        <f>IFERROR(VLOOKUP(E36,'Data Sheet'!$D$4:$F$150,3,FALSE),"")</f>
        <v/>
      </c>
      <c r="AE36" s="48" t="str">
        <f t="shared" si="0"/>
        <v/>
      </c>
      <c r="AF36" s="48" t="str">
        <f t="shared" si="16"/>
        <v/>
      </c>
      <c r="AG36" s="48" t="str">
        <f t="shared" si="1"/>
        <v/>
      </c>
      <c r="AH36" s="48" t="str">
        <f t="shared" si="2"/>
        <v/>
      </c>
      <c r="AI36" s="45" t="str">
        <f t="shared" si="3"/>
        <v/>
      </c>
      <c r="AJ36" s="45" t="str">
        <f t="shared" si="4"/>
        <v/>
      </c>
      <c r="AK36" s="46" t="str">
        <f t="shared" si="5"/>
        <v/>
      </c>
      <c r="AL36" s="45" t="str">
        <f t="shared" si="17"/>
        <v/>
      </c>
      <c r="AM36" s="45" t="str">
        <f t="shared" si="18"/>
        <v/>
      </c>
      <c r="AN36" s="106" t="str">
        <f t="shared" si="19"/>
        <v/>
      </c>
      <c r="AO36" s="106" t="str">
        <f t="shared" si="20"/>
        <v/>
      </c>
      <c r="AP36" s="106" t="str">
        <f t="shared" si="6"/>
        <v/>
      </c>
      <c r="AQ36" s="106" t="str">
        <f t="shared" si="7"/>
        <v/>
      </c>
      <c r="AR36" s="674"/>
      <c r="AS36" s="54">
        <f t="shared" si="8"/>
        <v>0</v>
      </c>
      <c r="AT36" s="54">
        <f t="shared" si="9"/>
        <v>0</v>
      </c>
      <c r="AU36" s="721" t="str">
        <f t="shared" si="10"/>
        <v/>
      </c>
      <c r="AV36" s="47"/>
      <c r="AW36" s="47"/>
      <c r="AX36" s="694">
        <f t="shared" si="11"/>
        <v>0</v>
      </c>
      <c r="AY36" s="105">
        <f t="shared" si="12"/>
        <v>0</v>
      </c>
      <c r="AZ36" s="105">
        <f t="shared" si="13"/>
        <v>0</v>
      </c>
      <c r="BA36" s="695">
        <f>IFERROR(ROUND('BCA Calculator'!V37,2),0)</f>
        <v>0</v>
      </c>
      <c r="BB36" s="123"/>
      <c r="BC36" s="121"/>
      <c r="BD36" s="121"/>
      <c r="BE36" s="108"/>
      <c r="BF36" s="111" t="str">
        <f>IFERROR(VLOOKUP(E36,'Data Sheet'!$D$4:$G$150,4,FALSE),"")</f>
        <v/>
      </c>
      <c r="BG36" s="109"/>
      <c r="BH36" s="121"/>
      <c r="BI36" s="121"/>
      <c r="BJ36" s="121"/>
      <c r="BK36" s="121"/>
      <c r="BL36" s="121"/>
      <c r="BM36" s="121"/>
      <c r="BN36" s="121"/>
    </row>
    <row r="37" spans="2:66" s="122" customFormat="1" ht="30" customHeight="1" thickBot="1">
      <c r="B37" s="728">
        <v>15</v>
      </c>
      <c r="C37" s="729"/>
      <c r="D37" s="730"/>
      <c r="E37" s="730"/>
      <c r="F37" s="731"/>
      <c r="G37" s="732"/>
      <c r="H37" s="733"/>
      <c r="I37" s="733"/>
      <c r="J37" s="733"/>
      <c r="K37" s="731"/>
      <c r="L37" s="732"/>
      <c r="M37" s="733"/>
      <c r="N37" s="733"/>
      <c r="O37" s="733"/>
      <c r="P37" s="734"/>
      <c r="Q37" s="734"/>
      <c r="R37" s="735"/>
      <c r="S37" s="736" t="str">
        <f>IFERROR(VLOOKUP(E37,'Data Sheet'!$D$6:$F$150,2,FALSE),"")</f>
        <v/>
      </c>
      <c r="T37" s="737"/>
      <c r="U37" s="737"/>
      <c r="V37" s="738"/>
      <c r="W37" s="145" t="str">
        <f>(IF(P37&lt;&gt;'Data Sheet'!$I$5,"N/A",IF(S37-R37&lt;0,"N/A",IF(E37=" "," ",IF(P37='Data Sheet'!$I$6,"N/A",IF(Q37='Data Sheet'!$J$4,ROUND(S37-R37,0),IF(Q37='Data Sheet'!$J$5,ROUND(((S37-R37)*(1-EUL_Adjustment_Factor)),0),IF(Q37='Data Sheet'!$J$6,1,"N/A"))))))))</f>
        <v>N/A</v>
      </c>
      <c r="X37" s="34" t="str">
        <f t="shared" si="21"/>
        <v xml:space="preserve"> </v>
      </c>
      <c r="Y37" s="35" t="str">
        <f>'BCA Calculator'!T38</f>
        <v/>
      </c>
      <c r="Z37" s="35">
        <f t="shared" si="14"/>
        <v>0</v>
      </c>
      <c r="AA37" s="35" t="str">
        <f>'BCA Calculator'!S38</f>
        <v/>
      </c>
      <c r="AB37" s="702" t="str">
        <f>'BCA Calculator'!U38</f>
        <v/>
      </c>
      <c r="AC37" s="34" t="str">
        <f t="shared" si="15"/>
        <v xml:space="preserve"> </v>
      </c>
      <c r="AD37" s="34" t="str">
        <f>IFERROR(VLOOKUP(E37,'Data Sheet'!$D$4:$F$150,3,FALSE),"")</f>
        <v/>
      </c>
      <c r="AE37" s="48" t="str">
        <f t="shared" si="0"/>
        <v/>
      </c>
      <c r="AF37" s="48" t="str">
        <f t="shared" si="16"/>
        <v/>
      </c>
      <c r="AG37" s="48" t="str">
        <f t="shared" si="1"/>
        <v/>
      </c>
      <c r="AH37" s="48" t="str">
        <f t="shared" si="2"/>
        <v/>
      </c>
      <c r="AI37" s="45" t="str">
        <f t="shared" si="3"/>
        <v/>
      </c>
      <c r="AJ37" s="45" t="str">
        <f t="shared" si="4"/>
        <v/>
      </c>
      <c r="AK37" s="46" t="str">
        <f t="shared" si="5"/>
        <v/>
      </c>
      <c r="AL37" s="45" t="str">
        <f t="shared" si="17"/>
        <v/>
      </c>
      <c r="AM37" s="45" t="str">
        <f t="shared" si="18"/>
        <v/>
      </c>
      <c r="AN37" s="106" t="str">
        <f t="shared" si="19"/>
        <v/>
      </c>
      <c r="AO37" s="106" t="str">
        <f t="shared" si="20"/>
        <v/>
      </c>
      <c r="AP37" s="106" t="str">
        <f t="shared" si="6"/>
        <v/>
      </c>
      <c r="AQ37" s="106" t="str">
        <f t="shared" si="7"/>
        <v/>
      </c>
      <c r="AR37" s="674"/>
      <c r="AS37" s="54">
        <f t="shared" si="8"/>
        <v>0</v>
      </c>
      <c r="AT37" s="54">
        <f t="shared" si="9"/>
        <v>0</v>
      </c>
      <c r="AU37" s="721" t="str">
        <f t="shared" si="10"/>
        <v/>
      </c>
      <c r="AV37" s="47"/>
      <c r="AW37" s="47"/>
      <c r="AX37" s="694">
        <f t="shared" si="11"/>
        <v>0</v>
      </c>
      <c r="AY37" s="105">
        <f t="shared" si="12"/>
        <v>0</v>
      </c>
      <c r="AZ37" s="105">
        <f t="shared" si="13"/>
        <v>0</v>
      </c>
      <c r="BA37" s="695">
        <f>IFERROR(ROUND('BCA Calculator'!V38,2),0)</f>
        <v>0</v>
      </c>
      <c r="BB37" s="123"/>
      <c r="BC37" s="121"/>
      <c r="BD37" s="121"/>
      <c r="BE37" s="108"/>
      <c r="BF37" s="111" t="str">
        <f>IFERROR(VLOOKUP(E37,'Data Sheet'!$D$4:$G$150,4,FALSE),"")</f>
        <v/>
      </c>
      <c r="BG37" s="109"/>
      <c r="BH37" s="121"/>
      <c r="BI37" s="121"/>
      <c r="BJ37" s="121"/>
      <c r="BK37" s="121"/>
      <c r="BL37" s="121"/>
      <c r="BM37" s="121"/>
      <c r="BN37" s="121"/>
    </row>
    <row r="38" spans="2:66" s="712" customFormat="1" ht="30" customHeight="1" thickBot="1">
      <c r="B38" s="713"/>
      <c r="C38" s="714"/>
      <c r="D38" s="714"/>
      <c r="E38" s="715"/>
      <c r="F38" s="714"/>
      <c r="G38" s="714"/>
      <c r="H38" s="714"/>
      <c r="I38" s="714"/>
      <c r="J38" s="714"/>
      <c r="K38" s="714"/>
      <c r="L38" s="714"/>
      <c r="M38" s="714"/>
      <c r="N38" s="714"/>
      <c r="O38" s="714"/>
      <c r="P38" s="714"/>
      <c r="Q38" s="714"/>
      <c r="R38" s="714"/>
      <c r="S38" s="739" t="s">
        <v>88</v>
      </c>
      <c r="T38" s="740">
        <f>SUM($T$23:$T$37)</f>
        <v>0</v>
      </c>
      <c r="U38" s="741">
        <f>SUM($U$23:$U$37)</f>
        <v>0</v>
      </c>
      <c r="V38" s="714"/>
      <c r="W38" s="714"/>
      <c r="X38" s="714"/>
      <c r="Y38" s="716"/>
      <c r="Z38" s="716"/>
      <c r="AA38" s="716"/>
      <c r="AB38" s="716"/>
      <c r="AC38" s="716"/>
      <c r="AD38" s="716"/>
      <c r="AE38" s="716"/>
      <c r="AF38" s="716"/>
      <c r="AG38" s="716"/>
      <c r="AH38" s="716"/>
      <c r="AI38" s="716"/>
      <c r="AJ38" s="714"/>
      <c r="AK38" s="714"/>
      <c r="AL38" s="714"/>
      <c r="AM38" s="714"/>
      <c r="AN38" s="714"/>
      <c r="AO38" s="717" t="s">
        <v>88</v>
      </c>
      <c r="AP38" s="718">
        <f>SUM(AP23:AP37)</f>
        <v>0</v>
      </c>
      <c r="AQ38" s="718">
        <f>SUM(AQ23:AQ37)</f>
        <v>0</v>
      </c>
      <c r="AR38" s="716"/>
      <c r="AS38" s="716"/>
      <c r="AT38" s="716"/>
      <c r="AU38" s="704">
        <f>SUM($AU$23:$AU$37)</f>
        <v>0</v>
      </c>
      <c r="AV38" s="716"/>
      <c r="AW38" s="705" t="s">
        <v>88</v>
      </c>
      <c r="AX38" s="706">
        <f>SUM(AX23:AX37)</f>
        <v>0</v>
      </c>
      <c r="AY38" s="707">
        <f>SUM(AY23:AY37)</f>
        <v>0</v>
      </c>
      <c r="AZ38" s="707">
        <f>SUM(AZ23:AZ37)</f>
        <v>0</v>
      </c>
      <c r="BA38" s="708" t="str">
        <f>IFERROR((SUM(T23:T37)-AU38)/SUM(SUM(AI23:AI37)*'Data Sheet'!$R$4,SUM(AK23:AK37)*'Data Sheet'!$R$5),"")</f>
        <v/>
      </c>
      <c r="BB38" s="719"/>
      <c r="BE38" s="709"/>
      <c r="BF38" s="710" t="str">
        <f>IFERROR(VLOOKUP(E38,'Data Sheet'!$D$4:$G$150,4,FALSE),"")</f>
        <v/>
      </c>
      <c r="BG38" s="711"/>
    </row>
    <row r="39" spans="2:66" s="117" customFormat="1" ht="15.75" thickBot="1">
      <c r="B39" s="722"/>
      <c r="C39" s="723"/>
      <c r="D39" s="723"/>
      <c r="E39" s="724"/>
      <c r="F39" s="723"/>
      <c r="G39" s="723"/>
      <c r="H39" s="723"/>
      <c r="I39" s="723"/>
      <c r="J39" s="723"/>
      <c r="K39" s="723"/>
      <c r="L39" s="723"/>
      <c r="M39" s="723"/>
      <c r="N39" s="723"/>
      <c r="O39" s="723"/>
      <c r="P39" s="723"/>
      <c r="Q39" s="723"/>
      <c r="R39" s="723"/>
      <c r="S39" s="723"/>
      <c r="T39" s="723"/>
      <c r="U39" s="723"/>
      <c r="V39" s="723"/>
      <c r="W39" s="723"/>
      <c r="X39" s="723"/>
      <c r="Y39" s="725"/>
      <c r="Z39" s="725"/>
      <c r="AA39" s="725"/>
      <c r="AB39" s="725"/>
      <c r="AC39" s="725"/>
      <c r="AD39" s="725"/>
      <c r="AE39" s="725"/>
      <c r="AF39" s="725"/>
      <c r="AG39" s="725"/>
      <c r="AH39" s="725"/>
      <c r="AI39" s="725"/>
      <c r="AJ39" s="725"/>
      <c r="AK39" s="725"/>
      <c r="AL39" s="725"/>
      <c r="AM39" s="725"/>
      <c r="AN39" s="725"/>
      <c r="AO39" s="725"/>
      <c r="AP39" s="725"/>
      <c r="AQ39" s="725"/>
      <c r="AR39" s="725"/>
      <c r="AS39" s="725"/>
      <c r="AT39" s="725"/>
      <c r="AU39" s="725"/>
      <c r="AV39" s="725"/>
      <c r="AW39" s="725"/>
      <c r="AX39" s="725"/>
      <c r="AY39" s="725"/>
      <c r="AZ39" s="725"/>
      <c r="BA39" s="724"/>
      <c r="BB39" s="726"/>
      <c r="BC39" s="116"/>
      <c r="BD39" s="116"/>
      <c r="BE39" s="116"/>
      <c r="BF39" s="116"/>
      <c r="BG39" s="116"/>
      <c r="BH39" s="116"/>
      <c r="BI39" s="116"/>
      <c r="BJ39" s="116"/>
      <c r="BK39" s="116"/>
      <c r="BL39" s="116"/>
      <c r="BM39" s="116"/>
      <c r="BN39" s="116"/>
    </row>
    <row r="44" spans="2:66">
      <c r="B44" s="37"/>
      <c r="C44" s="36"/>
      <c r="D44" s="36"/>
      <c r="E44" s="37"/>
      <c r="F44" s="37"/>
      <c r="G44" s="37"/>
      <c r="H44" s="36"/>
      <c r="I44" s="36"/>
      <c r="J44" s="36"/>
      <c r="K44" s="36"/>
      <c r="L44" s="36"/>
      <c r="M44" s="36"/>
      <c r="N44" s="36"/>
      <c r="O44" s="36"/>
      <c r="P44" s="36"/>
      <c r="Q44" s="36"/>
      <c r="R44" s="36"/>
      <c r="S44" s="36"/>
      <c r="T44" s="36"/>
      <c r="U44" s="36"/>
      <c r="V44" s="36"/>
      <c r="W44" s="36"/>
      <c r="X44" s="36"/>
      <c r="Y44" s="36"/>
      <c r="AJ44" s="36"/>
      <c r="AO44" s="121"/>
      <c r="AP44" s="121"/>
      <c r="AQ44" s="830" t="s">
        <v>89</v>
      </c>
      <c r="AR44" s="830"/>
      <c r="AS44" s="28"/>
      <c r="AT44" s="121"/>
      <c r="AU44" s="121"/>
      <c r="BB44" s="37"/>
      <c r="BC44" s="37"/>
      <c r="BD44" s="37"/>
      <c r="BE44" s="37"/>
      <c r="BF44" s="37"/>
      <c r="BG44" s="37"/>
      <c r="BH44" s="37"/>
      <c r="BI44" s="37"/>
      <c r="BJ44" s="37"/>
      <c r="BK44" s="37"/>
      <c r="BL44" s="37"/>
      <c r="BM44" s="37"/>
      <c r="BN44" s="37"/>
    </row>
    <row r="45" spans="2:66">
      <c r="B45" s="37"/>
      <c r="C45" s="36"/>
      <c r="D45" s="36"/>
      <c r="E45" s="37"/>
      <c r="F45" s="37"/>
      <c r="G45" s="37"/>
      <c r="H45" s="36"/>
      <c r="I45" s="36"/>
      <c r="J45" s="36"/>
      <c r="K45" s="36"/>
      <c r="L45" s="36"/>
      <c r="M45" s="36"/>
      <c r="N45" s="36"/>
      <c r="O45" s="36"/>
      <c r="P45" s="36"/>
      <c r="Q45" s="36"/>
      <c r="R45" s="36"/>
      <c r="S45" s="36"/>
      <c r="T45" s="36"/>
      <c r="U45" s="36"/>
      <c r="V45" s="36"/>
      <c r="W45" s="36"/>
      <c r="X45" s="36"/>
      <c r="Y45" s="36"/>
      <c r="AJ45" s="36"/>
      <c r="AO45" s="121"/>
      <c r="AP45" s="121"/>
      <c r="AQ45" s="696"/>
      <c r="AR45" s="696"/>
      <c r="AS45" s="28"/>
      <c r="AT45" s="121"/>
      <c r="AU45" s="121"/>
      <c r="BB45" s="37"/>
      <c r="BC45" s="37"/>
      <c r="BD45" s="37"/>
      <c r="BE45" s="37"/>
      <c r="BF45" s="37"/>
      <c r="BG45" s="37"/>
      <c r="BH45" s="37"/>
      <c r="BI45" s="37"/>
      <c r="BJ45" s="37"/>
      <c r="BK45" s="37"/>
      <c r="BL45" s="37"/>
      <c r="BM45" s="37"/>
      <c r="BN45" s="37"/>
    </row>
    <row r="46" spans="2:66">
      <c r="B46" s="37"/>
      <c r="C46" s="36"/>
      <c r="D46" s="36"/>
      <c r="E46" s="37"/>
      <c r="F46" s="37"/>
      <c r="G46" s="37"/>
      <c r="H46" s="36"/>
      <c r="I46" s="36"/>
      <c r="J46" s="36"/>
      <c r="K46" s="36"/>
      <c r="L46" s="36"/>
      <c r="M46" s="36"/>
      <c r="N46" s="36"/>
      <c r="O46" s="36"/>
      <c r="P46" s="36"/>
      <c r="Q46" s="36"/>
      <c r="R46" s="36"/>
      <c r="S46" s="36"/>
      <c r="T46" s="36"/>
      <c r="U46" s="36"/>
      <c r="V46" s="36"/>
      <c r="W46" s="36"/>
      <c r="X46" s="36"/>
      <c r="Y46" s="36"/>
      <c r="AJ46" s="36"/>
      <c r="AO46" s="121"/>
      <c r="AP46" s="121"/>
      <c r="AQ46" s="676" t="s">
        <v>90</v>
      </c>
      <c r="AR46" s="677">
        <f>ROUND((AP38*IncentiveRate_kWh)+(AQ38*IncentiveRate_Therm),2)</f>
        <v>0</v>
      </c>
      <c r="AS46" s="727" t="s">
        <v>91</v>
      </c>
      <c r="AT46" s="121"/>
      <c r="AU46" s="121"/>
      <c r="BB46" s="37"/>
      <c r="BC46" s="37"/>
      <c r="BD46" s="37"/>
      <c r="BE46" s="37"/>
      <c r="BF46" s="37"/>
      <c r="BG46" s="37"/>
      <c r="BH46" s="37"/>
      <c r="BI46" s="37"/>
      <c r="BJ46" s="37"/>
      <c r="BK46" s="37"/>
      <c r="BL46" s="37"/>
      <c r="BM46" s="37"/>
      <c r="BN46" s="37"/>
    </row>
    <row r="47" spans="2:66">
      <c r="B47" s="37"/>
      <c r="C47" s="36"/>
      <c r="D47" s="36"/>
      <c r="E47" s="37"/>
      <c r="F47" s="37"/>
      <c r="G47" s="37"/>
      <c r="H47" s="36"/>
      <c r="I47" s="36"/>
      <c r="J47" s="36"/>
      <c r="K47" s="36"/>
      <c r="L47" s="36"/>
      <c r="M47" s="36"/>
      <c r="N47" s="36"/>
      <c r="O47" s="36"/>
      <c r="P47" s="36"/>
      <c r="Q47" s="36"/>
      <c r="R47" s="36"/>
      <c r="S47" s="36"/>
      <c r="T47" s="36"/>
      <c r="U47" s="36"/>
      <c r="V47" s="36"/>
      <c r="W47" s="36"/>
      <c r="X47" s="36"/>
      <c r="Y47" s="36"/>
      <c r="AJ47" s="36"/>
      <c r="AO47" s="121"/>
      <c r="AP47" s="121"/>
      <c r="AQ47" s="676" t="s">
        <v>92</v>
      </c>
      <c r="AR47" s="677">
        <f>SUM(AT23:AT37)</f>
        <v>0</v>
      </c>
      <c r="AS47" s="687" t="s">
        <v>93</v>
      </c>
      <c r="AT47" s="121"/>
      <c r="AU47" s="121"/>
      <c r="BB47" s="37"/>
      <c r="BC47" s="37"/>
      <c r="BD47" s="37"/>
      <c r="BE47" s="37"/>
      <c r="BF47" s="37"/>
      <c r="BG47" s="37"/>
      <c r="BH47" s="37"/>
      <c r="BI47" s="37"/>
      <c r="BJ47" s="37"/>
      <c r="BK47" s="37"/>
      <c r="BL47" s="37"/>
      <c r="BM47" s="37"/>
      <c r="BN47" s="37"/>
    </row>
    <row r="48" spans="2:66">
      <c r="B48" s="37"/>
      <c r="C48" s="36"/>
      <c r="D48" s="36"/>
      <c r="E48" s="37"/>
      <c r="F48" s="37"/>
      <c r="G48" s="37"/>
      <c r="H48" s="36"/>
      <c r="I48" s="36"/>
      <c r="J48" s="36"/>
      <c r="K48" s="36"/>
      <c r="L48" s="36"/>
      <c r="M48" s="36"/>
      <c r="N48" s="36"/>
      <c r="O48" s="36"/>
      <c r="P48" s="36"/>
      <c r="Q48" s="36"/>
      <c r="R48" s="36"/>
      <c r="S48" s="36"/>
      <c r="T48" s="36"/>
      <c r="U48" s="36"/>
      <c r="V48" s="36"/>
      <c r="W48" s="36"/>
      <c r="X48" s="36"/>
      <c r="Y48" s="36"/>
      <c r="AJ48" s="36"/>
      <c r="AO48" s="121"/>
      <c r="AP48" s="121"/>
      <c r="AQ48" s="676" t="s">
        <v>94</v>
      </c>
      <c r="AR48" s="677">
        <f>ROUND(AR53-AR56*0.5,2)</f>
        <v>0</v>
      </c>
      <c r="AS48" s="687" t="s">
        <v>95</v>
      </c>
      <c r="AT48" s="121"/>
      <c r="AU48" s="121"/>
      <c r="BB48" s="37"/>
      <c r="BC48" s="37"/>
      <c r="BD48" s="37"/>
      <c r="BE48" s="37"/>
      <c r="BF48" s="37"/>
      <c r="BG48" s="37"/>
      <c r="BH48" s="37"/>
      <c r="BI48" s="37"/>
      <c r="BJ48" s="37"/>
      <c r="BK48" s="37"/>
      <c r="BL48" s="37"/>
      <c r="BM48" s="37"/>
      <c r="BN48" s="37"/>
    </row>
    <row r="49" spans="41:47">
      <c r="AO49" s="121"/>
      <c r="AP49" s="121"/>
      <c r="AQ49" s="676" t="s">
        <v>96</v>
      </c>
      <c r="AR49" s="677">
        <f>ROUND(AR53-AR56,2)</f>
        <v>0</v>
      </c>
      <c r="AS49" s="687" t="s">
        <v>97</v>
      </c>
      <c r="AT49" s="121"/>
      <c r="AU49" s="121"/>
    </row>
    <row r="50" spans="41:47">
      <c r="AO50" s="121"/>
      <c r="AP50" s="121"/>
      <c r="AQ50" s="28"/>
      <c r="AR50" s="28"/>
      <c r="AS50" s="689" t="s">
        <v>98</v>
      </c>
      <c r="AT50" s="121"/>
      <c r="AU50" s="121"/>
    </row>
    <row r="51" spans="41:47">
      <c r="AO51" s="121"/>
      <c r="AP51" s="121"/>
      <c r="AQ51" s="676" t="s">
        <v>99</v>
      </c>
      <c r="AR51" s="678">
        <f>IF($E$8='Data Sheet'!$B$22,IF(MIN(AR46:AR47,AR49)&lt;0.01,0,MIN(AR46:AR47,AR49)),IF($E$8='Data Sheet'!$B$23,IF(MIN(AR46:AR48)&lt;0.01,0,MIN(AR46:AR48)),0))</f>
        <v>0</v>
      </c>
      <c r="AS51" s="689" t="s">
        <v>100</v>
      </c>
      <c r="AT51" s="121"/>
      <c r="AU51" s="121"/>
    </row>
    <row r="52" spans="41:47">
      <c r="AO52" s="121"/>
      <c r="AP52" s="121"/>
      <c r="AQ52" s="28"/>
      <c r="AR52" s="28"/>
      <c r="AS52" s="39"/>
      <c r="AT52" s="121"/>
      <c r="AU52" s="121"/>
    </row>
    <row r="53" spans="41:47">
      <c r="AO53" s="121"/>
      <c r="AP53" s="121"/>
      <c r="AQ53" s="675" t="s">
        <v>101</v>
      </c>
      <c r="AR53" s="48">
        <f>SUM(AS23:AS37)</f>
        <v>0</v>
      </c>
      <c r="AS53" s="28"/>
      <c r="AT53" s="121"/>
      <c r="AU53" s="121"/>
    </row>
    <row r="54" spans="41:47">
      <c r="AO54" s="121"/>
      <c r="AP54" s="121"/>
      <c r="AQ54" s="675" t="s">
        <v>102</v>
      </c>
      <c r="AR54" s="105">
        <f>AP38</f>
        <v>0</v>
      </c>
      <c r="AS54" s="28"/>
      <c r="AT54" s="121"/>
      <c r="AU54" s="121"/>
    </row>
    <row r="55" spans="41:47">
      <c r="AO55" s="121"/>
      <c r="AP55" s="121"/>
      <c r="AQ55" s="675" t="s">
        <v>103</v>
      </c>
      <c r="AR55" s="105">
        <f>SUM(AK23:AK37)</f>
        <v>0</v>
      </c>
      <c r="AS55" s="28"/>
      <c r="AT55" s="121"/>
      <c r="AU55" s="121"/>
    </row>
    <row r="56" spans="41:47">
      <c r="AO56" s="121"/>
      <c r="AP56" s="121"/>
      <c r="AQ56" s="675" t="s">
        <v>104</v>
      </c>
      <c r="AR56" s="48">
        <f>(AR54*kWhRate)+(AR55*gasRate)</f>
        <v>0</v>
      </c>
      <c r="AS56" s="28"/>
      <c r="AT56" s="121"/>
      <c r="AU56" s="121"/>
    </row>
  </sheetData>
  <sheetProtection algorithmName="SHA-512" hashValue="rMQ8jzHvFa4uT1Fxk81UZsHWtOAqqUFvU61MEgMhgj7WK9ucG53pPwgE75uf5RPiOu0oEKksfL5agQsWIAb6vQ==" saltValue="HnLKeyegGyBvk313Lga7QQ==" spinCount="100000" sheet="1" objects="1" scenarios="1"/>
  <mergeCells count="33">
    <mergeCell ref="B15:B19"/>
    <mergeCell ref="C14:D14"/>
    <mergeCell ref="H11:I11"/>
    <mergeCell ref="H13:I13"/>
    <mergeCell ref="C11:D11"/>
    <mergeCell ref="C12:D12"/>
    <mergeCell ref="C13:D13"/>
    <mergeCell ref="H12:I12"/>
    <mergeCell ref="H14:I14"/>
    <mergeCell ref="AX12:BA12"/>
    <mergeCell ref="AQ44:AR44"/>
    <mergeCell ref="AL21:AM21"/>
    <mergeCell ref="AG21:AH21"/>
    <mergeCell ref="K21:O21"/>
    <mergeCell ref="AX13:BA14"/>
    <mergeCell ref="C21:J21"/>
    <mergeCell ref="AE21:AF21"/>
    <mergeCell ref="C16:D16"/>
    <mergeCell ref="C17:D17"/>
    <mergeCell ref="C19:D19"/>
    <mergeCell ref="BE21:BG21"/>
    <mergeCell ref="P21:U21"/>
    <mergeCell ref="W21:AC21"/>
    <mergeCell ref="AI21:AK21"/>
    <mergeCell ref="AP21:AQ21"/>
    <mergeCell ref="AN21:AO21"/>
    <mergeCell ref="AS21:AU21"/>
    <mergeCell ref="AX21:BA21"/>
    <mergeCell ref="C8:D8"/>
    <mergeCell ref="H9:I9"/>
    <mergeCell ref="H10:I10"/>
    <mergeCell ref="C9:D9"/>
    <mergeCell ref="H8:J8"/>
  </mergeCells>
  <conditionalFormatting sqref="E16">
    <cfRule type="expression" dxfId="24" priority="19">
      <formula>$E$16&gt;0</formula>
    </cfRule>
  </conditionalFormatting>
  <conditionalFormatting sqref="J13">
    <cfRule type="expression" dxfId="23" priority="161">
      <formula>AND(OR($J$9&gt;0,$J$11&gt;0),$T$38&gt;0,$J$13=0)</formula>
    </cfRule>
    <cfRule type="expression" dxfId="22" priority="162">
      <formula>AND(OR($J$9&gt;0,$J$11&gt;0),T38&gt;0,$AR$51=$AR$49,$J$14&lt;&gt;"")</formula>
    </cfRule>
    <cfRule type="expression" dxfId="21" priority="163">
      <formula>AND(OR($J$9&gt;0,$J$11&gt;0),$T$38&gt;0,$AR$51=$AR$47,$J$14&lt;&gt;"")</formula>
    </cfRule>
    <cfRule type="expression" dxfId="20" priority="164">
      <formula>AND(OR($J$9=0,$J$11=0),T38&lt;0,$J$13=0,$J$14&lt;&gt;"")</formula>
    </cfRule>
  </conditionalFormatting>
  <conditionalFormatting sqref="J14">
    <cfRule type="expression" dxfId="19" priority="104">
      <formula>AND($J$14&gt;0,$J$14&lt;1)</formula>
    </cfRule>
    <cfRule type="expression" dxfId="18" priority="105">
      <formula>AND($J$14&gt;=1,$J$14&lt;&gt;"")</formula>
    </cfRule>
  </conditionalFormatting>
  <conditionalFormatting sqref="P14">
    <cfRule type="expression" dxfId="17" priority="143">
      <formula>$J$14&gt;=1</formula>
    </cfRule>
    <cfRule type="expression" dxfId="16" priority="144">
      <formula>$J$14&lt;1</formula>
    </cfRule>
  </conditionalFormatting>
  <conditionalFormatting sqref="Q23:Q37">
    <cfRule type="expression" dxfId="15" priority="41">
      <formula>IF(P23&gt;0,OFFSET(Q23,0,-1)&lt;&gt;"Early Replacement","")</formula>
    </cfRule>
  </conditionalFormatting>
  <conditionalFormatting sqref="S23:S37">
    <cfRule type="expression" dxfId="14" priority="14">
      <formula>$S23="Enter Measure Life"</formula>
    </cfRule>
  </conditionalFormatting>
  <conditionalFormatting sqref="U23:U37">
    <cfRule type="expression" dxfId="13" priority="6">
      <formula>P23="Early Replacement"</formula>
    </cfRule>
    <cfRule type="expression" dxfId="12" priority="7">
      <formula>P23="Additional Equipment"</formula>
    </cfRule>
  </conditionalFormatting>
  <conditionalFormatting sqref="AX23:BA37">
    <cfRule type="expression" dxfId="11" priority="145">
      <formula>AND($AB23&lt;1,$J$14&lt;1)</formula>
    </cfRule>
  </conditionalFormatting>
  <conditionalFormatting sqref="BA23:BA37">
    <cfRule type="expression" dxfId="10" priority="106">
      <formula>OR($T23="",$T23=0)</formula>
    </cfRule>
  </conditionalFormatting>
  <dataValidations count="10">
    <dataValidation type="decimal" allowBlank="1" showInputMessage="1" showErrorMessage="1" errorTitle="Data Entry Error" error="Hours value must be between 0 and 8,760. " sqref="L23:L37 G23:G37" xr:uid="{00000000-0002-0000-0100-000001000000}">
      <formula1>0</formula1>
      <formula2>8760</formula2>
    </dataValidation>
    <dataValidation type="list" allowBlank="1" showInputMessage="1" showErrorMessage="1" sqref="P23:P37" xr:uid="{00000000-0002-0000-0100-000002000000}">
      <formula1>Replacement_Reason</formula1>
    </dataValidation>
    <dataValidation type="list" allowBlank="1" showInputMessage="1" showErrorMessage="1" sqref="Q23:Q37" xr:uid="{00000000-0002-0000-0100-000004000000}">
      <formula1>Condition</formula1>
    </dataValidation>
    <dataValidation type="textLength" operator="greaterThanOrEqual" allowBlank="1" showInputMessage="1" showErrorMessage="1" errorTitle="Account ID" error="Ensure 15 character Account ID was copied" sqref="BI23" xr:uid="{00000000-0002-0000-0100-000005000000}">
      <formula1>15</formula1>
    </dataValidation>
    <dataValidation type="textLength" operator="greaterThanOrEqual" allowBlank="1" showInputMessage="1" showErrorMessage="1" errorTitle="Project ID" error="Ensure 15 character Project ID was copied" sqref="BJ23" xr:uid="{00000000-0002-0000-0100-000006000000}">
      <formula1>15</formula1>
    </dataValidation>
    <dataValidation type="decimal" allowBlank="1" showInputMessage="1" showErrorMessage="1" errorTitle="Please insert a valid number" error="Please insert a valid number" sqref="M23:O37 H23:J37" xr:uid="{00000000-0002-0000-0100-000007000000}">
      <formula1>-1000000000000</formula1>
      <formula2>1000000000000</formula2>
    </dataValidation>
    <dataValidation type="list" allowBlank="1" showInputMessage="1" showErrorMessage="1" sqref="D23:D37" xr:uid="{00000000-0002-0000-0100-000008000000}">
      <formula1>Measure_Description</formula1>
    </dataValidation>
    <dataValidation type="whole" allowBlank="1" showInputMessage="1" showErrorMessage="1" error="Equipment age must be input as a whole number_x000a_" sqref="R23:R37" xr:uid="{7DB3BE79-FEC4-4108-92B1-8E65FBE601BC}">
      <formula1>0</formula1>
      <formula2>100</formula2>
    </dataValidation>
    <dataValidation type="decimal" operator="lessThanOrEqual" allowBlank="1" showInputMessage="1" showErrorMessage="1" errorTitle="Data Entry Error" error="Incremental Cost must be equal to or less than Total Project Cost. " sqref="U23:U37" xr:uid="{00000000-0002-0000-0100-000003000000}">
      <formula1>T23</formula1>
    </dataValidation>
    <dataValidation type="list" allowBlank="1" showInputMessage="1" showErrorMessage="1" sqref="E23:E37" xr:uid="{00000000-0002-0000-0100-000009000000}">
      <formula1>INDIRECT(SUBSTITUTE(D23," ","_"))</formula1>
    </dataValidation>
  </dataValidations>
  <pageMargins left="0.7" right="0.7" top="0.75" bottom="0.75" header="0.3" footer="0.3"/>
  <pageSetup orientation="portrait" horizontalDpi="1200" verticalDpi="1200"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00000000}">
          <x14:formula1>
            <xm:f>'Data Sheet'!$B$22:$B$23</xm:f>
          </x14:formula1>
          <xm:sqref>E8</xm:sqref>
        </x14:dataValidation>
        <x14:dataValidation type="list" allowBlank="1" showInputMessage="1" showErrorMessage="1" xr:uid="{00000000-0002-0000-0100-00000B000000}">
          <x14:formula1>
            <xm:f>'Data Sheet'!$N$4:$N$7</xm:f>
          </x14:formula1>
          <xm:sqref>BK23</xm:sqref>
        </x14:dataValidation>
        <x14:dataValidation type="list" allowBlank="1" showInputMessage="1" showErrorMessage="1" xr:uid="{39B81394-29A8-45CF-A37C-B16D6538BEA7}">
          <x14:formula1>
            <xm:f>'Data Sheet'!$P$4:$P$5</xm:f>
          </x14:formula1>
          <xm:sqref>E9</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2:CH2220"/>
  <sheetViews>
    <sheetView topLeftCell="A3" zoomScale="70" zoomScaleNormal="70" workbookViewId="0">
      <selection activeCell="D6" sqref="D6:G6"/>
    </sheetView>
  </sheetViews>
  <sheetFormatPr defaultColWidth="9.140625" defaultRowHeight="15"/>
  <cols>
    <col min="1" max="1" width="4.5703125" style="1" customWidth="1"/>
    <col min="2" max="2" width="57.85546875" style="1" bestFit="1" customWidth="1"/>
    <col min="3" max="3" width="44.42578125" style="1" bestFit="1" customWidth="1"/>
    <col min="4" max="4" width="46.42578125" style="1" bestFit="1" customWidth="1"/>
    <col min="5" max="5" width="20.5703125" style="1" bestFit="1" customWidth="1"/>
    <col min="6" max="6" width="13.42578125" style="1" bestFit="1" customWidth="1"/>
    <col min="7" max="7" width="28.42578125" style="1" customWidth="1"/>
    <col min="8" max="8" width="4.5703125" style="1" customWidth="1"/>
    <col min="9" max="9" width="35.140625" style="2" bestFit="1" customWidth="1"/>
    <col min="10" max="10" width="44" style="2" bestFit="1" customWidth="1"/>
    <col min="11" max="11" width="17.140625" style="2" bestFit="1" customWidth="1"/>
    <col min="12" max="12" width="24.85546875" style="2" bestFit="1" customWidth="1"/>
    <col min="13" max="13" width="17.140625" style="2" bestFit="1" customWidth="1"/>
    <col min="14" max="14" width="15.85546875" style="2" bestFit="1" customWidth="1"/>
    <col min="15" max="15" width="11.5703125" style="2" bestFit="1" customWidth="1"/>
    <col min="16" max="16" width="15.7109375" style="2" bestFit="1" customWidth="1"/>
    <col min="17" max="19" width="20.42578125" style="2" bestFit="1" customWidth="1"/>
    <col min="20" max="20" width="17.42578125" style="2" bestFit="1" customWidth="1"/>
    <col min="21" max="21" width="25.5703125" style="2" bestFit="1" customWidth="1"/>
    <col min="22" max="22" width="17.42578125" style="2" bestFit="1" customWidth="1"/>
    <col min="23" max="23" width="14.42578125" style="2" bestFit="1" customWidth="1"/>
    <col min="24" max="24" width="16.28515625" style="2" bestFit="1" customWidth="1"/>
    <col min="25" max="25" width="14.42578125" style="2" bestFit="1" customWidth="1"/>
    <col min="26" max="28" width="12.42578125" style="2" bestFit="1" customWidth="1"/>
    <col min="29" max="31" width="9.42578125" style="2" bestFit="1" customWidth="1"/>
    <col min="32" max="34" width="11" style="2" bestFit="1" customWidth="1"/>
    <col min="35" max="37" width="15.42578125" style="2" bestFit="1" customWidth="1"/>
    <col min="38" max="40" width="38.42578125" style="2" bestFit="1" customWidth="1"/>
    <col min="41" max="43" width="16.5703125" style="2" bestFit="1" customWidth="1"/>
    <col min="44" max="46" width="43.42578125" style="2" bestFit="1" customWidth="1"/>
    <col min="47" max="53" width="9.140625" style="2"/>
    <col min="54" max="54" width="12.5703125" style="511" customWidth="1"/>
    <col min="55" max="55" width="16.42578125" style="511" customWidth="1"/>
    <col min="56" max="56" width="20.140625" style="511" bestFit="1" customWidth="1"/>
    <col min="57" max="57" width="19.42578125" style="511" bestFit="1" customWidth="1"/>
    <col min="58" max="59" width="11.42578125" style="511" customWidth="1"/>
    <col min="60" max="60" width="9.140625" style="1"/>
    <col min="61" max="61" width="25.42578125" style="2" bestFit="1" customWidth="1"/>
    <col min="62" max="62" width="24.42578125" style="2" bestFit="1" customWidth="1"/>
    <col min="63" max="63" width="20.42578125" style="2" bestFit="1" customWidth="1"/>
    <col min="64" max="64" width="19.42578125" style="2" bestFit="1" customWidth="1"/>
    <col min="65" max="65" width="38.42578125" style="2" bestFit="1" customWidth="1"/>
    <col min="66" max="67" width="20.42578125" style="2" bestFit="1" customWidth="1"/>
    <col min="68" max="68" width="38.42578125" style="2" bestFit="1" customWidth="1"/>
    <col min="69" max="69" width="20.42578125" style="2" bestFit="1" customWidth="1"/>
    <col min="70" max="72" width="15.42578125" style="2" bestFit="1" customWidth="1"/>
    <col min="73" max="73" width="43.42578125" style="2" bestFit="1" customWidth="1"/>
    <col min="74" max="74" width="15.42578125" style="2" bestFit="1" customWidth="1"/>
    <col min="75" max="76" width="20.42578125" style="2" bestFit="1" customWidth="1"/>
    <col min="77" max="77" width="38.42578125" style="2" bestFit="1" customWidth="1"/>
    <col min="78" max="78" width="20.42578125" style="2" bestFit="1" customWidth="1"/>
    <col min="79" max="79" width="20.42578125" style="2" customWidth="1"/>
    <col min="80" max="80" width="43.42578125" style="2" bestFit="1" customWidth="1"/>
    <col min="81" max="83" width="20.42578125" style="2" bestFit="1" customWidth="1"/>
    <col min="84" max="84" width="15.42578125" style="2" bestFit="1" customWidth="1"/>
    <col min="85" max="86" width="20.42578125" style="2" bestFit="1" customWidth="1"/>
    <col min="87" max="16384" width="9.140625" style="1"/>
  </cols>
  <sheetData>
    <row r="2" spans="2:86" ht="15.75" thickBot="1">
      <c r="K2" s="517" t="s">
        <v>105</v>
      </c>
    </row>
    <row r="3" spans="2:86" ht="15.75" thickBot="1">
      <c r="B3" s="519" t="s">
        <v>106</v>
      </c>
      <c r="C3" s="90" t="s">
        <v>107</v>
      </c>
      <c r="D3" s="91" t="s">
        <v>108</v>
      </c>
      <c r="E3" s="92" t="s">
        <v>109</v>
      </c>
      <c r="F3" s="92" t="s">
        <v>63</v>
      </c>
      <c r="G3" s="93" t="s">
        <v>110</v>
      </c>
      <c r="I3" s="3" t="s">
        <v>49</v>
      </c>
      <c r="J3" s="3" t="s">
        <v>111</v>
      </c>
      <c r="K3" s="518" t="s">
        <v>112</v>
      </c>
      <c r="L3" s="3" t="s">
        <v>113</v>
      </c>
      <c r="N3" s="3" t="s">
        <v>114</v>
      </c>
      <c r="P3" s="152" t="s">
        <v>115</v>
      </c>
      <c r="R3" s="152" t="s">
        <v>116</v>
      </c>
      <c r="S3" s="152" t="s">
        <v>117</v>
      </c>
      <c r="U3" s="844" t="s">
        <v>118</v>
      </c>
      <c r="V3" s="846"/>
      <c r="X3" s="844" t="s">
        <v>119</v>
      </c>
      <c r="Y3" s="845"/>
      <c r="Z3" s="845"/>
      <c r="AA3" s="846"/>
    </row>
    <row r="4" spans="2:86">
      <c r="B4" s="520" t="s">
        <v>120</v>
      </c>
      <c r="C4" s="533" t="s">
        <v>121</v>
      </c>
      <c r="D4" s="77" t="s">
        <v>122</v>
      </c>
      <c r="E4" s="56" t="s">
        <v>123</v>
      </c>
      <c r="F4" s="56">
        <v>2</v>
      </c>
      <c r="G4" s="57" t="s">
        <v>124</v>
      </c>
      <c r="I4" s="6" t="s">
        <v>125</v>
      </c>
      <c r="J4" s="6" t="s">
        <v>126</v>
      </c>
      <c r="K4" s="518" t="s">
        <v>127</v>
      </c>
      <c r="L4" s="6">
        <v>0.2</v>
      </c>
      <c r="N4" s="6" t="s">
        <v>128</v>
      </c>
      <c r="P4" s="52" t="s">
        <v>129</v>
      </c>
      <c r="R4" s="153">
        <f>kWhRate</f>
        <v>0.1</v>
      </c>
      <c r="S4" s="52" t="s">
        <v>130</v>
      </c>
      <c r="U4" s="156">
        <v>0.2</v>
      </c>
      <c r="V4" s="52" t="s">
        <v>131</v>
      </c>
      <c r="X4" s="52" t="s">
        <v>132</v>
      </c>
      <c r="Y4" s="52" t="s">
        <v>133</v>
      </c>
      <c r="Z4" s="52" t="s">
        <v>134</v>
      </c>
      <c r="AA4" s="52" t="s">
        <v>135</v>
      </c>
    </row>
    <row r="5" spans="2:86" ht="15.75" thickBot="1">
      <c r="B5" s="520" t="s">
        <v>136</v>
      </c>
      <c r="C5" s="534"/>
      <c r="D5" s="78" t="s">
        <v>137</v>
      </c>
      <c r="E5" s="69" t="s">
        <v>123</v>
      </c>
      <c r="F5" s="69">
        <v>2</v>
      </c>
      <c r="G5" s="70" t="s">
        <v>124</v>
      </c>
      <c r="I5" s="6" t="s">
        <v>138</v>
      </c>
      <c r="J5" s="6" t="s">
        <v>139</v>
      </c>
      <c r="K5" s="518" t="s">
        <v>140</v>
      </c>
      <c r="N5" s="6" t="s">
        <v>141</v>
      </c>
      <c r="P5" s="52" t="s">
        <v>142</v>
      </c>
      <c r="R5" s="153">
        <f>gasRate</f>
        <v>1</v>
      </c>
      <c r="S5" s="52" t="s">
        <v>143</v>
      </c>
      <c r="U5" s="156">
        <v>1.5</v>
      </c>
      <c r="V5" s="52" t="s">
        <v>144</v>
      </c>
      <c r="X5" s="52" t="s">
        <v>145</v>
      </c>
      <c r="Y5" s="52">
        <v>0.98</v>
      </c>
      <c r="Z5" s="52">
        <v>0.96</v>
      </c>
      <c r="AA5" s="52">
        <v>0.98</v>
      </c>
    </row>
    <row r="6" spans="2:86">
      <c r="B6" s="520" t="s">
        <v>146</v>
      </c>
      <c r="C6" s="849" t="s">
        <v>120</v>
      </c>
      <c r="D6" s="770" t="s">
        <v>147</v>
      </c>
      <c r="E6" s="771">
        <v>8</v>
      </c>
      <c r="F6" s="772">
        <v>1</v>
      </c>
      <c r="G6" s="773" t="s">
        <v>124</v>
      </c>
      <c r="I6" s="6" t="s">
        <v>148</v>
      </c>
      <c r="J6" s="6" t="s">
        <v>149</v>
      </c>
      <c r="K6" s="518" t="s">
        <v>150</v>
      </c>
      <c r="N6" s="6" t="s">
        <v>151</v>
      </c>
      <c r="X6" s="52" t="s">
        <v>152</v>
      </c>
      <c r="Y6" s="52">
        <v>0.73</v>
      </c>
      <c r="Z6" s="52">
        <v>0.92</v>
      </c>
      <c r="AA6" s="52">
        <v>0.85</v>
      </c>
    </row>
    <row r="7" spans="2:86">
      <c r="B7" s="520" t="s">
        <v>153</v>
      </c>
      <c r="C7" s="850"/>
      <c r="D7" s="83" t="s">
        <v>154</v>
      </c>
      <c r="E7" s="76">
        <v>10</v>
      </c>
      <c r="F7" s="535">
        <v>1</v>
      </c>
      <c r="G7" s="58" t="s">
        <v>124</v>
      </c>
      <c r="I7" s="6" t="s">
        <v>155</v>
      </c>
      <c r="K7" s="518" t="s">
        <v>156</v>
      </c>
      <c r="N7" s="6" t="s">
        <v>157</v>
      </c>
      <c r="P7" s="152" t="s">
        <v>158</v>
      </c>
      <c r="R7" s="152" t="s">
        <v>159</v>
      </c>
      <c r="U7" s="526" t="s">
        <v>160</v>
      </c>
      <c r="X7" s="52"/>
      <c r="Y7" s="52"/>
      <c r="Z7" s="52"/>
      <c r="AA7" s="52"/>
    </row>
    <row r="8" spans="2:86">
      <c r="B8" s="520" t="s">
        <v>161</v>
      </c>
      <c r="C8" s="850"/>
      <c r="D8" s="83" t="s">
        <v>162</v>
      </c>
      <c r="E8" s="76">
        <v>15</v>
      </c>
      <c r="F8" s="535">
        <v>1</v>
      </c>
      <c r="G8" s="58" t="s">
        <v>124</v>
      </c>
      <c r="I8" s="518" t="s">
        <v>163</v>
      </c>
      <c r="K8" s="518" t="s">
        <v>164</v>
      </c>
      <c r="P8" s="154" t="s">
        <v>152</v>
      </c>
      <c r="R8" s="52" t="s">
        <v>131</v>
      </c>
      <c r="U8" s="154" t="s">
        <v>165</v>
      </c>
      <c r="X8" s="52" t="str">
        <f>P8</f>
        <v xml:space="preserve">C&amp;I Custom </v>
      </c>
      <c r="Y8" s="52">
        <f>VLOOKUP($X$8,$X$5:$AA$6,2,FALSE)</f>
        <v>0.73</v>
      </c>
      <c r="Z8" s="52">
        <f>VLOOKUP($X$8,$X$5:$AA$6,3,FALSE)</f>
        <v>0.92</v>
      </c>
      <c r="AA8" s="52">
        <f>VLOOKUP($X$8,$X$5:$AA$6,4,FALSE)</f>
        <v>0.85</v>
      </c>
    </row>
    <row r="9" spans="2:86">
      <c r="B9" s="520" t="s">
        <v>166</v>
      </c>
      <c r="C9" s="850"/>
      <c r="D9" s="83" t="s">
        <v>167</v>
      </c>
      <c r="E9" s="76">
        <v>14</v>
      </c>
      <c r="F9" s="535">
        <v>1</v>
      </c>
      <c r="G9" s="58" t="s">
        <v>124</v>
      </c>
      <c r="K9" s="518" t="s">
        <v>168</v>
      </c>
      <c r="R9" s="52" t="s">
        <v>144</v>
      </c>
    </row>
    <row r="10" spans="2:86">
      <c r="B10" s="520" t="s">
        <v>169</v>
      </c>
      <c r="C10" s="850"/>
      <c r="D10" s="83" t="s">
        <v>170</v>
      </c>
      <c r="E10" s="76">
        <v>12</v>
      </c>
      <c r="F10" s="535">
        <v>1</v>
      </c>
      <c r="G10" s="58" t="s">
        <v>124</v>
      </c>
      <c r="K10" s="518" t="s">
        <v>171</v>
      </c>
    </row>
    <row r="11" spans="2:86">
      <c r="B11" s="520" t="s">
        <v>172</v>
      </c>
      <c r="C11" s="850"/>
      <c r="D11" s="83" t="s">
        <v>173</v>
      </c>
      <c r="E11" s="76" t="s">
        <v>123</v>
      </c>
      <c r="F11" s="535">
        <v>2</v>
      </c>
      <c r="G11" s="58" t="s">
        <v>124</v>
      </c>
      <c r="BB11" s="511">
        <v>1</v>
      </c>
      <c r="BC11" s="511">
        <v>2</v>
      </c>
      <c r="BD11" s="511">
        <v>3</v>
      </c>
      <c r="BE11" s="511">
        <v>4</v>
      </c>
      <c r="BF11" s="511">
        <v>5</v>
      </c>
      <c r="BG11" s="511">
        <v>6</v>
      </c>
    </row>
    <row r="12" spans="2:86">
      <c r="B12" s="520" t="s">
        <v>121</v>
      </c>
      <c r="C12" s="850"/>
      <c r="D12" s="83" t="s">
        <v>174</v>
      </c>
      <c r="E12" s="76" t="s">
        <v>123</v>
      </c>
      <c r="F12" s="535">
        <v>2</v>
      </c>
      <c r="G12" s="58" t="s">
        <v>124</v>
      </c>
      <c r="I12" s="847" t="s">
        <v>175</v>
      </c>
      <c r="J12" s="848"/>
      <c r="K12" s="151" t="s">
        <v>176</v>
      </c>
      <c r="L12" s="151" t="s">
        <v>176</v>
      </c>
      <c r="M12" s="151" t="s">
        <v>176</v>
      </c>
      <c r="N12" s="151" t="s">
        <v>140</v>
      </c>
      <c r="O12" s="151" t="s">
        <v>140</v>
      </c>
      <c r="P12" s="151" t="s">
        <v>140</v>
      </c>
      <c r="Q12" s="151" t="s">
        <v>177</v>
      </c>
      <c r="R12" s="151" t="s">
        <v>177</v>
      </c>
      <c r="S12" s="151" t="s">
        <v>177</v>
      </c>
      <c r="T12" s="151" t="s">
        <v>178</v>
      </c>
      <c r="U12" s="151" t="s">
        <v>178</v>
      </c>
      <c r="V12" s="151" t="s">
        <v>178</v>
      </c>
      <c r="W12" s="151" t="s">
        <v>179</v>
      </c>
      <c r="X12" s="151" t="s">
        <v>179</v>
      </c>
      <c r="Y12" s="151" t="s">
        <v>179</v>
      </c>
      <c r="Z12" s="151" t="s">
        <v>180</v>
      </c>
      <c r="AA12" s="151" t="s">
        <v>180</v>
      </c>
      <c r="AB12" s="151" t="s">
        <v>180</v>
      </c>
      <c r="AC12" s="151" t="s">
        <v>181</v>
      </c>
      <c r="AD12" s="151" t="s">
        <v>181</v>
      </c>
      <c r="AE12" s="151" t="s">
        <v>181</v>
      </c>
      <c r="AF12" s="151" t="s">
        <v>182</v>
      </c>
      <c r="AG12" s="151" t="s">
        <v>182</v>
      </c>
      <c r="AH12" s="151" t="s">
        <v>182</v>
      </c>
      <c r="AI12" s="151" t="s">
        <v>183</v>
      </c>
      <c r="AJ12" s="151" t="s">
        <v>183</v>
      </c>
      <c r="AK12" s="151" t="s">
        <v>183</v>
      </c>
      <c r="AL12" s="3" t="s">
        <v>184</v>
      </c>
      <c r="AM12" s="3" t="s">
        <v>184</v>
      </c>
      <c r="AN12" s="3" t="s">
        <v>184</v>
      </c>
      <c r="AO12" s="3" t="s">
        <v>185</v>
      </c>
      <c r="AP12" s="3" t="s">
        <v>185</v>
      </c>
      <c r="AQ12" s="3" t="s">
        <v>185</v>
      </c>
      <c r="AR12" s="3" t="s">
        <v>186</v>
      </c>
      <c r="AS12" s="3" t="s">
        <v>186</v>
      </c>
      <c r="AT12" s="3" t="s">
        <v>186</v>
      </c>
      <c r="BB12" s="512" t="s">
        <v>187</v>
      </c>
      <c r="BC12" s="512" t="s">
        <v>188</v>
      </c>
      <c r="BD12" s="512" t="s">
        <v>189</v>
      </c>
      <c r="BE12" s="513" t="s">
        <v>190</v>
      </c>
      <c r="BF12" s="512" t="s">
        <v>191</v>
      </c>
      <c r="BG12" s="512" t="s">
        <v>192</v>
      </c>
      <c r="BI12" s="152" t="s">
        <v>193</v>
      </c>
      <c r="BJ12" s="152" t="s">
        <v>194</v>
      </c>
      <c r="BK12" s="152" t="s">
        <v>195</v>
      </c>
      <c r="BL12" s="152" t="s">
        <v>196</v>
      </c>
      <c r="BM12" s="152" t="s">
        <v>197</v>
      </c>
      <c r="BN12" s="152" t="s">
        <v>198</v>
      </c>
      <c r="BO12" s="152" t="s">
        <v>199</v>
      </c>
      <c r="BP12" s="152" t="s">
        <v>200</v>
      </c>
      <c r="BQ12" s="152" t="s">
        <v>201</v>
      </c>
      <c r="BR12" s="152" t="s">
        <v>202</v>
      </c>
      <c r="BS12" s="152" t="s">
        <v>203</v>
      </c>
      <c r="BT12" s="152" t="s">
        <v>204</v>
      </c>
      <c r="BU12" s="152" t="s">
        <v>205</v>
      </c>
      <c r="BV12" s="152" t="s">
        <v>206</v>
      </c>
      <c r="BW12" s="152" t="s">
        <v>207</v>
      </c>
      <c r="BX12" s="152" t="s">
        <v>208</v>
      </c>
      <c r="BY12" s="152" t="s">
        <v>209</v>
      </c>
      <c r="BZ12" s="152" t="s">
        <v>210</v>
      </c>
      <c r="CA12" s="152" t="s">
        <v>211</v>
      </c>
      <c r="CB12" s="152" t="s">
        <v>212</v>
      </c>
      <c r="CC12" s="152" t="s">
        <v>213</v>
      </c>
      <c r="CD12" s="152" t="s">
        <v>214</v>
      </c>
      <c r="CE12" s="152" t="s">
        <v>215</v>
      </c>
      <c r="CF12" s="152" t="s">
        <v>216</v>
      </c>
      <c r="CG12" s="152" t="s">
        <v>217</v>
      </c>
      <c r="CH12" s="152" t="s">
        <v>163</v>
      </c>
    </row>
    <row r="13" spans="2:86">
      <c r="B13" s="520" t="s">
        <v>218</v>
      </c>
      <c r="C13" s="850"/>
      <c r="D13" s="83" t="s">
        <v>219</v>
      </c>
      <c r="E13" s="76">
        <v>15</v>
      </c>
      <c r="F13" s="535">
        <v>1</v>
      </c>
      <c r="G13" s="58" t="s">
        <v>124</v>
      </c>
      <c r="I13" s="3" t="s">
        <v>220</v>
      </c>
      <c r="J13" s="3" t="s">
        <v>221</v>
      </c>
      <c r="K13" s="3" t="s">
        <v>222</v>
      </c>
      <c r="L13" s="3" t="s">
        <v>223</v>
      </c>
      <c r="M13" s="3" t="s">
        <v>224</v>
      </c>
      <c r="N13" s="3" t="s">
        <v>222</v>
      </c>
      <c r="O13" s="3" t="s">
        <v>223</v>
      </c>
      <c r="P13" s="3" t="s">
        <v>224</v>
      </c>
      <c r="Q13" s="3" t="s">
        <v>222</v>
      </c>
      <c r="R13" s="3" t="s">
        <v>223</v>
      </c>
      <c r="S13" s="3" t="s">
        <v>224</v>
      </c>
      <c r="T13" s="3" t="s">
        <v>222</v>
      </c>
      <c r="U13" s="3" t="s">
        <v>223</v>
      </c>
      <c r="V13" s="3" t="s">
        <v>224</v>
      </c>
      <c r="W13" s="3" t="s">
        <v>222</v>
      </c>
      <c r="X13" s="3" t="s">
        <v>223</v>
      </c>
      <c r="Y13" s="3" t="s">
        <v>224</v>
      </c>
      <c r="Z13" s="3" t="s">
        <v>222</v>
      </c>
      <c r="AA13" s="3" t="s">
        <v>223</v>
      </c>
      <c r="AB13" s="3" t="s">
        <v>224</v>
      </c>
      <c r="AC13" s="3" t="s">
        <v>222</v>
      </c>
      <c r="AD13" s="3" t="s">
        <v>223</v>
      </c>
      <c r="AE13" s="3" t="s">
        <v>224</v>
      </c>
      <c r="AF13" s="3" t="s">
        <v>222</v>
      </c>
      <c r="AG13" s="3" t="s">
        <v>223</v>
      </c>
      <c r="AH13" s="3" t="s">
        <v>224</v>
      </c>
      <c r="AI13" s="3" t="s">
        <v>222</v>
      </c>
      <c r="AJ13" s="3" t="s">
        <v>223</v>
      </c>
      <c r="AK13" s="151" t="s">
        <v>224</v>
      </c>
      <c r="AL13" s="3" t="s">
        <v>222</v>
      </c>
      <c r="AM13" s="3" t="s">
        <v>223</v>
      </c>
      <c r="AN13" s="3" t="s">
        <v>224</v>
      </c>
      <c r="AO13" s="3" t="s">
        <v>222</v>
      </c>
      <c r="AP13" s="3" t="s">
        <v>223</v>
      </c>
      <c r="AQ13" s="151" t="s">
        <v>224</v>
      </c>
      <c r="AR13" s="3" t="s">
        <v>222</v>
      </c>
      <c r="AS13" s="3" t="s">
        <v>223</v>
      </c>
      <c r="AT13" s="3" t="s">
        <v>224</v>
      </c>
      <c r="BB13" s="514">
        <v>12201</v>
      </c>
      <c r="BC13" s="514" t="s">
        <v>225</v>
      </c>
      <c r="BD13" s="514" t="s">
        <v>225</v>
      </c>
      <c r="BE13" s="514" t="s">
        <v>225</v>
      </c>
      <c r="BF13" s="514">
        <v>42.614849999999997</v>
      </c>
      <c r="BG13" s="514">
        <v>-73.97081</v>
      </c>
      <c r="BI13" s="154" t="s">
        <v>176</v>
      </c>
      <c r="BJ13" s="154" t="s">
        <v>176</v>
      </c>
      <c r="BK13" s="154" t="s">
        <v>176</v>
      </c>
      <c r="BL13" s="154" t="s">
        <v>180</v>
      </c>
      <c r="BM13" s="154" t="s">
        <v>184</v>
      </c>
      <c r="BN13" s="154" t="s">
        <v>176</v>
      </c>
      <c r="BO13" s="154" t="s">
        <v>176</v>
      </c>
      <c r="BP13" s="154" t="s">
        <v>176</v>
      </c>
      <c r="BQ13" s="154" t="s">
        <v>176</v>
      </c>
      <c r="BR13" s="154" t="s">
        <v>180</v>
      </c>
      <c r="BS13" s="154" t="s">
        <v>180</v>
      </c>
      <c r="BT13" s="154" t="s">
        <v>180</v>
      </c>
      <c r="BU13" s="154" t="s">
        <v>180</v>
      </c>
      <c r="BV13" s="154" t="s">
        <v>180</v>
      </c>
      <c r="BW13" s="154" t="s">
        <v>176</v>
      </c>
      <c r="BX13" s="154" t="s">
        <v>176</v>
      </c>
      <c r="BY13" s="154" t="s">
        <v>184</v>
      </c>
      <c r="BZ13" s="154" t="s">
        <v>176</v>
      </c>
      <c r="CA13" s="154" t="s">
        <v>176</v>
      </c>
      <c r="CB13" s="592" t="s">
        <v>186</v>
      </c>
      <c r="CC13" s="154" t="s">
        <v>176</v>
      </c>
      <c r="CD13" s="154" t="s">
        <v>176</v>
      </c>
      <c r="CE13" s="154" t="s">
        <v>176</v>
      </c>
      <c r="CF13" s="154" t="s">
        <v>180</v>
      </c>
      <c r="CG13" s="154" t="s">
        <v>176</v>
      </c>
      <c r="CH13" s="154" t="s">
        <v>176</v>
      </c>
    </row>
    <row r="14" spans="2:86" ht="15.75" thickBot="1">
      <c r="B14" s="520" t="s">
        <v>164</v>
      </c>
      <c r="C14" s="851"/>
      <c r="D14" s="83" t="s">
        <v>226</v>
      </c>
      <c r="E14" s="76">
        <v>15</v>
      </c>
      <c r="F14" s="535">
        <v>1</v>
      </c>
      <c r="G14" s="58" t="s">
        <v>124</v>
      </c>
      <c r="I14" s="6" t="s">
        <v>193</v>
      </c>
      <c r="J14" s="52" t="s">
        <v>225</v>
      </c>
      <c r="K14" s="4">
        <v>0.1</v>
      </c>
      <c r="L14" s="4">
        <v>0.2</v>
      </c>
      <c r="M14" s="4">
        <v>-3.1E-2</v>
      </c>
      <c r="N14" s="4">
        <v>-0.38800000000000001</v>
      </c>
      <c r="O14" s="4">
        <v>0.2</v>
      </c>
      <c r="P14" s="4">
        <v>0</v>
      </c>
      <c r="Q14" s="4">
        <v>-0.53600000000000003</v>
      </c>
      <c r="R14" s="4">
        <v>0.2</v>
      </c>
      <c r="S14" s="4">
        <v>0</v>
      </c>
      <c r="T14" s="4">
        <v>-0.64400000000000002</v>
      </c>
      <c r="U14" s="4">
        <v>0</v>
      </c>
      <c r="V14" s="4">
        <v>0</v>
      </c>
      <c r="W14" s="4">
        <v>0</v>
      </c>
      <c r="X14" s="4">
        <v>0</v>
      </c>
      <c r="Y14" s="4">
        <v>-3.2000000000000001E-2</v>
      </c>
      <c r="Z14" s="4">
        <v>0</v>
      </c>
      <c r="AA14" s="4">
        <v>0</v>
      </c>
      <c r="AB14" s="4">
        <v>0</v>
      </c>
      <c r="AC14" s="4">
        <v>0</v>
      </c>
      <c r="AD14" s="4">
        <v>0</v>
      </c>
      <c r="AE14" s="4">
        <v>0</v>
      </c>
      <c r="AF14" s="4">
        <v>0</v>
      </c>
      <c r="AG14" s="4">
        <v>0</v>
      </c>
      <c r="AH14" s="4">
        <v>0</v>
      </c>
      <c r="AI14" s="4">
        <v>0</v>
      </c>
      <c r="AJ14" s="4">
        <v>0</v>
      </c>
      <c r="AK14" s="5">
        <v>0</v>
      </c>
      <c r="AL14" s="4">
        <v>0</v>
      </c>
      <c r="AM14" s="4">
        <v>0</v>
      </c>
      <c r="AN14" s="4">
        <v>0</v>
      </c>
      <c r="AO14" s="4">
        <v>0</v>
      </c>
      <c r="AP14" s="4">
        <v>0</v>
      </c>
      <c r="AQ14" s="5">
        <v>0</v>
      </c>
      <c r="AR14" s="4">
        <v>0</v>
      </c>
      <c r="AS14" s="4">
        <v>0</v>
      </c>
      <c r="AT14" s="4">
        <v>0</v>
      </c>
      <c r="BB14" s="514">
        <v>13901</v>
      </c>
      <c r="BC14" s="514" t="s">
        <v>227</v>
      </c>
      <c r="BD14" s="514" t="s">
        <v>227</v>
      </c>
      <c r="BE14" s="514" t="s">
        <v>227</v>
      </c>
      <c r="BF14" s="514">
        <v>42.142569999999999</v>
      </c>
      <c r="BG14" s="514">
        <v>-75.887829999999994</v>
      </c>
      <c r="BI14" s="154" t="s">
        <v>140</v>
      </c>
      <c r="BJ14" s="154" t="s">
        <v>140</v>
      </c>
      <c r="BK14" s="154" t="s">
        <v>140</v>
      </c>
      <c r="BL14" s="154" t="s">
        <v>181</v>
      </c>
      <c r="BM14" s="154" t="s">
        <v>185</v>
      </c>
      <c r="BN14" s="154" t="s">
        <v>140</v>
      </c>
      <c r="BO14" s="154" t="s">
        <v>140</v>
      </c>
      <c r="BP14" s="154" t="s">
        <v>140</v>
      </c>
      <c r="BQ14" s="154" t="s">
        <v>140</v>
      </c>
      <c r="BR14" s="154" t="s">
        <v>181</v>
      </c>
      <c r="BS14" s="154" t="s">
        <v>181</v>
      </c>
      <c r="BT14" s="154" t="s">
        <v>181</v>
      </c>
      <c r="BU14" s="154" t="s">
        <v>181</v>
      </c>
      <c r="BV14" s="154" t="s">
        <v>181</v>
      </c>
      <c r="BW14" s="154" t="s">
        <v>140</v>
      </c>
      <c r="BX14" s="154" t="s">
        <v>140</v>
      </c>
      <c r="BY14" s="154" t="s">
        <v>185</v>
      </c>
      <c r="BZ14" s="154" t="s">
        <v>140</v>
      </c>
      <c r="CA14" s="154" t="s">
        <v>140</v>
      </c>
      <c r="CB14" s="592" t="s">
        <v>183</v>
      </c>
      <c r="CC14" s="154" t="s">
        <v>140</v>
      </c>
      <c r="CD14" s="154" t="s">
        <v>140</v>
      </c>
      <c r="CE14" s="154" t="s">
        <v>140</v>
      </c>
      <c r="CF14" s="154" t="s">
        <v>181</v>
      </c>
      <c r="CG14" s="154" t="s">
        <v>140</v>
      </c>
      <c r="CH14" s="154" t="s">
        <v>140</v>
      </c>
    </row>
    <row r="15" spans="2:86">
      <c r="B15" s="520" t="s">
        <v>228</v>
      </c>
      <c r="C15" s="849" t="s">
        <v>136</v>
      </c>
      <c r="D15" s="77" t="s">
        <v>229</v>
      </c>
      <c r="E15" s="56">
        <v>8</v>
      </c>
      <c r="F15" s="56">
        <v>1</v>
      </c>
      <c r="G15" s="94" t="s">
        <v>124</v>
      </c>
      <c r="I15" s="6" t="s">
        <v>193</v>
      </c>
      <c r="J15" s="52" t="s">
        <v>227</v>
      </c>
      <c r="K15" s="4">
        <v>0.09</v>
      </c>
      <c r="L15" s="4">
        <v>0.2</v>
      </c>
      <c r="M15" s="4">
        <v>-3.5999999999999997E-2</v>
      </c>
      <c r="N15" s="4">
        <v>-0.44400000000000001</v>
      </c>
      <c r="O15" s="4">
        <v>0.2</v>
      </c>
      <c r="P15" s="4">
        <v>0</v>
      </c>
      <c r="Q15" s="4">
        <v>-0.67600000000000005</v>
      </c>
      <c r="R15" s="4">
        <v>0.2</v>
      </c>
      <c r="S15" s="4">
        <v>0</v>
      </c>
      <c r="T15" s="4">
        <v>-0.77800000000000002</v>
      </c>
      <c r="U15" s="4">
        <v>0</v>
      </c>
      <c r="V15" s="4">
        <v>0</v>
      </c>
      <c r="W15" s="4">
        <v>0</v>
      </c>
      <c r="X15" s="4">
        <v>0</v>
      </c>
      <c r="Y15" s="4">
        <v>-3.5999999999999997E-2</v>
      </c>
      <c r="Z15" s="4">
        <v>0</v>
      </c>
      <c r="AA15" s="4">
        <v>0</v>
      </c>
      <c r="AB15" s="4">
        <v>0</v>
      </c>
      <c r="AC15" s="4">
        <v>0</v>
      </c>
      <c r="AD15" s="4">
        <v>0</v>
      </c>
      <c r="AE15" s="4">
        <v>0</v>
      </c>
      <c r="AF15" s="4">
        <v>0</v>
      </c>
      <c r="AG15" s="4">
        <v>0</v>
      </c>
      <c r="AH15" s="4">
        <v>0</v>
      </c>
      <c r="AI15" s="4">
        <v>0</v>
      </c>
      <c r="AJ15" s="4">
        <v>0</v>
      </c>
      <c r="AK15" s="5">
        <v>0</v>
      </c>
      <c r="AL15" s="4">
        <v>0</v>
      </c>
      <c r="AM15" s="4">
        <v>0</v>
      </c>
      <c r="AN15" s="4">
        <v>0</v>
      </c>
      <c r="AO15" s="4">
        <v>0</v>
      </c>
      <c r="AP15" s="4">
        <v>0</v>
      </c>
      <c r="AQ15" s="5">
        <v>0</v>
      </c>
      <c r="AR15" s="4">
        <v>0</v>
      </c>
      <c r="AS15" s="4">
        <v>0</v>
      </c>
      <c r="AT15" s="4">
        <v>0</v>
      </c>
      <c r="BB15" s="514">
        <v>14201</v>
      </c>
      <c r="BC15" s="514" t="s">
        <v>230</v>
      </c>
      <c r="BD15" s="514" t="s">
        <v>230</v>
      </c>
      <c r="BE15" s="514" t="s">
        <v>230</v>
      </c>
      <c r="BF15" s="514">
        <v>42.8964</v>
      </c>
      <c r="BG15" s="514">
        <v>-78.885149999999996</v>
      </c>
      <c r="BI15" s="154" t="s">
        <v>177</v>
      </c>
      <c r="BJ15" s="154" t="s">
        <v>177</v>
      </c>
      <c r="BK15" s="154" t="s">
        <v>177</v>
      </c>
      <c r="BL15" s="154" t="s">
        <v>182</v>
      </c>
      <c r="BM15" s="154" t="s">
        <v>183</v>
      </c>
      <c r="BN15" s="154" t="s">
        <v>177</v>
      </c>
      <c r="BO15" s="154" t="s">
        <v>177</v>
      </c>
      <c r="BP15" s="154" t="s">
        <v>177</v>
      </c>
      <c r="BQ15" s="154" t="s">
        <v>177</v>
      </c>
      <c r="BR15" s="154" t="s">
        <v>182</v>
      </c>
      <c r="BS15" s="154" t="s">
        <v>182</v>
      </c>
      <c r="BT15" s="154" t="s">
        <v>182</v>
      </c>
      <c r="BU15" s="154" t="s">
        <v>182</v>
      </c>
      <c r="BV15" s="154" t="s">
        <v>182</v>
      </c>
      <c r="BW15" s="154" t="s">
        <v>177</v>
      </c>
      <c r="BX15" s="154" t="s">
        <v>177</v>
      </c>
      <c r="BY15" s="154" t="s">
        <v>183</v>
      </c>
      <c r="BZ15" s="154" t="s">
        <v>177</v>
      </c>
      <c r="CA15" s="154" t="s">
        <v>177</v>
      </c>
      <c r="CC15" s="154" t="s">
        <v>177</v>
      </c>
      <c r="CD15" s="154" t="s">
        <v>177</v>
      </c>
      <c r="CE15" s="154" t="s">
        <v>177</v>
      </c>
      <c r="CF15" s="154" t="s">
        <v>182</v>
      </c>
      <c r="CG15" s="154" t="s">
        <v>177</v>
      </c>
      <c r="CH15" s="154" t="s">
        <v>177</v>
      </c>
    </row>
    <row r="16" spans="2:86">
      <c r="B16" s="520" t="s">
        <v>231</v>
      </c>
      <c r="C16" s="850"/>
      <c r="D16" s="80" t="s">
        <v>232</v>
      </c>
      <c r="E16" s="52">
        <v>14</v>
      </c>
      <c r="F16" s="52">
        <v>1</v>
      </c>
      <c r="G16" s="61" t="s">
        <v>124</v>
      </c>
      <c r="I16" s="6" t="s">
        <v>193</v>
      </c>
      <c r="J16" s="52" t="s">
        <v>230</v>
      </c>
      <c r="K16" s="4">
        <v>0.1</v>
      </c>
      <c r="L16" s="4">
        <v>0.2</v>
      </c>
      <c r="M16" s="4">
        <v>-3.4000000000000002E-2</v>
      </c>
      <c r="N16" s="4">
        <v>-0.40500000000000003</v>
      </c>
      <c r="O16" s="4">
        <v>0.2</v>
      </c>
      <c r="P16" s="4">
        <v>0</v>
      </c>
      <c r="Q16" s="4">
        <v>-0.64500000000000002</v>
      </c>
      <c r="R16" s="4">
        <v>0.2</v>
      </c>
      <c r="S16" s="4">
        <v>0</v>
      </c>
      <c r="T16" s="4">
        <v>-0.75700000000000001</v>
      </c>
      <c r="U16" s="4">
        <v>0</v>
      </c>
      <c r="V16" s="4">
        <v>0</v>
      </c>
      <c r="W16" s="4">
        <v>0</v>
      </c>
      <c r="X16" s="4">
        <v>0</v>
      </c>
      <c r="Y16" s="4">
        <v>-3.5999999999999997E-2</v>
      </c>
      <c r="Z16" s="4">
        <v>0</v>
      </c>
      <c r="AA16" s="4">
        <v>0</v>
      </c>
      <c r="AB16" s="4">
        <v>0</v>
      </c>
      <c r="AC16" s="4">
        <v>0</v>
      </c>
      <c r="AD16" s="4">
        <v>0</v>
      </c>
      <c r="AE16" s="4">
        <v>0</v>
      </c>
      <c r="AF16" s="4">
        <v>0</v>
      </c>
      <c r="AG16" s="4">
        <v>0</v>
      </c>
      <c r="AH16" s="4">
        <v>0</v>
      </c>
      <c r="AI16" s="4">
        <v>0</v>
      </c>
      <c r="AJ16" s="4">
        <v>0</v>
      </c>
      <c r="AK16" s="5">
        <v>0</v>
      </c>
      <c r="AL16" s="4">
        <v>0</v>
      </c>
      <c r="AM16" s="4">
        <v>0</v>
      </c>
      <c r="AN16" s="4">
        <v>0</v>
      </c>
      <c r="AO16" s="4">
        <v>0</v>
      </c>
      <c r="AP16" s="4">
        <v>0</v>
      </c>
      <c r="AQ16" s="5">
        <v>0</v>
      </c>
      <c r="AR16" s="4">
        <v>0</v>
      </c>
      <c r="AS16" s="4">
        <v>0</v>
      </c>
      <c r="AT16" s="4">
        <v>0</v>
      </c>
      <c r="BB16" s="514">
        <v>13662</v>
      </c>
      <c r="BC16" s="514" t="s">
        <v>233</v>
      </c>
      <c r="BD16" s="514" t="s">
        <v>233</v>
      </c>
      <c r="BE16" s="514" t="s">
        <v>233</v>
      </c>
      <c r="BF16" s="514">
        <v>44.93721</v>
      </c>
      <c r="BG16" s="514">
        <v>-74.876930000000002</v>
      </c>
      <c r="BI16" s="154" t="s">
        <v>178</v>
      </c>
      <c r="BJ16" s="154" t="s">
        <v>178</v>
      </c>
      <c r="BK16" s="154" t="s">
        <v>178</v>
      </c>
      <c r="BL16" s="154" t="s">
        <v>183</v>
      </c>
      <c r="BN16" s="154" t="s">
        <v>178</v>
      </c>
      <c r="BO16" s="154" t="s">
        <v>178</v>
      </c>
      <c r="BP16" s="154" t="s">
        <v>178</v>
      </c>
      <c r="BQ16" s="154" t="s">
        <v>178</v>
      </c>
      <c r="BR16" s="154" t="s">
        <v>183</v>
      </c>
      <c r="BS16" s="154" t="s">
        <v>183</v>
      </c>
      <c r="BT16" s="154" t="s">
        <v>183</v>
      </c>
      <c r="BU16" s="154" t="s">
        <v>183</v>
      </c>
      <c r="BV16" s="154" t="s">
        <v>183</v>
      </c>
      <c r="BW16" s="154" t="s">
        <v>178</v>
      </c>
      <c r="BX16" s="154" t="s">
        <v>178</v>
      </c>
      <c r="BZ16" s="154" t="s">
        <v>178</v>
      </c>
      <c r="CA16" s="154" t="s">
        <v>178</v>
      </c>
      <c r="CC16" s="154" t="s">
        <v>178</v>
      </c>
      <c r="CD16" s="154" t="s">
        <v>178</v>
      </c>
      <c r="CE16" s="154" t="s">
        <v>178</v>
      </c>
      <c r="CF16" s="154" t="s">
        <v>183</v>
      </c>
      <c r="CG16" s="154" t="s">
        <v>178</v>
      </c>
      <c r="CH16" s="154" t="s">
        <v>178</v>
      </c>
    </row>
    <row r="17" spans="2:86">
      <c r="C17" s="850"/>
      <c r="D17" s="81" t="s">
        <v>234</v>
      </c>
      <c r="E17" s="76">
        <v>10</v>
      </c>
      <c r="F17" s="76">
        <v>1</v>
      </c>
      <c r="G17" s="72" t="s">
        <v>124</v>
      </c>
      <c r="I17" s="6" t="s">
        <v>193</v>
      </c>
      <c r="J17" s="52" t="s">
        <v>233</v>
      </c>
      <c r="K17" s="4">
        <v>0.09</v>
      </c>
      <c r="L17" s="4">
        <v>0.2</v>
      </c>
      <c r="M17" s="4">
        <v>-4.1000000000000002E-2</v>
      </c>
      <c r="N17" s="4">
        <v>-0.49099999999999999</v>
      </c>
      <c r="O17" s="4">
        <v>0.2</v>
      </c>
      <c r="P17" s="4">
        <v>0</v>
      </c>
      <c r="Q17" s="4">
        <v>-0.65300000000000002</v>
      </c>
      <c r="R17" s="4">
        <v>0.2</v>
      </c>
      <c r="S17" s="4">
        <v>0</v>
      </c>
      <c r="T17" s="4">
        <v>-0.76400000000000001</v>
      </c>
      <c r="U17" s="4">
        <v>0</v>
      </c>
      <c r="V17" s="4">
        <v>0</v>
      </c>
      <c r="W17" s="4">
        <v>0</v>
      </c>
      <c r="X17" s="4">
        <v>0</v>
      </c>
      <c r="Y17" s="4">
        <v>-3.6999999999999998E-2</v>
      </c>
      <c r="Z17" s="4">
        <v>0</v>
      </c>
      <c r="AA17" s="4">
        <v>0</v>
      </c>
      <c r="AB17" s="4">
        <v>0</v>
      </c>
      <c r="AC17" s="4">
        <v>0</v>
      </c>
      <c r="AD17" s="4">
        <v>0</v>
      </c>
      <c r="AE17" s="4">
        <v>0</v>
      </c>
      <c r="AF17" s="4">
        <v>0</v>
      </c>
      <c r="AG17" s="4">
        <v>0</v>
      </c>
      <c r="AH17" s="4">
        <v>0</v>
      </c>
      <c r="AI17" s="4">
        <v>0</v>
      </c>
      <c r="AJ17" s="4">
        <v>0</v>
      </c>
      <c r="AK17" s="5">
        <v>0</v>
      </c>
      <c r="AL17" s="4">
        <v>0</v>
      </c>
      <c r="AM17" s="4">
        <v>0</v>
      </c>
      <c r="AN17" s="4">
        <v>0</v>
      </c>
      <c r="AO17" s="4">
        <v>0</v>
      </c>
      <c r="AP17" s="4">
        <v>0</v>
      </c>
      <c r="AQ17" s="5">
        <v>0</v>
      </c>
      <c r="AR17" s="4">
        <v>0</v>
      </c>
      <c r="AS17" s="4">
        <v>0</v>
      </c>
      <c r="AT17" s="4">
        <v>0</v>
      </c>
      <c r="BB17" s="514">
        <v>10048</v>
      </c>
      <c r="BC17" s="514" t="s">
        <v>235</v>
      </c>
      <c r="BD17" s="514" t="s">
        <v>236</v>
      </c>
      <c r="BE17" s="514" t="s">
        <v>236</v>
      </c>
      <c r="BF17" s="514">
        <v>40.71208</v>
      </c>
      <c r="BG17" s="514">
        <v>-74.012270000000001</v>
      </c>
      <c r="BI17" s="154" t="s">
        <v>179</v>
      </c>
      <c r="BJ17" s="154" t="s">
        <v>179</v>
      </c>
      <c r="BK17" s="154" t="s">
        <v>179</v>
      </c>
      <c r="BN17" s="154" t="s">
        <v>179</v>
      </c>
      <c r="BO17" s="154" t="s">
        <v>179</v>
      </c>
      <c r="BP17" s="154" t="s">
        <v>179</v>
      </c>
      <c r="BQ17" s="154" t="s">
        <v>179</v>
      </c>
      <c r="BW17" s="154" t="s">
        <v>179</v>
      </c>
      <c r="BX17" s="154" t="s">
        <v>179</v>
      </c>
      <c r="BZ17" s="154" t="s">
        <v>179</v>
      </c>
      <c r="CA17" s="154" t="s">
        <v>179</v>
      </c>
      <c r="CC17" s="154" t="s">
        <v>179</v>
      </c>
      <c r="CD17" s="154" t="s">
        <v>179</v>
      </c>
      <c r="CE17" s="154" t="s">
        <v>179</v>
      </c>
      <c r="CG17" s="154" t="s">
        <v>179</v>
      </c>
      <c r="CH17" s="154" t="s">
        <v>179</v>
      </c>
    </row>
    <row r="18" spans="2:86">
      <c r="C18" s="850"/>
      <c r="D18" s="81" t="s">
        <v>237</v>
      </c>
      <c r="E18" s="76">
        <v>15</v>
      </c>
      <c r="F18" s="76">
        <v>1</v>
      </c>
      <c r="G18" s="72" t="s">
        <v>124</v>
      </c>
      <c r="I18" s="6" t="s">
        <v>193</v>
      </c>
      <c r="J18" s="52" t="s">
        <v>236</v>
      </c>
      <c r="K18" s="4">
        <v>0.16</v>
      </c>
      <c r="L18" s="4">
        <v>0.2</v>
      </c>
      <c r="M18" s="4">
        <v>-2.1000000000000001E-2</v>
      </c>
      <c r="N18" s="4">
        <v>-5.1999999999999998E-2</v>
      </c>
      <c r="O18" s="4">
        <v>0.2</v>
      </c>
      <c r="P18" s="4">
        <v>0</v>
      </c>
      <c r="Q18" s="4">
        <v>-0.24299999999999999</v>
      </c>
      <c r="R18" s="4">
        <v>0.2</v>
      </c>
      <c r="S18" s="4">
        <v>0</v>
      </c>
      <c r="T18" s="4">
        <v>-0.4</v>
      </c>
      <c r="U18" s="4">
        <v>0</v>
      </c>
      <c r="V18" s="4">
        <v>0</v>
      </c>
      <c r="W18" s="4">
        <v>0</v>
      </c>
      <c r="X18" s="4">
        <v>0</v>
      </c>
      <c r="Y18" s="4">
        <v>-0.02</v>
      </c>
      <c r="Z18" s="4">
        <v>0</v>
      </c>
      <c r="AA18" s="4">
        <v>0</v>
      </c>
      <c r="AB18" s="4">
        <v>0</v>
      </c>
      <c r="AC18" s="4">
        <v>0</v>
      </c>
      <c r="AD18" s="4">
        <v>0</v>
      </c>
      <c r="AE18" s="4">
        <v>0</v>
      </c>
      <c r="AF18" s="4">
        <v>0</v>
      </c>
      <c r="AG18" s="4">
        <v>0</v>
      </c>
      <c r="AH18" s="4">
        <v>0</v>
      </c>
      <c r="AI18" s="4">
        <v>0</v>
      </c>
      <c r="AJ18" s="4">
        <v>0</v>
      </c>
      <c r="AK18" s="5">
        <v>0</v>
      </c>
      <c r="AL18" s="4">
        <v>0</v>
      </c>
      <c r="AM18" s="4">
        <v>0</v>
      </c>
      <c r="AN18" s="4">
        <v>0</v>
      </c>
      <c r="AO18" s="4">
        <v>0</v>
      </c>
      <c r="AP18" s="4">
        <v>0</v>
      </c>
      <c r="AQ18" s="5">
        <v>0</v>
      </c>
      <c r="AR18" s="4">
        <v>0</v>
      </c>
      <c r="AS18" s="4">
        <v>0</v>
      </c>
      <c r="AT18" s="4">
        <v>0</v>
      </c>
      <c r="BB18" s="514">
        <v>13201</v>
      </c>
      <c r="BC18" s="514" t="s">
        <v>238</v>
      </c>
      <c r="BD18" s="514" t="s">
        <v>238</v>
      </c>
      <c r="BE18" s="514" t="s">
        <v>238</v>
      </c>
      <c r="BF18" s="514">
        <v>43.021430000000002</v>
      </c>
      <c r="BG18" s="514">
        <v>-76.197699999999998</v>
      </c>
      <c r="BI18" s="154" t="s">
        <v>183</v>
      </c>
      <c r="BJ18" s="154" t="s">
        <v>183</v>
      </c>
      <c r="BK18" s="154" t="s">
        <v>183</v>
      </c>
      <c r="BN18" s="154" t="s">
        <v>183</v>
      </c>
      <c r="BO18" s="154" t="s">
        <v>183</v>
      </c>
      <c r="BP18" s="154" t="s">
        <v>183</v>
      </c>
      <c r="BQ18" s="154" t="s">
        <v>183</v>
      </c>
      <c r="BW18" s="154" t="s">
        <v>183</v>
      </c>
      <c r="BX18" s="154" t="s">
        <v>183</v>
      </c>
      <c r="BZ18" s="154" t="s">
        <v>183</v>
      </c>
      <c r="CA18" s="154" t="s">
        <v>183</v>
      </c>
      <c r="CC18" s="154" t="s">
        <v>183</v>
      </c>
      <c r="CD18" s="154" t="s">
        <v>183</v>
      </c>
      <c r="CE18" s="154" t="s">
        <v>183</v>
      </c>
      <c r="CG18" s="154" t="s">
        <v>183</v>
      </c>
      <c r="CH18" s="154" t="s">
        <v>183</v>
      </c>
    </row>
    <row r="19" spans="2:86">
      <c r="C19" s="850"/>
      <c r="D19" s="81" t="s">
        <v>239</v>
      </c>
      <c r="E19" s="76">
        <v>20</v>
      </c>
      <c r="F19" s="76">
        <v>1</v>
      </c>
      <c r="G19" s="72" t="s">
        <v>124</v>
      </c>
      <c r="I19" s="6" t="s">
        <v>193</v>
      </c>
      <c r="J19" s="52" t="s">
        <v>240</v>
      </c>
      <c r="K19" s="4">
        <v>0.13</v>
      </c>
      <c r="L19" s="4">
        <v>0.2</v>
      </c>
      <c r="M19" s="4">
        <v>-2.5999999999999999E-2</v>
      </c>
      <c r="N19" s="4">
        <v>-0.36099999999999999</v>
      </c>
      <c r="O19" s="4">
        <v>0.2</v>
      </c>
      <c r="P19" s="4">
        <v>0</v>
      </c>
      <c r="Q19" s="4">
        <v>-0.57799999999999996</v>
      </c>
      <c r="R19" s="4">
        <v>0.2</v>
      </c>
      <c r="S19" s="4">
        <v>0</v>
      </c>
      <c r="T19" s="4">
        <v>-0.7</v>
      </c>
      <c r="U19" s="4">
        <v>0</v>
      </c>
      <c r="V19" s="4">
        <v>0</v>
      </c>
      <c r="W19" s="4">
        <v>0</v>
      </c>
      <c r="X19" s="4">
        <v>0</v>
      </c>
      <c r="Y19" s="4">
        <v>-3.4000000000000002E-2</v>
      </c>
      <c r="Z19" s="4">
        <v>0</v>
      </c>
      <c r="AA19" s="4">
        <v>0</v>
      </c>
      <c r="AB19" s="4">
        <v>0</v>
      </c>
      <c r="AC19" s="4">
        <v>0</v>
      </c>
      <c r="AD19" s="4">
        <v>0</v>
      </c>
      <c r="AE19" s="4">
        <v>0</v>
      </c>
      <c r="AF19" s="4">
        <v>0</v>
      </c>
      <c r="AG19" s="4">
        <v>0</v>
      </c>
      <c r="AH19" s="4">
        <v>0</v>
      </c>
      <c r="AI19" s="4">
        <v>0</v>
      </c>
      <c r="AJ19" s="4">
        <v>0</v>
      </c>
      <c r="AK19" s="5">
        <v>0</v>
      </c>
      <c r="AL19" s="4">
        <v>0</v>
      </c>
      <c r="AM19" s="4">
        <v>0</v>
      </c>
      <c r="AN19" s="4">
        <v>0</v>
      </c>
      <c r="AO19" s="4">
        <v>0</v>
      </c>
      <c r="AP19" s="4">
        <v>0</v>
      </c>
      <c r="AQ19" s="5">
        <v>0</v>
      </c>
      <c r="AR19" s="4">
        <v>0</v>
      </c>
      <c r="AS19" s="4">
        <v>0</v>
      </c>
      <c r="AT19" s="4">
        <v>0</v>
      </c>
      <c r="BB19" s="514" t="s">
        <v>241</v>
      </c>
      <c r="BC19" s="514" t="s">
        <v>242</v>
      </c>
      <c r="BD19" s="514" t="s">
        <v>236</v>
      </c>
      <c r="BE19" s="514" t="s">
        <v>236</v>
      </c>
      <c r="BF19" s="514">
        <v>40.922319999999999</v>
      </c>
      <c r="BG19" s="514">
        <v>-72.637069999999994</v>
      </c>
    </row>
    <row r="20" spans="2:86">
      <c r="C20" s="850"/>
      <c r="D20" s="81" t="s">
        <v>243</v>
      </c>
      <c r="E20" s="76">
        <v>10</v>
      </c>
      <c r="F20" s="76">
        <v>1</v>
      </c>
      <c r="G20" s="72" t="s">
        <v>124</v>
      </c>
      <c r="I20" s="6" t="s">
        <v>193</v>
      </c>
      <c r="J20" s="52" t="s">
        <v>238</v>
      </c>
      <c r="K20" s="4">
        <v>0.11</v>
      </c>
      <c r="L20" s="4">
        <v>0.2</v>
      </c>
      <c r="M20" s="4">
        <v>-2.9000000000000001E-2</v>
      </c>
      <c r="N20" s="4">
        <v>-0.36399999999999999</v>
      </c>
      <c r="O20" s="4">
        <v>0.2</v>
      </c>
      <c r="P20" s="4">
        <v>0</v>
      </c>
      <c r="Q20" s="4">
        <v>-0.48099999999999998</v>
      </c>
      <c r="R20" s="4">
        <v>0.2</v>
      </c>
      <c r="S20" s="4">
        <v>0</v>
      </c>
      <c r="T20" s="4">
        <v>-0.61</v>
      </c>
      <c r="U20" s="4">
        <v>0</v>
      </c>
      <c r="V20" s="4">
        <v>0</v>
      </c>
      <c r="W20" s="4">
        <v>0</v>
      </c>
      <c r="X20" s="4">
        <v>0</v>
      </c>
      <c r="Y20" s="4">
        <v>-2.9000000000000001E-2</v>
      </c>
      <c r="Z20" s="4">
        <v>0</v>
      </c>
      <c r="AA20" s="4">
        <v>0</v>
      </c>
      <c r="AB20" s="4">
        <v>0</v>
      </c>
      <c r="AC20" s="4">
        <v>0</v>
      </c>
      <c r="AD20" s="4">
        <v>0</v>
      </c>
      <c r="AE20" s="4">
        <v>0</v>
      </c>
      <c r="AF20" s="4">
        <v>0</v>
      </c>
      <c r="AG20" s="4">
        <v>0</v>
      </c>
      <c r="AH20" s="4">
        <v>0</v>
      </c>
      <c r="AI20" s="4">
        <v>0</v>
      </c>
      <c r="AJ20" s="4">
        <v>0</v>
      </c>
      <c r="AK20" s="5">
        <v>0</v>
      </c>
      <c r="AL20" s="4">
        <v>0</v>
      </c>
      <c r="AM20" s="4">
        <v>0</v>
      </c>
      <c r="AN20" s="4">
        <v>0</v>
      </c>
      <c r="AO20" s="4">
        <v>0</v>
      </c>
      <c r="AP20" s="4">
        <v>0</v>
      </c>
      <c r="AQ20" s="5">
        <v>0</v>
      </c>
      <c r="AR20" s="4">
        <v>0</v>
      </c>
      <c r="AS20" s="4">
        <v>0</v>
      </c>
      <c r="AT20" s="4">
        <v>0</v>
      </c>
      <c r="BB20" s="514" t="s">
        <v>244</v>
      </c>
      <c r="BC20" s="514" t="s">
        <v>242</v>
      </c>
      <c r="BD20" s="514" t="s">
        <v>236</v>
      </c>
      <c r="BE20" s="514" t="s">
        <v>236</v>
      </c>
      <c r="BF20" s="514">
        <v>40.922319999999999</v>
      </c>
      <c r="BG20" s="514">
        <v>-72.637069999999994</v>
      </c>
      <c r="BJ20" s="515"/>
      <c r="BK20" s="154" t="s">
        <v>176</v>
      </c>
      <c r="BL20" s="154" t="s">
        <v>140</v>
      </c>
      <c r="BM20" s="154" t="s">
        <v>177</v>
      </c>
      <c r="BN20" s="154" t="s">
        <v>178</v>
      </c>
      <c r="BO20" s="154" t="s">
        <v>179</v>
      </c>
      <c r="BP20" s="154" t="s">
        <v>184</v>
      </c>
      <c r="BQ20" s="154" t="s">
        <v>185</v>
      </c>
      <c r="BR20" s="154" t="s">
        <v>180</v>
      </c>
      <c r="BS20" s="154" t="s">
        <v>181</v>
      </c>
      <c r="BT20" s="154" t="s">
        <v>182</v>
      </c>
      <c r="BU20" s="154" t="s">
        <v>186</v>
      </c>
      <c r="BV20" s="154" t="s">
        <v>183</v>
      </c>
      <c r="BX20" s="516" t="s">
        <v>245</v>
      </c>
    </row>
    <row r="21" spans="2:86">
      <c r="B21" s="519" t="s">
        <v>246</v>
      </c>
      <c r="C21" s="850"/>
      <c r="D21" s="81" t="s">
        <v>247</v>
      </c>
      <c r="E21" s="76">
        <v>12</v>
      </c>
      <c r="F21" s="76">
        <v>1</v>
      </c>
      <c r="G21" s="72" t="s">
        <v>124</v>
      </c>
      <c r="I21" s="6" t="s">
        <v>194</v>
      </c>
      <c r="J21" s="52" t="s">
        <v>225</v>
      </c>
      <c r="K21" s="4">
        <v>4.3999999999999997E-2</v>
      </c>
      <c r="L21" s="4">
        <v>0.2</v>
      </c>
      <c r="M21" s="4">
        <v>-3.2000000000000001E-2</v>
      </c>
      <c r="N21" s="4">
        <v>-0.377</v>
      </c>
      <c r="O21" s="4">
        <v>0.2</v>
      </c>
      <c r="P21" s="4">
        <v>0</v>
      </c>
      <c r="Q21" s="4">
        <v>-0.63</v>
      </c>
      <c r="R21" s="4">
        <v>0.2</v>
      </c>
      <c r="S21" s="4">
        <v>0</v>
      </c>
      <c r="T21" s="4">
        <v>-0.69899999999999995</v>
      </c>
      <c r="U21" s="4">
        <v>0</v>
      </c>
      <c r="V21" s="4">
        <v>0</v>
      </c>
      <c r="W21" s="4">
        <v>0</v>
      </c>
      <c r="X21" s="4">
        <v>0</v>
      </c>
      <c r="Y21" s="4">
        <v>-3.2000000000000001E-2</v>
      </c>
      <c r="Z21" s="4">
        <v>0</v>
      </c>
      <c r="AA21" s="4">
        <v>0</v>
      </c>
      <c r="AB21" s="4">
        <v>0</v>
      </c>
      <c r="AC21" s="4">
        <v>0</v>
      </c>
      <c r="AD21" s="4">
        <v>0</v>
      </c>
      <c r="AE21" s="4">
        <v>0</v>
      </c>
      <c r="AF21" s="4">
        <v>0</v>
      </c>
      <c r="AG21" s="4">
        <v>0</v>
      </c>
      <c r="AH21" s="4">
        <v>0</v>
      </c>
      <c r="AI21" s="4">
        <v>0</v>
      </c>
      <c r="AJ21" s="4">
        <v>0</v>
      </c>
      <c r="AK21" s="5">
        <v>0</v>
      </c>
      <c r="AL21" s="4">
        <v>0</v>
      </c>
      <c r="AM21" s="4">
        <v>0</v>
      </c>
      <c r="AN21" s="4">
        <v>0</v>
      </c>
      <c r="AO21" s="4">
        <v>0</v>
      </c>
      <c r="AP21" s="4">
        <v>0</v>
      </c>
      <c r="AQ21" s="5">
        <v>0</v>
      </c>
      <c r="AR21" s="4">
        <v>0</v>
      </c>
      <c r="AS21" s="4">
        <v>0</v>
      </c>
      <c r="AT21" s="4">
        <v>0</v>
      </c>
      <c r="BB21" s="514">
        <v>10001</v>
      </c>
      <c r="BC21" s="514" t="s">
        <v>235</v>
      </c>
      <c r="BD21" s="514" t="s">
        <v>236</v>
      </c>
      <c r="BE21" s="514" t="s">
        <v>236</v>
      </c>
      <c r="BF21" s="514">
        <v>40.75074</v>
      </c>
      <c r="BG21" s="514">
        <v>-73.996530000000007</v>
      </c>
      <c r="BI21" s="152">
        <v>1</v>
      </c>
      <c r="BJ21" s="152" t="s">
        <v>193</v>
      </c>
      <c r="BK21" s="154" t="s">
        <v>248</v>
      </c>
      <c r="BL21" s="154" t="s">
        <v>248</v>
      </c>
      <c r="BM21" s="154" t="s">
        <v>248</v>
      </c>
      <c r="BN21" s="154" t="s">
        <v>248</v>
      </c>
      <c r="BO21" s="154" t="s">
        <v>248</v>
      </c>
      <c r="BP21" s="154"/>
      <c r="BQ21" s="154"/>
      <c r="BR21" s="154"/>
      <c r="BS21" s="154"/>
      <c r="BT21" s="154"/>
      <c r="BU21" s="154"/>
      <c r="BV21" s="154" t="s">
        <v>248</v>
      </c>
      <c r="BX21" s="516" t="s">
        <v>249</v>
      </c>
    </row>
    <row r="22" spans="2:86">
      <c r="B22" s="520" t="s">
        <v>27</v>
      </c>
      <c r="C22" s="850"/>
      <c r="D22" s="80" t="s">
        <v>250</v>
      </c>
      <c r="E22" s="52">
        <v>12</v>
      </c>
      <c r="F22" s="52">
        <v>1</v>
      </c>
      <c r="G22" s="61" t="s">
        <v>124</v>
      </c>
      <c r="I22" s="6" t="s">
        <v>194</v>
      </c>
      <c r="J22" s="52" t="s">
        <v>227</v>
      </c>
      <c r="K22" s="4">
        <v>3.7999999999999999E-2</v>
      </c>
      <c r="L22" s="4">
        <v>0.2</v>
      </c>
      <c r="M22" s="4">
        <v>-2.8000000000000001E-2</v>
      </c>
      <c r="N22" s="4">
        <v>-0.34499999999999997</v>
      </c>
      <c r="O22" s="4">
        <v>0.2</v>
      </c>
      <c r="P22" s="4">
        <v>0</v>
      </c>
      <c r="Q22" s="4">
        <v>-0.56399999999999995</v>
      </c>
      <c r="R22" s="4">
        <v>0.2</v>
      </c>
      <c r="S22" s="4">
        <v>0</v>
      </c>
      <c r="T22" s="4">
        <v>-0.61399999999999999</v>
      </c>
      <c r="U22" s="4">
        <v>0</v>
      </c>
      <c r="V22" s="4">
        <v>0</v>
      </c>
      <c r="W22" s="4">
        <v>0</v>
      </c>
      <c r="X22" s="4">
        <v>0</v>
      </c>
      <c r="Y22" s="4">
        <v>-2.8000000000000001E-2</v>
      </c>
      <c r="Z22" s="4">
        <v>0</v>
      </c>
      <c r="AA22" s="4">
        <v>0</v>
      </c>
      <c r="AB22" s="4">
        <v>0</v>
      </c>
      <c r="AC22" s="4">
        <v>0</v>
      </c>
      <c r="AD22" s="4">
        <v>0</v>
      </c>
      <c r="AE22" s="4">
        <v>0</v>
      </c>
      <c r="AF22" s="4">
        <v>0</v>
      </c>
      <c r="AG22" s="4">
        <v>0</v>
      </c>
      <c r="AH22" s="4">
        <v>0</v>
      </c>
      <c r="AI22" s="4">
        <v>0</v>
      </c>
      <c r="AJ22" s="4">
        <v>0</v>
      </c>
      <c r="AK22" s="5">
        <v>0</v>
      </c>
      <c r="AL22" s="4">
        <v>0</v>
      </c>
      <c r="AM22" s="4">
        <v>0</v>
      </c>
      <c r="AN22" s="4">
        <v>0</v>
      </c>
      <c r="AO22" s="4">
        <v>0</v>
      </c>
      <c r="AP22" s="4">
        <v>0</v>
      </c>
      <c r="AQ22" s="5">
        <v>0</v>
      </c>
      <c r="AR22" s="4">
        <v>0</v>
      </c>
      <c r="AS22" s="4">
        <v>0</v>
      </c>
      <c r="AT22" s="4">
        <v>0</v>
      </c>
      <c r="BB22" s="514">
        <v>10002</v>
      </c>
      <c r="BC22" s="514" t="s">
        <v>235</v>
      </c>
      <c r="BD22" s="514" t="s">
        <v>236</v>
      </c>
      <c r="BE22" s="514" t="s">
        <v>236</v>
      </c>
      <c r="BF22" s="514">
        <v>40.717039999999997</v>
      </c>
      <c r="BG22" s="514">
        <v>-73.986999999999995</v>
      </c>
      <c r="BI22" s="152">
        <v>2</v>
      </c>
      <c r="BJ22" s="152" t="s">
        <v>194</v>
      </c>
      <c r="BK22" s="154" t="s">
        <v>248</v>
      </c>
      <c r="BL22" s="154" t="s">
        <v>248</v>
      </c>
      <c r="BM22" s="154" t="s">
        <v>248</v>
      </c>
      <c r="BN22" s="154" t="s">
        <v>248</v>
      </c>
      <c r="BO22" s="154" t="s">
        <v>248</v>
      </c>
      <c r="BP22" s="154"/>
      <c r="BQ22" s="154"/>
      <c r="BR22" s="154"/>
      <c r="BS22" s="154"/>
      <c r="BT22" s="154"/>
      <c r="BU22" s="154"/>
      <c r="BV22" s="154" t="s">
        <v>248</v>
      </c>
      <c r="BX22" s="516" t="s">
        <v>131</v>
      </c>
    </row>
    <row r="23" spans="2:86">
      <c r="B23" s="520" t="s">
        <v>26</v>
      </c>
      <c r="C23" s="850"/>
      <c r="D23" s="82" t="s">
        <v>251</v>
      </c>
      <c r="E23" s="68">
        <v>10</v>
      </c>
      <c r="F23" s="68">
        <v>1</v>
      </c>
      <c r="G23" s="61" t="s">
        <v>124</v>
      </c>
      <c r="I23" s="6" t="s">
        <v>194</v>
      </c>
      <c r="J23" s="52" t="s">
        <v>230</v>
      </c>
      <c r="K23" s="4">
        <v>4.2999999999999997E-2</v>
      </c>
      <c r="L23" s="4">
        <v>0.2</v>
      </c>
      <c r="M23" s="4">
        <v>-3.3000000000000002E-2</v>
      </c>
      <c r="N23" s="4">
        <v>-0.316</v>
      </c>
      <c r="O23" s="4">
        <v>0.2</v>
      </c>
      <c r="P23" s="4">
        <v>0</v>
      </c>
      <c r="Q23" s="4">
        <v>-0.66100000000000003</v>
      </c>
      <c r="R23" s="4">
        <v>0.2</v>
      </c>
      <c r="S23" s="4">
        <v>0</v>
      </c>
      <c r="T23" s="4">
        <v>-0.72399999999999998</v>
      </c>
      <c r="U23" s="4">
        <v>0</v>
      </c>
      <c r="V23" s="4">
        <v>0</v>
      </c>
      <c r="W23" s="4">
        <v>0</v>
      </c>
      <c r="X23" s="4">
        <v>0</v>
      </c>
      <c r="Y23" s="4">
        <v>-3.3000000000000002E-2</v>
      </c>
      <c r="Z23" s="4">
        <v>0</v>
      </c>
      <c r="AA23" s="4">
        <v>0</v>
      </c>
      <c r="AB23" s="4">
        <v>0</v>
      </c>
      <c r="AC23" s="4">
        <v>0</v>
      </c>
      <c r="AD23" s="4">
        <v>0</v>
      </c>
      <c r="AE23" s="4">
        <v>0</v>
      </c>
      <c r="AF23" s="4">
        <v>0</v>
      </c>
      <c r="AG23" s="4">
        <v>0</v>
      </c>
      <c r="AH23" s="4">
        <v>0</v>
      </c>
      <c r="AI23" s="4">
        <v>0</v>
      </c>
      <c r="AJ23" s="4">
        <v>0</v>
      </c>
      <c r="AK23" s="5">
        <v>0</v>
      </c>
      <c r="AL23" s="4">
        <v>0</v>
      </c>
      <c r="AM23" s="4">
        <v>0</v>
      </c>
      <c r="AN23" s="4">
        <v>0</v>
      </c>
      <c r="AO23" s="4">
        <v>0</v>
      </c>
      <c r="AP23" s="4">
        <v>0</v>
      </c>
      <c r="AQ23" s="5">
        <v>0</v>
      </c>
      <c r="AR23" s="4">
        <v>0</v>
      </c>
      <c r="AS23" s="4">
        <v>0</v>
      </c>
      <c r="AT23" s="4">
        <v>0</v>
      </c>
      <c r="BB23" s="514">
        <v>10003</v>
      </c>
      <c r="BC23" s="514" t="s">
        <v>235</v>
      </c>
      <c r="BD23" s="514" t="s">
        <v>236</v>
      </c>
      <c r="BE23" s="514" t="s">
        <v>236</v>
      </c>
      <c r="BF23" s="514">
        <v>40.732500000000002</v>
      </c>
      <c r="BG23" s="514">
        <v>-73.989350000000002</v>
      </c>
      <c r="BI23" s="152">
        <v>3</v>
      </c>
      <c r="BJ23" s="152" t="s">
        <v>195</v>
      </c>
      <c r="BK23" s="154" t="s">
        <v>248</v>
      </c>
      <c r="BL23" s="154" t="s">
        <v>248</v>
      </c>
      <c r="BM23" s="154" t="s">
        <v>248</v>
      </c>
      <c r="BN23" s="154" t="s">
        <v>248</v>
      </c>
      <c r="BO23" s="154" t="s">
        <v>248</v>
      </c>
      <c r="BP23" s="154"/>
      <c r="BQ23" s="154"/>
      <c r="BR23" s="154"/>
      <c r="BS23" s="154"/>
      <c r="BT23" s="154"/>
      <c r="BU23" s="154"/>
      <c r="BV23" s="154" t="s">
        <v>248</v>
      </c>
      <c r="BX23" s="516" t="s">
        <v>252</v>
      </c>
    </row>
    <row r="24" spans="2:86">
      <c r="C24" s="850"/>
      <c r="D24" s="82" t="s">
        <v>173</v>
      </c>
      <c r="E24" s="68" t="s">
        <v>123</v>
      </c>
      <c r="F24" s="68">
        <v>2</v>
      </c>
      <c r="G24" s="61" t="s">
        <v>124</v>
      </c>
      <c r="I24" s="6" t="s">
        <v>194</v>
      </c>
      <c r="J24" s="52" t="s">
        <v>233</v>
      </c>
      <c r="K24" s="4">
        <v>3.9E-2</v>
      </c>
      <c r="L24" s="4">
        <v>0.2</v>
      </c>
      <c r="M24" s="4">
        <v>-3.3000000000000002E-2</v>
      </c>
      <c r="N24" s="4">
        <v>-0.443</v>
      </c>
      <c r="O24" s="4">
        <v>0.2</v>
      </c>
      <c r="P24" s="4">
        <v>0</v>
      </c>
      <c r="Q24" s="4">
        <v>-0.65300000000000002</v>
      </c>
      <c r="R24" s="4">
        <v>0.2</v>
      </c>
      <c r="S24" s="4">
        <v>0</v>
      </c>
      <c r="T24" s="4">
        <v>-0.71499999999999997</v>
      </c>
      <c r="U24" s="4">
        <v>0</v>
      </c>
      <c r="V24" s="4">
        <v>0</v>
      </c>
      <c r="W24" s="4">
        <v>0</v>
      </c>
      <c r="X24" s="4">
        <v>0</v>
      </c>
      <c r="Y24" s="4">
        <v>-3.3000000000000002E-2</v>
      </c>
      <c r="Z24" s="4">
        <v>0</v>
      </c>
      <c r="AA24" s="4">
        <v>0</v>
      </c>
      <c r="AB24" s="4">
        <v>0</v>
      </c>
      <c r="AC24" s="4">
        <v>0</v>
      </c>
      <c r="AD24" s="4">
        <v>0</v>
      </c>
      <c r="AE24" s="4">
        <v>0</v>
      </c>
      <c r="AF24" s="4">
        <v>0</v>
      </c>
      <c r="AG24" s="4">
        <v>0</v>
      </c>
      <c r="AH24" s="4">
        <v>0</v>
      </c>
      <c r="AI24" s="4">
        <v>0</v>
      </c>
      <c r="AJ24" s="4">
        <v>0</v>
      </c>
      <c r="AK24" s="5">
        <v>0</v>
      </c>
      <c r="AL24" s="4">
        <v>0</v>
      </c>
      <c r="AM24" s="4">
        <v>0</v>
      </c>
      <c r="AN24" s="4">
        <v>0</v>
      </c>
      <c r="AO24" s="4">
        <v>0</v>
      </c>
      <c r="AP24" s="4">
        <v>0</v>
      </c>
      <c r="AQ24" s="5">
        <v>0</v>
      </c>
      <c r="AR24" s="4">
        <v>0</v>
      </c>
      <c r="AS24" s="4">
        <v>0</v>
      </c>
      <c r="AT24" s="4">
        <v>0</v>
      </c>
      <c r="BB24" s="514">
        <v>10004</v>
      </c>
      <c r="BC24" s="514" t="s">
        <v>235</v>
      </c>
      <c r="BD24" s="514" t="s">
        <v>236</v>
      </c>
      <c r="BE24" s="514" t="s">
        <v>236</v>
      </c>
      <c r="BF24" s="514">
        <v>40.699219999999997</v>
      </c>
      <c r="BG24" s="514">
        <v>-74.041179999999997</v>
      </c>
      <c r="BI24" s="152">
        <v>4</v>
      </c>
      <c r="BJ24" s="152" t="s">
        <v>196</v>
      </c>
      <c r="BK24" s="154"/>
      <c r="BL24" s="154"/>
      <c r="BM24" s="154"/>
      <c r="BN24" s="154"/>
      <c r="BO24" s="154"/>
      <c r="BP24" s="154"/>
      <c r="BQ24" s="154"/>
      <c r="BR24" s="154" t="s">
        <v>248</v>
      </c>
      <c r="BS24" s="154" t="s">
        <v>248</v>
      </c>
      <c r="BT24" s="154" t="s">
        <v>248</v>
      </c>
      <c r="BU24" s="154"/>
      <c r="BV24" s="154" t="s">
        <v>248</v>
      </c>
      <c r="BX24" s="516" t="s">
        <v>253</v>
      </c>
    </row>
    <row r="25" spans="2:86">
      <c r="C25" s="850"/>
      <c r="D25" s="82" t="s">
        <v>174</v>
      </c>
      <c r="E25" s="68" t="s">
        <v>123</v>
      </c>
      <c r="F25" s="68">
        <v>2</v>
      </c>
      <c r="G25" s="61" t="s">
        <v>124</v>
      </c>
      <c r="I25" s="6" t="s">
        <v>194</v>
      </c>
      <c r="J25" s="52" t="s">
        <v>236</v>
      </c>
      <c r="K25" s="4">
        <v>7.5999999999999998E-2</v>
      </c>
      <c r="L25" s="4">
        <v>0.2</v>
      </c>
      <c r="M25" s="4">
        <v>-4.1000000000000002E-2</v>
      </c>
      <c r="N25" s="4">
        <v>-0.308</v>
      </c>
      <c r="O25" s="4">
        <v>0.2</v>
      </c>
      <c r="P25" s="4">
        <v>0</v>
      </c>
      <c r="Q25" s="4">
        <v>-0.79500000000000004</v>
      </c>
      <c r="R25" s="4">
        <v>0.2</v>
      </c>
      <c r="S25" s="4">
        <v>0</v>
      </c>
      <c r="T25" s="4">
        <v>-0.89100000000000001</v>
      </c>
      <c r="U25" s="4">
        <v>0</v>
      </c>
      <c r="V25" s="4">
        <v>0</v>
      </c>
      <c r="W25" s="4">
        <v>0</v>
      </c>
      <c r="X25" s="4">
        <v>0</v>
      </c>
      <c r="Y25" s="4">
        <v>-4.2000000000000003E-2</v>
      </c>
      <c r="Z25" s="4">
        <v>0</v>
      </c>
      <c r="AA25" s="4">
        <v>0</v>
      </c>
      <c r="AB25" s="4">
        <v>0</v>
      </c>
      <c r="AC25" s="4">
        <v>0</v>
      </c>
      <c r="AD25" s="4">
        <v>0</v>
      </c>
      <c r="AE25" s="4">
        <v>0</v>
      </c>
      <c r="AF25" s="4">
        <v>0</v>
      </c>
      <c r="AG25" s="4">
        <v>0</v>
      </c>
      <c r="AH25" s="4">
        <v>0</v>
      </c>
      <c r="AI25" s="4">
        <v>0</v>
      </c>
      <c r="AJ25" s="4">
        <v>0</v>
      </c>
      <c r="AK25" s="5">
        <v>0</v>
      </c>
      <c r="AL25" s="4">
        <v>0</v>
      </c>
      <c r="AM25" s="4">
        <v>0</v>
      </c>
      <c r="AN25" s="4">
        <v>0</v>
      </c>
      <c r="AO25" s="4">
        <v>0</v>
      </c>
      <c r="AP25" s="4">
        <v>0</v>
      </c>
      <c r="AQ25" s="5">
        <v>0</v>
      </c>
      <c r="AR25" s="4">
        <v>0</v>
      </c>
      <c r="AS25" s="4">
        <v>0</v>
      </c>
      <c r="AT25" s="4">
        <v>0</v>
      </c>
      <c r="BB25" s="514">
        <v>10005</v>
      </c>
      <c r="BC25" s="514" t="s">
        <v>235</v>
      </c>
      <c r="BD25" s="514" t="s">
        <v>236</v>
      </c>
      <c r="BE25" s="514" t="s">
        <v>236</v>
      </c>
      <c r="BF25" s="514">
        <v>40.706009999999999</v>
      </c>
      <c r="BG25" s="514">
        <v>-74.008579999999995</v>
      </c>
      <c r="BI25" s="152">
        <v>5</v>
      </c>
      <c r="BJ25" s="152" t="s">
        <v>197</v>
      </c>
      <c r="BK25" s="154"/>
      <c r="BL25" s="154"/>
      <c r="BM25" s="154"/>
      <c r="BN25" s="154"/>
      <c r="BO25" s="154"/>
      <c r="BP25" s="154" t="s">
        <v>248</v>
      </c>
      <c r="BQ25" s="154" t="s">
        <v>248</v>
      </c>
      <c r="BR25" s="154"/>
      <c r="BS25" s="154"/>
      <c r="BT25" s="154"/>
      <c r="BU25" s="154"/>
      <c r="BV25" s="154" t="s">
        <v>248</v>
      </c>
      <c r="BX25" s="516" t="s">
        <v>254</v>
      </c>
    </row>
    <row r="26" spans="2:86">
      <c r="C26" s="850"/>
      <c r="D26" s="82" t="s">
        <v>255</v>
      </c>
      <c r="E26" s="68">
        <v>12</v>
      </c>
      <c r="F26" s="68">
        <v>1</v>
      </c>
      <c r="G26" s="61" t="s">
        <v>124</v>
      </c>
      <c r="I26" s="6" t="s">
        <v>194</v>
      </c>
      <c r="J26" s="52" t="s">
        <v>240</v>
      </c>
      <c r="K26" s="4">
        <v>5.7000000000000002E-2</v>
      </c>
      <c r="L26" s="4">
        <v>0.2</v>
      </c>
      <c r="M26" s="4">
        <v>-3.6999999999999998E-2</v>
      </c>
      <c r="N26" s="4">
        <v>-0.40799999999999997</v>
      </c>
      <c r="O26" s="4">
        <v>0.2</v>
      </c>
      <c r="P26" s="4">
        <v>0</v>
      </c>
      <c r="Q26" s="4">
        <v>-0.72599999999999998</v>
      </c>
      <c r="R26" s="4">
        <v>0.2</v>
      </c>
      <c r="S26" s="4">
        <v>0</v>
      </c>
      <c r="T26" s="4">
        <v>-0.81100000000000005</v>
      </c>
      <c r="U26" s="4">
        <v>0</v>
      </c>
      <c r="V26" s="4">
        <v>0</v>
      </c>
      <c r="W26" s="4">
        <v>0</v>
      </c>
      <c r="X26" s="4">
        <v>0</v>
      </c>
      <c r="Y26" s="4">
        <v>-3.6999999999999998E-2</v>
      </c>
      <c r="Z26" s="4">
        <v>0</v>
      </c>
      <c r="AA26" s="4">
        <v>0</v>
      </c>
      <c r="AB26" s="4">
        <v>0</v>
      </c>
      <c r="AC26" s="4">
        <v>0</v>
      </c>
      <c r="AD26" s="4">
        <v>0</v>
      </c>
      <c r="AE26" s="4">
        <v>0</v>
      </c>
      <c r="AF26" s="4">
        <v>0</v>
      </c>
      <c r="AG26" s="4">
        <v>0</v>
      </c>
      <c r="AH26" s="4">
        <v>0</v>
      </c>
      <c r="AI26" s="4">
        <v>0</v>
      </c>
      <c r="AJ26" s="4">
        <v>0</v>
      </c>
      <c r="AK26" s="5">
        <v>0</v>
      </c>
      <c r="AL26" s="4">
        <v>0</v>
      </c>
      <c r="AM26" s="4">
        <v>0</v>
      </c>
      <c r="AN26" s="4">
        <v>0</v>
      </c>
      <c r="AO26" s="4">
        <v>0</v>
      </c>
      <c r="AP26" s="4">
        <v>0</v>
      </c>
      <c r="AQ26" s="5">
        <v>0</v>
      </c>
      <c r="AR26" s="4">
        <v>0</v>
      </c>
      <c r="AS26" s="4">
        <v>0</v>
      </c>
      <c r="AT26" s="4">
        <v>0</v>
      </c>
      <c r="BB26" s="514">
        <v>10006</v>
      </c>
      <c r="BC26" s="514" t="s">
        <v>235</v>
      </c>
      <c r="BD26" s="514" t="s">
        <v>236</v>
      </c>
      <c r="BE26" s="514" t="s">
        <v>236</v>
      </c>
      <c r="BF26" s="514">
        <v>40.707900000000002</v>
      </c>
      <c r="BG26" s="514">
        <v>-74.013419999999996</v>
      </c>
      <c r="BI26" s="152">
        <v>6</v>
      </c>
      <c r="BJ26" s="152" t="s">
        <v>198</v>
      </c>
      <c r="BK26" s="154" t="s">
        <v>248</v>
      </c>
      <c r="BL26" s="154" t="s">
        <v>248</v>
      </c>
      <c r="BM26" s="154" t="s">
        <v>248</v>
      </c>
      <c r="BN26" s="154" t="s">
        <v>248</v>
      </c>
      <c r="BO26" s="154" t="s">
        <v>248</v>
      </c>
      <c r="BP26" s="154"/>
      <c r="BQ26" s="154"/>
      <c r="BR26" s="154"/>
      <c r="BS26" s="154"/>
      <c r="BT26" s="154"/>
      <c r="BU26" s="154"/>
      <c r="BV26" s="154" t="s">
        <v>248</v>
      </c>
      <c r="BX26" s="516" t="s">
        <v>256</v>
      </c>
    </row>
    <row r="27" spans="2:86" ht="15.75" thickBot="1">
      <c r="C27" s="851"/>
      <c r="D27" s="82" t="s">
        <v>257</v>
      </c>
      <c r="E27" s="68">
        <v>5</v>
      </c>
      <c r="F27" s="68">
        <v>1</v>
      </c>
      <c r="G27" s="95" t="s">
        <v>124</v>
      </c>
      <c r="I27" s="6" t="s">
        <v>194</v>
      </c>
      <c r="J27" s="52" t="s">
        <v>238</v>
      </c>
      <c r="K27" s="4">
        <v>4.5999999999999999E-2</v>
      </c>
      <c r="L27" s="4">
        <v>0.2</v>
      </c>
      <c r="M27" s="4">
        <v>-3.5999999999999997E-2</v>
      </c>
      <c r="N27" s="4">
        <v>-0.39400000000000002</v>
      </c>
      <c r="O27" s="4">
        <v>0.2</v>
      </c>
      <c r="P27" s="4">
        <v>0</v>
      </c>
      <c r="Q27" s="4">
        <v>-0.72699999999999998</v>
      </c>
      <c r="R27" s="4">
        <v>0.2</v>
      </c>
      <c r="S27" s="4">
        <v>0</v>
      </c>
      <c r="T27" s="4">
        <v>-0.80900000000000005</v>
      </c>
      <c r="U27" s="4">
        <v>0</v>
      </c>
      <c r="V27" s="4">
        <v>0</v>
      </c>
      <c r="W27" s="4">
        <v>0</v>
      </c>
      <c r="X27" s="4">
        <v>0</v>
      </c>
      <c r="Y27" s="4">
        <v>-3.6999999999999998E-2</v>
      </c>
      <c r="Z27" s="4">
        <v>0</v>
      </c>
      <c r="AA27" s="4">
        <v>0</v>
      </c>
      <c r="AB27" s="4">
        <v>0</v>
      </c>
      <c r="AC27" s="4">
        <v>0</v>
      </c>
      <c r="AD27" s="4">
        <v>0</v>
      </c>
      <c r="AE27" s="4">
        <v>0</v>
      </c>
      <c r="AF27" s="4">
        <v>0</v>
      </c>
      <c r="AG27" s="4">
        <v>0</v>
      </c>
      <c r="AH27" s="4">
        <v>0</v>
      </c>
      <c r="AI27" s="4">
        <v>0</v>
      </c>
      <c r="AJ27" s="4">
        <v>0</v>
      </c>
      <c r="AK27" s="5">
        <v>0</v>
      </c>
      <c r="AL27" s="4">
        <v>0</v>
      </c>
      <c r="AM27" s="4">
        <v>0</v>
      </c>
      <c r="AN27" s="4">
        <v>0</v>
      </c>
      <c r="AO27" s="4">
        <v>0</v>
      </c>
      <c r="AP27" s="4">
        <v>0</v>
      </c>
      <c r="AQ27" s="5">
        <v>0</v>
      </c>
      <c r="AR27" s="4">
        <v>0</v>
      </c>
      <c r="AS27" s="4">
        <v>0</v>
      </c>
      <c r="AT27" s="4">
        <v>0</v>
      </c>
      <c r="BB27" s="514">
        <v>10007</v>
      </c>
      <c r="BC27" s="514" t="s">
        <v>235</v>
      </c>
      <c r="BD27" s="514" t="s">
        <v>236</v>
      </c>
      <c r="BE27" s="514" t="s">
        <v>236</v>
      </c>
      <c r="BF27" s="514">
        <v>40.714750000000002</v>
      </c>
      <c r="BG27" s="514">
        <v>-74.007210000000001</v>
      </c>
      <c r="BI27" s="152">
        <v>7</v>
      </c>
      <c r="BJ27" s="152" t="s">
        <v>199</v>
      </c>
      <c r="BK27" s="154" t="s">
        <v>248</v>
      </c>
      <c r="BL27" s="154" t="s">
        <v>248</v>
      </c>
      <c r="BM27" s="154" t="s">
        <v>248</v>
      </c>
      <c r="BN27" s="154" t="s">
        <v>248</v>
      </c>
      <c r="BO27" s="154" t="s">
        <v>248</v>
      </c>
      <c r="BP27" s="154"/>
      <c r="BQ27" s="154"/>
      <c r="BR27" s="154"/>
      <c r="BS27" s="154"/>
      <c r="BT27" s="154"/>
      <c r="BU27" s="154"/>
      <c r="BV27" s="154" t="s">
        <v>248</v>
      </c>
      <c r="BX27" s="516" t="s">
        <v>258</v>
      </c>
    </row>
    <row r="28" spans="2:86">
      <c r="C28" s="849" t="s">
        <v>146</v>
      </c>
      <c r="D28" s="536" t="s">
        <v>259</v>
      </c>
      <c r="E28" s="56">
        <v>15</v>
      </c>
      <c r="F28" s="56">
        <v>1</v>
      </c>
      <c r="G28" s="57" t="s">
        <v>260</v>
      </c>
      <c r="I28" s="69" t="s">
        <v>195</v>
      </c>
      <c r="J28" s="52" t="s">
        <v>225</v>
      </c>
      <c r="K28" s="4">
        <v>0.12</v>
      </c>
      <c r="L28" s="4">
        <v>0.2</v>
      </c>
      <c r="M28" s="4">
        <v>-2.3E-2</v>
      </c>
      <c r="N28" s="4">
        <v>-0.16600000000000001</v>
      </c>
      <c r="O28" s="4">
        <v>0.2</v>
      </c>
      <c r="P28" s="4">
        <v>0</v>
      </c>
      <c r="Q28" s="4">
        <v>-0.33</v>
      </c>
      <c r="R28" s="4">
        <v>0.2</v>
      </c>
      <c r="S28" s="4">
        <v>0</v>
      </c>
      <c r="T28" s="4">
        <v>-0.45800000000000002</v>
      </c>
      <c r="U28" s="4">
        <v>0</v>
      </c>
      <c r="V28" s="4">
        <v>0</v>
      </c>
      <c r="W28" s="4">
        <v>0</v>
      </c>
      <c r="X28" s="4">
        <v>0</v>
      </c>
      <c r="Y28" s="4">
        <v>-2.3E-2</v>
      </c>
      <c r="Z28" s="4">
        <v>0</v>
      </c>
      <c r="AA28" s="4">
        <v>0</v>
      </c>
      <c r="AB28" s="4">
        <v>0</v>
      </c>
      <c r="AC28" s="4">
        <v>0</v>
      </c>
      <c r="AD28" s="4">
        <v>0</v>
      </c>
      <c r="AE28" s="4">
        <v>0</v>
      </c>
      <c r="AF28" s="4">
        <v>0</v>
      </c>
      <c r="AG28" s="4">
        <v>0</v>
      </c>
      <c r="AH28" s="4">
        <v>0</v>
      </c>
      <c r="AI28" s="4">
        <v>0</v>
      </c>
      <c r="AJ28" s="4">
        <v>0</v>
      </c>
      <c r="AK28" s="5">
        <v>0</v>
      </c>
      <c r="AL28" s="4">
        <v>0</v>
      </c>
      <c r="AM28" s="4">
        <v>0</v>
      </c>
      <c r="AN28" s="4">
        <v>0</v>
      </c>
      <c r="AO28" s="4">
        <v>0</v>
      </c>
      <c r="AP28" s="4">
        <v>0</v>
      </c>
      <c r="AQ28" s="5">
        <v>0</v>
      </c>
      <c r="AR28" s="4">
        <v>0</v>
      </c>
      <c r="AS28" s="4">
        <v>0</v>
      </c>
      <c r="AT28" s="4">
        <v>0</v>
      </c>
      <c r="BB28" s="514">
        <v>10008</v>
      </c>
      <c r="BC28" s="514" t="s">
        <v>235</v>
      </c>
      <c r="BD28" s="514" t="s">
        <v>236</v>
      </c>
      <c r="BE28" s="514" t="s">
        <v>236</v>
      </c>
      <c r="BF28" s="514">
        <v>40.780749999999998</v>
      </c>
      <c r="BG28" s="514">
        <v>-73.977180000000004</v>
      </c>
      <c r="BI28" s="152">
        <v>8</v>
      </c>
      <c r="BJ28" s="152" t="s">
        <v>200</v>
      </c>
      <c r="BK28" s="154" t="s">
        <v>248</v>
      </c>
      <c r="BL28" s="154" t="s">
        <v>248</v>
      </c>
      <c r="BM28" s="154" t="s">
        <v>248</v>
      </c>
      <c r="BN28" s="154" t="s">
        <v>248</v>
      </c>
      <c r="BO28" s="154" t="s">
        <v>248</v>
      </c>
      <c r="BP28" s="154"/>
      <c r="BQ28" s="154"/>
      <c r="BR28" s="154"/>
      <c r="BS28" s="154"/>
      <c r="BT28" s="154"/>
      <c r="BU28" s="154"/>
      <c r="BV28" s="154" t="s">
        <v>248</v>
      </c>
    </row>
    <row r="29" spans="2:86">
      <c r="C29" s="850"/>
      <c r="D29" s="774" t="s">
        <v>261</v>
      </c>
      <c r="E29" s="518">
        <v>15</v>
      </c>
      <c r="F29" s="518">
        <v>1</v>
      </c>
      <c r="G29" s="775" t="s">
        <v>260</v>
      </c>
      <c r="I29" s="69" t="s">
        <v>195</v>
      </c>
      <c r="J29" s="52" t="s">
        <v>227</v>
      </c>
      <c r="K29" s="4">
        <v>0.11</v>
      </c>
      <c r="L29" s="4">
        <v>0.2</v>
      </c>
      <c r="M29" s="4">
        <v>-2.3E-2</v>
      </c>
      <c r="N29" s="4">
        <v>-0.17199999999999999</v>
      </c>
      <c r="O29" s="4">
        <v>0.2</v>
      </c>
      <c r="P29" s="4">
        <v>0</v>
      </c>
      <c r="Q29" s="4">
        <v>-0.33</v>
      </c>
      <c r="R29" s="4">
        <v>0.2</v>
      </c>
      <c r="S29" s="4">
        <v>0</v>
      </c>
      <c r="T29" s="4">
        <v>-0.46200000000000002</v>
      </c>
      <c r="U29" s="4">
        <v>0</v>
      </c>
      <c r="V29" s="4">
        <v>0</v>
      </c>
      <c r="W29" s="4">
        <v>0</v>
      </c>
      <c r="X29" s="4">
        <v>0</v>
      </c>
      <c r="Y29" s="4">
        <v>-2.3E-2</v>
      </c>
      <c r="Z29" s="4">
        <v>0</v>
      </c>
      <c r="AA29" s="4">
        <v>0</v>
      </c>
      <c r="AB29" s="4">
        <v>0</v>
      </c>
      <c r="AC29" s="4">
        <v>0</v>
      </c>
      <c r="AD29" s="4">
        <v>0</v>
      </c>
      <c r="AE29" s="4">
        <v>0</v>
      </c>
      <c r="AF29" s="4">
        <v>0</v>
      </c>
      <c r="AG29" s="4">
        <v>0</v>
      </c>
      <c r="AH29" s="4">
        <v>0</v>
      </c>
      <c r="AI29" s="4">
        <v>0</v>
      </c>
      <c r="AJ29" s="4">
        <v>0</v>
      </c>
      <c r="AK29" s="5">
        <v>0</v>
      </c>
      <c r="AL29" s="4">
        <v>0</v>
      </c>
      <c r="AM29" s="4">
        <v>0</v>
      </c>
      <c r="AN29" s="4">
        <v>0</v>
      </c>
      <c r="AO29" s="4">
        <v>0</v>
      </c>
      <c r="AP29" s="4">
        <v>0</v>
      </c>
      <c r="AQ29" s="5">
        <v>0</v>
      </c>
      <c r="AR29" s="4">
        <v>0</v>
      </c>
      <c r="AS29" s="4">
        <v>0</v>
      </c>
      <c r="AT29" s="4">
        <v>0</v>
      </c>
      <c r="BB29" s="514">
        <v>10009</v>
      </c>
      <c r="BC29" s="514" t="s">
        <v>235</v>
      </c>
      <c r="BD29" s="514" t="s">
        <v>236</v>
      </c>
      <c r="BE29" s="514" t="s">
        <v>236</v>
      </c>
      <c r="BF29" s="514">
        <v>40.727089999999997</v>
      </c>
      <c r="BG29" s="514">
        <v>-73.978639999999999</v>
      </c>
      <c r="BI29" s="152">
        <v>9</v>
      </c>
      <c r="BJ29" s="152" t="s">
        <v>201</v>
      </c>
      <c r="BK29" s="154" t="s">
        <v>248</v>
      </c>
      <c r="BL29" s="154" t="s">
        <v>248</v>
      </c>
      <c r="BM29" s="154" t="s">
        <v>248</v>
      </c>
      <c r="BN29" s="154" t="s">
        <v>248</v>
      </c>
      <c r="BO29" s="154" t="s">
        <v>248</v>
      </c>
      <c r="BP29" s="154"/>
      <c r="BQ29" s="154"/>
      <c r="BR29" s="154"/>
      <c r="BS29" s="154"/>
      <c r="BT29" s="154"/>
      <c r="BU29" s="154"/>
      <c r="BV29" s="154" t="s">
        <v>248</v>
      </c>
    </row>
    <row r="30" spans="2:86">
      <c r="C30" s="850"/>
      <c r="D30" s="537" t="s">
        <v>262</v>
      </c>
      <c r="E30" s="6">
        <v>18</v>
      </c>
      <c r="F30" s="6">
        <v>1</v>
      </c>
      <c r="G30" s="58" t="s">
        <v>260</v>
      </c>
      <c r="I30" s="69" t="s">
        <v>195</v>
      </c>
      <c r="J30" s="52" t="s">
        <v>230</v>
      </c>
      <c r="K30" s="4">
        <v>0.11</v>
      </c>
      <c r="L30" s="4">
        <v>0.2</v>
      </c>
      <c r="M30" s="4">
        <v>-2.3E-2</v>
      </c>
      <c r="N30" s="4">
        <v>-0.16300000000000001</v>
      </c>
      <c r="O30" s="4">
        <v>0.2</v>
      </c>
      <c r="P30" s="4">
        <v>0</v>
      </c>
      <c r="Q30" s="4">
        <v>-0.29899999999999999</v>
      </c>
      <c r="R30" s="4">
        <v>0.2</v>
      </c>
      <c r="S30" s="4">
        <v>0</v>
      </c>
      <c r="T30" s="4">
        <v>-0.42399999999999999</v>
      </c>
      <c r="U30" s="4">
        <v>0</v>
      </c>
      <c r="V30" s="4">
        <v>0</v>
      </c>
      <c r="W30" s="4">
        <v>0</v>
      </c>
      <c r="X30" s="4">
        <v>0</v>
      </c>
      <c r="Y30" s="4">
        <v>-2.1999999999999999E-2</v>
      </c>
      <c r="Z30" s="4">
        <v>0</v>
      </c>
      <c r="AA30" s="4">
        <v>0</v>
      </c>
      <c r="AB30" s="4">
        <v>0</v>
      </c>
      <c r="AC30" s="4">
        <v>0</v>
      </c>
      <c r="AD30" s="4">
        <v>0</v>
      </c>
      <c r="AE30" s="4">
        <v>0</v>
      </c>
      <c r="AF30" s="4">
        <v>0</v>
      </c>
      <c r="AG30" s="4">
        <v>0</v>
      </c>
      <c r="AH30" s="4">
        <v>0</v>
      </c>
      <c r="AI30" s="4">
        <v>0</v>
      </c>
      <c r="AJ30" s="4">
        <v>0</v>
      </c>
      <c r="AK30" s="5">
        <v>0</v>
      </c>
      <c r="AL30" s="4">
        <v>0</v>
      </c>
      <c r="AM30" s="4">
        <v>0</v>
      </c>
      <c r="AN30" s="4">
        <v>0</v>
      </c>
      <c r="AO30" s="4">
        <v>0</v>
      </c>
      <c r="AP30" s="4">
        <v>0</v>
      </c>
      <c r="AQ30" s="5">
        <v>0</v>
      </c>
      <c r="AR30" s="4">
        <v>0</v>
      </c>
      <c r="AS30" s="4">
        <v>0</v>
      </c>
      <c r="AT30" s="4">
        <v>0</v>
      </c>
      <c r="BB30" s="514">
        <v>10010</v>
      </c>
      <c r="BC30" s="514" t="s">
        <v>235</v>
      </c>
      <c r="BD30" s="514" t="s">
        <v>236</v>
      </c>
      <c r="BE30" s="514" t="s">
        <v>236</v>
      </c>
      <c r="BF30" s="514">
        <v>40.739019999999996</v>
      </c>
      <c r="BG30" s="514">
        <v>-73.982050000000001</v>
      </c>
      <c r="BI30" s="152">
        <v>10</v>
      </c>
      <c r="BJ30" s="152" t="s">
        <v>202</v>
      </c>
      <c r="BK30" s="154"/>
      <c r="BL30" s="154"/>
      <c r="BM30" s="154"/>
      <c r="BN30" s="154"/>
      <c r="BO30" s="154"/>
      <c r="BP30" s="154"/>
      <c r="BQ30" s="154"/>
      <c r="BR30" s="154" t="s">
        <v>248</v>
      </c>
      <c r="BS30" s="154" t="s">
        <v>248</v>
      </c>
      <c r="BT30" s="154" t="s">
        <v>248</v>
      </c>
      <c r="BU30" s="154"/>
      <c r="BV30" s="154" t="s">
        <v>248</v>
      </c>
    </row>
    <row r="31" spans="2:86">
      <c r="C31" s="850"/>
      <c r="D31" s="537" t="s">
        <v>263</v>
      </c>
      <c r="E31" s="6">
        <v>35</v>
      </c>
      <c r="F31" s="6">
        <v>1</v>
      </c>
      <c r="G31" s="58" t="s">
        <v>260</v>
      </c>
      <c r="I31" s="69" t="s">
        <v>195</v>
      </c>
      <c r="J31" s="52" t="s">
        <v>233</v>
      </c>
      <c r="K31" s="4">
        <v>0.1</v>
      </c>
      <c r="L31" s="4">
        <v>0.2</v>
      </c>
      <c r="M31" s="4">
        <v>-2.7E-2</v>
      </c>
      <c r="N31" s="4">
        <v>-0.29799999999999999</v>
      </c>
      <c r="O31" s="4">
        <v>0.2</v>
      </c>
      <c r="P31" s="4">
        <v>0</v>
      </c>
      <c r="Q31" s="4">
        <v>-0.46300000000000002</v>
      </c>
      <c r="R31" s="4">
        <v>0.2</v>
      </c>
      <c r="S31" s="4">
        <v>0</v>
      </c>
      <c r="T31" s="4">
        <v>-0.57199999999999995</v>
      </c>
      <c r="U31" s="4">
        <v>0</v>
      </c>
      <c r="V31" s="4">
        <v>0</v>
      </c>
      <c r="W31" s="4">
        <v>0</v>
      </c>
      <c r="X31" s="4">
        <v>0</v>
      </c>
      <c r="Y31" s="4">
        <v>-2.8000000000000001E-2</v>
      </c>
      <c r="Z31" s="4">
        <v>0</v>
      </c>
      <c r="AA31" s="4">
        <v>0</v>
      </c>
      <c r="AB31" s="4">
        <v>0</v>
      </c>
      <c r="AC31" s="4">
        <v>0</v>
      </c>
      <c r="AD31" s="4">
        <v>0</v>
      </c>
      <c r="AE31" s="4">
        <v>0</v>
      </c>
      <c r="AF31" s="4">
        <v>0</v>
      </c>
      <c r="AG31" s="4">
        <v>0</v>
      </c>
      <c r="AH31" s="4">
        <v>0</v>
      </c>
      <c r="AI31" s="4">
        <v>0</v>
      </c>
      <c r="AJ31" s="4">
        <v>0</v>
      </c>
      <c r="AK31" s="5">
        <v>0</v>
      </c>
      <c r="AL31" s="4">
        <v>0</v>
      </c>
      <c r="AM31" s="4">
        <v>0</v>
      </c>
      <c r="AN31" s="4">
        <v>0</v>
      </c>
      <c r="AO31" s="4">
        <v>0</v>
      </c>
      <c r="AP31" s="4">
        <v>0</v>
      </c>
      <c r="AQ31" s="5">
        <v>0</v>
      </c>
      <c r="AR31" s="4">
        <v>0</v>
      </c>
      <c r="AS31" s="4">
        <v>0</v>
      </c>
      <c r="AT31" s="4">
        <v>0</v>
      </c>
      <c r="BB31" s="514">
        <v>10011</v>
      </c>
      <c r="BC31" s="514" t="s">
        <v>235</v>
      </c>
      <c r="BD31" s="514" t="s">
        <v>236</v>
      </c>
      <c r="BE31" s="514" t="s">
        <v>236</v>
      </c>
      <c r="BF31" s="514">
        <v>40.741010000000003</v>
      </c>
      <c r="BG31" s="514">
        <v>-74.000119999999995</v>
      </c>
      <c r="BI31" s="152">
        <v>11</v>
      </c>
      <c r="BJ31" s="152" t="s">
        <v>203</v>
      </c>
      <c r="BK31" s="154"/>
      <c r="BL31" s="154"/>
      <c r="BM31" s="154"/>
      <c r="BN31" s="154"/>
      <c r="BO31" s="154"/>
      <c r="BP31" s="154"/>
      <c r="BQ31" s="154"/>
      <c r="BR31" s="154" t="s">
        <v>248</v>
      </c>
      <c r="BS31" s="154" t="s">
        <v>248</v>
      </c>
      <c r="BT31" s="154" t="s">
        <v>248</v>
      </c>
      <c r="BU31" s="154"/>
      <c r="BV31" s="154" t="s">
        <v>248</v>
      </c>
    </row>
    <row r="32" spans="2:86">
      <c r="C32" s="850"/>
      <c r="D32" s="537" t="s">
        <v>173</v>
      </c>
      <c r="E32" s="6" t="s">
        <v>123</v>
      </c>
      <c r="F32" s="6">
        <v>2</v>
      </c>
      <c r="G32" s="58" t="s">
        <v>260</v>
      </c>
      <c r="I32" s="69" t="s">
        <v>195</v>
      </c>
      <c r="J32" s="52" t="s">
        <v>236</v>
      </c>
      <c r="K32" s="4">
        <v>0.17</v>
      </c>
      <c r="L32" s="4">
        <v>0.2</v>
      </c>
      <c r="M32" s="4">
        <v>-1.2999999999999999E-2</v>
      </c>
      <c r="N32" s="4">
        <v>-5.5E-2</v>
      </c>
      <c r="O32" s="4">
        <v>0.2</v>
      </c>
      <c r="P32" s="4">
        <v>0</v>
      </c>
      <c r="Q32" s="4">
        <v>-6.5000000000000002E-2</v>
      </c>
      <c r="R32" s="4">
        <v>0.2</v>
      </c>
      <c r="S32" s="4">
        <v>0</v>
      </c>
      <c r="T32" s="4">
        <v>-0.22600000000000001</v>
      </c>
      <c r="U32" s="4">
        <v>0</v>
      </c>
      <c r="V32" s="4">
        <v>0</v>
      </c>
      <c r="W32" s="4">
        <v>0</v>
      </c>
      <c r="X32" s="4">
        <v>0</v>
      </c>
      <c r="Y32" s="4">
        <v>-1.2999999999999999E-2</v>
      </c>
      <c r="Z32" s="4">
        <v>0</v>
      </c>
      <c r="AA32" s="4">
        <v>0</v>
      </c>
      <c r="AB32" s="4">
        <v>0</v>
      </c>
      <c r="AC32" s="4">
        <v>0</v>
      </c>
      <c r="AD32" s="4">
        <v>0</v>
      </c>
      <c r="AE32" s="4">
        <v>0</v>
      </c>
      <c r="AF32" s="4">
        <v>0</v>
      </c>
      <c r="AG32" s="4">
        <v>0</v>
      </c>
      <c r="AH32" s="4">
        <v>0</v>
      </c>
      <c r="AI32" s="4">
        <v>0</v>
      </c>
      <c r="AJ32" s="4">
        <v>0</v>
      </c>
      <c r="AK32" s="5">
        <v>0</v>
      </c>
      <c r="AL32" s="4">
        <v>0</v>
      </c>
      <c r="AM32" s="4">
        <v>0</v>
      </c>
      <c r="AN32" s="4">
        <v>0</v>
      </c>
      <c r="AO32" s="4">
        <v>0</v>
      </c>
      <c r="AP32" s="4">
        <v>0</v>
      </c>
      <c r="AQ32" s="5">
        <v>0</v>
      </c>
      <c r="AR32" s="4">
        <v>0</v>
      </c>
      <c r="AS32" s="4">
        <v>0</v>
      </c>
      <c r="AT32" s="4">
        <v>0</v>
      </c>
      <c r="BB32" s="514">
        <v>10012</v>
      </c>
      <c r="BC32" s="514" t="s">
        <v>235</v>
      </c>
      <c r="BD32" s="514" t="s">
        <v>236</v>
      </c>
      <c r="BE32" s="514" t="s">
        <v>236</v>
      </c>
      <c r="BF32" s="514">
        <v>40.725960000000001</v>
      </c>
      <c r="BG32" s="514">
        <v>-73.998339999999999</v>
      </c>
      <c r="BI32" s="152">
        <v>12</v>
      </c>
      <c r="BJ32" s="152" t="s">
        <v>204</v>
      </c>
      <c r="BK32" s="154"/>
      <c r="BL32" s="154"/>
      <c r="BM32" s="154"/>
      <c r="BN32" s="154"/>
      <c r="BO32" s="154"/>
      <c r="BP32" s="154"/>
      <c r="BQ32" s="154"/>
      <c r="BR32" s="154" t="s">
        <v>248</v>
      </c>
      <c r="BS32" s="154" t="s">
        <v>248</v>
      </c>
      <c r="BT32" s="154" t="s">
        <v>248</v>
      </c>
      <c r="BU32" s="154"/>
      <c r="BV32" s="154" t="s">
        <v>248</v>
      </c>
    </row>
    <row r="33" spans="3:74">
      <c r="C33" s="850"/>
      <c r="D33" s="537" t="s">
        <v>174</v>
      </c>
      <c r="E33" s="6" t="s">
        <v>123</v>
      </c>
      <c r="F33" s="6">
        <v>2</v>
      </c>
      <c r="G33" s="58" t="s">
        <v>260</v>
      </c>
      <c r="I33" s="69" t="s">
        <v>195</v>
      </c>
      <c r="J33" s="52" t="s">
        <v>240</v>
      </c>
      <c r="K33" s="4">
        <v>0.14499999999999999</v>
      </c>
      <c r="L33" s="4">
        <v>0.2</v>
      </c>
      <c r="M33" s="4">
        <v>-1.7999999999999999E-2</v>
      </c>
      <c r="N33" s="4">
        <v>-8.5000000000000006E-2</v>
      </c>
      <c r="O33" s="4">
        <v>0.2</v>
      </c>
      <c r="P33" s="4">
        <v>0</v>
      </c>
      <c r="Q33" s="4">
        <v>-0.2</v>
      </c>
      <c r="R33" s="4">
        <v>0.2</v>
      </c>
      <c r="S33" s="4">
        <v>0</v>
      </c>
      <c r="T33" s="4">
        <v>-0.35</v>
      </c>
      <c r="U33" s="4">
        <v>0</v>
      </c>
      <c r="V33" s="4">
        <v>0</v>
      </c>
      <c r="W33" s="4">
        <v>0</v>
      </c>
      <c r="X33" s="4">
        <v>0</v>
      </c>
      <c r="Y33" s="4">
        <v>-1.9E-2</v>
      </c>
      <c r="Z33" s="4">
        <v>0</v>
      </c>
      <c r="AA33" s="4">
        <v>0</v>
      </c>
      <c r="AB33" s="4">
        <v>0</v>
      </c>
      <c r="AC33" s="4">
        <v>0</v>
      </c>
      <c r="AD33" s="4">
        <v>0</v>
      </c>
      <c r="AE33" s="4">
        <v>0</v>
      </c>
      <c r="AF33" s="4">
        <v>0</v>
      </c>
      <c r="AG33" s="4">
        <v>0</v>
      </c>
      <c r="AH33" s="4">
        <v>0</v>
      </c>
      <c r="AI33" s="4">
        <v>0</v>
      </c>
      <c r="AJ33" s="4">
        <v>0</v>
      </c>
      <c r="AK33" s="5">
        <v>0</v>
      </c>
      <c r="AL33" s="4">
        <v>0</v>
      </c>
      <c r="AM33" s="4">
        <v>0</v>
      </c>
      <c r="AN33" s="4">
        <v>0</v>
      </c>
      <c r="AO33" s="4">
        <v>0</v>
      </c>
      <c r="AP33" s="4">
        <v>0</v>
      </c>
      <c r="AQ33" s="5">
        <v>0</v>
      </c>
      <c r="AR33" s="4">
        <v>0</v>
      </c>
      <c r="AS33" s="4">
        <v>0</v>
      </c>
      <c r="AT33" s="4">
        <v>0</v>
      </c>
      <c r="BB33" s="514">
        <v>10013</v>
      </c>
      <c r="BC33" s="514" t="s">
        <v>235</v>
      </c>
      <c r="BD33" s="514" t="s">
        <v>236</v>
      </c>
      <c r="BE33" s="514" t="s">
        <v>236</v>
      </c>
      <c r="BF33" s="514">
        <v>40.720660000000002</v>
      </c>
      <c r="BG33" s="514">
        <v>-74.005260000000007</v>
      </c>
      <c r="BI33" s="152">
        <v>13</v>
      </c>
      <c r="BJ33" s="152" t="s">
        <v>205</v>
      </c>
      <c r="BK33" s="154"/>
      <c r="BL33" s="154"/>
      <c r="BM33" s="154"/>
      <c r="BN33" s="154"/>
      <c r="BO33" s="154"/>
      <c r="BP33" s="154"/>
      <c r="BQ33" s="154"/>
      <c r="BR33" s="154" t="s">
        <v>248</v>
      </c>
      <c r="BS33" s="154" t="s">
        <v>248</v>
      </c>
      <c r="BT33" s="154" t="s">
        <v>248</v>
      </c>
      <c r="BU33" s="154"/>
      <c r="BV33" s="154" t="s">
        <v>248</v>
      </c>
    </row>
    <row r="34" spans="3:74" ht="30">
      <c r="C34" s="850"/>
      <c r="D34" s="537" t="s">
        <v>264</v>
      </c>
      <c r="E34" s="6">
        <v>13</v>
      </c>
      <c r="F34" s="6">
        <v>1</v>
      </c>
      <c r="G34" s="58" t="s">
        <v>260</v>
      </c>
      <c r="I34" s="69" t="s">
        <v>195</v>
      </c>
      <c r="J34" s="52" t="s">
        <v>238</v>
      </c>
      <c r="K34" s="4">
        <v>0.12</v>
      </c>
      <c r="L34" s="4">
        <v>0.2</v>
      </c>
      <c r="M34" s="4">
        <v>-2.1999999999999999E-2</v>
      </c>
      <c r="N34" s="4">
        <v>-0.14399999999999999</v>
      </c>
      <c r="O34" s="4">
        <v>0.2</v>
      </c>
      <c r="P34" s="4">
        <v>0</v>
      </c>
      <c r="Q34" s="4">
        <v>-0.30099999999999999</v>
      </c>
      <c r="R34" s="4">
        <v>0.2</v>
      </c>
      <c r="S34" s="4">
        <v>0</v>
      </c>
      <c r="T34" s="4">
        <v>-0.42499999999999999</v>
      </c>
      <c r="U34" s="4">
        <v>0</v>
      </c>
      <c r="V34" s="4">
        <v>0</v>
      </c>
      <c r="W34" s="4">
        <v>0</v>
      </c>
      <c r="X34" s="4">
        <v>0</v>
      </c>
      <c r="Y34" s="4">
        <v>-2.1000000000000001E-2</v>
      </c>
      <c r="Z34" s="4">
        <v>0</v>
      </c>
      <c r="AA34" s="4">
        <v>0</v>
      </c>
      <c r="AB34" s="4">
        <v>0</v>
      </c>
      <c r="AC34" s="4">
        <v>0</v>
      </c>
      <c r="AD34" s="4">
        <v>0</v>
      </c>
      <c r="AE34" s="4">
        <v>0</v>
      </c>
      <c r="AF34" s="4">
        <v>0</v>
      </c>
      <c r="AG34" s="4">
        <v>0</v>
      </c>
      <c r="AH34" s="4">
        <v>0</v>
      </c>
      <c r="AI34" s="4">
        <v>0</v>
      </c>
      <c r="AJ34" s="4">
        <v>0</v>
      </c>
      <c r="AK34" s="5">
        <v>0</v>
      </c>
      <c r="AL34" s="4">
        <v>0</v>
      </c>
      <c r="AM34" s="4">
        <v>0</v>
      </c>
      <c r="AN34" s="4">
        <v>0</v>
      </c>
      <c r="AO34" s="4">
        <v>0</v>
      </c>
      <c r="AP34" s="4">
        <v>0</v>
      </c>
      <c r="AQ34" s="5">
        <v>0</v>
      </c>
      <c r="AR34" s="4">
        <v>0</v>
      </c>
      <c r="AS34" s="4">
        <v>0</v>
      </c>
      <c r="AT34" s="4">
        <v>0</v>
      </c>
      <c r="BB34" s="514">
        <v>10014</v>
      </c>
      <c r="BC34" s="514" t="s">
        <v>235</v>
      </c>
      <c r="BD34" s="514" t="s">
        <v>236</v>
      </c>
      <c r="BE34" s="514" t="s">
        <v>236</v>
      </c>
      <c r="BF34" s="514">
        <v>40.73471</v>
      </c>
      <c r="BG34" s="514">
        <v>-74.005319999999998</v>
      </c>
      <c r="BI34" s="152">
        <v>14</v>
      </c>
      <c r="BJ34" s="152" t="s">
        <v>206</v>
      </c>
      <c r="BK34" s="154"/>
      <c r="BL34" s="154"/>
      <c r="BM34" s="154"/>
      <c r="BN34" s="154"/>
      <c r="BO34" s="154"/>
      <c r="BP34" s="154"/>
      <c r="BQ34" s="154"/>
      <c r="BR34" s="154" t="s">
        <v>248</v>
      </c>
      <c r="BS34" s="154" t="s">
        <v>248</v>
      </c>
      <c r="BT34" s="154" t="s">
        <v>248</v>
      </c>
      <c r="BU34" s="154"/>
      <c r="BV34" s="154" t="s">
        <v>248</v>
      </c>
    </row>
    <row r="35" spans="3:74">
      <c r="C35" s="850"/>
      <c r="D35" s="537" t="s">
        <v>265</v>
      </c>
      <c r="E35" s="6">
        <v>11</v>
      </c>
      <c r="F35" s="6">
        <v>1</v>
      </c>
      <c r="G35" s="58" t="s">
        <v>260</v>
      </c>
      <c r="I35" s="154" t="s">
        <v>196</v>
      </c>
      <c r="J35" s="52" t="s">
        <v>225</v>
      </c>
      <c r="K35" s="4">
        <v>0</v>
      </c>
      <c r="L35" s="4">
        <v>0</v>
      </c>
      <c r="M35" s="4">
        <v>0</v>
      </c>
      <c r="N35" s="4">
        <v>0</v>
      </c>
      <c r="O35" s="4">
        <v>0</v>
      </c>
      <c r="P35" s="4">
        <v>0</v>
      </c>
      <c r="Q35" s="4">
        <v>0</v>
      </c>
      <c r="R35" s="4">
        <v>0</v>
      </c>
      <c r="S35" s="4">
        <v>0</v>
      </c>
      <c r="T35" s="4">
        <v>0</v>
      </c>
      <c r="U35" s="4">
        <v>0</v>
      </c>
      <c r="V35" s="4">
        <v>0</v>
      </c>
      <c r="W35" s="4">
        <v>0</v>
      </c>
      <c r="X35" s="4">
        <v>0</v>
      </c>
      <c r="Y35" s="4">
        <v>0</v>
      </c>
      <c r="Z35" s="4">
        <v>4.4999999999999998E-2</v>
      </c>
      <c r="AA35" s="4">
        <v>0.2</v>
      </c>
      <c r="AB35" s="4">
        <v>-1.4E-2</v>
      </c>
      <c r="AC35" s="4">
        <v>1.6E-2</v>
      </c>
      <c r="AD35" s="4">
        <v>0.2</v>
      </c>
      <c r="AE35" s="4">
        <v>-1.4999999999999999E-2</v>
      </c>
      <c r="AF35" s="4">
        <v>0.08</v>
      </c>
      <c r="AG35" s="4">
        <v>0.2</v>
      </c>
      <c r="AH35" s="4">
        <v>-7.0000000000000001E-3</v>
      </c>
      <c r="AI35" s="4">
        <v>0</v>
      </c>
      <c r="AJ35" s="4">
        <v>0</v>
      </c>
      <c r="AK35" s="5">
        <v>0</v>
      </c>
      <c r="AL35" s="4">
        <v>0</v>
      </c>
      <c r="AM35" s="4">
        <v>0</v>
      </c>
      <c r="AN35" s="4">
        <v>0</v>
      </c>
      <c r="AO35" s="4">
        <v>0</v>
      </c>
      <c r="AP35" s="4">
        <v>0</v>
      </c>
      <c r="AQ35" s="5">
        <v>0</v>
      </c>
      <c r="AR35" s="4">
        <v>0</v>
      </c>
      <c r="AS35" s="4">
        <v>0</v>
      </c>
      <c r="AT35" s="4">
        <v>0</v>
      </c>
      <c r="BB35" s="514">
        <v>10015</v>
      </c>
      <c r="BC35" s="514" t="s">
        <v>235</v>
      </c>
      <c r="BD35" s="514" t="s">
        <v>236</v>
      </c>
      <c r="BE35" s="514" t="s">
        <v>236</v>
      </c>
      <c r="BF35" s="514">
        <v>40.780749999999998</v>
      </c>
      <c r="BG35" s="514">
        <v>-73.977180000000004</v>
      </c>
      <c r="BI35" s="152">
        <v>15</v>
      </c>
      <c r="BJ35" s="152" t="s">
        <v>207</v>
      </c>
      <c r="BK35" s="154" t="s">
        <v>248</v>
      </c>
      <c r="BL35" s="154" t="s">
        <v>248</v>
      </c>
      <c r="BM35" s="154" t="s">
        <v>248</v>
      </c>
      <c r="BN35" s="154" t="s">
        <v>248</v>
      </c>
      <c r="BO35" s="154" t="s">
        <v>248</v>
      </c>
      <c r="BP35" s="154"/>
      <c r="BQ35" s="154"/>
      <c r="BR35" s="154" t="s">
        <v>248</v>
      </c>
      <c r="BS35" s="154" t="s">
        <v>248</v>
      </c>
      <c r="BT35" s="154" t="s">
        <v>248</v>
      </c>
      <c r="BU35" s="154"/>
      <c r="BV35" s="154" t="s">
        <v>248</v>
      </c>
    </row>
    <row r="36" spans="3:74">
      <c r="C36" s="850"/>
      <c r="D36" s="537" t="s">
        <v>266</v>
      </c>
      <c r="E36" s="6">
        <v>10</v>
      </c>
      <c r="F36" s="6">
        <v>1</v>
      </c>
      <c r="G36" s="58" t="s">
        <v>260</v>
      </c>
      <c r="I36" s="154" t="s">
        <v>196</v>
      </c>
      <c r="J36" s="52" t="s">
        <v>227</v>
      </c>
      <c r="K36" s="4">
        <v>0</v>
      </c>
      <c r="L36" s="4">
        <v>0</v>
      </c>
      <c r="M36" s="4">
        <v>0</v>
      </c>
      <c r="N36" s="4">
        <v>0</v>
      </c>
      <c r="O36" s="4">
        <v>0</v>
      </c>
      <c r="P36" s="4">
        <v>0</v>
      </c>
      <c r="Q36" s="4">
        <v>0</v>
      </c>
      <c r="R36" s="4">
        <v>0</v>
      </c>
      <c r="S36" s="4">
        <v>0</v>
      </c>
      <c r="T36" s="4">
        <v>0</v>
      </c>
      <c r="U36" s="4">
        <v>0</v>
      </c>
      <c r="V36" s="4">
        <v>0</v>
      </c>
      <c r="W36" s="4">
        <v>0</v>
      </c>
      <c r="X36" s="4">
        <v>0</v>
      </c>
      <c r="Y36" s="4">
        <v>0</v>
      </c>
      <c r="Z36" s="4">
        <v>4.2000000000000003E-2</v>
      </c>
      <c r="AA36" s="4">
        <v>0.2</v>
      </c>
      <c r="AB36" s="4">
        <v>-8.9999999999999993E-3</v>
      </c>
      <c r="AC36" s="4">
        <v>1.4E-2</v>
      </c>
      <c r="AD36" s="4">
        <v>0.2</v>
      </c>
      <c r="AE36" s="4">
        <v>-0.01</v>
      </c>
      <c r="AF36" s="4">
        <v>6.4000000000000001E-2</v>
      </c>
      <c r="AG36" s="4">
        <v>0.2</v>
      </c>
      <c r="AH36" s="4">
        <v>-5.0000000000000001E-3</v>
      </c>
      <c r="AI36" s="4">
        <v>0</v>
      </c>
      <c r="AJ36" s="4">
        <v>0</v>
      </c>
      <c r="AK36" s="5">
        <v>0</v>
      </c>
      <c r="AL36" s="4">
        <v>0</v>
      </c>
      <c r="AM36" s="4">
        <v>0</v>
      </c>
      <c r="AN36" s="4">
        <v>0</v>
      </c>
      <c r="AO36" s="4">
        <v>0</v>
      </c>
      <c r="AP36" s="4">
        <v>0</v>
      </c>
      <c r="AQ36" s="5">
        <v>0</v>
      </c>
      <c r="AR36" s="4">
        <v>0</v>
      </c>
      <c r="AS36" s="4">
        <v>0</v>
      </c>
      <c r="AT36" s="4">
        <v>0</v>
      </c>
      <c r="BB36" s="514">
        <v>10016</v>
      </c>
      <c r="BC36" s="514" t="s">
        <v>235</v>
      </c>
      <c r="BD36" s="514" t="s">
        <v>236</v>
      </c>
      <c r="BE36" s="514" t="s">
        <v>236</v>
      </c>
      <c r="BF36" s="514">
        <v>40.746180000000003</v>
      </c>
      <c r="BG36" s="514">
        <v>-73.977590000000006</v>
      </c>
      <c r="BI36" s="152">
        <v>16</v>
      </c>
      <c r="BJ36" s="152" t="s">
        <v>208</v>
      </c>
      <c r="BK36" s="154" t="s">
        <v>248</v>
      </c>
      <c r="BL36" s="154" t="s">
        <v>248</v>
      </c>
      <c r="BM36" s="154" t="s">
        <v>248</v>
      </c>
      <c r="BN36" s="154" t="s">
        <v>248</v>
      </c>
      <c r="BO36" s="154" t="s">
        <v>248</v>
      </c>
      <c r="BP36" s="154"/>
      <c r="BQ36" s="154"/>
      <c r="BR36" s="154"/>
      <c r="BS36" s="154"/>
      <c r="BT36" s="154"/>
      <c r="BU36" s="154"/>
      <c r="BV36" s="154" t="s">
        <v>248</v>
      </c>
    </row>
    <row r="37" spans="3:74" ht="15.75" thickBot="1">
      <c r="C37" s="851"/>
      <c r="D37" s="538" t="s">
        <v>267</v>
      </c>
      <c r="E37" s="59">
        <v>20</v>
      </c>
      <c r="F37" s="59">
        <v>1</v>
      </c>
      <c r="G37" s="60" t="s">
        <v>260</v>
      </c>
      <c r="I37" s="154" t="s">
        <v>196</v>
      </c>
      <c r="J37" s="52" t="s">
        <v>230</v>
      </c>
      <c r="K37" s="4">
        <v>0</v>
      </c>
      <c r="L37" s="4">
        <v>0</v>
      </c>
      <c r="M37" s="4">
        <v>0</v>
      </c>
      <c r="N37" s="4">
        <v>0</v>
      </c>
      <c r="O37" s="4">
        <v>0</v>
      </c>
      <c r="P37" s="4">
        <v>0</v>
      </c>
      <c r="Q37" s="4">
        <v>0</v>
      </c>
      <c r="R37" s="4">
        <v>0</v>
      </c>
      <c r="S37" s="4">
        <v>0</v>
      </c>
      <c r="T37" s="4">
        <v>0</v>
      </c>
      <c r="U37" s="4">
        <v>0</v>
      </c>
      <c r="V37" s="4">
        <v>0</v>
      </c>
      <c r="W37" s="4">
        <v>0</v>
      </c>
      <c r="X37" s="4">
        <v>0</v>
      </c>
      <c r="Y37" s="4">
        <v>0</v>
      </c>
      <c r="Z37" s="4">
        <v>4.2000000000000003E-2</v>
      </c>
      <c r="AA37" s="4">
        <v>0.2</v>
      </c>
      <c r="AB37" s="4">
        <v>-1.0999999999999999E-2</v>
      </c>
      <c r="AC37" s="4">
        <v>1.4E-2</v>
      </c>
      <c r="AD37" s="4">
        <v>0.2</v>
      </c>
      <c r="AE37" s="4">
        <v>-1.2E-2</v>
      </c>
      <c r="AF37" s="4">
        <v>6.5000000000000002E-2</v>
      </c>
      <c r="AG37" s="4">
        <v>0.2</v>
      </c>
      <c r="AH37" s="4">
        <v>-5.0000000000000001E-3</v>
      </c>
      <c r="AI37" s="4">
        <v>0</v>
      </c>
      <c r="AJ37" s="4">
        <v>0</v>
      </c>
      <c r="AK37" s="5">
        <v>0</v>
      </c>
      <c r="AL37" s="4">
        <v>0</v>
      </c>
      <c r="AM37" s="4">
        <v>0</v>
      </c>
      <c r="AN37" s="4">
        <v>0</v>
      </c>
      <c r="AO37" s="4">
        <v>0</v>
      </c>
      <c r="AP37" s="4">
        <v>0</v>
      </c>
      <c r="AQ37" s="5">
        <v>0</v>
      </c>
      <c r="AR37" s="4">
        <v>0</v>
      </c>
      <c r="AS37" s="4">
        <v>0</v>
      </c>
      <c r="AT37" s="4">
        <v>0</v>
      </c>
      <c r="BB37" s="514">
        <v>10017</v>
      </c>
      <c r="BC37" s="514" t="s">
        <v>235</v>
      </c>
      <c r="BD37" s="514" t="s">
        <v>236</v>
      </c>
      <c r="BE37" s="514" t="s">
        <v>236</v>
      </c>
      <c r="BF37" s="514">
        <v>40.75215</v>
      </c>
      <c r="BG37" s="514">
        <v>-73.972309999999993</v>
      </c>
      <c r="BI37" s="152">
        <v>17</v>
      </c>
      <c r="BJ37" s="152" t="s">
        <v>209</v>
      </c>
      <c r="BK37" s="154"/>
      <c r="BL37" s="154"/>
      <c r="BM37" s="154"/>
      <c r="BN37" s="154"/>
      <c r="BO37" s="154"/>
      <c r="BP37" s="154" t="s">
        <v>248</v>
      </c>
      <c r="BQ37" s="154" t="s">
        <v>248</v>
      </c>
      <c r="BR37" s="154"/>
      <c r="BS37" s="154"/>
      <c r="BT37" s="154"/>
      <c r="BU37" s="154"/>
      <c r="BV37" s="154" t="s">
        <v>248</v>
      </c>
    </row>
    <row r="38" spans="3:74">
      <c r="C38" s="849" t="s">
        <v>153</v>
      </c>
      <c r="D38" s="83" t="s">
        <v>268</v>
      </c>
      <c r="E38" s="74">
        <v>13</v>
      </c>
      <c r="F38" s="74">
        <v>1</v>
      </c>
      <c r="G38" s="75" t="s">
        <v>269</v>
      </c>
      <c r="I38" s="154" t="s">
        <v>196</v>
      </c>
      <c r="J38" s="52" t="s">
        <v>233</v>
      </c>
      <c r="K38" s="4">
        <v>0</v>
      </c>
      <c r="L38" s="4">
        <v>0</v>
      </c>
      <c r="M38" s="4">
        <v>0</v>
      </c>
      <c r="N38" s="4">
        <v>0</v>
      </c>
      <c r="O38" s="4">
        <v>0</v>
      </c>
      <c r="P38" s="4">
        <v>0</v>
      </c>
      <c r="Q38" s="4">
        <v>0</v>
      </c>
      <c r="R38" s="4">
        <v>0</v>
      </c>
      <c r="S38" s="4">
        <v>0</v>
      </c>
      <c r="T38" s="4">
        <v>0</v>
      </c>
      <c r="U38" s="4">
        <v>0</v>
      </c>
      <c r="V38" s="4">
        <v>0</v>
      </c>
      <c r="W38" s="4">
        <v>0</v>
      </c>
      <c r="X38" s="4">
        <v>0</v>
      </c>
      <c r="Y38" s="4">
        <v>0</v>
      </c>
      <c r="Z38" s="4">
        <v>0.04</v>
      </c>
      <c r="AA38" s="4">
        <v>0.2</v>
      </c>
      <c r="AB38" s="4">
        <v>-1.4999999999999999E-2</v>
      </c>
      <c r="AC38" s="4">
        <v>1.2999999999999999E-2</v>
      </c>
      <c r="AD38" s="4">
        <v>0.2</v>
      </c>
      <c r="AE38" s="4">
        <v>-1.4999999999999999E-2</v>
      </c>
      <c r="AF38" s="4">
        <v>4.2999999999999997E-2</v>
      </c>
      <c r="AG38" s="4">
        <v>0.2</v>
      </c>
      <c r="AH38" s="4">
        <v>-8.0000000000000002E-3</v>
      </c>
      <c r="AI38" s="4">
        <v>0</v>
      </c>
      <c r="AJ38" s="4">
        <v>0</v>
      </c>
      <c r="AK38" s="5">
        <v>0</v>
      </c>
      <c r="AL38" s="4">
        <v>0</v>
      </c>
      <c r="AM38" s="4">
        <v>0</v>
      </c>
      <c r="AN38" s="4">
        <v>0</v>
      </c>
      <c r="AO38" s="4">
        <v>0</v>
      </c>
      <c r="AP38" s="4">
        <v>0</v>
      </c>
      <c r="AQ38" s="5">
        <v>0</v>
      </c>
      <c r="AR38" s="4">
        <v>0</v>
      </c>
      <c r="AS38" s="4">
        <v>0</v>
      </c>
      <c r="AT38" s="4">
        <v>0</v>
      </c>
      <c r="BB38" s="514">
        <v>10018</v>
      </c>
      <c r="BC38" s="514" t="s">
        <v>235</v>
      </c>
      <c r="BD38" s="514" t="s">
        <v>236</v>
      </c>
      <c r="BE38" s="514" t="s">
        <v>236</v>
      </c>
      <c r="BF38" s="514">
        <v>40.755099999999999</v>
      </c>
      <c r="BG38" s="514">
        <v>-73.993369999999999</v>
      </c>
      <c r="BI38" s="152">
        <v>18</v>
      </c>
      <c r="BJ38" s="152" t="s">
        <v>210</v>
      </c>
      <c r="BK38" s="154" t="s">
        <v>248</v>
      </c>
      <c r="BL38" s="154" t="s">
        <v>248</v>
      </c>
      <c r="BM38" s="154" t="s">
        <v>248</v>
      </c>
      <c r="BN38" s="154" t="s">
        <v>248</v>
      </c>
      <c r="BO38" s="154" t="s">
        <v>248</v>
      </c>
      <c r="BP38" s="154"/>
      <c r="BQ38" s="154"/>
      <c r="BR38" s="154"/>
      <c r="BS38" s="154"/>
      <c r="BT38" s="154"/>
      <c r="BU38" s="154"/>
      <c r="BV38" s="154" t="s">
        <v>248</v>
      </c>
    </row>
    <row r="39" spans="3:74">
      <c r="C39" s="850"/>
      <c r="D39" s="79" t="s">
        <v>270</v>
      </c>
      <c r="E39" s="6">
        <v>15</v>
      </c>
      <c r="F39" s="6">
        <v>1</v>
      </c>
      <c r="G39" s="58" t="s">
        <v>269</v>
      </c>
      <c r="I39" s="154" t="s">
        <v>196</v>
      </c>
      <c r="J39" s="52" t="s">
        <v>236</v>
      </c>
      <c r="K39" s="4">
        <v>0</v>
      </c>
      <c r="L39" s="4">
        <v>0</v>
      </c>
      <c r="M39" s="4">
        <v>0</v>
      </c>
      <c r="N39" s="4">
        <v>0</v>
      </c>
      <c r="O39" s="4">
        <v>0</v>
      </c>
      <c r="P39" s="4">
        <v>0</v>
      </c>
      <c r="Q39" s="4">
        <v>0</v>
      </c>
      <c r="R39" s="4">
        <v>0</v>
      </c>
      <c r="S39" s="4">
        <v>0</v>
      </c>
      <c r="T39" s="4">
        <v>0</v>
      </c>
      <c r="U39" s="4">
        <v>0</v>
      </c>
      <c r="V39" s="4">
        <v>0</v>
      </c>
      <c r="W39" s="4">
        <v>0</v>
      </c>
      <c r="X39" s="4">
        <v>0</v>
      </c>
      <c r="Y39" s="4">
        <v>0</v>
      </c>
      <c r="Z39" s="4">
        <v>4.3999999999999997E-2</v>
      </c>
      <c r="AA39" s="4">
        <v>0.2</v>
      </c>
      <c r="AB39" s="4">
        <v>-2.5000000000000001E-2</v>
      </c>
      <c r="AC39" s="4">
        <v>1.9E-2</v>
      </c>
      <c r="AD39" s="4">
        <v>0.2</v>
      </c>
      <c r="AE39" s="4">
        <v>-2.4E-2</v>
      </c>
      <c r="AF39" s="4">
        <v>0.124</v>
      </c>
      <c r="AG39" s="4">
        <v>0.2</v>
      </c>
      <c r="AH39" s="4">
        <v>-3.0000000000000001E-3</v>
      </c>
      <c r="AI39" s="4">
        <v>0</v>
      </c>
      <c r="AJ39" s="4">
        <v>0</v>
      </c>
      <c r="AK39" s="5">
        <v>0</v>
      </c>
      <c r="AL39" s="4">
        <v>0</v>
      </c>
      <c r="AM39" s="4">
        <v>0</v>
      </c>
      <c r="AN39" s="4">
        <v>0</v>
      </c>
      <c r="AO39" s="4">
        <v>0</v>
      </c>
      <c r="AP39" s="4">
        <v>0</v>
      </c>
      <c r="AQ39" s="5">
        <v>0</v>
      </c>
      <c r="AR39" s="4">
        <v>0</v>
      </c>
      <c r="AS39" s="4">
        <v>0</v>
      </c>
      <c r="AT39" s="4">
        <v>0</v>
      </c>
      <c r="BB39" s="514">
        <v>10019</v>
      </c>
      <c r="BC39" s="514" t="s">
        <v>235</v>
      </c>
      <c r="BD39" s="514" t="s">
        <v>236</v>
      </c>
      <c r="BE39" s="514" t="s">
        <v>236</v>
      </c>
      <c r="BF39" s="514">
        <v>40.765709999999999</v>
      </c>
      <c r="BG39" s="514">
        <v>-73.985600000000005</v>
      </c>
      <c r="BI39" s="152">
        <v>19</v>
      </c>
      <c r="BJ39" s="152" t="s">
        <v>211</v>
      </c>
      <c r="BK39" s="154" t="s">
        <v>248</v>
      </c>
      <c r="BL39" s="154" t="s">
        <v>248</v>
      </c>
      <c r="BM39" s="154" t="s">
        <v>248</v>
      </c>
      <c r="BN39" s="154" t="s">
        <v>248</v>
      </c>
      <c r="BO39" s="154" t="s">
        <v>248</v>
      </c>
      <c r="BP39" s="154"/>
      <c r="BQ39" s="154"/>
      <c r="BR39" s="154"/>
      <c r="BS39" s="154"/>
      <c r="BT39" s="154"/>
      <c r="BU39" s="154"/>
      <c r="BV39" s="154" t="s">
        <v>248</v>
      </c>
    </row>
    <row r="40" spans="3:74">
      <c r="C40" s="850"/>
      <c r="D40" s="79" t="s">
        <v>271</v>
      </c>
      <c r="E40" s="6">
        <v>13</v>
      </c>
      <c r="F40" s="6">
        <v>1</v>
      </c>
      <c r="G40" s="58" t="s">
        <v>269</v>
      </c>
      <c r="I40" s="154" t="s">
        <v>196</v>
      </c>
      <c r="J40" s="52" t="s">
        <v>240</v>
      </c>
      <c r="K40" s="4">
        <v>0</v>
      </c>
      <c r="L40" s="4">
        <v>0</v>
      </c>
      <c r="M40" s="4">
        <v>0</v>
      </c>
      <c r="N40" s="4">
        <v>0</v>
      </c>
      <c r="O40" s="4">
        <v>0</v>
      </c>
      <c r="P40" s="4">
        <v>0</v>
      </c>
      <c r="Q40" s="4">
        <v>0</v>
      </c>
      <c r="R40" s="4">
        <v>0</v>
      </c>
      <c r="S40" s="4">
        <v>0</v>
      </c>
      <c r="T40" s="4">
        <v>0</v>
      </c>
      <c r="U40" s="4">
        <v>0</v>
      </c>
      <c r="V40" s="4">
        <v>0</v>
      </c>
      <c r="W40" s="4">
        <v>0</v>
      </c>
      <c r="X40" s="4">
        <v>0</v>
      </c>
      <c r="Y40" s="4">
        <v>0</v>
      </c>
      <c r="Z40" s="4">
        <v>0.04</v>
      </c>
      <c r="AA40" s="4">
        <v>0.2</v>
      </c>
      <c r="AB40" s="4">
        <v>-2.1999999999999999E-2</v>
      </c>
      <c r="AC40" s="4">
        <v>1.4E-2</v>
      </c>
      <c r="AD40" s="4">
        <v>0.2</v>
      </c>
      <c r="AE40" s="4">
        <v>-2.1000000000000001E-2</v>
      </c>
      <c r="AF40" s="4">
        <v>8.3000000000000004E-2</v>
      </c>
      <c r="AG40" s="4">
        <v>0.2</v>
      </c>
      <c r="AH40" s="4">
        <v>-8.9999999999999993E-3</v>
      </c>
      <c r="AI40" s="4">
        <v>0</v>
      </c>
      <c r="AJ40" s="4">
        <v>0</v>
      </c>
      <c r="AK40" s="5">
        <v>0</v>
      </c>
      <c r="AL40" s="4">
        <v>0</v>
      </c>
      <c r="AM40" s="4">
        <v>0</v>
      </c>
      <c r="AN40" s="4">
        <v>0</v>
      </c>
      <c r="AO40" s="4">
        <v>0</v>
      </c>
      <c r="AP40" s="4">
        <v>0</v>
      </c>
      <c r="AQ40" s="5">
        <v>0</v>
      </c>
      <c r="AR40" s="4">
        <v>0</v>
      </c>
      <c r="AS40" s="4">
        <v>0</v>
      </c>
      <c r="AT40" s="4">
        <v>0</v>
      </c>
      <c r="BB40" s="514">
        <v>10020</v>
      </c>
      <c r="BC40" s="514" t="s">
        <v>235</v>
      </c>
      <c r="BD40" s="514" t="s">
        <v>236</v>
      </c>
      <c r="BE40" s="514" t="s">
        <v>236</v>
      </c>
      <c r="BF40" s="514">
        <v>40.758659999999999</v>
      </c>
      <c r="BG40" s="514">
        <v>-73.980239999999995</v>
      </c>
      <c r="BI40" s="152">
        <v>20</v>
      </c>
      <c r="BJ40" s="152" t="s">
        <v>212</v>
      </c>
      <c r="BK40" s="154"/>
      <c r="BL40" s="154"/>
      <c r="BM40" s="154"/>
      <c r="BN40" s="154"/>
      <c r="BO40" s="154"/>
      <c r="BP40" s="154"/>
      <c r="BQ40" s="154"/>
      <c r="BR40" s="154"/>
      <c r="BS40" s="154"/>
      <c r="BT40" s="154"/>
      <c r="BU40" s="154" t="s">
        <v>248</v>
      </c>
      <c r="BV40" s="154" t="s">
        <v>248</v>
      </c>
    </row>
    <row r="41" spans="3:74">
      <c r="C41" s="850"/>
      <c r="D41" s="79" t="s">
        <v>272</v>
      </c>
      <c r="E41" s="6">
        <v>13</v>
      </c>
      <c r="F41" s="6">
        <v>1</v>
      </c>
      <c r="G41" s="58" t="s">
        <v>269</v>
      </c>
      <c r="I41" s="154" t="s">
        <v>196</v>
      </c>
      <c r="J41" s="52" t="s">
        <v>238</v>
      </c>
      <c r="K41" s="4">
        <v>0</v>
      </c>
      <c r="L41" s="4">
        <v>0</v>
      </c>
      <c r="M41" s="4">
        <v>0</v>
      </c>
      <c r="N41" s="4">
        <v>0</v>
      </c>
      <c r="O41" s="4">
        <v>0</v>
      </c>
      <c r="P41" s="4">
        <v>0</v>
      </c>
      <c r="Q41" s="4">
        <v>0</v>
      </c>
      <c r="R41" s="4">
        <v>0</v>
      </c>
      <c r="S41" s="4">
        <v>0</v>
      </c>
      <c r="T41" s="4">
        <v>0</v>
      </c>
      <c r="U41" s="4">
        <v>0</v>
      </c>
      <c r="V41" s="4">
        <v>0</v>
      </c>
      <c r="W41" s="4">
        <v>0</v>
      </c>
      <c r="X41" s="4">
        <v>0</v>
      </c>
      <c r="Y41" s="4">
        <v>0</v>
      </c>
      <c r="Z41" s="4">
        <v>4.4999999999999998E-2</v>
      </c>
      <c r="AA41" s="4">
        <v>0.2</v>
      </c>
      <c r="AB41" s="4">
        <v>-1.7000000000000001E-2</v>
      </c>
      <c r="AC41" s="4">
        <v>1.6E-2</v>
      </c>
      <c r="AD41" s="4">
        <v>0.2</v>
      </c>
      <c r="AE41" s="4">
        <v>-1.7000000000000001E-2</v>
      </c>
      <c r="AF41" s="4">
        <v>8.6999999999999994E-2</v>
      </c>
      <c r="AG41" s="4">
        <v>0.2</v>
      </c>
      <c r="AH41" s="4">
        <v>-5.0000000000000001E-3</v>
      </c>
      <c r="AI41" s="4">
        <v>0</v>
      </c>
      <c r="AJ41" s="4">
        <v>0</v>
      </c>
      <c r="AK41" s="5">
        <v>0</v>
      </c>
      <c r="AL41" s="4">
        <v>0</v>
      </c>
      <c r="AM41" s="4">
        <v>0</v>
      </c>
      <c r="AN41" s="4">
        <v>0</v>
      </c>
      <c r="AO41" s="4">
        <v>0</v>
      </c>
      <c r="AP41" s="4">
        <v>0</v>
      </c>
      <c r="AQ41" s="5">
        <v>0</v>
      </c>
      <c r="AR41" s="4">
        <v>0</v>
      </c>
      <c r="AS41" s="4">
        <v>0</v>
      </c>
      <c r="AT41" s="4">
        <v>0</v>
      </c>
      <c r="BB41" s="514">
        <v>10021</v>
      </c>
      <c r="BC41" s="514" t="s">
        <v>235</v>
      </c>
      <c r="BD41" s="514" t="s">
        <v>236</v>
      </c>
      <c r="BE41" s="514" t="s">
        <v>236</v>
      </c>
      <c r="BF41" s="514">
        <v>40.768419999999999</v>
      </c>
      <c r="BG41" s="514">
        <v>-73.960449999999994</v>
      </c>
      <c r="BI41" s="152">
        <v>21</v>
      </c>
      <c r="BJ41" s="152" t="s">
        <v>213</v>
      </c>
      <c r="BK41" s="154" t="s">
        <v>248</v>
      </c>
      <c r="BL41" s="154" t="s">
        <v>248</v>
      </c>
      <c r="BM41" s="154" t="s">
        <v>248</v>
      </c>
      <c r="BN41" s="154" t="s">
        <v>248</v>
      </c>
      <c r="BO41" s="154" t="s">
        <v>248</v>
      </c>
      <c r="BP41" s="154"/>
      <c r="BQ41" s="154"/>
      <c r="BR41" s="154"/>
      <c r="BS41" s="154"/>
      <c r="BT41" s="154"/>
      <c r="BU41" s="154"/>
      <c r="BV41" s="154" t="s">
        <v>248</v>
      </c>
    </row>
    <row r="42" spans="3:74">
      <c r="C42" s="850"/>
      <c r="D42" s="79" t="s">
        <v>273</v>
      </c>
      <c r="E42" s="6">
        <v>10</v>
      </c>
      <c r="F42" s="6">
        <v>1</v>
      </c>
      <c r="G42" s="58" t="s">
        <v>269</v>
      </c>
      <c r="I42" s="69" t="s">
        <v>197</v>
      </c>
      <c r="J42" s="52" t="s">
        <v>225</v>
      </c>
      <c r="K42" s="4">
        <v>0</v>
      </c>
      <c r="L42" s="4">
        <v>0</v>
      </c>
      <c r="M42" s="4">
        <v>0</v>
      </c>
      <c r="N42" s="4">
        <v>0</v>
      </c>
      <c r="O42" s="4">
        <v>0</v>
      </c>
      <c r="P42" s="4">
        <v>0</v>
      </c>
      <c r="Q42" s="4">
        <v>0</v>
      </c>
      <c r="R42" s="4">
        <v>0</v>
      </c>
      <c r="S42" s="4">
        <v>0</v>
      </c>
      <c r="T42" s="4">
        <v>0</v>
      </c>
      <c r="U42" s="4">
        <v>0</v>
      </c>
      <c r="V42" s="4">
        <v>0</v>
      </c>
      <c r="W42" s="4">
        <v>0</v>
      </c>
      <c r="X42" s="4">
        <v>0</v>
      </c>
      <c r="Y42" s="4">
        <v>0</v>
      </c>
      <c r="Z42" s="4">
        <v>0</v>
      </c>
      <c r="AA42" s="4">
        <v>0</v>
      </c>
      <c r="AB42" s="4">
        <v>0</v>
      </c>
      <c r="AC42" s="4">
        <v>0</v>
      </c>
      <c r="AD42" s="4">
        <v>0</v>
      </c>
      <c r="AE42" s="4">
        <v>0</v>
      </c>
      <c r="AF42" s="4">
        <v>0</v>
      </c>
      <c r="AG42" s="4">
        <v>0</v>
      </c>
      <c r="AH42" s="4">
        <v>0</v>
      </c>
      <c r="AI42" s="4">
        <v>0</v>
      </c>
      <c r="AJ42" s="4">
        <v>0</v>
      </c>
      <c r="AK42" s="5">
        <v>0</v>
      </c>
      <c r="AL42" s="4">
        <v>2.9000000000000001E-2</v>
      </c>
      <c r="AM42" s="4">
        <v>0.2</v>
      </c>
      <c r="AN42" s="4">
        <v>-1.4E-2</v>
      </c>
      <c r="AO42" s="4">
        <v>0</v>
      </c>
      <c r="AP42" s="4">
        <v>0</v>
      </c>
      <c r="AQ42" s="5">
        <v>-1.4999999999999999E-2</v>
      </c>
      <c r="AR42" s="4">
        <v>0</v>
      </c>
      <c r="AS42" s="4">
        <v>0</v>
      </c>
      <c r="AT42" s="4">
        <v>0</v>
      </c>
      <c r="BB42" s="514">
        <v>10022</v>
      </c>
      <c r="BC42" s="514" t="s">
        <v>235</v>
      </c>
      <c r="BD42" s="514" t="s">
        <v>236</v>
      </c>
      <c r="BE42" s="514" t="s">
        <v>236</v>
      </c>
      <c r="BF42" s="514">
        <v>40.759010000000004</v>
      </c>
      <c r="BG42" s="514">
        <v>-73.967320000000001</v>
      </c>
      <c r="BI42" s="152">
        <v>22</v>
      </c>
      <c r="BJ42" s="152" t="s">
        <v>214</v>
      </c>
      <c r="BK42" s="154" t="s">
        <v>248</v>
      </c>
      <c r="BL42" s="154" t="s">
        <v>248</v>
      </c>
      <c r="BM42" s="154" t="s">
        <v>248</v>
      </c>
      <c r="BN42" s="154" t="s">
        <v>248</v>
      </c>
      <c r="BO42" s="154" t="s">
        <v>248</v>
      </c>
      <c r="BP42" s="154"/>
      <c r="BQ42" s="154"/>
      <c r="BR42" s="154"/>
      <c r="BS42" s="154"/>
      <c r="BT42" s="154"/>
      <c r="BU42" s="154"/>
      <c r="BV42" s="154" t="s">
        <v>248</v>
      </c>
    </row>
    <row r="43" spans="3:74">
      <c r="C43" s="850"/>
      <c r="D43" s="79" t="s">
        <v>173</v>
      </c>
      <c r="E43" s="6" t="s">
        <v>123</v>
      </c>
      <c r="F43" s="6">
        <v>2</v>
      </c>
      <c r="G43" s="58" t="s">
        <v>269</v>
      </c>
      <c r="I43" s="69" t="s">
        <v>197</v>
      </c>
      <c r="J43" s="52" t="s">
        <v>227</v>
      </c>
      <c r="K43" s="4">
        <v>0</v>
      </c>
      <c r="L43" s="4">
        <v>0</v>
      </c>
      <c r="M43" s="4">
        <v>0</v>
      </c>
      <c r="N43" s="4">
        <v>0</v>
      </c>
      <c r="O43" s="4">
        <v>0</v>
      </c>
      <c r="P43" s="4">
        <v>0</v>
      </c>
      <c r="Q43" s="4">
        <v>0</v>
      </c>
      <c r="R43" s="4">
        <v>0</v>
      </c>
      <c r="S43" s="4">
        <v>0</v>
      </c>
      <c r="T43" s="4">
        <v>0</v>
      </c>
      <c r="U43" s="4">
        <v>0</v>
      </c>
      <c r="V43" s="4">
        <v>0</v>
      </c>
      <c r="W43" s="4">
        <v>0</v>
      </c>
      <c r="X43" s="4">
        <v>0</v>
      </c>
      <c r="Y43" s="4">
        <v>0</v>
      </c>
      <c r="Z43" s="4">
        <v>0</v>
      </c>
      <c r="AA43" s="4">
        <v>0</v>
      </c>
      <c r="AB43" s="4">
        <v>0</v>
      </c>
      <c r="AC43" s="4">
        <v>0</v>
      </c>
      <c r="AD43" s="4">
        <v>0</v>
      </c>
      <c r="AE43" s="4">
        <v>0</v>
      </c>
      <c r="AF43" s="4">
        <v>0</v>
      </c>
      <c r="AG43" s="4">
        <v>0</v>
      </c>
      <c r="AH43" s="4">
        <v>0</v>
      </c>
      <c r="AI43" s="4">
        <v>0</v>
      </c>
      <c r="AJ43" s="4">
        <v>0</v>
      </c>
      <c r="AK43" s="5">
        <v>0</v>
      </c>
      <c r="AL43" s="4">
        <v>2.9000000000000001E-2</v>
      </c>
      <c r="AM43" s="4">
        <v>0.2</v>
      </c>
      <c r="AN43" s="4">
        <v>-1.4E-2</v>
      </c>
      <c r="AO43" s="4">
        <v>0</v>
      </c>
      <c r="AP43" s="4">
        <v>0</v>
      </c>
      <c r="AQ43" s="5">
        <v>-1.6E-2</v>
      </c>
      <c r="AR43" s="4">
        <v>0</v>
      </c>
      <c r="AS43" s="4">
        <v>0</v>
      </c>
      <c r="AT43" s="4">
        <v>0</v>
      </c>
      <c r="BB43" s="514">
        <v>10023</v>
      </c>
      <c r="BC43" s="514" t="s">
        <v>235</v>
      </c>
      <c r="BD43" s="514" t="s">
        <v>236</v>
      </c>
      <c r="BE43" s="514" t="s">
        <v>236</v>
      </c>
      <c r="BF43" s="514">
        <v>40.776090000000003</v>
      </c>
      <c r="BG43" s="514">
        <v>-73.982849999999999</v>
      </c>
      <c r="BI43" s="152">
        <v>23</v>
      </c>
      <c r="BJ43" s="152" t="s">
        <v>215</v>
      </c>
      <c r="BK43" s="154" t="s">
        <v>248</v>
      </c>
      <c r="BL43" s="154" t="s">
        <v>248</v>
      </c>
      <c r="BM43" s="154" t="s">
        <v>248</v>
      </c>
      <c r="BN43" s="154" t="s">
        <v>248</v>
      </c>
      <c r="BO43" s="154" t="s">
        <v>248</v>
      </c>
      <c r="BP43" s="154"/>
      <c r="BQ43" s="154"/>
      <c r="BR43" s="154"/>
      <c r="BS43" s="154"/>
      <c r="BT43" s="154"/>
      <c r="BU43" s="154"/>
      <c r="BV43" s="154" t="s">
        <v>248</v>
      </c>
    </row>
    <row r="44" spans="3:74">
      <c r="C44" s="850"/>
      <c r="D44" s="79" t="s">
        <v>174</v>
      </c>
      <c r="E44" s="6" t="s">
        <v>123</v>
      </c>
      <c r="F44" s="6">
        <v>2</v>
      </c>
      <c r="G44" s="58" t="s">
        <v>269</v>
      </c>
      <c r="I44" s="69" t="s">
        <v>197</v>
      </c>
      <c r="J44" s="52" t="s">
        <v>230</v>
      </c>
      <c r="K44" s="4">
        <v>0</v>
      </c>
      <c r="L44" s="4">
        <v>0</v>
      </c>
      <c r="M44" s="4">
        <v>0</v>
      </c>
      <c r="N44" s="4">
        <v>0</v>
      </c>
      <c r="O44" s="4">
        <v>0</v>
      </c>
      <c r="P44" s="4">
        <v>0</v>
      </c>
      <c r="Q44" s="4">
        <v>0</v>
      </c>
      <c r="R44" s="4">
        <v>0</v>
      </c>
      <c r="S44" s="4">
        <v>0</v>
      </c>
      <c r="T44" s="4">
        <v>0</v>
      </c>
      <c r="U44" s="4">
        <v>0</v>
      </c>
      <c r="V44" s="4">
        <v>0</v>
      </c>
      <c r="W44" s="4">
        <v>0</v>
      </c>
      <c r="X44" s="4">
        <v>0</v>
      </c>
      <c r="Y44" s="4">
        <v>0</v>
      </c>
      <c r="Z44" s="4">
        <v>0</v>
      </c>
      <c r="AA44" s="4">
        <v>0</v>
      </c>
      <c r="AB44" s="4">
        <v>0</v>
      </c>
      <c r="AC44" s="4">
        <v>0</v>
      </c>
      <c r="AD44" s="4">
        <v>0</v>
      </c>
      <c r="AE44" s="4">
        <v>0</v>
      </c>
      <c r="AF44" s="4">
        <v>0</v>
      </c>
      <c r="AG44" s="4">
        <v>0</v>
      </c>
      <c r="AH44" s="4">
        <v>0</v>
      </c>
      <c r="AI44" s="4">
        <v>0</v>
      </c>
      <c r="AJ44" s="4">
        <v>0</v>
      </c>
      <c r="AK44" s="5">
        <v>0</v>
      </c>
      <c r="AL44" s="4">
        <v>2.7E-2</v>
      </c>
      <c r="AM44" s="4">
        <v>0.2</v>
      </c>
      <c r="AN44" s="4">
        <v>-1.4E-2</v>
      </c>
      <c r="AO44" s="4">
        <v>0</v>
      </c>
      <c r="AP44" s="4">
        <v>0</v>
      </c>
      <c r="AQ44" s="5">
        <v>-1.6E-2</v>
      </c>
      <c r="AR44" s="4">
        <v>0</v>
      </c>
      <c r="AS44" s="4">
        <v>0</v>
      </c>
      <c r="AT44" s="4">
        <v>0</v>
      </c>
      <c r="BB44" s="514">
        <v>10024</v>
      </c>
      <c r="BC44" s="514" t="s">
        <v>235</v>
      </c>
      <c r="BD44" s="514" t="s">
        <v>236</v>
      </c>
      <c r="BE44" s="514" t="s">
        <v>236</v>
      </c>
      <c r="BF44" s="514">
        <v>40.786380000000001</v>
      </c>
      <c r="BG44" s="514">
        <v>-73.977090000000004</v>
      </c>
      <c r="BI44" s="152">
        <v>24</v>
      </c>
      <c r="BJ44" s="152" t="s">
        <v>216</v>
      </c>
      <c r="BK44" s="154"/>
      <c r="BL44" s="154"/>
      <c r="BM44" s="154"/>
      <c r="BN44" s="154"/>
      <c r="BO44" s="154"/>
      <c r="BP44" s="154"/>
      <c r="BQ44" s="154"/>
      <c r="BR44" s="154" t="s">
        <v>248</v>
      </c>
      <c r="BS44" s="154" t="s">
        <v>248</v>
      </c>
      <c r="BT44" s="154" t="s">
        <v>248</v>
      </c>
      <c r="BU44" s="154"/>
      <c r="BV44" s="154" t="s">
        <v>248</v>
      </c>
    </row>
    <row r="45" spans="3:74">
      <c r="C45" s="850"/>
      <c r="D45" s="79" t="s">
        <v>274</v>
      </c>
      <c r="E45" s="6">
        <v>13</v>
      </c>
      <c r="F45" s="6">
        <v>1</v>
      </c>
      <c r="G45" s="58" t="s">
        <v>269</v>
      </c>
      <c r="I45" s="69" t="s">
        <v>197</v>
      </c>
      <c r="J45" s="52" t="s">
        <v>233</v>
      </c>
      <c r="K45" s="4">
        <v>0</v>
      </c>
      <c r="L45" s="4">
        <v>0</v>
      </c>
      <c r="M45" s="4">
        <v>0</v>
      </c>
      <c r="N45" s="4">
        <v>0</v>
      </c>
      <c r="O45" s="4">
        <v>0</v>
      </c>
      <c r="P45" s="4">
        <v>0</v>
      </c>
      <c r="Q45" s="4">
        <v>0</v>
      </c>
      <c r="R45" s="4">
        <v>0</v>
      </c>
      <c r="S45" s="4">
        <v>0</v>
      </c>
      <c r="T45" s="4">
        <v>0</v>
      </c>
      <c r="U45" s="4">
        <v>0</v>
      </c>
      <c r="V45" s="4">
        <v>0</v>
      </c>
      <c r="W45" s="4">
        <v>0</v>
      </c>
      <c r="X45" s="4">
        <v>0</v>
      </c>
      <c r="Y45" s="4">
        <v>0</v>
      </c>
      <c r="Z45" s="4">
        <v>0</v>
      </c>
      <c r="AA45" s="4">
        <v>0</v>
      </c>
      <c r="AB45" s="4">
        <v>0</v>
      </c>
      <c r="AC45" s="4">
        <v>0</v>
      </c>
      <c r="AD45" s="4">
        <v>0</v>
      </c>
      <c r="AE45" s="4">
        <v>0</v>
      </c>
      <c r="AF45" s="4">
        <v>0</v>
      </c>
      <c r="AG45" s="4">
        <v>0</v>
      </c>
      <c r="AH45" s="4">
        <v>0</v>
      </c>
      <c r="AI45" s="4">
        <v>0</v>
      </c>
      <c r="AJ45" s="4">
        <v>0</v>
      </c>
      <c r="AK45" s="5">
        <v>0</v>
      </c>
      <c r="AL45" s="4">
        <v>2.5000000000000001E-2</v>
      </c>
      <c r="AM45" s="4">
        <v>0.2</v>
      </c>
      <c r="AN45" s="4">
        <v>-1.4E-2</v>
      </c>
      <c r="AO45" s="4">
        <v>0</v>
      </c>
      <c r="AP45" s="4">
        <v>0</v>
      </c>
      <c r="AQ45" s="5">
        <v>-1.6E-2</v>
      </c>
      <c r="AR45" s="4">
        <v>0</v>
      </c>
      <c r="AS45" s="4">
        <v>0</v>
      </c>
      <c r="AT45" s="4">
        <v>0</v>
      </c>
      <c r="BB45" s="514">
        <v>10025</v>
      </c>
      <c r="BC45" s="514" t="s">
        <v>235</v>
      </c>
      <c r="BD45" s="514" t="s">
        <v>236</v>
      </c>
      <c r="BE45" s="514" t="s">
        <v>236</v>
      </c>
      <c r="BF45" s="514">
        <v>40.798499999999997</v>
      </c>
      <c r="BG45" s="514">
        <v>-73.968109999999996</v>
      </c>
      <c r="BI45" s="152">
        <v>25</v>
      </c>
      <c r="BJ45" s="152" t="s">
        <v>217</v>
      </c>
      <c r="BK45" s="154" t="s">
        <v>248</v>
      </c>
      <c r="BL45" s="154" t="s">
        <v>248</v>
      </c>
      <c r="BM45" s="154" t="s">
        <v>248</v>
      </c>
      <c r="BN45" s="154" t="s">
        <v>248</v>
      </c>
      <c r="BO45" s="154" t="s">
        <v>248</v>
      </c>
      <c r="BP45" s="154"/>
      <c r="BQ45" s="154"/>
      <c r="BR45" s="154"/>
      <c r="BS45" s="154"/>
      <c r="BT45" s="154"/>
      <c r="BU45" s="154"/>
      <c r="BV45" s="154" t="s">
        <v>248</v>
      </c>
    </row>
    <row r="46" spans="3:74" ht="15.75" thickBot="1">
      <c r="C46" s="851"/>
      <c r="D46" s="84" t="s">
        <v>275</v>
      </c>
      <c r="E46" s="59">
        <v>13</v>
      </c>
      <c r="F46" s="59">
        <v>1</v>
      </c>
      <c r="G46" s="60" t="s">
        <v>269</v>
      </c>
      <c r="I46" s="69" t="s">
        <v>197</v>
      </c>
      <c r="J46" s="52" t="s">
        <v>236</v>
      </c>
      <c r="K46" s="4">
        <v>0</v>
      </c>
      <c r="L46" s="4">
        <v>0</v>
      </c>
      <c r="M46" s="4">
        <v>0</v>
      </c>
      <c r="N46" s="4">
        <v>0</v>
      </c>
      <c r="O46" s="4">
        <v>0</v>
      </c>
      <c r="P46" s="4">
        <v>0</v>
      </c>
      <c r="Q46" s="4">
        <v>0</v>
      </c>
      <c r="R46" s="4">
        <v>0</v>
      </c>
      <c r="S46" s="4">
        <v>0</v>
      </c>
      <c r="T46" s="4">
        <v>0</v>
      </c>
      <c r="U46" s="4">
        <v>0</v>
      </c>
      <c r="V46" s="4">
        <v>0</v>
      </c>
      <c r="W46" s="4">
        <v>0</v>
      </c>
      <c r="X46" s="4">
        <v>0</v>
      </c>
      <c r="Y46" s="4">
        <v>0</v>
      </c>
      <c r="Z46" s="4">
        <v>0</v>
      </c>
      <c r="AA46" s="4">
        <v>0</v>
      </c>
      <c r="AB46" s="4">
        <v>0</v>
      </c>
      <c r="AC46" s="4">
        <v>0</v>
      </c>
      <c r="AD46" s="4">
        <v>0</v>
      </c>
      <c r="AE46" s="4">
        <v>0</v>
      </c>
      <c r="AF46" s="4">
        <v>0</v>
      </c>
      <c r="AG46" s="4">
        <v>0</v>
      </c>
      <c r="AH46" s="4">
        <v>0</v>
      </c>
      <c r="AI46" s="4">
        <v>0</v>
      </c>
      <c r="AJ46" s="4">
        <v>0</v>
      </c>
      <c r="AK46" s="5">
        <v>0</v>
      </c>
      <c r="AL46" s="4">
        <v>2.5000000000000001E-2</v>
      </c>
      <c r="AM46" s="4">
        <v>0.2</v>
      </c>
      <c r="AN46" s="4">
        <v>-1.4E-2</v>
      </c>
      <c r="AO46" s="4">
        <v>0</v>
      </c>
      <c r="AP46" s="4">
        <v>0</v>
      </c>
      <c r="AQ46" s="5">
        <v>-1.2999999999999999E-2</v>
      </c>
      <c r="AR46" s="4">
        <v>0</v>
      </c>
      <c r="AS46" s="4">
        <v>0</v>
      </c>
      <c r="AT46" s="4">
        <v>0</v>
      </c>
      <c r="BB46" s="514">
        <v>10026</v>
      </c>
      <c r="BC46" s="514" t="s">
        <v>235</v>
      </c>
      <c r="BD46" s="514" t="s">
        <v>236</v>
      </c>
      <c r="BE46" s="514" t="s">
        <v>236</v>
      </c>
      <c r="BF46" s="514">
        <v>40.802849999999999</v>
      </c>
      <c r="BG46" s="514">
        <v>-73.954710000000006</v>
      </c>
      <c r="BI46" s="152">
        <v>26</v>
      </c>
      <c r="BJ46" s="152" t="s">
        <v>163</v>
      </c>
      <c r="BK46" s="154" t="s">
        <v>248</v>
      </c>
      <c r="BL46" s="154" t="s">
        <v>248</v>
      </c>
      <c r="BM46" s="154" t="s">
        <v>248</v>
      </c>
      <c r="BN46" s="154" t="s">
        <v>248</v>
      </c>
      <c r="BO46" s="154" t="s">
        <v>248</v>
      </c>
      <c r="BP46" s="154"/>
      <c r="BQ46" s="154"/>
      <c r="BR46" s="154"/>
      <c r="BS46" s="154"/>
      <c r="BT46" s="154"/>
      <c r="BU46" s="154"/>
      <c r="BV46" s="154" t="s">
        <v>248</v>
      </c>
    </row>
    <row r="47" spans="3:74">
      <c r="C47" s="849" t="s">
        <v>276</v>
      </c>
      <c r="D47" s="85" t="s">
        <v>277</v>
      </c>
      <c r="E47" s="71">
        <v>15</v>
      </c>
      <c r="F47" s="71">
        <v>1</v>
      </c>
      <c r="G47" s="72" t="s">
        <v>278</v>
      </c>
      <c r="I47" s="69" t="s">
        <v>197</v>
      </c>
      <c r="J47" s="52" t="s">
        <v>240</v>
      </c>
      <c r="K47" s="4">
        <v>0</v>
      </c>
      <c r="L47" s="4">
        <v>0</v>
      </c>
      <c r="M47" s="4">
        <v>0</v>
      </c>
      <c r="N47" s="4">
        <v>0</v>
      </c>
      <c r="O47" s="4">
        <v>0</v>
      </c>
      <c r="P47" s="4">
        <v>0</v>
      </c>
      <c r="Q47" s="4">
        <v>0</v>
      </c>
      <c r="R47" s="4">
        <v>0</v>
      </c>
      <c r="S47" s="4">
        <v>0</v>
      </c>
      <c r="T47" s="4">
        <v>0</v>
      </c>
      <c r="U47" s="4">
        <v>0</v>
      </c>
      <c r="V47" s="4">
        <v>0</v>
      </c>
      <c r="W47" s="4">
        <v>0</v>
      </c>
      <c r="X47" s="4">
        <v>0</v>
      </c>
      <c r="Y47" s="4">
        <v>0</v>
      </c>
      <c r="Z47" s="4">
        <v>0</v>
      </c>
      <c r="AA47" s="4">
        <v>0</v>
      </c>
      <c r="AB47" s="4">
        <v>0</v>
      </c>
      <c r="AC47" s="4">
        <v>0</v>
      </c>
      <c r="AD47" s="4">
        <v>0</v>
      </c>
      <c r="AE47" s="4">
        <v>0</v>
      </c>
      <c r="AF47" s="4">
        <v>0</v>
      </c>
      <c r="AG47" s="4">
        <v>0</v>
      </c>
      <c r="AH47" s="4">
        <v>0</v>
      </c>
      <c r="AI47" s="4">
        <v>0</v>
      </c>
      <c r="AJ47" s="4">
        <v>0</v>
      </c>
      <c r="AK47" s="5">
        <v>0</v>
      </c>
      <c r="AL47" s="4">
        <v>3.5000000000000003E-2</v>
      </c>
      <c r="AM47" s="4">
        <v>0.2</v>
      </c>
      <c r="AN47" s="4">
        <v>-1.4E-2</v>
      </c>
      <c r="AO47" s="4">
        <v>0</v>
      </c>
      <c r="AP47" s="4">
        <v>0</v>
      </c>
      <c r="AQ47" s="5">
        <v>-1.4999999999999999E-2</v>
      </c>
      <c r="AR47" s="4">
        <v>0</v>
      </c>
      <c r="AS47" s="4">
        <v>0</v>
      </c>
      <c r="AT47" s="4">
        <v>0</v>
      </c>
      <c r="BB47" s="514">
        <v>10027</v>
      </c>
      <c r="BC47" s="514" t="s">
        <v>235</v>
      </c>
      <c r="BD47" s="514" t="s">
        <v>236</v>
      </c>
      <c r="BE47" s="514" t="s">
        <v>236</v>
      </c>
      <c r="BF47" s="514">
        <v>40.812660000000001</v>
      </c>
      <c r="BG47" s="514">
        <v>-73.954989999999995</v>
      </c>
    </row>
    <row r="48" spans="3:74">
      <c r="C48" s="850"/>
      <c r="D48" s="776" t="s">
        <v>279</v>
      </c>
      <c r="E48" s="777">
        <v>7</v>
      </c>
      <c r="F48" s="777">
        <v>1</v>
      </c>
      <c r="G48" s="778" t="s">
        <v>278</v>
      </c>
      <c r="I48" s="69" t="s">
        <v>197</v>
      </c>
      <c r="J48" s="52" t="s">
        <v>238</v>
      </c>
      <c r="K48" s="4">
        <v>0</v>
      </c>
      <c r="L48" s="4">
        <v>0</v>
      </c>
      <c r="M48" s="4">
        <v>0</v>
      </c>
      <c r="N48" s="4">
        <v>0</v>
      </c>
      <c r="O48" s="4">
        <v>0</v>
      </c>
      <c r="P48" s="4">
        <v>0</v>
      </c>
      <c r="Q48" s="4">
        <v>0</v>
      </c>
      <c r="R48" s="4">
        <v>0</v>
      </c>
      <c r="S48" s="4">
        <v>0</v>
      </c>
      <c r="T48" s="4">
        <v>0</v>
      </c>
      <c r="U48" s="4">
        <v>0</v>
      </c>
      <c r="V48" s="4">
        <v>0</v>
      </c>
      <c r="W48" s="4">
        <v>0</v>
      </c>
      <c r="X48" s="4">
        <v>0</v>
      </c>
      <c r="Y48" s="4">
        <v>0</v>
      </c>
      <c r="Z48" s="4">
        <v>0</v>
      </c>
      <c r="AA48" s="4">
        <v>0</v>
      </c>
      <c r="AB48" s="4">
        <v>0</v>
      </c>
      <c r="AC48" s="4">
        <v>0</v>
      </c>
      <c r="AD48" s="4">
        <v>0</v>
      </c>
      <c r="AE48" s="4">
        <v>0</v>
      </c>
      <c r="AF48" s="4">
        <v>0</v>
      </c>
      <c r="AG48" s="4">
        <v>0</v>
      </c>
      <c r="AH48" s="4">
        <v>0</v>
      </c>
      <c r="AI48" s="4">
        <v>0</v>
      </c>
      <c r="AJ48" s="4">
        <v>0</v>
      </c>
      <c r="AK48" s="5">
        <v>0</v>
      </c>
      <c r="AL48" s="4">
        <v>2.8000000000000001E-2</v>
      </c>
      <c r="AM48" s="4">
        <v>0.2</v>
      </c>
      <c r="AN48" s="4">
        <v>-1.4E-2</v>
      </c>
      <c r="AO48" s="4">
        <v>0</v>
      </c>
      <c r="AP48" s="4">
        <v>0</v>
      </c>
      <c r="AQ48" s="5">
        <v>-1.6E-2</v>
      </c>
      <c r="AR48" s="4">
        <v>0</v>
      </c>
      <c r="AS48" s="4">
        <v>0</v>
      </c>
      <c r="AT48" s="4">
        <v>0</v>
      </c>
      <c r="BB48" s="514">
        <v>10028</v>
      </c>
      <c r="BC48" s="514" t="s">
        <v>235</v>
      </c>
      <c r="BD48" s="514" t="s">
        <v>236</v>
      </c>
      <c r="BE48" s="514" t="s">
        <v>236</v>
      </c>
      <c r="BF48" s="514">
        <v>40.776769999999999</v>
      </c>
      <c r="BG48" s="514">
        <v>-73.954099999999997</v>
      </c>
    </row>
    <row r="49" spans="3:59">
      <c r="C49" s="850"/>
      <c r="D49" s="86" t="s">
        <v>280</v>
      </c>
      <c r="E49" s="51">
        <v>13</v>
      </c>
      <c r="F49" s="51">
        <v>1</v>
      </c>
      <c r="G49" s="61" t="s">
        <v>278</v>
      </c>
      <c r="I49" s="154" t="s">
        <v>198</v>
      </c>
      <c r="J49" s="52" t="s">
        <v>225</v>
      </c>
      <c r="K49" s="4">
        <v>0.06</v>
      </c>
      <c r="L49" s="4">
        <v>0.2</v>
      </c>
      <c r="M49" s="4">
        <v>-3.9E-2</v>
      </c>
      <c r="N49" s="4">
        <v>-0.39900000000000002</v>
      </c>
      <c r="O49" s="4">
        <v>0.2</v>
      </c>
      <c r="P49" s="4">
        <v>0</v>
      </c>
      <c r="Q49" s="4">
        <v>-0.80900000000000005</v>
      </c>
      <c r="R49" s="4">
        <v>0.2</v>
      </c>
      <c r="S49" s="4">
        <v>0</v>
      </c>
      <c r="T49" s="4">
        <v>-0.91600000000000004</v>
      </c>
      <c r="U49" s="4">
        <v>0</v>
      </c>
      <c r="V49" s="4">
        <v>0</v>
      </c>
      <c r="W49" s="4">
        <v>0</v>
      </c>
      <c r="X49" s="4">
        <v>0</v>
      </c>
      <c r="Y49" s="4">
        <v>-0.04</v>
      </c>
      <c r="Z49" s="4">
        <v>0</v>
      </c>
      <c r="AA49" s="4">
        <v>0</v>
      </c>
      <c r="AB49" s="4">
        <v>0</v>
      </c>
      <c r="AC49" s="4">
        <v>0</v>
      </c>
      <c r="AD49" s="4">
        <v>0</v>
      </c>
      <c r="AE49" s="4">
        <v>0</v>
      </c>
      <c r="AF49" s="4">
        <v>0</v>
      </c>
      <c r="AG49" s="4">
        <v>0</v>
      </c>
      <c r="AH49" s="4">
        <v>0</v>
      </c>
      <c r="AI49" s="4">
        <v>0</v>
      </c>
      <c r="AJ49" s="4">
        <v>0</v>
      </c>
      <c r="AK49" s="5">
        <v>0</v>
      </c>
      <c r="AL49" s="4">
        <v>0</v>
      </c>
      <c r="AM49" s="4">
        <v>0</v>
      </c>
      <c r="AN49" s="4">
        <v>0</v>
      </c>
      <c r="AO49" s="4">
        <v>0</v>
      </c>
      <c r="AP49" s="4">
        <v>0</v>
      </c>
      <c r="AQ49" s="5">
        <v>0</v>
      </c>
      <c r="AR49" s="4">
        <v>0</v>
      </c>
      <c r="AS49" s="4">
        <v>0</v>
      </c>
      <c r="AT49" s="4">
        <v>0</v>
      </c>
      <c r="BB49" s="514">
        <v>10029</v>
      </c>
      <c r="BC49" s="514" t="s">
        <v>235</v>
      </c>
      <c r="BD49" s="514" t="s">
        <v>236</v>
      </c>
      <c r="BE49" s="514" t="s">
        <v>236</v>
      </c>
      <c r="BF49" s="514">
        <v>40.791580000000003</v>
      </c>
      <c r="BG49" s="514">
        <v>-73.945750000000004</v>
      </c>
    </row>
    <row r="50" spans="3:59">
      <c r="C50" s="850"/>
      <c r="D50" s="86" t="s">
        <v>281</v>
      </c>
      <c r="E50" s="51">
        <v>15</v>
      </c>
      <c r="F50" s="51">
        <v>1</v>
      </c>
      <c r="G50" s="61" t="s">
        <v>278</v>
      </c>
      <c r="I50" s="154" t="s">
        <v>198</v>
      </c>
      <c r="J50" s="52" t="s">
        <v>227</v>
      </c>
      <c r="K50" s="4">
        <v>0.04</v>
      </c>
      <c r="L50" s="4">
        <v>0.2</v>
      </c>
      <c r="M50" s="4">
        <v>-4.1000000000000002E-2</v>
      </c>
      <c r="N50" s="4">
        <v>-0.40600000000000003</v>
      </c>
      <c r="O50" s="4">
        <v>0.2</v>
      </c>
      <c r="P50" s="4">
        <v>0</v>
      </c>
      <c r="Q50" s="4">
        <v>-0.81799999999999995</v>
      </c>
      <c r="R50" s="4">
        <v>0.2</v>
      </c>
      <c r="S50" s="4">
        <v>0</v>
      </c>
      <c r="T50" s="4">
        <v>-0.95</v>
      </c>
      <c r="U50" s="4">
        <v>0</v>
      </c>
      <c r="V50" s="4">
        <v>0</v>
      </c>
      <c r="W50" s="4">
        <v>0</v>
      </c>
      <c r="X50" s="4">
        <v>0</v>
      </c>
      <c r="Y50" s="4">
        <v>-4.2000000000000003E-2</v>
      </c>
      <c r="Z50" s="4">
        <v>0</v>
      </c>
      <c r="AA50" s="4">
        <v>0</v>
      </c>
      <c r="AB50" s="4">
        <v>0</v>
      </c>
      <c r="AC50" s="4">
        <v>0</v>
      </c>
      <c r="AD50" s="4">
        <v>0</v>
      </c>
      <c r="AE50" s="4">
        <v>0</v>
      </c>
      <c r="AF50" s="4">
        <v>0</v>
      </c>
      <c r="AG50" s="4">
        <v>0</v>
      </c>
      <c r="AH50" s="4">
        <v>0</v>
      </c>
      <c r="AI50" s="4">
        <v>0</v>
      </c>
      <c r="AJ50" s="4">
        <v>0</v>
      </c>
      <c r="AK50" s="5">
        <v>0</v>
      </c>
      <c r="AL50" s="4">
        <v>0</v>
      </c>
      <c r="AM50" s="4">
        <v>0</v>
      </c>
      <c r="AN50" s="4">
        <v>0</v>
      </c>
      <c r="AO50" s="4">
        <v>0</v>
      </c>
      <c r="AP50" s="4">
        <v>0</v>
      </c>
      <c r="AQ50" s="5">
        <v>0</v>
      </c>
      <c r="AR50" s="4">
        <v>0</v>
      </c>
      <c r="AS50" s="4">
        <v>0</v>
      </c>
      <c r="AT50" s="4">
        <v>0</v>
      </c>
      <c r="BB50" s="514">
        <v>10030</v>
      </c>
      <c r="BC50" s="514" t="s">
        <v>235</v>
      </c>
      <c r="BD50" s="514" t="s">
        <v>236</v>
      </c>
      <c r="BE50" s="514" t="s">
        <v>236</v>
      </c>
      <c r="BF50" s="514">
        <v>40.818150000000003</v>
      </c>
      <c r="BG50" s="514">
        <v>-73.943510000000003</v>
      </c>
    </row>
    <row r="51" spans="3:59">
      <c r="C51" s="850"/>
      <c r="D51" s="86" t="s">
        <v>282</v>
      </c>
      <c r="E51" s="51">
        <v>20</v>
      </c>
      <c r="F51" s="51">
        <v>1</v>
      </c>
      <c r="G51" s="61" t="s">
        <v>278</v>
      </c>
      <c r="I51" s="154" t="s">
        <v>198</v>
      </c>
      <c r="J51" s="52" t="s">
        <v>230</v>
      </c>
      <c r="K51" s="4">
        <v>0.04</v>
      </c>
      <c r="L51" s="4">
        <v>0.2</v>
      </c>
      <c r="M51" s="4">
        <v>-4.1000000000000002E-2</v>
      </c>
      <c r="N51" s="4">
        <v>-0.38200000000000001</v>
      </c>
      <c r="O51" s="4">
        <v>0.2</v>
      </c>
      <c r="P51" s="4">
        <v>0</v>
      </c>
      <c r="Q51" s="4">
        <v>-0.77300000000000002</v>
      </c>
      <c r="R51" s="4">
        <v>0.2</v>
      </c>
      <c r="S51" s="4">
        <v>0</v>
      </c>
      <c r="T51" s="4">
        <v>-0.90800000000000003</v>
      </c>
      <c r="U51" s="4">
        <v>0</v>
      </c>
      <c r="V51" s="4">
        <v>0</v>
      </c>
      <c r="W51" s="4">
        <v>0</v>
      </c>
      <c r="X51" s="4">
        <v>0</v>
      </c>
      <c r="Y51" s="4">
        <v>-0.04</v>
      </c>
      <c r="Z51" s="4">
        <v>0</v>
      </c>
      <c r="AA51" s="4">
        <v>0</v>
      </c>
      <c r="AB51" s="4">
        <v>0</v>
      </c>
      <c r="AC51" s="4">
        <v>0</v>
      </c>
      <c r="AD51" s="4">
        <v>0</v>
      </c>
      <c r="AE51" s="4">
        <v>0</v>
      </c>
      <c r="AF51" s="4">
        <v>0</v>
      </c>
      <c r="AG51" s="4">
        <v>0</v>
      </c>
      <c r="AH51" s="4">
        <v>0</v>
      </c>
      <c r="AI51" s="4">
        <v>0</v>
      </c>
      <c r="AJ51" s="4">
        <v>0</v>
      </c>
      <c r="AK51" s="5">
        <v>0</v>
      </c>
      <c r="AL51" s="4">
        <v>0</v>
      </c>
      <c r="AM51" s="4">
        <v>0</v>
      </c>
      <c r="AN51" s="4">
        <v>0</v>
      </c>
      <c r="AO51" s="4">
        <v>0</v>
      </c>
      <c r="AP51" s="4">
        <v>0</v>
      </c>
      <c r="AQ51" s="5">
        <v>0</v>
      </c>
      <c r="AR51" s="4">
        <v>0</v>
      </c>
      <c r="AS51" s="4">
        <v>0</v>
      </c>
      <c r="AT51" s="4">
        <v>0</v>
      </c>
      <c r="BB51" s="514">
        <v>10031</v>
      </c>
      <c r="BC51" s="514" t="s">
        <v>235</v>
      </c>
      <c r="BD51" s="514" t="s">
        <v>236</v>
      </c>
      <c r="BE51" s="514" t="s">
        <v>236</v>
      </c>
      <c r="BF51" s="514">
        <v>40.8262</v>
      </c>
      <c r="BG51" s="514">
        <v>-73.948790000000002</v>
      </c>
    </row>
    <row r="52" spans="3:59">
      <c r="C52" s="850"/>
      <c r="D52" s="86" t="s">
        <v>283</v>
      </c>
      <c r="E52" s="51">
        <v>10</v>
      </c>
      <c r="F52" s="51">
        <v>1</v>
      </c>
      <c r="G52" s="61" t="s">
        <v>278</v>
      </c>
      <c r="I52" s="154" t="s">
        <v>198</v>
      </c>
      <c r="J52" s="52" t="s">
        <v>233</v>
      </c>
      <c r="K52" s="4">
        <v>0.04</v>
      </c>
      <c r="L52" s="4">
        <v>0.2</v>
      </c>
      <c r="M52" s="4">
        <v>-4.3999999999999997E-2</v>
      </c>
      <c r="N52" s="4">
        <v>-0.50900000000000001</v>
      </c>
      <c r="O52" s="4">
        <v>0.2</v>
      </c>
      <c r="P52" s="4">
        <v>0</v>
      </c>
      <c r="Q52" s="4">
        <v>-0.85</v>
      </c>
      <c r="R52" s="4">
        <v>0.2</v>
      </c>
      <c r="S52" s="4">
        <v>0</v>
      </c>
      <c r="T52" s="4">
        <v>-0.96299999999999997</v>
      </c>
      <c r="U52" s="4">
        <v>0</v>
      </c>
      <c r="V52" s="4">
        <v>0</v>
      </c>
      <c r="W52" s="4">
        <v>0</v>
      </c>
      <c r="X52" s="4">
        <v>0</v>
      </c>
      <c r="Y52" s="4">
        <v>-4.2000000000000003E-2</v>
      </c>
      <c r="Z52" s="4">
        <v>0</v>
      </c>
      <c r="AA52" s="4">
        <v>0</v>
      </c>
      <c r="AB52" s="4">
        <v>0</v>
      </c>
      <c r="AC52" s="4">
        <v>0</v>
      </c>
      <c r="AD52" s="4">
        <v>0</v>
      </c>
      <c r="AE52" s="4">
        <v>0</v>
      </c>
      <c r="AF52" s="4">
        <v>0</v>
      </c>
      <c r="AG52" s="4">
        <v>0</v>
      </c>
      <c r="AH52" s="4">
        <v>0</v>
      </c>
      <c r="AI52" s="4">
        <v>0</v>
      </c>
      <c r="AJ52" s="4">
        <v>0</v>
      </c>
      <c r="AK52" s="5">
        <v>0</v>
      </c>
      <c r="AL52" s="4">
        <v>0</v>
      </c>
      <c r="AM52" s="4">
        <v>0</v>
      </c>
      <c r="AN52" s="4">
        <v>0</v>
      </c>
      <c r="AO52" s="4">
        <v>0</v>
      </c>
      <c r="AP52" s="4">
        <v>0</v>
      </c>
      <c r="AQ52" s="5">
        <v>0</v>
      </c>
      <c r="AR52" s="4">
        <v>0</v>
      </c>
      <c r="AS52" s="4">
        <v>0</v>
      </c>
      <c r="AT52" s="4">
        <v>0</v>
      </c>
      <c r="BB52" s="514">
        <v>10032</v>
      </c>
      <c r="BC52" s="514" t="s">
        <v>235</v>
      </c>
      <c r="BD52" s="514" t="s">
        <v>236</v>
      </c>
      <c r="BE52" s="514" t="s">
        <v>236</v>
      </c>
      <c r="BF52" s="514">
        <v>40.840679999999999</v>
      </c>
      <c r="BG52" s="514">
        <v>-73.941540000000003</v>
      </c>
    </row>
    <row r="53" spans="3:59">
      <c r="C53" s="850"/>
      <c r="D53" s="86" t="s">
        <v>284</v>
      </c>
      <c r="E53" s="51">
        <v>10</v>
      </c>
      <c r="F53" s="51">
        <v>1</v>
      </c>
      <c r="G53" s="61" t="s">
        <v>278</v>
      </c>
      <c r="I53" s="154" t="s">
        <v>198</v>
      </c>
      <c r="J53" s="52" t="s">
        <v>236</v>
      </c>
      <c r="K53" s="4">
        <v>0.11</v>
      </c>
      <c r="L53" s="4">
        <v>0.2</v>
      </c>
      <c r="M53" s="4">
        <v>-2.9000000000000001E-2</v>
      </c>
      <c r="N53" s="4">
        <v>-0.15</v>
      </c>
      <c r="O53" s="4">
        <v>0.2</v>
      </c>
      <c r="P53" s="4">
        <v>0</v>
      </c>
      <c r="Q53" s="4">
        <v>-0.48099999999999998</v>
      </c>
      <c r="R53" s="4">
        <v>0.2</v>
      </c>
      <c r="S53" s="4">
        <v>0</v>
      </c>
      <c r="T53" s="4">
        <v>-0.64600000000000002</v>
      </c>
      <c r="U53" s="4">
        <v>0</v>
      </c>
      <c r="V53" s="4">
        <v>0</v>
      </c>
      <c r="W53" s="4">
        <v>0</v>
      </c>
      <c r="X53" s="4">
        <v>0</v>
      </c>
      <c r="Y53" s="4">
        <v>-2.9000000000000001E-2</v>
      </c>
      <c r="Z53" s="4">
        <v>0</v>
      </c>
      <c r="AA53" s="4">
        <v>0</v>
      </c>
      <c r="AB53" s="4">
        <v>0</v>
      </c>
      <c r="AC53" s="4">
        <v>0</v>
      </c>
      <c r="AD53" s="4">
        <v>0</v>
      </c>
      <c r="AE53" s="4">
        <v>0</v>
      </c>
      <c r="AF53" s="4">
        <v>0</v>
      </c>
      <c r="AG53" s="4">
        <v>0</v>
      </c>
      <c r="AH53" s="4">
        <v>0</v>
      </c>
      <c r="AI53" s="4">
        <v>0</v>
      </c>
      <c r="AJ53" s="4">
        <v>0</v>
      </c>
      <c r="AK53" s="5">
        <v>0</v>
      </c>
      <c r="AL53" s="4">
        <v>0</v>
      </c>
      <c r="AM53" s="4">
        <v>0</v>
      </c>
      <c r="AN53" s="4">
        <v>0</v>
      </c>
      <c r="AO53" s="4">
        <v>0</v>
      </c>
      <c r="AP53" s="4">
        <v>0</v>
      </c>
      <c r="AQ53" s="5">
        <v>0</v>
      </c>
      <c r="AR53" s="4">
        <v>0</v>
      </c>
      <c r="AS53" s="4">
        <v>0</v>
      </c>
      <c r="AT53" s="4">
        <v>0</v>
      </c>
      <c r="BB53" s="514">
        <v>10033</v>
      </c>
      <c r="BC53" s="514" t="s">
        <v>235</v>
      </c>
      <c r="BD53" s="514" t="s">
        <v>236</v>
      </c>
      <c r="BE53" s="514" t="s">
        <v>236</v>
      </c>
      <c r="BF53" s="514">
        <v>40.848759999999999</v>
      </c>
      <c r="BG53" s="514">
        <v>-73.934960000000004</v>
      </c>
    </row>
    <row r="54" spans="3:59">
      <c r="C54" s="850"/>
      <c r="D54" s="86" t="s">
        <v>285</v>
      </c>
      <c r="E54" s="51">
        <v>5</v>
      </c>
      <c r="F54" s="51">
        <v>1</v>
      </c>
      <c r="G54" s="61" t="s">
        <v>278</v>
      </c>
      <c r="I54" s="154" t="s">
        <v>198</v>
      </c>
      <c r="J54" s="52" t="s">
        <v>240</v>
      </c>
      <c r="K54" s="4">
        <v>8.5000000000000006E-2</v>
      </c>
      <c r="L54" s="4">
        <v>0.2</v>
      </c>
      <c r="M54" s="4">
        <v>-3.4000000000000002E-2</v>
      </c>
      <c r="N54" s="4">
        <v>-0.32700000000000001</v>
      </c>
      <c r="O54" s="4">
        <v>0.2</v>
      </c>
      <c r="P54" s="4">
        <v>0</v>
      </c>
      <c r="Q54" s="4">
        <v>-0.74299999999999999</v>
      </c>
      <c r="R54" s="4">
        <v>0.2</v>
      </c>
      <c r="S54" s="4">
        <v>0</v>
      </c>
      <c r="T54" s="4">
        <v>-0.90700000000000003</v>
      </c>
      <c r="U54" s="4">
        <v>0</v>
      </c>
      <c r="V54" s="4">
        <v>0</v>
      </c>
      <c r="W54" s="4">
        <v>0</v>
      </c>
      <c r="X54" s="4">
        <v>0</v>
      </c>
      <c r="Y54" s="4">
        <v>-0.04</v>
      </c>
      <c r="Z54" s="4">
        <v>0</v>
      </c>
      <c r="AA54" s="4">
        <v>0</v>
      </c>
      <c r="AB54" s="4">
        <v>0</v>
      </c>
      <c r="AC54" s="4">
        <v>0</v>
      </c>
      <c r="AD54" s="4">
        <v>0</v>
      </c>
      <c r="AE54" s="4">
        <v>0</v>
      </c>
      <c r="AF54" s="4">
        <v>0</v>
      </c>
      <c r="AG54" s="4">
        <v>0</v>
      </c>
      <c r="AH54" s="4">
        <v>0</v>
      </c>
      <c r="AI54" s="4">
        <v>0</v>
      </c>
      <c r="AJ54" s="4">
        <v>0</v>
      </c>
      <c r="AK54" s="5">
        <v>0</v>
      </c>
      <c r="AL54" s="4">
        <v>0</v>
      </c>
      <c r="AM54" s="4">
        <v>0</v>
      </c>
      <c r="AN54" s="4">
        <v>0</v>
      </c>
      <c r="AO54" s="4">
        <v>0</v>
      </c>
      <c r="AP54" s="4">
        <v>0</v>
      </c>
      <c r="AQ54" s="5">
        <v>0</v>
      </c>
      <c r="AR54" s="4">
        <v>0</v>
      </c>
      <c r="AS54" s="4">
        <v>0</v>
      </c>
      <c r="AT54" s="4">
        <v>0</v>
      </c>
      <c r="BB54" s="514">
        <v>10034</v>
      </c>
      <c r="BC54" s="514" t="s">
        <v>235</v>
      </c>
      <c r="BD54" s="514" t="s">
        <v>236</v>
      </c>
      <c r="BE54" s="514" t="s">
        <v>236</v>
      </c>
      <c r="BF54" s="514">
        <v>40.867649999999998</v>
      </c>
      <c r="BG54" s="514">
        <v>-73.92</v>
      </c>
    </row>
    <row r="55" spans="3:59">
      <c r="C55" s="850"/>
      <c r="D55" s="86" t="s">
        <v>286</v>
      </c>
      <c r="E55" s="51">
        <v>10</v>
      </c>
      <c r="F55" s="51">
        <v>1</v>
      </c>
      <c r="G55" s="61" t="s">
        <v>278</v>
      </c>
      <c r="I55" s="154" t="s">
        <v>198</v>
      </c>
      <c r="J55" s="52" t="s">
        <v>238</v>
      </c>
      <c r="K55" s="4">
        <v>0.06</v>
      </c>
      <c r="L55" s="4">
        <v>0.2</v>
      </c>
      <c r="M55" s="4">
        <v>-3.9E-2</v>
      </c>
      <c r="N55" s="4">
        <v>-0.38500000000000001</v>
      </c>
      <c r="O55" s="4">
        <v>0.2</v>
      </c>
      <c r="P55" s="4">
        <v>0</v>
      </c>
      <c r="Q55" s="4">
        <v>-0.77800000000000002</v>
      </c>
      <c r="R55" s="4">
        <v>0.2</v>
      </c>
      <c r="S55" s="4">
        <v>0</v>
      </c>
      <c r="T55" s="4">
        <v>-0.90200000000000002</v>
      </c>
      <c r="U55" s="4">
        <v>0</v>
      </c>
      <c r="V55" s="4">
        <v>0</v>
      </c>
      <c r="W55" s="4">
        <v>0</v>
      </c>
      <c r="X55" s="4">
        <v>0</v>
      </c>
      <c r="Y55" s="4">
        <v>-0.04</v>
      </c>
      <c r="Z55" s="4">
        <v>0</v>
      </c>
      <c r="AA55" s="4">
        <v>0</v>
      </c>
      <c r="AB55" s="4">
        <v>0</v>
      </c>
      <c r="AC55" s="4">
        <v>0</v>
      </c>
      <c r="AD55" s="4">
        <v>0</v>
      </c>
      <c r="AE55" s="4">
        <v>0</v>
      </c>
      <c r="AF55" s="4">
        <v>0</v>
      </c>
      <c r="AG55" s="4">
        <v>0</v>
      </c>
      <c r="AH55" s="4">
        <v>0</v>
      </c>
      <c r="AI55" s="4">
        <v>0</v>
      </c>
      <c r="AJ55" s="4">
        <v>0</v>
      </c>
      <c r="AK55" s="5">
        <v>0</v>
      </c>
      <c r="AL55" s="4">
        <v>0</v>
      </c>
      <c r="AM55" s="4">
        <v>0</v>
      </c>
      <c r="AN55" s="4">
        <v>0</v>
      </c>
      <c r="AO55" s="4">
        <v>0</v>
      </c>
      <c r="AP55" s="4">
        <v>0</v>
      </c>
      <c r="AQ55" s="5">
        <v>0</v>
      </c>
      <c r="AR55" s="4">
        <v>0</v>
      </c>
      <c r="AS55" s="4">
        <v>0</v>
      </c>
      <c r="AT55" s="4">
        <v>0</v>
      </c>
      <c r="BB55" s="514">
        <v>10035</v>
      </c>
      <c r="BC55" s="514" t="s">
        <v>235</v>
      </c>
      <c r="BD55" s="514" t="s">
        <v>236</v>
      </c>
      <c r="BE55" s="514" t="s">
        <v>236</v>
      </c>
      <c r="BF55" s="514">
        <v>40.802390000000003</v>
      </c>
      <c r="BG55" s="514">
        <v>-73.933589999999995</v>
      </c>
    </row>
    <row r="56" spans="3:59" ht="14.45" customHeight="1">
      <c r="C56" s="850"/>
      <c r="D56" s="86" t="s">
        <v>287</v>
      </c>
      <c r="E56" s="51">
        <v>10</v>
      </c>
      <c r="F56" s="6">
        <v>1</v>
      </c>
      <c r="G56" s="58" t="s">
        <v>278</v>
      </c>
      <c r="I56" s="154" t="s">
        <v>199</v>
      </c>
      <c r="J56" s="52" t="s">
        <v>225</v>
      </c>
      <c r="K56" s="4">
        <v>7.0000000000000007E-2</v>
      </c>
      <c r="L56" s="4">
        <v>0.2</v>
      </c>
      <c r="M56" s="4">
        <v>-3.6999999999999998E-2</v>
      </c>
      <c r="N56" s="4">
        <v>-0.70199999999999996</v>
      </c>
      <c r="O56" s="4">
        <v>0.2</v>
      </c>
      <c r="P56" s="4">
        <v>0</v>
      </c>
      <c r="Q56" s="4">
        <v>-0.70199999999999996</v>
      </c>
      <c r="R56" s="4">
        <v>0.2</v>
      </c>
      <c r="S56" s="4">
        <v>0</v>
      </c>
      <c r="T56" s="4">
        <v>-0.81799999999999995</v>
      </c>
      <c r="U56" s="4">
        <v>0</v>
      </c>
      <c r="V56" s="4">
        <v>0</v>
      </c>
      <c r="W56" s="4">
        <v>0</v>
      </c>
      <c r="X56" s="4">
        <v>0</v>
      </c>
      <c r="Y56" s="4">
        <v>-3.9E-2</v>
      </c>
      <c r="Z56" s="4">
        <v>0</v>
      </c>
      <c r="AA56" s="4">
        <v>0</v>
      </c>
      <c r="AB56" s="4">
        <v>0</v>
      </c>
      <c r="AC56" s="4">
        <v>0</v>
      </c>
      <c r="AD56" s="4">
        <v>0</v>
      </c>
      <c r="AE56" s="4">
        <v>0</v>
      </c>
      <c r="AF56" s="4">
        <v>0</v>
      </c>
      <c r="AG56" s="4">
        <v>0</v>
      </c>
      <c r="AH56" s="4">
        <v>0</v>
      </c>
      <c r="AI56" s="4">
        <v>0</v>
      </c>
      <c r="AJ56" s="4">
        <v>0</v>
      </c>
      <c r="AK56" s="5">
        <v>0</v>
      </c>
      <c r="AL56" s="4">
        <v>0</v>
      </c>
      <c r="AM56" s="4">
        <v>0</v>
      </c>
      <c r="AN56" s="4">
        <v>0</v>
      </c>
      <c r="AO56" s="4">
        <v>0</v>
      </c>
      <c r="AP56" s="4">
        <v>0</v>
      </c>
      <c r="AQ56" s="5">
        <v>0</v>
      </c>
      <c r="AR56" s="4">
        <v>0</v>
      </c>
      <c r="AS56" s="4">
        <v>0</v>
      </c>
      <c r="AT56" s="4">
        <v>0</v>
      </c>
      <c r="BB56" s="514">
        <v>10036</v>
      </c>
      <c r="BC56" s="514" t="s">
        <v>235</v>
      </c>
      <c r="BD56" s="514" t="s">
        <v>236</v>
      </c>
      <c r="BE56" s="514" t="s">
        <v>236</v>
      </c>
      <c r="BF56" s="514">
        <v>40.759509999999999</v>
      </c>
      <c r="BG56" s="514">
        <v>-73.990189999999998</v>
      </c>
    </row>
    <row r="57" spans="3:59">
      <c r="C57" s="850"/>
      <c r="D57" s="87" t="s">
        <v>173</v>
      </c>
      <c r="E57" s="73" t="s">
        <v>123</v>
      </c>
      <c r="F57" s="69">
        <v>2</v>
      </c>
      <c r="G57" s="61" t="s">
        <v>278</v>
      </c>
      <c r="I57" s="154" t="s">
        <v>199</v>
      </c>
      <c r="J57" s="52" t="s">
        <v>227</v>
      </c>
      <c r="K57" s="4">
        <v>0.06</v>
      </c>
      <c r="L57" s="4">
        <v>0.2</v>
      </c>
      <c r="M57" s="4">
        <v>-3.5000000000000003E-2</v>
      </c>
      <c r="N57" s="4">
        <v>-0.73199999999999998</v>
      </c>
      <c r="O57" s="4">
        <v>0.2</v>
      </c>
      <c r="P57" s="4">
        <v>0</v>
      </c>
      <c r="Q57" s="4">
        <v>-0.73199999999999998</v>
      </c>
      <c r="R57" s="4">
        <v>0.2</v>
      </c>
      <c r="S57" s="4">
        <v>0</v>
      </c>
      <c r="T57" s="4">
        <v>-0.80800000000000005</v>
      </c>
      <c r="U57" s="4">
        <v>0</v>
      </c>
      <c r="V57" s="4">
        <v>0</v>
      </c>
      <c r="W57" s="4">
        <v>0</v>
      </c>
      <c r="X57" s="4">
        <v>0</v>
      </c>
      <c r="Y57" s="4">
        <v>-3.7999999999999999E-2</v>
      </c>
      <c r="Z57" s="4">
        <v>0</v>
      </c>
      <c r="AA57" s="4">
        <v>0</v>
      </c>
      <c r="AB57" s="4">
        <v>0</v>
      </c>
      <c r="AC57" s="4">
        <v>0</v>
      </c>
      <c r="AD57" s="4">
        <v>0</v>
      </c>
      <c r="AE57" s="4">
        <v>0</v>
      </c>
      <c r="AF57" s="4">
        <v>0</v>
      </c>
      <c r="AG57" s="4">
        <v>0</v>
      </c>
      <c r="AH57" s="4">
        <v>0</v>
      </c>
      <c r="AI57" s="4">
        <v>0</v>
      </c>
      <c r="AJ57" s="4">
        <v>0</v>
      </c>
      <c r="AK57" s="5">
        <v>0</v>
      </c>
      <c r="AL57" s="4">
        <v>0</v>
      </c>
      <c r="AM57" s="4">
        <v>0</v>
      </c>
      <c r="AN57" s="4">
        <v>0</v>
      </c>
      <c r="AO57" s="4">
        <v>0</v>
      </c>
      <c r="AP57" s="4">
        <v>0</v>
      </c>
      <c r="AQ57" s="5">
        <v>0</v>
      </c>
      <c r="AR57" s="4">
        <v>0</v>
      </c>
      <c r="AS57" s="4">
        <v>0</v>
      </c>
      <c r="AT57" s="4">
        <v>0</v>
      </c>
      <c r="BB57" s="514">
        <v>10037</v>
      </c>
      <c r="BC57" s="514" t="s">
        <v>235</v>
      </c>
      <c r="BD57" s="514" t="s">
        <v>236</v>
      </c>
      <c r="BE57" s="514" t="s">
        <v>236</v>
      </c>
      <c r="BF57" s="514">
        <v>40.813380000000002</v>
      </c>
      <c r="BG57" s="514">
        <v>-73.936160000000001</v>
      </c>
    </row>
    <row r="58" spans="3:59" ht="14.45" customHeight="1">
      <c r="C58" s="850"/>
      <c r="D58" s="87" t="s">
        <v>174</v>
      </c>
      <c r="E58" s="73" t="s">
        <v>123</v>
      </c>
      <c r="F58" s="69">
        <v>2</v>
      </c>
      <c r="G58" s="58" t="s">
        <v>278</v>
      </c>
      <c r="I58" s="154" t="s">
        <v>199</v>
      </c>
      <c r="J58" s="52" t="s">
        <v>230</v>
      </c>
      <c r="K58" s="4">
        <v>7.0000000000000007E-2</v>
      </c>
      <c r="L58" s="4">
        <v>0.2</v>
      </c>
      <c r="M58" s="4">
        <v>-3.5999999999999997E-2</v>
      </c>
      <c r="N58" s="4">
        <v>-0.67700000000000005</v>
      </c>
      <c r="O58" s="4">
        <v>0.2</v>
      </c>
      <c r="P58" s="4">
        <v>0</v>
      </c>
      <c r="Q58" s="4">
        <v>-0.67700000000000005</v>
      </c>
      <c r="R58" s="4">
        <v>0.2</v>
      </c>
      <c r="S58" s="4">
        <v>0</v>
      </c>
      <c r="T58" s="4">
        <v>-0.81499999999999995</v>
      </c>
      <c r="U58" s="4">
        <v>0</v>
      </c>
      <c r="V58" s="4">
        <v>0</v>
      </c>
      <c r="W58" s="4">
        <v>0</v>
      </c>
      <c r="X58" s="4">
        <v>0</v>
      </c>
      <c r="Y58" s="4">
        <v>-3.7999999999999999E-2</v>
      </c>
      <c r="Z58" s="4">
        <v>0</v>
      </c>
      <c r="AA58" s="4">
        <v>0</v>
      </c>
      <c r="AB58" s="4">
        <v>0</v>
      </c>
      <c r="AC58" s="4">
        <v>0</v>
      </c>
      <c r="AD58" s="4">
        <v>0</v>
      </c>
      <c r="AE58" s="4">
        <v>0</v>
      </c>
      <c r="AF58" s="4">
        <v>0</v>
      </c>
      <c r="AG58" s="4">
        <v>0</v>
      </c>
      <c r="AH58" s="4">
        <v>0</v>
      </c>
      <c r="AI58" s="4">
        <v>0</v>
      </c>
      <c r="AJ58" s="4">
        <v>0</v>
      </c>
      <c r="AK58" s="5">
        <v>0</v>
      </c>
      <c r="AL58" s="4">
        <v>0</v>
      </c>
      <c r="AM58" s="4">
        <v>0</v>
      </c>
      <c r="AN58" s="4">
        <v>0</v>
      </c>
      <c r="AO58" s="4">
        <v>0</v>
      </c>
      <c r="AP58" s="4">
        <v>0</v>
      </c>
      <c r="AQ58" s="5">
        <v>0</v>
      </c>
      <c r="AR58" s="4">
        <v>0</v>
      </c>
      <c r="AS58" s="4">
        <v>0</v>
      </c>
      <c r="AT58" s="4">
        <v>0</v>
      </c>
      <c r="BB58" s="514">
        <v>10038</v>
      </c>
      <c r="BC58" s="514" t="s">
        <v>235</v>
      </c>
      <c r="BD58" s="514" t="s">
        <v>236</v>
      </c>
      <c r="BE58" s="514" t="s">
        <v>236</v>
      </c>
      <c r="BF58" s="514">
        <v>40.709670000000003</v>
      </c>
      <c r="BG58" s="514">
        <v>-74.003649999999993</v>
      </c>
    </row>
    <row r="59" spans="3:59" ht="15.75" thickBot="1">
      <c r="C59" s="851"/>
      <c r="D59" s="88" t="s">
        <v>288</v>
      </c>
      <c r="E59" s="62">
        <v>13</v>
      </c>
      <c r="F59" s="59">
        <v>1</v>
      </c>
      <c r="G59" s="60" t="s">
        <v>278</v>
      </c>
      <c r="I59" s="154" t="s">
        <v>199</v>
      </c>
      <c r="J59" s="52" t="s">
        <v>233</v>
      </c>
      <c r="K59" s="4">
        <v>7.0000000000000007E-2</v>
      </c>
      <c r="L59" s="4">
        <v>0.2</v>
      </c>
      <c r="M59" s="4">
        <v>-3.5999999999999997E-2</v>
      </c>
      <c r="N59" s="4">
        <v>-0.71699999999999997</v>
      </c>
      <c r="O59" s="4">
        <v>0.2</v>
      </c>
      <c r="P59" s="4">
        <v>0</v>
      </c>
      <c r="Q59" s="4">
        <v>-0.71699999999999997</v>
      </c>
      <c r="R59" s="4">
        <v>0.2</v>
      </c>
      <c r="S59" s="4">
        <v>0</v>
      </c>
      <c r="T59" s="4">
        <v>-0.81399999999999995</v>
      </c>
      <c r="U59" s="4">
        <v>0</v>
      </c>
      <c r="V59" s="4">
        <v>0</v>
      </c>
      <c r="W59" s="4">
        <v>0</v>
      </c>
      <c r="X59" s="4">
        <v>0</v>
      </c>
      <c r="Y59" s="4">
        <v>-3.9E-2</v>
      </c>
      <c r="Z59" s="4">
        <v>0</v>
      </c>
      <c r="AA59" s="4">
        <v>0</v>
      </c>
      <c r="AB59" s="4">
        <v>0</v>
      </c>
      <c r="AC59" s="4">
        <v>0</v>
      </c>
      <c r="AD59" s="4">
        <v>0</v>
      </c>
      <c r="AE59" s="4">
        <v>0</v>
      </c>
      <c r="AF59" s="4">
        <v>0</v>
      </c>
      <c r="AG59" s="4">
        <v>0</v>
      </c>
      <c r="AH59" s="4">
        <v>0</v>
      </c>
      <c r="AI59" s="4">
        <v>0</v>
      </c>
      <c r="AJ59" s="4">
        <v>0</v>
      </c>
      <c r="AK59" s="5">
        <v>0</v>
      </c>
      <c r="AL59" s="4">
        <v>0</v>
      </c>
      <c r="AM59" s="4">
        <v>0</v>
      </c>
      <c r="AN59" s="4">
        <v>0</v>
      </c>
      <c r="AO59" s="4">
        <v>0</v>
      </c>
      <c r="AP59" s="4">
        <v>0</v>
      </c>
      <c r="AQ59" s="5">
        <v>0</v>
      </c>
      <c r="AR59" s="4">
        <v>0</v>
      </c>
      <c r="AS59" s="4">
        <v>0</v>
      </c>
      <c r="AT59" s="4">
        <v>0</v>
      </c>
      <c r="BB59" s="514">
        <v>10039</v>
      </c>
      <c r="BC59" s="514" t="s">
        <v>235</v>
      </c>
      <c r="BD59" s="514" t="s">
        <v>236</v>
      </c>
      <c r="BE59" s="514" t="s">
        <v>236</v>
      </c>
      <c r="BF59" s="514">
        <v>40.826180000000001</v>
      </c>
      <c r="BG59" s="514">
        <v>-73.937100000000001</v>
      </c>
    </row>
    <row r="60" spans="3:59">
      <c r="C60" s="849" t="s">
        <v>166</v>
      </c>
      <c r="D60" s="89" t="s">
        <v>289</v>
      </c>
      <c r="E60" s="56">
        <v>15</v>
      </c>
      <c r="F60" s="56">
        <v>1</v>
      </c>
      <c r="G60" s="57" t="s">
        <v>290</v>
      </c>
      <c r="I60" s="154" t="s">
        <v>199</v>
      </c>
      <c r="J60" s="52" t="s">
        <v>236</v>
      </c>
      <c r="K60" s="4">
        <v>0.11</v>
      </c>
      <c r="L60" s="4">
        <v>0.2</v>
      </c>
      <c r="M60" s="4">
        <v>-2.8000000000000001E-2</v>
      </c>
      <c r="N60" s="4">
        <v>-0.47099999999999997</v>
      </c>
      <c r="O60" s="4">
        <v>0.2</v>
      </c>
      <c r="P60" s="4">
        <v>0</v>
      </c>
      <c r="Q60" s="4">
        <v>-0.47099999999999997</v>
      </c>
      <c r="R60" s="4">
        <v>0.2</v>
      </c>
      <c r="S60" s="4">
        <v>0</v>
      </c>
      <c r="T60" s="4">
        <v>-0.82699999999999996</v>
      </c>
      <c r="U60" s="4">
        <v>0</v>
      </c>
      <c r="V60" s="4">
        <v>0</v>
      </c>
      <c r="W60" s="4">
        <v>0</v>
      </c>
      <c r="X60" s="4">
        <v>0</v>
      </c>
      <c r="Y60" s="4">
        <v>-0.04</v>
      </c>
      <c r="Z60" s="4">
        <v>0</v>
      </c>
      <c r="AA60" s="4">
        <v>0</v>
      </c>
      <c r="AB60" s="4">
        <v>0</v>
      </c>
      <c r="AC60" s="4">
        <v>0</v>
      </c>
      <c r="AD60" s="4">
        <v>0</v>
      </c>
      <c r="AE60" s="4">
        <v>0</v>
      </c>
      <c r="AF60" s="4">
        <v>0</v>
      </c>
      <c r="AG60" s="4">
        <v>0</v>
      </c>
      <c r="AH60" s="4">
        <v>0</v>
      </c>
      <c r="AI60" s="4">
        <v>0</v>
      </c>
      <c r="AJ60" s="4">
        <v>0</v>
      </c>
      <c r="AK60" s="5">
        <v>0</v>
      </c>
      <c r="AL60" s="4">
        <v>0</v>
      </c>
      <c r="AM60" s="4">
        <v>0</v>
      </c>
      <c r="AN60" s="4">
        <v>0</v>
      </c>
      <c r="AO60" s="4">
        <v>0</v>
      </c>
      <c r="AP60" s="4">
        <v>0</v>
      </c>
      <c r="AQ60" s="5">
        <v>0</v>
      </c>
      <c r="AR60" s="4">
        <v>0</v>
      </c>
      <c r="AS60" s="4">
        <v>0</v>
      </c>
      <c r="AT60" s="4">
        <v>0</v>
      </c>
      <c r="BB60" s="514">
        <v>10040</v>
      </c>
      <c r="BC60" s="514" t="s">
        <v>235</v>
      </c>
      <c r="BD60" s="514" t="s">
        <v>236</v>
      </c>
      <c r="BE60" s="514" t="s">
        <v>236</v>
      </c>
      <c r="BF60" s="514">
        <v>40.858699999999999</v>
      </c>
      <c r="BG60" s="514">
        <v>-73.928529999999995</v>
      </c>
    </row>
    <row r="61" spans="3:59">
      <c r="C61" s="850"/>
      <c r="D61" s="86" t="s">
        <v>291</v>
      </c>
      <c r="E61" s="6">
        <v>20</v>
      </c>
      <c r="F61" s="6">
        <v>1</v>
      </c>
      <c r="G61" s="58" t="s">
        <v>290</v>
      </c>
      <c r="I61" s="154" t="s">
        <v>199</v>
      </c>
      <c r="J61" s="52" t="s">
        <v>240</v>
      </c>
      <c r="K61" s="4">
        <v>0.09</v>
      </c>
      <c r="L61" s="4">
        <v>0.2</v>
      </c>
      <c r="M61" s="4">
        <v>-3.3000000000000002E-2</v>
      </c>
      <c r="N61" s="4">
        <v>-0.66</v>
      </c>
      <c r="O61" s="4">
        <v>0.2</v>
      </c>
      <c r="P61" s="4">
        <v>0</v>
      </c>
      <c r="Q61" s="4">
        <v>-0.66</v>
      </c>
      <c r="R61" s="4">
        <v>0.2</v>
      </c>
      <c r="S61" s="4">
        <v>0</v>
      </c>
      <c r="T61" s="4">
        <v>-0.81599999999999995</v>
      </c>
      <c r="U61" s="4">
        <v>0</v>
      </c>
      <c r="V61" s="4">
        <v>0</v>
      </c>
      <c r="W61" s="4">
        <v>0</v>
      </c>
      <c r="X61" s="4">
        <v>0</v>
      </c>
      <c r="Y61" s="4">
        <v>-3.9E-2</v>
      </c>
      <c r="Z61" s="4">
        <v>0</v>
      </c>
      <c r="AA61" s="4">
        <v>0</v>
      </c>
      <c r="AB61" s="4">
        <v>0</v>
      </c>
      <c r="AC61" s="4">
        <v>0</v>
      </c>
      <c r="AD61" s="4">
        <v>0</v>
      </c>
      <c r="AE61" s="4">
        <v>0</v>
      </c>
      <c r="AF61" s="4">
        <v>0</v>
      </c>
      <c r="AG61" s="4">
        <v>0</v>
      </c>
      <c r="AH61" s="4">
        <v>0</v>
      </c>
      <c r="AI61" s="4">
        <v>0</v>
      </c>
      <c r="AJ61" s="4">
        <v>0</v>
      </c>
      <c r="AK61" s="5">
        <v>0</v>
      </c>
      <c r="AL61" s="4">
        <v>0</v>
      </c>
      <c r="AM61" s="4">
        <v>0</v>
      </c>
      <c r="AN61" s="4">
        <v>0</v>
      </c>
      <c r="AO61" s="4">
        <v>0</v>
      </c>
      <c r="AP61" s="4">
        <v>0</v>
      </c>
      <c r="AQ61" s="5">
        <v>0</v>
      </c>
      <c r="AR61" s="4">
        <v>0</v>
      </c>
      <c r="AS61" s="4">
        <v>0</v>
      </c>
      <c r="AT61" s="4">
        <v>0</v>
      </c>
      <c r="BB61" s="514">
        <v>10041</v>
      </c>
      <c r="BC61" s="514" t="s">
        <v>235</v>
      </c>
      <c r="BD61" s="514" t="s">
        <v>236</v>
      </c>
      <c r="BE61" s="514" t="s">
        <v>236</v>
      </c>
      <c r="BF61" s="514">
        <v>40.703040000000001</v>
      </c>
      <c r="BG61" s="514">
        <v>-74.010090000000005</v>
      </c>
    </row>
    <row r="62" spans="3:59">
      <c r="C62" s="850"/>
      <c r="D62" s="779" t="s">
        <v>292</v>
      </c>
      <c r="E62" s="780">
        <v>10</v>
      </c>
      <c r="F62" s="518">
        <v>1</v>
      </c>
      <c r="G62" s="775" t="s">
        <v>290</v>
      </c>
      <c r="I62" s="154" t="s">
        <v>199</v>
      </c>
      <c r="J62" s="52" t="s">
        <v>238</v>
      </c>
      <c r="K62" s="4">
        <v>7.0000000000000007E-2</v>
      </c>
      <c r="L62" s="4">
        <v>0.2</v>
      </c>
      <c r="M62" s="4">
        <v>-3.5000000000000003E-2</v>
      </c>
      <c r="N62" s="4">
        <v>-0.68200000000000005</v>
      </c>
      <c r="O62" s="4">
        <v>0.2</v>
      </c>
      <c r="P62" s="4">
        <v>0</v>
      </c>
      <c r="Q62" s="4">
        <v>-0.68200000000000005</v>
      </c>
      <c r="R62" s="4">
        <v>0.2</v>
      </c>
      <c r="S62" s="4">
        <v>0</v>
      </c>
      <c r="T62" s="4">
        <v>-0.81699999999999995</v>
      </c>
      <c r="U62" s="4">
        <v>0</v>
      </c>
      <c r="V62" s="4">
        <v>0</v>
      </c>
      <c r="W62" s="4">
        <v>0</v>
      </c>
      <c r="X62" s="4">
        <v>0</v>
      </c>
      <c r="Y62" s="4">
        <v>-3.9E-2</v>
      </c>
      <c r="Z62" s="4">
        <v>0</v>
      </c>
      <c r="AA62" s="4">
        <v>0</v>
      </c>
      <c r="AB62" s="4">
        <v>0</v>
      </c>
      <c r="AC62" s="4">
        <v>0</v>
      </c>
      <c r="AD62" s="4">
        <v>0</v>
      </c>
      <c r="AE62" s="4">
        <v>0</v>
      </c>
      <c r="AF62" s="4">
        <v>0</v>
      </c>
      <c r="AG62" s="4">
        <v>0</v>
      </c>
      <c r="AH62" s="4">
        <v>0</v>
      </c>
      <c r="AI62" s="4">
        <v>0</v>
      </c>
      <c r="AJ62" s="4">
        <v>0</v>
      </c>
      <c r="AK62" s="5">
        <v>0</v>
      </c>
      <c r="AL62" s="4">
        <v>0</v>
      </c>
      <c r="AM62" s="4">
        <v>0</v>
      </c>
      <c r="AN62" s="4">
        <v>0</v>
      </c>
      <c r="AO62" s="4">
        <v>0</v>
      </c>
      <c r="AP62" s="4">
        <v>0</v>
      </c>
      <c r="AQ62" s="5">
        <v>0</v>
      </c>
      <c r="AR62" s="4">
        <v>0</v>
      </c>
      <c r="AS62" s="4">
        <v>0</v>
      </c>
      <c r="AT62" s="4">
        <v>0</v>
      </c>
      <c r="BB62" s="514">
        <v>10043</v>
      </c>
      <c r="BC62" s="514" t="s">
        <v>235</v>
      </c>
      <c r="BD62" s="514" t="s">
        <v>236</v>
      </c>
      <c r="BE62" s="514" t="s">
        <v>236</v>
      </c>
      <c r="BF62" s="514">
        <v>40.780749999999998</v>
      </c>
      <c r="BG62" s="514">
        <v>-73.977180000000004</v>
      </c>
    </row>
    <row r="63" spans="3:59">
      <c r="C63" s="850"/>
      <c r="D63" s="86" t="s">
        <v>293</v>
      </c>
      <c r="E63" s="6">
        <v>15</v>
      </c>
      <c r="F63" s="6">
        <v>1</v>
      </c>
      <c r="G63" s="58" t="s">
        <v>290</v>
      </c>
      <c r="I63" s="154" t="s">
        <v>200</v>
      </c>
      <c r="J63" s="52" t="s">
        <v>225</v>
      </c>
      <c r="K63" s="4">
        <v>7.0000000000000007E-2</v>
      </c>
      <c r="L63" s="4">
        <v>0.2</v>
      </c>
      <c r="M63" s="4">
        <v>-3.9E-2</v>
      </c>
      <c r="N63" s="4">
        <v>-0.65600000000000003</v>
      </c>
      <c r="O63" s="4">
        <v>0.2</v>
      </c>
      <c r="P63" s="4">
        <v>0</v>
      </c>
      <c r="Q63" s="4">
        <v>-0.65600000000000003</v>
      </c>
      <c r="R63" s="4">
        <v>0.2</v>
      </c>
      <c r="S63" s="4">
        <v>0</v>
      </c>
      <c r="T63" s="4">
        <v>-0.79200000000000004</v>
      </c>
      <c r="U63" s="4">
        <v>0</v>
      </c>
      <c r="V63" s="4">
        <v>0</v>
      </c>
      <c r="W63" s="4">
        <v>0</v>
      </c>
      <c r="X63" s="4">
        <v>0</v>
      </c>
      <c r="Y63" s="4">
        <v>-3.6999999999999998E-2</v>
      </c>
      <c r="Z63" s="4">
        <v>0</v>
      </c>
      <c r="AA63" s="4">
        <v>0</v>
      </c>
      <c r="AB63" s="4">
        <v>0</v>
      </c>
      <c r="AC63" s="4">
        <v>0</v>
      </c>
      <c r="AD63" s="4">
        <v>0</v>
      </c>
      <c r="AE63" s="4">
        <v>0</v>
      </c>
      <c r="AF63" s="4">
        <v>0</v>
      </c>
      <c r="AG63" s="4">
        <v>0</v>
      </c>
      <c r="AH63" s="4">
        <v>0</v>
      </c>
      <c r="AI63" s="4">
        <v>0</v>
      </c>
      <c r="AJ63" s="4">
        <v>0</v>
      </c>
      <c r="AK63" s="5">
        <v>0</v>
      </c>
      <c r="AL63" s="4">
        <v>0</v>
      </c>
      <c r="AM63" s="4">
        <v>0</v>
      </c>
      <c r="AN63" s="4">
        <v>0</v>
      </c>
      <c r="AO63" s="4">
        <v>0</v>
      </c>
      <c r="AP63" s="4">
        <v>0</v>
      </c>
      <c r="AQ63" s="5">
        <v>0</v>
      </c>
      <c r="AR63" s="4">
        <v>0</v>
      </c>
      <c r="AS63" s="4">
        <v>0</v>
      </c>
      <c r="AT63" s="4">
        <v>0</v>
      </c>
      <c r="BB63" s="514">
        <v>10044</v>
      </c>
      <c r="BC63" s="514" t="s">
        <v>235</v>
      </c>
      <c r="BD63" s="514" t="s">
        <v>236</v>
      </c>
      <c r="BE63" s="514" t="s">
        <v>236</v>
      </c>
      <c r="BF63" s="514">
        <v>40.762169999999998</v>
      </c>
      <c r="BG63" s="514">
        <v>-73.949169999999995</v>
      </c>
    </row>
    <row r="64" spans="3:59">
      <c r="C64" s="850"/>
      <c r="D64" s="86" t="s">
        <v>294</v>
      </c>
      <c r="E64" s="6">
        <v>25</v>
      </c>
      <c r="F64" s="6">
        <v>1</v>
      </c>
      <c r="G64" s="58" t="s">
        <v>290</v>
      </c>
      <c r="I64" s="154" t="s">
        <v>200</v>
      </c>
      <c r="J64" s="52" t="s">
        <v>227</v>
      </c>
      <c r="K64" s="4">
        <v>0.06</v>
      </c>
      <c r="L64" s="4">
        <v>0.2</v>
      </c>
      <c r="M64" s="4">
        <v>-3.7999999999999999E-2</v>
      </c>
      <c r="N64" s="4">
        <v>-0.73799999999999999</v>
      </c>
      <c r="O64" s="4">
        <v>0.2</v>
      </c>
      <c r="P64" s="4">
        <v>0</v>
      </c>
      <c r="Q64" s="4">
        <v>-0.73799999999999999</v>
      </c>
      <c r="R64" s="4">
        <v>0.2</v>
      </c>
      <c r="S64" s="4">
        <v>0</v>
      </c>
      <c r="T64" s="4">
        <v>-0.85599999999999998</v>
      </c>
      <c r="U64" s="4">
        <v>0</v>
      </c>
      <c r="V64" s="4">
        <v>0</v>
      </c>
      <c r="W64" s="4">
        <v>0</v>
      </c>
      <c r="X64" s="4">
        <v>0</v>
      </c>
      <c r="Y64" s="4">
        <v>-4.1000000000000002E-2</v>
      </c>
      <c r="Z64" s="4">
        <v>0</v>
      </c>
      <c r="AA64" s="4">
        <v>0</v>
      </c>
      <c r="AB64" s="4">
        <v>0</v>
      </c>
      <c r="AC64" s="4">
        <v>0</v>
      </c>
      <c r="AD64" s="4">
        <v>0</v>
      </c>
      <c r="AE64" s="4">
        <v>0</v>
      </c>
      <c r="AF64" s="4">
        <v>0</v>
      </c>
      <c r="AG64" s="4">
        <v>0</v>
      </c>
      <c r="AH64" s="4">
        <v>0</v>
      </c>
      <c r="AI64" s="4">
        <v>0</v>
      </c>
      <c r="AJ64" s="4">
        <v>0</v>
      </c>
      <c r="AK64" s="5">
        <v>0</v>
      </c>
      <c r="AL64" s="4">
        <v>0</v>
      </c>
      <c r="AM64" s="4">
        <v>0</v>
      </c>
      <c r="AN64" s="4">
        <v>0</v>
      </c>
      <c r="AO64" s="4">
        <v>0</v>
      </c>
      <c r="AP64" s="4">
        <v>0</v>
      </c>
      <c r="AQ64" s="5">
        <v>0</v>
      </c>
      <c r="AR64" s="4">
        <v>0</v>
      </c>
      <c r="AS64" s="4">
        <v>0</v>
      </c>
      <c r="AT64" s="4">
        <v>0</v>
      </c>
      <c r="BB64" s="514">
        <v>10045</v>
      </c>
      <c r="BC64" s="514" t="s">
        <v>235</v>
      </c>
      <c r="BD64" s="514" t="s">
        <v>236</v>
      </c>
      <c r="BE64" s="514" t="s">
        <v>236</v>
      </c>
      <c r="BF64" s="514">
        <v>40.708590000000001</v>
      </c>
      <c r="BG64" s="514">
        <v>-74.008679999999998</v>
      </c>
    </row>
    <row r="65" spans="3:59">
      <c r="C65" s="850"/>
      <c r="D65" s="86" t="s">
        <v>295</v>
      </c>
      <c r="E65" s="6">
        <v>24</v>
      </c>
      <c r="F65" s="6">
        <v>1</v>
      </c>
      <c r="G65" s="58" t="s">
        <v>290</v>
      </c>
      <c r="I65" s="154" t="s">
        <v>200</v>
      </c>
      <c r="J65" s="52" t="s">
        <v>230</v>
      </c>
      <c r="K65" s="4">
        <v>7.0000000000000007E-2</v>
      </c>
      <c r="L65" s="4">
        <v>0.2</v>
      </c>
      <c r="M65" s="4">
        <v>-3.6999999999999998E-2</v>
      </c>
      <c r="N65" s="4">
        <v>-0.64500000000000002</v>
      </c>
      <c r="O65" s="4">
        <v>0.2</v>
      </c>
      <c r="P65" s="4">
        <v>0</v>
      </c>
      <c r="Q65" s="4">
        <v>-0.64500000000000002</v>
      </c>
      <c r="R65" s="4">
        <v>0.2</v>
      </c>
      <c r="S65" s="4">
        <v>0</v>
      </c>
      <c r="T65" s="4">
        <v>-0.77700000000000002</v>
      </c>
      <c r="U65" s="4">
        <v>0</v>
      </c>
      <c r="V65" s="4">
        <v>0</v>
      </c>
      <c r="W65" s="4">
        <v>0</v>
      </c>
      <c r="X65" s="4">
        <v>0</v>
      </c>
      <c r="Y65" s="4">
        <v>-3.6999999999999998E-2</v>
      </c>
      <c r="Z65" s="4">
        <v>0</v>
      </c>
      <c r="AA65" s="4">
        <v>0</v>
      </c>
      <c r="AB65" s="4">
        <v>0</v>
      </c>
      <c r="AC65" s="4">
        <v>0</v>
      </c>
      <c r="AD65" s="4">
        <v>0</v>
      </c>
      <c r="AE65" s="4">
        <v>0</v>
      </c>
      <c r="AF65" s="4">
        <v>0</v>
      </c>
      <c r="AG65" s="4">
        <v>0</v>
      </c>
      <c r="AH65" s="4">
        <v>0</v>
      </c>
      <c r="AI65" s="4">
        <v>0</v>
      </c>
      <c r="AJ65" s="4">
        <v>0</v>
      </c>
      <c r="AK65" s="5">
        <v>0</v>
      </c>
      <c r="AL65" s="4">
        <v>0</v>
      </c>
      <c r="AM65" s="4">
        <v>0</v>
      </c>
      <c r="AN65" s="4">
        <v>0</v>
      </c>
      <c r="AO65" s="4">
        <v>0</v>
      </c>
      <c r="AP65" s="4">
        <v>0</v>
      </c>
      <c r="AQ65" s="5">
        <v>0</v>
      </c>
      <c r="AR65" s="4">
        <v>0</v>
      </c>
      <c r="AS65" s="4">
        <v>0</v>
      </c>
      <c r="AT65" s="4">
        <v>0</v>
      </c>
      <c r="BB65" s="514">
        <v>10046</v>
      </c>
      <c r="BC65" s="514" t="s">
        <v>235</v>
      </c>
      <c r="BD65" s="514" t="s">
        <v>236</v>
      </c>
      <c r="BE65" s="514" t="s">
        <v>236</v>
      </c>
      <c r="BF65" s="514">
        <v>40.780749999999998</v>
      </c>
      <c r="BG65" s="514">
        <v>-73.977180000000004</v>
      </c>
    </row>
    <row r="66" spans="3:59">
      <c r="C66" s="850"/>
      <c r="D66" s="86" t="s">
        <v>296</v>
      </c>
      <c r="E66" s="6">
        <v>35</v>
      </c>
      <c r="F66" s="6">
        <v>1</v>
      </c>
      <c r="G66" s="58" t="s">
        <v>290</v>
      </c>
      <c r="I66" s="154" t="s">
        <v>200</v>
      </c>
      <c r="J66" s="52" t="s">
        <v>233</v>
      </c>
      <c r="K66" s="4">
        <v>0.06</v>
      </c>
      <c r="L66" s="4">
        <v>0.2</v>
      </c>
      <c r="M66" s="4">
        <v>-3.7999999999999999E-2</v>
      </c>
      <c r="N66" s="4">
        <v>-0.72</v>
      </c>
      <c r="O66" s="4">
        <v>0.2</v>
      </c>
      <c r="P66" s="4">
        <v>0</v>
      </c>
      <c r="Q66" s="4">
        <v>-0.72</v>
      </c>
      <c r="R66" s="4">
        <v>0.2</v>
      </c>
      <c r="S66" s="4">
        <v>0</v>
      </c>
      <c r="T66" s="4">
        <v>-0.82099999999999995</v>
      </c>
      <c r="U66" s="4">
        <v>0</v>
      </c>
      <c r="V66" s="4">
        <v>0</v>
      </c>
      <c r="W66" s="4">
        <v>0</v>
      </c>
      <c r="X66" s="4">
        <v>0</v>
      </c>
      <c r="Y66" s="4">
        <v>-3.9E-2</v>
      </c>
      <c r="Z66" s="4">
        <v>0</v>
      </c>
      <c r="AA66" s="4">
        <v>0</v>
      </c>
      <c r="AB66" s="4">
        <v>0</v>
      </c>
      <c r="AC66" s="4">
        <v>0</v>
      </c>
      <c r="AD66" s="4">
        <v>0</v>
      </c>
      <c r="AE66" s="4">
        <v>0</v>
      </c>
      <c r="AF66" s="4">
        <v>0</v>
      </c>
      <c r="AG66" s="4">
        <v>0</v>
      </c>
      <c r="AH66" s="4">
        <v>0</v>
      </c>
      <c r="AI66" s="4">
        <v>0</v>
      </c>
      <c r="AJ66" s="4">
        <v>0</v>
      </c>
      <c r="AK66" s="5">
        <v>0</v>
      </c>
      <c r="AL66" s="4">
        <v>0</v>
      </c>
      <c r="AM66" s="4">
        <v>0</v>
      </c>
      <c r="AN66" s="4">
        <v>0</v>
      </c>
      <c r="AO66" s="4">
        <v>0</v>
      </c>
      <c r="AP66" s="4">
        <v>0</v>
      </c>
      <c r="AQ66" s="5">
        <v>0</v>
      </c>
      <c r="AR66" s="4">
        <v>0</v>
      </c>
      <c r="AS66" s="4">
        <v>0</v>
      </c>
      <c r="AT66" s="4">
        <v>0</v>
      </c>
      <c r="BB66" s="514">
        <v>10047</v>
      </c>
      <c r="BC66" s="514" t="s">
        <v>235</v>
      </c>
      <c r="BD66" s="514" t="s">
        <v>236</v>
      </c>
      <c r="BE66" s="514" t="s">
        <v>236</v>
      </c>
      <c r="BF66" s="514">
        <v>40.780749999999998</v>
      </c>
      <c r="BG66" s="514">
        <v>-73.977180000000004</v>
      </c>
    </row>
    <row r="67" spans="3:59">
      <c r="C67" s="850"/>
      <c r="D67" s="86" t="s">
        <v>297</v>
      </c>
      <c r="E67" s="6">
        <v>25</v>
      </c>
      <c r="F67" s="6">
        <v>1</v>
      </c>
      <c r="G67" s="58" t="s">
        <v>290</v>
      </c>
      <c r="I67" s="154" t="s">
        <v>200</v>
      </c>
      <c r="J67" s="52" t="s">
        <v>236</v>
      </c>
      <c r="K67" s="4">
        <v>0.11</v>
      </c>
      <c r="L67" s="4">
        <v>0.2</v>
      </c>
      <c r="M67" s="4">
        <v>-0.03</v>
      </c>
      <c r="N67" s="4">
        <v>-0.48599999999999999</v>
      </c>
      <c r="O67" s="4">
        <v>0.2</v>
      </c>
      <c r="P67" s="4">
        <v>0</v>
      </c>
      <c r="Q67" s="4">
        <v>-0.48599999999999999</v>
      </c>
      <c r="R67" s="4">
        <v>0.2</v>
      </c>
      <c r="S67" s="4">
        <v>0</v>
      </c>
      <c r="T67" s="4">
        <v>-0.63700000000000001</v>
      </c>
      <c r="U67" s="4">
        <v>0</v>
      </c>
      <c r="V67" s="4">
        <v>0</v>
      </c>
      <c r="W67" s="4">
        <v>0</v>
      </c>
      <c r="X67" s="4">
        <v>0</v>
      </c>
      <c r="Y67" s="4">
        <v>-3.2000000000000001E-2</v>
      </c>
      <c r="Z67" s="4">
        <v>0</v>
      </c>
      <c r="AA67" s="4">
        <v>0</v>
      </c>
      <c r="AB67" s="4">
        <v>0</v>
      </c>
      <c r="AC67" s="4">
        <v>0</v>
      </c>
      <c r="AD67" s="4">
        <v>0</v>
      </c>
      <c r="AE67" s="4">
        <v>0</v>
      </c>
      <c r="AF67" s="4">
        <v>0</v>
      </c>
      <c r="AG67" s="4">
        <v>0</v>
      </c>
      <c r="AH67" s="4">
        <v>0</v>
      </c>
      <c r="AI67" s="4">
        <v>0</v>
      </c>
      <c r="AJ67" s="4">
        <v>0</v>
      </c>
      <c r="AK67" s="5">
        <v>0</v>
      </c>
      <c r="AL67" s="4">
        <v>0</v>
      </c>
      <c r="AM67" s="4">
        <v>0</v>
      </c>
      <c r="AN67" s="4">
        <v>0</v>
      </c>
      <c r="AO67" s="4">
        <v>0</v>
      </c>
      <c r="AP67" s="4">
        <v>0</v>
      </c>
      <c r="AQ67" s="5">
        <v>0</v>
      </c>
      <c r="AR67" s="4">
        <v>0</v>
      </c>
      <c r="AS67" s="4">
        <v>0</v>
      </c>
      <c r="AT67" s="4">
        <v>0</v>
      </c>
      <c r="BB67" s="514">
        <v>10055</v>
      </c>
      <c r="BC67" s="514" t="s">
        <v>235</v>
      </c>
      <c r="BD67" s="514" t="s">
        <v>236</v>
      </c>
      <c r="BE67" s="514" t="s">
        <v>236</v>
      </c>
      <c r="BF67" s="514">
        <v>40.780749999999998</v>
      </c>
      <c r="BG67" s="514">
        <v>-73.977180000000004</v>
      </c>
    </row>
    <row r="68" spans="3:59">
      <c r="C68" s="850"/>
      <c r="D68" s="86" t="s">
        <v>298</v>
      </c>
      <c r="E68" s="6">
        <v>30</v>
      </c>
      <c r="F68" s="6">
        <v>1</v>
      </c>
      <c r="G68" s="58" t="s">
        <v>290</v>
      </c>
      <c r="I68" s="154" t="s">
        <v>200</v>
      </c>
      <c r="J68" s="52" t="s">
        <v>240</v>
      </c>
      <c r="K68" s="4">
        <v>0.09</v>
      </c>
      <c r="L68" s="4">
        <v>0.2</v>
      </c>
      <c r="M68" s="4">
        <v>-3.5000000000000003E-2</v>
      </c>
      <c r="N68" s="4">
        <v>-0.57299999999999995</v>
      </c>
      <c r="O68" s="4">
        <v>0.2</v>
      </c>
      <c r="P68" s="4">
        <v>0</v>
      </c>
      <c r="Q68" s="4">
        <v>-0.57299999999999995</v>
      </c>
      <c r="R68" s="4">
        <v>0.2</v>
      </c>
      <c r="S68" s="4">
        <v>0</v>
      </c>
      <c r="T68" s="4">
        <v>-0.75600000000000001</v>
      </c>
      <c r="U68" s="4">
        <v>0</v>
      </c>
      <c r="V68" s="4">
        <v>0</v>
      </c>
      <c r="W68" s="4">
        <v>0</v>
      </c>
      <c r="X68" s="4">
        <v>0</v>
      </c>
      <c r="Y68" s="4">
        <v>-3.6999999999999998E-2</v>
      </c>
      <c r="Z68" s="4">
        <v>0</v>
      </c>
      <c r="AA68" s="4">
        <v>0</v>
      </c>
      <c r="AB68" s="4">
        <v>0</v>
      </c>
      <c r="AC68" s="4">
        <v>0</v>
      </c>
      <c r="AD68" s="4">
        <v>0</v>
      </c>
      <c r="AE68" s="4">
        <v>0</v>
      </c>
      <c r="AF68" s="4">
        <v>0</v>
      </c>
      <c r="AG68" s="4">
        <v>0</v>
      </c>
      <c r="AH68" s="4">
        <v>0</v>
      </c>
      <c r="AI68" s="4">
        <v>0</v>
      </c>
      <c r="AJ68" s="4">
        <v>0</v>
      </c>
      <c r="AK68" s="5">
        <v>0</v>
      </c>
      <c r="AL68" s="4">
        <v>0</v>
      </c>
      <c r="AM68" s="4">
        <v>0</v>
      </c>
      <c r="AN68" s="4">
        <v>0</v>
      </c>
      <c r="AO68" s="4">
        <v>0</v>
      </c>
      <c r="AP68" s="4">
        <v>0</v>
      </c>
      <c r="AQ68" s="5">
        <v>0</v>
      </c>
      <c r="AR68" s="4">
        <v>0</v>
      </c>
      <c r="AS68" s="4">
        <v>0</v>
      </c>
      <c r="AT68" s="4">
        <v>0</v>
      </c>
      <c r="BB68" s="514">
        <v>10060</v>
      </c>
      <c r="BC68" s="514" t="s">
        <v>235</v>
      </c>
      <c r="BD68" s="514" t="s">
        <v>236</v>
      </c>
      <c r="BE68" s="514" t="s">
        <v>236</v>
      </c>
      <c r="BF68" s="514">
        <v>40.780749999999998</v>
      </c>
      <c r="BG68" s="514">
        <v>-73.977180000000004</v>
      </c>
    </row>
    <row r="69" spans="3:59">
      <c r="C69" s="850"/>
      <c r="D69" s="86" t="s">
        <v>299</v>
      </c>
      <c r="E69" s="6">
        <v>30</v>
      </c>
      <c r="F69" s="6">
        <v>1</v>
      </c>
      <c r="G69" s="58" t="s">
        <v>290</v>
      </c>
      <c r="I69" s="154" t="s">
        <v>200</v>
      </c>
      <c r="J69" s="52" t="s">
        <v>238</v>
      </c>
      <c r="K69" s="4">
        <v>0.08</v>
      </c>
      <c r="L69" s="4">
        <v>0.2</v>
      </c>
      <c r="M69" s="4">
        <v>-3.6999999999999998E-2</v>
      </c>
      <c r="N69" s="4">
        <v>-0.63100000000000001</v>
      </c>
      <c r="O69" s="4">
        <v>0.2</v>
      </c>
      <c r="P69" s="4">
        <v>0</v>
      </c>
      <c r="Q69" s="4">
        <v>-0.63100000000000001</v>
      </c>
      <c r="R69" s="4">
        <v>0.2</v>
      </c>
      <c r="S69" s="4">
        <v>0</v>
      </c>
      <c r="T69" s="4">
        <v>-0.76200000000000001</v>
      </c>
      <c r="U69" s="4">
        <v>0</v>
      </c>
      <c r="V69" s="4">
        <v>0</v>
      </c>
      <c r="W69" s="4">
        <v>0</v>
      </c>
      <c r="X69" s="4">
        <v>0</v>
      </c>
      <c r="Y69" s="4">
        <v>-3.5999999999999997E-2</v>
      </c>
      <c r="Z69" s="4">
        <v>0</v>
      </c>
      <c r="AA69" s="4">
        <v>0</v>
      </c>
      <c r="AB69" s="4">
        <v>0</v>
      </c>
      <c r="AC69" s="4">
        <v>0</v>
      </c>
      <c r="AD69" s="4">
        <v>0</v>
      </c>
      <c r="AE69" s="4">
        <v>0</v>
      </c>
      <c r="AF69" s="4">
        <v>0</v>
      </c>
      <c r="AG69" s="4">
        <v>0</v>
      </c>
      <c r="AH69" s="4">
        <v>0</v>
      </c>
      <c r="AI69" s="4">
        <v>0</v>
      </c>
      <c r="AJ69" s="4">
        <v>0</v>
      </c>
      <c r="AK69" s="5">
        <v>0</v>
      </c>
      <c r="AL69" s="4">
        <v>0</v>
      </c>
      <c r="AM69" s="4">
        <v>0</v>
      </c>
      <c r="AN69" s="4">
        <v>0</v>
      </c>
      <c r="AO69" s="4">
        <v>0</v>
      </c>
      <c r="AP69" s="4">
        <v>0</v>
      </c>
      <c r="AQ69" s="5">
        <v>0</v>
      </c>
      <c r="AR69" s="4">
        <v>0</v>
      </c>
      <c r="AS69" s="4">
        <v>0</v>
      </c>
      <c r="AT69" s="4">
        <v>0</v>
      </c>
      <c r="BB69" s="514">
        <v>10069</v>
      </c>
      <c r="BC69" s="514" t="s">
        <v>235</v>
      </c>
      <c r="BD69" s="514" t="s">
        <v>236</v>
      </c>
      <c r="BE69" s="514" t="s">
        <v>236</v>
      </c>
      <c r="BF69" s="514">
        <v>40.775469999999999</v>
      </c>
      <c r="BG69" s="514">
        <v>-73.990499999999997</v>
      </c>
    </row>
    <row r="70" spans="3:59">
      <c r="C70" s="850"/>
      <c r="D70" s="86" t="s">
        <v>300</v>
      </c>
      <c r="E70" s="6">
        <v>20</v>
      </c>
      <c r="F70" s="6">
        <v>1</v>
      </c>
      <c r="G70" s="58" t="s">
        <v>290</v>
      </c>
      <c r="I70" s="154" t="s">
        <v>201</v>
      </c>
      <c r="J70" s="52" t="s">
        <v>225</v>
      </c>
      <c r="K70" s="4">
        <v>0.12</v>
      </c>
      <c r="L70" s="4">
        <v>0.2</v>
      </c>
      <c r="M70" s="4">
        <v>-2.3E-2</v>
      </c>
      <c r="N70" s="4">
        <v>-0.16600000000000001</v>
      </c>
      <c r="O70" s="4">
        <v>0.2</v>
      </c>
      <c r="P70" s="4">
        <v>0</v>
      </c>
      <c r="Q70" s="4">
        <v>-0.33</v>
      </c>
      <c r="R70" s="4">
        <v>0.2</v>
      </c>
      <c r="S70" s="4">
        <v>0</v>
      </c>
      <c r="T70" s="4">
        <v>-0.45800000000000002</v>
      </c>
      <c r="U70" s="4">
        <v>0</v>
      </c>
      <c r="V70" s="4">
        <v>0</v>
      </c>
      <c r="W70" s="4">
        <v>0</v>
      </c>
      <c r="X70" s="4">
        <v>0</v>
      </c>
      <c r="Y70" s="4">
        <v>-2.3E-2</v>
      </c>
      <c r="Z70" s="4">
        <v>0</v>
      </c>
      <c r="AA70" s="4">
        <v>0</v>
      </c>
      <c r="AB70" s="4">
        <v>0</v>
      </c>
      <c r="AC70" s="4">
        <v>0</v>
      </c>
      <c r="AD70" s="4">
        <v>0</v>
      </c>
      <c r="AE70" s="4">
        <v>0</v>
      </c>
      <c r="AF70" s="4">
        <v>0</v>
      </c>
      <c r="AG70" s="4">
        <v>0</v>
      </c>
      <c r="AH70" s="4">
        <v>0</v>
      </c>
      <c r="AI70" s="4">
        <v>0</v>
      </c>
      <c r="AJ70" s="4">
        <v>0</v>
      </c>
      <c r="AK70" s="5">
        <v>0</v>
      </c>
      <c r="AL70" s="4">
        <v>0</v>
      </c>
      <c r="AM70" s="4">
        <v>0</v>
      </c>
      <c r="AN70" s="4">
        <v>0</v>
      </c>
      <c r="AO70" s="4">
        <v>0</v>
      </c>
      <c r="AP70" s="4">
        <v>0</v>
      </c>
      <c r="AQ70" s="5">
        <v>0</v>
      </c>
      <c r="AR70" s="4">
        <v>0</v>
      </c>
      <c r="AS70" s="4">
        <v>0</v>
      </c>
      <c r="AT70" s="4">
        <v>0</v>
      </c>
      <c r="BB70" s="514">
        <v>10072</v>
      </c>
      <c r="BC70" s="514" t="s">
        <v>235</v>
      </c>
      <c r="BD70" s="514" t="s">
        <v>236</v>
      </c>
      <c r="BE70" s="514" t="s">
        <v>236</v>
      </c>
      <c r="BF70" s="514">
        <v>40.780749999999998</v>
      </c>
      <c r="BG70" s="514">
        <v>-73.977180000000004</v>
      </c>
    </row>
    <row r="71" spans="3:59">
      <c r="C71" s="850"/>
      <c r="D71" s="86" t="s">
        <v>301</v>
      </c>
      <c r="E71" s="6">
        <v>15</v>
      </c>
      <c r="F71" s="6">
        <v>1</v>
      </c>
      <c r="G71" s="58" t="s">
        <v>290</v>
      </c>
      <c r="I71" s="154" t="s">
        <v>201</v>
      </c>
      <c r="J71" s="52" t="s">
        <v>227</v>
      </c>
      <c r="K71" s="4">
        <v>0.11</v>
      </c>
      <c r="L71" s="4">
        <v>0.2</v>
      </c>
      <c r="M71" s="4">
        <v>-2.3E-2</v>
      </c>
      <c r="N71" s="4">
        <v>-0.17199999999999999</v>
      </c>
      <c r="O71" s="4">
        <v>0.2</v>
      </c>
      <c r="P71" s="4">
        <v>0</v>
      </c>
      <c r="Q71" s="4">
        <v>-0.33</v>
      </c>
      <c r="R71" s="4">
        <v>0.2</v>
      </c>
      <c r="S71" s="4">
        <v>0</v>
      </c>
      <c r="T71" s="4">
        <v>-0.46200000000000002</v>
      </c>
      <c r="U71" s="4">
        <v>0</v>
      </c>
      <c r="V71" s="4">
        <v>0</v>
      </c>
      <c r="W71" s="4">
        <v>0</v>
      </c>
      <c r="X71" s="4">
        <v>0</v>
      </c>
      <c r="Y71" s="4">
        <v>-2.3E-2</v>
      </c>
      <c r="Z71" s="4">
        <v>0</v>
      </c>
      <c r="AA71" s="4">
        <v>0</v>
      </c>
      <c r="AB71" s="4">
        <v>0</v>
      </c>
      <c r="AC71" s="4">
        <v>0</v>
      </c>
      <c r="AD71" s="4">
        <v>0</v>
      </c>
      <c r="AE71" s="4">
        <v>0</v>
      </c>
      <c r="AF71" s="4">
        <v>0</v>
      </c>
      <c r="AG71" s="4">
        <v>0</v>
      </c>
      <c r="AH71" s="4">
        <v>0</v>
      </c>
      <c r="AI71" s="4">
        <v>0</v>
      </c>
      <c r="AJ71" s="4">
        <v>0</v>
      </c>
      <c r="AK71" s="5">
        <v>0</v>
      </c>
      <c r="AL71" s="4">
        <v>0</v>
      </c>
      <c r="AM71" s="4">
        <v>0</v>
      </c>
      <c r="AN71" s="4">
        <v>0</v>
      </c>
      <c r="AO71" s="4">
        <v>0</v>
      </c>
      <c r="AP71" s="4">
        <v>0</v>
      </c>
      <c r="AQ71" s="5">
        <v>0</v>
      </c>
      <c r="AR71" s="4">
        <v>0</v>
      </c>
      <c r="AS71" s="4">
        <v>0</v>
      </c>
      <c r="AT71" s="4">
        <v>0</v>
      </c>
      <c r="BB71" s="514">
        <v>10079</v>
      </c>
      <c r="BC71" s="514" t="s">
        <v>235</v>
      </c>
      <c r="BD71" s="514" t="s">
        <v>236</v>
      </c>
      <c r="BE71" s="514" t="s">
        <v>236</v>
      </c>
      <c r="BF71" s="514">
        <v>40.780749999999998</v>
      </c>
      <c r="BG71" s="514">
        <v>-73.977180000000004</v>
      </c>
    </row>
    <row r="72" spans="3:59">
      <c r="C72" s="850"/>
      <c r="D72" s="86" t="s">
        <v>302</v>
      </c>
      <c r="E72" s="6">
        <v>22</v>
      </c>
      <c r="F72" s="6">
        <v>1</v>
      </c>
      <c r="G72" s="58" t="s">
        <v>290</v>
      </c>
      <c r="I72" s="154" t="s">
        <v>201</v>
      </c>
      <c r="J72" s="52" t="s">
        <v>230</v>
      </c>
      <c r="K72" s="4">
        <v>0.11</v>
      </c>
      <c r="L72" s="4">
        <v>0.2</v>
      </c>
      <c r="M72" s="4">
        <v>-2.3E-2</v>
      </c>
      <c r="N72" s="4">
        <v>-0.16300000000000001</v>
      </c>
      <c r="O72" s="4">
        <v>0.2</v>
      </c>
      <c r="P72" s="4">
        <v>0</v>
      </c>
      <c r="Q72" s="4">
        <v>-0.29899999999999999</v>
      </c>
      <c r="R72" s="4">
        <v>0.2</v>
      </c>
      <c r="S72" s="4">
        <v>0</v>
      </c>
      <c r="T72" s="4">
        <v>-0.42399999999999999</v>
      </c>
      <c r="U72" s="4">
        <v>0</v>
      </c>
      <c r="V72" s="4">
        <v>0</v>
      </c>
      <c r="W72" s="4">
        <v>0</v>
      </c>
      <c r="X72" s="4">
        <v>0</v>
      </c>
      <c r="Y72" s="4">
        <v>-2.1999999999999999E-2</v>
      </c>
      <c r="Z72" s="4">
        <v>0</v>
      </c>
      <c r="AA72" s="4">
        <v>0</v>
      </c>
      <c r="AB72" s="4">
        <v>0</v>
      </c>
      <c r="AC72" s="4">
        <v>0</v>
      </c>
      <c r="AD72" s="4">
        <v>0</v>
      </c>
      <c r="AE72" s="4">
        <v>0</v>
      </c>
      <c r="AF72" s="4">
        <v>0</v>
      </c>
      <c r="AG72" s="4">
        <v>0</v>
      </c>
      <c r="AH72" s="4">
        <v>0</v>
      </c>
      <c r="AI72" s="4">
        <v>0</v>
      </c>
      <c r="AJ72" s="4">
        <v>0</v>
      </c>
      <c r="AK72" s="5">
        <v>0</v>
      </c>
      <c r="AL72" s="4">
        <v>0</v>
      </c>
      <c r="AM72" s="4">
        <v>0</v>
      </c>
      <c r="AN72" s="4">
        <v>0</v>
      </c>
      <c r="AO72" s="4">
        <v>0</v>
      </c>
      <c r="AP72" s="4">
        <v>0</v>
      </c>
      <c r="AQ72" s="5">
        <v>0</v>
      </c>
      <c r="AR72" s="4">
        <v>0</v>
      </c>
      <c r="AS72" s="4">
        <v>0</v>
      </c>
      <c r="AT72" s="4">
        <v>0</v>
      </c>
      <c r="BB72" s="514">
        <v>10080</v>
      </c>
      <c r="BC72" s="514" t="s">
        <v>235</v>
      </c>
      <c r="BD72" s="514" t="s">
        <v>236</v>
      </c>
      <c r="BE72" s="514" t="s">
        <v>236</v>
      </c>
      <c r="BF72" s="514">
        <v>40.780749999999998</v>
      </c>
      <c r="BG72" s="514">
        <v>-73.977180000000004</v>
      </c>
    </row>
    <row r="73" spans="3:59">
      <c r="C73" s="850"/>
      <c r="D73" s="86" t="s">
        <v>303</v>
      </c>
      <c r="E73" s="6">
        <v>20</v>
      </c>
      <c r="F73" s="6">
        <v>1</v>
      </c>
      <c r="G73" s="58" t="s">
        <v>290</v>
      </c>
      <c r="I73" s="154" t="s">
        <v>201</v>
      </c>
      <c r="J73" s="52" t="s">
        <v>233</v>
      </c>
      <c r="K73" s="4">
        <v>0.1</v>
      </c>
      <c r="L73" s="4">
        <v>0.2</v>
      </c>
      <c r="M73" s="4">
        <v>-2.7E-2</v>
      </c>
      <c r="N73" s="4">
        <v>-0.29799999999999999</v>
      </c>
      <c r="O73" s="4">
        <v>0.2</v>
      </c>
      <c r="P73" s="4">
        <v>0</v>
      </c>
      <c r="Q73" s="4">
        <v>-0.46300000000000002</v>
      </c>
      <c r="R73" s="4">
        <v>0.2</v>
      </c>
      <c r="S73" s="4">
        <v>0</v>
      </c>
      <c r="T73" s="4">
        <v>-0.57199999999999995</v>
      </c>
      <c r="U73" s="4">
        <v>0</v>
      </c>
      <c r="V73" s="4">
        <v>0</v>
      </c>
      <c r="W73" s="4">
        <v>0</v>
      </c>
      <c r="X73" s="4">
        <v>0</v>
      </c>
      <c r="Y73" s="4">
        <v>-2.8000000000000001E-2</v>
      </c>
      <c r="Z73" s="4">
        <v>0</v>
      </c>
      <c r="AA73" s="4">
        <v>0</v>
      </c>
      <c r="AB73" s="4">
        <v>0</v>
      </c>
      <c r="AC73" s="4">
        <v>0</v>
      </c>
      <c r="AD73" s="4">
        <v>0</v>
      </c>
      <c r="AE73" s="4">
        <v>0</v>
      </c>
      <c r="AF73" s="4">
        <v>0</v>
      </c>
      <c r="AG73" s="4">
        <v>0</v>
      </c>
      <c r="AH73" s="4">
        <v>0</v>
      </c>
      <c r="AI73" s="4">
        <v>0</v>
      </c>
      <c r="AJ73" s="4">
        <v>0</v>
      </c>
      <c r="AK73" s="5">
        <v>0</v>
      </c>
      <c r="AL73" s="4">
        <v>0</v>
      </c>
      <c r="AM73" s="4">
        <v>0</v>
      </c>
      <c r="AN73" s="4">
        <v>0</v>
      </c>
      <c r="AO73" s="4">
        <v>0</v>
      </c>
      <c r="AP73" s="4">
        <v>0</v>
      </c>
      <c r="AQ73" s="5">
        <v>0</v>
      </c>
      <c r="AR73" s="4">
        <v>0</v>
      </c>
      <c r="AS73" s="4">
        <v>0</v>
      </c>
      <c r="AT73" s="4">
        <v>0</v>
      </c>
      <c r="BB73" s="514">
        <v>10081</v>
      </c>
      <c r="BC73" s="514" t="s">
        <v>235</v>
      </c>
      <c r="BD73" s="514" t="s">
        <v>236</v>
      </c>
      <c r="BE73" s="514" t="s">
        <v>236</v>
      </c>
      <c r="BF73" s="514">
        <v>40.780749999999998</v>
      </c>
      <c r="BG73" s="514">
        <v>-73.977180000000004</v>
      </c>
    </row>
    <row r="74" spans="3:59">
      <c r="C74" s="850"/>
      <c r="D74" s="86" t="s">
        <v>304</v>
      </c>
      <c r="E74" s="6">
        <v>18</v>
      </c>
      <c r="F74" s="6">
        <v>1</v>
      </c>
      <c r="G74" s="58" t="s">
        <v>290</v>
      </c>
      <c r="I74" s="154" t="s">
        <v>201</v>
      </c>
      <c r="J74" s="52" t="s">
        <v>236</v>
      </c>
      <c r="K74" s="4">
        <v>0.17</v>
      </c>
      <c r="L74" s="4">
        <v>0.2</v>
      </c>
      <c r="M74" s="4">
        <v>-1.2999999999999999E-2</v>
      </c>
      <c r="N74" s="4">
        <v>-5.5E-2</v>
      </c>
      <c r="O74" s="4">
        <v>0.2</v>
      </c>
      <c r="P74" s="4">
        <v>0</v>
      </c>
      <c r="Q74" s="4">
        <v>-6.5000000000000002E-2</v>
      </c>
      <c r="R74" s="4">
        <v>0.2</v>
      </c>
      <c r="S74" s="4">
        <v>0</v>
      </c>
      <c r="T74" s="4">
        <v>-0.22600000000000001</v>
      </c>
      <c r="U74" s="4">
        <v>0</v>
      </c>
      <c r="V74" s="4">
        <v>0</v>
      </c>
      <c r="W74" s="4">
        <v>0</v>
      </c>
      <c r="X74" s="4">
        <v>0</v>
      </c>
      <c r="Y74" s="4">
        <v>-1.2999999999999999E-2</v>
      </c>
      <c r="Z74" s="4">
        <v>0</v>
      </c>
      <c r="AA74" s="4">
        <v>0</v>
      </c>
      <c r="AB74" s="4">
        <v>0</v>
      </c>
      <c r="AC74" s="4">
        <v>0</v>
      </c>
      <c r="AD74" s="4">
        <v>0</v>
      </c>
      <c r="AE74" s="4">
        <v>0</v>
      </c>
      <c r="AF74" s="4">
        <v>0</v>
      </c>
      <c r="AG74" s="4">
        <v>0</v>
      </c>
      <c r="AH74" s="4">
        <v>0</v>
      </c>
      <c r="AI74" s="4">
        <v>0</v>
      </c>
      <c r="AJ74" s="4">
        <v>0</v>
      </c>
      <c r="AK74" s="5">
        <v>0</v>
      </c>
      <c r="AL74" s="4">
        <v>0</v>
      </c>
      <c r="AM74" s="4">
        <v>0</v>
      </c>
      <c r="AN74" s="4">
        <v>0</v>
      </c>
      <c r="AO74" s="4">
        <v>0</v>
      </c>
      <c r="AP74" s="4">
        <v>0</v>
      </c>
      <c r="AQ74" s="5">
        <v>0</v>
      </c>
      <c r="AR74" s="4">
        <v>0</v>
      </c>
      <c r="AS74" s="4">
        <v>0</v>
      </c>
      <c r="AT74" s="4">
        <v>0</v>
      </c>
      <c r="BB74" s="514">
        <v>10082</v>
      </c>
      <c r="BC74" s="514" t="s">
        <v>235</v>
      </c>
      <c r="BD74" s="514" t="s">
        <v>236</v>
      </c>
      <c r="BE74" s="514" t="s">
        <v>236</v>
      </c>
      <c r="BF74" s="514">
        <v>40.780749999999998</v>
      </c>
      <c r="BG74" s="514">
        <v>-73.977180000000004</v>
      </c>
    </row>
    <row r="75" spans="3:59">
      <c r="C75" s="850"/>
      <c r="D75" s="86" t="s">
        <v>305</v>
      </c>
      <c r="E75" s="6">
        <v>15</v>
      </c>
      <c r="F75" s="6">
        <v>1</v>
      </c>
      <c r="G75" s="58" t="s">
        <v>290</v>
      </c>
      <c r="I75" s="154" t="s">
        <v>201</v>
      </c>
      <c r="J75" s="52" t="s">
        <v>240</v>
      </c>
      <c r="K75" s="4">
        <v>0.14499999999999999</v>
      </c>
      <c r="L75" s="4">
        <v>0.2</v>
      </c>
      <c r="M75" s="4">
        <v>-1.7999999999999999E-2</v>
      </c>
      <c r="N75" s="4">
        <v>-8.5000000000000006E-2</v>
      </c>
      <c r="O75" s="4">
        <v>0.2</v>
      </c>
      <c r="P75" s="4">
        <v>0</v>
      </c>
      <c r="Q75" s="4">
        <v>-0.2</v>
      </c>
      <c r="R75" s="4">
        <v>0.2</v>
      </c>
      <c r="S75" s="4">
        <v>0</v>
      </c>
      <c r="T75" s="4">
        <v>-0.35</v>
      </c>
      <c r="U75" s="4">
        <v>0</v>
      </c>
      <c r="V75" s="4">
        <v>0</v>
      </c>
      <c r="W75" s="4">
        <v>0</v>
      </c>
      <c r="X75" s="4">
        <v>0</v>
      </c>
      <c r="Y75" s="4">
        <v>-1.9E-2</v>
      </c>
      <c r="Z75" s="4">
        <v>0</v>
      </c>
      <c r="AA75" s="4">
        <v>0</v>
      </c>
      <c r="AB75" s="4">
        <v>0</v>
      </c>
      <c r="AC75" s="4">
        <v>0</v>
      </c>
      <c r="AD75" s="4">
        <v>0</v>
      </c>
      <c r="AE75" s="4">
        <v>0</v>
      </c>
      <c r="AF75" s="4">
        <v>0</v>
      </c>
      <c r="AG75" s="4">
        <v>0</v>
      </c>
      <c r="AH75" s="4">
        <v>0</v>
      </c>
      <c r="AI75" s="4">
        <v>0</v>
      </c>
      <c r="AJ75" s="4">
        <v>0</v>
      </c>
      <c r="AK75" s="5">
        <v>0</v>
      </c>
      <c r="AL75" s="4">
        <v>0</v>
      </c>
      <c r="AM75" s="4">
        <v>0</v>
      </c>
      <c r="AN75" s="4">
        <v>0</v>
      </c>
      <c r="AO75" s="4">
        <v>0</v>
      </c>
      <c r="AP75" s="4">
        <v>0</v>
      </c>
      <c r="AQ75" s="5">
        <v>0</v>
      </c>
      <c r="AR75" s="4">
        <v>0</v>
      </c>
      <c r="AS75" s="4">
        <v>0</v>
      </c>
      <c r="AT75" s="4">
        <v>0</v>
      </c>
      <c r="BB75" s="514">
        <v>10087</v>
      </c>
      <c r="BC75" s="514" t="s">
        <v>235</v>
      </c>
      <c r="BD75" s="514" t="s">
        <v>236</v>
      </c>
      <c r="BE75" s="514" t="s">
        <v>236</v>
      </c>
      <c r="BF75" s="514">
        <v>40.780749999999998</v>
      </c>
      <c r="BG75" s="514">
        <v>-73.977180000000004</v>
      </c>
    </row>
    <row r="76" spans="3:59">
      <c r="C76" s="850"/>
      <c r="D76" s="86" t="s">
        <v>306</v>
      </c>
      <c r="E76" s="6">
        <v>15</v>
      </c>
      <c r="F76" s="6">
        <v>1</v>
      </c>
      <c r="G76" s="58" t="s">
        <v>290</v>
      </c>
      <c r="I76" s="154" t="s">
        <v>201</v>
      </c>
      <c r="J76" s="52" t="s">
        <v>238</v>
      </c>
      <c r="K76" s="4">
        <v>0.12</v>
      </c>
      <c r="L76" s="4">
        <v>0.2</v>
      </c>
      <c r="M76" s="4">
        <v>-2.1999999999999999E-2</v>
      </c>
      <c r="N76" s="4">
        <v>-0.14399999999999999</v>
      </c>
      <c r="O76" s="4">
        <v>0.2</v>
      </c>
      <c r="P76" s="4">
        <v>0</v>
      </c>
      <c r="Q76" s="4">
        <v>-0.30099999999999999</v>
      </c>
      <c r="R76" s="4">
        <v>0.2</v>
      </c>
      <c r="S76" s="4">
        <v>0</v>
      </c>
      <c r="T76" s="4">
        <v>-0.42499999999999999</v>
      </c>
      <c r="U76" s="4">
        <v>0</v>
      </c>
      <c r="V76" s="4">
        <v>0</v>
      </c>
      <c r="W76" s="4">
        <v>0</v>
      </c>
      <c r="X76" s="4">
        <v>0</v>
      </c>
      <c r="Y76" s="4">
        <v>-2.1000000000000001E-2</v>
      </c>
      <c r="Z76" s="4">
        <v>0</v>
      </c>
      <c r="AA76" s="4">
        <v>0</v>
      </c>
      <c r="AB76" s="4">
        <v>0</v>
      </c>
      <c r="AC76" s="4">
        <v>0</v>
      </c>
      <c r="AD76" s="4">
        <v>0</v>
      </c>
      <c r="AE76" s="4">
        <v>0</v>
      </c>
      <c r="AF76" s="4">
        <v>0</v>
      </c>
      <c r="AG76" s="4">
        <v>0</v>
      </c>
      <c r="AH76" s="4">
        <v>0</v>
      </c>
      <c r="AI76" s="4">
        <v>0</v>
      </c>
      <c r="AJ76" s="4">
        <v>0</v>
      </c>
      <c r="AK76" s="5">
        <v>0</v>
      </c>
      <c r="AL76" s="4">
        <v>0</v>
      </c>
      <c r="AM76" s="4">
        <v>0</v>
      </c>
      <c r="AN76" s="4">
        <v>0</v>
      </c>
      <c r="AO76" s="4">
        <v>0</v>
      </c>
      <c r="AP76" s="4">
        <v>0</v>
      </c>
      <c r="AQ76" s="5">
        <v>0</v>
      </c>
      <c r="AR76" s="4">
        <v>0</v>
      </c>
      <c r="AS76" s="4">
        <v>0</v>
      </c>
      <c r="AT76" s="4">
        <v>0</v>
      </c>
      <c r="BB76" s="514">
        <v>10090</v>
      </c>
      <c r="BC76" s="514" t="s">
        <v>235</v>
      </c>
      <c r="BD76" s="514" t="s">
        <v>236</v>
      </c>
      <c r="BE76" s="514" t="s">
        <v>236</v>
      </c>
      <c r="BF76" s="514">
        <v>40.780749999999998</v>
      </c>
      <c r="BG76" s="514">
        <v>-73.977180000000004</v>
      </c>
    </row>
    <row r="77" spans="3:59">
      <c r="C77" s="850"/>
      <c r="D77" s="86" t="s">
        <v>307</v>
      </c>
      <c r="E77" s="6">
        <v>10</v>
      </c>
      <c r="F77" s="6">
        <v>1</v>
      </c>
      <c r="G77" s="58" t="s">
        <v>290</v>
      </c>
      <c r="I77" s="154" t="s">
        <v>202</v>
      </c>
      <c r="J77" s="52" t="s">
        <v>225</v>
      </c>
      <c r="K77" s="4">
        <v>0</v>
      </c>
      <c r="L77" s="4">
        <v>0</v>
      </c>
      <c r="M77" s="4">
        <v>0</v>
      </c>
      <c r="N77" s="4">
        <v>0</v>
      </c>
      <c r="O77" s="4">
        <v>0</v>
      </c>
      <c r="P77" s="4">
        <v>0</v>
      </c>
      <c r="Q77" s="4">
        <v>0</v>
      </c>
      <c r="R77" s="4">
        <v>0</v>
      </c>
      <c r="S77" s="4">
        <v>0</v>
      </c>
      <c r="T77" s="4">
        <v>0</v>
      </c>
      <c r="U77" s="4">
        <v>0</v>
      </c>
      <c r="V77" s="4">
        <v>0</v>
      </c>
      <c r="W77" s="4">
        <v>0</v>
      </c>
      <c r="X77" s="4">
        <v>0</v>
      </c>
      <c r="Y77" s="4">
        <v>0</v>
      </c>
      <c r="Z77" s="4">
        <v>3.3000000000000002E-2</v>
      </c>
      <c r="AA77" s="4">
        <v>0.2</v>
      </c>
      <c r="AB77" s="4">
        <v>-2.7E-2</v>
      </c>
      <c r="AC77" s="4">
        <v>1.4E-2</v>
      </c>
      <c r="AD77" s="4">
        <v>0.2</v>
      </c>
      <c r="AE77" s="4">
        <v>-2.7E-2</v>
      </c>
      <c r="AF77" s="4">
        <v>3.6999999999999998E-2</v>
      </c>
      <c r="AG77" s="4">
        <v>0.2</v>
      </c>
      <c r="AH77" s="4">
        <v>-2.1000000000000001E-2</v>
      </c>
      <c r="AI77" s="4">
        <v>0</v>
      </c>
      <c r="AJ77" s="4">
        <v>0</v>
      </c>
      <c r="AK77" s="4">
        <v>0</v>
      </c>
      <c r="AL77" s="4">
        <v>0</v>
      </c>
      <c r="AM77" s="4">
        <v>0</v>
      </c>
      <c r="AN77" s="4">
        <v>0</v>
      </c>
      <c r="AO77" s="4">
        <v>0</v>
      </c>
      <c r="AP77" s="4">
        <v>0</v>
      </c>
      <c r="AQ77" s="5">
        <v>0</v>
      </c>
      <c r="AR77" s="4">
        <v>0</v>
      </c>
      <c r="AS77" s="4">
        <v>0</v>
      </c>
      <c r="AT77" s="4">
        <v>0</v>
      </c>
      <c r="BB77" s="514">
        <v>10094</v>
      </c>
      <c r="BC77" s="514" t="s">
        <v>235</v>
      </c>
      <c r="BD77" s="514" t="s">
        <v>236</v>
      </c>
      <c r="BE77" s="514" t="s">
        <v>236</v>
      </c>
      <c r="BF77" s="514">
        <v>40.780749999999998</v>
      </c>
      <c r="BG77" s="514">
        <v>-73.977180000000004</v>
      </c>
    </row>
    <row r="78" spans="3:59">
      <c r="C78" s="850"/>
      <c r="D78" s="86" t="s">
        <v>308</v>
      </c>
      <c r="E78" s="6">
        <v>23</v>
      </c>
      <c r="F78" s="6">
        <v>1</v>
      </c>
      <c r="G78" s="58" t="s">
        <v>290</v>
      </c>
      <c r="I78" s="154" t="s">
        <v>202</v>
      </c>
      <c r="J78" s="52" t="s">
        <v>227</v>
      </c>
      <c r="K78" s="4">
        <v>0</v>
      </c>
      <c r="L78" s="4">
        <v>0</v>
      </c>
      <c r="M78" s="4">
        <v>0</v>
      </c>
      <c r="N78" s="4">
        <v>0</v>
      </c>
      <c r="O78" s="4">
        <v>0</v>
      </c>
      <c r="P78" s="4">
        <v>0</v>
      </c>
      <c r="Q78" s="4">
        <v>0</v>
      </c>
      <c r="R78" s="4">
        <v>0</v>
      </c>
      <c r="S78" s="4">
        <v>0</v>
      </c>
      <c r="T78" s="4">
        <v>0</v>
      </c>
      <c r="U78" s="4">
        <v>0</v>
      </c>
      <c r="V78" s="4">
        <v>0</v>
      </c>
      <c r="W78" s="4">
        <v>0</v>
      </c>
      <c r="X78" s="4">
        <v>0</v>
      </c>
      <c r="Y78" s="4">
        <v>0</v>
      </c>
      <c r="Z78" s="4">
        <v>2.8000000000000001E-2</v>
      </c>
      <c r="AA78" s="4">
        <v>0.2</v>
      </c>
      <c r="AB78" s="4">
        <v>-2.8000000000000001E-2</v>
      </c>
      <c r="AC78" s="4">
        <v>8.9999999999999993E-3</v>
      </c>
      <c r="AD78" s="4">
        <v>0.2</v>
      </c>
      <c r="AE78" s="4">
        <v>-2.8000000000000001E-2</v>
      </c>
      <c r="AF78" s="4">
        <v>0.03</v>
      </c>
      <c r="AG78" s="4">
        <v>0.2</v>
      </c>
      <c r="AH78" s="4">
        <v>-2.1999999999999999E-2</v>
      </c>
      <c r="AI78" s="4">
        <v>0</v>
      </c>
      <c r="AJ78" s="4">
        <v>0</v>
      </c>
      <c r="AK78" s="4">
        <v>0</v>
      </c>
      <c r="AL78" s="4">
        <v>0</v>
      </c>
      <c r="AM78" s="4">
        <v>0</v>
      </c>
      <c r="AN78" s="4">
        <v>0</v>
      </c>
      <c r="AO78" s="4">
        <v>0</v>
      </c>
      <c r="AP78" s="4">
        <v>0</v>
      </c>
      <c r="AQ78" s="5">
        <v>0</v>
      </c>
      <c r="AR78" s="4">
        <v>0</v>
      </c>
      <c r="AS78" s="4">
        <v>0</v>
      </c>
      <c r="AT78" s="4">
        <v>0</v>
      </c>
      <c r="BB78" s="514">
        <v>10095</v>
      </c>
      <c r="BC78" s="514" t="s">
        <v>235</v>
      </c>
      <c r="BD78" s="514" t="s">
        <v>236</v>
      </c>
      <c r="BE78" s="514" t="s">
        <v>236</v>
      </c>
      <c r="BF78" s="514">
        <v>40.748179999999998</v>
      </c>
      <c r="BG78" s="514">
        <v>-73.988420000000005</v>
      </c>
    </row>
    <row r="79" spans="3:59">
      <c r="C79" s="850"/>
      <c r="D79" s="79" t="s">
        <v>309</v>
      </c>
      <c r="E79" s="6">
        <v>15</v>
      </c>
      <c r="F79" s="6">
        <v>1</v>
      </c>
      <c r="G79" s="58" t="s">
        <v>290</v>
      </c>
      <c r="I79" s="154" t="s">
        <v>202</v>
      </c>
      <c r="J79" s="52" t="s">
        <v>230</v>
      </c>
      <c r="K79" s="4">
        <v>0</v>
      </c>
      <c r="L79" s="4">
        <v>0</v>
      </c>
      <c r="M79" s="4">
        <v>0</v>
      </c>
      <c r="N79" s="4">
        <v>0</v>
      </c>
      <c r="O79" s="4">
        <v>0</v>
      </c>
      <c r="P79" s="4">
        <v>0</v>
      </c>
      <c r="Q79" s="4">
        <v>0</v>
      </c>
      <c r="R79" s="4">
        <v>0</v>
      </c>
      <c r="S79" s="4">
        <v>0</v>
      </c>
      <c r="T79" s="4">
        <v>0</v>
      </c>
      <c r="U79" s="4">
        <v>0</v>
      </c>
      <c r="V79" s="4">
        <v>0</v>
      </c>
      <c r="W79" s="4">
        <v>0</v>
      </c>
      <c r="X79" s="4">
        <v>0</v>
      </c>
      <c r="Y79" s="4">
        <v>0</v>
      </c>
      <c r="Z79" s="4">
        <v>3.1E-2</v>
      </c>
      <c r="AA79" s="4">
        <v>0.2</v>
      </c>
      <c r="AB79" s="4">
        <v>-2.7E-2</v>
      </c>
      <c r="AC79" s="4">
        <v>0.01</v>
      </c>
      <c r="AD79" s="4">
        <v>0.2</v>
      </c>
      <c r="AE79" s="4">
        <v>-2.7E-2</v>
      </c>
      <c r="AF79" s="4">
        <v>3.5000000000000003E-2</v>
      </c>
      <c r="AG79" s="4">
        <v>0.2</v>
      </c>
      <c r="AH79" s="4">
        <v>-2.1000000000000001E-2</v>
      </c>
      <c r="AI79" s="4">
        <v>0</v>
      </c>
      <c r="AJ79" s="4">
        <v>0</v>
      </c>
      <c r="AK79" s="4">
        <v>0</v>
      </c>
      <c r="AL79" s="4">
        <v>0</v>
      </c>
      <c r="AM79" s="4">
        <v>0</v>
      </c>
      <c r="AN79" s="4">
        <v>0</v>
      </c>
      <c r="AO79" s="4">
        <v>0</v>
      </c>
      <c r="AP79" s="4">
        <v>0</v>
      </c>
      <c r="AQ79" s="5">
        <v>0</v>
      </c>
      <c r="AR79" s="4">
        <v>0</v>
      </c>
      <c r="AS79" s="4">
        <v>0</v>
      </c>
      <c r="AT79" s="4">
        <v>0</v>
      </c>
      <c r="BB79" s="514">
        <v>10096</v>
      </c>
      <c r="BC79" s="514" t="s">
        <v>235</v>
      </c>
      <c r="BD79" s="514" t="s">
        <v>236</v>
      </c>
      <c r="BE79" s="514" t="s">
        <v>236</v>
      </c>
      <c r="BF79" s="514">
        <v>40.780749999999998</v>
      </c>
      <c r="BG79" s="514">
        <v>-73.977180000000004</v>
      </c>
    </row>
    <row r="80" spans="3:59">
      <c r="C80" s="850"/>
      <c r="D80" s="79" t="s">
        <v>310</v>
      </c>
      <c r="E80" s="6">
        <v>20</v>
      </c>
      <c r="F80" s="6">
        <v>1</v>
      </c>
      <c r="G80" s="58" t="s">
        <v>290</v>
      </c>
      <c r="I80" s="154" t="s">
        <v>202</v>
      </c>
      <c r="J80" s="52" t="s">
        <v>233</v>
      </c>
      <c r="K80" s="4">
        <v>0</v>
      </c>
      <c r="L80" s="4">
        <v>0</v>
      </c>
      <c r="M80" s="4">
        <v>0</v>
      </c>
      <c r="N80" s="4">
        <v>0</v>
      </c>
      <c r="O80" s="4">
        <v>0</v>
      </c>
      <c r="P80" s="4">
        <v>0</v>
      </c>
      <c r="Q80" s="4">
        <v>0</v>
      </c>
      <c r="R80" s="4">
        <v>0</v>
      </c>
      <c r="S80" s="4">
        <v>0</v>
      </c>
      <c r="T80" s="4">
        <v>0</v>
      </c>
      <c r="U80" s="4">
        <v>0</v>
      </c>
      <c r="V80" s="4">
        <v>0</v>
      </c>
      <c r="W80" s="4">
        <v>0</v>
      </c>
      <c r="X80" s="4">
        <v>0</v>
      </c>
      <c r="Y80" s="4">
        <v>0</v>
      </c>
      <c r="Z80" s="4">
        <v>0.03</v>
      </c>
      <c r="AA80" s="4">
        <v>0.2</v>
      </c>
      <c r="AB80" s="4">
        <v>-2.8000000000000001E-2</v>
      </c>
      <c r="AC80" s="4">
        <v>1.2E-2</v>
      </c>
      <c r="AD80" s="4">
        <v>0.2</v>
      </c>
      <c r="AE80" s="4">
        <v>-2.7E-2</v>
      </c>
      <c r="AF80" s="4">
        <v>2.5999999999999999E-2</v>
      </c>
      <c r="AG80" s="4">
        <v>0.2</v>
      </c>
      <c r="AH80" s="4">
        <v>-2.3E-2</v>
      </c>
      <c r="AI80" s="4">
        <v>0</v>
      </c>
      <c r="AJ80" s="4">
        <v>0</v>
      </c>
      <c r="AK80" s="4">
        <v>0</v>
      </c>
      <c r="AL80" s="4">
        <v>0</v>
      </c>
      <c r="AM80" s="4">
        <v>0</v>
      </c>
      <c r="AN80" s="4">
        <v>0</v>
      </c>
      <c r="AO80" s="4">
        <v>0</v>
      </c>
      <c r="AP80" s="4">
        <v>0</v>
      </c>
      <c r="AQ80" s="5">
        <v>0</v>
      </c>
      <c r="AR80" s="4">
        <v>0</v>
      </c>
      <c r="AS80" s="4">
        <v>0</v>
      </c>
      <c r="AT80" s="4">
        <v>0</v>
      </c>
      <c r="BB80" s="514">
        <v>10098</v>
      </c>
      <c r="BC80" s="514" t="s">
        <v>235</v>
      </c>
      <c r="BD80" s="514" t="s">
        <v>236</v>
      </c>
      <c r="BE80" s="514" t="s">
        <v>236</v>
      </c>
      <c r="BF80" s="514">
        <v>40.748179999999998</v>
      </c>
      <c r="BG80" s="514">
        <v>-73.988420000000005</v>
      </c>
    </row>
    <row r="81" spans="3:59">
      <c r="C81" s="850"/>
      <c r="D81" s="79" t="s">
        <v>311</v>
      </c>
      <c r="E81" s="6">
        <v>25</v>
      </c>
      <c r="F81" s="6">
        <v>1</v>
      </c>
      <c r="G81" s="58" t="s">
        <v>290</v>
      </c>
      <c r="I81" s="154" t="s">
        <v>202</v>
      </c>
      <c r="J81" s="52" t="s">
        <v>236</v>
      </c>
      <c r="K81" s="4">
        <v>0</v>
      </c>
      <c r="L81" s="4">
        <v>0</v>
      </c>
      <c r="M81" s="4">
        <v>0</v>
      </c>
      <c r="N81" s="4">
        <v>0</v>
      </c>
      <c r="O81" s="4">
        <v>0</v>
      </c>
      <c r="P81" s="4">
        <v>0</v>
      </c>
      <c r="Q81" s="4">
        <v>0</v>
      </c>
      <c r="R81" s="4">
        <v>0</v>
      </c>
      <c r="S81" s="4">
        <v>0</v>
      </c>
      <c r="T81" s="4">
        <v>0</v>
      </c>
      <c r="U81" s="4">
        <v>0</v>
      </c>
      <c r="V81" s="4">
        <v>0</v>
      </c>
      <c r="W81" s="4">
        <v>0</v>
      </c>
      <c r="X81" s="4">
        <v>0</v>
      </c>
      <c r="Y81" s="4">
        <v>0</v>
      </c>
      <c r="Z81" s="4">
        <v>4.2000000000000003E-2</v>
      </c>
      <c r="AA81" s="4">
        <v>0.2</v>
      </c>
      <c r="AB81" s="4">
        <v>-2.5999999999999999E-2</v>
      </c>
      <c r="AC81" s="4">
        <v>2.1999999999999999E-2</v>
      </c>
      <c r="AD81" s="4">
        <v>0.2</v>
      </c>
      <c r="AE81" s="4">
        <v>-2.5000000000000001E-2</v>
      </c>
      <c r="AF81" s="4">
        <v>4.9000000000000002E-2</v>
      </c>
      <c r="AG81" s="4">
        <v>0.2</v>
      </c>
      <c r="AH81" s="4">
        <v>-0.02</v>
      </c>
      <c r="AI81" s="4">
        <v>0</v>
      </c>
      <c r="AJ81" s="4">
        <v>0</v>
      </c>
      <c r="AK81" s="4">
        <v>0</v>
      </c>
      <c r="AL81" s="4">
        <v>0</v>
      </c>
      <c r="AM81" s="4">
        <v>0</v>
      </c>
      <c r="AN81" s="4">
        <v>0</v>
      </c>
      <c r="AO81" s="4">
        <v>0</v>
      </c>
      <c r="AP81" s="4">
        <v>0</v>
      </c>
      <c r="AQ81" s="5">
        <v>0</v>
      </c>
      <c r="AR81" s="4">
        <v>0</v>
      </c>
      <c r="AS81" s="4">
        <v>0</v>
      </c>
      <c r="AT81" s="4">
        <v>0</v>
      </c>
      <c r="BB81" s="514">
        <v>10099</v>
      </c>
      <c r="BC81" s="514" t="s">
        <v>235</v>
      </c>
      <c r="BD81" s="514" t="s">
        <v>236</v>
      </c>
      <c r="BE81" s="514" t="s">
        <v>236</v>
      </c>
      <c r="BF81" s="514">
        <v>40.780749999999998</v>
      </c>
      <c r="BG81" s="514">
        <v>-73.977180000000004</v>
      </c>
    </row>
    <row r="82" spans="3:59">
      <c r="C82" s="850"/>
      <c r="D82" s="79" t="s">
        <v>312</v>
      </c>
      <c r="E82" s="6">
        <v>15</v>
      </c>
      <c r="F82" s="6">
        <v>1</v>
      </c>
      <c r="G82" s="58" t="s">
        <v>290</v>
      </c>
      <c r="I82" s="154" t="s">
        <v>202</v>
      </c>
      <c r="J82" s="52" t="s">
        <v>240</v>
      </c>
      <c r="K82" s="4">
        <v>0</v>
      </c>
      <c r="L82" s="4">
        <v>0</v>
      </c>
      <c r="M82" s="4">
        <v>0</v>
      </c>
      <c r="N82" s="4">
        <v>0</v>
      </c>
      <c r="O82" s="4">
        <v>0</v>
      </c>
      <c r="P82" s="4">
        <v>0</v>
      </c>
      <c r="Q82" s="4">
        <v>0</v>
      </c>
      <c r="R82" s="4">
        <v>0</v>
      </c>
      <c r="S82" s="4">
        <v>0</v>
      </c>
      <c r="T82" s="4">
        <v>0</v>
      </c>
      <c r="U82" s="4">
        <v>0</v>
      </c>
      <c r="V82" s="4">
        <v>0</v>
      </c>
      <c r="W82" s="4">
        <v>0</v>
      </c>
      <c r="X82" s="4">
        <v>0</v>
      </c>
      <c r="Y82" s="4">
        <v>0</v>
      </c>
      <c r="Z82" s="4">
        <v>3.6999999999999998E-2</v>
      </c>
      <c r="AA82" s="4">
        <v>0.2</v>
      </c>
      <c r="AB82" s="4">
        <v>-2.8000000000000001E-2</v>
      </c>
      <c r="AC82" s="4">
        <v>1.6E-2</v>
      </c>
      <c r="AD82" s="4">
        <v>0.2</v>
      </c>
      <c r="AE82" s="4">
        <v>-2.7E-2</v>
      </c>
      <c r="AF82" s="4">
        <v>3.4000000000000002E-2</v>
      </c>
      <c r="AG82" s="4">
        <v>0.2</v>
      </c>
      <c r="AH82" s="4">
        <v>-2.3E-2</v>
      </c>
      <c r="AI82" s="4">
        <v>0</v>
      </c>
      <c r="AJ82" s="4">
        <v>0</v>
      </c>
      <c r="AK82" s="4">
        <v>0</v>
      </c>
      <c r="AL82" s="4">
        <v>0</v>
      </c>
      <c r="AM82" s="4">
        <v>0</v>
      </c>
      <c r="AN82" s="4">
        <v>0</v>
      </c>
      <c r="AO82" s="4">
        <v>0</v>
      </c>
      <c r="AP82" s="4">
        <v>0</v>
      </c>
      <c r="AQ82" s="5">
        <v>0</v>
      </c>
      <c r="AR82" s="4">
        <v>0</v>
      </c>
      <c r="AS82" s="4">
        <v>0</v>
      </c>
      <c r="AT82" s="4">
        <v>0</v>
      </c>
      <c r="BB82" s="514">
        <v>10101</v>
      </c>
      <c r="BC82" s="514" t="s">
        <v>235</v>
      </c>
      <c r="BD82" s="514" t="s">
        <v>236</v>
      </c>
      <c r="BE82" s="514" t="s">
        <v>236</v>
      </c>
      <c r="BF82" s="514">
        <v>40.780749999999998</v>
      </c>
      <c r="BG82" s="514">
        <v>-73.977180000000004</v>
      </c>
    </row>
    <row r="83" spans="3:59">
      <c r="C83" s="850"/>
      <c r="D83" s="79" t="s">
        <v>313</v>
      </c>
      <c r="E83" s="6">
        <v>17</v>
      </c>
      <c r="F83" s="6">
        <v>1</v>
      </c>
      <c r="G83" s="58" t="s">
        <v>290</v>
      </c>
      <c r="I83" s="154" t="s">
        <v>202</v>
      </c>
      <c r="J83" s="52" t="s">
        <v>238</v>
      </c>
      <c r="K83" s="4">
        <v>0</v>
      </c>
      <c r="L83" s="4">
        <v>0</v>
      </c>
      <c r="M83" s="4">
        <v>0</v>
      </c>
      <c r="N83" s="4">
        <v>0</v>
      </c>
      <c r="O83" s="4">
        <v>0</v>
      </c>
      <c r="P83" s="4">
        <v>0</v>
      </c>
      <c r="Q83" s="4">
        <v>0</v>
      </c>
      <c r="R83" s="4">
        <v>0</v>
      </c>
      <c r="S83" s="4">
        <v>0</v>
      </c>
      <c r="T83" s="4">
        <v>0</v>
      </c>
      <c r="U83" s="4">
        <v>0</v>
      </c>
      <c r="V83" s="4">
        <v>0</v>
      </c>
      <c r="W83" s="4">
        <v>0</v>
      </c>
      <c r="X83" s="4">
        <v>0</v>
      </c>
      <c r="Y83" s="4">
        <v>0</v>
      </c>
      <c r="Z83" s="4">
        <v>3.3000000000000002E-2</v>
      </c>
      <c r="AA83" s="4">
        <v>0.2</v>
      </c>
      <c r="AB83" s="4">
        <v>-2.8000000000000001E-2</v>
      </c>
      <c r="AC83" s="4">
        <v>1.4999999999999999E-2</v>
      </c>
      <c r="AD83" s="4">
        <v>0.2</v>
      </c>
      <c r="AE83" s="4">
        <v>-2.7E-2</v>
      </c>
      <c r="AF83" s="4">
        <v>3.6999999999999998E-2</v>
      </c>
      <c r="AG83" s="4">
        <v>0.2</v>
      </c>
      <c r="AH83" s="4">
        <v>-2.1999999999999999E-2</v>
      </c>
      <c r="AI83" s="4">
        <v>0</v>
      </c>
      <c r="AJ83" s="4">
        <v>0</v>
      </c>
      <c r="AK83" s="4">
        <v>0</v>
      </c>
      <c r="AL83" s="4">
        <v>0</v>
      </c>
      <c r="AM83" s="4">
        <v>0</v>
      </c>
      <c r="AN83" s="4">
        <v>0</v>
      </c>
      <c r="AO83" s="4">
        <v>0</v>
      </c>
      <c r="AP83" s="4">
        <v>0</v>
      </c>
      <c r="AQ83" s="5">
        <v>0</v>
      </c>
      <c r="AR83" s="4">
        <v>0</v>
      </c>
      <c r="AS83" s="4">
        <v>0</v>
      </c>
      <c r="AT83" s="4">
        <v>0</v>
      </c>
      <c r="BB83" s="514">
        <v>10102</v>
      </c>
      <c r="BC83" s="514" t="s">
        <v>235</v>
      </c>
      <c r="BD83" s="514" t="s">
        <v>236</v>
      </c>
      <c r="BE83" s="514" t="s">
        <v>236</v>
      </c>
      <c r="BF83" s="514">
        <v>40.780749999999998</v>
      </c>
      <c r="BG83" s="514">
        <v>-73.977180000000004</v>
      </c>
    </row>
    <row r="84" spans="3:59">
      <c r="C84" s="850"/>
      <c r="D84" s="79" t="s">
        <v>314</v>
      </c>
      <c r="E84" s="6">
        <v>5</v>
      </c>
      <c r="F84" s="6">
        <v>1</v>
      </c>
      <c r="G84" s="58" t="s">
        <v>290</v>
      </c>
      <c r="I84" s="154" t="s">
        <v>203</v>
      </c>
      <c r="J84" s="52" t="s">
        <v>225</v>
      </c>
      <c r="K84" s="4">
        <v>0</v>
      </c>
      <c r="L84" s="4">
        <v>0</v>
      </c>
      <c r="M84" s="4">
        <v>0</v>
      </c>
      <c r="N84" s="4">
        <v>0</v>
      </c>
      <c r="O84" s="4">
        <v>0</v>
      </c>
      <c r="P84" s="4">
        <v>0</v>
      </c>
      <c r="Q84" s="4">
        <v>0</v>
      </c>
      <c r="R84" s="4">
        <v>0</v>
      </c>
      <c r="S84" s="4">
        <v>0</v>
      </c>
      <c r="T84" s="4">
        <v>0</v>
      </c>
      <c r="U84" s="4">
        <v>0</v>
      </c>
      <c r="V84" s="4">
        <v>0</v>
      </c>
      <c r="W84" s="4">
        <v>0</v>
      </c>
      <c r="X84" s="4">
        <v>0</v>
      </c>
      <c r="Y84" s="4">
        <v>0</v>
      </c>
      <c r="Z84" s="4">
        <v>2.9000000000000001E-2</v>
      </c>
      <c r="AA84" s="4">
        <v>0.2</v>
      </c>
      <c r="AB84" s="4">
        <v>-2.1000000000000001E-2</v>
      </c>
      <c r="AC84" s="4">
        <v>1.4E-2</v>
      </c>
      <c r="AD84" s="4">
        <v>0.2</v>
      </c>
      <c r="AE84" s="4">
        <v>-2.1000000000000001E-2</v>
      </c>
      <c r="AF84" s="4">
        <v>4.4999999999999998E-2</v>
      </c>
      <c r="AG84" s="4">
        <v>0.2</v>
      </c>
      <c r="AH84" s="4">
        <v>-1.6E-2</v>
      </c>
      <c r="AI84" s="4">
        <v>0</v>
      </c>
      <c r="AJ84" s="4">
        <v>0</v>
      </c>
      <c r="AK84" s="4">
        <v>0</v>
      </c>
      <c r="AL84" s="4">
        <v>0</v>
      </c>
      <c r="AM84" s="4">
        <v>0</v>
      </c>
      <c r="AN84" s="4">
        <v>0</v>
      </c>
      <c r="AO84" s="4">
        <v>0</v>
      </c>
      <c r="AP84" s="4">
        <v>0</v>
      </c>
      <c r="AQ84" s="5">
        <v>0</v>
      </c>
      <c r="AR84" s="4">
        <v>0</v>
      </c>
      <c r="AS84" s="4">
        <v>0</v>
      </c>
      <c r="AT84" s="4">
        <v>0</v>
      </c>
      <c r="BB84" s="514">
        <v>10103</v>
      </c>
      <c r="BC84" s="514" t="s">
        <v>235</v>
      </c>
      <c r="BD84" s="514" t="s">
        <v>236</v>
      </c>
      <c r="BE84" s="514" t="s">
        <v>236</v>
      </c>
      <c r="BF84" s="514">
        <v>40.760910000000003</v>
      </c>
      <c r="BG84" s="514">
        <v>-73.977850000000004</v>
      </c>
    </row>
    <row r="85" spans="3:59">
      <c r="C85" s="850"/>
      <c r="D85" s="79" t="s">
        <v>173</v>
      </c>
      <c r="E85" s="6" t="s">
        <v>123</v>
      </c>
      <c r="F85" s="6">
        <v>2</v>
      </c>
      <c r="G85" s="58" t="s">
        <v>290</v>
      </c>
      <c r="I85" s="154" t="s">
        <v>203</v>
      </c>
      <c r="J85" s="52" t="s">
        <v>227</v>
      </c>
      <c r="K85" s="4">
        <v>0</v>
      </c>
      <c r="L85" s="4">
        <v>0</v>
      </c>
      <c r="M85" s="4">
        <v>0</v>
      </c>
      <c r="N85" s="4">
        <v>0</v>
      </c>
      <c r="O85" s="4">
        <v>0</v>
      </c>
      <c r="P85" s="4">
        <v>0</v>
      </c>
      <c r="Q85" s="4">
        <v>0</v>
      </c>
      <c r="R85" s="4">
        <v>0</v>
      </c>
      <c r="S85" s="4">
        <v>0</v>
      </c>
      <c r="T85" s="4">
        <v>0</v>
      </c>
      <c r="U85" s="4">
        <v>0</v>
      </c>
      <c r="V85" s="4">
        <v>0</v>
      </c>
      <c r="W85" s="4">
        <v>0</v>
      </c>
      <c r="X85" s="4">
        <v>0</v>
      </c>
      <c r="Y85" s="4">
        <v>0</v>
      </c>
      <c r="Z85" s="4">
        <v>2.7E-2</v>
      </c>
      <c r="AA85" s="4">
        <v>0.2</v>
      </c>
      <c r="AB85" s="4">
        <v>-2.1000000000000001E-2</v>
      </c>
      <c r="AC85" s="4">
        <v>1.0999999999999999E-2</v>
      </c>
      <c r="AD85" s="4">
        <v>0.2</v>
      </c>
      <c r="AE85" s="4">
        <v>-2.1000000000000001E-2</v>
      </c>
      <c r="AF85" s="4">
        <v>3.9E-2</v>
      </c>
      <c r="AG85" s="4">
        <v>0.2</v>
      </c>
      <c r="AH85" s="4">
        <v>-1.4999999999999999E-2</v>
      </c>
      <c r="AI85" s="4">
        <v>0</v>
      </c>
      <c r="AJ85" s="4">
        <v>0</v>
      </c>
      <c r="AK85" s="4">
        <v>0</v>
      </c>
      <c r="AL85" s="4">
        <v>0</v>
      </c>
      <c r="AM85" s="4">
        <v>0</v>
      </c>
      <c r="AN85" s="4">
        <v>0</v>
      </c>
      <c r="AO85" s="4">
        <v>0</v>
      </c>
      <c r="AP85" s="4">
        <v>0</v>
      </c>
      <c r="AQ85" s="5">
        <v>0</v>
      </c>
      <c r="AR85" s="4">
        <v>0</v>
      </c>
      <c r="AS85" s="4">
        <v>0</v>
      </c>
      <c r="AT85" s="4">
        <v>0</v>
      </c>
      <c r="BB85" s="514">
        <v>10104</v>
      </c>
      <c r="BC85" s="514" t="s">
        <v>235</v>
      </c>
      <c r="BD85" s="514" t="s">
        <v>236</v>
      </c>
      <c r="BE85" s="514" t="s">
        <v>236</v>
      </c>
      <c r="BF85" s="514">
        <v>40.760939999999998</v>
      </c>
      <c r="BG85" s="514">
        <v>-73.979900000000001</v>
      </c>
    </row>
    <row r="86" spans="3:59">
      <c r="C86" s="850"/>
      <c r="D86" s="79" t="s">
        <v>174</v>
      </c>
      <c r="E86" s="6" t="s">
        <v>123</v>
      </c>
      <c r="F86" s="6">
        <v>2</v>
      </c>
      <c r="G86" s="58" t="s">
        <v>290</v>
      </c>
      <c r="I86" s="154" t="s">
        <v>203</v>
      </c>
      <c r="J86" s="52" t="s">
        <v>230</v>
      </c>
      <c r="K86" s="4">
        <v>0</v>
      </c>
      <c r="L86" s="4">
        <v>0</v>
      </c>
      <c r="M86" s="4">
        <v>0</v>
      </c>
      <c r="N86" s="4">
        <v>0</v>
      </c>
      <c r="O86" s="4">
        <v>0</v>
      </c>
      <c r="P86" s="4">
        <v>0</v>
      </c>
      <c r="Q86" s="4">
        <v>0</v>
      </c>
      <c r="R86" s="4">
        <v>0</v>
      </c>
      <c r="S86" s="4">
        <v>0</v>
      </c>
      <c r="T86" s="4">
        <v>0</v>
      </c>
      <c r="U86" s="4">
        <v>0</v>
      </c>
      <c r="V86" s="4">
        <v>0</v>
      </c>
      <c r="W86" s="4">
        <v>0</v>
      </c>
      <c r="X86" s="4">
        <v>0</v>
      </c>
      <c r="Y86" s="4">
        <v>0</v>
      </c>
      <c r="Z86" s="4">
        <v>2.7E-2</v>
      </c>
      <c r="AA86" s="4">
        <v>0.2</v>
      </c>
      <c r="AB86" s="4">
        <v>-2.1000000000000001E-2</v>
      </c>
      <c r="AC86" s="4">
        <v>1.2E-2</v>
      </c>
      <c r="AD86" s="4">
        <v>0.2</v>
      </c>
      <c r="AE86" s="4">
        <v>-2.1000000000000001E-2</v>
      </c>
      <c r="AF86" s="4">
        <v>4.3999999999999997E-2</v>
      </c>
      <c r="AG86" s="4">
        <v>0.2</v>
      </c>
      <c r="AH86" s="4">
        <v>-1.4999999999999999E-2</v>
      </c>
      <c r="AI86" s="4">
        <v>0</v>
      </c>
      <c r="AJ86" s="4">
        <v>0</v>
      </c>
      <c r="AK86" s="4">
        <v>0</v>
      </c>
      <c r="AL86" s="4">
        <v>0</v>
      </c>
      <c r="AM86" s="4">
        <v>0</v>
      </c>
      <c r="AN86" s="4">
        <v>0</v>
      </c>
      <c r="AO86" s="4">
        <v>0</v>
      </c>
      <c r="AP86" s="4">
        <v>0</v>
      </c>
      <c r="AQ86" s="5">
        <v>0</v>
      </c>
      <c r="AR86" s="4">
        <v>0</v>
      </c>
      <c r="AS86" s="4">
        <v>0</v>
      </c>
      <c r="AT86" s="4">
        <v>0</v>
      </c>
      <c r="BB86" s="514">
        <v>10105</v>
      </c>
      <c r="BC86" s="514" t="s">
        <v>235</v>
      </c>
      <c r="BD86" s="514" t="s">
        <v>236</v>
      </c>
      <c r="BE86" s="514" t="s">
        <v>236</v>
      </c>
      <c r="BF86" s="514">
        <v>40.762799999999999</v>
      </c>
      <c r="BG86" s="514">
        <v>-73.978530000000006</v>
      </c>
    </row>
    <row r="87" spans="3:59" ht="30">
      <c r="C87" s="850"/>
      <c r="D87" s="79" t="s">
        <v>264</v>
      </c>
      <c r="E87" s="6">
        <v>15</v>
      </c>
      <c r="F87" s="6">
        <v>1</v>
      </c>
      <c r="G87" s="58" t="s">
        <v>290</v>
      </c>
      <c r="I87" s="154" t="s">
        <v>203</v>
      </c>
      <c r="J87" s="52" t="s">
        <v>233</v>
      </c>
      <c r="K87" s="4">
        <v>0</v>
      </c>
      <c r="L87" s="4">
        <v>0</v>
      </c>
      <c r="M87" s="4">
        <v>0</v>
      </c>
      <c r="N87" s="4">
        <v>0</v>
      </c>
      <c r="O87" s="4">
        <v>0</v>
      </c>
      <c r="P87" s="4">
        <v>0</v>
      </c>
      <c r="Q87" s="4">
        <v>0</v>
      </c>
      <c r="R87" s="4">
        <v>0</v>
      </c>
      <c r="S87" s="4">
        <v>0</v>
      </c>
      <c r="T87" s="4">
        <v>0</v>
      </c>
      <c r="U87" s="4">
        <v>0</v>
      </c>
      <c r="V87" s="4">
        <v>0</v>
      </c>
      <c r="W87" s="4">
        <v>0</v>
      </c>
      <c r="X87" s="4">
        <v>0</v>
      </c>
      <c r="Y87" s="4">
        <v>0</v>
      </c>
      <c r="Z87" s="4">
        <v>2.5999999999999999E-2</v>
      </c>
      <c r="AA87" s="4">
        <v>0.2</v>
      </c>
      <c r="AB87" s="4">
        <v>-2.1999999999999999E-2</v>
      </c>
      <c r="AC87" s="4">
        <v>1.2E-2</v>
      </c>
      <c r="AD87" s="4">
        <v>0.2</v>
      </c>
      <c r="AE87" s="4">
        <v>-2.1999999999999999E-2</v>
      </c>
      <c r="AF87" s="4">
        <v>3.3000000000000002E-2</v>
      </c>
      <c r="AG87" s="4">
        <v>0.2</v>
      </c>
      <c r="AH87" s="4">
        <v>-1.7000000000000001E-2</v>
      </c>
      <c r="AI87" s="4">
        <v>0</v>
      </c>
      <c r="AJ87" s="4">
        <v>0</v>
      </c>
      <c r="AK87" s="4">
        <v>0</v>
      </c>
      <c r="AL87" s="4">
        <v>0</v>
      </c>
      <c r="AM87" s="4">
        <v>0</v>
      </c>
      <c r="AN87" s="4">
        <v>0</v>
      </c>
      <c r="AO87" s="4">
        <v>0</v>
      </c>
      <c r="AP87" s="4">
        <v>0</v>
      </c>
      <c r="AQ87" s="5">
        <v>0</v>
      </c>
      <c r="AR87" s="4">
        <v>0</v>
      </c>
      <c r="AS87" s="4">
        <v>0</v>
      </c>
      <c r="AT87" s="4">
        <v>0</v>
      </c>
      <c r="BB87" s="514">
        <v>10106</v>
      </c>
      <c r="BC87" s="514" t="s">
        <v>235</v>
      </c>
      <c r="BD87" s="514" t="s">
        <v>236</v>
      </c>
      <c r="BE87" s="514" t="s">
        <v>236</v>
      </c>
      <c r="BF87" s="514">
        <v>40.765239999999999</v>
      </c>
      <c r="BG87" s="514">
        <v>-73.980429999999998</v>
      </c>
    </row>
    <row r="88" spans="3:59">
      <c r="C88" s="850"/>
      <c r="D88" s="79" t="s">
        <v>265</v>
      </c>
      <c r="E88" s="6">
        <v>11</v>
      </c>
      <c r="F88" s="6">
        <v>1</v>
      </c>
      <c r="G88" s="58" t="s">
        <v>290</v>
      </c>
      <c r="I88" s="154" t="s">
        <v>203</v>
      </c>
      <c r="J88" s="52" t="s">
        <v>236</v>
      </c>
      <c r="K88" s="4">
        <v>0</v>
      </c>
      <c r="L88" s="4">
        <v>0</v>
      </c>
      <c r="M88" s="4">
        <v>0</v>
      </c>
      <c r="N88" s="4">
        <v>0</v>
      </c>
      <c r="O88" s="4">
        <v>0</v>
      </c>
      <c r="P88" s="4">
        <v>0</v>
      </c>
      <c r="Q88" s="4">
        <v>0</v>
      </c>
      <c r="R88" s="4">
        <v>0</v>
      </c>
      <c r="S88" s="4">
        <v>0</v>
      </c>
      <c r="T88" s="4">
        <v>0</v>
      </c>
      <c r="U88" s="4">
        <v>0</v>
      </c>
      <c r="V88" s="4">
        <v>0</v>
      </c>
      <c r="W88" s="4">
        <v>0</v>
      </c>
      <c r="X88" s="4">
        <v>0</v>
      </c>
      <c r="Y88" s="4">
        <v>0</v>
      </c>
      <c r="Z88" s="4">
        <v>3.3000000000000002E-2</v>
      </c>
      <c r="AA88" s="4">
        <v>0.2</v>
      </c>
      <c r="AB88" s="4">
        <v>-2.1999999999999999E-2</v>
      </c>
      <c r="AC88" s="4">
        <v>1.9E-2</v>
      </c>
      <c r="AD88" s="4">
        <v>0.2</v>
      </c>
      <c r="AE88" s="4">
        <v>-2.1999999999999999E-2</v>
      </c>
      <c r="AF88" s="4">
        <v>6.5000000000000002E-2</v>
      </c>
      <c r="AG88" s="4">
        <v>0.2</v>
      </c>
      <c r="AH88" s="4">
        <v>-1.2999999999999999E-2</v>
      </c>
      <c r="AI88" s="4">
        <v>0</v>
      </c>
      <c r="AJ88" s="4">
        <v>0</v>
      </c>
      <c r="AK88" s="4">
        <v>0</v>
      </c>
      <c r="AL88" s="4">
        <v>0</v>
      </c>
      <c r="AM88" s="4">
        <v>0</v>
      </c>
      <c r="AN88" s="4">
        <v>0</v>
      </c>
      <c r="AO88" s="4">
        <v>0</v>
      </c>
      <c r="AP88" s="4">
        <v>0</v>
      </c>
      <c r="AQ88" s="5">
        <v>0</v>
      </c>
      <c r="AR88" s="4">
        <v>0</v>
      </c>
      <c r="AS88" s="4">
        <v>0</v>
      </c>
      <c r="AT88" s="4">
        <v>0</v>
      </c>
      <c r="BB88" s="514">
        <v>10107</v>
      </c>
      <c r="BC88" s="514" t="s">
        <v>235</v>
      </c>
      <c r="BD88" s="514" t="s">
        <v>236</v>
      </c>
      <c r="BE88" s="514" t="s">
        <v>236</v>
      </c>
      <c r="BF88" s="514">
        <v>40.766419999999997</v>
      </c>
      <c r="BG88" s="514">
        <v>-73.98272</v>
      </c>
    </row>
    <row r="89" spans="3:59">
      <c r="C89" s="850"/>
      <c r="D89" s="79" t="s">
        <v>315</v>
      </c>
      <c r="E89" s="6">
        <v>10</v>
      </c>
      <c r="F89" s="6">
        <v>1</v>
      </c>
      <c r="G89" s="58" t="s">
        <v>290</v>
      </c>
      <c r="I89" s="154" t="s">
        <v>203</v>
      </c>
      <c r="J89" s="52" t="s">
        <v>240</v>
      </c>
      <c r="K89" s="4">
        <v>0</v>
      </c>
      <c r="L89" s="4">
        <v>0</v>
      </c>
      <c r="M89" s="4">
        <v>0</v>
      </c>
      <c r="N89" s="4">
        <v>0</v>
      </c>
      <c r="O89" s="4">
        <v>0</v>
      </c>
      <c r="P89" s="4">
        <v>0</v>
      </c>
      <c r="Q89" s="4">
        <v>0</v>
      </c>
      <c r="R89" s="4">
        <v>0</v>
      </c>
      <c r="S89" s="4">
        <v>0</v>
      </c>
      <c r="T89" s="4">
        <v>0</v>
      </c>
      <c r="U89" s="4">
        <v>0</v>
      </c>
      <c r="V89" s="4">
        <v>0</v>
      </c>
      <c r="W89" s="4">
        <v>0</v>
      </c>
      <c r="X89" s="4">
        <v>0</v>
      </c>
      <c r="Y89" s="4">
        <v>0</v>
      </c>
      <c r="Z89" s="4">
        <v>2.9000000000000001E-2</v>
      </c>
      <c r="AA89" s="4">
        <v>0.2</v>
      </c>
      <c r="AB89" s="4">
        <v>-2.3E-2</v>
      </c>
      <c r="AC89" s="4">
        <v>1.4E-2</v>
      </c>
      <c r="AD89" s="4">
        <v>0.2</v>
      </c>
      <c r="AE89" s="4">
        <v>-2.3E-2</v>
      </c>
      <c r="AF89" s="4">
        <v>5.2999999999999999E-2</v>
      </c>
      <c r="AG89" s="4">
        <v>0.5</v>
      </c>
      <c r="AH89" s="4">
        <v>-1.6E-2</v>
      </c>
      <c r="AI89" s="4">
        <v>0</v>
      </c>
      <c r="AJ89" s="4">
        <v>0</v>
      </c>
      <c r="AK89" s="4">
        <v>0</v>
      </c>
      <c r="AL89" s="4">
        <v>0</v>
      </c>
      <c r="AM89" s="4">
        <v>0</v>
      </c>
      <c r="AN89" s="4">
        <v>0</v>
      </c>
      <c r="AO89" s="4">
        <v>0</v>
      </c>
      <c r="AP89" s="4">
        <v>0</v>
      </c>
      <c r="AQ89" s="5">
        <v>0</v>
      </c>
      <c r="AR89" s="4">
        <v>0</v>
      </c>
      <c r="AS89" s="4">
        <v>0</v>
      </c>
      <c r="AT89" s="4">
        <v>0</v>
      </c>
      <c r="BB89" s="514">
        <v>10108</v>
      </c>
      <c r="BC89" s="514" t="s">
        <v>235</v>
      </c>
      <c r="BD89" s="514" t="s">
        <v>236</v>
      </c>
      <c r="BE89" s="514" t="s">
        <v>236</v>
      </c>
      <c r="BF89" s="514">
        <v>40.780749999999998</v>
      </c>
      <c r="BG89" s="514">
        <v>-73.977180000000004</v>
      </c>
    </row>
    <row r="90" spans="3:59">
      <c r="C90" s="850"/>
      <c r="D90" s="79" t="s">
        <v>316</v>
      </c>
      <c r="E90" s="6">
        <v>5</v>
      </c>
      <c r="F90" s="6">
        <v>1</v>
      </c>
      <c r="G90" s="58" t="s">
        <v>290</v>
      </c>
      <c r="I90" s="154" t="s">
        <v>203</v>
      </c>
      <c r="J90" s="52" t="s">
        <v>238</v>
      </c>
      <c r="K90" s="4">
        <v>0</v>
      </c>
      <c r="L90" s="4">
        <v>0</v>
      </c>
      <c r="M90" s="4">
        <v>0</v>
      </c>
      <c r="N90" s="4">
        <v>0</v>
      </c>
      <c r="O90" s="4">
        <v>0</v>
      </c>
      <c r="P90" s="4">
        <v>0</v>
      </c>
      <c r="Q90" s="4">
        <v>0</v>
      </c>
      <c r="R90" s="4">
        <v>0</v>
      </c>
      <c r="S90" s="4">
        <v>0</v>
      </c>
      <c r="T90" s="4">
        <v>0</v>
      </c>
      <c r="U90" s="4">
        <v>0</v>
      </c>
      <c r="V90" s="4">
        <v>0</v>
      </c>
      <c r="W90" s="4">
        <v>0</v>
      </c>
      <c r="X90" s="4">
        <v>0</v>
      </c>
      <c r="Y90" s="4">
        <v>0</v>
      </c>
      <c r="Z90" s="4">
        <v>2.9000000000000001E-2</v>
      </c>
      <c r="AA90" s="4">
        <v>0.2</v>
      </c>
      <c r="AB90" s="4">
        <v>-2.1999999999999999E-2</v>
      </c>
      <c r="AC90" s="4">
        <v>1.4E-2</v>
      </c>
      <c r="AD90" s="4">
        <v>0.2</v>
      </c>
      <c r="AE90" s="4">
        <v>-2.1999999999999999E-2</v>
      </c>
      <c r="AF90" s="4">
        <v>5.3999999999999999E-2</v>
      </c>
      <c r="AG90" s="4">
        <v>0.2</v>
      </c>
      <c r="AH90" s="4">
        <v>-1.4999999999999999E-2</v>
      </c>
      <c r="AI90" s="4">
        <v>0</v>
      </c>
      <c r="AJ90" s="4">
        <v>0</v>
      </c>
      <c r="AK90" s="4">
        <v>0</v>
      </c>
      <c r="AL90" s="4">
        <v>0</v>
      </c>
      <c r="AM90" s="4">
        <v>0</v>
      </c>
      <c r="AN90" s="4">
        <v>0</v>
      </c>
      <c r="AO90" s="4">
        <v>0</v>
      </c>
      <c r="AP90" s="4">
        <v>0</v>
      </c>
      <c r="AQ90" s="5">
        <v>0</v>
      </c>
      <c r="AR90" s="4">
        <v>0</v>
      </c>
      <c r="AS90" s="4">
        <v>0</v>
      </c>
      <c r="AT90" s="4">
        <v>0</v>
      </c>
      <c r="BB90" s="514">
        <v>10109</v>
      </c>
      <c r="BC90" s="514" t="s">
        <v>235</v>
      </c>
      <c r="BD90" s="514" t="s">
        <v>236</v>
      </c>
      <c r="BE90" s="514" t="s">
        <v>236</v>
      </c>
      <c r="BF90" s="514">
        <v>40.780749999999998</v>
      </c>
      <c r="BG90" s="514">
        <v>-73.977180000000004</v>
      </c>
    </row>
    <row r="91" spans="3:59">
      <c r="C91" s="850"/>
      <c r="D91" s="79" t="s">
        <v>317</v>
      </c>
      <c r="E91" s="6">
        <v>5</v>
      </c>
      <c r="F91" s="6">
        <v>1</v>
      </c>
      <c r="G91" s="58" t="s">
        <v>290</v>
      </c>
      <c r="I91" s="154" t="s">
        <v>204</v>
      </c>
      <c r="J91" s="52" t="s">
        <v>225</v>
      </c>
      <c r="K91" s="4">
        <v>0</v>
      </c>
      <c r="L91" s="4">
        <v>0</v>
      </c>
      <c r="M91" s="4">
        <v>0</v>
      </c>
      <c r="N91" s="4">
        <v>0</v>
      </c>
      <c r="O91" s="4">
        <v>0</v>
      </c>
      <c r="P91" s="4">
        <v>0</v>
      </c>
      <c r="Q91" s="4">
        <v>0</v>
      </c>
      <c r="R91" s="4">
        <v>0</v>
      </c>
      <c r="S91" s="4">
        <v>0</v>
      </c>
      <c r="T91" s="4">
        <v>0</v>
      </c>
      <c r="U91" s="4">
        <v>0</v>
      </c>
      <c r="V91" s="4">
        <v>0</v>
      </c>
      <c r="W91" s="4">
        <v>0</v>
      </c>
      <c r="X91" s="4">
        <v>0</v>
      </c>
      <c r="Y91" s="4">
        <v>0</v>
      </c>
      <c r="Z91" s="4">
        <v>2.9000000000000001E-2</v>
      </c>
      <c r="AA91" s="4">
        <v>0.2</v>
      </c>
      <c r="AB91" s="4">
        <v>-2.1000000000000001E-2</v>
      </c>
      <c r="AC91" s="4">
        <v>1.4E-2</v>
      </c>
      <c r="AD91" s="4">
        <v>0.2</v>
      </c>
      <c r="AE91" s="4">
        <v>-2.1000000000000001E-2</v>
      </c>
      <c r="AF91" s="4">
        <v>4.4999999999999998E-2</v>
      </c>
      <c r="AG91" s="4">
        <v>0.2</v>
      </c>
      <c r="AH91" s="4">
        <v>-1.6E-2</v>
      </c>
      <c r="AI91" s="4">
        <v>0</v>
      </c>
      <c r="AJ91" s="4">
        <v>0</v>
      </c>
      <c r="AK91" s="4">
        <v>0</v>
      </c>
      <c r="AL91" s="4">
        <v>0</v>
      </c>
      <c r="AM91" s="4">
        <v>0</v>
      </c>
      <c r="AN91" s="4">
        <v>0</v>
      </c>
      <c r="AO91" s="4">
        <v>0</v>
      </c>
      <c r="AP91" s="4">
        <v>0</v>
      </c>
      <c r="AQ91" s="5">
        <v>0</v>
      </c>
      <c r="AR91" s="4">
        <v>0</v>
      </c>
      <c r="AS91" s="4">
        <v>0</v>
      </c>
      <c r="AT91" s="4">
        <v>0</v>
      </c>
      <c r="BB91" s="514">
        <v>10110</v>
      </c>
      <c r="BC91" s="514" t="s">
        <v>235</v>
      </c>
      <c r="BD91" s="514" t="s">
        <v>236</v>
      </c>
      <c r="BE91" s="514" t="s">
        <v>236</v>
      </c>
      <c r="BF91" s="514">
        <v>40.753979999999999</v>
      </c>
      <c r="BG91" s="514">
        <v>-73.980810000000005</v>
      </c>
    </row>
    <row r="92" spans="3:59">
      <c r="C92" s="850"/>
      <c r="D92" s="79" t="s">
        <v>318</v>
      </c>
      <c r="E92" s="6">
        <v>5</v>
      </c>
      <c r="F92" s="6">
        <v>1</v>
      </c>
      <c r="G92" s="58" t="s">
        <v>290</v>
      </c>
      <c r="I92" s="154" t="s">
        <v>204</v>
      </c>
      <c r="J92" s="52" t="s">
        <v>227</v>
      </c>
      <c r="K92" s="4">
        <v>0</v>
      </c>
      <c r="L92" s="4">
        <v>0</v>
      </c>
      <c r="M92" s="4">
        <v>0</v>
      </c>
      <c r="N92" s="4">
        <v>0</v>
      </c>
      <c r="O92" s="4">
        <v>0</v>
      </c>
      <c r="P92" s="4">
        <v>0</v>
      </c>
      <c r="Q92" s="4">
        <v>0</v>
      </c>
      <c r="R92" s="4">
        <v>0</v>
      </c>
      <c r="S92" s="4">
        <v>0</v>
      </c>
      <c r="T92" s="4">
        <v>0</v>
      </c>
      <c r="U92" s="4">
        <v>0</v>
      </c>
      <c r="V92" s="4">
        <v>0</v>
      </c>
      <c r="W92" s="4">
        <v>0</v>
      </c>
      <c r="X92" s="4">
        <v>0</v>
      </c>
      <c r="Y92" s="4">
        <v>0</v>
      </c>
      <c r="Z92" s="4">
        <v>2.7E-2</v>
      </c>
      <c r="AA92" s="4">
        <v>0.2</v>
      </c>
      <c r="AB92" s="4">
        <v>-2.1000000000000001E-2</v>
      </c>
      <c r="AC92" s="4">
        <v>1.0999999999999999E-2</v>
      </c>
      <c r="AD92" s="4">
        <v>0.2</v>
      </c>
      <c r="AE92" s="4">
        <v>-2.1000000000000001E-2</v>
      </c>
      <c r="AF92" s="4">
        <v>3.9E-2</v>
      </c>
      <c r="AG92" s="4">
        <v>0.2</v>
      </c>
      <c r="AH92" s="4">
        <v>-1.4999999999999999E-2</v>
      </c>
      <c r="AI92" s="4">
        <v>0</v>
      </c>
      <c r="AJ92" s="4">
        <v>0</v>
      </c>
      <c r="AK92" s="4">
        <v>0</v>
      </c>
      <c r="AL92" s="4">
        <v>0</v>
      </c>
      <c r="AM92" s="4">
        <v>0</v>
      </c>
      <c r="AN92" s="4">
        <v>0</v>
      </c>
      <c r="AO92" s="4">
        <v>0</v>
      </c>
      <c r="AP92" s="4">
        <v>0</v>
      </c>
      <c r="AQ92" s="5">
        <v>0</v>
      </c>
      <c r="AR92" s="4">
        <v>0</v>
      </c>
      <c r="AS92" s="4">
        <v>0</v>
      </c>
      <c r="AT92" s="4">
        <v>0</v>
      </c>
      <c r="BB92" s="514">
        <v>10111</v>
      </c>
      <c r="BC92" s="514" t="s">
        <v>235</v>
      </c>
      <c r="BD92" s="514" t="s">
        <v>236</v>
      </c>
      <c r="BE92" s="514" t="s">
        <v>236</v>
      </c>
      <c r="BF92" s="514">
        <v>40.759230000000002</v>
      </c>
      <c r="BG92" s="514">
        <v>-73.97775</v>
      </c>
    </row>
    <row r="93" spans="3:59">
      <c r="C93" s="850"/>
      <c r="D93" s="79" t="s">
        <v>319</v>
      </c>
      <c r="E93" s="6">
        <v>15</v>
      </c>
      <c r="F93" s="6">
        <v>1</v>
      </c>
      <c r="G93" s="58" t="s">
        <v>290</v>
      </c>
      <c r="I93" s="154" t="s">
        <v>204</v>
      </c>
      <c r="J93" s="52" t="s">
        <v>230</v>
      </c>
      <c r="K93" s="4">
        <v>0</v>
      </c>
      <c r="L93" s="4">
        <v>0</v>
      </c>
      <c r="M93" s="4">
        <v>0</v>
      </c>
      <c r="N93" s="4">
        <v>0</v>
      </c>
      <c r="O93" s="4">
        <v>0</v>
      </c>
      <c r="P93" s="4">
        <v>0</v>
      </c>
      <c r="Q93" s="4">
        <v>0</v>
      </c>
      <c r="R93" s="4">
        <v>0</v>
      </c>
      <c r="S93" s="4">
        <v>0</v>
      </c>
      <c r="T93" s="4">
        <v>0</v>
      </c>
      <c r="U93" s="4">
        <v>0</v>
      </c>
      <c r="V93" s="4">
        <v>0</v>
      </c>
      <c r="W93" s="4">
        <v>0</v>
      </c>
      <c r="X93" s="4">
        <v>0</v>
      </c>
      <c r="Y93" s="4">
        <v>0</v>
      </c>
      <c r="Z93" s="4">
        <v>2.7E-2</v>
      </c>
      <c r="AA93" s="4">
        <v>0.2</v>
      </c>
      <c r="AB93" s="4">
        <v>-2.1000000000000001E-2</v>
      </c>
      <c r="AC93" s="4">
        <v>1.2E-2</v>
      </c>
      <c r="AD93" s="4">
        <v>0.2</v>
      </c>
      <c r="AE93" s="4">
        <v>-2.1000000000000001E-2</v>
      </c>
      <c r="AF93" s="4">
        <v>4.3999999999999997E-2</v>
      </c>
      <c r="AG93" s="4">
        <v>0.2</v>
      </c>
      <c r="AH93" s="4">
        <v>-1.4999999999999999E-2</v>
      </c>
      <c r="AI93" s="4">
        <v>0</v>
      </c>
      <c r="AJ93" s="4">
        <v>0</v>
      </c>
      <c r="AK93" s="4">
        <v>0</v>
      </c>
      <c r="AL93" s="4">
        <v>0</v>
      </c>
      <c r="AM93" s="4">
        <v>0</v>
      </c>
      <c r="AN93" s="4">
        <v>0</v>
      </c>
      <c r="AO93" s="4">
        <v>0</v>
      </c>
      <c r="AP93" s="4">
        <v>0</v>
      </c>
      <c r="AQ93" s="5">
        <v>0</v>
      </c>
      <c r="AR93" s="4">
        <v>0</v>
      </c>
      <c r="AS93" s="4">
        <v>0</v>
      </c>
      <c r="AT93" s="4">
        <v>0</v>
      </c>
      <c r="BB93" s="514">
        <v>10112</v>
      </c>
      <c r="BC93" s="514" t="s">
        <v>235</v>
      </c>
      <c r="BD93" s="514" t="s">
        <v>236</v>
      </c>
      <c r="BE93" s="514" t="s">
        <v>236</v>
      </c>
      <c r="BF93" s="514">
        <v>40.75929</v>
      </c>
      <c r="BG93" s="514">
        <v>-73.979789999999994</v>
      </c>
    </row>
    <row r="94" spans="3:59">
      <c r="C94" s="850"/>
      <c r="D94" s="79" t="s">
        <v>320</v>
      </c>
      <c r="E94" s="6">
        <v>18</v>
      </c>
      <c r="F94" s="6">
        <v>1</v>
      </c>
      <c r="G94" s="58" t="s">
        <v>290</v>
      </c>
      <c r="I94" s="154" t="s">
        <v>204</v>
      </c>
      <c r="J94" s="52" t="s">
        <v>233</v>
      </c>
      <c r="K94" s="4">
        <v>0</v>
      </c>
      <c r="L94" s="4">
        <v>0</v>
      </c>
      <c r="M94" s="4">
        <v>0</v>
      </c>
      <c r="N94" s="4">
        <v>0</v>
      </c>
      <c r="O94" s="4">
        <v>0</v>
      </c>
      <c r="P94" s="4">
        <v>0</v>
      </c>
      <c r="Q94" s="4">
        <v>0</v>
      </c>
      <c r="R94" s="4">
        <v>0</v>
      </c>
      <c r="S94" s="4">
        <v>0</v>
      </c>
      <c r="T94" s="4">
        <v>0</v>
      </c>
      <c r="U94" s="4">
        <v>0</v>
      </c>
      <c r="V94" s="4">
        <v>0</v>
      </c>
      <c r="W94" s="4">
        <v>0</v>
      </c>
      <c r="X94" s="4">
        <v>0</v>
      </c>
      <c r="Y94" s="4">
        <v>0</v>
      </c>
      <c r="Z94" s="4">
        <v>2.5999999999999999E-2</v>
      </c>
      <c r="AA94" s="4">
        <v>0.2</v>
      </c>
      <c r="AB94" s="4">
        <v>-2.1999999999999999E-2</v>
      </c>
      <c r="AC94" s="4">
        <v>1.2E-2</v>
      </c>
      <c r="AD94" s="4">
        <v>0.2</v>
      </c>
      <c r="AE94" s="4">
        <v>-2.1999999999999999E-2</v>
      </c>
      <c r="AF94" s="4">
        <v>3.3000000000000002E-2</v>
      </c>
      <c r="AG94" s="4">
        <v>0.2</v>
      </c>
      <c r="AH94" s="4">
        <v>-1.7000000000000001E-2</v>
      </c>
      <c r="AI94" s="4">
        <v>0</v>
      </c>
      <c r="AJ94" s="4">
        <v>0</v>
      </c>
      <c r="AK94" s="4">
        <v>0</v>
      </c>
      <c r="AL94" s="4">
        <v>0</v>
      </c>
      <c r="AM94" s="4">
        <v>0</v>
      </c>
      <c r="AN94" s="4">
        <v>0</v>
      </c>
      <c r="AO94" s="4">
        <v>0</v>
      </c>
      <c r="AP94" s="4">
        <v>0</v>
      </c>
      <c r="AQ94" s="5">
        <v>0</v>
      </c>
      <c r="AR94" s="4">
        <v>0</v>
      </c>
      <c r="AS94" s="4">
        <v>0</v>
      </c>
      <c r="AT94" s="4">
        <v>0</v>
      </c>
      <c r="BB94" s="514">
        <v>10113</v>
      </c>
      <c r="BC94" s="514" t="s">
        <v>235</v>
      </c>
      <c r="BD94" s="514" t="s">
        <v>236</v>
      </c>
      <c r="BE94" s="514" t="s">
        <v>236</v>
      </c>
      <c r="BF94" s="514">
        <v>40.780749999999998</v>
      </c>
      <c r="BG94" s="514">
        <v>-73.977180000000004</v>
      </c>
    </row>
    <row r="95" spans="3:59" ht="15.75" thickBot="1">
      <c r="C95" s="851"/>
      <c r="D95" s="78" t="s">
        <v>321</v>
      </c>
      <c r="E95" s="69">
        <v>13</v>
      </c>
      <c r="F95" s="69">
        <v>1</v>
      </c>
      <c r="G95" s="70" t="s">
        <v>290</v>
      </c>
      <c r="I95" s="154" t="s">
        <v>204</v>
      </c>
      <c r="J95" s="52" t="s">
        <v>236</v>
      </c>
      <c r="K95" s="4">
        <v>0</v>
      </c>
      <c r="L95" s="4">
        <v>0</v>
      </c>
      <c r="M95" s="4">
        <v>0</v>
      </c>
      <c r="N95" s="4">
        <v>0</v>
      </c>
      <c r="O95" s="4">
        <v>0</v>
      </c>
      <c r="P95" s="4">
        <v>0</v>
      </c>
      <c r="Q95" s="4">
        <v>0</v>
      </c>
      <c r="R95" s="4">
        <v>0</v>
      </c>
      <c r="S95" s="4">
        <v>0</v>
      </c>
      <c r="T95" s="4">
        <v>0</v>
      </c>
      <c r="U95" s="4">
        <v>0</v>
      </c>
      <c r="V95" s="4">
        <v>0</v>
      </c>
      <c r="W95" s="4">
        <v>0</v>
      </c>
      <c r="X95" s="4">
        <v>0</v>
      </c>
      <c r="Y95" s="4">
        <v>0</v>
      </c>
      <c r="Z95" s="4">
        <v>3.3000000000000002E-2</v>
      </c>
      <c r="AA95" s="4">
        <v>0.2</v>
      </c>
      <c r="AB95" s="4">
        <v>-2.1999999999999999E-2</v>
      </c>
      <c r="AC95" s="4">
        <v>1.9E-2</v>
      </c>
      <c r="AD95" s="4">
        <v>0.2</v>
      </c>
      <c r="AE95" s="4">
        <v>-2.1999999999999999E-2</v>
      </c>
      <c r="AF95" s="4">
        <v>6.5000000000000002E-2</v>
      </c>
      <c r="AG95" s="4">
        <v>0.2</v>
      </c>
      <c r="AH95" s="4">
        <v>-1.2999999999999999E-2</v>
      </c>
      <c r="AI95" s="4">
        <v>0</v>
      </c>
      <c r="AJ95" s="4">
        <v>0</v>
      </c>
      <c r="AK95" s="4">
        <v>0</v>
      </c>
      <c r="AL95" s="4">
        <v>0</v>
      </c>
      <c r="AM95" s="4">
        <v>0</v>
      </c>
      <c r="AN95" s="4">
        <v>0</v>
      </c>
      <c r="AO95" s="4">
        <v>0</v>
      </c>
      <c r="AP95" s="4">
        <v>0</v>
      </c>
      <c r="AQ95" s="5">
        <v>0</v>
      </c>
      <c r="AR95" s="4">
        <v>0</v>
      </c>
      <c r="AS95" s="4">
        <v>0</v>
      </c>
      <c r="AT95" s="4">
        <v>0</v>
      </c>
      <c r="BB95" s="514">
        <v>10114</v>
      </c>
      <c r="BC95" s="514" t="s">
        <v>235</v>
      </c>
      <c r="BD95" s="514" t="s">
        <v>236</v>
      </c>
      <c r="BE95" s="514" t="s">
        <v>236</v>
      </c>
      <c r="BF95" s="514">
        <v>40.780749999999998</v>
      </c>
      <c r="BG95" s="514">
        <v>-73.977180000000004</v>
      </c>
    </row>
    <row r="96" spans="3:59">
      <c r="C96" s="849" t="s">
        <v>322</v>
      </c>
      <c r="D96" s="77" t="s">
        <v>323</v>
      </c>
      <c r="E96" s="56">
        <v>15</v>
      </c>
      <c r="F96" s="56">
        <v>1</v>
      </c>
      <c r="G96" s="57" t="s">
        <v>324</v>
      </c>
      <c r="I96" s="154" t="s">
        <v>204</v>
      </c>
      <c r="J96" s="52" t="s">
        <v>240</v>
      </c>
      <c r="K96" s="4">
        <v>0</v>
      </c>
      <c r="L96" s="4">
        <v>0</v>
      </c>
      <c r="M96" s="4">
        <v>0</v>
      </c>
      <c r="N96" s="4">
        <v>0</v>
      </c>
      <c r="O96" s="4">
        <v>0</v>
      </c>
      <c r="P96" s="4">
        <v>0</v>
      </c>
      <c r="Q96" s="4">
        <v>0</v>
      </c>
      <c r="R96" s="4">
        <v>0</v>
      </c>
      <c r="S96" s="4">
        <v>0</v>
      </c>
      <c r="T96" s="4">
        <v>0</v>
      </c>
      <c r="U96" s="4">
        <v>0</v>
      </c>
      <c r="V96" s="4">
        <v>0</v>
      </c>
      <c r="W96" s="4">
        <v>0</v>
      </c>
      <c r="X96" s="4">
        <v>0</v>
      </c>
      <c r="Y96" s="4">
        <v>0</v>
      </c>
      <c r="Z96" s="4">
        <v>2.9000000000000001E-2</v>
      </c>
      <c r="AA96" s="4">
        <v>0.2</v>
      </c>
      <c r="AB96" s="4">
        <v>-2.3E-2</v>
      </c>
      <c r="AC96" s="4">
        <v>1.4E-2</v>
      </c>
      <c r="AD96" s="4">
        <v>0.2</v>
      </c>
      <c r="AE96" s="4">
        <v>-2.3E-2</v>
      </c>
      <c r="AF96" s="4">
        <v>5.2999999999999999E-2</v>
      </c>
      <c r="AG96" s="4">
        <v>0.2</v>
      </c>
      <c r="AH96" s="4">
        <v>-1.6E-2</v>
      </c>
      <c r="AI96" s="4">
        <v>0</v>
      </c>
      <c r="AJ96" s="4">
        <v>0</v>
      </c>
      <c r="AK96" s="4">
        <v>0</v>
      </c>
      <c r="AL96" s="4">
        <v>0</v>
      </c>
      <c r="AM96" s="4">
        <v>0</v>
      </c>
      <c r="AN96" s="4">
        <v>0</v>
      </c>
      <c r="AO96" s="4">
        <v>0</v>
      </c>
      <c r="AP96" s="4">
        <v>0</v>
      </c>
      <c r="AQ96" s="5">
        <v>0</v>
      </c>
      <c r="AR96" s="4">
        <v>0</v>
      </c>
      <c r="AS96" s="4">
        <v>0</v>
      </c>
      <c r="AT96" s="4">
        <v>0</v>
      </c>
      <c r="BB96" s="514">
        <v>10115</v>
      </c>
      <c r="BC96" s="514" t="s">
        <v>235</v>
      </c>
      <c r="BD96" s="514" t="s">
        <v>236</v>
      </c>
      <c r="BE96" s="514" t="s">
        <v>236</v>
      </c>
      <c r="BF96" s="514">
        <v>40.810899999999997</v>
      </c>
      <c r="BG96" s="514">
        <v>-73.963750000000005</v>
      </c>
    </row>
    <row r="97" spans="3:59">
      <c r="C97" s="850"/>
      <c r="D97" s="83" t="s">
        <v>325</v>
      </c>
      <c r="E97" s="74">
        <v>15</v>
      </c>
      <c r="F97" s="74">
        <v>1</v>
      </c>
      <c r="G97" s="58" t="s">
        <v>324</v>
      </c>
      <c r="I97" s="154" t="s">
        <v>204</v>
      </c>
      <c r="J97" s="52" t="s">
        <v>238</v>
      </c>
      <c r="K97" s="4">
        <v>0</v>
      </c>
      <c r="L97" s="4">
        <v>0</v>
      </c>
      <c r="M97" s="4">
        <v>0</v>
      </c>
      <c r="N97" s="4">
        <v>0</v>
      </c>
      <c r="O97" s="4">
        <v>0</v>
      </c>
      <c r="P97" s="4">
        <v>0</v>
      </c>
      <c r="Q97" s="4">
        <v>0</v>
      </c>
      <c r="R97" s="4">
        <v>0</v>
      </c>
      <c r="S97" s="4">
        <v>0</v>
      </c>
      <c r="T97" s="4">
        <v>0</v>
      </c>
      <c r="U97" s="4">
        <v>0</v>
      </c>
      <c r="V97" s="4">
        <v>0</v>
      </c>
      <c r="W97" s="4">
        <v>0</v>
      </c>
      <c r="X97" s="4">
        <v>0</v>
      </c>
      <c r="Y97" s="4">
        <v>0</v>
      </c>
      <c r="Z97" s="4">
        <v>2.9000000000000001E-2</v>
      </c>
      <c r="AA97" s="4">
        <v>0.2</v>
      </c>
      <c r="AB97" s="4">
        <v>-2.1999999999999999E-2</v>
      </c>
      <c r="AC97" s="4">
        <v>1.4E-2</v>
      </c>
      <c r="AD97" s="4">
        <v>0.2</v>
      </c>
      <c r="AE97" s="4">
        <v>-2.1999999999999999E-2</v>
      </c>
      <c r="AF97" s="4">
        <v>5.3999999999999999E-2</v>
      </c>
      <c r="AG97" s="4">
        <v>0.2</v>
      </c>
      <c r="AH97" s="4">
        <v>-1.4999999999999999E-2</v>
      </c>
      <c r="AI97" s="4">
        <v>0</v>
      </c>
      <c r="AJ97" s="4">
        <v>0</v>
      </c>
      <c r="AK97" s="4">
        <v>0</v>
      </c>
      <c r="AL97" s="4">
        <v>0</v>
      </c>
      <c r="AM97" s="4">
        <v>0</v>
      </c>
      <c r="AN97" s="4">
        <v>0</v>
      </c>
      <c r="AO97" s="4">
        <v>0</v>
      </c>
      <c r="AP97" s="4">
        <v>0</v>
      </c>
      <c r="AQ97" s="5">
        <v>0</v>
      </c>
      <c r="AR97" s="4">
        <v>0</v>
      </c>
      <c r="AS97" s="4">
        <v>0</v>
      </c>
      <c r="AT97" s="4">
        <v>0</v>
      </c>
      <c r="BB97" s="514">
        <v>10116</v>
      </c>
      <c r="BC97" s="514" t="s">
        <v>235</v>
      </c>
      <c r="BD97" s="514" t="s">
        <v>236</v>
      </c>
      <c r="BE97" s="514" t="s">
        <v>236</v>
      </c>
      <c r="BF97" s="514">
        <v>40.780749999999998</v>
      </c>
      <c r="BG97" s="514">
        <v>-73.977180000000004</v>
      </c>
    </row>
    <row r="98" spans="3:59">
      <c r="C98" s="850"/>
      <c r="D98" s="79" t="s">
        <v>326</v>
      </c>
      <c r="E98" s="6">
        <v>15</v>
      </c>
      <c r="F98" s="6">
        <v>1</v>
      </c>
      <c r="G98" s="58" t="s">
        <v>324</v>
      </c>
      <c r="I98" s="154" t="s">
        <v>205</v>
      </c>
      <c r="J98" s="52" t="s">
        <v>225</v>
      </c>
      <c r="K98" s="4">
        <v>0</v>
      </c>
      <c r="L98" s="4">
        <v>0</v>
      </c>
      <c r="M98" s="4">
        <v>0</v>
      </c>
      <c r="N98" s="4">
        <v>0</v>
      </c>
      <c r="O98" s="4">
        <v>0</v>
      </c>
      <c r="P98" s="4">
        <v>0</v>
      </c>
      <c r="Q98" s="4">
        <v>0</v>
      </c>
      <c r="R98" s="4">
        <v>0</v>
      </c>
      <c r="S98" s="4">
        <v>0</v>
      </c>
      <c r="T98" s="4">
        <v>0</v>
      </c>
      <c r="U98" s="4">
        <v>0</v>
      </c>
      <c r="V98" s="4">
        <v>0</v>
      </c>
      <c r="W98" s="4">
        <v>0</v>
      </c>
      <c r="X98" s="4">
        <v>0</v>
      </c>
      <c r="Y98" s="4">
        <v>0</v>
      </c>
      <c r="Z98" s="4">
        <v>2.9000000000000001E-2</v>
      </c>
      <c r="AA98" s="4">
        <v>0.2</v>
      </c>
      <c r="AB98" s="4">
        <v>-2.1000000000000001E-2</v>
      </c>
      <c r="AC98" s="4">
        <v>1.4E-2</v>
      </c>
      <c r="AD98" s="4">
        <v>0.2</v>
      </c>
      <c r="AE98" s="4">
        <v>-2.1000000000000001E-2</v>
      </c>
      <c r="AF98" s="4">
        <v>4.4999999999999998E-2</v>
      </c>
      <c r="AG98" s="4">
        <v>0.2</v>
      </c>
      <c r="AH98" s="4">
        <v>-1.6E-2</v>
      </c>
      <c r="AI98" s="4">
        <v>0</v>
      </c>
      <c r="AJ98" s="4">
        <v>0</v>
      </c>
      <c r="AK98" s="4">
        <v>0</v>
      </c>
      <c r="AL98" s="4">
        <v>0</v>
      </c>
      <c r="AM98" s="4">
        <v>0</v>
      </c>
      <c r="AN98" s="4">
        <v>0</v>
      </c>
      <c r="AO98" s="4">
        <v>0</v>
      </c>
      <c r="AP98" s="4">
        <v>0</v>
      </c>
      <c r="AQ98" s="5">
        <v>0</v>
      </c>
      <c r="AR98" s="4">
        <v>0</v>
      </c>
      <c r="AS98" s="4">
        <v>0</v>
      </c>
      <c r="AT98" s="4">
        <v>0</v>
      </c>
      <c r="BB98" s="514">
        <v>10117</v>
      </c>
      <c r="BC98" s="514" t="s">
        <v>235</v>
      </c>
      <c r="BD98" s="514" t="s">
        <v>236</v>
      </c>
      <c r="BE98" s="514" t="s">
        <v>236</v>
      </c>
      <c r="BF98" s="514">
        <v>40.780749999999998</v>
      </c>
      <c r="BG98" s="514">
        <v>-73.977180000000004</v>
      </c>
    </row>
    <row r="99" spans="3:59">
      <c r="C99" s="850"/>
      <c r="D99" s="79" t="s">
        <v>327</v>
      </c>
      <c r="E99" s="6">
        <v>15</v>
      </c>
      <c r="F99" s="6">
        <v>1</v>
      </c>
      <c r="G99" s="58" t="s">
        <v>324</v>
      </c>
      <c r="I99" s="154" t="s">
        <v>205</v>
      </c>
      <c r="J99" s="52" t="s">
        <v>227</v>
      </c>
      <c r="K99" s="4">
        <v>0</v>
      </c>
      <c r="L99" s="4">
        <v>0</v>
      </c>
      <c r="M99" s="4">
        <v>0</v>
      </c>
      <c r="N99" s="4">
        <v>0</v>
      </c>
      <c r="O99" s="4">
        <v>0</v>
      </c>
      <c r="P99" s="4">
        <v>0</v>
      </c>
      <c r="Q99" s="4">
        <v>0</v>
      </c>
      <c r="R99" s="4">
        <v>0</v>
      </c>
      <c r="S99" s="4">
        <v>0</v>
      </c>
      <c r="T99" s="4">
        <v>0</v>
      </c>
      <c r="U99" s="4">
        <v>0</v>
      </c>
      <c r="V99" s="4">
        <v>0</v>
      </c>
      <c r="W99" s="4">
        <v>0</v>
      </c>
      <c r="X99" s="4">
        <v>0</v>
      </c>
      <c r="Y99" s="4">
        <v>0</v>
      </c>
      <c r="Z99" s="4">
        <v>2.7E-2</v>
      </c>
      <c r="AA99" s="4">
        <v>0.2</v>
      </c>
      <c r="AB99" s="4">
        <v>-2.1000000000000001E-2</v>
      </c>
      <c r="AC99" s="4">
        <v>1.0999999999999999E-2</v>
      </c>
      <c r="AD99" s="4">
        <v>0.2</v>
      </c>
      <c r="AE99" s="4">
        <v>-2.1000000000000001E-2</v>
      </c>
      <c r="AF99" s="4">
        <v>3.9E-2</v>
      </c>
      <c r="AG99" s="4">
        <v>0.2</v>
      </c>
      <c r="AH99" s="4">
        <v>-1.4999999999999999E-2</v>
      </c>
      <c r="AI99" s="4">
        <v>0</v>
      </c>
      <c r="AJ99" s="4">
        <v>0</v>
      </c>
      <c r="AK99" s="4">
        <v>0</v>
      </c>
      <c r="AL99" s="4">
        <v>0</v>
      </c>
      <c r="AM99" s="4">
        <v>0</v>
      </c>
      <c r="AN99" s="4">
        <v>0</v>
      </c>
      <c r="AO99" s="4">
        <v>0</v>
      </c>
      <c r="AP99" s="4">
        <v>0</v>
      </c>
      <c r="AQ99" s="5">
        <v>0</v>
      </c>
      <c r="AR99" s="4">
        <v>0</v>
      </c>
      <c r="AS99" s="4">
        <v>0</v>
      </c>
      <c r="AT99" s="4">
        <v>0</v>
      </c>
      <c r="BB99" s="514">
        <v>10118</v>
      </c>
      <c r="BC99" s="514" t="s">
        <v>235</v>
      </c>
      <c r="BD99" s="514" t="s">
        <v>236</v>
      </c>
      <c r="BE99" s="514" t="s">
        <v>236</v>
      </c>
      <c r="BF99" s="514">
        <v>40.748989999999999</v>
      </c>
      <c r="BG99" s="514">
        <v>-73.986459999999994</v>
      </c>
    </row>
    <row r="100" spans="3:59">
      <c r="C100" s="850"/>
      <c r="D100" s="79" t="s">
        <v>328</v>
      </c>
      <c r="E100" s="6">
        <v>15</v>
      </c>
      <c r="F100" s="6">
        <v>1</v>
      </c>
      <c r="G100" s="58" t="s">
        <v>324</v>
      </c>
      <c r="I100" s="154" t="s">
        <v>205</v>
      </c>
      <c r="J100" s="52" t="s">
        <v>230</v>
      </c>
      <c r="K100" s="4">
        <v>0</v>
      </c>
      <c r="L100" s="4">
        <v>0</v>
      </c>
      <c r="M100" s="4">
        <v>0</v>
      </c>
      <c r="N100" s="4">
        <v>0</v>
      </c>
      <c r="O100" s="4">
        <v>0</v>
      </c>
      <c r="P100" s="4">
        <v>0</v>
      </c>
      <c r="Q100" s="4">
        <v>0</v>
      </c>
      <c r="R100" s="4">
        <v>0</v>
      </c>
      <c r="S100" s="4">
        <v>0</v>
      </c>
      <c r="T100" s="4">
        <v>0</v>
      </c>
      <c r="U100" s="4">
        <v>0</v>
      </c>
      <c r="V100" s="4">
        <v>0</v>
      </c>
      <c r="W100" s="4">
        <v>0</v>
      </c>
      <c r="X100" s="4">
        <v>0</v>
      </c>
      <c r="Y100" s="4">
        <v>0</v>
      </c>
      <c r="Z100" s="4">
        <v>2.7E-2</v>
      </c>
      <c r="AA100" s="4">
        <v>0.2</v>
      </c>
      <c r="AB100" s="4">
        <v>-2.1000000000000001E-2</v>
      </c>
      <c r="AC100" s="4">
        <v>1.2E-2</v>
      </c>
      <c r="AD100" s="4">
        <v>0.2</v>
      </c>
      <c r="AE100" s="4">
        <v>-2.1000000000000001E-2</v>
      </c>
      <c r="AF100" s="4">
        <v>4.3999999999999997E-2</v>
      </c>
      <c r="AG100" s="4">
        <v>0.2</v>
      </c>
      <c r="AH100" s="4">
        <v>-1.4999999999999999E-2</v>
      </c>
      <c r="AI100" s="4">
        <v>0</v>
      </c>
      <c r="AJ100" s="4">
        <v>0</v>
      </c>
      <c r="AK100" s="4">
        <v>0</v>
      </c>
      <c r="AL100" s="4">
        <v>0</v>
      </c>
      <c r="AM100" s="4">
        <v>0</v>
      </c>
      <c r="AN100" s="4">
        <v>0</v>
      </c>
      <c r="AO100" s="4">
        <v>0</v>
      </c>
      <c r="AP100" s="4">
        <v>0</v>
      </c>
      <c r="AQ100" s="5">
        <v>0</v>
      </c>
      <c r="AR100" s="4">
        <v>0</v>
      </c>
      <c r="AS100" s="4">
        <v>0</v>
      </c>
      <c r="AT100" s="4">
        <v>0</v>
      </c>
      <c r="BB100" s="514">
        <v>10119</v>
      </c>
      <c r="BC100" s="514" t="s">
        <v>235</v>
      </c>
      <c r="BD100" s="514" t="s">
        <v>236</v>
      </c>
      <c r="BE100" s="514" t="s">
        <v>236</v>
      </c>
      <c r="BF100" s="514">
        <v>40.750819999999997</v>
      </c>
      <c r="BG100" s="514">
        <v>-73.992890000000003</v>
      </c>
    </row>
    <row r="101" spans="3:59">
      <c r="C101" s="850"/>
      <c r="D101" s="79" t="s">
        <v>173</v>
      </c>
      <c r="E101" s="6" t="s">
        <v>123</v>
      </c>
      <c r="F101" s="6">
        <v>2</v>
      </c>
      <c r="G101" s="58" t="s">
        <v>324</v>
      </c>
      <c r="I101" s="154" t="s">
        <v>205</v>
      </c>
      <c r="J101" s="52" t="s">
        <v>233</v>
      </c>
      <c r="K101" s="4">
        <v>0</v>
      </c>
      <c r="L101" s="4">
        <v>0</v>
      </c>
      <c r="M101" s="4">
        <v>0</v>
      </c>
      <c r="N101" s="4">
        <v>0</v>
      </c>
      <c r="O101" s="4">
        <v>0</v>
      </c>
      <c r="P101" s="4">
        <v>0</v>
      </c>
      <c r="Q101" s="4">
        <v>0</v>
      </c>
      <c r="R101" s="4">
        <v>0</v>
      </c>
      <c r="S101" s="4">
        <v>0</v>
      </c>
      <c r="T101" s="4">
        <v>0</v>
      </c>
      <c r="U101" s="4">
        <v>0</v>
      </c>
      <c r="V101" s="4">
        <v>0</v>
      </c>
      <c r="W101" s="4">
        <v>0</v>
      </c>
      <c r="X101" s="4">
        <v>0</v>
      </c>
      <c r="Y101" s="4">
        <v>0</v>
      </c>
      <c r="Z101" s="4">
        <v>2.5999999999999999E-2</v>
      </c>
      <c r="AA101" s="4">
        <v>0.2</v>
      </c>
      <c r="AB101" s="4">
        <v>-2.1999999999999999E-2</v>
      </c>
      <c r="AC101" s="4">
        <v>1.2E-2</v>
      </c>
      <c r="AD101" s="4">
        <v>0.2</v>
      </c>
      <c r="AE101" s="4">
        <v>-2.1999999999999999E-2</v>
      </c>
      <c r="AF101" s="4">
        <v>3.3000000000000002E-2</v>
      </c>
      <c r="AG101" s="4">
        <v>0.2</v>
      </c>
      <c r="AH101" s="4">
        <v>-1.7000000000000001E-2</v>
      </c>
      <c r="AI101" s="4">
        <v>0</v>
      </c>
      <c r="AJ101" s="4">
        <v>0</v>
      </c>
      <c r="AK101" s="4">
        <v>0</v>
      </c>
      <c r="AL101" s="4">
        <v>0</v>
      </c>
      <c r="AM101" s="4">
        <v>0</v>
      </c>
      <c r="AN101" s="4">
        <v>0</v>
      </c>
      <c r="AO101" s="4">
        <v>0</v>
      </c>
      <c r="AP101" s="4">
        <v>0</v>
      </c>
      <c r="AQ101" s="5">
        <v>0</v>
      </c>
      <c r="AR101" s="4">
        <v>0</v>
      </c>
      <c r="AS101" s="4">
        <v>0</v>
      </c>
      <c r="AT101" s="4">
        <v>0</v>
      </c>
      <c r="BB101" s="514">
        <v>10120</v>
      </c>
      <c r="BC101" s="514" t="s">
        <v>235</v>
      </c>
      <c r="BD101" s="514" t="s">
        <v>236</v>
      </c>
      <c r="BE101" s="514" t="s">
        <v>236</v>
      </c>
      <c r="BF101" s="514">
        <v>40.750619999999998</v>
      </c>
      <c r="BG101" s="514">
        <v>-73.989419999999996</v>
      </c>
    </row>
    <row r="102" spans="3:59">
      <c r="C102" s="850"/>
      <c r="D102" s="79" t="s">
        <v>174</v>
      </c>
      <c r="E102" s="6" t="s">
        <v>123</v>
      </c>
      <c r="F102" s="6">
        <v>2</v>
      </c>
      <c r="G102" s="58" t="s">
        <v>324</v>
      </c>
      <c r="I102" s="154" t="s">
        <v>205</v>
      </c>
      <c r="J102" s="52" t="s">
        <v>236</v>
      </c>
      <c r="K102" s="4">
        <v>0</v>
      </c>
      <c r="L102" s="4">
        <v>0</v>
      </c>
      <c r="M102" s="4">
        <v>0</v>
      </c>
      <c r="N102" s="4">
        <v>0</v>
      </c>
      <c r="O102" s="4">
        <v>0</v>
      </c>
      <c r="P102" s="4">
        <v>0</v>
      </c>
      <c r="Q102" s="4">
        <v>0</v>
      </c>
      <c r="R102" s="4">
        <v>0</v>
      </c>
      <c r="S102" s="4">
        <v>0</v>
      </c>
      <c r="T102" s="4">
        <v>0</v>
      </c>
      <c r="U102" s="4">
        <v>0</v>
      </c>
      <c r="V102" s="4">
        <v>0</v>
      </c>
      <c r="W102" s="4">
        <v>0</v>
      </c>
      <c r="X102" s="4">
        <v>0</v>
      </c>
      <c r="Y102" s="4">
        <v>0</v>
      </c>
      <c r="Z102" s="4">
        <v>3.3000000000000002E-2</v>
      </c>
      <c r="AA102" s="4">
        <v>0.2</v>
      </c>
      <c r="AB102" s="4">
        <v>-2.1999999999999999E-2</v>
      </c>
      <c r="AC102" s="4">
        <v>1.9E-2</v>
      </c>
      <c r="AD102" s="4">
        <v>0.2</v>
      </c>
      <c r="AE102" s="4">
        <v>-2.1999999999999999E-2</v>
      </c>
      <c r="AF102" s="4">
        <v>6.5000000000000002E-2</v>
      </c>
      <c r="AG102" s="4">
        <v>0.2</v>
      </c>
      <c r="AH102" s="4">
        <v>-1.2999999999999999E-2</v>
      </c>
      <c r="AI102" s="4">
        <v>0</v>
      </c>
      <c r="AJ102" s="4">
        <v>0</v>
      </c>
      <c r="AK102" s="4">
        <v>0</v>
      </c>
      <c r="AL102" s="4">
        <v>0</v>
      </c>
      <c r="AM102" s="4">
        <v>0</v>
      </c>
      <c r="AN102" s="4">
        <v>0</v>
      </c>
      <c r="AO102" s="4">
        <v>0</v>
      </c>
      <c r="AP102" s="4">
        <v>0</v>
      </c>
      <c r="AQ102" s="5">
        <v>0</v>
      </c>
      <c r="AR102" s="4">
        <v>0</v>
      </c>
      <c r="AS102" s="4">
        <v>0</v>
      </c>
      <c r="AT102" s="4">
        <v>0</v>
      </c>
      <c r="BB102" s="514">
        <v>10121</v>
      </c>
      <c r="BC102" s="514" t="s">
        <v>235</v>
      </c>
      <c r="BD102" s="514" t="s">
        <v>236</v>
      </c>
      <c r="BE102" s="514" t="s">
        <v>236</v>
      </c>
      <c r="BF102" s="514">
        <v>40.749639999999999</v>
      </c>
      <c r="BG102" s="514">
        <v>-73.991879999999995</v>
      </c>
    </row>
    <row r="103" spans="3:59">
      <c r="C103" s="850"/>
      <c r="D103" s="79" t="s">
        <v>329</v>
      </c>
      <c r="E103" s="6">
        <v>6</v>
      </c>
      <c r="F103" s="6">
        <v>1</v>
      </c>
      <c r="G103" s="58" t="s">
        <v>324</v>
      </c>
      <c r="I103" s="154" t="s">
        <v>205</v>
      </c>
      <c r="J103" s="52" t="s">
        <v>240</v>
      </c>
      <c r="K103" s="4">
        <v>0</v>
      </c>
      <c r="L103" s="4">
        <v>0</v>
      </c>
      <c r="M103" s="4">
        <v>0</v>
      </c>
      <c r="N103" s="4">
        <v>0</v>
      </c>
      <c r="O103" s="4">
        <v>0</v>
      </c>
      <c r="P103" s="4">
        <v>0</v>
      </c>
      <c r="Q103" s="4">
        <v>0</v>
      </c>
      <c r="R103" s="4">
        <v>0</v>
      </c>
      <c r="S103" s="4">
        <v>0</v>
      </c>
      <c r="T103" s="4">
        <v>0</v>
      </c>
      <c r="U103" s="4">
        <v>0</v>
      </c>
      <c r="V103" s="4">
        <v>0</v>
      </c>
      <c r="W103" s="4">
        <v>0</v>
      </c>
      <c r="X103" s="4">
        <v>0</v>
      </c>
      <c r="Y103" s="4">
        <v>0</v>
      </c>
      <c r="Z103" s="4">
        <v>2.9000000000000001E-2</v>
      </c>
      <c r="AA103" s="4">
        <v>0.2</v>
      </c>
      <c r="AB103" s="4">
        <v>-2.3E-2</v>
      </c>
      <c r="AC103" s="4">
        <v>1.4E-2</v>
      </c>
      <c r="AD103" s="4">
        <v>0.2</v>
      </c>
      <c r="AE103" s="4">
        <v>-2.3E-2</v>
      </c>
      <c r="AF103" s="4">
        <v>5.2999999999999999E-2</v>
      </c>
      <c r="AG103" s="4">
        <v>0.2</v>
      </c>
      <c r="AH103" s="4">
        <v>-1.6E-2</v>
      </c>
      <c r="AI103" s="4">
        <v>0</v>
      </c>
      <c r="AJ103" s="4">
        <v>0</v>
      </c>
      <c r="AK103" s="4">
        <v>0</v>
      </c>
      <c r="AL103" s="4">
        <v>0</v>
      </c>
      <c r="AM103" s="4">
        <v>0</v>
      </c>
      <c r="AN103" s="4">
        <v>0</v>
      </c>
      <c r="AO103" s="4">
        <v>0</v>
      </c>
      <c r="AP103" s="4">
        <v>0</v>
      </c>
      <c r="AQ103" s="5">
        <v>0</v>
      </c>
      <c r="AR103" s="4">
        <v>0</v>
      </c>
      <c r="AS103" s="4">
        <v>0</v>
      </c>
      <c r="AT103" s="4">
        <v>0</v>
      </c>
      <c r="BB103" s="514">
        <v>10122</v>
      </c>
      <c r="BC103" s="514" t="s">
        <v>235</v>
      </c>
      <c r="BD103" s="514" t="s">
        <v>236</v>
      </c>
      <c r="BE103" s="514" t="s">
        <v>236</v>
      </c>
      <c r="BF103" s="514">
        <v>40.751750000000001</v>
      </c>
      <c r="BG103" s="514">
        <v>-73.992170000000002</v>
      </c>
    </row>
    <row r="104" spans="3:59">
      <c r="C104" s="850"/>
      <c r="D104" s="79" t="s">
        <v>330</v>
      </c>
      <c r="E104" s="6">
        <v>15</v>
      </c>
      <c r="F104" s="6">
        <v>1</v>
      </c>
      <c r="G104" s="58" t="s">
        <v>324</v>
      </c>
      <c r="I104" s="154" t="s">
        <v>205</v>
      </c>
      <c r="J104" s="52" t="s">
        <v>238</v>
      </c>
      <c r="K104" s="4">
        <v>0</v>
      </c>
      <c r="L104" s="4">
        <v>0</v>
      </c>
      <c r="M104" s="4">
        <v>0</v>
      </c>
      <c r="N104" s="4">
        <v>0</v>
      </c>
      <c r="O104" s="4">
        <v>0</v>
      </c>
      <c r="P104" s="4">
        <v>0</v>
      </c>
      <c r="Q104" s="4">
        <v>0</v>
      </c>
      <c r="R104" s="4">
        <v>0</v>
      </c>
      <c r="S104" s="4">
        <v>0</v>
      </c>
      <c r="T104" s="4">
        <v>0</v>
      </c>
      <c r="U104" s="4">
        <v>0</v>
      </c>
      <c r="V104" s="4">
        <v>0</v>
      </c>
      <c r="W104" s="4">
        <v>0</v>
      </c>
      <c r="X104" s="4">
        <v>0</v>
      </c>
      <c r="Y104" s="4">
        <v>0</v>
      </c>
      <c r="Z104" s="4">
        <v>2.9000000000000001E-2</v>
      </c>
      <c r="AA104" s="4">
        <v>0.2</v>
      </c>
      <c r="AB104" s="4">
        <v>-2.1999999999999999E-2</v>
      </c>
      <c r="AC104" s="4">
        <v>1.4E-2</v>
      </c>
      <c r="AD104" s="4">
        <v>0.2</v>
      </c>
      <c r="AE104" s="4">
        <v>-2.1999999999999999E-2</v>
      </c>
      <c r="AF104" s="4">
        <v>5.3999999999999999E-2</v>
      </c>
      <c r="AG104" s="4">
        <v>0.2</v>
      </c>
      <c r="AH104" s="4">
        <v>-1.4999999999999999E-2</v>
      </c>
      <c r="AI104" s="4">
        <v>0</v>
      </c>
      <c r="AJ104" s="4">
        <v>0</v>
      </c>
      <c r="AK104" s="4">
        <v>0</v>
      </c>
      <c r="AL104" s="4">
        <v>0</v>
      </c>
      <c r="AM104" s="4">
        <v>0</v>
      </c>
      <c r="AN104" s="4">
        <v>0</v>
      </c>
      <c r="AO104" s="4">
        <v>0</v>
      </c>
      <c r="AP104" s="4">
        <v>0</v>
      </c>
      <c r="AQ104" s="5">
        <v>0</v>
      </c>
      <c r="AR104" s="4">
        <v>0</v>
      </c>
      <c r="AS104" s="4">
        <v>0</v>
      </c>
      <c r="AT104" s="4">
        <v>0</v>
      </c>
      <c r="BB104" s="514">
        <v>10123</v>
      </c>
      <c r="BC104" s="514" t="s">
        <v>235</v>
      </c>
      <c r="BD104" s="514" t="s">
        <v>236</v>
      </c>
      <c r="BE104" s="514" t="s">
        <v>236</v>
      </c>
      <c r="BF104" s="514">
        <v>40.751480000000001</v>
      </c>
      <c r="BG104" s="514">
        <v>-73.990530000000007</v>
      </c>
    </row>
    <row r="105" spans="3:59" ht="15.75" thickBot="1">
      <c r="C105" s="851"/>
      <c r="D105" s="84" t="s">
        <v>331</v>
      </c>
      <c r="E105" s="59">
        <v>11</v>
      </c>
      <c r="F105" s="59">
        <v>1</v>
      </c>
      <c r="G105" s="60" t="s">
        <v>324</v>
      </c>
      <c r="I105" s="154" t="s">
        <v>206</v>
      </c>
      <c r="J105" s="52" t="s">
        <v>225</v>
      </c>
      <c r="K105" s="4">
        <v>0</v>
      </c>
      <c r="L105" s="4">
        <v>0</v>
      </c>
      <c r="M105" s="4">
        <v>0</v>
      </c>
      <c r="N105" s="4">
        <v>0</v>
      </c>
      <c r="O105" s="4">
        <v>0</v>
      </c>
      <c r="P105" s="4">
        <v>0</v>
      </c>
      <c r="Q105" s="4">
        <v>0</v>
      </c>
      <c r="R105" s="4">
        <v>0</v>
      </c>
      <c r="S105" s="4">
        <v>0</v>
      </c>
      <c r="T105" s="4">
        <v>0</v>
      </c>
      <c r="U105" s="4">
        <v>0</v>
      </c>
      <c r="V105" s="4">
        <v>0</v>
      </c>
      <c r="W105" s="4">
        <v>0</v>
      </c>
      <c r="X105" s="4">
        <v>0</v>
      </c>
      <c r="Y105" s="4">
        <v>0</v>
      </c>
      <c r="Z105" s="4">
        <v>3.1E-2</v>
      </c>
      <c r="AA105" s="4">
        <v>0.2</v>
      </c>
      <c r="AB105" s="4">
        <v>-2.7E-2</v>
      </c>
      <c r="AC105" s="4">
        <v>1.7999999999999999E-2</v>
      </c>
      <c r="AD105" s="4">
        <v>0.2</v>
      </c>
      <c r="AE105" s="4">
        <v>-2.7E-2</v>
      </c>
      <c r="AF105" s="4">
        <v>4.2999999999999997E-2</v>
      </c>
      <c r="AG105" s="4">
        <v>0.2</v>
      </c>
      <c r="AH105" s="4">
        <v>-2.4E-2</v>
      </c>
      <c r="AI105" s="4">
        <v>0</v>
      </c>
      <c r="AJ105" s="4">
        <v>0</v>
      </c>
      <c r="AK105" s="4">
        <v>0</v>
      </c>
      <c r="AL105" s="4">
        <v>0</v>
      </c>
      <c r="AM105" s="4">
        <v>0</v>
      </c>
      <c r="AN105" s="4">
        <v>0</v>
      </c>
      <c r="AO105" s="4">
        <v>0</v>
      </c>
      <c r="AP105" s="4">
        <v>0</v>
      </c>
      <c r="AQ105" s="5">
        <v>0</v>
      </c>
      <c r="AR105" s="4">
        <v>0</v>
      </c>
      <c r="AS105" s="4">
        <v>0</v>
      </c>
      <c r="AT105" s="4">
        <v>0</v>
      </c>
      <c r="BB105" s="514">
        <v>10124</v>
      </c>
      <c r="BC105" s="514" t="s">
        <v>235</v>
      </c>
      <c r="BD105" s="514" t="s">
        <v>236</v>
      </c>
      <c r="BE105" s="514" t="s">
        <v>236</v>
      </c>
      <c r="BF105" s="514">
        <v>40.780749999999998</v>
      </c>
      <c r="BG105" s="514">
        <v>-73.977180000000004</v>
      </c>
    </row>
    <row r="106" spans="3:59">
      <c r="C106" s="849" t="s">
        <v>172</v>
      </c>
      <c r="D106" s="83" t="s">
        <v>332</v>
      </c>
      <c r="E106" s="74">
        <v>15</v>
      </c>
      <c r="F106" s="74">
        <v>1</v>
      </c>
      <c r="G106" s="75" t="s">
        <v>333</v>
      </c>
      <c r="I106" s="154" t="s">
        <v>206</v>
      </c>
      <c r="J106" s="52" t="s">
        <v>227</v>
      </c>
      <c r="K106" s="4">
        <v>0</v>
      </c>
      <c r="L106" s="4">
        <v>0</v>
      </c>
      <c r="M106" s="4">
        <v>0</v>
      </c>
      <c r="N106" s="4">
        <v>0</v>
      </c>
      <c r="O106" s="4">
        <v>0</v>
      </c>
      <c r="P106" s="4">
        <v>0</v>
      </c>
      <c r="Q106" s="4">
        <v>0</v>
      </c>
      <c r="R106" s="4">
        <v>0</v>
      </c>
      <c r="S106" s="4">
        <v>0</v>
      </c>
      <c r="T106" s="4">
        <v>0</v>
      </c>
      <c r="U106" s="4">
        <v>0</v>
      </c>
      <c r="V106" s="4">
        <v>0</v>
      </c>
      <c r="W106" s="4">
        <v>0</v>
      </c>
      <c r="X106" s="4">
        <v>0</v>
      </c>
      <c r="Y106" s="4">
        <v>0</v>
      </c>
      <c r="Z106" s="4">
        <v>3.2000000000000001E-2</v>
      </c>
      <c r="AA106" s="4">
        <v>0.2</v>
      </c>
      <c r="AB106" s="4">
        <v>-2.7E-2</v>
      </c>
      <c r="AC106" s="4">
        <v>1.4999999999999999E-2</v>
      </c>
      <c r="AD106" s="4">
        <v>0.2</v>
      </c>
      <c r="AE106" s="4">
        <v>-2.8000000000000001E-2</v>
      </c>
      <c r="AF106" s="4">
        <v>4.3999999999999997E-2</v>
      </c>
      <c r="AG106" s="4">
        <v>0.2</v>
      </c>
      <c r="AH106" s="4">
        <v>-2.3E-2</v>
      </c>
      <c r="AI106" s="4">
        <v>0</v>
      </c>
      <c r="AJ106" s="4">
        <v>0</v>
      </c>
      <c r="AK106" s="4">
        <v>0</v>
      </c>
      <c r="AL106" s="4">
        <v>0</v>
      </c>
      <c r="AM106" s="4">
        <v>0</v>
      </c>
      <c r="AN106" s="4">
        <v>0</v>
      </c>
      <c r="AO106" s="4">
        <v>0</v>
      </c>
      <c r="AP106" s="4">
        <v>0</v>
      </c>
      <c r="AQ106" s="5">
        <v>0</v>
      </c>
      <c r="AR106" s="4">
        <v>0</v>
      </c>
      <c r="AS106" s="4">
        <v>0</v>
      </c>
      <c r="AT106" s="4">
        <v>0</v>
      </c>
      <c r="BB106" s="514">
        <v>10125</v>
      </c>
      <c r="BC106" s="514" t="s">
        <v>235</v>
      </c>
      <c r="BD106" s="514" t="s">
        <v>236</v>
      </c>
      <c r="BE106" s="514" t="s">
        <v>236</v>
      </c>
      <c r="BF106" s="514">
        <v>40.780749999999998</v>
      </c>
      <c r="BG106" s="514">
        <v>-73.977180000000004</v>
      </c>
    </row>
    <row r="107" spans="3:59">
      <c r="C107" s="850"/>
      <c r="D107" s="83" t="s">
        <v>334</v>
      </c>
      <c r="E107" s="74">
        <v>15</v>
      </c>
      <c r="F107" s="74">
        <v>1</v>
      </c>
      <c r="G107" s="75" t="s">
        <v>333</v>
      </c>
      <c r="I107" s="154" t="s">
        <v>206</v>
      </c>
      <c r="J107" s="52" t="s">
        <v>230</v>
      </c>
      <c r="K107" s="4">
        <v>0</v>
      </c>
      <c r="L107" s="4">
        <v>0</v>
      </c>
      <c r="M107" s="4">
        <v>0</v>
      </c>
      <c r="N107" s="4">
        <v>0</v>
      </c>
      <c r="O107" s="4">
        <v>0</v>
      </c>
      <c r="P107" s="4">
        <v>0</v>
      </c>
      <c r="Q107" s="4">
        <v>0</v>
      </c>
      <c r="R107" s="4">
        <v>0</v>
      </c>
      <c r="S107" s="4">
        <v>0</v>
      </c>
      <c r="T107" s="4">
        <v>0</v>
      </c>
      <c r="U107" s="4">
        <v>0</v>
      </c>
      <c r="V107" s="4">
        <v>0</v>
      </c>
      <c r="W107" s="4">
        <v>0</v>
      </c>
      <c r="X107" s="4">
        <v>0</v>
      </c>
      <c r="Y107" s="4">
        <v>0</v>
      </c>
      <c r="Z107" s="4">
        <v>0.03</v>
      </c>
      <c r="AA107" s="4">
        <v>0.2</v>
      </c>
      <c r="AB107" s="4">
        <v>-2.5999999999999999E-2</v>
      </c>
      <c r="AC107" s="4">
        <v>1.7000000000000001E-2</v>
      </c>
      <c r="AD107" s="4">
        <v>0.2</v>
      </c>
      <c r="AE107" s="4">
        <v>-2.8000000000000001E-2</v>
      </c>
      <c r="AF107" s="4">
        <v>4.4999999999999998E-2</v>
      </c>
      <c r="AG107" s="4">
        <v>0.2</v>
      </c>
      <c r="AH107" s="4">
        <v>-2.1999999999999999E-2</v>
      </c>
      <c r="AI107" s="4">
        <v>0</v>
      </c>
      <c r="AJ107" s="4">
        <v>0</v>
      </c>
      <c r="AK107" s="4">
        <v>0</v>
      </c>
      <c r="AL107" s="4">
        <v>0</v>
      </c>
      <c r="AM107" s="4">
        <v>0</v>
      </c>
      <c r="AN107" s="4">
        <v>0</v>
      </c>
      <c r="AO107" s="4">
        <v>0</v>
      </c>
      <c r="AP107" s="4">
        <v>0</v>
      </c>
      <c r="AQ107" s="5">
        <v>0</v>
      </c>
      <c r="AR107" s="4">
        <v>0</v>
      </c>
      <c r="AS107" s="4">
        <v>0</v>
      </c>
      <c r="AT107" s="4">
        <v>0</v>
      </c>
      <c r="BB107" s="514">
        <v>10126</v>
      </c>
      <c r="BC107" s="514" t="s">
        <v>235</v>
      </c>
      <c r="BD107" s="514" t="s">
        <v>236</v>
      </c>
      <c r="BE107" s="514" t="s">
        <v>236</v>
      </c>
      <c r="BF107" s="514">
        <v>40.780749999999998</v>
      </c>
      <c r="BG107" s="514">
        <v>-73.977180000000004</v>
      </c>
    </row>
    <row r="108" spans="3:59">
      <c r="C108" s="850"/>
      <c r="D108" s="79" t="s">
        <v>335</v>
      </c>
      <c r="E108" s="6">
        <v>10</v>
      </c>
      <c r="F108" s="6">
        <v>1</v>
      </c>
      <c r="G108" s="58" t="s">
        <v>333</v>
      </c>
      <c r="I108" s="154" t="s">
        <v>206</v>
      </c>
      <c r="J108" s="52" t="s">
        <v>233</v>
      </c>
      <c r="K108" s="4">
        <v>0</v>
      </c>
      <c r="L108" s="4">
        <v>0</v>
      </c>
      <c r="M108" s="4">
        <v>0</v>
      </c>
      <c r="N108" s="4">
        <v>0</v>
      </c>
      <c r="O108" s="4">
        <v>0</v>
      </c>
      <c r="P108" s="4">
        <v>0</v>
      </c>
      <c r="Q108" s="4">
        <v>0</v>
      </c>
      <c r="R108" s="4">
        <v>0</v>
      </c>
      <c r="S108" s="4">
        <v>0</v>
      </c>
      <c r="T108" s="4">
        <v>0</v>
      </c>
      <c r="U108" s="4">
        <v>0</v>
      </c>
      <c r="V108" s="4">
        <v>0</v>
      </c>
      <c r="W108" s="4">
        <v>0</v>
      </c>
      <c r="X108" s="4">
        <v>0</v>
      </c>
      <c r="Y108" s="4">
        <v>0</v>
      </c>
      <c r="Z108" s="4">
        <v>2.9000000000000001E-2</v>
      </c>
      <c r="AA108" s="4">
        <v>0.2</v>
      </c>
      <c r="AB108" s="4">
        <v>-2.8000000000000001E-2</v>
      </c>
      <c r="AC108" s="4">
        <v>1.6E-2</v>
      </c>
      <c r="AD108" s="4">
        <v>0.2</v>
      </c>
      <c r="AE108" s="4">
        <v>-2.9000000000000001E-2</v>
      </c>
      <c r="AF108" s="4">
        <v>3.5999999999999997E-2</v>
      </c>
      <c r="AG108" s="4">
        <v>0.2</v>
      </c>
      <c r="AH108" s="4">
        <v>-2.5999999999999999E-2</v>
      </c>
      <c r="AI108" s="4">
        <v>0</v>
      </c>
      <c r="AJ108" s="4">
        <v>0</v>
      </c>
      <c r="AK108" s="4">
        <v>0</v>
      </c>
      <c r="AL108" s="4">
        <v>0</v>
      </c>
      <c r="AM108" s="4">
        <v>0</v>
      </c>
      <c r="AN108" s="4">
        <v>0</v>
      </c>
      <c r="AO108" s="4">
        <v>0</v>
      </c>
      <c r="AP108" s="4">
        <v>0</v>
      </c>
      <c r="AQ108" s="5">
        <v>0</v>
      </c>
      <c r="AR108" s="4">
        <v>0</v>
      </c>
      <c r="AS108" s="4">
        <v>0</v>
      </c>
      <c r="AT108" s="4">
        <v>0</v>
      </c>
      <c r="BB108" s="514">
        <v>10128</v>
      </c>
      <c r="BC108" s="514" t="s">
        <v>235</v>
      </c>
      <c r="BD108" s="514" t="s">
        <v>236</v>
      </c>
      <c r="BE108" s="514" t="s">
        <v>236</v>
      </c>
      <c r="BF108" s="514">
        <v>40.781889999999997</v>
      </c>
      <c r="BG108" s="514">
        <v>-73.950389999999999</v>
      </c>
    </row>
    <row r="109" spans="3:59" ht="15.75" thickBot="1">
      <c r="C109" s="851"/>
      <c r="D109" s="84" t="s">
        <v>173</v>
      </c>
      <c r="E109" s="59" t="s">
        <v>123</v>
      </c>
      <c r="F109" s="59">
        <v>2</v>
      </c>
      <c r="G109" s="60" t="s">
        <v>333</v>
      </c>
      <c r="I109" s="154" t="s">
        <v>206</v>
      </c>
      <c r="J109" s="52" t="s">
        <v>236</v>
      </c>
      <c r="K109" s="4">
        <v>0</v>
      </c>
      <c r="L109" s="4">
        <v>0</v>
      </c>
      <c r="M109" s="4">
        <v>0</v>
      </c>
      <c r="N109" s="4">
        <v>0</v>
      </c>
      <c r="O109" s="4">
        <v>0</v>
      </c>
      <c r="P109" s="4">
        <v>0</v>
      </c>
      <c r="Q109" s="4">
        <v>0</v>
      </c>
      <c r="R109" s="4">
        <v>0</v>
      </c>
      <c r="S109" s="4">
        <v>0</v>
      </c>
      <c r="T109" s="4">
        <v>0</v>
      </c>
      <c r="U109" s="4">
        <v>0</v>
      </c>
      <c r="V109" s="4">
        <v>0</v>
      </c>
      <c r="W109" s="4">
        <v>0</v>
      </c>
      <c r="X109" s="4">
        <v>0</v>
      </c>
      <c r="Y109" s="4">
        <v>0</v>
      </c>
      <c r="Z109" s="4">
        <v>3.6999999999999998E-2</v>
      </c>
      <c r="AA109" s="4">
        <v>0.2</v>
      </c>
      <c r="AB109" s="4">
        <v>-2.3E-2</v>
      </c>
      <c r="AC109" s="4">
        <v>2.3E-2</v>
      </c>
      <c r="AD109" s="4">
        <v>0.2</v>
      </c>
      <c r="AE109" s="4">
        <v>-2.4E-2</v>
      </c>
      <c r="AF109" s="4">
        <v>5.7000000000000002E-2</v>
      </c>
      <c r="AG109" s="4">
        <v>0.2</v>
      </c>
      <c r="AH109" s="4">
        <v>-1.7000000000000001E-2</v>
      </c>
      <c r="AI109" s="4">
        <v>0</v>
      </c>
      <c r="AJ109" s="4">
        <v>0</v>
      </c>
      <c r="AK109" s="4">
        <v>0</v>
      </c>
      <c r="AL109" s="4">
        <v>0</v>
      </c>
      <c r="AM109" s="4">
        <v>0</v>
      </c>
      <c r="AN109" s="4">
        <v>0</v>
      </c>
      <c r="AO109" s="4">
        <v>0</v>
      </c>
      <c r="AP109" s="4">
        <v>0</v>
      </c>
      <c r="AQ109" s="5">
        <v>0</v>
      </c>
      <c r="AR109" s="4">
        <v>0</v>
      </c>
      <c r="AS109" s="4">
        <v>0</v>
      </c>
      <c r="AT109" s="4">
        <v>0</v>
      </c>
      <c r="BB109" s="514">
        <v>10129</v>
      </c>
      <c r="BC109" s="514" t="s">
        <v>235</v>
      </c>
      <c r="BD109" s="514" t="s">
        <v>236</v>
      </c>
      <c r="BE109" s="514" t="s">
        <v>236</v>
      </c>
      <c r="BF109" s="514">
        <v>40.780749999999998</v>
      </c>
      <c r="BG109" s="514">
        <v>-73.977180000000004</v>
      </c>
    </row>
    <row r="110" spans="3:59">
      <c r="C110" s="849" t="s">
        <v>336</v>
      </c>
      <c r="D110" s="781" t="s">
        <v>337</v>
      </c>
      <c r="E110" s="782">
        <v>25</v>
      </c>
      <c r="F110" s="782">
        <v>1</v>
      </c>
      <c r="G110" s="783" t="s">
        <v>278</v>
      </c>
      <c r="I110" s="154" t="s">
        <v>206</v>
      </c>
      <c r="J110" s="52" t="s">
        <v>240</v>
      </c>
      <c r="K110" s="4">
        <v>0</v>
      </c>
      <c r="L110" s="4">
        <v>0</v>
      </c>
      <c r="M110" s="4">
        <v>0</v>
      </c>
      <c r="N110" s="4">
        <v>0</v>
      </c>
      <c r="O110" s="4">
        <v>0</v>
      </c>
      <c r="P110" s="4">
        <v>0</v>
      </c>
      <c r="Q110" s="4">
        <v>0</v>
      </c>
      <c r="R110" s="4">
        <v>0</v>
      </c>
      <c r="S110" s="4">
        <v>0</v>
      </c>
      <c r="T110" s="4">
        <v>0</v>
      </c>
      <c r="U110" s="4">
        <v>0</v>
      </c>
      <c r="V110" s="4">
        <v>0</v>
      </c>
      <c r="W110" s="4">
        <v>0</v>
      </c>
      <c r="X110" s="4">
        <v>0</v>
      </c>
      <c r="Y110" s="4">
        <v>0</v>
      </c>
      <c r="Z110" s="4">
        <v>3.3000000000000002E-2</v>
      </c>
      <c r="AA110" s="4">
        <v>0.2</v>
      </c>
      <c r="AB110" s="4">
        <v>-2.5000000000000001E-2</v>
      </c>
      <c r="AC110" s="4">
        <v>1.7999999999999999E-2</v>
      </c>
      <c r="AD110" s="4">
        <v>0.2</v>
      </c>
      <c r="AE110" s="4">
        <v>-2.5000000000000001E-2</v>
      </c>
      <c r="AF110" s="4">
        <v>5.6000000000000001E-2</v>
      </c>
      <c r="AG110" s="4">
        <v>0.2</v>
      </c>
      <c r="AH110" s="4">
        <v>-1.9E-2</v>
      </c>
      <c r="AI110" s="4">
        <v>0</v>
      </c>
      <c r="AJ110" s="4">
        <v>0</v>
      </c>
      <c r="AK110" s="4">
        <v>0</v>
      </c>
      <c r="AL110" s="4">
        <v>0</v>
      </c>
      <c r="AM110" s="4">
        <v>0</v>
      </c>
      <c r="AN110" s="4">
        <v>0</v>
      </c>
      <c r="AO110" s="4">
        <v>0</v>
      </c>
      <c r="AP110" s="4">
        <v>0</v>
      </c>
      <c r="AQ110" s="5">
        <v>0</v>
      </c>
      <c r="AR110" s="4">
        <v>0</v>
      </c>
      <c r="AS110" s="4">
        <v>0</v>
      </c>
      <c r="AT110" s="4">
        <v>0</v>
      </c>
      <c r="BB110" s="514">
        <v>10130</v>
      </c>
      <c r="BC110" s="514" t="s">
        <v>235</v>
      </c>
      <c r="BD110" s="514" t="s">
        <v>236</v>
      </c>
      <c r="BE110" s="514" t="s">
        <v>236</v>
      </c>
      <c r="BF110" s="514">
        <v>40.780749999999998</v>
      </c>
      <c r="BG110" s="514">
        <v>-73.977180000000004</v>
      </c>
    </row>
    <row r="111" spans="3:59">
      <c r="C111" s="850"/>
      <c r="D111" s="83" t="s">
        <v>338</v>
      </c>
      <c r="E111" s="74">
        <v>15</v>
      </c>
      <c r="F111" s="74">
        <v>1</v>
      </c>
      <c r="G111" s="58" t="s">
        <v>339</v>
      </c>
      <c r="I111" s="154" t="s">
        <v>206</v>
      </c>
      <c r="J111" s="52" t="s">
        <v>238</v>
      </c>
      <c r="K111" s="4">
        <v>0</v>
      </c>
      <c r="L111" s="4">
        <v>0</v>
      </c>
      <c r="M111" s="4">
        <v>0</v>
      </c>
      <c r="N111" s="4">
        <v>0</v>
      </c>
      <c r="O111" s="4">
        <v>0</v>
      </c>
      <c r="P111" s="4">
        <v>0</v>
      </c>
      <c r="Q111" s="4">
        <v>0</v>
      </c>
      <c r="R111" s="4">
        <v>0</v>
      </c>
      <c r="S111" s="4">
        <v>0</v>
      </c>
      <c r="T111" s="4">
        <v>0</v>
      </c>
      <c r="U111" s="4">
        <v>0</v>
      </c>
      <c r="V111" s="4">
        <v>0</v>
      </c>
      <c r="W111" s="4">
        <v>0</v>
      </c>
      <c r="X111" s="4">
        <v>0</v>
      </c>
      <c r="Y111" s="4">
        <v>0</v>
      </c>
      <c r="Z111" s="4">
        <v>3.2000000000000001E-2</v>
      </c>
      <c r="AA111" s="4">
        <v>0.2</v>
      </c>
      <c r="AB111" s="4">
        <v>-2.7E-2</v>
      </c>
      <c r="AC111" s="4">
        <v>1.7000000000000001E-2</v>
      </c>
      <c r="AD111" s="4">
        <v>0.2</v>
      </c>
      <c r="AE111" s="4">
        <v>-2.9000000000000001E-2</v>
      </c>
      <c r="AF111" s="4">
        <v>4.3999999999999997E-2</v>
      </c>
      <c r="AG111" s="4">
        <v>0.2</v>
      </c>
      <c r="AH111" s="4">
        <v>-2.4E-2</v>
      </c>
      <c r="AI111" s="4">
        <v>0</v>
      </c>
      <c r="AJ111" s="4">
        <v>0</v>
      </c>
      <c r="AK111" s="4">
        <v>0</v>
      </c>
      <c r="AL111" s="4">
        <v>0</v>
      </c>
      <c r="AM111" s="4">
        <v>0</v>
      </c>
      <c r="AN111" s="4">
        <v>0</v>
      </c>
      <c r="AO111" s="4">
        <v>0</v>
      </c>
      <c r="AP111" s="4">
        <v>0</v>
      </c>
      <c r="AQ111" s="5">
        <v>0</v>
      </c>
      <c r="AR111" s="4">
        <v>0</v>
      </c>
      <c r="AS111" s="4">
        <v>0</v>
      </c>
      <c r="AT111" s="4">
        <v>0</v>
      </c>
      <c r="BB111" s="514">
        <v>10131</v>
      </c>
      <c r="BC111" s="514" t="s">
        <v>235</v>
      </c>
      <c r="BD111" s="514" t="s">
        <v>236</v>
      </c>
      <c r="BE111" s="514" t="s">
        <v>236</v>
      </c>
      <c r="BF111" s="514">
        <v>40.780749999999998</v>
      </c>
      <c r="BG111" s="514">
        <v>-73.977180000000004</v>
      </c>
    </row>
    <row r="112" spans="3:59">
      <c r="C112" s="850"/>
      <c r="D112" s="83" t="s">
        <v>173</v>
      </c>
      <c r="E112" s="74" t="s">
        <v>123</v>
      </c>
      <c r="F112" s="74">
        <v>2</v>
      </c>
      <c r="G112" s="70" t="s">
        <v>278</v>
      </c>
      <c r="I112" s="154" t="s">
        <v>207</v>
      </c>
      <c r="J112" s="52" t="s">
        <v>225</v>
      </c>
      <c r="K112" s="4">
        <v>7.0000000000000007E-2</v>
      </c>
      <c r="L112" s="4">
        <v>0.2</v>
      </c>
      <c r="M112" s="4">
        <v>-2.5999999999999999E-2</v>
      </c>
      <c r="N112" s="4">
        <v>-0.21299999999999999</v>
      </c>
      <c r="O112" s="4">
        <v>0.2</v>
      </c>
      <c r="P112" s="4">
        <v>0</v>
      </c>
      <c r="Q112" s="4">
        <v>-0.45600000000000002</v>
      </c>
      <c r="R112" s="4">
        <v>0.2</v>
      </c>
      <c r="S112" s="4">
        <v>0</v>
      </c>
      <c r="T112" s="4">
        <v>-0.53900000000000003</v>
      </c>
      <c r="U112" s="4">
        <v>0</v>
      </c>
      <c r="V112" s="4">
        <v>0</v>
      </c>
      <c r="W112" s="4">
        <v>0</v>
      </c>
      <c r="X112" s="4">
        <v>0</v>
      </c>
      <c r="Y112" s="4">
        <v>-2.5999999999999999E-2</v>
      </c>
      <c r="Z112" s="4">
        <v>0</v>
      </c>
      <c r="AA112" s="4">
        <v>0</v>
      </c>
      <c r="AB112" s="4">
        <v>0</v>
      </c>
      <c r="AC112" s="4">
        <v>0</v>
      </c>
      <c r="AD112" s="4">
        <v>0</v>
      </c>
      <c r="AE112" s="4">
        <v>0</v>
      </c>
      <c r="AF112" s="4">
        <v>0</v>
      </c>
      <c r="AG112" s="4">
        <v>0</v>
      </c>
      <c r="AH112" s="4">
        <v>0</v>
      </c>
      <c r="AI112" s="4">
        <v>0</v>
      </c>
      <c r="AJ112" s="4">
        <v>0</v>
      </c>
      <c r="AK112" s="5">
        <v>0</v>
      </c>
      <c r="AL112" s="4">
        <v>0</v>
      </c>
      <c r="AM112" s="4">
        <v>0</v>
      </c>
      <c r="AN112" s="4">
        <v>0</v>
      </c>
      <c r="AO112" s="4">
        <v>0</v>
      </c>
      <c r="AP112" s="4">
        <v>0</v>
      </c>
      <c r="AQ112" s="5">
        <v>0</v>
      </c>
      <c r="AR112" s="4">
        <v>0</v>
      </c>
      <c r="AS112" s="4">
        <v>0</v>
      </c>
      <c r="AT112" s="4">
        <v>0</v>
      </c>
      <c r="BB112" s="514">
        <v>10132</v>
      </c>
      <c r="BC112" s="514" t="s">
        <v>235</v>
      </c>
      <c r="BD112" s="514" t="s">
        <v>236</v>
      </c>
      <c r="BE112" s="514" t="s">
        <v>236</v>
      </c>
      <c r="BF112" s="514">
        <v>40.780749999999998</v>
      </c>
      <c r="BG112" s="514">
        <v>-73.977180000000004</v>
      </c>
    </row>
    <row r="113" spans="3:59">
      <c r="C113" s="850"/>
      <c r="D113" s="83" t="s">
        <v>174</v>
      </c>
      <c r="E113" s="74" t="s">
        <v>123</v>
      </c>
      <c r="F113" s="74">
        <v>2</v>
      </c>
      <c r="G113" s="70" t="s">
        <v>278</v>
      </c>
      <c r="I113" s="154" t="s">
        <v>207</v>
      </c>
      <c r="J113" s="52" t="s">
        <v>227</v>
      </c>
      <c r="K113" s="4">
        <v>0.06</v>
      </c>
      <c r="L113" s="4">
        <v>0.2</v>
      </c>
      <c r="M113" s="4">
        <v>-2.8000000000000001E-2</v>
      </c>
      <c r="N113" s="4">
        <v>-0.27700000000000002</v>
      </c>
      <c r="O113" s="4">
        <v>0.2</v>
      </c>
      <c r="P113" s="4">
        <v>0</v>
      </c>
      <c r="Q113" s="4">
        <v>-0.50700000000000001</v>
      </c>
      <c r="R113" s="4">
        <v>0.2</v>
      </c>
      <c r="S113" s="4">
        <v>0</v>
      </c>
      <c r="T113" s="4">
        <v>-0.58199999999999996</v>
      </c>
      <c r="U113" s="4">
        <v>0</v>
      </c>
      <c r="V113" s="4">
        <v>0</v>
      </c>
      <c r="W113" s="4">
        <v>0</v>
      </c>
      <c r="X113" s="4">
        <v>0</v>
      </c>
      <c r="Y113" s="4">
        <v>-2.8000000000000001E-2</v>
      </c>
      <c r="Z113" s="4">
        <v>0</v>
      </c>
      <c r="AA113" s="4">
        <v>0</v>
      </c>
      <c r="AB113" s="4">
        <v>0</v>
      </c>
      <c r="AC113" s="4">
        <v>0</v>
      </c>
      <c r="AD113" s="4">
        <v>0</v>
      </c>
      <c r="AE113" s="4">
        <v>0</v>
      </c>
      <c r="AF113" s="4">
        <v>0</v>
      </c>
      <c r="AG113" s="4">
        <v>0</v>
      </c>
      <c r="AH113" s="4">
        <v>0</v>
      </c>
      <c r="AI113" s="4">
        <v>0</v>
      </c>
      <c r="AJ113" s="4">
        <v>0</v>
      </c>
      <c r="AK113" s="5">
        <v>0</v>
      </c>
      <c r="AL113" s="4">
        <v>0</v>
      </c>
      <c r="AM113" s="4">
        <v>0</v>
      </c>
      <c r="AN113" s="4">
        <v>0</v>
      </c>
      <c r="AO113" s="4">
        <v>0</v>
      </c>
      <c r="AP113" s="4">
        <v>0</v>
      </c>
      <c r="AQ113" s="5">
        <v>0</v>
      </c>
      <c r="AR113" s="4">
        <v>0</v>
      </c>
      <c r="AS113" s="4">
        <v>0</v>
      </c>
      <c r="AT113" s="4">
        <v>0</v>
      </c>
      <c r="BB113" s="514">
        <v>10133</v>
      </c>
      <c r="BC113" s="514" t="s">
        <v>235</v>
      </c>
      <c r="BD113" s="514" t="s">
        <v>236</v>
      </c>
      <c r="BE113" s="514" t="s">
        <v>236</v>
      </c>
      <c r="BF113" s="514">
        <v>40.780749999999998</v>
      </c>
      <c r="BG113" s="514">
        <v>-73.977180000000004</v>
      </c>
    </row>
    <row r="114" spans="3:59">
      <c r="C114" s="850"/>
      <c r="D114" s="83" t="s">
        <v>340</v>
      </c>
      <c r="E114" s="74">
        <v>10</v>
      </c>
      <c r="F114" s="74">
        <v>1</v>
      </c>
      <c r="G114" s="70" t="s">
        <v>278</v>
      </c>
      <c r="I114" s="154" t="s">
        <v>207</v>
      </c>
      <c r="J114" s="52" t="s">
        <v>230</v>
      </c>
      <c r="K114" s="4">
        <v>0.06</v>
      </c>
      <c r="L114" s="4">
        <v>0.2</v>
      </c>
      <c r="M114" s="4">
        <v>-2.8000000000000001E-2</v>
      </c>
      <c r="N114" s="4">
        <v>-0.23599999999999999</v>
      </c>
      <c r="O114" s="4">
        <v>0.2</v>
      </c>
      <c r="P114" s="4">
        <v>0</v>
      </c>
      <c r="Q114" s="4">
        <v>-0.47399999999999998</v>
      </c>
      <c r="R114" s="4">
        <v>0.2</v>
      </c>
      <c r="S114" s="4">
        <v>0</v>
      </c>
      <c r="T114" s="4">
        <v>-0.55000000000000004</v>
      </c>
      <c r="U114" s="4">
        <v>0</v>
      </c>
      <c r="V114" s="4">
        <v>0</v>
      </c>
      <c r="W114" s="4">
        <v>0</v>
      </c>
      <c r="X114" s="4">
        <v>0</v>
      </c>
      <c r="Y114" s="4">
        <v>-2.7E-2</v>
      </c>
      <c r="Z114" s="4">
        <v>0</v>
      </c>
      <c r="AA114" s="4">
        <v>0</v>
      </c>
      <c r="AB114" s="4">
        <v>0</v>
      </c>
      <c r="AC114" s="4">
        <v>0</v>
      </c>
      <c r="AD114" s="4">
        <v>0</v>
      </c>
      <c r="AE114" s="4">
        <v>0</v>
      </c>
      <c r="AF114" s="4">
        <v>0</v>
      </c>
      <c r="AG114" s="4">
        <v>0</v>
      </c>
      <c r="AH114" s="4">
        <v>0</v>
      </c>
      <c r="AI114" s="4">
        <v>0</v>
      </c>
      <c r="AJ114" s="4">
        <v>0</v>
      </c>
      <c r="AK114" s="5">
        <v>0</v>
      </c>
      <c r="AL114" s="4">
        <v>0</v>
      </c>
      <c r="AM114" s="4">
        <v>0</v>
      </c>
      <c r="AN114" s="4">
        <v>0</v>
      </c>
      <c r="AO114" s="4">
        <v>0</v>
      </c>
      <c r="AP114" s="4">
        <v>0</v>
      </c>
      <c r="AQ114" s="5">
        <v>0</v>
      </c>
      <c r="AR114" s="4">
        <v>0</v>
      </c>
      <c r="AS114" s="4">
        <v>0</v>
      </c>
      <c r="AT114" s="4">
        <v>0</v>
      </c>
      <c r="BB114" s="514">
        <v>10138</v>
      </c>
      <c r="BC114" s="514" t="s">
        <v>235</v>
      </c>
      <c r="BD114" s="514" t="s">
        <v>236</v>
      </c>
      <c r="BE114" s="514" t="s">
        <v>236</v>
      </c>
      <c r="BF114" s="514">
        <v>40.780749999999998</v>
      </c>
      <c r="BG114" s="514">
        <v>-73.977180000000004</v>
      </c>
    </row>
    <row r="115" spans="3:59" ht="30">
      <c r="C115" s="850"/>
      <c r="D115" s="79" t="s">
        <v>264</v>
      </c>
      <c r="E115" s="6">
        <v>15</v>
      </c>
      <c r="F115" s="6">
        <v>1</v>
      </c>
      <c r="G115" s="70" t="s">
        <v>278</v>
      </c>
      <c r="I115" s="154" t="s">
        <v>207</v>
      </c>
      <c r="J115" s="52" t="s">
        <v>233</v>
      </c>
      <c r="K115" s="4">
        <v>0.06</v>
      </c>
      <c r="L115" s="4">
        <v>0.2</v>
      </c>
      <c r="M115" s="4">
        <v>-2.8000000000000001E-2</v>
      </c>
      <c r="N115" s="4">
        <v>-0.28599999999999998</v>
      </c>
      <c r="O115" s="4">
        <v>0.2</v>
      </c>
      <c r="P115" s="4">
        <v>0</v>
      </c>
      <c r="Q115" s="4">
        <v>-0.49</v>
      </c>
      <c r="R115" s="4">
        <v>0.2</v>
      </c>
      <c r="S115" s="4">
        <v>0</v>
      </c>
      <c r="T115" s="4">
        <v>-0.56799999999999995</v>
      </c>
      <c r="U115" s="4">
        <v>0</v>
      </c>
      <c r="V115" s="4">
        <v>0</v>
      </c>
      <c r="W115" s="4">
        <v>0</v>
      </c>
      <c r="X115" s="4">
        <v>0</v>
      </c>
      <c r="Y115" s="4">
        <v>-2.7E-2</v>
      </c>
      <c r="Z115" s="4">
        <v>0</v>
      </c>
      <c r="AA115" s="4">
        <v>0</v>
      </c>
      <c r="AB115" s="4">
        <v>0</v>
      </c>
      <c r="AC115" s="4">
        <v>0</v>
      </c>
      <c r="AD115" s="4">
        <v>0</v>
      </c>
      <c r="AE115" s="4">
        <v>0</v>
      </c>
      <c r="AF115" s="4">
        <v>0</v>
      </c>
      <c r="AG115" s="4">
        <v>0</v>
      </c>
      <c r="AH115" s="4">
        <v>0</v>
      </c>
      <c r="AI115" s="4">
        <v>0</v>
      </c>
      <c r="AJ115" s="4">
        <v>0</v>
      </c>
      <c r="AK115" s="5">
        <v>0</v>
      </c>
      <c r="AL115" s="4">
        <v>0</v>
      </c>
      <c r="AM115" s="4">
        <v>0</v>
      </c>
      <c r="AN115" s="4">
        <v>0</v>
      </c>
      <c r="AO115" s="4">
        <v>0</v>
      </c>
      <c r="AP115" s="4">
        <v>0</v>
      </c>
      <c r="AQ115" s="5">
        <v>0</v>
      </c>
      <c r="AR115" s="4">
        <v>0</v>
      </c>
      <c r="AS115" s="4">
        <v>0</v>
      </c>
      <c r="AT115" s="4">
        <v>0</v>
      </c>
      <c r="BB115" s="514">
        <v>10149</v>
      </c>
      <c r="BC115" s="514" t="s">
        <v>235</v>
      </c>
      <c r="BD115" s="514" t="s">
        <v>236</v>
      </c>
      <c r="BE115" s="514" t="s">
        <v>236</v>
      </c>
      <c r="BF115" s="514">
        <v>40.780749999999998</v>
      </c>
      <c r="BG115" s="514">
        <v>-73.977180000000004</v>
      </c>
    </row>
    <row r="116" spans="3:59">
      <c r="C116" s="850"/>
      <c r="D116" s="79" t="s">
        <v>265</v>
      </c>
      <c r="E116" s="6">
        <v>11</v>
      </c>
      <c r="F116" s="6">
        <v>1</v>
      </c>
      <c r="G116" s="70" t="s">
        <v>278</v>
      </c>
      <c r="I116" s="154" t="s">
        <v>207</v>
      </c>
      <c r="J116" s="52" t="s">
        <v>236</v>
      </c>
      <c r="K116" s="4">
        <v>0.1</v>
      </c>
      <c r="L116" s="4">
        <v>0.2</v>
      </c>
      <c r="M116" s="4">
        <v>-2.1000000000000001E-2</v>
      </c>
      <c r="N116" s="4">
        <v>-8.3000000000000004E-2</v>
      </c>
      <c r="O116" s="4">
        <v>0.2</v>
      </c>
      <c r="P116" s="4">
        <v>0</v>
      </c>
      <c r="Q116" s="4">
        <v>-0.313</v>
      </c>
      <c r="R116" s="4">
        <v>0.2</v>
      </c>
      <c r="S116" s="4">
        <v>0</v>
      </c>
      <c r="T116" s="4">
        <v>-0.41499999999999998</v>
      </c>
      <c r="U116" s="4">
        <v>0</v>
      </c>
      <c r="V116" s="4">
        <v>0</v>
      </c>
      <c r="W116" s="4">
        <v>0</v>
      </c>
      <c r="X116" s="4">
        <v>0</v>
      </c>
      <c r="Y116" s="4">
        <v>-0.02</v>
      </c>
      <c r="Z116" s="4">
        <v>0</v>
      </c>
      <c r="AA116" s="4">
        <v>0</v>
      </c>
      <c r="AB116" s="4">
        <v>0</v>
      </c>
      <c r="AC116" s="4">
        <v>0</v>
      </c>
      <c r="AD116" s="4">
        <v>0</v>
      </c>
      <c r="AE116" s="4">
        <v>0</v>
      </c>
      <c r="AF116" s="4">
        <v>0</v>
      </c>
      <c r="AG116" s="4">
        <v>0</v>
      </c>
      <c r="AH116" s="4">
        <v>0</v>
      </c>
      <c r="AI116" s="4">
        <v>0</v>
      </c>
      <c r="AJ116" s="4">
        <v>0</v>
      </c>
      <c r="AK116" s="5">
        <v>0</v>
      </c>
      <c r="AL116" s="4">
        <v>0</v>
      </c>
      <c r="AM116" s="4">
        <v>0</v>
      </c>
      <c r="AN116" s="4">
        <v>0</v>
      </c>
      <c r="AO116" s="4">
        <v>0</v>
      </c>
      <c r="AP116" s="4">
        <v>0</v>
      </c>
      <c r="AQ116" s="5">
        <v>0</v>
      </c>
      <c r="AR116" s="4">
        <v>0</v>
      </c>
      <c r="AS116" s="4">
        <v>0</v>
      </c>
      <c r="AT116" s="4">
        <v>0</v>
      </c>
      <c r="BB116" s="514">
        <v>10150</v>
      </c>
      <c r="BC116" s="514" t="s">
        <v>235</v>
      </c>
      <c r="BD116" s="514" t="s">
        <v>236</v>
      </c>
      <c r="BE116" s="514" t="s">
        <v>236</v>
      </c>
      <c r="BF116" s="514">
        <v>40.780749999999998</v>
      </c>
      <c r="BG116" s="514">
        <v>-73.977180000000004</v>
      </c>
    </row>
    <row r="117" spans="3:59">
      <c r="C117" s="850"/>
      <c r="D117" s="79" t="s">
        <v>341</v>
      </c>
      <c r="E117" s="6">
        <v>8</v>
      </c>
      <c r="F117" s="6">
        <v>1</v>
      </c>
      <c r="G117" s="70" t="s">
        <v>278</v>
      </c>
      <c r="I117" s="154" t="s">
        <v>207</v>
      </c>
      <c r="J117" s="52" t="s">
        <v>240</v>
      </c>
      <c r="K117" s="4">
        <v>8.5000000000000006E-2</v>
      </c>
      <c r="L117" s="4">
        <v>0.2</v>
      </c>
      <c r="M117" s="4">
        <v>-2.4E-2</v>
      </c>
      <c r="N117" s="4">
        <v>-0.16500000000000001</v>
      </c>
      <c r="O117" s="4">
        <v>0.2</v>
      </c>
      <c r="P117" s="4">
        <v>0</v>
      </c>
      <c r="Q117" s="4">
        <v>-0.39900000000000002</v>
      </c>
      <c r="R117" s="4">
        <v>0.2</v>
      </c>
      <c r="S117" s="4">
        <v>0</v>
      </c>
      <c r="T117" s="4">
        <v>-0.49099999999999999</v>
      </c>
      <c r="U117" s="4">
        <v>0</v>
      </c>
      <c r="V117" s="4">
        <v>0</v>
      </c>
      <c r="W117" s="4">
        <v>0</v>
      </c>
      <c r="X117" s="4">
        <v>0</v>
      </c>
      <c r="Y117" s="4">
        <v>-2.4E-2</v>
      </c>
      <c r="Z117" s="4">
        <v>0</v>
      </c>
      <c r="AA117" s="4">
        <v>0</v>
      </c>
      <c r="AB117" s="4">
        <v>0</v>
      </c>
      <c r="AC117" s="4">
        <v>0</v>
      </c>
      <c r="AD117" s="4">
        <v>0</v>
      </c>
      <c r="AE117" s="4">
        <v>0</v>
      </c>
      <c r="AF117" s="4">
        <v>0</v>
      </c>
      <c r="AG117" s="4">
        <v>0</v>
      </c>
      <c r="AH117" s="4">
        <v>0</v>
      </c>
      <c r="AI117" s="4">
        <v>0</v>
      </c>
      <c r="AJ117" s="4">
        <v>0</v>
      </c>
      <c r="AK117" s="5">
        <v>0</v>
      </c>
      <c r="AL117" s="4">
        <v>0</v>
      </c>
      <c r="AM117" s="4">
        <v>0</v>
      </c>
      <c r="AN117" s="4">
        <v>0</v>
      </c>
      <c r="AO117" s="4">
        <v>0</v>
      </c>
      <c r="AP117" s="4">
        <v>0</v>
      </c>
      <c r="AQ117" s="5">
        <v>0</v>
      </c>
      <c r="AR117" s="4">
        <v>0</v>
      </c>
      <c r="AS117" s="4">
        <v>0</v>
      </c>
      <c r="AT117" s="4">
        <v>0</v>
      </c>
      <c r="BB117" s="514">
        <v>10151</v>
      </c>
      <c r="BC117" s="514" t="s">
        <v>235</v>
      </c>
      <c r="BD117" s="514" t="s">
        <v>236</v>
      </c>
      <c r="BE117" s="514" t="s">
        <v>236</v>
      </c>
      <c r="BF117" s="514">
        <v>40.76341</v>
      </c>
      <c r="BG117" s="514">
        <v>-73.973969999999994</v>
      </c>
    </row>
    <row r="118" spans="3:59">
      <c r="C118" s="850"/>
      <c r="D118" s="78" t="s">
        <v>342</v>
      </c>
      <c r="E118" s="69">
        <v>15</v>
      </c>
      <c r="F118" s="69">
        <v>1</v>
      </c>
      <c r="G118" s="70" t="s">
        <v>278</v>
      </c>
      <c r="I118" s="154" t="s">
        <v>207</v>
      </c>
      <c r="J118" s="52" t="s">
        <v>238</v>
      </c>
      <c r="K118" s="4">
        <v>7.0000000000000007E-2</v>
      </c>
      <c r="L118" s="4">
        <v>0.2</v>
      </c>
      <c r="M118" s="4">
        <v>-2.5999999999999999E-2</v>
      </c>
      <c r="N118" s="4">
        <v>-0.218</v>
      </c>
      <c r="O118" s="4">
        <v>0.2</v>
      </c>
      <c r="P118" s="4">
        <v>0</v>
      </c>
      <c r="Q118" s="4">
        <v>-0.45900000000000002</v>
      </c>
      <c r="R118" s="4">
        <v>0.2</v>
      </c>
      <c r="S118" s="4">
        <v>0</v>
      </c>
      <c r="T118" s="4">
        <v>-0.54200000000000004</v>
      </c>
      <c r="U118" s="4">
        <v>0</v>
      </c>
      <c r="V118" s="4">
        <v>0</v>
      </c>
      <c r="W118" s="4">
        <v>0</v>
      </c>
      <c r="X118" s="4">
        <v>0</v>
      </c>
      <c r="Y118" s="4">
        <v>-2.5999999999999999E-2</v>
      </c>
      <c r="Z118" s="4">
        <v>0</v>
      </c>
      <c r="AA118" s="4">
        <v>0</v>
      </c>
      <c r="AB118" s="4">
        <v>0</v>
      </c>
      <c r="AC118" s="4">
        <v>0</v>
      </c>
      <c r="AD118" s="4">
        <v>0</v>
      </c>
      <c r="AE118" s="4">
        <v>0</v>
      </c>
      <c r="AF118" s="4">
        <v>0</v>
      </c>
      <c r="AG118" s="4">
        <v>0</v>
      </c>
      <c r="AH118" s="4">
        <v>0</v>
      </c>
      <c r="AI118" s="4">
        <v>0</v>
      </c>
      <c r="AJ118" s="4">
        <v>0</v>
      </c>
      <c r="AK118" s="5">
        <v>0</v>
      </c>
      <c r="AL118" s="4">
        <v>0</v>
      </c>
      <c r="AM118" s="4">
        <v>0</v>
      </c>
      <c r="AN118" s="4">
        <v>0</v>
      </c>
      <c r="AO118" s="4">
        <v>0</v>
      </c>
      <c r="AP118" s="4">
        <v>0</v>
      </c>
      <c r="AQ118" s="5">
        <v>0</v>
      </c>
      <c r="AR118" s="4">
        <v>0</v>
      </c>
      <c r="AS118" s="4">
        <v>0</v>
      </c>
      <c r="AT118" s="4">
        <v>0</v>
      </c>
      <c r="BB118" s="514">
        <v>10152</v>
      </c>
      <c r="BC118" s="514" t="s">
        <v>235</v>
      </c>
      <c r="BD118" s="514" t="s">
        <v>236</v>
      </c>
      <c r="BE118" s="514" t="s">
        <v>236</v>
      </c>
      <c r="BF118" s="514">
        <v>40.758609999999997</v>
      </c>
      <c r="BG118" s="514">
        <v>-73.972229999999996</v>
      </c>
    </row>
    <row r="119" spans="3:59" ht="15.75" thickBot="1">
      <c r="C119" s="851"/>
      <c r="D119" s="78" t="s">
        <v>329</v>
      </c>
      <c r="E119" s="69">
        <v>6</v>
      </c>
      <c r="F119" s="69">
        <v>1</v>
      </c>
      <c r="G119" s="70" t="s">
        <v>278</v>
      </c>
      <c r="I119" s="154" t="s">
        <v>208</v>
      </c>
      <c r="J119" s="52" t="s">
        <v>225</v>
      </c>
      <c r="K119" s="4">
        <v>0.08</v>
      </c>
      <c r="L119" s="4">
        <v>0.2</v>
      </c>
      <c r="M119" s="4">
        <v>-2.7E-2</v>
      </c>
      <c r="N119" s="4">
        <v>-0.318</v>
      </c>
      <c r="O119" s="4">
        <v>0.2</v>
      </c>
      <c r="P119" s="4">
        <v>0</v>
      </c>
      <c r="Q119" s="4">
        <v>-0.48499999999999999</v>
      </c>
      <c r="R119" s="4">
        <v>0.2</v>
      </c>
      <c r="S119" s="4">
        <v>0</v>
      </c>
      <c r="T119" s="4">
        <v>-0.58599999999999997</v>
      </c>
      <c r="U119" s="4">
        <v>0</v>
      </c>
      <c r="V119" s="4">
        <v>0</v>
      </c>
      <c r="W119" s="4">
        <v>0</v>
      </c>
      <c r="X119" s="4">
        <v>0</v>
      </c>
      <c r="Y119" s="4">
        <v>-2.8000000000000001E-2</v>
      </c>
      <c r="Z119" s="4">
        <v>0</v>
      </c>
      <c r="AA119" s="4">
        <v>0</v>
      </c>
      <c r="AB119" s="4">
        <v>0</v>
      </c>
      <c r="AC119" s="4">
        <v>0</v>
      </c>
      <c r="AD119" s="4">
        <v>0</v>
      </c>
      <c r="AE119" s="4">
        <v>0</v>
      </c>
      <c r="AF119" s="4">
        <v>0</v>
      </c>
      <c r="AG119" s="4">
        <v>0</v>
      </c>
      <c r="AH119" s="4">
        <v>0</v>
      </c>
      <c r="AI119" s="4">
        <v>0</v>
      </c>
      <c r="AJ119" s="4">
        <v>0</v>
      </c>
      <c r="AK119" s="5">
        <v>0</v>
      </c>
      <c r="AL119" s="4">
        <v>0</v>
      </c>
      <c r="AM119" s="4">
        <v>0</v>
      </c>
      <c r="AN119" s="4">
        <v>0</v>
      </c>
      <c r="AO119" s="4">
        <v>0</v>
      </c>
      <c r="AP119" s="4">
        <v>0</v>
      </c>
      <c r="AQ119" s="5">
        <v>0</v>
      </c>
      <c r="AR119" s="4">
        <v>0</v>
      </c>
      <c r="AS119" s="4">
        <v>0</v>
      </c>
      <c r="AT119" s="4">
        <v>0</v>
      </c>
      <c r="BB119" s="514">
        <v>10153</v>
      </c>
      <c r="BC119" s="514" t="s">
        <v>235</v>
      </c>
      <c r="BD119" s="514" t="s">
        <v>236</v>
      </c>
      <c r="BE119" s="514" t="s">
        <v>236</v>
      </c>
      <c r="BF119" s="514">
        <v>40.763739999999999</v>
      </c>
      <c r="BG119" s="514">
        <v>-73.972679999999997</v>
      </c>
    </row>
    <row r="120" spans="3:59">
      <c r="C120" s="852" t="s">
        <v>164</v>
      </c>
      <c r="D120" s="77" t="s">
        <v>343</v>
      </c>
      <c r="E120" s="56">
        <v>15</v>
      </c>
      <c r="F120" s="56">
        <v>1</v>
      </c>
      <c r="G120" s="57" t="s">
        <v>344</v>
      </c>
      <c r="I120" s="154" t="s">
        <v>208</v>
      </c>
      <c r="J120" s="52" t="s">
        <v>227</v>
      </c>
      <c r="K120" s="4">
        <v>6.9000000000000006E-2</v>
      </c>
      <c r="L120" s="4">
        <v>0.2</v>
      </c>
      <c r="M120" s="4">
        <v>-2.8000000000000001E-2</v>
      </c>
      <c r="N120" s="4">
        <v>-0.34200000000000003</v>
      </c>
      <c r="O120" s="4">
        <v>0.2</v>
      </c>
      <c r="P120" s="4">
        <v>0</v>
      </c>
      <c r="Q120" s="4">
        <v>-0.51900000000000002</v>
      </c>
      <c r="R120" s="4">
        <v>0.2</v>
      </c>
      <c r="S120" s="4">
        <v>0</v>
      </c>
      <c r="T120" s="4">
        <v>-0.61299999999999999</v>
      </c>
      <c r="U120" s="4">
        <v>0</v>
      </c>
      <c r="V120" s="4">
        <v>0</v>
      </c>
      <c r="W120" s="4">
        <v>0</v>
      </c>
      <c r="X120" s="4">
        <v>0</v>
      </c>
      <c r="Y120" s="4">
        <v>-2.9000000000000001E-2</v>
      </c>
      <c r="Z120" s="4">
        <v>0</v>
      </c>
      <c r="AA120" s="4">
        <v>0</v>
      </c>
      <c r="AB120" s="4">
        <v>0</v>
      </c>
      <c r="AC120" s="4">
        <v>0</v>
      </c>
      <c r="AD120" s="4">
        <v>0</v>
      </c>
      <c r="AE120" s="4">
        <v>0</v>
      </c>
      <c r="AF120" s="4">
        <v>0</v>
      </c>
      <c r="AG120" s="4">
        <v>0</v>
      </c>
      <c r="AH120" s="4">
        <v>0</v>
      </c>
      <c r="AI120" s="4">
        <v>0</v>
      </c>
      <c r="AJ120" s="4">
        <v>0</v>
      </c>
      <c r="AK120" s="5">
        <v>0</v>
      </c>
      <c r="AL120" s="4">
        <v>0</v>
      </c>
      <c r="AM120" s="4">
        <v>0</v>
      </c>
      <c r="AN120" s="4">
        <v>0</v>
      </c>
      <c r="AO120" s="4">
        <v>0</v>
      </c>
      <c r="AP120" s="4">
        <v>0</v>
      </c>
      <c r="AQ120" s="5">
        <v>0</v>
      </c>
      <c r="AR120" s="4">
        <v>0</v>
      </c>
      <c r="AS120" s="4">
        <v>0</v>
      </c>
      <c r="AT120" s="4">
        <v>0</v>
      </c>
      <c r="BB120" s="514">
        <v>10154</v>
      </c>
      <c r="BC120" s="514" t="s">
        <v>235</v>
      </c>
      <c r="BD120" s="514" t="s">
        <v>236</v>
      </c>
      <c r="BE120" s="514" t="s">
        <v>236</v>
      </c>
      <c r="BF120" s="514">
        <v>40.757980000000003</v>
      </c>
      <c r="BG120" s="514">
        <v>-73.972669999999994</v>
      </c>
    </row>
    <row r="121" spans="3:59">
      <c r="C121" s="853"/>
      <c r="D121" s="83" t="s">
        <v>345</v>
      </c>
      <c r="E121" s="74">
        <v>8</v>
      </c>
      <c r="F121" s="74">
        <v>1</v>
      </c>
      <c r="G121" s="75" t="s">
        <v>344</v>
      </c>
      <c r="I121" s="154" t="s">
        <v>208</v>
      </c>
      <c r="J121" s="52" t="s">
        <v>230</v>
      </c>
      <c r="K121" s="4">
        <v>7.2999999999999995E-2</v>
      </c>
      <c r="L121" s="4">
        <v>0.2</v>
      </c>
      <c r="M121" s="4">
        <v>-2.8000000000000001E-2</v>
      </c>
      <c r="N121" s="4">
        <v>-0.314</v>
      </c>
      <c r="O121" s="4">
        <v>0.2</v>
      </c>
      <c r="P121" s="4">
        <v>0</v>
      </c>
      <c r="Q121" s="4">
        <v>-0.495</v>
      </c>
      <c r="R121" s="4">
        <v>0.2</v>
      </c>
      <c r="S121" s="4">
        <v>0</v>
      </c>
      <c r="T121" s="4">
        <v>-0.59699999999999998</v>
      </c>
      <c r="U121" s="4">
        <v>0</v>
      </c>
      <c r="V121" s="4">
        <v>0</v>
      </c>
      <c r="W121" s="4">
        <v>0</v>
      </c>
      <c r="X121" s="4">
        <v>0</v>
      </c>
      <c r="Y121" s="4">
        <v>-2.8000000000000001E-2</v>
      </c>
      <c r="Z121" s="4">
        <v>0</v>
      </c>
      <c r="AA121" s="4">
        <v>0</v>
      </c>
      <c r="AB121" s="4">
        <v>0</v>
      </c>
      <c r="AC121" s="4">
        <v>0</v>
      </c>
      <c r="AD121" s="4">
        <v>0</v>
      </c>
      <c r="AE121" s="4">
        <v>0</v>
      </c>
      <c r="AF121" s="4">
        <v>0</v>
      </c>
      <c r="AG121" s="4">
        <v>0</v>
      </c>
      <c r="AH121" s="4">
        <v>0</v>
      </c>
      <c r="AI121" s="4">
        <v>0</v>
      </c>
      <c r="AJ121" s="4">
        <v>0</v>
      </c>
      <c r="AK121" s="5">
        <v>0</v>
      </c>
      <c r="AL121" s="4">
        <v>0</v>
      </c>
      <c r="AM121" s="4">
        <v>0</v>
      </c>
      <c r="AN121" s="4">
        <v>0</v>
      </c>
      <c r="AO121" s="4">
        <v>0</v>
      </c>
      <c r="AP121" s="4">
        <v>0</v>
      </c>
      <c r="AQ121" s="5">
        <v>0</v>
      </c>
      <c r="AR121" s="4">
        <v>0</v>
      </c>
      <c r="AS121" s="4">
        <v>0</v>
      </c>
      <c r="AT121" s="4">
        <v>0</v>
      </c>
      <c r="BB121" s="514">
        <v>10155</v>
      </c>
      <c r="BC121" s="514" t="s">
        <v>235</v>
      </c>
      <c r="BD121" s="514" t="s">
        <v>236</v>
      </c>
      <c r="BE121" s="514" t="s">
        <v>236</v>
      </c>
      <c r="BF121" s="514">
        <v>40.761099999999999</v>
      </c>
      <c r="BG121" s="514">
        <v>-73.968029999999999</v>
      </c>
    </row>
    <row r="122" spans="3:59">
      <c r="C122" s="853"/>
      <c r="D122" s="79" t="s">
        <v>346</v>
      </c>
      <c r="E122" s="6">
        <v>15</v>
      </c>
      <c r="F122" s="6">
        <v>1</v>
      </c>
      <c r="G122" s="58" t="s">
        <v>344</v>
      </c>
      <c r="I122" s="154" t="s">
        <v>208</v>
      </c>
      <c r="J122" s="52" t="s">
        <v>233</v>
      </c>
      <c r="K122" s="4">
        <v>6.8000000000000005E-2</v>
      </c>
      <c r="L122" s="4">
        <v>0.2</v>
      </c>
      <c r="M122" s="4">
        <v>-0.03</v>
      </c>
      <c r="N122" s="4">
        <v>-0.38300000000000001</v>
      </c>
      <c r="O122" s="4">
        <v>0.2</v>
      </c>
      <c r="P122" s="4">
        <v>0</v>
      </c>
      <c r="Q122" s="4">
        <v>-0.53700000000000003</v>
      </c>
      <c r="R122" s="4">
        <v>0.2</v>
      </c>
      <c r="S122" s="4">
        <v>0</v>
      </c>
      <c r="T122" s="4">
        <v>-0.627</v>
      </c>
      <c r="U122" s="4">
        <v>0</v>
      </c>
      <c r="V122" s="4">
        <v>0</v>
      </c>
      <c r="W122" s="4">
        <v>0</v>
      </c>
      <c r="X122" s="4">
        <v>0</v>
      </c>
      <c r="Y122" s="4">
        <v>-2.9000000000000001E-2</v>
      </c>
      <c r="Z122" s="4">
        <v>0</v>
      </c>
      <c r="AA122" s="4">
        <v>0</v>
      </c>
      <c r="AB122" s="4">
        <v>0</v>
      </c>
      <c r="AC122" s="4">
        <v>0</v>
      </c>
      <c r="AD122" s="4">
        <v>0</v>
      </c>
      <c r="AE122" s="4">
        <v>0</v>
      </c>
      <c r="AF122" s="4">
        <v>0</v>
      </c>
      <c r="AG122" s="4">
        <v>0</v>
      </c>
      <c r="AH122" s="4">
        <v>0</v>
      </c>
      <c r="AI122" s="4">
        <v>0</v>
      </c>
      <c r="AJ122" s="4">
        <v>0</v>
      </c>
      <c r="AK122" s="5">
        <v>0</v>
      </c>
      <c r="AL122" s="4">
        <v>0</v>
      </c>
      <c r="AM122" s="4">
        <v>0</v>
      </c>
      <c r="AN122" s="4">
        <v>0</v>
      </c>
      <c r="AO122" s="4">
        <v>0</v>
      </c>
      <c r="AP122" s="4">
        <v>0</v>
      </c>
      <c r="AQ122" s="5">
        <v>0</v>
      </c>
      <c r="AR122" s="4">
        <v>0</v>
      </c>
      <c r="AS122" s="4">
        <v>0</v>
      </c>
      <c r="AT122" s="4">
        <v>0</v>
      </c>
      <c r="BB122" s="514">
        <v>10156</v>
      </c>
      <c r="BC122" s="514" t="s">
        <v>235</v>
      </c>
      <c r="BD122" s="514" t="s">
        <v>236</v>
      </c>
      <c r="BE122" s="514" t="s">
        <v>236</v>
      </c>
      <c r="BF122" s="514">
        <v>40.780749999999998</v>
      </c>
      <c r="BG122" s="514">
        <v>-73.977180000000004</v>
      </c>
    </row>
    <row r="123" spans="3:59">
      <c r="C123" s="853"/>
      <c r="D123" s="79" t="s">
        <v>347</v>
      </c>
      <c r="E123" s="6">
        <v>15</v>
      </c>
      <c r="F123" s="6">
        <v>1</v>
      </c>
      <c r="G123" s="58" t="s">
        <v>344</v>
      </c>
      <c r="I123" s="154" t="s">
        <v>208</v>
      </c>
      <c r="J123" s="52" t="s">
        <v>236</v>
      </c>
      <c r="K123" s="4">
        <v>0.114</v>
      </c>
      <c r="L123" s="4">
        <v>0.2</v>
      </c>
      <c r="M123" s="4">
        <v>-2.3E-2</v>
      </c>
      <c r="N123" s="4">
        <v>-0.155</v>
      </c>
      <c r="O123" s="4">
        <v>0.2</v>
      </c>
      <c r="P123" s="4">
        <v>0</v>
      </c>
      <c r="Q123" s="4">
        <v>-0.34</v>
      </c>
      <c r="R123" s="4">
        <v>0.2</v>
      </c>
      <c r="S123" s="4">
        <v>0</v>
      </c>
      <c r="T123" s="4">
        <v>-0.48199999999999998</v>
      </c>
      <c r="U123" s="4">
        <v>0</v>
      </c>
      <c r="V123" s="4">
        <v>0</v>
      </c>
      <c r="W123" s="4">
        <v>0</v>
      </c>
      <c r="X123" s="4">
        <v>0</v>
      </c>
      <c r="Y123" s="4">
        <v>-2.3E-2</v>
      </c>
      <c r="Z123" s="4">
        <v>0</v>
      </c>
      <c r="AA123" s="4">
        <v>0</v>
      </c>
      <c r="AB123" s="4">
        <v>0</v>
      </c>
      <c r="AC123" s="4">
        <v>0</v>
      </c>
      <c r="AD123" s="4">
        <v>0</v>
      </c>
      <c r="AE123" s="4">
        <v>0</v>
      </c>
      <c r="AF123" s="4">
        <v>0</v>
      </c>
      <c r="AG123" s="4">
        <v>0</v>
      </c>
      <c r="AH123" s="4">
        <v>0</v>
      </c>
      <c r="AI123" s="4">
        <v>0</v>
      </c>
      <c r="AJ123" s="4">
        <v>0</v>
      </c>
      <c r="AK123" s="5">
        <v>0</v>
      </c>
      <c r="AL123" s="4">
        <v>0</v>
      </c>
      <c r="AM123" s="4">
        <v>0</v>
      </c>
      <c r="AN123" s="4">
        <v>0</v>
      </c>
      <c r="AO123" s="4">
        <v>0</v>
      </c>
      <c r="AP123" s="4">
        <v>0</v>
      </c>
      <c r="AQ123" s="5">
        <v>0</v>
      </c>
      <c r="AR123" s="4">
        <v>0</v>
      </c>
      <c r="AS123" s="4">
        <v>0</v>
      </c>
      <c r="AT123" s="4">
        <v>0</v>
      </c>
      <c r="BB123" s="514">
        <v>10157</v>
      </c>
      <c r="BC123" s="514" t="s">
        <v>235</v>
      </c>
      <c r="BD123" s="514" t="s">
        <v>236</v>
      </c>
      <c r="BE123" s="514" t="s">
        <v>236</v>
      </c>
      <c r="BF123" s="514">
        <v>40.780749999999998</v>
      </c>
      <c r="BG123" s="514">
        <v>-73.977180000000004</v>
      </c>
    </row>
    <row r="124" spans="3:59">
      <c r="C124" s="853"/>
      <c r="D124" s="79" t="s">
        <v>348</v>
      </c>
      <c r="E124" s="6">
        <v>4</v>
      </c>
      <c r="F124" s="6">
        <v>1</v>
      </c>
      <c r="G124" s="58" t="s">
        <v>344</v>
      </c>
      <c r="I124" s="154" t="s">
        <v>208</v>
      </c>
      <c r="J124" s="52" t="s">
        <v>240</v>
      </c>
      <c r="K124" s="4">
        <v>9.7000000000000003E-2</v>
      </c>
      <c r="L124" s="4">
        <v>0.2</v>
      </c>
      <c r="M124" s="4">
        <v>-2.5000000000000001E-2</v>
      </c>
      <c r="N124" s="4">
        <v>-0.27100000000000002</v>
      </c>
      <c r="O124" s="4">
        <v>0.2</v>
      </c>
      <c r="P124" s="4">
        <v>0</v>
      </c>
      <c r="Q124" s="4">
        <v>-0.45300000000000001</v>
      </c>
      <c r="R124" s="4">
        <v>0.2</v>
      </c>
      <c r="S124" s="4">
        <v>0</v>
      </c>
      <c r="T124" s="4">
        <v>-0.57699999999999996</v>
      </c>
      <c r="U124" s="4">
        <v>0</v>
      </c>
      <c r="V124" s="4">
        <v>0</v>
      </c>
      <c r="W124" s="4">
        <v>0</v>
      </c>
      <c r="X124" s="4">
        <v>0</v>
      </c>
      <c r="Y124" s="4">
        <v>-2.7E-2</v>
      </c>
      <c r="Z124" s="4">
        <v>0</v>
      </c>
      <c r="AA124" s="4">
        <v>0</v>
      </c>
      <c r="AB124" s="4">
        <v>0</v>
      </c>
      <c r="AC124" s="4">
        <v>0</v>
      </c>
      <c r="AD124" s="4">
        <v>0</v>
      </c>
      <c r="AE124" s="4">
        <v>0</v>
      </c>
      <c r="AF124" s="4">
        <v>0</v>
      </c>
      <c r="AG124" s="4">
        <v>0</v>
      </c>
      <c r="AH124" s="4">
        <v>0</v>
      </c>
      <c r="AI124" s="4">
        <v>0</v>
      </c>
      <c r="AJ124" s="4">
        <v>0</v>
      </c>
      <c r="AK124" s="5">
        <v>0</v>
      </c>
      <c r="AL124" s="4">
        <v>0</v>
      </c>
      <c r="AM124" s="4">
        <v>0</v>
      </c>
      <c r="AN124" s="4">
        <v>0</v>
      </c>
      <c r="AO124" s="4">
        <v>0</v>
      </c>
      <c r="AP124" s="4">
        <v>0</v>
      </c>
      <c r="AQ124" s="5">
        <v>0</v>
      </c>
      <c r="AR124" s="4">
        <v>0</v>
      </c>
      <c r="AS124" s="4">
        <v>0</v>
      </c>
      <c r="AT124" s="4">
        <v>0</v>
      </c>
      <c r="BB124" s="514">
        <v>10158</v>
      </c>
      <c r="BC124" s="514" t="s">
        <v>235</v>
      </c>
      <c r="BD124" s="514" t="s">
        <v>236</v>
      </c>
      <c r="BE124" s="514" t="s">
        <v>236</v>
      </c>
      <c r="BF124" s="514">
        <v>40.749429999999997</v>
      </c>
      <c r="BG124" s="514">
        <v>-73.975800000000007</v>
      </c>
    </row>
    <row r="125" spans="3:59">
      <c r="C125" s="853"/>
      <c r="D125" s="79" t="s">
        <v>349</v>
      </c>
      <c r="E125" s="6">
        <v>4</v>
      </c>
      <c r="F125" s="6">
        <v>1</v>
      </c>
      <c r="G125" s="58" t="s">
        <v>344</v>
      </c>
      <c r="I125" s="154" t="s">
        <v>208</v>
      </c>
      <c r="J125" s="52" t="s">
        <v>238</v>
      </c>
      <c r="K125" s="4">
        <v>8.1000000000000003E-2</v>
      </c>
      <c r="L125" s="4">
        <v>0.2</v>
      </c>
      <c r="M125" s="4">
        <v>-2.7E-2</v>
      </c>
      <c r="N125" s="4">
        <v>-0.313</v>
      </c>
      <c r="O125" s="4">
        <v>0.2</v>
      </c>
      <c r="P125" s="4">
        <v>0</v>
      </c>
      <c r="Q125" s="4">
        <v>-0.48499999999999999</v>
      </c>
      <c r="R125" s="4">
        <v>0.2</v>
      </c>
      <c r="S125" s="4">
        <v>0</v>
      </c>
      <c r="T125" s="4">
        <v>-0.59099999999999997</v>
      </c>
      <c r="U125" s="4">
        <v>0</v>
      </c>
      <c r="V125" s="4">
        <v>0</v>
      </c>
      <c r="W125" s="4">
        <v>0</v>
      </c>
      <c r="X125" s="4">
        <v>0</v>
      </c>
      <c r="Y125" s="4">
        <v>-2.8000000000000001E-2</v>
      </c>
      <c r="Z125" s="4">
        <v>0</v>
      </c>
      <c r="AA125" s="4">
        <v>0</v>
      </c>
      <c r="AB125" s="4">
        <v>0</v>
      </c>
      <c r="AC125" s="4">
        <v>0</v>
      </c>
      <c r="AD125" s="4">
        <v>0</v>
      </c>
      <c r="AE125" s="4">
        <v>0</v>
      </c>
      <c r="AF125" s="4">
        <v>0</v>
      </c>
      <c r="AG125" s="4">
        <v>0</v>
      </c>
      <c r="AH125" s="4">
        <v>0</v>
      </c>
      <c r="AI125" s="4">
        <v>0</v>
      </c>
      <c r="AJ125" s="4">
        <v>0</v>
      </c>
      <c r="AK125" s="5">
        <v>0</v>
      </c>
      <c r="AL125" s="4">
        <v>0</v>
      </c>
      <c r="AM125" s="4">
        <v>0</v>
      </c>
      <c r="AN125" s="4">
        <v>0</v>
      </c>
      <c r="AO125" s="4">
        <v>0</v>
      </c>
      <c r="AP125" s="4">
        <v>0</v>
      </c>
      <c r="AQ125" s="5">
        <v>0</v>
      </c>
      <c r="AR125" s="4">
        <v>0</v>
      </c>
      <c r="AS125" s="4">
        <v>0</v>
      </c>
      <c r="AT125" s="4">
        <v>0</v>
      </c>
      <c r="BB125" s="514">
        <v>10159</v>
      </c>
      <c r="BC125" s="514" t="s">
        <v>235</v>
      </c>
      <c r="BD125" s="514" t="s">
        <v>236</v>
      </c>
      <c r="BE125" s="514" t="s">
        <v>236</v>
      </c>
      <c r="BF125" s="514">
        <v>40.780749999999998</v>
      </c>
      <c r="BG125" s="514">
        <v>-73.977180000000004</v>
      </c>
    </row>
    <row r="126" spans="3:59">
      <c r="C126" s="853"/>
      <c r="D126" s="79" t="s">
        <v>350</v>
      </c>
      <c r="E126" s="6">
        <v>15</v>
      </c>
      <c r="F126" s="6">
        <v>1</v>
      </c>
      <c r="G126" s="58" t="s">
        <v>344</v>
      </c>
      <c r="I126" s="154" t="s">
        <v>209</v>
      </c>
      <c r="J126" s="52" t="s">
        <v>225</v>
      </c>
      <c r="K126" s="4">
        <v>0</v>
      </c>
      <c r="L126" s="4">
        <v>0</v>
      </c>
      <c r="M126" s="4">
        <v>0</v>
      </c>
      <c r="N126" s="4">
        <v>0</v>
      </c>
      <c r="O126" s="4">
        <v>0</v>
      </c>
      <c r="P126" s="4">
        <v>0</v>
      </c>
      <c r="Q126" s="4">
        <v>0</v>
      </c>
      <c r="R126" s="4">
        <v>0</v>
      </c>
      <c r="S126" s="4">
        <v>0</v>
      </c>
      <c r="T126" s="4">
        <v>0</v>
      </c>
      <c r="U126" s="4">
        <v>0</v>
      </c>
      <c r="V126" s="4">
        <v>0</v>
      </c>
      <c r="W126" s="4">
        <v>0</v>
      </c>
      <c r="X126" s="4">
        <v>0</v>
      </c>
      <c r="Y126" s="4">
        <v>0</v>
      </c>
      <c r="Z126" s="4">
        <v>0</v>
      </c>
      <c r="AA126" s="4">
        <v>0</v>
      </c>
      <c r="AB126" s="4">
        <v>0</v>
      </c>
      <c r="AC126" s="4">
        <v>0</v>
      </c>
      <c r="AD126" s="4">
        <v>0</v>
      </c>
      <c r="AE126" s="4">
        <v>0</v>
      </c>
      <c r="AF126" s="4">
        <v>0</v>
      </c>
      <c r="AG126" s="4">
        <v>0</v>
      </c>
      <c r="AH126" s="4">
        <v>0</v>
      </c>
      <c r="AI126" s="4">
        <v>0</v>
      </c>
      <c r="AJ126" s="4">
        <v>0</v>
      </c>
      <c r="AK126" s="4">
        <v>0</v>
      </c>
      <c r="AL126" s="4">
        <v>0.08</v>
      </c>
      <c r="AM126" s="4">
        <v>0.113</v>
      </c>
      <c r="AN126" s="4">
        <v>-2.5000000000000001E-2</v>
      </c>
      <c r="AO126" s="4">
        <v>0</v>
      </c>
      <c r="AP126" s="4">
        <v>0</v>
      </c>
      <c r="AQ126" s="4">
        <v>-2.8000000000000001E-2</v>
      </c>
      <c r="AR126" s="4">
        <v>0</v>
      </c>
      <c r="AS126" s="4">
        <v>0</v>
      </c>
      <c r="AT126" s="4">
        <v>0</v>
      </c>
      <c r="BB126" s="514">
        <v>10160</v>
      </c>
      <c r="BC126" s="514" t="s">
        <v>235</v>
      </c>
      <c r="BD126" s="514" t="s">
        <v>236</v>
      </c>
      <c r="BE126" s="514" t="s">
        <v>236</v>
      </c>
      <c r="BF126" s="514">
        <v>40.780749999999998</v>
      </c>
      <c r="BG126" s="514">
        <v>-73.977180000000004</v>
      </c>
    </row>
    <row r="127" spans="3:59">
      <c r="C127" s="853"/>
      <c r="D127" s="79" t="s">
        <v>351</v>
      </c>
      <c r="E127" s="6">
        <v>15</v>
      </c>
      <c r="F127" s="6">
        <v>1</v>
      </c>
      <c r="G127" s="58" t="s">
        <v>344</v>
      </c>
      <c r="I127" s="154" t="s">
        <v>209</v>
      </c>
      <c r="J127" s="52" t="s">
        <v>227</v>
      </c>
      <c r="K127" s="4">
        <v>0</v>
      </c>
      <c r="L127" s="4">
        <v>0</v>
      </c>
      <c r="M127" s="4">
        <v>0</v>
      </c>
      <c r="N127" s="4">
        <v>0</v>
      </c>
      <c r="O127" s="4">
        <v>0</v>
      </c>
      <c r="P127" s="4">
        <v>0</v>
      </c>
      <c r="Q127" s="4">
        <v>0</v>
      </c>
      <c r="R127" s="4">
        <v>0</v>
      </c>
      <c r="S127" s="4">
        <v>0</v>
      </c>
      <c r="T127" s="4">
        <v>0</v>
      </c>
      <c r="U127" s="4">
        <v>0</v>
      </c>
      <c r="V127" s="4">
        <v>0</v>
      </c>
      <c r="W127" s="4">
        <v>0</v>
      </c>
      <c r="X127" s="4">
        <v>0</v>
      </c>
      <c r="Y127" s="4">
        <v>0</v>
      </c>
      <c r="Z127" s="4">
        <v>0</v>
      </c>
      <c r="AA127" s="4">
        <v>0</v>
      </c>
      <c r="AB127" s="4">
        <v>0</v>
      </c>
      <c r="AC127" s="4">
        <v>0</v>
      </c>
      <c r="AD127" s="4">
        <v>0</v>
      </c>
      <c r="AE127" s="4">
        <v>0</v>
      </c>
      <c r="AF127" s="4">
        <v>0</v>
      </c>
      <c r="AG127" s="4">
        <v>0</v>
      </c>
      <c r="AH127" s="4">
        <v>0</v>
      </c>
      <c r="AI127" s="4">
        <v>0</v>
      </c>
      <c r="AJ127" s="4">
        <v>0</v>
      </c>
      <c r="AK127" s="4">
        <v>0</v>
      </c>
      <c r="AL127" s="4">
        <v>6.8000000000000005E-2</v>
      </c>
      <c r="AM127" s="4">
        <v>7.2999999999999995E-2</v>
      </c>
      <c r="AN127" s="4">
        <v>-2.7E-2</v>
      </c>
      <c r="AO127" s="4">
        <v>0</v>
      </c>
      <c r="AP127" s="4">
        <v>0</v>
      </c>
      <c r="AQ127" s="4">
        <v>-0.03</v>
      </c>
      <c r="AR127" s="4">
        <v>0</v>
      </c>
      <c r="AS127" s="4">
        <v>0</v>
      </c>
      <c r="AT127" s="4">
        <v>0</v>
      </c>
      <c r="BB127" s="514">
        <v>10161</v>
      </c>
      <c r="BC127" s="514" t="s">
        <v>235</v>
      </c>
      <c r="BD127" s="514" t="s">
        <v>236</v>
      </c>
      <c r="BE127" s="514" t="s">
        <v>236</v>
      </c>
      <c r="BF127" s="514">
        <v>40.780749999999998</v>
      </c>
      <c r="BG127" s="514">
        <v>-73.977180000000004</v>
      </c>
    </row>
    <row r="128" spans="3:59">
      <c r="C128" s="853"/>
      <c r="D128" s="79" t="s">
        <v>173</v>
      </c>
      <c r="E128" s="6" t="s">
        <v>123</v>
      </c>
      <c r="F128" s="6">
        <v>2</v>
      </c>
      <c r="G128" s="58" t="s">
        <v>344</v>
      </c>
      <c r="I128" s="154" t="s">
        <v>209</v>
      </c>
      <c r="J128" s="52" t="s">
        <v>230</v>
      </c>
      <c r="K128" s="4">
        <v>0</v>
      </c>
      <c r="L128" s="4">
        <v>0</v>
      </c>
      <c r="M128" s="4">
        <v>0</v>
      </c>
      <c r="N128" s="4">
        <v>0</v>
      </c>
      <c r="O128" s="4">
        <v>0</v>
      </c>
      <c r="P128" s="4">
        <v>0</v>
      </c>
      <c r="Q128" s="4">
        <v>0</v>
      </c>
      <c r="R128" s="4">
        <v>0</v>
      </c>
      <c r="S128" s="4">
        <v>0</v>
      </c>
      <c r="T128" s="4">
        <v>0</v>
      </c>
      <c r="U128" s="4">
        <v>0</v>
      </c>
      <c r="V128" s="4">
        <v>0</v>
      </c>
      <c r="W128" s="4">
        <v>0</v>
      </c>
      <c r="X128" s="4">
        <v>0</v>
      </c>
      <c r="Y128" s="4">
        <v>0</v>
      </c>
      <c r="Z128" s="4">
        <v>0</v>
      </c>
      <c r="AA128" s="4">
        <v>0</v>
      </c>
      <c r="AB128" s="4">
        <v>0</v>
      </c>
      <c r="AC128" s="4">
        <v>0</v>
      </c>
      <c r="AD128" s="4">
        <v>0</v>
      </c>
      <c r="AE128" s="4">
        <v>0</v>
      </c>
      <c r="AF128" s="4">
        <v>0</v>
      </c>
      <c r="AG128" s="4">
        <v>0</v>
      </c>
      <c r="AH128" s="4">
        <v>0</v>
      </c>
      <c r="AI128" s="4">
        <v>0</v>
      </c>
      <c r="AJ128" s="4">
        <v>0</v>
      </c>
      <c r="AK128" s="4">
        <v>0</v>
      </c>
      <c r="AL128" s="4">
        <v>7.1999999999999995E-2</v>
      </c>
      <c r="AM128" s="4">
        <v>0.113</v>
      </c>
      <c r="AN128" s="4">
        <v>-2.5999999999999999E-2</v>
      </c>
      <c r="AO128" s="4">
        <v>0</v>
      </c>
      <c r="AP128" s="4">
        <v>0</v>
      </c>
      <c r="AQ128" s="4">
        <v>-2.9000000000000001E-2</v>
      </c>
      <c r="AR128" s="4">
        <v>0</v>
      </c>
      <c r="AS128" s="4">
        <v>0</v>
      </c>
      <c r="AT128" s="4">
        <v>0</v>
      </c>
      <c r="BB128" s="514">
        <v>10162</v>
      </c>
      <c r="BC128" s="514" t="s">
        <v>235</v>
      </c>
      <c r="BD128" s="514" t="s">
        <v>236</v>
      </c>
      <c r="BE128" s="514" t="s">
        <v>236</v>
      </c>
      <c r="BF128" s="514">
        <v>40.769329999999997</v>
      </c>
      <c r="BG128" s="514">
        <v>-73.948930000000004</v>
      </c>
    </row>
    <row r="129" spans="3:59">
      <c r="C129" s="853"/>
      <c r="D129" s="79" t="s">
        <v>174</v>
      </c>
      <c r="E129" s="6" t="s">
        <v>123</v>
      </c>
      <c r="F129" s="6">
        <v>2</v>
      </c>
      <c r="G129" s="58" t="s">
        <v>344</v>
      </c>
      <c r="I129" s="154" t="s">
        <v>209</v>
      </c>
      <c r="J129" s="52" t="s">
        <v>233</v>
      </c>
      <c r="K129" s="4">
        <v>0</v>
      </c>
      <c r="L129" s="4">
        <v>0</v>
      </c>
      <c r="M129" s="4">
        <v>0</v>
      </c>
      <c r="N129" s="4">
        <v>0</v>
      </c>
      <c r="O129" s="4">
        <v>0</v>
      </c>
      <c r="P129" s="4">
        <v>0</v>
      </c>
      <c r="Q129" s="4">
        <v>0</v>
      </c>
      <c r="R129" s="4">
        <v>0</v>
      </c>
      <c r="S129" s="4">
        <v>0</v>
      </c>
      <c r="T129" s="4">
        <v>0</v>
      </c>
      <c r="U129" s="4">
        <v>0</v>
      </c>
      <c r="V129" s="4">
        <v>0</v>
      </c>
      <c r="W129" s="4">
        <v>0</v>
      </c>
      <c r="X129" s="4">
        <v>0</v>
      </c>
      <c r="Y129" s="4">
        <v>0</v>
      </c>
      <c r="Z129" s="4">
        <v>0</v>
      </c>
      <c r="AA129" s="4">
        <v>0</v>
      </c>
      <c r="AB129" s="4">
        <v>0</v>
      </c>
      <c r="AC129" s="4">
        <v>0</v>
      </c>
      <c r="AD129" s="4">
        <v>0</v>
      </c>
      <c r="AE129" s="4">
        <v>0</v>
      </c>
      <c r="AF129" s="4">
        <v>0</v>
      </c>
      <c r="AG129" s="4">
        <v>0</v>
      </c>
      <c r="AH129" s="4">
        <v>0</v>
      </c>
      <c r="AI129" s="4">
        <v>0</v>
      </c>
      <c r="AJ129" s="4">
        <v>0</v>
      </c>
      <c r="AK129" s="4">
        <v>0</v>
      </c>
      <c r="AL129" s="4">
        <v>7.2999999999999995E-2</v>
      </c>
      <c r="AM129" s="4">
        <v>9.4E-2</v>
      </c>
      <c r="AN129" s="4">
        <v>-2.5999999999999999E-2</v>
      </c>
      <c r="AO129" s="4">
        <v>0</v>
      </c>
      <c r="AP129" s="4">
        <v>0</v>
      </c>
      <c r="AQ129" s="4">
        <v>-2.9000000000000001E-2</v>
      </c>
      <c r="AR129" s="4">
        <v>0</v>
      </c>
      <c r="AS129" s="4">
        <v>0</v>
      </c>
      <c r="AT129" s="4">
        <v>0</v>
      </c>
      <c r="BB129" s="514">
        <v>10163</v>
      </c>
      <c r="BC129" s="514" t="s">
        <v>235</v>
      </c>
      <c r="BD129" s="514" t="s">
        <v>236</v>
      </c>
      <c r="BE129" s="514" t="s">
        <v>236</v>
      </c>
      <c r="BF129" s="514">
        <v>40.780749999999998</v>
      </c>
      <c r="BG129" s="514">
        <v>-73.977180000000004</v>
      </c>
    </row>
    <row r="130" spans="3:59">
      <c r="C130" s="853"/>
      <c r="D130" s="79" t="s">
        <v>352</v>
      </c>
      <c r="E130" s="6">
        <v>12</v>
      </c>
      <c r="F130" s="6">
        <v>1</v>
      </c>
      <c r="G130" s="58" t="s">
        <v>344</v>
      </c>
      <c r="I130" s="154" t="s">
        <v>209</v>
      </c>
      <c r="J130" s="52" t="s">
        <v>236</v>
      </c>
      <c r="K130" s="4">
        <v>0</v>
      </c>
      <c r="L130" s="4">
        <v>0</v>
      </c>
      <c r="M130" s="4">
        <v>0</v>
      </c>
      <c r="N130" s="4">
        <v>0</v>
      </c>
      <c r="O130" s="4">
        <v>0</v>
      </c>
      <c r="P130" s="4">
        <v>0</v>
      </c>
      <c r="Q130" s="4">
        <v>0</v>
      </c>
      <c r="R130" s="4">
        <v>0</v>
      </c>
      <c r="S130" s="4">
        <v>0</v>
      </c>
      <c r="T130" s="4">
        <v>0</v>
      </c>
      <c r="U130" s="4">
        <v>0</v>
      </c>
      <c r="V130" s="4">
        <v>0</v>
      </c>
      <c r="W130" s="4">
        <v>0</v>
      </c>
      <c r="X130" s="4">
        <v>0</v>
      </c>
      <c r="Y130" s="4">
        <v>0</v>
      </c>
      <c r="Z130" s="4">
        <v>0</v>
      </c>
      <c r="AA130" s="4">
        <v>0</v>
      </c>
      <c r="AB130" s="4">
        <v>0</v>
      </c>
      <c r="AC130" s="4">
        <v>0</v>
      </c>
      <c r="AD130" s="4">
        <v>0</v>
      </c>
      <c r="AE130" s="4">
        <v>0</v>
      </c>
      <c r="AF130" s="4">
        <v>0</v>
      </c>
      <c r="AG130" s="4">
        <v>0</v>
      </c>
      <c r="AH130" s="4">
        <v>0</v>
      </c>
      <c r="AI130" s="4">
        <v>0</v>
      </c>
      <c r="AJ130" s="4">
        <v>0</v>
      </c>
      <c r="AK130" s="4">
        <v>0</v>
      </c>
      <c r="AL130" s="4">
        <v>0.10100000000000001</v>
      </c>
      <c r="AM130" s="4">
        <v>0.19400000000000001</v>
      </c>
      <c r="AN130" s="4">
        <v>-2.1000000000000001E-2</v>
      </c>
      <c r="AO130" s="4">
        <v>0</v>
      </c>
      <c r="AP130" s="4">
        <v>0</v>
      </c>
      <c r="AQ130" s="4">
        <v>-2.4E-2</v>
      </c>
      <c r="AR130" s="4">
        <v>0</v>
      </c>
      <c r="AS130" s="4">
        <v>0</v>
      </c>
      <c r="AT130" s="4">
        <v>0</v>
      </c>
      <c r="BB130" s="514">
        <v>10164</v>
      </c>
      <c r="BC130" s="514" t="s">
        <v>235</v>
      </c>
      <c r="BD130" s="514" t="s">
        <v>236</v>
      </c>
      <c r="BE130" s="514" t="s">
        <v>236</v>
      </c>
      <c r="BF130" s="514">
        <v>40.780749999999998</v>
      </c>
      <c r="BG130" s="514">
        <v>-73.977180000000004</v>
      </c>
    </row>
    <row r="131" spans="3:59">
      <c r="C131" s="853"/>
      <c r="D131" s="79" t="s">
        <v>353</v>
      </c>
      <c r="E131" s="6">
        <v>16</v>
      </c>
      <c r="F131" s="6">
        <v>1</v>
      </c>
      <c r="G131" s="58" t="s">
        <v>344</v>
      </c>
      <c r="I131" s="154" t="s">
        <v>209</v>
      </c>
      <c r="J131" s="52" t="s">
        <v>240</v>
      </c>
      <c r="K131" s="4">
        <v>0</v>
      </c>
      <c r="L131" s="4">
        <v>0</v>
      </c>
      <c r="M131" s="4">
        <v>0</v>
      </c>
      <c r="N131" s="4">
        <v>0</v>
      </c>
      <c r="O131" s="4">
        <v>0</v>
      </c>
      <c r="P131" s="4">
        <v>0</v>
      </c>
      <c r="Q131" s="4">
        <v>0</v>
      </c>
      <c r="R131" s="4">
        <v>0</v>
      </c>
      <c r="S131" s="4">
        <v>0</v>
      </c>
      <c r="T131" s="4">
        <v>0</v>
      </c>
      <c r="U131" s="4">
        <v>0</v>
      </c>
      <c r="V131" s="4">
        <v>0</v>
      </c>
      <c r="W131" s="4">
        <v>0</v>
      </c>
      <c r="X131" s="4">
        <v>0</v>
      </c>
      <c r="Y131" s="4">
        <v>0</v>
      </c>
      <c r="Z131" s="4">
        <v>0</v>
      </c>
      <c r="AA131" s="4">
        <v>0</v>
      </c>
      <c r="AB131" s="4">
        <v>0</v>
      </c>
      <c r="AC131" s="4">
        <v>0</v>
      </c>
      <c r="AD131" s="4">
        <v>0</v>
      </c>
      <c r="AE131" s="4">
        <v>0</v>
      </c>
      <c r="AF131" s="4">
        <v>0</v>
      </c>
      <c r="AG131" s="4">
        <v>0</v>
      </c>
      <c r="AH131" s="4">
        <v>0</v>
      </c>
      <c r="AI131" s="4">
        <v>0</v>
      </c>
      <c r="AJ131" s="4">
        <v>0</v>
      </c>
      <c r="AK131" s="4">
        <v>0</v>
      </c>
      <c r="AL131" s="4">
        <v>9.1999999999999998E-2</v>
      </c>
      <c r="AM131" s="4">
        <v>0.16800000000000001</v>
      </c>
      <c r="AN131" s="4">
        <v>-2.3E-2</v>
      </c>
      <c r="AO131" s="4">
        <v>0</v>
      </c>
      <c r="AP131" s="4">
        <v>0</v>
      </c>
      <c r="AQ131" s="4">
        <v>-2.5999999999999999E-2</v>
      </c>
      <c r="AR131" s="4">
        <v>0</v>
      </c>
      <c r="AS131" s="4">
        <v>0</v>
      </c>
      <c r="AT131" s="4">
        <v>0</v>
      </c>
      <c r="BB131" s="514">
        <v>10165</v>
      </c>
      <c r="BC131" s="514" t="s">
        <v>235</v>
      </c>
      <c r="BD131" s="514" t="s">
        <v>236</v>
      </c>
      <c r="BE131" s="514" t="s">
        <v>236</v>
      </c>
      <c r="BF131" s="514">
        <v>40.75235</v>
      </c>
      <c r="BG131" s="514">
        <v>-73.978899999999996</v>
      </c>
    </row>
    <row r="132" spans="3:59">
      <c r="C132" s="853"/>
      <c r="D132" s="79" t="s">
        <v>354</v>
      </c>
      <c r="E132" s="6">
        <v>5</v>
      </c>
      <c r="F132" s="6">
        <v>1</v>
      </c>
      <c r="G132" s="58" t="s">
        <v>344</v>
      </c>
      <c r="I132" s="154" t="s">
        <v>209</v>
      </c>
      <c r="J132" s="52" t="s">
        <v>238</v>
      </c>
      <c r="K132" s="4">
        <v>0</v>
      </c>
      <c r="L132" s="4">
        <v>0</v>
      </c>
      <c r="M132" s="4">
        <v>0</v>
      </c>
      <c r="N132" s="4">
        <v>0</v>
      </c>
      <c r="O132" s="4">
        <v>0</v>
      </c>
      <c r="P132" s="4">
        <v>0</v>
      </c>
      <c r="Q132" s="4">
        <v>0</v>
      </c>
      <c r="R132" s="4">
        <v>0</v>
      </c>
      <c r="S132" s="4">
        <v>0</v>
      </c>
      <c r="T132" s="4">
        <v>0</v>
      </c>
      <c r="U132" s="4">
        <v>0</v>
      </c>
      <c r="V132" s="4">
        <v>0</v>
      </c>
      <c r="W132" s="4">
        <v>0</v>
      </c>
      <c r="X132" s="4">
        <v>0</v>
      </c>
      <c r="Y132" s="4">
        <v>0</v>
      </c>
      <c r="Z132" s="4">
        <v>0</v>
      </c>
      <c r="AA132" s="4">
        <v>0</v>
      </c>
      <c r="AB132" s="4">
        <v>0</v>
      </c>
      <c r="AC132" s="4">
        <v>0</v>
      </c>
      <c r="AD132" s="4">
        <v>0</v>
      </c>
      <c r="AE132" s="4">
        <v>0</v>
      </c>
      <c r="AF132" s="4">
        <v>0</v>
      </c>
      <c r="AG132" s="4">
        <v>0</v>
      </c>
      <c r="AH132" s="4">
        <v>0</v>
      </c>
      <c r="AI132" s="4">
        <v>0</v>
      </c>
      <c r="AJ132" s="4">
        <v>0</v>
      </c>
      <c r="AK132" s="4">
        <v>0</v>
      </c>
      <c r="AL132" s="4">
        <v>0.08</v>
      </c>
      <c r="AM132" s="4">
        <v>0.113</v>
      </c>
      <c r="AN132" s="4">
        <v>-2.4E-2</v>
      </c>
      <c r="AO132" s="4">
        <v>0</v>
      </c>
      <c r="AP132" s="4">
        <v>0</v>
      </c>
      <c r="AQ132" s="4">
        <v>-2.7E-2</v>
      </c>
      <c r="AR132" s="4">
        <v>0</v>
      </c>
      <c r="AS132" s="4">
        <v>0</v>
      </c>
      <c r="AT132" s="4">
        <v>0</v>
      </c>
      <c r="BB132" s="514">
        <v>10166</v>
      </c>
      <c r="BC132" s="514" t="s">
        <v>235</v>
      </c>
      <c r="BD132" s="514" t="s">
        <v>236</v>
      </c>
      <c r="BE132" s="514" t="s">
        <v>236</v>
      </c>
      <c r="BF132" s="514">
        <v>40.75459</v>
      </c>
      <c r="BG132" s="514">
        <v>-73.976230000000001</v>
      </c>
    </row>
    <row r="133" spans="3:59" ht="15.75" thickBot="1">
      <c r="C133" s="854"/>
      <c r="D133" s="784" t="s">
        <v>355</v>
      </c>
      <c r="E133" s="785">
        <v>15</v>
      </c>
      <c r="F133" s="785">
        <v>1</v>
      </c>
      <c r="G133" s="786" t="s">
        <v>344</v>
      </c>
      <c r="I133" s="154" t="s">
        <v>210</v>
      </c>
      <c r="J133" s="52" t="s">
        <v>225</v>
      </c>
      <c r="K133" s="4">
        <v>0.02</v>
      </c>
      <c r="L133" s="4">
        <v>0.128</v>
      </c>
      <c r="M133" s="4">
        <v>-1.7000000000000001E-2</v>
      </c>
      <c r="N133" s="4">
        <v>-0.14000000000000001</v>
      </c>
      <c r="O133" s="4">
        <v>0.15</v>
      </c>
      <c r="P133" s="4">
        <v>0</v>
      </c>
      <c r="Q133" s="4">
        <v>-0.32900000000000001</v>
      </c>
      <c r="R133" s="4">
        <v>0.128</v>
      </c>
      <c r="S133" s="4">
        <v>0</v>
      </c>
      <c r="T133" s="4">
        <v>-0.36299999999999999</v>
      </c>
      <c r="U133" s="4">
        <v>0</v>
      </c>
      <c r="V133" s="4">
        <v>0</v>
      </c>
      <c r="W133" s="4">
        <v>-1.4E-2</v>
      </c>
      <c r="X133" s="4">
        <v>0</v>
      </c>
      <c r="Y133" s="4">
        <v>-1.7000000000000001E-2</v>
      </c>
      <c r="Z133" s="4">
        <v>0</v>
      </c>
      <c r="AA133" s="4">
        <v>0</v>
      </c>
      <c r="AB133" s="4">
        <v>0</v>
      </c>
      <c r="AC133" s="4">
        <v>0</v>
      </c>
      <c r="AD133" s="4">
        <v>0</v>
      </c>
      <c r="AE133" s="4">
        <v>0</v>
      </c>
      <c r="AF133" s="4">
        <v>0</v>
      </c>
      <c r="AG133" s="4">
        <v>0</v>
      </c>
      <c r="AH133" s="4">
        <v>0</v>
      </c>
      <c r="AI133" s="4">
        <v>0</v>
      </c>
      <c r="AJ133" s="4">
        <v>0</v>
      </c>
      <c r="AK133" s="4">
        <v>0</v>
      </c>
      <c r="AL133" s="4">
        <v>0</v>
      </c>
      <c r="AM133" s="4">
        <v>0</v>
      </c>
      <c r="AN133" s="4">
        <v>0</v>
      </c>
      <c r="AO133" s="4">
        <v>0</v>
      </c>
      <c r="AP133" s="4">
        <v>0</v>
      </c>
      <c r="AQ133" s="4">
        <v>0</v>
      </c>
      <c r="AR133" s="4">
        <v>0</v>
      </c>
      <c r="AS133" s="4">
        <v>0</v>
      </c>
      <c r="AT133" s="4">
        <v>0</v>
      </c>
      <c r="BB133" s="514">
        <v>10167</v>
      </c>
      <c r="BC133" s="514" t="s">
        <v>235</v>
      </c>
      <c r="BD133" s="514" t="s">
        <v>236</v>
      </c>
      <c r="BE133" s="514" t="s">
        <v>236</v>
      </c>
      <c r="BF133" s="514">
        <v>40.754860000000001</v>
      </c>
      <c r="BG133" s="514">
        <v>-73.974950000000007</v>
      </c>
    </row>
    <row r="134" spans="3:59">
      <c r="C134" s="849" t="s">
        <v>228</v>
      </c>
      <c r="D134" s="83" t="s">
        <v>356</v>
      </c>
      <c r="E134" s="74">
        <v>12</v>
      </c>
      <c r="F134" s="74">
        <v>1</v>
      </c>
      <c r="G134" s="58" t="s">
        <v>324</v>
      </c>
      <c r="I134" s="154" t="s">
        <v>210</v>
      </c>
      <c r="J134" s="52" t="s">
        <v>227</v>
      </c>
      <c r="K134" s="4">
        <v>3.0000000000000001E-3</v>
      </c>
      <c r="L134" s="4">
        <v>0.13700000000000001</v>
      </c>
      <c r="M134" s="4">
        <v>-1.7999999999999999E-2</v>
      </c>
      <c r="N134" s="4">
        <v>-0.17799999999999999</v>
      </c>
      <c r="O134" s="4">
        <v>0.151</v>
      </c>
      <c r="P134" s="4">
        <v>0</v>
      </c>
      <c r="Q134" s="4">
        <v>-0.38400000000000001</v>
      </c>
      <c r="R134" s="4">
        <v>0.13700000000000001</v>
      </c>
      <c r="S134" s="4">
        <v>0</v>
      </c>
      <c r="T134" s="4">
        <v>-0.40699999999999997</v>
      </c>
      <c r="U134" s="4">
        <v>0</v>
      </c>
      <c r="V134" s="4">
        <v>0</v>
      </c>
      <c r="W134" s="4">
        <v>-0.02</v>
      </c>
      <c r="X134" s="4">
        <v>0</v>
      </c>
      <c r="Y134" s="4">
        <v>-1.7999999999999999E-2</v>
      </c>
      <c r="Z134" s="4">
        <v>0</v>
      </c>
      <c r="AA134" s="4">
        <v>0</v>
      </c>
      <c r="AB134" s="4">
        <v>0</v>
      </c>
      <c r="AC134" s="4">
        <v>0</v>
      </c>
      <c r="AD134" s="4">
        <v>0</v>
      </c>
      <c r="AE134" s="4">
        <v>0</v>
      </c>
      <c r="AF134" s="4">
        <v>0</v>
      </c>
      <c r="AG134" s="4">
        <v>0</v>
      </c>
      <c r="AH134" s="4">
        <v>0</v>
      </c>
      <c r="AI134" s="4">
        <v>0</v>
      </c>
      <c r="AJ134" s="4">
        <v>0</v>
      </c>
      <c r="AK134" s="4">
        <v>0</v>
      </c>
      <c r="AL134" s="4">
        <v>0</v>
      </c>
      <c r="AM134" s="4">
        <v>0</v>
      </c>
      <c r="AN134" s="4">
        <v>0</v>
      </c>
      <c r="AO134" s="4">
        <v>0</v>
      </c>
      <c r="AP134" s="4">
        <v>0</v>
      </c>
      <c r="AQ134" s="4">
        <v>0</v>
      </c>
      <c r="AR134" s="4">
        <v>0</v>
      </c>
      <c r="AS134" s="4">
        <v>0</v>
      </c>
      <c r="AT134" s="4">
        <v>0</v>
      </c>
      <c r="BB134" s="514">
        <v>10168</v>
      </c>
      <c r="BC134" s="514" t="s">
        <v>235</v>
      </c>
      <c r="BD134" s="514" t="s">
        <v>236</v>
      </c>
      <c r="BE134" s="514" t="s">
        <v>236</v>
      </c>
      <c r="BF134" s="514">
        <v>40.751930000000002</v>
      </c>
      <c r="BG134" s="514">
        <v>-73.976789999999994</v>
      </c>
    </row>
    <row r="135" spans="3:59">
      <c r="C135" s="850"/>
      <c r="D135" s="79" t="s">
        <v>357</v>
      </c>
      <c r="E135" s="6">
        <v>15</v>
      </c>
      <c r="F135" s="6">
        <v>1</v>
      </c>
      <c r="G135" s="58" t="s">
        <v>324</v>
      </c>
      <c r="I135" s="154" t="s">
        <v>210</v>
      </c>
      <c r="J135" s="52" t="s">
        <v>230</v>
      </c>
      <c r="K135" s="4">
        <v>1.4E-2</v>
      </c>
      <c r="L135" s="4">
        <v>0.14199999999999999</v>
      </c>
      <c r="M135" s="4">
        <v>-1.7000000000000001E-2</v>
      </c>
      <c r="N135" s="4">
        <v>-0.14299999999999999</v>
      </c>
      <c r="O135" s="4">
        <v>0.157</v>
      </c>
      <c r="P135" s="4">
        <v>0</v>
      </c>
      <c r="Q135" s="4">
        <v>-0.33200000000000002</v>
      </c>
      <c r="R135" s="4">
        <v>0.14199999999999999</v>
      </c>
      <c r="S135" s="4">
        <v>0</v>
      </c>
      <c r="T135" s="4">
        <v>-0.35899999999999999</v>
      </c>
      <c r="U135" s="4">
        <v>0</v>
      </c>
      <c r="V135" s="4">
        <v>0</v>
      </c>
      <c r="W135" s="4">
        <v>-1.4E-2</v>
      </c>
      <c r="X135" s="4">
        <v>0</v>
      </c>
      <c r="Y135" s="4">
        <v>-1.7000000000000001E-2</v>
      </c>
      <c r="Z135" s="4">
        <v>0</v>
      </c>
      <c r="AA135" s="4">
        <v>0</v>
      </c>
      <c r="AB135" s="4">
        <v>0</v>
      </c>
      <c r="AC135" s="4">
        <v>0</v>
      </c>
      <c r="AD135" s="4">
        <v>0</v>
      </c>
      <c r="AE135" s="4">
        <v>0</v>
      </c>
      <c r="AF135" s="4">
        <v>0</v>
      </c>
      <c r="AG135" s="4">
        <v>0</v>
      </c>
      <c r="AH135" s="4">
        <v>0</v>
      </c>
      <c r="AI135" s="4">
        <v>0</v>
      </c>
      <c r="AJ135" s="4">
        <v>0</v>
      </c>
      <c r="AK135" s="4">
        <v>0</v>
      </c>
      <c r="AL135" s="4">
        <v>0</v>
      </c>
      <c r="AM135" s="4">
        <v>0</v>
      </c>
      <c r="AN135" s="4">
        <v>0</v>
      </c>
      <c r="AO135" s="4">
        <v>0</v>
      </c>
      <c r="AP135" s="4">
        <v>0</v>
      </c>
      <c r="AQ135" s="4">
        <v>0</v>
      </c>
      <c r="AR135" s="4">
        <v>0</v>
      </c>
      <c r="AS135" s="4">
        <v>0</v>
      </c>
      <c r="AT135" s="4">
        <v>0</v>
      </c>
      <c r="BB135" s="514">
        <v>10169</v>
      </c>
      <c r="BC135" s="514" t="s">
        <v>235</v>
      </c>
      <c r="BD135" s="514" t="s">
        <v>236</v>
      </c>
      <c r="BE135" s="514" t="s">
        <v>236</v>
      </c>
      <c r="BF135" s="514">
        <v>40.754460000000002</v>
      </c>
      <c r="BG135" s="514">
        <v>-73.976060000000004</v>
      </c>
    </row>
    <row r="136" spans="3:59">
      <c r="C136" s="850"/>
      <c r="D136" s="79" t="s">
        <v>358</v>
      </c>
      <c r="E136" s="6">
        <v>16</v>
      </c>
      <c r="F136" s="6">
        <v>1</v>
      </c>
      <c r="G136" s="58" t="s">
        <v>324</v>
      </c>
      <c r="I136" s="154" t="s">
        <v>210</v>
      </c>
      <c r="J136" s="52" t="s">
        <v>233</v>
      </c>
      <c r="K136" s="4">
        <v>1.4999999999999999E-2</v>
      </c>
      <c r="L136" s="4">
        <v>0.158</v>
      </c>
      <c r="M136" s="4">
        <v>-1.7999999999999999E-2</v>
      </c>
      <c r="N136" s="4">
        <v>-0.161</v>
      </c>
      <c r="O136" s="4">
        <v>0.18099999999999999</v>
      </c>
      <c r="P136" s="4">
        <v>0</v>
      </c>
      <c r="Q136" s="4">
        <v>-0.34899999999999998</v>
      </c>
      <c r="R136" s="4">
        <v>0.158</v>
      </c>
      <c r="S136" s="4">
        <v>0</v>
      </c>
      <c r="T136" s="4">
        <v>-0.377</v>
      </c>
      <c r="U136" s="4">
        <v>0</v>
      </c>
      <c r="V136" s="4">
        <v>0</v>
      </c>
      <c r="W136" s="4">
        <v>-1.2999999999999999E-2</v>
      </c>
      <c r="X136" s="4">
        <v>0</v>
      </c>
      <c r="Y136" s="4">
        <v>-1.7999999999999999E-2</v>
      </c>
      <c r="Z136" s="4">
        <v>0</v>
      </c>
      <c r="AA136" s="4">
        <v>0</v>
      </c>
      <c r="AB136" s="4">
        <v>0</v>
      </c>
      <c r="AC136" s="4">
        <v>0</v>
      </c>
      <c r="AD136" s="4">
        <v>0</v>
      </c>
      <c r="AE136" s="4">
        <v>0</v>
      </c>
      <c r="AF136" s="4">
        <v>0</v>
      </c>
      <c r="AG136" s="4">
        <v>0</v>
      </c>
      <c r="AH136" s="4">
        <v>0</v>
      </c>
      <c r="AI136" s="4">
        <v>0</v>
      </c>
      <c r="AJ136" s="4">
        <v>0</v>
      </c>
      <c r="AK136" s="4">
        <v>0</v>
      </c>
      <c r="AL136" s="4">
        <v>0</v>
      </c>
      <c r="AM136" s="4">
        <v>0</v>
      </c>
      <c r="AN136" s="4">
        <v>0</v>
      </c>
      <c r="AO136" s="4">
        <v>0</v>
      </c>
      <c r="AP136" s="4">
        <v>0</v>
      </c>
      <c r="AQ136" s="4">
        <v>0</v>
      </c>
      <c r="AR136" s="4">
        <v>0</v>
      </c>
      <c r="AS136" s="4">
        <v>0</v>
      </c>
      <c r="AT136" s="4">
        <v>0</v>
      </c>
      <c r="BB136" s="514">
        <v>10170</v>
      </c>
      <c r="BC136" s="514" t="s">
        <v>235</v>
      </c>
      <c r="BD136" s="514" t="s">
        <v>236</v>
      </c>
      <c r="BE136" s="514" t="s">
        <v>236</v>
      </c>
      <c r="BF136" s="514">
        <v>40.752850000000002</v>
      </c>
      <c r="BG136" s="514">
        <v>-73.976079999999996</v>
      </c>
    </row>
    <row r="137" spans="3:59">
      <c r="C137" s="850"/>
      <c r="D137" s="79" t="s">
        <v>359</v>
      </c>
      <c r="E137" s="6">
        <v>10</v>
      </c>
      <c r="F137" s="6">
        <v>1</v>
      </c>
      <c r="G137" s="58" t="s">
        <v>324</v>
      </c>
      <c r="I137" s="154" t="s">
        <v>210</v>
      </c>
      <c r="J137" s="52" t="s">
        <v>236</v>
      </c>
      <c r="K137" s="4">
        <v>5.5E-2</v>
      </c>
      <c r="L137" s="4">
        <v>0.13600000000000001</v>
      </c>
      <c r="M137" s="4">
        <v>-1.6E-2</v>
      </c>
      <c r="N137" s="4">
        <v>-6.4000000000000001E-2</v>
      </c>
      <c r="O137" s="4">
        <v>0.16300000000000001</v>
      </c>
      <c r="P137" s="4">
        <v>0</v>
      </c>
      <c r="Q137" s="4">
        <v>-0.26</v>
      </c>
      <c r="R137" s="4">
        <v>0.13600000000000001</v>
      </c>
      <c r="S137" s="4">
        <v>0</v>
      </c>
      <c r="T137" s="4">
        <v>-0.32</v>
      </c>
      <c r="U137" s="4">
        <v>0</v>
      </c>
      <c r="V137" s="4">
        <v>0</v>
      </c>
      <c r="W137" s="4">
        <v>-5.0000000000000001E-3</v>
      </c>
      <c r="X137" s="4">
        <v>0</v>
      </c>
      <c r="Y137" s="4">
        <v>-1.6E-2</v>
      </c>
      <c r="Z137" s="4">
        <v>0</v>
      </c>
      <c r="AA137" s="4">
        <v>0</v>
      </c>
      <c r="AB137" s="4">
        <v>0</v>
      </c>
      <c r="AC137" s="4">
        <v>0</v>
      </c>
      <c r="AD137" s="4">
        <v>0</v>
      </c>
      <c r="AE137" s="4">
        <v>0</v>
      </c>
      <c r="AF137" s="4">
        <v>0</v>
      </c>
      <c r="AG137" s="4">
        <v>0</v>
      </c>
      <c r="AH137" s="4">
        <v>0</v>
      </c>
      <c r="AI137" s="4">
        <v>0</v>
      </c>
      <c r="AJ137" s="4">
        <v>0</v>
      </c>
      <c r="AK137" s="4">
        <v>0</v>
      </c>
      <c r="AL137" s="4">
        <v>0</v>
      </c>
      <c r="AM137" s="4">
        <v>0</v>
      </c>
      <c r="AN137" s="4">
        <v>0</v>
      </c>
      <c r="AO137" s="4">
        <v>0</v>
      </c>
      <c r="AP137" s="4">
        <v>0</v>
      </c>
      <c r="AQ137" s="4">
        <v>0</v>
      </c>
      <c r="AR137" s="4">
        <v>0</v>
      </c>
      <c r="AS137" s="4">
        <v>0</v>
      </c>
      <c r="AT137" s="4">
        <v>0</v>
      </c>
      <c r="BB137" s="514">
        <v>10171</v>
      </c>
      <c r="BC137" s="514" t="s">
        <v>235</v>
      </c>
      <c r="BD137" s="514" t="s">
        <v>236</v>
      </c>
      <c r="BE137" s="514" t="s">
        <v>236</v>
      </c>
      <c r="BF137" s="514">
        <v>40.75609</v>
      </c>
      <c r="BG137" s="514">
        <v>-73.974010000000007</v>
      </c>
    </row>
    <row r="138" spans="3:59">
      <c r="C138" s="850"/>
      <c r="D138" s="79" t="s">
        <v>173</v>
      </c>
      <c r="E138" s="6" t="s">
        <v>123</v>
      </c>
      <c r="F138" s="6">
        <v>2</v>
      </c>
      <c r="G138" s="58" t="s">
        <v>324</v>
      </c>
      <c r="I138" s="154" t="s">
        <v>210</v>
      </c>
      <c r="J138" s="52" t="s">
        <v>240</v>
      </c>
      <c r="K138" s="4">
        <v>3.7999999999999999E-2</v>
      </c>
      <c r="L138" s="4">
        <v>0.13200000000000001</v>
      </c>
      <c r="M138" s="4">
        <v>-1.7000000000000001E-2</v>
      </c>
      <c r="N138" s="4">
        <v>-0.10199999999999999</v>
      </c>
      <c r="O138" s="4">
        <v>0.157</v>
      </c>
      <c r="P138" s="4">
        <v>0</v>
      </c>
      <c r="Q138" s="4">
        <v>-0.29499999999999998</v>
      </c>
      <c r="R138" s="4">
        <v>0.13200000000000001</v>
      </c>
      <c r="S138" s="4">
        <v>0</v>
      </c>
      <c r="T138" s="4">
        <v>-0.34200000000000003</v>
      </c>
      <c r="U138" s="4">
        <v>0</v>
      </c>
      <c r="V138" s="4">
        <v>0</v>
      </c>
      <c r="W138" s="4">
        <v>-0.01</v>
      </c>
      <c r="X138" s="4">
        <v>0</v>
      </c>
      <c r="Y138" s="4">
        <v>-1.7000000000000001E-2</v>
      </c>
      <c r="Z138" s="4">
        <v>0</v>
      </c>
      <c r="AA138" s="4">
        <v>0</v>
      </c>
      <c r="AB138" s="4">
        <v>0</v>
      </c>
      <c r="AC138" s="4">
        <v>0</v>
      </c>
      <c r="AD138" s="4">
        <v>0</v>
      </c>
      <c r="AE138" s="4">
        <v>0</v>
      </c>
      <c r="AF138" s="4">
        <v>0</v>
      </c>
      <c r="AG138" s="4">
        <v>0</v>
      </c>
      <c r="AH138" s="4">
        <v>0</v>
      </c>
      <c r="AI138" s="4">
        <v>0</v>
      </c>
      <c r="AJ138" s="4">
        <v>0</v>
      </c>
      <c r="AK138" s="4">
        <v>0</v>
      </c>
      <c r="AL138" s="4">
        <v>0</v>
      </c>
      <c r="AM138" s="4">
        <v>0</v>
      </c>
      <c r="AN138" s="4">
        <v>0</v>
      </c>
      <c r="AO138" s="4">
        <v>0</v>
      </c>
      <c r="AP138" s="4">
        <v>0</v>
      </c>
      <c r="AQ138" s="4">
        <v>0</v>
      </c>
      <c r="AR138" s="4">
        <v>0</v>
      </c>
      <c r="AS138" s="4">
        <v>0</v>
      </c>
      <c r="AT138" s="4">
        <v>0</v>
      </c>
      <c r="BB138" s="514">
        <v>10172</v>
      </c>
      <c r="BC138" s="514" t="s">
        <v>235</v>
      </c>
      <c r="BD138" s="514" t="s">
        <v>236</v>
      </c>
      <c r="BE138" s="514" t="s">
        <v>236</v>
      </c>
      <c r="BF138" s="514">
        <v>40.755490000000002</v>
      </c>
      <c r="BG138" s="514">
        <v>-73.974469999999997</v>
      </c>
    </row>
    <row r="139" spans="3:59" ht="15.75" thickBot="1">
      <c r="C139" s="851"/>
      <c r="D139" s="84" t="s">
        <v>174</v>
      </c>
      <c r="E139" s="59" t="s">
        <v>123</v>
      </c>
      <c r="F139" s="59">
        <v>2</v>
      </c>
      <c r="G139" s="58" t="s">
        <v>324</v>
      </c>
      <c r="I139" s="154" t="s">
        <v>210</v>
      </c>
      <c r="J139" s="52" t="s">
        <v>238</v>
      </c>
      <c r="K139" s="4">
        <v>1.7000000000000001E-2</v>
      </c>
      <c r="L139" s="4">
        <v>0.14000000000000001</v>
      </c>
      <c r="M139" s="4">
        <v>-1.7999999999999999E-2</v>
      </c>
      <c r="N139" s="4">
        <v>-0.16</v>
      </c>
      <c r="O139" s="4">
        <v>0.15</v>
      </c>
      <c r="P139" s="4">
        <v>0</v>
      </c>
      <c r="Q139" s="4">
        <v>-0.36099999999999999</v>
      </c>
      <c r="R139" s="4">
        <v>0.14000000000000001</v>
      </c>
      <c r="S139" s="4">
        <v>0</v>
      </c>
      <c r="T139" s="4">
        <v>-0.39100000000000001</v>
      </c>
      <c r="U139" s="4">
        <v>0</v>
      </c>
      <c r="V139" s="4">
        <v>0</v>
      </c>
      <c r="W139" s="4">
        <v>-1.2999999999999999E-2</v>
      </c>
      <c r="X139" s="4">
        <v>0</v>
      </c>
      <c r="Y139" s="4">
        <v>-1.7999999999999999E-2</v>
      </c>
      <c r="Z139" s="4">
        <v>0</v>
      </c>
      <c r="AA139" s="4">
        <v>0</v>
      </c>
      <c r="AB139" s="4">
        <v>0</v>
      </c>
      <c r="AC139" s="4">
        <v>0</v>
      </c>
      <c r="AD139" s="4">
        <v>0</v>
      </c>
      <c r="AE139" s="4">
        <v>0</v>
      </c>
      <c r="AF139" s="4">
        <v>0</v>
      </c>
      <c r="AG139" s="4">
        <v>0</v>
      </c>
      <c r="AH139" s="4">
        <v>0</v>
      </c>
      <c r="AI139" s="4">
        <v>0</v>
      </c>
      <c r="AJ139" s="4">
        <v>0</v>
      </c>
      <c r="AK139" s="4">
        <v>0</v>
      </c>
      <c r="AL139" s="4">
        <v>0</v>
      </c>
      <c r="AM139" s="4">
        <v>0</v>
      </c>
      <c r="AN139" s="4">
        <v>0</v>
      </c>
      <c r="AO139" s="4">
        <v>0</v>
      </c>
      <c r="AP139" s="4">
        <v>0</v>
      </c>
      <c r="AQ139" s="4">
        <v>0</v>
      </c>
      <c r="AR139" s="4">
        <v>0</v>
      </c>
      <c r="AS139" s="4">
        <v>0</v>
      </c>
      <c r="AT139" s="4">
        <v>0</v>
      </c>
      <c r="BB139" s="514">
        <v>10173</v>
      </c>
      <c r="BC139" s="514" t="s">
        <v>235</v>
      </c>
      <c r="BD139" s="514" t="s">
        <v>236</v>
      </c>
      <c r="BE139" s="514" t="s">
        <v>236</v>
      </c>
      <c r="BF139" s="514">
        <v>40.754300000000001</v>
      </c>
      <c r="BG139" s="514">
        <v>-73.979550000000003</v>
      </c>
    </row>
    <row r="140" spans="3:59">
      <c r="C140" s="849" t="s">
        <v>360</v>
      </c>
      <c r="D140" s="77" t="s">
        <v>361</v>
      </c>
      <c r="E140" s="56">
        <v>15</v>
      </c>
      <c r="F140" s="56">
        <v>1</v>
      </c>
      <c r="G140" s="57" t="s">
        <v>339</v>
      </c>
      <c r="I140" s="154" t="s">
        <v>212</v>
      </c>
      <c r="J140" s="52" t="s">
        <v>225</v>
      </c>
      <c r="K140" s="4">
        <v>0</v>
      </c>
      <c r="L140" s="4">
        <v>0</v>
      </c>
      <c r="M140" s="4">
        <v>0</v>
      </c>
      <c r="N140" s="4">
        <v>0</v>
      </c>
      <c r="O140" s="4">
        <v>0</v>
      </c>
      <c r="P140" s="4">
        <v>0</v>
      </c>
      <c r="Q140" s="4">
        <v>0</v>
      </c>
      <c r="R140" s="4">
        <v>0</v>
      </c>
      <c r="S140" s="4">
        <v>0</v>
      </c>
      <c r="T140" s="4">
        <v>0</v>
      </c>
      <c r="U140" s="4">
        <v>0</v>
      </c>
      <c r="V140" s="4">
        <v>0</v>
      </c>
      <c r="W140" s="4">
        <v>0</v>
      </c>
      <c r="X140" s="4">
        <v>0</v>
      </c>
      <c r="Y140" s="4">
        <v>0</v>
      </c>
      <c r="Z140" s="4">
        <v>0</v>
      </c>
      <c r="AA140" s="4">
        <v>0</v>
      </c>
      <c r="AB140" s="4">
        <v>0</v>
      </c>
      <c r="AC140" s="4">
        <v>0</v>
      </c>
      <c r="AD140" s="4">
        <v>0</v>
      </c>
      <c r="AE140" s="4">
        <v>0</v>
      </c>
      <c r="AF140" s="4">
        <v>0</v>
      </c>
      <c r="AG140" s="4">
        <v>0</v>
      </c>
      <c r="AH140" s="4">
        <v>0</v>
      </c>
      <c r="AI140" s="4">
        <v>0</v>
      </c>
      <c r="AJ140" s="4">
        <v>0</v>
      </c>
      <c r="AK140" s="4">
        <v>0</v>
      </c>
      <c r="AL140" s="4">
        <v>0</v>
      </c>
      <c r="AM140" s="4">
        <v>0</v>
      </c>
      <c r="AN140" s="4">
        <v>0</v>
      </c>
      <c r="AO140" s="4">
        <v>0</v>
      </c>
      <c r="AP140" s="4">
        <v>0</v>
      </c>
      <c r="AQ140" s="5">
        <v>0</v>
      </c>
      <c r="AR140" s="4">
        <v>0.37</v>
      </c>
      <c r="AS140" s="4">
        <v>0.2</v>
      </c>
      <c r="AT140" s="4">
        <v>0</v>
      </c>
      <c r="BB140" s="514">
        <v>10174</v>
      </c>
      <c r="BC140" s="514" t="s">
        <v>235</v>
      </c>
      <c r="BD140" s="514" t="s">
        <v>236</v>
      </c>
      <c r="BE140" s="514" t="s">
        <v>236</v>
      </c>
      <c r="BF140" s="514">
        <v>40.751649999999998</v>
      </c>
      <c r="BG140" s="514">
        <v>-73.975160000000002</v>
      </c>
    </row>
    <row r="141" spans="3:59">
      <c r="C141" s="850"/>
      <c r="D141" s="79" t="s">
        <v>362</v>
      </c>
      <c r="E141" s="6">
        <v>15</v>
      </c>
      <c r="F141" s="6">
        <v>1</v>
      </c>
      <c r="G141" s="58" t="s">
        <v>339</v>
      </c>
      <c r="I141" s="154" t="s">
        <v>212</v>
      </c>
      <c r="J141" s="52" t="s">
        <v>227</v>
      </c>
      <c r="K141" s="4">
        <v>0</v>
      </c>
      <c r="L141" s="4">
        <v>0</v>
      </c>
      <c r="M141" s="4">
        <v>0</v>
      </c>
      <c r="N141" s="4">
        <v>0</v>
      </c>
      <c r="O141" s="4">
        <v>0</v>
      </c>
      <c r="P141" s="4">
        <v>0</v>
      </c>
      <c r="Q141" s="4">
        <v>0</v>
      </c>
      <c r="R141" s="4">
        <v>0</v>
      </c>
      <c r="S141" s="4">
        <v>0</v>
      </c>
      <c r="T141" s="4">
        <v>0</v>
      </c>
      <c r="U141" s="4">
        <v>0</v>
      </c>
      <c r="V141" s="4">
        <v>0</v>
      </c>
      <c r="W141" s="4">
        <v>0</v>
      </c>
      <c r="X141" s="4">
        <v>0</v>
      </c>
      <c r="Y141" s="4">
        <v>0</v>
      </c>
      <c r="Z141" s="4">
        <v>0</v>
      </c>
      <c r="AA141" s="4">
        <v>0</v>
      </c>
      <c r="AB141" s="4">
        <v>0</v>
      </c>
      <c r="AC141" s="4">
        <v>0</v>
      </c>
      <c r="AD141" s="4">
        <v>0</v>
      </c>
      <c r="AE141" s="4">
        <v>0</v>
      </c>
      <c r="AF141" s="4">
        <v>0</v>
      </c>
      <c r="AG141" s="4">
        <v>0</v>
      </c>
      <c r="AH141" s="4">
        <v>0</v>
      </c>
      <c r="AI141" s="4">
        <v>0</v>
      </c>
      <c r="AJ141" s="4">
        <v>0</v>
      </c>
      <c r="AK141" s="4">
        <v>0</v>
      </c>
      <c r="AL141" s="4">
        <v>0</v>
      </c>
      <c r="AM141" s="4">
        <v>0</v>
      </c>
      <c r="AN141" s="4">
        <v>0</v>
      </c>
      <c r="AO141" s="4">
        <v>0</v>
      </c>
      <c r="AP141" s="4">
        <v>0</v>
      </c>
      <c r="AQ141" s="5">
        <v>0</v>
      </c>
      <c r="AR141" s="4">
        <v>0.4</v>
      </c>
      <c r="AS141" s="4">
        <v>0.2</v>
      </c>
      <c r="AT141" s="4">
        <v>0</v>
      </c>
      <c r="BB141" s="514">
        <v>10175</v>
      </c>
      <c r="BC141" s="514" t="s">
        <v>235</v>
      </c>
      <c r="BD141" s="514" t="s">
        <v>236</v>
      </c>
      <c r="BE141" s="514" t="s">
        <v>236</v>
      </c>
      <c r="BF141" s="514">
        <v>40.754300000000001</v>
      </c>
      <c r="BG141" s="514">
        <v>-73.979780000000005</v>
      </c>
    </row>
    <row r="142" spans="3:59">
      <c r="C142" s="850"/>
      <c r="D142" s="79" t="s">
        <v>363</v>
      </c>
      <c r="E142" s="6">
        <v>15</v>
      </c>
      <c r="F142" s="6">
        <v>1</v>
      </c>
      <c r="G142" s="58" t="s">
        <v>339</v>
      </c>
      <c r="I142" s="154" t="s">
        <v>212</v>
      </c>
      <c r="J142" s="52" t="s">
        <v>230</v>
      </c>
      <c r="K142" s="4">
        <v>0</v>
      </c>
      <c r="L142" s="4">
        <v>0</v>
      </c>
      <c r="M142" s="4">
        <v>0</v>
      </c>
      <c r="N142" s="4">
        <v>0</v>
      </c>
      <c r="O142" s="4">
        <v>0</v>
      </c>
      <c r="P142" s="4">
        <v>0</v>
      </c>
      <c r="Q142" s="4">
        <v>0</v>
      </c>
      <c r="R142" s="4">
        <v>0</v>
      </c>
      <c r="S142" s="4">
        <v>0</v>
      </c>
      <c r="T142" s="4">
        <v>0</v>
      </c>
      <c r="U142" s="4">
        <v>0</v>
      </c>
      <c r="V142" s="4">
        <v>0</v>
      </c>
      <c r="W142" s="4">
        <v>0</v>
      </c>
      <c r="X142" s="4">
        <v>0</v>
      </c>
      <c r="Y142" s="4">
        <v>0</v>
      </c>
      <c r="Z142" s="4">
        <v>0</v>
      </c>
      <c r="AA142" s="4">
        <v>0</v>
      </c>
      <c r="AB142" s="4">
        <v>0</v>
      </c>
      <c r="AC142" s="4">
        <v>0</v>
      </c>
      <c r="AD142" s="4">
        <v>0</v>
      </c>
      <c r="AE142" s="4">
        <v>0</v>
      </c>
      <c r="AF142" s="4">
        <v>0</v>
      </c>
      <c r="AG142" s="4">
        <v>0</v>
      </c>
      <c r="AH142" s="4">
        <v>0</v>
      </c>
      <c r="AI142" s="4">
        <v>0</v>
      </c>
      <c r="AJ142" s="4">
        <v>0</v>
      </c>
      <c r="AK142" s="4">
        <v>0</v>
      </c>
      <c r="AL142" s="4">
        <v>0</v>
      </c>
      <c r="AM142" s="4">
        <v>0</v>
      </c>
      <c r="AN142" s="4">
        <v>0</v>
      </c>
      <c r="AO142" s="4">
        <v>0</v>
      </c>
      <c r="AP142" s="4">
        <v>0</v>
      </c>
      <c r="AQ142" s="5">
        <v>0</v>
      </c>
      <c r="AR142" s="4">
        <v>0.4</v>
      </c>
      <c r="AS142" s="4">
        <v>0.2</v>
      </c>
      <c r="AT142" s="4">
        <v>0</v>
      </c>
      <c r="BB142" s="514">
        <v>10176</v>
      </c>
      <c r="BC142" s="514" t="s">
        <v>235</v>
      </c>
      <c r="BD142" s="514" t="s">
        <v>236</v>
      </c>
      <c r="BE142" s="514" t="s">
        <v>236</v>
      </c>
      <c r="BF142" s="514">
        <v>40.755569999999999</v>
      </c>
      <c r="BG142" s="514">
        <v>-73.978870000000001</v>
      </c>
    </row>
    <row r="143" spans="3:59">
      <c r="C143" s="850"/>
      <c r="D143" s="79" t="s">
        <v>364</v>
      </c>
      <c r="E143" s="6">
        <v>15</v>
      </c>
      <c r="F143" s="6">
        <v>1</v>
      </c>
      <c r="G143" s="58" t="s">
        <v>339</v>
      </c>
      <c r="I143" s="154" t="s">
        <v>212</v>
      </c>
      <c r="J143" s="52" t="s">
        <v>233</v>
      </c>
      <c r="K143" s="4">
        <v>0</v>
      </c>
      <c r="L143" s="4">
        <v>0</v>
      </c>
      <c r="M143" s="4">
        <v>0</v>
      </c>
      <c r="N143" s="4">
        <v>0</v>
      </c>
      <c r="O143" s="4">
        <v>0</v>
      </c>
      <c r="P143" s="4">
        <v>0</v>
      </c>
      <c r="Q143" s="4">
        <v>0</v>
      </c>
      <c r="R143" s="4">
        <v>0</v>
      </c>
      <c r="S143" s="4">
        <v>0</v>
      </c>
      <c r="T143" s="4">
        <v>0</v>
      </c>
      <c r="U143" s="4">
        <v>0</v>
      </c>
      <c r="V143" s="4">
        <v>0</v>
      </c>
      <c r="W143" s="4">
        <v>0</v>
      </c>
      <c r="X143" s="4">
        <v>0</v>
      </c>
      <c r="Y143" s="4">
        <v>0</v>
      </c>
      <c r="Z143" s="4">
        <v>0</v>
      </c>
      <c r="AA143" s="4">
        <v>0</v>
      </c>
      <c r="AB143" s="4">
        <v>0</v>
      </c>
      <c r="AC143" s="4">
        <v>0</v>
      </c>
      <c r="AD143" s="4">
        <v>0</v>
      </c>
      <c r="AE143" s="4">
        <v>0</v>
      </c>
      <c r="AF143" s="4">
        <v>0</v>
      </c>
      <c r="AG143" s="4">
        <v>0</v>
      </c>
      <c r="AH143" s="4">
        <v>0</v>
      </c>
      <c r="AI143" s="4">
        <v>0</v>
      </c>
      <c r="AJ143" s="4">
        <v>0</v>
      </c>
      <c r="AK143" s="4">
        <v>0</v>
      </c>
      <c r="AL143" s="4">
        <v>0</v>
      </c>
      <c r="AM143" s="4">
        <v>0</v>
      </c>
      <c r="AN143" s="4">
        <v>0</v>
      </c>
      <c r="AO143" s="4">
        <v>0</v>
      </c>
      <c r="AP143" s="4">
        <v>0</v>
      </c>
      <c r="AQ143" s="5">
        <v>0</v>
      </c>
      <c r="AR143" s="4">
        <v>0.39</v>
      </c>
      <c r="AS143" s="4">
        <v>0.2</v>
      </c>
      <c r="AT143" s="4">
        <v>0</v>
      </c>
      <c r="BB143" s="514">
        <v>10177</v>
      </c>
      <c r="BC143" s="514" t="s">
        <v>235</v>
      </c>
      <c r="BD143" s="514" t="s">
        <v>236</v>
      </c>
      <c r="BE143" s="514" t="s">
        <v>236</v>
      </c>
      <c r="BF143" s="514">
        <v>40.755339999999997</v>
      </c>
      <c r="BG143" s="514">
        <v>-73.976089999999999</v>
      </c>
    </row>
    <row r="144" spans="3:59">
      <c r="C144" s="850"/>
      <c r="D144" s="79" t="s">
        <v>365</v>
      </c>
      <c r="E144" s="6">
        <v>15</v>
      </c>
      <c r="F144" s="6">
        <v>1</v>
      </c>
      <c r="G144" s="58" t="s">
        <v>339</v>
      </c>
      <c r="I144" s="154" t="s">
        <v>212</v>
      </c>
      <c r="J144" s="52" t="s">
        <v>236</v>
      </c>
      <c r="K144" s="4">
        <v>0</v>
      </c>
      <c r="L144" s="4">
        <v>0</v>
      </c>
      <c r="M144" s="4">
        <v>0</v>
      </c>
      <c r="N144" s="4">
        <v>0</v>
      </c>
      <c r="O144" s="4">
        <v>0</v>
      </c>
      <c r="P144" s="4">
        <v>0</v>
      </c>
      <c r="Q144" s="4">
        <v>0</v>
      </c>
      <c r="R144" s="4">
        <v>0</v>
      </c>
      <c r="S144" s="4">
        <v>0</v>
      </c>
      <c r="T144" s="4">
        <v>0</v>
      </c>
      <c r="U144" s="4">
        <v>0</v>
      </c>
      <c r="V144" s="4">
        <v>0</v>
      </c>
      <c r="W144" s="4">
        <v>0</v>
      </c>
      <c r="X144" s="4">
        <v>0</v>
      </c>
      <c r="Y144" s="4">
        <v>0</v>
      </c>
      <c r="Z144" s="4">
        <v>0</v>
      </c>
      <c r="AA144" s="4">
        <v>0</v>
      </c>
      <c r="AB144" s="4">
        <v>0</v>
      </c>
      <c r="AC144" s="4">
        <v>0</v>
      </c>
      <c r="AD144" s="4">
        <v>0</v>
      </c>
      <c r="AE144" s="4">
        <v>0</v>
      </c>
      <c r="AF144" s="4">
        <v>0</v>
      </c>
      <c r="AG144" s="4">
        <v>0</v>
      </c>
      <c r="AH144" s="4">
        <v>0</v>
      </c>
      <c r="AI144" s="4">
        <v>0</v>
      </c>
      <c r="AJ144" s="4">
        <v>0</v>
      </c>
      <c r="AK144" s="4">
        <v>0</v>
      </c>
      <c r="AL144" s="4">
        <v>0</v>
      </c>
      <c r="AM144" s="4">
        <v>0</v>
      </c>
      <c r="AN144" s="4">
        <v>0</v>
      </c>
      <c r="AO144" s="4">
        <v>0</v>
      </c>
      <c r="AP144" s="4">
        <v>0</v>
      </c>
      <c r="AQ144" s="5">
        <v>0</v>
      </c>
      <c r="AR144" s="4">
        <v>0.39</v>
      </c>
      <c r="AS144" s="4">
        <v>0.2</v>
      </c>
      <c r="AT144" s="4">
        <v>0</v>
      </c>
      <c r="BB144" s="514">
        <v>10178</v>
      </c>
      <c r="BC144" s="514" t="s">
        <v>235</v>
      </c>
      <c r="BD144" s="514" t="s">
        <v>236</v>
      </c>
      <c r="BE144" s="514" t="s">
        <v>236</v>
      </c>
      <c r="BF144" s="514">
        <v>40.751370000000001</v>
      </c>
      <c r="BG144" s="514">
        <v>-73.978499999999997</v>
      </c>
    </row>
    <row r="145" spans="3:59">
      <c r="C145" s="850"/>
      <c r="D145" s="79" t="s">
        <v>366</v>
      </c>
      <c r="E145" s="6">
        <v>15</v>
      </c>
      <c r="F145" s="6">
        <v>1</v>
      </c>
      <c r="G145" s="58" t="s">
        <v>339</v>
      </c>
      <c r="I145" s="154" t="s">
        <v>212</v>
      </c>
      <c r="J145" s="52" t="s">
        <v>240</v>
      </c>
      <c r="K145" s="4">
        <v>0</v>
      </c>
      <c r="L145" s="4">
        <v>0</v>
      </c>
      <c r="M145" s="4">
        <v>0</v>
      </c>
      <c r="N145" s="4">
        <v>0</v>
      </c>
      <c r="O145" s="4">
        <v>0</v>
      </c>
      <c r="P145" s="4">
        <v>0</v>
      </c>
      <c r="Q145" s="4">
        <v>0</v>
      </c>
      <c r="R145" s="4">
        <v>0</v>
      </c>
      <c r="S145" s="4">
        <v>0</v>
      </c>
      <c r="T145" s="4">
        <v>0</v>
      </c>
      <c r="U145" s="4">
        <v>0</v>
      </c>
      <c r="V145" s="4">
        <v>0</v>
      </c>
      <c r="W145" s="4">
        <v>0</v>
      </c>
      <c r="X145" s="4">
        <v>0</v>
      </c>
      <c r="Y145" s="4">
        <v>0</v>
      </c>
      <c r="Z145" s="4">
        <v>0</v>
      </c>
      <c r="AA145" s="4">
        <v>0</v>
      </c>
      <c r="AB145" s="4">
        <v>0</v>
      </c>
      <c r="AC145" s="4">
        <v>0</v>
      </c>
      <c r="AD145" s="4">
        <v>0</v>
      </c>
      <c r="AE145" s="4">
        <v>0</v>
      </c>
      <c r="AF145" s="4">
        <v>0</v>
      </c>
      <c r="AG145" s="4">
        <v>0</v>
      </c>
      <c r="AH145" s="4">
        <v>0</v>
      </c>
      <c r="AI145" s="4">
        <v>0</v>
      </c>
      <c r="AJ145" s="4">
        <v>0</v>
      </c>
      <c r="AK145" s="4">
        <v>0</v>
      </c>
      <c r="AL145" s="4">
        <v>0</v>
      </c>
      <c r="AM145" s="4">
        <v>0</v>
      </c>
      <c r="AN145" s="4">
        <v>0</v>
      </c>
      <c r="AO145" s="4">
        <v>0</v>
      </c>
      <c r="AP145" s="4">
        <v>0</v>
      </c>
      <c r="AQ145" s="5">
        <v>0</v>
      </c>
      <c r="AR145" s="4">
        <v>0.41</v>
      </c>
      <c r="AS145" s="4">
        <v>0.2</v>
      </c>
      <c r="AT145" s="4">
        <v>0</v>
      </c>
      <c r="BB145" s="514">
        <v>10179</v>
      </c>
      <c r="BC145" s="514" t="s">
        <v>235</v>
      </c>
      <c r="BD145" s="514" t="s">
        <v>236</v>
      </c>
      <c r="BE145" s="514" t="s">
        <v>236</v>
      </c>
      <c r="BF145" s="514">
        <v>40.780749999999998</v>
      </c>
      <c r="BG145" s="514">
        <v>-73.977180000000004</v>
      </c>
    </row>
    <row r="146" spans="3:59">
      <c r="C146" s="850"/>
      <c r="D146" s="79" t="s">
        <v>367</v>
      </c>
      <c r="E146" s="6">
        <v>15</v>
      </c>
      <c r="F146" s="6">
        <v>1</v>
      </c>
      <c r="G146" s="58" t="s">
        <v>339</v>
      </c>
      <c r="I146" s="154" t="s">
        <v>212</v>
      </c>
      <c r="J146" s="52" t="s">
        <v>238</v>
      </c>
      <c r="K146" s="4">
        <v>0</v>
      </c>
      <c r="L146" s="4">
        <v>0</v>
      </c>
      <c r="M146" s="4">
        <v>0</v>
      </c>
      <c r="N146" s="4">
        <v>0</v>
      </c>
      <c r="O146" s="4">
        <v>0</v>
      </c>
      <c r="P146" s="4">
        <v>0</v>
      </c>
      <c r="Q146" s="4">
        <v>0</v>
      </c>
      <c r="R146" s="4">
        <v>0</v>
      </c>
      <c r="S146" s="4">
        <v>0</v>
      </c>
      <c r="T146" s="4">
        <v>0</v>
      </c>
      <c r="U146" s="4">
        <v>0</v>
      </c>
      <c r="V146" s="4">
        <v>0</v>
      </c>
      <c r="W146" s="4">
        <v>0</v>
      </c>
      <c r="X146" s="4">
        <v>0</v>
      </c>
      <c r="Y146" s="4">
        <v>0</v>
      </c>
      <c r="Z146" s="4">
        <v>0</v>
      </c>
      <c r="AA146" s="4">
        <v>0</v>
      </c>
      <c r="AB146" s="4">
        <v>0</v>
      </c>
      <c r="AC146" s="4">
        <v>0</v>
      </c>
      <c r="AD146" s="4">
        <v>0</v>
      </c>
      <c r="AE146" s="4">
        <v>0</v>
      </c>
      <c r="AF146" s="4">
        <v>0</v>
      </c>
      <c r="AG146" s="4">
        <v>0</v>
      </c>
      <c r="AH146" s="4">
        <v>0</v>
      </c>
      <c r="AI146" s="4">
        <v>0</v>
      </c>
      <c r="AJ146" s="4">
        <v>0</v>
      </c>
      <c r="AK146" s="4">
        <v>0</v>
      </c>
      <c r="AL146" s="4">
        <v>0</v>
      </c>
      <c r="AM146" s="4">
        <v>0</v>
      </c>
      <c r="AN146" s="4">
        <v>0</v>
      </c>
      <c r="AO146" s="4">
        <v>0</v>
      </c>
      <c r="AP146" s="4">
        <v>0</v>
      </c>
      <c r="AQ146" s="5">
        <v>0</v>
      </c>
      <c r="AR146" s="4">
        <v>0.39</v>
      </c>
      <c r="AS146" s="4">
        <v>0.2</v>
      </c>
      <c r="AT146" s="4">
        <v>0</v>
      </c>
      <c r="BB146" s="514">
        <v>10184</v>
      </c>
      <c r="BC146" s="514" t="s">
        <v>235</v>
      </c>
      <c r="BD146" s="514" t="s">
        <v>236</v>
      </c>
      <c r="BE146" s="514" t="s">
        <v>236</v>
      </c>
      <c r="BF146" s="514">
        <v>40.780749999999998</v>
      </c>
      <c r="BG146" s="514">
        <v>-73.977180000000004</v>
      </c>
    </row>
    <row r="147" spans="3:59">
      <c r="C147" s="850"/>
      <c r="D147" s="79" t="s">
        <v>368</v>
      </c>
      <c r="E147" s="6">
        <v>15</v>
      </c>
      <c r="F147" s="6">
        <v>1</v>
      </c>
      <c r="G147" s="58" t="s">
        <v>339</v>
      </c>
      <c r="I147" s="154" t="s">
        <v>213</v>
      </c>
      <c r="J147" s="52" t="s">
        <v>225</v>
      </c>
      <c r="K147" s="4">
        <v>7.8E-2</v>
      </c>
      <c r="L147" s="4">
        <v>0.2</v>
      </c>
      <c r="M147" s="4">
        <v>-1.2E-2</v>
      </c>
      <c r="N147" s="4">
        <v>-0.11899999999999999</v>
      </c>
      <c r="O147" s="4">
        <v>0.2</v>
      </c>
      <c r="P147" s="4">
        <v>0</v>
      </c>
      <c r="Q147" s="4">
        <v>-0.193</v>
      </c>
      <c r="R147" s="4">
        <v>0.2</v>
      </c>
      <c r="S147" s="4">
        <v>0</v>
      </c>
      <c r="T147" s="4">
        <v>-0.27400000000000002</v>
      </c>
      <c r="U147" s="4">
        <v>0</v>
      </c>
      <c r="V147" s="4">
        <v>0</v>
      </c>
      <c r="W147" s="4">
        <v>0</v>
      </c>
      <c r="X147" s="4">
        <v>0</v>
      </c>
      <c r="Y147" s="4">
        <v>-1.2E-2</v>
      </c>
      <c r="Z147" s="4">
        <v>0</v>
      </c>
      <c r="AA147" s="4">
        <v>0</v>
      </c>
      <c r="AB147" s="4">
        <v>0</v>
      </c>
      <c r="AC147" s="4">
        <v>0</v>
      </c>
      <c r="AD147" s="4">
        <v>0</v>
      </c>
      <c r="AE147" s="4">
        <v>0</v>
      </c>
      <c r="AF147" s="4">
        <v>0</v>
      </c>
      <c r="AG147" s="4">
        <v>0</v>
      </c>
      <c r="AH147" s="4">
        <v>0</v>
      </c>
      <c r="AI147" s="4">
        <v>0</v>
      </c>
      <c r="AJ147" s="4">
        <v>0</v>
      </c>
      <c r="AK147" s="5">
        <v>0</v>
      </c>
      <c r="AL147" s="4">
        <v>0</v>
      </c>
      <c r="AM147" s="4">
        <v>0</v>
      </c>
      <c r="AN147" s="4">
        <v>0</v>
      </c>
      <c r="AO147" s="4">
        <v>0</v>
      </c>
      <c r="AP147" s="4">
        <v>0</v>
      </c>
      <c r="AQ147" s="5">
        <v>0</v>
      </c>
      <c r="AR147" s="4">
        <v>0</v>
      </c>
      <c r="AS147" s="4">
        <v>0</v>
      </c>
      <c r="AT147" s="4">
        <v>0</v>
      </c>
      <c r="BB147" s="514">
        <v>10185</v>
      </c>
      <c r="BC147" s="514" t="s">
        <v>235</v>
      </c>
      <c r="BD147" s="514" t="s">
        <v>236</v>
      </c>
      <c r="BE147" s="514" t="s">
        <v>236</v>
      </c>
      <c r="BF147" s="514">
        <v>40.780749999999998</v>
      </c>
      <c r="BG147" s="514">
        <v>-73.977180000000004</v>
      </c>
    </row>
    <row r="148" spans="3:59">
      <c r="C148" s="850"/>
      <c r="D148" s="79" t="s">
        <v>369</v>
      </c>
      <c r="E148" s="6">
        <v>15</v>
      </c>
      <c r="F148" s="6">
        <v>1</v>
      </c>
      <c r="G148" s="58" t="s">
        <v>339</v>
      </c>
      <c r="I148" s="154" t="s">
        <v>213</v>
      </c>
      <c r="J148" s="52" t="s">
        <v>227</v>
      </c>
      <c r="K148" s="4">
        <v>7.0999999999999994E-2</v>
      </c>
      <c r="L148" s="4">
        <v>0.2</v>
      </c>
      <c r="M148" s="4">
        <v>-1.2999999999999999E-2</v>
      </c>
      <c r="N148" s="4">
        <v>-0.122</v>
      </c>
      <c r="O148" s="4">
        <v>0.2</v>
      </c>
      <c r="P148" s="4">
        <v>0</v>
      </c>
      <c r="Q148" s="4">
        <v>-0.22900000000000001</v>
      </c>
      <c r="R148" s="4">
        <v>0.2</v>
      </c>
      <c r="S148" s="4">
        <v>0</v>
      </c>
      <c r="T148" s="4">
        <v>-0.309</v>
      </c>
      <c r="U148" s="4">
        <v>0</v>
      </c>
      <c r="V148" s="4">
        <v>0</v>
      </c>
      <c r="W148" s="4">
        <v>0</v>
      </c>
      <c r="X148" s="4">
        <v>0</v>
      </c>
      <c r="Y148" s="4">
        <v>-1.2999999999999999E-2</v>
      </c>
      <c r="Z148" s="4">
        <v>0</v>
      </c>
      <c r="AA148" s="4">
        <v>0</v>
      </c>
      <c r="AB148" s="4">
        <v>0</v>
      </c>
      <c r="AC148" s="4">
        <v>0</v>
      </c>
      <c r="AD148" s="4">
        <v>0</v>
      </c>
      <c r="AE148" s="4">
        <v>0</v>
      </c>
      <c r="AF148" s="4">
        <v>0</v>
      </c>
      <c r="AG148" s="4">
        <v>0</v>
      </c>
      <c r="AH148" s="4">
        <v>0</v>
      </c>
      <c r="AI148" s="4">
        <v>0</v>
      </c>
      <c r="AJ148" s="4">
        <v>0</v>
      </c>
      <c r="AK148" s="5">
        <v>0</v>
      </c>
      <c r="AL148" s="4">
        <v>0</v>
      </c>
      <c r="AM148" s="4">
        <v>0</v>
      </c>
      <c r="AN148" s="4">
        <v>0</v>
      </c>
      <c r="AO148" s="4">
        <v>0</v>
      </c>
      <c r="AP148" s="4">
        <v>0</v>
      </c>
      <c r="AQ148" s="5">
        <v>0</v>
      </c>
      <c r="AR148" s="4">
        <v>0</v>
      </c>
      <c r="AS148" s="4">
        <v>0</v>
      </c>
      <c r="AT148" s="4">
        <v>0</v>
      </c>
      <c r="BB148" s="514">
        <v>10196</v>
      </c>
      <c r="BC148" s="514" t="s">
        <v>235</v>
      </c>
      <c r="BD148" s="514" t="s">
        <v>236</v>
      </c>
      <c r="BE148" s="514" t="s">
        <v>236</v>
      </c>
      <c r="BF148" s="514">
        <v>40.780749999999998</v>
      </c>
      <c r="BG148" s="514">
        <v>-73.977180000000004</v>
      </c>
    </row>
    <row r="149" spans="3:59">
      <c r="C149" s="850"/>
      <c r="D149" s="79" t="s">
        <v>370</v>
      </c>
      <c r="E149" s="6">
        <v>15</v>
      </c>
      <c r="F149" s="6">
        <v>1</v>
      </c>
      <c r="G149" s="58" t="s">
        <v>339</v>
      </c>
      <c r="I149" s="154" t="s">
        <v>213</v>
      </c>
      <c r="J149" s="52" t="s">
        <v>230</v>
      </c>
      <c r="K149" s="4">
        <v>7.4999999999999997E-2</v>
      </c>
      <c r="L149" s="4">
        <v>0.2</v>
      </c>
      <c r="M149" s="4">
        <v>-1.0999999999999999E-2</v>
      </c>
      <c r="N149" s="4">
        <v>-0.11700000000000001</v>
      </c>
      <c r="O149" s="4">
        <v>0.2</v>
      </c>
      <c r="P149" s="4">
        <v>0</v>
      </c>
      <c r="Q149" s="4">
        <v>-0.19400000000000001</v>
      </c>
      <c r="R149" s="4">
        <v>0.2</v>
      </c>
      <c r="S149" s="4">
        <v>0</v>
      </c>
      <c r="T149" s="4">
        <v>-0.27200000000000002</v>
      </c>
      <c r="U149" s="4">
        <v>0</v>
      </c>
      <c r="V149" s="4">
        <v>0</v>
      </c>
      <c r="W149" s="4">
        <v>0</v>
      </c>
      <c r="X149" s="4">
        <v>0</v>
      </c>
      <c r="Y149" s="4">
        <v>-1.2E-2</v>
      </c>
      <c r="Z149" s="4">
        <v>0</v>
      </c>
      <c r="AA149" s="4">
        <v>0</v>
      </c>
      <c r="AB149" s="4">
        <v>0</v>
      </c>
      <c r="AC149" s="4">
        <v>0</v>
      </c>
      <c r="AD149" s="4">
        <v>0</v>
      </c>
      <c r="AE149" s="4">
        <v>0</v>
      </c>
      <c r="AF149" s="4">
        <v>0</v>
      </c>
      <c r="AG149" s="4">
        <v>0</v>
      </c>
      <c r="AH149" s="4">
        <v>0</v>
      </c>
      <c r="AI149" s="4">
        <v>0</v>
      </c>
      <c r="AJ149" s="4">
        <v>0</v>
      </c>
      <c r="AK149" s="5">
        <v>0</v>
      </c>
      <c r="AL149" s="4">
        <v>0</v>
      </c>
      <c r="AM149" s="4">
        <v>0</v>
      </c>
      <c r="AN149" s="4">
        <v>0</v>
      </c>
      <c r="AO149" s="4">
        <v>0</v>
      </c>
      <c r="AP149" s="4">
        <v>0</v>
      </c>
      <c r="AQ149" s="5">
        <v>0</v>
      </c>
      <c r="AR149" s="4">
        <v>0</v>
      </c>
      <c r="AS149" s="4">
        <v>0</v>
      </c>
      <c r="AT149" s="4">
        <v>0</v>
      </c>
      <c r="BB149" s="514">
        <v>10197</v>
      </c>
      <c r="BC149" s="514" t="s">
        <v>235</v>
      </c>
      <c r="BD149" s="514" t="s">
        <v>236</v>
      </c>
      <c r="BE149" s="514" t="s">
        <v>236</v>
      </c>
      <c r="BF149" s="514">
        <v>40.780749999999998</v>
      </c>
      <c r="BG149" s="514">
        <v>-73.977180000000004</v>
      </c>
    </row>
    <row r="150" spans="3:59" ht="15.75" thickBot="1">
      <c r="C150" s="851"/>
      <c r="D150" s="84" t="s">
        <v>371</v>
      </c>
      <c r="E150" s="59">
        <v>15</v>
      </c>
      <c r="F150" s="59">
        <v>1</v>
      </c>
      <c r="G150" s="60" t="s">
        <v>339</v>
      </c>
      <c r="I150" s="154" t="s">
        <v>213</v>
      </c>
      <c r="J150" s="52" t="s">
        <v>233</v>
      </c>
      <c r="K150" s="4">
        <v>6.9000000000000006E-2</v>
      </c>
      <c r="L150" s="4">
        <v>0.2</v>
      </c>
      <c r="M150" s="4">
        <v>-1.2999999999999999E-2</v>
      </c>
      <c r="N150" s="4">
        <v>-0.151</v>
      </c>
      <c r="O150" s="4">
        <v>0.2</v>
      </c>
      <c r="P150" s="4">
        <v>0</v>
      </c>
      <c r="Q150" s="4">
        <v>-0.219</v>
      </c>
      <c r="R150" s="4">
        <v>0.2</v>
      </c>
      <c r="S150" s="4">
        <v>0</v>
      </c>
      <c r="T150" s="4">
        <v>-0.28899999999999998</v>
      </c>
      <c r="U150" s="4">
        <v>0</v>
      </c>
      <c r="V150" s="4">
        <v>0</v>
      </c>
      <c r="W150" s="4">
        <v>0</v>
      </c>
      <c r="X150" s="4">
        <v>0</v>
      </c>
      <c r="Y150" s="4">
        <v>-1.2999999999999999E-2</v>
      </c>
      <c r="Z150" s="4">
        <v>0</v>
      </c>
      <c r="AA150" s="4">
        <v>0</v>
      </c>
      <c r="AB150" s="4">
        <v>0</v>
      </c>
      <c r="AC150" s="4">
        <v>0</v>
      </c>
      <c r="AD150" s="4">
        <v>0</v>
      </c>
      <c r="AE150" s="4">
        <v>0</v>
      </c>
      <c r="AF150" s="4">
        <v>0</v>
      </c>
      <c r="AG150" s="4">
        <v>0</v>
      </c>
      <c r="AH150" s="4">
        <v>0</v>
      </c>
      <c r="AI150" s="4">
        <v>0</v>
      </c>
      <c r="AJ150" s="4">
        <v>0</v>
      </c>
      <c r="AK150" s="5">
        <v>0</v>
      </c>
      <c r="AL150" s="4">
        <v>0</v>
      </c>
      <c r="AM150" s="4">
        <v>0</v>
      </c>
      <c r="AN150" s="4">
        <v>0</v>
      </c>
      <c r="AO150" s="4">
        <v>0</v>
      </c>
      <c r="AP150" s="4">
        <v>0</v>
      </c>
      <c r="AQ150" s="5">
        <v>0</v>
      </c>
      <c r="AR150" s="4">
        <v>0</v>
      </c>
      <c r="AS150" s="4">
        <v>0</v>
      </c>
      <c r="AT150" s="4">
        <v>0</v>
      </c>
      <c r="BB150" s="514">
        <v>10199</v>
      </c>
      <c r="BC150" s="514" t="s">
        <v>235</v>
      </c>
      <c r="BD150" s="514" t="s">
        <v>236</v>
      </c>
      <c r="BE150" s="514" t="s">
        <v>236</v>
      </c>
      <c r="BF150" s="514">
        <v>40.750300000000003</v>
      </c>
      <c r="BG150" s="514">
        <v>-74.000579999999999</v>
      </c>
    </row>
    <row r="151" spans="3:59">
      <c r="I151" s="154" t="s">
        <v>213</v>
      </c>
      <c r="J151" s="52" t="s">
        <v>236</v>
      </c>
      <c r="K151" s="4">
        <v>9.1999999999999998E-2</v>
      </c>
      <c r="L151" s="4">
        <v>0.2</v>
      </c>
      <c r="M151" s="4">
        <v>-1.2999999999999999E-2</v>
      </c>
      <c r="N151" s="4">
        <v>-0.06</v>
      </c>
      <c r="O151" s="4">
        <v>0.2</v>
      </c>
      <c r="P151" s="4">
        <v>0</v>
      </c>
      <c r="Q151" s="4">
        <v>-0.19900000000000001</v>
      </c>
      <c r="R151" s="4">
        <v>0.2</v>
      </c>
      <c r="S151" s="4">
        <v>0</v>
      </c>
      <c r="T151" s="4">
        <v>-0.29099999999999998</v>
      </c>
      <c r="U151" s="4">
        <v>0</v>
      </c>
      <c r="V151" s="4">
        <v>0</v>
      </c>
      <c r="W151" s="4">
        <v>0</v>
      </c>
      <c r="X151" s="4">
        <v>0</v>
      </c>
      <c r="Y151" s="4">
        <v>-1.2999999999999999E-2</v>
      </c>
      <c r="Z151" s="4">
        <v>0</v>
      </c>
      <c r="AA151" s="4">
        <v>0</v>
      </c>
      <c r="AB151" s="4">
        <v>0</v>
      </c>
      <c r="AC151" s="4">
        <v>0</v>
      </c>
      <c r="AD151" s="4">
        <v>0</v>
      </c>
      <c r="AE151" s="4">
        <v>0</v>
      </c>
      <c r="AF151" s="4">
        <v>0</v>
      </c>
      <c r="AG151" s="4">
        <v>0</v>
      </c>
      <c r="AH151" s="4">
        <v>0</v>
      </c>
      <c r="AI151" s="4">
        <v>0</v>
      </c>
      <c r="AJ151" s="4">
        <v>0</v>
      </c>
      <c r="AK151" s="5">
        <v>0</v>
      </c>
      <c r="AL151" s="4">
        <v>0</v>
      </c>
      <c r="AM151" s="4">
        <v>0</v>
      </c>
      <c r="AN151" s="4">
        <v>0</v>
      </c>
      <c r="AO151" s="4">
        <v>0</v>
      </c>
      <c r="AP151" s="4">
        <v>0</v>
      </c>
      <c r="AQ151" s="5">
        <v>0</v>
      </c>
      <c r="AR151" s="4">
        <v>0</v>
      </c>
      <c r="AS151" s="4">
        <v>0</v>
      </c>
      <c r="AT151" s="4">
        <v>0</v>
      </c>
      <c r="BB151" s="514">
        <v>10203</v>
      </c>
      <c r="BC151" s="514" t="s">
        <v>235</v>
      </c>
      <c r="BD151" s="514" t="s">
        <v>236</v>
      </c>
      <c r="BE151" s="514" t="s">
        <v>236</v>
      </c>
      <c r="BF151" s="514">
        <v>40.780749999999998</v>
      </c>
      <c r="BG151" s="514">
        <v>-73.977180000000004</v>
      </c>
    </row>
    <row r="152" spans="3:59">
      <c r="I152" s="154" t="s">
        <v>213</v>
      </c>
      <c r="J152" s="52" t="s">
        <v>240</v>
      </c>
      <c r="K152" s="4">
        <v>8.8999999999999996E-2</v>
      </c>
      <c r="L152" s="4">
        <v>0.2</v>
      </c>
      <c r="M152" s="4">
        <v>-1.2999999999999999E-2</v>
      </c>
      <c r="N152" s="4">
        <v>-7.8E-2</v>
      </c>
      <c r="O152" s="4">
        <v>0.2</v>
      </c>
      <c r="P152" s="4">
        <v>0</v>
      </c>
      <c r="Q152" s="4">
        <v>-0.22</v>
      </c>
      <c r="R152" s="4">
        <v>0.2</v>
      </c>
      <c r="S152" s="4">
        <v>0</v>
      </c>
      <c r="T152" s="4">
        <v>-0.31</v>
      </c>
      <c r="U152" s="4">
        <v>0</v>
      </c>
      <c r="V152" s="4">
        <v>0</v>
      </c>
      <c r="W152" s="4">
        <v>0</v>
      </c>
      <c r="X152" s="4">
        <v>0</v>
      </c>
      <c r="Y152" s="4">
        <v>-1.2999999999999999E-2</v>
      </c>
      <c r="Z152" s="4">
        <v>0</v>
      </c>
      <c r="AA152" s="4">
        <v>0</v>
      </c>
      <c r="AB152" s="4">
        <v>0</v>
      </c>
      <c r="AC152" s="4">
        <v>0</v>
      </c>
      <c r="AD152" s="4">
        <v>0</v>
      </c>
      <c r="AE152" s="4">
        <v>0</v>
      </c>
      <c r="AF152" s="4">
        <v>0</v>
      </c>
      <c r="AG152" s="4">
        <v>0</v>
      </c>
      <c r="AH152" s="4">
        <v>0</v>
      </c>
      <c r="AI152" s="4">
        <v>0</v>
      </c>
      <c r="AJ152" s="4">
        <v>0</v>
      </c>
      <c r="AK152" s="5">
        <v>0</v>
      </c>
      <c r="AL152" s="4">
        <v>0</v>
      </c>
      <c r="AM152" s="4">
        <v>0</v>
      </c>
      <c r="AN152" s="4">
        <v>0</v>
      </c>
      <c r="AO152" s="4">
        <v>0</v>
      </c>
      <c r="AP152" s="4">
        <v>0</v>
      </c>
      <c r="AQ152" s="5">
        <v>0</v>
      </c>
      <c r="AR152" s="4">
        <v>0</v>
      </c>
      <c r="AS152" s="4">
        <v>0</v>
      </c>
      <c r="AT152" s="4">
        <v>0</v>
      </c>
      <c r="BB152" s="514">
        <v>10211</v>
      </c>
      <c r="BC152" s="514" t="s">
        <v>235</v>
      </c>
      <c r="BD152" s="514" t="s">
        <v>236</v>
      </c>
      <c r="BE152" s="514" t="s">
        <v>236</v>
      </c>
      <c r="BF152" s="514">
        <v>40.780749999999998</v>
      </c>
      <c r="BG152" s="514">
        <v>-73.977180000000004</v>
      </c>
    </row>
    <row r="153" spans="3:59">
      <c r="I153" s="154" t="s">
        <v>213</v>
      </c>
      <c r="J153" s="52" t="s">
        <v>238</v>
      </c>
      <c r="K153" s="4">
        <v>8.1000000000000003E-2</v>
      </c>
      <c r="L153" s="4">
        <v>0.2</v>
      </c>
      <c r="M153" s="4">
        <v>-1.2E-2</v>
      </c>
      <c r="N153" s="4">
        <v>-0.11799999999999999</v>
      </c>
      <c r="O153" s="4">
        <v>0.2</v>
      </c>
      <c r="P153" s="4">
        <v>0</v>
      </c>
      <c r="Q153" s="4">
        <v>-0.20399999999999999</v>
      </c>
      <c r="R153" s="4">
        <v>0.2</v>
      </c>
      <c r="S153" s="4">
        <v>0</v>
      </c>
      <c r="T153" s="4">
        <v>-0.28499999999999998</v>
      </c>
      <c r="U153" s="4">
        <v>0</v>
      </c>
      <c r="V153" s="4">
        <v>0</v>
      </c>
      <c r="W153" s="4">
        <v>0</v>
      </c>
      <c r="X153" s="4">
        <v>0</v>
      </c>
      <c r="Y153" s="4">
        <v>-1.2E-2</v>
      </c>
      <c r="Z153" s="4">
        <v>0</v>
      </c>
      <c r="AA153" s="4">
        <v>0</v>
      </c>
      <c r="AB153" s="4">
        <v>0</v>
      </c>
      <c r="AC153" s="4">
        <v>0</v>
      </c>
      <c r="AD153" s="4">
        <v>0</v>
      </c>
      <c r="AE153" s="4">
        <v>0</v>
      </c>
      <c r="AF153" s="4">
        <v>0</v>
      </c>
      <c r="AG153" s="4">
        <v>0</v>
      </c>
      <c r="AH153" s="4">
        <v>0</v>
      </c>
      <c r="AI153" s="4">
        <v>0</v>
      </c>
      <c r="AJ153" s="4">
        <v>0</v>
      </c>
      <c r="AK153" s="5">
        <v>0</v>
      </c>
      <c r="AL153" s="4">
        <v>0</v>
      </c>
      <c r="AM153" s="4">
        <v>0</v>
      </c>
      <c r="AN153" s="4">
        <v>0</v>
      </c>
      <c r="AO153" s="4">
        <v>0</v>
      </c>
      <c r="AP153" s="4">
        <v>0</v>
      </c>
      <c r="AQ153" s="5">
        <v>0</v>
      </c>
      <c r="AR153" s="4">
        <v>0</v>
      </c>
      <c r="AS153" s="4">
        <v>0</v>
      </c>
      <c r="AT153" s="4">
        <v>0</v>
      </c>
      <c r="BB153" s="514">
        <v>10212</v>
      </c>
      <c r="BC153" s="514" t="s">
        <v>235</v>
      </c>
      <c r="BD153" s="514" t="s">
        <v>236</v>
      </c>
      <c r="BE153" s="514" t="s">
        <v>236</v>
      </c>
      <c r="BF153" s="514">
        <v>40.780749999999998</v>
      </c>
      <c r="BG153" s="514">
        <v>-73.977180000000004</v>
      </c>
    </row>
    <row r="154" spans="3:59">
      <c r="I154" s="154" t="s">
        <v>214</v>
      </c>
      <c r="J154" s="52" t="s">
        <v>225</v>
      </c>
      <c r="K154" s="4">
        <v>0.1</v>
      </c>
      <c r="L154" s="4">
        <v>0.2</v>
      </c>
      <c r="M154" s="4">
        <v>-1.9E-2</v>
      </c>
      <c r="N154" s="4">
        <v>-0.112</v>
      </c>
      <c r="O154" s="4">
        <v>0.2</v>
      </c>
      <c r="P154" s="4">
        <v>0</v>
      </c>
      <c r="Q154" s="4">
        <v>-0.28299999999999997</v>
      </c>
      <c r="R154" s="4">
        <v>0.2</v>
      </c>
      <c r="S154" s="4">
        <v>0</v>
      </c>
      <c r="T154" s="4">
        <v>-0.376</v>
      </c>
      <c r="U154" s="4">
        <v>0</v>
      </c>
      <c r="V154" s="4">
        <v>0</v>
      </c>
      <c r="W154" s="4">
        <v>0</v>
      </c>
      <c r="X154" s="4">
        <v>0</v>
      </c>
      <c r="Y154" s="4">
        <v>-1.9E-2</v>
      </c>
      <c r="Z154" s="4">
        <v>0</v>
      </c>
      <c r="AA154" s="4">
        <v>0</v>
      </c>
      <c r="AB154" s="4">
        <v>0</v>
      </c>
      <c r="AC154" s="4">
        <v>0</v>
      </c>
      <c r="AD154" s="4">
        <v>0</v>
      </c>
      <c r="AE154" s="4">
        <v>0</v>
      </c>
      <c r="AF154" s="4">
        <v>0</v>
      </c>
      <c r="AG154" s="4">
        <v>0</v>
      </c>
      <c r="AH154" s="4">
        <v>0</v>
      </c>
      <c r="AI154" s="4">
        <v>0</v>
      </c>
      <c r="AJ154" s="4">
        <v>0</v>
      </c>
      <c r="AK154" s="5">
        <v>0</v>
      </c>
      <c r="AL154" s="4">
        <v>0</v>
      </c>
      <c r="AM154" s="4">
        <v>0</v>
      </c>
      <c r="AN154" s="4">
        <v>0</v>
      </c>
      <c r="AO154" s="4">
        <v>0</v>
      </c>
      <c r="AP154" s="4">
        <v>0</v>
      </c>
      <c r="AQ154" s="5">
        <v>0</v>
      </c>
      <c r="AR154" s="4">
        <v>0</v>
      </c>
      <c r="AS154" s="4">
        <v>0</v>
      </c>
      <c r="AT154" s="4">
        <v>0</v>
      </c>
      <c r="BB154" s="514">
        <v>10213</v>
      </c>
      <c r="BC154" s="514" t="s">
        <v>235</v>
      </c>
      <c r="BD154" s="514" t="s">
        <v>236</v>
      </c>
      <c r="BE154" s="514" t="s">
        <v>236</v>
      </c>
      <c r="BF154" s="514">
        <v>40.780749999999998</v>
      </c>
      <c r="BG154" s="514">
        <v>-73.977180000000004</v>
      </c>
    </row>
    <row r="155" spans="3:59">
      <c r="I155" s="154" t="s">
        <v>214</v>
      </c>
      <c r="J155" s="52" t="s">
        <v>227</v>
      </c>
      <c r="K155" s="4">
        <v>0.09</v>
      </c>
      <c r="L155" s="4">
        <v>0.2</v>
      </c>
      <c r="M155" s="4">
        <v>-2.1000000000000001E-2</v>
      </c>
      <c r="N155" s="4">
        <v>-0.14499999999999999</v>
      </c>
      <c r="O155" s="4">
        <v>0.2</v>
      </c>
      <c r="P155" s="4">
        <v>0</v>
      </c>
      <c r="Q155" s="4">
        <v>-0.32100000000000001</v>
      </c>
      <c r="R155" s="4">
        <v>0.2</v>
      </c>
      <c r="S155" s="4">
        <v>0</v>
      </c>
      <c r="T155" s="4">
        <v>-0.41299999999999998</v>
      </c>
      <c r="U155" s="4">
        <v>0</v>
      </c>
      <c r="V155" s="4">
        <v>0</v>
      </c>
      <c r="W155" s="4">
        <v>0</v>
      </c>
      <c r="X155" s="4">
        <v>0</v>
      </c>
      <c r="Y155" s="4">
        <v>-2.1000000000000001E-2</v>
      </c>
      <c r="Z155" s="4">
        <v>0</v>
      </c>
      <c r="AA155" s="4">
        <v>0</v>
      </c>
      <c r="AB155" s="4">
        <v>0</v>
      </c>
      <c r="AC155" s="4">
        <v>0</v>
      </c>
      <c r="AD155" s="4">
        <v>0</v>
      </c>
      <c r="AE155" s="4">
        <v>0</v>
      </c>
      <c r="AF155" s="4">
        <v>0</v>
      </c>
      <c r="AG155" s="4">
        <v>0</v>
      </c>
      <c r="AH155" s="4">
        <v>0</v>
      </c>
      <c r="AI155" s="4">
        <v>0</v>
      </c>
      <c r="AJ155" s="4">
        <v>0</v>
      </c>
      <c r="AK155" s="5">
        <v>0</v>
      </c>
      <c r="AL155" s="4">
        <v>0</v>
      </c>
      <c r="AM155" s="4">
        <v>0</v>
      </c>
      <c r="AN155" s="4">
        <v>0</v>
      </c>
      <c r="AO155" s="4">
        <v>0</v>
      </c>
      <c r="AP155" s="4">
        <v>0</v>
      </c>
      <c r="AQ155" s="5">
        <v>0</v>
      </c>
      <c r="AR155" s="4">
        <v>0</v>
      </c>
      <c r="AS155" s="4">
        <v>0</v>
      </c>
      <c r="AT155" s="4">
        <v>0</v>
      </c>
      <c r="BB155" s="514">
        <v>10242</v>
      </c>
      <c r="BC155" s="514" t="s">
        <v>235</v>
      </c>
      <c r="BD155" s="514" t="s">
        <v>236</v>
      </c>
      <c r="BE155" s="514" t="s">
        <v>236</v>
      </c>
      <c r="BF155" s="514">
        <v>40.780749999999998</v>
      </c>
      <c r="BG155" s="514">
        <v>-73.977180000000004</v>
      </c>
    </row>
    <row r="156" spans="3:59">
      <c r="I156" s="154" t="s">
        <v>214</v>
      </c>
      <c r="J156" s="52" t="s">
        <v>230</v>
      </c>
      <c r="K156" s="4">
        <v>0.09</v>
      </c>
      <c r="L156" s="4">
        <v>0.2</v>
      </c>
      <c r="M156" s="4">
        <v>-0.02</v>
      </c>
      <c r="N156" s="4">
        <v>-0.129</v>
      </c>
      <c r="O156" s="4">
        <v>0.2</v>
      </c>
      <c r="P156" s="4">
        <v>0</v>
      </c>
      <c r="Q156" s="4">
        <v>-0.307</v>
      </c>
      <c r="R156" s="4">
        <v>0.2</v>
      </c>
      <c r="S156" s="4">
        <v>0</v>
      </c>
      <c r="T156" s="4">
        <v>-0.40500000000000003</v>
      </c>
      <c r="U156" s="4">
        <v>0</v>
      </c>
      <c r="V156" s="4">
        <v>0</v>
      </c>
      <c r="W156" s="4">
        <v>0</v>
      </c>
      <c r="X156" s="4">
        <v>0</v>
      </c>
      <c r="Y156" s="4">
        <v>-0.02</v>
      </c>
      <c r="Z156" s="4">
        <v>0</v>
      </c>
      <c r="AA156" s="4">
        <v>0</v>
      </c>
      <c r="AB156" s="4">
        <v>0</v>
      </c>
      <c r="AC156" s="4">
        <v>0</v>
      </c>
      <c r="AD156" s="4">
        <v>0</v>
      </c>
      <c r="AE156" s="4">
        <v>0</v>
      </c>
      <c r="AF156" s="4">
        <v>0</v>
      </c>
      <c r="AG156" s="4">
        <v>0</v>
      </c>
      <c r="AH156" s="4">
        <v>0</v>
      </c>
      <c r="AI156" s="4">
        <v>0</v>
      </c>
      <c r="AJ156" s="4">
        <v>0</v>
      </c>
      <c r="AK156" s="5">
        <v>0</v>
      </c>
      <c r="AL156" s="4">
        <v>0</v>
      </c>
      <c r="AM156" s="4">
        <v>0</v>
      </c>
      <c r="AN156" s="4">
        <v>0</v>
      </c>
      <c r="AO156" s="4">
        <v>0</v>
      </c>
      <c r="AP156" s="4">
        <v>0</v>
      </c>
      <c r="AQ156" s="5">
        <v>0</v>
      </c>
      <c r="AR156" s="4">
        <v>0</v>
      </c>
      <c r="AS156" s="4">
        <v>0</v>
      </c>
      <c r="AT156" s="4">
        <v>0</v>
      </c>
      <c r="BB156" s="514">
        <v>10249</v>
      </c>
      <c r="BC156" s="514" t="s">
        <v>235</v>
      </c>
      <c r="BD156" s="514" t="s">
        <v>236</v>
      </c>
      <c r="BE156" s="514" t="s">
        <v>236</v>
      </c>
      <c r="BF156" s="514">
        <v>40.780749999999998</v>
      </c>
      <c r="BG156" s="514">
        <v>-73.977180000000004</v>
      </c>
    </row>
    <row r="157" spans="3:59">
      <c r="I157" s="154" t="s">
        <v>214</v>
      </c>
      <c r="J157" s="52" t="s">
        <v>233</v>
      </c>
      <c r="K157" s="4">
        <v>0.09</v>
      </c>
      <c r="L157" s="4">
        <v>0.2</v>
      </c>
      <c r="M157" s="4">
        <v>-2.1000000000000001E-2</v>
      </c>
      <c r="N157" s="4">
        <v>-0.17699999999999999</v>
      </c>
      <c r="O157" s="4">
        <v>0.2</v>
      </c>
      <c r="P157" s="4">
        <v>0</v>
      </c>
      <c r="Q157" s="4">
        <v>-0.33300000000000002</v>
      </c>
      <c r="R157" s="4">
        <v>0.2</v>
      </c>
      <c r="S157" s="4">
        <v>0</v>
      </c>
      <c r="T157" s="4">
        <v>-0.42599999999999999</v>
      </c>
      <c r="U157" s="4">
        <v>0</v>
      </c>
      <c r="V157" s="4">
        <v>0</v>
      </c>
      <c r="W157" s="4">
        <v>0</v>
      </c>
      <c r="X157" s="4">
        <v>0</v>
      </c>
      <c r="Y157" s="4">
        <v>-2.1000000000000001E-2</v>
      </c>
      <c r="Z157" s="4">
        <v>0</v>
      </c>
      <c r="AA157" s="4">
        <v>0</v>
      </c>
      <c r="AB157" s="4">
        <v>0</v>
      </c>
      <c r="AC157" s="4">
        <v>0</v>
      </c>
      <c r="AD157" s="4">
        <v>0</v>
      </c>
      <c r="AE157" s="4">
        <v>0</v>
      </c>
      <c r="AF157" s="4">
        <v>0</v>
      </c>
      <c r="AG157" s="4">
        <v>0</v>
      </c>
      <c r="AH157" s="4">
        <v>0</v>
      </c>
      <c r="AI157" s="4">
        <v>0</v>
      </c>
      <c r="AJ157" s="4">
        <v>0</v>
      </c>
      <c r="AK157" s="5">
        <v>0</v>
      </c>
      <c r="AL157" s="4">
        <v>0</v>
      </c>
      <c r="AM157" s="4">
        <v>0</v>
      </c>
      <c r="AN157" s="4">
        <v>0</v>
      </c>
      <c r="AO157" s="4">
        <v>0</v>
      </c>
      <c r="AP157" s="4">
        <v>0</v>
      </c>
      <c r="AQ157" s="5">
        <v>0</v>
      </c>
      <c r="AR157" s="4">
        <v>0</v>
      </c>
      <c r="AS157" s="4">
        <v>0</v>
      </c>
      <c r="AT157" s="4">
        <v>0</v>
      </c>
      <c r="BB157" s="514">
        <v>10256</v>
      </c>
      <c r="BC157" s="514" t="s">
        <v>235</v>
      </c>
      <c r="BD157" s="514" t="s">
        <v>236</v>
      </c>
      <c r="BE157" s="514" t="s">
        <v>236</v>
      </c>
      <c r="BF157" s="514">
        <v>40.780749999999998</v>
      </c>
      <c r="BG157" s="514">
        <v>-73.977180000000004</v>
      </c>
    </row>
    <row r="158" spans="3:59">
      <c r="I158" s="154" t="s">
        <v>214</v>
      </c>
      <c r="J158" s="52" t="s">
        <v>236</v>
      </c>
      <c r="K158" s="4">
        <v>0.12</v>
      </c>
      <c r="L158" s="4">
        <v>0.2</v>
      </c>
      <c r="M158" s="4">
        <v>-1.4999999999999999E-2</v>
      </c>
      <c r="N158" s="4">
        <v>-3.0000000000000001E-3</v>
      </c>
      <c r="O158" s="4">
        <v>0.2</v>
      </c>
      <c r="P158" s="4">
        <v>0</v>
      </c>
      <c r="Q158" s="4">
        <v>-0.157</v>
      </c>
      <c r="R158" s="4">
        <v>0.2</v>
      </c>
      <c r="S158" s="4">
        <v>0</v>
      </c>
      <c r="T158" s="4">
        <v>-0.23899999999999999</v>
      </c>
      <c r="U158" s="4">
        <v>0</v>
      </c>
      <c r="V158" s="4">
        <v>0</v>
      </c>
      <c r="W158" s="4">
        <v>0</v>
      </c>
      <c r="X158" s="4">
        <v>0</v>
      </c>
      <c r="Y158" s="4">
        <v>-1.2999999999999999E-2</v>
      </c>
      <c r="Z158" s="4">
        <v>0</v>
      </c>
      <c r="AA158" s="4">
        <v>0</v>
      </c>
      <c r="AB158" s="4">
        <v>0</v>
      </c>
      <c r="AC158" s="4">
        <v>0</v>
      </c>
      <c r="AD158" s="4">
        <v>0</v>
      </c>
      <c r="AE158" s="4">
        <v>0</v>
      </c>
      <c r="AF158" s="4">
        <v>0</v>
      </c>
      <c r="AG158" s="4">
        <v>0</v>
      </c>
      <c r="AH158" s="4">
        <v>0</v>
      </c>
      <c r="AI158" s="4">
        <v>0</v>
      </c>
      <c r="AJ158" s="4">
        <v>0</v>
      </c>
      <c r="AK158" s="5">
        <v>0</v>
      </c>
      <c r="AL158" s="4">
        <v>0</v>
      </c>
      <c r="AM158" s="4">
        <v>0</v>
      </c>
      <c r="AN158" s="4">
        <v>0</v>
      </c>
      <c r="AO158" s="4">
        <v>0</v>
      </c>
      <c r="AP158" s="4">
        <v>0</v>
      </c>
      <c r="AQ158" s="5">
        <v>0</v>
      </c>
      <c r="AR158" s="4">
        <v>0</v>
      </c>
      <c r="AS158" s="4">
        <v>0</v>
      </c>
      <c r="AT158" s="4">
        <v>0</v>
      </c>
      <c r="BB158" s="514">
        <v>10257</v>
      </c>
      <c r="BC158" s="514" t="s">
        <v>235</v>
      </c>
      <c r="BD158" s="514" t="s">
        <v>236</v>
      </c>
      <c r="BE158" s="514" t="s">
        <v>236</v>
      </c>
      <c r="BF158" s="514">
        <v>40.780749999999998</v>
      </c>
      <c r="BG158" s="514">
        <v>-73.977180000000004</v>
      </c>
    </row>
    <row r="159" spans="3:59">
      <c r="I159" s="154" t="s">
        <v>214</v>
      </c>
      <c r="J159" s="52" t="s">
        <v>240</v>
      </c>
      <c r="K159" s="4">
        <v>0.11</v>
      </c>
      <c r="L159" s="4">
        <v>0.2</v>
      </c>
      <c r="M159" s="4">
        <v>-1.7000000000000001E-2</v>
      </c>
      <c r="N159" s="4">
        <v>-6.0999999999999999E-2</v>
      </c>
      <c r="O159" s="4">
        <v>0.2</v>
      </c>
      <c r="P159" s="4">
        <v>0</v>
      </c>
      <c r="Q159" s="4">
        <v>-0.219</v>
      </c>
      <c r="R159" s="4">
        <v>0.2</v>
      </c>
      <c r="S159" s="4">
        <v>0</v>
      </c>
      <c r="T159" s="4">
        <v>-0.33500000000000002</v>
      </c>
      <c r="U159" s="4">
        <v>0</v>
      </c>
      <c r="V159" s="4">
        <v>0</v>
      </c>
      <c r="W159" s="4">
        <v>0</v>
      </c>
      <c r="X159" s="4">
        <v>0</v>
      </c>
      <c r="Y159" s="4">
        <v>-1.7000000000000001E-2</v>
      </c>
      <c r="Z159" s="4">
        <v>0</v>
      </c>
      <c r="AA159" s="4">
        <v>0</v>
      </c>
      <c r="AB159" s="4">
        <v>0</v>
      </c>
      <c r="AC159" s="4">
        <v>0</v>
      </c>
      <c r="AD159" s="4">
        <v>0</v>
      </c>
      <c r="AE159" s="4">
        <v>0</v>
      </c>
      <c r="AF159" s="4">
        <v>0</v>
      </c>
      <c r="AG159" s="4">
        <v>0</v>
      </c>
      <c r="AH159" s="4">
        <v>0</v>
      </c>
      <c r="AI159" s="4">
        <v>0</v>
      </c>
      <c r="AJ159" s="4">
        <v>0</v>
      </c>
      <c r="AK159" s="5">
        <v>0</v>
      </c>
      <c r="AL159" s="4">
        <v>0</v>
      </c>
      <c r="AM159" s="4">
        <v>0</v>
      </c>
      <c r="AN159" s="4">
        <v>0</v>
      </c>
      <c r="AO159" s="4">
        <v>0</v>
      </c>
      <c r="AP159" s="4">
        <v>0</v>
      </c>
      <c r="AQ159" s="5">
        <v>0</v>
      </c>
      <c r="AR159" s="4">
        <v>0</v>
      </c>
      <c r="AS159" s="4">
        <v>0</v>
      </c>
      <c r="AT159" s="4">
        <v>0</v>
      </c>
      <c r="BB159" s="514">
        <v>10258</v>
      </c>
      <c r="BC159" s="514" t="s">
        <v>235</v>
      </c>
      <c r="BD159" s="514" t="s">
        <v>236</v>
      </c>
      <c r="BE159" s="514" t="s">
        <v>236</v>
      </c>
      <c r="BF159" s="514">
        <v>40.780749999999998</v>
      </c>
      <c r="BG159" s="514">
        <v>-73.977180000000004</v>
      </c>
    </row>
    <row r="160" spans="3:59">
      <c r="I160" s="154" t="s">
        <v>214</v>
      </c>
      <c r="J160" s="52" t="s">
        <v>238</v>
      </c>
      <c r="K160" s="4">
        <v>0.1</v>
      </c>
      <c r="L160" s="4">
        <v>0.2</v>
      </c>
      <c r="M160" s="4">
        <v>-0.02</v>
      </c>
      <c r="N160" s="4">
        <v>-0.11899999999999999</v>
      </c>
      <c r="O160" s="4">
        <v>0.2</v>
      </c>
      <c r="P160" s="4">
        <v>0</v>
      </c>
      <c r="Q160" s="4">
        <v>-0.28599999999999998</v>
      </c>
      <c r="R160" s="4">
        <v>0.2</v>
      </c>
      <c r="S160" s="4">
        <v>0</v>
      </c>
      <c r="T160" s="4">
        <v>-0.38300000000000001</v>
      </c>
      <c r="U160" s="4">
        <v>0</v>
      </c>
      <c r="V160" s="4">
        <v>0</v>
      </c>
      <c r="W160" s="4">
        <v>0</v>
      </c>
      <c r="X160" s="4">
        <v>0</v>
      </c>
      <c r="Y160" s="4">
        <v>-1.9E-2</v>
      </c>
      <c r="Z160" s="4">
        <v>0</v>
      </c>
      <c r="AA160" s="4">
        <v>0</v>
      </c>
      <c r="AB160" s="4">
        <v>0</v>
      </c>
      <c r="AC160" s="4">
        <v>0</v>
      </c>
      <c r="AD160" s="4">
        <v>0</v>
      </c>
      <c r="AE160" s="4">
        <v>0</v>
      </c>
      <c r="AF160" s="4">
        <v>0</v>
      </c>
      <c r="AG160" s="4">
        <v>0</v>
      </c>
      <c r="AH160" s="4">
        <v>0</v>
      </c>
      <c r="AI160" s="4">
        <v>0</v>
      </c>
      <c r="AJ160" s="4">
        <v>0</v>
      </c>
      <c r="AK160" s="5">
        <v>0</v>
      </c>
      <c r="AL160" s="4">
        <v>0</v>
      </c>
      <c r="AM160" s="4">
        <v>0</v>
      </c>
      <c r="AN160" s="4">
        <v>0</v>
      </c>
      <c r="AO160" s="4">
        <v>0</v>
      </c>
      <c r="AP160" s="4">
        <v>0</v>
      </c>
      <c r="AQ160" s="5">
        <v>0</v>
      </c>
      <c r="AR160" s="4">
        <v>0</v>
      </c>
      <c r="AS160" s="4">
        <v>0</v>
      </c>
      <c r="AT160" s="4">
        <v>0</v>
      </c>
      <c r="BB160" s="514">
        <v>10259</v>
      </c>
      <c r="BC160" s="514" t="s">
        <v>235</v>
      </c>
      <c r="BD160" s="514" t="s">
        <v>236</v>
      </c>
      <c r="BE160" s="514" t="s">
        <v>236</v>
      </c>
      <c r="BF160" s="514">
        <v>40.780749999999998</v>
      </c>
      <c r="BG160" s="514">
        <v>-73.977180000000004</v>
      </c>
    </row>
    <row r="161" spans="9:59">
      <c r="I161" s="154" t="s">
        <v>215</v>
      </c>
      <c r="J161" s="52" t="s">
        <v>225</v>
      </c>
      <c r="K161" s="4">
        <v>0.1</v>
      </c>
      <c r="L161" s="4">
        <v>0.2</v>
      </c>
      <c r="M161" s="4">
        <v>-2.7E-2</v>
      </c>
      <c r="N161" s="4">
        <v>-0.191</v>
      </c>
      <c r="O161" s="4">
        <v>0.2</v>
      </c>
      <c r="P161" s="4">
        <v>0</v>
      </c>
      <c r="Q161" s="4">
        <v>-0.42799999999999999</v>
      </c>
      <c r="R161" s="4">
        <v>0.2</v>
      </c>
      <c r="S161" s="4">
        <v>0</v>
      </c>
      <c r="T161" s="4">
        <v>-0.55500000000000005</v>
      </c>
      <c r="U161" s="4">
        <v>0</v>
      </c>
      <c r="V161" s="4">
        <v>0</v>
      </c>
      <c r="W161" s="4">
        <v>0</v>
      </c>
      <c r="X161" s="4">
        <v>0</v>
      </c>
      <c r="Y161" s="4">
        <v>-2.7E-2</v>
      </c>
      <c r="Z161" s="4">
        <v>0</v>
      </c>
      <c r="AA161" s="4">
        <v>0</v>
      </c>
      <c r="AB161" s="4">
        <v>0</v>
      </c>
      <c r="AC161" s="4">
        <v>0</v>
      </c>
      <c r="AD161" s="4">
        <v>0</v>
      </c>
      <c r="AE161" s="4">
        <v>0</v>
      </c>
      <c r="AF161" s="4">
        <v>0</v>
      </c>
      <c r="AG161" s="4">
        <v>0</v>
      </c>
      <c r="AH161" s="4">
        <v>0</v>
      </c>
      <c r="AI161" s="4">
        <v>0</v>
      </c>
      <c r="AJ161" s="4">
        <v>0</v>
      </c>
      <c r="AK161" s="5">
        <v>0</v>
      </c>
      <c r="AL161" s="4">
        <v>0</v>
      </c>
      <c r="AM161" s="4">
        <v>0</v>
      </c>
      <c r="AN161" s="4">
        <v>0</v>
      </c>
      <c r="AO161" s="4">
        <v>0</v>
      </c>
      <c r="AP161" s="4">
        <v>0</v>
      </c>
      <c r="AQ161" s="5">
        <v>0</v>
      </c>
      <c r="AR161" s="4">
        <v>0</v>
      </c>
      <c r="AS161" s="4">
        <v>0</v>
      </c>
      <c r="AT161" s="4">
        <v>0</v>
      </c>
      <c r="BB161" s="514">
        <v>10260</v>
      </c>
      <c r="BC161" s="514" t="s">
        <v>235</v>
      </c>
      <c r="BD161" s="514" t="s">
        <v>236</v>
      </c>
      <c r="BE161" s="514" t="s">
        <v>236</v>
      </c>
      <c r="BF161" s="514">
        <v>40.780749999999998</v>
      </c>
      <c r="BG161" s="514">
        <v>-73.977180000000004</v>
      </c>
    </row>
    <row r="162" spans="9:59">
      <c r="I162" s="154" t="s">
        <v>215</v>
      </c>
      <c r="J162" s="52" t="s">
        <v>227</v>
      </c>
      <c r="K162" s="4">
        <v>0.09</v>
      </c>
      <c r="L162" s="4">
        <v>0.2</v>
      </c>
      <c r="M162" s="4">
        <v>-2.9000000000000001E-2</v>
      </c>
      <c r="N162" s="4">
        <v>-0.19</v>
      </c>
      <c r="O162" s="4">
        <v>0.2</v>
      </c>
      <c r="P162" s="4">
        <v>0</v>
      </c>
      <c r="Q162" s="4">
        <v>-0.44800000000000001</v>
      </c>
      <c r="R162" s="4">
        <v>0.2</v>
      </c>
      <c r="S162" s="4">
        <v>0</v>
      </c>
      <c r="T162" s="4">
        <v>-0.56799999999999995</v>
      </c>
      <c r="U162" s="4">
        <v>0</v>
      </c>
      <c r="V162" s="4">
        <v>0</v>
      </c>
      <c r="W162" s="4">
        <v>0</v>
      </c>
      <c r="X162" s="4">
        <v>0</v>
      </c>
      <c r="Y162" s="4">
        <v>-2.8000000000000001E-2</v>
      </c>
      <c r="Z162" s="4">
        <v>0</v>
      </c>
      <c r="AA162" s="4">
        <v>0</v>
      </c>
      <c r="AB162" s="4">
        <v>0</v>
      </c>
      <c r="AC162" s="4">
        <v>0</v>
      </c>
      <c r="AD162" s="4">
        <v>0</v>
      </c>
      <c r="AE162" s="4">
        <v>0</v>
      </c>
      <c r="AF162" s="4">
        <v>0</v>
      </c>
      <c r="AG162" s="4">
        <v>0</v>
      </c>
      <c r="AH162" s="4">
        <v>0</v>
      </c>
      <c r="AI162" s="4">
        <v>0</v>
      </c>
      <c r="AJ162" s="4">
        <v>0</v>
      </c>
      <c r="AK162" s="5">
        <v>0</v>
      </c>
      <c r="AL162" s="4">
        <v>0</v>
      </c>
      <c r="AM162" s="4">
        <v>0</v>
      </c>
      <c r="AN162" s="4">
        <v>0</v>
      </c>
      <c r="AO162" s="4">
        <v>0</v>
      </c>
      <c r="AP162" s="4">
        <v>0</v>
      </c>
      <c r="AQ162" s="5">
        <v>0</v>
      </c>
      <c r="AR162" s="4">
        <v>0</v>
      </c>
      <c r="AS162" s="4">
        <v>0</v>
      </c>
      <c r="AT162" s="4">
        <v>0</v>
      </c>
      <c r="BB162" s="514">
        <v>10261</v>
      </c>
      <c r="BC162" s="514" t="s">
        <v>235</v>
      </c>
      <c r="BD162" s="514" t="s">
        <v>236</v>
      </c>
      <c r="BE162" s="514" t="s">
        <v>236</v>
      </c>
      <c r="BF162" s="514">
        <v>40.780749999999998</v>
      </c>
      <c r="BG162" s="514">
        <v>-73.977180000000004</v>
      </c>
    </row>
    <row r="163" spans="9:59">
      <c r="I163" s="154" t="s">
        <v>215</v>
      </c>
      <c r="J163" s="52" t="s">
        <v>230</v>
      </c>
      <c r="K163" s="4">
        <v>0.09</v>
      </c>
      <c r="L163" s="4">
        <v>0.2</v>
      </c>
      <c r="M163" s="4">
        <v>-2.8000000000000001E-2</v>
      </c>
      <c r="N163" s="4">
        <v>-0.20499999999999999</v>
      </c>
      <c r="O163" s="4">
        <v>0.2</v>
      </c>
      <c r="P163" s="4">
        <v>0</v>
      </c>
      <c r="Q163" s="4">
        <v>-0.44700000000000001</v>
      </c>
      <c r="R163" s="4">
        <v>0.2</v>
      </c>
      <c r="S163" s="4">
        <v>0</v>
      </c>
      <c r="T163" s="4">
        <v>-0.55500000000000005</v>
      </c>
      <c r="U163" s="4">
        <v>0</v>
      </c>
      <c r="V163" s="4">
        <v>0</v>
      </c>
      <c r="W163" s="4">
        <v>0</v>
      </c>
      <c r="X163" s="4">
        <v>0</v>
      </c>
      <c r="Y163" s="4">
        <v>-2.7E-2</v>
      </c>
      <c r="Z163" s="4">
        <v>0</v>
      </c>
      <c r="AA163" s="4">
        <v>0</v>
      </c>
      <c r="AB163" s="4">
        <v>0</v>
      </c>
      <c r="AC163" s="4">
        <v>0</v>
      </c>
      <c r="AD163" s="4">
        <v>0</v>
      </c>
      <c r="AE163" s="4">
        <v>0</v>
      </c>
      <c r="AF163" s="4">
        <v>0</v>
      </c>
      <c r="AG163" s="4">
        <v>0</v>
      </c>
      <c r="AH163" s="4">
        <v>0</v>
      </c>
      <c r="AI163" s="4">
        <v>0</v>
      </c>
      <c r="AJ163" s="4">
        <v>0</v>
      </c>
      <c r="AK163" s="5">
        <v>0</v>
      </c>
      <c r="AL163" s="4">
        <v>0</v>
      </c>
      <c r="AM163" s="4">
        <v>0</v>
      </c>
      <c r="AN163" s="4">
        <v>0</v>
      </c>
      <c r="AO163" s="4">
        <v>0</v>
      </c>
      <c r="AP163" s="4">
        <v>0</v>
      </c>
      <c r="AQ163" s="5">
        <v>0</v>
      </c>
      <c r="AR163" s="4">
        <v>0</v>
      </c>
      <c r="AS163" s="4">
        <v>0</v>
      </c>
      <c r="AT163" s="4">
        <v>0</v>
      </c>
      <c r="BB163" s="514">
        <v>10265</v>
      </c>
      <c r="BC163" s="514" t="s">
        <v>235</v>
      </c>
      <c r="BD163" s="514" t="s">
        <v>236</v>
      </c>
      <c r="BE163" s="514" t="s">
        <v>236</v>
      </c>
      <c r="BF163" s="514">
        <v>40.780749999999998</v>
      </c>
      <c r="BG163" s="514">
        <v>-73.977180000000004</v>
      </c>
    </row>
    <row r="164" spans="9:59">
      <c r="I164" s="154" t="s">
        <v>215</v>
      </c>
      <c r="J164" s="52" t="s">
        <v>233</v>
      </c>
      <c r="K164" s="4">
        <v>0.08</v>
      </c>
      <c r="L164" s="4">
        <v>0.2</v>
      </c>
      <c r="M164" s="4">
        <v>-3.1E-2</v>
      </c>
      <c r="N164" s="4">
        <v>-0.26400000000000001</v>
      </c>
      <c r="O164" s="4">
        <v>0.2</v>
      </c>
      <c r="P164" s="4">
        <v>0</v>
      </c>
      <c r="Q164" s="4">
        <v>-0.53500000000000003</v>
      </c>
      <c r="R164" s="4">
        <v>0.2</v>
      </c>
      <c r="S164" s="4">
        <v>0</v>
      </c>
      <c r="T164" s="4">
        <v>-0.63200000000000001</v>
      </c>
      <c r="U164" s="4">
        <v>0</v>
      </c>
      <c r="V164" s="4">
        <v>0</v>
      </c>
      <c r="W164" s="4">
        <v>0</v>
      </c>
      <c r="X164" s="4">
        <v>0</v>
      </c>
      <c r="Y164" s="4">
        <v>-3.1E-2</v>
      </c>
      <c r="Z164" s="4">
        <v>0</v>
      </c>
      <c r="AA164" s="4">
        <v>0</v>
      </c>
      <c r="AB164" s="4">
        <v>0</v>
      </c>
      <c r="AC164" s="4">
        <v>0</v>
      </c>
      <c r="AD164" s="4">
        <v>0</v>
      </c>
      <c r="AE164" s="4">
        <v>0</v>
      </c>
      <c r="AF164" s="4">
        <v>0</v>
      </c>
      <c r="AG164" s="4">
        <v>0</v>
      </c>
      <c r="AH164" s="4">
        <v>0</v>
      </c>
      <c r="AI164" s="4">
        <v>0</v>
      </c>
      <c r="AJ164" s="4">
        <v>0</v>
      </c>
      <c r="AK164" s="5">
        <v>0</v>
      </c>
      <c r="AL164" s="4">
        <v>0</v>
      </c>
      <c r="AM164" s="4">
        <v>0</v>
      </c>
      <c r="AN164" s="4">
        <v>0</v>
      </c>
      <c r="AO164" s="4">
        <v>0</v>
      </c>
      <c r="AP164" s="4">
        <v>0</v>
      </c>
      <c r="AQ164" s="5">
        <v>0</v>
      </c>
      <c r="AR164" s="4">
        <v>0</v>
      </c>
      <c r="AS164" s="4">
        <v>0</v>
      </c>
      <c r="AT164" s="4">
        <v>0</v>
      </c>
      <c r="BB164" s="514">
        <v>10268</v>
      </c>
      <c r="BC164" s="514" t="s">
        <v>235</v>
      </c>
      <c r="BD164" s="514" t="s">
        <v>236</v>
      </c>
      <c r="BE164" s="514" t="s">
        <v>236</v>
      </c>
      <c r="BF164" s="514">
        <v>40.780749999999998</v>
      </c>
      <c r="BG164" s="514">
        <v>-73.977180000000004</v>
      </c>
    </row>
    <row r="165" spans="9:59">
      <c r="I165" s="154" t="s">
        <v>215</v>
      </c>
      <c r="J165" s="52" t="s">
        <v>236</v>
      </c>
      <c r="K165" s="4">
        <v>0.13</v>
      </c>
      <c r="L165" s="4">
        <v>0.2</v>
      </c>
      <c r="M165" s="4">
        <v>-2.1999999999999999E-2</v>
      </c>
      <c r="N165" s="4">
        <v>-4.3999999999999997E-2</v>
      </c>
      <c r="O165" s="4">
        <v>0.2</v>
      </c>
      <c r="P165" s="4">
        <v>0</v>
      </c>
      <c r="Q165" s="4">
        <v>-0.25800000000000001</v>
      </c>
      <c r="R165" s="4">
        <v>0.2</v>
      </c>
      <c r="S165" s="4">
        <v>0</v>
      </c>
      <c r="T165" s="4">
        <v>-0.375</v>
      </c>
      <c r="U165" s="4">
        <v>0</v>
      </c>
      <c r="V165" s="4">
        <v>0</v>
      </c>
      <c r="W165" s="4">
        <v>0</v>
      </c>
      <c r="X165" s="4">
        <v>0</v>
      </c>
      <c r="Y165" s="4">
        <v>-1.9E-2</v>
      </c>
      <c r="Z165" s="4">
        <v>0</v>
      </c>
      <c r="AA165" s="4">
        <v>0</v>
      </c>
      <c r="AB165" s="4">
        <v>0</v>
      </c>
      <c r="AC165" s="4">
        <v>0</v>
      </c>
      <c r="AD165" s="4">
        <v>0</v>
      </c>
      <c r="AE165" s="4">
        <v>0</v>
      </c>
      <c r="AF165" s="4">
        <v>0</v>
      </c>
      <c r="AG165" s="4">
        <v>0</v>
      </c>
      <c r="AH165" s="4">
        <v>0</v>
      </c>
      <c r="AI165" s="4">
        <v>0</v>
      </c>
      <c r="AJ165" s="4">
        <v>0</v>
      </c>
      <c r="AK165" s="5">
        <v>0</v>
      </c>
      <c r="AL165" s="4">
        <v>0</v>
      </c>
      <c r="AM165" s="4">
        <v>0</v>
      </c>
      <c r="AN165" s="4">
        <v>0</v>
      </c>
      <c r="AO165" s="4">
        <v>0</v>
      </c>
      <c r="AP165" s="4">
        <v>0</v>
      </c>
      <c r="AQ165" s="5">
        <v>0</v>
      </c>
      <c r="AR165" s="4">
        <v>0</v>
      </c>
      <c r="AS165" s="4">
        <v>0</v>
      </c>
      <c r="AT165" s="4">
        <v>0</v>
      </c>
      <c r="BB165" s="514">
        <v>10269</v>
      </c>
      <c r="BC165" s="514" t="s">
        <v>235</v>
      </c>
      <c r="BD165" s="514" t="s">
        <v>236</v>
      </c>
      <c r="BE165" s="514" t="s">
        <v>236</v>
      </c>
      <c r="BF165" s="514">
        <v>40.780749999999998</v>
      </c>
      <c r="BG165" s="514">
        <v>-73.977180000000004</v>
      </c>
    </row>
    <row r="166" spans="9:59">
      <c r="I166" s="154" t="s">
        <v>215</v>
      </c>
      <c r="J166" s="52" t="s">
        <v>240</v>
      </c>
      <c r="K166" s="4">
        <v>0.115</v>
      </c>
      <c r="L166" s="4">
        <v>0.2</v>
      </c>
      <c r="M166" s="4">
        <v>-2.5000000000000001E-2</v>
      </c>
      <c r="N166" s="4">
        <v>-0.13700000000000001</v>
      </c>
      <c r="O166" s="4">
        <v>0.2</v>
      </c>
      <c r="P166" s="4">
        <v>0</v>
      </c>
      <c r="Q166" s="4">
        <v>-0.35</v>
      </c>
      <c r="R166" s="4">
        <v>0.2</v>
      </c>
      <c r="S166" s="4">
        <v>0</v>
      </c>
      <c r="T166" s="4">
        <v>-0.48099999999999998</v>
      </c>
      <c r="U166" s="4">
        <v>0</v>
      </c>
      <c r="V166" s="4">
        <v>0</v>
      </c>
      <c r="W166" s="4">
        <v>0</v>
      </c>
      <c r="X166" s="4">
        <v>0</v>
      </c>
      <c r="Y166" s="4">
        <v>-2.4E-2</v>
      </c>
      <c r="Z166" s="4">
        <v>0</v>
      </c>
      <c r="AA166" s="4">
        <v>0</v>
      </c>
      <c r="AB166" s="4">
        <v>0</v>
      </c>
      <c r="AC166" s="4">
        <v>0</v>
      </c>
      <c r="AD166" s="4">
        <v>0</v>
      </c>
      <c r="AE166" s="4">
        <v>0</v>
      </c>
      <c r="AF166" s="4">
        <v>0</v>
      </c>
      <c r="AG166" s="4">
        <v>0</v>
      </c>
      <c r="AH166" s="4">
        <v>0</v>
      </c>
      <c r="AI166" s="4">
        <v>0</v>
      </c>
      <c r="AJ166" s="4">
        <v>0</v>
      </c>
      <c r="AK166" s="5">
        <v>0</v>
      </c>
      <c r="AL166" s="4">
        <v>0</v>
      </c>
      <c r="AM166" s="4">
        <v>0</v>
      </c>
      <c r="AN166" s="4">
        <v>0</v>
      </c>
      <c r="AO166" s="4">
        <v>0</v>
      </c>
      <c r="AP166" s="4">
        <v>0</v>
      </c>
      <c r="AQ166" s="5">
        <v>0</v>
      </c>
      <c r="AR166" s="4">
        <v>0</v>
      </c>
      <c r="AS166" s="4">
        <v>0</v>
      </c>
      <c r="AT166" s="4">
        <v>0</v>
      </c>
      <c r="BB166" s="514">
        <v>10270</v>
      </c>
      <c r="BC166" s="514" t="s">
        <v>235</v>
      </c>
      <c r="BD166" s="514" t="s">
        <v>236</v>
      </c>
      <c r="BE166" s="514" t="s">
        <v>236</v>
      </c>
      <c r="BF166" s="514">
        <v>40.706919999999997</v>
      </c>
      <c r="BG166" s="514">
        <v>-74.008150000000001</v>
      </c>
    </row>
    <row r="167" spans="9:59">
      <c r="I167" s="154" t="s">
        <v>215</v>
      </c>
      <c r="J167" s="52" t="s">
        <v>238</v>
      </c>
      <c r="K167" s="4">
        <v>0.09</v>
      </c>
      <c r="L167" s="4">
        <v>0.2</v>
      </c>
      <c r="M167" s="4">
        <v>-2.8000000000000001E-2</v>
      </c>
      <c r="N167" s="4">
        <v>-0.18</v>
      </c>
      <c r="O167" s="4">
        <v>0.2</v>
      </c>
      <c r="P167" s="4">
        <v>0</v>
      </c>
      <c r="Q167" s="4">
        <v>-0.45100000000000001</v>
      </c>
      <c r="R167" s="4">
        <v>0.2</v>
      </c>
      <c r="S167" s="4">
        <v>0</v>
      </c>
      <c r="T167" s="4">
        <v>-0.56299999999999994</v>
      </c>
      <c r="U167" s="4">
        <v>0</v>
      </c>
      <c r="V167" s="4">
        <v>0</v>
      </c>
      <c r="W167" s="4">
        <v>0</v>
      </c>
      <c r="X167" s="4">
        <v>0</v>
      </c>
      <c r="Y167" s="4">
        <v>-2.8000000000000001E-2</v>
      </c>
      <c r="Z167" s="4">
        <v>0</v>
      </c>
      <c r="AA167" s="4">
        <v>0</v>
      </c>
      <c r="AB167" s="4">
        <v>0</v>
      </c>
      <c r="AC167" s="4">
        <v>0</v>
      </c>
      <c r="AD167" s="4">
        <v>0</v>
      </c>
      <c r="AE167" s="4">
        <v>0</v>
      </c>
      <c r="AF167" s="4">
        <v>0</v>
      </c>
      <c r="AG167" s="4">
        <v>0</v>
      </c>
      <c r="AH167" s="4">
        <v>0</v>
      </c>
      <c r="AI167" s="4">
        <v>0</v>
      </c>
      <c r="AJ167" s="4">
        <v>0</v>
      </c>
      <c r="AK167" s="5">
        <v>0</v>
      </c>
      <c r="AL167" s="4">
        <v>0</v>
      </c>
      <c r="AM167" s="4">
        <v>0</v>
      </c>
      <c r="AN167" s="4">
        <v>0</v>
      </c>
      <c r="AO167" s="4">
        <v>0</v>
      </c>
      <c r="AP167" s="4">
        <v>0</v>
      </c>
      <c r="AQ167" s="5">
        <v>0</v>
      </c>
      <c r="AR167" s="4">
        <v>0</v>
      </c>
      <c r="AS167" s="4">
        <v>0</v>
      </c>
      <c r="AT167" s="4">
        <v>0</v>
      </c>
      <c r="BB167" s="514">
        <v>10271</v>
      </c>
      <c r="BC167" s="514" t="s">
        <v>235</v>
      </c>
      <c r="BD167" s="514" t="s">
        <v>236</v>
      </c>
      <c r="BE167" s="514" t="s">
        <v>236</v>
      </c>
      <c r="BF167" s="514">
        <v>40.708660000000002</v>
      </c>
      <c r="BG167" s="514">
        <v>-74.010429999999999</v>
      </c>
    </row>
    <row r="168" spans="9:59">
      <c r="I168" s="154" t="s">
        <v>216</v>
      </c>
      <c r="J168" s="52" t="s">
        <v>225</v>
      </c>
      <c r="K168" s="4">
        <v>0</v>
      </c>
      <c r="L168" s="4">
        <v>0</v>
      </c>
      <c r="M168" s="4">
        <v>0</v>
      </c>
      <c r="N168" s="4">
        <v>0</v>
      </c>
      <c r="O168" s="4">
        <v>0</v>
      </c>
      <c r="P168" s="4">
        <v>0</v>
      </c>
      <c r="Q168" s="4">
        <v>0</v>
      </c>
      <c r="R168" s="4">
        <v>0</v>
      </c>
      <c r="S168" s="4">
        <v>0</v>
      </c>
      <c r="T168" s="4">
        <v>0</v>
      </c>
      <c r="U168" s="4">
        <v>0</v>
      </c>
      <c r="V168" s="4">
        <v>0</v>
      </c>
      <c r="W168" s="4">
        <v>0</v>
      </c>
      <c r="X168" s="4">
        <v>0</v>
      </c>
      <c r="Y168" s="4">
        <v>0</v>
      </c>
      <c r="Z168" s="4">
        <v>5.0999999999999997E-2</v>
      </c>
      <c r="AA168" s="4">
        <v>0.2</v>
      </c>
      <c r="AB168" s="4">
        <v>-2.3E-2</v>
      </c>
      <c r="AC168" s="4">
        <v>1.7999999999999999E-2</v>
      </c>
      <c r="AD168" s="4">
        <v>0.2</v>
      </c>
      <c r="AE168" s="4">
        <v>-2.5000000000000001E-2</v>
      </c>
      <c r="AF168" s="4">
        <v>0.111</v>
      </c>
      <c r="AG168" s="4">
        <v>0.2</v>
      </c>
      <c r="AH168" s="4">
        <v>-1.2E-2</v>
      </c>
      <c r="AI168" s="4">
        <v>0</v>
      </c>
      <c r="AJ168" s="4">
        <v>0</v>
      </c>
      <c r="AK168" s="4">
        <v>0</v>
      </c>
      <c r="AL168" s="4">
        <v>0</v>
      </c>
      <c r="AM168" s="4">
        <v>0</v>
      </c>
      <c r="AN168" s="4">
        <v>0</v>
      </c>
      <c r="AO168" s="4">
        <v>0</v>
      </c>
      <c r="AP168" s="4">
        <v>0</v>
      </c>
      <c r="AQ168" s="5">
        <v>0</v>
      </c>
      <c r="AR168" s="4">
        <v>0</v>
      </c>
      <c r="AS168" s="4">
        <v>0</v>
      </c>
      <c r="AT168" s="4">
        <v>0</v>
      </c>
      <c r="BB168" s="514">
        <v>10272</v>
      </c>
      <c r="BC168" s="514" t="s">
        <v>235</v>
      </c>
      <c r="BD168" s="514" t="s">
        <v>236</v>
      </c>
      <c r="BE168" s="514" t="s">
        <v>236</v>
      </c>
      <c r="BF168" s="514">
        <v>40.780749999999998</v>
      </c>
      <c r="BG168" s="514">
        <v>-73.977180000000004</v>
      </c>
    </row>
    <row r="169" spans="9:59">
      <c r="I169" s="154" t="s">
        <v>216</v>
      </c>
      <c r="J169" s="52" t="s">
        <v>227</v>
      </c>
      <c r="K169" s="4">
        <v>0</v>
      </c>
      <c r="L169" s="4">
        <v>0</v>
      </c>
      <c r="M169" s="4">
        <v>0</v>
      </c>
      <c r="N169" s="4">
        <v>0</v>
      </c>
      <c r="O169" s="4">
        <v>0</v>
      </c>
      <c r="P169" s="4">
        <v>0</v>
      </c>
      <c r="Q169" s="4">
        <v>0</v>
      </c>
      <c r="R169" s="4">
        <v>0</v>
      </c>
      <c r="S169" s="4">
        <v>0</v>
      </c>
      <c r="T169" s="4">
        <v>0</v>
      </c>
      <c r="U169" s="4">
        <v>0</v>
      </c>
      <c r="V169" s="4">
        <v>0</v>
      </c>
      <c r="W169" s="4">
        <v>0</v>
      </c>
      <c r="X169" s="4">
        <v>0</v>
      </c>
      <c r="Y169" s="4">
        <v>0</v>
      </c>
      <c r="Z169" s="4">
        <v>4.9000000000000002E-2</v>
      </c>
      <c r="AA169" s="4">
        <v>0.2</v>
      </c>
      <c r="AB169" s="4">
        <v>-1.9E-2</v>
      </c>
      <c r="AC169" s="4">
        <v>1.4E-2</v>
      </c>
      <c r="AD169" s="4">
        <v>0.2</v>
      </c>
      <c r="AE169" s="4">
        <v>-0.02</v>
      </c>
      <c r="AF169" s="4">
        <v>9.8000000000000004E-2</v>
      </c>
      <c r="AG169" s="4">
        <v>0.2</v>
      </c>
      <c r="AH169" s="4">
        <v>-1.2E-2</v>
      </c>
      <c r="AI169" s="4">
        <v>0</v>
      </c>
      <c r="AJ169" s="4">
        <v>0</v>
      </c>
      <c r="AK169" s="4">
        <v>0</v>
      </c>
      <c r="AL169" s="4">
        <v>0</v>
      </c>
      <c r="AM169" s="4">
        <v>0</v>
      </c>
      <c r="AN169" s="4">
        <v>0</v>
      </c>
      <c r="AO169" s="4">
        <v>0</v>
      </c>
      <c r="AP169" s="4">
        <v>0</v>
      </c>
      <c r="AQ169" s="5">
        <v>0</v>
      </c>
      <c r="AR169" s="4">
        <v>0</v>
      </c>
      <c r="AS169" s="4">
        <v>0</v>
      </c>
      <c r="AT169" s="4">
        <v>0</v>
      </c>
      <c r="BB169" s="514">
        <v>10273</v>
      </c>
      <c r="BC169" s="514" t="s">
        <v>235</v>
      </c>
      <c r="BD169" s="514" t="s">
        <v>236</v>
      </c>
      <c r="BE169" s="514" t="s">
        <v>236</v>
      </c>
      <c r="BF169" s="514">
        <v>40.780749999999998</v>
      </c>
      <c r="BG169" s="514">
        <v>-73.977180000000004</v>
      </c>
    </row>
    <row r="170" spans="9:59">
      <c r="I170" s="154" t="s">
        <v>216</v>
      </c>
      <c r="J170" s="52" t="s">
        <v>230</v>
      </c>
      <c r="K170" s="4">
        <v>0</v>
      </c>
      <c r="L170" s="4">
        <v>0</v>
      </c>
      <c r="M170" s="4">
        <v>0</v>
      </c>
      <c r="N170" s="4">
        <v>0</v>
      </c>
      <c r="O170" s="4">
        <v>0</v>
      </c>
      <c r="P170" s="4">
        <v>0</v>
      </c>
      <c r="Q170" s="4">
        <v>0</v>
      </c>
      <c r="R170" s="4">
        <v>0</v>
      </c>
      <c r="S170" s="4">
        <v>0</v>
      </c>
      <c r="T170" s="4">
        <v>0</v>
      </c>
      <c r="U170" s="4">
        <v>0</v>
      </c>
      <c r="V170" s="4">
        <v>0</v>
      </c>
      <c r="W170" s="4">
        <v>0</v>
      </c>
      <c r="X170" s="4">
        <v>0</v>
      </c>
      <c r="Y170" s="4">
        <v>0</v>
      </c>
      <c r="Z170" s="4">
        <v>5.1999999999999998E-2</v>
      </c>
      <c r="AA170" s="4">
        <v>0.2</v>
      </c>
      <c r="AB170" s="4">
        <v>-0.02</v>
      </c>
      <c r="AC170" s="4">
        <v>1.7999999999999999E-2</v>
      </c>
      <c r="AD170" s="4">
        <v>0.2</v>
      </c>
      <c r="AE170" s="4">
        <v>-2.1999999999999999E-2</v>
      </c>
      <c r="AF170" s="4">
        <v>0.104</v>
      </c>
      <c r="AG170" s="4">
        <v>0.2</v>
      </c>
      <c r="AH170" s="4">
        <v>-1.2E-2</v>
      </c>
      <c r="AI170" s="4">
        <v>0</v>
      </c>
      <c r="AJ170" s="4">
        <v>0</v>
      </c>
      <c r="AK170" s="4">
        <v>0</v>
      </c>
      <c r="AL170" s="4">
        <v>0</v>
      </c>
      <c r="AM170" s="4">
        <v>0</v>
      </c>
      <c r="AN170" s="4">
        <v>0</v>
      </c>
      <c r="AO170" s="4">
        <v>0</v>
      </c>
      <c r="AP170" s="4">
        <v>0</v>
      </c>
      <c r="AQ170" s="5">
        <v>0</v>
      </c>
      <c r="AR170" s="4">
        <v>0</v>
      </c>
      <c r="AS170" s="4">
        <v>0</v>
      </c>
      <c r="AT170" s="4">
        <v>0</v>
      </c>
      <c r="BB170" s="514">
        <v>10274</v>
      </c>
      <c r="BC170" s="514" t="s">
        <v>235</v>
      </c>
      <c r="BD170" s="514" t="s">
        <v>236</v>
      </c>
      <c r="BE170" s="514" t="s">
        <v>236</v>
      </c>
      <c r="BF170" s="514">
        <v>40.780749999999998</v>
      </c>
      <c r="BG170" s="514">
        <v>-73.977180000000004</v>
      </c>
    </row>
    <row r="171" spans="9:59">
      <c r="I171" s="154" t="s">
        <v>216</v>
      </c>
      <c r="J171" s="52" t="s">
        <v>233</v>
      </c>
      <c r="K171" s="4">
        <v>0</v>
      </c>
      <c r="L171" s="4">
        <v>0</v>
      </c>
      <c r="M171" s="4">
        <v>0</v>
      </c>
      <c r="N171" s="4">
        <v>0</v>
      </c>
      <c r="O171" s="4">
        <v>0</v>
      </c>
      <c r="P171" s="4">
        <v>0</v>
      </c>
      <c r="Q171" s="4">
        <v>0</v>
      </c>
      <c r="R171" s="4">
        <v>0</v>
      </c>
      <c r="S171" s="4">
        <v>0</v>
      </c>
      <c r="T171" s="4">
        <v>0</v>
      </c>
      <c r="U171" s="4">
        <v>0</v>
      </c>
      <c r="V171" s="4">
        <v>0</v>
      </c>
      <c r="W171" s="4">
        <v>0</v>
      </c>
      <c r="X171" s="4">
        <v>0</v>
      </c>
      <c r="Y171" s="4">
        <v>0</v>
      </c>
      <c r="Z171" s="4">
        <v>4.2000000000000003E-2</v>
      </c>
      <c r="AA171" s="4">
        <v>0.2</v>
      </c>
      <c r="AB171" s="4">
        <v>-2.5000000000000001E-2</v>
      </c>
      <c r="AC171" s="4">
        <v>1.2E-2</v>
      </c>
      <c r="AD171" s="4">
        <v>0.2</v>
      </c>
      <c r="AE171" s="4">
        <v>-2.7E-2</v>
      </c>
      <c r="AF171" s="4">
        <v>8.5999999999999993E-2</v>
      </c>
      <c r="AG171" s="4">
        <v>0.2</v>
      </c>
      <c r="AH171" s="4">
        <v>-1.4E-2</v>
      </c>
      <c r="AI171" s="4">
        <v>0</v>
      </c>
      <c r="AJ171" s="4">
        <v>0</v>
      </c>
      <c r="AK171" s="4">
        <v>0</v>
      </c>
      <c r="AL171" s="4">
        <v>0</v>
      </c>
      <c r="AM171" s="4">
        <v>0</v>
      </c>
      <c r="AN171" s="4">
        <v>0</v>
      </c>
      <c r="AO171" s="4">
        <v>0</v>
      </c>
      <c r="AP171" s="4">
        <v>0</v>
      </c>
      <c r="AQ171" s="5">
        <v>0</v>
      </c>
      <c r="AR171" s="4">
        <v>0</v>
      </c>
      <c r="AS171" s="4">
        <v>0</v>
      </c>
      <c r="AT171" s="4">
        <v>0</v>
      </c>
      <c r="BB171" s="514">
        <v>10275</v>
      </c>
      <c r="BC171" s="514" t="s">
        <v>235</v>
      </c>
      <c r="BD171" s="514" t="s">
        <v>236</v>
      </c>
      <c r="BE171" s="514" t="s">
        <v>236</v>
      </c>
      <c r="BF171" s="514">
        <v>40.780749999999998</v>
      </c>
      <c r="BG171" s="514">
        <v>-73.977180000000004</v>
      </c>
    </row>
    <row r="172" spans="9:59">
      <c r="I172" s="154" t="s">
        <v>216</v>
      </c>
      <c r="J172" s="52" t="s">
        <v>236</v>
      </c>
      <c r="K172" s="4">
        <v>0</v>
      </c>
      <c r="L172" s="4">
        <v>0</v>
      </c>
      <c r="M172" s="4">
        <v>0</v>
      </c>
      <c r="N172" s="4">
        <v>0</v>
      </c>
      <c r="O172" s="4">
        <v>0</v>
      </c>
      <c r="P172" s="4">
        <v>0</v>
      </c>
      <c r="Q172" s="4">
        <v>0</v>
      </c>
      <c r="R172" s="4">
        <v>0</v>
      </c>
      <c r="S172" s="4">
        <v>0</v>
      </c>
      <c r="T172" s="4">
        <v>0</v>
      </c>
      <c r="U172" s="4">
        <v>0</v>
      </c>
      <c r="V172" s="4">
        <v>0</v>
      </c>
      <c r="W172" s="4">
        <v>0</v>
      </c>
      <c r="X172" s="4">
        <v>0</v>
      </c>
      <c r="Y172" s="4">
        <v>0</v>
      </c>
      <c r="Z172" s="4">
        <v>4.8000000000000001E-2</v>
      </c>
      <c r="AA172" s="4">
        <v>0.2</v>
      </c>
      <c r="AB172" s="4">
        <v>-2.7E-2</v>
      </c>
      <c r="AC172" s="4">
        <v>0.02</v>
      </c>
      <c r="AD172" s="4">
        <v>0.2</v>
      </c>
      <c r="AE172" s="4">
        <v>-2.8000000000000001E-2</v>
      </c>
      <c r="AF172" s="4">
        <v>0.14199999999999999</v>
      </c>
      <c r="AG172" s="4">
        <v>0.2</v>
      </c>
      <c r="AH172" s="4">
        <v>-0.01</v>
      </c>
      <c r="AI172" s="4">
        <v>0</v>
      </c>
      <c r="AJ172" s="4">
        <v>0</v>
      </c>
      <c r="AK172" s="4">
        <v>0</v>
      </c>
      <c r="AL172" s="4">
        <v>0</v>
      </c>
      <c r="AM172" s="4">
        <v>0</v>
      </c>
      <c r="AN172" s="4">
        <v>0</v>
      </c>
      <c r="AO172" s="4">
        <v>0</v>
      </c>
      <c r="AP172" s="4">
        <v>0</v>
      </c>
      <c r="AQ172" s="5">
        <v>0</v>
      </c>
      <c r="AR172" s="4">
        <v>0</v>
      </c>
      <c r="AS172" s="4">
        <v>0</v>
      </c>
      <c r="AT172" s="4">
        <v>0</v>
      </c>
      <c r="BB172" s="514">
        <v>10276</v>
      </c>
      <c r="BC172" s="514" t="s">
        <v>235</v>
      </c>
      <c r="BD172" s="514" t="s">
        <v>236</v>
      </c>
      <c r="BE172" s="514" t="s">
        <v>236</v>
      </c>
      <c r="BF172" s="514">
        <v>40.780749999999998</v>
      </c>
      <c r="BG172" s="514">
        <v>-73.977180000000004</v>
      </c>
    </row>
    <row r="173" spans="9:59">
      <c r="I173" s="154" t="s">
        <v>216</v>
      </c>
      <c r="J173" s="52" t="s">
        <v>240</v>
      </c>
      <c r="K173" s="4">
        <v>0</v>
      </c>
      <c r="L173" s="4">
        <v>0</v>
      </c>
      <c r="M173" s="4">
        <v>0</v>
      </c>
      <c r="N173" s="4">
        <v>0</v>
      </c>
      <c r="O173" s="4">
        <v>0</v>
      </c>
      <c r="P173" s="4">
        <v>0</v>
      </c>
      <c r="Q173" s="4">
        <v>0</v>
      </c>
      <c r="R173" s="4">
        <v>0</v>
      </c>
      <c r="S173" s="4">
        <v>0</v>
      </c>
      <c r="T173" s="4">
        <v>0</v>
      </c>
      <c r="U173" s="4">
        <v>0</v>
      </c>
      <c r="V173" s="4">
        <v>0</v>
      </c>
      <c r="W173" s="4">
        <v>0</v>
      </c>
      <c r="X173" s="4">
        <v>0</v>
      </c>
      <c r="Y173" s="4">
        <v>0</v>
      </c>
      <c r="Z173" s="4">
        <v>4.3999999999999997E-2</v>
      </c>
      <c r="AA173" s="4">
        <v>0.2</v>
      </c>
      <c r="AB173" s="4">
        <v>-2.7E-2</v>
      </c>
      <c r="AC173" s="4">
        <v>1.4E-2</v>
      </c>
      <c r="AD173" s="4">
        <v>0.2</v>
      </c>
      <c r="AE173" s="4">
        <v>-2.8000000000000001E-2</v>
      </c>
      <c r="AF173" s="4">
        <v>0.12</v>
      </c>
      <c r="AG173" s="4">
        <v>0.2</v>
      </c>
      <c r="AH173" s="4">
        <v>-8.9999999999999993E-3</v>
      </c>
      <c r="AI173" s="4">
        <v>0</v>
      </c>
      <c r="AJ173" s="4">
        <v>0</v>
      </c>
      <c r="AK173" s="4">
        <v>0</v>
      </c>
      <c r="AL173" s="4">
        <v>0</v>
      </c>
      <c r="AM173" s="4">
        <v>0</v>
      </c>
      <c r="AN173" s="4">
        <v>0</v>
      </c>
      <c r="AO173" s="4">
        <v>0</v>
      </c>
      <c r="AP173" s="4">
        <v>0</v>
      </c>
      <c r="AQ173" s="5">
        <v>0</v>
      </c>
      <c r="AR173" s="4">
        <v>0</v>
      </c>
      <c r="AS173" s="4">
        <v>0</v>
      </c>
      <c r="AT173" s="4">
        <v>0</v>
      </c>
      <c r="BB173" s="514">
        <v>10277</v>
      </c>
      <c r="BC173" s="514" t="s">
        <v>235</v>
      </c>
      <c r="BD173" s="514" t="s">
        <v>236</v>
      </c>
      <c r="BE173" s="514" t="s">
        <v>236</v>
      </c>
      <c r="BF173" s="514">
        <v>40.780749999999998</v>
      </c>
      <c r="BG173" s="514">
        <v>-73.977180000000004</v>
      </c>
    </row>
    <row r="174" spans="9:59">
      <c r="I174" s="154" t="s">
        <v>216</v>
      </c>
      <c r="J174" s="52" t="s">
        <v>238</v>
      </c>
      <c r="K174" s="4">
        <v>0</v>
      </c>
      <c r="L174" s="4">
        <v>0</v>
      </c>
      <c r="M174" s="4">
        <v>0</v>
      </c>
      <c r="N174" s="4">
        <v>0</v>
      </c>
      <c r="O174" s="4">
        <v>0</v>
      </c>
      <c r="P174" s="4">
        <v>0</v>
      </c>
      <c r="Q174" s="4">
        <v>0</v>
      </c>
      <c r="R174" s="4">
        <v>0</v>
      </c>
      <c r="S174" s="4">
        <v>0</v>
      </c>
      <c r="T174" s="4">
        <v>0</v>
      </c>
      <c r="U174" s="4">
        <v>0</v>
      </c>
      <c r="V174" s="4">
        <v>0</v>
      </c>
      <c r="W174" s="4">
        <v>0</v>
      </c>
      <c r="X174" s="4">
        <v>0</v>
      </c>
      <c r="Y174" s="4">
        <v>0</v>
      </c>
      <c r="Z174" s="4">
        <v>4.7E-2</v>
      </c>
      <c r="AA174" s="4">
        <v>0.2</v>
      </c>
      <c r="AB174" s="4">
        <v>-2.4E-2</v>
      </c>
      <c r="AC174" s="4">
        <v>1.6E-2</v>
      </c>
      <c r="AD174" s="4">
        <v>0.2</v>
      </c>
      <c r="AE174" s="4">
        <v>-2.5999999999999999E-2</v>
      </c>
      <c r="AF174" s="4">
        <v>0.11</v>
      </c>
      <c r="AG174" s="4">
        <v>0.2</v>
      </c>
      <c r="AH174" s="4">
        <v>-1.2E-2</v>
      </c>
      <c r="AI174" s="4">
        <v>0</v>
      </c>
      <c r="AJ174" s="4">
        <v>0</v>
      </c>
      <c r="AK174" s="4">
        <v>0</v>
      </c>
      <c r="AL174" s="4">
        <v>0</v>
      </c>
      <c r="AM174" s="4">
        <v>0</v>
      </c>
      <c r="AN174" s="4">
        <v>0</v>
      </c>
      <c r="AO174" s="4">
        <v>0</v>
      </c>
      <c r="AP174" s="4">
        <v>0</v>
      </c>
      <c r="AQ174" s="5">
        <v>0</v>
      </c>
      <c r="AR174" s="4">
        <v>0</v>
      </c>
      <c r="AS174" s="4">
        <v>0</v>
      </c>
      <c r="AT174" s="4">
        <v>0</v>
      </c>
      <c r="BB174" s="514">
        <v>10278</v>
      </c>
      <c r="BC174" s="514" t="s">
        <v>235</v>
      </c>
      <c r="BD174" s="514" t="s">
        <v>236</v>
      </c>
      <c r="BE174" s="514" t="s">
        <v>236</v>
      </c>
      <c r="BF174" s="514">
        <v>40.715719999999997</v>
      </c>
      <c r="BG174" s="514">
        <v>-74.003950000000003</v>
      </c>
    </row>
    <row r="175" spans="9:59">
      <c r="I175" s="154" t="s">
        <v>217</v>
      </c>
      <c r="J175" s="52" t="s">
        <v>225</v>
      </c>
      <c r="K175" s="4">
        <v>6.3E-2</v>
      </c>
      <c r="L175" s="4">
        <v>0.2</v>
      </c>
      <c r="M175" s="4">
        <v>-1.6E-2</v>
      </c>
      <c r="N175" s="4">
        <v>-0.17</v>
      </c>
      <c r="O175" s="4">
        <v>0.2</v>
      </c>
      <c r="P175" s="4">
        <v>0</v>
      </c>
      <c r="Q175" s="4">
        <v>-0.311</v>
      </c>
      <c r="R175" s="4">
        <v>0.2</v>
      </c>
      <c r="S175" s="4">
        <v>0</v>
      </c>
      <c r="T175" s="4">
        <v>-0.373</v>
      </c>
      <c r="U175" s="4">
        <v>0</v>
      </c>
      <c r="V175" s="4">
        <v>0</v>
      </c>
      <c r="W175" s="4">
        <v>0</v>
      </c>
      <c r="X175" s="4">
        <v>0</v>
      </c>
      <c r="Y175" s="4">
        <v>-1.6E-2</v>
      </c>
      <c r="Z175" s="4">
        <v>0</v>
      </c>
      <c r="AA175" s="4">
        <v>0</v>
      </c>
      <c r="AB175" s="4">
        <v>0</v>
      </c>
      <c r="AC175" s="4">
        <v>0</v>
      </c>
      <c r="AD175" s="4">
        <v>0</v>
      </c>
      <c r="AE175" s="4">
        <v>0</v>
      </c>
      <c r="AF175" s="4">
        <v>0</v>
      </c>
      <c r="AG175" s="4">
        <v>0</v>
      </c>
      <c r="AH175" s="4">
        <v>0</v>
      </c>
      <c r="AI175" s="4">
        <v>0</v>
      </c>
      <c r="AJ175" s="4">
        <v>0</v>
      </c>
      <c r="AK175" s="5">
        <v>0</v>
      </c>
      <c r="AL175" s="4">
        <v>0</v>
      </c>
      <c r="AM175" s="4">
        <v>0</v>
      </c>
      <c r="AN175" s="4">
        <v>0</v>
      </c>
      <c r="AO175" s="4">
        <v>0</v>
      </c>
      <c r="AP175" s="4">
        <v>0</v>
      </c>
      <c r="AQ175" s="5">
        <v>0</v>
      </c>
      <c r="AR175" s="4">
        <v>0</v>
      </c>
      <c r="AS175" s="4">
        <v>0</v>
      </c>
      <c r="AT175" s="4">
        <v>0</v>
      </c>
      <c r="BB175" s="514">
        <v>10279</v>
      </c>
      <c r="BC175" s="514" t="s">
        <v>235</v>
      </c>
      <c r="BD175" s="514" t="s">
        <v>236</v>
      </c>
      <c r="BE175" s="514" t="s">
        <v>236</v>
      </c>
      <c r="BF175" s="514">
        <v>40.713059999999999</v>
      </c>
      <c r="BG175" s="514">
        <v>-74.008570000000006</v>
      </c>
    </row>
    <row r="176" spans="9:59">
      <c r="I176" s="154" t="s">
        <v>217</v>
      </c>
      <c r="J176" s="52" t="s">
        <v>227</v>
      </c>
      <c r="K176" s="4">
        <v>5.3999999999999999E-2</v>
      </c>
      <c r="L176" s="4">
        <v>0.2</v>
      </c>
      <c r="M176" s="4">
        <v>-1.7000000000000001E-2</v>
      </c>
      <c r="N176" s="4">
        <v>-0.187</v>
      </c>
      <c r="O176" s="4">
        <v>0.2</v>
      </c>
      <c r="P176" s="4">
        <v>0</v>
      </c>
      <c r="Q176" s="4">
        <v>-0.34100000000000003</v>
      </c>
      <c r="R176" s="4">
        <v>0.2</v>
      </c>
      <c r="S176" s="4">
        <v>0</v>
      </c>
      <c r="T176" s="4">
        <v>-0.39700000000000002</v>
      </c>
      <c r="U176" s="4">
        <v>0</v>
      </c>
      <c r="V176" s="4">
        <v>0</v>
      </c>
      <c r="W176" s="4">
        <v>0</v>
      </c>
      <c r="X176" s="4">
        <v>0</v>
      </c>
      <c r="Y176" s="4">
        <v>-1.7000000000000001E-2</v>
      </c>
      <c r="Z176" s="4">
        <v>0</v>
      </c>
      <c r="AA176" s="4">
        <v>0</v>
      </c>
      <c r="AB176" s="4">
        <v>0</v>
      </c>
      <c r="AC176" s="4">
        <v>0</v>
      </c>
      <c r="AD176" s="4">
        <v>0</v>
      </c>
      <c r="AE176" s="4">
        <v>0</v>
      </c>
      <c r="AF176" s="4">
        <v>0</v>
      </c>
      <c r="AG176" s="4">
        <v>0</v>
      </c>
      <c r="AH176" s="4">
        <v>0</v>
      </c>
      <c r="AI176" s="4">
        <v>0</v>
      </c>
      <c r="AJ176" s="4">
        <v>0</v>
      </c>
      <c r="AK176" s="5">
        <v>0</v>
      </c>
      <c r="AL176" s="4">
        <v>0</v>
      </c>
      <c r="AM176" s="4">
        <v>0</v>
      </c>
      <c r="AN176" s="4">
        <v>0</v>
      </c>
      <c r="AO176" s="4">
        <v>0</v>
      </c>
      <c r="AP176" s="4">
        <v>0</v>
      </c>
      <c r="AQ176" s="5">
        <v>0</v>
      </c>
      <c r="AR176" s="4">
        <v>0</v>
      </c>
      <c r="AS176" s="4">
        <v>0</v>
      </c>
      <c r="AT176" s="4">
        <v>0</v>
      </c>
      <c r="BB176" s="514">
        <v>10280</v>
      </c>
      <c r="BC176" s="514" t="s">
        <v>235</v>
      </c>
      <c r="BD176" s="514" t="s">
        <v>236</v>
      </c>
      <c r="BE176" s="514" t="s">
        <v>236</v>
      </c>
      <c r="BF176" s="514">
        <v>40.707459999999998</v>
      </c>
      <c r="BG176" s="514">
        <v>-74.017799999999994</v>
      </c>
    </row>
    <row r="177" spans="9:59">
      <c r="I177" s="154" t="s">
        <v>217</v>
      </c>
      <c r="J177" s="52" t="s">
        <v>230</v>
      </c>
      <c r="K177" s="4">
        <v>5.3999999999999999E-2</v>
      </c>
      <c r="L177" s="4">
        <v>0.2</v>
      </c>
      <c r="M177" s="4">
        <v>-1.6E-2</v>
      </c>
      <c r="N177" s="4">
        <v>-0.17799999999999999</v>
      </c>
      <c r="O177" s="4">
        <v>0.2</v>
      </c>
      <c r="P177" s="4">
        <v>0</v>
      </c>
      <c r="Q177" s="4">
        <v>-0.32500000000000001</v>
      </c>
      <c r="R177" s="4">
        <v>0.2</v>
      </c>
      <c r="S177" s="4">
        <v>0</v>
      </c>
      <c r="T177" s="4">
        <v>-0.38</v>
      </c>
      <c r="U177" s="4">
        <v>0</v>
      </c>
      <c r="V177" s="4">
        <v>0</v>
      </c>
      <c r="W177" s="4">
        <v>0</v>
      </c>
      <c r="X177" s="4">
        <v>0</v>
      </c>
      <c r="Y177" s="4">
        <v>-1.6E-2</v>
      </c>
      <c r="Z177" s="4">
        <v>0</v>
      </c>
      <c r="AA177" s="4">
        <v>0</v>
      </c>
      <c r="AB177" s="4">
        <v>0</v>
      </c>
      <c r="AC177" s="4">
        <v>0</v>
      </c>
      <c r="AD177" s="4">
        <v>0</v>
      </c>
      <c r="AE177" s="4">
        <v>0</v>
      </c>
      <c r="AF177" s="4">
        <v>0</v>
      </c>
      <c r="AG177" s="4">
        <v>0</v>
      </c>
      <c r="AH177" s="4">
        <v>0</v>
      </c>
      <c r="AI177" s="4">
        <v>0</v>
      </c>
      <c r="AJ177" s="4">
        <v>0</v>
      </c>
      <c r="AK177" s="5">
        <v>0</v>
      </c>
      <c r="AL177" s="4">
        <v>0</v>
      </c>
      <c r="AM177" s="4">
        <v>0</v>
      </c>
      <c r="AN177" s="4">
        <v>0</v>
      </c>
      <c r="AO177" s="4">
        <v>0</v>
      </c>
      <c r="AP177" s="4">
        <v>0</v>
      </c>
      <c r="AQ177" s="5">
        <v>0</v>
      </c>
      <c r="AR177" s="4">
        <v>0</v>
      </c>
      <c r="AS177" s="4">
        <v>0</v>
      </c>
      <c r="AT177" s="4">
        <v>0</v>
      </c>
      <c r="BB177" s="514">
        <v>10281</v>
      </c>
      <c r="BC177" s="514" t="s">
        <v>235</v>
      </c>
      <c r="BD177" s="514" t="s">
        <v>236</v>
      </c>
      <c r="BE177" s="514" t="s">
        <v>236</v>
      </c>
      <c r="BF177" s="514">
        <v>40.714640000000003</v>
      </c>
      <c r="BG177" s="514">
        <v>-74.014949999999999</v>
      </c>
    </row>
    <row r="178" spans="9:59">
      <c r="I178" s="154" t="s">
        <v>217</v>
      </c>
      <c r="J178" s="52" t="s">
        <v>233</v>
      </c>
      <c r="K178" s="4">
        <v>5.5E-2</v>
      </c>
      <c r="L178" s="4">
        <v>0.2</v>
      </c>
      <c r="M178" s="4">
        <v>-1.4E-2</v>
      </c>
      <c r="N178" s="4">
        <v>-0.156</v>
      </c>
      <c r="O178" s="4">
        <v>0.2</v>
      </c>
      <c r="P178" s="4">
        <v>0</v>
      </c>
      <c r="Q178" s="4">
        <v>-0.28000000000000003</v>
      </c>
      <c r="R178" s="4">
        <v>0.2</v>
      </c>
      <c r="S178" s="4">
        <v>0</v>
      </c>
      <c r="T178" s="4">
        <v>-0.33500000000000002</v>
      </c>
      <c r="U178" s="4">
        <v>0</v>
      </c>
      <c r="V178" s="4">
        <v>0</v>
      </c>
      <c r="W178" s="4">
        <v>0</v>
      </c>
      <c r="X178" s="4">
        <v>0</v>
      </c>
      <c r="Y178" s="4">
        <v>-1.4E-2</v>
      </c>
      <c r="Z178" s="4">
        <v>0</v>
      </c>
      <c r="AA178" s="4">
        <v>0</v>
      </c>
      <c r="AB178" s="4">
        <v>0</v>
      </c>
      <c r="AC178" s="4">
        <v>0</v>
      </c>
      <c r="AD178" s="4">
        <v>0</v>
      </c>
      <c r="AE178" s="4">
        <v>0</v>
      </c>
      <c r="AF178" s="4">
        <v>0</v>
      </c>
      <c r="AG178" s="4">
        <v>0</v>
      </c>
      <c r="AH178" s="4">
        <v>0</v>
      </c>
      <c r="AI178" s="4">
        <v>0</v>
      </c>
      <c r="AJ178" s="4">
        <v>0</v>
      </c>
      <c r="AK178" s="5">
        <v>0</v>
      </c>
      <c r="AL178" s="4">
        <v>0</v>
      </c>
      <c r="AM178" s="4">
        <v>0</v>
      </c>
      <c r="AN178" s="4">
        <v>0</v>
      </c>
      <c r="AO178" s="4">
        <v>0</v>
      </c>
      <c r="AP178" s="4">
        <v>0</v>
      </c>
      <c r="AQ178" s="5">
        <v>0</v>
      </c>
      <c r="AR178" s="4">
        <v>0</v>
      </c>
      <c r="AS178" s="4">
        <v>0</v>
      </c>
      <c r="AT178" s="4">
        <v>0</v>
      </c>
      <c r="BB178" s="514">
        <v>10282</v>
      </c>
      <c r="BC178" s="514" t="s">
        <v>235</v>
      </c>
      <c r="BD178" s="514" t="s">
        <v>236</v>
      </c>
      <c r="BE178" s="514" t="s">
        <v>236</v>
      </c>
      <c r="BF178" s="514">
        <v>40.717170000000003</v>
      </c>
      <c r="BG178" s="514">
        <v>-74.014330000000001</v>
      </c>
    </row>
    <row r="179" spans="9:59">
      <c r="I179" s="154" t="s">
        <v>217</v>
      </c>
      <c r="J179" s="52" t="s">
        <v>236</v>
      </c>
      <c r="K179" s="4">
        <v>7.8E-2</v>
      </c>
      <c r="L179" s="4">
        <v>0.2</v>
      </c>
      <c r="M179" s="4">
        <v>-1.4999999999999999E-2</v>
      </c>
      <c r="N179" s="4">
        <v>-0.109</v>
      </c>
      <c r="O179" s="4">
        <v>0.2</v>
      </c>
      <c r="P179" s="4">
        <v>0</v>
      </c>
      <c r="Q179" s="4">
        <v>-0.27300000000000002</v>
      </c>
      <c r="R179" s="4">
        <v>0.2</v>
      </c>
      <c r="S179" s="4">
        <v>0</v>
      </c>
      <c r="T179" s="4">
        <v>-0.35199999999999998</v>
      </c>
      <c r="U179" s="4">
        <v>0</v>
      </c>
      <c r="V179" s="4">
        <v>0</v>
      </c>
      <c r="W179" s="4">
        <v>0</v>
      </c>
      <c r="X179" s="4">
        <v>0</v>
      </c>
      <c r="Y179" s="4">
        <v>-1.4999999999999999E-2</v>
      </c>
      <c r="Z179" s="4">
        <v>0</v>
      </c>
      <c r="AA179" s="4">
        <v>0</v>
      </c>
      <c r="AB179" s="4">
        <v>0</v>
      </c>
      <c r="AC179" s="4">
        <v>0</v>
      </c>
      <c r="AD179" s="4">
        <v>0</v>
      </c>
      <c r="AE179" s="4">
        <v>0</v>
      </c>
      <c r="AF179" s="4">
        <v>0</v>
      </c>
      <c r="AG179" s="4">
        <v>0</v>
      </c>
      <c r="AH179" s="4">
        <v>0</v>
      </c>
      <c r="AI179" s="4">
        <v>0</v>
      </c>
      <c r="AJ179" s="4">
        <v>0</v>
      </c>
      <c r="AK179" s="5">
        <v>0</v>
      </c>
      <c r="AL179" s="4">
        <v>0</v>
      </c>
      <c r="AM179" s="4">
        <v>0</v>
      </c>
      <c r="AN179" s="4">
        <v>0</v>
      </c>
      <c r="AO179" s="4">
        <v>0</v>
      </c>
      <c r="AP179" s="4">
        <v>0</v>
      </c>
      <c r="AQ179" s="5">
        <v>0</v>
      </c>
      <c r="AR179" s="4">
        <v>0</v>
      </c>
      <c r="AS179" s="4">
        <v>0</v>
      </c>
      <c r="AT179" s="4">
        <v>0</v>
      </c>
      <c r="BB179" s="514">
        <v>10285</v>
      </c>
      <c r="BC179" s="514" t="s">
        <v>235</v>
      </c>
      <c r="BD179" s="514" t="s">
        <v>236</v>
      </c>
      <c r="BE179" s="514" t="s">
        <v>236</v>
      </c>
      <c r="BF179" s="514">
        <v>40.715330000000002</v>
      </c>
      <c r="BG179" s="514">
        <v>-74.016300000000001</v>
      </c>
    </row>
    <row r="180" spans="9:59">
      <c r="I180" s="154" t="s">
        <v>217</v>
      </c>
      <c r="J180" s="52" t="s">
        <v>240</v>
      </c>
      <c r="K180" s="4">
        <v>7.2999999999999995E-2</v>
      </c>
      <c r="L180" s="4">
        <v>0.2</v>
      </c>
      <c r="M180" s="4">
        <v>-1.7000000000000001E-2</v>
      </c>
      <c r="N180" s="4">
        <v>-0.127</v>
      </c>
      <c r="O180" s="4">
        <v>0.2</v>
      </c>
      <c r="P180" s="4">
        <v>0</v>
      </c>
      <c r="Q180" s="4">
        <v>-0.312</v>
      </c>
      <c r="R180" s="4">
        <v>0.2</v>
      </c>
      <c r="S180" s="4">
        <v>0</v>
      </c>
      <c r="T180" s="4">
        <v>-0.38800000000000001</v>
      </c>
      <c r="U180" s="4">
        <v>0</v>
      </c>
      <c r="V180" s="4">
        <v>0</v>
      </c>
      <c r="W180" s="4">
        <v>0</v>
      </c>
      <c r="X180" s="4">
        <v>0</v>
      </c>
      <c r="Y180" s="4">
        <v>-1.7000000000000001E-2</v>
      </c>
      <c r="Z180" s="4">
        <v>0</v>
      </c>
      <c r="AA180" s="4">
        <v>0</v>
      </c>
      <c r="AB180" s="4">
        <v>0</v>
      </c>
      <c r="AC180" s="4">
        <v>0</v>
      </c>
      <c r="AD180" s="4">
        <v>0</v>
      </c>
      <c r="AE180" s="4">
        <v>0</v>
      </c>
      <c r="AF180" s="4">
        <v>0</v>
      </c>
      <c r="AG180" s="4">
        <v>0</v>
      </c>
      <c r="AH180" s="4">
        <v>0</v>
      </c>
      <c r="AI180" s="4">
        <v>0</v>
      </c>
      <c r="AJ180" s="4">
        <v>0</v>
      </c>
      <c r="AK180" s="5">
        <v>0</v>
      </c>
      <c r="AL180" s="4">
        <v>0</v>
      </c>
      <c r="AM180" s="4">
        <v>0</v>
      </c>
      <c r="AN180" s="4">
        <v>0</v>
      </c>
      <c r="AO180" s="4">
        <v>0</v>
      </c>
      <c r="AP180" s="4">
        <v>0</v>
      </c>
      <c r="AQ180" s="5">
        <v>0</v>
      </c>
      <c r="AR180" s="4">
        <v>0</v>
      </c>
      <c r="AS180" s="4">
        <v>0</v>
      </c>
      <c r="AT180" s="4">
        <v>0</v>
      </c>
      <c r="BB180" s="514">
        <v>10286</v>
      </c>
      <c r="BC180" s="514" t="s">
        <v>235</v>
      </c>
      <c r="BD180" s="514" t="s">
        <v>236</v>
      </c>
      <c r="BE180" s="514" t="s">
        <v>236</v>
      </c>
      <c r="BF180" s="514">
        <v>40.714230000000001</v>
      </c>
      <c r="BG180" s="514">
        <v>-74.011889999999994</v>
      </c>
    </row>
    <row r="181" spans="9:59">
      <c r="I181" s="154" t="s">
        <v>217</v>
      </c>
      <c r="J181" s="52" t="s">
        <v>238</v>
      </c>
      <c r="K181" s="4">
        <v>6.6000000000000003E-2</v>
      </c>
      <c r="L181" s="4">
        <v>0.2</v>
      </c>
      <c r="M181" s="4">
        <v>-1.7000000000000001E-2</v>
      </c>
      <c r="N181" s="4">
        <v>-0.20499999999999999</v>
      </c>
      <c r="O181" s="4">
        <v>0.2</v>
      </c>
      <c r="P181" s="4">
        <v>0</v>
      </c>
      <c r="Q181" s="4">
        <v>-0.33400000000000002</v>
      </c>
      <c r="R181" s="4">
        <v>0.2</v>
      </c>
      <c r="S181" s="4">
        <v>0</v>
      </c>
      <c r="T181" s="4">
        <v>-0.40100000000000002</v>
      </c>
      <c r="U181" s="4">
        <v>0</v>
      </c>
      <c r="V181" s="4">
        <v>0</v>
      </c>
      <c r="W181" s="4">
        <v>0</v>
      </c>
      <c r="X181" s="4">
        <v>0</v>
      </c>
      <c r="Y181" s="4">
        <v>-1.7000000000000001E-2</v>
      </c>
      <c r="Z181" s="4">
        <v>0</v>
      </c>
      <c r="AA181" s="4">
        <v>0</v>
      </c>
      <c r="AB181" s="4">
        <v>0</v>
      </c>
      <c r="AC181" s="4">
        <v>0</v>
      </c>
      <c r="AD181" s="4">
        <v>0</v>
      </c>
      <c r="AE181" s="4">
        <v>0</v>
      </c>
      <c r="AF181" s="4">
        <v>0</v>
      </c>
      <c r="AG181" s="4">
        <v>0</v>
      </c>
      <c r="AH181" s="4">
        <v>0</v>
      </c>
      <c r="AI181" s="4">
        <v>0</v>
      </c>
      <c r="AJ181" s="4">
        <v>0</v>
      </c>
      <c r="AK181" s="5">
        <v>0</v>
      </c>
      <c r="AL181" s="4">
        <v>0</v>
      </c>
      <c r="AM181" s="4">
        <v>0</v>
      </c>
      <c r="AN181" s="4">
        <v>0</v>
      </c>
      <c r="AO181" s="4">
        <v>0</v>
      </c>
      <c r="AP181" s="4">
        <v>0</v>
      </c>
      <c r="AQ181" s="5">
        <v>0</v>
      </c>
      <c r="AR181" s="4">
        <v>0</v>
      </c>
      <c r="AS181" s="4">
        <v>0</v>
      </c>
      <c r="AT181" s="4">
        <v>0</v>
      </c>
      <c r="BB181" s="514">
        <v>10292</v>
      </c>
      <c r="BC181" s="514" t="s">
        <v>235</v>
      </c>
      <c r="BD181" s="514" t="s">
        <v>236</v>
      </c>
      <c r="BE181" s="514" t="s">
        <v>236</v>
      </c>
      <c r="BF181" s="514">
        <v>40.780749999999998</v>
      </c>
      <c r="BG181" s="514">
        <v>-73.977180000000004</v>
      </c>
    </row>
    <row r="182" spans="9:59">
      <c r="I182" s="154" t="s">
        <v>163</v>
      </c>
      <c r="J182" s="52" t="s">
        <v>225</v>
      </c>
      <c r="K182" s="4">
        <v>0.08</v>
      </c>
      <c r="L182" s="4">
        <v>0.2</v>
      </c>
      <c r="M182" s="4">
        <v>-2.7E-2</v>
      </c>
      <c r="N182" s="4">
        <v>-0.318</v>
      </c>
      <c r="O182" s="4">
        <v>0.2</v>
      </c>
      <c r="P182" s="4">
        <v>0</v>
      </c>
      <c r="Q182" s="4">
        <v>-0.48499999999999999</v>
      </c>
      <c r="R182" s="4">
        <v>0.2</v>
      </c>
      <c r="S182" s="4">
        <v>0</v>
      </c>
      <c r="T182" s="4">
        <v>-0.58599999999999997</v>
      </c>
      <c r="U182" s="4">
        <v>0</v>
      </c>
      <c r="V182" s="4">
        <v>0</v>
      </c>
      <c r="W182" s="4">
        <v>0</v>
      </c>
      <c r="X182" s="4">
        <v>0</v>
      </c>
      <c r="Y182" s="4">
        <v>-2.8000000000000001E-2</v>
      </c>
      <c r="Z182" s="4">
        <v>0</v>
      </c>
      <c r="AA182" s="4">
        <v>0</v>
      </c>
      <c r="AB182" s="4">
        <v>0</v>
      </c>
      <c r="AC182" s="4">
        <v>0</v>
      </c>
      <c r="AD182" s="4">
        <v>0</v>
      </c>
      <c r="AE182" s="4">
        <v>0</v>
      </c>
      <c r="AF182" s="4">
        <v>0</v>
      </c>
      <c r="AG182" s="4">
        <v>0</v>
      </c>
      <c r="AH182" s="4">
        <v>0</v>
      </c>
      <c r="AI182" s="4">
        <v>0</v>
      </c>
      <c r="AJ182" s="4">
        <v>0</v>
      </c>
      <c r="AK182" s="4">
        <v>0</v>
      </c>
      <c r="AL182" s="4">
        <v>0</v>
      </c>
      <c r="AM182" s="4">
        <v>0</v>
      </c>
      <c r="AN182" s="4">
        <v>0</v>
      </c>
      <c r="AO182" s="4">
        <v>0</v>
      </c>
      <c r="AP182" s="4">
        <v>0</v>
      </c>
      <c r="AQ182" s="5">
        <v>0</v>
      </c>
      <c r="AR182" s="4">
        <v>0</v>
      </c>
      <c r="AS182" s="4">
        <v>0</v>
      </c>
      <c r="AT182" s="4">
        <v>0</v>
      </c>
      <c r="BB182" s="514">
        <v>10301</v>
      </c>
      <c r="BC182" s="514" t="s">
        <v>372</v>
      </c>
      <c r="BD182" s="514" t="s">
        <v>236</v>
      </c>
      <c r="BE182" s="514" t="s">
        <v>236</v>
      </c>
      <c r="BF182" s="514">
        <v>40.631770000000003</v>
      </c>
      <c r="BG182" s="514">
        <v>-74.094319999999996</v>
      </c>
    </row>
    <row r="183" spans="9:59">
      <c r="I183" s="154" t="s">
        <v>163</v>
      </c>
      <c r="J183" s="52" t="s">
        <v>227</v>
      </c>
      <c r="K183" s="4">
        <v>6.9000000000000006E-2</v>
      </c>
      <c r="L183" s="4">
        <v>0.2</v>
      </c>
      <c r="M183" s="4">
        <v>-2.8000000000000001E-2</v>
      </c>
      <c r="N183" s="4">
        <v>-0.34200000000000003</v>
      </c>
      <c r="O183" s="4">
        <v>0.2</v>
      </c>
      <c r="P183" s="4">
        <v>0</v>
      </c>
      <c r="Q183" s="4">
        <v>-0.51900000000000002</v>
      </c>
      <c r="R183" s="4">
        <v>0.2</v>
      </c>
      <c r="S183" s="4">
        <v>0</v>
      </c>
      <c r="T183" s="4">
        <v>-0.61299999999999999</v>
      </c>
      <c r="U183" s="4">
        <v>0</v>
      </c>
      <c r="V183" s="4">
        <v>0</v>
      </c>
      <c r="W183" s="4">
        <v>0</v>
      </c>
      <c r="X183" s="4">
        <v>0</v>
      </c>
      <c r="Y183" s="4">
        <v>-2.9000000000000001E-2</v>
      </c>
      <c r="Z183" s="4">
        <v>0</v>
      </c>
      <c r="AA183" s="4">
        <v>0</v>
      </c>
      <c r="AB183" s="4">
        <v>0</v>
      </c>
      <c r="AC183" s="4">
        <v>0</v>
      </c>
      <c r="AD183" s="4">
        <v>0</v>
      </c>
      <c r="AE183" s="4">
        <v>0</v>
      </c>
      <c r="AF183" s="4">
        <v>0</v>
      </c>
      <c r="AG183" s="4">
        <v>0</v>
      </c>
      <c r="AH183" s="4">
        <v>0</v>
      </c>
      <c r="AI183" s="4">
        <v>0</v>
      </c>
      <c r="AJ183" s="4">
        <v>0</v>
      </c>
      <c r="AK183" s="4">
        <v>0</v>
      </c>
      <c r="AL183" s="4">
        <v>0</v>
      </c>
      <c r="AM183" s="4">
        <v>0</v>
      </c>
      <c r="AN183" s="4">
        <v>0</v>
      </c>
      <c r="AO183" s="4">
        <v>0</v>
      </c>
      <c r="AP183" s="4">
        <v>0</v>
      </c>
      <c r="AQ183" s="5">
        <v>0</v>
      </c>
      <c r="AR183" s="4">
        <v>0</v>
      </c>
      <c r="AS183" s="4">
        <v>0</v>
      </c>
      <c r="AT183" s="4">
        <v>0</v>
      </c>
      <c r="BB183" s="514">
        <v>10302</v>
      </c>
      <c r="BC183" s="514" t="s">
        <v>372</v>
      </c>
      <c r="BD183" s="514" t="s">
        <v>236</v>
      </c>
      <c r="BE183" s="514" t="s">
        <v>236</v>
      </c>
      <c r="BF183" s="514">
        <v>40.631120000000003</v>
      </c>
      <c r="BG183" s="514">
        <v>-74.137150000000005</v>
      </c>
    </row>
    <row r="184" spans="9:59">
      <c r="I184" s="154" t="s">
        <v>163</v>
      </c>
      <c r="J184" s="52" t="s">
        <v>230</v>
      </c>
      <c r="K184" s="4">
        <v>7.2999999999999995E-2</v>
      </c>
      <c r="L184" s="4">
        <v>0.2</v>
      </c>
      <c r="M184" s="4">
        <v>-2.8000000000000001E-2</v>
      </c>
      <c r="N184" s="4">
        <v>-0.314</v>
      </c>
      <c r="O184" s="4">
        <v>0.2</v>
      </c>
      <c r="P184" s="4">
        <v>0</v>
      </c>
      <c r="Q184" s="4">
        <v>-0.495</v>
      </c>
      <c r="R184" s="4">
        <v>0.2</v>
      </c>
      <c r="S184" s="4">
        <v>0</v>
      </c>
      <c r="T184" s="4">
        <v>-0.59699999999999998</v>
      </c>
      <c r="U184" s="4">
        <v>0</v>
      </c>
      <c r="V184" s="4">
        <v>0</v>
      </c>
      <c r="W184" s="4">
        <v>0</v>
      </c>
      <c r="X184" s="4">
        <v>0</v>
      </c>
      <c r="Y184" s="4">
        <v>-2.8000000000000001E-2</v>
      </c>
      <c r="Z184" s="4">
        <v>0</v>
      </c>
      <c r="AA184" s="4">
        <v>0</v>
      </c>
      <c r="AB184" s="4">
        <v>0</v>
      </c>
      <c r="AC184" s="4">
        <v>0</v>
      </c>
      <c r="AD184" s="4">
        <v>0</v>
      </c>
      <c r="AE184" s="4">
        <v>0</v>
      </c>
      <c r="AF184" s="4">
        <v>0</v>
      </c>
      <c r="AG184" s="4">
        <v>0</v>
      </c>
      <c r="AH184" s="4">
        <v>0</v>
      </c>
      <c r="AI184" s="4">
        <v>0</v>
      </c>
      <c r="AJ184" s="4">
        <v>0</v>
      </c>
      <c r="AK184" s="4">
        <v>0</v>
      </c>
      <c r="AL184" s="4">
        <v>0</v>
      </c>
      <c r="AM184" s="4">
        <v>0</v>
      </c>
      <c r="AN184" s="4">
        <v>0</v>
      </c>
      <c r="AO184" s="4">
        <v>0</v>
      </c>
      <c r="AP184" s="4">
        <v>0</v>
      </c>
      <c r="AQ184" s="5">
        <v>0</v>
      </c>
      <c r="AR184" s="4">
        <v>0</v>
      </c>
      <c r="AS184" s="4">
        <v>0</v>
      </c>
      <c r="AT184" s="4">
        <v>0</v>
      </c>
      <c r="BB184" s="514">
        <v>10303</v>
      </c>
      <c r="BC184" s="514" t="s">
        <v>372</v>
      </c>
      <c r="BD184" s="514" t="s">
        <v>236</v>
      </c>
      <c r="BE184" s="514" t="s">
        <v>236</v>
      </c>
      <c r="BF184" s="514">
        <v>40.629440000000002</v>
      </c>
      <c r="BG184" s="514">
        <v>-74.162390000000002</v>
      </c>
    </row>
    <row r="185" spans="9:59">
      <c r="I185" s="154" t="s">
        <v>163</v>
      </c>
      <c r="J185" s="52" t="s">
        <v>233</v>
      </c>
      <c r="K185" s="4">
        <v>6.8000000000000005E-2</v>
      </c>
      <c r="L185" s="4">
        <v>0.2</v>
      </c>
      <c r="M185" s="4">
        <v>-0.03</v>
      </c>
      <c r="N185" s="4">
        <v>-0.38300000000000001</v>
      </c>
      <c r="O185" s="4">
        <v>0.2</v>
      </c>
      <c r="P185" s="4">
        <v>0</v>
      </c>
      <c r="Q185" s="4">
        <v>-0.53700000000000003</v>
      </c>
      <c r="R185" s="4">
        <v>0.2</v>
      </c>
      <c r="S185" s="4">
        <v>0</v>
      </c>
      <c r="T185" s="4">
        <v>-0.627</v>
      </c>
      <c r="U185" s="4">
        <v>0</v>
      </c>
      <c r="V185" s="4">
        <v>0</v>
      </c>
      <c r="W185" s="4">
        <v>0</v>
      </c>
      <c r="X185" s="4">
        <v>0</v>
      </c>
      <c r="Y185" s="4">
        <v>-2.9000000000000001E-2</v>
      </c>
      <c r="Z185" s="4">
        <v>0</v>
      </c>
      <c r="AA185" s="4">
        <v>0</v>
      </c>
      <c r="AB185" s="4">
        <v>0</v>
      </c>
      <c r="AC185" s="4">
        <v>0</v>
      </c>
      <c r="AD185" s="4">
        <v>0</v>
      </c>
      <c r="AE185" s="4">
        <v>0</v>
      </c>
      <c r="AF185" s="4">
        <v>0</v>
      </c>
      <c r="AG185" s="4">
        <v>0</v>
      </c>
      <c r="AH185" s="4">
        <v>0</v>
      </c>
      <c r="AI185" s="4">
        <v>0</v>
      </c>
      <c r="AJ185" s="4">
        <v>0</v>
      </c>
      <c r="AK185" s="4">
        <v>0</v>
      </c>
      <c r="AL185" s="4">
        <v>0</v>
      </c>
      <c r="AM185" s="4">
        <v>0</v>
      </c>
      <c r="AN185" s="4">
        <v>0</v>
      </c>
      <c r="AO185" s="4">
        <v>0</v>
      </c>
      <c r="AP185" s="4">
        <v>0</v>
      </c>
      <c r="AQ185" s="5">
        <v>0</v>
      </c>
      <c r="AR185" s="4">
        <v>0</v>
      </c>
      <c r="AS185" s="4">
        <v>0</v>
      </c>
      <c r="AT185" s="4">
        <v>0</v>
      </c>
      <c r="BB185" s="514">
        <v>10304</v>
      </c>
      <c r="BC185" s="514" t="s">
        <v>372</v>
      </c>
      <c r="BD185" s="514" t="s">
        <v>236</v>
      </c>
      <c r="BE185" s="514" t="s">
        <v>236</v>
      </c>
      <c r="BF185" s="514">
        <v>40.607869999999998</v>
      </c>
      <c r="BG185" s="514">
        <v>-74.089910000000003</v>
      </c>
    </row>
    <row r="186" spans="9:59">
      <c r="I186" s="154" t="s">
        <v>163</v>
      </c>
      <c r="J186" s="52" t="s">
        <v>236</v>
      </c>
      <c r="K186" s="4">
        <v>0.114</v>
      </c>
      <c r="L186" s="4">
        <v>0.2</v>
      </c>
      <c r="M186" s="4">
        <v>-2.3E-2</v>
      </c>
      <c r="N186" s="4">
        <v>-0.155</v>
      </c>
      <c r="O186" s="4">
        <v>0.2</v>
      </c>
      <c r="P186" s="4">
        <v>0</v>
      </c>
      <c r="Q186" s="4">
        <v>-0.34</v>
      </c>
      <c r="R186" s="4">
        <v>0.2</v>
      </c>
      <c r="S186" s="4">
        <v>0</v>
      </c>
      <c r="T186" s="4">
        <v>-0.48199999999999998</v>
      </c>
      <c r="U186" s="4">
        <v>0</v>
      </c>
      <c r="V186" s="4">
        <v>0</v>
      </c>
      <c r="W186" s="4">
        <v>0</v>
      </c>
      <c r="X186" s="4">
        <v>0</v>
      </c>
      <c r="Y186" s="4">
        <v>-2.3E-2</v>
      </c>
      <c r="Z186" s="4">
        <v>0</v>
      </c>
      <c r="AA186" s="4">
        <v>0</v>
      </c>
      <c r="AB186" s="4">
        <v>0</v>
      </c>
      <c r="AC186" s="4">
        <v>0</v>
      </c>
      <c r="AD186" s="4">
        <v>0</v>
      </c>
      <c r="AE186" s="4">
        <v>0</v>
      </c>
      <c r="AF186" s="4">
        <v>0</v>
      </c>
      <c r="AG186" s="4">
        <v>0</v>
      </c>
      <c r="AH186" s="4">
        <v>0</v>
      </c>
      <c r="AI186" s="4">
        <v>0</v>
      </c>
      <c r="AJ186" s="4">
        <v>0</v>
      </c>
      <c r="AK186" s="4">
        <v>0</v>
      </c>
      <c r="AL186" s="4">
        <v>0</v>
      </c>
      <c r="AM186" s="4">
        <v>0</v>
      </c>
      <c r="AN186" s="4">
        <v>0</v>
      </c>
      <c r="AO186" s="4">
        <v>0</v>
      </c>
      <c r="AP186" s="4">
        <v>0</v>
      </c>
      <c r="AQ186" s="5">
        <v>0</v>
      </c>
      <c r="AR186" s="4">
        <v>0</v>
      </c>
      <c r="AS186" s="4">
        <v>0</v>
      </c>
      <c r="AT186" s="4">
        <v>0</v>
      </c>
      <c r="BB186" s="514">
        <v>10305</v>
      </c>
      <c r="BC186" s="514" t="s">
        <v>372</v>
      </c>
      <c r="BD186" s="514" t="s">
        <v>236</v>
      </c>
      <c r="BE186" s="514" t="s">
        <v>236</v>
      </c>
      <c r="BF186" s="514">
        <v>40.599020000000003</v>
      </c>
      <c r="BG186" s="514">
        <v>-74.075029999999998</v>
      </c>
    </row>
    <row r="187" spans="9:59">
      <c r="I187" s="154" t="s">
        <v>163</v>
      </c>
      <c r="J187" s="52" t="s">
        <v>240</v>
      </c>
      <c r="K187" s="4">
        <v>9.7000000000000003E-2</v>
      </c>
      <c r="L187" s="4">
        <v>0.2</v>
      </c>
      <c r="M187" s="4">
        <v>-2.5000000000000001E-2</v>
      </c>
      <c r="N187" s="4">
        <v>-0.27100000000000002</v>
      </c>
      <c r="O187" s="4">
        <v>0.2</v>
      </c>
      <c r="P187" s="4">
        <v>0</v>
      </c>
      <c r="Q187" s="4">
        <v>-0.45300000000000001</v>
      </c>
      <c r="R187" s="4">
        <v>0.2</v>
      </c>
      <c r="S187" s="4">
        <v>0</v>
      </c>
      <c r="T187" s="4">
        <v>-0.57699999999999996</v>
      </c>
      <c r="U187" s="4">
        <v>0</v>
      </c>
      <c r="V187" s="4">
        <v>0</v>
      </c>
      <c r="W187" s="4">
        <v>0</v>
      </c>
      <c r="X187" s="4">
        <v>0</v>
      </c>
      <c r="Y187" s="4">
        <v>-2.7E-2</v>
      </c>
      <c r="Z187" s="4">
        <v>0</v>
      </c>
      <c r="AA187" s="4">
        <v>0</v>
      </c>
      <c r="AB187" s="4">
        <v>0</v>
      </c>
      <c r="AC187" s="4">
        <v>0</v>
      </c>
      <c r="AD187" s="4">
        <v>0</v>
      </c>
      <c r="AE187" s="4">
        <v>0</v>
      </c>
      <c r="AF187" s="4">
        <v>0</v>
      </c>
      <c r="AG187" s="4">
        <v>0</v>
      </c>
      <c r="AH187" s="4">
        <v>0</v>
      </c>
      <c r="AI187" s="4">
        <v>0</v>
      </c>
      <c r="AJ187" s="4">
        <v>0</v>
      </c>
      <c r="AK187" s="4">
        <v>0</v>
      </c>
      <c r="AL187" s="4">
        <v>0</v>
      </c>
      <c r="AM187" s="4">
        <v>0</v>
      </c>
      <c r="AN187" s="4">
        <v>0</v>
      </c>
      <c r="AO187" s="4">
        <v>0</v>
      </c>
      <c r="AP187" s="4">
        <v>0</v>
      </c>
      <c r="AQ187" s="5">
        <v>0</v>
      </c>
      <c r="AR187" s="4">
        <v>0</v>
      </c>
      <c r="AS187" s="4">
        <v>0</v>
      </c>
      <c r="AT187" s="4">
        <v>0</v>
      </c>
      <c r="BB187" s="514">
        <v>10306</v>
      </c>
      <c r="BC187" s="514" t="s">
        <v>372</v>
      </c>
      <c r="BD187" s="514" t="s">
        <v>236</v>
      </c>
      <c r="BE187" s="514" t="s">
        <v>236</v>
      </c>
      <c r="BF187" s="514">
        <v>40.569389999999999</v>
      </c>
      <c r="BG187" s="514">
        <v>-74.117850000000004</v>
      </c>
    </row>
    <row r="188" spans="9:59">
      <c r="I188" s="154" t="s">
        <v>163</v>
      </c>
      <c r="J188" s="52" t="s">
        <v>238</v>
      </c>
      <c r="K188" s="4">
        <v>8.1000000000000003E-2</v>
      </c>
      <c r="L188" s="4">
        <v>0.2</v>
      </c>
      <c r="M188" s="4">
        <v>-2.7E-2</v>
      </c>
      <c r="N188" s="4">
        <v>-0.313</v>
      </c>
      <c r="O188" s="4">
        <v>0.2</v>
      </c>
      <c r="P188" s="4">
        <v>0</v>
      </c>
      <c r="Q188" s="4">
        <v>-0.48499999999999999</v>
      </c>
      <c r="R188" s="4">
        <v>0.2</v>
      </c>
      <c r="S188" s="4">
        <v>0</v>
      </c>
      <c r="T188" s="4">
        <v>-0.59099999999999997</v>
      </c>
      <c r="U188" s="4">
        <v>0</v>
      </c>
      <c r="V188" s="4">
        <v>0</v>
      </c>
      <c r="W188" s="4">
        <v>0</v>
      </c>
      <c r="X188" s="4">
        <v>0</v>
      </c>
      <c r="Y188" s="4">
        <v>-2.8000000000000001E-2</v>
      </c>
      <c r="Z188" s="4">
        <v>0</v>
      </c>
      <c r="AA188" s="4">
        <v>0</v>
      </c>
      <c r="AB188" s="4">
        <v>0</v>
      </c>
      <c r="AC188" s="4">
        <v>0</v>
      </c>
      <c r="AD188" s="4">
        <v>0</v>
      </c>
      <c r="AE188" s="4">
        <v>0</v>
      </c>
      <c r="AF188" s="4">
        <v>0</v>
      </c>
      <c r="AG188" s="4">
        <v>0</v>
      </c>
      <c r="AH188" s="4">
        <v>0</v>
      </c>
      <c r="AI188" s="4">
        <v>0</v>
      </c>
      <c r="AJ188" s="4">
        <v>0</v>
      </c>
      <c r="AK188" s="4">
        <v>0</v>
      </c>
      <c r="AL188" s="4">
        <v>0</v>
      </c>
      <c r="AM188" s="4">
        <v>0</v>
      </c>
      <c r="AN188" s="4">
        <v>0</v>
      </c>
      <c r="AO188" s="4">
        <v>0</v>
      </c>
      <c r="AP188" s="4">
        <v>0</v>
      </c>
      <c r="AQ188" s="5">
        <v>0</v>
      </c>
      <c r="AR188" s="4">
        <v>0</v>
      </c>
      <c r="AS188" s="4">
        <v>0</v>
      </c>
      <c r="AT188" s="4">
        <v>0</v>
      </c>
      <c r="BB188" s="514">
        <v>10307</v>
      </c>
      <c r="BC188" s="514" t="s">
        <v>372</v>
      </c>
      <c r="BD188" s="514" t="s">
        <v>236</v>
      </c>
      <c r="BE188" s="514" t="s">
        <v>236</v>
      </c>
      <c r="BF188" s="514">
        <v>40.508270000000003</v>
      </c>
      <c r="BG188" s="514">
        <v>-74.243870000000001</v>
      </c>
    </row>
    <row r="189" spans="9:59">
      <c r="BB189" s="514">
        <v>10308</v>
      </c>
      <c r="BC189" s="514" t="s">
        <v>372</v>
      </c>
      <c r="BD189" s="514" t="s">
        <v>236</v>
      </c>
      <c r="BE189" s="514" t="s">
        <v>236</v>
      </c>
      <c r="BF189" s="514">
        <v>40.551349999999999</v>
      </c>
      <c r="BG189" s="514">
        <v>-74.150980000000004</v>
      </c>
    </row>
    <row r="190" spans="9:59">
      <c r="BB190" s="514">
        <v>10309</v>
      </c>
      <c r="BC190" s="514" t="s">
        <v>372</v>
      </c>
      <c r="BD190" s="514" t="s">
        <v>236</v>
      </c>
      <c r="BE190" s="514" t="s">
        <v>236</v>
      </c>
      <c r="BF190" s="514">
        <v>40.529739999999997</v>
      </c>
      <c r="BG190" s="514">
        <v>-74.213040000000007</v>
      </c>
    </row>
    <row r="191" spans="9:59">
      <c r="BB191" s="514">
        <v>10310</v>
      </c>
      <c r="BC191" s="514" t="s">
        <v>372</v>
      </c>
      <c r="BD191" s="514" t="s">
        <v>236</v>
      </c>
      <c r="BE191" s="514" t="s">
        <v>236</v>
      </c>
      <c r="BF191" s="514">
        <v>40.63212</v>
      </c>
      <c r="BG191" s="514">
        <v>-74.11551</v>
      </c>
    </row>
    <row r="192" spans="9:59">
      <c r="BB192" s="514">
        <v>10311</v>
      </c>
      <c r="BC192" s="514" t="s">
        <v>372</v>
      </c>
      <c r="BD192" s="514" t="s">
        <v>236</v>
      </c>
      <c r="BE192" s="514" t="s">
        <v>236</v>
      </c>
      <c r="BF192" s="514">
        <v>40.605240000000002</v>
      </c>
      <c r="BG192" s="514">
        <v>-74.179479999999998</v>
      </c>
    </row>
    <row r="193" spans="54:59">
      <c r="BB193" s="514">
        <v>10312</v>
      </c>
      <c r="BC193" s="514" t="s">
        <v>372</v>
      </c>
      <c r="BD193" s="514" t="s">
        <v>236</v>
      </c>
      <c r="BE193" s="514" t="s">
        <v>236</v>
      </c>
      <c r="BF193" s="514">
        <v>40.543109999999999</v>
      </c>
      <c r="BG193" s="514">
        <v>-74.176280000000006</v>
      </c>
    </row>
    <row r="194" spans="54:59">
      <c r="BB194" s="514">
        <v>10313</v>
      </c>
      <c r="BC194" s="514" t="s">
        <v>372</v>
      </c>
      <c r="BD194" s="514" t="s">
        <v>236</v>
      </c>
      <c r="BE194" s="514" t="s">
        <v>236</v>
      </c>
      <c r="BF194" s="514">
        <v>40.564390000000003</v>
      </c>
      <c r="BG194" s="514">
        <v>-74.146829999999994</v>
      </c>
    </row>
    <row r="195" spans="54:59">
      <c r="BB195" s="514">
        <v>10314</v>
      </c>
      <c r="BC195" s="514" t="s">
        <v>372</v>
      </c>
      <c r="BD195" s="514" t="s">
        <v>236</v>
      </c>
      <c r="BE195" s="514" t="s">
        <v>236</v>
      </c>
      <c r="BF195" s="514">
        <v>40.60633</v>
      </c>
      <c r="BG195" s="514">
        <v>-74.145129999999995</v>
      </c>
    </row>
    <row r="196" spans="54:59">
      <c r="BB196" s="514">
        <v>10451</v>
      </c>
      <c r="BC196" s="514" t="s">
        <v>373</v>
      </c>
      <c r="BD196" s="514" t="s">
        <v>236</v>
      </c>
      <c r="BE196" s="514" t="s">
        <v>236</v>
      </c>
      <c r="BF196" s="514">
        <v>40.819719999999997</v>
      </c>
      <c r="BG196" s="514">
        <v>-73.922300000000007</v>
      </c>
    </row>
    <row r="197" spans="54:59">
      <c r="BB197" s="514">
        <v>10452</v>
      </c>
      <c r="BC197" s="514" t="s">
        <v>373</v>
      </c>
      <c r="BD197" s="514" t="s">
        <v>236</v>
      </c>
      <c r="BE197" s="514" t="s">
        <v>236</v>
      </c>
      <c r="BF197" s="514">
        <v>40.838740000000001</v>
      </c>
      <c r="BG197" s="514">
        <v>-73.922340000000005</v>
      </c>
    </row>
    <row r="198" spans="54:59">
      <c r="BB198" s="514">
        <v>10453</v>
      </c>
      <c r="BC198" s="514" t="s">
        <v>373</v>
      </c>
      <c r="BD198" s="514" t="s">
        <v>236</v>
      </c>
      <c r="BE198" s="514" t="s">
        <v>236</v>
      </c>
      <c r="BF198" s="514">
        <v>40.853009999999998</v>
      </c>
      <c r="BG198" s="514">
        <v>-73.912139999999994</v>
      </c>
    </row>
    <row r="199" spans="54:59">
      <c r="BB199" s="514">
        <v>10454</v>
      </c>
      <c r="BC199" s="514" t="s">
        <v>373</v>
      </c>
      <c r="BD199" s="514" t="s">
        <v>236</v>
      </c>
      <c r="BE199" s="514" t="s">
        <v>236</v>
      </c>
      <c r="BF199" s="514">
        <v>40.805959999999999</v>
      </c>
      <c r="BG199" s="514">
        <v>-73.91628</v>
      </c>
    </row>
    <row r="200" spans="54:59">
      <c r="BB200" s="514">
        <v>10455</v>
      </c>
      <c r="BC200" s="514" t="s">
        <v>373</v>
      </c>
      <c r="BD200" s="514" t="s">
        <v>236</v>
      </c>
      <c r="BE200" s="514" t="s">
        <v>236</v>
      </c>
      <c r="BF200" s="514">
        <v>40.815550000000002</v>
      </c>
      <c r="BG200" s="514">
        <v>-73.907709999999994</v>
      </c>
    </row>
    <row r="201" spans="54:59">
      <c r="BB201" s="514">
        <v>10456</v>
      </c>
      <c r="BC201" s="514" t="s">
        <v>373</v>
      </c>
      <c r="BD201" s="514" t="s">
        <v>236</v>
      </c>
      <c r="BE201" s="514" t="s">
        <v>236</v>
      </c>
      <c r="BF201" s="514">
        <v>40.82967</v>
      </c>
      <c r="BG201" s="514">
        <v>-73.908559999999994</v>
      </c>
    </row>
    <row r="202" spans="54:59">
      <c r="BB202" s="514">
        <v>10457</v>
      </c>
      <c r="BC202" s="514" t="s">
        <v>373</v>
      </c>
      <c r="BD202" s="514" t="s">
        <v>236</v>
      </c>
      <c r="BE202" s="514" t="s">
        <v>236</v>
      </c>
      <c r="BF202" s="514">
        <v>40.846739999999997</v>
      </c>
      <c r="BG202" s="514">
        <v>-73.898610000000005</v>
      </c>
    </row>
    <row r="203" spans="54:59">
      <c r="BB203" s="514">
        <v>10458</v>
      </c>
      <c r="BC203" s="514" t="s">
        <v>373</v>
      </c>
      <c r="BD203" s="514" t="s">
        <v>236</v>
      </c>
      <c r="BE203" s="514" t="s">
        <v>236</v>
      </c>
      <c r="BF203" s="514">
        <v>40.864159999999998</v>
      </c>
      <c r="BG203" s="514">
        <v>-73.888810000000007</v>
      </c>
    </row>
    <row r="204" spans="54:59">
      <c r="BB204" s="514">
        <v>10459</v>
      </c>
      <c r="BC204" s="514" t="s">
        <v>373</v>
      </c>
      <c r="BD204" s="514" t="s">
        <v>236</v>
      </c>
      <c r="BE204" s="514" t="s">
        <v>236</v>
      </c>
      <c r="BF204" s="514">
        <v>40.825429999999997</v>
      </c>
      <c r="BG204" s="514">
        <v>-73.893270000000001</v>
      </c>
    </row>
    <row r="205" spans="54:59">
      <c r="BB205" s="514">
        <v>10460</v>
      </c>
      <c r="BC205" s="514" t="s">
        <v>373</v>
      </c>
      <c r="BD205" s="514" t="s">
        <v>236</v>
      </c>
      <c r="BE205" s="514" t="s">
        <v>236</v>
      </c>
      <c r="BF205" s="514">
        <v>40.840949999999999</v>
      </c>
      <c r="BG205" s="514">
        <v>-73.880359999999996</v>
      </c>
    </row>
    <row r="206" spans="54:59">
      <c r="BB206" s="514">
        <v>10461</v>
      </c>
      <c r="BC206" s="514" t="s">
        <v>373</v>
      </c>
      <c r="BD206" s="514" t="s">
        <v>236</v>
      </c>
      <c r="BE206" s="514" t="s">
        <v>236</v>
      </c>
      <c r="BF206" s="514">
        <v>40.842910000000003</v>
      </c>
      <c r="BG206" s="514">
        <v>-73.838189999999997</v>
      </c>
    </row>
    <row r="207" spans="54:59">
      <c r="BB207" s="514">
        <v>10462</v>
      </c>
      <c r="BC207" s="514" t="s">
        <v>373</v>
      </c>
      <c r="BD207" s="514" t="s">
        <v>236</v>
      </c>
      <c r="BE207" s="514" t="s">
        <v>236</v>
      </c>
      <c r="BF207" s="514">
        <v>40.842170000000003</v>
      </c>
      <c r="BG207" s="514">
        <v>-73.858620000000002</v>
      </c>
    </row>
    <row r="208" spans="54:59">
      <c r="BB208" s="514">
        <v>10463</v>
      </c>
      <c r="BC208" s="514" t="s">
        <v>373</v>
      </c>
      <c r="BD208" s="514" t="s">
        <v>236</v>
      </c>
      <c r="BE208" s="514" t="s">
        <v>236</v>
      </c>
      <c r="BF208" s="514">
        <v>40.881079999999997</v>
      </c>
      <c r="BG208" s="514">
        <v>-73.907489999999996</v>
      </c>
    </row>
    <row r="209" spans="54:59">
      <c r="BB209" s="514">
        <v>10464</v>
      </c>
      <c r="BC209" s="514" t="s">
        <v>373</v>
      </c>
      <c r="BD209" s="514" t="s">
        <v>236</v>
      </c>
      <c r="BE209" s="514" t="s">
        <v>236</v>
      </c>
      <c r="BF209" s="514">
        <v>40.857010000000002</v>
      </c>
      <c r="BG209" s="514">
        <v>-73.789029999999997</v>
      </c>
    </row>
    <row r="210" spans="54:59">
      <c r="BB210" s="514">
        <v>10465</v>
      </c>
      <c r="BC210" s="514" t="s">
        <v>373</v>
      </c>
      <c r="BD210" s="514" t="s">
        <v>236</v>
      </c>
      <c r="BE210" s="514" t="s">
        <v>236</v>
      </c>
      <c r="BF210" s="514">
        <v>40.825719999999997</v>
      </c>
      <c r="BG210" s="514">
        <v>-73.817520000000002</v>
      </c>
    </row>
    <row r="211" spans="54:59">
      <c r="BB211" s="514">
        <v>10466</v>
      </c>
      <c r="BC211" s="514" t="s">
        <v>373</v>
      </c>
      <c r="BD211" s="514" t="s">
        <v>236</v>
      </c>
      <c r="BE211" s="514" t="s">
        <v>236</v>
      </c>
      <c r="BF211" s="514">
        <v>40.890949999999997</v>
      </c>
      <c r="BG211" s="514">
        <v>-73.847020000000001</v>
      </c>
    </row>
    <row r="212" spans="54:59">
      <c r="BB212" s="514">
        <v>10467</v>
      </c>
      <c r="BC212" s="514" t="s">
        <v>373</v>
      </c>
      <c r="BD212" s="514" t="s">
        <v>236</v>
      </c>
      <c r="BE212" s="514" t="s">
        <v>236</v>
      </c>
      <c r="BF212" s="514">
        <v>40.872259999999997</v>
      </c>
      <c r="BG212" s="514">
        <v>-73.869370000000004</v>
      </c>
    </row>
    <row r="213" spans="54:59">
      <c r="BB213" s="514">
        <v>10468</v>
      </c>
      <c r="BC213" s="514" t="s">
        <v>373</v>
      </c>
      <c r="BD213" s="514" t="s">
        <v>236</v>
      </c>
      <c r="BE213" s="514" t="s">
        <v>236</v>
      </c>
      <c r="BF213" s="514">
        <v>40.867100000000001</v>
      </c>
      <c r="BG213" s="514">
        <v>-73.899159999999995</v>
      </c>
    </row>
    <row r="214" spans="54:59">
      <c r="BB214" s="514">
        <v>10469</v>
      </c>
      <c r="BC214" s="514" t="s">
        <v>373</v>
      </c>
      <c r="BD214" s="514" t="s">
        <v>236</v>
      </c>
      <c r="BE214" s="514" t="s">
        <v>236</v>
      </c>
      <c r="BF214" s="514">
        <v>40.868639999999999</v>
      </c>
      <c r="BG214" s="514">
        <v>-73.847350000000006</v>
      </c>
    </row>
    <row r="215" spans="54:59">
      <c r="BB215" s="514">
        <v>10470</v>
      </c>
      <c r="BC215" s="514" t="s">
        <v>373</v>
      </c>
      <c r="BD215" s="514" t="s">
        <v>236</v>
      </c>
      <c r="BE215" s="514" t="s">
        <v>236</v>
      </c>
      <c r="BF215" s="514">
        <v>40.900620000000004</v>
      </c>
      <c r="BG215" s="514">
        <v>-73.860720000000001</v>
      </c>
    </row>
    <row r="216" spans="54:59">
      <c r="BB216" s="514">
        <v>10471</v>
      </c>
      <c r="BC216" s="514" t="s">
        <v>373</v>
      </c>
      <c r="BD216" s="514" t="s">
        <v>236</v>
      </c>
      <c r="BE216" s="514" t="s">
        <v>236</v>
      </c>
      <c r="BF216" s="514">
        <v>40.90081</v>
      </c>
      <c r="BG216" s="514">
        <v>-73.903469999999999</v>
      </c>
    </row>
    <row r="217" spans="54:59">
      <c r="BB217" s="514">
        <v>10472</v>
      </c>
      <c r="BC217" s="514" t="s">
        <v>373</v>
      </c>
      <c r="BD217" s="514" t="s">
        <v>236</v>
      </c>
      <c r="BE217" s="514" t="s">
        <v>236</v>
      </c>
      <c r="BF217" s="514">
        <v>40.830399999999997</v>
      </c>
      <c r="BG217" s="514">
        <v>-73.868449999999996</v>
      </c>
    </row>
    <row r="218" spans="54:59">
      <c r="BB218" s="514">
        <v>10473</v>
      </c>
      <c r="BC218" s="514" t="s">
        <v>373</v>
      </c>
      <c r="BD218" s="514" t="s">
        <v>236</v>
      </c>
      <c r="BE218" s="514" t="s">
        <v>236</v>
      </c>
      <c r="BF218" s="514">
        <v>40.818510000000003</v>
      </c>
      <c r="BG218" s="514">
        <v>-73.858930000000001</v>
      </c>
    </row>
    <row r="219" spans="54:59">
      <c r="BB219" s="514">
        <v>10474</v>
      </c>
      <c r="BC219" s="514" t="s">
        <v>373</v>
      </c>
      <c r="BD219" s="514" t="s">
        <v>236</v>
      </c>
      <c r="BE219" s="514" t="s">
        <v>236</v>
      </c>
      <c r="BF219" s="514">
        <v>40.813209999999998</v>
      </c>
      <c r="BG219" s="514">
        <v>-73.887550000000005</v>
      </c>
    </row>
    <row r="220" spans="54:59">
      <c r="BB220" s="514">
        <v>10475</v>
      </c>
      <c r="BC220" s="514" t="s">
        <v>373</v>
      </c>
      <c r="BD220" s="514" t="s">
        <v>236</v>
      </c>
      <c r="BE220" s="514" t="s">
        <v>236</v>
      </c>
      <c r="BF220" s="514">
        <v>40.878520000000002</v>
      </c>
      <c r="BG220" s="514">
        <v>-73.825410000000005</v>
      </c>
    </row>
    <row r="221" spans="54:59">
      <c r="BB221" s="514">
        <v>10499</v>
      </c>
      <c r="BC221" s="514" t="s">
        <v>373</v>
      </c>
      <c r="BD221" s="514" t="s">
        <v>236</v>
      </c>
      <c r="BE221" s="514" t="s">
        <v>236</v>
      </c>
      <c r="BF221" s="514">
        <v>40.85154</v>
      </c>
      <c r="BG221" s="514">
        <v>-73.840900000000005</v>
      </c>
    </row>
    <row r="222" spans="54:59">
      <c r="BB222" s="514">
        <v>10501</v>
      </c>
      <c r="BC222" s="514" t="s">
        <v>374</v>
      </c>
      <c r="BD222" s="514" t="s">
        <v>236</v>
      </c>
      <c r="BE222" s="514" t="s">
        <v>240</v>
      </c>
      <c r="BF222" s="514">
        <v>41.289929999999998</v>
      </c>
      <c r="BG222" s="514">
        <v>-73.764930000000007</v>
      </c>
    </row>
    <row r="223" spans="54:59">
      <c r="BB223" s="514">
        <v>10502</v>
      </c>
      <c r="BC223" s="514" t="s">
        <v>375</v>
      </c>
      <c r="BD223" s="514" t="s">
        <v>236</v>
      </c>
      <c r="BE223" s="514" t="s">
        <v>236</v>
      </c>
      <c r="BF223" s="514">
        <v>41.011319999999998</v>
      </c>
      <c r="BG223" s="514">
        <v>-73.841520000000003</v>
      </c>
    </row>
    <row r="224" spans="54:59">
      <c r="BB224" s="514">
        <v>10503</v>
      </c>
      <c r="BC224" s="514" t="s">
        <v>376</v>
      </c>
      <c r="BD224" s="514" t="s">
        <v>236</v>
      </c>
      <c r="BE224" s="514" t="s">
        <v>236</v>
      </c>
      <c r="BF224" s="514">
        <v>41.024850000000001</v>
      </c>
      <c r="BG224" s="514">
        <v>-73.875129999999999</v>
      </c>
    </row>
    <row r="225" spans="54:59">
      <c r="BB225" s="514">
        <v>10504</v>
      </c>
      <c r="BC225" s="514" t="s">
        <v>377</v>
      </c>
      <c r="BD225" s="514" t="s">
        <v>236</v>
      </c>
      <c r="BE225" s="514" t="s">
        <v>236</v>
      </c>
      <c r="BF225" s="514">
        <v>41.129899999999999</v>
      </c>
      <c r="BG225" s="514">
        <v>-73.703519999999997</v>
      </c>
    </row>
    <row r="226" spans="54:59">
      <c r="BB226" s="514">
        <v>10505</v>
      </c>
      <c r="BC226" s="514" t="s">
        <v>378</v>
      </c>
      <c r="BD226" s="514" t="s">
        <v>236</v>
      </c>
      <c r="BE226" s="514" t="s">
        <v>240</v>
      </c>
      <c r="BF226" s="514">
        <v>41.334310000000002</v>
      </c>
      <c r="BG226" s="514">
        <v>-73.74924</v>
      </c>
    </row>
    <row r="227" spans="54:59">
      <c r="BB227" s="514">
        <v>10506</v>
      </c>
      <c r="BC227" s="514" t="s">
        <v>379</v>
      </c>
      <c r="BD227" s="514" t="s">
        <v>236</v>
      </c>
      <c r="BE227" s="514" t="s">
        <v>240</v>
      </c>
      <c r="BF227" s="514">
        <v>41.195770000000003</v>
      </c>
      <c r="BG227" s="514">
        <v>-73.627769999999998</v>
      </c>
    </row>
    <row r="228" spans="54:59">
      <c r="BB228" s="514">
        <v>10507</v>
      </c>
      <c r="BC228" s="514" t="s">
        <v>380</v>
      </c>
      <c r="BD228" s="514" t="s">
        <v>236</v>
      </c>
      <c r="BE228" s="514" t="s">
        <v>240</v>
      </c>
      <c r="BF228" s="514">
        <v>41.236930000000001</v>
      </c>
      <c r="BG228" s="514">
        <v>-73.690179999999998</v>
      </c>
    </row>
    <row r="229" spans="54:59">
      <c r="BB229" s="514">
        <v>10509</v>
      </c>
      <c r="BC229" s="514" t="s">
        <v>381</v>
      </c>
      <c r="BD229" s="514" t="s">
        <v>236</v>
      </c>
      <c r="BE229" s="514" t="s">
        <v>240</v>
      </c>
      <c r="BF229" s="514">
        <v>41.413620000000002</v>
      </c>
      <c r="BG229" s="514">
        <v>-73.595560000000006</v>
      </c>
    </row>
    <row r="230" spans="54:59">
      <c r="BB230" s="514">
        <v>10510</v>
      </c>
      <c r="BC230" s="514" t="s">
        <v>382</v>
      </c>
      <c r="BD230" s="514" t="s">
        <v>236</v>
      </c>
      <c r="BE230" s="514" t="s">
        <v>236</v>
      </c>
      <c r="BF230" s="514">
        <v>41.14629</v>
      </c>
      <c r="BG230" s="514">
        <v>-73.833110000000005</v>
      </c>
    </row>
    <row r="231" spans="54:59">
      <c r="BB231" s="514">
        <v>10511</v>
      </c>
      <c r="BC231" s="514" t="s">
        <v>383</v>
      </c>
      <c r="BD231" s="514" t="s">
        <v>236</v>
      </c>
      <c r="BE231" s="514" t="s">
        <v>240</v>
      </c>
      <c r="BF231" s="514">
        <v>41.260280000000002</v>
      </c>
      <c r="BG231" s="514">
        <v>-73.940330000000003</v>
      </c>
    </row>
    <row r="232" spans="54:59">
      <c r="BB232" s="514">
        <v>10512</v>
      </c>
      <c r="BC232" s="514" t="s">
        <v>384</v>
      </c>
      <c r="BD232" s="514" t="s">
        <v>236</v>
      </c>
      <c r="BE232" s="514" t="s">
        <v>240</v>
      </c>
      <c r="BF232" s="514">
        <v>41.444830000000003</v>
      </c>
      <c r="BG232" s="514">
        <v>-73.6845</v>
      </c>
    </row>
    <row r="233" spans="54:59">
      <c r="BB233" s="514">
        <v>10514</v>
      </c>
      <c r="BC233" s="514" t="s">
        <v>385</v>
      </c>
      <c r="BD233" s="514" t="s">
        <v>236</v>
      </c>
      <c r="BE233" s="514" t="s">
        <v>236</v>
      </c>
      <c r="BF233" s="514">
        <v>41.167450000000002</v>
      </c>
      <c r="BG233" s="514">
        <v>-73.775970000000001</v>
      </c>
    </row>
    <row r="234" spans="54:59">
      <c r="BB234" s="514">
        <v>10516</v>
      </c>
      <c r="BC234" s="514" t="s">
        <v>386</v>
      </c>
      <c r="BD234" s="514" t="s">
        <v>236</v>
      </c>
      <c r="BE234" s="514" t="s">
        <v>240</v>
      </c>
      <c r="BF234" s="514">
        <v>41.440689999999996</v>
      </c>
      <c r="BG234" s="514">
        <v>-73.931399999999996</v>
      </c>
    </row>
    <row r="235" spans="54:59">
      <c r="BB235" s="514">
        <v>10517</v>
      </c>
      <c r="BC235" s="514" t="s">
        <v>387</v>
      </c>
      <c r="BD235" s="514" t="s">
        <v>236</v>
      </c>
      <c r="BE235" s="514" t="s">
        <v>240</v>
      </c>
      <c r="BF235" s="514">
        <v>41.300559999999997</v>
      </c>
      <c r="BG235" s="514">
        <v>-73.86121</v>
      </c>
    </row>
    <row r="236" spans="54:59">
      <c r="BB236" s="514">
        <v>10518</v>
      </c>
      <c r="BC236" s="514" t="s">
        <v>388</v>
      </c>
      <c r="BD236" s="514" t="s">
        <v>236</v>
      </c>
      <c r="BE236" s="514" t="s">
        <v>240</v>
      </c>
      <c r="BF236" s="514">
        <v>41.269069999999999</v>
      </c>
      <c r="BG236" s="514">
        <v>-73.604929999999996</v>
      </c>
    </row>
    <row r="237" spans="54:59">
      <c r="BB237" s="514">
        <v>10519</v>
      </c>
      <c r="BC237" s="514" t="s">
        <v>389</v>
      </c>
      <c r="BD237" s="514" t="s">
        <v>236</v>
      </c>
      <c r="BE237" s="514" t="s">
        <v>240</v>
      </c>
      <c r="BF237" s="514">
        <v>41.345979999999997</v>
      </c>
      <c r="BG237" s="514">
        <v>-73.661990000000003</v>
      </c>
    </row>
    <row r="238" spans="54:59">
      <c r="BB238" s="514">
        <v>10520</v>
      </c>
      <c r="BC238" s="514" t="s">
        <v>390</v>
      </c>
      <c r="BD238" s="514" t="s">
        <v>236</v>
      </c>
      <c r="BE238" s="514" t="s">
        <v>240</v>
      </c>
      <c r="BF238" s="514">
        <v>41.215539999999997</v>
      </c>
      <c r="BG238" s="514">
        <v>-73.885429999999999</v>
      </c>
    </row>
    <row r="239" spans="54:59">
      <c r="BB239" s="514">
        <v>10521</v>
      </c>
      <c r="BC239" s="514" t="s">
        <v>390</v>
      </c>
      <c r="BD239" s="514" t="s">
        <v>236</v>
      </c>
      <c r="BE239" s="514" t="s">
        <v>240</v>
      </c>
      <c r="BF239" s="514">
        <v>41.234250000000003</v>
      </c>
      <c r="BG239" s="514">
        <v>-73.926159999999996</v>
      </c>
    </row>
    <row r="240" spans="54:59">
      <c r="BB240" s="514">
        <v>10522</v>
      </c>
      <c r="BC240" s="514" t="s">
        <v>391</v>
      </c>
      <c r="BD240" s="514" t="s">
        <v>236</v>
      </c>
      <c r="BE240" s="514" t="s">
        <v>236</v>
      </c>
      <c r="BF240" s="514">
        <v>41.012720000000002</v>
      </c>
      <c r="BG240" s="514">
        <v>-73.866020000000006</v>
      </c>
    </row>
    <row r="241" spans="54:59">
      <c r="BB241" s="514">
        <v>10523</v>
      </c>
      <c r="BC241" s="514" t="s">
        <v>392</v>
      </c>
      <c r="BD241" s="514" t="s">
        <v>236</v>
      </c>
      <c r="BE241" s="514" t="s">
        <v>236</v>
      </c>
      <c r="BF241" s="514">
        <v>41.057079999999999</v>
      </c>
      <c r="BG241" s="514">
        <v>-73.816580000000002</v>
      </c>
    </row>
    <row r="242" spans="54:59">
      <c r="BB242" s="514">
        <v>10524</v>
      </c>
      <c r="BC242" s="514" t="s">
        <v>393</v>
      </c>
      <c r="BD242" s="514" t="s">
        <v>236</v>
      </c>
      <c r="BE242" s="514" t="s">
        <v>240</v>
      </c>
      <c r="BF242" s="514">
        <v>41.363059999999997</v>
      </c>
      <c r="BG242" s="514">
        <v>-73.921539999999993</v>
      </c>
    </row>
    <row r="243" spans="54:59">
      <c r="BB243" s="514">
        <v>10526</v>
      </c>
      <c r="BC243" s="514" t="s">
        <v>394</v>
      </c>
      <c r="BD243" s="514" t="s">
        <v>236</v>
      </c>
      <c r="BE243" s="514" t="s">
        <v>240</v>
      </c>
      <c r="BF243" s="514">
        <v>41.294559999999997</v>
      </c>
      <c r="BG243" s="514">
        <v>-73.667010000000005</v>
      </c>
    </row>
    <row r="244" spans="54:59">
      <c r="BB244" s="514">
        <v>10527</v>
      </c>
      <c r="BC244" s="514" t="s">
        <v>395</v>
      </c>
      <c r="BD244" s="514" t="s">
        <v>236</v>
      </c>
      <c r="BE244" s="514" t="s">
        <v>240</v>
      </c>
      <c r="BF244" s="514">
        <v>41.319020000000002</v>
      </c>
      <c r="BG244" s="514">
        <v>-73.757599999999996</v>
      </c>
    </row>
    <row r="245" spans="54:59">
      <c r="BB245" s="514">
        <v>10528</v>
      </c>
      <c r="BC245" s="514" t="s">
        <v>396</v>
      </c>
      <c r="BD245" s="514" t="s">
        <v>236</v>
      </c>
      <c r="BE245" s="514" t="s">
        <v>236</v>
      </c>
      <c r="BF245" s="514">
        <v>40.972659999999998</v>
      </c>
      <c r="BG245" s="514">
        <v>-73.718860000000006</v>
      </c>
    </row>
    <row r="246" spans="54:59">
      <c r="BB246" s="514">
        <v>10530</v>
      </c>
      <c r="BC246" s="514" t="s">
        <v>397</v>
      </c>
      <c r="BD246" s="514" t="s">
        <v>236</v>
      </c>
      <c r="BE246" s="514" t="s">
        <v>236</v>
      </c>
      <c r="BF246" s="514">
        <v>41.025109999999998</v>
      </c>
      <c r="BG246" s="514">
        <v>-73.806349999999995</v>
      </c>
    </row>
    <row r="247" spans="54:59">
      <c r="BB247" s="514">
        <v>10532</v>
      </c>
      <c r="BC247" s="514" t="s">
        <v>398</v>
      </c>
      <c r="BD247" s="514" t="s">
        <v>236</v>
      </c>
      <c r="BE247" s="514" t="s">
        <v>236</v>
      </c>
      <c r="BF247" s="514">
        <v>41.103659999999998</v>
      </c>
      <c r="BG247" s="514">
        <v>-73.7958</v>
      </c>
    </row>
    <row r="248" spans="54:59">
      <c r="BB248" s="514">
        <v>10533</v>
      </c>
      <c r="BC248" s="514" t="s">
        <v>399</v>
      </c>
      <c r="BD248" s="514" t="s">
        <v>236</v>
      </c>
      <c r="BE248" s="514" t="s">
        <v>236</v>
      </c>
      <c r="BF248" s="514">
        <v>41.039000000000001</v>
      </c>
      <c r="BG248" s="514">
        <v>-73.863500000000002</v>
      </c>
    </row>
    <row r="249" spans="54:59">
      <c r="BB249" s="514">
        <v>10535</v>
      </c>
      <c r="BC249" s="514" t="s">
        <v>400</v>
      </c>
      <c r="BD249" s="514" t="s">
        <v>236</v>
      </c>
      <c r="BE249" s="514" t="s">
        <v>240</v>
      </c>
      <c r="BF249" s="514">
        <v>41.33117</v>
      </c>
      <c r="BG249" s="514">
        <v>-73.802080000000004</v>
      </c>
    </row>
    <row r="250" spans="54:59">
      <c r="BB250" s="514">
        <v>10536</v>
      </c>
      <c r="BC250" s="514" t="s">
        <v>401</v>
      </c>
      <c r="BD250" s="514" t="s">
        <v>236</v>
      </c>
      <c r="BE250" s="514" t="s">
        <v>240</v>
      </c>
      <c r="BF250" s="514">
        <v>41.265470000000001</v>
      </c>
      <c r="BG250" s="514">
        <v>-73.685119999999998</v>
      </c>
    </row>
    <row r="251" spans="54:59">
      <c r="BB251" s="514">
        <v>10537</v>
      </c>
      <c r="BC251" s="514" t="s">
        <v>402</v>
      </c>
      <c r="BD251" s="514" t="s">
        <v>236</v>
      </c>
      <c r="BE251" s="514" t="s">
        <v>240</v>
      </c>
      <c r="BF251" s="514">
        <v>41.337330000000001</v>
      </c>
      <c r="BG251" s="514">
        <v>-73.886889999999994</v>
      </c>
    </row>
    <row r="252" spans="54:59">
      <c r="BB252" s="514">
        <v>10538</v>
      </c>
      <c r="BC252" s="514" t="s">
        <v>403</v>
      </c>
      <c r="BD252" s="514" t="s">
        <v>236</v>
      </c>
      <c r="BE252" s="514" t="s">
        <v>236</v>
      </c>
      <c r="BF252" s="514">
        <v>40.933079999999997</v>
      </c>
      <c r="BG252" s="514">
        <v>-73.756150000000005</v>
      </c>
    </row>
    <row r="253" spans="54:59">
      <c r="BB253" s="514">
        <v>10540</v>
      </c>
      <c r="BC253" s="514" t="s">
        <v>404</v>
      </c>
      <c r="BD253" s="514" t="s">
        <v>236</v>
      </c>
      <c r="BE253" s="514" t="s">
        <v>240</v>
      </c>
      <c r="BF253" s="514">
        <v>41.333390000000001</v>
      </c>
      <c r="BG253" s="514">
        <v>-73.724249999999998</v>
      </c>
    </row>
    <row r="254" spans="54:59">
      <c r="BB254" s="514">
        <v>10541</v>
      </c>
      <c r="BC254" s="514" t="s">
        <v>405</v>
      </c>
      <c r="BD254" s="514" t="s">
        <v>236</v>
      </c>
      <c r="BE254" s="514" t="s">
        <v>240</v>
      </c>
      <c r="BF254" s="514">
        <v>41.372410000000002</v>
      </c>
      <c r="BG254" s="514">
        <v>-73.75367</v>
      </c>
    </row>
    <row r="255" spans="54:59">
      <c r="BB255" s="514">
        <v>10542</v>
      </c>
      <c r="BC255" s="514" t="s">
        <v>406</v>
      </c>
      <c r="BD255" s="514" t="s">
        <v>236</v>
      </c>
      <c r="BE255" s="514" t="s">
        <v>240</v>
      </c>
      <c r="BF255" s="514">
        <v>41.372579999999999</v>
      </c>
      <c r="BG255" s="514">
        <v>-73.760130000000004</v>
      </c>
    </row>
    <row r="256" spans="54:59">
      <c r="BB256" s="514">
        <v>10543</v>
      </c>
      <c r="BC256" s="514" t="s">
        <v>407</v>
      </c>
      <c r="BD256" s="514" t="s">
        <v>236</v>
      </c>
      <c r="BE256" s="514" t="s">
        <v>236</v>
      </c>
      <c r="BF256" s="514">
        <v>40.952889999999996</v>
      </c>
      <c r="BG256" s="514">
        <v>-73.7346</v>
      </c>
    </row>
    <row r="257" spans="54:59">
      <c r="BB257" s="514">
        <v>10545</v>
      </c>
      <c r="BC257" s="514" t="s">
        <v>408</v>
      </c>
      <c r="BD257" s="514" t="s">
        <v>236</v>
      </c>
      <c r="BE257" s="514" t="s">
        <v>236</v>
      </c>
      <c r="BF257" s="514">
        <v>41.119</v>
      </c>
      <c r="BG257" s="514">
        <v>-73.732990000000001</v>
      </c>
    </row>
    <row r="258" spans="54:59">
      <c r="BB258" s="514">
        <v>10546</v>
      </c>
      <c r="BC258" s="514" t="s">
        <v>409</v>
      </c>
      <c r="BD258" s="514" t="s">
        <v>236</v>
      </c>
      <c r="BE258" s="514" t="s">
        <v>240</v>
      </c>
      <c r="BF258" s="514">
        <v>41.1995</v>
      </c>
      <c r="BG258" s="514">
        <v>-73.792689999999993</v>
      </c>
    </row>
    <row r="259" spans="54:59">
      <c r="BB259" s="514">
        <v>10547</v>
      </c>
      <c r="BC259" s="514" t="s">
        <v>410</v>
      </c>
      <c r="BD259" s="514" t="s">
        <v>236</v>
      </c>
      <c r="BE259" s="514" t="s">
        <v>240</v>
      </c>
      <c r="BF259" s="514">
        <v>41.31467</v>
      </c>
      <c r="BG259" s="514">
        <v>-73.851179999999999</v>
      </c>
    </row>
    <row r="260" spans="54:59">
      <c r="BB260" s="514">
        <v>10548</v>
      </c>
      <c r="BC260" s="514" t="s">
        <v>411</v>
      </c>
      <c r="BD260" s="514" t="s">
        <v>236</v>
      </c>
      <c r="BE260" s="514" t="s">
        <v>240</v>
      </c>
      <c r="BF260" s="514">
        <v>41.248350000000002</v>
      </c>
      <c r="BG260" s="514">
        <v>-73.941469999999995</v>
      </c>
    </row>
    <row r="261" spans="54:59">
      <c r="BB261" s="514">
        <v>10549</v>
      </c>
      <c r="BC261" s="514" t="s">
        <v>412</v>
      </c>
      <c r="BD261" s="514" t="s">
        <v>236</v>
      </c>
      <c r="BE261" s="514" t="s">
        <v>240</v>
      </c>
      <c r="BF261" s="514">
        <v>41.20402</v>
      </c>
      <c r="BG261" s="514">
        <v>-73.730450000000005</v>
      </c>
    </row>
    <row r="262" spans="54:59">
      <c r="BB262" s="514">
        <v>10550</v>
      </c>
      <c r="BC262" s="514" t="s">
        <v>413</v>
      </c>
      <c r="BD262" s="514" t="s">
        <v>236</v>
      </c>
      <c r="BE262" s="514" t="s">
        <v>236</v>
      </c>
      <c r="BF262" s="514">
        <v>40.907600000000002</v>
      </c>
      <c r="BG262" s="514">
        <v>-73.837090000000003</v>
      </c>
    </row>
    <row r="263" spans="54:59">
      <c r="BB263" s="514">
        <v>10551</v>
      </c>
      <c r="BC263" s="514" t="s">
        <v>413</v>
      </c>
      <c r="BD263" s="514" t="s">
        <v>236</v>
      </c>
      <c r="BE263" s="514" t="s">
        <v>236</v>
      </c>
      <c r="BF263" s="514">
        <v>41.119</v>
      </c>
      <c r="BG263" s="514">
        <v>-73.732990000000001</v>
      </c>
    </row>
    <row r="264" spans="54:59">
      <c r="BB264" s="514">
        <v>10552</v>
      </c>
      <c r="BC264" s="514" t="s">
        <v>413</v>
      </c>
      <c r="BD264" s="514" t="s">
        <v>236</v>
      </c>
      <c r="BE264" s="514" t="s">
        <v>236</v>
      </c>
      <c r="BF264" s="514">
        <v>40.924190000000003</v>
      </c>
      <c r="BG264" s="514">
        <v>-73.826139999999995</v>
      </c>
    </row>
    <row r="265" spans="54:59">
      <c r="BB265" s="514">
        <v>10553</v>
      </c>
      <c r="BC265" s="514" t="s">
        <v>413</v>
      </c>
      <c r="BD265" s="514" t="s">
        <v>236</v>
      </c>
      <c r="BE265" s="514" t="s">
        <v>236</v>
      </c>
      <c r="BF265" s="514">
        <v>40.909280000000003</v>
      </c>
      <c r="BG265" s="514">
        <v>-73.8215</v>
      </c>
    </row>
    <row r="266" spans="54:59">
      <c r="BB266" s="514">
        <v>10557</v>
      </c>
      <c r="BC266" s="514" t="s">
        <v>413</v>
      </c>
      <c r="BD266" s="514" t="s">
        <v>236</v>
      </c>
      <c r="BE266" s="514" t="s">
        <v>236</v>
      </c>
      <c r="BF266" s="514">
        <v>41.119</v>
      </c>
      <c r="BG266" s="514">
        <v>-73.732990000000001</v>
      </c>
    </row>
    <row r="267" spans="54:59">
      <c r="BB267" s="514">
        <v>10558</v>
      </c>
      <c r="BC267" s="514" t="s">
        <v>413</v>
      </c>
      <c r="BD267" s="514" t="s">
        <v>236</v>
      </c>
      <c r="BE267" s="514" t="s">
        <v>236</v>
      </c>
      <c r="BF267" s="514">
        <v>41.119</v>
      </c>
      <c r="BG267" s="514">
        <v>-73.732990000000001</v>
      </c>
    </row>
    <row r="268" spans="54:59">
      <c r="BB268" s="514">
        <v>10560</v>
      </c>
      <c r="BC268" s="514" t="s">
        <v>414</v>
      </c>
      <c r="BD268" s="514" t="s">
        <v>236</v>
      </c>
      <c r="BE268" s="514" t="s">
        <v>240</v>
      </c>
      <c r="BF268" s="514">
        <v>41.327970000000001</v>
      </c>
      <c r="BG268" s="514">
        <v>-73.613060000000004</v>
      </c>
    </row>
    <row r="269" spans="54:59">
      <c r="BB269" s="514">
        <v>10562</v>
      </c>
      <c r="BC269" s="514" t="s">
        <v>415</v>
      </c>
      <c r="BD269" s="514" t="s">
        <v>236</v>
      </c>
      <c r="BE269" s="514" t="s">
        <v>236</v>
      </c>
      <c r="BF269" s="514">
        <v>41.176830000000002</v>
      </c>
      <c r="BG269" s="514">
        <v>-73.847409999999996</v>
      </c>
    </row>
    <row r="270" spans="54:59">
      <c r="BB270" s="514">
        <v>10566</v>
      </c>
      <c r="BC270" s="514" t="s">
        <v>416</v>
      </c>
      <c r="BD270" s="514" t="s">
        <v>236</v>
      </c>
      <c r="BE270" s="514" t="s">
        <v>240</v>
      </c>
      <c r="BF270" s="514">
        <v>41.288249999999998</v>
      </c>
      <c r="BG270" s="514">
        <v>-73.919280000000001</v>
      </c>
    </row>
    <row r="271" spans="54:59">
      <c r="BB271" s="514">
        <v>10567</v>
      </c>
      <c r="BC271" s="514" t="s">
        <v>417</v>
      </c>
      <c r="BD271" s="514" t="s">
        <v>236</v>
      </c>
      <c r="BE271" s="514" t="s">
        <v>240</v>
      </c>
      <c r="BF271" s="514">
        <v>41.300809999999998</v>
      </c>
      <c r="BG271" s="514">
        <v>-73.890799999999999</v>
      </c>
    </row>
    <row r="272" spans="54:59">
      <c r="BB272" s="514">
        <v>10570</v>
      </c>
      <c r="BC272" s="514" t="s">
        <v>418</v>
      </c>
      <c r="BD272" s="514" t="s">
        <v>236</v>
      </c>
      <c r="BE272" s="514" t="s">
        <v>236</v>
      </c>
      <c r="BF272" s="514">
        <v>41.132359999999998</v>
      </c>
      <c r="BG272" s="514">
        <v>-73.78922</v>
      </c>
    </row>
    <row r="273" spans="54:59">
      <c r="BB273" s="514">
        <v>10571</v>
      </c>
      <c r="BC273" s="514" t="s">
        <v>418</v>
      </c>
      <c r="BD273" s="514" t="s">
        <v>236</v>
      </c>
      <c r="BE273" s="514" t="s">
        <v>236</v>
      </c>
      <c r="BF273" s="514">
        <v>41.119</v>
      </c>
      <c r="BG273" s="514">
        <v>-73.732990000000001</v>
      </c>
    </row>
    <row r="274" spans="54:59">
      <c r="BB274" s="514">
        <v>10572</v>
      </c>
      <c r="BC274" s="514" t="s">
        <v>418</v>
      </c>
      <c r="BD274" s="514" t="s">
        <v>236</v>
      </c>
      <c r="BE274" s="514" t="s">
        <v>236</v>
      </c>
      <c r="BF274" s="514">
        <v>41.119</v>
      </c>
      <c r="BG274" s="514">
        <v>-73.732990000000001</v>
      </c>
    </row>
    <row r="275" spans="54:59">
      <c r="BB275" s="514">
        <v>10573</v>
      </c>
      <c r="BC275" s="514" t="s">
        <v>419</v>
      </c>
      <c r="BD275" s="514" t="s">
        <v>236</v>
      </c>
      <c r="BE275" s="514" t="s">
        <v>236</v>
      </c>
      <c r="BF275" s="514">
        <v>41.010370000000002</v>
      </c>
      <c r="BG275" s="514">
        <v>-73.673259999999999</v>
      </c>
    </row>
    <row r="276" spans="54:59">
      <c r="BB276" s="514">
        <v>10576</v>
      </c>
      <c r="BC276" s="514" t="s">
        <v>420</v>
      </c>
      <c r="BD276" s="514" t="s">
        <v>236</v>
      </c>
      <c r="BE276" s="514" t="s">
        <v>240</v>
      </c>
      <c r="BF276" s="514">
        <v>41.212949999999999</v>
      </c>
      <c r="BG276" s="514">
        <v>-73.584090000000003</v>
      </c>
    </row>
    <row r="277" spans="54:59">
      <c r="BB277" s="514">
        <v>10577</v>
      </c>
      <c r="BC277" s="514" t="s">
        <v>421</v>
      </c>
      <c r="BD277" s="514" t="s">
        <v>236</v>
      </c>
      <c r="BE277" s="514" t="s">
        <v>236</v>
      </c>
      <c r="BF277" s="514">
        <v>41.037199999999999</v>
      </c>
      <c r="BG277" s="514">
        <v>-73.715879999999999</v>
      </c>
    </row>
    <row r="278" spans="54:59">
      <c r="BB278" s="514">
        <v>10578</v>
      </c>
      <c r="BC278" s="514" t="s">
        <v>422</v>
      </c>
      <c r="BD278" s="514" t="s">
        <v>236</v>
      </c>
      <c r="BE278" s="514" t="s">
        <v>240</v>
      </c>
      <c r="BF278" s="514">
        <v>41.325200000000002</v>
      </c>
      <c r="BG278" s="514">
        <v>-73.669060000000002</v>
      </c>
    </row>
    <row r="279" spans="54:59">
      <c r="BB279" s="514">
        <v>10579</v>
      </c>
      <c r="BC279" s="514" t="s">
        <v>423</v>
      </c>
      <c r="BD279" s="514" t="s">
        <v>236</v>
      </c>
      <c r="BE279" s="514" t="s">
        <v>240</v>
      </c>
      <c r="BF279" s="514">
        <v>41.390349999999998</v>
      </c>
      <c r="BG279" s="514">
        <v>-73.837699999999998</v>
      </c>
    </row>
    <row r="280" spans="54:59">
      <c r="BB280" s="514">
        <v>10580</v>
      </c>
      <c r="BC280" s="514" t="s">
        <v>424</v>
      </c>
      <c r="BD280" s="514" t="s">
        <v>236</v>
      </c>
      <c r="BE280" s="514" t="s">
        <v>236</v>
      </c>
      <c r="BF280" s="514">
        <v>40.976570000000002</v>
      </c>
      <c r="BG280" s="514">
        <v>-73.690020000000004</v>
      </c>
    </row>
    <row r="281" spans="54:59">
      <c r="BB281" s="514">
        <v>10583</v>
      </c>
      <c r="BC281" s="514" t="s">
        <v>425</v>
      </c>
      <c r="BD281" s="514" t="s">
        <v>236</v>
      </c>
      <c r="BE281" s="514" t="s">
        <v>236</v>
      </c>
      <c r="BF281" s="514">
        <v>40.98845</v>
      </c>
      <c r="BG281" s="514">
        <v>-73.797160000000005</v>
      </c>
    </row>
    <row r="282" spans="54:59">
      <c r="BB282" s="514">
        <v>10587</v>
      </c>
      <c r="BC282" s="514" t="s">
        <v>426</v>
      </c>
      <c r="BD282" s="514" t="s">
        <v>236</v>
      </c>
      <c r="BE282" s="514" t="s">
        <v>240</v>
      </c>
      <c r="BF282" s="514">
        <v>41.32873</v>
      </c>
      <c r="BG282" s="514">
        <v>-73.742260000000002</v>
      </c>
    </row>
    <row r="283" spans="54:59">
      <c r="BB283" s="514">
        <v>10588</v>
      </c>
      <c r="BC283" s="514" t="s">
        <v>427</v>
      </c>
      <c r="BD283" s="514" t="s">
        <v>236</v>
      </c>
      <c r="BE283" s="514" t="s">
        <v>240</v>
      </c>
      <c r="BF283" s="514">
        <v>41.330170000000003</v>
      </c>
      <c r="BG283" s="514">
        <v>-73.829729999999998</v>
      </c>
    </row>
    <row r="284" spans="54:59">
      <c r="BB284" s="514">
        <v>10589</v>
      </c>
      <c r="BC284" s="514" t="s">
        <v>428</v>
      </c>
      <c r="BD284" s="514" t="s">
        <v>236</v>
      </c>
      <c r="BE284" s="514" t="s">
        <v>240</v>
      </c>
      <c r="BF284" s="514">
        <v>41.331580000000002</v>
      </c>
      <c r="BG284" s="514">
        <v>-73.692340000000002</v>
      </c>
    </row>
    <row r="285" spans="54:59">
      <c r="BB285" s="514">
        <v>10590</v>
      </c>
      <c r="BC285" s="514" t="s">
        <v>429</v>
      </c>
      <c r="BD285" s="514" t="s">
        <v>236</v>
      </c>
      <c r="BE285" s="514" t="s">
        <v>240</v>
      </c>
      <c r="BF285" s="514">
        <v>41.256630000000001</v>
      </c>
      <c r="BG285" s="514">
        <v>-73.540760000000006</v>
      </c>
    </row>
    <row r="286" spans="54:59">
      <c r="BB286" s="514">
        <v>10591</v>
      </c>
      <c r="BC286" s="514" t="s">
        <v>430</v>
      </c>
      <c r="BD286" s="514" t="s">
        <v>236</v>
      </c>
      <c r="BE286" s="514" t="s">
        <v>236</v>
      </c>
      <c r="BF286" s="514">
        <v>41.080190000000002</v>
      </c>
      <c r="BG286" s="514">
        <v>-73.857209999999995</v>
      </c>
    </row>
    <row r="287" spans="54:59">
      <c r="BB287" s="514">
        <v>10594</v>
      </c>
      <c r="BC287" s="514" t="s">
        <v>431</v>
      </c>
      <c r="BD287" s="514" t="s">
        <v>236</v>
      </c>
      <c r="BE287" s="514" t="s">
        <v>236</v>
      </c>
      <c r="BF287" s="514">
        <v>41.120019999999997</v>
      </c>
      <c r="BG287" s="514">
        <v>-73.776870000000002</v>
      </c>
    </row>
    <row r="288" spans="54:59">
      <c r="BB288" s="514">
        <v>10595</v>
      </c>
      <c r="BC288" s="514" t="s">
        <v>432</v>
      </c>
      <c r="BD288" s="514" t="s">
        <v>236</v>
      </c>
      <c r="BE288" s="514" t="s">
        <v>236</v>
      </c>
      <c r="BF288" s="514">
        <v>41.083840000000002</v>
      </c>
      <c r="BG288" s="514">
        <v>-73.777850000000001</v>
      </c>
    </row>
    <row r="289" spans="54:59">
      <c r="BB289" s="514">
        <v>10596</v>
      </c>
      <c r="BC289" s="514" t="s">
        <v>433</v>
      </c>
      <c r="BD289" s="514" t="s">
        <v>236</v>
      </c>
      <c r="BE289" s="514" t="s">
        <v>240</v>
      </c>
      <c r="BF289" s="514">
        <v>41.254820000000002</v>
      </c>
      <c r="BG289" s="514">
        <v>-73.95872</v>
      </c>
    </row>
    <row r="290" spans="54:59">
      <c r="BB290" s="514">
        <v>10597</v>
      </c>
      <c r="BC290" s="514" t="s">
        <v>434</v>
      </c>
      <c r="BD290" s="514" t="s">
        <v>236</v>
      </c>
      <c r="BE290" s="514" t="s">
        <v>240</v>
      </c>
      <c r="BF290" s="514">
        <v>41.289160000000003</v>
      </c>
      <c r="BG290" s="514">
        <v>-73.588340000000002</v>
      </c>
    </row>
    <row r="291" spans="54:59">
      <c r="BB291" s="514">
        <v>10598</v>
      </c>
      <c r="BC291" s="514" t="s">
        <v>435</v>
      </c>
      <c r="BD291" s="514" t="s">
        <v>236</v>
      </c>
      <c r="BE291" s="514" t="s">
        <v>240</v>
      </c>
      <c r="BF291" s="514">
        <v>41.296869999999998</v>
      </c>
      <c r="BG291" s="514">
        <v>-73.789339999999996</v>
      </c>
    </row>
    <row r="292" spans="54:59">
      <c r="BB292" s="514">
        <v>10601</v>
      </c>
      <c r="BC292" s="514" t="s">
        <v>436</v>
      </c>
      <c r="BD292" s="514" t="s">
        <v>236</v>
      </c>
      <c r="BE292" s="514" t="s">
        <v>236</v>
      </c>
      <c r="BF292" s="514">
        <v>41.03248</v>
      </c>
      <c r="BG292" s="514">
        <v>-73.764539999999997</v>
      </c>
    </row>
    <row r="293" spans="54:59">
      <c r="BB293" s="514">
        <v>10602</v>
      </c>
      <c r="BC293" s="514" t="s">
        <v>436</v>
      </c>
      <c r="BD293" s="514" t="s">
        <v>236</v>
      </c>
      <c r="BE293" s="514" t="s">
        <v>236</v>
      </c>
      <c r="BF293" s="514">
        <v>41.119</v>
      </c>
      <c r="BG293" s="514">
        <v>-73.732990000000001</v>
      </c>
    </row>
    <row r="294" spans="54:59">
      <c r="BB294" s="514">
        <v>10603</v>
      </c>
      <c r="BC294" s="514" t="s">
        <v>436</v>
      </c>
      <c r="BD294" s="514" t="s">
        <v>236</v>
      </c>
      <c r="BE294" s="514" t="s">
        <v>236</v>
      </c>
      <c r="BF294" s="514">
        <v>41.053179999999998</v>
      </c>
      <c r="BG294" s="514">
        <v>-73.776719999999997</v>
      </c>
    </row>
    <row r="295" spans="54:59">
      <c r="BB295" s="514">
        <v>10604</v>
      </c>
      <c r="BC295" s="514" t="s">
        <v>437</v>
      </c>
      <c r="BD295" s="514" t="s">
        <v>236</v>
      </c>
      <c r="BE295" s="514" t="s">
        <v>236</v>
      </c>
      <c r="BF295" s="514">
        <v>41.045380000000002</v>
      </c>
      <c r="BG295" s="514">
        <v>-73.744510000000005</v>
      </c>
    </row>
    <row r="296" spans="54:59">
      <c r="BB296" s="514">
        <v>10605</v>
      </c>
      <c r="BC296" s="514" t="s">
        <v>436</v>
      </c>
      <c r="BD296" s="514" t="s">
        <v>236</v>
      </c>
      <c r="BE296" s="514" t="s">
        <v>236</v>
      </c>
      <c r="BF296" s="514">
        <v>41.010019999999997</v>
      </c>
      <c r="BG296" s="514">
        <v>-73.751580000000004</v>
      </c>
    </row>
    <row r="297" spans="54:59">
      <c r="BB297" s="514">
        <v>10606</v>
      </c>
      <c r="BC297" s="514" t="s">
        <v>436</v>
      </c>
      <c r="BD297" s="514" t="s">
        <v>236</v>
      </c>
      <c r="BE297" s="514" t="s">
        <v>236</v>
      </c>
      <c r="BF297" s="514">
        <v>41.024099999999997</v>
      </c>
      <c r="BG297" s="514">
        <v>-73.778080000000003</v>
      </c>
    </row>
    <row r="298" spans="54:59">
      <c r="BB298" s="514">
        <v>10607</v>
      </c>
      <c r="BC298" s="514" t="s">
        <v>436</v>
      </c>
      <c r="BD298" s="514" t="s">
        <v>236</v>
      </c>
      <c r="BE298" s="514" t="s">
        <v>236</v>
      </c>
      <c r="BF298" s="514">
        <v>41.04119</v>
      </c>
      <c r="BG298" s="514">
        <v>-73.809529999999995</v>
      </c>
    </row>
    <row r="299" spans="54:59">
      <c r="BB299" s="514">
        <v>10610</v>
      </c>
      <c r="BC299" s="514" t="s">
        <v>436</v>
      </c>
      <c r="BD299" s="514" t="s">
        <v>236</v>
      </c>
      <c r="BE299" s="514" t="s">
        <v>236</v>
      </c>
      <c r="BF299" s="514">
        <v>41.119</v>
      </c>
      <c r="BG299" s="514">
        <v>-73.732990000000001</v>
      </c>
    </row>
    <row r="300" spans="54:59">
      <c r="BB300" s="514">
        <v>10701</v>
      </c>
      <c r="BC300" s="514" t="s">
        <v>438</v>
      </c>
      <c r="BD300" s="514" t="s">
        <v>236</v>
      </c>
      <c r="BE300" s="514" t="s">
        <v>236</v>
      </c>
      <c r="BF300" s="514">
        <v>40.943519999999999</v>
      </c>
      <c r="BG300" s="514">
        <v>-73.88176</v>
      </c>
    </row>
    <row r="301" spans="54:59">
      <c r="BB301" s="514">
        <v>10702</v>
      </c>
      <c r="BC301" s="514" t="s">
        <v>438</v>
      </c>
      <c r="BD301" s="514" t="s">
        <v>236</v>
      </c>
      <c r="BE301" s="514" t="s">
        <v>236</v>
      </c>
      <c r="BF301" s="514">
        <v>41.119</v>
      </c>
      <c r="BG301" s="514">
        <v>-73.732990000000001</v>
      </c>
    </row>
    <row r="302" spans="54:59">
      <c r="BB302" s="514">
        <v>10703</v>
      </c>
      <c r="BC302" s="514" t="s">
        <v>438</v>
      </c>
      <c r="BD302" s="514" t="s">
        <v>236</v>
      </c>
      <c r="BE302" s="514" t="s">
        <v>236</v>
      </c>
      <c r="BF302" s="514">
        <v>40.956539999999997</v>
      </c>
      <c r="BG302" s="514">
        <v>-73.879900000000006</v>
      </c>
    </row>
    <row r="303" spans="54:59">
      <c r="BB303" s="514">
        <v>10704</v>
      </c>
      <c r="BC303" s="514" t="s">
        <v>438</v>
      </c>
      <c r="BD303" s="514" t="s">
        <v>236</v>
      </c>
      <c r="BE303" s="514" t="s">
        <v>236</v>
      </c>
      <c r="BF303" s="514">
        <v>40.920270000000002</v>
      </c>
      <c r="BG303" s="514">
        <v>-73.861199999999997</v>
      </c>
    </row>
    <row r="304" spans="54:59">
      <c r="BB304" s="514">
        <v>10705</v>
      </c>
      <c r="BC304" s="514" t="s">
        <v>438</v>
      </c>
      <c r="BD304" s="514" t="s">
        <v>236</v>
      </c>
      <c r="BE304" s="514" t="s">
        <v>236</v>
      </c>
      <c r="BF304" s="514">
        <v>40.917279999999998</v>
      </c>
      <c r="BG304" s="514">
        <v>-73.891419999999997</v>
      </c>
    </row>
    <row r="305" spans="54:59">
      <c r="BB305" s="514">
        <v>10706</v>
      </c>
      <c r="BC305" s="514" t="s">
        <v>439</v>
      </c>
      <c r="BD305" s="514" t="s">
        <v>236</v>
      </c>
      <c r="BE305" s="514" t="s">
        <v>236</v>
      </c>
      <c r="BF305" s="514">
        <v>40.992080000000001</v>
      </c>
      <c r="BG305" s="514">
        <v>-73.872900000000001</v>
      </c>
    </row>
    <row r="306" spans="54:59">
      <c r="BB306" s="514">
        <v>10707</v>
      </c>
      <c r="BC306" s="514" t="s">
        <v>440</v>
      </c>
      <c r="BD306" s="514" t="s">
        <v>236</v>
      </c>
      <c r="BE306" s="514" t="s">
        <v>236</v>
      </c>
      <c r="BF306" s="514">
        <v>40.958680000000001</v>
      </c>
      <c r="BG306" s="514">
        <v>-73.823629999999994</v>
      </c>
    </row>
    <row r="307" spans="54:59">
      <c r="BB307" s="514">
        <v>10708</v>
      </c>
      <c r="BC307" s="514" t="s">
        <v>441</v>
      </c>
      <c r="BD307" s="514" t="s">
        <v>236</v>
      </c>
      <c r="BE307" s="514" t="s">
        <v>236</v>
      </c>
      <c r="BF307" s="514">
        <v>40.939039999999999</v>
      </c>
      <c r="BG307" s="514">
        <v>-73.83099</v>
      </c>
    </row>
    <row r="308" spans="54:59">
      <c r="BB308" s="514">
        <v>10709</v>
      </c>
      <c r="BC308" s="514" t="s">
        <v>442</v>
      </c>
      <c r="BD308" s="514" t="s">
        <v>236</v>
      </c>
      <c r="BE308" s="514" t="s">
        <v>236</v>
      </c>
      <c r="BF308" s="514">
        <v>40.95384</v>
      </c>
      <c r="BG308" s="514">
        <v>-73.811430000000001</v>
      </c>
    </row>
    <row r="309" spans="54:59">
      <c r="BB309" s="514">
        <v>10710</v>
      </c>
      <c r="BC309" s="514" t="s">
        <v>438</v>
      </c>
      <c r="BD309" s="514" t="s">
        <v>236</v>
      </c>
      <c r="BE309" s="514" t="s">
        <v>236</v>
      </c>
      <c r="BF309" s="514">
        <v>40.96555</v>
      </c>
      <c r="BG309" s="514">
        <v>-73.845060000000004</v>
      </c>
    </row>
    <row r="310" spans="54:59">
      <c r="BB310" s="514">
        <v>10801</v>
      </c>
      <c r="BC310" s="514" t="s">
        <v>443</v>
      </c>
      <c r="BD310" s="514" t="s">
        <v>236</v>
      </c>
      <c r="BE310" s="514" t="s">
        <v>236</v>
      </c>
      <c r="BF310" s="514">
        <v>40.915840000000003</v>
      </c>
      <c r="BG310" s="514">
        <v>-73.786429999999996</v>
      </c>
    </row>
    <row r="311" spans="54:59">
      <c r="BB311" s="514">
        <v>10802</v>
      </c>
      <c r="BC311" s="514" t="s">
        <v>443</v>
      </c>
      <c r="BD311" s="514" t="s">
        <v>236</v>
      </c>
      <c r="BE311" s="514" t="s">
        <v>236</v>
      </c>
      <c r="BF311" s="514">
        <v>40.948270000000001</v>
      </c>
      <c r="BG311" s="514">
        <v>-73.795360000000002</v>
      </c>
    </row>
    <row r="312" spans="54:59">
      <c r="BB312" s="514">
        <v>10803</v>
      </c>
      <c r="BC312" s="514" t="s">
        <v>444</v>
      </c>
      <c r="BD312" s="514" t="s">
        <v>236</v>
      </c>
      <c r="BE312" s="514" t="s">
        <v>236</v>
      </c>
      <c r="BF312" s="514">
        <v>40.90222</v>
      </c>
      <c r="BG312" s="514">
        <v>-73.807169999999999</v>
      </c>
    </row>
    <row r="313" spans="54:59">
      <c r="BB313" s="514">
        <v>10804</v>
      </c>
      <c r="BC313" s="514" t="s">
        <v>445</v>
      </c>
      <c r="BD313" s="514" t="s">
        <v>236</v>
      </c>
      <c r="BE313" s="514" t="s">
        <v>236</v>
      </c>
      <c r="BF313" s="514">
        <v>40.946800000000003</v>
      </c>
      <c r="BG313" s="514">
        <v>-73.787970000000001</v>
      </c>
    </row>
    <row r="314" spans="54:59">
      <c r="BB314" s="514">
        <v>10805</v>
      </c>
      <c r="BC314" s="514" t="s">
        <v>443</v>
      </c>
      <c r="BD314" s="514" t="s">
        <v>236</v>
      </c>
      <c r="BE314" s="514" t="s">
        <v>236</v>
      </c>
      <c r="BF314" s="514">
        <v>40.897779999999997</v>
      </c>
      <c r="BG314" s="514">
        <v>-73.779330000000002</v>
      </c>
    </row>
    <row r="315" spans="54:59">
      <c r="BB315" s="514">
        <v>10901</v>
      </c>
      <c r="BC315" s="514" t="s">
        <v>446</v>
      </c>
      <c r="BD315" s="514" t="s">
        <v>236</v>
      </c>
      <c r="BE315" s="514" t="s">
        <v>240</v>
      </c>
      <c r="BF315" s="514">
        <v>41.125689999999999</v>
      </c>
      <c r="BG315" s="514">
        <v>-74.126819999999995</v>
      </c>
    </row>
    <row r="316" spans="54:59">
      <c r="BB316" s="514">
        <v>10910</v>
      </c>
      <c r="BC316" s="514" t="s">
        <v>447</v>
      </c>
      <c r="BD316" s="514" t="s">
        <v>236</v>
      </c>
      <c r="BE316" s="514" t="s">
        <v>240</v>
      </c>
      <c r="BF316" s="514">
        <v>41.386189999999999</v>
      </c>
      <c r="BG316" s="514">
        <v>-74.125709999999998</v>
      </c>
    </row>
    <row r="317" spans="54:59">
      <c r="BB317" s="514">
        <v>10911</v>
      </c>
      <c r="BC317" s="514" t="s">
        <v>448</v>
      </c>
      <c r="BD317" s="514" t="s">
        <v>236</v>
      </c>
      <c r="BE317" s="514" t="s">
        <v>240</v>
      </c>
      <c r="BF317" s="514">
        <v>41.160939999999997</v>
      </c>
      <c r="BG317" s="514">
        <v>-74.060820000000007</v>
      </c>
    </row>
    <row r="318" spans="54:59">
      <c r="BB318" s="514">
        <v>10912</v>
      </c>
      <c r="BC318" s="514" t="s">
        <v>449</v>
      </c>
      <c r="BD318" s="514" t="s">
        <v>236</v>
      </c>
      <c r="BE318" s="514" t="s">
        <v>240</v>
      </c>
      <c r="BF318" s="514">
        <v>41.387819999999998</v>
      </c>
      <c r="BG318" s="514">
        <v>-74.354690000000005</v>
      </c>
    </row>
    <row r="319" spans="54:59">
      <c r="BB319" s="514">
        <v>10913</v>
      </c>
      <c r="BC319" s="514" t="s">
        <v>450</v>
      </c>
      <c r="BD319" s="514" t="s">
        <v>236</v>
      </c>
      <c r="BE319" s="514" t="s">
        <v>236</v>
      </c>
      <c r="BF319" s="514">
        <v>41.06277</v>
      </c>
      <c r="BG319" s="514">
        <v>-73.960160000000002</v>
      </c>
    </row>
    <row r="320" spans="54:59">
      <c r="BB320" s="514">
        <v>10914</v>
      </c>
      <c r="BC320" s="514" t="s">
        <v>451</v>
      </c>
      <c r="BD320" s="514" t="s">
        <v>236</v>
      </c>
      <c r="BE320" s="514" t="s">
        <v>240</v>
      </c>
      <c r="BF320" s="514">
        <v>41.464860000000002</v>
      </c>
      <c r="BG320" s="514">
        <v>-74.25564</v>
      </c>
    </row>
    <row r="321" spans="54:59">
      <c r="BB321" s="514">
        <v>10915</v>
      </c>
      <c r="BC321" s="514" t="s">
        <v>452</v>
      </c>
      <c r="BD321" s="514" t="s">
        <v>236</v>
      </c>
      <c r="BE321" s="514" t="s">
        <v>240</v>
      </c>
      <c r="BF321" s="514">
        <v>41.555630000000001</v>
      </c>
      <c r="BG321" s="514">
        <v>-74.328800000000001</v>
      </c>
    </row>
    <row r="322" spans="54:59">
      <c r="BB322" s="514">
        <v>10916</v>
      </c>
      <c r="BC322" s="514" t="s">
        <v>453</v>
      </c>
      <c r="BD322" s="514" t="s">
        <v>236</v>
      </c>
      <c r="BE322" s="514" t="s">
        <v>240</v>
      </c>
      <c r="BF322" s="514">
        <v>41.451070000000001</v>
      </c>
      <c r="BG322" s="514">
        <v>-74.243459999999999</v>
      </c>
    </row>
    <row r="323" spans="54:59">
      <c r="BB323" s="514">
        <v>10917</v>
      </c>
      <c r="BC323" s="514" t="s">
        <v>454</v>
      </c>
      <c r="BD323" s="514" t="s">
        <v>236</v>
      </c>
      <c r="BE323" s="514" t="s">
        <v>240</v>
      </c>
      <c r="BF323" s="514">
        <v>41.322339999999997</v>
      </c>
      <c r="BG323" s="514">
        <v>-74.123540000000006</v>
      </c>
    </row>
    <row r="324" spans="54:59">
      <c r="BB324" s="514">
        <v>10918</v>
      </c>
      <c r="BC324" s="514" t="s">
        <v>455</v>
      </c>
      <c r="BD324" s="514" t="s">
        <v>236</v>
      </c>
      <c r="BE324" s="514" t="s">
        <v>240</v>
      </c>
      <c r="BF324" s="514">
        <v>41.356479999999998</v>
      </c>
      <c r="BG324" s="514">
        <v>-74.260720000000006</v>
      </c>
    </row>
    <row r="325" spans="54:59">
      <c r="BB325" s="514">
        <v>10919</v>
      </c>
      <c r="BC325" s="514" t="s">
        <v>456</v>
      </c>
      <c r="BD325" s="514" t="s">
        <v>236</v>
      </c>
      <c r="BE325" s="514" t="s">
        <v>240</v>
      </c>
      <c r="BF325" s="514">
        <v>41.525779999999997</v>
      </c>
      <c r="BG325" s="514">
        <v>-74.379069999999999</v>
      </c>
    </row>
    <row r="326" spans="54:59">
      <c r="BB326" s="514">
        <v>10920</v>
      </c>
      <c r="BC326" s="514" t="s">
        <v>457</v>
      </c>
      <c r="BD326" s="514" t="s">
        <v>236</v>
      </c>
      <c r="BE326" s="514" t="s">
        <v>236</v>
      </c>
      <c r="BF326" s="514">
        <v>41.149239999999999</v>
      </c>
      <c r="BG326" s="514">
        <v>-73.942869999999999</v>
      </c>
    </row>
    <row r="327" spans="54:59">
      <c r="BB327" s="514">
        <v>10921</v>
      </c>
      <c r="BC327" s="514" t="s">
        <v>458</v>
      </c>
      <c r="BD327" s="514" t="s">
        <v>236</v>
      </c>
      <c r="BE327" s="514" t="s">
        <v>240</v>
      </c>
      <c r="BF327" s="514">
        <v>41.332509999999999</v>
      </c>
      <c r="BG327" s="514">
        <v>-74.359309999999994</v>
      </c>
    </row>
    <row r="328" spans="54:59">
      <c r="BB328" s="514">
        <v>10922</v>
      </c>
      <c r="BC328" s="514" t="s">
        <v>459</v>
      </c>
      <c r="BD328" s="514" t="s">
        <v>236</v>
      </c>
      <c r="BE328" s="514" t="s">
        <v>240</v>
      </c>
      <c r="BF328" s="514">
        <v>41.33455</v>
      </c>
      <c r="BG328" s="514">
        <v>-73.991749999999996</v>
      </c>
    </row>
    <row r="329" spans="54:59">
      <c r="BB329" s="514">
        <v>10923</v>
      </c>
      <c r="BC329" s="514" t="s">
        <v>460</v>
      </c>
      <c r="BD329" s="514" t="s">
        <v>236</v>
      </c>
      <c r="BE329" s="514" t="s">
        <v>240</v>
      </c>
      <c r="BF329" s="514">
        <v>41.204540000000001</v>
      </c>
      <c r="BG329" s="514">
        <v>-74.001609999999999</v>
      </c>
    </row>
    <row r="330" spans="54:59">
      <c r="BB330" s="514">
        <v>10924</v>
      </c>
      <c r="BC330" s="514" t="s">
        <v>461</v>
      </c>
      <c r="BD330" s="514" t="s">
        <v>236</v>
      </c>
      <c r="BE330" s="514" t="s">
        <v>240</v>
      </c>
      <c r="BF330" s="514">
        <v>41.389279999999999</v>
      </c>
      <c r="BG330" s="514">
        <v>-74.333699999999993</v>
      </c>
    </row>
    <row r="331" spans="54:59">
      <c r="BB331" s="514">
        <v>10925</v>
      </c>
      <c r="BC331" s="514" t="s">
        <v>462</v>
      </c>
      <c r="BD331" s="514" t="s">
        <v>236</v>
      </c>
      <c r="BE331" s="514" t="s">
        <v>240</v>
      </c>
      <c r="BF331" s="514">
        <v>41.211790000000001</v>
      </c>
      <c r="BG331" s="514">
        <v>-74.297780000000003</v>
      </c>
    </row>
    <row r="332" spans="54:59">
      <c r="BB332" s="514">
        <v>10926</v>
      </c>
      <c r="BC332" s="514" t="s">
        <v>463</v>
      </c>
      <c r="BD332" s="514" t="s">
        <v>236</v>
      </c>
      <c r="BE332" s="514" t="s">
        <v>240</v>
      </c>
      <c r="BF332" s="514">
        <v>41.299329999999998</v>
      </c>
      <c r="BG332" s="514">
        <v>-74.14049</v>
      </c>
    </row>
    <row r="333" spans="54:59">
      <c r="BB333" s="514">
        <v>10927</v>
      </c>
      <c r="BC333" s="514" t="s">
        <v>464</v>
      </c>
      <c r="BD333" s="514" t="s">
        <v>236</v>
      </c>
      <c r="BE333" s="514" t="s">
        <v>240</v>
      </c>
      <c r="BF333" s="514">
        <v>41.196040000000004</v>
      </c>
      <c r="BG333" s="514">
        <v>-73.968360000000004</v>
      </c>
    </row>
    <row r="334" spans="54:59">
      <c r="BB334" s="514">
        <v>10928</v>
      </c>
      <c r="BC334" s="514" t="s">
        <v>465</v>
      </c>
      <c r="BD334" s="514" t="s">
        <v>236</v>
      </c>
      <c r="BE334" s="514" t="s">
        <v>240</v>
      </c>
      <c r="BF334" s="514">
        <v>41.360329999999998</v>
      </c>
      <c r="BG334" s="514">
        <v>-73.972930000000005</v>
      </c>
    </row>
    <row r="335" spans="54:59">
      <c r="BB335" s="514">
        <v>10930</v>
      </c>
      <c r="BC335" s="514" t="s">
        <v>466</v>
      </c>
      <c r="BD335" s="514" t="s">
        <v>236</v>
      </c>
      <c r="BE335" s="514" t="s">
        <v>240</v>
      </c>
      <c r="BF335" s="514">
        <v>41.358049999999999</v>
      </c>
      <c r="BG335" s="514">
        <v>-74.120959999999997</v>
      </c>
    </row>
    <row r="336" spans="54:59">
      <c r="BB336" s="514">
        <v>10931</v>
      </c>
      <c r="BC336" s="514" t="s">
        <v>467</v>
      </c>
      <c r="BD336" s="514" t="s">
        <v>236</v>
      </c>
      <c r="BE336" s="514" t="s">
        <v>240</v>
      </c>
      <c r="BF336" s="514">
        <v>41.126390000000001</v>
      </c>
      <c r="BG336" s="514">
        <v>-74.167180000000002</v>
      </c>
    </row>
    <row r="337" spans="54:59">
      <c r="BB337" s="514">
        <v>10932</v>
      </c>
      <c r="BC337" s="514" t="s">
        <v>468</v>
      </c>
      <c r="BD337" s="514" t="s">
        <v>236</v>
      </c>
      <c r="BE337" s="514" t="s">
        <v>240</v>
      </c>
      <c r="BF337" s="514">
        <v>41.485219999999998</v>
      </c>
      <c r="BG337" s="514">
        <v>-74.48424</v>
      </c>
    </row>
    <row r="338" spans="54:59">
      <c r="BB338" s="514">
        <v>10933</v>
      </c>
      <c r="BC338" s="514" t="s">
        <v>469</v>
      </c>
      <c r="BD338" s="514" t="s">
        <v>236</v>
      </c>
      <c r="BE338" s="514" t="s">
        <v>240</v>
      </c>
      <c r="BF338" s="514">
        <v>41.365279999999998</v>
      </c>
      <c r="BG338" s="514">
        <v>-74.510909999999996</v>
      </c>
    </row>
    <row r="339" spans="54:59">
      <c r="BB339" s="514">
        <v>10940</v>
      </c>
      <c r="BC339" s="514" t="s">
        <v>470</v>
      </c>
      <c r="BD339" s="514" t="s">
        <v>236</v>
      </c>
      <c r="BE339" s="514" t="s">
        <v>240</v>
      </c>
      <c r="BF339" s="514">
        <v>41.449359999999999</v>
      </c>
      <c r="BG339" s="514">
        <v>-74.439509999999999</v>
      </c>
    </row>
    <row r="340" spans="54:59">
      <c r="BB340" s="514">
        <v>10941</v>
      </c>
      <c r="BC340" s="514" t="s">
        <v>470</v>
      </c>
      <c r="BD340" s="514" t="s">
        <v>236</v>
      </c>
      <c r="BE340" s="514" t="s">
        <v>240</v>
      </c>
      <c r="BF340" s="514">
        <v>41.478020000000001</v>
      </c>
      <c r="BG340" s="514">
        <v>-74.358440000000002</v>
      </c>
    </row>
    <row r="341" spans="54:59">
      <c r="BB341" s="514">
        <v>10943</v>
      </c>
      <c r="BC341" s="514" t="s">
        <v>470</v>
      </c>
      <c r="BD341" s="514" t="s">
        <v>236</v>
      </c>
      <c r="BE341" s="514" t="s">
        <v>240</v>
      </c>
      <c r="BF341" s="514">
        <v>41.387819999999998</v>
      </c>
      <c r="BG341" s="514">
        <v>-74.354690000000005</v>
      </c>
    </row>
    <row r="342" spans="54:59">
      <c r="BB342" s="514">
        <v>10949</v>
      </c>
      <c r="BC342" s="514" t="s">
        <v>471</v>
      </c>
      <c r="BD342" s="514" t="s">
        <v>236</v>
      </c>
      <c r="BE342" s="514" t="s">
        <v>240</v>
      </c>
      <c r="BF342" s="514">
        <v>41.303539999999998</v>
      </c>
      <c r="BG342" s="514">
        <v>-74.175309999999996</v>
      </c>
    </row>
    <row r="343" spans="54:59">
      <c r="BB343" s="514">
        <v>10950</v>
      </c>
      <c r="BC343" s="514" t="s">
        <v>471</v>
      </c>
      <c r="BD343" s="514" t="s">
        <v>236</v>
      </c>
      <c r="BE343" s="514" t="s">
        <v>240</v>
      </c>
      <c r="BF343" s="514">
        <v>41.323540000000001</v>
      </c>
      <c r="BG343" s="514">
        <v>-74.195310000000006</v>
      </c>
    </row>
    <row r="344" spans="54:59">
      <c r="BB344" s="514">
        <v>10952</v>
      </c>
      <c r="BC344" s="514" t="s">
        <v>472</v>
      </c>
      <c r="BD344" s="514" t="s">
        <v>236</v>
      </c>
      <c r="BE344" s="514" t="s">
        <v>236</v>
      </c>
      <c r="BF344" s="514">
        <v>41.116160000000001</v>
      </c>
      <c r="BG344" s="514">
        <v>-74.075559999999996</v>
      </c>
    </row>
    <row r="345" spans="54:59">
      <c r="BB345" s="514">
        <v>10953</v>
      </c>
      <c r="BC345" s="514" t="s">
        <v>473</v>
      </c>
      <c r="BD345" s="514" t="s">
        <v>236</v>
      </c>
      <c r="BE345" s="514" t="s">
        <v>240</v>
      </c>
      <c r="BF345" s="514">
        <v>41.409280000000003</v>
      </c>
      <c r="BG345" s="514">
        <v>-74.083039999999997</v>
      </c>
    </row>
    <row r="346" spans="54:59">
      <c r="BB346" s="514">
        <v>10954</v>
      </c>
      <c r="BC346" s="514" t="s">
        <v>474</v>
      </c>
      <c r="BD346" s="514" t="s">
        <v>236</v>
      </c>
      <c r="BE346" s="514" t="s">
        <v>236</v>
      </c>
      <c r="BF346" s="514">
        <v>41.100180000000002</v>
      </c>
      <c r="BG346" s="514">
        <v>-74.013300000000001</v>
      </c>
    </row>
    <row r="347" spans="54:59">
      <c r="BB347" s="514">
        <v>10956</v>
      </c>
      <c r="BC347" s="514" t="s">
        <v>475</v>
      </c>
      <c r="BD347" s="514" t="s">
        <v>236</v>
      </c>
      <c r="BE347" s="514" t="s">
        <v>236</v>
      </c>
      <c r="BF347" s="514">
        <v>41.145490000000002</v>
      </c>
      <c r="BG347" s="514">
        <v>-73.994900000000001</v>
      </c>
    </row>
    <row r="348" spans="54:59">
      <c r="BB348" s="514">
        <v>10958</v>
      </c>
      <c r="BC348" s="514" t="s">
        <v>476</v>
      </c>
      <c r="BD348" s="514" t="s">
        <v>236</v>
      </c>
      <c r="BE348" s="514" t="s">
        <v>240</v>
      </c>
      <c r="BF348" s="514">
        <v>41.384729999999998</v>
      </c>
      <c r="BG348" s="514">
        <v>-74.415710000000004</v>
      </c>
    </row>
    <row r="349" spans="54:59">
      <c r="BB349" s="514">
        <v>10959</v>
      </c>
      <c r="BC349" s="514" t="s">
        <v>477</v>
      </c>
      <c r="BD349" s="514" t="s">
        <v>236</v>
      </c>
      <c r="BE349" s="514" t="s">
        <v>240</v>
      </c>
      <c r="BF349" s="514">
        <v>41.387819999999998</v>
      </c>
      <c r="BG349" s="514">
        <v>-74.354690000000005</v>
      </c>
    </row>
    <row r="350" spans="54:59">
      <c r="BB350" s="514">
        <v>10960</v>
      </c>
      <c r="BC350" s="514" t="s">
        <v>478</v>
      </c>
      <c r="BD350" s="514" t="s">
        <v>236</v>
      </c>
      <c r="BE350" s="514" t="s">
        <v>236</v>
      </c>
      <c r="BF350" s="514">
        <v>41.089739999999999</v>
      </c>
      <c r="BG350" s="514">
        <v>-73.925799999999995</v>
      </c>
    </row>
    <row r="351" spans="54:59">
      <c r="BB351" s="514">
        <v>10962</v>
      </c>
      <c r="BC351" s="514" t="s">
        <v>479</v>
      </c>
      <c r="BD351" s="514" t="s">
        <v>236</v>
      </c>
      <c r="BE351" s="514" t="s">
        <v>236</v>
      </c>
      <c r="BF351" s="514">
        <v>41.047989999999999</v>
      </c>
      <c r="BG351" s="514">
        <v>-73.962149999999994</v>
      </c>
    </row>
    <row r="352" spans="54:59">
      <c r="BB352" s="514">
        <v>10963</v>
      </c>
      <c r="BC352" s="514" t="s">
        <v>480</v>
      </c>
      <c r="BD352" s="514" t="s">
        <v>236</v>
      </c>
      <c r="BE352" s="514" t="s">
        <v>240</v>
      </c>
      <c r="BF352" s="514">
        <v>41.475189999999998</v>
      </c>
      <c r="BG352" s="514">
        <v>-74.538470000000004</v>
      </c>
    </row>
    <row r="353" spans="54:59">
      <c r="BB353" s="514">
        <v>10964</v>
      </c>
      <c r="BC353" s="514" t="s">
        <v>481</v>
      </c>
      <c r="BD353" s="514" t="s">
        <v>236</v>
      </c>
      <c r="BE353" s="514" t="s">
        <v>236</v>
      </c>
      <c r="BF353" s="514">
        <v>41.01146</v>
      </c>
      <c r="BG353" s="514">
        <v>-73.925849999999997</v>
      </c>
    </row>
    <row r="354" spans="54:59">
      <c r="BB354" s="514">
        <v>10965</v>
      </c>
      <c r="BC354" s="514" t="s">
        <v>482</v>
      </c>
      <c r="BD354" s="514" t="s">
        <v>236</v>
      </c>
      <c r="BE354" s="514" t="s">
        <v>236</v>
      </c>
      <c r="BF354" s="514">
        <v>41.063319999999997</v>
      </c>
      <c r="BG354" s="514">
        <v>-74.017340000000004</v>
      </c>
    </row>
    <row r="355" spans="54:59">
      <c r="BB355" s="514">
        <v>10968</v>
      </c>
      <c r="BC355" s="514" t="s">
        <v>483</v>
      </c>
      <c r="BD355" s="514" t="s">
        <v>236</v>
      </c>
      <c r="BE355" s="514" t="s">
        <v>236</v>
      </c>
      <c r="BF355" s="514">
        <v>41.040619999999997</v>
      </c>
      <c r="BG355" s="514">
        <v>-73.918779999999998</v>
      </c>
    </row>
    <row r="356" spans="54:59">
      <c r="BB356" s="514">
        <v>10969</v>
      </c>
      <c r="BC356" s="514" t="s">
        <v>484</v>
      </c>
      <c r="BD356" s="514" t="s">
        <v>236</v>
      </c>
      <c r="BE356" s="514" t="s">
        <v>240</v>
      </c>
      <c r="BF356" s="514">
        <v>41.295560000000002</v>
      </c>
      <c r="BG356" s="514">
        <v>-74.489350000000002</v>
      </c>
    </row>
    <row r="357" spans="54:59">
      <c r="BB357" s="514">
        <v>10970</v>
      </c>
      <c r="BC357" s="514" t="s">
        <v>485</v>
      </c>
      <c r="BD357" s="514" t="s">
        <v>236</v>
      </c>
      <c r="BE357" s="514" t="s">
        <v>240</v>
      </c>
      <c r="BF357" s="514">
        <v>41.192390000000003</v>
      </c>
      <c r="BG357" s="514">
        <v>-74.045230000000004</v>
      </c>
    </row>
    <row r="358" spans="54:59">
      <c r="BB358" s="514">
        <v>10973</v>
      </c>
      <c r="BC358" s="514" t="s">
        <v>486</v>
      </c>
      <c r="BD358" s="514" t="s">
        <v>236</v>
      </c>
      <c r="BE358" s="514" t="s">
        <v>240</v>
      </c>
      <c r="BF358" s="514">
        <v>41.391170000000002</v>
      </c>
      <c r="BG358" s="514">
        <v>-74.477580000000003</v>
      </c>
    </row>
    <row r="359" spans="54:59">
      <c r="BB359" s="514">
        <v>10974</v>
      </c>
      <c r="BC359" s="514" t="s">
        <v>487</v>
      </c>
      <c r="BD359" s="514" t="s">
        <v>236</v>
      </c>
      <c r="BE359" s="514" t="s">
        <v>240</v>
      </c>
      <c r="BF359" s="514">
        <v>41.156089999999999</v>
      </c>
      <c r="BG359" s="514">
        <v>-74.192139999999995</v>
      </c>
    </row>
    <row r="360" spans="54:59">
      <c r="BB360" s="514">
        <v>10975</v>
      </c>
      <c r="BC360" s="514" t="s">
        <v>488</v>
      </c>
      <c r="BD360" s="514" t="s">
        <v>236</v>
      </c>
      <c r="BE360" s="514" t="s">
        <v>240</v>
      </c>
      <c r="BF360" s="514">
        <v>41.246420000000001</v>
      </c>
      <c r="BG360" s="514">
        <v>-74.171409999999995</v>
      </c>
    </row>
    <row r="361" spans="54:59">
      <c r="BB361" s="514">
        <v>10976</v>
      </c>
      <c r="BC361" s="514" t="s">
        <v>489</v>
      </c>
      <c r="BD361" s="514" t="s">
        <v>236</v>
      </c>
      <c r="BE361" s="514" t="s">
        <v>236</v>
      </c>
      <c r="BF361" s="514">
        <v>41.028640000000003</v>
      </c>
      <c r="BG361" s="514">
        <v>-73.928169999999994</v>
      </c>
    </row>
    <row r="362" spans="54:59">
      <c r="BB362" s="514">
        <v>10977</v>
      </c>
      <c r="BC362" s="514" t="s">
        <v>490</v>
      </c>
      <c r="BD362" s="514" t="s">
        <v>236</v>
      </c>
      <c r="BE362" s="514" t="s">
        <v>236</v>
      </c>
      <c r="BF362" s="514">
        <v>41.116790000000002</v>
      </c>
      <c r="BG362" s="514">
        <v>-74.04504</v>
      </c>
    </row>
    <row r="363" spans="54:59">
      <c r="BB363" s="514">
        <v>10979</v>
      </c>
      <c r="BC363" s="514" t="s">
        <v>491</v>
      </c>
      <c r="BD363" s="514" t="s">
        <v>236</v>
      </c>
      <c r="BE363" s="514" t="s">
        <v>240</v>
      </c>
      <c r="BF363" s="514">
        <v>41.182340000000003</v>
      </c>
      <c r="BG363" s="514">
        <v>-74.318349999999995</v>
      </c>
    </row>
    <row r="364" spans="54:59">
      <c r="BB364" s="514">
        <v>10980</v>
      </c>
      <c r="BC364" s="514" t="s">
        <v>492</v>
      </c>
      <c r="BD364" s="514" t="s">
        <v>236</v>
      </c>
      <c r="BE364" s="514" t="s">
        <v>240</v>
      </c>
      <c r="BF364" s="514">
        <v>41.231400000000001</v>
      </c>
      <c r="BG364" s="514">
        <v>-74.011570000000006</v>
      </c>
    </row>
    <row r="365" spans="54:59">
      <c r="BB365" s="514">
        <v>10981</v>
      </c>
      <c r="BC365" s="514" t="s">
        <v>493</v>
      </c>
      <c r="BD365" s="514" t="s">
        <v>236</v>
      </c>
      <c r="BE365" s="514" t="s">
        <v>240</v>
      </c>
      <c r="BF365" s="514">
        <v>41.323169999999998</v>
      </c>
      <c r="BG365" s="514">
        <v>-74.288560000000004</v>
      </c>
    </row>
    <row r="366" spans="54:59">
      <c r="BB366" s="514">
        <v>10982</v>
      </c>
      <c r="BC366" s="514" t="s">
        <v>494</v>
      </c>
      <c r="BD366" s="514" t="s">
        <v>236</v>
      </c>
      <c r="BE366" s="514" t="s">
        <v>236</v>
      </c>
      <c r="BF366" s="514">
        <v>41.160939999999997</v>
      </c>
      <c r="BG366" s="514">
        <v>-74.060820000000007</v>
      </c>
    </row>
    <row r="367" spans="54:59">
      <c r="BB367" s="514">
        <v>10983</v>
      </c>
      <c r="BC367" s="514" t="s">
        <v>495</v>
      </c>
      <c r="BD367" s="514" t="s">
        <v>236</v>
      </c>
      <c r="BE367" s="514" t="s">
        <v>236</v>
      </c>
      <c r="BF367" s="514">
        <v>41.025889999999997</v>
      </c>
      <c r="BG367" s="514">
        <v>-73.951179999999994</v>
      </c>
    </row>
    <row r="368" spans="54:59">
      <c r="BB368" s="514">
        <v>10984</v>
      </c>
      <c r="BC368" s="514" t="s">
        <v>496</v>
      </c>
      <c r="BD368" s="514" t="s">
        <v>236</v>
      </c>
      <c r="BE368" s="514" t="s">
        <v>240</v>
      </c>
      <c r="BF368" s="514">
        <v>41.208320000000001</v>
      </c>
      <c r="BG368" s="514">
        <v>-74.021050000000002</v>
      </c>
    </row>
    <row r="369" spans="54:59">
      <c r="BB369" s="514">
        <v>10985</v>
      </c>
      <c r="BC369" s="514" t="s">
        <v>497</v>
      </c>
      <c r="BD369" s="514" t="s">
        <v>236</v>
      </c>
      <c r="BE369" s="514" t="s">
        <v>240</v>
      </c>
      <c r="BF369" s="514">
        <v>41.58079</v>
      </c>
      <c r="BG369" s="514">
        <v>-74.374510000000001</v>
      </c>
    </row>
    <row r="370" spans="54:59">
      <c r="BB370" s="514">
        <v>10986</v>
      </c>
      <c r="BC370" s="514" t="s">
        <v>498</v>
      </c>
      <c r="BD370" s="514" t="s">
        <v>236</v>
      </c>
      <c r="BE370" s="514" t="s">
        <v>240</v>
      </c>
      <c r="BF370" s="514">
        <v>41.271540000000002</v>
      </c>
      <c r="BG370" s="514">
        <v>-73.986760000000004</v>
      </c>
    </row>
    <row r="371" spans="54:59">
      <c r="BB371" s="514">
        <v>10987</v>
      </c>
      <c r="BC371" s="514" t="s">
        <v>499</v>
      </c>
      <c r="BD371" s="514" t="s">
        <v>236</v>
      </c>
      <c r="BE371" s="514" t="s">
        <v>240</v>
      </c>
      <c r="BF371" s="514">
        <v>41.197119999999998</v>
      </c>
      <c r="BG371" s="514">
        <v>-74.21069</v>
      </c>
    </row>
    <row r="372" spans="54:59">
      <c r="BB372" s="514">
        <v>10988</v>
      </c>
      <c r="BC372" s="514" t="s">
        <v>500</v>
      </c>
      <c r="BD372" s="514" t="s">
        <v>236</v>
      </c>
      <c r="BE372" s="514" t="s">
        <v>240</v>
      </c>
      <c r="BF372" s="514">
        <v>41.314929999999997</v>
      </c>
      <c r="BG372" s="514">
        <v>-74.550340000000006</v>
      </c>
    </row>
    <row r="373" spans="54:59">
      <c r="BB373" s="514">
        <v>10989</v>
      </c>
      <c r="BC373" s="514" t="s">
        <v>501</v>
      </c>
      <c r="BD373" s="514" t="s">
        <v>236</v>
      </c>
      <c r="BE373" s="514" t="s">
        <v>236</v>
      </c>
      <c r="BF373" s="514">
        <v>41.119779999999999</v>
      </c>
      <c r="BG373" s="514">
        <v>-73.944550000000007</v>
      </c>
    </row>
    <row r="374" spans="54:59">
      <c r="BB374" s="514">
        <v>10990</v>
      </c>
      <c r="BC374" s="514" t="s">
        <v>502</v>
      </c>
      <c r="BD374" s="514" t="s">
        <v>236</v>
      </c>
      <c r="BE374" s="514" t="s">
        <v>240</v>
      </c>
      <c r="BF374" s="514">
        <v>41.259889999999999</v>
      </c>
      <c r="BG374" s="514">
        <v>-74.358369999999994</v>
      </c>
    </row>
    <row r="375" spans="54:59">
      <c r="BB375" s="514">
        <v>10992</v>
      </c>
      <c r="BC375" s="514" t="s">
        <v>503</v>
      </c>
      <c r="BD375" s="514" t="s">
        <v>236</v>
      </c>
      <c r="BE375" s="514" t="s">
        <v>240</v>
      </c>
      <c r="BF375" s="514">
        <v>41.428260000000002</v>
      </c>
      <c r="BG375" s="514">
        <v>-74.161779999999993</v>
      </c>
    </row>
    <row r="376" spans="54:59">
      <c r="BB376" s="514">
        <v>10993</v>
      </c>
      <c r="BC376" s="514" t="s">
        <v>504</v>
      </c>
      <c r="BD376" s="514" t="s">
        <v>236</v>
      </c>
      <c r="BE376" s="514" t="s">
        <v>240</v>
      </c>
      <c r="BF376" s="514">
        <v>41.207590000000003</v>
      </c>
      <c r="BG376" s="514">
        <v>-73.977720000000005</v>
      </c>
    </row>
    <row r="377" spans="54:59">
      <c r="BB377" s="514">
        <v>10994</v>
      </c>
      <c r="BC377" s="514" t="s">
        <v>505</v>
      </c>
      <c r="BD377" s="514" t="s">
        <v>236</v>
      </c>
      <c r="BE377" s="514" t="s">
        <v>236</v>
      </c>
      <c r="BF377" s="514">
        <v>41.097520000000003</v>
      </c>
      <c r="BG377" s="514">
        <v>-73.96996</v>
      </c>
    </row>
    <row r="378" spans="54:59">
      <c r="BB378" s="514">
        <v>10996</v>
      </c>
      <c r="BC378" s="514" t="s">
        <v>506</v>
      </c>
      <c r="BD378" s="514" t="s">
        <v>236</v>
      </c>
      <c r="BE378" s="514" t="s">
        <v>240</v>
      </c>
      <c r="BF378" s="514">
        <v>41.376100000000001</v>
      </c>
      <c r="BG378" s="514">
        <v>-73.978800000000007</v>
      </c>
    </row>
    <row r="379" spans="54:59">
      <c r="BB379" s="514">
        <v>10997</v>
      </c>
      <c r="BC379" s="514" t="s">
        <v>506</v>
      </c>
      <c r="BD379" s="514" t="s">
        <v>236</v>
      </c>
      <c r="BE379" s="514" t="s">
        <v>240</v>
      </c>
      <c r="BF379" s="514">
        <v>41.387819999999998</v>
      </c>
      <c r="BG379" s="514">
        <v>-74.354690000000005</v>
      </c>
    </row>
    <row r="380" spans="54:59">
      <c r="BB380" s="514">
        <v>10998</v>
      </c>
      <c r="BC380" s="514" t="s">
        <v>507</v>
      </c>
      <c r="BD380" s="514" t="s">
        <v>236</v>
      </c>
      <c r="BE380" s="514" t="s">
        <v>240</v>
      </c>
      <c r="BF380" s="514">
        <v>41.334029999999998</v>
      </c>
      <c r="BG380" s="514">
        <v>-74.545929999999998</v>
      </c>
    </row>
    <row r="381" spans="54:59">
      <c r="BB381" s="514">
        <v>11001</v>
      </c>
      <c r="BC381" s="514" t="s">
        <v>508</v>
      </c>
      <c r="BD381" s="514" t="s">
        <v>236</v>
      </c>
      <c r="BE381" s="514" t="s">
        <v>236</v>
      </c>
      <c r="BF381" s="514">
        <v>40.723199999999999</v>
      </c>
      <c r="BG381" s="514">
        <v>-73.704750000000004</v>
      </c>
    </row>
    <row r="382" spans="54:59">
      <c r="BB382" s="514">
        <v>11002</v>
      </c>
      <c r="BC382" s="514" t="s">
        <v>508</v>
      </c>
      <c r="BD382" s="514" t="s">
        <v>236</v>
      </c>
      <c r="BE382" s="514" t="s">
        <v>236</v>
      </c>
      <c r="BF382" s="514">
        <v>40.754750000000001</v>
      </c>
      <c r="BG382" s="514">
        <v>-73.601770000000002</v>
      </c>
    </row>
    <row r="383" spans="54:59">
      <c r="BB383" s="514">
        <v>11003</v>
      </c>
      <c r="BC383" s="514" t="s">
        <v>509</v>
      </c>
      <c r="BD383" s="514" t="s">
        <v>236</v>
      </c>
      <c r="BE383" s="514" t="s">
        <v>236</v>
      </c>
      <c r="BF383" s="514">
        <v>40.700519999999997</v>
      </c>
      <c r="BG383" s="514">
        <v>-73.70223</v>
      </c>
    </row>
    <row r="384" spans="54:59">
      <c r="BB384" s="514">
        <v>11004</v>
      </c>
      <c r="BC384" s="514" t="s">
        <v>510</v>
      </c>
      <c r="BD384" s="514" t="s">
        <v>236</v>
      </c>
      <c r="BE384" s="514" t="s">
        <v>236</v>
      </c>
      <c r="BF384" s="514">
        <v>40.742939999999997</v>
      </c>
      <c r="BG384" s="514">
        <v>-73.709559999999996</v>
      </c>
    </row>
    <row r="385" spans="54:59">
      <c r="BB385" s="514">
        <v>11005</v>
      </c>
      <c r="BC385" s="514" t="s">
        <v>508</v>
      </c>
      <c r="BD385" s="514" t="s">
        <v>236</v>
      </c>
      <c r="BE385" s="514" t="s">
        <v>236</v>
      </c>
      <c r="BF385" s="514">
        <v>40.756979999999999</v>
      </c>
      <c r="BG385" s="514">
        <v>-73.714799999999997</v>
      </c>
    </row>
    <row r="386" spans="54:59">
      <c r="BB386" s="514">
        <v>11010</v>
      </c>
      <c r="BC386" s="514" t="s">
        <v>511</v>
      </c>
      <c r="BD386" s="514" t="s">
        <v>236</v>
      </c>
      <c r="BE386" s="514" t="s">
        <v>236</v>
      </c>
      <c r="BF386" s="514">
        <v>40.701700000000002</v>
      </c>
      <c r="BG386" s="514">
        <v>-73.675619999999995</v>
      </c>
    </row>
    <row r="387" spans="54:59">
      <c r="BB387" s="514">
        <v>11020</v>
      </c>
      <c r="BC387" s="514" t="s">
        <v>512</v>
      </c>
      <c r="BD387" s="514" t="s">
        <v>236</v>
      </c>
      <c r="BE387" s="514" t="s">
        <v>236</v>
      </c>
      <c r="BF387" s="514">
        <v>40.771079999999998</v>
      </c>
      <c r="BG387" s="514">
        <v>-73.718190000000007</v>
      </c>
    </row>
    <row r="388" spans="54:59">
      <c r="BB388" s="514">
        <v>11021</v>
      </c>
      <c r="BC388" s="514" t="s">
        <v>512</v>
      </c>
      <c r="BD388" s="514" t="s">
        <v>236</v>
      </c>
      <c r="BE388" s="514" t="s">
        <v>236</v>
      </c>
      <c r="BF388" s="514">
        <v>40.787059999999997</v>
      </c>
      <c r="BG388" s="514">
        <v>-73.725769999999997</v>
      </c>
    </row>
    <row r="389" spans="54:59">
      <c r="BB389" s="514">
        <v>11022</v>
      </c>
      <c r="BC389" s="514" t="s">
        <v>512</v>
      </c>
      <c r="BD389" s="514" t="s">
        <v>236</v>
      </c>
      <c r="BE389" s="514" t="s">
        <v>236</v>
      </c>
      <c r="BF389" s="514">
        <v>40.754750000000001</v>
      </c>
      <c r="BG389" s="514">
        <v>-73.601770000000002</v>
      </c>
    </row>
    <row r="390" spans="54:59">
      <c r="BB390" s="514">
        <v>11023</v>
      </c>
      <c r="BC390" s="514" t="s">
        <v>512</v>
      </c>
      <c r="BD390" s="514" t="s">
        <v>236</v>
      </c>
      <c r="BE390" s="514" t="s">
        <v>236</v>
      </c>
      <c r="BF390" s="514">
        <v>40.798830000000002</v>
      </c>
      <c r="BG390" s="514">
        <v>-73.733519999999999</v>
      </c>
    </row>
    <row r="391" spans="54:59">
      <c r="BB391" s="514">
        <v>11024</v>
      </c>
      <c r="BC391" s="514" t="s">
        <v>512</v>
      </c>
      <c r="BD391" s="514" t="s">
        <v>236</v>
      </c>
      <c r="BE391" s="514" t="s">
        <v>236</v>
      </c>
      <c r="BF391" s="514">
        <v>40.81288</v>
      </c>
      <c r="BG391" s="514">
        <v>-73.740939999999995</v>
      </c>
    </row>
    <row r="392" spans="54:59">
      <c r="BB392" s="514">
        <v>11025</v>
      </c>
      <c r="BC392" s="514" t="s">
        <v>512</v>
      </c>
      <c r="BD392" s="514" t="s">
        <v>236</v>
      </c>
      <c r="BE392" s="514" t="s">
        <v>236</v>
      </c>
      <c r="BF392" s="514">
        <v>40.754750000000001</v>
      </c>
      <c r="BG392" s="514">
        <v>-73.601770000000002</v>
      </c>
    </row>
    <row r="393" spans="54:59">
      <c r="BB393" s="514">
        <v>11026</v>
      </c>
      <c r="BC393" s="514" t="s">
        <v>512</v>
      </c>
      <c r="BD393" s="514" t="s">
        <v>236</v>
      </c>
      <c r="BE393" s="514" t="s">
        <v>236</v>
      </c>
      <c r="BF393" s="514">
        <v>40.754750000000001</v>
      </c>
      <c r="BG393" s="514">
        <v>-73.601770000000002</v>
      </c>
    </row>
    <row r="394" spans="54:59">
      <c r="BB394" s="514">
        <v>11027</v>
      </c>
      <c r="BC394" s="514" t="s">
        <v>512</v>
      </c>
      <c r="BD394" s="514" t="s">
        <v>236</v>
      </c>
      <c r="BE394" s="514" t="s">
        <v>236</v>
      </c>
      <c r="BF394" s="514">
        <v>40.754750000000001</v>
      </c>
      <c r="BG394" s="514">
        <v>-73.601770000000002</v>
      </c>
    </row>
    <row r="395" spans="54:59">
      <c r="BB395" s="514">
        <v>11030</v>
      </c>
      <c r="BC395" s="514" t="s">
        <v>513</v>
      </c>
      <c r="BD395" s="514" t="s">
        <v>236</v>
      </c>
      <c r="BE395" s="514" t="s">
        <v>236</v>
      </c>
      <c r="BF395" s="514">
        <v>40.796750000000003</v>
      </c>
      <c r="BG395" s="514">
        <v>-73.689350000000005</v>
      </c>
    </row>
    <row r="396" spans="54:59">
      <c r="BB396" s="514">
        <v>11040</v>
      </c>
      <c r="BC396" s="514" t="s">
        <v>514</v>
      </c>
      <c r="BD396" s="514" t="s">
        <v>236</v>
      </c>
      <c r="BE396" s="514" t="s">
        <v>236</v>
      </c>
      <c r="BF396" s="514">
        <v>40.742899999999999</v>
      </c>
      <c r="BG396" s="514">
        <v>-73.67895</v>
      </c>
    </row>
    <row r="397" spans="54:59">
      <c r="BB397" s="514">
        <v>11041</v>
      </c>
      <c r="BC397" s="514" t="s">
        <v>514</v>
      </c>
      <c r="BD397" s="514" t="s">
        <v>236</v>
      </c>
      <c r="BE397" s="514" t="s">
        <v>236</v>
      </c>
      <c r="BF397" s="514">
        <v>40.754750000000001</v>
      </c>
      <c r="BG397" s="514">
        <v>-73.601770000000002</v>
      </c>
    </row>
    <row r="398" spans="54:59">
      <c r="BB398" s="514">
        <v>11042</v>
      </c>
      <c r="BC398" s="514" t="s">
        <v>514</v>
      </c>
      <c r="BD398" s="514" t="s">
        <v>236</v>
      </c>
      <c r="BE398" s="514" t="s">
        <v>236</v>
      </c>
      <c r="BF398" s="514">
        <v>40.760120000000001</v>
      </c>
      <c r="BG398" s="514">
        <v>-73.693790000000007</v>
      </c>
    </row>
    <row r="399" spans="54:59">
      <c r="BB399" s="514">
        <v>11043</v>
      </c>
      <c r="BC399" s="514" t="s">
        <v>514</v>
      </c>
      <c r="BD399" s="514" t="s">
        <v>236</v>
      </c>
      <c r="BE399" s="514" t="s">
        <v>236</v>
      </c>
      <c r="BF399" s="514">
        <v>40.754750000000001</v>
      </c>
      <c r="BG399" s="514">
        <v>-73.601770000000002</v>
      </c>
    </row>
    <row r="400" spans="54:59">
      <c r="BB400" s="514">
        <v>11044</v>
      </c>
      <c r="BC400" s="514" t="s">
        <v>514</v>
      </c>
      <c r="BD400" s="514" t="s">
        <v>236</v>
      </c>
      <c r="BE400" s="514" t="s">
        <v>236</v>
      </c>
      <c r="BF400" s="514">
        <v>40.754750000000001</v>
      </c>
      <c r="BG400" s="514">
        <v>-73.601770000000002</v>
      </c>
    </row>
    <row r="401" spans="54:59">
      <c r="BB401" s="514">
        <v>11050</v>
      </c>
      <c r="BC401" s="514" t="s">
        <v>515</v>
      </c>
      <c r="BD401" s="514" t="s">
        <v>236</v>
      </c>
      <c r="BE401" s="514" t="s">
        <v>236</v>
      </c>
      <c r="BF401" s="514">
        <v>40.833240000000004</v>
      </c>
      <c r="BG401" s="514">
        <v>-73.693089999999998</v>
      </c>
    </row>
    <row r="402" spans="54:59">
      <c r="BB402" s="514">
        <v>11051</v>
      </c>
      <c r="BC402" s="514" t="s">
        <v>515</v>
      </c>
      <c r="BD402" s="514" t="s">
        <v>236</v>
      </c>
      <c r="BE402" s="514" t="s">
        <v>236</v>
      </c>
      <c r="BF402" s="514">
        <v>40.754750000000001</v>
      </c>
      <c r="BG402" s="514">
        <v>-73.601770000000002</v>
      </c>
    </row>
    <row r="403" spans="54:59">
      <c r="BB403" s="514">
        <v>11052</v>
      </c>
      <c r="BC403" s="514" t="s">
        <v>515</v>
      </c>
      <c r="BD403" s="514" t="s">
        <v>236</v>
      </c>
      <c r="BE403" s="514" t="s">
        <v>236</v>
      </c>
      <c r="BF403" s="514">
        <v>40.754750000000001</v>
      </c>
      <c r="BG403" s="514">
        <v>-73.601770000000002</v>
      </c>
    </row>
    <row r="404" spans="54:59">
      <c r="BB404" s="514">
        <v>11053</v>
      </c>
      <c r="BC404" s="514" t="s">
        <v>515</v>
      </c>
      <c r="BD404" s="514" t="s">
        <v>236</v>
      </c>
      <c r="BE404" s="514" t="s">
        <v>236</v>
      </c>
      <c r="BF404" s="514">
        <v>40.754750000000001</v>
      </c>
      <c r="BG404" s="514">
        <v>-73.601770000000002</v>
      </c>
    </row>
    <row r="405" spans="54:59">
      <c r="BB405" s="514">
        <v>11054</v>
      </c>
      <c r="BC405" s="514" t="s">
        <v>515</v>
      </c>
      <c r="BD405" s="514" t="s">
        <v>236</v>
      </c>
      <c r="BE405" s="514" t="s">
        <v>236</v>
      </c>
      <c r="BF405" s="514">
        <v>40.754750000000001</v>
      </c>
      <c r="BG405" s="514">
        <v>-73.601770000000002</v>
      </c>
    </row>
    <row r="406" spans="54:59">
      <c r="BB406" s="514">
        <v>11055</v>
      </c>
      <c r="BC406" s="514" t="s">
        <v>515</v>
      </c>
      <c r="BD406" s="514" t="s">
        <v>236</v>
      </c>
      <c r="BE406" s="514" t="s">
        <v>236</v>
      </c>
      <c r="BF406" s="514">
        <v>40.754750000000001</v>
      </c>
      <c r="BG406" s="514">
        <v>-73.601770000000002</v>
      </c>
    </row>
    <row r="407" spans="54:59">
      <c r="BB407" s="514">
        <v>11096</v>
      </c>
      <c r="BC407" s="514" t="s">
        <v>516</v>
      </c>
      <c r="BD407" s="514" t="s">
        <v>236</v>
      </c>
      <c r="BE407" s="514" t="s">
        <v>236</v>
      </c>
      <c r="BF407" s="514">
        <v>40.618200000000002</v>
      </c>
      <c r="BG407" s="514">
        <v>-73.747619999999998</v>
      </c>
    </row>
    <row r="408" spans="54:59">
      <c r="BB408" s="514">
        <v>11099</v>
      </c>
      <c r="BC408" s="514" t="s">
        <v>514</v>
      </c>
      <c r="BD408" s="514" t="s">
        <v>236</v>
      </c>
      <c r="BE408" s="514" t="s">
        <v>236</v>
      </c>
      <c r="BF408" s="514">
        <v>40.754750000000001</v>
      </c>
      <c r="BG408" s="514">
        <v>-73.601770000000002</v>
      </c>
    </row>
    <row r="409" spans="54:59">
      <c r="BB409" s="514">
        <v>11101</v>
      </c>
      <c r="BC409" s="514" t="s">
        <v>517</v>
      </c>
      <c r="BD409" s="514" t="s">
        <v>236</v>
      </c>
      <c r="BE409" s="514" t="s">
        <v>236</v>
      </c>
      <c r="BF409" s="514">
        <v>40.745339999999999</v>
      </c>
      <c r="BG409" s="514">
        <v>-73.939070000000001</v>
      </c>
    </row>
    <row r="410" spans="54:59">
      <c r="BB410" s="514">
        <v>11102</v>
      </c>
      <c r="BC410" s="514" t="s">
        <v>518</v>
      </c>
      <c r="BD410" s="514" t="s">
        <v>236</v>
      </c>
      <c r="BE410" s="514" t="s">
        <v>236</v>
      </c>
      <c r="BF410" s="514">
        <v>40.771279999999997</v>
      </c>
      <c r="BG410" s="514">
        <v>-73.924620000000004</v>
      </c>
    </row>
    <row r="411" spans="54:59">
      <c r="BB411" s="514">
        <v>11103</v>
      </c>
      <c r="BC411" s="514" t="s">
        <v>518</v>
      </c>
      <c r="BD411" s="514" t="s">
        <v>236</v>
      </c>
      <c r="BE411" s="514" t="s">
        <v>236</v>
      </c>
      <c r="BF411" s="514">
        <v>40.76296</v>
      </c>
      <c r="BG411" s="514">
        <v>-73.910910000000001</v>
      </c>
    </row>
    <row r="412" spans="54:59">
      <c r="BB412" s="514">
        <v>11104</v>
      </c>
      <c r="BC412" s="514" t="s">
        <v>519</v>
      </c>
      <c r="BD412" s="514" t="s">
        <v>236</v>
      </c>
      <c r="BE412" s="514" t="s">
        <v>236</v>
      </c>
      <c r="BF412" s="514">
        <v>40.743789999999997</v>
      </c>
      <c r="BG412" s="514">
        <v>-73.919489999999996</v>
      </c>
    </row>
    <row r="413" spans="54:59">
      <c r="BB413" s="514">
        <v>11105</v>
      </c>
      <c r="BC413" s="514" t="s">
        <v>518</v>
      </c>
      <c r="BD413" s="514" t="s">
        <v>236</v>
      </c>
      <c r="BE413" s="514" t="s">
        <v>236</v>
      </c>
      <c r="BF413" s="514">
        <v>40.774679999999996</v>
      </c>
      <c r="BG413" s="514">
        <v>-73.908159999999995</v>
      </c>
    </row>
    <row r="414" spans="54:59">
      <c r="BB414" s="514">
        <v>11106</v>
      </c>
      <c r="BC414" s="514" t="s">
        <v>518</v>
      </c>
      <c r="BD414" s="514" t="s">
        <v>236</v>
      </c>
      <c r="BE414" s="514" t="s">
        <v>236</v>
      </c>
      <c r="BF414" s="514">
        <v>40.762009999999997</v>
      </c>
      <c r="BG414" s="514">
        <v>-73.931470000000004</v>
      </c>
    </row>
    <row r="415" spans="54:59">
      <c r="BB415" s="514">
        <v>11109</v>
      </c>
      <c r="BC415" s="514" t="s">
        <v>517</v>
      </c>
      <c r="BD415" s="514" t="s">
        <v>236</v>
      </c>
      <c r="BE415" s="514" t="s">
        <v>236</v>
      </c>
      <c r="BF415" s="514">
        <v>40.65137</v>
      </c>
      <c r="BG415" s="514">
        <v>-73.870769999999993</v>
      </c>
    </row>
    <row r="416" spans="54:59">
      <c r="BB416" s="514">
        <v>11120</v>
      </c>
      <c r="BC416" s="514" t="s">
        <v>517</v>
      </c>
      <c r="BD416" s="514" t="s">
        <v>236</v>
      </c>
      <c r="BE416" s="514" t="s">
        <v>236</v>
      </c>
      <c r="BF416" s="514">
        <v>40.65137</v>
      </c>
      <c r="BG416" s="514">
        <v>-73.870769999999993</v>
      </c>
    </row>
    <row r="417" spans="54:59">
      <c r="BB417" s="514">
        <v>11201</v>
      </c>
      <c r="BC417" s="514" t="s">
        <v>520</v>
      </c>
      <c r="BD417" s="514" t="s">
        <v>236</v>
      </c>
      <c r="BE417" s="514" t="s">
        <v>236</v>
      </c>
      <c r="BF417" s="514">
        <v>40.695279999999997</v>
      </c>
      <c r="BG417" s="514">
        <v>-73.989069999999998</v>
      </c>
    </row>
    <row r="418" spans="54:59">
      <c r="BB418" s="514">
        <v>11202</v>
      </c>
      <c r="BC418" s="514" t="s">
        <v>520</v>
      </c>
      <c r="BD418" s="514" t="s">
        <v>236</v>
      </c>
      <c r="BE418" s="514" t="s">
        <v>236</v>
      </c>
      <c r="BF418" s="514">
        <v>40.645090000000003</v>
      </c>
      <c r="BG418" s="514">
        <v>-73.945030000000003</v>
      </c>
    </row>
    <row r="419" spans="54:59">
      <c r="BB419" s="514">
        <v>11203</v>
      </c>
      <c r="BC419" s="514" t="s">
        <v>520</v>
      </c>
      <c r="BD419" s="514" t="s">
        <v>236</v>
      </c>
      <c r="BE419" s="514" t="s">
        <v>236</v>
      </c>
      <c r="BF419" s="514">
        <v>40.649050000000003</v>
      </c>
      <c r="BG419" s="514">
        <v>-73.933040000000005</v>
      </c>
    </row>
    <row r="420" spans="54:59">
      <c r="BB420" s="514">
        <v>11204</v>
      </c>
      <c r="BC420" s="514" t="s">
        <v>520</v>
      </c>
      <c r="BD420" s="514" t="s">
        <v>236</v>
      </c>
      <c r="BE420" s="514" t="s">
        <v>236</v>
      </c>
      <c r="BF420" s="514">
        <v>40.618940000000002</v>
      </c>
      <c r="BG420" s="514">
        <v>-73.984729999999999</v>
      </c>
    </row>
    <row r="421" spans="54:59">
      <c r="BB421" s="514">
        <v>11205</v>
      </c>
      <c r="BC421" s="514" t="s">
        <v>520</v>
      </c>
      <c r="BD421" s="514" t="s">
        <v>236</v>
      </c>
      <c r="BE421" s="514" t="s">
        <v>236</v>
      </c>
      <c r="BF421" s="514">
        <v>40.694209999999998</v>
      </c>
      <c r="BG421" s="514">
        <v>-73.965289999999996</v>
      </c>
    </row>
    <row r="422" spans="54:59">
      <c r="BB422" s="514">
        <v>11206</v>
      </c>
      <c r="BC422" s="514" t="s">
        <v>520</v>
      </c>
      <c r="BD422" s="514" t="s">
        <v>236</v>
      </c>
      <c r="BE422" s="514" t="s">
        <v>236</v>
      </c>
      <c r="BF422" s="514">
        <v>40.70234</v>
      </c>
      <c r="BG422" s="514">
        <v>-73.942880000000002</v>
      </c>
    </row>
    <row r="423" spans="54:59">
      <c r="BB423" s="514">
        <v>11207</v>
      </c>
      <c r="BC423" s="514" t="s">
        <v>520</v>
      </c>
      <c r="BD423" s="514" t="s">
        <v>236</v>
      </c>
      <c r="BE423" s="514" t="s">
        <v>236</v>
      </c>
      <c r="BF423" s="514">
        <v>40.670870000000001</v>
      </c>
      <c r="BG423" s="514">
        <v>-73.894239999999996</v>
      </c>
    </row>
    <row r="424" spans="54:59">
      <c r="BB424" s="514">
        <v>11208</v>
      </c>
      <c r="BC424" s="514" t="s">
        <v>520</v>
      </c>
      <c r="BD424" s="514" t="s">
        <v>236</v>
      </c>
      <c r="BE424" s="514" t="s">
        <v>236</v>
      </c>
      <c r="BF424" s="514">
        <v>40.67266</v>
      </c>
      <c r="BG424" s="514">
        <v>-73.872479999999996</v>
      </c>
    </row>
    <row r="425" spans="54:59">
      <c r="BB425" s="514">
        <v>11209</v>
      </c>
      <c r="BC425" s="514" t="s">
        <v>520</v>
      </c>
      <c r="BD425" s="514" t="s">
        <v>236</v>
      </c>
      <c r="BE425" s="514" t="s">
        <v>236</v>
      </c>
      <c r="BF425" s="514">
        <v>40.623269999999998</v>
      </c>
      <c r="BG425" s="514">
        <v>-74.029499999999999</v>
      </c>
    </row>
    <row r="426" spans="54:59">
      <c r="BB426" s="514">
        <v>11210</v>
      </c>
      <c r="BC426" s="514" t="s">
        <v>520</v>
      </c>
      <c r="BD426" s="514" t="s">
        <v>236</v>
      </c>
      <c r="BE426" s="514" t="s">
        <v>236</v>
      </c>
      <c r="BF426" s="514">
        <v>40.627940000000002</v>
      </c>
      <c r="BG426" s="514">
        <v>-73.945520000000002</v>
      </c>
    </row>
    <row r="427" spans="54:59">
      <c r="BB427" s="514">
        <v>11211</v>
      </c>
      <c r="BC427" s="514" t="s">
        <v>520</v>
      </c>
      <c r="BD427" s="514" t="s">
        <v>236</v>
      </c>
      <c r="BE427" s="514" t="s">
        <v>236</v>
      </c>
      <c r="BF427" s="514">
        <v>40.712090000000003</v>
      </c>
      <c r="BG427" s="514">
        <v>-73.954269999999994</v>
      </c>
    </row>
    <row r="428" spans="54:59">
      <c r="BB428" s="514">
        <v>11212</v>
      </c>
      <c r="BC428" s="514" t="s">
        <v>520</v>
      </c>
      <c r="BD428" s="514" t="s">
        <v>236</v>
      </c>
      <c r="BE428" s="514" t="s">
        <v>236</v>
      </c>
      <c r="BF428" s="514">
        <v>40.662190000000002</v>
      </c>
      <c r="BG428" s="514">
        <v>-73.91328</v>
      </c>
    </row>
    <row r="429" spans="54:59">
      <c r="BB429" s="514">
        <v>11213</v>
      </c>
      <c r="BC429" s="514" t="s">
        <v>520</v>
      </c>
      <c r="BD429" s="514" t="s">
        <v>236</v>
      </c>
      <c r="BE429" s="514" t="s">
        <v>236</v>
      </c>
      <c r="BF429" s="514">
        <v>40.670929999999998</v>
      </c>
      <c r="BG429" s="514">
        <v>-73.93459</v>
      </c>
    </row>
    <row r="430" spans="54:59">
      <c r="BB430" s="514">
        <v>11214</v>
      </c>
      <c r="BC430" s="514" t="s">
        <v>520</v>
      </c>
      <c r="BD430" s="514" t="s">
        <v>236</v>
      </c>
      <c r="BE430" s="514" t="s">
        <v>236</v>
      </c>
      <c r="BF430" s="514">
        <v>40.598990000000001</v>
      </c>
      <c r="BG430" s="514">
        <v>-73.996110000000002</v>
      </c>
    </row>
    <row r="431" spans="54:59">
      <c r="BB431" s="514">
        <v>11215</v>
      </c>
      <c r="BC431" s="514" t="s">
        <v>520</v>
      </c>
      <c r="BD431" s="514" t="s">
        <v>236</v>
      </c>
      <c r="BE431" s="514" t="s">
        <v>236</v>
      </c>
      <c r="BF431" s="514">
        <v>40.667499999999997</v>
      </c>
      <c r="BG431" s="514">
        <v>-73.985600000000005</v>
      </c>
    </row>
    <row r="432" spans="54:59">
      <c r="BB432" s="514">
        <v>11216</v>
      </c>
      <c r="BC432" s="514" t="s">
        <v>520</v>
      </c>
      <c r="BD432" s="514" t="s">
        <v>236</v>
      </c>
      <c r="BE432" s="514" t="s">
        <v>236</v>
      </c>
      <c r="BF432" s="514">
        <v>40.680390000000003</v>
      </c>
      <c r="BG432" s="514">
        <v>-73.948239999999998</v>
      </c>
    </row>
    <row r="433" spans="54:59">
      <c r="BB433" s="514">
        <v>11217</v>
      </c>
      <c r="BC433" s="514" t="s">
        <v>520</v>
      </c>
      <c r="BD433" s="514" t="s">
        <v>236</v>
      </c>
      <c r="BE433" s="514" t="s">
        <v>236</v>
      </c>
      <c r="BF433" s="514">
        <v>40.682090000000002</v>
      </c>
      <c r="BG433" s="514">
        <v>-73.977829999999997</v>
      </c>
    </row>
    <row r="434" spans="54:59">
      <c r="BB434" s="514">
        <v>11218</v>
      </c>
      <c r="BC434" s="514" t="s">
        <v>520</v>
      </c>
      <c r="BD434" s="514" t="s">
        <v>236</v>
      </c>
      <c r="BE434" s="514" t="s">
        <v>236</v>
      </c>
      <c r="BF434" s="514">
        <v>40.644550000000002</v>
      </c>
      <c r="BG434" s="514">
        <v>-73.975949999999997</v>
      </c>
    </row>
    <row r="435" spans="54:59">
      <c r="BB435" s="514">
        <v>11219</v>
      </c>
      <c r="BC435" s="514" t="s">
        <v>520</v>
      </c>
      <c r="BD435" s="514" t="s">
        <v>236</v>
      </c>
      <c r="BE435" s="514" t="s">
        <v>236</v>
      </c>
      <c r="BF435" s="514">
        <v>40.632440000000003</v>
      </c>
      <c r="BG435" s="514">
        <v>-73.996290000000002</v>
      </c>
    </row>
    <row r="436" spans="54:59">
      <c r="BB436" s="514">
        <v>11220</v>
      </c>
      <c r="BC436" s="514" t="s">
        <v>520</v>
      </c>
      <c r="BD436" s="514" t="s">
        <v>236</v>
      </c>
      <c r="BE436" s="514" t="s">
        <v>236</v>
      </c>
      <c r="BF436" s="514">
        <v>40.64143</v>
      </c>
      <c r="BG436" s="514">
        <v>-74.015739999999994</v>
      </c>
    </row>
    <row r="437" spans="54:59">
      <c r="BB437" s="514">
        <v>11221</v>
      </c>
      <c r="BC437" s="514" t="s">
        <v>520</v>
      </c>
      <c r="BD437" s="514" t="s">
        <v>236</v>
      </c>
      <c r="BE437" s="514" t="s">
        <v>236</v>
      </c>
      <c r="BF437" s="514">
        <v>40.691229999999997</v>
      </c>
      <c r="BG437" s="514">
        <v>-73.926370000000006</v>
      </c>
    </row>
    <row r="438" spans="54:59">
      <c r="BB438" s="514">
        <v>11222</v>
      </c>
      <c r="BC438" s="514" t="s">
        <v>520</v>
      </c>
      <c r="BD438" s="514" t="s">
        <v>236</v>
      </c>
      <c r="BE438" s="514" t="s">
        <v>236</v>
      </c>
      <c r="BF438" s="514">
        <v>40.726300000000002</v>
      </c>
      <c r="BG438" s="514">
        <v>-73.945589999999996</v>
      </c>
    </row>
    <row r="439" spans="54:59">
      <c r="BB439" s="514">
        <v>11223</v>
      </c>
      <c r="BC439" s="514" t="s">
        <v>520</v>
      </c>
      <c r="BD439" s="514" t="s">
        <v>236</v>
      </c>
      <c r="BE439" s="514" t="s">
        <v>236</v>
      </c>
      <c r="BF439" s="514">
        <v>40.598140000000001</v>
      </c>
      <c r="BG439" s="514">
        <v>-73.972290000000001</v>
      </c>
    </row>
    <row r="440" spans="54:59">
      <c r="BB440" s="514">
        <v>11224</v>
      </c>
      <c r="BC440" s="514" t="s">
        <v>520</v>
      </c>
      <c r="BD440" s="514" t="s">
        <v>236</v>
      </c>
      <c r="BE440" s="514" t="s">
        <v>236</v>
      </c>
      <c r="BF440" s="514">
        <v>40.57658</v>
      </c>
      <c r="BG440" s="514">
        <v>-73.991720000000001</v>
      </c>
    </row>
    <row r="441" spans="54:59">
      <c r="BB441" s="514">
        <v>11225</v>
      </c>
      <c r="BC441" s="514" t="s">
        <v>520</v>
      </c>
      <c r="BD441" s="514" t="s">
        <v>236</v>
      </c>
      <c r="BE441" s="514" t="s">
        <v>236</v>
      </c>
      <c r="BF441" s="514">
        <v>40.662889999999997</v>
      </c>
      <c r="BG441" s="514">
        <v>-73.955089999999998</v>
      </c>
    </row>
    <row r="442" spans="54:59">
      <c r="BB442" s="514">
        <v>11226</v>
      </c>
      <c r="BC442" s="514" t="s">
        <v>520</v>
      </c>
      <c r="BD442" s="514" t="s">
        <v>236</v>
      </c>
      <c r="BE442" s="514" t="s">
        <v>236</v>
      </c>
      <c r="BF442" s="514">
        <v>40.645249999999997</v>
      </c>
      <c r="BG442" s="514">
        <v>-73.955529999999996</v>
      </c>
    </row>
    <row r="443" spans="54:59">
      <c r="BB443" s="514">
        <v>11228</v>
      </c>
      <c r="BC443" s="514" t="s">
        <v>520</v>
      </c>
      <c r="BD443" s="514" t="s">
        <v>236</v>
      </c>
      <c r="BE443" s="514" t="s">
        <v>236</v>
      </c>
      <c r="BF443" s="514">
        <v>40.617559999999997</v>
      </c>
      <c r="BG443" s="514">
        <v>-74.011679999999998</v>
      </c>
    </row>
    <row r="444" spans="54:59">
      <c r="BB444" s="514">
        <v>11229</v>
      </c>
      <c r="BC444" s="514" t="s">
        <v>520</v>
      </c>
      <c r="BD444" s="514" t="s">
        <v>236</v>
      </c>
      <c r="BE444" s="514" t="s">
        <v>236</v>
      </c>
      <c r="BF444" s="514">
        <v>40.599249999999998</v>
      </c>
      <c r="BG444" s="514">
        <v>-73.941180000000003</v>
      </c>
    </row>
    <row r="445" spans="54:59">
      <c r="BB445" s="514">
        <v>11230</v>
      </c>
      <c r="BC445" s="514" t="s">
        <v>520</v>
      </c>
      <c r="BD445" s="514" t="s">
        <v>236</v>
      </c>
      <c r="BE445" s="514" t="s">
        <v>236</v>
      </c>
      <c r="BF445" s="514">
        <v>40.622990000000001</v>
      </c>
      <c r="BG445" s="514">
        <v>-73.964269999999999</v>
      </c>
    </row>
    <row r="446" spans="54:59">
      <c r="BB446" s="514">
        <v>11231</v>
      </c>
      <c r="BC446" s="514" t="s">
        <v>520</v>
      </c>
      <c r="BD446" s="514" t="s">
        <v>236</v>
      </c>
      <c r="BE446" s="514" t="s">
        <v>236</v>
      </c>
      <c r="BF446" s="514">
        <v>40.678800000000003</v>
      </c>
      <c r="BG446" s="514">
        <v>-74.002539999999996</v>
      </c>
    </row>
    <row r="447" spans="54:59">
      <c r="BB447" s="514">
        <v>11232</v>
      </c>
      <c r="BC447" s="514" t="s">
        <v>520</v>
      </c>
      <c r="BD447" s="514" t="s">
        <v>236</v>
      </c>
      <c r="BE447" s="514" t="s">
        <v>236</v>
      </c>
      <c r="BF447" s="514">
        <v>40.655479999999997</v>
      </c>
      <c r="BG447" s="514">
        <v>-74.004239999999996</v>
      </c>
    </row>
    <row r="448" spans="54:59">
      <c r="BB448" s="514">
        <v>11233</v>
      </c>
      <c r="BC448" s="514" t="s">
        <v>520</v>
      </c>
      <c r="BD448" s="514" t="s">
        <v>236</v>
      </c>
      <c r="BE448" s="514" t="s">
        <v>236</v>
      </c>
      <c r="BF448" s="514">
        <v>40.676929999999999</v>
      </c>
      <c r="BG448" s="514">
        <v>-73.918580000000006</v>
      </c>
    </row>
    <row r="449" spans="54:59">
      <c r="BB449" s="514">
        <v>11234</v>
      </c>
      <c r="BC449" s="514" t="s">
        <v>520</v>
      </c>
      <c r="BD449" s="514" t="s">
        <v>236</v>
      </c>
      <c r="BE449" s="514" t="s">
        <v>236</v>
      </c>
      <c r="BF449" s="514">
        <v>40.618560000000002</v>
      </c>
      <c r="BG449" s="514">
        <v>-73.921599999999998</v>
      </c>
    </row>
    <row r="450" spans="54:59">
      <c r="BB450" s="514">
        <v>11235</v>
      </c>
      <c r="BC450" s="514" t="s">
        <v>520</v>
      </c>
      <c r="BD450" s="514" t="s">
        <v>236</v>
      </c>
      <c r="BE450" s="514" t="s">
        <v>236</v>
      </c>
      <c r="BF450" s="514">
        <v>40.583799999999997</v>
      </c>
      <c r="BG450" s="514">
        <v>-73.950190000000006</v>
      </c>
    </row>
    <row r="451" spans="54:59">
      <c r="BB451" s="514">
        <v>11236</v>
      </c>
      <c r="BC451" s="514" t="s">
        <v>520</v>
      </c>
      <c r="BD451" s="514" t="s">
        <v>236</v>
      </c>
      <c r="BE451" s="514" t="s">
        <v>236</v>
      </c>
      <c r="BF451" s="514">
        <v>40.640520000000002</v>
      </c>
      <c r="BG451" s="514">
        <v>-73.903620000000004</v>
      </c>
    </row>
    <row r="452" spans="54:59">
      <c r="BB452" s="514">
        <v>11237</v>
      </c>
      <c r="BC452" s="514" t="s">
        <v>520</v>
      </c>
      <c r="BD452" s="514" t="s">
        <v>236</v>
      </c>
      <c r="BE452" s="514" t="s">
        <v>236</v>
      </c>
      <c r="BF452" s="514">
        <v>40.70335</v>
      </c>
      <c r="BG452" s="514">
        <v>-73.919929999999994</v>
      </c>
    </row>
    <row r="453" spans="54:59">
      <c r="BB453" s="514">
        <v>11238</v>
      </c>
      <c r="BC453" s="514" t="s">
        <v>520</v>
      </c>
      <c r="BD453" s="514" t="s">
        <v>236</v>
      </c>
      <c r="BE453" s="514" t="s">
        <v>236</v>
      </c>
      <c r="BF453" s="514">
        <v>40.680140000000002</v>
      </c>
      <c r="BG453" s="514">
        <v>-73.962569999999999</v>
      </c>
    </row>
    <row r="454" spans="54:59">
      <c r="BB454" s="514">
        <v>11239</v>
      </c>
      <c r="BC454" s="514" t="s">
        <v>520</v>
      </c>
      <c r="BD454" s="514" t="s">
        <v>236</v>
      </c>
      <c r="BE454" s="514" t="s">
        <v>236</v>
      </c>
      <c r="BF454" s="514">
        <v>40.64584</v>
      </c>
      <c r="BG454" s="514">
        <v>-73.879189999999994</v>
      </c>
    </row>
    <row r="455" spans="54:59">
      <c r="BB455" s="514">
        <v>11240</v>
      </c>
      <c r="BC455" s="514" t="s">
        <v>520</v>
      </c>
      <c r="BD455" s="514" t="s">
        <v>236</v>
      </c>
      <c r="BE455" s="514" t="s">
        <v>236</v>
      </c>
      <c r="BF455" s="514">
        <v>40.645090000000003</v>
      </c>
      <c r="BG455" s="514">
        <v>-73.945030000000003</v>
      </c>
    </row>
    <row r="456" spans="54:59">
      <c r="BB456" s="514">
        <v>11241</v>
      </c>
      <c r="BC456" s="514" t="s">
        <v>520</v>
      </c>
      <c r="BD456" s="514" t="s">
        <v>236</v>
      </c>
      <c r="BE456" s="514" t="s">
        <v>236</v>
      </c>
      <c r="BF456" s="514">
        <v>40.645090000000003</v>
      </c>
      <c r="BG456" s="514">
        <v>-73.945030000000003</v>
      </c>
    </row>
    <row r="457" spans="54:59">
      <c r="BB457" s="514">
        <v>11242</v>
      </c>
      <c r="BC457" s="514" t="s">
        <v>520</v>
      </c>
      <c r="BD457" s="514" t="s">
        <v>236</v>
      </c>
      <c r="BE457" s="514" t="s">
        <v>236</v>
      </c>
      <c r="BF457" s="514">
        <v>40.645090000000003</v>
      </c>
      <c r="BG457" s="514">
        <v>-73.945030000000003</v>
      </c>
    </row>
    <row r="458" spans="54:59">
      <c r="BB458" s="514">
        <v>11243</v>
      </c>
      <c r="BC458" s="514" t="s">
        <v>520</v>
      </c>
      <c r="BD458" s="514" t="s">
        <v>236</v>
      </c>
      <c r="BE458" s="514" t="s">
        <v>236</v>
      </c>
      <c r="BF458" s="514">
        <v>40.645090000000003</v>
      </c>
      <c r="BG458" s="514">
        <v>-73.945030000000003</v>
      </c>
    </row>
    <row r="459" spans="54:59">
      <c r="BB459" s="514">
        <v>11244</v>
      </c>
      <c r="BC459" s="514" t="s">
        <v>520</v>
      </c>
      <c r="BD459" s="514" t="s">
        <v>236</v>
      </c>
      <c r="BE459" s="514" t="s">
        <v>236</v>
      </c>
      <c r="BF459" s="514">
        <v>40.645090000000003</v>
      </c>
      <c r="BG459" s="514">
        <v>-73.945030000000003</v>
      </c>
    </row>
    <row r="460" spans="54:59">
      <c r="BB460" s="514">
        <v>11245</v>
      </c>
      <c r="BC460" s="514" t="s">
        <v>520</v>
      </c>
      <c r="BD460" s="514" t="s">
        <v>236</v>
      </c>
      <c r="BE460" s="514" t="s">
        <v>236</v>
      </c>
      <c r="BF460" s="514">
        <v>40.645090000000003</v>
      </c>
      <c r="BG460" s="514">
        <v>-73.945030000000003</v>
      </c>
    </row>
    <row r="461" spans="54:59">
      <c r="BB461" s="514">
        <v>11247</v>
      </c>
      <c r="BC461" s="514" t="s">
        <v>520</v>
      </c>
      <c r="BD461" s="514" t="s">
        <v>236</v>
      </c>
      <c r="BE461" s="514" t="s">
        <v>236</v>
      </c>
      <c r="BF461" s="514">
        <v>40.645090000000003</v>
      </c>
      <c r="BG461" s="514">
        <v>-73.945030000000003</v>
      </c>
    </row>
    <row r="462" spans="54:59">
      <c r="BB462" s="514">
        <v>11248</v>
      </c>
      <c r="BC462" s="514" t="s">
        <v>520</v>
      </c>
      <c r="BD462" s="514" t="s">
        <v>236</v>
      </c>
      <c r="BE462" s="514" t="s">
        <v>236</v>
      </c>
      <c r="BF462" s="514">
        <v>40.645090000000003</v>
      </c>
      <c r="BG462" s="514">
        <v>-73.945030000000003</v>
      </c>
    </row>
    <row r="463" spans="54:59">
      <c r="BB463" s="514">
        <v>11249</v>
      </c>
      <c r="BC463" s="514" t="s">
        <v>520</v>
      </c>
      <c r="BD463" s="514" t="s">
        <v>236</v>
      </c>
      <c r="BE463" s="514" t="s">
        <v>236</v>
      </c>
      <c r="BF463" s="514">
        <v>40.645090000000003</v>
      </c>
      <c r="BG463" s="514">
        <v>-73.945030000000003</v>
      </c>
    </row>
    <row r="464" spans="54:59">
      <c r="BB464" s="514">
        <v>11251</v>
      </c>
      <c r="BC464" s="514" t="s">
        <v>520</v>
      </c>
      <c r="BD464" s="514" t="s">
        <v>236</v>
      </c>
      <c r="BE464" s="514" t="s">
        <v>236</v>
      </c>
      <c r="BF464" s="514">
        <v>40.645090000000003</v>
      </c>
      <c r="BG464" s="514">
        <v>-73.945030000000003</v>
      </c>
    </row>
    <row r="465" spans="54:59">
      <c r="BB465" s="514">
        <v>11252</v>
      </c>
      <c r="BC465" s="514" t="s">
        <v>520</v>
      </c>
      <c r="BD465" s="514" t="s">
        <v>236</v>
      </c>
      <c r="BE465" s="514" t="s">
        <v>236</v>
      </c>
      <c r="BF465" s="514">
        <v>40.645090000000003</v>
      </c>
      <c r="BG465" s="514">
        <v>-73.945030000000003</v>
      </c>
    </row>
    <row r="466" spans="54:59">
      <c r="BB466" s="514">
        <v>11254</v>
      </c>
      <c r="BC466" s="514" t="s">
        <v>520</v>
      </c>
      <c r="BD466" s="514" t="s">
        <v>236</v>
      </c>
      <c r="BE466" s="514" t="s">
        <v>236</v>
      </c>
      <c r="BF466" s="514">
        <v>40.645090000000003</v>
      </c>
      <c r="BG466" s="514">
        <v>-73.945030000000003</v>
      </c>
    </row>
    <row r="467" spans="54:59">
      <c r="BB467" s="514">
        <v>11255</v>
      </c>
      <c r="BC467" s="514" t="s">
        <v>520</v>
      </c>
      <c r="BD467" s="514" t="s">
        <v>236</v>
      </c>
      <c r="BE467" s="514" t="s">
        <v>236</v>
      </c>
      <c r="BF467" s="514">
        <v>40.645090000000003</v>
      </c>
      <c r="BG467" s="514">
        <v>-73.945030000000003</v>
      </c>
    </row>
    <row r="468" spans="54:59">
      <c r="BB468" s="514">
        <v>11256</v>
      </c>
      <c r="BC468" s="514" t="s">
        <v>520</v>
      </c>
      <c r="BD468" s="514" t="s">
        <v>236</v>
      </c>
      <c r="BE468" s="514" t="s">
        <v>236</v>
      </c>
      <c r="BF468" s="514">
        <v>40.645090000000003</v>
      </c>
      <c r="BG468" s="514">
        <v>-73.945030000000003</v>
      </c>
    </row>
    <row r="469" spans="54:59">
      <c r="BB469" s="514">
        <v>11351</v>
      </c>
      <c r="BC469" s="514" t="s">
        <v>521</v>
      </c>
      <c r="BD469" s="514" t="s">
        <v>236</v>
      </c>
      <c r="BE469" s="514" t="s">
        <v>236</v>
      </c>
      <c r="BF469" s="514">
        <v>40.781700000000001</v>
      </c>
      <c r="BG469" s="514">
        <v>-73.831689999999995</v>
      </c>
    </row>
    <row r="470" spans="54:59">
      <c r="BB470" s="514">
        <v>11352</v>
      </c>
      <c r="BC470" s="514" t="s">
        <v>521</v>
      </c>
      <c r="BD470" s="514" t="s">
        <v>236</v>
      </c>
      <c r="BE470" s="514" t="s">
        <v>236</v>
      </c>
      <c r="BF470" s="514">
        <v>40.65137</v>
      </c>
      <c r="BG470" s="514">
        <v>-73.870769999999993</v>
      </c>
    </row>
    <row r="471" spans="54:59">
      <c r="BB471" s="514">
        <v>11354</v>
      </c>
      <c r="BC471" s="514" t="s">
        <v>521</v>
      </c>
      <c r="BD471" s="514" t="s">
        <v>236</v>
      </c>
      <c r="BE471" s="514" t="s">
        <v>236</v>
      </c>
      <c r="BF471" s="514">
        <v>40.767960000000002</v>
      </c>
      <c r="BG471" s="514">
        <v>-73.824960000000004</v>
      </c>
    </row>
    <row r="472" spans="54:59">
      <c r="BB472" s="514">
        <v>11355</v>
      </c>
      <c r="BC472" s="514" t="s">
        <v>521</v>
      </c>
      <c r="BD472" s="514" t="s">
        <v>236</v>
      </c>
      <c r="BE472" s="514" t="s">
        <v>236</v>
      </c>
      <c r="BF472" s="514">
        <v>40.749459999999999</v>
      </c>
      <c r="BG472" s="514">
        <v>-73.819410000000005</v>
      </c>
    </row>
    <row r="473" spans="54:59">
      <c r="BB473" s="514">
        <v>11356</v>
      </c>
      <c r="BC473" s="514" t="s">
        <v>522</v>
      </c>
      <c r="BD473" s="514" t="s">
        <v>236</v>
      </c>
      <c r="BE473" s="514" t="s">
        <v>236</v>
      </c>
      <c r="BF473" s="514">
        <v>40.78546</v>
      </c>
      <c r="BG473" s="514">
        <v>-73.84366</v>
      </c>
    </row>
    <row r="474" spans="54:59">
      <c r="BB474" s="514">
        <v>11357</v>
      </c>
      <c r="BC474" s="514" t="s">
        <v>523</v>
      </c>
      <c r="BD474" s="514" t="s">
        <v>236</v>
      </c>
      <c r="BE474" s="514" t="s">
        <v>236</v>
      </c>
      <c r="BF474" s="514">
        <v>40.78445</v>
      </c>
      <c r="BG474" s="514">
        <v>-73.809219999999996</v>
      </c>
    </row>
    <row r="475" spans="54:59">
      <c r="BB475" s="514">
        <v>11358</v>
      </c>
      <c r="BC475" s="514" t="s">
        <v>521</v>
      </c>
      <c r="BD475" s="514" t="s">
        <v>236</v>
      </c>
      <c r="BE475" s="514" t="s">
        <v>236</v>
      </c>
      <c r="BF475" s="514">
        <v>40.76052</v>
      </c>
      <c r="BG475" s="514">
        <v>-73.796120000000002</v>
      </c>
    </row>
    <row r="476" spans="54:59">
      <c r="BB476" s="514">
        <v>11359</v>
      </c>
      <c r="BC476" s="514" t="s">
        <v>524</v>
      </c>
      <c r="BD476" s="514" t="s">
        <v>236</v>
      </c>
      <c r="BE476" s="514" t="s">
        <v>236</v>
      </c>
      <c r="BF476" s="514">
        <v>40.79278</v>
      </c>
      <c r="BG476" s="514">
        <v>-73.776700000000005</v>
      </c>
    </row>
    <row r="477" spans="54:59">
      <c r="BB477" s="514">
        <v>11360</v>
      </c>
      <c r="BC477" s="514" t="s">
        <v>524</v>
      </c>
      <c r="BD477" s="514" t="s">
        <v>236</v>
      </c>
      <c r="BE477" s="514" t="s">
        <v>236</v>
      </c>
      <c r="BF477" s="514">
        <v>40.780380000000001</v>
      </c>
      <c r="BG477" s="514">
        <v>-73.780050000000003</v>
      </c>
    </row>
    <row r="478" spans="54:59">
      <c r="BB478" s="514">
        <v>11361</v>
      </c>
      <c r="BC478" s="514" t="s">
        <v>524</v>
      </c>
      <c r="BD478" s="514" t="s">
        <v>236</v>
      </c>
      <c r="BE478" s="514" t="s">
        <v>236</v>
      </c>
      <c r="BF478" s="514">
        <v>40.763170000000002</v>
      </c>
      <c r="BG478" s="514">
        <v>-73.773920000000004</v>
      </c>
    </row>
    <row r="479" spans="54:59">
      <c r="BB479" s="514">
        <v>11362</v>
      </c>
      <c r="BC479" s="514" t="s">
        <v>525</v>
      </c>
      <c r="BD479" s="514" t="s">
        <v>236</v>
      </c>
      <c r="BE479" s="514" t="s">
        <v>236</v>
      </c>
      <c r="BF479" s="514">
        <v>40.759680000000003</v>
      </c>
      <c r="BG479" s="514">
        <v>-73.733220000000003</v>
      </c>
    </row>
    <row r="480" spans="54:59">
      <c r="BB480" s="514">
        <v>11363</v>
      </c>
      <c r="BC480" s="514" t="s">
        <v>525</v>
      </c>
      <c r="BD480" s="514" t="s">
        <v>236</v>
      </c>
      <c r="BE480" s="514" t="s">
        <v>236</v>
      </c>
      <c r="BF480" s="514">
        <v>40.772629999999999</v>
      </c>
      <c r="BG480" s="514">
        <v>-73.746440000000007</v>
      </c>
    </row>
    <row r="481" spans="54:59">
      <c r="BB481" s="514">
        <v>11364</v>
      </c>
      <c r="BC481" s="514" t="s">
        <v>526</v>
      </c>
      <c r="BD481" s="514" t="s">
        <v>236</v>
      </c>
      <c r="BE481" s="514" t="s">
        <v>236</v>
      </c>
      <c r="BF481" s="514">
        <v>40.74671</v>
      </c>
      <c r="BG481" s="514">
        <v>-73.75994</v>
      </c>
    </row>
    <row r="482" spans="54:59">
      <c r="BB482" s="514">
        <v>11365</v>
      </c>
      <c r="BC482" s="514" t="s">
        <v>527</v>
      </c>
      <c r="BD482" s="514" t="s">
        <v>236</v>
      </c>
      <c r="BE482" s="514" t="s">
        <v>236</v>
      </c>
      <c r="BF482" s="514">
        <v>40.738979999999998</v>
      </c>
      <c r="BG482" s="514">
        <v>-73.792090000000002</v>
      </c>
    </row>
    <row r="483" spans="54:59">
      <c r="BB483" s="514">
        <v>11366</v>
      </c>
      <c r="BC483" s="514" t="s">
        <v>527</v>
      </c>
      <c r="BD483" s="514" t="s">
        <v>236</v>
      </c>
      <c r="BE483" s="514" t="s">
        <v>236</v>
      </c>
      <c r="BF483" s="514">
        <v>40.726129999999998</v>
      </c>
      <c r="BG483" s="514">
        <v>-73.795019999999994</v>
      </c>
    </row>
    <row r="484" spans="54:59">
      <c r="BB484" s="514">
        <v>11367</v>
      </c>
      <c r="BC484" s="514" t="s">
        <v>521</v>
      </c>
      <c r="BD484" s="514" t="s">
        <v>236</v>
      </c>
      <c r="BE484" s="514" t="s">
        <v>236</v>
      </c>
      <c r="BF484" s="514">
        <v>40.728610000000003</v>
      </c>
      <c r="BG484" s="514">
        <v>-73.821449999999999</v>
      </c>
    </row>
    <row r="485" spans="54:59">
      <c r="BB485" s="514">
        <v>11368</v>
      </c>
      <c r="BC485" s="514" t="s">
        <v>528</v>
      </c>
      <c r="BD485" s="514" t="s">
        <v>236</v>
      </c>
      <c r="BE485" s="514" t="s">
        <v>236</v>
      </c>
      <c r="BF485" s="514">
        <v>40.747100000000003</v>
      </c>
      <c r="BG485" s="514">
        <v>-73.858379999999997</v>
      </c>
    </row>
    <row r="486" spans="54:59">
      <c r="BB486" s="514">
        <v>11369</v>
      </c>
      <c r="BC486" s="514" t="s">
        <v>529</v>
      </c>
      <c r="BD486" s="514" t="s">
        <v>236</v>
      </c>
      <c r="BE486" s="514" t="s">
        <v>236</v>
      </c>
      <c r="BF486" s="514">
        <v>40.76285</v>
      </c>
      <c r="BG486" s="514">
        <v>-73.870509999999996</v>
      </c>
    </row>
    <row r="487" spans="54:59">
      <c r="BB487" s="514">
        <v>11370</v>
      </c>
      <c r="BC487" s="514" t="s">
        <v>529</v>
      </c>
      <c r="BD487" s="514" t="s">
        <v>236</v>
      </c>
      <c r="BE487" s="514" t="s">
        <v>236</v>
      </c>
      <c r="BF487" s="514">
        <v>40.763010000000001</v>
      </c>
      <c r="BG487" s="514">
        <v>-73.890519999999995</v>
      </c>
    </row>
    <row r="488" spans="54:59">
      <c r="BB488" s="514">
        <v>11371</v>
      </c>
      <c r="BC488" s="514" t="s">
        <v>521</v>
      </c>
      <c r="BD488" s="514" t="s">
        <v>236</v>
      </c>
      <c r="BE488" s="514" t="s">
        <v>236</v>
      </c>
      <c r="BF488" s="514">
        <v>40.772069999999999</v>
      </c>
      <c r="BG488" s="514">
        <v>-73.87509</v>
      </c>
    </row>
    <row r="489" spans="54:59">
      <c r="BB489" s="514">
        <v>11372</v>
      </c>
      <c r="BC489" s="514" t="s">
        <v>530</v>
      </c>
      <c r="BD489" s="514" t="s">
        <v>236</v>
      </c>
      <c r="BE489" s="514" t="s">
        <v>236</v>
      </c>
      <c r="BF489" s="514">
        <v>40.750140000000002</v>
      </c>
      <c r="BG489" s="514">
        <v>-73.884330000000006</v>
      </c>
    </row>
    <row r="490" spans="54:59">
      <c r="BB490" s="514">
        <v>11373</v>
      </c>
      <c r="BC490" s="514" t="s">
        <v>531</v>
      </c>
      <c r="BD490" s="514" t="s">
        <v>236</v>
      </c>
      <c r="BE490" s="514" t="s">
        <v>236</v>
      </c>
      <c r="BF490" s="514">
        <v>40.736069999999998</v>
      </c>
      <c r="BG490" s="514">
        <v>-73.878039999999999</v>
      </c>
    </row>
    <row r="491" spans="54:59">
      <c r="BB491" s="514">
        <v>11374</v>
      </c>
      <c r="BC491" s="514" t="s">
        <v>532</v>
      </c>
      <c r="BD491" s="514" t="s">
        <v>236</v>
      </c>
      <c r="BE491" s="514" t="s">
        <v>236</v>
      </c>
      <c r="BF491" s="514">
        <v>40.724939999999997</v>
      </c>
      <c r="BG491" s="514">
        <v>-73.860900000000001</v>
      </c>
    </row>
    <row r="492" spans="54:59">
      <c r="BB492" s="514">
        <v>11375</v>
      </c>
      <c r="BC492" s="514" t="s">
        <v>533</v>
      </c>
      <c r="BD492" s="514" t="s">
        <v>236</v>
      </c>
      <c r="BE492" s="514" t="s">
        <v>236</v>
      </c>
      <c r="BF492" s="514">
        <v>40.720529999999997</v>
      </c>
      <c r="BG492" s="514">
        <v>-73.845820000000003</v>
      </c>
    </row>
    <row r="493" spans="54:59">
      <c r="BB493" s="514">
        <v>11377</v>
      </c>
      <c r="BC493" s="514" t="s">
        <v>534</v>
      </c>
      <c r="BD493" s="514" t="s">
        <v>236</v>
      </c>
      <c r="BE493" s="514" t="s">
        <v>236</v>
      </c>
      <c r="BF493" s="514">
        <v>40.74286</v>
      </c>
      <c r="BG493" s="514">
        <v>-73.903769999999994</v>
      </c>
    </row>
    <row r="494" spans="54:59">
      <c r="BB494" s="514">
        <v>11378</v>
      </c>
      <c r="BC494" s="514" t="s">
        <v>535</v>
      </c>
      <c r="BD494" s="514" t="s">
        <v>236</v>
      </c>
      <c r="BE494" s="514" t="s">
        <v>236</v>
      </c>
      <c r="BF494" s="514">
        <v>40.724089999999997</v>
      </c>
      <c r="BG494" s="514">
        <v>-73.902709999999999</v>
      </c>
    </row>
    <row r="495" spans="54:59">
      <c r="BB495" s="514">
        <v>11379</v>
      </c>
      <c r="BC495" s="514" t="s">
        <v>536</v>
      </c>
      <c r="BD495" s="514" t="s">
        <v>236</v>
      </c>
      <c r="BE495" s="514" t="s">
        <v>236</v>
      </c>
      <c r="BF495" s="514">
        <v>40.71602</v>
      </c>
      <c r="BG495" s="514">
        <v>-73.879249999999999</v>
      </c>
    </row>
    <row r="496" spans="54:59">
      <c r="BB496" s="514">
        <v>11380</v>
      </c>
      <c r="BC496" s="514" t="s">
        <v>531</v>
      </c>
      <c r="BD496" s="514" t="s">
        <v>236</v>
      </c>
      <c r="BE496" s="514" t="s">
        <v>236</v>
      </c>
      <c r="BF496" s="514">
        <v>40.65137</v>
      </c>
      <c r="BG496" s="514">
        <v>-73.870769999999993</v>
      </c>
    </row>
    <row r="497" spans="54:59">
      <c r="BB497" s="514">
        <v>11381</v>
      </c>
      <c r="BC497" s="514" t="s">
        <v>521</v>
      </c>
      <c r="BD497" s="514" t="s">
        <v>236</v>
      </c>
      <c r="BE497" s="514" t="s">
        <v>236</v>
      </c>
      <c r="BF497" s="514">
        <v>40.65137</v>
      </c>
      <c r="BG497" s="514">
        <v>-73.870769999999993</v>
      </c>
    </row>
    <row r="498" spans="54:59">
      <c r="BB498" s="514">
        <v>11385</v>
      </c>
      <c r="BC498" s="514" t="s">
        <v>537</v>
      </c>
      <c r="BD498" s="514" t="s">
        <v>236</v>
      </c>
      <c r="BE498" s="514" t="s">
        <v>236</v>
      </c>
      <c r="BF498" s="514">
        <v>40.703060000000001</v>
      </c>
      <c r="BG498" s="514">
        <v>-73.892849999999996</v>
      </c>
    </row>
    <row r="499" spans="54:59">
      <c r="BB499" s="514">
        <v>11386</v>
      </c>
      <c r="BC499" s="514" t="s">
        <v>537</v>
      </c>
      <c r="BD499" s="514" t="s">
        <v>236</v>
      </c>
      <c r="BE499" s="514" t="s">
        <v>236</v>
      </c>
      <c r="BF499" s="514">
        <v>40.65137</v>
      </c>
      <c r="BG499" s="514">
        <v>-73.870769999999993</v>
      </c>
    </row>
    <row r="500" spans="54:59">
      <c r="BB500" s="514">
        <v>11390</v>
      </c>
      <c r="BC500" s="514" t="s">
        <v>521</v>
      </c>
      <c r="BD500" s="514" t="s">
        <v>236</v>
      </c>
      <c r="BE500" s="514" t="s">
        <v>236</v>
      </c>
      <c r="BF500" s="514">
        <v>40.65137</v>
      </c>
      <c r="BG500" s="514">
        <v>-73.870769999999993</v>
      </c>
    </row>
    <row r="501" spans="54:59">
      <c r="BB501" s="514">
        <v>11405</v>
      </c>
      <c r="BC501" s="514" t="s">
        <v>538</v>
      </c>
      <c r="BD501" s="514" t="s">
        <v>236</v>
      </c>
      <c r="BE501" s="514" t="s">
        <v>236</v>
      </c>
      <c r="BF501" s="514">
        <v>40.65137</v>
      </c>
      <c r="BG501" s="514">
        <v>-73.870769999999993</v>
      </c>
    </row>
    <row r="502" spans="54:59">
      <c r="BB502" s="514">
        <v>11411</v>
      </c>
      <c r="BC502" s="514" t="s">
        <v>539</v>
      </c>
      <c r="BD502" s="514" t="s">
        <v>236</v>
      </c>
      <c r="BE502" s="514" t="s">
        <v>236</v>
      </c>
      <c r="BF502" s="514">
        <v>40.693530000000003</v>
      </c>
      <c r="BG502" s="514">
        <v>-73.735740000000007</v>
      </c>
    </row>
    <row r="503" spans="54:59">
      <c r="BB503" s="514">
        <v>11412</v>
      </c>
      <c r="BC503" s="514" t="s">
        <v>540</v>
      </c>
      <c r="BD503" s="514" t="s">
        <v>236</v>
      </c>
      <c r="BE503" s="514" t="s">
        <v>236</v>
      </c>
      <c r="BF503" s="514">
        <v>40.697180000000003</v>
      </c>
      <c r="BG503" s="514">
        <v>-73.759479999999996</v>
      </c>
    </row>
    <row r="504" spans="54:59">
      <c r="BB504" s="514">
        <v>11413</v>
      </c>
      <c r="BC504" s="514" t="s">
        <v>541</v>
      </c>
      <c r="BD504" s="514" t="s">
        <v>236</v>
      </c>
      <c r="BE504" s="514" t="s">
        <v>236</v>
      </c>
      <c r="BF504" s="514">
        <v>40.67013</v>
      </c>
      <c r="BG504" s="514">
        <v>-73.751410000000007</v>
      </c>
    </row>
    <row r="505" spans="54:59">
      <c r="BB505" s="514">
        <v>11414</v>
      </c>
      <c r="BC505" s="514" t="s">
        <v>542</v>
      </c>
      <c r="BD505" s="514" t="s">
        <v>236</v>
      </c>
      <c r="BE505" s="514" t="s">
        <v>236</v>
      </c>
      <c r="BF505" s="514">
        <v>40.658180000000002</v>
      </c>
      <c r="BG505" s="514">
        <v>-73.843209999999999</v>
      </c>
    </row>
    <row r="506" spans="54:59">
      <c r="BB506" s="514">
        <v>11415</v>
      </c>
      <c r="BC506" s="514" t="s">
        <v>543</v>
      </c>
      <c r="BD506" s="514" t="s">
        <v>236</v>
      </c>
      <c r="BE506" s="514" t="s">
        <v>236</v>
      </c>
      <c r="BF506" s="514">
        <v>40.706899999999997</v>
      </c>
      <c r="BG506" s="514">
        <v>-73.829729999999998</v>
      </c>
    </row>
    <row r="507" spans="54:59">
      <c r="BB507" s="514">
        <v>11416</v>
      </c>
      <c r="BC507" s="514" t="s">
        <v>544</v>
      </c>
      <c r="BD507" s="514" t="s">
        <v>236</v>
      </c>
      <c r="BE507" s="514" t="s">
        <v>236</v>
      </c>
      <c r="BF507" s="514">
        <v>40.683300000000003</v>
      </c>
      <c r="BG507" s="514">
        <v>-73.850300000000004</v>
      </c>
    </row>
    <row r="508" spans="54:59">
      <c r="BB508" s="514">
        <v>11417</v>
      </c>
      <c r="BC508" s="514" t="s">
        <v>544</v>
      </c>
      <c r="BD508" s="514" t="s">
        <v>236</v>
      </c>
      <c r="BE508" s="514" t="s">
        <v>236</v>
      </c>
      <c r="BF508" s="514">
        <v>40.675530000000002</v>
      </c>
      <c r="BG508" s="514">
        <v>-73.844759999999994</v>
      </c>
    </row>
    <row r="509" spans="54:59">
      <c r="BB509" s="514">
        <v>11418</v>
      </c>
      <c r="BC509" s="514" t="s">
        <v>545</v>
      </c>
      <c r="BD509" s="514" t="s">
        <v>236</v>
      </c>
      <c r="BE509" s="514" t="s">
        <v>236</v>
      </c>
      <c r="BF509" s="514">
        <v>40.698480000000004</v>
      </c>
      <c r="BG509" s="514">
        <v>-73.833650000000006</v>
      </c>
    </row>
    <row r="510" spans="54:59">
      <c r="BB510" s="514">
        <v>11419</v>
      </c>
      <c r="BC510" s="514" t="s">
        <v>546</v>
      </c>
      <c r="BD510" s="514" t="s">
        <v>236</v>
      </c>
      <c r="BE510" s="514" t="s">
        <v>236</v>
      </c>
      <c r="BF510" s="514">
        <v>40.688679999999998</v>
      </c>
      <c r="BG510" s="514">
        <v>-73.822159999999997</v>
      </c>
    </row>
    <row r="511" spans="54:59">
      <c r="BB511" s="514">
        <v>11420</v>
      </c>
      <c r="BC511" s="514" t="s">
        <v>547</v>
      </c>
      <c r="BD511" s="514" t="s">
        <v>236</v>
      </c>
      <c r="BE511" s="514" t="s">
        <v>236</v>
      </c>
      <c r="BF511" s="514">
        <v>40.67313</v>
      </c>
      <c r="BG511" s="514">
        <v>-73.814430000000002</v>
      </c>
    </row>
    <row r="512" spans="54:59">
      <c r="BB512" s="514">
        <v>11421</v>
      </c>
      <c r="BC512" s="514" t="s">
        <v>548</v>
      </c>
      <c r="BD512" s="514" t="s">
        <v>236</v>
      </c>
      <c r="BE512" s="514" t="s">
        <v>236</v>
      </c>
      <c r="BF512" s="514">
        <v>40.690869999999997</v>
      </c>
      <c r="BG512" s="514">
        <v>-73.858279999999993</v>
      </c>
    </row>
    <row r="513" spans="54:59">
      <c r="BB513" s="514">
        <v>11422</v>
      </c>
      <c r="BC513" s="514" t="s">
        <v>549</v>
      </c>
      <c r="BD513" s="514" t="s">
        <v>236</v>
      </c>
      <c r="BE513" s="514" t="s">
        <v>236</v>
      </c>
      <c r="BF513" s="514">
        <v>40.662529999999997</v>
      </c>
      <c r="BG513" s="514">
        <v>-73.735140000000001</v>
      </c>
    </row>
    <row r="514" spans="54:59">
      <c r="BB514" s="514">
        <v>11423</v>
      </c>
      <c r="BC514" s="514" t="s">
        <v>550</v>
      </c>
      <c r="BD514" s="514" t="s">
        <v>236</v>
      </c>
      <c r="BE514" s="514" t="s">
        <v>236</v>
      </c>
      <c r="BF514" s="514">
        <v>40.714260000000003</v>
      </c>
      <c r="BG514" s="514">
        <v>-73.768240000000006</v>
      </c>
    </row>
    <row r="515" spans="54:59">
      <c r="BB515" s="514">
        <v>11424</v>
      </c>
      <c r="BC515" s="514" t="s">
        <v>538</v>
      </c>
      <c r="BD515" s="514" t="s">
        <v>236</v>
      </c>
      <c r="BE515" s="514" t="s">
        <v>236</v>
      </c>
      <c r="BF515" s="514">
        <v>40.65137</v>
      </c>
      <c r="BG515" s="514">
        <v>-73.870769999999993</v>
      </c>
    </row>
    <row r="516" spans="54:59">
      <c r="BB516" s="514">
        <v>11425</v>
      </c>
      <c r="BC516" s="514" t="s">
        <v>538</v>
      </c>
      <c r="BD516" s="514" t="s">
        <v>236</v>
      </c>
      <c r="BE516" s="514" t="s">
        <v>236</v>
      </c>
      <c r="BF516" s="514">
        <v>40.65137</v>
      </c>
      <c r="BG516" s="514">
        <v>-73.870769999999993</v>
      </c>
    </row>
    <row r="517" spans="54:59">
      <c r="BB517" s="514">
        <v>11426</v>
      </c>
      <c r="BC517" s="514" t="s">
        <v>551</v>
      </c>
      <c r="BD517" s="514" t="s">
        <v>236</v>
      </c>
      <c r="BE517" s="514" t="s">
        <v>236</v>
      </c>
      <c r="BF517" s="514">
        <v>40.732230000000001</v>
      </c>
      <c r="BG517" s="514">
        <v>-73.721080000000001</v>
      </c>
    </row>
    <row r="518" spans="54:59">
      <c r="BB518" s="514">
        <v>11427</v>
      </c>
      <c r="BC518" s="514" t="s">
        <v>552</v>
      </c>
      <c r="BD518" s="514" t="s">
        <v>236</v>
      </c>
      <c r="BE518" s="514" t="s">
        <v>236</v>
      </c>
      <c r="BF518" s="514">
        <v>40.728230000000003</v>
      </c>
      <c r="BG518" s="514">
        <v>-73.747820000000004</v>
      </c>
    </row>
    <row r="519" spans="54:59">
      <c r="BB519" s="514">
        <v>11428</v>
      </c>
      <c r="BC519" s="514" t="s">
        <v>552</v>
      </c>
      <c r="BD519" s="514" t="s">
        <v>236</v>
      </c>
      <c r="BE519" s="514" t="s">
        <v>236</v>
      </c>
      <c r="BF519" s="514">
        <v>40.71998</v>
      </c>
      <c r="BG519" s="514">
        <v>-73.74127</v>
      </c>
    </row>
    <row r="520" spans="54:59">
      <c r="BB520" s="514">
        <v>11429</v>
      </c>
      <c r="BC520" s="514" t="s">
        <v>552</v>
      </c>
      <c r="BD520" s="514" t="s">
        <v>236</v>
      </c>
      <c r="BE520" s="514" t="s">
        <v>236</v>
      </c>
      <c r="BF520" s="514">
        <v>40.708829999999999</v>
      </c>
      <c r="BG520" s="514">
        <v>-73.73903</v>
      </c>
    </row>
    <row r="521" spans="54:59">
      <c r="BB521" s="514">
        <v>11430</v>
      </c>
      <c r="BC521" s="514" t="s">
        <v>538</v>
      </c>
      <c r="BD521" s="514" t="s">
        <v>236</v>
      </c>
      <c r="BE521" s="514" t="s">
        <v>236</v>
      </c>
      <c r="BF521" s="514">
        <v>40.650509999999997</v>
      </c>
      <c r="BG521" s="514">
        <v>-73.795670000000001</v>
      </c>
    </row>
    <row r="522" spans="54:59">
      <c r="BB522" s="514">
        <v>11431</v>
      </c>
      <c r="BC522" s="514" t="s">
        <v>538</v>
      </c>
      <c r="BD522" s="514" t="s">
        <v>236</v>
      </c>
      <c r="BE522" s="514" t="s">
        <v>236</v>
      </c>
      <c r="BF522" s="514">
        <v>40.686900000000001</v>
      </c>
      <c r="BG522" s="514">
        <v>-73.850139999999996</v>
      </c>
    </row>
    <row r="523" spans="54:59">
      <c r="BB523" s="514">
        <v>11432</v>
      </c>
      <c r="BC523" s="514" t="s">
        <v>538</v>
      </c>
      <c r="BD523" s="514" t="s">
        <v>236</v>
      </c>
      <c r="BE523" s="514" t="s">
        <v>236</v>
      </c>
      <c r="BF523" s="514">
        <v>40.71414</v>
      </c>
      <c r="BG523" s="514">
        <v>-73.793239999999997</v>
      </c>
    </row>
    <row r="524" spans="54:59">
      <c r="BB524" s="514">
        <v>11433</v>
      </c>
      <c r="BC524" s="514" t="s">
        <v>538</v>
      </c>
      <c r="BD524" s="514" t="s">
        <v>236</v>
      </c>
      <c r="BE524" s="514" t="s">
        <v>236</v>
      </c>
      <c r="BF524" s="514">
        <v>40.696530000000003</v>
      </c>
      <c r="BG524" s="514">
        <v>-73.78734</v>
      </c>
    </row>
    <row r="525" spans="54:59">
      <c r="BB525" s="514">
        <v>11434</v>
      </c>
      <c r="BC525" s="514" t="s">
        <v>538</v>
      </c>
      <c r="BD525" s="514" t="s">
        <v>236</v>
      </c>
      <c r="BE525" s="514" t="s">
        <v>236</v>
      </c>
      <c r="BF525" s="514">
        <v>40.674880000000002</v>
      </c>
      <c r="BG525" s="514">
        <v>-73.7727</v>
      </c>
    </row>
    <row r="526" spans="54:59">
      <c r="BB526" s="514">
        <v>11435</v>
      </c>
      <c r="BC526" s="514" t="s">
        <v>538</v>
      </c>
      <c r="BD526" s="514" t="s">
        <v>236</v>
      </c>
      <c r="BE526" s="514" t="s">
        <v>236</v>
      </c>
      <c r="BF526" s="514">
        <v>40.700060000000001</v>
      </c>
      <c r="BG526" s="514">
        <v>-73.80986</v>
      </c>
    </row>
    <row r="527" spans="54:59">
      <c r="BB527" s="514">
        <v>11436</v>
      </c>
      <c r="BC527" s="514" t="s">
        <v>538</v>
      </c>
      <c r="BD527" s="514" t="s">
        <v>236</v>
      </c>
      <c r="BE527" s="514" t="s">
        <v>236</v>
      </c>
      <c r="BF527" s="514">
        <v>40.674140000000001</v>
      </c>
      <c r="BG527" s="514">
        <v>-73.796869999999998</v>
      </c>
    </row>
    <row r="528" spans="54:59">
      <c r="BB528" s="514">
        <v>11439</v>
      </c>
      <c r="BC528" s="514" t="s">
        <v>538</v>
      </c>
      <c r="BD528" s="514" t="s">
        <v>236</v>
      </c>
      <c r="BE528" s="514" t="s">
        <v>236</v>
      </c>
      <c r="BF528" s="514">
        <v>40.722000000000001</v>
      </c>
      <c r="BG528" s="514">
        <v>-73.790819999999997</v>
      </c>
    </row>
    <row r="529" spans="54:59">
      <c r="BB529" s="514">
        <v>11451</v>
      </c>
      <c r="BC529" s="514" t="s">
        <v>538</v>
      </c>
      <c r="BD529" s="514" t="s">
        <v>236</v>
      </c>
      <c r="BE529" s="514" t="s">
        <v>236</v>
      </c>
      <c r="BF529" s="514">
        <v>40.65137</v>
      </c>
      <c r="BG529" s="514">
        <v>-73.870769999999993</v>
      </c>
    </row>
    <row r="530" spans="54:59">
      <c r="BB530" s="514">
        <v>11499</v>
      </c>
      <c r="BC530" s="514" t="s">
        <v>538</v>
      </c>
      <c r="BD530" s="514" t="s">
        <v>236</v>
      </c>
      <c r="BE530" s="514" t="s">
        <v>236</v>
      </c>
      <c r="BF530" s="514">
        <v>40.65137</v>
      </c>
      <c r="BG530" s="514">
        <v>-73.870769999999993</v>
      </c>
    </row>
    <row r="531" spans="54:59">
      <c r="BB531" s="514">
        <v>11501</v>
      </c>
      <c r="BC531" s="514" t="s">
        <v>553</v>
      </c>
      <c r="BD531" s="514" t="s">
        <v>236</v>
      </c>
      <c r="BE531" s="514" t="s">
        <v>236</v>
      </c>
      <c r="BF531" s="514">
        <v>40.74718</v>
      </c>
      <c r="BG531" s="514">
        <v>-73.638080000000002</v>
      </c>
    </row>
    <row r="532" spans="54:59">
      <c r="BB532" s="514">
        <v>11507</v>
      </c>
      <c r="BC532" s="514" t="s">
        <v>554</v>
      </c>
      <c r="BD532" s="514" t="s">
        <v>236</v>
      </c>
      <c r="BE532" s="514" t="s">
        <v>236</v>
      </c>
      <c r="BF532" s="514">
        <v>40.769939999999998</v>
      </c>
      <c r="BG532" s="514">
        <v>-73.650040000000004</v>
      </c>
    </row>
    <row r="533" spans="54:59">
      <c r="BB533" s="514">
        <v>11509</v>
      </c>
      <c r="BC533" s="514" t="s">
        <v>555</v>
      </c>
      <c r="BD533" s="514" t="s">
        <v>236</v>
      </c>
      <c r="BE533" s="514" t="s">
        <v>236</v>
      </c>
      <c r="BF533" s="514">
        <v>40.589530000000003</v>
      </c>
      <c r="BG533" s="514">
        <v>-73.729150000000004</v>
      </c>
    </row>
    <row r="534" spans="54:59">
      <c r="BB534" s="514">
        <v>11510</v>
      </c>
      <c r="BC534" s="514" t="s">
        <v>556</v>
      </c>
      <c r="BD534" s="514" t="s">
        <v>236</v>
      </c>
      <c r="BE534" s="514" t="s">
        <v>236</v>
      </c>
      <c r="BF534" s="514">
        <v>40.654110000000003</v>
      </c>
      <c r="BG534" s="514">
        <v>-73.609499999999997</v>
      </c>
    </row>
    <row r="535" spans="54:59">
      <c r="BB535" s="514">
        <v>11514</v>
      </c>
      <c r="BC535" s="514" t="s">
        <v>557</v>
      </c>
      <c r="BD535" s="514" t="s">
        <v>236</v>
      </c>
      <c r="BE535" s="514" t="s">
        <v>236</v>
      </c>
      <c r="BF535" s="514">
        <v>40.750129999999999</v>
      </c>
      <c r="BG535" s="514">
        <v>-73.613280000000003</v>
      </c>
    </row>
    <row r="536" spans="54:59">
      <c r="BB536" s="514">
        <v>11516</v>
      </c>
      <c r="BC536" s="514" t="s">
        <v>558</v>
      </c>
      <c r="BD536" s="514" t="s">
        <v>236</v>
      </c>
      <c r="BE536" s="514" t="s">
        <v>236</v>
      </c>
      <c r="BF536" s="514">
        <v>40.627380000000002</v>
      </c>
      <c r="BG536" s="514">
        <v>-73.728520000000003</v>
      </c>
    </row>
    <row r="537" spans="54:59">
      <c r="BB537" s="514">
        <v>11518</v>
      </c>
      <c r="BC537" s="514" t="s">
        <v>559</v>
      </c>
      <c r="BD537" s="514" t="s">
        <v>236</v>
      </c>
      <c r="BE537" s="514" t="s">
        <v>236</v>
      </c>
      <c r="BF537" s="514">
        <v>40.639569999999999</v>
      </c>
      <c r="BG537" s="514">
        <v>-73.667029999999997</v>
      </c>
    </row>
    <row r="538" spans="54:59">
      <c r="BB538" s="514">
        <v>11520</v>
      </c>
      <c r="BC538" s="514" t="s">
        <v>560</v>
      </c>
      <c r="BD538" s="514" t="s">
        <v>236</v>
      </c>
      <c r="BE538" s="514" t="s">
        <v>236</v>
      </c>
      <c r="BF538" s="514">
        <v>40.653930000000003</v>
      </c>
      <c r="BG538" s="514">
        <v>-73.587000000000003</v>
      </c>
    </row>
    <row r="539" spans="54:59">
      <c r="BB539" s="514">
        <v>11530</v>
      </c>
      <c r="BC539" s="514" t="s">
        <v>561</v>
      </c>
      <c r="BD539" s="514" t="s">
        <v>236</v>
      </c>
      <c r="BE539" s="514" t="s">
        <v>236</v>
      </c>
      <c r="BF539" s="514">
        <v>40.725250000000003</v>
      </c>
      <c r="BG539" s="514">
        <v>-73.640559999999994</v>
      </c>
    </row>
    <row r="540" spans="54:59">
      <c r="BB540" s="514">
        <v>11531</v>
      </c>
      <c r="BC540" s="514" t="s">
        <v>561</v>
      </c>
      <c r="BD540" s="514" t="s">
        <v>236</v>
      </c>
      <c r="BE540" s="514" t="s">
        <v>236</v>
      </c>
      <c r="BF540" s="514">
        <v>40.754750000000001</v>
      </c>
      <c r="BG540" s="514">
        <v>-73.601770000000002</v>
      </c>
    </row>
    <row r="541" spans="54:59">
      <c r="BB541" s="514">
        <v>11535</v>
      </c>
      <c r="BC541" s="514" t="s">
        <v>561</v>
      </c>
      <c r="BD541" s="514" t="s">
        <v>236</v>
      </c>
      <c r="BE541" s="514" t="s">
        <v>236</v>
      </c>
      <c r="BF541" s="514">
        <v>40.754750000000001</v>
      </c>
      <c r="BG541" s="514">
        <v>-73.601770000000002</v>
      </c>
    </row>
    <row r="542" spans="54:59">
      <c r="BB542" s="514">
        <v>11536</v>
      </c>
      <c r="BC542" s="514" t="s">
        <v>561</v>
      </c>
      <c r="BD542" s="514" t="s">
        <v>236</v>
      </c>
      <c r="BE542" s="514" t="s">
        <v>236</v>
      </c>
      <c r="BF542" s="514">
        <v>40.754750000000001</v>
      </c>
      <c r="BG542" s="514">
        <v>-73.601770000000002</v>
      </c>
    </row>
    <row r="543" spans="54:59">
      <c r="BB543" s="514">
        <v>11542</v>
      </c>
      <c r="BC543" s="514" t="s">
        <v>562</v>
      </c>
      <c r="BD543" s="514" t="s">
        <v>236</v>
      </c>
      <c r="BE543" s="514" t="s">
        <v>236</v>
      </c>
      <c r="BF543" s="514">
        <v>40.864750000000001</v>
      </c>
      <c r="BG543" s="514">
        <v>-73.626090000000005</v>
      </c>
    </row>
    <row r="544" spans="54:59">
      <c r="BB544" s="514">
        <v>11545</v>
      </c>
      <c r="BC544" s="514" t="s">
        <v>563</v>
      </c>
      <c r="BD544" s="514" t="s">
        <v>236</v>
      </c>
      <c r="BE544" s="514" t="s">
        <v>236</v>
      </c>
      <c r="BF544" s="514">
        <v>40.823950000000004</v>
      </c>
      <c r="BG544" s="514">
        <v>-73.604150000000004</v>
      </c>
    </row>
    <row r="545" spans="54:59">
      <c r="BB545" s="514">
        <v>11547</v>
      </c>
      <c r="BC545" s="514" t="s">
        <v>564</v>
      </c>
      <c r="BD545" s="514" t="s">
        <v>236</v>
      </c>
      <c r="BE545" s="514" t="s">
        <v>236</v>
      </c>
      <c r="BF545" s="514">
        <v>40.828139999999998</v>
      </c>
      <c r="BG545" s="514">
        <v>-73.644009999999994</v>
      </c>
    </row>
    <row r="546" spans="54:59">
      <c r="BB546" s="514">
        <v>11548</v>
      </c>
      <c r="BC546" s="514" t="s">
        <v>565</v>
      </c>
      <c r="BD546" s="514" t="s">
        <v>236</v>
      </c>
      <c r="BE546" s="514" t="s">
        <v>236</v>
      </c>
      <c r="BF546" s="514">
        <v>40.813180000000003</v>
      </c>
      <c r="BG546" s="514">
        <v>-73.625609999999995</v>
      </c>
    </row>
    <row r="547" spans="54:59">
      <c r="BB547" s="514">
        <v>11549</v>
      </c>
      <c r="BC547" s="514" t="s">
        <v>566</v>
      </c>
      <c r="BD547" s="514" t="s">
        <v>236</v>
      </c>
      <c r="BE547" s="514" t="s">
        <v>236</v>
      </c>
      <c r="BF547" s="514">
        <v>40.754750000000001</v>
      </c>
      <c r="BG547" s="514">
        <v>-73.601770000000002</v>
      </c>
    </row>
    <row r="548" spans="54:59">
      <c r="BB548" s="514">
        <v>11550</v>
      </c>
      <c r="BC548" s="514" t="s">
        <v>566</v>
      </c>
      <c r="BD548" s="514" t="s">
        <v>236</v>
      </c>
      <c r="BE548" s="514" t="s">
        <v>236</v>
      </c>
      <c r="BF548" s="514">
        <v>40.702269999999999</v>
      </c>
      <c r="BG548" s="514">
        <v>-73.617410000000007</v>
      </c>
    </row>
    <row r="549" spans="54:59">
      <c r="BB549" s="514">
        <v>11551</v>
      </c>
      <c r="BC549" s="514" t="s">
        <v>566</v>
      </c>
      <c r="BD549" s="514" t="s">
        <v>236</v>
      </c>
      <c r="BE549" s="514" t="s">
        <v>236</v>
      </c>
      <c r="BF549" s="514">
        <v>40.754750000000001</v>
      </c>
      <c r="BG549" s="514">
        <v>-73.601770000000002</v>
      </c>
    </row>
    <row r="550" spans="54:59">
      <c r="BB550" s="514">
        <v>11552</v>
      </c>
      <c r="BC550" s="514" t="s">
        <v>567</v>
      </c>
      <c r="BD550" s="514" t="s">
        <v>236</v>
      </c>
      <c r="BE550" s="514" t="s">
        <v>236</v>
      </c>
      <c r="BF550" s="514">
        <v>40.694899999999997</v>
      </c>
      <c r="BG550" s="514">
        <v>-73.653940000000006</v>
      </c>
    </row>
    <row r="551" spans="54:59">
      <c r="BB551" s="514">
        <v>11553</v>
      </c>
      <c r="BC551" s="514" t="s">
        <v>568</v>
      </c>
      <c r="BD551" s="514" t="s">
        <v>236</v>
      </c>
      <c r="BE551" s="514" t="s">
        <v>236</v>
      </c>
      <c r="BF551" s="514">
        <v>40.703499999999998</v>
      </c>
      <c r="BG551" s="514">
        <v>-73.593059999999994</v>
      </c>
    </row>
    <row r="552" spans="54:59">
      <c r="BB552" s="514">
        <v>11554</v>
      </c>
      <c r="BC552" s="514" t="s">
        <v>569</v>
      </c>
      <c r="BD552" s="514" t="s">
        <v>236</v>
      </c>
      <c r="BE552" s="514" t="s">
        <v>236</v>
      </c>
      <c r="BF552" s="514">
        <v>40.714300000000001</v>
      </c>
      <c r="BG552" s="514">
        <v>-73.555269999999993</v>
      </c>
    </row>
    <row r="553" spans="54:59">
      <c r="BB553" s="514">
        <v>11555</v>
      </c>
      <c r="BC553" s="514" t="s">
        <v>568</v>
      </c>
      <c r="BD553" s="514" t="s">
        <v>236</v>
      </c>
      <c r="BE553" s="514" t="s">
        <v>236</v>
      </c>
      <c r="BF553" s="514">
        <v>40.754750000000001</v>
      </c>
      <c r="BG553" s="514">
        <v>-73.601770000000002</v>
      </c>
    </row>
    <row r="554" spans="54:59">
      <c r="BB554" s="514">
        <v>11556</v>
      </c>
      <c r="BC554" s="514" t="s">
        <v>568</v>
      </c>
      <c r="BD554" s="514" t="s">
        <v>236</v>
      </c>
      <c r="BE554" s="514" t="s">
        <v>236</v>
      </c>
      <c r="BF554" s="514">
        <v>40.754750000000001</v>
      </c>
      <c r="BG554" s="514">
        <v>-73.601770000000002</v>
      </c>
    </row>
    <row r="555" spans="54:59">
      <c r="BB555" s="514">
        <v>11557</v>
      </c>
      <c r="BC555" s="514" t="s">
        <v>570</v>
      </c>
      <c r="BD555" s="514" t="s">
        <v>236</v>
      </c>
      <c r="BE555" s="514" t="s">
        <v>236</v>
      </c>
      <c r="BF555" s="514">
        <v>40.639530000000001</v>
      </c>
      <c r="BG555" s="514">
        <v>-73.692530000000005</v>
      </c>
    </row>
    <row r="556" spans="54:59">
      <c r="BB556" s="514">
        <v>11558</v>
      </c>
      <c r="BC556" s="514" t="s">
        <v>571</v>
      </c>
      <c r="BD556" s="514" t="s">
        <v>236</v>
      </c>
      <c r="BE556" s="514" t="s">
        <v>236</v>
      </c>
      <c r="BF556" s="514">
        <v>40.603149999999999</v>
      </c>
      <c r="BG556" s="514">
        <v>-73.655150000000006</v>
      </c>
    </row>
    <row r="557" spans="54:59">
      <c r="BB557" s="514">
        <v>11559</v>
      </c>
      <c r="BC557" s="514" t="s">
        <v>572</v>
      </c>
      <c r="BD557" s="514" t="s">
        <v>236</v>
      </c>
      <c r="BE557" s="514" t="s">
        <v>236</v>
      </c>
      <c r="BF557" s="514">
        <v>40.615789999999997</v>
      </c>
      <c r="BG557" s="514">
        <v>-73.731260000000006</v>
      </c>
    </row>
    <row r="558" spans="54:59">
      <c r="BB558" s="514">
        <v>11560</v>
      </c>
      <c r="BC558" s="514" t="s">
        <v>573</v>
      </c>
      <c r="BD558" s="514" t="s">
        <v>236</v>
      </c>
      <c r="BE558" s="514" t="s">
        <v>236</v>
      </c>
      <c r="BF558" s="514">
        <v>40.881950000000003</v>
      </c>
      <c r="BG558" s="514">
        <v>-73.594170000000005</v>
      </c>
    </row>
    <row r="559" spans="54:59">
      <c r="BB559" s="514">
        <v>11561</v>
      </c>
      <c r="BC559" s="514" t="s">
        <v>574</v>
      </c>
      <c r="BD559" s="514" t="s">
        <v>236</v>
      </c>
      <c r="BE559" s="514" t="s">
        <v>236</v>
      </c>
      <c r="BF559" s="514">
        <v>40.588149999999999</v>
      </c>
      <c r="BG559" s="514">
        <v>-73.665170000000003</v>
      </c>
    </row>
    <row r="560" spans="54:59">
      <c r="BB560" s="514">
        <v>11563</v>
      </c>
      <c r="BC560" s="514" t="s">
        <v>575</v>
      </c>
      <c r="BD560" s="514" t="s">
        <v>236</v>
      </c>
      <c r="BE560" s="514" t="s">
        <v>236</v>
      </c>
      <c r="BF560" s="514">
        <v>40.656970000000001</v>
      </c>
      <c r="BG560" s="514">
        <v>-73.673060000000007</v>
      </c>
    </row>
    <row r="561" spans="54:59">
      <c r="BB561" s="514">
        <v>11565</v>
      </c>
      <c r="BC561" s="514" t="s">
        <v>576</v>
      </c>
      <c r="BD561" s="514" t="s">
        <v>236</v>
      </c>
      <c r="BE561" s="514" t="s">
        <v>236</v>
      </c>
      <c r="BF561" s="514">
        <v>40.675240000000002</v>
      </c>
      <c r="BG561" s="514">
        <v>-73.672979999999995</v>
      </c>
    </row>
    <row r="562" spans="54:59">
      <c r="BB562" s="514">
        <v>11566</v>
      </c>
      <c r="BC562" s="514" t="s">
        <v>577</v>
      </c>
      <c r="BD562" s="514" t="s">
        <v>236</v>
      </c>
      <c r="BE562" s="514" t="s">
        <v>236</v>
      </c>
      <c r="BF562" s="514">
        <v>40.66657</v>
      </c>
      <c r="BG562" s="514">
        <v>-73.554749999999999</v>
      </c>
    </row>
    <row r="563" spans="54:59">
      <c r="BB563" s="514">
        <v>11568</v>
      </c>
      <c r="BC563" s="514" t="s">
        <v>578</v>
      </c>
      <c r="BD563" s="514" t="s">
        <v>236</v>
      </c>
      <c r="BE563" s="514" t="s">
        <v>236</v>
      </c>
      <c r="BF563" s="514">
        <v>40.78736</v>
      </c>
      <c r="BG563" s="514">
        <v>-73.601190000000003</v>
      </c>
    </row>
    <row r="564" spans="54:59">
      <c r="BB564" s="514">
        <v>11569</v>
      </c>
      <c r="BC564" s="514" t="s">
        <v>579</v>
      </c>
      <c r="BD564" s="514" t="s">
        <v>236</v>
      </c>
      <c r="BE564" s="514" t="s">
        <v>236</v>
      </c>
      <c r="BF564" s="514">
        <v>40.593989999999998</v>
      </c>
      <c r="BG564" s="514">
        <v>-73.580389999999994</v>
      </c>
    </row>
    <row r="565" spans="54:59">
      <c r="BB565" s="514">
        <v>11570</v>
      </c>
      <c r="BC565" s="514" t="s">
        <v>580</v>
      </c>
      <c r="BD565" s="514" t="s">
        <v>236</v>
      </c>
      <c r="BE565" s="514" t="s">
        <v>236</v>
      </c>
      <c r="BF565" s="514">
        <v>40.663930000000001</v>
      </c>
      <c r="BG565" s="514">
        <v>-73.637919999999994</v>
      </c>
    </row>
    <row r="566" spans="54:59">
      <c r="BB566" s="514">
        <v>11571</v>
      </c>
      <c r="BC566" s="514" t="s">
        <v>580</v>
      </c>
      <c r="BD566" s="514" t="s">
        <v>236</v>
      </c>
      <c r="BE566" s="514" t="s">
        <v>236</v>
      </c>
      <c r="BF566" s="514">
        <v>40.754750000000001</v>
      </c>
      <c r="BG566" s="514">
        <v>-73.601770000000002</v>
      </c>
    </row>
    <row r="567" spans="54:59">
      <c r="BB567" s="514">
        <v>11572</v>
      </c>
      <c r="BC567" s="514" t="s">
        <v>581</v>
      </c>
      <c r="BD567" s="514" t="s">
        <v>236</v>
      </c>
      <c r="BE567" s="514" t="s">
        <v>236</v>
      </c>
      <c r="BF567" s="514">
        <v>40.636279999999999</v>
      </c>
      <c r="BG567" s="514">
        <v>-73.6374</v>
      </c>
    </row>
    <row r="568" spans="54:59">
      <c r="BB568" s="514">
        <v>11575</v>
      </c>
      <c r="BC568" s="514" t="s">
        <v>582</v>
      </c>
      <c r="BD568" s="514" t="s">
        <v>236</v>
      </c>
      <c r="BE568" s="514" t="s">
        <v>236</v>
      </c>
      <c r="BF568" s="514">
        <v>40.679409999999997</v>
      </c>
      <c r="BG568" s="514">
        <v>-73.586939999999998</v>
      </c>
    </row>
    <row r="569" spans="54:59">
      <c r="BB569" s="514">
        <v>11576</v>
      </c>
      <c r="BC569" s="514" t="s">
        <v>583</v>
      </c>
      <c r="BD569" s="514" t="s">
        <v>236</v>
      </c>
      <c r="BE569" s="514" t="s">
        <v>236</v>
      </c>
      <c r="BF569" s="514">
        <v>40.79383</v>
      </c>
      <c r="BG569" s="514">
        <v>-73.651560000000003</v>
      </c>
    </row>
    <row r="570" spans="54:59">
      <c r="BB570" s="514">
        <v>11577</v>
      </c>
      <c r="BC570" s="514" t="s">
        <v>584</v>
      </c>
      <c r="BD570" s="514" t="s">
        <v>236</v>
      </c>
      <c r="BE570" s="514" t="s">
        <v>236</v>
      </c>
      <c r="BF570" s="514">
        <v>40.785640000000001</v>
      </c>
      <c r="BG570" s="514">
        <v>-73.640060000000005</v>
      </c>
    </row>
    <row r="571" spans="54:59">
      <c r="BB571" s="514">
        <v>11579</v>
      </c>
      <c r="BC571" s="514" t="s">
        <v>585</v>
      </c>
      <c r="BD571" s="514" t="s">
        <v>236</v>
      </c>
      <c r="BE571" s="514" t="s">
        <v>236</v>
      </c>
      <c r="BF571" s="514">
        <v>40.846380000000003</v>
      </c>
      <c r="BG571" s="514">
        <v>-73.64452</v>
      </c>
    </row>
    <row r="572" spans="54:59">
      <c r="BB572" s="514">
        <v>11580</v>
      </c>
      <c r="BC572" s="514" t="s">
        <v>586</v>
      </c>
      <c r="BD572" s="514" t="s">
        <v>236</v>
      </c>
      <c r="BE572" s="514" t="s">
        <v>236</v>
      </c>
      <c r="BF572" s="514">
        <v>40.673000000000002</v>
      </c>
      <c r="BG572" s="514">
        <v>-73.703460000000007</v>
      </c>
    </row>
    <row r="573" spans="54:59">
      <c r="BB573" s="514">
        <v>11581</v>
      </c>
      <c r="BC573" s="514" t="s">
        <v>586</v>
      </c>
      <c r="BD573" s="514" t="s">
        <v>236</v>
      </c>
      <c r="BE573" s="514" t="s">
        <v>236</v>
      </c>
      <c r="BF573" s="514">
        <v>40.651730000000001</v>
      </c>
      <c r="BG573" s="514">
        <v>-73.710790000000003</v>
      </c>
    </row>
    <row r="574" spans="54:59">
      <c r="BB574" s="514">
        <v>11582</v>
      </c>
      <c r="BC574" s="514" t="s">
        <v>586</v>
      </c>
      <c r="BD574" s="514" t="s">
        <v>236</v>
      </c>
      <c r="BE574" s="514" t="s">
        <v>236</v>
      </c>
      <c r="BF574" s="514">
        <v>40.754750000000001</v>
      </c>
      <c r="BG574" s="514">
        <v>-73.601770000000002</v>
      </c>
    </row>
    <row r="575" spans="54:59">
      <c r="BB575" s="514">
        <v>11590</v>
      </c>
      <c r="BC575" s="514" t="s">
        <v>587</v>
      </c>
      <c r="BD575" s="514" t="s">
        <v>236</v>
      </c>
      <c r="BE575" s="514" t="s">
        <v>236</v>
      </c>
      <c r="BF575" s="514">
        <v>40.756279999999997</v>
      </c>
      <c r="BG575" s="514">
        <v>-73.575360000000003</v>
      </c>
    </row>
    <row r="576" spans="54:59">
      <c r="BB576" s="514">
        <v>11592</v>
      </c>
      <c r="BC576" s="514" t="s">
        <v>580</v>
      </c>
      <c r="BD576" s="514" t="s">
        <v>236</v>
      </c>
      <c r="BE576" s="514" t="s">
        <v>236</v>
      </c>
      <c r="BF576" s="514">
        <v>40.621749999999999</v>
      </c>
      <c r="BG576" s="514">
        <v>-73.632670000000005</v>
      </c>
    </row>
    <row r="577" spans="54:59">
      <c r="BB577" s="514">
        <v>11594</v>
      </c>
      <c r="BC577" s="514" t="s">
        <v>587</v>
      </c>
      <c r="BD577" s="514" t="s">
        <v>236</v>
      </c>
      <c r="BE577" s="514" t="s">
        <v>236</v>
      </c>
      <c r="BF577" s="514">
        <v>40.754750000000001</v>
      </c>
      <c r="BG577" s="514">
        <v>-73.601770000000002</v>
      </c>
    </row>
    <row r="578" spans="54:59">
      <c r="BB578" s="514">
        <v>11595</v>
      </c>
      <c r="BC578" s="514" t="s">
        <v>587</v>
      </c>
      <c r="BD578" s="514" t="s">
        <v>236</v>
      </c>
      <c r="BE578" s="514" t="s">
        <v>236</v>
      </c>
      <c r="BF578" s="514">
        <v>40.754750000000001</v>
      </c>
      <c r="BG578" s="514">
        <v>-73.601770000000002</v>
      </c>
    </row>
    <row r="579" spans="54:59">
      <c r="BB579" s="514">
        <v>11596</v>
      </c>
      <c r="BC579" s="514" t="s">
        <v>588</v>
      </c>
      <c r="BD579" s="514" t="s">
        <v>236</v>
      </c>
      <c r="BE579" s="514" t="s">
        <v>236</v>
      </c>
      <c r="BF579" s="514">
        <v>40.758279999999999</v>
      </c>
      <c r="BG579" s="514">
        <v>-73.642589999999998</v>
      </c>
    </row>
    <row r="580" spans="54:59">
      <c r="BB580" s="514">
        <v>11597</v>
      </c>
      <c r="BC580" s="514" t="s">
        <v>587</v>
      </c>
      <c r="BD580" s="514" t="s">
        <v>236</v>
      </c>
      <c r="BE580" s="514" t="s">
        <v>236</v>
      </c>
      <c r="BF580" s="514">
        <v>40.754750000000001</v>
      </c>
      <c r="BG580" s="514">
        <v>-73.601770000000002</v>
      </c>
    </row>
    <row r="581" spans="54:59">
      <c r="BB581" s="514">
        <v>11598</v>
      </c>
      <c r="BC581" s="514" t="s">
        <v>589</v>
      </c>
      <c r="BD581" s="514" t="s">
        <v>236</v>
      </c>
      <c r="BE581" s="514" t="s">
        <v>236</v>
      </c>
      <c r="BF581" s="514">
        <v>40.633099999999999</v>
      </c>
      <c r="BG581" s="514">
        <v>-73.714039999999997</v>
      </c>
    </row>
    <row r="582" spans="54:59">
      <c r="BB582" s="514">
        <v>11599</v>
      </c>
      <c r="BC582" s="514" t="s">
        <v>561</v>
      </c>
      <c r="BD582" s="514" t="s">
        <v>236</v>
      </c>
      <c r="BE582" s="514" t="s">
        <v>236</v>
      </c>
      <c r="BF582" s="514">
        <v>40.607570000000003</v>
      </c>
      <c r="BG582" s="514">
        <v>-73.742689999999996</v>
      </c>
    </row>
    <row r="583" spans="54:59">
      <c r="BB583" s="514">
        <v>11690</v>
      </c>
      <c r="BC583" s="514" t="s">
        <v>590</v>
      </c>
      <c r="BD583" s="514" t="s">
        <v>236</v>
      </c>
      <c r="BE583" s="514" t="s">
        <v>236</v>
      </c>
      <c r="BF583" s="514">
        <v>40.65137</v>
      </c>
      <c r="BG583" s="514">
        <v>-73.870769999999993</v>
      </c>
    </row>
    <row r="584" spans="54:59">
      <c r="BB584" s="514">
        <v>11691</v>
      </c>
      <c r="BC584" s="514" t="s">
        <v>590</v>
      </c>
      <c r="BD584" s="514" t="s">
        <v>236</v>
      </c>
      <c r="BE584" s="514" t="s">
        <v>236</v>
      </c>
      <c r="BF584" s="514">
        <v>40.600020000000001</v>
      </c>
      <c r="BG584" s="514">
        <v>-73.759619999999998</v>
      </c>
    </row>
    <row r="585" spans="54:59">
      <c r="BB585" s="514">
        <v>11692</v>
      </c>
      <c r="BC585" s="514" t="s">
        <v>591</v>
      </c>
      <c r="BD585" s="514" t="s">
        <v>236</v>
      </c>
      <c r="BE585" s="514" t="s">
        <v>236</v>
      </c>
      <c r="BF585" s="514">
        <v>40.592930000000003</v>
      </c>
      <c r="BG585" s="514">
        <v>-73.795680000000004</v>
      </c>
    </row>
    <row r="586" spans="54:59">
      <c r="BB586" s="514">
        <v>11693</v>
      </c>
      <c r="BC586" s="514" t="s">
        <v>590</v>
      </c>
      <c r="BD586" s="514" t="s">
        <v>236</v>
      </c>
      <c r="BE586" s="514" t="s">
        <v>236</v>
      </c>
      <c r="BF586" s="514">
        <v>40.59695</v>
      </c>
      <c r="BG586" s="514">
        <v>-73.819779999999994</v>
      </c>
    </row>
    <row r="587" spans="54:59">
      <c r="BB587" s="514">
        <v>11694</v>
      </c>
      <c r="BC587" s="514" t="s">
        <v>592</v>
      </c>
      <c r="BD587" s="514" t="s">
        <v>236</v>
      </c>
      <c r="BE587" s="514" t="s">
        <v>236</v>
      </c>
      <c r="BF587" s="514">
        <v>40.57649</v>
      </c>
      <c r="BG587" s="514">
        <v>-73.847210000000004</v>
      </c>
    </row>
    <row r="588" spans="54:59">
      <c r="BB588" s="514">
        <v>11695</v>
      </c>
      <c r="BC588" s="514" t="s">
        <v>590</v>
      </c>
      <c r="BD588" s="514" t="s">
        <v>236</v>
      </c>
      <c r="BE588" s="514" t="s">
        <v>236</v>
      </c>
      <c r="BF588" s="514">
        <v>40.65137</v>
      </c>
      <c r="BG588" s="514">
        <v>-73.870769999999993</v>
      </c>
    </row>
    <row r="589" spans="54:59">
      <c r="BB589" s="514">
        <v>11697</v>
      </c>
      <c r="BC589" s="514" t="s">
        <v>593</v>
      </c>
      <c r="BD589" s="514" t="s">
        <v>236</v>
      </c>
      <c r="BE589" s="514" t="s">
        <v>236</v>
      </c>
      <c r="BF589" s="514">
        <v>40.560160000000003</v>
      </c>
      <c r="BG589" s="514">
        <v>-73.908910000000006</v>
      </c>
    </row>
    <row r="590" spans="54:59">
      <c r="BB590" s="514">
        <v>11701</v>
      </c>
      <c r="BC590" s="514" t="s">
        <v>594</v>
      </c>
      <c r="BD590" s="514" t="s">
        <v>236</v>
      </c>
      <c r="BE590" s="514" t="s">
        <v>236</v>
      </c>
      <c r="BF590" s="514">
        <v>40.685099999999998</v>
      </c>
      <c r="BG590" s="514">
        <v>-73.413169999999994</v>
      </c>
    </row>
    <row r="591" spans="54:59">
      <c r="BB591" s="514">
        <v>11702</v>
      </c>
      <c r="BC591" s="514" t="s">
        <v>595</v>
      </c>
      <c r="BD591" s="514" t="s">
        <v>236</v>
      </c>
      <c r="BE591" s="514" t="s">
        <v>236</v>
      </c>
      <c r="BF591" s="514">
        <v>40.687640000000002</v>
      </c>
      <c r="BG591" s="514">
        <v>-73.325490000000002</v>
      </c>
    </row>
    <row r="592" spans="54:59">
      <c r="BB592" s="514">
        <v>11703</v>
      </c>
      <c r="BC592" s="514" t="s">
        <v>596</v>
      </c>
      <c r="BD592" s="514" t="s">
        <v>236</v>
      </c>
      <c r="BE592" s="514" t="s">
        <v>236</v>
      </c>
      <c r="BF592" s="514">
        <v>40.73339</v>
      </c>
      <c r="BG592" s="514">
        <v>-73.322569999999999</v>
      </c>
    </row>
    <row r="593" spans="54:59">
      <c r="BB593" s="514">
        <v>11704</v>
      </c>
      <c r="BC593" s="514" t="s">
        <v>597</v>
      </c>
      <c r="BD593" s="514" t="s">
        <v>236</v>
      </c>
      <c r="BE593" s="514" t="s">
        <v>236</v>
      </c>
      <c r="BF593" s="514">
        <v>40.719239999999999</v>
      </c>
      <c r="BG593" s="514">
        <v>-73.358289999999997</v>
      </c>
    </row>
    <row r="594" spans="54:59">
      <c r="BB594" s="514">
        <v>11705</v>
      </c>
      <c r="BC594" s="514" t="s">
        <v>598</v>
      </c>
      <c r="BD594" s="514" t="s">
        <v>236</v>
      </c>
      <c r="BE594" s="514" t="s">
        <v>236</v>
      </c>
      <c r="BF594" s="514">
        <v>40.74485</v>
      </c>
      <c r="BG594" s="514">
        <v>-73.055000000000007</v>
      </c>
    </row>
    <row r="595" spans="54:59">
      <c r="BB595" s="514">
        <v>11706</v>
      </c>
      <c r="BC595" s="514" t="s">
        <v>599</v>
      </c>
      <c r="BD595" s="514" t="s">
        <v>236</v>
      </c>
      <c r="BE595" s="514" t="s">
        <v>236</v>
      </c>
      <c r="BF595" s="514">
        <v>40.729089999999999</v>
      </c>
      <c r="BG595" s="514">
        <v>-73.256069999999994</v>
      </c>
    </row>
    <row r="596" spans="54:59">
      <c r="BB596" s="514">
        <v>11707</v>
      </c>
      <c r="BC596" s="514" t="s">
        <v>597</v>
      </c>
      <c r="BD596" s="514" t="s">
        <v>236</v>
      </c>
      <c r="BE596" s="514" t="s">
        <v>236</v>
      </c>
      <c r="BF596" s="514">
        <v>40.922319999999999</v>
      </c>
      <c r="BG596" s="514">
        <v>-72.637069999999994</v>
      </c>
    </row>
    <row r="597" spans="54:59">
      <c r="BB597" s="514">
        <v>11708</v>
      </c>
      <c r="BC597" s="514" t="s">
        <v>594</v>
      </c>
      <c r="BD597" s="514" t="s">
        <v>236</v>
      </c>
      <c r="BE597" s="514" t="s">
        <v>236</v>
      </c>
      <c r="BF597" s="514">
        <v>40.922319999999999</v>
      </c>
      <c r="BG597" s="514">
        <v>-72.637069999999994</v>
      </c>
    </row>
    <row r="598" spans="54:59">
      <c r="BB598" s="514">
        <v>11709</v>
      </c>
      <c r="BC598" s="514" t="s">
        <v>600</v>
      </c>
      <c r="BD598" s="514" t="s">
        <v>236</v>
      </c>
      <c r="BE598" s="514" t="s">
        <v>236</v>
      </c>
      <c r="BF598" s="514">
        <v>40.907269999999997</v>
      </c>
      <c r="BG598" s="514">
        <v>-73.557130000000001</v>
      </c>
    </row>
    <row r="599" spans="54:59">
      <c r="BB599" s="514">
        <v>11710</v>
      </c>
      <c r="BC599" s="514" t="s">
        <v>601</v>
      </c>
      <c r="BD599" s="514" t="s">
        <v>236</v>
      </c>
      <c r="BE599" s="514" t="s">
        <v>236</v>
      </c>
      <c r="BF599" s="514">
        <v>40.673430000000003</v>
      </c>
      <c r="BG599" s="514">
        <v>-73.533820000000006</v>
      </c>
    </row>
    <row r="600" spans="54:59">
      <c r="BB600" s="514">
        <v>11713</v>
      </c>
      <c r="BC600" s="514" t="s">
        <v>602</v>
      </c>
      <c r="BD600" s="514" t="s">
        <v>236</v>
      </c>
      <c r="BE600" s="514" t="s">
        <v>236</v>
      </c>
      <c r="BF600" s="514">
        <v>40.771439999999998</v>
      </c>
      <c r="BG600" s="514">
        <v>-72.946629999999999</v>
      </c>
    </row>
    <row r="601" spans="54:59">
      <c r="BB601" s="514">
        <v>11714</v>
      </c>
      <c r="BC601" s="514" t="s">
        <v>603</v>
      </c>
      <c r="BD601" s="514" t="s">
        <v>236</v>
      </c>
      <c r="BE601" s="514" t="s">
        <v>236</v>
      </c>
      <c r="BF601" s="514">
        <v>40.740659999999998</v>
      </c>
      <c r="BG601" s="514">
        <v>-73.486310000000003</v>
      </c>
    </row>
    <row r="602" spans="54:59">
      <c r="BB602" s="514">
        <v>11715</v>
      </c>
      <c r="BC602" s="514" t="s">
        <v>604</v>
      </c>
      <c r="BD602" s="514" t="s">
        <v>236</v>
      </c>
      <c r="BE602" s="514" t="s">
        <v>236</v>
      </c>
      <c r="BF602" s="514">
        <v>40.74897</v>
      </c>
      <c r="BG602" s="514">
        <v>-73.034360000000007</v>
      </c>
    </row>
    <row r="603" spans="54:59">
      <c r="BB603" s="514">
        <v>11716</v>
      </c>
      <c r="BC603" s="514" t="s">
        <v>605</v>
      </c>
      <c r="BD603" s="514" t="s">
        <v>236</v>
      </c>
      <c r="BE603" s="514" t="s">
        <v>236</v>
      </c>
      <c r="BF603" s="514">
        <v>40.770040000000002</v>
      </c>
      <c r="BG603" s="514">
        <v>-73.113759999999999</v>
      </c>
    </row>
    <row r="604" spans="54:59">
      <c r="BB604" s="514">
        <v>11717</v>
      </c>
      <c r="BC604" s="514" t="s">
        <v>606</v>
      </c>
      <c r="BD604" s="514" t="s">
        <v>236</v>
      </c>
      <c r="BE604" s="514" t="s">
        <v>236</v>
      </c>
      <c r="BF604" s="514">
        <v>40.783949999999997</v>
      </c>
      <c r="BG604" s="514">
        <v>-73.245170000000002</v>
      </c>
    </row>
    <row r="605" spans="54:59">
      <c r="BB605" s="514">
        <v>11718</v>
      </c>
      <c r="BC605" s="514" t="s">
        <v>607</v>
      </c>
      <c r="BD605" s="514" t="s">
        <v>236</v>
      </c>
      <c r="BE605" s="514" t="s">
        <v>236</v>
      </c>
      <c r="BF605" s="514">
        <v>40.720739999999999</v>
      </c>
      <c r="BG605" s="514">
        <v>-73.266139999999993</v>
      </c>
    </row>
    <row r="606" spans="54:59">
      <c r="BB606" s="514">
        <v>11719</v>
      </c>
      <c r="BC606" s="514" t="s">
        <v>608</v>
      </c>
      <c r="BD606" s="514" t="s">
        <v>236</v>
      </c>
      <c r="BE606" s="514" t="s">
        <v>236</v>
      </c>
      <c r="BF606" s="514">
        <v>40.780050000000003</v>
      </c>
      <c r="BG606" s="514">
        <v>-72.915660000000003</v>
      </c>
    </row>
    <row r="607" spans="54:59">
      <c r="BB607" s="514">
        <v>11720</v>
      </c>
      <c r="BC607" s="514" t="s">
        <v>609</v>
      </c>
      <c r="BD607" s="514" t="s">
        <v>236</v>
      </c>
      <c r="BE607" s="514" t="s">
        <v>236</v>
      </c>
      <c r="BF607" s="514">
        <v>40.868940000000002</v>
      </c>
      <c r="BG607" s="514">
        <v>-73.080089999999998</v>
      </c>
    </row>
    <row r="608" spans="54:59">
      <c r="BB608" s="514">
        <v>11721</v>
      </c>
      <c r="BC608" s="514" t="s">
        <v>610</v>
      </c>
      <c r="BD608" s="514" t="s">
        <v>236</v>
      </c>
      <c r="BE608" s="514" t="s">
        <v>236</v>
      </c>
      <c r="BF608" s="514">
        <v>40.890590000000003</v>
      </c>
      <c r="BG608" s="514">
        <v>-73.375360000000001</v>
      </c>
    </row>
    <row r="609" spans="54:59">
      <c r="BB609" s="514">
        <v>11722</v>
      </c>
      <c r="BC609" s="514" t="s">
        <v>611</v>
      </c>
      <c r="BD609" s="514" t="s">
        <v>236</v>
      </c>
      <c r="BE609" s="514" t="s">
        <v>236</v>
      </c>
      <c r="BF609" s="514">
        <v>40.784869999999998</v>
      </c>
      <c r="BG609" s="514">
        <v>-73.199240000000003</v>
      </c>
    </row>
    <row r="610" spans="54:59">
      <c r="BB610" s="514">
        <v>11724</v>
      </c>
      <c r="BC610" s="514" t="s">
        <v>612</v>
      </c>
      <c r="BD610" s="514" t="s">
        <v>236</v>
      </c>
      <c r="BE610" s="514" t="s">
        <v>236</v>
      </c>
      <c r="BF610" s="514">
        <v>40.865729999999999</v>
      </c>
      <c r="BG610" s="514">
        <v>-73.446449999999999</v>
      </c>
    </row>
    <row r="611" spans="54:59">
      <c r="BB611" s="514">
        <v>11725</v>
      </c>
      <c r="BC611" s="514" t="s">
        <v>613</v>
      </c>
      <c r="BD611" s="514" t="s">
        <v>236</v>
      </c>
      <c r="BE611" s="514" t="s">
        <v>236</v>
      </c>
      <c r="BF611" s="514">
        <v>40.841520000000003</v>
      </c>
      <c r="BG611" s="514">
        <v>-73.280010000000004</v>
      </c>
    </row>
    <row r="612" spans="54:59">
      <c r="BB612" s="514">
        <v>11726</v>
      </c>
      <c r="BC612" s="514" t="s">
        <v>614</v>
      </c>
      <c r="BD612" s="514" t="s">
        <v>236</v>
      </c>
      <c r="BE612" s="514" t="s">
        <v>236</v>
      </c>
      <c r="BF612" s="514">
        <v>40.680889999999998</v>
      </c>
      <c r="BG612" s="514">
        <v>-73.396090000000001</v>
      </c>
    </row>
    <row r="613" spans="54:59">
      <c r="BB613" s="514">
        <v>11727</v>
      </c>
      <c r="BC613" s="514" t="s">
        <v>615</v>
      </c>
      <c r="BD613" s="514" t="s">
        <v>236</v>
      </c>
      <c r="BE613" s="514" t="s">
        <v>236</v>
      </c>
      <c r="BF613" s="514">
        <v>40.884889999999999</v>
      </c>
      <c r="BG613" s="514">
        <v>-73.005009999999999</v>
      </c>
    </row>
    <row r="614" spans="54:59">
      <c r="BB614" s="514">
        <v>11729</v>
      </c>
      <c r="BC614" s="514" t="s">
        <v>616</v>
      </c>
      <c r="BD614" s="514" t="s">
        <v>236</v>
      </c>
      <c r="BE614" s="514" t="s">
        <v>236</v>
      </c>
      <c r="BF614" s="514">
        <v>40.760689999999997</v>
      </c>
      <c r="BG614" s="514">
        <v>-73.330070000000006</v>
      </c>
    </row>
    <row r="615" spans="54:59">
      <c r="BB615" s="514">
        <v>11730</v>
      </c>
      <c r="BC615" s="514" t="s">
        <v>617</v>
      </c>
      <c r="BD615" s="514" t="s">
        <v>236</v>
      </c>
      <c r="BE615" s="514" t="s">
        <v>236</v>
      </c>
      <c r="BF615" s="514">
        <v>40.729210000000002</v>
      </c>
      <c r="BG615" s="514">
        <v>-73.180729999999997</v>
      </c>
    </row>
    <row r="616" spans="54:59">
      <c r="BB616" s="514">
        <v>11731</v>
      </c>
      <c r="BC616" s="514" t="s">
        <v>618</v>
      </c>
      <c r="BD616" s="514" t="s">
        <v>236</v>
      </c>
      <c r="BE616" s="514" t="s">
        <v>236</v>
      </c>
      <c r="BF616" s="514">
        <v>40.865989999999996</v>
      </c>
      <c r="BG616" s="514">
        <v>-73.317959999999999</v>
      </c>
    </row>
    <row r="617" spans="54:59">
      <c r="BB617" s="514">
        <v>11732</v>
      </c>
      <c r="BC617" s="514" t="s">
        <v>619</v>
      </c>
      <c r="BD617" s="514" t="s">
        <v>236</v>
      </c>
      <c r="BE617" s="514" t="s">
        <v>236</v>
      </c>
      <c r="BF617" s="514">
        <v>40.848759999999999</v>
      </c>
      <c r="BG617" s="514">
        <v>-73.534779999999998</v>
      </c>
    </row>
    <row r="618" spans="54:59">
      <c r="BB618" s="514">
        <v>11733</v>
      </c>
      <c r="BC618" s="514" t="s">
        <v>620</v>
      </c>
      <c r="BD618" s="514" t="s">
        <v>236</v>
      </c>
      <c r="BE618" s="514" t="s">
        <v>236</v>
      </c>
      <c r="BF618" s="514">
        <v>40.932049999999997</v>
      </c>
      <c r="BG618" s="514">
        <v>-73.106660000000005</v>
      </c>
    </row>
    <row r="619" spans="54:59">
      <c r="BB619" s="514">
        <v>11735</v>
      </c>
      <c r="BC619" s="514" t="s">
        <v>621</v>
      </c>
      <c r="BD619" s="514" t="s">
        <v>236</v>
      </c>
      <c r="BE619" s="514" t="s">
        <v>236</v>
      </c>
      <c r="BF619" s="514">
        <v>40.725960000000001</v>
      </c>
      <c r="BG619" s="514">
        <v>-73.441509999999994</v>
      </c>
    </row>
    <row r="620" spans="54:59">
      <c r="BB620" s="514">
        <v>11736</v>
      </c>
      <c r="BC620" s="514" t="s">
        <v>621</v>
      </c>
      <c r="BD620" s="514" t="s">
        <v>236</v>
      </c>
      <c r="BE620" s="514" t="s">
        <v>236</v>
      </c>
      <c r="BF620" s="514">
        <v>40.754750000000001</v>
      </c>
      <c r="BG620" s="514">
        <v>-73.601770000000002</v>
      </c>
    </row>
    <row r="621" spans="54:59">
      <c r="BB621" s="514">
        <v>11737</v>
      </c>
      <c r="BC621" s="514" t="s">
        <v>621</v>
      </c>
      <c r="BD621" s="514" t="s">
        <v>236</v>
      </c>
      <c r="BE621" s="514" t="s">
        <v>236</v>
      </c>
      <c r="BF621" s="514">
        <v>40.754750000000001</v>
      </c>
      <c r="BG621" s="514">
        <v>-73.601770000000002</v>
      </c>
    </row>
    <row r="622" spans="54:59">
      <c r="BB622" s="514">
        <v>11738</v>
      </c>
      <c r="BC622" s="514" t="s">
        <v>622</v>
      </c>
      <c r="BD622" s="514" t="s">
        <v>236</v>
      </c>
      <c r="BE622" s="514" t="s">
        <v>236</v>
      </c>
      <c r="BF622" s="514">
        <v>40.834690000000002</v>
      </c>
      <c r="BG622" s="514">
        <v>-73.038600000000002</v>
      </c>
    </row>
    <row r="623" spans="54:59">
      <c r="BB623" s="514">
        <v>11739</v>
      </c>
      <c r="BC623" s="514" t="s">
        <v>623</v>
      </c>
      <c r="BD623" s="514" t="s">
        <v>236</v>
      </c>
      <c r="BE623" s="514" t="s">
        <v>236</v>
      </c>
      <c r="BF623" s="514">
        <v>40.922319999999999</v>
      </c>
      <c r="BG623" s="514">
        <v>-72.637069999999994</v>
      </c>
    </row>
    <row r="624" spans="54:59">
      <c r="BB624" s="514">
        <v>11740</v>
      </c>
      <c r="BC624" s="514" t="s">
        <v>624</v>
      </c>
      <c r="BD624" s="514" t="s">
        <v>236</v>
      </c>
      <c r="BE624" s="514" t="s">
        <v>236</v>
      </c>
      <c r="BF624" s="514">
        <v>40.862560000000002</v>
      </c>
      <c r="BG624" s="514">
        <v>-73.362210000000005</v>
      </c>
    </row>
    <row r="625" spans="54:59">
      <c r="BB625" s="514">
        <v>11741</v>
      </c>
      <c r="BC625" s="514" t="s">
        <v>625</v>
      </c>
      <c r="BD625" s="514" t="s">
        <v>236</v>
      </c>
      <c r="BE625" s="514" t="s">
        <v>236</v>
      </c>
      <c r="BF625" s="514">
        <v>40.799700000000001</v>
      </c>
      <c r="BG625" s="514">
        <v>-73.074849999999998</v>
      </c>
    </row>
    <row r="626" spans="54:59">
      <c r="BB626" s="514">
        <v>11742</v>
      </c>
      <c r="BC626" s="514" t="s">
        <v>242</v>
      </c>
      <c r="BD626" s="514" t="s">
        <v>236</v>
      </c>
      <c r="BE626" s="514" t="s">
        <v>236</v>
      </c>
      <c r="BF626" s="514">
        <v>40.810600000000001</v>
      </c>
      <c r="BG626" s="514">
        <v>-73.040360000000007</v>
      </c>
    </row>
    <row r="627" spans="54:59">
      <c r="BB627" s="514">
        <v>11743</v>
      </c>
      <c r="BC627" s="514" t="s">
        <v>626</v>
      </c>
      <c r="BD627" s="514" t="s">
        <v>236</v>
      </c>
      <c r="BE627" s="514" t="s">
        <v>236</v>
      </c>
      <c r="BF627" s="514">
        <v>40.867489999999997</v>
      </c>
      <c r="BG627" s="514">
        <v>-73.411460000000005</v>
      </c>
    </row>
    <row r="628" spans="54:59">
      <c r="BB628" s="514">
        <v>11746</v>
      </c>
      <c r="BC628" s="514" t="s">
        <v>627</v>
      </c>
      <c r="BD628" s="514" t="s">
        <v>236</v>
      </c>
      <c r="BE628" s="514" t="s">
        <v>236</v>
      </c>
      <c r="BF628" s="514">
        <v>40.821689999999997</v>
      </c>
      <c r="BG628" s="514">
        <v>-73.375529999999998</v>
      </c>
    </row>
    <row r="629" spans="54:59">
      <c r="BB629" s="514">
        <v>11747</v>
      </c>
      <c r="BC629" s="514" t="s">
        <v>628</v>
      </c>
      <c r="BD629" s="514" t="s">
        <v>236</v>
      </c>
      <c r="BE629" s="514" t="s">
        <v>236</v>
      </c>
      <c r="BF629" s="514">
        <v>40.791589999999999</v>
      </c>
      <c r="BG629" s="514">
        <v>-73.405429999999996</v>
      </c>
    </row>
    <row r="630" spans="54:59">
      <c r="BB630" s="514">
        <v>11749</v>
      </c>
      <c r="BC630" s="514" t="s">
        <v>629</v>
      </c>
      <c r="BD630" s="514" t="s">
        <v>236</v>
      </c>
      <c r="BE630" s="514" t="s">
        <v>236</v>
      </c>
      <c r="BF630" s="514">
        <v>40.922319999999999</v>
      </c>
      <c r="BG630" s="514">
        <v>-72.637069999999994</v>
      </c>
    </row>
    <row r="631" spans="54:59">
      <c r="BB631" s="514">
        <v>11750</v>
      </c>
      <c r="BC631" s="514" t="s">
        <v>627</v>
      </c>
      <c r="BD631" s="514" t="s">
        <v>236</v>
      </c>
      <c r="BE631" s="514" t="s">
        <v>236</v>
      </c>
      <c r="BF631" s="514">
        <v>40.922319999999999</v>
      </c>
      <c r="BG631" s="514">
        <v>-72.637069999999994</v>
      </c>
    </row>
    <row r="632" spans="54:59">
      <c r="BB632" s="514">
        <v>11751</v>
      </c>
      <c r="BC632" s="514" t="s">
        <v>630</v>
      </c>
      <c r="BD632" s="514" t="s">
        <v>236</v>
      </c>
      <c r="BE632" s="514" t="s">
        <v>236</v>
      </c>
      <c r="BF632" s="514">
        <v>40.734209999999997</v>
      </c>
      <c r="BG632" s="514">
        <v>-73.214160000000007</v>
      </c>
    </row>
    <row r="633" spans="54:59">
      <c r="BB633" s="514">
        <v>11752</v>
      </c>
      <c r="BC633" s="514" t="s">
        <v>631</v>
      </c>
      <c r="BD633" s="514" t="s">
        <v>236</v>
      </c>
      <c r="BE633" s="514" t="s">
        <v>236</v>
      </c>
      <c r="BF633" s="514">
        <v>40.754379999999998</v>
      </c>
      <c r="BG633" s="514">
        <v>-73.183260000000004</v>
      </c>
    </row>
    <row r="634" spans="54:59">
      <c r="BB634" s="514">
        <v>11753</v>
      </c>
      <c r="BC634" s="514" t="s">
        <v>632</v>
      </c>
      <c r="BD634" s="514" t="s">
        <v>236</v>
      </c>
      <c r="BE634" s="514" t="s">
        <v>236</v>
      </c>
      <c r="BF634" s="514">
        <v>40.786540000000002</v>
      </c>
      <c r="BG634" s="514">
        <v>-73.536749999999998</v>
      </c>
    </row>
    <row r="635" spans="54:59">
      <c r="BB635" s="514">
        <v>11754</v>
      </c>
      <c r="BC635" s="514" t="s">
        <v>633</v>
      </c>
      <c r="BD635" s="514" t="s">
        <v>236</v>
      </c>
      <c r="BE635" s="514" t="s">
        <v>236</v>
      </c>
      <c r="BF635" s="514">
        <v>40.888489999999997</v>
      </c>
      <c r="BG635" s="514">
        <v>-73.242580000000004</v>
      </c>
    </row>
    <row r="636" spans="54:59">
      <c r="BB636" s="514">
        <v>11755</v>
      </c>
      <c r="BC636" s="514" t="s">
        <v>634</v>
      </c>
      <c r="BD636" s="514" t="s">
        <v>236</v>
      </c>
      <c r="BE636" s="514" t="s">
        <v>236</v>
      </c>
      <c r="BF636" s="514">
        <v>40.855400000000003</v>
      </c>
      <c r="BG636" s="514">
        <v>-73.118390000000005</v>
      </c>
    </row>
    <row r="637" spans="54:59">
      <c r="BB637" s="514">
        <v>11756</v>
      </c>
      <c r="BC637" s="514" t="s">
        <v>635</v>
      </c>
      <c r="BD637" s="514" t="s">
        <v>236</v>
      </c>
      <c r="BE637" s="514" t="s">
        <v>236</v>
      </c>
      <c r="BF637" s="514">
        <v>40.724879999999999</v>
      </c>
      <c r="BG637" s="514">
        <v>-73.517390000000006</v>
      </c>
    </row>
    <row r="638" spans="54:59">
      <c r="BB638" s="514">
        <v>11757</v>
      </c>
      <c r="BC638" s="514" t="s">
        <v>636</v>
      </c>
      <c r="BD638" s="514" t="s">
        <v>236</v>
      </c>
      <c r="BE638" s="514" t="s">
        <v>236</v>
      </c>
      <c r="BF638" s="514">
        <v>40.690040000000003</v>
      </c>
      <c r="BG638" s="514">
        <v>-73.374420000000001</v>
      </c>
    </row>
    <row r="639" spans="54:59">
      <c r="BB639" s="514">
        <v>11758</v>
      </c>
      <c r="BC639" s="514" t="s">
        <v>637</v>
      </c>
      <c r="BD639" s="514" t="s">
        <v>236</v>
      </c>
      <c r="BE639" s="514" t="s">
        <v>236</v>
      </c>
      <c r="BF639" s="514">
        <v>40.68085</v>
      </c>
      <c r="BG639" s="514">
        <v>-73.462890000000002</v>
      </c>
    </row>
    <row r="640" spans="54:59">
      <c r="BB640" s="514">
        <v>11760</v>
      </c>
      <c r="BC640" s="514" t="s">
        <v>638</v>
      </c>
      <c r="BD640" s="514" t="s">
        <v>236</v>
      </c>
      <c r="BE640" s="514" t="s">
        <v>236</v>
      </c>
      <c r="BF640" s="514">
        <v>40.81024</v>
      </c>
      <c r="BG640" s="514">
        <v>-73.191779999999994</v>
      </c>
    </row>
    <row r="641" spans="54:59">
      <c r="BB641" s="514">
        <v>11762</v>
      </c>
      <c r="BC641" s="514" t="s">
        <v>639</v>
      </c>
      <c r="BD641" s="514" t="s">
        <v>236</v>
      </c>
      <c r="BE641" s="514" t="s">
        <v>236</v>
      </c>
      <c r="BF641" s="514">
        <v>40.685049999999997</v>
      </c>
      <c r="BG641" s="514">
        <v>-73.446809999999999</v>
      </c>
    </row>
    <row r="642" spans="54:59">
      <c r="BB642" s="514">
        <v>11763</v>
      </c>
      <c r="BC642" s="514" t="s">
        <v>640</v>
      </c>
      <c r="BD642" s="514" t="s">
        <v>236</v>
      </c>
      <c r="BE642" s="514" t="s">
        <v>236</v>
      </c>
      <c r="BF642" s="514">
        <v>40.820779999999999</v>
      </c>
      <c r="BG642" s="514">
        <v>-72.983750000000001</v>
      </c>
    </row>
    <row r="643" spans="54:59">
      <c r="BB643" s="514">
        <v>11764</v>
      </c>
      <c r="BC643" s="514" t="s">
        <v>641</v>
      </c>
      <c r="BD643" s="514" t="s">
        <v>236</v>
      </c>
      <c r="BE643" s="514" t="s">
        <v>236</v>
      </c>
      <c r="BF643" s="514">
        <v>40.9465</v>
      </c>
      <c r="BG643" s="514">
        <v>-72.988370000000003</v>
      </c>
    </row>
    <row r="644" spans="54:59">
      <c r="BB644" s="514">
        <v>11765</v>
      </c>
      <c r="BC644" s="514" t="s">
        <v>642</v>
      </c>
      <c r="BD644" s="514" t="s">
        <v>236</v>
      </c>
      <c r="BE644" s="514" t="s">
        <v>236</v>
      </c>
      <c r="BF644" s="514">
        <v>40.888890000000004</v>
      </c>
      <c r="BG644" s="514">
        <v>-73.556079999999994</v>
      </c>
    </row>
    <row r="645" spans="54:59">
      <c r="BB645" s="514">
        <v>11766</v>
      </c>
      <c r="BC645" s="514" t="s">
        <v>643</v>
      </c>
      <c r="BD645" s="514" t="s">
        <v>236</v>
      </c>
      <c r="BE645" s="514" t="s">
        <v>236</v>
      </c>
      <c r="BF645" s="514">
        <v>40.92924</v>
      </c>
      <c r="BG645" s="514">
        <v>-73.013170000000002</v>
      </c>
    </row>
    <row r="646" spans="54:59">
      <c r="BB646" s="514">
        <v>11767</v>
      </c>
      <c r="BC646" s="514" t="s">
        <v>644</v>
      </c>
      <c r="BD646" s="514" t="s">
        <v>236</v>
      </c>
      <c r="BE646" s="514" t="s">
        <v>236</v>
      </c>
      <c r="BF646" s="514">
        <v>40.842959999999998</v>
      </c>
      <c r="BG646" s="514">
        <v>-73.143029999999996</v>
      </c>
    </row>
    <row r="647" spans="54:59">
      <c r="BB647" s="514">
        <v>11768</v>
      </c>
      <c r="BC647" s="514" t="s">
        <v>645</v>
      </c>
      <c r="BD647" s="514" t="s">
        <v>236</v>
      </c>
      <c r="BE647" s="514" t="s">
        <v>236</v>
      </c>
      <c r="BF647" s="514">
        <v>40.905639999999998</v>
      </c>
      <c r="BG647" s="514">
        <v>-73.331140000000005</v>
      </c>
    </row>
    <row r="648" spans="54:59">
      <c r="BB648" s="514">
        <v>11769</v>
      </c>
      <c r="BC648" s="514" t="s">
        <v>646</v>
      </c>
      <c r="BD648" s="514" t="s">
        <v>236</v>
      </c>
      <c r="BE648" s="514" t="s">
        <v>236</v>
      </c>
      <c r="BF648" s="514">
        <v>40.73601</v>
      </c>
      <c r="BG648" s="514">
        <v>-73.129599999999996</v>
      </c>
    </row>
    <row r="649" spans="54:59">
      <c r="BB649" s="514">
        <v>11770</v>
      </c>
      <c r="BC649" s="514" t="s">
        <v>647</v>
      </c>
      <c r="BD649" s="514" t="s">
        <v>236</v>
      </c>
      <c r="BE649" s="514" t="s">
        <v>236</v>
      </c>
      <c r="BF649" s="514">
        <v>40.643949999999997</v>
      </c>
      <c r="BG649" s="514">
        <v>-73.161150000000006</v>
      </c>
    </row>
    <row r="650" spans="54:59">
      <c r="BB650" s="514">
        <v>11771</v>
      </c>
      <c r="BC650" s="514" t="s">
        <v>648</v>
      </c>
      <c r="BD650" s="514" t="s">
        <v>236</v>
      </c>
      <c r="BE650" s="514" t="s">
        <v>236</v>
      </c>
      <c r="BF650" s="514">
        <v>40.868879999999997</v>
      </c>
      <c r="BG650" s="514">
        <v>-73.522919999999999</v>
      </c>
    </row>
    <row r="651" spans="54:59">
      <c r="BB651" s="514">
        <v>11772</v>
      </c>
      <c r="BC651" s="514" t="s">
        <v>649</v>
      </c>
      <c r="BD651" s="514" t="s">
        <v>236</v>
      </c>
      <c r="BE651" s="514" t="s">
        <v>236</v>
      </c>
      <c r="BF651" s="514">
        <v>40.770890000000001</v>
      </c>
      <c r="BG651" s="514">
        <v>-73.002129999999994</v>
      </c>
    </row>
    <row r="652" spans="54:59">
      <c r="BB652" s="514">
        <v>11773</v>
      </c>
      <c r="BC652" s="514" t="s">
        <v>650</v>
      </c>
      <c r="BD652" s="514" t="s">
        <v>236</v>
      </c>
      <c r="BE652" s="514" t="s">
        <v>236</v>
      </c>
      <c r="BF652" s="514">
        <v>40.754750000000001</v>
      </c>
      <c r="BG652" s="514">
        <v>-73.601770000000002</v>
      </c>
    </row>
    <row r="653" spans="54:59">
      <c r="BB653" s="514">
        <v>11774</v>
      </c>
      <c r="BC653" s="514" t="s">
        <v>621</v>
      </c>
      <c r="BD653" s="514" t="s">
        <v>236</v>
      </c>
      <c r="BE653" s="514" t="s">
        <v>236</v>
      </c>
      <c r="BF653" s="514">
        <v>40.754750000000001</v>
      </c>
      <c r="BG653" s="514">
        <v>-73.601770000000002</v>
      </c>
    </row>
    <row r="654" spans="54:59">
      <c r="BB654" s="514">
        <v>11775</v>
      </c>
      <c r="BC654" s="514" t="s">
        <v>628</v>
      </c>
      <c r="BD654" s="514" t="s">
        <v>236</v>
      </c>
      <c r="BE654" s="514" t="s">
        <v>236</v>
      </c>
      <c r="BF654" s="514">
        <v>40.922319999999999</v>
      </c>
      <c r="BG654" s="514">
        <v>-72.637069999999994</v>
      </c>
    </row>
    <row r="655" spans="54:59">
      <c r="BB655" s="514">
        <v>11776</v>
      </c>
      <c r="BC655" s="514" t="s">
        <v>651</v>
      </c>
      <c r="BD655" s="514" t="s">
        <v>236</v>
      </c>
      <c r="BE655" s="514" t="s">
        <v>236</v>
      </c>
      <c r="BF655" s="514">
        <v>40.911079999999998</v>
      </c>
      <c r="BG655" s="514">
        <v>-73.049660000000003</v>
      </c>
    </row>
    <row r="656" spans="54:59">
      <c r="BB656" s="514">
        <v>11777</v>
      </c>
      <c r="BC656" s="514" t="s">
        <v>652</v>
      </c>
      <c r="BD656" s="514" t="s">
        <v>236</v>
      </c>
      <c r="BE656" s="514" t="s">
        <v>236</v>
      </c>
      <c r="BF656" s="514">
        <v>40.946100000000001</v>
      </c>
      <c r="BG656" s="514">
        <v>-73.062219999999996</v>
      </c>
    </row>
    <row r="657" spans="54:59">
      <c r="BB657" s="514">
        <v>11778</v>
      </c>
      <c r="BC657" s="514" t="s">
        <v>653</v>
      </c>
      <c r="BD657" s="514" t="s">
        <v>236</v>
      </c>
      <c r="BE657" s="514" t="s">
        <v>236</v>
      </c>
      <c r="BF657" s="514">
        <v>40.954090000000001</v>
      </c>
      <c r="BG657" s="514">
        <v>-72.928839999999994</v>
      </c>
    </row>
    <row r="658" spans="54:59">
      <c r="BB658" s="514">
        <v>11779</v>
      </c>
      <c r="BC658" s="514" t="s">
        <v>654</v>
      </c>
      <c r="BD658" s="514" t="s">
        <v>236</v>
      </c>
      <c r="BE658" s="514" t="s">
        <v>236</v>
      </c>
      <c r="BF658" s="514">
        <v>40.818820000000002</v>
      </c>
      <c r="BG658" s="514">
        <v>-73.118700000000004</v>
      </c>
    </row>
    <row r="659" spans="54:59">
      <c r="BB659" s="514">
        <v>11780</v>
      </c>
      <c r="BC659" s="514" t="s">
        <v>655</v>
      </c>
      <c r="BD659" s="514" t="s">
        <v>236</v>
      </c>
      <c r="BE659" s="514" t="s">
        <v>236</v>
      </c>
      <c r="BF659" s="514">
        <v>40.884390000000003</v>
      </c>
      <c r="BG659" s="514">
        <v>-73.158680000000004</v>
      </c>
    </row>
    <row r="660" spans="54:59">
      <c r="BB660" s="514">
        <v>11782</v>
      </c>
      <c r="BC660" s="514" t="s">
        <v>656</v>
      </c>
      <c r="BD660" s="514" t="s">
        <v>236</v>
      </c>
      <c r="BE660" s="514" t="s">
        <v>236</v>
      </c>
      <c r="BF660" s="514">
        <v>40.73986</v>
      </c>
      <c r="BG660" s="514">
        <v>-73.071979999999996</v>
      </c>
    </row>
    <row r="661" spans="54:59">
      <c r="BB661" s="514">
        <v>11783</v>
      </c>
      <c r="BC661" s="514" t="s">
        <v>657</v>
      </c>
      <c r="BD661" s="514" t="s">
        <v>236</v>
      </c>
      <c r="BE661" s="514" t="s">
        <v>236</v>
      </c>
      <c r="BF661" s="514">
        <v>40.679749999999999</v>
      </c>
      <c r="BG661" s="514">
        <v>-73.489590000000007</v>
      </c>
    </row>
    <row r="662" spans="54:59">
      <c r="BB662" s="514">
        <v>11784</v>
      </c>
      <c r="BC662" s="514" t="s">
        <v>658</v>
      </c>
      <c r="BD662" s="514" t="s">
        <v>236</v>
      </c>
      <c r="BE662" s="514" t="s">
        <v>236</v>
      </c>
      <c r="BF662" s="514">
        <v>40.86927</v>
      </c>
      <c r="BG662" s="514">
        <v>-73.042540000000002</v>
      </c>
    </row>
    <row r="663" spans="54:59">
      <c r="BB663" s="514">
        <v>11786</v>
      </c>
      <c r="BC663" s="514" t="s">
        <v>659</v>
      </c>
      <c r="BD663" s="514" t="s">
        <v>236</v>
      </c>
      <c r="BE663" s="514" t="s">
        <v>236</v>
      </c>
      <c r="BF663" s="514">
        <v>40.949930000000002</v>
      </c>
      <c r="BG663" s="514">
        <v>-72.895330000000001</v>
      </c>
    </row>
    <row r="664" spans="54:59">
      <c r="BB664" s="514">
        <v>11787</v>
      </c>
      <c r="BC664" s="514" t="s">
        <v>660</v>
      </c>
      <c r="BD664" s="514" t="s">
        <v>236</v>
      </c>
      <c r="BE664" s="514" t="s">
        <v>236</v>
      </c>
      <c r="BF664" s="514">
        <v>40.853340000000003</v>
      </c>
      <c r="BG664" s="514">
        <v>-73.207769999999996</v>
      </c>
    </row>
    <row r="665" spans="54:59">
      <c r="BB665" s="514">
        <v>11788</v>
      </c>
      <c r="BC665" s="514" t="s">
        <v>638</v>
      </c>
      <c r="BD665" s="514" t="s">
        <v>236</v>
      </c>
      <c r="BE665" s="514" t="s">
        <v>236</v>
      </c>
      <c r="BF665" s="514">
        <v>40.81926</v>
      </c>
      <c r="BG665" s="514">
        <v>-73.209670000000003</v>
      </c>
    </row>
    <row r="666" spans="54:59">
      <c r="BB666" s="514">
        <v>11789</v>
      </c>
      <c r="BC666" s="514" t="s">
        <v>661</v>
      </c>
      <c r="BD666" s="514" t="s">
        <v>236</v>
      </c>
      <c r="BE666" s="514" t="s">
        <v>236</v>
      </c>
      <c r="BF666" s="514">
        <v>40.955579999999998</v>
      </c>
      <c r="BG666" s="514">
        <v>-72.973299999999995</v>
      </c>
    </row>
    <row r="667" spans="54:59">
      <c r="BB667" s="514">
        <v>11790</v>
      </c>
      <c r="BC667" s="514" t="s">
        <v>662</v>
      </c>
      <c r="BD667" s="514" t="s">
        <v>236</v>
      </c>
      <c r="BE667" s="514" t="s">
        <v>236</v>
      </c>
      <c r="BF667" s="514">
        <v>40.906170000000003</v>
      </c>
      <c r="BG667" s="514">
        <v>-73.127480000000006</v>
      </c>
    </row>
    <row r="668" spans="54:59">
      <c r="BB668" s="514">
        <v>11791</v>
      </c>
      <c r="BC668" s="514" t="s">
        <v>650</v>
      </c>
      <c r="BD668" s="514" t="s">
        <v>236</v>
      </c>
      <c r="BE668" s="514" t="s">
        <v>236</v>
      </c>
      <c r="BF668" s="514">
        <v>40.81521</v>
      </c>
      <c r="BG668" s="514">
        <v>-73.500569999999996</v>
      </c>
    </row>
    <row r="669" spans="54:59">
      <c r="BB669" s="514">
        <v>11792</v>
      </c>
      <c r="BC669" s="514" t="s">
        <v>663</v>
      </c>
      <c r="BD669" s="514" t="s">
        <v>236</v>
      </c>
      <c r="BE669" s="514" t="s">
        <v>236</v>
      </c>
      <c r="BF669" s="514">
        <v>40.95326</v>
      </c>
      <c r="BG669" s="514">
        <v>-72.836799999999997</v>
      </c>
    </row>
    <row r="670" spans="54:59">
      <c r="BB670" s="514">
        <v>11793</v>
      </c>
      <c r="BC670" s="514" t="s">
        <v>664</v>
      </c>
      <c r="BD670" s="514" t="s">
        <v>236</v>
      </c>
      <c r="BE670" s="514" t="s">
        <v>236</v>
      </c>
      <c r="BF670" s="514">
        <v>40.676639999999999</v>
      </c>
      <c r="BG670" s="514">
        <v>-73.511219999999994</v>
      </c>
    </row>
    <row r="671" spans="54:59">
      <c r="BB671" s="514">
        <v>11794</v>
      </c>
      <c r="BC671" s="514" t="s">
        <v>662</v>
      </c>
      <c r="BD671" s="514" t="s">
        <v>236</v>
      </c>
      <c r="BE671" s="514" t="s">
        <v>236</v>
      </c>
      <c r="BF671" s="514">
        <v>40.922319999999999</v>
      </c>
      <c r="BG671" s="514">
        <v>-72.637069999999994</v>
      </c>
    </row>
    <row r="672" spans="54:59">
      <c r="BB672" s="514">
        <v>11795</v>
      </c>
      <c r="BC672" s="514" t="s">
        <v>665</v>
      </c>
      <c r="BD672" s="514" t="s">
        <v>236</v>
      </c>
      <c r="BE672" s="514" t="s">
        <v>236</v>
      </c>
      <c r="BF672" s="514">
        <v>40.713450000000002</v>
      </c>
      <c r="BG672" s="514">
        <v>-73.3001</v>
      </c>
    </row>
    <row r="673" spans="54:59">
      <c r="BB673" s="514">
        <v>11796</v>
      </c>
      <c r="BC673" s="514" t="s">
        <v>666</v>
      </c>
      <c r="BD673" s="514" t="s">
        <v>236</v>
      </c>
      <c r="BE673" s="514" t="s">
        <v>236</v>
      </c>
      <c r="BF673" s="514">
        <v>40.731949999999998</v>
      </c>
      <c r="BG673" s="514">
        <v>-73.100809999999996</v>
      </c>
    </row>
    <row r="674" spans="54:59">
      <c r="BB674" s="514">
        <v>11797</v>
      </c>
      <c r="BC674" s="514" t="s">
        <v>667</v>
      </c>
      <c r="BD674" s="514" t="s">
        <v>236</v>
      </c>
      <c r="BE674" s="514" t="s">
        <v>236</v>
      </c>
      <c r="BF674" s="514">
        <v>40.813800000000001</v>
      </c>
      <c r="BG674" s="514">
        <v>-73.469120000000004</v>
      </c>
    </row>
    <row r="675" spans="54:59">
      <c r="BB675" s="514">
        <v>11798</v>
      </c>
      <c r="BC675" s="514" t="s">
        <v>668</v>
      </c>
      <c r="BD675" s="514" t="s">
        <v>236</v>
      </c>
      <c r="BE675" s="514" t="s">
        <v>236</v>
      </c>
      <c r="BF675" s="514">
        <v>40.752090000000003</v>
      </c>
      <c r="BG675" s="514">
        <v>-73.365160000000003</v>
      </c>
    </row>
    <row r="676" spans="54:59">
      <c r="BB676" s="514">
        <v>11801</v>
      </c>
      <c r="BC676" s="514" t="s">
        <v>669</v>
      </c>
      <c r="BD676" s="514" t="s">
        <v>236</v>
      </c>
      <c r="BE676" s="514" t="s">
        <v>236</v>
      </c>
      <c r="BF676" s="514">
        <v>40.763350000000003</v>
      </c>
      <c r="BG676" s="514">
        <v>-73.523229999999998</v>
      </c>
    </row>
    <row r="677" spans="54:59">
      <c r="BB677" s="514">
        <v>11802</v>
      </c>
      <c r="BC677" s="514" t="s">
        <v>669</v>
      </c>
      <c r="BD677" s="514" t="s">
        <v>236</v>
      </c>
      <c r="BE677" s="514" t="s">
        <v>236</v>
      </c>
      <c r="BF677" s="514">
        <v>40.754750000000001</v>
      </c>
      <c r="BG677" s="514">
        <v>-73.601770000000002</v>
      </c>
    </row>
    <row r="678" spans="54:59">
      <c r="BB678" s="514">
        <v>11803</v>
      </c>
      <c r="BC678" s="514" t="s">
        <v>670</v>
      </c>
      <c r="BD678" s="514" t="s">
        <v>236</v>
      </c>
      <c r="BE678" s="514" t="s">
        <v>236</v>
      </c>
      <c r="BF678" s="514">
        <v>40.779910000000001</v>
      </c>
      <c r="BG678" s="514">
        <v>-73.479479999999995</v>
      </c>
    </row>
    <row r="679" spans="54:59">
      <c r="BB679" s="514">
        <v>11804</v>
      </c>
      <c r="BC679" s="514" t="s">
        <v>671</v>
      </c>
      <c r="BD679" s="514" t="s">
        <v>236</v>
      </c>
      <c r="BE679" s="514" t="s">
        <v>236</v>
      </c>
      <c r="BF679" s="514">
        <v>40.765369999999997</v>
      </c>
      <c r="BG679" s="514">
        <v>-73.457809999999995</v>
      </c>
    </row>
    <row r="680" spans="54:59">
      <c r="BB680" s="514">
        <v>11815</v>
      </c>
      <c r="BC680" s="514" t="s">
        <v>669</v>
      </c>
      <c r="BD680" s="514" t="s">
        <v>236</v>
      </c>
      <c r="BE680" s="514" t="s">
        <v>236</v>
      </c>
      <c r="BF680" s="514">
        <v>40.754750000000001</v>
      </c>
      <c r="BG680" s="514">
        <v>-73.601770000000002</v>
      </c>
    </row>
    <row r="681" spans="54:59">
      <c r="BB681" s="514">
        <v>11819</v>
      </c>
      <c r="BC681" s="514" t="s">
        <v>669</v>
      </c>
      <c r="BD681" s="514" t="s">
        <v>236</v>
      </c>
      <c r="BE681" s="514" t="s">
        <v>236</v>
      </c>
      <c r="BF681" s="514">
        <v>40.754750000000001</v>
      </c>
      <c r="BG681" s="514">
        <v>-73.601770000000002</v>
      </c>
    </row>
    <row r="682" spans="54:59">
      <c r="BB682" s="514">
        <v>11853</v>
      </c>
      <c r="BC682" s="514" t="s">
        <v>632</v>
      </c>
      <c r="BD682" s="514" t="s">
        <v>236</v>
      </c>
      <c r="BE682" s="514" t="s">
        <v>236</v>
      </c>
      <c r="BF682" s="514">
        <v>40.754750000000001</v>
      </c>
      <c r="BG682" s="514">
        <v>-73.601770000000002</v>
      </c>
    </row>
    <row r="683" spans="54:59">
      <c r="BB683" s="514">
        <v>11854</v>
      </c>
      <c r="BC683" s="514" t="s">
        <v>669</v>
      </c>
      <c r="BD683" s="514" t="s">
        <v>236</v>
      </c>
      <c r="BE683" s="514" t="s">
        <v>236</v>
      </c>
      <c r="BF683" s="514">
        <v>40.754750000000001</v>
      </c>
      <c r="BG683" s="514">
        <v>-73.601770000000002</v>
      </c>
    </row>
    <row r="684" spans="54:59">
      <c r="BB684" s="514">
        <v>11855</v>
      </c>
      <c r="BC684" s="514" t="s">
        <v>669</v>
      </c>
      <c r="BD684" s="514" t="s">
        <v>236</v>
      </c>
      <c r="BE684" s="514" t="s">
        <v>236</v>
      </c>
      <c r="BF684" s="514">
        <v>40.754750000000001</v>
      </c>
      <c r="BG684" s="514">
        <v>-73.601770000000002</v>
      </c>
    </row>
    <row r="685" spans="54:59">
      <c r="BB685" s="514">
        <v>11901</v>
      </c>
      <c r="BC685" s="514" t="s">
        <v>672</v>
      </c>
      <c r="BD685" s="514" t="s">
        <v>236</v>
      </c>
      <c r="BE685" s="514" t="s">
        <v>236</v>
      </c>
      <c r="BF685" s="514">
        <v>40.926589999999997</v>
      </c>
      <c r="BG685" s="514">
        <v>-72.653270000000006</v>
      </c>
    </row>
    <row r="686" spans="54:59">
      <c r="BB686" s="514">
        <v>11930</v>
      </c>
      <c r="BC686" s="514" t="s">
        <v>673</v>
      </c>
      <c r="BD686" s="514" t="s">
        <v>236</v>
      </c>
      <c r="BE686" s="514" t="s">
        <v>236</v>
      </c>
      <c r="BF686" s="514">
        <v>40.985300000000002</v>
      </c>
      <c r="BG686" s="514">
        <v>-72.104110000000006</v>
      </c>
    </row>
    <row r="687" spans="54:59">
      <c r="BB687" s="514">
        <v>11931</v>
      </c>
      <c r="BC687" s="514" t="s">
        <v>674</v>
      </c>
      <c r="BD687" s="514" t="s">
        <v>236</v>
      </c>
      <c r="BE687" s="514" t="s">
        <v>236</v>
      </c>
      <c r="BF687" s="514">
        <v>40.922319999999999</v>
      </c>
      <c r="BG687" s="514">
        <v>-72.637069999999994</v>
      </c>
    </row>
    <row r="688" spans="54:59">
      <c r="BB688" s="514">
        <v>11932</v>
      </c>
      <c r="BC688" s="514" t="s">
        <v>675</v>
      </c>
      <c r="BD688" s="514" t="s">
        <v>236</v>
      </c>
      <c r="BE688" s="514" t="s">
        <v>236</v>
      </c>
      <c r="BF688" s="514">
        <v>40.939070000000001</v>
      </c>
      <c r="BG688" s="514">
        <v>-72.305139999999994</v>
      </c>
    </row>
    <row r="689" spans="54:59">
      <c r="BB689" s="514">
        <v>11933</v>
      </c>
      <c r="BC689" s="514" t="s">
        <v>676</v>
      </c>
      <c r="BD689" s="514" t="s">
        <v>236</v>
      </c>
      <c r="BE689" s="514" t="s">
        <v>236</v>
      </c>
      <c r="BF689" s="514">
        <v>40.933419999999998</v>
      </c>
      <c r="BG689" s="514">
        <v>-72.746459999999999</v>
      </c>
    </row>
    <row r="690" spans="54:59">
      <c r="BB690" s="514">
        <v>11934</v>
      </c>
      <c r="BC690" s="514" t="s">
        <v>677</v>
      </c>
      <c r="BD690" s="514" t="s">
        <v>236</v>
      </c>
      <c r="BE690" s="514" t="s">
        <v>236</v>
      </c>
      <c r="BF690" s="514">
        <v>40.79777</v>
      </c>
      <c r="BG690" s="514">
        <v>-72.797190000000001</v>
      </c>
    </row>
    <row r="691" spans="54:59">
      <c r="BB691" s="514">
        <v>11935</v>
      </c>
      <c r="BC691" s="514" t="s">
        <v>678</v>
      </c>
      <c r="BD691" s="514" t="s">
        <v>236</v>
      </c>
      <c r="BE691" s="514" t="s">
        <v>236</v>
      </c>
      <c r="BF691" s="514">
        <v>41.012860000000003</v>
      </c>
      <c r="BG691" s="514">
        <v>-72.472300000000004</v>
      </c>
    </row>
    <row r="692" spans="54:59">
      <c r="BB692" s="514">
        <v>11937</v>
      </c>
      <c r="BC692" s="514" t="s">
        <v>679</v>
      </c>
      <c r="BD692" s="514" t="s">
        <v>236</v>
      </c>
      <c r="BE692" s="514" t="s">
        <v>236</v>
      </c>
      <c r="BF692" s="514">
        <v>40.995379999999997</v>
      </c>
      <c r="BG692" s="514">
        <v>-72.185640000000006</v>
      </c>
    </row>
    <row r="693" spans="54:59">
      <c r="BB693" s="514">
        <v>11939</v>
      </c>
      <c r="BC693" s="514" t="s">
        <v>680</v>
      </c>
      <c r="BD693" s="514" t="s">
        <v>236</v>
      </c>
      <c r="BE693" s="514" t="s">
        <v>236</v>
      </c>
      <c r="BF693" s="514">
        <v>41.128920000000001</v>
      </c>
      <c r="BG693" s="514">
        <v>-72.341890000000006</v>
      </c>
    </row>
    <row r="694" spans="54:59">
      <c r="BB694" s="514">
        <v>11940</v>
      </c>
      <c r="BC694" s="514" t="s">
        <v>681</v>
      </c>
      <c r="BD694" s="514" t="s">
        <v>236</v>
      </c>
      <c r="BE694" s="514" t="s">
        <v>236</v>
      </c>
      <c r="BF694" s="514">
        <v>40.806280000000001</v>
      </c>
      <c r="BG694" s="514">
        <v>-72.756730000000005</v>
      </c>
    </row>
    <row r="695" spans="54:59">
      <c r="BB695" s="514">
        <v>11941</v>
      </c>
      <c r="BC695" s="514" t="s">
        <v>682</v>
      </c>
      <c r="BD695" s="514" t="s">
        <v>236</v>
      </c>
      <c r="BE695" s="514" t="s">
        <v>236</v>
      </c>
      <c r="BF695" s="514">
        <v>40.824649999999998</v>
      </c>
      <c r="BG695" s="514">
        <v>-72.723560000000006</v>
      </c>
    </row>
    <row r="696" spans="54:59">
      <c r="BB696" s="514">
        <v>11942</v>
      </c>
      <c r="BC696" s="514" t="s">
        <v>683</v>
      </c>
      <c r="BD696" s="514" t="s">
        <v>236</v>
      </c>
      <c r="BE696" s="514" t="s">
        <v>236</v>
      </c>
      <c r="BF696" s="514">
        <v>40.848669999999998</v>
      </c>
      <c r="BG696" s="514">
        <v>-72.577939999999998</v>
      </c>
    </row>
    <row r="697" spans="54:59">
      <c r="BB697" s="514">
        <v>11944</v>
      </c>
      <c r="BC697" s="514" t="s">
        <v>684</v>
      </c>
      <c r="BD697" s="514" t="s">
        <v>236</v>
      </c>
      <c r="BE697" s="514" t="s">
        <v>236</v>
      </c>
      <c r="BF697" s="514">
        <v>41.103830000000002</v>
      </c>
      <c r="BG697" s="514">
        <v>-72.367289999999997</v>
      </c>
    </row>
    <row r="698" spans="54:59">
      <c r="BB698" s="514">
        <v>11946</v>
      </c>
      <c r="BC698" s="514" t="s">
        <v>685</v>
      </c>
      <c r="BD698" s="514" t="s">
        <v>236</v>
      </c>
      <c r="BE698" s="514" t="s">
        <v>236</v>
      </c>
      <c r="BF698" s="514">
        <v>40.875889999999998</v>
      </c>
      <c r="BG698" s="514">
        <v>-72.520629999999997</v>
      </c>
    </row>
    <row r="699" spans="54:59">
      <c r="BB699" s="514">
        <v>11947</v>
      </c>
      <c r="BC699" s="514" t="s">
        <v>686</v>
      </c>
      <c r="BD699" s="514" t="s">
        <v>236</v>
      </c>
      <c r="BE699" s="514" t="s">
        <v>236</v>
      </c>
      <c r="BF699" s="514">
        <v>40.94332</v>
      </c>
      <c r="BG699" s="514">
        <v>-72.57996</v>
      </c>
    </row>
    <row r="700" spans="54:59">
      <c r="BB700" s="514">
        <v>11948</v>
      </c>
      <c r="BC700" s="514" t="s">
        <v>687</v>
      </c>
      <c r="BD700" s="514" t="s">
        <v>236</v>
      </c>
      <c r="BE700" s="514" t="s">
        <v>236</v>
      </c>
      <c r="BF700" s="514">
        <v>40.961910000000003</v>
      </c>
      <c r="BG700" s="514">
        <v>-72.550240000000002</v>
      </c>
    </row>
    <row r="701" spans="54:59">
      <c r="BB701" s="514">
        <v>11949</v>
      </c>
      <c r="BC701" s="514" t="s">
        <v>688</v>
      </c>
      <c r="BD701" s="514" t="s">
        <v>236</v>
      </c>
      <c r="BE701" s="514" t="s">
        <v>236</v>
      </c>
      <c r="BF701" s="514">
        <v>40.85586</v>
      </c>
      <c r="BG701" s="514">
        <v>-72.797359999999998</v>
      </c>
    </row>
    <row r="702" spans="54:59">
      <c r="BB702" s="514">
        <v>11950</v>
      </c>
      <c r="BC702" s="514" t="s">
        <v>689</v>
      </c>
      <c r="BD702" s="514" t="s">
        <v>236</v>
      </c>
      <c r="BE702" s="514" t="s">
        <v>236</v>
      </c>
      <c r="BF702" s="514">
        <v>40.804810000000003</v>
      </c>
      <c r="BG702" s="514">
        <v>-72.846639999999994</v>
      </c>
    </row>
    <row r="703" spans="54:59">
      <c r="BB703" s="514">
        <v>11951</v>
      </c>
      <c r="BC703" s="514" t="s">
        <v>690</v>
      </c>
      <c r="BD703" s="514" t="s">
        <v>236</v>
      </c>
      <c r="BE703" s="514" t="s">
        <v>236</v>
      </c>
      <c r="BF703" s="514">
        <v>40.763629999999999</v>
      </c>
      <c r="BG703" s="514">
        <v>-72.84554</v>
      </c>
    </row>
    <row r="704" spans="54:59">
      <c r="BB704" s="514">
        <v>11952</v>
      </c>
      <c r="BC704" s="514" t="s">
        <v>691</v>
      </c>
      <c r="BD704" s="514" t="s">
        <v>236</v>
      </c>
      <c r="BE704" s="514" t="s">
        <v>236</v>
      </c>
      <c r="BF704" s="514">
        <v>40.994639999999997</v>
      </c>
      <c r="BG704" s="514">
        <v>-72.537310000000005</v>
      </c>
    </row>
    <row r="705" spans="54:59">
      <c r="BB705" s="514">
        <v>11953</v>
      </c>
      <c r="BC705" s="514" t="s">
        <v>692</v>
      </c>
      <c r="BD705" s="514" t="s">
        <v>236</v>
      </c>
      <c r="BE705" s="514" t="s">
        <v>236</v>
      </c>
      <c r="BF705" s="514">
        <v>40.88626</v>
      </c>
      <c r="BG705" s="514">
        <v>-72.955200000000005</v>
      </c>
    </row>
    <row r="706" spans="54:59">
      <c r="BB706" s="514">
        <v>11954</v>
      </c>
      <c r="BC706" s="514" t="s">
        <v>693</v>
      </c>
      <c r="BD706" s="514" t="s">
        <v>236</v>
      </c>
      <c r="BE706" s="514" t="s">
        <v>236</v>
      </c>
      <c r="BF706" s="514">
        <v>41.038310000000003</v>
      </c>
      <c r="BG706" s="514">
        <v>-71.950599999999994</v>
      </c>
    </row>
    <row r="707" spans="54:59">
      <c r="BB707" s="514">
        <v>11955</v>
      </c>
      <c r="BC707" s="514" t="s">
        <v>694</v>
      </c>
      <c r="BD707" s="514" t="s">
        <v>236</v>
      </c>
      <c r="BE707" s="514" t="s">
        <v>236</v>
      </c>
      <c r="BF707" s="514">
        <v>40.805779999999999</v>
      </c>
      <c r="BG707" s="514">
        <v>-72.820920000000001</v>
      </c>
    </row>
    <row r="708" spans="54:59">
      <c r="BB708" s="514">
        <v>11956</v>
      </c>
      <c r="BC708" s="514" t="s">
        <v>695</v>
      </c>
      <c r="BD708" s="514" t="s">
        <v>236</v>
      </c>
      <c r="BE708" s="514" t="s">
        <v>236</v>
      </c>
      <c r="BF708" s="514">
        <v>40.99183</v>
      </c>
      <c r="BG708" s="514">
        <v>-72.475049999999996</v>
      </c>
    </row>
    <row r="709" spans="54:59">
      <c r="BB709" s="514">
        <v>11957</v>
      </c>
      <c r="BC709" s="514" t="s">
        <v>696</v>
      </c>
      <c r="BD709" s="514" t="s">
        <v>236</v>
      </c>
      <c r="BE709" s="514" t="s">
        <v>236</v>
      </c>
      <c r="BF709" s="514">
        <v>41.151820000000001</v>
      </c>
      <c r="BG709" s="514">
        <v>-72.275109999999998</v>
      </c>
    </row>
    <row r="710" spans="54:59">
      <c r="BB710" s="514">
        <v>11958</v>
      </c>
      <c r="BC710" s="514" t="s">
        <v>697</v>
      </c>
      <c r="BD710" s="514" t="s">
        <v>236</v>
      </c>
      <c r="BE710" s="514" t="s">
        <v>236</v>
      </c>
      <c r="BF710" s="514">
        <v>41.03687</v>
      </c>
      <c r="BG710" s="514">
        <v>-72.453410000000005</v>
      </c>
    </row>
    <row r="711" spans="54:59">
      <c r="BB711" s="514">
        <v>11959</v>
      </c>
      <c r="BC711" s="514" t="s">
        <v>698</v>
      </c>
      <c r="BD711" s="514" t="s">
        <v>236</v>
      </c>
      <c r="BE711" s="514" t="s">
        <v>236</v>
      </c>
      <c r="BF711" s="514">
        <v>40.825409999999998</v>
      </c>
      <c r="BG711" s="514">
        <v>-72.605059999999995</v>
      </c>
    </row>
    <row r="712" spans="54:59">
      <c r="BB712" s="514">
        <v>11960</v>
      </c>
      <c r="BC712" s="514" t="s">
        <v>699</v>
      </c>
      <c r="BD712" s="514" t="s">
        <v>236</v>
      </c>
      <c r="BE712" s="514" t="s">
        <v>236</v>
      </c>
      <c r="BF712" s="514">
        <v>40.803919999999998</v>
      </c>
      <c r="BG712" s="514">
        <v>-72.704210000000003</v>
      </c>
    </row>
    <row r="713" spans="54:59">
      <c r="BB713" s="514">
        <v>11961</v>
      </c>
      <c r="BC713" s="514" t="s">
        <v>700</v>
      </c>
      <c r="BD713" s="514" t="s">
        <v>236</v>
      </c>
      <c r="BE713" s="514" t="s">
        <v>236</v>
      </c>
      <c r="BF713" s="514">
        <v>40.896090000000001</v>
      </c>
      <c r="BG713" s="514">
        <v>-72.878240000000005</v>
      </c>
    </row>
    <row r="714" spans="54:59">
      <c r="BB714" s="514">
        <v>11962</v>
      </c>
      <c r="BC714" s="514" t="s">
        <v>701</v>
      </c>
      <c r="BD714" s="514" t="s">
        <v>236</v>
      </c>
      <c r="BE714" s="514" t="s">
        <v>236</v>
      </c>
      <c r="BF714" s="514">
        <v>40.93768</v>
      </c>
      <c r="BG714" s="514">
        <v>-72.26831</v>
      </c>
    </row>
    <row r="715" spans="54:59">
      <c r="BB715" s="514">
        <v>11963</v>
      </c>
      <c r="BC715" s="514" t="s">
        <v>702</v>
      </c>
      <c r="BD715" s="514" t="s">
        <v>236</v>
      </c>
      <c r="BE715" s="514" t="s">
        <v>236</v>
      </c>
      <c r="BF715" s="514">
        <v>40.996279999999999</v>
      </c>
      <c r="BG715" s="514">
        <v>-72.310739999999996</v>
      </c>
    </row>
    <row r="716" spans="54:59">
      <c r="BB716" s="514">
        <v>11964</v>
      </c>
      <c r="BC716" s="514" t="s">
        <v>703</v>
      </c>
      <c r="BD716" s="514" t="s">
        <v>236</v>
      </c>
      <c r="BE716" s="514" t="s">
        <v>236</v>
      </c>
      <c r="BF716" s="514">
        <v>41.060839999999999</v>
      </c>
      <c r="BG716" s="514">
        <v>-72.331590000000006</v>
      </c>
    </row>
    <row r="717" spans="54:59">
      <c r="BB717" s="514">
        <v>11965</v>
      </c>
      <c r="BC717" s="514" t="s">
        <v>704</v>
      </c>
      <c r="BD717" s="514" t="s">
        <v>236</v>
      </c>
      <c r="BE717" s="514" t="s">
        <v>236</v>
      </c>
      <c r="BF717" s="514">
        <v>41.078150000000001</v>
      </c>
      <c r="BG717" s="514">
        <v>-72.350930000000005</v>
      </c>
    </row>
    <row r="718" spans="54:59">
      <c r="BB718" s="514">
        <v>11967</v>
      </c>
      <c r="BC718" s="514" t="s">
        <v>705</v>
      </c>
      <c r="BD718" s="514" t="s">
        <v>236</v>
      </c>
      <c r="BE718" s="514" t="s">
        <v>236</v>
      </c>
      <c r="BF718" s="514">
        <v>40.794310000000003</v>
      </c>
      <c r="BG718" s="514">
        <v>-72.871809999999996</v>
      </c>
    </row>
    <row r="719" spans="54:59">
      <c r="BB719" s="514">
        <v>11968</v>
      </c>
      <c r="BC719" s="514" t="s">
        <v>706</v>
      </c>
      <c r="BD719" s="514" t="s">
        <v>236</v>
      </c>
      <c r="BE719" s="514" t="s">
        <v>236</v>
      </c>
      <c r="BF719" s="514">
        <v>40.904339999999998</v>
      </c>
      <c r="BG719" s="514">
        <v>-72.407139999999998</v>
      </c>
    </row>
    <row r="720" spans="54:59">
      <c r="BB720" s="514">
        <v>11969</v>
      </c>
      <c r="BC720" s="514" t="s">
        <v>706</v>
      </c>
      <c r="BD720" s="514" t="s">
        <v>236</v>
      </c>
      <c r="BE720" s="514" t="s">
        <v>236</v>
      </c>
      <c r="BF720" s="514">
        <v>40.922319999999999</v>
      </c>
      <c r="BG720" s="514">
        <v>-72.637069999999994</v>
      </c>
    </row>
    <row r="721" spans="54:59">
      <c r="BB721" s="514">
        <v>11970</v>
      </c>
      <c r="BC721" s="514" t="s">
        <v>707</v>
      </c>
      <c r="BD721" s="514" t="s">
        <v>236</v>
      </c>
      <c r="BE721" s="514" t="s">
        <v>236</v>
      </c>
      <c r="BF721" s="514">
        <v>40.941360000000003</v>
      </c>
      <c r="BG721" s="514">
        <v>-72.575019999999995</v>
      </c>
    </row>
    <row r="722" spans="54:59">
      <c r="BB722" s="514">
        <v>11971</v>
      </c>
      <c r="BC722" s="514" t="s">
        <v>708</v>
      </c>
      <c r="BD722" s="514" t="s">
        <v>236</v>
      </c>
      <c r="BE722" s="514" t="s">
        <v>236</v>
      </c>
      <c r="BF722" s="514">
        <v>41.059199999999997</v>
      </c>
      <c r="BG722" s="514">
        <v>-72.420410000000004</v>
      </c>
    </row>
    <row r="723" spans="54:59">
      <c r="BB723" s="514">
        <v>11972</v>
      </c>
      <c r="BC723" s="514" t="s">
        <v>709</v>
      </c>
      <c r="BD723" s="514" t="s">
        <v>236</v>
      </c>
      <c r="BE723" s="514" t="s">
        <v>236</v>
      </c>
      <c r="BF723" s="514">
        <v>40.820399999999999</v>
      </c>
      <c r="BG723" s="514">
        <v>-72.701130000000006</v>
      </c>
    </row>
    <row r="724" spans="54:59">
      <c r="BB724" s="514">
        <v>11973</v>
      </c>
      <c r="BC724" s="514" t="s">
        <v>710</v>
      </c>
      <c r="BD724" s="514" t="s">
        <v>236</v>
      </c>
      <c r="BE724" s="514" t="s">
        <v>236</v>
      </c>
      <c r="BF724" s="514">
        <v>40.922319999999999</v>
      </c>
      <c r="BG724" s="514">
        <v>-72.637069999999994</v>
      </c>
    </row>
    <row r="725" spans="54:59">
      <c r="BB725" s="514">
        <v>11975</v>
      </c>
      <c r="BC725" s="514" t="s">
        <v>711</v>
      </c>
      <c r="BD725" s="514" t="s">
        <v>236</v>
      </c>
      <c r="BE725" s="514" t="s">
        <v>236</v>
      </c>
      <c r="BF725" s="514">
        <v>40.947409999999998</v>
      </c>
      <c r="BG725" s="514">
        <v>-72.245050000000006</v>
      </c>
    </row>
    <row r="726" spans="54:59">
      <c r="BB726" s="514">
        <v>11976</v>
      </c>
      <c r="BC726" s="514" t="s">
        <v>712</v>
      </c>
      <c r="BD726" s="514" t="s">
        <v>236</v>
      </c>
      <c r="BE726" s="514" t="s">
        <v>236</v>
      </c>
      <c r="BF726" s="514">
        <v>40.919690000000003</v>
      </c>
      <c r="BG726" s="514">
        <v>-72.344070000000002</v>
      </c>
    </row>
    <row r="727" spans="54:59">
      <c r="BB727" s="514">
        <v>11977</v>
      </c>
      <c r="BC727" s="514" t="s">
        <v>713</v>
      </c>
      <c r="BD727" s="514" t="s">
        <v>236</v>
      </c>
      <c r="BE727" s="514" t="s">
        <v>236</v>
      </c>
      <c r="BF727" s="514">
        <v>40.818190000000001</v>
      </c>
      <c r="BG727" s="514">
        <v>-72.678349999999995</v>
      </c>
    </row>
    <row r="728" spans="54:59">
      <c r="BB728" s="514">
        <v>11978</v>
      </c>
      <c r="BC728" s="514" t="s">
        <v>714</v>
      </c>
      <c r="BD728" s="514" t="s">
        <v>236</v>
      </c>
      <c r="BE728" s="514" t="s">
        <v>236</v>
      </c>
      <c r="BF728" s="514">
        <v>40.816139999999997</v>
      </c>
      <c r="BG728" s="514">
        <v>-72.63449</v>
      </c>
    </row>
    <row r="729" spans="54:59">
      <c r="BB729" s="514">
        <v>11980</v>
      </c>
      <c r="BC729" s="514" t="s">
        <v>715</v>
      </c>
      <c r="BD729" s="514" t="s">
        <v>236</v>
      </c>
      <c r="BE729" s="514" t="s">
        <v>236</v>
      </c>
      <c r="BF729" s="514">
        <v>40.832850000000001</v>
      </c>
      <c r="BG729" s="514">
        <v>-72.916110000000003</v>
      </c>
    </row>
    <row r="730" spans="54:59">
      <c r="BB730" s="514">
        <v>12007</v>
      </c>
      <c r="BC730" s="514" t="s">
        <v>716</v>
      </c>
      <c r="BD730" s="514" t="s">
        <v>225</v>
      </c>
      <c r="BE730" s="514" t="s">
        <v>225</v>
      </c>
      <c r="BF730" s="514">
        <v>42.48245</v>
      </c>
      <c r="BG730" s="514">
        <v>-73.936670000000007</v>
      </c>
    </row>
    <row r="731" spans="54:59">
      <c r="BB731" s="514">
        <v>12008</v>
      </c>
      <c r="BC731" s="514" t="s">
        <v>717</v>
      </c>
      <c r="BD731" s="514" t="s">
        <v>225</v>
      </c>
      <c r="BE731" s="514" t="s">
        <v>225</v>
      </c>
      <c r="BF731" s="514">
        <v>42.85304</v>
      </c>
      <c r="BG731" s="514">
        <v>-73.902900000000002</v>
      </c>
    </row>
    <row r="732" spans="54:59">
      <c r="BB732" s="514">
        <v>12009</v>
      </c>
      <c r="BC732" s="514" t="s">
        <v>718</v>
      </c>
      <c r="BD732" s="514" t="s">
        <v>225</v>
      </c>
      <c r="BE732" s="514" t="s">
        <v>225</v>
      </c>
      <c r="BF732" s="514">
        <v>42.698689999999999</v>
      </c>
      <c r="BG732" s="514">
        <v>-74.031480000000002</v>
      </c>
    </row>
    <row r="733" spans="54:59">
      <c r="BB733" s="514">
        <v>12010</v>
      </c>
      <c r="BC733" s="514" t="s">
        <v>719</v>
      </c>
      <c r="BD733" s="514" t="s">
        <v>225</v>
      </c>
      <c r="BE733" s="514" t="s">
        <v>225</v>
      </c>
      <c r="BF733" s="514">
        <v>42.940640000000002</v>
      </c>
      <c r="BG733" s="514">
        <v>-74.178989999999999</v>
      </c>
    </row>
    <row r="734" spans="54:59">
      <c r="BB734" s="514">
        <v>12015</v>
      </c>
      <c r="BC734" s="514" t="s">
        <v>720</v>
      </c>
      <c r="BD734" s="514" t="s">
        <v>225</v>
      </c>
      <c r="BE734" s="514" t="s">
        <v>225</v>
      </c>
      <c r="BF734" s="514">
        <v>42.279640000000001</v>
      </c>
      <c r="BG734" s="514">
        <v>-73.817009999999996</v>
      </c>
    </row>
    <row r="735" spans="54:59">
      <c r="BB735" s="514">
        <v>12016</v>
      </c>
      <c r="BC735" s="514" t="s">
        <v>721</v>
      </c>
      <c r="BD735" s="514" t="s">
        <v>225</v>
      </c>
      <c r="BE735" s="514" t="s">
        <v>225</v>
      </c>
      <c r="BF735" s="514">
        <v>42.910200000000003</v>
      </c>
      <c r="BG735" s="514">
        <v>-74.423599999999993</v>
      </c>
    </row>
    <row r="736" spans="54:59">
      <c r="BB736" s="514">
        <v>12017</v>
      </c>
      <c r="BC736" s="514" t="s">
        <v>722</v>
      </c>
      <c r="BD736" s="514" t="s">
        <v>225</v>
      </c>
      <c r="BE736" s="514" t="s">
        <v>225</v>
      </c>
      <c r="BF736" s="514">
        <v>42.323560000000001</v>
      </c>
      <c r="BG736" s="514">
        <v>-73.452569999999994</v>
      </c>
    </row>
    <row r="737" spans="54:59">
      <c r="BB737" s="514">
        <v>12018</v>
      </c>
      <c r="BC737" s="514" t="s">
        <v>723</v>
      </c>
      <c r="BD737" s="514" t="s">
        <v>225</v>
      </c>
      <c r="BE737" s="514" t="s">
        <v>225</v>
      </c>
      <c r="BF737" s="514">
        <v>42.627420000000001</v>
      </c>
      <c r="BG737" s="514">
        <v>-73.534940000000006</v>
      </c>
    </row>
    <row r="738" spans="54:59">
      <c r="BB738" s="514">
        <v>12019</v>
      </c>
      <c r="BC738" s="514" t="s">
        <v>724</v>
      </c>
      <c r="BD738" s="514" t="s">
        <v>225</v>
      </c>
      <c r="BE738" s="514" t="s">
        <v>225</v>
      </c>
      <c r="BF738" s="514">
        <v>42.916339999999998</v>
      </c>
      <c r="BG738" s="514">
        <v>-73.866569999999996</v>
      </c>
    </row>
    <row r="739" spans="54:59">
      <c r="BB739" s="514">
        <v>12020</v>
      </c>
      <c r="BC739" s="514" t="s">
        <v>725</v>
      </c>
      <c r="BD739" s="514" t="s">
        <v>225</v>
      </c>
      <c r="BE739" s="514" t="s">
        <v>225</v>
      </c>
      <c r="BF739" s="514">
        <v>43.006300000000003</v>
      </c>
      <c r="BG739" s="514">
        <v>-73.860399999999998</v>
      </c>
    </row>
    <row r="740" spans="54:59">
      <c r="BB740" s="514">
        <v>12022</v>
      </c>
      <c r="BC740" s="514" t="s">
        <v>726</v>
      </c>
      <c r="BD740" s="514" t="s">
        <v>225</v>
      </c>
      <c r="BE740" s="514" t="s">
        <v>225</v>
      </c>
      <c r="BF740" s="514">
        <v>42.681100000000001</v>
      </c>
      <c r="BG740" s="514">
        <v>-73.3489</v>
      </c>
    </row>
    <row r="741" spans="54:59">
      <c r="BB741" s="514">
        <v>12023</v>
      </c>
      <c r="BC741" s="514" t="s">
        <v>727</v>
      </c>
      <c r="BD741" s="514" t="s">
        <v>225</v>
      </c>
      <c r="BE741" s="514" t="s">
        <v>225</v>
      </c>
      <c r="BF741" s="514">
        <v>42.610300000000002</v>
      </c>
      <c r="BG741" s="514">
        <v>-74.15692</v>
      </c>
    </row>
    <row r="742" spans="54:59">
      <c r="BB742" s="514">
        <v>12024</v>
      </c>
      <c r="BC742" s="514" t="s">
        <v>728</v>
      </c>
      <c r="BD742" s="514" t="s">
        <v>225</v>
      </c>
      <c r="BE742" s="514" t="s">
        <v>225</v>
      </c>
      <c r="BF742" s="514">
        <v>42.494979999999998</v>
      </c>
      <c r="BG742" s="514">
        <v>-73.510670000000005</v>
      </c>
    </row>
    <row r="743" spans="54:59">
      <c r="BB743" s="514">
        <v>12025</v>
      </c>
      <c r="BC743" s="514" t="s">
        <v>729</v>
      </c>
      <c r="BD743" s="514" t="s">
        <v>225</v>
      </c>
      <c r="BE743" s="514" t="s">
        <v>225</v>
      </c>
      <c r="BF743" s="514">
        <v>43.076810000000002</v>
      </c>
      <c r="BG743" s="514">
        <v>-74.153319999999994</v>
      </c>
    </row>
    <row r="744" spans="54:59">
      <c r="BB744" s="514">
        <v>12027</v>
      </c>
      <c r="BC744" s="514" t="s">
        <v>730</v>
      </c>
      <c r="BD744" s="514" t="s">
        <v>225</v>
      </c>
      <c r="BE744" s="514" t="s">
        <v>225</v>
      </c>
      <c r="BF744" s="514">
        <v>42.912170000000003</v>
      </c>
      <c r="BG744" s="514">
        <v>-73.903549999999996</v>
      </c>
    </row>
    <row r="745" spans="54:59">
      <c r="BB745" s="514">
        <v>12028</v>
      </c>
      <c r="BC745" s="514" t="s">
        <v>731</v>
      </c>
      <c r="BD745" s="514" t="s">
        <v>225</v>
      </c>
      <c r="BE745" s="514" t="s">
        <v>225</v>
      </c>
      <c r="BF745" s="514">
        <v>42.932310000000001</v>
      </c>
      <c r="BG745" s="514">
        <v>-73.445210000000003</v>
      </c>
    </row>
    <row r="746" spans="54:59">
      <c r="BB746" s="514">
        <v>12029</v>
      </c>
      <c r="BC746" s="514" t="s">
        <v>732</v>
      </c>
      <c r="BD746" s="514" t="s">
        <v>225</v>
      </c>
      <c r="BE746" s="514" t="s">
        <v>225</v>
      </c>
      <c r="BF746" s="514">
        <v>42.399149999999999</v>
      </c>
      <c r="BG746" s="514">
        <v>-73.427570000000003</v>
      </c>
    </row>
    <row r="747" spans="54:59">
      <c r="BB747" s="514">
        <v>12031</v>
      </c>
      <c r="BC747" s="514" t="s">
        <v>733</v>
      </c>
      <c r="BD747" s="514" t="s">
        <v>225</v>
      </c>
      <c r="BE747" s="514" t="s">
        <v>225</v>
      </c>
      <c r="BF747" s="514">
        <v>42.770980000000002</v>
      </c>
      <c r="BG747" s="514">
        <v>-74.446939999999998</v>
      </c>
    </row>
    <row r="748" spans="54:59">
      <c r="BB748" s="514">
        <v>12032</v>
      </c>
      <c r="BC748" s="514" t="s">
        <v>734</v>
      </c>
      <c r="BD748" s="514" t="s">
        <v>225</v>
      </c>
      <c r="BE748" s="514" t="s">
        <v>225</v>
      </c>
      <c r="BF748" s="514">
        <v>43.158560000000001</v>
      </c>
      <c r="BG748" s="514">
        <v>-74.496459999999999</v>
      </c>
    </row>
    <row r="749" spans="54:59">
      <c r="BB749" s="514">
        <v>12033</v>
      </c>
      <c r="BC749" s="514" t="s">
        <v>735</v>
      </c>
      <c r="BD749" s="514" t="s">
        <v>225</v>
      </c>
      <c r="BE749" s="514" t="s">
        <v>225</v>
      </c>
      <c r="BF749" s="514">
        <v>42.53463</v>
      </c>
      <c r="BG749" s="514">
        <v>-73.713269999999994</v>
      </c>
    </row>
    <row r="750" spans="54:59">
      <c r="BB750" s="514">
        <v>12035</v>
      </c>
      <c r="BC750" s="514" t="s">
        <v>736</v>
      </c>
      <c r="BD750" s="514" t="s">
        <v>225</v>
      </c>
      <c r="BE750" s="514" t="s">
        <v>225</v>
      </c>
      <c r="BF750" s="514">
        <v>42.722470000000001</v>
      </c>
      <c r="BG750" s="514">
        <v>-74.350639999999999</v>
      </c>
    </row>
    <row r="751" spans="54:59">
      <c r="BB751" s="514">
        <v>12036</v>
      </c>
      <c r="BC751" s="514" t="s">
        <v>737</v>
      </c>
      <c r="BD751" s="514" t="s">
        <v>225</v>
      </c>
      <c r="BE751" s="514" t="s">
        <v>225</v>
      </c>
      <c r="BF751" s="514">
        <v>42.546030000000002</v>
      </c>
      <c r="BG751" s="514">
        <v>-74.673150000000007</v>
      </c>
    </row>
    <row r="752" spans="54:59">
      <c r="BB752" s="514">
        <v>12037</v>
      </c>
      <c r="BC752" s="514" t="s">
        <v>738</v>
      </c>
      <c r="BD752" s="514" t="s">
        <v>225</v>
      </c>
      <c r="BE752" s="514" t="s">
        <v>225</v>
      </c>
      <c r="BF752" s="514">
        <v>42.34675</v>
      </c>
      <c r="BG752" s="514">
        <v>-73.578519999999997</v>
      </c>
    </row>
    <row r="753" spans="54:59">
      <c r="BB753" s="514">
        <v>12040</v>
      </c>
      <c r="BC753" s="514" t="s">
        <v>739</v>
      </c>
      <c r="BD753" s="514" t="s">
        <v>225</v>
      </c>
      <c r="BE753" s="514" t="s">
        <v>225</v>
      </c>
      <c r="BF753" s="514">
        <v>42.646740000000001</v>
      </c>
      <c r="BG753" s="514">
        <v>-73.371610000000004</v>
      </c>
    </row>
    <row r="754" spans="54:59">
      <c r="BB754" s="514">
        <v>12041</v>
      </c>
      <c r="BC754" s="514" t="s">
        <v>740</v>
      </c>
      <c r="BD754" s="514" t="s">
        <v>225</v>
      </c>
      <c r="BE754" s="514" t="s">
        <v>225</v>
      </c>
      <c r="BF754" s="514">
        <v>42.543320000000001</v>
      </c>
      <c r="BG754" s="514">
        <v>-73.974029999999999</v>
      </c>
    </row>
    <row r="755" spans="54:59">
      <c r="BB755" s="514">
        <v>12042</v>
      </c>
      <c r="BC755" s="514" t="s">
        <v>741</v>
      </c>
      <c r="BD755" s="514" t="s">
        <v>225</v>
      </c>
      <c r="BE755" s="514" t="s">
        <v>225</v>
      </c>
      <c r="BF755" s="514">
        <v>42.403709999999997</v>
      </c>
      <c r="BG755" s="514">
        <v>-73.908749999999998</v>
      </c>
    </row>
    <row r="756" spans="54:59">
      <c r="BB756" s="514">
        <v>12043</v>
      </c>
      <c r="BC756" s="514" t="s">
        <v>742</v>
      </c>
      <c r="BD756" s="514" t="s">
        <v>225</v>
      </c>
      <c r="BE756" s="514" t="s">
        <v>225</v>
      </c>
      <c r="BF756" s="514">
        <v>42.696919999999999</v>
      </c>
      <c r="BG756" s="514">
        <v>-74.524360000000001</v>
      </c>
    </row>
    <row r="757" spans="54:59">
      <c r="BB757" s="514">
        <v>12045</v>
      </c>
      <c r="BC757" s="514" t="s">
        <v>743</v>
      </c>
      <c r="BD757" s="514" t="s">
        <v>225</v>
      </c>
      <c r="BE757" s="514" t="s">
        <v>225</v>
      </c>
      <c r="BF757" s="514">
        <v>42.474130000000002</v>
      </c>
      <c r="BG757" s="514">
        <v>-73.793350000000004</v>
      </c>
    </row>
    <row r="758" spans="54:59">
      <c r="BB758" s="514">
        <v>12046</v>
      </c>
      <c r="BC758" s="514" t="s">
        <v>744</v>
      </c>
      <c r="BD758" s="514" t="s">
        <v>225</v>
      </c>
      <c r="BE758" s="514" t="s">
        <v>225</v>
      </c>
      <c r="BF758" s="514">
        <v>42.4756</v>
      </c>
      <c r="BG758" s="514">
        <v>-73.926559999999995</v>
      </c>
    </row>
    <row r="759" spans="54:59">
      <c r="BB759" s="514">
        <v>12047</v>
      </c>
      <c r="BC759" s="514" t="s">
        <v>745</v>
      </c>
      <c r="BD759" s="514" t="s">
        <v>225</v>
      </c>
      <c r="BE759" s="514" t="s">
        <v>225</v>
      </c>
      <c r="BF759" s="514">
        <v>42.773769999999999</v>
      </c>
      <c r="BG759" s="514">
        <v>-73.707930000000005</v>
      </c>
    </row>
    <row r="760" spans="54:59">
      <c r="BB760" s="514">
        <v>12050</v>
      </c>
      <c r="BC760" s="514" t="s">
        <v>746</v>
      </c>
      <c r="BD760" s="514" t="s">
        <v>225</v>
      </c>
      <c r="BE760" s="514" t="s">
        <v>225</v>
      </c>
      <c r="BF760" s="514">
        <v>42.317149999999998</v>
      </c>
      <c r="BG760" s="514">
        <v>-73.748549999999994</v>
      </c>
    </row>
    <row r="761" spans="54:59">
      <c r="BB761" s="514">
        <v>12051</v>
      </c>
      <c r="BC761" s="514" t="s">
        <v>747</v>
      </c>
      <c r="BD761" s="514" t="s">
        <v>225</v>
      </c>
      <c r="BE761" s="514" t="s">
        <v>225</v>
      </c>
      <c r="BF761" s="514">
        <v>42.353769999999997</v>
      </c>
      <c r="BG761" s="514">
        <v>-73.827740000000006</v>
      </c>
    </row>
    <row r="762" spans="54:59">
      <c r="BB762" s="514">
        <v>12052</v>
      </c>
      <c r="BC762" s="514" t="s">
        <v>748</v>
      </c>
      <c r="BD762" s="514" t="s">
        <v>225</v>
      </c>
      <c r="BE762" s="514" t="s">
        <v>225</v>
      </c>
      <c r="BF762" s="514">
        <v>42.748910000000002</v>
      </c>
      <c r="BG762" s="514">
        <v>-73.494050000000001</v>
      </c>
    </row>
    <row r="763" spans="54:59">
      <c r="BB763" s="514">
        <v>12053</v>
      </c>
      <c r="BC763" s="514" t="s">
        <v>749</v>
      </c>
      <c r="BD763" s="514" t="s">
        <v>225</v>
      </c>
      <c r="BE763" s="514" t="s">
        <v>225</v>
      </c>
      <c r="BF763" s="514">
        <v>42.749490000000002</v>
      </c>
      <c r="BG763" s="514">
        <v>-74.186009999999996</v>
      </c>
    </row>
    <row r="764" spans="54:59">
      <c r="BB764" s="514">
        <v>12054</v>
      </c>
      <c r="BC764" s="514" t="s">
        <v>750</v>
      </c>
      <c r="BD764" s="514" t="s">
        <v>225</v>
      </c>
      <c r="BE764" s="514" t="s">
        <v>225</v>
      </c>
      <c r="BF764" s="514">
        <v>42.61497</v>
      </c>
      <c r="BG764" s="514">
        <v>-73.840860000000006</v>
      </c>
    </row>
    <row r="765" spans="54:59">
      <c r="BB765" s="514">
        <v>12055</v>
      </c>
      <c r="BC765" s="514" t="s">
        <v>751</v>
      </c>
      <c r="BD765" s="514" t="s">
        <v>225</v>
      </c>
      <c r="BE765" s="514" t="s">
        <v>225</v>
      </c>
      <c r="BF765" s="514">
        <v>42.614849999999997</v>
      </c>
      <c r="BG765" s="514">
        <v>-73.97081</v>
      </c>
    </row>
    <row r="766" spans="54:59">
      <c r="BB766" s="514">
        <v>12056</v>
      </c>
      <c r="BC766" s="514" t="s">
        <v>752</v>
      </c>
      <c r="BD766" s="514" t="s">
        <v>225</v>
      </c>
      <c r="BE766" s="514" t="s">
        <v>225</v>
      </c>
      <c r="BF766" s="514">
        <v>42.767850000000003</v>
      </c>
      <c r="BG766" s="514">
        <v>-74.090829999999997</v>
      </c>
    </row>
    <row r="767" spans="54:59">
      <c r="BB767" s="514">
        <v>12057</v>
      </c>
      <c r="BC767" s="514" t="s">
        <v>753</v>
      </c>
      <c r="BD767" s="514" t="s">
        <v>225</v>
      </c>
      <c r="BE767" s="514" t="s">
        <v>225</v>
      </c>
      <c r="BF767" s="514">
        <v>42.959220000000002</v>
      </c>
      <c r="BG767" s="514">
        <v>-73.352360000000004</v>
      </c>
    </row>
    <row r="768" spans="54:59">
      <c r="BB768" s="514">
        <v>12058</v>
      </c>
      <c r="BC768" s="514" t="s">
        <v>754</v>
      </c>
      <c r="BD768" s="514" t="s">
        <v>225</v>
      </c>
      <c r="BE768" s="514" t="s">
        <v>225</v>
      </c>
      <c r="BF768" s="514">
        <v>42.350549999999998</v>
      </c>
      <c r="BG768" s="514">
        <v>-73.919780000000003</v>
      </c>
    </row>
    <row r="769" spans="54:59">
      <c r="BB769" s="514">
        <v>12059</v>
      </c>
      <c r="BC769" s="514" t="s">
        <v>755</v>
      </c>
      <c r="BD769" s="514" t="s">
        <v>225</v>
      </c>
      <c r="BE769" s="514" t="s">
        <v>225</v>
      </c>
      <c r="BF769" s="514">
        <v>42.621929999999999</v>
      </c>
      <c r="BG769" s="514">
        <v>-74.05574</v>
      </c>
    </row>
    <row r="770" spans="54:59">
      <c r="BB770" s="514">
        <v>12060</v>
      </c>
      <c r="BC770" s="514" t="s">
        <v>756</v>
      </c>
      <c r="BD770" s="514" t="s">
        <v>225</v>
      </c>
      <c r="BE770" s="514" t="s">
        <v>225</v>
      </c>
      <c r="BF770" s="514">
        <v>42.419559999999997</v>
      </c>
      <c r="BG770" s="514">
        <v>-73.50412</v>
      </c>
    </row>
    <row r="771" spans="54:59">
      <c r="BB771" s="514">
        <v>12061</v>
      </c>
      <c r="BC771" s="514" t="s">
        <v>757</v>
      </c>
      <c r="BD771" s="514" t="s">
        <v>225</v>
      </c>
      <c r="BE771" s="514" t="s">
        <v>225</v>
      </c>
      <c r="BF771" s="514">
        <v>42.593040000000002</v>
      </c>
      <c r="BG771" s="514">
        <v>-73.673429999999996</v>
      </c>
    </row>
    <row r="772" spans="54:59">
      <c r="BB772" s="514">
        <v>12062</v>
      </c>
      <c r="BC772" s="514" t="s">
        <v>758</v>
      </c>
      <c r="BD772" s="514" t="s">
        <v>225</v>
      </c>
      <c r="BE772" s="514" t="s">
        <v>225</v>
      </c>
      <c r="BF772" s="514">
        <v>42.525530000000003</v>
      </c>
      <c r="BG772" s="514">
        <v>-73.502070000000003</v>
      </c>
    </row>
    <row r="773" spans="54:59">
      <c r="BB773" s="514">
        <v>12063</v>
      </c>
      <c r="BC773" s="514" t="s">
        <v>759</v>
      </c>
      <c r="BD773" s="514" t="s">
        <v>225</v>
      </c>
      <c r="BE773" s="514" t="s">
        <v>225</v>
      </c>
      <c r="BF773" s="514">
        <v>42.559690000000003</v>
      </c>
      <c r="BG773" s="514">
        <v>-73.633349999999993</v>
      </c>
    </row>
    <row r="774" spans="54:59">
      <c r="BB774" s="514">
        <v>12064</v>
      </c>
      <c r="BC774" s="514" t="s">
        <v>760</v>
      </c>
      <c r="BD774" s="514" t="s">
        <v>225</v>
      </c>
      <c r="BE774" s="514" t="s">
        <v>225</v>
      </c>
      <c r="BF774" s="514">
        <v>42.628149999999998</v>
      </c>
      <c r="BG774" s="514">
        <v>-74.651750000000007</v>
      </c>
    </row>
    <row r="775" spans="54:59">
      <c r="BB775" s="514">
        <v>12065</v>
      </c>
      <c r="BC775" s="514" t="s">
        <v>761</v>
      </c>
      <c r="BD775" s="514" t="s">
        <v>225</v>
      </c>
      <c r="BE775" s="514" t="s">
        <v>225</v>
      </c>
      <c r="BF775" s="514">
        <v>42.853670000000001</v>
      </c>
      <c r="BG775" s="514">
        <v>-73.784450000000007</v>
      </c>
    </row>
    <row r="776" spans="54:59">
      <c r="BB776" s="514">
        <v>12066</v>
      </c>
      <c r="BC776" s="514" t="s">
        <v>762</v>
      </c>
      <c r="BD776" s="514" t="s">
        <v>225</v>
      </c>
      <c r="BE776" s="514" t="s">
        <v>225</v>
      </c>
      <c r="BF776" s="514">
        <v>42.784089999999999</v>
      </c>
      <c r="BG776" s="514">
        <v>-74.311599999999999</v>
      </c>
    </row>
    <row r="777" spans="54:59">
      <c r="BB777" s="514">
        <v>12067</v>
      </c>
      <c r="BC777" s="514" t="s">
        <v>763</v>
      </c>
      <c r="BD777" s="514" t="s">
        <v>225</v>
      </c>
      <c r="BE777" s="514" t="s">
        <v>225</v>
      </c>
      <c r="BF777" s="514">
        <v>42.561219999999999</v>
      </c>
      <c r="BG777" s="514">
        <v>-73.925280000000001</v>
      </c>
    </row>
    <row r="778" spans="54:59">
      <c r="BB778" s="514">
        <v>12068</v>
      </c>
      <c r="BC778" s="514" t="s">
        <v>764</v>
      </c>
      <c r="BD778" s="514" t="s">
        <v>225</v>
      </c>
      <c r="BE778" s="514" t="s">
        <v>225</v>
      </c>
      <c r="BF778" s="514">
        <v>42.95391</v>
      </c>
      <c r="BG778" s="514">
        <v>-74.378829999999994</v>
      </c>
    </row>
    <row r="779" spans="54:59">
      <c r="BB779" s="514">
        <v>12069</v>
      </c>
      <c r="BC779" s="514" t="s">
        <v>765</v>
      </c>
      <c r="BD779" s="514" t="s">
        <v>225</v>
      </c>
      <c r="BE779" s="514" t="s">
        <v>225</v>
      </c>
      <c r="BF779" s="514">
        <v>42.945700000000002</v>
      </c>
      <c r="BG779" s="514">
        <v>-74.263310000000004</v>
      </c>
    </row>
    <row r="780" spans="54:59">
      <c r="BB780" s="514">
        <v>12070</v>
      </c>
      <c r="BC780" s="514" t="s">
        <v>766</v>
      </c>
      <c r="BD780" s="514" t="s">
        <v>225</v>
      </c>
      <c r="BE780" s="514" t="s">
        <v>225</v>
      </c>
      <c r="BF780" s="514">
        <v>42.970820000000003</v>
      </c>
      <c r="BG780" s="514">
        <v>-74.247780000000006</v>
      </c>
    </row>
    <row r="781" spans="54:59">
      <c r="BB781" s="514">
        <v>12071</v>
      </c>
      <c r="BC781" s="514" t="s">
        <v>767</v>
      </c>
      <c r="BD781" s="514" t="s">
        <v>225</v>
      </c>
      <c r="BE781" s="514" t="s">
        <v>225</v>
      </c>
      <c r="BF781" s="514">
        <v>42.565899999999999</v>
      </c>
      <c r="BG781" s="514">
        <v>-74.414569999999998</v>
      </c>
    </row>
    <row r="782" spans="54:59">
      <c r="BB782" s="514">
        <v>12072</v>
      </c>
      <c r="BC782" s="514" t="s">
        <v>768</v>
      </c>
      <c r="BD782" s="514" t="s">
        <v>225</v>
      </c>
      <c r="BE782" s="514" t="s">
        <v>225</v>
      </c>
      <c r="BF782" s="514">
        <v>42.896970000000003</v>
      </c>
      <c r="BG782" s="514">
        <v>-74.374949999999998</v>
      </c>
    </row>
    <row r="783" spans="54:59">
      <c r="BB783" s="514">
        <v>12073</v>
      </c>
      <c r="BC783" s="514" t="s">
        <v>769</v>
      </c>
      <c r="BD783" s="514" t="s">
        <v>225</v>
      </c>
      <c r="BE783" s="514" t="s">
        <v>225</v>
      </c>
      <c r="BF783" s="514">
        <v>42.592280000000002</v>
      </c>
      <c r="BG783" s="514">
        <v>-74.438119999999998</v>
      </c>
    </row>
    <row r="784" spans="54:59">
      <c r="BB784" s="514">
        <v>12074</v>
      </c>
      <c r="BC784" s="514" t="s">
        <v>770</v>
      </c>
      <c r="BD784" s="514" t="s">
        <v>225</v>
      </c>
      <c r="BE784" s="514" t="s">
        <v>225</v>
      </c>
      <c r="BF784" s="514">
        <v>43.068199999999997</v>
      </c>
      <c r="BG784" s="514">
        <v>-74.055260000000004</v>
      </c>
    </row>
    <row r="785" spans="54:59">
      <c r="BB785" s="514">
        <v>12075</v>
      </c>
      <c r="BC785" s="514" t="s">
        <v>771</v>
      </c>
      <c r="BD785" s="514" t="s">
        <v>225</v>
      </c>
      <c r="BE785" s="514" t="s">
        <v>225</v>
      </c>
      <c r="BF785" s="514">
        <v>42.305790000000002</v>
      </c>
      <c r="BG785" s="514">
        <v>-73.651399999999995</v>
      </c>
    </row>
    <row r="786" spans="54:59">
      <c r="BB786" s="514">
        <v>12076</v>
      </c>
      <c r="BC786" s="514" t="s">
        <v>772</v>
      </c>
      <c r="BD786" s="514" t="s">
        <v>225</v>
      </c>
      <c r="BE786" s="514" t="s">
        <v>225</v>
      </c>
      <c r="BF786" s="514">
        <v>42.425400000000003</v>
      </c>
      <c r="BG786" s="514">
        <v>-74.40616</v>
      </c>
    </row>
    <row r="787" spans="54:59">
      <c r="BB787" s="514">
        <v>12077</v>
      </c>
      <c r="BC787" s="514" t="s">
        <v>773</v>
      </c>
      <c r="BD787" s="514" t="s">
        <v>225</v>
      </c>
      <c r="BE787" s="514" t="s">
        <v>225</v>
      </c>
      <c r="BF787" s="514">
        <v>42.600549999999998</v>
      </c>
      <c r="BG787" s="514">
        <v>-73.796210000000002</v>
      </c>
    </row>
    <row r="788" spans="54:59">
      <c r="BB788" s="514">
        <v>12078</v>
      </c>
      <c r="BC788" s="514" t="s">
        <v>774</v>
      </c>
      <c r="BD788" s="514" t="s">
        <v>225</v>
      </c>
      <c r="BE788" s="514" t="s">
        <v>225</v>
      </c>
      <c r="BF788" s="514">
        <v>43.069560000000003</v>
      </c>
      <c r="BG788" s="514">
        <v>-74.343599999999995</v>
      </c>
    </row>
    <row r="789" spans="54:59">
      <c r="BB789" s="514">
        <v>12082</v>
      </c>
      <c r="BC789" s="514" t="s">
        <v>775</v>
      </c>
      <c r="BD789" s="514" t="s">
        <v>225</v>
      </c>
      <c r="BE789" s="514" t="s">
        <v>225</v>
      </c>
      <c r="BF789" s="514">
        <v>42.772620000000003</v>
      </c>
      <c r="BG789" s="514">
        <v>-73.446830000000006</v>
      </c>
    </row>
    <row r="790" spans="54:59">
      <c r="BB790" s="514">
        <v>12083</v>
      </c>
      <c r="BC790" s="514" t="s">
        <v>776</v>
      </c>
      <c r="BD790" s="514" t="s">
        <v>225</v>
      </c>
      <c r="BE790" s="514" t="s">
        <v>225</v>
      </c>
      <c r="BF790" s="514">
        <v>42.430680000000002</v>
      </c>
      <c r="BG790" s="514">
        <v>-74.037279999999996</v>
      </c>
    </row>
    <row r="791" spans="54:59">
      <c r="BB791" s="514">
        <v>12084</v>
      </c>
      <c r="BC791" s="514" t="s">
        <v>777</v>
      </c>
      <c r="BD791" s="514" t="s">
        <v>225</v>
      </c>
      <c r="BE791" s="514" t="s">
        <v>225</v>
      </c>
      <c r="BF791" s="514">
        <v>42.698230000000002</v>
      </c>
      <c r="BG791" s="514">
        <v>-73.899060000000006</v>
      </c>
    </row>
    <row r="792" spans="54:59">
      <c r="BB792" s="514">
        <v>12085</v>
      </c>
      <c r="BC792" s="514" t="s">
        <v>778</v>
      </c>
      <c r="BD792" s="514" t="s">
        <v>225</v>
      </c>
      <c r="BE792" s="514" t="s">
        <v>225</v>
      </c>
      <c r="BF792" s="514">
        <v>42.694769999999998</v>
      </c>
      <c r="BG792" s="514">
        <v>-73.905270000000002</v>
      </c>
    </row>
    <row r="793" spans="54:59">
      <c r="BB793" s="514">
        <v>12086</v>
      </c>
      <c r="BC793" s="514" t="s">
        <v>779</v>
      </c>
      <c r="BD793" s="514" t="s">
        <v>225</v>
      </c>
      <c r="BE793" s="514" t="s">
        <v>225</v>
      </c>
      <c r="BF793" s="514">
        <v>42.981740000000002</v>
      </c>
      <c r="BG793" s="514">
        <v>-74.142570000000006</v>
      </c>
    </row>
    <row r="794" spans="54:59">
      <c r="BB794" s="514">
        <v>12087</v>
      </c>
      <c r="BC794" s="514" t="s">
        <v>780</v>
      </c>
      <c r="BD794" s="514" t="s">
        <v>225</v>
      </c>
      <c r="BE794" s="514" t="s">
        <v>225</v>
      </c>
      <c r="BF794" s="514">
        <v>42.43488</v>
      </c>
      <c r="BG794" s="514">
        <v>-73.892709999999994</v>
      </c>
    </row>
    <row r="795" spans="54:59">
      <c r="BB795" s="514">
        <v>12089</v>
      </c>
      <c r="BC795" s="514" t="s">
        <v>781</v>
      </c>
      <c r="BD795" s="514" t="s">
        <v>225</v>
      </c>
      <c r="BE795" s="514" t="s">
        <v>225</v>
      </c>
      <c r="BF795" s="514">
        <v>42.866660000000003</v>
      </c>
      <c r="BG795" s="514">
        <v>-73.318110000000004</v>
      </c>
    </row>
    <row r="796" spans="54:59">
      <c r="BB796" s="514">
        <v>12090</v>
      </c>
      <c r="BC796" s="514" t="s">
        <v>782</v>
      </c>
      <c r="BD796" s="514" t="s">
        <v>225</v>
      </c>
      <c r="BE796" s="514" t="s">
        <v>225</v>
      </c>
      <c r="BF796" s="514">
        <v>42.888809999999999</v>
      </c>
      <c r="BG796" s="514">
        <v>-73.355500000000006</v>
      </c>
    </row>
    <row r="797" spans="54:59">
      <c r="BB797" s="514">
        <v>12092</v>
      </c>
      <c r="BC797" s="514" t="s">
        <v>783</v>
      </c>
      <c r="BD797" s="514" t="s">
        <v>225</v>
      </c>
      <c r="BE797" s="514" t="s">
        <v>225</v>
      </c>
      <c r="BF797" s="514">
        <v>42.691769999999998</v>
      </c>
      <c r="BG797" s="514">
        <v>-74.375129999999999</v>
      </c>
    </row>
    <row r="798" spans="54:59">
      <c r="BB798" s="514">
        <v>12093</v>
      </c>
      <c r="BC798" s="514" t="s">
        <v>784</v>
      </c>
      <c r="BD798" s="514" t="s">
        <v>225</v>
      </c>
      <c r="BE798" s="514" t="s">
        <v>225</v>
      </c>
      <c r="BF798" s="514">
        <v>42.479570000000002</v>
      </c>
      <c r="BG798" s="514">
        <v>-74.757109999999997</v>
      </c>
    </row>
    <row r="799" spans="54:59">
      <c r="BB799" s="514">
        <v>12094</v>
      </c>
      <c r="BC799" s="514" t="s">
        <v>785</v>
      </c>
      <c r="BD799" s="514" t="s">
        <v>225</v>
      </c>
      <c r="BE799" s="514" t="s">
        <v>225</v>
      </c>
      <c r="BF799" s="514">
        <v>42.899329999999999</v>
      </c>
      <c r="BG799" s="514">
        <v>-73.49006</v>
      </c>
    </row>
    <row r="800" spans="54:59">
      <c r="BB800" s="514">
        <v>12095</v>
      </c>
      <c r="BC800" s="514" t="s">
        <v>786</v>
      </c>
      <c r="BD800" s="514" t="s">
        <v>225</v>
      </c>
      <c r="BE800" s="514" t="s">
        <v>225</v>
      </c>
      <c r="BF800" s="514">
        <v>43.014519999999997</v>
      </c>
      <c r="BG800" s="514">
        <v>-74.384730000000005</v>
      </c>
    </row>
    <row r="801" spans="54:59">
      <c r="BB801" s="514">
        <v>12106</v>
      </c>
      <c r="BC801" s="514" t="s">
        <v>787</v>
      </c>
      <c r="BD801" s="514" t="s">
        <v>225</v>
      </c>
      <c r="BE801" s="514" t="s">
        <v>225</v>
      </c>
      <c r="BF801" s="514">
        <v>42.388390000000001</v>
      </c>
      <c r="BG801" s="514">
        <v>-73.707260000000005</v>
      </c>
    </row>
    <row r="802" spans="54:59">
      <c r="BB802" s="514">
        <v>12107</v>
      </c>
      <c r="BC802" s="514" t="s">
        <v>788</v>
      </c>
      <c r="BD802" s="514" t="s">
        <v>225</v>
      </c>
      <c r="BE802" s="514" t="s">
        <v>225</v>
      </c>
      <c r="BF802" s="514">
        <v>42.660040000000002</v>
      </c>
      <c r="BG802" s="514">
        <v>-74.116810000000001</v>
      </c>
    </row>
    <row r="803" spans="54:59">
      <c r="BB803" s="514">
        <v>12108</v>
      </c>
      <c r="BC803" s="514" t="s">
        <v>789</v>
      </c>
      <c r="BD803" s="514" t="s">
        <v>225</v>
      </c>
      <c r="BE803" s="514" t="s">
        <v>225</v>
      </c>
      <c r="BF803" s="514">
        <v>43.525379999999998</v>
      </c>
      <c r="BG803" s="514">
        <v>-74.408749999999998</v>
      </c>
    </row>
    <row r="804" spans="54:59">
      <c r="BB804" s="514">
        <v>12110</v>
      </c>
      <c r="BC804" s="514" t="s">
        <v>790</v>
      </c>
      <c r="BD804" s="514" t="s">
        <v>225</v>
      </c>
      <c r="BE804" s="514" t="s">
        <v>225</v>
      </c>
      <c r="BF804" s="514">
        <v>42.749639999999999</v>
      </c>
      <c r="BG804" s="514">
        <v>-73.768020000000007</v>
      </c>
    </row>
    <row r="805" spans="54:59">
      <c r="BB805" s="514">
        <v>12115</v>
      </c>
      <c r="BC805" s="514" t="s">
        <v>791</v>
      </c>
      <c r="BD805" s="514" t="s">
        <v>225</v>
      </c>
      <c r="BE805" s="514" t="s">
        <v>225</v>
      </c>
      <c r="BF805" s="514">
        <v>42.469990000000003</v>
      </c>
      <c r="BG805" s="514">
        <v>-73.58587</v>
      </c>
    </row>
    <row r="806" spans="54:59">
      <c r="BB806" s="514">
        <v>12116</v>
      </c>
      <c r="BC806" s="514" t="s">
        <v>792</v>
      </c>
      <c r="BD806" s="514" t="s">
        <v>225</v>
      </c>
      <c r="BE806" s="514" t="s">
        <v>225</v>
      </c>
      <c r="BF806" s="514">
        <v>42.548079999999999</v>
      </c>
      <c r="BG806" s="514">
        <v>-74.909180000000006</v>
      </c>
    </row>
    <row r="807" spans="54:59">
      <c r="BB807" s="514">
        <v>12117</v>
      </c>
      <c r="BC807" s="514" t="s">
        <v>793</v>
      </c>
      <c r="BD807" s="514" t="s">
        <v>225</v>
      </c>
      <c r="BE807" s="514" t="s">
        <v>225</v>
      </c>
      <c r="BF807" s="514">
        <v>43.146900000000002</v>
      </c>
      <c r="BG807" s="514">
        <v>-74.234660000000005</v>
      </c>
    </row>
    <row r="808" spans="54:59">
      <c r="BB808" s="514">
        <v>12118</v>
      </c>
      <c r="BC808" s="514" t="s">
        <v>794</v>
      </c>
      <c r="BD808" s="514" t="s">
        <v>225</v>
      </c>
      <c r="BE808" s="514" t="s">
        <v>225</v>
      </c>
      <c r="BF808" s="514">
        <v>42.915900000000001</v>
      </c>
      <c r="BG808" s="514">
        <v>-73.705389999999994</v>
      </c>
    </row>
    <row r="809" spans="54:59">
      <c r="BB809" s="514">
        <v>12120</v>
      </c>
      <c r="BC809" s="514" t="s">
        <v>795</v>
      </c>
      <c r="BD809" s="514" t="s">
        <v>225</v>
      </c>
      <c r="BE809" s="514" t="s">
        <v>225</v>
      </c>
      <c r="BF809" s="514">
        <v>42.456119999999999</v>
      </c>
      <c r="BG809" s="514">
        <v>-74.140590000000003</v>
      </c>
    </row>
    <row r="810" spans="54:59">
      <c r="BB810" s="514">
        <v>12121</v>
      </c>
      <c r="BC810" s="514" t="s">
        <v>796</v>
      </c>
      <c r="BD810" s="514" t="s">
        <v>225</v>
      </c>
      <c r="BE810" s="514" t="s">
        <v>225</v>
      </c>
      <c r="BF810" s="514">
        <v>42.851100000000002</v>
      </c>
      <c r="BG810" s="514">
        <v>-73.618669999999995</v>
      </c>
    </row>
    <row r="811" spans="54:59">
      <c r="BB811" s="514">
        <v>12122</v>
      </c>
      <c r="BC811" s="514" t="s">
        <v>797</v>
      </c>
      <c r="BD811" s="514" t="s">
        <v>225</v>
      </c>
      <c r="BE811" s="514" t="s">
        <v>225</v>
      </c>
      <c r="BF811" s="514">
        <v>42.558309999999999</v>
      </c>
      <c r="BG811" s="514">
        <v>-74.314580000000007</v>
      </c>
    </row>
    <row r="812" spans="54:59">
      <c r="BB812" s="514">
        <v>12123</v>
      </c>
      <c r="BC812" s="514" t="s">
        <v>798</v>
      </c>
      <c r="BD812" s="514" t="s">
        <v>225</v>
      </c>
      <c r="BE812" s="514" t="s">
        <v>225</v>
      </c>
      <c r="BF812" s="514">
        <v>42.522190000000002</v>
      </c>
      <c r="BG812" s="514">
        <v>-73.606129999999993</v>
      </c>
    </row>
    <row r="813" spans="54:59">
      <c r="BB813" s="514">
        <v>12124</v>
      </c>
      <c r="BC813" s="514" t="s">
        <v>799</v>
      </c>
      <c r="BD813" s="514" t="s">
        <v>225</v>
      </c>
      <c r="BE813" s="514" t="s">
        <v>225</v>
      </c>
      <c r="BF813" s="514">
        <v>42.444189999999999</v>
      </c>
      <c r="BG813" s="514">
        <v>-73.788240000000002</v>
      </c>
    </row>
    <row r="814" spans="54:59">
      <c r="BB814" s="514">
        <v>12125</v>
      </c>
      <c r="BC814" s="514" t="s">
        <v>800</v>
      </c>
      <c r="BD814" s="514" t="s">
        <v>225</v>
      </c>
      <c r="BE814" s="514" t="s">
        <v>225</v>
      </c>
      <c r="BF814" s="514">
        <v>42.474020000000003</v>
      </c>
      <c r="BG814" s="514">
        <v>-73.407499999999999</v>
      </c>
    </row>
    <row r="815" spans="54:59">
      <c r="BB815" s="514">
        <v>12128</v>
      </c>
      <c r="BC815" s="514" t="s">
        <v>801</v>
      </c>
      <c r="BD815" s="514" t="s">
        <v>225</v>
      </c>
      <c r="BE815" s="514" t="s">
        <v>225</v>
      </c>
      <c r="BF815" s="514">
        <v>42.724969999999999</v>
      </c>
      <c r="BG815" s="514">
        <v>-73.764290000000003</v>
      </c>
    </row>
    <row r="816" spans="54:59">
      <c r="BB816" s="514">
        <v>12130</v>
      </c>
      <c r="BC816" s="514" t="s">
        <v>802</v>
      </c>
      <c r="BD816" s="514" t="s">
        <v>225</v>
      </c>
      <c r="BE816" s="514" t="s">
        <v>225</v>
      </c>
      <c r="BF816" s="514">
        <v>42.442590000000003</v>
      </c>
      <c r="BG816" s="514">
        <v>-73.657780000000002</v>
      </c>
    </row>
    <row r="817" spans="54:59">
      <c r="BB817" s="514">
        <v>12131</v>
      </c>
      <c r="BC817" s="514" t="s">
        <v>803</v>
      </c>
      <c r="BD817" s="514" t="s">
        <v>225</v>
      </c>
      <c r="BE817" s="514" t="s">
        <v>225</v>
      </c>
      <c r="BF817" s="514">
        <v>42.482120000000002</v>
      </c>
      <c r="BG817" s="514">
        <v>-74.457149999999999</v>
      </c>
    </row>
    <row r="818" spans="54:59">
      <c r="BB818" s="514">
        <v>12132</v>
      </c>
      <c r="BC818" s="514" t="s">
        <v>804</v>
      </c>
      <c r="BD818" s="514" t="s">
        <v>225</v>
      </c>
      <c r="BE818" s="514" t="s">
        <v>225</v>
      </c>
      <c r="BF818" s="514">
        <v>42.466059999999999</v>
      </c>
      <c r="BG818" s="514">
        <v>-73.629289999999997</v>
      </c>
    </row>
    <row r="819" spans="54:59">
      <c r="BB819" s="514">
        <v>12133</v>
      </c>
      <c r="BC819" s="514" t="s">
        <v>805</v>
      </c>
      <c r="BD819" s="514" t="s">
        <v>225</v>
      </c>
      <c r="BE819" s="514" t="s">
        <v>225</v>
      </c>
      <c r="BF819" s="514">
        <v>42.926119999999997</v>
      </c>
      <c r="BG819" s="514">
        <v>-73.346400000000003</v>
      </c>
    </row>
    <row r="820" spans="54:59">
      <c r="BB820" s="514">
        <v>12134</v>
      </c>
      <c r="BC820" s="514" t="s">
        <v>806</v>
      </c>
      <c r="BD820" s="514" t="s">
        <v>225</v>
      </c>
      <c r="BE820" s="514" t="s">
        <v>225</v>
      </c>
      <c r="BF820" s="514">
        <v>43.218919999999997</v>
      </c>
      <c r="BG820" s="514">
        <v>-74.148219999999995</v>
      </c>
    </row>
    <row r="821" spans="54:59">
      <c r="BB821" s="514">
        <v>12136</v>
      </c>
      <c r="BC821" s="514" t="s">
        <v>807</v>
      </c>
      <c r="BD821" s="514" t="s">
        <v>225</v>
      </c>
      <c r="BE821" s="514" t="s">
        <v>225</v>
      </c>
      <c r="BF821" s="514">
        <v>42.43759</v>
      </c>
      <c r="BG821" s="514">
        <v>-73.555989999999994</v>
      </c>
    </row>
    <row r="822" spans="54:59">
      <c r="BB822" s="514">
        <v>12137</v>
      </c>
      <c r="BC822" s="514" t="s">
        <v>808</v>
      </c>
      <c r="BD822" s="514" t="s">
        <v>225</v>
      </c>
      <c r="BE822" s="514" t="s">
        <v>225</v>
      </c>
      <c r="BF822" s="514">
        <v>42.862690000000001</v>
      </c>
      <c r="BG822" s="514">
        <v>-74.117590000000007</v>
      </c>
    </row>
    <row r="823" spans="54:59">
      <c r="BB823" s="514">
        <v>12138</v>
      </c>
      <c r="BC823" s="514" t="s">
        <v>809</v>
      </c>
      <c r="BD823" s="514" t="s">
        <v>225</v>
      </c>
      <c r="BE823" s="514" t="s">
        <v>225</v>
      </c>
      <c r="BF823" s="514">
        <v>42.760039999999996</v>
      </c>
      <c r="BG823" s="514">
        <v>-73.368009999999998</v>
      </c>
    </row>
    <row r="824" spans="54:59">
      <c r="BB824" s="514">
        <v>12139</v>
      </c>
      <c r="BC824" s="514" t="s">
        <v>810</v>
      </c>
      <c r="BD824" s="514" t="s">
        <v>225</v>
      </c>
      <c r="BE824" s="514" t="s">
        <v>225</v>
      </c>
      <c r="BF824" s="514">
        <v>43.402760000000001</v>
      </c>
      <c r="BG824" s="514">
        <v>-74.569720000000004</v>
      </c>
    </row>
    <row r="825" spans="54:59">
      <c r="BB825" s="514">
        <v>12140</v>
      </c>
      <c r="BC825" s="514" t="s">
        <v>811</v>
      </c>
      <c r="BD825" s="514" t="s">
        <v>225</v>
      </c>
      <c r="BE825" s="514" t="s">
        <v>225</v>
      </c>
      <c r="BF825" s="514">
        <v>42.693219999999997</v>
      </c>
      <c r="BG825" s="514">
        <v>-73.569220000000001</v>
      </c>
    </row>
    <row r="826" spans="54:59">
      <c r="BB826" s="514">
        <v>12141</v>
      </c>
      <c r="BC826" s="514" t="s">
        <v>812</v>
      </c>
      <c r="BD826" s="514" t="s">
        <v>225</v>
      </c>
      <c r="BE826" s="514" t="s">
        <v>225</v>
      </c>
      <c r="BF826" s="514">
        <v>42.731769999999997</v>
      </c>
      <c r="BG826" s="514">
        <v>-74.185389999999998</v>
      </c>
    </row>
    <row r="827" spans="54:59">
      <c r="BB827" s="514">
        <v>12143</v>
      </c>
      <c r="BC827" s="514" t="s">
        <v>813</v>
      </c>
      <c r="BD827" s="514" t="s">
        <v>225</v>
      </c>
      <c r="BE827" s="514" t="s">
        <v>225</v>
      </c>
      <c r="BF827" s="514">
        <v>42.469149999999999</v>
      </c>
      <c r="BG827" s="514">
        <v>-73.829560000000001</v>
      </c>
    </row>
    <row r="828" spans="54:59">
      <c r="BB828" s="514">
        <v>12144</v>
      </c>
      <c r="BC828" s="514" t="s">
        <v>814</v>
      </c>
      <c r="BD828" s="514" t="s">
        <v>225</v>
      </c>
      <c r="BE828" s="514" t="s">
        <v>225</v>
      </c>
      <c r="BF828" s="514">
        <v>42.63738</v>
      </c>
      <c r="BG828" s="514">
        <v>-73.72587</v>
      </c>
    </row>
    <row r="829" spans="54:59">
      <c r="BB829" s="514">
        <v>12147</v>
      </c>
      <c r="BC829" s="514" t="s">
        <v>815</v>
      </c>
      <c r="BD829" s="514" t="s">
        <v>225</v>
      </c>
      <c r="BE829" s="514" t="s">
        <v>225</v>
      </c>
      <c r="BF829" s="514">
        <v>42.518380000000001</v>
      </c>
      <c r="BG829" s="514">
        <v>-74.159970000000001</v>
      </c>
    </row>
    <row r="830" spans="54:59">
      <c r="BB830" s="514">
        <v>12148</v>
      </c>
      <c r="BC830" s="514" t="s">
        <v>816</v>
      </c>
      <c r="BD830" s="514" t="s">
        <v>225</v>
      </c>
      <c r="BE830" s="514" t="s">
        <v>225</v>
      </c>
      <c r="BF830" s="514">
        <v>42.842129999999997</v>
      </c>
      <c r="BG830" s="514">
        <v>-73.868279999999999</v>
      </c>
    </row>
    <row r="831" spans="54:59">
      <c r="BB831" s="514">
        <v>12149</v>
      </c>
      <c r="BC831" s="514" t="s">
        <v>817</v>
      </c>
      <c r="BD831" s="514" t="s">
        <v>225</v>
      </c>
      <c r="BE831" s="514" t="s">
        <v>225</v>
      </c>
      <c r="BF831" s="514">
        <v>42.634239999999998</v>
      </c>
      <c r="BG831" s="514">
        <v>-74.564030000000002</v>
      </c>
    </row>
    <row r="832" spans="54:59">
      <c r="BB832" s="514">
        <v>12150</v>
      </c>
      <c r="BC832" s="514" t="s">
        <v>818</v>
      </c>
      <c r="BD832" s="514" t="s">
        <v>225</v>
      </c>
      <c r="BE832" s="514" t="s">
        <v>225</v>
      </c>
      <c r="BF832" s="514">
        <v>42.876750000000001</v>
      </c>
      <c r="BG832" s="514">
        <v>-74.054519999999997</v>
      </c>
    </row>
    <row r="833" spans="54:59">
      <c r="BB833" s="514">
        <v>12151</v>
      </c>
      <c r="BC833" s="514" t="s">
        <v>819</v>
      </c>
      <c r="BD833" s="514" t="s">
        <v>225</v>
      </c>
      <c r="BE833" s="514" t="s">
        <v>225</v>
      </c>
      <c r="BF833" s="514">
        <v>42.932319999999997</v>
      </c>
      <c r="BG833" s="514">
        <v>-73.793629999999993</v>
      </c>
    </row>
    <row r="834" spans="54:59">
      <c r="BB834" s="514">
        <v>12153</v>
      </c>
      <c r="BC834" s="514" t="s">
        <v>820</v>
      </c>
      <c r="BD834" s="514" t="s">
        <v>225</v>
      </c>
      <c r="BE834" s="514" t="s">
        <v>225</v>
      </c>
      <c r="BF834" s="514">
        <v>42.638570000000001</v>
      </c>
      <c r="BG834" s="514">
        <v>-73.480509999999995</v>
      </c>
    </row>
    <row r="835" spans="54:59">
      <c r="BB835" s="514">
        <v>12154</v>
      </c>
      <c r="BC835" s="514" t="s">
        <v>821</v>
      </c>
      <c r="BD835" s="514" t="s">
        <v>225</v>
      </c>
      <c r="BE835" s="514" t="s">
        <v>225</v>
      </c>
      <c r="BF835" s="514">
        <v>42.925759999999997</v>
      </c>
      <c r="BG835" s="514">
        <v>-73.606639999999999</v>
      </c>
    </row>
    <row r="836" spans="54:59">
      <c r="BB836" s="514">
        <v>12155</v>
      </c>
      <c r="BC836" s="514" t="s">
        <v>822</v>
      </c>
      <c r="BD836" s="514" t="s">
        <v>225</v>
      </c>
      <c r="BE836" s="514" t="s">
        <v>225</v>
      </c>
      <c r="BF836" s="514">
        <v>42.548960000000001</v>
      </c>
      <c r="BG836" s="514">
        <v>-74.820980000000006</v>
      </c>
    </row>
    <row r="837" spans="54:59">
      <c r="BB837" s="514">
        <v>12156</v>
      </c>
      <c r="BC837" s="514" t="s">
        <v>823</v>
      </c>
      <c r="BD837" s="514" t="s">
        <v>225</v>
      </c>
      <c r="BE837" s="514" t="s">
        <v>225</v>
      </c>
      <c r="BF837" s="514">
        <v>42.479959999999998</v>
      </c>
      <c r="BG837" s="514">
        <v>-73.736469999999997</v>
      </c>
    </row>
    <row r="838" spans="54:59">
      <c r="BB838" s="514">
        <v>12157</v>
      </c>
      <c r="BC838" s="514" t="s">
        <v>824</v>
      </c>
      <c r="BD838" s="514" t="s">
        <v>225</v>
      </c>
      <c r="BE838" s="514" t="s">
        <v>225</v>
      </c>
      <c r="BF838" s="514">
        <v>42.668819999999997</v>
      </c>
      <c r="BG838" s="514">
        <v>-74.301339999999996</v>
      </c>
    </row>
    <row r="839" spans="54:59">
      <c r="BB839" s="514">
        <v>12158</v>
      </c>
      <c r="BC839" s="514" t="s">
        <v>825</v>
      </c>
      <c r="BD839" s="514" t="s">
        <v>225</v>
      </c>
      <c r="BE839" s="514" t="s">
        <v>225</v>
      </c>
      <c r="BF839" s="514">
        <v>42.539819999999999</v>
      </c>
      <c r="BG839" s="514">
        <v>-73.815449999999998</v>
      </c>
    </row>
    <row r="840" spans="54:59">
      <c r="BB840" s="514">
        <v>12159</v>
      </c>
      <c r="BC840" s="514" t="s">
        <v>826</v>
      </c>
      <c r="BD840" s="514" t="s">
        <v>225</v>
      </c>
      <c r="BE840" s="514" t="s">
        <v>225</v>
      </c>
      <c r="BF840" s="514">
        <v>42.646970000000003</v>
      </c>
      <c r="BG840" s="514">
        <v>-73.871510000000001</v>
      </c>
    </row>
    <row r="841" spans="54:59">
      <c r="BB841" s="514">
        <v>12160</v>
      </c>
      <c r="BC841" s="514" t="s">
        <v>827</v>
      </c>
      <c r="BD841" s="514" t="s">
        <v>225</v>
      </c>
      <c r="BE841" s="514" t="s">
        <v>225</v>
      </c>
      <c r="BF841" s="514">
        <v>42.757809999999999</v>
      </c>
      <c r="BG841" s="514">
        <v>-74.343689999999995</v>
      </c>
    </row>
    <row r="842" spans="54:59">
      <c r="BB842" s="514">
        <v>12161</v>
      </c>
      <c r="BC842" s="514" t="s">
        <v>828</v>
      </c>
      <c r="BD842" s="514" t="s">
        <v>225</v>
      </c>
      <c r="BE842" s="514" t="s">
        <v>225</v>
      </c>
      <c r="BF842" s="514">
        <v>42.521030000000003</v>
      </c>
      <c r="BG842" s="514">
        <v>-73.851889999999997</v>
      </c>
    </row>
    <row r="843" spans="54:59">
      <c r="BB843" s="514">
        <v>12164</v>
      </c>
      <c r="BC843" s="514" t="s">
        <v>829</v>
      </c>
      <c r="BD843" s="514" t="s">
        <v>225</v>
      </c>
      <c r="BE843" s="514" t="s">
        <v>225</v>
      </c>
      <c r="BF843" s="514">
        <v>43.515610000000002</v>
      </c>
      <c r="BG843" s="514">
        <v>-74.374309999999994</v>
      </c>
    </row>
    <row r="844" spans="54:59">
      <c r="BB844" s="514">
        <v>12165</v>
      </c>
      <c r="BC844" s="514" t="s">
        <v>830</v>
      </c>
      <c r="BD844" s="514" t="s">
        <v>225</v>
      </c>
      <c r="BE844" s="514" t="s">
        <v>225</v>
      </c>
      <c r="BF844" s="514">
        <v>42.317950000000003</v>
      </c>
      <c r="BG844" s="514">
        <v>-73.518020000000007</v>
      </c>
    </row>
    <row r="845" spans="54:59">
      <c r="BB845" s="514">
        <v>12166</v>
      </c>
      <c r="BC845" s="514" t="s">
        <v>831</v>
      </c>
      <c r="BD845" s="514" t="s">
        <v>225</v>
      </c>
      <c r="BE845" s="514" t="s">
        <v>225</v>
      </c>
      <c r="BF845" s="514">
        <v>42.831679999999999</v>
      </c>
      <c r="BG845" s="514">
        <v>-74.456670000000003</v>
      </c>
    </row>
    <row r="846" spans="54:59">
      <c r="BB846" s="514">
        <v>12167</v>
      </c>
      <c r="BC846" s="514" t="s">
        <v>832</v>
      </c>
      <c r="BD846" s="514" t="s">
        <v>225</v>
      </c>
      <c r="BE846" s="514" t="s">
        <v>225</v>
      </c>
      <c r="BF846" s="514">
        <v>42.407299999999999</v>
      </c>
      <c r="BG846" s="514">
        <v>-74.614310000000003</v>
      </c>
    </row>
    <row r="847" spans="54:59">
      <c r="BB847" s="514">
        <v>12168</v>
      </c>
      <c r="BC847" s="514" t="s">
        <v>833</v>
      </c>
      <c r="BD847" s="514" t="s">
        <v>225</v>
      </c>
      <c r="BE847" s="514" t="s">
        <v>225</v>
      </c>
      <c r="BF847" s="514">
        <v>42.552120000000002</v>
      </c>
      <c r="BG847" s="514">
        <v>-73.395930000000007</v>
      </c>
    </row>
    <row r="848" spans="54:59">
      <c r="BB848" s="514">
        <v>12169</v>
      </c>
      <c r="BC848" s="514" t="s">
        <v>833</v>
      </c>
      <c r="BD848" s="514" t="s">
        <v>225</v>
      </c>
      <c r="BE848" s="514" t="s">
        <v>225</v>
      </c>
      <c r="BF848" s="514">
        <v>42.576120000000003</v>
      </c>
      <c r="BG848" s="514">
        <v>-73.445589999999996</v>
      </c>
    </row>
    <row r="849" spans="54:59">
      <c r="BB849" s="514">
        <v>12170</v>
      </c>
      <c r="BC849" s="514" t="s">
        <v>834</v>
      </c>
      <c r="BD849" s="514" t="s">
        <v>225</v>
      </c>
      <c r="BE849" s="514" t="s">
        <v>225</v>
      </c>
      <c r="BF849" s="514">
        <v>42.975149999999999</v>
      </c>
      <c r="BG849" s="514">
        <v>-73.665760000000006</v>
      </c>
    </row>
    <row r="850" spans="54:59">
      <c r="BB850" s="514">
        <v>12172</v>
      </c>
      <c r="BC850" s="514" t="s">
        <v>835</v>
      </c>
      <c r="BD850" s="514" t="s">
        <v>225</v>
      </c>
      <c r="BE850" s="514" t="s">
        <v>225</v>
      </c>
      <c r="BF850" s="514">
        <v>42.285739999999997</v>
      </c>
      <c r="BG850" s="514">
        <v>-73.733530000000002</v>
      </c>
    </row>
    <row r="851" spans="54:59">
      <c r="BB851" s="514">
        <v>12173</v>
      </c>
      <c r="BC851" s="514" t="s">
        <v>836</v>
      </c>
      <c r="BD851" s="514" t="s">
        <v>225</v>
      </c>
      <c r="BE851" s="514" t="s">
        <v>225</v>
      </c>
      <c r="BF851" s="514">
        <v>42.37782</v>
      </c>
      <c r="BG851" s="514">
        <v>-73.759429999999995</v>
      </c>
    </row>
    <row r="852" spans="54:59">
      <c r="BB852" s="514">
        <v>12174</v>
      </c>
      <c r="BC852" s="514" t="s">
        <v>837</v>
      </c>
      <c r="BD852" s="514" t="s">
        <v>225</v>
      </c>
      <c r="BE852" s="514" t="s">
        <v>225</v>
      </c>
      <c r="BF852" s="514">
        <v>42.343980000000002</v>
      </c>
      <c r="BG852" s="514">
        <v>-73.734769999999997</v>
      </c>
    </row>
    <row r="853" spans="54:59">
      <c r="BB853" s="514">
        <v>12175</v>
      </c>
      <c r="BC853" s="514" t="s">
        <v>838</v>
      </c>
      <c r="BD853" s="514" t="s">
        <v>225</v>
      </c>
      <c r="BE853" s="514" t="s">
        <v>225</v>
      </c>
      <c r="BF853" s="514">
        <v>42.559089999999998</v>
      </c>
      <c r="BG853" s="514">
        <v>-74.552819999999997</v>
      </c>
    </row>
    <row r="854" spans="54:59">
      <c r="BB854" s="514">
        <v>12176</v>
      </c>
      <c r="BC854" s="514" t="s">
        <v>839</v>
      </c>
      <c r="BD854" s="514" t="s">
        <v>225</v>
      </c>
      <c r="BE854" s="514" t="s">
        <v>225</v>
      </c>
      <c r="BF854" s="514">
        <v>42.393189999999997</v>
      </c>
      <c r="BG854" s="514">
        <v>-73.96763</v>
      </c>
    </row>
    <row r="855" spans="54:59">
      <c r="BB855" s="514">
        <v>12177</v>
      </c>
      <c r="BC855" s="514" t="s">
        <v>840</v>
      </c>
      <c r="BD855" s="514" t="s">
        <v>225</v>
      </c>
      <c r="BE855" s="514" t="s">
        <v>225</v>
      </c>
      <c r="BF855" s="514">
        <v>42.950020000000002</v>
      </c>
      <c r="BG855" s="514">
        <v>-74.296980000000005</v>
      </c>
    </row>
    <row r="856" spans="54:59">
      <c r="BB856" s="514">
        <v>12180</v>
      </c>
      <c r="BC856" s="514" t="s">
        <v>841</v>
      </c>
      <c r="BD856" s="514" t="s">
        <v>225</v>
      </c>
      <c r="BE856" s="514" t="s">
        <v>225</v>
      </c>
      <c r="BF856" s="514">
        <v>42.731619999999999</v>
      </c>
      <c r="BG856" s="514">
        <v>-73.664649999999995</v>
      </c>
    </row>
    <row r="857" spans="54:59">
      <c r="BB857" s="514">
        <v>12181</v>
      </c>
      <c r="BC857" s="514" t="s">
        <v>841</v>
      </c>
      <c r="BD857" s="514" t="s">
        <v>225</v>
      </c>
      <c r="BE857" s="514" t="s">
        <v>225</v>
      </c>
      <c r="BF857" s="514">
        <v>42.738669999999999</v>
      </c>
      <c r="BG857" s="514">
        <v>-73.673860000000005</v>
      </c>
    </row>
    <row r="858" spans="54:59">
      <c r="BB858" s="514">
        <v>12182</v>
      </c>
      <c r="BC858" s="514" t="s">
        <v>841</v>
      </c>
      <c r="BD858" s="514" t="s">
        <v>225</v>
      </c>
      <c r="BE858" s="514" t="s">
        <v>225</v>
      </c>
      <c r="BF858" s="514">
        <v>42.785879999999999</v>
      </c>
      <c r="BG858" s="514">
        <v>-73.662210000000002</v>
      </c>
    </row>
    <row r="859" spans="54:59">
      <c r="BB859" s="514">
        <v>12183</v>
      </c>
      <c r="BC859" s="514" t="s">
        <v>841</v>
      </c>
      <c r="BD859" s="514" t="s">
        <v>225</v>
      </c>
      <c r="BE859" s="514" t="s">
        <v>225</v>
      </c>
      <c r="BF859" s="514">
        <v>42.743279999999999</v>
      </c>
      <c r="BG859" s="514">
        <v>-73.694820000000007</v>
      </c>
    </row>
    <row r="860" spans="54:59">
      <c r="BB860" s="514">
        <v>12184</v>
      </c>
      <c r="BC860" s="514" t="s">
        <v>842</v>
      </c>
      <c r="BD860" s="514" t="s">
        <v>225</v>
      </c>
      <c r="BE860" s="514" t="s">
        <v>225</v>
      </c>
      <c r="BF860" s="514">
        <v>42.426900000000003</v>
      </c>
      <c r="BG860" s="514">
        <v>-73.664050000000003</v>
      </c>
    </row>
    <row r="861" spans="54:59">
      <c r="BB861" s="514">
        <v>12185</v>
      </c>
      <c r="BC861" s="514" t="s">
        <v>843</v>
      </c>
      <c r="BD861" s="514" t="s">
        <v>225</v>
      </c>
      <c r="BE861" s="514" t="s">
        <v>225</v>
      </c>
      <c r="BF861" s="514">
        <v>42.884770000000003</v>
      </c>
      <c r="BG861" s="514">
        <v>-73.537030000000001</v>
      </c>
    </row>
    <row r="862" spans="54:59">
      <c r="BB862" s="514">
        <v>12186</v>
      </c>
      <c r="BC862" s="514" t="s">
        <v>844</v>
      </c>
      <c r="BD862" s="514" t="s">
        <v>225</v>
      </c>
      <c r="BE862" s="514" t="s">
        <v>225</v>
      </c>
      <c r="BF862" s="514">
        <v>42.638480000000001</v>
      </c>
      <c r="BG862" s="514">
        <v>-73.959460000000007</v>
      </c>
    </row>
    <row r="863" spans="54:59">
      <c r="BB863" s="514">
        <v>12187</v>
      </c>
      <c r="BC863" s="514" t="s">
        <v>845</v>
      </c>
      <c r="BD863" s="514" t="s">
        <v>225</v>
      </c>
      <c r="BE863" s="514" t="s">
        <v>225</v>
      </c>
      <c r="BF863" s="514">
        <v>42.624499999999998</v>
      </c>
      <c r="BG863" s="514">
        <v>-74.46772</v>
      </c>
    </row>
    <row r="864" spans="54:59">
      <c r="BB864" s="514">
        <v>12188</v>
      </c>
      <c r="BC864" s="514" t="s">
        <v>846</v>
      </c>
      <c r="BD864" s="514" t="s">
        <v>225</v>
      </c>
      <c r="BE864" s="514" t="s">
        <v>225</v>
      </c>
      <c r="BF864" s="514">
        <v>42.805349999999997</v>
      </c>
      <c r="BG864" s="514">
        <v>-73.689760000000007</v>
      </c>
    </row>
    <row r="865" spans="54:59">
      <c r="BB865" s="514">
        <v>12189</v>
      </c>
      <c r="BC865" s="514" t="s">
        <v>847</v>
      </c>
      <c r="BD865" s="514" t="s">
        <v>225</v>
      </c>
      <c r="BE865" s="514" t="s">
        <v>225</v>
      </c>
      <c r="BF865" s="514">
        <v>42.72927</v>
      </c>
      <c r="BG865" s="514">
        <v>-73.709130000000002</v>
      </c>
    </row>
    <row r="866" spans="54:59">
      <c r="BB866" s="514">
        <v>12190</v>
      </c>
      <c r="BC866" s="514" t="s">
        <v>848</v>
      </c>
      <c r="BD866" s="514" t="s">
        <v>225</v>
      </c>
      <c r="BE866" s="514" t="s">
        <v>225</v>
      </c>
      <c r="BF866" s="514">
        <v>43.433050000000001</v>
      </c>
      <c r="BG866" s="514">
        <v>-74.290099999999995</v>
      </c>
    </row>
    <row r="867" spans="54:59">
      <c r="BB867" s="514">
        <v>12192</v>
      </c>
      <c r="BC867" s="514" t="s">
        <v>849</v>
      </c>
      <c r="BD867" s="514" t="s">
        <v>225</v>
      </c>
      <c r="BE867" s="514" t="s">
        <v>225</v>
      </c>
      <c r="BF867" s="514">
        <v>42.413739999999997</v>
      </c>
      <c r="BG867" s="514">
        <v>-73.817729999999997</v>
      </c>
    </row>
    <row r="868" spans="54:59">
      <c r="BB868" s="514">
        <v>12193</v>
      </c>
      <c r="BC868" s="514" t="s">
        <v>850</v>
      </c>
      <c r="BD868" s="514" t="s">
        <v>225</v>
      </c>
      <c r="BE868" s="514" t="s">
        <v>225</v>
      </c>
      <c r="BF868" s="514">
        <v>42.515810000000002</v>
      </c>
      <c r="BG868" s="514">
        <v>-74.049779999999998</v>
      </c>
    </row>
    <row r="869" spans="54:59">
      <c r="BB869" s="514">
        <v>12194</v>
      </c>
      <c r="BC869" s="514" t="s">
        <v>851</v>
      </c>
      <c r="BD869" s="514" t="s">
        <v>225</v>
      </c>
      <c r="BE869" s="514" t="s">
        <v>225</v>
      </c>
      <c r="BF869" s="514">
        <v>42.529040000000002</v>
      </c>
      <c r="BG869" s="514">
        <v>-74.449370000000002</v>
      </c>
    </row>
    <row r="870" spans="54:59">
      <c r="BB870" s="514">
        <v>12195</v>
      </c>
      <c r="BC870" s="514" t="s">
        <v>852</v>
      </c>
      <c r="BD870" s="514" t="s">
        <v>225</v>
      </c>
      <c r="BE870" s="514" t="s">
        <v>225</v>
      </c>
      <c r="BF870" s="514">
        <v>42.479379999999999</v>
      </c>
      <c r="BG870" s="514">
        <v>-73.474800000000002</v>
      </c>
    </row>
    <row r="871" spans="54:59">
      <c r="BB871" s="514">
        <v>12196</v>
      </c>
      <c r="BC871" s="514" t="s">
        <v>853</v>
      </c>
      <c r="BD871" s="514" t="s">
        <v>225</v>
      </c>
      <c r="BE871" s="514" t="s">
        <v>225</v>
      </c>
      <c r="BF871" s="514">
        <v>42.631619999999998</v>
      </c>
      <c r="BG871" s="514">
        <v>-73.616190000000003</v>
      </c>
    </row>
    <row r="872" spans="54:59">
      <c r="BB872" s="514">
        <v>12197</v>
      </c>
      <c r="BC872" s="514" t="s">
        <v>854</v>
      </c>
      <c r="BD872" s="514" t="s">
        <v>225</v>
      </c>
      <c r="BE872" s="514" t="s">
        <v>225</v>
      </c>
      <c r="BF872" s="514">
        <v>42.588270000000001</v>
      </c>
      <c r="BG872" s="514">
        <v>-74.710290000000001</v>
      </c>
    </row>
    <row r="873" spans="54:59">
      <c r="BB873" s="514">
        <v>12198</v>
      </c>
      <c r="BC873" s="514" t="s">
        <v>855</v>
      </c>
      <c r="BD873" s="514" t="s">
        <v>225</v>
      </c>
      <c r="BE873" s="514" t="s">
        <v>225</v>
      </c>
      <c r="BF873" s="514">
        <v>42.685310000000001</v>
      </c>
      <c r="BG873" s="514">
        <v>-73.638009999999994</v>
      </c>
    </row>
    <row r="874" spans="54:59">
      <c r="BB874" s="514">
        <v>12202</v>
      </c>
      <c r="BC874" s="514" t="s">
        <v>225</v>
      </c>
      <c r="BD874" s="514" t="s">
        <v>225</v>
      </c>
      <c r="BE874" s="514" t="s">
        <v>225</v>
      </c>
      <c r="BF874" s="514">
        <v>42.640120000000003</v>
      </c>
      <c r="BG874" s="514">
        <v>-73.76061</v>
      </c>
    </row>
    <row r="875" spans="54:59">
      <c r="BB875" s="514">
        <v>12203</v>
      </c>
      <c r="BC875" s="514" t="s">
        <v>225</v>
      </c>
      <c r="BD875" s="514" t="s">
        <v>225</v>
      </c>
      <c r="BE875" s="514" t="s">
        <v>225</v>
      </c>
      <c r="BF875" s="514">
        <v>42.678109999999997</v>
      </c>
      <c r="BG875" s="514">
        <v>-73.829830000000001</v>
      </c>
    </row>
    <row r="876" spans="54:59">
      <c r="BB876" s="514">
        <v>12204</v>
      </c>
      <c r="BC876" s="514" t="s">
        <v>225</v>
      </c>
      <c r="BD876" s="514" t="s">
        <v>225</v>
      </c>
      <c r="BE876" s="514" t="s">
        <v>225</v>
      </c>
      <c r="BF876" s="514">
        <v>42.683720000000001</v>
      </c>
      <c r="BG876" s="514">
        <v>-73.733289999999997</v>
      </c>
    </row>
    <row r="877" spans="54:59">
      <c r="BB877" s="514">
        <v>12205</v>
      </c>
      <c r="BC877" s="514" t="s">
        <v>225</v>
      </c>
      <c r="BD877" s="514" t="s">
        <v>225</v>
      </c>
      <c r="BE877" s="514" t="s">
        <v>225</v>
      </c>
      <c r="BF877" s="514">
        <v>42.713320000000003</v>
      </c>
      <c r="BG877" s="514">
        <v>-73.817899999999995</v>
      </c>
    </row>
    <row r="878" spans="54:59">
      <c r="BB878" s="514">
        <v>12206</v>
      </c>
      <c r="BC878" s="514" t="s">
        <v>225</v>
      </c>
      <c r="BD878" s="514" t="s">
        <v>225</v>
      </c>
      <c r="BE878" s="514" t="s">
        <v>225</v>
      </c>
      <c r="BF878" s="514">
        <v>42.669640000000001</v>
      </c>
      <c r="BG878" s="514">
        <v>-73.777190000000004</v>
      </c>
    </row>
    <row r="879" spans="54:59">
      <c r="BB879" s="514">
        <v>12207</v>
      </c>
      <c r="BC879" s="514" t="s">
        <v>225</v>
      </c>
      <c r="BD879" s="514" t="s">
        <v>225</v>
      </c>
      <c r="BE879" s="514" t="s">
        <v>225</v>
      </c>
      <c r="BF879" s="514">
        <v>42.653970000000001</v>
      </c>
      <c r="BG879" s="514">
        <v>-73.748329999999996</v>
      </c>
    </row>
    <row r="880" spans="54:59">
      <c r="BB880" s="514">
        <v>12208</v>
      </c>
      <c r="BC880" s="514" t="s">
        <v>225</v>
      </c>
      <c r="BD880" s="514" t="s">
        <v>225</v>
      </c>
      <c r="BE880" s="514" t="s">
        <v>225</v>
      </c>
      <c r="BF880" s="514">
        <v>42.654969999999999</v>
      </c>
      <c r="BG880" s="514">
        <v>-73.800529999999995</v>
      </c>
    </row>
    <row r="881" spans="54:59">
      <c r="BB881" s="514">
        <v>12209</v>
      </c>
      <c r="BC881" s="514" t="s">
        <v>225</v>
      </c>
      <c r="BD881" s="514" t="s">
        <v>225</v>
      </c>
      <c r="BE881" s="514" t="s">
        <v>225</v>
      </c>
      <c r="BF881" s="514">
        <v>42.640810000000002</v>
      </c>
      <c r="BG881" s="514">
        <v>-73.785600000000002</v>
      </c>
    </row>
    <row r="882" spans="54:59">
      <c r="BB882" s="514">
        <v>12210</v>
      </c>
      <c r="BC882" s="514" t="s">
        <v>225</v>
      </c>
      <c r="BD882" s="514" t="s">
        <v>225</v>
      </c>
      <c r="BE882" s="514" t="s">
        <v>225</v>
      </c>
      <c r="BF882" s="514">
        <v>42.656669999999998</v>
      </c>
      <c r="BG882" s="514">
        <v>-73.758939999999996</v>
      </c>
    </row>
    <row r="883" spans="54:59">
      <c r="BB883" s="514">
        <v>12211</v>
      </c>
      <c r="BC883" s="514" t="s">
        <v>225</v>
      </c>
      <c r="BD883" s="514" t="s">
        <v>225</v>
      </c>
      <c r="BE883" s="514" t="s">
        <v>225</v>
      </c>
      <c r="BF883" s="514">
        <v>42.70534</v>
      </c>
      <c r="BG883" s="514">
        <v>-73.769239999999996</v>
      </c>
    </row>
    <row r="884" spans="54:59">
      <c r="BB884" s="514">
        <v>12212</v>
      </c>
      <c r="BC884" s="514" t="s">
        <v>225</v>
      </c>
      <c r="BD884" s="514" t="s">
        <v>225</v>
      </c>
      <c r="BE884" s="514" t="s">
        <v>225</v>
      </c>
      <c r="BF884" s="514">
        <v>42.716769999999997</v>
      </c>
      <c r="BG884" s="514">
        <v>-73.810370000000006</v>
      </c>
    </row>
    <row r="885" spans="54:59">
      <c r="BB885" s="514">
        <v>12214</v>
      </c>
      <c r="BC885" s="514" t="s">
        <v>225</v>
      </c>
      <c r="BD885" s="514" t="s">
        <v>225</v>
      </c>
      <c r="BE885" s="514" t="s">
        <v>225</v>
      </c>
      <c r="BF885" s="514">
        <v>42.614849999999997</v>
      </c>
      <c r="BG885" s="514">
        <v>-73.97081</v>
      </c>
    </row>
    <row r="886" spans="54:59">
      <c r="BB886" s="514">
        <v>12220</v>
      </c>
      <c r="BC886" s="514" t="s">
        <v>225</v>
      </c>
      <c r="BD886" s="514" t="s">
        <v>225</v>
      </c>
      <c r="BE886" s="514" t="s">
        <v>225</v>
      </c>
      <c r="BF886" s="514">
        <v>42.614849999999997</v>
      </c>
      <c r="BG886" s="514">
        <v>-73.97081</v>
      </c>
    </row>
    <row r="887" spans="54:59">
      <c r="BB887" s="514">
        <v>12222</v>
      </c>
      <c r="BC887" s="514" t="s">
        <v>225</v>
      </c>
      <c r="BD887" s="514" t="s">
        <v>225</v>
      </c>
      <c r="BE887" s="514" t="s">
        <v>225</v>
      </c>
      <c r="BF887" s="514">
        <v>42.692900000000002</v>
      </c>
      <c r="BG887" s="514">
        <v>-73.838030000000003</v>
      </c>
    </row>
    <row r="888" spans="54:59">
      <c r="BB888" s="514">
        <v>12223</v>
      </c>
      <c r="BC888" s="514" t="s">
        <v>225</v>
      </c>
      <c r="BD888" s="514" t="s">
        <v>225</v>
      </c>
      <c r="BE888" s="514" t="s">
        <v>225</v>
      </c>
      <c r="BF888" s="514">
        <v>42.614849999999997</v>
      </c>
      <c r="BG888" s="514">
        <v>-73.97081</v>
      </c>
    </row>
    <row r="889" spans="54:59">
      <c r="BB889" s="514">
        <v>12224</v>
      </c>
      <c r="BC889" s="514" t="s">
        <v>225</v>
      </c>
      <c r="BD889" s="514" t="s">
        <v>225</v>
      </c>
      <c r="BE889" s="514" t="s">
        <v>225</v>
      </c>
      <c r="BF889" s="514">
        <v>42.614849999999997</v>
      </c>
      <c r="BG889" s="514">
        <v>-73.97081</v>
      </c>
    </row>
    <row r="890" spans="54:59">
      <c r="BB890" s="514">
        <v>12225</v>
      </c>
      <c r="BC890" s="514" t="s">
        <v>225</v>
      </c>
      <c r="BD890" s="514" t="s">
        <v>225</v>
      </c>
      <c r="BE890" s="514" t="s">
        <v>225</v>
      </c>
      <c r="BF890" s="514">
        <v>42.614849999999997</v>
      </c>
      <c r="BG890" s="514">
        <v>-73.97081</v>
      </c>
    </row>
    <row r="891" spans="54:59">
      <c r="BB891" s="514">
        <v>12226</v>
      </c>
      <c r="BC891" s="514" t="s">
        <v>225</v>
      </c>
      <c r="BD891" s="514" t="s">
        <v>225</v>
      </c>
      <c r="BE891" s="514" t="s">
        <v>225</v>
      </c>
      <c r="BF891" s="514">
        <v>42.614849999999997</v>
      </c>
      <c r="BG891" s="514">
        <v>-73.97081</v>
      </c>
    </row>
    <row r="892" spans="54:59">
      <c r="BB892" s="514">
        <v>12227</v>
      </c>
      <c r="BC892" s="514" t="s">
        <v>225</v>
      </c>
      <c r="BD892" s="514" t="s">
        <v>225</v>
      </c>
      <c r="BE892" s="514" t="s">
        <v>225</v>
      </c>
      <c r="BF892" s="514">
        <v>42.614849999999997</v>
      </c>
      <c r="BG892" s="514">
        <v>-73.97081</v>
      </c>
    </row>
    <row r="893" spans="54:59">
      <c r="BB893" s="514">
        <v>12228</v>
      </c>
      <c r="BC893" s="514" t="s">
        <v>225</v>
      </c>
      <c r="BD893" s="514" t="s">
        <v>225</v>
      </c>
      <c r="BE893" s="514" t="s">
        <v>225</v>
      </c>
      <c r="BF893" s="514">
        <v>42.614849999999997</v>
      </c>
      <c r="BG893" s="514">
        <v>-73.97081</v>
      </c>
    </row>
    <row r="894" spans="54:59">
      <c r="BB894" s="514">
        <v>12229</v>
      </c>
      <c r="BC894" s="514" t="s">
        <v>225</v>
      </c>
      <c r="BD894" s="514" t="s">
        <v>225</v>
      </c>
      <c r="BE894" s="514" t="s">
        <v>225</v>
      </c>
      <c r="BF894" s="514">
        <v>42.614849999999997</v>
      </c>
      <c r="BG894" s="514">
        <v>-73.97081</v>
      </c>
    </row>
    <row r="895" spans="54:59">
      <c r="BB895" s="514">
        <v>12230</v>
      </c>
      <c r="BC895" s="514" t="s">
        <v>225</v>
      </c>
      <c r="BD895" s="514" t="s">
        <v>225</v>
      </c>
      <c r="BE895" s="514" t="s">
        <v>225</v>
      </c>
      <c r="BF895" s="514">
        <v>42.614849999999997</v>
      </c>
      <c r="BG895" s="514">
        <v>-73.97081</v>
      </c>
    </row>
    <row r="896" spans="54:59">
      <c r="BB896" s="514">
        <v>12231</v>
      </c>
      <c r="BC896" s="514" t="s">
        <v>225</v>
      </c>
      <c r="BD896" s="514" t="s">
        <v>225</v>
      </c>
      <c r="BE896" s="514" t="s">
        <v>225</v>
      </c>
      <c r="BF896" s="514">
        <v>42.614849999999997</v>
      </c>
      <c r="BG896" s="514">
        <v>-73.97081</v>
      </c>
    </row>
    <row r="897" spans="54:59">
      <c r="BB897" s="514">
        <v>12232</v>
      </c>
      <c r="BC897" s="514" t="s">
        <v>225</v>
      </c>
      <c r="BD897" s="514" t="s">
        <v>225</v>
      </c>
      <c r="BE897" s="514" t="s">
        <v>225</v>
      </c>
      <c r="BF897" s="514">
        <v>42.614849999999997</v>
      </c>
      <c r="BG897" s="514">
        <v>-73.97081</v>
      </c>
    </row>
    <row r="898" spans="54:59">
      <c r="BB898" s="514">
        <v>12233</v>
      </c>
      <c r="BC898" s="514" t="s">
        <v>225</v>
      </c>
      <c r="BD898" s="514" t="s">
        <v>225</v>
      </c>
      <c r="BE898" s="514" t="s">
        <v>225</v>
      </c>
      <c r="BF898" s="514">
        <v>42.614849999999997</v>
      </c>
      <c r="BG898" s="514">
        <v>-73.97081</v>
      </c>
    </row>
    <row r="899" spans="54:59">
      <c r="BB899" s="514">
        <v>12234</v>
      </c>
      <c r="BC899" s="514" t="s">
        <v>225</v>
      </c>
      <c r="BD899" s="514" t="s">
        <v>225</v>
      </c>
      <c r="BE899" s="514" t="s">
        <v>225</v>
      </c>
      <c r="BF899" s="514">
        <v>42.614849999999997</v>
      </c>
      <c r="BG899" s="514">
        <v>-73.97081</v>
      </c>
    </row>
    <row r="900" spans="54:59">
      <c r="BB900" s="514">
        <v>12235</v>
      </c>
      <c r="BC900" s="514" t="s">
        <v>225</v>
      </c>
      <c r="BD900" s="514" t="s">
        <v>225</v>
      </c>
      <c r="BE900" s="514" t="s">
        <v>225</v>
      </c>
      <c r="BF900" s="514">
        <v>42.614849999999997</v>
      </c>
      <c r="BG900" s="514">
        <v>-73.97081</v>
      </c>
    </row>
    <row r="901" spans="54:59">
      <c r="BB901" s="514">
        <v>12236</v>
      </c>
      <c r="BC901" s="514" t="s">
        <v>225</v>
      </c>
      <c r="BD901" s="514" t="s">
        <v>225</v>
      </c>
      <c r="BE901" s="514" t="s">
        <v>225</v>
      </c>
      <c r="BF901" s="514">
        <v>42.614849999999997</v>
      </c>
      <c r="BG901" s="514">
        <v>-73.97081</v>
      </c>
    </row>
    <row r="902" spans="54:59">
      <c r="BB902" s="514">
        <v>12237</v>
      </c>
      <c r="BC902" s="514" t="s">
        <v>225</v>
      </c>
      <c r="BD902" s="514" t="s">
        <v>225</v>
      </c>
      <c r="BE902" s="514" t="s">
        <v>225</v>
      </c>
      <c r="BF902" s="514">
        <v>42.614849999999997</v>
      </c>
      <c r="BG902" s="514">
        <v>-73.97081</v>
      </c>
    </row>
    <row r="903" spans="54:59">
      <c r="BB903" s="514">
        <v>12238</v>
      </c>
      <c r="BC903" s="514" t="s">
        <v>225</v>
      </c>
      <c r="BD903" s="514" t="s">
        <v>225</v>
      </c>
      <c r="BE903" s="514" t="s">
        <v>225</v>
      </c>
      <c r="BF903" s="514">
        <v>42.614849999999997</v>
      </c>
      <c r="BG903" s="514">
        <v>-73.97081</v>
      </c>
    </row>
    <row r="904" spans="54:59">
      <c r="BB904" s="514">
        <v>12239</v>
      </c>
      <c r="BC904" s="514" t="s">
        <v>225</v>
      </c>
      <c r="BD904" s="514" t="s">
        <v>225</v>
      </c>
      <c r="BE904" s="514" t="s">
        <v>225</v>
      </c>
      <c r="BF904" s="514">
        <v>42.614849999999997</v>
      </c>
      <c r="BG904" s="514">
        <v>-73.97081</v>
      </c>
    </row>
    <row r="905" spans="54:59">
      <c r="BB905" s="514">
        <v>12240</v>
      </c>
      <c r="BC905" s="514" t="s">
        <v>225</v>
      </c>
      <c r="BD905" s="514" t="s">
        <v>225</v>
      </c>
      <c r="BE905" s="514" t="s">
        <v>225</v>
      </c>
      <c r="BF905" s="514">
        <v>42.614849999999997</v>
      </c>
      <c r="BG905" s="514">
        <v>-73.97081</v>
      </c>
    </row>
    <row r="906" spans="54:59">
      <c r="BB906" s="514">
        <v>12241</v>
      </c>
      <c r="BC906" s="514" t="s">
        <v>225</v>
      </c>
      <c r="BD906" s="514" t="s">
        <v>225</v>
      </c>
      <c r="BE906" s="514" t="s">
        <v>225</v>
      </c>
      <c r="BF906" s="514">
        <v>42.614849999999997</v>
      </c>
      <c r="BG906" s="514">
        <v>-73.97081</v>
      </c>
    </row>
    <row r="907" spans="54:59">
      <c r="BB907" s="514">
        <v>12242</v>
      </c>
      <c r="BC907" s="514" t="s">
        <v>225</v>
      </c>
      <c r="BD907" s="514" t="s">
        <v>225</v>
      </c>
      <c r="BE907" s="514" t="s">
        <v>225</v>
      </c>
      <c r="BF907" s="514">
        <v>42.614849999999997</v>
      </c>
      <c r="BG907" s="514">
        <v>-73.97081</v>
      </c>
    </row>
    <row r="908" spans="54:59">
      <c r="BB908" s="514">
        <v>12243</v>
      </c>
      <c r="BC908" s="514" t="s">
        <v>225</v>
      </c>
      <c r="BD908" s="514" t="s">
        <v>225</v>
      </c>
      <c r="BE908" s="514" t="s">
        <v>225</v>
      </c>
      <c r="BF908" s="514">
        <v>42.614849999999997</v>
      </c>
      <c r="BG908" s="514">
        <v>-73.97081</v>
      </c>
    </row>
    <row r="909" spans="54:59">
      <c r="BB909" s="514">
        <v>12244</v>
      </c>
      <c r="BC909" s="514" t="s">
        <v>225</v>
      </c>
      <c r="BD909" s="514" t="s">
        <v>225</v>
      </c>
      <c r="BE909" s="514" t="s">
        <v>225</v>
      </c>
      <c r="BF909" s="514">
        <v>42.614849999999997</v>
      </c>
      <c r="BG909" s="514">
        <v>-73.97081</v>
      </c>
    </row>
    <row r="910" spans="54:59">
      <c r="BB910" s="514">
        <v>12245</v>
      </c>
      <c r="BC910" s="514" t="s">
        <v>225</v>
      </c>
      <c r="BD910" s="514" t="s">
        <v>225</v>
      </c>
      <c r="BE910" s="514" t="s">
        <v>225</v>
      </c>
      <c r="BF910" s="514">
        <v>42.614849999999997</v>
      </c>
      <c r="BG910" s="514">
        <v>-73.97081</v>
      </c>
    </row>
    <row r="911" spans="54:59">
      <c r="BB911" s="514">
        <v>12246</v>
      </c>
      <c r="BC911" s="514" t="s">
        <v>225</v>
      </c>
      <c r="BD911" s="514" t="s">
        <v>225</v>
      </c>
      <c r="BE911" s="514" t="s">
        <v>225</v>
      </c>
      <c r="BF911" s="514">
        <v>42.647069999999999</v>
      </c>
      <c r="BG911" s="514">
        <v>-73.750309999999999</v>
      </c>
    </row>
    <row r="912" spans="54:59">
      <c r="BB912" s="514">
        <v>12247</v>
      </c>
      <c r="BC912" s="514" t="s">
        <v>225</v>
      </c>
      <c r="BD912" s="514" t="s">
        <v>225</v>
      </c>
      <c r="BE912" s="514" t="s">
        <v>225</v>
      </c>
      <c r="BF912" s="514">
        <v>42.614849999999997</v>
      </c>
      <c r="BG912" s="514">
        <v>-73.97081</v>
      </c>
    </row>
    <row r="913" spans="54:59">
      <c r="BB913" s="514">
        <v>12248</v>
      </c>
      <c r="BC913" s="514" t="s">
        <v>225</v>
      </c>
      <c r="BD913" s="514" t="s">
        <v>225</v>
      </c>
      <c r="BE913" s="514" t="s">
        <v>225</v>
      </c>
      <c r="BF913" s="514">
        <v>42.614849999999997</v>
      </c>
      <c r="BG913" s="514">
        <v>-73.97081</v>
      </c>
    </row>
    <row r="914" spans="54:59">
      <c r="BB914" s="514">
        <v>12249</v>
      </c>
      <c r="BC914" s="514" t="s">
        <v>225</v>
      </c>
      <c r="BD914" s="514" t="s">
        <v>225</v>
      </c>
      <c r="BE914" s="514" t="s">
        <v>225</v>
      </c>
      <c r="BF914" s="514">
        <v>42.614849999999997</v>
      </c>
      <c r="BG914" s="514">
        <v>-73.97081</v>
      </c>
    </row>
    <row r="915" spans="54:59">
      <c r="BB915" s="514">
        <v>12250</v>
      </c>
      <c r="BC915" s="514" t="s">
        <v>225</v>
      </c>
      <c r="BD915" s="514" t="s">
        <v>225</v>
      </c>
      <c r="BE915" s="514" t="s">
        <v>225</v>
      </c>
      <c r="BF915" s="514">
        <v>42.614849999999997</v>
      </c>
      <c r="BG915" s="514">
        <v>-73.97081</v>
      </c>
    </row>
    <row r="916" spans="54:59">
      <c r="BB916" s="514">
        <v>12252</v>
      </c>
      <c r="BC916" s="514" t="s">
        <v>225</v>
      </c>
      <c r="BD916" s="514" t="s">
        <v>225</v>
      </c>
      <c r="BE916" s="514" t="s">
        <v>225</v>
      </c>
      <c r="BF916" s="514">
        <v>42.614849999999997</v>
      </c>
      <c r="BG916" s="514">
        <v>-73.97081</v>
      </c>
    </row>
    <row r="917" spans="54:59">
      <c r="BB917" s="514">
        <v>12255</v>
      </c>
      <c r="BC917" s="514" t="s">
        <v>225</v>
      </c>
      <c r="BD917" s="514" t="s">
        <v>225</v>
      </c>
      <c r="BE917" s="514" t="s">
        <v>225</v>
      </c>
      <c r="BF917" s="514">
        <v>42.614849999999997</v>
      </c>
      <c r="BG917" s="514">
        <v>-73.97081</v>
      </c>
    </row>
    <row r="918" spans="54:59">
      <c r="BB918" s="514">
        <v>12256</v>
      </c>
      <c r="BC918" s="514" t="s">
        <v>225</v>
      </c>
      <c r="BD918" s="514" t="s">
        <v>225</v>
      </c>
      <c r="BE918" s="514" t="s">
        <v>225</v>
      </c>
      <c r="BF918" s="514">
        <v>42.614849999999997</v>
      </c>
      <c r="BG918" s="514">
        <v>-73.97081</v>
      </c>
    </row>
    <row r="919" spans="54:59">
      <c r="BB919" s="514">
        <v>12257</v>
      </c>
      <c r="BC919" s="514" t="s">
        <v>225</v>
      </c>
      <c r="BD919" s="514" t="s">
        <v>225</v>
      </c>
      <c r="BE919" s="514" t="s">
        <v>225</v>
      </c>
      <c r="BF919" s="514">
        <v>42.614849999999997</v>
      </c>
      <c r="BG919" s="514">
        <v>-73.97081</v>
      </c>
    </row>
    <row r="920" spans="54:59">
      <c r="BB920" s="514">
        <v>12260</v>
      </c>
      <c r="BC920" s="514" t="s">
        <v>225</v>
      </c>
      <c r="BD920" s="514" t="s">
        <v>225</v>
      </c>
      <c r="BE920" s="514" t="s">
        <v>225</v>
      </c>
      <c r="BF920" s="514">
        <v>42.614849999999997</v>
      </c>
      <c r="BG920" s="514">
        <v>-73.97081</v>
      </c>
    </row>
    <row r="921" spans="54:59">
      <c r="BB921" s="514">
        <v>12261</v>
      </c>
      <c r="BC921" s="514" t="s">
        <v>225</v>
      </c>
      <c r="BD921" s="514" t="s">
        <v>225</v>
      </c>
      <c r="BE921" s="514" t="s">
        <v>225</v>
      </c>
      <c r="BF921" s="514">
        <v>42.614849999999997</v>
      </c>
      <c r="BG921" s="514">
        <v>-73.97081</v>
      </c>
    </row>
    <row r="922" spans="54:59">
      <c r="BB922" s="514">
        <v>12288</v>
      </c>
      <c r="BC922" s="514" t="s">
        <v>225</v>
      </c>
      <c r="BD922" s="514" t="s">
        <v>225</v>
      </c>
      <c r="BE922" s="514" t="s">
        <v>225</v>
      </c>
      <c r="BF922" s="514">
        <v>42.614849999999997</v>
      </c>
      <c r="BG922" s="514">
        <v>-73.97081</v>
      </c>
    </row>
    <row r="923" spans="54:59">
      <c r="BB923" s="514">
        <v>12301</v>
      </c>
      <c r="BC923" s="514" t="s">
        <v>856</v>
      </c>
      <c r="BD923" s="514" t="s">
        <v>225</v>
      </c>
      <c r="BE923" s="514" t="s">
        <v>225</v>
      </c>
      <c r="BF923" s="514">
        <v>42.833260000000003</v>
      </c>
      <c r="BG923" s="514">
        <v>-74.058009999999996</v>
      </c>
    </row>
    <row r="924" spans="54:59">
      <c r="BB924" s="514">
        <v>12302</v>
      </c>
      <c r="BC924" s="514" t="s">
        <v>856</v>
      </c>
      <c r="BD924" s="514" t="s">
        <v>225</v>
      </c>
      <c r="BE924" s="514" t="s">
        <v>225</v>
      </c>
      <c r="BF924" s="514">
        <v>42.862189999999998</v>
      </c>
      <c r="BG924" s="514">
        <v>-73.963170000000005</v>
      </c>
    </row>
    <row r="925" spans="54:59">
      <c r="BB925" s="514">
        <v>12303</v>
      </c>
      <c r="BC925" s="514" t="s">
        <v>856</v>
      </c>
      <c r="BD925" s="514" t="s">
        <v>225</v>
      </c>
      <c r="BE925" s="514" t="s">
        <v>225</v>
      </c>
      <c r="BF925" s="514">
        <v>42.768999999999998</v>
      </c>
      <c r="BG925" s="514">
        <v>-73.936189999999996</v>
      </c>
    </row>
    <row r="926" spans="54:59">
      <c r="BB926" s="514">
        <v>12304</v>
      </c>
      <c r="BC926" s="514" t="s">
        <v>856</v>
      </c>
      <c r="BD926" s="514" t="s">
        <v>225</v>
      </c>
      <c r="BE926" s="514" t="s">
        <v>225</v>
      </c>
      <c r="BF926" s="514">
        <v>42.779020000000003</v>
      </c>
      <c r="BG926" s="514">
        <v>-73.905069999999995</v>
      </c>
    </row>
    <row r="927" spans="54:59">
      <c r="BB927" s="514">
        <v>12305</v>
      </c>
      <c r="BC927" s="514" t="s">
        <v>856</v>
      </c>
      <c r="BD927" s="514" t="s">
        <v>225</v>
      </c>
      <c r="BE927" s="514" t="s">
        <v>225</v>
      </c>
      <c r="BF927" s="514">
        <v>42.81447</v>
      </c>
      <c r="BG927" s="514">
        <v>-73.943370000000002</v>
      </c>
    </row>
    <row r="928" spans="54:59">
      <c r="BB928" s="514">
        <v>12306</v>
      </c>
      <c r="BC928" s="514" t="s">
        <v>856</v>
      </c>
      <c r="BD928" s="514" t="s">
        <v>225</v>
      </c>
      <c r="BE928" s="514" t="s">
        <v>225</v>
      </c>
      <c r="BF928" s="514">
        <v>42.793320000000001</v>
      </c>
      <c r="BG928" s="514">
        <v>-73.989419999999996</v>
      </c>
    </row>
    <row r="929" spans="54:59">
      <c r="BB929" s="514">
        <v>12307</v>
      </c>
      <c r="BC929" s="514" t="s">
        <v>856</v>
      </c>
      <c r="BD929" s="514" t="s">
        <v>225</v>
      </c>
      <c r="BE929" s="514" t="s">
        <v>225</v>
      </c>
      <c r="BF929" s="514">
        <v>42.804070000000003</v>
      </c>
      <c r="BG929" s="514">
        <v>-73.93571</v>
      </c>
    </row>
    <row r="930" spans="54:59">
      <c r="BB930" s="514">
        <v>12308</v>
      </c>
      <c r="BC930" s="514" t="s">
        <v>856</v>
      </c>
      <c r="BD930" s="514" t="s">
        <v>225</v>
      </c>
      <c r="BE930" s="514" t="s">
        <v>225</v>
      </c>
      <c r="BF930" s="514">
        <v>42.820900000000002</v>
      </c>
      <c r="BG930" s="514">
        <v>-73.920019999999994</v>
      </c>
    </row>
    <row r="931" spans="54:59">
      <c r="BB931" s="514">
        <v>12309</v>
      </c>
      <c r="BC931" s="514" t="s">
        <v>856</v>
      </c>
      <c r="BD931" s="514" t="s">
        <v>225</v>
      </c>
      <c r="BE931" s="514" t="s">
        <v>225</v>
      </c>
      <c r="BF931" s="514">
        <v>42.800269999999998</v>
      </c>
      <c r="BG931" s="514">
        <v>-73.880960000000002</v>
      </c>
    </row>
    <row r="932" spans="54:59">
      <c r="BB932" s="514">
        <v>12325</v>
      </c>
      <c r="BC932" s="514" t="s">
        <v>856</v>
      </c>
      <c r="BD932" s="514" t="s">
        <v>225</v>
      </c>
      <c r="BE932" s="514" t="s">
        <v>225</v>
      </c>
      <c r="BF932" s="514">
        <v>42.833260000000003</v>
      </c>
      <c r="BG932" s="514">
        <v>-74.058009999999996</v>
      </c>
    </row>
    <row r="933" spans="54:59">
      <c r="BB933" s="514">
        <v>12345</v>
      </c>
      <c r="BC933" s="514" t="s">
        <v>856</v>
      </c>
      <c r="BD933" s="514" t="s">
        <v>225</v>
      </c>
      <c r="BE933" s="514" t="s">
        <v>225</v>
      </c>
      <c r="BF933" s="514">
        <v>42.833260000000003</v>
      </c>
      <c r="BG933" s="514">
        <v>-74.058009999999996</v>
      </c>
    </row>
    <row r="934" spans="54:59">
      <c r="BB934" s="514">
        <v>12401</v>
      </c>
      <c r="BC934" s="514" t="s">
        <v>857</v>
      </c>
      <c r="BD934" s="514" t="s">
        <v>225</v>
      </c>
      <c r="BE934" s="514" t="s">
        <v>240</v>
      </c>
      <c r="BF934" s="514">
        <v>41.932310000000001</v>
      </c>
      <c r="BG934" s="514">
        <v>-74.022589999999994</v>
      </c>
    </row>
    <row r="935" spans="54:59">
      <c r="BB935" s="514">
        <v>12402</v>
      </c>
      <c r="BC935" s="514" t="s">
        <v>857</v>
      </c>
      <c r="BD935" s="514" t="s">
        <v>225</v>
      </c>
      <c r="BE935" s="514" t="s">
        <v>240</v>
      </c>
      <c r="BF935" s="514">
        <v>41.878799999999998</v>
      </c>
      <c r="BG935" s="514">
        <v>-74.345680000000002</v>
      </c>
    </row>
    <row r="936" spans="54:59">
      <c r="BB936" s="514">
        <v>12404</v>
      </c>
      <c r="BC936" s="514" t="s">
        <v>858</v>
      </c>
      <c r="BD936" s="514" t="s">
        <v>225</v>
      </c>
      <c r="BE936" s="514" t="s">
        <v>240</v>
      </c>
      <c r="BF936" s="514">
        <v>41.811320000000002</v>
      </c>
      <c r="BG936" s="514">
        <v>-74.234710000000007</v>
      </c>
    </row>
    <row r="937" spans="54:59">
      <c r="BB937" s="514">
        <v>12405</v>
      </c>
      <c r="BC937" s="514" t="s">
        <v>859</v>
      </c>
      <c r="BD937" s="514" t="s">
        <v>225</v>
      </c>
      <c r="BE937" s="514" t="s">
        <v>225</v>
      </c>
      <c r="BF937" s="514">
        <v>42.320079999999997</v>
      </c>
      <c r="BG937" s="514">
        <v>-74.072879999999998</v>
      </c>
    </row>
    <row r="938" spans="54:59">
      <c r="BB938" s="514">
        <v>12406</v>
      </c>
      <c r="BC938" s="514" t="s">
        <v>860</v>
      </c>
      <c r="BD938" s="514" t="s">
        <v>225</v>
      </c>
      <c r="BE938" s="514" t="s">
        <v>225</v>
      </c>
      <c r="BF938" s="514">
        <v>42.118569999999998</v>
      </c>
      <c r="BG938" s="514">
        <v>-74.581469999999996</v>
      </c>
    </row>
    <row r="939" spans="54:59">
      <c r="BB939" s="514">
        <v>12407</v>
      </c>
      <c r="BC939" s="514" t="s">
        <v>861</v>
      </c>
      <c r="BD939" s="514" t="s">
        <v>225</v>
      </c>
      <c r="BE939" s="514" t="s">
        <v>225</v>
      </c>
      <c r="BF939" s="514">
        <v>42.321449999999999</v>
      </c>
      <c r="BG939" s="514">
        <v>-74.339259999999996</v>
      </c>
    </row>
    <row r="940" spans="54:59">
      <c r="BB940" s="514">
        <v>12409</v>
      </c>
      <c r="BC940" s="514" t="s">
        <v>862</v>
      </c>
      <c r="BD940" s="514" t="s">
        <v>225</v>
      </c>
      <c r="BE940" s="514" t="s">
        <v>240</v>
      </c>
      <c r="BF940" s="514">
        <v>42.061839999999997</v>
      </c>
      <c r="BG940" s="514">
        <v>-74.160629999999998</v>
      </c>
    </row>
    <row r="941" spans="54:59">
      <c r="BB941" s="514">
        <v>12410</v>
      </c>
      <c r="BC941" s="514" t="s">
        <v>863</v>
      </c>
      <c r="BD941" s="514" t="s">
        <v>225</v>
      </c>
      <c r="BE941" s="514" t="s">
        <v>225</v>
      </c>
      <c r="BF941" s="514">
        <v>42.114640000000001</v>
      </c>
      <c r="BG941" s="514">
        <v>-74.455699999999993</v>
      </c>
    </row>
    <row r="942" spans="54:59">
      <c r="BB942" s="514">
        <v>12411</v>
      </c>
      <c r="BC942" s="514" t="s">
        <v>864</v>
      </c>
      <c r="BD942" s="514" t="s">
        <v>225</v>
      </c>
      <c r="BE942" s="514" t="s">
        <v>240</v>
      </c>
      <c r="BF942" s="514">
        <v>41.879159999999999</v>
      </c>
      <c r="BG942" s="514">
        <v>-74.039950000000005</v>
      </c>
    </row>
    <row r="943" spans="54:59">
      <c r="BB943" s="514">
        <v>12412</v>
      </c>
      <c r="BC943" s="514" t="s">
        <v>865</v>
      </c>
      <c r="BD943" s="514" t="s">
        <v>225</v>
      </c>
      <c r="BE943" s="514" t="s">
        <v>240</v>
      </c>
      <c r="BF943" s="514">
        <v>42.001350000000002</v>
      </c>
      <c r="BG943" s="514">
        <v>-74.261899999999997</v>
      </c>
    </row>
    <row r="944" spans="54:59">
      <c r="BB944" s="514">
        <v>12413</v>
      </c>
      <c r="BC944" s="514" t="s">
        <v>866</v>
      </c>
      <c r="BD944" s="514" t="s">
        <v>225</v>
      </c>
      <c r="BE944" s="514" t="s">
        <v>225</v>
      </c>
      <c r="BF944" s="514">
        <v>42.307980000000001</v>
      </c>
      <c r="BG944" s="514">
        <v>-74.007999999999996</v>
      </c>
    </row>
    <row r="945" spans="54:59">
      <c r="BB945" s="514">
        <v>12414</v>
      </c>
      <c r="BC945" s="514" t="s">
        <v>867</v>
      </c>
      <c r="BD945" s="514" t="s">
        <v>225</v>
      </c>
      <c r="BE945" s="514" t="s">
        <v>225</v>
      </c>
      <c r="BF945" s="514">
        <v>42.222999999999999</v>
      </c>
      <c r="BG945" s="514">
        <v>-73.904520000000005</v>
      </c>
    </row>
    <row r="946" spans="54:59">
      <c r="BB946" s="514">
        <v>12416</v>
      </c>
      <c r="BC946" s="514" t="s">
        <v>868</v>
      </c>
      <c r="BD946" s="514" t="s">
        <v>225</v>
      </c>
      <c r="BE946" s="514" t="s">
        <v>225</v>
      </c>
      <c r="BF946" s="514">
        <v>42.105609999999999</v>
      </c>
      <c r="BG946" s="514">
        <v>-74.291430000000005</v>
      </c>
    </row>
    <row r="947" spans="54:59">
      <c r="BB947" s="514">
        <v>12417</v>
      </c>
      <c r="BC947" s="514" t="s">
        <v>869</v>
      </c>
      <c r="BD947" s="514" t="s">
        <v>225</v>
      </c>
      <c r="BE947" s="514" t="s">
        <v>240</v>
      </c>
      <c r="BF947" s="514">
        <v>41.907600000000002</v>
      </c>
      <c r="BG947" s="514">
        <v>-73.989249999999998</v>
      </c>
    </row>
    <row r="948" spans="54:59">
      <c r="BB948" s="514">
        <v>12418</v>
      </c>
      <c r="BC948" s="514" t="s">
        <v>870</v>
      </c>
      <c r="BD948" s="514" t="s">
        <v>225</v>
      </c>
      <c r="BE948" s="514" t="s">
        <v>225</v>
      </c>
      <c r="BF948" s="514">
        <v>42.357570000000003</v>
      </c>
      <c r="BG948" s="514">
        <v>-74.151359999999997</v>
      </c>
    </row>
    <row r="949" spans="54:59">
      <c r="BB949" s="514">
        <v>12419</v>
      </c>
      <c r="BC949" s="514" t="s">
        <v>871</v>
      </c>
      <c r="BD949" s="514" t="s">
        <v>225</v>
      </c>
      <c r="BE949" s="514" t="s">
        <v>240</v>
      </c>
      <c r="BF949" s="514">
        <v>41.852440000000001</v>
      </c>
      <c r="BG949" s="514">
        <v>-74.106049999999996</v>
      </c>
    </row>
    <row r="950" spans="54:59">
      <c r="BB950" s="514">
        <v>12420</v>
      </c>
      <c r="BC950" s="514" t="s">
        <v>872</v>
      </c>
      <c r="BD950" s="514" t="s">
        <v>225</v>
      </c>
      <c r="BE950" s="514" t="s">
        <v>240</v>
      </c>
      <c r="BF950" s="514">
        <v>41.674280000000003</v>
      </c>
      <c r="BG950" s="514">
        <v>-74.378330000000005</v>
      </c>
    </row>
    <row r="951" spans="54:59">
      <c r="BB951" s="514">
        <v>12421</v>
      </c>
      <c r="BC951" s="514" t="s">
        <v>873</v>
      </c>
      <c r="BD951" s="514" t="s">
        <v>225</v>
      </c>
      <c r="BE951" s="514" t="s">
        <v>225</v>
      </c>
      <c r="BF951" s="514">
        <v>42.253639999999997</v>
      </c>
      <c r="BG951" s="514">
        <v>-74.581469999999996</v>
      </c>
    </row>
    <row r="952" spans="54:59">
      <c r="BB952" s="514">
        <v>12422</v>
      </c>
      <c r="BC952" s="514" t="s">
        <v>874</v>
      </c>
      <c r="BD952" s="514" t="s">
        <v>225</v>
      </c>
      <c r="BE952" s="514" t="s">
        <v>225</v>
      </c>
      <c r="BF952" s="514">
        <v>42.39029</v>
      </c>
      <c r="BG952" s="514">
        <v>-74.201639999999998</v>
      </c>
    </row>
    <row r="953" spans="54:59">
      <c r="BB953" s="514">
        <v>12423</v>
      </c>
      <c r="BC953" s="514" t="s">
        <v>875</v>
      </c>
      <c r="BD953" s="514" t="s">
        <v>225</v>
      </c>
      <c r="BE953" s="514" t="s">
        <v>225</v>
      </c>
      <c r="BF953" s="514">
        <v>42.37867</v>
      </c>
      <c r="BG953" s="514">
        <v>-74.104429999999994</v>
      </c>
    </row>
    <row r="954" spans="54:59">
      <c r="BB954" s="514">
        <v>12424</v>
      </c>
      <c r="BC954" s="514" t="s">
        <v>876</v>
      </c>
      <c r="BD954" s="514" t="s">
        <v>225</v>
      </c>
      <c r="BE954" s="514" t="s">
        <v>225</v>
      </c>
      <c r="BF954" s="514">
        <v>42.240340000000003</v>
      </c>
      <c r="BG954" s="514">
        <v>-74.159319999999994</v>
      </c>
    </row>
    <row r="955" spans="54:59">
      <c r="BB955" s="514">
        <v>12427</v>
      </c>
      <c r="BC955" s="514" t="s">
        <v>877</v>
      </c>
      <c r="BD955" s="514" t="s">
        <v>225</v>
      </c>
      <c r="BE955" s="514" t="s">
        <v>225</v>
      </c>
      <c r="BF955" s="514">
        <v>42.167619999999999</v>
      </c>
      <c r="BG955" s="514">
        <v>-74.153059999999996</v>
      </c>
    </row>
    <row r="956" spans="54:59">
      <c r="BB956" s="514">
        <v>12428</v>
      </c>
      <c r="BC956" s="514" t="s">
        <v>878</v>
      </c>
      <c r="BD956" s="514" t="s">
        <v>225</v>
      </c>
      <c r="BE956" s="514" t="s">
        <v>240</v>
      </c>
      <c r="BF956" s="514">
        <v>41.727580000000003</v>
      </c>
      <c r="BG956" s="514">
        <v>-74.420609999999996</v>
      </c>
    </row>
    <row r="957" spans="54:59">
      <c r="BB957" s="514">
        <v>12429</v>
      </c>
      <c r="BC957" s="514" t="s">
        <v>879</v>
      </c>
      <c r="BD957" s="514" t="s">
        <v>225</v>
      </c>
      <c r="BE957" s="514" t="s">
        <v>240</v>
      </c>
      <c r="BF957" s="514">
        <v>41.81662</v>
      </c>
      <c r="BG957" s="514">
        <v>-73.97824</v>
      </c>
    </row>
    <row r="958" spans="54:59">
      <c r="BB958" s="514">
        <v>12430</v>
      </c>
      <c r="BC958" s="514" t="s">
        <v>880</v>
      </c>
      <c r="BD958" s="514" t="s">
        <v>225</v>
      </c>
      <c r="BE958" s="514" t="s">
        <v>225</v>
      </c>
      <c r="BF958" s="514">
        <v>42.155360000000002</v>
      </c>
      <c r="BG958" s="514">
        <v>-74.53237</v>
      </c>
    </row>
    <row r="959" spans="54:59">
      <c r="BB959" s="514">
        <v>12431</v>
      </c>
      <c r="BC959" s="514" t="s">
        <v>881</v>
      </c>
      <c r="BD959" s="514" t="s">
        <v>225</v>
      </c>
      <c r="BE959" s="514" t="s">
        <v>225</v>
      </c>
      <c r="BF959" s="514">
        <v>42.361829999999998</v>
      </c>
      <c r="BG959" s="514">
        <v>-74.024709999999999</v>
      </c>
    </row>
    <row r="960" spans="54:59">
      <c r="BB960" s="514">
        <v>12432</v>
      </c>
      <c r="BC960" s="514" t="s">
        <v>882</v>
      </c>
      <c r="BD960" s="514" t="s">
        <v>225</v>
      </c>
      <c r="BE960" s="514" t="s">
        <v>240</v>
      </c>
      <c r="BF960" s="514">
        <v>41.94979</v>
      </c>
      <c r="BG960" s="514">
        <v>-74.003240000000005</v>
      </c>
    </row>
    <row r="961" spans="54:59">
      <c r="BB961" s="514">
        <v>12433</v>
      </c>
      <c r="BC961" s="514" t="s">
        <v>883</v>
      </c>
      <c r="BD961" s="514" t="s">
        <v>225</v>
      </c>
      <c r="BE961" s="514" t="s">
        <v>240</v>
      </c>
      <c r="BF961" s="514">
        <v>42.00009</v>
      </c>
      <c r="BG961" s="514">
        <v>-74.159459999999996</v>
      </c>
    </row>
    <row r="962" spans="54:59">
      <c r="BB962" s="514">
        <v>12434</v>
      </c>
      <c r="BC962" s="514" t="s">
        <v>884</v>
      </c>
      <c r="BD962" s="514" t="s">
        <v>225</v>
      </c>
      <c r="BE962" s="514" t="s">
        <v>225</v>
      </c>
      <c r="BF962" s="514">
        <v>42.3506</v>
      </c>
      <c r="BG962" s="514">
        <v>-74.481859999999998</v>
      </c>
    </row>
    <row r="963" spans="54:59">
      <c r="BB963" s="514">
        <v>12435</v>
      </c>
      <c r="BC963" s="514" t="s">
        <v>885</v>
      </c>
      <c r="BD963" s="514" t="s">
        <v>225</v>
      </c>
      <c r="BE963" s="514" t="s">
        <v>240</v>
      </c>
      <c r="BF963" s="514">
        <v>41.7258</v>
      </c>
      <c r="BG963" s="514">
        <v>-74.521060000000006</v>
      </c>
    </row>
    <row r="964" spans="54:59">
      <c r="BB964" s="514">
        <v>12436</v>
      </c>
      <c r="BC964" s="514" t="s">
        <v>886</v>
      </c>
      <c r="BD964" s="514" t="s">
        <v>225</v>
      </c>
      <c r="BE964" s="514" t="s">
        <v>225</v>
      </c>
      <c r="BF964" s="514">
        <v>42.195509999999999</v>
      </c>
      <c r="BG964" s="514">
        <v>-74.102310000000003</v>
      </c>
    </row>
    <row r="965" spans="54:59">
      <c r="BB965" s="514">
        <v>12438</v>
      </c>
      <c r="BC965" s="514" t="s">
        <v>887</v>
      </c>
      <c r="BD965" s="514" t="s">
        <v>227</v>
      </c>
      <c r="BE965" s="514" t="s">
        <v>227</v>
      </c>
      <c r="BF965" s="514">
        <v>42.183039999999998</v>
      </c>
      <c r="BG965" s="514">
        <v>-74.925610000000006</v>
      </c>
    </row>
    <row r="966" spans="54:59">
      <c r="BB966" s="514">
        <v>12439</v>
      </c>
      <c r="BC966" s="514" t="s">
        <v>888</v>
      </c>
      <c r="BD966" s="514" t="s">
        <v>225</v>
      </c>
      <c r="BE966" s="514" t="s">
        <v>225</v>
      </c>
      <c r="BF966" s="514">
        <v>42.302590000000002</v>
      </c>
      <c r="BG966" s="514">
        <v>-74.227109999999996</v>
      </c>
    </row>
    <row r="967" spans="54:59">
      <c r="BB967" s="514">
        <v>12440</v>
      </c>
      <c r="BC967" s="514" t="s">
        <v>889</v>
      </c>
      <c r="BD967" s="514" t="s">
        <v>225</v>
      </c>
      <c r="BE967" s="514" t="s">
        <v>240</v>
      </c>
      <c r="BF967" s="514">
        <v>41.801690000000001</v>
      </c>
      <c r="BG967" s="514">
        <v>-74.141869999999997</v>
      </c>
    </row>
    <row r="968" spans="54:59">
      <c r="BB968" s="514">
        <v>12441</v>
      </c>
      <c r="BC968" s="514" t="s">
        <v>890</v>
      </c>
      <c r="BD968" s="514" t="s">
        <v>225</v>
      </c>
      <c r="BE968" s="514" t="s">
        <v>240</v>
      </c>
      <c r="BF968" s="514">
        <v>41.878799999999998</v>
      </c>
      <c r="BG968" s="514">
        <v>-74.345680000000002</v>
      </c>
    </row>
    <row r="969" spans="54:59">
      <c r="BB969" s="514">
        <v>12442</v>
      </c>
      <c r="BC969" s="514" t="s">
        <v>891</v>
      </c>
      <c r="BD969" s="514" t="s">
        <v>225</v>
      </c>
      <c r="BE969" s="514" t="s">
        <v>225</v>
      </c>
      <c r="BF969" s="514">
        <v>42.222059999999999</v>
      </c>
      <c r="BG969" s="514">
        <v>-74.234179999999995</v>
      </c>
    </row>
    <row r="970" spans="54:59">
      <c r="BB970" s="514">
        <v>12443</v>
      </c>
      <c r="BC970" s="514" t="s">
        <v>892</v>
      </c>
      <c r="BD970" s="514" t="s">
        <v>225</v>
      </c>
      <c r="BE970" s="514" t="s">
        <v>240</v>
      </c>
      <c r="BF970" s="514">
        <v>41.926740000000002</v>
      </c>
      <c r="BG970" s="514">
        <v>-74.067970000000003</v>
      </c>
    </row>
    <row r="971" spans="54:59">
      <c r="BB971" s="514">
        <v>12444</v>
      </c>
      <c r="BC971" s="514" t="s">
        <v>893</v>
      </c>
      <c r="BD971" s="514" t="s">
        <v>225</v>
      </c>
      <c r="BE971" s="514" t="s">
        <v>225</v>
      </c>
      <c r="BF971" s="514">
        <v>42.260629999999999</v>
      </c>
      <c r="BG971" s="514">
        <v>-74.275270000000006</v>
      </c>
    </row>
    <row r="972" spans="54:59">
      <c r="BB972" s="514">
        <v>12446</v>
      </c>
      <c r="BC972" s="514" t="s">
        <v>894</v>
      </c>
      <c r="BD972" s="514" t="s">
        <v>225</v>
      </c>
      <c r="BE972" s="514" t="s">
        <v>240</v>
      </c>
      <c r="BF972" s="514">
        <v>41.790379999999999</v>
      </c>
      <c r="BG972" s="514">
        <v>-74.304130000000001</v>
      </c>
    </row>
    <row r="973" spans="54:59">
      <c r="BB973" s="514">
        <v>12448</v>
      </c>
      <c r="BC973" s="514" t="s">
        <v>895</v>
      </c>
      <c r="BD973" s="514" t="s">
        <v>225</v>
      </c>
      <c r="BE973" s="514" t="s">
        <v>240</v>
      </c>
      <c r="BF973" s="514">
        <v>42.073250000000002</v>
      </c>
      <c r="BG973" s="514">
        <v>-74.189300000000003</v>
      </c>
    </row>
    <row r="974" spans="54:59">
      <c r="BB974" s="514">
        <v>12449</v>
      </c>
      <c r="BC974" s="514" t="s">
        <v>896</v>
      </c>
      <c r="BD974" s="514" t="s">
        <v>225</v>
      </c>
      <c r="BE974" s="514" t="s">
        <v>240</v>
      </c>
      <c r="BF974" s="514">
        <v>41.993630000000003</v>
      </c>
      <c r="BG974" s="514">
        <v>-73.998429999999999</v>
      </c>
    </row>
    <row r="975" spans="54:59">
      <c r="BB975" s="514">
        <v>12450</v>
      </c>
      <c r="BC975" s="514" t="s">
        <v>897</v>
      </c>
      <c r="BD975" s="514" t="s">
        <v>225</v>
      </c>
      <c r="BE975" s="514" t="s">
        <v>225</v>
      </c>
      <c r="BF975" s="514">
        <v>42.15793</v>
      </c>
      <c r="BG975" s="514">
        <v>-74.230339999999998</v>
      </c>
    </row>
    <row r="976" spans="54:59">
      <c r="BB976" s="514">
        <v>12451</v>
      </c>
      <c r="BC976" s="514" t="s">
        <v>898</v>
      </c>
      <c r="BD976" s="514" t="s">
        <v>225</v>
      </c>
      <c r="BE976" s="514" t="s">
        <v>225</v>
      </c>
      <c r="BF976" s="514">
        <v>42.281109999999998</v>
      </c>
      <c r="BG976" s="514">
        <v>-73.940060000000003</v>
      </c>
    </row>
    <row r="977" spans="54:59">
      <c r="BB977" s="514">
        <v>12452</v>
      </c>
      <c r="BC977" s="514" t="s">
        <v>899</v>
      </c>
      <c r="BD977" s="514" t="s">
        <v>225</v>
      </c>
      <c r="BE977" s="514" t="s">
        <v>225</v>
      </c>
      <c r="BF977" s="514">
        <v>42.223399999999998</v>
      </c>
      <c r="BG977" s="514">
        <v>-74.386629999999997</v>
      </c>
    </row>
    <row r="978" spans="54:59">
      <c r="BB978" s="514">
        <v>12453</v>
      </c>
      <c r="BC978" s="514" t="s">
        <v>900</v>
      </c>
      <c r="BD978" s="514" t="s">
        <v>225</v>
      </c>
      <c r="BE978" s="514" t="s">
        <v>240</v>
      </c>
      <c r="BF978" s="514">
        <v>42.098689999999998</v>
      </c>
      <c r="BG978" s="514">
        <v>-73.935410000000005</v>
      </c>
    </row>
    <row r="979" spans="54:59">
      <c r="BB979" s="514">
        <v>12454</v>
      </c>
      <c r="BC979" s="514" t="s">
        <v>901</v>
      </c>
      <c r="BD979" s="514" t="s">
        <v>225</v>
      </c>
      <c r="BE979" s="514" t="s">
        <v>225</v>
      </c>
      <c r="BF979" s="514">
        <v>42.280259999999998</v>
      </c>
      <c r="BG979" s="514">
        <v>-74.183490000000006</v>
      </c>
    </row>
    <row r="980" spans="54:59">
      <c r="BB980" s="514">
        <v>12455</v>
      </c>
      <c r="BC980" s="514" t="s">
        <v>902</v>
      </c>
      <c r="BD980" s="514" t="s">
        <v>225</v>
      </c>
      <c r="BE980" s="514" t="s">
        <v>225</v>
      </c>
      <c r="BF980" s="514">
        <v>42.148690000000002</v>
      </c>
      <c r="BG980" s="514">
        <v>-74.648210000000006</v>
      </c>
    </row>
    <row r="981" spans="54:59">
      <c r="BB981" s="514">
        <v>12456</v>
      </c>
      <c r="BC981" s="514" t="s">
        <v>903</v>
      </c>
      <c r="BD981" s="514" t="s">
        <v>225</v>
      </c>
      <c r="BE981" s="514" t="s">
        <v>240</v>
      </c>
      <c r="BF981" s="514">
        <v>42.03425</v>
      </c>
      <c r="BG981" s="514">
        <v>-73.998760000000004</v>
      </c>
    </row>
    <row r="982" spans="54:59">
      <c r="BB982" s="514">
        <v>12457</v>
      </c>
      <c r="BC982" s="514" t="s">
        <v>904</v>
      </c>
      <c r="BD982" s="514" t="s">
        <v>225</v>
      </c>
      <c r="BE982" s="514" t="s">
        <v>240</v>
      </c>
      <c r="BF982" s="514">
        <v>42.038530000000002</v>
      </c>
      <c r="BG982" s="514">
        <v>-74.239050000000006</v>
      </c>
    </row>
    <row r="983" spans="54:59">
      <c r="BB983" s="514">
        <v>12458</v>
      </c>
      <c r="BC983" s="514" t="s">
        <v>905</v>
      </c>
      <c r="BD983" s="514" t="s">
        <v>225</v>
      </c>
      <c r="BE983" s="514" t="s">
        <v>240</v>
      </c>
      <c r="BF983" s="514">
        <v>41.743980000000001</v>
      </c>
      <c r="BG983" s="514">
        <v>-74.371539999999996</v>
      </c>
    </row>
    <row r="984" spans="54:59">
      <c r="BB984" s="514">
        <v>12459</v>
      </c>
      <c r="BC984" s="514" t="s">
        <v>906</v>
      </c>
      <c r="BD984" s="514" t="s">
        <v>225</v>
      </c>
      <c r="BE984" s="514" t="s">
        <v>225</v>
      </c>
      <c r="BF984" s="514">
        <v>42.223880000000001</v>
      </c>
      <c r="BG984" s="514">
        <v>-74.681020000000004</v>
      </c>
    </row>
    <row r="985" spans="54:59">
      <c r="BB985" s="514">
        <v>12460</v>
      </c>
      <c r="BC985" s="514" t="s">
        <v>907</v>
      </c>
      <c r="BD985" s="514" t="s">
        <v>225</v>
      </c>
      <c r="BE985" s="514" t="s">
        <v>225</v>
      </c>
      <c r="BF985" s="514">
        <v>42.406460000000003</v>
      </c>
      <c r="BG985" s="514">
        <v>-74.15692</v>
      </c>
    </row>
    <row r="986" spans="54:59">
      <c r="BB986" s="514">
        <v>12461</v>
      </c>
      <c r="BC986" s="514" t="s">
        <v>908</v>
      </c>
      <c r="BD986" s="514" t="s">
        <v>225</v>
      </c>
      <c r="BE986" s="514" t="s">
        <v>240</v>
      </c>
      <c r="BF986" s="514">
        <v>41.912350000000004</v>
      </c>
      <c r="BG986" s="514">
        <v>-74.247240000000005</v>
      </c>
    </row>
    <row r="987" spans="54:59">
      <c r="BB987" s="514">
        <v>12463</v>
      </c>
      <c r="BC987" s="514" t="s">
        <v>909</v>
      </c>
      <c r="BD987" s="514" t="s">
        <v>225</v>
      </c>
      <c r="BE987" s="514" t="s">
        <v>225</v>
      </c>
      <c r="BF987" s="514">
        <v>42.174410000000002</v>
      </c>
      <c r="BG987" s="514">
        <v>-74.015990000000002</v>
      </c>
    </row>
    <row r="988" spans="54:59">
      <c r="BB988" s="514">
        <v>12464</v>
      </c>
      <c r="BC988" s="514" t="s">
        <v>910</v>
      </c>
      <c r="BD988" s="514" t="s">
        <v>225</v>
      </c>
      <c r="BE988" s="514" t="s">
        <v>225</v>
      </c>
      <c r="BF988" s="514">
        <v>42.08126</v>
      </c>
      <c r="BG988" s="514">
        <v>-74.32629</v>
      </c>
    </row>
    <row r="989" spans="54:59">
      <c r="BB989" s="514">
        <v>12465</v>
      </c>
      <c r="BC989" s="514" t="s">
        <v>911</v>
      </c>
      <c r="BD989" s="514" t="s">
        <v>225</v>
      </c>
      <c r="BE989" s="514" t="s">
        <v>225</v>
      </c>
      <c r="BF989" s="514">
        <v>42.136290000000002</v>
      </c>
      <c r="BG989" s="514">
        <v>-74.47363</v>
      </c>
    </row>
    <row r="990" spans="54:59">
      <c r="BB990" s="514">
        <v>12466</v>
      </c>
      <c r="BC990" s="514" t="s">
        <v>912</v>
      </c>
      <c r="BD990" s="514" t="s">
        <v>225</v>
      </c>
      <c r="BE990" s="514" t="s">
        <v>240</v>
      </c>
      <c r="BF990" s="514">
        <v>41.905000000000001</v>
      </c>
      <c r="BG990" s="514">
        <v>-73.979569999999995</v>
      </c>
    </row>
    <row r="991" spans="54:59">
      <c r="BB991" s="514">
        <v>12468</v>
      </c>
      <c r="BC991" s="514" t="s">
        <v>913</v>
      </c>
      <c r="BD991" s="514" t="s">
        <v>225</v>
      </c>
      <c r="BE991" s="514" t="s">
        <v>225</v>
      </c>
      <c r="BF991" s="514">
        <v>42.312739999999998</v>
      </c>
      <c r="BG991" s="514">
        <v>-74.382199999999997</v>
      </c>
    </row>
    <row r="992" spans="54:59">
      <c r="BB992" s="514">
        <v>12469</v>
      </c>
      <c r="BC992" s="514" t="s">
        <v>914</v>
      </c>
      <c r="BD992" s="514" t="s">
        <v>225</v>
      </c>
      <c r="BE992" s="514" t="s">
        <v>225</v>
      </c>
      <c r="BF992" s="514">
        <v>42.442590000000003</v>
      </c>
      <c r="BG992" s="514">
        <v>-74.241590000000002</v>
      </c>
    </row>
    <row r="993" spans="54:59">
      <c r="BB993" s="514">
        <v>12470</v>
      </c>
      <c r="BC993" s="514" t="s">
        <v>915</v>
      </c>
      <c r="BD993" s="514" t="s">
        <v>225</v>
      </c>
      <c r="BE993" s="514" t="s">
        <v>225</v>
      </c>
      <c r="BF993" s="514">
        <v>42.284770000000002</v>
      </c>
      <c r="BG993" s="514">
        <v>-74.023880000000005</v>
      </c>
    </row>
    <row r="994" spans="54:59">
      <c r="BB994" s="514">
        <v>12471</v>
      </c>
      <c r="BC994" s="514" t="s">
        <v>916</v>
      </c>
      <c r="BD994" s="514" t="s">
        <v>225</v>
      </c>
      <c r="BE994" s="514" t="s">
        <v>240</v>
      </c>
      <c r="BF994" s="514">
        <v>41.839619999999996</v>
      </c>
      <c r="BG994" s="514">
        <v>-74.040329999999997</v>
      </c>
    </row>
    <row r="995" spans="54:59">
      <c r="BB995" s="514">
        <v>12472</v>
      </c>
      <c r="BC995" s="514" t="s">
        <v>917</v>
      </c>
      <c r="BD995" s="514" t="s">
        <v>225</v>
      </c>
      <c r="BE995" s="514" t="s">
        <v>240</v>
      </c>
      <c r="BF995" s="514">
        <v>41.84693</v>
      </c>
      <c r="BG995" s="514">
        <v>-74.07602</v>
      </c>
    </row>
    <row r="996" spans="54:59">
      <c r="BB996" s="514">
        <v>12473</v>
      </c>
      <c r="BC996" s="514" t="s">
        <v>918</v>
      </c>
      <c r="BD996" s="514" t="s">
        <v>225</v>
      </c>
      <c r="BE996" s="514" t="s">
        <v>225</v>
      </c>
      <c r="BF996" s="514">
        <v>42.2607</v>
      </c>
      <c r="BG996" s="514">
        <v>-74.030779999999993</v>
      </c>
    </row>
    <row r="997" spans="54:59">
      <c r="BB997" s="514">
        <v>12474</v>
      </c>
      <c r="BC997" s="514" t="s">
        <v>919</v>
      </c>
      <c r="BD997" s="514" t="s">
        <v>225</v>
      </c>
      <c r="BE997" s="514" t="s">
        <v>225</v>
      </c>
      <c r="BF997" s="514">
        <v>42.279330000000002</v>
      </c>
      <c r="BG997" s="514">
        <v>-74.628330000000005</v>
      </c>
    </row>
    <row r="998" spans="54:59">
      <c r="BB998" s="514">
        <v>12475</v>
      </c>
      <c r="BC998" s="514" t="s">
        <v>920</v>
      </c>
      <c r="BD998" s="514" t="s">
        <v>225</v>
      </c>
      <c r="BE998" s="514" t="s">
        <v>240</v>
      </c>
      <c r="BF998" s="514">
        <v>42.017629999999997</v>
      </c>
      <c r="BG998" s="514">
        <v>-74.007859999999994</v>
      </c>
    </row>
    <row r="999" spans="54:59">
      <c r="BB999" s="514">
        <v>12477</v>
      </c>
      <c r="BC999" s="514" t="s">
        <v>921</v>
      </c>
      <c r="BD999" s="514" t="s">
        <v>225</v>
      </c>
      <c r="BE999" s="514" t="s">
        <v>240</v>
      </c>
      <c r="BF999" s="514">
        <v>42.085630000000002</v>
      </c>
      <c r="BG999" s="514">
        <v>-73.976849999999999</v>
      </c>
    </row>
    <row r="1000" spans="54:59">
      <c r="BB1000" s="514">
        <v>12480</v>
      </c>
      <c r="BC1000" s="514" t="s">
        <v>922</v>
      </c>
      <c r="BD1000" s="514" t="s">
        <v>225</v>
      </c>
      <c r="BE1000" s="514" t="s">
        <v>225</v>
      </c>
      <c r="BF1000" s="514">
        <v>42.142119999999998</v>
      </c>
      <c r="BG1000" s="514">
        <v>-74.406499999999994</v>
      </c>
    </row>
    <row r="1001" spans="54:59">
      <c r="BB1001" s="514">
        <v>12481</v>
      </c>
      <c r="BC1001" s="514" t="s">
        <v>923</v>
      </c>
      <c r="BD1001" s="514" t="s">
        <v>225</v>
      </c>
      <c r="BE1001" s="514" t="s">
        <v>240</v>
      </c>
      <c r="BF1001" s="514">
        <v>41.974850000000004</v>
      </c>
      <c r="BG1001" s="514">
        <v>-74.206860000000006</v>
      </c>
    </row>
    <row r="1002" spans="54:59">
      <c r="BB1002" s="514">
        <v>12482</v>
      </c>
      <c r="BC1002" s="514" t="s">
        <v>924</v>
      </c>
      <c r="BD1002" s="514" t="s">
        <v>225</v>
      </c>
      <c r="BE1002" s="514" t="s">
        <v>225</v>
      </c>
      <c r="BF1002" s="514">
        <v>42.27055</v>
      </c>
      <c r="BG1002" s="514">
        <v>-73.95729</v>
      </c>
    </row>
    <row r="1003" spans="54:59">
      <c r="BB1003" s="514">
        <v>12483</v>
      </c>
      <c r="BC1003" s="514" t="s">
        <v>925</v>
      </c>
      <c r="BD1003" s="514" t="s">
        <v>225</v>
      </c>
      <c r="BE1003" s="514" t="s">
        <v>240</v>
      </c>
      <c r="BF1003" s="514">
        <v>41.665730000000003</v>
      </c>
      <c r="BG1003" s="514">
        <v>-74.431309999999996</v>
      </c>
    </row>
    <row r="1004" spans="54:59">
      <c r="BB1004" s="514">
        <v>12484</v>
      </c>
      <c r="BC1004" s="514" t="s">
        <v>926</v>
      </c>
      <c r="BD1004" s="514" t="s">
        <v>225</v>
      </c>
      <c r="BE1004" s="514" t="s">
        <v>240</v>
      </c>
      <c r="BF1004" s="514">
        <v>41.850290000000001</v>
      </c>
      <c r="BG1004" s="514">
        <v>-74.16619</v>
      </c>
    </row>
    <row r="1005" spans="54:59">
      <c r="BB1005" s="514">
        <v>12485</v>
      </c>
      <c r="BC1005" s="514" t="s">
        <v>927</v>
      </c>
      <c r="BD1005" s="514" t="s">
        <v>225</v>
      </c>
      <c r="BE1005" s="514" t="s">
        <v>225</v>
      </c>
      <c r="BF1005" s="514">
        <v>42.199469999999998</v>
      </c>
      <c r="BG1005" s="514">
        <v>-74.125140000000002</v>
      </c>
    </row>
    <row r="1006" spans="54:59">
      <c r="BB1006" s="514">
        <v>12486</v>
      </c>
      <c r="BC1006" s="514" t="s">
        <v>928</v>
      </c>
      <c r="BD1006" s="514" t="s">
        <v>225</v>
      </c>
      <c r="BE1006" s="514" t="s">
        <v>240</v>
      </c>
      <c r="BF1006" s="514">
        <v>41.83108</v>
      </c>
      <c r="BG1006" s="514">
        <v>-74.072069999999997</v>
      </c>
    </row>
    <row r="1007" spans="54:59">
      <c r="BB1007" s="514">
        <v>12487</v>
      </c>
      <c r="BC1007" s="514" t="s">
        <v>929</v>
      </c>
      <c r="BD1007" s="514" t="s">
        <v>225</v>
      </c>
      <c r="BE1007" s="514" t="s">
        <v>240</v>
      </c>
      <c r="BF1007" s="514">
        <v>41.855759999999997</v>
      </c>
      <c r="BG1007" s="514">
        <v>-73.992069999999998</v>
      </c>
    </row>
    <row r="1008" spans="54:59">
      <c r="BB1008" s="514">
        <v>12489</v>
      </c>
      <c r="BC1008" s="514" t="s">
        <v>930</v>
      </c>
      <c r="BD1008" s="514" t="s">
        <v>225</v>
      </c>
      <c r="BE1008" s="514" t="s">
        <v>240</v>
      </c>
      <c r="BF1008" s="514">
        <v>41.757759999999998</v>
      </c>
      <c r="BG1008" s="514">
        <v>-74.353920000000002</v>
      </c>
    </row>
    <row r="1009" spans="54:59">
      <c r="BB1009" s="514">
        <v>12490</v>
      </c>
      <c r="BC1009" s="514" t="s">
        <v>931</v>
      </c>
      <c r="BD1009" s="514" t="s">
        <v>225</v>
      </c>
      <c r="BE1009" s="514" t="s">
        <v>240</v>
      </c>
      <c r="BF1009" s="514">
        <v>42.10868</v>
      </c>
      <c r="BG1009" s="514">
        <v>-73.934569999999994</v>
      </c>
    </row>
    <row r="1010" spans="54:59">
      <c r="BB1010" s="514">
        <v>12491</v>
      </c>
      <c r="BC1010" s="514" t="s">
        <v>932</v>
      </c>
      <c r="BD1010" s="514" t="s">
        <v>225</v>
      </c>
      <c r="BE1010" s="514" t="s">
        <v>240</v>
      </c>
      <c r="BF1010" s="514">
        <v>41.998190000000001</v>
      </c>
      <c r="BG1010" s="514">
        <v>-74.109669999999994</v>
      </c>
    </row>
    <row r="1011" spans="54:59">
      <c r="BB1011" s="514">
        <v>12492</v>
      </c>
      <c r="BC1011" s="514" t="s">
        <v>933</v>
      </c>
      <c r="BD1011" s="514" t="s">
        <v>225</v>
      </c>
      <c r="BE1011" s="514" t="s">
        <v>225</v>
      </c>
      <c r="BF1011" s="514">
        <v>42.209409999999998</v>
      </c>
      <c r="BG1011" s="514">
        <v>-74.347669999999994</v>
      </c>
    </row>
    <row r="1012" spans="54:59">
      <c r="BB1012" s="514">
        <v>12493</v>
      </c>
      <c r="BC1012" s="514" t="s">
        <v>934</v>
      </c>
      <c r="BD1012" s="514" t="s">
        <v>225</v>
      </c>
      <c r="BE1012" s="514" t="s">
        <v>240</v>
      </c>
      <c r="BF1012" s="514">
        <v>41.805570000000003</v>
      </c>
      <c r="BG1012" s="514">
        <v>-73.968450000000004</v>
      </c>
    </row>
    <row r="1013" spans="54:59">
      <c r="BB1013" s="514">
        <v>12494</v>
      </c>
      <c r="BC1013" s="514" t="s">
        <v>935</v>
      </c>
      <c r="BD1013" s="514" t="s">
        <v>225</v>
      </c>
      <c r="BE1013" s="514" t="s">
        <v>240</v>
      </c>
      <c r="BF1013" s="514">
        <v>41.961309999999997</v>
      </c>
      <c r="BG1013" s="514">
        <v>-74.276870000000002</v>
      </c>
    </row>
    <row r="1014" spans="54:59">
      <c r="BB1014" s="514">
        <v>12495</v>
      </c>
      <c r="BC1014" s="514" t="s">
        <v>936</v>
      </c>
      <c r="BD1014" s="514" t="s">
        <v>225</v>
      </c>
      <c r="BE1014" s="514" t="s">
        <v>240</v>
      </c>
      <c r="BF1014" s="514">
        <v>42.08023</v>
      </c>
      <c r="BG1014" s="514">
        <v>-74.248009999999994</v>
      </c>
    </row>
    <row r="1015" spans="54:59">
      <c r="BB1015" s="514">
        <v>12496</v>
      </c>
      <c r="BC1015" s="514" t="s">
        <v>937</v>
      </c>
      <c r="BD1015" s="514" t="s">
        <v>225</v>
      </c>
      <c r="BE1015" s="514" t="s">
        <v>225</v>
      </c>
      <c r="BF1015" s="514">
        <v>42.326909999999998</v>
      </c>
      <c r="BG1015" s="514">
        <v>-74.246570000000006</v>
      </c>
    </row>
    <row r="1016" spans="54:59">
      <c r="BB1016" s="514">
        <v>12498</v>
      </c>
      <c r="BC1016" s="514" t="s">
        <v>938</v>
      </c>
      <c r="BD1016" s="514" t="s">
        <v>225</v>
      </c>
      <c r="BE1016" s="514" t="s">
        <v>240</v>
      </c>
      <c r="BF1016" s="514">
        <v>42.037350000000004</v>
      </c>
      <c r="BG1016" s="514">
        <v>-74.110159999999993</v>
      </c>
    </row>
    <row r="1017" spans="54:59">
      <c r="BB1017" s="514">
        <v>12501</v>
      </c>
      <c r="BC1017" s="514" t="s">
        <v>939</v>
      </c>
      <c r="BD1017" s="514" t="s">
        <v>225</v>
      </c>
      <c r="BE1017" s="514" t="s">
        <v>240</v>
      </c>
      <c r="BF1017" s="514">
        <v>41.85295</v>
      </c>
      <c r="BG1017" s="514">
        <v>-73.557270000000003</v>
      </c>
    </row>
    <row r="1018" spans="54:59">
      <c r="BB1018" s="514">
        <v>12502</v>
      </c>
      <c r="BC1018" s="514" t="s">
        <v>940</v>
      </c>
      <c r="BD1018" s="514" t="s">
        <v>225</v>
      </c>
      <c r="BE1018" s="514" t="s">
        <v>240</v>
      </c>
      <c r="BF1018" s="514">
        <v>42.086620000000003</v>
      </c>
      <c r="BG1018" s="514">
        <v>-73.664199999999994</v>
      </c>
    </row>
    <row r="1019" spans="54:59">
      <c r="BB1019" s="514">
        <v>12503</v>
      </c>
      <c r="BC1019" s="514" t="s">
        <v>941</v>
      </c>
      <c r="BD1019" s="514" t="s">
        <v>225</v>
      </c>
      <c r="BE1019" s="514" t="s">
        <v>240</v>
      </c>
      <c r="BF1019" s="514">
        <v>42.045940000000002</v>
      </c>
      <c r="BG1019" s="514">
        <v>-73.577920000000006</v>
      </c>
    </row>
    <row r="1020" spans="54:59">
      <c r="BB1020" s="514">
        <v>12504</v>
      </c>
      <c r="BC1020" s="514" t="s">
        <v>942</v>
      </c>
      <c r="BD1020" s="514" t="s">
        <v>225</v>
      </c>
      <c r="BE1020" s="514" t="s">
        <v>240</v>
      </c>
      <c r="BF1020" s="514">
        <v>42.035429999999998</v>
      </c>
      <c r="BG1020" s="514">
        <v>-73.909229999999994</v>
      </c>
    </row>
    <row r="1021" spans="54:59">
      <c r="BB1021" s="514">
        <v>12506</v>
      </c>
      <c r="BC1021" s="514" t="s">
        <v>943</v>
      </c>
      <c r="BD1021" s="514" t="s">
        <v>225</v>
      </c>
      <c r="BE1021" s="514" t="s">
        <v>240</v>
      </c>
      <c r="BF1021" s="514">
        <v>41.759900000000002</v>
      </c>
      <c r="BG1021" s="514">
        <v>-73.743709999999993</v>
      </c>
    </row>
    <row r="1022" spans="54:59">
      <c r="BB1022" s="514">
        <v>12507</v>
      </c>
      <c r="BC1022" s="514" t="s">
        <v>944</v>
      </c>
      <c r="BD1022" s="514" t="s">
        <v>225</v>
      </c>
      <c r="BE1022" s="514" t="s">
        <v>240</v>
      </c>
      <c r="BF1022" s="514">
        <v>42.005980000000001</v>
      </c>
      <c r="BG1022" s="514">
        <v>-73.921319999999994</v>
      </c>
    </row>
    <row r="1023" spans="54:59">
      <c r="BB1023" s="514">
        <v>12508</v>
      </c>
      <c r="BC1023" s="514" t="s">
        <v>945</v>
      </c>
      <c r="BD1023" s="514" t="s">
        <v>236</v>
      </c>
      <c r="BE1023" s="514" t="s">
        <v>240</v>
      </c>
      <c r="BF1023" s="514">
        <v>41.504809999999999</v>
      </c>
      <c r="BG1023" s="514">
        <v>-73.969579999999993</v>
      </c>
    </row>
    <row r="1024" spans="54:59">
      <c r="BB1024" s="514">
        <v>12510</v>
      </c>
      <c r="BC1024" s="514" t="s">
        <v>946</v>
      </c>
      <c r="BD1024" s="514" t="s">
        <v>225</v>
      </c>
      <c r="BE1024" s="514" t="s">
        <v>240</v>
      </c>
      <c r="BF1024" s="514">
        <v>41.759900000000002</v>
      </c>
      <c r="BG1024" s="514">
        <v>-73.743709999999993</v>
      </c>
    </row>
    <row r="1025" spans="54:59">
      <c r="BB1025" s="514">
        <v>12511</v>
      </c>
      <c r="BC1025" s="514" t="s">
        <v>947</v>
      </c>
      <c r="BD1025" s="514" t="s">
        <v>225</v>
      </c>
      <c r="BE1025" s="514" t="s">
        <v>240</v>
      </c>
      <c r="BF1025" s="514">
        <v>41.759900000000002</v>
      </c>
      <c r="BG1025" s="514">
        <v>-73.743709999999993</v>
      </c>
    </row>
    <row r="1026" spans="54:59">
      <c r="BB1026" s="514">
        <v>12512</v>
      </c>
      <c r="BC1026" s="514" t="s">
        <v>948</v>
      </c>
      <c r="BD1026" s="514" t="s">
        <v>236</v>
      </c>
      <c r="BE1026" s="514" t="s">
        <v>240</v>
      </c>
      <c r="BF1026" s="514">
        <v>41.553899999999999</v>
      </c>
      <c r="BG1026" s="514">
        <v>-73.967299999999994</v>
      </c>
    </row>
    <row r="1027" spans="54:59">
      <c r="BB1027" s="514">
        <v>12513</v>
      </c>
      <c r="BC1027" s="514" t="s">
        <v>949</v>
      </c>
      <c r="BD1027" s="514" t="s">
        <v>225</v>
      </c>
      <c r="BE1027" s="514" t="s">
        <v>240</v>
      </c>
      <c r="BF1027" s="514">
        <v>42.220959999999998</v>
      </c>
      <c r="BG1027" s="514">
        <v>-73.711820000000003</v>
      </c>
    </row>
    <row r="1028" spans="54:59">
      <c r="BB1028" s="514">
        <v>12514</v>
      </c>
      <c r="BC1028" s="514" t="s">
        <v>950</v>
      </c>
      <c r="BD1028" s="514" t="s">
        <v>225</v>
      </c>
      <c r="BE1028" s="514" t="s">
        <v>240</v>
      </c>
      <c r="BF1028" s="514">
        <v>41.874180000000003</v>
      </c>
      <c r="BG1028" s="514">
        <v>-73.767269999999996</v>
      </c>
    </row>
    <row r="1029" spans="54:59">
      <c r="BB1029" s="514">
        <v>12515</v>
      </c>
      <c r="BC1029" s="514" t="s">
        <v>951</v>
      </c>
      <c r="BD1029" s="514" t="s">
        <v>225</v>
      </c>
      <c r="BE1029" s="514" t="s">
        <v>240</v>
      </c>
      <c r="BF1029" s="514">
        <v>41.681089999999998</v>
      </c>
      <c r="BG1029" s="514">
        <v>-74.064210000000003</v>
      </c>
    </row>
    <row r="1030" spans="54:59">
      <c r="BB1030" s="514">
        <v>12516</v>
      </c>
      <c r="BC1030" s="514" t="s">
        <v>952</v>
      </c>
      <c r="BD1030" s="514" t="s">
        <v>225</v>
      </c>
      <c r="BE1030" s="514" t="s">
        <v>240</v>
      </c>
      <c r="BF1030" s="514">
        <v>42.11289</v>
      </c>
      <c r="BG1030" s="514">
        <v>-73.562010000000001</v>
      </c>
    </row>
    <row r="1031" spans="54:59">
      <c r="BB1031" s="514">
        <v>12517</v>
      </c>
      <c r="BC1031" s="514" t="s">
        <v>953</v>
      </c>
      <c r="BD1031" s="514" t="s">
        <v>225</v>
      </c>
      <c r="BE1031" s="514" t="s">
        <v>240</v>
      </c>
      <c r="BF1031" s="514">
        <v>42.144579999999998</v>
      </c>
      <c r="BG1031" s="514">
        <v>-73.514629999999997</v>
      </c>
    </row>
    <row r="1032" spans="54:59">
      <c r="BB1032" s="514">
        <v>12518</v>
      </c>
      <c r="BC1032" s="514" t="s">
        <v>954</v>
      </c>
      <c r="BD1032" s="514" t="s">
        <v>236</v>
      </c>
      <c r="BE1032" s="514" t="s">
        <v>240</v>
      </c>
      <c r="BF1032" s="514">
        <v>41.434469999999997</v>
      </c>
      <c r="BG1032" s="514">
        <v>-74.035839999999993</v>
      </c>
    </row>
    <row r="1033" spans="54:59">
      <c r="BB1033" s="514">
        <v>12520</v>
      </c>
      <c r="BC1033" s="514" t="s">
        <v>955</v>
      </c>
      <c r="BD1033" s="514" t="s">
        <v>236</v>
      </c>
      <c r="BE1033" s="514" t="s">
        <v>240</v>
      </c>
      <c r="BF1033" s="514">
        <v>41.44258</v>
      </c>
      <c r="BG1033" s="514">
        <v>-74.013890000000004</v>
      </c>
    </row>
    <row r="1034" spans="54:59">
      <c r="BB1034" s="514">
        <v>12521</v>
      </c>
      <c r="BC1034" s="514" t="s">
        <v>956</v>
      </c>
      <c r="BD1034" s="514" t="s">
        <v>225</v>
      </c>
      <c r="BE1034" s="514" t="s">
        <v>240</v>
      </c>
      <c r="BF1034" s="514">
        <v>42.176209999999998</v>
      </c>
      <c r="BG1034" s="514">
        <v>-73.650360000000006</v>
      </c>
    </row>
    <row r="1035" spans="54:59">
      <c r="BB1035" s="514">
        <v>12522</v>
      </c>
      <c r="BC1035" s="514" t="s">
        <v>957</v>
      </c>
      <c r="BD1035" s="514" t="s">
        <v>225</v>
      </c>
      <c r="BE1035" s="514" t="s">
        <v>240</v>
      </c>
      <c r="BF1035" s="514">
        <v>41.738849999999999</v>
      </c>
      <c r="BG1035" s="514">
        <v>-73.589209999999994</v>
      </c>
    </row>
    <row r="1036" spans="54:59">
      <c r="BB1036" s="514">
        <v>12523</v>
      </c>
      <c r="BC1036" s="514" t="s">
        <v>958</v>
      </c>
      <c r="BD1036" s="514" t="s">
        <v>225</v>
      </c>
      <c r="BE1036" s="514" t="s">
        <v>240</v>
      </c>
      <c r="BF1036" s="514">
        <v>42.080959999999997</v>
      </c>
      <c r="BG1036" s="514">
        <v>-73.778559999999999</v>
      </c>
    </row>
    <row r="1037" spans="54:59">
      <c r="BB1037" s="514">
        <v>12524</v>
      </c>
      <c r="BC1037" s="514" t="s">
        <v>959</v>
      </c>
      <c r="BD1037" s="514" t="s">
        <v>236</v>
      </c>
      <c r="BE1037" s="514" t="s">
        <v>240</v>
      </c>
      <c r="BF1037" s="514">
        <v>41.535640000000001</v>
      </c>
      <c r="BG1037" s="514">
        <v>-73.899019999999993</v>
      </c>
    </row>
    <row r="1038" spans="54:59">
      <c r="BB1038" s="514">
        <v>12525</v>
      </c>
      <c r="BC1038" s="514" t="s">
        <v>960</v>
      </c>
      <c r="BD1038" s="514" t="s">
        <v>225</v>
      </c>
      <c r="BE1038" s="514" t="s">
        <v>240</v>
      </c>
      <c r="BF1038" s="514">
        <v>41.691519999999997</v>
      </c>
      <c r="BG1038" s="514">
        <v>-74.187640000000002</v>
      </c>
    </row>
    <row r="1039" spans="54:59">
      <c r="BB1039" s="514">
        <v>12526</v>
      </c>
      <c r="BC1039" s="514" t="s">
        <v>961</v>
      </c>
      <c r="BD1039" s="514" t="s">
        <v>225</v>
      </c>
      <c r="BE1039" s="514" t="s">
        <v>240</v>
      </c>
      <c r="BF1039" s="514">
        <v>42.12397</v>
      </c>
      <c r="BG1039" s="514">
        <v>-73.861990000000006</v>
      </c>
    </row>
    <row r="1040" spans="54:59">
      <c r="BB1040" s="514">
        <v>12527</v>
      </c>
      <c r="BC1040" s="514" t="s">
        <v>962</v>
      </c>
      <c r="BD1040" s="514" t="s">
        <v>236</v>
      </c>
      <c r="BE1040" s="514" t="s">
        <v>240</v>
      </c>
      <c r="BF1040" s="514">
        <v>41.5182</v>
      </c>
      <c r="BG1040" s="514">
        <v>-73.939400000000006</v>
      </c>
    </row>
    <row r="1041" spans="54:59">
      <c r="BB1041" s="514">
        <v>12528</v>
      </c>
      <c r="BC1041" s="514" t="s">
        <v>963</v>
      </c>
      <c r="BD1041" s="514" t="s">
        <v>225</v>
      </c>
      <c r="BE1041" s="514" t="s">
        <v>240</v>
      </c>
      <c r="BF1041" s="514">
        <v>41.713679999999997</v>
      </c>
      <c r="BG1041" s="514">
        <v>-73.996499999999997</v>
      </c>
    </row>
    <row r="1042" spans="54:59">
      <c r="BB1042" s="514">
        <v>12529</v>
      </c>
      <c r="BC1042" s="514" t="s">
        <v>964</v>
      </c>
      <c r="BD1042" s="514" t="s">
        <v>225</v>
      </c>
      <c r="BE1042" s="514" t="s">
        <v>240</v>
      </c>
      <c r="BF1042" s="514">
        <v>42.204680000000003</v>
      </c>
      <c r="BG1042" s="514">
        <v>-73.547749999999994</v>
      </c>
    </row>
    <row r="1043" spans="54:59">
      <c r="BB1043" s="514">
        <v>12530</v>
      </c>
      <c r="BC1043" s="514" t="s">
        <v>965</v>
      </c>
      <c r="BD1043" s="514" t="s">
        <v>225</v>
      </c>
      <c r="BE1043" s="514" t="s">
        <v>240</v>
      </c>
      <c r="BF1043" s="514">
        <v>42.210990000000002</v>
      </c>
      <c r="BG1043" s="514">
        <v>-73.686999999999998</v>
      </c>
    </row>
    <row r="1044" spans="54:59">
      <c r="BB1044" s="514">
        <v>12531</v>
      </c>
      <c r="BC1044" s="514" t="s">
        <v>966</v>
      </c>
      <c r="BD1044" s="514" t="s">
        <v>236</v>
      </c>
      <c r="BE1044" s="514" t="s">
        <v>240</v>
      </c>
      <c r="BF1044" s="514">
        <v>41.543039999999998</v>
      </c>
      <c r="BG1044" s="514">
        <v>-73.665390000000002</v>
      </c>
    </row>
    <row r="1045" spans="54:59">
      <c r="BB1045" s="514">
        <v>12533</v>
      </c>
      <c r="BC1045" s="514" t="s">
        <v>967</v>
      </c>
      <c r="BD1045" s="514" t="s">
        <v>236</v>
      </c>
      <c r="BE1045" s="514" t="s">
        <v>240</v>
      </c>
      <c r="BF1045" s="514">
        <v>41.583979999999997</v>
      </c>
      <c r="BG1045" s="514">
        <v>-73.80874</v>
      </c>
    </row>
    <row r="1046" spans="54:59">
      <c r="BB1046" s="514">
        <v>12534</v>
      </c>
      <c r="BC1046" s="514" t="s">
        <v>968</v>
      </c>
      <c r="BD1046" s="514" t="s">
        <v>225</v>
      </c>
      <c r="BE1046" s="514" t="s">
        <v>225</v>
      </c>
      <c r="BF1046" s="514">
        <v>42.229480000000002</v>
      </c>
      <c r="BG1046" s="514">
        <v>-73.758459999999999</v>
      </c>
    </row>
    <row r="1047" spans="54:59">
      <c r="BB1047" s="514">
        <v>12537</v>
      </c>
      <c r="BC1047" s="514" t="s">
        <v>969</v>
      </c>
      <c r="BD1047" s="514" t="s">
        <v>236</v>
      </c>
      <c r="BE1047" s="514" t="s">
        <v>240</v>
      </c>
      <c r="BF1047" s="514">
        <v>41.580800000000004</v>
      </c>
      <c r="BG1047" s="514">
        <v>-73.927800000000005</v>
      </c>
    </row>
    <row r="1048" spans="54:59">
      <c r="BB1048" s="514">
        <v>12538</v>
      </c>
      <c r="BC1048" s="514" t="s">
        <v>970</v>
      </c>
      <c r="BD1048" s="514" t="s">
        <v>225</v>
      </c>
      <c r="BE1048" s="514" t="s">
        <v>240</v>
      </c>
      <c r="BF1048" s="514">
        <v>41.779539999999997</v>
      </c>
      <c r="BG1048" s="514">
        <v>-73.90155</v>
      </c>
    </row>
    <row r="1049" spans="54:59">
      <c r="BB1049" s="514">
        <v>12540</v>
      </c>
      <c r="BC1049" s="514" t="s">
        <v>971</v>
      </c>
      <c r="BD1049" s="514" t="s">
        <v>236</v>
      </c>
      <c r="BE1049" s="514" t="s">
        <v>240</v>
      </c>
      <c r="BF1049" s="514">
        <v>41.669980000000002</v>
      </c>
      <c r="BG1049" s="514">
        <v>-73.736009999999993</v>
      </c>
    </row>
    <row r="1050" spans="54:59">
      <c r="BB1050" s="514">
        <v>12541</v>
      </c>
      <c r="BC1050" s="514" t="s">
        <v>972</v>
      </c>
      <c r="BD1050" s="514" t="s">
        <v>225</v>
      </c>
      <c r="BE1050" s="514" t="s">
        <v>240</v>
      </c>
      <c r="BF1050" s="514">
        <v>42.142060000000001</v>
      </c>
      <c r="BG1050" s="514">
        <v>-73.757390000000001</v>
      </c>
    </row>
    <row r="1051" spans="54:59">
      <c r="BB1051" s="514">
        <v>12542</v>
      </c>
      <c r="BC1051" s="514" t="s">
        <v>973</v>
      </c>
      <c r="BD1051" s="514" t="s">
        <v>236</v>
      </c>
      <c r="BE1051" s="514" t="s">
        <v>240</v>
      </c>
      <c r="BF1051" s="514">
        <v>41.605640000000001</v>
      </c>
      <c r="BG1051" s="514">
        <v>-73.971519999999998</v>
      </c>
    </row>
    <row r="1052" spans="54:59">
      <c r="BB1052" s="514">
        <v>12543</v>
      </c>
      <c r="BC1052" s="514" t="s">
        <v>974</v>
      </c>
      <c r="BD1052" s="514" t="s">
        <v>236</v>
      </c>
      <c r="BE1052" s="514" t="s">
        <v>240</v>
      </c>
      <c r="BF1052" s="514">
        <v>41.48498</v>
      </c>
      <c r="BG1052" s="514">
        <v>-74.216099999999997</v>
      </c>
    </row>
    <row r="1053" spans="54:59">
      <c r="BB1053" s="514">
        <v>12544</v>
      </c>
      <c r="BC1053" s="514" t="s">
        <v>975</v>
      </c>
      <c r="BD1053" s="514" t="s">
        <v>225</v>
      </c>
      <c r="BE1053" s="514" t="s">
        <v>225</v>
      </c>
      <c r="BF1053" s="514">
        <v>42.259619999999998</v>
      </c>
      <c r="BG1053" s="514">
        <v>-73.667959999999994</v>
      </c>
    </row>
    <row r="1054" spans="54:59">
      <c r="BB1054" s="514">
        <v>12545</v>
      </c>
      <c r="BC1054" s="514" t="s">
        <v>976</v>
      </c>
      <c r="BD1054" s="514" t="s">
        <v>225</v>
      </c>
      <c r="BE1054" s="514" t="s">
        <v>240</v>
      </c>
      <c r="BF1054" s="514">
        <v>41.7851</v>
      </c>
      <c r="BG1054" s="514">
        <v>-73.680750000000003</v>
      </c>
    </row>
    <row r="1055" spans="54:59">
      <c r="BB1055" s="514">
        <v>12546</v>
      </c>
      <c r="BC1055" s="514" t="s">
        <v>977</v>
      </c>
      <c r="BD1055" s="514" t="s">
        <v>225</v>
      </c>
      <c r="BE1055" s="514" t="s">
        <v>240</v>
      </c>
      <c r="BF1055" s="514">
        <v>41.960999999999999</v>
      </c>
      <c r="BG1055" s="514">
        <v>-73.520110000000003</v>
      </c>
    </row>
    <row r="1056" spans="54:59">
      <c r="BB1056" s="514">
        <v>12547</v>
      </c>
      <c r="BC1056" s="514" t="s">
        <v>978</v>
      </c>
      <c r="BD1056" s="514" t="s">
        <v>236</v>
      </c>
      <c r="BE1056" s="514" t="s">
        <v>240</v>
      </c>
      <c r="BF1056" s="514">
        <v>41.65981</v>
      </c>
      <c r="BG1056" s="514">
        <v>-73.957080000000005</v>
      </c>
    </row>
    <row r="1057" spans="54:59">
      <c r="BB1057" s="514">
        <v>12548</v>
      </c>
      <c r="BC1057" s="514" t="s">
        <v>979</v>
      </c>
      <c r="BD1057" s="514" t="s">
        <v>236</v>
      </c>
      <c r="BE1057" s="514" t="s">
        <v>240</v>
      </c>
      <c r="BF1057" s="514">
        <v>41.65981</v>
      </c>
      <c r="BG1057" s="514">
        <v>-74.106369999999998</v>
      </c>
    </row>
    <row r="1058" spans="54:59">
      <c r="BB1058" s="514">
        <v>12549</v>
      </c>
      <c r="BC1058" s="514" t="s">
        <v>980</v>
      </c>
      <c r="BD1058" s="514" t="s">
        <v>236</v>
      </c>
      <c r="BE1058" s="514" t="s">
        <v>240</v>
      </c>
      <c r="BF1058" s="514">
        <v>41.520389999999999</v>
      </c>
      <c r="BG1058" s="514">
        <v>-74.247119999999995</v>
      </c>
    </row>
    <row r="1059" spans="54:59">
      <c r="BB1059" s="514">
        <v>12550</v>
      </c>
      <c r="BC1059" s="514" t="s">
        <v>981</v>
      </c>
      <c r="BD1059" s="514" t="s">
        <v>236</v>
      </c>
      <c r="BE1059" s="514" t="s">
        <v>240</v>
      </c>
      <c r="BF1059" s="514">
        <v>41.521590000000003</v>
      </c>
      <c r="BG1059" s="514">
        <v>-74.040719999999993</v>
      </c>
    </row>
    <row r="1060" spans="54:59">
      <c r="BB1060" s="514">
        <v>12551</v>
      </c>
      <c r="BC1060" s="514" t="s">
        <v>981</v>
      </c>
      <c r="BD1060" s="514" t="s">
        <v>236</v>
      </c>
      <c r="BE1060" s="514" t="s">
        <v>240</v>
      </c>
      <c r="BF1060" s="514">
        <v>41.387819999999998</v>
      </c>
      <c r="BG1060" s="514">
        <v>-74.354690000000005</v>
      </c>
    </row>
    <row r="1061" spans="54:59">
      <c r="BB1061" s="514">
        <v>12552</v>
      </c>
      <c r="BC1061" s="514" t="s">
        <v>981</v>
      </c>
      <c r="BD1061" s="514" t="s">
        <v>236</v>
      </c>
      <c r="BE1061" s="514" t="s">
        <v>240</v>
      </c>
      <c r="BF1061" s="514">
        <v>41.387819999999998</v>
      </c>
      <c r="BG1061" s="514">
        <v>-74.354690000000005</v>
      </c>
    </row>
    <row r="1062" spans="54:59">
      <c r="BB1062" s="514">
        <v>12553</v>
      </c>
      <c r="BC1062" s="514" t="s">
        <v>982</v>
      </c>
      <c r="BD1062" s="514" t="s">
        <v>236</v>
      </c>
      <c r="BE1062" s="514" t="s">
        <v>240</v>
      </c>
      <c r="BF1062" s="514">
        <v>41.463590000000003</v>
      </c>
      <c r="BG1062" s="514">
        <v>-74.059749999999994</v>
      </c>
    </row>
    <row r="1063" spans="54:59">
      <c r="BB1063" s="514">
        <v>12555</v>
      </c>
      <c r="BC1063" s="514" t="s">
        <v>983</v>
      </c>
      <c r="BD1063" s="514" t="s">
        <v>236</v>
      </c>
      <c r="BE1063" s="514" t="s">
        <v>240</v>
      </c>
      <c r="BF1063" s="514">
        <v>41.387819999999998</v>
      </c>
      <c r="BG1063" s="514">
        <v>-74.354690000000005</v>
      </c>
    </row>
    <row r="1064" spans="54:59">
      <c r="BB1064" s="514">
        <v>12561</v>
      </c>
      <c r="BC1064" s="514" t="s">
        <v>984</v>
      </c>
      <c r="BD1064" s="514" t="s">
        <v>225</v>
      </c>
      <c r="BE1064" s="514" t="s">
        <v>240</v>
      </c>
      <c r="BF1064" s="514">
        <v>41.751559999999998</v>
      </c>
      <c r="BG1064" s="514">
        <v>-74.094750000000005</v>
      </c>
    </row>
    <row r="1065" spans="54:59">
      <c r="BB1065" s="514">
        <v>12563</v>
      </c>
      <c r="BC1065" s="514" t="s">
        <v>985</v>
      </c>
      <c r="BD1065" s="514" t="s">
        <v>236</v>
      </c>
      <c r="BE1065" s="514" t="s">
        <v>240</v>
      </c>
      <c r="BF1065" s="514">
        <v>41.48368</v>
      </c>
      <c r="BG1065" s="514">
        <v>-73.572929999999999</v>
      </c>
    </row>
    <row r="1066" spans="54:59">
      <c r="BB1066" s="514">
        <v>12564</v>
      </c>
      <c r="BC1066" s="514" t="s">
        <v>986</v>
      </c>
      <c r="BD1066" s="514" t="s">
        <v>236</v>
      </c>
      <c r="BE1066" s="514" t="s">
        <v>240</v>
      </c>
      <c r="BF1066" s="514">
        <v>41.579659999999997</v>
      </c>
      <c r="BG1066" s="514">
        <v>-73.58296</v>
      </c>
    </row>
    <row r="1067" spans="54:59">
      <c r="BB1067" s="514">
        <v>12565</v>
      </c>
      <c r="BC1067" s="514" t="s">
        <v>987</v>
      </c>
      <c r="BD1067" s="514" t="s">
        <v>225</v>
      </c>
      <c r="BE1067" s="514" t="s">
        <v>225</v>
      </c>
      <c r="BF1067" s="514">
        <v>42.248620000000003</v>
      </c>
      <c r="BG1067" s="514">
        <v>-73.647599999999997</v>
      </c>
    </row>
    <row r="1068" spans="54:59">
      <c r="BB1068" s="514">
        <v>12566</v>
      </c>
      <c r="BC1068" s="514" t="s">
        <v>988</v>
      </c>
      <c r="BD1068" s="514" t="s">
        <v>236</v>
      </c>
      <c r="BE1068" s="514" t="s">
        <v>240</v>
      </c>
      <c r="BF1068" s="514">
        <v>41.608139999999999</v>
      </c>
      <c r="BG1068" s="514">
        <v>-74.299040000000005</v>
      </c>
    </row>
    <row r="1069" spans="54:59">
      <c r="BB1069" s="514">
        <v>12567</v>
      </c>
      <c r="BC1069" s="514" t="s">
        <v>989</v>
      </c>
      <c r="BD1069" s="514" t="s">
        <v>225</v>
      </c>
      <c r="BE1069" s="514" t="s">
        <v>240</v>
      </c>
      <c r="BF1069" s="514">
        <v>41.997799999999998</v>
      </c>
      <c r="BG1069" s="514">
        <v>-73.666629999999998</v>
      </c>
    </row>
    <row r="1070" spans="54:59">
      <c r="BB1070" s="514">
        <v>12568</v>
      </c>
      <c r="BC1070" s="514" t="s">
        <v>990</v>
      </c>
      <c r="BD1070" s="514" t="s">
        <v>236</v>
      </c>
      <c r="BE1070" s="514" t="s">
        <v>240</v>
      </c>
      <c r="BF1070" s="514">
        <v>41.617600000000003</v>
      </c>
      <c r="BG1070" s="514">
        <v>-74.076400000000007</v>
      </c>
    </row>
    <row r="1071" spans="54:59">
      <c r="BB1071" s="514">
        <v>12569</v>
      </c>
      <c r="BC1071" s="514" t="s">
        <v>991</v>
      </c>
      <c r="BD1071" s="514" t="s">
        <v>225</v>
      </c>
      <c r="BE1071" s="514" t="s">
        <v>240</v>
      </c>
      <c r="BF1071" s="514">
        <v>41.746459999999999</v>
      </c>
      <c r="BG1071" s="514">
        <v>-73.804140000000004</v>
      </c>
    </row>
    <row r="1072" spans="54:59">
      <c r="BB1072" s="514">
        <v>12570</v>
      </c>
      <c r="BC1072" s="514" t="s">
        <v>992</v>
      </c>
      <c r="BD1072" s="514" t="s">
        <v>236</v>
      </c>
      <c r="BE1072" s="514" t="s">
        <v>240</v>
      </c>
      <c r="BF1072" s="514">
        <v>41.62086</v>
      </c>
      <c r="BG1072" s="514">
        <v>-73.665390000000002</v>
      </c>
    </row>
    <row r="1073" spans="54:59">
      <c r="BB1073" s="514">
        <v>12571</v>
      </c>
      <c r="BC1073" s="514" t="s">
        <v>993</v>
      </c>
      <c r="BD1073" s="514" t="s">
        <v>225</v>
      </c>
      <c r="BE1073" s="514" t="s">
        <v>240</v>
      </c>
      <c r="BF1073" s="514">
        <v>42.002690000000001</v>
      </c>
      <c r="BG1073" s="514">
        <v>-73.844200000000001</v>
      </c>
    </row>
    <row r="1074" spans="54:59">
      <c r="BB1074" s="514">
        <v>12572</v>
      </c>
      <c r="BC1074" s="514" t="s">
        <v>994</v>
      </c>
      <c r="BD1074" s="514" t="s">
        <v>225</v>
      </c>
      <c r="BE1074" s="514" t="s">
        <v>240</v>
      </c>
      <c r="BF1074" s="514">
        <v>41.930979999999998</v>
      </c>
      <c r="BG1074" s="514">
        <v>-73.882710000000003</v>
      </c>
    </row>
    <row r="1075" spans="54:59">
      <c r="BB1075" s="514">
        <v>12574</v>
      </c>
      <c r="BC1075" s="514" t="s">
        <v>995</v>
      </c>
      <c r="BD1075" s="514" t="s">
        <v>225</v>
      </c>
      <c r="BE1075" s="514" t="s">
        <v>240</v>
      </c>
      <c r="BF1075" s="514">
        <v>41.915059999999997</v>
      </c>
      <c r="BG1075" s="514">
        <v>-73.951729999999998</v>
      </c>
    </row>
    <row r="1076" spans="54:59">
      <c r="BB1076" s="514">
        <v>12575</v>
      </c>
      <c r="BC1076" s="514" t="s">
        <v>996</v>
      </c>
      <c r="BD1076" s="514" t="s">
        <v>236</v>
      </c>
      <c r="BE1076" s="514" t="s">
        <v>240</v>
      </c>
      <c r="BF1076" s="514">
        <v>41.478720000000003</v>
      </c>
      <c r="BG1076" s="514">
        <v>-74.156260000000003</v>
      </c>
    </row>
    <row r="1077" spans="54:59">
      <c r="BB1077" s="514">
        <v>12577</v>
      </c>
      <c r="BC1077" s="514" t="s">
        <v>997</v>
      </c>
      <c r="BD1077" s="514" t="s">
        <v>236</v>
      </c>
      <c r="BE1077" s="514" t="s">
        <v>240</v>
      </c>
      <c r="BF1077" s="514">
        <v>41.43385</v>
      </c>
      <c r="BG1077" s="514">
        <v>-74.119630000000001</v>
      </c>
    </row>
    <row r="1078" spans="54:59">
      <c r="BB1078" s="514">
        <v>12578</v>
      </c>
      <c r="BC1078" s="514" t="s">
        <v>998</v>
      </c>
      <c r="BD1078" s="514" t="s">
        <v>225</v>
      </c>
      <c r="BE1078" s="514" t="s">
        <v>240</v>
      </c>
      <c r="BF1078" s="514">
        <v>41.803379999999997</v>
      </c>
      <c r="BG1078" s="514">
        <v>-73.781469999999999</v>
      </c>
    </row>
    <row r="1079" spans="54:59">
      <c r="BB1079" s="514">
        <v>12580</v>
      </c>
      <c r="BC1079" s="514" t="s">
        <v>999</v>
      </c>
      <c r="BD1079" s="514" t="s">
        <v>225</v>
      </c>
      <c r="BE1079" s="514" t="s">
        <v>240</v>
      </c>
      <c r="BF1079" s="514">
        <v>41.854460000000003</v>
      </c>
      <c r="BG1079" s="514">
        <v>-73.89922</v>
      </c>
    </row>
    <row r="1080" spans="54:59">
      <c r="BB1080" s="514">
        <v>12581</v>
      </c>
      <c r="BC1080" s="514" t="s">
        <v>1000</v>
      </c>
      <c r="BD1080" s="514" t="s">
        <v>225</v>
      </c>
      <c r="BE1080" s="514" t="s">
        <v>240</v>
      </c>
      <c r="BF1080" s="514">
        <v>41.891869999999997</v>
      </c>
      <c r="BG1080" s="514">
        <v>-73.698880000000003</v>
      </c>
    </row>
    <row r="1081" spans="54:59">
      <c r="BB1081" s="514">
        <v>12582</v>
      </c>
      <c r="BC1081" s="514" t="s">
        <v>1001</v>
      </c>
      <c r="BD1081" s="514" t="s">
        <v>236</v>
      </c>
      <c r="BE1081" s="514" t="s">
        <v>240</v>
      </c>
      <c r="BF1081" s="514">
        <v>41.533819999999999</v>
      </c>
      <c r="BG1081" s="514">
        <v>-73.736009999999993</v>
      </c>
    </row>
    <row r="1082" spans="54:59">
      <c r="BB1082" s="514">
        <v>12583</v>
      </c>
      <c r="BC1082" s="514" t="s">
        <v>1002</v>
      </c>
      <c r="BD1082" s="514" t="s">
        <v>225</v>
      </c>
      <c r="BE1082" s="514" t="s">
        <v>240</v>
      </c>
      <c r="BF1082" s="514">
        <v>42.060029999999998</v>
      </c>
      <c r="BG1082" s="514">
        <v>-73.883930000000007</v>
      </c>
    </row>
    <row r="1083" spans="54:59">
      <c r="BB1083" s="514">
        <v>12584</v>
      </c>
      <c r="BC1083" s="514" t="s">
        <v>1003</v>
      </c>
      <c r="BD1083" s="514" t="s">
        <v>236</v>
      </c>
      <c r="BE1083" s="514" t="s">
        <v>240</v>
      </c>
      <c r="BF1083" s="514">
        <v>41.46407</v>
      </c>
      <c r="BG1083" s="514">
        <v>-74.059100000000001</v>
      </c>
    </row>
    <row r="1084" spans="54:59">
      <c r="BB1084" s="514">
        <v>12585</v>
      </c>
      <c r="BC1084" s="514" t="s">
        <v>1004</v>
      </c>
      <c r="BD1084" s="514" t="s">
        <v>225</v>
      </c>
      <c r="BE1084" s="514" t="s">
        <v>240</v>
      </c>
      <c r="BF1084" s="514">
        <v>41.721380000000003</v>
      </c>
      <c r="BG1084" s="514">
        <v>-73.716200000000001</v>
      </c>
    </row>
    <row r="1085" spans="54:59">
      <c r="BB1085" s="514">
        <v>12586</v>
      </c>
      <c r="BC1085" s="514" t="s">
        <v>1005</v>
      </c>
      <c r="BD1085" s="514" t="s">
        <v>236</v>
      </c>
      <c r="BE1085" s="514" t="s">
        <v>240</v>
      </c>
      <c r="BF1085" s="514">
        <v>41.563699999999997</v>
      </c>
      <c r="BG1085" s="514">
        <v>-74.1755</v>
      </c>
    </row>
    <row r="1086" spans="54:59">
      <c r="BB1086" s="514">
        <v>12588</v>
      </c>
      <c r="BC1086" s="514" t="s">
        <v>1006</v>
      </c>
      <c r="BD1086" s="514" t="s">
        <v>225</v>
      </c>
      <c r="BE1086" s="514" t="s">
        <v>240</v>
      </c>
      <c r="BF1086" s="514">
        <v>41.878799999999998</v>
      </c>
      <c r="BG1086" s="514">
        <v>-74.345680000000002</v>
      </c>
    </row>
    <row r="1087" spans="54:59">
      <c r="BB1087" s="514">
        <v>12589</v>
      </c>
      <c r="BC1087" s="514" t="s">
        <v>1007</v>
      </c>
      <c r="BD1087" s="514" t="s">
        <v>236</v>
      </c>
      <c r="BE1087" s="514" t="s">
        <v>240</v>
      </c>
      <c r="BF1087" s="514">
        <v>41.605640000000001</v>
      </c>
      <c r="BG1087" s="514">
        <v>-74.184030000000007</v>
      </c>
    </row>
    <row r="1088" spans="54:59">
      <c r="BB1088" s="514">
        <v>12590</v>
      </c>
      <c r="BC1088" s="514" t="s">
        <v>1008</v>
      </c>
      <c r="BD1088" s="514" t="s">
        <v>236</v>
      </c>
      <c r="BE1088" s="514" t="s">
        <v>240</v>
      </c>
      <c r="BF1088" s="514">
        <v>41.59648</v>
      </c>
      <c r="BG1088" s="514">
        <v>-73.910970000000006</v>
      </c>
    </row>
    <row r="1089" spans="54:59">
      <c r="BB1089" s="514">
        <v>12592</v>
      </c>
      <c r="BC1089" s="514" t="s">
        <v>1009</v>
      </c>
      <c r="BD1089" s="514" t="s">
        <v>225</v>
      </c>
      <c r="BE1089" s="514" t="s">
        <v>240</v>
      </c>
      <c r="BF1089" s="514">
        <v>41.782780000000002</v>
      </c>
      <c r="BG1089" s="514">
        <v>-73.557919999999996</v>
      </c>
    </row>
    <row r="1090" spans="54:59">
      <c r="BB1090" s="514">
        <v>12593</v>
      </c>
      <c r="BC1090" s="514" t="s">
        <v>1010</v>
      </c>
      <c r="BD1090" s="514" t="s">
        <v>225</v>
      </c>
      <c r="BE1090" s="514" t="s">
        <v>240</v>
      </c>
      <c r="BF1090" s="514">
        <v>42.243989999999997</v>
      </c>
      <c r="BG1090" s="514">
        <v>-73.641069999999999</v>
      </c>
    </row>
    <row r="1091" spans="54:59">
      <c r="BB1091" s="514">
        <v>12594</v>
      </c>
      <c r="BC1091" s="514" t="s">
        <v>1011</v>
      </c>
      <c r="BD1091" s="514" t="s">
        <v>236</v>
      </c>
      <c r="BE1091" s="514" t="s">
        <v>240</v>
      </c>
      <c r="BF1091" s="514">
        <v>41.681359999999998</v>
      </c>
      <c r="BG1091" s="514">
        <v>-73.547629999999998</v>
      </c>
    </row>
    <row r="1092" spans="54:59">
      <c r="BB1092" s="514">
        <v>12601</v>
      </c>
      <c r="BC1092" s="514" t="s">
        <v>240</v>
      </c>
      <c r="BD1092" s="514" t="s">
        <v>225</v>
      </c>
      <c r="BE1092" s="514" t="s">
        <v>240</v>
      </c>
      <c r="BF1092" s="514">
        <v>41.701439999999998</v>
      </c>
      <c r="BG1092" s="514">
        <v>-73.919219999999996</v>
      </c>
    </row>
    <row r="1093" spans="54:59">
      <c r="BB1093" s="514">
        <v>12602</v>
      </c>
      <c r="BC1093" s="514" t="s">
        <v>240</v>
      </c>
      <c r="BD1093" s="514" t="s">
        <v>225</v>
      </c>
      <c r="BE1093" s="514" t="s">
        <v>240</v>
      </c>
      <c r="BF1093" s="514">
        <v>41.759900000000002</v>
      </c>
      <c r="BG1093" s="514">
        <v>-73.743709999999993</v>
      </c>
    </row>
    <row r="1094" spans="54:59">
      <c r="BB1094" s="514">
        <v>12603</v>
      </c>
      <c r="BC1094" s="514" t="s">
        <v>240</v>
      </c>
      <c r="BD1094" s="514" t="s">
        <v>236</v>
      </c>
      <c r="BE1094" s="514" t="s">
        <v>240</v>
      </c>
      <c r="BF1094" s="514">
        <v>41.670859999999998</v>
      </c>
      <c r="BG1094" s="514">
        <v>-73.881069999999994</v>
      </c>
    </row>
    <row r="1095" spans="54:59">
      <c r="BB1095" s="514">
        <v>12604</v>
      </c>
      <c r="BC1095" s="514" t="s">
        <v>240</v>
      </c>
      <c r="BD1095" s="514" t="s">
        <v>225</v>
      </c>
      <c r="BE1095" s="514" t="s">
        <v>240</v>
      </c>
      <c r="BF1095" s="514">
        <v>41.759900000000002</v>
      </c>
      <c r="BG1095" s="514">
        <v>-73.743709999999993</v>
      </c>
    </row>
    <row r="1096" spans="54:59">
      <c r="BB1096" s="514">
        <v>12701</v>
      </c>
      <c r="BC1096" s="514" t="s">
        <v>1012</v>
      </c>
      <c r="BD1096" s="514" t="s">
        <v>225</v>
      </c>
      <c r="BE1096" s="514" t="s">
        <v>240</v>
      </c>
      <c r="BF1096" s="514">
        <v>41.655639999999998</v>
      </c>
      <c r="BG1096" s="514">
        <v>-74.689319999999995</v>
      </c>
    </row>
    <row r="1097" spans="54:59">
      <c r="BB1097" s="514">
        <v>12719</v>
      </c>
      <c r="BC1097" s="514" t="s">
        <v>1013</v>
      </c>
      <c r="BD1097" s="514" t="s">
        <v>236</v>
      </c>
      <c r="BE1097" s="514" t="s">
        <v>240</v>
      </c>
      <c r="BF1097" s="514">
        <v>41.480319999999999</v>
      </c>
      <c r="BG1097" s="514">
        <v>-74.926940000000002</v>
      </c>
    </row>
    <row r="1098" spans="54:59">
      <c r="BB1098" s="514">
        <v>12720</v>
      </c>
      <c r="BC1098" s="514" t="s">
        <v>1014</v>
      </c>
      <c r="BD1098" s="514" t="s">
        <v>227</v>
      </c>
      <c r="BE1098" s="514" t="s">
        <v>227</v>
      </c>
      <c r="BF1098" s="514">
        <v>41.660229999999999</v>
      </c>
      <c r="BG1098" s="514">
        <v>-74.904380000000003</v>
      </c>
    </row>
    <row r="1099" spans="54:59">
      <c r="BB1099" s="514">
        <v>12721</v>
      </c>
      <c r="BC1099" s="514" t="s">
        <v>1015</v>
      </c>
      <c r="BD1099" s="514" t="s">
        <v>236</v>
      </c>
      <c r="BE1099" s="514" t="s">
        <v>240</v>
      </c>
      <c r="BF1099" s="514">
        <v>41.554259999999999</v>
      </c>
      <c r="BG1099" s="514">
        <v>-74.439599999999999</v>
      </c>
    </row>
    <row r="1100" spans="54:59">
      <c r="BB1100" s="514">
        <v>12722</v>
      </c>
      <c r="BC1100" s="514" t="s">
        <v>1016</v>
      </c>
      <c r="BD1100" s="514" t="s">
        <v>236</v>
      </c>
      <c r="BE1100" s="514" t="s">
        <v>240</v>
      </c>
      <c r="BF1100" s="514">
        <v>41.59</v>
      </c>
      <c r="BG1100" s="514">
        <v>-74.382599999999996</v>
      </c>
    </row>
    <row r="1101" spans="54:59">
      <c r="BB1101" s="514">
        <v>12723</v>
      </c>
      <c r="BC1101" s="514" t="s">
        <v>1017</v>
      </c>
      <c r="BD1101" s="514" t="s">
        <v>227</v>
      </c>
      <c r="BE1101" s="514" t="s">
        <v>227</v>
      </c>
      <c r="BF1101" s="514">
        <v>41.769419999999997</v>
      </c>
      <c r="BG1101" s="514">
        <v>-75.028080000000003</v>
      </c>
    </row>
    <row r="1102" spans="54:59">
      <c r="BB1102" s="514">
        <v>12724</v>
      </c>
      <c r="BC1102" s="514" t="s">
        <v>1018</v>
      </c>
      <c r="BD1102" s="514" t="s">
        <v>227</v>
      </c>
      <c r="BE1102" s="514" t="s">
        <v>227</v>
      </c>
      <c r="BF1102" s="514">
        <v>41.858269999999997</v>
      </c>
      <c r="BG1102" s="514">
        <v>-74.950339999999997</v>
      </c>
    </row>
    <row r="1103" spans="54:59">
      <c r="BB1103" s="514">
        <v>12725</v>
      </c>
      <c r="BC1103" s="514" t="s">
        <v>1019</v>
      </c>
      <c r="BD1103" s="514" t="s">
        <v>225</v>
      </c>
      <c r="BE1103" s="514" t="s">
        <v>240</v>
      </c>
      <c r="BF1103" s="514">
        <v>41.960590000000003</v>
      </c>
      <c r="BG1103" s="514">
        <v>-74.558040000000005</v>
      </c>
    </row>
    <row r="1104" spans="54:59">
      <c r="BB1104" s="514">
        <v>12726</v>
      </c>
      <c r="BC1104" s="514" t="s">
        <v>1020</v>
      </c>
      <c r="BD1104" s="514" t="s">
        <v>227</v>
      </c>
      <c r="BE1104" s="514" t="s">
        <v>227</v>
      </c>
      <c r="BF1104" s="514">
        <v>41.69415</v>
      </c>
      <c r="BG1104" s="514">
        <v>-74.975930000000005</v>
      </c>
    </row>
    <row r="1105" spans="54:59">
      <c r="BB1105" s="514">
        <v>12727</v>
      </c>
      <c r="BC1105" s="514" t="s">
        <v>1021</v>
      </c>
      <c r="BD1105" s="514" t="s">
        <v>227</v>
      </c>
      <c r="BE1105" s="514" t="s">
        <v>227</v>
      </c>
      <c r="BF1105" s="514">
        <v>41.657220000000002</v>
      </c>
      <c r="BG1105" s="514">
        <v>-74.981610000000003</v>
      </c>
    </row>
    <row r="1106" spans="54:59">
      <c r="BB1106" s="514">
        <v>12729</v>
      </c>
      <c r="BC1106" s="514" t="s">
        <v>1022</v>
      </c>
      <c r="BD1106" s="514" t="s">
        <v>236</v>
      </c>
      <c r="BE1106" s="514" t="s">
        <v>240</v>
      </c>
      <c r="BF1106" s="514">
        <v>41.491860000000003</v>
      </c>
      <c r="BG1106" s="514">
        <v>-74.616609999999994</v>
      </c>
    </row>
    <row r="1107" spans="54:59">
      <c r="BB1107" s="514">
        <v>12732</v>
      </c>
      <c r="BC1107" s="514" t="s">
        <v>1023</v>
      </c>
      <c r="BD1107" s="514" t="s">
        <v>236</v>
      </c>
      <c r="BE1107" s="514" t="s">
        <v>240</v>
      </c>
      <c r="BF1107" s="514">
        <v>41.545310000000001</v>
      </c>
      <c r="BG1107" s="514">
        <v>-74.875330000000005</v>
      </c>
    </row>
    <row r="1108" spans="54:59">
      <c r="BB1108" s="514">
        <v>12733</v>
      </c>
      <c r="BC1108" s="514" t="s">
        <v>1024</v>
      </c>
      <c r="BD1108" s="514" t="s">
        <v>225</v>
      </c>
      <c r="BE1108" s="514" t="s">
        <v>240</v>
      </c>
      <c r="BF1108" s="514">
        <v>41.73968</v>
      </c>
      <c r="BG1108" s="514">
        <v>-74.610759999999999</v>
      </c>
    </row>
    <row r="1109" spans="54:59">
      <c r="BB1109" s="514">
        <v>12734</v>
      </c>
      <c r="BC1109" s="514" t="s">
        <v>1025</v>
      </c>
      <c r="BD1109" s="514" t="s">
        <v>225</v>
      </c>
      <c r="BE1109" s="514" t="s">
        <v>240</v>
      </c>
      <c r="BF1109" s="514">
        <v>41.753140000000002</v>
      </c>
      <c r="BG1109" s="514">
        <v>-74.745410000000007</v>
      </c>
    </row>
    <row r="1110" spans="54:59">
      <c r="BB1110" s="514">
        <v>12736</v>
      </c>
      <c r="BC1110" s="514" t="s">
        <v>1026</v>
      </c>
      <c r="BD1110" s="514" t="s">
        <v>227</v>
      </c>
      <c r="BE1110" s="514" t="s">
        <v>227</v>
      </c>
      <c r="BF1110" s="514">
        <v>41.848239999999997</v>
      </c>
      <c r="BG1110" s="514">
        <v>-75.038780000000003</v>
      </c>
    </row>
    <row r="1111" spans="54:59">
      <c r="BB1111" s="514">
        <v>12737</v>
      </c>
      <c r="BC1111" s="514" t="s">
        <v>1027</v>
      </c>
      <c r="BD1111" s="514" t="s">
        <v>236</v>
      </c>
      <c r="BE1111" s="514" t="s">
        <v>240</v>
      </c>
      <c r="BF1111" s="514">
        <v>41.478160000000003</v>
      </c>
      <c r="BG1111" s="514">
        <v>-74.803920000000005</v>
      </c>
    </row>
    <row r="1112" spans="54:59">
      <c r="BB1112" s="514">
        <v>12738</v>
      </c>
      <c r="BC1112" s="514" t="s">
        <v>1028</v>
      </c>
      <c r="BD1112" s="514" t="s">
        <v>225</v>
      </c>
      <c r="BE1112" s="514" t="s">
        <v>240</v>
      </c>
      <c r="BF1112" s="514">
        <v>41.65699</v>
      </c>
      <c r="BG1112" s="514">
        <v>-74.575609999999998</v>
      </c>
    </row>
    <row r="1113" spans="54:59">
      <c r="BB1113" s="514">
        <v>12740</v>
      </c>
      <c r="BC1113" s="514" t="s">
        <v>1029</v>
      </c>
      <c r="BD1113" s="514" t="s">
        <v>225</v>
      </c>
      <c r="BE1113" s="514" t="s">
        <v>240</v>
      </c>
      <c r="BF1113" s="514">
        <v>41.894350000000003</v>
      </c>
      <c r="BG1113" s="514">
        <v>-74.429109999999994</v>
      </c>
    </row>
    <row r="1114" spans="54:59">
      <c r="BB1114" s="514">
        <v>12741</v>
      </c>
      <c r="BC1114" s="514" t="s">
        <v>1030</v>
      </c>
      <c r="BD1114" s="514" t="s">
        <v>227</v>
      </c>
      <c r="BE1114" s="514" t="s">
        <v>227</v>
      </c>
      <c r="BF1114" s="514">
        <v>41.83867</v>
      </c>
      <c r="BG1114" s="514">
        <v>-75.087180000000004</v>
      </c>
    </row>
    <row r="1115" spans="54:59">
      <c r="BB1115" s="514">
        <v>12742</v>
      </c>
      <c r="BC1115" s="514" t="s">
        <v>1031</v>
      </c>
      <c r="BD1115" s="514" t="s">
        <v>225</v>
      </c>
      <c r="BE1115" s="514" t="s">
        <v>240</v>
      </c>
      <c r="BF1115" s="514">
        <v>41.723599999999998</v>
      </c>
      <c r="BG1115" s="514">
        <v>-74.724919999999997</v>
      </c>
    </row>
    <row r="1116" spans="54:59">
      <c r="BB1116" s="514">
        <v>12743</v>
      </c>
      <c r="BC1116" s="514" t="s">
        <v>1032</v>
      </c>
      <c r="BD1116" s="514" t="s">
        <v>236</v>
      </c>
      <c r="BE1116" s="514" t="s">
        <v>240</v>
      </c>
      <c r="BF1116" s="514">
        <v>41.54721</v>
      </c>
      <c r="BG1116" s="514">
        <v>-74.844859999999997</v>
      </c>
    </row>
    <row r="1117" spans="54:59">
      <c r="BB1117" s="514">
        <v>12745</v>
      </c>
      <c r="BC1117" s="514" t="s">
        <v>1033</v>
      </c>
      <c r="BD1117" s="514" t="s">
        <v>227</v>
      </c>
      <c r="BE1117" s="514" t="s">
        <v>227</v>
      </c>
      <c r="BF1117" s="514">
        <v>41.76294</v>
      </c>
      <c r="BG1117" s="514">
        <v>-75.030590000000004</v>
      </c>
    </row>
    <row r="1118" spans="54:59">
      <c r="BB1118" s="514">
        <v>12746</v>
      </c>
      <c r="BC1118" s="514" t="s">
        <v>1034</v>
      </c>
      <c r="BD1118" s="514" t="s">
        <v>236</v>
      </c>
      <c r="BE1118" s="514" t="s">
        <v>240</v>
      </c>
      <c r="BF1118" s="514">
        <v>41.436729999999997</v>
      </c>
      <c r="BG1118" s="514">
        <v>-74.645579999999995</v>
      </c>
    </row>
    <row r="1119" spans="54:59">
      <c r="BB1119" s="514">
        <v>12747</v>
      </c>
      <c r="BC1119" s="514" t="s">
        <v>1035</v>
      </c>
      <c r="BD1119" s="514" t="s">
        <v>225</v>
      </c>
      <c r="BE1119" s="514" t="s">
        <v>240</v>
      </c>
      <c r="BF1119" s="514">
        <v>41.758989999999997</v>
      </c>
      <c r="BG1119" s="514">
        <v>-74.681020000000004</v>
      </c>
    </row>
    <row r="1120" spans="54:59">
      <c r="BB1120" s="514">
        <v>12748</v>
      </c>
      <c r="BC1120" s="514" t="s">
        <v>1036</v>
      </c>
      <c r="BD1120" s="514" t="s">
        <v>227</v>
      </c>
      <c r="BE1120" s="514" t="s">
        <v>227</v>
      </c>
      <c r="BF1120" s="514">
        <v>41.77422</v>
      </c>
      <c r="BG1120" s="514">
        <v>-74.922110000000004</v>
      </c>
    </row>
    <row r="1121" spans="54:59">
      <c r="BB1121" s="514">
        <v>12749</v>
      </c>
      <c r="BC1121" s="514" t="s">
        <v>1037</v>
      </c>
      <c r="BD1121" s="514" t="s">
        <v>227</v>
      </c>
      <c r="BE1121" s="514" t="s">
        <v>240</v>
      </c>
      <c r="BF1121" s="514">
        <v>41.689599999999999</v>
      </c>
      <c r="BG1121" s="514">
        <v>-74.827200000000005</v>
      </c>
    </row>
    <row r="1122" spans="54:59">
      <c r="BB1122" s="514">
        <v>12750</v>
      </c>
      <c r="BC1122" s="514" t="s">
        <v>1038</v>
      </c>
      <c r="BD1122" s="514" t="s">
        <v>227</v>
      </c>
      <c r="BE1122" s="514" t="s">
        <v>227</v>
      </c>
      <c r="BF1122" s="514">
        <v>41.729579999999999</v>
      </c>
      <c r="BG1122" s="514">
        <v>-74.96114</v>
      </c>
    </row>
    <row r="1123" spans="54:59">
      <c r="BB1123" s="514">
        <v>12751</v>
      </c>
      <c r="BC1123" s="514" t="s">
        <v>1039</v>
      </c>
      <c r="BD1123" s="514" t="s">
        <v>225</v>
      </c>
      <c r="BE1123" s="514" t="s">
        <v>240</v>
      </c>
      <c r="BF1123" s="514">
        <v>41.676699999999997</v>
      </c>
      <c r="BG1123" s="514">
        <v>-74.666390000000007</v>
      </c>
    </row>
    <row r="1124" spans="54:59">
      <c r="BB1124" s="514">
        <v>12752</v>
      </c>
      <c r="BC1124" s="514" t="s">
        <v>1040</v>
      </c>
      <c r="BD1124" s="514" t="s">
        <v>227</v>
      </c>
      <c r="BE1124" s="514" t="s">
        <v>227</v>
      </c>
      <c r="BF1124" s="514">
        <v>41.677239999999998</v>
      </c>
      <c r="BG1124" s="514">
        <v>-74.99109</v>
      </c>
    </row>
    <row r="1125" spans="54:59">
      <c r="BB1125" s="514">
        <v>12754</v>
      </c>
      <c r="BC1125" s="514" t="s">
        <v>1041</v>
      </c>
      <c r="BD1125" s="514" t="s">
        <v>225</v>
      </c>
      <c r="BE1125" s="514" t="s">
        <v>240</v>
      </c>
      <c r="BF1125" s="514">
        <v>41.792050000000003</v>
      </c>
      <c r="BG1125" s="514">
        <v>-74.745410000000007</v>
      </c>
    </row>
    <row r="1126" spans="54:59">
      <c r="BB1126" s="514">
        <v>12758</v>
      </c>
      <c r="BC1126" s="514" t="s">
        <v>1042</v>
      </c>
      <c r="BD1126" s="514" t="s">
        <v>227</v>
      </c>
      <c r="BE1126" s="514" t="s">
        <v>227</v>
      </c>
      <c r="BF1126" s="514">
        <v>41.900359999999999</v>
      </c>
      <c r="BG1126" s="514">
        <v>-74.828209999999999</v>
      </c>
    </row>
    <row r="1127" spans="54:59">
      <c r="BB1127" s="514">
        <v>12759</v>
      </c>
      <c r="BC1127" s="514" t="s">
        <v>1043</v>
      </c>
      <c r="BD1127" s="514" t="s">
        <v>225</v>
      </c>
      <c r="BE1127" s="514" t="s">
        <v>240</v>
      </c>
      <c r="BF1127" s="514">
        <v>41.783740000000002</v>
      </c>
      <c r="BG1127" s="514">
        <v>-74.666390000000007</v>
      </c>
    </row>
    <row r="1128" spans="54:59">
      <c r="BB1128" s="514">
        <v>12760</v>
      </c>
      <c r="BC1128" s="514" t="s">
        <v>1044</v>
      </c>
      <c r="BD1128" s="514" t="s">
        <v>227</v>
      </c>
      <c r="BE1128" s="514" t="s">
        <v>227</v>
      </c>
      <c r="BF1128" s="514">
        <v>41.90184</v>
      </c>
      <c r="BG1128" s="514">
        <v>-75.104929999999996</v>
      </c>
    </row>
    <row r="1129" spans="54:59">
      <c r="BB1129" s="514">
        <v>12762</v>
      </c>
      <c r="BC1129" s="514" t="s">
        <v>1045</v>
      </c>
      <c r="BD1129" s="514" t="s">
        <v>227</v>
      </c>
      <c r="BE1129" s="514" t="s">
        <v>240</v>
      </c>
      <c r="BF1129" s="514">
        <v>41.676670000000001</v>
      </c>
      <c r="BG1129" s="514">
        <v>-74.806740000000005</v>
      </c>
    </row>
    <row r="1130" spans="54:59">
      <c r="BB1130" s="514">
        <v>12763</v>
      </c>
      <c r="BC1130" s="514" t="s">
        <v>1046</v>
      </c>
      <c r="BD1130" s="514" t="s">
        <v>225</v>
      </c>
      <c r="BE1130" s="514" t="s">
        <v>240</v>
      </c>
      <c r="BF1130" s="514">
        <v>41.704920000000001</v>
      </c>
      <c r="BG1130" s="514">
        <v>-74.534610000000001</v>
      </c>
    </row>
    <row r="1131" spans="54:59">
      <c r="BB1131" s="514">
        <v>12764</v>
      </c>
      <c r="BC1131" s="514" t="s">
        <v>1047</v>
      </c>
      <c r="BD1131" s="514" t="s">
        <v>227</v>
      </c>
      <c r="BE1131" s="514" t="s">
        <v>227</v>
      </c>
      <c r="BF1131" s="514">
        <v>41.5886</v>
      </c>
      <c r="BG1131" s="514">
        <v>-74.993849999999995</v>
      </c>
    </row>
    <row r="1132" spans="54:59">
      <c r="BB1132" s="514">
        <v>12765</v>
      </c>
      <c r="BC1132" s="514" t="s">
        <v>1048</v>
      </c>
      <c r="BD1132" s="514" t="s">
        <v>225</v>
      </c>
      <c r="BE1132" s="514" t="s">
        <v>240</v>
      </c>
      <c r="BF1132" s="514">
        <v>41.853839999999998</v>
      </c>
      <c r="BG1132" s="514">
        <v>-74.628330000000005</v>
      </c>
    </row>
    <row r="1133" spans="54:59">
      <c r="BB1133" s="514">
        <v>12766</v>
      </c>
      <c r="BC1133" s="514" t="s">
        <v>1049</v>
      </c>
      <c r="BD1133" s="514" t="s">
        <v>227</v>
      </c>
      <c r="BE1133" s="514" t="s">
        <v>227</v>
      </c>
      <c r="BF1133" s="514">
        <v>41.815309999999997</v>
      </c>
      <c r="BG1133" s="514">
        <v>-74.979950000000002</v>
      </c>
    </row>
    <row r="1134" spans="54:59">
      <c r="BB1134" s="514">
        <v>12767</v>
      </c>
      <c r="BC1134" s="514" t="s">
        <v>1050</v>
      </c>
      <c r="BD1134" s="514" t="s">
        <v>227</v>
      </c>
      <c r="BE1134" s="514" t="s">
        <v>227</v>
      </c>
      <c r="BF1134" s="514">
        <v>41.849649999999997</v>
      </c>
      <c r="BG1134" s="514">
        <v>-75.01146</v>
      </c>
    </row>
    <row r="1135" spans="54:59">
      <c r="BB1135" s="514">
        <v>12768</v>
      </c>
      <c r="BC1135" s="514" t="s">
        <v>1051</v>
      </c>
      <c r="BD1135" s="514" t="s">
        <v>225</v>
      </c>
      <c r="BE1135" s="514" t="s">
        <v>240</v>
      </c>
      <c r="BF1135" s="514">
        <v>41.866599999999998</v>
      </c>
      <c r="BG1135" s="514">
        <v>-74.721999999999994</v>
      </c>
    </row>
    <row r="1136" spans="54:59">
      <c r="BB1136" s="514">
        <v>12769</v>
      </c>
      <c r="BC1136" s="514" t="s">
        <v>1052</v>
      </c>
      <c r="BD1136" s="514" t="s">
        <v>225</v>
      </c>
      <c r="BE1136" s="514" t="s">
        <v>240</v>
      </c>
      <c r="BF1136" s="514">
        <v>41.650799999999997</v>
      </c>
      <c r="BG1136" s="514">
        <v>-74.436199999999999</v>
      </c>
    </row>
    <row r="1137" spans="54:59">
      <c r="BB1137" s="514">
        <v>12770</v>
      </c>
      <c r="BC1137" s="514" t="s">
        <v>1053</v>
      </c>
      <c r="BD1137" s="514" t="s">
        <v>236</v>
      </c>
      <c r="BE1137" s="514" t="s">
        <v>240</v>
      </c>
      <c r="BF1137" s="514">
        <v>41.451000000000001</v>
      </c>
      <c r="BG1137" s="514">
        <v>-74.856560000000002</v>
      </c>
    </row>
    <row r="1138" spans="54:59">
      <c r="BB1138" s="514">
        <v>12771</v>
      </c>
      <c r="BC1138" s="514" t="s">
        <v>1054</v>
      </c>
      <c r="BD1138" s="514" t="s">
        <v>236</v>
      </c>
      <c r="BE1138" s="514" t="s">
        <v>240</v>
      </c>
      <c r="BF1138" s="514">
        <v>41.37473</v>
      </c>
      <c r="BG1138" s="514">
        <v>-74.663150000000002</v>
      </c>
    </row>
    <row r="1139" spans="54:59">
      <c r="BB1139" s="514">
        <v>12775</v>
      </c>
      <c r="BC1139" s="514" t="s">
        <v>1055</v>
      </c>
      <c r="BD1139" s="514" t="s">
        <v>225</v>
      </c>
      <c r="BE1139" s="514" t="s">
        <v>240</v>
      </c>
      <c r="BF1139" s="514">
        <v>41.625920000000001</v>
      </c>
      <c r="BG1139" s="514">
        <v>-74.597660000000005</v>
      </c>
    </row>
    <row r="1140" spans="54:59">
      <c r="BB1140" s="514">
        <v>12776</v>
      </c>
      <c r="BC1140" s="514" t="s">
        <v>1056</v>
      </c>
      <c r="BD1140" s="514" t="s">
        <v>227</v>
      </c>
      <c r="BE1140" s="514" t="s">
        <v>227</v>
      </c>
      <c r="BF1140" s="514">
        <v>41.948360000000001</v>
      </c>
      <c r="BG1140" s="514">
        <v>-74.944749999999999</v>
      </c>
    </row>
    <row r="1141" spans="54:59">
      <c r="BB1141" s="514">
        <v>12777</v>
      </c>
      <c r="BC1141" s="514" t="s">
        <v>1057</v>
      </c>
      <c r="BD1141" s="514" t="s">
        <v>236</v>
      </c>
      <c r="BE1141" s="514" t="s">
        <v>240</v>
      </c>
      <c r="BF1141" s="514">
        <v>41.543680000000002</v>
      </c>
      <c r="BG1141" s="514">
        <v>-74.710290000000001</v>
      </c>
    </row>
    <row r="1142" spans="54:59">
      <c r="BB1142" s="514">
        <v>12778</v>
      </c>
      <c r="BC1142" s="514" t="s">
        <v>1058</v>
      </c>
      <c r="BD1142" s="514" t="s">
        <v>227</v>
      </c>
      <c r="BE1142" s="514" t="s">
        <v>240</v>
      </c>
      <c r="BF1142" s="514">
        <v>41.659739999999999</v>
      </c>
      <c r="BG1142" s="514">
        <v>-74.811999999999998</v>
      </c>
    </row>
    <row r="1143" spans="54:59">
      <c r="BB1143" s="514">
        <v>12779</v>
      </c>
      <c r="BC1143" s="514" t="s">
        <v>1059</v>
      </c>
      <c r="BD1143" s="514" t="s">
        <v>225</v>
      </c>
      <c r="BE1143" s="514" t="s">
        <v>240</v>
      </c>
      <c r="BF1143" s="514">
        <v>41.720640000000003</v>
      </c>
      <c r="BG1143" s="514">
        <v>-74.634320000000002</v>
      </c>
    </row>
    <row r="1144" spans="54:59">
      <c r="BB1144" s="514">
        <v>12780</v>
      </c>
      <c r="BC1144" s="514" t="s">
        <v>1060</v>
      </c>
      <c r="BD1144" s="514" t="s">
        <v>236</v>
      </c>
      <c r="BE1144" s="514" t="s">
        <v>240</v>
      </c>
      <c r="BF1144" s="514">
        <v>41.45731</v>
      </c>
      <c r="BG1144" s="514">
        <v>-74.721999999999994</v>
      </c>
    </row>
    <row r="1145" spans="54:59">
      <c r="BB1145" s="514">
        <v>12781</v>
      </c>
      <c r="BC1145" s="514" t="s">
        <v>1061</v>
      </c>
      <c r="BD1145" s="514" t="s">
        <v>236</v>
      </c>
      <c r="BE1145" s="514" t="s">
        <v>240</v>
      </c>
      <c r="BF1145" s="514">
        <v>41.621400000000001</v>
      </c>
      <c r="BG1145" s="514">
        <v>-74.451300000000003</v>
      </c>
    </row>
    <row r="1146" spans="54:59">
      <c r="BB1146" s="514">
        <v>12783</v>
      </c>
      <c r="BC1146" s="514" t="s">
        <v>1062</v>
      </c>
      <c r="BD1146" s="514" t="s">
        <v>227</v>
      </c>
      <c r="BE1146" s="514" t="s">
        <v>240</v>
      </c>
      <c r="BF1146" s="514">
        <v>41.736519999999999</v>
      </c>
      <c r="BG1146" s="514">
        <v>-74.826340000000002</v>
      </c>
    </row>
    <row r="1147" spans="54:59">
      <c r="BB1147" s="514">
        <v>12784</v>
      </c>
      <c r="BC1147" s="514" t="s">
        <v>1063</v>
      </c>
      <c r="BD1147" s="514" t="s">
        <v>225</v>
      </c>
      <c r="BE1147" s="514" t="s">
        <v>240</v>
      </c>
      <c r="BF1147" s="514">
        <v>41.669510000000002</v>
      </c>
      <c r="BG1147" s="514">
        <v>-74.613690000000005</v>
      </c>
    </row>
    <row r="1148" spans="54:59">
      <c r="BB1148" s="514">
        <v>12785</v>
      </c>
      <c r="BC1148" s="514" t="s">
        <v>1064</v>
      </c>
      <c r="BD1148" s="514" t="s">
        <v>236</v>
      </c>
      <c r="BE1148" s="514" t="s">
        <v>240</v>
      </c>
      <c r="BF1148" s="514">
        <v>41.53181</v>
      </c>
      <c r="BG1148" s="514">
        <v>-74.587329999999994</v>
      </c>
    </row>
    <row r="1149" spans="54:59">
      <c r="BB1149" s="514">
        <v>12786</v>
      </c>
      <c r="BC1149" s="514" t="s">
        <v>1065</v>
      </c>
      <c r="BD1149" s="514" t="s">
        <v>227</v>
      </c>
      <c r="BE1149" s="514" t="s">
        <v>240</v>
      </c>
      <c r="BF1149" s="514">
        <v>41.649000000000001</v>
      </c>
      <c r="BG1149" s="514">
        <v>-74.857510000000005</v>
      </c>
    </row>
    <row r="1150" spans="54:59">
      <c r="BB1150" s="514">
        <v>12787</v>
      </c>
      <c r="BC1150" s="514" t="s">
        <v>1066</v>
      </c>
      <c r="BD1150" s="514" t="s">
        <v>227</v>
      </c>
      <c r="BE1150" s="514" t="s">
        <v>227</v>
      </c>
      <c r="BF1150" s="514">
        <v>41.808540000000001</v>
      </c>
      <c r="BG1150" s="514">
        <v>-74.84599</v>
      </c>
    </row>
    <row r="1151" spans="54:59">
      <c r="BB1151" s="514">
        <v>12788</v>
      </c>
      <c r="BC1151" s="514" t="s">
        <v>1067</v>
      </c>
      <c r="BD1151" s="514" t="s">
        <v>225</v>
      </c>
      <c r="BE1151" s="514" t="s">
        <v>240</v>
      </c>
      <c r="BF1151" s="514">
        <v>41.789149999999999</v>
      </c>
      <c r="BG1151" s="514">
        <v>-74.581469999999996</v>
      </c>
    </row>
    <row r="1152" spans="54:59">
      <c r="BB1152" s="514">
        <v>12789</v>
      </c>
      <c r="BC1152" s="514" t="s">
        <v>1068</v>
      </c>
      <c r="BD1152" s="514" t="s">
        <v>225</v>
      </c>
      <c r="BE1152" s="514" t="s">
        <v>240</v>
      </c>
      <c r="BF1152" s="514">
        <v>41.710639999999998</v>
      </c>
      <c r="BG1152" s="514">
        <v>-74.57432</v>
      </c>
    </row>
    <row r="1153" spans="54:59">
      <c r="BB1153" s="514">
        <v>12790</v>
      </c>
      <c r="BC1153" s="514" t="s">
        <v>1069</v>
      </c>
      <c r="BD1153" s="514" t="s">
        <v>236</v>
      </c>
      <c r="BE1153" s="514" t="s">
        <v>240</v>
      </c>
      <c r="BF1153" s="514">
        <v>41.57676</v>
      </c>
      <c r="BG1153" s="514">
        <v>-74.487099999999998</v>
      </c>
    </row>
    <row r="1154" spans="54:59">
      <c r="BB1154" s="514">
        <v>12791</v>
      </c>
      <c r="BC1154" s="514" t="s">
        <v>1070</v>
      </c>
      <c r="BD1154" s="514" t="s">
        <v>227</v>
      </c>
      <c r="BE1154" s="514" t="s">
        <v>227</v>
      </c>
      <c r="BF1154" s="514">
        <v>41.807690000000001</v>
      </c>
      <c r="BG1154" s="514">
        <v>-74.879570000000001</v>
      </c>
    </row>
    <row r="1155" spans="54:59">
      <c r="BB1155" s="514">
        <v>12792</v>
      </c>
      <c r="BC1155" s="514" t="s">
        <v>1071</v>
      </c>
      <c r="BD1155" s="514" t="s">
        <v>236</v>
      </c>
      <c r="BE1155" s="514" t="s">
        <v>240</v>
      </c>
      <c r="BF1155" s="514">
        <v>41.522820000000003</v>
      </c>
      <c r="BG1155" s="514">
        <v>-74.931640000000002</v>
      </c>
    </row>
    <row r="1156" spans="54:59">
      <c r="BB1156" s="514">
        <v>12801</v>
      </c>
      <c r="BC1156" s="514" t="s">
        <v>1072</v>
      </c>
      <c r="BD1156" s="514" t="s">
        <v>225</v>
      </c>
      <c r="BE1156" s="514" t="s">
        <v>225</v>
      </c>
      <c r="BF1156" s="514">
        <v>43.312100000000001</v>
      </c>
      <c r="BG1156" s="514">
        <v>-73.648250000000004</v>
      </c>
    </row>
    <row r="1157" spans="54:59">
      <c r="BB1157" s="514">
        <v>12803</v>
      </c>
      <c r="BC1157" s="514" t="s">
        <v>1073</v>
      </c>
      <c r="BD1157" s="514" t="s">
        <v>225</v>
      </c>
      <c r="BE1157" s="514" t="s">
        <v>225</v>
      </c>
      <c r="BF1157" s="514">
        <v>43.288809999999998</v>
      </c>
      <c r="BG1157" s="514">
        <v>-73.636430000000004</v>
      </c>
    </row>
    <row r="1158" spans="54:59">
      <c r="BB1158" s="514">
        <v>12804</v>
      </c>
      <c r="BC1158" s="514" t="s">
        <v>1074</v>
      </c>
      <c r="BD1158" s="514" t="s">
        <v>225</v>
      </c>
      <c r="BE1158" s="514" t="s">
        <v>225</v>
      </c>
      <c r="BF1158" s="514">
        <v>43.330469999999998</v>
      </c>
      <c r="BG1158" s="514">
        <v>-73.678160000000005</v>
      </c>
    </row>
    <row r="1159" spans="54:59">
      <c r="BB1159" s="514">
        <v>12808</v>
      </c>
      <c r="BC1159" s="514" t="s">
        <v>1075</v>
      </c>
      <c r="BD1159" s="514" t="s">
        <v>225</v>
      </c>
      <c r="BE1159" s="514" t="s">
        <v>225</v>
      </c>
      <c r="BF1159" s="514">
        <v>43.75873</v>
      </c>
      <c r="BG1159" s="514">
        <v>-73.762060000000005</v>
      </c>
    </row>
    <row r="1160" spans="54:59">
      <c r="BB1160" s="514">
        <v>12809</v>
      </c>
      <c r="BC1160" s="514" t="s">
        <v>1076</v>
      </c>
      <c r="BD1160" s="514" t="s">
        <v>225</v>
      </c>
      <c r="BE1160" s="514" t="s">
        <v>225</v>
      </c>
      <c r="BF1160" s="514">
        <v>43.229050000000001</v>
      </c>
      <c r="BG1160" s="514">
        <v>-73.467399999999998</v>
      </c>
    </row>
    <row r="1161" spans="54:59">
      <c r="BB1161" s="514">
        <v>12810</v>
      </c>
      <c r="BC1161" s="514" t="s">
        <v>1077</v>
      </c>
      <c r="BD1161" s="514" t="s">
        <v>225</v>
      </c>
      <c r="BE1161" s="514" t="s">
        <v>225</v>
      </c>
      <c r="BF1161" s="514">
        <v>43.484740000000002</v>
      </c>
      <c r="BG1161" s="514">
        <v>-73.891509999999997</v>
      </c>
    </row>
    <row r="1162" spans="54:59">
      <c r="BB1162" s="514">
        <v>12811</v>
      </c>
      <c r="BC1162" s="514" t="s">
        <v>1078</v>
      </c>
      <c r="BD1162" s="514" t="s">
        <v>225</v>
      </c>
      <c r="BE1162" s="514" t="s">
        <v>225</v>
      </c>
      <c r="BF1162" s="514">
        <v>43.624220000000001</v>
      </c>
      <c r="BG1162" s="514">
        <v>-74.061199999999999</v>
      </c>
    </row>
    <row r="1163" spans="54:59">
      <c r="BB1163" s="514">
        <v>12812</v>
      </c>
      <c r="BC1163" s="514" t="s">
        <v>1079</v>
      </c>
      <c r="BD1163" s="514" t="s">
        <v>233</v>
      </c>
      <c r="BE1163" s="514" t="s">
        <v>233</v>
      </c>
      <c r="BF1163" s="514">
        <v>43.866570000000003</v>
      </c>
      <c r="BG1163" s="514">
        <v>-74.382199999999997</v>
      </c>
    </row>
    <row r="1164" spans="54:59">
      <c r="BB1164" s="514">
        <v>12814</v>
      </c>
      <c r="BC1164" s="514" t="s">
        <v>1080</v>
      </c>
      <c r="BD1164" s="514" t="s">
        <v>225</v>
      </c>
      <c r="BE1164" s="514" t="s">
        <v>225</v>
      </c>
      <c r="BF1164" s="514">
        <v>43.58231</v>
      </c>
      <c r="BG1164" s="514">
        <v>-73.655150000000006</v>
      </c>
    </row>
    <row r="1165" spans="54:59">
      <c r="BB1165" s="514">
        <v>12815</v>
      </c>
      <c r="BC1165" s="514" t="s">
        <v>1081</v>
      </c>
      <c r="BD1165" s="514" t="s">
        <v>225</v>
      </c>
      <c r="BE1165" s="514" t="s">
        <v>225</v>
      </c>
      <c r="BF1165" s="514">
        <v>43.703479999999999</v>
      </c>
      <c r="BG1165" s="514">
        <v>-73.71123</v>
      </c>
    </row>
    <row r="1166" spans="54:59">
      <c r="BB1166" s="514">
        <v>12816</v>
      </c>
      <c r="BC1166" s="514" t="s">
        <v>1082</v>
      </c>
      <c r="BD1166" s="514" t="s">
        <v>225</v>
      </c>
      <c r="BE1166" s="514" t="s">
        <v>225</v>
      </c>
      <c r="BF1166" s="514">
        <v>43.03922</v>
      </c>
      <c r="BG1166" s="514">
        <v>-73.385570000000001</v>
      </c>
    </row>
    <row r="1167" spans="54:59">
      <c r="BB1167" s="514">
        <v>12817</v>
      </c>
      <c r="BC1167" s="514" t="s">
        <v>1083</v>
      </c>
      <c r="BD1167" s="514" t="s">
        <v>225</v>
      </c>
      <c r="BE1167" s="514" t="s">
        <v>225</v>
      </c>
      <c r="BF1167" s="514">
        <v>43.638910000000003</v>
      </c>
      <c r="BG1167" s="514">
        <v>-73.817819999999998</v>
      </c>
    </row>
    <row r="1168" spans="54:59">
      <c r="BB1168" s="514">
        <v>12819</v>
      </c>
      <c r="BC1168" s="514" t="s">
        <v>1084</v>
      </c>
      <c r="BD1168" s="514" t="s">
        <v>225</v>
      </c>
      <c r="BE1168" s="514" t="s">
        <v>225</v>
      </c>
      <c r="BF1168" s="514">
        <v>43.583210000000001</v>
      </c>
      <c r="BG1168" s="514">
        <v>-73.478520000000003</v>
      </c>
    </row>
    <row r="1169" spans="54:59">
      <c r="BB1169" s="514">
        <v>12820</v>
      </c>
      <c r="BC1169" s="514" t="s">
        <v>1085</v>
      </c>
      <c r="BD1169" s="514" t="s">
        <v>225</v>
      </c>
      <c r="BE1169" s="514" t="s">
        <v>225</v>
      </c>
      <c r="BF1169" s="514">
        <v>43.471809999999998</v>
      </c>
      <c r="BG1169" s="514">
        <v>-73.639290000000003</v>
      </c>
    </row>
    <row r="1170" spans="54:59">
      <c r="BB1170" s="514">
        <v>12821</v>
      </c>
      <c r="BC1170" s="514" t="s">
        <v>1086</v>
      </c>
      <c r="BD1170" s="514" t="s">
        <v>225</v>
      </c>
      <c r="BE1170" s="514" t="s">
        <v>225</v>
      </c>
      <c r="BF1170" s="514">
        <v>43.461689999999997</v>
      </c>
      <c r="BG1170" s="514">
        <v>-73.401970000000006</v>
      </c>
    </row>
    <row r="1171" spans="54:59">
      <c r="BB1171" s="514">
        <v>12822</v>
      </c>
      <c r="BC1171" s="514" t="s">
        <v>1087</v>
      </c>
      <c r="BD1171" s="514" t="s">
        <v>225</v>
      </c>
      <c r="BE1171" s="514" t="s">
        <v>225</v>
      </c>
      <c r="BF1171" s="514">
        <v>43.248890000000003</v>
      </c>
      <c r="BG1171" s="514">
        <v>-73.85172</v>
      </c>
    </row>
    <row r="1172" spans="54:59">
      <c r="BB1172" s="514">
        <v>12823</v>
      </c>
      <c r="BC1172" s="514" t="s">
        <v>1088</v>
      </c>
      <c r="BD1172" s="514" t="s">
        <v>225</v>
      </c>
      <c r="BE1172" s="514" t="s">
        <v>225</v>
      </c>
      <c r="BF1172" s="514">
        <v>43.178980000000003</v>
      </c>
      <c r="BG1172" s="514">
        <v>-73.407669999999996</v>
      </c>
    </row>
    <row r="1173" spans="54:59">
      <c r="BB1173" s="514">
        <v>12824</v>
      </c>
      <c r="BC1173" s="514" t="s">
        <v>1089</v>
      </c>
      <c r="BD1173" s="514" t="s">
        <v>225</v>
      </c>
      <c r="BE1173" s="514" t="s">
        <v>225</v>
      </c>
      <c r="BF1173" s="514">
        <v>43.509639999999997</v>
      </c>
      <c r="BG1173" s="514">
        <v>-73.697760000000002</v>
      </c>
    </row>
    <row r="1174" spans="54:59">
      <c r="BB1174" s="514">
        <v>12827</v>
      </c>
      <c r="BC1174" s="514" t="s">
        <v>1090</v>
      </c>
      <c r="BD1174" s="514" t="s">
        <v>225</v>
      </c>
      <c r="BE1174" s="514" t="s">
        <v>225</v>
      </c>
      <c r="BF1174" s="514">
        <v>43.414009999999998</v>
      </c>
      <c r="BG1174" s="514">
        <v>-73.504639999999995</v>
      </c>
    </row>
    <row r="1175" spans="54:59">
      <c r="BB1175" s="514">
        <v>12828</v>
      </c>
      <c r="BC1175" s="514" t="s">
        <v>1091</v>
      </c>
      <c r="BD1175" s="514" t="s">
        <v>225</v>
      </c>
      <c r="BE1175" s="514" t="s">
        <v>225</v>
      </c>
      <c r="BF1175" s="514">
        <v>43.253120000000003</v>
      </c>
      <c r="BG1175" s="514">
        <v>-73.585489999999993</v>
      </c>
    </row>
    <row r="1176" spans="54:59">
      <c r="BB1176" s="514">
        <v>12831</v>
      </c>
      <c r="BC1176" s="514" t="s">
        <v>1092</v>
      </c>
      <c r="BD1176" s="514" t="s">
        <v>225</v>
      </c>
      <c r="BE1176" s="514" t="s">
        <v>225</v>
      </c>
      <c r="BF1176" s="514">
        <v>43.17456</v>
      </c>
      <c r="BG1176" s="514">
        <v>-73.688479999999998</v>
      </c>
    </row>
    <row r="1177" spans="54:59">
      <c r="BB1177" s="514">
        <v>12832</v>
      </c>
      <c r="BC1177" s="514" t="s">
        <v>1093</v>
      </c>
      <c r="BD1177" s="514" t="s">
        <v>225</v>
      </c>
      <c r="BE1177" s="514" t="s">
        <v>225</v>
      </c>
      <c r="BF1177" s="514">
        <v>43.376190000000001</v>
      </c>
      <c r="BG1177" s="514">
        <v>-73.311530000000005</v>
      </c>
    </row>
    <row r="1178" spans="54:59">
      <c r="BB1178" s="514">
        <v>12833</v>
      </c>
      <c r="BC1178" s="514" t="s">
        <v>1094</v>
      </c>
      <c r="BD1178" s="514" t="s">
        <v>225</v>
      </c>
      <c r="BE1178" s="514" t="s">
        <v>225</v>
      </c>
      <c r="BF1178" s="514">
        <v>43.128869999999999</v>
      </c>
      <c r="BG1178" s="514">
        <v>-73.855500000000006</v>
      </c>
    </row>
    <row r="1179" spans="54:59">
      <c r="BB1179" s="514">
        <v>12834</v>
      </c>
      <c r="BC1179" s="514" t="s">
        <v>1095</v>
      </c>
      <c r="BD1179" s="514" t="s">
        <v>225</v>
      </c>
      <c r="BE1179" s="514" t="s">
        <v>225</v>
      </c>
      <c r="BF1179" s="514">
        <v>43.095440000000004</v>
      </c>
      <c r="BG1179" s="514">
        <v>-73.501769999999993</v>
      </c>
    </row>
    <row r="1180" spans="54:59">
      <c r="BB1180" s="514">
        <v>12835</v>
      </c>
      <c r="BC1180" s="514" t="s">
        <v>1096</v>
      </c>
      <c r="BD1180" s="514" t="s">
        <v>225</v>
      </c>
      <c r="BE1180" s="514" t="s">
        <v>225</v>
      </c>
      <c r="BF1180" s="514">
        <v>43.292589999999997</v>
      </c>
      <c r="BG1180" s="514">
        <v>-73.977999999999994</v>
      </c>
    </row>
    <row r="1181" spans="54:59">
      <c r="BB1181" s="514">
        <v>12836</v>
      </c>
      <c r="BC1181" s="514" t="s">
        <v>1097</v>
      </c>
      <c r="BD1181" s="514" t="s">
        <v>225</v>
      </c>
      <c r="BE1181" s="514" t="s">
        <v>225</v>
      </c>
      <c r="BF1181" s="514">
        <v>43.750770000000003</v>
      </c>
      <c r="BG1181" s="514">
        <v>-73.518810000000002</v>
      </c>
    </row>
    <row r="1182" spans="54:59">
      <c r="BB1182" s="514">
        <v>12837</v>
      </c>
      <c r="BC1182" s="514" t="s">
        <v>1098</v>
      </c>
      <c r="BD1182" s="514" t="s">
        <v>225</v>
      </c>
      <c r="BE1182" s="514" t="s">
        <v>225</v>
      </c>
      <c r="BF1182" s="514">
        <v>43.500419999999998</v>
      </c>
      <c r="BG1182" s="514">
        <v>-73.260440000000003</v>
      </c>
    </row>
    <row r="1183" spans="54:59">
      <c r="BB1183" s="514">
        <v>12838</v>
      </c>
      <c r="BC1183" s="514" t="s">
        <v>1099</v>
      </c>
      <c r="BD1183" s="514" t="s">
        <v>225</v>
      </c>
      <c r="BE1183" s="514" t="s">
        <v>225</v>
      </c>
      <c r="BF1183" s="514">
        <v>43.345869999999998</v>
      </c>
      <c r="BG1183" s="514">
        <v>-73.406509999999997</v>
      </c>
    </row>
    <row r="1184" spans="54:59">
      <c r="BB1184" s="514">
        <v>12839</v>
      </c>
      <c r="BC1184" s="514" t="s">
        <v>1100</v>
      </c>
      <c r="BD1184" s="514" t="s">
        <v>225</v>
      </c>
      <c r="BE1184" s="514" t="s">
        <v>225</v>
      </c>
      <c r="BF1184" s="514">
        <v>43.31662</v>
      </c>
      <c r="BG1184" s="514">
        <v>-73.573499999999996</v>
      </c>
    </row>
    <row r="1185" spans="54:59">
      <c r="BB1185" s="514">
        <v>12841</v>
      </c>
      <c r="BC1185" s="514" t="s">
        <v>1101</v>
      </c>
      <c r="BD1185" s="514" t="s">
        <v>225</v>
      </c>
      <c r="BE1185" s="514" t="s">
        <v>225</v>
      </c>
      <c r="BF1185" s="514">
        <v>43.642330000000001</v>
      </c>
      <c r="BG1185" s="514">
        <v>-73.509479999999996</v>
      </c>
    </row>
    <row r="1186" spans="54:59">
      <c r="BB1186" s="514">
        <v>12842</v>
      </c>
      <c r="BC1186" s="514" t="s">
        <v>1102</v>
      </c>
      <c r="BD1186" s="514" t="s">
        <v>225</v>
      </c>
      <c r="BE1186" s="514" t="s">
        <v>225</v>
      </c>
      <c r="BF1186" s="514">
        <v>43.761450000000004</v>
      </c>
      <c r="BG1186" s="514">
        <v>-74.266310000000004</v>
      </c>
    </row>
    <row r="1187" spans="54:59">
      <c r="BB1187" s="514">
        <v>12843</v>
      </c>
      <c r="BC1187" s="514" t="s">
        <v>1103</v>
      </c>
      <c r="BD1187" s="514" t="s">
        <v>225</v>
      </c>
      <c r="BE1187" s="514" t="s">
        <v>225</v>
      </c>
      <c r="BF1187" s="514">
        <v>43.569960000000002</v>
      </c>
      <c r="BG1187" s="514">
        <v>-73.983450000000005</v>
      </c>
    </row>
    <row r="1188" spans="54:59">
      <c r="BB1188" s="514">
        <v>12844</v>
      </c>
      <c r="BC1188" s="514" t="s">
        <v>1104</v>
      </c>
      <c r="BD1188" s="514" t="s">
        <v>225</v>
      </c>
      <c r="BE1188" s="514" t="s">
        <v>225</v>
      </c>
      <c r="BF1188" s="514">
        <v>43.495330000000003</v>
      </c>
      <c r="BG1188" s="514">
        <v>-73.629869999999997</v>
      </c>
    </row>
    <row r="1189" spans="54:59">
      <c r="BB1189" s="514">
        <v>12845</v>
      </c>
      <c r="BC1189" s="514" t="s">
        <v>1105</v>
      </c>
      <c r="BD1189" s="514" t="s">
        <v>225</v>
      </c>
      <c r="BE1189" s="514" t="s">
        <v>225</v>
      </c>
      <c r="BF1189" s="514">
        <v>43.419280000000001</v>
      </c>
      <c r="BG1189" s="514">
        <v>-73.707660000000004</v>
      </c>
    </row>
    <row r="1190" spans="54:59">
      <c r="BB1190" s="514">
        <v>12846</v>
      </c>
      <c r="BC1190" s="514" t="s">
        <v>1106</v>
      </c>
      <c r="BD1190" s="514" t="s">
        <v>225</v>
      </c>
      <c r="BE1190" s="514" t="s">
        <v>225</v>
      </c>
      <c r="BF1190" s="514">
        <v>43.32985</v>
      </c>
      <c r="BG1190" s="514">
        <v>-73.82911</v>
      </c>
    </row>
    <row r="1191" spans="54:59">
      <c r="BB1191" s="514">
        <v>12847</v>
      </c>
      <c r="BC1191" s="514" t="s">
        <v>1107</v>
      </c>
      <c r="BD1191" s="514" t="s">
        <v>233</v>
      </c>
      <c r="BE1191" s="514" t="s">
        <v>233</v>
      </c>
      <c r="BF1191" s="514">
        <v>43.979959999999998</v>
      </c>
      <c r="BG1191" s="514">
        <v>-74.527140000000003</v>
      </c>
    </row>
    <row r="1192" spans="54:59">
      <c r="BB1192" s="514">
        <v>12848</v>
      </c>
      <c r="BC1192" s="514" t="s">
        <v>1108</v>
      </c>
      <c r="BD1192" s="514" t="s">
        <v>225</v>
      </c>
      <c r="BE1192" s="514" t="s">
        <v>225</v>
      </c>
      <c r="BF1192" s="514">
        <v>43.100119999999997</v>
      </c>
      <c r="BG1192" s="514">
        <v>-73.524550000000005</v>
      </c>
    </row>
    <row r="1193" spans="54:59">
      <c r="BB1193" s="514">
        <v>12849</v>
      </c>
      <c r="BC1193" s="514" t="s">
        <v>1109</v>
      </c>
      <c r="BD1193" s="514" t="s">
        <v>225</v>
      </c>
      <c r="BE1193" s="514" t="s">
        <v>225</v>
      </c>
      <c r="BF1193" s="514">
        <v>43.433100000000003</v>
      </c>
      <c r="BG1193" s="514">
        <v>-73.291520000000006</v>
      </c>
    </row>
    <row r="1194" spans="54:59">
      <c r="BB1194" s="514">
        <v>12850</v>
      </c>
      <c r="BC1194" s="514" t="s">
        <v>1110</v>
      </c>
      <c r="BD1194" s="514" t="s">
        <v>225</v>
      </c>
      <c r="BE1194" s="514" t="s">
        <v>225</v>
      </c>
      <c r="BF1194" s="514">
        <v>43.092309999999998</v>
      </c>
      <c r="BG1194" s="514">
        <v>-73.970330000000004</v>
      </c>
    </row>
    <row r="1195" spans="54:59">
      <c r="BB1195" s="514">
        <v>12851</v>
      </c>
      <c r="BC1195" s="514" t="s">
        <v>1111</v>
      </c>
      <c r="BD1195" s="514" t="s">
        <v>225</v>
      </c>
      <c r="BE1195" s="514" t="s">
        <v>225</v>
      </c>
      <c r="BF1195" s="514">
        <v>43.834519999999998</v>
      </c>
      <c r="BG1195" s="514">
        <v>-74.088750000000005</v>
      </c>
    </row>
    <row r="1196" spans="54:59">
      <c r="BB1196" s="514">
        <v>12852</v>
      </c>
      <c r="BC1196" s="514" t="s">
        <v>1112</v>
      </c>
      <c r="BD1196" s="514" t="s">
        <v>233</v>
      </c>
      <c r="BE1196" s="514" t="s">
        <v>233</v>
      </c>
      <c r="BF1196" s="514">
        <v>43.972299999999997</v>
      </c>
      <c r="BG1196" s="514">
        <v>-74.153210000000001</v>
      </c>
    </row>
    <row r="1197" spans="54:59">
      <c r="BB1197" s="514">
        <v>12853</v>
      </c>
      <c r="BC1197" s="514" t="s">
        <v>1113</v>
      </c>
      <c r="BD1197" s="514" t="s">
        <v>225</v>
      </c>
      <c r="BE1197" s="514" t="s">
        <v>225</v>
      </c>
      <c r="BF1197" s="514">
        <v>43.683059999999998</v>
      </c>
      <c r="BG1197" s="514">
        <v>-73.97457</v>
      </c>
    </row>
    <row r="1198" spans="54:59">
      <c r="BB1198" s="514">
        <v>12854</v>
      </c>
      <c r="BC1198" s="514" t="s">
        <v>1114</v>
      </c>
      <c r="BD1198" s="514" t="s">
        <v>225</v>
      </c>
      <c r="BE1198" s="514" t="s">
        <v>225</v>
      </c>
      <c r="BF1198" s="514">
        <v>43.452509999999997</v>
      </c>
      <c r="BG1198" s="514">
        <v>-73.340950000000007</v>
      </c>
    </row>
    <row r="1199" spans="54:59">
      <c r="BB1199" s="514">
        <v>12855</v>
      </c>
      <c r="BC1199" s="514" t="s">
        <v>1115</v>
      </c>
      <c r="BD1199" s="514" t="s">
        <v>225</v>
      </c>
      <c r="BE1199" s="514" t="s">
        <v>225</v>
      </c>
      <c r="BF1199" s="514">
        <v>43.979950000000002</v>
      </c>
      <c r="BG1199" s="514">
        <v>-73.67407</v>
      </c>
    </row>
    <row r="1200" spans="54:59">
      <c r="BB1200" s="514">
        <v>12856</v>
      </c>
      <c r="BC1200" s="514" t="s">
        <v>1116</v>
      </c>
      <c r="BD1200" s="514" t="s">
        <v>225</v>
      </c>
      <c r="BE1200" s="514" t="s">
        <v>225</v>
      </c>
      <c r="BF1200" s="514">
        <v>43.722079999999998</v>
      </c>
      <c r="BG1200" s="514">
        <v>-74.105459999999994</v>
      </c>
    </row>
    <row r="1201" spans="54:59">
      <c r="BB1201" s="514">
        <v>12857</v>
      </c>
      <c r="BC1201" s="514" t="s">
        <v>1117</v>
      </c>
      <c r="BD1201" s="514" t="s">
        <v>225</v>
      </c>
      <c r="BE1201" s="514" t="s">
        <v>225</v>
      </c>
      <c r="BF1201" s="514">
        <v>43.900460000000002</v>
      </c>
      <c r="BG1201" s="514">
        <v>-73.963189999999997</v>
      </c>
    </row>
    <row r="1202" spans="54:59">
      <c r="BB1202" s="514">
        <v>12858</v>
      </c>
      <c r="BC1202" s="514" t="s">
        <v>1118</v>
      </c>
      <c r="BD1202" s="514" t="s">
        <v>225</v>
      </c>
      <c r="BE1202" s="514" t="s">
        <v>225</v>
      </c>
      <c r="BF1202" s="514">
        <v>43.838880000000003</v>
      </c>
      <c r="BG1202" s="514">
        <v>-73.667100000000005</v>
      </c>
    </row>
    <row r="1203" spans="54:59">
      <c r="BB1203" s="514">
        <v>12859</v>
      </c>
      <c r="BC1203" s="514" t="s">
        <v>1119</v>
      </c>
      <c r="BD1203" s="514" t="s">
        <v>225</v>
      </c>
      <c r="BE1203" s="514" t="s">
        <v>225</v>
      </c>
      <c r="BF1203" s="514">
        <v>43.182139999999997</v>
      </c>
      <c r="BG1203" s="514">
        <v>-73.886889999999994</v>
      </c>
    </row>
    <row r="1204" spans="54:59">
      <c r="BB1204" s="514">
        <v>12860</v>
      </c>
      <c r="BC1204" s="514" t="s">
        <v>1120</v>
      </c>
      <c r="BD1204" s="514" t="s">
        <v>225</v>
      </c>
      <c r="BE1204" s="514" t="s">
        <v>225</v>
      </c>
      <c r="BF1204" s="514">
        <v>43.719610000000003</v>
      </c>
      <c r="BG1204" s="514">
        <v>-73.811160000000001</v>
      </c>
    </row>
    <row r="1205" spans="54:59">
      <c r="BB1205" s="514">
        <v>12861</v>
      </c>
      <c r="BC1205" s="514" t="s">
        <v>1121</v>
      </c>
      <c r="BD1205" s="514" t="s">
        <v>225</v>
      </c>
      <c r="BE1205" s="514" t="s">
        <v>225</v>
      </c>
      <c r="BF1205" s="514">
        <v>43.745310000000003</v>
      </c>
      <c r="BG1205" s="514">
        <v>-73.415689999999998</v>
      </c>
    </row>
    <row r="1206" spans="54:59">
      <c r="BB1206" s="514">
        <v>12862</v>
      </c>
      <c r="BC1206" s="514" t="s">
        <v>1122</v>
      </c>
      <c r="BD1206" s="514" t="s">
        <v>225</v>
      </c>
      <c r="BE1206" s="514" t="s">
        <v>225</v>
      </c>
      <c r="BF1206" s="514">
        <v>43.675370000000001</v>
      </c>
      <c r="BG1206" s="514">
        <v>-73.932500000000005</v>
      </c>
    </row>
    <row r="1207" spans="54:59">
      <c r="BB1207" s="514">
        <v>12863</v>
      </c>
      <c r="BC1207" s="514" t="s">
        <v>1123</v>
      </c>
      <c r="BD1207" s="514" t="s">
        <v>225</v>
      </c>
      <c r="BE1207" s="514" t="s">
        <v>225</v>
      </c>
      <c r="BF1207" s="514">
        <v>43.067529999999998</v>
      </c>
      <c r="BG1207" s="514">
        <v>-73.930019999999999</v>
      </c>
    </row>
    <row r="1208" spans="54:59">
      <c r="BB1208" s="514">
        <v>12864</v>
      </c>
      <c r="BC1208" s="514" t="s">
        <v>1124</v>
      </c>
      <c r="BD1208" s="514" t="s">
        <v>225</v>
      </c>
      <c r="BE1208" s="514" t="s">
        <v>225</v>
      </c>
      <c r="BF1208" s="514">
        <v>43.667610000000003</v>
      </c>
      <c r="BG1208" s="514">
        <v>-74.456909999999993</v>
      </c>
    </row>
    <row r="1209" spans="54:59">
      <c r="BB1209" s="514">
        <v>12865</v>
      </c>
      <c r="BC1209" s="514" t="s">
        <v>1125</v>
      </c>
      <c r="BD1209" s="514" t="s">
        <v>225</v>
      </c>
      <c r="BE1209" s="514" t="s">
        <v>225</v>
      </c>
      <c r="BF1209" s="514">
        <v>43.20035</v>
      </c>
      <c r="BG1209" s="514">
        <v>-73.352599999999995</v>
      </c>
    </row>
    <row r="1210" spans="54:59">
      <c r="BB1210" s="514">
        <v>12866</v>
      </c>
      <c r="BC1210" s="514" t="s">
        <v>1126</v>
      </c>
      <c r="BD1210" s="514" t="s">
        <v>225</v>
      </c>
      <c r="BE1210" s="514" t="s">
        <v>225</v>
      </c>
      <c r="BF1210" s="514">
        <v>43.080390000000001</v>
      </c>
      <c r="BG1210" s="514">
        <v>-73.770380000000003</v>
      </c>
    </row>
    <row r="1211" spans="54:59">
      <c r="BB1211" s="514">
        <v>12870</v>
      </c>
      <c r="BC1211" s="514" t="s">
        <v>1127</v>
      </c>
      <c r="BD1211" s="514" t="s">
        <v>225</v>
      </c>
      <c r="BE1211" s="514" t="s">
        <v>225</v>
      </c>
      <c r="BF1211" s="514">
        <v>43.859470000000002</v>
      </c>
      <c r="BG1211" s="514">
        <v>-73.808390000000003</v>
      </c>
    </row>
    <row r="1212" spans="54:59">
      <c r="BB1212" s="514">
        <v>12871</v>
      </c>
      <c r="BC1212" s="514" t="s">
        <v>1128</v>
      </c>
      <c r="BD1212" s="514" t="s">
        <v>225</v>
      </c>
      <c r="BE1212" s="514" t="s">
        <v>225</v>
      </c>
      <c r="BF1212" s="514">
        <v>43.088909999999998</v>
      </c>
      <c r="BG1212" s="514">
        <v>-73.596329999999995</v>
      </c>
    </row>
    <row r="1213" spans="54:59">
      <c r="BB1213" s="514">
        <v>12872</v>
      </c>
      <c r="BC1213" s="514" t="s">
        <v>1129</v>
      </c>
      <c r="BD1213" s="514" t="s">
        <v>233</v>
      </c>
      <c r="BE1213" s="514" t="s">
        <v>233</v>
      </c>
      <c r="BF1213" s="514">
        <v>44.145670000000003</v>
      </c>
      <c r="BG1213" s="514">
        <v>-73.815200000000004</v>
      </c>
    </row>
    <row r="1214" spans="54:59">
      <c r="BB1214" s="514">
        <v>12873</v>
      </c>
      <c r="BC1214" s="514" t="s">
        <v>1130</v>
      </c>
      <c r="BD1214" s="514" t="s">
        <v>225</v>
      </c>
      <c r="BE1214" s="514" t="s">
        <v>225</v>
      </c>
      <c r="BF1214" s="514">
        <v>43.115949999999998</v>
      </c>
      <c r="BG1214" s="514">
        <v>-73.318520000000007</v>
      </c>
    </row>
    <row r="1215" spans="54:59">
      <c r="BB1215" s="514">
        <v>12874</v>
      </c>
      <c r="BC1215" s="514" t="s">
        <v>1131</v>
      </c>
      <c r="BD1215" s="514" t="s">
        <v>225</v>
      </c>
      <c r="BE1215" s="514" t="s">
        <v>225</v>
      </c>
      <c r="BF1215" s="514">
        <v>43.685470000000002</v>
      </c>
      <c r="BG1215" s="514">
        <v>-73.507670000000005</v>
      </c>
    </row>
    <row r="1216" spans="54:59">
      <c r="BB1216" s="514">
        <v>12878</v>
      </c>
      <c r="BC1216" s="514" t="s">
        <v>1132</v>
      </c>
      <c r="BD1216" s="514" t="s">
        <v>225</v>
      </c>
      <c r="BE1216" s="514" t="s">
        <v>225</v>
      </c>
      <c r="BF1216" s="514">
        <v>43.426650000000002</v>
      </c>
      <c r="BG1216" s="514">
        <v>-73.961740000000006</v>
      </c>
    </row>
    <row r="1217" spans="54:59">
      <c r="BB1217" s="514">
        <v>12879</v>
      </c>
      <c r="BC1217" s="514" t="s">
        <v>1112</v>
      </c>
      <c r="BD1217" s="514" t="s">
        <v>233</v>
      </c>
      <c r="BE1217" s="514" t="s">
        <v>233</v>
      </c>
      <c r="BF1217" s="514">
        <v>44.145670000000003</v>
      </c>
      <c r="BG1217" s="514">
        <v>-73.815200000000004</v>
      </c>
    </row>
    <row r="1218" spans="54:59">
      <c r="BB1218" s="514">
        <v>12883</v>
      </c>
      <c r="BC1218" s="514" t="s">
        <v>1133</v>
      </c>
      <c r="BD1218" s="514" t="s">
        <v>225</v>
      </c>
      <c r="BE1218" s="514" t="s">
        <v>225</v>
      </c>
      <c r="BF1218" s="514">
        <v>43.848669999999998</v>
      </c>
      <c r="BG1218" s="514">
        <v>-73.423450000000003</v>
      </c>
    </row>
    <row r="1219" spans="54:59">
      <c r="BB1219" s="514">
        <v>12884</v>
      </c>
      <c r="BC1219" s="514" t="s">
        <v>1134</v>
      </c>
      <c r="BD1219" s="514" t="s">
        <v>225</v>
      </c>
      <c r="BE1219" s="514" t="s">
        <v>225</v>
      </c>
      <c r="BF1219" s="514">
        <v>43.088389999999997</v>
      </c>
      <c r="BG1219" s="514">
        <v>-73.591650000000001</v>
      </c>
    </row>
    <row r="1220" spans="54:59">
      <c r="BB1220" s="514">
        <v>12885</v>
      </c>
      <c r="BC1220" s="514" t="s">
        <v>1135</v>
      </c>
      <c r="BD1220" s="514" t="s">
        <v>225</v>
      </c>
      <c r="BE1220" s="514" t="s">
        <v>225</v>
      </c>
      <c r="BF1220" s="514">
        <v>43.538739999999997</v>
      </c>
      <c r="BG1220" s="514">
        <v>-73.805269999999993</v>
      </c>
    </row>
    <row r="1221" spans="54:59">
      <c r="BB1221" s="514">
        <v>12886</v>
      </c>
      <c r="BC1221" s="514" t="s">
        <v>1136</v>
      </c>
      <c r="BD1221" s="514" t="s">
        <v>225</v>
      </c>
      <c r="BE1221" s="514" t="s">
        <v>225</v>
      </c>
      <c r="BF1221" s="514">
        <v>43.638460000000002</v>
      </c>
      <c r="BG1221" s="514">
        <v>-73.916929999999994</v>
      </c>
    </row>
    <row r="1222" spans="54:59">
      <c r="BB1222" s="514">
        <v>12887</v>
      </c>
      <c r="BC1222" s="514" t="s">
        <v>1137</v>
      </c>
      <c r="BD1222" s="514" t="s">
        <v>225</v>
      </c>
      <c r="BE1222" s="514" t="s">
        <v>225</v>
      </c>
      <c r="BF1222" s="514">
        <v>43.547820000000002</v>
      </c>
      <c r="BG1222" s="514">
        <v>-73.383179999999996</v>
      </c>
    </row>
    <row r="1223" spans="54:59">
      <c r="BB1223" s="514">
        <v>12901</v>
      </c>
      <c r="BC1223" s="514" t="s">
        <v>1138</v>
      </c>
      <c r="BD1223" s="514" t="s">
        <v>233</v>
      </c>
      <c r="BE1223" s="514" t="s">
        <v>233</v>
      </c>
      <c r="BF1223" s="514">
        <v>44.693269999999998</v>
      </c>
      <c r="BG1223" s="514">
        <v>-73.466170000000005</v>
      </c>
    </row>
    <row r="1224" spans="54:59">
      <c r="BB1224" s="514">
        <v>12903</v>
      </c>
      <c r="BC1224" s="514" t="s">
        <v>1138</v>
      </c>
      <c r="BD1224" s="514" t="s">
        <v>233</v>
      </c>
      <c r="BE1224" s="514" t="s">
        <v>233</v>
      </c>
      <c r="BF1224" s="514">
        <v>44.683459999999997</v>
      </c>
      <c r="BG1224" s="514">
        <v>-73.446389999999994</v>
      </c>
    </row>
    <row r="1225" spans="54:59">
      <c r="BB1225" s="514">
        <v>12910</v>
      </c>
      <c r="BC1225" s="514" t="s">
        <v>1139</v>
      </c>
      <c r="BD1225" s="514" t="s">
        <v>233</v>
      </c>
      <c r="BE1225" s="514" t="s">
        <v>233</v>
      </c>
      <c r="BF1225" s="514">
        <v>44.879980000000003</v>
      </c>
      <c r="BG1225" s="514">
        <v>-73.656940000000006</v>
      </c>
    </row>
    <row r="1226" spans="54:59">
      <c r="BB1226" s="514">
        <v>12911</v>
      </c>
      <c r="BC1226" s="514" t="s">
        <v>1140</v>
      </c>
      <c r="BD1226" s="514" t="s">
        <v>233</v>
      </c>
      <c r="BE1226" s="514" t="s">
        <v>233</v>
      </c>
      <c r="BF1226" s="514">
        <v>44.530520000000003</v>
      </c>
      <c r="BG1226" s="514">
        <v>-73.467339999999993</v>
      </c>
    </row>
    <row r="1227" spans="54:59">
      <c r="BB1227" s="514">
        <v>12912</v>
      </c>
      <c r="BC1227" s="514" t="s">
        <v>1141</v>
      </c>
      <c r="BD1227" s="514" t="s">
        <v>233</v>
      </c>
      <c r="BE1227" s="514" t="s">
        <v>233</v>
      </c>
      <c r="BF1227" s="514">
        <v>44.466000000000001</v>
      </c>
      <c r="BG1227" s="514">
        <v>-73.734409999999997</v>
      </c>
    </row>
    <row r="1228" spans="54:59">
      <c r="BB1228" s="514">
        <v>12913</v>
      </c>
      <c r="BC1228" s="514" t="s">
        <v>1142</v>
      </c>
      <c r="BD1228" s="514" t="s">
        <v>233</v>
      </c>
      <c r="BE1228" s="514" t="s">
        <v>233</v>
      </c>
      <c r="BF1228" s="514">
        <v>44.42154</v>
      </c>
      <c r="BG1228" s="514">
        <v>-73.992559999999997</v>
      </c>
    </row>
    <row r="1229" spans="54:59">
      <c r="BB1229" s="514">
        <v>12914</v>
      </c>
      <c r="BC1229" s="514" t="s">
        <v>1143</v>
      </c>
      <c r="BD1229" s="514" t="s">
        <v>233</v>
      </c>
      <c r="BE1229" s="514" t="s">
        <v>233</v>
      </c>
      <c r="BF1229" s="514">
        <v>44.927849999999999</v>
      </c>
      <c r="BG1229" s="514">
        <v>-74.602109999999996</v>
      </c>
    </row>
    <row r="1230" spans="54:59">
      <c r="BB1230" s="514">
        <v>12915</v>
      </c>
      <c r="BC1230" s="514" t="s">
        <v>1144</v>
      </c>
      <c r="BD1230" s="514" t="s">
        <v>233</v>
      </c>
      <c r="BE1230" s="514" t="s">
        <v>233</v>
      </c>
      <c r="BF1230" s="514">
        <v>44.552720000000001</v>
      </c>
      <c r="BG1230" s="514">
        <v>-74.317949999999996</v>
      </c>
    </row>
    <row r="1231" spans="54:59">
      <c r="BB1231" s="514">
        <v>12916</v>
      </c>
      <c r="BC1231" s="514" t="s">
        <v>1145</v>
      </c>
      <c r="BD1231" s="514" t="s">
        <v>233</v>
      </c>
      <c r="BE1231" s="514" t="s">
        <v>233</v>
      </c>
      <c r="BF1231" s="514">
        <v>44.830730000000003</v>
      </c>
      <c r="BG1231" s="514">
        <v>-74.514340000000004</v>
      </c>
    </row>
    <row r="1232" spans="54:59">
      <c r="BB1232" s="514">
        <v>12917</v>
      </c>
      <c r="BC1232" s="514" t="s">
        <v>1146</v>
      </c>
      <c r="BD1232" s="514" t="s">
        <v>233</v>
      </c>
      <c r="BE1232" s="514" t="s">
        <v>233</v>
      </c>
      <c r="BF1232" s="514">
        <v>44.915970000000002</v>
      </c>
      <c r="BG1232" s="514">
        <v>-74.165649999999999</v>
      </c>
    </row>
    <row r="1233" spans="54:59">
      <c r="BB1233" s="514">
        <v>12918</v>
      </c>
      <c r="BC1233" s="514" t="s">
        <v>1147</v>
      </c>
      <c r="BD1233" s="514" t="s">
        <v>233</v>
      </c>
      <c r="BE1233" s="514" t="s">
        <v>233</v>
      </c>
      <c r="BF1233" s="514">
        <v>44.692860000000003</v>
      </c>
      <c r="BG1233" s="514">
        <v>-73.666669999999996</v>
      </c>
    </row>
    <row r="1234" spans="54:59">
      <c r="BB1234" s="514">
        <v>12919</v>
      </c>
      <c r="BC1234" s="514" t="s">
        <v>1148</v>
      </c>
      <c r="BD1234" s="514" t="s">
        <v>233</v>
      </c>
      <c r="BE1234" s="514" t="s">
        <v>233</v>
      </c>
      <c r="BF1234" s="514">
        <v>44.965879999999999</v>
      </c>
      <c r="BG1234" s="514">
        <v>-73.436359999999993</v>
      </c>
    </row>
    <row r="1235" spans="54:59">
      <c r="BB1235" s="514">
        <v>12920</v>
      </c>
      <c r="BC1235" s="514" t="s">
        <v>1149</v>
      </c>
      <c r="BD1235" s="514" t="s">
        <v>233</v>
      </c>
      <c r="BE1235" s="514" t="s">
        <v>233</v>
      </c>
      <c r="BF1235" s="514">
        <v>44.901539999999997</v>
      </c>
      <c r="BG1235" s="514">
        <v>-74.060540000000003</v>
      </c>
    </row>
    <row r="1236" spans="54:59">
      <c r="BB1236" s="514">
        <v>12921</v>
      </c>
      <c r="BC1236" s="514" t="s">
        <v>1150</v>
      </c>
      <c r="BD1236" s="514" t="s">
        <v>233</v>
      </c>
      <c r="BE1236" s="514" t="s">
        <v>233</v>
      </c>
      <c r="BF1236" s="514">
        <v>44.888210000000001</v>
      </c>
      <c r="BG1236" s="514">
        <v>-73.432249999999996</v>
      </c>
    </row>
    <row r="1237" spans="54:59">
      <c r="BB1237" s="514">
        <v>12922</v>
      </c>
      <c r="BC1237" s="514" t="s">
        <v>1151</v>
      </c>
      <c r="BD1237" s="514" t="s">
        <v>233</v>
      </c>
      <c r="BE1237" s="514" t="s">
        <v>233</v>
      </c>
      <c r="BF1237" s="514">
        <v>44.224179999999997</v>
      </c>
      <c r="BG1237" s="514">
        <v>-74.765389999999996</v>
      </c>
    </row>
    <row r="1238" spans="54:59">
      <c r="BB1238" s="514">
        <v>12923</v>
      </c>
      <c r="BC1238" s="514" t="s">
        <v>1152</v>
      </c>
      <c r="BD1238" s="514" t="s">
        <v>233</v>
      </c>
      <c r="BE1238" s="514" t="s">
        <v>233</v>
      </c>
      <c r="BF1238" s="514">
        <v>44.948889999999999</v>
      </c>
      <c r="BG1238" s="514">
        <v>-73.965450000000004</v>
      </c>
    </row>
    <row r="1239" spans="54:59">
      <c r="BB1239" s="514">
        <v>12924</v>
      </c>
      <c r="BC1239" s="514" t="s">
        <v>1140</v>
      </c>
      <c r="BD1239" s="514" t="s">
        <v>233</v>
      </c>
      <c r="BE1239" s="514" t="s">
        <v>233</v>
      </c>
      <c r="BF1239" s="514">
        <v>44.706560000000003</v>
      </c>
      <c r="BG1239" s="514">
        <v>-73.744550000000004</v>
      </c>
    </row>
    <row r="1240" spans="54:59">
      <c r="BB1240" s="514">
        <v>12926</v>
      </c>
      <c r="BC1240" s="514" t="s">
        <v>1153</v>
      </c>
      <c r="BD1240" s="514" t="s">
        <v>233</v>
      </c>
      <c r="BE1240" s="514" t="s">
        <v>233</v>
      </c>
      <c r="BF1240" s="514">
        <v>44.953780000000002</v>
      </c>
      <c r="BG1240" s="514">
        <v>-74.328090000000003</v>
      </c>
    </row>
    <row r="1241" spans="54:59">
      <c r="BB1241" s="514">
        <v>12927</v>
      </c>
      <c r="BC1241" s="514" t="s">
        <v>1154</v>
      </c>
      <c r="BD1241" s="514" t="s">
        <v>233</v>
      </c>
      <c r="BE1241" s="514" t="s">
        <v>233</v>
      </c>
      <c r="BF1241" s="514">
        <v>44.220970000000001</v>
      </c>
      <c r="BG1241" s="514">
        <v>-74.850530000000006</v>
      </c>
    </row>
    <row r="1242" spans="54:59">
      <c r="BB1242" s="514">
        <v>12928</v>
      </c>
      <c r="BC1242" s="514" t="s">
        <v>1155</v>
      </c>
      <c r="BD1242" s="514" t="s">
        <v>225</v>
      </c>
      <c r="BE1242" s="514" t="s">
        <v>225</v>
      </c>
      <c r="BF1242" s="514">
        <v>43.969430000000003</v>
      </c>
      <c r="BG1242" s="514">
        <v>-73.538889999999995</v>
      </c>
    </row>
    <row r="1243" spans="54:59">
      <c r="BB1243" s="514">
        <v>12929</v>
      </c>
      <c r="BC1243" s="514" t="s">
        <v>1156</v>
      </c>
      <c r="BD1243" s="514" t="s">
        <v>233</v>
      </c>
      <c r="BE1243" s="514" t="s">
        <v>233</v>
      </c>
      <c r="BF1243" s="514">
        <v>44.847700000000003</v>
      </c>
      <c r="BG1243" s="514">
        <v>-73.582310000000007</v>
      </c>
    </row>
    <row r="1244" spans="54:59">
      <c r="BB1244" s="514">
        <v>12930</v>
      </c>
      <c r="BC1244" s="514" t="s">
        <v>1157</v>
      </c>
      <c r="BD1244" s="514" t="s">
        <v>233</v>
      </c>
      <c r="BE1244" s="514" t="s">
        <v>233</v>
      </c>
      <c r="BF1244" s="514">
        <v>44.731569999999998</v>
      </c>
      <c r="BG1244" s="514">
        <v>-74.534850000000006</v>
      </c>
    </row>
    <row r="1245" spans="54:59">
      <c r="BB1245" s="514">
        <v>12932</v>
      </c>
      <c r="BC1245" s="514" t="s">
        <v>1158</v>
      </c>
      <c r="BD1245" s="514" t="s">
        <v>233</v>
      </c>
      <c r="BE1245" s="514" t="s">
        <v>233</v>
      </c>
      <c r="BF1245" s="514">
        <v>44.212620000000001</v>
      </c>
      <c r="BG1245" s="514">
        <v>-73.595420000000004</v>
      </c>
    </row>
    <row r="1246" spans="54:59">
      <c r="BB1246" s="514">
        <v>12933</v>
      </c>
      <c r="BC1246" s="514" t="s">
        <v>1159</v>
      </c>
      <c r="BD1246" s="514" t="s">
        <v>233</v>
      </c>
      <c r="BE1246" s="514" t="s">
        <v>233</v>
      </c>
      <c r="BF1246" s="514">
        <v>44.881959999999999</v>
      </c>
      <c r="BG1246" s="514">
        <v>-73.963269999999994</v>
      </c>
    </row>
    <row r="1247" spans="54:59">
      <c r="BB1247" s="514">
        <v>12934</v>
      </c>
      <c r="BC1247" s="514" t="s">
        <v>1160</v>
      </c>
      <c r="BD1247" s="514" t="s">
        <v>233</v>
      </c>
      <c r="BE1247" s="514" t="s">
        <v>233</v>
      </c>
      <c r="BF1247" s="514">
        <v>44.865969999999997</v>
      </c>
      <c r="BG1247" s="514">
        <v>-73.895840000000007</v>
      </c>
    </row>
    <row r="1248" spans="54:59">
      <c r="BB1248" s="514">
        <v>12935</v>
      </c>
      <c r="BC1248" s="514" t="s">
        <v>1161</v>
      </c>
      <c r="BD1248" s="514" t="s">
        <v>233</v>
      </c>
      <c r="BE1248" s="514" t="s">
        <v>233</v>
      </c>
      <c r="BF1248" s="514">
        <v>44.832180000000001</v>
      </c>
      <c r="BG1248" s="514">
        <v>-73.80001</v>
      </c>
    </row>
    <row r="1249" spans="54:59">
      <c r="BB1249" s="514">
        <v>12936</v>
      </c>
      <c r="BC1249" s="514" t="s">
        <v>1162</v>
      </c>
      <c r="BD1249" s="514" t="s">
        <v>233</v>
      </c>
      <c r="BE1249" s="514" t="s">
        <v>233</v>
      </c>
      <c r="BF1249" s="514">
        <v>44.25947</v>
      </c>
      <c r="BG1249" s="514">
        <v>-73.405910000000006</v>
      </c>
    </row>
    <row r="1250" spans="54:59">
      <c r="BB1250" s="514">
        <v>12937</v>
      </c>
      <c r="BC1250" s="514" t="s">
        <v>1163</v>
      </c>
      <c r="BD1250" s="514" t="s">
        <v>233</v>
      </c>
      <c r="BE1250" s="514" t="s">
        <v>233</v>
      </c>
      <c r="BF1250" s="514">
        <v>44.972079999999998</v>
      </c>
      <c r="BG1250" s="514">
        <v>-74.487030000000004</v>
      </c>
    </row>
    <row r="1251" spans="54:59">
      <c r="BB1251" s="514">
        <v>12939</v>
      </c>
      <c r="BC1251" s="514" t="s">
        <v>1164</v>
      </c>
      <c r="BD1251" s="514" t="s">
        <v>233</v>
      </c>
      <c r="BE1251" s="514" t="s">
        <v>233</v>
      </c>
      <c r="BF1251" s="514">
        <v>44.552720000000001</v>
      </c>
      <c r="BG1251" s="514">
        <v>-74.317949999999996</v>
      </c>
    </row>
    <row r="1252" spans="54:59">
      <c r="BB1252" s="514">
        <v>12941</v>
      </c>
      <c r="BC1252" s="514" t="s">
        <v>1165</v>
      </c>
      <c r="BD1252" s="514" t="s">
        <v>233</v>
      </c>
      <c r="BE1252" s="514" t="s">
        <v>233</v>
      </c>
      <c r="BF1252" s="514">
        <v>44.3919</v>
      </c>
      <c r="BG1252" s="514">
        <v>-73.730279999999993</v>
      </c>
    </row>
    <row r="1253" spans="54:59">
      <c r="BB1253" s="514">
        <v>12942</v>
      </c>
      <c r="BC1253" s="514" t="s">
        <v>1166</v>
      </c>
      <c r="BD1253" s="514" t="s">
        <v>233</v>
      </c>
      <c r="BE1253" s="514" t="s">
        <v>233</v>
      </c>
      <c r="BF1253" s="514">
        <v>44.254620000000003</v>
      </c>
      <c r="BG1253" s="514">
        <v>-73.789339999999996</v>
      </c>
    </row>
    <row r="1254" spans="54:59">
      <c r="BB1254" s="514">
        <v>12943</v>
      </c>
      <c r="BC1254" s="514" t="s">
        <v>1167</v>
      </c>
      <c r="BD1254" s="514" t="s">
        <v>233</v>
      </c>
      <c r="BE1254" s="514" t="s">
        <v>233</v>
      </c>
      <c r="BF1254" s="514">
        <v>44.171619999999997</v>
      </c>
      <c r="BG1254" s="514">
        <v>-73.781310000000005</v>
      </c>
    </row>
    <row r="1255" spans="54:59">
      <c r="BB1255" s="514">
        <v>12944</v>
      </c>
      <c r="BC1255" s="514" t="s">
        <v>1140</v>
      </c>
      <c r="BD1255" s="514" t="s">
        <v>233</v>
      </c>
      <c r="BE1255" s="514" t="s">
        <v>233</v>
      </c>
      <c r="BF1255" s="514">
        <v>44.483460000000001</v>
      </c>
      <c r="BG1255" s="514">
        <v>-73.480099999999993</v>
      </c>
    </row>
    <row r="1256" spans="54:59">
      <c r="BB1256" s="514">
        <v>12945</v>
      </c>
      <c r="BC1256" s="514" t="s">
        <v>1168</v>
      </c>
      <c r="BD1256" s="514" t="s">
        <v>233</v>
      </c>
      <c r="BE1256" s="514" t="s">
        <v>233</v>
      </c>
      <c r="BF1256" s="514">
        <v>44.36056</v>
      </c>
      <c r="BG1256" s="514">
        <v>-74.258009999999999</v>
      </c>
    </row>
    <row r="1257" spans="54:59">
      <c r="BB1257" s="514">
        <v>12946</v>
      </c>
      <c r="BC1257" s="514" t="s">
        <v>1169</v>
      </c>
      <c r="BD1257" s="514" t="s">
        <v>233</v>
      </c>
      <c r="BE1257" s="514" t="s">
        <v>233</v>
      </c>
      <c r="BF1257" s="514">
        <v>44.292140000000003</v>
      </c>
      <c r="BG1257" s="514">
        <v>-73.959850000000003</v>
      </c>
    </row>
    <row r="1258" spans="54:59">
      <c r="BB1258" s="514">
        <v>12949</v>
      </c>
      <c r="BC1258" s="514" t="s">
        <v>1170</v>
      </c>
      <c r="BD1258" s="514" t="s">
        <v>233</v>
      </c>
      <c r="BE1258" s="514" t="s">
        <v>233</v>
      </c>
      <c r="BF1258" s="514">
        <v>44.746859999999998</v>
      </c>
      <c r="BG1258" s="514">
        <v>-74.660409999999999</v>
      </c>
    </row>
    <row r="1259" spans="54:59">
      <c r="BB1259" s="514">
        <v>12950</v>
      </c>
      <c r="BC1259" s="514" t="s">
        <v>1171</v>
      </c>
      <c r="BD1259" s="514" t="s">
        <v>233</v>
      </c>
      <c r="BE1259" s="514" t="s">
        <v>233</v>
      </c>
      <c r="BF1259" s="514">
        <v>44.322099999999999</v>
      </c>
      <c r="BG1259" s="514">
        <v>-73.540400000000005</v>
      </c>
    </row>
    <row r="1260" spans="54:59">
      <c r="BB1260" s="514">
        <v>12952</v>
      </c>
      <c r="BC1260" s="514" t="s">
        <v>1172</v>
      </c>
      <c r="BD1260" s="514" t="s">
        <v>233</v>
      </c>
      <c r="BE1260" s="514" t="s">
        <v>233</v>
      </c>
      <c r="BF1260" s="514">
        <v>44.715150000000001</v>
      </c>
      <c r="BG1260" s="514">
        <v>-73.918239999999997</v>
      </c>
    </row>
    <row r="1261" spans="54:59">
      <c r="BB1261" s="514">
        <v>12953</v>
      </c>
      <c r="BC1261" s="514" t="s">
        <v>1173</v>
      </c>
      <c r="BD1261" s="514" t="s">
        <v>233</v>
      </c>
      <c r="BE1261" s="514" t="s">
        <v>233</v>
      </c>
      <c r="BF1261" s="514">
        <v>44.813409999999998</v>
      </c>
      <c r="BG1261" s="514">
        <v>-74.277199999999993</v>
      </c>
    </row>
    <row r="1262" spans="54:59">
      <c r="BB1262" s="514">
        <v>12955</v>
      </c>
      <c r="BC1262" s="514" t="s">
        <v>1172</v>
      </c>
      <c r="BD1262" s="514" t="s">
        <v>233</v>
      </c>
      <c r="BE1262" s="514" t="s">
        <v>233</v>
      </c>
      <c r="BF1262" s="514">
        <v>44.787480000000002</v>
      </c>
      <c r="BG1262" s="514">
        <v>-73.987020000000001</v>
      </c>
    </row>
    <row r="1263" spans="54:59">
      <c r="BB1263" s="514">
        <v>12956</v>
      </c>
      <c r="BC1263" s="514" t="s">
        <v>1174</v>
      </c>
      <c r="BD1263" s="514" t="s">
        <v>225</v>
      </c>
      <c r="BE1263" s="514" t="s">
        <v>225</v>
      </c>
      <c r="BF1263" s="514">
        <v>44.08314</v>
      </c>
      <c r="BG1263" s="514">
        <v>-73.484430000000003</v>
      </c>
    </row>
    <row r="1264" spans="54:59">
      <c r="BB1264" s="514">
        <v>12957</v>
      </c>
      <c r="BC1264" s="514" t="s">
        <v>1175</v>
      </c>
      <c r="BD1264" s="514" t="s">
        <v>233</v>
      </c>
      <c r="BE1264" s="514" t="s">
        <v>233</v>
      </c>
      <c r="BF1264" s="514">
        <v>44.83399</v>
      </c>
      <c r="BG1264" s="514">
        <v>-74.571600000000004</v>
      </c>
    </row>
    <row r="1265" spans="54:59">
      <c r="BB1265" s="514">
        <v>12958</v>
      </c>
      <c r="BC1265" s="514" t="s">
        <v>1176</v>
      </c>
      <c r="BD1265" s="514" t="s">
        <v>233</v>
      </c>
      <c r="BE1265" s="514" t="s">
        <v>233</v>
      </c>
      <c r="BF1265" s="514">
        <v>44.958100000000002</v>
      </c>
      <c r="BG1265" s="514">
        <v>-73.580219999999997</v>
      </c>
    </row>
    <row r="1266" spans="54:59">
      <c r="BB1266" s="514">
        <v>12959</v>
      </c>
      <c r="BC1266" s="514" t="s">
        <v>1177</v>
      </c>
      <c r="BD1266" s="514" t="s">
        <v>233</v>
      </c>
      <c r="BE1266" s="514" t="s">
        <v>233</v>
      </c>
      <c r="BF1266" s="514">
        <v>44.951439999999998</v>
      </c>
      <c r="BG1266" s="514">
        <v>-73.680229999999995</v>
      </c>
    </row>
    <row r="1267" spans="54:59">
      <c r="BB1267" s="514">
        <v>12960</v>
      </c>
      <c r="BC1267" s="514" t="s">
        <v>1178</v>
      </c>
      <c r="BD1267" s="514" t="s">
        <v>225</v>
      </c>
      <c r="BE1267" s="514" t="s">
        <v>225</v>
      </c>
      <c r="BF1267" s="514">
        <v>44.027929999999998</v>
      </c>
      <c r="BG1267" s="514">
        <v>-73.491370000000003</v>
      </c>
    </row>
    <row r="1268" spans="54:59">
      <c r="BB1268" s="514">
        <v>12961</v>
      </c>
      <c r="BC1268" s="514" t="s">
        <v>1179</v>
      </c>
      <c r="BD1268" s="514" t="s">
        <v>225</v>
      </c>
      <c r="BE1268" s="514" t="s">
        <v>225</v>
      </c>
      <c r="BF1268" s="514">
        <v>44.059170000000002</v>
      </c>
      <c r="BG1268" s="514">
        <v>-73.576030000000003</v>
      </c>
    </row>
    <row r="1269" spans="54:59">
      <c r="BB1269" s="514">
        <v>12962</v>
      </c>
      <c r="BC1269" s="514" t="s">
        <v>1180</v>
      </c>
      <c r="BD1269" s="514" t="s">
        <v>233</v>
      </c>
      <c r="BE1269" s="514" t="s">
        <v>233</v>
      </c>
      <c r="BF1269" s="514">
        <v>44.711759999999998</v>
      </c>
      <c r="BG1269" s="514">
        <v>-73.582189999999997</v>
      </c>
    </row>
    <row r="1270" spans="54:59">
      <c r="BB1270" s="514">
        <v>12964</v>
      </c>
      <c r="BC1270" s="514" t="s">
        <v>1181</v>
      </c>
      <c r="BD1270" s="514" t="s">
        <v>233</v>
      </c>
      <c r="BE1270" s="514" t="s">
        <v>233</v>
      </c>
      <c r="BF1270" s="514">
        <v>44.129089999999998</v>
      </c>
      <c r="BG1270" s="514">
        <v>-73.647919999999999</v>
      </c>
    </row>
    <row r="1271" spans="54:59">
      <c r="BB1271" s="514">
        <v>12965</v>
      </c>
      <c r="BC1271" s="514" t="s">
        <v>1182</v>
      </c>
      <c r="BD1271" s="514" t="s">
        <v>233</v>
      </c>
      <c r="BE1271" s="514" t="s">
        <v>233</v>
      </c>
      <c r="BF1271" s="514">
        <v>44.698250000000002</v>
      </c>
      <c r="BG1271" s="514">
        <v>-74.688429999999997</v>
      </c>
    </row>
    <row r="1272" spans="54:59">
      <c r="BB1272" s="514">
        <v>12966</v>
      </c>
      <c r="BC1272" s="514" t="s">
        <v>1183</v>
      </c>
      <c r="BD1272" s="514" t="s">
        <v>233</v>
      </c>
      <c r="BE1272" s="514" t="s">
        <v>233</v>
      </c>
      <c r="BF1272" s="514">
        <v>44.812309999999997</v>
      </c>
      <c r="BG1272" s="514">
        <v>-74.407839999999993</v>
      </c>
    </row>
    <row r="1273" spans="54:59">
      <c r="BB1273" s="514">
        <v>12967</v>
      </c>
      <c r="BC1273" s="514" t="s">
        <v>1184</v>
      </c>
      <c r="BD1273" s="514" t="s">
        <v>233</v>
      </c>
      <c r="BE1273" s="514" t="s">
        <v>233</v>
      </c>
      <c r="BF1273" s="514">
        <v>44.784140000000001</v>
      </c>
      <c r="BG1273" s="514">
        <v>-74.662130000000005</v>
      </c>
    </row>
    <row r="1274" spans="54:59">
      <c r="BB1274" s="514">
        <v>12969</v>
      </c>
      <c r="BC1274" s="514" t="s">
        <v>1185</v>
      </c>
      <c r="BD1274" s="514" t="s">
        <v>233</v>
      </c>
      <c r="BE1274" s="514" t="s">
        <v>233</v>
      </c>
      <c r="BF1274" s="514">
        <v>44.711620000000003</v>
      </c>
      <c r="BG1274" s="514">
        <v>-74.096789999999999</v>
      </c>
    </row>
    <row r="1275" spans="54:59">
      <c r="BB1275" s="514">
        <v>12970</v>
      </c>
      <c r="BC1275" s="514" t="s">
        <v>1186</v>
      </c>
      <c r="BD1275" s="514" t="s">
        <v>233</v>
      </c>
      <c r="BE1275" s="514" t="s">
        <v>233</v>
      </c>
      <c r="BF1275" s="514">
        <v>44.454630000000002</v>
      </c>
      <c r="BG1275" s="514">
        <v>-74.287530000000004</v>
      </c>
    </row>
    <row r="1276" spans="54:59">
      <c r="BB1276" s="514">
        <v>12972</v>
      </c>
      <c r="BC1276" s="514" t="s">
        <v>1187</v>
      </c>
      <c r="BD1276" s="514" t="s">
        <v>233</v>
      </c>
      <c r="BE1276" s="514" t="s">
        <v>233</v>
      </c>
      <c r="BF1276" s="514">
        <v>44.563319999999997</v>
      </c>
      <c r="BG1276" s="514">
        <v>-73.523070000000004</v>
      </c>
    </row>
    <row r="1277" spans="54:59">
      <c r="BB1277" s="514">
        <v>12973</v>
      </c>
      <c r="BC1277" s="514" t="s">
        <v>1188</v>
      </c>
      <c r="BD1277" s="514" t="s">
        <v>233</v>
      </c>
      <c r="BE1277" s="514" t="s">
        <v>233</v>
      </c>
      <c r="BF1277" s="514">
        <v>44.234279999999998</v>
      </c>
      <c r="BG1277" s="514">
        <v>-74.555949999999996</v>
      </c>
    </row>
    <row r="1278" spans="54:59">
      <c r="BB1278" s="514">
        <v>12974</v>
      </c>
      <c r="BC1278" s="514" t="s">
        <v>1189</v>
      </c>
      <c r="BD1278" s="514" t="s">
        <v>225</v>
      </c>
      <c r="BE1278" s="514" t="s">
        <v>225</v>
      </c>
      <c r="BF1278" s="514">
        <v>44.048380000000002</v>
      </c>
      <c r="BG1278" s="514">
        <v>-73.45984</v>
      </c>
    </row>
    <row r="1279" spans="54:59">
      <c r="BB1279" s="514">
        <v>12975</v>
      </c>
      <c r="BC1279" s="514" t="s">
        <v>1190</v>
      </c>
      <c r="BD1279" s="514" t="s">
        <v>233</v>
      </c>
      <c r="BE1279" s="514" t="s">
        <v>233</v>
      </c>
      <c r="BF1279" s="514">
        <v>44.526429999999998</v>
      </c>
      <c r="BG1279" s="514">
        <v>-73.409239999999997</v>
      </c>
    </row>
    <row r="1280" spans="54:59">
      <c r="BB1280" s="514">
        <v>12976</v>
      </c>
      <c r="BC1280" s="514" t="s">
        <v>1191</v>
      </c>
      <c r="BD1280" s="514" t="s">
        <v>233</v>
      </c>
      <c r="BE1280" s="514" t="s">
        <v>233</v>
      </c>
      <c r="BF1280" s="514">
        <v>44.552720000000001</v>
      </c>
      <c r="BG1280" s="514">
        <v>-74.317949999999996</v>
      </c>
    </row>
    <row r="1281" spans="54:59">
      <c r="BB1281" s="514">
        <v>12977</v>
      </c>
      <c r="BC1281" s="514" t="s">
        <v>1192</v>
      </c>
      <c r="BD1281" s="514" t="s">
        <v>233</v>
      </c>
      <c r="BE1281" s="514" t="s">
        <v>233</v>
      </c>
      <c r="BF1281" s="514">
        <v>44.145670000000003</v>
      </c>
      <c r="BG1281" s="514">
        <v>-73.815200000000004</v>
      </c>
    </row>
    <row r="1282" spans="54:59">
      <c r="BB1282" s="514">
        <v>12978</v>
      </c>
      <c r="BC1282" s="514" t="s">
        <v>1193</v>
      </c>
      <c r="BD1282" s="514" t="s">
        <v>233</v>
      </c>
      <c r="BE1282" s="514" t="s">
        <v>233</v>
      </c>
      <c r="BF1282" s="514">
        <v>44.664949999999997</v>
      </c>
      <c r="BG1282" s="514">
        <v>-73.761200000000002</v>
      </c>
    </row>
    <row r="1283" spans="54:59">
      <c r="BB1283" s="514">
        <v>12979</v>
      </c>
      <c r="BC1283" s="514" t="s">
        <v>1194</v>
      </c>
      <c r="BD1283" s="514" t="s">
        <v>233</v>
      </c>
      <c r="BE1283" s="514" t="s">
        <v>233</v>
      </c>
      <c r="BF1283" s="514">
        <v>44.990600000000001</v>
      </c>
      <c r="BG1283" s="514">
        <v>-73.370170000000002</v>
      </c>
    </row>
    <row r="1284" spans="54:59">
      <c r="BB1284" s="514">
        <v>12980</v>
      </c>
      <c r="BC1284" s="514" t="s">
        <v>1195</v>
      </c>
      <c r="BD1284" s="514" t="s">
        <v>233</v>
      </c>
      <c r="BE1284" s="514" t="s">
        <v>233</v>
      </c>
      <c r="BF1284" s="514">
        <v>44.63091</v>
      </c>
      <c r="BG1284" s="514">
        <v>-74.537210000000002</v>
      </c>
    </row>
    <row r="1285" spans="54:59">
      <c r="BB1285" s="514">
        <v>12981</v>
      </c>
      <c r="BC1285" s="514" t="s">
        <v>1196</v>
      </c>
      <c r="BD1285" s="514" t="s">
        <v>233</v>
      </c>
      <c r="BE1285" s="514" t="s">
        <v>233</v>
      </c>
      <c r="BF1285" s="514">
        <v>44.617640000000002</v>
      </c>
      <c r="BG1285" s="514">
        <v>-73.811959999999999</v>
      </c>
    </row>
    <row r="1286" spans="54:59">
      <c r="BB1286" s="514">
        <v>12983</v>
      </c>
      <c r="BC1286" s="514" t="s">
        <v>1197</v>
      </c>
      <c r="BD1286" s="514" t="s">
        <v>233</v>
      </c>
      <c r="BE1286" s="514" t="s">
        <v>233</v>
      </c>
      <c r="BF1286" s="514">
        <v>44.324730000000002</v>
      </c>
      <c r="BG1286" s="514">
        <v>-74.168430000000001</v>
      </c>
    </row>
    <row r="1287" spans="54:59">
      <c r="BB1287" s="514">
        <v>12985</v>
      </c>
      <c r="BC1287" s="514" t="s">
        <v>1198</v>
      </c>
      <c r="BD1287" s="514" t="s">
        <v>233</v>
      </c>
      <c r="BE1287" s="514" t="s">
        <v>233</v>
      </c>
      <c r="BF1287" s="514">
        <v>44.589579999999998</v>
      </c>
      <c r="BG1287" s="514">
        <v>-73.713549999999998</v>
      </c>
    </row>
    <row r="1288" spans="54:59">
      <c r="BB1288" s="514">
        <v>12986</v>
      </c>
      <c r="BC1288" s="514" t="s">
        <v>1199</v>
      </c>
      <c r="BD1288" s="514" t="s">
        <v>233</v>
      </c>
      <c r="BE1288" s="514" t="s">
        <v>233</v>
      </c>
      <c r="BF1288" s="514">
        <v>44.22034</v>
      </c>
      <c r="BG1288" s="514">
        <v>-74.462990000000005</v>
      </c>
    </row>
    <row r="1289" spans="54:59">
      <c r="BB1289" s="514">
        <v>12987</v>
      </c>
      <c r="BC1289" s="514" t="s">
        <v>1200</v>
      </c>
      <c r="BD1289" s="514" t="s">
        <v>233</v>
      </c>
      <c r="BE1289" s="514" t="s">
        <v>233</v>
      </c>
      <c r="BF1289" s="514">
        <v>44.329470000000001</v>
      </c>
      <c r="BG1289" s="514">
        <v>-73.792820000000006</v>
      </c>
    </row>
    <row r="1290" spans="54:59">
      <c r="BB1290" s="514">
        <v>12989</v>
      </c>
      <c r="BC1290" s="514" t="s">
        <v>1201</v>
      </c>
      <c r="BD1290" s="514" t="s">
        <v>233</v>
      </c>
      <c r="BE1290" s="514" t="s">
        <v>233</v>
      </c>
      <c r="BF1290" s="514">
        <v>44.519170000000003</v>
      </c>
      <c r="BG1290" s="514">
        <v>-74.06053</v>
      </c>
    </row>
    <row r="1291" spans="54:59">
      <c r="BB1291" s="514">
        <v>12992</v>
      </c>
      <c r="BC1291" s="514" t="s">
        <v>1202</v>
      </c>
      <c r="BD1291" s="514" t="s">
        <v>233</v>
      </c>
      <c r="BE1291" s="514" t="s">
        <v>233</v>
      </c>
      <c r="BF1291" s="514">
        <v>44.81982</v>
      </c>
      <c r="BG1291" s="514">
        <v>-73.511560000000003</v>
      </c>
    </row>
    <row r="1292" spans="54:59">
      <c r="BB1292" s="514">
        <v>12993</v>
      </c>
      <c r="BC1292" s="514" t="s">
        <v>1203</v>
      </c>
      <c r="BD1292" s="514" t="s">
        <v>233</v>
      </c>
      <c r="BE1292" s="514" t="s">
        <v>233</v>
      </c>
      <c r="BF1292" s="514">
        <v>44.1952</v>
      </c>
      <c r="BG1292" s="514">
        <v>-73.471940000000004</v>
      </c>
    </row>
    <row r="1293" spans="54:59">
      <c r="BB1293" s="514">
        <v>12995</v>
      </c>
      <c r="BC1293" s="514" t="s">
        <v>1204</v>
      </c>
      <c r="BD1293" s="514" t="s">
        <v>233</v>
      </c>
      <c r="BE1293" s="514" t="s">
        <v>233</v>
      </c>
      <c r="BF1293" s="514">
        <v>44.805680000000002</v>
      </c>
      <c r="BG1293" s="514">
        <v>-74.252250000000004</v>
      </c>
    </row>
    <row r="1294" spans="54:59">
      <c r="BB1294" s="514">
        <v>12996</v>
      </c>
      <c r="BC1294" s="514" t="s">
        <v>1205</v>
      </c>
      <c r="BD1294" s="514" t="s">
        <v>233</v>
      </c>
      <c r="BE1294" s="514" t="s">
        <v>233</v>
      </c>
      <c r="BF1294" s="514">
        <v>44.372999999999998</v>
      </c>
      <c r="BG1294" s="514">
        <v>-73.406679999999994</v>
      </c>
    </row>
    <row r="1295" spans="54:59">
      <c r="BB1295" s="514">
        <v>12997</v>
      </c>
      <c r="BC1295" s="514" t="s">
        <v>1206</v>
      </c>
      <c r="BD1295" s="514" t="s">
        <v>233</v>
      </c>
      <c r="BE1295" s="514" t="s">
        <v>233</v>
      </c>
      <c r="BF1295" s="514">
        <v>44.145670000000003</v>
      </c>
      <c r="BG1295" s="514">
        <v>-73.815200000000004</v>
      </c>
    </row>
    <row r="1296" spans="54:59">
      <c r="BB1296" s="514">
        <v>12998</v>
      </c>
      <c r="BC1296" s="514" t="s">
        <v>1207</v>
      </c>
      <c r="BD1296" s="514" t="s">
        <v>225</v>
      </c>
      <c r="BE1296" s="514" t="s">
        <v>225</v>
      </c>
      <c r="BF1296" s="514">
        <v>44.041930000000001</v>
      </c>
      <c r="BG1296" s="514">
        <v>-73.586200000000005</v>
      </c>
    </row>
    <row r="1297" spans="54:59">
      <c r="BB1297" s="514">
        <v>13020</v>
      </c>
      <c r="BC1297" s="514" t="s">
        <v>1208</v>
      </c>
      <c r="BD1297" s="514" t="s">
        <v>238</v>
      </c>
      <c r="BE1297" s="514" t="s">
        <v>238</v>
      </c>
      <c r="BF1297" s="514">
        <v>42.82396</v>
      </c>
      <c r="BG1297" s="514">
        <v>-76.062420000000003</v>
      </c>
    </row>
    <row r="1298" spans="54:59">
      <c r="BB1298" s="514">
        <v>13021</v>
      </c>
      <c r="BC1298" s="514" t="s">
        <v>1209</v>
      </c>
      <c r="BD1298" s="514" t="s">
        <v>238</v>
      </c>
      <c r="BE1298" s="514" t="s">
        <v>238</v>
      </c>
      <c r="BF1298" s="514">
        <v>42.922269999999997</v>
      </c>
      <c r="BG1298" s="514">
        <v>-76.558819999999997</v>
      </c>
    </row>
    <row r="1299" spans="54:59">
      <c r="BB1299" s="514">
        <v>13022</v>
      </c>
      <c r="BC1299" s="514" t="s">
        <v>1209</v>
      </c>
      <c r="BD1299" s="514" t="s">
        <v>238</v>
      </c>
      <c r="BE1299" s="514" t="s">
        <v>238</v>
      </c>
      <c r="BF1299" s="514">
        <v>43.163359999999997</v>
      </c>
      <c r="BG1299" s="514">
        <v>-76.509559999999993</v>
      </c>
    </row>
    <row r="1300" spans="54:59">
      <c r="BB1300" s="514">
        <v>13024</v>
      </c>
      <c r="BC1300" s="514" t="s">
        <v>1209</v>
      </c>
      <c r="BD1300" s="514" t="s">
        <v>238</v>
      </c>
      <c r="BE1300" s="514" t="s">
        <v>238</v>
      </c>
      <c r="BF1300" s="514">
        <v>43.163359999999997</v>
      </c>
      <c r="BG1300" s="514">
        <v>-76.509559999999993</v>
      </c>
    </row>
    <row r="1301" spans="54:59">
      <c r="BB1301" s="514">
        <v>13026</v>
      </c>
      <c r="BC1301" s="514" t="s">
        <v>1210</v>
      </c>
      <c r="BD1301" s="514" t="s">
        <v>238</v>
      </c>
      <c r="BE1301" s="514" t="s">
        <v>238</v>
      </c>
      <c r="BF1301" s="514">
        <v>42.75808</v>
      </c>
      <c r="BG1301" s="514">
        <v>-76.669979999999995</v>
      </c>
    </row>
    <row r="1302" spans="54:59">
      <c r="BB1302" s="514">
        <v>13027</v>
      </c>
      <c r="BC1302" s="514" t="s">
        <v>1211</v>
      </c>
      <c r="BD1302" s="514" t="s">
        <v>238</v>
      </c>
      <c r="BE1302" s="514" t="s">
        <v>238</v>
      </c>
      <c r="BF1302" s="514">
        <v>43.165129999999998</v>
      </c>
      <c r="BG1302" s="514">
        <v>-76.339010000000002</v>
      </c>
    </row>
    <row r="1303" spans="54:59">
      <c r="BB1303" s="514">
        <v>13028</v>
      </c>
      <c r="BC1303" s="514" t="s">
        <v>1212</v>
      </c>
      <c r="BD1303" s="514" t="s">
        <v>238</v>
      </c>
      <c r="BE1303" s="514" t="s">
        <v>238</v>
      </c>
      <c r="BF1303" s="514">
        <v>43.279400000000003</v>
      </c>
      <c r="BG1303" s="514">
        <v>-75.931070000000005</v>
      </c>
    </row>
    <row r="1304" spans="54:59">
      <c r="BB1304" s="514">
        <v>13029</v>
      </c>
      <c r="BC1304" s="514" t="s">
        <v>1213</v>
      </c>
      <c r="BD1304" s="514" t="s">
        <v>238</v>
      </c>
      <c r="BE1304" s="514" t="s">
        <v>238</v>
      </c>
      <c r="BF1304" s="514">
        <v>43.225079999999998</v>
      </c>
      <c r="BG1304" s="514">
        <v>-76.139660000000006</v>
      </c>
    </row>
    <row r="1305" spans="54:59">
      <c r="BB1305" s="514">
        <v>13030</v>
      </c>
      <c r="BC1305" s="514" t="s">
        <v>1214</v>
      </c>
      <c r="BD1305" s="514" t="s">
        <v>238</v>
      </c>
      <c r="BE1305" s="514" t="s">
        <v>238</v>
      </c>
      <c r="BF1305" s="514">
        <v>43.164290000000001</v>
      </c>
      <c r="BG1305" s="514">
        <v>-75.960570000000004</v>
      </c>
    </row>
    <row r="1306" spans="54:59">
      <c r="BB1306" s="514">
        <v>13031</v>
      </c>
      <c r="BC1306" s="514" t="s">
        <v>1215</v>
      </c>
      <c r="BD1306" s="514" t="s">
        <v>238</v>
      </c>
      <c r="BE1306" s="514" t="s">
        <v>238</v>
      </c>
      <c r="BF1306" s="514">
        <v>43.039909999999999</v>
      </c>
      <c r="BG1306" s="514">
        <v>-76.287570000000002</v>
      </c>
    </row>
    <row r="1307" spans="54:59">
      <c r="BB1307" s="514">
        <v>13032</v>
      </c>
      <c r="BC1307" s="514" t="s">
        <v>1216</v>
      </c>
      <c r="BD1307" s="514" t="s">
        <v>238</v>
      </c>
      <c r="BE1307" s="514" t="s">
        <v>238</v>
      </c>
      <c r="BF1307" s="514">
        <v>43.08643</v>
      </c>
      <c r="BG1307" s="514">
        <v>-75.764840000000007</v>
      </c>
    </row>
    <row r="1308" spans="54:59">
      <c r="BB1308" s="514">
        <v>13033</v>
      </c>
      <c r="BC1308" s="514" t="s">
        <v>1217</v>
      </c>
      <c r="BD1308" s="514" t="s">
        <v>238</v>
      </c>
      <c r="BE1308" s="514" t="s">
        <v>238</v>
      </c>
      <c r="BF1308" s="514">
        <v>43.182049999999997</v>
      </c>
      <c r="BG1308" s="514">
        <v>-76.571759999999998</v>
      </c>
    </row>
    <row r="1309" spans="54:59">
      <c r="BB1309" s="514">
        <v>13034</v>
      </c>
      <c r="BC1309" s="514" t="s">
        <v>1218</v>
      </c>
      <c r="BD1309" s="514" t="s">
        <v>238</v>
      </c>
      <c r="BE1309" s="514" t="s">
        <v>238</v>
      </c>
      <c r="BF1309" s="514">
        <v>42.912840000000003</v>
      </c>
      <c r="BG1309" s="514">
        <v>-76.708179999999999</v>
      </c>
    </row>
    <row r="1310" spans="54:59">
      <c r="BB1310" s="514">
        <v>13035</v>
      </c>
      <c r="BC1310" s="514" t="s">
        <v>1219</v>
      </c>
      <c r="BD1310" s="514" t="s">
        <v>238</v>
      </c>
      <c r="BE1310" s="514" t="s">
        <v>238</v>
      </c>
      <c r="BF1310" s="514">
        <v>42.938809999999997</v>
      </c>
      <c r="BG1310" s="514">
        <v>-75.830370000000002</v>
      </c>
    </row>
    <row r="1311" spans="54:59">
      <c r="BB1311" s="514">
        <v>13036</v>
      </c>
      <c r="BC1311" s="514" t="s">
        <v>1220</v>
      </c>
      <c r="BD1311" s="514" t="s">
        <v>238</v>
      </c>
      <c r="BE1311" s="514" t="s">
        <v>238</v>
      </c>
      <c r="BF1311" s="514">
        <v>43.299680000000002</v>
      </c>
      <c r="BG1311" s="514">
        <v>-76.151439999999994</v>
      </c>
    </row>
    <row r="1312" spans="54:59">
      <c r="BB1312" s="514">
        <v>13037</v>
      </c>
      <c r="BC1312" s="514" t="s">
        <v>1221</v>
      </c>
      <c r="BD1312" s="514" t="s">
        <v>238</v>
      </c>
      <c r="BE1312" s="514" t="s">
        <v>238</v>
      </c>
      <c r="BF1312" s="514">
        <v>43.059989999999999</v>
      </c>
      <c r="BG1312" s="514">
        <v>-75.871160000000003</v>
      </c>
    </row>
    <row r="1313" spans="54:59">
      <c r="BB1313" s="514">
        <v>13039</v>
      </c>
      <c r="BC1313" s="514" t="s">
        <v>1222</v>
      </c>
      <c r="BD1313" s="514" t="s">
        <v>238</v>
      </c>
      <c r="BE1313" s="514" t="s">
        <v>238</v>
      </c>
      <c r="BF1313" s="514">
        <v>43.171700000000001</v>
      </c>
      <c r="BG1313" s="514">
        <v>-76.095050000000001</v>
      </c>
    </row>
    <row r="1314" spans="54:59">
      <c r="BB1314" s="514">
        <v>13040</v>
      </c>
      <c r="BC1314" s="514" t="s">
        <v>1223</v>
      </c>
      <c r="BD1314" s="514" t="s">
        <v>227</v>
      </c>
      <c r="BE1314" s="514" t="s">
        <v>227</v>
      </c>
      <c r="BF1314" s="514">
        <v>42.560789999999997</v>
      </c>
      <c r="BG1314" s="514">
        <v>-75.932410000000004</v>
      </c>
    </row>
    <row r="1315" spans="54:59">
      <c r="BB1315" s="514">
        <v>13041</v>
      </c>
      <c r="BC1315" s="514" t="s">
        <v>1224</v>
      </c>
      <c r="BD1315" s="514" t="s">
        <v>238</v>
      </c>
      <c r="BE1315" s="514" t="s">
        <v>238</v>
      </c>
      <c r="BF1315" s="514">
        <v>43.183500000000002</v>
      </c>
      <c r="BG1315" s="514">
        <v>-76.180019999999999</v>
      </c>
    </row>
    <row r="1316" spans="54:59">
      <c r="BB1316" s="514">
        <v>13042</v>
      </c>
      <c r="BC1316" s="514" t="s">
        <v>1225</v>
      </c>
      <c r="BD1316" s="514" t="s">
        <v>238</v>
      </c>
      <c r="BE1316" s="514" t="s">
        <v>238</v>
      </c>
      <c r="BF1316" s="514">
        <v>43.252079999999999</v>
      </c>
      <c r="BG1316" s="514">
        <v>-75.848529999999997</v>
      </c>
    </row>
    <row r="1317" spans="54:59">
      <c r="BB1317" s="514">
        <v>13043</v>
      </c>
      <c r="BC1317" s="514" t="s">
        <v>1226</v>
      </c>
      <c r="BD1317" s="514" t="s">
        <v>238</v>
      </c>
      <c r="BE1317" s="514" t="s">
        <v>238</v>
      </c>
      <c r="BF1317" s="514">
        <v>43.04204</v>
      </c>
      <c r="BG1317" s="514">
        <v>-75.740840000000006</v>
      </c>
    </row>
    <row r="1318" spans="54:59">
      <c r="BB1318" s="514">
        <v>13044</v>
      </c>
      <c r="BC1318" s="514" t="s">
        <v>1227</v>
      </c>
      <c r="BD1318" s="514" t="s">
        <v>238</v>
      </c>
      <c r="BE1318" s="514" t="s">
        <v>238</v>
      </c>
      <c r="BF1318" s="514">
        <v>43.285469999999997</v>
      </c>
      <c r="BG1318" s="514">
        <v>-76.001379999999997</v>
      </c>
    </row>
    <row r="1319" spans="54:59">
      <c r="BB1319" s="514">
        <v>13045</v>
      </c>
      <c r="BC1319" s="514" t="s">
        <v>1228</v>
      </c>
      <c r="BD1319" s="514" t="s">
        <v>238</v>
      </c>
      <c r="BE1319" s="514" t="s">
        <v>238</v>
      </c>
      <c r="BF1319" s="514">
        <v>42.58907</v>
      </c>
      <c r="BG1319" s="514">
        <v>-76.201549999999997</v>
      </c>
    </row>
    <row r="1320" spans="54:59">
      <c r="BB1320" s="514">
        <v>13051</v>
      </c>
      <c r="BC1320" s="514" t="s">
        <v>1229</v>
      </c>
      <c r="BD1320" s="514" t="s">
        <v>238</v>
      </c>
      <c r="BE1320" s="514" t="s">
        <v>238</v>
      </c>
      <c r="BF1320" s="514">
        <v>42.870690000000003</v>
      </c>
      <c r="BG1320" s="514">
        <v>-75.911280000000005</v>
      </c>
    </row>
    <row r="1321" spans="54:59">
      <c r="BB1321" s="514">
        <v>13052</v>
      </c>
      <c r="BC1321" s="514" t="s">
        <v>1230</v>
      </c>
      <c r="BD1321" s="514" t="s">
        <v>238</v>
      </c>
      <c r="BE1321" s="514" t="s">
        <v>238</v>
      </c>
      <c r="BF1321" s="514">
        <v>42.758400000000002</v>
      </c>
      <c r="BG1321" s="514">
        <v>-75.884360000000001</v>
      </c>
    </row>
    <row r="1322" spans="54:59">
      <c r="BB1322" s="514">
        <v>13053</v>
      </c>
      <c r="BC1322" s="514" t="s">
        <v>1231</v>
      </c>
      <c r="BD1322" s="514" t="s">
        <v>238</v>
      </c>
      <c r="BE1322" s="514" t="s">
        <v>238</v>
      </c>
      <c r="BF1322" s="514">
        <v>42.483339999999998</v>
      </c>
      <c r="BG1322" s="514">
        <v>-76.27901</v>
      </c>
    </row>
    <row r="1323" spans="54:59">
      <c r="BB1323" s="514">
        <v>13054</v>
      </c>
      <c r="BC1323" s="514" t="s">
        <v>1232</v>
      </c>
      <c r="BD1323" s="514" t="s">
        <v>238</v>
      </c>
      <c r="BE1323" s="514" t="s">
        <v>238</v>
      </c>
      <c r="BF1323" s="514">
        <v>43.165509999999998</v>
      </c>
      <c r="BG1323" s="514">
        <v>-75.680909999999997</v>
      </c>
    </row>
    <row r="1324" spans="54:59">
      <c r="BB1324" s="514">
        <v>13056</v>
      </c>
      <c r="BC1324" s="514" t="s">
        <v>1233</v>
      </c>
      <c r="BD1324" s="514" t="s">
        <v>238</v>
      </c>
      <c r="BE1324" s="514" t="s">
        <v>238</v>
      </c>
      <c r="BF1324" s="514">
        <v>42.666200000000003</v>
      </c>
      <c r="BG1324" s="514">
        <v>-76.101799999999997</v>
      </c>
    </row>
    <row r="1325" spans="54:59">
      <c r="BB1325" s="514">
        <v>13057</v>
      </c>
      <c r="BC1325" s="514" t="s">
        <v>1234</v>
      </c>
      <c r="BD1325" s="514" t="s">
        <v>238</v>
      </c>
      <c r="BE1325" s="514" t="s">
        <v>238</v>
      </c>
      <c r="BF1325" s="514">
        <v>43.074260000000002</v>
      </c>
      <c r="BG1325" s="514">
        <v>-76.05538</v>
      </c>
    </row>
    <row r="1326" spans="54:59">
      <c r="BB1326" s="514">
        <v>13060</v>
      </c>
      <c r="BC1326" s="514" t="s">
        <v>1235</v>
      </c>
      <c r="BD1326" s="514" t="s">
        <v>238</v>
      </c>
      <c r="BE1326" s="514" t="s">
        <v>238</v>
      </c>
      <c r="BF1326" s="514">
        <v>43.025840000000002</v>
      </c>
      <c r="BG1326" s="514">
        <v>-76.425889999999995</v>
      </c>
    </row>
    <row r="1327" spans="54:59">
      <c r="BB1327" s="514">
        <v>13061</v>
      </c>
      <c r="BC1327" s="514" t="s">
        <v>1236</v>
      </c>
      <c r="BD1327" s="514" t="s">
        <v>238</v>
      </c>
      <c r="BE1327" s="514" t="s">
        <v>238</v>
      </c>
      <c r="BF1327" s="514">
        <v>42.85933</v>
      </c>
      <c r="BG1327" s="514">
        <v>-75.742609999999999</v>
      </c>
    </row>
    <row r="1328" spans="54:59">
      <c r="BB1328" s="514">
        <v>13062</v>
      </c>
      <c r="BC1328" s="514" t="s">
        <v>1237</v>
      </c>
      <c r="BD1328" s="514" t="s">
        <v>238</v>
      </c>
      <c r="BE1328" s="514" t="s">
        <v>238</v>
      </c>
      <c r="BF1328" s="514">
        <v>42.48845</v>
      </c>
      <c r="BG1328" s="514">
        <v>-76.378919999999994</v>
      </c>
    </row>
    <row r="1329" spans="54:59">
      <c r="BB1329" s="514">
        <v>13063</v>
      </c>
      <c r="BC1329" s="514" t="s">
        <v>1238</v>
      </c>
      <c r="BD1329" s="514" t="s">
        <v>238</v>
      </c>
      <c r="BE1329" s="514" t="s">
        <v>238</v>
      </c>
      <c r="BF1329" s="514">
        <v>42.847239999999999</v>
      </c>
      <c r="BG1329" s="514">
        <v>-75.978179999999995</v>
      </c>
    </row>
    <row r="1330" spans="54:59">
      <c r="BB1330" s="514">
        <v>13064</v>
      </c>
      <c r="BC1330" s="514" t="s">
        <v>1239</v>
      </c>
      <c r="BD1330" s="514" t="s">
        <v>238</v>
      </c>
      <c r="BE1330" s="514" t="s">
        <v>238</v>
      </c>
      <c r="BF1330" s="514">
        <v>43.431310000000003</v>
      </c>
      <c r="BG1330" s="514">
        <v>-76.20044</v>
      </c>
    </row>
    <row r="1331" spans="54:59">
      <c r="BB1331" s="514">
        <v>13065</v>
      </c>
      <c r="BC1331" s="514" t="s">
        <v>1240</v>
      </c>
      <c r="BD1331" s="514" t="s">
        <v>238</v>
      </c>
      <c r="BE1331" s="514" t="s">
        <v>238</v>
      </c>
      <c r="BF1331" s="514">
        <v>42.822659999999999</v>
      </c>
      <c r="BG1331" s="514">
        <v>-76.801969999999997</v>
      </c>
    </row>
    <row r="1332" spans="54:59">
      <c r="BB1332" s="514">
        <v>13066</v>
      </c>
      <c r="BC1332" s="514" t="s">
        <v>1241</v>
      </c>
      <c r="BD1332" s="514" t="s">
        <v>238</v>
      </c>
      <c r="BE1332" s="514" t="s">
        <v>238</v>
      </c>
      <c r="BF1332" s="514">
        <v>43.028509999999997</v>
      </c>
      <c r="BG1332" s="514">
        <v>-76.008759999999995</v>
      </c>
    </row>
    <row r="1333" spans="54:59">
      <c r="BB1333" s="514">
        <v>13068</v>
      </c>
      <c r="BC1333" s="514" t="s">
        <v>1242</v>
      </c>
      <c r="BD1333" s="514" t="s">
        <v>238</v>
      </c>
      <c r="BE1333" s="514" t="s">
        <v>238</v>
      </c>
      <c r="BF1333" s="514">
        <v>42.513959999999997</v>
      </c>
      <c r="BG1333" s="514">
        <v>-76.346599999999995</v>
      </c>
    </row>
    <row r="1334" spans="54:59">
      <c r="BB1334" s="514">
        <v>13069</v>
      </c>
      <c r="BC1334" s="514" t="s">
        <v>1243</v>
      </c>
      <c r="BD1334" s="514" t="s">
        <v>238</v>
      </c>
      <c r="BE1334" s="514" t="s">
        <v>238</v>
      </c>
      <c r="BF1334" s="514">
        <v>43.32347</v>
      </c>
      <c r="BG1334" s="514">
        <v>-76.400289999999998</v>
      </c>
    </row>
    <row r="1335" spans="54:59">
      <c r="BB1335" s="514">
        <v>13071</v>
      </c>
      <c r="BC1335" s="514" t="s">
        <v>1244</v>
      </c>
      <c r="BD1335" s="514" t="s">
        <v>238</v>
      </c>
      <c r="BE1335" s="514" t="s">
        <v>238</v>
      </c>
      <c r="BF1335" s="514">
        <v>42.677410000000002</v>
      </c>
      <c r="BG1335" s="514">
        <v>-76.541539999999998</v>
      </c>
    </row>
    <row r="1336" spans="54:59">
      <c r="BB1336" s="514">
        <v>13072</v>
      </c>
      <c r="BC1336" s="514" t="s">
        <v>1245</v>
      </c>
      <c r="BD1336" s="514" t="s">
        <v>238</v>
      </c>
      <c r="BE1336" s="514" t="s">
        <v>238</v>
      </c>
      <c r="BF1336" s="514">
        <v>42.763820000000003</v>
      </c>
      <c r="BG1336" s="514">
        <v>-75.75188</v>
      </c>
    </row>
    <row r="1337" spans="54:59">
      <c r="BB1337" s="514">
        <v>13073</v>
      </c>
      <c r="BC1337" s="514" t="s">
        <v>1246</v>
      </c>
      <c r="BD1337" s="514" t="s">
        <v>238</v>
      </c>
      <c r="BE1337" s="514" t="s">
        <v>238</v>
      </c>
      <c r="BF1337" s="514">
        <v>42.58784</v>
      </c>
      <c r="BG1337" s="514">
        <v>-76.366870000000006</v>
      </c>
    </row>
    <row r="1338" spans="54:59">
      <c r="BB1338" s="514">
        <v>13074</v>
      </c>
      <c r="BC1338" s="514" t="s">
        <v>1247</v>
      </c>
      <c r="BD1338" s="514" t="s">
        <v>238</v>
      </c>
      <c r="BE1338" s="514" t="s">
        <v>238</v>
      </c>
      <c r="BF1338" s="514">
        <v>43.317680000000003</v>
      </c>
      <c r="BG1338" s="514">
        <v>-76.567670000000007</v>
      </c>
    </row>
    <row r="1339" spans="54:59">
      <c r="BB1339" s="514">
        <v>13076</v>
      </c>
      <c r="BC1339" s="514" t="s">
        <v>1248</v>
      </c>
      <c r="BD1339" s="514" t="s">
        <v>238</v>
      </c>
      <c r="BE1339" s="514" t="s">
        <v>238</v>
      </c>
      <c r="BF1339" s="514">
        <v>43.354700000000001</v>
      </c>
      <c r="BG1339" s="514">
        <v>-76.148709999999994</v>
      </c>
    </row>
    <row r="1340" spans="54:59">
      <c r="BB1340" s="514">
        <v>13077</v>
      </c>
      <c r="BC1340" s="514" t="s">
        <v>1249</v>
      </c>
      <c r="BD1340" s="514" t="s">
        <v>238</v>
      </c>
      <c r="BE1340" s="514" t="s">
        <v>238</v>
      </c>
      <c r="BF1340" s="514">
        <v>42.637009999999997</v>
      </c>
      <c r="BG1340" s="514">
        <v>-76.178809999999999</v>
      </c>
    </row>
    <row r="1341" spans="54:59">
      <c r="BB1341" s="514">
        <v>13078</v>
      </c>
      <c r="BC1341" s="514" t="s">
        <v>1250</v>
      </c>
      <c r="BD1341" s="514" t="s">
        <v>238</v>
      </c>
      <c r="BE1341" s="514" t="s">
        <v>238</v>
      </c>
      <c r="BF1341" s="514">
        <v>42.973990000000001</v>
      </c>
      <c r="BG1341" s="514">
        <v>-76.074929999999995</v>
      </c>
    </row>
    <row r="1342" spans="54:59">
      <c r="BB1342" s="514">
        <v>13080</v>
      </c>
      <c r="BC1342" s="514" t="s">
        <v>1251</v>
      </c>
      <c r="BD1342" s="514" t="s">
        <v>238</v>
      </c>
      <c r="BE1342" s="514" t="s">
        <v>238</v>
      </c>
      <c r="BF1342" s="514">
        <v>43.074460000000002</v>
      </c>
      <c r="BG1342" s="514">
        <v>-76.478740000000002</v>
      </c>
    </row>
    <row r="1343" spans="54:59">
      <c r="BB1343" s="514">
        <v>13081</v>
      </c>
      <c r="BC1343" s="514" t="s">
        <v>1252</v>
      </c>
      <c r="BD1343" s="514" t="s">
        <v>238</v>
      </c>
      <c r="BE1343" s="514" t="s">
        <v>238</v>
      </c>
      <c r="BF1343" s="514">
        <v>42.667099999999998</v>
      </c>
      <c r="BG1343" s="514">
        <v>-76.629390000000001</v>
      </c>
    </row>
    <row r="1344" spans="54:59">
      <c r="BB1344" s="514">
        <v>13082</v>
      </c>
      <c r="BC1344" s="514" t="s">
        <v>1253</v>
      </c>
      <c r="BD1344" s="514" t="s">
        <v>238</v>
      </c>
      <c r="BE1344" s="514" t="s">
        <v>238</v>
      </c>
      <c r="BF1344" s="514">
        <v>43.099539999999998</v>
      </c>
      <c r="BG1344" s="514">
        <v>-75.9619</v>
      </c>
    </row>
    <row r="1345" spans="54:59">
      <c r="BB1345" s="514">
        <v>13083</v>
      </c>
      <c r="BC1345" s="514" t="s">
        <v>1254</v>
      </c>
      <c r="BD1345" s="514" t="s">
        <v>238</v>
      </c>
      <c r="BE1345" s="514" t="s">
        <v>238</v>
      </c>
      <c r="BF1345" s="514">
        <v>43.647880000000001</v>
      </c>
      <c r="BG1345" s="514">
        <v>-76.0167</v>
      </c>
    </row>
    <row r="1346" spans="54:59">
      <c r="BB1346" s="514">
        <v>13084</v>
      </c>
      <c r="BC1346" s="514" t="s">
        <v>1255</v>
      </c>
      <c r="BD1346" s="514" t="s">
        <v>238</v>
      </c>
      <c r="BE1346" s="514" t="s">
        <v>238</v>
      </c>
      <c r="BF1346" s="514">
        <v>42.883499999999998</v>
      </c>
      <c r="BG1346" s="514">
        <v>-76.109830000000002</v>
      </c>
    </row>
    <row r="1347" spans="54:59">
      <c r="BB1347" s="514">
        <v>13087</v>
      </c>
      <c r="BC1347" s="514" t="s">
        <v>1256</v>
      </c>
      <c r="BD1347" s="514" t="s">
        <v>238</v>
      </c>
      <c r="BE1347" s="514" t="s">
        <v>238</v>
      </c>
      <c r="BF1347" s="514">
        <v>42.695500000000003</v>
      </c>
      <c r="BG1347" s="514">
        <v>-76.1648</v>
      </c>
    </row>
    <row r="1348" spans="54:59">
      <c r="BB1348" s="514">
        <v>13088</v>
      </c>
      <c r="BC1348" s="514" t="s">
        <v>1257</v>
      </c>
      <c r="BD1348" s="514" t="s">
        <v>238</v>
      </c>
      <c r="BE1348" s="514" t="s">
        <v>238</v>
      </c>
      <c r="BF1348" s="514">
        <v>43.105910000000002</v>
      </c>
      <c r="BG1348" s="514">
        <v>-76.193650000000005</v>
      </c>
    </row>
    <row r="1349" spans="54:59">
      <c r="BB1349" s="514">
        <v>13089</v>
      </c>
      <c r="BC1349" s="514" t="s">
        <v>1257</v>
      </c>
      <c r="BD1349" s="514" t="s">
        <v>238</v>
      </c>
      <c r="BE1349" s="514" t="s">
        <v>238</v>
      </c>
      <c r="BF1349" s="514">
        <v>43.021430000000002</v>
      </c>
      <c r="BG1349" s="514">
        <v>-76.197699999999998</v>
      </c>
    </row>
    <row r="1350" spans="54:59">
      <c r="BB1350" s="514">
        <v>13090</v>
      </c>
      <c r="BC1350" s="514" t="s">
        <v>1257</v>
      </c>
      <c r="BD1350" s="514" t="s">
        <v>238</v>
      </c>
      <c r="BE1350" s="514" t="s">
        <v>238</v>
      </c>
      <c r="BF1350" s="514">
        <v>43.152009999999997</v>
      </c>
      <c r="BG1350" s="514">
        <v>-76.220680000000002</v>
      </c>
    </row>
    <row r="1351" spans="54:59">
      <c r="BB1351" s="514">
        <v>13092</v>
      </c>
      <c r="BC1351" s="514" t="s">
        <v>1258</v>
      </c>
      <c r="BD1351" s="514" t="s">
        <v>238</v>
      </c>
      <c r="BE1351" s="514" t="s">
        <v>238</v>
      </c>
      <c r="BF1351" s="514">
        <v>42.63373</v>
      </c>
      <c r="BG1351" s="514">
        <v>-76.491</v>
      </c>
    </row>
    <row r="1352" spans="54:59">
      <c r="BB1352" s="514">
        <v>13093</v>
      </c>
      <c r="BC1352" s="514" t="s">
        <v>1259</v>
      </c>
      <c r="BD1352" s="514" t="s">
        <v>238</v>
      </c>
      <c r="BE1352" s="514" t="s">
        <v>238</v>
      </c>
      <c r="BF1352" s="514">
        <v>43.431310000000003</v>
      </c>
      <c r="BG1352" s="514">
        <v>-76.20044</v>
      </c>
    </row>
    <row r="1353" spans="54:59">
      <c r="BB1353" s="514">
        <v>13101</v>
      </c>
      <c r="BC1353" s="514" t="s">
        <v>1260</v>
      </c>
      <c r="BD1353" s="514" t="s">
        <v>238</v>
      </c>
      <c r="BE1353" s="514" t="s">
        <v>238</v>
      </c>
      <c r="BF1353" s="514">
        <v>42.596179999999997</v>
      </c>
      <c r="BG1353" s="514">
        <v>-76.093249999999998</v>
      </c>
    </row>
    <row r="1354" spans="54:59">
      <c r="BB1354" s="514">
        <v>13102</v>
      </c>
      <c r="BC1354" s="514" t="s">
        <v>1261</v>
      </c>
      <c r="BD1354" s="514" t="s">
        <v>238</v>
      </c>
      <c r="BE1354" s="514" t="s">
        <v>238</v>
      </c>
      <c r="BF1354" s="514">
        <v>42.551600000000001</v>
      </c>
      <c r="BG1354" s="514">
        <v>-76.2834</v>
      </c>
    </row>
    <row r="1355" spans="54:59">
      <c r="BB1355" s="514">
        <v>13103</v>
      </c>
      <c r="BC1355" s="514" t="s">
        <v>1262</v>
      </c>
      <c r="BD1355" s="514" t="s">
        <v>238</v>
      </c>
      <c r="BE1355" s="514" t="s">
        <v>238</v>
      </c>
      <c r="BF1355" s="514">
        <v>43.339849999999998</v>
      </c>
      <c r="BG1355" s="514">
        <v>-76.096350000000001</v>
      </c>
    </row>
    <row r="1356" spans="54:59">
      <c r="BB1356" s="514">
        <v>13104</v>
      </c>
      <c r="BC1356" s="514" t="s">
        <v>1263</v>
      </c>
      <c r="BD1356" s="514" t="s">
        <v>238</v>
      </c>
      <c r="BE1356" s="514" t="s">
        <v>238</v>
      </c>
      <c r="BF1356" s="514">
        <v>42.987319999999997</v>
      </c>
      <c r="BG1356" s="514">
        <v>-75.96763</v>
      </c>
    </row>
    <row r="1357" spans="54:59">
      <c r="BB1357" s="514">
        <v>13107</v>
      </c>
      <c r="BC1357" s="514" t="s">
        <v>1264</v>
      </c>
      <c r="BD1357" s="514" t="s">
        <v>238</v>
      </c>
      <c r="BE1357" s="514" t="s">
        <v>238</v>
      </c>
      <c r="BF1357" s="514">
        <v>43.457790000000003</v>
      </c>
      <c r="BG1357" s="514">
        <v>-76.153440000000003</v>
      </c>
    </row>
    <row r="1358" spans="54:59">
      <c r="BB1358" s="514">
        <v>13108</v>
      </c>
      <c r="BC1358" s="514" t="s">
        <v>1265</v>
      </c>
      <c r="BD1358" s="514" t="s">
        <v>238</v>
      </c>
      <c r="BE1358" s="514" t="s">
        <v>238</v>
      </c>
      <c r="BF1358" s="514">
        <v>42.979460000000003</v>
      </c>
      <c r="BG1358" s="514">
        <v>-76.33811</v>
      </c>
    </row>
    <row r="1359" spans="54:59">
      <c r="BB1359" s="514">
        <v>13110</v>
      </c>
      <c r="BC1359" s="514" t="s">
        <v>1266</v>
      </c>
      <c r="BD1359" s="514" t="s">
        <v>238</v>
      </c>
      <c r="BE1359" s="514" t="s">
        <v>238</v>
      </c>
      <c r="BF1359" s="514">
        <v>42.891590000000001</v>
      </c>
      <c r="BG1359" s="514">
        <v>-76.283180000000002</v>
      </c>
    </row>
    <row r="1360" spans="54:59">
      <c r="BB1360" s="514">
        <v>13111</v>
      </c>
      <c r="BC1360" s="514" t="s">
        <v>1267</v>
      </c>
      <c r="BD1360" s="514" t="s">
        <v>238</v>
      </c>
      <c r="BE1360" s="514" t="s">
        <v>238</v>
      </c>
      <c r="BF1360" s="514">
        <v>43.258949999999999</v>
      </c>
      <c r="BG1360" s="514">
        <v>-76.614410000000007</v>
      </c>
    </row>
    <row r="1361" spans="54:59">
      <c r="BB1361" s="514">
        <v>13112</v>
      </c>
      <c r="BC1361" s="514" t="s">
        <v>1268</v>
      </c>
      <c r="BD1361" s="514" t="s">
        <v>238</v>
      </c>
      <c r="BE1361" s="514" t="s">
        <v>238</v>
      </c>
      <c r="BF1361" s="514">
        <v>43.10577</v>
      </c>
      <c r="BG1361" s="514">
        <v>-76.414820000000006</v>
      </c>
    </row>
    <row r="1362" spans="54:59">
      <c r="BB1362" s="514">
        <v>13113</v>
      </c>
      <c r="BC1362" s="514" t="s">
        <v>1269</v>
      </c>
      <c r="BD1362" s="514" t="s">
        <v>238</v>
      </c>
      <c r="BE1362" s="514" t="s">
        <v>238</v>
      </c>
      <c r="BF1362" s="514">
        <v>43.089109999999998</v>
      </c>
      <c r="BG1362" s="514">
        <v>-76.621740000000003</v>
      </c>
    </row>
    <row r="1363" spans="54:59">
      <c r="BB1363" s="514">
        <v>13114</v>
      </c>
      <c r="BC1363" s="514" t="s">
        <v>1270</v>
      </c>
      <c r="BD1363" s="514" t="s">
        <v>238</v>
      </c>
      <c r="BE1363" s="514" t="s">
        <v>238</v>
      </c>
      <c r="BF1363" s="514">
        <v>43.468089999999997</v>
      </c>
      <c r="BG1363" s="514">
        <v>-76.238200000000006</v>
      </c>
    </row>
    <row r="1364" spans="54:59">
      <c r="BB1364" s="514">
        <v>13115</v>
      </c>
      <c r="BC1364" s="514" t="s">
        <v>1271</v>
      </c>
      <c r="BD1364" s="514" t="s">
        <v>238</v>
      </c>
      <c r="BE1364" s="514" t="s">
        <v>238</v>
      </c>
      <c r="BF1364" s="514">
        <v>43.397669999999998</v>
      </c>
      <c r="BG1364" s="514">
        <v>-76.48236</v>
      </c>
    </row>
    <row r="1365" spans="54:59">
      <c r="BB1365" s="514">
        <v>13116</v>
      </c>
      <c r="BC1365" s="514" t="s">
        <v>1272</v>
      </c>
      <c r="BD1365" s="514" t="s">
        <v>238</v>
      </c>
      <c r="BE1365" s="514" t="s">
        <v>238</v>
      </c>
      <c r="BF1365" s="514">
        <v>43.077060000000003</v>
      </c>
      <c r="BG1365" s="514">
        <v>-76.006950000000003</v>
      </c>
    </row>
    <row r="1366" spans="54:59">
      <c r="BB1366" s="514">
        <v>13117</v>
      </c>
      <c r="BC1366" s="514" t="s">
        <v>1273</v>
      </c>
      <c r="BD1366" s="514" t="s">
        <v>238</v>
      </c>
      <c r="BE1366" s="514" t="s">
        <v>238</v>
      </c>
      <c r="BF1366" s="514">
        <v>43.00226</v>
      </c>
      <c r="BG1366" s="514">
        <v>-76.704719999999995</v>
      </c>
    </row>
    <row r="1367" spans="54:59">
      <c r="BB1367" s="514">
        <v>13118</v>
      </c>
      <c r="BC1367" s="514" t="s">
        <v>1274</v>
      </c>
      <c r="BD1367" s="514" t="s">
        <v>238</v>
      </c>
      <c r="BE1367" s="514" t="s">
        <v>238</v>
      </c>
      <c r="BF1367" s="514">
        <v>42.755690000000001</v>
      </c>
      <c r="BG1367" s="514">
        <v>-76.412260000000003</v>
      </c>
    </row>
    <row r="1368" spans="54:59">
      <c r="BB1368" s="514">
        <v>13119</v>
      </c>
      <c r="BC1368" s="514" t="s">
        <v>1275</v>
      </c>
      <c r="BD1368" s="514" t="s">
        <v>238</v>
      </c>
      <c r="BE1368" s="514" t="s">
        <v>238</v>
      </c>
      <c r="BF1368" s="514">
        <v>42.974460000000001</v>
      </c>
      <c r="BG1368" s="514">
        <v>-76.440830000000005</v>
      </c>
    </row>
    <row r="1369" spans="54:59">
      <c r="BB1369" s="514">
        <v>13120</v>
      </c>
      <c r="BC1369" s="514" t="s">
        <v>1276</v>
      </c>
      <c r="BD1369" s="514" t="s">
        <v>238</v>
      </c>
      <c r="BE1369" s="514" t="s">
        <v>238</v>
      </c>
      <c r="BF1369" s="514">
        <v>42.950499999999998</v>
      </c>
      <c r="BG1369" s="514">
        <v>-76.157970000000006</v>
      </c>
    </row>
    <row r="1370" spans="54:59">
      <c r="BB1370" s="514">
        <v>13121</v>
      </c>
      <c r="BC1370" s="514" t="s">
        <v>1277</v>
      </c>
      <c r="BD1370" s="514" t="s">
        <v>238</v>
      </c>
      <c r="BE1370" s="514" t="s">
        <v>238</v>
      </c>
      <c r="BF1370" s="514">
        <v>43.483370000000001</v>
      </c>
      <c r="BG1370" s="514">
        <v>-76.315039999999996</v>
      </c>
    </row>
    <row r="1371" spans="54:59">
      <c r="BB1371" s="514">
        <v>13122</v>
      </c>
      <c r="BC1371" s="514" t="s">
        <v>1278</v>
      </c>
      <c r="BD1371" s="514" t="s">
        <v>238</v>
      </c>
      <c r="BE1371" s="514" t="s">
        <v>238</v>
      </c>
      <c r="BF1371" s="514">
        <v>42.83764</v>
      </c>
      <c r="BG1371" s="514">
        <v>-75.84778</v>
      </c>
    </row>
    <row r="1372" spans="54:59">
      <c r="BB1372" s="514">
        <v>13123</v>
      </c>
      <c r="BC1372" s="514" t="s">
        <v>1279</v>
      </c>
      <c r="BD1372" s="514" t="s">
        <v>238</v>
      </c>
      <c r="BE1372" s="514" t="s">
        <v>238</v>
      </c>
      <c r="BF1372" s="514">
        <v>43.236400000000003</v>
      </c>
      <c r="BG1372" s="514">
        <v>-75.776910000000001</v>
      </c>
    </row>
    <row r="1373" spans="54:59">
      <c r="BB1373" s="514">
        <v>13124</v>
      </c>
      <c r="BC1373" s="514" t="s">
        <v>1280</v>
      </c>
      <c r="BD1373" s="514" t="s">
        <v>227</v>
      </c>
      <c r="BE1373" s="514" t="s">
        <v>227</v>
      </c>
      <c r="BF1373" s="514">
        <v>42.639279999999999</v>
      </c>
      <c r="BG1373" s="514">
        <v>-75.820120000000003</v>
      </c>
    </row>
    <row r="1374" spans="54:59">
      <c r="BB1374" s="514">
        <v>13126</v>
      </c>
      <c r="BC1374" s="514" t="s">
        <v>1281</v>
      </c>
      <c r="BD1374" s="514" t="s">
        <v>238</v>
      </c>
      <c r="BE1374" s="514" t="s">
        <v>238</v>
      </c>
      <c r="BF1374" s="514">
        <v>43.449199999999998</v>
      </c>
      <c r="BG1374" s="514">
        <v>-76.479920000000007</v>
      </c>
    </row>
    <row r="1375" spans="54:59">
      <c r="BB1375" s="514">
        <v>13131</v>
      </c>
      <c r="BC1375" s="514" t="s">
        <v>1282</v>
      </c>
      <c r="BD1375" s="514" t="s">
        <v>238</v>
      </c>
      <c r="BE1375" s="514" t="s">
        <v>238</v>
      </c>
      <c r="BF1375" s="514">
        <v>43.415149999999997</v>
      </c>
      <c r="BG1375" s="514">
        <v>-76.114159999999998</v>
      </c>
    </row>
    <row r="1376" spans="54:59">
      <c r="BB1376" s="514">
        <v>13132</v>
      </c>
      <c r="BC1376" s="514" t="s">
        <v>1283</v>
      </c>
      <c r="BD1376" s="514" t="s">
        <v>238</v>
      </c>
      <c r="BE1376" s="514" t="s">
        <v>238</v>
      </c>
      <c r="BF1376" s="514">
        <v>43.262009999999997</v>
      </c>
      <c r="BG1376" s="514">
        <v>-76.229119999999995</v>
      </c>
    </row>
    <row r="1377" spans="54:59">
      <c r="BB1377" s="514">
        <v>13134</v>
      </c>
      <c r="BC1377" s="514" t="s">
        <v>1284</v>
      </c>
      <c r="BD1377" s="514" t="s">
        <v>238</v>
      </c>
      <c r="BE1377" s="514" t="s">
        <v>238</v>
      </c>
      <c r="BF1377" s="514">
        <v>42.968609999999998</v>
      </c>
      <c r="BG1377" s="514">
        <v>-75.679349999999999</v>
      </c>
    </row>
    <row r="1378" spans="54:59">
      <c r="BB1378" s="514">
        <v>13135</v>
      </c>
      <c r="BC1378" s="514" t="s">
        <v>1285</v>
      </c>
      <c r="BD1378" s="514" t="s">
        <v>238</v>
      </c>
      <c r="BE1378" s="514" t="s">
        <v>238</v>
      </c>
      <c r="BF1378" s="514">
        <v>43.235909999999997</v>
      </c>
      <c r="BG1378" s="514">
        <v>-76.313389999999998</v>
      </c>
    </row>
    <row r="1379" spans="54:59">
      <c r="BB1379" s="514">
        <v>13136</v>
      </c>
      <c r="BC1379" s="514" t="s">
        <v>1286</v>
      </c>
      <c r="BD1379" s="514" t="s">
        <v>227</v>
      </c>
      <c r="BE1379" s="514" t="s">
        <v>227</v>
      </c>
      <c r="BF1379" s="514">
        <v>42.60707</v>
      </c>
      <c r="BG1379" s="514">
        <v>-75.852159999999998</v>
      </c>
    </row>
    <row r="1380" spans="54:59">
      <c r="BB1380" s="514">
        <v>13137</v>
      </c>
      <c r="BC1380" s="514" t="s">
        <v>1287</v>
      </c>
      <c r="BD1380" s="514" t="s">
        <v>238</v>
      </c>
      <c r="BE1380" s="514" t="s">
        <v>238</v>
      </c>
      <c r="BF1380" s="514">
        <v>43.157649999999997</v>
      </c>
      <c r="BG1380" s="514">
        <v>-76.446979999999996</v>
      </c>
    </row>
    <row r="1381" spans="54:59">
      <c r="BB1381" s="514">
        <v>13138</v>
      </c>
      <c r="BC1381" s="514" t="s">
        <v>1288</v>
      </c>
      <c r="BD1381" s="514" t="s">
        <v>238</v>
      </c>
      <c r="BE1381" s="514" t="s">
        <v>238</v>
      </c>
      <c r="BF1381" s="514">
        <v>42.892740000000003</v>
      </c>
      <c r="BG1381" s="514">
        <v>-76.026449999999997</v>
      </c>
    </row>
    <row r="1382" spans="54:59">
      <c r="BB1382" s="514">
        <v>13139</v>
      </c>
      <c r="BC1382" s="514" t="s">
        <v>1289</v>
      </c>
      <c r="BD1382" s="514" t="s">
        <v>238</v>
      </c>
      <c r="BE1382" s="514" t="s">
        <v>238</v>
      </c>
      <c r="BF1382" s="514">
        <v>42.742049999999999</v>
      </c>
      <c r="BG1382" s="514">
        <v>-76.628450000000001</v>
      </c>
    </row>
    <row r="1383" spans="54:59">
      <c r="BB1383" s="514">
        <v>13140</v>
      </c>
      <c r="BC1383" s="514" t="s">
        <v>1290</v>
      </c>
      <c r="BD1383" s="514" t="s">
        <v>238</v>
      </c>
      <c r="BE1383" s="514" t="s">
        <v>238</v>
      </c>
      <c r="BF1383" s="514">
        <v>43.049790000000002</v>
      </c>
      <c r="BG1383" s="514">
        <v>-76.660550000000001</v>
      </c>
    </row>
    <row r="1384" spans="54:59">
      <c r="BB1384" s="514">
        <v>13141</v>
      </c>
      <c r="BC1384" s="514" t="s">
        <v>1291</v>
      </c>
      <c r="BD1384" s="514" t="s">
        <v>238</v>
      </c>
      <c r="BE1384" s="514" t="s">
        <v>238</v>
      </c>
      <c r="BF1384" s="514">
        <v>42.748069999999998</v>
      </c>
      <c r="BG1384" s="514">
        <v>-76.166780000000003</v>
      </c>
    </row>
    <row r="1385" spans="54:59">
      <c r="BB1385" s="514">
        <v>13142</v>
      </c>
      <c r="BC1385" s="514" t="s">
        <v>1292</v>
      </c>
      <c r="BD1385" s="514" t="s">
        <v>238</v>
      </c>
      <c r="BE1385" s="514" t="s">
        <v>238</v>
      </c>
      <c r="BF1385" s="514">
        <v>43.559919999999998</v>
      </c>
      <c r="BG1385" s="514">
        <v>-76.136189999999999</v>
      </c>
    </row>
    <row r="1386" spans="54:59">
      <c r="BB1386" s="514">
        <v>13143</v>
      </c>
      <c r="BC1386" s="514" t="s">
        <v>1293</v>
      </c>
      <c r="BD1386" s="514" t="s">
        <v>238</v>
      </c>
      <c r="BE1386" s="514" t="s">
        <v>238</v>
      </c>
      <c r="BF1386" s="514">
        <v>43.235900000000001</v>
      </c>
      <c r="BG1386" s="514">
        <v>-76.715450000000004</v>
      </c>
    </row>
    <row r="1387" spans="54:59">
      <c r="BB1387" s="514">
        <v>13144</v>
      </c>
      <c r="BC1387" s="514" t="s">
        <v>1294</v>
      </c>
      <c r="BD1387" s="514" t="s">
        <v>238</v>
      </c>
      <c r="BE1387" s="514" t="s">
        <v>238</v>
      </c>
      <c r="BF1387" s="514">
        <v>43.560749999999999</v>
      </c>
      <c r="BG1387" s="514">
        <v>-75.990690000000001</v>
      </c>
    </row>
    <row r="1388" spans="54:59">
      <c r="BB1388" s="514">
        <v>13145</v>
      </c>
      <c r="BC1388" s="514" t="s">
        <v>1295</v>
      </c>
      <c r="BD1388" s="514" t="s">
        <v>238</v>
      </c>
      <c r="BE1388" s="514" t="s">
        <v>238</v>
      </c>
      <c r="BF1388" s="514">
        <v>43.653469999999999</v>
      </c>
      <c r="BG1388" s="514">
        <v>-76.132140000000007</v>
      </c>
    </row>
    <row r="1389" spans="54:59">
      <c r="BB1389" s="514">
        <v>13146</v>
      </c>
      <c r="BC1389" s="514" t="s">
        <v>1296</v>
      </c>
      <c r="BD1389" s="514" t="s">
        <v>238</v>
      </c>
      <c r="BE1389" s="514" t="s">
        <v>238</v>
      </c>
      <c r="BF1389" s="514">
        <v>43.09986</v>
      </c>
      <c r="BG1389" s="514">
        <v>-76.757159999999999</v>
      </c>
    </row>
    <row r="1390" spans="54:59">
      <c r="BB1390" s="514">
        <v>13147</v>
      </c>
      <c r="BC1390" s="514" t="s">
        <v>1297</v>
      </c>
      <c r="BD1390" s="514" t="s">
        <v>238</v>
      </c>
      <c r="BE1390" s="514" t="s">
        <v>238</v>
      </c>
      <c r="BF1390" s="514">
        <v>42.774709999999999</v>
      </c>
      <c r="BG1390" s="514">
        <v>-76.570449999999994</v>
      </c>
    </row>
    <row r="1391" spans="54:59">
      <c r="BB1391" s="514">
        <v>13148</v>
      </c>
      <c r="BC1391" s="514" t="s">
        <v>1298</v>
      </c>
      <c r="BD1391" s="514" t="s">
        <v>238</v>
      </c>
      <c r="BE1391" s="514" t="s">
        <v>238</v>
      </c>
      <c r="BF1391" s="514">
        <v>42.924160000000001</v>
      </c>
      <c r="BG1391" s="514">
        <v>-76.783659999999998</v>
      </c>
    </row>
    <row r="1392" spans="54:59">
      <c r="BB1392" s="514">
        <v>13152</v>
      </c>
      <c r="BC1392" s="514" t="s">
        <v>1299</v>
      </c>
      <c r="BD1392" s="514" t="s">
        <v>238</v>
      </c>
      <c r="BE1392" s="514" t="s">
        <v>238</v>
      </c>
      <c r="BF1392" s="514">
        <v>42.89716</v>
      </c>
      <c r="BG1392" s="514">
        <v>-76.389629999999997</v>
      </c>
    </row>
    <row r="1393" spans="54:59">
      <c r="BB1393" s="514">
        <v>13153</v>
      </c>
      <c r="BC1393" s="514" t="s">
        <v>1300</v>
      </c>
      <c r="BD1393" s="514" t="s">
        <v>238</v>
      </c>
      <c r="BE1393" s="514" t="s">
        <v>238</v>
      </c>
      <c r="BF1393" s="514">
        <v>42.991109999999999</v>
      </c>
      <c r="BG1393" s="514">
        <v>-76.451139999999995</v>
      </c>
    </row>
    <row r="1394" spans="54:59">
      <c r="BB1394" s="514">
        <v>13154</v>
      </c>
      <c r="BC1394" s="514" t="s">
        <v>1301</v>
      </c>
      <c r="BD1394" s="514" t="s">
        <v>238</v>
      </c>
      <c r="BE1394" s="514" t="s">
        <v>238</v>
      </c>
      <c r="BF1394" s="514">
        <v>43.134419999999999</v>
      </c>
      <c r="BG1394" s="514">
        <v>-76.765590000000003</v>
      </c>
    </row>
    <row r="1395" spans="54:59">
      <c r="BB1395" s="514">
        <v>13155</v>
      </c>
      <c r="BC1395" s="514" t="s">
        <v>1302</v>
      </c>
      <c r="BD1395" s="514" t="s">
        <v>227</v>
      </c>
      <c r="BE1395" s="514" t="s">
        <v>227</v>
      </c>
      <c r="BF1395" s="514">
        <v>42.662640000000003</v>
      </c>
      <c r="BG1395" s="514">
        <v>-75.762649999999994</v>
      </c>
    </row>
    <row r="1396" spans="54:59">
      <c r="BB1396" s="514">
        <v>13156</v>
      </c>
      <c r="BC1396" s="514" t="s">
        <v>1303</v>
      </c>
      <c r="BD1396" s="514" t="s">
        <v>238</v>
      </c>
      <c r="BE1396" s="514" t="s">
        <v>238</v>
      </c>
      <c r="BF1396" s="514">
        <v>43.337710000000001</v>
      </c>
      <c r="BG1396" s="514">
        <v>-76.672899999999998</v>
      </c>
    </row>
    <row r="1397" spans="54:59">
      <c r="BB1397" s="514">
        <v>13157</v>
      </c>
      <c r="BC1397" s="514" t="s">
        <v>1304</v>
      </c>
      <c r="BD1397" s="514" t="s">
        <v>238</v>
      </c>
      <c r="BE1397" s="514" t="s">
        <v>238</v>
      </c>
      <c r="BF1397" s="514">
        <v>43.209139999999998</v>
      </c>
      <c r="BG1397" s="514">
        <v>-75.723070000000007</v>
      </c>
    </row>
    <row r="1398" spans="54:59">
      <c r="BB1398" s="514">
        <v>13158</v>
      </c>
      <c r="BC1398" s="514" t="s">
        <v>1305</v>
      </c>
      <c r="BD1398" s="514" t="s">
        <v>238</v>
      </c>
      <c r="BE1398" s="514" t="s">
        <v>238</v>
      </c>
      <c r="BF1398" s="514">
        <v>42.705950000000001</v>
      </c>
      <c r="BG1398" s="514">
        <v>-75.98115</v>
      </c>
    </row>
    <row r="1399" spans="54:59">
      <c r="BB1399" s="514">
        <v>13159</v>
      </c>
      <c r="BC1399" s="514" t="s">
        <v>1306</v>
      </c>
      <c r="BD1399" s="514" t="s">
        <v>238</v>
      </c>
      <c r="BE1399" s="514" t="s">
        <v>238</v>
      </c>
      <c r="BF1399" s="514">
        <v>42.798119999999997</v>
      </c>
      <c r="BG1399" s="514">
        <v>-76.109359999999995</v>
      </c>
    </row>
    <row r="1400" spans="54:59">
      <c r="BB1400" s="514">
        <v>13160</v>
      </c>
      <c r="BC1400" s="514" t="s">
        <v>1307</v>
      </c>
      <c r="BD1400" s="514" t="s">
        <v>238</v>
      </c>
      <c r="BE1400" s="514" t="s">
        <v>238</v>
      </c>
      <c r="BF1400" s="514">
        <v>42.832000000000001</v>
      </c>
      <c r="BG1400" s="514">
        <v>-76.666409999999999</v>
      </c>
    </row>
    <row r="1401" spans="54:59">
      <c r="BB1401" s="514">
        <v>13162</v>
      </c>
      <c r="BC1401" s="514" t="s">
        <v>1308</v>
      </c>
      <c r="BD1401" s="514" t="s">
        <v>238</v>
      </c>
      <c r="BE1401" s="514" t="s">
        <v>238</v>
      </c>
      <c r="BF1401" s="514">
        <v>43.188519999999997</v>
      </c>
      <c r="BG1401" s="514">
        <v>-75.712549999999993</v>
      </c>
    </row>
    <row r="1402" spans="54:59">
      <c r="BB1402" s="514">
        <v>13163</v>
      </c>
      <c r="BC1402" s="514" t="s">
        <v>1309</v>
      </c>
      <c r="BD1402" s="514" t="s">
        <v>238</v>
      </c>
      <c r="BE1402" s="514" t="s">
        <v>238</v>
      </c>
      <c r="BF1402" s="514">
        <v>43.07846</v>
      </c>
      <c r="BG1402" s="514">
        <v>-75.701629999999994</v>
      </c>
    </row>
    <row r="1403" spans="54:59">
      <c r="BB1403" s="514">
        <v>13164</v>
      </c>
      <c r="BC1403" s="514" t="s">
        <v>1310</v>
      </c>
      <c r="BD1403" s="514" t="s">
        <v>238</v>
      </c>
      <c r="BE1403" s="514" t="s">
        <v>238</v>
      </c>
      <c r="BF1403" s="514">
        <v>43.08869</v>
      </c>
      <c r="BG1403" s="514">
        <v>-76.319460000000007</v>
      </c>
    </row>
    <row r="1404" spans="54:59">
      <c r="BB1404" s="514">
        <v>13165</v>
      </c>
      <c r="BC1404" s="514" t="s">
        <v>1311</v>
      </c>
      <c r="BD1404" s="514" t="s">
        <v>238</v>
      </c>
      <c r="BE1404" s="514" t="s">
        <v>238</v>
      </c>
      <c r="BF1404" s="514">
        <v>42.911369999999998</v>
      </c>
      <c r="BG1404" s="514">
        <v>-76.870270000000005</v>
      </c>
    </row>
    <row r="1405" spans="54:59">
      <c r="BB1405" s="514">
        <v>13166</v>
      </c>
      <c r="BC1405" s="514" t="s">
        <v>1312</v>
      </c>
      <c r="BD1405" s="514" t="s">
        <v>238</v>
      </c>
      <c r="BE1405" s="514" t="s">
        <v>238</v>
      </c>
      <c r="BF1405" s="514">
        <v>43.056289999999997</v>
      </c>
      <c r="BG1405" s="514">
        <v>-76.556299999999993</v>
      </c>
    </row>
    <row r="1406" spans="54:59">
      <c r="BB1406" s="514">
        <v>13167</v>
      </c>
      <c r="BC1406" s="514" t="s">
        <v>1313</v>
      </c>
      <c r="BD1406" s="514" t="s">
        <v>238</v>
      </c>
      <c r="BE1406" s="514" t="s">
        <v>238</v>
      </c>
      <c r="BF1406" s="514">
        <v>43.309640000000002</v>
      </c>
      <c r="BG1406" s="514">
        <v>-76.055199999999999</v>
      </c>
    </row>
    <row r="1407" spans="54:59">
      <c r="BB1407" s="514">
        <v>13202</v>
      </c>
      <c r="BC1407" s="514" t="s">
        <v>238</v>
      </c>
      <c r="BD1407" s="514" t="s">
        <v>238</v>
      </c>
      <c r="BE1407" s="514" t="s">
        <v>238</v>
      </c>
      <c r="BF1407" s="514">
        <v>43.045059999999999</v>
      </c>
      <c r="BG1407" s="514">
        <v>-76.149940000000001</v>
      </c>
    </row>
    <row r="1408" spans="54:59">
      <c r="BB1408" s="514">
        <v>13203</v>
      </c>
      <c r="BC1408" s="514" t="s">
        <v>238</v>
      </c>
      <c r="BD1408" s="514" t="s">
        <v>238</v>
      </c>
      <c r="BE1408" s="514" t="s">
        <v>238</v>
      </c>
      <c r="BF1408" s="514">
        <v>43.061109999999999</v>
      </c>
      <c r="BG1408" s="514">
        <v>-76.137330000000006</v>
      </c>
    </row>
    <row r="1409" spans="54:59">
      <c r="BB1409" s="514">
        <v>13204</v>
      </c>
      <c r="BC1409" s="514" t="s">
        <v>238</v>
      </c>
      <c r="BD1409" s="514" t="s">
        <v>238</v>
      </c>
      <c r="BE1409" s="514" t="s">
        <v>238</v>
      </c>
      <c r="BF1409" s="514">
        <v>43.048960000000001</v>
      </c>
      <c r="BG1409" s="514">
        <v>-76.175359999999998</v>
      </c>
    </row>
    <row r="1410" spans="54:59">
      <c r="BB1410" s="514">
        <v>13205</v>
      </c>
      <c r="BC1410" s="514" t="s">
        <v>238</v>
      </c>
      <c r="BD1410" s="514" t="s">
        <v>238</v>
      </c>
      <c r="BE1410" s="514" t="s">
        <v>238</v>
      </c>
      <c r="BF1410" s="514">
        <v>43.010910000000003</v>
      </c>
      <c r="BG1410" s="514">
        <v>-76.145009999999999</v>
      </c>
    </row>
    <row r="1411" spans="54:59">
      <c r="BB1411" s="514">
        <v>13206</v>
      </c>
      <c r="BC1411" s="514" t="s">
        <v>238</v>
      </c>
      <c r="BD1411" s="514" t="s">
        <v>238</v>
      </c>
      <c r="BE1411" s="514" t="s">
        <v>238</v>
      </c>
      <c r="BF1411" s="514">
        <v>43.069859999999998</v>
      </c>
      <c r="BG1411" s="514">
        <v>-76.107240000000004</v>
      </c>
    </row>
    <row r="1412" spans="54:59">
      <c r="BB1412" s="514">
        <v>13207</v>
      </c>
      <c r="BC1412" s="514" t="s">
        <v>238</v>
      </c>
      <c r="BD1412" s="514" t="s">
        <v>238</v>
      </c>
      <c r="BE1412" s="514" t="s">
        <v>238</v>
      </c>
      <c r="BF1412" s="514">
        <v>43.020110000000003</v>
      </c>
      <c r="BG1412" s="514">
        <v>-76.164060000000006</v>
      </c>
    </row>
    <row r="1413" spans="54:59">
      <c r="BB1413" s="514">
        <v>13208</v>
      </c>
      <c r="BC1413" s="514" t="s">
        <v>238</v>
      </c>
      <c r="BD1413" s="514" t="s">
        <v>238</v>
      </c>
      <c r="BE1413" s="514" t="s">
        <v>238</v>
      </c>
      <c r="BF1413" s="514">
        <v>43.074559999999998</v>
      </c>
      <c r="BG1413" s="514">
        <v>-76.147469999999998</v>
      </c>
    </row>
    <row r="1414" spans="54:59">
      <c r="BB1414" s="514">
        <v>13209</v>
      </c>
      <c r="BC1414" s="514" t="s">
        <v>238</v>
      </c>
      <c r="BD1414" s="514" t="s">
        <v>238</v>
      </c>
      <c r="BE1414" s="514" t="s">
        <v>238</v>
      </c>
      <c r="BF1414" s="514">
        <v>43.081319999999998</v>
      </c>
      <c r="BG1414" s="514">
        <v>-76.234880000000004</v>
      </c>
    </row>
    <row r="1415" spans="54:59">
      <c r="BB1415" s="514">
        <v>13210</v>
      </c>
      <c r="BC1415" s="514" t="s">
        <v>238</v>
      </c>
      <c r="BD1415" s="514" t="s">
        <v>238</v>
      </c>
      <c r="BE1415" s="514" t="s">
        <v>238</v>
      </c>
      <c r="BF1415" s="514">
        <v>43.03716</v>
      </c>
      <c r="BG1415" s="514">
        <v>-76.126530000000002</v>
      </c>
    </row>
    <row r="1416" spans="54:59">
      <c r="BB1416" s="514">
        <v>13211</v>
      </c>
      <c r="BC1416" s="514" t="s">
        <v>238</v>
      </c>
      <c r="BD1416" s="514" t="s">
        <v>238</v>
      </c>
      <c r="BE1416" s="514" t="s">
        <v>238</v>
      </c>
      <c r="BF1416" s="514">
        <v>43.098909999999997</v>
      </c>
      <c r="BG1416" s="514">
        <v>-76.136880000000005</v>
      </c>
    </row>
    <row r="1417" spans="54:59">
      <c r="BB1417" s="514">
        <v>13212</v>
      </c>
      <c r="BC1417" s="514" t="s">
        <v>238</v>
      </c>
      <c r="BD1417" s="514" t="s">
        <v>238</v>
      </c>
      <c r="BE1417" s="514" t="s">
        <v>238</v>
      </c>
      <c r="BF1417" s="514">
        <v>43.128529999999998</v>
      </c>
      <c r="BG1417" s="514">
        <v>-76.139309999999995</v>
      </c>
    </row>
    <row r="1418" spans="54:59">
      <c r="BB1418" s="514">
        <v>13214</v>
      </c>
      <c r="BC1418" s="514" t="s">
        <v>238</v>
      </c>
      <c r="BD1418" s="514" t="s">
        <v>238</v>
      </c>
      <c r="BE1418" s="514" t="s">
        <v>238</v>
      </c>
      <c r="BF1418" s="514">
        <v>43.038089999999997</v>
      </c>
      <c r="BG1418" s="514">
        <v>-76.076350000000005</v>
      </c>
    </row>
    <row r="1419" spans="54:59">
      <c r="BB1419" s="514">
        <v>13215</v>
      </c>
      <c r="BC1419" s="514" t="s">
        <v>238</v>
      </c>
      <c r="BD1419" s="514" t="s">
        <v>238</v>
      </c>
      <c r="BE1419" s="514" t="s">
        <v>238</v>
      </c>
      <c r="BF1419" s="514">
        <v>42.9968</v>
      </c>
      <c r="BG1419" s="514">
        <v>-76.217699999999994</v>
      </c>
    </row>
    <row r="1420" spans="54:59">
      <c r="BB1420" s="514">
        <v>13217</v>
      </c>
      <c r="BC1420" s="514" t="s">
        <v>238</v>
      </c>
      <c r="BD1420" s="514" t="s">
        <v>238</v>
      </c>
      <c r="BE1420" s="514" t="s">
        <v>238</v>
      </c>
      <c r="BF1420" s="514">
        <v>43.021430000000002</v>
      </c>
      <c r="BG1420" s="514">
        <v>-76.197699999999998</v>
      </c>
    </row>
    <row r="1421" spans="54:59">
      <c r="BB1421" s="514">
        <v>13218</v>
      </c>
      <c r="BC1421" s="514" t="s">
        <v>238</v>
      </c>
      <c r="BD1421" s="514" t="s">
        <v>238</v>
      </c>
      <c r="BE1421" s="514" t="s">
        <v>238</v>
      </c>
      <c r="BF1421" s="514">
        <v>43.021430000000002</v>
      </c>
      <c r="BG1421" s="514">
        <v>-76.197699999999998</v>
      </c>
    </row>
    <row r="1422" spans="54:59">
      <c r="BB1422" s="514">
        <v>13219</v>
      </c>
      <c r="BC1422" s="514" t="s">
        <v>238</v>
      </c>
      <c r="BD1422" s="514" t="s">
        <v>238</v>
      </c>
      <c r="BE1422" s="514" t="s">
        <v>238</v>
      </c>
      <c r="BF1422" s="514">
        <v>43.041559999999997</v>
      </c>
      <c r="BG1422" s="514">
        <v>-76.22072</v>
      </c>
    </row>
    <row r="1423" spans="54:59">
      <c r="BB1423" s="514">
        <v>13220</v>
      </c>
      <c r="BC1423" s="514" t="s">
        <v>238</v>
      </c>
      <c r="BD1423" s="514" t="s">
        <v>238</v>
      </c>
      <c r="BE1423" s="514" t="s">
        <v>238</v>
      </c>
      <c r="BF1423" s="514">
        <v>43.12341</v>
      </c>
      <c r="BG1423" s="514">
        <v>-76.128230000000002</v>
      </c>
    </row>
    <row r="1424" spans="54:59">
      <c r="BB1424" s="514">
        <v>13221</v>
      </c>
      <c r="BC1424" s="514" t="s">
        <v>238</v>
      </c>
      <c r="BD1424" s="514" t="s">
        <v>238</v>
      </c>
      <c r="BE1424" s="514" t="s">
        <v>238</v>
      </c>
      <c r="BF1424" s="514">
        <v>43.021430000000002</v>
      </c>
      <c r="BG1424" s="514">
        <v>-76.197699999999998</v>
      </c>
    </row>
    <row r="1425" spans="54:59">
      <c r="BB1425" s="514">
        <v>13224</v>
      </c>
      <c r="BC1425" s="514" t="s">
        <v>238</v>
      </c>
      <c r="BD1425" s="514" t="s">
        <v>238</v>
      </c>
      <c r="BE1425" s="514" t="s">
        <v>238</v>
      </c>
      <c r="BF1425" s="514">
        <v>43.04186</v>
      </c>
      <c r="BG1425" s="514">
        <v>-76.103200000000001</v>
      </c>
    </row>
    <row r="1426" spans="54:59">
      <c r="BB1426" s="514">
        <v>13225</v>
      </c>
      <c r="BC1426" s="514" t="s">
        <v>238</v>
      </c>
      <c r="BD1426" s="514" t="s">
        <v>238</v>
      </c>
      <c r="BE1426" s="514" t="s">
        <v>238</v>
      </c>
      <c r="BF1426" s="514">
        <v>43.021430000000002</v>
      </c>
      <c r="BG1426" s="514">
        <v>-76.197699999999998</v>
      </c>
    </row>
    <row r="1427" spans="54:59">
      <c r="BB1427" s="514">
        <v>13235</v>
      </c>
      <c r="BC1427" s="514" t="s">
        <v>238</v>
      </c>
      <c r="BD1427" s="514" t="s">
        <v>238</v>
      </c>
      <c r="BE1427" s="514" t="s">
        <v>238</v>
      </c>
      <c r="BF1427" s="514">
        <v>43.108910000000002</v>
      </c>
      <c r="BG1427" s="514">
        <v>-76.185360000000003</v>
      </c>
    </row>
    <row r="1428" spans="54:59">
      <c r="BB1428" s="514">
        <v>13244</v>
      </c>
      <c r="BC1428" s="514" t="s">
        <v>238</v>
      </c>
      <c r="BD1428" s="514" t="s">
        <v>238</v>
      </c>
      <c r="BE1428" s="514" t="s">
        <v>238</v>
      </c>
      <c r="BF1428" s="514">
        <v>43.037709999999997</v>
      </c>
      <c r="BG1428" s="514">
        <v>-76.13964</v>
      </c>
    </row>
    <row r="1429" spans="54:59">
      <c r="BB1429" s="514">
        <v>13250</v>
      </c>
      <c r="BC1429" s="514" t="s">
        <v>238</v>
      </c>
      <c r="BD1429" s="514" t="s">
        <v>238</v>
      </c>
      <c r="BE1429" s="514" t="s">
        <v>238</v>
      </c>
      <c r="BF1429" s="514">
        <v>43.021430000000002</v>
      </c>
      <c r="BG1429" s="514">
        <v>-76.197699999999998</v>
      </c>
    </row>
    <row r="1430" spans="54:59">
      <c r="BB1430" s="514">
        <v>13251</v>
      </c>
      <c r="BC1430" s="514" t="s">
        <v>238</v>
      </c>
      <c r="BD1430" s="514" t="s">
        <v>238</v>
      </c>
      <c r="BE1430" s="514" t="s">
        <v>238</v>
      </c>
      <c r="BF1430" s="514">
        <v>43.021430000000002</v>
      </c>
      <c r="BG1430" s="514">
        <v>-76.197699999999998</v>
      </c>
    </row>
    <row r="1431" spans="54:59">
      <c r="BB1431" s="514">
        <v>13252</v>
      </c>
      <c r="BC1431" s="514" t="s">
        <v>238</v>
      </c>
      <c r="BD1431" s="514" t="s">
        <v>238</v>
      </c>
      <c r="BE1431" s="514" t="s">
        <v>238</v>
      </c>
      <c r="BF1431" s="514">
        <v>43.050960000000003</v>
      </c>
      <c r="BG1431" s="514">
        <v>-76.156689999999998</v>
      </c>
    </row>
    <row r="1432" spans="54:59">
      <c r="BB1432" s="514">
        <v>13261</v>
      </c>
      <c r="BC1432" s="514" t="s">
        <v>238</v>
      </c>
      <c r="BD1432" s="514" t="s">
        <v>238</v>
      </c>
      <c r="BE1432" s="514" t="s">
        <v>238</v>
      </c>
      <c r="BF1432" s="514">
        <v>43.021430000000002</v>
      </c>
      <c r="BG1432" s="514">
        <v>-76.197699999999998</v>
      </c>
    </row>
    <row r="1433" spans="54:59">
      <c r="BB1433" s="514">
        <v>13290</v>
      </c>
      <c r="BC1433" s="514" t="s">
        <v>238</v>
      </c>
      <c r="BD1433" s="514" t="s">
        <v>238</v>
      </c>
      <c r="BE1433" s="514" t="s">
        <v>238</v>
      </c>
      <c r="BF1433" s="514">
        <v>43.075060000000001</v>
      </c>
      <c r="BG1433" s="514">
        <v>-76.174109999999999</v>
      </c>
    </row>
    <row r="1434" spans="54:59">
      <c r="BB1434" s="514">
        <v>13301</v>
      </c>
      <c r="BC1434" s="514" t="s">
        <v>1314</v>
      </c>
      <c r="BD1434" s="514" t="s">
        <v>238</v>
      </c>
      <c r="BE1434" s="514" t="s">
        <v>238</v>
      </c>
      <c r="BF1434" s="514">
        <v>43.419130000000003</v>
      </c>
      <c r="BG1434" s="514">
        <v>-75.21942</v>
      </c>
    </row>
    <row r="1435" spans="54:59">
      <c r="BB1435" s="514">
        <v>13302</v>
      </c>
      <c r="BC1435" s="514" t="s">
        <v>1315</v>
      </c>
      <c r="BD1435" s="514" t="s">
        <v>238</v>
      </c>
      <c r="BE1435" s="514" t="s">
        <v>238</v>
      </c>
      <c r="BF1435" s="514">
        <v>43.499839999999999</v>
      </c>
      <c r="BG1435" s="514">
        <v>-75.977159999999998</v>
      </c>
    </row>
    <row r="1436" spans="54:59">
      <c r="BB1436" s="514">
        <v>13303</v>
      </c>
      <c r="BC1436" s="514" t="s">
        <v>1316</v>
      </c>
      <c r="BD1436" s="514" t="s">
        <v>238</v>
      </c>
      <c r="BE1436" s="514" t="s">
        <v>238</v>
      </c>
      <c r="BF1436" s="514">
        <v>43.368229999999997</v>
      </c>
      <c r="BG1436" s="514">
        <v>-75.468800000000002</v>
      </c>
    </row>
    <row r="1437" spans="54:59">
      <c r="BB1437" s="514">
        <v>13304</v>
      </c>
      <c r="BC1437" s="514" t="s">
        <v>1317</v>
      </c>
      <c r="BD1437" s="514" t="s">
        <v>238</v>
      </c>
      <c r="BE1437" s="514" t="s">
        <v>238</v>
      </c>
      <c r="BF1437" s="514">
        <v>43.242719999999998</v>
      </c>
      <c r="BG1437" s="514">
        <v>-75.165899999999993</v>
      </c>
    </row>
    <row r="1438" spans="54:59">
      <c r="BB1438" s="514">
        <v>13305</v>
      </c>
      <c r="BC1438" s="514" t="s">
        <v>1318</v>
      </c>
      <c r="BD1438" s="514" t="s">
        <v>238</v>
      </c>
      <c r="BE1438" s="514" t="s">
        <v>238</v>
      </c>
      <c r="BF1438" s="514">
        <v>43.8187</v>
      </c>
      <c r="BG1438" s="514">
        <v>-75.480339999999998</v>
      </c>
    </row>
    <row r="1439" spans="54:59">
      <c r="BB1439" s="514">
        <v>13308</v>
      </c>
      <c r="BC1439" s="514" t="s">
        <v>1319</v>
      </c>
      <c r="BD1439" s="514" t="s">
        <v>238</v>
      </c>
      <c r="BE1439" s="514" t="s">
        <v>238</v>
      </c>
      <c r="BF1439" s="514">
        <v>43.2363</v>
      </c>
      <c r="BG1439" s="514">
        <v>-75.680869999999999</v>
      </c>
    </row>
    <row r="1440" spans="54:59">
      <c r="BB1440" s="514">
        <v>13309</v>
      </c>
      <c r="BC1440" s="514" t="s">
        <v>1320</v>
      </c>
      <c r="BD1440" s="514" t="s">
        <v>238</v>
      </c>
      <c r="BE1440" s="514" t="s">
        <v>238</v>
      </c>
      <c r="BF1440" s="514">
        <v>43.484780000000001</v>
      </c>
      <c r="BG1440" s="514">
        <v>-75.335589999999996</v>
      </c>
    </row>
    <row r="1441" spans="54:59">
      <c r="BB1441" s="514">
        <v>13310</v>
      </c>
      <c r="BC1441" s="514" t="s">
        <v>1321</v>
      </c>
      <c r="BD1441" s="514" t="s">
        <v>238</v>
      </c>
      <c r="BE1441" s="514" t="s">
        <v>238</v>
      </c>
      <c r="BF1441" s="514">
        <v>42.888210000000001</v>
      </c>
      <c r="BG1441" s="514">
        <v>-75.568799999999996</v>
      </c>
    </row>
    <row r="1442" spans="54:59">
      <c r="BB1442" s="514">
        <v>13312</v>
      </c>
      <c r="BC1442" s="514" t="s">
        <v>1322</v>
      </c>
      <c r="BD1442" s="514" t="s">
        <v>238</v>
      </c>
      <c r="BE1442" s="514" t="s">
        <v>238</v>
      </c>
      <c r="BF1442" s="514">
        <v>43.68956</v>
      </c>
      <c r="BG1442" s="514">
        <v>-75.27252</v>
      </c>
    </row>
    <row r="1443" spans="54:59">
      <c r="BB1443" s="514">
        <v>13313</v>
      </c>
      <c r="BC1443" s="514" t="s">
        <v>1323</v>
      </c>
      <c r="BD1443" s="514" t="s">
        <v>238</v>
      </c>
      <c r="BE1443" s="514" t="s">
        <v>238</v>
      </c>
      <c r="BF1443" s="514">
        <v>42.878959999999999</v>
      </c>
      <c r="BG1443" s="514">
        <v>-75.255690000000001</v>
      </c>
    </row>
    <row r="1444" spans="54:59">
      <c r="BB1444" s="514">
        <v>13314</v>
      </c>
      <c r="BC1444" s="514" t="s">
        <v>1324</v>
      </c>
      <c r="BD1444" s="514" t="s">
        <v>238</v>
      </c>
      <c r="BE1444" s="514" t="s">
        <v>238</v>
      </c>
      <c r="BF1444" s="514">
        <v>42.833449999999999</v>
      </c>
      <c r="BG1444" s="514">
        <v>-75.329549999999998</v>
      </c>
    </row>
    <row r="1445" spans="54:59">
      <c r="BB1445" s="514">
        <v>13315</v>
      </c>
      <c r="BC1445" s="514" t="s">
        <v>1325</v>
      </c>
      <c r="BD1445" s="514" t="s">
        <v>227</v>
      </c>
      <c r="BE1445" s="514" t="s">
        <v>227</v>
      </c>
      <c r="BF1445" s="514">
        <v>42.728270000000002</v>
      </c>
      <c r="BG1445" s="514">
        <v>-75.141440000000003</v>
      </c>
    </row>
    <row r="1446" spans="54:59">
      <c r="BB1446" s="514">
        <v>13316</v>
      </c>
      <c r="BC1446" s="514" t="s">
        <v>1326</v>
      </c>
      <c r="BD1446" s="514" t="s">
        <v>238</v>
      </c>
      <c r="BE1446" s="514" t="s">
        <v>238</v>
      </c>
      <c r="BF1446" s="514">
        <v>43.377079999999999</v>
      </c>
      <c r="BG1446" s="514">
        <v>-75.742609999999999</v>
      </c>
    </row>
    <row r="1447" spans="54:59">
      <c r="BB1447" s="514">
        <v>13317</v>
      </c>
      <c r="BC1447" s="514" t="s">
        <v>1327</v>
      </c>
      <c r="BD1447" s="514" t="s">
        <v>225</v>
      </c>
      <c r="BE1447" s="514" t="s">
        <v>225</v>
      </c>
      <c r="BF1447" s="514">
        <v>42.867489999999997</v>
      </c>
      <c r="BG1447" s="514">
        <v>-74.574349999999995</v>
      </c>
    </row>
    <row r="1448" spans="54:59">
      <c r="BB1448" s="514">
        <v>13318</v>
      </c>
      <c r="BC1448" s="514" t="s">
        <v>1328</v>
      </c>
      <c r="BD1448" s="514" t="s">
        <v>238</v>
      </c>
      <c r="BE1448" s="514" t="s">
        <v>238</v>
      </c>
      <c r="BF1448" s="514">
        <v>42.937730000000002</v>
      </c>
      <c r="BG1448" s="514">
        <v>-75.249459999999999</v>
      </c>
    </row>
    <row r="1449" spans="54:59">
      <c r="BB1449" s="514">
        <v>13319</v>
      </c>
      <c r="BC1449" s="514" t="s">
        <v>1329</v>
      </c>
      <c r="BD1449" s="514" t="s">
        <v>238</v>
      </c>
      <c r="BE1449" s="514" t="s">
        <v>238</v>
      </c>
      <c r="BF1449" s="514">
        <v>43.02966</v>
      </c>
      <c r="BG1449" s="514">
        <v>-75.272109999999998</v>
      </c>
    </row>
    <row r="1450" spans="54:59">
      <c r="BB1450" s="514">
        <v>13320</v>
      </c>
      <c r="BC1450" s="514" t="s">
        <v>1330</v>
      </c>
      <c r="BD1450" s="514" t="s">
        <v>225</v>
      </c>
      <c r="BE1450" s="514" t="s">
        <v>225</v>
      </c>
      <c r="BF1450" s="514">
        <v>42.79562</v>
      </c>
      <c r="BG1450" s="514">
        <v>-74.753200000000007</v>
      </c>
    </row>
    <row r="1451" spans="54:59">
      <c r="BB1451" s="514">
        <v>13321</v>
      </c>
      <c r="BC1451" s="514" t="s">
        <v>1331</v>
      </c>
      <c r="BD1451" s="514" t="s">
        <v>238</v>
      </c>
      <c r="BE1451" s="514" t="s">
        <v>238</v>
      </c>
      <c r="BF1451" s="514">
        <v>43.090020000000003</v>
      </c>
      <c r="BG1451" s="514">
        <v>-75.387079999999997</v>
      </c>
    </row>
    <row r="1452" spans="54:59">
      <c r="BB1452" s="514">
        <v>13322</v>
      </c>
      <c r="BC1452" s="514" t="s">
        <v>1332</v>
      </c>
      <c r="BD1452" s="514" t="s">
        <v>238</v>
      </c>
      <c r="BE1452" s="514" t="s">
        <v>238</v>
      </c>
      <c r="BF1452" s="514">
        <v>42.980069999999998</v>
      </c>
      <c r="BG1452" s="514">
        <v>-75.250990000000002</v>
      </c>
    </row>
    <row r="1453" spans="54:59">
      <c r="BB1453" s="514">
        <v>13323</v>
      </c>
      <c r="BC1453" s="514" t="s">
        <v>1333</v>
      </c>
      <c r="BD1453" s="514" t="s">
        <v>238</v>
      </c>
      <c r="BE1453" s="514" t="s">
        <v>238</v>
      </c>
      <c r="BF1453" s="514">
        <v>43.049529999999997</v>
      </c>
      <c r="BG1453" s="514">
        <v>-75.376559999999998</v>
      </c>
    </row>
    <row r="1454" spans="54:59">
      <c r="BB1454" s="514">
        <v>13324</v>
      </c>
      <c r="BC1454" s="514" t="s">
        <v>1334</v>
      </c>
      <c r="BD1454" s="514" t="s">
        <v>225</v>
      </c>
      <c r="BE1454" s="514" t="s">
        <v>225</v>
      </c>
      <c r="BF1454" s="514">
        <v>43.317059999999998</v>
      </c>
      <c r="BG1454" s="514">
        <v>-74.974490000000003</v>
      </c>
    </row>
    <row r="1455" spans="54:59">
      <c r="BB1455" s="514">
        <v>13325</v>
      </c>
      <c r="BC1455" s="514" t="s">
        <v>1335</v>
      </c>
      <c r="BD1455" s="514" t="s">
        <v>238</v>
      </c>
      <c r="BE1455" s="514" t="s">
        <v>238</v>
      </c>
      <c r="BF1455" s="514">
        <v>43.57002</v>
      </c>
      <c r="BG1455" s="514">
        <v>-75.490470000000002</v>
      </c>
    </row>
    <row r="1456" spans="54:59">
      <c r="BB1456" s="514">
        <v>13326</v>
      </c>
      <c r="BC1456" s="514" t="s">
        <v>1336</v>
      </c>
      <c r="BD1456" s="514" t="s">
        <v>225</v>
      </c>
      <c r="BE1456" s="514" t="s">
        <v>225</v>
      </c>
      <c r="BF1456" s="514">
        <v>42.700629999999997</v>
      </c>
      <c r="BG1456" s="514">
        <v>-74.924319999999994</v>
      </c>
    </row>
    <row r="1457" spans="54:59">
      <c r="BB1457" s="514">
        <v>13327</v>
      </c>
      <c r="BC1457" s="514" t="s">
        <v>1337</v>
      </c>
      <c r="BD1457" s="514" t="s">
        <v>233</v>
      </c>
      <c r="BE1457" s="514" t="s">
        <v>233</v>
      </c>
      <c r="BF1457" s="514">
        <v>43.934089999999998</v>
      </c>
      <c r="BG1457" s="514">
        <v>-75.294560000000004</v>
      </c>
    </row>
    <row r="1458" spans="54:59">
      <c r="BB1458" s="514">
        <v>13328</v>
      </c>
      <c r="BC1458" s="514" t="s">
        <v>1338</v>
      </c>
      <c r="BD1458" s="514" t="s">
        <v>238</v>
      </c>
      <c r="BE1458" s="514" t="s">
        <v>238</v>
      </c>
      <c r="BF1458" s="514">
        <v>42.984299999999998</v>
      </c>
      <c r="BG1458" s="514">
        <v>-75.422399999999996</v>
      </c>
    </row>
    <row r="1459" spans="54:59">
      <c r="BB1459" s="514">
        <v>13329</v>
      </c>
      <c r="BC1459" s="514" t="s">
        <v>1339</v>
      </c>
      <c r="BD1459" s="514" t="s">
        <v>225</v>
      </c>
      <c r="BE1459" s="514" t="s">
        <v>225</v>
      </c>
      <c r="BF1459" s="514">
        <v>43.115450000000003</v>
      </c>
      <c r="BG1459" s="514">
        <v>-74.743790000000004</v>
      </c>
    </row>
    <row r="1460" spans="54:59">
      <c r="BB1460" s="514">
        <v>13331</v>
      </c>
      <c r="BC1460" s="514" t="s">
        <v>1340</v>
      </c>
      <c r="BD1460" s="514" t="s">
        <v>233</v>
      </c>
      <c r="BE1460" s="514" t="s">
        <v>233</v>
      </c>
      <c r="BF1460" s="514">
        <v>43.800350000000002</v>
      </c>
      <c r="BG1460" s="514">
        <v>-74.991010000000003</v>
      </c>
    </row>
    <row r="1461" spans="54:59">
      <c r="BB1461" s="514">
        <v>13332</v>
      </c>
      <c r="BC1461" s="514" t="s">
        <v>1341</v>
      </c>
      <c r="BD1461" s="514" t="s">
        <v>238</v>
      </c>
      <c r="BE1461" s="514" t="s">
        <v>238</v>
      </c>
      <c r="BF1461" s="514">
        <v>42.739789999999999</v>
      </c>
      <c r="BG1461" s="514">
        <v>-75.545180000000002</v>
      </c>
    </row>
    <row r="1462" spans="54:59">
      <c r="BB1462" s="514">
        <v>13333</v>
      </c>
      <c r="BC1462" s="514" t="s">
        <v>1342</v>
      </c>
      <c r="BD1462" s="514" t="s">
        <v>225</v>
      </c>
      <c r="BE1462" s="514" t="s">
        <v>225</v>
      </c>
      <c r="BF1462" s="514">
        <v>42.835909999999998</v>
      </c>
      <c r="BG1462" s="514">
        <v>-74.80977</v>
      </c>
    </row>
    <row r="1463" spans="54:59">
      <c r="BB1463" s="514">
        <v>13334</v>
      </c>
      <c r="BC1463" s="514" t="s">
        <v>1343</v>
      </c>
      <c r="BD1463" s="514" t="s">
        <v>238</v>
      </c>
      <c r="BE1463" s="514" t="s">
        <v>238</v>
      </c>
      <c r="BF1463" s="514">
        <v>42.839170000000003</v>
      </c>
      <c r="BG1463" s="514">
        <v>-75.654820000000001</v>
      </c>
    </row>
    <row r="1464" spans="54:59">
      <c r="BB1464" s="514">
        <v>13335</v>
      </c>
      <c r="BC1464" s="514" t="s">
        <v>1344</v>
      </c>
      <c r="BD1464" s="514" t="s">
        <v>227</v>
      </c>
      <c r="BE1464" s="514" t="s">
        <v>227</v>
      </c>
      <c r="BF1464" s="514">
        <v>42.694890000000001</v>
      </c>
      <c r="BG1464" s="514">
        <v>-75.242140000000006</v>
      </c>
    </row>
    <row r="1465" spans="54:59">
      <c r="BB1465" s="514">
        <v>13337</v>
      </c>
      <c r="BC1465" s="514" t="s">
        <v>1345</v>
      </c>
      <c r="BD1465" s="514" t="s">
        <v>225</v>
      </c>
      <c r="BE1465" s="514" t="s">
        <v>225</v>
      </c>
      <c r="BF1465" s="514">
        <v>42.748950000000001</v>
      </c>
      <c r="BG1465" s="514">
        <v>-74.979320000000001</v>
      </c>
    </row>
    <row r="1466" spans="54:59">
      <c r="BB1466" s="514">
        <v>13338</v>
      </c>
      <c r="BC1466" s="514" t="s">
        <v>1346</v>
      </c>
      <c r="BD1466" s="514" t="s">
        <v>238</v>
      </c>
      <c r="BE1466" s="514" t="s">
        <v>238</v>
      </c>
      <c r="BF1466" s="514">
        <v>43.506149999999998</v>
      </c>
      <c r="BG1466" s="514">
        <v>-75.073549999999997</v>
      </c>
    </row>
    <row r="1467" spans="54:59">
      <c r="BB1467" s="514">
        <v>13339</v>
      </c>
      <c r="BC1467" s="514" t="s">
        <v>1347</v>
      </c>
      <c r="BD1467" s="514" t="s">
        <v>225</v>
      </c>
      <c r="BE1467" s="514" t="s">
        <v>225</v>
      </c>
      <c r="BF1467" s="514">
        <v>42.943600000000004</v>
      </c>
      <c r="BG1467" s="514">
        <v>-74.647170000000003</v>
      </c>
    </row>
    <row r="1468" spans="54:59">
      <c r="BB1468" s="514">
        <v>13340</v>
      </c>
      <c r="BC1468" s="514" t="s">
        <v>1348</v>
      </c>
      <c r="BD1468" s="514" t="s">
        <v>225</v>
      </c>
      <c r="BE1468" s="514" t="s">
        <v>225</v>
      </c>
      <c r="BF1468" s="514">
        <v>43.03895</v>
      </c>
      <c r="BG1468" s="514">
        <v>-75.070430000000002</v>
      </c>
    </row>
    <row r="1469" spans="54:59">
      <c r="BB1469" s="514">
        <v>13341</v>
      </c>
      <c r="BC1469" s="514" t="s">
        <v>1349</v>
      </c>
      <c r="BD1469" s="514" t="s">
        <v>238</v>
      </c>
      <c r="BE1469" s="514" t="s">
        <v>238</v>
      </c>
      <c r="BF1469" s="514">
        <v>43.036799999999999</v>
      </c>
      <c r="BG1469" s="514">
        <v>-75.391149999999996</v>
      </c>
    </row>
    <row r="1470" spans="54:59">
      <c r="BB1470" s="514">
        <v>13342</v>
      </c>
      <c r="BC1470" s="514" t="s">
        <v>1350</v>
      </c>
      <c r="BD1470" s="514" t="s">
        <v>227</v>
      </c>
      <c r="BE1470" s="514" t="s">
        <v>227</v>
      </c>
      <c r="BF1470" s="514">
        <v>42.64743</v>
      </c>
      <c r="BG1470" s="514">
        <v>-75.177930000000003</v>
      </c>
    </row>
    <row r="1471" spans="54:59">
      <c r="BB1471" s="514">
        <v>13343</v>
      </c>
      <c r="BC1471" s="514" t="s">
        <v>1351</v>
      </c>
      <c r="BD1471" s="514" t="s">
        <v>238</v>
      </c>
      <c r="BE1471" s="514" t="s">
        <v>238</v>
      </c>
      <c r="BF1471" s="514">
        <v>43.743929999999999</v>
      </c>
      <c r="BG1471" s="514">
        <v>-75.349710000000002</v>
      </c>
    </row>
    <row r="1472" spans="54:59">
      <c r="BB1472" s="514">
        <v>13345</v>
      </c>
      <c r="BC1472" s="514" t="s">
        <v>1352</v>
      </c>
      <c r="BD1472" s="514" t="s">
        <v>238</v>
      </c>
      <c r="BE1472" s="514" t="s">
        <v>238</v>
      </c>
      <c r="BF1472" s="514">
        <v>43.8187</v>
      </c>
      <c r="BG1472" s="514">
        <v>-75.480339999999998</v>
      </c>
    </row>
    <row r="1473" spans="54:59">
      <c r="BB1473" s="514">
        <v>13346</v>
      </c>
      <c r="BC1473" s="514" t="s">
        <v>1353</v>
      </c>
      <c r="BD1473" s="514" t="s">
        <v>238</v>
      </c>
      <c r="BE1473" s="514" t="s">
        <v>238</v>
      </c>
      <c r="BF1473" s="514">
        <v>42.820819999999998</v>
      </c>
      <c r="BG1473" s="514">
        <v>-75.540120000000002</v>
      </c>
    </row>
    <row r="1474" spans="54:59">
      <c r="BB1474" s="514">
        <v>13348</v>
      </c>
      <c r="BC1474" s="514" t="s">
        <v>1354</v>
      </c>
      <c r="BD1474" s="514" t="s">
        <v>227</v>
      </c>
      <c r="BE1474" s="514" t="s">
        <v>227</v>
      </c>
      <c r="BF1474" s="514">
        <v>42.708280000000002</v>
      </c>
      <c r="BG1474" s="514">
        <v>-75.058800000000005</v>
      </c>
    </row>
    <row r="1475" spans="54:59">
      <c r="BB1475" s="514">
        <v>13350</v>
      </c>
      <c r="BC1475" s="514" t="s">
        <v>1355</v>
      </c>
      <c r="BD1475" s="514" t="s">
        <v>225</v>
      </c>
      <c r="BE1475" s="514" t="s">
        <v>225</v>
      </c>
      <c r="BF1475" s="514">
        <v>43.038139999999999</v>
      </c>
      <c r="BG1475" s="514">
        <v>-74.9846</v>
      </c>
    </row>
    <row r="1476" spans="54:59">
      <c r="BB1476" s="514">
        <v>13352</v>
      </c>
      <c r="BC1476" s="514" t="s">
        <v>1356</v>
      </c>
      <c r="BD1476" s="514" t="s">
        <v>238</v>
      </c>
      <c r="BE1476" s="514" t="s">
        <v>238</v>
      </c>
      <c r="BF1476" s="514">
        <v>43.328180000000003</v>
      </c>
      <c r="BG1476" s="514">
        <v>-75.117310000000003</v>
      </c>
    </row>
    <row r="1477" spans="54:59">
      <c r="BB1477" s="514">
        <v>13353</v>
      </c>
      <c r="BC1477" s="514" t="s">
        <v>1357</v>
      </c>
      <c r="BD1477" s="514" t="s">
        <v>225</v>
      </c>
      <c r="BE1477" s="514" t="s">
        <v>225</v>
      </c>
      <c r="BF1477" s="514">
        <v>43.392429999999997</v>
      </c>
      <c r="BG1477" s="514">
        <v>-74.726749999999996</v>
      </c>
    </row>
    <row r="1478" spans="54:59">
      <c r="BB1478" s="514">
        <v>13354</v>
      </c>
      <c r="BC1478" s="514" t="s">
        <v>1358</v>
      </c>
      <c r="BD1478" s="514" t="s">
        <v>238</v>
      </c>
      <c r="BE1478" s="514" t="s">
        <v>238</v>
      </c>
      <c r="BF1478" s="514">
        <v>43.261519999999997</v>
      </c>
      <c r="BG1478" s="514">
        <v>-75.257050000000007</v>
      </c>
    </row>
    <row r="1479" spans="54:59">
      <c r="BB1479" s="514">
        <v>13355</v>
      </c>
      <c r="BC1479" s="514" t="s">
        <v>1359</v>
      </c>
      <c r="BD1479" s="514" t="s">
        <v>238</v>
      </c>
      <c r="BE1479" s="514" t="s">
        <v>238</v>
      </c>
      <c r="BF1479" s="514">
        <v>42.814880000000002</v>
      </c>
      <c r="BG1479" s="514">
        <v>-75.434240000000003</v>
      </c>
    </row>
    <row r="1480" spans="54:59">
      <c r="BB1480" s="514">
        <v>13357</v>
      </c>
      <c r="BC1480" s="514" t="s">
        <v>1360</v>
      </c>
      <c r="BD1480" s="514" t="s">
        <v>225</v>
      </c>
      <c r="BE1480" s="514" t="s">
        <v>225</v>
      </c>
      <c r="BF1480" s="514">
        <v>43.015070000000001</v>
      </c>
      <c r="BG1480" s="514">
        <v>-75.035430000000005</v>
      </c>
    </row>
    <row r="1481" spans="54:59">
      <c r="BB1481" s="514">
        <v>13360</v>
      </c>
      <c r="BC1481" s="514" t="s">
        <v>1361</v>
      </c>
      <c r="BD1481" s="514" t="s">
        <v>233</v>
      </c>
      <c r="BE1481" s="514" t="s">
        <v>233</v>
      </c>
      <c r="BF1481" s="514">
        <v>43.76238</v>
      </c>
      <c r="BG1481" s="514">
        <v>-74.710290000000001</v>
      </c>
    </row>
    <row r="1482" spans="54:59">
      <c r="BB1482" s="514">
        <v>13361</v>
      </c>
      <c r="BC1482" s="514" t="s">
        <v>1362</v>
      </c>
      <c r="BD1482" s="514" t="s">
        <v>225</v>
      </c>
      <c r="BE1482" s="514" t="s">
        <v>225</v>
      </c>
      <c r="BF1482" s="514">
        <v>42.902920000000002</v>
      </c>
      <c r="BG1482" s="514">
        <v>-74.891490000000005</v>
      </c>
    </row>
    <row r="1483" spans="54:59">
      <c r="BB1483" s="514">
        <v>13362</v>
      </c>
      <c r="BC1483" s="514" t="s">
        <v>1363</v>
      </c>
      <c r="BD1483" s="514" t="s">
        <v>238</v>
      </c>
      <c r="BE1483" s="514" t="s">
        <v>238</v>
      </c>
      <c r="BF1483" s="514">
        <v>42.980330000000002</v>
      </c>
      <c r="BG1483" s="514">
        <v>-75.518559999999994</v>
      </c>
    </row>
    <row r="1484" spans="54:59">
      <c r="BB1484" s="514">
        <v>13363</v>
      </c>
      <c r="BC1484" s="514" t="s">
        <v>1364</v>
      </c>
      <c r="BD1484" s="514" t="s">
        <v>238</v>
      </c>
      <c r="BE1484" s="514" t="s">
        <v>238</v>
      </c>
      <c r="BF1484" s="514">
        <v>43.311970000000002</v>
      </c>
      <c r="BG1484" s="514">
        <v>-75.506770000000003</v>
      </c>
    </row>
    <row r="1485" spans="54:59">
      <c r="BB1485" s="514">
        <v>13364</v>
      </c>
      <c r="BC1485" s="514" t="s">
        <v>1365</v>
      </c>
      <c r="BD1485" s="514" t="s">
        <v>238</v>
      </c>
      <c r="BE1485" s="514" t="s">
        <v>238</v>
      </c>
      <c r="BF1485" s="514">
        <v>42.954540000000001</v>
      </c>
      <c r="BG1485" s="514">
        <v>-75.616789999999995</v>
      </c>
    </row>
    <row r="1486" spans="54:59">
      <c r="BB1486" s="514">
        <v>13365</v>
      </c>
      <c r="BC1486" s="514" t="s">
        <v>1366</v>
      </c>
      <c r="BD1486" s="514" t="s">
        <v>225</v>
      </c>
      <c r="BE1486" s="514" t="s">
        <v>225</v>
      </c>
      <c r="BF1486" s="514">
        <v>43.053170000000001</v>
      </c>
      <c r="BG1486" s="514">
        <v>-74.846850000000003</v>
      </c>
    </row>
    <row r="1487" spans="54:59">
      <c r="BB1487" s="514">
        <v>13367</v>
      </c>
      <c r="BC1487" s="514" t="s">
        <v>1367</v>
      </c>
      <c r="BD1487" s="514" t="s">
        <v>238</v>
      </c>
      <c r="BE1487" s="514" t="s">
        <v>238</v>
      </c>
      <c r="BF1487" s="514">
        <v>43.786729999999999</v>
      </c>
      <c r="BG1487" s="514">
        <v>-75.491849999999999</v>
      </c>
    </row>
    <row r="1488" spans="54:59">
      <c r="BB1488" s="514">
        <v>13368</v>
      </c>
      <c r="BC1488" s="514" t="s">
        <v>1368</v>
      </c>
      <c r="BD1488" s="514" t="s">
        <v>238</v>
      </c>
      <c r="BE1488" s="514" t="s">
        <v>238</v>
      </c>
      <c r="BF1488" s="514">
        <v>43.637099999999997</v>
      </c>
      <c r="BG1488" s="514">
        <v>-75.348299999999995</v>
      </c>
    </row>
    <row r="1489" spans="54:59">
      <c r="BB1489" s="514">
        <v>13401</v>
      </c>
      <c r="BC1489" s="514" t="s">
        <v>1369</v>
      </c>
      <c r="BD1489" s="514" t="s">
        <v>238</v>
      </c>
      <c r="BE1489" s="514" t="s">
        <v>238</v>
      </c>
      <c r="BF1489" s="514">
        <v>43.267240000000001</v>
      </c>
      <c r="BG1489" s="514">
        <v>-75.688220000000001</v>
      </c>
    </row>
    <row r="1490" spans="54:59">
      <c r="BB1490" s="514">
        <v>13402</v>
      </c>
      <c r="BC1490" s="514" t="s">
        <v>1370</v>
      </c>
      <c r="BD1490" s="514" t="s">
        <v>238</v>
      </c>
      <c r="BE1490" s="514" t="s">
        <v>238</v>
      </c>
      <c r="BF1490" s="514">
        <v>42.907769999999999</v>
      </c>
      <c r="BG1490" s="514">
        <v>-75.498800000000003</v>
      </c>
    </row>
    <row r="1491" spans="54:59">
      <c r="BB1491" s="514">
        <v>13403</v>
      </c>
      <c r="BC1491" s="514" t="s">
        <v>1371</v>
      </c>
      <c r="BD1491" s="514" t="s">
        <v>238</v>
      </c>
      <c r="BE1491" s="514" t="s">
        <v>238</v>
      </c>
      <c r="BF1491" s="514">
        <v>43.162109999999998</v>
      </c>
      <c r="BG1491" s="514">
        <v>-75.284350000000003</v>
      </c>
    </row>
    <row r="1492" spans="54:59">
      <c r="BB1492" s="514">
        <v>13404</v>
      </c>
      <c r="BC1492" s="514" t="s">
        <v>1372</v>
      </c>
      <c r="BD1492" s="514" t="s">
        <v>238</v>
      </c>
      <c r="BE1492" s="514" t="s">
        <v>238</v>
      </c>
      <c r="BF1492" s="514">
        <v>43.8187</v>
      </c>
      <c r="BG1492" s="514">
        <v>-75.480339999999998</v>
      </c>
    </row>
    <row r="1493" spans="54:59">
      <c r="BB1493" s="514">
        <v>13406</v>
      </c>
      <c r="BC1493" s="514" t="s">
        <v>1373</v>
      </c>
      <c r="BD1493" s="514" t="s">
        <v>225</v>
      </c>
      <c r="BE1493" s="514" t="s">
        <v>225</v>
      </c>
      <c r="BF1493" s="514">
        <v>43.137619999999998</v>
      </c>
      <c r="BG1493" s="514">
        <v>-74.947000000000003</v>
      </c>
    </row>
    <row r="1494" spans="54:59">
      <c r="BB1494" s="514">
        <v>13407</v>
      </c>
      <c r="BC1494" s="514" t="s">
        <v>1374</v>
      </c>
      <c r="BD1494" s="514" t="s">
        <v>225</v>
      </c>
      <c r="BE1494" s="514" t="s">
        <v>225</v>
      </c>
      <c r="BF1494" s="514">
        <v>42.970089999999999</v>
      </c>
      <c r="BG1494" s="514">
        <v>-74.960509999999999</v>
      </c>
    </row>
    <row r="1495" spans="54:59">
      <c r="BB1495" s="514">
        <v>13408</v>
      </c>
      <c r="BC1495" s="514" t="s">
        <v>1375</v>
      </c>
      <c r="BD1495" s="514" t="s">
        <v>238</v>
      </c>
      <c r="BE1495" s="514" t="s">
        <v>238</v>
      </c>
      <c r="BF1495" s="514">
        <v>42.92333</v>
      </c>
      <c r="BG1495" s="514">
        <v>-75.663139999999999</v>
      </c>
    </row>
    <row r="1496" spans="54:59">
      <c r="BB1496" s="514">
        <v>13409</v>
      </c>
      <c r="BC1496" s="514" t="s">
        <v>1376</v>
      </c>
      <c r="BD1496" s="514" t="s">
        <v>238</v>
      </c>
      <c r="BE1496" s="514" t="s">
        <v>238</v>
      </c>
      <c r="BF1496" s="514">
        <v>42.9679</v>
      </c>
      <c r="BG1496" s="514">
        <v>-75.594570000000004</v>
      </c>
    </row>
    <row r="1497" spans="54:59">
      <c r="BB1497" s="514">
        <v>13410</v>
      </c>
      <c r="BC1497" s="514" t="s">
        <v>1377</v>
      </c>
      <c r="BD1497" s="514" t="s">
        <v>225</v>
      </c>
      <c r="BE1497" s="514" t="s">
        <v>225</v>
      </c>
      <c r="BF1497" s="514">
        <v>42.937860000000001</v>
      </c>
      <c r="BG1497" s="514">
        <v>-74.611710000000002</v>
      </c>
    </row>
    <row r="1498" spans="54:59">
      <c r="BB1498" s="514">
        <v>13411</v>
      </c>
      <c r="BC1498" s="514" t="s">
        <v>1378</v>
      </c>
      <c r="BD1498" s="514" t="s">
        <v>227</v>
      </c>
      <c r="BE1498" s="514" t="s">
        <v>227</v>
      </c>
      <c r="BF1498" s="514">
        <v>42.626170000000002</v>
      </c>
      <c r="BG1498" s="514">
        <v>-75.315020000000004</v>
      </c>
    </row>
    <row r="1499" spans="54:59">
      <c r="BB1499" s="514">
        <v>13413</v>
      </c>
      <c r="BC1499" s="514" t="s">
        <v>1379</v>
      </c>
      <c r="BD1499" s="514" t="s">
        <v>238</v>
      </c>
      <c r="BE1499" s="514" t="s">
        <v>238</v>
      </c>
      <c r="BF1499" s="514">
        <v>43.067160000000001</v>
      </c>
      <c r="BG1499" s="514">
        <v>-75.287670000000006</v>
      </c>
    </row>
    <row r="1500" spans="54:59">
      <c r="BB1500" s="514">
        <v>13415</v>
      </c>
      <c r="BC1500" s="514" t="s">
        <v>1380</v>
      </c>
      <c r="BD1500" s="514" t="s">
        <v>227</v>
      </c>
      <c r="BE1500" s="514" t="s">
        <v>227</v>
      </c>
      <c r="BF1500" s="514">
        <v>42.590409999999999</v>
      </c>
      <c r="BG1500" s="514">
        <v>-75.195689999999999</v>
      </c>
    </row>
    <row r="1501" spans="54:59">
      <c r="BB1501" s="514">
        <v>13416</v>
      </c>
      <c r="BC1501" s="514" t="s">
        <v>1381</v>
      </c>
      <c r="BD1501" s="514" t="s">
        <v>225</v>
      </c>
      <c r="BE1501" s="514" t="s">
        <v>225</v>
      </c>
      <c r="BF1501" s="514">
        <v>43.178519999999999</v>
      </c>
      <c r="BG1501" s="514">
        <v>-74.981170000000006</v>
      </c>
    </row>
    <row r="1502" spans="54:59">
      <c r="BB1502" s="514">
        <v>13417</v>
      </c>
      <c r="BC1502" s="514" t="s">
        <v>1382</v>
      </c>
      <c r="BD1502" s="514" t="s">
        <v>238</v>
      </c>
      <c r="BE1502" s="514" t="s">
        <v>238</v>
      </c>
      <c r="BF1502" s="514">
        <v>43.102460000000001</v>
      </c>
      <c r="BG1502" s="514">
        <v>-75.295659999999998</v>
      </c>
    </row>
    <row r="1503" spans="54:59">
      <c r="BB1503" s="514">
        <v>13418</v>
      </c>
      <c r="BC1503" s="514" t="s">
        <v>1383</v>
      </c>
      <c r="BD1503" s="514" t="s">
        <v>238</v>
      </c>
      <c r="BE1503" s="514" t="s">
        <v>238</v>
      </c>
      <c r="BF1503" s="514">
        <v>42.852800000000002</v>
      </c>
      <c r="BG1503" s="514">
        <v>-75.399379999999994</v>
      </c>
    </row>
    <row r="1504" spans="54:59">
      <c r="BB1504" s="514">
        <v>13420</v>
      </c>
      <c r="BC1504" s="514" t="s">
        <v>1384</v>
      </c>
      <c r="BD1504" s="514" t="s">
        <v>233</v>
      </c>
      <c r="BE1504" s="514" t="s">
        <v>233</v>
      </c>
      <c r="BF1504" s="514">
        <v>43.719149999999999</v>
      </c>
      <c r="BG1504" s="514">
        <v>-74.944249999999997</v>
      </c>
    </row>
    <row r="1505" spans="54:59">
      <c r="BB1505" s="514">
        <v>13421</v>
      </c>
      <c r="BC1505" s="514" t="s">
        <v>1385</v>
      </c>
      <c r="BD1505" s="514" t="s">
        <v>238</v>
      </c>
      <c r="BE1505" s="514" t="s">
        <v>238</v>
      </c>
      <c r="BF1505" s="514">
        <v>43.079630000000002</v>
      </c>
      <c r="BG1505" s="514">
        <v>-75.646780000000007</v>
      </c>
    </row>
    <row r="1506" spans="54:59">
      <c r="BB1506" s="514">
        <v>13424</v>
      </c>
      <c r="BC1506" s="514" t="s">
        <v>1386</v>
      </c>
      <c r="BD1506" s="514" t="s">
        <v>238</v>
      </c>
      <c r="BE1506" s="514" t="s">
        <v>238</v>
      </c>
      <c r="BF1506" s="514">
        <v>43.158250000000002</v>
      </c>
      <c r="BG1506" s="514">
        <v>-75.34281</v>
      </c>
    </row>
    <row r="1507" spans="54:59">
      <c r="BB1507" s="514">
        <v>13425</v>
      </c>
      <c r="BC1507" s="514" t="s">
        <v>1387</v>
      </c>
      <c r="BD1507" s="514" t="s">
        <v>238</v>
      </c>
      <c r="BE1507" s="514" t="s">
        <v>238</v>
      </c>
      <c r="BF1507" s="514">
        <v>42.964770000000001</v>
      </c>
      <c r="BG1507" s="514">
        <v>-75.478890000000007</v>
      </c>
    </row>
    <row r="1508" spans="54:59">
      <c r="BB1508" s="514">
        <v>13426</v>
      </c>
      <c r="BC1508" s="514" t="s">
        <v>1388</v>
      </c>
      <c r="BD1508" s="514" t="s">
        <v>238</v>
      </c>
      <c r="BE1508" s="514" t="s">
        <v>238</v>
      </c>
      <c r="BF1508" s="514">
        <v>43.562750000000001</v>
      </c>
      <c r="BG1508" s="514">
        <v>-75.996769999999998</v>
      </c>
    </row>
    <row r="1509" spans="54:59">
      <c r="BB1509" s="514">
        <v>13428</v>
      </c>
      <c r="BC1509" s="514" t="s">
        <v>1389</v>
      </c>
      <c r="BD1509" s="514" t="s">
        <v>225</v>
      </c>
      <c r="BE1509" s="514" t="s">
        <v>225</v>
      </c>
      <c r="BF1509" s="514">
        <v>42.923580000000001</v>
      </c>
      <c r="BG1509" s="514">
        <v>-74.555359999999993</v>
      </c>
    </row>
    <row r="1510" spans="54:59">
      <c r="BB1510" s="514">
        <v>13431</v>
      </c>
      <c r="BC1510" s="514" t="s">
        <v>1390</v>
      </c>
      <c r="BD1510" s="514" t="s">
        <v>225</v>
      </c>
      <c r="BE1510" s="514" t="s">
        <v>225</v>
      </c>
      <c r="BF1510" s="514">
        <v>43.225619999999999</v>
      </c>
      <c r="BG1510" s="514">
        <v>-75.061269999999993</v>
      </c>
    </row>
    <row r="1511" spans="54:59">
      <c r="BB1511" s="514">
        <v>13433</v>
      </c>
      <c r="BC1511" s="514" t="s">
        <v>1391</v>
      </c>
      <c r="BD1511" s="514" t="s">
        <v>238</v>
      </c>
      <c r="BE1511" s="514" t="s">
        <v>238</v>
      </c>
      <c r="BF1511" s="514">
        <v>43.580179999999999</v>
      </c>
      <c r="BG1511" s="514">
        <v>-75.317570000000003</v>
      </c>
    </row>
    <row r="1512" spans="54:59">
      <c r="BB1512" s="514">
        <v>13435</v>
      </c>
      <c r="BC1512" s="514" t="s">
        <v>1392</v>
      </c>
      <c r="BD1512" s="514" t="s">
        <v>238</v>
      </c>
      <c r="BE1512" s="514" t="s">
        <v>238</v>
      </c>
      <c r="BF1512" s="514">
        <v>43.305149999999998</v>
      </c>
      <c r="BG1512" s="514">
        <v>-75.150180000000006</v>
      </c>
    </row>
    <row r="1513" spans="54:59">
      <c r="BB1513" s="514">
        <v>13436</v>
      </c>
      <c r="BC1513" s="514" t="s">
        <v>1393</v>
      </c>
      <c r="BD1513" s="514" t="s">
        <v>233</v>
      </c>
      <c r="BE1513" s="514" t="s">
        <v>233</v>
      </c>
      <c r="BF1513" s="514">
        <v>43.760509999999996</v>
      </c>
      <c r="BG1513" s="514">
        <v>-74.628330000000005</v>
      </c>
    </row>
    <row r="1514" spans="54:59">
      <c r="BB1514" s="514">
        <v>13437</v>
      </c>
      <c r="BC1514" s="514" t="s">
        <v>1394</v>
      </c>
      <c r="BD1514" s="514" t="s">
        <v>238</v>
      </c>
      <c r="BE1514" s="514" t="s">
        <v>238</v>
      </c>
      <c r="BF1514" s="514">
        <v>43.572870000000002</v>
      </c>
      <c r="BG1514" s="514">
        <v>-75.817089999999993</v>
      </c>
    </row>
    <row r="1515" spans="54:59">
      <c r="BB1515" s="514">
        <v>13438</v>
      </c>
      <c r="BC1515" s="514" t="s">
        <v>1395</v>
      </c>
      <c r="BD1515" s="514" t="s">
        <v>238</v>
      </c>
      <c r="BE1515" s="514" t="s">
        <v>238</v>
      </c>
      <c r="BF1515" s="514">
        <v>43.349679999999999</v>
      </c>
      <c r="BG1515" s="514">
        <v>-75.158209999999997</v>
      </c>
    </row>
    <row r="1516" spans="54:59">
      <c r="BB1516" s="514">
        <v>13439</v>
      </c>
      <c r="BC1516" s="514" t="s">
        <v>1396</v>
      </c>
      <c r="BD1516" s="514" t="s">
        <v>225</v>
      </c>
      <c r="BE1516" s="514" t="s">
        <v>225</v>
      </c>
      <c r="BF1516" s="514">
        <v>42.853400000000001</v>
      </c>
      <c r="BG1516" s="514">
        <v>-74.985429999999994</v>
      </c>
    </row>
    <row r="1517" spans="54:59">
      <c r="BB1517" s="514">
        <v>13440</v>
      </c>
      <c r="BC1517" s="514" t="s">
        <v>1397</v>
      </c>
      <c r="BD1517" s="514" t="s">
        <v>238</v>
      </c>
      <c r="BE1517" s="514" t="s">
        <v>238</v>
      </c>
      <c r="BF1517" s="514">
        <v>43.217059999999996</v>
      </c>
      <c r="BG1517" s="514">
        <v>-75.455309999999997</v>
      </c>
    </row>
    <row r="1518" spans="54:59">
      <c r="BB1518" s="514">
        <v>13441</v>
      </c>
      <c r="BC1518" s="514" t="s">
        <v>1397</v>
      </c>
      <c r="BD1518" s="514" t="s">
        <v>238</v>
      </c>
      <c r="BE1518" s="514" t="s">
        <v>238</v>
      </c>
      <c r="BF1518" s="514">
        <v>43.16431</v>
      </c>
      <c r="BG1518" s="514">
        <v>-75.511300000000006</v>
      </c>
    </row>
    <row r="1519" spans="54:59">
      <c r="BB1519" s="514">
        <v>13442</v>
      </c>
      <c r="BC1519" s="514" t="s">
        <v>1397</v>
      </c>
      <c r="BD1519" s="514" t="s">
        <v>238</v>
      </c>
      <c r="BE1519" s="514" t="s">
        <v>238</v>
      </c>
      <c r="BF1519" s="514">
        <v>43.239269999999998</v>
      </c>
      <c r="BG1519" s="514">
        <v>-75.477959999999996</v>
      </c>
    </row>
    <row r="1520" spans="54:59">
      <c r="BB1520" s="514">
        <v>13449</v>
      </c>
      <c r="BC1520" s="514" t="s">
        <v>1397</v>
      </c>
      <c r="BD1520" s="514" t="s">
        <v>238</v>
      </c>
      <c r="BE1520" s="514" t="s">
        <v>238</v>
      </c>
      <c r="BF1520" s="514">
        <v>43.239269999999998</v>
      </c>
      <c r="BG1520" s="514">
        <v>-75.477959999999996</v>
      </c>
    </row>
    <row r="1521" spans="54:59">
      <c r="BB1521" s="514">
        <v>13450</v>
      </c>
      <c r="BC1521" s="514" t="s">
        <v>1398</v>
      </c>
      <c r="BD1521" s="514" t="s">
        <v>225</v>
      </c>
      <c r="BE1521" s="514" t="s">
        <v>225</v>
      </c>
      <c r="BF1521" s="514">
        <v>42.694270000000003</v>
      </c>
      <c r="BG1521" s="514">
        <v>-74.821460000000002</v>
      </c>
    </row>
    <row r="1522" spans="54:59">
      <c r="BB1522" s="514">
        <v>13452</v>
      </c>
      <c r="BC1522" s="514" t="s">
        <v>1399</v>
      </c>
      <c r="BD1522" s="514" t="s">
        <v>225</v>
      </c>
      <c r="BE1522" s="514" t="s">
        <v>225</v>
      </c>
      <c r="BF1522" s="514">
        <v>43.02122</v>
      </c>
      <c r="BG1522" s="514">
        <v>-74.64537</v>
      </c>
    </row>
    <row r="1523" spans="54:59">
      <c r="BB1523" s="514">
        <v>13454</v>
      </c>
      <c r="BC1523" s="514" t="s">
        <v>1400</v>
      </c>
      <c r="BD1523" s="514" t="s">
        <v>225</v>
      </c>
      <c r="BE1523" s="514" t="s">
        <v>225</v>
      </c>
      <c r="BF1523" s="514">
        <v>43.222169999999998</v>
      </c>
      <c r="BG1523" s="514">
        <v>-74.802229999999994</v>
      </c>
    </row>
    <row r="1524" spans="54:59">
      <c r="BB1524" s="514">
        <v>13455</v>
      </c>
      <c r="BC1524" s="514" t="s">
        <v>1401</v>
      </c>
      <c r="BD1524" s="514" t="s">
        <v>238</v>
      </c>
      <c r="BE1524" s="514" t="s">
        <v>238</v>
      </c>
      <c r="BF1524" s="514">
        <v>42.916229999999999</v>
      </c>
      <c r="BG1524" s="514">
        <v>-75.354479999999995</v>
      </c>
    </row>
    <row r="1525" spans="54:59">
      <c r="BB1525" s="514">
        <v>13456</v>
      </c>
      <c r="BC1525" s="514" t="s">
        <v>1402</v>
      </c>
      <c r="BD1525" s="514" t="s">
        <v>238</v>
      </c>
      <c r="BE1525" s="514" t="s">
        <v>238</v>
      </c>
      <c r="BF1525" s="514">
        <v>42.992840000000001</v>
      </c>
      <c r="BG1525" s="514">
        <v>-75.236230000000006</v>
      </c>
    </row>
    <row r="1526" spans="54:59">
      <c r="BB1526" s="514">
        <v>13457</v>
      </c>
      <c r="BC1526" s="514" t="s">
        <v>1403</v>
      </c>
      <c r="BD1526" s="514" t="s">
        <v>225</v>
      </c>
      <c r="BE1526" s="514" t="s">
        <v>225</v>
      </c>
      <c r="BF1526" s="514">
        <v>42.775799999999997</v>
      </c>
      <c r="BG1526" s="514">
        <v>-75.048500000000004</v>
      </c>
    </row>
    <row r="1527" spans="54:59">
      <c r="BB1527" s="514">
        <v>13459</v>
      </c>
      <c r="BC1527" s="514" t="s">
        <v>1404</v>
      </c>
      <c r="BD1527" s="514" t="s">
        <v>225</v>
      </c>
      <c r="BE1527" s="514" t="s">
        <v>225</v>
      </c>
      <c r="BF1527" s="514">
        <v>42.774070000000002</v>
      </c>
      <c r="BG1527" s="514">
        <v>-74.584040000000002</v>
      </c>
    </row>
    <row r="1528" spans="54:59">
      <c r="BB1528" s="514">
        <v>13460</v>
      </c>
      <c r="BC1528" s="514" t="s">
        <v>1405</v>
      </c>
      <c r="BD1528" s="514" t="s">
        <v>227</v>
      </c>
      <c r="BE1528" s="514" t="s">
        <v>227</v>
      </c>
      <c r="BF1528" s="514">
        <v>42.680050000000001</v>
      </c>
      <c r="BG1528" s="514">
        <v>-75.465469999999996</v>
      </c>
    </row>
    <row r="1529" spans="54:59">
      <c r="BB1529" s="514">
        <v>13461</v>
      </c>
      <c r="BC1529" s="514" t="s">
        <v>1406</v>
      </c>
      <c r="BD1529" s="514" t="s">
        <v>238</v>
      </c>
      <c r="BE1529" s="514" t="s">
        <v>238</v>
      </c>
      <c r="BF1529" s="514">
        <v>43.070799999999998</v>
      </c>
      <c r="BG1529" s="514">
        <v>-75.599119999999999</v>
      </c>
    </row>
    <row r="1530" spans="54:59">
      <c r="BB1530" s="514">
        <v>13464</v>
      </c>
      <c r="BC1530" s="514" t="s">
        <v>1407</v>
      </c>
      <c r="BD1530" s="514" t="s">
        <v>227</v>
      </c>
      <c r="BE1530" s="514" t="s">
        <v>227</v>
      </c>
      <c r="BF1530" s="514">
        <v>42.687750000000001</v>
      </c>
      <c r="BG1530" s="514">
        <v>-75.615579999999994</v>
      </c>
    </row>
    <row r="1531" spans="54:59">
      <c r="BB1531" s="514">
        <v>13465</v>
      </c>
      <c r="BC1531" s="514" t="s">
        <v>1408</v>
      </c>
      <c r="BD1531" s="514" t="s">
        <v>238</v>
      </c>
      <c r="BE1531" s="514" t="s">
        <v>238</v>
      </c>
      <c r="BF1531" s="514">
        <v>42.954540000000001</v>
      </c>
      <c r="BG1531" s="514">
        <v>-75.616789999999995</v>
      </c>
    </row>
    <row r="1532" spans="54:59">
      <c r="BB1532" s="514">
        <v>13468</v>
      </c>
      <c r="BC1532" s="514" t="s">
        <v>1409</v>
      </c>
      <c r="BD1532" s="514" t="s">
        <v>225</v>
      </c>
      <c r="BE1532" s="514" t="s">
        <v>225</v>
      </c>
      <c r="BF1532" s="514">
        <v>42.850189999999998</v>
      </c>
      <c r="BG1532" s="514">
        <v>-74.844859999999997</v>
      </c>
    </row>
    <row r="1533" spans="54:59">
      <c r="BB1533" s="514">
        <v>13469</v>
      </c>
      <c r="BC1533" s="514" t="s">
        <v>1410</v>
      </c>
      <c r="BD1533" s="514" t="s">
        <v>238</v>
      </c>
      <c r="BE1533" s="514" t="s">
        <v>238</v>
      </c>
      <c r="BF1533" s="514">
        <v>43.22007</v>
      </c>
      <c r="BG1533" s="514">
        <v>-75.295419999999993</v>
      </c>
    </row>
    <row r="1534" spans="54:59">
      <c r="BB1534" s="514">
        <v>13470</v>
      </c>
      <c r="BC1534" s="514" t="s">
        <v>1411</v>
      </c>
      <c r="BD1534" s="514" t="s">
        <v>225</v>
      </c>
      <c r="BE1534" s="514" t="s">
        <v>225</v>
      </c>
      <c r="BF1534" s="514">
        <v>43.180410000000002</v>
      </c>
      <c r="BG1534" s="514">
        <v>-74.665239999999997</v>
      </c>
    </row>
    <row r="1535" spans="54:59">
      <c r="BB1535" s="514">
        <v>13471</v>
      </c>
      <c r="BC1535" s="514" t="s">
        <v>1412</v>
      </c>
      <c r="BD1535" s="514" t="s">
        <v>238</v>
      </c>
      <c r="BE1535" s="514" t="s">
        <v>238</v>
      </c>
      <c r="BF1535" s="514">
        <v>43.346510000000002</v>
      </c>
      <c r="BG1535" s="514">
        <v>-75.604929999999996</v>
      </c>
    </row>
    <row r="1536" spans="54:59">
      <c r="BB1536" s="514">
        <v>13472</v>
      </c>
      <c r="BC1536" s="514" t="s">
        <v>1413</v>
      </c>
      <c r="BD1536" s="514" t="s">
        <v>225</v>
      </c>
      <c r="BE1536" s="514" t="s">
        <v>225</v>
      </c>
      <c r="BF1536" s="514">
        <v>43.460949999999997</v>
      </c>
      <c r="BG1536" s="514">
        <v>-74.957089999999994</v>
      </c>
    </row>
    <row r="1537" spans="54:59">
      <c r="BB1537" s="514">
        <v>13473</v>
      </c>
      <c r="BC1537" s="514" t="s">
        <v>1414</v>
      </c>
      <c r="BD1537" s="514" t="s">
        <v>238</v>
      </c>
      <c r="BE1537" s="514" t="s">
        <v>238</v>
      </c>
      <c r="BF1537" s="514">
        <v>43.654269999999997</v>
      </c>
      <c r="BG1537" s="514">
        <v>-75.438280000000006</v>
      </c>
    </row>
    <row r="1538" spans="54:59">
      <c r="BB1538" s="514">
        <v>13475</v>
      </c>
      <c r="BC1538" s="514" t="s">
        <v>1415</v>
      </c>
      <c r="BD1538" s="514" t="s">
        <v>225</v>
      </c>
      <c r="BE1538" s="514" t="s">
        <v>225</v>
      </c>
      <c r="BF1538" s="514">
        <v>42.86806</v>
      </c>
      <c r="BG1538" s="514">
        <v>-74.853629999999995</v>
      </c>
    </row>
    <row r="1539" spans="54:59">
      <c r="BB1539" s="514">
        <v>13476</v>
      </c>
      <c r="BC1539" s="514" t="s">
        <v>1416</v>
      </c>
      <c r="BD1539" s="514" t="s">
        <v>238</v>
      </c>
      <c r="BE1539" s="514" t="s">
        <v>238</v>
      </c>
      <c r="BF1539" s="514">
        <v>43.079230000000003</v>
      </c>
      <c r="BG1539" s="514">
        <v>-75.513400000000004</v>
      </c>
    </row>
    <row r="1540" spans="54:59">
      <c r="BB1540" s="514">
        <v>13477</v>
      </c>
      <c r="BC1540" s="514" t="s">
        <v>1417</v>
      </c>
      <c r="BD1540" s="514" t="s">
        <v>238</v>
      </c>
      <c r="BE1540" s="514" t="s">
        <v>238</v>
      </c>
      <c r="BF1540" s="514">
        <v>43.035049999999998</v>
      </c>
      <c r="BG1540" s="514">
        <v>-75.503810000000001</v>
      </c>
    </row>
    <row r="1541" spans="54:59">
      <c r="BB1541" s="514">
        <v>13478</v>
      </c>
      <c r="BC1541" s="514" t="s">
        <v>1418</v>
      </c>
      <c r="BD1541" s="514" t="s">
        <v>238</v>
      </c>
      <c r="BE1541" s="514" t="s">
        <v>238</v>
      </c>
      <c r="BF1541" s="514">
        <v>43.141719999999999</v>
      </c>
      <c r="BG1541" s="514">
        <v>-75.577020000000005</v>
      </c>
    </row>
    <row r="1542" spans="54:59">
      <c r="BB1542" s="514">
        <v>13479</v>
      </c>
      <c r="BC1542" s="514" t="s">
        <v>1419</v>
      </c>
      <c r="BD1542" s="514" t="s">
        <v>238</v>
      </c>
      <c r="BE1542" s="514" t="s">
        <v>238</v>
      </c>
      <c r="BF1542" s="514">
        <v>43.053759999999997</v>
      </c>
      <c r="BG1542" s="514">
        <v>-75.271550000000005</v>
      </c>
    </row>
    <row r="1543" spans="54:59">
      <c r="BB1543" s="514">
        <v>13480</v>
      </c>
      <c r="BC1543" s="514" t="s">
        <v>1420</v>
      </c>
      <c r="BD1543" s="514" t="s">
        <v>238</v>
      </c>
      <c r="BE1543" s="514" t="s">
        <v>238</v>
      </c>
      <c r="BF1543" s="514">
        <v>42.922820000000002</v>
      </c>
      <c r="BG1543" s="514">
        <v>-75.364940000000004</v>
      </c>
    </row>
    <row r="1544" spans="54:59">
      <c r="BB1544" s="514">
        <v>13482</v>
      </c>
      <c r="BC1544" s="514" t="s">
        <v>1421</v>
      </c>
      <c r="BD1544" s="514" t="s">
        <v>227</v>
      </c>
      <c r="BE1544" s="514" t="s">
        <v>227</v>
      </c>
      <c r="BF1544" s="514">
        <v>42.704329999999999</v>
      </c>
      <c r="BG1544" s="514">
        <v>-75.184910000000002</v>
      </c>
    </row>
    <row r="1545" spans="54:59">
      <c r="BB1545" s="514">
        <v>13483</v>
      </c>
      <c r="BC1545" s="514" t="s">
        <v>1422</v>
      </c>
      <c r="BD1545" s="514" t="s">
        <v>238</v>
      </c>
      <c r="BE1545" s="514" t="s">
        <v>238</v>
      </c>
      <c r="BF1545" s="514">
        <v>43.399850000000001</v>
      </c>
      <c r="BG1545" s="514">
        <v>-75.827849999999998</v>
      </c>
    </row>
    <row r="1546" spans="54:59">
      <c r="BB1546" s="514">
        <v>13484</v>
      </c>
      <c r="BC1546" s="514" t="s">
        <v>1423</v>
      </c>
      <c r="BD1546" s="514" t="s">
        <v>238</v>
      </c>
      <c r="BE1546" s="514" t="s">
        <v>238</v>
      </c>
      <c r="BF1546" s="514">
        <v>42.85463</v>
      </c>
      <c r="BG1546" s="514">
        <v>-75.66046</v>
      </c>
    </row>
    <row r="1547" spans="54:59">
      <c r="BB1547" s="514">
        <v>13485</v>
      </c>
      <c r="BC1547" s="514" t="s">
        <v>1424</v>
      </c>
      <c r="BD1547" s="514" t="s">
        <v>238</v>
      </c>
      <c r="BE1547" s="514" t="s">
        <v>238</v>
      </c>
      <c r="BF1547" s="514">
        <v>42.816270000000003</v>
      </c>
      <c r="BG1547" s="514">
        <v>-75.271230000000003</v>
      </c>
    </row>
    <row r="1548" spans="54:59">
      <c r="BB1548" s="514">
        <v>13486</v>
      </c>
      <c r="BC1548" s="514" t="s">
        <v>1425</v>
      </c>
      <c r="BD1548" s="514" t="s">
        <v>238</v>
      </c>
      <c r="BE1548" s="514" t="s">
        <v>238</v>
      </c>
      <c r="BF1548" s="514">
        <v>43.33887</v>
      </c>
      <c r="BG1548" s="514">
        <v>-75.358609999999999</v>
      </c>
    </row>
    <row r="1549" spans="54:59">
      <c r="BB1549" s="514">
        <v>13488</v>
      </c>
      <c r="BC1549" s="514" t="s">
        <v>1426</v>
      </c>
      <c r="BD1549" s="514" t="s">
        <v>225</v>
      </c>
      <c r="BE1549" s="514" t="s">
        <v>225</v>
      </c>
      <c r="BF1549" s="514">
        <v>42.702080000000002</v>
      </c>
      <c r="BG1549" s="514">
        <v>-74.729309999999998</v>
      </c>
    </row>
    <row r="1550" spans="54:59">
      <c r="BB1550" s="514">
        <v>13489</v>
      </c>
      <c r="BC1550" s="514" t="s">
        <v>1427</v>
      </c>
      <c r="BD1550" s="514" t="s">
        <v>238</v>
      </c>
      <c r="BE1550" s="514" t="s">
        <v>238</v>
      </c>
      <c r="BF1550" s="514">
        <v>43.453659999999999</v>
      </c>
      <c r="BG1550" s="514">
        <v>-75.521720000000002</v>
      </c>
    </row>
    <row r="1551" spans="54:59">
      <c r="BB1551" s="514">
        <v>13490</v>
      </c>
      <c r="BC1551" s="514" t="s">
        <v>1428</v>
      </c>
      <c r="BD1551" s="514" t="s">
        <v>238</v>
      </c>
      <c r="BE1551" s="514" t="s">
        <v>238</v>
      </c>
      <c r="BF1551" s="514">
        <v>43.1068</v>
      </c>
      <c r="BG1551" s="514">
        <v>-75.419439999999994</v>
      </c>
    </row>
    <row r="1552" spans="54:59">
      <c r="BB1552" s="514">
        <v>13491</v>
      </c>
      <c r="BC1552" s="514" t="s">
        <v>1429</v>
      </c>
      <c r="BD1552" s="514" t="s">
        <v>238</v>
      </c>
      <c r="BE1552" s="514" t="s">
        <v>238</v>
      </c>
      <c r="BF1552" s="514">
        <v>42.885339999999999</v>
      </c>
      <c r="BG1552" s="514">
        <v>-75.193209999999993</v>
      </c>
    </row>
    <row r="1553" spans="54:59">
      <c r="BB1553" s="514">
        <v>13492</v>
      </c>
      <c r="BC1553" s="514" t="s">
        <v>1430</v>
      </c>
      <c r="BD1553" s="514" t="s">
        <v>238</v>
      </c>
      <c r="BE1553" s="514" t="s">
        <v>238</v>
      </c>
      <c r="BF1553" s="514">
        <v>43.11627</v>
      </c>
      <c r="BG1553" s="514">
        <v>-75.311819999999997</v>
      </c>
    </row>
    <row r="1554" spans="54:59">
      <c r="BB1554" s="514">
        <v>13493</v>
      </c>
      <c r="BC1554" s="514" t="s">
        <v>1431</v>
      </c>
      <c r="BD1554" s="514" t="s">
        <v>238</v>
      </c>
      <c r="BE1554" s="514" t="s">
        <v>238</v>
      </c>
      <c r="BF1554" s="514">
        <v>43.421590000000002</v>
      </c>
      <c r="BG1554" s="514">
        <v>-75.905289999999994</v>
      </c>
    </row>
    <row r="1555" spans="54:59">
      <c r="BB1555" s="514">
        <v>13494</v>
      </c>
      <c r="BC1555" s="514" t="s">
        <v>1432</v>
      </c>
      <c r="BD1555" s="514" t="s">
        <v>238</v>
      </c>
      <c r="BE1555" s="514" t="s">
        <v>238</v>
      </c>
      <c r="BF1555" s="514">
        <v>43.524900000000002</v>
      </c>
      <c r="BG1555" s="514">
        <v>-75.142769999999999</v>
      </c>
    </row>
    <row r="1556" spans="54:59">
      <c r="BB1556" s="514">
        <v>13495</v>
      </c>
      <c r="BC1556" s="514" t="s">
        <v>1433</v>
      </c>
      <c r="BD1556" s="514" t="s">
        <v>238</v>
      </c>
      <c r="BE1556" s="514" t="s">
        <v>238</v>
      </c>
      <c r="BF1556" s="514">
        <v>43.112839999999998</v>
      </c>
      <c r="BG1556" s="514">
        <v>-75.270989999999998</v>
      </c>
    </row>
    <row r="1557" spans="54:59">
      <c r="BB1557" s="514">
        <v>13501</v>
      </c>
      <c r="BC1557" s="514" t="s">
        <v>1434</v>
      </c>
      <c r="BD1557" s="514" t="s">
        <v>238</v>
      </c>
      <c r="BE1557" s="514" t="s">
        <v>238</v>
      </c>
      <c r="BF1557" s="514">
        <v>43.08766</v>
      </c>
      <c r="BG1557" s="514">
        <v>-75.22681</v>
      </c>
    </row>
    <row r="1558" spans="54:59">
      <c r="BB1558" s="514">
        <v>13502</v>
      </c>
      <c r="BC1558" s="514" t="s">
        <v>1434</v>
      </c>
      <c r="BD1558" s="514" t="s">
        <v>238</v>
      </c>
      <c r="BE1558" s="514" t="s">
        <v>238</v>
      </c>
      <c r="BF1558" s="514">
        <v>43.100900000000003</v>
      </c>
      <c r="BG1558" s="514">
        <v>-75.232659999999996</v>
      </c>
    </row>
    <row r="1559" spans="54:59">
      <c r="BB1559" s="514">
        <v>13503</v>
      </c>
      <c r="BC1559" s="514" t="s">
        <v>1434</v>
      </c>
      <c r="BD1559" s="514" t="s">
        <v>238</v>
      </c>
      <c r="BE1559" s="514" t="s">
        <v>238</v>
      </c>
      <c r="BF1559" s="514">
        <v>43.101860000000002</v>
      </c>
      <c r="BG1559" s="514">
        <v>-75.23115</v>
      </c>
    </row>
    <row r="1560" spans="54:59">
      <c r="BB1560" s="514">
        <v>13504</v>
      </c>
      <c r="BC1560" s="514" t="s">
        <v>1434</v>
      </c>
      <c r="BD1560" s="514" t="s">
        <v>238</v>
      </c>
      <c r="BE1560" s="514" t="s">
        <v>238</v>
      </c>
      <c r="BF1560" s="514">
        <v>43.136029999999998</v>
      </c>
      <c r="BG1560" s="514">
        <v>-75.432479999999998</v>
      </c>
    </row>
    <row r="1561" spans="54:59">
      <c r="BB1561" s="514">
        <v>13505</v>
      </c>
      <c r="BC1561" s="514" t="s">
        <v>1434</v>
      </c>
      <c r="BD1561" s="514" t="s">
        <v>238</v>
      </c>
      <c r="BE1561" s="514" t="s">
        <v>238</v>
      </c>
      <c r="BF1561" s="514">
        <v>43.087159999999997</v>
      </c>
      <c r="BG1561" s="514">
        <v>-75.260249999999999</v>
      </c>
    </row>
    <row r="1562" spans="54:59">
      <c r="BB1562" s="514">
        <v>13599</v>
      </c>
      <c r="BC1562" s="514" t="s">
        <v>1434</v>
      </c>
      <c r="BD1562" s="514" t="s">
        <v>238</v>
      </c>
      <c r="BE1562" s="514" t="s">
        <v>238</v>
      </c>
      <c r="BF1562" s="514">
        <v>43.239269999999998</v>
      </c>
      <c r="BG1562" s="514">
        <v>-75.477959999999996</v>
      </c>
    </row>
    <row r="1563" spans="54:59">
      <c r="BB1563" s="514">
        <v>13601</v>
      </c>
      <c r="BC1563" s="514" t="s">
        <v>1435</v>
      </c>
      <c r="BD1563" s="514" t="s">
        <v>238</v>
      </c>
      <c r="BE1563" s="514" t="s">
        <v>238</v>
      </c>
      <c r="BF1563" s="514">
        <v>43.976730000000003</v>
      </c>
      <c r="BG1563" s="514">
        <v>-75.911990000000003</v>
      </c>
    </row>
    <row r="1564" spans="54:59">
      <c r="BB1564" s="514">
        <v>13602</v>
      </c>
      <c r="BC1564" s="514" t="s">
        <v>1436</v>
      </c>
      <c r="BD1564" s="514" t="s">
        <v>238</v>
      </c>
      <c r="BE1564" s="514" t="s">
        <v>238</v>
      </c>
      <c r="BF1564" s="514">
        <v>44.038029999999999</v>
      </c>
      <c r="BG1564" s="514">
        <v>-75.757930000000002</v>
      </c>
    </row>
    <row r="1565" spans="54:59">
      <c r="BB1565" s="514">
        <v>13603</v>
      </c>
      <c r="BC1565" s="514" t="s">
        <v>1435</v>
      </c>
      <c r="BD1565" s="514" t="s">
        <v>238</v>
      </c>
      <c r="BE1565" s="514" t="s">
        <v>238</v>
      </c>
      <c r="BF1565" s="514">
        <v>44.030200000000001</v>
      </c>
      <c r="BG1565" s="514">
        <v>-75.818449999999999</v>
      </c>
    </row>
    <row r="1566" spans="54:59">
      <c r="BB1566" s="514">
        <v>13605</v>
      </c>
      <c r="BC1566" s="514" t="s">
        <v>1437</v>
      </c>
      <c r="BD1566" s="514" t="s">
        <v>238</v>
      </c>
      <c r="BE1566" s="514" t="s">
        <v>238</v>
      </c>
      <c r="BF1566" s="514">
        <v>43.807650000000002</v>
      </c>
      <c r="BG1566" s="514">
        <v>-76.049359999999993</v>
      </c>
    </row>
    <row r="1567" spans="54:59">
      <c r="BB1567" s="514">
        <v>13606</v>
      </c>
      <c r="BC1567" s="514" t="s">
        <v>1438</v>
      </c>
      <c r="BD1567" s="514" t="s">
        <v>238</v>
      </c>
      <c r="BE1567" s="514" t="s">
        <v>238</v>
      </c>
      <c r="BF1567" s="514">
        <v>43.871720000000003</v>
      </c>
      <c r="BG1567" s="514">
        <v>-76.007930000000002</v>
      </c>
    </row>
    <row r="1568" spans="54:59">
      <c r="BB1568" s="514">
        <v>13607</v>
      </c>
      <c r="BC1568" s="514" t="s">
        <v>1439</v>
      </c>
      <c r="BD1568" s="514" t="s">
        <v>233</v>
      </c>
      <c r="BE1568" s="514" t="s">
        <v>233</v>
      </c>
      <c r="BF1568" s="514">
        <v>44.335880000000003</v>
      </c>
      <c r="BG1568" s="514">
        <v>-75.917730000000006</v>
      </c>
    </row>
    <row r="1569" spans="54:59">
      <c r="BB1569" s="514">
        <v>13608</v>
      </c>
      <c r="BC1569" s="514" t="s">
        <v>1440</v>
      </c>
      <c r="BD1569" s="514" t="s">
        <v>233</v>
      </c>
      <c r="BE1569" s="514" t="s">
        <v>233</v>
      </c>
      <c r="BF1569" s="514">
        <v>44.219940000000001</v>
      </c>
      <c r="BG1569" s="514">
        <v>-75.627870000000001</v>
      </c>
    </row>
    <row r="1570" spans="54:59">
      <c r="BB1570" s="514">
        <v>13611</v>
      </c>
      <c r="BC1570" s="514" t="s">
        <v>1441</v>
      </c>
      <c r="BD1570" s="514" t="s">
        <v>238</v>
      </c>
      <c r="BE1570" s="514" t="s">
        <v>238</v>
      </c>
      <c r="BF1570" s="514">
        <v>43.778039999999997</v>
      </c>
      <c r="BG1570" s="514">
        <v>-76.125910000000005</v>
      </c>
    </row>
    <row r="1571" spans="54:59">
      <c r="BB1571" s="514">
        <v>13612</v>
      </c>
      <c r="BC1571" s="514" t="s">
        <v>1442</v>
      </c>
      <c r="BD1571" s="514" t="s">
        <v>238</v>
      </c>
      <c r="BE1571" s="514" t="s">
        <v>238</v>
      </c>
      <c r="BF1571" s="514">
        <v>44.003129999999999</v>
      </c>
      <c r="BG1571" s="514">
        <v>-75.778390000000002</v>
      </c>
    </row>
    <row r="1572" spans="54:59">
      <c r="BB1572" s="514">
        <v>13613</v>
      </c>
      <c r="BC1572" s="514" t="s">
        <v>1443</v>
      </c>
      <c r="BD1572" s="514" t="s">
        <v>233</v>
      </c>
      <c r="BE1572" s="514" t="s">
        <v>233</v>
      </c>
      <c r="BF1572" s="514">
        <v>44.864620000000002</v>
      </c>
      <c r="BG1572" s="514">
        <v>-74.753860000000003</v>
      </c>
    </row>
    <row r="1573" spans="54:59">
      <c r="BB1573" s="514">
        <v>13614</v>
      </c>
      <c r="BC1573" s="514" t="s">
        <v>1444</v>
      </c>
      <c r="BD1573" s="514" t="s">
        <v>233</v>
      </c>
      <c r="BE1573" s="514" t="s">
        <v>233</v>
      </c>
      <c r="BF1573" s="514">
        <v>44.541409999999999</v>
      </c>
      <c r="BG1573" s="514">
        <v>-75.705759999999998</v>
      </c>
    </row>
    <row r="1574" spans="54:59">
      <c r="BB1574" s="514">
        <v>13615</v>
      </c>
      <c r="BC1574" s="514" t="s">
        <v>1445</v>
      </c>
      <c r="BD1574" s="514" t="s">
        <v>238</v>
      </c>
      <c r="BE1574" s="514" t="s">
        <v>238</v>
      </c>
      <c r="BF1574" s="514">
        <v>44.005609999999997</v>
      </c>
      <c r="BG1574" s="514">
        <v>-75.983149999999995</v>
      </c>
    </row>
    <row r="1575" spans="54:59">
      <c r="BB1575" s="514">
        <v>13616</v>
      </c>
      <c r="BC1575" s="514" t="s">
        <v>1446</v>
      </c>
      <c r="BD1575" s="514" t="s">
        <v>238</v>
      </c>
      <c r="BE1575" s="514" t="s">
        <v>238</v>
      </c>
      <c r="BF1575" s="514">
        <v>44.030830000000002</v>
      </c>
      <c r="BG1575" s="514">
        <v>-75.85521</v>
      </c>
    </row>
    <row r="1576" spans="54:59">
      <c r="BB1576" s="514">
        <v>13617</v>
      </c>
      <c r="BC1576" s="514" t="s">
        <v>1447</v>
      </c>
      <c r="BD1576" s="514" t="s">
        <v>233</v>
      </c>
      <c r="BE1576" s="514" t="s">
        <v>233</v>
      </c>
      <c r="BF1576" s="514">
        <v>44.58249</v>
      </c>
      <c r="BG1576" s="514">
        <v>-75.144170000000003</v>
      </c>
    </row>
    <row r="1577" spans="54:59">
      <c r="BB1577" s="514">
        <v>13618</v>
      </c>
      <c r="BC1577" s="514" t="s">
        <v>1448</v>
      </c>
      <c r="BD1577" s="514" t="s">
        <v>238</v>
      </c>
      <c r="BE1577" s="514" t="s">
        <v>238</v>
      </c>
      <c r="BF1577" s="514">
        <v>44.114179999999998</v>
      </c>
      <c r="BG1577" s="514">
        <v>-76.292879999999997</v>
      </c>
    </row>
    <row r="1578" spans="54:59">
      <c r="BB1578" s="514">
        <v>13619</v>
      </c>
      <c r="BC1578" s="514" t="s">
        <v>1449</v>
      </c>
      <c r="BD1578" s="514" t="s">
        <v>238</v>
      </c>
      <c r="BE1578" s="514" t="s">
        <v>238</v>
      </c>
      <c r="BF1578" s="514">
        <v>43.98124</v>
      </c>
      <c r="BG1578" s="514">
        <v>-75.617239999999995</v>
      </c>
    </row>
    <row r="1579" spans="54:59">
      <c r="BB1579" s="514">
        <v>13620</v>
      </c>
      <c r="BC1579" s="514" t="s">
        <v>1450</v>
      </c>
      <c r="BD1579" s="514" t="s">
        <v>238</v>
      </c>
      <c r="BE1579" s="514" t="s">
        <v>238</v>
      </c>
      <c r="BF1579" s="514">
        <v>43.907069999999997</v>
      </c>
      <c r="BG1579" s="514">
        <v>-75.447609999999997</v>
      </c>
    </row>
    <row r="1580" spans="54:59">
      <c r="BB1580" s="514">
        <v>13621</v>
      </c>
      <c r="BC1580" s="514" t="s">
        <v>1451</v>
      </c>
      <c r="BD1580" s="514" t="s">
        <v>233</v>
      </c>
      <c r="BE1580" s="514" t="s">
        <v>233</v>
      </c>
      <c r="BF1580" s="514">
        <v>44.850430000000003</v>
      </c>
      <c r="BG1580" s="514">
        <v>-75.069149999999993</v>
      </c>
    </row>
    <row r="1581" spans="54:59">
      <c r="BB1581" s="514">
        <v>13622</v>
      </c>
      <c r="BC1581" s="514" t="s">
        <v>1452</v>
      </c>
      <c r="BD1581" s="514" t="s">
        <v>238</v>
      </c>
      <c r="BE1581" s="514" t="s">
        <v>238</v>
      </c>
      <c r="BF1581" s="514">
        <v>44.095799999999997</v>
      </c>
      <c r="BG1581" s="514">
        <v>-76.119919999999993</v>
      </c>
    </row>
    <row r="1582" spans="54:59">
      <c r="BB1582" s="514">
        <v>13623</v>
      </c>
      <c r="BC1582" s="514" t="s">
        <v>1453</v>
      </c>
      <c r="BD1582" s="514" t="s">
        <v>233</v>
      </c>
      <c r="BE1582" s="514" t="s">
        <v>233</v>
      </c>
      <c r="BF1582" s="514">
        <v>44.440170000000002</v>
      </c>
      <c r="BG1582" s="514">
        <v>-75.757930000000002</v>
      </c>
    </row>
    <row r="1583" spans="54:59">
      <c r="BB1583" s="514">
        <v>13624</v>
      </c>
      <c r="BC1583" s="514" t="s">
        <v>1454</v>
      </c>
      <c r="BD1583" s="514" t="s">
        <v>238</v>
      </c>
      <c r="BE1583" s="514" t="s">
        <v>238</v>
      </c>
      <c r="BF1583" s="514">
        <v>44.230420000000002</v>
      </c>
      <c r="BG1583" s="514">
        <v>-76.093119999999999</v>
      </c>
    </row>
    <row r="1584" spans="54:59">
      <c r="BB1584" s="514">
        <v>13625</v>
      </c>
      <c r="BC1584" s="514" t="s">
        <v>1455</v>
      </c>
      <c r="BD1584" s="514" t="s">
        <v>233</v>
      </c>
      <c r="BE1584" s="514" t="s">
        <v>233</v>
      </c>
      <c r="BF1584" s="514">
        <v>44.537320000000001</v>
      </c>
      <c r="BG1584" s="514">
        <v>-74.928470000000004</v>
      </c>
    </row>
    <row r="1585" spans="54:59">
      <c r="BB1585" s="514">
        <v>13626</v>
      </c>
      <c r="BC1585" s="514" t="s">
        <v>1456</v>
      </c>
      <c r="BD1585" s="514" t="s">
        <v>238</v>
      </c>
      <c r="BE1585" s="514" t="s">
        <v>238</v>
      </c>
      <c r="BF1585" s="514">
        <v>43.859020000000001</v>
      </c>
      <c r="BG1585" s="514">
        <v>-75.729420000000005</v>
      </c>
    </row>
    <row r="1586" spans="54:59">
      <c r="BB1586" s="514">
        <v>13627</v>
      </c>
      <c r="BC1586" s="514" t="s">
        <v>1457</v>
      </c>
      <c r="BD1586" s="514" t="s">
        <v>238</v>
      </c>
      <c r="BE1586" s="514" t="s">
        <v>238</v>
      </c>
      <c r="BF1586" s="514">
        <v>43.8187</v>
      </c>
      <c r="BG1586" s="514">
        <v>-75.480339999999998</v>
      </c>
    </row>
    <row r="1587" spans="54:59">
      <c r="BB1587" s="514">
        <v>13628</v>
      </c>
      <c r="BC1587" s="514" t="s">
        <v>1458</v>
      </c>
      <c r="BD1587" s="514" t="s">
        <v>238</v>
      </c>
      <c r="BE1587" s="514" t="s">
        <v>238</v>
      </c>
      <c r="BF1587" s="514">
        <v>43.885509999999996</v>
      </c>
      <c r="BG1587" s="514">
        <v>-75.798310000000001</v>
      </c>
    </row>
    <row r="1588" spans="54:59">
      <c r="BB1588" s="514">
        <v>13630</v>
      </c>
      <c r="BC1588" s="514" t="s">
        <v>1459</v>
      </c>
      <c r="BD1588" s="514" t="s">
        <v>233</v>
      </c>
      <c r="BE1588" s="514" t="s">
        <v>233</v>
      </c>
      <c r="BF1588" s="514">
        <v>44.494700000000002</v>
      </c>
      <c r="BG1588" s="514">
        <v>-75.299440000000004</v>
      </c>
    </row>
    <row r="1589" spans="54:59">
      <c r="BB1589" s="514">
        <v>13631</v>
      </c>
      <c r="BC1589" s="514" t="s">
        <v>1460</v>
      </c>
      <c r="BD1589" s="514" t="s">
        <v>238</v>
      </c>
      <c r="BE1589" s="514" t="s">
        <v>238</v>
      </c>
      <c r="BF1589" s="514">
        <v>43.8187</v>
      </c>
      <c r="BG1589" s="514">
        <v>-75.480339999999998</v>
      </c>
    </row>
    <row r="1590" spans="54:59">
      <c r="BB1590" s="514">
        <v>13632</v>
      </c>
      <c r="BC1590" s="514" t="s">
        <v>1461</v>
      </c>
      <c r="BD1590" s="514" t="s">
        <v>238</v>
      </c>
      <c r="BE1590" s="514" t="s">
        <v>238</v>
      </c>
      <c r="BF1590" s="514">
        <v>44.139499999999998</v>
      </c>
      <c r="BG1590" s="514">
        <v>-76.061549999999997</v>
      </c>
    </row>
    <row r="1591" spans="54:59">
      <c r="BB1591" s="514">
        <v>13633</v>
      </c>
      <c r="BC1591" s="514" t="s">
        <v>1462</v>
      </c>
      <c r="BD1591" s="514" t="s">
        <v>233</v>
      </c>
      <c r="BE1591" s="514" t="s">
        <v>233</v>
      </c>
      <c r="BF1591" s="514">
        <v>44.469520000000003</v>
      </c>
      <c r="BG1591" s="514">
        <v>-75.502930000000006</v>
      </c>
    </row>
    <row r="1592" spans="54:59">
      <c r="BB1592" s="514">
        <v>13634</v>
      </c>
      <c r="BC1592" s="514" t="s">
        <v>1463</v>
      </c>
      <c r="BD1592" s="514" t="s">
        <v>238</v>
      </c>
      <c r="BE1592" s="514" t="s">
        <v>238</v>
      </c>
      <c r="BF1592" s="514">
        <v>44.015329999999999</v>
      </c>
      <c r="BG1592" s="514">
        <v>-76.057109999999994</v>
      </c>
    </row>
    <row r="1593" spans="54:59">
      <c r="BB1593" s="514">
        <v>13635</v>
      </c>
      <c r="BC1593" s="514" t="s">
        <v>1464</v>
      </c>
      <c r="BD1593" s="514" t="s">
        <v>233</v>
      </c>
      <c r="BE1593" s="514" t="s">
        <v>233</v>
      </c>
      <c r="BF1593" s="514">
        <v>44.314990000000002</v>
      </c>
      <c r="BG1593" s="514">
        <v>-75.261489999999995</v>
      </c>
    </row>
    <row r="1594" spans="54:59">
      <c r="BB1594" s="514">
        <v>13636</v>
      </c>
      <c r="BC1594" s="514" t="s">
        <v>1465</v>
      </c>
      <c r="BD1594" s="514" t="s">
        <v>238</v>
      </c>
      <c r="BE1594" s="514" t="s">
        <v>238</v>
      </c>
      <c r="BF1594" s="514">
        <v>43.759650000000001</v>
      </c>
      <c r="BG1594" s="514">
        <v>-76.152500000000003</v>
      </c>
    </row>
    <row r="1595" spans="54:59">
      <c r="BB1595" s="514">
        <v>13637</v>
      </c>
      <c r="BC1595" s="514" t="s">
        <v>1466</v>
      </c>
      <c r="BD1595" s="514" t="s">
        <v>238</v>
      </c>
      <c r="BE1595" s="514" t="s">
        <v>238</v>
      </c>
      <c r="BF1595" s="514">
        <v>44.09149</v>
      </c>
      <c r="BG1595" s="514">
        <v>-75.826939999999993</v>
      </c>
    </row>
    <row r="1596" spans="54:59">
      <c r="BB1596" s="514">
        <v>13638</v>
      </c>
      <c r="BC1596" s="514" t="s">
        <v>1467</v>
      </c>
      <c r="BD1596" s="514" t="s">
        <v>238</v>
      </c>
      <c r="BE1596" s="514" t="s">
        <v>238</v>
      </c>
      <c r="BF1596" s="514">
        <v>44.021090000000001</v>
      </c>
      <c r="BG1596" s="514">
        <v>-75.761129999999994</v>
      </c>
    </row>
    <row r="1597" spans="54:59">
      <c r="BB1597" s="514">
        <v>13639</v>
      </c>
      <c r="BC1597" s="514" t="s">
        <v>1468</v>
      </c>
      <c r="BD1597" s="514" t="s">
        <v>233</v>
      </c>
      <c r="BE1597" s="514" t="s">
        <v>233</v>
      </c>
      <c r="BF1597" s="514">
        <v>44.2684</v>
      </c>
      <c r="BG1597" s="514">
        <v>-75.13664</v>
      </c>
    </row>
    <row r="1598" spans="54:59">
      <c r="BB1598" s="514">
        <v>13640</v>
      </c>
      <c r="BC1598" s="514" t="s">
        <v>1469</v>
      </c>
      <c r="BD1598" s="514" t="s">
        <v>233</v>
      </c>
      <c r="BE1598" s="514" t="s">
        <v>233</v>
      </c>
      <c r="BF1598" s="514">
        <v>44.308909999999997</v>
      </c>
      <c r="BG1598" s="514">
        <v>-75.998859999999993</v>
      </c>
    </row>
    <row r="1599" spans="54:59">
      <c r="BB1599" s="514">
        <v>13641</v>
      </c>
      <c r="BC1599" s="514" t="s">
        <v>1470</v>
      </c>
      <c r="BD1599" s="514" t="s">
        <v>238</v>
      </c>
      <c r="BE1599" s="514" t="s">
        <v>238</v>
      </c>
      <c r="BF1599" s="514">
        <v>44.207680000000003</v>
      </c>
      <c r="BG1599" s="514">
        <v>-75.914550000000006</v>
      </c>
    </row>
    <row r="1600" spans="54:59">
      <c r="BB1600" s="514">
        <v>13642</v>
      </c>
      <c r="BC1600" s="514" t="s">
        <v>1471</v>
      </c>
      <c r="BD1600" s="514" t="s">
        <v>233</v>
      </c>
      <c r="BE1600" s="514" t="s">
        <v>233</v>
      </c>
      <c r="BF1600" s="514">
        <v>44.319890000000001</v>
      </c>
      <c r="BG1600" s="514">
        <v>-75.455370000000002</v>
      </c>
    </row>
    <row r="1601" spans="54:59">
      <c r="BB1601" s="514">
        <v>13643</v>
      </c>
      <c r="BC1601" s="514" t="s">
        <v>1472</v>
      </c>
      <c r="BD1601" s="514" t="s">
        <v>238</v>
      </c>
      <c r="BE1601" s="514" t="s">
        <v>238</v>
      </c>
      <c r="BF1601" s="514">
        <v>44.014690000000002</v>
      </c>
      <c r="BG1601" s="514">
        <v>-75.728350000000006</v>
      </c>
    </row>
    <row r="1602" spans="54:59">
      <c r="BB1602" s="514">
        <v>13645</v>
      </c>
      <c r="BC1602" s="514" t="s">
        <v>1473</v>
      </c>
      <c r="BD1602" s="514" t="s">
        <v>233</v>
      </c>
      <c r="BE1602" s="514" t="s">
        <v>233</v>
      </c>
      <c r="BF1602" s="514">
        <v>44.533119999999997</v>
      </c>
      <c r="BG1602" s="514">
        <v>-75.192859999999996</v>
      </c>
    </row>
    <row r="1603" spans="54:59">
      <c r="BB1603" s="514">
        <v>13646</v>
      </c>
      <c r="BC1603" s="514" t="s">
        <v>1474</v>
      </c>
      <c r="BD1603" s="514" t="s">
        <v>233</v>
      </c>
      <c r="BE1603" s="514" t="s">
        <v>233</v>
      </c>
      <c r="BF1603" s="514">
        <v>44.444240000000001</v>
      </c>
      <c r="BG1603" s="514">
        <v>-75.692269999999994</v>
      </c>
    </row>
    <row r="1604" spans="54:59">
      <c r="BB1604" s="514">
        <v>13647</v>
      </c>
      <c r="BC1604" s="514" t="s">
        <v>1475</v>
      </c>
      <c r="BD1604" s="514" t="s">
        <v>233</v>
      </c>
      <c r="BE1604" s="514" t="s">
        <v>233</v>
      </c>
      <c r="BF1604" s="514">
        <v>44.608730000000001</v>
      </c>
      <c r="BG1604" s="514">
        <v>-74.973209999999995</v>
      </c>
    </row>
    <row r="1605" spans="54:59">
      <c r="BB1605" s="514">
        <v>13648</v>
      </c>
      <c r="BC1605" s="514" t="s">
        <v>1476</v>
      </c>
      <c r="BD1605" s="514" t="s">
        <v>233</v>
      </c>
      <c r="BE1605" s="514" t="s">
        <v>233</v>
      </c>
      <c r="BF1605" s="514">
        <v>44.152000000000001</v>
      </c>
      <c r="BG1605" s="514">
        <v>-75.321029999999993</v>
      </c>
    </row>
    <row r="1606" spans="54:59">
      <c r="BB1606" s="514">
        <v>13649</v>
      </c>
      <c r="BC1606" s="514" t="s">
        <v>1477</v>
      </c>
      <c r="BD1606" s="514" t="s">
        <v>233</v>
      </c>
      <c r="BE1606" s="514" t="s">
        <v>233</v>
      </c>
      <c r="BF1606" s="514">
        <v>44.921669999999999</v>
      </c>
      <c r="BG1606" s="514">
        <v>-74.706760000000003</v>
      </c>
    </row>
    <row r="1607" spans="54:59">
      <c r="BB1607" s="514">
        <v>13650</v>
      </c>
      <c r="BC1607" s="514" t="s">
        <v>1478</v>
      </c>
      <c r="BD1607" s="514" t="s">
        <v>238</v>
      </c>
      <c r="BE1607" s="514" t="s">
        <v>238</v>
      </c>
      <c r="BF1607" s="514">
        <v>43.822119999999998</v>
      </c>
      <c r="BG1607" s="514">
        <v>-76.212699999999998</v>
      </c>
    </row>
    <row r="1608" spans="54:59">
      <c r="BB1608" s="514">
        <v>13651</v>
      </c>
      <c r="BC1608" s="514" t="s">
        <v>1479</v>
      </c>
      <c r="BD1608" s="514" t="s">
        <v>238</v>
      </c>
      <c r="BE1608" s="514" t="s">
        <v>238</v>
      </c>
      <c r="BF1608" s="514">
        <v>43.870840000000001</v>
      </c>
      <c r="BG1608" s="514">
        <v>-76.180880000000002</v>
      </c>
    </row>
    <row r="1609" spans="54:59">
      <c r="BB1609" s="514">
        <v>13652</v>
      </c>
      <c r="BC1609" s="514" t="s">
        <v>1480</v>
      </c>
      <c r="BD1609" s="514" t="s">
        <v>233</v>
      </c>
      <c r="BE1609" s="514" t="s">
        <v>233</v>
      </c>
      <c r="BF1609" s="514">
        <v>44.436</v>
      </c>
      <c r="BG1609" s="514">
        <v>-75.222279999999998</v>
      </c>
    </row>
    <row r="1610" spans="54:59">
      <c r="BB1610" s="514">
        <v>13654</v>
      </c>
      <c r="BC1610" s="514" t="s">
        <v>1481</v>
      </c>
      <c r="BD1610" s="514" t="s">
        <v>233</v>
      </c>
      <c r="BE1610" s="514" t="s">
        <v>233</v>
      </c>
      <c r="BF1610" s="514">
        <v>44.563600000000001</v>
      </c>
      <c r="BG1610" s="514">
        <v>-75.487939999999995</v>
      </c>
    </row>
    <row r="1611" spans="54:59">
      <c r="BB1611" s="514">
        <v>13655</v>
      </c>
      <c r="BC1611" s="514" t="s">
        <v>1482</v>
      </c>
      <c r="BD1611" s="514" t="s">
        <v>233</v>
      </c>
      <c r="BE1611" s="514" t="s">
        <v>233</v>
      </c>
      <c r="BF1611" s="514">
        <v>44.981839999999998</v>
      </c>
      <c r="BG1611" s="514">
        <v>-74.673739999999995</v>
      </c>
    </row>
    <row r="1612" spans="54:59">
      <c r="BB1612" s="514">
        <v>13656</v>
      </c>
      <c r="BC1612" s="514" t="s">
        <v>1483</v>
      </c>
      <c r="BD1612" s="514" t="s">
        <v>238</v>
      </c>
      <c r="BE1612" s="514" t="s">
        <v>238</v>
      </c>
      <c r="BF1612" s="514">
        <v>44.194119999999998</v>
      </c>
      <c r="BG1612" s="514">
        <v>-75.957250000000002</v>
      </c>
    </row>
    <row r="1613" spans="54:59">
      <c r="BB1613" s="514">
        <v>13657</v>
      </c>
      <c r="BC1613" s="514" t="s">
        <v>1484</v>
      </c>
      <c r="BD1613" s="514" t="s">
        <v>238</v>
      </c>
      <c r="BE1613" s="514" t="s">
        <v>238</v>
      </c>
      <c r="BF1613" s="514">
        <v>44.035699999999999</v>
      </c>
      <c r="BG1613" s="514">
        <v>-76.090419999999995</v>
      </c>
    </row>
    <row r="1614" spans="54:59">
      <c r="BB1614" s="514">
        <v>13658</v>
      </c>
      <c r="BC1614" s="514" t="s">
        <v>1485</v>
      </c>
      <c r="BD1614" s="514" t="s">
        <v>233</v>
      </c>
      <c r="BE1614" s="514" t="s">
        <v>233</v>
      </c>
      <c r="BF1614" s="514">
        <v>44.744459999999997</v>
      </c>
      <c r="BG1614" s="514">
        <v>-75.281229999999994</v>
      </c>
    </row>
    <row r="1615" spans="54:59">
      <c r="BB1615" s="514">
        <v>13659</v>
      </c>
      <c r="BC1615" s="514" t="s">
        <v>1486</v>
      </c>
      <c r="BD1615" s="514" t="s">
        <v>238</v>
      </c>
      <c r="BE1615" s="514" t="s">
        <v>238</v>
      </c>
      <c r="BF1615" s="514">
        <v>43.743989999999997</v>
      </c>
      <c r="BG1615" s="514">
        <v>-75.893540000000002</v>
      </c>
    </row>
    <row r="1616" spans="54:59">
      <c r="BB1616" s="514">
        <v>13660</v>
      </c>
      <c r="BC1616" s="514" t="s">
        <v>1487</v>
      </c>
      <c r="BD1616" s="514" t="s">
        <v>233</v>
      </c>
      <c r="BE1616" s="514" t="s">
        <v>233</v>
      </c>
      <c r="BF1616" s="514">
        <v>44.758369999999999</v>
      </c>
      <c r="BG1616" s="514">
        <v>-75.145709999999994</v>
      </c>
    </row>
    <row r="1617" spans="54:59">
      <c r="BB1617" s="514">
        <v>13661</v>
      </c>
      <c r="BC1617" s="514" t="s">
        <v>1488</v>
      </c>
      <c r="BD1617" s="514" t="s">
        <v>238</v>
      </c>
      <c r="BE1617" s="514" t="s">
        <v>238</v>
      </c>
      <c r="BF1617" s="514">
        <v>43.71454</v>
      </c>
      <c r="BG1617" s="514">
        <v>-76.104650000000007</v>
      </c>
    </row>
    <row r="1618" spans="54:59">
      <c r="BB1618" s="514">
        <v>13664</v>
      </c>
      <c r="BC1618" s="514" t="s">
        <v>1489</v>
      </c>
      <c r="BD1618" s="514" t="s">
        <v>233</v>
      </c>
      <c r="BE1618" s="514" t="s">
        <v>233</v>
      </c>
      <c r="BF1618" s="514">
        <v>44.585560000000001</v>
      </c>
      <c r="BG1618" s="514">
        <v>-75.647970000000001</v>
      </c>
    </row>
    <row r="1619" spans="54:59">
      <c r="BB1619" s="514">
        <v>13665</v>
      </c>
      <c r="BC1619" s="514" t="s">
        <v>1490</v>
      </c>
      <c r="BD1619" s="514" t="s">
        <v>233</v>
      </c>
      <c r="BE1619" s="514" t="s">
        <v>233</v>
      </c>
      <c r="BF1619" s="514">
        <v>44.068950000000001</v>
      </c>
      <c r="BG1619" s="514">
        <v>-75.493799999999993</v>
      </c>
    </row>
    <row r="1620" spans="54:59">
      <c r="BB1620" s="514">
        <v>13666</v>
      </c>
      <c r="BC1620" s="514" t="s">
        <v>1491</v>
      </c>
      <c r="BD1620" s="514" t="s">
        <v>233</v>
      </c>
      <c r="BE1620" s="514" t="s">
        <v>233</v>
      </c>
      <c r="BF1620" s="514">
        <v>44.533119999999997</v>
      </c>
      <c r="BG1620" s="514">
        <v>-75.192859999999996</v>
      </c>
    </row>
    <row r="1621" spans="54:59">
      <c r="BB1621" s="514">
        <v>13667</v>
      </c>
      <c r="BC1621" s="514" t="s">
        <v>1492</v>
      </c>
      <c r="BD1621" s="514" t="s">
        <v>233</v>
      </c>
      <c r="BE1621" s="514" t="s">
        <v>233</v>
      </c>
      <c r="BF1621" s="514">
        <v>44.823500000000003</v>
      </c>
      <c r="BG1621" s="514">
        <v>-74.96875</v>
      </c>
    </row>
    <row r="1622" spans="54:59">
      <c r="BB1622" s="514">
        <v>13668</v>
      </c>
      <c r="BC1622" s="514" t="s">
        <v>1493</v>
      </c>
      <c r="BD1622" s="514" t="s">
        <v>233</v>
      </c>
      <c r="BE1622" s="514" t="s">
        <v>233</v>
      </c>
      <c r="BF1622" s="514">
        <v>44.75235</v>
      </c>
      <c r="BG1622" s="514">
        <v>-74.989059999999995</v>
      </c>
    </row>
    <row r="1623" spans="54:59">
      <c r="BB1623" s="514">
        <v>13669</v>
      </c>
      <c r="BC1623" s="514" t="s">
        <v>1494</v>
      </c>
      <c r="BD1623" s="514" t="s">
        <v>233</v>
      </c>
      <c r="BE1623" s="514" t="s">
        <v>233</v>
      </c>
      <c r="BF1623" s="514">
        <v>44.683630000000001</v>
      </c>
      <c r="BG1623" s="514">
        <v>-75.49024</v>
      </c>
    </row>
    <row r="1624" spans="54:59">
      <c r="BB1624" s="514">
        <v>13670</v>
      </c>
      <c r="BC1624" s="514" t="s">
        <v>1495</v>
      </c>
      <c r="BD1624" s="514" t="s">
        <v>233</v>
      </c>
      <c r="BE1624" s="514" t="s">
        <v>233</v>
      </c>
      <c r="BF1624" s="514">
        <v>44.210169999999998</v>
      </c>
      <c r="BG1624" s="514">
        <v>-75.069699999999997</v>
      </c>
    </row>
    <row r="1625" spans="54:59">
      <c r="BB1625" s="514">
        <v>13671</v>
      </c>
      <c r="BC1625" s="514" t="s">
        <v>1496</v>
      </c>
      <c r="BD1625" s="514" t="s">
        <v>233</v>
      </c>
      <c r="BE1625" s="514" t="s">
        <v>233</v>
      </c>
      <c r="BF1625" s="514">
        <v>44.199300000000001</v>
      </c>
      <c r="BG1625" s="514">
        <v>-75.607399999999998</v>
      </c>
    </row>
    <row r="1626" spans="54:59">
      <c r="BB1626" s="514">
        <v>13672</v>
      </c>
      <c r="BC1626" s="514" t="s">
        <v>1497</v>
      </c>
      <c r="BD1626" s="514" t="s">
        <v>233</v>
      </c>
      <c r="BE1626" s="514" t="s">
        <v>233</v>
      </c>
      <c r="BF1626" s="514">
        <v>44.498699999999999</v>
      </c>
      <c r="BG1626" s="514">
        <v>-74.746849999999995</v>
      </c>
    </row>
    <row r="1627" spans="54:59">
      <c r="BB1627" s="514">
        <v>13673</v>
      </c>
      <c r="BC1627" s="514" t="s">
        <v>1498</v>
      </c>
      <c r="BD1627" s="514" t="s">
        <v>233</v>
      </c>
      <c r="BE1627" s="514" t="s">
        <v>233</v>
      </c>
      <c r="BF1627" s="514">
        <v>44.154499999999999</v>
      </c>
      <c r="BG1627" s="514">
        <v>-75.708820000000003</v>
      </c>
    </row>
    <row r="1628" spans="54:59">
      <c r="BB1628" s="514">
        <v>13674</v>
      </c>
      <c r="BC1628" s="514" t="s">
        <v>1499</v>
      </c>
      <c r="BD1628" s="514" t="s">
        <v>238</v>
      </c>
      <c r="BE1628" s="514" t="s">
        <v>238</v>
      </c>
      <c r="BF1628" s="514">
        <v>43.733449999999998</v>
      </c>
      <c r="BG1628" s="514">
        <v>-76.054310000000001</v>
      </c>
    </row>
    <row r="1629" spans="54:59">
      <c r="BB1629" s="514">
        <v>13675</v>
      </c>
      <c r="BC1629" s="514" t="s">
        <v>1500</v>
      </c>
      <c r="BD1629" s="514" t="s">
        <v>233</v>
      </c>
      <c r="BE1629" s="514" t="s">
        <v>233</v>
      </c>
      <c r="BF1629" s="514">
        <v>44.28219</v>
      </c>
      <c r="BG1629" s="514">
        <v>-75.841729999999998</v>
      </c>
    </row>
    <row r="1630" spans="54:59">
      <c r="BB1630" s="514">
        <v>13676</v>
      </c>
      <c r="BC1630" s="514" t="s">
        <v>1501</v>
      </c>
      <c r="BD1630" s="514" t="s">
        <v>233</v>
      </c>
      <c r="BE1630" s="514" t="s">
        <v>233</v>
      </c>
      <c r="BF1630" s="514">
        <v>44.651260000000001</v>
      </c>
      <c r="BG1630" s="514">
        <v>-74.952889999999996</v>
      </c>
    </row>
    <row r="1631" spans="54:59">
      <c r="BB1631" s="514">
        <v>13677</v>
      </c>
      <c r="BC1631" s="514" t="s">
        <v>1502</v>
      </c>
      <c r="BD1631" s="514" t="s">
        <v>233</v>
      </c>
      <c r="BE1631" s="514" t="s">
        <v>233</v>
      </c>
      <c r="BF1631" s="514">
        <v>44.673430000000003</v>
      </c>
      <c r="BG1631" s="514">
        <v>-75.082040000000006</v>
      </c>
    </row>
    <row r="1632" spans="54:59">
      <c r="BB1632" s="514">
        <v>13678</v>
      </c>
      <c r="BC1632" s="514" t="s">
        <v>1503</v>
      </c>
      <c r="BD1632" s="514" t="s">
        <v>233</v>
      </c>
      <c r="BE1632" s="514" t="s">
        <v>233</v>
      </c>
      <c r="BF1632" s="514">
        <v>44.828679999999999</v>
      </c>
      <c r="BG1632" s="514">
        <v>-74.979810000000001</v>
      </c>
    </row>
    <row r="1633" spans="54:59">
      <c r="BB1633" s="514">
        <v>13679</v>
      </c>
      <c r="BC1633" s="514" t="s">
        <v>1504</v>
      </c>
      <c r="BD1633" s="514" t="s">
        <v>233</v>
      </c>
      <c r="BE1633" s="514" t="s">
        <v>233</v>
      </c>
      <c r="BF1633" s="514">
        <v>44.300879999999999</v>
      </c>
      <c r="BG1633" s="514">
        <v>-75.801329999999993</v>
      </c>
    </row>
    <row r="1634" spans="54:59">
      <c r="BB1634" s="514">
        <v>13680</v>
      </c>
      <c r="BC1634" s="514" t="s">
        <v>1505</v>
      </c>
      <c r="BD1634" s="514" t="s">
        <v>233</v>
      </c>
      <c r="BE1634" s="514" t="s">
        <v>233</v>
      </c>
      <c r="BF1634" s="514">
        <v>44.593580000000003</v>
      </c>
      <c r="BG1634" s="514">
        <v>-75.323890000000006</v>
      </c>
    </row>
    <row r="1635" spans="54:59">
      <c r="BB1635" s="514">
        <v>13681</v>
      </c>
      <c r="BC1635" s="514" t="s">
        <v>1506</v>
      </c>
      <c r="BD1635" s="514" t="s">
        <v>233</v>
      </c>
      <c r="BE1635" s="514" t="s">
        <v>233</v>
      </c>
      <c r="BF1635" s="514">
        <v>44.414760000000001</v>
      </c>
      <c r="BG1635" s="514">
        <v>-75.378969999999995</v>
      </c>
    </row>
    <row r="1636" spans="54:59">
      <c r="BB1636" s="514">
        <v>13682</v>
      </c>
      <c r="BC1636" s="514" t="s">
        <v>1507</v>
      </c>
      <c r="BD1636" s="514" t="s">
        <v>238</v>
      </c>
      <c r="BE1636" s="514" t="s">
        <v>238</v>
      </c>
      <c r="BF1636" s="514">
        <v>43.842799999999997</v>
      </c>
      <c r="BG1636" s="514">
        <v>-75.903469999999999</v>
      </c>
    </row>
    <row r="1637" spans="54:59">
      <c r="BB1637" s="514">
        <v>13683</v>
      </c>
      <c r="BC1637" s="514" t="s">
        <v>1508</v>
      </c>
      <c r="BD1637" s="514" t="s">
        <v>233</v>
      </c>
      <c r="BE1637" s="514" t="s">
        <v>233</v>
      </c>
      <c r="BF1637" s="514">
        <v>44.533119999999997</v>
      </c>
      <c r="BG1637" s="514">
        <v>-75.192859999999996</v>
      </c>
    </row>
    <row r="1638" spans="54:59">
      <c r="BB1638" s="514">
        <v>13684</v>
      </c>
      <c r="BC1638" s="514" t="s">
        <v>1509</v>
      </c>
      <c r="BD1638" s="514" t="s">
        <v>233</v>
      </c>
      <c r="BE1638" s="514" t="s">
        <v>233</v>
      </c>
      <c r="BF1638" s="514">
        <v>44.3536</v>
      </c>
      <c r="BG1638" s="514">
        <v>-75.069400000000002</v>
      </c>
    </row>
    <row r="1639" spans="54:59">
      <c r="BB1639" s="514">
        <v>13685</v>
      </c>
      <c r="BC1639" s="514" t="s">
        <v>1510</v>
      </c>
      <c r="BD1639" s="514" t="s">
        <v>238</v>
      </c>
      <c r="BE1639" s="514" t="s">
        <v>238</v>
      </c>
      <c r="BF1639" s="514">
        <v>43.936169999999997</v>
      </c>
      <c r="BG1639" s="514">
        <v>-76.102950000000007</v>
      </c>
    </row>
    <row r="1640" spans="54:59">
      <c r="BB1640" s="514">
        <v>13687</v>
      </c>
      <c r="BC1640" s="514" t="s">
        <v>1511</v>
      </c>
      <c r="BD1640" s="514" t="s">
        <v>233</v>
      </c>
      <c r="BE1640" s="514" t="s">
        <v>233</v>
      </c>
      <c r="BF1640" s="514">
        <v>44.501060000000003</v>
      </c>
      <c r="BG1640" s="514">
        <v>-74.866330000000005</v>
      </c>
    </row>
    <row r="1641" spans="54:59">
      <c r="BB1641" s="514">
        <v>13690</v>
      </c>
      <c r="BC1641" s="514" t="s">
        <v>1512</v>
      </c>
      <c r="BD1641" s="514" t="s">
        <v>233</v>
      </c>
      <c r="BE1641" s="514" t="s">
        <v>233</v>
      </c>
      <c r="BF1641" s="514">
        <v>44.161050000000003</v>
      </c>
      <c r="BG1641" s="514">
        <v>-74.996170000000006</v>
      </c>
    </row>
    <row r="1642" spans="54:59">
      <c r="BB1642" s="514">
        <v>13691</v>
      </c>
      <c r="BC1642" s="514" t="s">
        <v>1513</v>
      </c>
      <c r="BD1642" s="514" t="s">
        <v>233</v>
      </c>
      <c r="BE1642" s="514" t="s">
        <v>233</v>
      </c>
      <c r="BF1642" s="514">
        <v>44.215330000000002</v>
      </c>
      <c r="BG1642" s="514">
        <v>-75.797160000000005</v>
      </c>
    </row>
    <row r="1643" spans="54:59">
      <c r="BB1643" s="514">
        <v>13692</v>
      </c>
      <c r="BC1643" s="514" t="s">
        <v>1514</v>
      </c>
      <c r="BD1643" s="514" t="s">
        <v>233</v>
      </c>
      <c r="BE1643" s="514" t="s">
        <v>233</v>
      </c>
      <c r="BF1643" s="514">
        <v>44.289830000000002</v>
      </c>
      <c r="BG1643" s="514">
        <v>-76.026210000000006</v>
      </c>
    </row>
    <row r="1644" spans="54:59">
      <c r="BB1644" s="514">
        <v>13693</v>
      </c>
      <c r="BC1644" s="514" t="s">
        <v>1515</v>
      </c>
      <c r="BD1644" s="514" t="s">
        <v>238</v>
      </c>
      <c r="BE1644" s="514" t="s">
        <v>238</v>
      </c>
      <c r="BF1644" s="514">
        <v>44.064990000000002</v>
      </c>
      <c r="BG1644" s="514">
        <v>-76.240229999999997</v>
      </c>
    </row>
    <row r="1645" spans="54:59">
      <c r="BB1645" s="514">
        <v>13694</v>
      </c>
      <c r="BC1645" s="514" t="s">
        <v>1516</v>
      </c>
      <c r="BD1645" s="514" t="s">
        <v>233</v>
      </c>
      <c r="BE1645" s="514" t="s">
        <v>233</v>
      </c>
      <c r="BF1645" s="514">
        <v>44.866750000000003</v>
      </c>
      <c r="BG1645" s="514">
        <v>-75.17201</v>
      </c>
    </row>
    <row r="1646" spans="54:59">
      <c r="BB1646" s="514">
        <v>13695</v>
      </c>
      <c r="BC1646" s="514" t="s">
        <v>1517</v>
      </c>
      <c r="BD1646" s="514" t="s">
        <v>233</v>
      </c>
      <c r="BE1646" s="514" t="s">
        <v>233</v>
      </c>
      <c r="BF1646" s="514">
        <v>44.140790000000003</v>
      </c>
      <c r="BG1646" s="514">
        <v>-74.912490000000005</v>
      </c>
    </row>
    <row r="1647" spans="54:59">
      <c r="BB1647" s="514">
        <v>13696</v>
      </c>
      <c r="BC1647" s="514" t="s">
        <v>1518</v>
      </c>
      <c r="BD1647" s="514" t="s">
        <v>233</v>
      </c>
      <c r="BE1647" s="514" t="s">
        <v>233</v>
      </c>
      <c r="BF1647" s="514">
        <v>44.695630000000001</v>
      </c>
      <c r="BG1647" s="514">
        <v>-74.899979999999999</v>
      </c>
    </row>
    <row r="1648" spans="54:59">
      <c r="BB1648" s="514">
        <v>13697</v>
      </c>
      <c r="BC1648" s="514" t="s">
        <v>1519</v>
      </c>
      <c r="BD1648" s="514" t="s">
        <v>233</v>
      </c>
      <c r="BE1648" s="514" t="s">
        <v>233</v>
      </c>
      <c r="BF1648" s="514">
        <v>44.755380000000002</v>
      </c>
      <c r="BG1648" s="514">
        <v>-74.812129999999996</v>
      </c>
    </row>
    <row r="1649" spans="54:59">
      <c r="BB1649" s="514">
        <v>13699</v>
      </c>
      <c r="BC1649" s="514" t="s">
        <v>1501</v>
      </c>
      <c r="BD1649" s="514" t="s">
        <v>233</v>
      </c>
      <c r="BE1649" s="514" t="s">
        <v>233</v>
      </c>
      <c r="BF1649" s="514">
        <v>44.496560000000002</v>
      </c>
      <c r="BG1649" s="514">
        <v>-75.072950000000006</v>
      </c>
    </row>
    <row r="1650" spans="54:59">
      <c r="BB1650" s="514">
        <v>13730</v>
      </c>
      <c r="BC1650" s="514" t="s">
        <v>1520</v>
      </c>
      <c r="BD1650" s="514" t="s">
        <v>227</v>
      </c>
      <c r="BE1650" s="514" t="s">
        <v>227</v>
      </c>
      <c r="BF1650" s="514">
        <v>42.232990000000001</v>
      </c>
      <c r="BG1650" s="514">
        <v>-75.534289999999999</v>
      </c>
    </row>
    <row r="1651" spans="54:59">
      <c r="BB1651" s="514">
        <v>13731</v>
      </c>
      <c r="BC1651" s="514" t="s">
        <v>1521</v>
      </c>
      <c r="BD1651" s="514" t="s">
        <v>225</v>
      </c>
      <c r="BE1651" s="514" t="s">
        <v>225</v>
      </c>
      <c r="BF1651" s="514">
        <v>42.171500000000002</v>
      </c>
      <c r="BG1651" s="514">
        <v>-74.757109999999997</v>
      </c>
    </row>
    <row r="1652" spans="54:59">
      <c r="BB1652" s="514">
        <v>13732</v>
      </c>
      <c r="BC1652" s="514" t="s">
        <v>1522</v>
      </c>
      <c r="BD1652" s="514" t="s">
        <v>227</v>
      </c>
      <c r="BE1652" s="514" t="s">
        <v>227</v>
      </c>
      <c r="BF1652" s="514">
        <v>42.059429999999999</v>
      </c>
      <c r="BG1652" s="514">
        <v>-76.147329999999997</v>
      </c>
    </row>
    <row r="1653" spans="54:59">
      <c r="BB1653" s="514">
        <v>13733</v>
      </c>
      <c r="BC1653" s="514" t="s">
        <v>1523</v>
      </c>
      <c r="BD1653" s="514" t="s">
        <v>227</v>
      </c>
      <c r="BE1653" s="514" t="s">
        <v>227</v>
      </c>
      <c r="BF1653" s="514">
        <v>42.29269</v>
      </c>
      <c r="BG1653" s="514">
        <v>-75.475279999999998</v>
      </c>
    </row>
    <row r="1654" spans="54:59">
      <c r="BB1654" s="514">
        <v>13734</v>
      </c>
      <c r="BC1654" s="514" t="s">
        <v>1524</v>
      </c>
      <c r="BD1654" s="514" t="s">
        <v>227</v>
      </c>
      <c r="BE1654" s="514" t="s">
        <v>227</v>
      </c>
      <c r="BF1654" s="514">
        <v>42.063670000000002</v>
      </c>
      <c r="BG1654" s="514">
        <v>-76.406379999999999</v>
      </c>
    </row>
    <row r="1655" spans="54:59">
      <c r="BB1655" s="514">
        <v>13736</v>
      </c>
      <c r="BC1655" s="514" t="s">
        <v>1525</v>
      </c>
      <c r="BD1655" s="514" t="s">
        <v>227</v>
      </c>
      <c r="BE1655" s="514" t="s">
        <v>227</v>
      </c>
      <c r="BF1655" s="514">
        <v>42.306870000000004</v>
      </c>
      <c r="BG1655" s="514">
        <v>-76.203999999999994</v>
      </c>
    </row>
    <row r="1656" spans="54:59">
      <c r="BB1656" s="514">
        <v>13737</v>
      </c>
      <c r="BC1656" s="514" t="s">
        <v>1526</v>
      </c>
      <c r="BD1656" s="514" t="s">
        <v>227</v>
      </c>
      <c r="BE1656" s="514" t="s">
        <v>227</v>
      </c>
      <c r="BF1656" s="514">
        <v>42.080489999999998</v>
      </c>
      <c r="BG1656" s="514">
        <v>-76.097279999999998</v>
      </c>
    </row>
    <row r="1657" spans="54:59">
      <c r="BB1657" s="514">
        <v>13738</v>
      </c>
      <c r="BC1657" s="514" t="s">
        <v>1527</v>
      </c>
      <c r="BD1657" s="514" t="s">
        <v>238</v>
      </c>
      <c r="BE1657" s="514" t="s">
        <v>238</v>
      </c>
      <c r="BF1657" s="514">
        <v>42.5685</v>
      </c>
      <c r="BG1657" s="514">
        <v>-76.126199999999997</v>
      </c>
    </row>
    <row r="1658" spans="54:59">
      <c r="BB1658" s="514">
        <v>13739</v>
      </c>
      <c r="BC1658" s="514" t="s">
        <v>1528</v>
      </c>
      <c r="BD1658" s="514" t="s">
        <v>225</v>
      </c>
      <c r="BE1658" s="514" t="s">
        <v>225</v>
      </c>
      <c r="BF1658" s="514">
        <v>42.370600000000003</v>
      </c>
      <c r="BG1658" s="514">
        <v>-74.803920000000005</v>
      </c>
    </row>
    <row r="1659" spans="54:59">
      <c r="BB1659" s="514">
        <v>13740</v>
      </c>
      <c r="BC1659" s="514" t="s">
        <v>1529</v>
      </c>
      <c r="BD1659" s="514" t="s">
        <v>225</v>
      </c>
      <c r="BE1659" s="514" t="s">
        <v>225</v>
      </c>
      <c r="BF1659" s="514">
        <v>42.280880000000003</v>
      </c>
      <c r="BG1659" s="514">
        <v>-74.710290000000001</v>
      </c>
    </row>
    <row r="1660" spans="54:59">
      <c r="BB1660" s="514">
        <v>13743</v>
      </c>
      <c r="BC1660" s="514" t="s">
        <v>1530</v>
      </c>
      <c r="BD1660" s="514" t="s">
        <v>227</v>
      </c>
      <c r="BE1660" s="514" t="s">
        <v>227</v>
      </c>
      <c r="BF1660" s="514">
        <v>42.21396</v>
      </c>
      <c r="BG1660" s="514">
        <v>-76.340990000000005</v>
      </c>
    </row>
    <row r="1661" spans="54:59">
      <c r="BB1661" s="514">
        <v>13744</v>
      </c>
      <c r="BC1661" s="514" t="s">
        <v>1531</v>
      </c>
      <c r="BD1661" s="514" t="s">
        <v>227</v>
      </c>
      <c r="BE1661" s="514" t="s">
        <v>227</v>
      </c>
      <c r="BF1661" s="514">
        <v>42.250709999999998</v>
      </c>
      <c r="BG1661" s="514">
        <v>-75.918710000000004</v>
      </c>
    </row>
    <row r="1662" spans="54:59">
      <c r="BB1662" s="514">
        <v>13745</v>
      </c>
      <c r="BC1662" s="514" t="s">
        <v>1532</v>
      </c>
      <c r="BD1662" s="514" t="s">
        <v>227</v>
      </c>
      <c r="BE1662" s="514" t="s">
        <v>227</v>
      </c>
      <c r="BF1662" s="514">
        <v>42.173769999999998</v>
      </c>
      <c r="BG1662" s="514">
        <v>-75.872829999999993</v>
      </c>
    </row>
    <row r="1663" spans="54:59">
      <c r="BB1663" s="514">
        <v>13746</v>
      </c>
      <c r="BC1663" s="514" t="s">
        <v>1533</v>
      </c>
      <c r="BD1663" s="514" t="s">
        <v>227</v>
      </c>
      <c r="BE1663" s="514" t="s">
        <v>227</v>
      </c>
      <c r="BF1663" s="514">
        <v>42.261920000000003</v>
      </c>
      <c r="BG1663" s="514">
        <v>-75.844629999999995</v>
      </c>
    </row>
    <row r="1664" spans="54:59">
      <c r="BB1664" s="514">
        <v>13747</v>
      </c>
      <c r="BC1664" s="514" t="s">
        <v>1534</v>
      </c>
      <c r="BD1664" s="514" t="s">
        <v>227</v>
      </c>
      <c r="BE1664" s="514" t="s">
        <v>227</v>
      </c>
      <c r="BF1664" s="514">
        <v>42.505119999999998</v>
      </c>
      <c r="BG1664" s="514">
        <v>-74.982050000000001</v>
      </c>
    </row>
    <row r="1665" spans="54:59">
      <c r="BB1665" s="514">
        <v>13748</v>
      </c>
      <c r="BC1665" s="514" t="s">
        <v>1535</v>
      </c>
      <c r="BD1665" s="514" t="s">
        <v>227</v>
      </c>
      <c r="BE1665" s="514" t="s">
        <v>227</v>
      </c>
      <c r="BF1665" s="514">
        <v>42.055300000000003</v>
      </c>
      <c r="BG1665" s="514">
        <v>-75.812190000000001</v>
      </c>
    </row>
    <row r="1666" spans="54:59">
      <c r="BB1666" s="514">
        <v>13749</v>
      </c>
      <c r="BC1666" s="514" t="s">
        <v>1536</v>
      </c>
      <c r="BD1666" s="514" t="s">
        <v>227</v>
      </c>
      <c r="BE1666" s="514" t="s">
        <v>227</v>
      </c>
      <c r="BF1666" s="514">
        <v>42.206740000000003</v>
      </c>
      <c r="BG1666" s="514">
        <v>-75.744879999999995</v>
      </c>
    </row>
    <row r="1667" spans="54:59">
      <c r="BB1667" s="514">
        <v>13750</v>
      </c>
      <c r="BC1667" s="514" t="s">
        <v>1537</v>
      </c>
      <c r="BD1667" s="514" t="s">
        <v>225</v>
      </c>
      <c r="BE1667" s="514" t="s">
        <v>225</v>
      </c>
      <c r="BF1667" s="514">
        <v>42.503410000000002</v>
      </c>
      <c r="BG1667" s="514">
        <v>-74.862399999999994</v>
      </c>
    </row>
    <row r="1668" spans="54:59">
      <c r="BB1668" s="514">
        <v>13751</v>
      </c>
      <c r="BC1668" s="514" t="s">
        <v>1538</v>
      </c>
      <c r="BD1668" s="514" t="s">
        <v>227</v>
      </c>
      <c r="BE1668" s="514" t="s">
        <v>227</v>
      </c>
      <c r="BF1668" s="514">
        <v>42.445799999999998</v>
      </c>
      <c r="BG1668" s="514">
        <v>-74.923599999999993</v>
      </c>
    </row>
    <row r="1669" spans="54:59">
      <c r="BB1669" s="514">
        <v>13752</v>
      </c>
      <c r="BC1669" s="514" t="s">
        <v>1539</v>
      </c>
      <c r="BD1669" s="514" t="s">
        <v>227</v>
      </c>
      <c r="BE1669" s="514" t="s">
        <v>227</v>
      </c>
      <c r="BF1669" s="514">
        <v>42.187829999999998</v>
      </c>
      <c r="BG1669" s="514">
        <v>-74.894180000000006</v>
      </c>
    </row>
    <row r="1670" spans="54:59">
      <c r="BB1670" s="514">
        <v>13753</v>
      </c>
      <c r="BC1670" s="514" t="s">
        <v>1540</v>
      </c>
      <c r="BD1670" s="514" t="s">
        <v>227</v>
      </c>
      <c r="BE1670" s="514" t="s">
        <v>227</v>
      </c>
      <c r="BF1670" s="514">
        <v>42.302709999999998</v>
      </c>
      <c r="BG1670" s="514">
        <v>-74.916669999999996</v>
      </c>
    </row>
    <row r="1671" spans="54:59">
      <c r="BB1671" s="514">
        <v>13754</v>
      </c>
      <c r="BC1671" s="514" t="s">
        <v>1541</v>
      </c>
      <c r="BD1671" s="514" t="s">
        <v>227</v>
      </c>
      <c r="BE1671" s="514" t="s">
        <v>227</v>
      </c>
      <c r="BF1671" s="514">
        <v>42.076419999999999</v>
      </c>
      <c r="BG1671" s="514">
        <v>-75.445509999999999</v>
      </c>
    </row>
    <row r="1672" spans="54:59">
      <c r="BB1672" s="514">
        <v>13755</v>
      </c>
      <c r="BC1672" s="514" t="s">
        <v>1542</v>
      </c>
      <c r="BD1672" s="514" t="s">
        <v>227</v>
      </c>
      <c r="BE1672" s="514" t="s">
        <v>227</v>
      </c>
      <c r="BF1672" s="514">
        <v>42.086260000000003</v>
      </c>
      <c r="BG1672" s="514">
        <v>-75.006910000000005</v>
      </c>
    </row>
    <row r="1673" spans="54:59">
      <c r="BB1673" s="514">
        <v>13756</v>
      </c>
      <c r="BC1673" s="514" t="s">
        <v>1543</v>
      </c>
      <c r="BD1673" s="514" t="s">
        <v>227</v>
      </c>
      <c r="BE1673" s="514" t="s">
        <v>227</v>
      </c>
      <c r="BF1673" s="514">
        <v>42.018920000000001</v>
      </c>
      <c r="BG1673" s="514">
        <v>-75.113389999999995</v>
      </c>
    </row>
    <row r="1674" spans="54:59">
      <c r="BB1674" s="514">
        <v>13757</v>
      </c>
      <c r="BC1674" s="514" t="s">
        <v>1544</v>
      </c>
      <c r="BD1674" s="514" t="s">
        <v>227</v>
      </c>
      <c r="BE1674" s="514" t="s">
        <v>227</v>
      </c>
      <c r="BF1674" s="514">
        <v>42.403790000000001</v>
      </c>
      <c r="BG1674" s="514">
        <v>-74.979320000000001</v>
      </c>
    </row>
    <row r="1675" spans="54:59">
      <c r="BB1675" s="514">
        <v>13758</v>
      </c>
      <c r="BC1675" s="514" t="s">
        <v>1545</v>
      </c>
      <c r="BD1675" s="514" t="s">
        <v>227</v>
      </c>
      <c r="BE1675" s="514" t="s">
        <v>227</v>
      </c>
      <c r="BF1675" s="514">
        <v>42.583509999999997</v>
      </c>
      <c r="BG1675" s="514">
        <v>-75.72193</v>
      </c>
    </row>
    <row r="1676" spans="54:59">
      <c r="BB1676" s="514">
        <v>13760</v>
      </c>
      <c r="BC1676" s="514" t="s">
        <v>1546</v>
      </c>
      <c r="BD1676" s="514" t="s">
        <v>227</v>
      </c>
      <c r="BE1676" s="514" t="s">
        <v>227</v>
      </c>
      <c r="BF1676" s="514">
        <v>42.113970000000002</v>
      </c>
      <c r="BG1676" s="514">
        <v>-76.05256</v>
      </c>
    </row>
    <row r="1677" spans="54:59">
      <c r="BB1677" s="514">
        <v>13761</v>
      </c>
      <c r="BC1677" s="514" t="s">
        <v>1546</v>
      </c>
      <c r="BD1677" s="514" t="s">
        <v>227</v>
      </c>
      <c r="BE1677" s="514" t="s">
        <v>227</v>
      </c>
      <c r="BF1677" s="514">
        <v>42.206740000000003</v>
      </c>
      <c r="BG1677" s="514">
        <v>-75.744879999999995</v>
      </c>
    </row>
    <row r="1678" spans="54:59">
      <c r="BB1678" s="514">
        <v>13762</v>
      </c>
      <c r="BC1678" s="514" t="s">
        <v>1547</v>
      </c>
      <c r="BD1678" s="514" t="s">
        <v>227</v>
      </c>
      <c r="BE1678" s="514" t="s">
        <v>227</v>
      </c>
      <c r="BF1678" s="514">
        <v>42.206740000000003</v>
      </c>
      <c r="BG1678" s="514">
        <v>-75.744879999999995</v>
      </c>
    </row>
    <row r="1679" spans="54:59">
      <c r="BB1679" s="514">
        <v>13763</v>
      </c>
      <c r="BC1679" s="514" t="s">
        <v>1546</v>
      </c>
      <c r="BD1679" s="514" t="s">
        <v>227</v>
      </c>
      <c r="BE1679" s="514" t="s">
        <v>227</v>
      </c>
      <c r="BF1679" s="514">
        <v>42.206740000000003</v>
      </c>
      <c r="BG1679" s="514">
        <v>-75.744879999999995</v>
      </c>
    </row>
    <row r="1680" spans="54:59">
      <c r="BB1680" s="514">
        <v>13774</v>
      </c>
      <c r="BC1680" s="514" t="s">
        <v>1548</v>
      </c>
      <c r="BD1680" s="514" t="s">
        <v>227</v>
      </c>
      <c r="BE1680" s="514" t="s">
        <v>227</v>
      </c>
      <c r="BF1680" s="514">
        <v>41.965429999999998</v>
      </c>
      <c r="BG1680" s="514">
        <v>-75.179680000000005</v>
      </c>
    </row>
    <row r="1681" spans="54:59">
      <c r="BB1681" s="514">
        <v>13775</v>
      </c>
      <c r="BC1681" s="514" t="s">
        <v>1549</v>
      </c>
      <c r="BD1681" s="514" t="s">
        <v>227</v>
      </c>
      <c r="BE1681" s="514" t="s">
        <v>227</v>
      </c>
      <c r="BF1681" s="514">
        <v>42.333280000000002</v>
      </c>
      <c r="BG1681" s="514">
        <v>-75.16086</v>
      </c>
    </row>
    <row r="1682" spans="54:59">
      <c r="BB1682" s="514">
        <v>13776</v>
      </c>
      <c r="BC1682" s="514" t="s">
        <v>1550</v>
      </c>
      <c r="BD1682" s="514" t="s">
        <v>227</v>
      </c>
      <c r="BE1682" s="514" t="s">
        <v>227</v>
      </c>
      <c r="BF1682" s="514">
        <v>42.457389999999997</v>
      </c>
      <c r="BG1682" s="514">
        <v>-75.334339999999997</v>
      </c>
    </row>
    <row r="1683" spans="54:59">
      <c r="BB1683" s="514">
        <v>13777</v>
      </c>
      <c r="BC1683" s="514" t="s">
        <v>1551</v>
      </c>
      <c r="BD1683" s="514" t="s">
        <v>227</v>
      </c>
      <c r="BE1683" s="514" t="s">
        <v>227</v>
      </c>
      <c r="BF1683" s="514">
        <v>42.254150000000003</v>
      </c>
      <c r="BG1683" s="514">
        <v>-76.011939999999996</v>
      </c>
    </row>
    <row r="1684" spans="54:59">
      <c r="BB1684" s="514">
        <v>13778</v>
      </c>
      <c r="BC1684" s="514" t="s">
        <v>1552</v>
      </c>
      <c r="BD1684" s="514" t="s">
        <v>227</v>
      </c>
      <c r="BE1684" s="514" t="s">
        <v>227</v>
      </c>
      <c r="BF1684" s="514">
        <v>42.336770000000001</v>
      </c>
      <c r="BG1684" s="514">
        <v>-75.759640000000005</v>
      </c>
    </row>
    <row r="1685" spans="54:59">
      <c r="BB1685" s="514">
        <v>13780</v>
      </c>
      <c r="BC1685" s="514" t="s">
        <v>1553</v>
      </c>
      <c r="BD1685" s="514" t="s">
        <v>227</v>
      </c>
      <c r="BE1685" s="514" t="s">
        <v>227</v>
      </c>
      <c r="BF1685" s="514">
        <v>42.426580000000001</v>
      </c>
      <c r="BG1685" s="514">
        <v>-75.481189999999998</v>
      </c>
    </row>
    <row r="1686" spans="54:59">
      <c r="BB1686" s="514">
        <v>13782</v>
      </c>
      <c r="BC1686" s="514" t="s">
        <v>1554</v>
      </c>
      <c r="BD1686" s="514" t="s">
        <v>227</v>
      </c>
      <c r="BE1686" s="514" t="s">
        <v>227</v>
      </c>
      <c r="BF1686" s="514">
        <v>42.189419999999998</v>
      </c>
      <c r="BG1686" s="514">
        <v>-74.992189999999994</v>
      </c>
    </row>
    <row r="1687" spans="54:59">
      <c r="BB1687" s="514">
        <v>13783</v>
      </c>
      <c r="BC1687" s="514" t="s">
        <v>1555</v>
      </c>
      <c r="BD1687" s="514" t="s">
        <v>227</v>
      </c>
      <c r="BE1687" s="514" t="s">
        <v>227</v>
      </c>
      <c r="BF1687" s="514">
        <v>41.98583</v>
      </c>
      <c r="BG1687" s="514">
        <v>-75.282139999999998</v>
      </c>
    </row>
    <row r="1688" spans="54:59">
      <c r="BB1688" s="514">
        <v>13784</v>
      </c>
      <c r="BC1688" s="514" t="s">
        <v>1556</v>
      </c>
      <c r="BD1688" s="514" t="s">
        <v>227</v>
      </c>
      <c r="BE1688" s="514" t="s">
        <v>227</v>
      </c>
      <c r="BF1688" s="514">
        <v>42.431060000000002</v>
      </c>
      <c r="BG1688" s="514">
        <v>-76.159310000000005</v>
      </c>
    </row>
    <row r="1689" spans="54:59">
      <c r="BB1689" s="514">
        <v>13786</v>
      </c>
      <c r="BC1689" s="514" t="s">
        <v>1557</v>
      </c>
      <c r="BD1689" s="514" t="s">
        <v>225</v>
      </c>
      <c r="BE1689" s="514" t="s">
        <v>225</v>
      </c>
      <c r="BF1689" s="514">
        <v>42.448410000000003</v>
      </c>
      <c r="BG1689" s="514">
        <v>-74.704440000000005</v>
      </c>
    </row>
    <row r="1690" spans="54:59">
      <c r="BB1690" s="514">
        <v>13787</v>
      </c>
      <c r="BC1690" s="514" t="s">
        <v>1558</v>
      </c>
      <c r="BD1690" s="514" t="s">
        <v>227</v>
      </c>
      <c r="BE1690" s="514" t="s">
        <v>227</v>
      </c>
      <c r="BF1690" s="514">
        <v>42.197899999999997</v>
      </c>
      <c r="BG1690" s="514">
        <v>-75.655779999999993</v>
      </c>
    </row>
    <row r="1691" spans="54:59">
      <c r="BB1691" s="514">
        <v>13788</v>
      </c>
      <c r="BC1691" s="514" t="s">
        <v>1559</v>
      </c>
      <c r="BD1691" s="514" t="s">
        <v>225</v>
      </c>
      <c r="BE1691" s="514" t="s">
        <v>225</v>
      </c>
      <c r="BF1691" s="514">
        <v>42.371470000000002</v>
      </c>
      <c r="BG1691" s="514">
        <v>-74.670429999999996</v>
      </c>
    </row>
    <row r="1692" spans="54:59">
      <c r="BB1692" s="514">
        <v>13790</v>
      </c>
      <c r="BC1692" s="514" t="s">
        <v>1560</v>
      </c>
      <c r="BD1692" s="514" t="s">
        <v>227</v>
      </c>
      <c r="BE1692" s="514" t="s">
        <v>227</v>
      </c>
      <c r="BF1692" s="514">
        <v>42.125720000000001</v>
      </c>
      <c r="BG1692" s="514">
        <v>-75.966859999999997</v>
      </c>
    </row>
    <row r="1693" spans="54:59">
      <c r="BB1693" s="514">
        <v>13794</v>
      </c>
      <c r="BC1693" s="514" t="s">
        <v>1561</v>
      </c>
      <c r="BD1693" s="514" t="s">
        <v>227</v>
      </c>
      <c r="BE1693" s="514" t="s">
        <v>227</v>
      </c>
      <c r="BF1693" s="514">
        <v>42.402810000000002</v>
      </c>
      <c r="BG1693" s="514">
        <v>-76.036580000000001</v>
      </c>
    </row>
    <row r="1694" spans="54:59">
      <c r="BB1694" s="514">
        <v>13795</v>
      </c>
      <c r="BC1694" s="514" t="s">
        <v>1562</v>
      </c>
      <c r="BD1694" s="514" t="s">
        <v>227</v>
      </c>
      <c r="BE1694" s="514" t="s">
        <v>227</v>
      </c>
      <c r="BF1694" s="514">
        <v>42.056310000000003</v>
      </c>
      <c r="BG1694" s="514">
        <v>-75.792749999999998</v>
      </c>
    </row>
    <row r="1695" spans="54:59">
      <c r="BB1695" s="514">
        <v>13796</v>
      </c>
      <c r="BC1695" s="514" t="s">
        <v>1563</v>
      </c>
      <c r="BD1695" s="514" t="s">
        <v>227</v>
      </c>
      <c r="BE1695" s="514" t="s">
        <v>227</v>
      </c>
      <c r="BF1695" s="514">
        <v>42.540349999999997</v>
      </c>
      <c r="BG1695" s="514">
        <v>-75.146039999999999</v>
      </c>
    </row>
    <row r="1696" spans="54:59">
      <c r="BB1696" s="514">
        <v>13797</v>
      </c>
      <c r="BC1696" s="514" t="s">
        <v>1564</v>
      </c>
      <c r="BD1696" s="514" t="s">
        <v>227</v>
      </c>
      <c r="BE1696" s="514" t="s">
        <v>227</v>
      </c>
      <c r="BF1696" s="514">
        <v>42.335099999999997</v>
      </c>
      <c r="BG1696" s="514">
        <v>-76.023129999999995</v>
      </c>
    </row>
    <row r="1697" spans="54:59">
      <c r="BB1697" s="514">
        <v>13801</v>
      </c>
      <c r="BC1697" s="514" t="s">
        <v>1565</v>
      </c>
      <c r="BD1697" s="514" t="s">
        <v>227</v>
      </c>
      <c r="BE1697" s="514" t="s">
        <v>227</v>
      </c>
      <c r="BF1697" s="514">
        <v>42.504759999999997</v>
      </c>
      <c r="BG1697" s="514">
        <v>-75.777389999999997</v>
      </c>
    </row>
    <row r="1698" spans="54:59">
      <c r="BB1698" s="514">
        <v>13802</v>
      </c>
      <c r="BC1698" s="514" t="s">
        <v>1566</v>
      </c>
      <c r="BD1698" s="514" t="s">
        <v>227</v>
      </c>
      <c r="BE1698" s="514" t="s">
        <v>227</v>
      </c>
      <c r="BF1698" s="514">
        <v>42.25562</v>
      </c>
      <c r="BG1698" s="514">
        <v>-76.050089999999997</v>
      </c>
    </row>
    <row r="1699" spans="54:59">
      <c r="BB1699" s="514">
        <v>13803</v>
      </c>
      <c r="BC1699" s="514" t="s">
        <v>1567</v>
      </c>
      <c r="BD1699" s="514" t="s">
        <v>227</v>
      </c>
      <c r="BE1699" s="514" t="s">
        <v>227</v>
      </c>
      <c r="BF1699" s="514">
        <v>42.453659999999999</v>
      </c>
      <c r="BG1699" s="514">
        <v>-76.069829999999996</v>
      </c>
    </row>
    <row r="1700" spans="54:59">
      <c r="BB1700" s="514">
        <v>13804</v>
      </c>
      <c r="BC1700" s="514" t="s">
        <v>1568</v>
      </c>
      <c r="BD1700" s="514" t="s">
        <v>227</v>
      </c>
      <c r="BE1700" s="514" t="s">
        <v>227</v>
      </c>
      <c r="BF1700" s="514">
        <v>42.215290000000003</v>
      </c>
      <c r="BG1700" s="514">
        <v>-75.358149999999995</v>
      </c>
    </row>
    <row r="1701" spans="54:59">
      <c r="BB1701" s="514">
        <v>13806</v>
      </c>
      <c r="BC1701" s="514" t="s">
        <v>1569</v>
      </c>
      <c r="BD1701" s="514" t="s">
        <v>227</v>
      </c>
      <c r="BE1701" s="514" t="s">
        <v>227</v>
      </c>
      <c r="BF1701" s="514">
        <v>42.183039999999998</v>
      </c>
      <c r="BG1701" s="514">
        <v>-74.925610000000006</v>
      </c>
    </row>
    <row r="1702" spans="54:59">
      <c r="BB1702" s="514">
        <v>13807</v>
      </c>
      <c r="BC1702" s="514" t="s">
        <v>1570</v>
      </c>
      <c r="BD1702" s="514" t="s">
        <v>227</v>
      </c>
      <c r="BE1702" s="514" t="s">
        <v>227</v>
      </c>
      <c r="BF1702" s="514">
        <v>42.615000000000002</v>
      </c>
      <c r="BG1702" s="514">
        <v>-74.979320000000001</v>
      </c>
    </row>
    <row r="1703" spans="54:59">
      <c r="BB1703" s="514">
        <v>13808</v>
      </c>
      <c r="BC1703" s="514" t="s">
        <v>1571</v>
      </c>
      <c r="BD1703" s="514" t="s">
        <v>227</v>
      </c>
      <c r="BE1703" s="514" t="s">
        <v>227</v>
      </c>
      <c r="BF1703" s="514">
        <v>42.532960000000003</v>
      </c>
      <c r="BG1703" s="514">
        <v>-75.255359999999996</v>
      </c>
    </row>
    <row r="1704" spans="54:59">
      <c r="BB1704" s="514">
        <v>13809</v>
      </c>
      <c r="BC1704" s="514" t="s">
        <v>1572</v>
      </c>
      <c r="BD1704" s="514" t="s">
        <v>227</v>
      </c>
      <c r="BE1704" s="514" t="s">
        <v>227</v>
      </c>
      <c r="BF1704" s="514">
        <v>42.392099999999999</v>
      </c>
      <c r="BG1704" s="514">
        <v>-75.410929999999993</v>
      </c>
    </row>
    <row r="1705" spans="54:59">
      <c r="BB1705" s="514">
        <v>13810</v>
      </c>
      <c r="BC1705" s="514" t="s">
        <v>1573</v>
      </c>
      <c r="BD1705" s="514" t="s">
        <v>227</v>
      </c>
      <c r="BE1705" s="514" t="s">
        <v>227</v>
      </c>
      <c r="BF1705" s="514">
        <v>42.609569999999998</v>
      </c>
      <c r="BG1705" s="514">
        <v>-75.094639999999998</v>
      </c>
    </row>
    <row r="1706" spans="54:59">
      <c r="BB1706" s="514">
        <v>13811</v>
      </c>
      <c r="BC1706" s="514" t="s">
        <v>1574</v>
      </c>
      <c r="BD1706" s="514" t="s">
        <v>227</v>
      </c>
      <c r="BE1706" s="514" t="s">
        <v>227</v>
      </c>
      <c r="BF1706" s="514">
        <v>42.222769999999997</v>
      </c>
      <c r="BG1706" s="514">
        <v>-76.178219999999996</v>
      </c>
    </row>
    <row r="1707" spans="54:59">
      <c r="BB1707" s="514">
        <v>13812</v>
      </c>
      <c r="BC1707" s="514" t="s">
        <v>1575</v>
      </c>
      <c r="BD1707" s="514" t="s">
        <v>227</v>
      </c>
      <c r="BE1707" s="514" t="s">
        <v>227</v>
      </c>
      <c r="BF1707" s="514">
        <v>42.024149999999999</v>
      </c>
      <c r="BG1707" s="514">
        <v>-76.365579999999994</v>
      </c>
    </row>
    <row r="1708" spans="54:59">
      <c r="BB1708" s="514">
        <v>13813</v>
      </c>
      <c r="BC1708" s="514" t="s">
        <v>1576</v>
      </c>
      <c r="BD1708" s="514" t="s">
        <v>227</v>
      </c>
      <c r="BE1708" s="514" t="s">
        <v>227</v>
      </c>
      <c r="BF1708" s="514">
        <v>42.163809999999998</v>
      </c>
      <c r="BG1708" s="514">
        <v>-75.551490000000001</v>
      </c>
    </row>
    <row r="1709" spans="54:59">
      <c r="BB1709" s="514">
        <v>13814</v>
      </c>
      <c r="BC1709" s="514" t="s">
        <v>1577</v>
      </c>
      <c r="BD1709" s="514" t="s">
        <v>227</v>
      </c>
      <c r="BE1709" s="514" t="s">
        <v>227</v>
      </c>
      <c r="BF1709" s="514">
        <v>42.603569999999998</v>
      </c>
      <c r="BG1709" s="514">
        <v>-75.528220000000005</v>
      </c>
    </row>
    <row r="1710" spans="54:59">
      <c r="BB1710" s="514">
        <v>13815</v>
      </c>
      <c r="BC1710" s="514" t="s">
        <v>1578</v>
      </c>
      <c r="BD1710" s="514" t="s">
        <v>227</v>
      </c>
      <c r="BE1710" s="514" t="s">
        <v>227</v>
      </c>
      <c r="BF1710" s="514">
        <v>42.541730000000001</v>
      </c>
      <c r="BG1710" s="514">
        <v>-75.526120000000006</v>
      </c>
    </row>
    <row r="1711" spans="54:59">
      <c r="BB1711" s="514">
        <v>13820</v>
      </c>
      <c r="BC1711" s="514" t="s">
        <v>1579</v>
      </c>
      <c r="BD1711" s="514" t="s">
        <v>227</v>
      </c>
      <c r="BE1711" s="514" t="s">
        <v>227</v>
      </c>
      <c r="BF1711" s="514">
        <v>42.469760000000001</v>
      </c>
      <c r="BG1711" s="514">
        <v>-75.051919999999996</v>
      </c>
    </row>
    <row r="1712" spans="54:59">
      <c r="BB1712" s="514">
        <v>13825</v>
      </c>
      <c r="BC1712" s="514" t="s">
        <v>1580</v>
      </c>
      <c r="BD1712" s="514" t="s">
        <v>227</v>
      </c>
      <c r="BE1712" s="514" t="s">
        <v>227</v>
      </c>
      <c r="BF1712" s="514">
        <v>42.417479999999998</v>
      </c>
      <c r="BG1712" s="514">
        <v>-75.186049999999994</v>
      </c>
    </row>
    <row r="1713" spans="54:59">
      <c r="BB1713" s="514">
        <v>13826</v>
      </c>
      <c r="BC1713" s="514" t="s">
        <v>1581</v>
      </c>
      <c r="BD1713" s="514" t="s">
        <v>227</v>
      </c>
      <c r="BE1713" s="514" t="s">
        <v>227</v>
      </c>
      <c r="BF1713" s="514">
        <v>42.112119999999997</v>
      </c>
      <c r="BG1713" s="514">
        <v>-75.639579999999995</v>
      </c>
    </row>
    <row r="1714" spans="54:59">
      <c r="BB1714" s="514">
        <v>13827</v>
      </c>
      <c r="BC1714" s="514" t="s">
        <v>1582</v>
      </c>
      <c r="BD1714" s="514" t="s">
        <v>227</v>
      </c>
      <c r="BE1714" s="514" t="s">
        <v>227</v>
      </c>
      <c r="BF1714" s="514">
        <v>42.120269999999998</v>
      </c>
      <c r="BG1714" s="514">
        <v>-76.258740000000003</v>
      </c>
    </row>
    <row r="1715" spans="54:59">
      <c r="BB1715" s="514">
        <v>13830</v>
      </c>
      <c r="BC1715" s="514" t="s">
        <v>1583</v>
      </c>
      <c r="BD1715" s="514" t="s">
        <v>227</v>
      </c>
      <c r="BE1715" s="514" t="s">
        <v>227</v>
      </c>
      <c r="BF1715" s="514">
        <v>42.428809999999999</v>
      </c>
      <c r="BG1715" s="514">
        <v>-75.624589999999998</v>
      </c>
    </row>
    <row r="1716" spans="54:59">
      <c r="BB1716" s="514">
        <v>13832</v>
      </c>
      <c r="BC1716" s="514" t="s">
        <v>1584</v>
      </c>
      <c r="BD1716" s="514" t="s">
        <v>227</v>
      </c>
      <c r="BE1716" s="514" t="s">
        <v>227</v>
      </c>
      <c r="BF1716" s="514">
        <v>42.650579999999998</v>
      </c>
      <c r="BG1716" s="514">
        <v>-75.657610000000005</v>
      </c>
    </row>
    <row r="1717" spans="54:59">
      <c r="BB1717" s="514">
        <v>13833</v>
      </c>
      <c r="BC1717" s="514" t="s">
        <v>1585</v>
      </c>
      <c r="BD1717" s="514" t="s">
        <v>227</v>
      </c>
      <c r="BE1717" s="514" t="s">
        <v>227</v>
      </c>
      <c r="BF1717" s="514">
        <v>42.185189999999999</v>
      </c>
      <c r="BG1717" s="514">
        <v>-75.776300000000006</v>
      </c>
    </row>
    <row r="1718" spans="54:59">
      <c r="BB1718" s="514">
        <v>13834</v>
      </c>
      <c r="BC1718" s="514" t="s">
        <v>1586</v>
      </c>
      <c r="BD1718" s="514" t="s">
        <v>227</v>
      </c>
      <c r="BE1718" s="514" t="s">
        <v>227</v>
      </c>
      <c r="BF1718" s="514">
        <v>42.529040000000002</v>
      </c>
      <c r="BG1718" s="514">
        <v>-74.974019999999996</v>
      </c>
    </row>
    <row r="1719" spans="54:59">
      <c r="BB1719" s="514">
        <v>13835</v>
      </c>
      <c r="BC1719" s="514" t="s">
        <v>1587</v>
      </c>
      <c r="BD1719" s="514" t="s">
        <v>227</v>
      </c>
      <c r="BE1719" s="514" t="s">
        <v>227</v>
      </c>
      <c r="BF1719" s="514">
        <v>42.396650000000001</v>
      </c>
      <c r="BG1719" s="514">
        <v>-76.157089999999997</v>
      </c>
    </row>
    <row r="1720" spans="54:59">
      <c r="BB1720" s="514">
        <v>13837</v>
      </c>
      <c r="BC1720" s="514" t="s">
        <v>1588</v>
      </c>
      <c r="BD1720" s="514" t="s">
        <v>227</v>
      </c>
      <c r="BE1720" s="514" t="s">
        <v>227</v>
      </c>
      <c r="BF1720" s="514">
        <v>42.183039999999998</v>
      </c>
      <c r="BG1720" s="514">
        <v>-74.925610000000006</v>
      </c>
    </row>
    <row r="1721" spans="54:59">
      <c r="BB1721" s="514">
        <v>13838</v>
      </c>
      <c r="BC1721" s="514" t="s">
        <v>1589</v>
      </c>
      <c r="BD1721" s="514" t="s">
        <v>227</v>
      </c>
      <c r="BE1721" s="514" t="s">
        <v>227</v>
      </c>
      <c r="BF1721" s="514">
        <v>42.304169999999999</v>
      </c>
      <c r="BG1721" s="514">
        <v>-75.395629999999997</v>
      </c>
    </row>
    <row r="1722" spans="54:59">
      <c r="BB1722" s="514">
        <v>13839</v>
      </c>
      <c r="BC1722" s="514" t="s">
        <v>1590</v>
      </c>
      <c r="BD1722" s="514" t="s">
        <v>227</v>
      </c>
      <c r="BE1722" s="514" t="s">
        <v>227</v>
      </c>
      <c r="BF1722" s="514">
        <v>42.236759999999997</v>
      </c>
      <c r="BG1722" s="514">
        <v>-75.259010000000004</v>
      </c>
    </row>
    <row r="1723" spans="54:59">
      <c r="BB1723" s="514">
        <v>13840</v>
      </c>
      <c r="BC1723" s="514" t="s">
        <v>1591</v>
      </c>
      <c r="BD1723" s="514" t="s">
        <v>227</v>
      </c>
      <c r="BE1723" s="514" t="s">
        <v>227</v>
      </c>
      <c r="BF1723" s="514">
        <v>42.03951</v>
      </c>
      <c r="BG1723" s="514">
        <v>-76.400369999999995</v>
      </c>
    </row>
    <row r="1724" spans="54:59">
      <c r="BB1724" s="514">
        <v>13841</v>
      </c>
      <c r="BC1724" s="514" t="s">
        <v>1592</v>
      </c>
      <c r="BD1724" s="514" t="s">
        <v>227</v>
      </c>
      <c r="BE1724" s="514" t="s">
        <v>227</v>
      </c>
      <c r="BF1724" s="514">
        <v>42.419890000000002</v>
      </c>
      <c r="BG1724" s="514">
        <v>-75.837720000000004</v>
      </c>
    </row>
    <row r="1725" spans="54:59">
      <c r="BB1725" s="514">
        <v>13842</v>
      </c>
      <c r="BC1725" s="514" t="s">
        <v>1593</v>
      </c>
      <c r="BD1725" s="514" t="s">
        <v>225</v>
      </c>
      <c r="BE1725" s="514" t="s">
        <v>225</v>
      </c>
      <c r="BF1725" s="514">
        <v>42.369100000000003</v>
      </c>
      <c r="BG1725" s="514">
        <v>-74.721999999999994</v>
      </c>
    </row>
    <row r="1726" spans="54:59">
      <c r="BB1726" s="514">
        <v>13843</v>
      </c>
      <c r="BC1726" s="514" t="s">
        <v>1594</v>
      </c>
      <c r="BD1726" s="514" t="s">
        <v>227</v>
      </c>
      <c r="BE1726" s="514" t="s">
        <v>227</v>
      </c>
      <c r="BF1726" s="514">
        <v>42.533270000000002</v>
      </c>
      <c r="BG1726" s="514">
        <v>-75.380080000000007</v>
      </c>
    </row>
    <row r="1727" spans="54:59">
      <c r="BB1727" s="514">
        <v>13844</v>
      </c>
      <c r="BC1727" s="514" t="s">
        <v>1595</v>
      </c>
      <c r="BD1727" s="514" t="s">
        <v>227</v>
      </c>
      <c r="BE1727" s="514" t="s">
        <v>227</v>
      </c>
      <c r="BF1727" s="514">
        <v>42.603499999999997</v>
      </c>
      <c r="BG1727" s="514">
        <v>-75.670529999999999</v>
      </c>
    </row>
    <row r="1728" spans="54:59">
      <c r="BB1728" s="514">
        <v>13845</v>
      </c>
      <c r="BC1728" s="514" t="s">
        <v>1596</v>
      </c>
      <c r="BD1728" s="514" t="s">
        <v>227</v>
      </c>
      <c r="BE1728" s="514" t="s">
        <v>227</v>
      </c>
      <c r="BF1728" s="514">
        <v>42.065840000000001</v>
      </c>
      <c r="BG1728" s="514">
        <v>-76.38194</v>
      </c>
    </row>
    <row r="1729" spans="54:59">
      <c r="BB1729" s="514">
        <v>13846</v>
      </c>
      <c r="BC1729" s="514" t="s">
        <v>1597</v>
      </c>
      <c r="BD1729" s="514" t="s">
        <v>227</v>
      </c>
      <c r="BE1729" s="514" t="s">
        <v>227</v>
      </c>
      <c r="BF1729" s="514">
        <v>42.344239999999999</v>
      </c>
      <c r="BG1729" s="514">
        <v>-75.053229999999999</v>
      </c>
    </row>
    <row r="1730" spans="54:59">
      <c r="BB1730" s="514">
        <v>13847</v>
      </c>
      <c r="BC1730" s="514" t="s">
        <v>1598</v>
      </c>
      <c r="BD1730" s="514" t="s">
        <v>227</v>
      </c>
      <c r="BE1730" s="514" t="s">
        <v>227</v>
      </c>
      <c r="BF1730" s="514">
        <v>42.183039999999998</v>
      </c>
      <c r="BG1730" s="514">
        <v>-74.925610000000006</v>
      </c>
    </row>
    <row r="1731" spans="54:59">
      <c r="BB1731" s="514">
        <v>13848</v>
      </c>
      <c r="BC1731" s="514" t="s">
        <v>1599</v>
      </c>
      <c r="BD1731" s="514" t="s">
        <v>227</v>
      </c>
      <c r="BE1731" s="514" t="s">
        <v>227</v>
      </c>
      <c r="BF1731" s="514">
        <v>42.214700000000001</v>
      </c>
      <c r="BG1731" s="514">
        <v>-75.727689999999996</v>
      </c>
    </row>
    <row r="1732" spans="54:59">
      <c r="BB1732" s="514">
        <v>13849</v>
      </c>
      <c r="BC1732" s="514" t="s">
        <v>1600</v>
      </c>
      <c r="BD1732" s="514" t="s">
        <v>227</v>
      </c>
      <c r="BE1732" s="514" t="s">
        <v>227</v>
      </c>
      <c r="BF1732" s="514">
        <v>42.34357</v>
      </c>
      <c r="BG1732" s="514">
        <v>-75.314599999999999</v>
      </c>
    </row>
    <row r="1733" spans="54:59">
      <c r="BB1733" s="514">
        <v>13850</v>
      </c>
      <c r="BC1733" s="514" t="s">
        <v>1601</v>
      </c>
      <c r="BD1733" s="514" t="s">
        <v>227</v>
      </c>
      <c r="BE1733" s="514" t="s">
        <v>227</v>
      </c>
      <c r="BF1733" s="514">
        <v>42.075870000000002</v>
      </c>
      <c r="BG1733" s="514">
        <v>-76.028369999999995</v>
      </c>
    </row>
    <row r="1734" spans="54:59">
      <c r="BB1734" s="514">
        <v>13851</v>
      </c>
      <c r="BC1734" s="514" t="s">
        <v>1601</v>
      </c>
      <c r="BD1734" s="514" t="s">
        <v>227</v>
      </c>
      <c r="BE1734" s="514" t="s">
        <v>227</v>
      </c>
      <c r="BF1734" s="514">
        <v>42.206740000000003</v>
      </c>
      <c r="BG1734" s="514">
        <v>-75.744879999999995</v>
      </c>
    </row>
    <row r="1735" spans="54:59">
      <c r="BB1735" s="514">
        <v>13856</v>
      </c>
      <c r="BC1735" s="514" t="s">
        <v>1602</v>
      </c>
      <c r="BD1735" s="514" t="s">
        <v>227</v>
      </c>
      <c r="BE1735" s="514" t="s">
        <v>227</v>
      </c>
      <c r="BF1735" s="514">
        <v>42.182229999999997</v>
      </c>
      <c r="BG1735" s="514">
        <v>-75.146270000000001</v>
      </c>
    </row>
    <row r="1736" spans="54:59">
      <c r="BB1736" s="514">
        <v>13859</v>
      </c>
      <c r="BC1736" s="514" t="s">
        <v>1603</v>
      </c>
      <c r="BD1736" s="514" t="s">
        <v>227</v>
      </c>
      <c r="BE1736" s="514" t="s">
        <v>227</v>
      </c>
      <c r="BF1736" s="514">
        <v>42.367759999999997</v>
      </c>
      <c r="BG1736" s="514">
        <v>-75.24718</v>
      </c>
    </row>
    <row r="1737" spans="54:59">
      <c r="BB1737" s="514">
        <v>13860</v>
      </c>
      <c r="BC1737" s="514" t="s">
        <v>1604</v>
      </c>
      <c r="BD1737" s="514" t="s">
        <v>227</v>
      </c>
      <c r="BE1737" s="514" t="s">
        <v>227</v>
      </c>
      <c r="BF1737" s="514">
        <v>42.183039999999998</v>
      </c>
      <c r="BG1737" s="514">
        <v>-74.925610000000006</v>
      </c>
    </row>
    <row r="1738" spans="54:59">
      <c r="BB1738" s="514">
        <v>13861</v>
      </c>
      <c r="BC1738" s="514" t="s">
        <v>1605</v>
      </c>
      <c r="BD1738" s="514" t="s">
        <v>227</v>
      </c>
      <c r="BE1738" s="514" t="s">
        <v>227</v>
      </c>
      <c r="BF1738" s="514">
        <v>42.488950000000003</v>
      </c>
      <c r="BG1738" s="514">
        <v>-75.120630000000006</v>
      </c>
    </row>
    <row r="1739" spans="54:59">
      <c r="BB1739" s="514">
        <v>13862</v>
      </c>
      <c r="BC1739" s="514" t="s">
        <v>1606</v>
      </c>
      <c r="BD1739" s="514" t="s">
        <v>227</v>
      </c>
      <c r="BE1739" s="514" t="s">
        <v>227</v>
      </c>
      <c r="BF1739" s="514">
        <v>42.328279999999999</v>
      </c>
      <c r="BG1739" s="514">
        <v>-75.950209999999998</v>
      </c>
    </row>
    <row r="1740" spans="54:59">
      <c r="BB1740" s="514">
        <v>13863</v>
      </c>
      <c r="BC1740" s="514" t="s">
        <v>1607</v>
      </c>
      <c r="BD1740" s="514" t="s">
        <v>227</v>
      </c>
      <c r="BE1740" s="514" t="s">
        <v>227</v>
      </c>
      <c r="BF1740" s="514">
        <v>42.437959999999997</v>
      </c>
      <c r="BG1740" s="514">
        <v>-75.898840000000007</v>
      </c>
    </row>
    <row r="1741" spans="54:59">
      <c r="BB1741" s="514">
        <v>13864</v>
      </c>
      <c r="BC1741" s="514" t="s">
        <v>1608</v>
      </c>
      <c r="BD1741" s="514" t="s">
        <v>227</v>
      </c>
      <c r="BE1741" s="514" t="s">
        <v>227</v>
      </c>
      <c r="BF1741" s="514">
        <v>42.298200000000001</v>
      </c>
      <c r="BG1741" s="514">
        <v>-76.388440000000003</v>
      </c>
    </row>
    <row r="1742" spans="54:59">
      <c r="BB1742" s="514">
        <v>13865</v>
      </c>
      <c r="BC1742" s="514" t="s">
        <v>1609</v>
      </c>
      <c r="BD1742" s="514" t="s">
        <v>227</v>
      </c>
      <c r="BE1742" s="514" t="s">
        <v>227</v>
      </c>
      <c r="BF1742" s="514">
        <v>42.070219999999999</v>
      </c>
      <c r="BG1742" s="514">
        <v>-75.635840000000002</v>
      </c>
    </row>
    <row r="1743" spans="54:59">
      <c r="BB1743" s="514">
        <v>13902</v>
      </c>
      <c r="BC1743" s="514" t="s">
        <v>227</v>
      </c>
      <c r="BD1743" s="514" t="s">
        <v>227</v>
      </c>
      <c r="BE1743" s="514" t="s">
        <v>227</v>
      </c>
      <c r="BF1743" s="514">
        <v>42.105370000000001</v>
      </c>
      <c r="BG1743" s="514">
        <v>-75.887600000000006</v>
      </c>
    </row>
    <row r="1744" spans="54:59">
      <c r="BB1744" s="514">
        <v>13903</v>
      </c>
      <c r="BC1744" s="514" t="s">
        <v>227</v>
      </c>
      <c r="BD1744" s="514" t="s">
        <v>227</v>
      </c>
      <c r="BE1744" s="514" t="s">
        <v>227</v>
      </c>
      <c r="BF1744" s="514">
        <v>42.077249999999999</v>
      </c>
      <c r="BG1744" s="514">
        <v>-75.902259999999998</v>
      </c>
    </row>
    <row r="1745" spans="54:59">
      <c r="BB1745" s="514">
        <v>13904</v>
      </c>
      <c r="BC1745" s="514" t="s">
        <v>227</v>
      </c>
      <c r="BD1745" s="514" t="s">
        <v>227</v>
      </c>
      <c r="BE1745" s="514" t="s">
        <v>227</v>
      </c>
      <c r="BF1745" s="514">
        <v>42.11092</v>
      </c>
      <c r="BG1745" s="514">
        <v>-75.852230000000006</v>
      </c>
    </row>
    <row r="1746" spans="54:59">
      <c r="BB1746" s="514">
        <v>13905</v>
      </c>
      <c r="BC1746" s="514" t="s">
        <v>227</v>
      </c>
      <c r="BD1746" s="514" t="s">
        <v>227</v>
      </c>
      <c r="BE1746" s="514" t="s">
        <v>227</v>
      </c>
      <c r="BF1746" s="514">
        <v>42.12144</v>
      </c>
      <c r="BG1746" s="514">
        <v>-75.93329</v>
      </c>
    </row>
    <row r="1747" spans="54:59">
      <c r="BB1747" s="514">
        <v>14001</v>
      </c>
      <c r="BC1747" s="514" t="s">
        <v>1610</v>
      </c>
      <c r="BD1747" s="514" t="s">
        <v>230</v>
      </c>
      <c r="BE1747" s="514" t="s">
        <v>230</v>
      </c>
      <c r="BF1747" s="514">
        <v>43.024549999999998</v>
      </c>
      <c r="BG1747" s="514">
        <v>-78.504140000000007</v>
      </c>
    </row>
    <row r="1748" spans="54:59">
      <c r="BB1748" s="514">
        <v>14004</v>
      </c>
      <c r="BC1748" s="514" t="s">
        <v>1611</v>
      </c>
      <c r="BD1748" s="514" t="s">
        <v>230</v>
      </c>
      <c r="BE1748" s="514" t="s">
        <v>230</v>
      </c>
      <c r="BF1748" s="514">
        <v>42.898699999999998</v>
      </c>
      <c r="BG1748" s="514">
        <v>-78.51652</v>
      </c>
    </row>
    <row r="1749" spans="54:59">
      <c r="BB1749" s="514">
        <v>14005</v>
      </c>
      <c r="BC1749" s="514" t="s">
        <v>1612</v>
      </c>
      <c r="BD1749" s="514" t="s">
        <v>230</v>
      </c>
      <c r="BE1749" s="514" t="s">
        <v>230</v>
      </c>
      <c r="BF1749" s="514">
        <v>42.906759999999998</v>
      </c>
      <c r="BG1749" s="514">
        <v>-78.245810000000006</v>
      </c>
    </row>
    <row r="1750" spans="54:59">
      <c r="BB1750" s="514">
        <v>14006</v>
      </c>
      <c r="BC1750" s="514" t="s">
        <v>1613</v>
      </c>
      <c r="BD1750" s="514" t="s">
        <v>230</v>
      </c>
      <c r="BE1750" s="514" t="s">
        <v>230</v>
      </c>
      <c r="BF1750" s="514">
        <v>42.633369999999999</v>
      </c>
      <c r="BG1750" s="514">
        <v>-79.045670000000001</v>
      </c>
    </row>
    <row r="1751" spans="54:59">
      <c r="BB1751" s="514">
        <v>14008</v>
      </c>
      <c r="BC1751" s="514" t="s">
        <v>1614</v>
      </c>
      <c r="BD1751" s="514" t="s">
        <v>230</v>
      </c>
      <c r="BE1751" s="514" t="s">
        <v>230</v>
      </c>
      <c r="BF1751" s="514">
        <v>43.318759999999997</v>
      </c>
      <c r="BG1751" s="514">
        <v>-78.633279999999999</v>
      </c>
    </row>
    <row r="1752" spans="54:59">
      <c r="BB1752" s="514">
        <v>14009</v>
      </c>
      <c r="BC1752" s="514" t="s">
        <v>1615</v>
      </c>
      <c r="BD1752" s="514" t="s">
        <v>230</v>
      </c>
      <c r="BE1752" s="514" t="s">
        <v>230</v>
      </c>
      <c r="BF1752" s="514">
        <v>42.582689999999999</v>
      </c>
      <c r="BG1752" s="514">
        <v>-78.400689999999997</v>
      </c>
    </row>
    <row r="1753" spans="54:59">
      <c r="BB1753" s="514">
        <v>14010</v>
      </c>
      <c r="BC1753" s="514" t="s">
        <v>1616</v>
      </c>
      <c r="BD1753" s="514" t="s">
        <v>230</v>
      </c>
      <c r="BE1753" s="514" t="s">
        <v>230</v>
      </c>
      <c r="BF1753" s="514">
        <v>42.768410000000003</v>
      </c>
      <c r="BG1753" s="514">
        <v>-78.887090000000001</v>
      </c>
    </row>
    <row r="1754" spans="54:59">
      <c r="BB1754" s="514">
        <v>14011</v>
      </c>
      <c r="BC1754" s="514" t="s">
        <v>1617</v>
      </c>
      <c r="BD1754" s="514" t="s">
        <v>230</v>
      </c>
      <c r="BE1754" s="514" t="s">
        <v>230</v>
      </c>
      <c r="BF1754" s="514">
        <v>42.84496</v>
      </c>
      <c r="BG1754" s="514">
        <v>-78.278030000000001</v>
      </c>
    </row>
    <row r="1755" spans="54:59">
      <c r="BB1755" s="514">
        <v>14012</v>
      </c>
      <c r="BC1755" s="514" t="s">
        <v>1618</v>
      </c>
      <c r="BD1755" s="514" t="s">
        <v>230</v>
      </c>
      <c r="BE1755" s="514" t="s">
        <v>230</v>
      </c>
      <c r="BF1755" s="514">
        <v>43.337789999999998</v>
      </c>
      <c r="BG1755" s="514">
        <v>-78.52955</v>
      </c>
    </row>
    <row r="1756" spans="54:59">
      <c r="BB1756" s="514">
        <v>14013</v>
      </c>
      <c r="BC1756" s="514" t="s">
        <v>1619</v>
      </c>
      <c r="BD1756" s="514" t="s">
        <v>230</v>
      </c>
      <c r="BE1756" s="514" t="s">
        <v>230</v>
      </c>
      <c r="BF1756" s="514">
        <v>43.074570000000001</v>
      </c>
      <c r="BG1756" s="514">
        <v>-78.403450000000007</v>
      </c>
    </row>
    <row r="1757" spans="54:59">
      <c r="BB1757" s="514">
        <v>14020</v>
      </c>
      <c r="BC1757" s="514" t="s">
        <v>1620</v>
      </c>
      <c r="BD1757" s="514" t="s">
        <v>230</v>
      </c>
      <c r="BE1757" s="514" t="s">
        <v>230</v>
      </c>
      <c r="BF1757" s="514">
        <v>42.996499999999997</v>
      </c>
      <c r="BG1757" s="514">
        <v>-78.192790000000002</v>
      </c>
    </row>
    <row r="1758" spans="54:59">
      <c r="BB1758" s="514">
        <v>14021</v>
      </c>
      <c r="BC1758" s="514" t="s">
        <v>1620</v>
      </c>
      <c r="BD1758" s="514" t="s">
        <v>230</v>
      </c>
      <c r="BE1758" s="514" t="s">
        <v>230</v>
      </c>
      <c r="BF1758" s="514">
        <v>42.998049999999999</v>
      </c>
      <c r="BG1758" s="514">
        <v>-78.184809999999999</v>
      </c>
    </row>
    <row r="1759" spans="54:59">
      <c r="BB1759" s="514">
        <v>14024</v>
      </c>
      <c r="BC1759" s="514" t="s">
        <v>1621</v>
      </c>
      <c r="BD1759" s="514" t="s">
        <v>230</v>
      </c>
      <c r="BE1759" s="514" t="s">
        <v>230</v>
      </c>
      <c r="BF1759" s="514">
        <v>42.579509999999999</v>
      </c>
      <c r="BG1759" s="514">
        <v>-78.248180000000005</v>
      </c>
    </row>
    <row r="1760" spans="54:59">
      <c r="BB1760" s="514">
        <v>14025</v>
      </c>
      <c r="BC1760" s="514" t="s">
        <v>1622</v>
      </c>
      <c r="BD1760" s="514" t="s">
        <v>230</v>
      </c>
      <c r="BE1760" s="514" t="s">
        <v>230</v>
      </c>
      <c r="BF1760" s="514">
        <v>42.627310000000001</v>
      </c>
      <c r="BG1760" s="514">
        <v>-78.737679999999997</v>
      </c>
    </row>
    <row r="1761" spans="54:59">
      <c r="BB1761" s="514">
        <v>14026</v>
      </c>
      <c r="BC1761" s="514" t="s">
        <v>1623</v>
      </c>
      <c r="BD1761" s="514" t="s">
        <v>230</v>
      </c>
      <c r="BE1761" s="514" t="s">
        <v>230</v>
      </c>
      <c r="BF1761" s="514">
        <v>42.941020000000002</v>
      </c>
      <c r="BG1761" s="514">
        <v>-78.685479999999998</v>
      </c>
    </row>
    <row r="1762" spans="54:59">
      <c r="BB1762" s="514">
        <v>14027</v>
      </c>
      <c r="BC1762" s="514" t="s">
        <v>1624</v>
      </c>
      <c r="BD1762" s="514" t="s">
        <v>230</v>
      </c>
      <c r="BE1762" s="514" t="s">
        <v>230</v>
      </c>
      <c r="BF1762" s="514">
        <v>42.570749999999997</v>
      </c>
      <c r="BG1762" s="514">
        <v>-79.030779999999993</v>
      </c>
    </row>
    <row r="1763" spans="54:59">
      <c r="BB1763" s="514">
        <v>14028</v>
      </c>
      <c r="BC1763" s="514" t="s">
        <v>1625</v>
      </c>
      <c r="BD1763" s="514" t="s">
        <v>230</v>
      </c>
      <c r="BE1763" s="514" t="s">
        <v>230</v>
      </c>
      <c r="BF1763" s="514">
        <v>43.326149999999998</v>
      </c>
      <c r="BG1763" s="514">
        <v>-78.715639999999993</v>
      </c>
    </row>
    <row r="1764" spans="54:59">
      <c r="BB1764" s="514">
        <v>14029</v>
      </c>
      <c r="BC1764" s="514" t="s">
        <v>1626</v>
      </c>
      <c r="BD1764" s="514" t="s">
        <v>230</v>
      </c>
      <c r="BE1764" s="514" t="s">
        <v>230</v>
      </c>
      <c r="BF1764" s="514">
        <v>42.47428</v>
      </c>
      <c r="BG1764" s="514">
        <v>-78.247410000000002</v>
      </c>
    </row>
    <row r="1765" spans="54:59">
      <c r="BB1765" s="514">
        <v>14030</v>
      </c>
      <c r="BC1765" s="514" t="s">
        <v>1627</v>
      </c>
      <c r="BD1765" s="514" t="s">
        <v>230</v>
      </c>
      <c r="BE1765" s="514" t="s">
        <v>230</v>
      </c>
      <c r="BF1765" s="514">
        <v>42.562379999999997</v>
      </c>
      <c r="BG1765" s="514">
        <v>-78.490870000000001</v>
      </c>
    </row>
    <row r="1766" spans="54:59">
      <c r="BB1766" s="514">
        <v>14031</v>
      </c>
      <c r="BC1766" s="514" t="s">
        <v>1628</v>
      </c>
      <c r="BD1766" s="514" t="s">
        <v>230</v>
      </c>
      <c r="BE1766" s="514" t="s">
        <v>230</v>
      </c>
      <c r="BF1766" s="514">
        <v>42.981549999999999</v>
      </c>
      <c r="BG1766" s="514">
        <v>-78.614840000000001</v>
      </c>
    </row>
    <row r="1767" spans="54:59">
      <c r="BB1767" s="514">
        <v>14032</v>
      </c>
      <c r="BC1767" s="514" t="s">
        <v>1629</v>
      </c>
      <c r="BD1767" s="514" t="s">
        <v>230</v>
      </c>
      <c r="BE1767" s="514" t="s">
        <v>230</v>
      </c>
      <c r="BF1767" s="514">
        <v>43.0199</v>
      </c>
      <c r="BG1767" s="514">
        <v>-78.634969999999996</v>
      </c>
    </row>
    <row r="1768" spans="54:59">
      <c r="BB1768" s="514">
        <v>14033</v>
      </c>
      <c r="BC1768" s="514" t="s">
        <v>1630</v>
      </c>
      <c r="BD1768" s="514" t="s">
        <v>230</v>
      </c>
      <c r="BE1768" s="514" t="s">
        <v>230</v>
      </c>
      <c r="BF1768" s="514">
        <v>42.655090000000001</v>
      </c>
      <c r="BG1768" s="514">
        <v>-78.684719999999999</v>
      </c>
    </row>
    <row r="1769" spans="54:59">
      <c r="BB1769" s="514">
        <v>14034</v>
      </c>
      <c r="BC1769" s="514" t="s">
        <v>1631</v>
      </c>
      <c r="BD1769" s="514" t="s">
        <v>230</v>
      </c>
      <c r="BE1769" s="514" t="s">
        <v>230</v>
      </c>
      <c r="BF1769" s="514">
        <v>42.49879</v>
      </c>
      <c r="BG1769" s="514">
        <v>-78.883499999999998</v>
      </c>
    </row>
    <row r="1770" spans="54:59">
      <c r="BB1770" s="514">
        <v>14035</v>
      </c>
      <c r="BC1770" s="514" t="s">
        <v>1632</v>
      </c>
      <c r="BD1770" s="514" t="s">
        <v>230</v>
      </c>
      <c r="BE1770" s="514" t="s">
        <v>230</v>
      </c>
      <c r="BF1770" s="514">
        <v>42.490639999999999</v>
      </c>
      <c r="BG1770" s="514">
        <v>-78.849860000000007</v>
      </c>
    </row>
    <row r="1771" spans="54:59">
      <c r="BB1771" s="514">
        <v>14036</v>
      </c>
      <c r="BC1771" s="514" t="s">
        <v>1633</v>
      </c>
      <c r="BD1771" s="514" t="s">
        <v>230</v>
      </c>
      <c r="BE1771" s="514" t="s">
        <v>230</v>
      </c>
      <c r="BF1771" s="514">
        <v>42.974080000000001</v>
      </c>
      <c r="BG1771" s="514">
        <v>-78.389610000000005</v>
      </c>
    </row>
    <row r="1772" spans="54:59">
      <c r="BB1772" s="514">
        <v>14037</v>
      </c>
      <c r="BC1772" s="514" t="s">
        <v>1634</v>
      </c>
      <c r="BD1772" s="514" t="s">
        <v>230</v>
      </c>
      <c r="BE1772" s="514" t="s">
        <v>230</v>
      </c>
      <c r="BF1772" s="514">
        <v>42.814660000000003</v>
      </c>
      <c r="BG1772" s="514">
        <v>-78.460759999999993</v>
      </c>
    </row>
    <row r="1773" spans="54:59">
      <c r="BB1773" s="514">
        <v>14038</v>
      </c>
      <c r="BC1773" s="514" t="s">
        <v>1635</v>
      </c>
      <c r="BD1773" s="514" t="s">
        <v>230</v>
      </c>
      <c r="BE1773" s="514" t="s">
        <v>230</v>
      </c>
      <c r="BF1773" s="514">
        <v>42.947249999999997</v>
      </c>
      <c r="BG1773" s="514">
        <v>-78.474440000000001</v>
      </c>
    </row>
    <row r="1774" spans="54:59">
      <c r="BB1774" s="514">
        <v>14039</v>
      </c>
      <c r="BC1774" s="514" t="s">
        <v>1636</v>
      </c>
      <c r="BD1774" s="514" t="s">
        <v>230</v>
      </c>
      <c r="BE1774" s="514" t="s">
        <v>230</v>
      </c>
      <c r="BF1774" s="514">
        <v>42.829120000000003</v>
      </c>
      <c r="BG1774" s="514">
        <v>-78.176569999999998</v>
      </c>
    </row>
    <row r="1775" spans="54:59">
      <c r="BB1775" s="514">
        <v>14040</v>
      </c>
      <c r="BC1775" s="514" t="s">
        <v>1637</v>
      </c>
      <c r="BD1775" s="514" t="s">
        <v>230</v>
      </c>
      <c r="BE1775" s="514" t="s">
        <v>230</v>
      </c>
      <c r="BF1775" s="514">
        <v>42.891109999999998</v>
      </c>
      <c r="BG1775" s="514">
        <v>-78.378720000000001</v>
      </c>
    </row>
    <row r="1776" spans="54:59">
      <c r="BB1776" s="514">
        <v>14041</v>
      </c>
      <c r="BC1776" s="514" t="s">
        <v>1638</v>
      </c>
      <c r="BD1776" s="514" t="s">
        <v>230</v>
      </c>
      <c r="BE1776" s="514" t="s">
        <v>230</v>
      </c>
      <c r="BF1776" s="514">
        <v>42.408580000000001</v>
      </c>
      <c r="BG1776" s="514">
        <v>-78.984390000000005</v>
      </c>
    </row>
    <row r="1777" spans="54:59">
      <c r="BB1777" s="514">
        <v>14042</v>
      </c>
      <c r="BC1777" s="514" t="s">
        <v>1639</v>
      </c>
      <c r="BD1777" s="514" t="s">
        <v>230</v>
      </c>
      <c r="BE1777" s="514" t="s">
        <v>230</v>
      </c>
      <c r="BF1777" s="514">
        <v>42.474769999999999</v>
      </c>
      <c r="BG1777" s="514">
        <v>-78.473029999999994</v>
      </c>
    </row>
    <row r="1778" spans="54:59">
      <c r="BB1778" s="514">
        <v>14043</v>
      </c>
      <c r="BC1778" s="514" t="s">
        <v>1640</v>
      </c>
      <c r="BD1778" s="514" t="s">
        <v>230</v>
      </c>
      <c r="BE1778" s="514" t="s">
        <v>230</v>
      </c>
      <c r="BF1778" s="514">
        <v>42.904949999999999</v>
      </c>
      <c r="BG1778" s="514">
        <v>-78.700599999999994</v>
      </c>
    </row>
    <row r="1779" spans="54:59">
      <c r="BB1779" s="514">
        <v>14047</v>
      </c>
      <c r="BC1779" s="514" t="s">
        <v>1641</v>
      </c>
      <c r="BD1779" s="514" t="s">
        <v>230</v>
      </c>
      <c r="BE1779" s="514" t="s">
        <v>230</v>
      </c>
      <c r="BF1779" s="514">
        <v>42.694589999999998</v>
      </c>
      <c r="BG1779" s="514">
        <v>-78.98151</v>
      </c>
    </row>
    <row r="1780" spans="54:59">
      <c r="BB1780" s="514">
        <v>14048</v>
      </c>
      <c r="BC1780" s="514" t="s">
        <v>1642</v>
      </c>
      <c r="BD1780" s="514" t="s">
        <v>230</v>
      </c>
      <c r="BE1780" s="514" t="s">
        <v>230</v>
      </c>
      <c r="BF1780" s="514">
        <v>42.479469999999999</v>
      </c>
      <c r="BG1780" s="514">
        <v>-79.328050000000005</v>
      </c>
    </row>
    <row r="1781" spans="54:59">
      <c r="BB1781" s="514">
        <v>14051</v>
      </c>
      <c r="BC1781" s="514" t="s">
        <v>1643</v>
      </c>
      <c r="BD1781" s="514" t="s">
        <v>230</v>
      </c>
      <c r="BE1781" s="514" t="s">
        <v>230</v>
      </c>
      <c r="BF1781" s="514">
        <v>43.025210000000001</v>
      </c>
      <c r="BG1781" s="514">
        <v>-78.703940000000003</v>
      </c>
    </row>
    <row r="1782" spans="54:59">
      <c r="BB1782" s="514">
        <v>14052</v>
      </c>
      <c r="BC1782" s="514" t="s">
        <v>1644</v>
      </c>
      <c r="BD1782" s="514" t="s">
        <v>230</v>
      </c>
      <c r="BE1782" s="514" t="s">
        <v>230</v>
      </c>
      <c r="BF1782" s="514">
        <v>42.770850000000003</v>
      </c>
      <c r="BG1782" s="514">
        <v>-78.598039999999997</v>
      </c>
    </row>
    <row r="1783" spans="54:59">
      <c r="BB1783" s="514">
        <v>14054</v>
      </c>
      <c r="BC1783" s="514" t="s">
        <v>1645</v>
      </c>
      <c r="BD1783" s="514" t="s">
        <v>230</v>
      </c>
      <c r="BE1783" s="514" t="s">
        <v>230</v>
      </c>
      <c r="BF1783" s="514">
        <v>42.903669999999998</v>
      </c>
      <c r="BG1783" s="514">
        <v>-78.134810000000002</v>
      </c>
    </row>
    <row r="1784" spans="54:59">
      <c r="BB1784" s="514">
        <v>14055</v>
      </c>
      <c r="BC1784" s="514" t="s">
        <v>1646</v>
      </c>
      <c r="BD1784" s="514" t="s">
        <v>230</v>
      </c>
      <c r="BE1784" s="514" t="s">
        <v>230</v>
      </c>
      <c r="BF1784" s="514">
        <v>42.554200000000002</v>
      </c>
      <c r="BG1784" s="514">
        <v>-78.618290000000002</v>
      </c>
    </row>
    <row r="1785" spans="54:59">
      <c r="BB1785" s="514">
        <v>14056</v>
      </c>
      <c r="BC1785" s="514" t="s">
        <v>1647</v>
      </c>
      <c r="BD1785" s="514" t="s">
        <v>230</v>
      </c>
      <c r="BE1785" s="514" t="s">
        <v>230</v>
      </c>
      <c r="BF1785" s="514">
        <v>42.991169999999997</v>
      </c>
      <c r="BG1785" s="514">
        <v>-78.312169999999995</v>
      </c>
    </row>
    <row r="1786" spans="54:59">
      <c r="BB1786" s="514">
        <v>14057</v>
      </c>
      <c r="BC1786" s="514" t="s">
        <v>1648</v>
      </c>
      <c r="BD1786" s="514" t="s">
        <v>230</v>
      </c>
      <c r="BE1786" s="514" t="s">
        <v>230</v>
      </c>
      <c r="BF1786" s="514">
        <v>42.651769999999999</v>
      </c>
      <c r="BG1786" s="514">
        <v>-78.876339999999999</v>
      </c>
    </row>
    <row r="1787" spans="54:59">
      <c r="BB1787" s="514">
        <v>14058</v>
      </c>
      <c r="BC1787" s="514" t="s">
        <v>1649</v>
      </c>
      <c r="BD1787" s="514" t="s">
        <v>230</v>
      </c>
      <c r="BE1787" s="514" t="s">
        <v>230</v>
      </c>
      <c r="BF1787" s="514">
        <v>43.091880000000003</v>
      </c>
      <c r="BG1787" s="514">
        <v>-78.151510000000002</v>
      </c>
    </row>
    <row r="1788" spans="54:59">
      <c r="BB1788" s="514">
        <v>14059</v>
      </c>
      <c r="BC1788" s="514" t="s">
        <v>1650</v>
      </c>
      <c r="BD1788" s="514" t="s">
        <v>230</v>
      </c>
      <c r="BE1788" s="514" t="s">
        <v>230</v>
      </c>
      <c r="BF1788" s="514">
        <v>42.834150000000001</v>
      </c>
      <c r="BG1788" s="514">
        <v>-78.64246</v>
      </c>
    </row>
    <row r="1789" spans="54:59">
      <c r="BB1789" s="514">
        <v>14060</v>
      </c>
      <c r="BC1789" s="514" t="s">
        <v>1651</v>
      </c>
      <c r="BD1789" s="514" t="s">
        <v>230</v>
      </c>
      <c r="BE1789" s="514" t="s">
        <v>230</v>
      </c>
      <c r="BF1789" s="514">
        <v>42.443399999999997</v>
      </c>
      <c r="BG1789" s="514">
        <v>-78.32302</v>
      </c>
    </row>
    <row r="1790" spans="54:59">
      <c r="BB1790" s="514">
        <v>14061</v>
      </c>
      <c r="BC1790" s="514" t="s">
        <v>1652</v>
      </c>
      <c r="BD1790" s="514" t="s">
        <v>230</v>
      </c>
      <c r="BE1790" s="514" t="s">
        <v>230</v>
      </c>
      <c r="BF1790" s="514">
        <v>42.594619999999999</v>
      </c>
      <c r="BG1790" s="514">
        <v>-79.084040000000002</v>
      </c>
    </row>
    <row r="1791" spans="54:59">
      <c r="BB1791" s="514">
        <v>14062</v>
      </c>
      <c r="BC1791" s="514" t="s">
        <v>1653</v>
      </c>
      <c r="BD1791" s="514" t="s">
        <v>230</v>
      </c>
      <c r="BE1791" s="514" t="s">
        <v>230</v>
      </c>
      <c r="BF1791" s="514">
        <v>42.450839999999999</v>
      </c>
      <c r="BG1791" s="514">
        <v>-79.165279999999996</v>
      </c>
    </row>
    <row r="1792" spans="54:59">
      <c r="BB1792" s="514">
        <v>14063</v>
      </c>
      <c r="BC1792" s="514" t="s">
        <v>1654</v>
      </c>
      <c r="BD1792" s="514" t="s">
        <v>230</v>
      </c>
      <c r="BE1792" s="514" t="s">
        <v>230</v>
      </c>
      <c r="BF1792" s="514">
        <v>42.42568</v>
      </c>
      <c r="BG1792" s="514">
        <v>-79.337100000000007</v>
      </c>
    </row>
    <row r="1793" spans="54:59">
      <c r="BB1793" s="514">
        <v>14065</v>
      </c>
      <c r="BC1793" s="514" t="s">
        <v>1655</v>
      </c>
      <c r="BD1793" s="514" t="s">
        <v>230</v>
      </c>
      <c r="BE1793" s="514" t="s">
        <v>230</v>
      </c>
      <c r="BF1793" s="514">
        <v>42.483499999999999</v>
      </c>
      <c r="BG1793" s="514">
        <v>-78.300110000000004</v>
      </c>
    </row>
    <row r="1794" spans="54:59">
      <c r="BB1794" s="514">
        <v>14066</v>
      </c>
      <c r="BC1794" s="514" t="s">
        <v>1656</v>
      </c>
      <c r="BD1794" s="514" t="s">
        <v>230</v>
      </c>
      <c r="BE1794" s="514" t="s">
        <v>230</v>
      </c>
      <c r="BF1794" s="514">
        <v>42.619540000000001</v>
      </c>
      <c r="BG1794" s="514">
        <v>-78.161529999999999</v>
      </c>
    </row>
    <row r="1795" spans="54:59">
      <c r="BB1795" s="514">
        <v>14067</v>
      </c>
      <c r="BC1795" s="514" t="s">
        <v>1657</v>
      </c>
      <c r="BD1795" s="514" t="s">
        <v>230</v>
      </c>
      <c r="BE1795" s="514" t="s">
        <v>230</v>
      </c>
      <c r="BF1795" s="514">
        <v>43.202579999999998</v>
      </c>
      <c r="BG1795" s="514">
        <v>-78.568680000000001</v>
      </c>
    </row>
    <row r="1796" spans="54:59">
      <c r="BB1796" s="514">
        <v>14068</v>
      </c>
      <c r="BC1796" s="514" t="s">
        <v>1658</v>
      </c>
      <c r="BD1796" s="514" t="s">
        <v>230</v>
      </c>
      <c r="BE1796" s="514" t="s">
        <v>230</v>
      </c>
      <c r="BF1796" s="514">
        <v>43.02534</v>
      </c>
      <c r="BG1796" s="514">
        <v>-78.762410000000003</v>
      </c>
    </row>
    <row r="1797" spans="54:59">
      <c r="BB1797" s="514">
        <v>14069</v>
      </c>
      <c r="BC1797" s="514" t="s">
        <v>1659</v>
      </c>
      <c r="BD1797" s="514" t="s">
        <v>230</v>
      </c>
      <c r="BE1797" s="514" t="s">
        <v>230</v>
      </c>
      <c r="BF1797" s="514">
        <v>42.60163</v>
      </c>
      <c r="BG1797" s="514">
        <v>-78.64273</v>
      </c>
    </row>
    <row r="1798" spans="54:59">
      <c r="BB1798" s="514">
        <v>14070</v>
      </c>
      <c r="BC1798" s="514" t="s">
        <v>1660</v>
      </c>
      <c r="BD1798" s="514" t="s">
        <v>230</v>
      </c>
      <c r="BE1798" s="514" t="s">
        <v>230</v>
      </c>
      <c r="BF1798" s="514">
        <v>42.453229999999998</v>
      </c>
      <c r="BG1798" s="514">
        <v>-78.934799999999996</v>
      </c>
    </row>
    <row r="1799" spans="54:59">
      <c r="BB1799" s="514">
        <v>14072</v>
      </c>
      <c r="BC1799" s="514" t="s">
        <v>1661</v>
      </c>
      <c r="BD1799" s="514" t="s">
        <v>230</v>
      </c>
      <c r="BE1799" s="514" t="s">
        <v>230</v>
      </c>
      <c r="BF1799" s="514">
        <v>43.01182</v>
      </c>
      <c r="BG1799" s="514">
        <v>-78.959140000000005</v>
      </c>
    </row>
    <row r="1800" spans="54:59">
      <c r="BB1800" s="514">
        <v>14075</v>
      </c>
      <c r="BC1800" s="514" t="s">
        <v>1662</v>
      </c>
      <c r="BD1800" s="514" t="s">
        <v>230</v>
      </c>
      <c r="BE1800" s="514" t="s">
        <v>230</v>
      </c>
      <c r="BF1800" s="514">
        <v>42.734050000000003</v>
      </c>
      <c r="BG1800" s="514">
        <v>-78.841300000000004</v>
      </c>
    </row>
    <row r="1801" spans="54:59">
      <c r="BB1801" s="514">
        <v>14080</v>
      </c>
      <c r="BC1801" s="514" t="s">
        <v>1663</v>
      </c>
      <c r="BD1801" s="514" t="s">
        <v>230</v>
      </c>
      <c r="BE1801" s="514" t="s">
        <v>230</v>
      </c>
      <c r="BF1801" s="514">
        <v>42.640349999999998</v>
      </c>
      <c r="BG1801" s="514">
        <v>-78.534940000000006</v>
      </c>
    </row>
    <row r="1802" spans="54:59">
      <c r="BB1802" s="514">
        <v>14081</v>
      </c>
      <c r="BC1802" s="514" t="s">
        <v>1664</v>
      </c>
      <c r="BD1802" s="514" t="s">
        <v>230</v>
      </c>
      <c r="BE1802" s="514" t="s">
        <v>230</v>
      </c>
      <c r="BF1802" s="514">
        <v>42.573549999999997</v>
      </c>
      <c r="BG1802" s="514">
        <v>-79.090019999999996</v>
      </c>
    </row>
    <row r="1803" spans="54:59">
      <c r="BB1803" s="514">
        <v>14082</v>
      </c>
      <c r="BC1803" s="514" t="s">
        <v>1665</v>
      </c>
      <c r="BD1803" s="514" t="s">
        <v>230</v>
      </c>
      <c r="BE1803" s="514" t="s">
        <v>230</v>
      </c>
      <c r="BF1803" s="514">
        <v>42.661830000000002</v>
      </c>
      <c r="BG1803" s="514">
        <v>-78.383089999999996</v>
      </c>
    </row>
    <row r="1804" spans="54:59">
      <c r="BB1804" s="514">
        <v>14083</v>
      </c>
      <c r="BC1804" s="514" t="s">
        <v>1666</v>
      </c>
      <c r="BD1804" s="514" t="s">
        <v>230</v>
      </c>
      <c r="BE1804" s="514" t="s">
        <v>230</v>
      </c>
      <c r="BF1804" s="514">
        <v>42.676909999999999</v>
      </c>
      <c r="BG1804" s="514">
        <v>-78.440749999999994</v>
      </c>
    </row>
    <row r="1805" spans="54:59">
      <c r="BB1805" s="514">
        <v>14085</v>
      </c>
      <c r="BC1805" s="514" t="s">
        <v>1667</v>
      </c>
      <c r="BD1805" s="514" t="s">
        <v>230</v>
      </c>
      <c r="BE1805" s="514" t="s">
        <v>230</v>
      </c>
      <c r="BF1805" s="514">
        <v>42.718299999999999</v>
      </c>
      <c r="BG1805" s="514">
        <v>-78.937200000000004</v>
      </c>
    </row>
    <row r="1806" spans="54:59">
      <c r="BB1806" s="514">
        <v>14086</v>
      </c>
      <c r="BC1806" s="514" t="s">
        <v>1668</v>
      </c>
      <c r="BD1806" s="514" t="s">
        <v>230</v>
      </c>
      <c r="BE1806" s="514" t="s">
        <v>230</v>
      </c>
      <c r="BF1806" s="514">
        <v>42.904249999999998</v>
      </c>
      <c r="BG1806" s="514">
        <v>-78.655190000000005</v>
      </c>
    </row>
    <row r="1807" spans="54:59">
      <c r="BB1807" s="514">
        <v>14091</v>
      </c>
      <c r="BC1807" s="514" t="s">
        <v>1669</v>
      </c>
      <c r="BD1807" s="514" t="s">
        <v>230</v>
      </c>
      <c r="BE1807" s="514" t="s">
        <v>230</v>
      </c>
      <c r="BF1807" s="514">
        <v>42.535910000000001</v>
      </c>
      <c r="BG1807" s="514">
        <v>-78.882350000000002</v>
      </c>
    </row>
    <row r="1808" spans="54:59">
      <c r="BB1808" s="514">
        <v>14092</v>
      </c>
      <c r="BC1808" s="514" t="s">
        <v>1670</v>
      </c>
      <c r="BD1808" s="514" t="s">
        <v>230</v>
      </c>
      <c r="BE1808" s="514" t="s">
        <v>230</v>
      </c>
      <c r="BF1808" s="514">
        <v>43.169049999999999</v>
      </c>
      <c r="BG1808" s="514">
        <v>-79.024259999999998</v>
      </c>
    </row>
    <row r="1809" spans="54:59">
      <c r="BB1809" s="514">
        <v>14094</v>
      </c>
      <c r="BC1809" s="514" t="s">
        <v>1671</v>
      </c>
      <c r="BD1809" s="514" t="s">
        <v>230</v>
      </c>
      <c r="BE1809" s="514" t="s">
        <v>230</v>
      </c>
      <c r="BF1809" s="514">
        <v>43.160850000000003</v>
      </c>
      <c r="BG1809" s="514">
        <v>-78.687560000000005</v>
      </c>
    </row>
    <row r="1810" spans="54:59">
      <c r="BB1810" s="514">
        <v>14095</v>
      </c>
      <c r="BC1810" s="514" t="s">
        <v>1671</v>
      </c>
      <c r="BD1810" s="514" t="s">
        <v>230</v>
      </c>
      <c r="BE1810" s="514" t="s">
        <v>230</v>
      </c>
      <c r="BF1810" s="514">
        <v>43.326839999999997</v>
      </c>
      <c r="BG1810" s="514">
        <v>-78.830680000000001</v>
      </c>
    </row>
    <row r="1811" spans="54:59">
      <c r="BB1811" s="514">
        <v>14098</v>
      </c>
      <c r="BC1811" s="514" t="s">
        <v>1672</v>
      </c>
      <c r="BD1811" s="514" t="s">
        <v>230</v>
      </c>
      <c r="BE1811" s="514" t="s">
        <v>230</v>
      </c>
      <c r="BF1811" s="514">
        <v>43.338749999999997</v>
      </c>
      <c r="BG1811" s="514">
        <v>-78.393100000000004</v>
      </c>
    </row>
    <row r="1812" spans="54:59">
      <c r="BB1812" s="514">
        <v>14101</v>
      </c>
      <c r="BC1812" s="514" t="s">
        <v>1673</v>
      </c>
      <c r="BD1812" s="514" t="s">
        <v>230</v>
      </c>
      <c r="BE1812" s="514" t="s">
        <v>230</v>
      </c>
      <c r="BF1812" s="514">
        <v>42.3932</v>
      </c>
      <c r="BG1812" s="514">
        <v>-78.52655</v>
      </c>
    </row>
    <row r="1813" spans="54:59">
      <c r="BB1813" s="514">
        <v>14102</v>
      </c>
      <c r="BC1813" s="514" t="s">
        <v>1674</v>
      </c>
      <c r="BD1813" s="514" t="s">
        <v>230</v>
      </c>
      <c r="BE1813" s="514" t="s">
        <v>230</v>
      </c>
      <c r="BF1813" s="514">
        <v>42.838639999999998</v>
      </c>
      <c r="BG1813" s="514">
        <v>-78.556010000000001</v>
      </c>
    </row>
    <row r="1814" spans="54:59">
      <c r="BB1814" s="514">
        <v>14103</v>
      </c>
      <c r="BC1814" s="514" t="s">
        <v>1675</v>
      </c>
      <c r="BD1814" s="514" t="s">
        <v>230</v>
      </c>
      <c r="BE1814" s="514" t="s">
        <v>230</v>
      </c>
      <c r="BF1814" s="514">
        <v>43.217149999999997</v>
      </c>
      <c r="BG1814" s="514">
        <v>-78.387460000000004</v>
      </c>
    </row>
    <row r="1815" spans="54:59">
      <c r="BB1815" s="514">
        <v>14105</v>
      </c>
      <c r="BC1815" s="514" t="s">
        <v>1676</v>
      </c>
      <c r="BD1815" s="514" t="s">
        <v>230</v>
      </c>
      <c r="BE1815" s="514" t="s">
        <v>230</v>
      </c>
      <c r="BF1815" s="514">
        <v>43.199660000000002</v>
      </c>
      <c r="BG1815" s="514">
        <v>-78.483779999999996</v>
      </c>
    </row>
    <row r="1816" spans="54:59">
      <c r="BB1816" s="514">
        <v>14107</v>
      </c>
      <c r="BC1816" s="514" t="s">
        <v>1677</v>
      </c>
      <c r="BD1816" s="514" t="s">
        <v>230</v>
      </c>
      <c r="BE1816" s="514" t="s">
        <v>230</v>
      </c>
      <c r="BF1816" s="514">
        <v>43.326839999999997</v>
      </c>
      <c r="BG1816" s="514">
        <v>-78.830680000000001</v>
      </c>
    </row>
    <row r="1817" spans="54:59">
      <c r="BB1817" s="514">
        <v>14108</v>
      </c>
      <c r="BC1817" s="514" t="s">
        <v>1678</v>
      </c>
      <c r="BD1817" s="514" t="s">
        <v>230</v>
      </c>
      <c r="BE1817" s="514" t="s">
        <v>230</v>
      </c>
      <c r="BF1817" s="514">
        <v>43.264400000000002</v>
      </c>
      <c r="BG1817" s="514">
        <v>-78.726339999999993</v>
      </c>
    </row>
    <row r="1818" spans="54:59">
      <c r="BB1818" s="514">
        <v>14109</v>
      </c>
      <c r="BC1818" s="514" t="s">
        <v>1679</v>
      </c>
      <c r="BD1818" s="514" t="s">
        <v>230</v>
      </c>
      <c r="BE1818" s="514" t="s">
        <v>230</v>
      </c>
      <c r="BF1818" s="514">
        <v>43.326839999999997</v>
      </c>
      <c r="BG1818" s="514">
        <v>-78.830680000000001</v>
      </c>
    </row>
    <row r="1819" spans="54:59">
      <c r="BB1819" s="514">
        <v>14110</v>
      </c>
      <c r="BC1819" s="514" t="s">
        <v>1680</v>
      </c>
      <c r="BD1819" s="514" t="s">
        <v>230</v>
      </c>
      <c r="BE1819" s="514" t="s">
        <v>230</v>
      </c>
      <c r="BF1819" s="514">
        <v>42.768410000000003</v>
      </c>
      <c r="BG1819" s="514">
        <v>-78.887090000000001</v>
      </c>
    </row>
    <row r="1820" spans="54:59">
      <c r="BB1820" s="514">
        <v>14111</v>
      </c>
      <c r="BC1820" s="514" t="s">
        <v>1681</v>
      </c>
      <c r="BD1820" s="514" t="s">
        <v>230</v>
      </c>
      <c r="BE1820" s="514" t="s">
        <v>230</v>
      </c>
      <c r="BF1820" s="514">
        <v>42.593139999999998</v>
      </c>
      <c r="BG1820" s="514">
        <v>-78.91498</v>
      </c>
    </row>
    <row r="1821" spans="54:59">
      <c r="BB1821" s="514">
        <v>14112</v>
      </c>
      <c r="BC1821" s="514" t="s">
        <v>1682</v>
      </c>
      <c r="BD1821" s="514" t="s">
        <v>230</v>
      </c>
      <c r="BE1821" s="514" t="s">
        <v>230</v>
      </c>
      <c r="BF1821" s="514">
        <v>42.691740000000003</v>
      </c>
      <c r="BG1821" s="514">
        <v>-78.992649999999998</v>
      </c>
    </row>
    <row r="1822" spans="54:59">
      <c r="BB1822" s="514">
        <v>14113</v>
      </c>
      <c r="BC1822" s="514" t="s">
        <v>1683</v>
      </c>
      <c r="BD1822" s="514" t="s">
        <v>230</v>
      </c>
      <c r="BE1822" s="514" t="s">
        <v>230</v>
      </c>
      <c r="BF1822" s="514">
        <v>42.672159999999998</v>
      </c>
      <c r="BG1822" s="514">
        <v>-78.337450000000004</v>
      </c>
    </row>
    <row r="1823" spans="54:59">
      <c r="BB1823" s="514">
        <v>14120</v>
      </c>
      <c r="BC1823" s="514" t="s">
        <v>1684</v>
      </c>
      <c r="BD1823" s="514" t="s">
        <v>230</v>
      </c>
      <c r="BE1823" s="514" t="s">
        <v>230</v>
      </c>
      <c r="BF1823" s="514">
        <v>43.04815</v>
      </c>
      <c r="BG1823" s="514">
        <v>-78.863380000000006</v>
      </c>
    </row>
    <row r="1824" spans="54:59">
      <c r="BB1824" s="514">
        <v>14125</v>
      </c>
      <c r="BC1824" s="514" t="s">
        <v>1685</v>
      </c>
      <c r="BD1824" s="514" t="s">
        <v>230</v>
      </c>
      <c r="BE1824" s="514" t="s">
        <v>230</v>
      </c>
      <c r="BF1824" s="514">
        <v>43.07743</v>
      </c>
      <c r="BG1824" s="514">
        <v>-78.27816</v>
      </c>
    </row>
    <row r="1825" spans="54:59">
      <c r="BB1825" s="514">
        <v>14126</v>
      </c>
      <c r="BC1825" s="514" t="s">
        <v>1686</v>
      </c>
      <c r="BD1825" s="514" t="s">
        <v>230</v>
      </c>
      <c r="BE1825" s="514" t="s">
        <v>230</v>
      </c>
      <c r="BF1825" s="514">
        <v>43.330440000000003</v>
      </c>
      <c r="BG1825" s="514">
        <v>-78.726659999999995</v>
      </c>
    </row>
    <row r="1826" spans="54:59">
      <c r="BB1826" s="514">
        <v>14127</v>
      </c>
      <c r="BC1826" s="514" t="s">
        <v>1687</v>
      </c>
      <c r="BD1826" s="514" t="s">
        <v>230</v>
      </c>
      <c r="BE1826" s="514" t="s">
        <v>230</v>
      </c>
      <c r="BF1826" s="514">
        <v>42.759909999999998</v>
      </c>
      <c r="BG1826" s="514">
        <v>-78.752939999999995</v>
      </c>
    </row>
    <row r="1827" spans="54:59">
      <c r="BB1827" s="514">
        <v>14129</v>
      </c>
      <c r="BC1827" s="514" t="s">
        <v>1688</v>
      </c>
      <c r="BD1827" s="514" t="s">
        <v>230</v>
      </c>
      <c r="BE1827" s="514" t="s">
        <v>230</v>
      </c>
      <c r="BF1827" s="514">
        <v>42.469160000000002</v>
      </c>
      <c r="BG1827" s="514">
        <v>-79.010689999999997</v>
      </c>
    </row>
    <row r="1828" spans="54:59">
      <c r="BB1828" s="514">
        <v>14130</v>
      </c>
      <c r="BC1828" s="514" t="s">
        <v>1689</v>
      </c>
      <c r="BD1828" s="514" t="s">
        <v>230</v>
      </c>
      <c r="BE1828" s="514" t="s">
        <v>230</v>
      </c>
      <c r="BF1828" s="514">
        <v>42.543100000000003</v>
      </c>
      <c r="BG1828" s="514">
        <v>-78.153840000000002</v>
      </c>
    </row>
    <row r="1829" spans="54:59">
      <c r="BB1829" s="514">
        <v>14131</v>
      </c>
      <c r="BC1829" s="514" t="s">
        <v>1690</v>
      </c>
      <c r="BD1829" s="514" t="s">
        <v>230</v>
      </c>
      <c r="BE1829" s="514" t="s">
        <v>230</v>
      </c>
      <c r="BF1829" s="514">
        <v>43.237850000000002</v>
      </c>
      <c r="BG1829" s="514">
        <v>-78.908839999999998</v>
      </c>
    </row>
    <row r="1830" spans="54:59">
      <c r="BB1830" s="514">
        <v>14132</v>
      </c>
      <c r="BC1830" s="514" t="s">
        <v>1691</v>
      </c>
      <c r="BD1830" s="514" t="s">
        <v>230</v>
      </c>
      <c r="BE1830" s="514" t="s">
        <v>230</v>
      </c>
      <c r="BF1830" s="514">
        <v>43.140050000000002</v>
      </c>
      <c r="BG1830" s="514">
        <v>-78.88297</v>
      </c>
    </row>
    <row r="1831" spans="54:59">
      <c r="BB1831" s="514">
        <v>14133</v>
      </c>
      <c r="BC1831" s="514" t="s">
        <v>1692</v>
      </c>
      <c r="BD1831" s="514" t="s">
        <v>230</v>
      </c>
      <c r="BE1831" s="514" t="s">
        <v>230</v>
      </c>
      <c r="BF1831" s="514">
        <v>42.48912</v>
      </c>
      <c r="BG1831" s="514">
        <v>-78.366990000000001</v>
      </c>
    </row>
    <row r="1832" spans="54:59">
      <c r="BB1832" s="514">
        <v>14134</v>
      </c>
      <c r="BC1832" s="514" t="s">
        <v>1693</v>
      </c>
      <c r="BD1832" s="514" t="s">
        <v>230</v>
      </c>
      <c r="BE1832" s="514" t="s">
        <v>230</v>
      </c>
      <c r="BF1832" s="514">
        <v>42.534849999999999</v>
      </c>
      <c r="BG1832" s="514">
        <v>-78.521129999999999</v>
      </c>
    </row>
    <row r="1833" spans="54:59">
      <c r="BB1833" s="514">
        <v>14135</v>
      </c>
      <c r="BC1833" s="514" t="s">
        <v>1694</v>
      </c>
      <c r="BD1833" s="514" t="s">
        <v>230</v>
      </c>
      <c r="BE1833" s="514" t="s">
        <v>230</v>
      </c>
      <c r="BF1833" s="514">
        <v>42.488979999999998</v>
      </c>
      <c r="BG1833" s="514">
        <v>-79.238990000000001</v>
      </c>
    </row>
    <row r="1834" spans="54:59">
      <c r="BB1834" s="514">
        <v>14136</v>
      </c>
      <c r="BC1834" s="514" t="s">
        <v>1695</v>
      </c>
      <c r="BD1834" s="514" t="s">
        <v>230</v>
      </c>
      <c r="BE1834" s="514" t="s">
        <v>230</v>
      </c>
      <c r="BF1834" s="514">
        <v>42.535269999999997</v>
      </c>
      <c r="BG1834" s="514">
        <v>-79.165390000000002</v>
      </c>
    </row>
    <row r="1835" spans="54:59">
      <c r="BB1835" s="514">
        <v>14138</v>
      </c>
      <c r="BC1835" s="514" t="s">
        <v>1696</v>
      </c>
      <c r="BD1835" s="514" t="s">
        <v>230</v>
      </c>
      <c r="BE1835" s="514" t="s">
        <v>230</v>
      </c>
      <c r="BF1835" s="514">
        <v>42.372070000000001</v>
      </c>
      <c r="BG1835" s="514">
        <v>-79.055520000000001</v>
      </c>
    </row>
    <row r="1836" spans="54:59">
      <c r="BB1836" s="514">
        <v>14139</v>
      </c>
      <c r="BC1836" s="514" t="s">
        <v>1697</v>
      </c>
      <c r="BD1836" s="514" t="s">
        <v>230</v>
      </c>
      <c r="BE1836" s="514" t="s">
        <v>230</v>
      </c>
      <c r="BF1836" s="514">
        <v>42.716909999999999</v>
      </c>
      <c r="BG1836" s="514">
        <v>-78.53931</v>
      </c>
    </row>
    <row r="1837" spans="54:59">
      <c r="BB1837" s="514">
        <v>14140</v>
      </c>
      <c r="BC1837" s="514" t="s">
        <v>1698</v>
      </c>
      <c r="BD1837" s="514" t="s">
        <v>230</v>
      </c>
      <c r="BE1837" s="514" t="s">
        <v>230</v>
      </c>
      <c r="BF1837" s="514">
        <v>42.80715</v>
      </c>
      <c r="BG1837" s="514">
        <v>-78.667590000000004</v>
      </c>
    </row>
    <row r="1838" spans="54:59">
      <c r="BB1838" s="514">
        <v>14141</v>
      </c>
      <c r="BC1838" s="514" t="s">
        <v>1699</v>
      </c>
      <c r="BD1838" s="514" t="s">
        <v>230</v>
      </c>
      <c r="BE1838" s="514" t="s">
        <v>230</v>
      </c>
      <c r="BF1838" s="514">
        <v>42.516240000000003</v>
      </c>
      <c r="BG1838" s="514">
        <v>-78.689440000000005</v>
      </c>
    </row>
    <row r="1839" spans="54:59">
      <c r="BB1839" s="514">
        <v>14143</v>
      </c>
      <c r="BC1839" s="514" t="s">
        <v>1700</v>
      </c>
      <c r="BD1839" s="514" t="s">
        <v>230</v>
      </c>
      <c r="BE1839" s="514" t="s">
        <v>230</v>
      </c>
      <c r="BF1839" s="514">
        <v>42.977820000000001</v>
      </c>
      <c r="BG1839" s="514">
        <v>-78.079340000000002</v>
      </c>
    </row>
    <row r="1840" spans="54:59">
      <c r="BB1840" s="514">
        <v>14144</v>
      </c>
      <c r="BC1840" s="514" t="s">
        <v>1701</v>
      </c>
      <c r="BD1840" s="514" t="s">
        <v>230</v>
      </c>
      <c r="BE1840" s="514" t="s">
        <v>230</v>
      </c>
      <c r="BF1840" s="514">
        <v>43.199489999999997</v>
      </c>
      <c r="BG1840" s="514">
        <v>-79.042469999999994</v>
      </c>
    </row>
    <row r="1841" spans="54:59">
      <c r="BB1841" s="514">
        <v>14145</v>
      </c>
      <c r="BC1841" s="514" t="s">
        <v>1702</v>
      </c>
      <c r="BD1841" s="514" t="s">
        <v>230</v>
      </c>
      <c r="BE1841" s="514" t="s">
        <v>230</v>
      </c>
      <c r="BF1841" s="514">
        <v>42.720750000000002</v>
      </c>
      <c r="BG1841" s="514">
        <v>-78.434290000000004</v>
      </c>
    </row>
    <row r="1842" spans="54:59">
      <c r="BB1842" s="514">
        <v>14150</v>
      </c>
      <c r="BC1842" s="514" t="s">
        <v>1703</v>
      </c>
      <c r="BD1842" s="514" t="s">
        <v>230</v>
      </c>
      <c r="BE1842" s="514" t="s">
        <v>230</v>
      </c>
      <c r="BF1842" s="514">
        <v>43.001899999999999</v>
      </c>
      <c r="BG1842" s="514">
        <v>-78.863100000000003</v>
      </c>
    </row>
    <row r="1843" spans="54:59">
      <c r="BB1843" s="514">
        <v>14151</v>
      </c>
      <c r="BC1843" s="514" t="s">
        <v>1703</v>
      </c>
      <c r="BD1843" s="514" t="s">
        <v>230</v>
      </c>
      <c r="BE1843" s="514" t="s">
        <v>230</v>
      </c>
      <c r="BF1843" s="514">
        <v>42.768410000000003</v>
      </c>
      <c r="BG1843" s="514">
        <v>-78.887090000000001</v>
      </c>
    </row>
    <row r="1844" spans="54:59">
      <c r="BB1844" s="514">
        <v>14166</v>
      </c>
      <c r="BC1844" s="514" t="s">
        <v>1704</v>
      </c>
      <c r="BD1844" s="514" t="s">
        <v>230</v>
      </c>
      <c r="BE1844" s="514" t="s">
        <v>230</v>
      </c>
      <c r="BF1844" s="514">
        <v>42.451099999999997</v>
      </c>
      <c r="BG1844" s="514">
        <v>-79.415419999999997</v>
      </c>
    </row>
    <row r="1845" spans="54:59">
      <c r="BB1845" s="514">
        <v>14167</v>
      </c>
      <c r="BC1845" s="514" t="s">
        <v>1705</v>
      </c>
      <c r="BD1845" s="514" t="s">
        <v>230</v>
      </c>
      <c r="BE1845" s="514" t="s">
        <v>230</v>
      </c>
      <c r="BF1845" s="514">
        <v>42.750169999999997</v>
      </c>
      <c r="BG1845" s="514">
        <v>-78.322829999999996</v>
      </c>
    </row>
    <row r="1846" spans="54:59">
      <c r="BB1846" s="514">
        <v>14168</v>
      </c>
      <c r="BC1846" s="514" t="s">
        <v>1706</v>
      </c>
      <c r="BD1846" s="514" t="s">
        <v>230</v>
      </c>
      <c r="BE1846" s="514" t="s">
        <v>230</v>
      </c>
      <c r="BF1846" s="514">
        <v>42.509270000000001</v>
      </c>
      <c r="BG1846" s="514">
        <v>-78.999470000000002</v>
      </c>
    </row>
    <row r="1847" spans="54:59">
      <c r="BB1847" s="514">
        <v>14169</v>
      </c>
      <c r="BC1847" s="514" t="s">
        <v>1707</v>
      </c>
      <c r="BD1847" s="514" t="s">
        <v>230</v>
      </c>
      <c r="BE1847" s="514" t="s">
        <v>230</v>
      </c>
      <c r="BF1847" s="514">
        <v>42.767330000000001</v>
      </c>
      <c r="BG1847" s="514">
        <v>-78.585639999999998</v>
      </c>
    </row>
    <row r="1848" spans="54:59">
      <c r="BB1848" s="514">
        <v>14170</v>
      </c>
      <c r="BC1848" s="514" t="s">
        <v>1708</v>
      </c>
      <c r="BD1848" s="514" t="s">
        <v>230</v>
      </c>
      <c r="BE1848" s="514" t="s">
        <v>230</v>
      </c>
      <c r="BF1848" s="514">
        <v>42.692300000000003</v>
      </c>
      <c r="BG1848" s="514">
        <v>-78.671469999999999</v>
      </c>
    </row>
    <row r="1849" spans="54:59">
      <c r="BB1849" s="514">
        <v>14171</v>
      </c>
      <c r="BC1849" s="514" t="s">
        <v>1709</v>
      </c>
      <c r="BD1849" s="514" t="s">
        <v>230</v>
      </c>
      <c r="BE1849" s="514" t="s">
        <v>230</v>
      </c>
      <c r="BF1849" s="514">
        <v>42.426270000000002</v>
      </c>
      <c r="BG1849" s="514">
        <v>-78.647400000000005</v>
      </c>
    </row>
    <row r="1850" spans="54:59">
      <c r="BB1850" s="514">
        <v>14172</v>
      </c>
      <c r="BC1850" s="514" t="s">
        <v>1710</v>
      </c>
      <c r="BD1850" s="514" t="s">
        <v>230</v>
      </c>
      <c r="BE1850" s="514" t="s">
        <v>230</v>
      </c>
      <c r="BF1850" s="514">
        <v>43.307279999999999</v>
      </c>
      <c r="BG1850" s="514">
        <v>-78.833680000000001</v>
      </c>
    </row>
    <row r="1851" spans="54:59">
      <c r="BB1851" s="514">
        <v>14173</v>
      </c>
      <c r="BC1851" s="514" t="s">
        <v>1711</v>
      </c>
      <c r="BD1851" s="514" t="s">
        <v>230</v>
      </c>
      <c r="BE1851" s="514" t="s">
        <v>230</v>
      </c>
      <c r="BF1851" s="514">
        <v>42.52469</v>
      </c>
      <c r="BG1851" s="514">
        <v>-78.475470000000001</v>
      </c>
    </row>
    <row r="1852" spans="54:59">
      <c r="BB1852" s="514">
        <v>14174</v>
      </c>
      <c r="BC1852" s="514" t="s">
        <v>1712</v>
      </c>
      <c r="BD1852" s="514" t="s">
        <v>230</v>
      </c>
      <c r="BE1852" s="514" t="s">
        <v>230</v>
      </c>
      <c r="BF1852" s="514">
        <v>43.247050000000002</v>
      </c>
      <c r="BG1852" s="514">
        <v>-79.025620000000004</v>
      </c>
    </row>
    <row r="1853" spans="54:59">
      <c r="BB1853" s="514">
        <v>14202</v>
      </c>
      <c r="BC1853" s="514" t="s">
        <v>230</v>
      </c>
      <c r="BD1853" s="514" t="s">
        <v>230</v>
      </c>
      <c r="BE1853" s="514" t="s">
        <v>230</v>
      </c>
      <c r="BF1853" s="514">
        <v>42.88635</v>
      </c>
      <c r="BG1853" s="514">
        <v>-78.877899999999997</v>
      </c>
    </row>
    <row r="1854" spans="54:59">
      <c r="BB1854" s="514">
        <v>14203</v>
      </c>
      <c r="BC1854" s="514" t="s">
        <v>230</v>
      </c>
      <c r="BD1854" s="514" t="s">
        <v>230</v>
      </c>
      <c r="BE1854" s="514" t="s">
        <v>230</v>
      </c>
      <c r="BF1854" s="514">
        <v>42.880099999999999</v>
      </c>
      <c r="BG1854" s="514">
        <v>-78.869900000000001</v>
      </c>
    </row>
    <row r="1855" spans="54:59">
      <c r="BB1855" s="514">
        <v>14204</v>
      </c>
      <c r="BC1855" s="514" t="s">
        <v>230</v>
      </c>
      <c r="BD1855" s="514" t="s">
        <v>230</v>
      </c>
      <c r="BE1855" s="514" t="s">
        <v>230</v>
      </c>
      <c r="BF1855" s="514">
        <v>42.884</v>
      </c>
      <c r="BG1855" s="514">
        <v>-78.861519999999999</v>
      </c>
    </row>
    <row r="1856" spans="54:59">
      <c r="BB1856" s="514">
        <v>14205</v>
      </c>
      <c r="BC1856" s="514" t="s">
        <v>230</v>
      </c>
      <c r="BD1856" s="514" t="s">
        <v>230</v>
      </c>
      <c r="BE1856" s="514" t="s">
        <v>230</v>
      </c>
      <c r="BF1856" s="514">
        <v>42.768410000000003</v>
      </c>
      <c r="BG1856" s="514">
        <v>-78.887090000000001</v>
      </c>
    </row>
    <row r="1857" spans="54:59">
      <c r="BB1857" s="514">
        <v>14206</v>
      </c>
      <c r="BC1857" s="514" t="s">
        <v>230</v>
      </c>
      <c r="BD1857" s="514" t="s">
        <v>230</v>
      </c>
      <c r="BE1857" s="514" t="s">
        <v>230</v>
      </c>
      <c r="BF1857" s="514">
        <v>42.880099999999999</v>
      </c>
      <c r="BG1857" s="514">
        <v>-78.810490000000001</v>
      </c>
    </row>
    <row r="1858" spans="54:59">
      <c r="BB1858" s="514">
        <v>14207</v>
      </c>
      <c r="BC1858" s="514" t="s">
        <v>230</v>
      </c>
      <c r="BD1858" s="514" t="s">
        <v>230</v>
      </c>
      <c r="BE1858" s="514" t="s">
        <v>230</v>
      </c>
      <c r="BF1858" s="514">
        <v>42.947220000000002</v>
      </c>
      <c r="BG1858" s="514">
        <v>-78.896940000000001</v>
      </c>
    </row>
    <row r="1859" spans="54:59">
      <c r="BB1859" s="514">
        <v>14208</v>
      </c>
      <c r="BC1859" s="514" t="s">
        <v>230</v>
      </c>
      <c r="BD1859" s="514" t="s">
        <v>230</v>
      </c>
      <c r="BE1859" s="514" t="s">
        <v>230</v>
      </c>
      <c r="BF1859" s="514">
        <v>42.914299999999997</v>
      </c>
      <c r="BG1859" s="514">
        <v>-78.850719999999995</v>
      </c>
    </row>
    <row r="1860" spans="54:59">
      <c r="BB1860" s="514">
        <v>14209</v>
      </c>
      <c r="BC1860" s="514" t="s">
        <v>230</v>
      </c>
      <c r="BD1860" s="514" t="s">
        <v>230</v>
      </c>
      <c r="BE1860" s="514" t="s">
        <v>230</v>
      </c>
      <c r="BF1860" s="514">
        <v>42.913249999999998</v>
      </c>
      <c r="BG1860" s="514">
        <v>-78.866119999999995</v>
      </c>
    </row>
    <row r="1861" spans="54:59">
      <c r="BB1861" s="514">
        <v>14210</v>
      </c>
      <c r="BC1861" s="514" t="s">
        <v>230</v>
      </c>
      <c r="BD1861" s="514" t="s">
        <v>230</v>
      </c>
      <c r="BE1861" s="514" t="s">
        <v>230</v>
      </c>
      <c r="BF1861" s="514">
        <v>42.866700000000002</v>
      </c>
      <c r="BG1861" s="514">
        <v>-78.831389999999999</v>
      </c>
    </row>
    <row r="1862" spans="54:59">
      <c r="BB1862" s="514">
        <v>14211</v>
      </c>
      <c r="BC1862" s="514" t="s">
        <v>230</v>
      </c>
      <c r="BD1862" s="514" t="s">
        <v>230</v>
      </c>
      <c r="BE1862" s="514" t="s">
        <v>230</v>
      </c>
      <c r="BF1862" s="514">
        <v>42.907350000000001</v>
      </c>
      <c r="BG1862" s="514">
        <v>-78.823549999999997</v>
      </c>
    </row>
    <row r="1863" spans="54:59">
      <c r="BB1863" s="514">
        <v>14212</v>
      </c>
      <c r="BC1863" s="514" t="s">
        <v>230</v>
      </c>
      <c r="BD1863" s="514" t="s">
        <v>230</v>
      </c>
      <c r="BE1863" s="514" t="s">
        <v>230</v>
      </c>
      <c r="BF1863" s="514">
        <v>42.894750000000002</v>
      </c>
      <c r="BG1863" s="514">
        <v>-78.823030000000003</v>
      </c>
    </row>
    <row r="1864" spans="54:59">
      <c r="BB1864" s="514">
        <v>14213</v>
      </c>
      <c r="BC1864" s="514" t="s">
        <v>230</v>
      </c>
      <c r="BD1864" s="514" t="s">
        <v>230</v>
      </c>
      <c r="BE1864" s="514" t="s">
        <v>230</v>
      </c>
      <c r="BF1864" s="514">
        <v>42.916049999999998</v>
      </c>
      <c r="BG1864" s="514">
        <v>-78.891499999999994</v>
      </c>
    </row>
    <row r="1865" spans="54:59">
      <c r="BB1865" s="514">
        <v>14214</v>
      </c>
      <c r="BC1865" s="514" t="s">
        <v>230</v>
      </c>
      <c r="BD1865" s="514" t="s">
        <v>230</v>
      </c>
      <c r="BE1865" s="514" t="s">
        <v>230</v>
      </c>
      <c r="BF1865" s="514">
        <v>42.941400000000002</v>
      </c>
      <c r="BG1865" s="514">
        <v>-78.837410000000006</v>
      </c>
    </row>
    <row r="1866" spans="54:59">
      <c r="BB1866" s="514">
        <v>14215</v>
      </c>
      <c r="BC1866" s="514" t="s">
        <v>230</v>
      </c>
      <c r="BD1866" s="514" t="s">
        <v>230</v>
      </c>
      <c r="BE1866" s="514" t="s">
        <v>230</v>
      </c>
      <c r="BF1866" s="514">
        <v>42.934750000000001</v>
      </c>
      <c r="BG1866" s="514">
        <v>-78.811800000000005</v>
      </c>
    </row>
    <row r="1867" spans="54:59">
      <c r="BB1867" s="514">
        <v>14216</v>
      </c>
      <c r="BC1867" s="514" t="s">
        <v>230</v>
      </c>
      <c r="BD1867" s="514" t="s">
        <v>230</v>
      </c>
      <c r="BE1867" s="514" t="s">
        <v>230</v>
      </c>
      <c r="BF1867" s="514">
        <v>42.9497</v>
      </c>
      <c r="BG1867" s="514">
        <v>-78.859229999999997</v>
      </c>
    </row>
    <row r="1868" spans="54:59">
      <c r="BB1868" s="514">
        <v>14217</v>
      </c>
      <c r="BC1868" s="514" t="s">
        <v>230</v>
      </c>
      <c r="BD1868" s="514" t="s">
        <v>230</v>
      </c>
      <c r="BE1868" s="514" t="s">
        <v>230</v>
      </c>
      <c r="BF1868" s="514">
        <v>42.968699999999998</v>
      </c>
      <c r="BG1868" s="514">
        <v>-78.874499999999998</v>
      </c>
    </row>
    <row r="1869" spans="54:59">
      <c r="BB1869" s="514">
        <v>14218</v>
      </c>
      <c r="BC1869" s="514" t="s">
        <v>230</v>
      </c>
      <c r="BD1869" s="514" t="s">
        <v>230</v>
      </c>
      <c r="BE1869" s="514" t="s">
        <v>230</v>
      </c>
      <c r="BF1869" s="514">
        <v>42.820999999999998</v>
      </c>
      <c r="BG1869" s="514">
        <v>-78.824479999999994</v>
      </c>
    </row>
    <row r="1870" spans="54:59">
      <c r="BB1870" s="514">
        <v>14219</v>
      </c>
      <c r="BC1870" s="514" t="s">
        <v>230</v>
      </c>
      <c r="BD1870" s="514" t="s">
        <v>230</v>
      </c>
      <c r="BE1870" s="514" t="s">
        <v>230</v>
      </c>
      <c r="BF1870" s="514">
        <v>42.790700000000001</v>
      </c>
      <c r="BG1870" s="514">
        <v>-78.827169999999995</v>
      </c>
    </row>
    <row r="1871" spans="54:59">
      <c r="BB1871" s="514">
        <v>14220</v>
      </c>
      <c r="BC1871" s="514" t="s">
        <v>230</v>
      </c>
      <c r="BD1871" s="514" t="s">
        <v>230</v>
      </c>
      <c r="BE1871" s="514" t="s">
        <v>230</v>
      </c>
      <c r="BF1871" s="514">
        <v>42.845750000000002</v>
      </c>
      <c r="BG1871" s="514">
        <v>-78.818700000000007</v>
      </c>
    </row>
    <row r="1872" spans="54:59">
      <c r="BB1872" s="514">
        <v>14221</v>
      </c>
      <c r="BC1872" s="514" t="s">
        <v>230</v>
      </c>
      <c r="BD1872" s="514" t="s">
        <v>230</v>
      </c>
      <c r="BE1872" s="514" t="s">
        <v>230</v>
      </c>
      <c r="BF1872" s="514">
        <v>42.977449999999997</v>
      </c>
      <c r="BG1872" s="514">
        <v>-78.733559999999997</v>
      </c>
    </row>
    <row r="1873" spans="54:59">
      <c r="BB1873" s="514">
        <v>14222</v>
      </c>
      <c r="BC1873" s="514" t="s">
        <v>230</v>
      </c>
      <c r="BD1873" s="514" t="s">
        <v>230</v>
      </c>
      <c r="BE1873" s="514" t="s">
        <v>230</v>
      </c>
      <c r="BF1873" s="514">
        <v>42.917650000000002</v>
      </c>
      <c r="BG1873" s="514">
        <v>-78.877899999999997</v>
      </c>
    </row>
    <row r="1874" spans="54:59">
      <c r="BB1874" s="514">
        <v>14223</v>
      </c>
      <c r="BC1874" s="514" t="s">
        <v>230</v>
      </c>
      <c r="BD1874" s="514" t="s">
        <v>230</v>
      </c>
      <c r="BE1874" s="514" t="s">
        <v>230</v>
      </c>
      <c r="BF1874" s="514">
        <v>42.972200000000001</v>
      </c>
      <c r="BG1874" s="514">
        <v>-78.842339999999993</v>
      </c>
    </row>
    <row r="1875" spans="54:59">
      <c r="BB1875" s="514">
        <v>14224</v>
      </c>
      <c r="BC1875" s="514" t="s">
        <v>230</v>
      </c>
      <c r="BD1875" s="514" t="s">
        <v>230</v>
      </c>
      <c r="BE1875" s="514" t="s">
        <v>230</v>
      </c>
      <c r="BF1875" s="514">
        <v>42.836849999999998</v>
      </c>
      <c r="BG1875" s="514">
        <v>-78.755570000000006</v>
      </c>
    </row>
    <row r="1876" spans="54:59">
      <c r="BB1876" s="514">
        <v>14225</v>
      </c>
      <c r="BC1876" s="514" t="s">
        <v>230</v>
      </c>
      <c r="BD1876" s="514" t="s">
        <v>230</v>
      </c>
      <c r="BE1876" s="514" t="s">
        <v>230</v>
      </c>
      <c r="BF1876" s="514">
        <v>42.92989</v>
      </c>
      <c r="BG1876" s="514">
        <v>-78.758129999999994</v>
      </c>
    </row>
    <row r="1877" spans="54:59">
      <c r="BB1877" s="514">
        <v>14226</v>
      </c>
      <c r="BC1877" s="514" t="s">
        <v>230</v>
      </c>
      <c r="BD1877" s="514" t="s">
        <v>230</v>
      </c>
      <c r="BE1877" s="514" t="s">
        <v>230</v>
      </c>
      <c r="BF1877" s="514">
        <v>42.968049999999998</v>
      </c>
      <c r="BG1877" s="514">
        <v>-78.800470000000004</v>
      </c>
    </row>
    <row r="1878" spans="54:59">
      <c r="BB1878" s="514">
        <v>14227</v>
      </c>
      <c r="BC1878" s="514" t="s">
        <v>230</v>
      </c>
      <c r="BD1878" s="514" t="s">
        <v>230</v>
      </c>
      <c r="BE1878" s="514" t="s">
        <v>230</v>
      </c>
      <c r="BF1878" s="514">
        <v>42.881369999999997</v>
      </c>
      <c r="BG1878" s="514">
        <v>-78.744659999999996</v>
      </c>
    </row>
    <row r="1879" spans="54:59">
      <c r="BB1879" s="514">
        <v>14228</v>
      </c>
      <c r="BC1879" s="514" t="s">
        <v>230</v>
      </c>
      <c r="BD1879" s="514" t="s">
        <v>230</v>
      </c>
      <c r="BE1879" s="514" t="s">
        <v>230</v>
      </c>
      <c r="BF1879" s="514">
        <v>43.023339999999997</v>
      </c>
      <c r="BG1879" s="514">
        <v>-78.794939999999997</v>
      </c>
    </row>
    <row r="1880" spans="54:59">
      <c r="BB1880" s="514">
        <v>14231</v>
      </c>
      <c r="BC1880" s="514" t="s">
        <v>230</v>
      </c>
      <c r="BD1880" s="514" t="s">
        <v>230</v>
      </c>
      <c r="BE1880" s="514" t="s">
        <v>230</v>
      </c>
      <c r="BF1880" s="514">
        <v>42.768410000000003</v>
      </c>
      <c r="BG1880" s="514">
        <v>-78.887090000000001</v>
      </c>
    </row>
    <row r="1881" spans="54:59">
      <c r="BB1881" s="514">
        <v>14233</v>
      </c>
      <c r="BC1881" s="514" t="s">
        <v>230</v>
      </c>
      <c r="BD1881" s="514" t="s">
        <v>230</v>
      </c>
      <c r="BE1881" s="514" t="s">
        <v>230</v>
      </c>
      <c r="BF1881" s="514">
        <v>42.768410000000003</v>
      </c>
      <c r="BG1881" s="514">
        <v>-78.887090000000001</v>
      </c>
    </row>
    <row r="1882" spans="54:59">
      <c r="BB1882" s="514">
        <v>14240</v>
      </c>
      <c r="BC1882" s="514" t="s">
        <v>230</v>
      </c>
      <c r="BD1882" s="514" t="s">
        <v>230</v>
      </c>
      <c r="BE1882" s="514" t="s">
        <v>230</v>
      </c>
      <c r="BF1882" s="514">
        <v>42.768410000000003</v>
      </c>
      <c r="BG1882" s="514">
        <v>-78.887090000000001</v>
      </c>
    </row>
    <row r="1883" spans="54:59">
      <c r="BB1883" s="514">
        <v>14241</v>
      </c>
      <c r="BC1883" s="514" t="s">
        <v>230</v>
      </c>
      <c r="BD1883" s="514" t="s">
        <v>230</v>
      </c>
      <c r="BE1883" s="514" t="s">
        <v>230</v>
      </c>
      <c r="BF1883" s="514">
        <v>42.938249999999996</v>
      </c>
      <c r="BG1883" s="514">
        <v>-78.744050000000001</v>
      </c>
    </row>
    <row r="1884" spans="54:59">
      <c r="BB1884" s="514">
        <v>14260</v>
      </c>
      <c r="BC1884" s="514" t="s">
        <v>230</v>
      </c>
      <c r="BD1884" s="514" t="s">
        <v>230</v>
      </c>
      <c r="BE1884" s="514" t="s">
        <v>230</v>
      </c>
      <c r="BF1884" s="514">
        <v>42.768410000000003</v>
      </c>
      <c r="BG1884" s="514">
        <v>-78.887090000000001</v>
      </c>
    </row>
    <row r="1885" spans="54:59">
      <c r="BB1885" s="514">
        <v>14261</v>
      </c>
      <c r="BC1885" s="514" t="s">
        <v>230</v>
      </c>
      <c r="BD1885" s="514" t="s">
        <v>230</v>
      </c>
      <c r="BE1885" s="514" t="s">
        <v>230</v>
      </c>
      <c r="BF1885" s="514">
        <v>42.768410000000003</v>
      </c>
      <c r="BG1885" s="514">
        <v>-78.887090000000001</v>
      </c>
    </row>
    <row r="1886" spans="54:59">
      <c r="BB1886" s="514">
        <v>14263</v>
      </c>
      <c r="BC1886" s="514" t="s">
        <v>230</v>
      </c>
      <c r="BD1886" s="514" t="s">
        <v>230</v>
      </c>
      <c r="BE1886" s="514" t="s">
        <v>230</v>
      </c>
      <c r="BF1886" s="514">
        <v>42.768410000000003</v>
      </c>
      <c r="BG1886" s="514">
        <v>-78.887090000000001</v>
      </c>
    </row>
    <row r="1887" spans="54:59">
      <c r="BB1887" s="514">
        <v>14264</v>
      </c>
      <c r="BC1887" s="514" t="s">
        <v>230</v>
      </c>
      <c r="BD1887" s="514" t="s">
        <v>230</v>
      </c>
      <c r="BE1887" s="514" t="s">
        <v>230</v>
      </c>
      <c r="BF1887" s="514">
        <v>42.885559999999998</v>
      </c>
      <c r="BG1887" s="514">
        <v>-78.873469999999998</v>
      </c>
    </row>
    <row r="1888" spans="54:59">
      <c r="BB1888" s="514">
        <v>14265</v>
      </c>
      <c r="BC1888" s="514" t="s">
        <v>230</v>
      </c>
      <c r="BD1888" s="514" t="s">
        <v>230</v>
      </c>
      <c r="BE1888" s="514" t="s">
        <v>230</v>
      </c>
      <c r="BF1888" s="514">
        <v>42.768410000000003</v>
      </c>
      <c r="BG1888" s="514">
        <v>-78.887090000000001</v>
      </c>
    </row>
    <row r="1889" spans="54:59">
      <c r="BB1889" s="514">
        <v>14267</v>
      </c>
      <c r="BC1889" s="514" t="s">
        <v>230</v>
      </c>
      <c r="BD1889" s="514" t="s">
        <v>230</v>
      </c>
      <c r="BE1889" s="514" t="s">
        <v>230</v>
      </c>
      <c r="BF1889" s="514">
        <v>42.768410000000003</v>
      </c>
      <c r="BG1889" s="514">
        <v>-78.887090000000001</v>
      </c>
    </row>
    <row r="1890" spans="54:59">
      <c r="BB1890" s="514">
        <v>14269</v>
      </c>
      <c r="BC1890" s="514" t="s">
        <v>230</v>
      </c>
      <c r="BD1890" s="514" t="s">
        <v>230</v>
      </c>
      <c r="BE1890" s="514" t="s">
        <v>230</v>
      </c>
      <c r="BF1890" s="514">
        <v>42.768410000000003</v>
      </c>
      <c r="BG1890" s="514">
        <v>-78.887090000000001</v>
      </c>
    </row>
    <row r="1891" spans="54:59">
      <c r="BB1891" s="514">
        <v>14270</v>
      </c>
      <c r="BC1891" s="514" t="s">
        <v>230</v>
      </c>
      <c r="BD1891" s="514" t="s">
        <v>230</v>
      </c>
      <c r="BE1891" s="514" t="s">
        <v>230</v>
      </c>
      <c r="BF1891" s="514">
        <v>42.768410000000003</v>
      </c>
      <c r="BG1891" s="514">
        <v>-78.887090000000001</v>
      </c>
    </row>
    <row r="1892" spans="54:59">
      <c r="BB1892" s="514">
        <v>14272</v>
      </c>
      <c r="BC1892" s="514" t="s">
        <v>230</v>
      </c>
      <c r="BD1892" s="514" t="s">
        <v>230</v>
      </c>
      <c r="BE1892" s="514" t="s">
        <v>230</v>
      </c>
      <c r="BF1892" s="514">
        <v>42.768410000000003</v>
      </c>
      <c r="BG1892" s="514">
        <v>-78.887090000000001</v>
      </c>
    </row>
    <row r="1893" spans="54:59">
      <c r="BB1893" s="514">
        <v>14273</v>
      </c>
      <c r="BC1893" s="514" t="s">
        <v>230</v>
      </c>
      <c r="BD1893" s="514" t="s">
        <v>230</v>
      </c>
      <c r="BE1893" s="514" t="s">
        <v>230</v>
      </c>
      <c r="BF1893" s="514">
        <v>42.754950000000001</v>
      </c>
      <c r="BG1893" s="514">
        <v>-78.784899999999993</v>
      </c>
    </row>
    <row r="1894" spans="54:59">
      <c r="BB1894" s="514">
        <v>14276</v>
      </c>
      <c r="BC1894" s="514" t="s">
        <v>230</v>
      </c>
      <c r="BD1894" s="514" t="s">
        <v>230</v>
      </c>
      <c r="BE1894" s="514" t="s">
        <v>230</v>
      </c>
      <c r="BF1894" s="514">
        <v>42.768410000000003</v>
      </c>
      <c r="BG1894" s="514">
        <v>-78.887090000000001</v>
      </c>
    </row>
    <row r="1895" spans="54:59">
      <c r="BB1895" s="514">
        <v>14280</v>
      </c>
      <c r="BC1895" s="514" t="s">
        <v>230</v>
      </c>
      <c r="BD1895" s="514" t="s">
        <v>230</v>
      </c>
      <c r="BE1895" s="514" t="s">
        <v>230</v>
      </c>
      <c r="BF1895" s="514">
        <v>42.768410000000003</v>
      </c>
      <c r="BG1895" s="514">
        <v>-78.887090000000001</v>
      </c>
    </row>
    <row r="1896" spans="54:59">
      <c r="BB1896" s="514">
        <v>14301</v>
      </c>
      <c r="BC1896" s="514" t="s">
        <v>1713</v>
      </c>
      <c r="BD1896" s="514" t="s">
        <v>230</v>
      </c>
      <c r="BE1896" s="514" t="s">
        <v>230</v>
      </c>
      <c r="BF1896" s="514">
        <v>43.096550000000001</v>
      </c>
      <c r="BG1896" s="514">
        <v>-79.039249999999996</v>
      </c>
    </row>
    <row r="1897" spans="54:59">
      <c r="BB1897" s="514">
        <v>14302</v>
      </c>
      <c r="BC1897" s="514" t="s">
        <v>1713</v>
      </c>
      <c r="BD1897" s="514" t="s">
        <v>230</v>
      </c>
      <c r="BE1897" s="514" t="s">
        <v>230</v>
      </c>
      <c r="BF1897" s="514">
        <v>43.326839999999997</v>
      </c>
      <c r="BG1897" s="514">
        <v>-78.830680000000001</v>
      </c>
    </row>
    <row r="1898" spans="54:59">
      <c r="BB1898" s="514">
        <v>14303</v>
      </c>
      <c r="BC1898" s="514" t="s">
        <v>1713</v>
      </c>
      <c r="BD1898" s="514" t="s">
        <v>230</v>
      </c>
      <c r="BE1898" s="514" t="s">
        <v>230</v>
      </c>
      <c r="BF1898" s="514">
        <v>43.086350000000003</v>
      </c>
      <c r="BG1898" s="514">
        <v>-79.037360000000007</v>
      </c>
    </row>
    <row r="1899" spans="54:59">
      <c r="BB1899" s="514">
        <v>14304</v>
      </c>
      <c r="BC1899" s="514" t="s">
        <v>1713</v>
      </c>
      <c r="BD1899" s="514" t="s">
        <v>230</v>
      </c>
      <c r="BE1899" s="514" t="s">
        <v>230</v>
      </c>
      <c r="BF1899" s="514">
        <v>43.091099999999997</v>
      </c>
      <c r="BG1899" s="514">
        <v>-78.962490000000003</v>
      </c>
    </row>
    <row r="1900" spans="54:59">
      <c r="BB1900" s="514">
        <v>14305</v>
      </c>
      <c r="BC1900" s="514" t="s">
        <v>1713</v>
      </c>
      <c r="BD1900" s="514" t="s">
        <v>230</v>
      </c>
      <c r="BE1900" s="514" t="s">
        <v>230</v>
      </c>
      <c r="BF1900" s="514">
        <v>43.115349999999999</v>
      </c>
      <c r="BG1900" s="514">
        <v>-79.037689999999998</v>
      </c>
    </row>
    <row r="1901" spans="54:59">
      <c r="BB1901" s="514">
        <v>14410</v>
      </c>
      <c r="BC1901" s="514" t="s">
        <v>1714</v>
      </c>
      <c r="BD1901" s="514" t="s">
        <v>230</v>
      </c>
      <c r="BE1901" s="514" t="s">
        <v>230</v>
      </c>
      <c r="BF1901" s="514">
        <v>43.195259999999998</v>
      </c>
      <c r="BG1901" s="514">
        <v>-77.855879999999999</v>
      </c>
    </row>
    <row r="1902" spans="54:59">
      <c r="BB1902" s="514">
        <v>14411</v>
      </c>
      <c r="BC1902" s="514" t="s">
        <v>1715</v>
      </c>
      <c r="BD1902" s="514" t="s">
        <v>230</v>
      </c>
      <c r="BE1902" s="514" t="s">
        <v>230</v>
      </c>
      <c r="BF1902" s="514">
        <v>43.244030000000002</v>
      </c>
      <c r="BG1902" s="514">
        <v>-78.202299999999994</v>
      </c>
    </row>
    <row r="1903" spans="54:59">
      <c r="BB1903" s="514">
        <v>14413</v>
      </c>
      <c r="BC1903" s="514" t="s">
        <v>1716</v>
      </c>
      <c r="BD1903" s="514" t="s">
        <v>238</v>
      </c>
      <c r="BE1903" s="514" t="s">
        <v>238</v>
      </c>
      <c r="BF1903" s="514">
        <v>43.222729999999999</v>
      </c>
      <c r="BG1903" s="514">
        <v>-76.982140000000001</v>
      </c>
    </row>
    <row r="1904" spans="54:59">
      <c r="BB1904" s="514">
        <v>14414</v>
      </c>
      <c r="BC1904" s="514" t="s">
        <v>1717</v>
      </c>
      <c r="BD1904" s="514" t="s">
        <v>230</v>
      </c>
      <c r="BE1904" s="514" t="s">
        <v>230</v>
      </c>
      <c r="BF1904" s="514">
        <v>42.899230000000003</v>
      </c>
      <c r="BG1904" s="514">
        <v>-77.733720000000005</v>
      </c>
    </row>
    <row r="1905" spans="54:59">
      <c r="BB1905" s="514">
        <v>14415</v>
      </c>
      <c r="BC1905" s="514" t="s">
        <v>1718</v>
      </c>
      <c r="BD1905" s="514" t="s">
        <v>238</v>
      </c>
      <c r="BE1905" s="514" t="s">
        <v>238</v>
      </c>
      <c r="BF1905" s="514">
        <v>42.757480000000001</v>
      </c>
      <c r="BG1905" s="514">
        <v>-77.023110000000003</v>
      </c>
    </row>
    <row r="1906" spans="54:59">
      <c r="BB1906" s="514">
        <v>14416</v>
      </c>
      <c r="BC1906" s="514" t="s">
        <v>1719</v>
      </c>
      <c r="BD1906" s="514" t="s">
        <v>230</v>
      </c>
      <c r="BE1906" s="514" t="s">
        <v>230</v>
      </c>
      <c r="BF1906" s="514">
        <v>43.067830000000001</v>
      </c>
      <c r="BG1906" s="514">
        <v>-77.99024</v>
      </c>
    </row>
    <row r="1907" spans="54:59">
      <c r="BB1907" s="514">
        <v>14418</v>
      </c>
      <c r="BC1907" s="514" t="s">
        <v>1720</v>
      </c>
      <c r="BD1907" s="514" t="s">
        <v>238</v>
      </c>
      <c r="BE1907" s="514" t="s">
        <v>238</v>
      </c>
      <c r="BF1907" s="514">
        <v>42.601419999999997</v>
      </c>
      <c r="BG1907" s="514">
        <v>-77.206019999999995</v>
      </c>
    </row>
    <row r="1908" spans="54:59">
      <c r="BB1908" s="514">
        <v>14420</v>
      </c>
      <c r="BC1908" s="514" t="s">
        <v>1721</v>
      </c>
      <c r="BD1908" s="514" t="s">
        <v>230</v>
      </c>
      <c r="BE1908" s="514" t="s">
        <v>230</v>
      </c>
      <c r="BF1908" s="514">
        <v>43.214260000000003</v>
      </c>
      <c r="BG1908" s="514">
        <v>-77.939369999999997</v>
      </c>
    </row>
    <row r="1909" spans="54:59">
      <c r="BB1909" s="514">
        <v>14422</v>
      </c>
      <c r="BC1909" s="514" t="s">
        <v>1722</v>
      </c>
      <c r="BD1909" s="514" t="s">
        <v>230</v>
      </c>
      <c r="BE1909" s="514" t="s">
        <v>230</v>
      </c>
      <c r="BF1909" s="514">
        <v>43.079210000000003</v>
      </c>
      <c r="BG1909" s="514">
        <v>-78.06371</v>
      </c>
    </row>
    <row r="1910" spans="54:59">
      <c r="BB1910" s="514">
        <v>14423</v>
      </c>
      <c r="BC1910" s="514" t="s">
        <v>1723</v>
      </c>
      <c r="BD1910" s="514" t="s">
        <v>230</v>
      </c>
      <c r="BE1910" s="514" t="s">
        <v>230</v>
      </c>
      <c r="BF1910" s="514">
        <v>42.937579999999997</v>
      </c>
      <c r="BG1910" s="514">
        <v>-77.835279999999997</v>
      </c>
    </row>
    <row r="1911" spans="54:59">
      <c r="BB1911" s="514">
        <v>14424</v>
      </c>
      <c r="BC1911" s="514" t="s">
        <v>1724</v>
      </c>
      <c r="BD1911" s="514" t="s">
        <v>238</v>
      </c>
      <c r="BE1911" s="514" t="s">
        <v>238</v>
      </c>
      <c r="BF1911" s="514">
        <v>42.852969999999999</v>
      </c>
      <c r="BG1911" s="514">
        <v>-77.294659999999993</v>
      </c>
    </row>
    <row r="1912" spans="54:59">
      <c r="BB1912" s="514">
        <v>14425</v>
      </c>
      <c r="BC1912" s="514" t="s">
        <v>1725</v>
      </c>
      <c r="BD1912" s="514" t="s">
        <v>238</v>
      </c>
      <c r="BE1912" s="514" t="s">
        <v>238</v>
      </c>
      <c r="BF1912" s="514">
        <v>42.984999999999999</v>
      </c>
      <c r="BG1912" s="514">
        <v>-77.346000000000004</v>
      </c>
    </row>
    <row r="1913" spans="54:59">
      <c r="BB1913" s="514">
        <v>14427</v>
      </c>
      <c r="BC1913" s="514" t="s">
        <v>1726</v>
      </c>
      <c r="BD1913" s="514" t="s">
        <v>230</v>
      </c>
      <c r="BE1913" s="514" t="s">
        <v>230</v>
      </c>
      <c r="BF1913" s="514">
        <v>42.635289999999998</v>
      </c>
      <c r="BG1913" s="514">
        <v>-78.051349999999999</v>
      </c>
    </row>
    <row r="1914" spans="54:59">
      <c r="BB1914" s="514">
        <v>14428</v>
      </c>
      <c r="BC1914" s="514" t="s">
        <v>1727</v>
      </c>
      <c r="BD1914" s="514" t="s">
        <v>230</v>
      </c>
      <c r="BE1914" s="514" t="s">
        <v>230</v>
      </c>
      <c r="BF1914" s="514">
        <v>43.079180000000001</v>
      </c>
      <c r="BG1914" s="514">
        <v>-77.873339999999999</v>
      </c>
    </row>
    <row r="1915" spans="54:59">
      <c r="BB1915" s="514">
        <v>14429</v>
      </c>
      <c r="BC1915" s="514" t="s">
        <v>1728</v>
      </c>
      <c r="BD1915" s="514" t="s">
        <v>230</v>
      </c>
      <c r="BE1915" s="514" t="s">
        <v>230</v>
      </c>
      <c r="BF1915" s="514">
        <v>43.381019999999999</v>
      </c>
      <c r="BG1915" s="514">
        <v>-78.23133</v>
      </c>
    </row>
    <row r="1916" spans="54:59">
      <c r="BB1916" s="514">
        <v>14430</v>
      </c>
      <c r="BC1916" s="514" t="s">
        <v>1729</v>
      </c>
      <c r="BD1916" s="514" t="s">
        <v>230</v>
      </c>
      <c r="BE1916" s="514" t="s">
        <v>230</v>
      </c>
      <c r="BF1916" s="514">
        <v>43.286020000000001</v>
      </c>
      <c r="BG1916" s="514">
        <v>-77.684259999999995</v>
      </c>
    </row>
    <row r="1917" spans="54:59">
      <c r="BB1917" s="514">
        <v>14432</v>
      </c>
      <c r="BC1917" s="514" t="s">
        <v>1730</v>
      </c>
      <c r="BD1917" s="514" t="s">
        <v>238</v>
      </c>
      <c r="BE1917" s="514" t="s">
        <v>238</v>
      </c>
      <c r="BF1917" s="514">
        <v>42.96537</v>
      </c>
      <c r="BG1917" s="514">
        <v>-77.144159999999999</v>
      </c>
    </row>
    <row r="1918" spans="54:59">
      <c r="BB1918" s="514">
        <v>14433</v>
      </c>
      <c r="BC1918" s="514" t="s">
        <v>1731</v>
      </c>
      <c r="BD1918" s="514" t="s">
        <v>238</v>
      </c>
      <c r="BE1918" s="514" t="s">
        <v>238</v>
      </c>
      <c r="BF1918" s="514">
        <v>43.073509999999999</v>
      </c>
      <c r="BG1918" s="514">
        <v>-76.875569999999996</v>
      </c>
    </row>
    <row r="1919" spans="54:59">
      <c r="BB1919" s="514">
        <v>14435</v>
      </c>
      <c r="BC1919" s="514" t="s">
        <v>1732</v>
      </c>
      <c r="BD1919" s="514" t="s">
        <v>230</v>
      </c>
      <c r="BE1919" s="514" t="s">
        <v>230</v>
      </c>
      <c r="BF1919" s="514">
        <v>42.706780000000002</v>
      </c>
      <c r="BG1919" s="514">
        <v>-77.681030000000007</v>
      </c>
    </row>
    <row r="1920" spans="54:59">
      <c r="BB1920" s="514">
        <v>14437</v>
      </c>
      <c r="BC1920" s="514" t="s">
        <v>1733</v>
      </c>
      <c r="BD1920" s="514" t="s">
        <v>230</v>
      </c>
      <c r="BE1920" s="514" t="s">
        <v>230</v>
      </c>
      <c r="BF1920" s="514">
        <v>42.560890000000001</v>
      </c>
      <c r="BG1920" s="514">
        <v>-77.696100000000001</v>
      </c>
    </row>
    <row r="1921" spans="54:59">
      <c r="BB1921" s="514">
        <v>14441</v>
      </c>
      <c r="BC1921" s="514" t="s">
        <v>1734</v>
      </c>
      <c r="BD1921" s="514" t="s">
        <v>238</v>
      </c>
      <c r="BE1921" s="514" t="s">
        <v>238</v>
      </c>
      <c r="BF1921" s="514">
        <v>42.684579999999997</v>
      </c>
      <c r="BG1921" s="514">
        <v>-76.957750000000004</v>
      </c>
    </row>
    <row r="1922" spans="54:59">
      <c r="BB1922" s="514">
        <v>14443</v>
      </c>
      <c r="BC1922" s="514" t="s">
        <v>1735</v>
      </c>
      <c r="BD1922" s="514" t="s">
        <v>238</v>
      </c>
      <c r="BE1922" s="514" t="s">
        <v>238</v>
      </c>
      <c r="BF1922" s="514">
        <v>42.900959999999998</v>
      </c>
      <c r="BG1922" s="514">
        <v>-77.423310000000001</v>
      </c>
    </row>
    <row r="1923" spans="54:59">
      <c r="BB1923" s="514">
        <v>14445</v>
      </c>
      <c r="BC1923" s="514" t="s">
        <v>1736</v>
      </c>
      <c r="BD1923" s="514" t="s">
        <v>230</v>
      </c>
      <c r="BE1923" s="514" t="s">
        <v>230</v>
      </c>
      <c r="BF1923" s="514">
        <v>43.108669999999996</v>
      </c>
      <c r="BG1923" s="514">
        <v>-77.487489999999994</v>
      </c>
    </row>
    <row r="1924" spans="54:59">
      <c r="BB1924" s="514">
        <v>14449</v>
      </c>
      <c r="BC1924" s="514" t="s">
        <v>1737</v>
      </c>
      <c r="BD1924" s="514" t="s">
        <v>238</v>
      </c>
      <c r="BE1924" s="514" t="s">
        <v>238</v>
      </c>
      <c r="BF1924" s="514">
        <v>43.23536</v>
      </c>
      <c r="BG1924" s="514">
        <v>-77.137640000000005</v>
      </c>
    </row>
    <row r="1925" spans="54:59">
      <c r="BB1925" s="514">
        <v>14450</v>
      </c>
      <c r="BC1925" s="514" t="s">
        <v>1738</v>
      </c>
      <c r="BD1925" s="514" t="s">
        <v>238</v>
      </c>
      <c r="BE1925" s="514" t="s">
        <v>238</v>
      </c>
      <c r="BF1925" s="514">
        <v>43.098669999999998</v>
      </c>
      <c r="BG1925" s="514">
        <v>-77.441929999999999</v>
      </c>
    </row>
    <row r="1926" spans="54:59">
      <c r="BB1926" s="514">
        <v>14452</v>
      </c>
      <c r="BC1926" s="514" t="s">
        <v>1739</v>
      </c>
      <c r="BD1926" s="514" t="s">
        <v>230</v>
      </c>
      <c r="BE1926" s="514" t="s">
        <v>230</v>
      </c>
      <c r="BF1926" s="514">
        <v>43.381019999999999</v>
      </c>
      <c r="BG1926" s="514">
        <v>-78.23133</v>
      </c>
    </row>
    <row r="1927" spans="54:59">
      <c r="BB1927" s="514">
        <v>14453</v>
      </c>
      <c r="BC1927" s="514" t="s">
        <v>1740</v>
      </c>
      <c r="BD1927" s="514" t="s">
        <v>238</v>
      </c>
      <c r="BE1927" s="514" t="s">
        <v>238</v>
      </c>
      <c r="BF1927" s="514">
        <v>43.010899999999999</v>
      </c>
      <c r="BG1927" s="514">
        <v>-77.47054</v>
      </c>
    </row>
    <row r="1928" spans="54:59">
      <c r="BB1928" s="514">
        <v>14454</v>
      </c>
      <c r="BC1928" s="514" t="s">
        <v>1741</v>
      </c>
      <c r="BD1928" s="514" t="s">
        <v>230</v>
      </c>
      <c r="BE1928" s="514" t="s">
        <v>230</v>
      </c>
      <c r="BF1928" s="514">
        <v>42.79815</v>
      </c>
      <c r="BG1928" s="514">
        <v>-77.777330000000006</v>
      </c>
    </row>
    <row r="1929" spans="54:59">
      <c r="BB1929" s="514">
        <v>14456</v>
      </c>
      <c r="BC1929" s="514" t="s">
        <v>1742</v>
      </c>
      <c r="BD1929" s="514" t="s">
        <v>238</v>
      </c>
      <c r="BE1929" s="514" t="s">
        <v>238</v>
      </c>
      <c r="BF1929" s="514">
        <v>42.853029999999997</v>
      </c>
      <c r="BG1929" s="514">
        <v>-76.993939999999995</v>
      </c>
    </row>
    <row r="1930" spans="54:59">
      <c r="BB1930" s="514">
        <v>14461</v>
      </c>
      <c r="BC1930" s="514" t="s">
        <v>1743</v>
      </c>
      <c r="BD1930" s="514" t="s">
        <v>238</v>
      </c>
      <c r="BE1930" s="514" t="s">
        <v>238</v>
      </c>
      <c r="BF1930" s="514">
        <v>42.808120000000002</v>
      </c>
      <c r="BG1930" s="514">
        <v>-77.287610000000001</v>
      </c>
    </row>
    <row r="1931" spans="54:59">
      <c r="BB1931" s="514">
        <v>14462</v>
      </c>
      <c r="BC1931" s="514" t="s">
        <v>1744</v>
      </c>
      <c r="BD1931" s="514" t="s">
        <v>230</v>
      </c>
      <c r="BE1931" s="514" t="s">
        <v>230</v>
      </c>
      <c r="BF1931" s="514">
        <v>42.681359999999998</v>
      </c>
      <c r="BG1931" s="514">
        <v>-77.753020000000006</v>
      </c>
    </row>
    <row r="1932" spans="54:59">
      <c r="BB1932" s="514">
        <v>14463</v>
      </c>
      <c r="BC1932" s="514" t="s">
        <v>1745</v>
      </c>
      <c r="BD1932" s="514" t="s">
        <v>238</v>
      </c>
      <c r="BE1932" s="514" t="s">
        <v>238</v>
      </c>
      <c r="BF1932" s="514">
        <v>42.796570000000003</v>
      </c>
      <c r="BG1932" s="514">
        <v>-77.063869999999994</v>
      </c>
    </row>
    <row r="1933" spans="54:59">
      <c r="BB1933" s="514">
        <v>14464</v>
      </c>
      <c r="BC1933" s="514" t="s">
        <v>1746</v>
      </c>
      <c r="BD1933" s="514" t="s">
        <v>230</v>
      </c>
      <c r="BE1933" s="514" t="s">
        <v>230</v>
      </c>
      <c r="BF1933" s="514">
        <v>43.319020000000002</v>
      </c>
      <c r="BG1933" s="514">
        <v>-77.919910000000002</v>
      </c>
    </row>
    <row r="1934" spans="54:59">
      <c r="BB1934" s="514">
        <v>14466</v>
      </c>
      <c r="BC1934" s="514" t="s">
        <v>1747</v>
      </c>
      <c r="BD1934" s="514" t="s">
        <v>230</v>
      </c>
      <c r="BE1934" s="514" t="s">
        <v>230</v>
      </c>
      <c r="BF1934" s="514">
        <v>42.777189999999997</v>
      </c>
      <c r="BG1934" s="514">
        <v>-77.573400000000007</v>
      </c>
    </row>
    <row r="1935" spans="54:59">
      <c r="BB1935" s="514">
        <v>14467</v>
      </c>
      <c r="BC1935" s="514" t="s">
        <v>1748</v>
      </c>
      <c r="BD1935" s="514" t="s">
        <v>230</v>
      </c>
      <c r="BE1935" s="514" t="s">
        <v>230</v>
      </c>
      <c r="BF1935" s="514">
        <v>43.048659999999998</v>
      </c>
      <c r="BG1935" s="514">
        <v>-77.608429999999998</v>
      </c>
    </row>
    <row r="1936" spans="54:59">
      <c r="BB1936" s="514">
        <v>14468</v>
      </c>
      <c r="BC1936" s="514" t="s">
        <v>1749</v>
      </c>
      <c r="BD1936" s="514" t="s">
        <v>230</v>
      </c>
      <c r="BE1936" s="514" t="s">
        <v>230</v>
      </c>
      <c r="BF1936" s="514">
        <v>43.28978</v>
      </c>
      <c r="BG1936" s="514">
        <v>-77.795479999999998</v>
      </c>
    </row>
    <row r="1937" spans="54:59">
      <c r="BB1937" s="514">
        <v>14469</v>
      </c>
      <c r="BC1937" s="514" t="s">
        <v>1750</v>
      </c>
      <c r="BD1937" s="514" t="s">
        <v>238</v>
      </c>
      <c r="BE1937" s="514" t="s">
        <v>238</v>
      </c>
      <c r="BF1937" s="514">
        <v>42.868600000000001</v>
      </c>
      <c r="BG1937" s="514">
        <v>-77.450900000000004</v>
      </c>
    </row>
    <row r="1938" spans="54:59">
      <c r="BB1938" s="514">
        <v>14470</v>
      </c>
      <c r="BC1938" s="514" t="s">
        <v>1751</v>
      </c>
      <c r="BD1938" s="514" t="s">
        <v>230</v>
      </c>
      <c r="BE1938" s="514" t="s">
        <v>230</v>
      </c>
      <c r="BF1938" s="514">
        <v>43.221679999999999</v>
      </c>
      <c r="BG1938" s="514">
        <v>-78.043930000000003</v>
      </c>
    </row>
    <row r="1939" spans="54:59">
      <c r="BB1939" s="514">
        <v>14471</v>
      </c>
      <c r="BC1939" s="514" t="s">
        <v>1752</v>
      </c>
      <c r="BD1939" s="514" t="s">
        <v>230</v>
      </c>
      <c r="BE1939" s="514" t="s">
        <v>230</v>
      </c>
      <c r="BF1939" s="514">
        <v>42.762050000000002</v>
      </c>
      <c r="BG1939" s="514">
        <v>-77.50488</v>
      </c>
    </row>
    <row r="1940" spans="54:59">
      <c r="BB1940" s="514">
        <v>14472</v>
      </c>
      <c r="BC1940" s="514" t="s">
        <v>1753</v>
      </c>
      <c r="BD1940" s="514" t="s">
        <v>230</v>
      </c>
      <c r="BE1940" s="514" t="s">
        <v>230</v>
      </c>
      <c r="BF1940" s="514">
        <v>42.952280000000002</v>
      </c>
      <c r="BG1940" s="514">
        <v>-77.590270000000004</v>
      </c>
    </row>
    <row r="1941" spans="54:59">
      <c r="BB1941" s="514">
        <v>14475</v>
      </c>
      <c r="BC1941" s="514" t="s">
        <v>1754</v>
      </c>
      <c r="BD1941" s="514" t="s">
        <v>238</v>
      </c>
      <c r="BE1941" s="514" t="s">
        <v>238</v>
      </c>
      <c r="BF1941" s="514">
        <v>42.938459999999999</v>
      </c>
      <c r="BG1941" s="514">
        <v>-77.490269999999995</v>
      </c>
    </row>
    <row r="1942" spans="54:59">
      <c r="BB1942" s="514">
        <v>14476</v>
      </c>
      <c r="BC1942" s="514" t="s">
        <v>1755</v>
      </c>
      <c r="BD1942" s="514" t="s">
        <v>230</v>
      </c>
      <c r="BE1942" s="514" t="s">
        <v>230</v>
      </c>
      <c r="BF1942" s="514">
        <v>43.339300000000001</v>
      </c>
      <c r="BG1942" s="514">
        <v>-78.025810000000007</v>
      </c>
    </row>
    <row r="1943" spans="54:59">
      <c r="BB1943" s="514">
        <v>14477</v>
      </c>
      <c r="BC1943" s="514" t="s">
        <v>1756</v>
      </c>
      <c r="BD1943" s="514" t="s">
        <v>230</v>
      </c>
      <c r="BE1943" s="514" t="s">
        <v>230</v>
      </c>
      <c r="BF1943" s="514">
        <v>43.34151</v>
      </c>
      <c r="BG1943" s="514">
        <v>-78.141279999999995</v>
      </c>
    </row>
    <row r="1944" spans="54:59">
      <c r="BB1944" s="514">
        <v>14478</v>
      </c>
      <c r="BC1944" s="514" t="s">
        <v>1757</v>
      </c>
      <c r="BD1944" s="514" t="s">
        <v>238</v>
      </c>
      <c r="BE1944" s="514" t="s">
        <v>238</v>
      </c>
      <c r="BF1944" s="514">
        <v>42.589280000000002</v>
      </c>
      <c r="BG1944" s="514">
        <v>-77.11824</v>
      </c>
    </row>
    <row r="1945" spans="54:59">
      <c r="BB1945" s="514">
        <v>14479</v>
      </c>
      <c r="BC1945" s="514" t="s">
        <v>1758</v>
      </c>
      <c r="BD1945" s="514" t="s">
        <v>230</v>
      </c>
      <c r="BE1945" s="514" t="s">
        <v>230</v>
      </c>
      <c r="BF1945" s="514">
        <v>43.241500000000002</v>
      </c>
      <c r="BG1945" s="514">
        <v>-78.318820000000002</v>
      </c>
    </row>
    <row r="1946" spans="54:59">
      <c r="BB1946" s="514">
        <v>14480</v>
      </c>
      <c r="BC1946" s="514" t="s">
        <v>1759</v>
      </c>
      <c r="BD1946" s="514" t="s">
        <v>230</v>
      </c>
      <c r="BE1946" s="514" t="s">
        <v>230</v>
      </c>
      <c r="BF1946" s="514">
        <v>42.837780000000002</v>
      </c>
      <c r="BG1946" s="514">
        <v>-77.706249999999997</v>
      </c>
    </row>
    <row r="1947" spans="54:59">
      <c r="BB1947" s="514">
        <v>14481</v>
      </c>
      <c r="BC1947" s="514" t="s">
        <v>1760</v>
      </c>
      <c r="BD1947" s="514" t="s">
        <v>230</v>
      </c>
      <c r="BE1947" s="514" t="s">
        <v>230</v>
      </c>
      <c r="BF1947" s="514">
        <v>42.780119999999997</v>
      </c>
      <c r="BG1947" s="514">
        <v>-77.914990000000003</v>
      </c>
    </row>
    <row r="1948" spans="54:59">
      <c r="BB1948" s="514">
        <v>14482</v>
      </c>
      <c r="BC1948" s="514" t="s">
        <v>1761</v>
      </c>
      <c r="BD1948" s="514" t="s">
        <v>230</v>
      </c>
      <c r="BE1948" s="514" t="s">
        <v>230</v>
      </c>
      <c r="BF1948" s="514">
        <v>42.979880000000001</v>
      </c>
      <c r="BG1948" s="514">
        <v>-77.970529999999997</v>
      </c>
    </row>
    <row r="1949" spans="54:59">
      <c r="BB1949" s="514">
        <v>14485</v>
      </c>
      <c r="BC1949" s="514" t="s">
        <v>1762</v>
      </c>
      <c r="BD1949" s="514" t="s">
        <v>230</v>
      </c>
      <c r="BE1949" s="514" t="s">
        <v>230</v>
      </c>
      <c r="BF1949" s="514">
        <v>42.904780000000002</v>
      </c>
      <c r="BG1949" s="514">
        <v>-77.611379999999997</v>
      </c>
    </row>
    <row r="1950" spans="54:59">
      <c r="BB1950" s="514">
        <v>14486</v>
      </c>
      <c r="BC1950" s="514" t="s">
        <v>1763</v>
      </c>
      <c r="BD1950" s="514" t="s">
        <v>230</v>
      </c>
      <c r="BE1950" s="514" t="s">
        <v>230</v>
      </c>
      <c r="BF1950" s="514">
        <v>42.915289999999999</v>
      </c>
      <c r="BG1950" s="514">
        <v>-77.949809999999999</v>
      </c>
    </row>
    <row r="1951" spans="54:59">
      <c r="BB1951" s="514">
        <v>14487</v>
      </c>
      <c r="BC1951" s="514" t="s">
        <v>1764</v>
      </c>
      <c r="BD1951" s="514" t="s">
        <v>230</v>
      </c>
      <c r="BE1951" s="514" t="s">
        <v>230</v>
      </c>
      <c r="BF1951" s="514">
        <v>42.821449999999999</v>
      </c>
      <c r="BG1951" s="514">
        <v>-77.668599999999998</v>
      </c>
    </row>
    <row r="1952" spans="54:59">
      <c r="BB1952" s="514">
        <v>14488</v>
      </c>
      <c r="BC1952" s="514" t="s">
        <v>1765</v>
      </c>
      <c r="BD1952" s="514" t="s">
        <v>230</v>
      </c>
      <c r="BE1952" s="514" t="s">
        <v>230</v>
      </c>
      <c r="BF1952" s="514">
        <v>42.72983</v>
      </c>
      <c r="BG1952" s="514">
        <v>-77.773910000000001</v>
      </c>
    </row>
    <row r="1953" spans="54:59">
      <c r="BB1953" s="514">
        <v>14489</v>
      </c>
      <c r="BC1953" s="514" t="s">
        <v>1766</v>
      </c>
      <c r="BD1953" s="514" t="s">
        <v>238</v>
      </c>
      <c r="BE1953" s="514" t="s">
        <v>238</v>
      </c>
      <c r="BF1953" s="514">
        <v>43.076709999999999</v>
      </c>
      <c r="BG1953" s="514">
        <v>-76.992310000000003</v>
      </c>
    </row>
    <row r="1954" spans="54:59">
      <c r="BB1954" s="514">
        <v>14502</v>
      </c>
      <c r="BC1954" s="514" t="s">
        <v>1767</v>
      </c>
      <c r="BD1954" s="514" t="s">
        <v>238</v>
      </c>
      <c r="BE1954" s="514" t="s">
        <v>238</v>
      </c>
      <c r="BF1954" s="514">
        <v>43.069220000000001</v>
      </c>
      <c r="BG1954" s="514">
        <v>-77.298869999999994</v>
      </c>
    </row>
    <row r="1955" spans="54:59">
      <c r="BB1955" s="514">
        <v>14504</v>
      </c>
      <c r="BC1955" s="514" t="s">
        <v>1768</v>
      </c>
      <c r="BD1955" s="514" t="s">
        <v>238</v>
      </c>
      <c r="BE1955" s="514" t="s">
        <v>238</v>
      </c>
      <c r="BF1955" s="514">
        <v>42.970619999999997</v>
      </c>
      <c r="BG1955" s="514">
        <v>-77.229799999999997</v>
      </c>
    </row>
    <row r="1956" spans="54:59">
      <c r="BB1956" s="514">
        <v>14505</v>
      </c>
      <c r="BC1956" s="514" t="s">
        <v>1769</v>
      </c>
      <c r="BD1956" s="514" t="s">
        <v>238</v>
      </c>
      <c r="BE1956" s="514" t="s">
        <v>238</v>
      </c>
      <c r="BF1956" s="514">
        <v>43.160629999999998</v>
      </c>
      <c r="BG1956" s="514">
        <v>-77.169479999999993</v>
      </c>
    </row>
    <row r="1957" spans="54:59">
      <c r="BB1957" s="514">
        <v>14506</v>
      </c>
      <c r="BC1957" s="514" t="s">
        <v>1770</v>
      </c>
      <c r="BD1957" s="514" t="s">
        <v>238</v>
      </c>
      <c r="BE1957" s="514" t="s">
        <v>238</v>
      </c>
      <c r="BF1957" s="514">
        <v>43.004069999999999</v>
      </c>
      <c r="BG1957" s="514">
        <v>-77.498869999999997</v>
      </c>
    </row>
    <row r="1958" spans="54:59">
      <c r="BB1958" s="514">
        <v>14507</v>
      </c>
      <c r="BC1958" s="514" t="s">
        <v>1771</v>
      </c>
      <c r="BD1958" s="514" t="s">
        <v>238</v>
      </c>
      <c r="BE1958" s="514" t="s">
        <v>238</v>
      </c>
      <c r="BF1958" s="514">
        <v>42.702919999999999</v>
      </c>
      <c r="BG1958" s="514">
        <v>-77.274469999999994</v>
      </c>
    </row>
    <row r="1959" spans="54:59">
      <c r="BB1959" s="514">
        <v>14508</v>
      </c>
      <c r="BC1959" s="514" t="s">
        <v>1772</v>
      </c>
      <c r="BD1959" s="514" t="s">
        <v>230</v>
      </c>
      <c r="BE1959" s="514" t="s">
        <v>230</v>
      </c>
      <c r="BF1959" s="514">
        <v>43.381019999999999</v>
      </c>
      <c r="BG1959" s="514">
        <v>-78.23133</v>
      </c>
    </row>
    <row r="1960" spans="54:59">
      <c r="BB1960" s="514">
        <v>14510</v>
      </c>
      <c r="BC1960" s="514" t="s">
        <v>1773</v>
      </c>
      <c r="BD1960" s="514" t="s">
        <v>230</v>
      </c>
      <c r="BE1960" s="514" t="s">
        <v>230</v>
      </c>
      <c r="BF1960" s="514">
        <v>42.692599999999999</v>
      </c>
      <c r="BG1960" s="514">
        <v>-77.876630000000006</v>
      </c>
    </row>
    <row r="1961" spans="54:59">
      <c r="BB1961" s="514">
        <v>14511</v>
      </c>
      <c r="BC1961" s="514" t="s">
        <v>1774</v>
      </c>
      <c r="BD1961" s="514" t="s">
        <v>230</v>
      </c>
      <c r="BE1961" s="514" t="s">
        <v>230</v>
      </c>
      <c r="BF1961" s="514">
        <v>43.002609999999997</v>
      </c>
      <c r="BG1961" s="514">
        <v>-77.864580000000004</v>
      </c>
    </row>
    <row r="1962" spans="54:59">
      <c r="BB1962" s="514">
        <v>14512</v>
      </c>
      <c r="BC1962" s="514" t="s">
        <v>1775</v>
      </c>
      <c r="BD1962" s="514" t="s">
        <v>238</v>
      </c>
      <c r="BE1962" s="514" t="s">
        <v>238</v>
      </c>
      <c r="BF1962" s="514">
        <v>42.615340000000003</v>
      </c>
      <c r="BG1962" s="514">
        <v>-77.402479999999997</v>
      </c>
    </row>
    <row r="1963" spans="54:59">
      <c r="BB1963" s="514">
        <v>14513</v>
      </c>
      <c r="BC1963" s="514" t="s">
        <v>1776</v>
      </c>
      <c r="BD1963" s="514" t="s">
        <v>238</v>
      </c>
      <c r="BE1963" s="514" t="s">
        <v>238</v>
      </c>
      <c r="BF1963" s="514">
        <v>43.052120000000002</v>
      </c>
      <c r="BG1963" s="514">
        <v>-77.094239999999999</v>
      </c>
    </row>
    <row r="1964" spans="54:59">
      <c r="BB1964" s="514">
        <v>14514</v>
      </c>
      <c r="BC1964" s="514" t="s">
        <v>1777</v>
      </c>
      <c r="BD1964" s="514" t="s">
        <v>230</v>
      </c>
      <c r="BE1964" s="514" t="s">
        <v>230</v>
      </c>
      <c r="BF1964" s="514">
        <v>43.12238</v>
      </c>
      <c r="BG1964" s="514">
        <v>-77.803470000000004</v>
      </c>
    </row>
    <row r="1965" spans="54:59">
      <c r="BB1965" s="514">
        <v>14515</v>
      </c>
      <c r="BC1965" s="514" t="s">
        <v>1778</v>
      </c>
      <c r="BD1965" s="514" t="s">
        <v>230</v>
      </c>
      <c r="BE1965" s="514" t="s">
        <v>230</v>
      </c>
      <c r="BF1965" s="514">
        <v>43.257809999999999</v>
      </c>
      <c r="BG1965" s="514">
        <v>-77.735069999999993</v>
      </c>
    </row>
    <row r="1966" spans="54:59">
      <c r="BB1966" s="514">
        <v>14516</v>
      </c>
      <c r="BC1966" s="514" t="s">
        <v>1779</v>
      </c>
      <c r="BD1966" s="514" t="s">
        <v>238</v>
      </c>
      <c r="BE1966" s="514" t="s">
        <v>238</v>
      </c>
      <c r="BF1966" s="514">
        <v>43.197369999999999</v>
      </c>
      <c r="BG1966" s="514">
        <v>-76.914429999999996</v>
      </c>
    </row>
    <row r="1967" spans="54:59">
      <c r="BB1967" s="514">
        <v>14517</v>
      </c>
      <c r="BC1967" s="514" t="s">
        <v>1780</v>
      </c>
      <c r="BD1967" s="514" t="s">
        <v>230</v>
      </c>
      <c r="BE1967" s="514" t="s">
        <v>230</v>
      </c>
      <c r="BF1967" s="514">
        <v>42.589979999999997</v>
      </c>
      <c r="BG1967" s="514">
        <v>-77.907499999999999</v>
      </c>
    </row>
    <row r="1968" spans="54:59">
      <c r="BB1968" s="514">
        <v>14518</v>
      </c>
      <c r="BC1968" s="514" t="s">
        <v>1781</v>
      </c>
      <c r="BD1968" s="514" t="s">
        <v>238</v>
      </c>
      <c r="BE1968" s="514" t="s">
        <v>238</v>
      </c>
      <c r="BF1968" s="514">
        <v>42.931870000000004</v>
      </c>
      <c r="BG1968" s="514">
        <v>-77.011830000000003</v>
      </c>
    </row>
    <row r="1969" spans="54:59">
      <c r="BB1969" s="514">
        <v>14519</v>
      </c>
      <c r="BC1969" s="514" t="s">
        <v>1782</v>
      </c>
      <c r="BD1969" s="514" t="s">
        <v>238</v>
      </c>
      <c r="BE1969" s="514" t="s">
        <v>238</v>
      </c>
      <c r="BF1969" s="514">
        <v>43.21696</v>
      </c>
      <c r="BG1969" s="514">
        <v>-77.309460000000001</v>
      </c>
    </row>
    <row r="1970" spans="54:59">
      <c r="BB1970" s="514">
        <v>14520</v>
      </c>
      <c r="BC1970" s="514" t="s">
        <v>1783</v>
      </c>
      <c r="BD1970" s="514" t="s">
        <v>238</v>
      </c>
      <c r="BE1970" s="514" t="s">
        <v>238</v>
      </c>
      <c r="BF1970" s="514">
        <v>43.34836</v>
      </c>
      <c r="BG1970" s="514">
        <v>-77.045280000000005</v>
      </c>
    </row>
    <row r="1971" spans="54:59">
      <c r="BB1971" s="514">
        <v>14521</v>
      </c>
      <c r="BC1971" s="514" t="s">
        <v>1784</v>
      </c>
      <c r="BD1971" s="514" t="s">
        <v>238</v>
      </c>
      <c r="BE1971" s="514" t="s">
        <v>238</v>
      </c>
      <c r="BF1971" s="514">
        <v>42.699629999999999</v>
      </c>
      <c r="BG1971" s="514">
        <v>-76.829639999999998</v>
      </c>
    </row>
    <row r="1972" spans="54:59">
      <c r="BB1972" s="514">
        <v>14522</v>
      </c>
      <c r="BC1972" s="514" t="s">
        <v>1785</v>
      </c>
      <c r="BD1972" s="514" t="s">
        <v>238</v>
      </c>
      <c r="BE1972" s="514" t="s">
        <v>238</v>
      </c>
      <c r="BF1972" s="514">
        <v>43.063850000000002</v>
      </c>
      <c r="BG1972" s="514">
        <v>-77.222300000000004</v>
      </c>
    </row>
    <row r="1973" spans="54:59">
      <c r="BB1973" s="514">
        <v>14525</v>
      </c>
      <c r="BC1973" s="514" t="s">
        <v>1786</v>
      </c>
      <c r="BD1973" s="514" t="s">
        <v>230</v>
      </c>
      <c r="BE1973" s="514" t="s">
        <v>230</v>
      </c>
      <c r="BF1973" s="514">
        <v>42.876220000000004</v>
      </c>
      <c r="BG1973" s="514">
        <v>-78.000559999999993</v>
      </c>
    </row>
    <row r="1974" spans="54:59">
      <c r="BB1974" s="514">
        <v>14526</v>
      </c>
      <c r="BC1974" s="514" t="s">
        <v>1787</v>
      </c>
      <c r="BD1974" s="514" t="s">
        <v>238</v>
      </c>
      <c r="BE1974" s="514" t="s">
        <v>238</v>
      </c>
      <c r="BF1974" s="514">
        <v>43.15607</v>
      </c>
      <c r="BG1974" s="514">
        <v>-77.447239999999994</v>
      </c>
    </row>
    <row r="1975" spans="54:59">
      <c r="BB1975" s="514">
        <v>14527</v>
      </c>
      <c r="BC1975" s="514" t="s">
        <v>1788</v>
      </c>
      <c r="BD1975" s="514" t="s">
        <v>238</v>
      </c>
      <c r="BE1975" s="514" t="s">
        <v>238</v>
      </c>
      <c r="BF1975" s="514">
        <v>42.664070000000002</v>
      </c>
      <c r="BG1975" s="514">
        <v>-77.056640000000002</v>
      </c>
    </row>
    <row r="1976" spans="54:59">
      <c r="BB1976" s="514">
        <v>14529</v>
      </c>
      <c r="BC1976" s="514" t="s">
        <v>1789</v>
      </c>
      <c r="BD1976" s="514" t="s">
        <v>230</v>
      </c>
      <c r="BE1976" s="514" t="s">
        <v>230</v>
      </c>
      <c r="BF1976" s="514">
        <v>42.5398</v>
      </c>
      <c r="BG1976" s="514">
        <v>-77.628600000000006</v>
      </c>
    </row>
    <row r="1977" spans="54:59">
      <c r="BB1977" s="514">
        <v>14530</v>
      </c>
      <c r="BC1977" s="514" t="s">
        <v>1790</v>
      </c>
      <c r="BD1977" s="514" t="s">
        <v>230</v>
      </c>
      <c r="BE1977" s="514" t="s">
        <v>230</v>
      </c>
      <c r="BF1977" s="514">
        <v>42.724069999999998</v>
      </c>
      <c r="BG1977" s="514">
        <v>-78.003609999999995</v>
      </c>
    </row>
    <row r="1978" spans="54:59">
      <c r="BB1978" s="514">
        <v>14532</v>
      </c>
      <c r="BC1978" s="514" t="s">
        <v>1791</v>
      </c>
      <c r="BD1978" s="514" t="s">
        <v>238</v>
      </c>
      <c r="BE1978" s="514" t="s">
        <v>238</v>
      </c>
      <c r="BF1978" s="514">
        <v>42.964530000000003</v>
      </c>
      <c r="BG1978" s="514">
        <v>-77.024860000000004</v>
      </c>
    </row>
    <row r="1979" spans="54:59">
      <c r="BB1979" s="514">
        <v>14533</v>
      </c>
      <c r="BC1979" s="514" t="s">
        <v>1792</v>
      </c>
      <c r="BD1979" s="514" t="s">
        <v>230</v>
      </c>
      <c r="BE1979" s="514" t="s">
        <v>230</v>
      </c>
      <c r="BF1979" s="514">
        <v>42.846499999999999</v>
      </c>
      <c r="BG1979" s="514">
        <v>-77.887950000000004</v>
      </c>
    </row>
    <row r="1980" spans="54:59">
      <c r="BB1980" s="514">
        <v>14534</v>
      </c>
      <c r="BC1980" s="514" t="s">
        <v>1793</v>
      </c>
      <c r="BD1980" s="514" t="s">
        <v>230</v>
      </c>
      <c r="BE1980" s="514" t="s">
        <v>230</v>
      </c>
      <c r="BF1980" s="514">
        <v>43.090609999999998</v>
      </c>
      <c r="BG1980" s="514">
        <v>-77.514989999999997</v>
      </c>
    </row>
    <row r="1981" spans="54:59">
      <c r="BB1981" s="514">
        <v>14536</v>
      </c>
      <c r="BC1981" s="514" t="s">
        <v>1794</v>
      </c>
      <c r="BD1981" s="514" t="s">
        <v>230</v>
      </c>
      <c r="BE1981" s="514" t="s">
        <v>230</v>
      </c>
      <c r="BF1981" s="514">
        <v>42.545229999999997</v>
      </c>
      <c r="BG1981" s="514">
        <v>-78.069289999999995</v>
      </c>
    </row>
    <row r="1982" spans="54:59">
      <c r="BB1982" s="514">
        <v>14537</v>
      </c>
      <c r="BC1982" s="514" t="s">
        <v>1795</v>
      </c>
      <c r="BD1982" s="514" t="s">
        <v>238</v>
      </c>
      <c r="BE1982" s="514" t="s">
        <v>238</v>
      </c>
      <c r="BF1982" s="514">
        <v>43.033000000000001</v>
      </c>
      <c r="BG1982" s="514">
        <v>-77.15746</v>
      </c>
    </row>
    <row r="1983" spans="54:59">
      <c r="BB1983" s="514">
        <v>14538</v>
      </c>
      <c r="BC1983" s="514" t="s">
        <v>1796</v>
      </c>
      <c r="BD1983" s="514" t="s">
        <v>238</v>
      </c>
      <c r="BE1983" s="514" t="s">
        <v>238</v>
      </c>
      <c r="BF1983" s="514">
        <v>43.283580000000001</v>
      </c>
      <c r="BG1983" s="514">
        <v>-77.142020000000002</v>
      </c>
    </row>
    <row r="1984" spans="54:59">
      <c r="BB1984" s="514">
        <v>14539</v>
      </c>
      <c r="BC1984" s="514" t="s">
        <v>1797</v>
      </c>
      <c r="BD1984" s="514" t="s">
        <v>230</v>
      </c>
      <c r="BE1984" s="514" t="s">
        <v>230</v>
      </c>
      <c r="BF1984" s="514">
        <v>42.834319999999998</v>
      </c>
      <c r="BG1984" s="514">
        <v>-77.877870000000001</v>
      </c>
    </row>
    <row r="1985" spans="54:59">
      <c r="BB1985" s="514">
        <v>14541</v>
      </c>
      <c r="BC1985" s="514" t="s">
        <v>1798</v>
      </c>
      <c r="BD1985" s="514" t="s">
        <v>238</v>
      </c>
      <c r="BE1985" s="514" t="s">
        <v>238</v>
      </c>
      <c r="BF1985" s="514">
        <v>42.751469999999998</v>
      </c>
      <c r="BG1985" s="514">
        <v>-76.853530000000006</v>
      </c>
    </row>
    <row r="1986" spans="54:59">
      <c r="BB1986" s="514">
        <v>14542</v>
      </c>
      <c r="BC1986" s="514" t="s">
        <v>1799</v>
      </c>
      <c r="BD1986" s="514" t="s">
        <v>238</v>
      </c>
      <c r="BE1986" s="514" t="s">
        <v>238</v>
      </c>
      <c r="BF1986" s="514">
        <v>43.14479</v>
      </c>
      <c r="BG1986" s="514">
        <v>-76.860770000000002</v>
      </c>
    </row>
    <row r="1987" spans="54:59">
      <c r="BB1987" s="514">
        <v>14543</v>
      </c>
      <c r="BC1987" s="514" t="s">
        <v>1800</v>
      </c>
      <c r="BD1987" s="514" t="s">
        <v>230</v>
      </c>
      <c r="BE1987" s="514" t="s">
        <v>230</v>
      </c>
      <c r="BF1987" s="514">
        <v>42.987229999999997</v>
      </c>
      <c r="BG1987" s="514">
        <v>-77.674329999999998</v>
      </c>
    </row>
    <row r="1988" spans="54:59">
      <c r="BB1988" s="514">
        <v>14544</v>
      </c>
      <c r="BC1988" s="514" t="s">
        <v>1801</v>
      </c>
      <c r="BD1988" s="514" t="s">
        <v>238</v>
      </c>
      <c r="BE1988" s="514" t="s">
        <v>238</v>
      </c>
      <c r="BF1988" s="514">
        <v>42.756059999999998</v>
      </c>
      <c r="BG1988" s="514">
        <v>-77.24024</v>
      </c>
    </row>
    <row r="1989" spans="54:59">
      <c r="BB1989" s="514">
        <v>14545</v>
      </c>
      <c r="BC1989" s="514" t="s">
        <v>1802</v>
      </c>
      <c r="BD1989" s="514" t="s">
        <v>230</v>
      </c>
      <c r="BE1989" s="514" t="s">
        <v>230</v>
      </c>
      <c r="BF1989" s="514">
        <v>42.664900000000003</v>
      </c>
      <c r="BG1989" s="514">
        <v>-77.71275</v>
      </c>
    </row>
    <row r="1990" spans="54:59">
      <c r="BB1990" s="514">
        <v>14546</v>
      </c>
      <c r="BC1990" s="514" t="s">
        <v>1803</v>
      </c>
      <c r="BD1990" s="514" t="s">
        <v>230</v>
      </c>
      <c r="BE1990" s="514" t="s">
        <v>230</v>
      </c>
      <c r="BF1990" s="514">
        <v>43.03031</v>
      </c>
      <c r="BG1990" s="514">
        <v>-77.783600000000007</v>
      </c>
    </row>
    <row r="1991" spans="54:59">
      <c r="BB1991" s="514">
        <v>14547</v>
      </c>
      <c r="BC1991" s="514" t="s">
        <v>1804</v>
      </c>
      <c r="BD1991" s="514" t="s">
        <v>238</v>
      </c>
      <c r="BE1991" s="514" t="s">
        <v>238</v>
      </c>
      <c r="BF1991" s="514">
        <v>42.808120000000002</v>
      </c>
      <c r="BG1991" s="514">
        <v>-77.287610000000001</v>
      </c>
    </row>
    <row r="1992" spans="54:59">
      <c r="BB1992" s="514">
        <v>14548</v>
      </c>
      <c r="BC1992" s="514" t="s">
        <v>1805</v>
      </c>
      <c r="BD1992" s="514" t="s">
        <v>238</v>
      </c>
      <c r="BE1992" s="514" t="s">
        <v>238</v>
      </c>
      <c r="BF1992" s="514">
        <v>42.973419999999997</v>
      </c>
      <c r="BG1992" s="514">
        <v>-77.243399999999994</v>
      </c>
    </row>
    <row r="1993" spans="54:59">
      <c r="BB1993" s="514">
        <v>14549</v>
      </c>
      <c r="BC1993" s="514" t="s">
        <v>1806</v>
      </c>
      <c r="BD1993" s="514" t="s">
        <v>230</v>
      </c>
      <c r="BE1993" s="514" t="s">
        <v>230</v>
      </c>
      <c r="BF1993" s="514">
        <v>42.692869999999999</v>
      </c>
      <c r="BG1993" s="514">
        <v>-78.022360000000006</v>
      </c>
    </row>
    <row r="1994" spans="54:59">
      <c r="BB1994" s="514">
        <v>14550</v>
      </c>
      <c r="BC1994" s="514" t="s">
        <v>1807</v>
      </c>
      <c r="BD1994" s="514" t="s">
        <v>230</v>
      </c>
      <c r="BE1994" s="514" t="s">
        <v>230</v>
      </c>
      <c r="BF1994" s="514">
        <v>42.669490000000003</v>
      </c>
      <c r="BG1994" s="514">
        <v>-78.09375</v>
      </c>
    </row>
    <row r="1995" spans="54:59">
      <c r="BB1995" s="514">
        <v>14551</v>
      </c>
      <c r="BC1995" s="514" t="s">
        <v>1808</v>
      </c>
      <c r="BD1995" s="514" t="s">
        <v>238</v>
      </c>
      <c r="BE1995" s="514" t="s">
        <v>238</v>
      </c>
      <c r="BF1995" s="514">
        <v>43.226019999999998</v>
      </c>
      <c r="BG1995" s="514">
        <v>-77.035989999999998</v>
      </c>
    </row>
    <row r="1996" spans="54:59">
      <c r="BB1996" s="514">
        <v>14555</v>
      </c>
      <c r="BC1996" s="514" t="s">
        <v>1809</v>
      </c>
      <c r="BD1996" s="514" t="s">
        <v>238</v>
      </c>
      <c r="BE1996" s="514" t="s">
        <v>238</v>
      </c>
      <c r="BF1996" s="514">
        <v>43.269329999999997</v>
      </c>
      <c r="BG1996" s="514">
        <v>-76.9876</v>
      </c>
    </row>
    <row r="1997" spans="54:59">
      <c r="BB1997" s="514">
        <v>14556</v>
      </c>
      <c r="BC1997" s="514" t="s">
        <v>1810</v>
      </c>
      <c r="BD1997" s="514" t="s">
        <v>230</v>
      </c>
      <c r="BE1997" s="514" t="s">
        <v>230</v>
      </c>
      <c r="BF1997" s="514">
        <v>42.72983</v>
      </c>
      <c r="BG1997" s="514">
        <v>-77.773910000000001</v>
      </c>
    </row>
    <row r="1998" spans="54:59">
      <c r="BB1998" s="514">
        <v>14557</v>
      </c>
      <c r="BC1998" s="514" t="s">
        <v>1811</v>
      </c>
      <c r="BD1998" s="514" t="s">
        <v>230</v>
      </c>
      <c r="BE1998" s="514" t="s">
        <v>230</v>
      </c>
      <c r="BF1998" s="514">
        <v>43.041600000000003</v>
      </c>
      <c r="BG1998" s="514">
        <v>-78.057249999999996</v>
      </c>
    </row>
    <row r="1999" spans="54:59">
      <c r="BB1999" s="514">
        <v>14558</v>
      </c>
      <c r="BC1999" s="514" t="s">
        <v>1812</v>
      </c>
      <c r="BD1999" s="514" t="s">
        <v>230</v>
      </c>
      <c r="BE1999" s="514" t="s">
        <v>230</v>
      </c>
      <c r="BF1999" s="514">
        <v>42.855400000000003</v>
      </c>
      <c r="BG1999" s="514">
        <v>-77.687640000000002</v>
      </c>
    </row>
    <row r="2000" spans="54:59">
      <c r="BB2000" s="514">
        <v>14559</v>
      </c>
      <c r="BC2000" s="514" t="s">
        <v>1813</v>
      </c>
      <c r="BD2000" s="514" t="s">
        <v>230</v>
      </c>
      <c r="BE2000" s="514" t="s">
        <v>230</v>
      </c>
      <c r="BF2000" s="514">
        <v>43.189860000000003</v>
      </c>
      <c r="BG2000" s="514">
        <v>-77.818089999999998</v>
      </c>
    </row>
    <row r="2001" spans="54:59">
      <c r="BB2001" s="514">
        <v>14560</v>
      </c>
      <c r="BC2001" s="514" t="s">
        <v>1814</v>
      </c>
      <c r="BD2001" s="514" t="s">
        <v>230</v>
      </c>
      <c r="BE2001" s="514" t="s">
        <v>230</v>
      </c>
      <c r="BF2001" s="514">
        <v>42.680929999999996</v>
      </c>
      <c r="BG2001" s="514">
        <v>-77.573400000000007</v>
      </c>
    </row>
    <row r="2002" spans="54:59">
      <c r="BB2002" s="514">
        <v>14561</v>
      </c>
      <c r="BC2002" s="514" t="s">
        <v>1815</v>
      </c>
      <c r="BD2002" s="514" t="s">
        <v>238</v>
      </c>
      <c r="BE2002" s="514" t="s">
        <v>238</v>
      </c>
      <c r="BF2002" s="514">
        <v>42.815170000000002</v>
      </c>
      <c r="BG2002" s="514">
        <v>-77.132099999999994</v>
      </c>
    </row>
    <row r="2003" spans="54:59">
      <c r="BB2003" s="514">
        <v>14563</v>
      </c>
      <c r="BC2003" s="514" t="s">
        <v>1816</v>
      </c>
      <c r="BD2003" s="514" t="s">
        <v>238</v>
      </c>
      <c r="BE2003" s="514" t="s">
        <v>238</v>
      </c>
      <c r="BF2003" s="514">
        <v>43.34836</v>
      </c>
      <c r="BG2003" s="514">
        <v>-77.045280000000005</v>
      </c>
    </row>
    <row r="2004" spans="54:59">
      <c r="BB2004" s="514">
        <v>14564</v>
      </c>
      <c r="BC2004" s="514" t="s">
        <v>1817</v>
      </c>
      <c r="BD2004" s="514" t="s">
        <v>238</v>
      </c>
      <c r="BE2004" s="514" t="s">
        <v>238</v>
      </c>
      <c r="BF2004" s="514">
        <v>42.982559999999999</v>
      </c>
      <c r="BG2004" s="514">
        <v>-77.408869999999993</v>
      </c>
    </row>
    <row r="2005" spans="54:59">
      <c r="BB2005" s="514">
        <v>14568</v>
      </c>
      <c r="BC2005" s="514" t="s">
        <v>1818</v>
      </c>
      <c r="BD2005" s="514" t="s">
        <v>238</v>
      </c>
      <c r="BE2005" s="514" t="s">
        <v>238</v>
      </c>
      <c r="BF2005" s="514">
        <v>43.134779999999999</v>
      </c>
      <c r="BG2005" s="514">
        <v>-77.285150000000002</v>
      </c>
    </row>
    <row r="2006" spans="54:59">
      <c r="BB2006" s="514">
        <v>14569</v>
      </c>
      <c r="BC2006" s="514" t="s">
        <v>1819</v>
      </c>
      <c r="BD2006" s="514" t="s">
        <v>230</v>
      </c>
      <c r="BE2006" s="514" t="s">
        <v>230</v>
      </c>
      <c r="BF2006" s="514">
        <v>42.739440000000002</v>
      </c>
      <c r="BG2006" s="514">
        <v>-78.159480000000002</v>
      </c>
    </row>
    <row r="2007" spans="54:59">
      <c r="BB2007" s="514">
        <v>14571</v>
      </c>
      <c r="BC2007" s="514" t="s">
        <v>1820</v>
      </c>
      <c r="BD2007" s="514" t="s">
        <v>230</v>
      </c>
      <c r="BE2007" s="514" t="s">
        <v>230</v>
      </c>
      <c r="BF2007" s="514">
        <v>43.346530000000001</v>
      </c>
      <c r="BG2007" s="514">
        <v>-78.25412</v>
      </c>
    </row>
    <row r="2008" spans="54:59">
      <c r="BB2008" s="514">
        <v>14572</v>
      </c>
      <c r="BC2008" s="514" t="s">
        <v>1821</v>
      </c>
      <c r="BD2008" s="514" t="s">
        <v>230</v>
      </c>
      <c r="BE2008" s="514" t="s">
        <v>230</v>
      </c>
      <c r="BF2008" s="514">
        <v>42.567839999999997</v>
      </c>
      <c r="BG2008" s="514">
        <v>-77.589709999999997</v>
      </c>
    </row>
    <row r="2009" spans="54:59">
      <c r="BB2009" s="514">
        <v>14580</v>
      </c>
      <c r="BC2009" s="514" t="s">
        <v>1822</v>
      </c>
      <c r="BD2009" s="514" t="s">
        <v>238</v>
      </c>
      <c r="BE2009" s="514" t="s">
        <v>238</v>
      </c>
      <c r="BF2009" s="514">
        <v>43.21228</v>
      </c>
      <c r="BG2009" s="514">
        <v>-77.429990000000004</v>
      </c>
    </row>
    <row r="2010" spans="54:59">
      <c r="BB2010" s="514">
        <v>14585</v>
      </c>
      <c r="BC2010" s="514" t="s">
        <v>1823</v>
      </c>
      <c r="BD2010" s="514" t="s">
        <v>230</v>
      </c>
      <c r="BE2010" s="514" t="s">
        <v>230</v>
      </c>
      <c r="BF2010" s="514">
        <v>42.894120000000001</v>
      </c>
      <c r="BG2010" s="514">
        <v>-77.544740000000004</v>
      </c>
    </row>
    <row r="2011" spans="54:59">
      <c r="BB2011" s="514">
        <v>14586</v>
      </c>
      <c r="BC2011" s="514" t="s">
        <v>1824</v>
      </c>
      <c r="BD2011" s="514" t="s">
        <v>230</v>
      </c>
      <c r="BE2011" s="514" t="s">
        <v>230</v>
      </c>
      <c r="BF2011" s="514">
        <v>43.04027</v>
      </c>
      <c r="BG2011" s="514">
        <v>-77.682149999999993</v>
      </c>
    </row>
    <row r="2012" spans="54:59">
      <c r="BB2012" s="514">
        <v>14588</v>
      </c>
      <c r="BC2012" s="514" t="s">
        <v>1825</v>
      </c>
      <c r="BD2012" s="514" t="s">
        <v>238</v>
      </c>
      <c r="BE2012" s="514" t="s">
        <v>238</v>
      </c>
      <c r="BF2012" s="514">
        <v>42.683450000000001</v>
      </c>
      <c r="BG2012" s="514">
        <v>-76.872439999999997</v>
      </c>
    </row>
    <row r="2013" spans="54:59">
      <c r="BB2013" s="514">
        <v>14589</v>
      </c>
      <c r="BC2013" s="514" t="s">
        <v>1826</v>
      </c>
      <c r="BD2013" s="514" t="s">
        <v>238</v>
      </c>
      <c r="BE2013" s="514" t="s">
        <v>238</v>
      </c>
      <c r="BF2013" s="514">
        <v>43.248159999999999</v>
      </c>
      <c r="BG2013" s="514">
        <v>-77.184979999999996</v>
      </c>
    </row>
    <row r="2014" spans="54:59">
      <c r="BB2014" s="514">
        <v>14590</v>
      </c>
      <c r="BC2014" s="514" t="s">
        <v>1827</v>
      </c>
      <c r="BD2014" s="514" t="s">
        <v>238</v>
      </c>
      <c r="BE2014" s="514" t="s">
        <v>238</v>
      </c>
      <c r="BF2014" s="514">
        <v>43.234749999999998</v>
      </c>
      <c r="BG2014" s="514">
        <v>-76.825199999999995</v>
      </c>
    </row>
    <row r="2015" spans="54:59">
      <c r="BB2015" s="514">
        <v>14591</v>
      </c>
      <c r="BC2015" s="514" t="s">
        <v>1828</v>
      </c>
      <c r="BD2015" s="514" t="s">
        <v>230</v>
      </c>
      <c r="BE2015" s="514" t="s">
        <v>230</v>
      </c>
      <c r="BF2015" s="514">
        <v>42.8294</v>
      </c>
      <c r="BG2015" s="514">
        <v>-78.08887</v>
      </c>
    </row>
    <row r="2016" spans="54:59">
      <c r="BB2016" s="514">
        <v>14592</v>
      </c>
      <c r="BC2016" s="514" t="s">
        <v>1829</v>
      </c>
      <c r="BD2016" s="514" t="s">
        <v>230</v>
      </c>
      <c r="BE2016" s="514" t="s">
        <v>230</v>
      </c>
      <c r="BF2016" s="514">
        <v>42.875680000000003</v>
      </c>
      <c r="BG2016" s="514">
        <v>-77.883510000000001</v>
      </c>
    </row>
    <row r="2017" spans="54:59">
      <c r="BB2017" s="514">
        <v>14602</v>
      </c>
      <c r="BC2017" s="514" t="s">
        <v>1830</v>
      </c>
      <c r="BD2017" s="514" t="s">
        <v>230</v>
      </c>
      <c r="BE2017" s="514" t="s">
        <v>230</v>
      </c>
      <c r="BF2017" s="514">
        <v>43.286020000000001</v>
      </c>
      <c r="BG2017" s="514">
        <v>-77.684259999999995</v>
      </c>
    </row>
    <row r="2018" spans="54:59">
      <c r="BB2018" s="514">
        <v>14603</v>
      </c>
      <c r="BC2018" s="514" t="s">
        <v>1830</v>
      </c>
      <c r="BD2018" s="514" t="s">
        <v>230</v>
      </c>
      <c r="BE2018" s="514" t="s">
        <v>230</v>
      </c>
      <c r="BF2018" s="514">
        <v>43.161610000000003</v>
      </c>
      <c r="BG2018" s="514">
        <v>-77.606769999999997</v>
      </c>
    </row>
    <row r="2019" spans="54:59">
      <c r="BB2019" s="514">
        <v>14604</v>
      </c>
      <c r="BC2019" s="514" t="s">
        <v>1830</v>
      </c>
      <c r="BD2019" s="514" t="s">
        <v>230</v>
      </c>
      <c r="BE2019" s="514" t="s">
        <v>230</v>
      </c>
      <c r="BF2019" s="514">
        <v>43.156959999999998</v>
      </c>
      <c r="BG2019" s="514">
        <v>-77.603750000000005</v>
      </c>
    </row>
    <row r="2020" spans="54:59">
      <c r="BB2020" s="514">
        <v>14605</v>
      </c>
      <c r="BC2020" s="514" t="s">
        <v>1830</v>
      </c>
      <c r="BD2020" s="514" t="s">
        <v>230</v>
      </c>
      <c r="BE2020" s="514" t="s">
        <v>230</v>
      </c>
      <c r="BF2020" s="514">
        <v>43.167560000000002</v>
      </c>
      <c r="BG2020" s="514">
        <v>-77.601200000000006</v>
      </c>
    </row>
    <row r="2021" spans="54:59">
      <c r="BB2021" s="514">
        <v>14606</v>
      </c>
      <c r="BC2021" s="514" t="s">
        <v>1830</v>
      </c>
      <c r="BD2021" s="514" t="s">
        <v>230</v>
      </c>
      <c r="BE2021" s="514" t="s">
        <v>230</v>
      </c>
      <c r="BF2021" s="514">
        <v>43.168059999999997</v>
      </c>
      <c r="BG2021" s="514">
        <v>-77.681319999999999</v>
      </c>
    </row>
    <row r="2022" spans="54:59">
      <c r="BB2022" s="514">
        <v>14607</v>
      </c>
      <c r="BC2022" s="514" t="s">
        <v>1830</v>
      </c>
      <c r="BD2022" s="514" t="s">
        <v>230</v>
      </c>
      <c r="BE2022" s="514" t="s">
        <v>230</v>
      </c>
      <c r="BF2022" s="514">
        <v>43.149859999999997</v>
      </c>
      <c r="BG2022" s="514">
        <v>-77.589619999999996</v>
      </c>
    </row>
    <row r="2023" spans="54:59">
      <c r="BB2023" s="514">
        <v>14608</v>
      </c>
      <c r="BC2023" s="514" t="s">
        <v>1830</v>
      </c>
      <c r="BD2023" s="514" t="s">
        <v>230</v>
      </c>
      <c r="BE2023" s="514" t="s">
        <v>230</v>
      </c>
      <c r="BF2023" s="514">
        <v>43.155560000000001</v>
      </c>
      <c r="BG2023" s="514">
        <v>-77.624009999999998</v>
      </c>
    </row>
    <row r="2024" spans="54:59">
      <c r="BB2024" s="514">
        <v>14609</v>
      </c>
      <c r="BC2024" s="514" t="s">
        <v>1830</v>
      </c>
      <c r="BD2024" s="514" t="s">
        <v>230</v>
      </c>
      <c r="BE2024" s="514" t="s">
        <v>230</v>
      </c>
      <c r="BF2024" s="514">
        <v>43.175109999999997</v>
      </c>
      <c r="BG2024" s="514">
        <v>-77.562719999999999</v>
      </c>
    </row>
    <row r="2025" spans="54:59">
      <c r="BB2025" s="514">
        <v>14610</v>
      </c>
      <c r="BC2025" s="514" t="s">
        <v>1830</v>
      </c>
      <c r="BD2025" s="514" t="s">
        <v>230</v>
      </c>
      <c r="BE2025" s="514" t="s">
        <v>230</v>
      </c>
      <c r="BF2025" s="514">
        <v>43.142249999999997</v>
      </c>
      <c r="BG2025" s="514">
        <v>-77.545869999999994</v>
      </c>
    </row>
    <row r="2026" spans="54:59">
      <c r="BB2026" s="514">
        <v>14611</v>
      </c>
      <c r="BC2026" s="514" t="s">
        <v>1830</v>
      </c>
      <c r="BD2026" s="514" t="s">
        <v>230</v>
      </c>
      <c r="BE2026" s="514" t="s">
        <v>230</v>
      </c>
      <c r="BF2026" s="514">
        <v>43.147559999999999</v>
      </c>
      <c r="BG2026" s="514">
        <v>-77.641620000000003</v>
      </c>
    </row>
    <row r="2027" spans="54:59">
      <c r="BB2027" s="514">
        <v>14612</v>
      </c>
      <c r="BC2027" s="514" t="s">
        <v>1830</v>
      </c>
      <c r="BD2027" s="514" t="s">
        <v>230</v>
      </c>
      <c r="BE2027" s="514" t="s">
        <v>230</v>
      </c>
      <c r="BF2027" s="514">
        <v>43.256459999999997</v>
      </c>
      <c r="BG2027" s="514">
        <v>-77.661829999999995</v>
      </c>
    </row>
    <row r="2028" spans="54:59">
      <c r="BB2028" s="514">
        <v>14613</v>
      </c>
      <c r="BC2028" s="514" t="s">
        <v>1830</v>
      </c>
      <c r="BD2028" s="514" t="s">
        <v>230</v>
      </c>
      <c r="BE2028" s="514" t="s">
        <v>230</v>
      </c>
      <c r="BF2028" s="514">
        <v>43.182160000000003</v>
      </c>
      <c r="BG2028" s="514">
        <v>-77.63794</v>
      </c>
    </row>
    <row r="2029" spans="54:59">
      <c r="BB2029" s="514">
        <v>14614</v>
      </c>
      <c r="BC2029" s="514" t="s">
        <v>1830</v>
      </c>
      <c r="BD2029" s="514" t="s">
        <v>230</v>
      </c>
      <c r="BE2029" s="514" t="s">
        <v>230</v>
      </c>
      <c r="BF2029" s="514">
        <v>43.155859999999997</v>
      </c>
      <c r="BG2029" s="514">
        <v>-77.615189999999998</v>
      </c>
    </row>
    <row r="2030" spans="54:59">
      <c r="BB2030" s="514">
        <v>14615</v>
      </c>
      <c r="BC2030" s="514" t="s">
        <v>1830</v>
      </c>
      <c r="BD2030" s="514" t="s">
        <v>230</v>
      </c>
      <c r="BE2030" s="514" t="s">
        <v>230</v>
      </c>
      <c r="BF2030" s="514">
        <v>43.204689999999999</v>
      </c>
      <c r="BG2030" s="514">
        <v>-77.651939999999996</v>
      </c>
    </row>
    <row r="2031" spans="54:59">
      <c r="BB2031" s="514">
        <v>14616</v>
      </c>
      <c r="BC2031" s="514" t="s">
        <v>1830</v>
      </c>
      <c r="BD2031" s="514" t="s">
        <v>230</v>
      </c>
      <c r="BE2031" s="514" t="s">
        <v>230</v>
      </c>
      <c r="BF2031" s="514">
        <v>43.232309999999998</v>
      </c>
      <c r="BG2031" s="514">
        <v>-77.649050000000003</v>
      </c>
    </row>
    <row r="2032" spans="54:59">
      <c r="BB2032" s="514">
        <v>14617</v>
      </c>
      <c r="BC2032" s="514" t="s">
        <v>1830</v>
      </c>
      <c r="BD2032" s="514" t="s">
        <v>230</v>
      </c>
      <c r="BE2032" s="514" t="s">
        <v>230</v>
      </c>
      <c r="BF2032" s="514">
        <v>43.223210000000002</v>
      </c>
      <c r="BG2032" s="514">
        <v>-77.597210000000004</v>
      </c>
    </row>
    <row r="2033" spans="54:59">
      <c r="BB2033" s="514">
        <v>14618</v>
      </c>
      <c r="BC2033" s="514" t="s">
        <v>1830</v>
      </c>
      <c r="BD2033" s="514" t="s">
        <v>230</v>
      </c>
      <c r="BE2033" s="514" t="s">
        <v>230</v>
      </c>
      <c r="BF2033" s="514">
        <v>43.116709999999998</v>
      </c>
      <c r="BG2033" s="514">
        <v>-77.559039999999996</v>
      </c>
    </row>
    <row r="2034" spans="54:59">
      <c r="BB2034" s="514">
        <v>14619</v>
      </c>
      <c r="BC2034" s="514" t="s">
        <v>1830</v>
      </c>
      <c r="BD2034" s="514" t="s">
        <v>230</v>
      </c>
      <c r="BE2034" s="514" t="s">
        <v>230</v>
      </c>
      <c r="BF2034" s="514">
        <v>43.136360000000003</v>
      </c>
      <c r="BG2034" s="514">
        <v>-77.646850000000001</v>
      </c>
    </row>
    <row r="2035" spans="54:59">
      <c r="BB2035" s="514">
        <v>14620</v>
      </c>
      <c r="BC2035" s="514" t="s">
        <v>1830</v>
      </c>
      <c r="BD2035" s="514" t="s">
        <v>230</v>
      </c>
      <c r="BE2035" s="514" t="s">
        <v>230</v>
      </c>
      <c r="BF2035" s="514">
        <v>43.132469999999998</v>
      </c>
      <c r="BG2035" s="514">
        <v>-77.603769999999997</v>
      </c>
    </row>
    <row r="2036" spans="54:59">
      <c r="BB2036" s="514">
        <v>14621</v>
      </c>
      <c r="BC2036" s="514" t="s">
        <v>1830</v>
      </c>
      <c r="BD2036" s="514" t="s">
        <v>230</v>
      </c>
      <c r="BE2036" s="514" t="s">
        <v>230</v>
      </c>
      <c r="BF2036" s="514">
        <v>43.185160000000003</v>
      </c>
      <c r="BG2036" s="514">
        <v>-77.603679999999997</v>
      </c>
    </row>
    <row r="2037" spans="54:59">
      <c r="BB2037" s="514">
        <v>14622</v>
      </c>
      <c r="BC2037" s="514" t="s">
        <v>1830</v>
      </c>
      <c r="BD2037" s="514" t="s">
        <v>230</v>
      </c>
      <c r="BE2037" s="514" t="s">
        <v>230</v>
      </c>
      <c r="BF2037" s="514">
        <v>43.215429999999998</v>
      </c>
      <c r="BG2037" s="514">
        <v>-77.556380000000004</v>
      </c>
    </row>
    <row r="2038" spans="54:59">
      <c r="BB2038" s="514">
        <v>14623</v>
      </c>
      <c r="BC2038" s="514" t="s">
        <v>1830</v>
      </c>
      <c r="BD2038" s="514" t="s">
        <v>230</v>
      </c>
      <c r="BE2038" s="514" t="s">
        <v>230</v>
      </c>
      <c r="BF2038" s="514">
        <v>43.087609999999998</v>
      </c>
      <c r="BG2038" s="514">
        <v>-77.635199999999998</v>
      </c>
    </row>
    <row r="2039" spans="54:59">
      <c r="BB2039" s="514">
        <v>14624</v>
      </c>
      <c r="BC2039" s="514" t="s">
        <v>1830</v>
      </c>
      <c r="BD2039" s="514" t="s">
        <v>230</v>
      </c>
      <c r="BE2039" s="514" t="s">
        <v>230</v>
      </c>
      <c r="BF2039" s="514">
        <v>43.127189999999999</v>
      </c>
      <c r="BG2039" s="514">
        <v>-77.724649999999997</v>
      </c>
    </row>
    <row r="2040" spans="54:59">
      <c r="BB2040" s="514">
        <v>14625</v>
      </c>
      <c r="BC2040" s="514" t="s">
        <v>1830</v>
      </c>
      <c r="BD2040" s="514" t="s">
        <v>230</v>
      </c>
      <c r="BE2040" s="514" t="s">
        <v>230</v>
      </c>
      <c r="BF2040" s="514">
        <v>43.143659999999997</v>
      </c>
      <c r="BG2040" s="514">
        <v>-77.511139999999997</v>
      </c>
    </row>
    <row r="2041" spans="54:59">
      <c r="BB2041" s="514">
        <v>14626</v>
      </c>
      <c r="BC2041" s="514" t="s">
        <v>1830</v>
      </c>
      <c r="BD2041" s="514" t="s">
        <v>230</v>
      </c>
      <c r="BE2041" s="514" t="s">
        <v>230</v>
      </c>
      <c r="BF2041" s="514">
        <v>43.21461</v>
      </c>
      <c r="BG2041" s="514">
        <v>-77.70626</v>
      </c>
    </row>
    <row r="2042" spans="54:59">
      <c r="BB2042" s="514">
        <v>14627</v>
      </c>
      <c r="BC2042" s="514" t="s">
        <v>1830</v>
      </c>
      <c r="BD2042" s="514" t="s">
        <v>230</v>
      </c>
      <c r="BE2042" s="514" t="s">
        <v>230</v>
      </c>
      <c r="BF2042" s="514">
        <v>43.127510000000001</v>
      </c>
      <c r="BG2042" s="514">
        <v>-77.627669999999995</v>
      </c>
    </row>
    <row r="2043" spans="54:59">
      <c r="BB2043" s="514">
        <v>14638</v>
      </c>
      <c r="BC2043" s="514" t="s">
        <v>1830</v>
      </c>
      <c r="BD2043" s="514" t="s">
        <v>230</v>
      </c>
      <c r="BE2043" s="514" t="s">
        <v>230</v>
      </c>
      <c r="BF2043" s="514">
        <v>43.286020000000001</v>
      </c>
      <c r="BG2043" s="514">
        <v>-77.684259999999995</v>
      </c>
    </row>
    <row r="2044" spans="54:59">
      <c r="BB2044" s="514">
        <v>14639</v>
      </c>
      <c r="BC2044" s="514" t="s">
        <v>1830</v>
      </c>
      <c r="BD2044" s="514" t="s">
        <v>230</v>
      </c>
      <c r="BE2044" s="514" t="s">
        <v>230</v>
      </c>
      <c r="BF2044" s="514">
        <v>43.286020000000001</v>
      </c>
      <c r="BG2044" s="514">
        <v>-77.684259999999995</v>
      </c>
    </row>
    <row r="2045" spans="54:59">
      <c r="BB2045" s="514">
        <v>14642</v>
      </c>
      <c r="BC2045" s="514" t="s">
        <v>1830</v>
      </c>
      <c r="BD2045" s="514" t="s">
        <v>230</v>
      </c>
      <c r="BE2045" s="514" t="s">
        <v>230</v>
      </c>
      <c r="BF2045" s="514">
        <v>43.286020000000001</v>
      </c>
      <c r="BG2045" s="514">
        <v>-77.684259999999995</v>
      </c>
    </row>
    <row r="2046" spans="54:59">
      <c r="BB2046" s="514">
        <v>14643</v>
      </c>
      <c r="BC2046" s="514" t="s">
        <v>1830</v>
      </c>
      <c r="BD2046" s="514" t="s">
        <v>230</v>
      </c>
      <c r="BE2046" s="514" t="s">
        <v>230</v>
      </c>
      <c r="BF2046" s="514">
        <v>43.286020000000001</v>
      </c>
      <c r="BG2046" s="514">
        <v>-77.684259999999995</v>
      </c>
    </row>
    <row r="2047" spans="54:59">
      <c r="BB2047" s="514">
        <v>14644</v>
      </c>
      <c r="BC2047" s="514" t="s">
        <v>1830</v>
      </c>
      <c r="BD2047" s="514" t="s">
        <v>230</v>
      </c>
      <c r="BE2047" s="514" t="s">
        <v>230</v>
      </c>
      <c r="BF2047" s="514">
        <v>43.286020000000001</v>
      </c>
      <c r="BG2047" s="514">
        <v>-77.684259999999995</v>
      </c>
    </row>
    <row r="2048" spans="54:59">
      <c r="BB2048" s="514">
        <v>14645</v>
      </c>
      <c r="BC2048" s="514" t="s">
        <v>1830</v>
      </c>
      <c r="BD2048" s="514" t="s">
        <v>230</v>
      </c>
      <c r="BE2048" s="514" t="s">
        <v>230</v>
      </c>
      <c r="BF2048" s="514">
        <v>43.286020000000001</v>
      </c>
      <c r="BG2048" s="514">
        <v>-77.684259999999995</v>
      </c>
    </row>
    <row r="2049" spans="54:59">
      <c r="BB2049" s="514">
        <v>14646</v>
      </c>
      <c r="BC2049" s="514" t="s">
        <v>1830</v>
      </c>
      <c r="BD2049" s="514" t="s">
        <v>230</v>
      </c>
      <c r="BE2049" s="514" t="s">
        <v>230</v>
      </c>
      <c r="BF2049" s="514">
        <v>43.286020000000001</v>
      </c>
      <c r="BG2049" s="514">
        <v>-77.684259999999995</v>
      </c>
    </row>
    <row r="2050" spans="54:59">
      <c r="BB2050" s="514">
        <v>14647</v>
      </c>
      <c r="BC2050" s="514" t="s">
        <v>1830</v>
      </c>
      <c r="BD2050" s="514" t="s">
        <v>230</v>
      </c>
      <c r="BE2050" s="514" t="s">
        <v>230</v>
      </c>
      <c r="BF2050" s="514">
        <v>43.286020000000001</v>
      </c>
      <c r="BG2050" s="514">
        <v>-77.684259999999995</v>
      </c>
    </row>
    <row r="2051" spans="54:59">
      <c r="BB2051" s="514">
        <v>14649</v>
      </c>
      <c r="BC2051" s="514" t="s">
        <v>1830</v>
      </c>
      <c r="BD2051" s="514" t="s">
        <v>230</v>
      </c>
      <c r="BE2051" s="514" t="s">
        <v>230</v>
      </c>
      <c r="BF2051" s="514">
        <v>43.286020000000001</v>
      </c>
      <c r="BG2051" s="514">
        <v>-77.684259999999995</v>
      </c>
    </row>
    <row r="2052" spans="54:59">
      <c r="BB2052" s="514">
        <v>14650</v>
      </c>
      <c r="BC2052" s="514" t="s">
        <v>1830</v>
      </c>
      <c r="BD2052" s="514" t="s">
        <v>230</v>
      </c>
      <c r="BE2052" s="514" t="s">
        <v>230</v>
      </c>
      <c r="BF2052" s="514">
        <v>43.286020000000001</v>
      </c>
      <c r="BG2052" s="514">
        <v>-77.684259999999995</v>
      </c>
    </row>
    <row r="2053" spans="54:59">
      <c r="BB2053" s="514">
        <v>14651</v>
      </c>
      <c r="BC2053" s="514" t="s">
        <v>1830</v>
      </c>
      <c r="BD2053" s="514" t="s">
        <v>230</v>
      </c>
      <c r="BE2053" s="514" t="s">
        <v>230</v>
      </c>
      <c r="BF2053" s="514">
        <v>43.286020000000001</v>
      </c>
      <c r="BG2053" s="514">
        <v>-77.684259999999995</v>
      </c>
    </row>
    <row r="2054" spans="54:59">
      <c r="BB2054" s="514">
        <v>14652</v>
      </c>
      <c r="BC2054" s="514" t="s">
        <v>1830</v>
      </c>
      <c r="BD2054" s="514" t="s">
        <v>230</v>
      </c>
      <c r="BE2054" s="514" t="s">
        <v>230</v>
      </c>
      <c r="BF2054" s="514">
        <v>43.286020000000001</v>
      </c>
      <c r="BG2054" s="514">
        <v>-77.684259999999995</v>
      </c>
    </row>
    <row r="2055" spans="54:59">
      <c r="BB2055" s="514">
        <v>14653</v>
      </c>
      <c r="BC2055" s="514" t="s">
        <v>1830</v>
      </c>
      <c r="BD2055" s="514" t="s">
        <v>230</v>
      </c>
      <c r="BE2055" s="514" t="s">
        <v>230</v>
      </c>
      <c r="BF2055" s="514">
        <v>43.286020000000001</v>
      </c>
      <c r="BG2055" s="514">
        <v>-77.684259999999995</v>
      </c>
    </row>
    <row r="2056" spans="54:59">
      <c r="BB2056" s="514">
        <v>14664</v>
      </c>
      <c r="BC2056" s="514" t="s">
        <v>1830</v>
      </c>
      <c r="BD2056" s="514" t="s">
        <v>230</v>
      </c>
      <c r="BE2056" s="514" t="s">
        <v>230</v>
      </c>
      <c r="BF2056" s="514">
        <v>43.286020000000001</v>
      </c>
      <c r="BG2056" s="514">
        <v>-77.684259999999995</v>
      </c>
    </row>
    <row r="2057" spans="54:59">
      <c r="BB2057" s="514">
        <v>14673</v>
      </c>
      <c r="BC2057" s="514" t="s">
        <v>1830</v>
      </c>
      <c r="BD2057" s="514" t="s">
        <v>230</v>
      </c>
      <c r="BE2057" s="514" t="s">
        <v>230</v>
      </c>
      <c r="BF2057" s="514">
        <v>43.286020000000001</v>
      </c>
      <c r="BG2057" s="514">
        <v>-77.684259999999995</v>
      </c>
    </row>
    <row r="2058" spans="54:59">
      <c r="BB2058" s="514">
        <v>14683</v>
      </c>
      <c r="BC2058" s="514" t="s">
        <v>1830</v>
      </c>
      <c r="BD2058" s="514" t="s">
        <v>230</v>
      </c>
      <c r="BE2058" s="514" t="s">
        <v>230</v>
      </c>
      <c r="BF2058" s="514">
        <v>43.286020000000001</v>
      </c>
      <c r="BG2058" s="514">
        <v>-77.684259999999995</v>
      </c>
    </row>
    <row r="2059" spans="54:59">
      <c r="BB2059" s="514">
        <v>14692</v>
      </c>
      <c r="BC2059" s="514" t="s">
        <v>1830</v>
      </c>
      <c r="BD2059" s="514" t="s">
        <v>230</v>
      </c>
      <c r="BE2059" s="514" t="s">
        <v>230</v>
      </c>
      <c r="BF2059" s="514">
        <v>43.286020000000001</v>
      </c>
      <c r="BG2059" s="514">
        <v>-77.684259999999995</v>
      </c>
    </row>
    <row r="2060" spans="54:59">
      <c r="BB2060" s="514">
        <v>14694</v>
      </c>
      <c r="BC2060" s="514" t="s">
        <v>1830</v>
      </c>
      <c r="BD2060" s="514" t="s">
        <v>230</v>
      </c>
      <c r="BE2060" s="514" t="s">
        <v>230</v>
      </c>
      <c r="BF2060" s="514">
        <v>43.286020000000001</v>
      </c>
      <c r="BG2060" s="514">
        <v>-77.684259999999995</v>
      </c>
    </row>
    <row r="2061" spans="54:59">
      <c r="BB2061" s="514">
        <v>14701</v>
      </c>
      <c r="BC2061" s="514" t="s">
        <v>1831</v>
      </c>
      <c r="BD2061" s="514" t="s">
        <v>230</v>
      </c>
      <c r="BE2061" s="514" t="s">
        <v>230</v>
      </c>
      <c r="BF2061" s="514">
        <v>42.091790000000003</v>
      </c>
      <c r="BG2061" s="514">
        <v>-79.244590000000002</v>
      </c>
    </row>
    <row r="2062" spans="54:59">
      <c r="BB2062" s="514">
        <v>14702</v>
      </c>
      <c r="BC2062" s="514" t="s">
        <v>1831</v>
      </c>
      <c r="BD2062" s="514" t="s">
        <v>230</v>
      </c>
      <c r="BE2062" s="514" t="s">
        <v>230</v>
      </c>
      <c r="BF2062" s="514">
        <v>42.081650000000003</v>
      </c>
      <c r="BG2062" s="514">
        <v>-79.294920000000005</v>
      </c>
    </row>
    <row r="2063" spans="54:59">
      <c r="BB2063" s="514">
        <v>14706</v>
      </c>
      <c r="BC2063" s="514" t="s">
        <v>1832</v>
      </c>
      <c r="BD2063" s="514" t="s">
        <v>230</v>
      </c>
      <c r="BE2063" s="514" t="s">
        <v>230</v>
      </c>
      <c r="BF2063" s="514">
        <v>42.101430000000001</v>
      </c>
      <c r="BG2063" s="514">
        <v>-78.515870000000007</v>
      </c>
    </row>
    <row r="2064" spans="54:59">
      <c r="BB2064" s="514">
        <v>14707</v>
      </c>
      <c r="BC2064" s="514" t="s">
        <v>1833</v>
      </c>
      <c r="BD2064" s="514" t="s">
        <v>230</v>
      </c>
      <c r="BE2064" s="514" t="s">
        <v>230</v>
      </c>
      <c r="BF2064" s="514">
        <v>42.073729999999998</v>
      </c>
      <c r="BG2064" s="514">
        <v>-78.059370000000001</v>
      </c>
    </row>
    <row r="2065" spans="54:59">
      <c r="BB2065" s="514">
        <v>14708</v>
      </c>
      <c r="BC2065" s="514" t="s">
        <v>1834</v>
      </c>
      <c r="BD2065" s="514" t="s">
        <v>230</v>
      </c>
      <c r="BE2065" s="514" t="s">
        <v>230</v>
      </c>
      <c r="BF2065" s="514">
        <v>42.016100000000002</v>
      </c>
      <c r="BG2065" s="514">
        <v>-78.057680000000005</v>
      </c>
    </row>
    <row r="2066" spans="54:59">
      <c r="BB2066" s="514">
        <v>14709</v>
      </c>
      <c r="BC2066" s="514" t="s">
        <v>1835</v>
      </c>
      <c r="BD2066" s="514" t="s">
        <v>230</v>
      </c>
      <c r="BE2066" s="514" t="s">
        <v>230</v>
      </c>
      <c r="BF2066" s="514">
        <v>42.339919999999999</v>
      </c>
      <c r="BG2066" s="514">
        <v>-77.994129999999998</v>
      </c>
    </row>
    <row r="2067" spans="54:59">
      <c r="BB2067" s="514">
        <v>14710</v>
      </c>
      <c r="BC2067" s="514" t="s">
        <v>1836</v>
      </c>
      <c r="BD2067" s="514" t="s">
        <v>230</v>
      </c>
      <c r="BE2067" s="514" t="s">
        <v>230</v>
      </c>
      <c r="BF2067" s="514">
        <v>42.098219999999998</v>
      </c>
      <c r="BG2067" s="514">
        <v>-79.408649999999994</v>
      </c>
    </row>
    <row r="2068" spans="54:59">
      <c r="BB2068" s="514">
        <v>14711</v>
      </c>
      <c r="BC2068" s="514" t="s">
        <v>1837</v>
      </c>
      <c r="BD2068" s="514" t="s">
        <v>230</v>
      </c>
      <c r="BE2068" s="514" t="s">
        <v>230</v>
      </c>
      <c r="BF2068" s="514">
        <v>42.319650000000003</v>
      </c>
      <c r="BG2068" s="514">
        <v>-78.133840000000006</v>
      </c>
    </row>
    <row r="2069" spans="54:59">
      <c r="BB2069" s="514">
        <v>14712</v>
      </c>
      <c r="BC2069" s="514" t="s">
        <v>1838</v>
      </c>
      <c r="BD2069" s="514" t="s">
        <v>230</v>
      </c>
      <c r="BE2069" s="514" t="s">
        <v>230</v>
      </c>
      <c r="BF2069" s="514">
        <v>42.170780000000001</v>
      </c>
      <c r="BG2069" s="514">
        <v>-79.376890000000003</v>
      </c>
    </row>
    <row r="2070" spans="54:59">
      <c r="BB2070" s="514">
        <v>14714</v>
      </c>
      <c r="BC2070" s="514" t="s">
        <v>1839</v>
      </c>
      <c r="BD2070" s="514" t="s">
        <v>230</v>
      </c>
      <c r="BE2070" s="514" t="s">
        <v>230</v>
      </c>
      <c r="BF2070" s="514">
        <v>42.279780000000002</v>
      </c>
      <c r="BG2070" s="514">
        <v>-78.237690000000001</v>
      </c>
    </row>
    <row r="2071" spans="54:59">
      <c r="BB2071" s="514">
        <v>14715</v>
      </c>
      <c r="BC2071" s="514" t="s">
        <v>1840</v>
      </c>
      <c r="BD2071" s="514" t="s">
        <v>230</v>
      </c>
      <c r="BE2071" s="514" t="s">
        <v>230</v>
      </c>
      <c r="BF2071" s="514">
        <v>42.076180000000001</v>
      </c>
      <c r="BG2071" s="514">
        <v>-78.144890000000004</v>
      </c>
    </row>
    <row r="2072" spans="54:59">
      <c r="BB2072" s="514">
        <v>14716</v>
      </c>
      <c r="BC2072" s="514" t="s">
        <v>1841</v>
      </c>
      <c r="BD2072" s="514" t="s">
        <v>230</v>
      </c>
      <c r="BE2072" s="514" t="s">
        <v>230</v>
      </c>
      <c r="BF2072" s="514">
        <v>42.390799999999999</v>
      </c>
      <c r="BG2072" s="514">
        <v>-79.438730000000007</v>
      </c>
    </row>
    <row r="2073" spans="54:59">
      <c r="BB2073" s="514">
        <v>14717</v>
      </c>
      <c r="BC2073" s="514" t="s">
        <v>1842</v>
      </c>
      <c r="BD2073" s="514" t="s">
        <v>230</v>
      </c>
      <c r="BE2073" s="514" t="s">
        <v>230</v>
      </c>
      <c r="BF2073" s="514">
        <v>42.370739999999998</v>
      </c>
      <c r="BG2073" s="514">
        <v>-78.193349999999995</v>
      </c>
    </row>
    <row r="2074" spans="54:59">
      <c r="BB2074" s="514">
        <v>14718</v>
      </c>
      <c r="BC2074" s="514" t="s">
        <v>1843</v>
      </c>
      <c r="BD2074" s="514" t="s">
        <v>230</v>
      </c>
      <c r="BE2074" s="514" t="s">
        <v>230</v>
      </c>
      <c r="BF2074" s="514">
        <v>42.343260000000001</v>
      </c>
      <c r="BG2074" s="514">
        <v>-79.301010000000005</v>
      </c>
    </row>
    <row r="2075" spans="54:59">
      <c r="BB2075" s="514">
        <v>14719</v>
      </c>
      <c r="BC2075" s="514" t="s">
        <v>1844</v>
      </c>
      <c r="BD2075" s="514" t="s">
        <v>230</v>
      </c>
      <c r="BE2075" s="514" t="s">
        <v>230</v>
      </c>
      <c r="BF2075" s="514">
        <v>42.329180000000001</v>
      </c>
      <c r="BG2075" s="514">
        <v>-78.874359999999996</v>
      </c>
    </row>
    <row r="2076" spans="54:59">
      <c r="BB2076" s="514">
        <v>14720</v>
      </c>
      <c r="BC2076" s="514" t="s">
        <v>1845</v>
      </c>
      <c r="BD2076" s="514" t="s">
        <v>230</v>
      </c>
      <c r="BE2076" s="514" t="s">
        <v>230</v>
      </c>
      <c r="BF2076" s="514">
        <v>42.105899999999998</v>
      </c>
      <c r="BG2076" s="514">
        <v>-79.279120000000006</v>
      </c>
    </row>
    <row r="2077" spans="54:59">
      <c r="BB2077" s="514">
        <v>14721</v>
      </c>
      <c r="BC2077" s="514" t="s">
        <v>1846</v>
      </c>
      <c r="BD2077" s="514" t="s">
        <v>230</v>
      </c>
      <c r="BE2077" s="514" t="s">
        <v>230</v>
      </c>
      <c r="BF2077" s="514">
        <v>41.999429999999997</v>
      </c>
      <c r="BG2077" s="514">
        <v>-78.272570000000002</v>
      </c>
    </row>
    <row r="2078" spans="54:59">
      <c r="BB2078" s="514">
        <v>14722</v>
      </c>
      <c r="BC2078" s="514" t="s">
        <v>1847</v>
      </c>
      <c r="BD2078" s="514" t="s">
        <v>230</v>
      </c>
      <c r="BE2078" s="514" t="s">
        <v>230</v>
      </c>
      <c r="BF2078" s="514">
        <v>42.187460000000002</v>
      </c>
      <c r="BG2078" s="514">
        <v>-79.450519999999997</v>
      </c>
    </row>
    <row r="2079" spans="54:59">
      <c r="BB2079" s="514">
        <v>14723</v>
      </c>
      <c r="BC2079" s="514" t="s">
        <v>1848</v>
      </c>
      <c r="BD2079" s="514" t="s">
        <v>230</v>
      </c>
      <c r="BE2079" s="514" t="s">
        <v>230</v>
      </c>
      <c r="BF2079" s="514">
        <v>42.316380000000002</v>
      </c>
      <c r="BG2079" s="514">
        <v>-79.136399999999995</v>
      </c>
    </row>
    <row r="2080" spans="54:59">
      <c r="BB2080" s="514">
        <v>14724</v>
      </c>
      <c r="BC2080" s="514" t="s">
        <v>1849</v>
      </c>
      <c r="BD2080" s="514" t="s">
        <v>230</v>
      </c>
      <c r="BE2080" s="514" t="s">
        <v>230</v>
      </c>
      <c r="BF2080" s="514">
        <v>42.066679999999998</v>
      </c>
      <c r="BG2080" s="514">
        <v>-79.666120000000006</v>
      </c>
    </row>
    <row r="2081" spans="54:59">
      <c r="BB2081" s="514">
        <v>14726</v>
      </c>
      <c r="BC2081" s="514" t="s">
        <v>1850</v>
      </c>
      <c r="BD2081" s="514" t="s">
        <v>230</v>
      </c>
      <c r="BE2081" s="514" t="s">
        <v>230</v>
      </c>
      <c r="BF2081" s="514">
        <v>42.251069999999999</v>
      </c>
      <c r="BG2081" s="514">
        <v>-79.037850000000006</v>
      </c>
    </row>
    <row r="2082" spans="54:59">
      <c r="BB2082" s="514">
        <v>14727</v>
      </c>
      <c r="BC2082" s="514" t="s">
        <v>1851</v>
      </c>
      <c r="BD2082" s="514" t="s">
        <v>230</v>
      </c>
      <c r="BE2082" s="514" t="s">
        <v>230</v>
      </c>
      <c r="BF2082" s="514">
        <v>42.213209999999997</v>
      </c>
      <c r="BG2082" s="514">
        <v>-78.286490000000001</v>
      </c>
    </row>
    <row r="2083" spans="54:59">
      <c r="BB2083" s="514">
        <v>14728</v>
      </c>
      <c r="BC2083" s="514" t="s">
        <v>1852</v>
      </c>
      <c r="BD2083" s="514" t="s">
        <v>230</v>
      </c>
      <c r="BE2083" s="514" t="s">
        <v>230</v>
      </c>
      <c r="BF2083" s="514">
        <v>42.258960000000002</v>
      </c>
      <c r="BG2083" s="514">
        <v>-79.433480000000003</v>
      </c>
    </row>
    <row r="2084" spans="54:59">
      <c r="BB2084" s="514">
        <v>14729</v>
      </c>
      <c r="BC2084" s="514" t="s">
        <v>1853</v>
      </c>
      <c r="BD2084" s="514" t="s">
        <v>230</v>
      </c>
      <c r="BE2084" s="514" t="s">
        <v>230</v>
      </c>
      <c r="BF2084" s="514">
        <v>42.382890000000003</v>
      </c>
      <c r="BG2084" s="514">
        <v>-78.721010000000007</v>
      </c>
    </row>
    <row r="2085" spans="54:59">
      <c r="BB2085" s="514">
        <v>14730</v>
      </c>
      <c r="BC2085" s="514" t="s">
        <v>1854</v>
      </c>
      <c r="BD2085" s="514" t="s">
        <v>230</v>
      </c>
      <c r="BE2085" s="514" t="s">
        <v>230</v>
      </c>
      <c r="BF2085" s="514">
        <v>42.174729999999997</v>
      </c>
      <c r="BG2085" s="514">
        <v>-78.947339999999997</v>
      </c>
    </row>
    <row r="2086" spans="54:59">
      <c r="BB2086" s="514">
        <v>14731</v>
      </c>
      <c r="BC2086" s="514" t="s">
        <v>1855</v>
      </c>
      <c r="BD2086" s="514" t="s">
        <v>230</v>
      </c>
      <c r="BE2086" s="514" t="s">
        <v>230</v>
      </c>
      <c r="BF2086" s="514">
        <v>42.286029999999997</v>
      </c>
      <c r="BG2086" s="514">
        <v>-78.654250000000005</v>
      </c>
    </row>
    <row r="2087" spans="54:59">
      <c r="BB2087" s="514">
        <v>14732</v>
      </c>
      <c r="BC2087" s="514" t="s">
        <v>1856</v>
      </c>
      <c r="BD2087" s="514" t="s">
        <v>230</v>
      </c>
      <c r="BE2087" s="514" t="s">
        <v>230</v>
      </c>
      <c r="BF2087" s="514">
        <v>42.229089999999999</v>
      </c>
      <c r="BG2087" s="514">
        <v>-79.113470000000007</v>
      </c>
    </row>
    <row r="2088" spans="54:59">
      <c r="BB2088" s="514">
        <v>14733</v>
      </c>
      <c r="BC2088" s="514" t="s">
        <v>1857</v>
      </c>
      <c r="BD2088" s="514" t="s">
        <v>230</v>
      </c>
      <c r="BE2088" s="514" t="s">
        <v>230</v>
      </c>
      <c r="BF2088" s="514">
        <v>42.128459999999997</v>
      </c>
      <c r="BG2088" s="514">
        <v>-79.19126</v>
      </c>
    </row>
    <row r="2089" spans="54:59">
      <c r="BB2089" s="514">
        <v>14735</v>
      </c>
      <c r="BC2089" s="514" t="s">
        <v>1858</v>
      </c>
      <c r="BD2089" s="514" t="s">
        <v>230</v>
      </c>
      <c r="BE2089" s="514" t="s">
        <v>230</v>
      </c>
      <c r="BF2089" s="514">
        <v>42.456040000000002</v>
      </c>
      <c r="BG2089" s="514">
        <v>-78.097300000000004</v>
      </c>
    </row>
    <row r="2090" spans="54:59">
      <c r="BB2090" s="514">
        <v>14736</v>
      </c>
      <c r="BC2090" s="514" t="s">
        <v>1859</v>
      </c>
      <c r="BD2090" s="514" t="s">
        <v>230</v>
      </c>
      <c r="BE2090" s="514" t="s">
        <v>230</v>
      </c>
      <c r="BF2090" s="514">
        <v>42.130240000000001</v>
      </c>
      <c r="BG2090" s="514">
        <v>-79.74933</v>
      </c>
    </row>
    <row r="2091" spans="54:59">
      <c r="BB2091" s="514">
        <v>14737</v>
      </c>
      <c r="BC2091" s="514" t="s">
        <v>1860</v>
      </c>
      <c r="BD2091" s="514" t="s">
        <v>230</v>
      </c>
      <c r="BE2091" s="514" t="s">
        <v>230</v>
      </c>
      <c r="BF2091" s="514">
        <v>42.335619999999999</v>
      </c>
      <c r="BG2091" s="514">
        <v>-78.431139999999999</v>
      </c>
    </row>
    <row r="2092" spans="54:59">
      <c r="BB2092" s="514">
        <v>14738</v>
      </c>
      <c r="BC2092" s="514" t="s">
        <v>1861</v>
      </c>
      <c r="BD2092" s="514" t="s">
        <v>230</v>
      </c>
      <c r="BE2092" s="514" t="s">
        <v>230</v>
      </c>
      <c r="BF2092" s="514">
        <v>42.038499999999999</v>
      </c>
      <c r="BG2092" s="514">
        <v>-79.076220000000006</v>
      </c>
    </row>
    <row r="2093" spans="54:59">
      <c r="BB2093" s="514">
        <v>14739</v>
      </c>
      <c r="BC2093" s="514" t="s">
        <v>1862</v>
      </c>
      <c r="BD2093" s="514" t="s">
        <v>230</v>
      </c>
      <c r="BE2093" s="514" t="s">
        <v>230</v>
      </c>
      <c r="BF2093" s="514">
        <v>42.19238</v>
      </c>
      <c r="BG2093" s="514">
        <v>-78.143079999999998</v>
      </c>
    </row>
    <row r="2094" spans="54:59">
      <c r="BB2094" s="514">
        <v>14740</v>
      </c>
      <c r="BC2094" s="514" t="s">
        <v>1863</v>
      </c>
      <c r="BD2094" s="514" t="s">
        <v>230</v>
      </c>
      <c r="BE2094" s="514" t="s">
        <v>230</v>
      </c>
      <c r="BF2094" s="514">
        <v>42.230690000000003</v>
      </c>
      <c r="BG2094" s="514">
        <v>-79.171850000000006</v>
      </c>
    </row>
    <row r="2095" spans="54:59">
      <c r="BB2095" s="514">
        <v>14741</v>
      </c>
      <c r="BC2095" s="514" t="s">
        <v>1864</v>
      </c>
      <c r="BD2095" s="514" t="s">
        <v>230</v>
      </c>
      <c r="BE2095" s="514" t="s">
        <v>230</v>
      </c>
      <c r="BF2095" s="514">
        <v>42.220599999999997</v>
      </c>
      <c r="BG2095" s="514">
        <v>-78.633700000000005</v>
      </c>
    </row>
    <row r="2096" spans="54:59">
      <c r="BB2096" s="514">
        <v>14742</v>
      </c>
      <c r="BC2096" s="514" t="s">
        <v>1865</v>
      </c>
      <c r="BD2096" s="514" t="s">
        <v>230</v>
      </c>
      <c r="BE2096" s="514" t="s">
        <v>230</v>
      </c>
      <c r="BF2096" s="514">
        <v>42.120510000000003</v>
      </c>
      <c r="BG2096" s="514">
        <v>-79.309579999999997</v>
      </c>
    </row>
    <row r="2097" spans="54:59">
      <c r="BB2097" s="514">
        <v>14743</v>
      </c>
      <c r="BC2097" s="514" t="s">
        <v>1866</v>
      </c>
      <c r="BD2097" s="514" t="s">
        <v>230</v>
      </c>
      <c r="BE2097" s="514" t="s">
        <v>230</v>
      </c>
      <c r="BF2097" s="514">
        <v>42.203690000000002</v>
      </c>
      <c r="BG2097" s="514">
        <v>-78.406999999999996</v>
      </c>
    </row>
    <row r="2098" spans="54:59">
      <c r="BB2098" s="514">
        <v>14744</v>
      </c>
      <c r="BC2098" s="514" t="s">
        <v>1867</v>
      </c>
      <c r="BD2098" s="514" t="s">
        <v>230</v>
      </c>
      <c r="BE2098" s="514" t="s">
        <v>230</v>
      </c>
      <c r="BF2098" s="514">
        <v>42.426879999999997</v>
      </c>
      <c r="BG2098" s="514">
        <v>-78.195089999999993</v>
      </c>
    </row>
    <row r="2099" spans="54:59">
      <c r="BB2099" s="514">
        <v>14745</v>
      </c>
      <c r="BC2099" s="514" t="s">
        <v>1868</v>
      </c>
      <c r="BD2099" s="514" t="s">
        <v>230</v>
      </c>
      <c r="BE2099" s="514" t="s">
        <v>230</v>
      </c>
      <c r="BF2099" s="514">
        <v>42.477699999999999</v>
      </c>
      <c r="BG2099" s="514">
        <v>-78.140339999999995</v>
      </c>
    </row>
    <row r="2100" spans="54:59">
      <c r="BB2100" s="514">
        <v>14747</v>
      </c>
      <c r="BC2100" s="514" t="s">
        <v>1869</v>
      </c>
      <c r="BD2100" s="514" t="s">
        <v>230</v>
      </c>
      <c r="BE2100" s="514" t="s">
        <v>230</v>
      </c>
      <c r="BF2100" s="514">
        <v>42.154310000000002</v>
      </c>
      <c r="BG2100" s="514">
        <v>-79.08905</v>
      </c>
    </row>
    <row r="2101" spans="54:59">
      <c r="BB2101" s="514">
        <v>14748</v>
      </c>
      <c r="BC2101" s="514" t="s">
        <v>1870</v>
      </c>
      <c r="BD2101" s="514" t="s">
        <v>230</v>
      </c>
      <c r="BE2101" s="514" t="s">
        <v>230</v>
      </c>
      <c r="BF2101" s="514">
        <v>42.130220000000001</v>
      </c>
      <c r="BG2101" s="514">
        <v>-78.645830000000004</v>
      </c>
    </row>
    <row r="2102" spans="54:59">
      <c r="BB2102" s="514">
        <v>14750</v>
      </c>
      <c r="BC2102" s="514" t="s">
        <v>1871</v>
      </c>
      <c r="BD2102" s="514" t="s">
        <v>230</v>
      </c>
      <c r="BE2102" s="514" t="s">
        <v>230</v>
      </c>
      <c r="BF2102" s="514">
        <v>42.098649999999999</v>
      </c>
      <c r="BG2102" s="514">
        <v>-79.324389999999994</v>
      </c>
    </row>
    <row r="2103" spans="54:59">
      <c r="BB2103" s="514">
        <v>14751</v>
      </c>
      <c r="BC2103" s="514" t="s">
        <v>1872</v>
      </c>
      <c r="BD2103" s="514" t="s">
        <v>230</v>
      </c>
      <c r="BE2103" s="514" t="s">
        <v>230</v>
      </c>
      <c r="BF2103" s="514">
        <v>42.298319999999997</v>
      </c>
      <c r="BG2103" s="514">
        <v>-79.006230000000002</v>
      </c>
    </row>
    <row r="2104" spans="54:59">
      <c r="BB2104" s="514">
        <v>14752</v>
      </c>
      <c r="BC2104" s="514" t="s">
        <v>1873</v>
      </c>
      <c r="BD2104" s="514" t="s">
        <v>230</v>
      </c>
      <c r="BE2104" s="514" t="s">
        <v>230</v>
      </c>
      <c r="BF2104" s="514">
        <v>42.352409999999999</v>
      </c>
      <c r="BG2104" s="514">
        <v>-79.323499999999996</v>
      </c>
    </row>
    <row r="2105" spans="54:59">
      <c r="BB2105" s="514">
        <v>14753</v>
      </c>
      <c r="BC2105" s="514" t="s">
        <v>1874</v>
      </c>
      <c r="BD2105" s="514" t="s">
        <v>230</v>
      </c>
      <c r="BE2105" s="514" t="s">
        <v>230</v>
      </c>
      <c r="BF2105" s="514">
        <v>42.035789999999999</v>
      </c>
      <c r="BG2105" s="514">
        <v>-78.617890000000003</v>
      </c>
    </row>
    <row r="2106" spans="54:59">
      <c r="BB2106" s="514">
        <v>14754</v>
      </c>
      <c r="BC2106" s="514" t="s">
        <v>1875</v>
      </c>
      <c r="BD2106" s="514" t="s">
        <v>230</v>
      </c>
      <c r="BE2106" s="514" t="s">
        <v>230</v>
      </c>
      <c r="BF2106" s="514">
        <v>42.020020000000002</v>
      </c>
      <c r="BG2106" s="514">
        <v>-78.203680000000006</v>
      </c>
    </row>
    <row r="2107" spans="54:59">
      <c r="BB2107" s="514">
        <v>14755</v>
      </c>
      <c r="BC2107" s="514" t="s">
        <v>1876</v>
      </c>
      <c r="BD2107" s="514" t="s">
        <v>230</v>
      </c>
      <c r="BE2107" s="514" t="s">
        <v>230</v>
      </c>
      <c r="BF2107" s="514">
        <v>42.249429999999997</v>
      </c>
      <c r="BG2107" s="514">
        <v>-78.802819999999997</v>
      </c>
    </row>
    <row r="2108" spans="54:59">
      <c r="BB2108" s="514">
        <v>14756</v>
      </c>
      <c r="BC2108" s="514" t="s">
        <v>1877</v>
      </c>
      <c r="BD2108" s="514" t="s">
        <v>230</v>
      </c>
      <c r="BE2108" s="514" t="s">
        <v>230</v>
      </c>
      <c r="BF2108" s="514">
        <v>42.198149999999998</v>
      </c>
      <c r="BG2108" s="514">
        <v>-79.417349999999999</v>
      </c>
    </row>
    <row r="2109" spans="54:59">
      <c r="BB2109" s="514">
        <v>14757</v>
      </c>
      <c r="BC2109" s="514" t="s">
        <v>1878</v>
      </c>
      <c r="BD2109" s="514" t="s">
        <v>230</v>
      </c>
      <c r="BE2109" s="514" t="s">
        <v>230</v>
      </c>
      <c r="BF2109" s="514">
        <v>42.226140000000001</v>
      </c>
      <c r="BG2109" s="514">
        <v>-79.483959999999996</v>
      </c>
    </row>
    <row r="2110" spans="54:59">
      <c r="BB2110" s="514">
        <v>14758</v>
      </c>
      <c r="BC2110" s="514" t="s">
        <v>1879</v>
      </c>
      <c r="BD2110" s="514" t="s">
        <v>230</v>
      </c>
      <c r="BE2110" s="514" t="s">
        <v>230</v>
      </c>
      <c r="BF2110" s="514">
        <v>42.34252</v>
      </c>
      <c r="BG2110" s="514">
        <v>-79.410910000000001</v>
      </c>
    </row>
    <row r="2111" spans="54:59">
      <c r="BB2111" s="514">
        <v>14760</v>
      </c>
      <c r="BC2111" s="514" t="s">
        <v>1880</v>
      </c>
      <c r="BD2111" s="514" t="s">
        <v>230</v>
      </c>
      <c r="BE2111" s="514" t="s">
        <v>230</v>
      </c>
      <c r="BF2111" s="514">
        <v>42.076569999999997</v>
      </c>
      <c r="BG2111" s="514">
        <v>-78.427440000000004</v>
      </c>
    </row>
    <row r="2112" spans="54:59">
      <c r="BB2112" s="514">
        <v>14766</v>
      </c>
      <c r="BC2112" s="514" t="s">
        <v>1881</v>
      </c>
      <c r="BD2112" s="514" t="s">
        <v>230</v>
      </c>
      <c r="BE2112" s="514" t="s">
        <v>230</v>
      </c>
      <c r="BF2112" s="514">
        <v>42.35754</v>
      </c>
      <c r="BG2112" s="514">
        <v>-78.807280000000006</v>
      </c>
    </row>
    <row r="2113" spans="54:59">
      <c r="BB2113" s="514">
        <v>14767</v>
      </c>
      <c r="BC2113" s="514" t="s">
        <v>1882</v>
      </c>
      <c r="BD2113" s="514" t="s">
        <v>230</v>
      </c>
      <c r="BE2113" s="514" t="s">
        <v>230</v>
      </c>
      <c r="BF2113" s="514">
        <v>42.043329999999997</v>
      </c>
      <c r="BG2113" s="514">
        <v>-79.51361</v>
      </c>
    </row>
    <row r="2114" spans="54:59">
      <c r="BB2114" s="514">
        <v>14769</v>
      </c>
      <c r="BC2114" s="514" t="s">
        <v>1883</v>
      </c>
      <c r="BD2114" s="514" t="s">
        <v>230</v>
      </c>
      <c r="BE2114" s="514" t="s">
        <v>230</v>
      </c>
      <c r="BF2114" s="514">
        <v>42.372860000000003</v>
      </c>
      <c r="BG2114" s="514">
        <v>-79.475229999999996</v>
      </c>
    </row>
    <row r="2115" spans="54:59">
      <c r="BB2115" s="514">
        <v>14770</v>
      </c>
      <c r="BC2115" s="514" t="s">
        <v>1884</v>
      </c>
      <c r="BD2115" s="514" t="s">
        <v>230</v>
      </c>
      <c r="BE2115" s="514" t="s">
        <v>230</v>
      </c>
      <c r="BF2115" s="514">
        <v>42.047060000000002</v>
      </c>
      <c r="BG2115" s="514">
        <v>-78.30659</v>
      </c>
    </row>
    <row r="2116" spans="54:59">
      <c r="BB2116" s="514">
        <v>14772</v>
      </c>
      <c r="BC2116" s="514" t="s">
        <v>1885</v>
      </c>
      <c r="BD2116" s="514" t="s">
        <v>230</v>
      </c>
      <c r="BE2116" s="514" t="s">
        <v>230</v>
      </c>
      <c r="BF2116" s="514">
        <v>42.160780000000003</v>
      </c>
      <c r="BG2116" s="514">
        <v>-78.951669999999993</v>
      </c>
    </row>
    <row r="2117" spans="54:59">
      <c r="BB2117" s="514">
        <v>14774</v>
      </c>
      <c r="BC2117" s="514" t="s">
        <v>1886</v>
      </c>
      <c r="BD2117" s="514" t="s">
        <v>230</v>
      </c>
      <c r="BE2117" s="514" t="s">
        <v>230</v>
      </c>
      <c r="BF2117" s="514">
        <v>42.114379999999997</v>
      </c>
      <c r="BG2117" s="514">
        <v>-78.168049999999994</v>
      </c>
    </row>
    <row r="2118" spans="54:59">
      <c r="BB2118" s="514">
        <v>14775</v>
      </c>
      <c r="BC2118" s="514" t="s">
        <v>1887</v>
      </c>
      <c r="BD2118" s="514" t="s">
        <v>230</v>
      </c>
      <c r="BE2118" s="514" t="s">
        <v>230</v>
      </c>
      <c r="BF2118" s="514">
        <v>42.254899999999999</v>
      </c>
      <c r="BG2118" s="514">
        <v>-79.691850000000002</v>
      </c>
    </row>
    <row r="2119" spans="54:59">
      <c r="BB2119" s="514">
        <v>14777</v>
      </c>
      <c r="BC2119" s="514" t="s">
        <v>1888</v>
      </c>
      <c r="BD2119" s="514" t="s">
        <v>230</v>
      </c>
      <c r="BE2119" s="514" t="s">
        <v>230</v>
      </c>
      <c r="BF2119" s="514">
        <v>42.385739999999998</v>
      </c>
      <c r="BG2119" s="514">
        <v>-78.237539999999996</v>
      </c>
    </row>
    <row r="2120" spans="54:59">
      <c r="BB2120" s="514">
        <v>14778</v>
      </c>
      <c r="BC2120" s="514" t="s">
        <v>1889</v>
      </c>
      <c r="BD2120" s="514" t="s">
        <v>230</v>
      </c>
      <c r="BE2120" s="514" t="s">
        <v>230</v>
      </c>
      <c r="BF2120" s="514">
        <v>42.270110000000003</v>
      </c>
      <c r="BG2120" s="514">
        <v>-78.68468</v>
      </c>
    </row>
    <row r="2121" spans="54:59">
      <c r="BB2121" s="514">
        <v>14779</v>
      </c>
      <c r="BC2121" s="514" t="s">
        <v>1890</v>
      </c>
      <c r="BD2121" s="514" t="s">
        <v>230</v>
      </c>
      <c r="BE2121" s="514" t="s">
        <v>230</v>
      </c>
      <c r="BF2121" s="514">
        <v>42.168500000000002</v>
      </c>
      <c r="BG2121" s="514">
        <v>-78.729699999999994</v>
      </c>
    </row>
    <row r="2122" spans="54:59">
      <c r="BB2122" s="514">
        <v>14781</v>
      </c>
      <c r="BC2122" s="514" t="s">
        <v>1891</v>
      </c>
      <c r="BD2122" s="514" t="s">
        <v>230</v>
      </c>
      <c r="BE2122" s="514" t="s">
        <v>230</v>
      </c>
      <c r="BF2122" s="514">
        <v>42.160980000000002</v>
      </c>
      <c r="BG2122" s="514">
        <v>-79.597380000000001</v>
      </c>
    </row>
    <row r="2123" spans="54:59">
      <c r="BB2123" s="514">
        <v>14782</v>
      </c>
      <c r="BC2123" s="514" t="s">
        <v>1892</v>
      </c>
      <c r="BD2123" s="514" t="s">
        <v>230</v>
      </c>
      <c r="BE2123" s="514" t="s">
        <v>230</v>
      </c>
      <c r="BF2123" s="514">
        <v>42.265230000000003</v>
      </c>
      <c r="BG2123" s="514">
        <v>-79.260350000000003</v>
      </c>
    </row>
    <row r="2124" spans="54:59">
      <c r="BB2124" s="514">
        <v>14783</v>
      </c>
      <c r="BC2124" s="514" t="s">
        <v>1893</v>
      </c>
      <c r="BD2124" s="514" t="s">
        <v>230</v>
      </c>
      <c r="BE2124" s="514" t="s">
        <v>230</v>
      </c>
      <c r="BF2124" s="514">
        <v>42.100529999999999</v>
      </c>
      <c r="BG2124" s="514">
        <v>-78.879670000000004</v>
      </c>
    </row>
    <row r="2125" spans="54:59">
      <c r="BB2125" s="514">
        <v>14784</v>
      </c>
      <c r="BC2125" s="514" t="s">
        <v>1894</v>
      </c>
      <c r="BD2125" s="514" t="s">
        <v>230</v>
      </c>
      <c r="BE2125" s="514" t="s">
        <v>230</v>
      </c>
      <c r="BF2125" s="514">
        <v>42.326839999999997</v>
      </c>
      <c r="BG2125" s="514">
        <v>-79.390199999999993</v>
      </c>
    </row>
    <row r="2126" spans="54:59">
      <c r="BB2126" s="514">
        <v>14785</v>
      </c>
      <c r="BC2126" s="514" t="s">
        <v>1895</v>
      </c>
      <c r="BD2126" s="514" t="s">
        <v>230</v>
      </c>
      <c r="BE2126" s="514" t="s">
        <v>230</v>
      </c>
      <c r="BF2126" s="514">
        <v>42.15569</v>
      </c>
      <c r="BG2126" s="514">
        <v>-79.412229999999994</v>
      </c>
    </row>
    <row r="2127" spans="54:59">
      <c r="BB2127" s="514">
        <v>14786</v>
      </c>
      <c r="BC2127" s="514" t="s">
        <v>1896</v>
      </c>
      <c r="BD2127" s="514" t="s">
        <v>230</v>
      </c>
      <c r="BE2127" s="514" t="s">
        <v>230</v>
      </c>
      <c r="BF2127" s="514">
        <v>42.122669999999999</v>
      </c>
      <c r="BG2127" s="514">
        <v>-78.221329999999995</v>
      </c>
    </row>
    <row r="2128" spans="54:59">
      <c r="BB2128" s="514">
        <v>14787</v>
      </c>
      <c r="BC2128" s="514" t="s">
        <v>1897</v>
      </c>
      <c r="BD2128" s="514" t="s">
        <v>230</v>
      </c>
      <c r="BE2128" s="514" t="s">
        <v>230</v>
      </c>
      <c r="BF2128" s="514">
        <v>42.327019999999997</v>
      </c>
      <c r="BG2128" s="514">
        <v>-79.573009999999996</v>
      </c>
    </row>
    <row r="2129" spans="54:59">
      <c r="BB2129" s="514">
        <v>14788</v>
      </c>
      <c r="BC2129" s="514" t="s">
        <v>1898</v>
      </c>
      <c r="BD2129" s="514" t="s">
        <v>230</v>
      </c>
      <c r="BE2129" s="514" t="s">
        <v>230</v>
      </c>
      <c r="BF2129" s="514">
        <v>42.06212</v>
      </c>
      <c r="BG2129" s="514">
        <v>-78.377970000000005</v>
      </c>
    </row>
    <row r="2130" spans="54:59">
      <c r="BB2130" s="514">
        <v>14801</v>
      </c>
      <c r="BC2130" s="514" t="s">
        <v>1899</v>
      </c>
      <c r="BD2130" s="514" t="s">
        <v>227</v>
      </c>
      <c r="BE2130" s="514" t="s">
        <v>227</v>
      </c>
      <c r="BF2130" s="514">
        <v>42.104379999999999</v>
      </c>
      <c r="BG2130" s="514">
        <v>-77.288570000000007</v>
      </c>
    </row>
    <row r="2131" spans="54:59">
      <c r="BB2131" s="514">
        <v>14802</v>
      </c>
      <c r="BC2131" s="514" t="s">
        <v>1900</v>
      </c>
      <c r="BD2131" s="514" t="s">
        <v>230</v>
      </c>
      <c r="BE2131" s="514" t="s">
        <v>230</v>
      </c>
      <c r="BF2131" s="514">
        <v>42.255690000000001</v>
      </c>
      <c r="BG2131" s="514">
        <v>-77.78904</v>
      </c>
    </row>
    <row r="2132" spans="54:59">
      <c r="BB2132" s="514">
        <v>14803</v>
      </c>
      <c r="BC2132" s="514" t="s">
        <v>1901</v>
      </c>
      <c r="BD2132" s="514" t="s">
        <v>230</v>
      </c>
      <c r="BE2132" s="514" t="s">
        <v>230</v>
      </c>
      <c r="BF2132" s="514">
        <v>42.255749999999999</v>
      </c>
      <c r="BG2132" s="514">
        <v>-77.756649999999993</v>
      </c>
    </row>
    <row r="2133" spans="54:59">
      <c r="BB2133" s="514">
        <v>14804</v>
      </c>
      <c r="BC2133" s="514" t="s">
        <v>1902</v>
      </c>
      <c r="BD2133" s="514" t="s">
        <v>230</v>
      </c>
      <c r="BE2133" s="514" t="s">
        <v>230</v>
      </c>
      <c r="BF2133" s="514">
        <v>42.321170000000002</v>
      </c>
      <c r="BG2133" s="514">
        <v>-77.823120000000003</v>
      </c>
    </row>
    <row r="2134" spans="54:59">
      <c r="BB2134" s="514">
        <v>14805</v>
      </c>
      <c r="BC2134" s="514" t="s">
        <v>1903</v>
      </c>
      <c r="BD2134" s="514" t="s">
        <v>238</v>
      </c>
      <c r="BE2134" s="514" t="s">
        <v>238</v>
      </c>
      <c r="BF2134" s="514">
        <v>42.371789999999997</v>
      </c>
      <c r="BG2134" s="514">
        <v>-76.722099999999998</v>
      </c>
    </row>
    <row r="2135" spans="54:59">
      <c r="BB2135" s="514">
        <v>14806</v>
      </c>
      <c r="BC2135" s="514" t="s">
        <v>1904</v>
      </c>
      <c r="BD2135" s="514" t="s">
        <v>230</v>
      </c>
      <c r="BE2135" s="514" t="s">
        <v>230</v>
      </c>
      <c r="BF2135" s="514">
        <v>42.15645</v>
      </c>
      <c r="BG2135" s="514">
        <v>-77.795550000000006</v>
      </c>
    </row>
    <row r="2136" spans="54:59">
      <c r="BB2136" s="514">
        <v>14807</v>
      </c>
      <c r="BC2136" s="514" t="s">
        <v>1905</v>
      </c>
      <c r="BD2136" s="514" t="s">
        <v>230</v>
      </c>
      <c r="BE2136" s="514" t="s">
        <v>230</v>
      </c>
      <c r="BF2136" s="514">
        <v>42.394509999999997</v>
      </c>
      <c r="BG2136" s="514">
        <v>-77.696650000000005</v>
      </c>
    </row>
    <row r="2137" spans="54:59">
      <c r="BB2137" s="514">
        <v>14808</v>
      </c>
      <c r="BC2137" s="514" t="s">
        <v>1906</v>
      </c>
      <c r="BD2137" s="514" t="s">
        <v>238</v>
      </c>
      <c r="BE2137" s="514" t="s">
        <v>238</v>
      </c>
      <c r="BF2137" s="514">
        <v>42.560720000000003</v>
      </c>
      <c r="BG2137" s="514">
        <v>-77.467320000000001</v>
      </c>
    </row>
    <row r="2138" spans="54:59">
      <c r="BB2138" s="514">
        <v>14809</v>
      </c>
      <c r="BC2138" s="514" t="s">
        <v>1907</v>
      </c>
      <c r="BD2138" s="514" t="s">
        <v>238</v>
      </c>
      <c r="BE2138" s="514" t="s">
        <v>238</v>
      </c>
      <c r="BF2138" s="514">
        <v>42.409509999999997</v>
      </c>
      <c r="BG2138" s="514">
        <v>-77.421369999999996</v>
      </c>
    </row>
    <row r="2139" spans="54:59">
      <c r="BB2139" s="514">
        <v>14810</v>
      </c>
      <c r="BC2139" s="514" t="s">
        <v>1908</v>
      </c>
      <c r="BD2139" s="514" t="s">
        <v>238</v>
      </c>
      <c r="BE2139" s="514" t="s">
        <v>238</v>
      </c>
      <c r="BF2139" s="514">
        <v>42.337009999999999</v>
      </c>
      <c r="BG2139" s="514">
        <v>-77.317750000000004</v>
      </c>
    </row>
    <row r="2140" spans="54:59">
      <c r="BB2140" s="514">
        <v>14812</v>
      </c>
      <c r="BC2140" s="514" t="s">
        <v>1909</v>
      </c>
      <c r="BD2140" s="514" t="s">
        <v>238</v>
      </c>
      <c r="BE2140" s="514" t="s">
        <v>238</v>
      </c>
      <c r="BF2140" s="514">
        <v>42.296129999999998</v>
      </c>
      <c r="BG2140" s="514">
        <v>-76.987340000000003</v>
      </c>
    </row>
    <row r="2141" spans="54:59">
      <c r="BB2141" s="514">
        <v>14813</v>
      </c>
      <c r="BC2141" s="514" t="s">
        <v>1910</v>
      </c>
      <c r="BD2141" s="514" t="s">
        <v>230</v>
      </c>
      <c r="BE2141" s="514" t="s">
        <v>230</v>
      </c>
      <c r="BF2141" s="514">
        <v>42.238990000000001</v>
      </c>
      <c r="BG2141" s="514">
        <v>-78.019069999999999</v>
      </c>
    </row>
    <row r="2142" spans="54:59">
      <c r="BB2142" s="514">
        <v>14814</v>
      </c>
      <c r="BC2142" s="514" t="s">
        <v>1911</v>
      </c>
      <c r="BD2142" s="514" t="s">
        <v>227</v>
      </c>
      <c r="BE2142" s="514" t="s">
        <v>227</v>
      </c>
      <c r="BF2142" s="514">
        <v>42.150829999999999</v>
      </c>
      <c r="BG2142" s="514">
        <v>-76.948049999999995</v>
      </c>
    </row>
    <row r="2143" spans="54:59">
      <c r="BB2143" s="514">
        <v>14815</v>
      </c>
      <c r="BC2143" s="514" t="s">
        <v>1912</v>
      </c>
      <c r="BD2143" s="514" t="s">
        <v>238</v>
      </c>
      <c r="BE2143" s="514" t="s">
        <v>238</v>
      </c>
      <c r="BF2143" s="514">
        <v>42.375799999999998</v>
      </c>
      <c r="BG2143" s="514">
        <v>-77.090980000000002</v>
      </c>
    </row>
    <row r="2144" spans="54:59">
      <c r="BB2144" s="514">
        <v>14816</v>
      </c>
      <c r="BC2144" s="514" t="s">
        <v>1913</v>
      </c>
      <c r="BD2144" s="514" t="s">
        <v>227</v>
      </c>
      <c r="BE2144" s="514" t="s">
        <v>227</v>
      </c>
      <c r="BF2144" s="514">
        <v>42.177030000000002</v>
      </c>
      <c r="BG2144" s="514">
        <v>-76.734369999999998</v>
      </c>
    </row>
    <row r="2145" spans="54:59">
      <c r="BB2145" s="514">
        <v>14817</v>
      </c>
      <c r="BC2145" s="514" t="s">
        <v>1914</v>
      </c>
      <c r="BD2145" s="514" t="s">
        <v>227</v>
      </c>
      <c r="BE2145" s="514" t="s">
        <v>227</v>
      </c>
      <c r="BF2145" s="514">
        <v>42.368000000000002</v>
      </c>
      <c r="BG2145" s="514">
        <v>-76.354069999999993</v>
      </c>
    </row>
    <row r="2146" spans="54:59">
      <c r="BB2146" s="514">
        <v>14818</v>
      </c>
      <c r="BC2146" s="514" t="s">
        <v>1915</v>
      </c>
      <c r="BD2146" s="514" t="s">
        <v>238</v>
      </c>
      <c r="BE2146" s="514" t="s">
        <v>238</v>
      </c>
      <c r="BF2146" s="514">
        <v>42.420070000000003</v>
      </c>
      <c r="BG2146" s="514">
        <v>-76.848839999999996</v>
      </c>
    </row>
    <row r="2147" spans="54:59">
      <c r="BB2147" s="514">
        <v>14819</v>
      </c>
      <c r="BC2147" s="514" t="s">
        <v>1916</v>
      </c>
      <c r="BD2147" s="514" t="s">
        <v>238</v>
      </c>
      <c r="BE2147" s="514" t="s">
        <v>238</v>
      </c>
      <c r="BF2147" s="514">
        <v>42.22063</v>
      </c>
      <c r="BG2147" s="514">
        <v>-77.435770000000005</v>
      </c>
    </row>
    <row r="2148" spans="54:59">
      <c r="BB2148" s="514">
        <v>14820</v>
      </c>
      <c r="BC2148" s="514" t="s">
        <v>1917</v>
      </c>
      <c r="BD2148" s="514" t="s">
        <v>238</v>
      </c>
      <c r="BE2148" s="514" t="s">
        <v>238</v>
      </c>
      <c r="BF2148" s="514">
        <v>42.212960000000002</v>
      </c>
      <c r="BG2148" s="514">
        <v>-77.366889999999998</v>
      </c>
    </row>
    <row r="2149" spans="54:59">
      <c r="BB2149" s="514">
        <v>14821</v>
      </c>
      <c r="BC2149" s="514" t="s">
        <v>1918</v>
      </c>
      <c r="BD2149" s="514" t="s">
        <v>238</v>
      </c>
      <c r="BE2149" s="514" t="s">
        <v>238</v>
      </c>
      <c r="BF2149" s="514">
        <v>42.205919999999999</v>
      </c>
      <c r="BG2149" s="514">
        <v>-77.217519999999993</v>
      </c>
    </row>
    <row r="2150" spans="54:59">
      <c r="BB2150" s="514">
        <v>14822</v>
      </c>
      <c r="BC2150" s="514" t="s">
        <v>1919</v>
      </c>
      <c r="BD2150" s="514" t="s">
        <v>230</v>
      </c>
      <c r="BE2150" s="514" t="s">
        <v>230</v>
      </c>
      <c r="BF2150" s="514">
        <v>42.442259999999997</v>
      </c>
      <c r="BG2150" s="514">
        <v>-77.841250000000002</v>
      </c>
    </row>
    <row r="2151" spans="54:59">
      <c r="BB2151" s="514">
        <v>14823</v>
      </c>
      <c r="BC2151" s="514" t="s">
        <v>1920</v>
      </c>
      <c r="BD2151" s="514" t="s">
        <v>230</v>
      </c>
      <c r="BE2151" s="514" t="s">
        <v>230</v>
      </c>
      <c r="BF2151" s="514">
        <v>42.270339999999997</v>
      </c>
      <c r="BG2151" s="514">
        <v>-77.605819999999994</v>
      </c>
    </row>
    <row r="2152" spans="54:59">
      <c r="BB2152" s="514">
        <v>14824</v>
      </c>
      <c r="BC2152" s="514" t="s">
        <v>1921</v>
      </c>
      <c r="BD2152" s="514" t="s">
        <v>227</v>
      </c>
      <c r="BE2152" s="514" t="s">
        <v>227</v>
      </c>
      <c r="BF2152" s="514">
        <v>42.265320000000003</v>
      </c>
      <c r="BG2152" s="514">
        <v>-76.712630000000004</v>
      </c>
    </row>
    <row r="2153" spans="54:59">
      <c r="BB2153" s="514">
        <v>14825</v>
      </c>
      <c r="BC2153" s="514" t="s">
        <v>1922</v>
      </c>
      <c r="BD2153" s="514" t="s">
        <v>227</v>
      </c>
      <c r="BE2153" s="514" t="s">
        <v>227</v>
      </c>
      <c r="BF2153" s="514">
        <v>42.043010000000002</v>
      </c>
      <c r="BG2153" s="514">
        <v>-76.624589999999998</v>
      </c>
    </row>
    <row r="2154" spans="54:59">
      <c r="BB2154" s="514">
        <v>14826</v>
      </c>
      <c r="BC2154" s="514" t="s">
        <v>1923</v>
      </c>
      <c r="BD2154" s="514" t="s">
        <v>238</v>
      </c>
      <c r="BE2154" s="514" t="s">
        <v>238</v>
      </c>
      <c r="BF2154" s="514">
        <v>42.502290000000002</v>
      </c>
      <c r="BG2154" s="514">
        <v>-77.507210000000001</v>
      </c>
    </row>
    <row r="2155" spans="54:59">
      <c r="BB2155" s="514">
        <v>14827</v>
      </c>
      <c r="BC2155" s="514" t="s">
        <v>1924</v>
      </c>
      <c r="BD2155" s="514" t="s">
        <v>227</v>
      </c>
      <c r="BE2155" s="514" t="s">
        <v>227</v>
      </c>
      <c r="BF2155" s="514">
        <v>42.178519999999999</v>
      </c>
      <c r="BG2155" s="514">
        <v>-77.141350000000003</v>
      </c>
    </row>
    <row r="2156" spans="54:59">
      <c r="BB2156" s="514">
        <v>14830</v>
      </c>
      <c r="BC2156" s="514" t="s">
        <v>1925</v>
      </c>
      <c r="BD2156" s="514" t="s">
        <v>227</v>
      </c>
      <c r="BE2156" s="514" t="s">
        <v>227</v>
      </c>
      <c r="BF2156" s="514">
        <v>42.140880000000003</v>
      </c>
      <c r="BG2156" s="514">
        <v>-77.047929999999994</v>
      </c>
    </row>
    <row r="2157" spans="54:59">
      <c r="BB2157" s="514">
        <v>14831</v>
      </c>
      <c r="BC2157" s="514" t="s">
        <v>1925</v>
      </c>
      <c r="BD2157" s="514" t="s">
        <v>230</v>
      </c>
      <c r="BE2157" s="514" t="s">
        <v>230</v>
      </c>
      <c r="BF2157" s="514">
        <v>42.14526</v>
      </c>
      <c r="BG2157" s="514">
        <v>-77.566829999999996</v>
      </c>
    </row>
    <row r="2158" spans="54:59">
      <c r="BB2158" s="514">
        <v>14836</v>
      </c>
      <c r="BC2158" s="514" t="s">
        <v>1926</v>
      </c>
      <c r="BD2158" s="514" t="s">
        <v>230</v>
      </c>
      <c r="BE2158" s="514" t="s">
        <v>230</v>
      </c>
      <c r="BF2158" s="514">
        <v>42.52319</v>
      </c>
      <c r="BG2158" s="514">
        <v>-77.930080000000004</v>
      </c>
    </row>
    <row r="2159" spans="54:59">
      <c r="BB2159" s="514">
        <v>14837</v>
      </c>
      <c r="BC2159" s="514" t="s">
        <v>1927</v>
      </c>
      <c r="BD2159" s="514" t="s">
        <v>238</v>
      </c>
      <c r="BE2159" s="514" t="s">
        <v>238</v>
      </c>
      <c r="BF2159" s="514">
        <v>42.523400000000002</v>
      </c>
      <c r="BG2159" s="514">
        <v>-76.97663</v>
      </c>
    </row>
    <row r="2160" spans="54:59">
      <c r="BB2160" s="514">
        <v>14838</v>
      </c>
      <c r="BC2160" s="514" t="s">
        <v>1928</v>
      </c>
      <c r="BD2160" s="514" t="s">
        <v>227</v>
      </c>
      <c r="BE2160" s="514" t="s">
        <v>227</v>
      </c>
      <c r="BF2160" s="514">
        <v>42.177010000000003</v>
      </c>
      <c r="BG2160" s="514">
        <v>-76.666870000000003</v>
      </c>
    </row>
    <row r="2161" spans="54:59">
      <c r="BB2161" s="514">
        <v>14839</v>
      </c>
      <c r="BC2161" s="514" t="s">
        <v>1929</v>
      </c>
      <c r="BD2161" s="514" t="s">
        <v>230</v>
      </c>
      <c r="BE2161" s="514" t="s">
        <v>230</v>
      </c>
      <c r="BF2161" s="514">
        <v>42.124079999999999</v>
      </c>
      <c r="BG2161" s="514">
        <v>-77.619240000000005</v>
      </c>
    </row>
    <row r="2162" spans="54:59">
      <c r="BB2162" s="514">
        <v>14840</v>
      </c>
      <c r="BC2162" s="514" t="s">
        <v>1930</v>
      </c>
      <c r="BD2162" s="514" t="s">
        <v>238</v>
      </c>
      <c r="BE2162" s="514" t="s">
        <v>238</v>
      </c>
      <c r="BF2162" s="514">
        <v>42.40784</v>
      </c>
      <c r="BG2162" s="514">
        <v>-77.223579999999998</v>
      </c>
    </row>
    <row r="2163" spans="54:59">
      <c r="BB2163" s="514">
        <v>14841</v>
      </c>
      <c r="BC2163" s="514" t="s">
        <v>1931</v>
      </c>
      <c r="BD2163" s="514" t="s">
        <v>238</v>
      </c>
      <c r="BE2163" s="514" t="s">
        <v>238</v>
      </c>
      <c r="BF2163" s="514">
        <v>42.523209999999999</v>
      </c>
      <c r="BG2163" s="514">
        <v>-76.860560000000007</v>
      </c>
    </row>
    <row r="2164" spans="54:59">
      <c r="BB2164" s="514">
        <v>14842</v>
      </c>
      <c r="BC2164" s="514" t="s">
        <v>1932</v>
      </c>
      <c r="BD2164" s="514" t="s">
        <v>238</v>
      </c>
      <c r="BE2164" s="514" t="s">
        <v>238</v>
      </c>
      <c r="BF2164" s="514">
        <v>42.595979999999997</v>
      </c>
      <c r="BG2164" s="514">
        <v>-76.947130000000001</v>
      </c>
    </row>
    <row r="2165" spans="54:59">
      <c r="BB2165" s="514">
        <v>14843</v>
      </c>
      <c r="BC2165" s="514" t="s">
        <v>1933</v>
      </c>
      <c r="BD2165" s="514" t="s">
        <v>230</v>
      </c>
      <c r="BE2165" s="514" t="s">
        <v>230</v>
      </c>
      <c r="BF2165" s="514">
        <v>42.327840000000002</v>
      </c>
      <c r="BG2165" s="514">
        <v>-77.661100000000005</v>
      </c>
    </row>
    <row r="2166" spans="54:59">
      <c r="BB2166" s="514">
        <v>14845</v>
      </c>
      <c r="BC2166" s="514" t="s">
        <v>1934</v>
      </c>
      <c r="BD2166" s="514" t="s">
        <v>227</v>
      </c>
      <c r="BE2166" s="514" t="s">
        <v>227</v>
      </c>
      <c r="BF2166" s="514">
        <v>42.181579999999997</v>
      </c>
      <c r="BG2166" s="514">
        <v>-76.836389999999994</v>
      </c>
    </row>
    <row r="2167" spans="54:59">
      <c r="BB2167" s="514">
        <v>14846</v>
      </c>
      <c r="BC2167" s="514" t="s">
        <v>1935</v>
      </c>
      <c r="BD2167" s="514" t="s">
        <v>230</v>
      </c>
      <c r="BE2167" s="514" t="s">
        <v>230</v>
      </c>
      <c r="BF2167" s="514">
        <v>42.542050000000003</v>
      </c>
      <c r="BG2167" s="514">
        <v>-77.995009999999994</v>
      </c>
    </row>
    <row r="2168" spans="54:59">
      <c r="BB2168" s="514">
        <v>14847</v>
      </c>
      <c r="BC2168" s="514" t="s">
        <v>1936</v>
      </c>
      <c r="BD2168" s="514" t="s">
        <v>238</v>
      </c>
      <c r="BE2168" s="514" t="s">
        <v>238</v>
      </c>
      <c r="BF2168" s="514">
        <v>42.614510000000003</v>
      </c>
      <c r="BG2168" s="514">
        <v>-76.724050000000005</v>
      </c>
    </row>
    <row r="2169" spans="54:59">
      <c r="BB2169" s="514">
        <v>14850</v>
      </c>
      <c r="BC2169" s="514" t="s">
        <v>1937</v>
      </c>
      <c r="BD2169" s="514" t="s">
        <v>238</v>
      </c>
      <c r="BE2169" s="514" t="s">
        <v>238</v>
      </c>
      <c r="BF2169" s="514">
        <v>42.440620000000003</v>
      </c>
      <c r="BG2169" s="514">
        <v>-76.496600000000001</v>
      </c>
    </row>
    <row r="2170" spans="54:59">
      <c r="BB2170" s="514">
        <v>14851</v>
      </c>
      <c r="BC2170" s="514" t="s">
        <v>1937</v>
      </c>
      <c r="BD2170" s="514" t="s">
        <v>238</v>
      </c>
      <c r="BE2170" s="514" t="s">
        <v>238</v>
      </c>
      <c r="BF2170" s="514">
        <v>42.4407</v>
      </c>
      <c r="BG2170" s="514">
        <v>-76.496600000000001</v>
      </c>
    </row>
    <row r="2171" spans="54:59">
      <c r="BB2171" s="514">
        <v>14852</v>
      </c>
      <c r="BC2171" s="514" t="s">
        <v>1937</v>
      </c>
      <c r="BD2171" s="514" t="s">
        <v>238</v>
      </c>
      <c r="BE2171" s="514" t="s">
        <v>238</v>
      </c>
      <c r="BF2171" s="514">
        <v>42.4407</v>
      </c>
      <c r="BG2171" s="514">
        <v>-76.496600000000001</v>
      </c>
    </row>
    <row r="2172" spans="54:59">
      <c r="BB2172" s="514">
        <v>14853</v>
      </c>
      <c r="BC2172" s="514" t="s">
        <v>1937</v>
      </c>
      <c r="BD2172" s="514" t="s">
        <v>238</v>
      </c>
      <c r="BE2172" s="514" t="s">
        <v>238</v>
      </c>
      <c r="BF2172" s="514">
        <v>42.445489999999999</v>
      </c>
      <c r="BG2172" s="514">
        <v>-76.477990000000005</v>
      </c>
    </row>
    <row r="2173" spans="54:59">
      <c r="BB2173" s="514">
        <v>14854</v>
      </c>
      <c r="BC2173" s="514" t="s">
        <v>1938</v>
      </c>
      <c r="BD2173" s="514" t="s">
        <v>238</v>
      </c>
      <c r="BE2173" s="514" t="s">
        <v>238</v>
      </c>
      <c r="BF2173" s="514">
        <v>42.507249999999999</v>
      </c>
      <c r="BG2173" s="514">
        <v>-76.614189999999994</v>
      </c>
    </row>
    <row r="2174" spans="54:59">
      <c r="BB2174" s="514">
        <v>14855</v>
      </c>
      <c r="BC2174" s="514" t="s">
        <v>1939</v>
      </c>
      <c r="BD2174" s="514" t="s">
        <v>238</v>
      </c>
      <c r="BE2174" s="514" t="s">
        <v>238</v>
      </c>
      <c r="BF2174" s="514">
        <v>42.147910000000003</v>
      </c>
      <c r="BG2174" s="514">
        <v>-77.481660000000005</v>
      </c>
    </row>
    <row r="2175" spans="54:59">
      <c r="BB2175" s="514">
        <v>14856</v>
      </c>
      <c r="BC2175" s="514" t="s">
        <v>1940</v>
      </c>
      <c r="BD2175" s="514" t="s">
        <v>238</v>
      </c>
      <c r="BE2175" s="514" t="s">
        <v>238</v>
      </c>
      <c r="BF2175" s="514">
        <v>42.372500000000002</v>
      </c>
      <c r="BG2175" s="514">
        <v>-77.366299999999995</v>
      </c>
    </row>
    <row r="2176" spans="54:59">
      <c r="BB2176" s="514">
        <v>14857</v>
      </c>
      <c r="BC2176" s="514" t="s">
        <v>1941</v>
      </c>
      <c r="BD2176" s="514" t="s">
        <v>238</v>
      </c>
      <c r="BE2176" s="514" t="s">
        <v>238</v>
      </c>
      <c r="BF2176" s="514">
        <v>42.515230000000003</v>
      </c>
      <c r="BG2176" s="514">
        <v>-76.920630000000003</v>
      </c>
    </row>
    <row r="2177" spans="54:59">
      <c r="BB2177" s="514">
        <v>14858</v>
      </c>
      <c r="BC2177" s="514" t="s">
        <v>1942</v>
      </c>
      <c r="BD2177" s="514" t="s">
        <v>227</v>
      </c>
      <c r="BE2177" s="514" t="s">
        <v>227</v>
      </c>
      <c r="BF2177" s="514">
        <v>42.031280000000002</v>
      </c>
      <c r="BG2177" s="514">
        <v>-77.134129999999999</v>
      </c>
    </row>
    <row r="2178" spans="54:59">
      <c r="BB2178" s="514">
        <v>14859</v>
      </c>
      <c r="BC2178" s="514" t="s">
        <v>1943</v>
      </c>
      <c r="BD2178" s="514" t="s">
        <v>227</v>
      </c>
      <c r="BE2178" s="514" t="s">
        <v>227</v>
      </c>
      <c r="BF2178" s="514">
        <v>42.116610000000001</v>
      </c>
      <c r="BG2178" s="514">
        <v>-76.548060000000007</v>
      </c>
    </row>
    <row r="2179" spans="54:59">
      <c r="BB2179" s="514">
        <v>14860</v>
      </c>
      <c r="BC2179" s="514" t="s">
        <v>1944</v>
      </c>
      <c r="BD2179" s="514" t="s">
        <v>238</v>
      </c>
      <c r="BE2179" s="514" t="s">
        <v>238</v>
      </c>
      <c r="BF2179" s="514">
        <v>42.590350000000001</v>
      </c>
      <c r="BG2179" s="514">
        <v>-76.847449999999995</v>
      </c>
    </row>
    <row r="2180" spans="54:59">
      <c r="BB2180" s="514">
        <v>14861</v>
      </c>
      <c r="BC2180" s="514" t="s">
        <v>1945</v>
      </c>
      <c r="BD2180" s="514" t="s">
        <v>227</v>
      </c>
      <c r="BE2180" s="514" t="s">
        <v>227</v>
      </c>
      <c r="BF2180" s="514">
        <v>42.074739999999998</v>
      </c>
      <c r="BG2180" s="514">
        <v>-76.693169999999995</v>
      </c>
    </row>
    <row r="2181" spans="54:59">
      <c r="BB2181" s="514">
        <v>14863</v>
      </c>
      <c r="BC2181" s="514" t="s">
        <v>1946</v>
      </c>
      <c r="BD2181" s="514" t="s">
        <v>238</v>
      </c>
      <c r="BE2181" s="514" t="s">
        <v>238</v>
      </c>
      <c r="BF2181" s="514">
        <v>42.457700000000003</v>
      </c>
      <c r="BG2181" s="514">
        <v>-76.710899999999995</v>
      </c>
    </row>
    <row r="2182" spans="54:59">
      <c r="BB2182" s="514">
        <v>14864</v>
      </c>
      <c r="BC2182" s="514" t="s">
        <v>1947</v>
      </c>
      <c r="BD2182" s="514" t="s">
        <v>227</v>
      </c>
      <c r="BE2182" s="514" t="s">
        <v>227</v>
      </c>
      <c r="BF2182" s="514">
        <v>42.271929999999998</v>
      </c>
      <c r="BG2182" s="514">
        <v>-76.839259999999996</v>
      </c>
    </row>
    <row r="2183" spans="54:59">
      <c r="BB2183" s="514">
        <v>14865</v>
      </c>
      <c r="BC2183" s="514" t="s">
        <v>1948</v>
      </c>
      <c r="BD2183" s="514" t="s">
        <v>238</v>
      </c>
      <c r="BE2183" s="514" t="s">
        <v>238</v>
      </c>
      <c r="BF2183" s="514">
        <v>42.347290000000001</v>
      </c>
      <c r="BG2183" s="514">
        <v>-76.845230000000001</v>
      </c>
    </row>
    <row r="2184" spans="54:59">
      <c r="BB2184" s="514">
        <v>14867</v>
      </c>
      <c r="BC2184" s="514" t="s">
        <v>1949</v>
      </c>
      <c r="BD2184" s="514" t="s">
        <v>227</v>
      </c>
      <c r="BE2184" s="514" t="s">
        <v>227</v>
      </c>
      <c r="BF2184" s="514">
        <v>42.354849999999999</v>
      </c>
      <c r="BG2184" s="514">
        <v>-76.603380000000001</v>
      </c>
    </row>
    <row r="2185" spans="54:59">
      <c r="BB2185" s="514">
        <v>14869</v>
      </c>
      <c r="BC2185" s="514" t="s">
        <v>1950</v>
      </c>
      <c r="BD2185" s="514" t="s">
        <v>238</v>
      </c>
      <c r="BE2185" s="514" t="s">
        <v>238</v>
      </c>
      <c r="BF2185" s="514">
        <v>42.336739999999999</v>
      </c>
      <c r="BG2185" s="514">
        <v>-76.788560000000004</v>
      </c>
    </row>
    <row r="2186" spans="54:59">
      <c r="BB2186" s="514">
        <v>14870</v>
      </c>
      <c r="BC2186" s="514" t="s">
        <v>1951</v>
      </c>
      <c r="BD2186" s="514" t="s">
        <v>227</v>
      </c>
      <c r="BE2186" s="514" t="s">
        <v>227</v>
      </c>
      <c r="BF2186" s="514">
        <v>42.173479999999998</v>
      </c>
      <c r="BG2186" s="514">
        <v>-77.118440000000007</v>
      </c>
    </row>
    <row r="2187" spans="54:59">
      <c r="BB2187" s="514">
        <v>14871</v>
      </c>
      <c r="BC2187" s="514" t="s">
        <v>1952</v>
      </c>
      <c r="BD2187" s="514" t="s">
        <v>227</v>
      </c>
      <c r="BE2187" s="514" t="s">
        <v>227</v>
      </c>
      <c r="BF2187" s="514">
        <v>42.048029999999997</v>
      </c>
      <c r="BG2187" s="514">
        <v>-76.905209999999997</v>
      </c>
    </row>
    <row r="2188" spans="54:59">
      <c r="BB2188" s="514">
        <v>14872</v>
      </c>
      <c r="BC2188" s="514" t="s">
        <v>1953</v>
      </c>
      <c r="BD2188" s="514" t="s">
        <v>227</v>
      </c>
      <c r="BE2188" s="514" t="s">
        <v>227</v>
      </c>
      <c r="BF2188" s="514">
        <v>42.218220000000002</v>
      </c>
      <c r="BG2188" s="514">
        <v>-76.846940000000004</v>
      </c>
    </row>
    <row r="2189" spans="54:59">
      <c r="BB2189" s="514">
        <v>14873</v>
      </c>
      <c r="BC2189" s="514" t="s">
        <v>1954</v>
      </c>
      <c r="BD2189" s="514" t="s">
        <v>238</v>
      </c>
      <c r="BE2189" s="514" t="s">
        <v>238</v>
      </c>
      <c r="BF2189" s="514">
        <v>42.526220000000002</v>
      </c>
      <c r="BG2189" s="514">
        <v>-77.309460000000001</v>
      </c>
    </row>
    <row r="2190" spans="54:59">
      <c r="BB2190" s="514">
        <v>14874</v>
      </c>
      <c r="BC2190" s="514" t="s">
        <v>1955</v>
      </c>
      <c r="BD2190" s="514" t="s">
        <v>238</v>
      </c>
      <c r="BE2190" s="514" t="s">
        <v>238</v>
      </c>
      <c r="BF2190" s="514">
        <v>42.532649999999997</v>
      </c>
      <c r="BG2190" s="514">
        <v>-77.184460000000001</v>
      </c>
    </row>
    <row r="2191" spans="54:59">
      <c r="BB2191" s="514">
        <v>14876</v>
      </c>
      <c r="BC2191" s="514" t="s">
        <v>1956</v>
      </c>
      <c r="BD2191" s="514" t="s">
        <v>238</v>
      </c>
      <c r="BE2191" s="514" t="s">
        <v>238</v>
      </c>
      <c r="BF2191" s="514">
        <v>42.430300000000003</v>
      </c>
      <c r="BG2191" s="514">
        <v>-76.933199999999999</v>
      </c>
    </row>
    <row r="2192" spans="54:59">
      <c r="BB2192" s="514">
        <v>14877</v>
      </c>
      <c r="BC2192" s="514" t="s">
        <v>1957</v>
      </c>
      <c r="BD2192" s="514" t="s">
        <v>230</v>
      </c>
      <c r="BE2192" s="514" t="s">
        <v>230</v>
      </c>
      <c r="BF2192" s="514">
        <v>42.023090000000003</v>
      </c>
      <c r="BG2192" s="514">
        <v>-77.676509999999993</v>
      </c>
    </row>
    <row r="2193" spans="54:59">
      <c r="BB2193" s="514">
        <v>14878</v>
      </c>
      <c r="BC2193" s="514" t="s">
        <v>1958</v>
      </c>
      <c r="BD2193" s="514" t="s">
        <v>238</v>
      </c>
      <c r="BE2193" s="514" t="s">
        <v>238</v>
      </c>
      <c r="BF2193" s="514">
        <v>42.453989999999997</v>
      </c>
      <c r="BG2193" s="514">
        <v>-76.929730000000006</v>
      </c>
    </row>
    <row r="2194" spans="54:59">
      <c r="BB2194" s="514">
        <v>14879</v>
      </c>
      <c r="BC2194" s="514" t="s">
        <v>1959</v>
      </c>
      <c r="BD2194" s="514" t="s">
        <v>238</v>
      </c>
      <c r="BE2194" s="514" t="s">
        <v>238</v>
      </c>
      <c r="BF2194" s="514">
        <v>42.288679999999999</v>
      </c>
      <c r="BG2194" s="514">
        <v>-77.218299999999999</v>
      </c>
    </row>
    <row r="2195" spans="54:59">
      <c r="BB2195" s="514">
        <v>14880</v>
      </c>
      <c r="BC2195" s="514" t="s">
        <v>1960</v>
      </c>
      <c r="BD2195" s="514" t="s">
        <v>230</v>
      </c>
      <c r="BE2195" s="514" t="s">
        <v>230</v>
      </c>
      <c r="BF2195" s="514">
        <v>42.170949999999998</v>
      </c>
      <c r="BG2195" s="514">
        <v>-77.975560000000002</v>
      </c>
    </row>
    <row r="2196" spans="54:59">
      <c r="BB2196" s="514">
        <v>14881</v>
      </c>
      <c r="BC2196" s="514" t="s">
        <v>1961</v>
      </c>
      <c r="BD2196" s="514" t="s">
        <v>227</v>
      </c>
      <c r="BE2196" s="514" t="s">
        <v>227</v>
      </c>
      <c r="BF2196" s="514">
        <v>42.395339999999997</v>
      </c>
      <c r="BG2196" s="514">
        <v>-76.352109999999996</v>
      </c>
    </row>
    <row r="2197" spans="54:59">
      <c r="BB2197" s="514">
        <v>14882</v>
      </c>
      <c r="BC2197" s="514" t="s">
        <v>1962</v>
      </c>
      <c r="BD2197" s="514" t="s">
        <v>238</v>
      </c>
      <c r="BE2197" s="514" t="s">
        <v>238</v>
      </c>
      <c r="BF2197" s="514">
        <v>42.595269999999999</v>
      </c>
      <c r="BG2197" s="514">
        <v>-76.571939999999998</v>
      </c>
    </row>
    <row r="2198" spans="54:59">
      <c r="BB2198" s="514">
        <v>14883</v>
      </c>
      <c r="BC2198" s="514" t="s">
        <v>1963</v>
      </c>
      <c r="BD2198" s="514" t="s">
        <v>227</v>
      </c>
      <c r="BE2198" s="514" t="s">
        <v>227</v>
      </c>
      <c r="BF2198" s="514">
        <v>42.234859999999998</v>
      </c>
      <c r="BG2198" s="514">
        <v>-76.486429999999999</v>
      </c>
    </row>
    <row r="2199" spans="54:59">
      <c r="BB2199" s="514">
        <v>14884</v>
      </c>
      <c r="BC2199" s="514" t="s">
        <v>1964</v>
      </c>
      <c r="BD2199" s="514" t="s">
        <v>230</v>
      </c>
      <c r="BE2199" s="514" t="s">
        <v>230</v>
      </c>
      <c r="BF2199" s="514">
        <v>42.473550000000003</v>
      </c>
      <c r="BG2199" s="514">
        <v>-77.895139999999998</v>
      </c>
    </row>
    <row r="2200" spans="54:59">
      <c r="BB2200" s="514">
        <v>14885</v>
      </c>
      <c r="BC2200" s="514" t="s">
        <v>1965</v>
      </c>
      <c r="BD2200" s="514" t="s">
        <v>230</v>
      </c>
      <c r="BE2200" s="514" t="s">
        <v>230</v>
      </c>
      <c r="BF2200" s="514">
        <v>42.052109999999999</v>
      </c>
      <c r="BG2200" s="514">
        <v>-77.584860000000006</v>
      </c>
    </row>
    <row r="2201" spans="54:59">
      <c r="BB2201" s="514">
        <v>14886</v>
      </c>
      <c r="BC2201" s="514" t="s">
        <v>1966</v>
      </c>
      <c r="BD2201" s="514" t="s">
        <v>238</v>
      </c>
      <c r="BE2201" s="514" t="s">
        <v>238</v>
      </c>
      <c r="BF2201" s="514">
        <v>42.542290000000001</v>
      </c>
      <c r="BG2201" s="514">
        <v>-76.666049999999998</v>
      </c>
    </row>
    <row r="2202" spans="54:59">
      <c r="BB2202" s="514">
        <v>14887</v>
      </c>
      <c r="BC2202" s="514" t="s">
        <v>1967</v>
      </c>
      <c r="BD2202" s="514" t="s">
        <v>238</v>
      </c>
      <c r="BE2202" s="514" t="s">
        <v>238</v>
      </c>
      <c r="BF2202" s="514">
        <v>42.408299999999997</v>
      </c>
      <c r="BG2202" s="514">
        <v>-77.058700000000002</v>
      </c>
    </row>
    <row r="2203" spans="54:59">
      <c r="BB2203" s="514">
        <v>14889</v>
      </c>
      <c r="BC2203" s="514" t="s">
        <v>1968</v>
      </c>
      <c r="BD2203" s="514" t="s">
        <v>227</v>
      </c>
      <c r="BE2203" s="514" t="s">
        <v>227</v>
      </c>
      <c r="BF2203" s="514">
        <v>42.212800000000001</v>
      </c>
      <c r="BG2203" s="514">
        <v>-76.586179999999999</v>
      </c>
    </row>
    <row r="2204" spans="54:59">
      <c r="BB2204" s="514">
        <v>14891</v>
      </c>
      <c r="BC2204" s="514" t="s">
        <v>1969</v>
      </c>
      <c r="BD2204" s="514" t="s">
        <v>238</v>
      </c>
      <c r="BE2204" s="514" t="s">
        <v>238</v>
      </c>
      <c r="BF2204" s="514">
        <v>42.369219999999999</v>
      </c>
      <c r="BG2204" s="514">
        <v>-76.886499999999998</v>
      </c>
    </row>
    <row r="2205" spans="54:59">
      <c r="BB2205" s="514">
        <v>14892</v>
      </c>
      <c r="BC2205" s="514" t="s">
        <v>1970</v>
      </c>
      <c r="BD2205" s="514" t="s">
        <v>227</v>
      </c>
      <c r="BE2205" s="514" t="s">
        <v>227</v>
      </c>
      <c r="BF2205" s="514">
        <v>42.023440000000001</v>
      </c>
      <c r="BG2205" s="514">
        <v>-76.534040000000005</v>
      </c>
    </row>
    <row r="2206" spans="54:59">
      <c r="BB2206" s="514">
        <v>14893</v>
      </c>
      <c r="BC2206" s="514" t="s">
        <v>1971</v>
      </c>
      <c r="BD2206" s="514" t="s">
        <v>238</v>
      </c>
      <c r="BE2206" s="514" t="s">
        <v>238</v>
      </c>
      <c r="BF2206" s="514">
        <v>42.467959999999998</v>
      </c>
      <c r="BG2206" s="514">
        <v>-77.103920000000002</v>
      </c>
    </row>
    <row r="2207" spans="54:59">
      <c r="BB2207" s="514">
        <v>14894</v>
      </c>
      <c r="BC2207" s="514" t="s">
        <v>1972</v>
      </c>
      <c r="BD2207" s="514" t="s">
        <v>227</v>
      </c>
      <c r="BE2207" s="514" t="s">
        <v>227</v>
      </c>
      <c r="BF2207" s="514">
        <v>42.013590000000001</v>
      </c>
      <c r="BG2207" s="514">
        <v>-76.753069999999994</v>
      </c>
    </row>
    <row r="2208" spans="54:59">
      <c r="BB2208" s="514">
        <v>14895</v>
      </c>
      <c r="BC2208" s="514" t="s">
        <v>1973</v>
      </c>
      <c r="BD2208" s="514" t="s">
        <v>230</v>
      </c>
      <c r="BE2208" s="514" t="s">
        <v>230</v>
      </c>
      <c r="BF2208" s="514">
        <v>42.094850000000001</v>
      </c>
      <c r="BG2208" s="514">
        <v>-77.946860000000001</v>
      </c>
    </row>
    <row r="2209" spans="54:59">
      <c r="BB2209" s="514">
        <v>14897</v>
      </c>
      <c r="BC2209" s="514" t="s">
        <v>1974</v>
      </c>
      <c r="BD2209" s="514" t="s">
        <v>230</v>
      </c>
      <c r="BE2209" s="514" t="s">
        <v>230</v>
      </c>
      <c r="BF2209" s="514">
        <v>42.024470000000001</v>
      </c>
      <c r="BG2209" s="514">
        <v>-77.779529999999994</v>
      </c>
    </row>
    <row r="2210" spans="54:59">
      <c r="BB2210" s="514">
        <v>14898</v>
      </c>
      <c r="BC2210" s="514" t="s">
        <v>1975</v>
      </c>
      <c r="BD2210" s="514" t="s">
        <v>227</v>
      </c>
      <c r="BE2210" s="514" t="s">
        <v>227</v>
      </c>
      <c r="BF2210" s="514">
        <v>42.065370000000001</v>
      </c>
      <c r="BG2210" s="514">
        <v>-77.423919999999995</v>
      </c>
    </row>
    <row r="2211" spans="54:59">
      <c r="BB2211" s="514">
        <v>14901</v>
      </c>
      <c r="BC2211" s="514" t="s">
        <v>1976</v>
      </c>
      <c r="BD2211" s="514" t="s">
        <v>227</v>
      </c>
      <c r="BE2211" s="514" t="s">
        <v>227</v>
      </c>
      <c r="BF2211" s="514">
        <v>42.091920000000002</v>
      </c>
      <c r="BG2211" s="514">
        <v>-76.792169999999999</v>
      </c>
    </row>
    <row r="2212" spans="54:59">
      <c r="BB2212" s="514">
        <v>14902</v>
      </c>
      <c r="BC2212" s="514" t="s">
        <v>1976</v>
      </c>
      <c r="BD2212" s="514" t="s">
        <v>227</v>
      </c>
      <c r="BE2212" s="514" t="s">
        <v>227</v>
      </c>
      <c r="BF2212" s="514">
        <v>42.147280000000002</v>
      </c>
      <c r="BG2212" s="514">
        <v>-76.750879999999995</v>
      </c>
    </row>
    <row r="2213" spans="54:59">
      <c r="BB2213" s="514">
        <v>14903</v>
      </c>
      <c r="BC2213" s="514" t="s">
        <v>1976</v>
      </c>
      <c r="BD2213" s="514" t="s">
        <v>227</v>
      </c>
      <c r="BE2213" s="514" t="s">
        <v>227</v>
      </c>
      <c r="BF2213" s="514">
        <v>42.129269999999998</v>
      </c>
      <c r="BG2213" s="514">
        <v>-76.844970000000004</v>
      </c>
    </row>
    <row r="2214" spans="54:59">
      <c r="BB2214" s="514">
        <v>14904</v>
      </c>
      <c r="BC2214" s="514" t="s">
        <v>1976</v>
      </c>
      <c r="BD2214" s="514" t="s">
        <v>227</v>
      </c>
      <c r="BE2214" s="514" t="s">
        <v>227</v>
      </c>
      <c r="BF2214" s="514">
        <v>42.072020000000002</v>
      </c>
      <c r="BG2214" s="514">
        <v>-76.803929999999994</v>
      </c>
    </row>
    <row r="2215" spans="54:59">
      <c r="BB2215" s="514">
        <v>14905</v>
      </c>
      <c r="BC2215" s="514" t="s">
        <v>1976</v>
      </c>
      <c r="BD2215" s="514" t="s">
        <v>227</v>
      </c>
      <c r="BE2215" s="514" t="s">
        <v>227</v>
      </c>
      <c r="BF2215" s="514">
        <v>42.087820000000001</v>
      </c>
      <c r="BG2215" s="514">
        <v>-76.836860000000001</v>
      </c>
    </row>
    <row r="2216" spans="54:59">
      <c r="BB2216" s="514">
        <v>14925</v>
      </c>
      <c r="BC2216" s="514" t="s">
        <v>1976</v>
      </c>
      <c r="BD2216" s="514" t="s">
        <v>227</v>
      </c>
      <c r="BE2216" s="514" t="s">
        <v>227</v>
      </c>
      <c r="BF2216" s="514">
        <v>42.147280000000002</v>
      </c>
      <c r="BG2216" s="514">
        <v>-76.750879999999995</v>
      </c>
    </row>
    <row r="2217" spans="54:59">
      <c r="BB2217" s="514">
        <v>10065</v>
      </c>
      <c r="BC2217" s="514" t="s">
        <v>1433</v>
      </c>
      <c r="BD2217" s="514" t="s">
        <v>236</v>
      </c>
      <c r="BE2217" s="514" t="s">
        <v>236</v>
      </c>
      <c r="BF2217" s="514">
        <v>40.776220000000002</v>
      </c>
      <c r="BG2217" s="514">
        <v>-73.949200000000005</v>
      </c>
    </row>
    <row r="2218" spans="54:59">
      <c r="BB2218" s="514">
        <v>10075</v>
      </c>
      <c r="BC2218" s="514" t="s">
        <v>1433</v>
      </c>
      <c r="BD2218" s="514" t="s">
        <v>236</v>
      </c>
      <c r="BE2218" s="514" t="s">
        <v>236</v>
      </c>
      <c r="BF2218" s="514">
        <v>40.774279999999997</v>
      </c>
      <c r="BG2218" s="514">
        <v>-73.957279999999997</v>
      </c>
    </row>
    <row r="2219" spans="54:59">
      <c r="BB2219" s="514">
        <v>6390</v>
      </c>
      <c r="BC2219" s="514" t="s">
        <v>1977</v>
      </c>
      <c r="BD2219" s="514" t="s">
        <v>236</v>
      </c>
      <c r="BE2219" s="514" t="s">
        <v>236</v>
      </c>
      <c r="BF2219" s="514">
        <v>41.26925</v>
      </c>
      <c r="BG2219" s="514">
        <v>-71.99051</v>
      </c>
    </row>
    <row r="2220" spans="54:59">
      <c r="BB2220" s="514" t="s">
        <v>1978</v>
      </c>
      <c r="BC2220" s="514" t="s">
        <v>1978</v>
      </c>
      <c r="BD2220" s="514" t="s">
        <v>1978</v>
      </c>
      <c r="BE2220" s="514" t="s">
        <v>1978</v>
      </c>
      <c r="BF2220" s="514" t="s">
        <v>1978</v>
      </c>
      <c r="BG2220" s="514" t="s">
        <v>1978</v>
      </c>
    </row>
  </sheetData>
  <sheetProtection selectLockedCells="1" selectUnlockedCells="1"/>
  <mergeCells count="15">
    <mergeCell ref="C140:C150"/>
    <mergeCell ref="C110:C119"/>
    <mergeCell ref="C106:C109"/>
    <mergeCell ref="C60:C95"/>
    <mergeCell ref="C47:C59"/>
    <mergeCell ref="C96:C105"/>
    <mergeCell ref="C134:C139"/>
    <mergeCell ref="C120:C133"/>
    <mergeCell ref="X3:AA3"/>
    <mergeCell ref="U3:V3"/>
    <mergeCell ref="I12:J12"/>
    <mergeCell ref="C6:C14"/>
    <mergeCell ref="C38:C46"/>
    <mergeCell ref="C28:C37"/>
    <mergeCell ref="C15:C27"/>
  </mergeCells>
  <pageMargins left="0.7" right="0.7" top="0.75" bottom="0.75" header="0.3" footer="0.3"/>
  <pageSetup scale="10"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theme="9"/>
  </sheetPr>
  <dimension ref="A1:EX204"/>
  <sheetViews>
    <sheetView zoomScaleNormal="100" workbookViewId="0"/>
  </sheetViews>
  <sheetFormatPr defaultRowHeight="15" outlineLevelCol="1"/>
  <cols>
    <col min="1" max="1" width="21.5703125" style="98" bestFit="1" customWidth="1"/>
    <col min="2" max="2" width="16.7109375" style="98" bestFit="1" customWidth="1"/>
    <col min="3" max="3" width="61.140625" style="98" bestFit="1" customWidth="1"/>
    <col min="4" max="4" width="18.42578125" style="98" bestFit="1" customWidth="1"/>
    <col min="5" max="5" width="14.42578125" style="98" hidden="1" customWidth="1" outlineLevel="1"/>
    <col min="6" max="6" width="17.140625" style="98" hidden="1" customWidth="1" outlineLevel="1"/>
    <col min="7" max="7" width="34" style="98" hidden="1" customWidth="1" outlineLevel="1"/>
    <col min="8" max="8" width="14.5703125" style="98" hidden="1" customWidth="1" outlineLevel="1"/>
    <col min="9" max="9" width="30.42578125" style="98" hidden="1" customWidth="1" outlineLevel="1"/>
    <col min="10" max="10" width="11.42578125" style="98" hidden="1" customWidth="1" outlineLevel="1"/>
    <col min="11" max="11" width="24.28515625" style="98" bestFit="1" customWidth="1" collapsed="1"/>
    <col min="12" max="12" width="16.85546875" style="98" hidden="1" customWidth="1" outlineLevel="1"/>
    <col min="13" max="13" width="18.28515625" style="98" bestFit="1" customWidth="1" collapsed="1"/>
    <col min="14" max="14" width="20.140625" style="98" bestFit="1" customWidth="1"/>
    <col min="15" max="15" width="25.28515625" style="103" bestFit="1" customWidth="1"/>
    <col min="16" max="16" width="11.85546875" style="98" hidden="1" customWidth="1" outlineLevel="1"/>
    <col min="17" max="17" width="57.140625" style="98" bestFit="1" customWidth="1" collapsed="1"/>
    <col min="18" max="18" width="19.140625" style="98" hidden="1" customWidth="1" outlineLevel="1"/>
    <col min="19" max="19" width="14.42578125" style="98" hidden="1" customWidth="1" outlineLevel="1"/>
    <col min="20" max="20" width="22" style="98" bestFit="1" customWidth="1" collapsed="1"/>
    <col min="21" max="21" width="17.42578125" style="98" hidden="1" customWidth="1" outlineLevel="1"/>
    <col min="22" max="22" width="11.140625" style="98" hidden="1" customWidth="1" outlineLevel="1"/>
    <col min="23" max="23" width="18" style="98" hidden="1" customWidth="1" outlineLevel="1"/>
    <col min="24" max="24" width="19.140625" style="98" bestFit="1" customWidth="1" collapsed="1"/>
    <col min="25" max="25" width="16.5703125" style="98" bestFit="1" customWidth="1"/>
    <col min="26" max="26" width="24.5703125" style="104" customWidth="1"/>
    <col min="27" max="27" width="27.140625" style="104" bestFit="1" customWidth="1"/>
    <col min="28" max="28" width="26.5703125" style="104" bestFit="1" customWidth="1"/>
    <col min="29" max="29" width="22.28515625" style="98" bestFit="1" customWidth="1"/>
    <col min="30" max="30" width="16.5703125" style="98" bestFit="1" customWidth="1"/>
    <col min="31" max="31" width="22.42578125" style="98" customWidth="1"/>
    <col min="32" max="32" width="14" style="98" customWidth="1"/>
    <col min="33" max="33" width="14.140625" style="98" bestFit="1" customWidth="1"/>
    <col min="34" max="34" width="30" style="98" bestFit="1" customWidth="1"/>
    <col min="35" max="35" width="32.5703125" style="98" bestFit="1" customWidth="1"/>
    <col min="36" max="36" width="23.5703125" style="98" bestFit="1" customWidth="1"/>
    <col min="37" max="37" width="6.5703125" style="98" customWidth="1"/>
    <col min="38" max="38" width="6.42578125" style="98" customWidth="1"/>
    <col min="39" max="39" width="6.42578125" style="98" bestFit="1" customWidth="1"/>
    <col min="40" max="41" width="20.140625" style="98" bestFit="1" customWidth="1"/>
    <col min="42" max="42" width="30" style="98" bestFit="1" customWidth="1"/>
    <col min="43" max="43" width="43.5703125" style="98" bestFit="1" customWidth="1"/>
    <col min="44" max="44" width="26.85546875" style="98" bestFit="1" customWidth="1"/>
    <col min="45" max="45" width="26.5703125" style="98" hidden="1" customWidth="1" outlineLevel="1"/>
    <col min="46" max="46" width="28" style="98" hidden="1" customWidth="1" outlineLevel="1"/>
    <col min="47" max="47" width="38.42578125" style="98" hidden="1" customWidth="1" outlineLevel="1"/>
    <col min="48" max="48" width="39.5703125" style="98" hidden="1" customWidth="1" outlineLevel="1"/>
    <col min="49" max="49" width="18.85546875" style="98" hidden="1" customWidth="1" outlineLevel="1"/>
    <col min="50" max="52" width="7.42578125" style="98" hidden="1" customWidth="1" outlineLevel="1"/>
    <col min="53" max="53" width="17" style="98" hidden="1" customWidth="1" outlineLevel="1"/>
    <col min="54" max="54" width="25" style="98" hidden="1" customWidth="1" outlineLevel="1"/>
    <col min="55" max="55" width="10.85546875" style="98" hidden="1" customWidth="1" outlineLevel="1"/>
    <col min="56" max="56" width="13.42578125" style="98" hidden="1" customWidth="1" outlineLevel="1"/>
    <col min="57" max="57" width="20.5703125" style="98" hidden="1" customWidth="1" outlineLevel="1"/>
    <col min="58" max="58" width="22.140625" style="98" hidden="1" customWidth="1" outlineLevel="1"/>
    <col min="59" max="59" width="21" style="98" hidden="1" customWidth="1" outlineLevel="1"/>
    <col min="60" max="60" width="16.85546875" style="98" hidden="1" customWidth="1" outlineLevel="1"/>
    <col min="61" max="61" width="8.42578125" style="98" hidden="1" customWidth="1" outlineLevel="1"/>
    <col min="62" max="62" width="19.42578125" style="98" hidden="1" customWidth="1" outlineLevel="1"/>
    <col min="63" max="63" width="10" style="98" hidden="1" customWidth="1" outlineLevel="1"/>
    <col min="64" max="64" width="19.5703125" style="98" hidden="1" customWidth="1" outlineLevel="1"/>
    <col min="65" max="65" width="17.42578125" style="98" hidden="1" customWidth="1" outlineLevel="1"/>
    <col min="66" max="66" width="19.42578125" style="98" hidden="1" customWidth="1" outlineLevel="1"/>
    <col min="67" max="67" width="10.140625" style="98" hidden="1" customWidth="1" outlineLevel="1"/>
    <col min="68" max="68" width="7.85546875" style="98" hidden="1" customWidth="1" outlineLevel="1"/>
    <col min="69" max="69" width="10" style="98" hidden="1" customWidth="1" outlineLevel="1"/>
    <col min="70" max="70" width="7.85546875" style="98" hidden="1" customWidth="1" outlineLevel="1"/>
    <col min="71" max="71" width="20.42578125" style="98" hidden="1" customWidth="1" outlineLevel="1"/>
    <col min="72" max="72" width="17.5703125" style="98" hidden="1" customWidth="1" outlineLevel="1"/>
    <col min="73" max="73" width="9.5703125" style="98" hidden="1" customWidth="1" outlineLevel="1"/>
    <col min="74" max="74" width="7.42578125" style="98" hidden="1" customWidth="1" outlineLevel="1"/>
    <col min="75" max="75" width="10.42578125" style="98" hidden="1" customWidth="1" outlineLevel="1"/>
    <col min="76" max="76" width="8.42578125" style="98" hidden="1" customWidth="1" outlineLevel="1"/>
    <col min="77" max="77" width="10.42578125" style="98" hidden="1" customWidth="1" outlineLevel="1"/>
    <col min="78" max="78" width="12.85546875" style="98" hidden="1" customWidth="1" outlineLevel="1"/>
    <col min="79" max="79" width="10.42578125" style="98" hidden="1" customWidth="1" outlineLevel="1"/>
    <col min="80" max="80" width="36.140625" style="98" bestFit="1" customWidth="1" collapsed="1"/>
    <col min="81" max="81" width="25.85546875" style="107" bestFit="1" customWidth="1"/>
    <col min="82" max="82" width="22.7109375" style="107" bestFit="1" customWidth="1"/>
    <col min="83" max="83" width="27.140625" style="107" bestFit="1" customWidth="1"/>
    <col min="84" max="84" width="24.28515625" style="107" bestFit="1" customWidth="1"/>
    <col min="85" max="85" width="26.5703125" style="107" bestFit="1" customWidth="1"/>
    <col min="86" max="86" width="23.7109375" style="107" bestFit="1" customWidth="1"/>
    <col min="87" max="87" width="37" style="98" hidden="1" customWidth="1" outlineLevel="1"/>
    <col min="88" max="91" width="31.42578125" style="98" hidden="1" customWidth="1" outlineLevel="1"/>
    <col min="92" max="92" width="41.140625" style="98" hidden="1" customWidth="1" outlineLevel="1"/>
    <col min="93" max="93" width="36" style="98" hidden="1" customWidth="1" outlineLevel="1"/>
    <col min="94" max="94" width="32.5703125" style="98" hidden="1" customWidth="1" outlineLevel="1"/>
    <col min="95" max="95" width="33" style="98" hidden="1" customWidth="1" outlineLevel="1"/>
    <col min="96" max="96" width="33.42578125" style="98" hidden="1" customWidth="1" outlineLevel="1"/>
    <col min="97" max="97" width="37.140625" style="98" hidden="1" customWidth="1" outlineLevel="1"/>
    <col min="98" max="98" width="33.42578125" style="98" hidden="1" customWidth="1" outlineLevel="1"/>
    <col min="99" max="99" width="32.85546875" style="98" hidden="1" customWidth="1" outlineLevel="1"/>
    <col min="100" max="100" width="31.42578125" style="98" hidden="1" customWidth="1" outlineLevel="1"/>
    <col min="101" max="101" width="32" style="98" hidden="1" customWidth="1" outlineLevel="1"/>
    <col min="102" max="115" width="31.42578125" style="98" hidden="1" customWidth="1" outlineLevel="1"/>
    <col min="116" max="116" width="20.85546875" style="98" customWidth="1" collapsed="1"/>
    <col min="117" max="117" width="22.28515625" style="98" bestFit="1" customWidth="1"/>
    <col min="118" max="119" width="24" style="98" bestFit="1" customWidth="1"/>
    <col min="120" max="121" width="26.140625" style="98" bestFit="1" customWidth="1"/>
    <col min="122" max="126" width="20.85546875" style="98" customWidth="1"/>
    <col min="127" max="127" width="28.42578125" style="98" bestFit="1" customWidth="1"/>
    <col min="128" max="128" width="20.85546875" style="98" customWidth="1"/>
    <col min="129" max="129" width="50.5703125" style="98" bestFit="1" customWidth="1"/>
    <col min="130" max="153" width="20.85546875" style="98" hidden="1" customWidth="1" outlineLevel="1"/>
    <col min="154" max="154" width="20.85546875" style="98" customWidth="1" collapsed="1"/>
  </cols>
  <sheetData>
    <row r="1" spans="1:154" s="12" customFormat="1" ht="47.25">
      <c r="A1" s="498" t="s">
        <v>1979</v>
      </c>
      <c r="B1" s="499" t="s">
        <v>1980</v>
      </c>
      <c r="C1" s="500" t="s">
        <v>1981</v>
      </c>
      <c r="D1" s="499" t="s">
        <v>79</v>
      </c>
      <c r="E1" s="101" t="s">
        <v>1982</v>
      </c>
      <c r="F1" s="521" t="s">
        <v>158</v>
      </c>
      <c r="G1" s="101" t="s">
        <v>1983</v>
      </c>
      <c r="H1" s="10" t="s">
        <v>1984</v>
      </c>
      <c r="I1" s="101" t="s">
        <v>1985</v>
      </c>
      <c r="J1" s="10" t="s">
        <v>1986</v>
      </c>
      <c r="K1" s="501" t="s">
        <v>1987</v>
      </c>
      <c r="L1" s="499" t="s">
        <v>1988</v>
      </c>
      <c r="M1" s="501" t="s">
        <v>1989</v>
      </c>
      <c r="N1" s="499" t="s">
        <v>1990</v>
      </c>
      <c r="O1" s="502" t="s">
        <v>1991</v>
      </c>
      <c r="P1" s="10" t="s">
        <v>1992</v>
      </c>
      <c r="Q1" s="501" t="s">
        <v>1993</v>
      </c>
      <c r="R1" s="10" t="s">
        <v>1994</v>
      </c>
      <c r="S1" s="101" t="s">
        <v>1995</v>
      </c>
      <c r="T1" s="499" t="s">
        <v>1996</v>
      </c>
      <c r="U1" s="101" t="s">
        <v>1997</v>
      </c>
      <c r="V1" s="102" t="s">
        <v>1998</v>
      </c>
      <c r="W1" s="101" t="s">
        <v>1999</v>
      </c>
      <c r="X1" s="499" t="s">
        <v>2000</v>
      </c>
      <c r="Y1" s="501" t="s">
        <v>2001</v>
      </c>
      <c r="Z1" s="503" t="s">
        <v>2002</v>
      </c>
      <c r="AA1" s="504" t="s">
        <v>2003</v>
      </c>
      <c r="AB1" s="503" t="s">
        <v>2004</v>
      </c>
      <c r="AC1" s="501" t="s">
        <v>2005</v>
      </c>
      <c r="AD1" s="499" t="s">
        <v>2006</v>
      </c>
      <c r="AE1" s="501" t="s">
        <v>220</v>
      </c>
      <c r="AF1" s="499" t="s">
        <v>188</v>
      </c>
      <c r="AG1" s="501" t="s">
        <v>187</v>
      </c>
      <c r="AH1" s="499" t="s">
        <v>2007</v>
      </c>
      <c r="AI1" s="501" t="s">
        <v>2008</v>
      </c>
      <c r="AJ1" s="499" t="s">
        <v>2009</v>
      </c>
      <c r="AK1" s="501" t="s">
        <v>2010</v>
      </c>
      <c r="AL1" s="499" t="s">
        <v>2011</v>
      </c>
      <c r="AM1" s="501" t="s">
        <v>56</v>
      </c>
      <c r="AN1" s="499" t="s">
        <v>57</v>
      </c>
      <c r="AO1" s="501" t="s">
        <v>2012</v>
      </c>
      <c r="AP1" s="499" t="s">
        <v>2013</v>
      </c>
      <c r="AQ1" s="501" t="s">
        <v>2014</v>
      </c>
      <c r="AR1" s="499" t="s">
        <v>2015</v>
      </c>
      <c r="AS1" s="101" t="s">
        <v>2016</v>
      </c>
      <c r="AT1" s="10" t="s">
        <v>2017</v>
      </c>
      <c r="AU1" s="101" t="s">
        <v>2018</v>
      </c>
      <c r="AV1" s="10" t="s">
        <v>2019</v>
      </c>
      <c r="AW1" s="101" t="s">
        <v>2020</v>
      </c>
      <c r="AX1" s="10" t="s">
        <v>222</v>
      </c>
      <c r="AY1" s="101" t="s">
        <v>223</v>
      </c>
      <c r="AZ1" s="10" t="s">
        <v>224</v>
      </c>
      <c r="BA1" s="101" t="s">
        <v>2021</v>
      </c>
      <c r="BB1" s="10" t="s">
        <v>2022</v>
      </c>
      <c r="BC1" s="101" t="s">
        <v>2023</v>
      </c>
      <c r="BD1" s="10" t="s">
        <v>2024</v>
      </c>
      <c r="BE1" s="101" t="s">
        <v>2025</v>
      </c>
      <c r="BF1" s="10" t="s">
        <v>2026</v>
      </c>
      <c r="BG1" s="101" t="s">
        <v>2027</v>
      </c>
      <c r="BH1" s="10" t="s">
        <v>2028</v>
      </c>
      <c r="BI1" s="101" t="s">
        <v>2029</v>
      </c>
      <c r="BJ1" s="10" t="s">
        <v>2030</v>
      </c>
      <c r="BK1" s="101" t="s">
        <v>2031</v>
      </c>
      <c r="BL1" s="10" t="s">
        <v>2032</v>
      </c>
      <c r="BM1" s="101" t="s">
        <v>2033</v>
      </c>
      <c r="BN1" s="10" t="s">
        <v>2034</v>
      </c>
      <c r="BO1" s="101" t="s">
        <v>2035</v>
      </c>
      <c r="BP1" s="10" t="s">
        <v>2036</v>
      </c>
      <c r="BQ1" s="101" t="s">
        <v>2037</v>
      </c>
      <c r="BR1" s="10" t="s">
        <v>2038</v>
      </c>
      <c r="BS1" s="101" t="s">
        <v>2039</v>
      </c>
      <c r="BT1" s="10" t="s">
        <v>2040</v>
      </c>
      <c r="BU1" s="101" t="s">
        <v>2041</v>
      </c>
      <c r="BV1" s="10" t="s">
        <v>2042</v>
      </c>
      <c r="BW1" s="101" t="s">
        <v>2043</v>
      </c>
      <c r="BX1" s="10" t="s">
        <v>2044</v>
      </c>
      <c r="BY1" s="101" t="s">
        <v>2045</v>
      </c>
      <c r="BZ1" s="10" t="s">
        <v>2046</v>
      </c>
      <c r="CA1" s="101" t="s">
        <v>2047</v>
      </c>
      <c r="CB1" s="499" t="s">
        <v>2048</v>
      </c>
      <c r="CC1" s="508" t="s">
        <v>2049</v>
      </c>
      <c r="CD1" s="509" t="s">
        <v>2050</v>
      </c>
      <c r="CE1" s="508" t="s">
        <v>2051</v>
      </c>
      <c r="CF1" s="509" t="s">
        <v>2052</v>
      </c>
      <c r="CG1" s="508" t="s">
        <v>2053</v>
      </c>
      <c r="CH1" s="509" t="s">
        <v>2054</v>
      </c>
      <c r="CI1" s="501" t="s">
        <v>2055</v>
      </c>
      <c r="CJ1" s="499" t="s">
        <v>2056</v>
      </c>
      <c r="CK1" s="501" t="s">
        <v>2057</v>
      </c>
      <c r="CL1" s="499" t="s">
        <v>2058</v>
      </c>
      <c r="CM1" s="501" t="s">
        <v>2059</v>
      </c>
      <c r="CN1" s="499" t="s">
        <v>2060</v>
      </c>
      <c r="CO1" s="501" t="s">
        <v>2061</v>
      </c>
      <c r="CP1" s="499" t="s">
        <v>2062</v>
      </c>
      <c r="CQ1" s="501" t="s">
        <v>2063</v>
      </c>
      <c r="CR1" s="499" t="s">
        <v>2064</v>
      </c>
      <c r="CS1" s="501" t="s">
        <v>2065</v>
      </c>
      <c r="CT1" s="499" t="s">
        <v>2066</v>
      </c>
      <c r="CU1" s="501" t="s">
        <v>2067</v>
      </c>
      <c r="CV1" s="499" t="s">
        <v>2068</v>
      </c>
      <c r="CW1" s="501" t="s">
        <v>2069</v>
      </c>
      <c r="CX1" s="499" t="s">
        <v>2070</v>
      </c>
      <c r="CY1" s="501" t="s">
        <v>2071</v>
      </c>
      <c r="CZ1" s="499" t="s">
        <v>2072</v>
      </c>
      <c r="DA1" s="501" t="s">
        <v>2073</v>
      </c>
      <c r="DB1" s="499" t="s">
        <v>2074</v>
      </c>
      <c r="DC1" s="501" t="s">
        <v>2075</v>
      </c>
      <c r="DD1" s="499" t="s">
        <v>2076</v>
      </c>
      <c r="DE1" s="501" t="s">
        <v>2077</v>
      </c>
      <c r="DF1" s="499" t="s">
        <v>2078</v>
      </c>
      <c r="DG1" s="501" t="s">
        <v>2079</v>
      </c>
      <c r="DH1" s="499" t="s">
        <v>2080</v>
      </c>
      <c r="DI1" s="501" t="s">
        <v>2081</v>
      </c>
      <c r="DJ1" s="499" t="s">
        <v>2082</v>
      </c>
      <c r="DK1" s="510" t="s">
        <v>2083</v>
      </c>
      <c r="DL1" s="501" t="s">
        <v>2084</v>
      </c>
      <c r="DM1" s="501" t="s">
        <v>2085</v>
      </c>
      <c r="DN1" s="501" t="s">
        <v>2086</v>
      </c>
      <c r="DO1" s="501" t="s">
        <v>2087</v>
      </c>
      <c r="DP1" s="501" t="s">
        <v>2088</v>
      </c>
      <c r="DQ1" s="501" t="s">
        <v>2089</v>
      </c>
      <c r="DR1" s="501" t="s">
        <v>2090</v>
      </c>
      <c r="DS1" s="501" t="s">
        <v>2091</v>
      </c>
      <c r="DT1" s="501" t="s">
        <v>80</v>
      </c>
      <c r="DU1" s="501" t="s">
        <v>84</v>
      </c>
      <c r="DV1" s="501" t="s">
        <v>2092</v>
      </c>
      <c r="DW1" s="501" t="s">
        <v>2093</v>
      </c>
      <c r="DX1" s="501" t="s">
        <v>2094</v>
      </c>
      <c r="DY1" s="501" t="s">
        <v>2095</v>
      </c>
      <c r="DZ1" s="67" t="s">
        <v>2096</v>
      </c>
      <c r="EA1" s="67" t="s">
        <v>2097</v>
      </c>
      <c r="EB1" s="49" t="s">
        <v>2098</v>
      </c>
      <c r="EC1" s="49" t="s">
        <v>2099</v>
      </c>
      <c r="ED1" s="49" t="s">
        <v>2100</v>
      </c>
      <c r="EE1" s="49" t="s">
        <v>2101</v>
      </c>
      <c r="EF1" s="49" t="s">
        <v>2102</v>
      </c>
      <c r="EG1" s="49" t="s">
        <v>2103</v>
      </c>
      <c r="EH1" s="49" t="s">
        <v>2104</v>
      </c>
      <c r="EI1" s="49" t="s">
        <v>2105</v>
      </c>
      <c r="EJ1" s="49" t="s">
        <v>2106</v>
      </c>
      <c r="EK1" s="49" t="s">
        <v>2107</v>
      </c>
      <c r="EL1" s="49" t="s">
        <v>2108</v>
      </c>
      <c r="EM1" s="49" t="s">
        <v>2109</v>
      </c>
      <c r="EN1" s="49" t="s">
        <v>2110</v>
      </c>
      <c r="EO1" s="49" t="s">
        <v>2111</v>
      </c>
      <c r="EP1" s="49" t="s">
        <v>2112</v>
      </c>
      <c r="EQ1" s="49" t="s">
        <v>2113</v>
      </c>
      <c r="ER1" s="49" t="s">
        <v>2114</v>
      </c>
      <c r="ES1" s="49" t="s">
        <v>2115</v>
      </c>
      <c r="ET1" s="49" t="s">
        <v>2116</v>
      </c>
      <c r="EU1" s="49" t="s">
        <v>2117</v>
      </c>
      <c r="EV1" s="49" t="s">
        <v>2118</v>
      </c>
      <c r="EW1" s="49" t="s">
        <v>2119</v>
      </c>
      <c r="EX1" s="100" t="s">
        <v>2120</v>
      </c>
    </row>
    <row r="2" spans="1:154">
      <c r="A2" s="11" t="s">
        <v>2121</v>
      </c>
      <c r="B2" s="11">
        <v>1</v>
      </c>
      <c r="C2" s="99" t="str">
        <f ca="1">IF(ISBLANK('Custom Calculator'!E23),"",MID(CELL("filename"),SEARCH("[",CELL("filename"))+1,SEARCH("]",CELL("filename"))-SEARCH("[",CELL("filename"))-1))</f>
        <v/>
      </c>
      <c r="D2" s="99" t="str">
        <f>IF(ISBLANK('Custom Calculator'!BE23),"",'Custom Calculator'!BE23)</f>
        <v/>
      </c>
      <c r="E2" s="7"/>
      <c r="F2" s="8"/>
      <c r="G2" s="7"/>
      <c r="H2" s="7"/>
      <c r="I2" s="7"/>
      <c r="J2" s="7"/>
      <c r="K2" s="8" t="str">
        <f>IF(ISBLANK('Custom Calculator'!E23),"",IF('Custom Calculator'!#REF!&lt;&gt;0,'Custom Calculator'!#REF!,""))</f>
        <v/>
      </c>
      <c r="L2" s="9"/>
      <c r="M2" s="8" t="str">
        <f>IF(ISBLANK('Custom Calculator'!E23),"",IF('Custom Calculator'!#REF!&lt;&gt;0,'Custom Calculator'!#REF!,VLOOKUP('Custom Calculator'!#REF!,'Data Sheet'!$BB$13:$BC$2219,2,FALSE)))</f>
        <v/>
      </c>
      <c r="N2" s="8" t="str">
        <f>IF(ISBLANK('Custom Calculator'!E23),"","New York")</f>
        <v/>
      </c>
      <c r="O2" s="96" t="str">
        <f>IF(ISBLANK('Custom Calculator'!E23),"",'Custom Calculator'!#REF!)</f>
        <v/>
      </c>
      <c r="P2" s="7"/>
      <c r="Q2" s="8" t="str">
        <f>CONCATENATE('Custom Calculator'!D23," ",'Custom Calculator'!E23)</f>
        <v xml:space="preserve"> </v>
      </c>
      <c r="R2" s="7"/>
      <c r="S2" s="7"/>
      <c r="T2" s="8" t="str">
        <f>IF(ISBLANK('Custom Calculator'!E23),"",'BCA Calculator'!B8)</f>
        <v/>
      </c>
      <c r="U2" s="7"/>
      <c r="V2" s="7"/>
      <c r="W2" s="7"/>
      <c r="X2" s="97" t="str">
        <f>IF(ISBLANK('Custom Calculator'!E23),"",'Custom Calculator'!F23)</f>
        <v/>
      </c>
      <c r="Y2" s="97" t="str">
        <f>IF(ISBLANK('Custom Calculator'!E23),"",'Custom Calculator'!K23)</f>
        <v/>
      </c>
      <c r="Z2" s="505" t="str">
        <f>IF(ISBLANK('Custom Calculator'!E23),"",TRIM(IFERROR(ROUND('Custom Calculator'!AY23,3),"")))</f>
        <v/>
      </c>
      <c r="AA2" s="507" t="str">
        <f>IF(ISBLANK('Custom Calculator'!E23),"",TRIM(IFERROR(ROUND('Custom Calculator'!AX23,3),"")))</f>
        <v/>
      </c>
      <c r="AB2" s="505" t="str">
        <f>IF(ISBLANK('Custom Calculator'!E23),"",TRIM(IFERROR(ROUND('Custom Calculator'!AZ23,3),"")))</f>
        <v/>
      </c>
      <c r="AC2" s="66" t="str">
        <f>IF(ISBLANK('Custom Calculator'!E23),"",'Custom Calculator'!AU23)</f>
        <v/>
      </c>
      <c r="AD2" s="53" t="str">
        <f>IF(ISBLANK('Custom Calculator'!E23),"",ROUND('Custom Calculator'!T23,2))</f>
        <v/>
      </c>
      <c r="AE2" s="8" t="str">
        <f>IF(ISBLANK('Custom Calculator'!E23),"",'Custom Calculator'!$E$8)</f>
        <v/>
      </c>
      <c r="AF2" s="8" t="str">
        <f>M2</f>
        <v/>
      </c>
      <c r="AG2" s="8" t="str">
        <f>IF(ISBLANK('Custom Calculator'!E23),"",'Custom Calculator'!#REF!)</f>
        <v/>
      </c>
      <c r="AH2" s="8" t="str">
        <f>IF(ISBLANK('Custom Calculator'!E23),"",'Custom Calculator'!#REF!)</f>
        <v/>
      </c>
      <c r="AI2" s="8" t="str">
        <f>IF(ISBLANK('Custom Calculator'!E23),"",'Custom Calculator'!P23)</f>
        <v/>
      </c>
      <c r="AJ2" s="9" t="str">
        <f>IF(ISBLANK('Custom Calculator'!E23),"",'BCA Calculator'!W24)</f>
        <v/>
      </c>
      <c r="AK2" s="8" t="str">
        <f>IF(ISBLANK('Custom Calculator'!E23),"",'Custom Calculator'!R23)</f>
        <v/>
      </c>
      <c r="AL2" s="8" t="str">
        <f>'Custom Calculator'!S23</f>
        <v/>
      </c>
      <c r="AM2" s="9" t="str">
        <f>IF(ISBLANK('Custom Calculator'!E23),"",'Custom Calculator'!W23)</f>
        <v/>
      </c>
      <c r="AN2" s="9" t="str">
        <f>'Custom Calculator'!X23</f>
        <v xml:space="preserve"> </v>
      </c>
      <c r="AO2" s="54" t="str">
        <f>TRIM(IFERROR(ROUND('Custom Calculator'!AA23,2),""))</f>
        <v/>
      </c>
      <c r="AP2" s="9" t="str">
        <f>TRIM(IFERROR(ROUND('Custom Calculator'!AC23,3),""))</f>
        <v/>
      </c>
      <c r="AQ2" s="9" t="str">
        <f>TRIM(IFERROR(ROUND('Custom Calculator'!AB23,3),""))</f>
        <v/>
      </c>
      <c r="AR2" s="54" t="str">
        <f>IF(ISBLANK('Custom Calculator'!E23),"",IF(ISBLANK('Custom Calculator'!U23),'Custom Calculator'!T23,'Custom Calculator'!U23))</f>
        <v/>
      </c>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t="str">
        <f>IF(ISBLANK('Custom Calculator'!E23),"",'Custom Calculator'!#REF!)</f>
        <v/>
      </c>
      <c r="CC2" s="106" t="str">
        <f>TRIM('Custom Calculator'!H23)</f>
        <v/>
      </c>
      <c r="CD2" s="106" t="str">
        <f>TRIM('Custom Calculator'!M23)</f>
        <v/>
      </c>
      <c r="CE2" s="106" t="str">
        <f>TRIM('Custom Calculator'!I23)</f>
        <v/>
      </c>
      <c r="CF2" s="106" t="str">
        <f>TRIM('Custom Calculator'!N23)</f>
        <v/>
      </c>
      <c r="CG2" s="106" t="str">
        <f>TRIM('Custom Calculator'!J23)</f>
        <v/>
      </c>
      <c r="CH2" s="106" t="str">
        <f>TRIM('Custom Calculator'!O23)</f>
        <v/>
      </c>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506"/>
      <c r="DL2" s="8" t="str">
        <f>TRIM(IFERROR(ROUND('Data Sheet'!$Y$8*Z2,3),""))</f>
        <v/>
      </c>
      <c r="DM2" s="8" t="str">
        <f>TRIM(IFERROR(ROUND(Z2*AL2,3),""))</f>
        <v/>
      </c>
      <c r="DN2" s="8" t="str">
        <f>TRIM(IFERROR(ROUND('Data Sheet'!$Z$8*AA2,3),""))</f>
        <v/>
      </c>
      <c r="DO2" s="8" t="str">
        <f>TRIM(IFERROR(ROUND(AA2*AL2,3),""))</f>
        <v/>
      </c>
      <c r="DP2" s="8" t="str">
        <f>TRIM(IFERROR(ROUND('Data Sheet'!$AA$8*AB2,3),""))</f>
        <v/>
      </c>
      <c r="DQ2" s="8" t="str">
        <f>TRIM(IFERROR(ROUND(AB2*AL2,3),""))</f>
        <v/>
      </c>
      <c r="DR2" s="8" t="str">
        <f>IF(AND(AC2&gt;0,OR('Custom Calculator'!$J$14&gt;=1,'Custom Calculator'!AB23&gt;=1)),IF(ISBLANK('Custom Calculator'!E23),"",'Custom Calculator'!$BI$23),"")</f>
        <v/>
      </c>
      <c r="DS2" s="8" t="str">
        <f>IF(AND(AC2&gt;0,OR('Custom Calculator'!$J$14&gt;=1,'Custom Calculator'!AB23&gt;=1)),IF(ISBLANK('Custom Calculator'!E23),"",'Custom Calculator'!$BJ$23),"")</f>
        <v/>
      </c>
      <c r="DT2" s="8" t="str">
        <f>'Custom Calculator'!BF23</f>
        <v/>
      </c>
      <c r="DU2" s="8" t="str">
        <f>IF(ISBLANK('Custom Calculator'!E23),"",'Custom Calculator'!$BK$23)</f>
        <v/>
      </c>
      <c r="DV2" s="8" t="str">
        <f>IF(ISBLANK('Custom Calculator'!E23),"",5)</f>
        <v/>
      </c>
      <c r="DW2" s="8" t="str">
        <f>IF(ISBLANK('Custom Calculator'!BG23),"",'Custom Calculator'!BG23)</f>
        <v/>
      </c>
      <c r="DX2" s="8" t="str">
        <f>IF(ISBLANK('Custom Calculator'!E23),"",IF('Custom Calculator'!$BL$23="",1,'Custom Calculator'!$BL$23))</f>
        <v/>
      </c>
      <c r="DY2" s="8" t="str">
        <f>IF(ISBLANK('Custom Calculator'!E23),"",'Custom Calculator'!$BM$23)</f>
        <v/>
      </c>
      <c r="DZ2" s="8"/>
      <c r="EA2" s="8"/>
      <c r="EB2" s="8"/>
      <c r="EC2" s="8"/>
      <c r="ED2" s="8"/>
      <c r="EE2" s="8"/>
      <c r="EF2" s="8"/>
      <c r="EG2" s="8"/>
      <c r="EH2" s="8"/>
      <c r="EI2" s="8"/>
      <c r="EJ2" s="8"/>
      <c r="EK2" s="8"/>
      <c r="EL2" s="8"/>
      <c r="EM2" s="8"/>
      <c r="EN2" s="8"/>
      <c r="EO2" s="8"/>
      <c r="EP2" s="8"/>
      <c r="EQ2" s="8"/>
      <c r="ER2" s="8"/>
      <c r="ES2" s="8"/>
      <c r="ET2" s="8"/>
      <c r="EU2" s="8"/>
      <c r="EV2" s="8"/>
      <c r="EW2" s="8"/>
      <c r="EX2" s="8"/>
    </row>
    <row r="3" spans="1:154">
      <c r="A3" s="11" t="s">
        <v>2121</v>
      </c>
      <c r="B3" s="11">
        <v>2</v>
      </c>
      <c r="C3" s="99" t="str">
        <f ca="1">IF(ISBLANK('Custom Calculator'!E24),"",MID(CELL("filename"),SEARCH("[",CELL("filename"))+1,SEARCH("]",CELL("filename"))-SEARCH("[",CELL("filename"))-1))</f>
        <v/>
      </c>
      <c r="D3" s="99" t="str">
        <f>IF(ISBLANK('Custom Calculator'!BE24),"",'Custom Calculator'!BE24)</f>
        <v/>
      </c>
      <c r="E3" s="7"/>
      <c r="F3" s="8"/>
      <c r="G3" s="7"/>
      <c r="H3" s="7"/>
      <c r="I3" s="7"/>
      <c r="J3" s="7"/>
      <c r="K3" s="8" t="str">
        <f>IF(ISBLANK('Custom Calculator'!E24),"",IF('Custom Calculator'!#REF!&lt;&gt;0,'Custom Calculator'!#REF!,""))</f>
        <v/>
      </c>
      <c r="L3" s="9"/>
      <c r="M3" s="8" t="str">
        <f>IF(ISBLANK('Custom Calculator'!E24),"",IF('Custom Calculator'!#REF!&lt;&gt;0,'Custom Calculator'!#REF!,VLOOKUP('Custom Calculator'!#REF!,'Data Sheet'!$BB$13:$BC$2219,2,FALSE)))</f>
        <v/>
      </c>
      <c r="N3" s="8" t="str">
        <f>IF(ISBLANK('Custom Calculator'!E24),"","New York")</f>
        <v/>
      </c>
      <c r="O3" s="96" t="str">
        <f>IF(ISBLANK('Custom Calculator'!E24),"",'Custom Calculator'!#REF!)</f>
        <v/>
      </c>
      <c r="P3" s="7"/>
      <c r="Q3" s="8" t="str">
        <f>CONCATENATE('Custom Calculator'!D24," ",'Custom Calculator'!E24)</f>
        <v xml:space="preserve"> </v>
      </c>
      <c r="R3" s="7"/>
      <c r="S3" s="7"/>
      <c r="T3" s="8" t="str">
        <f>IF(ISBLANK('Custom Calculator'!E24),"",'BCA Calculator'!B9)</f>
        <v/>
      </c>
      <c r="U3" s="7"/>
      <c r="V3" s="7"/>
      <c r="W3" s="7"/>
      <c r="X3" s="97" t="str">
        <f>IF(ISBLANK('Custom Calculator'!E24),"",'Custom Calculator'!F24)</f>
        <v/>
      </c>
      <c r="Y3" s="97" t="str">
        <f>IF(ISBLANK('Custom Calculator'!E24),"",'Custom Calculator'!K24)</f>
        <v/>
      </c>
      <c r="Z3" s="505" t="str">
        <f>IF(ISBLANK('Custom Calculator'!E24),"",TRIM(IFERROR(ROUND('Custom Calculator'!AY24,3),"")))</f>
        <v/>
      </c>
      <c r="AA3" s="505" t="str">
        <f>IF(ISBLANK('Custom Calculator'!E24),"",TRIM(IFERROR(ROUND('Custom Calculator'!AX24,3),"")))</f>
        <v/>
      </c>
      <c r="AB3" s="505" t="str">
        <f>IF(ISBLANK('Custom Calculator'!E24),"",TRIM(IFERROR(ROUND('Custom Calculator'!AZ24,3),"")))</f>
        <v/>
      </c>
      <c r="AC3" s="66" t="str">
        <f>IF(ISBLANK('Custom Calculator'!E24),"",'Custom Calculator'!AU24)</f>
        <v/>
      </c>
      <c r="AD3" s="53" t="str">
        <f>IF(ISBLANK('Custom Calculator'!E24),"",ROUND('Custom Calculator'!T24,2))</f>
        <v/>
      </c>
      <c r="AE3" s="8" t="str">
        <f>IF(ISBLANK('Custom Calculator'!E24),"",'Custom Calculator'!$E$8)</f>
        <v/>
      </c>
      <c r="AF3" s="8" t="str">
        <f t="shared" ref="AF3:AF66" si="0">M3</f>
        <v/>
      </c>
      <c r="AG3" s="8" t="str">
        <f>IF(ISBLANK('Custom Calculator'!E24),"",'Custom Calculator'!#REF!)</f>
        <v/>
      </c>
      <c r="AH3" s="8" t="str">
        <f>IF(ISBLANK('Custom Calculator'!E24),"",'Custom Calculator'!#REF!)</f>
        <v/>
      </c>
      <c r="AI3" s="8" t="str">
        <f>IF(ISBLANK('Custom Calculator'!E24),"",'Custom Calculator'!P24)</f>
        <v/>
      </c>
      <c r="AJ3" s="9" t="str">
        <f>IF(ISBLANK('Custom Calculator'!E24),"",'BCA Calculator'!W25)</f>
        <v/>
      </c>
      <c r="AK3" s="8" t="str">
        <f>IF(ISBLANK('Custom Calculator'!E24),"",'Custom Calculator'!R24)</f>
        <v/>
      </c>
      <c r="AL3" s="8" t="str">
        <f>'Custom Calculator'!S24</f>
        <v/>
      </c>
      <c r="AM3" s="9" t="str">
        <f>IF(ISBLANK('Custom Calculator'!E24),"",'Custom Calculator'!W24)</f>
        <v/>
      </c>
      <c r="AN3" s="9" t="str">
        <f>'Custom Calculator'!X24</f>
        <v xml:space="preserve"> </v>
      </c>
      <c r="AO3" s="54" t="str">
        <f>TRIM(IFERROR(ROUND('Custom Calculator'!AA24,2),""))</f>
        <v/>
      </c>
      <c r="AP3" s="9" t="str">
        <f>TRIM(IFERROR(ROUND('Custom Calculator'!AC24,3),""))</f>
        <v/>
      </c>
      <c r="AQ3" s="9" t="str">
        <f>TRIM(IFERROR(ROUND('Custom Calculator'!AB24,3),""))</f>
        <v/>
      </c>
      <c r="AR3" s="54" t="str">
        <f>IF(ISBLANK('Custom Calculator'!E24),"",IF(ISBLANK('Custom Calculator'!U24),'Custom Calculator'!T24,'Custom Calculator'!U24))</f>
        <v/>
      </c>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t="str">
        <f>IF(ISBLANK('Custom Calculator'!E24),"",'Custom Calculator'!#REF!)</f>
        <v/>
      </c>
      <c r="CC3" s="106" t="str">
        <f>TRIM('Custom Calculator'!H24)</f>
        <v/>
      </c>
      <c r="CD3" s="106" t="str">
        <f>TRIM('Custom Calculator'!M24)</f>
        <v/>
      </c>
      <c r="CE3" s="106" t="str">
        <f>TRIM('Custom Calculator'!I24)</f>
        <v/>
      </c>
      <c r="CF3" s="106" t="str">
        <f>TRIM('Custom Calculator'!N24)</f>
        <v/>
      </c>
      <c r="CG3" s="106" t="str">
        <f>TRIM('Custom Calculator'!J24)</f>
        <v/>
      </c>
      <c r="CH3" s="106" t="str">
        <f>TRIM('Custom Calculator'!O24)</f>
        <v/>
      </c>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506"/>
      <c r="DL3" s="8" t="str">
        <f>TRIM(IFERROR(ROUND('Data Sheet'!$Y$8*Z3,3),""))</f>
        <v/>
      </c>
      <c r="DM3" s="8" t="str">
        <f t="shared" ref="DM3:DM18" si="1">TRIM(IFERROR(ROUND(Z3*AL3,3),""))</f>
        <v/>
      </c>
      <c r="DN3" s="8" t="str">
        <f>TRIM(IFERROR(ROUND('Data Sheet'!$Z$8*AA3,3),""))</f>
        <v/>
      </c>
      <c r="DO3" s="8" t="str">
        <f t="shared" ref="DO3:DO18" si="2">TRIM(IFERROR(ROUND(AA3*AL3,3),""))</f>
        <v/>
      </c>
      <c r="DP3" s="8" t="str">
        <f>TRIM(IFERROR(ROUND('Data Sheet'!$AA$8*AB3,3),""))</f>
        <v/>
      </c>
      <c r="DQ3" s="8" t="str">
        <f t="shared" ref="DQ3:DQ66" si="3">TRIM(IFERROR(ROUND(AB3*AL3,3),""))</f>
        <v/>
      </c>
      <c r="DR3" s="8" t="str">
        <f>IF(AND(AC3&gt;0,OR('Custom Calculator'!$J$14&gt;=1,'Custom Calculator'!AB24&gt;=1)),IF(ISBLANK('Custom Calculator'!E24),"",'Custom Calculator'!$BI$23),"")</f>
        <v/>
      </c>
      <c r="DS3" s="8" t="str">
        <f>IF(AND(AC3&gt;0,OR('Custom Calculator'!$J$14&gt;=1,'Custom Calculator'!AB24&gt;=1)),IF(ISBLANK('Custom Calculator'!E24),"",'Custom Calculator'!$BJ$23),"")</f>
        <v/>
      </c>
      <c r="DT3" s="8" t="str">
        <f>'Custom Calculator'!BF24</f>
        <v/>
      </c>
      <c r="DU3" s="8" t="str">
        <f>IF(ISBLANK('Custom Calculator'!E24),"",'Custom Calculator'!$BK$23)</f>
        <v/>
      </c>
      <c r="DV3" s="8" t="str">
        <f>IF(ISBLANK('Custom Calculator'!E24),"",5)</f>
        <v/>
      </c>
      <c r="DW3" s="8" t="str">
        <f>IF(ISBLANK('Custom Calculator'!BG24),"",'Custom Calculator'!BG24)</f>
        <v/>
      </c>
      <c r="DX3" s="8" t="str">
        <f>IF(ISBLANK('Custom Calculator'!E24),"",IF('Custom Calculator'!$BL$23="",1,'Custom Calculator'!$BL$23))</f>
        <v/>
      </c>
      <c r="DY3" s="8" t="str">
        <f>IF(ISBLANK('Custom Calculator'!E24),"",'Custom Calculator'!$BM$23)</f>
        <v/>
      </c>
      <c r="DZ3" s="8"/>
      <c r="EA3" s="8"/>
      <c r="EB3" s="8"/>
      <c r="EC3" s="8"/>
      <c r="ED3" s="8"/>
      <c r="EE3" s="8"/>
      <c r="EF3" s="8"/>
      <c r="EG3" s="8"/>
      <c r="EH3" s="8"/>
      <c r="EI3" s="8"/>
      <c r="EJ3" s="8"/>
      <c r="EK3" s="8"/>
      <c r="EL3" s="8"/>
      <c r="EM3" s="8"/>
      <c r="EN3" s="8"/>
      <c r="EO3" s="8"/>
      <c r="EP3" s="8"/>
      <c r="EQ3" s="8"/>
      <c r="ER3" s="8"/>
      <c r="ES3" s="8"/>
      <c r="ET3" s="8"/>
      <c r="EU3" s="8"/>
      <c r="EV3" s="8"/>
      <c r="EW3" s="8"/>
      <c r="EX3" s="8"/>
    </row>
    <row r="4" spans="1:154">
      <c r="A4" s="11" t="s">
        <v>2121</v>
      </c>
      <c r="B4" s="11">
        <v>3</v>
      </c>
      <c r="C4" s="99" t="str">
        <f ca="1">IF(ISBLANK('Custom Calculator'!E25),"",MID(CELL("filename"),SEARCH("[",CELL("filename"))+1,SEARCH("]",CELL("filename"))-SEARCH("[",CELL("filename"))-1))</f>
        <v/>
      </c>
      <c r="D4" s="99" t="str">
        <f>IF(ISBLANK('Custom Calculator'!BE25),"",'Custom Calculator'!BE25)</f>
        <v/>
      </c>
      <c r="E4" s="7"/>
      <c r="F4" s="8"/>
      <c r="G4" s="7"/>
      <c r="H4" s="7"/>
      <c r="I4" s="7"/>
      <c r="J4" s="7"/>
      <c r="K4" s="8" t="str">
        <f>IF(ISBLANK('Custom Calculator'!E25),"",IF('Custom Calculator'!#REF!&lt;&gt;0,'Custom Calculator'!#REF!,""))</f>
        <v/>
      </c>
      <c r="L4" s="9"/>
      <c r="M4" s="8" t="str">
        <f>IF(ISBLANK('Custom Calculator'!E25),"",IF('Custom Calculator'!#REF!&lt;&gt;0,'Custom Calculator'!#REF!,VLOOKUP('Custom Calculator'!#REF!,'Data Sheet'!$BB$13:$BC$2219,2,FALSE)))</f>
        <v/>
      </c>
      <c r="N4" s="8" t="str">
        <f>IF(ISBLANK('Custom Calculator'!E25),"","New York")</f>
        <v/>
      </c>
      <c r="O4" s="96" t="str">
        <f>IF(ISBLANK('Custom Calculator'!E25),"",'Custom Calculator'!#REF!)</f>
        <v/>
      </c>
      <c r="P4" s="7"/>
      <c r="Q4" s="8" t="str">
        <f>CONCATENATE('Custom Calculator'!D25," ",'Custom Calculator'!E25)</f>
        <v xml:space="preserve"> </v>
      </c>
      <c r="R4" s="7"/>
      <c r="S4" s="7"/>
      <c r="T4" s="8" t="str">
        <f>IF(ISBLANK('Custom Calculator'!E25),"",'BCA Calculator'!B10)</f>
        <v/>
      </c>
      <c r="U4" s="7"/>
      <c r="V4" s="7"/>
      <c r="W4" s="7"/>
      <c r="X4" s="97" t="str">
        <f>IF(ISBLANK('Custom Calculator'!E25),"",'Custom Calculator'!F25)</f>
        <v/>
      </c>
      <c r="Y4" s="97" t="str">
        <f>IF(ISBLANK('Custom Calculator'!E25),"",'Custom Calculator'!K25)</f>
        <v/>
      </c>
      <c r="Z4" s="505" t="str">
        <f>IF(ISBLANK('Custom Calculator'!E25),"",TRIM(IFERROR(ROUND('Custom Calculator'!AY25,3),"")))</f>
        <v/>
      </c>
      <c r="AA4" s="505" t="str">
        <f>IF(ISBLANK('Custom Calculator'!E25),"",TRIM(IFERROR(ROUND('Custom Calculator'!AX25,3),"")))</f>
        <v/>
      </c>
      <c r="AB4" s="505" t="str">
        <f>IF(ISBLANK('Custom Calculator'!E25),"",TRIM(IFERROR(ROUND('Custom Calculator'!AZ25,3),"")))</f>
        <v/>
      </c>
      <c r="AC4" s="66" t="str">
        <f>IF(ISBLANK('Custom Calculator'!E25),"",'Custom Calculator'!AU25)</f>
        <v/>
      </c>
      <c r="AD4" s="53" t="str">
        <f>IF(ISBLANK('Custom Calculator'!E25),"",ROUND('Custom Calculator'!T25,2))</f>
        <v/>
      </c>
      <c r="AE4" s="8" t="str">
        <f>IF(ISBLANK('Custom Calculator'!E25),"",'Custom Calculator'!$E$8)</f>
        <v/>
      </c>
      <c r="AF4" s="8" t="str">
        <f t="shared" si="0"/>
        <v/>
      </c>
      <c r="AG4" s="8" t="str">
        <f>IF(ISBLANK('Custom Calculator'!E25),"",'Custom Calculator'!#REF!)</f>
        <v/>
      </c>
      <c r="AH4" s="8" t="str">
        <f>IF(ISBLANK('Custom Calculator'!E25),"",'Custom Calculator'!#REF!)</f>
        <v/>
      </c>
      <c r="AI4" s="8" t="str">
        <f>IF(ISBLANK('Custom Calculator'!E25),"",'Custom Calculator'!P25)</f>
        <v/>
      </c>
      <c r="AJ4" s="9" t="str">
        <f>IF(ISBLANK('Custom Calculator'!E25),"",'BCA Calculator'!W26)</f>
        <v/>
      </c>
      <c r="AK4" s="8" t="str">
        <f>IF(ISBLANK('Custom Calculator'!E25),"",'Custom Calculator'!R25)</f>
        <v/>
      </c>
      <c r="AL4" s="8" t="str">
        <f>'Custom Calculator'!S25</f>
        <v/>
      </c>
      <c r="AM4" s="9" t="str">
        <f>IF(ISBLANK('Custom Calculator'!E25),"",'Custom Calculator'!W25)</f>
        <v/>
      </c>
      <c r="AN4" s="9" t="str">
        <f>'Custom Calculator'!X25</f>
        <v xml:space="preserve"> </v>
      </c>
      <c r="AO4" s="54" t="str">
        <f>TRIM(IFERROR(ROUND('Custom Calculator'!AA25,2),""))</f>
        <v/>
      </c>
      <c r="AP4" s="9" t="str">
        <f>TRIM(IFERROR(ROUND('Custom Calculator'!AC25,3),""))</f>
        <v/>
      </c>
      <c r="AQ4" s="9" t="str">
        <f>TRIM(IFERROR(ROUND('Custom Calculator'!AB25,3),""))</f>
        <v/>
      </c>
      <c r="AR4" s="54" t="str">
        <f>IF(ISBLANK('Custom Calculator'!E25),"",IF(ISBLANK('Custom Calculator'!U25),'Custom Calculator'!T25,'Custom Calculator'!U25))</f>
        <v/>
      </c>
      <c r="AS4" s="8"/>
      <c r="AT4" s="8"/>
      <c r="AU4" s="8"/>
      <c r="AV4" s="8"/>
      <c r="AW4" s="8"/>
      <c r="AX4" s="8"/>
      <c r="AY4" s="8"/>
      <c r="AZ4" s="8"/>
      <c r="BA4" s="8"/>
      <c r="BB4" s="8"/>
      <c r="BC4" s="8"/>
      <c r="BD4" s="8"/>
      <c r="BE4" s="8"/>
      <c r="BF4" s="8"/>
      <c r="BG4" s="8"/>
      <c r="BH4" s="8"/>
      <c r="BI4" s="8"/>
      <c r="BJ4" s="8"/>
      <c r="BK4" s="8"/>
      <c r="BL4" s="8"/>
      <c r="BM4" s="8"/>
      <c r="BN4" s="8"/>
      <c r="BO4" s="8"/>
      <c r="BP4" s="8"/>
      <c r="BQ4" s="8"/>
      <c r="BR4" s="8"/>
      <c r="BS4" s="8"/>
      <c r="BT4" s="8"/>
      <c r="BU4" s="8"/>
      <c r="BV4" s="8"/>
      <c r="BW4" s="8"/>
      <c r="BX4" s="8"/>
      <c r="BY4" s="8"/>
      <c r="BZ4" s="8"/>
      <c r="CA4" s="8"/>
      <c r="CB4" s="8" t="str">
        <f>IF(ISBLANK('Custom Calculator'!E25),"",'Custom Calculator'!#REF!)</f>
        <v/>
      </c>
      <c r="CC4" s="106" t="str">
        <f>TRIM('Custom Calculator'!H25)</f>
        <v/>
      </c>
      <c r="CD4" s="106" t="str">
        <f>TRIM('Custom Calculator'!M25)</f>
        <v/>
      </c>
      <c r="CE4" s="106" t="str">
        <f>TRIM('Custom Calculator'!I25)</f>
        <v/>
      </c>
      <c r="CF4" s="106" t="str">
        <f>TRIM('Custom Calculator'!N25)</f>
        <v/>
      </c>
      <c r="CG4" s="106" t="str">
        <f>TRIM('Custom Calculator'!J25)</f>
        <v/>
      </c>
      <c r="CH4" s="106" t="str">
        <f>TRIM('Custom Calculator'!O25)</f>
        <v/>
      </c>
      <c r="CI4" s="8"/>
      <c r="CJ4" s="8"/>
      <c r="CK4" s="8"/>
      <c r="CL4" s="8"/>
      <c r="CM4" s="8"/>
      <c r="CN4" s="8"/>
      <c r="CO4" s="8"/>
      <c r="CP4" s="8"/>
      <c r="CQ4" s="8"/>
      <c r="CR4" s="8"/>
      <c r="CS4" s="8"/>
      <c r="CT4" s="8"/>
      <c r="CU4" s="8"/>
      <c r="CV4" s="8"/>
      <c r="CW4" s="8"/>
      <c r="CX4" s="8"/>
      <c r="CY4" s="8"/>
      <c r="CZ4" s="8"/>
      <c r="DA4" s="8"/>
      <c r="DB4" s="8"/>
      <c r="DC4" s="8"/>
      <c r="DD4" s="8"/>
      <c r="DE4" s="8"/>
      <c r="DF4" s="8"/>
      <c r="DG4" s="8"/>
      <c r="DH4" s="8"/>
      <c r="DI4" s="8"/>
      <c r="DJ4" s="8"/>
      <c r="DK4" s="506"/>
      <c r="DL4" s="8" t="str">
        <f>TRIM(IFERROR(ROUND('Data Sheet'!$Y$8*Z4,3),""))</f>
        <v/>
      </c>
      <c r="DM4" s="8" t="str">
        <f t="shared" si="1"/>
        <v/>
      </c>
      <c r="DN4" s="8" t="str">
        <f>TRIM(IFERROR(ROUND('Data Sheet'!$Z$8*AA4,3),""))</f>
        <v/>
      </c>
      <c r="DO4" s="8" t="str">
        <f t="shared" si="2"/>
        <v/>
      </c>
      <c r="DP4" s="8" t="str">
        <f>TRIM(IFERROR(ROUND('Data Sheet'!$AA$8*AB4,3),""))</f>
        <v/>
      </c>
      <c r="DQ4" s="8" t="str">
        <f t="shared" si="3"/>
        <v/>
      </c>
      <c r="DR4" s="8" t="str">
        <f>IF(AND(AC4&gt;0,OR('Custom Calculator'!$J$14&gt;=1,'Custom Calculator'!AB25&gt;=1)),IF(ISBLANK('Custom Calculator'!E25),"",'Custom Calculator'!$BI$23),"")</f>
        <v/>
      </c>
      <c r="DS4" s="8" t="str">
        <f>IF(AND(AC4&gt;0,OR('Custom Calculator'!$J$14&gt;=1,'Custom Calculator'!AB25&gt;=1)),IF(ISBLANK('Custom Calculator'!E25),"",'Custom Calculator'!$BJ$23),"")</f>
        <v/>
      </c>
      <c r="DT4" s="8" t="str">
        <f>'Custom Calculator'!BF25</f>
        <v/>
      </c>
      <c r="DU4" s="8" t="str">
        <f>IF(ISBLANK('Custom Calculator'!E25),"",'Custom Calculator'!$BK$23)</f>
        <v/>
      </c>
      <c r="DV4" s="8" t="str">
        <f>IF(ISBLANK('Custom Calculator'!E25),"",5)</f>
        <v/>
      </c>
      <c r="DW4" s="8" t="str">
        <f>IF(ISBLANK('Custom Calculator'!BG25),"",'Custom Calculator'!BG25)</f>
        <v/>
      </c>
      <c r="DX4" s="8" t="str">
        <f>IF(ISBLANK('Custom Calculator'!E25),"",IF('Custom Calculator'!$BL$23="",1,'Custom Calculator'!$BL$23))</f>
        <v/>
      </c>
      <c r="DY4" s="8" t="str">
        <f>IF(ISBLANK('Custom Calculator'!E25),"",'Custom Calculator'!$BM$23)</f>
        <v/>
      </c>
      <c r="DZ4" s="8"/>
      <c r="EA4" s="8"/>
      <c r="EB4" s="8"/>
      <c r="EC4" s="8"/>
      <c r="ED4" s="8"/>
      <c r="EE4" s="8"/>
      <c r="EF4" s="8"/>
      <c r="EG4" s="8"/>
      <c r="EH4" s="8"/>
      <c r="EI4" s="8"/>
      <c r="EJ4" s="8"/>
      <c r="EK4" s="8"/>
      <c r="EL4" s="8"/>
      <c r="EM4" s="8"/>
      <c r="EN4" s="8"/>
      <c r="EO4" s="8"/>
      <c r="EP4" s="8"/>
      <c r="EQ4" s="8"/>
      <c r="ER4" s="8"/>
      <c r="ES4" s="8"/>
      <c r="ET4" s="8"/>
      <c r="EU4" s="8"/>
      <c r="EV4" s="8"/>
      <c r="EW4" s="8"/>
      <c r="EX4" s="8"/>
    </row>
    <row r="5" spans="1:154">
      <c r="A5" s="11" t="s">
        <v>2121</v>
      </c>
      <c r="B5" s="11">
        <v>4</v>
      </c>
      <c r="C5" s="99" t="str">
        <f ca="1">IF(ISBLANK('Custom Calculator'!E26),"",MID(CELL("filename"),SEARCH("[",CELL("filename"))+1,SEARCH("]",CELL("filename"))-SEARCH("[",CELL("filename"))-1))</f>
        <v/>
      </c>
      <c r="D5" s="99" t="str">
        <f>IF(ISBLANK('Custom Calculator'!BE26),"",'Custom Calculator'!BE26)</f>
        <v/>
      </c>
      <c r="E5" s="7"/>
      <c r="F5" s="8"/>
      <c r="G5" s="7"/>
      <c r="H5" s="7"/>
      <c r="I5" s="7"/>
      <c r="J5" s="7"/>
      <c r="K5" s="8" t="str">
        <f>IF(ISBLANK('Custom Calculator'!E26),"",IF('Custom Calculator'!#REF!&lt;&gt;0,'Custom Calculator'!#REF!,""))</f>
        <v/>
      </c>
      <c r="L5" s="9"/>
      <c r="M5" s="8" t="str">
        <f>IF(ISBLANK('Custom Calculator'!E26),"",IF('Custom Calculator'!#REF!&lt;&gt;0,'Custom Calculator'!#REF!,VLOOKUP('Custom Calculator'!#REF!,'Data Sheet'!$BB$13:$BC$2219,2,FALSE)))</f>
        <v/>
      </c>
      <c r="N5" s="8" t="str">
        <f>IF(ISBLANK('Custom Calculator'!E26),"","New York")</f>
        <v/>
      </c>
      <c r="O5" s="96" t="str">
        <f>IF(ISBLANK('Custom Calculator'!E26),"",'Custom Calculator'!#REF!)</f>
        <v/>
      </c>
      <c r="P5" s="7"/>
      <c r="Q5" s="8" t="str">
        <f>CONCATENATE('Custom Calculator'!D26," ",'Custom Calculator'!E26)</f>
        <v xml:space="preserve"> </v>
      </c>
      <c r="R5" s="7"/>
      <c r="S5" s="7"/>
      <c r="T5" s="8" t="str">
        <f>IF(ISBLANK('Custom Calculator'!E26),"",'BCA Calculator'!B11)</f>
        <v/>
      </c>
      <c r="U5" s="7"/>
      <c r="V5" s="7"/>
      <c r="W5" s="7"/>
      <c r="X5" s="97" t="str">
        <f>IF(ISBLANK('Custom Calculator'!E26),"",'Custom Calculator'!F26)</f>
        <v/>
      </c>
      <c r="Y5" s="97" t="str">
        <f>IF(ISBLANK('Custom Calculator'!E26),"",'Custom Calculator'!K26)</f>
        <v/>
      </c>
      <c r="Z5" s="505" t="str">
        <f>IF(ISBLANK('Custom Calculator'!E26),"",TRIM(IFERROR(ROUND('Custom Calculator'!AY26,3),"")))</f>
        <v/>
      </c>
      <c r="AA5" s="505" t="str">
        <f>IF(ISBLANK('Custom Calculator'!E26),"",TRIM(IFERROR(ROUND('Custom Calculator'!AX26,3),"")))</f>
        <v/>
      </c>
      <c r="AB5" s="505" t="str">
        <f>IF(ISBLANK('Custom Calculator'!E26),"",TRIM(IFERROR(ROUND('Custom Calculator'!AZ26,3),"")))</f>
        <v/>
      </c>
      <c r="AC5" s="66" t="str">
        <f>IF(ISBLANK('Custom Calculator'!E26),"",'Custom Calculator'!AU26)</f>
        <v/>
      </c>
      <c r="AD5" s="53" t="str">
        <f>IF(ISBLANK('Custom Calculator'!E26),"",ROUND('Custom Calculator'!T26,2))</f>
        <v/>
      </c>
      <c r="AE5" s="8" t="str">
        <f>IF(ISBLANK('Custom Calculator'!E26),"",'Custom Calculator'!$E$8)</f>
        <v/>
      </c>
      <c r="AF5" s="8" t="str">
        <f t="shared" si="0"/>
        <v/>
      </c>
      <c r="AG5" s="8" t="str">
        <f>IF(ISBLANK('Custom Calculator'!E26),"",'Custom Calculator'!#REF!)</f>
        <v/>
      </c>
      <c r="AH5" s="8" t="str">
        <f>IF(ISBLANK('Custom Calculator'!E26),"",'Custom Calculator'!#REF!)</f>
        <v/>
      </c>
      <c r="AI5" s="8" t="str">
        <f>IF(ISBLANK('Custom Calculator'!E26),"",'Custom Calculator'!P26)</f>
        <v/>
      </c>
      <c r="AJ5" s="9" t="str">
        <f>IF(ISBLANK('Custom Calculator'!E26),"",'BCA Calculator'!W27)</f>
        <v/>
      </c>
      <c r="AK5" s="8" t="str">
        <f>IF(ISBLANK('Custom Calculator'!E26),"",'Custom Calculator'!R26)</f>
        <v/>
      </c>
      <c r="AL5" s="8" t="str">
        <f>'Custom Calculator'!S26</f>
        <v/>
      </c>
      <c r="AM5" s="9" t="str">
        <f>IF(ISBLANK('Custom Calculator'!E26),"",'Custom Calculator'!W26)</f>
        <v/>
      </c>
      <c r="AN5" s="9" t="str">
        <f>'Custom Calculator'!X26</f>
        <v xml:space="preserve"> </v>
      </c>
      <c r="AO5" s="54" t="str">
        <f>TRIM(IFERROR(ROUND('Custom Calculator'!AA26,2),""))</f>
        <v/>
      </c>
      <c r="AP5" s="9" t="str">
        <f>TRIM(IFERROR(ROUND('Custom Calculator'!AC26,3),""))</f>
        <v/>
      </c>
      <c r="AQ5" s="9" t="str">
        <f>TRIM(IFERROR(ROUND('Custom Calculator'!AB26,3),""))</f>
        <v/>
      </c>
      <c r="AR5" s="54" t="str">
        <f>IF(ISBLANK('Custom Calculator'!E26),"",IF(ISBLANK('Custom Calculator'!U26),'Custom Calculator'!T26,'Custom Calculator'!U26))</f>
        <v/>
      </c>
      <c r="AS5" s="8"/>
      <c r="AT5" s="8"/>
      <c r="AU5" s="8"/>
      <c r="AV5" s="8"/>
      <c r="AW5" s="8"/>
      <c r="AX5" s="8"/>
      <c r="AY5" s="8"/>
      <c r="AZ5" s="8"/>
      <c r="BA5" s="8"/>
      <c r="BB5" s="8"/>
      <c r="BC5" s="8"/>
      <c r="BD5" s="8"/>
      <c r="BE5" s="8"/>
      <c r="BF5" s="8"/>
      <c r="BG5" s="8"/>
      <c r="BH5" s="8"/>
      <c r="BI5" s="8"/>
      <c r="BJ5" s="8"/>
      <c r="BK5" s="8"/>
      <c r="BL5" s="8"/>
      <c r="BM5" s="8"/>
      <c r="BN5" s="8"/>
      <c r="BO5" s="8"/>
      <c r="BP5" s="8"/>
      <c r="BQ5" s="8"/>
      <c r="BR5" s="8"/>
      <c r="BS5" s="8"/>
      <c r="BT5" s="8"/>
      <c r="BU5" s="8"/>
      <c r="BV5" s="8"/>
      <c r="BW5" s="8"/>
      <c r="BX5" s="8"/>
      <c r="BY5" s="8"/>
      <c r="BZ5" s="8"/>
      <c r="CA5" s="8"/>
      <c r="CB5" s="8" t="str">
        <f>IF(ISBLANK('Custom Calculator'!E26),"",'Custom Calculator'!#REF!)</f>
        <v/>
      </c>
      <c r="CC5" s="106" t="str">
        <f>TRIM('Custom Calculator'!H26)</f>
        <v/>
      </c>
      <c r="CD5" s="106" t="str">
        <f>TRIM('Custom Calculator'!M26)</f>
        <v/>
      </c>
      <c r="CE5" s="106" t="str">
        <f>TRIM('Custom Calculator'!I26)</f>
        <v/>
      </c>
      <c r="CF5" s="106" t="str">
        <f>TRIM('Custom Calculator'!N26)</f>
        <v/>
      </c>
      <c r="CG5" s="106" t="str">
        <f>TRIM('Custom Calculator'!J26)</f>
        <v/>
      </c>
      <c r="CH5" s="106" t="str">
        <f>TRIM('Custom Calculator'!O26)</f>
        <v/>
      </c>
      <c r="CI5" s="8"/>
      <c r="CJ5" s="8"/>
      <c r="CK5" s="8"/>
      <c r="CL5" s="8"/>
      <c r="CM5" s="8"/>
      <c r="CN5" s="8"/>
      <c r="CO5" s="8"/>
      <c r="CP5" s="8"/>
      <c r="CQ5" s="8"/>
      <c r="CR5" s="8"/>
      <c r="CS5" s="8"/>
      <c r="CT5" s="8"/>
      <c r="CU5" s="8"/>
      <c r="CV5" s="8"/>
      <c r="CW5" s="8"/>
      <c r="CX5" s="8"/>
      <c r="CY5" s="8"/>
      <c r="CZ5" s="8"/>
      <c r="DA5" s="8"/>
      <c r="DB5" s="8"/>
      <c r="DC5" s="8"/>
      <c r="DD5" s="8"/>
      <c r="DE5" s="8"/>
      <c r="DF5" s="8"/>
      <c r="DG5" s="8"/>
      <c r="DH5" s="8"/>
      <c r="DI5" s="8"/>
      <c r="DJ5" s="8"/>
      <c r="DK5" s="506"/>
      <c r="DL5" s="8" t="str">
        <f>TRIM(IFERROR(ROUND('Data Sheet'!$Y$8*Z5,3),""))</f>
        <v/>
      </c>
      <c r="DM5" s="8" t="str">
        <f t="shared" si="1"/>
        <v/>
      </c>
      <c r="DN5" s="8" t="str">
        <f>TRIM(IFERROR(ROUND('Data Sheet'!$Z$8*AA5,3),""))</f>
        <v/>
      </c>
      <c r="DO5" s="8" t="str">
        <f t="shared" si="2"/>
        <v/>
      </c>
      <c r="DP5" s="8" t="str">
        <f>TRIM(IFERROR(ROUND('Data Sheet'!$AA$8*AB5,3),""))</f>
        <v/>
      </c>
      <c r="DQ5" s="8" t="str">
        <f t="shared" si="3"/>
        <v/>
      </c>
      <c r="DR5" s="8" t="str">
        <f>IF(AND(AC5&gt;0,OR('Custom Calculator'!$J$14&gt;=1,'Custom Calculator'!AB26&gt;=1)),IF(ISBLANK('Custom Calculator'!E26),"",'Custom Calculator'!$BI$23),"")</f>
        <v/>
      </c>
      <c r="DS5" s="8" t="str">
        <f>IF(AND(AC5&gt;0,OR('Custom Calculator'!$J$14&gt;=1,'Custom Calculator'!AB26&gt;=1)),IF(ISBLANK('Custom Calculator'!E26),"",'Custom Calculator'!$BJ$23),"")</f>
        <v/>
      </c>
      <c r="DT5" s="8" t="str">
        <f>'Custom Calculator'!BF26</f>
        <v/>
      </c>
      <c r="DU5" s="8" t="str">
        <f>IF(ISBLANK('Custom Calculator'!E26),"",'Custom Calculator'!$BK$23)</f>
        <v/>
      </c>
      <c r="DV5" s="8" t="str">
        <f>IF(ISBLANK('Custom Calculator'!E26),"",5)</f>
        <v/>
      </c>
      <c r="DW5" s="8" t="str">
        <f>IF(ISBLANK('Custom Calculator'!BG26),"",'Custom Calculator'!BG26)</f>
        <v/>
      </c>
      <c r="DX5" s="8" t="str">
        <f>IF(ISBLANK('Custom Calculator'!E26),"",IF('Custom Calculator'!$BL$23="",1,'Custom Calculator'!$BL$23))</f>
        <v/>
      </c>
      <c r="DY5" s="8" t="str">
        <f>IF(ISBLANK('Custom Calculator'!E26),"",'Custom Calculator'!$BM$23)</f>
        <v/>
      </c>
      <c r="DZ5" s="8"/>
      <c r="EA5" s="8"/>
      <c r="EB5" s="8"/>
      <c r="EC5" s="8"/>
      <c r="ED5" s="8"/>
      <c r="EE5" s="8"/>
      <c r="EF5" s="8"/>
      <c r="EG5" s="8"/>
      <c r="EH5" s="8"/>
      <c r="EI5" s="8"/>
      <c r="EJ5" s="8"/>
      <c r="EK5" s="8"/>
      <c r="EL5" s="8"/>
      <c r="EM5" s="8"/>
      <c r="EN5" s="8"/>
      <c r="EO5" s="8"/>
      <c r="EP5" s="8"/>
      <c r="EQ5" s="8"/>
      <c r="ER5" s="8"/>
      <c r="ES5" s="8"/>
      <c r="ET5" s="8"/>
      <c r="EU5" s="8"/>
      <c r="EV5" s="8"/>
      <c r="EW5" s="8"/>
      <c r="EX5" s="8"/>
    </row>
    <row r="6" spans="1:154">
      <c r="A6" s="11" t="s">
        <v>2121</v>
      </c>
      <c r="B6" s="11">
        <v>5</v>
      </c>
      <c r="C6" s="99" t="str">
        <f ca="1">IF(ISBLANK('Custom Calculator'!E27),"",MID(CELL("filename"),SEARCH("[",CELL("filename"))+1,SEARCH("]",CELL("filename"))-SEARCH("[",CELL("filename"))-1))</f>
        <v/>
      </c>
      <c r="D6" s="99" t="str">
        <f>IF(ISBLANK('Custom Calculator'!BE27),"",'Custom Calculator'!BE27)</f>
        <v/>
      </c>
      <c r="E6" s="7"/>
      <c r="F6" s="8"/>
      <c r="G6" s="7"/>
      <c r="H6" s="7"/>
      <c r="I6" s="7"/>
      <c r="J6" s="7"/>
      <c r="K6" s="8" t="str">
        <f>IF(ISBLANK('Custom Calculator'!E27),"",IF('Custom Calculator'!#REF!&lt;&gt;0,'Custom Calculator'!#REF!,""))</f>
        <v/>
      </c>
      <c r="L6" s="9"/>
      <c r="M6" s="8" t="str">
        <f>IF(ISBLANK('Custom Calculator'!E27),"",IF('Custom Calculator'!#REF!&lt;&gt;0,'Custom Calculator'!#REF!,VLOOKUP('Custom Calculator'!#REF!,'Data Sheet'!$BB$13:$BC$2219,2,FALSE)))</f>
        <v/>
      </c>
      <c r="N6" s="8" t="str">
        <f>IF(ISBLANK('Custom Calculator'!E27),"","New York")</f>
        <v/>
      </c>
      <c r="O6" s="96" t="str">
        <f>IF(ISBLANK('Custom Calculator'!E27),"",'Custom Calculator'!#REF!)</f>
        <v/>
      </c>
      <c r="P6" s="7"/>
      <c r="Q6" s="8" t="str">
        <f>CONCATENATE('Custom Calculator'!D27," ",'Custom Calculator'!E27)</f>
        <v xml:space="preserve"> </v>
      </c>
      <c r="R6" s="7"/>
      <c r="S6" s="7"/>
      <c r="T6" s="8" t="str">
        <f>IF(ISBLANK('Custom Calculator'!E27),"",'BCA Calculator'!B12)</f>
        <v/>
      </c>
      <c r="U6" s="7"/>
      <c r="V6" s="7"/>
      <c r="W6" s="7"/>
      <c r="X6" s="97" t="str">
        <f>IF(ISBLANK('Custom Calculator'!E27),"",'Custom Calculator'!F27)</f>
        <v/>
      </c>
      <c r="Y6" s="97" t="str">
        <f>IF(ISBLANK('Custom Calculator'!E27),"",'Custom Calculator'!K27)</f>
        <v/>
      </c>
      <c r="Z6" s="505" t="str">
        <f>IF(ISBLANK('Custom Calculator'!E27),"",TRIM(IFERROR(ROUND('Custom Calculator'!AY27,3),"")))</f>
        <v/>
      </c>
      <c r="AA6" s="505" t="str">
        <f>IF(ISBLANK('Custom Calculator'!E27),"",TRIM(IFERROR(ROUND('Custom Calculator'!AX27,3),"")))</f>
        <v/>
      </c>
      <c r="AB6" s="505" t="str">
        <f>IF(ISBLANK('Custom Calculator'!E27),"",TRIM(IFERROR(ROUND('Custom Calculator'!AZ27,3),"")))</f>
        <v/>
      </c>
      <c r="AC6" s="66" t="str">
        <f>IF(ISBLANK('Custom Calculator'!E27),"",'Custom Calculator'!AU27)</f>
        <v/>
      </c>
      <c r="AD6" s="53" t="str">
        <f>IF(ISBLANK('Custom Calculator'!E27),"",ROUND('Custom Calculator'!T27,2))</f>
        <v/>
      </c>
      <c r="AE6" s="8" t="str">
        <f>IF(ISBLANK('Custom Calculator'!E27),"",'Custom Calculator'!$E$8)</f>
        <v/>
      </c>
      <c r="AF6" s="8" t="str">
        <f t="shared" si="0"/>
        <v/>
      </c>
      <c r="AG6" s="8" t="str">
        <f>IF(ISBLANK('Custom Calculator'!E27),"",'Custom Calculator'!#REF!)</f>
        <v/>
      </c>
      <c r="AH6" s="8" t="str">
        <f>IF(ISBLANK('Custom Calculator'!E27),"",'Custom Calculator'!#REF!)</f>
        <v/>
      </c>
      <c r="AI6" s="8" t="str">
        <f>IF(ISBLANK('Custom Calculator'!E27),"",'Custom Calculator'!P27)</f>
        <v/>
      </c>
      <c r="AJ6" s="9" t="str">
        <f>IF(ISBLANK('Custom Calculator'!E27),"",'BCA Calculator'!W28)</f>
        <v/>
      </c>
      <c r="AK6" s="8" t="str">
        <f>IF(ISBLANK('Custom Calculator'!E27),"",'Custom Calculator'!R27)</f>
        <v/>
      </c>
      <c r="AL6" s="8" t="str">
        <f>'Custom Calculator'!S27</f>
        <v/>
      </c>
      <c r="AM6" s="9" t="str">
        <f>IF(ISBLANK('Custom Calculator'!E27),"",'Custom Calculator'!W27)</f>
        <v/>
      </c>
      <c r="AN6" s="9" t="str">
        <f>'Custom Calculator'!X27</f>
        <v xml:space="preserve"> </v>
      </c>
      <c r="AO6" s="54" t="str">
        <f>TRIM(IFERROR(ROUND('Custom Calculator'!AA27,2),""))</f>
        <v/>
      </c>
      <c r="AP6" s="9" t="str">
        <f>TRIM(IFERROR(ROUND('Custom Calculator'!AC27,3),""))</f>
        <v/>
      </c>
      <c r="AQ6" s="9" t="str">
        <f>TRIM(IFERROR(ROUND('Custom Calculator'!AB27,3),""))</f>
        <v/>
      </c>
      <c r="AR6" s="54" t="str">
        <f>IF(ISBLANK('Custom Calculator'!E27),"",IF(ISBLANK('Custom Calculator'!U27),'Custom Calculator'!T27,'Custom Calculator'!U27))</f>
        <v/>
      </c>
      <c r="AS6" s="8"/>
      <c r="AT6" s="8"/>
      <c r="AU6" s="8"/>
      <c r="AV6" s="8"/>
      <c r="AW6" s="8"/>
      <c r="AX6" s="8"/>
      <c r="AY6" s="8"/>
      <c r="AZ6" s="8"/>
      <c r="BA6" s="8"/>
      <c r="BB6" s="8"/>
      <c r="BC6" s="8"/>
      <c r="BD6" s="8"/>
      <c r="BE6" s="8"/>
      <c r="BF6" s="8"/>
      <c r="BG6" s="8"/>
      <c r="BH6" s="8"/>
      <c r="BI6" s="8"/>
      <c r="BJ6" s="8"/>
      <c r="BK6" s="8"/>
      <c r="BL6" s="8"/>
      <c r="BM6" s="8"/>
      <c r="BN6" s="8"/>
      <c r="BO6" s="8"/>
      <c r="BP6" s="8"/>
      <c r="BQ6" s="8"/>
      <c r="BR6" s="8"/>
      <c r="BS6" s="8"/>
      <c r="BT6" s="8"/>
      <c r="BU6" s="8"/>
      <c r="BV6" s="8"/>
      <c r="BW6" s="8"/>
      <c r="BX6" s="8"/>
      <c r="BY6" s="8"/>
      <c r="BZ6" s="8"/>
      <c r="CA6" s="8"/>
      <c r="CB6" s="8" t="str">
        <f>IF(ISBLANK('Custom Calculator'!E27),"",'Custom Calculator'!#REF!)</f>
        <v/>
      </c>
      <c r="CC6" s="106" t="str">
        <f>TRIM('Custom Calculator'!H27)</f>
        <v/>
      </c>
      <c r="CD6" s="106" t="str">
        <f>TRIM('Custom Calculator'!M27)</f>
        <v/>
      </c>
      <c r="CE6" s="106" t="str">
        <f>TRIM('Custom Calculator'!I27)</f>
        <v/>
      </c>
      <c r="CF6" s="106" t="str">
        <f>TRIM('Custom Calculator'!N27)</f>
        <v/>
      </c>
      <c r="CG6" s="106" t="str">
        <f>TRIM('Custom Calculator'!J27)</f>
        <v/>
      </c>
      <c r="CH6" s="106" t="str">
        <f>TRIM('Custom Calculator'!O27)</f>
        <v/>
      </c>
      <c r="CI6" s="8"/>
      <c r="CJ6" s="8"/>
      <c r="CK6" s="8"/>
      <c r="CL6" s="8"/>
      <c r="CM6" s="8"/>
      <c r="CN6" s="8"/>
      <c r="CO6" s="8"/>
      <c r="CP6" s="8"/>
      <c r="CQ6" s="8"/>
      <c r="CR6" s="8"/>
      <c r="CS6" s="8"/>
      <c r="CT6" s="8"/>
      <c r="CU6" s="8"/>
      <c r="CV6" s="8"/>
      <c r="CW6" s="8"/>
      <c r="CX6" s="8"/>
      <c r="CY6" s="8"/>
      <c r="CZ6" s="8"/>
      <c r="DA6" s="8"/>
      <c r="DB6" s="8"/>
      <c r="DC6" s="8"/>
      <c r="DD6" s="8"/>
      <c r="DE6" s="8"/>
      <c r="DF6" s="8"/>
      <c r="DG6" s="8"/>
      <c r="DH6" s="8"/>
      <c r="DI6" s="8"/>
      <c r="DJ6" s="8"/>
      <c r="DK6" s="506"/>
      <c r="DL6" s="8" t="str">
        <f>TRIM(IFERROR(ROUND('Data Sheet'!$Y$8*Z6,3),""))</f>
        <v/>
      </c>
      <c r="DM6" s="8" t="str">
        <f t="shared" si="1"/>
        <v/>
      </c>
      <c r="DN6" s="8" t="str">
        <f>TRIM(IFERROR(ROUND('Data Sheet'!$Z$8*AA6,3),""))</f>
        <v/>
      </c>
      <c r="DO6" s="8" t="str">
        <f t="shared" si="2"/>
        <v/>
      </c>
      <c r="DP6" s="8" t="str">
        <f>TRIM(IFERROR(ROUND('Data Sheet'!$AA$8*AB6,3),""))</f>
        <v/>
      </c>
      <c r="DQ6" s="8" t="str">
        <f t="shared" si="3"/>
        <v/>
      </c>
      <c r="DR6" s="8" t="str">
        <f>IF(AND(AC6&gt;0,OR('Custom Calculator'!$J$14&gt;=1,'Custom Calculator'!AB27&gt;=1)),IF(ISBLANK('Custom Calculator'!E27),"",'Custom Calculator'!$BI$23),"")</f>
        <v/>
      </c>
      <c r="DS6" s="8" t="str">
        <f>IF(AND(AC6&gt;0,OR('Custom Calculator'!$J$14&gt;=1,'Custom Calculator'!AB27&gt;=1)),IF(ISBLANK('Custom Calculator'!E27),"",'Custom Calculator'!$BJ$23),"")</f>
        <v/>
      </c>
      <c r="DT6" s="8" t="str">
        <f>'Custom Calculator'!BF27</f>
        <v/>
      </c>
      <c r="DU6" s="8" t="str">
        <f>IF(ISBLANK('Custom Calculator'!E27),"",'Custom Calculator'!$BK$23)</f>
        <v/>
      </c>
      <c r="DV6" s="8" t="str">
        <f>IF(ISBLANK('Custom Calculator'!E27),"",5)</f>
        <v/>
      </c>
      <c r="DW6" s="8" t="str">
        <f>IF(ISBLANK('Custom Calculator'!BG27),"",'Custom Calculator'!BG27)</f>
        <v/>
      </c>
      <c r="DX6" s="8" t="str">
        <f>IF(ISBLANK('Custom Calculator'!E27),"",IF('Custom Calculator'!$BL$23="",1,'Custom Calculator'!$BL$23))</f>
        <v/>
      </c>
      <c r="DY6" s="8" t="str">
        <f>IF(ISBLANK('Custom Calculator'!E27),"",'Custom Calculator'!$BM$23)</f>
        <v/>
      </c>
      <c r="DZ6" s="8"/>
      <c r="EA6" s="8"/>
      <c r="EB6" s="8"/>
      <c r="EC6" s="8"/>
      <c r="ED6" s="8"/>
      <c r="EE6" s="8"/>
      <c r="EF6" s="8"/>
      <c r="EG6" s="8"/>
      <c r="EH6" s="8"/>
      <c r="EI6" s="8"/>
      <c r="EJ6" s="8"/>
      <c r="EK6" s="8"/>
      <c r="EL6" s="8"/>
      <c r="EM6" s="8"/>
      <c r="EN6" s="8"/>
      <c r="EO6" s="8"/>
      <c r="EP6" s="8"/>
      <c r="EQ6" s="8"/>
      <c r="ER6" s="8"/>
      <c r="ES6" s="8"/>
      <c r="ET6" s="8"/>
      <c r="EU6" s="8"/>
      <c r="EV6" s="8"/>
      <c r="EW6" s="8"/>
      <c r="EX6" s="8"/>
    </row>
    <row r="7" spans="1:154">
      <c r="A7" s="11" t="s">
        <v>2121</v>
      </c>
      <c r="B7" s="11">
        <v>6</v>
      </c>
      <c r="C7" s="99" t="str">
        <f ca="1">IF(ISBLANK('Custom Calculator'!E28),"",MID(CELL("filename"),SEARCH("[",CELL("filename"))+1,SEARCH("]",CELL("filename"))-SEARCH("[",CELL("filename"))-1))</f>
        <v/>
      </c>
      <c r="D7" s="99" t="str">
        <f>IF(ISBLANK('Custom Calculator'!BE28),"",'Custom Calculator'!BE28)</f>
        <v/>
      </c>
      <c r="E7" s="7"/>
      <c r="F7" s="8"/>
      <c r="G7" s="7"/>
      <c r="H7" s="7"/>
      <c r="I7" s="7"/>
      <c r="J7" s="7"/>
      <c r="K7" s="8" t="str">
        <f>IF(ISBLANK('Custom Calculator'!E28),"",IF('Custom Calculator'!#REF!&lt;&gt;0,'Custom Calculator'!#REF!,""))</f>
        <v/>
      </c>
      <c r="L7" s="9"/>
      <c r="M7" s="8" t="str">
        <f>IF(ISBLANK('Custom Calculator'!E28),"",IF('Custom Calculator'!#REF!&lt;&gt;0,'Custom Calculator'!#REF!,VLOOKUP('Custom Calculator'!#REF!,'Data Sheet'!$BB$13:$BC$2219,2,FALSE)))</f>
        <v/>
      </c>
      <c r="N7" s="8" t="str">
        <f>IF(ISBLANK('Custom Calculator'!E28),"","New York")</f>
        <v/>
      </c>
      <c r="O7" s="96" t="str">
        <f>IF(ISBLANK('Custom Calculator'!E28),"",'Custom Calculator'!#REF!)</f>
        <v/>
      </c>
      <c r="P7" s="7"/>
      <c r="Q7" s="8" t="str">
        <f>CONCATENATE('Custom Calculator'!D28," ",'Custom Calculator'!E28)</f>
        <v xml:space="preserve"> </v>
      </c>
      <c r="R7" s="7"/>
      <c r="S7" s="7"/>
      <c r="T7" s="8" t="str">
        <f>IF(ISBLANK('Custom Calculator'!E28),"",'BCA Calculator'!B13)</f>
        <v/>
      </c>
      <c r="U7" s="7"/>
      <c r="V7" s="7"/>
      <c r="W7" s="7"/>
      <c r="X7" s="97" t="str">
        <f>IF(ISBLANK('Custom Calculator'!E28),"",'Custom Calculator'!F28)</f>
        <v/>
      </c>
      <c r="Y7" s="97" t="str">
        <f>IF(ISBLANK('Custom Calculator'!E28),"",'Custom Calculator'!K28)</f>
        <v/>
      </c>
      <c r="Z7" s="505" t="str">
        <f>IF(ISBLANK('Custom Calculator'!E28),"",TRIM(IFERROR(ROUND('Custom Calculator'!AY28,3),"")))</f>
        <v/>
      </c>
      <c r="AA7" s="505" t="str">
        <f>IF(ISBLANK('Custom Calculator'!E28),"",TRIM(IFERROR(ROUND('Custom Calculator'!AX28,3),"")))</f>
        <v/>
      </c>
      <c r="AB7" s="505" t="str">
        <f>IF(ISBLANK('Custom Calculator'!E28),"",TRIM(IFERROR(ROUND('Custom Calculator'!AZ28,3),"")))</f>
        <v/>
      </c>
      <c r="AC7" s="66" t="str">
        <f>IF(ISBLANK('Custom Calculator'!E28),"",'Custom Calculator'!AU28)</f>
        <v/>
      </c>
      <c r="AD7" s="53" t="str">
        <f>IF(ISBLANK('Custom Calculator'!E28),"",ROUND('Custom Calculator'!T28,2))</f>
        <v/>
      </c>
      <c r="AE7" s="8" t="str">
        <f>IF(ISBLANK('Custom Calculator'!E28),"",'Custom Calculator'!$E$8)</f>
        <v/>
      </c>
      <c r="AF7" s="8" t="str">
        <f t="shared" si="0"/>
        <v/>
      </c>
      <c r="AG7" s="8" t="str">
        <f>IF(ISBLANK('Custom Calculator'!E28),"",'Custom Calculator'!#REF!)</f>
        <v/>
      </c>
      <c r="AH7" s="8" t="str">
        <f>IF(ISBLANK('Custom Calculator'!E28),"",'Custom Calculator'!#REF!)</f>
        <v/>
      </c>
      <c r="AI7" s="8" t="str">
        <f>IF(ISBLANK('Custom Calculator'!E28),"",'Custom Calculator'!P28)</f>
        <v/>
      </c>
      <c r="AJ7" s="9" t="str">
        <f>IF(ISBLANK('Custom Calculator'!E28),"",'BCA Calculator'!W29)</f>
        <v/>
      </c>
      <c r="AK7" s="8" t="str">
        <f>IF(ISBLANK('Custom Calculator'!E28),"",'Custom Calculator'!R28)</f>
        <v/>
      </c>
      <c r="AL7" s="8" t="str">
        <f>'Custom Calculator'!S28</f>
        <v/>
      </c>
      <c r="AM7" s="9" t="str">
        <f>IF(ISBLANK('Custom Calculator'!E28),"",'Custom Calculator'!W28)</f>
        <v/>
      </c>
      <c r="AN7" s="9" t="str">
        <f>'Custom Calculator'!X28</f>
        <v xml:space="preserve"> </v>
      </c>
      <c r="AO7" s="54" t="str">
        <f>TRIM(IFERROR(ROUND('Custom Calculator'!AA28,2),""))</f>
        <v/>
      </c>
      <c r="AP7" s="9" t="str">
        <f>TRIM(IFERROR(ROUND('Custom Calculator'!AC28,3),""))</f>
        <v/>
      </c>
      <c r="AQ7" s="9" t="str">
        <f>TRIM(IFERROR(ROUND('Custom Calculator'!AB28,3),""))</f>
        <v/>
      </c>
      <c r="AR7" s="54" t="str">
        <f>IF(ISBLANK('Custom Calculator'!E28),"",IF(ISBLANK('Custom Calculator'!U28),'Custom Calculator'!T28,'Custom Calculator'!U28))</f>
        <v/>
      </c>
      <c r="AS7" s="8"/>
      <c r="AT7" s="8"/>
      <c r="AU7" s="8"/>
      <c r="AV7" s="8"/>
      <c r="AW7" s="8"/>
      <c r="AX7" s="8"/>
      <c r="AY7" s="8"/>
      <c r="AZ7" s="8"/>
      <c r="BA7" s="8"/>
      <c r="BB7" s="8"/>
      <c r="BC7" s="8"/>
      <c r="BD7" s="8"/>
      <c r="BE7" s="8"/>
      <c r="BF7" s="8"/>
      <c r="BG7" s="8"/>
      <c r="BH7" s="8"/>
      <c r="BI7" s="8"/>
      <c r="BJ7" s="8"/>
      <c r="BK7" s="8"/>
      <c r="BL7" s="8"/>
      <c r="BM7" s="8"/>
      <c r="BN7" s="8"/>
      <c r="BO7" s="8"/>
      <c r="BP7" s="8"/>
      <c r="BQ7" s="8"/>
      <c r="BR7" s="8"/>
      <c r="BS7" s="8"/>
      <c r="BT7" s="8"/>
      <c r="BU7" s="8"/>
      <c r="BV7" s="8"/>
      <c r="BW7" s="8"/>
      <c r="BX7" s="8"/>
      <c r="BY7" s="8"/>
      <c r="BZ7" s="8"/>
      <c r="CA7" s="8"/>
      <c r="CB7" s="8" t="str">
        <f>IF(ISBLANK('Custom Calculator'!E28),"",'Custom Calculator'!#REF!)</f>
        <v/>
      </c>
      <c r="CC7" s="106" t="str">
        <f>TRIM('Custom Calculator'!H28)</f>
        <v/>
      </c>
      <c r="CD7" s="106" t="str">
        <f>TRIM('Custom Calculator'!M28)</f>
        <v/>
      </c>
      <c r="CE7" s="106" t="str">
        <f>TRIM('Custom Calculator'!I28)</f>
        <v/>
      </c>
      <c r="CF7" s="106" t="str">
        <f>TRIM('Custom Calculator'!N28)</f>
        <v/>
      </c>
      <c r="CG7" s="106" t="str">
        <f>TRIM('Custom Calculator'!J28)</f>
        <v/>
      </c>
      <c r="CH7" s="106" t="str">
        <f>TRIM('Custom Calculator'!O28)</f>
        <v/>
      </c>
      <c r="CI7" s="8"/>
      <c r="CJ7" s="8"/>
      <c r="CK7" s="8"/>
      <c r="CL7" s="8"/>
      <c r="CM7" s="8"/>
      <c r="CN7" s="8"/>
      <c r="CO7" s="8"/>
      <c r="CP7" s="8"/>
      <c r="CQ7" s="8"/>
      <c r="CR7" s="8"/>
      <c r="CS7" s="8"/>
      <c r="CT7" s="8"/>
      <c r="CU7" s="8"/>
      <c r="CV7" s="8"/>
      <c r="CW7" s="8"/>
      <c r="CX7" s="8"/>
      <c r="CY7" s="8"/>
      <c r="CZ7" s="8"/>
      <c r="DA7" s="8"/>
      <c r="DB7" s="8"/>
      <c r="DC7" s="8"/>
      <c r="DD7" s="8"/>
      <c r="DE7" s="8"/>
      <c r="DF7" s="8"/>
      <c r="DG7" s="8"/>
      <c r="DH7" s="8"/>
      <c r="DI7" s="8"/>
      <c r="DJ7" s="8"/>
      <c r="DK7" s="506"/>
      <c r="DL7" s="8" t="str">
        <f>TRIM(IFERROR(ROUND('Data Sheet'!$Y$8*Z7,3),""))</f>
        <v/>
      </c>
      <c r="DM7" s="8" t="str">
        <f t="shared" si="1"/>
        <v/>
      </c>
      <c r="DN7" s="8" t="str">
        <f>TRIM(IFERROR(ROUND('Data Sheet'!$Z$8*AA7,3),""))</f>
        <v/>
      </c>
      <c r="DO7" s="8" t="str">
        <f t="shared" si="2"/>
        <v/>
      </c>
      <c r="DP7" s="8" t="str">
        <f>TRIM(IFERROR(ROUND('Data Sheet'!$AA$8*AB7,3),""))</f>
        <v/>
      </c>
      <c r="DQ7" s="8" t="str">
        <f t="shared" si="3"/>
        <v/>
      </c>
      <c r="DR7" s="8" t="str">
        <f>IF(AND(AC7&gt;0,OR('Custom Calculator'!$J$14&gt;=1,'Custom Calculator'!AB28&gt;=1)),IF(ISBLANK('Custom Calculator'!E28),"",'Custom Calculator'!$BI$23),"")</f>
        <v/>
      </c>
      <c r="DS7" s="8" t="str">
        <f>IF(AND(AC7&gt;0,OR('Custom Calculator'!$J$14&gt;=1,'Custom Calculator'!AB28&gt;=1)),IF(ISBLANK('Custom Calculator'!E28),"",'Custom Calculator'!$BJ$23),"")</f>
        <v/>
      </c>
      <c r="DT7" s="8" t="str">
        <f>'Custom Calculator'!BF28</f>
        <v/>
      </c>
      <c r="DU7" s="8" t="str">
        <f>IF(ISBLANK('Custom Calculator'!E28),"",'Custom Calculator'!$BK$23)</f>
        <v/>
      </c>
      <c r="DV7" s="8" t="str">
        <f>IF(ISBLANK('Custom Calculator'!E28),"",5)</f>
        <v/>
      </c>
      <c r="DW7" s="8" t="str">
        <f>IF(ISBLANK('Custom Calculator'!BG28),"",'Custom Calculator'!BG28)</f>
        <v/>
      </c>
      <c r="DX7" s="8" t="str">
        <f>IF(ISBLANK('Custom Calculator'!E28),"",IF('Custom Calculator'!$BL$23="",1,'Custom Calculator'!$BL$23))</f>
        <v/>
      </c>
      <c r="DY7" s="8" t="str">
        <f>IF(ISBLANK('Custom Calculator'!E28),"",'Custom Calculator'!$BM$23)</f>
        <v/>
      </c>
      <c r="DZ7" s="8"/>
      <c r="EA7" s="8"/>
      <c r="EB7" s="8"/>
      <c r="EC7" s="8"/>
      <c r="ED7" s="8"/>
      <c r="EE7" s="8"/>
      <c r="EF7" s="8"/>
      <c r="EG7" s="8"/>
      <c r="EH7" s="8"/>
      <c r="EI7" s="8"/>
      <c r="EJ7" s="8"/>
      <c r="EK7" s="8"/>
      <c r="EL7" s="8"/>
      <c r="EM7" s="8"/>
      <c r="EN7" s="8"/>
      <c r="EO7" s="8"/>
      <c r="EP7" s="8"/>
      <c r="EQ7" s="8"/>
      <c r="ER7" s="8"/>
      <c r="ES7" s="8"/>
      <c r="ET7" s="8"/>
      <c r="EU7" s="8"/>
      <c r="EV7" s="8"/>
      <c r="EW7" s="8"/>
      <c r="EX7" s="8"/>
    </row>
    <row r="8" spans="1:154">
      <c r="A8" s="11" t="s">
        <v>2121</v>
      </c>
      <c r="B8" s="11">
        <v>7</v>
      </c>
      <c r="C8" s="99" t="str">
        <f ca="1">IF(ISBLANK('Custom Calculator'!E29),"",MID(CELL("filename"),SEARCH("[",CELL("filename"))+1,SEARCH("]",CELL("filename"))-SEARCH("[",CELL("filename"))-1))</f>
        <v/>
      </c>
      <c r="D8" s="99" t="str">
        <f>IF(ISBLANK('Custom Calculator'!BE29),"",'Custom Calculator'!BE29)</f>
        <v/>
      </c>
      <c r="E8" s="7"/>
      <c r="F8" s="8"/>
      <c r="G8" s="7"/>
      <c r="H8" s="7"/>
      <c r="I8" s="7"/>
      <c r="J8" s="7"/>
      <c r="K8" s="8" t="str">
        <f>IF(ISBLANK('Custom Calculator'!E29),"",IF('Custom Calculator'!#REF!&lt;&gt;0,'Custom Calculator'!#REF!,""))</f>
        <v/>
      </c>
      <c r="L8" s="9"/>
      <c r="M8" s="8" t="str">
        <f>IF(ISBLANK('Custom Calculator'!E29),"",IF('Custom Calculator'!#REF!&lt;&gt;0,'Custom Calculator'!#REF!,VLOOKUP('Custom Calculator'!#REF!,'Data Sheet'!$BB$13:$BC$2219,2,FALSE)))</f>
        <v/>
      </c>
      <c r="N8" s="8" t="str">
        <f>IF(ISBLANK('Custom Calculator'!E29),"","New York")</f>
        <v/>
      </c>
      <c r="O8" s="96" t="str">
        <f>IF(ISBLANK('Custom Calculator'!E29),"",'Custom Calculator'!#REF!)</f>
        <v/>
      </c>
      <c r="P8" s="7"/>
      <c r="Q8" s="8" t="str">
        <f>CONCATENATE('Custom Calculator'!D29," ",'Custom Calculator'!E29)</f>
        <v xml:space="preserve"> </v>
      </c>
      <c r="R8" s="7"/>
      <c r="S8" s="7"/>
      <c r="T8" s="8" t="str">
        <f>IF(ISBLANK('Custom Calculator'!E29),"",'BCA Calculator'!B14)</f>
        <v/>
      </c>
      <c r="U8" s="7"/>
      <c r="V8" s="7"/>
      <c r="W8" s="7"/>
      <c r="X8" s="97" t="str">
        <f>IF(ISBLANK('Custom Calculator'!E29),"",'Custom Calculator'!F29)</f>
        <v/>
      </c>
      <c r="Y8" s="97" t="str">
        <f>IF(ISBLANK('Custom Calculator'!E29),"",'Custom Calculator'!K29)</f>
        <v/>
      </c>
      <c r="Z8" s="505" t="str">
        <f>IF(ISBLANK('Custom Calculator'!E29),"",TRIM(IFERROR(ROUND('Custom Calculator'!AY29,3),"")))</f>
        <v/>
      </c>
      <c r="AA8" s="505" t="str">
        <f>IF(ISBLANK('Custom Calculator'!E29),"",TRIM(IFERROR(ROUND('Custom Calculator'!AX29,3),"")))</f>
        <v/>
      </c>
      <c r="AB8" s="505" t="str">
        <f>IF(ISBLANK('Custom Calculator'!E29),"",TRIM(IFERROR(ROUND('Custom Calculator'!AZ29,3),"")))</f>
        <v/>
      </c>
      <c r="AC8" s="66" t="str">
        <f>IF(ISBLANK('Custom Calculator'!E29),"",'Custom Calculator'!AU29)</f>
        <v/>
      </c>
      <c r="AD8" s="53" t="str">
        <f>IF(ISBLANK('Custom Calculator'!E29),"",ROUND('Custom Calculator'!T29,2))</f>
        <v/>
      </c>
      <c r="AE8" s="8" t="str">
        <f>IF(ISBLANK('Custom Calculator'!E29),"",'Custom Calculator'!$E$8)</f>
        <v/>
      </c>
      <c r="AF8" s="8" t="str">
        <f t="shared" si="0"/>
        <v/>
      </c>
      <c r="AG8" s="8" t="str">
        <f>IF(ISBLANK('Custom Calculator'!E29),"",'Custom Calculator'!#REF!)</f>
        <v/>
      </c>
      <c r="AH8" s="8" t="str">
        <f>IF(ISBLANK('Custom Calculator'!E29),"",'Custom Calculator'!#REF!)</f>
        <v/>
      </c>
      <c r="AI8" s="8" t="str">
        <f>IF(ISBLANK('Custom Calculator'!E29),"",'Custom Calculator'!P29)</f>
        <v/>
      </c>
      <c r="AJ8" s="9" t="str">
        <f>IF(ISBLANK('Custom Calculator'!E29),"",'BCA Calculator'!W30)</f>
        <v/>
      </c>
      <c r="AK8" s="8" t="str">
        <f>IF(ISBLANK('Custom Calculator'!E29),"",'Custom Calculator'!R29)</f>
        <v/>
      </c>
      <c r="AL8" s="8" t="str">
        <f>'Custom Calculator'!S29</f>
        <v/>
      </c>
      <c r="AM8" s="9" t="str">
        <f>IF(ISBLANK('Custom Calculator'!E29),"",'Custom Calculator'!W29)</f>
        <v/>
      </c>
      <c r="AN8" s="9" t="str">
        <f>'Custom Calculator'!X29</f>
        <v xml:space="preserve"> </v>
      </c>
      <c r="AO8" s="54" t="str">
        <f>TRIM(IFERROR(ROUND('Custom Calculator'!AA29,2),""))</f>
        <v/>
      </c>
      <c r="AP8" s="9" t="str">
        <f>TRIM(IFERROR(ROUND('Custom Calculator'!AC29,3),""))</f>
        <v/>
      </c>
      <c r="AQ8" s="9" t="str">
        <f>TRIM(IFERROR(ROUND('Custom Calculator'!AB29,3),""))</f>
        <v/>
      </c>
      <c r="AR8" s="54" t="str">
        <f>IF(ISBLANK('Custom Calculator'!E29),"",IF(ISBLANK('Custom Calculator'!U29),'Custom Calculator'!T29,'Custom Calculator'!U29))</f>
        <v/>
      </c>
      <c r="AS8" s="8"/>
      <c r="AT8" s="8"/>
      <c r="AU8" s="8"/>
      <c r="AV8" s="8"/>
      <c r="AW8" s="8"/>
      <c r="AX8" s="8"/>
      <c r="AY8" s="8"/>
      <c r="AZ8" s="8"/>
      <c r="BA8" s="8"/>
      <c r="BB8" s="8"/>
      <c r="BC8" s="8"/>
      <c r="BD8" s="8"/>
      <c r="BE8" s="8"/>
      <c r="BF8" s="8"/>
      <c r="BG8" s="8"/>
      <c r="BH8" s="8"/>
      <c r="BI8" s="8"/>
      <c r="BJ8" s="8"/>
      <c r="BK8" s="8"/>
      <c r="BL8" s="8"/>
      <c r="BM8" s="8"/>
      <c r="BN8" s="8"/>
      <c r="BO8" s="8"/>
      <c r="BP8" s="8"/>
      <c r="BQ8" s="8"/>
      <c r="BR8" s="8"/>
      <c r="BS8" s="8"/>
      <c r="BT8" s="8"/>
      <c r="BU8" s="8"/>
      <c r="BV8" s="8"/>
      <c r="BW8" s="8"/>
      <c r="BX8" s="8"/>
      <c r="BY8" s="8"/>
      <c r="BZ8" s="8"/>
      <c r="CA8" s="8"/>
      <c r="CB8" s="8" t="str">
        <f>IF(ISBLANK('Custom Calculator'!E29),"",'Custom Calculator'!#REF!)</f>
        <v/>
      </c>
      <c r="CC8" s="106" t="str">
        <f>TRIM('Custom Calculator'!H29)</f>
        <v/>
      </c>
      <c r="CD8" s="106" t="str">
        <f>TRIM('Custom Calculator'!M29)</f>
        <v/>
      </c>
      <c r="CE8" s="106" t="str">
        <f>TRIM('Custom Calculator'!I29)</f>
        <v/>
      </c>
      <c r="CF8" s="106" t="str">
        <f>TRIM('Custom Calculator'!N29)</f>
        <v/>
      </c>
      <c r="CG8" s="106" t="str">
        <f>TRIM('Custom Calculator'!J29)</f>
        <v/>
      </c>
      <c r="CH8" s="106" t="str">
        <f>TRIM('Custom Calculator'!O29)</f>
        <v/>
      </c>
      <c r="CI8" s="8"/>
      <c r="CJ8" s="8"/>
      <c r="CK8" s="8"/>
      <c r="CL8" s="8"/>
      <c r="CM8" s="8"/>
      <c r="CN8" s="8"/>
      <c r="CO8" s="8"/>
      <c r="CP8" s="8"/>
      <c r="CQ8" s="8"/>
      <c r="CR8" s="8"/>
      <c r="CS8" s="8"/>
      <c r="CT8" s="8"/>
      <c r="CU8" s="8"/>
      <c r="CV8" s="8"/>
      <c r="CW8" s="8"/>
      <c r="CX8" s="8"/>
      <c r="CY8" s="8"/>
      <c r="CZ8" s="8"/>
      <c r="DA8" s="8"/>
      <c r="DB8" s="8"/>
      <c r="DC8" s="8"/>
      <c r="DD8" s="8"/>
      <c r="DE8" s="8"/>
      <c r="DF8" s="8"/>
      <c r="DG8" s="8"/>
      <c r="DH8" s="8"/>
      <c r="DI8" s="8"/>
      <c r="DJ8" s="8"/>
      <c r="DK8" s="506"/>
      <c r="DL8" s="8" t="str">
        <f>TRIM(IFERROR(ROUND('Data Sheet'!$Y$8*Z8,3),""))</f>
        <v/>
      </c>
      <c r="DM8" s="8" t="str">
        <f t="shared" si="1"/>
        <v/>
      </c>
      <c r="DN8" s="8" t="str">
        <f>TRIM(IFERROR(ROUND('Data Sheet'!$Z$8*AA8,3),""))</f>
        <v/>
      </c>
      <c r="DO8" s="8" t="str">
        <f t="shared" si="2"/>
        <v/>
      </c>
      <c r="DP8" s="8" t="str">
        <f>TRIM(IFERROR(ROUND('Data Sheet'!$AA$8*AB8,3),""))</f>
        <v/>
      </c>
      <c r="DQ8" s="8" t="str">
        <f t="shared" si="3"/>
        <v/>
      </c>
      <c r="DR8" s="8" t="str">
        <f>IF(AND(AC8&gt;0,OR('Custom Calculator'!$J$14&gt;=1,'Custom Calculator'!AB29&gt;=1)),IF(ISBLANK('Custom Calculator'!E29),"",'Custom Calculator'!$BI$23),"")</f>
        <v/>
      </c>
      <c r="DS8" s="8" t="str">
        <f>IF(AND(AC8&gt;0,OR('Custom Calculator'!$J$14&gt;=1,'Custom Calculator'!AB29&gt;=1)),IF(ISBLANK('Custom Calculator'!E29),"",'Custom Calculator'!$BJ$23),"")</f>
        <v/>
      </c>
      <c r="DT8" s="8" t="str">
        <f>'Custom Calculator'!BF29</f>
        <v/>
      </c>
      <c r="DU8" s="8" t="str">
        <f>IF(ISBLANK('Custom Calculator'!E29),"",'Custom Calculator'!$BK$23)</f>
        <v/>
      </c>
      <c r="DV8" s="8" t="str">
        <f>IF(ISBLANK('Custom Calculator'!E29),"",5)</f>
        <v/>
      </c>
      <c r="DW8" s="8" t="str">
        <f>IF(ISBLANK('Custom Calculator'!BG29),"",'Custom Calculator'!BG29)</f>
        <v/>
      </c>
      <c r="DX8" s="8" t="str">
        <f>IF(ISBLANK('Custom Calculator'!E29),"",IF('Custom Calculator'!$BL$23="",1,'Custom Calculator'!$BL$23))</f>
        <v/>
      </c>
      <c r="DY8" s="8" t="str">
        <f>IF(ISBLANK('Custom Calculator'!E29),"",'Custom Calculator'!$BM$23)</f>
        <v/>
      </c>
      <c r="DZ8" s="8"/>
      <c r="EA8" s="8"/>
      <c r="EB8" s="8"/>
      <c r="EC8" s="8"/>
      <c r="ED8" s="8"/>
      <c r="EE8" s="8"/>
      <c r="EF8" s="8"/>
      <c r="EG8" s="8"/>
      <c r="EH8" s="8"/>
      <c r="EI8" s="8"/>
      <c r="EJ8" s="8"/>
      <c r="EK8" s="8"/>
      <c r="EL8" s="8"/>
      <c r="EM8" s="8"/>
      <c r="EN8" s="8"/>
      <c r="EO8" s="8"/>
      <c r="EP8" s="8"/>
      <c r="EQ8" s="8"/>
      <c r="ER8" s="8"/>
      <c r="ES8" s="8"/>
      <c r="ET8" s="8"/>
      <c r="EU8" s="8"/>
      <c r="EV8" s="8"/>
      <c r="EW8" s="8"/>
      <c r="EX8" s="8"/>
    </row>
    <row r="9" spans="1:154">
      <c r="A9" s="11" t="s">
        <v>2121</v>
      </c>
      <c r="B9" s="11">
        <v>8</v>
      </c>
      <c r="C9" s="99" t="str">
        <f ca="1">IF(ISBLANK('Custom Calculator'!E30),"",MID(CELL("filename"),SEARCH("[",CELL("filename"))+1,SEARCH("]",CELL("filename"))-SEARCH("[",CELL("filename"))-1))</f>
        <v/>
      </c>
      <c r="D9" s="99" t="str">
        <f>IF(ISBLANK('Custom Calculator'!BE30),"",'Custom Calculator'!BE30)</f>
        <v/>
      </c>
      <c r="E9" s="7"/>
      <c r="F9" s="8"/>
      <c r="G9" s="7"/>
      <c r="H9" s="7"/>
      <c r="I9" s="7"/>
      <c r="J9" s="7"/>
      <c r="K9" s="8" t="str">
        <f>IF(ISBLANK('Custom Calculator'!E30),"",IF('Custom Calculator'!#REF!&lt;&gt;0,'Custom Calculator'!#REF!,""))</f>
        <v/>
      </c>
      <c r="L9" s="9"/>
      <c r="M9" s="8" t="str">
        <f>IF(ISBLANK('Custom Calculator'!E30),"",IF('Custom Calculator'!#REF!&lt;&gt;0,'Custom Calculator'!#REF!,VLOOKUP('Custom Calculator'!#REF!,'Data Sheet'!$BB$13:$BC$2219,2,FALSE)))</f>
        <v/>
      </c>
      <c r="N9" s="8" t="str">
        <f>IF(ISBLANK('Custom Calculator'!E30),"","New York")</f>
        <v/>
      </c>
      <c r="O9" s="96" t="str">
        <f>IF(ISBLANK('Custom Calculator'!E30),"",'Custom Calculator'!#REF!)</f>
        <v/>
      </c>
      <c r="P9" s="7"/>
      <c r="Q9" s="8" t="str">
        <f>CONCATENATE('Custom Calculator'!D30," ",'Custom Calculator'!E30)</f>
        <v xml:space="preserve"> </v>
      </c>
      <c r="R9" s="7"/>
      <c r="S9" s="7"/>
      <c r="T9" s="8" t="str">
        <f>IF(ISBLANK('Custom Calculator'!E30),"",'BCA Calculator'!B15)</f>
        <v/>
      </c>
      <c r="U9" s="7"/>
      <c r="V9" s="7"/>
      <c r="W9" s="7"/>
      <c r="X9" s="97" t="str">
        <f>IF(ISBLANK('Custom Calculator'!E30),"",'Custom Calculator'!F30)</f>
        <v/>
      </c>
      <c r="Y9" s="97" t="str">
        <f>IF(ISBLANK('Custom Calculator'!E30),"",'Custom Calculator'!K30)</f>
        <v/>
      </c>
      <c r="Z9" s="505" t="str">
        <f>IF(ISBLANK('Custom Calculator'!E30),"",TRIM(IFERROR(ROUND('Custom Calculator'!AY30,3),"")))</f>
        <v/>
      </c>
      <c r="AA9" s="505" t="str">
        <f>IF(ISBLANK('Custom Calculator'!E30),"",TRIM(IFERROR(ROUND('Custom Calculator'!AX30,3),"")))</f>
        <v/>
      </c>
      <c r="AB9" s="505" t="str">
        <f>IF(ISBLANK('Custom Calculator'!E30),"",TRIM(IFERROR(ROUND('Custom Calculator'!AZ30,3),"")))</f>
        <v/>
      </c>
      <c r="AC9" s="66" t="str">
        <f>IF(ISBLANK('Custom Calculator'!E30),"",'Custom Calculator'!AU30)</f>
        <v/>
      </c>
      <c r="AD9" s="53" t="str">
        <f>IF(ISBLANK('Custom Calculator'!E30),"",ROUND('Custom Calculator'!T30,2))</f>
        <v/>
      </c>
      <c r="AE9" s="8" t="str">
        <f>IF(ISBLANK('Custom Calculator'!E30),"",'Custom Calculator'!$E$8)</f>
        <v/>
      </c>
      <c r="AF9" s="8" t="str">
        <f t="shared" si="0"/>
        <v/>
      </c>
      <c r="AG9" s="8" t="str">
        <f>IF(ISBLANK('Custom Calculator'!E30),"",'Custom Calculator'!#REF!)</f>
        <v/>
      </c>
      <c r="AH9" s="8" t="str">
        <f>IF(ISBLANK('Custom Calculator'!E30),"",'Custom Calculator'!#REF!)</f>
        <v/>
      </c>
      <c r="AI9" s="8" t="str">
        <f>IF(ISBLANK('Custom Calculator'!E30),"",'Custom Calculator'!P30)</f>
        <v/>
      </c>
      <c r="AJ9" s="9" t="str">
        <f>IF(ISBLANK('Custom Calculator'!E30),"",'BCA Calculator'!W31)</f>
        <v/>
      </c>
      <c r="AK9" s="8" t="str">
        <f>IF(ISBLANK('Custom Calculator'!E30),"",'Custom Calculator'!R30)</f>
        <v/>
      </c>
      <c r="AL9" s="8" t="str">
        <f>'Custom Calculator'!S30</f>
        <v/>
      </c>
      <c r="AM9" s="9" t="str">
        <f>IF(ISBLANK('Custom Calculator'!E30),"",'Custom Calculator'!W30)</f>
        <v/>
      </c>
      <c r="AN9" s="9" t="str">
        <f>'Custom Calculator'!X30</f>
        <v xml:space="preserve"> </v>
      </c>
      <c r="AO9" s="54" t="str">
        <f>TRIM(IFERROR(ROUND('Custom Calculator'!AA30,2),""))</f>
        <v/>
      </c>
      <c r="AP9" s="9" t="str">
        <f>TRIM(IFERROR(ROUND('Custom Calculator'!AC30,3),""))</f>
        <v/>
      </c>
      <c r="AQ9" s="9" t="str">
        <f>TRIM(IFERROR(ROUND('Custom Calculator'!AB30,3),""))</f>
        <v/>
      </c>
      <c r="AR9" s="54" t="str">
        <f>IF(ISBLANK('Custom Calculator'!E30),"",IF(ISBLANK('Custom Calculator'!U30),'Custom Calculator'!T30,'Custom Calculator'!U30))</f>
        <v/>
      </c>
      <c r="AS9" s="8"/>
      <c r="AT9" s="8"/>
      <c r="AU9" s="8"/>
      <c r="AV9" s="8"/>
      <c r="AW9" s="8"/>
      <c r="AX9" s="8"/>
      <c r="AY9" s="8"/>
      <c r="AZ9" s="8"/>
      <c r="BA9" s="8"/>
      <c r="BB9" s="8"/>
      <c r="BC9" s="8"/>
      <c r="BD9" s="8"/>
      <c r="BE9" s="8"/>
      <c r="BF9" s="8"/>
      <c r="BG9" s="8"/>
      <c r="BH9" s="8"/>
      <c r="BI9" s="8"/>
      <c r="BJ9" s="8"/>
      <c r="BK9" s="8"/>
      <c r="BL9" s="8"/>
      <c r="BM9" s="8"/>
      <c r="BN9" s="8"/>
      <c r="BO9" s="8"/>
      <c r="BP9" s="8"/>
      <c r="BQ9" s="8"/>
      <c r="BR9" s="8"/>
      <c r="BS9" s="8"/>
      <c r="BT9" s="8"/>
      <c r="BU9" s="8"/>
      <c r="BV9" s="8"/>
      <c r="BW9" s="8"/>
      <c r="BX9" s="8"/>
      <c r="BY9" s="8"/>
      <c r="BZ9" s="8"/>
      <c r="CA9" s="8"/>
      <c r="CB9" s="8" t="str">
        <f>IF(ISBLANK('Custom Calculator'!E30),"",'Custom Calculator'!#REF!)</f>
        <v/>
      </c>
      <c r="CC9" s="106" t="str">
        <f>TRIM('Custom Calculator'!H30)</f>
        <v/>
      </c>
      <c r="CD9" s="106" t="str">
        <f>TRIM('Custom Calculator'!M30)</f>
        <v/>
      </c>
      <c r="CE9" s="106" t="str">
        <f>TRIM('Custom Calculator'!I30)</f>
        <v/>
      </c>
      <c r="CF9" s="106" t="str">
        <f>TRIM('Custom Calculator'!N30)</f>
        <v/>
      </c>
      <c r="CG9" s="106" t="str">
        <f>TRIM('Custom Calculator'!J30)</f>
        <v/>
      </c>
      <c r="CH9" s="106" t="str">
        <f>TRIM('Custom Calculator'!O30)</f>
        <v/>
      </c>
      <c r="CI9" s="8"/>
      <c r="CJ9" s="8"/>
      <c r="CK9" s="8"/>
      <c r="CL9" s="8"/>
      <c r="CM9" s="8"/>
      <c r="CN9" s="8"/>
      <c r="CO9" s="8"/>
      <c r="CP9" s="8"/>
      <c r="CQ9" s="8"/>
      <c r="CR9" s="8"/>
      <c r="CS9" s="8"/>
      <c r="CT9" s="8"/>
      <c r="CU9" s="8"/>
      <c r="CV9" s="8"/>
      <c r="CW9" s="8"/>
      <c r="CX9" s="8"/>
      <c r="CY9" s="8"/>
      <c r="CZ9" s="8"/>
      <c r="DA9" s="8"/>
      <c r="DB9" s="8"/>
      <c r="DC9" s="8"/>
      <c r="DD9" s="8"/>
      <c r="DE9" s="8"/>
      <c r="DF9" s="8"/>
      <c r="DG9" s="8"/>
      <c r="DH9" s="8"/>
      <c r="DI9" s="8"/>
      <c r="DJ9" s="8"/>
      <c r="DK9" s="506"/>
      <c r="DL9" s="8" t="str">
        <f>TRIM(IFERROR(ROUND('Data Sheet'!$Y$8*Z9,3),""))</f>
        <v/>
      </c>
      <c r="DM9" s="8" t="str">
        <f t="shared" si="1"/>
        <v/>
      </c>
      <c r="DN9" s="8" t="str">
        <f>TRIM(IFERROR(ROUND('Data Sheet'!$Z$8*AA9,3),""))</f>
        <v/>
      </c>
      <c r="DO9" s="8" t="str">
        <f t="shared" si="2"/>
        <v/>
      </c>
      <c r="DP9" s="8" t="str">
        <f>TRIM(IFERROR(ROUND('Data Sheet'!$AA$8*AB9,3),""))</f>
        <v/>
      </c>
      <c r="DQ9" s="8" t="str">
        <f t="shared" si="3"/>
        <v/>
      </c>
      <c r="DR9" s="8" t="str">
        <f>IF(AND(AC9&gt;0,OR('Custom Calculator'!$J$14&gt;=1,'Custom Calculator'!AB30&gt;=1)),IF(ISBLANK('Custom Calculator'!E30),"",'Custom Calculator'!$BI$23),"")</f>
        <v/>
      </c>
      <c r="DS9" s="8" t="str">
        <f>IF(AND(AC9&gt;0,OR('Custom Calculator'!$J$14&gt;=1,'Custom Calculator'!AB30&gt;=1)),IF(ISBLANK('Custom Calculator'!E30),"",'Custom Calculator'!$BJ$23),"")</f>
        <v/>
      </c>
      <c r="DT9" s="8" t="str">
        <f>'Custom Calculator'!BF30</f>
        <v/>
      </c>
      <c r="DU9" s="8" t="str">
        <f>IF(ISBLANK('Custom Calculator'!E30),"",'Custom Calculator'!$BK$23)</f>
        <v/>
      </c>
      <c r="DV9" s="8" t="str">
        <f>IF(ISBLANK('Custom Calculator'!E30),"",5)</f>
        <v/>
      </c>
      <c r="DW9" s="8" t="str">
        <f>IF(ISBLANK('Custom Calculator'!BG30),"",'Custom Calculator'!BG30)</f>
        <v/>
      </c>
      <c r="DX9" s="8" t="str">
        <f>IF(ISBLANK('Custom Calculator'!E30),"",IF('Custom Calculator'!$BL$23="",1,'Custom Calculator'!$BL$23))</f>
        <v/>
      </c>
      <c r="DY9" s="8" t="str">
        <f>IF(ISBLANK('Custom Calculator'!E30),"",'Custom Calculator'!$BM$23)</f>
        <v/>
      </c>
      <c r="DZ9" s="8"/>
      <c r="EA9" s="8"/>
      <c r="EB9" s="8"/>
      <c r="EC9" s="8"/>
      <c r="ED9" s="8"/>
      <c r="EE9" s="8"/>
      <c r="EF9" s="8"/>
      <c r="EG9" s="8"/>
      <c r="EH9" s="8"/>
      <c r="EI9" s="8"/>
      <c r="EJ9" s="8"/>
      <c r="EK9" s="8"/>
      <c r="EL9" s="8"/>
      <c r="EM9" s="8"/>
      <c r="EN9" s="8"/>
      <c r="EO9" s="8"/>
      <c r="EP9" s="8"/>
      <c r="EQ9" s="8"/>
      <c r="ER9" s="8"/>
      <c r="ES9" s="8"/>
      <c r="ET9" s="8"/>
      <c r="EU9" s="8"/>
      <c r="EV9" s="8"/>
      <c r="EW9" s="8"/>
      <c r="EX9" s="8"/>
    </row>
    <row r="10" spans="1:154">
      <c r="A10" s="11" t="s">
        <v>2121</v>
      </c>
      <c r="B10" s="11">
        <v>9</v>
      </c>
      <c r="C10" s="99" t="str">
        <f ca="1">IF(ISBLANK('Custom Calculator'!E31),"",MID(CELL("filename"),SEARCH("[",CELL("filename"))+1,SEARCH("]",CELL("filename"))-SEARCH("[",CELL("filename"))-1))</f>
        <v/>
      </c>
      <c r="D10" s="99" t="str">
        <f>IF(ISBLANK('Custom Calculator'!BE31),"",'Custom Calculator'!BE31)</f>
        <v/>
      </c>
      <c r="E10" s="7"/>
      <c r="F10" s="8"/>
      <c r="G10" s="7"/>
      <c r="H10" s="7"/>
      <c r="I10" s="7"/>
      <c r="J10" s="7"/>
      <c r="K10" s="8" t="str">
        <f>IF(ISBLANK('Custom Calculator'!E31),"",IF('Custom Calculator'!#REF!&lt;&gt;0,'Custom Calculator'!#REF!,""))</f>
        <v/>
      </c>
      <c r="L10" s="9"/>
      <c r="M10" s="8" t="str">
        <f>IF(ISBLANK('Custom Calculator'!E31),"",IF('Custom Calculator'!#REF!&lt;&gt;0,'Custom Calculator'!#REF!,VLOOKUP('Custom Calculator'!#REF!,'Data Sheet'!$BB$13:$BC$2219,2,FALSE)))</f>
        <v/>
      </c>
      <c r="N10" s="8" t="str">
        <f>IF(ISBLANK('Custom Calculator'!E31),"","New York")</f>
        <v/>
      </c>
      <c r="O10" s="96" t="str">
        <f>IF(ISBLANK('Custom Calculator'!E31),"",'Custom Calculator'!#REF!)</f>
        <v/>
      </c>
      <c r="P10" s="7"/>
      <c r="Q10" s="8" t="str">
        <f>CONCATENATE('Custom Calculator'!D31," ",'Custom Calculator'!E31)</f>
        <v xml:space="preserve"> </v>
      </c>
      <c r="R10" s="7"/>
      <c r="S10" s="7"/>
      <c r="T10" s="8" t="str">
        <f>IF(ISBLANK('Custom Calculator'!E31),"",'BCA Calculator'!B16)</f>
        <v/>
      </c>
      <c r="U10" s="7"/>
      <c r="V10" s="7"/>
      <c r="W10" s="7"/>
      <c r="X10" s="97" t="str">
        <f>IF(ISBLANK('Custom Calculator'!E31),"",'Custom Calculator'!F31)</f>
        <v/>
      </c>
      <c r="Y10" s="97" t="str">
        <f>IF(ISBLANK('Custom Calculator'!E31),"",'Custom Calculator'!K31)</f>
        <v/>
      </c>
      <c r="Z10" s="505" t="str">
        <f>IF(ISBLANK('Custom Calculator'!E31),"",TRIM(IFERROR(ROUND('Custom Calculator'!AY31,3),"")))</f>
        <v/>
      </c>
      <c r="AA10" s="505" t="str">
        <f>IF(ISBLANK('Custom Calculator'!E31),"",TRIM(IFERROR(ROUND('Custom Calculator'!AX31,3),"")))</f>
        <v/>
      </c>
      <c r="AB10" s="505" t="str">
        <f>IF(ISBLANK('Custom Calculator'!E31),"",TRIM(IFERROR(ROUND('Custom Calculator'!AZ31,3),"")))</f>
        <v/>
      </c>
      <c r="AC10" s="66" t="str">
        <f>IF(ISBLANK('Custom Calculator'!E31),"",'Custom Calculator'!AU31)</f>
        <v/>
      </c>
      <c r="AD10" s="53" t="str">
        <f>IF(ISBLANK('Custom Calculator'!E31),"",ROUND('Custom Calculator'!T31,2))</f>
        <v/>
      </c>
      <c r="AE10" s="8" t="str">
        <f>IF(ISBLANK('Custom Calculator'!E31),"",'Custom Calculator'!$E$8)</f>
        <v/>
      </c>
      <c r="AF10" s="8" t="str">
        <f t="shared" si="0"/>
        <v/>
      </c>
      <c r="AG10" s="8" t="str">
        <f>IF(ISBLANK('Custom Calculator'!E31),"",'Custom Calculator'!#REF!)</f>
        <v/>
      </c>
      <c r="AH10" s="8" t="str">
        <f>IF(ISBLANK('Custom Calculator'!E31),"",'Custom Calculator'!#REF!)</f>
        <v/>
      </c>
      <c r="AI10" s="8" t="str">
        <f>IF(ISBLANK('Custom Calculator'!E31),"",'Custom Calculator'!P31)</f>
        <v/>
      </c>
      <c r="AJ10" s="9" t="str">
        <f>IF(ISBLANK('Custom Calculator'!E31),"",'BCA Calculator'!W32)</f>
        <v/>
      </c>
      <c r="AK10" s="8" t="str">
        <f>IF(ISBLANK('Custom Calculator'!E31),"",'Custom Calculator'!R31)</f>
        <v/>
      </c>
      <c r="AL10" s="8" t="str">
        <f>'Custom Calculator'!S31</f>
        <v/>
      </c>
      <c r="AM10" s="9" t="str">
        <f>IF(ISBLANK('Custom Calculator'!E31),"",'Custom Calculator'!W31)</f>
        <v/>
      </c>
      <c r="AN10" s="9" t="str">
        <f>'Custom Calculator'!X31</f>
        <v xml:space="preserve"> </v>
      </c>
      <c r="AO10" s="54" t="str">
        <f>TRIM(IFERROR(ROUND('Custom Calculator'!AA31,2),""))</f>
        <v/>
      </c>
      <c r="AP10" s="9" t="str">
        <f>TRIM(IFERROR(ROUND('Custom Calculator'!AC31,3),""))</f>
        <v/>
      </c>
      <c r="AQ10" s="9" t="str">
        <f>TRIM(IFERROR(ROUND('Custom Calculator'!AB31,3),""))</f>
        <v/>
      </c>
      <c r="AR10" s="54" t="str">
        <f>IF(ISBLANK('Custom Calculator'!E31),"",IF(ISBLANK('Custom Calculator'!U31),'Custom Calculator'!T31,'Custom Calculator'!U31))</f>
        <v/>
      </c>
      <c r="AS10" s="8"/>
      <c r="AT10" s="8"/>
      <c r="AU10" s="8"/>
      <c r="AV10" s="8"/>
      <c r="AW10" s="8"/>
      <c r="AX10" s="8"/>
      <c r="AY10" s="8"/>
      <c r="AZ10" s="8"/>
      <c r="BA10" s="8"/>
      <c r="BB10" s="8"/>
      <c r="BC10" s="8"/>
      <c r="BD10" s="8"/>
      <c r="BE10" s="8"/>
      <c r="BF10" s="8"/>
      <c r="BG10" s="8"/>
      <c r="BH10" s="8"/>
      <c r="BI10" s="8"/>
      <c r="BJ10" s="8"/>
      <c r="BK10" s="8"/>
      <c r="BL10" s="8"/>
      <c r="BM10" s="8"/>
      <c r="BN10" s="8"/>
      <c r="BO10" s="8"/>
      <c r="BP10" s="8"/>
      <c r="BQ10" s="8"/>
      <c r="BR10" s="8"/>
      <c r="BS10" s="8"/>
      <c r="BT10" s="8"/>
      <c r="BU10" s="8"/>
      <c r="BV10" s="8"/>
      <c r="BW10" s="8"/>
      <c r="BX10" s="8"/>
      <c r="BY10" s="8"/>
      <c r="BZ10" s="8"/>
      <c r="CA10" s="8"/>
      <c r="CB10" s="8" t="str">
        <f>IF(ISBLANK('Custom Calculator'!E31),"",'Custom Calculator'!#REF!)</f>
        <v/>
      </c>
      <c r="CC10" s="106" t="str">
        <f>TRIM('Custom Calculator'!H31)</f>
        <v/>
      </c>
      <c r="CD10" s="106" t="str">
        <f>TRIM('Custom Calculator'!M31)</f>
        <v/>
      </c>
      <c r="CE10" s="106" t="str">
        <f>TRIM('Custom Calculator'!I31)</f>
        <v/>
      </c>
      <c r="CF10" s="106" t="str">
        <f>TRIM('Custom Calculator'!N31)</f>
        <v/>
      </c>
      <c r="CG10" s="106" t="str">
        <f>TRIM('Custom Calculator'!J31)</f>
        <v/>
      </c>
      <c r="CH10" s="106" t="str">
        <f>TRIM('Custom Calculator'!O31)</f>
        <v/>
      </c>
      <c r="CI10" s="8"/>
      <c r="CJ10" s="8"/>
      <c r="CK10" s="8"/>
      <c r="CL10" s="8"/>
      <c r="CM10" s="8"/>
      <c r="CN10" s="8"/>
      <c r="CO10" s="8"/>
      <c r="CP10" s="8"/>
      <c r="CQ10" s="8"/>
      <c r="CR10" s="8"/>
      <c r="CS10" s="8"/>
      <c r="CT10" s="8"/>
      <c r="CU10" s="8"/>
      <c r="CV10" s="8"/>
      <c r="CW10" s="8"/>
      <c r="CX10" s="8"/>
      <c r="CY10" s="8"/>
      <c r="CZ10" s="8"/>
      <c r="DA10" s="8"/>
      <c r="DB10" s="8"/>
      <c r="DC10" s="8"/>
      <c r="DD10" s="8"/>
      <c r="DE10" s="8"/>
      <c r="DF10" s="8"/>
      <c r="DG10" s="8"/>
      <c r="DH10" s="8"/>
      <c r="DI10" s="8"/>
      <c r="DJ10" s="8"/>
      <c r="DK10" s="506"/>
      <c r="DL10" s="8" t="str">
        <f>TRIM(IFERROR(ROUND('Data Sheet'!$Y$8*Z10,3),""))</f>
        <v/>
      </c>
      <c r="DM10" s="8" t="str">
        <f t="shared" si="1"/>
        <v/>
      </c>
      <c r="DN10" s="8" t="str">
        <f>TRIM(IFERROR(ROUND('Data Sheet'!$Z$8*AA10,3),""))</f>
        <v/>
      </c>
      <c r="DO10" s="8" t="str">
        <f t="shared" si="2"/>
        <v/>
      </c>
      <c r="DP10" s="8" t="str">
        <f>TRIM(IFERROR(ROUND('Data Sheet'!$AA$8*AB10,3),""))</f>
        <v/>
      </c>
      <c r="DQ10" s="8" t="str">
        <f t="shared" si="3"/>
        <v/>
      </c>
      <c r="DR10" s="8" t="str">
        <f>IF(AND(AC10&gt;0,OR('Custom Calculator'!$J$14&gt;=1,'Custom Calculator'!AB31&gt;=1)),IF(ISBLANK('Custom Calculator'!E31),"",'Custom Calculator'!$BI$23),"")</f>
        <v/>
      </c>
      <c r="DS10" s="8" t="str">
        <f>IF(AND(AC10&gt;0,OR('Custom Calculator'!$J$14&gt;=1,'Custom Calculator'!AB31&gt;=1)),IF(ISBLANK('Custom Calculator'!E31),"",'Custom Calculator'!$BJ$23),"")</f>
        <v/>
      </c>
      <c r="DT10" s="8" t="str">
        <f>'Custom Calculator'!BF31</f>
        <v/>
      </c>
      <c r="DU10" s="8" t="str">
        <f>IF(ISBLANK('Custom Calculator'!E31),"",'Custom Calculator'!$BK$23)</f>
        <v/>
      </c>
      <c r="DV10" s="8" t="str">
        <f>IF(ISBLANK('Custom Calculator'!E31),"",5)</f>
        <v/>
      </c>
      <c r="DW10" s="8" t="str">
        <f>IF(ISBLANK('Custom Calculator'!BG31),"",'Custom Calculator'!BG31)</f>
        <v/>
      </c>
      <c r="DX10" s="8" t="str">
        <f>IF(ISBLANK('Custom Calculator'!E31),"",IF('Custom Calculator'!$BL$23="",1,'Custom Calculator'!$BL$23))</f>
        <v/>
      </c>
      <c r="DY10" s="8" t="str">
        <f>IF(ISBLANK('Custom Calculator'!E31),"",'Custom Calculator'!$BM$23)</f>
        <v/>
      </c>
      <c r="DZ10" s="8"/>
      <c r="EA10" s="8"/>
      <c r="EB10" s="8"/>
      <c r="EC10" s="8"/>
      <c r="ED10" s="8"/>
      <c r="EE10" s="8"/>
      <c r="EF10" s="8"/>
      <c r="EG10" s="8"/>
      <c r="EH10" s="8"/>
      <c r="EI10" s="8"/>
      <c r="EJ10" s="8"/>
      <c r="EK10" s="8"/>
      <c r="EL10" s="8"/>
      <c r="EM10" s="8"/>
      <c r="EN10" s="8"/>
      <c r="EO10" s="8"/>
      <c r="EP10" s="8"/>
      <c r="EQ10" s="8"/>
      <c r="ER10" s="8"/>
      <c r="ES10" s="8"/>
      <c r="ET10" s="8"/>
      <c r="EU10" s="8"/>
      <c r="EV10" s="8"/>
      <c r="EW10" s="8"/>
      <c r="EX10" s="8"/>
    </row>
    <row r="11" spans="1:154">
      <c r="A11" s="11" t="s">
        <v>2121</v>
      </c>
      <c r="B11" s="11">
        <v>10</v>
      </c>
      <c r="C11" s="99" t="str">
        <f ca="1">IF(ISBLANK('Custom Calculator'!E32),"",MID(CELL("filename"),SEARCH("[",CELL("filename"))+1,SEARCH("]",CELL("filename"))-SEARCH("[",CELL("filename"))-1))</f>
        <v/>
      </c>
      <c r="D11" s="99" t="str">
        <f>IF(ISBLANK('Custom Calculator'!BE32),"",'Custom Calculator'!BE32)</f>
        <v/>
      </c>
      <c r="E11" s="7"/>
      <c r="F11" s="8"/>
      <c r="G11" s="7"/>
      <c r="H11" s="7"/>
      <c r="I11" s="7"/>
      <c r="J11" s="7"/>
      <c r="K11" s="8" t="str">
        <f>IF(ISBLANK('Custom Calculator'!E32),"",IF('Custom Calculator'!#REF!&lt;&gt;0,'Custom Calculator'!#REF!,""))</f>
        <v/>
      </c>
      <c r="L11" s="9"/>
      <c r="M11" s="8" t="str">
        <f>IF(ISBLANK('Custom Calculator'!E32),"",IF('Custom Calculator'!#REF!&lt;&gt;0,'Custom Calculator'!#REF!,VLOOKUP('Custom Calculator'!#REF!,'Data Sheet'!$BB$13:$BC$2219,2,FALSE)))</f>
        <v/>
      </c>
      <c r="N11" s="8" t="str">
        <f>IF(ISBLANK('Custom Calculator'!E32),"","New York")</f>
        <v/>
      </c>
      <c r="O11" s="96" t="str">
        <f>IF(ISBLANK('Custom Calculator'!E32),"",'Custom Calculator'!#REF!)</f>
        <v/>
      </c>
      <c r="P11" s="7"/>
      <c r="Q11" s="8" t="str">
        <f>CONCATENATE('Custom Calculator'!D32," ",'Custom Calculator'!E32)</f>
        <v xml:space="preserve"> </v>
      </c>
      <c r="R11" s="7"/>
      <c r="S11" s="7"/>
      <c r="T11" s="8" t="str">
        <f>IF(ISBLANK('Custom Calculator'!E32),"",'BCA Calculator'!B17)</f>
        <v/>
      </c>
      <c r="U11" s="7"/>
      <c r="V11" s="7"/>
      <c r="W11" s="7"/>
      <c r="X11" s="97" t="str">
        <f>IF(ISBLANK('Custom Calculator'!E32),"",'Custom Calculator'!F32)</f>
        <v/>
      </c>
      <c r="Y11" s="97" t="str">
        <f>IF(ISBLANK('Custom Calculator'!E32),"",'Custom Calculator'!K32)</f>
        <v/>
      </c>
      <c r="Z11" s="505" t="str">
        <f>IF(ISBLANK('Custom Calculator'!E32),"",TRIM(IFERROR(ROUND('Custom Calculator'!AY32,3),"")))</f>
        <v/>
      </c>
      <c r="AA11" s="505" t="str">
        <f>IF(ISBLANK('Custom Calculator'!E32),"",TRIM(IFERROR(ROUND('Custom Calculator'!AX32,3),"")))</f>
        <v/>
      </c>
      <c r="AB11" s="505" t="str">
        <f>IF(ISBLANK('Custom Calculator'!E32),"",TRIM(IFERROR(ROUND('Custom Calculator'!AZ32,3),"")))</f>
        <v/>
      </c>
      <c r="AC11" s="66" t="str">
        <f>IF(ISBLANK('Custom Calculator'!E32),"",'Custom Calculator'!AU32)</f>
        <v/>
      </c>
      <c r="AD11" s="53" t="str">
        <f>IF(ISBLANK('Custom Calculator'!E32),"",ROUND('Custom Calculator'!T32,2))</f>
        <v/>
      </c>
      <c r="AE11" s="8" t="str">
        <f>IF(ISBLANK('Custom Calculator'!E32),"",'Custom Calculator'!$E$8)</f>
        <v/>
      </c>
      <c r="AF11" s="8" t="str">
        <f t="shared" si="0"/>
        <v/>
      </c>
      <c r="AG11" s="8" t="str">
        <f>IF(ISBLANK('Custom Calculator'!E32),"",'Custom Calculator'!#REF!)</f>
        <v/>
      </c>
      <c r="AH11" s="8" t="str">
        <f>IF(ISBLANK('Custom Calculator'!E32),"",'Custom Calculator'!#REF!)</f>
        <v/>
      </c>
      <c r="AI11" s="8" t="str">
        <f>IF(ISBLANK('Custom Calculator'!E32),"",'Custom Calculator'!P32)</f>
        <v/>
      </c>
      <c r="AJ11" s="9" t="str">
        <f>IF(ISBLANK('Custom Calculator'!E32),"",'BCA Calculator'!W33)</f>
        <v/>
      </c>
      <c r="AK11" s="8" t="str">
        <f>IF(ISBLANK('Custom Calculator'!E32),"",'Custom Calculator'!R32)</f>
        <v/>
      </c>
      <c r="AL11" s="8" t="str">
        <f>'Custom Calculator'!S32</f>
        <v/>
      </c>
      <c r="AM11" s="9" t="str">
        <f>IF(ISBLANK('Custom Calculator'!E32),"",'Custom Calculator'!W32)</f>
        <v/>
      </c>
      <c r="AN11" s="9" t="str">
        <f>'Custom Calculator'!X32</f>
        <v xml:space="preserve"> </v>
      </c>
      <c r="AO11" s="54" t="str">
        <f>TRIM(IFERROR(ROUND('Custom Calculator'!AA32,2),""))</f>
        <v/>
      </c>
      <c r="AP11" s="9" t="str">
        <f>TRIM(IFERROR(ROUND('Custom Calculator'!AC32,3),""))</f>
        <v/>
      </c>
      <c r="AQ11" s="9" t="str">
        <f>TRIM(IFERROR(ROUND('Custom Calculator'!AB32,3),""))</f>
        <v/>
      </c>
      <c r="AR11" s="54" t="str">
        <f>IF(ISBLANK('Custom Calculator'!E32),"",IF(ISBLANK('Custom Calculator'!U32),'Custom Calculator'!T32,'Custom Calculator'!U32))</f>
        <v/>
      </c>
      <c r="AS11" s="8"/>
      <c r="AT11" s="8"/>
      <c r="AU11" s="8"/>
      <c r="AV11" s="8"/>
      <c r="AW11" s="8"/>
      <c r="AX11" s="8"/>
      <c r="AY11" s="8"/>
      <c r="AZ11" s="8"/>
      <c r="BA11" s="8"/>
      <c r="BB11" s="8"/>
      <c r="BC11" s="8"/>
      <c r="BD11" s="8"/>
      <c r="BE11" s="8"/>
      <c r="BF11" s="8"/>
      <c r="BG11" s="8"/>
      <c r="BH11" s="8"/>
      <c r="BI11" s="8"/>
      <c r="BJ11" s="8"/>
      <c r="BK11" s="8"/>
      <c r="BL11" s="8"/>
      <c r="BM11" s="8"/>
      <c r="BN11" s="8"/>
      <c r="BO11" s="8"/>
      <c r="BP11" s="8"/>
      <c r="BQ11" s="8"/>
      <c r="BR11" s="8"/>
      <c r="BS11" s="8"/>
      <c r="BT11" s="8"/>
      <c r="BU11" s="8"/>
      <c r="BV11" s="8"/>
      <c r="BW11" s="8"/>
      <c r="BX11" s="8"/>
      <c r="BY11" s="8"/>
      <c r="BZ11" s="8"/>
      <c r="CA11" s="8"/>
      <c r="CB11" s="8" t="str">
        <f>IF(ISBLANK('Custom Calculator'!E32),"",'Custom Calculator'!#REF!)</f>
        <v/>
      </c>
      <c r="CC11" s="106" t="str">
        <f>TRIM('Custom Calculator'!H32)</f>
        <v/>
      </c>
      <c r="CD11" s="106" t="str">
        <f>TRIM('Custom Calculator'!M32)</f>
        <v/>
      </c>
      <c r="CE11" s="106" t="str">
        <f>TRIM('Custom Calculator'!I32)</f>
        <v/>
      </c>
      <c r="CF11" s="106" t="str">
        <f>TRIM('Custom Calculator'!N32)</f>
        <v/>
      </c>
      <c r="CG11" s="106" t="str">
        <f>TRIM('Custom Calculator'!J32)</f>
        <v/>
      </c>
      <c r="CH11" s="106" t="str">
        <f>TRIM('Custom Calculator'!O32)</f>
        <v/>
      </c>
      <c r="CI11" s="8"/>
      <c r="CJ11" s="8"/>
      <c r="CK11" s="8"/>
      <c r="CL11" s="8"/>
      <c r="CM11" s="8"/>
      <c r="CN11" s="8"/>
      <c r="CO11" s="8"/>
      <c r="CP11" s="8"/>
      <c r="CQ11" s="8"/>
      <c r="CR11" s="8"/>
      <c r="CS11" s="8"/>
      <c r="CT11" s="8"/>
      <c r="CU11" s="8"/>
      <c r="CV11" s="8"/>
      <c r="CW11" s="8"/>
      <c r="CX11" s="8"/>
      <c r="CY11" s="8"/>
      <c r="CZ11" s="8"/>
      <c r="DA11" s="8"/>
      <c r="DB11" s="8"/>
      <c r="DC11" s="8"/>
      <c r="DD11" s="8"/>
      <c r="DE11" s="8"/>
      <c r="DF11" s="8"/>
      <c r="DG11" s="8"/>
      <c r="DH11" s="8"/>
      <c r="DI11" s="8"/>
      <c r="DJ11" s="8"/>
      <c r="DK11" s="506"/>
      <c r="DL11" s="8" t="str">
        <f>TRIM(IFERROR(ROUND('Data Sheet'!$Y$8*Z11,3),""))</f>
        <v/>
      </c>
      <c r="DM11" s="8" t="str">
        <f t="shared" si="1"/>
        <v/>
      </c>
      <c r="DN11" s="8" t="str">
        <f>TRIM(IFERROR(ROUND('Data Sheet'!$Z$8*AA11,3),""))</f>
        <v/>
      </c>
      <c r="DO11" s="8" t="str">
        <f t="shared" si="2"/>
        <v/>
      </c>
      <c r="DP11" s="8" t="str">
        <f>TRIM(IFERROR(ROUND('Data Sheet'!$AA$8*AB11,3),""))</f>
        <v/>
      </c>
      <c r="DQ11" s="8" t="str">
        <f t="shared" si="3"/>
        <v/>
      </c>
      <c r="DR11" s="8" t="str">
        <f>IF(AND(AC11&gt;0,OR('Custom Calculator'!$J$14&gt;=1,'Custom Calculator'!AB32&gt;=1)),IF(ISBLANK('Custom Calculator'!E32),"",'Custom Calculator'!$BI$23),"")</f>
        <v/>
      </c>
      <c r="DS11" s="8" t="str">
        <f>IF(AND(AC11&gt;0,OR('Custom Calculator'!$J$14&gt;=1,'Custom Calculator'!AB32&gt;=1)),IF(ISBLANK('Custom Calculator'!E32),"",'Custom Calculator'!$BJ$23),"")</f>
        <v/>
      </c>
      <c r="DT11" s="8" t="str">
        <f>'Custom Calculator'!BF32</f>
        <v/>
      </c>
      <c r="DU11" s="8" t="str">
        <f>IF(ISBLANK('Custom Calculator'!E32),"",'Custom Calculator'!$BK$23)</f>
        <v/>
      </c>
      <c r="DV11" s="8" t="str">
        <f>IF(ISBLANK('Custom Calculator'!E32),"",5)</f>
        <v/>
      </c>
      <c r="DW11" s="8" t="str">
        <f>IF(ISBLANK('Custom Calculator'!BG32),"",'Custom Calculator'!BG32)</f>
        <v/>
      </c>
      <c r="DX11" s="8" t="str">
        <f>IF(ISBLANK('Custom Calculator'!E32),"",IF('Custom Calculator'!$BL$23="",1,'Custom Calculator'!$BL$23))</f>
        <v/>
      </c>
      <c r="DY11" s="8" t="str">
        <f>IF(ISBLANK('Custom Calculator'!E32),"",'Custom Calculator'!$BM$23)</f>
        <v/>
      </c>
      <c r="DZ11" s="8"/>
      <c r="EA11" s="8"/>
      <c r="EB11" s="8"/>
      <c r="EC11" s="8"/>
      <c r="ED11" s="8"/>
      <c r="EE11" s="8"/>
      <c r="EF11" s="8"/>
      <c r="EG11" s="8"/>
      <c r="EH11" s="8"/>
      <c r="EI11" s="8"/>
      <c r="EJ11" s="8"/>
      <c r="EK11" s="8"/>
      <c r="EL11" s="8"/>
      <c r="EM11" s="8"/>
      <c r="EN11" s="8"/>
      <c r="EO11" s="8"/>
      <c r="EP11" s="8"/>
      <c r="EQ11" s="8"/>
      <c r="ER11" s="8"/>
      <c r="ES11" s="8"/>
      <c r="ET11" s="8"/>
      <c r="EU11" s="8"/>
      <c r="EV11" s="8"/>
      <c r="EW11" s="8"/>
      <c r="EX11" s="8"/>
    </row>
    <row r="12" spans="1:154">
      <c r="A12" s="11" t="s">
        <v>2121</v>
      </c>
      <c r="B12" s="11">
        <v>11</v>
      </c>
      <c r="C12" s="99" t="str">
        <f ca="1">IF(ISBLANK('Custom Calculator'!E33),"",MID(CELL("filename"),SEARCH("[",CELL("filename"))+1,SEARCH("]",CELL("filename"))-SEARCH("[",CELL("filename"))-1))</f>
        <v/>
      </c>
      <c r="D12" s="99" t="str">
        <f>IF(ISBLANK('Custom Calculator'!BE33),"",'Custom Calculator'!BE33)</f>
        <v/>
      </c>
      <c r="E12" s="7"/>
      <c r="F12" s="8"/>
      <c r="G12" s="7"/>
      <c r="H12" s="7"/>
      <c r="I12" s="7"/>
      <c r="J12" s="7"/>
      <c r="K12" s="8" t="str">
        <f>IF(ISBLANK('Custom Calculator'!E33),"",IF('Custom Calculator'!#REF!&lt;&gt;0,'Custom Calculator'!#REF!,""))</f>
        <v/>
      </c>
      <c r="L12" s="9"/>
      <c r="M12" s="8" t="str">
        <f>IF(ISBLANK('Custom Calculator'!E33),"",IF('Custom Calculator'!#REF!&lt;&gt;0,'Custom Calculator'!#REF!,VLOOKUP('Custom Calculator'!#REF!,'Data Sheet'!$BB$13:$BC$2219,2,FALSE)))</f>
        <v/>
      </c>
      <c r="N12" s="8" t="str">
        <f>IF(ISBLANK('Custom Calculator'!E33),"","New York")</f>
        <v/>
      </c>
      <c r="O12" s="96" t="str">
        <f>IF(ISBLANK('Custom Calculator'!E33),"",'Custom Calculator'!#REF!)</f>
        <v/>
      </c>
      <c r="P12" s="7"/>
      <c r="Q12" s="8" t="str">
        <f>CONCATENATE('Custom Calculator'!D33," ",'Custom Calculator'!E33)</f>
        <v xml:space="preserve"> </v>
      </c>
      <c r="R12" s="7"/>
      <c r="S12" s="7"/>
      <c r="T12" s="8" t="str">
        <f>IF(ISBLANK('Custom Calculator'!E33),"",'BCA Calculator'!B18)</f>
        <v/>
      </c>
      <c r="U12" s="7"/>
      <c r="V12" s="7"/>
      <c r="W12" s="7"/>
      <c r="X12" s="97" t="str">
        <f>IF(ISBLANK('Custom Calculator'!E33),"",'Custom Calculator'!F33)</f>
        <v/>
      </c>
      <c r="Y12" s="97" t="str">
        <f>IF(ISBLANK('Custom Calculator'!E33),"",'Custom Calculator'!K33)</f>
        <v/>
      </c>
      <c r="Z12" s="505" t="str">
        <f>IF(ISBLANK('Custom Calculator'!E33),"",TRIM(IFERROR(ROUND('Custom Calculator'!AY33,3),"")))</f>
        <v/>
      </c>
      <c r="AA12" s="505" t="str">
        <f>IF(ISBLANK('Custom Calculator'!E33),"",TRIM(IFERROR(ROUND('Custom Calculator'!AX33,3),"")))</f>
        <v/>
      </c>
      <c r="AB12" s="505" t="str">
        <f>IF(ISBLANK('Custom Calculator'!E33),"",TRIM(IFERROR(ROUND('Custom Calculator'!AZ33,3),"")))</f>
        <v/>
      </c>
      <c r="AC12" s="66" t="str">
        <f>IF(ISBLANK('Custom Calculator'!E33),"",'Custom Calculator'!AU33)</f>
        <v/>
      </c>
      <c r="AD12" s="53" t="str">
        <f>IF(ISBLANK('Custom Calculator'!E33),"",ROUND('Custom Calculator'!T33,2))</f>
        <v/>
      </c>
      <c r="AE12" s="8" t="str">
        <f>IF(ISBLANK('Custom Calculator'!E33),"",'Custom Calculator'!$E$8)</f>
        <v/>
      </c>
      <c r="AF12" s="8" t="str">
        <f t="shared" si="0"/>
        <v/>
      </c>
      <c r="AG12" s="8" t="str">
        <f>IF(ISBLANK('Custom Calculator'!E33),"",'Custom Calculator'!#REF!)</f>
        <v/>
      </c>
      <c r="AH12" s="8" t="str">
        <f>IF(ISBLANK('Custom Calculator'!E33),"",'Custom Calculator'!#REF!)</f>
        <v/>
      </c>
      <c r="AI12" s="8" t="str">
        <f>IF(ISBLANK('Custom Calculator'!E33),"",'Custom Calculator'!P33)</f>
        <v/>
      </c>
      <c r="AJ12" s="9" t="str">
        <f>IF(ISBLANK('Custom Calculator'!E33),"",'BCA Calculator'!W34)</f>
        <v/>
      </c>
      <c r="AK12" s="8" t="str">
        <f>IF(ISBLANK('Custom Calculator'!E33),"",'Custom Calculator'!R33)</f>
        <v/>
      </c>
      <c r="AL12" s="8" t="str">
        <f>'Custom Calculator'!S33</f>
        <v/>
      </c>
      <c r="AM12" s="9" t="str">
        <f>IF(ISBLANK('Custom Calculator'!E33),"",'Custom Calculator'!W33)</f>
        <v/>
      </c>
      <c r="AN12" s="9" t="str">
        <f>'Custom Calculator'!X33</f>
        <v xml:space="preserve"> </v>
      </c>
      <c r="AO12" s="54" t="str">
        <f>TRIM(IFERROR(ROUND('Custom Calculator'!AA33,2),""))</f>
        <v/>
      </c>
      <c r="AP12" s="9" t="str">
        <f>TRIM(IFERROR(ROUND('Custom Calculator'!AC33,3),""))</f>
        <v/>
      </c>
      <c r="AQ12" s="9" t="str">
        <f>TRIM(IFERROR(ROUND('Custom Calculator'!AB33,3),""))</f>
        <v/>
      </c>
      <c r="AR12" s="54" t="str">
        <f>IF(ISBLANK('Custom Calculator'!E33),"",IF(ISBLANK('Custom Calculator'!U33),'Custom Calculator'!T33,'Custom Calculator'!U33))</f>
        <v/>
      </c>
      <c r="AS12" s="8"/>
      <c r="AT12" s="8"/>
      <c r="AU12" s="8"/>
      <c r="AV12" s="8"/>
      <c r="AW12" s="8"/>
      <c r="AX12" s="8"/>
      <c r="AY12" s="8"/>
      <c r="AZ12" s="8"/>
      <c r="BA12" s="8"/>
      <c r="BB12" s="8"/>
      <c r="BC12" s="8"/>
      <c r="BD12" s="8"/>
      <c r="BE12" s="8"/>
      <c r="BF12" s="8"/>
      <c r="BG12" s="8"/>
      <c r="BH12" s="8"/>
      <c r="BI12" s="8"/>
      <c r="BJ12" s="8"/>
      <c r="BK12" s="8"/>
      <c r="BL12" s="8"/>
      <c r="BM12" s="8"/>
      <c r="BN12" s="8"/>
      <c r="BO12" s="8"/>
      <c r="BP12" s="8"/>
      <c r="BQ12" s="8"/>
      <c r="BR12" s="8"/>
      <c r="BS12" s="8"/>
      <c r="BT12" s="8"/>
      <c r="BU12" s="8"/>
      <c r="BV12" s="8"/>
      <c r="BW12" s="8"/>
      <c r="BX12" s="8"/>
      <c r="BY12" s="8"/>
      <c r="BZ12" s="8"/>
      <c r="CA12" s="8"/>
      <c r="CB12" s="8" t="str">
        <f>IF(ISBLANK('Custom Calculator'!E33),"",'Custom Calculator'!#REF!)</f>
        <v/>
      </c>
      <c r="CC12" s="106" t="str">
        <f>TRIM('Custom Calculator'!H33)</f>
        <v/>
      </c>
      <c r="CD12" s="106" t="str">
        <f>TRIM('Custom Calculator'!M33)</f>
        <v/>
      </c>
      <c r="CE12" s="106" t="str">
        <f>TRIM('Custom Calculator'!I33)</f>
        <v/>
      </c>
      <c r="CF12" s="106" t="str">
        <f>TRIM('Custom Calculator'!N33)</f>
        <v/>
      </c>
      <c r="CG12" s="106" t="str">
        <f>TRIM('Custom Calculator'!J33)</f>
        <v/>
      </c>
      <c r="CH12" s="106" t="str">
        <f>TRIM('Custom Calculator'!O33)</f>
        <v/>
      </c>
      <c r="CI12" s="8"/>
      <c r="CJ12" s="8"/>
      <c r="CK12" s="8"/>
      <c r="CL12" s="8"/>
      <c r="CM12" s="8"/>
      <c r="CN12" s="8"/>
      <c r="CO12" s="8"/>
      <c r="CP12" s="8"/>
      <c r="CQ12" s="8"/>
      <c r="CR12" s="8"/>
      <c r="CS12" s="8"/>
      <c r="CT12" s="8"/>
      <c r="CU12" s="8"/>
      <c r="CV12" s="8"/>
      <c r="CW12" s="8"/>
      <c r="CX12" s="8"/>
      <c r="CY12" s="8"/>
      <c r="CZ12" s="8"/>
      <c r="DA12" s="8"/>
      <c r="DB12" s="8"/>
      <c r="DC12" s="8"/>
      <c r="DD12" s="8"/>
      <c r="DE12" s="8"/>
      <c r="DF12" s="8"/>
      <c r="DG12" s="8"/>
      <c r="DH12" s="8"/>
      <c r="DI12" s="8"/>
      <c r="DJ12" s="8"/>
      <c r="DK12" s="506"/>
      <c r="DL12" s="8" t="str">
        <f>TRIM(IFERROR(ROUND('Data Sheet'!$Y$8*Z12,3),""))</f>
        <v/>
      </c>
      <c r="DM12" s="8" t="str">
        <f t="shared" si="1"/>
        <v/>
      </c>
      <c r="DN12" s="8" t="str">
        <f>TRIM(IFERROR(ROUND('Data Sheet'!$Z$8*AA12,3),""))</f>
        <v/>
      </c>
      <c r="DO12" s="8" t="str">
        <f t="shared" si="2"/>
        <v/>
      </c>
      <c r="DP12" s="8" t="str">
        <f>TRIM(IFERROR(ROUND('Data Sheet'!$AA$8*AB12,3),""))</f>
        <v/>
      </c>
      <c r="DQ12" s="8" t="str">
        <f t="shared" si="3"/>
        <v/>
      </c>
      <c r="DR12" s="8" t="str">
        <f>IF(AND(AC12&gt;0,OR('Custom Calculator'!$J$14&gt;=1,'Custom Calculator'!AB33&gt;=1)),IF(ISBLANK('Custom Calculator'!E33),"",'Custom Calculator'!$BI$23),"")</f>
        <v/>
      </c>
      <c r="DS12" s="8" t="str">
        <f>IF(AND(AC12&gt;0,OR('Custom Calculator'!$J$14&gt;=1,'Custom Calculator'!AB33&gt;=1)),IF(ISBLANK('Custom Calculator'!E33),"",'Custom Calculator'!$BJ$23),"")</f>
        <v/>
      </c>
      <c r="DT12" s="8" t="str">
        <f>'Custom Calculator'!BF33</f>
        <v/>
      </c>
      <c r="DU12" s="8" t="str">
        <f>IF(ISBLANK('Custom Calculator'!E33),"",'Custom Calculator'!$BK$23)</f>
        <v/>
      </c>
      <c r="DV12" s="8" t="str">
        <f>IF(ISBLANK('Custom Calculator'!E33),"",5)</f>
        <v/>
      </c>
      <c r="DW12" s="8" t="str">
        <f>IF(ISBLANK('Custom Calculator'!BG33),"",'Custom Calculator'!BG33)</f>
        <v/>
      </c>
      <c r="DX12" s="8" t="str">
        <f>IF(ISBLANK('Custom Calculator'!E33),"",IF('Custom Calculator'!$BL$23="",1,'Custom Calculator'!$BL$23))</f>
        <v/>
      </c>
      <c r="DY12" s="8" t="str">
        <f>IF(ISBLANK('Custom Calculator'!E33),"",'Custom Calculator'!$BM$23)</f>
        <v/>
      </c>
      <c r="DZ12" s="8"/>
      <c r="EA12" s="8"/>
      <c r="EB12" s="8"/>
      <c r="EC12" s="8"/>
      <c r="ED12" s="8"/>
      <c r="EE12" s="8"/>
      <c r="EF12" s="8"/>
      <c r="EG12" s="8"/>
      <c r="EH12" s="8"/>
      <c r="EI12" s="8"/>
      <c r="EJ12" s="8"/>
      <c r="EK12" s="8"/>
      <c r="EL12" s="8"/>
      <c r="EM12" s="8"/>
      <c r="EN12" s="8"/>
      <c r="EO12" s="8"/>
      <c r="EP12" s="8"/>
      <c r="EQ12" s="8"/>
      <c r="ER12" s="8"/>
      <c r="ES12" s="8"/>
      <c r="ET12" s="8"/>
      <c r="EU12" s="8"/>
      <c r="EV12" s="8"/>
      <c r="EW12" s="8"/>
      <c r="EX12" s="8"/>
    </row>
    <row r="13" spans="1:154">
      <c r="A13" s="11" t="s">
        <v>2121</v>
      </c>
      <c r="B13" s="11">
        <v>12</v>
      </c>
      <c r="C13" s="99" t="str">
        <f ca="1">IF(ISBLANK('Custom Calculator'!E34),"",MID(CELL("filename"),SEARCH("[",CELL("filename"))+1,SEARCH("]",CELL("filename"))-SEARCH("[",CELL("filename"))-1))</f>
        <v/>
      </c>
      <c r="D13" s="99" t="str">
        <f>IF(ISBLANK('Custom Calculator'!BE34),"",'Custom Calculator'!BE34)</f>
        <v/>
      </c>
      <c r="E13" s="7"/>
      <c r="F13" s="8"/>
      <c r="G13" s="7"/>
      <c r="H13" s="7"/>
      <c r="I13" s="7"/>
      <c r="J13" s="7"/>
      <c r="K13" s="8" t="str">
        <f>IF(ISBLANK('Custom Calculator'!E34),"",IF('Custom Calculator'!#REF!&lt;&gt;0,'Custom Calculator'!#REF!,""))</f>
        <v/>
      </c>
      <c r="L13" s="9"/>
      <c r="M13" s="8" t="str">
        <f>IF(ISBLANK('Custom Calculator'!E34),"",IF('Custom Calculator'!#REF!&lt;&gt;0,'Custom Calculator'!#REF!,VLOOKUP('Custom Calculator'!#REF!,'Data Sheet'!$BB$13:$BC$2219,2,FALSE)))</f>
        <v/>
      </c>
      <c r="N13" s="8" t="str">
        <f>IF(ISBLANK('Custom Calculator'!E34),"","New York")</f>
        <v/>
      </c>
      <c r="O13" s="96" t="str">
        <f>IF(ISBLANK('Custom Calculator'!E34),"",'Custom Calculator'!#REF!)</f>
        <v/>
      </c>
      <c r="P13" s="7"/>
      <c r="Q13" s="8" t="str">
        <f>CONCATENATE('Custom Calculator'!D34," ",'Custom Calculator'!E34)</f>
        <v xml:space="preserve"> </v>
      </c>
      <c r="R13" s="7"/>
      <c r="S13" s="7"/>
      <c r="T13" s="8" t="str">
        <f>IF(ISBLANK('Custom Calculator'!E34),"",'BCA Calculator'!B19)</f>
        <v/>
      </c>
      <c r="U13" s="7"/>
      <c r="V13" s="7"/>
      <c r="W13" s="7"/>
      <c r="X13" s="97" t="str">
        <f>IF(ISBLANK('Custom Calculator'!E34),"",'Custom Calculator'!F34)</f>
        <v/>
      </c>
      <c r="Y13" s="97" t="str">
        <f>IF(ISBLANK('Custom Calculator'!E34),"",'Custom Calculator'!K34)</f>
        <v/>
      </c>
      <c r="Z13" s="505" t="str">
        <f>IF(ISBLANK('Custom Calculator'!E34),"",TRIM(IFERROR(ROUND('Custom Calculator'!AY34,3),"")))</f>
        <v/>
      </c>
      <c r="AA13" s="505" t="str">
        <f>IF(ISBLANK('Custom Calculator'!E34),"",TRIM(IFERROR(ROUND('Custom Calculator'!AX34,3),"")))</f>
        <v/>
      </c>
      <c r="AB13" s="505" t="str">
        <f>IF(ISBLANK('Custom Calculator'!E34),"",TRIM(IFERROR(ROUND('Custom Calculator'!AZ34,3),"")))</f>
        <v/>
      </c>
      <c r="AC13" s="66" t="str">
        <f>IF(ISBLANK('Custom Calculator'!E34),"",'Custom Calculator'!AU34)</f>
        <v/>
      </c>
      <c r="AD13" s="53" t="str">
        <f>IF(ISBLANK('Custom Calculator'!E34),"",ROUND('Custom Calculator'!T34,2))</f>
        <v/>
      </c>
      <c r="AE13" s="8" t="str">
        <f>IF(ISBLANK('Custom Calculator'!E34),"",'Custom Calculator'!$E$8)</f>
        <v/>
      </c>
      <c r="AF13" s="8" t="str">
        <f t="shared" si="0"/>
        <v/>
      </c>
      <c r="AG13" s="8" t="str">
        <f>IF(ISBLANK('Custom Calculator'!E34),"",'Custom Calculator'!#REF!)</f>
        <v/>
      </c>
      <c r="AH13" s="8" t="str">
        <f>IF(ISBLANK('Custom Calculator'!E34),"",'Custom Calculator'!#REF!)</f>
        <v/>
      </c>
      <c r="AI13" s="8" t="str">
        <f>IF(ISBLANK('Custom Calculator'!E34),"",'Custom Calculator'!P34)</f>
        <v/>
      </c>
      <c r="AJ13" s="9" t="str">
        <f>IF(ISBLANK('Custom Calculator'!E34),"",'BCA Calculator'!W35)</f>
        <v/>
      </c>
      <c r="AK13" s="8" t="str">
        <f>IF(ISBLANK('Custom Calculator'!E34),"",'Custom Calculator'!R34)</f>
        <v/>
      </c>
      <c r="AL13" s="8" t="str">
        <f>'Custom Calculator'!S34</f>
        <v/>
      </c>
      <c r="AM13" s="9" t="str">
        <f>IF(ISBLANK('Custom Calculator'!E34),"",'Custom Calculator'!W34)</f>
        <v/>
      </c>
      <c r="AN13" s="9" t="str">
        <f>'Custom Calculator'!X34</f>
        <v xml:space="preserve"> </v>
      </c>
      <c r="AO13" s="54" t="str">
        <f>TRIM(IFERROR(ROUND('Custom Calculator'!AA34,2),""))</f>
        <v/>
      </c>
      <c r="AP13" s="9" t="str">
        <f>TRIM(IFERROR(ROUND('Custom Calculator'!AC34,3),""))</f>
        <v/>
      </c>
      <c r="AQ13" s="9" t="str">
        <f>TRIM(IFERROR(ROUND('Custom Calculator'!AB34,3),""))</f>
        <v/>
      </c>
      <c r="AR13" s="54" t="str">
        <f>IF(ISBLANK('Custom Calculator'!E34),"",IF(ISBLANK('Custom Calculator'!U34),'Custom Calculator'!T34,'Custom Calculator'!U34))</f>
        <v/>
      </c>
      <c r="AS13" s="8"/>
      <c r="AT13" s="8"/>
      <c r="AU13" s="8"/>
      <c r="AV13" s="8"/>
      <c r="AW13" s="8"/>
      <c r="AX13" s="8"/>
      <c r="AY13" s="8"/>
      <c r="AZ13" s="8"/>
      <c r="BA13" s="8"/>
      <c r="BB13" s="8"/>
      <c r="BC13" s="8"/>
      <c r="BD13" s="8"/>
      <c r="BE13" s="8"/>
      <c r="BF13" s="8"/>
      <c r="BG13" s="8"/>
      <c r="BH13" s="8"/>
      <c r="BI13" s="8"/>
      <c r="BJ13" s="8"/>
      <c r="BK13" s="8"/>
      <c r="BL13" s="8"/>
      <c r="BM13" s="8"/>
      <c r="BN13" s="8"/>
      <c r="BO13" s="8"/>
      <c r="BP13" s="8"/>
      <c r="BQ13" s="8"/>
      <c r="BR13" s="8"/>
      <c r="BS13" s="8"/>
      <c r="BT13" s="8"/>
      <c r="BU13" s="8"/>
      <c r="BV13" s="8"/>
      <c r="BW13" s="8"/>
      <c r="BX13" s="8"/>
      <c r="BY13" s="8"/>
      <c r="BZ13" s="8"/>
      <c r="CA13" s="8"/>
      <c r="CB13" s="8" t="str">
        <f>IF(ISBLANK('Custom Calculator'!E34),"",'Custom Calculator'!#REF!)</f>
        <v/>
      </c>
      <c r="CC13" s="106" t="str">
        <f>TRIM('Custom Calculator'!H34)</f>
        <v/>
      </c>
      <c r="CD13" s="106" t="str">
        <f>TRIM('Custom Calculator'!M34)</f>
        <v/>
      </c>
      <c r="CE13" s="106" t="str">
        <f>TRIM('Custom Calculator'!I34)</f>
        <v/>
      </c>
      <c r="CF13" s="106" t="str">
        <f>TRIM('Custom Calculator'!N34)</f>
        <v/>
      </c>
      <c r="CG13" s="106" t="str">
        <f>TRIM('Custom Calculator'!J34)</f>
        <v/>
      </c>
      <c r="CH13" s="106" t="str">
        <f>TRIM('Custom Calculator'!O34)</f>
        <v/>
      </c>
      <c r="CI13" s="8"/>
      <c r="CJ13" s="8"/>
      <c r="CK13" s="8"/>
      <c r="CL13" s="8"/>
      <c r="CM13" s="8"/>
      <c r="CN13" s="8"/>
      <c r="CO13" s="8"/>
      <c r="CP13" s="8"/>
      <c r="CQ13" s="8"/>
      <c r="CR13" s="8"/>
      <c r="CS13" s="8"/>
      <c r="CT13" s="8"/>
      <c r="CU13" s="8"/>
      <c r="CV13" s="8"/>
      <c r="CW13" s="8"/>
      <c r="CX13" s="8"/>
      <c r="CY13" s="8"/>
      <c r="CZ13" s="8"/>
      <c r="DA13" s="8"/>
      <c r="DB13" s="8"/>
      <c r="DC13" s="8"/>
      <c r="DD13" s="8"/>
      <c r="DE13" s="8"/>
      <c r="DF13" s="8"/>
      <c r="DG13" s="8"/>
      <c r="DH13" s="8"/>
      <c r="DI13" s="8"/>
      <c r="DJ13" s="8"/>
      <c r="DK13" s="506"/>
      <c r="DL13" s="8" t="str">
        <f>TRIM(IFERROR(ROUND('Data Sheet'!$Y$8*Z13,3),""))</f>
        <v/>
      </c>
      <c r="DM13" s="8" t="str">
        <f t="shared" si="1"/>
        <v/>
      </c>
      <c r="DN13" s="8" t="str">
        <f>TRIM(IFERROR(ROUND('Data Sheet'!$Z$8*AA13,3),""))</f>
        <v/>
      </c>
      <c r="DO13" s="8" t="str">
        <f t="shared" si="2"/>
        <v/>
      </c>
      <c r="DP13" s="8" t="str">
        <f>TRIM(IFERROR(ROUND('Data Sheet'!$AA$8*AB13,3),""))</f>
        <v/>
      </c>
      <c r="DQ13" s="8" t="str">
        <f t="shared" si="3"/>
        <v/>
      </c>
      <c r="DR13" s="8" t="str">
        <f>IF(AND(AC13&gt;0,OR('Custom Calculator'!$J$14&gt;=1,'Custom Calculator'!AB34&gt;=1)),IF(ISBLANK('Custom Calculator'!E34),"",'Custom Calculator'!$BI$23),"")</f>
        <v/>
      </c>
      <c r="DS13" s="8" t="str">
        <f>IF(AND(AC13&gt;0,OR('Custom Calculator'!$J$14&gt;=1,'Custom Calculator'!AB34&gt;=1)),IF(ISBLANK('Custom Calculator'!E34),"",'Custom Calculator'!$BJ$23),"")</f>
        <v/>
      </c>
      <c r="DT13" s="8" t="str">
        <f>'Custom Calculator'!BF34</f>
        <v/>
      </c>
      <c r="DU13" s="8" t="str">
        <f>IF(ISBLANK('Custom Calculator'!E34),"",'Custom Calculator'!$BK$23)</f>
        <v/>
      </c>
      <c r="DV13" s="8" t="str">
        <f>IF(ISBLANK('Custom Calculator'!E34),"",5)</f>
        <v/>
      </c>
      <c r="DW13" s="8" t="str">
        <f>IF(ISBLANK('Custom Calculator'!BG34),"",'Custom Calculator'!BG34)</f>
        <v/>
      </c>
      <c r="DX13" s="8" t="str">
        <f>IF(ISBLANK('Custom Calculator'!E34),"",IF('Custom Calculator'!$BL$23="",1,'Custom Calculator'!$BL$23))</f>
        <v/>
      </c>
      <c r="DY13" s="8" t="str">
        <f>IF(ISBLANK('Custom Calculator'!E34),"",'Custom Calculator'!$BM$23)</f>
        <v/>
      </c>
      <c r="DZ13" s="8"/>
      <c r="EA13" s="8"/>
      <c r="EB13" s="8"/>
      <c r="EC13" s="8"/>
      <c r="ED13" s="8"/>
      <c r="EE13" s="8"/>
      <c r="EF13" s="8"/>
      <c r="EG13" s="8"/>
      <c r="EH13" s="8"/>
      <c r="EI13" s="8"/>
      <c r="EJ13" s="8"/>
      <c r="EK13" s="8"/>
      <c r="EL13" s="8"/>
      <c r="EM13" s="8"/>
      <c r="EN13" s="8"/>
      <c r="EO13" s="8"/>
      <c r="EP13" s="8"/>
      <c r="EQ13" s="8"/>
      <c r="ER13" s="8"/>
      <c r="ES13" s="8"/>
      <c r="ET13" s="8"/>
      <c r="EU13" s="8"/>
      <c r="EV13" s="8"/>
      <c r="EW13" s="8"/>
      <c r="EX13" s="8"/>
    </row>
    <row r="14" spans="1:154">
      <c r="A14" s="11" t="s">
        <v>2121</v>
      </c>
      <c r="B14" s="11">
        <v>13</v>
      </c>
      <c r="C14" s="99" t="str">
        <f ca="1">IF(ISBLANK('Custom Calculator'!E35),"",MID(CELL("filename"),SEARCH("[",CELL("filename"))+1,SEARCH("]",CELL("filename"))-SEARCH("[",CELL("filename"))-1))</f>
        <v/>
      </c>
      <c r="D14" s="99" t="str">
        <f>IF(ISBLANK('Custom Calculator'!BE35),"",'Custom Calculator'!BE35)</f>
        <v/>
      </c>
      <c r="E14" s="7"/>
      <c r="F14" s="8"/>
      <c r="G14" s="7"/>
      <c r="H14" s="7"/>
      <c r="I14" s="7"/>
      <c r="J14" s="7"/>
      <c r="K14" s="8" t="str">
        <f>IF(ISBLANK('Custom Calculator'!E35),"",IF('Custom Calculator'!#REF!&lt;&gt;0,'Custom Calculator'!#REF!,""))</f>
        <v/>
      </c>
      <c r="L14" s="9"/>
      <c r="M14" s="8" t="str">
        <f>IF(ISBLANK('Custom Calculator'!E35),"",IF('Custom Calculator'!#REF!&lt;&gt;0,'Custom Calculator'!#REF!,VLOOKUP('Custom Calculator'!#REF!,'Data Sheet'!$BB$13:$BC$2219,2,FALSE)))</f>
        <v/>
      </c>
      <c r="N14" s="8" t="str">
        <f>IF(ISBLANK('Custom Calculator'!E35),"","New York")</f>
        <v/>
      </c>
      <c r="O14" s="96" t="str">
        <f>IF(ISBLANK('Custom Calculator'!E35),"",'Custom Calculator'!#REF!)</f>
        <v/>
      </c>
      <c r="P14" s="7"/>
      <c r="Q14" s="8" t="str">
        <f>CONCATENATE('Custom Calculator'!D35," ",'Custom Calculator'!E35)</f>
        <v xml:space="preserve"> </v>
      </c>
      <c r="R14" s="7"/>
      <c r="S14" s="7"/>
      <c r="T14" s="8" t="str">
        <f>IF(ISBLANK('Custom Calculator'!E35),"",'BCA Calculator'!B20)</f>
        <v/>
      </c>
      <c r="U14" s="7"/>
      <c r="V14" s="7"/>
      <c r="W14" s="7"/>
      <c r="X14" s="97" t="str">
        <f>IF(ISBLANK('Custom Calculator'!E35),"",'Custom Calculator'!F35)</f>
        <v/>
      </c>
      <c r="Y14" s="97" t="str">
        <f>IF(ISBLANK('Custom Calculator'!E35),"",'Custom Calculator'!K35)</f>
        <v/>
      </c>
      <c r="Z14" s="505" t="str">
        <f>IF(ISBLANK('Custom Calculator'!E35),"",TRIM(IFERROR(ROUND('Custom Calculator'!AY35,3),"")))</f>
        <v/>
      </c>
      <c r="AA14" s="505" t="str">
        <f>IF(ISBLANK('Custom Calculator'!E35),"",TRIM(IFERROR(ROUND('Custom Calculator'!AX35,3),"")))</f>
        <v/>
      </c>
      <c r="AB14" s="505" t="str">
        <f>IF(ISBLANK('Custom Calculator'!E35),"",TRIM(IFERROR(ROUND('Custom Calculator'!AZ35,3),"")))</f>
        <v/>
      </c>
      <c r="AC14" s="66" t="str">
        <f>IF(ISBLANK('Custom Calculator'!E35),"",'Custom Calculator'!AU35)</f>
        <v/>
      </c>
      <c r="AD14" s="53" t="str">
        <f>IF(ISBLANK('Custom Calculator'!E35),"",ROUND('Custom Calculator'!T35,2))</f>
        <v/>
      </c>
      <c r="AE14" s="8" t="str">
        <f>IF(ISBLANK('Custom Calculator'!E35),"",'Custom Calculator'!$E$8)</f>
        <v/>
      </c>
      <c r="AF14" s="8" t="str">
        <f t="shared" si="0"/>
        <v/>
      </c>
      <c r="AG14" s="8" t="str">
        <f>IF(ISBLANK('Custom Calculator'!E35),"",'Custom Calculator'!#REF!)</f>
        <v/>
      </c>
      <c r="AH14" s="8" t="str">
        <f>IF(ISBLANK('Custom Calculator'!E35),"",'Custom Calculator'!#REF!)</f>
        <v/>
      </c>
      <c r="AI14" s="8" t="str">
        <f>IF(ISBLANK('Custom Calculator'!E35),"",'Custom Calculator'!P35)</f>
        <v/>
      </c>
      <c r="AJ14" s="9" t="str">
        <f>IF(ISBLANK('Custom Calculator'!E35),"",'BCA Calculator'!W36)</f>
        <v/>
      </c>
      <c r="AK14" s="8" t="str">
        <f>IF(ISBLANK('Custom Calculator'!E35),"",'Custom Calculator'!R35)</f>
        <v/>
      </c>
      <c r="AL14" s="8" t="str">
        <f>'Custom Calculator'!S35</f>
        <v/>
      </c>
      <c r="AM14" s="9" t="str">
        <f>IF(ISBLANK('Custom Calculator'!E35),"",'Custom Calculator'!W35)</f>
        <v/>
      </c>
      <c r="AN14" s="9" t="str">
        <f>'Custom Calculator'!X35</f>
        <v xml:space="preserve"> </v>
      </c>
      <c r="AO14" s="54" t="str">
        <f>TRIM(IFERROR(ROUND('Custom Calculator'!AA35,2),""))</f>
        <v/>
      </c>
      <c r="AP14" s="9" t="str">
        <f>TRIM(IFERROR(ROUND('Custom Calculator'!AC35,3),""))</f>
        <v/>
      </c>
      <c r="AQ14" s="9" t="str">
        <f>TRIM(IFERROR(ROUND('Custom Calculator'!AB35,3),""))</f>
        <v/>
      </c>
      <c r="AR14" s="54" t="str">
        <f>IF(ISBLANK('Custom Calculator'!E35),"",IF(ISBLANK('Custom Calculator'!U35),'Custom Calculator'!T35,'Custom Calculator'!U35))</f>
        <v/>
      </c>
      <c r="AS14" s="8"/>
      <c r="AT14" s="8"/>
      <c r="AU14" s="8"/>
      <c r="AV14" s="8"/>
      <c r="AW14" s="8"/>
      <c r="AX14" s="8"/>
      <c r="AY14" s="8"/>
      <c r="AZ14" s="8"/>
      <c r="BA14" s="8"/>
      <c r="BB14" s="8"/>
      <c r="BC14" s="8"/>
      <c r="BD14" s="8"/>
      <c r="BE14" s="8"/>
      <c r="BF14" s="8"/>
      <c r="BG14" s="8"/>
      <c r="BH14" s="8"/>
      <c r="BI14" s="8"/>
      <c r="BJ14" s="8"/>
      <c r="BK14" s="8"/>
      <c r="BL14" s="8"/>
      <c r="BM14" s="8"/>
      <c r="BN14" s="8"/>
      <c r="BO14" s="8"/>
      <c r="BP14" s="8"/>
      <c r="BQ14" s="8"/>
      <c r="BR14" s="8"/>
      <c r="BS14" s="8"/>
      <c r="BT14" s="8"/>
      <c r="BU14" s="8"/>
      <c r="BV14" s="8"/>
      <c r="BW14" s="8"/>
      <c r="BX14" s="8"/>
      <c r="BY14" s="8"/>
      <c r="BZ14" s="8"/>
      <c r="CA14" s="8"/>
      <c r="CB14" s="8" t="str">
        <f>IF(ISBLANK('Custom Calculator'!E35),"",'Custom Calculator'!#REF!)</f>
        <v/>
      </c>
      <c r="CC14" s="106" t="str">
        <f>TRIM('Custom Calculator'!H35)</f>
        <v/>
      </c>
      <c r="CD14" s="106" t="str">
        <f>TRIM('Custom Calculator'!M35)</f>
        <v/>
      </c>
      <c r="CE14" s="106" t="str">
        <f>TRIM('Custom Calculator'!I35)</f>
        <v/>
      </c>
      <c r="CF14" s="106" t="str">
        <f>TRIM('Custom Calculator'!N35)</f>
        <v/>
      </c>
      <c r="CG14" s="106" t="str">
        <f>TRIM('Custom Calculator'!J35)</f>
        <v/>
      </c>
      <c r="CH14" s="106" t="str">
        <f>TRIM('Custom Calculator'!O35)</f>
        <v/>
      </c>
      <c r="CI14" s="8"/>
      <c r="CJ14" s="8"/>
      <c r="CK14" s="8"/>
      <c r="CL14" s="8"/>
      <c r="CM14" s="8"/>
      <c r="CN14" s="8"/>
      <c r="CO14" s="8"/>
      <c r="CP14" s="8"/>
      <c r="CQ14" s="8"/>
      <c r="CR14" s="8"/>
      <c r="CS14" s="8"/>
      <c r="CT14" s="8"/>
      <c r="CU14" s="8"/>
      <c r="CV14" s="8"/>
      <c r="CW14" s="8"/>
      <c r="CX14" s="8"/>
      <c r="CY14" s="8"/>
      <c r="CZ14" s="8"/>
      <c r="DA14" s="8"/>
      <c r="DB14" s="8"/>
      <c r="DC14" s="8"/>
      <c r="DD14" s="8"/>
      <c r="DE14" s="8"/>
      <c r="DF14" s="8"/>
      <c r="DG14" s="8"/>
      <c r="DH14" s="8"/>
      <c r="DI14" s="8"/>
      <c r="DJ14" s="8"/>
      <c r="DK14" s="506"/>
      <c r="DL14" s="8" t="str">
        <f>TRIM(IFERROR(ROUND('Data Sheet'!$Y$8*Z14,3),""))</f>
        <v/>
      </c>
      <c r="DM14" s="8" t="str">
        <f t="shared" si="1"/>
        <v/>
      </c>
      <c r="DN14" s="8" t="str">
        <f>TRIM(IFERROR(ROUND('Data Sheet'!$Z$8*AA14,3),""))</f>
        <v/>
      </c>
      <c r="DO14" s="8" t="str">
        <f t="shared" si="2"/>
        <v/>
      </c>
      <c r="DP14" s="8" t="str">
        <f>TRIM(IFERROR(ROUND('Data Sheet'!$AA$8*AB14,3),""))</f>
        <v/>
      </c>
      <c r="DQ14" s="8" t="str">
        <f t="shared" si="3"/>
        <v/>
      </c>
      <c r="DR14" s="8" t="str">
        <f>IF(AND(AC14&gt;0,OR('Custom Calculator'!$J$14&gt;=1,'Custom Calculator'!AB35&gt;=1)),IF(ISBLANK('Custom Calculator'!E35),"",'Custom Calculator'!$BI$23),"")</f>
        <v/>
      </c>
      <c r="DS14" s="8" t="str">
        <f>IF(AND(AC14&gt;0,OR('Custom Calculator'!$J$14&gt;=1,'Custom Calculator'!AB35&gt;=1)),IF(ISBLANK('Custom Calculator'!E35),"",'Custom Calculator'!$BJ$23),"")</f>
        <v/>
      </c>
      <c r="DT14" s="8" t="str">
        <f>'Custom Calculator'!BF35</f>
        <v/>
      </c>
      <c r="DU14" s="8" t="str">
        <f>IF(ISBLANK('Custom Calculator'!E35),"",'Custom Calculator'!$BK$23)</f>
        <v/>
      </c>
      <c r="DV14" s="8" t="str">
        <f>IF(ISBLANK('Custom Calculator'!E35),"",5)</f>
        <v/>
      </c>
      <c r="DW14" s="8" t="str">
        <f>IF(ISBLANK('Custom Calculator'!BG35),"",'Custom Calculator'!BG35)</f>
        <v/>
      </c>
      <c r="DX14" s="8" t="str">
        <f>IF(ISBLANK('Custom Calculator'!E35),"",IF('Custom Calculator'!$BL$23="",1,'Custom Calculator'!$BL$23))</f>
        <v/>
      </c>
      <c r="DY14" s="8" t="str">
        <f>IF(ISBLANK('Custom Calculator'!E35),"",'Custom Calculator'!$BM$23)</f>
        <v/>
      </c>
      <c r="DZ14" s="8"/>
      <c r="EA14" s="8"/>
      <c r="EB14" s="8"/>
      <c r="EC14" s="8"/>
      <c r="ED14" s="8"/>
      <c r="EE14" s="8"/>
      <c r="EF14" s="8"/>
      <c r="EG14" s="8"/>
      <c r="EH14" s="8"/>
      <c r="EI14" s="8"/>
      <c r="EJ14" s="8"/>
      <c r="EK14" s="8"/>
      <c r="EL14" s="8"/>
      <c r="EM14" s="8"/>
      <c r="EN14" s="8"/>
      <c r="EO14" s="8"/>
      <c r="EP14" s="8"/>
      <c r="EQ14" s="8"/>
      <c r="ER14" s="8"/>
      <c r="ES14" s="8"/>
      <c r="ET14" s="8"/>
      <c r="EU14" s="8"/>
      <c r="EV14" s="8"/>
      <c r="EW14" s="8"/>
      <c r="EX14" s="8"/>
    </row>
    <row r="15" spans="1:154">
      <c r="A15" s="11" t="s">
        <v>2121</v>
      </c>
      <c r="B15" s="11">
        <v>14</v>
      </c>
      <c r="C15" s="99" t="str">
        <f ca="1">IF(ISBLANK('Custom Calculator'!E36),"",MID(CELL("filename"),SEARCH("[",CELL("filename"))+1,SEARCH("]",CELL("filename"))-SEARCH("[",CELL("filename"))-1))</f>
        <v/>
      </c>
      <c r="D15" s="99" t="str">
        <f>IF(ISBLANK('Custom Calculator'!BE36),"",'Custom Calculator'!BE36)</f>
        <v/>
      </c>
      <c r="E15" s="7"/>
      <c r="F15" s="8"/>
      <c r="G15" s="7"/>
      <c r="H15" s="7"/>
      <c r="I15" s="7"/>
      <c r="J15" s="7"/>
      <c r="K15" s="8" t="str">
        <f>IF(ISBLANK('Custom Calculator'!E36),"",IF('Custom Calculator'!#REF!&lt;&gt;0,'Custom Calculator'!#REF!,""))</f>
        <v/>
      </c>
      <c r="L15" s="9"/>
      <c r="M15" s="8" t="str">
        <f>IF(ISBLANK('Custom Calculator'!E36),"",IF('Custom Calculator'!#REF!&lt;&gt;0,'Custom Calculator'!#REF!,VLOOKUP('Custom Calculator'!#REF!,'Data Sheet'!$BB$13:$BC$2219,2,FALSE)))</f>
        <v/>
      </c>
      <c r="N15" s="8" t="str">
        <f>IF(ISBLANK('Custom Calculator'!E36),"","New York")</f>
        <v/>
      </c>
      <c r="O15" s="96" t="str">
        <f>IF(ISBLANK('Custom Calculator'!E36),"",'Custom Calculator'!#REF!)</f>
        <v/>
      </c>
      <c r="P15" s="7"/>
      <c r="Q15" s="8" t="str">
        <f>CONCATENATE('Custom Calculator'!D36," ",'Custom Calculator'!E36)</f>
        <v xml:space="preserve"> </v>
      </c>
      <c r="R15" s="7"/>
      <c r="S15" s="7"/>
      <c r="T15" s="8" t="str">
        <f>IF(ISBLANK('Custom Calculator'!E36),"",'BCA Calculator'!B21)</f>
        <v/>
      </c>
      <c r="U15" s="7"/>
      <c r="V15" s="7"/>
      <c r="W15" s="7"/>
      <c r="X15" s="97" t="str">
        <f>IF(ISBLANK('Custom Calculator'!E36),"",'Custom Calculator'!F36)</f>
        <v/>
      </c>
      <c r="Y15" s="97" t="str">
        <f>IF(ISBLANK('Custom Calculator'!E36),"",'Custom Calculator'!K36)</f>
        <v/>
      </c>
      <c r="Z15" s="505" t="str">
        <f>IF(ISBLANK('Custom Calculator'!E36),"",TRIM(IFERROR(ROUND('Custom Calculator'!AY36,3),"")))</f>
        <v/>
      </c>
      <c r="AA15" s="505" t="str">
        <f>IF(ISBLANK('Custom Calculator'!E36),"",TRIM(IFERROR(ROUND('Custom Calculator'!AX36,3),"")))</f>
        <v/>
      </c>
      <c r="AB15" s="505" t="str">
        <f>IF(ISBLANK('Custom Calculator'!E36),"",TRIM(IFERROR(ROUND('Custom Calculator'!AZ36,3),"")))</f>
        <v/>
      </c>
      <c r="AC15" s="66" t="str">
        <f>IF(ISBLANK('Custom Calculator'!E36),"",'Custom Calculator'!AU36)</f>
        <v/>
      </c>
      <c r="AD15" s="53" t="str">
        <f>IF(ISBLANK('Custom Calculator'!E36),"",ROUND('Custom Calculator'!T36,2))</f>
        <v/>
      </c>
      <c r="AE15" s="8" t="str">
        <f>IF(ISBLANK('Custom Calculator'!E36),"",'Custom Calculator'!$E$8)</f>
        <v/>
      </c>
      <c r="AF15" s="8" t="str">
        <f t="shared" si="0"/>
        <v/>
      </c>
      <c r="AG15" s="8" t="str">
        <f>IF(ISBLANK('Custom Calculator'!E36),"",'Custom Calculator'!#REF!)</f>
        <v/>
      </c>
      <c r="AH15" s="8" t="str">
        <f>IF(ISBLANK('Custom Calculator'!E36),"",'Custom Calculator'!#REF!)</f>
        <v/>
      </c>
      <c r="AI15" s="8" t="str">
        <f>IF(ISBLANK('Custom Calculator'!E36),"",'Custom Calculator'!P36)</f>
        <v/>
      </c>
      <c r="AJ15" s="9" t="str">
        <f>IF(ISBLANK('Custom Calculator'!E36),"",'BCA Calculator'!W37)</f>
        <v/>
      </c>
      <c r="AK15" s="8" t="str">
        <f>IF(ISBLANK('Custom Calculator'!E36),"",'Custom Calculator'!R36)</f>
        <v/>
      </c>
      <c r="AL15" s="8" t="str">
        <f>'Custom Calculator'!S36</f>
        <v/>
      </c>
      <c r="AM15" s="9" t="str">
        <f>IF(ISBLANK('Custom Calculator'!E36),"",'Custom Calculator'!W36)</f>
        <v/>
      </c>
      <c r="AN15" s="9" t="str">
        <f>'Custom Calculator'!X36</f>
        <v xml:space="preserve"> </v>
      </c>
      <c r="AO15" s="54" t="str">
        <f>TRIM(IFERROR(ROUND('Custom Calculator'!AA36,2),""))</f>
        <v/>
      </c>
      <c r="AP15" s="9" t="str">
        <f>TRIM(IFERROR(ROUND('Custom Calculator'!AC36,3),""))</f>
        <v/>
      </c>
      <c r="AQ15" s="9" t="str">
        <f>TRIM(IFERROR(ROUND('Custom Calculator'!AB36,3),""))</f>
        <v/>
      </c>
      <c r="AR15" s="54" t="str">
        <f>IF(ISBLANK('Custom Calculator'!E36),"",IF(ISBLANK('Custom Calculator'!U36),'Custom Calculator'!T36,'Custom Calculator'!U36))</f>
        <v/>
      </c>
      <c r="AS15" s="8"/>
      <c r="AT15" s="8"/>
      <c r="AU15" s="8"/>
      <c r="AV15" s="8"/>
      <c r="AW15" s="8"/>
      <c r="AX15" s="8"/>
      <c r="AY15" s="8"/>
      <c r="AZ15" s="8"/>
      <c r="BA15" s="8"/>
      <c r="BB15" s="8"/>
      <c r="BC15" s="8"/>
      <c r="BD15" s="8"/>
      <c r="BE15" s="8"/>
      <c r="BF15" s="8"/>
      <c r="BG15" s="8"/>
      <c r="BH15" s="8"/>
      <c r="BI15" s="8"/>
      <c r="BJ15" s="8"/>
      <c r="BK15" s="8"/>
      <c r="BL15" s="8"/>
      <c r="BM15" s="8"/>
      <c r="BN15" s="8"/>
      <c r="BO15" s="8"/>
      <c r="BP15" s="8"/>
      <c r="BQ15" s="8"/>
      <c r="BR15" s="8"/>
      <c r="BS15" s="8"/>
      <c r="BT15" s="8"/>
      <c r="BU15" s="8"/>
      <c r="BV15" s="8"/>
      <c r="BW15" s="8"/>
      <c r="BX15" s="8"/>
      <c r="BY15" s="8"/>
      <c r="BZ15" s="8"/>
      <c r="CA15" s="8"/>
      <c r="CB15" s="8" t="str">
        <f>IF(ISBLANK('Custom Calculator'!E36),"",'Custom Calculator'!#REF!)</f>
        <v/>
      </c>
      <c r="CC15" s="106" t="str">
        <f>TRIM('Custom Calculator'!H36)</f>
        <v/>
      </c>
      <c r="CD15" s="106" t="str">
        <f>TRIM('Custom Calculator'!M36)</f>
        <v/>
      </c>
      <c r="CE15" s="106" t="str">
        <f>TRIM('Custom Calculator'!I36)</f>
        <v/>
      </c>
      <c r="CF15" s="106" t="str">
        <f>TRIM('Custom Calculator'!N36)</f>
        <v/>
      </c>
      <c r="CG15" s="106" t="str">
        <f>TRIM('Custom Calculator'!J36)</f>
        <v/>
      </c>
      <c r="CH15" s="106" t="str">
        <f>TRIM('Custom Calculator'!O36)</f>
        <v/>
      </c>
      <c r="CI15" s="8"/>
      <c r="CJ15" s="8"/>
      <c r="CK15" s="8"/>
      <c r="CL15" s="8"/>
      <c r="CM15" s="8"/>
      <c r="CN15" s="8"/>
      <c r="CO15" s="8"/>
      <c r="CP15" s="8"/>
      <c r="CQ15" s="8"/>
      <c r="CR15" s="8"/>
      <c r="CS15" s="8"/>
      <c r="CT15" s="8"/>
      <c r="CU15" s="8"/>
      <c r="CV15" s="8"/>
      <c r="CW15" s="8"/>
      <c r="CX15" s="8"/>
      <c r="CY15" s="8"/>
      <c r="CZ15" s="8"/>
      <c r="DA15" s="8"/>
      <c r="DB15" s="8"/>
      <c r="DC15" s="8"/>
      <c r="DD15" s="8"/>
      <c r="DE15" s="8"/>
      <c r="DF15" s="8"/>
      <c r="DG15" s="8"/>
      <c r="DH15" s="8"/>
      <c r="DI15" s="8"/>
      <c r="DJ15" s="8"/>
      <c r="DK15" s="506"/>
      <c r="DL15" s="8" t="str">
        <f>TRIM(IFERROR(ROUND('Data Sheet'!$Y$8*Z15,3),""))</f>
        <v/>
      </c>
      <c r="DM15" s="8" t="str">
        <f t="shared" si="1"/>
        <v/>
      </c>
      <c r="DN15" s="8" t="str">
        <f>TRIM(IFERROR(ROUND('Data Sheet'!$Z$8*AA15,3),""))</f>
        <v/>
      </c>
      <c r="DO15" s="8" t="str">
        <f t="shared" si="2"/>
        <v/>
      </c>
      <c r="DP15" s="8" t="str">
        <f>TRIM(IFERROR(ROUND('Data Sheet'!$AA$8*AB15,3),""))</f>
        <v/>
      </c>
      <c r="DQ15" s="8" t="str">
        <f t="shared" si="3"/>
        <v/>
      </c>
      <c r="DR15" s="8" t="str">
        <f>IF(AND(AC15&gt;0,OR('Custom Calculator'!$J$14&gt;=1,'Custom Calculator'!AB36&gt;=1)),IF(ISBLANK('Custom Calculator'!E36),"",'Custom Calculator'!$BI$23),"")</f>
        <v/>
      </c>
      <c r="DS15" s="8" t="str">
        <f>IF(AND(AC15&gt;0,OR('Custom Calculator'!$J$14&gt;=1,'Custom Calculator'!AB36&gt;=1)),IF(ISBLANK('Custom Calculator'!E36),"",'Custom Calculator'!$BJ$23),"")</f>
        <v/>
      </c>
      <c r="DT15" s="8" t="str">
        <f>'Custom Calculator'!BF36</f>
        <v/>
      </c>
      <c r="DU15" s="8" t="str">
        <f>IF(ISBLANK('Custom Calculator'!E36),"",'Custom Calculator'!$BK$23)</f>
        <v/>
      </c>
      <c r="DV15" s="8" t="str">
        <f>IF(ISBLANK('Custom Calculator'!E36),"",5)</f>
        <v/>
      </c>
      <c r="DW15" s="8" t="str">
        <f>IF(ISBLANK('Custom Calculator'!BG36),"",'Custom Calculator'!BG36)</f>
        <v/>
      </c>
      <c r="DX15" s="8" t="str">
        <f>IF(ISBLANK('Custom Calculator'!E36),"",IF('Custom Calculator'!$BL$23="",1,'Custom Calculator'!$BL$23))</f>
        <v/>
      </c>
      <c r="DY15" s="8" t="str">
        <f>IF(ISBLANK('Custom Calculator'!E36),"",'Custom Calculator'!$BM$23)</f>
        <v/>
      </c>
      <c r="DZ15" s="8"/>
      <c r="EA15" s="8"/>
      <c r="EB15" s="8"/>
      <c r="EC15" s="8"/>
      <c r="ED15" s="8"/>
      <c r="EE15" s="8"/>
      <c r="EF15" s="8"/>
      <c r="EG15" s="8"/>
      <c r="EH15" s="8"/>
      <c r="EI15" s="8"/>
      <c r="EJ15" s="8"/>
      <c r="EK15" s="8"/>
      <c r="EL15" s="8"/>
      <c r="EM15" s="8"/>
      <c r="EN15" s="8"/>
      <c r="EO15" s="8"/>
      <c r="EP15" s="8"/>
      <c r="EQ15" s="8"/>
      <c r="ER15" s="8"/>
      <c r="ES15" s="8"/>
      <c r="ET15" s="8"/>
      <c r="EU15" s="8"/>
      <c r="EV15" s="8"/>
      <c r="EW15" s="8"/>
      <c r="EX15" s="8"/>
    </row>
    <row r="16" spans="1:154">
      <c r="A16" s="11" t="s">
        <v>2121</v>
      </c>
      <c r="B16" s="11">
        <v>15</v>
      </c>
      <c r="C16" s="99" t="str">
        <f ca="1">IF(ISBLANK('Custom Calculator'!E37),"",MID(CELL("filename"),SEARCH("[",CELL("filename"))+1,SEARCH("]",CELL("filename"))-SEARCH("[",CELL("filename"))-1))</f>
        <v/>
      </c>
      <c r="D16" s="99" t="str">
        <f>IF(ISBLANK('Custom Calculator'!BE37),"",'Custom Calculator'!BE37)</f>
        <v/>
      </c>
      <c r="E16" s="7"/>
      <c r="F16" s="8"/>
      <c r="G16" s="7"/>
      <c r="H16" s="7"/>
      <c r="I16" s="7"/>
      <c r="J16" s="7"/>
      <c r="K16" s="8" t="str">
        <f>IF(ISBLANK('Custom Calculator'!E37),"",IF('Custom Calculator'!#REF!&lt;&gt;0,'Custom Calculator'!#REF!,""))</f>
        <v/>
      </c>
      <c r="L16" s="9"/>
      <c r="M16" s="8" t="str">
        <f>IF(ISBLANK('Custom Calculator'!E37),"",IF('Custom Calculator'!#REF!&lt;&gt;0,'Custom Calculator'!#REF!,VLOOKUP('Custom Calculator'!#REF!,'Data Sheet'!$BB$13:$BC$2219,2,FALSE)))</f>
        <v/>
      </c>
      <c r="N16" s="8" t="str">
        <f>IF(ISBLANK('Custom Calculator'!E37),"","New York")</f>
        <v/>
      </c>
      <c r="O16" s="96" t="str">
        <f>IF(ISBLANK('Custom Calculator'!E37),"",'Custom Calculator'!#REF!)</f>
        <v/>
      </c>
      <c r="P16" s="7"/>
      <c r="Q16" s="8" t="str">
        <f>CONCATENATE('Custom Calculator'!D37," ",'Custom Calculator'!E37)</f>
        <v xml:space="preserve"> </v>
      </c>
      <c r="R16" s="7"/>
      <c r="S16" s="7"/>
      <c r="T16" s="8" t="str">
        <f>IF(ISBLANK('Custom Calculator'!E37),"",'BCA Calculator'!B22)</f>
        <v/>
      </c>
      <c r="U16" s="7"/>
      <c r="V16" s="7"/>
      <c r="W16" s="7"/>
      <c r="X16" s="97" t="str">
        <f>IF(ISBLANK('Custom Calculator'!E37),"",'Custom Calculator'!F37)</f>
        <v/>
      </c>
      <c r="Y16" s="97" t="str">
        <f>IF(ISBLANK('Custom Calculator'!E37),"",'Custom Calculator'!K37)</f>
        <v/>
      </c>
      <c r="Z16" s="505" t="str">
        <f>IF(ISBLANK('Custom Calculator'!E37),"",TRIM(IFERROR(ROUND('Custom Calculator'!AY37,3),"")))</f>
        <v/>
      </c>
      <c r="AA16" s="505" t="str">
        <f>IF(ISBLANK('Custom Calculator'!E37),"",TRIM(IFERROR(ROUND('Custom Calculator'!AX37,3),"")))</f>
        <v/>
      </c>
      <c r="AB16" s="505" t="str">
        <f>IF(ISBLANK('Custom Calculator'!E37),"",TRIM(IFERROR(ROUND('Custom Calculator'!AZ37,3),"")))</f>
        <v/>
      </c>
      <c r="AC16" s="66" t="str">
        <f>IF(ISBLANK('Custom Calculator'!E37),"",'Custom Calculator'!AU37)</f>
        <v/>
      </c>
      <c r="AD16" s="53" t="str">
        <f>IF(ISBLANK('Custom Calculator'!E37),"",ROUND('Custom Calculator'!T37,2))</f>
        <v/>
      </c>
      <c r="AE16" s="8" t="str">
        <f>IF(ISBLANK('Custom Calculator'!E37),"",'Custom Calculator'!$E$8)</f>
        <v/>
      </c>
      <c r="AF16" s="8" t="str">
        <f t="shared" si="0"/>
        <v/>
      </c>
      <c r="AG16" s="8" t="str">
        <f>IF(ISBLANK('Custom Calculator'!E37),"",'Custom Calculator'!#REF!)</f>
        <v/>
      </c>
      <c r="AH16" s="8" t="str">
        <f>IF(ISBLANK('Custom Calculator'!E37),"",'Custom Calculator'!#REF!)</f>
        <v/>
      </c>
      <c r="AI16" s="8" t="str">
        <f>IF(ISBLANK('Custom Calculator'!E37),"",'Custom Calculator'!P37)</f>
        <v/>
      </c>
      <c r="AJ16" s="9" t="str">
        <f>IF(ISBLANK('Custom Calculator'!E37),"",'BCA Calculator'!W38)</f>
        <v/>
      </c>
      <c r="AK16" s="8" t="str">
        <f>IF(ISBLANK('Custom Calculator'!E37),"",'Custom Calculator'!R37)</f>
        <v/>
      </c>
      <c r="AL16" s="8" t="str">
        <f>'Custom Calculator'!S37</f>
        <v/>
      </c>
      <c r="AM16" s="9" t="str">
        <f>IF(ISBLANK('Custom Calculator'!E37),"",'Custom Calculator'!W37)</f>
        <v/>
      </c>
      <c r="AN16" s="9" t="str">
        <f>'Custom Calculator'!X37</f>
        <v xml:space="preserve"> </v>
      </c>
      <c r="AO16" s="54" t="str">
        <f>TRIM(IFERROR(ROUND('Custom Calculator'!AA37,2),""))</f>
        <v/>
      </c>
      <c r="AP16" s="9" t="str">
        <f>TRIM(IFERROR(ROUND('Custom Calculator'!AC37,3),""))</f>
        <v/>
      </c>
      <c r="AQ16" s="9" t="str">
        <f>TRIM(IFERROR(ROUND('Custom Calculator'!AB37,3),""))</f>
        <v/>
      </c>
      <c r="AR16" s="54" t="str">
        <f>IF(ISBLANK('Custom Calculator'!E37),"",IF(ISBLANK('Custom Calculator'!U37),'Custom Calculator'!T37,'Custom Calculator'!U37))</f>
        <v/>
      </c>
      <c r="AS16" s="8"/>
      <c r="AT16" s="8"/>
      <c r="AU16" s="8"/>
      <c r="AV16" s="8"/>
      <c r="AW16" s="8"/>
      <c r="AX16" s="8"/>
      <c r="AY16" s="8"/>
      <c r="AZ16" s="8"/>
      <c r="BA16" s="8"/>
      <c r="BB16" s="8"/>
      <c r="BC16" s="8"/>
      <c r="BD16" s="8"/>
      <c r="BE16" s="8"/>
      <c r="BF16" s="8"/>
      <c r="BG16" s="8"/>
      <c r="BH16" s="8"/>
      <c r="BI16" s="8"/>
      <c r="BJ16" s="8"/>
      <c r="BK16" s="8"/>
      <c r="BL16" s="8"/>
      <c r="BM16" s="8"/>
      <c r="BN16" s="8"/>
      <c r="BO16" s="8"/>
      <c r="BP16" s="8"/>
      <c r="BQ16" s="8"/>
      <c r="BR16" s="8"/>
      <c r="BS16" s="8"/>
      <c r="BT16" s="8"/>
      <c r="BU16" s="8"/>
      <c r="BV16" s="8"/>
      <c r="BW16" s="8"/>
      <c r="BX16" s="8"/>
      <c r="BY16" s="8"/>
      <c r="BZ16" s="8"/>
      <c r="CA16" s="8"/>
      <c r="CB16" s="8" t="str">
        <f>IF(ISBLANK('Custom Calculator'!E37),"",'Custom Calculator'!#REF!)</f>
        <v/>
      </c>
      <c r="CC16" s="106" t="str">
        <f>TRIM('Custom Calculator'!H37)</f>
        <v/>
      </c>
      <c r="CD16" s="106" t="str">
        <f>TRIM('Custom Calculator'!M37)</f>
        <v/>
      </c>
      <c r="CE16" s="106" t="str">
        <f>TRIM('Custom Calculator'!I37)</f>
        <v/>
      </c>
      <c r="CF16" s="106" t="str">
        <f>TRIM('Custom Calculator'!N37)</f>
        <v/>
      </c>
      <c r="CG16" s="106" t="str">
        <f>TRIM('Custom Calculator'!J37)</f>
        <v/>
      </c>
      <c r="CH16" s="106" t="str">
        <f>TRIM('Custom Calculator'!O37)</f>
        <v/>
      </c>
      <c r="CI16" s="8"/>
      <c r="CJ16" s="8"/>
      <c r="CK16" s="8"/>
      <c r="CL16" s="8"/>
      <c r="CM16" s="8"/>
      <c r="CN16" s="8"/>
      <c r="CO16" s="8"/>
      <c r="CP16" s="8"/>
      <c r="CQ16" s="8"/>
      <c r="CR16" s="8"/>
      <c r="CS16" s="8"/>
      <c r="CT16" s="8"/>
      <c r="CU16" s="8"/>
      <c r="CV16" s="8"/>
      <c r="CW16" s="8"/>
      <c r="CX16" s="8"/>
      <c r="CY16" s="8"/>
      <c r="CZ16" s="8"/>
      <c r="DA16" s="8"/>
      <c r="DB16" s="8"/>
      <c r="DC16" s="8"/>
      <c r="DD16" s="8"/>
      <c r="DE16" s="8"/>
      <c r="DF16" s="8"/>
      <c r="DG16" s="8"/>
      <c r="DH16" s="8"/>
      <c r="DI16" s="8"/>
      <c r="DJ16" s="8"/>
      <c r="DK16" s="506"/>
      <c r="DL16" s="8" t="str">
        <f>TRIM(IFERROR(ROUND('Data Sheet'!$Y$8*Z16,3),""))</f>
        <v/>
      </c>
      <c r="DM16" s="8" t="str">
        <f t="shared" si="1"/>
        <v/>
      </c>
      <c r="DN16" s="8" t="str">
        <f>TRIM(IFERROR(ROUND('Data Sheet'!$Z$8*AA16,3),""))</f>
        <v/>
      </c>
      <c r="DO16" s="8" t="str">
        <f t="shared" si="2"/>
        <v/>
      </c>
      <c r="DP16" s="8" t="str">
        <f>TRIM(IFERROR(ROUND('Data Sheet'!$AA$8*AB16,3),""))</f>
        <v/>
      </c>
      <c r="DQ16" s="8" t="str">
        <f t="shared" si="3"/>
        <v/>
      </c>
      <c r="DR16" s="8" t="str">
        <f>IF(AND(AC16&gt;0,OR('Custom Calculator'!$J$14&gt;=1,'Custom Calculator'!AB37&gt;=1)),IF(ISBLANK('Custom Calculator'!E37),"",'Custom Calculator'!$BI$23),"")</f>
        <v/>
      </c>
      <c r="DS16" s="8" t="str">
        <f>IF(AND(AC16&gt;0,OR('Custom Calculator'!$J$14&gt;=1,'Custom Calculator'!AB37&gt;=1)),IF(ISBLANK('Custom Calculator'!E37),"",'Custom Calculator'!$BJ$23),"")</f>
        <v/>
      </c>
      <c r="DT16" s="8" t="str">
        <f>'Custom Calculator'!BF37</f>
        <v/>
      </c>
      <c r="DU16" s="8" t="str">
        <f>IF(ISBLANK('Custom Calculator'!E37),"",'Custom Calculator'!$BK$23)</f>
        <v/>
      </c>
      <c r="DV16" s="8" t="str">
        <f>IF(ISBLANK('Custom Calculator'!E37),"",5)</f>
        <v/>
      </c>
      <c r="DW16" s="8" t="str">
        <f>IF(ISBLANK('Custom Calculator'!BG37),"",'Custom Calculator'!BG37)</f>
        <v/>
      </c>
      <c r="DX16" s="8" t="str">
        <f>IF(ISBLANK('Custom Calculator'!E37),"",IF('Custom Calculator'!$BL$23="",1,'Custom Calculator'!$BL$23))</f>
        <v/>
      </c>
      <c r="DY16" s="8" t="str">
        <f>IF(ISBLANK('Custom Calculator'!E37),"",'Custom Calculator'!$BM$23)</f>
        <v/>
      </c>
      <c r="DZ16" s="8"/>
      <c r="EA16" s="8"/>
      <c r="EB16" s="8"/>
      <c r="EC16" s="8"/>
      <c r="ED16" s="8"/>
      <c r="EE16" s="8"/>
      <c r="EF16" s="8"/>
      <c r="EG16" s="8"/>
      <c r="EH16" s="8"/>
      <c r="EI16" s="8"/>
      <c r="EJ16" s="8"/>
      <c r="EK16" s="8"/>
      <c r="EL16" s="8"/>
      <c r="EM16" s="8"/>
      <c r="EN16" s="8"/>
      <c r="EO16" s="8"/>
      <c r="EP16" s="8"/>
      <c r="EQ16" s="8"/>
      <c r="ER16" s="8"/>
      <c r="ES16" s="8"/>
      <c r="ET16" s="8"/>
      <c r="EU16" s="8"/>
      <c r="EV16" s="8"/>
      <c r="EW16" s="8"/>
      <c r="EX16" s="8"/>
    </row>
    <row r="17" spans="1:154">
      <c r="A17" s="11" t="s">
        <v>2121</v>
      </c>
      <c r="B17" s="11">
        <v>16</v>
      </c>
      <c r="C17" s="99" t="e">
        <f ca="1">IF(ISBLANK('Custom Calculator'!#REF!),"",MID(CELL("filename"),SEARCH("[",CELL("filename"))+1,SEARCH("]",CELL("filename"))-SEARCH("[",CELL("filename"))-1))</f>
        <v>#VALUE!</v>
      </c>
      <c r="D17" s="99" t="e">
        <f>IF(ISBLANK('Custom Calculator'!#REF!),"",'Custom Calculator'!#REF!)</f>
        <v>#REF!</v>
      </c>
      <c r="E17" s="7"/>
      <c r="F17" s="8"/>
      <c r="G17" s="7"/>
      <c r="H17" s="7"/>
      <c r="I17" s="7"/>
      <c r="J17" s="7"/>
      <c r="K17" s="8" t="e">
        <f>IF(ISBLANK('Custom Calculator'!#REF!),"",IF('Custom Calculator'!#REF!&lt;&gt;0,'Custom Calculator'!#REF!,""))</f>
        <v>#REF!</v>
      </c>
      <c r="L17" s="9"/>
      <c r="M17" s="8" t="e">
        <f>IF(ISBLANK('Custom Calculator'!#REF!),"",IF('Custom Calculator'!#REF!&lt;&gt;0,'Custom Calculator'!#REF!,VLOOKUP('Custom Calculator'!#REF!,'Data Sheet'!$BB$13:$BC$2219,2,FALSE)))</f>
        <v>#REF!</v>
      </c>
      <c r="N17" s="8" t="str">
        <f>IF(ISBLANK('Custom Calculator'!#REF!),"","New York")</f>
        <v>New York</v>
      </c>
      <c r="O17" s="96" t="e">
        <f>IF(ISBLANK('Custom Calculator'!#REF!),"",'Custom Calculator'!#REF!)</f>
        <v>#REF!</v>
      </c>
      <c r="P17" s="7"/>
      <c r="Q17" s="8" t="e">
        <f>CONCATENATE('Custom Calculator'!#REF!," ",'Custom Calculator'!#REF!)</f>
        <v>#REF!</v>
      </c>
      <c r="R17" s="7"/>
      <c r="S17" s="7"/>
      <c r="T17" s="8" t="str">
        <f>IF(ISBLANK('Custom Calculator'!#REF!),"",'BCA Calculator'!B23)</f>
        <v>LED screw-in A-lamp</v>
      </c>
      <c r="U17" s="7"/>
      <c r="V17" s="7"/>
      <c r="W17" s="7"/>
      <c r="X17" s="97" t="e">
        <f>IF(ISBLANK('Custom Calculator'!#REF!),"",'Custom Calculator'!#REF!)</f>
        <v>#REF!</v>
      </c>
      <c r="Y17" s="97" t="e">
        <f>IF(ISBLANK('Custom Calculator'!#REF!),"",'Custom Calculator'!#REF!)</f>
        <v>#REF!</v>
      </c>
      <c r="Z17" s="505" t="str">
        <f>IF(ISBLANK('Custom Calculator'!#REF!),"",TRIM(IFERROR(ROUND('Custom Calculator'!#REF!,3),"")))</f>
        <v/>
      </c>
      <c r="AA17" s="505" t="str">
        <f>IF(ISBLANK('Custom Calculator'!#REF!),"",TRIM(IFERROR(ROUND('Custom Calculator'!#REF!,3),"")))</f>
        <v/>
      </c>
      <c r="AB17" s="505" t="str">
        <f>IF(ISBLANK('Custom Calculator'!#REF!),"",TRIM(IFERROR(ROUND('Custom Calculator'!#REF!,3),"")))</f>
        <v/>
      </c>
      <c r="AC17" s="66" t="e">
        <f>IF(ISBLANK('Custom Calculator'!#REF!),"",'Custom Calculator'!#REF!)</f>
        <v>#REF!</v>
      </c>
      <c r="AD17" s="53" t="e">
        <f>IF(ISBLANK('Custom Calculator'!#REF!),"",ROUND('Custom Calculator'!#REF!,2))</f>
        <v>#REF!</v>
      </c>
      <c r="AE17" s="8">
        <f>IF(ISBLANK('Custom Calculator'!#REF!),"",'Custom Calculator'!$E$8)</f>
        <v>0</v>
      </c>
      <c r="AF17" s="8" t="e">
        <f t="shared" si="0"/>
        <v>#REF!</v>
      </c>
      <c r="AG17" s="8" t="e">
        <f>IF(ISBLANK('Custom Calculator'!#REF!),"",'Custom Calculator'!#REF!)</f>
        <v>#REF!</v>
      </c>
      <c r="AH17" s="8" t="e">
        <f>IF(ISBLANK('Custom Calculator'!#REF!),"",'Custom Calculator'!#REF!)</f>
        <v>#REF!</v>
      </c>
      <c r="AI17" s="8" t="e">
        <f>IF(ISBLANK('Custom Calculator'!#REF!),"",'Custom Calculator'!#REF!)</f>
        <v>#REF!</v>
      </c>
      <c r="AJ17" s="9" t="str">
        <f>IF(ISBLANK('Custom Calculator'!#REF!),"",'BCA Calculator'!W39)</f>
        <v/>
      </c>
      <c r="AK17" s="8" t="e">
        <f>IF(ISBLANK('Custom Calculator'!#REF!),"",'Custom Calculator'!#REF!)</f>
        <v>#REF!</v>
      </c>
      <c r="AL17" s="8" t="e">
        <f>'Custom Calculator'!#REF!</f>
        <v>#REF!</v>
      </c>
      <c r="AM17" s="9" t="e">
        <f>IF(ISBLANK('Custom Calculator'!#REF!),"",'Custom Calculator'!#REF!)</f>
        <v>#REF!</v>
      </c>
      <c r="AN17" s="9" t="e">
        <f>'Custom Calculator'!#REF!</f>
        <v>#REF!</v>
      </c>
      <c r="AO17" s="54" t="str">
        <f>TRIM(IFERROR(ROUND('Custom Calculator'!#REF!,2),""))</f>
        <v/>
      </c>
      <c r="AP17" s="9" t="str">
        <f>TRIM(IFERROR(ROUND('Custom Calculator'!#REF!,3),""))</f>
        <v/>
      </c>
      <c r="AQ17" s="9" t="str">
        <f>TRIM(IFERROR(ROUND('Custom Calculator'!#REF!,3),""))</f>
        <v/>
      </c>
      <c r="AR17" s="54" t="e">
        <f>IF(ISBLANK('Custom Calculator'!#REF!),"",IF(ISBLANK('Custom Calculator'!#REF!),'Custom Calculator'!#REF!,'Custom Calculator'!#REF!))</f>
        <v>#REF!</v>
      </c>
      <c r="AS17" s="8"/>
      <c r="AT17" s="8"/>
      <c r="AU17" s="8"/>
      <c r="AV17" s="8"/>
      <c r="AW17" s="8"/>
      <c r="AX17" s="8"/>
      <c r="AY17" s="8"/>
      <c r="AZ17" s="8"/>
      <c r="BA17" s="8"/>
      <c r="BB17" s="8"/>
      <c r="BC17" s="8"/>
      <c r="BD17" s="8"/>
      <c r="BE17" s="8"/>
      <c r="BF17" s="8"/>
      <c r="BG17" s="8"/>
      <c r="BH17" s="8"/>
      <c r="BI17" s="8"/>
      <c r="BJ17" s="8"/>
      <c r="BK17" s="8"/>
      <c r="BL17" s="8"/>
      <c r="BM17" s="8"/>
      <c r="BN17" s="8"/>
      <c r="BO17" s="8"/>
      <c r="BP17" s="8"/>
      <c r="BQ17" s="8"/>
      <c r="BR17" s="8"/>
      <c r="BS17" s="8"/>
      <c r="BT17" s="8"/>
      <c r="BU17" s="8"/>
      <c r="BV17" s="8"/>
      <c r="BW17" s="8"/>
      <c r="BX17" s="8"/>
      <c r="BY17" s="8"/>
      <c r="BZ17" s="8"/>
      <c r="CA17" s="8"/>
      <c r="CB17" s="8" t="e">
        <f>IF(ISBLANK('Custom Calculator'!#REF!),"",'Custom Calculator'!#REF!)</f>
        <v>#REF!</v>
      </c>
      <c r="CC17" s="106" t="e">
        <f>TRIM('Custom Calculator'!#REF!)</f>
        <v>#REF!</v>
      </c>
      <c r="CD17" s="106" t="e">
        <f>TRIM('Custom Calculator'!#REF!)</f>
        <v>#REF!</v>
      </c>
      <c r="CE17" s="106" t="e">
        <f>TRIM('Custom Calculator'!#REF!)</f>
        <v>#REF!</v>
      </c>
      <c r="CF17" s="106" t="e">
        <f>TRIM('Custom Calculator'!#REF!)</f>
        <v>#REF!</v>
      </c>
      <c r="CG17" s="106" t="e">
        <f>TRIM('Custom Calculator'!#REF!)</f>
        <v>#REF!</v>
      </c>
      <c r="CH17" s="106" t="e">
        <f>TRIM('Custom Calculator'!#REF!)</f>
        <v>#REF!</v>
      </c>
      <c r="CI17" s="8"/>
      <c r="CJ17" s="8"/>
      <c r="CK17" s="8"/>
      <c r="CL17" s="8"/>
      <c r="CM17" s="8"/>
      <c r="CN17" s="8"/>
      <c r="CO17" s="8"/>
      <c r="CP17" s="8"/>
      <c r="CQ17" s="8"/>
      <c r="CR17" s="8"/>
      <c r="CS17" s="8"/>
      <c r="CT17" s="8"/>
      <c r="CU17" s="8"/>
      <c r="CV17" s="8"/>
      <c r="CW17" s="8"/>
      <c r="CX17" s="8"/>
      <c r="CY17" s="8"/>
      <c r="CZ17" s="8"/>
      <c r="DA17" s="8"/>
      <c r="DB17" s="8"/>
      <c r="DC17" s="8"/>
      <c r="DD17" s="8"/>
      <c r="DE17" s="8"/>
      <c r="DF17" s="8"/>
      <c r="DG17" s="8"/>
      <c r="DH17" s="8"/>
      <c r="DI17" s="8"/>
      <c r="DJ17" s="8"/>
      <c r="DK17" s="506"/>
      <c r="DL17" s="8" t="str">
        <f>TRIM(IFERROR(ROUND('Data Sheet'!$Y$8*Z17,3),""))</f>
        <v/>
      </c>
      <c r="DM17" s="8" t="str">
        <f t="shared" si="1"/>
        <v/>
      </c>
      <c r="DN17" s="8" t="str">
        <f>TRIM(IFERROR(ROUND('Data Sheet'!$Z$8*AA17,3),""))</f>
        <v/>
      </c>
      <c r="DO17" s="8" t="str">
        <f t="shared" si="2"/>
        <v/>
      </c>
      <c r="DP17" s="8" t="str">
        <f>TRIM(IFERROR(ROUND('Data Sheet'!$AA$8*AB17,3),""))</f>
        <v/>
      </c>
      <c r="DQ17" s="8" t="str">
        <f t="shared" si="3"/>
        <v/>
      </c>
      <c r="DR17" s="8" t="e">
        <f>IF(AND(AC17&gt;0,OR('Custom Calculator'!$J$14&gt;=1,'Custom Calculator'!#REF!&gt;=1)),IF(ISBLANK('Custom Calculator'!#REF!),"",'Custom Calculator'!$BI$23),"")</f>
        <v>#REF!</v>
      </c>
      <c r="DS17" s="8" t="e">
        <f>IF(AND(AC17&gt;0,OR('Custom Calculator'!$J$14&gt;=1,'Custom Calculator'!#REF!&gt;=1)),IF(ISBLANK('Custom Calculator'!#REF!),"",'Custom Calculator'!$BJ$23),"")</f>
        <v>#REF!</v>
      </c>
      <c r="DT17" s="8" t="e">
        <f>'Custom Calculator'!#REF!</f>
        <v>#REF!</v>
      </c>
      <c r="DU17" s="8">
        <f>IF(ISBLANK('Custom Calculator'!#REF!),"",'Custom Calculator'!$BK$23)</f>
        <v>0</v>
      </c>
      <c r="DV17" s="8">
        <f>IF(ISBLANK('Custom Calculator'!#REF!),"",5)</f>
        <v>5</v>
      </c>
      <c r="DW17" s="8" t="e">
        <f>IF(ISBLANK('Custom Calculator'!#REF!),"",'Custom Calculator'!#REF!)</f>
        <v>#REF!</v>
      </c>
      <c r="DX17" s="8">
        <f>IF(ISBLANK('Custom Calculator'!#REF!),"",IF('Custom Calculator'!$BL$23="",1,'Custom Calculator'!$BL$23))</f>
        <v>1</v>
      </c>
      <c r="DY17" s="8">
        <f>IF(ISBLANK('Custom Calculator'!#REF!),"",'Custom Calculator'!$BM$23)</f>
        <v>0</v>
      </c>
      <c r="DZ17" s="8"/>
      <c r="EA17" s="8"/>
      <c r="EB17" s="8"/>
      <c r="EC17" s="8"/>
      <c r="ED17" s="8"/>
      <c r="EE17" s="8"/>
      <c r="EF17" s="8"/>
      <c r="EG17" s="8"/>
      <c r="EH17" s="8"/>
      <c r="EI17" s="8"/>
      <c r="EJ17" s="8"/>
      <c r="EK17" s="8"/>
      <c r="EL17" s="8"/>
      <c r="EM17" s="8"/>
      <c r="EN17" s="8"/>
      <c r="EO17" s="8"/>
      <c r="EP17" s="8"/>
      <c r="EQ17" s="8"/>
      <c r="ER17" s="8"/>
      <c r="ES17" s="8"/>
      <c r="ET17" s="8"/>
      <c r="EU17" s="8"/>
      <c r="EV17" s="8"/>
      <c r="EW17" s="8"/>
      <c r="EX17" s="8"/>
    </row>
    <row r="18" spans="1:154">
      <c r="A18" s="11" t="s">
        <v>2121</v>
      </c>
      <c r="B18" s="11">
        <v>17</v>
      </c>
      <c r="C18" s="99" t="e">
        <f ca="1">IF(ISBLANK('Custom Calculator'!#REF!),"",MID(CELL("filename"),SEARCH("[",CELL("filename"))+1,SEARCH("]",CELL("filename"))-SEARCH("[",CELL("filename"))-1))</f>
        <v>#VALUE!</v>
      </c>
      <c r="D18" s="99" t="e">
        <f>IF(ISBLANK('Custom Calculator'!#REF!),"",'Custom Calculator'!#REF!)</f>
        <v>#REF!</v>
      </c>
      <c r="E18" s="7"/>
      <c r="F18" s="8"/>
      <c r="G18" s="7"/>
      <c r="H18" s="7"/>
      <c r="I18" s="7"/>
      <c r="J18" s="7"/>
      <c r="K18" s="8" t="e">
        <f>IF(ISBLANK('Custom Calculator'!#REF!),"",IF('Custom Calculator'!#REF!&lt;&gt;0,'Custom Calculator'!#REF!,""))</f>
        <v>#REF!</v>
      </c>
      <c r="L18" s="9"/>
      <c r="M18" s="8" t="e">
        <f>IF(ISBLANK('Custom Calculator'!#REF!),"",IF('Custom Calculator'!#REF!&lt;&gt;0,'Custom Calculator'!#REF!,VLOOKUP('Custom Calculator'!#REF!,'Data Sheet'!$BB$13:$BC$2219,2,FALSE)))</f>
        <v>#REF!</v>
      </c>
      <c r="N18" s="8" t="str">
        <f>IF(ISBLANK('Custom Calculator'!#REF!),"","New York")</f>
        <v>New York</v>
      </c>
      <c r="O18" s="96" t="e">
        <f>IF(ISBLANK('Custom Calculator'!#REF!),"",'Custom Calculator'!#REF!)</f>
        <v>#REF!</v>
      </c>
      <c r="P18" s="7"/>
      <c r="Q18" s="8" t="e">
        <f>CONCATENATE('Custom Calculator'!#REF!," ",'Custom Calculator'!#REF!)</f>
        <v>#REF!</v>
      </c>
      <c r="R18" s="7"/>
      <c r="S18" s="7"/>
      <c r="T18" s="8" t="str">
        <f>IF(ISBLANK('Custom Calculator'!#REF!),"",'BCA Calculator'!B24)</f>
        <v/>
      </c>
      <c r="U18" s="7"/>
      <c r="V18" s="7"/>
      <c r="W18" s="7"/>
      <c r="X18" s="97" t="e">
        <f>IF(ISBLANK('Custom Calculator'!#REF!),"",'Custom Calculator'!#REF!)</f>
        <v>#REF!</v>
      </c>
      <c r="Y18" s="97" t="e">
        <f>IF(ISBLANK('Custom Calculator'!#REF!),"",'Custom Calculator'!#REF!)</f>
        <v>#REF!</v>
      </c>
      <c r="Z18" s="505" t="str">
        <f>IF(ISBLANK('Custom Calculator'!#REF!),"",TRIM(IFERROR(ROUND('Custom Calculator'!#REF!,3),"")))</f>
        <v/>
      </c>
      <c r="AA18" s="505" t="str">
        <f>IF(ISBLANK('Custom Calculator'!#REF!),"",TRIM(IFERROR(ROUND('Custom Calculator'!#REF!,3),"")))</f>
        <v/>
      </c>
      <c r="AB18" s="505" t="str">
        <f>IF(ISBLANK('Custom Calculator'!#REF!),"",TRIM(IFERROR(ROUND('Custom Calculator'!#REF!,3),"")))</f>
        <v/>
      </c>
      <c r="AC18" s="66" t="e">
        <f>IF(ISBLANK('Custom Calculator'!#REF!),"",'Custom Calculator'!#REF!)</f>
        <v>#REF!</v>
      </c>
      <c r="AD18" s="53" t="e">
        <f>IF(ISBLANK('Custom Calculator'!#REF!),"",ROUND('Custom Calculator'!#REF!,2))</f>
        <v>#REF!</v>
      </c>
      <c r="AE18" s="8">
        <f>IF(ISBLANK('Custom Calculator'!#REF!),"",'Custom Calculator'!$E$8)</f>
        <v>0</v>
      </c>
      <c r="AF18" s="8" t="e">
        <f t="shared" si="0"/>
        <v>#REF!</v>
      </c>
      <c r="AG18" s="8" t="e">
        <f>IF(ISBLANK('Custom Calculator'!#REF!),"",'Custom Calculator'!#REF!)</f>
        <v>#REF!</v>
      </c>
      <c r="AH18" s="8" t="e">
        <f>IF(ISBLANK('Custom Calculator'!#REF!),"",'Custom Calculator'!#REF!)</f>
        <v>#REF!</v>
      </c>
      <c r="AI18" s="8" t="e">
        <f>IF(ISBLANK('Custom Calculator'!#REF!),"",'Custom Calculator'!#REF!)</f>
        <v>#REF!</v>
      </c>
      <c r="AJ18" s="9" t="str">
        <f>IF(ISBLANK('Custom Calculator'!#REF!),"",'BCA Calculator'!W40)</f>
        <v/>
      </c>
      <c r="AK18" s="8" t="e">
        <f>IF(ISBLANK('Custom Calculator'!#REF!),"",'Custom Calculator'!#REF!)</f>
        <v>#REF!</v>
      </c>
      <c r="AL18" s="8" t="e">
        <f>'Custom Calculator'!#REF!</f>
        <v>#REF!</v>
      </c>
      <c r="AM18" s="9" t="e">
        <f>IF(ISBLANK('Custom Calculator'!#REF!),"",'Custom Calculator'!#REF!)</f>
        <v>#REF!</v>
      </c>
      <c r="AN18" s="9" t="e">
        <f>'Custom Calculator'!#REF!</f>
        <v>#REF!</v>
      </c>
      <c r="AO18" s="54" t="str">
        <f>TRIM(IFERROR(ROUND('Custom Calculator'!#REF!,2),""))</f>
        <v/>
      </c>
      <c r="AP18" s="9" t="str">
        <f>TRIM(IFERROR(ROUND('Custom Calculator'!#REF!,3),""))</f>
        <v/>
      </c>
      <c r="AQ18" s="9" t="str">
        <f>TRIM(IFERROR(ROUND('Custom Calculator'!#REF!,3),""))</f>
        <v/>
      </c>
      <c r="AR18" s="54" t="e">
        <f>IF(ISBLANK('Custom Calculator'!#REF!),"",IF(ISBLANK('Custom Calculator'!#REF!),'Custom Calculator'!#REF!,'Custom Calculator'!#REF!))</f>
        <v>#REF!</v>
      </c>
      <c r="AS18" s="8"/>
      <c r="AT18" s="8"/>
      <c r="AU18" s="8"/>
      <c r="AV18" s="8"/>
      <c r="AW18" s="8"/>
      <c r="AX18" s="8"/>
      <c r="AY18" s="8"/>
      <c r="AZ18" s="8"/>
      <c r="BA18" s="8"/>
      <c r="BB18" s="8"/>
      <c r="BC18" s="8"/>
      <c r="BD18" s="8"/>
      <c r="BE18" s="8"/>
      <c r="BF18" s="8"/>
      <c r="BG18" s="8"/>
      <c r="BH18" s="8"/>
      <c r="BI18" s="8"/>
      <c r="BJ18" s="8"/>
      <c r="BK18" s="8"/>
      <c r="BL18" s="8"/>
      <c r="BM18" s="8"/>
      <c r="BN18" s="8"/>
      <c r="BO18" s="8"/>
      <c r="BP18" s="8"/>
      <c r="BQ18" s="8"/>
      <c r="BR18" s="8"/>
      <c r="BS18" s="8"/>
      <c r="BT18" s="8"/>
      <c r="BU18" s="8"/>
      <c r="BV18" s="8"/>
      <c r="BW18" s="8"/>
      <c r="BX18" s="8"/>
      <c r="BY18" s="8"/>
      <c r="BZ18" s="8"/>
      <c r="CA18" s="8"/>
      <c r="CB18" s="8" t="e">
        <f>IF(ISBLANK('Custom Calculator'!#REF!),"",'Custom Calculator'!#REF!)</f>
        <v>#REF!</v>
      </c>
      <c r="CC18" s="106" t="e">
        <f>TRIM('Custom Calculator'!#REF!)</f>
        <v>#REF!</v>
      </c>
      <c r="CD18" s="106" t="e">
        <f>TRIM('Custom Calculator'!#REF!)</f>
        <v>#REF!</v>
      </c>
      <c r="CE18" s="106" t="e">
        <f>TRIM('Custom Calculator'!#REF!)</f>
        <v>#REF!</v>
      </c>
      <c r="CF18" s="106" t="e">
        <f>TRIM('Custom Calculator'!#REF!)</f>
        <v>#REF!</v>
      </c>
      <c r="CG18" s="106" t="e">
        <f>TRIM('Custom Calculator'!#REF!)</f>
        <v>#REF!</v>
      </c>
      <c r="CH18" s="106" t="e">
        <f>TRIM('Custom Calculator'!#REF!)</f>
        <v>#REF!</v>
      </c>
      <c r="CI18" s="8"/>
      <c r="CJ18" s="8"/>
      <c r="CK18" s="8"/>
      <c r="CL18" s="8"/>
      <c r="CM18" s="8"/>
      <c r="CN18" s="8"/>
      <c r="CO18" s="8"/>
      <c r="CP18" s="8"/>
      <c r="CQ18" s="8"/>
      <c r="CR18" s="8"/>
      <c r="CS18" s="8"/>
      <c r="CT18" s="8"/>
      <c r="CU18" s="8"/>
      <c r="CV18" s="8"/>
      <c r="CW18" s="8"/>
      <c r="CX18" s="8"/>
      <c r="CY18" s="8"/>
      <c r="CZ18" s="8"/>
      <c r="DA18" s="8"/>
      <c r="DB18" s="8"/>
      <c r="DC18" s="8"/>
      <c r="DD18" s="8"/>
      <c r="DE18" s="8"/>
      <c r="DF18" s="8"/>
      <c r="DG18" s="8"/>
      <c r="DH18" s="8"/>
      <c r="DI18" s="8"/>
      <c r="DJ18" s="8"/>
      <c r="DK18" s="506"/>
      <c r="DL18" s="8" t="str">
        <f>TRIM(IFERROR(ROUND('Data Sheet'!$Y$8*Z18,3),""))</f>
        <v/>
      </c>
      <c r="DM18" s="8" t="str">
        <f t="shared" si="1"/>
        <v/>
      </c>
      <c r="DN18" s="8" t="str">
        <f>TRIM(IFERROR(ROUND('Data Sheet'!$Z$8*AA18,3),""))</f>
        <v/>
      </c>
      <c r="DO18" s="8" t="str">
        <f t="shared" si="2"/>
        <v/>
      </c>
      <c r="DP18" s="8" t="str">
        <f>TRIM(IFERROR(ROUND('Data Sheet'!$AA$8*AB18,3),""))</f>
        <v/>
      </c>
      <c r="DQ18" s="8" t="str">
        <f t="shared" si="3"/>
        <v/>
      </c>
      <c r="DR18" s="8" t="e">
        <f>IF(AND(AC18&gt;0,OR('Custom Calculator'!$J$14&gt;=1,'Custom Calculator'!#REF!&gt;=1)),IF(ISBLANK('Custom Calculator'!#REF!),"",'Custom Calculator'!$BI$23),"")</f>
        <v>#REF!</v>
      </c>
      <c r="DS18" s="8" t="e">
        <f>IF(AND(AC18&gt;0,OR('Custom Calculator'!$J$14&gt;=1,'Custom Calculator'!#REF!&gt;=1)),IF(ISBLANK('Custom Calculator'!#REF!),"",'Custom Calculator'!$BJ$23),"")</f>
        <v>#REF!</v>
      </c>
      <c r="DT18" s="8" t="e">
        <f>'Custom Calculator'!#REF!</f>
        <v>#REF!</v>
      </c>
      <c r="DU18" s="8">
        <f>IF(ISBLANK('Custom Calculator'!#REF!),"",'Custom Calculator'!$BK$23)</f>
        <v>0</v>
      </c>
      <c r="DV18" s="8">
        <f>IF(ISBLANK('Custom Calculator'!#REF!),"",5)</f>
        <v>5</v>
      </c>
      <c r="DW18" s="8" t="e">
        <f>IF(ISBLANK('Custom Calculator'!#REF!),"",'Custom Calculator'!#REF!)</f>
        <v>#REF!</v>
      </c>
      <c r="DX18" s="8">
        <f>IF(ISBLANK('Custom Calculator'!#REF!),"",IF('Custom Calculator'!$BL$23="",1,'Custom Calculator'!$BL$23))</f>
        <v>1</v>
      </c>
      <c r="DY18" s="8">
        <f>IF(ISBLANK('Custom Calculator'!#REF!),"",'Custom Calculator'!$BM$23)</f>
        <v>0</v>
      </c>
      <c r="DZ18" s="8"/>
      <c r="EA18" s="8"/>
      <c r="EB18" s="8"/>
      <c r="EC18" s="8"/>
      <c r="ED18" s="8"/>
      <c r="EE18" s="8"/>
      <c r="EF18" s="8"/>
      <c r="EG18" s="8"/>
      <c r="EH18" s="8"/>
      <c r="EI18" s="8"/>
      <c r="EJ18" s="8"/>
      <c r="EK18" s="8"/>
      <c r="EL18" s="8"/>
      <c r="EM18" s="8"/>
      <c r="EN18" s="8"/>
      <c r="EO18" s="8"/>
      <c r="EP18" s="8"/>
      <c r="EQ18" s="8"/>
      <c r="ER18" s="8"/>
      <c r="ES18" s="8"/>
      <c r="ET18" s="8"/>
      <c r="EU18" s="8"/>
      <c r="EV18" s="8"/>
      <c r="EW18" s="8"/>
      <c r="EX18" s="8"/>
    </row>
    <row r="19" spans="1:154">
      <c r="A19" s="11" t="s">
        <v>2121</v>
      </c>
      <c r="B19" s="11">
        <v>18</v>
      </c>
      <c r="C19" s="99" t="e">
        <f ca="1">IF(ISBLANK('Custom Calculator'!#REF!),"",MID(CELL("filename"),SEARCH("[",CELL("filename"))+1,SEARCH("]",CELL("filename"))-SEARCH("[",CELL("filename"))-1))</f>
        <v>#VALUE!</v>
      </c>
      <c r="D19" s="99" t="e">
        <f>IF(ISBLANK('Custom Calculator'!#REF!),"",'Custom Calculator'!#REF!)</f>
        <v>#REF!</v>
      </c>
      <c r="E19" s="7"/>
      <c r="F19" s="8"/>
      <c r="G19" s="7"/>
      <c r="H19" s="7"/>
      <c r="I19" s="7"/>
      <c r="J19" s="7"/>
      <c r="K19" s="8" t="e">
        <f>IF(ISBLANK('Custom Calculator'!#REF!),"",IF('Custom Calculator'!#REF!&lt;&gt;0,'Custom Calculator'!#REF!,""))</f>
        <v>#REF!</v>
      </c>
      <c r="L19" s="9"/>
      <c r="M19" s="8" t="e">
        <f>IF(ISBLANK('Custom Calculator'!#REF!),"",IF('Custom Calculator'!#REF!&lt;&gt;0,'Custom Calculator'!#REF!,VLOOKUP('Custom Calculator'!#REF!,'Data Sheet'!$BB$13:$BC$2219,2,FALSE)))</f>
        <v>#REF!</v>
      </c>
      <c r="N19" s="8" t="str">
        <f>IF(ISBLANK('Custom Calculator'!#REF!),"","New York")</f>
        <v>New York</v>
      </c>
      <c r="O19" s="96" t="e">
        <f>IF(ISBLANK('Custom Calculator'!#REF!),"",'Custom Calculator'!#REF!)</f>
        <v>#REF!</v>
      </c>
      <c r="P19" s="7"/>
      <c r="Q19" s="8" t="e">
        <f>CONCATENATE('Custom Calculator'!#REF!," ",'Custom Calculator'!#REF!)</f>
        <v>#REF!</v>
      </c>
      <c r="R19" s="7"/>
      <c r="S19" s="7"/>
      <c r="T19" s="8" t="str">
        <f>IF(ISBLANK('Custom Calculator'!#REF!),"",'BCA Calculator'!B25)</f>
        <v/>
      </c>
      <c r="U19" s="7"/>
      <c r="V19" s="7"/>
      <c r="W19" s="7"/>
      <c r="X19" s="97" t="e">
        <f>IF(ISBLANK('Custom Calculator'!#REF!),"",'Custom Calculator'!#REF!)</f>
        <v>#REF!</v>
      </c>
      <c r="Y19" s="97" t="e">
        <f>IF(ISBLANK('Custom Calculator'!#REF!),"",'Custom Calculator'!#REF!)</f>
        <v>#REF!</v>
      </c>
      <c r="Z19" s="505" t="str">
        <f>IF(ISBLANK('Custom Calculator'!#REF!),"",TRIM(IFERROR(ROUND('Custom Calculator'!#REF!,3),"")))</f>
        <v/>
      </c>
      <c r="AA19" s="505" t="str">
        <f>IF(ISBLANK('Custom Calculator'!#REF!),"",TRIM(IFERROR(ROUND('Custom Calculator'!#REF!,3),"")))</f>
        <v/>
      </c>
      <c r="AB19" s="505" t="str">
        <f>IF(ISBLANK('Custom Calculator'!#REF!),"",TRIM(IFERROR(ROUND('Custom Calculator'!#REF!,3),"")))</f>
        <v/>
      </c>
      <c r="AC19" s="66" t="e">
        <f>IF(ISBLANK('Custom Calculator'!#REF!),"",'Custom Calculator'!#REF!)</f>
        <v>#REF!</v>
      </c>
      <c r="AD19" s="53" t="e">
        <f>IF(ISBLANK('Custom Calculator'!#REF!),"",ROUND('Custom Calculator'!#REF!,2))</f>
        <v>#REF!</v>
      </c>
      <c r="AE19" s="8">
        <f>IF(ISBLANK('Custom Calculator'!#REF!),"",'Custom Calculator'!$E$8)</f>
        <v>0</v>
      </c>
      <c r="AF19" s="8" t="e">
        <f t="shared" si="0"/>
        <v>#REF!</v>
      </c>
      <c r="AG19" s="8" t="e">
        <f>IF(ISBLANK('Custom Calculator'!#REF!),"",'Custom Calculator'!#REF!)</f>
        <v>#REF!</v>
      </c>
      <c r="AH19" s="8" t="e">
        <f>IF(ISBLANK('Custom Calculator'!#REF!),"",'Custom Calculator'!#REF!)</f>
        <v>#REF!</v>
      </c>
      <c r="AI19" s="8" t="e">
        <f>IF(ISBLANK('Custom Calculator'!#REF!),"",'Custom Calculator'!#REF!)</f>
        <v>#REF!</v>
      </c>
      <c r="AJ19" s="9" t="str">
        <f>IF(ISBLANK('Custom Calculator'!#REF!),"",'BCA Calculator'!W41)</f>
        <v/>
      </c>
      <c r="AK19" s="8" t="e">
        <f>IF(ISBLANK('Custom Calculator'!#REF!),"",'Custom Calculator'!#REF!)</f>
        <v>#REF!</v>
      </c>
      <c r="AL19" s="8" t="e">
        <f>'Custom Calculator'!#REF!</f>
        <v>#REF!</v>
      </c>
      <c r="AM19" s="9" t="e">
        <f>IF(ISBLANK('Custom Calculator'!#REF!),"",'Custom Calculator'!#REF!)</f>
        <v>#REF!</v>
      </c>
      <c r="AN19" s="9" t="e">
        <f>'Custom Calculator'!#REF!</f>
        <v>#REF!</v>
      </c>
      <c r="AO19" s="54" t="str">
        <f>TRIM(IFERROR(ROUND('Custom Calculator'!#REF!,2),""))</f>
        <v/>
      </c>
      <c r="AP19" s="9" t="str">
        <f>TRIM(IFERROR(ROUND('Custom Calculator'!#REF!,3),""))</f>
        <v/>
      </c>
      <c r="AQ19" s="9" t="str">
        <f>TRIM(IFERROR(ROUND('Custom Calculator'!#REF!,3),""))</f>
        <v/>
      </c>
      <c r="AR19" s="54" t="e">
        <f>IF(ISBLANK('Custom Calculator'!#REF!),"",IF(ISBLANK('Custom Calculator'!#REF!),'Custom Calculator'!#REF!,'Custom Calculator'!#REF!))</f>
        <v>#REF!</v>
      </c>
      <c r="AS19" s="8"/>
      <c r="AT19" s="8"/>
      <c r="AU19" s="8"/>
      <c r="AV19" s="8"/>
      <c r="AW19" s="8"/>
      <c r="AX19" s="8"/>
      <c r="AY19" s="8"/>
      <c r="AZ19" s="8"/>
      <c r="BA19" s="8"/>
      <c r="BB19" s="8"/>
      <c r="BC19" s="8"/>
      <c r="BD19" s="8"/>
      <c r="BE19" s="8"/>
      <c r="BF19" s="8"/>
      <c r="BG19" s="8"/>
      <c r="BH19" s="8"/>
      <c r="BI19" s="8"/>
      <c r="BJ19" s="8"/>
      <c r="BK19" s="8"/>
      <c r="BL19" s="8"/>
      <c r="BM19" s="8"/>
      <c r="BN19" s="8"/>
      <c r="BO19" s="8"/>
      <c r="BP19" s="8"/>
      <c r="BQ19" s="8"/>
      <c r="BR19" s="8"/>
      <c r="BS19" s="8"/>
      <c r="BT19" s="8"/>
      <c r="BU19" s="8"/>
      <c r="BV19" s="8"/>
      <c r="BW19" s="8"/>
      <c r="BX19" s="8"/>
      <c r="BY19" s="8"/>
      <c r="BZ19" s="8"/>
      <c r="CA19" s="8"/>
      <c r="CB19" s="8" t="e">
        <f>IF(ISBLANK('Custom Calculator'!#REF!),"",'Custom Calculator'!#REF!)</f>
        <v>#REF!</v>
      </c>
      <c r="CC19" s="106" t="e">
        <f>TRIM('Custom Calculator'!#REF!)</f>
        <v>#REF!</v>
      </c>
      <c r="CD19" s="106" t="e">
        <f>TRIM('Custom Calculator'!#REF!)</f>
        <v>#REF!</v>
      </c>
      <c r="CE19" s="106" t="e">
        <f>TRIM('Custom Calculator'!#REF!)</f>
        <v>#REF!</v>
      </c>
      <c r="CF19" s="106" t="e">
        <f>TRIM('Custom Calculator'!#REF!)</f>
        <v>#REF!</v>
      </c>
      <c r="CG19" s="106" t="e">
        <f>TRIM('Custom Calculator'!#REF!)</f>
        <v>#REF!</v>
      </c>
      <c r="CH19" s="106" t="e">
        <f>TRIM('Custom Calculator'!#REF!)</f>
        <v>#REF!</v>
      </c>
      <c r="CI19" s="8"/>
      <c r="CJ19" s="8"/>
      <c r="CK19" s="8"/>
      <c r="CL19" s="8"/>
      <c r="CM19" s="8"/>
      <c r="CN19" s="8"/>
      <c r="CO19" s="8"/>
      <c r="CP19" s="8"/>
      <c r="CQ19" s="8"/>
      <c r="CR19" s="8"/>
      <c r="CS19" s="8"/>
      <c r="CT19" s="8"/>
      <c r="CU19" s="8"/>
      <c r="CV19" s="8"/>
      <c r="CW19" s="8"/>
      <c r="CX19" s="8"/>
      <c r="CY19" s="8"/>
      <c r="CZ19" s="8"/>
      <c r="DA19" s="8"/>
      <c r="DB19" s="8"/>
      <c r="DC19" s="8"/>
      <c r="DD19" s="8"/>
      <c r="DE19" s="8"/>
      <c r="DF19" s="8"/>
      <c r="DG19" s="8"/>
      <c r="DH19" s="8"/>
      <c r="DI19" s="8"/>
      <c r="DJ19" s="8"/>
      <c r="DK19" s="506"/>
      <c r="DL19" s="8" t="str">
        <f>TRIM(IFERROR(ROUND('Data Sheet'!$Y$8*Z19,3),""))</f>
        <v/>
      </c>
      <c r="DM19" s="8" t="str">
        <f t="shared" ref="DM19:DM81" si="4">TRIM(IFERROR(ROUND(Z19*AL19,3),""))</f>
        <v/>
      </c>
      <c r="DN19" s="8" t="str">
        <f>TRIM(IFERROR(ROUND('Data Sheet'!$Z$8*AA19,3),""))</f>
        <v/>
      </c>
      <c r="DO19" s="8" t="str">
        <f t="shared" ref="DO19:DO81" si="5">TRIM(IFERROR(ROUND(AA19*AL19,3),""))</f>
        <v/>
      </c>
      <c r="DP19" s="8" t="str">
        <f>TRIM(IFERROR(ROUND('Data Sheet'!$AA$8*AB19,3),""))</f>
        <v/>
      </c>
      <c r="DQ19" s="8" t="str">
        <f t="shared" si="3"/>
        <v/>
      </c>
      <c r="DR19" s="8" t="e">
        <f>IF(AND(AC19&gt;0,OR('Custom Calculator'!$J$14&gt;=1,'Custom Calculator'!#REF!&gt;=1)),IF(ISBLANK('Custom Calculator'!#REF!),"",'Custom Calculator'!$BI$23),"")</f>
        <v>#REF!</v>
      </c>
      <c r="DS19" s="8" t="e">
        <f>IF(AND(AC19&gt;0,OR('Custom Calculator'!$J$14&gt;=1,'Custom Calculator'!#REF!&gt;=1)),IF(ISBLANK('Custom Calculator'!#REF!),"",'Custom Calculator'!$BJ$23),"")</f>
        <v>#REF!</v>
      </c>
      <c r="DT19" s="8" t="e">
        <f>'Custom Calculator'!#REF!</f>
        <v>#REF!</v>
      </c>
      <c r="DU19" s="8">
        <f>IF(ISBLANK('Custom Calculator'!#REF!),"",'Custom Calculator'!$BK$23)</f>
        <v>0</v>
      </c>
      <c r="DV19" s="8">
        <f>IF(ISBLANK('Custom Calculator'!#REF!),"",5)</f>
        <v>5</v>
      </c>
      <c r="DW19" s="8" t="e">
        <f>IF(ISBLANK('Custom Calculator'!#REF!),"",'Custom Calculator'!#REF!)</f>
        <v>#REF!</v>
      </c>
      <c r="DX19" s="8">
        <f>IF(ISBLANK('Custom Calculator'!#REF!),"",IF('Custom Calculator'!$BL$23="",1,'Custom Calculator'!$BL$23))</f>
        <v>1</v>
      </c>
      <c r="DY19" s="8">
        <f>IF(ISBLANK('Custom Calculator'!#REF!),"",'Custom Calculator'!$BM$23)</f>
        <v>0</v>
      </c>
      <c r="DZ19" s="8"/>
      <c r="EA19" s="8"/>
      <c r="EB19" s="8"/>
      <c r="EC19" s="8"/>
      <c r="ED19" s="8"/>
      <c r="EE19" s="8"/>
      <c r="EF19" s="8"/>
      <c r="EG19" s="8"/>
      <c r="EH19" s="8"/>
      <c r="EI19" s="8"/>
      <c r="EJ19" s="8"/>
      <c r="EK19" s="8"/>
      <c r="EL19" s="8"/>
      <c r="EM19" s="8"/>
      <c r="EN19" s="8"/>
      <c r="EO19" s="8"/>
      <c r="EP19" s="8"/>
      <c r="EQ19" s="8"/>
      <c r="ER19" s="8"/>
      <c r="ES19" s="8"/>
      <c r="ET19" s="8"/>
      <c r="EU19" s="8"/>
      <c r="EV19" s="8"/>
      <c r="EW19" s="8"/>
      <c r="EX19" s="8"/>
    </row>
    <row r="20" spans="1:154">
      <c r="A20" s="11" t="s">
        <v>2121</v>
      </c>
      <c r="B20" s="11">
        <v>19</v>
      </c>
      <c r="C20" s="99" t="e">
        <f ca="1">IF(ISBLANK('Custom Calculator'!#REF!),"",MID(CELL("filename"),SEARCH("[",CELL("filename"))+1,SEARCH("]",CELL("filename"))-SEARCH("[",CELL("filename"))-1))</f>
        <v>#VALUE!</v>
      </c>
      <c r="D20" s="99" t="e">
        <f>IF(ISBLANK('Custom Calculator'!#REF!),"",'Custom Calculator'!#REF!)</f>
        <v>#REF!</v>
      </c>
      <c r="E20" s="7"/>
      <c r="F20" s="8"/>
      <c r="G20" s="7"/>
      <c r="H20" s="7"/>
      <c r="I20" s="7"/>
      <c r="J20" s="7"/>
      <c r="K20" s="8" t="e">
        <f>IF(ISBLANK('Custom Calculator'!#REF!),"",IF('Custom Calculator'!#REF!&lt;&gt;0,'Custom Calculator'!#REF!,""))</f>
        <v>#REF!</v>
      </c>
      <c r="L20" s="9"/>
      <c r="M20" s="8" t="e">
        <f>IF(ISBLANK('Custom Calculator'!#REF!),"",IF('Custom Calculator'!#REF!&lt;&gt;0,'Custom Calculator'!#REF!,VLOOKUP('Custom Calculator'!#REF!,'Data Sheet'!$BB$13:$BC$2219,2,FALSE)))</f>
        <v>#REF!</v>
      </c>
      <c r="N20" s="8" t="str">
        <f>IF(ISBLANK('Custom Calculator'!#REF!),"","New York")</f>
        <v>New York</v>
      </c>
      <c r="O20" s="96" t="e">
        <f>IF(ISBLANK('Custom Calculator'!#REF!),"",'Custom Calculator'!#REF!)</f>
        <v>#REF!</v>
      </c>
      <c r="P20" s="7"/>
      <c r="Q20" s="8" t="e">
        <f>CONCATENATE('Custom Calculator'!#REF!," ",'Custom Calculator'!#REF!)</f>
        <v>#REF!</v>
      </c>
      <c r="R20" s="7"/>
      <c r="S20" s="7"/>
      <c r="T20" s="8" t="str">
        <f>IF(ISBLANK('Custom Calculator'!#REF!),"",'BCA Calculator'!B26)</f>
        <v/>
      </c>
      <c r="U20" s="7"/>
      <c r="V20" s="7"/>
      <c r="W20" s="7"/>
      <c r="X20" s="97" t="e">
        <f>IF(ISBLANK('Custom Calculator'!#REF!),"",'Custom Calculator'!#REF!)</f>
        <v>#REF!</v>
      </c>
      <c r="Y20" s="97" t="e">
        <f>IF(ISBLANK('Custom Calculator'!#REF!),"",'Custom Calculator'!#REF!)</f>
        <v>#REF!</v>
      </c>
      <c r="Z20" s="505" t="str">
        <f>IF(ISBLANK('Custom Calculator'!#REF!),"",TRIM(IFERROR(ROUND('Custom Calculator'!#REF!,3),"")))</f>
        <v/>
      </c>
      <c r="AA20" s="505" t="str">
        <f>IF(ISBLANK('Custom Calculator'!#REF!),"",TRIM(IFERROR(ROUND('Custom Calculator'!#REF!,3),"")))</f>
        <v/>
      </c>
      <c r="AB20" s="505" t="str">
        <f>IF(ISBLANK('Custom Calculator'!#REF!),"",TRIM(IFERROR(ROUND('Custom Calculator'!#REF!,3),"")))</f>
        <v/>
      </c>
      <c r="AC20" s="66" t="e">
        <f>IF(ISBLANK('Custom Calculator'!#REF!),"",'Custom Calculator'!#REF!)</f>
        <v>#REF!</v>
      </c>
      <c r="AD20" s="53" t="e">
        <f>IF(ISBLANK('Custom Calculator'!#REF!),"",ROUND('Custom Calculator'!#REF!,2))</f>
        <v>#REF!</v>
      </c>
      <c r="AE20" s="8">
        <f>IF(ISBLANK('Custom Calculator'!#REF!),"",'Custom Calculator'!$E$8)</f>
        <v>0</v>
      </c>
      <c r="AF20" s="8" t="e">
        <f t="shared" si="0"/>
        <v>#REF!</v>
      </c>
      <c r="AG20" s="8" t="e">
        <f>IF(ISBLANK('Custom Calculator'!#REF!),"",'Custom Calculator'!#REF!)</f>
        <v>#REF!</v>
      </c>
      <c r="AH20" s="8" t="e">
        <f>IF(ISBLANK('Custom Calculator'!#REF!),"",'Custom Calculator'!#REF!)</f>
        <v>#REF!</v>
      </c>
      <c r="AI20" s="8" t="e">
        <f>IF(ISBLANK('Custom Calculator'!#REF!),"",'Custom Calculator'!#REF!)</f>
        <v>#REF!</v>
      </c>
      <c r="AJ20" s="9" t="str">
        <f>IF(ISBLANK('Custom Calculator'!#REF!),"",'BCA Calculator'!W42)</f>
        <v/>
      </c>
      <c r="AK20" s="8" t="e">
        <f>IF(ISBLANK('Custom Calculator'!#REF!),"",'Custom Calculator'!#REF!)</f>
        <v>#REF!</v>
      </c>
      <c r="AL20" s="8" t="e">
        <f>'Custom Calculator'!#REF!</f>
        <v>#REF!</v>
      </c>
      <c r="AM20" s="9" t="e">
        <f>IF(ISBLANK('Custom Calculator'!#REF!),"",'Custom Calculator'!#REF!)</f>
        <v>#REF!</v>
      </c>
      <c r="AN20" s="9" t="e">
        <f>'Custom Calculator'!#REF!</f>
        <v>#REF!</v>
      </c>
      <c r="AO20" s="54" t="str">
        <f>TRIM(IFERROR(ROUND('Custom Calculator'!#REF!,2),""))</f>
        <v/>
      </c>
      <c r="AP20" s="9" t="str">
        <f>TRIM(IFERROR(ROUND('Custom Calculator'!#REF!,3),""))</f>
        <v/>
      </c>
      <c r="AQ20" s="9" t="str">
        <f>TRIM(IFERROR(ROUND('Custom Calculator'!#REF!,3),""))</f>
        <v/>
      </c>
      <c r="AR20" s="54" t="e">
        <f>IF(ISBLANK('Custom Calculator'!#REF!),"",IF(ISBLANK('Custom Calculator'!#REF!),'Custom Calculator'!#REF!,'Custom Calculator'!#REF!))</f>
        <v>#REF!</v>
      </c>
      <c r="AS20" s="8"/>
      <c r="AT20" s="8"/>
      <c r="AU20" s="8"/>
      <c r="AV20" s="8"/>
      <c r="AW20" s="8"/>
      <c r="AX20" s="8"/>
      <c r="AY20" s="8"/>
      <c r="AZ20" s="8"/>
      <c r="BA20" s="8"/>
      <c r="BB20" s="8"/>
      <c r="BC20" s="8"/>
      <c r="BD20" s="8"/>
      <c r="BE20" s="8"/>
      <c r="BF20" s="8"/>
      <c r="BG20" s="8"/>
      <c r="BH20" s="8"/>
      <c r="BI20" s="8"/>
      <c r="BJ20" s="8"/>
      <c r="BK20" s="8"/>
      <c r="BL20" s="8"/>
      <c r="BM20" s="8"/>
      <c r="BN20" s="8"/>
      <c r="BO20" s="8"/>
      <c r="BP20" s="8"/>
      <c r="BQ20" s="8"/>
      <c r="BR20" s="8"/>
      <c r="BS20" s="8"/>
      <c r="BT20" s="8"/>
      <c r="BU20" s="8"/>
      <c r="BV20" s="8"/>
      <c r="BW20" s="8"/>
      <c r="BX20" s="8"/>
      <c r="BY20" s="8"/>
      <c r="BZ20" s="8"/>
      <c r="CA20" s="8"/>
      <c r="CB20" s="8" t="e">
        <f>IF(ISBLANK('Custom Calculator'!#REF!),"",'Custom Calculator'!#REF!)</f>
        <v>#REF!</v>
      </c>
      <c r="CC20" s="106" t="e">
        <f>TRIM('Custom Calculator'!#REF!)</f>
        <v>#REF!</v>
      </c>
      <c r="CD20" s="106" t="e">
        <f>TRIM('Custom Calculator'!#REF!)</f>
        <v>#REF!</v>
      </c>
      <c r="CE20" s="106" t="e">
        <f>TRIM('Custom Calculator'!#REF!)</f>
        <v>#REF!</v>
      </c>
      <c r="CF20" s="106" t="e">
        <f>TRIM('Custom Calculator'!#REF!)</f>
        <v>#REF!</v>
      </c>
      <c r="CG20" s="106" t="e">
        <f>TRIM('Custom Calculator'!#REF!)</f>
        <v>#REF!</v>
      </c>
      <c r="CH20" s="106" t="e">
        <f>TRIM('Custom Calculator'!#REF!)</f>
        <v>#REF!</v>
      </c>
      <c r="CI20" s="8"/>
      <c r="CJ20" s="8"/>
      <c r="CK20" s="8"/>
      <c r="CL20" s="8"/>
      <c r="CM20" s="8"/>
      <c r="CN20" s="8"/>
      <c r="CO20" s="8"/>
      <c r="CP20" s="8"/>
      <c r="CQ20" s="8"/>
      <c r="CR20" s="8"/>
      <c r="CS20" s="8"/>
      <c r="CT20" s="8"/>
      <c r="CU20" s="8"/>
      <c r="CV20" s="8"/>
      <c r="CW20" s="8"/>
      <c r="CX20" s="8"/>
      <c r="CY20" s="8"/>
      <c r="CZ20" s="8"/>
      <c r="DA20" s="8"/>
      <c r="DB20" s="8"/>
      <c r="DC20" s="8"/>
      <c r="DD20" s="8"/>
      <c r="DE20" s="8"/>
      <c r="DF20" s="8"/>
      <c r="DG20" s="8"/>
      <c r="DH20" s="8"/>
      <c r="DI20" s="8"/>
      <c r="DJ20" s="8"/>
      <c r="DK20" s="506"/>
      <c r="DL20" s="8" t="str">
        <f>TRIM(IFERROR(ROUND('Data Sheet'!$Y$8*Z20,3),""))</f>
        <v/>
      </c>
      <c r="DM20" s="8" t="str">
        <f t="shared" si="4"/>
        <v/>
      </c>
      <c r="DN20" s="8" t="str">
        <f>TRIM(IFERROR(ROUND('Data Sheet'!$Z$8*AA20,3),""))</f>
        <v/>
      </c>
      <c r="DO20" s="8" t="str">
        <f t="shared" si="5"/>
        <v/>
      </c>
      <c r="DP20" s="8" t="str">
        <f>TRIM(IFERROR(ROUND('Data Sheet'!$AA$8*AB20,3),""))</f>
        <v/>
      </c>
      <c r="DQ20" s="8" t="str">
        <f t="shared" si="3"/>
        <v/>
      </c>
      <c r="DR20" s="8" t="e">
        <f>IF(AND(AC20&gt;0,OR('Custom Calculator'!$J$14&gt;=1,'Custom Calculator'!#REF!&gt;=1)),IF(ISBLANK('Custom Calculator'!#REF!),"",'Custom Calculator'!$BI$23),"")</f>
        <v>#REF!</v>
      </c>
      <c r="DS20" s="8" t="e">
        <f>IF(AND(AC20&gt;0,OR('Custom Calculator'!$J$14&gt;=1,'Custom Calculator'!#REF!&gt;=1)),IF(ISBLANK('Custom Calculator'!#REF!),"",'Custom Calculator'!$BJ$23),"")</f>
        <v>#REF!</v>
      </c>
      <c r="DT20" s="8" t="e">
        <f>'Custom Calculator'!#REF!</f>
        <v>#REF!</v>
      </c>
      <c r="DU20" s="8">
        <f>IF(ISBLANK('Custom Calculator'!#REF!),"",'Custom Calculator'!$BK$23)</f>
        <v>0</v>
      </c>
      <c r="DV20" s="8">
        <f>IF(ISBLANK('Custom Calculator'!#REF!),"",5)</f>
        <v>5</v>
      </c>
      <c r="DW20" s="8" t="e">
        <f>IF(ISBLANK('Custom Calculator'!#REF!),"",'Custom Calculator'!#REF!)</f>
        <v>#REF!</v>
      </c>
      <c r="DX20" s="8">
        <f>IF(ISBLANK('Custom Calculator'!#REF!),"",IF('Custom Calculator'!$BL$23="",1,'Custom Calculator'!$BL$23))</f>
        <v>1</v>
      </c>
      <c r="DY20" s="8">
        <f>IF(ISBLANK('Custom Calculator'!#REF!),"",'Custom Calculator'!$BM$23)</f>
        <v>0</v>
      </c>
      <c r="DZ20" s="8"/>
      <c r="EA20" s="8"/>
      <c r="EB20" s="8"/>
      <c r="EC20" s="8"/>
      <c r="ED20" s="8"/>
      <c r="EE20" s="8"/>
      <c r="EF20" s="8"/>
      <c r="EG20" s="8"/>
      <c r="EH20" s="8"/>
      <c r="EI20" s="8"/>
      <c r="EJ20" s="8"/>
      <c r="EK20" s="8"/>
      <c r="EL20" s="8"/>
      <c r="EM20" s="8"/>
      <c r="EN20" s="8"/>
      <c r="EO20" s="8"/>
      <c r="EP20" s="8"/>
      <c r="EQ20" s="8"/>
      <c r="ER20" s="8"/>
      <c r="ES20" s="8"/>
      <c r="ET20" s="8"/>
      <c r="EU20" s="8"/>
      <c r="EV20" s="8"/>
      <c r="EW20" s="8"/>
      <c r="EX20" s="8"/>
    </row>
    <row r="21" spans="1:154">
      <c r="A21" s="11" t="s">
        <v>2121</v>
      </c>
      <c r="B21" s="11">
        <v>20</v>
      </c>
      <c r="C21" s="99" t="e">
        <f ca="1">IF(ISBLANK('Custom Calculator'!#REF!),"",MID(CELL("filename"),SEARCH("[",CELL("filename"))+1,SEARCH("]",CELL("filename"))-SEARCH("[",CELL("filename"))-1))</f>
        <v>#VALUE!</v>
      </c>
      <c r="D21" s="99" t="e">
        <f>IF(ISBLANK('Custom Calculator'!#REF!),"",'Custom Calculator'!#REF!)</f>
        <v>#REF!</v>
      </c>
      <c r="E21" s="7"/>
      <c r="F21" s="8"/>
      <c r="G21" s="7"/>
      <c r="H21" s="7"/>
      <c r="I21" s="7"/>
      <c r="J21" s="7"/>
      <c r="K21" s="8" t="e">
        <f>IF(ISBLANK('Custom Calculator'!#REF!),"",IF('Custom Calculator'!#REF!&lt;&gt;0,'Custom Calculator'!#REF!,""))</f>
        <v>#REF!</v>
      </c>
      <c r="L21" s="9"/>
      <c r="M21" s="8" t="e">
        <f>IF(ISBLANK('Custom Calculator'!#REF!),"",IF('Custom Calculator'!#REF!&lt;&gt;0,'Custom Calculator'!#REF!,VLOOKUP('Custom Calculator'!#REF!,'Data Sheet'!$BB$13:$BC$2219,2,FALSE)))</f>
        <v>#REF!</v>
      </c>
      <c r="N21" s="8" t="str">
        <f>IF(ISBLANK('Custom Calculator'!#REF!),"","New York")</f>
        <v>New York</v>
      </c>
      <c r="O21" s="96" t="e">
        <f>IF(ISBLANK('Custom Calculator'!#REF!),"",'Custom Calculator'!#REF!)</f>
        <v>#REF!</v>
      </c>
      <c r="P21" s="7"/>
      <c r="Q21" s="8" t="e">
        <f>CONCATENATE('Custom Calculator'!#REF!," ",'Custom Calculator'!#REF!)</f>
        <v>#REF!</v>
      </c>
      <c r="R21" s="7"/>
      <c r="S21" s="7"/>
      <c r="T21" s="8" t="str">
        <f>IF(ISBLANK('Custom Calculator'!#REF!),"",'BCA Calculator'!B27)</f>
        <v/>
      </c>
      <c r="U21" s="7"/>
      <c r="V21" s="7"/>
      <c r="W21" s="7"/>
      <c r="X21" s="97" t="e">
        <f>IF(ISBLANK('Custom Calculator'!#REF!),"",'Custom Calculator'!#REF!)</f>
        <v>#REF!</v>
      </c>
      <c r="Y21" s="97" t="e">
        <f>IF(ISBLANK('Custom Calculator'!#REF!),"",'Custom Calculator'!#REF!)</f>
        <v>#REF!</v>
      </c>
      <c r="Z21" s="505" t="str">
        <f>IF(ISBLANK('Custom Calculator'!#REF!),"",TRIM(IFERROR(ROUND('Custom Calculator'!#REF!,3),"")))</f>
        <v/>
      </c>
      <c r="AA21" s="505" t="str">
        <f>IF(ISBLANK('Custom Calculator'!#REF!),"",TRIM(IFERROR(ROUND('Custom Calculator'!#REF!,3),"")))</f>
        <v/>
      </c>
      <c r="AB21" s="505" t="str">
        <f>IF(ISBLANK('Custom Calculator'!#REF!),"",TRIM(IFERROR(ROUND('Custom Calculator'!#REF!,3),"")))</f>
        <v/>
      </c>
      <c r="AC21" s="66" t="e">
        <f>IF(ISBLANK('Custom Calculator'!#REF!),"",'Custom Calculator'!#REF!)</f>
        <v>#REF!</v>
      </c>
      <c r="AD21" s="53" t="e">
        <f>IF(ISBLANK('Custom Calculator'!#REF!),"",ROUND('Custom Calculator'!#REF!,2))</f>
        <v>#REF!</v>
      </c>
      <c r="AE21" s="8">
        <f>IF(ISBLANK('Custom Calculator'!#REF!),"",'Custom Calculator'!$E$8)</f>
        <v>0</v>
      </c>
      <c r="AF21" s="8" t="e">
        <f t="shared" si="0"/>
        <v>#REF!</v>
      </c>
      <c r="AG21" s="8" t="e">
        <f>IF(ISBLANK('Custom Calculator'!#REF!),"",'Custom Calculator'!#REF!)</f>
        <v>#REF!</v>
      </c>
      <c r="AH21" s="8" t="e">
        <f>IF(ISBLANK('Custom Calculator'!#REF!),"",'Custom Calculator'!#REF!)</f>
        <v>#REF!</v>
      </c>
      <c r="AI21" s="8" t="e">
        <f>IF(ISBLANK('Custom Calculator'!#REF!),"",'Custom Calculator'!#REF!)</f>
        <v>#REF!</v>
      </c>
      <c r="AJ21" s="9" t="str">
        <f>IF(ISBLANK('Custom Calculator'!#REF!),"",'BCA Calculator'!W43)</f>
        <v/>
      </c>
      <c r="AK21" s="8" t="e">
        <f>IF(ISBLANK('Custom Calculator'!#REF!),"",'Custom Calculator'!#REF!)</f>
        <v>#REF!</v>
      </c>
      <c r="AL21" s="8" t="e">
        <f>'Custom Calculator'!#REF!</f>
        <v>#REF!</v>
      </c>
      <c r="AM21" s="9" t="e">
        <f>IF(ISBLANK('Custom Calculator'!#REF!),"",'Custom Calculator'!#REF!)</f>
        <v>#REF!</v>
      </c>
      <c r="AN21" s="9" t="e">
        <f>'Custom Calculator'!#REF!</f>
        <v>#REF!</v>
      </c>
      <c r="AO21" s="54" t="str">
        <f>TRIM(IFERROR(ROUND('Custom Calculator'!#REF!,2),""))</f>
        <v/>
      </c>
      <c r="AP21" s="9" t="str">
        <f>TRIM(IFERROR(ROUND('Custom Calculator'!#REF!,3),""))</f>
        <v/>
      </c>
      <c r="AQ21" s="9" t="str">
        <f>TRIM(IFERROR(ROUND('Custom Calculator'!#REF!,3),""))</f>
        <v/>
      </c>
      <c r="AR21" s="54" t="e">
        <f>IF(ISBLANK('Custom Calculator'!#REF!),"",IF(ISBLANK('Custom Calculator'!#REF!),'Custom Calculator'!#REF!,'Custom Calculator'!#REF!))</f>
        <v>#REF!</v>
      </c>
      <c r="AS21" s="8"/>
      <c r="AT21" s="8"/>
      <c r="AU21" s="8"/>
      <c r="AV21" s="8"/>
      <c r="AW21" s="8"/>
      <c r="AX21" s="8"/>
      <c r="AY21" s="8"/>
      <c r="AZ21" s="8"/>
      <c r="BA21" s="8"/>
      <c r="BB21" s="8"/>
      <c r="BC21" s="8"/>
      <c r="BD21" s="8"/>
      <c r="BE21" s="8"/>
      <c r="BF21" s="8"/>
      <c r="BG21" s="8"/>
      <c r="BH21" s="8"/>
      <c r="BI21" s="8"/>
      <c r="BJ21" s="8"/>
      <c r="BK21" s="8"/>
      <c r="BL21" s="8"/>
      <c r="BM21" s="8"/>
      <c r="BN21" s="8"/>
      <c r="BO21" s="8"/>
      <c r="BP21" s="8"/>
      <c r="BQ21" s="8"/>
      <c r="BR21" s="8"/>
      <c r="BS21" s="8"/>
      <c r="BT21" s="8"/>
      <c r="BU21" s="8"/>
      <c r="BV21" s="8"/>
      <c r="BW21" s="8"/>
      <c r="BX21" s="8"/>
      <c r="BY21" s="8"/>
      <c r="BZ21" s="8"/>
      <c r="CA21" s="8"/>
      <c r="CB21" s="8" t="e">
        <f>IF(ISBLANK('Custom Calculator'!#REF!),"",'Custom Calculator'!#REF!)</f>
        <v>#REF!</v>
      </c>
      <c r="CC21" s="106" t="e">
        <f>TRIM('Custom Calculator'!#REF!)</f>
        <v>#REF!</v>
      </c>
      <c r="CD21" s="106" t="e">
        <f>TRIM('Custom Calculator'!#REF!)</f>
        <v>#REF!</v>
      </c>
      <c r="CE21" s="106" t="e">
        <f>TRIM('Custom Calculator'!#REF!)</f>
        <v>#REF!</v>
      </c>
      <c r="CF21" s="106" t="e">
        <f>TRIM('Custom Calculator'!#REF!)</f>
        <v>#REF!</v>
      </c>
      <c r="CG21" s="106" t="e">
        <f>TRIM('Custom Calculator'!#REF!)</f>
        <v>#REF!</v>
      </c>
      <c r="CH21" s="106" t="e">
        <f>TRIM('Custom Calculator'!#REF!)</f>
        <v>#REF!</v>
      </c>
      <c r="CI21" s="8"/>
      <c r="CJ21" s="8"/>
      <c r="CK21" s="8"/>
      <c r="CL21" s="8"/>
      <c r="CM21" s="8"/>
      <c r="CN21" s="8"/>
      <c r="CO21" s="8"/>
      <c r="CP21" s="8"/>
      <c r="CQ21" s="8"/>
      <c r="CR21" s="8"/>
      <c r="CS21" s="8"/>
      <c r="CT21" s="8"/>
      <c r="CU21" s="8"/>
      <c r="CV21" s="8"/>
      <c r="CW21" s="8"/>
      <c r="CX21" s="8"/>
      <c r="CY21" s="8"/>
      <c r="CZ21" s="8"/>
      <c r="DA21" s="8"/>
      <c r="DB21" s="8"/>
      <c r="DC21" s="8"/>
      <c r="DD21" s="8"/>
      <c r="DE21" s="8"/>
      <c r="DF21" s="8"/>
      <c r="DG21" s="8"/>
      <c r="DH21" s="8"/>
      <c r="DI21" s="8"/>
      <c r="DJ21" s="8"/>
      <c r="DK21" s="506"/>
      <c r="DL21" s="8" t="str">
        <f>TRIM(IFERROR(ROUND('Data Sheet'!$Y$8*Z21,3),""))</f>
        <v/>
      </c>
      <c r="DM21" s="8" t="str">
        <f t="shared" si="4"/>
        <v/>
      </c>
      <c r="DN21" s="8" t="str">
        <f>TRIM(IFERROR(ROUND('Data Sheet'!$Z$8*AA21,3),""))</f>
        <v/>
      </c>
      <c r="DO21" s="8" t="str">
        <f t="shared" si="5"/>
        <v/>
      </c>
      <c r="DP21" s="8" t="str">
        <f>TRIM(IFERROR(ROUND('Data Sheet'!$AA$8*AB21,3),""))</f>
        <v/>
      </c>
      <c r="DQ21" s="8" t="str">
        <f t="shared" si="3"/>
        <v/>
      </c>
      <c r="DR21" s="8" t="e">
        <f>IF(AND(AC21&gt;0,OR('Custom Calculator'!$J$14&gt;=1,'Custom Calculator'!#REF!&gt;=1)),IF(ISBLANK('Custom Calculator'!#REF!),"",'Custom Calculator'!$BI$23),"")</f>
        <v>#REF!</v>
      </c>
      <c r="DS21" s="8" t="e">
        <f>IF(AND(AC21&gt;0,OR('Custom Calculator'!$J$14&gt;=1,'Custom Calculator'!#REF!&gt;=1)),IF(ISBLANK('Custom Calculator'!#REF!),"",'Custom Calculator'!$BJ$23),"")</f>
        <v>#REF!</v>
      </c>
      <c r="DT21" s="8" t="e">
        <f>'Custom Calculator'!#REF!</f>
        <v>#REF!</v>
      </c>
      <c r="DU21" s="8">
        <f>IF(ISBLANK('Custom Calculator'!#REF!),"",'Custom Calculator'!$BK$23)</f>
        <v>0</v>
      </c>
      <c r="DV21" s="8">
        <f>IF(ISBLANK('Custom Calculator'!#REF!),"",5)</f>
        <v>5</v>
      </c>
      <c r="DW21" s="8" t="e">
        <f>IF(ISBLANK('Custom Calculator'!#REF!),"",'Custom Calculator'!#REF!)</f>
        <v>#REF!</v>
      </c>
      <c r="DX21" s="8">
        <f>IF(ISBLANK('Custom Calculator'!#REF!),"",IF('Custom Calculator'!$BL$23="",1,'Custom Calculator'!$BL$23))</f>
        <v>1</v>
      </c>
      <c r="DY21" s="8">
        <f>IF(ISBLANK('Custom Calculator'!#REF!),"",'Custom Calculator'!$BM$23)</f>
        <v>0</v>
      </c>
      <c r="DZ21" s="8"/>
      <c r="EA21" s="8"/>
      <c r="EB21" s="8"/>
      <c r="EC21" s="8"/>
      <c r="ED21" s="8"/>
      <c r="EE21" s="8"/>
      <c r="EF21" s="8"/>
      <c r="EG21" s="8"/>
      <c r="EH21" s="8"/>
      <c r="EI21" s="8"/>
      <c r="EJ21" s="8"/>
      <c r="EK21" s="8"/>
      <c r="EL21" s="8"/>
      <c r="EM21" s="8"/>
      <c r="EN21" s="8"/>
      <c r="EO21" s="8"/>
      <c r="EP21" s="8"/>
      <c r="EQ21" s="8"/>
      <c r="ER21" s="8"/>
      <c r="ES21" s="8"/>
      <c r="ET21" s="8"/>
      <c r="EU21" s="8"/>
      <c r="EV21" s="8"/>
      <c r="EW21" s="8"/>
      <c r="EX21" s="8"/>
    </row>
    <row r="22" spans="1:154">
      <c r="A22" s="11" t="s">
        <v>2121</v>
      </c>
      <c r="B22" s="11">
        <v>21</v>
      </c>
      <c r="C22" s="99" t="e">
        <f ca="1">IF(ISBLANK('Custom Calculator'!#REF!),"",MID(CELL("filename"),SEARCH("[",CELL("filename"))+1,SEARCH("]",CELL("filename"))-SEARCH("[",CELL("filename"))-1))</f>
        <v>#VALUE!</v>
      </c>
      <c r="D22" s="99" t="e">
        <f>IF(ISBLANK('Custom Calculator'!#REF!),"",'Custom Calculator'!#REF!)</f>
        <v>#REF!</v>
      </c>
      <c r="E22" s="7"/>
      <c r="F22" s="8"/>
      <c r="G22" s="7"/>
      <c r="H22" s="7"/>
      <c r="I22" s="7"/>
      <c r="J22" s="7"/>
      <c r="K22" s="8" t="e">
        <f>IF(ISBLANK('Custom Calculator'!#REF!),"",IF('Custom Calculator'!#REF!&lt;&gt;0,'Custom Calculator'!#REF!,""))</f>
        <v>#REF!</v>
      </c>
      <c r="L22" s="9"/>
      <c r="M22" s="8" t="e">
        <f>IF(ISBLANK('Custom Calculator'!#REF!),"",IF('Custom Calculator'!#REF!&lt;&gt;0,'Custom Calculator'!#REF!,VLOOKUP('Custom Calculator'!#REF!,'Data Sheet'!$BB$13:$BC$2219,2,FALSE)))</f>
        <v>#REF!</v>
      </c>
      <c r="N22" s="8" t="str">
        <f>IF(ISBLANK('Custom Calculator'!#REF!),"","New York")</f>
        <v>New York</v>
      </c>
      <c r="O22" s="96" t="e">
        <f>IF(ISBLANK('Custom Calculator'!#REF!),"",'Custom Calculator'!#REF!)</f>
        <v>#REF!</v>
      </c>
      <c r="P22" s="7"/>
      <c r="Q22" s="8" t="e">
        <f>CONCATENATE('Custom Calculator'!#REF!," ",'Custom Calculator'!#REF!)</f>
        <v>#REF!</v>
      </c>
      <c r="R22" s="7"/>
      <c r="S22" s="7"/>
      <c r="T22" s="8" t="str">
        <f>IF(ISBLANK('Custom Calculator'!#REF!),"",'BCA Calculator'!B28)</f>
        <v/>
      </c>
      <c r="U22" s="7"/>
      <c r="V22" s="7"/>
      <c r="W22" s="7"/>
      <c r="X22" s="97" t="e">
        <f>IF(ISBLANK('Custom Calculator'!#REF!),"",'Custom Calculator'!#REF!)</f>
        <v>#REF!</v>
      </c>
      <c r="Y22" s="97" t="e">
        <f>IF(ISBLANK('Custom Calculator'!#REF!),"",'Custom Calculator'!#REF!)</f>
        <v>#REF!</v>
      </c>
      <c r="Z22" s="505" t="str">
        <f>IF(ISBLANK('Custom Calculator'!#REF!),"",TRIM(IFERROR(ROUND('Custom Calculator'!#REF!,3),"")))</f>
        <v/>
      </c>
      <c r="AA22" s="505" t="str">
        <f>IF(ISBLANK('Custom Calculator'!#REF!),"",TRIM(IFERROR(ROUND('Custom Calculator'!#REF!,3),"")))</f>
        <v/>
      </c>
      <c r="AB22" s="505" t="str">
        <f>IF(ISBLANK('Custom Calculator'!#REF!),"",TRIM(IFERROR(ROUND('Custom Calculator'!#REF!,3),"")))</f>
        <v/>
      </c>
      <c r="AC22" s="66" t="e">
        <f>IF(ISBLANK('Custom Calculator'!#REF!),"",'Custom Calculator'!#REF!)</f>
        <v>#REF!</v>
      </c>
      <c r="AD22" s="53" t="e">
        <f>IF(ISBLANK('Custom Calculator'!#REF!),"",ROUND('Custom Calculator'!#REF!,2))</f>
        <v>#REF!</v>
      </c>
      <c r="AE22" s="8">
        <f>IF(ISBLANK('Custom Calculator'!#REF!),"",'Custom Calculator'!$E$8)</f>
        <v>0</v>
      </c>
      <c r="AF22" s="8" t="e">
        <f t="shared" si="0"/>
        <v>#REF!</v>
      </c>
      <c r="AG22" s="8" t="e">
        <f>IF(ISBLANK('Custom Calculator'!#REF!),"",'Custom Calculator'!#REF!)</f>
        <v>#REF!</v>
      </c>
      <c r="AH22" s="8" t="e">
        <f>IF(ISBLANK('Custom Calculator'!#REF!),"",'Custom Calculator'!#REF!)</f>
        <v>#REF!</v>
      </c>
      <c r="AI22" s="8" t="e">
        <f>IF(ISBLANK('Custom Calculator'!#REF!),"",'Custom Calculator'!#REF!)</f>
        <v>#REF!</v>
      </c>
      <c r="AJ22" s="9" t="str">
        <f>IF(ISBLANK('Custom Calculator'!#REF!),"",'BCA Calculator'!W44)</f>
        <v/>
      </c>
      <c r="AK22" s="8" t="e">
        <f>IF(ISBLANK('Custom Calculator'!#REF!),"",'Custom Calculator'!#REF!)</f>
        <v>#REF!</v>
      </c>
      <c r="AL22" s="8" t="e">
        <f>'Custom Calculator'!#REF!</f>
        <v>#REF!</v>
      </c>
      <c r="AM22" s="9" t="e">
        <f>IF(ISBLANK('Custom Calculator'!#REF!),"",'Custom Calculator'!#REF!)</f>
        <v>#REF!</v>
      </c>
      <c r="AN22" s="9" t="e">
        <f>'Custom Calculator'!#REF!</f>
        <v>#REF!</v>
      </c>
      <c r="AO22" s="54" t="str">
        <f>TRIM(IFERROR(ROUND('Custom Calculator'!#REF!,2),""))</f>
        <v/>
      </c>
      <c r="AP22" s="9" t="str">
        <f>TRIM(IFERROR(ROUND('Custom Calculator'!#REF!,3),""))</f>
        <v/>
      </c>
      <c r="AQ22" s="9" t="str">
        <f>TRIM(IFERROR(ROUND('Custom Calculator'!#REF!,3),""))</f>
        <v/>
      </c>
      <c r="AR22" s="54" t="e">
        <f>IF(ISBLANK('Custom Calculator'!#REF!),"",IF(ISBLANK('Custom Calculator'!#REF!),'Custom Calculator'!#REF!,'Custom Calculator'!#REF!))</f>
        <v>#REF!</v>
      </c>
      <c r="AS22" s="8"/>
      <c r="AT22" s="8"/>
      <c r="AU22" s="8"/>
      <c r="AV22" s="8"/>
      <c r="AW22" s="8"/>
      <c r="AX22" s="8"/>
      <c r="AY22" s="8"/>
      <c r="AZ22" s="8"/>
      <c r="BA22" s="8"/>
      <c r="BB22" s="8"/>
      <c r="BC22" s="8"/>
      <c r="BD22" s="8"/>
      <c r="BE22" s="8"/>
      <c r="BF22" s="8"/>
      <c r="BG22" s="8"/>
      <c r="BH22" s="8"/>
      <c r="BI22" s="8"/>
      <c r="BJ22" s="8"/>
      <c r="BK22" s="8"/>
      <c r="BL22" s="8"/>
      <c r="BM22" s="8"/>
      <c r="BN22" s="8"/>
      <c r="BO22" s="8"/>
      <c r="BP22" s="8"/>
      <c r="BQ22" s="8"/>
      <c r="BR22" s="8"/>
      <c r="BS22" s="8"/>
      <c r="BT22" s="8"/>
      <c r="BU22" s="8"/>
      <c r="BV22" s="8"/>
      <c r="BW22" s="8"/>
      <c r="BX22" s="8"/>
      <c r="BY22" s="8"/>
      <c r="BZ22" s="8"/>
      <c r="CA22" s="8"/>
      <c r="CB22" s="8" t="e">
        <f>IF(ISBLANK('Custom Calculator'!#REF!),"",'Custom Calculator'!#REF!)</f>
        <v>#REF!</v>
      </c>
      <c r="CC22" s="106" t="e">
        <f>TRIM('Custom Calculator'!#REF!)</f>
        <v>#REF!</v>
      </c>
      <c r="CD22" s="106" t="e">
        <f>TRIM('Custom Calculator'!#REF!)</f>
        <v>#REF!</v>
      </c>
      <c r="CE22" s="106" t="e">
        <f>TRIM('Custom Calculator'!#REF!)</f>
        <v>#REF!</v>
      </c>
      <c r="CF22" s="106" t="e">
        <f>TRIM('Custom Calculator'!#REF!)</f>
        <v>#REF!</v>
      </c>
      <c r="CG22" s="106" t="e">
        <f>TRIM('Custom Calculator'!#REF!)</f>
        <v>#REF!</v>
      </c>
      <c r="CH22" s="106" t="e">
        <f>TRIM('Custom Calculator'!#REF!)</f>
        <v>#REF!</v>
      </c>
      <c r="CI22" s="8"/>
      <c r="CJ22" s="8"/>
      <c r="CK22" s="8"/>
      <c r="CL22" s="8"/>
      <c r="CM22" s="8"/>
      <c r="CN22" s="8"/>
      <c r="CO22" s="8"/>
      <c r="CP22" s="8"/>
      <c r="CQ22" s="8"/>
      <c r="CR22" s="8"/>
      <c r="CS22" s="8"/>
      <c r="CT22" s="8"/>
      <c r="CU22" s="8"/>
      <c r="CV22" s="8"/>
      <c r="CW22" s="8"/>
      <c r="CX22" s="8"/>
      <c r="CY22" s="8"/>
      <c r="CZ22" s="8"/>
      <c r="DA22" s="8"/>
      <c r="DB22" s="8"/>
      <c r="DC22" s="8"/>
      <c r="DD22" s="8"/>
      <c r="DE22" s="8"/>
      <c r="DF22" s="8"/>
      <c r="DG22" s="8"/>
      <c r="DH22" s="8"/>
      <c r="DI22" s="8"/>
      <c r="DJ22" s="8"/>
      <c r="DK22" s="506"/>
      <c r="DL22" s="8" t="str">
        <f>TRIM(IFERROR(ROUND('Data Sheet'!$Y$8*Z22,3),""))</f>
        <v/>
      </c>
      <c r="DM22" s="8" t="str">
        <f t="shared" si="4"/>
        <v/>
      </c>
      <c r="DN22" s="8" t="str">
        <f>TRIM(IFERROR(ROUND('Data Sheet'!$Z$8*AA22,3),""))</f>
        <v/>
      </c>
      <c r="DO22" s="8" t="str">
        <f t="shared" si="5"/>
        <v/>
      </c>
      <c r="DP22" s="8" t="str">
        <f>TRIM(IFERROR(ROUND('Data Sheet'!$AA$8*AB22,3),""))</f>
        <v/>
      </c>
      <c r="DQ22" s="8" t="str">
        <f t="shared" si="3"/>
        <v/>
      </c>
      <c r="DR22" s="8" t="e">
        <f>IF(AND(AC22&gt;0,OR('Custom Calculator'!$J$14&gt;=1,'Custom Calculator'!#REF!&gt;=1)),IF(ISBLANK('Custom Calculator'!#REF!),"",'Custom Calculator'!$BI$23),"")</f>
        <v>#REF!</v>
      </c>
      <c r="DS22" s="8" t="e">
        <f>IF(AND(AC22&gt;0,OR('Custom Calculator'!$J$14&gt;=1,'Custom Calculator'!#REF!&gt;=1)),IF(ISBLANK('Custom Calculator'!#REF!),"",'Custom Calculator'!$BJ$23),"")</f>
        <v>#REF!</v>
      </c>
      <c r="DT22" s="8" t="e">
        <f>'Custom Calculator'!#REF!</f>
        <v>#REF!</v>
      </c>
      <c r="DU22" s="8">
        <f>IF(ISBLANK('Custom Calculator'!#REF!),"",'Custom Calculator'!$BK$23)</f>
        <v>0</v>
      </c>
      <c r="DV22" s="8">
        <f>IF(ISBLANK('Custom Calculator'!#REF!),"",5)</f>
        <v>5</v>
      </c>
      <c r="DW22" s="8" t="e">
        <f>IF(ISBLANK('Custom Calculator'!#REF!),"",'Custom Calculator'!#REF!)</f>
        <v>#REF!</v>
      </c>
      <c r="DX22" s="8">
        <f>IF(ISBLANK('Custom Calculator'!#REF!),"",IF('Custom Calculator'!$BL$23="",1,'Custom Calculator'!$BL$23))</f>
        <v>1</v>
      </c>
      <c r="DY22" s="8">
        <f>IF(ISBLANK('Custom Calculator'!#REF!),"",'Custom Calculator'!$BM$23)</f>
        <v>0</v>
      </c>
      <c r="DZ22" s="8"/>
      <c r="EA22" s="8"/>
      <c r="EB22" s="8"/>
      <c r="EC22" s="8"/>
      <c r="ED22" s="8"/>
      <c r="EE22" s="8"/>
      <c r="EF22" s="8"/>
      <c r="EG22" s="8"/>
      <c r="EH22" s="8"/>
      <c r="EI22" s="8"/>
      <c r="EJ22" s="8"/>
      <c r="EK22" s="8"/>
      <c r="EL22" s="8"/>
      <c r="EM22" s="8"/>
      <c r="EN22" s="8"/>
      <c r="EO22" s="8"/>
      <c r="EP22" s="8"/>
      <c r="EQ22" s="8"/>
      <c r="ER22" s="8"/>
      <c r="ES22" s="8"/>
      <c r="ET22" s="8"/>
      <c r="EU22" s="8"/>
      <c r="EV22" s="8"/>
      <c r="EW22" s="8"/>
      <c r="EX22" s="8"/>
    </row>
    <row r="23" spans="1:154">
      <c r="A23" s="11" t="s">
        <v>2121</v>
      </c>
      <c r="B23" s="11">
        <v>22</v>
      </c>
      <c r="C23" s="99" t="e">
        <f ca="1">IF(ISBLANK('Custom Calculator'!#REF!),"",MID(CELL("filename"),SEARCH("[",CELL("filename"))+1,SEARCH("]",CELL("filename"))-SEARCH("[",CELL("filename"))-1))</f>
        <v>#VALUE!</v>
      </c>
      <c r="D23" s="99" t="e">
        <f>IF(ISBLANK('Custom Calculator'!#REF!),"",'Custom Calculator'!#REF!)</f>
        <v>#REF!</v>
      </c>
      <c r="E23" s="7"/>
      <c r="F23" s="8"/>
      <c r="G23" s="7"/>
      <c r="H23" s="7"/>
      <c r="I23" s="7"/>
      <c r="J23" s="7"/>
      <c r="K23" s="8" t="e">
        <f>IF(ISBLANK('Custom Calculator'!#REF!),"",IF('Custom Calculator'!#REF!&lt;&gt;0,'Custom Calculator'!#REF!,""))</f>
        <v>#REF!</v>
      </c>
      <c r="L23" s="9"/>
      <c r="M23" s="8" t="e">
        <f>IF(ISBLANK('Custom Calculator'!#REF!),"",IF('Custom Calculator'!#REF!&lt;&gt;0,'Custom Calculator'!#REF!,VLOOKUP('Custom Calculator'!#REF!,'Data Sheet'!$BB$13:$BC$2219,2,FALSE)))</f>
        <v>#REF!</v>
      </c>
      <c r="N23" s="8" t="str">
        <f>IF(ISBLANK('Custom Calculator'!#REF!),"","New York")</f>
        <v>New York</v>
      </c>
      <c r="O23" s="96" t="e">
        <f>IF(ISBLANK('Custom Calculator'!#REF!),"",'Custom Calculator'!#REF!)</f>
        <v>#REF!</v>
      </c>
      <c r="P23" s="7"/>
      <c r="Q23" s="8" t="e">
        <f>CONCATENATE('Custom Calculator'!#REF!," ",'Custom Calculator'!#REF!)</f>
        <v>#REF!</v>
      </c>
      <c r="R23" s="7"/>
      <c r="S23" s="7"/>
      <c r="T23" s="8" t="str">
        <f>IF(ISBLANK('Custom Calculator'!#REF!),"",'BCA Calculator'!B29)</f>
        <v/>
      </c>
      <c r="U23" s="7"/>
      <c r="V23" s="7"/>
      <c r="W23" s="7"/>
      <c r="X23" s="97" t="e">
        <f>IF(ISBLANK('Custom Calculator'!#REF!),"",'Custom Calculator'!#REF!)</f>
        <v>#REF!</v>
      </c>
      <c r="Y23" s="97" t="e">
        <f>IF(ISBLANK('Custom Calculator'!#REF!),"",'Custom Calculator'!#REF!)</f>
        <v>#REF!</v>
      </c>
      <c r="Z23" s="505" t="str">
        <f>IF(ISBLANK('Custom Calculator'!#REF!),"",TRIM(IFERROR(ROUND('Custom Calculator'!#REF!,3),"")))</f>
        <v/>
      </c>
      <c r="AA23" s="505" t="str">
        <f>IF(ISBLANK('Custom Calculator'!#REF!),"",TRIM(IFERROR(ROUND('Custom Calculator'!#REF!,3),"")))</f>
        <v/>
      </c>
      <c r="AB23" s="505" t="str">
        <f>IF(ISBLANK('Custom Calculator'!#REF!),"",TRIM(IFERROR(ROUND('Custom Calculator'!#REF!,3),"")))</f>
        <v/>
      </c>
      <c r="AC23" s="66" t="e">
        <f>IF(ISBLANK('Custom Calculator'!#REF!),"",'Custom Calculator'!#REF!)</f>
        <v>#REF!</v>
      </c>
      <c r="AD23" s="53" t="e">
        <f>IF(ISBLANK('Custom Calculator'!#REF!),"",ROUND('Custom Calculator'!#REF!,2))</f>
        <v>#REF!</v>
      </c>
      <c r="AE23" s="8">
        <f>IF(ISBLANK('Custom Calculator'!#REF!),"",'Custom Calculator'!$E$8)</f>
        <v>0</v>
      </c>
      <c r="AF23" s="8" t="e">
        <f t="shared" si="0"/>
        <v>#REF!</v>
      </c>
      <c r="AG23" s="8" t="e">
        <f>IF(ISBLANK('Custom Calculator'!#REF!),"",'Custom Calculator'!#REF!)</f>
        <v>#REF!</v>
      </c>
      <c r="AH23" s="8" t="e">
        <f>IF(ISBLANK('Custom Calculator'!#REF!),"",'Custom Calculator'!#REF!)</f>
        <v>#REF!</v>
      </c>
      <c r="AI23" s="8" t="e">
        <f>IF(ISBLANK('Custom Calculator'!#REF!),"",'Custom Calculator'!#REF!)</f>
        <v>#REF!</v>
      </c>
      <c r="AJ23" s="9" t="str">
        <f>IF(ISBLANK('Custom Calculator'!#REF!),"",'BCA Calculator'!W45)</f>
        <v/>
      </c>
      <c r="AK23" s="8" t="e">
        <f>IF(ISBLANK('Custom Calculator'!#REF!),"",'Custom Calculator'!#REF!)</f>
        <v>#REF!</v>
      </c>
      <c r="AL23" s="8" t="e">
        <f>'Custom Calculator'!#REF!</f>
        <v>#REF!</v>
      </c>
      <c r="AM23" s="9" t="e">
        <f>IF(ISBLANK('Custom Calculator'!#REF!),"",'Custom Calculator'!#REF!)</f>
        <v>#REF!</v>
      </c>
      <c r="AN23" s="9" t="e">
        <f>'Custom Calculator'!#REF!</f>
        <v>#REF!</v>
      </c>
      <c r="AO23" s="54" t="str">
        <f>TRIM(IFERROR(ROUND('Custom Calculator'!#REF!,2),""))</f>
        <v/>
      </c>
      <c r="AP23" s="9" t="str">
        <f>TRIM(IFERROR(ROUND('Custom Calculator'!#REF!,3),""))</f>
        <v/>
      </c>
      <c r="AQ23" s="9" t="str">
        <f>TRIM(IFERROR(ROUND('Custom Calculator'!#REF!,3),""))</f>
        <v/>
      </c>
      <c r="AR23" s="54" t="e">
        <f>IF(ISBLANK('Custom Calculator'!#REF!),"",IF(ISBLANK('Custom Calculator'!#REF!),'Custom Calculator'!#REF!,'Custom Calculator'!#REF!))</f>
        <v>#REF!</v>
      </c>
      <c r="AS23" s="8"/>
      <c r="AT23" s="8"/>
      <c r="AU23" s="8"/>
      <c r="AV23" s="8"/>
      <c r="AW23" s="8"/>
      <c r="AX23" s="8"/>
      <c r="AY23" s="8"/>
      <c r="AZ23" s="8"/>
      <c r="BA23" s="8"/>
      <c r="BB23" s="8"/>
      <c r="BC23" s="8"/>
      <c r="BD23" s="8"/>
      <c r="BE23" s="8"/>
      <c r="BF23" s="8"/>
      <c r="BG23" s="8"/>
      <c r="BH23" s="8"/>
      <c r="BI23" s="8"/>
      <c r="BJ23" s="8"/>
      <c r="BK23" s="8"/>
      <c r="BL23" s="8"/>
      <c r="BM23" s="8"/>
      <c r="BN23" s="8"/>
      <c r="BO23" s="8"/>
      <c r="BP23" s="8"/>
      <c r="BQ23" s="8"/>
      <c r="BR23" s="8"/>
      <c r="BS23" s="8"/>
      <c r="BT23" s="8"/>
      <c r="BU23" s="8"/>
      <c r="BV23" s="8"/>
      <c r="BW23" s="8"/>
      <c r="BX23" s="8"/>
      <c r="BY23" s="8"/>
      <c r="BZ23" s="8"/>
      <c r="CA23" s="8"/>
      <c r="CB23" s="8" t="e">
        <f>IF(ISBLANK('Custom Calculator'!#REF!),"",'Custom Calculator'!#REF!)</f>
        <v>#REF!</v>
      </c>
      <c r="CC23" s="106" t="e">
        <f>TRIM('Custom Calculator'!#REF!)</f>
        <v>#REF!</v>
      </c>
      <c r="CD23" s="106" t="e">
        <f>TRIM('Custom Calculator'!#REF!)</f>
        <v>#REF!</v>
      </c>
      <c r="CE23" s="106" t="e">
        <f>TRIM('Custom Calculator'!#REF!)</f>
        <v>#REF!</v>
      </c>
      <c r="CF23" s="106" t="e">
        <f>TRIM('Custom Calculator'!#REF!)</f>
        <v>#REF!</v>
      </c>
      <c r="CG23" s="106" t="e">
        <f>TRIM('Custom Calculator'!#REF!)</f>
        <v>#REF!</v>
      </c>
      <c r="CH23" s="106" t="e">
        <f>TRIM('Custom Calculator'!#REF!)</f>
        <v>#REF!</v>
      </c>
      <c r="CI23" s="8"/>
      <c r="CJ23" s="8"/>
      <c r="CK23" s="8"/>
      <c r="CL23" s="8"/>
      <c r="CM23" s="8"/>
      <c r="CN23" s="8"/>
      <c r="CO23" s="8"/>
      <c r="CP23" s="8"/>
      <c r="CQ23" s="8"/>
      <c r="CR23" s="8"/>
      <c r="CS23" s="8"/>
      <c r="CT23" s="8"/>
      <c r="CU23" s="8"/>
      <c r="CV23" s="8"/>
      <c r="CW23" s="8"/>
      <c r="CX23" s="8"/>
      <c r="CY23" s="8"/>
      <c r="CZ23" s="8"/>
      <c r="DA23" s="8"/>
      <c r="DB23" s="8"/>
      <c r="DC23" s="8"/>
      <c r="DD23" s="8"/>
      <c r="DE23" s="8"/>
      <c r="DF23" s="8"/>
      <c r="DG23" s="8"/>
      <c r="DH23" s="8"/>
      <c r="DI23" s="8"/>
      <c r="DJ23" s="8"/>
      <c r="DK23" s="506"/>
      <c r="DL23" s="8" t="str">
        <f>TRIM(IFERROR(ROUND('Data Sheet'!$Y$8*Z23,3),""))</f>
        <v/>
      </c>
      <c r="DM23" s="8" t="str">
        <f t="shared" si="4"/>
        <v/>
      </c>
      <c r="DN23" s="8" t="str">
        <f>TRIM(IFERROR(ROUND('Data Sheet'!$Z$8*AA23,3),""))</f>
        <v/>
      </c>
      <c r="DO23" s="8" t="str">
        <f t="shared" si="5"/>
        <v/>
      </c>
      <c r="DP23" s="8" t="str">
        <f>TRIM(IFERROR(ROUND('Data Sheet'!$AA$8*AB23,3),""))</f>
        <v/>
      </c>
      <c r="DQ23" s="8" t="str">
        <f t="shared" si="3"/>
        <v/>
      </c>
      <c r="DR23" s="8" t="e">
        <f>IF(AND(AC23&gt;0,OR('Custom Calculator'!$J$14&gt;=1,'Custom Calculator'!#REF!&gt;=1)),IF(ISBLANK('Custom Calculator'!#REF!),"",'Custom Calculator'!$BI$23),"")</f>
        <v>#REF!</v>
      </c>
      <c r="DS23" s="8" t="e">
        <f>IF(AND(AC23&gt;0,OR('Custom Calculator'!$J$14&gt;=1,'Custom Calculator'!#REF!&gt;=1)),IF(ISBLANK('Custom Calculator'!#REF!),"",'Custom Calculator'!$BJ$23),"")</f>
        <v>#REF!</v>
      </c>
      <c r="DT23" s="8" t="e">
        <f>'Custom Calculator'!#REF!</f>
        <v>#REF!</v>
      </c>
      <c r="DU23" s="8">
        <f>IF(ISBLANK('Custom Calculator'!#REF!),"",'Custom Calculator'!$BK$23)</f>
        <v>0</v>
      </c>
      <c r="DV23" s="8">
        <f>IF(ISBLANK('Custom Calculator'!#REF!),"",5)</f>
        <v>5</v>
      </c>
      <c r="DW23" s="8" t="e">
        <f>IF(ISBLANK('Custom Calculator'!#REF!),"",'Custom Calculator'!#REF!)</f>
        <v>#REF!</v>
      </c>
      <c r="DX23" s="8">
        <f>IF(ISBLANK('Custom Calculator'!#REF!),"",IF('Custom Calculator'!$BL$23="",1,'Custom Calculator'!$BL$23))</f>
        <v>1</v>
      </c>
      <c r="DY23" s="8">
        <f>IF(ISBLANK('Custom Calculator'!#REF!),"",'Custom Calculator'!$BM$23)</f>
        <v>0</v>
      </c>
      <c r="DZ23" s="8"/>
      <c r="EA23" s="8"/>
      <c r="EB23" s="8"/>
      <c r="EC23" s="8"/>
      <c r="ED23" s="8"/>
      <c r="EE23" s="8"/>
      <c r="EF23" s="8"/>
      <c r="EG23" s="8"/>
      <c r="EH23" s="8"/>
      <c r="EI23" s="8"/>
      <c r="EJ23" s="8"/>
      <c r="EK23" s="8"/>
      <c r="EL23" s="8"/>
      <c r="EM23" s="8"/>
      <c r="EN23" s="8"/>
      <c r="EO23" s="8"/>
      <c r="EP23" s="8"/>
      <c r="EQ23" s="8"/>
      <c r="ER23" s="8"/>
      <c r="ES23" s="8"/>
      <c r="ET23" s="8"/>
      <c r="EU23" s="8"/>
      <c r="EV23" s="8"/>
      <c r="EW23" s="8"/>
      <c r="EX23" s="8"/>
    </row>
    <row r="24" spans="1:154">
      <c r="A24" s="11" t="s">
        <v>2121</v>
      </c>
      <c r="B24" s="11">
        <v>23</v>
      </c>
      <c r="C24" s="99" t="e">
        <f ca="1">IF(ISBLANK('Custom Calculator'!#REF!),"",MID(CELL("filename"),SEARCH("[",CELL("filename"))+1,SEARCH("]",CELL("filename"))-SEARCH("[",CELL("filename"))-1))</f>
        <v>#VALUE!</v>
      </c>
      <c r="D24" s="99" t="e">
        <f>IF(ISBLANK('Custom Calculator'!#REF!),"",'Custom Calculator'!#REF!)</f>
        <v>#REF!</v>
      </c>
      <c r="E24" s="7"/>
      <c r="F24" s="8"/>
      <c r="G24" s="7"/>
      <c r="H24" s="7"/>
      <c r="I24" s="7"/>
      <c r="J24" s="7"/>
      <c r="K24" s="8" t="e">
        <f>IF(ISBLANK('Custom Calculator'!#REF!),"",IF('Custom Calculator'!#REF!&lt;&gt;0,'Custom Calculator'!#REF!,""))</f>
        <v>#REF!</v>
      </c>
      <c r="L24" s="9"/>
      <c r="M24" s="8" t="e">
        <f>IF(ISBLANK('Custom Calculator'!#REF!),"",IF('Custom Calculator'!#REF!&lt;&gt;0,'Custom Calculator'!#REF!,VLOOKUP('Custom Calculator'!#REF!,'Data Sheet'!$BB$13:$BC$2219,2,FALSE)))</f>
        <v>#REF!</v>
      </c>
      <c r="N24" s="8" t="str">
        <f>IF(ISBLANK('Custom Calculator'!#REF!),"","New York")</f>
        <v>New York</v>
      </c>
      <c r="O24" s="96" t="e">
        <f>IF(ISBLANK('Custom Calculator'!#REF!),"",'Custom Calculator'!#REF!)</f>
        <v>#REF!</v>
      </c>
      <c r="P24" s="7"/>
      <c r="Q24" s="8" t="e">
        <f>CONCATENATE('Custom Calculator'!#REF!," ",'Custom Calculator'!#REF!)</f>
        <v>#REF!</v>
      </c>
      <c r="R24" s="7"/>
      <c r="S24" s="7"/>
      <c r="T24" s="8" t="str">
        <f>IF(ISBLANK('Custom Calculator'!#REF!),"",'BCA Calculator'!B30)</f>
        <v/>
      </c>
      <c r="U24" s="7"/>
      <c r="V24" s="7"/>
      <c r="W24" s="7"/>
      <c r="X24" s="97" t="e">
        <f>IF(ISBLANK('Custom Calculator'!#REF!),"",'Custom Calculator'!#REF!)</f>
        <v>#REF!</v>
      </c>
      <c r="Y24" s="97" t="e">
        <f>IF(ISBLANK('Custom Calculator'!#REF!),"",'Custom Calculator'!#REF!)</f>
        <v>#REF!</v>
      </c>
      <c r="Z24" s="505" t="str">
        <f>IF(ISBLANK('Custom Calculator'!#REF!),"",TRIM(IFERROR(ROUND('Custom Calculator'!#REF!,3),"")))</f>
        <v/>
      </c>
      <c r="AA24" s="505" t="str">
        <f>IF(ISBLANK('Custom Calculator'!#REF!),"",TRIM(IFERROR(ROUND('Custom Calculator'!#REF!,3),"")))</f>
        <v/>
      </c>
      <c r="AB24" s="505" t="str">
        <f>IF(ISBLANK('Custom Calculator'!#REF!),"",TRIM(IFERROR(ROUND('Custom Calculator'!#REF!,3),"")))</f>
        <v/>
      </c>
      <c r="AC24" s="66" t="e">
        <f>IF(ISBLANK('Custom Calculator'!#REF!),"",'Custom Calculator'!#REF!)</f>
        <v>#REF!</v>
      </c>
      <c r="AD24" s="53" t="e">
        <f>IF(ISBLANK('Custom Calculator'!#REF!),"",ROUND('Custom Calculator'!#REF!,2))</f>
        <v>#REF!</v>
      </c>
      <c r="AE24" s="8">
        <f>IF(ISBLANK('Custom Calculator'!#REF!),"",'Custom Calculator'!$E$8)</f>
        <v>0</v>
      </c>
      <c r="AF24" s="8" t="e">
        <f t="shared" si="0"/>
        <v>#REF!</v>
      </c>
      <c r="AG24" s="8" t="e">
        <f>IF(ISBLANK('Custom Calculator'!#REF!),"",'Custom Calculator'!#REF!)</f>
        <v>#REF!</v>
      </c>
      <c r="AH24" s="8" t="e">
        <f>IF(ISBLANK('Custom Calculator'!#REF!),"",'Custom Calculator'!#REF!)</f>
        <v>#REF!</v>
      </c>
      <c r="AI24" s="8" t="e">
        <f>IF(ISBLANK('Custom Calculator'!#REF!),"",'Custom Calculator'!#REF!)</f>
        <v>#REF!</v>
      </c>
      <c r="AJ24" s="9" t="str">
        <f>IF(ISBLANK('Custom Calculator'!#REF!),"",'BCA Calculator'!W46)</f>
        <v/>
      </c>
      <c r="AK24" s="8" t="e">
        <f>IF(ISBLANK('Custom Calculator'!#REF!),"",'Custom Calculator'!#REF!)</f>
        <v>#REF!</v>
      </c>
      <c r="AL24" s="8" t="e">
        <f>'Custom Calculator'!#REF!</f>
        <v>#REF!</v>
      </c>
      <c r="AM24" s="9" t="e">
        <f>IF(ISBLANK('Custom Calculator'!#REF!),"",'Custom Calculator'!#REF!)</f>
        <v>#REF!</v>
      </c>
      <c r="AN24" s="9" t="e">
        <f>'Custom Calculator'!#REF!</f>
        <v>#REF!</v>
      </c>
      <c r="AO24" s="54" t="str">
        <f>TRIM(IFERROR(ROUND('Custom Calculator'!#REF!,2),""))</f>
        <v/>
      </c>
      <c r="AP24" s="9" t="str">
        <f>TRIM(IFERROR(ROUND('Custom Calculator'!#REF!,3),""))</f>
        <v/>
      </c>
      <c r="AQ24" s="9" t="str">
        <f>TRIM(IFERROR(ROUND('Custom Calculator'!#REF!,3),""))</f>
        <v/>
      </c>
      <c r="AR24" s="54" t="e">
        <f>IF(ISBLANK('Custom Calculator'!#REF!),"",IF(ISBLANK('Custom Calculator'!#REF!),'Custom Calculator'!#REF!,'Custom Calculator'!#REF!))</f>
        <v>#REF!</v>
      </c>
      <c r="AS24" s="8"/>
      <c r="AT24" s="8"/>
      <c r="AU24" s="8"/>
      <c r="AV24" s="8"/>
      <c r="AW24" s="8"/>
      <c r="AX24" s="8"/>
      <c r="AY24" s="8"/>
      <c r="AZ24" s="8"/>
      <c r="BA24" s="8"/>
      <c r="BB24" s="8"/>
      <c r="BC24" s="8"/>
      <c r="BD24" s="8"/>
      <c r="BE24" s="8"/>
      <c r="BF24" s="8"/>
      <c r="BG24" s="8"/>
      <c r="BH24" s="8"/>
      <c r="BI24" s="8"/>
      <c r="BJ24" s="8"/>
      <c r="BK24" s="8"/>
      <c r="BL24" s="8"/>
      <c r="BM24" s="8"/>
      <c r="BN24" s="8"/>
      <c r="BO24" s="8"/>
      <c r="BP24" s="8"/>
      <c r="BQ24" s="8"/>
      <c r="BR24" s="8"/>
      <c r="BS24" s="8"/>
      <c r="BT24" s="8"/>
      <c r="BU24" s="8"/>
      <c r="BV24" s="8"/>
      <c r="BW24" s="8"/>
      <c r="BX24" s="8"/>
      <c r="BY24" s="8"/>
      <c r="BZ24" s="8"/>
      <c r="CA24" s="8"/>
      <c r="CB24" s="8" t="e">
        <f>IF(ISBLANK('Custom Calculator'!#REF!),"",'Custom Calculator'!#REF!)</f>
        <v>#REF!</v>
      </c>
      <c r="CC24" s="106" t="e">
        <f>TRIM('Custom Calculator'!#REF!)</f>
        <v>#REF!</v>
      </c>
      <c r="CD24" s="106" t="e">
        <f>TRIM('Custom Calculator'!#REF!)</f>
        <v>#REF!</v>
      </c>
      <c r="CE24" s="106" t="e">
        <f>TRIM('Custom Calculator'!#REF!)</f>
        <v>#REF!</v>
      </c>
      <c r="CF24" s="106" t="e">
        <f>TRIM('Custom Calculator'!#REF!)</f>
        <v>#REF!</v>
      </c>
      <c r="CG24" s="106" t="e">
        <f>TRIM('Custom Calculator'!#REF!)</f>
        <v>#REF!</v>
      </c>
      <c r="CH24" s="106" t="e">
        <f>TRIM('Custom Calculator'!#REF!)</f>
        <v>#REF!</v>
      </c>
      <c r="CI24" s="8"/>
      <c r="CJ24" s="8"/>
      <c r="CK24" s="8"/>
      <c r="CL24" s="8"/>
      <c r="CM24" s="8"/>
      <c r="CN24" s="8"/>
      <c r="CO24" s="8"/>
      <c r="CP24" s="8"/>
      <c r="CQ24" s="8"/>
      <c r="CR24" s="8"/>
      <c r="CS24" s="8"/>
      <c r="CT24" s="8"/>
      <c r="CU24" s="8"/>
      <c r="CV24" s="8"/>
      <c r="CW24" s="8"/>
      <c r="CX24" s="8"/>
      <c r="CY24" s="8"/>
      <c r="CZ24" s="8"/>
      <c r="DA24" s="8"/>
      <c r="DB24" s="8"/>
      <c r="DC24" s="8"/>
      <c r="DD24" s="8"/>
      <c r="DE24" s="8"/>
      <c r="DF24" s="8"/>
      <c r="DG24" s="8"/>
      <c r="DH24" s="8"/>
      <c r="DI24" s="8"/>
      <c r="DJ24" s="8"/>
      <c r="DK24" s="506"/>
      <c r="DL24" s="8" t="str">
        <f>TRIM(IFERROR(ROUND('Data Sheet'!$Y$8*Z24,3),""))</f>
        <v/>
      </c>
      <c r="DM24" s="8" t="str">
        <f t="shared" si="4"/>
        <v/>
      </c>
      <c r="DN24" s="8" t="str">
        <f>TRIM(IFERROR(ROUND('Data Sheet'!$Z$8*AA24,3),""))</f>
        <v/>
      </c>
      <c r="DO24" s="8" t="str">
        <f t="shared" si="5"/>
        <v/>
      </c>
      <c r="DP24" s="8" t="str">
        <f>TRIM(IFERROR(ROUND('Data Sheet'!$AA$8*AB24,3),""))</f>
        <v/>
      </c>
      <c r="DQ24" s="8" t="str">
        <f t="shared" si="3"/>
        <v/>
      </c>
      <c r="DR24" s="8" t="e">
        <f>IF(AND(AC24&gt;0,OR('Custom Calculator'!$J$14&gt;=1,'Custom Calculator'!#REF!&gt;=1)),IF(ISBLANK('Custom Calculator'!#REF!),"",'Custom Calculator'!$BI$23),"")</f>
        <v>#REF!</v>
      </c>
      <c r="DS24" s="8" t="e">
        <f>IF(AND(AC24&gt;0,OR('Custom Calculator'!$J$14&gt;=1,'Custom Calculator'!#REF!&gt;=1)),IF(ISBLANK('Custom Calculator'!#REF!),"",'Custom Calculator'!$BJ$23),"")</f>
        <v>#REF!</v>
      </c>
      <c r="DT24" s="8" t="e">
        <f>'Custom Calculator'!#REF!</f>
        <v>#REF!</v>
      </c>
      <c r="DU24" s="8">
        <f>IF(ISBLANK('Custom Calculator'!#REF!),"",'Custom Calculator'!$BK$23)</f>
        <v>0</v>
      </c>
      <c r="DV24" s="8">
        <f>IF(ISBLANK('Custom Calculator'!#REF!),"",5)</f>
        <v>5</v>
      </c>
      <c r="DW24" s="8" t="e">
        <f>IF(ISBLANK('Custom Calculator'!#REF!),"",'Custom Calculator'!#REF!)</f>
        <v>#REF!</v>
      </c>
      <c r="DX24" s="8">
        <f>IF(ISBLANK('Custom Calculator'!#REF!),"",IF('Custom Calculator'!$BL$23="",1,'Custom Calculator'!$BL$23))</f>
        <v>1</v>
      </c>
      <c r="DY24" s="8">
        <f>IF(ISBLANK('Custom Calculator'!#REF!),"",'Custom Calculator'!$BM$23)</f>
        <v>0</v>
      </c>
      <c r="DZ24" s="8"/>
      <c r="EA24" s="8"/>
      <c r="EB24" s="8"/>
      <c r="EC24" s="8"/>
      <c r="ED24" s="8"/>
      <c r="EE24" s="8"/>
      <c r="EF24" s="8"/>
      <c r="EG24" s="8"/>
      <c r="EH24" s="8"/>
      <c r="EI24" s="8"/>
      <c r="EJ24" s="8"/>
      <c r="EK24" s="8"/>
      <c r="EL24" s="8"/>
      <c r="EM24" s="8"/>
      <c r="EN24" s="8"/>
      <c r="EO24" s="8"/>
      <c r="EP24" s="8"/>
      <c r="EQ24" s="8"/>
      <c r="ER24" s="8"/>
      <c r="ES24" s="8"/>
      <c r="ET24" s="8"/>
      <c r="EU24" s="8"/>
      <c r="EV24" s="8"/>
      <c r="EW24" s="8"/>
      <c r="EX24" s="8"/>
    </row>
    <row r="25" spans="1:154">
      <c r="A25" s="11" t="s">
        <v>2121</v>
      </c>
      <c r="B25" s="11">
        <v>24</v>
      </c>
      <c r="C25" s="99" t="e">
        <f ca="1">IF(ISBLANK('Custom Calculator'!#REF!),"",MID(CELL("filename"),SEARCH("[",CELL("filename"))+1,SEARCH("]",CELL("filename"))-SEARCH("[",CELL("filename"))-1))</f>
        <v>#VALUE!</v>
      </c>
      <c r="D25" s="99" t="e">
        <f>IF(ISBLANK('Custom Calculator'!#REF!),"",'Custom Calculator'!#REF!)</f>
        <v>#REF!</v>
      </c>
      <c r="E25" s="7"/>
      <c r="F25" s="8"/>
      <c r="G25" s="7"/>
      <c r="H25" s="7"/>
      <c r="I25" s="7"/>
      <c r="J25" s="7"/>
      <c r="K25" s="8" t="e">
        <f>IF(ISBLANK('Custom Calculator'!#REF!),"",IF('Custom Calculator'!#REF!&lt;&gt;0,'Custom Calculator'!#REF!,""))</f>
        <v>#REF!</v>
      </c>
      <c r="L25" s="9"/>
      <c r="M25" s="8" t="e">
        <f>IF(ISBLANK('Custom Calculator'!#REF!),"",IF('Custom Calculator'!#REF!&lt;&gt;0,'Custom Calculator'!#REF!,VLOOKUP('Custom Calculator'!#REF!,'Data Sheet'!$BB$13:$BC$2219,2,FALSE)))</f>
        <v>#REF!</v>
      </c>
      <c r="N25" s="8" t="str">
        <f>IF(ISBLANK('Custom Calculator'!#REF!),"","New York")</f>
        <v>New York</v>
      </c>
      <c r="O25" s="96" t="e">
        <f>IF(ISBLANK('Custom Calculator'!#REF!),"",'Custom Calculator'!#REF!)</f>
        <v>#REF!</v>
      </c>
      <c r="P25" s="7"/>
      <c r="Q25" s="8" t="e">
        <f>CONCATENATE('Custom Calculator'!#REF!," ",'Custom Calculator'!#REF!)</f>
        <v>#REF!</v>
      </c>
      <c r="R25" s="7"/>
      <c r="S25" s="7"/>
      <c r="T25" s="8" t="str">
        <f>IF(ISBLANK('Custom Calculator'!#REF!),"",'BCA Calculator'!B31)</f>
        <v/>
      </c>
      <c r="U25" s="7"/>
      <c r="V25" s="7"/>
      <c r="W25" s="7"/>
      <c r="X25" s="97" t="e">
        <f>IF(ISBLANK('Custom Calculator'!#REF!),"",'Custom Calculator'!#REF!)</f>
        <v>#REF!</v>
      </c>
      <c r="Y25" s="97" t="e">
        <f>IF(ISBLANK('Custom Calculator'!#REF!),"",'Custom Calculator'!#REF!)</f>
        <v>#REF!</v>
      </c>
      <c r="Z25" s="505" t="str">
        <f>IF(ISBLANK('Custom Calculator'!#REF!),"",TRIM(IFERROR(ROUND('Custom Calculator'!#REF!,3),"")))</f>
        <v/>
      </c>
      <c r="AA25" s="505" t="str">
        <f>IF(ISBLANK('Custom Calculator'!#REF!),"",TRIM(IFERROR(ROUND('Custom Calculator'!#REF!,3),"")))</f>
        <v/>
      </c>
      <c r="AB25" s="505" t="str">
        <f>IF(ISBLANK('Custom Calculator'!#REF!),"",TRIM(IFERROR(ROUND('Custom Calculator'!#REF!,3),"")))</f>
        <v/>
      </c>
      <c r="AC25" s="66" t="e">
        <f>IF(ISBLANK('Custom Calculator'!#REF!),"",'Custom Calculator'!#REF!)</f>
        <v>#REF!</v>
      </c>
      <c r="AD25" s="53" t="e">
        <f>IF(ISBLANK('Custom Calculator'!#REF!),"",ROUND('Custom Calculator'!#REF!,2))</f>
        <v>#REF!</v>
      </c>
      <c r="AE25" s="8">
        <f>IF(ISBLANK('Custom Calculator'!#REF!),"",'Custom Calculator'!$E$8)</f>
        <v>0</v>
      </c>
      <c r="AF25" s="8" t="e">
        <f t="shared" si="0"/>
        <v>#REF!</v>
      </c>
      <c r="AG25" s="8" t="e">
        <f>IF(ISBLANK('Custom Calculator'!#REF!),"",'Custom Calculator'!#REF!)</f>
        <v>#REF!</v>
      </c>
      <c r="AH25" s="8" t="e">
        <f>IF(ISBLANK('Custom Calculator'!#REF!),"",'Custom Calculator'!#REF!)</f>
        <v>#REF!</v>
      </c>
      <c r="AI25" s="8" t="e">
        <f>IF(ISBLANK('Custom Calculator'!#REF!),"",'Custom Calculator'!#REF!)</f>
        <v>#REF!</v>
      </c>
      <c r="AJ25" s="9" t="str">
        <f>IF(ISBLANK('Custom Calculator'!#REF!),"",'BCA Calculator'!W47)</f>
        <v/>
      </c>
      <c r="AK25" s="8" t="e">
        <f>IF(ISBLANK('Custom Calculator'!#REF!),"",'Custom Calculator'!#REF!)</f>
        <v>#REF!</v>
      </c>
      <c r="AL25" s="8" t="e">
        <f>'Custom Calculator'!#REF!</f>
        <v>#REF!</v>
      </c>
      <c r="AM25" s="9" t="e">
        <f>IF(ISBLANK('Custom Calculator'!#REF!),"",'Custom Calculator'!#REF!)</f>
        <v>#REF!</v>
      </c>
      <c r="AN25" s="9" t="e">
        <f>'Custom Calculator'!#REF!</f>
        <v>#REF!</v>
      </c>
      <c r="AO25" s="54" t="str">
        <f>TRIM(IFERROR(ROUND('Custom Calculator'!#REF!,2),""))</f>
        <v/>
      </c>
      <c r="AP25" s="9" t="str">
        <f>TRIM(IFERROR(ROUND('Custom Calculator'!#REF!,3),""))</f>
        <v/>
      </c>
      <c r="AQ25" s="9" t="str">
        <f>TRIM(IFERROR(ROUND('Custom Calculator'!#REF!,3),""))</f>
        <v/>
      </c>
      <c r="AR25" s="54" t="e">
        <f>IF(ISBLANK('Custom Calculator'!#REF!),"",IF(ISBLANK('Custom Calculator'!#REF!),'Custom Calculator'!#REF!,'Custom Calculator'!#REF!))</f>
        <v>#REF!</v>
      </c>
      <c r="AS25" s="8"/>
      <c r="AT25" s="8"/>
      <c r="AU25" s="8"/>
      <c r="AV25" s="8"/>
      <c r="AW25" s="8"/>
      <c r="AX25" s="8"/>
      <c r="AY25" s="8"/>
      <c r="AZ25" s="8"/>
      <c r="BA25" s="8"/>
      <c r="BB25" s="8"/>
      <c r="BC25" s="8"/>
      <c r="BD25" s="8"/>
      <c r="BE25" s="8"/>
      <c r="BF25" s="8"/>
      <c r="BG25" s="8"/>
      <c r="BH25" s="8"/>
      <c r="BI25" s="8"/>
      <c r="BJ25" s="8"/>
      <c r="BK25" s="8"/>
      <c r="BL25" s="8"/>
      <c r="BM25" s="8"/>
      <c r="BN25" s="8"/>
      <c r="BO25" s="8"/>
      <c r="BP25" s="8"/>
      <c r="BQ25" s="8"/>
      <c r="BR25" s="8"/>
      <c r="BS25" s="8"/>
      <c r="BT25" s="8"/>
      <c r="BU25" s="8"/>
      <c r="BV25" s="8"/>
      <c r="BW25" s="8"/>
      <c r="BX25" s="8"/>
      <c r="BY25" s="8"/>
      <c r="BZ25" s="8"/>
      <c r="CA25" s="8"/>
      <c r="CB25" s="8" t="e">
        <f>IF(ISBLANK('Custom Calculator'!#REF!),"",'Custom Calculator'!#REF!)</f>
        <v>#REF!</v>
      </c>
      <c r="CC25" s="106" t="e">
        <f>TRIM('Custom Calculator'!#REF!)</f>
        <v>#REF!</v>
      </c>
      <c r="CD25" s="106" t="e">
        <f>TRIM('Custom Calculator'!#REF!)</f>
        <v>#REF!</v>
      </c>
      <c r="CE25" s="106" t="e">
        <f>TRIM('Custom Calculator'!#REF!)</f>
        <v>#REF!</v>
      </c>
      <c r="CF25" s="106" t="e">
        <f>TRIM('Custom Calculator'!#REF!)</f>
        <v>#REF!</v>
      </c>
      <c r="CG25" s="106" t="e">
        <f>TRIM('Custom Calculator'!#REF!)</f>
        <v>#REF!</v>
      </c>
      <c r="CH25" s="106" t="e">
        <f>TRIM('Custom Calculator'!#REF!)</f>
        <v>#REF!</v>
      </c>
      <c r="CI25" s="8"/>
      <c r="CJ25" s="8"/>
      <c r="CK25" s="8"/>
      <c r="CL25" s="8"/>
      <c r="CM25" s="8"/>
      <c r="CN25" s="8"/>
      <c r="CO25" s="8"/>
      <c r="CP25" s="8"/>
      <c r="CQ25" s="8"/>
      <c r="CR25" s="8"/>
      <c r="CS25" s="8"/>
      <c r="CT25" s="8"/>
      <c r="CU25" s="8"/>
      <c r="CV25" s="8"/>
      <c r="CW25" s="8"/>
      <c r="CX25" s="8"/>
      <c r="CY25" s="8"/>
      <c r="CZ25" s="8"/>
      <c r="DA25" s="8"/>
      <c r="DB25" s="8"/>
      <c r="DC25" s="8"/>
      <c r="DD25" s="8"/>
      <c r="DE25" s="8"/>
      <c r="DF25" s="8"/>
      <c r="DG25" s="8"/>
      <c r="DH25" s="8"/>
      <c r="DI25" s="8"/>
      <c r="DJ25" s="8"/>
      <c r="DK25" s="506"/>
      <c r="DL25" s="8" t="str">
        <f>TRIM(IFERROR(ROUND('Data Sheet'!$Y$8*Z25,3),""))</f>
        <v/>
      </c>
      <c r="DM25" s="8" t="str">
        <f t="shared" si="4"/>
        <v/>
      </c>
      <c r="DN25" s="8" t="str">
        <f>TRIM(IFERROR(ROUND('Data Sheet'!$Z$8*AA25,3),""))</f>
        <v/>
      </c>
      <c r="DO25" s="8" t="str">
        <f t="shared" si="5"/>
        <v/>
      </c>
      <c r="DP25" s="8" t="str">
        <f>TRIM(IFERROR(ROUND('Data Sheet'!$AA$8*AB25,3),""))</f>
        <v/>
      </c>
      <c r="DQ25" s="8" t="str">
        <f t="shared" si="3"/>
        <v/>
      </c>
      <c r="DR25" s="8" t="e">
        <f>IF(AND(AC25&gt;0,OR('Custom Calculator'!$J$14&gt;=1,'Custom Calculator'!#REF!&gt;=1)),IF(ISBLANK('Custom Calculator'!#REF!),"",'Custom Calculator'!$BI$23),"")</f>
        <v>#REF!</v>
      </c>
      <c r="DS25" s="8" t="e">
        <f>IF(AND(AC25&gt;0,OR('Custom Calculator'!$J$14&gt;=1,'Custom Calculator'!#REF!&gt;=1)),IF(ISBLANK('Custom Calculator'!#REF!),"",'Custom Calculator'!$BJ$23),"")</f>
        <v>#REF!</v>
      </c>
      <c r="DT25" s="8" t="e">
        <f>'Custom Calculator'!#REF!</f>
        <v>#REF!</v>
      </c>
      <c r="DU25" s="8">
        <f>IF(ISBLANK('Custom Calculator'!#REF!),"",'Custom Calculator'!$BK$23)</f>
        <v>0</v>
      </c>
      <c r="DV25" s="8">
        <f>IF(ISBLANK('Custom Calculator'!#REF!),"",5)</f>
        <v>5</v>
      </c>
      <c r="DW25" s="8" t="e">
        <f>IF(ISBLANK('Custom Calculator'!#REF!),"",'Custom Calculator'!#REF!)</f>
        <v>#REF!</v>
      </c>
      <c r="DX25" s="8">
        <f>IF(ISBLANK('Custom Calculator'!#REF!),"",IF('Custom Calculator'!$BL$23="",1,'Custom Calculator'!$BL$23))</f>
        <v>1</v>
      </c>
      <c r="DY25" s="8">
        <f>IF(ISBLANK('Custom Calculator'!#REF!),"",'Custom Calculator'!$BM$23)</f>
        <v>0</v>
      </c>
      <c r="DZ25" s="8"/>
      <c r="EA25" s="8"/>
      <c r="EB25" s="8"/>
      <c r="EC25" s="8"/>
      <c r="ED25" s="8"/>
      <c r="EE25" s="8"/>
      <c r="EF25" s="8"/>
      <c r="EG25" s="8"/>
      <c r="EH25" s="8"/>
      <c r="EI25" s="8"/>
      <c r="EJ25" s="8"/>
      <c r="EK25" s="8"/>
      <c r="EL25" s="8"/>
      <c r="EM25" s="8"/>
      <c r="EN25" s="8"/>
      <c r="EO25" s="8"/>
      <c r="EP25" s="8"/>
      <c r="EQ25" s="8"/>
      <c r="ER25" s="8"/>
      <c r="ES25" s="8"/>
      <c r="ET25" s="8"/>
      <c r="EU25" s="8"/>
      <c r="EV25" s="8"/>
      <c r="EW25" s="8"/>
      <c r="EX25" s="8"/>
    </row>
    <row r="26" spans="1:154">
      <c r="A26" s="11" t="s">
        <v>2121</v>
      </c>
      <c r="B26" s="11">
        <v>25</v>
      </c>
      <c r="C26" s="99" t="e">
        <f ca="1">IF(ISBLANK('Custom Calculator'!#REF!),"",MID(CELL("filename"),SEARCH("[",CELL("filename"))+1,SEARCH("]",CELL("filename"))-SEARCH("[",CELL("filename"))-1))</f>
        <v>#VALUE!</v>
      </c>
      <c r="D26" s="99" t="e">
        <f>IF(ISBLANK('Custom Calculator'!#REF!),"",'Custom Calculator'!#REF!)</f>
        <v>#REF!</v>
      </c>
      <c r="E26" s="7"/>
      <c r="F26" s="8"/>
      <c r="G26" s="7"/>
      <c r="H26" s="7"/>
      <c r="I26" s="7"/>
      <c r="J26" s="7"/>
      <c r="K26" s="8" t="e">
        <f>IF(ISBLANK('Custom Calculator'!#REF!),"",IF('Custom Calculator'!#REF!&lt;&gt;0,'Custom Calculator'!#REF!,""))</f>
        <v>#REF!</v>
      </c>
      <c r="L26" s="9"/>
      <c r="M26" s="8" t="e">
        <f>IF(ISBLANK('Custom Calculator'!#REF!),"",IF('Custom Calculator'!#REF!&lt;&gt;0,'Custom Calculator'!#REF!,VLOOKUP('Custom Calculator'!#REF!,'Data Sheet'!$BB$13:$BC$2219,2,FALSE)))</f>
        <v>#REF!</v>
      </c>
      <c r="N26" s="8" t="str">
        <f>IF(ISBLANK('Custom Calculator'!#REF!),"","New York")</f>
        <v>New York</v>
      </c>
      <c r="O26" s="96" t="e">
        <f>IF(ISBLANK('Custom Calculator'!#REF!),"",'Custom Calculator'!#REF!)</f>
        <v>#REF!</v>
      </c>
      <c r="P26" s="7"/>
      <c r="Q26" s="8" t="e">
        <f>CONCATENATE('Custom Calculator'!#REF!," ",'Custom Calculator'!#REF!)</f>
        <v>#REF!</v>
      </c>
      <c r="R26" s="7"/>
      <c r="S26" s="7"/>
      <c r="T26" s="8" t="str">
        <f>IF(ISBLANK('Custom Calculator'!#REF!),"",'BCA Calculator'!B32)</f>
        <v/>
      </c>
      <c r="U26" s="7"/>
      <c r="V26" s="7"/>
      <c r="W26" s="7"/>
      <c r="X26" s="97" t="e">
        <f>IF(ISBLANK('Custom Calculator'!#REF!),"",'Custom Calculator'!#REF!)</f>
        <v>#REF!</v>
      </c>
      <c r="Y26" s="97" t="e">
        <f>IF(ISBLANK('Custom Calculator'!#REF!),"",'Custom Calculator'!#REF!)</f>
        <v>#REF!</v>
      </c>
      <c r="Z26" s="505" t="str">
        <f>IF(ISBLANK('Custom Calculator'!#REF!),"",TRIM(IFERROR(ROUND('Custom Calculator'!#REF!,3),"")))</f>
        <v/>
      </c>
      <c r="AA26" s="505" t="str">
        <f>IF(ISBLANK('Custom Calculator'!#REF!),"",TRIM(IFERROR(ROUND('Custom Calculator'!#REF!,3),"")))</f>
        <v/>
      </c>
      <c r="AB26" s="505" t="str">
        <f>IF(ISBLANK('Custom Calculator'!#REF!),"",TRIM(IFERROR(ROUND('Custom Calculator'!#REF!,3),"")))</f>
        <v/>
      </c>
      <c r="AC26" s="66" t="e">
        <f>IF(ISBLANK('Custom Calculator'!#REF!),"",'Custom Calculator'!#REF!)</f>
        <v>#REF!</v>
      </c>
      <c r="AD26" s="53" t="e">
        <f>IF(ISBLANK('Custom Calculator'!#REF!),"",ROUND('Custom Calculator'!#REF!,2))</f>
        <v>#REF!</v>
      </c>
      <c r="AE26" s="8">
        <f>IF(ISBLANK('Custom Calculator'!#REF!),"",'Custom Calculator'!$E$8)</f>
        <v>0</v>
      </c>
      <c r="AF26" s="8" t="e">
        <f t="shared" si="0"/>
        <v>#REF!</v>
      </c>
      <c r="AG26" s="8" t="e">
        <f>IF(ISBLANK('Custom Calculator'!#REF!),"",'Custom Calculator'!#REF!)</f>
        <v>#REF!</v>
      </c>
      <c r="AH26" s="8" t="e">
        <f>IF(ISBLANK('Custom Calculator'!#REF!),"",'Custom Calculator'!#REF!)</f>
        <v>#REF!</v>
      </c>
      <c r="AI26" s="8" t="e">
        <f>IF(ISBLANK('Custom Calculator'!#REF!),"",'Custom Calculator'!#REF!)</f>
        <v>#REF!</v>
      </c>
      <c r="AJ26" s="9" t="str">
        <f>IF(ISBLANK('Custom Calculator'!#REF!),"",'BCA Calculator'!W48)</f>
        <v/>
      </c>
      <c r="AK26" s="8" t="e">
        <f>IF(ISBLANK('Custom Calculator'!#REF!),"",'Custom Calculator'!#REF!)</f>
        <v>#REF!</v>
      </c>
      <c r="AL26" s="8" t="e">
        <f>'Custom Calculator'!#REF!</f>
        <v>#REF!</v>
      </c>
      <c r="AM26" s="9" t="e">
        <f>IF(ISBLANK('Custom Calculator'!#REF!),"",'Custom Calculator'!#REF!)</f>
        <v>#REF!</v>
      </c>
      <c r="AN26" s="9" t="e">
        <f>'Custom Calculator'!#REF!</f>
        <v>#REF!</v>
      </c>
      <c r="AO26" s="54" t="str">
        <f>TRIM(IFERROR(ROUND('Custom Calculator'!#REF!,2),""))</f>
        <v/>
      </c>
      <c r="AP26" s="9" t="str">
        <f>TRIM(IFERROR(ROUND('Custom Calculator'!#REF!,3),""))</f>
        <v/>
      </c>
      <c r="AQ26" s="9" t="str">
        <f>TRIM(IFERROR(ROUND('Custom Calculator'!#REF!,3),""))</f>
        <v/>
      </c>
      <c r="AR26" s="54" t="e">
        <f>IF(ISBLANK('Custom Calculator'!#REF!),"",IF(ISBLANK('Custom Calculator'!#REF!),'Custom Calculator'!#REF!,'Custom Calculator'!#REF!))</f>
        <v>#REF!</v>
      </c>
      <c r="AS26" s="8"/>
      <c r="AT26" s="8"/>
      <c r="AU26" s="8"/>
      <c r="AV26" s="8"/>
      <c r="AW26" s="8"/>
      <c r="AX26" s="8"/>
      <c r="AY26" s="8"/>
      <c r="AZ26" s="8"/>
      <c r="BA26" s="8"/>
      <c r="BB26" s="8"/>
      <c r="BC26" s="8"/>
      <c r="BD26" s="8"/>
      <c r="BE26" s="8"/>
      <c r="BF26" s="8"/>
      <c r="BG26" s="8"/>
      <c r="BH26" s="8"/>
      <c r="BI26" s="8"/>
      <c r="BJ26" s="8"/>
      <c r="BK26" s="8"/>
      <c r="BL26" s="8"/>
      <c r="BM26" s="8"/>
      <c r="BN26" s="8"/>
      <c r="BO26" s="8"/>
      <c r="BP26" s="8"/>
      <c r="BQ26" s="8"/>
      <c r="BR26" s="8"/>
      <c r="BS26" s="8"/>
      <c r="BT26" s="8"/>
      <c r="BU26" s="8"/>
      <c r="BV26" s="8"/>
      <c r="BW26" s="8"/>
      <c r="BX26" s="8"/>
      <c r="BY26" s="8"/>
      <c r="BZ26" s="8"/>
      <c r="CA26" s="8"/>
      <c r="CB26" s="8" t="e">
        <f>IF(ISBLANK('Custom Calculator'!#REF!),"",'Custom Calculator'!#REF!)</f>
        <v>#REF!</v>
      </c>
      <c r="CC26" s="106" t="e">
        <f>TRIM('Custom Calculator'!#REF!)</f>
        <v>#REF!</v>
      </c>
      <c r="CD26" s="106" t="e">
        <f>TRIM('Custom Calculator'!#REF!)</f>
        <v>#REF!</v>
      </c>
      <c r="CE26" s="106" t="e">
        <f>TRIM('Custom Calculator'!#REF!)</f>
        <v>#REF!</v>
      </c>
      <c r="CF26" s="106" t="e">
        <f>TRIM('Custom Calculator'!#REF!)</f>
        <v>#REF!</v>
      </c>
      <c r="CG26" s="106" t="e">
        <f>TRIM('Custom Calculator'!#REF!)</f>
        <v>#REF!</v>
      </c>
      <c r="CH26" s="106" t="e">
        <f>TRIM('Custom Calculator'!#REF!)</f>
        <v>#REF!</v>
      </c>
      <c r="CI26" s="8"/>
      <c r="CJ26" s="8"/>
      <c r="CK26" s="8"/>
      <c r="CL26" s="8"/>
      <c r="CM26" s="8"/>
      <c r="CN26" s="8"/>
      <c r="CO26" s="8"/>
      <c r="CP26" s="8"/>
      <c r="CQ26" s="8"/>
      <c r="CR26" s="8"/>
      <c r="CS26" s="8"/>
      <c r="CT26" s="8"/>
      <c r="CU26" s="8"/>
      <c r="CV26" s="8"/>
      <c r="CW26" s="8"/>
      <c r="CX26" s="8"/>
      <c r="CY26" s="8"/>
      <c r="CZ26" s="8"/>
      <c r="DA26" s="8"/>
      <c r="DB26" s="8"/>
      <c r="DC26" s="8"/>
      <c r="DD26" s="8"/>
      <c r="DE26" s="8"/>
      <c r="DF26" s="8"/>
      <c r="DG26" s="8"/>
      <c r="DH26" s="8"/>
      <c r="DI26" s="8"/>
      <c r="DJ26" s="8"/>
      <c r="DK26" s="506"/>
      <c r="DL26" s="8" t="str">
        <f>TRIM(IFERROR(ROUND('Data Sheet'!$Y$8*Z26,3),""))</f>
        <v/>
      </c>
      <c r="DM26" s="8" t="str">
        <f t="shared" si="4"/>
        <v/>
      </c>
      <c r="DN26" s="8" t="str">
        <f>TRIM(IFERROR(ROUND('Data Sheet'!$Z$8*AA26,3),""))</f>
        <v/>
      </c>
      <c r="DO26" s="8" t="str">
        <f t="shared" si="5"/>
        <v/>
      </c>
      <c r="DP26" s="8" t="str">
        <f>TRIM(IFERROR(ROUND('Data Sheet'!$AA$8*AB26,3),""))</f>
        <v/>
      </c>
      <c r="DQ26" s="8" t="str">
        <f t="shared" si="3"/>
        <v/>
      </c>
      <c r="DR26" s="8" t="e">
        <f>IF(AND(AC26&gt;0,OR('Custom Calculator'!$J$14&gt;=1,'Custom Calculator'!#REF!&gt;=1)),IF(ISBLANK('Custom Calculator'!#REF!),"",'Custom Calculator'!$BI$23),"")</f>
        <v>#REF!</v>
      </c>
      <c r="DS26" s="8" t="e">
        <f>IF(AND(AC26&gt;0,OR('Custom Calculator'!$J$14&gt;=1,'Custom Calculator'!#REF!&gt;=1)),IF(ISBLANK('Custom Calculator'!#REF!),"",'Custom Calculator'!$BJ$23),"")</f>
        <v>#REF!</v>
      </c>
      <c r="DT26" s="8" t="e">
        <f>'Custom Calculator'!#REF!</f>
        <v>#REF!</v>
      </c>
      <c r="DU26" s="8">
        <f>IF(ISBLANK('Custom Calculator'!#REF!),"",'Custom Calculator'!$BK$23)</f>
        <v>0</v>
      </c>
      <c r="DV26" s="8">
        <f>IF(ISBLANK('Custom Calculator'!#REF!),"",5)</f>
        <v>5</v>
      </c>
      <c r="DW26" s="8" t="e">
        <f>IF(ISBLANK('Custom Calculator'!#REF!),"",'Custom Calculator'!#REF!)</f>
        <v>#REF!</v>
      </c>
      <c r="DX26" s="8">
        <f>IF(ISBLANK('Custom Calculator'!#REF!),"",IF('Custom Calculator'!$BL$23="",1,'Custom Calculator'!$BL$23))</f>
        <v>1</v>
      </c>
      <c r="DY26" s="8">
        <f>IF(ISBLANK('Custom Calculator'!#REF!),"",'Custom Calculator'!$BM$23)</f>
        <v>0</v>
      </c>
      <c r="DZ26" s="8"/>
      <c r="EA26" s="8"/>
      <c r="EB26" s="8"/>
      <c r="EC26" s="8"/>
      <c r="ED26" s="8"/>
      <c r="EE26" s="8"/>
      <c r="EF26" s="8"/>
      <c r="EG26" s="8"/>
      <c r="EH26" s="8"/>
      <c r="EI26" s="8"/>
      <c r="EJ26" s="8"/>
      <c r="EK26" s="8"/>
      <c r="EL26" s="8"/>
      <c r="EM26" s="8"/>
      <c r="EN26" s="8"/>
      <c r="EO26" s="8"/>
      <c r="EP26" s="8"/>
      <c r="EQ26" s="8"/>
      <c r="ER26" s="8"/>
      <c r="ES26" s="8"/>
      <c r="ET26" s="8"/>
      <c r="EU26" s="8"/>
      <c r="EV26" s="8"/>
      <c r="EW26" s="8"/>
      <c r="EX26" s="8"/>
    </row>
    <row r="27" spans="1:154">
      <c r="A27" s="11" t="s">
        <v>2121</v>
      </c>
      <c r="B27" s="11">
        <v>26</v>
      </c>
      <c r="C27" s="99" t="e">
        <f ca="1">IF(ISBLANK('Custom Calculator'!#REF!),"",MID(CELL("filename"),SEARCH("[",CELL("filename"))+1,SEARCH("]",CELL("filename"))-SEARCH("[",CELL("filename"))-1))</f>
        <v>#VALUE!</v>
      </c>
      <c r="D27" s="99" t="e">
        <f>IF(ISBLANK('Custom Calculator'!#REF!),"",'Custom Calculator'!#REF!)</f>
        <v>#REF!</v>
      </c>
      <c r="E27" s="7"/>
      <c r="F27" s="8"/>
      <c r="G27" s="7"/>
      <c r="H27" s="7"/>
      <c r="I27" s="7"/>
      <c r="J27" s="7"/>
      <c r="K27" s="8" t="e">
        <f>IF(ISBLANK('Custom Calculator'!#REF!),"",IF('Custom Calculator'!#REF!&lt;&gt;0,'Custom Calculator'!#REF!,""))</f>
        <v>#REF!</v>
      </c>
      <c r="L27" s="9"/>
      <c r="M27" s="8" t="e">
        <f>IF(ISBLANK('Custom Calculator'!#REF!),"",IF('Custom Calculator'!#REF!&lt;&gt;0,'Custom Calculator'!#REF!,VLOOKUP('Custom Calculator'!#REF!,'Data Sheet'!$BB$13:$BC$2219,2,FALSE)))</f>
        <v>#REF!</v>
      </c>
      <c r="N27" s="8" t="str">
        <f>IF(ISBLANK('Custom Calculator'!#REF!),"","New York")</f>
        <v>New York</v>
      </c>
      <c r="O27" s="96" t="e">
        <f>IF(ISBLANK('Custom Calculator'!#REF!),"",'Custom Calculator'!#REF!)</f>
        <v>#REF!</v>
      </c>
      <c r="P27" s="7"/>
      <c r="Q27" s="8" t="e">
        <f>CONCATENATE('Custom Calculator'!#REF!," ",'Custom Calculator'!#REF!)</f>
        <v>#REF!</v>
      </c>
      <c r="R27" s="7"/>
      <c r="S27" s="7"/>
      <c r="T27" s="8" t="str">
        <f>IF(ISBLANK('Custom Calculator'!#REF!),"",'BCA Calculator'!B33)</f>
        <v/>
      </c>
      <c r="U27" s="7"/>
      <c r="V27" s="7"/>
      <c r="W27" s="7"/>
      <c r="X27" s="97" t="e">
        <f>IF(ISBLANK('Custom Calculator'!#REF!),"",'Custom Calculator'!#REF!)</f>
        <v>#REF!</v>
      </c>
      <c r="Y27" s="97" t="e">
        <f>IF(ISBLANK('Custom Calculator'!#REF!),"",'Custom Calculator'!#REF!)</f>
        <v>#REF!</v>
      </c>
      <c r="Z27" s="505" t="str">
        <f>IF(ISBLANK('Custom Calculator'!#REF!),"",TRIM(IFERROR(ROUND('Custom Calculator'!#REF!,3),"")))</f>
        <v/>
      </c>
      <c r="AA27" s="505" t="str">
        <f>IF(ISBLANK('Custom Calculator'!#REF!),"",TRIM(IFERROR(ROUND('Custom Calculator'!#REF!,3),"")))</f>
        <v/>
      </c>
      <c r="AB27" s="505" t="str">
        <f>IF(ISBLANK('Custom Calculator'!#REF!),"",TRIM(IFERROR(ROUND('Custom Calculator'!#REF!,3),"")))</f>
        <v/>
      </c>
      <c r="AC27" s="66" t="e">
        <f>IF(ISBLANK('Custom Calculator'!#REF!),"",'Custom Calculator'!#REF!)</f>
        <v>#REF!</v>
      </c>
      <c r="AD27" s="53" t="e">
        <f>IF(ISBLANK('Custom Calculator'!#REF!),"",ROUND('Custom Calculator'!#REF!,2))</f>
        <v>#REF!</v>
      </c>
      <c r="AE27" s="8">
        <f>IF(ISBLANK('Custom Calculator'!#REF!),"",'Custom Calculator'!$E$8)</f>
        <v>0</v>
      </c>
      <c r="AF27" s="8" t="e">
        <f t="shared" si="0"/>
        <v>#REF!</v>
      </c>
      <c r="AG27" s="8" t="e">
        <f>IF(ISBLANK('Custom Calculator'!#REF!),"",'Custom Calculator'!#REF!)</f>
        <v>#REF!</v>
      </c>
      <c r="AH27" s="8" t="e">
        <f>IF(ISBLANK('Custom Calculator'!#REF!),"",'Custom Calculator'!#REF!)</f>
        <v>#REF!</v>
      </c>
      <c r="AI27" s="8" t="e">
        <f>IF(ISBLANK('Custom Calculator'!#REF!),"",'Custom Calculator'!#REF!)</f>
        <v>#REF!</v>
      </c>
      <c r="AJ27" s="9" t="str">
        <f>IF(ISBLANK('Custom Calculator'!#REF!),"",'BCA Calculator'!W49)</f>
        <v/>
      </c>
      <c r="AK27" s="8" t="e">
        <f>IF(ISBLANK('Custom Calculator'!#REF!),"",'Custom Calculator'!#REF!)</f>
        <v>#REF!</v>
      </c>
      <c r="AL27" s="8" t="e">
        <f>'Custom Calculator'!#REF!</f>
        <v>#REF!</v>
      </c>
      <c r="AM27" s="9" t="e">
        <f>IF(ISBLANK('Custom Calculator'!#REF!),"",'Custom Calculator'!#REF!)</f>
        <v>#REF!</v>
      </c>
      <c r="AN27" s="9" t="e">
        <f>'Custom Calculator'!#REF!</f>
        <v>#REF!</v>
      </c>
      <c r="AO27" s="54" t="str">
        <f>TRIM(IFERROR(ROUND('Custom Calculator'!#REF!,2),""))</f>
        <v/>
      </c>
      <c r="AP27" s="9" t="str">
        <f>TRIM(IFERROR(ROUND('Custom Calculator'!#REF!,3),""))</f>
        <v/>
      </c>
      <c r="AQ27" s="9" t="str">
        <f>TRIM(IFERROR(ROUND('Custom Calculator'!#REF!,3),""))</f>
        <v/>
      </c>
      <c r="AR27" s="54" t="e">
        <f>IF(ISBLANK('Custom Calculator'!#REF!),"",IF(ISBLANK('Custom Calculator'!#REF!),'Custom Calculator'!#REF!,'Custom Calculator'!#REF!))</f>
        <v>#REF!</v>
      </c>
      <c r="AS27" s="8"/>
      <c r="AT27" s="8"/>
      <c r="AU27" s="8"/>
      <c r="AV27" s="8"/>
      <c r="AW27" s="8"/>
      <c r="AX27" s="8"/>
      <c r="AY27" s="8"/>
      <c r="AZ27" s="8"/>
      <c r="BA27" s="8"/>
      <c r="BB27" s="8"/>
      <c r="BC27" s="8"/>
      <c r="BD27" s="8"/>
      <c r="BE27" s="8"/>
      <c r="BF27" s="8"/>
      <c r="BG27" s="8"/>
      <c r="BH27" s="8"/>
      <c r="BI27" s="8"/>
      <c r="BJ27" s="8"/>
      <c r="BK27" s="8"/>
      <c r="BL27" s="8"/>
      <c r="BM27" s="8"/>
      <c r="BN27" s="8"/>
      <c r="BO27" s="8"/>
      <c r="BP27" s="8"/>
      <c r="BQ27" s="8"/>
      <c r="BR27" s="8"/>
      <c r="BS27" s="8"/>
      <c r="BT27" s="8"/>
      <c r="BU27" s="8"/>
      <c r="BV27" s="8"/>
      <c r="BW27" s="8"/>
      <c r="BX27" s="8"/>
      <c r="BY27" s="8"/>
      <c r="BZ27" s="8"/>
      <c r="CA27" s="8"/>
      <c r="CB27" s="8" t="e">
        <f>IF(ISBLANK('Custom Calculator'!#REF!),"",'Custom Calculator'!#REF!)</f>
        <v>#REF!</v>
      </c>
      <c r="CC27" s="106" t="e">
        <f>TRIM('Custom Calculator'!#REF!)</f>
        <v>#REF!</v>
      </c>
      <c r="CD27" s="106" t="e">
        <f>TRIM('Custom Calculator'!#REF!)</f>
        <v>#REF!</v>
      </c>
      <c r="CE27" s="106" t="e">
        <f>TRIM('Custom Calculator'!#REF!)</f>
        <v>#REF!</v>
      </c>
      <c r="CF27" s="106" t="e">
        <f>TRIM('Custom Calculator'!#REF!)</f>
        <v>#REF!</v>
      </c>
      <c r="CG27" s="106" t="e">
        <f>TRIM('Custom Calculator'!#REF!)</f>
        <v>#REF!</v>
      </c>
      <c r="CH27" s="106" t="e">
        <f>TRIM('Custom Calculator'!#REF!)</f>
        <v>#REF!</v>
      </c>
      <c r="CI27" s="8"/>
      <c r="CJ27" s="8"/>
      <c r="CK27" s="8"/>
      <c r="CL27" s="8"/>
      <c r="CM27" s="8"/>
      <c r="CN27" s="8"/>
      <c r="CO27" s="8"/>
      <c r="CP27" s="8"/>
      <c r="CQ27" s="8"/>
      <c r="CR27" s="8"/>
      <c r="CS27" s="8"/>
      <c r="CT27" s="8"/>
      <c r="CU27" s="8"/>
      <c r="CV27" s="8"/>
      <c r="CW27" s="8"/>
      <c r="CX27" s="8"/>
      <c r="CY27" s="8"/>
      <c r="CZ27" s="8"/>
      <c r="DA27" s="8"/>
      <c r="DB27" s="8"/>
      <c r="DC27" s="8"/>
      <c r="DD27" s="8"/>
      <c r="DE27" s="8"/>
      <c r="DF27" s="8"/>
      <c r="DG27" s="8"/>
      <c r="DH27" s="8"/>
      <c r="DI27" s="8"/>
      <c r="DJ27" s="8"/>
      <c r="DK27" s="506"/>
      <c r="DL27" s="8" t="str">
        <f>TRIM(IFERROR(ROUND('Data Sheet'!$Y$8*Z27,3),""))</f>
        <v/>
      </c>
      <c r="DM27" s="8" t="str">
        <f t="shared" si="4"/>
        <v/>
      </c>
      <c r="DN27" s="8" t="str">
        <f>TRIM(IFERROR(ROUND('Data Sheet'!$Z$8*AA27,3),""))</f>
        <v/>
      </c>
      <c r="DO27" s="8" t="str">
        <f t="shared" si="5"/>
        <v/>
      </c>
      <c r="DP27" s="8" t="str">
        <f>TRIM(IFERROR(ROUND('Data Sheet'!$AA$8*AB27,3),""))</f>
        <v/>
      </c>
      <c r="DQ27" s="8" t="str">
        <f t="shared" si="3"/>
        <v/>
      </c>
      <c r="DR27" s="8" t="e">
        <f>IF(AND(AC27&gt;0,OR('Custom Calculator'!$J$14&gt;=1,'Custom Calculator'!#REF!&gt;=1)),IF(ISBLANK('Custom Calculator'!#REF!),"",'Custom Calculator'!$BI$23),"")</f>
        <v>#REF!</v>
      </c>
      <c r="DS27" s="8" t="e">
        <f>IF(AND(AC27&gt;0,OR('Custom Calculator'!$J$14&gt;=1,'Custom Calculator'!#REF!&gt;=1)),IF(ISBLANK('Custom Calculator'!#REF!),"",'Custom Calculator'!$BJ$23),"")</f>
        <v>#REF!</v>
      </c>
      <c r="DT27" s="8" t="e">
        <f>'Custom Calculator'!#REF!</f>
        <v>#REF!</v>
      </c>
      <c r="DU27" s="8">
        <f>IF(ISBLANK('Custom Calculator'!#REF!),"",'Custom Calculator'!$BK$23)</f>
        <v>0</v>
      </c>
      <c r="DV27" s="8">
        <f>IF(ISBLANK('Custom Calculator'!#REF!),"",5)</f>
        <v>5</v>
      </c>
      <c r="DW27" s="8" t="e">
        <f>IF(ISBLANK('Custom Calculator'!#REF!),"",'Custom Calculator'!#REF!)</f>
        <v>#REF!</v>
      </c>
      <c r="DX27" s="8">
        <f>IF(ISBLANK('Custom Calculator'!#REF!),"",IF('Custom Calculator'!$BL$23="",1,'Custom Calculator'!$BL$23))</f>
        <v>1</v>
      </c>
      <c r="DY27" s="8">
        <f>IF(ISBLANK('Custom Calculator'!#REF!),"",'Custom Calculator'!$BM$23)</f>
        <v>0</v>
      </c>
      <c r="DZ27" s="8"/>
      <c r="EA27" s="8"/>
      <c r="EB27" s="8"/>
      <c r="EC27" s="8"/>
      <c r="ED27" s="8"/>
      <c r="EE27" s="8"/>
      <c r="EF27" s="8"/>
      <c r="EG27" s="8"/>
      <c r="EH27" s="8"/>
      <c r="EI27" s="8"/>
      <c r="EJ27" s="8"/>
      <c r="EK27" s="8"/>
      <c r="EL27" s="8"/>
      <c r="EM27" s="8"/>
      <c r="EN27" s="8"/>
      <c r="EO27" s="8"/>
      <c r="EP27" s="8"/>
      <c r="EQ27" s="8"/>
      <c r="ER27" s="8"/>
      <c r="ES27" s="8"/>
      <c r="ET27" s="8"/>
      <c r="EU27" s="8"/>
      <c r="EV27" s="8"/>
      <c r="EW27" s="8"/>
      <c r="EX27" s="8"/>
    </row>
    <row r="28" spans="1:154">
      <c r="A28" s="11" t="s">
        <v>2121</v>
      </c>
      <c r="B28" s="11">
        <v>27</v>
      </c>
      <c r="C28" s="99" t="e">
        <f ca="1">IF(ISBLANK('Custom Calculator'!#REF!),"",MID(CELL("filename"),SEARCH("[",CELL("filename"))+1,SEARCH("]",CELL("filename"))-SEARCH("[",CELL("filename"))-1))</f>
        <v>#VALUE!</v>
      </c>
      <c r="D28" s="99" t="e">
        <f>IF(ISBLANK('Custom Calculator'!#REF!),"",'Custom Calculator'!#REF!)</f>
        <v>#REF!</v>
      </c>
      <c r="E28" s="7"/>
      <c r="F28" s="8"/>
      <c r="G28" s="7"/>
      <c r="H28" s="7"/>
      <c r="I28" s="7"/>
      <c r="J28" s="7"/>
      <c r="K28" s="8" t="e">
        <f>IF(ISBLANK('Custom Calculator'!#REF!),"",IF('Custom Calculator'!#REF!&lt;&gt;0,'Custom Calculator'!#REF!,""))</f>
        <v>#REF!</v>
      </c>
      <c r="L28" s="9"/>
      <c r="M28" s="8" t="e">
        <f>IF(ISBLANK('Custom Calculator'!#REF!),"",IF('Custom Calculator'!#REF!&lt;&gt;0,'Custom Calculator'!#REF!,VLOOKUP('Custom Calculator'!#REF!,'Data Sheet'!$BB$13:$BC$2219,2,FALSE)))</f>
        <v>#REF!</v>
      </c>
      <c r="N28" s="8" t="str">
        <f>IF(ISBLANK('Custom Calculator'!#REF!),"","New York")</f>
        <v>New York</v>
      </c>
      <c r="O28" s="96" t="e">
        <f>IF(ISBLANK('Custom Calculator'!#REF!),"",'Custom Calculator'!#REF!)</f>
        <v>#REF!</v>
      </c>
      <c r="P28" s="7"/>
      <c r="Q28" s="8" t="e">
        <f>CONCATENATE('Custom Calculator'!#REF!," ",'Custom Calculator'!#REF!)</f>
        <v>#REF!</v>
      </c>
      <c r="R28" s="7"/>
      <c r="S28" s="7"/>
      <c r="T28" s="8" t="str">
        <f>IF(ISBLANK('Custom Calculator'!#REF!),"",'BCA Calculator'!B34)</f>
        <v/>
      </c>
      <c r="U28" s="7"/>
      <c r="V28" s="7"/>
      <c r="W28" s="7"/>
      <c r="X28" s="97" t="e">
        <f>IF(ISBLANK('Custom Calculator'!#REF!),"",'Custom Calculator'!#REF!)</f>
        <v>#REF!</v>
      </c>
      <c r="Y28" s="97" t="e">
        <f>IF(ISBLANK('Custom Calculator'!#REF!),"",'Custom Calculator'!#REF!)</f>
        <v>#REF!</v>
      </c>
      <c r="Z28" s="505" t="str">
        <f>IF(ISBLANK('Custom Calculator'!#REF!),"",TRIM(IFERROR(ROUND('Custom Calculator'!#REF!,3),"")))</f>
        <v/>
      </c>
      <c r="AA28" s="505" t="str">
        <f>IF(ISBLANK('Custom Calculator'!#REF!),"",TRIM(IFERROR(ROUND('Custom Calculator'!#REF!,3),"")))</f>
        <v/>
      </c>
      <c r="AB28" s="505" t="str">
        <f>IF(ISBLANK('Custom Calculator'!#REF!),"",TRIM(IFERROR(ROUND('Custom Calculator'!#REF!,3),"")))</f>
        <v/>
      </c>
      <c r="AC28" s="66" t="e">
        <f>IF(ISBLANK('Custom Calculator'!#REF!),"",'Custom Calculator'!#REF!)</f>
        <v>#REF!</v>
      </c>
      <c r="AD28" s="53" t="e">
        <f>IF(ISBLANK('Custom Calculator'!#REF!),"",ROUND('Custom Calculator'!#REF!,2))</f>
        <v>#REF!</v>
      </c>
      <c r="AE28" s="8">
        <f>IF(ISBLANK('Custom Calculator'!#REF!),"",'Custom Calculator'!$E$8)</f>
        <v>0</v>
      </c>
      <c r="AF28" s="8" t="e">
        <f t="shared" si="0"/>
        <v>#REF!</v>
      </c>
      <c r="AG28" s="8" t="e">
        <f>IF(ISBLANK('Custom Calculator'!#REF!),"",'Custom Calculator'!#REF!)</f>
        <v>#REF!</v>
      </c>
      <c r="AH28" s="8" t="e">
        <f>IF(ISBLANK('Custom Calculator'!#REF!),"",'Custom Calculator'!#REF!)</f>
        <v>#REF!</v>
      </c>
      <c r="AI28" s="8" t="e">
        <f>IF(ISBLANK('Custom Calculator'!#REF!),"",'Custom Calculator'!#REF!)</f>
        <v>#REF!</v>
      </c>
      <c r="AJ28" s="9" t="str">
        <f>IF(ISBLANK('Custom Calculator'!#REF!),"",'BCA Calculator'!W50)</f>
        <v/>
      </c>
      <c r="AK28" s="8" t="e">
        <f>IF(ISBLANK('Custom Calculator'!#REF!),"",'Custom Calculator'!#REF!)</f>
        <v>#REF!</v>
      </c>
      <c r="AL28" s="8" t="e">
        <f>'Custom Calculator'!#REF!</f>
        <v>#REF!</v>
      </c>
      <c r="AM28" s="9" t="e">
        <f>IF(ISBLANK('Custom Calculator'!#REF!),"",'Custom Calculator'!#REF!)</f>
        <v>#REF!</v>
      </c>
      <c r="AN28" s="9" t="e">
        <f>'Custom Calculator'!#REF!</f>
        <v>#REF!</v>
      </c>
      <c r="AO28" s="54" t="str">
        <f>TRIM(IFERROR(ROUND('Custom Calculator'!#REF!,2),""))</f>
        <v/>
      </c>
      <c r="AP28" s="9" t="str">
        <f>TRIM(IFERROR(ROUND('Custom Calculator'!#REF!,3),""))</f>
        <v/>
      </c>
      <c r="AQ28" s="9" t="str">
        <f>TRIM(IFERROR(ROUND('Custom Calculator'!#REF!,3),""))</f>
        <v/>
      </c>
      <c r="AR28" s="54" t="e">
        <f>IF(ISBLANK('Custom Calculator'!#REF!),"",IF(ISBLANK('Custom Calculator'!#REF!),'Custom Calculator'!#REF!,'Custom Calculator'!#REF!))</f>
        <v>#REF!</v>
      </c>
      <c r="AS28" s="8"/>
      <c r="AT28" s="8"/>
      <c r="AU28" s="8"/>
      <c r="AV28" s="8"/>
      <c r="AW28" s="8"/>
      <c r="AX28" s="8"/>
      <c r="AY28" s="8"/>
      <c r="AZ28" s="8"/>
      <c r="BA28" s="8"/>
      <c r="BB28" s="8"/>
      <c r="BC28" s="8"/>
      <c r="BD28" s="8"/>
      <c r="BE28" s="8"/>
      <c r="BF28" s="8"/>
      <c r="BG28" s="8"/>
      <c r="BH28" s="8"/>
      <c r="BI28" s="8"/>
      <c r="BJ28" s="8"/>
      <c r="BK28" s="8"/>
      <c r="BL28" s="8"/>
      <c r="BM28" s="8"/>
      <c r="BN28" s="8"/>
      <c r="BO28" s="8"/>
      <c r="BP28" s="8"/>
      <c r="BQ28" s="8"/>
      <c r="BR28" s="8"/>
      <c r="BS28" s="8"/>
      <c r="BT28" s="8"/>
      <c r="BU28" s="8"/>
      <c r="BV28" s="8"/>
      <c r="BW28" s="8"/>
      <c r="BX28" s="8"/>
      <c r="BY28" s="8"/>
      <c r="BZ28" s="8"/>
      <c r="CA28" s="8"/>
      <c r="CB28" s="8" t="e">
        <f>IF(ISBLANK('Custom Calculator'!#REF!),"",'Custom Calculator'!#REF!)</f>
        <v>#REF!</v>
      </c>
      <c r="CC28" s="106" t="e">
        <f>TRIM('Custom Calculator'!#REF!)</f>
        <v>#REF!</v>
      </c>
      <c r="CD28" s="106" t="e">
        <f>TRIM('Custom Calculator'!#REF!)</f>
        <v>#REF!</v>
      </c>
      <c r="CE28" s="106" t="e">
        <f>TRIM('Custom Calculator'!#REF!)</f>
        <v>#REF!</v>
      </c>
      <c r="CF28" s="106" t="e">
        <f>TRIM('Custom Calculator'!#REF!)</f>
        <v>#REF!</v>
      </c>
      <c r="CG28" s="106" t="e">
        <f>TRIM('Custom Calculator'!#REF!)</f>
        <v>#REF!</v>
      </c>
      <c r="CH28" s="106" t="e">
        <f>TRIM('Custom Calculator'!#REF!)</f>
        <v>#REF!</v>
      </c>
      <c r="CI28" s="8"/>
      <c r="CJ28" s="8"/>
      <c r="CK28" s="8"/>
      <c r="CL28" s="8"/>
      <c r="CM28" s="8"/>
      <c r="CN28" s="8"/>
      <c r="CO28" s="8"/>
      <c r="CP28" s="8"/>
      <c r="CQ28" s="8"/>
      <c r="CR28" s="8"/>
      <c r="CS28" s="8"/>
      <c r="CT28" s="8"/>
      <c r="CU28" s="8"/>
      <c r="CV28" s="8"/>
      <c r="CW28" s="8"/>
      <c r="CX28" s="8"/>
      <c r="CY28" s="8"/>
      <c r="CZ28" s="8"/>
      <c r="DA28" s="8"/>
      <c r="DB28" s="8"/>
      <c r="DC28" s="8"/>
      <c r="DD28" s="8"/>
      <c r="DE28" s="8"/>
      <c r="DF28" s="8"/>
      <c r="DG28" s="8"/>
      <c r="DH28" s="8"/>
      <c r="DI28" s="8"/>
      <c r="DJ28" s="8"/>
      <c r="DK28" s="506"/>
      <c r="DL28" s="8" t="str">
        <f>TRIM(IFERROR(ROUND('Data Sheet'!$Y$8*Z28,3),""))</f>
        <v/>
      </c>
      <c r="DM28" s="8" t="str">
        <f t="shared" si="4"/>
        <v/>
      </c>
      <c r="DN28" s="8" t="str">
        <f>TRIM(IFERROR(ROUND('Data Sheet'!$Z$8*AA28,3),""))</f>
        <v/>
      </c>
      <c r="DO28" s="8" t="str">
        <f t="shared" si="5"/>
        <v/>
      </c>
      <c r="DP28" s="8" t="str">
        <f>TRIM(IFERROR(ROUND('Data Sheet'!$AA$8*AB28,3),""))</f>
        <v/>
      </c>
      <c r="DQ28" s="8" t="str">
        <f t="shared" si="3"/>
        <v/>
      </c>
      <c r="DR28" s="8" t="e">
        <f>IF(AND(AC28&gt;0,OR('Custom Calculator'!$J$14&gt;=1,'Custom Calculator'!#REF!&gt;=1)),IF(ISBLANK('Custom Calculator'!#REF!),"",'Custom Calculator'!$BI$23),"")</f>
        <v>#REF!</v>
      </c>
      <c r="DS28" s="8" t="e">
        <f>IF(AND(AC28&gt;0,OR('Custom Calculator'!$J$14&gt;=1,'Custom Calculator'!#REF!&gt;=1)),IF(ISBLANK('Custom Calculator'!#REF!),"",'Custom Calculator'!$BJ$23),"")</f>
        <v>#REF!</v>
      </c>
      <c r="DT28" s="8" t="e">
        <f>'Custom Calculator'!#REF!</f>
        <v>#REF!</v>
      </c>
      <c r="DU28" s="8">
        <f>IF(ISBLANK('Custom Calculator'!#REF!),"",'Custom Calculator'!$BK$23)</f>
        <v>0</v>
      </c>
      <c r="DV28" s="8">
        <f>IF(ISBLANK('Custom Calculator'!#REF!),"",5)</f>
        <v>5</v>
      </c>
      <c r="DW28" s="8" t="e">
        <f>IF(ISBLANK('Custom Calculator'!#REF!),"",'Custom Calculator'!#REF!)</f>
        <v>#REF!</v>
      </c>
      <c r="DX28" s="8">
        <f>IF(ISBLANK('Custom Calculator'!#REF!),"",IF('Custom Calculator'!$BL$23="",1,'Custom Calculator'!$BL$23))</f>
        <v>1</v>
      </c>
      <c r="DY28" s="8">
        <f>IF(ISBLANK('Custom Calculator'!#REF!),"",'Custom Calculator'!$BM$23)</f>
        <v>0</v>
      </c>
      <c r="DZ28" s="8"/>
      <c r="EA28" s="8"/>
      <c r="EB28" s="8"/>
      <c r="EC28" s="8"/>
      <c r="ED28" s="8"/>
      <c r="EE28" s="8"/>
      <c r="EF28" s="8"/>
      <c r="EG28" s="8"/>
      <c r="EH28" s="8"/>
      <c r="EI28" s="8"/>
      <c r="EJ28" s="8"/>
      <c r="EK28" s="8"/>
      <c r="EL28" s="8"/>
      <c r="EM28" s="8"/>
      <c r="EN28" s="8"/>
      <c r="EO28" s="8"/>
      <c r="EP28" s="8"/>
      <c r="EQ28" s="8"/>
      <c r="ER28" s="8"/>
      <c r="ES28" s="8"/>
      <c r="ET28" s="8"/>
      <c r="EU28" s="8"/>
      <c r="EV28" s="8"/>
      <c r="EW28" s="8"/>
      <c r="EX28" s="8"/>
    </row>
    <row r="29" spans="1:154">
      <c r="A29" s="11" t="s">
        <v>2121</v>
      </c>
      <c r="B29" s="11">
        <v>28</v>
      </c>
      <c r="C29" s="99" t="e">
        <f ca="1">IF(ISBLANK('Custom Calculator'!#REF!),"",MID(CELL("filename"),SEARCH("[",CELL("filename"))+1,SEARCH("]",CELL("filename"))-SEARCH("[",CELL("filename"))-1))</f>
        <v>#VALUE!</v>
      </c>
      <c r="D29" s="99" t="e">
        <f>IF(ISBLANK('Custom Calculator'!#REF!),"",'Custom Calculator'!#REF!)</f>
        <v>#REF!</v>
      </c>
      <c r="E29" s="7"/>
      <c r="F29" s="8"/>
      <c r="G29" s="7"/>
      <c r="H29" s="7"/>
      <c r="I29" s="7"/>
      <c r="J29" s="7"/>
      <c r="K29" s="8" t="e">
        <f>IF(ISBLANK('Custom Calculator'!#REF!),"",IF('Custom Calculator'!#REF!&lt;&gt;0,'Custom Calculator'!#REF!,""))</f>
        <v>#REF!</v>
      </c>
      <c r="L29" s="9"/>
      <c r="M29" s="8" t="e">
        <f>IF(ISBLANK('Custom Calculator'!#REF!),"",IF('Custom Calculator'!#REF!&lt;&gt;0,'Custom Calculator'!#REF!,VLOOKUP('Custom Calculator'!#REF!,'Data Sheet'!$BB$13:$BC$2219,2,FALSE)))</f>
        <v>#REF!</v>
      </c>
      <c r="N29" s="8" t="str">
        <f>IF(ISBLANK('Custom Calculator'!#REF!),"","New York")</f>
        <v>New York</v>
      </c>
      <c r="O29" s="96" t="e">
        <f>IF(ISBLANK('Custom Calculator'!#REF!),"",'Custom Calculator'!#REF!)</f>
        <v>#REF!</v>
      </c>
      <c r="P29" s="7"/>
      <c r="Q29" s="8" t="e">
        <f>CONCATENATE('Custom Calculator'!#REF!," ",'Custom Calculator'!#REF!)</f>
        <v>#REF!</v>
      </c>
      <c r="R29" s="7"/>
      <c r="S29" s="7"/>
      <c r="T29" s="8" t="str">
        <f>IF(ISBLANK('Custom Calculator'!#REF!),"",'BCA Calculator'!B35)</f>
        <v/>
      </c>
      <c r="U29" s="7"/>
      <c r="V29" s="7"/>
      <c r="W29" s="7"/>
      <c r="X29" s="97" t="e">
        <f>IF(ISBLANK('Custom Calculator'!#REF!),"",'Custom Calculator'!#REF!)</f>
        <v>#REF!</v>
      </c>
      <c r="Y29" s="97" t="e">
        <f>IF(ISBLANK('Custom Calculator'!#REF!),"",'Custom Calculator'!#REF!)</f>
        <v>#REF!</v>
      </c>
      <c r="Z29" s="505" t="str">
        <f>IF(ISBLANK('Custom Calculator'!#REF!),"",TRIM(IFERROR(ROUND('Custom Calculator'!#REF!,3),"")))</f>
        <v/>
      </c>
      <c r="AA29" s="505" t="str">
        <f>IF(ISBLANK('Custom Calculator'!#REF!),"",TRIM(IFERROR(ROUND('Custom Calculator'!#REF!,3),"")))</f>
        <v/>
      </c>
      <c r="AB29" s="505" t="str">
        <f>IF(ISBLANK('Custom Calculator'!#REF!),"",TRIM(IFERROR(ROUND('Custom Calculator'!#REF!,3),"")))</f>
        <v/>
      </c>
      <c r="AC29" s="66" t="e">
        <f>IF(ISBLANK('Custom Calculator'!#REF!),"",'Custom Calculator'!#REF!)</f>
        <v>#REF!</v>
      </c>
      <c r="AD29" s="53" t="e">
        <f>IF(ISBLANK('Custom Calculator'!#REF!),"",ROUND('Custom Calculator'!#REF!,2))</f>
        <v>#REF!</v>
      </c>
      <c r="AE29" s="8">
        <f>IF(ISBLANK('Custom Calculator'!#REF!),"",'Custom Calculator'!$E$8)</f>
        <v>0</v>
      </c>
      <c r="AF29" s="8" t="e">
        <f t="shared" si="0"/>
        <v>#REF!</v>
      </c>
      <c r="AG29" s="8" t="e">
        <f>IF(ISBLANK('Custom Calculator'!#REF!),"",'Custom Calculator'!#REF!)</f>
        <v>#REF!</v>
      </c>
      <c r="AH29" s="8" t="e">
        <f>IF(ISBLANK('Custom Calculator'!#REF!),"",'Custom Calculator'!#REF!)</f>
        <v>#REF!</v>
      </c>
      <c r="AI29" s="8" t="e">
        <f>IF(ISBLANK('Custom Calculator'!#REF!),"",'Custom Calculator'!#REF!)</f>
        <v>#REF!</v>
      </c>
      <c r="AJ29" s="9" t="str">
        <f>IF(ISBLANK('Custom Calculator'!#REF!),"",'BCA Calculator'!W51)</f>
        <v/>
      </c>
      <c r="AK29" s="8" t="e">
        <f>IF(ISBLANK('Custom Calculator'!#REF!),"",'Custom Calculator'!#REF!)</f>
        <v>#REF!</v>
      </c>
      <c r="AL29" s="8" t="e">
        <f>'Custom Calculator'!#REF!</f>
        <v>#REF!</v>
      </c>
      <c r="AM29" s="9" t="e">
        <f>IF(ISBLANK('Custom Calculator'!#REF!),"",'Custom Calculator'!#REF!)</f>
        <v>#REF!</v>
      </c>
      <c r="AN29" s="9" t="e">
        <f>'Custom Calculator'!#REF!</f>
        <v>#REF!</v>
      </c>
      <c r="AO29" s="54" t="str">
        <f>TRIM(IFERROR(ROUND('Custom Calculator'!#REF!,2),""))</f>
        <v/>
      </c>
      <c r="AP29" s="9" t="str">
        <f>TRIM(IFERROR(ROUND('Custom Calculator'!#REF!,3),""))</f>
        <v/>
      </c>
      <c r="AQ29" s="9" t="str">
        <f>TRIM(IFERROR(ROUND('Custom Calculator'!#REF!,3),""))</f>
        <v/>
      </c>
      <c r="AR29" s="54" t="e">
        <f>IF(ISBLANK('Custom Calculator'!#REF!),"",IF(ISBLANK('Custom Calculator'!#REF!),'Custom Calculator'!#REF!,'Custom Calculator'!#REF!))</f>
        <v>#REF!</v>
      </c>
      <c r="AS29" s="8"/>
      <c r="AT29" s="8"/>
      <c r="AU29" s="8"/>
      <c r="AV29" s="8"/>
      <c r="AW29" s="8"/>
      <c r="AX29" s="8"/>
      <c r="AY29" s="8"/>
      <c r="AZ29" s="8"/>
      <c r="BA29" s="8"/>
      <c r="BB29" s="8"/>
      <c r="BC29" s="8"/>
      <c r="BD29" s="8"/>
      <c r="BE29" s="8"/>
      <c r="BF29" s="8"/>
      <c r="BG29" s="8"/>
      <c r="BH29" s="8"/>
      <c r="BI29" s="8"/>
      <c r="BJ29" s="8"/>
      <c r="BK29" s="8"/>
      <c r="BL29" s="8"/>
      <c r="BM29" s="8"/>
      <c r="BN29" s="8"/>
      <c r="BO29" s="8"/>
      <c r="BP29" s="8"/>
      <c r="BQ29" s="8"/>
      <c r="BR29" s="8"/>
      <c r="BS29" s="8"/>
      <c r="BT29" s="8"/>
      <c r="BU29" s="8"/>
      <c r="BV29" s="8"/>
      <c r="BW29" s="8"/>
      <c r="BX29" s="8"/>
      <c r="BY29" s="8"/>
      <c r="BZ29" s="8"/>
      <c r="CA29" s="8"/>
      <c r="CB29" s="8" t="e">
        <f>IF(ISBLANK('Custom Calculator'!#REF!),"",'Custom Calculator'!#REF!)</f>
        <v>#REF!</v>
      </c>
      <c r="CC29" s="106" t="e">
        <f>TRIM('Custom Calculator'!#REF!)</f>
        <v>#REF!</v>
      </c>
      <c r="CD29" s="106" t="e">
        <f>TRIM('Custom Calculator'!#REF!)</f>
        <v>#REF!</v>
      </c>
      <c r="CE29" s="106" t="e">
        <f>TRIM('Custom Calculator'!#REF!)</f>
        <v>#REF!</v>
      </c>
      <c r="CF29" s="106" t="e">
        <f>TRIM('Custom Calculator'!#REF!)</f>
        <v>#REF!</v>
      </c>
      <c r="CG29" s="106" t="e">
        <f>TRIM('Custom Calculator'!#REF!)</f>
        <v>#REF!</v>
      </c>
      <c r="CH29" s="106" t="e">
        <f>TRIM('Custom Calculator'!#REF!)</f>
        <v>#REF!</v>
      </c>
      <c r="CI29" s="8"/>
      <c r="CJ29" s="8"/>
      <c r="CK29" s="8"/>
      <c r="CL29" s="8"/>
      <c r="CM29" s="8"/>
      <c r="CN29" s="8"/>
      <c r="CO29" s="8"/>
      <c r="CP29" s="8"/>
      <c r="CQ29" s="8"/>
      <c r="CR29" s="8"/>
      <c r="CS29" s="8"/>
      <c r="CT29" s="8"/>
      <c r="CU29" s="8"/>
      <c r="CV29" s="8"/>
      <c r="CW29" s="8"/>
      <c r="CX29" s="8"/>
      <c r="CY29" s="8"/>
      <c r="CZ29" s="8"/>
      <c r="DA29" s="8"/>
      <c r="DB29" s="8"/>
      <c r="DC29" s="8"/>
      <c r="DD29" s="8"/>
      <c r="DE29" s="8"/>
      <c r="DF29" s="8"/>
      <c r="DG29" s="8"/>
      <c r="DH29" s="8"/>
      <c r="DI29" s="8"/>
      <c r="DJ29" s="8"/>
      <c r="DK29" s="506"/>
      <c r="DL29" s="8" t="str">
        <f>TRIM(IFERROR(ROUND('Data Sheet'!$Y$8*Z29,3),""))</f>
        <v/>
      </c>
      <c r="DM29" s="8" t="str">
        <f t="shared" si="4"/>
        <v/>
      </c>
      <c r="DN29" s="8" t="str">
        <f>TRIM(IFERROR(ROUND('Data Sheet'!$Z$8*AA29,3),""))</f>
        <v/>
      </c>
      <c r="DO29" s="8" t="str">
        <f t="shared" si="5"/>
        <v/>
      </c>
      <c r="DP29" s="8" t="str">
        <f>TRIM(IFERROR(ROUND('Data Sheet'!$AA$8*AB29,3),""))</f>
        <v/>
      </c>
      <c r="DQ29" s="8" t="str">
        <f t="shared" si="3"/>
        <v/>
      </c>
      <c r="DR29" s="8" t="e">
        <f>IF(AND(AC29&gt;0,OR('Custom Calculator'!$J$14&gt;=1,'Custom Calculator'!#REF!&gt;=1)),IF(ISBLANK('Custom Calculator'!#REF!),"",'Custom Calculator'!$BI$23),"")</f>
        <v>#REF!</v>
      </c>
      <c r="DS29" s="8" t="e">
        <f>IF(AND(AC29&gt;0,OR('Custom Calculator'!$J$14&gt;=1,'Custom Calculator'!#REF!&gt;=1)),IF(ISBLANK('Custom Calculator'!#REF!),"",'Custom Calculator'!$BJ$23),"")</f>
        <v>#REF!</v>
      </c>
      <c r="DT29" s="8" t="e">
        <f>'Custom Calculator'!#REF!</f>
        <v>#REF!</v>
      </c>
      <c r="DU29" s="8">
        <f>IF(ISBLANK('Custom Calculator'!#REF!),"",'Custom Calculator'!$BK$23)</f>
        <v>0</v>
      </c>
      <c r="DV29" s="8">
        <f>IF(ISBLANK('Custom Calculator'!#REF!),"",5)</f>
        <v>5</v>
      </c>
      <c r="DW29" s="8" t="e">
        <f>IF(ISBLANK('Custom Calculator'!#REF!),"",'Custom Calculator'!#REF!)</f>
        <v>#REF!</v>
      </c>
      <c r="DX29" s="8">
        <f>IF(ISBLANK('Custom Calculator'!#REF!),"",IF('Custom Calculator'!$BL$23="",1,'Custom Calculator'!$BL$23))</f>
        <v>1</v>
      </c>
      <c r="DY29" s="8">
        <f>IF(ISBLANK('Custom Calculator'!#REF!),"",'Custom Calculator'!$BM$23)</f>
        <v>0</v>
      </c>
      <c r="DZ29" s="8"/>
      <c r="EA29" s="8"/>
      <c r="EB29" s="8"/>
      <c r="EC29" s="8"/>
      <c r="ED29" s="8"/>
      <c r="EE29" s="8"/>
      <c r="EF29" s="8"/>
      <c r="EG29" s="8"/>
      <c r="EH29" s="8"/>
      <c r="EI29" s="8"/>
      <c r="EJ29" s="8"/>
      <c r="EK29" s="8"/>
      <c r="EL29" s="8"/>
      <c r="EM29" s="8"/>
      <c r="EN29" s="8"/>
      <c r="EO29" s="8"/>
      <c r="EP29" s="8"/>
      <c r="EQ29" s="8"/>
      <c r="ER29" s="8"/>
      <c r="ES29" s="8"/>
      <c r="ET29" s="8"/>
      <c r="EU29" s="8"/>
      <c r="EV29" s="8"/>
      <c r="EW29" s="8"/>
      <c r="EX29" s="8"/>
    </row>
    <row r="30" spans="1:154">
      <c r="A30" s="11" t="s">
        <v>2121</v>
      </c>
      <c r="B30" s="11">
        <v>29</v>
      </c>
      <c r="C30" s="99" t="e">
        <f ca="1">IF(ISBLANK('Custom Calculator'!#REF!),"",MID(CELL("filename"),SEARCH("[",CELL("filename"))+1,SEARCH("]",CELL("filename"))-SEARCH("[",CELL("filename"))-1))</f>
        <v>#VALUE!</v>
      </c>
      <c r="D30" s="99" t="e">
        <f>IF(ISBLANK('Custom Calculator'!#REF!),"",'Custom Calculator'!#REF!)</f>
        <v>#REF!</v>
      </c>
      <c r="E30" s="7"/>
      <c r="F30" s="8"/>
      <c r="G30" s="7"/>
      <c r="H30" s="7"/>
      <c r="I30" s="7"/>
      <c r="J30" s="7"/>
      <c r="K30" s="8" t="e">
        <f>IF(ISBLANK('Custom Calculator'!#REF!),"",IF('Custom Calculator'!#REF!&lt;&gt;0,'Custom Calculator'!#REF!,""))</f>
        <v>#REF!</v>
      </c>
      <c r="L30" s="9"/>
      <c r="M30" s="8" t="e">
        <f>IF(ISBLANK('Custom Calculator'!#REF!),"",IF('Custom Calculator'!#REF!&lt;&gt;0,'Custom Calculator'!#REF!,VLOOKUP('Custom Calculator'!#REF!,'Data Sheet'!$BB$13:$BC$2219,2,FALSE)))</f>
        <v>#REF!</v>
      </c>
      <c r="N30" s="8" t="str">
        <f>IF(ISBLANK('Custom Calculator'!#REF!),"","New York")</f>
        <v>New York</v>
      </c>
      <c r="O30" s="96" t="e">
        <f>IF(ISBLANK('Custom Calculator'!#REF!),"",'Custom Calculator'!#REF!)</f>
        <v>#REF!</v>
      </c>
      <c r="P30" s="7"/>
      <c r="Q30" s="8" t="e">
        <f>CONCATENATE('Custom Calculator'!#REF!," ",'Custom Calculator'!#REF!)</f>
        <v>#REF!</v>
      </c>
      <c r="R30" s="7"/>
      <c r="S30" s="7"/>
      <c r="T30" s="8" t="str">
        <f>IF(ISBLANK('Custom Calculator'!#REF!),"",'BCA Calculator'!B36)</f>
        <v/>
      </c>
      <c r="U30" s="7"/>
      <c r="V30" s="7"/>
      <c r="W30" s="7"/>
      <c r="X30" s="97" t="e">
        <f>IF(ISBLANK('Custom Calculator'!#REF!),"",'Custom Calculator'!#REF!)</f>
        <v>#REF!</v>
      </c>
      <c r="Y30" s="97" t="e">
        <f>IF(ISBLANK('Custom Calculator'!#REF!),"",'Custom Calculator'!#REF!)</f>
        <v>#REF!</v>
      </c>
      <c r="Z30" s="505" t="str">
        <f>IF(ISBLANK('Custom Calculator'!#REF!),"",TRIM(IFERROR(ROUND('Custom Calculator'!#REF!,3),"")))</f>
        <v/>
      </c>
      <c r="AA30" s="505" t="str">
        <f>IF(ISBLANK('Custom Calculator'!#REF!),"",TRIM(IFERROR(ROUND('Custom Calculator'!#REF!,3),"")))</f>
        <v/>
      </c>
      <c r="AB30" s="505" t="str">
        <f>IF(ISBLANK('Custom Calculator'!#REF!),"",TRIM(IFERROR(ROUND('Custom Calculator'!#REF!,3),"")))</f>
        <v/>
      </c>
      <c r="AC30" s="66" t="e">
        <f>IF(ISBLANK('Custom Calculator'!#REF!),"",'Custom Calculator'!#REF!)</f>
        <v>#REF!</v>
      </c>
      <c r="AD30" s="53" t="e">
        <f>IF(ISBLANK('Custom Calculator'!#REF!),"",ROUND('Custom Calculator'!#REF!,2))</f>
        <v>#REF!</v>
      </c>
      <c r="AE30" s="8">
        <f>IF(ISBLANK('Custom Calculator'!#REF!),"",'Custom Calculator'!$E$8)</f>
        <v>0</v>
      </c>
      <c r="AF30" s="8" t="e">
        <f t="shared" si="0"/>
        <v>#REF!</v>
      </c>
      <c r="AG30" s="8" t="e">
        <f>IF(ISBLANK('Custom Calculator'!#REF!),"",'Custom Calculator'!#REF!)</f>
        <v>#REF!</v>
      </c>
      <c r="AH30" s="8" t="e">
        <f>IF(ISBLANK('Custom Calculator'!#REF!),"",'Custom Calculator'!#REF!)</f>
        <v>#REF!</v>
      </c>
      <c r="AI30" s="8" t="e">
        <f>IF(ISBLANK('Custom Calculator'!#REF!),"",'Custom Calculator'!#REF!)</f>
        <v>#REF!</v>
      </c>
      <c r="AJ30" s="9" t="str">
        <f>IF(ISBLANK('Custom Calculator'!#REF!),"",'BCA Calculator'!W52)</f>
        <v/>
      </c>
      <c r="AK30" s="8" t="e">
        <f>IF(ISBLANK('Custom Calculator'!#REF!),"",'Custom Calculator'!#REF!)</f>
        <v>#REF!</v>
      </c>
      <c r="AL30" s="8" t="e">
        <f>'Custom Calculator'!#REF!</f>
        <v>#REF!</v>
      </c>
      <c r="AM30" s="9" t="e">
        <f>IF(ISBLANK('Custom Calculator'!#REF!),"",'Custom Calculator'!#REF!)</f>
        <v>#REF!</v>
      </c>
      <c r="AN30" s="9" t="e">
        <f>'Custom Calculator'!#REF!</f>
        <v>#REF!</v>
      </c>
      <c r="AO30" s="54" t="str">
        <f>TRIM(IFERROR(ROUND('Custom Calculator'!#REF!,2),""))</f>
        <v/>
      </c>
      <c r="AP30" s="9" t="str">
        <f>TRIM(IFERROR(ROUND('Custom Calculator'!#REF!,3),""))</f>
        <v/>
      </c>
      <c r="AQ30" s="9" t="str">
        <f>TRIM(IFERROR(ROUND('Custom Calculator'!#REF!,3),""))</f>
        <v/>
      </c>
      <c r="AR30" s="54" t="e">
        <f>IF(ISBLANK('Custom Calculator'!#REF!),"",IF(ISBLANK('Custom Calculator'!#REF!),'Custom Calculator'!#REF!,'Custom Calculator'!#REF!))</f>
        <v>#REF!</v>
      </c>
      <c r="AS30" s="8"/>
      <c r="AT30" s="8"/>
      <c r="AU30" s="8"/>
      <c r="AV30" s="8"/>
      <c r="AW30" s="8"/>
      <c r="AX30" s="8"/>
      <c r="AY30" s="8"/>
      <c r="AZ30" s="8"/>
      <c r="BA30" s="8"/>
      <c r="BB30" s="8"/>
      <c r="BC30" s="8"/>
      <c r="BD30" s="8"/>
      <c r="BE30" s="8"/>
      <c r="BF30" s="8"/>
      <c r="BG30" s="8"/>
      <c r="BH30" s="8"/>
      <c r="BI30" s="8"/>
      <c r="BJ30" s="8"/>
      <c r="BK30" s="8"/>
      <c r="BL30" s="8"/>
      <c r="BM30" s="8"/>
      <c r="BN30" s="8"/>
      <c r="BO30" s="8"/>
      <c r="BP30" s="8"/>
      <c r="BQ30" s="8"/>
      <c r="BR30" s="8"/>
      <c r="BS30" s="8"/>
      <c r="BT30" s="8"/>
      <c r="BU30" s="8"/>
      <c r="BV30" s="8"/>
      <c r="BW30" s="8"/>
      <c r="BX30" s="8"/>
      <c r="BY30" s="8"/>
      <c r="BZ30" s="8"/>
      <c r="CA30" s="8"/>
      <c r="CB30" s="8" t="e">
        <f>IF(ISBLANK('Custom Calculator'!#REF!),"",'Custom Calculator'!#REF!)</f>
        <v>#REF!</v>
      </c>
      <c r="CC30" s="106" t="e">
        <f>TRIM('Custom Calculator'!#REF!)</f>
        <v>#REF!</v>
      </c>
      <c r="CD30" s="106" t="e">
        <f>TRIM('Custom Calculator'!#REF!)</f>
        <v>#REF!</v>
      </c>
      <c r="CE30" s="106" t="e">
        <f>TRIM('Custom Calculator'!#REF!)</f>
        <v>#REF!</v>
      </c>
      <c r="CF30" s="106" t="e">
        <f>TRIM('Custom Calculator'!#REF!)</f>
        <v>#REF!</v>
      </c>
      <c r="CG30" s="106" t="e">
        <f>TRIM('Custom Calculator'!#REF!)</f>
        <v>#REF!</v>
      </c>
      <c r="CH30" s="106" t="e">
        <f>TRIM('Custom Calculator'!#REF!)</f>
        <v>#REF!</v>
      </c>
      <c r="CI30" s="8"/>
      <c r="CJ30" s="8"/>
      <c r="CK30" s="8"/>
      <c r="CL30" s="8"/>
      <c r="CM30" s="8"/>
      <c r="CN30" s="8"/>
      <c r="CO30" s="8"/>
      <c r="CP30" s="8"/>
      <c r="CQ30" s="8"/>
      <c r="CR30" s="8"/>
      <c r="CS30" s="8"/>
      <c r="CT30" s="8"/>
      <c r="CU30" s="8"/>
      <c r="CV30" s="8"/>
      <c r="CW30" s="8"/>
      <c r="CX30" s="8"/>
      <c r="CY30" s="8"/>
      <c r="CZ30" s="8"/>
      <c r="DA30" s="8"/>
      <c r="DB30" s="8"/>
      <c r="DC30" s="8"/>
      <c r="DD30" s="8"/>
      <c r="DE30" s="8"/>
      <c r="DF30" s="8"/>
      <c r="DG30" s="8"/>
      <c r="DH30" s="8"/>
      <c r="DI30" s="8"/>
      <c r="DJ30" s="8"/>
      <c r="DK30" s="506"/>
      <c r="DL30" s="8" t="str">
        <f>TRIM(IFERROR(ROUND('Data Sheet'!$Y$8*Z30,3),""))</f>
        <v/>
      </c>
      <c r="DM30" s="8" t="str">
        <f t="shared" si="4"/>
        <v/>
      </c>
      <c r="DN30" s="8" t="str">
        <f>TRIM(IFERROR(ROUND('Data Sheet'!$Z$8*AA30,3),""))</f>
        <v/>
      </c>
      <c r="DO30" s="8" t="str">
        <f t="shared" si="5"/>
        <v/>
      </c>
      <c r="DP30" s="8" t="str">
        <f>TRIM(IFERROR(ROUND('Data Sheet'!$AA$8*AB30,3),""))</f>
        <v/>
      </c>
      <c r="DQ30" s="8" t="str">
        <f t="shared" si="3"/>
        <v/>
      </c>
      <c r="DR30" s="8" t="e">
        <f>IF(AND(AC30&gt;0,OR('Custom Calculator'!$J$14&gt;=1,'Custom Calculator'!#REF!&gt;=1)),IF(ISBLANK('Custom Calculator'!#REF!),"",'Custom Calculator'!$BI$23),"")</f>
        <v>#REF!</v>
      </c>
      <c r="DS30" s="8" t="e">
        <f>IF(AND(AC30&gt;0,OR('Custom Calculator'!$J$14&gt;=1,'Custom Calculator'!#REF!&gt;=1)),IF(ISBLANK('Custom Calculator'!#REF!),"",'Custom Calculator'!$BJ$23),"")</f>
        <v>#REF!</v>
      </c>
      <c r="DT30" s="8" t="e">
        <f>'Custom Calculator'!#REF!</f>
        <v>#REF!</v>
      </c>
      <c r="DU30" s="8">
        <f>IF(ISBLANK('Custom Calculator'!#REF!),"",'Custom Calculator'!$BK$23)</f>
        <v>0</v>
      </c>
      <c r="DV30" s="8">
        <f>IF(ISBLANK('Custom Calculator'!#REF!),"",5)</f>
        <v>5</v>
      </c>
      <c r="DW30" s="8" t="e">
        <f>IF(ISBLANK('Custom Calculator'!#REF!),"",'Custom Calculator'!#REF!)</f>
        <v>#REF!</v>
      </c>
      <c r="DX30" s="8">
        <f>IF(ISBLANK('Custom Calculator'!#REF!),"",IF('Custom Calculator'!$BL$23="",1,'Custom Calculator'!$BL$23))</f>
        <v>1</v>
      </c>
      <c r="DY30" s="8">
        <f>IF(ISBLANK('Custom Calculator'!#REF!),"",'Custom Calculator'!$BM$23)</f>
        <v>0</v>
      </c>
      <c r="DZ30" s="8"/>
      <c r="EA30" s="8"/>
      <c r="EB30" s="8"/>
      <c r="EC30" s="8"/>
      <c r="ED30" s="8"/>
      <c r="EE30" s="8"/>
      <c r="EF30" s="8"/>
      <c r="EG30" s="8"/>
      <c r="EH30" s="8"/>
      <c r="EI30" s="8"/>
      <c r="EJ30" s="8"/>
      <c r="EK30" s="8"/>
      <c r="EL30" s="8"/>
      <c r="EM30" s="8"/>
      <c r="EN30" s="8"/>
      <c r="EO30" s="8"/>
      <c r="EP30" s="8"/>
      <c r="EQ30" s="8"/>
      <c r="ER30" s="8"/>
      <c r="ES30" s="8"/>
      <c r="ET30" s="8"/>
      <c r="EU30" s="8"/>
      <c r="EV30" s="8"/>
      <c r="EW30" s="8"/>
      <c r="EX30" s="8"/>
    </row>
    <row r="31" spans="1:154">
      <c r="A31" s="11" t="s">
        <v>2121</v>
      </c>
      <c r="B31" s="11">
        <v>30</v>
      </c>
      <c r="C31" s="99" t="e">
        <f ca="1">IF(ISBLANK('Custom Calculator'!#REF!),"",MID(CELL("filename"),SEARCH("[",CELL("filename"))+1,SEARCH("]",CELL("filename"))-SEARCH("[",CELL("filename"))-1))</f>
        <v>#VALUE!</v>
      </c>
      <c r="D31" s="99" t="e">
        <f>IF(ISBLANK('Custom Calculator'!#REF!),"",'Custom Calculator'!#REF!)</f>
        <v>#REF!</v>
      </c>
      <c r="E31" s="7"/>
      <c r="F31" s="8"/>
      <c r="G31" s="7"/>
      <c r="H31" s="7"/>
      <c r="I31" s="7"/>
      <c r="J31" s="7"/>
      <c r="K31" s="8" t="e">
        <f>IF(ISBLANK('Custom Calculator'!#REF!),"",IF('Custom Calculator'!#REF!&lt;&gt;0,'Custom Calculator'!#REF!,""))</f>
        <v>#REF!</v>
      </c>
      <c r="L31" s="9"/>
      <c r="M31" s="8" t="e">
        <f>IF(ISBLANK('Custom Calculator'!#REF!),"",IF('Custom Calculator'!#REF!&lt;&gt;0,'Custom Calculator'!#REF!,VLOOKUP('Custom Calculator'!#REF!,'Data Sheet'!$BB$13:$BC$2219,2,FALSE)))</f>
        <v>#REF!</v>
      </c>
      <c r="N31" s="8" t="str">
        <f>IF(ISBLANK('Custom Calculator'!#REF!),"","New York")</f>
        <v>New York</v>
      </c>
      <c r="O31" s="96" t="e">
        <f>IF(ISBLANK('Custom Calculator'!#REF!),"",'Custom Calculator'!#REF!)</f>
        <v>#REF!</v>
      </c>
      <c r="P31" s="7"/>
      <c r="Q31" s="8" t="e">
        <f>CONCATENATE('Custom Calculator'!#REF!," ",'Custom Calculator'!#REF!)</f>
        <v>#REF!</v>
      </c>
      <c r="R31" s="7"/>
      <c r="S31" s="7"/>
      <c r="T31" s="8" t="str">
        <f>IF(ISBLANK('Custom Calculator'!#REF!),"",'BCA Calculator'!B37)</f>
        <v/>
      </c>
      <c r="U31" s="7"/>
      <c r="V31" s="7"/>
      <c r="W31" s="7"/>
      <c r="X31" s="97" t="e">
        <f>IF(ISBLANK('Custom Calculator'!#REF!),"",'Custom Calculator'!#REF!)</f>
        <v>#REF!</v>
      </c>
      <c r="Y31" s="97" t="e">
        <f>IF(ISBLANK('Custom Calculator'!#REF!),"",'Custom Calculator'!#REF!)</f>
        <v>#REF!</v>
      </c>
      <c r="Z31" s="505" t="str">
        <f>IF(ISBLANK('Custom Calculator'!#REF!),"",TRIM(IFERROR(ROUND('Custom Calculator'!#REF!,3),"")))</f>
        <v/>
      </c>
      <c r="AA31" s="505" t="str">
        <f>IF(ISBLANK('Custom Calculator'!#REF!),"",TRIM(IFERROR(ROUND('Custom Calculator'!#REF!,3),"")))</f>
        <v/>
      </c>
      <c r="AB31" s="505" t="str">
        <f>IF(ISBLANK('Custom Calculator'!#REF!),"",TRIM(IFERROR(ROUND('Custom Calculator'!#REF!,3),"")))</f>
        <v/>
      </c>
      <c r="AC31" s="66" t="e">
        <f>IF(ISBLANK('Custom Calculator'!#REF!),"",'Custom Calculator'!#REF!)</f>
        <v>#REF!</v>
      </c>
      <c r="AD31" s="53" t="e">
        <f>IF(ISBLANK('Custom Calculator'!#REF!),"",ROUND('Custom Calculator'!#REF!,2))</f>
        <v>#REF!</v>
      </c>
      <c r="AE31" s="8">
        <f>IF(ISBLANK('Custom Calculator'!#REF!),"",'Custom Calculator'!$E$8)</f>
        <v>0</v>
      </c>
      <c r="AF31" s="8" t="e">
        <f t="shared" si="0"/>
        <v>#REF!</v>
      </c>
      <c r="AG31" s="8" t="e">
        <f>IF(ISBLANK('Custom Calculator'!#REF!),"",'Custom Calculator'!#REF!)</f>
        <v>#REF!</v>
      </c>
      <c r="AH31" s="8" t="e">
        <f>IF(ISBLANK('Custom Calculator'!#REF!),"",'Custom Calculator'!#REF!)</f>
        <v>#REF!</v>
      </c>
      <c r="AI31" s="8" t="e">
        <f>IF(ISBLANK('Custom Calculator'!#REF!),"",'Custom Calculator'!#REF!)</f>
        <v>#REF!</v>
      </c>
      <c r="AJ31" s="9" t="str">
        <f>IF(ISBLANK('Custom Calculator'!#REF!),"",'BCA Calculator'!W53)</f>
        <v/>
      </c>
      <c r="AK31" s="8" t="e">
        <f>IF(ISBLANK('Custom Calculator'!#REF!),"",'Custom Calculator'!#REF!)</f>
        <v>#REF!</v>
      </c>
      <c r="AL31" s="8" t="e">
        <f>'Custom Calculator'!#REF!</f>
        <v>#REF!</v>
      </c>
      <c r="AM31" s="9" t="e">
        <f>IF(ISBLANK('Custom Calculator'!#REF!),"",'Custom Calculator'!#REF!)</f>
        <v>#REF!</v>
      </c>
      <c r="AN31" s="9" t="e">
        <f>'Custom Calculator'!#REF!</f>
        <v>#REF!</v>
      </c>
      <c r="AO31" s="54" t="str">
        <f>TRIM(IFERROR(ROUND('Custom Calculator'!#REF!,2),""))</f>
        <v/>
      </c>
      <c r="AP31" s="9" t="str">
        <f>TRIM(IFERROR(ROUND('Custom Calculator'!#REF!,3),""))</f>
        <v/>
      </c>
      <c r="AQ31" s="9" t="str">
        <f>TRIM(IFERROR(ROUND('Custom Calculator'!#REF!,3),""))</f>
        <v/>
      </c>
      <c r="AR31" s="54" t="e">
        <f>IF(ISBLANK('Custom Calculator'!#REF!),"",IF(ISBLANK('Custom Calculator'!#REF!),'Custom Calculator'!#REF!,'Custom Calculator'!#REF!))</f>
        <v>#REF!</v>
      </c>
      <c r="AS31" s="8"/>
      <c r="AT31" s="8"/>
      <c r="AU31" s="8"/>
      <c r="AV31" s="8"/>
      <c r="AW31" s="8"/>
      <c r="AX31" s="8"/>
      <c r="AY31" s="8"/>
      <c r="AZ31" s="8"/>
      <c r="BA31" s="8"/>
      <c r="BB31" s="8"/>
      <c r="BC31" s="8"/>
      <c r="BD31" s="8"/>
      <c r="BE31" s="8"/>
      <c r="BF31" s="8"/>
      <c r="BG31" s="8"/>
      <c r="BH31" s="8"/>
      <c r="BI31" s="8"/>
      <c r="BJ31" s="8"/>
      <c r="BK31" s="8"/>
      <c r="BL31" s="8"/>
      <c r="BM31" s="8"/>
      <c r="BN31" s="8"/>
      <c r="BO31" s="8"/>
      <c r="BP31" s="8"/>
      <c r="BQ31" s="8"/>
      <c r="BR31" s="8"/>
      <c r="BS31" s="8"/>
      <c r="BT31" s="8"/>
      <c r="BU31" s="8"/>
      <c r="BV31" s="8"/>
      <c r="BW31" s="8"/>
      <c r="BX31" s="8"/>
      <c r="BY31" s="8"/>
      <c r="BZ31" s="8"/>
      <c r="CA31" s="8"/>
      <c r="CB31" s="8" t="e">
        <f>IF(ISBLANK('Custom Calculator'!#REF!),"",'Custom Calculator'!#REF!)</f>
        <v>#REF!</v>
      </c>
      <c r="CC31" s="106" t="e">
        <f>TRIM('Custom Calculator'!#REF!)</f>
        <v>#REF!</v>
      </c>
      <c r="CD31" s="106" t="e">
        <f>TRIM('Custom Calculator'!#REF!)</f>
        <v>#REF!</v>
      </c>
      <c r="CE31" s="106" t="e">
        <f>TRIM('Custom Calculator'!#REF!)</f>
        <v>#REF!</v>
      </c>
      <c r="CF31" s="106" t="e">
        <f>TRIM('Custom Calculator'!#REF!)</f>
        <v>#REF!</v>
      </c>
      <c r="CG31" s="106" t="e">
        <f>TRIM('Custom Calculator'!#REF!)</f>
        <v>#REF!</v>
      </c>
      <c r="CH31" s="106" t="e">
        <f>TRIM('Custom Calculator'!#REF!)</f>
        <v>#REF!</v>
      </c>
      <c r="CI31" s="8"/>
      <c r="CJ31" s="8"/>
      <c r="CK31" s="8"/>
      <c r="CL31" s="8"/>
      <c r="CM31" s="8"/>
      <c r="CN31" s="8"/>
      <c r="CO31" s="8"/>
      <c r="CP31" s="8"/>
      <c r="CQ31" s="8"/>
      <c r="CR31" s="8"/>
      <c r="CS31" s="8"/>
      <c r="CT31" s="8"/>
      <c r="CU31" s="8"/>
      <c r="CV31" s="8"/>
      <c r="CW31" s="8"/>
      <c r="CX31" s="8"/>
      <c r="CY31" s="8"/>
      <c r="CZ31" s="8"/>
      <c r="DA31" s="8"/>
      <c r="DB31" s="8"/>
      <c r="DC31" s="8"/>
      <c r="DD31" s="8"/>
      <c r="DE31" s="8"/>
      <c r="DF31" s="8"/>
      <c r="DG31" s="8"/>
      <c r="DH31" s="8"/>
      <c r="DI31" s="8"/>
      <c r="DJ31" s="8"/>
      <c r="DK31" s="506"/>
      <c r="DL31" s="8" t="str">
        <f>TRIM(IFERROR(ROUND('Data Sheet'!$Y$8*Z31,3),""))</f>
        <v/>
      </c>
      <c r="DM31" s="8" t="str">
        <f t="shared" si="4"/>
        <v/>
      </c>
      <c r="DN31" s="8" t="str">
        <f>TRIM(IFERROR(ROUND('Data Sheet'!$Z$8*AA31,3),""))</f>
        <v/>
      </c>
      <c r="DO31" s="8" t="str">
        <f t="shared" si="5"/>
        <v/>
      </c>
      <c r="DP31" s="8" t="str">
        <f>TRIM(IFERROR(ROUND('Data Sheet'!$AA$8*AB31,3),""))</f>
        <v/>
      </c>
      <c r="DQ31" s="8" t="str">
        <f t="shared" si="3"/>
        <v/>
      </c>
      <c r="DR31" s="8" t="e">
        <f>IF(AND(AC31&gt;0,OR('Custom Calculator'!$J$14&gt;=1,'Custom Calculator'!#REF!&gt;=1)),IF(ISBLANK('Custom Calculator'!#REF!),"",'Custom Calculator'!$BI$23),"")</f>
        <v>#REF!</v>
      </c>
      <c r="DS31" s="8" t="e">
        <f>IF(AND(AC31&gt;0,OR('Custom Calculator'!$J$14&gt;=1,'Custom Calculator'!#REF!&gt;=1)),IF(ISBLANK('Custom Calculator'!#REF!),"",'Custom Calculator'!$BJ$23),"")</f>
        <v>#REF!</v>
      </c>
      <c r="DT31" s="8" t="e">
        <f>'Custom Calculator'!#REF!</f>
        <v>#REF!</v>
      </c>
      <c r="DU31" s="8">
        <f>IF(ISBLANK('Custom Calculator'!#REF!),"",'Custom Calculator'!$BK$23)</f>
        <v>0</v>
      </c>
      <c r="DV31" s="8">
        <f>IF(ISBLANK('Custom Calculator'!#REF!),"",5)</f>
        <v>5</v>
      </c>
      <c r="DW31" s="8" t="e">
        <f>IF(ISBLANK('Custom Calculator'!#REF!),"",'Custom Calculator'!#REF!)</f>
        <v>#REF!</v>
      </c>
      <c r="DX31" s="8">
        <f>IF(ISBLANK('Custom Calculator'!#REF!),"",IF('Custom Calculator'!$BL$23="",1,'Custom Calculator'!$BL$23))</f>
        <v>1</v>
      </c>
      <c r="DY31" s="8">
        <f>IF(ISBLANK('Custom Calculator'!#REF!),"",'Custom Calculator'!$BM$23)</f>
        <v>0</v>
      </c>
      <c r="DZ31" s="8"/>
      <c r="EA31" s="8"/>
      <c r="EB31" s="8"/>
      <c r="EC31" s="8"/>
      <c r="ED31" s="8"/>
      <c r="EE31" s="8"/>
      <c r="EF31" s="8"/>
      <c r="EG31" s="8"/>
      <c r="EH31" s="8"/>
      <c r="EI31" s="8"/>
      <c r="EJ31" s="8"/>
      <c r="EK31" s="8"/>
      <c r="EL31" s="8"/>
      <c r="EM31" s="8"/>
      <c r="EN31" s="8"/>
      <c r="EO31" s="8"/>
      <c r="EP31" s="8"/>
      <c r="EQ31" s="8"/>
      <c r="ER31" s="8"/>
      <c r="ES31" s="8"/>
      <c r="ET31" s="8"/>
      <c r="EU31" s="8"/>
      <c r="EV31" s="8"/>
      <c r="EW31" s="8"/>
      <c r="EX31" s="8"/>
    </row>
    <row r="32" spans="1:154">
      <c r="A32" s="11" t="s">
        <v>2121</v>
      </c>
      <c r="B32" s="11">
        <v>31</v>
      </c>
      <c r="C32" s="99" t="e">
        <f ca="1">IF(ISBLANK('Custom Calculator'!#REF!),"",MID(CELL("filename"),SEARCH("[",CELL("filename"))+1,SEARCH("]",CELL("filename"))-SEARCH("[",CELL("filename"))-1))</f>
        <v>#VALUE!</v>
      </c>
      <c r="D32" s="99" t="e">
        <f>IF(ISBLANK('Custom Calculator'!#REF!),"",'Custom Calculator'!#REF!)</f>
        <v>#REF!</v>
      </c>
      <c r="E32" s="7"/>
      <c r="F32" s="8"/>
      <c r="G32" s="7"/>
      <c r="H32" s="7"/>
      <c r="I32" s="7"/>
      <c r="J32" s="7"/>
      <c r="K32" s="8" t="e">
        <f>IF(ISBLANK('Custom Calculator'!#REF!),"",IF('Custom Calculator'!#REF!&lt;&gt;0,'Custom Calculator'!#REF!,""))</f>
        <v>#REF!</v>
      </c>
      <c r="L32" s="9"/>
      <c r="M32" s="8" t="e">
        <f>IF(ISBLANK('Custom Calculator'!#REF!),"",IF('Custom Calculator'!#REF!&lt;&gt;0,'Custom Calculator'!#REF!,VLOOKUP('Custom Calculator'!#REF!,'Data Sheet'!$BB$13:$BC$2219,2,FALSE)))</f>
        <v>#REF!</v>
      </c>
      <c r="N32" s="8" t="str">
        <f>IF(ISBLANK('Custom Calculator'!#REF!),"","New York")</f>
        <v>New York</v>
      </c>
      <c r="O32" s="96" t="e">
        <f>IF(ISBLANK('Custom Calculator'!#REF!),"",'Custom Calculator'!#REF!)</f>
        <v>#REF!</v>
      </c>
      <c r="P32" s="7"/>
      <c r="Q32" s="8" t="e">
        <f>CONCATENATE('Custom Calculator'!#REF!," ",'Custom Calculator'!#REF!)</f>
        <v>#REF!</v>
      </c>
      <c r="R32" s="7"/>
      <c r="S32" s="7"/>
      <c r="T32" s="8" t="str">
        <f>IF(ISBLANK('Custom Calculator'!#REF!),"",'BCA Calculator'!B38)</f>
        <v/>
      </c>
      <c r="U32" s="7"/>
      <c r="V32" s="7"/>
      <c r="W32" s="7"/>
      <c r="X32" s="97" t="e">
        <f>IF(ISBLANK('Custom Calculator'!#REF!),"",'Custom Calculator'!#REF!)</f>
        <v>#REF!</v>
      </c>
      <c r="Y32" s="97" t="e">
        <f>IF(ISBLANK('Custom Calculator'!#REF!),"",'Custom Calculator'!#REF!)</f>
        <v>#REF!</v>
      </c>
      <c r="Z32" s="505" t="str">
        <f>IF(ISBLANK('Custom Calculator'!#REF!),"",TRIM(IFERROR(ROUND('Custom Calculator'!#REF!,3),"")))</f>
        <v/>
      </c>
      <c r="AA32" s="505" t="str">
        <f>IF(ISBLANK('Custom Calculator'!#REF!),"",TRIM(IFERROR(ROUND('Custom Calculator'!#REF!,3),"")))</f>
        <v/>
      </c>
      <c r="AB32" s="505" t="str">
        <f>IF(ISBLANK('Custom Calculator'!#REF!),"",TRIM(IFERROR(ROUND('Custom Calculator'!#REF!,3),"")))</f>
        <v/>
      </c>
      <c r="AC32" s="66" t="e">
        <f>IF(ISBLANK('Custom Calculator'!#REF!),"",'Custom Calculator'!#REF!)</f>
        <v>#REF!</v>
      </c>
      <c r="AD32" s="53" t="e">
        <f>IF(ISBLANK('Custom Calculator'!#REF!),"",ROUND('Custom Calculator'!#REF!,2))</f>
        <v>#REF!</v>
      </c>
      <c r="AE32" s="8">
        <f>IF(ISBLANK('Custom Calculator'!#REF!),"",'Custom Calculator'!$E$8)</f>
        <v>0</v>
      </c>
      <c r="AF32" s="8" t="e">
        <f t="shared" si="0"/>
        <v>#REF!</v>
      </c>
      <c r="AG32" s="8" t="e">
        <f>IF(ISBLANK('Custom Calculator'!#REF!),"",'Custom Calculator'!#REF!)</f>
        <v>#REF!</v>
      </c>
      <c r="AH32" s="8" t="e">
        <f>IF(ISBLANK('Custom Calculator'!#REF!),"",'Custom Calculator'!#REF!)</f>
        <v>#REF!</v>
      </c>
      <c r="AI32" s="8" t="e">
        <f>IF(ISBLANK('Custom Calculator'!#REF!),"",'Custom Calculator'!#REF!)</f>
        <v>#REF!</v>
      </c>
      <c r="AJ32" s="9" t="str">
        <f>IF(ISBLANK('Custom Calculator'!#REF!),"",'BCA Calculator'!W54)</f>
        <v/>
      </c>
      <c r="AK32" s="8" t="e">
        <f>IF(ISBLANK('Custom Calculator'!#REF!),"",'Custom Calculator'!#REF!)</f>
        <v>#REF!</v>
      </c>
      <c r="AL32" s="8" t="e">
        <f>'Custom Calculator'!#REF!</f>
        <v>#REF!</v>
      </c>
      <c r="AM32" s="9" t="e">
        <f>IF(ISBLANK('Custom Calculator'!#REF!),"",'Custom Calculator'!#REF!)</f>
        <v>#REF!</v>
      </c>
      <c r="AN32" s="9" t="e">
        <f>'Custom Calculator'!#REF!</f>
        <v>#REF!</v>
      </c>
      <c r="AO32" s="54" t="str">
        <f>TRIM(IFERROR(ROUND('Custom Calculator'!#REF!,2),""))</f>
        <v/>
      </c>
      <c r="AP32" s="9" t="str">
        <f>TRIM(IFERROR(ROUND('Custom Calculator'!#REF!,3),""))</f>
        <v/>
      </c>
      <c r="AQ32" s="9" t="str">
        <f>TRIM(IFERROR(ROUND('Custom Calculator'!#REF!,3),""))</f>
        <v/>
      </c>
      <c r="AR32" s="54" t="e">
        <f>IF(ISBLANK('Custom Calculator'!#REF!),"",IF(ISBLANK('Custom Calculator'!#REF!),'Custom Calculator'!#REF!,'Custom Calculator'!#REF!))</f>
        <v>#REF!</v>
      </c>
      <c r="AS32" s="8"/>
      <c r="AT32" s="8"/>
      <c r="AU32" s="8"/>
      <c r="AV32" s="8"/>
      <c r="AW32" s="8"/>
      <c r="AX32" s="8"/>
      <c r="AY32" s="8"/>
      <c r="AZ32" s="8"/>
      <c r="BA32" s="8"/>
      <c r="BB32" s="8"/>
      <c r="BC32" s="8"/>
      <c r="BD32" s="8"/>
      <c r="BE32" s="8"/>
      <c r="BF32" s="8"/>
      <c r="BG32" s="8"/>
      <c r="BH32" s="8"/>
      <c r="BI32" s="8"/>
      <c r="BJ32" s="8"/>
      <c r="BK32" s="8"/>
      <c r="BL32" s="8"/>
      <c r="BM32" s="8"/>
      <c r="BN32" s="8"/>
      <c r="BO32" s="8"/>
      <c r="BP32" s="8"/>
      <c r="BQ32" s="8"/>
      <c r="BR32" s="8"/>
      <c r="BS32" s="8"/>
      <c r="BT32" s="8"/>
      <c r="BU32" s="8"/>
      <c r="BV32" s="8"/>
      <c r="BW32" s="8"/>
      <c r="BX32" s="8"/>
      <c r="BY32" s="8"/>
      <c r="BZ32" s="8"/>
      <c r="CA32" s="8"/>
      <c r="CB32" s="8" t="e">
        <f>IF(ISBLANK('Custom Calculator'!#REF!),"",'Custom Calculator'!#REF!)</f>
        <v>#REF!</v>
      </c>
      <c r="CC32" s="106" t="e">
        <f>TRIM('Custom Calculator'!#REF!)</f>
        <v>#REF!</v>
      </c>
      <c r="CD32" s="106" t="e">
        <f>TRIM('Custom Calculator'!#REF!)</f>
        <v>#REF!</v>
      </c>
      <c r="CE32" s="106" t="e">
        <f>TRIM('Custom Calculator'!#REF!)</f>
        <v>#REF!</v>
      </c>
      <c r="CF32" s="106" t="e">
        <f>TRIM('Custom Calculator'!#REF!)</f>
        <v>#REF!</v>
      </c>
      <c r="CG32" s="106" t="e">
        <f>TRIM('Custom Calculator'!#REF!)</f>
        <v>#REF!</v>
      </c>
      <c r="CH32" s="106" t="e">
        <f>TRIM('Custom Calculator'!#REF!)</f>
        <v>#REF!</v>
      </c>
      <c r="CI32" s="8"/>
      <c r="CJ32" s="8"/>
      <c r="CK32" s="8"/>
      <c r="CL32" s="8"/>
      <c r="CM32" s="8"/>
      <c r="CN32" s="8"/>
      <c r="CO32" s="8"/>
      <c r="CP32" s="8"/>
      <c r="CQ32" s="8"/>
      <c r="CR32" s="8"/>
      <c r="CS32" s="8"/>
      <c r="CT32" s="8"/>
      <c r="CU32" s="8"/>
      <c r="CV32" s="8"/>
      <c r="CW32" s="8"/>
      <c r="CX32" s="8"/>
      <c r="CY32" s="8"/>
      <c r="CZ32" s="8"/>
      <c r="DA32" s="8"/>
      <c r="DB32" s="8"/>
      <c r="DC32" s="8"/>
      <c r="DD32" s="8"/>
      <c r="DE32" s="8"/>
      <c r="DF32" s="8"/>
      <c r="DG32" s="8"/>
      <c r="DH32" s="8"/>
      <c r="DI32" s="8"/>
      <c r="DJ32" s="8"/>
      <c r="DK32" s="506"/>
      <c r="DL32" s="8" t="str">
        <f>TRIM(IFERROR(ROUND('Data Sheet'!$Y$8*Z32,3),""))</f>
        <v/>
      </c>
      <c r="DM32" s="8" t="str">
        <f t="shared" si="4"/>
        <v/>
      </c>
      <c r="DN32" s="8" t="str">
        <f>TRIM(IFERROR(ROUND('Data Sheet'!$Z$8*AA32,3),""))</f>
        <v/>
      </c>
      <c r="DO32" s="8" t="str">
        <f t="shared" si="5"/>
        <v/>
      </c>
      <c r="DP32" s="8" t="str">
        <f>TRIM(IFERROR(ROUND('Data Sheet'!$AA$8*AB32,3),""))</f>
        <v/>
      </c>
      <c r="DQ32" s="8" t="str">
        <f t="shared" si="3"/>
        <v/>
      </c>
      <c r="DR32" s="8" t="e">
        <f>IF(AND(AC32&gt;0,OR('Custom Calculator'!$J$14&gt;=1,'Custom Calculator'!#REF!&gt;=1)),IF(ISBLANK('Custom Calculator'!#REF!),"",'Custom Calculator'!$BI$23),"")</f>
        <v>#REF!</v>
      </c>
      <c r="DS32" s="8" t="e">
        <f>IF(AND(AC32&gt;0,OR('Custom Calculator'!$J$14&gt;=1,'Custom Calculator'!#REF!&gt;=1)),IF(ISBLANK('Custom Calculator'!#REF!),"",'Custom Calculator'!$BJ$23),"")</f>
        <v>#REF!</v>
      </c>
      <c r="DT32" s="8" t="e">
        <f>'Custom Calculator'!#REF!</f>
        <v>#REF!</v>
      </c>
      <c r="DU32" s="8">
        <f>IF(ISBLANK('Custom Calculator'!#REF!),"",'Custom Calculator'!$BK$23)</f>
        <v>0</v>
      </c>
      <c r="DV32" s="8">
        <f>IF(ISBLANK('Custom Calculator'!#REF!),"",5)</f>
        <v>5</v>
      </c>
      <c r="DW32" s="8" t="e">
        <f>IF(ISBLANK('Custom Calculator'!#REF!),"",'Custom Calculator'!#REF!)</f>
        <v>#REF!</v>
      </c>
      <c r="DX32" s="8">
        <f>IF(ISBLANK('Custom Calculator'!#REF!),"",IF('Custom Calculator'!$BL$23="",1,'Custom Calculator'!$BL$23))</f>
        <v>1</v>
      </c>
      <c r="DY32" s="8">
        <f>IF(ISBLANK('Custom Calculator'!#REF!),"",'Custom Calculator'!$BM$23)</f>
        <v>0</v>
      </c>
      <c r="DZ32" s="8"/>
      <c r="EA32" s="8"/>
      <c r="EB32" s="8"/>
      <c r="EC32" s="8"/>
      <c r="ED32" s="8"/>
      <c r="EE32" s="8"/>
      <c r="EF32" s="8"/>
      <c r="EG32" s="8"/>
      <c r="EH32" s="8"/>
      <c r="EI32" s="8"/>
      <c r="EJ32" s="8"/>
      <c r="EK32" s="8"/>
      <c r="EL32" s="8"/>
      <c r="EM32" s="8"/>
      <c r="EN32" s="8"/>
      <c r="EO32" s="8"/>
      <c r="EP32" s="8"/>
      <c r="EQ32" s="8"/>
      <c r="ER32" s="8"/>
      <c r="ES32" s="8"/>
      <c r="ET32" s="8"/>
      <c r="EU32" s="8"/>
      <c r="EV32" s="8"/>
      <c r="EW32" s="8"/>
      <c r="EX32" s="8"/>
    </row>
    <row r="33" spans="1:154">
      <c r="A33" s="11" t="s">
        <v>2121</v>
      </c>
      <c r="B33" s="11">
        <v>32</v>
      </c>
      <c r="C33" s="99" t="e">
        <f ca="1">IF(ISBLANK('Custom Calculator'!#REF!),"",MID(CELL("filename"),SEARCH("[",CELL("filename"))+1,SEARCH("]",CELL("filename"))-SEARCH("[",CELL("filename"))-1))</f>
        <v>#VALUE!</v>
      </c>
      <c r="D33" s="99" t="e">
        <f>IF(ISBLANK('Custom Calculator'!#REF!),"",'Custom Calculator'!#REF!)</f>
        <v>#REF!</v>
      </c>
      <c r="E33" s="7"/>
      <c r="F33" s="8"/>
      <c r="G33" s="7"/>
      <c r="H33" s="7"/>
      <c r="I33" s="7"/>
      <c r="J33" s="7"/>
      <c r="K33" s="8" t="e">
        <f>IF(ISBLANK('Custom Calculator'!#REF!),"",IF('Custom Calculator'!#REF!&lt;&gt;0,'Custom Calculator'!#REF!,""))</f>
        <v>#REF!</v>
      </c>
      <c r="L33" s="9"/>
      <c r="M33" s="8" t="e">
        <f>IF(ISBLANK('Custom Calculator'!#REF!),"",IF('Custom Calculator'!#REF!&lt;&gt;0,'Custom Calculator'!#REF!,VLOOKUP('Custom Calculator'!#REF!,'Data Sheet'!$BB$13:$BC$2219,2,FALSE)))</f>
        <v>#REF!</v>
      </c>
      <c r="N33" s="8" t="str">
        <f>IF(ISBLANK('Custom Calculator'!#REF!),"","New York")</f>
        <v>New York</v>
      </c>
      <c r="O33" s="96" t="e">
        <f>IF(ISBLANK('Custom Calculator'!#REF!),"",'Custom Calculator'!#REF!)</f>
        <v>#REF!</v>
      </c>
      <c r="P33" s="7"/>
      <c r="Q33" s="8" t="e">
        <f>CONCATENATE('Custom Calculator'!#REF!," ",'Custom Calculator'!#REF!)</f>
        <v>#REF!</v>
      </c>
      <c r="R33" s="7"/>
      <c r="S33" s="7"/>
      <c r="T33" s="8">
        <f>IF(ISBLANK('Custom Calculator'!#REF!),"",'BCA Calculator'!B39)</f>
        <v>0</v>
      </c>
      <c r="U33" s="7"/>
      <c r="V33" s="7"/>
      <c r="W33" s="7"/>
      <c r="X33" s="97" t="e">
        <f>IF(ISBLANK('Custom Calculator'!#REF!),"",'Custom Calculator'!#REF!)</f>
        <v>#REF!</v>
      </c>
      <c r="Y33" s="97" t="e">
        <f>IF(ISBLANK('Custom Calculator'!#REF!),"",'Custom Calculator'!#REF!)</f>
        <v>#REF!</v>
      </c>
      <c r="Z33" s="505" t="str">
        <f>IF(ISBLANK('Custom Calculator'!#REF!),"",TRIM(IFERROR(ROUND('Custom Calculator'!#REF!,3),"")))</f>
        <v/>
      </c>
      <c r="AA33" s="505" t="str">
        <f>IF(ISBLANK('Custom Calculator'!#REF!),"",TRIM(IFERROR(ROUND('Custom Calculator'!#REF!,3),"")))</f>
        <v/>
      </c>
      <c r="AB33" s="505" t="str">
        <f>IF(ISBLANK('Custom Calculator'!#REF!),"",TRIM(IFERROR(ROUND('Custom Calculator'!#REF!,3),"")))</f>
        <v/>
      </c>
      <c r="AC33" s="66" t="e">
        <f>IF(ISBLANK('Custom Calculator'!#REF!),"",'Custom Calculator'!#REF!)</f>
        <v>#REF!</v>
      </c>
      <c r="AD33" s="53" t="e">
        <f>IF(ISBLANK('Custom Calculator'!#REF!),"",ROUND('Custom Calculator'!#REF!,2))</f>
        <v>#REF!</v>
      </c>
      <c r="AE33" s="8">
        <f>IF(ISBLANK('Custom Calculator'!#REF!),"",'Custom Calculator'!$E$8)</f>
        <v>0</v>
      </c>
      <c r="AF33" s="8" t="e">
        <f t="shared" si="0"/>
        <v>#REF!</v>
      </c>
      <c r="AG33" s="8" t="e">
        <f>IF(ISBLANK('Custom Calculator'!#REF!),"",'Custom Calculator'!#REF!)</f>
        <v>#REF!</v>
      </c>
      <c r="AH33" s="8" t="e">
        <f>IF(ISBLANK('Custom Calculator'!#REF!),"",'Custom Calculator'!#REF!)</f>
        <v>#REF!</v>
      </c>
      <c r="AI33" s="8" t="e">
        <f>IF(ISBLANK('Custom Calculator'!#REF!),"",'Custom Calculator'!#REF!)</f>
        <v>#REF!</v>
      </c>
      <c r="AJ33" s="9" t="str">
        <f>IF(ISBLANK('Custom Calculator'!#REF!),"",'BCA Calculator'!W55)</f>
        <v/>
      </c>
      <c r="AK33" s="8" t="e">
        <f>IF(ISBLANK('Custom Calculator'!#REF!),"",'Custom Calculator'!#REF!)</f>
        <v>#REF!</v>
      </c>
      <c r="AL33" s="8" t="e">
        <f>'Custom Calculator'!#REF!</f>
        <v>#REF!</v>
      </c>
      <c r="AM33" s="9" t="e">
        <f>IF(ISBLANK('Custom Calculator'!#REF!),"",'Custom Calculator'!#REF!)</f>
        <v>#REF!</v>
      </c>
      <c r="AN33" s="9" t="e">
        <f>'Custom Calculator'!#REF!</f>
        <v>#REF!</v>
      </c>
      <c r="AO33" s="54" t="str">
        <f>TRIM(IFERROR(ROUND('Custom Calculator'!#REF!,2),""))</f>
        <v/>
      </c>
      <c r="AP33" s="9" t="str">
        <f>TRIM(IFERROR(ROUND('Custom Calculator'!#REF!,3),""))</f>
        <v/>
      </c>
      <c r="AQ33" s="9" t="str">
        <f>TRIM(IFERROR(ROUND('Custom Calculator'!#REF!,3),""))</f>
        <v/>
      </c>
      <c r="AR33" s="54" t="e">
        <f>IF(ISBLANK('Custom Calculator'!#REF!),"",IF(ISBLANK('Custom Calculator'!#REF!),'Custom Calculator'!#REF!,'Custom Calculator'!#REF!))</f>
        <v>#REF!</v>
      </c>
      <c r="AS33" s="8"/>
      <c r="AT33" s="8"/>
      <c r="AU33" s="8"/>
      <c r="AV33" s="8"/>
      <c r="AW33" s="8"/>
      <c r="AX33" s="8"/>
      <c r="AY33" s="8"/>
      <c r="AZ33" s="8"/>
      <c r="BA33" s="8"/>
      <c r="BB33" s="8"/>
      <c r="BC33" s="8"/>
      <c r="BD33" s="8"/>
      <c r="BE33" s="8"/>
      <c r="BF33" s="8"/>
      <c r="BG33" s="8"/>
      <c r="BH33" s="8"/>
      <c r="BI33" s="8"/>
      <c r="BJ33" s="8"/>
      <c r="BK33" s="8"/>
      <c r="BL33" s="8"/>
      <c r="BM33" s="8"/>
      <c r="BN33" s="8"/>
      <c r="BO33" s="8"/>
      <c r="BP33" s="8"/>
      <c r="BQ33" s="8"/>
      <c r="BR33" s="8"/>
      <c r="BS33" s="8"/>
      <c r="BT33" s="8"/>
      <c r="BU33" s="8"/>
      <c r="BV33" s="8"/>
      <c r="BW33" s="8"/>
      <c r="BX33" s="8"/>
      <c r="BY33" s="8"/>
      <c r="BZ33" s="8"/>
      <c r="CA33" s="8"/>
      <c r="CB33" s="8" t="e">
        <f>IF(ISBLANK('Custom Calculator'!#REF!),"",'Custom Calculator'!#REF!)</f>
        <v>#REF!</v>
      </c>
      <c r="CC33" s="106" t="e">
        <f>TRIM('Custom Calculator'!#REF!)</f>
        <v>#REF!</v>
      </c>
      <c r="CD33" s="106" t="e">
        <f>TRIM('Custom Calculator'!#REF!)</f>
        <v>#REF!</v>
      </c>
      <c r="CE33" s="106" t="e">
        <f>TRIM('Custom Calculator'!#REF!)</f>
        <v>#REF!</v>
      </c>
      <c r="CF33" s="106" t="e">
        <f>TRIM('Custom Calculator'!#REF!)</f>
        <v>#REF!</v>
      </c>
      <c r="CG33" s="106" t="e">
        <f>TRIM('Custom Calculator'!#REF!)</f>
        <v>#REF!</v>
      </c>
      <c r="CH33" s="106" t="e">
        <f>TRIM('Custom Calculator'!#REF!)</f>
        <v>#REF!</v>
      </c>
      <c r="CI33" s="8"/>
      <c r="CJ33" s="8"/>
      <c r="CK33" s="8"/>
      <c r="CL33" s="8"/>
      <c r="CM33" s="8"/>
      <c r="CN33" s="8"/>
      <c r="CO33" s="8"/>
      <c r="CP33" s="8"/>
      <c r="CQ33" s="8"/>
      <c r="CR33" s="8"/>
      <c r="CS33" s="8"/>
      <c r="CT33" s="8"/>
      <c r="CU33" s="8"/>
      <c r="CV33" s="8"/>
      <c r="CW33" s="8"/>
      <c r="CX33" s="8"/>
      <c r="CY33" s="8"/>
      <c r="CZ33" s="8"/>
      <c r="DA33" s="8"/>
      <c r="DB33" s="8"/>
      <c r="DC33" s="8"/>
      <c r="DD33" s="8"/>
      <c r="DE33" s="8"/>
      <c r="DF33" s="8"/>
      <c r="DG33" s="8"/>
      <c r="DH33" s="8"/>
      <c r="DI33" s="8"/>
      <c r="DJ33" s="8"/>
      <c r="DK33" s="506"/>
      <c r="DL33" s="8" t="str">
        <f>TRIM(IFERROR(ROUND('Data Sheet'!$Y$8*Z33,3),""))</f>
        <v/>
      </c>
      <c r="DM33" s="8" t="str">
        <f t="shared" si="4"/>
        <v/>
      </c>
      <c r="DN33" s="8" t="str">
        <f>TRIM(IFERROR(ROUND('Data Sheet'!$Z$8*AA33,3),""))</f>
        <v/>
      </c>
      <c r="DO33" s="8" t="str">
        <f t="shared" si="5"/>
        <v/>
      </c>
      <c r="DP33" s="8" t="str">
        <f>TRIM(IFERROR(ROUND('Data Sheet'!$AA$8*AB33,3),""))</f>
        <v/>
      </c>
      <c r="DQ33" s="8" t="str">
        <f t="shared" si="3"/>
        <v/>
      </c>
      <c r="DR33" s="8" t="e">
        <f>IF(AND(AC33&gt;0,OR('Custom Calculator'!$J$14&gt;=1,'Custom Calculator'!#REF!&gt;=1)),IF(ISBLANK('Custom Calculator'!#REF!),"",'Custom Calculator'!$BI$23),"")</f>
        <v>#REF!</v>
      </c>
      <c r="DS33" s="8" t="e">
        <f>IF(AND(AC33&gt;0,OR('Custom Calculator'!$J$14&gt;=1,'Custom Calculator'!#REF!&gt;=1)),IF(ISBLANK('Custom Calculator'!#REF!),"",'Custom Calculator'!$BJ$23),"")</f>
        <v>#REF!</v>
      </c>
      <c r="DT33" s="8" t="e">
        <f>'Custom Calculator'!#REF!</f>
        <v>#REF!</v>
      </c>
      <c r="DU33" s="8">
        <f>IF(ISBLANK('Custom Calculator'!#REF!),"",'Custom Calculator'!$BK$23)</f>
        <v>0</v>
      </c>
      <c r="DV33" s="8">
        <f>IF(ISBLANK('Custom Calculator'!#REF!),"",5)</f>
        <v>5</v>
      </c>
      <c r="DW33" s="8" t="e">
        <f>IF(ISBLANK('Custom Calculator'!#REF!),"",'Custom Calculator'!#REF!)</f>
        <v>#REF!</v>
      </c>
      <c r="DX33" s="8">
        <f>IF(ISBLANK('Custom Calculator'!#REF!),"",IF('Custom Calculator'!$BL$23="",1,'Custom Calculator'!$BL$23))</f>
        <v>1</v>
      </c>
      <c r="DY33" s="8">
        <f>IF(ISBLANK('Custom Calculator'!#REF!),"",'Custom Calculator'!$BM$23)</f>
        <v>0</v>
      </c>
      <c r="DZ33" s="8"/>
      <c r="EA33" s="8"/>
      <c r="EB33" s="8"/>
      <c r="EC33" s="8"/>
      <c r="ED33" s="8"/>
      <c r="EE33" s="8"/>
      <c r="EF33" s="8"/>
      <c r="EG33" s="8"/>
      <c r="EH33" s="8"/>
      <c r="EI33" s="8"/>
      <c r="EJ33" s="8"/>
      <c r="EK33" s="8"/>
      <c r="EL33" s="8"/>
      <c r="EM33" s="8"/>
      <c r="EN33" s="8"/>
      <c r="EO33" s="8"/>
      <c r="EP33" s="8"/>
      <c r="EQ33" s="8"/>
      <c r="ER33" s="8"/>
      <c r="ES33" s="8"/>
      <c r="ET33" s="8"/>
      <c r="EU33" s="8"/>
      <c r="EV33" s="8"/>
      <c r="EW33" s="8"/>
      <c r="EX33" s="8"/>
    </row>
    <row r="34" spans="1:154">
      <c r="A34" s="11" t="s">
        <v>2121</v>
      </c>
      <c r="B34" s="11">
        <v>33</v>
      </c>
      <c r="C34" s="99" t="e">
        <f ca="1">IF(ISBLANK('Custom Calculator'!#REF!),"",MID(CELL("filename"),SEARCH("[",CELL("filename"))+1,SEARCH("]",CELL("filename"))-SEARCH("[",CELL("filename"))-1))</f>
        <v>#VALUE!</v>
      </c>
      <c r="D34" s="99" t="e">
        <f>IF(ISBLANK('Custom Calculator'!#REF!),"",'Custom Calculator'!#REF!)</f>
        <v>#REF!</v>
      </c>
      <c r="E34" s="7"/>
      <c r="F34" s="8"/>
      <c r="G34" s="7"/>
      <c r="H34" s="7"/>
      <c r="I34" s="7"/>
      <c r="J34" s="7"/>
      <c r="K34" s="8" t="e">
        <f>IF(ISBLANK('Custom Calculator'!#REF!),"",IF('Custom Calculator'!#REF!&lt;&gt;0,'Custom Calculator'!#REF!,""))</f>
        <v>#REF!</v>
      </c>
      <c r="L34" s="9"/>
      <c r="M34" s="8" t="e">
        <f>IF(ISBLANK('Custom Calculator'!#REF!),"",IF('Custom Calculator'!#REF!&lt;&gt;0,'Custom Calculator'!#REF!,VLOOKUP('Custom Calculator'!#REF!,'Data Sheet'!$BB$13:$BC$2219,2,FALSE)))</f>
        <v>#REF!</v>
      </c>
      <c r="N34" s="8" t="str">
        <f>IF(ISBLANK('Custom Calculator'!#REF!),"","New York")</f>
        <v>New York</v>
      </c>
      <c r="O34" s="96" t="e">
        <f>IF(ISBLANK('Custom Calculator'!#REF!),"",'Custom Calculator'!#REF!)</f>
        <v>#REF!</v>
      </c>
      <c r="P34" s="7"/>
      <c r="Q34" s="8" t="e">
        <f>CONCATENATE('Custom Calculator'!#REF!," ",'Custom Calculator'!#REF!)</f>
        <v>#REF!</v>
      </c>
      <c r="R34" s="7"/>
      <c r="S34" s="7"/>
      <c r="T34" s="8">
        <f>IF(ISBLANK('Custom Calculator'!#REF!),"",'BCA Calculator'!B40)</f>
        <v>0</v>
      </c>
      <c r="U34" s="7"/>
      <c r="V34" s="7"/>
      <c r="W34" s="7"/>
      <c r="X34" s="97" t="e">
        <f>IF(ISBLANK('Custom Calculator'!#REF!),"",'Custom Calculator'!#REF!)</f>
        <v>#REF!</v>
      </c>
      <c r="Y34" s="97" t="e">
        <f>IF(ISBLANK('Custom Calculator'!#REF!),"",'Custom Calculator'!#REF!)</f>
        <v>#REF!</v>
      </c>
      <c r="Z34" s="505" t="str">
        <f>IF(ISBLANK('Custom Calculator'!#REF!),"",TRIM(IFERROR(ROUND('Custom Calculator'!#REF!,3),"")))</f>
        <v/>
      </c>
      <c r="AA34" s="505" t="str">
        <f>IF(ISBLANK('Custom Calculator'!#REF!),"",TRIM(IFERROR(ROUND('Custom Calculator'!#REF!,3),"")))</f>
        <v/>
      </c>
      <c r="AB34" s="505" t="str">
        <f>IF(ISBLANK('Custom Calculator'!#REF!),"",TRIM(IFERROR(ROUND('Custom Calculator'!#REF!,3),"")))</f>
        <v/>
      </c>
      <c r="AC34" s="66" t="e">
        <f>IF(ISBLANK('Custom Calculator'!#REF!),"",'Custom Calculator'!#REF!)</f>
        <v>#REF!</v>
      </c>
      <c r="AD34" s="53" t="e">
        <f>IF(ISBLANK('Custom Calculator'!#REF!),"",ROUND('Custom Calculator'!#REF!,2))</f>
        <v>#REF!</v>
      </c>
      <c r="AE34" s="8">
        <f>IF(ISBLANK('Custom Calculator'!#REF!),"",'Custom Calculator'!$E$8)</f>
        <v>0</v>
      </c>
      <c r="AF34" s="8" t="e">
        <f t="shared" si="0"/>
        <v>#REF!</v>
      </c>
      <c r="AG34" s="8" t="e">
        <f>IF(ISBLANK('Custom Calculator'!#REF!),"",'Custom Calculator'!#REF!)</f>
        <v>#REF!</v>
      </c>
      <c r="AH34" s="8" t="e">
        <f>IF(ISBLANK('Custom Calculator'!#REF!),"",'Custom Calculator'!#REF!)</f>
        <v>#REF!</v>
      </c>
      <c r="AI34" s="8" t="e">
        <f>IF(ISBLANK('Custom Calculator'!#REF!),"",'Custom Calculator'!#REF!)</f>
        <v>#REF!</v>
      </c>
      <c r="AJ34" s="9" t="str">
        <f>IF(ISBLANK('Custom Calculator'!#REF!),"",'BCA Calculator'!W56)</f>
        <v/>
      </c>
      <c r="AK34" s="8" t="e">
        <f>IF(ISBLANK('Custom Calculator'!#REF!),"",'Custom Calculator'!#REF!)</f>
        <v>#REF!</v>
      </c>
      <c r="AL34" s="8" t="e">
        <f>'Custom Calculator'!#REF!</f>
        <v>#REF!</v>
      </c>
      <c r="AM34" s="9" t="e">
        <f>IF(ISBLANK('Custom Calculator'!#REF!),"",'Custom Calculator'!#REF!)</f>
        <v>#REF!</v>
      </c>
      <c r="AN34" s="9" t="e">
        <f>'Custom Calculator'!#REF!</f>
        <v>#REF!</v>
      </c>
      <c r="AO34" s="54" t="str">
        <f>TRIM(IFERROR(ROUND('Custom Calculator'!#REF!,2),""))</f>
        <v/>
      </c>
      <c r="AP34" s="9" t="str">
        <f>TRIM(IFERROR(ROUND('Custom Calculator'!#REF!,3),""))</f>
        <v/>
      </c>
      <c r="AQ34" s="9" t="str">
        <f>TRIM(IFERROR(ROUND('Custom Calculator'!#REF!,3),""))</f>
        <v/>
      </c>
      <c r="AR34" s="54" t="e">
        <f>IF(ISBLANK('Custom Calculator'!#REF!),"",IF(ISBLANK('Custom Calculator'!#REF!),'Custom Calculator'!#REF!,'Custom Calculator'!#REF!))</f>
        <v>#REF!</v>
      </c>
      <c r="AS34" s="8"/>
      <c r="AT34" s="8"/>
      <c r="AU34" s="8"/>
      <c r="AV34" s="8"/>
      <c r="AW34" s="8"/>
      <c r="AX34" s="8"/>
      <c r="AY34" s="8"/>
      <c r="AZ34" s="8"/>
      <c r="BA34" s="8"/>
      <c r="BB34" s="8"/>
      <c r="BC34" s="8"/>
      <c r="BD34" s="8"/>
      <c r="BE34" s="8"/>
      <c r="BF34" s="8"/>
      <c r="BG34" s="8"/>
      <c r="BH34" s="8"/>
      <c r="BI34" s="8"/>
      <c r="BJ34" s="8"/>
      <c r="BK34" s="8"/>
      <c r="BL34" s="8"/>
      <c r="BM34" s="8"/>
      <c r="BN34" s="8"/>
      <c r="BO34" s="8"/>
      <c r="BP34" s="8"/>
      <c r="BQ34" s="8"/>
      <c r="BR34" s="8"/>
      <c r="BS34" s="8"/>
      <c r="BT34" s="8"/>
      <c r="BU34" s="8"/>
      <c r="BV34" s="8"/>
      <c r="BW34" s="8"/>
      <c r="BX34" s="8"/>
      <c r="BY34" s="8"/>
      <c r="BZ34" s="8"/>
      <c r="CA34" s="8"/>
      <c r="CB34" s="8" t="e">
        <f>IF(ISBLANK('Custom Calculator'!#REF!),"",'Custom Calculator'!#REF!)</f>
        <v>#REF!</v>
      </c>
      <c r="CC34" s="106" t="e">
        <f>TRIM('Custom Calculator'!#REF!)</f>
        <v>#REF!</v>
      </c>
      <c r="CD34" s="106" t="e">
        <f>TRIM('Custom Calculator'!#REF!)</f>
        <v>#REF!</v>
      </c>
      <c r="CE34" s="106" t="e">
        <f>TRIM('Custom Calculator'!#REF!)</f>
        <v>#REF!</v>
      </c>
      <c r="CF34" s="106" t="e">
        <f>TRIM('Custom Calculator'!#REF!)</f>
        <v>#REF!</v>
      </c>
      <c r="CG34" s="106" t="e">
        <f>TRIM('Custom Calculator'!#REF!)</f>
        <v>#REF!</v>
      </c>
      <c r="CH34" s="106" t="e">
        <f>TRIM('Custom Calculator'!#REF!)</f>
        <v>#REF!</v>
      </c>
      <c r="CI34" s="8"/>
      <c r="CJ34" s="8"/>
      <c r="CK34" s="8"/>
      <c r="CL34" s="8"/>
      <c r="CM34" s="8"/>
      <c r="CN34" s="8"/>
      <c r="CO34" s="8"/>
      <c r="CP34" s="8"/>
      <c r="CQ34" s="8"/>
      <c r="CR34" s="8"/>
      <c r="CS34" s="8"/>
      <c r="CT34" s="8"/>
      <c r="CU34" s="8"/>
      <c r="CV34" s="8"/>
      <c r="CW34" s="8"/>
      <c r="CX34" s="8"/>
      <c r="CY34" s="8"/>
      <c r="CZ34" s="8"/>
      <c r="DA34" s="8"/>
      <c r="DB34" s="8"/>
      <c r="DC34" s="8"/>
      <c r="DD34" s="8"/>
      <c r="DE34" s="8"/>
      <c r="DF34" s="8"/>
      <c r="DG34" s="8"/>
      <c r="DH34" s="8"/>
      <c r="DI34" s="8"/>
      <c r="DJ34" s="8"/>
      <c r="DK34" s="506"/>
      <c r="DL34" s="8" t="str">
        <f>TRIM(IFERROR(ROUND('Data Sheet'!$Y$8*Z34,3),""))</f>
        <v/>
      </c>
      <c r="DM34" s="8" t="str">
        <f t="shared" si="4"/>
        <v/>
      </c>
      <c r="DN34" s="8" t="str">
        <f>TRIM(IFERROR(ROUND('Data Sheet'!$Z$8*AA34,3),""))</f>
        <v/>
      </c>
      <c r="DO34" s="8" t="str">
        <f t="shared" si="5"/>
        <v/>
      </c>
      <c r="DP34" s="8" t="str">
        <f>TRIM(IFERROR(ROUND('Data Sheet'!$AA$8*AB34,3),""))</f>
        <v/>
      </c>
      <c r="DQ34" s="8" t="str">
        <f t="shared" si="3"/>
        <v/>
      </c>
      <c r="DR34" s="8" t="e">
        <f>IF(AND(AC34&gt;0,OR('Custom Calculator'!$J$14&gt;=1,'Custom Calculator'!#REF!&gt;=1)),IF(ISBLANK('Custom Calculator'!#REF!),"",'Custom Calculator'!$BI$23),"")</f>
        <v>#REF!</v>
      </c>
      <c r="DS34" s="8" t="e">
        <f>IF(AND(AC34&gt;0,OR('Custom Calculator'!$J$14&gt;=1,'Custom Calculator'!#REF!&gt;=1)),IF(ISBLANK('Custom Calculator'!#REF!),"",'Custom Calculator'!$BJ$23),"")</f>
        <v>#REF!</v>
      </c>
      <c r="DT34" s="8" t="e">
        <f>'Custom Calculator'!#REF!</f>
        <v>#REF!</v>
      </c>
      <c r="DU34" s="8">
        <f>IF(ISBLANK('Custom Calculator'!#REF!),"",'Custom Calculator'!$BK$23)</f>
        <v>0</v>
      </c>
      <c r="DV34" s="8">
        <f>IF(ISBLANK('Custom Calculator'!#REF!),"",5)</f>
        <v>5</v>
      </c>
      <c r="DW34" s="8" t="e">
        <f>IF(ISBLANK('Custom Calculator'!#REF!),"",'Custom Calculator'!#REF!)</f>
        <v>#REF!</v>
      </c>
      <c r="DX34" s="8">
        <f>IF(ISBLANK('Custom Calculator'!#REF!),"",IF('Custom Calculator'!$BL$23="",1,'Custom Calculator'!$BL$23))</f>
        <v>1</v>
      </c>
      <c r="DY34" s="8">
        <f>IF(ISBLANK('Custom Calculator'!#REF!),"",'Custom Calculator'!$BM$23)</f>
        <v>0</v>
      </c>
      <c r="DZ34" s="8"/>
      <c r="EA34" s="8"/>
      <c r="EB34" s="8"/>
      <c r="EC34" s="8"/>
      <c r="ED34" s="8"/>
      <c r="EE34" s="8"/>
      <c r="EF34" s="8"/>
      <c r="EG34" s="8"/>
      <c r="EH34" s="8"/>
      <c r="EI34" s="8"/>
      <c r="EJ34" s="8"/>
      <c r="EK34" s="8"/>
      <c r="EL34" s="8"/>
      <c r="EM34" s="8"/>
      <c r="EN34" s="8"/>
      <c r="EO34" s="8"/>
      <c r="EP34" s="8"/>
      <c r="EQ34" s="8"/>
      <c r="ER34" s="8"/>
      <c r="ES34" s="8"/>
      <c r="ET34" s="8"/>
      <c r="EU34" s="8"/>
      <c r="EV34" s="8"/>
      <c r="EW34" s="8"/>
      <c r="EX34" s="8"/>
    </row>
    <row r="35" spans="1:154">
      <c r="A35" s="11" t="s">
        <v>2121</v>
      </c>
      <c r="B35" s="11">
        <v>34</v>
      </c>
      <c r="C35" s="99" t="e">
        <f ca="1">IF(ISBLANK('Custom Calculator'!#REF!),"",MID(CELL("filename"),SEARCH("[",CELL("filename"))+1,SEARCH("]",CELL("filename"))-SEARCH("[",CELL("filename"))-1))</f>
        <v>#VALUE!</v>
      </c>
      <c r="D35" s="99" t="e">
        <f>IF(ISBLANK('Custom Calculator'!#REF!),"",'Custom Calculator'!#REF!)</f>
        <v>#REF!</v>
      </c>
      <c r="E35" s="7"/>
      <c r="F35" s="8"/>
      <c r="G35" s="7"/>
      <c r="H35" s="7"/>
      <c r="I35" s="7"/>
      <c r="J35" s="7"/>
      <c r="K35" s="8" t="e">
        <f>IF(ISBLANK('Custom Calculator'!#REF!),"",IF('Custom Calculator'!#REF!&lt;&gt;0,'Custom Calculator'!#REF!,""))</f>
        <v>#REF!</v>
      </c>
      <c r="L35" s="9"/>
      <c r="M35" s="8" t="e">
        <f>IF(ISBLANK('Custom Calculator'!#REF!),"",IF('Custom Calculator'!#REF!&lt;&gt;0,'Custom Calculator'!#REF!,VLOOKUP('Custom Calculator'!#REF!,'Data Sheet'!$BB$13:$BC$2219,2,FALSE)))</f>
        <v>#REF!</v>
      </c>
      <c r="N35" s="8" t="str">
        <f>IF(ISBLANK('Custom Calculator'!#REF!),"","New York")</f>
        <v>New York</v>
      </c>
      <c r="O35" s="96" t="e">
        <f>IF(ISBLANK('Custom Calculator'!#REF!),"",'Custom Calculator'!#REF!)</f>
        <v>#REF!</v>
      </c>
      <c r="P35" s="7"/>
      <c r="Q35" s="8" t="e">
        <f>CONCATENATE('Custom Calculator'!#REF!," ",'Custom Calculator'!#REF!)</f>
        <v>#REF!</v>
      </c>
      <c r="R35" s="7"/>
      <c r="S35" s="7"/>
      <c r="T35" s="8">
        <f>IF(ISBLANK('Custom Calculator'!#REF!),"",'BCA Calculator'!B41)</f>
        <v>0</v>
      </c>
      <c r="U35" s="7"/>
      <c r="V35" s="7"/>
      <c r="W35" s="7"/>
      <c r="X35" s="97" t="e">
        <f>IF(ISBLANK('Custom Calculator'!#REF!),"",'Custom Calculator'!#REF!)</f>
        <v>#REF!</v>
      </c>
      <c r="Y35" s="97" t="e">
        <f>IF(ISBLANK('Custom Calculator'!#REF!),"",'Custom Calculator'!#REF!)</f>
        <v>#REF!</v>
      </c>
      <c r="Z35" s="505" t="str">
        <f>IF(ISBLANK('Custom Calculator'!#REF!),"",TRIM(IFERROR(ROUND('Custom Calculator'!#REF!,3),"")))</f>
        <v/>
      </c>
      <c r="AA35" s="505" t="str">
        <f>IF(ISBLANK('Custom Calculator'!#REF!),"",TRIM(IFERROR(ROUND('Custom Calculator'!#REF!,3),"")))</f>
        <v/>
      </c>
      <c r="AB35" s="505" t="str">
        <f>IF(ISBLANK('Custom Calculator'!#REF!),"",TRIM(IFERROR(ROUND('Custom Calculator'!#REF!,3),"")))</f>
        <v/>
      </c>
      <c r="AC35" s="66" t="e">
        <f>IF(ISBLANK('Custom Calculator'!#REF!),"",'Custom Calculator'!#REF!)</f>
        <v>#REF!</v>
      </c>
      <c r="AD35" s="53" t="e">
        <f>IF(ISBLANK('Custom Calculator'!#REF!),"",ROUND('Custom Calculator'!#REF!,2))</f>
        <v>#REF!</v>
      </c>
      <c r="AE35" s="8">
        <f>IF(ISBLANK('Custom Calculator'!#REF!),"",'Custom Calculator'!$E$8)</f>
        <v>0</v>
      </c>
      <c r="AF35" s="8" t="e">
        <f t="shared" si="0"/>
        <v>#REF!</v>
      </c>
      <c r="AG35" s="8" t="e">
        <f>IF(ISBLANK('Custom Calculator'!#REF!),"",'Custom Calculator'!#REF!)</f>
        <v>#REF!</v>
      </c>
      <c r="AH35" s="8" t="e">
        <f>IF(ISBLANK('Custom Calculator'!#REF!),"",'Custom Calculator'!#REF!)</f>
        <v>#REF!</v>
      </c>
      <c r="AI35" s="8" t="e">
        <f>IF(ISBLANK('Custom Calculator'!#REF!),"",'Custom Calculator'!#REF!)</f>
        <v>#REF!</v>
      </c>
      <c r="AJ35" s="9" t="str">
        <f>IF(ISBLANK('Custom Calculator'!#REF!),"",'BCA Calculator'!W57)</f>
        <v/>
      </c>
      <c r="AK35" s="8" t="e">
        <f>IF(ISBLANK('Custom Calculator'!#REF!),"",'Custom Calculator'!#REF!)</f>
        <v>#REF!</v>
      </c>
      <c r="AL35" s="8" t="e">
        <f>'Custom Calculator'!#REF!</f>
        <v>#REF!</v>
      </c>
      <c r="AM35" s="9" t="e">
        <f>IF(ISBLANK('Custom Calculator'!#REF!),"",'Custom Calculator'!#REF!)</f>
        <v>#REF!</v>
      </c>
      <c r="AN35" s="9" t="e">
        <f>'Custom Calculator'!#REF!</f>
        <v>#REF!</v>
      </c>
      <c r="AO35" s="54" t="str">
        <f>TRIM(IFERROR(ROUND('Custom Calculator'!#REF!,2),""))</f>
        <v/>
      </c>
      <c r="AP35" s="9" t="str">
        <f>TRIM(IFERROR(ROUND('Custom Calculator'!#REF!,3),""))</f>
        <v/>
      </c>
      <c r="AQ35" s="9" t="str">
        <f>TRIM(IFERROR(ROUND('Custom Calculator'!#REF!,3),""))</f>
        <v/>
      </c>
      <c r="AR35" s="54" t="e">
        <f>IF(ISBLANK('Custom Calculator'!#REF!),"",IF(ISBLANK('Custom Calculator'!#REF!),'Custom Calculator'!#REF!,'Custom Calculator'!#REF!))</f>
        <v>#REF!</v>
      </c>
      <c r="AS35" s="8"/>
      <c r="AT35" s="8"/>
      <c r="AU35" s="8"/>
      <c r="AV35" s="8"/>
      <c r="AW35" s="8"/>
      <c r="AX35" s="8"/>
      <c r="AY35" s="8"/>
      <c r="AZ35" s="8"/>
      <c r="BA35" s="8"/>
      <c r="BB35" s="8"/>
      <c r="BC35" s="8"/>
      <c r="BD35" s="8"/>
      <c r="BE35" s="8"/>
      <c r="BF35" s="8"/>
      <c r="BG35" s="8"/>
      <c r="BH35" s="8"/>
      <c r="BI35" s="8"/>
      <c r="BJ35" s="8"/>
      <c r="BK35" s="8"/>
      <c r="BL35" s="8"/>
      <c r="BM35" s="8"/>
      <c r="BN35" s="8"/>
      <c r="BO35" s="8"/>
      <c r="BP35" s="8"/>
      <c r="BQ35" s="8"/>
      <c r="BR35" s="8"/>
      <c r="BS35" s="8"/>
      <c r="BT35" s="8"/>
      <c r="BU35" s="8"/>
      <c r="BV35" s="8"/>
      <c r="BW35" s="8"/>
      <c r="BX35" s="8"/>
      <c r="BY35" s="8"/>
      <c r="BZ35" s="8"/>
      <c r="CA35" s="8"/>
      <c r="CB35" s="8" t="e">
        <f>IF(ISBLANK('Custom Calculator'!#REF!),"",'Custom Calculator'!#REF!)</f>
        <v>#REF!</v>
      </c>
      <c r="CC35" s="106" t="e">
        <f>TRIM('Custom Calculator'!#REF!)</f>
        <v>#REF!</v>
      </c>
      <c r="CD35" s="106" t="e">
        <f>TRIM('Custom Calculator'!#REF!)</f>
        <v>#REF!</v>
      </c>
      <c r="CE35" s="106" t="e">
        <f>TRIM('Custom Calculator'!#REF!)</f>
        <v>#REF!</v>
      </c>
      <c r="CF35" s="106" t="e">
        <f>TRIM('Custom Calculator'!#REF!)</f>
        <v>#REF!</v>
      </c>
      <c r="CG35" s="106" t="e">
        <f>TRIM('Custom Calculator'!#REF!)</f>
        <v>#REF!</v>
      </c>
      <c r="CH35" s="106" t="e">
        <f>TRIM('Custom Calculator'!#REF!)</f>
        <v>#REF!</v>
      </c>
      <c r="CI35" s="8"/>
      <c r="CJ35" s="8"/>
      <c r="CK35" s="8"/>
      <c r="CL35" s="8"/>
      <c r="CM35" s="8"/>
      <c r="CN35" s="8"/>
      <c r="CO35" s="8"/>
      <c r="CP35" s="8"/>
      <c r="CQ35" s="8"/>
      <c r="CR35" s="8"/>
      <c r="CS35" s="8"/>
      <c r="CT35" s="8"/>
      <c r="CU35" s="8"/>
      <c r="CV35" s="8"/>
      <c r="CW35" s="8"/>
      <c r="CX35" s="8"/>
      <c r="CY35" s="8"/>
      <c r="CZ35" s="8"/>
      <c r="DA35" s="8"/>
      <c r="DB35" s="8"/>
      <c r="DC35" s="8"/>
      <c r="DD35" s="8"/>
      <c r="DE35" s="8"/>
      <c r="DF35" s="8"/>
      <c r="DG35" s="8"/>
      <c r="DH35" s="8"/>
      <c r="DI35" s="8"/>
      <c r="DJ35" s="8"/>
      <c r="DK35" s="506"/>
      <c r="DL35" s="8" t="str">
        <f>TRIM(IFERROR(ROUND('Data Sheet'!$Y$8*Z35,3),""))</f>
        <v/>
      </c>
      <c r="DM35" s="8" t="str">
        <f t="shared" si="4"/>
        <v/>
      </c>
      <c r="DN35" s="8" t="str">
        <f>TRIM(IFERROR(ROUND('Data Sheet'!$Z$8*AA35,3),""))</f>
        <v/>
      </c>
      <c r="DO35" s="8" t="str">
        <f t="shared" si="5"/>
        <v/>
      </c>
      <c r="DP35" s="8" t="str">
        <f>TRIM(IFERROR(ROUND('Data Sheet'!$AA$8*AB35,3),""))</f>
        <v/>
      </c>
      <c r="DQ35" s="8" t="str">
        <f t="shared" si="3"/>
        <v/>
      </c>
      <c r="DR35" s="8" t="e">
        <f>IF(AND(AC35&gt;0,OR('Custom Calculator'!$J$14&gt;=1,'Custom Calculator'!#REF!&gt;=1)),IF(ISBLANK('Custom Calculator'!#REF!),"",'Custom Calculator'!$BI$23),"")</f>
        <v>#REF!</v>
      </c>
      <c r="DS35" s="8" t="e">
        <f>IF(AND(AC35&gt;0,OR('Custom Calculator'!$J$14&gt;=1,'Custom Calculator'!#REF!&gt;=1)),IF(ISBLANK('Custom Calculator'!#REF!),"",'Custom Calculator'!$BJ$23),"")</f>
        <v>#REF!</v>
      </c>
      <c r="DT35" s="8" t="e">
        <f>'Custom Calculator'!#REF!</f>
        <v>#REF!</v>
      </c>
      <c r="DU35" s="8">
        <f>IF(ISBLANK('Custom Calculator'!#REF!),"",'Custom Calculator'!$BK$23)</f>
        <v>0</v>
      </c>
      <c r="DV35" s="8">
        <f>IF(ISBLANK('Custom Calculator'!#REF!),"",5)</f>
        <v>5</v>
      </c>
      <c r="DW35" s="8" t="e">
        <f>IF(ISBLANK('Custom Calculator'!#REF!),"",'Custom Calculator'!#REF!)</f>
        <v>#REF!</v>
      </c>
      <c r="DX35" s="8">
        <f>IF(ISBLANK('Custom Calculator'!#REF!),"",IF('Custom Calculator'!$BL$23="",1,'Custom Calculator'!$BL$23))</f>
        <v>1</v>
      </c>
      <c r="DY35" s="8">
        <f>IF(ISBLANK('Custom Calculator'!#REF!),"",'Custom Calculator'!$BM$23)</f>
        <v>0</v>
      </c>
      <c r="DZ35" s="8"/>
      <c r="EA35" s="8"/>
      <c r="EB35" s="8"/>
      <c r="EC35" s="8"/>
      <c r="ED35" s="8"/>
      <c r="EE35" s="8"/>
      <c r="EF35" s="8"/>
      <c r="EG35" s="8"/>
      <c r="EH35" s="8"/>
      <c r="EI35" s="8"/>
      <c r="EJ35" s="8"/>
      <c r="EK35" s="8"/>
      <c r="EL35" s="8"/>
      <c r="EM35" s="8"/>
      <c r="EN35" s="8"/>
      <c r="EO35" s="8"/>
      <c r="EP35" s="8"/>
      <c r="EQ35" s="8"/>
      <c r="ER35" s="8"/>
      <c r="ES35" s="8"/>
      <c r="ET35" s="8"/>
      <c r="EU35" s="8"/>
      <c r="EV35" s="8"/>
      <c r="EW35" s="8"/>
      <c r="EX35" s="8"/>
    </row>
    <row r="36" spans="1:154">
      <c r="A36" s="11" t="s">
        <v>2121</v>
      </c>
      <c r="B36" s="11">
        <v>35</v>
      </c>
      <c r="C36" s="99" t="e">
        <f ca="1">IF(ISBLANK('Custom Calculator'!#REF!),"",MID(CELL("filename"),SEARCH("[",CELL("filename"))+1,SEARCH("]",CELL("filename"))-SEARCH("[",CELL("filename"))-1))</f>
        <v>#VALUE!</v>
      </c>
      <c r="D36" s="99" t="e">
        <f>IF(ISBLANK('Custom Calculator'!#REF!),"",'Custom Calculator'!#REF!)</f>
        <v>#REF!</v>
      </c>
      <c r="E36" s="7"/>
      <c r="F36" s="8"/>
      <c r="G36" s="7"/>
      <c r="H36" s="7"/>
      <c r="I36" s="7"/>
      <c r="J36" s="7"/>
      <c r="K36" s="8" t="e">
        <f>IF(ISBLANK('Custom Calculator'!#REF!),"",IF('Custom Calculator'!#REF!&lt;&gt;0,'Custom Calculator'!#REF!,""))</f>
        <v>#REF!</v>
      </c>
      <c r="L36" s="9"/>
      <c r="M36" s="8" t="e">
        <f>IF(ISBLANK('Custom Calculator'!#REF!),"",IF('Custom Calculator'!#REF!&lt;&gt;0,'Custom Calculator'!#REF!,VLOOKUP('Custom Calculator'!#REF!,'Data Sheet'!$BB$13:$BC$2219,2,FALSE)))</f>
        <v>#REF!</v>
      </c>
      <c r="N36" s="8" t="str">
        <f>IF(ISBLANK('Custom Calculator'!#REF!),"","New York")</f>
        <v>New York</v>
      </c>
      <c r="O36" s="96" t="e">
        <f>IF(ISBLANK('Custom Calculator'!#REF!),"",'Custom Calculator'!#REF!)</f>
        <v>#REF!</v>
      </c>
      <c r="P36" s="7"/>
      <c r="Q36" s="8" t="e">
        <f>CONCATENATE('Custom Calculator'!#REF!," ",'Custom Calculator'!#REF!)</f>
        <v>#REF!</v>
      </c>
      <c r="R36" s="7"/>
      <c r="S36" s="7"/>
      <c r="T36" s="8">
        <f>IF(ISBLANK('Custom Calculator'!#REF!),"",'BCA Calculator'!B42)</f>
        <v>0</v>
      </c>
      <c r="U36" s="7"/>
      <c r="V36" s="7"/>
      <c r="W36" s="7"/>
      <c r="X36" s="97" t="e">
        <f>IF(ISBLANK('Custom Calculator'!#REF!),"",'Custom Calculator'!#REF!)</f>
        <v>#REF!</v>
      </c>
      <c r="Y36" s="97" t="e">
        <f>IF(ISBLANK('Custom Calculator'!#REF!),"",'Custom Calculator'!#REF!)</f>
        <v>#REF!</v>
      </c>
      <c r="Z36" s="505" t="str">
        <f>IF(ISBLANK('Custom Calculator'!#REF!),"",TRIM(IFERROR(ROUND('Custom Calculator'!#REF!,3),"")))</f>
        <v/>
      </c>
      <c r="AA36" s="505" t="str">
        <f>IF(ISBLANK('Custom Calculator'!#REF!),"",TRIM(IFERROR(ROUND('Custom Calculator'!#REF!,3),"")))</f>
        <v/>
      </c>
      <c r="AB36" s="505" t="str">
        <f>IF(ISBLANK('Custom Calculator'!#REF!),"",TRIM(IFERROR(ROUND('Custom Calculator'!#REF!,3),"")))</f>
        <v/>
      </c>
      <c r="AC36" s="66" t="e">
        <f>IF(ISBLANK('Custom Calculator'!#REF!),"",'Custom Calculator'!#REF!)</f>
        <v>#REF!</v>
      </c>
      <c r="AD36" s="53" t="e">
        <f>IF(ISBLANK('Custom Calculator'!#REF!),"",ROUND('Custom Calculator'!#REF!,2))</f>
        <v>#REF!</v>
      </c>
      <c r="AE36" s="8">
        <f>IF(ISBLANK('Custom Calculator'!#REF!),"",'Custom Calculator'!$E$8)</f>
        <v>0</v>
      </c>
      <c r="AF36" s="8" t="e">
        <f t="shared" si="0"/>
        <v>#REF!</v>
      </c>
      <c r="AG36" s="8" t="e">
        <f>IF(ISBLANK('Custom Calculator'!#REF!),"",'Custom Calculator'!#REF!)</f>
        <v>#REF!</v>
      </c>
      <c r="AH36" s="8" t="e">
        <f>IF(ISBLANK('Custom Calculator'!#REF!),"",'Custom Calculator'!#REF!)</f>
        <v>#REF!</v>
      </c>
      <c r="AI36" s="8" t="e">
        <f>IF(ISBLANK('Custom Calculator'!#REF!),"",'Custom Calculator'!#REF!)</f>
        <v>#REF!</v>
      </c>
      <c r="AJ36" s="9" t="str">
        <f>IF(ISBLANK('Custom Calculator'!#REF!),"",'BCA Calculator'!W58)</f>
        <v/>
      </c>
      <c r="AK36" s="8" t="e">
        <f>IF(ISBLANK('Custom Calculator'!#REF!),"",'Custom Calculator'!#REF!)</f>
        <v>#REF!</v>
      </c>
      <c r="AL36" s="8" t="e">
        <f>'Custom Calculator'!#REF!</f>
        <v>#REF!</v>
      </c>
      <c r="AM36" s="9" t="e">
        <f>IF(ISBLANK('Custom Calculator'!#REF!),"",'Custom Calculator'!#REF!)</f>
        <v>#REF!</v>
      </c>
      <c r="AN36" s="9" t="e">
        <f>'Custom Calculator'!#REF!</f>
        <v>#REF!</v>
      </c>
      <c r="AO36" s="54" t="str">
        <f>TRIM(IFERROR(ROUND('Custom Calculator'!#REF!,2),""))</f>
        <v/>
      </c>
      <c r="AP36" s="9" t="str">
        <f>TRIM(IFERROR(ROUND('Custom Calculator'!#REF!,3),""))</f>
        <v/>
      </c>
      <c r="AQ36" s="9" t="str">
        <f>TRIM(IFERROR(ROUND('Custom Calculator'!#REF!,3),""))</f>
        <v/>
      </c>
      <c r="AR36" s="54" t="e">
        <f>IF(ISBLANK('Custom Calculator'!#REF!),"",IF(ISBLANK('Custom Calculator'!#REF!),'Custom Calculator'!#REF!,'Custom Calculator'!#REF!))</f>
        <v>#REF!</v>
      </c>
      <c r="AS36" s="8"/>
      <c r="AT36" s="8"/>
      <c r="AU36" s="8"/>
      <c r="AV36" s="8"/>
      <c r="AW36" s="8"/>
      <c r="AX36" s="8"/>
      <c r="AY36" s="8"/>
      <c r="AZ36" s="8"/>
      <c r="BA36" s="8"/>
      <c r="BB36" s="8"/>
      <c r="BC36" s="8"/>
      <c r="BD36" s="8"/>
      <c r="BE36" s="8"/>
      <c r="BF36" s="8"/>
      <c r="BG36" s="8"/>
      <c r="BH36" s="8"/>
      <c r="BI36" s="8"/>
      <c r="BJ36" s="8"/>
      <c r="BK36" s="8"/>
      <c r="BL36" s="8"/>
      <c r="BM36" s="8"/>
      <c r="BN36" s="8"/>
      <c r="BO36" s="8"/>
      <c r="BP36" s="8"/>
      <c r="BQ36" s="8"/>
      <c r="BR36" s="8"/>
      <c r="BS36" s="8"/>
      <c r="BT36" s="8"/>
      <c r="BU36" s="8"/>
      <c r="BV36" s="8"/>
      <c r="BW36" s="8"/>
      <c r="BX36" s="8"/>
      <c r="BY36" s="8"/>
      <c r="BZ36" s="8"/>
      <c r="CA36" s="8"/>
      <c r="CB36" s="8" t="e">
        <f>IF(ISBLANK('Custom Calculator'!#REF!),"",'Custom Calculator'!#REF!)</f>
        <v>#REF!</v>
      </c>
      <c r="CC36" s="106" t="e">
        <f>TRIM('Custom Calculator'!#REF!)</f>
        <v>#REF!</v>
      </c>
      <c r="CD36" s="106" t="e">
        <f>TRIM('Custom Calculator'!#REF!)</f>
        <v>#REF!</v>
      </c>
      <c r="CE36" s="106" t="e">
        <f>TRIM('Custom Calculator'!#REF!)</f>
        <v>#REF!</v>
      </c>
      <c r="CF36" s="106" t="e">
        <f>TRIM('Custom Calculator'!#REF!)</f>
        <v>#REF!</v>
      </c>
      <c r="CG36" s="106" t="e">
        <f>TRIM('Custom Calculator'!#REF!)</f>
        <v>#REF!</v>
      </c>
      <c r="CH36" s="106" t="e">
        <f>TRIM('Custom Calculator'!#REF!)</f>
        <v>#REF!</v>
      </c>
      <c r="CI36" s="8"/>
      <c r="CJ36" s="8"/>
      <c r="CK36" s="8"/>
      <c r="CL36" s="8"/>
      <c r="CM36" s="8"/>
      <c r="CN36" s="8"/>
      <c r="CO36" s="8"/>
      <c r="CP36" s="8"/>
      <c r="CQ36" s="8"/>
      <c r="CR36" s="8"/>
      <c r="CS36" s="8"/>
      <c r="CT36" s="8"/>
      <c r="CU36" s="8"/>
      <c r="CV36" s="8"/>
      <c r="CW36" s="8"/>
      <c r="CX36" s="8"/>
      <c r="CY36" s="8"/>
      <c r="CZ36" s="8"/>
      <c r="DA36" s="8"/>
      <c r="DB36" s="8"/>
      <c r="DC36" s="8"/>
      <c r="DD36" s="8"/>
      <c r="DE36" s="8"/>
      <c r="DF36" s="8"/>
      <c r="DG36" s="8"/>
      <c r="DH36" s="8"/>
      <c r="DI36" s="8"/>
      <c r="DJ36" s="8"/>
      <c r="DK36" s="506"/>
      <c r="DL36" s="8" t="str">
        <f>TRIM(IFERROR(ROUND('Data Sheet'!$Y$8*Z36,3),""))</f>
        <v/>
      </c>
      <c r="DM36" s="8" t="str">
        <f t="shared" si="4"/>
        <v/>
      </c>
      <c r="DN36" s="8" t="str">
        <f>TRIM(IFERROR(ROUND('Data Sheet'!$Z$8*AA36,3),""))</f>
        <v/>
      </c>
      <c r="DO36" s="8" t="str">
        <f t="shared" si="5"/>
        <v/>
      </c>
      <c r="DP36" s="8" t="str">
        <f>TRIM(IFERROR(ROUND('Data Sheet'!$AA$8*AB36,3),""))</f>
        <v/>
      </c>
      <c r="DQ36" s="8" t="str">
        <f t="shared" si="3"/>
        <v/>
      </c>
      <c r="DR36" s="8" t="e">
        <f>IF(AND(AC36&gt;0,OR('Custom Calculator'!$J$14&gt;=1,'Custom Calculator'!#REF!&gt;=1)),IF(ISBLANK('Custom Calculator'!#REF!),"",'Custom Calculator'!$BI$23),"")</f>
        <v>#REF!</v>
      </c>
      <c r="DS36" s="8" t="e">
        <f>IF(AND(AC36&gt;0,OR('Custom Calculator'!$J$14&gt;=1,'Custom Calculator'!#REF!&gt;=1)),IF(ISBLANK('Custom Calculator'!#REF!),"",'Custom Calculator'!$BJ$23),"")</f>
        <v>#REF!</v>
      </c>
      <c r="DT36" s="8" t="e">
        <f>'Custom Calculator'!#REF!</f>
        <v>#REF!</v>
      </c>
      <c r="DU36" s="8">
        <f>IF(ISBLANK('Custom Calculator'!#REF!),"",'Custom Calculator'!$BK$23)</f>
        <v>0</v>
      </c>
      <c r="DV36" s="8">
        <f>IF(ISBLANK('Custom Calculator'!#REF!),"",5)</f>
        <v>5</v>
      </c>
      <c r="DW36" s="8" t="e">
        <f>IF(ISBLANK('Custom Calculator'!#REF!),"",'Custom Calculator'!#REF!)</f>
        <v>#REF!</v>
      </c>
      <c r="DX36" s="8">
        <f>IF(ISBLANK('Custom Calculator'!#REF!),"",IF('Custom Calculator'!$BL$23="",1,'Custom Calculator'!$BL$23))</f>
        <v>1</v>
      </c>
      <c r="DY36" s="8">
        <f>IF(ISBLANK('Custom Calculator'!#REF!),"",'Custom Calculator'!$BM$23)</f>
        <v>0</v>
      </c>
      <c r="DZ36" s="8"/>
      <c r="EA36" s="8"/>
      <c r="EB36" s="8"/>
      <c r="EC36" s="8"/>
      <c r="ED36" s="8"/>
      <c r="EE36" s="8"/>
      <c r="EF36" s="8"/>
      <c r="EG36" s="8"/>
      <c r="EH36" s="8"/>
      <c r="EI36" s="8"/>
      <c r="EJ36" s="8"/>
      <c r="EK36" s="8"/>
      <c r="EL36" s="8"/>
      <c r="EM36" s="8"/>
      <c r="EN36" s="8"/>
      <c r="EO36" s="8"/>
      <c r="EP36" s="8"/>
      <c r="EQ36" s="8"/>
      <c r="ER36" s="8"/>
      <c r="ES36" s="8"/>
      <c r="ET36" s="8"/>
      <c r="EU36" s="8"/>
      <c r="EV36" s="8"/>
      <c r="EW36" s="8"/>
      <c r="EX36" s="8"/>
    </row>
    <row r="37" spans="1:154">
      <c r="A37" s="11" t="s">
        <v>2121</v>
      </c>
      <c r="B37" s="11">
        <v>36</v>
      </c>
      <c r="C37" s="99" t="e">
        <f ca="1">IF(ISBLANK('Custom Calculator'!#REF!),"",MID(CELL("filename"),SEARCH("[",CELL("filename"))+1,SEARCH("]",CELL("filename"))-SEARCH("[",CELL("filename"))-1))</f>
        <v>#VALUE!</v>
      </c>
      <c r="D37" s="99" t="e">
        <f>IF(ISBLANK('Custom Calculator'!#REF!),"",'Custom Calculator'!#REF!)</f>
        <v>#REF!</v>
      </c>
      <c r="E37" s="7"/>
      <c r="F37" s="8"/>
      <c r="G37" s="7"/>
      <c r="H37" s="7"/>
      <c r="I37" s="7"/>
      <c r="J37" s="7"/>
      <c r="K37" s="8" t="e">
        <f>IF(ISBLANK('Custom Calculator'!#REF!),"",IF('Custom Calculator'!#REF!&lt;&gt;0,'Custom Calculator'!#REF!,""))</f>
        <v>#REF!</v>
      </c>
      <c r="L37" s="9"/>
      <c r="M37" s="8" t="e">
        <f>IF(ISBLANK('Custom Calculator'!#REF!),"",IF('Custom Calculator'!#REF!&lt;&gt;0,'Custom Calculator'!#REF!,VLOOKUP('Custom Calculator'!#REF!,'Data Sheet'!$BB$13:$BC$2219,2,FALSE)))</f>
        <v>#REF!</v>
      </c>
      <c r="N37" s="8" t="str">
        <f>IF(ISBLANK('Custom Calculator'!#REF!),"","New York")</f>
        <v>New York</v>
      </c>
      <c r="O37" s="96" t="e">
        <f>IF(ISBLANK('Custom Calculator'!#REF!),"",'Custom Calculator'!#REF!)</f>
        <v>#REF!</v>
      </c>
      <c r="P37" s="7"/>
      <c r="Q37" s="8" t="e">
        <f>CONCATENATE('Custom Calculator'!#REF!," ",'Custom Calculator'!#REF!)</f>
        <v>#REF!</v>
      </c>
      <c r="R37" s="7"/>
      <c r="S37" s="7"/>
      <c r="T37" s="8">
        <f>IF(ISBLANK('Custom Calculator'!#REF!),"",'BCA Calculator'!B43)</f>
        <v>0</v>
      </c>
      <c r="U37" s="7"/>
      <c r="V37" s="7"/>
      <c r="W37" s="7"/>
      <c r="X37" s="97" t="e">
        <f>IF(ISBLANK('Custom Calculator'!#REF!),"",'Custom Calculator'!#REF!)</f>
        <v>#REF!</v>
      </c>
      <c r="Y37" s="97" t="e">
        <f>IF(ISBLANK('Custom Calculator'!#REF!),"",'Custom Calculator'!#REF!)</f>
        <v>#REF!</v>
      </c>
      <c r="Z37" s="505" t="str">
        <f>IF(ISBLANK('Custom Calculator'!#REF!),"",TRIM(IFERROR(ROUND('Custom Calculator'!#REF!,3),"")))</f>
        <v/>
      </c>
      <c r="AA37" s="505" t="str">
        <f>IF(ISBLANK('Custom Calculator'!#REF!),"",TRIM(IFERROR(ROUND('Custom Calculator'!#REF!,3),"")))</f>
        <v/>
      </c>
      <c r="AB37" s="505" t="str">
        <f>IF(ISBLANK('Custom Calculator'!#REF!),"",TRIM(IFERROR(ROUND('Custom Calculator'!#REF!,3),"")))</f>
        <v/>
      </c>
      <c r="AC37" s="66" t="e">
        <f>IF(ISBLANK('Custom Calculator'!#REF!),"",'Custom Calculator'!#REF!)</f>
        <v>#REF!</v>
      </c>
      <c r="AD37" s="53" t="e">
        <f>IF(ISBLANK('Custom Calculator'!#REF!),"",ROUND('Custom Calculator'!#REF!,2))</f>
        <v>#REF!</v>
      </c>
      <c r="AE37" s="8">
        <f>IF(ISBLANK('Custom Calculator'!#REF!),"",'Custom Calculator'!$E$8)</f>
        <v>0</v>
      </c>
      <c r="AF37" s="8" t="e">
        <f t="shared" si="0"/>
        <v>#REF!</v>
      </c>
      <c r="AG37" s="8" t="e">
        <f>IF(ISBLANK('Custom Calculator'!#REF!),"",'Custom Calculator'!#REF!)</f>
        <v>#REF!</v>
      </c>
      <c r="AH37" s="8" t="e">
        <f>IF(ISBLANK('Custom Calculator'!#REF!),"",'Custom Calculator'!#REF!)</f>
        <v>#REF!</v>
      </c>
      <c r="AI37" s="8" t="e">
        <f>IF(ISBLANK('Custom Calculator'!#REF!),"",'Custom Calculator'!#REF!)</f>
        <v>#REF!</v>
      </c>
      <c r="AJ37" s="9" t="str">
        <f>IF(ISBLANK('Custom Calculator'!#REF!),"",'BCA Calculator'!W59)</f>
        <v/>
      </c>
      <c r="AK37" s="8" t="e">
        <f>IF(ISBLANK('Custom Calculator'!#REF!),"",'Custom Calculator'!#REF!)</f>
        <v>#REF!</v>
      </c>
      <c r="AL37" s="8" t="e">
        <f>'Custom Calculator'!#REF!</f>
        <v>#REF!</v>
      </c>
      <c r="AM37" s="9" t="e">
        <f>IF(ISBLANK('Custom Calculator'!#REF!),"",'Custom Calculator'!#REF!)</f>
        <v>#REF!</v>
      </c>
      <c r="AN37" s="9" t="e">
        <f>'Custom Calculator'!#REF!</f>
        <v>#REF!</v>
      </c>
      <c r="AO37" s="54" t="str">
        <f>TRIM(IFERROR(ROUND('Custom Calculator'!#REF!,2),""))</f>
        <v/>
      </c>
      <c r="AP37" s="9" t="str">
        <f>TRIM(IFERROR(ROUND('Custom Calculator'!#REF!,3),""))</f>
        <v/>
      </c>
      <c r="AQ37" s="9" t="str">
        <f>TRIM(IFERROR(ROUND('Custom Calculator'!#REF!,3),""))</f>
        <v/>
      </c>
      <c r="AR37" s="54" t="e">
        <f>IF(ISBLANK('Custom Calculator'!#REF!),"",IF(ISBLANK('Custom Calculator'!#REF!),'Custom Calculator'!#REF!,'Custom Calculator'!#REF!))</f>
        <v>#REF!</v>
      </c>
      <c r="AS37" s="8"/>
      <c r="AT37" s="8"/>
      <c r="AU37" s="8"/>
      <c r="AV37" s="8"/>
      <c r="AW37" s="8"/>
      <c r="AX37" s="8"/>
      <c r="AY37" s="8"/>
      <c r="AZ37" s="8"/>
      <c r="BA37" s="8"/>
      <c r="BB37" s="8"/>
      <c r="BC37" s="8"/>
      <c r="BD37" s="8"/>
      <c r="BE37" s="8"/>
      <c r="BF37" s="8"/>
      <c r="BG37" s="8"/>
      <c r="BH37" s="8"/>
      <c r="BI37" s="8"/>
      <c r="BJ37" s="8"/>
      <c r="BK37" s="8"/>
      <c r="BL37" s="8"/>
      <c r="BM37" s="8"/>
      <c r="BN37" s="8"/>
      <c r="BO37" s="8"/>
      <c r="BP37" s="8"/>
      <c r="BQ37" s="8"/>
      <c r="BR37" s="8"/>
      <c r="BS37" s="8"/>
      <c r="BT37" s="8"/>
      <c r="BU37" s="8"/>
      <c r="BV37" s="8"/>
      <c r="BW37" s="8"/>
      <c r="BX37" s="8"/>
      <c r="BY37" s="8"/>
      <c r="BZ37" s="8"/>
      <c r="CA37" s="8"/>
      <c r="CB37" s="8" t="e">
        <f>IF(ISBLANK('Custom Calculator'!#REF!),"",'Custom Calculator'!#REF!)</f>
        <v>#REF!</v>
      </c>
      <c r="CC37" s="106" t="e">
        <f>TRIM('Custom Calculator'!#REF!)</f>
        <v>#REF!</v>
      </c>
      <c r="CD37" s="106" t="e">
        <f>TRIM('Custom Calculator'!#REF!)</f>
        <v>#REF!</v>
      </c>
      <c r="CE37" s="106" t="e">
        <f>TRIM('Custom Calculator'!#REF!)</f>
        <v>#REF!</v>
      </c>
      <c r="CF37" s="106" t="e">
        <f>TRIM('Custom Calculator'!#REF!)</f>
        <v>#REF!</v>
      </c>
      <c r="CG37" s="106" t="e">
        <f>TRIM('Custom Calculator'!#REF!)</f>
        <v>#REF!</v>
      </c>
      <c r="CH37" s="106" t="e">
        <f>TRIM('Custom Calculator'!#REF!)</f>
        <v>#REF!</v>
      </c>
      <c r="CI37" s="8"/>
      <c r="CJ37" s="8"/>
      <c r="CK37" s="8"/>
      <c r="CL37" s="8"/>
      <c r="CM37" s="8"/>
      <c r="CN37" s="8"/>
      <c r="CO37" s="8"/>
      <c r="CP37" s="8"/>
      <c r="CQ37" s="8"/>
      <c r="CR37" s="8"/>
      <c r="CS37" s="8"/>
      <c r="CT37" s="8"/>
      <c r="CU37" s="8"/>
      <c r="CV37" s="8"/>
      <c r="CW37" s="8"/>
      <c r="CX37" s="8"/>
      <c r="CY37" s="8"/>
      <c r="CZ37" s="8"/>
      <c r="DA37" s="8"/>
      <c r="DB37" s="8"/>
      <c r="DC37" s="8"/>
      <c r="DD37" s="8"/>
      <c r="DE37" s="8"/>
      <c r="DF37" s="8"/>
      <c r="DG37" s="8"/>
      <c r="DH37" s="8"/>
      <c r="DI37" s="8"/>
      <c r="DJ37" s="8"/>
      <c r="DK37" s="506"/>
      <c r="DL37" s="8" t="str">
        <f>TRIM(IFERROR(ROUND('Data Sheet'!$Y$8*Z37,3),""))</f>
        <v/>
      </c>
      <c r="DM37" s="8" t="str">
        <f t="shared" si="4"/>
        <v/>
      </c>
      <c r="DN37" s="8" t="str">
        <f>TRIM(IFERROR(ROUND('Data Sheet'!$Z$8*AA37,3),""))</f>
        <v/>
      </c>
      <c r="DO37" s="8" t="str">
        <f t="shared" si="5"/>
        <v/>
      </c>
      <c r="DP37" s="8" t="str">
        <f>TRIM(IFERROR(ROUND('Data Sheet'!$AA$8*AB37,3),""))</f>
        <v/>
      </c>
      <c r="DQ37" s="8" t="str">
        <f t="shared" si="3"/>
        <v/>
      </c>
      <c r="DR37" s="8" t="e">
        <f>IF(AND(AC37&gt;0,OR('Custom Calculator'!$J$14&gt;=1,'Custom Calculator'!#REF!&gt;=1)),IF(ISBLANK('Custom Calculator'!#REF!),"",'Custom Calculator'!$BI$23),"")</f>
        <v>#REF!</v>
      </c>
      <c r="DS37" s="8" t="e">
        <f>IF(AND(AC37&gt;0,OR('Custom Calculator'!$J$14&gt;=1,'Custom Calculator'!#REF!&gt;=1)),IF(ISBLANK('Custom Calculator'!#REF!),"",'Custom Calculator'!$BJ$23),"")</f>
        <v>#REF!</v>
      </c>
      <c r="DT37" s="8" t="e">
        <f>'Custom Calculator'!#REF!</f>
        <v>#REF!</v>
      </c>
      <c r="DU37" s="8">
        <f>IF(ISBLANK('Custom Calculator'!#REF!),"",'Custom Calculator'!$BK$23)</f>
        <v>0</v>
      </c>
      <c r="DV37" s="8">
        <f>IF(ISBLANK('Custom Calculator'!#REF!),"",5)</f>
        <v>5</v>
      </c>
      <c r="DW37" s="8" t="e">
        <f>IF(ISBLANK('Custom Calculator'!#REF!),"",'Custom Calculator'!#REF!)</f>
        <v>#REF!</v>
      </c>
      <c r="DX37" s="8">
        <f>IF(ISBLANK('Custom Calculator'!#REF!),"",IF('Custom Calculator'!$BL$23="",1,'Custom Calculator'!$BL$23))</f>
        <v>1</v>
      </c>
      <c r="DY37" s="8">
        <f>IF(ISBLANK('Custom Calculator'!#REF!),"",'Custom Calculator'!$BM$23)</f>
        <v>0</v>
      </c>
      <c r="DZ37" s="8"/>
      <c r="EA37" s="8"/>
      <c r="EB37" s="8"/>
      <c r="EC37" s="8"/>
      <c r="ED37" s="8"/>
      <c r="EE37" s="8"/>
      <c r="EF37" s="8"/>
      <c r="EG37" s="8"/>
      <c r="EH37" s="8"/>
      <c r="EI37" s="8"/>
      <c r="EJ37" s="8"/>
      <c r="EK37" s="8"/>
      <c r="EL37" s="8"/>
      <c r="EM37" s="8"/>
      <c r="EN37" s="8"/>
      <c r="EO37" s="8"/>
      <c r="EP37" s="8"/>
      <c r="EQ37" s="8"/>
      <c r="ER37" s="8"/>
      <c r="ES37" s="8"/>
      <c r="ET37" s="8"/>
      <c r="EU37" s="8"/>
      <c r="EV37" s="8"/>
      <c r="EW37" s="8"/>
      <c r="EX37" s="8"/>
    </row>
    <row r="38" spans="1:154">
      <c r="A38" s="11" t="s">
        <v>2121</v>
      </c>
      <c r="B38" s="11">
        <v>37</v>
      </c>
      <c r="C38" s="99" t="e">
        <f ca="1">IF(ISBLANK('Custom Calculator'!#REF!),"",MID(CELL("filename"),SEARCH("[",CELL("filename"))+1,SEARCH("]",CELL("filename"))-SEARCH("[",CELL("filename"))-1))</f>
        <v>#VALUE!</v>
      </c>
      <c r="D38" s="99" t="e">
        <f>IF(ISBLANK('Custom Calculator'!#REF!),"",'Custom Calculator'!#REF!)</f>
        <v>#REF!</v>
      </c>
      <c r="E38" s="7"/>
      <c r="F38" s="8"/>
      <c r="G38" s="7"/>
      <c r="H38" s="7"/>
      <c r="I38" s="7"/>
      <c r="J38" s="7"/>
      <c r="K38" s="8" t="e">
        <f>IF(ISBLANK('Custom Calculator'!#REF!),"",IF('Custom Calculator'!#REF!&lt;&gt;0,'Custom Calculator'!#REF!,""))</f>
        <v>#REF!</v>
      </c>
      <c r="L38" s="9"/>
      <c r="M38" s="8" t="e">
        <f>IF(ISBLANK('Custom Calculator'!#REF!),"",IF('Custom Calculator'!#REF!&lt;&gt;0,'Custom Calculator'!#REF!,VLOOKUP('Custom Calculator'!#REF!,'Data Sheet'!$BB$13:$BC$2219,2,FALSE)))</f>
        <v>#REF!</v>
      </c>
      <c r="N38" s="8" t="str">
        <f>IF(ISBLANK('Custom Calculator'!#REF!),"","New York")</f>
        <v>New York</v>
      </c>
      <c r="O38" s="96" t="e">
        <f>IF(ISBLANK('Custom Calculator'!#REF!),"",'Custom Calculator'!#REF!)</f>
        <v>#REF!</v>
      </c>
      <c r="P38" s="7"/>
      <c r="Q38" s="8" t="e">
        <f>CONCATENATE('Custom Calculator'!#REF!," ",'Custom Calculator'!#REF!)</f>
        <v>#REF!</v>
      </c>
      <c r="R38" s="7"/>
      <c r="S38" s="7"/>
      <c r="T38" s="8">
        <f>IF(ISBLANK('Custom Calculator'!#REF!),"",'BCA Calculator'!B44)</f>
        <v>0</v>
      </c>
      <c r="U38" s="7"/>
      <c r="V38" s="7"/>
      <c r="W38" s="7"/>
      <c r="X38" s="97" t="e">
        <f>IF(ISBLANK('Custom Calculator'!#REF!),"",'Custom Calculator'!#REF!)</f>
        <v>#REF!</v>
      </c>
      <c r="Y38" s="97" t="e">
        <f>IF(ISBLANK('Custom Calculator'!#REF!),"",'Custom Calculator'!#REF!)</f>
        <v>#REF!</v>
      </c>
      <c r="Z38" s="505" t="str">
        <f>IF(ISBLANK('Custom Calculator'!#REF!),"",TRIM(IFERROR(ROUND('Custom Calculator'!#REF!,3),"")))</f>
        <v/>
      </c>
      <c r="AA38" s="505" t="str">
        <f>IF(ISBLANK('Custom Calculator'!#REF!),"",TRIM(IFERROR(ROUND('Custom Calculator'!#REF!,3),"")))</f>
        <v/>
      </c>
      <c r="AB38" s="505" t="str">
        <f>IF(ISBLANK('Custom Calculator'!#REF!),"",TRIM(IFERROR(ROUND('Custom Calculator'!#REF!,3),"")))</f>
        <v/>
      </c>
      <c r="AC38" s="66" t="e">
        <f>IF(ISBLANK('Custom Calculator'!#REF!),"",'Custom Calculator'!#REF!)</f>
        <v>#REF!</v>
      </c>
      <c r="AD38" s="53" t="e">
        <f>IF(ISBLANK('Custom Calculator'!#REF!),"",ROUND('Custom Calculator'!#REF!,2))</f>
        <v>#REF!</v>
      </c>
      <c r="AE38" s="8">
        <f>IF(ISBLANK('Custom Calculator'!#REF!),"",'Custom Calculator'!$E$8)</f>
        <v>0</v>
      </c>
      <c r="AF38" s="8" t="e">
        <f t="shared" si="0"/>
        <v>#REF!</v>
      </c>
      <c r="AG38" s="8" t="e">
        <f>IF(ISBLANK('Custom Calculator'!#REF!),"",'Custom Calculator'!#REF!)</f>
        <v>#REF!</v>
      </c>
      <c r="AH38" s="8" t="e">
        <f>IF(ISBLANK('Custom Calculator'!#REF!),"",'Custom Calculator'!#REF!)</f>
        <v>#REF!</v>
      </c>
      <c r="AI38" s="8" t="e">
        <f>IF(ISBLANK('Custom Calculator'!#REF!),"",'Custom Calculator'!#REF!)</f>
        <v>#REF!</v>
      </c>
      <c r="AJ38" s="9" t="str">
        <f>IF(ISBLANK('Custom Calculator'!#REF!),"",'BCA Calculator'!W60)</f>
        <v/>
      </c>
      <c r="AK38" s="8" t="e">
        <f>IF(ISBLANK('Custom Calculator'!#REF!),"",'Custom Calculator'!#REF!)</f>
        <v>#REF!</v>
      </c>
      <c r="AL38" s="8" t="e">
        <f>'Custom Calculator'!#REF!</f>
        <v>#REF!</v>
      </c>
      <c r="AM38" s="9" t="e">
        <f>IF(ISBLANK('Custom Calculator'!#REF!),"",'Custom Calculator'!#REF!)</f>
        <v>#REF!</v>
      </c>
      <c r="AN38" s="9" t="e">
        <f>'Custom Calculator'!#REF!</f>
        <v>#REF!</v>
      </c>
      <c r="AO38" s="54" t="str">
        <f>TRIM(IFERROR(ROUND('Custom Calculator'!#REF!,2),""))</f>
        <v/>
      </c>
      <c r="AP38" s="9" t="str">
        <f>TRIM(IFERROR(ROUND('Custom Calculator'!#REF!,3),""))</f>
        <v/>
      </c>
      <c r="AQ38" s="9" t="str">
        <f>TRIM(IFERROR(ROUND('Custom Calculator'!#REF!,3),""))</f>
        <v/>
      </c>
      <c r="AR38" s="54" t="e">
        <f>IF(ISBLANK('Custom Calculator'!#REF!),"",IF(ISBLANK('Custom Calculator'!#REF!),'Custom Calculator'!#REF!,'Custom Calculator'!#REF!))</f>
        <v>#REF!</v>
      </c>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8"/>
      <c r="BU38" s="8"/>
      <c r="BV38" s="8"/>
      <c r="BW38" s="8"/>
      <c r="BX38" s="8"/>
      <c r="BY38" s="8"/>
      <c r="BZ38" s="8"/>
      <c r="CA38" s="8"/>
      <c r="CB38" s="8" t="e">
        <f>IF(ISBLANK('Custom Calculator'!#REF!),"",'Custom Calculator'!#REF!)</f>
        <v>#REF!</v>
      </c>
      <c r="CC38" s="106" t="e">
        <f>TRIM('Custom Calculator'!#REF!)</f>
        <v>#REF!</v>
      </c>
      <c r="CD38" s="106" t="e">
        <f>TRIM('Custom Calculator'!#REF!)</f>
        <v>#REF!</v>
      </c>
      <c r="CE38" s="106" t="e">
        <f>TRIM('Custom Calculator'!#REF!)</f>
        <v>#REF!</v>
      </c>
      <c r="CF38" s="106" t="e">
        <f>TRIM('Custom Calculator'!#REF!)</f>
        <v>#REF!</v>
      </c>
      <c r="CG38" s="106" t="e">
        <f>TRIM('Custom Calculator'!#REF!)</f>
        <v>#REF!</v>
      </c>
      <c r="CH38" s="106" t="e">
        <f>TRIM('Custom Calculator'!#REF!)</f>
        <v>#REF!</v>
      </c>
      <c r="CI38" s="8"/>
      <c r="CJ38" s="8"/>
      <c r="CK38" s="8"/>
      <c r="CL38" s="8"/>
      <c r="CM38" s="8"/>
      <c r="CN38" s="8"/>
      <c r="CO38" s="8"/>
      <c r="CP38" s="8"/>
      <c r="CQ38" s="8"/>
      <c r="CR38" s="8"/>
      <c r="CS38" s="8"/>
      <c r="CT38" s="8"/>
      <c r="CU38" s="8"/>
      <c r="CV38" s="8"/>
      <c r="CW38" s="8"/>
      <c r="CX38" s="8"/>
      <c r="CY38" s="8"/>
      <c r="CZ38" s="8"/>
      <c r="DA38" s="8"/>
      <c r="DB38" s="8"/>
      <c r="DC38" s="8"/>
      <c r="DD38" s="8"/>
      <c r="DE38" s="8"/>
      <c r="DF38" s="8"/>
      <c r="DG38" s="8"/>
      <c r="DH38" s="8"/>
      <c r="DI38" s="8"/>
      <c r="DJ38" s="8"/>
      <c r="DK38" s="506"/>
      <c r="DL38" s="8" t="str">
        <f>TRIM(IFERROR(ROUND('Data Sheet'!$Y$8*Z38,3),""))</f>
        <v/>
      </c>
      <c r="DM38" s="8" t="str">
        <f t="shared" si="4"/>
        <v/>
      </c>
      <c r="DN38" s="8" t="str">
        <f>TRIM(IFERROR(ROUND('Data Sheet'!$Z$8*AA38,3),""))</f>
        <v/>
      </c>
      <c r="DO38" s="8" t="str">
        <f t="shared" si="5"/>
        <v/>
      </c>
      <c r="DP38" s="8" t="str">
        <f>TRIM(IFERROR(ROUND('Data Sheet'!$AA$8*AB38,3),""))</f>
        <v/>
      </c>
      <c r="DQ38" s="8" t="str">
        <f t="shared" si="3"/>
        <v/>
      </c>
      <c r="DR38" s="8" t="e">
        <f>IF(AND(AC38&gt;0,OR('Custom Calculator'!$J$14&gt;=1,'Custom Calculator'!#REF!&gt;=1)),IF(ISBLANK('Custom Calculator'!#REF!),"",'Custom Calculator'!$BI$23),"")</f>
        <v>#REF!</v>
      </c>
      <c r="DS38" s="8" t="e">
        <f>IF(AND(AC38&gt;0,OR('Custom Calculator'!$J$14&gt;=1,'Custom Calculator'!#REF!&gt;=1)),IF(ISBLANK('Custom Calculator'!#REF!),"",'Custom Calculator'!$BJ$23),"")</f>
        <v>#REF!</v>
      </c>
      <c r="DT38" s="8" t="e">
        <f>'Custom Calculator'!#REF!</f>
        <v>#REF!</v>
      </c>
      <c r="DU38" s="8">
        <f>IF(ISBLANK('Custom Calculator'!#REF!),"",'Custom Calculator'!$BK$23)</f>
        <v>0</v>
      </c>
      <c r="DV38" s="8">
        <f>IF(ISBLANK('Custom Calculator'!#REF!),"",5)</f>
        <v>5</v>
      </c>
      <c r="DW38" s="8" t="e">
        <f>IF(ISBLANK('Custom Calculator'!#REF!),"",'Custom Calculator'!#REF!)</f>
        <v>#REF!</v>
      </c>
      <c r="DX38" s="8">
        <f>IF(ISBLANK('Custom Calculator'!#REF!),"",IF('Custom Calculator'!$BL$23="",1,'Custom Calculator'!$BL$23))</f>
        <v>1</v>
      </c>
      <c r="DY38" s="8">
        <f>IF(ISBLANK('Custom Calculator'!#REF!),"",'Custom Calculator'!$BM$23)</f>
        <v>0</v>
      </c>
      <c r="DZ38" s="8"/>
      <c r="EA38" s="8"/>
      <c r="EB38" s="8"/>
      <c r="EC38" s="8"/>
      <c r="ED38" s="8"/>
      <c r="EE38" s="8"/>
      <c r="EF38" s="8"/>
      <c r="EG38" s="8"/>
      <c r="EH38" s="8"/>
      <c r="EI38" s="8"/>
      <c r="EJ38" s="8"/>
      <c r="EK38" s="8"/>
      <c r="EL38" s="8"/>
      <c r="EM38" s="8"/>
      <c r="EN38" s="8"/>
      <c r="EO38" s="8"/>
      <c r="EP38" s="8"/>
      <c r="EQ38" s="8"/>
      <c r="ER38" s="8"/>
      <c r="ES38" s="8"/>
      <c r="ET38" s="8"/>
      <c r="EU38" s="8"/>
      <c r="EV38" s="8"/>
      <c r="EW38" s="8"/>
      <c r="EX38" s="8"/>
    </row>
    <row r="39" spans="1:154">
      <c r="A39" s="11" t="s">
        <v>2121</v>
      </c>
      <c r="B39" s="11">
        <v>38</v>
      </c>
      <c r="C39" s="99" t="e">
        <f ca="1">IF(ISBLANK('Custom Calculator'!#REF!),"",MID(CELL("filename"),SEARCH("[",CELL("filename"))+1,SEARCH("]",CELL("filename"))-SEARCH("[",CELL("filename"))-1))</f>
        <v>#VALUE!</v>
      </c>
      <c r="D39" s="99" t="e">
        <f>IF(ISBLANK('Custom Calculator'!#REF!),"",'Custom Calculator'!#REF!)</f>
        <v>#REF!</v>
      </c>
      <c r="E39" s="7"/>
      <c r="F39" s="8"/>
      <c r="G39" s="7"/>
      <c r="H39" s="7"/>
      <c r="I39" s="7"/>
      <c r="J39" s="7"/>
      <c r="K39" s="8" t="e">
        <f>IF(ISBLANK('Custom Calculator'!#REF!),"",IF('Custom Calculator'!#REF!&lt;&gt;0,'Custom Calculator'!#REF!,""))</f>
        <v>#REF!</v>
      </c>
      <c r="L39" s="9"/>
      <c r="M39" s="8" t="e">
        <f>IF(ISBLANK('Custom Calculator'!#REF!),"",IF('Custom Calculator'!#REF!&lt;&gt;0,'Custom Calculator'!#REF!,VLOOKUP('Custom Calculator'!#REF!,'Data Sheet'!$BB$13:$BC$2219,2,FALSE)))</f>
        <v>#REF!</v>
      </c>
      <c r="N39" s="8" t="str">
        <f>IF(ISBLANK('Custom Calculator'!#REF!),"","New York")</f>
        <v>New York</v>
      </c>
      <c r="O39" s="96" t="e">
        <f>IF(ISBLANK('Custom Calculator'!#REF!),"",'Custom Calculator'!#REF!)</f>
        <v>#REF!</v>
      </c>
      <c r="P39" s="7"/>
      <c r="Q39" s="8" t="e">
        <f>CONCATENATE('Custom Calculator'!#REF!," ",'Custom Calculator'!#REF!)</f>
        <v>#REF!</v>
      </c>
      <c r="R39" s="7"/>
      <c r="S39" s="7"/>
      <c r="T39" s="8">
        <f>IF(ISBLANK('Custom Calculator'!#REF!),"",'BCA Calculator'!B45)</f>
        <v>0</v>
      </c>
      <c r="U39" s="7"/>
      <c r="V39" s="7"/>
      <c r="W39" s="7"/>
      <c r="X39" s="97" t="e">
        <f>IF(ISBLANK('Custom Calculator'!#REF!),"",'Custom Calculator'!#REF!)</f>
        <v>#REF!</v>
      </c>
      <c r="Y39" s="97" t="e">
        <f>IF(ISBLANK('Custom Calculator'!#REF!),"",'Custom Calculator'!#REF!)</f>
        <v>#REF!</v>
      </c>
      <c r="Z39" s="505" t="str">
        <f>IF(ISBLANK('Custom Calculator'!#REF!),"",TRIM(IFERROR(ROUND('Custom Calculator'!#REF!,3),"")))</f>
        <v/>
      </c>
      <c r="AA39" s="505" t="str">
        <f>IF(ISBLANK('Custom Calculator'!#REF!),"",TRIM(IFERROR(ROUND('Custom Calculator'!#REF!,3),"")))</f>
        <v/>
      </c>
      <c r="AB39" s="505" t="str">
        <f>IF(ISBLANK('Custom Calculator'!#REF!),"",TRIM(IFERROR(ROUND('Custom Calculator'!#REF!,3),"")))</f>
        <v/>
      </c>
      <c r="AC39" s="66" t="e">
        <f>IF(ISBLANK('Custom Calculator'!#REF!),"",'Custom Calculator'!#REF!)</f>
        <v>#REF!</v>
      </c>
      <c r="AD39" s="53" t="e">
        <f>IF(ISBLANK('Custom Calculator'!#REF!),"",ROUND('Custom Calculator'!#REF!,2))</f>
        <v>#REF!</v>
      </c>
      <c r="AE39" s="8">
        <f>IF(ISBLANK('Custom Calculator'!#REF!),"",'Custom Calculator'!$E$8)</f>
        <v>0</v>
      </c>
      <c r="AF39" s="8" t="e">
        <f t="shared" si="0"/>
        <v>#REF!</v>
      </c>
      <c r="AG39" s="8" t="e">
        <f>IF(ISBLANK('Custom Calculator'!#REF!),"",'Custom Calculator'!#REF!)</f>
        <v>#REF!</v>
      </c>
      <c r="AH39" s="8" t="e">
        <f>IF(ISBLANK('Custom Calculator'!#REF!),"",'Custom Calculator'!#REF!)</f>
        <v>#REF!</v>
      </c>
      <c r="AI39" s="8" t="e">
        <f>IF(ISBLANK('Custom Calculator'!#REF!),"",'Custom Calculator'!#REF!)</f>
        <v>#REF!</v>
      </c>
      <c r="AJ39" s="9" t="str">
        <f>IF(ISBLANK('Custom Calculator'!#REF!),"",'BCA Calculator'!W61)</f>
        <v/>
      </c>
      <c r="AK39" s="8" t="e">
        <f>IF(ISBLANK('Custom Calculator'!#REF!),"",'Custom Calculator'!#REF!)</f>
        <v>#REF!</v>
      </c>
      <c r="AL39" s="8" t="e">
        <f>'Custom Calculator'!#REF!</f>
        <v>#REF!</v>
      </c>
      <c r="AM39" s="9" t="e">
        <f>IF(ISBLANK('Custom Calculator'!#REF!),"",'Custom Calculator'!#REF!)</f>
        <v>#REF!</v>
      </c>
      <c r="AN39" s="9" t="e">
        <f>'Custom Calculator'!#REF!</f>
        <v>#REF!</v>
      </c>
      <c r="AO39" s="54" t="str">
        <f>TRIM(IFERROR(ROUND('Custom Calculator'!#REF!,2),""))</f>
        <v/>
      </c>
      <c r="AP39" s="9" t="str">
        <f>TRIM(IFERROR(ROUND('Custom Calculator'!#REF!,3),""))</f>
        <v/>
      </c>
      <c r="AQ39" s="9" t="str">
        <f>TRIM(IFERROR(ROUND('Custom Calculator'!#REF!,3),""))</f>
        <v/>
      </c>
      <c r="AR39" s="54" t="e">
        <f>IF(ISBLANK('Custom Calculator'!#REF!),"",IF(ISBLANK('Custom Calculator'!#REF!),'Custom Calculator'!#REF!,'Custom Calculator'!#REF!))</f>
        <v>#REF!</v>
      </c>
      <c r="AS39" s="8"/>
      <c r="AT39" s="8"/>
      <c r="AU39" s="8"/>
      <c r="AV39" s="8"/>
      <c r="AW39" s="8"/>
      <c r="AX39" s="8"/>
      <c r="AY39" s="8"/>
      <c r="AZ39" s="8"/>
      <c r="BA39" s="8"/>
      <c r="BB39" s="8"/>
      <c r="BC39" s="8"/>
      <c r="BD39" s="8"/>
      <c r="BE39" s="8"/>
      <c r="BF39" s="8"/>
      <c r="BG39" s="8"/>
      <c r="BH39" s="8"/>
      <c r="BI39" s="8"/>
      <c r="BJ39" s="8"/>
      <c r="BK39" s="8"/>
      <c r="BL39" s="8"/>
      <c r="BM39" s="8"/>
      <c r="BN39" s="8"/>
      <c r="BO39" s="8"/>
      <c r="BP39" s="8"/>
      <c r="BQ39" s="8"/>
      <c r="BR39" s="8"/>
      <c r="BS39" s="8"/>
      <c r="BT39" s="8"/>
      <c r="BU39" s="8"/>
      <c r="BV39" s="8"/>
      <c r="BW39" s="8"/>
      <c r="BX39" s="8"/>
      <c r="BY39" s="8"/>
      <c r="BZ39" s="8"/>
      <c r="CA39" s="8"/>
      <c r="CB39" s="8" t="e">
        <f>IF(ISBLANK('Custom Calculator'!#REF!),"",'Custom Calculator'!#REF!)</f>
        <v>#REF!</v>
      </c>
      <c r="CC39" s="106" t="e">
        <f>TRIM('Custom Calculator'!#REF!)</f>
        <v>#REF!</v>
      </c>
      <c r="CD39" s="106" t="e">
        <f>TRIM('Custom Calculator'!#REF!)</f>
        <v>#REF!</v>
      </c>
      <c r="CE39" s="106" t="e">
        <f>TRIM('Custom Calculator'!#REF!)</f>
        <v>#REF!</v>
      </c>
      <c r="CF39" s="106" t="e">
        <f>TRIM('Custom Calculator'!#REF!)</f>
        <v>#REF!</v>
      </c>
      <c r="CG39" s="106" t="e">
        <f>TRIM('Custom Calculator'!#REF!)</f>
        <v>#REF!</v>
      </c>
      <c r="CH39" s="106" t="e">
        <f>TRIM('Custom Calculator'!#REF!)</f>
        <v>#REF!</v>
      </c>
      <c r="CI39" s="8"/>
      <c r="CJ39" s="8"/>
      <c r="CK39" s="8"/>
      <c r="CL39" s="8"/>
      <c r="CM39" s="8"/>
      <c r="CN39" s="8"/>
      <c r="CO39" s="8"/>
      <c r="CP39" s="8"/>
      <c r="CQ39" s="8"/>
      <c r="CR39" s="8"/>
      <c r="CS39" s="8"/>
      <c r="CT39" s="8"/>
      <c r="CU39" s="8"/>
      <c r="CV39" s="8"/>
      <c r="CW39" s="8"/>
      <c r="CX39" s="8"/>
      <c r="CY39" s="8"/>
      <c r="CZ39" s="8"/>
      <c r="DA39" s="8"/>
      <c r="DB39" s="8"/>
      <c r="DC39" s="8"/>
      <c r="DD39" s="8"/>
      <c r="DE39" s="8"/>
      <c r="DF39" s="8"/>
      <c r="DG39" s="8"/>
      <c r="DH39" s="8"/>
      <c r="DI39" s="8"/>
      <c r="DJ39" s="8"/>
      <c r="DK39" s="506"/>
      <c r="DL39" s="8" t="str">
        <f>TRIM(IFERROR(ROUND('Data Sheet'!$Y$8*Z39,3),""))</f>
        <v/>
      </c>
      <c r="DM39" s="8" t="str">
        <f t="shared" si="4"/>
        <v/>
      </c>
      <c r="DN39" s="8" t="str">
        <f>TRIM(IFERROR(ROUND('Data Sheet'!$Z$8*AA39,3),""))</f>
        <v/>
      </c>
      <c r="DO39" s="8" t="str">
        <f t="shared" si="5"/>
        <v/>
      </c>
      <c r="DP39" s="8" t="str">
        <f>TRIM(IFERROR(ROUND('Data Sheet'!$AA$8*AB39,3),""))</f>
        <v/>
      </c>
      <c r="DQ39" s="8" t="str">
        <f t="shared" si="3"/>
        <v/>
      </c>
      <c r="DR39" s="8" t="e">
        <f>IF(AND(AC39&gt;0,OR('Custom Calculator'!$J$14&gt;=1,'Custom Calculator'!#REF!&gt;=1)),IF(ISBLANK('Custom Calculator'!#REF!),"",'Custom Calculator'!$BI$23),"")</f>
        <v>#REF!</v>
      </c>
      <c r="DS39" s="8" t="e">
        <f>IF(AND(AC39&gt;0,OR('Custom Calculator'!$J$14&gt;=1,'Custom Calculator'!#REF!&gt;=1)),IF(ISBLANK('Custom Calculator'!#REF!),"",'Custom Calculator'!$BJ$23),"")</f>
        <v>#REF!</v>
      </c>
      <c r="DT39" s="8" t="e">
        <f>'Custom Calculator'!#REF!</f>
        <v>#REF!</v>
      </c>
      <c r="DU39" s="8">
        <f>IF(ISBLANK('Custom Calculator'!#REF!),"",'Custom Calculator'!$BK$23)</f>
        <v>0</v>
      </c>
      <c r="DV39" s="8">
        <f>IF(ISBLANK('Custom Calculator'!#REF!),"",5)</f>
        <v>5</v>
      </c>
      <c r="DW39" s="8" t="e">
        <f>IF(ISBLANK('Custom Calculator'!#REF!),"",'Custom Calculator'!#REF!)</f>
        <v>#REF!</v>
      </c>
      <c r="DX39" s="8">
        <f>IF(ISBLANK('Custom Calculator'!#REF!),"",IF('Custom Calculator'!$BL$23="",1,'Custom Calculator'!$BL$23))</f>
        <v>1</v>
      </c>
      <c r="DY39" s="8">
        <f>IF(ISBLANK('Custom Calculator'!#REF!),"",'Custom Calculator'!$BM$23)</f>
        <v>0</v>
      </c>
      <c r="DZ39" s="8"/>
      <c r="EA39" s="8"/>
      <c r="EB39" s="8"/>
      <c r="EC39" s="8"/>
      <c r="ED39" s="8"/>
      <c r="EE39" s="8"/>
      <c r="EF39" s="8"/>
      <c r="EG39" s="8"/>
      <c r="EH39" s="8"/>
      <c r="EI39" s="8"/>
      <c r="EJ39" s="8"/>
      <c r="EK39" s="8"/>
      <c r="EL39" s="8"/>
      <c r="EM39" s="8"/>
      <c r="EN39" s="8"/>
      <c r="EO39" s="8"/>
      <c r="EP39" s="8"/>
      <c r="EQ39" s="8"/>
      <c r="ER39" s="8"/>
      <c r="ES39" s="8"/>
      <c r="ET39" s="8"/>
      <c r="EU39" s="8"/>
      <c r="EV39" s="8"/>
      <c r="EW39" s="8"/>
      <c r="EX39" s="8"/>
    </row>
    <row r="40" spans="1:154">
      <c r="A40" s="11" t="s">
        <v>2121</v>
      </c>
      <c r="B40" s="11">
        <v>39</v>
      </c>
      <c r="C40" s="99" t="e">
        <f ca="1">IF(ISBLANK('Custom Calculator'!#REF!),"",MID(CELL("filename"),SEARCH("[",CELL("filename"))+1,SEARCH("]",CELL("filename"))-SEARCH("[",CELL("filename"))-1))</f>
        <v>#VALUE!</v>
      </c>
      <c r="D40" s="99" t="e">
        <f>IF(ISBLANK('Custom Calculator'!#REF!),"",'Custom Calculator'!#REF!)</f>
        <v>#REF!</v>
      </c>
      <c r="E40" s="7"/>
      <c r="F40" s="8"/>
      <c r="G40" s="7"/>
      <c r="H40" s="7"/>
      <c r="I40" s="7"/>
      <c r="J40" s="7"/>
      <c r="K40" s="8" t="e">
        <f>IF(ISBLANK('Custom Calculator'!#REF!),"",IF('Custom Calculator'!#REF!&lt;&gt;0,'Custom Calculator'!#REF!,""))</f>
        <v>#REF!</v>
      </c>
      <c r="L40" s="9"/>
      <c r="M40" s="8" t="e">
        <f>IF(ISBLANK('Custom Calculator'!#REF!),"",IF('Custom Calculator'!#REF!&lt;&gt;0,'Custom Calculator'!#REF!,VLOOKUP('Custom Calculator'!#REF!,'Data Sheet'!$BB$13:$BC$2219,2,FALSE)))</f>
        <v>#REF!</v>
      </c>
      <c r="N40" s="8" t="str">
        <f>IF(ISBLANK('Custom Calculator'!#REF!),"","New York")</f>
        <v>New York</v>
      </c>
      <c r="O40" s="96" t="e">
        <f>IF(ISBLANK('Custom Calculator'!#REF!),"",'Custom Calculator'!#REF!)</f>
        <v>#REF!</v>
      </c>
      <c r="P40" s="7"/>
      <c r="Q40" s="8" t="e">
        <f>CONCATENATE('Custom Calculator'!#REF!," ",'Custom Calculator'!#REF!)</f>
        <v>#REF!</v>
      </c>
      <c r="R40" s="7"/>
      <c r="S40" s="7"/>
      <c r="T40" s="8">
        <f>IF(ISBLANK('Custom Calculator'!#REF!),"",'BCA Calculator'!B46)</f>
        <v>0</v>
      </c>
      <c r="U40" s="7"/>
      <c r="V40" s="7"/>
      <c r="W40" s="7"/>
      <c r="X40" s="97" t="e">
        <f>IF(ISBLANK('Custom Calculator'!#REF!),"",'Custom Calculator'!#REF!)</f>
        <v>#REF!</v>
      </c>
      <c r="Y40" s="97" t="e">
        <f>IF(ISBLANK('Custom Calculator'!#REF!),"",'Custom Calculator'!#REF!)</f>
        <v>#REF!</v>
      </c>
      <c r="Z40" s="505" t="str">
        <f>IF(ISBLANK('Custom Calculator'!#REF!),"",TRIM(IFERROR(ROUND('Custom Calculator'!#REF!,3),"")))</f>
        <v/>
      </c>
      <c r="AA40" s="505" t="str">
        <f>IF(ISBLANK('Custom Calculator'!#REF!),"",TRIM(IFERROR(ROUND('Custom Calculator'!#REF!,3),"")))</f>
        <v/>
      </c>
      <c r="AB40" s="505" t="str">
        <f>IF(ISBLANK('Custom Calculator'!#REF!),"",TRIM(IFERROR(ROUND('Custom Calculator'!#REF!,3),"")))</f>
        <v/>
      </c>
      <c r="AC40" s="66" t="e">
        <f>IF(ISBLANK('Custom Calculator'!#REF!),"",'Custom Calculator'!#REF!)</f>
        <v>#REF!</v>
      </c>
      <c r="AD40" s="53" t="e">
        <f>IF(ISBLANK('Custom Calculator'!#REF!),"",ROUND('Custom Calculator'!#REF!,2))</f>
        <v>#REF!</v>
      </c>
      <c r="AE40" s="8">
        <f>IF(ISBLANK('Custom Calculator'!#REF!),"",'Custom Calculator'!$E$8)</f>
        <v>0</v>
      </c>
      <c r="AF40" s="8" t="e">
        <f t="shared" si="0"/>
        <v>#REF!</v>
      </c>
      <c r="AG40" s="8" t="e">
        <f>IF(ISBLANK('Custom Calculator'!#REF!),"",'Custom Calculator'!#REF!)</f>
        <v>#REF!</v>
      </c>
      <c r="AH40" s="8" t="e">
        <f>IF(ISBLANK('Custom Calculator'!#REF!),"",'Custom Calculator'!#REF!)</f>
        <v>#REF!</v>
      </c>
      <c r="AI40" s="8" t="e">
        <f>IF(ISBLANK('Custom Calculator'!#REF!),"",'Custom Calculator'!#REF!)</f>
        <v>#REF!</v>
      </c>
      <c r="AJ40" s="9" t="str">
        <f>IF(ISBLANK('Custom Calculator'!#REF!),"",'BCA Calculator'!W62)</f>
        <v/>
      </c>
      <c r="AK40" s="8" t="e">
        <f>IF(ISBLANK('Custom Calculator'!#REF!),"",'Custom Calculator'!#REF!)</f>
        <v>#REF!</v>
      </c>
      <c r="AL40" s="8" t="e">
        <f>'Custom Calculator'!#REF!</f>
        <v>#REF!</v>
      </c>
      <c r="AM40" s="9" t="e">
        <f>IF(ISBLANK('Custom Calculator'!#REF!),"",'Custom Calculator'!#REF!)</f>
        <v>#REF!</v>
      </c>
      <c r="AN40" s="9" t="e">
        <f>'Custom Calculator'!#REF!</f>
        <v>#REF!</v>
      </c>
      <c r="AO40" s="54" t="str">
        <f>TRIM(IFERROR(ROUND('Custom Calculator'!#REF!,2),""))</f>
        <v/>
      </c>
      <c r="AP40" s="9" t="str">
        <f>TRIM(IFERROR(ROUND('Custom Calculator'!#REF!,3),""))</f>
        <v/>
      </c>
      <c r="AQ40" s="9" t="str">
        <f>TRIM(IFERROR(ROUND('Custom Calculator'!#REF!,3),""))</f>
        <v/>
      </c>
      <c r="AR40" s="54" t="e">
        <f>IF(ISBLANK('Custom Calculator'!#REF!),"",IF(ISBLANK('Custom Calculator'!#REF!),'Custom Calculator'!#REF!,'Custom Calculator'!#REF!))</f>
        <v>#REF!</v>
      </c>
      <c r="AS40" s="8"/>
      <c r="AT40" s="8"/>
      <c r="AU40" s="8"/>
      <c r="AV40" s="8"/>
      <c r="AW40" s="8"/>
      <c r="AX40" s="8"/>
      <c r="AY40" s="8"/>
      <c r="AZ40" s="8"/>
      <c r="BA40" s="8"/>
      <c r="BB40" s="8"/>
      <c r="BC40" s="8"/>
      <c r="BD40" s="8"/>
      <c r="BE40" s="8"/>
      <c r="BF40" s="8"/>
      <c r="BG40" s="8"/>
      <c r="BH40" s="8"/>
      <c r="BI40" s="8"/>
      <c r="BJ40" s="8"/>
      <c r="BK40" s="8"/>
      <c r="BL40" s="8"/>
      <c r="BM40" s="8"/>
      <c r="BN40" s="8"/>
      <c r="BO40" s="8"/>
      <c r="BP40" s="8"/>
      <c r="BQ40" s="8"/>
      <c r="BR40" s="8"/>
      <c r="BS40" s="8"/>
      <c r="BT40" s="8"/>
      <c r="BU40" s="8"/>
      <c r="BV40" s="8"/>
      <c r="BW40" s="8"/>
      <c r="BX40" s="8"/>
      <c r="BY40" s="8"/>
      <c r="BZ40" s="8"/>
      <c r="CA40" s="8"/>
      <c r="CB40" s="8" t="e">
        <f>IF(ISBLANK('Custom Calculator'!#REF!),"",'Custom Calculator'!#REF!)</f>
        <v>#REF!</v>
      </c>
      <c r="CC40" s="106" t="e">
        <f>TRIM('Custom Calculator'!#REF!)</f>
        <v>#REF!</v>
      </c>
      <c r="CD40" s="106" t="e">
        <f>TRIM('Custom Calculator'!#REF!)</f>
        <v>#REF!</v>
      </c>
      <c r="CE40" s="106" t="e">
        <f>TRIM('Custom Calculator'!#REF!)</f>
        <v>#REF!</v>
      </c>
      <c r="CF40" s="106" t="e">
        <f>TRIM('Custom Calculator'!#REF!)</f>
        <v>#REF!</v>
      </c>
      <c r="CG40" s="106" t="e">
        <f>TRIM('Custom Calculator'!#REF!)</f>
        <v>#REF!</v>
      </c>
      <c r="CH40" s="106" t="e">
        <f>TRIM('Custom Calculator'!#REF!)</f>
        <v>#REF!</v>
      </c>
      <c r="CI40" s="8"/>
      <c r="CJ40" s="8"/>
      <c r="CK40" s="8"/>
      <c r="CL40" s="8"/>
      <c r="CM40" s="8"/>
      <c r="CN40" s="8"/>
      <c r="CO40" s="8"/>
      <c r="CP40" s="8"/>
      <c r="CQ40" s="8"/>
      <c r="CR40" s="8"/>
      <c r="CS40" s="8"/>
      <c r="CT40" s="8"/>
      <c r="CU40" s="8"/>
      <c r="CV40" s="8"/>
      <c r="CW40" s="8"/>
      <c r="CX40" s="8"/>
      <c r="CY40" s="8"/>
      <c r="CZ40" s="8"/>
      <c r="DA40" s="8"/>
      <c r="DB40" s="8"/>
      <c r="DC40" s="8"/>
      <c r="DD40" s="8"/>
      <c r="DE40" s="8"/>
      <c r="DF40" s="8"/>
      <c r="DG40" s="8"/>
      <c r="DH40" s="8"/>
      <c r="DI40" s="8"/>
      <c r="DJ40" s="8"/>
      <c r="DK40" s="506"/>
      <c r="DL40" s="8" t="str">
        <f>TRIM(IFERROR(ROUND('Data Sheet'!$Y$8*Z40,3),""))</f>
        <v/>
      </c>
      <c r="DM40" s="8" t="str">
        <f t="shared" si="4"/>
        <v/>
      </c>
      <c r="DN40" s="8" t="str">
        <f>TRIM(IFERROR(ROUND('Data Sheet'!$Z$8*AA40,3),""))</f>
        <v/>
      </c>
      <c r="DO40" s="8" t="str">
        <f t="shared" si="5"/>
        <v/>
      </c>
      <c r="DP40" s="8" t="str">
        <f>TRIM(IFERROR(ROUND('Data Sheet'!$AA$8*AB40,3),""))</f>
        <v/>
      </c>
      <c r="DQ40" s="8" t="str">
        <f t="shared" si="3"/>
        <v/>
      </c>
      <c r="DR40" s="8" t="e">
        <f>IF(AND(AC40&gt;0,OR('Custom Calculator'!$J$14&gt;=1,'Custom Calculator'!#REF!&gt;=1)),IF(ISBLANK('Custom Calculator'!#REF!),"",'Custom Calculator'!$BI$23),"")</f>
        <v>#REF!</v>
      </c>
      <c r="DS40" s="8" t="e">
        <f>IF(AND(AC40&gt;0,OR('Custom Calculator'!$J$14&gt;=1,'Custom Calculator'!#REF!&gt;=1)),IF(ISBLANK('Custom Calculator'!#REF!),"",'Custom Calculator'!$BJ$23),"")</f>
        <v>#REF!</v>
      </c>
      <c r="DT40" s="8" t="e">
        <f>'Custom Calculator'!#REF!</f>
        <v>#REF!</v>
      </c>
      <c r="DU40" s="8">
        <f>IF(ISBLANK('Custom Calculator'!#REF!),"",'Custom Calculator'!$BK$23)</f>
        <v>0</v>
      </c>
      <c r="DV40" s="8">
        <f>IF(ISBLANK('Custom Calculator'!#REF!),"",5)</f>
        <v>5</v>
      </c>
      <c r="DW40" s="8" t="e">
        <f>IF(ISBLANK('Custom Calculator'!#REF!),"",'Custom Calculator'!#REF!)</f>
        <v>#REF!</v>
      </c>
      <c r="DX40" s="8">
        <f>IF(ISBLANK('Custom Calculator'!#REF!),"",IF('Custom Calculator'!$BL$23="",1,'Custom Calculator'!$BL$23))</f>
        <v>1</v>
      </c>
      <c r="DY40" s="8">
        <f>IF(ISBLANK('Custom Calculator'!#REF!),"",'Custom Calculator'!$BM$23)</f>
        <v>0</v>
      </c>
      <c r="DZ40" s="8"/>
      <c r="EA40" s="8"/>
      <c r="EB40" s="8"/>
      <c r="EC40" s="8"/>
      <c r="ED40" s="8"/>
      <c r="EE40" s="8"/>
      <c r="EF40" s="8"/>
      <c r="EG40" s="8"/>
      <c r="EH40" s="8"/>
      <c r="EI40" s="8"/>
      <c r="EJ40" s="8"/>
      <c r="EK40" s="8"/>
      <c r="EL40" s="8"/>
      <c r="EM40" s="8"/>
      <c r="EN40" s="8"/>
      <c r="EO40" s="8"/>
      <c r="EP40" s="8"/>
      <c r="EQ40" s="8"/>
      <c r="ER40" s="8"/>
      <c r="ES40" s="8"/>
      <c r="ET40" s="8"/>
      <c r="EU40" s="8"/>
      <c r="EV40" s="8"/>
      <c r="EW40" s="8"/>
      <c r="EX40" s="8"/>
    </row>
    <row r="41" spans="1:154">
      <c r="A41" s="11" t="s">
        <v>2121</v>
      </c>
      <c r="B41" s="11">
        <v>40</v>
      </c>
      <c r="C41" s="99" t="e">
        <f ca="1">IF(ISBLANK('Custom Calculator'!#REF!),"",MID(CELL("filename"),SEARCH("[",CELL("filename"))+1,SEARCH("]",CELL("filename"))-SEARCH("[",CELL("filename"))-1))</f>
        <v>#VALUE!</v>
      </c>
      <c r="D41" s="99" t="e">
        <f>IF(ISBLANK('Custom Calculator'!#REF!),"",'Custom Calculator'!#REF!)</f>
        <v>#REF!</v>
      </c>
      <c r="E41" s="7"/>
      <c r="F41" s="8"/>
      <c r="G41" s="7"/>
      <c r="H41" s="7"/>
      <c r="I41" s="7"/>
      <c r="J41" s="7"/>
      <c r="K41" s="8" t="e">
        <f>IF(ISBLANK('Custom Calculator'!#REF!),"",IF('Custom Calculator'!#REF!&lt;&gt;0,'Custom Calculator'!#REF!,""))</f>
        <v>#REF!</v>
      </c>
      <c r="L41" s="9"/>
      <c r="M41" s="8" t="e">
        <f>IF(ISBLANK('Custom Calculator'!#REF!),"",IF('Custom Calculator'!#REF!&lt;&gt;0,'Custom Calculator'!#REF!,VLOOKUP('Custom Calculator'!#REF!,'Data Sheet'!$BB$13:$BC$2219,2,FALSE)))</f>
        <v>#REF!</v>
      </c>
      <c r="N41" s="8" t="str">
        <f>IF(ISBLANK('Custom Calculator'!#REF!),"","New York")</f>
        <v>New York</v>
      </c>
      <c r="O41" s="96" t="e">
        <f>IF(ISBLANK('Custom Calculator'!#REF!),"",'Custom Calculator'!#REF!)</f>
        <v>#REF!</v>
      </c>
      <c r="P41" s="7"/>
      <c r="Q41" s="8" t="e">
        <f>CONCATENATE('Custom Calculator'!#REF!," ",'Custom Calculator'!#REF!)</f>
        <v>#REF!</v>
      </c>
      <c r="R41" s="7"/>
      <c r="S41" s="7"/>
      <c r="T41" s="8">
        <f>IF(ISBLANK('Custom Calculator'!#REF!),"",'BCA Calculator'!B47)</f>
        <v>0</v>
      </c>
      <c r="U41" s="7"/>
      <c r="V41" s="7"/>
      <c r="W41" s="7"/>
      <c r="X41" s="97" t="e">
        <f>IF(ISBLANK('Custom Calculator'!#REF!),"",'Custom Calculator'!#REF!)</f>
        <v>#REF!</v>
      </c>
      <c r="Y41" s="97" t="e">
        <f>IF(ISBLANK('Custom Calculator'!#REF!),"",'Custom Calculator'!#REF!)</f>
        <v>#REF!</v>
      </c>
      <c r="Z41" s="505" t="str">
        <f>IF(ISBLANK('Custom Calculator'!#REF!),"",TRIM(IFERROR(ROUND('Custom Calculator'!#REF!,3),"")))</f>
        <v/>
      </c>
      <c r="AA41" s="505" t="str">
        <f>IF(ISBLANK('Custom Calculator'!#REF!),"",TRIM(IFERROR(ROUND('Custom Calculator'!#REF!,3),"")))</f>
        <v/>
      </c>
      <c r="AB41" s="505" t="str">
        <f>IF(ISBLANK('Custom Calculator'!#REF!),"",TRIM(IFERROR(ROUND('Custom Calculator'!#REF!,3),"")))</f>
        <v/>
      </c>
      <c r="AC41" s="66" t="e">
        <f>IF(ISBLANK('Custom Calculator'!#REF!),"",'Custom Calculator'!#REF!)</f>
        <v>#REF!</v>
      </c>
      <c r="AD41" s="53" t="e">
        <f>IF(ISBLANK('Custom Calculator'!#REF!),"",ROUND('Custom Calculator'!#REF!,2))</f>
        <v>#REF!</v>
      </c>
      <c r="AE41" s="8">
        <f>IF(ISBLANK('Custom Calculator'!#REF!),"",'Custom Calculator'!$E$8)</f>
        <v>0</v>
      </c>
      <c r="AF41" s="8" t="e">
        <f t="shared" si="0"/>
        <v>#REF!</v>
      </c>
      <c r="AG41" s="8" t="e">
        <f>IF(ISBLANK('Custom Calculator'!#REF!),"",'Custom Calculator'!#REF!)</f>
        <v>#REF!</v>
      </c>
      <c r="AH41" s="8" t="e">
        <f>IF(ISBLANK('Custom Calculator'!#REF!),"",'Custom Calculator'!#REF!)</f>
        <v>#REF!</v>
      </c>
      <c r="AI41" s="8" t="e">
        <f>IF(ISBLANK('Custom Calculator'!#REF!),"",'Custom Calculator'!#REF!)</f>
        <v>#REF!</v>
      </c>
      <c r="AJ41" s="9" t="str">
        <f>IF(ISBLANK('Custom Calculator'!#REF!),"",'BCA Calculator'!W63)</f>
        <v/>
      </c>
      <c r="AK41" s="8" t="e">
        <f>IF(ISBLANK('Custom Calculator'!#REF!),"",'Custom Calculator'!#REF!)</f>
        <v>#REF!</v>
      </c>
      <c r="AL41" s="8" t="e">
        <f>'Custom Calculator'!#REF!</f>
        <v>#REF!</v>
      </c>
      <c r="AM41" s="9" t="e">
        <f>IF(ISBLANK('Custom Calculator'!#REF!),"",'Custom Calculator'!#REF!)</f>
        <v>#REF!</v>
      </c>
      <c r="AN41" s="9" t="e">
        <f>'Custom Calculator'!#REF!</f>
        <v>#REF!</v>
      </c>
      <c r="AO41" s="54" t="str">
        <f>TRIM(IFERROR(ROUND('Custom Calculator'!#REF!,2),""))</f>
        <v/>
      </c>
      <c r="AP41" s="9" t="str">
        <f>TRIM(IFERROR(ROUND('Custom Calculator'!#REF!,3),""))</f>
        <v/>
      </c>
      <c r="AQ41" s="9" t="str">
        <f>TRIM(IFERROR(ROUND('Custom Calculator'!#REF!,3),""))</f>
        <v/>
      </c>
      <c r="AR41" s="54" t="e">
        <f>IF(ISBLANK('Custom Calculator'!#REF!),"",IF(ISBLANK('Custom Calculator'!#REF!),'Custom Calculator'!#REF!,'Custom Calculator'!#REF!))</f>
        <v>#REF!</v>
      </c>
      <c r="AS41" s="8"/>
      <c r="AT41" s="8"/>
      <c r="AU41" s="8"/>
      <c r="AV41" s="8"/>
      <c r="AW41" s="8"/>
      <c r="AX41" s="8"/>
      <c r="AY41" s="8"/>
      <c r="AZ41" s="8"/>
      <c r="BA41" s="8"/>
      <c r="BB41" s="8"/>
      <c r="BC41" s="8"/>
      <c r="BD41" s="8"/>
      <c r="BE41" s="8"/>
      <c r="BF41" s="8"/>
      <c r="BG41" s="8"/>
      <c r="BH41" s="8"/>
      <c r="BI41" s="8"/>
      <c r="BJ41" s="8"/>
      <c r="BK41" s="8"/>
      <c r="BL41" s="8"/>
      <c r="BM41" s="8"/>
      <c r="BN41" s="8"/>
      <c r="BO41" s="8"/>
      <c r="BP41" s="8"/>
      <c r="BQ41" s="8"/>
      <c r="BR41" s="8"/>
      <c r="BS41" s="8"/>
      <c r="BT41" s="8"/>
      <c r="BU41" s="8"/>
      <c r="BV41" s="8"/>
      <c r="BW41" s="8"/>
      <c r="BX41" s="8"/>
      <c r="BY41" s="8"/>
      <c r="BZ41" s="8"/>
      <c r="CA41" s="8"/>
      <c r="CB41" s="8" t="e">
        <f>IF(ISBLANK('Custom Calculator'!#REF!),"",'Custom Calculator'!#REF!)</f>
        <v>#REF!</v>
      </c>
      <c r="CC41" s="106" t="e">
        <f>TRIM('Custom Calculator'!#REF!)</f>
        <v>#REF!</v>
      </c>
      <c r="CD41" s="106" t="e">
        <f>TRIM('Custom Calculator'!#REF!)</f>
        <v>#REF!</v>
      </c>
      <c r="CE41" s="106" t="e">
        <f>TRIM('Custom Calculator'!#REF!)</f>
        <v>#REF!</v>
      </c>
      <c r="CF41" s="106" t="e">
        <f>TRIM('Custom Calculator'!#REF!)</f>
        <v>#REF!</v>
      </c>
      <c r="CG41" s="106" t="e">
        <f>TRIM('Custom Calculator'!#REF!)</f>
        <v>#REF!</v>
      </c>
      <c r="CH41" s="106" t="e">
        <f>TRIM('Custom Calculator'!#REF!)</f>
        <v>#REF!</v>
      </c>
      <c r="CI41" s="8"/>
      <c r="CJ41" s="8"/>
      <c r="CK41" s="8"/>
      <c r="CL41" s="8"/>
      <c r="CM41" s="8"/>
      <c r="CN41" s="8"/>
      <c r="CO41" s="8"/>
      <c r="CP41" s="8"/>
      <c r="CQ41" s="8"/>
      <c r="CR41" s="8"/>
      <c r="CS41" s="8"/>
      <c r="CT41" s="8"/>
      <c r="CU41" s="8"/>
      <c r="CV41" s="8"/>
      <c r="CW41" s="8"/>
      <c r="CX41" s="8"/>
      <c r="CY41" s="8"/>
      <c r="CZ41" s="8"/>
      <c r="DA41" s="8"/>
      <c r="DB41" s="8"/>
      <c r="DC41" s="8"/>
      <c r="DD41" s="8"/>
      <c r="DE41" s="8"/>
      <c r="DF41" s="8"/>
      <c r="DG41" s="8"/>
      <c r="DH41" s="8"/>
      <c r="DI41" s="8"/>
      <c r="DJ41" s="8"/>
      <c r="DK41" s="506"/>
      <c r="DL41" s="8" t="str">
        <f>TRIM(IFERROR(ROUND('Data Sheet'!$Y$8*Z41,3),""))</f>
        <v/>
      </c>
      <c r="DM41" s="8" t="str">
        <f t="shared" si="4"/>
        <v/>
      </c>
      <c r="DN41" s="8" t="str">
        <f>TRIM(IFERROR(ROUND('Data Sheet'!$Z$8*AA41,3),""))</f>
        <v/>
      </c>
      <c r="DO41" s="8" t="str">
        <f t="shared" si="5"/>
        <v/>
      </c>
      <c r="DP41" s="8" t="str">
        <f>TRIM(IFERROR(ROUND('Data Sheet'!$AA$8*AB41,3),""))</f>
        <v/>
      </c>
      <c r="DQ41" s="8" t="str">
        <f t="shared" si="3"/>
        <v/>
      </c>
      <c r="DR41" s="8" t="e">
        <f>IF(AND(AC41&gt;0,OR('Custom Calculator'!$J$14&gt;=1,'Custom Calculator'!#REF!&gt;=1)),IF(ISBLANK('Custom Calculator'!#REF!),"",'Custom Calculator'!$BI$23),"")</f>
        <v>#REF!</v>
      </c>
      <c r="DS41" s="8" t="e">
        <f>IF(AND(AC41&gt;0,OR('Custom Calculator'!$J$14&gt;=1,'Custom Calculator'!#REF!&gt;=1)),IF(ISBLANK('Custom Calculator'!#REF!),"",'Custom Calculator'!$BJ$23),"")</f>
        <v>#REF!</v>
      </c>
      <c r="DT41" s="8" t="e">
        <f>'Custom Calculator'!#REF!</f>
        <v>#REF!</v>
      </c>
      <c r="DU41" s="8">
        <f>IF(ISBLANK('Custom Calculator'!#REF!),"",'Custom Calculator'!$BK$23)</f>
        <v>0</v>
      </c>
      <c r="DV41" s="8">
        <f>IF(ISBLANK('Custom Calculator'!#REF!),"",5)</f>
        <v>5</v>
      </c>
      <c r="DW41" s="8" t="e">
        <f>IF(ISBLANK('Custom Calculator'!#REF!),"",'Custom Calculator'!#REF!)</f>
        <v>#REF!</v>
      </c>
      <c r="DX41" s="8">
        <f>IF(ISBLANK('Custom Calculator'!#REF!),"",IF('Custom Calculator'!$BL$23="",1,'Custom Calculator'!$BL$23))</f>
        <v>1</v>
      </c>
      <c r="DY41" s="8">
        <f>IF(ISBLANK('Custom Calculator'!#REF!),"",'Custom Calculator'!$BM$23)</f>
        <v>0</v>
      </c>
      <c r="DZ41" s="8"/>
      <c r="EA41" s="8"/>
      <c r="EB41" s="8"/>
      <c r="EC41" s="8"/>
      <c r="ED41" s="8"/>
      <c r="EE41" s="8"/>
      <c r="EF41" s="8"/>
      <c r="EG41" s="8"/>
      <c r="EH41" s="8"/>
      <c r="EI41" s="8"/>
      <c r="EJ41" s="8"/>
      <c r="EK41" s="8"/>
      <c r="EL41" s="8"/>
      <c r="EM41" s="8"/>
      <c r="EN41" s="8"/>
      <c r="EO41" s="8"/>
      <c r="EP41" s="8"/>
      <c r="EQ41" s="8"/>
      <c r="ER41" s="8"/>
      <c r="ES41" s="8"/>
      <c r="ET41" s="8"/>
      <c r="EU41" s="8"/>
      <c r="EV41" s="8"/>
      <c r="EW41" s="8"/>
      <c r="EX41" s="8"/>
    </row>
    <row r="42" spans="1:154">
      <c r="A42" s="11" t="s">
        <v>2121</v>
      </c>
      <c r="B42" s="11">
        <v>41</v>
      </c>
      <c r="C42" s="99" t="e">
        <f ca="1">IF(ISBLANK('Custom Calculator'!#REF!),"",MID(CELL("filename"),SEARCH("[",CELL("filename"))+1,SEARCH("]",CELL("filename"))-SEARCH("[",CELL("filename"))-1))</f>
        <v>#VALUE!</v>
      </c>
      <c r="D42" s="99" t="e">
        <f>IF(ISBLANK('Custom Calculator'!#REF!),"",'Custom Calculator'!#REF!)</f>
        <v>#REF!</v>
      </c>
      <c r="E42" s="7"/>
      <c r="F42" s="8"/>
      <c r="G42" s="7"/>
      <c r="H42" s="7"/>
      <c r="I42" s="7"/>
      <c r="J42" s="7"/>
      <c r="K42" s="8" t="e">
        <f>IF(ISBLANK('Custom Calculator'!#REF!),"",IF('Custom Calculator'!#REF!&lt;&gt;0,'Custom Calculator'!#REF!,""))</f>
        <v>#REF!</v>
      </c>
      <c r="L42" s="9"/>
      <c r="M42" s="8" t="e">
        <f>IF(ISBLANK('Custom Calculator'!#REF!),"",IF('Custom Calculator'!#REF!&lt;&gt;0,'Custom Calculator'!#REF!,VLOOKUP('Custom Calculator'!#REF!,'Data Sheet'!$BB$13:$BC$2219,2,FALSE)))</f>
        <v>#REF!</v>
      </c>
      <c r="N42" s="8" t="str">
        <f>IF(ISBLANK('Custom Calculator'!#REF!),"","New York")</f>
        <v>New York</v>
      </c>
      <c r="O42" s="96" t="e">
        <f>IF(ISBLANK('Custom Calculator'!#REF!),"",'Custom Calculator'!#REF!)</f>
        <v>#REF!</v>
      </c>
      <c r="P42" s="7"/>
      <c r="Q42" s="8" t="e">
        <f>CONCATENATE('Custom Calculator'!#REF!," ",'Custom Calculator'!#REF!)</f>
        <v>#REF!</v>
      </c>
      <c r="R42" s="7"/>
      <c r="S42" s="7"/>
      <c r="T42" s="8">
        <f>IF(ISBLANK('Custom Calculator'!#REF!),"",'BCA Calculator'!B48)</f>
        <v>0</v>
      </c>
      <c r="U42" s="7"/>
      <c r="V42" s="7"/>
      <c r="W42" s="7"/>
      <c r="X42" s="97" t="e">
        <f>IF(ISBLANK('Custom Calculator'!#REF!),"",'Custom Calculator'!#REF!)</f>
        <v>#REF!</v>
      </c>
      <c r="Y42" s="97" t="e">
        <f>IF(ISBLANK('Custom Calculator'!#REF!),"",'Custom Calculator'!#REF!)</f>
        <v>#REF!</v>
      </c>
      <c r="Z42" s="505" t="str">
        <f>IF(ISBLANK('Custom Calculator'!#REF!),"",TRIM(IFERROR(ROUND('Custom Calculator'!#REF!,3),"")))</f>
        <v/>
      </c>
      <c r="AA42" s="505" t="str">
        <f>IF(ISBLANK('Custom Calculator'!#REF!),"",TRIM(IFERROR(ROUND('Custom Calculator'!#REF!,3),"")))</f>
        <v/>
      </c>
      <c r="AB42" s="505" t="str">
        <f>IF(ISBLANK('Custom Calculator'!#REF!),"",TRIM(IFERROR(ROUND('Custom Calculator'!#REF!,3),"")))</f>
        <v/>
      </c>
      <c r="AC42" s="66" t="e">
        <f>IF(ISBLANK('Custom Calculator'!#REF!),"",'Custom Calculator'!#REF!)</f>
        <v>#REF!</v>
      </c>
      <c r="AD42" s="53" t="e">
        <f>IF(ISBLANK('Custom Calculator'!#REF!),"",ROUND('Custom Calculator'!#REF!,2))</f>
        <v>#REF!</v>
      </c>
      <c r="AE42" s="8">
        <f>IF(ISBLANK('Custom Calculator'!#REF!),"",'Custom Calculator'!$E$8)</f>
        <v>0</v>
      </c>
      <c r="AF42" s="8" t="e">
        <f t="shared" si="0"/>
        <v>#REF!</v>
      </c>
      <c r="AG42" s="8" t="e">
        <f>IF(ISBLANK('Custom Calculator'!#REF!),"",'Custom Calculator'!#REF!)</f>
        <v>#REF!</v>
      </c>
      <c r="AH42" s="8" t="e">
        <f>IF(ISBLANK('Custom Calculator'!#REF!),"",'Custom Calculator'!#REF!)</f>
        <v>#REF!</v>
      </c>
      <c r="AI42" s="8" t="e">
        <f>IF(ISBLANK('Custom Calculator'!#REF!),"",'Custom Calculator'!#REF!)</f>
        <v>#REF!</v>
      </c>
      <c r="AJ42" s="9" t="str">
        <f>IF(ISBLANK('Custom Calculator'!#REF!),"",'BCA Calculator'!W64)</f>
        <v/>
      </c>
      <c r="AK42" s="8" t="e">
        <f>IF(ISBLANK('Custom Calculator'!#REF!),"",'Custom Calculator'!#REF!)</f>
        <v>#REF!</v>
      </c>
      <c r="AL42" s="8" t="e">
        <f>'Custom Calculator'!#REF!</f>
        <v>#REF!</v>
      </c>
      <c r="AM42" s="9" t="e">
        <f>IF(ISBLANK('Custom Calculator'!#REF!),"",'Custom Calculator'!#REF!)</f>
        <v>#REF!</v>
      </c>
      <c r="AN42" s="9" t="e">
        <f>'Custom Calculator'!#REF!</f>
        <v>#REF!</v>
      </c>
      <c r="AO42" s="54" t="str">
        <f>TRIM(IFERROR(ROUND('Custom Calculator'!#REF!,2),""))</f>
        <v/>
      </c>
      <c r="AP42" s="9" t="str">
        <f>TRIM(IFERROR(ROUND('Custom Calculator'!#REF!,3),""))</f>
        <v/>
      </c>
      <c r="AQ42" s="9" t="str">
        <f>TRIM(IFERROR(ROUND('Custom Calculator'!#REF!,3),""))</f>
        <v/>
      </c>
      <c r="AR42" s="54" t="e">
        <f>IF(ISBLANK('Custom Calculator'!#REF!),"",IF(ISBLANK('Custom Calculator'!#REF!),'Custom Calculator'!#REF!,'Custom Calculator'!#REF!))</f>
        <v>#REF!</v>
      </c>
      <c r="AS42" s="8"/>
      <c r="AT42" s="8"/>
      <c r="AU42" s="8"/>
      <c r="AV42" s="8"/>
      <c r="AW42" s="8"/>
      <c r="AX42" s="8"/>
      <c r="AY42" s="8"/>
      <c r="AZ42" s="8"/>
      <c r="BA42" s="8"/>
      <c r="BB42" s="8"/>
      <c r="BC42" s="8"/>
      <c r="BD42" s="8"/>
      <c r="BE42" s="8"/>
      <c r="BF42" s="8"/>
      <c r="BG42" s="8"/>
      <c r="BH42" s="8"/>
      <c r="BI42" s="8"/>
      <c r="BJ42" s="8"/>
      <c r="BK42" s="8"/>
      <c r="BL42" s="8"/>
      <c r="BM42" s="8"/>
      <c r="BN42" s="8"/>
      <c r="BO42" s="8"/>
      <c r="BP42" s="8"/>
      <c r="BQ42" s="8"/>
      <c r="BR42" s="8"/>
      <c r="BS42" s="8"/>
      <c r="BT42" s="8"/>
      <c r="BU42" s="8"/>
      <c r="BV42" s="8"/>
      <c r="BW42" s="8"/>
      <c r="BX42" s="8"/>
      <c r="BY42" s="8"/>
      <c r="BZ42" s="8"/>
      <c r="CA42" s="8"/>
      <c r="CB42" s="8" t="e">
        <f>IF(ISBLANK('Custom Calculator'!#REF!),"",'Custom Calculator'!#REF!)</f>
        <v>#REF!</v>
      </c>
      <c r="CC42" s="106" t="e">
        <f>TRIM('Custom Calculator'!#REF!)</f>
        <v>#REF!</v>
      </c>
      <c r="CD42" s="106" t="e">
        <f>TRIM('Custom Calculator'!#REF!)</f>
        <v>#REF!</v>
      </c>
      <c r="CE42" s="106" t="e">
        <f>TRIM('Custom Calculator'!#REF!)</f>
        <v>#REF!</v>
      </c>
      <c r="CF42" s="106" t="e">
        <f>TRIM('Custom Calculator'!#REF!)</f>
        <v>#REF!</v>
      </c>
      <c r="CG42" s="106" t="e">
        <f>TRIM('Custom Calculator'!#REF!)</f>
        <v>#REF!</v>
      </c>
      <c r="CH42" s="106" t="e">
        <f>TRIM('Custom Calculator'!#REF!)</f>
        <v>#REF!</v>
      </c>
      <c r="CI42" s="8"/>
      <c r="CJ42" s="8"/>
      <c r="CK42" s="8"/>
      <c r="CL42" s="8"/>
      <c r="CM42" s="8"/>
      <c r="CN42" s="8"/>
      <c r="CO42" s="8"/>
      <c r="CP42" s="8"/>
      <c r="CQ42" s="8"/>
      <c r="CR42" s="8"/>
      <c r="CS42" s="8"/>
      <c r="CT42" s="8"/>
      <c r="CU42" s="8"/>
      <c r="CV42" s="8"/>
      <c r="CW42" s="8"/>
      <c r="CX42" s="8"/>
      <c r="CY42" s="8"/>
      <c r="CZ42" s="8"/>
      <c r="DA42" s="8"/>
      <c r="DB42" s="8"/>
      <c r="DC42" s="8"/>
      <c r="DD42" s="8"/>
      <c r="DE42" s="8"/>
      <c r="DF42" s="8"/>
      <c r="DG42" s="8"/>
      <c r="DH42" s="8"/>
      <c r="DI42" s="8"/>
      <c r="DJ42" s="8"/>
      <c r="DK42" s="506"/>
      <c r="DL42" s="8" t="str">
        <f>TRIM(IFERROR(ROUND('Data Sheet'!$Y$8*Z42,3),""))</f>
        <v/>
      </c>
      <c r="DM42" s="8" t="str">
        <f t="shared" si="4"/>
        <v/>
      </c>
      <c r="DN42" s="8" t="str">
        <f>TRIM(IFERROR(ROUND('Data Sheet'!$Z$8*AA42,3),""))</f>
        <v/>
      </c>
      <c r="DO42" s="8" t="str">
        <f t="shared" si="5"/>
        <v/>
      </c>
      <c r="DP42" s="8" t="str">
        <f>TRIM(IFERROR(ROUND('Data Sheet'!$AA$8*AB42,3),""))</f>
        <v/>
      </c>
      <c r="DQ42" s="8" t="str">
        <f t="shared" si="3"/>
        <v/>
      </c>
      <c r="DR42" s="8" t="e">
        <f>IF(AND(AC42&gt;0,OR('Custom Calculator'!$J$14&gt;=1,'Custom Calculator'!#REF!&gt;=1)),IF(ISBLANK('Custom Calculator'!#REF!),"",'Custom Calculator'!$BI$23),"")</f>
        <v>#REF!</v>
      </c>
      <c r="DS42" s="8" t="e">
        <f>IF(AND(AC42&gt;0,OR('Custom Calculator'!$J$14&gt;=1,'Custom Calculator'!#REF!&gt;=1)),IF(ISBLANK('Custom Calculator'!#REF!),"",'Custom Calculator'!$BJ$23),"")</f>
        <v>#REF!</v>
      </c>
      <c r="DT42" s="8" t="e">
        <f>'Custom Calculator'!#REF!</f>
        <v>#REF!</v>
      </c>
      <c r="DU42" s="8">
        <f>IF(ISBLANK('Custom Calculator'!#REF!),"",'Custom Calculator'!$BK$23)</f>
        <v>0</v>
      </c>
      <c r="DV42" s="8">
        <f>IF(ISBLANK('Custom Calculator'!#REF!),"",5)</f>
        <v>5</v>
      </c>
      <c r="DW42" s="8" t="e">
        <f>IF(ISBLANK('Custom Calculator'!#REF!),"",'Custom Calculator'!#REF!)</f>
        <v>#REF!</v>
      </c>
      <c r="DX42" s="8">
        <f>IF(ISBLANK('Custom Calculator'!#REF!),"",IF('Custom Calculator'!$BL$23="",1,'Custom Calculator'!$BL$23))</f>
        <v>1</v>
      </c>
      <c r="DY42" s="8">
        <f>IF(ISBLANK('Custom Calculator'!#REF!),"",'Custom Calculator'!$BM$23)</f>
        <v>0</v>
      </c>
      <c r="DZ42" s="8"/>
      <c r="EA42" s="8"/>
      <c r="EB42" s="8"/>
      <c r="EC42" s="8"/>
      <c r="ED42" s="8"/>
      <c r="EE42" s="8"/>
      <c r="EF42" s="8"/>
      <c r="EG42" s="8"/>
      <c r="EH42" s="8"/>
      <c r="EI42" s="8"/>
      <c r="EJ42" s="8"/>
      <c r="EK42" s="8"/>
      <c r="EL42" s="8"/>
      <c r="EM42" s="8"/>
      <c r="EN42" s="8"/>
      <c r="EO42" s="8"/>
      <c r="EP42" s="8"/>
      <c r="EQ42" s="8"/>
      <c r="ER42" s="8"/>
      <c r="ES42" s="8"/>
      <c r="ET42" s="8"/>
      <c r="EU42" s="8"/>
      <c r="EV42" s="8"/>
      <c r="EW42" s="8"/>
      <c r="EX42" s="8"/>
    </row>
    <row r="43" spans="1:154">
      <c r="A43" s="11" t="s">
        <v>2121</v>
      </c>
      <c r="B43" s="11">
        <v>42</v>
      </c>
      <c r="C43" s="99" t="e">
        <f ca="1">IF(ISBLANK('Custom Calculator'!#REF!),"",MID(CELL("filename"),SEARCH("[",CELL("filename"))+1,SEARCH("]",CELL("filename"))-SEARCH("[",CELL("filename"))-1))</f>
        <v>#VALUE!</v>
      </c>
      <c r="D43" s="99" t="e">
        <f>IF(ISBLANK('Custom Calculator'!#REF!),"",'Custom Calculator'!#REF!)</f>
        <v>#REF!</v>
      </c>
      <c r="E43" s="7"/>
      <c r="F43" s="8"/>
      <c r="G43" s="7"/>
      <c r="H43" s="7"/>
      <c r="I43" s="7"/>
      <c r="J43" s="7"/>
      <c r="K43" s="8" t="e">
        <f>IF(ISBLANK('Custom Calculator'!#REF!),"",IF('Custom Calculator'!#REF!&lt;&gt;0,'Custom Calculator'!#REF!,""))</f>
        <v>#REF!</v>
      </c>
      <c r="L43" s="9"/>
      <c r="M43" s="8" t="e">
        <f>IF(ISBLANK('Custom Calculator'!#REF!),"",IF('Custom Calculator'!#REF!&lt;&gt;0,'Custom Calculator'!#REF!,VLOOKUP('Custom Calculator'!#REF!,'Data Sheet'!$BB$13:$BC$2219,2,FALSE)))</f>
        <v>#REF!</v>
      </c>
      <c r="N43" s="8" t="str">
        <f>IF(ISBLANK('Custom Calculator'!#REF!),"","New York")</f>
        <v>New York</v>
      </c>
      <c r="O43" s="96" t="e">
        <f>IF(ISBLANK('Custom Calculator'!#REF!),"",'Custom Calculator'!#REF!)</f>
        <v>#REF!</v>
      </c>
      <c r="P43" s="7"/>
      <c r="Q43" s="8" t="e">
        <f>CONCATENATE('Custom Calculator'!#REF!," ",'Custom Calculator'!#REF!)</f>
        <v>#REF!</v>
      </c>
      <c r="R43" s="7"/>
      <c r="S43" s="7"/>
      <c r="T43" s="8">
        <f>IF(ISBLANK('Custom Calculator'!#REF!),"",'BCA Calculator'!B49)</f>
        <v>0</v>
      </c>
      <c r="U43" s="7"/>
      <c r="V43" s="7"/>
      <c r="W43" s="7"/>
      <c r="X43" s="97" t="e">
        <f>IF(ISBLANK('Custom Calculator'!#REF!),"",'Custom Calculator'!#REF!)</f>
        <v>#REF!</v>
      </c>
      <c r="Y43" s="97" t="e">
        <f>IF(ISBLANK('Custom Calculator'!#REF!),"",'Custom Calculator'!#REF!)</f>
        <v>#REF!</v>
      </c>
      <c r="Z43" s="505" t="str">
        <f>IF(ISBLANK('Custom Calculator'!#REF!),"",TRIM(IFERROR(ROUND('Custom Calculator'!#REF!,3),"")))</f>
        <v/>
      </c>
      <c r="AA43" s="505" t="str">
        <f>IF(ISBLANK('Custom Calculator'!#REF!),"",TRIM(IFERROR(ROUND('Custom Calculator'!#REF!,3),"")))</f>
        <v/>
      </c>
      <c r="AB43" s="505" t="str">
        <f>IF(ISBLANK('Custom Calculator'!#REF!),"",TRIM(IFERROR(ROUND('Custom Calculator'!#REF!,3),"")))</f>
        <v/>
      </c>
      <c r="AC43" s="66" t="e">
        <f>IF(ISBLANK('Custom Calculator'!#REF!),"",'Custom Calculator'!#REF!)</f>
        <v>#REF!</v>
      </c>
      <c r="AD43" s="53" t="e">
        <f>IF(ISBLANK('Custom Calculator'!#REF!),"",ROUND('Custom Calculator'!#REF!,2))</f>
        <v>#REF!</v>
      </c>
      <c r="AE43" s="8">
        <f>IF(ISBLANK('Custom Calculator'!#REF!),"",'Custom Calculator'!$E$8)</f>
        <v>0</v>
      </c>
      <c r="AF43" s="8" t="e">
        <f t="shared" si="0"/>
        <v>#REF!</v>
      </c>
      <c r="AG43" s="8" t="e">
        <f>IF(ISBLANK('Custom Calculator'!#REF!),"",'Custom Calculator'!#REF!)</f>
        <v>#REF!</v>
      </c>
      <c r="AH43" s="8" t="e">
        <f>IF(ISBLANK('Custom Calculator'!#REF!),"",'Custom Calculator'!#REF!)</f>
        <v>#REF!</v>
      </c>
      <c r="AI43" s="8" t="e">
        <f>IF(ISBLANK('Custom Calculator'!#REF!),"",'Custom Calculator'!#REF!)</f>
        <v>#REF!</v>
      </c>
      <c r="AJ43" s="9" t="str">
        <f>IF(ISBLANK('Custom Calculator'!#REF!),"",'BCA Calculator'!W65)</f>
        <v/>
      </c>
      <c r="AK43" s="8" t="e">
        <f>IF(ISBLANK('Custom Calculator'!#REF!),"",'Custom Calculator'!#REF!)</f>
        <v>#REF!</v>
      </c>
      <c r="AL43" s="8" t="e">
        <f>'Custom Calculator'!#REF!</f>
        <v>#REF!</v>
      </c>
      <c r="AM43" s="9" t="e">
        <f>IF(ISBLANK('Custom Calculator'!#REF!),"",'Custom Calculator'!#REF!)</f>
        <v>#REF!</v>
      </c>
      <c r="AN43" s="9" t="e">
        <f>'Custom Calculator'!#REF!</f>
        <v>#REF!</v>
      </c>
      <c r="AO43" s="54" t="str">
        <f>TRIM(IFERROR(ROUND('Custom Calculator'!#REF!,2),""))</f>
        <v/>
      </c>
      <c r="AP43" s="9" t="str">
        <f>TRIM(IFERROR(ROUND('Custom Calculator'!#REF!,3),""))</f>
        <v/>
      </c>
      <c r="AQ43" s="9" t="str">
        <f>TRIM(IFERROR(ROUND('Custom Calculator'!#REF!,3),""))</f>
        <v/>
      </c>
      <c r="AR43" s="54" t="e">
        <f>IF(ISBLANK('Custom Calculator'!#REF!),"",IF(ISBLANK('Custom Calculator'!#REF!),'Custom Calculator'!#REF!,'Custom Calculator'!#REF!))</f>
        <v>#REF!</v>
      </c>
      <c r="AS43" s="8"/>
      <c r="AT43" s="8"/>
      <c r="AU43" s="8"/>
      <c r="AV43" s="8"/>
      <c r="AW43" s="8"/>
      <c r="AX43" s="8"/>
      <c r="AY43" s="8"/>
      <c r="AZ43" s="8"/>
      <c r="BA43" s="8"/>
      <c r="BB43" s="8"/>
      <c r="BC43" s="8"/>
      <c r="BD43" s="8"/>
      <c r="BE43" s="8"/>
      <c r="BF43" s="8"/>
      <c r="BG43" s="8"/>
      <c r="BH43" s="8"/>
      <c r="BI43" s="8"/>
      <c r="BJ43" s="8"/>
      <c r="BK43" s="8"/>
      <c r="BL43" s="8"/>
      <c r="BM43" s="8"/>
      <c r="BN43" s="8"/>
      <c r="BO43" s="8"/>
      <c r="BP43" s="8"/>
      <c r="BQ43" s="8"/>
      <c r="BR43" s="8"/>
      <c r="BS43" s="8"/>
      <c r="BT43" s="8"/>
      <c r="BU43" s="8"/>
      <c r="BV43" s="8"/>
      <c r="BW43" s="8"/>
      <c r="BX43" s="8"/>
      <c r="BY43" s="8"/>
      <c r="BZ43" s="8"/>
      <c r="CA43" s="8"/>
      <c r="CB43" s="8" t="e">
        <f>IF(ISBLANK('Custom Calculator'!#REF!),"",'Custom Calculator'!#REF!)</f>
        <v>#REF!</v>
      </c>
      <c r="CC43" s="106" t="e">
        <f>TRIM('Custom Calculator'!#REF!)</f>
        <v>#REF!</v>
      </c>
      <c r="CD43" s="106" t="e">
        <f>TRIM('Custom Calculator'!#REF!)</f>
        <v>#REF!</v>
      </c>
      <c r="CE43" s="106" t="e">
        <f>TRIM('Custom Calculator'!#REF!)</f>
        <v>#REF!</v>
      </c>
      <c r="CF43" s="106" t="e">
        <f>TRIM('Custom Calculator'!#REF!)</f>
        <v>#REF!</v>
      </c>
      <c r="CG43" s="106" t="e">
        <f>TRIM('Custom Calculator'!#REF!)</f>
        <v>#REF!</v>
      </c>
      <c r="CH43" s="106" t="e">
        <f>TRIM('Custom Calculator'!#REF!)</f>
        <v>#REF!</v>
      </c>
      <c r="CI43" s="8"/>
      <c r="CJ43" s="8"/>
      <c r="CK43" s="8"/>
      <c r="CL43" s="8"/>
      <c r="CM43" s="8"/>
      <c r="CN43" s="8"/>
      <c r="CO43" s="8"/>
      <c r="CP43" s="8"/>
      <c r="CQ43" s="8"/>
      <c r="CR43" s="8"/>
      <c r="CS43" s="8"/>
      <c r="CT43" s="8"/>
      <c r="CU43" s="8"/>
      <c r="CV43" s="8"/>
      <c r="CW43" s="8"/>
      <c r="CX43" s="8"/>
      <c r="CY43" s="8"/>
      <c r="CZ43" s="8"/>
      <c r="DA43" s="8"/>
      <c r="DB43" s="8"/>
      <c r="DC43" s="8"/>
      <c r="DD43" s="8"/>
      <c r="DE43" s="8"/>
      <c r="DF43" s="8"/>
      <c r="DG43" s="8"/>
      <c r="DH43" s="8"/>
      <c r="DI43" s="8"/>
      <c r="DJ43" s="8"/>
      <c r="DK43" s="506"/>
      <c r="DL43" s="8" t="str">
        <f>TRIM(IFERROR(ROUND('Data Sheet'!$Y$8*Z43,3),""))</f>
        <v/>
      </c>
      <c r="DM43" s="8" t="str">
        <f t="shared" si="4"/>
        <v/>
      </c>
      <c r="DN43" s="8" t="str">
        <f>TRIM(IFERROR(ROUND('Data Sheet'!$Z$8*AA43,3),""))</f>
        <v/>
      </c>
      <c r="DO43" s="8" t="str">
        <f t="shared" si="5"/>
        <v/>
      </c>
      <c r="DP43" s="8" t="str">
        <f>TRIM(IFERROR(ROUND('Data Sheet'!$AA$8*AB43,3),""))</f>
        <v/>
      </c>
      <c r="DQ43" s="8" t="str">
        <f t="shared" si="3"/>
        <v/>
      </c>
      <c r="DR43" s="8" t="e">
        <f>IF(AND(AC43&gt;0,OR('Custom Calculator'!$J$14&gt;=1,'Custom Calculator'!#REF!&gt;=1)),IF(ISBLANK('Custom Calculator'!#REF!),"",'Custom Calculator'!$BI$23),"")</f>
        <v>#REF!</v>
      </c>
      <c r="DS43" s="8" t="e">
        <f>IF(AND(AC43&gt;0,OR('Custom Calculator'!$J$14&gt;=1,'Custom Calculator'!#REF!&gt;=1)),IF(ISBLANK('Custom Calculator'!#REF!),"",'Custom Calculator'!$BJ$23),"")</f>
        <v>#REF!</v>
      </c>
      <c r="DT43" s="8" t="e">
        <f>'Custom Calculator'!#REF!</f>
        <v>#REF!</v>
      </c>
      <c r="DU43" s="8">
        <f>IF(ISBLANK('Custom Calculator'!#REF!),"",'Custom Calculator'!$BK$23)</f>
        <v>0</v>
      </c>
      <c r="DV43" s="8">
        <f>IF(ISBLANK('Custom Calculator'!#REF!),"",5)</f>
        <v>5</v>
      </c>
      <c r="DW43" s="8" t="e">
        <f>IF(ISBLANK('Custom Calculator'!#REF!),"",'Custom Calculator'!#REF!)</f>
        <v>#REF!</v>
      </c>
      <c r="DX43" s="8">
        <f>IF(ISBLANK('Custom Calculator'!#REF!),"",IF('Custom Calculator'!$BL$23="",1,'Custom Calculator'!$BL$23))</f>
        <v>1</v>
      </c>
      <c r="DY43" s="8">
        <f>IF(ISBLANK('Custom Calculator'!#REF!),"",'Custom Calculator'!$BM$23)</f>
        <v>0</v>
      </c>
      <c r="DZ43" s="8"/>
      <c r="EA43" s="8"/>
      <c r="EB43" s="8"/>
      <c r="EC43" s="8"/>
      <c r="ED43" s="8"/>
      <c r="EE43" s="8"/>
      <c r="EF43" s="8"/>
      <c r="EG43" s="8"/>
      <c r="EH43" s="8"/>
      <c r="EI43" s="8"/>
      <c r="EJ43" s="8"/>
      <c r="EK43" s="8"/>
      <c r="EL43" s="8"/>
      <c r="EM43" s="8"/>
      <c r="EN43" s="8"/>
      <c r="EO43" s="8"/>
      <c r="EP43" s="8"/>
      <c r="EQ43" s="8"/>
      <c r="ER43" s="8"/>
      <c r="ES43" s="8"/>
      <c r="ET43" s="8"/>
      <c r="EU43" s="8"/>
      <c r="EV43" s="8"/>
      <c r="EW43" s="8"/>
      <c r="EX43" s="8"/>
    </row>
    <row r="44" spans="1:154">
      <c r="A44" s="11" t="s">
        <v>2121</v>
      </c>
      <c r="B44" s="11">
        <v>43</v>
      </c>
      <c r="C44" s="99" t="e">
        <f ca="1">IF(ISBLANK('Custom Calculator'!#REF!),"",MID(CELL("filename"),SEARCH("[",CELL("filename"))+1,SEARCH("]",CELL("filename"))-SEARCH("[",CELL("filename"))-1))</f>
        <v>#VALUE!</v>
      </c>
      <c r="D44" s="99" t="e">
        <f>IF(ISBLANK('Custom Calculator'!#REF!),"",'Custom Calculator'!#REF!)</f>
        <v>#REF!</v>
      </c>
      <c r="E44" s="7"/>
      <c r="F44" s="8"/>
      <c r="G44" s="7"/>
      <c r="H44" s="7"/>
      <c r="I44" s="7"/>
      <c r="J44" s="7"/>
      <c r="K44" s="8" t="e">
        <f>IF(ISBLANK('Custom Calculator'!#REF!),"",IF('Custom Calculator'!#REF!&lt;&gt;0,'Custom Calculator'!#REF!,""))</f>
        <v>#REF!</v>
      </c>
      <c r="L44" s="9"/>
      <c r="M44" s="8" t="e">
        <f>IF(ISBLANK('Custom Calculator'!#REF!),"",IF('Custom Calculator'!#REF!&lt;&gt;0,'Custom Calculator'!#REF!,VLOOKUP('Custom Calculator'!#REF!,'Data Sheet'!$BB$13:$BC$2219,2,FALSE)))</f>
        <v>#REF!</v>
      </c>
      <c r="N44" s="8" t="str">
        <f>IF(ISBLANK('Custom Calculator'!#REF!),"","New York")</f>
        <v>New York</v>
      </c>
      <c r="O44" s="96" t="e">
        <f>IF(ISBLANK('Custom Calculator'!#REF!),"",'Custom Calculator'!#REF!)</f>
        <v>#REF!</v>
      </c>
      <c r="P44" s="7"/>
      <c r="Q44" s="8" t="e">
        <f>CONCATENATE('Custom Calculator'!#REF!," ",'Custom Calculator'!#REF!)</f>
        <v>#REF!</v>
      </c>
      <c r="R44" s="7"/>
      <c r="S44" s="7"/>
      <c r="T44" s="8">
        <f>IF(ISBLANK('Custom Calculator'!#REF!),"",'BCA Calculator'!B50)</f>
        <v>0</v>
      </c>
      <c r="U44" s="7"/>
      <c r="V44" s="7"/>
      <c r="W44" s="7"/>
      <c r="X44" s="97" t="e">
        <f>IF(ISBLANK('Custom Calculator'!#REF!),"",'Custom Calculator'!#REF!)</f>
        <v>#REF!</v>
      </c>
      <c r="Y44" s="97" t="e">
        <f>IF(ISBLANK('Custom Calculator'!#REF!),"",'Custom Calculator'!#REF!)</f>
        <v>#REF!</v>
      </c>
      <c r="Z44" s="505" t="str">
        <f>IF(ISBLANK('Custom Calculator'!#REF!),"",TRIM(IFERROR(ROUND('Custom Calculator'!#REF!,3),"")))</f>
        <v/>
      </c>
      <c r="AA44" s="505" t="str">
        <f>IF(ISBLANK('Custom Calculator'!#REF!),"",TRIM(IFERROR(ROUND('Custom Calculator'!#REF!,3),"")))</f>
        <v/>
      </c>
      <c r="AB44" s="505" t="str">
        <f>IF(ISBLANK('Custom Calculator'!#REF!),"",TRIM(IFERROR(ROUND('Custom Calculator'!#REF!,3),"")))</f>
        <v/>
      </c>
      <c r="AC44" s="66" t="e">
        <f>IF(ISBLANK('Custom Calculator'!#REF!),"",'Custom Calculator'!#REF!)</f>
        <v>#REF!</v>
      </c>
      <c r="AD44" s="53" t="e">
        <f>IF(ISBLANK('Custom Calculator'!#REF!),"",ROUND('Custom Calculator'!#REF!,2))</f>
        <v>#REF!</v>
      </c>
      <c r="AE44" s="8">
        <f>IF(ISBLANK('Custom Calculator'!#REF!),"",'Custom Calculator'!$E$8)</f>
        <v>0</v>
      </c>
      <c r="AF44" s="8" t="e">
        <f t="shared" si="0"/>
        <v>#REF!</v>
      </c>
      <c r="AG44" s="8" t="e">
        <f>IF(ISBLANK('Custom Calculator'!#REF!),"",'Custom Calculator'!#REF!)</f>
        <v>#REF!</v>
      </c>
      <c r="AH44" s="8" t="e">
        <f>IF(ISBLANK('Custom Calculator'!#REF!),"",'Custom Calculator'!#REF!)</f>
        <v>#REF!</v>
      </c>
      <c r="AI44" s="8" t="e">
        <f>IF(ISBLANK('Custom Calculator'!#REF!),"",'Custom Calculator'!#REF!)</f>
        <v>#REF!</v>
      </c>
      <c r="AJ44" s="9" t="str">
        <f>IF(ISBLANK('Custom Calculator'!#REF!),"",'BCA Calculator'!W66)</f>
        <v/>
      </c>
      <c r="AK44" s="8" t="e">
        <f>IF(ISBLANK('Custom Calculator'!#REF!),"",'Custom Calculator'!#REF!)</f>
        <v>#REF!</v>
      </c>
      <c r="AL44" s="8" t="e">
        <f>'Custom Calculator'!#REF!</f>
        <v>#REF!</v>
      </c>
      <c r="AM44" s="9" t="e">
        <f>IF(ISBLANK('Custom Calculator'!#REF!),"",'Custom Calculator'!#REF!)</f>
        <v>#REF!</v>
      </c>
      <c r="AN44" s="9" t="e">
        <f>'Custom Calculator'!#REF!</f>
        <v>#REF!</v>
      </c>
      <c r="AO44" s="54" t="str">
        <f>TRIM(IFERROR(ROUND('Custom Calculator'!#REF!,2),""))</f>
        <v/>
      </c>
      <c r="AP44" s="9" t="str">
        <f>TRIM(IFERROR(ROUND('Custom Calculator'!#REF!,3),""))</f>
        <v/>
      </c>
      <c r="AQ44" s="9" t="str">
        <f>TRIM(IFERROR(ROUND('Custom Calculator'!#REF!,3),""))</f>
        <v/>
      </c>
      <c r="AR44" s="54" t="e">
        <f>IF(ISBLANK('Custom Calculator'!#REF!),"",IF(ISBLANK('Custom Calculator'!#REF!),'Custom Calculator'!#REF!,'Custom Calculator'!#REF!))</f>
        <v>#REF!</v>
      </c>
      <c r="AS44" s="8"/>
      <c r="AT44" s="8"/>
      <c r="AU44" s="8"/>
      <c r="AV44" s="8"/>
      <c r="AW44" s="8"/>
      <c r="AX44" s="8"/>
      <c r="AY44" s="8"/>
      <c r="AZ44" s="8"/>
      <c r="BA44" s="8"/>
      <c r="BB44" s="8"/>
      <c r="BC44" s="8"/>
      <c r="BD44" s="8"/>
      <c r="BE44" s="8"/>
      <c r="BF44" s="8"/>
      <c r="BG44" s="8"/>
      <c r="BH44" s="8"/>
      <c r="BI44" s="8"/>
      <c r="BJ44" s="8"/>
      <c r="BK44" s="8"/>
      <c r="BL44" s="8"/>
      <c r="BM44" s="8"/>
      <c r="BN44" s="8"/>
      <c r="BO44" s="8"/>
      <c r="BP44" s="8"/>
      <c r="BQ44" s="8"/>
      <c r="BR44" s="8"/>
      <c r="BS44" s="8"/>
      <c r="BT44" s="8"/>
      <c r="BU44" s="8"/>
      <c r="BV44" s="8"/>
      <c r="BW44" s="8"/>
      <c r="BX44" s="8"/>
      <c r="BY44" s="8"/>
      <c r="BZ44" s="8"/>
      <c r="CA44" s="8"/>
      <c r="CB44" s="8" t="e">
        <f>IF(ISBLANK('Custom Calculator'!#REF!),"",'Custom Calculator'!#REF!)</f>
        <v>#REF!</v>
      </c>
      <c r="CC44" s="106" t="e">
        <f>TRIM('Custom Calculator'!#REF!)</f>
        <v>#REF!</v>
      </c>
      <c r="CD44" s="106" t="e">
        <f>TRIM('Custom Calculator'!#REF!)</f>
        <v>#REF!</v>
      </c>
      <c r="CE44" s="106" t="e">
        <f>TRIM('Custom Calculator'!#REF!)</f>
        <v>#REF!</v>
      </c>
      <c r="CF44" s="106" t="e">
        <f>TRIM('Custom Calculator'!#REF!)</f>
        <v>#REF!</v>
      </c>
      <c r="CG44" s="106" t="e">
        <f>TRIM('Custom Calculator'!#REF!)</f>
        <v>#REF!</v>
      </c>
      <c r="CH44" s="106" t="e">
        <f>TRIM('Custom Calculator'!#REF!)</f>
        <v>#REF!</v>
      </c>
      <c r="CI44" s="8"/>
      <c r="CJ44" s="8"/>
      <c r="CK44" s="8"/>
      <c r="CL44" s="8"/>
      <c r="CM44" s="8"/>
      <c r="CN44" s="8"/>
      <c r="CO44" s="8"/>
      <c r="CP44" s="8"/>
      <c r="CQ44" s="8"/>
      <c r="CR44" s="8"/>
      <c r="CS44" s="8"/>
      <c r="CT44" s="8"/>
      <c r="CU44" s="8"/>
      <c r="CV44" s="8"/>
      <c r="CW44" s="8"/>
      <c r="CX44" s="8"/>
      <c r="CY44" s="8"/>
      <c r="CZ44" s="8"/>
      <c r="DA44" s="8"/>
      <c r="DB44" s="8"/>
      <c r="DC44" s="8"/>
      <c r="DD44" s="8"/>
      <c r="DE44" s="8"/>
      <c r="DF44" s="8"/>
      <c r="DG44" s="8"/>
      <c r="DH44" s="8"/>
      <c r="DI44" s="8"/>
      <c r="DJ44" s="8"/>
      <c r="DK44" s="506"/>
      <c r="DL44" s="8" t="str">
        <f>TRIM(IFERROR(ROUND('Data Sheet'!$Y$8*Z44,3),""))</f>
        <v/>
      </c>
      <c r="DM44" s="8" t="str">
        <f t="shared" si="4"/>
        <v/>
      </c>
      <c r="DN44" s="8" t="str">
        <f>TRIM(IFERROR(ROUND('Data Sheet'!$Z$8*AA44,3),""))</f>
        <v/>
      </c>
      <c r="DO44" s="8" t="str">
        <f t="shared" si="5"/>
        <v/>
      </c>
      <c r="DP44" s="8" t="str">
        <f>TRIM(IFERROR(ROUND('Data Sheet'!$AA$8*AB44,3),""))</f>
        <v/>
      </c>
      <c r="DQ44" s="8" t="str">
        <f t="shared" si="3"/>
        <v/>
      </c>
      <c r="DR44" s="8" t="e">
        <f>IF(AND(AC44&gt;0,OR('Custom Calculator'!$J$14&gt;=1,'Custom Calculator'!#REF!&gt;=1)),IF(ISBLANK('Custom Calculator'!#REF!),"",'Custom Calculator'!$BI$23),"")</f>
        <v>#REF!</v>
      </c>
      <c r="DS44" s="8" t="e">
        <f>IF(AND(AC44&gt;0,OR('Custom Calculator'!$J$14&gt;=1,'Custom Calculator'!#REF!&gt;=1)),IF(ISBLANK('Custom Calculator'!#REF!),"",'Custom Calculator'!$BJ$23),"")</f>
        <v>#REF!</v>
      </c>
      <c r="DT44" s="8" t="e">
        <f>'Custom Calculator'!#REF!</f>
        <v>#REF!</v>
      </c>
      <c r="DU44" s="8">
        <f>IF(ISBLANK('Custom Calculator'!#REF!),"",'Custom Calculator'!$BK$23)</f>
        <v>0</v>
      </c>
      <c r="DV44" s="8">
        <f>IF(ISBLANK('Custom Calculator'!#REF!),"",5)</f>
        <v>5</v>
      </c>
      <c r="DW44" s="8" t="e">
        <f>IF(ISBLANK('Custom Calculator'!#REF!),"",'Custom Calculator'!#REF!)</f>
        <v>#REF!</v>
      </c>
      <c r="DX44" s="8">
        <f>IF(ISBLANK('Custom Calculator'!#REF!),"",IF('Custom Calculator'!$BL$23="",1,'Custom Calculator'!$BL$23))</f>
        <v>1</v>
      </c>
      <c r="DY44" s="8">
        <f>IF(ISBLANK('Custom Calculator'!#REF!),"",'Custom Calculator'!$BM$23)</f>
        <v>0</v>
      </c>
      <c r="DZ44" s="8"/>
      <c r="EA44" s="8"/>
      <c r="EB44" s="8"/>
      <c r="EC44" s="8"/>
      <c r="ED44" s="8"/>
      <c r="EE44" s="8"/>
      <c r="EF44" s="8"/>
      <c r="EG44" s="8"/>
      <c r="EH44" s="8"/>
      <c r="EI44" s="8"/>
      <c r="EJ44" s="8"/>
      <c r="EK44" s="8"/>
      <c r="EL44" s="8"/>
      <c r="EM44" s="8"/>
      <c r="EN44" s="8"/>
      <c r="EO44" s="8"/>
      <c r="EP44" s="8"/>
      <c r="EQ44" s="8"/>
      <c r="ER44" s="8"/>
      <c r="ES44" s="8"/>
      <c r="ET44" s="8"/>
      <c r="EU44" s="8"/>
      <c r="EV44" s="8"/>
      <c r="EW44" s="8"/>
      <c r="EX44" s="8"/>
    </row>
    <row r="45" spans="1:154">
      <c r="A45" s="11" t="s">
        <v>2121</v>
      </c>
      <c r="B45" s="11">
        <v>44</v>
      </c>
      <c r="C45" s="99" t="e">
        <f ca="1">IF(ISBLANK('Custom Calculator'!#REF!),"",MID(CELL("filename"),SEARCH("[",CELL("filename"))+1,SEARCH("]",CELL("filename"))-SEARCH("[",CELL("filename"))-1))</f>
        <v>#VALUE!</v>
      </c>
      <c r="D45" s="99" t="e">
        <f>IF(ISBLANK('Custom Calculator'!#REF!),"",'Custom Calculator'!#REF!)</f>
        <v>#REF!</v>
      </c>
      <c r="E45" s="7"/>
      <c r="F45" s="8"/>
      <c r="G45" s="7"/>
      <c r="H45" s="7"/>
      <c r="I45" s="7"/>
      <c r="J45" s="7"/>
      <c r="K45" s="8" t="e">
        <f>IF(ISBLANK('Custom Calculator'!#REF!),"",IF('Custom Calculator'!#REF!&lt;&gt;0,'Custom Calculator'!#REF!,""))</f>
        <v>#REF!</v>
      </c>
      <c r="L45" s="9"/>
      <c r="M45" s="8" t="e">
        <f>IF(ISBLANK('Custom Calculator'!#REF!),"",IF('Custom Calculator'!#REF!&lt;&gt;0,'Custom Calculator'!#REF!,VLOOKUP('Custom Calculator'!#REF!,'Data Sheet'!$BB$13:$BC$2219,2,FALSE)))</f>
        <v>#REF!</v>
      </c>
      <c r="N45" s="8" t="str">
        <f>IF(ISBLANK('Custom Calculator'!#REF!),"","New York")</f>
        <v>New York</v>
      </c>
      <c r="O45" s="96" t="e">
        <f>IF(ISBLANK('Custom Calculator'!#REF!),"",'Custom Calculator'!#REF!)</f>
        <v>#REF!</v>
      </c>
      <c r="P45" s="7"/>
      <c r="Q45" s="8" t="e">
        <f>CONCATENATE('Custom Calculator'!#REF!," ",'Custom Calculator'!#REF!)</f>
        <v>#REF!</v>
      </c>
      <c r="R45" s="7"/>
      <c r="S45" s="7"/>
      <c r="T45" s="8">
        <f>IF(ISBLANK('Custom Calculator'!#REF!),"",'BCA Calculator'!B51)</f>
        <v>0</v>
      </c>
      <c r="U45" s="7"/>
      <c r="V45" s="7"/>
      <c r="W45" s="7"/>
      <c r="X45" s="97" t="e">
        <f>IF(ISBLANK('Custom Calculator'!#REF!),"",'Custom Calculator'!#REF!)</f>
        <v>#REF!</v>
      </c>
      <c r="Y45" s="97" t="e">
        <f>IF(ISBLANK('Custom Calculator'!#REF!),"",'Custom Calculator'!#REF!)</f>
        <v>#REF!</v>
      </c>
      <c r="Z45" s="505" t="str">
        <f>IF(ISBLANK('Custom Calculator'!#REF!),"",TRIM(IFERROR(ROUND('Custom Calculator'!#REF!,3),"")))</f>
        <v/>
      </c>
      <c r="AA45" s="505" t="str">
        <f>IF(ISBLANK('Custom Calculator'!#REF!),"",TRIM(IFERROR(ROUND('Custom Calculator'!#REF!,3),"")))</f>
        <v/>
      </c>
      <c r="AB45" s="505" t="str">
        <f>IF(ISBLANK('Custom Calculator'!#REF!),"",TRIM(IFERROR(ROUND('Custom Calculator'!#REF!,3),"")))</f>
        <v/>
      </c>
      <c r="AC45" s="66" t="e">
        <f>IF(ISBLANK('Custom Calculator'!#REF!),"",'Custom Calculator'!#REF!)</f>
        <v>#REF!</v>
      </c>
      <c r="AD45" s="53" t="e">
        <f>IF(ISBLANK('Custom Calculator'!#REF!),"",ROUND('Custom Calculator'!#REF!,2))</f>
        <v>#REF!</v>
      </c>
      <c r="AE45" s="8">
        <f>IF(ISBLANK('Custom Calculator'!#REF!),"",'Custom Calculator'!$E$8)</f>
        <v>0</v>
      </c>
      <c r="AF45" s="8" t="e">
        <f t="shared" si="0"/>
        <v>#REF!</v>
      </c>
      <c r="AG45" s="8" t="e">
        <f>IF(ISBLANK('Custom Calculator'!#REF!),"",'Custom Calculator'!#REF!)</f>
        <v>#REF!</v>
      </c>
      <c r="AH45" s="8" t="e">
        <f>IF(ISBLANK('Custom Calculator'!#REF!),"",'Custom Calculator'!#REF!)</f>
        <v>#REF!</v>
      </c>
      <c r="AI45" s="8" t="e">
        <f>IF(ISBLANK('Custom Calculator'!#REF!),"",'Custom Calculator'!#REF!)</f>
        <v>#REF!</v>
      </c>
      <c r="AJ45" s="9" t="str">
        <f>IF(ISBLANK('Custom Calculator'!#REF!),"",'BCA Calculator'!W67)</f>
        <v/>
      </c>
      <c r="AK45" s="8" t="e">
        <f>IF(ISBLANK('Custom Calculator'!#REF!),"",'Custom Calculator'!#REF!)</f>
        <v>#REF!</v>
      </c>
      <c r="AL45" s="8" t="e">
        <f>'Custom Calculator'!#REF!</f>
        <v>#REF!</v>
      </c>
      <c r="AM45" s="9" t="e">
        <f>IF(ISBLANK('Custom Calculator'!#REF!),"",'Custom Calculator'!#REF!)</f>
        <v>#REF!</v>
      </c>
      <c r="AN45" s="9" t="e">
        <f>'Custom Calculator'!#REF!</f>
        <v>#REF!</v>
      </c>
      <c r="AO45" s="54" t="str">
        <f>TRIM(IFERROR(ROUND('Custom Calculator'!#REF!,2),""))</f>
        <v/>
      </c>
      <c r="AP45" s="9" t="str">
        <f>TRIM(IFERROR(ROUND('Custom Calculator'!#REF!,3),""))</f>
        <v/>
      </c>
      <c r="AQ45" s="9" t="str">
        <f>TRIM(IFERROR(ROUND('Custom Calculator'!#REF!,3),""))</f>
        <v/>
      </c>
      <c r="AR45" s="54" t="e">
        <f>IF(ISBLANK('Custom Calculator'!#REF!),"",IF(ISBLANK('Custom Calculator'!#REF!),'Custom Calculator'!#REF!,'Custom Calculator'!#REF!))</f>
        <v>#REF!</v>
      </c>
      <c r="AS45" s="8"/>
      <c r="AT45" s="8"/>
      <c r="AU45" s="8"/>
      <c r="AV45" s="8"/>
      <c r="AW45" s="8"/>
      <c r="AX45" s="8"/>
      <c r="AY45" s="8"/>
      <c r="AZ45" s="8"/>
      <c r="BA45" s="8"/>
      <c r="BB45" s="8"/>
      <c r="BC45" s="8"/>
      <c r="BD45" s="8"/>
      <c r="BE45" s="8"/>
      <c r="BF45" s="8"/>
      <c r="BG45" s="8"/>
      <c r="BH45" s="8"/>
      <c r="BI45" s="8"/>
      <c r="BJ45" s="8"/>
      <c r="BK45" s="8"/>
      <c r="BL45" s="8"/>
      <c r="BM45" s="8"/>
      <c r="BN45" s="8"/>
      <c r="BO45" s="8"/>
      <c r="BP45" s="8"/>
      <c r="BQ45" s="8"/>
      <c r="BR45" s="8"/>
      <c r="BS45" s="8"/>
      <c r="BT45" s="8"/>
      <c r="BU45" s="8"/>
      <c r="BV45" s="8"/>
      <c r="BW45" s="8"/>
      <c r="BX45" s="8"/>
      <c r="BY45" s="8"/>
      <c r="BZ45" s="8"/>
      <c r="CA45" s="8"/>
      <c r="CB45" s="8" t="e">
        <f>IF(ISBLANK('Custom Calculator'!#REF!),"",'Custom Calculator'!#REF!)</f>
        <v>#REF!</v>
      </c>
      <c r="CC45" s="106" t="e">
        <f>TRIM('Custom Calculator'!#REF!)</f>
        <v>#REF!</v>
      </c>
      <c r="CD45" s="106" t="e">
        <f>TRIM('Custom Calculator'!#REF!)</f>
        <v>#REF!</v>
      </c>
      <c r="CE45" s="106" t="e">
        <f>TRIM('Custom Calculator'!#REF!)</f>
        <v>#REF!</v>
      </c>
      <c r="CF45" s="106" t="e">
        <f>TRIM('Custom Calculator'!#REF!)</f>
        <v>#REF!</v>
      </c>
      <c r="CG45" s="106" t="e">
        <f>TRIM('Custom Calculator'!#REF!)</f>
        <v>#REF!</v>
      </c>
      <c r="CH45" s="106" t="e">
        <f>TRIM('Custom Calculator'!#REF!)</f>
        <v>#REF!</v>
      </c>
      <c r="CI45" s="8"/>
      <c r="CJ45" s="8"/>
      <c r="CK45" s="8"/>
      <c r="CL45" s="8"/>
      <c r="CM45" s="8"/>
      <c r="CN45" s="8"/>
      <c r="CO45" s="8"/>
      <c r="CP45" s="8"/>
      <c r="CQ45" s="8"/>
      <c r="CR45" s="8"/>
      <c r="CS45" s="8"/>
      <c r="CT45" s="8"/>
      <c r="CU45" s="8"/>
      <c r="CV45" s="8"/>
      <c r="CW45" s="8"/>
      <c r="CX45" s="8"/>
      <c r="CY45" s="8"/>
      <c r="CZ45" s="8"/>
      <c r="DA45" s="8"/>
      <c r="DB45" s="8"/>
      <c r="DC45" s="8"/>
      <c r="DD45" s="8"/>
      <c r="DE45" s="8"/>
      <c r="DF45" s="8"/>
      <c r="DG45" s="8"/>
      <c r="DH45" s="8"/>
      <c r="DI45" s="8"/>
      <c r="DJ45" s="8"/>
      <c r="DK45" s="506"/>
      <c r="DL45" s="8" t="str">
        <f>TRIM(IFERROR(ROUND('Data Sheet'!$Y$8*Z45,3),""))</f>
        <v/>
      </c>
      <c r="DM45" s="8" t="str">
        <f t="shared" si="4"/>
        <v/>
      </c>
      <c r="DN45" s="8" t="str">
        <f>TRIM(IFERROR(ROUND('Data Sheet'!$Z$8*AA45,3),""))</f>
        <v/>
      </c>
      <c r="DO45" s="8" t="str">
        <f t="shared" si="5"/>
        <v/>
      </c>
      <c r="DP45" s="8" t="str">
        <f>TRIM(IFERROR(ROUND('Data Sheet'!$AA$8*AB45,3),""))</f>
        <v/>
      </c>
      <c r="DQ45" s="8" t="str">
        <f t="shared" si="3"/>
        <v/>
      </c>
      <c r="DR45" s="8" t="e">
        <f>IF(AND(AC45&gt;0,OR('Custom Calculator'!$J$14&gt;=1,'Custom Calculator'!#REF!&gt;=1)),IF(ISBLANK('Custom Calculator'!#REF!),"",'Custom Calculator'!$BI$23),"")</f>
        <v>#REF!</v>
      </c>
      <c r="DS45" s="8" t="e">
        <f>IF(AND(AC45&gt;0,OR('Custom Calculator'!$J$14&gt;=1,'Custom Calculator'!#REF!&gt;=1)),IF(ISBLANK('Custom Calculator'!#REF!),"",'Custom Calculator'!$BJ$23),"")</f>
        <v>#REF!</v>
      </c>
      <c r="DT45" s="8" t="e">
        <f>'Custom Calculator'!#REF!</f>
        <v>#REF!</v>
      </c>
      <c r="DU45" s="8">
        <f>IF(ISBLANK('Custom Calculator'!#REF!),"",'Custom Calculator'!$BK$23)</f>
        <v>0</v>
      </c>
      <c r="DV45" s="8">
        <f>IF(ISBLANK('Custom Calculator'!#REF!),"",5)</f>
        <v>5</v>
      </c>
      <c r="DW45" s="8" t="e">
        <f>IF(ISBLANK('Custom Calculator'!#REF!),"",'Custom Calculator'!#REF!)</f>
        <v>#REF!</v>
      </c>
      <c r="DX45" s="8">
        <f>IF(ISBLANK('Custom Calculator'!#REF!),"",IF('Custom Calculator'!$BL$23="",1,'Custom Calculator'!$BL$23))</f>
        <v>1</v>
      </c>
      <c r="DY45" s="8">
        <f>IF(ISBLANK('Custom Calculator'!#REF!),"",'Custom Calculator'!$BM$23)</f>
        <v>0</v>
      </c>
      <c r="DZ45" s="8"/>
      <c r="EA45" s="8"/>
      <c r="EB45" s="8"/>
      <c r="EC45" s="8"/>
      <c r="ED45" s="8"/>
      <c r="EE45" s="8"/>
      <c r="EF45" s="8"/>
      <c r="EG45" s="8"/>
      <c r="EH45" s="8"/>
      <c r="EI45" s="8"/>
      <c r="EJ45" s="8"/>
      <c r="EK45" s="8"/>
      <c r="EL45" s="8"/>
      <c r="EM45" s="8"/>
      <c r="EN45" s="8"/>
      <c r="EO45" s="8"/>
      <c r="EP45" s="8"/>
      <c r="EQ45" s="8"/>
      <c r="ER45" s="8"/>
      <c r="ES45" s="8"/>
      <c r="ET45" s="8"/>
      <c r="EU45" s="8"/>
      <c r="EV45" s="8"/>
      <c r="EW45" s="8"/>
      <c r="EX45" s="8"/>
    </row>
    <row r="46" spans="1:154">
      <c r="A46" s="11" t="s">
        <v>2121</v>
      </c>
      <c r="B46" s="11">
        <v>45</v>
      </c>
      <c r="C46" s="99" t="e">
        <f ca="1">IF(ISBLANK('Custom Calculator'!#REF!),"",MID(CELL("filename"),SEARCH("[",CELL("filename"))+1,SEARCH("]",CELL("filename"))-SEARCH("[",CELL("filename"))-1))</f>
        <v>#VALUE!</v>
      </c>
      <c r="D46" s="99" t="e">
        <f>IF(ISBLANK('Custom Calculator'!#REF!),"",'Custom Calculator'!#REF!)</f>
        <v>#REF!</v>
      </c>
      <c r="E46" s="7"/>
      <c r="F46" s="8"/>
      <c r="G46" s="7"/>
      <c r="H46" s="7"/>
      <c r="I46" s="7"/>
      <c r="J46" s="7"/>
      <c r="K46" s="8" t="e">
        <f>IF(ISBLANK('Custom Calculator'!#REF!),"",IF('Custom Calculator'!#REF!&lt;&gt;0,'Custom Calculator'!#REF!,""))</f>
        <v>#REF!</v>
      </c>
      <c r="L46" s="9"/>
      <c r="M46" s="8" t="e">
        <f>IF(ISBLANK('Custom Calculator'!#REF!),"",IF('Custom Calculator'!#REF!&lt;&gt;0,'Custom Calculator'!#REF!,VLOOKUP('Custom Calculator'!#REF!,'Data Sheet'!$BB$13:$BC$2219,2,FALSE)))</f>
        <v>#REF!</v>
      </c>
      <c r="N46" s="8" t="str">
        <f>IF(ISBLANK('Custom Calculator'!#REF!),"","New York")</f>
        <v>New York</v>
      </c>
      <c r="O46" s="96" t="e">
        <f>IF(ISBLANK('Custom Calculator'!#REF!),"",'Custom Calculator'!#REF!)</f>
        <v>#REF!</v>
      </c>
      <c r="P46" s="7"/>
      <c r="Q46" s="8" t="e">
        <f>CONCATENATE('Custom Calculator'!#REF!," ",'Custom Calculator'!#REF!)</f>
        <v>#REF!</v>
      </c>
      <c r="R46" s="7"/>
      <c r="S46" s="7"/>
      <c r="T46" s="8">
        <f>IF(ISBLANK('Custom Calculator'!#REF!),"",'BCA Calculator'!B52)</f>
        <v>0</v>
      </c>
      <c r="U46" s="7"/>
      <c r="V46" s="7"/>
      <c r="W46" s="7"/>
      <c r="X46" s="97" t="e">
        <f>IF(ISBLANK('Custom Calculator'!#REF!),"",'Custom Calculator'!#REF!)</f>
        <v>#REF!</v>
      </c>
      <c r="Y46" s="97" t="e">
        <f>IF(ISBLANK('Custom Calculator'!#REF!),"",'Custom Calculator'!#REF!)</f>
        <v>#REF!</v>
      </c>
      <c r="Z46" s="505" t="str">
        <f>IF(ISBLANK('Custom Calculator'!#REF!),"",TRIM(IFERROR(ROUND('Custom Calculator'!#REF!,3),"")))</f>
        <v/>
      </c>
      <c r="AA46" s="505" t="str">
        <f>IF(ISBLANK('Custom Calculator'!#REF!),"",TRIM(IFERROR(ROUND('Custom Calculator'!#REF!,3),"")))</f>
        <v/>
      </c>
      <c r="AB46" s="505" t="str">
        <f>IF(ISBLANK('Custom Calculator'!#REF!),"",TRIM(IFERROR(ROUND('Custom Calculator'!#REF!,3),"")))</f>
        <v/>
      </c>
      <c r="AC46" s="66" t="e">
        <f>IF(ISBLANK('Custom Calculator'!#REF!),"",'Custom Calculator'!#REF!)</f>
        <v>#REF!</v>
      </c>
      <c r="AD46" s="53" t="e">
        <f>IF(ISBLANK('Custom Calculator'!#REF!),"",ROUND('Custom Calculator'!#REF!,2))</f>
        <v>#REF!</v>
      </c>
      <c r="AE46" s="8">
        <f>IF(ISBLANK('Custom Calculator'!#REF!),"",'Custom Calculator'!$E$8)</f>
        <v>0</v>
      </c>
      <c r="AF46" s="8" t="e">
        <f t="shared" si="0"/>
        <v>#REF!</v>
      </c>
      <c r="AG46" s="8" t="e">
        <f>IF(ISBLANK('Custom Calculator'!#REF!),"",'Custom Calculator'!#REF!)</f>
        <v>#REF!</v>
      </c>
      <c r="AH46" s="8" t="e">
        <f>IF(ISBLANK('Custom Calculator'!#REF!),"",'Custom Calculator'!#REF!)</f>
        <v>#REF!</v>
      </c>
      <c r="AI46" s="8" t="e">
        <f>IF(ISBLANK('Custom Calculator'!#REF!),"",'Custom Calculator'!#REF!)</f>
        <v>#REF!</v>
      </c>
      <c r="AJ46" s="9" t="str">
        <f>IF(ISBLANK('Custom Calculator'!#REF!),"",'BCA Calculator'!W68)</f>
        <v/>
      </c>
      <c r="AK46" s="8" t="e">
        <f>IF(ISBLANK('Custom Calculator'!#REF!),"",'Custom Calculator'!#REF!)</f>
        <v>#REF!</v>
      </c>
      <c r="AL46" s="8" t="e">
        <f>'Custom Calculator'!#REF!</f>
        <v>#REF!</v>
      </c>
      <c r="AM46" s="9" t="e">
        <f>IF(ISBLANK('Custom Calculator'!#REF!),"",'Custom Calculator'!#REF!)</f>
        <v>#REF!</v>
      </c>
      <c r="AN46" s="9" t="e">
        <f>'Custom Calculator'!#REF!</f>
        <v>#REF!</v>
      </c>
      <c r="AO46" s="54" t="str">
        <f>TRIM(IFERROR(ROUND('Custom Calculator'!#REF!,2),""))</f>
        <v/>
      </c>
      <c r="AP46" s="9" t="str">
        <f>TRIM(IFERROR(ROUND('Custom Calculator'!#REF!,3),""))</f>
        <v/>
      </c>
      <c r="AQ46" s="9" t="str">
        <f>TRIM(IFERROR(ROUND('Custom Calculator'!#REF!,3),""))</f>
        <v/>
      </c>
      <c r="AR46" s="54" t="e">
        <f>IF(ISBLANK('Custom Calculator'!#REF!),"",IF(ISBLANK('Custom Calculator'!#REF!),'Custom Calculator'!#REF!,'Custom Calculator'!#REF!))</f>
        <v>#REF!</v>
      </c>
      <c r="AS46" s="8"/>
      <c r="AT46" s="8"/>
      <c r="AU46" s="8"/>
      <c r="AV46" s="8"/>
      <c r="AW46" s="8"/>
      <c r="AX46" s="8"/>
      <c r="AY46" s="8"/>
      <c r="AZ46" s="8"/>
      <c r="BA46" s="8"/>
      <c r="BB46" s="8"/>
      <c r="BC46" s="8"/>
      <c r="BD46" s="8"/>
      <c r="BE46" s="8"/>
      <c r="BF46" s="8"/>
      <c r="BG46" s="8"/>
      <c r="BH46" s="8"/>
      <c r="BI46" s="8"/>
      <c r="BJ46" s="8"/>
      <c r="BK46" s="8"/>
      <c r="BL46" s="8"/>
      <c r="BM46" s="8"/>
      <c r="BN46" s="8"/>
      <c r="BO46" s="8"/>
      <c r="BP46" s="8"/>
      <c r="BQ46" s="8"/>
      <c r="BR46" s="8"/>
      <c r="BS46" s="8"/>
      <c r="BT46" s="8"/>
      <c r="BU46" s="8"/>
      <c r="BV46" s="8"/>
      <c r="BW46" s="8"/>
      <c r="BX46" s="8"/>
      <c r="BY46" s="8"/>
      <c r="BZ46" s="8"/>
      <c r="CA46" s="8"/>
      <c r="CB46" s="8" t="e">
        <f>IF(ISBLANK('Custom Calculator'!#REF!),"",'Custom Calculator'!#REF!)</f>
        <v>#REF!</v>
      </c>
      <c r="CC46" s="106" t="e">
        <f>TRIM('Custom Calculator'!#REF!)</f>
        <v>#REF!</v>
      </c>
      <c r="CD46" s="106" t="e">
        <f>TRIM('Custom Calculator'!#REF!)</f>
        <v>#REF!</v>
      </c>
      <c r="CE46" s="106" t="e">
        <f>TRIM('Custom Calculator'!#REF!)</f>
        <v>#REF!</v>
      </c>
      <c r="CF46" s="106" t="e">
        <f>TRIM('Custom Calculator'!#REF!)</f>
        <v>#REF!</v>
      </c>
      <c r="CG46" s="106" t="e">
        <f>TRIM('Custom Calculator'!#REF!)</f>
        <v>#REF!</v>
      </c>
      <c r="CH46" s="106" t="e">
        <f>TRIM('Custom Calculator'!#REF!)</f>
        <v>#REF!</v>
      </c>
      <c r="CI46" s="8"/>
      <c r="CJ46" s="8"/>
      <c r="CK46" s="8"/>
      <c r="CL46" s="8"/>
      <c r="CM46" s="8"/>
      <c r="CN46" s="8"/>
      <c r="CO46" s="8"/>
      <c r="CP46" s="8"/>
      <c r="CQ46" s="8"/>
      <c r="CR46" s="8"/>
      <c r="CS46" s="8"/>
      <c r="CT46" s="8"/>
      <c r="CU46" s="8"/>
      <c r="CV46" s="8"/>
      <c r="CW46" s="8"/>
      <c r="CX46" s="8"/>
      <c r="CY46" s="8"/>
      <c r="CZ46" s="8"/>
      <c r="DA46" s="8"/>
      <c r="DB46" s="8"/>
      <c r="DC46" s="8"/>
      <c r="DD46" s="8"/>
      <c r="DE46" s="8"/>
      <c r="DF46" s="8"/>
      <c r="DG46" s="8"/>
      <c r="DH46" s="8"/>
      <c r="DI46" s="8"/>
      <c r="DJ46" s="8"/>
      <c r="DK46" s="506"/>
      <c r="DL46" s="8" t="str">
        <f>TRIM(IFERROR(ROUND('Data Sheet'!$Y$8*Z46,3),""))</f>
        <v/>
      </c>
      <c r="DM46" s="8" t="str">
        <f t="shared" si="4"/>
        <v/>
      </c>
      <c r="DN46" s="8" t="str">
        <f>TRIM(IFERROR(ROUND('Data Sheet'!$Z$8*AA46,3),""))</f>
        <v/>
      </c>
      <c r="DO46" s="8" t="str">
        <f t="shared" si="5"/>
        <v/>
      </c>
      <c r="DP46" s="8" t="str">
        <f>TRIM(IFERROR(ROUND('Data Sheet'!$AA$8*AB46,3),""))</f>
        <v/>
      </c>
      <c r="DQ46" s="8" t="str">
        <f t="shared" si="3"/>
        <v/>
      </c>
      <c r="DR46" s="8" t="e">
        <f>IF(AND(AC46&gt;0,OR('Custom Calculator'!$J$14&gt;=1,'Custom Calculator'!#REF!&gt;=1)),IF(ISBLANK('Custom Calculator'!#REF!),"",'Custom Calculator'!$BI$23),"")</f>
        <v>#REF!</v>
      </c>
      <c r="DS46" s="8" t="e">
        <f>IF(AND(AC46&gt;0,OR('Custom Calculator'!$J$14&gt;=1,'Custom Calculator'!#REF!&gt;=1)),IF(ISBLANK('Custom Calculator'!#REF!),"",'Custom Calculator'!$BJ$23),"")</f>
        <v>#REF!</v>
      </c>
      <c r="DT46" s="8" t="e">
        <f>'Custom Calculator'!#REF!</f>
        <v>#REF!</v>
      </c>
      <c r="DU46" s="8">
        <f>IF(ISBLANK('Custom Calculator'!#REF!),"",'Custom Calculator'!$BK$23)</f>
        <v>0</v>
      </c>
      <c r="DV46" s="8">
        <f>IF(ISBLANK('Custom Calculator'!#REF!),"",5)</f>
        <v>5</v>
      </c>
      <c r="DW46" s="8" t="e">
        <f>IF(ISBLANK('Custom Calculator'!#REF!),"",'Custom Calculator'!#REF!)</f>
        <v>#REF!</v>
      </c>
      <c r="DX46" s="8">
        <f>IF(ISBLANK('Custom Calculator'!#REF!),"",IF('Custom Calculator'!$BL$23="",1,'Custom Calculator'!$BL$23))</f>
        <v>1</v>
      </c>
      <c r="DY46" s="8">
        <f>IF(ISBLANK('Custom Calculator'!#REF!),"",'Custom Calculator'!$BM$23)</f>
        <v>0</v>
      </c>
      <c r="DZ46" s="8"/>
      <c r="EA46" s="8"/>
      <c r="EB46" s="8"/>
      <c r="EC46" s="8"/>
      <c r="ED46" s="8"/>
      <c r="EE46" s="8"/>
      <c r="EF46" s="8"/>
      <c r="EG46" s="8"/>
      <c r="EH46" s="8"/>
      <c r="EI46" s="8"/>
      <c r="EJ46" s="8"/>
      <c r="EK46" s="8"/>
      <c r="EL46" s="8"/>
      <c r="EM46" s="8"/>
      <c r="EN46" s="8"/>
      <c r="EO46" s="8"/>
      <c r="EP46" s="8"/>
      <c r="EQ46" s="8"/>
      <c r="ER46" s="8"/>
      <c r="ES46" s="8"/>
      <c r="ET46" s="8"/>
      <c r="EU46" s="8"/>
      <c r="EV46" s="8"/>
      <c r="EW46" s="8"/>
      <c r="EX46" s="8"/>
    </row>
    <row r="47" spans="1:154">
      <c r="A47" s="11" t="s">
        <v>2121</v>
      </c>
      <c r="B47" s="11">
        <v>46</v>
      </c>
      <c r="C47" s="99" t="e">
        <f ca="1">IF(ISBLANK('Custom Calculator'!#REF!),"",MID(CELL("filename"),SEARCH("[",CELL("filename"))+1,SEARCH("]",CELL("filename"))-SEARCH("[",CELL("filename"))-1))</f>
        <v>#VALUE!</v>
      </c>
      <c r="D47" s="99" t="e">
        <f>IF(ISBLANK('Custom Calculator'!#REF!),"",'Custom Calculator'!#REF!)</f>
        <v>#REF!</v>
      </c>
      <c r="E47" s="7"/>
      <c r="F47" s="8"/>
      <c r="G47" s="7"/>
      <c r="H47" s="7"/>
      <c r="I47" s="7"/>
      <c r="J47" s="7"/>
      <c r="K47" s="8" t="e">
        <f>IF(ISBLANK('Custom Calculator'!#REF!),"",IF('Custom Calculator'!#REF!&lt;&gt;0,'Custom Calculator'!#REF!,""))</f>
        <v>#REF!</v>
      </c>
      <c r="L47" s="9"/>
      <c r="M47" s="8" t="e">
        <f>IF(ISBLANK('Custom Calculator'!#REF!),"",IF('Custom Calculator'!#REF!&lt;&gt;0,'Custom Calculator'!#REF!,VLOOKUP('Custom Calculator'!#REF!,'Data Sheet'!$BB$13:$BC$2219,2,FALSE)))</f>
        <v>#REF!</v>
      </c>
      <c r="N47" s="8" t="str">
        <f>IF(ISBLANK('Custom Calculator'!#REF!),"","New York")</f>
        <v>New York</v>
      </c>
      <c r="O47" s="96" t="e">
        <f>IF(ISBLANK('Custom Calculator'!#REF!),"",'Custom Calculator'!#REF!)</f>
        <v>#REF!</v>
      </c>
      <c r="P47" s="7"/>
      <c r="Q47" s="8" t="e">
        <f>CONCATENATE('Custom Calculator'!#REF!," ",'Custom Calculator'!#REF!)</f>
        <v>#REF!</v>
      </c>
      <c r="R47" s="7"/>
      <c r="S47" s="7"/>
      <c r="T47" s="8">
        <f>IF(ISBLANK('Custom Calculator'!#REF!),"",'BCA Calculator'!B53)</f>
        <v>0</v>
      </c>
      <c r="U47" s="7"/>
      <c r="V47" s="7"/>
      <c r="W47" s="7"/>
      <c r="X47" s="97" t="e">
        <f>IF(ISBLANK('Custom Calculator'!#REF!),"",'Custom Calculator'!#REF!)</f>
        <v>#REF!</v>
      </c>
      <c r="Y47" s="97" t="e">
        <f>IF(ISBLANK('Custom Calculator'!#REF!),"",'Custom Calculator'!#REF!)</f>
        <v>#REF!</v>
      </c>
      <c r="Z47" s="505" t="str">
        <f>IF(ISBLANK('Custom Calculator'!#REF!),"",TRIM(IFERROR(ROUND('Custom Calculator'!#REF!,3),"")))</f>
        <v/>
      </c>
      <c r="AA47" s="505" t="str">
        <f>IF(ISBLANK('Custom Calculator'!#REF!),"",TRIM(IFERROR(ROUND('Custom Calculator'!#REF!,3),"")))</f>
        <v/>
      </c>
      <c r="AB47" s="505" t="str">
        <f>IF(ISBLANK('Custom Calculator'!#REF!),"",TRIM(IFERROR(ROUND('Custom Calculator'!#REF!,3),"")))</f>
        <v/>
      </c>
      <c r="AC47" s="66" t="e">
        <f>IF(ISBLANK('Custom Calculator'!#REF!),"",'Custom Calculator'!#REF!)</f>
        <v>#REF!</v>
      </c>
      <c r="AD47" s="53" t="e">
        <f>IF(ISBLANK('Custom Calculator'!#REF!),"",ROUND('Custom Calculator'!#REF!,2))</f>
        <v>#REF!</v>
      </c>
      <c r="AE47" s="8">
        <f>IF(ISBLANK('Custom Calculator'!#REF!),"",'Custom Calculator'!$E$8)</f>
        <v>0</v>
      </c>
      <c r="AF47" s="8" t="e">
        <f t="shared" si="0"/>
        <v>#REF!</v>
      </c>
      <c r="AG47" s="8" t="e">
        <f>IF(ISBLANK('Custom Calculator'!#REF!),"",'Custom Calculator'!#REF!)</f>
        <v>#REF!</v>
      </c>
      <c r="AH47" s="8" t="e">
        <f>IF(ISBLANK('Custom Calculator'!#REF!),"",'Custom Calculator'!#REF!)</f>
        <v>#REF!</v>
      </c>
      <c r="AI47" s="8" t="e">
        <f>IF(ISBLANK('Custom Calculator'!#REF!),"",'Custom Calculator'!#REF!)</f>
        <v>#REF!</v>
      </c>
      <c r="AJ47" s="9" t="str">
        <f>IF(ISBLANK('Custom Calculator'!#REF!),"",'BCA Calculator'!W69)</f>
        <v/>
      </c>
      <c r="AK47" s="8" t="e">
        <f>IF(ISBLANK('Custom Calculator'!#REF!),"",'Custom Calculator'!#REF!)</f>
        <v>#REF!</v>
      </c>
      <c r="AL47" s="8" t="e">
        <f>'Custom Calculator'!#REF!</f>
        <v>#REF!</v>
      </c>
      <c r="AM47" s="9" t="e">
        <f>IF(ISBLANK('Custom Calculator'!#REF!),"",'Custom Calculator'!#REF!)</f>
        <v>#REF!</v>
      </c>
      <c r="AN47" s="9" t="e">
        <f>'Custom Calculator'!#REF!</f>
        <v>#REF!</v>
      </c>
      <c r="AO47" s="54" t="str">
        <f>TRIM(IFERROR(ROUND('Custom Calculator'!#REF!,2),""))</f>
        <v/>
      </c>
      <c r="AP47" s="9" t="str">
        <f>TRIM(IFERROR(ROUND('Custom Calculator'!#REF!,3),""))</f>
        <v/>
      </c>
      <c r="AQ47" s="9" t="str">
        <f>TRIM(IFERROR(ROUND('Custom Calculator'!#REF!,3),""))</f>
        <v/>
      </c>
      <c r="AR47" s="54" t="e">
        <f>IF(ISBLANK('Custom Calculator'!#REF!),"",IF(ISBLANK('Custom Calculator'!#REF!),'Custom Calculator'!#REF!,'Custom Calculator'!#REF!))</f>
        <v>#REF!</v>
      </c>
      <c r="AS47" s="8"/>
      <c r="AT47" s="8"/>
      <c r="AU47" s="8"/>
      <c r="AV47" s="8"/>
      <c r="AW47" s="8"/>
      <c r="AX47" s="8"/>
      <c r="AY47" s="8"/>
      <c r="AZ47" s="8"/>
      <c r="BA47" s="8"/>
      <c r="BB47" s="8"/>
      <c r="BC47" s="8"/>
      <c r="BD47" s="8"/>
      <c r="BE47" s="8"/>
      <c r="BF47" s="8"/>
      <c r="BG47" s="8"/>
      <c r="BH47" s="8"/>
      <c r="BI47" s="8"/>
      <c r="BJ47" s="8"/>
      <c r="BK47" s="8"/>
      <c r="BL47" s="8"/>
      <c r="BM47" s="8"/>
      <c r="BN47" s="8"/>
      <c r="BO47" s="8"/>
      <c r="BP47" s="8"/>
      <c r="BQ47" s="8"/>
      <c r="BR47" s="8"/>
      <c r="BS47" s="8"/>
      <c r="BT47" s="8"/>
      <c r="BU47" s="8"/>
      <c r="BV47" s="8"/>
      <c r="BW47" s="8"/>
      <c r="BX47" s="8"/>
      <c r="BY47" s="8"/>
      <c r="BZ47" s="8"/>
      <c r="CA47" s="8"/>
      <c r="CB47" s="8" t="e">
        <f>IF(ISBLANK('Custom Calculator'!#REF!),"",'Custom Calculator'!#REF!)</f>
        <v>#REF!</v>
      </c>
      <c r="CC47" s="106" t="e">
        <f>TRIM('Custom Calculator'!#REF!)</f>
        <v>#REF!</v>
      </c>
      <c r="CD47" s="106" t="e">
        <f>TRIM('Custom Calculator'!#REF!)</f>
        <v>#REF!</v>
      </c>
      <c r="CE47" s="106" t="e">
        <f>TRIM('Custom Calculator'!#REF!)</f>
        <v>#REF!</v>
      </c>
      <c r="CF47" s="106" t="e">
        <f>TRIM('Custom Calculator'!#REF!)</f>
        <v>#REF!</v>
      </c>
      <c r="CG47" s="106" t="e">
        <f>TRIM('Custom Calculator'!#REF!)</f>
        <v>#REF!</v>
      </c>
      <c r="CH47" s="106" t="e">
        <f>TRIM('Custom Calculator'!#REF!)</f>
        <v>#REF!</v>
      </c>
      <c r="CI47" s="8"/>
      <c r="CJ47" s="8"/>
      <c r="CK47" s="8"/>
      <c r="CL47" s="8"/>
      <c r="CM47" s="8"/>
      <c r="CN47" s="8"/>
      <c r="CO47" s="8"/>
      <c r="CP47" s="8"/>
      <c r="CQ47" s="8"/>
      <c r="CR47" s="8"/>
      <c r="CS47" s="8"/>
      <c r="CT47" s="8"/>
      <c r="CU47" s="8"/>
      <c r="CV47" s="8"/>
      <c r="CW47" s="8"/>
      <c r="CX47" s="8"/>
      <c r="CY47" s="8"/>
      <c r="CZ47" s="8"/>
      <c r="DA47" s="8"/>
      <c r="DB47" s="8"/>
      <c r="DC47" s="8"/>
      <c r="DD47" s="8"/>
      <c r="DE47" s="8"/>
      <c r="DF47" s="8"/>
      <c r="DG47" s="8"/>
      <c r="DH47" s="8"/>
      <c r="DI47" s="8"/>
      <c r="DJ47" s="8"/>
      <c r="DK47" s="506"/>
      <c r="DL47" s="8" t="str">
        <f>TRIM(IFERROR(ROUND('Data Sheet'!$Y$8*Z47,3),""))</f>
        <v/>
      </c>
      <c r="DM47" s="8" t="str">
        <f t="shared" si="4"/>
        <v/>
      </c>
      <c r="DN47" s="8" t="str">
        <f>TRIM(IFERROR(ROUND('Data Sheet'!$Z$8*AA47,3),""))</f>
        <v/>
      </c>
      <c r="DO47" s="8" t="str">
        <f t="shared" si="5"/>
        <v/>
      </c>
      <c r="DP47" s="8" t="str">
        <f>TRIM(IFERROR(ROUND('Data Sheet'!$AA$8*AB47,3),""))</f>
        <v/>
      </c>
      <c r="DQ47" s="8" t="str">
        <f t="shared" si="3"/>
        <v/>
      </c>
      <c r="DR47" s="8" t="e">
        <f>IF(AND(AC47&gt;0,OR('Custom Calculator'!$J$14&gt;=1,'Custom Calculator'!#REF!&gt;=1)),IF(ISBLANK('Custom Calculator'!#REF!),"",'Custom Calculator'!$BI$23),"")</f>
        <v>#REF!</v>
      </c>
      <c r="DS47" s="8" t="e">
        <f>IF(AND(AC47&gt;0,OR('Custom Calculator'!$J$14&gt;=1,'Custom Calculator'!#REF!&gt;=1)),IF(ISBLANK('Custom Calculator'!#REF!),"",'Custom Calculator'!$BJ$23),"")</f>
        <v>#REF!</v>
      </c>
      <c r="DT47" s="8" t="e">
        <f>'Custom Calculator'!#REF!</f>
        <v>#REF!</v>
      </c>
      <c r="DU47" s="8">
        <f>IF(ISBLANK('Custom Calculator'!#REF!),"",'Custom Calculator'!$BK$23)</f>
        <v>0</v>
      </c>
      <c r="DV47" s="8">
        <f>IF(ISBLANK('Custom Calculator'!#REF!),"",5)</f>
        <v>5</v>
      </c>
      <c r="DW47" s="8" t="e">
        <f>IF(ISBLANK('Custom Calculator'!#REF!),"",'Custom Calculator'!#REF!)</f>
        <v>#REF!</v>
      </c>
      <c r="DX47" s="8">
        <f>IF(ISBLANK('Custom Calculator'!#REF!),"",IF('Custom Calculator'!$BL$23="",1,'Custom Calculator'!$BL$23))</f>
        <v>1</v>
      </c>
      <c r="DY47" s="8">
        <f>IF(ISBLANK('Custom Calculator'!#REF!),"",'Custom Calculator'!$BM$23)</f>
        <v>0</v>
      </c>
      <c r="DZ47" s="8"/>
      <c r="EA47" s="8"/>
      <c r="EB47" s="8"/>
      <c r="EC47" s="8"/>
      <c r="ED47" s="8"/>
      <c r="EE47" s="8"/>
      <c r="EF47" s="8"/>
      <c r="EG47" s="8"/>
      <c r="EH47" s="8"/>
      <c r="EI47" s="8"/>
      <c r="EJ47" s="8"/>
      <c r="EK47" s="8"/>
      <c r="EL47" s="8"/>
      <c r="EM47" s="8"/>
      <c r="EN47" s="8"/>
      <c r="EO47" s="8"/>
      <c r="EP47" s="8"/>
      <c r="EQ47" s="8"/>
      <c r="ER47" s="8"/>
      <c r="ES47" s="8"/>
      <c r="ET47" s="8"/>
      <c r="EU47" s="8"/>
      <c r="EV47" s="8"/>
      <c r="EW47" s="8"/>
      <c r="EX47" s="8"/>
    </row>
    <row r="48" spans="1:154">
      <c r="A48" s="11" t="s">
        <v>2121</v>
      </c>
      <c r="B48" s="11">
        <v>47</v>
      </c>
      <c r="C48" s="99" t="e">
        <f ca="1">IF(ISBLANK('Custom Calculator'!#REF!),"",MID(CELL("filename"),SEARCH("[",CELL("filename"))+1,SEARCH("]",CELL("filename"))-SEARCH("[",CELL("filename"))-1))</f>
        <v>#VALUE!</v>
      </c>
      <c r="D48" s="99" t="e">
        <f>IF(ISBLANK('Custom Calculator'!#REF!),"",'Custom Calculator'!#REF!)</f>
        <v>#REF!</v>
      </c>
      <c r="E48" s="7"/>
      <c r="F48" s="8"/>
      <c r="G48" s="7"/>
      <c r="H48" s="7"/>
      <c r="I48" s="7"/>
      <c r="J48" s="7"/>
      <c r="K48" s="8" t="e">
        <f>IF(ISBLANK('Custom Calculator'!#REF!),"",IF('Custom Calculator'!#REF!&lt;&gt;0,'Custom Calculator'!#REF!,""))</f>
        <v>#REF!</v>
      </c>
      <c r="L48" s="9"/>
      <c r="M48" s="8" t="e">
        <f>IF(ISBLANK('Custom Calculator'!#REF!),"",IF('Custom Calculator'!#REF!&lt;&gt;0,'Custom Calculator'!#REF!,VLOOKUP('Custom Calculator'!#REF!,'Data Sheet'!$BB$13:$BC$2219,2,FALSE)))</f>
        <v>#REF!</v>
      </c>
      <c r="N48" s="8" t="str">
        <f>IF(ISBLANK('Custom Calculator'!#REF!),"","New York")</f>
        <v>New York</v>
      </c>
      <c r="O48" s="96" t="e">
        <f>IF(ISBLANK('Custom Calculator'!#REF!),"",'Custom Calculator'!#REF!)</f>
        <v>#REF!</v>
      </c>
      <c r="P48" s="7"/>
      <c r="Q48" s="8" t="e">
        <f>CONCATENATE('Custom Calculator'!#REF!," ",'Custom Calculator'!#REF!)</f>
        <v>#REF!</v>
      </c>
      <c r="R48" s="7"/>
      <c r="S48" s="7"/>
      <c r="T48" s="8">
        <f>IF(ISBLANK('Custom Calculator'!#REF!),"",'BCA Calculator'!B54)</f>
        <v>0</v>
      </c>
      <c r="U48" s="7"/>
      <c r="V48" s="7"/>
      <c r="W48" s="7"/>
      <c r="X48" s="97" t="e">
        <f>IF(ISBLANK('Custom Calculator'!#REF!),"",'Custom Calculator'!#REF!)</f>
        <v>#REF!</v>
      </c>
      <c r="Y48" s="97" t="e">
        <f>IF(ISBLANK('Custom Calculator'!#REF!),"",'Custom Calculator'!#REF!)</f>
        <v>#REF!</v>
      </c>
      <c r="Z48" s="505" t="str">
        <f>IF(ISBLANK('Custom Calculator'!#REF!),"",TRIM(IFERROR(ROUND('Custom Calculator'!#REF!,3),"")))</f>
        <v/>
      </c>
      <c r="AA48" s="505" t="str">
        <f>IF(ISBLANK('Custom Calculator'!#REF!),"",TRIM(IFERROR(ROUND('Custom Calculator'!#REF!,3),"")))</f>
        <v/>
      </c>
      <c r="AB48" s="505" t="str">
        <f>IF(ISBLANK('Custom Calculator'!#REF!),"",TRIM(IFERROR(ROUND('Custom Calculator'!#REF!,3),"")))</f>
        <v/>
      </c>
      <c r="AC48" s="66" t="e">
        <f>IF(ISBLANK('Custom Calculator'!#REF!),"",'Custom Calculator'!#REF!)</f>
        <v>#REF!</v>
      </c>
      <c r="AD48" s="53" t="e">
        <f>IF(ISBLANK('Custom Calculator'!#REF!),"",ROUND('Custom Calculator'!#REF!,2))</f>
        <v>#REF!</v>
      </c>
      <c r="AE48" s="8">
        <f>IF(ISBLANK('Custom Calculator'!#REF!),"",'Custom Calculator'!$E$8)</f>
        <v>0</v>
      </c>
      <c r="AF48" s="8" t="e">
        <f t="shared" si="0"/>
        <v>#REF!</v>
      </c>
      <c r="AG48" s="8" t="e">
        <f>IF(ISBLANK('Custom Calculator'!#REF!),"",'Custom Calculator'!#REF!)</f>
        <v>#REF!</v>
      </c>
      <c r="AH48" s="8" t="e">
        <f>IF(ISBLANK('Custom Calculator'!#REF!),"",'Custom Calculator'!#REF!)</f>
        <v>#REF!</v>
      </c>
      <c r="AI48" s="8" t="e">
        <f>IF(ISBLANK('Custom Calculator'!#REF!),"",'Custom Calculator'!#REF!)</f>
        <v>#REF!</v>
      </c>
      <c r="AJ48" s="9" t="str">
        <f>IF(ISBLANK('Custom Calculator'!#REF!),"",'BCA Calculator'!W70)</f>
        <v/>
      </c>
      <c r="AK48" s="8" t="e">
        <f>IF(ISBLANK('Custom Calculator'!#REF!),"",'Custom Calculator'!#REF!)</f>
        <v>#REF!</v>
      </c>
      <c r="AL48" s="8" t="e">
        <f>'Custom Calculator'!#REF!</f>
        <v>#REF!</v>
      </c>
      <c r="AM48" s="9" t="e">
        <f>IF(ISBLANK('Custom Calculator'!#REF!),"",'Custom Calculator'!#REF!)</f>
        <v>#REF!</v>
      </c>
      <c r="AN48" s="9" t="e">
        <f>'Custom Calculator'!#REF!</f>
        <v>#REF!</v>
      </c>
      <c r="AO48" s="54" t="str">
        <f>TRIM(IFERROR(ROUND('Custom Calculator'!#REF!,2),""))</f>
        <v/>
      </c>
      <c r="AP48" s="9" t="str">
        <f>TRIM(IFERROR(ROUND('Custom Calculator'!#REF!,3),""))</f>
        <v/>
      </c>
      <c r="AQ48" s="9" t="str">
        <f>TRIM(IFERROR(ROUND('Custom Calculator'!#REF!,3),""))</f>
        <v/>
      </c>
      <c r="AR48" s="54" t="e">
        <f>IF(ISBLANK('Custom Calculator'!#REF!),"",IF(ISBLANK('Custom Calculator'!#REF!),'Custom Calculator'!#REF!,'Custom Calculator'!#REF!))</f>
        <v>#REF!</v>
      </c>
      <c r="AS48" s="8"/>
      <c r="AT48" s="8"/>
      <c r="AU48" s="8"/>
      <c r="AV48" s="8"/>
      <c r="AW48" s="8"/>
      <c r="AX48" s="8"/>
      <c r="AY48" s="8"/>
      <c r="AZ48" s="8"/>
      <c r="BA48" s="8"/>
      <c r="BB48" s="8"/>
      <c r="BC48" s="8"/>
      <c r="BD48" s="8"/>
      <c r="BE48" s="8"/>
      <c r="BF48" s="8"/>
      <c r="BG48" s="8"/>
      <c r="BH48" s="8"/>
      <c r="BI48" s="8"/>
      <c r="BJ48" s="8"/>
      <c r="BK48" s="8"/>
      <c r="BL48" s="8"/>
      <c r="BM48" s="8"/>
      <c r="BN48" s="8"/>
      <c r="BO48" s="8"/>
      <c r="BP48" s="8"/>
      <c r="BQ48" s="8"/>
      <c r="BR48" s="8"/>
      <c r="BS48" s="8"/>
      <c r="BT48" s="8"/>
      <c r="BU48" s="8"/>
      <c r="BV48" s="8"/>
      <c r="BW48" s="8"/>
      <c r="BX48" s="8"/>
      <c r="BY48" s="8"/>
      <c r="BZ48" s="8"/>
      <c r="CA48" s="8"/>
      <c r="CB48" s="8" t="e">
        <f>IF(ISBLANK('Custom Calculator'!#REF!),"",'Custom Calculator'!#REF!)</f>
        <v>#REF!</v>
      </c>
      <c r="CC48" s="106" t="e">
        <f>TRIM('Custom Calculator'!#REF!)</f>
        <v>#REF!</v>
      </c>
      <c r="CD48" s="106" t="e">
        <f>TRIM('Custom Calculator'!#REF!)</f>
        <v>#REF!</v>
      </c>
      <c r="CE48" s="106" t="e">
        <f>TRIM('Custom Calculator'!#REF!)</f>
        <v>#REF!</v>
      </c>
      <c r="CF48" s="106" t="e">
        <f>TRIM('Custom Calculator'!#REF!)</f>
        <v>#REF!</v>
      </c>
      <c r="CG48" s="106" t="e">
        <f>TRIM('Custom Calculator'!#REF!)</f>
        <v>#REF!</v>
      </c>
      <c r="CH48" s="106" t="e">
        <f>TRIM('Custom Calculator'!#REF!)</f>
        <v>#REF!</v>
      </c>
      <c r="CI48" s="8"/>
      <c r="CJ48" s="8"/>
      <c r="CK48" s="8"/>
      <c r="CL48" s="8"/>
      <c r="CM48" s="8"/>
      <c r="CN48" s="8"/>
      <c r="CO48" s="8"/>
      <c r="CP48" s="8"/>
      <c r="CQ48" s="8"/>
      <c r="CR48" s="8"/>
      <c r="CS48" s="8"/>
      <c r="CT48" s="8"/>
      <c r="CU48" s="8"/>
      <c r="CV48" s="8"/>
      <c r="CW48" s="8"/>
      <c r="CX48" s="8"/>
      <c r="CY48" s="8"/>
      <c r="CZ48" s="8"/>
      <c r="DA48" s="8"/>
      <c r="DB48" s="8"/>
      <c r="DC48" s="8"/>
      <c r="DD48" s="8"/>
      <c r="DE48" s="8"/>
      <c r="DF48" s="8"/>
      <c r="DG48" s="8"/>
      <c r="DH48" s="8"/>
      <c r="DI48" s="8"/>
      <c r="DJ48" s="8"/>
      <c r="DK48" s="506"/>
      <c r="DL48" s="8" t="str">
        <f>TRIM(IFERROR(ROUND('Data Sheet'!$Y$8*Z48,3),""))</f>
        <v/>
      </c>
      <c r="DM48" s="8" t="str">
        <f t="shared" si="4"/>
        <v/>
      </c>
      <c r="DN48" s="8" t="str">
        <f>TRIM(IFERROR(ROUND('Data Sheet'!$Z$8*AA48,3),""))</f>
        <v/>
      </c>
      <c r="DO48" s="8" t="str">
        <f t="shared" si="5"/>
        <v/>
      </c>
      <c r="DP48" s="8" t="str">
        <f>TRIM(IFERROR(ROUND('Data Sheet'!$AA$8*AB48,3),""))</f>
        <v/>
      </c>
      <c r="DQ48" s="8" t="str">
        <f t="shared" si="3"/>
        <v/>
      </c>
      <c r="DR48" s="8" t="e">
        <f>IF(AND(AC48&gt;0,OR('Custom Calculator'!$J$14&gt;=1,'Custom Calculator'!#REF!&gt;=1)),IF(ISBLANK('Custom Calculator'!#REF!),"",'Custom Calculator'!$BI$23),"")</f>
        <v>#REF!</v>
      </c>
      <c r="DS48" s="8" t="e">
        <f>IF(AND(AC48&gt;0,OR('Custom Calculator'!$J$14&gt;=1,'Custom Calculator'!#REF!&gt;=1)),IF(ISBLANK('Custom Calculator'!#REF!),"",'Custom Calculator'!$BJ$23),"")</f>
        <v>#REF!</v>
      </c>
      <c r="DT48" s="8" t="e">
        <f>'Custom Calculator'!#REF!</f>
        <v>#REF!</v>
      </c>
      <c r="DU48" s="8">
        <f>IF(ISBLANK('Custom Calculator'!#REF!),"",'Custom Calculator'!$BK$23)</f>
        <v>0</v>
      </c>
      <c r="DV48" s="8">
        <f>IF(ISBLANK('Custom Calculator'!#REF!),"",5)</f>
        <v>5</v>
      </c>
      <c r="DW48" s="8" t="e">
        <f>IF(ISBLANK('Custom Calculator'!#REF!),"",'Custom Calculator'!#REF!)</f>
        <v>#REF!</v>
      </c>
      <c r="DX48" s="8">
        <f>IF(ISBLANK('Custom Calculator'!#REF!),"",IF('Custom Calculator'!$BL$23="",1,'Custom Calculator'!$BL$23))</f>
        <v>1</v>
      </c>
      <c r="DY48" s="8">
        <f>IF(ISBLANK('Custom Calculator'!#REF!),"",'Custom Calculator'!$BM$23)</f>
        <v>0</v>
      </c>
      <c r="DZ48" s="8"/>
      <c r="EA48" s="8"/>
      <c r="EB48" s="8"/>
      <c r="EC48" s="8"/>
      <c r="ED48" s="8"/>
      <c r="EE48" s="8"/>
      <c r="EF48" s="8"/>
      <c r="EG48" s="8"/>
      <c r="EH48" s="8"/>
      <c r="EI48" s="8"/>
      <c r="EJ48" s="8"/>
      <c r="EK48" s="8"/>
      <c r="EL48" s="8"/>
      <c r="EM48" s="8"/>
      <c r="EN48" s="8"/>
      <c r="EO48" s="8"/>
      <c r="EP48" s="8"/>
      <c r="EQ48" s="8"/>
      <c r="ER48" s="8"/>
      <c r="ES48" s="8"/>
      <c r="ET48" s="8"/>
      <c r="EU48" s="8"/>
      <c r="EV48" s="8"/>
      <c r="EW48" s="8"/>
      <c r="EX48" s="8"/>
    </row>
    <row r="49" spans="1:154">
      <c r="A49" s="11" t="s">
        <v>2121</v>
      </c>
      <c r="B49" s="11">
        <v>48</v>
      </c>
      <c r="C49" s="99" t="e">
        <f ca="1">IF(ISBLANK('Custom Calculator'!#REF!),"",MID(CELL("filename"),SEARCH("[",CELL("filename"))+1,SEARCH("]",CELL("filename"))-SEARCH("[",CELL("filename"))-1))</f>
        <v>#VALUE!</v>
      </c>
      <c r="D49" s="99" t="e">
        <f>IF(ISBLANK('Custom Calculator'!#REF!),"",'Custom Calculator'!#REF!)</f>
        <v>#REF!</v>
      </c>
      <c r="E49" s="7"/>
      <c r="F49" s="8"/>
      <c r="G49" s="7"/>
      <c r="H49" s="7"/>
      <c r="I49" s="7"/>
      <c r="J49" s="7"/>
      <c r="K49" s="8" t="e">
        <f>IF(ISBLANK('Custom Calculator'!#REF!),"",IF('Custom Calculator'!#REF!&lt;&gt;0,'Custom Calculator'!#REF!,""))</f>
        <v>#REF!</v>
      </c>
      <c r="L49" s="9"/>
      <c r="M49" s="8" t="e">
        <f>IF(ISBLANK('Custom Calculator'!#REF!),"",IF('Custom Calculator'!#REF!&lt;&gt;0,'Custom Calculator'!#REF!,VLOOKUP('Custom Calculator'!#REF!,'Data Sheet'!$BB$13:$BC$2219,2,FALSE)))</f>
        <v>#REF!</v>
      </c>
      <c r="N49" s="8" t="str">
        <f>IF(ISBLANK('Custom Calculator'!#REF!),"","New York")</f>
        <v>New York</v>
      </c>
      <c r="O49" s="96" t="e">
        <f>IF(ISBLANK('Custom Calculator'!#REF!),"",'Custom Calculator'!#REF!)</f>
        <v>#REF!</v>
      </c>
      <c r="P49" s="7"/>
      <c r="Q49" s="8" t="e">
        <f>CONCATENATE('Custom Calculator'!#REF!," ",'Custom Calculator'!#REF!)</f>
        <v>#REF!</v>
      </c>
      <c r="R49" s="7"/>
      <c r="S49" s="7"/>
      <c r="T49" s="8">
        <f>IF(ISBLANK('Custom Calculator'!#REF!),"",'BCA Calculator'!B55)</f>
        <v>0</v>
      </c>
      <c r="U49" s="7"/>
      <c r="V49" s="7"/>
      <c r="W49" s="7"/>
      <c r="X49" s="97" t="e">
        <f>IF(ISBLANK('Custom Calculator'!#REF!),"",'Custom Calculator'!#REF!)</f>
        <v>#REF!</v>
      </c>
      <c r="Y49" s="97" t="e">
        <f>IF(ISBLANK('Custom Calculator'!#REF!),"",'Custom Calculator'!#REF!)</f>
        <v>#REF!</v>
      </c>
      <c r="Z49" s="505" t="str">
        <f>IF(ISBLANK('Custom Calculator'!#REF!),"",TRIM(IFERROR(ROUND('Custom Calculator'!#REF!,3),"")))</f>
        <v/>
      </c>
      <c r="AA49" s="505" t="str">
        <f>IF(ISBLANK('Custom Calculator'!#REF!),"",TRIM(IFERROR(ROUND('Custom Calculator'!#REF!,3),"")))</f>
        <v/>
      </c>
      <c r="AB49" s="505" t="str">
        <f>IF(ISBLANK('Custom Calculator'!#REF!),"",TRIM(IFERROR(ROUND('Custom Calculator'!#REF!,3),"")))</f>
        <v/>
      </c>
      <c r="AC49" s="66" t="e">
        <f>IF(ISBLANK('Custom Calculator'!#REF!),"",'Custom Calculator'!#REF!)</f>
        <v>#REF!</v>
      </c>
      <c r="AD49" s="53" t="e">
        <f>IF(ISBLANK('Custom Calculator'!#REF!),"",ROUND('Custom Calculator'!#REF!,2))</f>
        <v>#REF!</v>
      </c>
      <c r="AE49" s="8">
        <f>IF(ISBLANK('Custom Calculator'!#REF!),"",'Custom Calculator'!$E$8)</f>
        <v>0</v>
      </c>
      <c r="AF49" s="8" t="e">
        <f t="shared" si="0"/>
        <v>#REF!</v>
      </c>
      <c r="AG49" s="8" t="e">
        <f>IF(ISBLANK('Custom Calculator'!#REF!),"",'Custom Calculator'!#REF!)</f>
        <v>#REF!</v>
      </c>
      <c r="AH49" s="8" t="e">
        <f>IF(ISBLANK('Custom Calculator'!#REF!),"",'Custom Calculator'!#REF!)</f>
        <v>#REF!</v>
      </c>
      <c r="AI49" s="8" t="e">
        <f>IF(ISBLANK('Custom Calculator'!#REF!),"",'Custom Calculator'!#REF!)</f>
        <v>#REF!</v>
      </c>
      <c r="AJ49" s="9" t="str">
        <f>IF(ISBLANK('Custom Calculator'!#REF!),"",'BCA Calculator'!W71)</f>
        <v/>
      </c>
      <c r="AK49" s="8" t="e">
        <f>IF(ISBLANK('Custom Calculator'!#REF!),"",'Custom Calculator'!#REF!)</f>
        <v>#REF!</v>
      </c>
      <c r="AL49" s="8" t="e">
        <f>'Custom Calculator'!#REF!</f>
        <v>#REF!</v>
      </c>
      <c r="AM49" s="9" t="e">
        <f>IF(ISBLANK('Custom Calculator'!#REF!),"",'Custom Calculator'!#REF!)</f>
        <v>#REF!</v>
      </c>
      <c r="AN49" s="9" t="e">
        <f>'Custom Calculator'!#REF!</f>
        <v>#REF!</v>
      </c>
      <c r="AO49" s="54" t="str">
        <f>TRIM(IFERROR(ROUND('Custom Calculator'!#REF!,2),""))</f>
        <v/>
      </c>
      <c r="AP49" s="9" t="str">
        <f>TRIM(IFERROR(ROUND('Custom Calculator'!#REF!,3),""))</f>
        <v/>
      </c>
      <c r="AQ49" s="9" t="str">
        <f>TRIM(IFERROR(ROUND('Custom Calculator'!#REF!,3),""))</f>
        <v/>
      </c>
      <c r="AR49" s="54" t="e">
        <f>IF(ISBLANK('Custom Calculator'!#REF!),"",IF(ISBLANK('Custom Calculator'!#REF!),'Custom Calculator'!#REF!,'Custom Calculator'!#REF!))</f>
        <v>#REF!</v>
      </c>
      <c r="AS49" s="8"/>
      <c r="AT49" s="8"/>
      <c r="AU49" s="8"/>
      <c r="AV49" s="8"/>
      <c r="AW49" s="8"/>
      <c r="AX49" s="8"/>
      <c r="AY49" s="8"/>
      <c r="AZ49" s="8"/>
      <c r="BA49" s="8"/>
      <c r="BB49" s="8"/>
      <c r="BC49" s="8"/>
      <c r="BD49" s="8"/>
      <c r="BE49" s="8"/>
      <c r="BF49" s="8"/>
      <c r="BG49" s="8"/>
      <c r="BH49" s="8"/>
      <c r="BI49" s="8"/>
      <c r="BJ49" s="8"/>
      <c r="BK49" s="8"/>
      <c r="BL49" s="8"/>
      <c r="BM49" s="8"/>
      <c r="BN49" s="8"/>
      <c r="BO49" s="8"/>
      <c r="BP49" s="8"/>
      <c r="BQ49" s="8"/>
      <c r="BR49" s="8"/>
      <c r="BS49" s="8"/>
      <c r="BT49" s="8"/>
      <c r="BU49" s="8"/>
      <c r="BV49" s="8"/>
      <c r="BW49" s="8"/>
      <c r="BX49" s="8"/>
      <c r="BY49" s="8"/>
      <c r="BZ49" s="8"/>
      <c r="CA49" s="8"/>
      <c r="CB49" s="8" t="e">
        <f>IF(ISBLANK('Custom Calculator'!#REF!),"",'Custom Calculator'!#REF!)</f>
        <v>#REF!</v>
      </c>
      <c r="CC49" s="106" t="e">
        <f>TRIM('Custom Calculator'!#REF!)</f>
        <v>#REF!</v>
      </c>
      <c r="CD49" s="106" t="e">
        <f>TRIM('Custom Calculator'!#REF!)</f>
        <v>#REF!</v>
      </c>
      <c r="CE49" s="106" t="e">
        <f>TRIM('Custom Calculator'!#REF!)</f>
        <v>#REF!</v>
      </c>
      <c r="CF49" s="106" t="e">
        <f>TRIM('Custom Calculator'!#REF!)</f>
        <v>#REF!</v>
      </c>
      <c r="CG49" s="106" t="e">
        <f>TRIM('Custom Calculator'!#REF!)</f>
        <v>#REF!</v>
      </c>
      <c r="CH49" s="106" t="e">
        <f>TRIM('Custom Calculator'!#REF!)</f>
        <v>#REF!</v>
      </c>
      <c r="CI49" s="8"/>
      <c r="CJ49" s="8"/>
      <c r="CK49" s="8"/>
      <c r="CL49" s="8"/>
      <c r="CM49" s="8"/>
      <c r="CN49" s="8"/>
      <c r="CO49" s="8"/>
      <c r="CP49" s="8"/>
      <c r="CQ49" s="8"/>
      <c r="CR49" s="8"/>
      <c r="CS49" s="8"/>
      <c r="CT49" s="8"/>
      <c r="CU49" s="8"/>
      <c r="CV49" s="8"/>
      <c r="CW49" s="8"/>
      <c r="CX49" s="8"/>
      <c r="CY49" s="8"/>
      <c r="CZ49" s="8"/>
      <c r="DA49" s="8"/>
      <c r="DB49" s="8"/>
      <c r="DC49" s="8"/>
      <c r="DD49" s="8"/>
      <c r="DE49" s="8"/>
      <c r="DF49" s="8"/>
      <c r="DG49" s="8"/>
      <c r="DH49" s="8"/>
      <c r="DI49" s="8"/>
      <c r="DJ49" s="8"/>
      <c r="DK49" s="506"/>
      <c r="DL49" s="8" t="str">
        <f>TRIM(IFERROR(ROUND('Data Sheet'!$Y$8*Z49,3),""))</f>
        <v/>
      </c>
      <c r="DM49" s="8" t="str">
        <f t="shared" si="4"/>
        <v/>
      </c>
      <c r="DN49" s="8" t="str">
        <f>TRIM(IFERROR(ROUND('Data Sheet'!$Z$8*AA49,3),""))</f>
        <v/>
      </c>
      <c r="DO49" s="8" t="str">
        <f t="shared" si="5"/>
        <v/>
      </c>
      <c r="DP49" s="8" t="str">
        <f>TRIM(IFERROR(ROUND('Data Sheet'!$AA$8*AB49,3),""))</f>
        <v/>
      </c>
      <c r="DQ49" s="8" t="str">
        <f t="shared" si="3"/>
        <v/>
      </c>
      <c r="DR49" s="8" t="e">
        <f>IF(AND(AC49&gt;0,OR('Custom Calculator'!$J$14&gt;=1,'Custom Calculator'!#REF!&gt;=1)),IF(ISBLANK('Custom Calculator'!#REF!),"",'Custom Calculator'!$BI$23),"")</f>
        <v>#REF!</v>
      </c>
      <c r="DS49" s="8" t="e">
        <f>IF(AND(AC49&gt;0,OR('Custom Calculator'!$J$14&gt;=1,'Custom Calculator'!#REF!&gt;=1)),IF(ISBLANK('Custom Calculator'!#REF!),"",'Custom Calculator'!$BJ$23),"")</f>
        <v>#REF!</v>
      </c>
      <c r="DT49" s="8" t="e">
        <f>'Custom Calculator'!#REF!</f>
        <v>#REF!</v>
      </c>
      <c r="DU49" s="8">
        <f>IF(ISBLANK('Custom Calculator'!#REF!),"",'Custom Calculator'!$BK$23)</f>
        <v>0</v>
      </c>
      <c r="DV49" s="8">
        <f>IF(ISBLANK('Custom Calculator'!#REF!),"",5)</f>
        <v>5</v>
      </c>
      <c r="DW49" s="8" t="e">
        <f>IF(ISBLANK('Custom Calculator'!#REF!),"",'Custom Calculator'!#REF!)</f>
        <v>#REF!</v>
      </c>
      <c r="DX49" s="8">
        <f>IF(ISBLANK('Custom Calculator'!#REF!),"",IF('Custom Calculator'!$BL$23="",1,'Custom Calculator'!$BL$23))</f>
        <v>1</v>
      </c>
      <c r="DY49" s="8">
        <f>IF(ISBLANK('Custom Calculator'!#REF!),"",'Custom Calculator'!$BM$23)</f>
        <v>0</v>
      </c>
      <c r="DZ49" s="8"/>
      <c r="EA49" s="8"/>
      <c r="EB49" s="8"/>
      <c r="EC49" s="8"/>
      <c r="ED49" s="8"/>
      <c r="EE49" s="8"/>
      <c r="EF49" s="8"/>
      <c r="EG49" s="8"/>
      <c r="EH49" s="8"/>
      <c r="EI49" s="8"/>
      <c r="EJ49" s="8"/>
      <c r="EK49" s="8"/>
      <c r="EL49" s="8"/>
      <c r="EM49" s="8"/>
      <c r="EN49" s="8"/>
      <c r="EO49" s="8"/>
      <c r="EP49" s="8"/>
      <c r="EQ49" s="8"/>
      <c r="ER49" s="8"/>
      <c r="ES49" s="8"/>
      <c r="ET49" s="8"/>
      <c r="EU49" s="8"/>
      <c r="EV49" s="8"/>
      <c r="EW49" s="8"/>
      <c r="EX49" s="8"/>
    </row>
    <row r="50" spans="1:154">
      <c r="A50" s="11" t="s">
        <v>2121</v>
      </c>
      <c r="B50" s="11">
        <v>49</v>
      </c>
      <c r="C50" s="99" t="e">
        <f ca="1">IF(ISBLANK('Custom Calculator'!#REF!),"",MID(CELL("filename"),SEARCH("[",CELL("filename"))+1,SEARCH("]",CELL("filename"))-SEARCH("[",CELL("filename"))-1))</f>
        <v>#VALUE!</v>
      </c>
      <c r="D50" s="99" t="e">
        <f>IF(ISBLANK('Custom Calculator'!#REF!),"",'Custom Calculator'!#REF!)</f>
        <v>#REF!</v>
      </c>
      <c r="E50" s="7"/>
      <c r="F50" s="8"/>
      <c r="G50" s="7"/>
      <c r="H50" s="7"/>
      <c r="I50" s="7"/>
      <c r="J50" s="7"/>
      <c r="K50" s="8" t="e">
        <f>IF(ISBLANK('Custom Calculator'!#REF!),"",IF('Custom Calculator'!#REF!&lt;&gt;0,'Custom Calculator'!#REF!,""))</f>
        <v>#REF!</v>
      </c>
      <c r="L50" s="9"/>
      <c r="M50" s="8" t="e">
        <f>IF(ISBLANK('Custom Calculator'!#REF!),"",IF('Custom Calculator'!#REF!&lt;&gt;0,'Custom Calculator'!#REF!,VLOOKUP('Custom Calculator'!#REF!,'Data Sheet'!$BB$13:$BC$2219,2,FALSE)))</f>
        <v>#REF!</v>
      </c>
      <c r="N50" s="8" t="str">
        <f>IF(ISBLANK('Custom Calculator'!#REF!),"","New York")</f>
        <v>New York</v>
      </c>
      <c r="O50" s="96" t="e">
        <f>IF(ISBLANK('Custom Calculator'!#REF!),"",'Custom Calculator'!#REF!)</f>
        <v>#REF!</v>
      </c>
      <c r="P50" s="7"/>
      <c r="Q50" s="8" t="e">
        <f>CONCATENATE('Custom Calculator'!#REF!," ",'Custom Calculator'!#REF!)</f>
        <v>#REF!</v>
      </c>
      <c r="R50" s="7"/>
      <c r="S50" s="7"/>
      <c r="T50" s="8">
        <f>IF(ISBLANK('Custom Calculator'!#REF!),"",'BCA Calculator'!B56)</f>
        <v>0</v>
      </c>
      <c r="U50" s="7"/>
      <c r="V50" s="7"/>
      <c r="W50" s="7"/>
      <c r="X50" s="97" t="e">
        <f>IF(ISBLANK('Custom Calculator'!#REF!),"",'Custom Calculator'!#REF!)</f>
        <v>#REF!</v>
      </c>
      <c r="Y50" s="97" t="e">
        <f>IF(ISBLANK('Custom Calculator'!#REF!),"",'Custom Calculator'!#REF!)</f>
        <v>#REF!</v>
      </c>
      <c r="Z50" s="505" t="str">
        <f>IF(ISBLANK('Custom Calculator'!#REF!),"",TRIM(IFERROR(ROUND('Custom Calculator'!#REF!,3),"")))</f>
        <v/>
      </c>
      <c r="AA50" s="505" t="str">
        <f>IF(ISBLANK('Custom Calculator'!#REF!),"",TRIM(IFERROR(ROUND('Custom Calculator'!#REF!,3),"")))</f>
        <v/>
      </c>
      <c r="AB50" s="505" t="str">
        <f>IF(ISBLANK('Custom Calculator'!#REF!),"",TRIM(IFERROR(ROUND('Custom Calculator'!#REF!,3),"")))</f>
        <v/>
      </c>
      <c r="AC50" s="66" t="e">
        <f>IF(ISBLANK('Custom Calculator'!#REF!),"",'Custom Calculator'!#REF!)</f>
        <v>#REF!</v>
      </c>
      <c r="AD50" s="53" t="e">
        <f>IF(ISBLANK('Custom Calculator'!#REF!),"",ROUND('Custom Calculator'!#REF!,2))</f>
        <v>#REF!</v>
      </c>
      <c r="AE50" s="8">
        <f>IF(ISBLANK('Custom Calculator'!#REF!),"",'Custom Calculator'!$E$8)</f>
        <v>0</v>
      </c>
      <c r="AF50" s="8" t="e">
        <f t="shared" si="0"/>
        <v>#REF!</v>
      </c>
      <c r="AG50" s="8" t="e">
        <f>IF(ISBLANK('Custom Calculator'!#REF!),"",'Custom Calculator'!#REF!)</f>
        <v>#REF!</v>
      </c>
      <c r="AH50" s="8" t="e">
        <f>IF(ISBLANK('Custom Calculator'!#REF!),"",'Custom Calculator'!#REF!)</f>
        <v>#REF!</v>
      </c>
      <c r="AI50" s="8" t="e">
        <f>IF(ISBLANK('Custom Calculator'!#REF!),"",'Custom Calculator'!#REF!)</f>
        <v>#REF!</v>
      </c>
      <c r="AJ50" s="9" t="str">
        <f>IF(ISBLANK('Custom Calculator'!#REF!),"",'BCA Calculator'!W72)</f>
        <v/>
      </c>
      <c r="AK50" s="8" t="e">
        <f>IF(ISBLANK('Custom Calculator'!#REF!),"",'Custom Calculator'!#REF!)</f>
        <v>#REF!</v>
      </c>
      <c r="AL50" s="8" t="e">
        <f>'Custom Calculator'!#REF!</f>
        <v>#REF!</v>
      </c>
      <c r="AM50" s="9" t="e">
        <f>IF(ISBLANK('Custom Calculator'!#REF!),"",'Custom Calculator'!#REF!)</f>
        <v>#REF!</v>
      </c>
      <c r="AN50" s="9" t="e">
        <f>'Custom Calculator'!#REF!</f>
        <v>#REF!</v>
      </c>
      <c r="AO50" s="54" t="str">
        <f>TRIM(IFERROR(ROUND('Custom Calculator'!#REF!,2),""))</f>
        <v/>
      </c>
      <c r="AP50" s="9" t="str">
        <f>TRIM(IFERROR(ROUND('Custom Calculator'!#REF!,3),""))</f>
        <v/>
      </c>
      <c r="AQ50" s="9" t="str">
        <f>TRIM(IFERROR(ROUND('Custom Calculator'!#REF!,3),""))</f>
        <v/>
      </c>
      <c r="AR50" s="54" t="e">
        <f>IF(ISBLANK('Custom Calculator'!#REF!),"",IF(ISBLANK('Custom Calculator'!#REF!),'Custom Calculator'!#REF!,'Custom Calculator'!#REF!))</f>
        <v>#REF!</v>
      </c>
      <c r="AS50" s="8"/>
      <c r="AT50" s="8"/>
      <c r="AU50" s="8"/>
      <c r="AV50" s="8"/>
      <c r="AW50" s="8"/>
      <c r="AX50" s="8"/>
      <c r="AY50" s="8"/>
      <c r="AZ50" s="8"/>
      <c r="BA50" s="8"/>
      <c r="BB50" s="8"/>
      <c r="BC50" s="8"/>
      <c r="BD50" s="8"/>
      <c r="BE50" s="8"/>
      <c r="BF50" s="8"/>
      <c r="BG50" s="8"/>
      <c r="BH50" s="8"/>
      <c r="BI50" s="8"/>
      <c r="BJ50" s="8"/>
      <c r="BK50" s="8"/>
      <c r="BL50" s="8"/>
      <c r="BM50" s="8"/>
      <c r="BN50" s="8"/>
      <c r="BO50" s="8"/>
      <c r="BP50" s="8"/>
      <c r="BQ50" s="8"/>
      <c r="BR50" s="8"/>
      <c r="BS50" s="8"/>
      <c r="BT50" s="8"/>
      <c r="BU50" s="8"/>
      <c r="BV50" s="8"/>
      <c r="BW50" s="8"/>
      <c r="BX50" s="8"/>
      <c r="BY50" s="8"/>
      <c r="BZ50" s="8"/>
      <c r="CA50" s="8"/>
      <c r="CB50" s="8" t="e">
        <f>IF(ISBLANK('Custom Calculator'!#REF!),"",'Custom Calculator'!#REF!)</f>
        <v>#REF!</v>
      </c>
      <c r="CC50" s="106" t="e">
        <f>TRIM('Custom Calculator'!#REF!)</f>
        <v>#REF!</v>
      </c>
      <c r="CD50" s="106" t="e">
        <f>TRIM('Custom Calculator'!#REF!)</f>
        <v>#REF!</v>
      </c>
      <c r="CE50" s="106" t="e">
        <f>TRIM('Custom Calculator'!#REF!)</f>
        <v>#REF!</v>
      </c>
      <c r="CF50" s="106" t="e">
        <f>TRIM('Custom Calculator'!#REF!)</f>
        <v>#REF!</v>
      </c>
      <c r="CG50" s="106" t="e">
        <f>TRIM('Custom Calculator'!#REF!)</f>
        <v>#REF!</v>
      </c>
      <c r="CH50" s="106" t="e">
        <f>TRIM('Custom Calculator'!#REF!)</f>
        <v>#REF!</v>
      </c>
      <c r="CI50" s="8"/>
      <c r="CJ50" s="8"/>
      <c r="CK50" s="8"/>
      <c r="CL50" s="8"/>
      <c r="CM50" s="8"/>
      <c r="CN50" s="8"/>
      <c r="CO50" s="8"/>
      <c r="CP50" s="8"/>
      <c r="CQ50" s="8"/>
      <c r="CR50" s="8"/>
      <c r="CS50" s="8"/>
      <c r="CT50" s="8"/>
      <c r="CU50" s="8"/>
      <c r="CV50" s="8"/>
      <c r="CW50" s="8"/>
      <c r="CX50" s="8"/>
      <c r="CY50" s="8"/>
      <c r="CZ50" s="8"/>
      <c r="DA50" s="8"/>
      <c r="DB50" s="8"/>
      <c r="DC50" s="8"/>
      <c r="DD50" s="8"/>
      <c r="DE50" s="8"/>
      <c r="DF50" s="8"/>
      <c r="DG50" s="8"/>
      <c r="DH50" s="8"/>
      <c r="DI50" s="8"/>
      <c r="DJ50" s="8"/>
      <c r="DK50" s="506"/>
      <c r="DL50" s="8" t="str">
        <f>TRIM(IFERROR(ROUND('Data Sheet'!$Y$8*Z50,3),""))</f>
        <v/>
      </c>
      <c r="DM50" s="8" t="str">
        <f t="shared" si="4"/>
        <v/>
      </c>
      <c r="DN50" s="8" t="str">
        <f>TRIM(IFERROR(ROUND('Data Sheet'!$Z$8*AA50,3),""))</f>
        <v/>
      </c>
      <c r="DO50" s="8" t="str">
        <f t="shared" si="5"/>
        <v/>
      </c>
      <c r="DP50" s="8" t="str">
        <f>TRIM(IFERROR(ROUND('Data Sheet'!$AA$8*AB50,3),""))</f>
        <v/>
      </c>
      <c r="DQ50" s="8" t="str">
        <f t="shared" si="3"/>
        <v/>
      </c>
      <c r="DR50" s="8" t="e">
        <f>IF(AND(AC50&gt;0,OR('Custom Calculator'!$J$14&gt;=1,'Custom Calculator'!#REF!&gt;=1)),IF(ISBLANK('Custom Calculator'!#REF!),"",'Custom Calculator'!$BI$23),"")</f>
        <v>#REF!</v>
      </c>
      <c r="DS50" s="8" t="e">
        <f>IF(AND(AC50&gt;0,OR('Custom Calculator'!$J$14&gt;=1,'Custom Calculator'!#REF!&gt;=1)),IF(ISBLANK('Custom Calculator'!#REF!),"",'Custom Calculator'!$BJ$23),"")</f>
        <v>#REF!</v>
      </c>
      <c r="DT50" s="8" t="e">
        <f>'Custom Calculator'!#REF!</f>
        <v>#REF!</v>
      </c>
      <c r="DU50" s="8">
        <f>IF(ISBLANK('Custom Calculator'!#REF!),"",'Custom Calculator'!$BK$23)</f>
        <v>0</v>
      </c>
      <c r="DV50" s="8">
        <f>IF(ISBLANK('Custom Calculator'!#REF!),"",5)</f>
        <v>5</v>
      </c>
      <c r="DW50" s="8" t="e">
        <f>IF(ISBLANK('Custom Calculator'!#REF!),"",'Custom Calculator'!#REF!)</f>
        <v>#REF!</v>
      </c>
      <c r="DX50" s="8">
        <f>IF(ISBLANK('Custom Calculator'!#REF!),"",IF('Custom Calculator'!$BL$23="",1,'Custom Calculator'!$BL$23))</f>
        <v>1</v>
      </c>
      <c r="DY50" s="8">
        <f>IF(ISBLANK('Custom Calculator'!#REF!),"",'Custom Calculator'!$BM$23)</f>
        <v>0</v>
      </c>
      <c r="DZ50" s="8"/>
      <c r="EA50" s="8"/>
      <c r="EB50" s="8"/>
      <c r="EC50" s="8"/>
      <c r="ED50" s="8"/>
      <c r="EE50" s="8"/>
      <c r="EF50" s="8"/>
      <c r="EG50" s="8"/>
      <c r="EH50" s="8"/>
      <c r="EI50" s="8"/>
      <c r="EJ50" s="8"/>
      <c r="EK50" s="8"/>
      <c r="EL50" s="8"/>
      <c r="EM50" s="8"/>
      <c r="EN50" s="8"/>
      <c r="EO50" s="8"/>
      <c r="EP50" s="8"/>
      <c r="EQ50" s="8"/>
      <c r="ER50" s="8"/>
      <c r="ES50" s="8"/>
      <c r="ET50" s="8"/>
      <c r="EU50" s="8"/>
      <c r="EV50" s="8"/>
      <c r="EW50" s="8"/>
      <c r="EX50" s="8"/>
    </row>
    <row r="51" spans="1:154">
      <c r="A51" s="11" t="s">
        <v>2121</v>
      </c>
      <c r="B51" s="11">
        <v>50</v>
      </c>
      <c r="C51" s="99" t="e">
        <f ca="1">IF(ISBLANK('Custom Calculator'!#REF!),"",MID(CELL("filename"),SEARCH("[",CELL("filename"))+1,SEARCH("]",CELL("filename"))-SEARCH("[",CELL("filename"))-1))</f>
        <v>#VALUE!</v>
      </c>
      <c r="D51" s="99" t="e">
        <f>IF(ISBLANK('Custom Calculator'!#REF!),"",'Custom Calculator'!#REF!)</f>
        <v>#REF!</v>
      </c>
      <c r="E51" s="7"/>
      <c r="F51" s="8"/>
      <c r="G51" s="7"/>
      <c r="H51" s="7"/>
      <c r="I51" s="7"/>
      <c r="J51" s="7"/>
      <c r="K51" s="8" t="e">
        <f>IF(ISBLANK('Custom Calculator'!#REF!),"",IF('Custom Calculator'!#REF!&lt;&gt;0,'Custom Calculator'!#REF!,""))</f>
        <v>#REF!</v>
      </c>
      <c r="L51" s="9"/>
      <c r="M51" s="8" t="e">
        <f>IF(ISBLANK('Custom Calculator'!#REF!),"",IF('Custom Calculator'!#REF!&lt;&gt;0,'Custom Calculator'!#REF!,VLOOKUP('Custom Calculator'!#REF!,'Data Sheet'!$BB$13:$BC$2219,2,FALSE)))</f>
        <v>#REF!</v>
      </c>
      <c r="N51" s="8" t="str">
        <f>IF(ISBLANK('Custom Calculator'!#REF!),"","New York")</f>
        <v>New York</v>
      </c>
      <c r="O51" s="96" t="e">
        <f>IF(ISBLANK('Custom Calculator'!#REF!),"",'Custom Calculator'!#REF!)</f>
        <v>#REF!</v>
      </c>
      <c r="P51" s="7"/>
      <c r="Q51" s="8" t="e">
        <f>CONCATENATE('Custom Calculator'!#REF!," ",'Custom Calculator'!#REF!)</f>
        <v>#REF!</v>
      </c>
      <c r="R51" s="7"/>
      <c r="S51" s="7"/>
      <c r="T51" s="8">
        <f>IF(ISBLANK('Custom Calculator'!#REF!),"",'BCA Calculator'!B57)</f>
        <v>0</v>
      </c>
      <c r="U51" s="7"/>
      <c r="V51" s="7"/>
      <c r="W51" s="7"/>
      <c r="X51" s="97" t="e">
        <f>IF(ISBLANK('Custom Calculator'!#REF!),"",'Custom Calculator'!#REF!)</f>
        <v>#REF!</v>
      </c>
      <c r="Y51" s="97" t="e">
        <f>IF(ISBLANK('Custom Calculator'!#REF!),"",'Custom Calculator'!#REF!)</f>
        <v>#REF!</v>
      </c>
      <c r="Z51" s="505" t="str">
        <f>IF(ISBLANK('Custom Calculator'!#REF!),"",TRIM(IFERROR(ROUND('Custom Calculator'!#REF!,3),"")))</f>
        <v/>
      </c>
      <c r="AA51" s="505" t="str">
        <f>IF(ISBLANK('Custom Calculator'!#REF!),"",TRIM(IFERROR(ROUND('Custom Calculator'!#REF!,3),"")))</f>
        <v/>
      </c>
      <c r="AB51" s="505" t="str">
        <f>IF(ISBLANK('Custom Calculator'!#REF!),"",TRIM(IFERROR(ROUND('Custom Calculator'!#REF!,3),"")))</f>
        <v/>
      </c>
      <c r="AC51" s="66" t="e">
        <f>IF(ISBLANK('Custom Calculator'!#REF!),"",'Custom Calculator'!#REF!)</f>
        <v>#REF!</v>
      </c>
      <c r="AD51" s="53" t="e">
        <f>IF(ISBLANK('Custom Calculator'!#REF!),"",ROUND('Custom Calculator'!#REF!,2))</f>
        <v>#REF!</v>
      </c>
      <c r="AE51" s="8">
        <f>IF(ISBLANK('Custom Calculator'!#REF!),"",'Custom Calculator'!$E$8)</f>
        <v>0</v>
      </c>
      <c r="AF51" s="8" t="e">
        <f t="shared" si="0"/>
        <v>#REF!</v>
      </c>
      <c r="AG51" s="8" t="e">
        <f>IF(ISBLANK('Custom Calculator'!#REF!),"",'Custom Calculator'!#REF!)</f>
        <v>#REF!</v>
      </c>
      <c r="AH51" s="8" t="e">
        <f>IF(ISBLANK('Custom Calculator'!#REF!),"",'Custom Calculator'!#REF!)</f>
        <v>#REF!</v>
      </c>
      <c r="AI51" s="8" t="e">
        <f>IF(ISBLANK('Custom Calculator'!#REF!),"",'Custom Calculator'!#REF!)</f>
        <v>#REF!</v>
      </c>
      <c r="AJ51" s="9" t="str">
        <f>IF(ISBLANK('Custom Calculator'!#REF!),"",'BCA Calculator'!W73)</f>
        <v/>
      </c>
      <c r="AK51" s="8" t="e">
        <f>IF(ISBLANK('Custom Calculator'!#REF!),"",'Custom Calculator'!#REF!)</f>
        <v>#REF!</v>
      </c>
      <c r="AL51" s="8" t="e">
        <f>'Custom Calculator'!#REF!</f>
        <v>#REF!</v>
      </c>
      <c r="AM51" s="9" t="e">
        <f>IF(ISBLANK('Custom Calculator'!#REF!),"",'Custom Calculator'!#REF!)</f>
        <v>#REF!</v>
      </c>
      <c r="AN51" s="9" t="e">
        <f>'Custom Calculator'!#REF!</f>
        <v>#REF!</v>
      </c>
      <c r="AO51" s="54" t="str">
        <f>TRIM(IFERROR(ROUND('Custom Calculator'!#REF!,2),""))</f>
        <v/>
      </c>
      <c r="AP51" s="9" t="str">
        <f>TRIM(IFERROR(ROUND('Custom Calculator'!#REF!,3),""))</f>
        <v/>
      </c>
      <c r="AQ51" s="9" t="str">
        <f>TRIM(IFERROR(ROUND('Custom Calculator'!#REF!,3),""))</f>
        <v/>
      </c>
      <c r="AR51" s="54" t="e">
        <f>IF(ISBLANK('Custom Calculator'!#REF!),"",IF(ISBLANK('Custom Calculator'!#REF!),'Custom Calculator'!#REF!,'Custom Calculator'!#REF!))</f>
        <v>#REF!</v>
      </c>
      <c r="AS51" s="8"/>
      <c r="AT51" s="8"/>
      <c r="AU51" s="8"/>
      <c r="AV51" s="8"/>
      <c r="AW51" s="8"/>
      <c r="AX51" s="8"/>
      <c r="AY51" s="8"/>
      <c r="AZ51" s="8"/>
      <c r="BA51" s="8"/>
      <c r="BB51" s="8"/>
      <c r="BC51" s="8"/>
      <c r="BD51" s="8"/>
      <c r="BE51" s="8"/>
      <c r="BF51" s="8"/>
      <c r="BG51" s="8"/>
      <c r="BH51" s="8"/>
      <c r="BI51" s="8"/>
      <c r="BJ51" s="8"/>
      <c r="BK51" s="8"/>
      <c r="BL51" s="8"/>
      <c r="BM51" s="8"/>
      <c r="BN51" s="8"/>
      <c r="BO51" s="8"/>
      <c r="BP51" s="8"/>
      <c r="BQ51" s="8"/>
      <c r="BR51" s="8"/>
      <c r="BS51" s="8"/>
      <c r="BT51" s="8"/>
      <c r="BU51" s="8"/>
      <c r="BV51" s="8"/>
      <c r="BW51" s="8"/>
      <c r="BX51" s="8"/>
      <c r="BY51" s="8"/>
      <c r="BZ51" s="8"/>
      <c r="CA51" s="8"/>
      <c r="CB51" s="8" t="e">
        <f>IF(ISBLANK('Custom Calculator'!#REF!),"",'Custom Calculator'!#REF!)</f>
        <v>#REF!</v>
      </c>
      <c r="CC51" s="106" t="e">
        <f>TRIM('Custom Calculator'!#REF!)</f>
        <v>#REF!</v>
      </c>
      <c r="CD51" s="106" t="e">
        <f>TRIM('Custom Calculator'!#REF!)</f>
        <v>#REF!</v>
      </c>
      <c r="CE51" s="106" t="e">
        <f>TRIM('Custom Calculator'!#REF!)</f>
        <v>#REF!</v>
      </c>
      <c r="CF51" s="106" t="e">
        <f>TRIM('Custom Calculator'!#REF!)</f>
        <v>#REF!</v>
      </c>
      <c r="CG51" s="106" t="e">
        <f>TRIM('Custom Calculator'!#REF!)</f>
        <v>#REF!</v>
      </c>
      <c r="CH51" s="106" t="e">
        <f>TRIM('Custom Calculator'!#REF!)</f>
        <v>#REF!</v>
      </c>
      <c r="CI51" s="8"/>
      <c r="CJ51" s="8"/>
      <c r="CK51" s="8"/>
      <c r="CL51" s="8"/>
      <c r="CM51" s="8"/>
      <c r="CN51" s="8"/>
      <c r="CO51" s="8"/>
      <c r="CP51" s="8"/>
      <c r="CQ51" s="8"/>
      <c r="CR51" s="8"/>
      <c r="CS51" s="8"/>
      <c r="CT51" s="8"/>
      <c r="CU51" s="8"/>
      <c r="CV51" s="8"/>
      <c r="CW51" s="8"/>
      <c r="CX51" s="8"/>
      <c r="CY51" s="8"/>
      <c r="CZ51" s="8"/>
      <c r="DA51" s="8"/>
      <c r="DB51" s="8"/>
      <c r="DC51" s="8"/>
      <c r="DD51" s="8"/>
      <c r="DE51" s="8"/>
      <c r="DF51" s="8"/>
      <c r="DG51" s="8"/>
      <c r="DH51" s="8"/>
      <c r="DI51" s="8"/>
      <c r="DJ51" s="8"/>
      <c r="DK51" s="506"/>
      <c r="DL51" s="8" t="str">
        <f>TRIM(IFERROR(ROUND('Data Sheet'!$Y$8*Z51,3),""))</f>
        <v/>
      </c>
      <c r="DM51" s="8" t="str">
        <f t="shared" si="4"/>
        <v/>
      </c>
      <c r="DN51" s="8" t="str">
        <f>TRIM(IFERROR(ROUND('Data Sheet'!$Z$8*AA51,3),""))</f>
        <v/>
      </c>
      <c r="DO51" s="8" t="str">
        <f t="shared" si="5"/>
        <v/>
      </c>
      <c r="DP51" s="8" t="str">
        <f>TRIM(IFERROR(ROUND('Data Sheet'!$AA$8*AB51,3),""))</f>
        <v/>
      </c>
      <c r="DQ51" s="8" t="str">
        <f t="shared" si="3"/>
        <v/>
      </c>
      <c r="DR51" s="8" t="e">
        <f>IF(AND(AC51&gt;0,OR('Custom Calculator'!$J$14&gt;=1,'Custom Calculator'!#REF!&gt;=1)),IF(ISBLANK('Custom Calculator'!#REF!),"",'Custom Calculator'!$BI$23),"")</f>
        <v>#REF!</v>
      </c>
      <c r="DS51" s="8" t="e">
        <f>IF(AND(AC51&gt;0,OR('Custom Calculator'!$J$14&gt;=1,'Custom Calculator'!#REF!&gt;=1)),IF(ISBLANK('Custom Calculator'!#REF!),"",'Custom Calculator'!$BJ$23),"")</f>
        <v>#REF!</v>
      </c>
      <c r="DT51" s="8" t="e">
        <f>'Custom Calculator'!#REF!</f>
        <v>#REF!</v>
      </c>
      <c r="DU51" s="8">
        <f>IF(ISBLANK('Custom Calculator'!#REF!),"",'Custom Calculator'!$BK$23)</f>
        <v>0</v>
      </c>
      <c r="DV51" s="8">
        <f>IF(ISBLANK('Custom Calculator'!#REF!),"",5)</f>
        <v>5</v>
      </c>
      <c r="DW51" s="8" t="e">
        <f>IF(ISBLANK('Custom Calculator'!#REF!),"",'Custom Calculator'!#REF!)</f>
        <v>#REF!</v>
      </c>
      <c r="DX51" s="8">
        <f>IF(ISBLANK('Custom Calculator'!#REF!),"",IF('Custom Calculator'!$BL$23="",1,'Custom Calculator'!$BL$23))</f>
        <v>1</v>
      </c>
      <c r="DY51" s="8">
        <f>IF(ISBLANK('Custom Calculator'!#REF!),"",'Custom Calculator'!$BM$23)</f>
        <v>0</v>
      </c>
      <c r="DZ51" s="8"/>
      <c r="EA51" s="8"/>
      <c r="EB51" s="8"/>
      <c r="EC51" s="8"/>
      <c r="ED51" s="8"/>
      <c r="EE51" s="8"/>
      <c r="EF51" s="8"/>
      <c r="EG51" s="8"/>
      <c r="EH51" s="8"/>
      <c r="EI51" s="8"/>
      <c r="EJ51" s="8"/>
      <c r="EK51" s="8"/>
      <c r="EL51" s="8"/>
      <c r="EM51" s="8"/>
      <c r="EN51" s="8"/>
      <c r="EO51" s="8"/>
      <c r="EP51" s="8"/>
      <c r="EQ51" s="8"/>
      <c r="ER51" s="8"/>
      <c r="ES51" s="8"/>
      <c r="ET51" s="8"/>
      <c r="EU51" s="8"/>
      <c r="EV51" s="8"/>
      <c r="EW51" s="8"/>
      <c r="EX51" s="8"/>
    </row>
    <row r="52" spans="1:154">
      <c r="A52" s="11" t="s">
        <v>2121</v>
      </c>
      <c r="B52" s="11">
        <v>51</v>
      </c>
      <c r="C52" s="99" t="e">
        <f ca="1">IF(ISBLANK('Custom Calculator'!#REF!),"",MID(CELL("filename"),SEARCH("[",CELL("filename"))+1,SEARCH("]",CELL("filename"))-SEARCH("[",CELL("filename"))-1))</f>
        <v>#VALUE!</v>
      </c>
      <c r="D52" s="99" t="e">
        <f>IF(ISBLANK('Custom Calculator'!#REF!),"",'Custom Calculator'!#REF!)</f>
        <v>#REF!</v>
      </c>
      <c r="E52" s="7"/>
      <c r="F52" s="8"/>
      <c r="G52" s="7"/>
      <c r="H52" s="7"/>
      <c r="I52" s="7"/>
      <c r="J52" s="7"/>
      <c r="K52" s="8" t="e">
        <f>IF(ISBLANK('Custom Calculator'!#REF!),"",IF('Custom Calculator'!#REF!&lt;&gt;0,'Custom Calculator'!#REF!,""))</f>
        <v>#REF!</v>
      </c>
      <c r="L52" s="9"/>
      <c r="M52" s="8" t="e">
        <f>IF(ISBLANK('Custom Calculator'!#REF!),"",IF('Custom Calculator'!#REF!&lt;&gt;0,'Custom Calculator'!#REF!,VLOOKUP('Custom Calculator'!#REF!,'Data Sheet'!$BB$13:$BC$2219,2,FALSE)))</f>
        <v>#REF!</v>
      </c>
      <c r="N52" s="8" t="str">
        <f>IF(ISBLANK('Custom Calculator'!#REF!),"","New York")</f>
        <v>New York</v>
      </c>
      <c r="O52" s="96" t="e">
        <f>IF(ISBLANK('Custom Calculator'!#REF!),"",'Custom Calculator'!#REF!)</f>
        <v>#REF!</v>
      </c>
      <c r="P52" s="7"/>
      <c r="Q52" s="8" t="e">
        <f>CONCATENATE('Custom Calculator'!#REF!," ",'Custom Calculator'!#REF!)</f>
        <v>#REF!</v>
      </c>
      <c r="R52" s="7"/>
      <c r="S52" s="7"/>
      <c r="T52" s="8">
        <f>IF(ISBLANK('Custom Calculator'!#REF!),"",'BCA Calculator'!B58)</f>
        <v>0</v>
      </c>
      <c r="U52" s="7"/>
      <c r="V52" s="7"/>
      <c r="W52" s="7"/>
      <c r="X52" s="97" t="e">
        <f>IF(ISBLANK('Custom Calculator'!#REF!),"",'Custom Calculator'!#REF!)</f>
        <v>#REF!</v>
      </c>
      <c r="Y52" s="97" t="e">
        <f>IF(ISBLANK('Custom Calculator'!#REF!),"",'Custom Calculator'!#REF!)</f>
        <v>#REF!</v>
      </c>
      <c r="Z52" s="505" t="str">
        <f>IF(ISBLANK('Custom Calculator'!#REF!),"",TRIM(IFERROR(ROUND('Custom Calculator'!#REF!,3),"")))</f>
        <v/>
      </c>
      <c r="AA52" s="505" t="str">
        <f>IF(ISBLANK('Custom Calculator'!#REF!),"",TRIM(IFERROR(ROUND('Custom Calculator'!#REF!,3),"")))</f>
        <v/>
      </c>
      <c r="AB52" s="505" t="str">
        <f>IF(ISBLANK('Custom Calculator'!#REF!),"",TRIM(IFERROR(ROUND('Custom Calculator'!#REF!,3),"")))</f>
        <v/>
      </c>
      <c r="AC52" s="66" t="e">
        <f>IF(ISBLANK('Custom Calculator'!#REF!),"",'Custom Calculator'!#REF!)</f>
        <v>#REF!</v>
      </c>
      <c r="AD52" s="53" t="e">
        <f>IF(ISBLANK('Custom Calculator'!#REF!),"",ROUND('Custom Calculator'!#REF!,2))</f>
        <v>#REF!</v>
      </c>
      <c r="AE52" s="8">
        <f>IF(ISBLANK('Custom Calculator'!#REF!),"",'Custom Calculator'!$E$8)</f>
        <v>0</v>
      </c>
      <c r="AF52" s="8" t="e">
        <f t="shared" si="0"/>
        <v>#REF!</v>
      </c>
      <c r="AG52" s="8" t="e">
        <f>IF(ISBLANK('Custom Calculator'!#REF!),"",'Custom Calculator'!#REF!)</f>
        <v>#REF!</v>
      </c>
      <c r="AH52" s="8" t="e">
        <f>IF(ISBLANK('Custom Calculator'!#REF!),"",'Custom Calculator'!#REF!)</f>
        <v>#REF!</v>
      </c>
      <c r="AI52" s="8" t="e">
        <f>IF(ISBLANK('Custom Calculator'!#REF!),"",'Custom Calculator'!#REF!)</f>
        <v>#REF!</v>
      </c>
      <c r="AJ52" s="9" t="str">
        <f>IF(ISBLANK('Custom Calculator'!#REF!),"",'BCA Calculator'!W74)</f>
        <v/>
      </c>
      <c r="AK52" s="8" t="e">
        <f>IF(ISBLANK('Custom Calculator'!#REF!),"",'Custom Calculator'!#REF!)</f>
        <v>#REF!</v>
      </c>
      <c r="AL52" s="8" t="e">
        <f>'Custom Calculator'!#REF!</f>
        <v>#REF!</v>
      </c>
      <c r="AM52" s="9" t="e">
        <f>IF(ISBLANK('Custom Calculator'!#REF!),"",'Custom Calculator'!#REF!)</f>
        <v>#REF!</v>
      </c>
      <c r="AN52" s="9" t="e">
        <f>'Custom Calculator'!#REF!</f>
        <v>#REF!</v>
      </c>
      <c r="AO52" s="54" t="str">
        <f>TRIM(IFERROR(ROUND('Custom Calculator'!#REF!,2),""))</f>
        <v/>
      </c>
      <c r="AP52" s="9" t="str">
        <f>TRIM(IFERROR(ROUND('Custom Calculator'!#REF!,3),""))</f>
        <v/>
      </c>
      <c r="AQ52" s="9" t="str">
        <f>TRIM(IFERROR(ROUND('Custom Calculator'!#REF!,3),""))</f>
        <v/>
      </c>
      <c r="AR52" s="54" t="e">
        <f>IF(ISBLANK('Custom Calculator'!#REF!),"",IF(ISBLANK('Custom Calculator'!#REF!),'Custom Calculator'!#REF!,'Custom Calculator'!#REF!))</f>
        <v>#REF!</v>
      </c>
      <c r="AS52" s="8"/>
      <c r="AT52" s="8"/>
      <c r="AU52" s="8"/>
      <c r="AV52" s="8"/>
      <c r="AW52" s="8"/>
      <c r="AX52" s="8"/>
      <c r="AY52" s="8"/>
      <c r="AZ52" s="8"/>
      <c r="BA52" s="8"/>
      <c r="BB52" s="8"/>
      <c r="BC52" s="8"/>
      <c r="BD52" s="8"/>
      <c r="BE52" s="8"/>
      <c r="BF52" s="8"/>
      <c r="BG52" s="8"/>
      <c r="BH52" s="8"/>
      <c r="BI52" s="8"/>
      <c r="BJ52" s="8"/>
      <c r="BK52" s="8"/>
      <c r="BL52" s="8"/>
      <c r="BM52" s="8"/>
      <c r="BN52" s="8"/>
      <c r="BO52" s="8"/>
      <c r="BP52" s="8"/>
      <c r="BQ52" s="8"/>
      <c r="BR52" s="8"/>
      <c r="BS52" s="8"/>
      <c r="BT52" s="8"/>
      <c r="BU52" s="8"/>
      <c r="BV52" s="8"/>
      <c r="BW52" s="8"/>
      <c r="BX52" s="8"/>
      <c r="BY52" s="8"/>
      <c r="BZ52" s="8"/>
      <c r="CA52" s="8"/>
      <c r="CB52" s="8" t="e">
        <f>IF(ISBLANK('Custom Calculator'!#REF!),"",'Custom Calculator'!#REF!)</f>
        <v>#REF!</v>
      </c>
      <c r="CC52" s="106" t="e">
        <f>TRIM('Custom Calculator'!#REF!)</f>
        <v>#REF!</v>
      </c>
      <c r="CD52" s="106" t="e">
        <f>TRIM('Custom Calculator'!#REF!)</f>
        <v>#REF!</v>
      </c>
      <c r="CE52" s="106" t="e">
        <f>TRIM('Custom Calculator'!#REF!)</f>
        <v>#REF!</v>
      </c>
      <c r="CF52" s="106" t="e">
        <f>TRIM('Custom Calculator'!#REF!)</f>
        <v>#REF!</v>
      </c>
      <c r="CG52" s="106" t="e">
        <f>TRIM('Custom Calculator'!#REF!)</f>
        <v>#REF!</v>
      </c>
      <c r="CH52" s="106" t="e">
        <f>TRIM('Custom Calculator'!#REF!)</f>
        <v>#REF!</v>
      </c>
      <c r="CI52" s="8"/>
      <c r="CJ52" s="8"/>
      <c r="CK52" s="8"/>
      <c r="CL52" s="8"/>
      <c r="CM52" s="8"/>
      <c r="CN52" s="8"/>
      <c r="CO52" s="8"/>
      <c r="CP52" s="8"/>
      <c r="CQ52" s="8"/>
      <c r="CR52" s="8"/>
      <c r="CS52" s="8"/>
      <c r="CT52" s="8"/>
      <c r="CU52" s="8"/>
      <c r="CV52" s="8"/>
      <c r="CW52" s="8"/>
      <c r="CX52" s="8"/>
      <c r="CY52" s="8"/>
      <c r="CZ52" s="8"/>
      <c r="DA52" s="8"/>
      <c r="DB52" s="8"/>
      <c r="DC52" s="8"/>
      <c r="DD52" s="8"/>
      <c r="DE52" s="8"/>
      <c r="DF52" s="8"/>
      <c r="DG52" s="8"/>
      <c r="DH52" s="8"/>
      <c r="DI52" s="8"/>
      <c r="DJ52" s="8"/>
      <c r="DK52" s="506"/>
      <c r="DL52" s="8" t="str">
        <f>TRIM(IFERROR(ROUND('Data Sheet'!$Y$8*Z52,3),""))</f>
        <v/>
      </c>
      <c r="DM52" s="8" t="str">
        <f t="shared" si="4"/>
        <v/>
      </c>
      <c r="DN52" s="8" t="str">
        <f>TRIM(IFERROR(ROUND('Data Sheet'!$Z$8*AA52,3),""))</f>
        <v/>
      </c>
      <c r="DO52" s="8" t="str">
        <f t="shared" si="5"/>
        <v/>
      </c>
      <c r="DP52" s="8" t="str">
        <f>TRIM(IFERROR(ROUND('Data Sheet'!$AA$8*AB52,3),""))</f>
        <v/>
      </c>
      <c r="DQ52" s="8" t="str">
        <f t="shared" si="3"/>
        <v/>
      </c>
      <c r="DR52" s="8" t="e">
        <f>IF(AND(AC52&gt;0,OR('Custom Calculator'!$J$14&gt;=1,'Custom Calculator'!#REF!&gt;=1)),IF(ISBLANK('Custom Calculator'!#REF!),"",'Custom Calculator'!$BI$23),"")</f>
        <v>#REF!</v>
      </c>
      <c r="DS52" s="8" t="e">
        <f>IF(AND(AC52&gt;0,OR('Custom Calculator'!$J$14&gt;=1,'Custom Calculator'!#REF!&gt;=1)),IF(ISBLANK('Custom Calculator'!#REF!),"",'Custom Calculator'!$BJ$23),"")</f>
        <v>#REF!</v>
      </c>
      <c r="DT52" s="8" t="e">
        <f>'Custom Calculator'!#REF!</f>
        <v>#REF!</v>
      </c>
      <c r="DU52" s="8">
        <f>IF(ISBLANK('Custom Calculator'!#REF!),"",'Custom Calculator'!$BK$23)</f>
        <v>0</v>
      </c>
      <c r="DV52" s="8">
        <f>IF(ISBLANK('Custom Calculator'!#REF!),"",5)</f>
        <v>5</v>
      </c>
      <c r="DW52" s="8" t="e">
        <f>IF(ISBLANK('Custom Calculator'!#REF!),"",'Custom Calculator'!#REF!)</f>
        <v>#REF!</v>
      </c>
      <c r="DX52" s="8">
        <f>IF(ISBLANK('Custom Calculator'!#REF!),"",IF('Custom Calculator'!$BL$23="",1,'Custom Calculator'!$BL$23))</f>
        <v>1</v>
      </c>
      <c r="DY52" s="8">
        <f>IF(ISBLANK('Custom Calculator'!#REF!),"",'Custom Calculator'!$BM$23)</f>
        <v>0</v>
      </c>
      <c r="DZ52" s="8"/>
      <c r="EA52" s="8"/>
      <c r="EB52" s="8"/>
      <c r="EC52" s="8"/>
      <c r="ED52" s="8"/>
      <c r="EE52" s="8"/>
      <c r="EF52" s="8"/>
      <c r="EG52" s="8"/>
      <c r="EH52" s="8"/>
      <c r="EI52" s="8"/>
      <c r="EJ52" s="8"/>
      <c r="EK52" s="8"/>
      <c r="EL52" s="8"/>
      <c r="EM52" s="8"/>
      <c r="EN52" s="8"/>
      <c r="EO52" s="8"/>
      <c r="EP52" s="8"/>
      <c r="EQ52" s="8"/>
      <c r="ER52" s="8"/>
      <c r="ES52" s="8"/>
      <c r="ET52" s="8"/>
      <c r="EU52" s="8"/>
      <c r="EV52" s="8"/>
      <c r="EW52" s="8"/>
      <c r="EX52" s="8"/>
    </row>
    <row r="53" spans="1:154">
      <c r="A53" s="11" t="s">
        <v>2121</v>
      </c>
      <c r="B53" s="11">
        <v>52</v>
      </c>
      <c r="C53" s="99" t="e">
        <f ca="1">IF(ISBLANK('Custom Calculator'!#REF!),"",MID(CELL("filename"),SEARCH("[",CELL("filename"))+1,SEARCH("]",CELL("filename"))-SEARCH("[",CELL("filename"))-1))</f>
        <v>#VALUE!</v>
      </c>
      <c r="D53" s="99" t="e">
        <f>IF(ISBLANK('Custom Calculator'!#REF!),"",'Custom Calculator'!#REF!)</f>
        <v>#REF!</v>
      </c>
      <c r="E53" s="7"/>
      <c r="F53" s="8"/>
      <c r="G53" s="7"/>
      <c r="H53" s="7"/>
      <c r="I53" s="7"/>
      <c r="J53" s="7"/>
      <c r="K53" s="8" t="e">
        <f>IF(ISBLANK('Custom Calculator'!#REF!),"",IF('Custom Calculator'!#REF!&lt;&gt;0,'Custom Calculator'!#REF!,""))</f>
        <v>#REF!</v>
      </c>
      <c r="L53" s="9"/>
      <c r="M53" s="8" t="e">
        <f>IF(ISBLANK('Custom Calculator'!#REF!),"",IF('Custom Calculator'!#REF!&lt;&gt;0,'Custom Calculator'!#REF!,VLOOKUP('Custom Calculator'!#REF!,'Data Sheet'!$BB$13:$BC$2219,2,FALSE)))</f>
        <v>#REF!</v>
      </c>
      <c r="N53" s="8" t="str">
        <f>IF(ISBLANK('Custom Calculator'!#REF!),"","New York")</f>
        <v>New York</v>
      </c>
      <c r="O53" s="96" t="e">
        <f>IF(ISBLANK('Custom Calculator'!#REF!),"",'Custom Calculator'!#REF!)</f>
        <v>#REF!</v>
      </c>
      <c r="P53" s="7"/>
      <c r="Q53" s="8" t="e">
        <f>CONCATENATE('Custom Calculator'!#REF!," ",'Custom Calculator'!#REF!)</f>
        <v>#REF!</v>
      </c>
      <c r="R53" s="7"/>
      <c r="S53" s="7"/>
      <c r="T53" s="8">
        <f>IF(ISBLANK('Custom Calculator'!#REF!),"",'BCA Calculator'!B59)</f>
        <v>0</v>
      </c>
      <c r="U53" s="7"/>
      <c r="V53" s="7"/>
      <c r="W53" s="7"/>
      <c r="X53" s="97" t="e">
        <f>IF(ISBLANK('Custom Calculator'!#REF!),"",'Custom Calculator'!#REF!)</f>
        <v>#REF!</v>
      </c>
      <c r="Y53" s="97" t="e">
        <f>IF(ISBLANK('Custom Calculator'!#REF!),"",'Custom Calculator'!#REF!)</f>
        <v>#REF!</v>
      </c>
      <c r="Z53" s="505" t="str">
        <f>IF(ISBLANK('Custom Calculator'!#REF!),"",TRIM(IFERROR(ROUND('Custom Calculator'!#REF!,3),"")))</f>
        <v/>
      </c>
      <c r="AA53" s="505" t="str">
        <f>IF(ISBLANK('Custom Calculator'!#REF!),"",TRIM(IFERROR(ROUND('Custom Calculator'!#REF!,3),"")))</f>
        <v/>
      </c>
      <c r="AB53" s="505" t="str">
        <f>IF(ISBLANK('Custom Calculator'!#REF!),"",TRIM(IFERROR(ROUND('Custom Calculator'!#REF!,3),"")))</f>
        <v/>
      </c>
      <c r="AC53" s="66" t="e">
        <f>IF(ISBLANK('Custom Calculator'!#REF!),"",'Custom Calculator'!#REF!)</f>
        <v>#REF!</v>
      </c>
      <c r="AD53" s="53" t="e">
        <f>IF(ISBLANK('Custom Calculator'!#REF!),"",ROUND('Custom Calculator'!#REF!,2))</f>
        <v>#REF!</v>
      </c>
      <c r="AE53" s="8">
        <f>IF(ISBLANK('Custom Calculator'!#REF!),"",'Custom Calculator'!$E$8)</f>
        <v>0</v>
      </c>
      <c r="AF53" s="8" t="e">
        <f t="shared" si="0"/>
        <v>#REF!</v>
      </c>
      <c r="AG53" s="8" t="e">
        <f>IF(ISBLANK('Custom Calculator'!#REF!),"",'Custom Calculator'!#REF!)</f>
        <v>#REF!</v>
      </c>
      <c r="AH53" s="8" t="e">
        <f>IF(ISBLANK('Custom Calculator'!#REF!),"",'Custom Calculator'!#REF!)</f>
        <v>#REF!</v>
      </c>
      <c r="AI53" s="8" t="e">
        <f>IF(ISBLANK('Custom Calculator'!#REF!),"",'Custom Calculator'!#REF!)</f>
        <v>#REF!</v>
      </c>
      <c r="AJ53" s="9" t="str">
        <f>IF(ISBLANK('Custom Calculator'!#REF!),"",'BCA Calculator'!W75)</f>
        <v/>
      </c>
      <c r="AK53" s="8" t="e">
        <f>IF(ISBLANK('Custom Calculator'!#REF!),"",'Custom Calculator'!#REF!)</f>
        <v>#REF!</v>
      </c>
      <c r="AL53" s="8" t="e">
        <f>'Custom Calculator'!#REF!</f>
        <v>#REF!</v>
      </c>
      <c r="AM53" s="9" t="e">
        <f>IF(ISBLANK('Custom Calculator'!#REF!),"",'Custom Calculator'!#REF!)</f>
        <v>#REF!</v>
      </c>
      <c r="AN53" s="9" t="e">
        <f>'Custom Calculator'!#REF!</f>
        <v>#REF!</v>
      </c>
      <c r="AO53" s="54" t="str">
        <f>TRIM(IFERROR(ROUND('Custom Calculator'!#REF!,2),""))</f>
        <v/>
      </c>
      <c r="AP53" s="9" t="str">
        <f>TRIM(IFERROR(ROUND('Custom Calculator'!#REF!,3),""))</f>
        <v/>
      </c>
      <c r="AQ53" s="9" t="str">
        <f>TRIM(IFERROR(ROUND('Custom Calculator'!#REF!,3),""))</f>
        <v/>
      </c>
      <c r="AR53" s="54" t="e">
        <f>IF(ISBLANK('Custom Calculator'!#REF!),"",IF(ISBLANK('Custom Calculator'!#REF!),'Custom Calculator'!#REF!,'Custom Calculator'!#REF!))</f>
        <v>#REF!</v>
      </c>
      <c r="AS53" s="8"/>
      <c r="AT53" s="8"/>
      <c r="AU53" s="8"/>
      <c r="AV53" s="8"/>
      <c r="AW53" s="8"/>
      <c r="AX53" s="8"/>
      <c r="AY53" s="8"/>
      <c r="AZ53" s="8"/>
      <c r="BA53" s="8"/>
      <c r="BB53" s="8"/>
      <c r="BC53" s="8"/>
      <c r="BD53" s="8"/>
      <c r="BE53" s="8"/>
      <c r="BF53" s="8"/>
      <c r="BG53" s="8"/>
      <c r="BH53" s="8"/>
      <c r="BI53" s="8"/>
      <c r="BJ53" s="8"/>
      <c r="BK53" s="8"/>
      <c r="BL53" s="8"/>
      <c r="BM53" s="8"/>
      <c r="BN53" s="8"/>
      <c r="BO53" s="8"/>
      <c r="BP53" s="8"/>
      <c r="BQ53" s="8"/>
      <c r="BR53" s="8"/>
      <c r="BS53" s="8"/>
      <c r="BT53" s="8"/>
      <c r="BU53" s="8"/>
      <c r="BV53" s="8"/>
      <c r="BW53" s="8"/>
      <c r="BX53" s="8"/>
      <c r="BY53" s="8"/>
      <c r="BZ53" s="8"/>
      <c r="CA53" s="8"/>
      <c r="CB53" s="8" t="e">
        <f>IF(ISBLANK('Custom Calculator'!#REF!),"",'Custom Calculator'!#REF!)</f>
        <v>#REF!</v>
      </c>
      <c r="CC53" s="106" t="e">
        <f>TRIM('Custom Calculator'!#REF!)</f>
        <v>#REF!</v>
      </c>
      <c r="CD53" s="106" t="e">
        <f>TRIM('Custom Calculator'!#REF!)</f>
        <v>#REF!</v>
      </c>
      <c r="CE53" s="106" t="e">
        <f>TRIM('Custom Calculator'!#REF!)</f>
        <v>#REF!</v>
      </c>
      <c r="CF53" s="106" t="e">
        <f>TRIM('Custom Calculator'!#REF!)</f>
        <v>#REF!</v>
      </c>
      <c r="CG53" s="106" t="e">
        <f>TRIM('Custom Calculator'!#REF!)</f>
        <v>#REF!</v>
      </c>
      <c r="CH53" s="106" t="e">
        <f>TRIM('Custom Calculator'!#REF!)</f>
        <v>#REF!</v>
      </c>
      <c r="CI53" s="8"/>
      <c r="CJ53" s="8"/>
      <c r="CK53" s="8"/>
      <c r="CL53" s="8"/>
      <c r="CM53" s="8"/>
      <c r="CN53" s="8"/>
      <c r="CO53" s="8"/>
      <c r="CP53" s="8"/>
      <c r="CQ53" s="8"/>
      <c r="CR53" s="8"/>
      <c r="CS53" s="8"/>
      <c r="CT53" s="8"/>
      <c r="CU53" s="8"/>
      <c r="CV53" s="8"/>
      <c r="CW53" s="8"/>
      <c r="CX53" s="8"/>
      <c r="CY53" s="8"/>
      <c r="CZ53" s="8"/>
      <c r="DA53" s="8"/>
      <c r="DB53" s="8"/>
      <c r="DC53" s="8"/>
      <c r="DD53" s="8"/>
      <c r="DE53" s="8"/>
      <c r="DF53" s="8"/>
      <c r="DG53" s="8"/>
      <c r="DH53" s="8"/>
      <c r="DI53" s="8"/>
      <c r="DJ53" s="8"/>
      <c r="DK53" s="506"/>
      <c r="DL53" s="8" t="str">
        <f>TRIM(IFERROR(ROUND('Data Sheet'!$Y$8*Z53,3),""))</f>
        <v/>
      </c>
      <c r="DM53" s="8" t="str">
        <f t="shared" si="4"/>
        <v/>
      </c>
      <c r="DN53" s="8" t="str">
        <f>TRIM(IFERROR(ROUND('Data Sheet'!$Z$8*AA53,3),""))</f>
        <v/>
      </c>
      <c r="DO53" s="8" t="str">
        <f t="shared" si="5"/>
        <v/>
      </c>
      <c r="DP53" s="8" t="str">
        <f>TRIM(IFERROR(ROUND('Data Sheet'!$AA$8*AB53,3),""))</f>
        <v/>
      </c>
      <c r="DQ53" s="8" t="str">
        <f t="shared" si="3"/>
        <v/>
      </c>
      <c r="DR53" s="8" t="e">
        <f>IF(AND(AC53&gt;0,OR('Custom Calculator'!$J$14&gt;=1,'Custom Calculator'!#REF!&gt;=1)),IF(ISBLANK('Custom Calculator'!#REF!),"",'Custom Calculator'!$BI$23),"")</f>
        <v>#REF!</v>
      </c>
      <c r="DS53" s="8" t="e">
        <f>IF(AND(AC53&gt;0,OR('Custom Calculator'!$J$14&gt;=1,'Custom Calculator'!#REF!&gt;=1)),IF(ISBLANK('Custom Calculator'!#REF!),"",'Custom Calculator'!$BJ$23),"")</f>
        <v>#REF!</v>
      </c>
      <c r="DT53" s="8" t="e">
        <f>'Custom Calculator'!#REF!</f>
        <v>#REF!</v>
      </c>
      <c r="DU53" s="8">
        <f>IF(ISBLANK('Custom Calculator'!#REF!),"",'Custom Calculator'!$BK$23)</f>
        <v>0</v>
      </c>
      <c r="DV53" s="8">
        <f>IF(ISBLANK('Custom Calculator'!#REF!),"",5)</f>
        <v>5</v>
      </c>
      <c r="DW53" s="8" t="e">
        <f>IF(ISBLANK('Custom Calculator'!#REF!),"",'Custom Calculator'!#REF!)</f>
        <v>#REF!</v>
      </c>
      <c r="DX53" s="8">
        <f>IF(ISBLANK('Custom Calculator'!#REF!),"",IF('Custom Calculator'!$BL$23="",1,'Custom Calculator'!$BL$23))</f>
        <v>1</v>
      </c>
      <c r="DY53" s="8">
        <f>IF(ISBLANK('Custom Calculator'!#REF!),"",'Custom Calculator'!$BM$23)</f>
        <v>0</v>
      </c>
      <c r="DZ53" s="8"/>
      <c r="EA53" s="8"/>
      <c r="EB53" s="8"/>
      <c r="EC53" s="8"/>
      <c r="ED53" s="8"/>
      <c r="EE53" s="8"/>
      <c r="EF53" s="8"/>
      <c r="EG53" s="8"/>
      <c r="EH53" s="8"/>
      <c r="EI53" s="8"/>
      <c r="EJ53" s="8"/>
      <c r="EK53" s="8"/>
      <c r="EL53" s="8"/>
      <c r="EM53" s="8"/>
      <c r="EN53" s="8"/>
      <c r="EO53" s="8"/>
      <c r="EP53" s="8"/>
      <c r="EQ53" s="8"/>
      <c r="ER53" s="8"/>
      <c r="ES53" s="8"/>
      <c r="ET53" s="8"/>
      <c r="EU53" s="8"/>
      <c r="EV53" s="8"/>
      <c r="EW53" s="8"/>
      <c r="EX53" s="8"/>
    </row>
    <row r="54" spans="1:154">
      <c r="A54" s="11" t="s">
        <v>2121</v>
      </c>
      <c r="B54" s="11">
        <v>53</v>
      </c>
      <c r="C54" s="99" t="e">
        <f ca="1">IF(ISBLANK('Custom Calculator'!#REF!),"",MID(CELL("filename"),SEARCH("[",CELL("filename"))+1,SEARCH("]",CELL("filename"))-SEARCH("[",CELL("filename"))-1))</f>
        <v>#VALUE!</v>
      </c>
      <c r="D54" s="99" t="e">
        <f>IF(ISBLANK('Custom Calculator'!#REF!),"",'Custom Calculator'!#REF!)</f>
        <v>#REF!</v>
      </c>
      <c r="E54" s="7"/>
      <c r="F54" s="8"/>
      <c r="G54" s="7"/>
      <c r="H54" s="7"/>
      <c r="I54" s="7"/>
      <c r="J54" s="7"/>
      <c r="K54" s="8" t="e">
        <f>IF(ISBLANK('Custom Calculator'!#REF!),"",IF('Custom Calculator'!#REF!&lt;&gt;0,'Custom Calculator'!#REF!,""))</f>
        <v>#REF!</v>
      </c>
      <c r="L54" s="9"/>
      <c r="M54" s="8" t="e">
        <f>IF(ISBLANK('Custom Calculator'!#REF!),"",IF('Custom Calculator'!#REF!&lt;&gt;0,'Custom Calculator'!#REF!,VLOOKUP('Custom Calculator'!#REF!,'Data Sheet'!$BB$13:$BC$2219,2,FALSE)))</f>
        <v>#REF!</v>
      </c>
      <c r="N54" s="8" t="str">
        <f>IF(ISBLANK('Custom Calculator'!#REF!),"","New York")</f>
        <v>New York</v>
      </c>
      <c r="O54" s="96" t="e">
        <f>IF(ISBLANK('Custom Calculator'!#REF!),"",'Custom Calculator'!#REF!)</f>
        <v>#REF!</v>
      </c>
      <c r="P54" s="7"/>
      <c r="Q54" s="8" t="e">
        <f>CONCATENATE('Custom Calculator'!#REF!," ",'Custom Calculator'!#REF!)</f>
        <v>#REF!</v>
      </c>
      <c r="R54" s="7"/>
      <c r="S54" s="7"/>
      <c r="T54" s="8">
        <f>IF(ISBLANK('Custom Calculator'!#REF!),"",'BCA Calculator'!B60)</f>
        <v>0</v>
      </c>
      <c r="U54" s="7"/>
      <c r="V54" s="7"/>
      <c r="W54" s="7"/>
      <c r="X54" s="97" t="e">
        <f>IF(ISBLANK('Custom Calculator'!#REF!),"",'Custom Calculator'!#REF!)</f>
        <v>#REF!</v>
      </c>
      <c r="Y54" s="97" t="e">
        <f>IF(ISBLANK('Custom Calculator'!#REF!),"",'Custom Calculator'!#REF!)</f>
        <v>#REF!</v>
      </c>
      <c r="Z54" s="505" t="str">
        <f>IF(ISBLANK('Custom Calculator'!#REF!),"",TRIM(IFERROR(ROUND('Custom Calculator'!#REF!,3),"")))</f>
        <v/>
      </c>
      <c r="AA54" s="505" t="str">
        <f>IF(ISBLANK('Custom Calculator'!#REF!),"",TRIM(IFERROR(ROUND('Custom Calculator'!#REF!,3),"")))</f>
        <v/>
      </c>
      <c r="AB54" s="505" t="str">
        <f>IF(ISBLANK('Custom Calculator'!#REF!),"",TRIM(IFERROR(ROUND('Custom Calculator'!#REF!,3),"")))</f>
        <v/>
      </c>
      <c r="AC54" s="66" t="e">
        <f>IF(ISBLANK('Custom Calculator'!#REF!),"",'Custom Calculator'!#REF!)</f>
        <v>#REF!</v>
      </c>
      <c r="AD54" s="53" t="e">
        <f>IF(ISBLANK('Custom Calculator'!#REF!),"",ROUND('Custom Calculator'!#REF!,2))</f>
        <v>#REF!</v>
      </c>
      <c r="AE54" s="8">
        <f>IF(ISBLANK('Custom Calculator'!#REF!),"",'Custom Calculator'!$E$8)</f>
        <v>0</v>
      </c>
      <c r="AF54" s="8" t="e">
        <f t="shared" si="0"/>
        <v>#REF!</v>
      </c>
      <c r="AG54" s="8" t="e">
        <f>IF(ISBLANK('Custom Calculator'!#REF!),"",'Custom Calculator'!#REF!)</f>
        <v>#REF!</v>
      </c>
      <c r="AH54" s="8" t="e">
        <f>IF(ISBLANK('Custom Calculator'!#REF!),"",'Custom Calculator'!#REF!)</f>
        <v>#REF!</v>
      </c>
      <c r="AI54" s="8" t="e">
        <f>IF(ISBLANK('Custom Calculator'!#REF!),"",'Custom Calculator'!#REF!)</f>
        <v>#REF!</v>
      </c>
      <c r="AJ54" s="9" t="str">
        <f>IF(ISBLANK('Custom Calculator'!#REF!),"",'BCA Calculator'!W76)</f>
        <v/>
      </c>
      <c r="AK54" s="8" t="e">
        <f>IF(ISBLANK('Custom Calculator'!#REF!),"",'Custom Calculator'!#REF!)</f>
        <v>#REF!</v>
      </c>
      <c r="AL54" s="8" t="e">
        <f>'Custom Calculator'!#REF!</f>
        <v>#REF!</v>
      </c>
      <c r="AM54" s="9" t="e">
        <f>IF(ISBLANK('Custom Calculator'!#REF!),"",'Custom Calculator'!#REF!)</f>
        <v>#REF!</v>
      </c>
      <c r="AN54" s="9" t="e">
        <f>'Custom Calculator'!#REF!</f>
        <v>#REF!</v>
      </c>
      <c r="AO54" s="54" t="str">
        <f>TRIM(IFERROR(ROUND('Custom Calculator'!#REF!,2),""))</f>
        <v/>
      </c>
      <c r="AP54" s="9" t="str">
        <f>TRIM(IFERROR(ROUND('Custom Calculator'!#REF!,3),""))</f>
        <v/>
      </c>
      <c r="AQ54" s="9" t="str">
        <f>TRIM(IFERROR(ROUND('Custom Calculator'!#REF!,3),""))</f>
        <v/>
      </c>
      <c r="AR54" s="54" t="e">
        <f>IF(ISBLANK('Custom Calculator'!#REF!),"",IF(ISBLANK('Custom Calculator'!#REF!),'Custom Calculator'!#REF!,'Custom Calculator'!#REF!))</f>
        <v>#REF!</v>
      </c>
      <c r="AS54" s="8"/>
      <c r="AT54" s="8"/>
      <c r="AU54" s="8"/>
      <c r="AV54" s="8"/>
      <c r="AW54" s="8"/>
      <c r="AX54" s="8"/>
      <c r="AY54" s="8"/>
      <c r="AZ54" s="8"/>
      <c r="BA54" s="8"/>
      <c r="BB54" s="8"/>
      <c r="BC54" s="8"/>
      <c r="BD54" s="8"/>
      <c r="BE54" s="8"/>
      <c r="BF54" s="8"/>
      <c r="BG54" s="8"/>
      <c r="BH54" s="8"/>
      <c r="BI54" s="8"/>
      <c r="BJ54" s="8"/>
      <c r="BK54" s="8"/>
      <c r="BL54" s="8"/>
      <c r="BM54" s="8"/>
      <c r="BN54" s="8"/>
      <c r="BO54" s="8"/>
      <c r="BP54" s="8"/>
      <c r="BQ54" s="8"/>
      <c r="BR54" s="8"/>
      <c r="BS54" s="8"/>
      <c r="BT54" s="8"/>
      <c r="BU54" s="8"/>
      <c r="BV54" s="8"/>
      <c r="BW54" s="8"/>
      <c r="BX54" s="8"/>
      <c r="BY54" s="8"/>
      <c r="BZ54" s="8"/>
      <c r="CA54" s="8"/>
      <c r="CB54" s="8" t="e">
        <f>IF(ISBLANK('Custom Calculator'!#REF!),"",'Custom Calculator'!#REF!)</f>
        <v>#REF!</v>
      </c>
      <c r="CC54" s="106" t="e">
        <f>TRIM('Custom Calculator'!#REF!)</f>
        <v>#REF!</v>
      </c>
      <c r="CD54" s="106" t="e">
        <f>TRIM('Custom Calculator'!#REF!)</f>
        <v>#REF!</v>
      </c>
      <c r="CE54" s="106" t="e">
        <f>TRIM('Custom Calculator'!#REF!)</f>
        <v>#REF!</v>
      </c>
      <c r="CF54" s="106" t="e">
        <f>TRIM('Custom Calculator'!#REF!)</f>
        <v>#REF!</v>
      </c>
      <c r="CG54" s="106" t="e">
        <f>TRIM('Custom Calculator'!#REF!)</f>
        <v>#REF!</v>
      </c>
      <c r="CH54" s="106" t="e">
        <f>TRIM('Custom Calculator'!#REF!)</f>
        <v>#REF!</v>
      </c>
      <c r="CI54" s="8"/>
      <c r="CJ54" s="8"/>
      <c r="CK54" s="8"/>
      <c r="CL54" s="8"/>
      <c r="CM54" s="8"/>
      <c r="CN54" s="8"/>
      <c r="CO54" s="8"/>
      <c r="CP54" s="8"/>
      <c r="CQ54" s="8"/>
      <c r="CR54" s="8"/>
      <c r="CS54" s="8"/>
      <c r="CT54" s="8"/>
      <c r="CU54" s="8"/>
      <c r="CV54" s="8"/>
      <c r="CW54" s="8"/>
      <c r="CX54" s="8"/>
      <c r="CY54" s="8"/>
      <c r="CZ54" s="8"/>
      <c r="DA54" s="8"/>
      <c r="DB54" s="8"/>
      <c r="DC54" s="8"/>
      <c r="DD54" s="8"/>
      <c r="DE54" s="8"/>
      <c r="DF54" s="8"/>
      <c r="DG54" s="8"/>
      <c r="DH54" s="8"/>
      <c r="DI54" s="8"/>
      <c r="DJ54" s="8"/>
      <c r="DK54" s="506"/>
      <c r="DL54" s="8" t="str">
        <f>TRIM(IFERROR(ROUND('Data Sheet'!$Y$8*Z54,3),""))</f>
        <v/>
      </c>
      <c r="DM54" s="8" t="str">
        <f t="shared" si="4"/>
        <v/>
      </c>
      <c r="DN54" s="8" t="str">
        <f>TRIM(IFERROR(ROUND('Data Sheet'!$Z$8*AA54,3),""))</f>
        <v/>
      </c>
      <c r="DO54" s="8" t="str">
        <f t="shared" si="5"/>
        <v/>
      </c>
      <c r="DP54" s="8" t="str">
        <f>TRIM(IFERROR(ROUND('Data Sheet'!$AA$8*AB54,3),""))</f>
        <v/>
      </c>
      <c r="DQ54" s="8" t="str">
        <f t="shared" si="3"/>
        <v/>
      </c>
      <c r="DR54" s="8" t="e">
        <f>IF(AND(AC54&gt;0,OR('Custom Calculator'!$J$14&gt;=1,'Custom Calculator'!#REF!&gt;=1)),IF(ISBLANK('Custom Calculator'!#REF!),"",'Custom Calculator'!$BI$23),"")</f>
        <v>#REF!</v>
      </c>
      <c r="DS54" s="8" t="e">
        <f>IF(AND(AC54&gt;0,OR('Custom Calculator'!$J$14&gt;=1,'Custom Calculator'!#REF!&gt;=1)),IF(ISBLANK('Custom Calculator'!#REF!),"",'Custom Calculator'!$BJ$23),"")</f>
        <v>#REF!</v>
      </c>
      <c r="DT54" s="8" t="e">
        <f>'Custom Calculator'!#REF!</f>
        <v>#REF!</v>
      </c>
      <c r="DU54" s="8">
        <f>IF(ISBLANK('Custom Calculator'!#REF!),"",'Custom Calculator'!$BK$23)</f>
        <v>0</v>
      </c>
      <c r="DV54" s="8">
        <f>IF(ISBLANK('Custom Calculator'!#REF!),"",5)</f>
        <v>5</v>
      </c>
      <c r="DW54" s="8" t="e">
        <f>IF(ISBLANK('Custom Calculator'!#REF!),"",'Custom Calculator'!#REF!)</f>
        <v>#REF!</v>
      </c>
      <c r="DX54" s="8">
        <f>IF(ISBLANK('Custom Calculator'!#REF!),"",IF('Custom Calculator'!$BL$23="",1,'Custom Calculator'!$BL$23))</f>
        <v>1</v>
      </c>
      <c r="DY54" s="8">
        <f>IF(ISBLANK('Custom Calculator'!#REF!),"",'Custom Calculator'!$BM$23)</f>
        <v>0</v>
      </c>
      <c r="DZ54" s="8"/>
      <c r="EA54" s="8"/>
      <c r="EB54" s="8"/>
      <c r="EC54" s="8"/>
      <c r="ED54" s="8"/>
      <c r="EE54" s="8"/>
      <c r="EF54" s="8"/>
      <c r="EG54" s="8"/>
      <c r="EH54" s="8"/>
      <c r="EI54" s="8"/>
      <c r="EJ54" s="8"/>
      <c r="EK54" s="8"/>
      <c r="EL54" s="8"/>
      <c r="EM54" s="8"/>
      <c r="EN54" s="8"/>
      <c r="EO54" s="8"/>
      <c r="EP54" s="8"/>
      <c r="EQ54" s="8"/>
      <c r="ER54" s="8"/>
      <c r="ES54" s="8"/>
      <c r="ET54" s="8"/>
      <c r="EU54" s="8"/>
      <c r="EV54" s="8"/>
      <c r="EW54" s="8"/>
      <c r="EX54" s="8"/>
    </row>
    <row r="55" spans="1:154">
      <c r="A55" s="11" t="s">
        <v>2121</v>
      </c>
      <c r="B55" s="11">
        <v>54</v>
      </c>
      <c r="C55" s="99" t="e">
        <f ca="1">IF(ISBLANK('Custom Calculator'!#REF!),"",MID(CELL("filename"),SEARCH("[",CELL("filename"))+1,SEARCH("]",CELL("filename"))-SEARCH("[",CELL("filename"))-1))</f>
        <v>#VALUE!</v>
      </c>
      <c r="D55" s="99" t="e">
        <f>IF(ISBLANK('Custom Calculator'!#REF!),"",'Custom Calculator'!#REF!)</f>
        <v>#REF!</v>
      </c>
      <c r="E55" s="7"/>
      <c r="F55" s="8"/>
      <c r="G55" s="7"/>
      <c r="H55" s="7"/>
      <c r="I55" s="7"/>
      <c r="J55" s="7"/>
      <c r="K55" s="8" t="e">
        <f>IF(ISBLANK('Custom Calculator'!#REF!),"",IF('Custom Calculator'!#REF!&lt;&gt;0,'Custom Calculator'!#REF!,""))</f>
        <v>#REF!</v>
      </c>
      <c r="L55" s="9"/>
      <c r="M55" s="8" t="e">
        <f>IF(ISBLANK('Custom Calculator'!#REF!),"",IF('Custom Calculator'!#REF!&lt;&gt;0,'Custom Calculator'!#REF!,VLOOKUP('Custom Calculator'!#REF!,'Data Sheet'!$BB$13:$BC$2219,2,FALSE)))</f>
        <v>#REF!</v>
      </c>
      <c r="N55" s="8" t="str">
        <f>IF(ISBLANK('Custom Calculator'!#REF!),"","New York")</f>
        <v>New York</v>
      </c>
      <c r="O55" s="96" t="e">
        <f>IF(ISBLANK('Custom Calculator'!#REF!),"",'Custom Calculator'!#REF!)</f>
        <v>#REF!</v>
      </c>
      <c r="P55" s="7"/>
      <c r="Q55" s="8" t="e">
        <f>CONCATENATE('Custom Calculator'!#REF!," ",'Custom Calculator'!#REF!)</f>
        <v>#REF!</v>
      </c>
      <c r="R55" s="7"/>
      <c r="S55" s="7"/>
      <c r="T55" s="8">
        <f>IF(ISBLANK('Custom Calculator'!#REF!),"",'BCA Calculator'!B61)</f>
        <v>0</v>
      </c>
      <c r="U55" s="7"/>
      <c r="V55" s="7"/>
      <c r="W55" s="7"/>
      <c r="X55" s="97" t="e">
        <f>IF(ISBLANK('Custom Calculator'!#REF!),"",'Custom Calculator'!#REF!)</f>
        <v>#REF!</v>
      </c>
      <c r="Y55" s="97" t="e">
        <f>IF(ISBLANK('Custom Calculator'!#REF!),"",'Custom Calculator'!#REF!)</f>
        <v>#REF!</v>
      </c>
      <c r="Z55" s="505" t="str">
        <f>IF(ISBLANK('Custom Calculator'!#REF!),"",TRIM(IFERROR(ROUND('Custom Calculator'!#REF!,3),"")))</f>
        <v/>
      </c>
      <c r="AA55" s="505" t="str">
        <f>IF(ISBLANK('Custom Calculator'!#REF!),"",TRIM(IFERROR(ROUND('Custom Calculator'!#REF!,3),"")))</f>
        <v/>
      </c>
      <c r="AB55" s="505" t="str">
        <f>IF(ISBLANK('Custom Calculator'!#REF!),"",TRIM(IFERROR(ROUND('Custom Calculator'!#REF!,3),"")))</f>
        <v/>
      </c>
      <c r="AC55" s="66" t="e">
        <f>IF(ISBLANK('Custom Calculator'!#REF!),"",'Custom Calculator'!#REF!)</f>
        <v>#REF!</v>
      </c>
      <c r="AD55" s="53" t="e">
        <f>IF(ISBLANK('Custom Calculator'!#REF!),"",ROUND('Custom Calculator'!#REF!,2))</f>
        <v>#REF!</v>
      </c>
      <c r="AE55" s="8">
        <f>IF(ISBLANK('Custom Calculator'!#REF!),"",'Custom Calculator'!$E$8)</f>
        <v>0</v>
      </c>
      <c r="AF55" s="8" t="e">
        <f t="shared" si="0"/>
        <v>#REF!</v>
      </c>
      <c r="AG55" s="8" t="e">
        <f>IF(ISBLANK('Custom Calculator'!#REF!),"",'Custom Calculator'!#REF!)</f>
        <v>#REF!</v>
      </c>
      <c r="AH55" s="8" t="e">
        <f>IF(ISBLANK('Custom Calculator'!#REF!),"",'Custom Calculator'!#REF!)</f>
        <v>#REF!</v>
      </c>
      <c r="AI55" s="8" t="e">
        <f>IF(ISBLANK('Custom Calculator'!#REF!),"",'Custom Calculator'!#REF!)</f>
        <v>#REF!</v>
      </c>
      <c r="AJ55" s="9" t="str">
        <f>IF(ISBLANK('Custom Calculator'!#REF!),"",'BCA Calculator'!W77)</f>
        <v/>
      </c>
      <c r="AK55" s="8" t="e">
        <f>IF(ISBLANK('Custom Calculator'!#REF!),"",'Custom Calculator'!#REF!)</f>
        <v>#REF!</v>
      </c>
      <c r="AL55" s="8" t="e">
        <f>'Custom Calculator'!#REF!</f>
        <v>#REF!</v>
      </c>
      <c r="AM55" s="9" t="e">
        <f>IF(ISBLANK('Custom Calculator'!#REF!),"",'Custom Calculator'!#REF!)</f>
        <v>#REF!</v>
      </c>
      <c r="AN55" s="9" t="e">
        <f>'Custom Calculator'!#REF!</f>
        <v>#REF!</v>
      </c>
      <c r="AO55" s="54" t="str">
        <f>TRIM(IFERROR(ROUND('Custom Calculator'!#REF!,2),""))</f>
        <v/>
      </c>
      <c r="AP55" s="9" t="str">
        <f>TRIM(IFERROR(ROUND('Custom Calculator'!#REF!,3),""))</f>
        <v/>
      </c>
      <c r="AQ55" s="9" t="str">
        <f>TRIM(IFERROR(ROUND('Custom Calculator'!#REF!,3),""))</f>
        <v/>
      </c>
      <c r="AR55" s="54" t="e">
        <f>IF(ISBLANK('Custom Calculator'!#REF!),"",IF(ISBLANK('Custom Calculator'!#REF!),'Custom Calculator'!#REF!,'Custom Calculator'!#REF!))</f>
        <v>#REF!</v>
      </c>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8"/>
      <c r="BU55" s="8"/>
      <c r="BV55" s="8"/>
      <c r="BW55" s="8"/>
      <c r="BX55" s="8"/>
      <c r="BY55" s="8"/>
      <c r="BZ55" s="8"/>
      <c r="CA55" s="8"/>
      <c r="CB55" s="8" t="e">
        <f>IF(ISBLANK('Custom Calculator'!#REF!),"",'Custom Calculator'!#REF!)</f>
        <v>#REF!</v>
      </c>
      <c r="CC55" s="106" t="e">
        <f>TRIM('Custom Calculator'!#REF!)</f>
        <v>#REF!</v>
      </c>
      <c r="CD55" s="106" t="e">
        <f>TRIM('Custom Calculator'!#REF!)</f>
        <v>#REF!</v>
      </c>
      <c r="CE55" s="106" t="e">
        <f>TRIM('Custom Calculator'!#REF!)</f>
        <v>#REF!</v>
      </c>
      <c r="CF55" s="106" t="e">
        <f>TRIM('Custom Calculator'!#REF!)</f>
        <v>#REF!</v>
      </c>
      <c r="CG55" s="106" t="e">
        <f>TRIM('Custom Calculator'!#REF!)</f>
        <v>#REF!</v>
      </c>
      <c r="CH55" s="106" t="e">
        <f>TRIM('Custom Calculator'!#REF!)</f>
        <v>#REF!</v>
      </c>
      <c r="CI55" s="8"/>
      <c r="CJ55" s="8"/>
      <c r="CK55" s="8"/>
      <c r="CL55" s="8"/>
      <c r="CM55" s="8"/>
      <c r="CN55" s="8"/>
      <c r="CO55" s="8"/>
      <c r="CP55" s="8"/>
      <c r="CQ55" s="8"/>
      <c r="CR55" s="8"/>
      <c r="CS55" s="8"/>
      <c r="CT55" s="8"/>
      <c r="CU55" s="8"/>
      <c r="CV55" s="8"/>
      <c r="CW55" s="8"/>
      <c r="CX55" s="8"/>
      <c r="CY55" s="8"/>
      <c r="CZ55" s="8"/>
      <c r="DA55" s="8"/>
      <c r="DB55" s="8"/>
      <c r="DC55" s="8"/>
      <c r="DD55" s="8"/>
      <c r="DE55" s="8"/>
      <c r="DF55" s="8"/>
      <c r="DG55" s="8"/>
      <c r="DH55" s="8"/>
      <c r="DI55" s="8"/>
      <c r="DJ55" s="8"/>
      <c r="DK55" s="506"/>
      <c r="DL55" s="8" t="str">
        <f>TRIM(IFERROR(ROUND('Data Sheet'!$Y$8*Z55,3),""))</f>
        <v/>
      </c>
      <c r="DM55" s="8" t="str">
        <f t="shared" si="4"/>
        <v/>
      </c>
      <c r="DN55" s="8" t="str">
        <f>TRIM(IFERROR(ROUND('Data Sheet'!$Z$8*AA55,3),""))</f>
        <v/>
      </c>
      <c r="DO55" s="8" t="str">
        <f t="shared" si="5"/>
        <v/>
      </c>
      <c r="DP55" s="8" t="str">
        <f>TRIM(IFERROR(ROUND('Data Sheet'!$AA$8*AB55,3),""))</f>
        <v/>
      </c>
      <c r="DQ55" s="8" t="str">
        <f t="shared" si="3"/>
        <v/>
      </c>
      <c r="DR55" s="8" t="e">
        <f>IF(AND(AC55&gt;0,OR('Custom Calculator'!$J$14&gt;=1,'Custom Calculator'!#REF!&gt;=1)),IF(ISBLANK('Custom Calculator'!#REF!),"",'Custom Calculator'!$BI$23),"")</f>
        <v>#REF!</v>
      </c>
      <c r="DS55" s="8" t="e">
        <f>IF(AND(AC55&gt;0,OR('Custom Calculator'!$J$14&gt;=1,'Custom Calculator'!#REF!&gt;=1)),IF(ISBLANK('Custom Calculator'!#REF!),"",'Custom Calculator'!$BJ$23),"")</f>
        <v>#REF!</v>
      </c>
      <c r="DT55" s="8" t="e">
        <f>'Custom Calculator'!#REF!</f>
        <v>#REF!</v>
      </c>
      <c r="DU55" s="8">
        <f>IF(ISBLANK('Custom Calculator'!#REF!),"",'Custom Calculator'!$BK$23)</f>
        <v>0</v>
      </c>
      <c r="DV55" s="8">
        <f>IF(ISBLANK('Custom Calculator'!#REF!),"",5)</f>
        <v>5</v>
      </c>
      <c r="DW55" s="8" t="e">
        <f>IF(ISBLANK('Custom Calculator'!#REF!),"",'Custom Calculator'!#REF!)</f>
        <v>#REF!</v>
      </c>
      <c r="DX55" s="8">
        <f>IF(ISBLANK('Custom Calculator'!#REF!),"",IF('Custom Calculator'!$BL$23="",1,'Custom Calculator'!$BL$23))</f>
        <v>1</v>
      </c>
      <c r="DY55" s="8">
        <f>IF(ISBLANK('Custom Calculator'!#REF!),"",'Custom Calculator'!$BM$23)</f>
        <v>0</v>
      </c>
      <c r="DZ55" s="8"/>
      <c r="EA55" s="8"/>
      <c r="EB55" s="8"/>
      <c r="EC55" s="8"/>
      <c r="ED55" s="8"/>
      <c r="EE55" s="8"/>
      <c r="EF55" s="8"/>
      <c r="EG55" s="8"/>
      <c r="EH55" s="8"/>
      <c r="EI55" s="8"/>
      <c r="EJ55" s="8"/>
      <c r="EK55" s="8"/>
      <c r="EL55" s="8"/>
      <c r="EM55" s="8"/>
      <c r="EN55" s="8"/>
      <c r="EO55" s="8"/>
      <c r="EP55" s="8"/>
      <c r="EQ55" s="8"/>
      <c r="ER55" s="8"/>
      <c r="ES55" s="8"/>
      <c r="ET55" s="8"/>
      <c r="EU55" s="8"/>
      <c r="EV55" s="8"/>
      <c r="EW55" s="8"/>
      <c r="EX55" s="8"/>
    </row>
    <row r="56" spans="1:154">
      <c r="A56" s="11" t="s">
        <v>2121</v>
      </c>
      <c r="B56" s="11">
        <v>55</v>
      </c>
      <c r="C56" s="99" t="e">
        <f ca="1">IF(ISBLANK('Custom Calculator'!#REF!),"",MID(CELL("filename"),SEARCH("[",CELL("filename"))+1,SEARCH("]",CELL("filename"))-SEARCH("[",CELL("filename"))-1))</f>
        <v>#VALUE!</v>
      </c>
      <c r="D56" s="99" t="e">
        <f>IF(ISBLANK('Custom Calculator'!#REF!),"",'Custom Calculator'!#REF!)</f>
        <v>#REF!</v>
      </c>
      <c r="E56" s="7"/>
      <c r="F56" s="8"/>
      <c r="G56" s="7"/>
      <c r="H56" s="7"/>
      <c r="I56" s="7"/>
      <c r="J56" s="7"/>
      <c r="K56" s="8" t="e">
        <f>IF(ISBLANK('Custom Calculator'!#REF!),"",IF('Custom Calculator'!#REF!&lt;&gt;0,'Custom Calculator'!#REF!,""))</f>
        <v>#REF!</v>
      </c>
      <c r="L56" s="9"/>
      <c r="M56" s="8" t="e">
        <f>IF(ISBLANK('Custom Calculator'!#REF!),"",IF('Custom Calculator'!#REF!&lt;&gt;0,'Custom Calculator'!#REF!,VLOOKUP('Custom Calculator'!#REF!,'Data Sheet'!$BB$13:$BC$2219,2,FALSE)))</f>
        <v>#REF!</v>
      </c>
      <c r="N56" s="8" t="str">
        <f>IF(ISBLANK('Custom Calculator'!#REF!),"","New York")</f>
        <v>New York</v>
      </c>
      <c r="O56" s="96" t="e">
        <f>IF(ISBLANK('Custom Calculator'!#REF!),"",'Custom Calculator'!#REF!)</f>
        <v>#REF!</v>
      </c>
      <c r="P56" s="7"/>
      <c r="Q56" s="8" t="e">
        <f>CONCATENATE('Custom Calculator'!#REF!," ",'Custom Calculator'!#REF!)</f>
        <v>#REF!</v>
      </c>
      <c r="R56" s="7"/>
      <c r="S56" s="7"/>
      <c r="T56" s="8">
        <f>IF(ISBLANK('Custom Calculator'!#REF!),"",'BCA Calculator'!B62)</f>
        <v>0</v>
      </c>
      <c r="U56" s="7"/>
      <c r="V56" s="7"/>
      <c r="W56" s="7"/>
      <c r="X56" s="97" t="e">
        <f>IF(ISBLANK('Custom Calculator'!#REF!),"",'Custom Calculator'!#REF!)</f>
        <v>#REF!</v>
      </c>
      <c r="Y56" s="97" t="e">
        <f>IF(ISBLANK('Custom Calculator'!#REF!),"",'Custom Calculator'!#REF!)</f>
        <v>#REF!</v>
      </c>
      <c r="Z56" s="505" t="str">
        <f>IF(ISBLANK('Custom Calculator'!#REF!),"",TRIM(IFERROR(ROUND('Custom Calculator'!#REF!,3),"")))</f>
        <v/>
      </c>
      <c r="AA56" s="505" t="str">
        <f>IF(ISBLANK('Custom Calculator'!#REF!),"",TRIM(IFERROR(ROUND('Custom Calculator'!#REF!,3),"")))</f>
        <v/>
      </c>
      <c r="AB56" s="505" t="str">
        <f>IF(ISBLANK('Custom Calculator'!#REF!),"",TRIM(IFERROR(ROUND('Custom Calculator'!#REF!,3),"")))</f>
        <v/>
      </c>
      <c r="AC56" s="66" t="e">
        <f>IF(ISBLANK('Custom Calculator'!#REF!),"",'Custom Calculator'!#REF!)</f>
        <v>#REF!</v>
      </c>
      <c r="AD56" s="53" t="e">
        <f>IF(ISBLANK('Custom Calculator'!#REF!),"",ROUND('Custom Calculator'!#REF!,2))</f>
        <v>#REF!</v>
      </c>
      <c r="AE56" s="8">
        <f>IF(ISBLANK('Custom Calculator'!#REF!),"",'Custom Calculator'!$E$8)</f>
        <v>0</v>
      </c>
      <c r="AF56" s="8" t="e">
        <f t="shared" si="0"/>
        <v>#REF!</v>
      </c>
      <c r="AG56" s="8" t="e">
        <f>IF(ISBLANK('Custom Calculator'!#REF!),"",'Custom Calculator'!#REF!)</f>
        <v>#REF!</v>
      </c>
      <c r="AH56" s="8" t="e">
        <f>IF(ISBLANK('Custom Calculator'!#REF!),"",'Custom Calculator'!#REF!)</f>
        <v>#REF!</v>
      </c>
      <c r="AI56" s="8" t="e">
        <f>IF(ISBLANK('Custom Calculator'!#REF!),"",'Custom Calculator'!#REF!)</f>
        <v>#REF!</v>
      </c>
      <c r="AJ56" s="9" t="str">
        <f>IF(ISBLANK('Custom Calculator'!#REF!),"",'BCA Calculator'!W78)</f>
        <v/>
      </c>
      <c r="AK56" s="8" t="e">
        <f>IF(ISBLANK('Custom Calculator'!#REF!),"",'Custom Calculator'!#REF!)</f>
        <v>#REF!</v>
      </c>
      <c r="AL56" s="8" t="e">
        <f>'Custom Calculator'!#REF!</f>
        <v>#REF!</v>
      </c>
      <c r="AM56" s="9" t="e">
        <f>IF(ISBLANK('Custom Calculator'!#REF!),"",'Custom Calculator'!#REF!)</f>
        <v>#REF!</v>
      </c>
      <c r="AN56" s="9" t="e">
        <f>'Custom Calculator'!#REF!</f>
        <v>#REF!</v>
      </c>
      <c r="AO56" s="54" t="str">
        <f>TRIM(IFERROR(ROUND('Custom Calculator'!#REF!,2),""))</f>
        <v/>
      </c>
      <c r="AP56" s="9" t="str">
        <f>TRIM(IFERROR(ROUND('Custom Calculator'!#REF!,3),""))</f>
        <v/>
      </c>
      <c r="AQ56" s="9" t="str">
        <f>TRIM(IFERROR(ROUND('Custom Calculator'!#REF!,3),""))</f>
        <v/>
      </c>
      <c r="AR56" s="54" t="e">
        <f>IF(ISBLANK('Custom Calculator'!#REF!),"",IF(ISBLANK('Custom Calculator'!#REF!),'Custom Calculator'!#REF!,'Custom Calculator'!#REF!))</f>
        <v>#REF!</v>
      </c>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8"/>
      <c r="BU56" s="8"/>
      <c r="BV56" s="8"/>
      <c r="BW56" s="8"/>
      <c r="BX56" s="8"/>
      <c r="BY56" s="8"/>
      <c r="BZ56" s="8"/>
      <c r="CA56" s="8"/>
      <c r="CB56" s="8" t="e">
        <f>IF(ISBLANK('Custom Calculator'!#REF!),"",'Custom Calculator'!#REF!)</f>
        <v>#REF!</v>
      </c>
      <c r="CC56" s="106" t="e">
        <f>TRIM('Custom Calculator'!#REF!)</f>
        <v>#REF!</v>
      </c>
      <c r="CD56" s="106" t="e">
        <f>TRIM('Custom Calculator'!#REF!)</f>
        <v>#REF!</v>
      </c>
      <c r="CE56" s="106" t="e">
        <f>TRIM('Custom Calculator'!#REF!)</f>
        <v>#REF!</v>
      </c>
      <c r="CF56" s="106" t="e">
        <f>TRIM('Custom Calculator'!#REF!)</f>
        <v>#REF!</v>
      </c>
      <c r="CG56" s="106" t="e">
        <f>TRIM('Custom Calculator'!#REF!)</f>
        <v>#REF!</v>
      </c>
      <c r="CH56" s="106" t="e">
        <f>TRIM('Custom Calculator'!#REF!)</f>
        <v>#REF!</v>
      </c>
      <c r="CI56" s="8"/>
      <c r="CJ56" s="8"/>
      <c r="CK56" s="8"/>
      <c r="CL56" s="8"/>
      <c r="CM56" s="8"/>
      <c r="CN56" s="8"/>
      <c r="CO56" s="8"/>
      <c r="CP56" s="8"/>
      <c r="CQ56" s="8"/>
      <c r="CR56" s="8"/>
      <c r="CS56" s="8"/>
      <c r="CT56" s="8"/>
      <c r="CU56" s="8"/>
      <c r="CV56" s="8"/>
      <c r="CW56" s="8"/>
      <c r="CX56" s="8"/>
      <c r="CY56" s="8"/>
      <c r="CZ56" s="8"/>
      <c r="DA56" s="8"/>
      <c r="DB56" s="8"/>
      <c r="DC56" s="8"/>
      <c r="DD56" s="8"/>
      <c r="DE56" s="8"/>
      <c r="DF56" s="8"/>
      <c r="DG56" s="8"/>
      <c r="DH56" s="8"/>
      <c r="DI56" s="8"/>
      <c r="DJ56" s="8"/>
      <c r="DK56" s="506"/>
      <c r="DL56" s="8" t="str">
        <f>TRIM(IFERROR(ROUND('Data Sheet'!$Y$8*Z56,3),""))</f>
        <v/>
      </c>
      <c r="DM56" s="8" t="str">
        <f t="shared" si="4"/>
        <v/>
      </c>
      <c r="DN56" s="8" t="str">
        <f>TRIM(IFERROR(ROUND('Data Sheet'!$Z$8*AA56,3),""))</f>
        <v/>
      </c>
      <c r="DO56" s="8" t="str">
        <f t="shared" si="5"/>
        <v/>
      </c>
      <c r="DP56" s="8" t="str">
        <f>TRIM(IFERROR(ROUND('Data Sheet'!$AA$8*AB56,3),""))</f>
        <v/>
      </c>
      <c r="DQ56" s="8" t="str">
        <f t="shared" si="3"/>
        <v/>
      </c>
      <c r="DR56" s="8" t="e">
        <f>IF(AND(AC56&gt;0,OR('Custom Calculator'!$J$14&gt;=1,'Custom Calculator'!#REF!&gt;=1)),IF(ISBLANK('Custom Calculator'!#REF!),"",'Custom Calculator'!$BI$23),"")</f>
        <v>#REF!</v>
      </c>
      <c r="DS56" s="8" t="e">
        <f>IF(AND(AC56&gt;0,OR('Custom Calculator'!$J$14&gt;=1,'Custom Calculator'!#REF!&gt;=1)),IF(ISBLANK('Custom Calculator'!#REF!),"",'Custom Calculator'!$BJ$23),"")</f>
        <v>#REF!</v>
      </c>
      <c r="DT56" s="8" t="e">
        <f>'Custom Calculator'!#REF!</f>
        <v>#REF!</v>
      </c>
      <c r="DU56" s="8">
        <f>IF(ISBLANK('Custom Calculator'!#REF!),"",'Custom Calculator'!$BK$23)</f>
        <v>0</v>
      </c>
      <c r="DV56" s="8">
        <f>IF(ISBLANK('Custom Calculator'!#REF!),"",5)</f>
        <v>5</v>
      </c>
      <c r="DW56" s="8" t="e">
        <f>IF(ISBLANK('Custom Calculator'!#REF!),"",'Custom Calculator'!#REF!)</f>
        <v>#REF!</v>
      </c>
      <c r="DX56" s="8">
        <f>IF(ISBLANK('Custom Calculator'!#REF!),"",IF('Custom Calculator'!$BL$23="",1,'Custom Calculator'!$BL$23))</f>
        <v>1</v>
      </c>
      <c r="DY56" s="8">
        <f>IF(ISBLANK('Custom Calculator'!#REF!),"",'Custom Calculator'!$BM$23)</f>
        <v>0</v>
      </c>
      <c r="DZ56" s="8"/>
      <c r="EA56" s="8"/>
      <c r="EB56" s="8"/>
      <c r="EC56" s="8"/>
      <c r="ED56" s="8"/>
      <c r="EE56" s="8"/>
      <c r="EF56" s="8"/>
      <c r="EG56" s="8"/>
      <c r="EH56" s="8"/>
      <c r="EI56" s="8"/>
      <c r="EJ56" s="8"/>
      <c r="EK56" s="8"/>
      <c r="EL56" s="8"/>
      <c r="EM56" s="8"/>
      <c r="EN56" s="8"/>
      <c r="EO56" s="8"/>
      <c r="EP56" s="8"/>
      <c r="EQ56" s="8"/>
      <c r="ER56" s="8"/>
      <c r="ES56" s="8"/>
      <c r="ET56" s="8"/>
      <c r="EU56" s="8"/>
      <c r="EV56" s="8"/>
      <c r="EW56" s="8"/>
      <c r="EX56" s="8"/>
    </row>
    <row r="57" spans="1:154">
      <c r="A57" s="11" t="s">
        <v>2121</v>
      </c>
      <c r="B57" s="11">
        <v>56</v>
      </c>
      <c r="C57" s="99" t="e">
        <f ca="1">IF(ISBLANK('Custom Calculator'!#REF!),"",MID(CELL("filename"),SEARCH("[",CELL("filename"))+1,SEARCH("]",CELL("filename"))-SEARCH("[",CELL("filename"))-1))</f>
        <v>#VALUE!</v>
      </c>
      <c r="D57" s="99" t="e">
        <f>IF(ISBLANK('Custom Calculator'!#REF!),"",'Custom Calculator'!#REF!)</f>
        <v>#REF!</v>
      </c>
      <c r="E57" s="7"/>
      <c r="F57" s="8"/>
      <c r="G57" s="7"/>
      <c r="H57" s="7"/>
      <c r="I57" s="7"/>
      <c r="J57" s="7"/>
      <c r="K57" s="8" t="e">
        <f>IF(ISBLANK('Custom Calculator'!#REF!),"",IF('Custom Calculator'!#REF!&lt;&gt;0,'Custom Calculator'!#REF!,""))</f>
        <v>#REF!</v>
      </c>
      <c r="L57" s="9"/>
      <c r="M57" s="8" t="e">
        <f>IF(ISBLANK('Custom Calculator'!#REF!),"",IF('Custom Calculator'!#REF!&lt;&gt;0,'Custom Calculator'!#REF!,VLOOKUP('Custom Calculator'!#REF!,'Data Sheet'!$BB$13:$BC$2219,2,FALSE)))</f>
        <v>#REF!</v>
      </c>
      <c r="N57" s="8" t="str">
        <f>IF(ISBLANK('Custom Calculator'!#REF!),"","New York")</f>
        <v>New York</v>
      </c>
      <c r="O57" s="96" t="e">
        <f>IF(ISBLANK('Custom Calculator'!#REF!),"",'Custom Calculator'!#REF!)</f>
        <v>#REF!</v>
      </c>
      <c r="P57" s="7"/>
      <c r="Q57" s="8" t="e">
        <f>CONCATENATE('Custom Calculator'!#REF!," ",'Custom Calculator'!#REF!)</f>
        <v>#REF!</v>
      </c>
      <c r="R57" s="7"/>
      <c r="S57" s="7"/>
      <c r="T57" s="8">
        <f>IF(ISBLANK('Custom Calculator'!#REF!),"",'BCA Calculator'!B63)</f>
        <v>0</v>
      </c>
      <c r="U57" s="7"/>
      <c r="V57" s="7"/>
      <c r="W57" s="7"/>
      <c r="X57" s="97" t="e">
        <f>IF(ISBLANK('Custom Calculator'!#REF!),"",'Custom Calculator'!#REF!)</f>
        <v>#REF!</v>
      </c>
      <c r="Y57" s="97" t="e">
        <f>IF(ISBLANK('Custom Calculator'!#REF!),"",'Custom Calculator'!#REF!)</f>
        <v>#REF!</v>
      </c>
      <c r="Z57" s="505" t="str">
        <f>IF(ISBLANK('Custom Calculator'!#REF!),"",TRIM(IFERROR(ROUND('Custom Calculator'!#REF!,3),"")))</f>
        <v/>
      </c>
      <c r="AA57" s="505" t="str">
        <f>IF(ISBLANK('Custom Calculator'!#REF!),"",TRIM(IFERROR(ROUND('Custom Calculator'!#REF!,3),"")))</f>
        <v/>
      </c>
      <c r="AB57" s="505" t="str">
        <f>IF(ISBLANK('Custom Calculator'!#REF!),"",TRIM(IFERROR(ROUND('Custom Calculator'!#REF!,3),"")))</f>
        <v/>
      </c>
      <c r="AC57" s="66" t="e">
        <f>IF(ISBLANK('Custom Calculator'!#REF!),"",'Custom Calculator'!#REF!)</f>
        <v>#REF!</v>
      </c>
      <c r="AD57" s="53" t="e">
        <f>IF(ISBLANK('Custom Calculator'!#REF!),"",ROUND('Custom Calculator'!#REF!,2))</f>
        <v>#REF!</v>
      </c>
      <c r="AE57" s="8">
        <f>IF(ISBLANK('Custom Calculator'!#REF!),"",'Custom Calculator'!$E$8)</f>
        <v>0</v>
      </c>
      <c r="AF57" s="8" t="e">
        <f t="shared" si="0"/>
        <v>#REF!</v>
      </c>
      <c r="AG57" s="8" t="e">
        <f>IF(ISBLANK('Custom Calculator'!#REF!),"",'Custom Calculator'!#REF!)</f>
        <v>#REF!</v>
      </c>
      <c r="AH57" s="8" t="e">
        <f>IF(ISBLANK('Custom Calculator'!#REF!),"",'Custom Calculator'!#REF!)</f>
        <v>#REF!</v>
      </c>
      <c r="AI57" s="8" t="e">
        <f>IF(ISBLANK('Custom Calculator'!#REF!),"",'Custom Calculator'!#REF!)</f>
        <v>#REF!</v>
      </c>
      <c r="AJ57" s="9" t="str">
        <f>IF(ISBLANK('Custom Calculator'!#REF!),"",'BCA Calculator'!W79)</f>
        <v/>
      </c>
      <c r="AK57" s="8" t="e">
        <f>IF(ISBLANK('Custom Calculator'!#REF!),"",'Custom Calculator'!#REF!)</f>
        <v>#REF!</v>
      </c>
      <c r="AL57" s="8" t="e">
        <f>'Custom Calculator'!#REF!</f>
        <v>#REF!</v>
      </c>
      <c r="AM57" s="9" t="e">
        <f>IF(ISBLANK('Custom Calculator'!#REF!),"",'Custom Calculator'!#REF!)</f>
        <v>#REF!</v>
      </c>
      <c r="AN57" s="9" t="e">
        <f>'Custom Calculator'!#REF!</f>
        <v>#REF!</v>
      </c>
      <c r="AO57" s="54" t="str">
        <f>TRIM(IFERROR(ROUND('Custom Calculator'!#REF!,2),""))</f>
        <v/>
      </c>
      <c r="AP57" s="9" t="str">
        <f>TRIM(IFERROR(ROUND('Custom Calculator'!#REF!,3),""))</f>
        <v/>
      </c>
      <c r="AQ57" s="9" t="str">
        <f>TRIM(IFERROR(ROUND('Custom Calculator'!#REF!,3),""))</f>
        <v/>
      </c>
      <c r="AR57" s="54" t="e">
        <f>IF(ISBLANK('Custom Calculator'!#REF!),"",IF(ISBLANK('Custom Calculator'!#REF!),'Custom Calculator'!#REF!,'Custom Calculator'!#REF!))</f>
        <v>#REF!</v>
      </c>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8"/>
      <c r="BU57" s="8"/>
      <c r="BV57" s="8"/>
      <c r="BW57" s="8"/>
      <c r="BX57" s="8"/>
      <c r="BY57" s="8"/>
      <c r="BZ57" s="8"/>
      <c r="CA57" s="8"/>
      <c r="CB57" s="8" t="e">
        <f>IF(ISBLANK('Custom Calculator'!#REF!),"",'Custom Calculator'!#REF!)</f>
        <v>#REF!</v>
      </c>
      <c r="CC57" s="106" t="e">
        <f>TRIM('Custom Calculator'!#REF!)</f>
        <v>#REF!</v>
      </c>
      <c r="CD57" s="106" t="e">
        <f>TRIM('Custom Calculator'!#REF!)</f>
        <v>#REF!</v>
      </c>
      <c r="CE57" s="106" t="e">
        <f>TRIM('Custom Calculator'!#REF!)</f>
        <v>#REF!</v>
      </c>
      <c r="CF57" s="106" t="e">
        <f>TRIM('Custom Calculator'!#REF!)</f>
        <v>#REF!</v>
      </c>
      <c r="CG57" s="106" t="e">
        <f>TRIM('Custom Calculator'!#REF!)</f>
        <v>#REF!</v>
      </c>
      <c r="CH57" s="106" t="e">
        <f>TRIM('Custom Calculator'!#REF!)</f>
        <v>#REF!</v>
      </c>
      <c r="CI57" s="8"/>
      <c r="CJ57" s="8"/>
      <c r="CK57" s="8"/>
      <c r="CL57" s="8"/>
      <c r="CM57" s="8"/>
      <c r="CN57" s="8"/>
      <c r="CO57" s="8"/>
      <c r="CP57" s="8"/>
      <c r="CQ57" s="8"/>
      <c r="CR57" s="8"/>
      <c r="CS57" s="8"/>
      <c r="CT57" s="8"/>
      <c r="CU57" s="8"/>
      <c r="CV57" s="8"/>
      <c r="CW57" s="8"/>
      <c r="CX57" s="8"/>
      <c r="CY57" s="8"/>
      <c r="CZ57" s="8"/>
      <c r="DA57" s="8"/>
      <c r="DB57" s="8"/>
      <c r="DC57" s="8"/>
      <c r="DD57" s="8"/>
      <c r="DE57" s="8"/>
      <c r="DF57" s="8"/>
      <c r="DG57" s="8"/>
      <c r="DH57" s="8"/>
      <c r="DI57" s="8"/>
      <c r="DJ57" s="8"/>
      <c r="DK57" s="506"/>
      <c r="DL57" s="8" t="str">
        <f>TRIM(IFERROR(ROUND('Data Sheet'!$Y$8*Z57,3),""))</f>
        <v/>
      </c>
      <c r="DM57" s="8" t="str">
        <f t="shared" si="4"/>
        <v/>
      </c>
      <c r="DN57" s="8" t="str">
        <f>TRIM(IFERROR(ROUND('Data Sheet'!$Z$8*AA57,3),""))</f>
        <v/>
      </c>
      <c r="DO57" s="8" t="str">
        <f t="shared" si="5"/>
        <v/>
      </c>
      <c r="DP57" s="8" t="str">
        <f>TRIM(IFERROR(ROUND('Data Sheet'!$AA$8*AB57,3),""))</f>
        <v/>
      </c>
      <c r="DQ57" s="8" t="str">
        <f t="shared" si="3"/>
        <v/>
      </c>
      <c r="DR57" s="8" t="e">
        <f>IF(AND(AC57&gt;0,OR('Custom Calculator'!$J$14&gt;=1,'Custom Calculator'!#REF!&gt;=1)),IF(ISBLANK('Custom Calculator'!#REF!),"",'Custom Calculator'!$BI$23),"")</f>
        <v>#REF!</v>
      </c>
      <c r="DS57" s="8" t="e">
        <f>IF(AND(AC57&gt;0,OR('Custom Calculator'!$J$14&gt;=1,'Custom Calculator'!#REF!&gt;=1)),IF(ISBLANK('Custom Calculator'!#REF!),"",'Custom Calculator'!$BJ$23),"")</f>
        <v>#REF!</v>
      </c>
      <c r="DT57" s="8" t="e">
        <f>'Custom Calculator'!#REF!</f>
        <v>#REF!</v>
      </c>
      <c r="DU57" s="8">
        <f>IF(ISBLANK('Custom Calculator'!#REF!),"",'Custom Calculator'!$BK$23)</f>
        <v>0</v>
      </c>
      <c r="DV57" s="8">
        <f>IF(ISBLANK('Custom Calculator'!#REF!),"",5)</f>
        <v>5</v>
      </c>
      <c r="DW57" s="8" t="e">
        <f>IF(ISBLANK('Custom Calculator'!#REF!),"",'Custom Calculator'!#REF!)</f>
        <v>#REF!</v>
      </c>
      <c r="DX57" s="8">
        <f>IF(ISBLANK('Custom Calculator'!#REF!),"",IF('Custom Calculator'!$BL$23="",1,'Custom Calculator'!$BL$23))</f>
        <v>1</v>
      </c>
      <c r="DY57" s="8">
        <f>IF(ISBLANK('Custom Calculator'!#REF!),"",'Custom Calculator'!$BM$23)</f>
        <v>0</v>
      </c>
      <c r="DZ57" s="8"/>
      <c r="EA57" s="8"/>
      <c r="EB57" s="8"/>
      <c r="EC57" s="8"/>
      <c r="ED57" s="8"/>
      <c r="EE57" s="8"/>
      <c r="EF57" s="8"/>
      <c r="EG57" s="8"/>
      <c r="EH57" s="8"/>
      <c r="EI57" s="8"/>
      <c r="EJ57" s="8"/>
      <c r="EK57" s="8"/>
      <c r="EL57" s="8"/>
      <c r="EM57" s="8"/>
      <c r="EN57" s="8"/>
      <c r="EO57" s="8"/>
      <c r="EP57" s="8"/>
      <c r="EQ57" s="8"/>
      <c r="ER57" s="8"/>
      <c r="ES57" s="8"/>
      <c r="ET57" s="8"/>
      <c r="EU57" s="8"/>
      <c r="EV57" s="8"/>
      <c r="EW57" s="8"/>
      <c r="EX57" s="8"/>
    </row>
    <row r="58" spans="1:154">
      <c r="A58" s="11" t="s">
        <v>2121</v>
      </c>
      <c r="B58" s="11">
        <v>57</v>
      </c>
      <c r="C58" s="99" t="e">
        <f ca="1">IF(ISBLANK('Custom Calculator'!#REF!),"",MID(CELL("filename"),SEARCH("[",CELL("filename"))+1,SEARCH("]",CELL("filename"))-SEARCH("[",CELL("filename"))-1))</f>
        <v>#VALUE!</v>
      </c>
      <c r="D58" s="99" t="e">
        <f>IF(ISBLANK('Custom Calculator'!#REF!),"",'Custom Calculator'!#REF!)</f>
        <v>#REF!</v>
      </c>
      <c r="E58" s="7"/>
      <c r="F58" s="8"/>
      <c r="G58" s="7"/>
      <c r="H58" s="7"/>
      <c r="I58" s="7"/>
      <c r="J58" s="7"/>
      <c r="K58" s="8" t="e">
        <f>IF(ISBLANK('Custom Calculator'!#REF!),"",IF('Custom Calculator'!#REF!&lt;&gt;0,'Custom Calculator'!#REF!,""))</f>
        <v>#REF!</v>
      </c>
      <c r="L58" s="9"/>
      <c r="M58" s="8" t="e">
        <f>IF(ISBLANK('Custom Calculator'!#REF!),"",IF('Custom Calculator'!#REF!&lt;&gt;0,'Custom Calculator'!#REF!,VLOOKUP('Custom Calculator'!#REF!,'Data Sheet'!$BB$13:$BC$2219,2,FALSE)))</f>
        <v>#REF!</v>
      </c>
      <c r="N58" s="8" t="str">
        <f>IF(ISBLANK('Custom Calculator'!#REF!),"","New York")</f>
        <v>New York</v>
      </c>
      <c r="O58" s="96" t="e">
        <f>IF(ISBLANK('Custom Calculator'!#REF!),"",'Custom Calculator'!#REF!)</f>
        <v>#REF!</v>
      </c>
      <c r="P58" s="7"/>
      <c r="Q58" s="8" t="e">
        <f>CONCATENATE('Custom Calculator'!#REF!," ",'Custom Calculator'!#REF!)</f>
        <v>#REF!</v>
      </c>
      <c r="R58" s="7"/>
      <c r="S58" s="7"/>
      <c r="T58" s="8">
        <f>IF(ISBLANK('Custom Calculator'!#REF!),"",'BCA Calculator'!B64)</f>
        <v>0</v>
      </c>
      <c r="U58" s="7"/>
      <c r="V58" s="7"/>
      <c r="W58" s="7"/>
      <c r="X58" s="97" t="e">
        <f>IF(ISBLANK('Custom Calculator'!#REF!),"",'Custom Calculator'!#REF!)</f>
        <v>#REF!</v>
      </c>
      <c r="Y58" s="97" t="e">
        <f>IF(ISBLANK('Custom Calculator'!#REF!),"",'Custom Calculator'!#REF!)</f>
        <v>#REF!</v>
      </c>
      <c r="Z58" s="505" t="str">
        <f>IF(ISBLANK('Custom Calculator'!#REF!),"",TRIM(IFERROR(ROUND('Custom Calculator'!#REF!,3),"")))</f>
        <v/>
      </c>
      <c r="AA58" s="505" t="str">
        <f>IF(ISBLANK('Custom Calculator'!#REF!),"",TRIM(IFERROR(ROUND('Custom Calculator'!#REF!,3),"")))</f>
        <v/>
      </c>
      <c r="AB58" s="505" t="str">
        <f>IF(ISBLANK('Custom Calculator'!#REF!),"",TRIM(IFERROR(ROUND('Custom Calculator'!#REF!,3),"")))</f>
        <v/>
      </c>
      <c r="AC58" s="66" t="e">
        <f>IF(ISBLANK('Custom Calculator'!#REF!),"",'Custom Calculator'!#REF!)</f>
        <v>#REF!</v>
      </c>
      <c r="AD58" s="53" t="e">
        <f>IF(ISBLANK('Custom Calculator'!#REF!),"",ROUND('Custom Calculator'!#REF!,2))</f>
        <v>#REF!</v>
      </c>
      <c r="AE58" s="8">
        <f>IF(ISBLANK('Custom Calculator'!#REF!),"",'Custom Calculator'!$E$8)</f>
        <v>0</v>
      </c>
      <c r="AF58" s="8" t="e">
        <f t="shared" si="0"/>
        <v>#REF!</v>
      </c>
      <c r="AG58" s="8" t="e">
        <f>IF(ISBLANK('Custom Calculator'!#REF!),"",'Custom Calculator'!#REF!)</f>
        <v>#REF!</v>
      </c>
      <c r="AH58" s="8" t="e">
        <f>IF(ISBLANK('Custom Calculator'!#REF!),"",'Custom Calculator'!#REF!)</f>
        <v>#REF!</v>
      </c>
      <c r="AI58" s="8" t="e">
        <f>IF(ISBLANK('Custom Calculator'!#REF!),"",'Custom Calculator'!#REF!)</f>
        <v>#REF!</v>
      </c>
      <c r="AJ58" s="9" t="str">
        <f>IF(ISBLANK('Custom Calculator'!#REF!),"",'BCA Calculator'!W80)</f>
        <v/>
      </c>
      <c r="AK58" s="8" t="e">
        <f>IF(ISBLANK('Custom Calculator'!#REF!),"",'Custom Calculator'!#REF!)</f>
        <v>#REF!</v>
      </c>
      <c r="AL58" s="8" t="e">
        <f>'Custom Calculator'!#REF!</f>
        <v>#REF!</v>
      </c>
      <c r="AM58" s="9" t="e">
        <f>IF(ISBLANK('Custom Calculator'!#REF!),"",'Custom Calculator'!#REF!)</f>
        <v>#REF!</v>
      </c>
      <c r="AN58" s="9" t="e">
        <f>'Custom Calculator'!#REF!</f>
        <v>#REF!</v>
      </c>
      <c r="AO58" s="54" t="str">
        <f>TRIM(IFERROR(ROUND('Custom Calculator'!#REF!,2),""))</f>
        <v/>
      </c>
      <c r="AP58" s="9" t="str">
        <f>TRIM(IFERROR(ROUND('Custom Calculator'!#REF!,3),""))</f>
        <v/>
      </c>
      <c r="AQ58" s="9" t="str">
        <f>TRIM(IFERROR(ROUND('Custom Calculator'!#REF!,3),""))</f>
        <v/>
      </c>
      <c r="AR58" s="54" t="e">
        <f>IF(ISBLANK('Custom Calculator'!#REF!),"",IF(ISBLANK('Custom Calculator'!#REF!),'Custom Calculator'!#REF!,'Custom Calculator'!#REF!))</f>
        <v>#REF!</v>
      </c>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8"/>
      <c r="BU58" s="8"/>
      <c r="BV58" s="8"/>
      <c r="BW58" s="8"/>
      <c r="BX58" s="8"/>
      <c r="BY58" s="8"/>
      <c r="BZ58" s="8"/>
      <c r="CA58" s="8"/>
      <c r="CB58" s="8" t="e">
        <f>IF(ISBLANK('Custom Calculator'!#REF!),"",'Custom Calculator'!#REF!)</f>
        <v>#REF!</v>
      </c>
      <c r="CC58" s="106" t="e">
        <f>TRIM('Custom Calculator'!#REF!)</f>
        <v>#REF!</v>
      </c>
      <c r="CD58" s="106" t="e">
        <f>TRIM('Custom Calculator'!#REF!)</f>
        <v>#REF!</v>
      </c>
      <c r="CE58" s="106" t="e">
        <f>TRIM('Custom Calculator'!#REF!)</f>
        <v>#REF!</v>
      </c>
      <c r="CF58" s="106" t="e">
        <f>TRIM('Custom Calculator'!#REF!)</f>
        <v>#REF!</v>
      </c>
      <c r="CG58" s="106" t="e">
        <f>TRIM('Custom Calculator'!#REF!)</f>
        <v>#REF!</v>
      </c>
      <c r="CH58" s="106" t="e">
        <f>TRIM('Custom Calculator'!#REF!)</f>
        <v>#REF!</v>
      </c>
      <c r="CI58" s="8"/>
      <c r="CJ58" s="8"/>
      <c r="CK58" s="8"/>
      <c r="CL58" s="8"/>
      <c r="CM58" s="8"/>
      <c r="CN58" s="8"/>
      <c r="CO58" s="8"/>
      <c r="CP58" s="8"/>
      <c r="CQ58" s="8"/>
      <c r="CR58" s="8"/>
      <c r="CS58" s="8"/>
      <c r="CT58" s="8"/>
      <c r="CU58" s="8"/>
      <c r="CV58" s="8"/>
      <c r="CW58" s="8"/>
      <c r="CX58" s="8"/>
      <c r="CY58" s="8"/>
      <c r="CZ58" s="8"/>
      <c r="DA58" s="8"/>
      <c r="DB58" s="8"/>
      <c r="DC58" s="8"/>
      <c r="DD58" s="8"/>
      <c r="DE58" s="8"/>
      <c r="DF58" s="8"/>
      <c r="DG58" s="8"/>
      <c r="DH58" s="8"/>
      <c r="DI58" s="8"/>
      <c r="DJ58" s="8"/>
      <c r="DK58" s="506"/>
      <c r="DL58" s="8" t="str">
        <f>TRIM(IFERROR(ROUND('Data Sheet'!$Y$8*Z58,3),""))</f>
        <v/>
      </c>
      <c r="DM58" s="8" t="str">
        <f t="shared" si="4"/>
        <v/>
      </c>
      <c r="DN58" s="8" t="str">
        <f>TRIM(IFERROR(ROUND('Data Sheet'!$Z$8*AA58,3),""))</f>
        <v/>
      </c>
      <c r="DO58" s="8" t="str">
        <f t="shared" si="5"/>
        <v/>
      </c>
      <c r="DP58" s="8" t="str">
        <f>TRIM(IFERROR(ROUND('Data Sheet'!$AA$8*AB58,3),""))</f>
        <v/>
      </c>
      <c r="DQ58" s="8" t="str">
        <f t="shared" si="3"/>
        <v/>
      </c>
      <c r="DR58" s="8" t="e">
        <f>IF(AND(AC58&gt;0,OR('Custom Calculator'!$J$14&gt;=1,'Custom Calculator'!#REF!&gt;=1)),IF(ISBLANK('Custom Calculator'!#REF!),"",'Custom Calculator'!$BI$23),"")</f>
        <v>#REF!</v>
      </c>
      <c r="DS58" s="8" t="e">
        <f>IF(AND(AC58&gt;0,OR('Custom Calculator'!$J$14&gt;=1,'Custom Calculator'!#REF!&gt;=1)),IF(ISBLANK('Custom Calculator'!#REF!),"",'Custom Calculator'!$BJ$23),"")</f>
        <v>#REF!</v>
      </c>
      <c r="DT58" s="8" t="e">
        <f>'Custom Calculator'!#REF!</f>
        <v>#REF!</v>
      </c>
      <c r="DU58" s="8">
        <f>IF(ISBLANK('Custom Calculator'!#REF!),"",'Custom Calculator'!$BK$23)</f>
        <v>0</v>
      </c>
      <c r="DV58" s="8">
        <f>IF(ISBLANK('Custom Calculator'!#REF!),"",5)</f>
        <v>5</v>
      </c>
      <c r="DW58" s="8" t="e">
        <f>IF(ISBLANK('Custom Calculator'!#REF!),"",'Custom Calculator'!#REF!)</f>
        <v>#REF!</v>
      </c>
      <c r="DX58" s="8">
        <f>IF(ISBLANK('Custom Calculator'!#REF!),"",IF('Custom Calculator'!$BL$23="",1,'Custom Calculator'!$BL$23))</f>
        <v>1</v>
      </c>
      <c r="DY58" s="8">
        <f>IF(ISBLANK('Custom Calculator'!#REF!),"",'Custom Calculator'!$BM$23)</f>
        <v>0</v>
      </c>
      <c r="DZ58" s="8"/>
      <c r="EA58" s="8"/>
      <c r="EB58" s="8"/>
      <c r="EC58" s="8"/>
      <c r="ED58" s="8"/>
      <c r="EE58" s="8"/>
      <c r="EF58" s="8"/>
      <c r="EG58" s="8"/>
      <c r="EH58" s="8"/>
      <c r="EI58" s="8"/>
      <c r="EJ58" s="8"/>
      <c r="EK58" s="8"/>
      <c r="EL58" s="8"/>
      <c r="EM58" s="8"/>
      <c r="EN58" s="8"/>
      <c r="EO58" s="8"/>
      <c r="EP58" s="8"/>
      <c r="EQ58" s="8"/>
      <c r="ER58" s="8"/>
      <c r="ES58" s="8"/>
      <c r="ET58" s="8"/>
      <c r="EU58" s="8"/>
      <c r="EV58" s="8"/>
      <c r="EW58" s="8"/>
      <c r="EX58" s="8"/>
    </row>
    <row r="59" spans="1:154">
      <c r="A59" s="11" t="s">
        <v>2121</v>
      </c>
      <c r="B59" s="11">
        <v>58</v>
      </c>
      <c r="C59" s="99" t="e">
        <f ca="1">IF(ISBLANK('Custom Calculator'!#REF!),"",MID(CELL("filename"),SEARCH("[",CELL("filename"))+1,SEARCH("]",CELL("filename"))-SEARCH("[",CELL("filename"))-1))</f>
        <v>#VALUE!</v>
      </c>
      <c r="D59" s="99" t="e">
        <f>IF(ISBLANK('Custom Calculator'!#REF!),"",'Custom Calculator'!#REF!)</f>
        <v>#REF!</v>
      </c>
      <c r="E59" s="7"/>
      <c r="F59" s="8"/>
      <c r="G59" s="7"/>
      <c r="H59" s="7"/>
      <c r="I59" s="7"/>
      <c r="J59" s="7"/>
      <c r="K59" s="8" t="e">
        <f>IF(ISBLANK('Custom Calculator'!#REF!),"",IF('Custom Calculator'!#REF!&lt;&gt;0,'Custom Calculator'!#REF!,""))</f>
        <v>#REF!</v>
      </c>
      <c r="L59" s="9"/>
      <c r="M59" s="8" t="e">
        <f>IF(ISBLANK('Custom Calculator'!#REF!),"",IF('Custom Calculator'!#REF!&lt;&gt;0,'Custom Calculator'!#REF!,VLOOKUP('Custom Calculator'!#REF!,'Data Sheet'!$BB$13:$BC$2219,2,FALSE)))</f>
        <v>#REF!</v>
      </c>
      <c r="N59" s="8" t="str">
        <f>IF(ISBLANK('Custom Calculator'!#REF!),"","New York")</f>
        <v>New York</v>
      </c>
      <c r="O59" s="96" t="e">
        <f>IF(ISBLANK('Custom Calculator'!#REF!),"",'Custom Calculator'!#REF!)</f>
        <v>#REF!</v>
      </c>
      <c r="P59" s="7"/>
      <c r="Q59" s="8" t="e">
        <f>CONCATENATE('Custom Calculator'!#REF!," ",'Custom Calculator'!#REF!)</f>
        <v>#REF!</v>
      </c>
      <c r="R59" s="7"/>
      <c r="S59" s="7"/>
      <c r="T59" s="8">
        <f>IF(ISBLANK('Custom Calculator'!#REF!),"",'BCA Calculator'!B65)</f>
        <v>0</v>
      </c>
      <c r="U59" s="7"/>
      <c r="V59" s="7"/>
      <c r="W59" s="7"/>
      <c r="X59" s="97" t="e">
        <f>IF(ISBLANK('Custom Calculator'!#REF!),"",'Custom Calculator'!#REF!)</f>
        <v>#REF!</v>
      </c>
      <c r="Y59" s="97" t="e">
        <f>IF(ISBLANK('Custom Calculator'!#REF!),"",'Custom Calculator'!#REF!)</f>
        <v>#REF!</v>
      </c>
      <c r="Z59" s="505" t="str">
        <f>IF(ISBLANK('Custom Calculator'!#REF!),"",TRIM(IFERROR(ROUND('Custom Calculator'!#REF!,3),"")))</f>
        <v/>
      </c>
      <c r="AA59" s="505" t="str">
        <f>IF(ISBLANK('Custom Calculator'!#REF!),"",TRIM(IFERROR(ROUND('Custom Calculator'!#REF!,3),"")))</f>
        <v/>
      </c>
      <c r="AB59" s="505" t="str">
        <f>IF(ISBLANK('Custom Calculator'!#REF!),"",TRIM(IFERROR(ROUND('Custom Calculator'!#REF!,3),"")))</f>
        <v/>
      </c>
      <c r="AC59" s="66" t="e">
        <f>IF(ISBLANK('Custom Calculator'!#REF!),"",'Custom Calculator'!#REF!)</f>
        <v>#REF!</v>
      </c>
      <c r="AD59" s="53" t="e">
        <f>IF(ISBLANK('Custom Calculator'!#REF!),"",ROUND('Custom Calculator'!#REF!,2))</f>
        <v>#REF!</v>
      </c>
      <c r="AE59" s="8">
        <f>IF(ISBLANK('Custom Calculator'!#REF!),"",'Custom Calculator'!$E$8)</f>
        <v>0</v>
      </c>
      <c r="AF59" s="8" t="e">
        <f t="shared" si="0"/>
        <v>#REF!</v>
      </c>
      <c r="AG59" s="8" t="e">
        <f>IF(ISBLANK('Custom Calculator'!#REF!),"",'Custom Calculator'!#REF!)</f>
        <v>#REF!</v>
      </c>
      <c r="AH59" s="8" t="e">
        <f>IF(ISBLANK('Custom Calculator'!#REF!),"",'Custom Calculator'!#REF!)</f>
        <v>#REF!</v>
      </c>
      <c r="AI59" s="8" t="e">
        <f>IF(ISBLANK('Custom Calculator'!#REF!),"",'Custom Calculator'!#REF!)</f>
        <v>#REF!</v>
      </c>
      <c r="AJ59" s="9" t="str">
        <f>IF(ISBLANK('Custom Calculator'!#REF!),"",'BCA Calculator'!W81)</f>
        <v/>
      </c>
      <c r="AK59" s="8" t="e">
        <f>IF(ISBLANK('Custom Calculator'!#REF!),"",'Custom Calculator'!#REF!)</f>
        <v>#REF!</v>
      </c>
      <c r="AL59" s="8" t="e">
        <f>'Custom Calculator'!#REF!</f>
        <v>#REF!</v>
      </c>
      <c r="AM59" s="9" t="e">
        <f>IF(ISBLANK('Custom Calculator'!#REF!),"",'Custom Calculator'!#REF!)</f>
        <v>#REF!</v>
      </c>
      <c r="AN59" s="9" t="e">
        <f>'Custom Calculator'!#REF!</f>
        <v>#REF!</v>
      </c>
      <c r="AO59" s="54" t="str">
        <f>TRIM(IFERROR(ROUND('Custom Calculator'!#REF!,2),""))</f>
        <v/>
      </c>
      <c r="AP59" s="9" t="str">
        <f>TRIM(IFERROR(ROUND('Custom Calculator'!#REF!,3),""))</f>
        <v/>
      </c>
      <c r="AQ59" s="9" t="str">
        <f>TRIM(IFERROR(ROUND('Custom Calculator'!#REF!,3),""))</f>
        <v/>
      </c>
      <c r="AR59" s="54" t="e">
        <f>IF(ISBLANK('Custom Calculator'!#REF!),"",IF(ISBLANK('Custom Calculator'!#REF!),'Custom Calculator'!#REF!,'Custom Calculator'!#REF!))</f>
        <v>#REF!</v>
      </c>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8"/>
      <c r="BU59" s="8"/>
      <c r="BV59" s="8"/>
      <c r="BW59" s="8"/>
      <c r="BX59" s="8"/>
      <c r="BY59" s="8"/>
      <c r="BZ59" s="8"/>
      <c r="CA59" s="8"/>
      <c r="CB59" s="8" t="e">
        <f>IF(ISBLANK('Custom Calculator'!#REF!),"",'Custom Calculator'!#REF!)</f>
        <v>#REF!</v>
      </c>
      <c r="CC59" s="106" t="e">
        <f>TRIM('Custom Calculator'!#REF!)</f>
        <v>#REF!</v>
      </c>
      <c r="CD59" s="106" t="e">
        <f>TRIM('Custom Calculator'!#REF!)</f>
        <v>#REF!</v>
      </c>
      <c r="CE59" s="106" t="e">
        <f>TRIM('Custom Calculator'!#REF!)</f>
        <v>#REF!</v>
      </c>
      <c r="CF59" s="106" t="e">
        <f>TRIM('Custom Calculator'!#REF!)</f>
        <v>#REF!</v>
      </c>
      <c r="CG59" s="106" t="e">
        <f>TRIM('Custom Calculator'!#REF!)</f>
        <v>#REF!</v>
      </c>
      <c r="CH59" s="106" t="e">
        <f>TRIM('Custom Calculator'!#REF!)</f>
        <v>#REF!</v>
      </c>
      <c r="CI59" s="8"/>
      <c r="CJ59" s="8"/>
      <c r="CK59" s="8"/>
      <c r="CL59" s="8"/>
      <c r="CM59" s="8"/>
      <c r="CN59" s="8"/>
      <c r="CO59" s="8"/>
      <c r="CP59" s="8"/>
      <c r="CQ59" s="8"/>
      <c r="CR59" s="8"/>
      <c r="CS59" s="8"/>
      <c r="CT59" s="8"/>
      <c r="CU59" s="8"/>
      <c r="CV59" s="8"/>
      <c r="CW59" s="8"/>
      <c r="CX59" s="8"/>
      <c r="CY59" s="8"/>
      <c r="CZ59" s="8"/>
      <c r="DA59" s="8"/>
      <c r="DB59" s="8"/>
      <c r="DC59" s="8"/>
      <c r="DD59" s="8"/>
      <c r="DE59" s="8"/>
      <c r="DF59" s="8"/>
      <c r="DG59" s="8"/>
      <c r="DH59" s="8"/>
      <c r="DI59" s="8"/>
      <c r="DJ59" s="8"/>
      <c r="DK59" s="506"/>
      <c r="DL59" s="8" t="str">
        <f>TRIM(IFERROR(ROUND('Data Sheet'!$Y$8*Z59,3),""))</f>
        <v/>
      </c>
      <c r="DM59" s="8" t="str">
        <f t="shared" si="4"/>
        <v/>
      </c>
      <c r="DN59" s="8" t="str">
        <f>TRIM(IFERROR(ROUND('Data Sheet'!$Z$8*AA59,3),""))</f>
        <v/>
      </c>
      <c r="DO59" s="8" t="str">
        <f t="shared" si="5"/>
        <v/>
      </c>
      <c r="DP59" s="8" t="str">
        <f>TRIM(IFERROR(ROUND('Data Sheet'!$AA$8*AB59,3),""))</f>
        <v/>
      </c>
      <c r="DQ59" s="8" t="str">
        <f t="shared" si="3"/>
        <v/>
      </c>
      <c r="DR59" s="8" t="e">
        <f>IF(AND(AC59&gt;0,OR('Custom Calculator'!$J$14&gt;=1,'Custom Calculator'!#REF!&gt;=1)),IF(ISBLANK('Custom Calculator'!#REF!),"",'Custom Calculator'!$BI$23),"")</f>
        <v>#REF!</v>
      </c>
      <c r="DS59" s="8" t="e">
        <f>IF(AND(AC59&gt;0,OR('Custom Calculator'!$J$14&gt;=1,'Custom Calculator'!#REF!&gt;=1)),IF(ISBLANK('Custom Calculator'!#REF!),"",'Custom Calculator'!$BJ$23),"")</f>
        <v>#REF!</v>
      </c>
      <c r="DT59" s="8" t="e">
        <f>'Custom Calculator'!#REF!</f>
        <v>#REF!</v>
      </c>
      <c r="DU59" s="8">
        <f>IF(ISBLANK('Custom Calculator'!#REF!),"",'Custom Calculator'!$BK$23)</f>
        <v>0</v>
      </c>
      <c r="DV59" s="8">
        <f>IF(ISBLANK('Custom Calculator'!#REF!),"",5)</f>
        <v>5</v>
      </c>
      <c r="DW59" s="8" t="e">
        <f>IF(ISBLANK('Custom Calculator'!#REF!),"",'Custom Calculator'!#REF!)</f>
        <v>#REF!</v>
      </c>
      <c r="DX59" s="8">
        <f>IF(ISBLANK('Custom Calculator'!#REF!),"",IF('Custom Calculator'!$BL$23="",1,'Custom Calculator'!$BL$23))</f>
        <v>1</v>
      </c>
      <c r="DY59" s="8">
        <f>IF(ISBLANK('Custom Calculator'!#REF!),"",'Custom Calculator'!$BM$23)</f>
        <v>0</v>
      </c>
      <c r="DZ59" s="8"/>
      <c r="EA59" s="8"/>
      <c r="EB59" s="8"/>
      <c r="EC59" s="8"/>
      <c r="ED59" s="8"/>
      <c r="EE59" s="8"/>
      <c r="EF59" s="8"/>
      <c r="EG59" s="8"/>
      <c r="EH59" s="8"/>
      <c r="EI59" s="8"/>
      <c r="EJ59" s="8"/>
      <c r="EK59" s="8"/>
      <c r="EL59" s="8"/>
      <c r="EM59" s="8"/>
      <c r="EN59" s="8"/>
      <c r="EO59" s="8"/>
      <c r="EP59" s="8"/>
      <c r="EQ59" s="8"/>
      <c r="ER59" s="8"/>
      <c r="ES59" s="8"/>
      <c r="ET59" s="8"/>
      <c r="EU59" s="8"/>
      <c r="EV59" s="8"/>
      <c r="EW59" s="8"/>
      <c r="EX59" s="8"/>
    </row>
    <row r="60" spans="1:154">
      <c r="A60" s="11" t="s">
        <v>2121</v>
      </c>
      <c r="B60" s="11">
        <v>59</v>
      </c>
      <c r="C60" s="99" t="e">
        <f ca="1">IF(ISBLANK('Custom Calculator'!#REF!),"",MID(CELL("filename"),SEARCH("[",CELL("filename"))+1,SEARCH("]",CELL("filename"))-SEARCH("[",CELL("filename"))-1))</f>
        <v>#VALUE!</v>
      </c>
      <c r="D60" s="99" t="e">
        <f>IF(ISBLANK('Custom Calculator'!#REF!),"",'Custom Calculator'!#REF!)</f>
        <v>#REF!</v>
      </c>
      <c r="E60" s="7"/>
      <c r="F60" s="8"/>
      <c r="G60" s="7"/>
      <c r="H60" s="7"/>
      <c r="I60" s="7"/>
      <c r="J60" s="7"/>
      <c r="K60" s="8" t="e">
        <f>IF(ISBLANK('Custom Calculator'!#REF!),"",IF('Custom Calculator'!#REF!&lt;&gt;0,'Custom Calculator'!#REF!,""))</f>
        <v>#REF!</v>
      </c>
      <c r="L60" s="9"/>
      <c r="M60" s="8" t="e">
        <f>IF(ISBLANK('Custom Calculator'!#REF!),"",IF('Custom Calculator'!#REF!&lt;&gt;0,'Custom Calculator'!#REF!,VLOOKUP('Custom Calculator'!#REF!,'Data Sheet'!$BB$13:$BC$2219,2,FALSE)))</f>
        <v>#REF!</v>
      </c>
      <c r="N60" s="8" t="str">
        <f>IF(ISBLANK('Custom Calculator'!#REF!),"","New York")</f>
        <v>New York</v>
      </c>
      <c r="O60" s="96" t="e">
        <f>IF(ISBLANK('Custom Calculator'!#REF!),"",'Custom Calculator'!#REF!)</f>
        <v>#REF!</v>
      </c>
      <c r="P60" s="7"/>
      <c r="Q60" s="8" t="e">
        <f>CONCATENATE('Custom Calculator'!#REF!," ",'Custom Calculator'!#REF!)</f>
        <v>#REF!</v>
      </c>
      <c r="R60" s="7"/>
      <c r="S60" s="7"/>
      <c r="T60" s="8">
        <f>IF(ISBLANK('Custom Calculator'!#REF!),"",'BCA Calculator'!B66)</f>
        <v>0</v>
      </c>
      <c r="U60" s="7"/>
      <c r="V60" s="7"/>
      <c r="W60" s="7"/>
      <c r="X60" s="97" t="e">
        <f>IF(ISBLANK('Custom Calculator'!#REF!),"",'Custom Calculator'!#REF!)</f>
        <v>#REF!</v>
      </c>
      <c r="Y60" s="97" t="e">
        <f>IF(ISBLANK('Custom Calculator'!#REF!),"",'Custom Calculator'!#REF!)</f>
        <v>#REF!</v>
      </c>
      <c r="Z60" s="505" t="str">
        <f>IF(ISBLANK('Custom Calculator'!#REF!),"",TRIM(IFERROR(ROUND('Custom Calculator'!#REF!,3),"")))</f>
        <v/>
      </c>
      <c r="AA60" s="505" t="str">
        <f>IF(ISBLANK('Custom Calculator'!#REF!),"",TRIM(IFERROR(ROUND('Custom Calculator'!#REF!,3),"")))</f>
        <v/>
      </c>
      <c r="AB60" s="505" t="str">
        <f>IF(ISBLANK('Custom Calculator'!#REF!),"",TRIM(IFERROR(ROUND('Custom Calculator'!#REF!,3),"")))</f>
        <v/>
      </c>
      <c r="AC60" s="66" t="e">
        <f>IF(ISBLANK('Custom Calculator'!#REF!),"",'Custom Calculator'!#REF!)</f>
        <v>#REF!</v>
      </c>
      <c r="AD60" s="53" t="e">
        <f>IF(ISBLANK('Custom Calculator'!#REF!),"",ROUND('Custom Calculator'!#REF!,2))</f>
        <v>#REF!</v>
      </c>
      <c r="AE60" s="8">
        <f>IF(ISBLANK('Custom Calculator'!#REF!),"",'Custom Calculator'!$E$8)</f>
        <v>0</v>
      </c>
      <c r="AF60" s="8" t="e">
        <f t="shared" si="0"/>
        <v>#REF!</v>
      </c>
      <c r="AG60" s="8" t="e">
        <f>IF(ISBLANK('Custom Calculator'!#REF!),"",'Custom Calculator'!#REF!)</f>
        <v>#REF!</v>
      </c>
      <c r="AH60" s="8" t="e">
        <f>IF(ISBLANK('Custom Calculator'!#REF!),"",'Custom Calculator'!#REF!)</f>
        <v>#REF!</v>
      </c>
      <c r="AI60" s="8" t="e">
        <f>IF(ISBLANK('Custom Calculator'!#REF!),"",'Custom Calculator'!#REF!)</f>
        <v>#REF!</v>
      </c>
      <c r="AJ60" s="9" t="str">
        <f>IF(ISBLANK('Custom Calculator'!#REF!),"",'BCA Calculator'!W82)</f>
        <v/>
      </c>
      <c r="AK60" s="8" t="e">
        <f>IF(ISBLANK('Custom Calculator'!#REF!),"",'Custom Calculator'!#REF!)</f>
        <v>#REF!</v>
      </c>
      <c r="AL60" s="8" t="e">
        <f>'Custom Calculator'!#REF!</f>
        <v>#REF!</v>
      </c>
      <c r="AM60" s="9" t="e">
        <f>IF(ISBLANK('Custom Calculator'!#REF!),"",'Custom Calculator'!#REF!)</f>
        <v>#REF!</v>
      </c>
      <c r="AN60" s="9" t="e">
        <f>'Custom Calculator'!#REF!</f>
        <v>#REF!</v>
      </c>
      <c r="AO60" s="54" t="str">
        <f>TRIM(IFERROR(ROUND('Custom Calculator'!#REF!,2),""))</f>
        <v/>
      </c>
      <c r="AP60" s="9" t="str">
        <f>TRIM(IFERROR(ROUND('Custom Calculator'!#REF!,3),""))</f>
        <v/>
      </c>
      <c r="AQ60" s="9" t="str">
        <f>TRIM(IFERROR(ROUND('Custom Calculator'!#REF!,3),""))</f>
        <v/>
      </c>
      <c r="AR60" s="54" t="e">
        <f>IF(ISBLANK('Custom Calculator'!#REF!),"",IF(ISBLANK('Custom Calculator'!#REF!),'Custom Calculator'!#REF!,'Custom Calculator'!#REF!))</f>
        <v>#REF!</v>
      </c>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8"/>
      <c r="BU60" s="8"/>
      <c r="BV60" s="8"/>
      <c r="BW60" s="8"/>
      <c r="BX60" s="8"/>
      <c r="BY60" s="8"/>
      <c r="BZ60" s="8"/>
      <c r="CA60" s="8"/>
      <c r="CB60" s="8" t="e">
        <f>IF(ISBLANK('Custom Calculator'!#REF!),"",'Custom Calculator'!#REF!)</f>
        <v>#REF!</v>
      </c>
      <c r="CC60" s="106" t="e">
        <f>TRIM('Custom Calculator'!#REF!)</f>
        <v>#REF!</v>
      </c>
      <c r="CD60" s="106" t="e">
        <f>TRIM('Custom Calculator'!#REF!)</f>
        <v>#REF!</v>
      </c>
      <c r="CE60" s="106" t="e">
        <f>TRIM('Custom Calculator'!#REF!)</f>
        <v>#REF!</v>
      </c>
      <c r="CF60" s="106" t="e">
        <f>TRIM('Custom Calculator'!#REF!)</f>
        <v>#REF!</v>
      </c>
      <c r="CG60" s="106" t="e">
        <f>TRIM('Custom Calculator'!#REF!)</f>
        <v>#REF!</v>
      </c>
      <c r="CH60" s="106" t="e">
        <f>TRIM('Custom Calculator'!#REF!)</f>
        <v>#REF!</v>
      </c>
      <c r="CI60" s="8"/>
      <c r="CJ60" s="8"/>
      <c r="CK60" s="8"/>
      <c r="CL60" s="8"/>
      <c r="CM60" s="8"/>
      <c r="CN60" s="8"/>
      <c r="CO60" s="8"/>
      <c r="CP60" s="8"/>
      <c r="CQ60" s="8"/>
      <c r="CR60" s="8"/>
      <c r="CS60" s="8"/>
      <c r="CT60" s="8"/>
      <c r="CU60" s="8"/>
      <c r="CV60" s="8"/>
      <c r="CW60" s="8"/>
      <c r="CX60" s="8"/>
      <c r="CY60" s="8"/>
      <c r="CZ60" s="8"/>
      <c r="DA60" s="8"/>
      <c r="DB60" s="8"/>
      <c r="DC60" s="8"/>
      <c r="DD60" s="8"/>
      <c r="DE60" s="8"/>
      <c r="DF60" s="8"/>
      <c r="DG60" s="8"/>
      <c r="DH60" s="8"/>
      <c r="DI60" s="8"/>
      <c r="DJ60" s="8"/>
      <c r="DK60" s="506"/>
      <c r="DL60" s="8" t="str">
        <f>TRIM(IFERROR(ROUND('Data Sheet'!$Y$8*Z60,3),""))</f>
        <v/>
      </c>
      <c r="DM60" s="8" t="str">
        <f t="shared" si="4"/>
        <v/>
      </c>
      <c r="DN60" s="8" t="str">
        <f>TRIM(IFERROR(ROUND('Data Sheet'!$Z$8*AA60,3),""))</f>
        <v/>
      </c>
      <c r="DO60" s="8" t="str">
        <f t="shared" si="5"/>
        <v/>
      </c>
      <c r="DP60" s="8" t="str">
        <f>TRIM(IFERROR(ROUND('Data Sheet'!$AA$8*AB60,3),""))</f>
        <v/>
      </c>
      <c r="DQ60" s="8" t="str">
        <f t="shared" si="3"/>
        <v/>
      </c>
      <c r="DR60" s="8" t="e">
        <f>IF(AND(AC60&gt;0,OR('Custom Calculator'!$J$14&gt;=1,'Custom Calculator'!#REF!&gt;=1)),IF(ISBLANK('Custom Calculator'!#REF!),"",'Custom Calculator'!$BI$23),"")</f>
        <v>#REF!</v>
      </c>
      <c r="DS60" s="8" t="e">
        <f>IF(AND(AC60&gt;0,OR('Custom Calculator'!$J$14&gt;=1,'Custom Calculator'!#REF!&gt;=1)),IF(ISBLANK('Custom Calculator'!#REF!),"",'Custom Calculator'!$BJ$23),"")</f>
        <v>#REF!</v>
      </c>
      <c r="DT60" s="8" t="e">
        <f>'Custom Calculator'!#REF!</f>
        <v>#REF!</v>
      </c>
      <c r="DU60" s="8">
        <f>IF(ISBLANK('Custom Calculator'!#REF!),"",'Custom Calculator'!$BK$23)</f>
        <v>0</v>
      </c>
      <c r="DV60" s="8">
        <f>IF(ISBLANK('Custom Calculator'!#REF!),"",5)</f>
        <v>5</v>
      </c>
      <c r="DW60" s="8" t="e">
        <f>IF(ISBLANK('Custom Calculator'!#REF!),"",'Custom Calculator'!#REF!)</f>
        <v>#REF!</v>
      </c>
      <c r="DX60" s="8">
        <f>IF(ISBLANK('Custom Calculator'!#REF!),"",IF('Custom Calculator'!$BL$23="",1,'Custom Calculator'!$BL$23))</f>
        <v>1</v>
      </c>
      <c r="DY60" s="8">
        <f>IF(ISBLANK('Custom Calculator'!#REF!),"",'Custom Calculator'!$BM$23)</f>
        <v>0</v>
      </c>
      <c r="DZ60" s="8"/>
      <c r="EA60" s="8"/>
      <c r="EB60" s="8"/>
      <c r="EC60" s="8"/>
      <c r="ED60" s="8"/>
      <c r="EE60" s="8"/>
      <c r="EF60" s="8"/>
      <c r="EG60" s="8"/>
      <c r="EH60" s="8"/>
      <c r="EI60" s="8"/>
      <c r="EJ60" s="8"/>
      <c r="EK60" s="8"/>
      <c r="EL60" s="8"/>
      <c r="EM60" s="8"/>
      <c r="EN60" s="8"/>
      <c r="EO60" s="8"/>
      <c r="EP60" s="8"/>
      <c r="EQ60" s="8"/>
      <c r="ER60" s="8"/>
      <c r="ES60" s="8"/>
      <c r="ET60" s="8"/>
      <c r="EU60" s="8"/>
      <c r="EV60" s="8"/>
      <c r="EW60" s="8"/>
      <c r="EX60" s="8"/>
    </row>
    <row r="61" spans="1:154">
      <c r="A61" s="11" t="s">
        <v>2121</v>
      </c>
      <c r="B61" s="11">
        <v>60</v>
      </c>
      <c r="C61" s="99" t="e">
        <f ca="1">IF(ISBLANK('Custom Calculator'!#REF!),"",MID(CELL("filename"),SEARCH("[",CELL("filename"))+1,SEARCH("]",CELL("filename"))-SEARCH("[",CELL("filename"))-1))</f>
        <v>#VALUE!</v>
      </c>
      <c r="D61" s="99" t="e">
        <f>IF(ISBLANK('Custom Calculator'!#REF!),"",'Custom Calculator'!#REF!)</f>
        <v>#REF!</v>
      </c>
      <c r="E61" s="7"/>
      <c r="F61" s="8"/>
      <c r="G61" s="7"/>
      <c r="H61" s="7"/>
      <c r="I61" s="7"/>
      <c r="J61" s="7"/>
      <c r="K61" s="8" t="e">
        <f>IF(ISBLANK('Custom Calculator'!#REF!),"",IF('Custom Calculator'!#REF!&lt;&gt;0,'Custom Calculator'!#REF!,""))</f>
        <v>#REF!</v>
      </c>
      <c r="L61" s="9"/>
      <c r="M61" s="8" t="e">
        <f>IF(ISBLANK('Custom Calculator'!#REF!),"",IF('Custom Calculator'!#REF!&lt;&gt;0,'Custom Calculator'!#REF!,VLOOKUP('Custom Calculator'!#REF!,'Data Sheet'!$BB$13:$BC$2219,2,FALSE)))</f>
        <v>#REF!</v>
      </c>
      <c r="N61" s="8" t="str">
        <f>IF(ISBLANK('Custom Calculator'!#REF!),"","New York")</f>
        <v>New York</v>
      </c>
      <c r="O61" s="96" t="e">
        <f>IF(ISBLANK('Custom Calculator'!#REF!),"",'Custom Calculator'!#REF!)</f>
        <v>#REF!</v>
      </c>
      <c r="P61" s="7"/>
      <c r="Q61" s="8" t="e">
        <f>CONCATENATE('Custom Calculator'!#REF!," ",'Custom Calculator'!#REF!)</f>
        <v>#REF!</v>
      </c>
      <c r="R61" s="7"/>
      <c r="S61" s="7"/>
      <c r="T61" s="8">
        <f>IF(ISBLANK('Custom Calculator'!#REF!),"",'BCA Calculator'!B67)</f>
        <v>0</v>
      </c>
      <c r="U61" s="7"/>
      <c r="V61" s="7"/>
      <c r="W61" s="7"/>
      <c r="X61" s="97" t="e">
        <f>IF(ISBLANK('Custom Calculator'!#REF!),"",'Custom Calculator'!#REF!)</f>
        <v>#REF!</v>
      </c>
      <c r="Y61" s="97" t="e">
        <f>IF(ISBLANK('Custom Calculator'!#REF!),"",'Custom Calculator'!#REF!)</f>
        <v>#REF!</v>
      </c>
      <c r="Z61" s="505" t="str">
        <f>IF(ISBLANK('Custom Calculator'!#REF!),"",TRIM(IFERROR(ROUND('Custom Calculator'!#REF!,3),"")))</f>
        <v/>
      </c>
      <c r="AA61" s="505" t="str">
        <f>IF(ISBLANK('Custom Calculator'!#REF!),"",TRIM(IFERROR(ROUND('Custom Calculator'!#REF!,3),"")))</f>
        <v/>
      </c>
      <c r="AB61" s="505" t="str">
        <f>IF(ISBLANK('Custom Calculator'!#REF!),"",TRIM(IFERROR(ROUND('Custom Calculator'!#REF!,3),"")))</f>
        <v/>
      </c>
      <c r="AC61" s="66" t="e">
        <f>IF(ISBLANK('Custom Calculator'!#REF!),"",'Custom Calculator'!#REF!)</f>
        <v>#REF!</v>
      </c>
      <c r="AD61" s="53" t="e">
        <f>IF(ISBLANK('Custom Calculator'!#REF!),"",ROUND('Custom Calculator'!#REF!,2))</f>
        <v>#REF!</v>
      </c>
      <c r="AE61" s="8">
        <f>IF(ISBLANK('Custom Calculator'!#REF!),"",'Custom Calculator'!$E$8)</f>
        <v>0</v>
      </c>
      <c r="AF61" s="8" t="e">
        <f t="shared" si="0"/>
        <v>#REF!</v>
      </c>
      <c r="AG61" s="8" t="e">
        <f>IF(ISBLANK('Custom Calculator'!#REF!),"",'Custom Calculator'!#REF!)</f>
        <v>#REF!</v>
      </c>
      <c r="AH61" s="8" t="e">
        <f>IF(ISBLANK('Custom Calculator'!#REF!),"",'Custom Calculator'!#REF!)</f>
        <v>#REF!</v>
      </c>
      <c r="AI61" s="8" t="e">
        <f>IF(ISBLANK('Custom Calculator'!#REF!),"",'Custom Calculator'!#REF!)</f>
        <v>#REF!</v>
      </c>
      <c r="AJ61" s="9" t="str">
        <f>IF(ISBLANK('Custom Calculator'!#REF!),"",'BCA Calculator'!W83)</f>
        <v/>
      </c>
      <c r="AK61" s="8" t="e">
        <f>IF(ISBLANK('Custom Calculator'!#REF!),"",'Custom Calculator'!#REF!)</f>
        <v>#REF!</v>
      </c>
      <c r="AL61" s="8" t="e">
        <f>'Custom Calculator'!#REF!</f>
        <v>#REF!</v>
      </c>
      <c r="AM61" s="9" t="e">
        <f>IF(ISBLANK('Custom Calculator'!#REF!),"",'Custom Calculator'!#REF!)</f>
        <v>#REF!</v>
      </c>
      <c r="AN61" s="9" t="e">
        <f>'Custom Calculator'!#REF!</f>
        <v>#REF!</v>
      </c>
      <c r="AO61" s="54" t="str">
        <f>TRIM(IFERROR(ROUND('Custom Calculator'!#REF!,2),""))</f>
        <v/>
      </c>
      <c r="AP61" s="9" t="str">
        <f>TRIM(IFERROR(ROUND('Custom Calculator'!#REF!,3),""))</f>
        <v/>
      </c>
      <c r="AQ61" s="9" t="str">
        <f>TRIM(IFERROR(ROUND('Custom Calculator'!#REF!,3),""))</f>
        <v/>
      </c>
      <c r="AR61" s="54" t="e">
        <f>IF(ISBLANK('Custom Calculator'!#REF!),"",IF(ISBLANK('Custom Calculator'!#REF!),'Custom Calculator'!#REF!,'Custom Calculator'!#REF!))</f>
        <v>#REF!</v>
      </c>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8"/>
      <c r="BU61" s="8"/>
      <c r="BV61" s="8"/>
      <c r="BW61" s="8"/>
      <c r="BX61" s="8"/>
      <c r="BY61" s="8"/>
      <c r="BZ61" s="8"/>
      <c r="CA61" s="8"/>
      <c r="CB61" s="8" t="e">
        <f>IF(ISBLANK('Custom Calculator'!#REF!),"",'Custom Calculator'!#REF!)</f>
        <v>#REF!</v>
      </c>
      <c r="CC61" s="106" t="e">
        <f>TRIM('Custom Calculator'!#REF!)</f>
        <v>#REF!</v>
      </c>
      <c r="CD61" s="106" t="e">
        <f>TRIM('Custom Calculator'!#REF!)</f>
        <v>#REF!</v>
      </c>
      <c r="CE61" s="106" t="e">
        <f>TRIM('Custom Calculator'!#REF!)</f>
        <v>#REF!</v>
      </c>
      <c r="CF61" s="106" t="e">
        <f>TRIM('Custom Calculator'!#REF!)</f>
        <v>#REF!</v>
      </c>
      <c r="CG61" s="106" t="e">
        <f>TRIM('Custom Calculator'!#REF!)</f>
        <v>#REF!</v>
      </c>
      <c r="CH61" s="106" t="e">
        <f>TRIM('Custom Calculator'!#REF!)</f>
        <v>#REF!</v>
      </c>
      <c r="CI61" s="8"/>
      <c r="CJ61" s="8"/>
      <c r="CK61" s="8"/>
      <c r="CL61" s="8"/>
      <c r="CM61" s="8"/>
      <c r="CN61" s="8"/>
      <c r="CO61" s="8"/>
      <c r="CP61" s="8"/>
      <c r="CQ61" s="8"/>
      <c r="CR61" s="8"/>
      <c r="CS61" s="8"/>
      <c r="CT61" s="8"/>
      <c r="CU61" s="8"/>
      <c r="CV61" s="8"/>
      <c r="CW61" s="8"/>
      <c r="CX61" s="8"/>
      <c r="CY61" s="8"/>
      <c r="CZ61" s="8"/>
      <c r="DA61" s="8"/>
      <c r="DB61" s="8"/>
      <c r="DC61" s="8"/>
      <c r="DD61" s="8"/>
      <c r="DE61" s="8"/>
      <c r="DF61" s="8"/>
      <c r="DG61" s="8"/>
      <c r="DH61" s="8"/>
      <c r="DI61" s="8"/>
      <c r="DJ61" s="8"/>
      <c r="DK61" s="506"/>
      <c r="DL61" s="8" t="str">
        <f>TRIM(IFERROR(ROUND('Data Sheet'!$Y$8*Z61,3),""))</f>
        <v/>
      </c>
      <c r="DM61" s="8" t="str">
        <f t="shared" si="4"/>
        <v/>
      </c>
      <c r="DN61" s="8" t="str">
        <f>TRIM(IFERROR(ROUND('Data Sheet'!$Z$8*AA61,3),""))</f>
        <v/>
      </c>
      <c r="DO61" s="8" t="str">
        <f t="shared" si="5"/>
        <v/>
      </c>
      <c r="DP61" s="8" t="str">
        <f>TRIM(IFERROR(ROUND('Data Sheet'!$AA$8*AB61,3),""))</f>
        <v/>
      </c>
      <c r="DQ61" s="8" t="str">
        <f t="shared" si="3"/>
        <v/>
      </c>
      <c r="DR61" s="8" t="e">
        <f>IF(AND(AC61&gt;0,OR('Custom Calculator'!$J$14&gt;=1,'Custom Calculator'!#REF!&gt;=1)),IF(ISBLANK('Custom Calculator'!#REF!),"",'Custom Calculator'!$BI$23),"")</f>
        <v>#REF!</v>
      </c>
      <c r="DS61" s="8" t="e">
        <f>IF(AND(AC61&gt;0,OR('Custom Calculator'!$J$14&gt;=1,'Custom Calculator'!#REF!&gt;=1)),IF(ISBLANK('Custom Calculator'!#REF!),"",'Custom Calculator'!$BJ$23),"")</f>
        <v>#REF!</v>
      </c>
      <c r="DT61" s="8" t="e">
        <f>'Custom Calculator'!#REF!</f>
        <v>#REF!</v>
      </c>
      <c r="DU61" s="8">
        <f>IF(ISBLANK('Custom Calculator'!#REF!),"",'Custom Calculator'!$BK$23)</f>
        <v>0</v>
      </c>
      <c r="DV61" s="8">
        <f>IF(ISBLANK('Custom Calculator'!#REF!),"",5)</f>
        <v>5</v>
      </c>
      <c r="DW61" s="8" t="e">
        <f>IF(ISBLANK('Custom Calculator'!#REF!),"",'Custom Calculator'!#REF!)</f>
        <v>#REF!</v>
      </c>
      <c r="DX61" s="8">
        <f>IF(ISBLANK('Custom Calculator'!#REF!),"",IF('Custom Calculator'!$BL$23="",1,'Custom Calculator'!$BL$23))</f>
        <v>1</v>
      </c>
      <c r="DY61" s="8">
        <f>IF(ISBLANK('Custom Calculator'!#REF!),"",'Custom Calculator'!$BM$23)</f>
        <v>0</v>
      </c>
      <c r="DZ61" s="8"/>
      <c r="EA61" s="8"/>
      <c r="EB61" s="8"/>
      <c r="EC61" s="8"/>
      <c r="ED61" s="8"/>
      <c r="EE61" s="8"/>
      <c r="EF61" s="8"/>
      <c r="EG61" s="8"/>
      <c r="EH61" s="8"/>
      <c r="EI61" s="8"/>
      <c r="EJ61" s="8"/>
      <c r="EK61" s="8"/>
      <c r="EL61" s="8"/>
      <c r="EM61" s="8"/>
      <c r="EN61" s="8"/>
      <c r="EO61" s="8"/>
      <c r="EP61" s="8"/>
      <c r="EQ61" s="8"/>
      <c r="ER61" s="8"/>
      <c r="ES61" s="8"/>
      <c r="ET61" s="8"/>
      <c r="EU61" s="8"/>
      <c r="EV61" s="8"/>
      <c r="EW61" s="8"/>
      <c r="EX61" s="8"/>
    </row>
    <row r="62" spans="1:154">
      <c r="A62" s="11" t="s">
        <v>2121</v>
      </c>
      <c r="B62" s="11">
        <v>61</v>
      </c>
      <c r="C62" s="99" t="e">
        <f ca="1">IF(ISBLANK('Custom Calculator'!#REF!),"",MID(CELL("filename"),SEARCH("[",CELL("filename"))+1,SEARCH("]",CELL("filename"))-SEARCH("[",CELL("filename"))-1))</f>
        <v>#VALUE!</v>
      </c>
      <c r="D62" s="99" t="e">
        <f>IF(ISBLANK('Custom Calculator'!#REF!),"",'Custom Calculator'!#REF!)</f>
        <v>#REF!</v>
      </c>
      <c r="E62" s="7"/>
      <c r="F62" s="8"/>
      <c r="G62" s="7"/>
      <c r="H62" s="7"/>
      <c r="I62" s="7"/>
      <c r="J62" s="7"/>
      <c r="K62" s="8" t="e">
        <f>IF(ISBLANK('Custom Calculator'!#REF!),"",IF('Custom Calculator'!#REF!&lt;&gt;0,'Custom Calculator'!#REF!,""))</f>
        <v>#REF!</v>
      </c>
      <c r="L62" s="9"/>
      <c r="M62" s="8" t="e">
        <f>IF(ISBLANK('Custom Calculator'!#REF!),"",IF('Custom Calculator'!#REF!&lt;&gt;0,'Custom Calculator'!#REF!,VLOOKUP('Custom Calculator'!#REF!,'Data Sheet'!$BB$13:$BC$2219,2,FALSE)))</f>
        <v>#REF!</v>
      </c>
      <c r="N62" s="8" t="str">
        <f>IF(ISBLANK('Custom Calculator'!#REF!),"","New York")</f>
        <v>New York</v>
      </c>
      <c r="O62" s="96" t="e">
        <f>IF(ISBLANK('Custom Calculator'!#REF!),"",'Custom Calculator'!#REF!)</f>
        <v>#REF!</v>
      </c>
      <c r="P62" s="7"/>
      <c r="Q62" s="8" t="e">
        <f>CONCATENATE('Custom Calculator'!#REF!," ",'Custom Calculator'!#REF!)</f>
        <v>#REF!</v>
      </c>
      <c r="R62" s="7"/>
      <c r="S62" s="7"/>
      <c r="T62" s="8">
        <f>IF(ISBLANK('Custom Calculator'!#REF!),"",'BCA Calculator'!B68)</f>
        <v>0</v>
      </c>
      <c r="U62" s="7"/>
      <c r="V62" s="7"/>
      <c r="W62" s="7"/>
      <c r="X62" s="97" t="e">
        <f>IF(ISBLANK('Custom Calculator'!#REF!),"",'Custom Calculator'!#REF!)</f>
        <v>#REF!</v>
      </c>
      <c r="Y62" s="97" t="e">
        <f>IF(ISBLANK('Custom Calculator'!#REF!),"",'Custom Calculator'!#REF!)</f>
        <v>#REF!</v>
      </c>
      <c r="Z62" s="505" t="str">
        <f>IF(ISBLANK('Custom Calculator'!#REF!),"",TRIM(IFERROR(ROUND('Custom Calculator'!#REF!,3),"")))</f>
        <v/>
      </c>
      <c r="AA62" s="505" t="str">
        <f>IF(ISBLANK('Custom Calculator'!#REF!),"",TRIM(IFERROR(ROUND('Custom Calculator'!#REF!,3),"")))</f>
        <v/>
      </c>
      <c r="AB62" s="505" t="str">
        <f>IF(ISBLANK('Custom Calculator'!#REF!),"",TRIM(IFERROR(ROUND('Custom Calculator'!#REF!,3),"")))</f>
        <v/>
      </c>
      <c r="AC62" s="66" t="e">
        <f>IF(ISBLANK('Custom Calculator'!#REF!),"",'Custom Calculator'!#REF!)</f>
        <v>#REF!</v>
      </c>
      <c r="AD62" s="53" t="e">
        <f>IF(ISBLANK('Custom Calculator'!#REF!),"",ROUND('Custom Calculator'!#REF!,2))</f>
        <v>#REF!</v>
      </c>
      <c r="AE62" s="8">
        <f>IF(ISBLANK('Custom Calculator'!#REF!),"",'Custom Calculator'!$E$8)</f>
        <v>0</v>
      </c>
      <c r="AF62" s="8" t="e">
        <f t="shared" si="0"/>
        <v>#REF!</v>
      </c>
      <c r="AG62" s="8" t="e">
        <f>IF(ISBLANK('Custom Calculator'!#REF!),"",'Custom Calculator'!#REF!)</f>
        <v>#REF!</v>
      </c>
      <c r="AH62" s="8" t="e">
        <f>IF(ISBLANK('Custom Calculator'!#REF!),"",'Custom Calculator'!#REF!)</f>
        <v>#REF!</v>
      </c>
      <c r="AI62" s="8" t="e">
        <f>IF(ISBLANK('Custom Calculator'!#REF!),"",'Custom Calculator'!#REF!)</f>
        <v>#REF!</v>
      </c>
      <c r="AJ62" s="9" t="str">
        <f>IF(ISBLANK('Custom Calculator'!#REF!),"",'BCA Calculator'!W84)</f>
        <v/>
      </c>
      <c r="AK62" s="8" t="e">
        <f>IF(ISBLANK('Custom Calculator'!#REF!),"",'Custom Calculator'!#REF!)</f>
        <v>#REF!</v>
      </c>
      <c r="AL62" s="8" t="e">
        <f>'Custom Calculator'!#REF!</f>
        <v>#REF!</v>
      </c>
      <c r="AM62" s="9" t="e">
        <f>IF(ISBLANK('Custom Calculator'!#REF!),"",'Custom Calculator'!#REF!)</f>
        <v>#REF!</v>
      </c>
      <c r="AN62" s="9" t="e">
        <f>'Custom Calculator'!#REF!</f>
        <v>#REF!</v>
      </c>
      <c r="AO62" s="54" t="str">
        <f>TRIM(IFERROR(ROUND('Custom Calculator'!#REF!,2),""))</f>
        <v/>
      </c>
      <c r="AP62" s="9" t="str">
        <f>TRIM(IFERROR(ROUND('Custom Calculator'!#REF!,3),""))</f>
        <v/>
      </c>
      <c r="AQ62" s="9" t="str">
        <f>TRIM(IFERROR(ROUND('Custom Calculator'!#REF!,3),""))</f>
        <v/>
      </c>
      <c r="AR62" s="54" t="e">
        <f>IF(ISBLANK('Custom Calculator'!#REF!),"",IF(ISBLANK('Custom Calculator'!#REF!),'Custom Calculator'!#REF!,'Custom Calculator'!#REF!))</f>
        <v>#REF!</v>
      </c>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8"/>
      <c r="BU62" s="8"/>
      <c r="BV62" s="8"/>
      <c r="BW62" s="8"/>
      <c r="BX62" s="8"/>
      <c r="BY62" s="8"/>
      <c r="BZ62" s="8"/>
      <c r="CA62" s="8"/>
      <c r="CB62" s="8" t="e">
        <f>IF(ISBLANK('Custom Calculator'!#REF!),"",'Custom Calculator'!#REF!)</f>
        <v>#REF!</v>
      </c>
      <c r="CC62" s="106" t="e">
        <f>TRIM('Custom Calculator'!#REF!)</f>
        <v>#REF!</v>
      </c>
      <c r="CD62" s="106" t="e">
        <f>TRIM('Custom Calculator'!#REF!)</f>
        <v>#REF!</v>
      </c>
      <c r="CE62" s="106" t="e">
        <f>TRIM('Custom Calculator'!#REF!)</f>
        <v>#REF!</v>
      </c>
      <c r="CF62" s="106" t="e">
        <f>TRIM('Custom Calculator'!#REF!)</f>
        <v>#REF!</v>
      </c>
      <c r="CG62" s="106" t="e">
        <f>TRIM('Custom Calculator'!#REF!)</f>
        <v>#REF!</v>
      </c>
      <c r="CH62" s="106" t="e">
        <f>TRIM('Custom Calculator'!#REF!)</f>
        <v>#REF!</v>
      </c>
      <c r="CI62" s="8"/>
      <c r="CJ62" s="8"/>
      <c r="CK62" s="8"/>
      <c r="CL62" s="8"/>
      <c r="CM62" s="8"/>
      <c r="CN62" s="8"/>
      <c r="CO62" s="8"/>
      <c r="CP62" s="8"/>
      <c r="CQ62" s="8"/>
      <c r="CR62" s="8"/>
      <c r="CS62" s="8"/>
      <c r="CT62" s="8"/>
      <c r="CU62" s="8"/>
      <c r="CV62" s="8"/>
      <c r="CW62" s="8"/>
      <c r="CX62" s="8"/>
      <c r="CY62" s="8"/>
      <c r="CZ62" s="8"/>
      <c r="DA62" s="8"/>
      <c r="DB62" s="8"/>
      <c r="DC62" s="8"/>
      <c r="DD62" s="8"/>
      <c r="DE62" s="8"/>
      <c r="DF62" s="8"/>
      <c r="DG62" s="8"/>
      <c r="DH62" s="8"/>
      <c r="DI62" s="8"/>
      <c r="DJ62" s="8"/>
      <c r="DK62" s="506"/>
      <c r="DL62" s="8" t="str">
        <f>TRIM(IFERROR(ROUND('Data Sheet'!$Y$8*Z62,3),""))</f>
        <v/>
      </c>
      <c r="DM62" s="8" t="str">
        <f t="shared" si="4"/>
        <v/>
      </c>
      <c r="DN62" s="8" t="str">
        <f>TRIM(IFERROR(ROUND('Data Sheet'!$Z$8*AA62,3),""))</f>
        <v/>
      </c>
      <c r="DO62" s="8" t="str">
        <f t="shared" si="5"/>
        <v/>
      </c>
      <c r="DP62" s="8" t="str">
        <f>TRIM(IFERROR(ROUND('Data Sheet'!$AA$8*AB62,3),""))</f>
        <v/>
      </c>
      <c r="DQ62" s="8" t="str">
        <f t="shared" si="3"/>
        <v/>
      </c>
      <c r="DR62" s="8" t="e">
        <f>IF(AND(AC62&gt;0,OR('Custom Calculator'!$J$14&gt;=1,'Custom Calculator'!#REF!&gt;=1)),IF(ISBLANK('Custom Calculator'!#REF!),"",'Custom Calculator'!$BI$23),"")</f>
        <v>#REF!</v>
      </c>
      <c r="DS62" s="8" t="e">
        <f>IF(AND(AC62&gt;0,OR('Custom Calculator'!$J$14&gt;=1,'Custom Calculator'!#REF!&gt;=1)),IF(ISBLANK('Custom Calculator'!#REF!),"",'Custom Calculator'!$BJ$23),"")</f>
        <v>#REF!</v>
      </c>
      <c r="DT62" s="8" t="e">
        <f>'Custom Calculator'!#REF!</f>
        <v>#REF!</v>
      </c>
      <c r="DU62" s="8">
        <f>IF(ISBLANK('Custom Calculator'!#REF!),"",'Custom Calculator'!$BK$23)</f>
        <v>0</v>
      </c>
      <c r="DV62" s="8">
        <f>IF(ISBLANK('Custom Calculator'!#REF!),"",5)</f>
        <v>5</v>
      </c>
      <c r="DW62" s="8" t="e">
        <f>IF(ISBLANK('Custom Calculator'!#REF!),"",'Custom Calculator'!#REF!)</f>
        <v>#REF!</v>
      </c>
      <c r="DX62" s="8">
        <f>IF(ISBLANK('Custom Calculator'!#REF!),"",IF('Custom Calculator'!$BL$23="",1,'Custom Calculator'!$BL$23))</f>
        <v>1</v>
      </c>
      <c r="DY62" s="8">
        <f>IF(ISBLANK('Custom Calculator'!#REF!),"",'Custom Calculator'!$BM$23)</f>
        <v>0</v>
      </c>
      <c r="DZ62" s="8"/>
      <c r="EA62" s="8"/>
      <c r="EB62" s="8"/>
      <c r="EC62" s="8"/>
      <c r="ED62" s="8"/>
      <c r="EE62" s="8"/>
      <c r="EF62" s="8"/>
      <c r="EG62" s="8"/>
      <c r="EH62" s="8"/>
      <c r="EI62" s="8"/>
      <c r="EJ62" s="8"/>
      <c r="EK62" s="8"/>
      <c r="EL62" s="8"/>
      <c r="EM62" s="8"/>
      <c r="EN62" s="8"/>
      <c r="EO62" s="8"/>
      <c r="EP62" s="8"/>
      <c r="EQ62" s="8"/>
      <c r="ER62" s="8"/>
      <c r="ES62" s="8"/>
      <c r="ET62" s="8"/>
      <c r="EU62" s="8"/>
      <c r="EV62" s="8"/>
      <c r="EW62" s="8"/>
      <c r="EX62" s="8"/>
    </row>
    <row r="63" spans="1:154">
      <c r="A63" s="11" t="s">
        <v>2121</v>
      </c>
      <c r="B63" s="11">
        <v>62</v>
      </c>
      <c r="C63" s="99" t="e">
        <f ca="1">IF(ISBLANK('Custom Calculator'!#REF!),"",MID(CELL("filename"),SEARCH("[",CELL("filename"))+1,SEARCH("]",CELL("filename"))-SEARCH("[",CELL("filename"))-1))</f>
        <v>#VALUE!</v>
      </c>
      <c r="D63" s="99" t="e">
        <f>IF(ISBLANK('Custom Calculator'!#REF!),"",'Custom Calculator'!#REF!)</f>
        <v>#REF!</v>
      </c>
      <c r="E63" s="7"/>
      <c r="F63" s="8"/>
      <c r="G63" s="7"/>
      <c r="H63" s="7"/>
      <c r="I63" s="7"/>
      <c r="J63" s="7"/>
      <c r="K63" s="8" t="e">
        <f>IF(ISBLANK('Custom Calculator'!#REF!),"",IF('Custom Calculator'!#REF!&lt;&gt;0,'Custom Calculator'!#REF!,""))</f>
        <v>#REF!</v>
      </c>
      <c r="L63" s="9"/>
      <c r="M63" s="8" t="e">
        <f>IF(ISBLANK('Custom Calculator'!#REF!),"",IF('Custom Calculator'!#REF!&lt;&gt;0,'Custom Calculator'!#REF!,VLOOKUP('Custom Calculator'!#REF!,'Data Sheet'!$BB$13:$BC$2219,2,FALSE)))</f>
        <v>#REF!</v>
      </c>
      <c r="N63" s="8" t="str">
        <f>IF(ISBLANK('Custom Calculator'!#REF!),"","New York")</f>
        <v>New York</v>
      </c>
      <c r="O63" s="96" t="e">
        <f>IF(ISBLANK('Custom Calculator'!#REF!),"",'Custom Calculator'!#REF!)</f>
        <v>#REF!</v>
      </c>
      <c r="P63" s="7"/>
      <c r="Q63" s="8" t="e">
        <f>CONCATENATE('Custom Calculator'!#REF!," ",'Custom Calculator'!#REF!)</f>
        <v>#REF!</v>
      </c>
      <c r="R63" s="7"/>
      <c r="S63" s="7"/>
      <c r="T63" s="8">
        <f>IF(ISBLANK('Custom Calculator'!#REF!),"",'BCA Calculator'!B69)</f>
        <v>0</v>
      </c>
      <c r="U63" s="7"/>
      <c r="V63" s="7"/>
      <c r="W63" s="7"/>
      <c r="X63" s="97" t="e">
        <f>IF(ISBLANK('Custom Calculator'!#REF!),"",'Custom Calculator'!#REF!)</f>
        <v>#REF!</v>
      </c>
      <c r="Y63" s="97" t="e">
        <f>IF(ISBLANK('Custom Calculator'!#REF!),"",'Custom Calculator'!#REF!)</f>
        <v>#REF!</v>
      </c>
      <c r="Z63" s="505" t="str">
        <f>IF(ISBLANK('Custom Calculator'!#REF!),"",TRIM(IFERROR(ROUND('Custom Calculator'!#REF!,3),"")))</f>
        <v/>
      </c>
      <c r="AA63" s="505" t="str">
        <f>IF(ISBLANK('Custom Calculator'!#REF!),"",TRIM(IFERROR(ROUND('Custom Calculator'!#REF!,3),"")))</f>
        <v/>
      </c>
      <c r="AB63" s="505" t="str">
        <f>IF(ISBLANK('Custom Calculator'!#REF!),"",TRIM(IFERROR(ROUND('Custom Calculator'!#REF!,3),"")))</f>
        <v/>
      </c>
      <c r="AC63" s="66" t="e">
        <f>IF(ISBLANK('Custom Calculator'!#REF!),"",'Custom Calculator'!#REF!)</f>
        <v>#REF!</v>
      </c>
      <c r="AD63" s="53" t="e">
        <f>IF(ISBLANK('Custom Calculator'!#REF!),"",ROUND('Custom Calculator'!#REF!,2))</f>
        <v>#REF!</v>
      </c>
      <c r="AE63" s="8">
        <f>IF(ISBLANK('Custom Calculator'!#REF!),"",'Custom Calculator'!$E$8)</f>
        <v>0</v>
      </c>
      <c r="AF63" s="8" t="e">
        <f t="shared" si="0"/>
        <v>#REF!</v>
      </c>
      <c r="AG63" s="8" t="e">
        <f>IF(ISBLANK('Custom Calculator'!#REF!),"",'Custom Calculator'!#REF!)</f>
        <v>#REF!</v>
      </c>
      <c r="AH63" s="8" t="e">
        <f>IF(ISBLANK('Custom Calculator'!#REF!),"",'Custom Calculator'!#REF!)</f>
        <v>#REF!</v>
      </c>
      <c r="AI63" s="8" t="e">
        <f>IF(ISBLANK('Custom Calculator'!#REF!),"",'Custom Calculator'!#REF!)</f>
        <v>#REF!</v>
      </c>
      <c r="AJ63" s="9" t="str">
        <f>IF(ISBLANK('Custom Calculator'!#REF!),"",'BCA Calculator'!W85)</f>
        <v/>
      </c>
      <c r="AK63" s="8" t="e">
        <f>IF(ISBLANK('Custom Calculator'!#REF!),"",'Custom Calculator'!#REF!)</f>
        <v>#REF!</v>
      </c>
      <c r="AL63" s="8" t="e">
        <f>'Custom Calculator'!#REF!</f>
        <v>#REF!</v>
      </c>
      <c r="AM63" s="9" t="e">
        <f>IF(ISBLANK('Custom Calculator'!#REF!),"",'Custom Calculator'!#REF!)</f>
        <v>#REF!</v>
      </c>
      <c r="AN63" s="9" t="e">
        <f>'Custom Calculator'!#REF!</f>
        <v>#REF!</v>
      </c>
      <c r="AO63" s="54" t="str">
        <f>TRIM(IFERROR(ROUND('Custom Calculator'!#REF!,2),""))</f>
        <v/>
      </c>
      <c r="AP63" s="9" t="str">
        <f>TRIM(IFERROR(ROUND('Custom Calculator'!#REF!,3),""))</f>
        <v/>
      </c>
      <c r="AQ63" s="9" t="str">
        <f>TRIM(IFERROR(ROUND('Custom Calculator'!#REF!,3),""))</f>
        <v/>
      </c>
      <c r="AR63" s="54" t="e">
        <f>IF(ISBLANK('Custom Calculator'!#REF!),"",IF(ISBLANK('Custom Calculator'!#REF!),'Custom Calculator'!#REF!,'Custom Calculator'!#REF!))</f>
        <v>#REF!</v>
      </c>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8"/>
      <c r="BU63" s="8"/>
      <c r="BV63" s="8"/>
      <c r="BW63" s="8"/>
      <c r="BX63" s="8"/>
      <c r="BY63" s="8"/>
      <c r="BZ63" s="8"/>
      <c r="CA63" s="8"/>
      <c r="CB63" s="8" t="e">
        <f>IF(ISBLANK('Custom Calculator'!#REF!),"",'Custom Calculator'!#REF!)</f>
        <v>#REF!</v>
      </c>
      <c r="CC63" s="106" t="e">
        <f>TRIM('Custom Calculator'!#REF!)</f>
        <v>#REF!</v>
      </c>
      <c r="CD63" s="106" t="e">
        <f>TRIM('Custom Calculator'!#REF!)</f>
        <v>#REF!</v>
      </c>
      <c r="CE63" s="106" t="e">
        <f>TRIM('Custom Calculator'!#REF!)</f>
        <v>#REF!</v>
      </c>
      <c r="CF63" s="106" t="e">
        <f>TRIM('Custom Calculator'!#REF!)</f>
        <v>#REF!</v>
      </c>
      <c r="CG63" s="106" t="e">
        <f>TRIM('Custom Calculator'!#REF!)</f>
        <v>#REF!</v>
      </c>
      <c r="CH63" s="106" t="e">
        <f>TRIM('Custom Calculator'!#REF!)</f>
        <v>#REF!</v>
      </c>
      <c r="CI63" s="8"/>
      <c r="CJ63" s="8"/>
      <c r="CK63" s="8"/>
      <c r="CL63" s="8"/>
      <c r="CM63" s="8"/>
      <c r="CN63" s="8"/>
      <c r="CO63" s="8"/>
      <c r="CP63" s="8"/>
      <c r="CQ63" s="8"/>
      <c r="CR63" s="8"/>
      <c r="CS63" s="8"/>
      <c r="CT63" s="8"/>
      <c r="CU63" s="8"/>
      <c r="CV63" s="8"/>
      <c r="CW63" s="8"/>
      <c r="CX63" s="8"/>
      <c r="CY63" s="8"/>
      <c r="CZ63" s="8"/>
      <c r="DA63" s="8"/>
      <c r="DB63" s="8"/>
      <c r="DC63" s="8"/>
      <c r="DD63" s="8"/>
      <c r="DE63" s="8"/>
      <c r="DF63" s="8"/>
      <c r="DG63" s="8"/>
      <c r="DH63" s="8"/>
      <c r="DI63" s="8"/>
      <c r="DJ63" s="8"/>
      <c r="DK63" s="506"/>
      <c r="DL63" s="8" t="str">
        <f>TRIM(IFERROR(ROUND('Data Sheet'!$Y$8*Z63,3),""))</f>
        <v/>
      </c>
      <c r="DM63" s="8" t="str">
        <f t="shared" si="4"/>
        <v/>
      </c>
      <c r="DN63" s="8" t="str">
        <f>TRIM(IFERROR(ROUND('Data Sheet'!$Z$8*AA63,3),""))</f>
        <v/>
      </c>
      <c r="DO63" s="8" t="str">
        <f t="shared" si="5"/>
        <v/>
      </c>
      <c r="DP63" s="8" t="str">
        <f>TRIM(IFERROR(ROUND('Data Sheet'!$AA$8*AB63,3),""))</f>
        <v/>
      </c>
      <c r="DQ63" s="8" t="str">
        <f t="shared" si="3"/>
        <v/>
      </c>
      <c r="DR63" s="8" t="e">
        <f>IF(AND(AC63&gt;0,OR('Custom Calculator'!$J$14&gt;=1,'Custom Calculator'!#REF!&gt;=1)),IF(ISBLANK('Custom Calculator'!#REF!),"",'Custom Calculator'!$BI$23),"")</f>
        <v>#REF!</v>
      </c>
      <c r="DS63" s="8" t="e">
        <f>IF(AND(AC63&gt;0,OR('Custom Calculator'!$J$14&gt;=1,'Custom Calculator'!#REF!&gt;=1)),IF(ISBLANK('Custom Calculator'!#REF!),"",'Custom Calculator'!$BJ$23),"")</f>
        <v>#REF!</v>
      </c>
      <c r="DT63" s="8" t="e">
        <f>'Custom Calculator'!#REF!</f>
        <v>#REF!</v>
      </c>
      <c r="DU63" s="8">
        <f>IF(ISBLANK('Custom Calculator'!#REF!),"",'Custom Calculator'!$BK$23)</f>
        <v>0</v>
      </c>
      <c r="DV63" s="8">
        <f>IF(ISBLANK('Custom Calculator'!#REF!),"",5)</f>
        <v>5</v>
      </c>
      <c r="DW63" s="8" t="e">
        <f>IF(ISBLANK('Custom Calculator'!#REF!),"",'Custom Calculator'!#REF!)</f>
        <v>#REF!</v>
      </c>
      <c r="DX63" s="8">
        <f>IF(ISBLANK('Custom Calculator'!#REF!),"",IF('Custom Calculator'!$BL$23="",1,'Custom Calculator'!$BL$23))</f>
        <v>1</v>
      </c>
      <c r="DY63" s="8">
        <f>IF(ISBLANK('Custom Calculator'!#REF!),"",'Custom Calculator'!$BM$23)</f>
        <v>0</v>
      </c>
      <c r="DZ63" s="8"/>
      <c r="EA63" s="8"/>
      <c r="EB63" s="8"/>
      <c r="EC63" s="8"/>
      <c r="ED63" s="8"/>
      <c r="EE63" s="8"/>
      <c r="EF63" s="8"/>
      <c r="EG63" s="8"/>
      <c r="EH63" s="8"/>
      <c r="EI63" s="8"/>
      <c r="EJ63" s="8"/>
      <c r="EK63" s="8"/>
      <c r="EL63" s="8"/>
      <c r="EM63" s="8"/>
      <c r="EN63" s="8"/>
      <c r="EO63" s="8"/>
      <c r="EP63" s="8"/>
      <c r="EQ63" s="8"/>
      <c r="ER63" s="8"/>
      <c r="ES63" s="8"/>
      <c r="ET63" s="8"/>
      <c r="EU63" s="8"/>
      <c r="EV63" s="8"/>
      <c r="EW63" s="8"/>
      <c r="EX63" s="8"/>
    </row>
    <row r="64" spans="1:154">
      <c r="A64" s="11" t="s">
        <v>2121</v>
      </c>
      <c r="B64" s="11">
        <v>63</v>
      </c>
      <c r="C64" s="99" t="e">
        <f ca="1">IF(ISBLANK('Custom Calculator'!#REF!),"",MID(CELL("filename"),SEARCH("[",CELL("filename"))+1,SEARCH("]",CELL("filename"))-SEARCH("[",CELL("filename"))-1))</f>
        <v>#VALUE!</v>
      </c>
      <c r="D64" s="99" t="e">
        <f>IF(ISBLANK('Custom Calculator'!#REF!),"",'Custom Calculator'!#REF!)</f>
        <v>#REF!</v>
      </c>
      <c r="E64" s="7"/>
      <c r="F64" s="8"/>
      <c r="G64" s="7"/>
      <c r="H64" s="7"/>
      <c r="I64" s="7"/>
      <c r="J64" s="7"/>
      <c r="K64" s="8" t="e">
        <f>IF(ISBLANK('Custom Calculator'!#REF!),"",IF('Custom Calculator'!#REF!&lt;&gt;0,'Custom Calculator'!#REF!,""))</f>
        <v>#REF!</v>
      </c>
      <c r="L64" s="9"/>
      <c r="M64" s="8" t="e">
        <f>IF(ISBLANK('Custom Calculator'!#REF!),"",IF('Custom Calculator'!#REF!&lt;&gt;0,'Custom Calculator'!#REF!,VLOOKUP('Custom Calculator'!#REF!,'Data Sheet'!$BB$13:$BC$2219,2,FALSE)))</f>
        <v>#REF!</v>
      </c>
      <c r="N64" s="8" t="str">
        <f>IF(ISBLANK('Custom Calculator'!#REF!),"","New York")</f>
        <v>New York</v>
      </c>
      <c r="O64" s="96" t="e">
        <f>IF(ISBLANK('Custom Calculator'!#REF!),"",'Custom Calculator'!#REF!)</f>
        <v>#REF!</v>
      </c>
      <c r="P64" s="7"/>
      <c r="Q64" s="8" t="e">
        <f>CONCATENATE('Custom Calculator'!#REF!," ",'Custom Calculator'!#REF!)</f>
        <v>#REF!</v>
      </c>
      <c r="R64" s="7"/>
      <c r="S64" s="7"/>
      <c r="T64" s="8">
        <f>IF(ISBLANK('Custom Calculator'!#REF!),"",'BCA Calculator'!B70)</f>
        <v>0</v>
      </c>
      <c r="U64" s="7"/>
      <c r="V64" s="7"/>
      <c r="W64" s="7"/>
      <c r="X64" s="97" t="e">
        <f>IF(ISBLANK('Custom Calculator'!#REF!),"",'Custom Calculator'!#REF!)</f>
        <v>#REF!</v>
      </c>
      <c r="Y64" s="97" t="e">
        <f>IF(ISBLANK('Custom Calculator'!#REF!),"",'Custom Calculator'!#REF!)</f>
        <v>#REF!</v>
      </c>
      <c r="Z64" s="505" t="str">
        <f>IF(ISBLANK('Custom Calculator'!#REF!),"",TRIM(IFERROR(ROUND('Custom Calculator'!#REF!,3),"")))</f>
        <v/>
      </c>
      <c r="AA64" s="505" t="str">
        <f>IF(ISBLANK('Custom Calculator'!#REF!),"",TRIM(IFERROR(ROUND('Custom Calculator'!#REF!,3),"")))</f>
        <v/>
      </c>
      <c r="AB64" s="505" t="str">
        <f>IF(ISBLANK('Custom Calculator'!#REF!),"",TRIM(IFERROR(ROUND('Custom Calculator'!#REF!,3),"")))</f>
        <v/>
      </c>
      <c r="AC64" s="66" t="e">
        <f>IF(ISBLANK('Custom Calculator'!#REF!),"",'Custom Calculator'!#REF!)</f>
        <v>#REF!</v>
      </c>
      <c r="AD64" s="53" t="e">
        <f>IF(ISBLANK('Custom Calculator'!#REF!),"",ROUND('Custom Calculator'!#REF!,2))</f>
        <v>#REF!</v>
      </c>
      <c r="AE64" s="8">
        <f>IF(ISBLANK('Custom Calculator'!#REF!),"",'Custom Calculator'!$E$8)</f>
        <v>0</v>
      </c>
      <c r="AF64" s="8" t="e">
        <f t="shared" si="0"/>
        <v>#REF!</v>
      </c>
      <c r="AG64" s="8" t="e">
        <f>IF(ISBLANK('Custom Calculator'!#REF!),"",'Custom Calculator'!#REF!)</f>
        <v>#REF!</v>
      </c>
      <c r="AH64" s="8" t="e">
        <f>IF(ISBLANK('Custom Calculator'!#REF!),"",'Custom Calculator'!#REF!)</f>
        <v>#REF!</v>
      </c>
      <c r="AI64" s="8" t="e">
        <f>IF(ISBLANK('Custom Calculator'!#REF!),"",'Custom Calculator'!#REF!)</f>
        <v>#REF!</v>
      </c>
      <c r="AJ64" s="9" t="str">
        <f>IF(ISBLANK('Custom Calculator'!#REF!),"",'BCA Calculator'!W86)</f>
        <v/>
      </c>
      <c r="AK64" s="8" t="e">
        <f>IF(ISBLANK('Custom Calculator'!#REF!),"",'Custom Calculator'!#REF!)</f>
        <v>#REF!</v>
      </c>
      <c r="AL64" s="8" t="e">
        <f>'Custom Calculator'!#REF!</f>
        <v>#REF!</v>
      </c>
      <c r="AM64" s="9" t="e">
        <f>IF(ISBLANK('Custom Calculator'!#REF!),"",'Custom Calculator'!#REF!)</f>
        <v>#REF!</v>
      </c>
      <c r="AN64" s="9" t="e">
        <f>'Custom Calculator'!#REF!</f>
        <v>#REF!</v>
      </c>
      <c r="AO64" s="54" t="str">
        <f>TRIM(IFERROR(ROUND('Custom Calculator'!#REF!,2),""))</f>
        <v/>
      </c>
      <c r="AP64" s="9" t="str">
        <f>TRIM(IFERROR(ROUND('Custom Calculator'!#REF!,3),""))</f>
        <v/>
      </c>
      <c r="AQ64" s="9" t="str">
        <f>TRIM(IFERROR(ROUND('Custom Calculator'!#REF!,3),""))</f>
        <v/>
      </c>
      <c r="AR64" s="54" t="e">
        <f>IF(ISBLANK('Custom Calculator'!#REF!),"",IF(ISBLANK('Custom Calculator'!#REF!),'Custom Calculator'!#REF!,'Custom Calculator'!#REF!))</f>
        <v>#REF!</v>
      </c>
      <c r="AS64" s="8"/>
      <c r="AT64" s="8"/>
      <c r="AU64" s="8"/>
      <c r="AV64" s="8"/>
      <c r="AW64" s="8"/>
      <c r="AX64" s="8"/>
      <c r="AY64" s="8"/>
      <c r="AZ64" s="8"/>
      <c r="BA64" s="8"/>
      <c r="BB64" s="8"/>
      <c r="BC64" s="8"/>
      <c r="BD64" s="8"/>
      <c r="BE64" s="8"/>
      <c r="BF64" s="8"/>
      <c r="BG64" s="8"/>
      <c r="BH64" s="8"/>
      <c r="BI64" s="8"/>
      <c r="BJ64" s="8"/>
      <c r="BK64" s="8"/>
      <c r="BL64" s="8"/>
      <c r="BM64" s="8"/>
      <c r="BN64" s="8"/>
      <c r="BO64" s="8"/>
      <c r="BP64" s="8"/>
      <c r="BQ64" s="8"/>
      <c r="BR64" s="8"/>
      <c r="BS64" s="8"/>
      <c r="BT64" s="8"/>
      <c r="BU64" s="8"/>
      <c r="BV64" s="8"/>
      <c r="BW64" s="8"/>
      <c r="BX64" s="8"/>
      <c r="BY64" s="8"/>
      <c r="BZ64" s="8"/>
      <c r="CA64" s="8"/>
      <c r="CB64" s="8" t="e">
        <f>IF(ISBLANK('Custom Calculator'!#REF!),"",'Custom Calculator'!#REF!)</f>
        <v>#REF!</v>
      </c>
      <c r="CC64" s="106" t="e">
        <f>TRIM('Custom Calculator'!#REF!)</f>
        <v>#REF!</v>
      </c>
      <c r="CD64" s="106" t="e">
        <f>TRIM('Custom Calculator'!#REF!)</f>
        <v>#REF!</v>
      </c>
      <c r="CE64" s="106" t="e">
        <f>TRIM('Custom Calculator'!#REF!)</f>
        <v>#REF!</v>
      </c>
      <c r="CF64" s="106" t="e">
        <f>TRIM('Custom Calculator'!#REF!)</f>
        <v>#REF!</v>
      </c>
      <c r="CG64" s="106" t="e">
        <f>TRIM('Custom Calculator'!#REF!)</f>
        <v>#REF!</v>
      </c>
      <c r="CH64" s="106" t="e">
        <f>TRIM('Custom Calculator'!#REF!)</f>
        <v>#REF!</v>
      </c>
      <c r="CI64" s="8"/>
      <c r="CJ64" s="8"/>
      <c r="CK64" s="8"/>
      <c r="CL64" s="8"/>
      <c r="CM64" s="8"/>
      <c r="CN64" s="8"/>
      <c r="CO64" s="8"/>
      <c r="CP64" s="8"/>
      <c r="CQ64" s="8"/>
      <c r="CR64" s="8"/>
      <c r="CS64" s="8"/>
      <c r="CT64" s="8"/>
      <c r="CU64" s="8"/>
      <c r="CV64" s="8"/>
      <c r="CW64" s="8"/>
      <c r="CX64" s="8"/>
      <c r="CY64" s="8"/>
      <c r="CZ64" s="8"/>
      <c r="DA64" s="8"/>
      <c r="DB64" s="8"/>
      <c r="DC64" s="8"/>
      <c r="DD64" s="8"/>
      <c r="DE64" s="8"/>
      <c r="DF64" s="8"/>
      <c r="DG64" s="8"/>
      <c r="DH64" s="8"/>
      <c r="DI64" s="8"/>
      <c r="DJ64" s="8"/>
      <c r="DK64" s="506"/>
      <c r="DL64" s="8" t="str">
        <f>TRIM(IFERROR(ROUND('Data Sheet'!$Y$8*Z64,3),""))</f>
        <v/>
      </c>
      <c r="DM64" s="8" t="str">
        <f t="shared" si="4"/>
        <v/>
      </c>
      <c r="DN64" s="8" t="str">
        <f>TRIM(IFERROR(ROUND('Data Sheet'!$Z$8*AA64,3),""))</f>
        <v/>
      </c>
      <c r="DO64" s="8" t="str">
        <f t="shared" si="5"/>
        <v/>
      </c>
      <c r="DP64" s="8" t="str">
        <f>TRIM(IFERROR(ROUND('Data Sheet'!$AA$8*AB64,3),""))</f>
        <v/>
      </c>
      <c r="DQ64" s="8" t="str">
        <f t="shared" si="3"/>
        <v/>
      </c>
      <c r="DR64" s="8" t="e">
        <f>IF(AND(AC64&gt;0,OR('Custom Calculator'!$J$14&gt;=1,'Custom Calculator'!#REF!&gt;=1)),IF(ISBLANK('Custom Calculator'!#REF!),"",'Custom Calculator'!$BI$23),"")</f>
        <v>#REF!</v>
      </c>
      <c r="DS64" s="8" t="e">
        <f>IF(AND(AC64&gt;0,OR('Custom Calculator'!$J$14&gt;=1,'Custom Calculator'!#REF!&gt;=1)),IF(ISBLANK('Custom Calculator'!#REF!),"",'Custom Calculator'!$BJ$23),"")</f>
        <v>#REF!</v>
      </c>
      <c r="DT64" s="8" t="e">
        <f>'Custom Calculator'!#REF!</f>
        <v>#REF!</v>
      </c>
      <c r="DU64" s="8">
        <f>IF(ISBLANK('Custom Calculator'!#REF!),"",'Custom Calculator'!$BK$23)</f>
        <v>0</v>
      </c>
      <c r="DV64" s="8">
        <f>IF(ISBLANK('Custom Calculator'!#REF!),"",5)</f>
        <v>5</v>
      </c>
      <c r="DW64" s="8" t="e">
        <f>IF(ISBLANK('Custom Calculator'!#REF!),"",'Custom Calculator'!#REF!)</f>
        <v>#REF!</v>
      </c>
      <c r="DX64" s="8">
        <f>IF(ISBLANK('Custom Calculator'!#REF!),"",IF('Custom Calculator'!$BL$23="",1,'Custom Calculator'!$BL$23))</f>
        <v>1</v>
      </c>
      <c r="DY64" s="8">
        <f>IF(ISBLANK('Custom Calculator'!#REF!),"",'Custom Calculator'!$BM$23)</f>
        <v>0</v>
      </c>
      <c r="DZ64" s="8"/>
      <c r="EA64" s="8"/>
      <c r="EB64" s="8"/>
      <c r="EC64" s="8"/>
      <c r="ED64" s="8"/>
      <c r="EE64" s="8"/>
      <c r="EF64" s="8"/>
      <c r="EG64" s="8"/>
      <c r="EH64" s="8"/>
      <c r="EI64" s="8"/>
      <c r="EJ64" s="8"/>
      <c r="EK64" s="8"/>
      <c r="EL64" s="8"/>
      <c r="EM64" s="8"/>
      <c r="EN64" s="8"/>
      <c r="EO64" s="8"/>
      <c r="EP64" s="8"/>
      <c r="EQ64" s="8"/>
      <c r="ER64" s="8"/>
      <c r="ES64" s="8"/>
      <c r="ET64" s="8"/>
      <c r="EU64" s="8"/>
      <c r="EV64" s="8"/>
      <c r="EW64" s="8"/>
      <c r="EX64" s="8"/>
    </row>
    <row r="65" spans="1:154">
      <c r="A65" s="11" t="s">
        <v>2121</v>
      </c>
      <c r="B65" s="11">
        <v>64</v>
      </c>
      <c r="C65" s="99" t="e">
        <f ca="1">IF(ISBLANK('Custom Calculator'!#REF!),"",MID(CELL("filename"),SEARCH("[",CELL("filename"))+1,SEARCH("]",CELL("filename"))-SEARCH("[",CELL("filename"))-1))</f>
        <v>#VALUE!</v>
      </c>
      <c r="D65" s="99" t="e">
        <f>IF(ISBLANK('Custom Calculator'!#REF!),"",'Custom Calculator'!#REF!)</f>
        <v>#REF!</v>
      </c>
      <c r="E65" s="7"/>
      <c r="F65" s="8"/>
      <c r="G65" s="7"/>
      <c r="H65" s="7"/>
      <c r="I65" s="7"/>
      <c r="J65" s="7"/>
      <c r="K65" s="8" t="e">
        <f>IF(ISBLANK('Custom Calculator'!#REF!),"",IF('Custom Calculator'!#REF!&lt;&gt;0,'Custom Calculator'!#REF!,""))</f>
        <v>#REF!</v>
      </c>
      <c r="L65" s="9"/>
      <c r="M65" s="8" t="e">
        <f>IF(ISBLANK('Custom Calculator'!#REF!),"",IF('Custom Calculator'!#REF!&lt;&gt;0,'Custom Calculator'!#REF!,VLOOKUP('Custom Calculator'!#REF!,'Data Sheet'!$BB$13:$BC$2219,2,FALSE)))</f>
        <v>#REF!</v>
      </c>
      <c r="N65" s="8" t="str">
        <f>IF(ISBLANK('Custom Calculator'!#REF!),"","New York")</f>
        <v>New York</v>
      </c>
      <c r="O65" s="96" t="e">
        <f>IF(ISBLANK('Custom Calculator'!#REF!),"",'Custom Calculator'!#REF!)</f>
        <v>#REF!</v>
      </c>
      <c r="P65" s="7"/>
      <c r="Q65" s="8" t="e">
        <f>CONCATENATE('Custom Calculator'!#REF!," ",'Custom Calculator'!#REF!)</f>
        <v>#REF!</v>
      </c>
      <c r="R65" s="7"/>
      <c r="S65" s="7"/>
      <c r="T65" s="8">
        <f>IF(ISBLANK('Custom Calculator'!#REF!),"",'BCA Calculator'!B71)</f>
        <v>0</v>
      </c>
      <c r="U65" s="7"/>
      <c r="V65" s="7"/>
      <c r="W65" s="7"/>
      <c r="X65" s="97" t="e">
        <f>IF(ISBLANK('Custom Calculator'!#REF!),"",'Custom Calculator'!#REF!)</f>
        <v>#REF!</v>
      </c>
      <c r="Y65" s="97" t="e">
        <f>IF(ISBLANK('Custom Calculator'!#REF!),"",'Custom Calculator'!#REF!)</f>
        <v>#REF!</v>
      </c>
      <c r="Z65" s="505" t="str">
        <f>IF(ISBLANK('Custom Calculator'!#REF!),"",TRIM(IFERROR(ROUND('Custom Calculator'!#REF!,3),"")))</f>
        <v/>
      </c>
      <c r="AA65" s="505" t="str">
        <f>IF(ISBLANK('Custom Calculator'!#REF!),"",TRIM(IFERROR(ROUND('Custom Calculator'!#REF!,3),"")))</f>
        <v/>
      </c>
      <c r="AB65" s="505" t="str">
        <f>IF(ISBLANK('Custom Calculator'!#REF!),"",TRIM(IFERROR(ROUND('Custom Calculator'!#REF!,3),"")))</f>
        <v/>
      </c>
      <c r="AC65" s="66" t="e">
        <f>IF(ISBLANK('Custom Calculator'!#REF!),"",'Custom Calculator'!#REF!)</f>
        <v>#REF!</v>
      </c>
      <c r="AD65" s="53" t="e">
        <f>IF(ISBLANK('Custom Calculator'!#REF!),"",ROUND('Custom Calculator'!#REF!,2))</f>
        <v>#REF!</v>
      </c>
      <c r="AE65" s="8">
        <f>IF(ISBLANK('Custom Calculator'!#REF!),"",'Custom Calculator'!$E$8)</f>
        <v>0</v>
      </c>
      <c r="AF65" s="8" t="e">
        <f t="shared" si="0"/>
        <v>#REF!</v>
      </c>
      <c r="AG65" s="8" t="e">
        <f>IF(ISBLANK('Custom Calculator'!#REF!),"",'Custom Calculator'!#REF!)</f>
        <v>#REF!</v>
      </c>
      <c r="AH65" s="8" t="e">
        <f>IF(ISBLANK('Custom Calculator'!#REF!),"",'Custom Calculator'!#REF!)</f>
        <v>#REF!</v>
      </c>
      <c r="AI65" s="8" t="e">
        <f>IF(ISBLANK('Custom Calculator'!#REF!),"",'Custom Calculator'!#REF!)</f>
        <v>#REF!</v>
      </c>
      <c r="AJ65" s="9" t="str">
        <f>IF(ISBLANK('Custom Calculator'!#REF!),"",'BCA Calculator'!W87)</f>
        <v/>
      </c>
      <c r="AK65" s="8" t="e">
        <f>IF(ISBLANK('Custom Calculator'!#REF!),"",'Custom Calculator'!#REF!)</f>
        <v>#REF!</v>
      </c>
      <c r="AL65" s="8" t="e">
        <f>'Custom Calculator'!#REF!</f>
        <v>#REF!</v>
      </c>
      <c r="AM65" s="9" t="e">
        <f>IF(ISBLANK('Custom Calculator'!#REF!),"",'Custom Calculator'!#REF!)</f>
        <v>#REF!</v>
      </c>
      <c r="AN65" s="9" t="e">
        <f>'Custom Calculator'!#REF!</f>
        <v>#REF!</v>
      </c>
      <c r="AO65" s="54" t="str">
        <f>TRIM(IFERROR(ROUND('Custom Calculator'!#REF!,2),""))</f>
        <v/>
      </c>
      <c r="AP65" s="9" t="str">
        <f>TRIM(IFERROR(ROUND('Custom Calculator'!#REF!,3),""))</f>
        <v/>
      </c>
      <c r="AQ65" s="9" t="str">
        <f>TRIM(IFERROR(ROUND('Custom Calculator'!#REF!,3),""))</f>
        <v/>
      </c>
      <c r="AR65" s="54" t="e">
        <f>IF(ISBLANK('Custom Calculator'!#REF!),"",IF(ISBLANK('Custom Calculator'!#REF!),'Custom Calculator'!#REF!,'Custom Calculator'!#REF!))</f>
        <v>#REF!</v>
      </c>
      <c r="AS65" s="8"/>
      <c r="AT65" s="8"/>
      <c r="AU65" s="8"/>
      <c r="AV65" s="8"/>
      <c r="AW65" s="8"/>
      <c r="AX65" s="8"/>
      <c r="AY65" s="8"/>
      <c r="AZ65" s="8"/>
      <c r="BA65" s="8"/>
      <c r="BB65" s="8"/>
      <c r="BC65" s="8"/>
      <c r="BD65" s="8"/>
      <c r="BE65" s="8"/>
      <c r="BF65" s="8"/>
      <c r="BG65" s="8"/>
      <c r="BH65" s="8"/>
      <c r="BI65" s="8"/>
      <c r="BJ65" s="8"/>
      <c r="BK65" s="8"/>
      <c r="BL65" s="8"/>
      <c r="BM65" s="8"/>
      <c r="BN65" s="8"/>
      <c r="BO65" s="8"/>
      <c r="BP65" s="8"/>
      <c r="BQ65" s="8"/>
      <c r="BR65" s="8"/>
      <c r="BS65" s="8"/>
      <c r="BT65" s="8"/>
      <c r="BU65" s="8"/>
      <c r="BV65" s="8"/>
      <c r="BW65" s="8"/>
      <c r="BX65" s="8"/>
      <c r="BY65" s="8"/>
      <c r="BZ65" s="8"/>
      <c r="CA65" s="8"/>
      <c r="CB65" s="8" t="e">
        <f>IF(ISBLANK('Custom Calculator'!#REF!),"",'Custom Calculator'!#REF!)</f>
        <v>#REF!</v>
      </c>
      <c r="CC65" s="106" t="e">
        <f>TRIM('Custom Calculator'!#REF!)</f>
        <v>#REF!</v>
      </c>
      <c r="CD65" s="106" t="e">
        <f>TRIM('Custom Calculator'!#REF!)</f>
        <v>#REF!</v>
      </c>
      <c r="CE65" s="106" t="e">
        <f>TRIM('Custom Calculator'!#REF!)</f>
        <v>#REF!</v>
      </c>
      <c r="CF65" s="106" t="e">
        <f>TRIM('Custom Calculator'!#REF!)</f>
        <v>#REF!</v>
      </c>
      <c r="CG65" s="106" t="e">
        <f>TRIM('Custom Calculator'!#REF!)</f>
        <v>#REF!</v>
      </c>
      <c r="CH65" s="106" t="e">
        <f>TRIM('Custom Calculator'!#REF!)</f>
        <v>#REF!</v>
      </c>
      <c r="CI65" s="8"/>
      <c r="CJ65" s="8"/>
      <c r="CK65" s="8"/>
      <c r="CL65" s="8"/>
      <c r="CM65" s="8"/>
      <c r="CN65" s="8"/>
      <c r="CO65" s="8"/>
      <c r="CP65" s="8"/>
      <c r="CQ65" s="8"/>
      <c r="CR65" s="8"/>
      <c r="CS65" s="8"/>
      <c r="CT65" s="8"/>
      <c r="CU65" s="8"/>
      <c r="CV65" s="8"/>
      <c r="CW65" s="8"/>
      <c r="CX65" s="8"/>
      <c r="CY65" s="8"/>
      <c r="CZ65" s="8"/>
      <c r="DA65" s="8"/>
      <c r="DB65" s="8"/>
      <c r="DC65" s="8"/>
      <c r="DD65" s="8"/>
      <c r="DE65" s="8"/>
      <c r="DF65" s="8"/>
      <c r="DG65" s="8"/>
      <c r="DH65" s="8"/>
      <c r="DI65" s="8"/>
      <c r="DJ65" s="8"/>
      <c r="DK65" s="506"/>
      <c r="DL65" s="8" t="str">
        <f>TRIM(IFERROR(ROUND('Data Sheet'!$Y$8*Z65,3),""))</f>
        <v/>
      </c>
      <c r="DM65" s="8" t="str">
        <f t="shared" si="4"/>
        <v/>
      </c>
      <c r="DN65" s="8" t="str">
        <f>TRIM(IFERROR(ROUND('Data Sheet'!$Z$8*AA65,3),""))</f>
        <v/>
      </c>
      <c r="DO65" s="8" t="str">
        <f t="shared" si="5"/>
        <v/>
      </c>
      <c r="DP65" s="8" t="str">
        <f>TRIM(IFERROR(ROUND('Data Sheet'!$AA$8*AB65,3),""))</f>
        <v/>
      </c>
      <c r="DQ65" s="8" t="str">
        <f t="shared" si="3"/>
        <v/>
      </c>
      <c r="DR65" s="8" t="e">
        <f>IF(AND(AC65&gt;0,OR('Custom Calculator'!$J$14&gt;=1,'Custom Calculator'!#REF!&gt;=1)),IF(ISBLANK('Custom Calculator'!#REF!),"",'Custom Calculator'!$BI$23),"")</f>
        <v>#REF!</v>
      </c>
      <c r="DS65" s="8" t="e">
        <f>IF(AND(AC65&gt;0,OR('Custom Calculator'!$J$14&gt;=1,'Custom Calculator'!#REF!&gt;=1)),IF(ISBLANK('Custom Calculator'!#REF!),"",'Custom Calculator'!$BJ$23),"")</f>
        <v>#REF!</v>
      </c>
      <c r="DT65" s="8" t="e">
        <f>'Custom Calculator'!#REF!</f>
        <v>#REF!</v>
      </c>
      <c r="DU65" s="8">
        <f>IF(ISBLANK('Custom Calculator'!#REF!),"",'Custom Calculator'!$BK$23)</f>
        <v>0</v>
      </c>
      <c r="DV65" s="8">
        <f>IF(ISBLANK('Custom Calculator'!#REF!),"",5)</f>
        <v>5</v>
      </c>
      <c r="DW65" s="8" t="e">
        <f>IF(ISBLANK('Custom Calculator'!#REF!),"",'Custom Calculator'!#REF!)</f>
        <v>#REF!</v>
      </c>
      <c r="DX65" s="8">
        <f>IF(ISBLANK('Custom Calculator'!#REF!),"",IF('Custom Calculator'!$BL$23="",1,'Custom Calculator'!$BL$23))</f>
        <v>1</v>
      </c>
      <c r="DY65" s="8">
        <f>IF(ISBLANK('Custom Calculator'!#REF!),"",'Custom Calculator'!$BM$23)</f>
        <v>0</v>
      </c>
      <c r="DZ65" s="8"/>
      <c r="EA65" s="8"/>
      <c r="EB65" s="8"/>
      <c r="EC65" s="8"/>
      <c r="ED65" s="8"/>
      <c r="EE65" s="8"/>
      <c r="EF65" s="8"/>
      <c r="EG65" s="8"/>
      <c r="EH65" s="8"/>
      <c r="EI65" s="8"/>
      <c r="EJ65" s="8"/>
      <c r="EK65" s="8"/>
      <c r="EL65" s="8"/>
      <c r="EM65" s="8"/>
      <c r="EN65" s="8"/>
      <c r="EO65" s="8"/>
      <c r="EP65" s="8"/>
      <c r="EQ65" s="8"/>
      <c r="ER65" s="8"/>
      <c r="ES65" s="8"/>
      <c r="ET65" s="8"/>
      <c r="EU65" s="8"/>
      <c r="EV65" s="8"/>
      <c r="EW65" s="8"/>
      <c r="EX65" s="8"/>
    </row>
    <row r="66" spans="1:154">
      <c r="A66" s="11" t="s">
        <v>2121</v>
      </c>
      <c r="B66" s="11">
        <v>65</v>
      </c>
      <c r="C66" s="99" t="e">
        <f ca="1">IF(ISBLANK('Custom Calculator'!#REF!),"",MID(CELL("filename"),SEARCH("[",CELL("filename"))+1,SEARCH("]",CELL("filename"))-SEARCH("[",CELL("filename"))-1))</f>
        <v>#VALUE!</v>
      </c>
      <c r="D66" s="99" t="e">
        <f>IF(ISBLANK('Custom Calculator'!#REF!),"",'Custom Calculator'!#REF!)</f>
        <v>#REF!</v>
      </c>
      <c r="E66" s="7"/>
      <c r="F66" s="8"/>
      <c r="G66" s="7"/>
      <c r="H66" s="7"/>
      <c r="I66" s="7"/>
      <c r="J66" s="7"/>
      <c r="K66" s="8" t="e">
        <f>IF(ISBLANK('Custom Calculator'!#REF!),"",IF('Custom Calculator'!#REF!&lt;&gt;0,'Custom Calculator'!#REF!,""))</f>
        <v>#REF!</v>
      </c>
      <c r="L66" s="9"/>
      <c r="M66" s="8" t="e">
        <f>IF(ISBLANK('Custom Calculator'!#REF!),"",IF('Custom Calculator'!#REF!&lt;&gt;0,'Custom Calculator'!#REF!,VLOOKUP('Custom Calculator'!#REF!,'Data Sheet'!$BB$13:$BC$2219,2,FALSE)))</f>
        <v>#REF!</v>
      </c>
      <c r="N66" s="8" t="str">
        <f>IF(ISBLANK('Custom Calculator'!#REF!),"","New York")</f>
        <v>New York</v>
      </c>
      <c r="O66" s="96" t="e">
        <f>IF(ISBLANK('Custom Calculator'!#REF!),"",'Custom Calculator'!#REF!)</f>
        <v>#REF!</v>
      </c>
      <c r="P66" s="7"/>
      <c r="Q66" s="8" t="e">
        <f>CONCATENATE('Custom Calculator'!#REF!," ",'Custom Calculator'!#REF!)</f>
        <v>#REF!</v>
      </c>
      <c r="R66" s="7"/>
      <c r="S66" s="7"/>
      <c r="T66" s="8">
        <f>IF(ISBLANK('Custom Calculator'!#REF!),"",'BCA Calculator'!B72)</f>
        <v>0</v>
      </c>
      <c r="U66" s="7"/>
      <c r="V66" s="7"/>
      <c r="W66" s="7"/>
      <c r="X66" s="97" t="e">
        <f>IF(ISBLANK('Custom Calculator'!#REF!),"",'Custom Calculator'!#REF!)</f>
        <v>#REF!</v>
      </c>
      <c r="Y66" s="97" t="e">
        <f>IF(ISBLANK('Custom Calculator'!#REF!),"",'Custom Calculator'!#REF!)</f>
        <v>#REF!</v>
      </c>
      <c r="Z66" s="505" t="str">
        <f>IF(ISBLANK('Custom Calculator'!#REF!),"",TRIM(IFERROR(ROUND('Custom Calculator'!#REF!,3),"")))</f>
        <v/>
      </c>
      <c r="AA66" s="505" t="str">
        <f>IF(ISBLANK('Custom Calculator'!#REF!),"",TRIM(IFERROR(ROUND('Custom Calculator'!#REF!,3),"")))</f>
        <v/>
      </c>
      <c r="AB66" s="505" t="str">
        <f>IF(ISBLANK('Custom Calculator'!#REF!),"",TRIM(IFERROR(ROUND('Custom Calculator'!#REF!,3),"")))</f>
        <v/>
      </c>
      <c r="AC66" s="66" t="e">
        <f>IF(ISBLANK('Custom Calculator'!#REF!),"",'Custom Calculator'!#REF!)</f>
        <v>#REF!</v>
      </c>
      <c r="AD66" s="53" t="e">
        <f>IF(ISBLANK('Custom Calculator'!#REF!),"",ROUND('Custom Calculator'!#REF!,2))</f>
        <v>#REF!</v>
      </c>
      <c r="AE66" s="8">
        <f>IF(ISBLANK('Custom Calculator'!#REF!),"",'Custom Calculator'!$E$8)</f>
        <v>0</v>
      </c>
      <c r="AF66" s="8" t="e">
        <f t="shared" si="0"/>
        <v>#REF!</v>
      </c>
      <c r="AG66" s="8" t="e">
        <f>IF(ISBLANK('Custom Calculator'!#REF!),"",'Custom Calculator'!#REF!)</f>
        <v>#REF!</v>
      </c>
      <c r="AH66" s="8" t="e">
        <f>IF(ISBLANK('Custom Calculator'!#REF!),"",'Custom Calculator'!#REF!)</f>
        <v>#REF!</v>
      </c>
      <c r="AI66" s="8" t="e">
        <f>IF(ISBLANK('Custom Calculator'!#REF!),"",'Custom Calculator'!#REF!)</f>
        <v>#REF!</v>
      </c>
      <c r="AJ66" s="9" t="str">
        <f>IF(ISBLANK('Custom Calculator'!#REF!),"",'BCA Calculator'!W88)</f>
        <v/>
      </c>
      <c r="AK66" s="8" t="e">
        <f>IF(ISBLANK('Custom Calculator'!#REF!),"",'Custom Calculator'!#REF!)</f>
        <v>#REF!</v>
      </c>
      <c r="AL66" s="8" t="e">
        <f>'Custom Calculator'!#REF!</f>
        <v>#REF!</v>
      </c>
      <c r="AM66" s="9" t="e">
        <f>IF(ISBLANK('Custom Calculator'!#REF!),"",'Custom Calculator'!#REF!)</f>
        <v>#REF!</v>
      </c>
      <c r="AN66" s="9" t="e">
        <f>'Custom Calculator'!#REF!</f>
        <v>#REF!</v>
      </c>
      <c r="AO66" s="54" t="str">
        <f>TRIM(IFERROR(ROUND('Custom Calculator'!#REF!,2),""))</f>
        <v/>
      </c>
      <c r="AP66" s="9" t="str">
        <f>TRIM(IFERROR(ROUND('Custom Calculator'!#REF!,3),""))</f>
        <v/>
      </c>
      <c r="AQ66" s="9" t="str">
        <f>TRIM(IFERROR(ROUND('Custom Calculator'!#REF!,3),""))</f>
        <v/>
      </c>
      <c r="AR66" s="54" t="e">
        <f>IF(ISBLANK('Custom Calculator'!#REF!),"",IF(ISBLANK('Custom Calculator'!#REF!),'Custom Calculator'!#REF!,'Custom Calculator'!#REF!))</f>
        <v>#REF!</v>
      </c>
      <c r="AS66" s="8"/>
      <c r="AT66" s="8"/>
      <c r="AU66" s="8"/>
      <c r="AV66" s="8"/>
      <c r="AW66" s="8"/>
      <c r="AX66" s="8"/>
      <c r="AY66" s="8"/>
      <c r="AZ66" s="8"/>
      <c r="BA66" s="8"/>
      <c r="BB66" s="8"/>
      <c r="BC66" s="8"/>
      <c r="BD66" s="8"/>
      <c r="BE66" s="8"/>
      <c r="BF66" s="8"/>
      <c r="BG66" s="8"/>
      <c r="BH66" s="8"/>
      <c r="BI66" s="8"/>
      <c r="BJ66" s="8"/>
      <c r="BK66" s="8"/>
      <c r="BL66" s="8"/>
      <c r="BM66" s="8"/>
      <c r="BN66" s="8"/>
      <c r="BO66" s="8"/>
      <c r="BP66" s="8"/>
      <c r="BQ66" s="8"/>
      <c r="BR66" s="8"/>
      <c r="BS66" s="8"/>
      <c r="BT66" s="8"/>
      <c r="BU66" s="8"/>
      <c r="BV66" s="8"/>
      <c r="BW66" s="8"/>
      <c r="BX66" s="8"/>
      <c r="BY66" s="8"/>
      <c r="BZ66" s="8"/>
      <c r="CA66" s="8"/>
      <c r="CB66" s="8" t="e">
        <f>IF(ISBLANK('Custom Calculator'!#REF!),"",'Custom Calculator'!#REF!)</f>
        <v>#REF!</v>
      </c>
      <c r="CC66" s="106" t="e">
        <f>TRIM('Custom Calculator'!#REF!)</f>
        <v>#REF!</v>
      </c>
      <c r="CD66" s="106" t="e">
        <f>TRIM('Custom Calculator'!#REF!)</f>
        <v>#REF!</v>
      </c>
      <c r="CE66" s="106" t="e">
        <f>TRIM('Custom Calculator'!#REF!)</f>
        <v>#REF!</v>
      </c>
      <c r="CF66" s="106" t="e">
        <f>TRIM('Custom Calculator'!#REF!)</f>
        <v>#REF!</v>
      </c>
      <c r="CG66" s="106" t="e">
        <f>TRIM('Custom Calculator'!#REF!)</f>
        <v>#REF!</v>
      </c>
      <c r="CH66" s="106" t="e">
        <f>TRIM('Custom Calculator'!#REF!)</f>
        <v>#REF!</v>
      </c>
      <c r="CI66" s="8"/>
      <c r="CJ66" s="8"/>
      <c r="CK66" s="8"/>
      <c r="CL66" s="8"/>
      <c r="CM66" s="8"/>
      <c r="CN66" s="8"/>
      <c r="CO66" s="8"/>
      <c r="CP66" s="8"/>
      <c r="CQ66" s="8"/>
      <c r="CR66" s="8"/>
      <c r="CS66" s="8"/>
      <c r="CT66" s="8"/>
      <c r="CU66" s="8"/>
      <c r="CV66" s="8"/>
      <c r="CW66" s="8"/>
      <c r="CX66" s="8"/>
      <c r="CY66" s="8"/>
      <c r="CZ66" s="8"/>
      <c r="DA66" s="8"/>
      <c r="DB66" s="8"/>
      <c r="DC66" s="8"/>
      <c r="DD66" s="8"/>
      <c r="DE66" s="8"/>
      <c r="DF66" s="8"/>
      <c r="DG66" s="8"/>
      <c r="DH66" s="8"/>
      <c r="DI66" s="8"/>
      <c r="DJ66" s="8"/>
      <c r="DK66" s="506"/>
      <c r="DL66" s="8" t="str">
        <f>TRIM(IFERROR(ROUND('Data Sheet'!$Y$8*Z66,3),""))</f>
        <v/>
      </c>
      <c r="DM66" s="8" t="str">
        <f t="shared" si="4"/>
        <v/>
      </c>
      <c r="DN66" s="8" t="str">
        <f>TRIM(IFERROR(ROUND('Data Sheet'!$Z$8*AA66,3),""))</f>
        <v/>
      </c>
      <c r="DO66" s="8" t="str">
        <f t="shared" si="5"/>
        <v/>
      </c>
      <c r="DP66" s="8" t="str">
        <f>TRIM(IFERROR(ROUND('Data Sheet'!$AA$8*AB66,3),""))</f>
        <v/>
      </c>
      <c r="DQ66" s="8" t="str">
        <f t="shared" si="3"/>
        <v/>
      </c>
      <c r="DR66" s="8" t="e">
        <f>IF(AND(AC66&gt;0,OR('Custom Calculator'!$J$14&gt;=1,'Custom Calculator'!#REF!&gt;=1)),IF(ISBLANK('Custom Calculator'!#REF!),"",'Custom Calculator'!$BI$23),"")</f>
        <v>#REF!</v>
      </c>
      <c r="DS66" s="8" t="e">
        <f>IF(AND(AC66&gt;0,OR('Custom Calculator'!$J$14&gt;=1,'Custom Calculator'!#REF!&gt;=1)),IF(ISBLANK('Custom Calculator'!#REF!),"",'Custom Calculator'!$BJ$23),"")</f>
        <v>#REF!</v>
      </c>
      <c r="DT66" s="8" t="e">
        <f>'Custom Calculator'!#REF!</f>
        <v>#REF!</v>
      </c>
      <c r="DU66" s="8">
        <f>IF(ISBLANK('Custom Calculator'!#REF!),"",'Custom Calculator'!$BK$23)</f>
        <v>0</v>
      </c>
      <c r="DV66" s="8">
        <f>IF(ISBLANK('Custom Calculator'!#REF!),"",5)</f>
        <v>5</v>
      </c>
      <c r="DW66" s="8" t="e">
        <f>IF(ISBLANK('Custom Calculator'!#REF!),"",'Custom Calculator'!#REF!)</f>
        <v>#REF!</v>
      </c>
      <c r="DX66" s="8">
        <f>IF(ISBLANK('Custom Calculator'!#REF!),"",IF('Custom Calculator'!$BL$23="",1,'Custom Calculator'!$BL$23))</f>
        <v>1</v>
      </c>
      <c r="DY66" s="8">
        <f>IF(ISBLANK('Custom Calculator'!#REF!),"",'Custom Calculator'!$BM$23)</f>
        <v>0</v>
      </c>
      <c r="DZ66" s="8"/>
      <c r="EA66" s="8"/>
      <c r="EB66" s="8"/>
      <c r="EC66" s="8"/>
      <c r="ED66" s="8"/>
      <c r="EE66" s="8"/>
      <c r="EF66" s="8"/>
      <c r="EG66" s="8"/>
      <c r="EH66" s="8"/>
      <c r="EI66" s="8"/>
      <c r="EJ66" s="8"/>
      <c r="EK66" s="8"/>
      <c r="EL66" s="8"/>
      <c r="EM66" s="8"/>
      <c r="EN66" s="8"/>
      <c r="EO66" s="8"/>
      <c r="EP66" s="8"/>
      <c r="EQ66" s="8"/>
      <c r="ER66" s="8"/>
      <c r="ES66" s="8"/>
      <c r="ET66" s="8"/>
      <c r="EU66" s="8"/>
      <c r="EV66" s="8"/>
      <c r="EW66" s="8"/>
      <c r="EX66" s="8"/>
    </row>
    <row r="67" spans="1:154">
      <c r="A67" s="11" t="s">
        <v>2121</v>
      </c>
      <c r="B67" s="11">
        <v>66</v>
      </c>
      <c r="C67" s="99" t="e">
        <f ca="1">IF(ISBLANK('Custom Calculator'!#REF!),"",MID(CELL("filename"),SEARCH("[",CELL("filename"))+1,SEARCH("]",CELL("filename"))-SEARCH("[",CELL("filename"))-1))</f>
        <v>#VALUE!</v>
      </c>
      <c r="D67" s="99" t="e">
        <f>IF(ISBLANK('Custom Calculator'!#REF!),"",'Custom Calculator'!#REF!)</f>
        <v>#REF!</v>
      </c>
      <c r="E67" s="7"/>
      <c r="F67" s="8"/>
      <c r="G67" s="7"/>
      <c r="H67" s="7"/>
      <c r="I67" s="7"/>
      <c r="J67" s="7"/>
      <c r="K67" s="8" t="e">
        <f>IF(ISBLANK('Custom Calculator'!#REF!),"",IF('Custom Calculator'!#REF!&lt;&gt;0,'Custom Calculator'!#REF!,""))</f>
        <v>#REF!</v>
      </c>
      <c r="L67" s="9"/>
      <c r="M67" s="8" t="e">
        <f>IF(ISBLANK('Custom Calculator'!#REF!),"",IF('Custom Calculator'!#REF!&lt;&gt;0,'Custom Calculator'!#REF!,VLOOKUP('Custom Calculator'!#REF!,'Data Sheet'!$BB$13:$BC$2219,2,FALSE)))</f>
        <v>#REF!</v>
      </c>
      <c r="N67" s="8" t="str">
        <f>IF(ISBLANK('Custom Calculator'!#REF!),"","New York")</f>
        <v>New York</v>
      </c>
      <c r="O67" s="96" t="e">
        <f>IF(ISBLANK('Custom Calculator'!#REF!),"",'Custom Calculator'!#REF!)</f>
        <v>#REF!</v>
      </c>
      <c r="P67" s="7"/>
      <c r="Q67" s="8" t="e">
        <f>CONCATENATE('Custom Calculator'!#REF!," ",'Custom Calculator'!#REF!)</f>
        <v>#REF!</v>
      </c>
      <c r="R67" s="7"/>
      <c r="S67" s="7"/>
      <c r="T67" s="8">
        <f>IF(ISBLANK('Custom Calculator'!#REF!),"",'BCA Calculator'!B73)</f>
        <v>0</v>
      </c>
      <c r="U67" s="7"/>
      <c r="V67" s="7"/>
      <c r="W67" s="7"/>
      <c r="X67" s="97" t="e">
        <f>IF(ISBLANK('Custom Calculator'!#REF!),"",'Custom Calculator'!#REF!)</f>
        <v>#REF!</v>
      </c>
      <c r="Y67" s="97" t="e">
        <f>IF(ISBLANK('Custom Calculator'!#REF!),"",'Custom Calculator'!#REF!)</f>
        <v>#REF!</v>
      </c>
      <c r="Z67" s="505" t="str">
        <f>IF(ISBLANK('Custom Calculator'!#REF!),"",TRIM(IFERROR(ROUND('Custom Calculator'!#REF!,3),"")))</f>
        <v/>
      </c>
      <c r="AA67" s="505" t="str">
        <f>IF(ISBLANK('Custom Calculator'!#REF!),"",TRIM(IFERROR(ROUND('Custom Calculator'!#REF!,3),"")))</f>
        <v/>
      </c>
      <c r="AB67" s="505" t="str">
        <f>IF(ISBLANK('Custom Calculator'!#REF!),"",TRIM(IFERROR(ROUND('Custom Calculator'!#REF!,3),"")))</f>
        <v/>
      </c>
      <c r="AC67" s="66" t="e">
        <f>IF(ISBLANK('Custom Calculator'!#REF!),"",'Custom Calculator'!#REF!)</f>
        <v>#REF!</v>
      </c>
      <c r="AD67" s="53" t="e">
        <f>IF(ISBLANK('Custom Calculator'!#REF!),"",ROUND('Custom Calculator'!#REF!,2))</f>
        <v>#REF!</v>
      </c>
      <c r="AE67" s="8">
        <f>IF(ISBLANK('Custom Calculator'!#REF!),"",'Custom Calculator'!$E$8)</f>
        <v>0</v>
      </c>
      <c r="AF67" s="8" t="e">
        <f t="shared" ref="AF67:AF81" si="6">M67</f>
        <v>#REF!</v>
      </c>
      <c r="AG67" s="8" t="e">
        <f>IF(ISBLANK('Custom Calculator'!#REF!),"",'Custom Calculator'!#REF!)</f>
        <v>#REF!</v>
      </c>
      <c r="AH67" s="8" t="e">
        <f>IF(ISBLANK('Custom Calculator'!#REF!),"",'Custom Calculator'!#REF!)</f>
        <v>#REF!</v>
      </c>
      <c r="AI67" s="8" t="e">
        <f>IF(ISBLANK('Custom Calculator'!#REF!),"",'Custom Calculator'!#REF!)</f>
        <v>#REF!</v>
      </c>
      <c r="AJ67" s="9" t="str">
        <f>IF(ISBLANK('Custom Calculator'!#REF!),"",'BCA Calculator'!W89)</f>
        <v/>
      </c>
      <c r="AK67" s="8" t="e">
        <f>IF(ISBLANK('Custom Calculator'!#REF!),"",'Custom Calculator'!#REF!)</f>
        <v>#REF!</v>
      </c>
      <c r="AL67" s="8" t="e">
        <f>'Custom Calculator'!#REF!</f>
        <v>#REF!</v>
      </c>
      <c r="AM67" s="9" t="e">
        <f>IF(ISBLANK('Custom Calculator'!#REF!),"",'Custom Calculator'!#REF!)</f>
        <v>#REF!</v>
      </c>
      <c r="AN67" s="9" t="e">
        <f>'Custom Calculator'!#REF!</f>
        <v>#REF!</v>
      </c>
      <c r="AO67" s="54" t="str">
        <f>TRIM(IFERROR(ROUND('Custom Calculator'!#REF!,2),""))</f>
        <v/>
      </c>
      <c r="AP67" s="9" t="str">
        <f>TRIM(IFERROR(ROUND('Custom Calculator'!#REF!,3),""))</f>
        <v/>
      </c>
      <c r="AQ67" s="9" t="str">
        <f>TRIM(IFERROR(ROUND('Custom Calculator'!#REF!,3),""))</f>
        <v/>
      </c>
      <c r="AR67" s="54" t="e">
        <f>IF(ISBLANK('Custom Calculator'!#REF!),"",IF(ISBLANK('Custom Calculator'!#REF!),'Custom Calculator'!#REF!,'Custom Calculator'!#REF!))</f>
        <v>#REF!</v>
      </c>
      <c r="AS67" s="8"/>
      <c r="AT67" s="8"/>
      <c r="AU67" s="8"/>
      <c r="AV67" s="8"/>
      <c r="AW67" s="8"/>
      <c r="AX67" s="8"/>
      <c r="AY67" s="8"/>
      <c r="AZ67" s="8"/>
      <c r="BA67" s="8"/>
      <c r="BB67" s="8"/>
      <c r="BC67" s="8"/>
      <c r="BD67" s="8"/>
      <c r="BE67" s="8"/>
      <c r="BF67" s="8"/>
      <c r="BG67" s="8"/>
      <c r="BH67" s="8"/>
      <c r="BI67" s="8"/>
      <c r="BJ67" s="8"/>
      <c r="BK67" s="8"/>
      <c r="BL67" s="8"/>
      <c r="BM67" s="8"/>
      <c r="BN67" s="8"/>
      <c r="BO67" s="8"/>
      <c r="BP67" s="8"/>
      <c r="BQ67" s="8"/>
      <c r="BR67" s="8"/>
      <c r="BS67" s="8"/>
      <c r="BT67" s="8"/>
      <c r="BU67" s="8"/>
      <c r="BV67" s="8"/>
      <c r="BW67" s="8"/>
      <c r="BX67" s="8"/>
      <c r="BY67" s="8"/>
      <c r="BZ67" s="8"/>
      <c r="CA67" s="8"/>
      <c r="CB67" s="8" t="e">
        <f>IF(ISBLANK('Custom Calculator'!#REF!),"",'Custom Calculator'!#REF!)</f>
        <v>#REF!</v>
      </c>
      <c r="CC67" s="106" t="e">
        <f>TRIM('Custom Calculator'!#REF!)</f>
        <v>#REF!</v>
      </c>
      <c r="CD67" s="106" t="e">
        <f>TRIM('Custom Calculator'!#REF!)</f>
        <v>#REF!</v>
      </c>
      <c r="CE67" s="106" t="e">
        <f>TRIM('Custom Calculator'!#REF!)</f>
        <v>#REF!</v>
      </c>
      <c r="CF67" s="106" t="e">
        <f>TRIM('Custom Calculator'!#REF!)</f>
        <v>#REF!</v>
      </c>
      <c r="CG67" s="106" t="e">
        <f>TRIM('Custom Calculator'!#REF!)</f>
        <v>#REF!</v>
      </c>
      <c r="CH67" s="106" t="e">
        <f>TRIM('Custom Calculator'!#REF!)</f>
        <v>#REF!</v>
      </c>
      <c r="CI67" s="8"/>
      <c r="CJ67" s="8"/>
      <c r="CK67" s="8"/>
      <c r="CL67" s="8"/>
      <c r="CM67" s="8"/>
      <c r="CN67" s="8"/>
      <c r="CO67" s="8"/>
      <c r="CP67" s="8"/>
      <c r="CQ67" s="8"/>
      <c r="CR67" s="8"/>
      <c r="CS67" s="8"/>
      <c r="CT67" s="8"/>
      <c r="CU67" s="8"/>
      <c r="CV67" s="8"/>
      <c r="CW67" s="8"/>
      <c r="CX67" s="8"/>
      <c r="CY67" s="8"/>
      <c r="CZ67" s="8"/>
      <c r="DA67" s="8"/>
      <c r="DB67" s="8"/>
      <c r="DC67" s="8"/>
      <c r="DD67" s="8"/>
      <c r="DE67" s="8"/>
      <c r="DF67" s="8"/>
      <c r="DG67" s="8"/>
      <c r="DH67" s="8"/>
      <c r="DI67" s="8"/>
      <c r="DJ67" s="8"/>
      <c r="DK67" s="506"/>
      <c r="DL67" s="8" t="str">
        <f>TRIM(IFERROR(ROUND('Data Sheet'!$Y$8*Z67,3),""))</f>
        <v/>
      </c>
      <c r="DM67" s="8" t="str">
        <f t="shared" si="4"/>
        <v/>
      </c>
      <c r="DN67" s="8" t="str">
        <f>TRIM(IFERROR(ROUND('Data Sheet'!$Z$8*AA67,3),""))</f>
        <v/>
      </c>
      <c r="DO67" s="8" t="str">
        <f t="shared" si="5"/>
        <v/>
      </c>
      <c r="DP67" s="8" t="str">
        <f>TRIM(IFERROR(ROUND('Data Sheet'!$AA$8*AB67,3),""))</f>
        <v/>
      </c>
      <c r="DQ67" s="8" t="str">
        <f t="shared" ref="DQ67:DQ81" si="7">TRIM(IFERROR(ROUND(AB67*AL67,3),""))</f>
        <v/>
      </c>
      <c r="DR67" s="8" t="e">
        <f>IF(AND(AC67&gt;0,OR('Custom Calculator'!$J$14&gt;=1,'Custom Calculator'!#REF!&gt;=1)),IF(ISBLANK('Custom Calculator'!#REF!),"",'Custom Calculator'!$BI$23),"")</f>
        <v>#REF!</v>
      </c>
      <c r="DS67" s="8" t="e">
        <f>IF(AND(AC67&gt;0,OR('Custom Calculator'!$J$14&gt;=1,'Custom Calculator'!#REF!&gt;=1)),IF(ISBLANK('Custom Calculator'!#REF!),"",'Custom Calculator'!$BJ$23),"")</f>
        <v>#REF!</v>
      </c>
      <c r="DT67" s="8" t="e">
        <f>'Custom Calculator'!#REF!</f>
        <v>#REF!</v>
      </c>
      <c r="DU67" s="8">
        <f>IF(ISBLANK('Custom Calculator'!#REF!),"",'Custom Calculator'!$BK$23)</f>
        <v>0</v>
      </c>
      <c r="DV67" s="8">
        <f>IF(ISBLANK('Custom Calculator'!#REF!),"",5)</f>
        <v>5</v>
      </c>
      <c r="DW67" s="8" t="e">
        <f>IF(ISBLANK('Custom Calculator'!#REF!),"",'Custom Calculator'!#REF!)</f>
        <v>#REF!</v>
      </c>
      <c r="DX67" s="8">
        <f>IF(ISBLANK('Custom Calculator'!#REF!),"",IF('Custom Calculator'!$BL$23="",1,'Custom Calculator'!$BL$23))</f>
        <v>1</v>
      </c>
      <c r="DY67" s="8">
        <f>IF(ISBLANK('Custom Calculator'!#REF!),"",'Custom Calculator'!$BM$23)</f>
        <v>0</v>
      </c>
      <c r="DZ67" s="8"/>
      <c r="EA67" s="8"/>
      <c r="EB67" s="8"/>
      <c r="EC67" s="8"/>
      <c r="ED67" s="8"/>
      <c r="EE67" s="8"/>
      <c r="EF67" s="8"/>
      <c r="EG67" s="8"/>
      <c r="EH67" s="8"/>
      <c r="EI67" s="8"/>
      <c r="EJ67" s="8"/>
      <c r="EK67" s="8"/>
      <c r="EL67" s="8"/>
      <c r="EM67" s="8"/>
      <c r="EN67" s="8"/>
      <c r="EO67" s="8"/>
      <c r="EP67" s="8"/>
      <c r="EQ67" s="8"/>
      <c r="ER67" s="8"/>
      <c r="ES67" s="8"/>
      <c r="ET67" s="8"/>
      <c r="EU67" s="8"/>
      <c r="EV67" s="8"/>
      <c r="EW67" s="8"/>
      <c r="EX67" s="8"/>
    </row>
    <row r="68" spans="1:154">
      <c r="A68" s="11" t="s">
        <v>2121</v>
      </c>
      <c r="B68" s="11">
        <v>67</v>
      </c>
      <c r="C68" s="99" t="e">
        <f ca="1">IF(ISBLANK('Custom Calculator'!#REF!),"",MID(CELL("filename"),SEARCH("[",CELL("filename"))+1,SEARCH("]",CELL("filename"))-SEARCH("[",CELL("filename"))-1))</f>
        <v>#VALUE!</v>
      </c>
      <c r="D68" s="99" t="e">
        <f>IF(ISBLANK('Custom Calculator'!#REF!),"",'Custom Calculator'!#REF!)</f>
        <v>#REF!</v>
      </c>
      <c r="E68" s="7"/>
      <c r="F68" s="8"/>
      <c r="G68" s="7"/>
      <c r="H68" s="7"/>
      <c r="I68" s="7"/>
      <c r="J68" s="7"/>
      <c r="K68" s="8" t="e">
        <f>IF(ISBLANK('Custom Calculator'!#REF!),"",IF('Custom Calculator'!#REF!&lt;&gt;0,'Custom Calculator'!#REF!,""))</f>
        <v>#REF!</v>
      </c>
      <c r="L68" s="9"/>
      <c r="M68" s="8" t="e">
        <f>IF(ISBLANK('Custom Calculator'!#REF!),"",IF('Custom Calculator'!#REF!&lt;&gt;0,'Custom Calculator'!#REF!,VLOOKUP('Custom Calculator'!#REF!,'Data Sheet'!$BB$13:$BC$2219,2,FALSE)))</f>
        <v>#REF!</v>
      </c>
      <c r="N68" s="8" t="str">
        <f>IF(ISBLANK('Custom Calculator'!#REF!),"","New York")</f>
        <v>New York</v>
      </c>
      <c r="O68" s="96" t="e">
        <f>IF(ISBLANK('Custom Calculator'!#REF!),"",'Custom Calculator'!#REF!)</f>
        <v>#REF!</v>
      </c>
      <c r="P68" s="7"/>
      <c r="Q68" s="8" t="e">
        <f>CONCATENATE('Custom Calculator'!#REF!," ",'Custom Calculator'!#REF!)</f>
        <v>#REF!</v>
      </c>
      <c r="R68" s="7"/>
      <c r="S68" s="7"/>
      <c r="T68" s="8">
        <f>IF(ISBLANK('Custom Calculator'!#REF!),"",'BCA Calculator'!B74)</f>
        <v>0</v>
      </c>
      <c r="U68" s="7"/>
      <c r="V68" s="7"/>
      <c r="W68" s="7"/>
      <c r="X68" s="97" t="e">
        <f>IF(ISBLANK('Custom Calculator'!#REF!),"",'Custom Calculator'!#REF!)</f>
        <v>#REF!</v>
      </c>
      <c r="Y68" s="97" t="e">
        <f>IF(ISBLANK('Custom Calculator'!#REF!),"",'Custom Calculator'!#REF!)</f>
        <v>#REF!</v>
      </c>
      <c r="Z68" s="505" t="str">
        <f>IF(ISBLANK('Custom Calculator'!#REF!),"",TRIM(IFERROR(ROUND('Custom Calculator'!#REF!,3),"")))</f>
        <v/>
      </c>
      <c r="AA68" s="505" t="str">
        <f>IF(ISBLANK('Custom Calculator'!#REF!),"",TRIM(IFERROR(ROUND('Custom Calculator'!#REF!,3),"")))</f>
        <v/>
      </c>
      <c r="AB68" s="505" t="str">
        <f>IF(ISBLANK('Custom Calculator'!#REF!),"",TRIM(IFERROR(ROUND('Custom Calculator'!#REF!,3),"")))</f>
        <v/>
      </c>
      <c r="AC68" s="66" t="e">
        <f>IF(ISBLANK('Custom Calculator'!#REF!),"",'Custom Calculator'!#REF!)</f>
        <v>#REF!</v>
      </c>
      <c r="AD68" s="53" t="e">
        <f>IF(ISBLANK('Custom Calculator'!#REF!),"",ROUND('Custom Calculator'!#REF!,2))</f>
        <v>#REF!</v>
      </c>
      <c r="AE68" s="8">
        <f>IF(ISBLANK('Custom Calculator'!#REF!),"",'Custom Calculator'!$E$8)</f>
        <v>0</v>
      </c>
      <c r="AF68" s="8" t="e">
        <f t="shared" si="6"/>
        <v>#REF!</v>
      </c>
      <c r="AG68" s="8" t="e">
        <f>IF(ISBLANK('Custom Calculator'!#REF!),"",'Custom Calculator'!#REF!)</f>
        <v>#REF!</v>
      </c>
      <c r="AH68" s="8" t="e">
        <f>IF(ISBLANK('Custom Calculator'!#REF!),"",'Custom Calculator'!#REF!)</f>
        <v>#REF!</v>
      </c>
      <c r="AI68" s="8" t="e">
        <f>IF(ISBLANK('Custom Calculator'!#REF!),"",'Custom Calculator'!#REF!)</f>
        <v>#REF!</v>
      </c>
      <c r="AJ68" s="9" t="str">
        <f>IF(ISBLANK('Custom Calculator'!#REF!),"",'BCA Calculator'!W90)</f>
        <v/>
      </c>
      <c r="AK68" s="8" t="e">
        <f>IF(ISBLANK('Custom Calculator'!#REF!),"",'Custom Calculator'!#REF!)</f>
        <v>#REF!</v>
      </c>
      <c r="AL68" s="8" t="e">
        <f>'Custom Calculator'!#REF!</f>
        <v>#REF!</v>
      </c>
      <c r="AM68" s="9" t="e">
        <f>IF(ISBLANK('Custom Calculator'!#REF!),"",'Custom Calculator'!#REF!)</f>
        <v>#REF!</v>
      </c>
      <c r="AN68" s="9" t="e">
        <f>'Custom Calculator'!#REF!</f>
        <v>#REF!</v>
      </c>
      <c r="AO68" s="54" t="str">
        <f>TRIM(IFERROR(ROUND('Custom Calculator'!#REF!,2),""))</f>
        <v/>
      </c>
      <c r="AP68" s="9" t="str">
        <f>TRIM(IFERROR(ROUND('Custom Calculator'!#REF!,3),""))</f>
        <v/>
      </c>
      <c r="AQ68" s="9" t="str">
        <f>TRIM(IFERROR(ROUND('Custom Calculator'!#REF!,3),""))</f>
        <v/>
      </c>
      <c r="AR68" s="54" t="e">
        <f>IF(ISBLANK('Custom Calculator'!#REF!),"",IF(ISBLANK('Custom Calculator'!#REF!),'Custom Calculator'!#REF!,'Custom Calculator'!#REF!))</f>
        <v>#REF!</v>
      </c>
      <c r="AS68" s="8"/>
      <c r="AT68" s="8"/>
      <c r="AU68" s="8"/>
      <c r="AV68" s="8"/>
      <c r="AW68" s="8"/>
      <c r="AX68" s="8"/>
      <c r="AY68" s="8"/>
      <c r="AZ68" s="8"/>
      <c r="BA68" s="8"/>
      <c r="BB68" s="8"/>
      <c r="BC68" s="8"/>
      <c r="BD68" s="8"/>
      <c r="BE68" s="8"/>
      <c r="BF68" s="8"/>
      <c r="BG68" s="8"/>
      <c r="BH68" s="8"/>
      <c r="BI68" s="8"/>
      <c r="BJ68" s="8"/>
      <c r="BK68" s="8"/>
      <c r="BL68" s="8"/>
      <c r="BM68" s="8"/>
      <c r="BN68" s="8"/>
      <c r="BO68" s="8"/>
      <c r="BP68" s="8"/>
      <c r="BQ68" s="8"/>
      <c r="BR68" s="8"/>
      <c r="BS68" s="8"/>
      <c r="BT68" s="8"/>
      <c r="BU68" s="8"/>
      <c r="BV68" s="8"/>
      <c r="BW68" s="8"/>
      <c r="BX68" s="8"/>
      <c r="BY68" s="8"/>
      <c r="BZ68" s="8"/>
      <c r="CA68" s="8"/>
      <c r="CB68" s="8" t="e">
        <f>IF(ISBLANK('Custom Calculator'!#REF!),"",'Custom Calculator'!#REF!)</f>
        <v>#REF!</v>
      </c>
      <c r="CC68" s="106" t="e">
        <f>TRIM('Custom Calculator'!#REF!)</f>
        <v>#REF!</v>
      </c>
      <c r="CD68" s="106" t="e">
        <f>TRIM('Custom Calculator'!#REF!)</f>
        <v>#REF!</v>
      </c>
      <c r="CE68" s="106" t="e">
        <f>TRIM('Custom Calculator'!#REF!)</f>
        <v>#REF!</v>
      </c>
      <c r="CF68" s="106" t="e">
        <f>TRIM('Custom Calculator'!#REF!)</f>
        <v>#REF!</v>
      </c>
      <c r="CG68" s="106" t="e">
        <f>TRIM('Custom Calculator'!#REF!)</f>
        <v>#REF!</v>
      </c>
      <c r="CH68" s="106" t="e">
        <f>TRIM('Custom Calculator'!#REF!)</f>
        <v>#REF!</v>
      </c>
      <c r="CI68" s="8"/>
      <c r="CJ68" s="8"/>
      <c r="CK68" s="8"/>
      <c r="CL68" s="8"/>
      <c r="CM68" s="8"/>
      <c r="CN68" s="8"/>
      <c r="CO68" s="8"/>
      <c r="CP68" s="8"/>
      <c r="CQ68" s="8"/>
      <c r="CR68" s="8"/>
      <c r="CS68" s="8"/>
      <c r="CT68" s="8"/>
      <c r="CU68" s="8"/>
      <c r="CV68" s="8"/>
      <c r="CW68" s="8"/>
      <c r="CX68" s="8"/>
      <c r="CY68" s="8"/>
      <c r="CZ68" s="8"/>
      <c r="DA68" s="8"/>
      <c r="DB68" s="8"/>
      <c r="DC68" s="8"/>
      <c r="DD68" s="8"/>
      <c r="DE68" s="8"/>
      <c r="DF68" s="8"/>
      <c r="DG68" s="8"/>
      <c r="DH68" s="8"/>
      <c r="DI68" s="8"/>
      <c r="DJ68" s="8"/>
      <c r="DK68" s="506"/>
      <c r="DL68" s="8" t="str">
        <f>TRIM(IFERROR(ROUND('Data Sheet'!$Y$8*Z68,3),""))</f>
        <v/>
      </c>
      <c r="DM68" s="8" t="str">
        <f t="shared" si="4"/>
        <v/>
      </c>
      <c r="DN68" s="8" t="str">
        <f>TRIM(IFERROR(ROUND('Data Sheet'!$Z$8*AA68,3),""))</f>
        <v/>
      </c>
      <c r="DO68" s="8" t="str">
        <f t="shared" si="5"/>
        <v/>
      </c>
      <c r="DP68" s="8" t="str">
        <f>TRIM(IFERROR(ROUND('Data Sheet'!$AA$8*AB68,3),""))</f>
        <v/>
      </c>
      <c r="DQ68" s="8" t="str">
        <f t="shared" si="7"/>
        <v/>
      </c>
      <c r="DR68" s="8" t="e">
        <f>IF(AND(AC68&gt;0,OR('Custom Calculator'!$J$14&gt;=1,'Custom Calculator'!#REF!&gt;=1)),IF(ISBLANK('Custom Calculator'!#REF!),"",'Custom Calculator'!$BI$23),"")</f>
        <v>#REF!</v>
      </c>
      <c r="DS68" s="8" t="e">
        <f>IF(AND(AC68&gt;0,OR('Custom Calculator'!$J$14&gt;=1,'Custom Calculator'!#REF!&gt;=1)),IF(ISBLANK('Custom Calculator'!#REF!),"",'Custom Calculator'!$BJ$23),"")</f>
        <v>#REF!</v>
      </c>
      <c r="DT68" s="8" t="e">
        <f>'Custom Calculator'!#REF!</f>
        <v>#REF!</v>
      </c>
      <c r="DU68" s="8">
        <f>IF(ISBLANK('Custom Calculator'!#REF!),"",'Custom Calculator'!$BK$23)</f>
        <v>0</v>
      </c>
      <c r="DV68" s="8">
        <f>IF(ISBLANK('Custom Calculator'!#REF!),"",5)</f>
        <v>5</v>
      </c>
      <c r="DW68" s="8" t="e">
        <f>IF(ISBLANK('Custom Calculator'!#REF!),"",'Custom Calculator'!#REF!)</f>
        <v>#REF!</v>
      </c>
      <c r="DX68" s="8">
        <f>IF(ISBLANK('Custom Calculator'!#REF!),"",IF('Custom Calculator'!$BL$23="",1,'Custom Calculator'!$BL$23))</f>
        <v>1</v>
      </c>
      <c r="DY68" s="8">
        <f>IF(ISBLANK('Custom Calculator'!#REF!),"",'Custom Calculator'!$BM$23)</f>
        <v>0</v>
      </c>
      <c r="DZ68" s="8"/>
      <c r="EA68" s="8"/>
      <c r="EB68" s="8"/>
      <c r="EC68" s="8"/>
      <c r="ED68" s="8"/>
      <c r="EE68" s="8"/>
      <c r="EF68" s="8"/>
      <c r="EG68" s="8"/>
      <c r="EH68" s="8"/>
      <c r="EI68" s="8"/>
      <c r="EJ68" s="8"/>
      <c r="EK68" s="8"/>
      <c r="EL68" s="8"/>
      <c r="EM68" s="8"/>
      <c r="EN68" s="8"/>
      <c r="EO68" s="8"/>
      <c r="EP68" s="8"/>
      <c r="EQ68" s="8"/>
      <c r="ER68" s="8"/>
      <c r="ES68" s="8"/>
      <c r="ET68" s="8"/>
      <c r="EU68" s="8"/>
      <c r="EV68" s="8"/>
      <c r="EW68" s="8"/>
      <c r="EX68" s="8"/>
    </row>
    <row r="69" spans="1:154">
      <c r="A69" s="11" t="s">
        <v>2121</v>
      </c>
      <c r="B69" s="11">
        <v>68</v>
      </c>
      <c r="C69" s="99" t="e">
        <f ca="1">IF(ISBLANK('Custom Calculator'!#REF!),"",MID(CELL("filename"),SEARCH("[",CELL("filename"))+1,SEARCH("]",CELL("filename"))-SEARCH("[",CELL("filename"))-1))</f>
        <v>#VALUE!</v>
      </c>
      <c r="D69" s="99" t="e">
        <f>IF(ISBLANK('Custom Calculator'!#REF!),"",'Custom Calculator'!#REF!)</f>
        <v>#REF!</v>
      </c>
      <c r="E69" s="7"/>
      <c r="F69" s="8"/>
      <c r="G69" s="7"/>
      <c r="H69" s="7"/>
      <c r="I69" s="7"/>
      <c r="J69" s="7"/>
      <c r="K69" s="8" t="e">
        <f>IF(ISBLANK('Custom Calculator'!#REF!),"",IF('Custom Calculator'!#REF!&lt;&gt;0,'Custom Calculator'!#REF!,""))</f>
        <v>#REF!</v>
      </c>
      <c r="L69" s="9"/>
      <c r="M69" s="8" t="e">
        <f>IF(ISBLANK('Custom Calculator'!#REF!),"",IF('Custom Calculator'!#REF!&lt;&gt;0,'Custom Calculator'!#REF!,VLOOKUP('Custom Calculator'!#REF!,'Data Sheet'!$BB$13:$BC$2219,2,FALSE)))</f>
        <v>#REF!</v>
      </c>
      <c r="N69" s="8" t="str">
        <f>IF(ISBLANK('Custom Calculator'!#REF!),"","New York")</f>
        <v>New York</v>
      </c>
      <c r="O69" s="96" t="e">
        <f>IF(ISBLANK('Custom Calculator'!#REF!),"",'Custom Calculator'!#REF!)</f>
        <v>#REF!</v>
      </c>
      <c r="P69" s="7"/>
      <c r="Q69" s="8" t="e">
        <f>CONCATENATE('Custom Calculator'!#REF!," ",'Custom Calculator'!#REF!)</f>
        <v>#REF!</v>
      </c>
      <c r="R69" s="7"/>
      <c r="S69" s="7"/>
      <c r="T69" s="8">
        <f>IF(ISBLANK('Custom Calculator'!#REF!),"",'BCA Calculator'!B75)</f>
        <v>0</v>
      </c>
      <c r="U69" s="7"/>
      <c r="V69" s="7"/>
      <c r="W69" s="7"/>
      <c r="X69" s="97" t="e">
        <f>IF(ISBLANK('Custom Calculator'!#REF!),"",'Custom Calculator'!#REF!)</f>
        <v>#REF!</v>
      </c>
      <c r="Y69" s="97" t="e">
        <f>IF(ISBLANK('Custom Calculator'!#REF!),"",'Custom Calculator'!#REF!)</f>
        <v>#REF!</v>
      </c>
      <c r="Z69" s="505" t="str">
        <f>IF(ISBLANK('Custom Calculator'!#REF!),"",TRIM(IFERROR(ROUND('Custom Calculator'!#REF!,3),"")))</f>
        <v/>
      </c>
      <c r="AA69" s="505" t="str">
        <f>IF(ISBLANK('Custom Calculator'!#REF!),"",TRIM(IFERROR(ROUND('Custom Calculator'!#REF!,3),"")))</f>
        <v/>
      </c>
      <c r="AB69" s="505" t="str">
        <f>IF(ISBLANK('Custom Calculator'!#REF!),"",TRIM(IFERROR(ROUND('Custom Calculator'!#REF!,3),"")))</f>
        <v/>
      </c>
      <c r="AC69" s="66" t="e">
        <f>IF(ISBLANK('Custom Calculator'!#REF!),"",'Custom Calculator'!#REF!)</f>
        <v>#REF!</v>
      </c>
      <c r="AD69" s="53" t="e">
        <f>IF(ISBLANK('Custom Calculator'!#REF!),"",ROUND('Custom Calculator'!#REF!,2))</f>
        <v>#REF!</v>
      </c>
      <c r="AE69" s="8">
        <f>IF(ISBLANK('Custom Calculator'!#REF!),"",'Custom Calculator'!$E$8)</f>
        <v>0</v>
      </c>
      <c r="AF69" s="8" t="e">
        <f t="shared" si="6"/>
        <v>#REF!</v>
      </c>
      <c r="AG69" s="8" t="e">
        <f>IF(ISBLANK('Custom Calculator'!#REF!),"",'Custom Calculator'!#REF!)</f>
        <v>#REF!</v>
      </c>
      <c r="AH69" s="8" t="e">
        <f>IF(ISBLANK('Custom Calculator'!#REF!),"",'Custom Calculator'!#REF!)</f>
        <v>#REF!</v>
      </c>
      <c r="AI69" s="8" t="e">
        <f>IF(ISBLANK('Custom Calculator'!#REF!),"",'Custom Calculator'!#REF!)</f>
        <v>#REF!</v>
      </c>
      <c r="AJ69" s="9" t="str">
        <f>IF(ISBLANK('Custom Calculator'!#REF!),"",'BCA Calculator'!W91)</f>
        <v/>
      </c>
      <c r="AK69" s="8" t="e">
        <f>IF(ISBLANK('Custom Calculator'!#REF!),"",'Custom Calculator'!#REF!)</f>
        <v>#REF!</v>
      </c>
      <c r="AL69" s="8" t="e">
        <f>'Custom Calculator'!#REF!</f>
        <v>#REF!</v>
      </c>
      <c r="AM69" s="9" t="e">
        <f>IF(ISBLANK('Custom Calculator'!#REF!),"",'Custom Calculator'!#REF!)</f>
        <v>#REF!</v>
      </c>
      <c r="AN69" s="9" t="e">
        <f>'Custom Calculator'!#REF!</f>
        <v>#REF!</v>
      </c>
      <c r="AO69" s="54" t="str">
        <f>TRIM(IFERROR(ROUND('Custom Calculator'!#REF!,2),""))</f>
        <v/>
      </c>
      <c r="AP69" s="9" t="str">
        <f>TRIM(IFERROR(ROUND('Custom Calculator'!#REF!,3),""))</f>
        <v/>
      </c>
      <c r="AQ69" s="9" t="str">
        <f>TRIM(IFERROR(ROUND('Custom Calculator'!#REF!,3),""))</f>
        <v/>
      </c>
      <c r="AR69" s="54" t="e">
        <f>IF(ISBLANK('Custom Calculator'!#REF!),"",IF(ISBLANK('Custom Calculator'!#REF!),'Custom Calculator'!#REF!,'Custom Calculator'!#REF!))</f>
        <v>#REF!</v>
      </c>
      <c r="AS69" s="8"/>
      <c r="AT69" s="8"/>
      <c r="AU69" s="8"/>
      <c r="AV69" s="8"/>
      <c r="AW69" s="8"/>
      <c r="AX69" s="8"/>
      <c r="AY69" s="8"/>
      <c r="AZ69" s="8"/>
      <c r="BA69" s="8"/>
      <c r="BB69" s="8"/>
      <c r="BC69" s="8"/>
      <c r="BD69" s="8"/>
      <c r="BE69" s="8"/>
      <c r="BF69" s="8"/>
      <c r="BG69" s="8"/>
      <c r="BH69" s="8"/>
      <c r="BI69" s="8"/>
      <c r="BJ69" s="8"/>
      <c r="BK69" s="8"/>
      <c r="BL69" s="8"/>
      <c r="BM69" s="8"/>
      <c r="BN69" s="8"/>
      <c r="BO69" s="8"/>
      <c r="BP69" s="8"/>
      <c r="BQ69" s="8"/>
      <c r="BR69" s="8"/>
      <c r="BS69" s="8"/>
      <c r="BT69" s="8"/>
      <c r="BU69" s="8"/>
      <c r="BV69" s="8"/>
      <c r="BW69" s="8"/>
      <c r="BX69" s="8"/>
      <c r="BY69" s="8"/>
      <c r="BZ69" s="8"/>
      <c r="CA69" s="8"/>
      <c r="CB69" s="8" t="e">
        <f>IF(ISBLANK('Custom Calculator'!#REF!),"",'Custom Calculator'!#REF!)</f>
        <v>#REF!</v>
      </c>
      <c r="CC69" s="106" t="e">
        <f>TRIM('Custom Calculator'!#REF!)</f>
        <v>#REF!</v>
      </c>
      <c r="CD69" s="106" t="e">
        <f>TRIM('Custom Calculator'!#REF!)</f>
        <v>#REF!</v>
      </c>
      <c r="CE69" s="106" t="e">
        <f>TRIM('Custom Calculator'!#REF!)</f>
        <v>#REF!</v>
      </c>
      <c r="CF69" s="106" t="e">
        <f>TRIM('Custom Calculator'!#REF!)</f>
        <v>#REF!</v>
      </c>
      <c r="CG69" s="106" t="e">
        <f>TRIM('Custom Calculator'!#REF!)</f>
        <v>#REF!</v>
      </c>
      <c r="CH69" s="106" t="e">
        <f>TRIM('Custom Calculator'!#REF!)</f>
        <v>#REF!</v>
      </c>
      <c r="CI69" s="8"/>
      <c r="CJ69" s="8"/>
      <c r="CK69" s="8"/>
      <c r="CL69" s="8"/>
      <c r="CM69" s="8"/>
      <c r="CN69" s="8"/>
      <c r="CO69" s="8"/>
      <c r="CP69" s="8"/>
      <c r="CQ69" s="8"/>
      <c r="CR69" s="8"/>
      <c r="CS69" s="8"/>
      <c r="CT69" s="8"/>
      <c r="CU69" s="8"/>
      <c r="CV69" s="8"/>
      <c r="CW69" s="8"/>
      <c r="CX69" s="8"/>
      <c r="CY69" s="8"/>
      <c r="CZ69" s="8"/>
      <c r="DA69" s="8"/>
      <c r="DB69" s="8"/>
      <c r="DC69" s="8"/>
      <c r="DD69" s="8"/>
      <c r="DE69" s="8"/>
      <c r="DF69" s="8"/>
      <c r="DG69" s="8"/>
      <c r="DH69" s="8"/>
      <c r="DI69" s="8"/>
      <c r="DJ69" s="8"/>
      <c r="DK69" s="506"/>
      <c r="DL69" s="8" t="str">
        <f>TRIM(IFERROR(ROUND('Data Sheet'!$Y$8*Z69,3),""))</f>
        <v/>
      </c>
      <c r="DM69" s="8" t="str">
        <f t="shared" si="4"/>
        <v/>
      </c>
      <c r="DN69" s="8" t="str">
        <f>TRIM(IFERROR(ROUND('Data Sheet'!$Z$8*AA69,3),""))</f>
        <v/>
      </c>
      <c r="DO69" s="8" t="str">
        <f t="shared" si="5"/>
        <v/>
      </c>
      <c r="DP69" s="8" t="str">
        <f>TRIM(IFERROR(ROUND('Data Sheet'!$AA$8*AB69,3),""))</f>
        <v/>
      </c>
      <c r="DQ69" s="8" t="str">
        <f t="shared" si="7"/>
        <v/>
      </c>
      <c r="DR69" s="8" t="e">
        <f>IF(AND(AC69&gt;0,OR('Custom Calculator'!$J$14&gt;=1,'Custom Calculator'!#REF!&gt;=1)),IF(ISBLANK('Custom Calculator'!#REF!),"",'Custom Calculator'!$BI$23),"")</f>
        <v>#REF!</v>
      </c>
      <c r="DS69" s="8" t="e">
        <f>IF(AND(AC69&gt;0,OR('Custom Calculator'!$J$14&gt;=1,'Custom Calculator'!#REF!&gt;=1)),IF(ISBLANK('Custom Calculator'!#REF!),"",'Custom Calculator'!$BJ$23),"")</f>
        <v>#REF!</v>
      </c>
      <c r="DT69" s="8" t="e">
        <f>'Custom Calculator'!#REF!</f>
        <v>#REF!</v>
      </c>
      <c r="DU69" s="8">
        <f>IF(ISBLANK('Custom Calculator'!#REF!),"",'Custom Calculator'!$BK$23)</f>
        <v>0</v>
      </c>
      <c r="DV69" s="8">
        <f>IF(ISBLANK('Custom Calculator'!#REF!),"",5)</f>
        <v>5</v>
      </c>
      <c r="DW69" s="8" t="e">
        <f>IF(ISBLANK('Custom Calculator'!#REF!),"",'Custom Calculator'!#REF!)</f>
        <v>#REF!</v>
      </c>
      <c r="DX69" s="8">
        <f>IF(ISBLANK('Custom Calculator'!#REF!),"",IF('Custom Calculator'!$BL$23="",1,'Custom Calculator'!$BL$23))</f>
        <v>1</v>
      </c>
      <c r="DY69" s="8">
        <f>IF(ISBLANK('Custom Calculator'!#REF!),"",'Custom Calculator'!$BM$23)</f>
        <v>0</v>
      </c>
      <c r="DZ69" s="8"/>
      <c r="EA69" s="8"/>
      <c r="EB69" s="8"/>
      <c r="EC69" s="8"/>
      <c r="ED69" s="8"/>
      <c r="EE69" s="8"/>
      <c r="EF69" s="8"/>
      <c r="EG69" s="8"/>
      <c r="EH69" s="8"/>
      <c r="EI69" s="8"/>
      <c r="EJ69" s="8"/>
      <c r="EK69" s="8"/>
      <c r="EL69" s="8"/>
      <c r="EM69" s="8"/>
      <c r="EN69" s="8"/>
      <c r="EO69" s="8"/>
      <c r="EP69" s="8"/>
      <c r="EQ69" s="8"/>
      <c r="ER69" s="8"/>
      <c r="ES69" s="8"/>
      <c r="ET69" s="8"/>
      <c r="EU69" s="8"/>
      <c r="EV69" s="8"/>
      <c r="EW69" s="8"/>
      <c r="EX69" s="8"/>
    </row>
    <row r="70" spans="1:154">
      <c r="A70" s="11" t="s">
        <v>2121</v>
      </c>
      <c r="B70" s="11">
        <v>69</v>
      </c>
      <c r="C70" s="99" t="e">
        <f ca="1">IF(ISBLANK('Custom Calculator'!#REF!),"",MID(CELL("filename"),SEARCH("[",CELL("filename"))+1,SEARCH("]",CELL("filename"))-SEARCH("[",CELL("filename"))-1))</f>
        <v>#VALUE!</v>
      </c>
      <c r="D70" s="99" t="e">
        <f>IF(ISBLANK('Custom Calculator'!#REF!),"",'Custom Calculator'!#REF!)</f>
        <v>#REF!</v>
      </c>
      <c r="E70" s="7"/>
      <c r="F70" s="8"/>
      <c r="G70" s="7"/>
      <c r="H70" s="7"/>
      <c r="I70" s="7"/>
      <c r="J70" s="7"/>
      <c r="K70" s="8" t="e">
        <f>IF(ISBLANK('Custom Calculator'!#REF!),"",IF('Custom Calculator'!#REF!&lt;&gt;0,'Custom Calculator'!#REF!,""))</f>
        <v>#REF!</v>
      </c>
      <c r="L70" s="9"/>
      <c r="M70" s="8" t="e">
        <f>IF(ISBLANK('Custom Calculator'!#REF!),"",IF('Custom Calculator'!#REF!&lt;&gt;0,'Custom Calculator'!#REF!,VLOOKUP('Custom Calculator'!#REF!,'Data Sheet'!$BB$13:$BC$2219,2,FALSE)))</f>
        <v>#REF!</v>
      </c>
      <c r="N70" s="8" t="str">
        <f>IF(ISBLANK('Custom Calculator'!#REF!),"","New York")</f>
        <v>New York</v>
      </c>
      <c r="O70" s="96" t="e">
        <f>IF(ISBLANK('Custom Calculator'!#REF!),"",'Custom Calculator'!#REF!)</f>
        <v>#REF!</v>
      </c>
      <c r="P70" s="7"/>
      <c r="Q70" s="8" t="e">
        <f>CONCATENATE('Custom Calculator'!#REF!," ",'Custom Calculator'!#REF!)</f>
        <v>#REF!</v>
      </c>
      <c r="R70" s="7"/>
      <c r="S70" s="7"/>
      <c r="T70" s="8">
        <f>IF(ISBLANK('Custom Calculator'!#REF!),"",'BCA Calculator'!B76)</f>
        <v>0</v>
      </c>
      <c r="U70" s="7"/>
      <c r="V70" s="7"/>
      <c r="W70" s="7"/>
      <c r="X70" s="97" t="e">
        <f>IF(ISBLANK('Custom Calculator'!#REF!),"",'Custom Calculator'!#REF!)</f>
        <v>#REF!</v>
      </c>
      <c r="Y70" s="97" t="e">
        <f>IF(ISBLANK('Custom Calculator'!#REF!),"",'Custom Calculator'!#REF!)</f>
        <v>#REF!</v>
      </c>
      <c r="Z70" s="505" t="str">
        <f>IF(ISBLANK('Custom Calculator'!#REF!),"",TRIM(IFERROR(ROUND('Custom Calculator'!#REF!,3),"")))</f>
        <v/>
      </c>
      <c r="AA70" s="505" t="str">
        <f>IF(ISBLANK('Custom Calculator'!#REF!),"",TRIM(IFERROR(ROUND('Custom Calculator'!#REF!,3),"")))</f>
        <v/>
      </c>
      <c r="AB70" s="505" t="str">
        <f>IF(ISBLANK('Custom Calculator'!#REF!),"",TRIM(IFERROR(ROUND('Custom Calculator'!#REF!,3),"")))</f>
        <v/>
      </c>
      <c r="AC70" s="66" t="e">
        <f>IF(ISBLANK('Custom Calculator'!#REF!),"",'Custom Calculator'!#REF!)</f>
        <v>#REF!</v>
      </c>
      <c r="AD70" s="53" t="e">
        <f>IF(ISBLANK('Custom Calculator'!#REF!),"",ROUND('Custom Calculator'!#REF!,2))</f>
        <v>#REF!</v>
      </c>
      <c r="AE70" s="8">
        <f>IF(ISBLANK('Custom Calculator'!#REF!),"",'Custom Calculator'!$E$8)</f>
        <v>0</v>
      </c>
      <c r="AF70" s="8" t="e">
        <f t="shared" si="6"/>
        <v>#REF!</v>
      </c>
      <c r="AG70" s="8" t="e">
        <f>IF(ISBLANK('Custom Calculator'!#REF!),"",'Custom Calculator'!#REF!)</f>
        <v>#REF!</v>
      </c>
      <c r="AH70" s="8" t="e">
        <f>IF(ISBLANK('Custom Calculator'!#REF!),"",'Custom Calculator'!#REF!)</f>
        <v>#REF!</v>
      </c>
      <c r="AI70" s="8" t="e">
        <f>IF(ISBLANK('Custom Calculator'!#REF!),"",'Custom Calculator'!#REF!)</f>
        <v>#REF!</v>
      </c>
      <c r="AJ70" s="9" t="str">
        <f>IF(ISBLANK('Custom Calculator'!#REF!),"",'BCA Calculator'!W92)</f>
        <v/>
      </c>
      <c r="AK70" s="8" t="e">
        <f>IF(ISBLANK('Custom Calculator'!#REF!),"",'Custom Calculator'!#REF!)</f>
        <v>#REF!</v>
      </c>
      <c r="AL70" s="8" t="e">
        <f>'Custom Calculator'!#REF!</f>
        <v>#REF!</v>
      </c>
      <c r="AM70" s="9" t="e">
        <f>IF(ISBLANK('Custom Calculator'!#REF!),"",'Custom Calculator'!#REF!)</f>
        <v>#REF!</v>
      </c>
      <c r="AN70" s="9" t="e">
        <f>'Custom Calculator'!#REF!</f>
        <v>#REF!</v>
      </c>
      <c r="AO70" s="54" t="str">
        <f>TRIM(IFERROR(ROUND('Custom Calculator'!#REF!,2),""))</f>
        <v/>
      </c>
      <c r="AP70" s="9" t="str">
        <f>TRIM(IFERROR(ROUND('Custom Calculator'!#REF!,3),""))</f>
        <v/>
      </c>
      <c r="AQ70" s="9" t="str">
        <f>TRIM(IFERROR(ROUND('Custom Calculator'!#REF!,3),""))</f>
        <v/>
      </c>
      <c r="AR70" s="54" t="e">
        <f>IF(ISBLANK('Custom Calculator'!#REF!),"",IF(ISBLANK('Custom Calculator'!#REF!),'Custom Calculator'!#REF!,'Custom Calculator'!#REF!))</f>
        <v>#REF!</v>
      </c>
      <c r="AS70" s="8"/>
      <c r="AT70" s="8"/>
      <c r="AU70" s="8"/>
      <c r="AV70" s="8"/>
      <c r="AW70" s="8"/>
      <c r="AX70" s="8"/>
      <c r="AY70" s="8"/>
      <c r="AZ70" s="8"/>
      <c r="BA70" s="8"/>
      <c r="BB70" s="8"/>
      <c r="BC70" s="8"/>
      <c r="BD70" s="8"/>
      <c r="BE70" s="8"/>
      <c r="BF70" s="8"/>
      <c r="BG70" s="8"/>
      <c r="BH70" s="8"/>
      <c r="BI70" s="8"/>
      <c r="BJ70" s="8"/>
      <c r="BK70" s="8"/>
      <c r="BL70" s="8"/>
      <c r="BM70" s="8"/>
      <c r="BN70" s="8"/>
      <c r="BO70" s="8"/>
      <c r="BP70" s="8"/>
      <c r="BQ70" s="8"/>
      <c r="BR70" s="8"/>
      <c r="BS70" s="8"/>
      <c r="BT70" s="8"/>
      <c r="BU70" s="8"/>
      <c r="BV70" s="8"/>
      <c r="BW70" s="8"/>
      <c r="BX70" s="8"/>
      <c r="BY70" s="8"/>
      <c r="BZ70" s="8"/>
      <c r="CA70" s="8"/>
      <c r="CB70" s="8" t="e">
        <f>IF(ISBLANK('Custom Calculator'!#REF!),"",'Custom Calculator'!#REF!)</f>
        <v>#REF!</v>
      </c>
      <c r="CC70" s="106" t="e">
        <f>TRIM('Custom Calculator'!#REF!)</f>
        <v>#REF!</v>
      </c>
      <c r="CD70" s="106" t="e">
        <f>TRIM('Custom Calculator'!#REF!)</f>
        <v>#REF!</v>
      </c>
      <c r="CE70" s="106" t="e">
        <f>TRIM('Custom Calculator'!#REF!)</f>
        <v>#REF!</v>
      </c>
      <c r="CF70" s="106" t="e">
        <f>TRIM('Custom Calculator'!#REF!)</f>
        <v>#REF!</v>
      </c>
      <c r="CG70" s="106" t="e">
        <f>TRIM('Custom Calculator'!#REF!)</f>
        <v>#REF!</v>
      </c>
      <c r="CH70" s="106" t="e">
        <f>TRIM('Custom Calculator'!#REF!)</f>
        <v>#REF!</v>
      </c>
      <c r="CI70" s="8"/>
      <c r="CJ70" s="8"/>
      <c r="CK70" s="8"/>
      <c r="CL70" s="8"/>
      <c r="CM70" s="8"/>
      <c r="CN70" s="8"/>
      <c r="CO70" s="8"/>
      <c r="CP70" s="8"/>
      <c r="CQ70" s="8"/>
      <c r="CR70" s="8"/>
      <c r="CS70" s="8"/>
      <c r="CT70" s="8"/>
      <c r="CU70" s="8"/>
      <c r="CV70" s="8"/>
      <c r="CW70" s="8"/>
      <c r="CX70" s="8"/>
      <c r="CY70" s="8"/>
      <c r="CZ70" s="8"/>
      <c r="DA70" s="8"/>
      <c r="DB70" s="8"/>
      <c r="DC70" s="8"/>
      <c r="DD70" s="8"/>
      <c r="DE70" s="8"/>
      <c r="DF70" s="8"/>
      <c r="DG70" s="8"/>
      <c r="DH70" s="8"/>
      <c r="DI70" s="8"/>
      <c r="DJ70" s="8"/>
      <c r="DK70" s="506"/>
      <c r="DL70" s="8" t="str">
        <f>TRIM(IFERROR(ROUND('Data Sheet'!$Y$8*Z70,3),""))</f>
        <v/>
      </c>
      <c r="DM70" s="8" t="str">
        <f t="shared" si="4"/>
        <v/>
      </c>
      <c r="DN70" s="8" t="str">
        <f>TRIM(IFERROR(ROUND('Data Sheet'!$Z$8*AA70,3),""))</f>
        <v/>
      </c>
      <c r="DO70" s="8" t="str">
        <f t="shared" si="5"/>
        <v/>
      </c>
      <c r="DP70" s="8" t="str">
        <f>TRIM(IFERROR(ROUND('Data Sheet'!$AA$8*AB70,3),""))</f>
        <v/>
      </c>
      <c r="DQ70" s="8" t="str">
        <f t="shared" si="7"/>
        <v/>
      </c>
      <c r="DR70" s="8" t="e">
        <f>IF(AND(AC70&gt;0,OR('Custom Calculator'!$J$14&gt;=1,'Custom Calculator'!#REF!&gt;=1)),IF(ISBLANK('Custom Calculator'!#REF!),"",'Custom Calculator'!$BI$23),"")</f>
        <v>#REF!</v>
      </c>
      <c r="DS70" s="8" t="e">
        <f>IF(AND(AC70&gt;0,OR('Custom Calculator'!$J$14&gt;=1,'Custom Calculator'!#REF!&gt;=1)),IF(ISBLANK('Custom Calculator'!#REF!),"",'Custom Calculator'!$BJ$23),"")</f>
        <v>#REF!</v>
      </c>
      <c r="DT70" s="8" t="e">
        <f>'Custom Calculator'!#REF!</f>
        <v>#REF!</v>
      </c>
      <c r="DU70" s="8">
        <f>IF(ISBLANK('Custom Calculator'!#REF!),"",'Custom Calculator'!$BK$23)</f>
        <v>0</v>
      </c>
      <c r="DV70" s="8">
        <f>IF(ISBLANK('Custom Calculator'!#REF!),"",5)</f>
        <v>5</v>
      </c>
      <c r="DW70" s="8" t="e">
        <f>IF(ISBLANK('Custom Calculator'!#REF!),"",'Custom Calculator'!#REF!)</f>
        <v>#REF!</v>
      </c>
      <c r="DX70" s="8">
        <f>IF(ISBLANK('Custom Calculator'!#REF!),"",IF('Custom Calculator'!$BL$23="",1,'Custom Calculator'!$BL$23))</f>
        <v>1</v>
      </c>
      <c r="DY70" s="8">
        <f>IF(ISBLANK('Custom Calculator'!#REF!),"",'Custom Calculator'!$BM$23)</f>
        <v>0</v>
      </c>
      <c r="DZ70" s="8"/>
      <c r="EA70" s="8"/>
      <c r="EB70" s="8"/>
      <c r="EC70" s="8"/>
      <c r="ED70" s="8"/>
      <c r="EE70" s="8"/>
      <c r="EF70" s="8"/>
      <c r="EG70" s="8"/>
      <c r="EH70" s="8"/>
      <c r="EI70" s="8"/>
      <c r="EJ70" s="8"/>
      <c r="EK70" s="8"/>
      <c r="EL70" s="8"/>
      <c r="EM70" s="8"/>
      <c r="EN70" s="8"/>
      <c r="EO70" s="8"/>
      <c r="EP70" s="8"/>
      <c r="EQ70" s="8"/>
      <c r="ER70" s="8"/>
      <c r="ES70" s="8"/>
      <c r="ET70" s="8"/>
      <c r="EU70" s="8"/>
      <c r="EV70" s="8"/>
      <c r="EW70" s="8"/>
      <c r="EX70" s="8"/>
    </row>
    <row r="71" spans="1:154">
      <c r="A71" s="11" t="s">
        <v>2121</v>
      </c>
      <c r="B71" s="11">
        <v>70</v>
      </c>
      <c r="C71" s="99" t="e">
        <f ca="1">IF(ISBLANK('Custom Calculator'!#REF!),"",MID(CELL("filename"),SEARCH("[",CELL("filename"))+1,SEARCH("]",CELL("filename"))-SEARCH("[",CELL("filename"))-1))</f>
        <v>#VALUE!</v>
      </c>
      <c r="D71" s="99" t="e">
        <f>IF(ISBLANK('Custom Calculator'!#REF!),"",'Custom Calculator'!#REF!)</f>
        <v>#REF!</v>
      </c>
      <c r="E71" s="7"/>
      <c r="F71" s="8"/>
      <c r="G71" s="7"/>
      <c r="H71" s="7"/>
      <c r="I71" s="7"/>
      <c r="J71" s="7"/>
      <c r="K71" s="8" t="e">
        <f>IF(ISBLANK('Custom Calculator'!#REF!),"",IF('Custom Calculator'!#REF!&lt;&gt;0,'Custom Calculator'!#REF!,""))</f>
        <v>#REF!</v>
      </c>
      <c r="L71" s="9"/>
      <c r="M71" s="8" t="e">
        <f>IF(ISBLANK('Custom Calculator'!#REF!),"",IF('Custom Calculator'!#REF!&lt;&gt;0,'Custom Calculator'!#REF!,VLOOKUP('Custom Calculator'!#REF!,'Data Sheet'!$BB$13:$BC$2219,2,FALSE)))</f>
        <v>#REF!</v>
      </c>
      <c r="N71" s="8" t="str">
        <f>IF(ISBLANK('Custom Calculator'!#REF!),"","New York")</f>
        <v>New York</v>
      </c>
      <c r="O71" s="96" t="e">
        <f>IF(ISBLANK('Custom Calculator'!#REF!),"",'Custom Calculator'!#REF!)</f>
        <v>#REF!</v>
      </c>
      <c r="P71" s="7"/>
      <c r="Q71" s="8" t="e">
        <f>CONCATENATE('Custom Calculator'!#REF!," ",'Custom Calculator'!#REF!)</f>
        <v>#REF!</v>
      </c>
      <c r="R71" s="7"/>
      <c r="S71" s="7"/>
      <c r="T71" s="8">
        <f>IF(ISBLANK('Custom Calculator'!#REF!),"",'BCA Calculator'!B77)</f>
        <v>0</v>
      </c>
      <c r="U71" s="7"/>
      <c r="V71" s="7"/>
      <c r="W71" s="7"/>
      <c r="X71" s="97" t="e">
        <f>IF(ISBLANK('Custom Calculator'!#REF!),"",'Custom Calculator'!#REF!)</f>
        <v>#REF!</v>
      </c>
      <c r="Y71" s="97" t="e">
        <f>IF(ISBLANK('Custom Calculator'!#REF!),"",'Custom Calculator'!#REF!)</f>
        <v>#REF!</v>
      </c>
      <c r="Z71" s="505" t="str">
        <f>IF(ISBLANK('Custom Calculator'!#REF!),"",TRIM(IFERROR(ROUND('Custom Calculator'!#REF!,3),"")))</f>
        <v/>
      </c>
      <c r="AA71" s="505" t="str">
        <f>IF(ISBLANK('Custom Calculator'!#REF!),"",TRIM(IFERROR(ROUND('Custom Calculator'!#REF!,3),"")))</f>
        <v/>
      </c>
      <c r="AB71" s="505" t="str">
        <f>IF(ISBLANK('Custom Calculator'!#REF!),"",TRIM(IFERROR(ROUND('Custom Calculator'!#REF!,3),"")))</f>
        <v/>
      </c>
      <c r="AC71" s="66" t="e">
        <f>IF(ISBLANK('Custom Calculator'!#REF!),"",'Custom Calculator'!#REF!)</f>
        <v>#REF!</v>
      </c>
      <c r="AD71" s="53" t="e">
        <f>IF(ISBLANK('Custom Calculator'!#REF!),"",ROUND('Custom Calculator'!#REF!,2))</f>
        <v>#REF!</v>
      </c>
      <c r="AE71" s="8">
        <f>IF(ISBLANK('Custom Calculator'!#REF!),"",'Custom Calculator'!$E$8)</f>
        <v>0</v>
      </c>
      <c r="AF71" s="8" t="e">
        <f t="shared" si="6"/>
        <v>#REF!</v>
      </c>
      <c r="AG71" s="8" t="e">
        <f>IF(ISBLANK('Custom Calculator'!#REF!),"",'Custom Calculator'!#REF!)</f>
        <v>#REF!</v>
      </c>
      <c r="AH71" s="8" t="e">
        <f>IF(ISBLANK('Custom Calculator'!#REF!),"",'Custom Calculator'!#REF!)</f>
        <v>#REF!</v>
      </c>
      <c r="AI71" s="8" t="e">
        <f>IF(ISBLANK('Custom Calculator'!#REF!),"",'Custom Calculator'!#REF!)</f>
        <v>#REF!</v>
      </c>
      <c r="AJ71" s="9" t="str">
        <f>IF(ISBLANK('Custom Calculator'!#REF!),"",'BCA Calculator'!W93)</f>
        <v/>
      </c>
      <c r="AK71" s="8" t="e">
        <f>IF(ISBLANK('Custom Calculator'!#REF!),"",'Custom Calculator'!#REF!)</f>
        <v>#REF!</v>
      </c>
      <c r="AL71" s="8" t="e">
        <f>'Custom Calculator'!#REF!</f>
        <v>#REF!</v>
      </c>
      <c r="AM71" s="9" t="e">
        <f>IF(ISBLANK('Custom Calculator'!#REF!),"",'Custom Calculator'!#REF!)</f>
        <v>#REF!</v>
      </c>
      <c r="AN71" s="9" t="e">
        <f>'Custom Calculator'!#REF!</f>
        <v>#REF!</v>
      </c>
      <c r="AO71" s="54" t="str">
        <f>TRIM(IFERROR(ROUND('Custom Calculator'!#REF!,2),""))</f>
        <v/>
      </c>
      <c r="AP71" s="9" t="str">
        <f>TRIM(IFERROR(ROUND('Custom Calculator'!#REF!,3),""))</f>
        <v/>
      </c>
      <c r="AQ71" s="9" t="str">
        <f>TRIM(IFERROR(ROUND('Custom Calculator'!#REF!,3),""))</f>
        <v/>
      </c>
      <c r="AR71" s="54" t="e">
        <f>IF(ISBLANK('Custom Calculator'!#REF!),"",IF(ISBLANK('Custom Calculator'!#REF!),'Custom Calculator'!#REF!,'Custom Calculator'!#REF!))</f>
        <v>#REF!</v>
      </c>
      <c r="AS71" s="8"/>
      <c r="AT71" s="8"/>
      <c r="AU71" s="8"/>
      <c r="AV71" s="8"/>
      <c r="AW71" s="8"/>
      <c r="AX71" s="8"/>
      <c r="AY71" s="8"/>
      <c r="AZ71" s="8"/>
      <c r="BA71" s="8"/>
      <c r="BB71" s="8"/>
      <c r="BC71" s="8"/>
      <c r="BD71" s="8"/>
      <c r="BE71" s="8"/>
      <c r="BF71" s="8"/>
      <c r="BG71" s="8"/>
      <c r="BH71" s="8"/>
      <c r="BI71" s="8"/>
      <c r="BJ71" s="8"/>
      <c r="BK71" s="8"/>
      <c r="BL71" s="8"/>
      <c r="BM71" s="8"/>
      <c r="BN71" s="8"/>
      <c r="BO71" s="8"/>
      <c r="BP71" s="8"/>
      <c r="BQ71" s="8"/>
      <c r="BR71" s="8"/>
      <c r="BS71" s="8"/>
      <c r="BT71" s="8"/>
      <c r="BU71" s="8"/>
      <c r="BV71" s="8"/>
      <c r="BW71" s="8"/>
      <c r="BX71" s="8"/>
      <c r="BY71" s="8"/>
      <c r="BZ71" s="8"/>
      <c r="CA71" s="8"/>
      <c r="CB71" s="8" t="e">
        <f>IF(ISBLANK('Custom Calculator'!#REF!),"",'Custom Calculator'!#REF!)</f>
        <v>#REF!</v>
      </c>
      <c r="CC71" s="106" t="e">
        <f>TRIM('Custom Calculator'!#REF!)</f>
        <v>#REF!</v>
      </c>
      <c r="CD71" s="106" t="e">
        <f>TRIM('Custom Calculator'!#REF!)</f>
        <v>#REF!</v>
      </c>
      <c r="CE71" s="106" t="e">
        <f>TRIM('Custom Calculator'!#REF!)</f>
        <v>#REF!</v>
      </c>
      <c r="CF71" s="106" t="e">
        <f>TRIM('Custom Calculator'!#REF!)</f>
        <v>#REF!</v>
      </c>
      <c r="CG71" s="106" t="e">
        <f>TRIM('Custom Calculator'!#REF!)</f>
        <v>#REF!</v>
      </c>
      <c r="CH71" s="106" t="e">
        <f>TRIM('Custom Calculator'!#REF!)</f>
        <v>#REF!</v>
      </c>
      <c r="CI71" s="8"/>
      <c r="CJ71" s="8"/>
      <c r="CK71" s="8"/>
      <c r="CL71" s="8"/>
      <c r="CM71" s="8"/>
      <c r="CN71" s="8"/>
      <c r="CO71" s="8"/>
      <c r="CP71" s="8"/>
      <c r="CQ71" s="8"/>
      <c r="CR71" s="8"/>
      <c r="CS71" s="8"/>
      <c r="CT71" s="8"/>
      <c r="CU71" s="8"/>
      <c r="CV71" s="8"/>
      <c r="CW71" s="8"/>
      <c r="CX71" s="8"/>
      <c r="CY71" s="8"/>
      <c r="CZ71" s="8"/>
      <c r="DA71" s="8"/>
      <c r="DB71" s="8"/>
      <c r="DC71" s="8"/>
      <c r="DD71" s="8"/>
      <c r="DE71" s="8"/>
      <c r="DF71" s="8"/>
      <c r="DG71" s="8"/>
      <c r="DH71" s="8"/>
      <c r="DI71" s="8"/>
      <c r="DJ71" s="8"/>
      <c r="DK71" s="506"/>
      <c r="DL71" s="8" t="str">
        <f>TRIM(IFERROR(ROUND('Data Sheet'!$Y$8*Z71,3),""))</f>
        <v/>
      </c>
      <c r="DM71" s="8" t="str">
        <f t="shared" si="4"/>
        <v/>
      </c>
      <c r="DN71" s="8" t="str">
        <f>TRIM(IFERROR(ROUND('Data Sheet'!$Z$8*AA71,3),""))</f>
        <v/>
      </c>
      <c r="DO71" s="8" t="str">
        <f t="shared" si="5"/>
        <v/>
      </c>
      <c r="DP71" s="8" t="str">
        <f>TRIM(IFERROR(ROUND('Data Sheet'!$AA$8*AB71,3),""))</f>
        <v/>
      </c>
      <c r="DQ71" s="8" t="str">
        <f t="shared" si="7"/>
        <v/>
      </c>
      <c r="DR71" s="8" t="e">
        <f>IF(AND(AC71&gt;0,OR('Custom Calculator'!$J$14&gt;=1,'Custom Calculator'!#REF!&gt;=1)),IF(ISBLANK('Custom Calculator'!#REF!),"",'Custom Calculator'!$BI$23),"")</f>
        <v>#REF!</v>
      </c>
      <c r="DS71" s="8" t="e">
        <f>IF(AND(AC71&gt;0,OR('Custom Calculator'!$J$14&gt;=1,'Custom Calculator'!#REF!&gt;=1)),IF(ISBLANK('Custom Calculator'!#REF!),"",'Custom Calculator'!$BJ$23),"")</f>
        <v>#REF!</v>
      </c>
      <c r="DT71" s="8" t="e">
        <f>'Custom Calculator'!#REF!</f>
        <v>#REF!</v>
      </c>
      <c r="DU71" s="8">
        <f>IF(ISBLANK('Custom Calculator'!#REF!),"",'Custom Calculator'!$BK$23)</f>
        <v>0</v>
      </c>
      <c r="DV71" s="8">
        <f>IF(ISBLANK('Custom Calculator'!#REF!),"",5)</f>
        <v>5</v>
      </c>
      <c r="DW71" s="8" t="e">
        <f>IF(ISBLANK('Custom Calculator'!#REF!),"",'Custom Calculator'!#REF!)</f>
        <v>#REF!</v>
      </c>
      <c r="DX71" s="8">
        <f>IF(ISBLANK('Custom Calculator'!#REF!),"",IF('Custom Calculator'!$BL$23="",1,'Custom Calculator'!$BL$23))</f>
        <v>1</v>
      </c>
      <c r="DY71" s="8">
        <f>IF(ISBLANK('Custom Calculator'!#REF!),"",'Custom Calculator'!$BM$23)</f>
        <v>0</v>
      </c>
      <c r="DZ71" s="8"/>
      <c r="EA71" s="8"/>
      <c r="EB71" s="8"/>
      <c r="EC71" s="8"/>
      <c r="ED71" s="8"/>
      <c r="EE71" s="8"/>
      <c r="EF71" s="8"/>
      <c r="EG71" s="8"/>
      <c r="EH71" s="8"/>
      <c r="EI71" s="8"/>
      <c r="EJ71" s="8"/>
      <c r="EK71" s="8"/>
      <c r="EL71" s="8"/>
      <c r="EM71" s="8"/>
      <c r="EN71" s="8"/>
      <c r="EO71" s="8"/>
      <c r="EP71" s="8"/>
      <c r="EQ71" s="8"/>
      <c r="ER71" s="8"/>
      <c r="ES71" s="8"/>
      <c r="ET71" s="8"/>
      <c r="EU71" s="8"/>
      <c r="EV71" s="8"/>
      <c r="EW71" s="8"/>
      <c r="EX71" s="8"/>
    </row>
    <row r="72" spans="1:154">
      <c r="A72" s="11" t="s">
        <v>2121</v>
      </c>
      <c r="B72" s="11">
        <v>71</v>
      </c>
      <c r="C72" s="99" t="e">
        <f ca="1">IF(ISBLANK('Custom Calculator'!#REF!),"",MID(CELL("filename"),SEARCH("[",CELL("filename"))+1,SEARCH("]",CELL("filename"))-SEARCH("[",CELL("filename"))-1))</f>
        <v>#VALUE!</v>
      </c>
      <c r="D72" s="99" t="e">
        <f>IF(ISBLANK('Custom Calculator'!#REF!),"",'Custom Calculator'!#REF!)</f>
        <v>#REF!</v>
      </c>
      <c r="E72" s="7"/>
      <c r="F72" s="8"/>
      <c r="G72" s="7"/>
      <c r="H72" s="7"/>
      <c r="I72" s="7"/>
      <c r="J72" s="7"/>
      <c r="K72" s="8" t="e">
        <f>IF(ISBLANK('Custom Calculator'!#REF!),"",IF('Custom Calculator'!#REF!&lt;&gt;0,'Custom Calculator'!#REF!,""))</f>
        <v>#REF!</v>
      </c>
      <c r="L72" s="9"/>
      <c r="M72" s="8" t="e">
        <f>IF(ISBLANK('Custom Calculator'!#REF!),"",IF('Custom Calculator'!#REF!&lt;&gt;0,'Custom Calculator'!#REF!,VLOOKUP('Custom Calculator'!#REF!,'Data Sheet'!$BB$13:$BC$2219,2,FALSE)))</f>
        <v>#REF!</v>
      </c>
      <c r="N72" s="8" t="str">
        <f>IF(ISBLANK('Custom Calculator'!#REF!),"","New York")</f>
        <v>New York</v>
      </c>
      <c r="O72" s="96" t="e">
        <f>IF(ISBLANK('Custom Calculator'!#REF!),"",'Custom Calculator'!#REF!)</f>
        <v>#REF!</v>
      </c>
      <c r="P72" s="7"/>
      <c r="Q72" s="8" t="e">
        <f>CONCATENATE('Custom Calculator'!#REF!," ",'Custom Calculator'!#REF!)</f>
        <v>#REF!</v>
      </c>
      <c r="R72" s="7"/>
      <c r="S72" s="7"/>
      <c r="T72" s="8">
        <f>IF(ISBLANK('Custom Calculator'!#REF!),"",'BCA Calculator'!B78)</f>
        <v>0</v>
      </c>
      <c r="U72" s="7"/>
      <c r="V72" s="7"/>
      <c r="W72" s="7"/>
      <c r="X72" s="97" t="e">
        <f>IF(ISBLANK('Custom Calculator'!#REF!),"",'Custom Calculator'!#REF!)</f>
        <v>#REF!</v>
      </c>
      <c r="Y72" s="97" t="e">
        <f>IF(ISBLANK('Custom Calculator'!#REF!),"",'Custom Calculator'!#REF!)</f>
        <v>#REF!</v>
      </c>
      <c r="Z72" s="505" t="str">
        <f>IF(ISBLANK('Custom Calculator'!#REF!),"",TRIM(IFERROR(ROUND('Custom Calculator'!#REF!,3),"")))</f>
        <v/>
      </c>
      <c r="AA72" s="505" t="str">
        <f>IF(ISBLANK('Custom Calculator'!#REF!),"",TRIM(IFERROR(ROUND('Custom Calculator'!#REF!,3),"")))</f>
        <v/>
      </c>
      <c r="AB72" s="505" t="str">
        <f>IF(ISBLANK('Custom Calculator'!#REF!),"",TRIM(IFERROR(ROUND('Custom Calculator'!#REF!,3),"")))</f>
        <v/>
      </c>
      <c r="AC72" s="66" t="e">
        <f>IF(ISBLANK('Custom Calculator'!#REF!),"",'Custom Calculator'!#REF!)</f>
        <v>#REF!</v>
      </c>
      <c r="AD72" s="53" t="e">
        <f>IF(ISBLANK('Custom Calculator'!#REF!),"",ROUND('Custom Calculator'!#REF!,2))</f>
        <v>#REF!</v>
      </c>
      <c r="AE72" s="8">
        <f>IF(ISBLANK('Custom Calculator'!#REF!),"",'Custom Calculator'!$E$8)</f>
        <v>0</v>
      </c>
      <c r="AF72" s="8" t="e">
        <f t="shared" si="6"/>
        <v>#REF!</v>
      </c>
      <c r="AG72" s="8" t="e">
        <f>IF(ISBLANK('Custom Calculator'!#REF!),"",'Custom Calculator'!#REF!)</f>
        <v>#REF!</v>
      </c>
      <c r="AH72" s="8" t="e">
        <f>IF(ISBLANK('Custom Calculator'!#REF!),"",'Custom Calculator'!#REF!)</f>
        <v>#REF!</v>
      </c>
      <c r="AI72" s="8" t="e">
        <f>IF(ISBLANK('Custom Calculator'!#REF!),"",'Custom Calculator'!#REF!)</f>
        <v>#REF!</v>
      </c>
      <c r="AJ72" s="9" t="str">
        <f>IF(ISBLANK('Custom Calculator'!#REF!),"",'BCA Calculator'!W94)</f>
        <v/>
      </c>
      <c r="AK72" s="8" t="e">
        <f>IF(ISBLANK('Custom Calculator'!#REF!),"",'Custom Calculator'!#REF!)</f>
        <v>#REF!</v>
      </c>
      <c r="AL72" s="8" t="e">
        <f>'Custom Calculator'!#REF!</f>
        <v>#REF!</v>
      </c>
      <c r="AM72" s="9" t="e">
        <f>IF(ISBLANK('Custom Calculator'!#REF!),"",'Custom Calculator'!#REF!)</f>
        <v>#REF!</v>
      </c>
      <c r="AN72" s="9" t="e">
        <f>'Custom Calculator'!#REF!</f>
        <v>#REF!</v>
      </c>
      <c r="AO72" s="54" t="str">
        <f>TRIM(IFERROR(ROUND('Custom Calculator'!#REF!,2),""))</f>
        <v/>
      </c>
      <c r="AP72" s="9" t="str">
        <f>TRIM(IFERROR(ROUND('Custom Calculator'!#REF!,3),""))</f>
        <v/>
      </c>
      <c r="AQ72" s="9" t="str">
        <f>TRIM(IFERROR(ROUND('Custom Calculator'!#REF!,3),""))</f>
        <v/>
      </c>
      <c r="AR72" s="54" t="e">
        <f>IF(ISBLANK('Custom Calculator'!#REF!),"",IF(ISBLANK('Custom Calculator'!#REF!),'Custom Calculator'!#REF!,'Custom Calculator'!#REF!))</f>
        <v>#REF!</v>
      </c>
      <c r="AS72" s="8"/>
      <c r="AT72" s="8"/>
      <c r="AU72" s="8"/>
      <c r="AV72" s="8"/>
      <c r="AW72" s="8"/>
      <c r="AX72" s="8"/>
      <c r="AY72" s="8"/>
      <c r="AZ72" s="8"/>
      <c r="BA72" s="8"/>
      <c r="BB72" s="8"/>
      <c r="BC72" s="8"/>
      <c r="BD72" s="8"/>
      <c r="BE72" s="8"/>
      <c r="BF72" s="8"/>
      <c r="BG72" s="8"/>
      <c r="BH72" s="8"/>
      <c r="BI72" s="8"/>
      <c r="BJ72" s="8"/>
      <c r="BK72" s="8"/>
      <c r="BL72" s="8"/>
      <c r="BM72" s="8"/>
      <c r="BN72" s="8"/>
      <c r="BO72" s="8"/>
      <c r="BP72" s="8"/>
      <c r="BQ72" s="8"/>
      <c r="BR72" s="8"/>
      <c r="BS72" s="8"/>
      <c r="BT72" s="8"/>
      <c r="BU72" s="8"/>
      <c r="BV72" s="8"/>
      <c r="BW72" s="8"/>
      <c r="BX72" s="8"/>
      <c r="BY72" s="8"/>
      <c r="BZ72" s="8"/>
      <c r="CA72" s="8"/>
      <c r="CB72" s="8" t="e">
        <f>IF(ISBLANK('Custom Calculator'!#REF!),"",'Custom Calculator'!#REF!)</f>
        <v>#REF!</v>
      </c>
      <c r="CC72" s="106" t="e">
        <f>TRIM('Custom Calculator'!#REF!)</f>
        <v>#REF!</v>
      </c>
      <c r="CD72" s="106" t="e">
        <f>TRIM('Custom Calculator'!#REF!)</f>
        <v>#REF!</v>
      </c>
      <c r="CE72" s="106" t="e">
        <f>TRIM('Custom Calculator'!#REF!)</f>
        <v>#REF!</v>
      </c>
      <c r="CF72" s="106" t="e">
        <f>TRIM('Custom Calculator'!#REF!)</f>
        <v>#REF!</v>
      </c>
      <c r="CG72" s="106" t="e">
        <f>TRIM('Custom Calculator'!#REF!)</f>
        <v>#REF!</v>
      </c>
      <c r="CH72" s="106" t="e">
        <f>TRIM('Custom Calculator'!#REF!)</f>
        <v>#REF!</v>
      </c>
      <c r="CI72" s="8"/>
      <c r="CJ72" s="8"/>
      <c r="CK72" s="8"/>
      <c r="CL72" s="8"/>
      <c r="CM72" s="8"/>
      <c r="CN72" s="8"/>
      <c r="CO72" s="8"/>
      <c r="CP72" s="8"/>
      <c r="CQ72" s="8"/>
      <c r="CR72" s="8"/>
      <c r="CS72" s="8"/>
      <c r="CT72" s="8"/>
      <c r="CU72" s="8"/>
      <c r="CV72" s="8"/>
      <c r="CW72" s="8"/>
      <c r="CX72" s="8"/>
      <c r="CY72" s="8"/>
      <c r="CZ72" s="8"/>
      <c r="DA72" s="8"/>
      <c r="DB72" s="8"/>
      <c r="DC72" s="8"/>
      <c r="DD72" s="8"/>
      <c r="DE72" s="8"/>
      <c r="DF72" s="8"/>
      <c r="DG72" s="8"/>
      <c r="DH72" s="8"/>
      <c r="DI72" s="8"/>
      <c r="DJ72" s="8"/>
      <c r="DK72" s="506"/>
      <c r="DL72" s="8" t="str">
        <f>TRIM(IFERROR(ROUND('Data Sheet'!$Y$8*Z72,3),""))</f>
        <v/>
      </c>
      <c r="DM72" s="8" t="str">
        <f t="shared" si="4"/>
        <v/>
      </c>
      <c r="DN72" s="8" t="str">
        <f>TRIM(IFERROR(ROUND('Data Sheet'!$Z$8*AA72,3),""))</f>
        <v/>
      </c>
      <c r="DO72" s="8" t="str">
        <f t="shared" si="5"/>
        <v/>
      </c>
      <c r="DP72" s="8" t="str">
        <f>TRIM(IFERROR(ROUND('Data Sheet'!$AA$8*AB72,3),""))</f>
        <v/>
      </c>
      <c r="DQ72" s="8" t="str">
        <f t="shared" si="7"/>
        <v/>
      </c>
      <c r="DR72" s="8" t="e">
        <f>IF(AND(AC72&gt;0,OR('Custom Calculator'!$J$14&gt;=1,'Custom Calculator'!#REF!&gt;=1)),IF(ISBLANK('Custom Calculator'!#REF!),"",'Custom Calculator'!$BI$23),"")</f>
        <v>#REF!</v>
      </c>
      <c r="DS72" s="8" t="e">
        <f>IF(AND(AC72&gt;0,OR('Custom Calculator'!$J$14&gt;=1,'Custom Calculator'!#REF!&gt;=1)),IF(ISBLANK('Custom Calculator'!#REF!),"",'Custom Calculator'!$BJ$23),"")</f>
        <v>#REF!</v>
      </c>
      <c r="DT72" s="8" t="e">
        <f>'Custom Calculator'!#REF!</f>
        <v>#REF!</v>
      </c>
      <c r="DU72" s="8">
        <f>IF(ISBLANK('Custom Calculator'!#REF!),"",'Custom Calculator'!$BK$23)</f>
        <v>0</v>
      </c>
      <c r="DV72" s="8">
        <f>IF(ISBLANK('Custom Calculator'!#REF!),"",5)</f>
        <v>5</v>
      </c>
      <c r="DW72" s="8" t="e">
        <f>IF(ISBLANK('Custom Calculator'!#REF!),"",'Custom Calculator'!#REF!)</f>
        <v>#REF!</v>
      </c>
      <c r="DX72" s="8">
        <f>IF(ISBLANK('Custom Calculator'!#REF!),"",IF('Custom Calculator'!$BL$23="",1,'Custom Calculator'!$BL$23))</f>
        <v>1</v>
      </c>
      <c r="DY72" s="8">
        <f>IF(ISBLANK('Custom Calculator'!#REF!),"",'Custom Calculator'!$BM$23)</f>
        <v>0</v>
      </c>
      <c r="DZ72" s="8"/>
      <c r="EA72" s="8"/>
      <c r="EB72" s="8"/>
      <c r="EC72" s="8"/>
      <c r="ED72" s="8"/>
      <c r="EE72" s="8"/>
      <c r="EF72" s="8"/>
      <c r="EG72" s="8"/>
      <c r="EH72" s="8"/>
      <c r="EI72" s="8"/>
      <c r="EJ72" s="8"/>
      <c r="EK72" s="8"/>
      <c r="EL72" s="8"/>
      <c r="EM72" s="8"/>
      <c r="EN72" s="8"/>
      <c r="EO72" s="8"/>
      <c r="EP72" s="8"/>
      <c r="EQ72" s="8"/>
      <c r="ER72" s="8"/>
      <c r="ES72" s="8"/>
      <c r="ET72" s="8"/>
      <c r="EU72" s="8"/>
      <c r="EV72" s="8"/>
      <c r="EW72" s="8"/>
      <c r="EX72" s="8"/>
    </row>
    <row r="73" spans="1:154">
      <c r="A73" s="11" t="s">
        <v>2121</v>
      </c>
      <c r="B73" s="11">
        <v>72</v>
      </c>
      <c r="C73" s="99" t="e">
        <f ca="1">IF(ISBLANK('Custom Calculator'!#REF!),"",MID(CELL("filename"),SEARCH("[",CELL("filename"))+1,SEARCH("]",CELL("filename"))-SEARCH("[",CELL("filename"))-1))</f>
        <v>#VALUE!</v>
      </c>
      <c r="D73" s="99" t="e">
        <f>IF(ISBLANK('Custom Calculator'!#REF!),"",'Custom Calculator'!#REF!)</f>
        <v>#REF!</v>
      </c>
      <c r="E73" s="7"/>
      <c r="F73" s="8"/>
      <c r="G73" s="7"/>
      <c r="H73" s="7"/>
      <c r="I73" s="7"/>
      <c r="J73" s="7"/>
      <c r="K73" s="8" t="e">
        <f>IF(ISBLANK('Custom Calculator'!#REF!),"",IF('Custom Calculator'!#REF!&lt;&gt;0,'Custom Calculator'!#REF!,""))</f>
        <v>#REF!</v>
      </c>
      <c r="L73" s="9"/>
      <c r="M73" s="8" t="e">
        <f>IF(ISBLANK('Custom Calculator'!#REF!),"",IF('Custom Calculator'!#REF!&lt;&gt;0,'Custom Calculator'!#REF!,VLOOKUP('Custom Calculator'!#REF!,'Data Sheet'!$BB$13:$BC$2219,2,FALSE)))</f>
        <v>#REF!</v>
      </c>
      <c r="N73" s="8" t="str">
        <f>IF(ISBLANK('Custom Calculator'!#REF!),"","New York")</f>
        <v>New York</v>
      </c>
      <c r="O73" s="96" t="e">
        <f>IF(ISBLANK('Custom Calculator'!#REF!),"",'Custom Calculator'!#REF!)</f>
        <v>#REF!</v>
      </c>
      <c r="P73" s="7"/>
      <c r="Q73" s="8" t="e">
        <f>CONCATENATE('Custom Calculator'!#REF!," ",'Custom Calculator'!#REF!)</f>
        <v>#REF!</v>
      </c>
      <c r="R73" s="7"/>
      <c r="S73" s="7"/>
      <c r="T73" s="8">
        <f>IF(ISBLANK('Custom Calculator'!#REF!),"",'BCA Calculator'!B79)</f>
        <v>0</v>
      </c>
      <c r="U73" s="7"/>
      <c r="V73" s="7"/>
      <c r="W73" s="7"/>
      <c r="X73" s="97" t="e">
        <f>IF(ISBLANK('Custom Calculator'!#REF!),"",'Custom Calculator'!#REF!)</f>
        <v>#REF!</v>
      </c>
      <c r="Y73" s="97" t="e">
        <f>IF(ISBLANK('Custom Calculator'!#REF!),"",'Custom Calculator'!#REF!)</f>
        <v>#REF!</v>
      </c>
      <c r="Z73" s="505" t="str">
        <f>IF(ISBLANK('Custom Calculator'!#REF!),"",TRIM(IFERROR(ROUND('Custom Calculator'!#REF!,3),"")))</f>
        <v/>
      </c>
      <c r="AA73" s="505" t="str">
        <f>IF(ISBLANK('Custom Calculator'!#REF!),"",TRIM(IFERROR(ROUND('Custom Calculator'!#REF!,3),"")))</f>
        <v/>
      </c>
      <c r="AB73" s="505" t="str">
        <f>IF(ISBLANK('Custom Calculator'!#REF!),"",TRIM(IFERROR(ROUND('Custom Calculator'!#REF!,3),"")))</f>
        <v/>
      </c>
      <c r="AC73" s="66" t="e">
        <f>IF(ISBLANK('Custom Calculator'!#REF!),"",'Custom Calculator'!#REF!)</f>
        <v>#REF!</v>
      </c>
      <c r="AD73" s="53" t="e">
        <f>IF(ISBLANK('Custom Calculator'!#REF!),"",ROUND('Custom Calculator'!#REF!,2))</f>
        <v>#REF!</v>
      </c>
      <c r="AE73" s="8">
        <f>IF(ISBLANK('Custom Calculator'!#REF!),"",'Custom Calculator'!$E$8)</f>
        <v>0</v>
      </c>
      <c r="AF73" s="8" t="e">
        <f t="shared" si="6"/>
        <v>#REF!</v>
      </c>
      <c r="AG73" s="8" t="e">
        <f>IF(ISBLANK('Custom Calculator'!#REF!),"",'Custom Calculator'!#REF!)</f>
        <v>#REF!</v>
      </c>
      <c r="AH73" s="8" t="e">
        <f>IF(ISBLANK('Custom Calculator'!#REF!),"",'Custom Calculator'!#REF!)</f>
        <v>#REF!</v>
      </c>
      <c r="AI73" s="8" t="e">
        <f>IF(ISBLANK('Custom Calculator'!#REF!),"",'Custom Calculator'!#REF!)</f>
        <v>#REF!</v>
      </c>
      <c r="AJ73" s="9" t="str">
        <f>IF(ISBLANK('Custom Calculator'!#REF!),"",'BCA Calculator'!W95)</f>
        <v/>
      </c>
      <c r="AK73" s="8" t="e">
        <f>IF(ISBLANK('Custom Calculator'!#REF!),"",'Custom Calculator'!#REF!)</f>
        <v>#REF!</v>
      </c>
      <c r="AL73" s="8" t="e">
        <f>'Custom Calculator'!#REF!</f>
        <v>#REF!</v>
      </c>
      <c r="AM73" s="9" t="e">
        <f>IF(ISBLANK('Custom Calculator'!#REF!),"",'Custom Calculator'!#REF!)</f>
        <v>#REF!</v>
      </c>
      <c r="AN73" s="9" t="e">
        <f>'Custom Calculator'!#REF!</f>
        <v>#REF!</v>
      </c>
      <c r="AO73" s="54" t="str">
        <f>TRIM(IFERROR(ROUND('Custom Calculator'!#REF!,2),""))</f>
        <v/>
      </c>
      <c r="AP73" s="9" t="str">
        <f>TRIM(IFERROR(ROUND('Custom Calculator'!#REF!,3),""))</f>
        <v/>
      </c>
      <c r="AQ73" s="9" t="str">
        <f>TRIM(IFERROR(ROUND('Custom Calculator'!#REF!,3),""))</f>
        <v/>
      </c>
      <c r="AR73" s="54" t="e">
        <f>IF(ISBLANK('Custom Calculator'!#REF!),"",IF(ISBLANK('Custom Calculator'!#REF!),'Custom Calculator'!#REF!,'Custom Calculator'!#REF!))</f>
        <v>#REF!</v>
      </c>
      <c r="AS73" s="8"/>
      <c r="AT73" s="8"/>
      <c r="AU73" s="8"/>
      <c r="AV73" s="8"/>
      <c r="AW73" s="8"/>
      <c r="AX73" s="8"/>
      <c r="AY73" s="8"/>
      <c r="AZ73" s="8"/>
      <c r="BA73" s="8"/>
      <c r="BB73" s="8"/>
      <c r="BC73" s="8"/>
      <c r="BD73" s="8"/>
      <c r="BE73" s="8"/>
      <c r="BF73" s="8"/>
      <c r="BG73" s="8"/>
      <c r="BH73" s="8"/>
      <c r="BI73" s="8"/>
      <c r="BJ73" s="8"/>
      <c r="BK73" s="8"/>
      <c r="BL73" s="8"/>
      <c r="BM73" s="8"/>
      <c r="BN73" s="8"/>
      <c r="BO73" s="8"/>
      <c r="BP73" s="8"/>
      <c r="BQ73" s="8"/>
      <c r="BR73" s="8"/>
      <c r="BS73" s="8"/>
      <c r="BT73" s="8"/>
      <c r="BU73" s="8"/>
      <c r="BV73" s="8"/>
      <c r="BW73" s="8"/>
      <c r="BX73" s="8"/>
      <c r="BY73" s="8"/>
      <c r="BZ73" s="8"/>
      <c r="CA73" s="8"/>
      <c r="CB73" s="8" t="e">
        <f>IF(ISBLANK('Custom Calculator'!#REF!),"",'Custom Calculator'!#REF!)</f>
        <v>#REF!</v>
      </c>
      <c r="CC73" s="106" t="e">
        <f>TRIM('Custom Calculator'!#REF!)</f>
        <v>#REF!</v>
      </c>
      <c r="CD73" s="106" t="e">
        <f>TRIM('Custom Calculator'!#REF!)</f>
        <v>#REF!</v>
      </c>
      <c r="CE73" s="106" t="e">
        <f>TRIM('Custom Calculator'!#REF!)</f>
        <v>#REF!</v>
      </c>
      <c r="CF73" s="106" t="e">
        <f>TRIM('Custom Calculator'!#REF!)</f>
        <v>#REF!</v>
      </c>
      <c r="CG73" s="106" t="e">
        <f>TRIM('Custom Calculator'!#REF!)</f>
        <v>#REF!</v>
      </c>
      <c r="CH73" s="106" t="e">
        <f>TRIM('Custom Calculator'!#REF!)</f>
        <v>#REF!</v>
      </c>
      <c r="CI73" s="8"/>
      <c r="CJ73" s="8"/>
      <c r="CK73" s="8"/>
      <c r="CL73" s="8"/>
      <c r="CM73" s="8"/>
      <c r="CN73" s="8"/>
      <c r="CO73" s="8"/>
      <c r="CP73" s="8"/>
      <c r="CQ73" s="8"/>
      <c r="CR73" s="8"/>
      <c r="CS73" s="8"/>
      <c r="CT73" s="8"/>
      <c r="CU73" s="8"/>
      <c r="CV73" s="8"/>
      <c r="CW73" s="8"/>
      <c r="CX73" s="8"/>
      <c r="CY73" s="8"/>
      <c r="CZ73" s="8"/>
      <c r="DA73" s="8"/>
      <c r="DB73" s="8"/>
      <c r="DC73" s="8"/>
      <c r="DD73" s="8"/>
      <c r="DE73" s="8"/>
      <c r="DF73" s="8"/>
      <c r="DG73" s="8"/>
      <c r="DH73" s="8"/>
      <c r="DI73" s="8"/>
      <c r="DJ73" s="8"/>
      <c r="DK73" s="506"/>
      <c r="DL73" s="8" t="str">
        <f>TRIM(IFERROR(ROUND('Data Sheet'!$Y$8*Z73,3),""))</f>
        <v/>
      </c>
      <c r="DM73" s="8" t="str">
        <f t="shared" si="4"/>
        <v/>
      </c>
      <c r="DN73" s="8" t="str">
        <f>TRIM(IFERROR(ROUND('Data Sheet'!$Z$8*AA73,3),""))</f>
        <v/>
      </c>
      <c r="DO73" s="8" t="str">
        <f t="shared" si="5"/>
        <v/>
      </c>
      <c r="DP73" s="8" t="str">
        <f>TRIM(IFERROR(ROUND('Data Sheet'!$AA$8*AB73,3),""))</f>
        <v/>
      </c>
      <c r="DQ73" s="8" t="str">
        <f t="shared" si="7"/>
        <v/>
      </c>
      <c r="DR73" s="8" t="e">
        <f>IF(AND(AC73&gt;0,OR('Custom Calculator'!$J$14&gt;=1,'Custom Calculator'!#REF!&gt;=1)),IF(ISBLANK('Custom Calculator'!#REF!),"",'Custom Calculator'!$BI$23),"")</f>
        <v>#REF!</v>
      </c>
      <c r="DS73" s="8" t="e">
        <f>IF(AND(AC73&gt;0,OR('Custom Calculator'!$J$14&gt;=1,'Custom Calculator'!#REF!&gt;=1)),IF(ISBLANK('Custom Calculator'!#REF!),"",'Custom Calculator'!$BJ$23),"")</f>
        <v>#REF!</v>
      </c>
      <c r="DT73" s="8" t="e">
        <f>'Custom Calculator'!#REF!</f>
        <v>#REF!</v>
      </c>
      <c r="DU73" s="8">
        <f>IF(ISBLANK('Custom Calculator'!#REF!),"",'Custom Calculator'!$BK$23)</f>
        <v>0</v>
      </c>
      <c r="DV73" s="8">
        <f>IF(ISBLANK('Custom Calculator'!#REF!),"",5)</f>
        <v>5</v>
      </c>
      <c r="DW73" s="8" t="e">
        <f>IF(ISBLANK('Custom Calculator'!#REF!),"",'Custom Calculator'!#REF!)</f>
        <v>#REF!</v>
      </c>
      <c r="DX73" s="8">
        <f>IF(ISBLANK('Custom Calculator'!#REF!),"",IF('Custom Calculator'!$BL$23="",1,'Custom Calculator'!$BL$23))</f>
        <v>1</v>
      </c>
      <c r="DY73" s="8">
        <f>IF(ISBLANK('Custom Calculator'!#REF!),"",'Custom Calculator'!$BM$23)</f>
        <v>0</v>
      </c>
      <c r="DZ73" s="8"/>
      <c r="EA73" s="8"/>
      <c r="EB73" s="8"/>
      <c r="EC73" s="8"/>
      <c r="ED73" s="8"/>
      <c r="EE73" s="8"/>
      <c r="EF73" s="8"/>
      <c r="EG73" s="8"/>
      <c r="EH73" s="8"/>
      <c r="EI73" s="8"/>
      <c r="EJ73" s="8"/>
      <c r="EK73" s="8"/>
      <c r="EL73" s="8"/>
      <c r="EM73" s="8"/>
      <c r="EN73" s="8"/>
      <c r="EO73" s="8"/>
      <c r="EP73" s="8"/>
      <c r="EQ73" s="8"/>
      <c r="ER73" s="8"/>
      <c r="ES73" s="8"/>
      <c r="ET73" s="8"/>
      <c r="EU73" s="8"/>
      <c r="EV73" s="8"/>
      <c r="EW73" s="8"/>
      <c r="EX73" s="8"/>
    </row>
    <row r="74" spans="1:154">
      <c r="A74" s="11" t="s">
        <v>2121</v>
      </c>
      <c r="B74" s="11">
        <v>73</v>
      </c>
      <c r="C74" s="99" t="e">
        <f ca="1">IF(ISBLANK('Custom Calculator'!#REF!),"",MID(CELL("filename"),SEARCH("[",CELL("filename"))+1,SEARCH("]",CELL("filename"))-SEARCH("[",CELL("filename"))-1))</f>
        <v>#VALUE!</v>
      </c>
      <c r="D74" s="99" t="e">
        <f>IF(ISBLANK('Custom Calculator'!#REF!),"",'Custom Calculator'!#REF!)</f>
        <v>#REF!</v>
      </c>
      <c r="E74" s="7"/>
      <c r="F74" s="8"/>
      <c r="G74" s="7"/>
      <c r="H74" s="7"/>
      <c r="I74" s="7"/>
      <c r="J74" s="7"/>
      <c r="K74" s="8" t="e">
        <f>IF(ISBLANK('Custom Calculator'!#REF!),"",IF('Custom Calculator'!#REF!&lt;&gt;0,'Custom Calculator'!#REF!,""))</f>
        <v>#REF!</v>
      </c>
      <c r="L74" s="9"/>
      <c r="M74" s="8" t="e">
        <f>IF(ISBLANK('Custom Calculator'!#REF!),"",IF('Custom Calculator'!#REF!&lt;&gt;0,'Custom Calculator'!#REF!,VLOOKUP('Custom Calculator'!#REF!,'Data Sheet'!$BB$13:$BC$2219,2,FALSE)))</f>
        <v>#REF!</v>
      </c>
      <c r="N74" s="8" t="str">
        <f>IF(ISBLANK('Custom Calculator'!#REF!),"","New York")</f>
        <v>New York</v>
      </c>
      <c r="O74" s="96" t="e">
        <f>IF(ISBLANK('Custom Calculator'!#REF!),"",'Custom Calculator'!#REF!)</f>
        <v>#REF!</v>
      </c>
      <c r="P74" s="7"/>
      <c r="Q74" s="8" t="e">
        <f>CONCATENATE('Custom Calculator'!#REF!," ",'Custom Calculator'!#REF!)</f>
        <v>#REF!</v>
      </c>
      <c r="R74" s="7"/>
      <c r="S74" s="7"/>
      <c r="T74" s="8">
        <f>IF(ISBLANK('Custom Calculator'!#REF!),"",'BCA Calculator'!B80)</f>
        <v>0</v>
      </c>
      <c r="U74" s="7"/>
      <c r="V74" s="7"/>
      <c r="W74" s="7"/>
      <c r="X74" s="97" t="e">
        <f>IF(ISBLANK('Custom Calculator'!#REF!),"",'Custom Calculator'!#REF!)</f>
        <v>#REF!</v>
      </c>
      <c r="Y74" s="97" t="e">
        <f>IF(ISBLANK('Custom Calculator'!#REF!),"",'Custom Calculator'!#REF!)</f>
        <v>#REF!</v>
      </c>
      <c r="Z74" s="505" t="str">
        <f>IF(ISBLANK('Custom Calculator'!#REF!),"",TRIM(IFERROR(ROUND('Custom Calculator'!#REF!,3),"")))</f>
        <v/>
      </c>
      <c r="AA74" s="505" t="str">
        <f>IF(ISBLANK('Custom Calculator'!#REF!),"",TRIM(IFERROR(ROUND('Custom Calculator'!#REF!,3),"")))</f>
        <v/>
      </c>
      <c r="AB74" s="505" t="str">
        <f>IF(ISBLANK('Custom Calculator'!#REF!),"",TRIM(IFERROR(ROUND('Custom Calculator'!#REF!,3),"")))</f>
        <v/>
      </c>
      <c r="AC74" s="66" t="e">
        <f>IF(ISBLANK('Custom Calculator'!#REF!),"",'Custom Calculator'!#REF!)</f>
        <v>#REF!</v>
      </c>
      <c r="AD74" s="53" t="e">
        <f>IF(ISBLANK('Custom Calculator'!#REF!),"",ROUND('Custom Calculator'!#REF!,2))</f>
        <v>#REF!</v>
      </c>
      <c r="AE74" s="8">
        <f>IF(ISBLANK('Custom Calculator'!#REF!),"",'Custom Calculator'!$E$8)</f>
        <v>0</v>
      </c>
      <c r="AF74" s="8" t="e">
        <f t="shared" si="6"/>
        <v>#REF!</v>
      </c>
      <c r="AG74" s="8" t="e">
        <f>IF(ISBLANK('Custom Calculator'!#REF!),"",'Custom Calculator'!#REF!)</f>
        <v>#REF!</v>
      </c>
      <c r="AH74" s="8" t="e">
        <f>IF(ISBLANK('Custom Calculator'!#REF!),"",'Custom Calculator'!#REF!)</f>
        <v>#REF!</v>
      </c>
      <c r="AI74" s="8" t="e">
        <f>IF(ISBLANK('Custom Calculator'!#REF!),"",'Custom Calculator'!#REF!)</f>
        <v>#REF!</v>
      </c>
      <c r="AJ74" s="9" t="str">
        <f>IF(ISBLANK('Custom Calculator'!#REF!),"",'BCA Calculator'!W96)</f>
        <v/>
      </c>
      <c r="AK74" s="8" t="e">
        <f>IF(ISBLANK('Custom Calculator'!#REF!),"",'Custom Calculator'!#REF!)</f>
        <v>#REF!</v>
      </c>
      <c r="AL74" s="8" t="e">
        <f>'Custom Calculator'!#REF!</f>
        <v>#REF!</v>
      </c>
      <c r="AM74" s="9" t="e">
        <f>IF(ISBLANK('Custom Calculator'!#REF!),"",'Custom Calculator'!#REF!)</f>
        <v>#REF!</v>
      </c>
      <c r="AN74" s="9" t="e">
        <f>'Custom Calculator'!#REF!</f>
        <v>#REF!</v>
      </c>
      <c r="AO74" s="54" t="str">
        <f>TRIM(IFERROR(ROUND('Custom Calculator'!#REF!,2),""))</f>
        <v/>
      </c>
      <c r="AP74" s="9" t="str">
        <f>TRIM(IFERROR(ROUND('Custom Calculator'!#REF!,3),""))</f>
        <v/>
      </c>
      <c r="AQ74" s="9" t="str">
        <f>TRIM(IFERROR(ROUND('Custom Calculator'!#REF!,3),""))</f>
        <v/>
      </c>
      <c r="AR74" s="54" t="e">
        <f>IF(ISBLANK('Custom Calculator'!#REF!),"",IF(ISBLANK('Custom Calculator'!#REF!),'Custom Calculator'!#REF!,'Custom Calculator'!#REF!))</f>
        <v>#REF!</v>
      </c>
      <c r="AS74" s="8"/>
      <c r="AT74" s="8"/>
      <c r="AU74" s="8"/>
      <c r="AV74" s="8"/>
      <c r="AW74" s="8"/>
      <c r="AX74" s="8"/>
      <c r="AY74" s="8"/>
      <c r="AZ74" s="8"/>
      <c r="BA74" s="8"/>
      <c r="BB74" s="8"/>
      <c r="BC74" s="8"/>
      <c r="BD74" s="8"/>
      <c r="BE74" s="8"/>
      <c r="BF74" s="8"/>
      <c r="BG74" s="8"/>
      <c r="BH74" s="8"/>
      <c r="BI74" s="8"/>
      <c r="BJ74" s="8"/>
      <c r="BK74" s="8"/>
      <c r="BL74" s="8"/>
      <c r="BM74" s="8"/>
      <c r="BN74" s="8"/>
      <c r="BO74" s="8"/>
      <c r="BP74" s="8"/>
      <c r="BQ74" s="8"/>
      <c r="BR74" s="8"/>
      <c r="BS74" s="8"/>
      <c r="BT74" s="8"/>
      <c r="BU74" s="8"/>
      <c r="BV74" s="8"/>
      <c r="BW74" s="8"/>
      <c r="BX74" s="8"/>
      <c r="BY74" s="8"/>
      <c r="BZ74" s="8"/>
      <c r="CA74" s="8"/>
      <c r="CB74" s="8" t="e">
        <f>IF(ISBLANK('Custom Calculator'!#REF!),"",'Custom Calculator'!#REF!)</f>
        <v>#REF!</v>
      </c>
      <c r="CC74" s="106" t="e">
        <f>TRIM('Custom Calculator'!#REF!)</f>
        <v>#REF!</v>
      </c>
      <c r="CD74" s="106" t="e">
        <f>TRIM('Custom Calculator'!#REF!)</f>
        <v>#REF!</v>
      </c>
      <c r="CE74" s="106" t="e">
        <f>TRIM('Custom Calculator'!#REF!)</f>
        <v>#REF!</v>
      </c>
      <c r="CF74" s="106" t="e">
        <f>TRIM('Custom Calculator'!#REF!)</f>
        <v>#REF!</v>
      </c>
      <c r="CG74" s="106" t="e">
        <f>TRIM('Custom Calculator'!#REF!)</f>
        <v>#REF!</v>
      </c>
      <c r="CH74" s="106" t="e">
        <f>TRIM('Custom Calculator'!#REF!)</f>
        <v>#REF!</v>
      </c>
      <c r="CI74" s="8"/>
      <c r="CJ74" s="8"/>
      <c r="CK74" s="8"/>
      <c r="CL74" s="8"/>
      <c r="CM74" s="8"/>
      <c r="CN74" s="8"/>
      <c r="CO74" s="8"/>
      <c r="CP74" s="8"/>
      <c r="CQ74" s="8"/>
      <c r="CR74" s="8"/>
      <c r="CS74" s="8"/>
      <c r="CT74" s="8"/>
      <c r="CU74" s="8"/>
      <c r="CV74" s="8"/>
      <c r="CW74" s="8"/>
      <c r="CX74" s="8"/>
      <c r="CY74" s="8"/>
      <c r="CZ74" s="8"/>
      <c r="DA74" s="8"/>
      <c r="DB74" s="8"/>
      <c r="DC74" s="8"/>
      <c r="DD74" s="8"/>
      <c r="DE74" s="8"/>
      <c r="DF74" s="8"/>
      <c r="DG74" s="8"/>
      <c r="DH74" s="8"/>
      <c r="DI74" s="8"/>
      <c r="DJ74" s="8"/>
      <c r="DK74" s="506"/>
      <c r="DL74" s="8" t="str">
        <f>TRIM(IFERROR(ROUND('Data Sheet'!$Y$8*Z74,3),""))</f>
        <v/>
      </c>
      <c r="DM74" s="8" t="str">
        <f t="shared" si="4"/>
        <v/>
      </c>
      <c r="DN74" s="8" t="str">
        <f>TRIM(IFERROR(ROUND('Data Sheet'!$Z$8*AA74,3),""))</f>
        <v/>
      </c>
      <c r="DO74" s="8" t="str">
        <f t="shared" si="5"/>
        <v/>
      </c>
      <c r="DP74" s="8" t="str">
        <f>TRIM(IFERROR(ROUND('Data Sheet'!$AA$8*AB74,3),""))</f>
        <v/>
      </c>
      <c r="DQ74" s="8" t="str">
        <f t="shared" si="7"/>
        <v/>
      </c>
      <c r="DR74" s="8" t="e">
        <f>IF(AND(AC74&gt;0,OR('Custom Calculator'!$J$14&gt;=1,'Custom Calculator'!#REF!&gt;=1)),IF(ISBLANK('Custom Calculator'!#REF!),"",'Custom Calculator'!$BI$23),"")</f>
        <v>#REF!</v>
      </c>
      <c r="DS74" s="8" t="e">
        <f>IF(AND(AC74&gt;0,OR('Custom Calculator'!$J$14&gt;=1,'Custom Calculator'!#REF!&gt;=1)),IF(ISBLANK('Custom Calculator'!#REF!),"",'Custom Calculator'!$BJ$23),"")</f>
        <v>#REF!</v>
      </c>
      <c r="DT74" s="8" t="e">
        <f>'Custom Calculator'!#REF!</f>
        <v>#REF!</v>
      </c>
      <c r="DU74" s="8">
        <f>IF(ISBLANK('Custom Calculator'!#REF!),"",'Custom Calculator'!$BK$23)</f>
        <v>0</v>
      </c>
      <c r="DV74" s="8">
        <f>IF(ISBLANK('Custom Calculator'!#REF!),"",5)</f>
        <v>5</v>
      </c>
      <c r="DW74" s="8" t="e">
        <f>IF(ISBLANK('Custom Calculator'!#REF!),"",'Custom Calculator'!#REF!)</f>
        <v>#REF!</v>
      </c>
      <c r="DX74" s="8">
        <f>IF(ISBLANK('Custom Calculator'!#REF!),"",IF('Custom Calculator'!$BL$23="",1,'Custom Calculator'!$BL$23))</f>
        <v>1</v>
      </c>
      <c r="DY74" s="8">
        <f>IF(ISBLANK('Custom Calculator'!#REF!),"",'Custom Calculator'!$BM$23)</f>
        <v>0</v>
      </c>
      <c r="DZ74" s="8"/>
      <c r="EA74" s="8"/>
      <c r="EB74" s="8"/>
      <c r="EC74" s="8"/>
      <c r="ED74" s="8"/>
      <c r="EE74" s="8"/>
      <c r="EF74" s="8"/>
      <c r="EG74" s="8"/>
      <c r="EH74" s="8"/>
      <c r="EI74" s="8"/>
      <c r="EJ74" s="8"/>
      <c r="EK74" s="8"/>
      <c r="EL74" s="8"/>
      <c r="EM74" s="8"/>
      <c r="EN74" s="8"/>
      <c r="EO74" s="8"/>
      <c r="EP74" s="8"/>
      <c r="EQ74" s="8"/>
      <c r="ER74" s="8"/>
      <c r="ES74" s="8"/>
      <c r="ET74" s="8"/>
      <c r="EU74" s="8"/>
      <c r="EV74" s="8"/>
      <c r="EW74" s="8"/>
      <c r="EX74" s="8"/>
    </row>
    <row r="75" spans="1:154">
      <c r="A75" s="11" t="s">
        <v>2121</v>
      </c>
      <c r="B75" s="11">
        <v>74</v>
      </c>
      <c r="C75" s="99" t="e">
        <f ca="1">IF(ISBLANK('Custom Calculator'!#REF!),"",MID(CELL("filename"),SEARCH("[",CELL("filename"))+1,SEARCH("]",CELL("filename"))-SEARCH("[",CELL("filename"))-1))</f>
        <v>#VALUE!</v>
      </c>
      <c r="D75" s="99" t="e">
        <f>IF(ISBLANK('Custom Calculator'!#REF!),"",'Custom Calculator'!#REF!)</f>
        <v>#REF!</v>
      </c>
      <c r="E75" s="7"/>
      <c r="F75" s="8"/>
      <c r="G75" s="7"/>
      <c r="H75" s="7"/>
      <c r="I75" s="7"/>
      <c r="J75" s="7"/>
      <c r="K75" s="8" t="e">
        <f>IF(ISBLANK('Custom Calculator'!#REF!),"",IF('Custom Calculator'!#REF!&lt;&gt;0,'Custom Calculator'!#REF!,""))</f>
        <v>#REF!</v>
      </c>
      <c r="L75" s="9"/>
      <c r="M75" s="8" t="e">
        <f>IF(ISBLANK('Custom Calculator'!#REF!),"",IF('Custom Calculator'!#REF!&lt;&gt;0,'Custom Calculator'!#REF!,VLOOKUP('Custom Calculator'!#REF!,'Data Sheet'!$BB$13:$BC$2219,2,FALSE)))</f>
        <v>#REF!</v>
      </c>
      <c r="N75" s="8" t="str">
        <f>IF(ISBLANK('Custom Calculator'!#REF!),"","New York")</f>
        <v>New York</v>
      </c>
      <c r="O75" s="96" t="e">
        <f>IF(ISBLANK('Custom Calculator'!#REF!),"",'Custom Calculator'!#REF!)</f>
        <v>#REF!</v>
      </c>
      <c r="P75" s="7"/>
      <c r="Q75" s="8" t="e">
        <f>CONCATENATE('Custom Calculator'!#REF!," ",'Custom Calculator'!#REF!)</f>
        <v>#REF!</v>
      </c>
      <c r="R75" s="7"/>
      <c r="S75" s="7"/>
      <c r="T75" s="8">
        <f>IF(ISBLANK('Custom Calculator'!#REF!),"",'BCA Calculator'!B81)</f>
        <v>0</v>
      </c>
      <c r="U75" s="7"/>
      <c r="V75" s="7"/>
      <c r="W75" s="7"/>
      <c r="X75" s="97" t="e">
        <f>IF(ISBLANK('Custom Calculator'!#REF!),"",'Custom Calculator'!#REF!)</f>
        <v>#REF!</v>
      </c>
      <c r="Y75" s="97" t="e">
        <f>IF(ISBLANK('Custom Calculator'!#REF!),"",'Custom Calculator'!#REF!)</f>
        <v>#REF!</v>
      </c>
      <c r="Z75" s="505" t="str">
        <f>IF(ISBLANK('Custom Calculator'!#REF!),"",TRIM(IFERROR(ROUND('Custom Calculator'!#REF!,3),"")))</f>
        <v/>
      </c>
      <c r="AA75" s="505" t="str">
        <f>IF(ISBLANK('Custom Calculator'!#REF!),"",TRIM(IFERROR(ROUND('Custom Calculator'!#REF!,3),"")))</f>
        <v/>
      </c>
      <c r="AB75" s="505" t="str">
        <f>IF(ISBLANK('Custom Calculator'!#REF!),"",TRIM(IFERROR(ROUND('Custom Calculator'!#REF!,3),"")))</f>
        <v/>
      </c>
      <c r="AC75" s="66" t="e">
        <f>IF(ISBLANK('Custom Calculator'!#REF!),"",'Custom Calculator'!#REF!)</f>
        <v>#REF!</v>
      </c>
      <c r="AD75" s="53" t="e">
        <f>IF(ISBLANK('Custom Calculator'!#REF!),"",ROUND('Custom Calculator'!#REF!,2))</f>
        <v>#REF!</v>
      </c>
      <c r="AE75" s="8">
        <f>IF(ISBLANK('Custom Calculator'!#REF!),"",'Custom Calculator'!$E$8)</f>
        <v>0</v>
      </c>
      <c r="AF75" s="8" t="e">
        <f t="shared" si="6"/>
        <v>#REF!</v>
      </c>
      <c r="AG75" s="8" t="e">
        <f>IF(ISBLANK('Custom Calculator'!#REF!),"",'Custom Calculator'!#REF!)</f>
        <v>#REF!</v>
      </c>
      <c r="AH75" s="8" t="e">
        <f>IF(ISBLANK('Custom Calculator'!#REF!),"",'Custom Calculator'!#REF!)</f>
        <v>#REF!</v>
      </c>
      <c r="AI75" s="8" t="e">
        <f>IF(ISBLANK('Custom Calculator'!#REF!),"",'Custom Calculator'!#REF!)</f>
        <v>#REF!</v>
      </c>
      <c r="AJ75" s="9" t="str">
        <f>IF(ISBLANK('Custom Calculator'!#REF!),"",'BCA Calculator'!W97)</f>
        <v/>
      </c>
      <c r="AK75" s="8" t="e">
        <f>IF(ISBLANK('Custom Calculator'!#REF!),"",'Custom Calculator'!#REF!)</f>
        <v>#REF!</v>
      </c>
      <c r="AL75" s="8" t="e">
        <f>'Custom Calculator'!#REF!</f>
        <v>#REF!</v>
      </c>
      <c r="AM75" s="9" t="e">
        <f>IF(ISBLANK('Custom Calculator'!#REF!),"",'Custom Calculator'!#REF!)</f>
        <v>#REF!</v>
      </c>
      <c r="AN75" s="9" t="e">
        <f>'Custom Calculator'!#REF!</f>
        <v>#REF!</v>
      </c>
      <c r="AO75" s="54" t="str">
        <f>TRIM(IFERROR(ROUND('Custom Calculator'!#REF!,2),""))</f>
        <v/>
      </c>
      <c r="AP75" s="9" t="str">
        <f>TRIM(IFERROR(ROUND('Custom Calculator'!#REF!,3),""))</f>
        <v/>
      </c>
      <c r="AQ75" s="9" t="str">
        <f>TRIM(IFERROR(ROUND('Custom Calculator'!#REF!,3),""))</f>
        <v/>
      </c>
      <c r="AR75" s="54" t="e">
        <f>IF(ISBLANK('Custom Calculator'!#REF!),"",IF(ISBLANK('Custom Calculator'!#REF!),'Custom Calculator'!#REF!,'Custom Calculator'!#REF!))</f>
        <v>#REF!</v>
      </c>
      <c r="AS75" s="8"/>
      <c r="AT75" s="8"/>
      <c r="AU75" s="8"/>
      <c r="AV75" s="8"/>
      <c r="AW75" s="8"/>
      <c r="AX75" s="8"/>
      <c r="AY75" s="8"/>
      <c r="AZ75" s="8"/>
      <c r="BA75" s="8"/>
      <c r="BB75" s="8"/>
      <c r="BC75" s="8"/>
      <c r="BD75" s="8"/>
      <c r="BE75" s="8"/>
      <c r="BF75" s="8"/>
      <c r="BG75" s="8"/>
      <c r="BH75" s="8"/>
      <c r="BI75" s="8"/>
      <c r="BJ75" s="8"/>
      <c r="BK75" s="8"/>
      <c r="BL75" s="8"/>
      <c r="BM75" s="8"/>
      <c r="BN75" s="8"/>
      <c r="BO75" s="8"/>
      <c r="BP75" s="8"/>
      <c r="BQ75" s="8"/>
      <c r="BR75" s="8"/>
      <c r="BS75" s="8"/>
      <c r="BT75" s="8"/>
      <c r="BU75" s="8"/>
      <c r="BV75" s="8"/>
      <c r="BW75" s="8"/>
      <c r="BX75" s="8"/>
      <c r="BY75" s="8"/>
      <c r="BZ75" s="8"/>
      <c r="CA75" s="8"/>
      <c r="CB75" s="8" t="e">
        <f>IF(ISBLANK('Custom Calculator'!#REF!),"",'Custom Calculator'!#REF!)</f>
        <v>#REF!</v>
      </c>
      <c r="CC75" s="106" t="e">
        <f>TRIM('Custom Calculator'!#REF!)</f>
        <v>#REF!</v>
      </c>
      <c r="CD75" s="106" t="e">
        <f>TRIM('Custom Calculator'!#REF!)</f>
        <v>#REF!</v>
      </c>
      <c r="CE75" s="106" t="e">
        <f>TRIM('Custom Calculator'!#REF!)</f>
        <v>#REF!</v>
      </c>
      <c r="CF75" s="106" t="e">
        <f>TRIM('Custom Calculator'!#REF!)</f>
        <v>#REF!</v>
      </c>
      <c r="CG75" s="106" t="e">
        <f>TRIM('Custom Calculator'!#REF!)</f>
        <v>#REF!</v>
      </c>
      <c r="CH75" s="106" t="e">
        <f>TRIM('Custom Calculator'!#REF!)</f>
        <v>#REF!</v>
      </c>
      <c r="CI75" s="8"/>
      <c r="CJ75" s="8"/>
      <c r="CK75" s="8"/>
      <c r="CL75" s="8"/>
      <c r="CM75" s="8"/>
      <c r="CN75" s="8"/>
      <c r="CO75" s="8"/>
      <c r="CP75" s="8"/>
      <c r="CQ75" s="8"/>
      <c r="CR75" s="8"/>
      <c r="CS75" s="8"/>
      <c r="CT75" s="8"/>
      <c r="CU75" s="8"/>
      <c r="CV75" s="8"/>
      <c r="CW75" s="8"/>
      <c r="CX75" s="8"/>
      <c r="CY75" s="8"/>
      <c r="CZ75" s="8"/>
      <c r="DA75" s="8"/>
      <c r="DB75" s="8"/>
      <c r="DC75" s="8"/>
      <c r="DD75" s="8"/>
      <c r="DE75" s="8"/>
      <c r="DF75" s="8"/>
      <c r="DG75" s="8"/>
      <c r="DH75" s="8"/>
      <c r="DI75" s="8"/>
      <c r="DJ75" s="8"/>
      <c r="DK75" s="506"/>
      <c r="DL75" s="8" t="str">
        <f>TRIM(IFERROR(ROUND('Data Sheet'!$Y$8*Z75,3),""))</f>
        <v/>
      </c>
      <c r="DM75" s="8" t="str">
        <f t="shared" si="4"/>
        <v/>
      </c>
      <c r="DN75" s="8" t="str">
        <f>TRIM(IFERROR(ROUND('Data Sheet'!$Z$8*AA75,3),""))</f>
        <v/>
      </c>
      <c r="DO75" s="8" t="str">
        <f t="shared" si="5"/>
        <v/>
      </c>
      <c r="DP75" s="8" t="str">
        <f>TRIM(IFERROR(ROUND('Data Sheet'!$AA$8*AB75,3),""))</f>
        <v/>
      </c>
      <c r="DQ75" s="8" t="str">
        <f t="shared" si="7"/>
        <v/>
      </c>
      <c r="DR75" s="8" t="e">
        <f>IF(AND(AC75&gt;0,OR('Custom Calculator'!$J$14&gt;=1,'Custom Calculator'!#REF!&gt;=1)),IF(ISBLANK('Custom Calculator'!#REF!),"",'Custom Calculator'!$BI$23),"")</f>
        <v>#REF!</v>
      </c>
      <c r="DS75" s="8" t="e">
        <f>IF(AND(AC75&gt;0,OR('Custom Calculator'!$J$14&gt;=1,'Custom Calculator'!#REF!&gt;=1)),IF(ISBLANK('Custom Calculator'!#REF!),"",'Custom Calculator'!$BJ$23),"")</f>
        <v>#REF!</v>
      </c>
      <c r="DT75" s="8" t="e">
        <f>'Custom Calculator'!#REF!</f>
        <v>#REF!</v>
      </c>
      <c r="DU75" s="8">
        <f>IF(ISBLANK('Custom Calculator'!#REF!),"",'Custom Calculator'!$BK$23)</f>
        <v>0</v>
      </c>
      <c r="DV75" s="8">
        <f>IF(ISBLANK('Custom Calculator'!#REF!),"",5)</f>
        <v>5</v>
      </c>
      <c r="DW75" s="8" t="e">
        <f>IF(ISBLANK('Custom Calculator'!#REF!),"",'Custom Calculator'!#REF!)</f>
        <v>#REF!</v>
      </c>
      <c r="DX75" s="8">
        <f>IF(ISBLANK('Custom Calculator'!#REF!),"",IF('Custom Calculator'!$BL$23="",1,'Custom Calculator'!$BL$23))</f>
        <v>1</v>
      </c>
      <c r="DY75" s="8">
        <f>IF(ISBLANK('Custom Calculator'!#REF!),"",'Custom Calculator'!$BM$23)</f>
        <v>0</v>
      </c>
      <c r="DZ75" s="8"/>
      <c r="EA75" s="8"/>
      <c r="EB75" s="8"/>
      <c r="EC75" s="8"/>
      <c r="ED75" s="8"/>
      <c r="EE75" s="8"/>
      <c r="EF75" s="8"/>
      <c r="EG75" s="8"/>
      <c r="EH75" s="8"/>
      <c r="EI75" s="8"/>
      <c r="EJ75" s="8"/>
      <c r="EK75" s="8"/>
      <c r="EL75" s="8"/>
      <c r="EM75" s="8"/>
      <c r="EN75" s="8"/>
      <c r="EO75" s="8"/>
      <c r="EP75" s="8"/>
      <c r="EQ75" s="8"/>
      <c r="ER75" s="8"/>
      <c r="ES75" s="8"/>
      <c r="ET75" s="8"/>
      <c r="EU75" s="8"/>
      <c r="EV75" s="8"/>
      <c r="EW75" s="8"/>
      <c r="EX75" s="8"/>
    </row>
    <row r="76" spans="1:154">
      <c r="A76" s="11" t="s">
        <v>2121</v>
      </c>
      <c r="B76" s="11">
        <v>75</v>
      </c>
      <c r="C76" s="99" t="e">
        <f ca="1">IF(ISBLANK('Custom Calculator'!#REF!),"",MID(CELL("filename"),SEARCH("[",CELL("filename"))+1,SEARCH("]",CELL("filename"))-SEARCH("[",CELL("filename"))-1))</f>
        <v>#VALUE!</v>
      </c>
      <c r="D76" s="99" t="e">
        <f>IF(ISBLANK('Custom Calculator'!#REF!),"",'Custom Calculator'!#REF!)</f>
        <v>#REF!</v>
      </c>
      <c r="E76" s="7"/>
      <c r="F76" s="8"/>
      <c r="G76" s="7"/>
      <c r="H76" s="7"/>
      <c r="I76" s="7"/>
      <c r="J76" s="7"/>
      <c r="K76" s="8" t="e">
        <f>IF(ISBLANK('Custom Calculator'!#REF!),"",IF('Custom Calculator'!#REF!&lt;&gt;0,'Custom Calculator'!#REF!,""))</f>
        <v>#REF!</v>
      </c>
      <c r="L76" s="9"/>
      <c r="M76" s="8" t="e">
        <f>IF(ISBLANK('Custom Calculator'!#REF!),"",IF('Custom Calculator'!#REF!&lt;&gt;0,'Custom Calculator'!#REF!,VLOOKUP('Custom Calculator'!#REF!,'Data Sheet'!$BB$13:$BC$2219,2,FALSE)))</f>
        <v>#REF!</v>
      </c>
      <c r="N76" s="8" t="str">
        <f>IF(ISBLANK('Custom Calculator'!#REF!),"","New York")</f>
        <v>New York</v>
      </c>
      <c r="O76" s="96" t="e">
        <f>IF(ISBLANK('Custom Calculator'!#REF!),"",'Custom Calculator'!#REF!)</f>
        <v>#REF!</v>
      </c>
      <c r="P76" s="7"/>
      <c r="Q76" s="8" t="e">
        <f>CONCATENATE('Custom Calculator'!#REF!," ",'Custom Calculator'!#REF!)</f>
        <v>#REF!</v>
      </c>
      <c r="R76" s="7"/>
      <c r="S76" s="7"/>
      <c r="T76" s="8">
        <f>IF(ISBLANK('Custom Calculator'!#REF!),"",'BCA Calculator'!B82)</f>
        <v>0</v>
      </c>
      <c r="U76" s="7"/>
      <c r="V76" s="7"/>
      <c r="W76" s="7"/>
      <c r="X76" s="97" t="e">
        <f>IF(ISBLANK('Custom Calculator'!#REF!),"",'Custom Calculator'!#REF!)</f>
        <v>#REF!</v>
      </c>
      <c r="Y76" s="97" t="e">
        <f>IF(ISBLANK('Custom Calculator'!#REF!),"",'Custom Calculator'!#REF!)</f>
        <v>#REF!</v>
      </c>
      <c r="Z76" s="505" t="str">
        <f>IF(ISBLANK('Custom Calculator'!#REF!),"",TRIM(IFERROR(ROUND('Custom Calculator'!#REF!,3),"")))</f>
        <v/>
      </c>
      <c r="AA76" s="505" t="str">
        <f>IF(ISBLANK('Custom Calculator'!#REF!),"",TRIM(IFERROR(ROUND('Custom Calculator'!#REF!,3),"")))</f>
        <v/>
      </c>
      <c r="AB76" s="505" t="str">
        <f>IF(ISBLANK('Custom Calculator'!#REF!),"",TRIM(IFERROR(ROUND('Custom Calculator'!#REF!,3),"")))</f>
        <v/>
      </c>
      <c r="AC76" s="66" t="e">
        <f>IF(ISBLANK('Custom Calculator'!#REF!),"",'Custom Calculator'!#REF!)</f>
        <v>#REF!</v>
      </c>
      <c r="AD76" s="53" t="e">
        <f>IF(ISBLANK('Custom Calculator'!#REF!),"",ROUND('Custom Calculator'!#REF!,2))</f>
        <v>#REF!</v>
      </c>
      <c r="AE76" s="8">
        <f>IF(ISBLANK('Custom Calculator'!#REF!),"",'Custom Calculator'!$E$8)</f>
        <v>0</v>
      </c>
      <c r="AF76" s="8" t="e">
        <f t="shared" si="6"/>
        <v>#REF!</v>
      </c>
      <c r="AG76" s="8" t="e">
        <f>IF(ISBLANK('Custom Calculator'!#REF!),"",'Custom Calculator'!#REF!)</f>
        <v>#REF!</v>
      </c>
      <c r="AH76" s="8" t="e">
        <f>IF(ISBLANK('Custom Calculator'!#REF!),"",'Custom Calculator'!#REF!)</f>
        <v>#REF!</v>
      </c>
      <c r="AI76" s="8" t="e">
        <f>IF(ISBLANK('Custom Calculator'!#REF!),"",'Custom Calculator'!#REF!)</f>
        <v>#REF!</v>
      </c>
      <c r="AJ76" s="9" t="str">
        <f>IF(ISBLANK('Custom Calculator'!#REF!),"",'BCA Calculator'!W98)</f>
        <v/>
      </c>
      <c r="AK76" s="8" t="e">
        <f>IF(ISBLANK('Custom Calculator'!#REF!),"",'Custom Calculator'!#REF!)</f>
        <v>#REF!</v>
      </c>
      <c r="AL76" s="8" t="e">
        <f>'Custom Calculator'!#REF!</f>
        <v>#REF!</v>
      </c>
      <c r="AM76" s="9" t="e">
        <f>IF(ISBLANK('Custom Calculator'!#REF!),"",'Custom Calculator'!#REF!)</f>
        <v>#REF!</v>
      </c>
      <c r="AN76" s="9" t="e">
        <f>'Custom Calculator'!#REF!</f>
        <v>#REF!</v>
      </c>
      <c r="AO76" s="54" t="str">
        <f>TRIM(IFERROR(ROUND('Custom Calculator'!#REF!,2),""))</f>
        <v/>
      </c>
      <c r="AP76" s="9" t="str">
        <f>TRIM(IFERROR(ROUND('Custom Calculator'!#REF!,3),""))</f>
        <v/>
      </c>
      <c r="AQ76" s="9" t="str">
        <f>TRIM(IFERROR(ROUND('Custom Calculator'!#REF!,3),""))</f>
        <v/>
      </c>
      <c r="AR76" s="54" t="e">
        <f>IF(ISBLANK('Custom Calculator'!#REF!),"",IF(ISBLANK('Custom Calculator'!#REF!),'Custom Calculator'!#REF!,'Custom Calculator'!#REF!))</f>
        <v>#REF!</v>
      </c>
      <c r="AS76" s="8"/>
      <c r="AT76" s="8"/>
      <c r="AU76" s="8"/>
      <c r="AV76" s="8"/>
      <c r="AW76" s="8"/>
      <c r="AX76" s="8"/>
      <c r="AY76" s="8"/>
      <c r="AZ76" s="8"/>
      <c r="BA76" s="8"/>
      <c r="BB76" s="8"/>
      <c r="BC76" s="8"/>
      <c r="BD76" s="8"/>
      <c r="BE76" s="8"/>
      <c r="BF76" s="8"/>
      <c r="BG76" s="8"/>
      <c r="BH76" s="8"/>
      <c r="BI76" s="8"/>
      <c r="BJ76" s="8"/>
      <c r="BK76" s="8"/>
      <c r="BL76" s="8"/>
      <c r="BM76" s="8"/>
      <c r="BN76" s="8"/>
      <c r="BO76" s="8"/>
      <c r="BP76" s="8"/>
      <c r="BQ76" s="8"/>
      <c r="BR76" s="8"/>
      <c r="BS76" s="8"/>
      <c r="BT76" s="8"/>
      <c r="BU76" s="8"/>
      <c r="BV76" s="8"/>
      <c r="BW76" s="8"/>
      <c r="BX76" s="8"/>
      <c r="BY76" s="8"/>
      <c r="BZ76" s="8"/>
      <c r="CA76" s="8"/>
      <c r="CB76" s="8" t="e">
        <f>IF(ISBLANK('Custom Calculator'!#REF!),"",'Custom Calculator'!#REF!)</f>
        <v>#REF!</v>
      </c>
      <c r="CC76" s="106" t="e">
        <f>TRIM('Custom Calculator'!#REF!)</f>
        <v>#REF!</v>
      </c>
      <c r="CD76" s="106" t="e">
        <f>TRIM('Custom Calculator'!#REF!)</f>
        <v>#REF!</v>
      </c>
      <c r="CE76" s="106" t="e">
        <f>TRIM('Custom Calculator'!#REF!)</f>
        <v>#REF!</v>
      </c>
      <c r="CF76" s="106" t="e">
        <f>TRIM('Custom Calculator'!#REF!)</f>
        <v>#REF!</v>
      </c>
      <c r="CG76" s="106" t="e">
        <f>TRIM('Custom Calculator'!#REF!)</f>
        <v>#REF!</v>
      </c>
      <c r="CH76" s="106" t="e">
        <f>TRIM('Custom Calculator'!#REF!)</f>
        <v>#REF!</v>
      </c>
      <c r="CI76" s="8"/>
      <c r="CJ76" s="8"/>
      <c r="CK76" s="8"/>
      <c r="CL76" s="8"/>
      <c r="CM76" s="8"/>
      <c r="CN76" s="8"/>
      <c r="CO76" s="8"/>
      <c r="CP76" s="8"/>
      <c r="CQ76" s="8"/>
      <c r="CR76" s="8"/>
      <c r="CS76" s="8"/>
      <c r="CT76" s="8"/>
      <c r="CU76" s="8"/>
      <c r="CV76" s="8"/>
      <c r="CW76" s="8"/>
      <c r="CX76" s="8"/>
      <c r="CY76" s="8"/>
      <c r="CZ76" s="8"/>
      <c r="DA76" s="8"/>
      <c r="DB76" s="8"/>
      <c r="DC76" s="8"/>
      <c r="DD76" s="8"/>
      <c r="DE76" s="8"/>
      <c r="DF76" s="8"/>
      <c r="DG76" s="8"/>
      <c r="DH76" s="8"/>
      <c r="DI76" s="8"/>
      <c r="DJ76" s="8"/>
      <c r="DK76" s="506"/>
      <c r="DL76" s="8" t="str">
        <f>TRIM(IFERROR(ROUND('Data Sheet'!$Y$8*Z76,3),""))</f>
        <v/>
      </c>
      <c r="DM76" s="8" t="str">
        <f t="shared" si="4"/>
        <v/>
      </c>
      <c r="DN76" s="8" t="str">
        <f>TRIM(IFERROR(ROUND('Data Sheet'!$Z$8*AA76,3),""))</f>
        <v/>
      </c>
      <c r="DO76" s="8" t="str">
        <f t="shared" si="5"/>
        <v/>
      </c>
      <c r="DP76" s="8" t="str">
        <f>TRIM(IFERROR(ROUND('Data Sheet'!$AA$8*AB76,3),""))</f>
        <v/>
      </c>
      <c r="DQ76" s="8" t="str">
        <f t="shared" si="7"/>
        <v/>
      </c>
      <c r="DR76" s="8" t="e">
        <f>IF(AND(AC76&gt;0,OR('Custom Calculator'!$J$14&gt;=1,'Custom Calculator'!#REF!&gt;=1)),IF(ISBLANK('Custom Calculator'!#REF!),"",'Custom Calculator'!$BI$23),"")</f>
        <v>#REF!</v>
      </c>
      <c r="DS76" s="8" t="e">
        <f>IF(AND(AC76&gt;0,OR('Custom Calculator'!$J$14&gt;=1,'Custom Calculator'!#REF!&gt;=1)),IF(ISBLANK('Custom Calculator'!#REF!),"",'Custom Calculator'!$BJ$23),"")</f>
        <v>#REF!</v>
      </c>
      <c r="DT76" s="8" t="e">
        <f>'Custom Calculator'!#REF!</f>
        <v>#REF!</v>
      </c>
      <c r="DU76" s="8">
        <f>IF(ISBLANK('Custom Calculator'!#REF!),"",'Custom Calculator'!$BK$23)</f>
        <v>0</v>
      </c>
      <c r="DV76" s="8">
        <f>IF(ISBLANK('Custom Calculator'!#REF!),"",5)</f>
        <v>5</v>
      </c>
      <c r="DW76" s="8" t="e">
        <f>IF(ISBLANK('Custom Calculator'!#REF!),"",'Custom Calculator'!#REF!)</f>
        <v>#REF!</v>
      </c>
      <c r="DX76" s="8">
        <f>IF(ISBLANK('Custom Calculator'!#REF!),"",IF('Custom Calculator'!$BL$23="",1,'Custom Calculator'!$BL$23))</f>
        <v>1</v>
      </c>
      <c r="DY76" s="8">
        <f>IF(ISBLANK('Custom Calculator'!#REF!),"",'Custom Calculator'!$BM$23)</f>
        <v>0</v>
      </c>
      <c r="DZ76" s="8"/>
      <c r="EA76" s="8"/>
      <c r="EB76" s="8"/>
      <c r="EC76" s="8"/>
      <c r="ED76" s="8"/>
      <c r="EE76" s="8"/>
      <c r="EF76" s="8"/>
      <c r="EG76" s="8"/>
      <c r="EH76" s="8"/>
      <c r="EI76" s="8"/>
      <c r="EJ76" s="8"/>
      <c r="EK76" s="8"/>
      <c r="EL76" s="8"/>
      <c r="EM76" s="8"/>
      <c r="EN76" s="8"/>
      <c r="EO76" s="8"/>
      <c r="EP76" s="8"/>
      <c r="EQ76" s="8"/>
      <c r="ER76" s="8"/>
      <c r="ES76" s="8"/>
      <c r="ET76" s="8"/>
      <c r="EU76" s="8"/>
      <c r="EV76" s="8"/>
      <c r="EW76" s="8"/>
      <c r="EX76" s="8"/>
    </row>
    <row r="77" spans="1:154">
      <c r="A77" s="11" t="s">
        <v>2121</v>
      </c>
      <c r="B77" s="11">
        <v>76</v>
      </c>
      <c r="C77" s="99" t="e">
        <f ca="1">IF(ISBLANK('Custom Calculator'!#REF!),"",MID(CELL("filename"),SEARCH("[",CELL("filename"))+1,SEARCH("]",CELL("filename"))-SEARCH("[",CELL("filename"))-1))</f>
        <v>#VALUE!</v>
      </c>
      <c r="D77" s="99" t="e">
        <f>IF(ISBLANK('Custom Calculator'!#REF!),"",'Custom Calculator'!#REF!)</f>
        <v>#REF!</v>
      </c>
      <c r="E77" s="7"/>
      <c r="F77" s="8"/>
      <c r="G77" s="7"/>
      <c r="H77" s="7"/>
      <c r="I77" s="7"/>
      <c r="J77" s="7"/>
      <c r="K77" s="8" t="e">
        <f>IF(ISBLANK('Custom Calculator'!#REF!),"",IF('Custom Calculator'!#REF!&lt;&gt;0,'Custom Calculator'!#REF!,""))</f>
        <v>#REF!</v>
      </c>
      <c r="L77" s="9"/>
      <c r="M77" s="8" t="e">
        <f>IF(ISBLANK('Custom Calculator'!#REF!),"",IF('Custom Calculator'!#REF!&lt;&gt;0,'Custom Calculator'!#REF!,VLOOKUP('Custom Calculator'!#REF!,'Data Sheet'!$BB$13:$BC$2219,2,FALSE)))</f>
        <v>#REF!</v>
      </c>
      <c r="N77" s="8" t="str">
        <f>IF(ISBLANK('Custom Calculator'!#REF!),"","New York")</f>
        <v>New York</v>
      </c>
      <c r="O77" s="96" t="e">
        <f>IF(ISBLANK('Custom Calculator'!#REF!),"",'Custom Calculator'!#REF!)</f>
        <v>#REF!</v>
      </c>
      <c r="P77" s="7"/>
      <c r="Q77" s="8" t="e">
        <f>CONCATENATE('Custom Calculator'!#REF!," ",'Custom Calculator'!#REF!)</f>
        <v>#REF!</v>
      </c>
      <c r="R77" s="7"/>
      <c r="S77" s="7"/>
      <c r="T77" s="8">
        <f>IF(ISBLANK('Custom Calculator'!#REF!),"",'BCA Calculator'!B83)</f>
        <v>0</v>
      </c>
      <c r="U77" s="7"/>
      <c r="V77" s="7"/>
      <c r="W77" s="7"/>
      <c r="X77" s="97" t="e">
        <f>IF(ISBLANK('Custom Calculator'!#REF!),"",'Custom Calculator'!#REF!)</f>
        <v>#REF!</v>
      </c>
      <c r="Y77" s="97" t="e">
        <f>IF(ISBLANK('Custom Calculator'!#REF!),"",'Custom Calculator'!#REF!)</f>
        <v>#REF!</v>
      </c>
      <c r="Z77" s="505" t="str">
        <f>IF(ISBLANK('Custom Calculator'!#REF!),"",TRIM(IFERROR(ROUND('Custom Calculator'!#REF!,3),"")))</f>
        <v/>
      </c>
      <c r="AA77" s="505" t="str">
        <f>IF(ISBLANK('Custom Calculator'!#REF!),"",TRIM(IFERROR(ROUND('Custom Calculator'!#REF!,3),"")))</f>
        <v/>
      </c>
      <c r="AB77" s="505" t="str">
        <f>IF(ISBLANK('Custom Calculator'!#REF!),"",TRIM(IFERROR(ROUND('Custom Calculator'!#REF!,3),"")))</f>
        <v/>
      </c>
      <c r="AC77" s="66" t="e">
        <f>IF(ISBLANK('Custom Calculator'!#REF!),"",'Custom Calculator'!#REF!)</f>
        <v>#REF!</v>
      </c>
      <c r="AD77" s="53" t="e">
        <f>IF(ISBLANK('Custom Calculator'!#REF!),"",ROUND('Custom Calculator'!#REF!,2))</f>
        <v>#REF!</v>
      </c>
      <c r="AE77" s="8">
        <f>IF(ISBLANK('Custom Calculator'!#REF!),"",'Custom Calculator'!$E$8)</f>
        <v>0</v>
      </c>
      <c r="AF77" s="8" t="e">
        <f t="shared" si="6"/>
        <v>#REF!</v>
      </c>
      <c r="AG77" s="8" t="e">
        <f>IF(ISBLANK('Custom Calculator'!#REF!),"",'Custom Calculator'!#REF!)</f>
        <v>#REF!</v>
      </c>
      <c r="AH77" s="8" t="e">
        <f>IF(ISBLANK('Custom Calculator'!#REF!),"",'Custom Calculator'!#REF!)</f>
        <v>#REF!</v>
      </c>
      <c r="AI77" s="8" t="e">
        <f>IF(ISBLANK('Custom Calculator'!#REF!),"",'Custom Calculator'!#REF!)</f>
        <v>#REF!</v>
      </c>
      <c r="AJ77" s="9" t="str">
        <f>IF(ISBLANK('Custom Calculator'!#REF!),"",'BCA Calculator'!W99)</f>
        <v/>
      </c>
      <c r="AK77" s="8" t="e">
        <f>IF(ISBLANK('Custom Calculator'!#REF!),"",'Custom Calculator'!#REF!)</f>
        <v>#REF!</v>
      </c>
      <c r="AL77" s="8" t="e">
        <f>'Custom Calculator'!#REF!</f>
        <v>#REF!</v>
      </c>
      <c r="AM77" s="9" t="e">
        <f>IF(ISBLANK('Custom Calculator'!#REF!),"",'Custom Calculator'!#REF!)</f>
        <v>#REF!</v>
      </c>
      <c r="AN77" s="9" t="e">
        <f>'Custom Calculator'!#REF!</f>
        <v>#REF!</v>
      </c>
      <c r="AO77" s="54" t="str">
        <f>TRIM(IFERROR(ROUND('Custom Calculator'!#REF!,2),""))</f>
        <v/>
      </c>
      <c r="AP77" s="9" t="str">
        <f>TRIM(IFERROR(ROUND('Custom Calculator'!#REF!,3),""))</f>
        <v/>
      </c>
      <c r="AQ77" s="9" t="str">
        <f>TRIM(IFERROR(ROUND('Custom Calculator'!#REF!,3),""))</f>
        <v/>
      </c>
      <c r="AR77" s="54" t="e">
        <f>IF(ISBLANK('Custom Calculator'!#REF!),"",IF(ISBLANK('Custom Calculator'!#REF!),'Custom Calculator'!#REF!,'Custom Calculator'!#REF!))</f>
        <v>#REF!</v>
      </c>
      <c r="AS77" s="8"/>
      <c r="AT77" s="8"/>
      <c r="AU77" s="8"/>
      <c r="AV77" s="8"/>
      <c r="AW77" s="8"/>
      <c r="AX77" s="8"/>
      <c r="AY77" s="8"/>
      <c r="AZ77" s="8"/>
      <c r="BA77" s="8"/>
      <c r="BB77" s="8"/>
      <c r="BC77" s="8"/>
      <c r="BD77" s="8"/>
      <c r="BE77" s="8"/>
      <c r="BF77" s="8"/>
      <c r="BG77" s="8"/>
      <c r="BH77" s="8"/>
      <c r="BI77" s="8"/>
      <c r="BJ77" s="8"/>
      <c r="BK77" s="8"/>
      <c r="BL77" s="8"/>
      <c r="BM77" s="8"/>
      <c r="BN77" s="8"/>
      <c r="BO77" s="8"/>
      <c r="BP77" s="8"/>
      <c r="BQ77" s="8"/>
      <c r="BR77" s="8"/>
      <c r="BS77" s="8"/>
      <c r="BT77" s="8"/>
      <c r="BU77" s="8"/>
      <c r="BV77" s="8"/>
      <c r="BW77" s="8"/>
      <c r="BX77" s="8"/>
      <c r="BY77" s="8"/>
      <c r="BZ77" s="8"/>
      <c r="CA77" s="8"/>
      <c r="CB77" s="8" t="e">
        <f>IF(ISBLANK('Custom Calculator'!#REF!),"",'Custom Calculator'!#REF!)</f>
        <v>#REF!</v>
      </c>
      <c r="CC77" s="106" t="e">
        <f>TRIM('Custom Calculator'!#REF!)</f>
        <v>#REF!</v>
      </c>
      <c r="CD77" s="106" t="e">
        <f>TRIM('Custom Calculator'!#REF!)</f>
        <v>#REF!</v>
      </c>
      <c r="CE77" s="106" t="e">
        <f>TRIM('Custom Calculator'!#REF!)</f>
        <v>#REF!</v>
      </c>
      <c r="CF77" s="106" t="e">
        <f>TRIM('Custom Calculator'!#REF!)</f>
        <v>#REF!</v>
      </c>
      <c r="CG77" s="106" t="e">
        <f>TRIM('Custom Calculator'!#REF!)</f>
        <v>#REF!</v>
      </c>
      <c r="CH77" s="106" t="e">
        <f>TRIM('Custom Calculator'!#REF!)</f>
        <v>#REF!</v>
      </c>
      <c r="CI77" s="8"/>
      <c r="CJ77" s="8"/>
      <c r="CK77" s="8"/>
      <c r="CL77" s="8"/>
      <c r="CM77" s="8"/>
      <c r="CN77" s="8"/>
      <c r="CO77" s="8"/>
      <c r="CP77" s="8"/>
      <c r="CQ77" s="8"/>
      <c r="CR77" s="8"/>
      <c r="CS77" s="8"/>
      <c r="CT77" s="8"/>
      <c r="CU77" s="8"/>
      <c r="CV77" s="8"/>
      <c r="CW77" s="8"/>
      <c r="CX77" s="8"/>
      <c r="CY77" s="8"/>
      <c r="CZ77" s="8"/>
      <c r="DA77" s="8"/>
      <c r="DB77" s="8"/>
      <c r="DC77" s="8"/>
      <c r="DD77" s="8"/>
      <c r="DE77" s="8"/>
      <c r="DF77" s="8"/>
      <c r="DG77" s="8"/>
      <c r="DH77" s="8"/>
      <c r="DI77" s="8"/>
      <c r="DJ77" s="8"/>
      <c r="DK77" s="506"/>
      <c r="DL77" s="8" t="str">
        <f>TRIM(IFERROR(ROUND('Data Sheet'!$Y$8*Z77,3),""))</f>
        <v/>
      </c>
      <c r="DM77" s="8" t="str">
        <f t="shared" si="4"/>
        <v/>
      </c>
      <c r="DN77" s="8" t="str">
        <f>TRIM(IFERROR(ROUND('Data Sheet'!$Z$8*AA77,3),""))</f>
        <v/>
      </c>
      <c r="DO77" s="8" t="str">
        <f t="shared" si="5"/>
        <v/>
      </c>
      <c r="DP77" s="8" t="str">
        <f>TRIM(IFERROR(ROUND('Data Sheet'!$AA$8*AB77,3),""))</f>
        <v/>
      </c>
      <c r="DQ77" s="8" t="str">
        <f t="shared" si="7"/>
        <v/>
      </c>
      <c r="DR77" s="8" t="e">
        <f>IF(AND(AC77&gt;0,OR('Custom Calculator'!$J$14&gt;=1,'Custom Calculator'!#REF!&gt;=1)),IF(ISBLANK('Custom Calculator'!#REF!),"",'Custom Calculator'!$BI$23),"")</f>
        <v>#REF!</v>
      </c>
      <c r="DS77" s="8" t="e">
        <f>IF(AND(AC77&gt;0,OR('Custom Calculator'!$J$14&gt;=1,'Custom Calculator'!#REF!&gt;=1)),IF(ISBLANK('Custom Calculator'!#REF!),"",'Custom Calculator'!$BJ$23),"")</f>
        <v>#REF!</v>
      </c>
      <c r="DT77" s="8" t="e">
        <f>'Custom Calculator'!#REF!</f>
        <v>#REF!</v>
      </c>
      <c r="DU77" s="8">
        <f>IF(ISBLANK('Custom Calculator'!#REF!),"",'Custom Calculator'!$BK$23)</f>
        <v>0</v>
      </c>
      <c r="DV77" s="8">
        <f>IF(ISBLANK('Custom Calculator'!#REF!),"",5)</f>
        <v>5</v>
      </c>
      <c r="DW77" s="8" t="e">
        <f>IF(ISBLANK('Custom Calculator'!#REF!),"",'Custom Calculator'!#REF!)</f>
        <v>#REF!</v>
      </c>
      <c r="DX77" s="8">
        <f>IF(ISBLANK('Custom Calculator'!#REF!),"",IF('Custom Calculator'!$BL$23="",1,'Custom Calculator'!$BL$23))</f>
        <v>1</v>
      </c>
      <c r="DY77" s="8">
        <f>IF(ISBLANK('Custom Calculator'!#REF!),"",'Custom Calculator'!$BM$23)</f>
        <v>0</v>
      </c>
      <c r="DZ77" s="8"/>
      <c r="EA77" s="8"/>
      <c r="EB77" s="8"/>
      <c r="EC77" s="8"/>
      <c r="ED77" s="8"/>
      <c r="EE77" s="8"/>
      <c r="EF77" s="8"/>
      <c r="EG77" s="8"/>
      <c r="EH77" s="8"/>
      <c r="EI77" s="8"/>
      <c r="EJ77" s="8"/>
      <c r="EK77" s="8"/>
      <c r="EL77" s="8"/>
      <c r="EM77" s="8"/>
      <c r="EN77" s="8"/>
      <c r="EO77" s="8"/>
      <c r="EP77" s="8"/>
      <c r="EQ77" s="8"/>
      <c r="ER77" s="8"/>
      <c r="ES77" s="8"/>
      <c r="ET77" s="8"/>
      <c r="EU77" s="8"/>
      <c r="EV77" s="8"/>
      <c r="EW77" s="8"/>
      <c r="EX77" s="8"/>
    </row>
    <row r="78" spans="1:154">
      <c r="A78" s="11" t="s">
        <v>2121</v>
      </c>
      <c r="B78" s="11">
        <v>77</v>
      </c>
      <c r="C78" s="99" t="e">
        <f ca="1">IF(ISBLANK('Custom Calculator'!#REF!),"",MID(CELL("filename"),SEARCH("[",CELL("filename"))+1,SEARCH("]",CELL("filename"))-SEARCH("[",CELL("filename"))-1))</f>
        <v>#VALUE!</v>
      </c>
      <c r="D78" s="99" t="e">
        <f>IF(ISBLANK('Custom Calculator'!#REF!),"",'Custom Calculator'!#REF!)</f>
        <v>#REF!</v>
      </c>
      <c r="E78" s="7"/>
      <c r="F78" s="8"/>
      <c r="G78" s="7"/>
      <c r="H78" s="7"/>
      <c r="I78" s="7"/>
      <c r="J78" s="7"/>
      <c r="K78" s="8" t="e">
        <f>IF(ISBLANK('Custom Calculator'!#REF!),"",IF('Custom Calculator'!#REF!&lt;&gt;0,'Custom Calculator'!#REF!,""))</f>
        <v>#REF!</v>
      </c>
      <c r="L78" s="9"/>
      <c r="M78" s="8" t="e">
        <f>IF(ISBLANK('Custom Calculator'!#REF!),"",IF('Custom Calculator'!#REF!&lt;&gt;0,'Custom Calculator'!#REF!,VLOOKUP('Custom Calculator'!#REF!,'Data Sheet'!$BB$13:$BC$2219,2,FALSE)))</f>
        <v>#REF!</v>
      </c>
      <c r="N78" s="8" t="str">
        <f>IF(ISBLANK('Custom Calculator'!#REF!),"","New York")</f>
        <v>New York</v>
      </c>
      <c r="O78" s="96" t="e">
        <f>IF(ISBLANK('Custom Calculator'!#REF!),"",'Custom Calculator'!#REF!)</f>
        <v>#REF!</v>
      </c>
      <c r="P78" s="7"/>
      <c r="Q78" s="8" t="e">
        <f>CONCATENATE('Custom Calculator'!#REF!," ",'Custom Calculator'!#REF!)</f>
        <v>#REF!</v>
      </c>
      <c r="R78" s="7"/>
      <c r="S78" s="7"/>
      <c r="T78" s="8">
        <f>IF(ISBLANK('Custom Calculator'!#REF!),"",'BCA Calculator'!B84)</f>
        <v>0</v>
      </c>
      <c r="U78" s="7"/>
      <c r="V78" s="7"/>
      <c r="W78" s="7"/>
      <c r="X78" s="97" t="e">
        <f>IF(ISBLANK('Custom Calculator'!#REF!),"",'Custom Calculator'!#REF!)</f>
        <v>#REF!</v>
      </c>
      <c r="Y78" s="97" t="e">
        <f>IF(ISBLANK('Custom Calculator'!#REF!),"",'Custom Calculator'!#REF!)</f>
        <v>#REF!</v>
      </c>
      <c r="Z78" s="505" t="str">
        <f>IF(ISBLANK('Custom Calculator'!#REF!),"",TRIM(IFERROR(ROUND('Custom Calculator'!#REF!,3),"")))</f>
        <v/>
      </c>
      <c r="AA78" s="505" t="str">
        <f>IF(ISBLANK('Custom Calculator'!#REF!),"",TRIM(IFERROR(ROUND('Custom Calculator'!#REF!,3),"")))</f>
        <v/>
      </c>
      <c r="AB78" s="505" t="str">
        <f>IF(ISBLANK('Custom Calculator'!#REF!),"",TRIM(IFERROR(ROUND('Custom Calculator'!#REF!,3),"")))</f>
        <v/>
      </c>
      <c r="AC78" s="66" t="e">
        <f>IF(ISBLANK('Custom Calculator'!#REF!),"",'Custom Calculator'!#REF!)</f>
        <v>#REF!</v>
      </c>
      <c r="AD78" s="53" t="e">
        <f>IF(ISBLANK('Custom Calculator'!#REF!),"",ROUND('Custom Calculator'!#REF!,2))</f>
        <v>#REF!</v>
      </c>
      <c r="AE78" s="8">
        <f>IF(ISBLANK('Custom Calculator'!#REF!),"",'Custom Calculator'!$E$8)</f>
        <v>0</v>
      </c>
      <c r="AF78" s="8" t="e">
        <f t="shared" si="6"/>
        <v>#REF!</v>
      </c>
      <c r="AG78" s="8" t="e">
        <f>IF(ISBLANK('Custom Calculator'!#REF!),"",'Custom Calculator'!#REF!)</f>
        <v>#REF!</v>
      </c>
      <c r="AH78" s="8" t="e">
        <f>IF(ISBLANK('Custom Calculator'!#REF!),"",'Custom Calculator'!#REF!)</f>
        <v>#REF!</v>
      </c>
      <c r="AI78" s="8" t="e">
        <f>IF(ISBLANK('Custom Calculator'!#REF!),"",'Custom Calculator'!#REF!)</f>
        <v>#REF!</v>
      </c>
      <c r="AJ78" s="9" t="str">
        <f>IF(ISBLANK('Custom Calculator'!#REF!),"",'BCA Calculator'!W100)</f>
        <v/>
      </c>
      <c r="AK78" s="8" t="e">
        <f>IF(ISBLANK('Custom Calculator'!#REF!),"",'Custom Calculator'!#REF!)</f>
        <v>#REF!</v>
      </c>
      <c r="AL78" s="8" t="e">
        <f>'Custom Calculator'!#REF!</f>
        <v>#REF!</v>
      </c>
      <c r="AM78" s="9" t="e">
        <f>IF(ISBLANK('Custom Calculator'!#REF!),"",'Custom Calculator'!#REF!)</f>
        <v>#REF!</v>
      </c>
      <c r="AN78" s="9" t="e">
        <f>'Custom Calculator'!#REF!</f>
        <v>#REF!</v>
      </c>
      <c r="AO78" s="54" t="str">
        <f>TRIM(IFERROR(ROUND('Custom Calculator'!#REF!,2),""))</f>
        <v/>
      </c>
      <c r="AP78" s="9" t="str">
        <f>TRIM(IFERROR(ROUND('Custom Calculator'!#REF!,3),""))</f>
        <v/>
      </c>
      <c r="AQ78" s="9" t="str">
        <f>TRIM(IFERROR(ROUND('Custom Calculator'!#REF!,3),""))</f>
        <v/>
      </c>
      <c r="AR78" s="54" t="e">
        <f>IF(ISBLANK('Custom Calculator'!#REF!),"",IF(ISBLANK('Custom Calculator'!#REF!),'Custom Calculator'!#REF!,'Custom Calculator'!#REF!))</f>
        <v>#REF!</v>
      </c>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8"/>
      <c r="BU78" s="8"/>
      <c r="BV78" s="8"/>
      <c r="BW78" s="8"/>
      <c r="BX78" s="8"/>
      <c r="BY78" s="8"/>
      <c r="BZ78" s="8"/>
      <c r="CA78" s="8"/>
      <c r="CB78" s="8" t="e">
        <f>IF(ISBLANK('Custom Calculator'!#REF!),"",'Custom Calculator'!#REF!)</f>
        <v>#REF!</v>
      </c>
      <c r="CC78" s="106" t="e">
        <f>TRIM('Custom Calculator'!#REF!)</f>
        <v>#REF!</v>
      </c>
      <c r="CD78" s="106" t="e">
        <f>TRIM('Custom Calculator'!#REF!)</f>
        <v>#REF!</v>
      </c>
      <c r="CE78" s="106" t="e">
        <f>TRIM('Custom Calculator'!#REF!)</f>
        <v>#REF!</v>
      </c>
      <c r="CF78" s="106" t="e">
        <f>TRIM('Custom Calculator'!#REF!)</f>
        <v>#REF!</v>
      </c>
      <c r="CG78" s="106" t="e">
        <f>TRIM('Custom Calculator'!#REF!)</f>
        <v>#REF!</v>
      </c>
      <c r="CH78" s="106" t="e">
        <f>TRIM('Custom Calculator'!#REF!)</f>
        <v>#REF!</v>
      </c>
      <c r="CI78" s="8"/>
      <c r="CJ78" s="8"/>
      <c r="CK78" s="8"/>
      <c r="CL78" s="8"/>
      <c r="CM78" s="8"/>
      <c r="CN78" s="8"/>
      <c r="CO78" s="8"/>
      <c r="CP78" s="8"/>
      <c r="CQ78" s="8"/>
      <c r="CR78" s="8"/>
      <c r="CS78" s="8"/>
      <c r="CT78" s="8"/>
      <c r="CU78" s="8"/>
      <c r="CV78" s="8"/>
      <c r="CW78" s="8"/>
      <c r="CX78" s="8"/>
      <c r="CY78" s="8"/>
      <c r="CZ78" s="8"/>
      <c r="DA78" s="8"/>
      <c r="DB78" s="8"/>
      <c r="DC78" s="8"/>
      <c r="DD78" s="8"/>
      <c r="DE78" s="8"/>
      <c r="DF78" s="8"/>
      <c r="DG78" s="8"/>
      <c r="DH78" s="8"/>
      <c r="DI78" s="8"/>
      <c r="DJ78" s="8"/>
      <c r="DK78" s="506"/>
      <c r="DL78" s="8" t="str">
        <f>TRIM(IFERROR(ROUND('Data Sheet'!$Y$8*Z78,3),""))</f>
        <v/>
      </c>
      <c r="DM78" s="8" t="str">
        <f t="shared" si="4"/>
        <v/>
      </c>
      <c r="DN78" s="8" t="str">
        <f>TRIM(IFERROR(ROUND('Data Sheet'!$Z$8*AA78,3),""))</f>
        <v/>
      </c>
      <c r="DO78" s="8" t="str">
        <f t="shared" si="5"/>
        <v/>
      </c>
      <c r="DP78" s="8" t="str">
        <f>TRIM(IFERROR(ROUND('Data Sheet'!$AA$8*AB78,3),""))</f>
        <v/>
      </c>
      <c r="DQ78" s="8" t="str">
        <f t="shared" si="7"/>
        <v/>
      </c>
      <c r="DR78" s="8" t="e">
        <f>IF(AND(AC78&gt;0,OR('Custom Calculator'!$J$14&gt;=1,'Custom Calculator'!#REF!&gt;=1)),IF(ISBLANK('Custom Calculator'!#REF!),"",'Custom Calculator'!$BI$23),"")</f>
        <v>#REF!</v>
      </c>
      <c r="DS78" s="8" t="e">
        <f>IF(AND(AC78&gt;0,OR('Custom Calculator'!$J$14&gt;=1,'Custom Calculator'!#REF!&gt;=1)),IF(ISBLANK('Custom Calculator'!#REF!),"",'Custom Calculator'!$BJ$23),"")</f>
        <v>#REF!</v>
      </c>
      <c r="DT78" s="8" t="e">
        <f>'Custom Calculator'!#REF!</f>
        <v>#REF!</v>
      </c>
      <c r="DU78" s="8">
        <f>IF(ISBLANK('Custom Calculator'!#REF!),"",'Custom Calculator'!$BK$23)</f>
        <v>0</v>
      </c>
      <c r="DV78" s="8">
        <f>IF(ISBLANK('Custom Calculator'!#REF!),"",5)</f>
        <v>5</v>
      </c>
      <c r="DW78" s="8" t="e">
        <f>IF(ISBLANK('Custom Calculator'!#REF!),"",'Custom Calculator'!#REF!)</f>
        <v>#REF!</v>
      </c>
      <c r="DX78" s="8">
        <f>IF(ISBLANK('Custom Calculator'!#REF!),"",IF('Custom Calculator'!$BL$23="",1,'Custom Calculator'!$BL$23))</f>
        <v>1</v>
      </c>
      <c r="DY78" s="8">
        <f>IF(ISBLANK('Custom Calculator'!#REF!),"",'Custom Calculator'!$BM$23)</f>
        <v>0</v>
      </c>
      <c r="DZ78" s="8"/>
      <c r="EA78" s="8"/>
      <c r="EB78" s="8"/>
      <c r="EC78" s="8"/>
      <c r="ED78" s="8"/>
      <c r="EE78" s="8"/>
      <c r="EF78" s="8"/>
      <c r="EG78" s="8"/>
      <c r="EH78" s="8"/>
      <c r="EI78" s="8"/>
      <c r="EJ78" s="8"/>
      <c r="EK78" s="8"/>
      <c r="EL78" s="8"/>
      <c r="EM78" s="8"/>
      <c r="EN78" s="8"/>
      <c r="EO78" s="8"/>
      <c r="EP78" s="8"/>
      <c r="EQ78" s="8"/>
      <c r="ER78" s="8"/>
      <c r="ES78" s="8"/>
      <c r="ET78" s="8"/>
      <c r="EU78" s="8"/>
      <c r="EV78" s="8"/>
      <c r="EW78" s="8"/>
      <c r="EX78" s="8"/>
    </row>
    <row r="79" spans="1:154">
      <c r="A79" s="11" t="s">
        <v>2121</v>
      </c>
      <c r="B79" s="11">
        <v>78</v>
      </c>
      <c r="C79" s="99" t="e">
        <f ca="1">IF(ISBLANK('Custom Calculator'!#REF!),"",MID(CELL("filename"),SEARCH("[",CELL("filename"))+1,SEARCH("]",CELL("filename"))-SEARCH("[",CELL("filename"))-1))</f>
        <v>#VALUE!</v>
      </c>
      <c r="D79" s="99" t="e">
        <f>IF(ISBLANK('Custom Calculator'!#REF!),"",'Custom Calculator'!#REF!)</f>
        <v>#REF!</v>
      </c>
      <c r="E79" s="7"/>
      <c r="F79" s="8"/>
      <c r="G79" s="7"/>
      <c r="H79" s="7"/>
      <c r="I79" s="7"/>
      <c r="J79" s="7"/>
      <c r="K79" s="8" t="e">
        <f>IF(ISBLANK('Custom Calculator'!#REF!),"",IF('Custom Calculator'!#REF!&lt;&gt;0,'Custom Calculator'!#REF!,""))</f>
        <v>#REF!</v>
      </c>
      <c r="L79" s="9"/>
      <c r="M79" s="8" t="e">
        <f>IF(ISBLANK('Custom Calculator'!#REF!),"",IF('Custom Calculator'!#REF!&lt;&gt;0,'Custom Calculator'!#REF!,VLOOKUP('Custom Calculator'!#REF!,'Data Sheet'!$BB$13:$BC$2219,2,FALSE)))</f>
        <v>#REF!</v>
      </c>
      <c r="N79" s="8" t="str">
        <f>IF(ISBLANK('Custom Calculator'!#REF!),"","New York")</f>
        <v>New York</v>
      </c>
      <c r="O79" s="96" t="e">
        <f>IF(ISBLANK('Custom Calculator'!#REF!),"",'Custom Calculator'!#REF!)</f>
        <v>#REF!</v>
      </c>
      <c r="P79" s="7"/>
      <c r="Q79" s="8" t="e">
        <f>CONCATENATE('Custom Calculator'!#REF!," ",'Custom Calculator'!#REF!)</f>
        <v>#REF!</v>
      </c>
      <c r="R79" s="7"/>
      <c r="S79" s="7"/>
      <c r="T79" s="8">
        <f>IF(ISBLANK('Custom Calculator'!#REF!),"",'BCA Calculator'!B85)</f>
        <v>0</v>
      </c>
      <c r="U79" s="7"/>
      <c r="V79" s="7"/>
      <c r="W79" s="7"/>
      <c r="X79" s="97" t="e">
        <f>IF(ISBLANK('Custom Calculator'!#REF!),"",'Custom Calculator'!#REF!)</f>
        <v>#REF!</v>
      </c>
      <c r="Y79" s="97" t="e">
        <f>IF(ISBLANK('Custom Calculator'!#REF!),"",'Custom Calculator'!#REF!)</f>
        <v>#REF!</v>
      </c>
      <c r="Z79" s="505" t="str">
        <f>IF(ISBLANK('Custom Calculator'!#REF!),"",TRIM(IFERROR(ROUND('Custom Calculator'!#REF!,3),"")))</f>
        <v/>
      </c>
      <c r="AA79" s="505" t="str">
        <f>IF(ISBLANK('Custom Calculator'!#REF!),"",TRIM(IFERROR(ROUND('Custom Calculator'!#REF!,3),"")))</f>
        <v/>
      </c>
      <c r="AB79" s="505" t="str">
        <f>IF(ISBLANK('Custom Calculator'!#REF!),"",TRIM(IFERROR(ROUND('Custom Calculator'!#REF!,3),"")))</f>
        <v/>
      </c>
      <c r="AC79" s="66" t="e">
        <f>IF(ISBLANK('Custom Calculator'!#REF!),"",'Custom Calculator'!#REF!)</f>
        <v>#REF!</v>
      </c>
      <c r="AD79" s="53" t="e">
        <f>IF(ISBLANK('Custom Calculator'!#REF!),"",ROUND('Custom Calculator'!#REF!,2))</f>
        <v>#REF!</v>
      </c>
      <c r="AE79" s="8">
        <f>IF(ISBLANK('Custom Calculator'!#REF!),"",'Custom Calculator'!$E$8)</f>
        <v>0</v>
      </c>
      <c r="AF79" s="8" t="e">
        <f t="shared" si="6"/>
        <v>#REF!</v>
      </c>
      <c r="AG79" s="8" t="e">
        <f>IF(ISBLANK('Custom Calculator'!#REF!),"",'Custom Calculator'!#REF!)</f>
        <v>#REF!</v>
      </c>
      <c r="AH79" s="8" t="e">
        <f>IF(ISBLANK('Custom Calculator'!#REF!),"",'Custom Calculator'!#REF!)</f>
        <v>#REF!</v>
      </c>
      <c r="AI79" s="8" t="e">
        <f>IF(ISBLANK('Custom Calculator'!#REF!),"",'Custom Calculator'!#REF!)</f>
        <v>#REF!</v>
      </c>
      <c r="AJ79" s="9" t="str">
        <f>IF(ISBLANK('Custom Calculator'!#REF!),"",'BCA Calculator'!W101)</f>
        <v/>
      </c>
      <c r="AK79" s="8" t="e">
        <f>IF(ISBLANK('Custom Calculator'!#REF!),"",'Custom Calculator'!#REF!)</f>
        <v>#REF!</v>
      </c>
      <c r="AL79" s="8" t="e">
        <f>'Custom Calculator'!#REF!</f>
        <v>#REF!</v>
      </c>
      <c r="AM79" s="9" t="e">
        <f>IF(ISBLANK('Custom Calculator'!#REF!),"",'Custom Calculator'!#REF!)</f>
        <v>#REF!</v>
      </c>
      <c r="AN79" s="9" t="e">
        <f>'Custom Calculator'!#REF!</f>
        <v>#REF!</v>
      </c>
      <c r="AO79" s="54" t="str">
        <f>TRIM(IFERROR(ROUND('Custom Calculator'!#REF!,2),""))</f>
        <v/>
      </c>
      <c r="AP79" s="9" t="str">
        <f>TRIM(IFERROR(ROUND('Custom Calculator'!#REF!,3),""))</f>
        <v/>
      </c>
      <c r="AQ79" s="9" t="str">
        <f>TRIM(IFERROR(ROUND('Custom Calculator'!#REF!,3),""))</f>
        <v/>
      </c>
      <c r="AR79" s="54" t="e">
        <f>IF(ISBLANK('Custom Calculator'!#REF!),"",IF(ISBLANK('Custom Calculator'!#REF!),'Custom Calculator'!#REF!,'Custom Calculator'!#REF!))</f>
        <v>#REF!</v>
      </c>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8"/>
      <c r="BU79" s="8"/>
      <c r="BV79" s="8"/>
      <c r="BW79" s="8"/>
      <c r="BX79" s="8"/>
      <c r="BY79" s="8"/>
      <c r="BZ79" s="8"/>
      <c r="CA79" s="8"/>
      <c r="CB79" s="8" t="e">
        <f>IF(ISBLANK('Custom Calculator'!#REF!),"",'Custom Calculator'!#REF!)</f>
        <v>#REF!</v>
      </c>
      <c r="CC79" s="106" t="e">
        <f>TRIM('Custom Calculator'!#REF!)</f>
        <v>#REF!</v>
      </c>
      <c r="CD79" s="106" t="e">
        <f>TRIM('Custom Calculator'!#REF!)</f>
        <v>#REF!</v>
      </c>
      <c r="CE79" s="106" t="e">
        <f>TRIM('Custom Calculator'!#REF!)</f>
        <v>#REF!</v>
      </c>
      <c r="CF79" s="106" t="e">
        <f>TRIM('Custom Calculator'!#REF!)</f>
        <v>#REF!</v>
      </c>
      <c r="CG79" s="106" t="e">
        <f>TRIM('Custom Calculator'!#REF!)</f>
        <v>#REF!</v>
      </c>
      <c r="CH79" s="106" t="e">
        <f>TRIM('Custom Calculator'!#REF!)</f>
        <v>#REF!</v>
      </c>
      <c r="CI79" s="8"/>
      <c r="CJ79" s="8"/>
      <c r="CK79" s="8"/>
      <c r="CL79" s="8"/>
      <c r="CM79" s="8"/>
      <c r="CN79" s="8"/>
      <c r="CO79" s="8"/>
      <c r="CP79" s="8"/>
      <c r="CQ79" s="8"/>
      <c r="CR79" s="8"/>
      <c r="CS79" s="8"/>
      <c r="CT79" s="8"/>
      <c r="CU79" s="8"/>
      <c r="CV79" s="8"/>
      <c r="CW79" s="8"/>
      <c r="CX79" s="8"/>
      <c r="CY79" s="8"/>
      <c r="CZ79" s="8"/>
      <c r="DA79" s="8"/>
      <c r="DB79" s="8"/>
      <c r="DC79" s="8"/>
      <c r="DD79" s="8"/>
      <c r="DE79" s="8"/>
      <c r="DF79" s="8"/>
      <c r="DG79" s="8"/>
      <c r="DH79" s="8"/>
      <c r="DI79" s="8"/>
      <c r="DJ79" s="8"/>
      <c r="DK79" s="506"/>
      <c r="DL79" s="8" t="str">
        <f>TRIM(IFERROR(ROUND('Data Sheet'!$Y$8*Z79,3),""))</f>
        <v/>
      </c>
      <c r="DM79" s="8" t="str">
        <f t="shared" si="4"/>
        <v/>
      </c>
      <c r="DN79" s="8" t="str">
        <f>TRIM(IFERROR(ROUND('Data Sheet'!$Z$8*AA79,3),""))</f>
        <v/>
      </c>
      <c r="DO79" s="8" t="str">
        <f t="shared" si="5"/>
        <v/>
      </c>
      <c r="DP79" s="8" t="str">
        <f>TRIM(IFERROR(ROUND('Data Sheet'!$AA$8*AB79,3),""))</f>
        <v/>
      </c>
      <c r="DQ79" s="8" t="str">
        <f t="shared" si="7"/>
        <v/>
      </c>
      <c r="DR79" s="8" t="e">
        <f>IF(AND(AC79&gt;0,OR('Custom Calculator'!$J$14&gt;=1,'Custom Calculator'!#REF!&gt;=1)),IF(ISBLANK('Custom Calculator'!#REF!),"",'Custom Calculator'!$BI$23),"")</f>
        <v>#REF!</v>
      </c>
      <c r="DS79" s="8" t="e">
        <f>IF(AND(AC79&gt;0,OR('Custom Calculator'!$J$14&gt;=1,'Custom Calculator'!#REF!&gt;=1)),IF(ISBLANK('Custom Calculator'!#REF!),"",'Custom Calculator'!$BJ$23),"")</f>
        <v>#REF!</v>
      </c>
      <c r="DT79" s="8" t="e">
        <f>'Custom Calculator'!#REF!</f>
        <v>#REF!</v>
      </c>
      <c r="DU79" s="8">
        <f>IF(ISBLANK('Custom Calculator'!#REF!),"",'Custom Calculator'!$BK$23)</f>
        <v>0</v>
      </c>
      <c r="DV79" s="8">
        <f>IF(ISBLANK('Custom Calculator'!#REF!),"",5)</f>
        <v>5</v>
      </c>
      <c r="DW79" s="8" t="e">
        <f>IF(ISBLANK('Custom Calculator'!#REF!),"",'Custom Calculator'!#REF!)</f>
        <v>#REF!</v>
      </c>
      <c r="DX79" s="8">
        <f>IF(ISBLANK('Custom Calculator'!#REF!),"",IF('Custom Calculator'!$BL$23="",1,'Custom Calculator'!$BL$23))</f>
        <v>1</v>
      </c>
      <c r="DY79" s="8">
        <f>IF(ISBLANK('Custom Calculator'!#REF!),"",'Custom Calculator'!$BM$23)</f>
        <v>0</v>
      </c>
      <c r="DZ79" s="8"/>
      <c r="EA79" s="8"/>
      <c r="EB79" s="8"/>
      <c r="EC79" s="8"/>
      <c r="ED79" s="8"/>
      <c r="EE79" s="8"/>
      <c r="EF79" s="8"/>
      <c r="EG79" s="8"/>
      <c r="EH79" s="8"/>
      <c r="EI79" s="8"/>
      <c r="EJ79" s="8"/>
      <c r="EK79" s="8"/>
      <c r="EL79" s="8"/>
      <c r="EM79" s="8"/>
      <c r="EN79" s="8"/>
      <c r="EO79" s="8"/>
      <c r="EP79" s="8"/>
      <c r="EQ79" s="8"/>
      <c r="ER79" s="8"/>
      <c r="ES79" s="8"/>
      <c r="ET79" s="8"/>
      <c r="EU79" s="8"/>
      <c r="EV79" s="8"/>
      <c r="EW79" s="8"/>
      <c r="EX79" s="8"/>
    </row>
    <row r="80" spans="1:154">
      <c r="A80" s="11" t="s">
        <v>2121</v>
      </c>
      <c r="B80" s="11">
        <v>79</v>
      </c>
      <c r="C80" s="99" t="e">
        <f ca="1">IF(ISBLANK('Custom Calculator'!#REF!),"",MID(CELL("filename"),SEARCH("[",CELL("filename"))+1,SEARCH("]",CELL("filename"))-SEARCH("[",CELL("filename"))-1))</f>
        <v>#VALUE!</v>
      </c>
      <c r="D80" s="99" t="e">
        <f>IF(ISBLANK('Custom Calculator'!#REF!),"",'Custom Calculator'!#REF!)</f>
        <v>#REF!</v>
      </c>
      <c r="E80" s="7"/>
      <c r="F80" s="8"/>
      <c r="G80" s="7"/>
      <c r="H80" s="7"/>
      <c r="I80" s="7"/>
      <c r="J80" s="7"/>
      <c r="K80" s="8" t="e">
        <f>IF(ISBLANK('Custom Calculator'!#REF!),"",IF('Custom Calculator'!#REF!&lt;&gt;0,'Custom Calculator'!#REF!,""))</f>
        <v>#REF!</v>
      </c>
      <c r="L80" s="9"/>
      <c r="M80" s="8" t="e">
        <f>IF(ISBLANK('Custom Calculator'!#REF!),"",IF('Custom Calculator'!#REF!&lt;&gt;0,'Custom Calculator'!#REF!,VLOOKUP('Custom Calculator'!#REF!,'Data Sheet'!$BB$13:$BC$2219,2,FALSE)))</f>
        <v>#REF!</v>
      </c>
      <c r="N80" s="8" t="str">
        <f>IF(ISBLANK('Custom Calculator'!#REF!),"","New York")</f>
        <v>New York</v>
      </c>
      <c r="O80" s="96" t="e">
        <f>IF(ISBLANK('Custom Calculator'!#REF!),"",'Custom Calculator'!#REF!)</f>
        <v>#REF!</v>
      </c>
      <c r="P80" s="7"/>
      <c r="Q80" s="8" t="e">
        <f>CONCATENATE('Custom Calculator'!#REF!," ",'Custom Calculator'!#REF!)</f>
        <v>#REF!</v>
      </c>
      <c r="R80" s="7"/>
      <c r="S80" s="7"/>
      <c r="T80" s="8">
        <f>IF(ISBLANK('Custom Calculator'!#REF!),"",'BCA Calculator'!B86)</f>
        <v>0</v>
      </c>
      <c r="U80" s="7"/>
      <c r="V80" s="7"/>
      <c r="W80" s="7"/>
      <c r="X80" s="97" t="e">
        <f>IF(ISBLANK('Custom Calculator'!#REF!),"",'Custom Calculator'!#REF!)</f>
        <v>#REF!</v>
      </c>
      <c r="Y80" s="97" t="e">
        <f>IF(ISBLANK('Custom Calculator'!#REF!),"",'Custom Calculator'!#REF!)</f>
        <v>#REF!</v>
      </c>
      <c r="Z80" s="505" t="str">
        <f>IF(ISBLANK('Custom Calculator'!#REF!),"",TRIM(IFERROR(ROUND('Custom Calculator'!#REF!,3),"")))</f>
        <v/>
      </c>
      <c r="AA80" s="505" t="str">
        <f>IF(ISBLANK('Custom Calculator'!#REF!),"",TRIM(IFERROR(ROUND('Custom Calculator'!#REF!,3),"")))</f>
        <v/>
      </c>
      <c r="AB80" s="505" t="str">
        <f>IF(ISBLANK('Custom Calculator'!#REF!),"",TRIM(IFERROR(ROUND('Custom Calculator'!#REF!,3),"")))</f>
        <v/>
      </c>
      <c r="AC80" s="66" t="e">
        <f>IF(ISBLANK('Custom Calculator'!#REF!),"",'Custom Calculator'!#REF!)</f>
        <v>#REF!</v>
      </c>
      <c r="AD80" s="53" t="e">
        <f>IF(ISBLANK('Custom Calculator'!#REF!),"",ROUND('Custom Calculator'!#REF!,2))</f>
        <v>#REF!</v>
      </c>
      <c r="AE80" s="8">
        <f>IF(ISBLANK('Custom Calculator'!#REF!),"",'Custom Calculator'!$E$8)</f>
        <v>0</v>
      </c>
      <c r="AF80" s="8" t="e">
        <f t="shared" si="6"/>
        <v>#REF!</v>
      </c>
      <c r="AG80" s="8" t="e">
        <f>IF(ISBLANK('Custom Calculator'!#REF!),"",'Custom Calculator'!#REF!)</f>
        <v>#REF!</v>
      </c>
      <c r="AH80" s="8" t="e">
        <f>IF(ISBLANK('Custom Calculator'!#REF!),"",'Custom Calculator'!#REF!)</f>
        <v>#REF!</v>
      </c>
      <c r="AI80" s="8" t="e">
        <f>IF(ISBLANK('Custom Calculator'!#REF!),"",'Custom Calculator'!#REF!)</f>
        <v>#REF!</v>
      </c>
      <c r="AJ80" s="9" t="str">
        <f>IF(ISBLANK('Custom Calculator'!#REF!),"",'BCA Calculator'!W102)</f>
        <v/>
      </c>
      <c r="AK80" s="8" t="e">
        <f>IF(ISBLANK('Custom Calculator'!#REF!),"",'Custom Calculator'!#REF!)</f>
        <v>#REF!</v>
      </c>
      <c r="AL80" s="8" t="e">
        <f>'Custom Calculator'!#REF!</f>
        <v>#REF!</v>
      </c>
      <c r="AM80" s="9" t="e">
        <f>IF(ISBLANK('Custom Calculator'!#REF!),"",'Custom Calculator'!#REF!)</f>
        <v>#REF!</v>
      </c>
      <c r="AN80" s="9" t="e">
        <f>'Custom Calculator'!#REF!</f>
        <v>#REF!</v>
      </c>
      <c r="AO80" s="54" t="str">
        <f>TRIM(IFERROR(ROUND('Custom Calculator'!#REF!,2),""))</f>
        <v/>
      </c>
      <c r="AP80" s="9" t="str">
        <f>TRIM(IFERROR(ROUND('Custom Calculator'!#REF!,3),""))</f>
        <v/>
      </c>
      <c r="AQ80" s="9" t="str">
        <f>TRIM(IFERROR(ROUND('Custom Calculator'!#REF!,3),""))</f>
        <v/>
      </c>
      <c r="AR80" s="54" t="e">
        <f>IF(ISBLANK('Custom Calculator'!#REF!),"",IF(ISBLANK('Custom Calculator'!#REF!),'Custom Calculator'!#REF!,'Custom Calculator'!#REF!))</f>
        <v>#REF!</v>
      </c>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8"/>
      <c r="BU80" s="8"/>
      <c r="BV80" s="8"/>
      <c r="BW80" s="8"/>
      <c r="BX80" s="8"/>
      <c r="BY80" s="8"/>
      <c r="BZ80" s="8"/>
      <c r="CA80" s="8"/>
      <c r="CB80" s="8" t="e">
        <f>IF(ISBLANK('Custom Calculator'!#REF!),"",'Custom Calculator'!#REF!)</f>
        <v>#REF!</v>
      </c>
      <c r="CC80" s="106" t="e">
        <f>TRIM('Custom Calculator'!#REF!)</f>
        <v>#REF!</v>
      </c>
      <c r="CD80" s="106" t="e">
        <f>TRIM('Custom Calculator'!#REF!)</f>
        <v>#REF!</v>
      </c>
      <c r="CE80" s="106" t="e">
        <f>TRIM('Custom Calculator'!#REF!)</f>
        <v>#REF!</v>
      </c>
      <c r="CF80" s="106" t="e">
        <f>TRIM('Custom Calculator'!#REF!)</f>
        <v>#REF!</v>
      </c>
      <c r="CG80" s="106" t="e">
        <f>TRIM('Custom Calculator'!#REF!)</f>
        <v>#REF!</v>
      </c>
      <c r="CH80" s="106" t="e">
        <f>TRIM('Custom Calculator'!#REF!)</f>
        <v>#REF!</v>
      </c>
      <c r="CI80" s="8"/>
      <c r="CJ80" s="8"/>
      <c r="CK80" s="8"/>
      <c r="CL80" s="8"/>
      <c r="CM80" s="8"/>
      <c r="CN80" s="8"/>
      <c r="CO80" s="8"/>
      <c r="CP80" s="8"/>
      <c r="CQ80" s="8"/>
      <c r="CR80" s="8"/>
      <c r="CS80" s="8"/>
      <c r="CT80" s="8"/>
      <c r="CU80" s="8"/>
      <c r="CV80" s="8"/>
      <c r="CW80" s="8"/>
      <c r="CX80" s="8"/>
      <c r="CY80" s="8"/>
      <c r="CZ80" s="8"/>
      <c r="DA80" s="8"/>
      <c r="DB80" s="8"/>
      <c r="DC80" s="8"/>
      <c r="DD80" s="8"/>
      <c r="DE80" s="8"/>
      <c r="DF80" s="8"/>
      <c r="DG80" s="8"/>
      <c r="DH80" s="8"/>
      <c r="DI80" s="8"/>
      <c r="DJ80" s="8"/>
      <c r="DK80" s="506"/>
      <c r="DL80" s="8" t="str">
        <f>TRIM(IFERROR(ROUND('Data Sheet'!$Y$8*Z80,3),""))</f>
        <v/>
      </c>
      <c r="DM80" s="8" t="str">
        <f t="shared" si="4"/>
        <v/>
      </c>
      <c r="DN80" s="8" t="str">
        <f>TRIM(IFERROR(ROUND('Data Sheet'!$Z$8*AA80,3),""))</f>
        <v/>
      </c>
      <c r="DO80" s="8" t="str">
        <f t="shared" si="5"/>
        <v/>
      </c>
      <c r="DP80" s="8" t="str">
        <f>TRIM(IFERROR(ROUND('Data Sheet'!$AA$8*AB80,3),""))</f>
        <v/>
      </c>
      <c r="DQ80" s="8" t="str">
        <f t="shared" si="7"/>
        <v/>
      </c>
      <c r="DR80" s="8" t="e">
        <f>IF(AND(AC80&gt;0,OR('Custom Calculator'!$J$14&gt;=1,'Custom Calculator'!#REF!&gt;=1)),IF(ISBLANK('Custom Calculator'!#REF!),"",'Custom Calculator'!$BI$23),"")</f>
        <v>#REF!</v>
      </c>
      <c r="DS80" s="8" t="e">
        <f>IF(AND(AC80&gt;0,OR('Custom Calculator'!$J$14&gt;=1,'Custom Calculator'!#REF!&gt;=1)),IF(ISBLANK('Custom Calculator'!#REF!),"",'Custom Calculator'!$BJ$23),"")</f>
        <v>#REF!</v>
      </c>
      <c r="DT80" s="8" t="e">
        <f>'Custom Calculator'!#REF!</f>
        <v>#REF!</v>
      </c>
      <c r="DU80" s="8">
        <f>IF(ISBLANK('Custom Calculator'!#REF!),"",'Custom Calculator'!$BK$23)</f>
        <v>0</v>
      </c>
      <c r="DV80" s="8">
        <f>IF(ISBLANK('Custom Calculator'!#REF!),"",5)</f>
        <v>5</v>
      </c>
      <c r="DW80" s="8" t="e">
        <f>IF(ISBLANK('Custom Calculator'!#REF!),"",'Custom Calculator'!#REF!)</f>
        <v>#REF!</v>
      </c>
      <c r="DX80" s="8">
        <f>IF(ISBLANK('Custom Calculator'!#REF!),"",IF('Custom Calculator'!$BL$23="",1,'Custom Calculator'!$BL$23))</f>
        <v>1</v>
      </c>
      <c r="DY80" s="8">
        <f>IF(ISBLANK('Custom Calculator'!#REF!),"",'Custom Calculator'!$BM$23)</f>
        <v>0</v>
      </c>
      <c r="DZ80" s="8"/>
      <c r="EA80" s="8"/>
      <c r="EB80" s="8"/>
      <c r="EC80" s="8"/>
      <c r="ED80" s="8"/>
      <c r="EE80" s="8"/>
      <c r="EF80" s="8"/>
      <c r="EG80" s="8"/>
      <c r="EH80" s="8"/>
      <c r="EI80" s="8"/>
      <c r="EJ80" s="8"/>
      <c r="EK80" s="8"/>
      <c r="EL80" s="8"/>
      <c r="EM80" s="8"/>
      <c r="EN80" s="8"/>
      <c r="EO80" s="8"/>
      <c r="EP80" s="8"/>
      <c r="EQ80" s="8"/>
      <c r="ER80" s="8"/>
      <c r="ES80" s="8"/>
      <c r="ET80" s="8"/>
      <c r="EU80" s="8"/>
      <c r="EV80" s="8"/>
      <c r="EW80" s="8"/>
      <c r="EX80" s="8"/>
    </row>
    <row r="81" spans="1:154" ht="15.75" thickBot="1">
      <c r="A81" s="593" t="s">
        <v>2121</v>
      </c>
      <c r="B81" s="593">
        <v>80</v>
      </c>
      <c r="C81" s="594" t="e">
        <f ca="1">IF(ISBLANK('Custom Calculator'!#REF!),"",MID(CELL("filename"),SEARCH("[",CELL("filename"))+1,SEARCH("]",CELL("filename"))-SEARCH("[",CELL("filename"))-1))</f>
        <v>#VALUE!</v>
      </c>
      <c r="D81" s="594" t="e">
        <f>IF(ISBLANK('Custom Calculator'!#REF!),"",'Custom Calculator'!#REF!)</f>
        <v>#REF!</v>
      </c>
      <c r="E81" s="595"/>
      <c r="F81" s="596"/>
      <c r="G81" s="595"/>
      <c r="H81" s="595"/>
      <c r="I81" s="595"/>
      <c r="J81" s="595"/>
      <c r="K81" s="596" t="e">
        <f>IF(ISBLANK('Custom Calculator'!#REF!),"",IF('Custom Calculator'!#REF!&lt;&gt;0,'Custom Calculator'!#REF!,""))</f>
        <v>#REF!</v>
      </c>
      <c r="L81" s="597"/>
      <c r="M81" s="596" t="e">
        <f>IF(ISBLANK('Custom Calculator'!#REF!),"",IF('Custom Calculator'!#REF!&lt;&gt;0,'Custom Calculator'!#REF!,VLOOKUP('Custom Calculator'!#REF!,'Data Sheet'!$BB$13:$BC$2219,2,FALSE)))</f>
        <v>#REF!</v>
      </c>
      <c r="N81" s="596" t="str">
        <f>IF(ISBLANK('Custom Calculator'!#REF!),"","New York")</f>
        <v>New York</v>
      </c>
      <c r="O81" s="598" t="e">
        <f>IF(ISBLANK('Custom Calculator'!#REF!),"",'Custom Calculator'!#REF!)</f>
        <v>#REF!</v>
      </c>
      <c r="P81" s="595"/>
      <c r="Q81" s="596" t="e">
        <f>CONCATENATE('Custom Calculator'!#REF!," ",'Custom Calculator'!#REF!)</f>
        <v>#REF!</v>
      </c>
      <c r="R81" s="595"/>
      <c r="S81" s="595"/>
      <c r="T81" s="8">
        <f>IF(ISBLANK('Custom Calculator'!#REF!),"",'BCA Calculator'!B87)</f>
        <v>0</v>
      </c>
      <c r="U81" s="595"/>
      <c r="V81" s="595"/>
      <c r="W81" s="595"/>
      <c r="X81" s="599" t="e">
        <f>IF(ISBLANK('Custom Calculator'!#REF!),"",'Custom Calculator'!#REF!)</f>
        <v>#REF!</v>
      </c>
      <c r="Y81" s="599" t="e">
        <f>IF(ISBLANK('Custom Calculator'!#REF!),"",'Custom Calculator'!#REF!)</f>
        <v>#REF!</v>
      </c>
      <c r="Z81" s="600" t="str">
        <f>IF(ISBLANK('Custom Calculator'!#REF!),"",TRIM(IFERROR(ROUND('Custom Calculator'!#REF!,3),"")))</f>
        <v/>
      </c>
      <c r="AA81" s="600" t="str">
        <f>IF(ISBLANK('Custom Calculator'!#REF!),"",TRIM(IFERROR(ROUND('Custom Calculator'!#REF!,3),"")))</f>
        <v/>
      </c>
      <c r="AB81" s="600" t="str">
        <f>IF(ISBLANK('Custom Calculator'!#REF!),"",TRIM(IFERROR(ROUND('Custom Calculator'!#REF!,3),"")))</f>
        <v/>
      </c>
      <c r="AC81" s="66" t="e">
        <f>IF(ISBLANK('Custom Calculator'!#REF!),"",'Custom Calculator'!#REF!)</f>
        <v>#REF!</v>
      </c>
      <c r="AD81" s="601" t="e">
        <f>IF(ISBLANK('Custom Calculator'!#REF!),"",ROUND('Custom Calculator'!#REF!,2))</f>
        <v>#REF!</v>
      </c>
      <c r="AE81" s="596">
        <f>IF(ISBLANK('Custom Calculator'!#REF!),"",'Custom Calculator'!$E$8)</f>
        <v>0</v>
      </c>
      <c r="AF81" s="596" t="e">
        <f t="shared" si="6"/>
        <v>#REF!</v>
      </c>
      <c r="AG81" s="596" t="e">
        <f>IF(ISBLANK('Custom Calculator'!#REF!),"",'Custom Calculator'!#REF!)</f>
        <v>#REF!</v>
      </c>
      <c r="AH81" s="596" t="e">
        <f>IF(ISBLANK('Custom Calculator'!#REF!),"",'Custom Calculator'!#REF!)</f>
        <v>#REF!</v>
      </c>
      <c r="AI81" s="596" t="e">
        <f>IF(ISBLANK('Custom Calculator'!#REF!),"",'Custom Calculator'!#REF!)</f>
        <v>#REF!</v>
      </c>
      <c r="AJ81" s="9" t="str">
        <f>IF(ISBLANK('Custom Calculator'!#REF!),"",'BCA Calculator'!W103)</f>
        <v/>
      </c>
      <c r="AK81" s="596" t="e">
        <f>IF(ISBLANK('Custom Calculator'!#REF!),"",'Custom Calculator'!#REF!)</f>
        <v>#REF!</v>
      </c>
      <c r="AL81" s="596" t="e">
        <f>'Custom Calculator'!#REF!</f>
        <v>#REF!</v>
      </c>
      <c r="AM81" s="597" t="e">
        <f>IF(ISBLANK('Custom Calculator'!#REF!),"",'Custom Calculator'!#REF!)</f>
        <v>#REF!</v>
      </c>
      <c r="AN81" s="597" t="e">
        <f>'Custom Calculator'!#REF!</f>
        <v>#REF!</v>
      </c>
      <c r="AO81" s="602" t="str">
        <f>TRIM(IFERROR(ROUND('Custom Calculator'!#REF!,2),""))</f>
        <v/>
      </c>
      <c r="AP81" s="597" t="str">
        <f>TRIM(IFERROR(ROUND('Custom Calculator'!#REF!,3),""))</f>
        <v/>
      </c>
      <c r="AQ81" s="597" t="str">
        <f>TRIM(IFERROR(ROUND('Custom Calculator'!#REF!,3),""))</f>
        <v/>
      </c>
      <c r="AR81" s="54" t="e">
        <f>IF(ISBLANK('Custom Calculator'!#REF!),"",IF(ISBLANK('Custom Calculator'!#REF!),'Custom Calculator'!#REF!,'Custom Calculator'!#REF!))</f>
        <v>#REF!</v>
      </c>
      <c r="AS81" s="596"/>
      <c r="AT81" s="596"/>
      <c r="AU81" s="596"/>
      <c r="AV81" s="596"/>
      <c r="AW81" s="596"/>
      <c r="AX81" s="596"/>
      <c r="AY81" s="596"/>
      <c r="AZ81" s="596"/>
      <c r="BA81" s="596"/>
      <c r="BB81" s="596"/>
      <c r="BC81" s="596"/>
      <c r="BD81" s="596"/>
      <c r="BE81" s="596"/>
      <c r="BF81" s="596"/>
      <c r="BG81" s="596"/>
      <c r="BH81" s="596"/>
      <c r="BI81" s="596"/>
      <c r="BJ81" s="596"/>
      <c r="BK81" s="596"/>
      <c r="BL81" s="596"/>
      <c r="BM81" s="596"/>
      <c r="BN81" s="596"/>
      <c r="BO81" s="596"/>
      <c r="BP81" s="596"/>
      <c r="BQ81" s="596"/>
      <c r="BR81" s="596"/>
      <c r="BS81" s="596"/>
      <c r="BT81" s="596"/>
      <c r="BU81" s="596"/>
      <c r="BV81" s="596"/>
      <c r="BW81" s="596"/>
      <c r="BX81" s="596"/>
      <c r="BY81" s="596"/>
      <c r="BZ81" s="596"/>
      <c r="CA81" s="596"/>
      <c r="CB81" s="596" t="e">
        <f>IF(ISBLANK('Custom Calculator'!#REF!),"",'Custom Calculator'!#REF!)</f>
        <v>#REF!</v>
      </c>
      <c r="CC81" s="603" t="e">
        <f>TRIM('Custom Calculator'!#REF!)</f>
        <v>#REF!</v>
      </c>
      <c r="CD81" s="603" t="e">
        <f>TRIM('Custom Calculator'!#REF!)</f>
        <v>#REF!</v>
      </c>
      <c r="CE81" s="603" t="e">
        <f>TRIM('Custom Calculator'!#REF!)</f>
        <v>#REF!</v>
      </c>
      <c r="CF81" s="603" t="e">
        <f>TRIM('Custom Calculator'!#REF!)</f>
        <v>#REF!</v>
      </c>
      <c r="CG81" s="603" t="e">
        <f>TRIM('Custom Calculator'!#REF!)</f>
        <v>#REF!</v>
      </c>
      <c r="CH81" s="603" t="e">
        <f>TRIM('Custom Calculator'!#REF!)</f>
        <v>#REF!</v>
      </c>
      <c r="CI81" s="596"/>
      <c r="CJ81" s="596"/>
      <c r="CK81" s="596"/>
      <c r="CL81" s="596"/>
      <c r="CM81" s="596"/>
      <c r="CN81" s="596"/>
      <c r="CO81" s="596"/>
      <c r="CP81" s="596"/>
      <c r="CQ81" s="596"/>
      <c r="CR81" s="596"/>
      <c r="CS81" s="596"/>
      <c r="CT81" s="596"/>
      <c r="CU81" s="596"/>
      <c r="CV81" s="596"/>
      <c r="CW81" s="596"/>
      <c r="CX81" s="596"/>
      <c r="CY81" s="596"/>
      <c r="CZ81" s="596"/>
      <c r="DA81" s="596"/>
      <c r="DB81" s="596"/>
      <c r="DC81" s="596"/>
      <c r="DD81" s="596"/>
      <c r="DE81" s="596"/>
      <c r="DF81" s="596"/>
      <c r="DG81" s="596"/>
      <c r="DH81" s="596"/>
      <c r="DI81" s="596"/>
      <c r="DJ81" s="596"/>
      <c r="DK81" s="604"/>
      <c r="DL81" s="8" t="str">
        <f>TRIM(IFERROR(ROUND('Data Sheet'!$Y$8*Z81,3),""))</f>
        <v/>
      </c>
      <c r="DM81" s="596" t="str">
        <f t="shared" si="4"/>
        <v/>
      </c>
      <c r="DN81" s="8" t="str">
        <f>TRIM(IFERROR(ROUND('Data Sheet'!$Z$8*AA81,3),""))</f>
        <v/>
      </c>
      <c r="DO81" s="596" t="str">
        <f t="shared" si="5"/>
        <v/>
      </c>
      <c r="DP81" s="8" t="str">
        <f>TRIM(IFERROR(ROUND('Data Sheet'!$AA$8*AB81,3),""))</f>
        <v/>
      </c>
      <c r="DQ81" s="596" t="str">
        <f t="shared" si="7"/>
        <v/>
      </c>
      <c r="DR81" s="8" t="e">
        <f>IF(AND(AC81&gt;0,OR('Custom Calculator'!$J$14&gt;=1,'Custom Calculator'!#REF!&gt;=1)),IF(ISBLANK('Custom Calculator'!#REF!),"",'Custom Calculator'!$BI$23),"")</f>
        <v>#REF!</v>
      </c>
      <c r="DS81" s="8" t="e">
        <f>IF(AND(AC81&gt;0,OR('Custom Calculator'!$J$14&gt;=1,'Custom Calculator'!#REF!&gt;=1)),IF(ISBLANK('Custom Calculator'!#REF!),"",'Custom Calculator'!$BJ$23),"")</f>
        <v>#REF!</v>
      </c>
      <c r="DT81" s="596" t="e">
        <f>'Custom Calculator'!#REF!</f>
        <v>#REF!</v>
      </c>
      <c r="DU81" s="596">
        <f>IF(ISBLANK('Custom Calculator'!#REF!),"",'Custom Calculator'!$BK$23)</f>
        <v>0</v>
      </c>
      <c r="DV81" s="596">
        <f>IF(ISBLANK('Custom Calculator'!#REF!),"",5)</f>
        <v>5</v>
      </c>
      <c r="DW81" s="596" t="e">
        <f>IF(ISBLANK('Custom Calculator'!#REF!),"",'Custom Calculator'!#REF!)</f>
        <v>#REF!</v>
      </c>
      <c r="DX81" s="596">
        <f>IF(ISBLANK('Custom Calculator'!#REF!),"",IF('Custom Calculator'!$BL$23="",1,'Custom Calculator'!$BL$23))</f>
        <v>1</v>
      </c>
      <c r="DY81" s="596">
        <f>IF(ISBLANK('Custom Calculator'!#REF!),"",'Custom Calculator'!$BM$23)</f>
        <v>0</v>
      </c>
      <c r="DZ81" s="596"/>
      <c r="EA81" s="596"/>
      <c r="EB81" s="596"/>
      <c r="EC81" s="596"/>
      <c r="ED81" s="596"/>
      <c r="EE81" s="596"/>
      <c r="EF81" s="596"/>
      <c r="EG81" s="596"/>
      <c r="EH81" s="596"/>
      <c r="EI81" s="596"/>
      <c r="EJ81" s="596"/>
      <c r="EK81" s="596"/>
      <c r="EL81" s="596"/>
      <c r="EM81" s="596"/>
      <c r="EN81" s="596"/>
      <c r="EO81" s="596"/>
      <c r="EP81" s="596"/>
      <c r="EQ81" s="596"/>
      <c r="ER81" s="596"/>
      <c r="ES81" s="596"/>
      <c r="ET81" s="596"/>
      <c r="EU81" s="596"/>
      <c r="EV81" s="596"/>
      <c r="EW81" s="596"/>
      <c r="EX81" s="596"/>
    </row>
    <row r="82" spans="1:154" ht="15.75" thickBot="1">
      <c r="A82" s="605" t="s">
        <v>2121</v>
      </c>
      <c r="B82" s="606">
        <v>81</v>
      </c>
      <c r="C82" s="607" t="str">
        <f ca="1">IF('Custom Calculator'!E16&gt;0,MID(CELL("filename"),SEARCH("[",CELL("filename"))+1,SEARCH("]",CELL("filename"))-SEARCH("[",CELL("filename"))-1),"")</f>
        <v/>
      </c>
      <c r="D82" s="607"/>
      <c r="E82" s="606"/>
      <c r="F82" s="606"/>
      <c r="G82" s="606"/>
      <c r="H82" s="606"/>
      <c r="I82" s="606"/>
      <c r="J82" s="606"/>
      <c r="K82" s="606"/>
      <c r="L82" s="608"/>
      <c r="M82" s="606"/>
      <c r="N82" s="606"/>
      <c r="O82" s="609"/>
      <c r="P82" s="606"/>
      <c r="Q82" s="607" t="str">
        <f>IF('Custom Calculator'!$E$16&gt;0,"Bonus Rebate Custom Non-Lighting","")</f>
        <v/>
      </c>
      <c r="R82" s="606"/>
      <c r="S82" s="606"/>
      <c r="T82" s="606"/>
      <c r="U82" s="606"/>
      <c r="V82" s="606"/>
      <c r="W82" s="606"/>
      <c r="X82" s="607" t="str">
        <f>IF('Custom Calculator'!$E$16&gt;0,1,"")</f>
        <v/>
      </c>
      <c r="Y82" s="607" t="str">
        <f>IF('Custom Calculator'!$E$16&gt;0,1,"")</f>
        <v/>
      </c>
      <c r="Z82" s="610"/>
      <c r="AA82" s="610"/>
      <c r="AB82" s="610"/>
      <c r="AC82" s="66" t="str">
        <f>IF(ISBLANK('Custom Calculator'!E38),"",'Custom Calculator'!#REF!)</f>
        <v/>
      </c>
      <c r="AD82" s="611"/>
      <c r="AE82" s="606"/>
      <c r="AF82" s="606"/>
      <c r="AG82" s="606"/>
      <c r="AH82" s="606"/>
      <c r="AI82" s="606"/>
      <c r="AJ82" s="608"/>
      <c r="AK82" s="606"/>
      <c r="AL82" s="606"/>
      <c r="AM82" s="608"/>
      <c r="AN82" s="608"/>
      <c r="AO82" s="612"/>
      <c r="AP82" s="608"/>
      <c r="AQ82" s="608"/>
      <c r="AR82" s="612"/>
      <c r="AS82" s="606"/>
      <c r="AT82" s="606"/>
      <c r="AU82" s="606"/>
      <c r="AV82" s="606"/>
      <c r="AW82" s="606"/>
      <c r="AX82" s="606"/>
      <c r="AY82" s="606"/>
      <c r="AZ82" s="606"/>
      <c r="BA82" s="606"/>
      <c r="BB82" s="606"/>
      <c r="BC82" s="606"/>
      <c r="BD82" s="606"/>
      <c r="BE82" s="606"/>
      <c r="BF82" s="606"/>
      <c r="BG82" s="606"/>
      <c r="BH82" s="606"/>
      <c r="BI82" s="606"/>
      <c r="BJ82" s="606"/>
      <c r="BK82" s="606"/>
      <c r="BL82" s="606"/>
      <c r="BM82" s="606"/>
      <c r="BN82" s="606"/>
      <c r="BO82" s="606"/>
      <c r="BP82" s="606"/>
      <c r="BQ82" s="606"/>
      <c r="BR82" s="606"/>
      <c r="BS82" s="606"/>
      <c r="BT82" s="606"/>
      <c r="BU82" s="606"/>
      <c r="BV82" s="606"/>
      <c r="BW82" s="606"/>
      <c r="BX82" s="606"/>
      <c r="BY82" s="606"/>
      <c r="BZ82" s="606"/>
      <c r="CA82" s="606"/>
      <c r="CB82" s="606"/>
      <c r="CC82" s="613"/>
      <c r="CD82" s="613"/>
      <c r="CE82" s="613"/>
      <c r="CF82" s="613"/>
      <c r="CG82" s="613"/>
      <c r="CH82" s="613"/>
      <c r="CI82" s="606"/>
      <c r="CJ82" s="606"/>
      <c r="CK82" s="606"/>
      <c r="CL82" s="606"/>
      <c r="CM82" s="606"/>
      <c r="CN82" s="606"/>
      <c r="CO82" s="606"/>
      <c r="CP82" s="606"/>
      <c r="CQ82" s="606"/>
      <c r="CR82" s="606"/>
      <c r="CS82" s="606"/>
      <c r="CT82" s="606"/>
      <c r="CU82" s="606"/>
      <c r="CV82" s="606"/>
      <c r="CW82" s="606"/>
      <c r="CX82" s="606"/>
      <c r="CY82" s="606"/>
      <c r="CZ82" s="606"/>
      <c r="DA82" s="606"/>
      <c r="DB82" s="606"/>
      <c r="DC82" s="606"/>
      <c r="DD82" s="606"/>
      <c r="DE82" s="606"/>
      <c r="DF82" s="606"/>
      <c r="DG82" s="606"/>
      <c r="DH82" s="606"/>
      <c r="DI82" s="606"/>
      <c r="DJ82" s="606"/>
      <c r="DK82" s="606"/>
      <c r="DL82" s="606"/>
      <c r="DM82" s="606"/>
      <c r="DN82" s="606"/>
      <c r="DO82" s="606"/>
      <c r="DP82" s="606"/>
      <c r="DQ82" s="606"/>
      <c r="DR82" s="606" t="str">
        <f>IF('Custom Calculator'!$E$16&gt;0,'Custom Calculator'!$BI$23,"")</f>
        <v/>
      </c>
      <c r="DS82" s="606" t="str">
        <f>IF('Custom Calculator'!$E$16&gt;0,'Custom Calculator'!$BJ$23,"")</f>
        <v/>
      </c>
      <c r="DT82" s="606" t="str">
        <f>IF('Custom Calculator'!E16&gt;0,'Data Sheet'!$U$8,"")</f>
        <v/>
      </c>
      <c r="DU82" s="606" t="str">
        <f>IF('Custom Calculator'!E16&gt;0,'Custom Calculator'!$BK$23,"")</f>
        <v/>
      </c>
      <c r="DV82" s="606" t="str">
        <f>IF('Custom Calculator'!$E$16&gt;0,5,"")</f>
        <v/>
      </c>
      <c r="DW82" s="606"/>
      <c r="DX82" s="606" t="str">
        <f>IF('Custom Calculator'!E16&gt;0,IF('Custom Calculator'!$BL$23="",1,'Custom Calculator'!$BL$23),"")</f>
        <v/>
      </c>
      <c r="DY82" s="606" t="str">
        <f>IF('Custom Calculator'!E16&gt;0,'Custom Calculator'!$BM$23,"")</f>
        <v/>
      </c>
      <c r="DZ82" s="606"/>
      <c r="EA82" s="606"/>
      <c r="EB82" s="606"/>
      <c r="EC82" s="606"/>
      <c r="ED82" s="606"/>
      <c r="EE82" s="606"/>
      <c r="EF82" s="606"/>
      <c r="EG82" s="606"/>
      <c r="EH82" s="606"/>
      <c r="EI82" s="606"/>
      <c r="EJ82" s="606"/>
      <c r="EK82" s="606"/>
      <c r="EL82" s="606"/>
      <c r="EM82" s="606"/>
      <c r="EN82" s="606"/>
      <c r="EO82" s="606"/>
      <c r="EP82" s="606"/>
      <c r="EQ82" s="606"/>
      <c r="ER82" s="606"/>
      <c r="ES82" s="606"/>
      <c r="ET82" s="606"/>
      <c r="EU82" s="606"/>
      <c r="EV82" s="606"/>
      <c r="EW82" s="606"/>
      <c r="EX82" s="614"/>
    </row>
    <row r="83" spans="1:154">
      <c r="C83" s="98" t="s">
        <v>248</v>
      </c>
      <c r="D83" s="98" t="s">
        <v>248</v>
      </c>
      <c r="E83" s="98" t="s">
        <v>248</v>
      </c>
      <c r="F83" s="98" t="s">
        <v>248</v>
      </c>
      <c r="G83" s="98" t="s">
        <v>248</v>
      </c>
      <c r="H83" s="98" t="s">
        <v>248</v>
      </c>
      <c r="I83" s="98" t="s">
        <v>248</v>
      </c>
      <c r="J83" s="98" t="s">
        <v>248</v>
      </c>
      <c r="K83" s="98" t="s">
        <v>248</v>
      </c>
      <c r="L83" s="98" t="s">
        <v>248</v>
      </c>
      <c r="M83" s="98" t="s">
        <v>248</v>
      </c>
      <c r="N83" s="98" t="s">
        <v>248</v>
      </c>
      <c r="O83" s="98" t="s">
        <v>248</v>
      </c>
      <c r="P83" s="98" t="s">
        <v>248</v>
      </c>
      <c r="Q83" s="98" t="s">
        <v>248</v>
      </c>
      <c r="R83" s="98" t="s">
        <v>248</v>
      </c>
      <c r="S83" s="98" t="s">
        <v>248</v>
      </c>
      <c r="T83" s="98" t="s">
        <v>248</v>
      </c>
      <c r="U83" s="98" t="s">
        <v>248</v>
      </c>
      <c r="V83" s="98" t="s">
        <v>248</v>
      </c>
      <c r="W83" s="98" t="s">
        <v>248</v>
      </c>
      <c r="X83" s="98" t="s">
        <v>248</v>
      </c>
      <c r="Y83" s="98" t="s">
        <v>248</v>
      </c>
      <c r="Z83" s="98" t="s">
        <v>248</v>
      </c>
      <c r="AA83" s="98" t="s">
        <v>248</v>
      </c>
      <c r="AB83" s="98" t="s">
        <v>248</v>
      </c>
      <c r="AC83" s="66" t="str">
        <f>IF(ISBLANK('Custom Calculator'!E39),"",'Custom Calculator'!AU39)</f>
        <v/>
      </c>
      <c r="AD83" s="98" t="s">
        <v>248</v>
      </c>
      <c r="AE83" s="98" t="s">
        <v>248</v>
      </c>
      <c r="AF83" s="98" t="s">
        <v>248</v>
      </c>
      <c r="AG83" s="98" t="s">
        <v>248</v>
      </c>
      <c r="AH83" s="98" t="s">
        <v>248</v>
      </c>
      <c r="AI83" s="98" t="s">
        <v>248</v>
      </c>
      <c r="AJ83" s="98" t="s">
        <v>248</v>
      </c>
      <c r="AK83" s="98" t="s">
        <v>248</v>
      </c>
      <c r="AL83" s="98" t="s">
        <v>248</v>
      </c>
      <c r="AM83" s="98" t="s">
        <v>248</v>
      </c>
      <c r="AN83" s="98" t="s">
        <v>248</v>
      </c>
      <c r="AO83" s="98" t="s">
        <v>248</v>
      </c>
      <c r="AP83" s="98" t="s">
        <v>248</v>
      </c>
      <c r="AQ83" s="98" t="s">
        <v>248</v>
      </c>
      <c r="AR83" s="98" t="s">
        <v>248</v>
      </c>
      <c r="AS83" s="98" t="s">
        <v>248</v>
      </c>
      <c r="AT83" s="98" t="s">
        <v>248</v>
      </c>
      <c r="AU83" s="98" t="s">
        <v>248</v>
      </c>
      <c r="AV83" s="98" t="s">
        <v>248</v>
      </c>
      <c r="AW83" s="98" t="s">
        <v>248</v>
      </c>
      <c r="AX83" s="98" t="s">
        <v>248</v>
      </c>
      <c r="AY83" s="98" t="s">
        <v>248</v>
      </c>
      <c r="AZ83" s="98" t="s">
        <v>248</v>
      </c>
      <c r="BA83" s="98" t="s">
        <v>248</v>
      </c>
      <c r="BB83" s="98" t="s">
        <v>248</v>
      </c>
      <c r="BC83" s="98" t="s">
        <v>248</v>
      </c>
      <c r="BD83" s="98" t="s">
        <v>248</v>
      </c>
      <c r="BE83" s="98" t="s">
        <v>248</v>
      </c>
      <c r="BF83" s="98" t="s">
        <v>248</v>
      </c>
      <c r="BG83" s="98" t="s">
        <v>248</v>
      </c>
      <c r="BH83" s="98" t="s">
        <v>248</v>
      </c>
      <c r="BI83" s="98" t="s">
        <v>248</v>
      </c>
      <c r="BJ83" s="98" t="s">
        <v>248</v>
      </c>
      <c r="BK83" s="98" t="s">
        <v>248</v>
      </c>
      <c r="BL83" s="98" t="s">
        <v>248</v>
      </c>
      <c r="BM83" s="98" t="s">
        <v>248</v>
      </c>
      <c r="BN83" s="98" t="s">
        <v>248</v>
      </c>
      <c r="BO83" s="98" t="s">
        <v>248</v>
      </c>
      <c r="BP83" s="98" t="s">
        <v>248</v>
      </c>
      <c r="BQ83" s="98" t="s">
        <v>248</v>
      </c>
      <c r="BR83" s="98" t="s">
        <v>248</v>
      </c>
      <c r="BS83" s="98" t="s">
        <v>248</v>
      </c>
      <c r="BT83" s="98" t="s">
        <v>248</v>
      </c>
      <c r="BU83" s="98" t="s">
        <v>248</v>
      </c>
      <c r="BV83" s="98" t="s">
        <v>248</v>
      </c>
      <c r="BW83" s="98" t="s">
        <v>248</v>
      </c>
      <c r="BX83" s="98" t="s">
        <v>248</v>
      </c>
      <c r="BY83" s="98" t="s">
        <v>248</v>
      </c>
      <c r="BZ83" s="98" t="s">
        <v>248</v>
      </c>
      <c r="CA83" s="98" t="s">
        <v>248</v>
      </c>
      <c r="CB83" s="98" t="s">
        <v>248</v>
      </c>
      <c r="CC83" s="98" t="s">
        <v>248</v>
      </c>
      <c r="CD83" s="98" t="s">
        <v>248</v>
      </c>
      <c r="CE83" s="98" t="s">
        <v>248</v>
      </c>
      <c r="CF83" s="98" t="s">
        <v>248</v>
      </c>
      <c r="CG83" s="98" t="s">
        <v>248</v>
      </c>
      <c r="CH83" s="98" t="s">
        <v>248</v>
      </c>
      <c r="CI83" s="98" t="s">
        <v>248</v>
      </c>
      <c r="CJ83" s="98" t="s">
        <v>248</v>
      </c>
      <c r="CK83" s="98" t="s">
        <v>248</v>
      </c>
      <c r="CL83" s="98" t="s">
        <v>248</v>
      </c>
      <c r="CM83" s="98" t="s">
        <v>248</v>
      </c>
      <c r="CN83" s="98" t="s">
        <v>248</v>
      </c>
      <c r="CO83" s="98" t="s">
        <v>248</v>
      </c>
      <c r="CP83" s="98" t="s">
        <v>248</v>
      </c>
      <c r="CQ83" s="98" t="s">
        <v>248</v>
      </c>
      <c r="CR83" s="98" t="s">
        <v>248</v>
      </c>
      <c r="CS83" s="98" t="s">
        <v>248</v>
      </c>
      <c r="CT83" s="98" t="s">
        <v>248</v>
      </c>
      <c r="CU83" s="98" t="s">
        <v>248</v>
      </c>
      <c r="CV83" s="98" t="s">
        <v>248</v>
      </c>
      <c r="CW83" s="98" t="s">
        <v>248</v>
      </c>
      <c r="CX83" s="98" t="s">
        <v>248</v>
      </c>
      <c r="CY83" s="98" t="s">
        <v>248</v>
      </c>
      <c r="CZ83" s="98" t="s">
        <v>248</v>
      </c>
      <c r="DA83" s="98" t="s">
        <v>248</v>
      </c>
      <c r="DB83" s="98" t="s">
        <v>248</v>
      </c>
      <c r="DC83" s="98" t="s">
        <v>248</v>
      </c>
      <c r="DD83" s="98" t="s">
        <v>248</v>
      </c>
      <c r="DE83" s="98" t="s">
        <v>248</v>
      </c>
      <c r="DF83" s="98" t="s">
        <v>248</v>
      </c>
      <c r="DG83" s="98" t="s">
        <v>248</v>
      </c>
      <c r="DH83" s="98" t="s">
        <v>248</v>
      </c>
      <c r="DI83" s="98" t="s">
        <v>248</v>
      </c>
      <c r="DJ83" s="98" t="s">
        <v>248</v>
      </c>
      <c r="DK83" s="98" t="s">
        <v>248</v>
      </c>
      <c r="DL83" s="98" t="s">
        <v>248</v>
      </c>
      <c r="DM83" s="98" t="s">
        <v>248</v>
      </c>
      <c r="DN83" s="98" t="s">
        <v>248</v>
      </c>
      <c r="DO83" s="98" t="s">
        <v>248</v>
      </c>
      <c r="DP83" s="98" t="s">
        <v>248</v>
      </c>
      <c r="DQ83" s="98" t="s">
        <v>248</v>
      </c>
      <c r="DR83" s="98" t="s">
        <v>248</v>
      </c>
      <c r="DS83" s="98" t="s">
        <v>248</v>
      </c>
      <c r="DT83" s="98" t="s">
        <v>248</v>
      </c>
      <c r="DU83" s="98" t="s">
        <v>248</v>
      </c>
      <c r="DV83" s="98" t="s">
        <v>248</v>
      </c>
      <c r="DW83" s="98" t="s">
        <v>248</v>
      </c>
      <c r="DX83" s="98" t="s">
        <v>248</v>
      </c>
      <c r="DY83" s="98" t="s">
        <v>248</v>
      </c>
      <c r="DZ83" s="98" t="s">
        <v>248</v>
      </c>
      <c r="EA83" s="98" t="s">
        <v>248</v>
      </c>
      <c r="EB83" s="98" t="s">
        <v>248</v>
      </c>
      <c r="EC83" s="98" t="s">
        <v>248</v>
      </c>
      <c r="ED83" s="98" t="s">
        <v>248</v>
      </c>
      <c r="EE83" s="98" t="s">
        <v>248</v>
      </c>
      <c r="EF83" s="98" t="s">
        <v>248</v>
      </c>
      <c r="EG83" s="98" t="s">
        <v>248</v>
      </c>
      <c r="EH83" s="98" t="s">
        <v>248</v>
      </c>
      <c r="EI83" s="98" t="s">
        <v>248</v>
      </c>
      <c r="EJ83" s="98" t="s">
        <v>248</v>
      </c>
      <c r="EK83" s="98" t="s">
        <v>248</v>
      </c>
      <c r="EL83" s="98" t="s">
        <v>248</v>
      </c>
      <c r="EM83" s="98" t="s">
        <v>248</v>
      </c>
      <c r="EN83" s="98" t="s">
        <v>248</v>
      </c>
      <c r="EO83" s="98" t="s">
        <v>248</v>
      </c>
      <c r="EP83" s="98" t="s">
        <v>248</v>
      </c>
      <c r="EQ83" s="98" t="s">
        <v>248</v>
      </c>
      <c r="ER83" s="98" t="s">
        <v>248</v>
      </c>
      <c r="ES83" s="98" t="s">
        <v>248</v>
      </c>
      <c r="ET83" s="98" t="s">
        <v>248</v>
      </c>
      <c r="EU83" s="98" t="s">
        <v>248</v>
      </c>
      <c r="EV83" s="98" t="s">
        <v>248</v>
      </c>
      <c r="EW83" s="98" t="s">
        <v>248</v>
      </c>
      <c r="EX83" s="12" t="s">
        <v>2122</v>
      </c>
    </row>
    <row r="84" spans="1:154">
      <c r="DL84" s="12"/>
      <c r="DM84" s="12"/>
      <c r="DN84" s="12"/>
      <c r="DO84" s="12"/>
      <c r="DP84" s="12"/>
      <c r="DQ84" s="12"/>
      <c r="DR84" s="12"/>
      <c r="DS84" s="12"/>
      <c r="DT84" s="12"/>
      <c r="DU84" s="12"/>
      <c r="DV84" s="12"/>
      <c r="DW84" s="12"/>
      <c r="DX84" s="12"/>
      <c r="DY84" s="12"/>
      <c r="DZ84" s="12"/>
      <c r="EA84" s="12"/>
      <c r="EB84" s="12"/>
      <c r="EC84" s="12"/>
      <c r="ED84" s="12"/>
      <c r="EE84" s="12"/>
      <c r="EF84" s="12"/>
      <c r="EG84" s="12"/>
      <c r="EH84" s="12"/>
      <c r="EI84" s="12"/>
      <c r="EJ84" s="12"/>
      <c r="EK84" s="12"/>
      <c r="EL84" s="12"/>
      <c r="EM84" s="12"/>
      <c r="EN84" s="12"/>
      <c r="EO84" s="12"/>
      <c r="EP84" s="12"/>
      <c r="EQ84" s="12"/>
      <c r="ER84" s="12"/>
      <c r="ES84" s="12"/>
      <c r="ET84" s="12"/>
      <c r="EU84" s="12"/>
      <c r="EV84" s="12"/>
      <c r="EW84" s="12"/>
      <c r="EX84" s="12"/>
    </row>
    <row r="85" spans="1:154">
      <c r="DL85" s="12"/>
      <c r="DM85" s="12"/>
      <c r="DN85" s="12"/>
      <c r="DO85" s="12"/>
      <c r="DP85" s="12"/>
      <c r="DQ85" s="12"/>
      <c r="DR85" s="12"/>
      <c r="DS85" s="12"/>
      <c r="DT85" s="12"/>
      <c r="DU85" s="12"/>
      <c r="DV85" s="12"/>
      <c r="DW85" s="12"/>
      <c r="DX85" s="12"/>
      <c r="DY85" s="12"/>
      <c r="DZ85" s="12"/>
      <c r="EA85" s="12"/>
      <c r="EB85" s="12"/>
      <c r="EC85" s="12"/>
      <c r="ED85" s="12"/>
      <c r="EE85" s="12"/>
      <c r="EF85" s="12"/>
      <c r="EG85" s="12"/>
      <c r="EH85" s="12"/>
      <c r="EI85" s="12"/>
      <c r="EJ85" s="12"/>
      <c r="EK85" s="12"/>
      <c r="EL85" s="12"/>
      <c r="EM85" s="12"/>
      <c r="EN85" s="12"/>
      <c r="EO85" s="12"/>
      <c r="EP85" s="12"/>
      <c r="EQ85" s="12"/>
      <c r="ER85" s="12"/>
      <c r="ES85" s="12"/>
      <c r="ET85" s="12"/>
      <c r="EU85" s="12"/>
      <c r="EV85" s="12"/>
      <c r="EW85" s="12"/>
      <c r="EX85" s="12"/>
    </row>
    <row r="86" spans="1:154">
      <c r="DL86" s="12"/>
      <c r="DM86" s="12"/>
      <c r="DN86" s="12"/>
      <c r="DO86" s="12"/>
      <c r="DP86" s="12"/>
      <c r="DQ86" s="12"/>
      <c r="DR86" s="12"/>
      <c r="DS86" s="12"/>
      <c r="DT86" s="12"/>
      <c r="DU86" s="12"/>
      <c r="DV86" s="12"/>
      <c r="DW86" s="12"/>
      <c r="DX86" s="12"/>
      <c r="DY86" s="12"/>
      <c r="DZ86" s="12"/>
      <c r="EA86" s="12"/>
      <c r="EB86" s="12"/>
      <c r="EC86" s="12"/>
      <c r="ED86" s="12"/>
      <c r="EE86" s="12"/>
      <c r="EF86" s="12"/>
      <c r="EG86" s="12"/>
      <c r="EH86" s="12"/>
      <c r="EI86" s="12"/>
      <c r="EJ86" s="12"/>
      <c r="EK86" s="12"/>
      <c r="EL86" s="12"/>
      <c r="EM86" s="12"/>
      <c r="EN86" s="12"/>
      <c r="EO86" s="12"/>
      <c r="EP86" s="12"/>
      <c r="EQ86" s="12"/>
      <c r="ER86" s="12"/>
      <c r="ES86" s="12"/>
      <c r="ET86" s="12"/>
      <c r="EU86" s="12"/>
      <c r="EV86" s="12"/>
      <c r="EW86" s="12"/>
      <c r="EX86" s="12"/>
    </row>
    <row r="87" spans="1:154">
      <c r="DL87" s="12"/>
      <c r="DM87" s="12"/>
      <c r="DN87" s="12"/>
      <c r="DO87" s="12"/>
      <c r="DP87" s="12"/>
      <c r="DQ87" s="12"/>
      <c r="DR87" s="12"/>
      <c r="DS87" s="12"/>
      <c r="DT87" s="12"/>
      <c r="DU87" s="12"/>
      <c r="DV87" s="12"/>
      <c r="DW87" s="12"/>
      <c r="DX87" s="12"/>
      <c r="DY87" s="12"/>
      <c r="DZ87" s="12"/>
      <c r="EA87" s="12"/>
      <c r="EB87" s="12"/>
      <c r="EC87" s="12"/>
      <c r="ED87" s="12"/>
      <c r="EE87" s="12"/>
      <c r="EF87" s="12"/>
      <c r="EG87" s="12"/>
      <c r="EH87" s="12"/>
      <c r="EI87" s="12"/>
      <c r="EJ87" s="12"/>
      <c r="EK87" s="12"/>
      <c r="EL87" s="12"/>
      <c r="EM87" s="12"/>
      <c r="EN87" s="12"/>
      <c r="EO87" s="12"/>
      <c r="EP87" s="12"/>
      <c r="EQ87" s="12"/>
      <c r="ER87" s="12"/>
      <c r="ES87" s="12"/>
      <c r="ET87" s="12"/>
      <c r="EU87" s="12"/>
      <c r="EV87" s="12"/>
      <c r="EW87" s="12"/>
      <c r="EX87" s="12"/>
    </row>
    <row r="88" spans="1:154">
      <c r="DL88" s="12"/>
      <c r="DM88" s="12"/>
      <c r="DN88" s="12"/>
      <c r="DO88" s="12"/>
      <c r="DP88" s="12"/>
      <c r="DQ88" s="12"/>
      <c r="DR88" s="12"/>
      <c r="DS88" s="12"/>
      <c r="DT88" s="12"/>
      <c r="DU88" s="12"/>
      <c r="DV88" s="12"/>
      <c r="DW88" s="12"/>
      <c r="DX88" s="12"/>
      <c r="DY88" s="12"/>
      <c r="DZ88" s="12"/>
      <c r="EA88" s="12"/>
      <c r="EB88" s="12"/>
      <c r="EC88" s="12"/>
      <c r="ED88" s="12"/>
      <c r="EE88" s="12"/>
      <c r="EF88" s="12"/>
      <c r="EG88" s="12"/>
      <c r="EH88" s="12"/>
      <c r="EI88" s="12"/>
      <c r="EJ88" s="12"/>
      <c r="EK88" s="12"/>
      <c r="EL88" s="12"/>
      <c r="EM88" s="12"/>
      <c r="EN88" s="12"/>
      <c r="EO88" s="12"/>
      <c r="EP88" s="12"/>
      <c r="EQ88" s="12"/>
      <c r="ER88" s="12"/>
      <c r="ES88" s="12"/>
      <c r="ET88" s="12"/>
      <c r="EU88" s="12"/>
      <c r="EV88" s="12"/>
      <c r="EW88" s="12"/>
      <c r="EX88" s="12"/>
    </row>
    <row r="89" spans="1:154">
      <c r="DL89" s="12"/>
      <c r="DM89" s="12"/>
      <c r="DN89" s="12"/>
      <c r="DO89" s="12"/>
      <c r="DP89" s="12"/>
      <c r="DQ89" s="12"/>
      <c r="DR89" s="12"/>
      <c r="DS89" s="12"/>
      <c r="DT89" s="12"/>
      <c r="DU89" s="12"/>
      <c r="DV89" s="12"/>
      <c r="DW89" s="12"/>
      <c r="DX89" s="12"/>
      <c r="DY89" s="12"/>
      <c r="DZ89" s="12"/>
      <c r="EA89" s="12"/>
      <c r="EB89" s="12"/>
      <c r="EC89" s="12"/>
      <c r="ED89" s="12"/>
      <c r="EE89" s="12"/>
      <c r="EF89" s="12"/>
      <c r="EG89" s="12"/>
      <c r="EH89" s="12"/>
      <c r="EI89" s="12"/>
      <c r="EJ89" s="12"/>
      <c r="EK89" s="12"/>
      <c r="EL89" s="12"/>
      <c r="EM89" s="12"/>
      <c r="EN89" s="12"/>
      <c r="EO89" s="12"/>
      <c r="EP89" s="12"/>
      <c r="EQ89" s="12"/>
      <c r="ER89" s="12"/>
      <c r="ES89" s="12"/>
      <c r="ET89" s="12"/>
      <c r="EU89" s="12"/>
      <c r="EV89" s="12"/>
      <c r="EW89" s="12"/>
      <c r="EX89" s="12"/>
    </row>
    <row r="90" spans="1:154">
      <c r="DL90" s="12"/>
      <c r="DM90" s="12"/>
      <c r="DN90" s="12"/>
      <c r="DO90" s="12"/>
      <c r="DP90" s="12"/>
      <c r="DQ90" s="12"/>
      <c r="DR90" s="12"/>
      <c r="DS90" s="12"/>
      <c r="DT90" s="12"/>
      <c r="DU90" s="12"/>
      <c r="DV90" s="12"/>
      <c r="DW90" s="12"/>
      <c r="DX90" s="12"/>
      <c r="DY90" s="12"/>
      <c r="DZ90" s="12"/>
      <c r="EA90" s="12"/>
      <c r="EB90" s="12"/>
      <c r="EC90" s="12"/>
      <c r="ED90" s="12"/>
      <c r="EE90" s="12"/>
      <c r="EF90" s="12"/>
      <c r="EG90" s="12"/>
      <c r="EH90" s="12"/>
      <c r="EI90" s="12"/>
      <c r="EJ90" s="12"/>
      <c r="EK90" s="12"/>
      <c r="EL90" s="12"/>
      <c r="EM90" s="12"/>
      <c r="EN90" s="12"/>
      <c r="EO90" s="12"/>
      <c r="EP90" s="12"/>
      <c r="EQ90" s="12"/>
      <c r="ER90" s="12"/>
      <c r="ES90" s="12"/>
      <c r="ET90" s="12"/>
      <c r="EU90" s="12"/>
      <c r="EV90" s="12"/>
      <c r="EW90" s="12"/>
      <c r="EX90" s="12"/>
    </row>
    <row r="91" spans="1:154">
      <c r="DL91" s="12"/>
      <c r="DM91" s="12"/>
      <c r="DN91" s="12"/>
      <c r="DO91" s="12"/>
      <c r="DP91" s="12"/>
      <c r="DQ91" s="12"/>
      <c r="DR91" s="12"/>
      <c r="DS91" s="12"/>
      <c r="DT91" s="12"/>
      <c r="DU91" s="12"/>
      <c r="DV91" s="12"/>
      <c r="DW91" s="12"/>
      <c r="DX91" s="12"/>
      <c r="DY91" s="12"/>
      <c r="DZ91" s="12"/>
      <c r="EA91" s="12"/>
      <c r="EB91" s="12"/>
      <c r="EC91" s="12"/>
      <c r="ED91" s="12"/>
      <c r="EE91" s="12"/>
      <c r="EF91" s="12"/>
      <c r="EG91" s="12"/>
      <c r="EH91" s="12"/>
      <c r="EI91" s="12"/>
      <c r="EJ91" s="12"/>
      <c r="EK91" s="12"/>
      <c r="EL91" s="12"/>
      <c r="EM91" s="12"/>
      <c r="EN91" s="12"/>
      <c r="EO91" s="12"/>
      <c r="EP91" s="12"/>
      <c r="EQ91" s="12"/>
      <c r="ER91" s="12"/>
      <c r="ES91" s="12"/>
      <c r="ET91" s="12"/>
      <c r="EU91" s="12"/>
      <c r="EV91" s="12"/>
      <c r="EW91" s="12"/>
      <c r="EX91" s="12"/>
    </row>
    <row r="92" spans="1:154">
      <c r="DL92" s="12"/>
      <c r="DM92" s="12"/>
      <c r="DN92" s="12"/>
      <c r="DO92" s="12"/>
      <c r="DP92" s="12"/>
      <c r="DQ92" s="12"/>
      <c r="DR92" s="12"/>
      <c r="DS92" s="12"/>
      <c r="DT92" s="12"/>
      <c r="DU92" s="12"/>
      <c r="DV92" s="12"/>
      <c r="DW92" s="12"/>
      <c r="DX92" s="12"/>
      <c r="DY92" s="12"/>
      <c r="DZ92" s="12"/>
      <c r="EA92" s="12"/>
      <c r="EB92" s="12"/>
      <c r="EC92" s="12"/>
      <c r="ED92" s="12"/>
      <c r="EE92" s="12"/>
      <c r="EF92" s="12"/>
      <c r="EG92" s="12"/>
      <c r="EH92" s="12"/>
      <c r="EI92" s="12"/>
      <c r="EJ92" s="12"/>
      <c r="EK92" s="12"/>
      <c r="EL92" s="12"/>
      <c r="EM92" s="12"/>
      <c r="EN92" s="12"/>
      <c r="EO92" s="12"/>
      <c r="EP92" s="12"/>
      <c r="EQ92" s="12"/>
      <c r="ER92" s="12"/>
      <c r="ES92" s="12"/>
      <c r="ET92" s="12"/>
      <c r="EU92" s="12"/>
      <c r="EV92" s="12"/>
      <c r="EW92" s="12"/>
      <c r="EX92" s="12"/>
    </row>
    <row r="93" spans="1:154">
      <c r="DL93" s="12"/>
      <c r="DM93" s="12"/>
      <c r="DN93" s="12"/>
      <c r="DO93" s="12"/>
      <c r="DP93" s="12"/>
      <c r="DQ93" s="12"/>
      <c r="DR93" s="12"/>
      <c r="DS93" s="12"/>
      <c r="DT93" s="12"/>
      <c r="DU93" s="12"/>
      <c r="DV93" s="12"/>
      <c r="DW93" s="12"/>
      <c r="DX93" s="12"/>
      <c r="DY93" s="12"/>
      <c r="DZ93" s="12"/>
      <c r="EA93" s="12"/>
      <c r="EB93" s="12"/>
      <c r="EC93" s="12"/>
      <c r="ED93" s="12"/>
      <c r="EE93" s="12"/>
      <c r="EF93" s="12"/>
      <c r="EG93" s="12"/>
      <c r="EH93" s="12"/>
      <c r="EI93" s="12"/>
      <c r="EJ93" s="12"/>
      <c r="EK93" s="12"/>
      <c r="EL93" s="12"/>
      <c r="EM93" s="12"/>
      <c r="EN93" s="12"/>
      <c r="EO93" s="12"/>
      <c r="EP93" s="12"/>
      <c r="EQ93" s="12"/>
      <c r="ER93" s="12"/>
      <c r="ES93" s="12"/>
      <c r="ET93" s="12"/>
      <c r="EU93" s="12"/>
      <c r="EV93" s="12"/>
      <c r="EW93" s="12"/>
      <c r="EX93" s="12"/>
    </row>
    <row r="94" spans="1:154">
      <c r="DL94" s="12"/>
      <c r="DM94" s="12"/>
      <c r="DN94" s="12"/>
      <c r="DO94" s="12"/>
      <c r="DP94" s="12"/>
      <c r="DQ94" s="12"/>
      <c r="DR94" s="12"/>
      <c r="DS94" s="12"/>
      <c r="DT94" s="12"/>
      <c r="DU94" s="12"/>
      <c r="DV94" s="12"/>
      <c r="DW94" s="12"/>
      <c r="DX94" s="12"/>
      <c r="DY94" s="12"/>
      <c r="DZ94" s="12"/>
      <c r="EA94" s="12"/>
      <c r="EB94" s="12"/>
      <c r="EC94" s="12"/>
      <c r="ED94" s="12"/>
      <c r="EE94" s="12"/>
      <c r="EF94" s="12"/>
      <c r="EG94" s="12"/>
      <c r="EH94" s="12"/>
      <c r="EI94" s="12"/>
      <c r="EJ94" s="12"/>
      <c r="EK94" s="12"/>
      <c r="EL94" s="12"/>
      <c r="EM94" s="12"/>
      <c r="EN94" s="12"/>
      <c r="EO94" s="12"/>
      <c r="EP94" s="12"/>
      <c r="EQ94" s="12"/>
      <c r="ER94" s="12"/>
      <c r="ES94" s="12"/>
      <c r="ET94" s="12"/>
      <c r="EU94" s="12"/>
      <c r="EV94" s="12"/>
      <c r="EW94" s="12"/>
      <c r="EX94" s="12"/>
    </row>
    <row r="95" spans="1:154">
      <c r="DL95" s="12"/>
      <c r="DM95" s="12"/>
      <c r="DN95" s="12"/>
      <c r="DO95" s="12"/>
      <c r="DP95" s="12"/>
      <c r="DQ95" s="12"/>
      <c r="DR95" s="12"/>
      <c r="DS95" s="12"/>
      <c r="DT95" s="12"/>
      <c r="DU95" s="12"/>
      <c r="DV95" s="12"/>
      <c r="DW95" s="12"/>
      <c r="DX95" s="12"/>
      <c r="DY95" s="12"/>
      <c r="DZ95" s="12"/>
      <c r="EA95" s="12"/>
      <c r="EB95" s="12"/>
      <c r="EC95" s="12"/>
      <c r="ED95" s="12"/>
      <c r="EE95" s="12"/>
      <c r="EF95" s="12"/>
      <c r="EG95" s="12"/>
      <c r="EH95" s="12"/>
      <c r="EI95" s="12"/>
      <c r="EJ95" s="12"/>
      <c r="EK95" s="12"/>
      <c r="EL95" s="12"/>
      <c r="EM95" s="12"/>
      <c r="EN95" s="12"/>
      <c r="EO95" s="12"/>
      <c r="EP95" s="12"/>
      <c r="EQ95" s="12"/>
      <c r="ER95" s="12"/>
      <c r="ES95" s="12"/>
      <c r="ET95" s="12"/>
      <c r="EU95" s="12"/>
      <c r="EV95" s="12"/>
      <c r="EW95" s="12"/>
      <c r="EX95" s="12"/>
    </row>
    <row r="96" spans="1:154">
      <c r="DL96" s="12"/>
      <c r="DM96" s="12"/>
      <c r="DN96" s="12"/>
      <c r="DO96" s="12"/>
      <c r="DP96" s="12"/>
      <c r="DQ96" s="12"/>
      <c r="DR96" s="12"/>
      <c r="DS96" s="12"/>
      <c r="DT96" s="12"/>
      <c r="DU96" s="12"/>
      <c r="DV96" s="12"/>
      <c r="DW96" s="12"/>
      <c r="DX96" s="12"/>
      <c r="DY96" s="12"/>
      <c r="DZ96" s="12"/>
      <c r="EA96" s="12"/>
      <c r="EB96" s="12"/>
      <c r="EC96" s="12"/>
      <c r="ED96" s="12"/>
      <c r="EE96" s="12"/>
      <c r="EF96" s="12"/>
      <c r="EG96" s="12"/>
      <c r="EH96" s="12"/>
      <c r="EI96" s="12"/>
      <c r="EJ96" s="12"/>
      <c r="EK96" s="12"/>
      <c r="EL96" s="12"/>
      <c r="EM96" s="12"/>
      <c r="EN96" s="12"/>
      <c r="EO96" s="12"/>
      <c r="EP96" s="12"/>
      <c r="EQ96" s="12"/>
      <c r="ER96" s="12"/>
      <c r="ES96" s="12"/>
      <c r="ET96" s="12"/>
      <c r="EU96" s="12"/>
      <c r="EV96" s="12"/>
      <c r="EW96" s="12"/>
      <c r="EX96" s="12"/>
    </row>
    <row r="97" spans="116:154">
      <c r="DL97" s="12"/>
      <c r="DM97" s="12"/>
      <c r="DN97" s="12"/>
      <c r="DO97" s="12"/>
      <c r="DP97" s="12"/>
      <c r="DQ97" s="12"/>
      <c r="DR97" s="12"/>
      <c r="DS97" s="12"/>
      <c r="DT97" s="12"/>
      <c r="DU97" s="12"/>
      <c r="DV97" s="12"/>
      <c r="DW97" s="12"/>
      <c r="DX97" s="12"/>
      <c r="DY97" s="12"/>
      <c r="DZ97" s="12"/>
      <c r="EA97" s="12"/>
      <c r="EB97" s="12"/>
      <c r="EC97" s="12"/>
      <c r="ED97" s="12"/>
      <c r="EE97" s="12"/>
      <c r="EF97" s="12"/>
      <c r="EG97" s="12"/>
      <c r="EH97" s="12"/>
      <c r="EI97" s="12"/>
      <c r="EJ97" s="12"/>
      <c r="EK97" s="12"/>
      <c r="EL97" s="12"/>
      <c r="EM97" s="12"/>
      <c r="EN97" s="12"/>
      <c r="EO97" s="12"/>
      <c r="EP97" s="12"/>
      <c r="EQ97" s="12"/>
      <c r="ER97" s="12"/>
      <c r="ES97" s="12"/>
      <c r="ET97" s="12"/>
      <c r="EU97" s="12"/>
      <c r="EV97" s="12"/>
      <c r="EW97" s="12"/>
      <c r="EX97" s="12"/>
    </row>
    <row r="98" spans="116:154">
      <c r="DL98" s="12"/>
      <c r="DM98" s="12"/>
      <c r="DN98" s="12"/>
      <c r="DO98" s="12"/>
      <c r="DP98" s="12"/>
      <c r="DQ98" s="12"/>
      <c r="DR98" s="12"/>
      <c r="DS98" s="12"/>
      <c r="DT98" s="12"/>
      <c r="DU98" s="12"/>
      <c r="DV98" s="12"/>
      <c r="DW98" s="12"/>
      <c r="DX98" s="12"/>
      <c r="DY98" s="12"/>
      <c r="DZ98" s="12"/>
      <c r="EA98" s="12"/>
      <c r="EB98" s="12"/>
      <c r="EC98" s="12"/>
      <c r="ED98" s="12"/>
      <c r="EE98" s="12"/>
      <c r="EF98" s="12"/>
      <c r="EG98" s="12"/>
      <c r="EH98" s="12"/>
      <c r="EI98" s="12"/>
      <c r="EJ98" s="12"/>
      <c r="EK98" s="12"/>
      <c r="EL98" s="12"/>
      <c r="EM98" s="12"/>
      <c r="EN98" s="12"/>
      <c r="EO98" s="12"/>
      <c r="EP98" s="12"/>
      <c r="EQ98" s="12"/>
      <c r="ER98" s="12"/>
      <c r="ES98" s="12"/>
      <c r="ET98" s="12"/>
      <c r="EU98" s="12"/>
      <c r="EV98" s="12"/>
      <c r="EW98" s="12"/>
      <c r="EX98" s="12"/>
    </row>
    <row r="99" spans="116:154">
      <c r="DL99" s="12"/>
      <c r="DM99" s="12"/>
      <c r="DN99" s="12"/>
      <c r="DO99" s="12"/>
      <c r="DP99" s="12"/>
      <c r="DQ99" s="12"/>
      <c r="DR99" s="12"/>
      <c r="DS99" s="12"/>
      <c r="DT99" s="12"/>
      <c r="DU99" s="12"/>
      <c r="DV99" s="12"/>
      <c r="DW99" s="12"/>
      <c r="DX99" s="12"/>
      <c r="DY99" s="12"/>
      <c r="DZ99" s="12"/>
      <c r="EA99" s="12"/>
      <c r="EB99" s="12"/>
      <c r="EC99" s="12"/>
      <c r="ED99" s="12"/>
      <c r="EE99" s="12"/>
      <c r="EF99" s="12"/>
      <c r="EG99" s="12"/>
      <c r="EH99" s="12"/>
      <c r="EI99" s="12"/>
      <c r="EJ99" s="12"/>
      <c r="EK99" s="12"/>
      <c r="EL99" s="12"/>
      <c r="EM99" s="12"/>
      <c r="EN99" s="12"/>
      <c r="EO99" s="12"/>
      <c r="EP99" s="12"/>
      <c r="EQ99" s="12"/>
      <c r="ER99" s="12"/>
      <c r="ES99" s="12"/>
      <c r="ET99" s="12"/>
      <c r="EU99" s="12"/>
      <c r="EV99" s="12"/>
      <c r="EW99" s="12"/>
      <c r="EX99" s="12"/>
    </row>
    <row r="100" spans="116:154">
      <c r="DL100" s="12"/>
      <c r="DM100" s="12"/>
      <c r="DN100" s="12"/>
      <c r="DO100" s="12"/>
      <c r="DP100" s="12"/>
      <c r="DQ100" s="12"/>
      <c r="DR100" s="12"/>
      <c r="DS100" s="12"/>
      <c r="DT100" s="12"/>
      <c r="DU100" s="12"/>
      <c r="DV100" s="12"/>
      <c r="DW100" s="12"/>
      <c r="DX100" s="12"/>
      <c r="DY100" s="12"/>
      <c r="DZ100" s="12"/>
      <c r="EA100" s="12"/>
      <c r="EB100" s="12"/>
      <c r="EC100" s="12"/>
      <c r="ED100" s="12"/>
      <c r="EE100" s="12"/>
      <c r="EF100" s="12"/>
      <c r="EG100" s="12"/>
      <c r="EH100" s="12"/>
      <c r="EI100" s="12"/>
      <c r="EJ100" s="12"/>
      <c r="EK100" s="12"/>
      <c r="EL100" s="12"/>
      <c r="EM100" s="12"/>
      <c r="EN100" s="12"/>
      <c r="EO100" s="12"/>
      <c r="EP100" s="12"/>
      <c r="EQ100" s="12"/>
      <c r="ER100" s="12"/>
      <c r="ES100" s="12"/>
      <c r="ET100" s="12"/>
      <c r="EU100" s="12"/>
      <c r="EV100" s="12"/>
      <c r="EW100" s="12"/>
      <c r="EX100" s="12"/>
    </row>
    <row r="101" spans="116:154">
      <c r="DL101" s="12"/>
      <c r="DM101" s="12"/>
      <c r="DN101" s="12"/>
      <c r="DO101" s="12"/>
      <c r="DP101" s="12"/>
      <c r="DQ101" s="12"/>
      <c r="DR101" s="12"/>
      <c r="DS101" s="12"/>
      <c r="DT101" s="12"/>
      <c r="DU101" s="12"/>
      <c r="DV101" s="12"/>
      <c r="DW101" s="12"/>
      <c r="DX101" s="12"/>
      <c r="DY101" s="12"/>
      <c r="DZ101" s="12"/>
      <c r="EA101" s="12"/>
      <c r="EB101" s="12"/>
      <c r="EC101" s="12"/>
      <c r="ED101" s="12"/>
      <c r="EE101" s="12"/>
      <c r="EF101" s="12"/>
      <c r="EG101" s="12"/>
      <c r="EH101" s="12"/>
      <c r="EI101" s="12"/>
      <c r="EJ101" s="12"/>
      <c r="EK101" s="12"/>
      <c r="EL101" s="12"/>
      <c r="EM101" s="12"/>
      <c r="EN101" s="12"/>
      <c r="EO101" s="12"/>
      <c r="EP101" s="12"/>
      <c r="EQ101" s="12"/>
      <c r="ER101" s="12"/>
      <c r="ES101" s="12"/>
      <c r="ET101" s="12"/>
      <c r="EU101" s="12"/>
      <c r="EV101" s="12"/>
      <c r="EW101" s="12"/>
      <c r="EX101" s="12"/>
    </row>
    <row r="102" spans="116:154">
      <c r="DL102" s="12"/>
      <c r="DM102" s="12"/>
      <c r="DN102" s="12"/>
      <c r="DO102" s="12"/>
      <c r="DP102" s="12"/>
      <c r="DQ102" s="12"/>
      <c r="DR102" s="12"/>
      <c r="DS102" s="12"/>
      <c r="DT102" s="12"/>
      <c r="DU102" s="12"/>
      <c r="DV102" s="12"/>
      <c r="DW102" s="12"/>
      <c r="DX102" s="12"/>
      <c r="DY102" s="12"/>
      <c r="DZ102" s="12"/>
      <c r="EA102" s="12"/>
      <c r="EB102" s="12"/>
      <c r="EC102" s="12"/>
      <c r="ED102" s="12"/>
      <c r="EE102" s="12"/>
      <c r="EF102" s="12"/>
      <c r="EG102" s="12"/>
      <c r="EH102" s="12"/>
      <c r="EI102" s="12"/>
      <c r="EJ102" s="12"/>
      <c r="EK102" s="12"/>
      <c r="EL102" s="12"/>
      <c r="EM102" s="12"/>
      <c r="EN102" s="12"/>
      <c r="EO102" s="12"/>
      <c r="EP102" s="12"/>
      <c r="EQ102" s="12"/>
      <c r="ER102" s="12"/>
      <c r="ES102" s="12"/>
      <c r="ET102" s="12"/>
      <c r="EU102" s="12"/>
      <c r="EV102" s="12"/>
      <c r="EW102" s="12"/>
      <c r="EX102" s="12"/>
    </row>
    <row r="103" spans="116:154">
      <c r="DL103" s="12"/>
      <c r="DM103" s="12"/>
      <c r="DN103" s="12"/>
      <c r="DO103" s="12"/>
      <c r="DP103" s="12"/>
      <c r="DQ103" s="12"/>
      <c r="DR103" s="12"/>
      <c r="DS103" s="12"/>
      <c r="DT103" s="12"/>
      <c r="DU103" s="12"/>
      <c r="DV103" s="12"/>
      <c r="DW103" s="12"/>
      <c r="DX103" s="12"/>
      <c r="DY103" s="12"/>
      <c r="DZ103" s="12"/>
      <c r="EA103" s="12"/>
      <c r="EB103" s="12"/>
      <c r="EC103" s="12"/>
      <c r="ED103" s="12"/>
      <c r="EE103" s="12"/>
      <c r="EF103" s="12"/>
      <c r="EG103" s="12"/>
      <c r="EH103" s="12"/>
      <c r="EI103" s="12"/>
      <c r="EJ103" s="12"/>
      <c r="EK103" s="12"/>
      <c r="EL103" s="12"/>
      <c r="EM103" s="12"/>
      <c r="EN103" s="12"/>
      <c r="EO103" s="12"/>
      <c r="EP103" s="12"/>
      <c r="EQ103" s="12"/>
      <c r="ER103" s="12"/>
      <c r="ES103" s="12"/>
      <c r="ET103" s="12"/>
      <c r="EU103" s="12"/>
      <c r="EV103" s="12"/>
      <c r="EW103" s="12"/>
      <c r="EX103" s="12"/>
    </row>
    <row r="104" spans="116:154">
      <c r="DL104" s="12"/>
      <c r="DM104" s="12"/>
      <c r="DN104" s="12"/>
      <c r="DO104" s="12"/>
      <c r="DP104" s="12"/>
      <c r="DQ104" s="12"/>
      <c r="DR104" s="12"/>
      <c r="DS104" s="12"/>
      <c r="DT104" s="12"/>
      <c r="DU104" s="12"/>
      <c r="DV104" s="12"/>
      <c r="DW104" s="12"/>
      <c r="DX104" s="12"/>
      <c r="DY104" s="12"/>
      <c r="DZ104" s="12"/>
      <c r="EA104" s="12"/>
      <c r="EB104" s="12"/>
      <c r="EC104" s="12"/>
      <c r="ED104" s="12"/>
      <c r="EE104" s="12"/>
      <c r="EF104" s="12"/>
      <c r="EG104" s="12"/>
      <c r="EH104" s="12"/>
      <c r="EI104" s="12"/>
      <c r="EJ104" s="12"/>
      <c r="EK104" s="12"/>
      <c r="EL104" s="12"/>
      <c r="EM104" s="12"/>
      <c r="EN104" s="12"/>
      <c r="EO104" s="12"/>
      <c r="EP104" s="12"/>
      <c r="EQ104" s="12"/>
      <c r="ER104" s="12"/>
      <c r="ES104" s="12"/>
      <c r="ET104" s="12"/>
      <c r="EU104" s="12"/>
      <c r="EV104" s="12"/>
      <c r="EW104" s="12"/>
      <c r="EX104" s="12"/>
    </row>
    <row r="105" spans="116:154">
      <c r="DL105" s="12"/>
      <c r="DM105" s="12"/>
      <c r="DN105" s="12"/>
      <c r="DO105" s="12"/>
      <c r="DP105" s="12"/>
      <c r="DQ105" s="12"/>
      <c r="DR105" s="12"/>
      <c r="DS105" s="12"/>
      <c r="DT105" s="12"/>
      <c r="DU105" s="12"/>
      <c r="DV105" s="12"/>
      <c r="DW105" s="12"/>
      <c r="DX105" s="12"/>
      <c r="DY105" s="12"/>
      <c r="DZ105" s="12"/>
      <c r="EA105" s="12"/>
      <c r="EB105" s="12"/>
      <c r="EC105" s="12"/>
      <c r="ED105" s="12"/>
      <c r="EE105" s="12"/>
      <c r="EF105" s="12"/>
      <c r="EG105" s="12"/>
      <c r="EH105" s="12"/>
      <c r="EI105" s="12"/>
      <c r="EJ105" s="12"/>
      <c r="EK105" s="12"/>
      <c r="EL105" s="12"/>
      <c r="EM105" s="12"/>
      <c r="EN105" s="12"/>
      <c r="EO105" s="12"/>
      <c r="EP105" s="12"/>
      <c r="EQ105" s="12"/>
      <c r="ER105" s="12"/>
      <c r="ES105" s="12"/>
      <c r="ET105" s="12"/>
      <c r="EU105" s="12"/>
      <c r="EV105" s="12"/>
      <c r="EW105" s="12"/>
      <c r="EX105" s="12"/>
    </row>
    <row r="106" spans="116:154">
      <c r="DL106" s="12"/>
      <c r="DM106" s="12"/>
      <c r="DN106" s="12"/>
      <c r="DO106" s="12"/>
      <c r="DP106" s="12"/>
      <c r="DQ106" s="12"/>
      <c r="DR106" s="12"/>
      <c r="DS106" s="12"/>
      <c r="DT106" s="12"/>
      <c r="DU106" s="12"/>
      <c r="DV106" s="12"/>
      <c r="DW106" s="12"/>
      <c r="DX106" s="12"/>
      <c r="DY106" s="12"/>
      <c r="DZ106" s="12"/>
      <c r="EA106" s="12"/>
      <c r="EB106" s="12"/>
      <c r="EC106" s="12"/>
      <c r="ED106" s="12"/>
      <c r="EE106" s="12"/>
      <c r="EF106" s="12"/>
      <c r="EG106" s="12"/>
      <c r="EH106" s="12"/>
      <c r="EI106" s="12"/>
      <c r="EJ106" s="12"/>
      <c r="EK106" s="12"/>
      <c r="EL106" s="12"/>
      <c r="EM106" s="12"/>
      <c r="EN106" s="12"/>
      <c r="EO106" s="12"/>
      <c r="EP106" s="12"/>
      <c r="EQ106" s="12"/>
      <c r="ER106" s="12"/>
      <c r="ES106" s="12"/>
      <c r="ET106" s="12"/>
      <c r="EU106" s="12"/>
      <c r="EV106" s="12"/>
      <c r="EW106" s="12"/>
      <c r="EX106" s="12"/>
    </row>
    <row r="107" spans="116:154">
      <c r="DL107" s="12"/>
      <c r="DM107" s="12"/>
      <c r="DN107" s="12"/>
      <c r="DO107" s="12"/>
      <c r="DP107" s="12"/>
      <c r="DQ107" s="12"/>
      <c r="DR107" s="12"/>
      <c r="DS107" s="12"/>
      <c r="DT107" s="12"/>
      <c r="DU107" s="12"/>
      <c r="DV107" s="12"/>
      <c r="DW107" s="12"/>
      <c r="DX107" s="12"/>
      <c r="DY107" s="12"/>
      <c r="DZ107" s="12"/>
      <c r="EA107" s="12"/>
      <c r="EB107" s="12"/>
      <c r="EC107" s="12"/>
      <c r="ED107" s="12"/>
      <c r="EE107" s="12"/>
      <c r="EF107" s="12"/>
      <c r="EG107" s="12"/>
      <c r="EH107" s="12"/>
      <c r="EI107" s="12"/>
      <c r="EJ107" s="12"/>
      <c r="EK107" s="12"/>
      <c r="EL107" s="12"/>
      <c r="EM107" s="12"/>
      <c r="EN107" s="12"/>
      <c r="EO107" s="12"/>
      <c r="EP107" s="12"/>
      <c r="EQ107" s="12"/>
      <c r="ER107" s="12"/>
      <c r="ES107" s="12"/>
      <c r="ET107" s="12"/>
      <c r="EU107" s="12"/>
      <c r="EV107" s="12"/>
      <c r="EW107" s="12"/>
      <c r="EX107" s="12"/>
    </row>
    <row r="108" spans="116:154">
      <c r="DL108" s="12"/>
      <c r="DM108" s="12"/>
      <c r="DN108" s="12"/>
      <c r="DO108" s="12"/>
      <c r="DP108" s="12"/>
      <c r="DQ108" s="12"/>
      <c r="DR108" s="12"/>
      <c r="DS108" s="12"/>
      <c r="DT108" s="12"/>
      <c r="DU108" s="12"/>
      <c r="DV108" s="12"/>
      <c r="DW108" s="12"/>
      <c r="DX108" s="12"/>
      <c r="DY108" s="12"/>
      <c r="DZ108" s="12"/>
      <c r="EA108" s="12"/>
      <c r="EB108" s="12"/>
      <c r="EC108" s="12"/>
      <c r="ED108" s="12"/>
      <c r="EE108" s="12"/>
      <c r="EF108" s="12"/>
      <c r="EG108" s="12"/>
      <c r="EH108" s="12"/>
      <c r="EI108" s="12"/>
      <c r="EJ108" s="12"/>
      <c r="EK108" s="12"/>
      <c r="EL108" s="12"/>
      <c r="EM108" s="12"/>
      <c r="EN108" s="12"/>
      <c r="EO108" s="12"/>
      <c r="EP108" s="12"/>
      <c r="EQ108" s="12"/>
      <c r="ER108" s="12"/>
      <c r="ES108" s="12"/>
      <c r="ET108" s="12"/>
      <c r="EU108" s="12"/>
      <c r="EV108" s="12"/>
      <c r="EW108" s="12"/>
      <c r="EX108" s="12"/>
    </row>
    <row r="109" spans="116:154">
      <c r="DL109" s="12"/>
      <c r="DM109" s="12"/>
      <c r="DN109" s="12"/>
      <c r="DO109" s="12"/>
      <c r="DP109" s="12"/>
      <c r="DQ109" s="12"/>
      <c r="DR109" s="12"/>
      <c r="DS109" s="12"/>
      <c r="DT109" s="12"/>
      <c r="DU109" s="12"/>
      <c r="DV109" s="12"/>
      <c r="DW109" s="12"/>
      <c r="DX109" s="12"/>
      <c r="DY109" s="12"/>
      <c r="DZ109" s="12"/>
      <c r="EA109" s="12"/>
      <c r="EB109" s="12"/>
      <c r="EC109" s="12"/>
      <c r="ED109" s="12"/>
      <c r="EE109" s="12"/>
      <c r="EF109" s="12"/>
      <c r="EG109" s="12"/>
      <c r="EH109" s="12"/>
      <c r="EI109" s="12"/>
      <c r="EJ109" s="12"/>
      <c r="EK109" s="12"/>
      <c r="EL109" s="12"/>
      <c r="EM109" s="12"/>
      <c r="EN109" s="12"/>
      <c r="EO109" s="12"/>
      <c r="EP109" s="12"/>
      <c r="EQ109" s="12"/>
      <c r="ER109" s="12"/>
      <c r="ES109" s="12"/>
      <c r="ET109" s="12"/>
      <c r="EU109" s="12"/>
      <c r="EV109" s="12"/>
      <c r="EW109" s="12"/>
      <c r="EX109" s="12"/>
    </row>
    <row r="110" spans="116:154">
      <c r="DL110" s="12"/>
      <c r="DM110" s="12"/>
      <c r="DN110" s="12"/>
      <c r="DO110" s="12"/>
      <c r="DP110" s="12"/>
      <c r="DQ110" s="12"/>
      <c r="DR110" s="12"/>
      <c r="DS110" s="12"/>
      <c r="DT110" s="12"/>
      <c r="DU110" s="12"/>
      <c r="DV110" s="12"/>
      <c r="DW110" s="12"/>
      <c r="DX110" s="12"/>
      <c r="DY110" s="12"/>
      <c r="DZ110" s="12"/>
      <c r="EA110" s="12"/>
      <c r="EB110" s="12"/>
      <c r="EC110" s="12"/>
      <c r="ED110" s="12"/>
      <c r="EE110" s="12"/>
      <c r="EF110" s="12"/>
      <c r="EG110" s="12"/>
      <c r="EH110" s="12"/>
      <c r="EI110" s="12"/>
      <c r="EJ110" s="12"/>
      <c r="EK110" s="12"/>
      <c r="EL110" s="12"/>
      <c r="EM110" s="12"/>
      <c r="EN110" s="12"/>
      <c r="EO110" s="12"/>
      <c r="EP110" s="12"/>
      <c r="EQ110" s="12"/>
      <c r="ER110" s="12"/>
      <c r="ES110" s="12"/>
      <c r="ET110" s="12"/>
      <c r="EU110" s="12"/>
      <c r="EV110" s="12"/>
      <c r="EW110" s="12"/>
      <c r="EX110" s="12"/>
    </row>
    <row r="111" spans="116:154">
      <c r="DL111" s="12"/>
      <c r="DM111" s="12"/>
      <c r="DN111" s="12"/>
      <c r="DO111" s="12"/>
      <c r="DP111" s="12"/>
      <c r="DQ111" s="12"/>
      <c r="DR111" s="12"/>
      <c r="DS111" s="12"/>
      <c r="DT111" s="12"/>
      <c r="DU111" s="12"/>
      <c r="DV111" s="12"/>
      <c r="DW111" s="12"/>
      <c r="DX111" s="12"/>
      <c r="DY111" s="12"/>
      <c r="DZ111" s="12"/>
      <c r="EA111" s="12"/>
      <c r="EB111" s="12"/>
      <c r="EC111" s="12"/>
      <c r="ED111" s="12"/>
      <c r="EE111" s="12"/>
      <c r="EF111" s="12"/>
      <c r="EG111" s="12"/>
      <c r="EH111" s="12"/>
      <c r="EI111" s="12"/>
      <c r="EJ111" s="12"/>
      <c r="EK111" s="12"/>
      <c r="EL111" s="12"/>
      <c r="EM111" s="12"/>
      <c r="EN111" s="12"/>
      <c r="EO111" s="12"/>
      <c r="EP111" s="12"/>
      <c r="EQ111" s="12"/>
      <c r="ER111" s="12"/>
      <c r="ES111" s="12"/>
      <c r="ET111" s="12"/>
      <c r="EU111" s="12"/>
      <c r="EV111" s="12"/>
      <c r="EW111" s="12"/>
      <c r="EX111" s="12"/>
    </row>
    <row r="112" spans="116:154">
      <c r="DL112" s="12"/>
      <c r="DM112" s="12"/>
      <c r="DN112" s="12"/>
      <c r="DO112" s="12"/>
      <c r="DP112" s="12"/>
      <c r="DQ112" s="12"/>
      <c r="DR112" s="12"/>
      <c r="DS112" s="12"/>
      <c r="DT112" s="12"/>
      <c r="DU112" s="12"/>
      <c r="DV112" s="12"/>
      <c r="DW112" s="12"/>
      <c r="DX112" s="12"/>
      <c r="DY112" s="12"/>
      <c r="DZ112" s="12"/>
      <c r="EA112" s="12"/>
      <c r="EB112" s="12"/>
      <c r="EC112" s="12"/>
      <c r="ED112" s="12"/>
      <c r="EE112" s="12"/>
      <c r="EF112" s="12"/>
      <c r="EG112" s="12"/>
      <c r="EH112" s="12"/>
      <c r="EI112" s="12"/>
      <c r="EJ112" s="12"/>
      <c r="EK112" s="12"/>
      <c r="EL112" s="12"/>
      <c r="EM112" s="12"/>
      <c r="EN112" s="12"/>
      <c r="EO112" s="12"/>
      <c r="EP112" s="12"/>
      <c r="EQ112" s="12"/>
      <c r="ER112" s="12"/>
      <c r="ES112" s="12"/>
      <c r="ET112" s="12"/>
      <c r="EU112" s="12"/>
      <c r="EV112" s="12"/>
      <c r="EW112" s="12"/>
      <c r="EX112" s="12"/>
    </row>
    <row r="113" spans="116:154">
      <c r="DL113" s="12"/>
      <c r="DM113" s="12"/>
      <c r="DN113" s="12"/>
      <c r="DO113" s="12"/>
      <c r="DP113" s="12"/>
      <c r="DQ113" s="12"/>
      <c r="DR113" s="12"/>
      <c r="DS113" s="12"/>
      <c r="DT113" s="12"/>
      <c r="DU113" s="12"/>
      <c r="DV113" s="12"/>
      <c r="DW113" s="12"/>
      <c r="DX113" s="12"/>
      <c r="DY113" s="12"/>
      <c r="DZ113" s="12"/>
      <c r="EA113" s="12"/>
      <c r="EB113" s="12"/>
      <c r="EC113" s="12"/>
      <c r="ED113" s="12"/>
      <c r="EE113" s="12"/>
      <c r="EF113" s="12"/>
      <c r="EG113" s="12"/>
      <c r="EH113" s="12"/>
      <c r="EI113" s="12"/>
      <c r="EJ113" s="12"/>
      <c r="EK113" s="12"/>
      <c r="EL113" s="12"/>
      <c r="EM113" s="12"/>
      <c r="EN113" s="12"/>
      <c r="EO113" s="12"/>
      <c r="EP113" s="12"/>
      <c r="EQ113" s="12"/>
      <c r="ER113" s="12"/>
      <c r="ES113" s="12"/>
      <c r="ET113" s="12"/>
      <c r="EU113" s="12"/>
      <c r="EV113" s="12"/>
      <c r="EW113" s="12"/>
      <c r="EX113" s="12"/>
    </row>
    <row r="114" spans="116:154">
      <c r="DL114" s="12"/>
      <c r="DM114" s="12"/>
      <c r="DN114" s="12"/>
      <c r="DO114" s="12"/>
      <c r="DP114" s="12"/>
      <c r="DQ114" s="12"/>
      <c r="DR114" s="12"/>
      <c r="DS114" s="12"/>
      <c r="DT114" s="12"/>
      <c r="DU114" s="12"/>
      <c r="DV114" s="12"/>
      <c r="DW114" s="12"/>
      <c r="DX114" s="12"/>
      <c r="DY114" s="12"/>
      <c r="DZ114" s="12"/>
      <c r="EA114" s="12"/>
      <c r="EB114" s="12"/>
      <c r="EC114" s="12"/>
      <c r="ED114" s="12"/>
      <c r="EE114" s="12"/>
      <c r="EF114" s="12"/>
      <c r="EG114" s="12"/>
      <c r="EH114" s="12"/>
      <c r="EI114" s="12"/>
      <c r="EJ114" s="12"/>
      <c r="EK114" s="12"/>
      <c r="EL114" s="12"/>
      <c r="EM114" s="12"/>
      <c r="EN114" s="12"/>
      <c r="EO114" s="12"/>
      <c r="EP114" s="12"/>
      <c r="EQ114" s="12"/>
      <c r="ER114" s="12"/>
      <c r="ES114" s="12"/>
      <c r="ET114" s="12"/>
      <c r="EU114" s="12"/>
      <c r="EV114" s="12"/>
      <c r="EW114" s="12"/>
      <c r="EX114" s="12"/>
    </row>
    <row r="115" spans="116:154">
      <c r="DL115" s="12"/>
      <c r="DM115" s="12"/>
      <c r="DN115" s="12"/>
      <c r="DO115" s="12"/>
      <c r="DP115" s="12"/>
      <c r="DQ115" s="12"/>
      <c r="DR115" s="12"/>
      <c r="DS115" s="12"/>
      <c r="DT115" s="12"/>
      <c r="DU115" s="12"/>
      <c r="DV115" s="12"/>
      <c r="DW115" s="12"/>
      <c r="DX115" s="12"/>
      <c r="DY115" s="12"/>
      <c r="DZ115" s="12"/>
      <c r="EA115" s="12"/>
      <c r="EB115" s="12"/>
      <c r="EC115" s="12"/>
      <c r="ED115" s="12"/>
      <c r="EE115" s="12"/>
      <c r="EF115" s="12"/>
      <c r="EG115" s="12"/>
      <c r="EH115" s="12"/>
      <c r="EI115" s="12"/>
      <c r="EJ115" s="12"/>
      <c r="EK115" s="12"/>
      <c r="EL115" s="12"/>
      <c r="EM115" s="12"/>
      <c r="EN115" s="12"/>
      <c r="EO115" s="12"/>
      <c r="EP115" s="12"/>
      <c r="EQ115" s="12"/>
      <c r="ER115" s="12"/>
      <c r="ES115" s="12"/>
      <c r="ET115" s="12"/>
      <c r="EU115" s="12"/>
      <c r="EV115" s="12"/>
      <c r="EW115" s="12"/>
      <c r="EX115" s="12"/>
    </row>
    <row r="116" spans="116:154">
      <c r="DL116" s="12"/>
      <c r="DM116" s="12"/>
      <c r="DN116" s="12"/>
      <c r="DO116" s="12"/>
      <c r="DP116" s="12"/>
      <c r="DQ116" s="12"/>
      <c r="DR116" s="12"/>
      <c r="DS116" s="12"/>
      <c r="DT116" s="12"/>
      <c r="DU116" s="12"/>
      <c r="DV116" s="12"/>
      <c r="DW116" s="12"/>
      <c r="DX116" s="12"/>
      <c r="DY116" s="12"/>
      <c r="DZ116" s="12"/>
      <c r="EA116" s="12"/>
      <c r="EB116" s="12"/>
      <c r="EC116" s="12"/>
      <c r="ED116" s="12"/>
      <c r="EE116" s="12"/>
      <c r="EF116" s="12"/>
      <c r="EG116" s="12"/>
      <c r="EH116" s="12"/>
      <c r="EI116" s="12"/>
      <c r="EJ116" s="12"/>
      <c r="EK116" s="12"/>
      <c r="EL116" s="12"/>
      <c r="EM116" s="12"/>
      <c r="EN116" s="12"/>
      <c r="EO116" s="12"/>
      <c r="EP116" s="12"/>
      <c r="EQ116" s="12"/>
      <c r="ER116" s="12"/>
      <c r="ES116" s="12"/>
      <c r="ET116" s="12"/>
      <c r="EU116" s="12"/>
      <c r="EV116" s="12"/>
      <c r="EW116" s="12"/>
      <c r="EX116" s="12"/>
    </row>
    <row r="117" spans="116:154">
      <c r="DL117" s="12"/>
      <c r="DM117" s="12"/>
      <c r="DN117" s="12"/>
      <c r="DO117" s="12"/>
      <c r="DP117" s="12"/>
      <c r="DQ117" s="12"/>
      <c r="DR117" s="12"/>
      <c r="DS117" s="12"/>
      <c r="DT117" s="12"/>
      <c r="DU117" s="12"/>
      <c r="DV117" s="12"/>
      <c r="DW117" s="12"/>
      <c r="DX117" s="12"/>
      <c r="DY117" s="12"/>
      <c r="DZ117" s="12"/>
      <c r="EA117" s="12"/>
      <c r="EB117" s="12"/>
      <c r="EC117" s="12"/>
      <c r="ED117" s="12"/>
      <c r="EE117" s="12"/>
      <c r="EF117" s="12"/>
      <c r="EG117" s="12"/>
      <c r="EH117" s="12"/>
      <c r="EI117" s="12"/>
      <c r="EJ117" s="12"/>
      <c r="EK117" s="12"/>
      <c r="EL117" s="12"/>
      <c r="EM117" s="12"/>
      <c r="EN117" s="12"/>
      <c r="EO117" s="12"/>
      <c r="EP117" s="12"/>
      <c r="EQ117" s="12"/>
      <c r="ER117" s="12"/>
      <c r="ES117" s="12"/>
      <c r="ET117" s="12"/>
      <c r="EU117" s="12"/>
      <c r="EV117" s="12"/>
      <c r="EW117" s="12"/>
      <c r="EX117" s="12"/>
    </row>
    <row r="118" spans="116:154">
      <c r="DL118" s="12"/>
      <c r="DM118" s="12"/>
      <c r="DN118" s="12"/>
      <c r="DO118" s="12"/>
      <c r="DP118" s="12"/>
      <c r="DQ118" s="12"/>
      <c r="DR118" s="12"/>
      <c r="DS118" s="12"/>
      <c r="DT118" s="12"/>
      <c r="DU118" s="12"/>
      <c r="DV118" s="12"/>
      <c r="DW118" s="12"/>
      <c r="DX118" s="12"/>
      <c r="DY118" s="12"/>
      <c r="DZ118" s="12"/>
      <c r="EA118" s="12"/>
      <c r="EB118" s="12"/>
      <c r="EC118" s="12"/>
      <c r="ED118" s="12"/>
      <c r="EE118" s="12"/>
      <c r="EF118" s="12"/>
      <c r="EG118" s="12"/>
      <c r="EH118" s="12"/>
      <c r="EI118" s="12"/>
      <c r="EJ118" s="12"/>
      <c r="EK118" s="12"/>
      <c r="EL118" s="12"/>
      <c r="EM118" s="12"/>
      <c r="EN118" s="12"/>
      <c r="EO118" s="12"/>
      <c r="EP118" s="12"/>
      <c r="EQ118" s="12"/>
      <c r="ER118" s="12"/>
      <c r="ES118" s="12"/>
      <c r="ET118" s="12"/>
      <c r="EU118" s="12"/>
      <c r="EV118" s="12"/>
      <c r="EW118" s="12"/>
      <c r="EX118" s="12"/>
    </row>
    <row r="119" spans="116:154">
      <c r="DL119" s="12"/>
      <c r="DM119" s="12"/>
      <c r="DN119" s="12"/>
      <c r="DO119" s="12"/>
      <c r="DP119" s="12"/>
      <c r="DQ119" s="12"/>
      <c r="DR119" s="12"/>
      <c r="DS119" s="12"/>
      <c r="DT119" s="12"/>
      <c r="DU119" s="12"/>
      <c r="DV119" s="12"/>
      <c r="DW119" s="12"/>
      <c r="DX119" s="12"/>
      <c r="DY119" s="12"/>
      <c r="DZ119" s="12"/>
      <c r="EA119" s="12"/>
      <c r="EB119" s="12"/>
      <c r="EC119" s="12"/>
      <c r="ED119" s="12"/>
      <c r="EE119" s="12"/>
      <c r="EF119" s="12"/>
      <c r="EG119" s="12"/>
      <c r="EH119" s="12"/>
      <c r="EI119" s="12"/>
      <c r="EJ119" s="12"/>
      <c r="EK119" s="12"/>
      <c r="EL119" s="12"/>
      <c r="EM119" s="12"/>
      <c r="EN119" s="12"/>
      <c r="EO119" s="12"/>
      <c r="EP119" s="12"/>
      <c r="EQ119" s="12"/>
      <c r="ER119" s="12"/>
      <c r="ES119" s="12"/>
      <c r="ET119" s="12"/>
      <c r="EU119" s="12"/>
      <c r="EV119" s="12"/>
      <c r="EW119" s="12"/>
      <c r="EX119" s="12"/>
    </row>
    <row r="120" spans="116:154">
      <c r="DL120" s="12"/>
      <c r="DM120" s="12"/>
      <c r="DN120" s="12"/>
      <c r="DO120" s="12"/>
      <c r="DP120" s="12"/>
      <c r="DQ120" s="12"/>
      <c r="DR120" s="12"/>
      <c r="DS120" s="12"/>
      <c r="DT120" s="12"/>
      <c r="DU120" s="12"/>
      <c r="DV120" s="12"/>
      <c r="DW120" s="12"/>
      <c r="DX120" s="12"/>
      <c r="DY120" s="12"/>
      <c r="DZ120" s="12"/>
      <c r="EA120" s="12"/>
      <c r="EB120" s="12"/>
      <c r="EC120" s="12"/>
      <c r="ED120" s="12"/>
      <c r="EE120" s="12"/>
      <c r="EF120" s="12"/>
      <c r="EG120" s="12"/>
      <c r="EH120" s="12"/>
      <c r="EI120" s="12"/>
      <c r="EJ120" s="12"/>
      <c r="EK120" s="12"/>
      <c r="EL120" s="12"/>
      <c r="EM120" s="12"/>
      <c r="EN120" s="12"/>
      <c r="EO120" s="12"/>
      <c r="EP120" s="12"/>
      <c r="EQ120" s="12"/>
      <c r="ER120" s="12"/>
      <c r="ES120" s="12"/>
      <c r="ET120" s="12"/>
      <c r="EU120" s="12"/>
      <c r="EV120" s="12"/>
      <c r="EW120" s="12"/>
      <c r="EX120" s="12"/>
    </row>
    <row r="121" spans="116:154">
      <c r="DL121" s="12"/>
      <c r="DM121" s="12"/>
      <c r="DN121" s="12"/>
      <c r="DO121" s="12"/>
      <c r="DP121" s="12"/>
      <c r="DQ121" s="12"/>
      <c r="DR121" s="12"/>
      <c r="DS121" s="12"/>
      <c r="DT121" s="12"/>
      <c r="DU121" s="12"/>
      <c r="DV121" s="12"/>
      <c r="DW121" s="12"/>
      <c r="DX121" s="12"/>
      <c r="DY121" s="12"/>
      <c r="DZ121" s="12"/>
      <c r="EA121" s="12"/>
      <c r="EB121" s="12"/>
      <c r="EC121" s="12"/>
      <c r="ED121" s="12"/>
      <c r="EE121" s="12"/>
      <c r="EF121" s="12"/>
      <c r="EG121" s="12"/>
      <c r="EH121" s="12"/>
      <c r="EI121" s="12"/>
      <c r="EJ121" s="12"/>
      <c r="EK121" s="12"/>
      <c r="EL121" s="12"/>
      <c r="EM121" s="12"/>
      <c r="EN121" s="12"/>
      <c r="EO121" s="12"/>
      <c r="EP121" s="12"/>
      <c r="EQ121" s="12"/>
      <c r="ER121" s="12"/>
      <c r="ES121" s="12"/>
      <c r="ET121" s="12"/>
      <c r="EU121" s="12"/>
      <c r="EV121" s="12"/>
      <c r="EW121" s="12"/>
      <c r="EX121" s="12"/>
    </row>
    <row r="122" spans="116:154">
      <c r="DL122" s="12"/>
      <c r="DM122" s="12"/>
      <c r="DN122" s="12"/>
      <c r="DO122" s="12"/>
      <c r="DP122" s="12"/>
      <c r="DQ122" s="12"/>
      <c r="DR122" s="12"/>
      <c r="DS122" s="12"/>
      <c r="DT122" s="12"/>
      <c r="DU122" s="12"/>
      <c r="DV122" s="12"/>
      <c r="DW122" s="12"/>
      <c r="DX122" s="12"/>
      <c r="DY122" s="12"/>
      <c r="DZ122" s="12"/>
      <c r="EA122" s="12"/>
      <c r="EB122" s="12"/>
      <c r="EC122" s="12"/>
      <c r="ED122" s="12"/>
      <c r="EE122" s="12"/>
      <c r="EF122" s="12"/>
      <c r="EG122" s="12"/>
      <c r="EH122" s="12"/>
      <c r="EI122" s="12"/>
      <c r="EJ122" s="12"/>
      <c r="EK122" s="12"/>
      <c r="EL122" s="12"/>
      <c r="EM122" s="12"/>
      <c r="EN122" s="12"/>
      <c r="EO122" s="12"/>
      <c r="EP122" s="12"/>
      <c r="EQ122" s="12"/>
      <c r="ER122" s="12"/>
      <c r="ES122" s="12"/>
      <c r="ET122" s="12"/>
      <c r="EU122" s="12"/>
      <c r="EV122" s="12"/>
      <c r="EW122" s="12"/>
      <c r="EX122" s="12"/>
    </row>
    <row r="123" spans="116:154">
      <c r="DL123" s="12"/>
      <c r="DM123" s="12"/>
      <c r="DN123" s="12"/>
      <c r="DO123" s="12"/>
      <c r="DP123" s="12"/>
      <c r="DQ123" s="12"/>
      <c r="DR123" s="12"/>
      <c r="DS123" s="12"/>
      <c r="DT123" s="12"/>
      <c r="DU123" s="12"/>
      <c r="DV123" s="12"/>
      <c r="DW123" s="12"/>
      <c r="DX123" s="12"/>
      <c r="DY123" s="12"/>
      <c r="DZ123" s="12"/>
      <c r="EA123" s="12"/>
      <c r="EB123" s="12"/>
      <c r="EC123" s="12"/>
      <c r="ED123" s="12"/>
      <c r="EE123" s="12"/>
      <c r="EF123" s="12"/>
      <c r="EG123" s="12"/>
      <c r="EH123" s="12"/>
      <c r="EI123" s="12"/>
      <c r="EJ123" s="12"/>
      <c r="EK123" s="12"/>
      <c r="EL123" s="12"/>
      <c r="EM123" s="12"/>
      <c r="EN123" s="12"/>
      <c r="EO123" s="12"/>
      <c r="EP123" s="12"/>
      <c r="EQ123" s="12"/>
      <c r="ER123" s="12"/>
      <c r="ES123" s="12"/>
      <c r="ET123" s="12"/>
      <c r="EU123" s="12"/>
      <c r="EV123" s="12"/>
      <c r="EW123" s="12"/>
      <c r="EX123" s="12"/>
    </row>
    <row r="124" spans="116:154">
      <c r="DL124" s="12"/>
      <c r="DM124" s="12"/>
      <c r="DN124" s="12"/>
      <c r="DO124" s="12"/>
      <c r="DP124" s="12"/>
      <c r="DQ124" s="12"/>
      <c r="DR124" s="12"/>
      <c r="DS124" s="12"/>
      <c r="DT124" s="12"/>
      <c r="DU124" s="12"/>
      <c r="DV124" s="12"/>
      <c r="DW124" s="12"/>
      <c r="DX124" s="12"/>
      <c r="DY124" s="12"/>
      <c r="DZ124" s="12"/>
      <c r="EA124" s="12"/>
      <c r="EB124" s="12"/>
      <c r="EC124" s="12"/>
      <c r="ED124" s="12"/>
      <c r="EE124" s="12"/>
      <c r="EF124" s="12"/>
      <c r="EG124" s="12"/>
      <c r="EH124" s="12"/>
      <c r="EI124" s="12"/>
      <c r="EJ124" s="12"/>
      <c r="EK124" s="12"/>
      <c r="EL124" s="12"/>
      <c r="EM124" s="12"/>
      <c r="EN124" s="12"/>
      <c r="EO124" s="12"/>
      <c r="EP124" s="12"/>
      <c r="EQ124" s="12"/>
      <c r="ER124" s="12"/>
      <c r="ES124" s="12"/>
      <c r="ET124" s="12"/>
      <c r="EU124" s="12"/>
      <c r="EV124" s="12"/>
      <c r="EW124" s="12"/>
      <c r="EX124" s="12"/>
    </row>
    <row r="125" spans="116:154">
      <c r="DL125" s="12"/>
      <c r="DM125" s="12"/>
      <c r="DN125" s="12"/>
      <c r="DO125" s="12"/>
      <c r="DP125" s="12"/>
      <c r="DQ125" s="12"/>
      <c r="DR125" s="12"/>
      <c r="DS125" s="12"/>
      <c r="DT125" s="12"/>
      <c r="DU125" s="12"/>
      <c r="DV125" s="12"/>
      <c r="DW125" s="12"/>
      <c r="DX125" s="12"/>
      <c r="DY125" s="12"/>
      <c r="DZ125" s="12"/>
      <c r="EA125" s="12"/>
      <c r="EB125" s="12"/>
      <c r="EC125" s="12"/>
      <c r="ED125" s="12"/>
      <c r="EE125" s="12"/>
      <c r="EF125" s="12"/>
      <c r="EG125" s="12"/>
      <c r="EH125" s="12"/>
      <c r="EI125" s="12"/>
      <c r="EJ125" s="12"/>
      <c r="EK125" s="12"/>
      <c r="EL125" s="12"/>
      <c r="EM125" s="12"/>
      <c r="EN125" s="12"/>
      <c r="EO125" s="12"/>
      <c r="EP125" s="12"/>
      <c r="EQ125" s="12"/>
      <c r="ER125" s="12"/>
      <c r="ES125" s="12"/>
      <c r="ET125" s="12"/>
      <c r="EU125" s="12"/>
      <c r="EV125" s="12"/>
      <c r="EW125" s="12"/>
      <c r="EX125" s="12"/>
    </row>
    <row r="126" spans="116:154">
      <c r="DL126" s="12"/>
      <c r="DM126" s="12"/>
      <c r="DN126" s="12"/>
      <c r="DO126" s="12"/>
      <c r="DP126" s="12"/>
      <c r="DQ126" s="12"/>
      <c r="DR126" s="12"/>
      <c r="DS126" s="12"/>
      <c r="DT126" s="12"/>
      <c r="DU126" s="12"/>
      <c r="DV126" s="12"/>
      <c r="DW126" s="12"/>
      <c r="DX126" s="12"/>
      <c r="DY126" s="12"/>
      <c r="DZ126" s="12"/>
      <c r="EA126" s="12"/>
      <c r="EB126" s="12"/>
      <c r="EC126" s="12"/>
      <c r="ED126" s="12"/>
      <c r="EE126" s="12"/>
      <c r="EF126" s="12"/>
      <c r="EG126" s="12"/>
      <c r="EH126" s="12"/>
      <c r="EI126" s="12"/>
      <c r="EJ126" s="12"/>
      <c r="EK126" s="12"/>
      <c r="EL126" s="12"/>
      <c r="EM126" s="12"/>
      <c r="EN126" s="12"/>
      <c r="EO126" s="12"/>
      <c r="EP126" s="12"/>
      <c r="EQ126" s="12"/>
      <c r="ER126" s="12"/>
      <c r="ES126" s="12"/>
      <c r="ET126" s="12"/>
      <c r="EU126" s="12"/>
      <c r="EV126" s="12"/>
      <c r="EW126" s="12"/>
      <c r="EX126" s="12"/>
    </row>
    <row r="127" spans="116:154">
      <c r="DL127" s="12"/>
      <c r="DM127" s="12"/>
      <c r="DN127" s="12"/>
      <c r="DO127" s="12"/>
      <c r="DP127" s="12"/>
      <c r="DQ127" s="12"/>
      <c r="DR127" s="12"/>
      <c r="DS127" s="12"/>
      <c r="DT127" s="12"/>
      <c r="DU127" s="12"/>
      <c r="DV127" s="12"/>
      <c r="DW127" s="12"/>
      <c r="DX127" s="12"/>
      <c r="DY127" s="12"/>
      <c r="DZ127" s="12"/>
      <c r="EA127" s="12"/>
      <c r="EB127" s="12"/>
      <c r="EC127" s="12"/>
      <c r="ED127" s="12"/>
      <c r="EE127" s="12"/>
      <c r="EF127" s="12"/>
      <c r="EG127" s="12"/>
      <c r="EH127" s="12"/>
      <c r="EI127" s="12"/>
      <c r="EJ127" s="12"/>
      <c r="EK127" s="12"/>
      <c r="EL127" s="12"/>
      <c r="EM127" s="12"/>
      <c r="EN127" s="12"/>
      <c r="EO127" s="12"/>
      <c r="EP127" s="12"/>
      <c r="EQ127" s="12"/>
      <c r="ER127" s="12"/>
      <c r="ES127" s="12"/>
      <c r="ET127" s="12"/>
      <c r="EU127" s="12"/>
      <c r="EV127" s="12"/>
      <c r="EW127" s="12"/>
      <c r="EX127" s="12"/>
    </row>
    <row r="128" spans="116:154">
      <c r="DL128" s="12"/>
      <c r="DM128" s="12"/>
      <c r="DN128" s="12"/>
      <c r="DO128" s="12"/>
      <c r="DP128" s="12"/>
      <c r="DQ128" s="12"/>
      <c r="DR128" s="12"/>
      <c r="DS128" s="12"/>
      <c r="DT128" s="12"/>
      <c r="DU128" s="12"/>
      <c r="DV128" s="12"/>
      <c r="DW128" s="12"/>
      <c r="DX128" s="12"/>
      <c r="DY128" s="12"/>
      <c r="DZ128" s="12"/>
      <c r="EA128" s="12"/>
      <c r="EB128" s="12"/>
      <c r="EC128" s="12"/>
      <c r="ED128" s="12"/>
      <c r="EE128" s="12"/>
      <c r="EF128" s="12"/>
      <c r="EG128" s="12"/>
      <c r="EH128" s="12"/>
      <c r="EI128" s="12"/>
      <c r="EJ128" s="12"/>
      <c r="EK128" s="12"/>
      <c r="EL128" s="12"/>
      <c r="EM128" s="12"/>
      <c r="EN128" s="12"/>
      <c r="EO128" s="12"/>
      <c r="EP128" s="12"/>
      <c r="EQ128" s="12"/>
      <c r="ER128" s="12"/>
      <c r="ES128" s="12"/>
      <c r="ET128" s="12"/>
      <c r="EU128" s="12"/>
      <c r="EV128" s="12"/>
      <c r="EW128" s="12"/>
      <c r="EX128" s="12"/>
    </row>
    <row r="129" spans="116:154">
      <c r="DL129" s="12"/>
      <c r="DM129" s="12"/>
      <c r="DN129" s="12"/>
      <c r="DO129" s="12"/>
      <c r="DP129" s="12"/>
      <c r="DQ129" s="12"/>
      <c r="DR129" s="12"/>
      <c r="DS129" s="12"/>
      <c r="DT129" s="12"/>
      <c r="DU129" s="12"/>
      <c r="DV129" s="12"/>
      <c r="DW129" s="12"/>
      <c r="DX129" s="12"/>
      <c r="DY129" s="12"/>
      <c r="DZ129" s="12"/>
      <c r="EA129" s="12"/>
      <c r="EB129" s="12"/>
      <c r="EC129" s="12"/>
      <c r="ED129" s="12"/>
      <c r="EE129" s="12"/>
      <c r="EF129" s="12"/>
      <c r="EG129" s="12"/>
      <c r="EH129" s="12"/>
      <c r="EI129" s="12"/>
      <c r="EJ129" s="12"/>
      <c r="EK129" s="12"/>
      <c r="EL129" s="12"/>
      <c r="EM129" s="12"/>
      <c r="EN129" s="12"/>
      <c r="EO129" s="12"/>
      <c r="EP129" s="12"/>
      <c r="EQ129" s="12"/>
      <c r="ER129" s="12"/>
      <c r="ES129" s="12"/>
      <c r="ET129" s="12"/>
      <c r="EU129" s="12"/>
      <c r="EV129" s="12"/>
      <c r="EW129" s="12"/>
      <c r="EX129" s="12"/>
    </row>
    <row r="130" spans="116:154">
      <c r="DL130" s="12"/>
      <c r="DM130" s="12"/>
      <c r="DN130" s="12"/>
      <c r="DO130" s="12"/>
      <c r="DP130" s="12"/>
      <c r="DQ130" s="12"/>
      <c r="DR130" s="12"/>
      <c r="DS130" s="12"/>
      <c r="DT130" s="12"/>
      <c r="DU130" s="12"/>
      <c r="DV130" s="12"/>
      <c r="DW130" s="12"/>
      <c r="DX130" s="12"/>
      <c r="DY130" s="12"/>
      <c r="DZ130" s="12"/>
      <c r="EA130" s="12"/>
      <c r="EB130" s="12"/>
      <c r="EC130" s="12"/>
      <c r="ED130" s="12"/>
      <c r="EE130" s="12"/>
      <c r="EF130" s="12"/>
      <c r="EG130" s="12"/>
      <c r="EH130" s="12"/>
      <c r="EI130" s="12"/>
      <c r="EJ130" s="12"/>
      <c r="EK130" s="12"/>
      <c r="EL130" s="12"/>
      <c r="EM130" s="12"/>
      <c r="EN130" s="12"/>
      <c r="EO130" s="12"/>
      <c r="EP130" s="12"/>
      <c r="EQ130" s="12"/>
      <c r="ER130" s="12"/>
      <c r="ES130" s="12"/>
      <c r="ET130" s="12"/>
      <c r="EU130" s="12"/>
      <c r="EV130" s="12"/>
      <c r="EW130" s="12"/>
      <c r="EX130" s="12"/>
    </row>
    <row r="131" spans="116:154">
      <c r="DL131" s="12"/>
      <c r="DM131" s="12"/>
      <c r="DN131" s="12"/>
      <c r="DO131" s="12"/>
      <c r="DP131" s="12"/>
      <c r="DQ131" s="12"/>
      <c r="DR131" s="12"/>
      <c r="DS131" s="12"/>
      <c r="DT131" s="12"/>
      <c r="DU131" s="12"/>
      <c r="DV131" s="12"/>
      <c r="DW131" s="12"/>
      <c r="DX131" s="12"/>
      <c r="DY131" s="12"/>
      <c r="DZ131" s="12"/>
      <c r="EA131" s="12"/>
      <c r="EB131" s="12"/>
      <c r="EC131" s="12"/>
      <c r="ED131" s="12"/>
      <c r="EE131" s="12"/>
      <c r="EF131" s="12"/>
      <c r="EG131" s="12"/>
      <c r="EH131" s="12"/>
      <c r="EI131" s="12"/>
      <c r="EJ131" s="12"/>
      <c r="EK131" s="12"/>
      <c r="EL131" s="12"/>
      <c r="EM131" s="12"/>
      <c r="EN131" s="12"/>
      <c r="EO131" s="12"/>
      <c r="EP131" s="12"/>
      <c r="EQ131" s="12"/>
      <c r="ER131" s="12"/>
      <c r="ES131" s="12"/>
      <c r="ET131" s="12"/>
      <c r="EU131" s="12"/>
      <c r="EV131" s="12"/>
      <c r="EW131" s="12"/>
      <c r="EX131" s="12"/>
    </row>
    <row r="132" spans="116:154">
      <c r="DL132" s="12"/>
      <c r="DM132" s="12"/>
      <c r="DN132" s="12"/>
      <c r="DO132" s="12"/>
      <c r="DP132" s="12"/>
      <c r="DQ132" s="12"/>
      <c r="DR132" s="12"/>
      <c r="DS132" s="12"/>
      <c r="DT132" s="12"/>
      <c r="DU132" s="12"/>
      <c r="DV132" s="12"/>
      <c r="DW132" s="12"/>
      <c r="DX132" s="12"/>
      <c r="DY132" s="12"/>
      <c r="DZ132" s="12"/>
      <c r="EA132" s="12"/>
      <c r="EB132" s="12"/>
      <c r="EC132" s="12"/>
      <c r="ED132" s="12"/>
      <c r="EE132" s="12"/>
      <c r="EF132" s="12"/>
      <c r="EG132" s="12"/>
      <c r="EH132" s="12"/>
      <c r="EI132" s="12"/>
      <c r="EJ132" s="12"/>
      <c r="EK132" s="12"/>
      <c r="EL132" s="12"/>
      <c r="EM132" s="12"/>
      <c r="EN132" s="12"/>
      <c r="EO132" s="12"/>
      <c r="EP132" s="12"/>
      <c r="EQ132" s="12"/>
      <c r="ER132" s="12"/>
      <c r="ES132" s="12"/>
      <c r="ET132" s="12"/>
      <c r="EU132" s="12"/>
      <c r="EV132" s="12"/>
      <c r="EW132" s="12"/>
      <c r="EX132" s="12"/>
    </row>
    <row r="133" spans="116:154">
      <c r="DL133" s="12"/>
      <c r="DM133" s="12"/>
      <c r="DN133" s="12"/>
      <c r="DO133" s="12"/>
      <c r="DP133" s="12"/>
      <c r="DQ133" s="12"/>
      <c r="DR133" s="12"/>
      <c r="DS133" s="12"/>
      <c r="DT133" s="12"/>
      <c r="DU133" s="12"/>
      <c r="DV133" s="12"/>
      <c r="DW133" s="12"/>
      <c r="DX133" s="12"/>
      <c r="DY133" s="12"/>
      <c r="DZ133" s="12"/>
      <c r="EA133" s="12"/>
      <c r="EB133" s="12"/>
      <c r="EC133" s="12"/>
      <c r="ED133" s="12"/>
      <c r="EE133" s="12"/>
      <c r="EF133" s="12"/>
      <c r="EG133" s="12"/>
      <c r="EH133" s="12"/>
      <c r="EI133" s="12"/>
      <c r="EJ133" s="12"/>
      <c r="EK133" s="12"/>
      <c r="EL133" s="12"/>
      <c r="EM133" s="12"/>
      <c r="EN133" s="12"/>
      <c r="EO133" s="12"/>
      <c r="EP133" s="12"/>
      <c r="EQ133" s="12"/>
      <c r="ER133" s="12"/>
      <c r="ES133" s="12"/>
      <c r="ET133" s="12"/>
      <c r="EU133" s="12"/>
      <c r="EV133" s="12"/>
      <c r="EW133" s="12"/>
      <c r="EX133" s="12"/>
    </row>
    <row r="134" spans="116:154">
      <c r="DL134" s="12"/>
      <c r="DM134" s="12"/>
      <c r="DN134" s="12"/>
      <c r="DO134" s="12"/>
      <c r="DP134" s="12"/>
      <c r="DQ134" s="12"/>
      <c r="DR134" s="12"/>
      <c r="DS134" s="12"/>
      <c r="DT134" s="12"/>
      <c r="DU134" s="12"/>
      <c r="DV134" s="12"/>
      <c r="DW134" s="12"/>
      <c r="DX134" s="12"/>
      <c r="DY134" s="12"/>
      <c r="DZ134" s="12"/>
      <c r="EA134" s="12"/>
      <c r="EB134" s="12"/>
      <c r="EC134" s="12"/>
      <c r="ED134" s="12"/>
      <c r="EE134" s="12"/>
      <c r="EF134" s="12"/>
      <c r="EG134" s="12"/>
      <c r="EH134" s="12"/>
      <c r="EI134" s="12"/>
      <c r="EJ134" s="12"/>
      <c r="EK134" s="12"/>
      <c r="EL134" s="12"/>
      <c r="EM134" s="12"/>
      <c r="EN134" s="12"/>
      <c r="EO134" s="12"/>
      <c r="EP134" s="12"/>
      <c r="EQ134" s="12"/>
      <c r="ER134" s="12"/>
      <c r="ES134" s="12"/>
      <c r="ET134" s="12"/>
      <c r="EU134" s="12"/>
      <c r="EV134" s="12"/>
      <c r="EW134" s="12"/>
      <c r="EX134" s="12"/>
    </row>
    <row r="135" spans="116:154">
      <c r="DL135" s="12"/>
      <c r="DM135" s="12"/>
      <c r="DN135" s="12"/>
      <c r="DO135" s="12"/>
      <c r="DP135" s="12"/>
      <c r="DQ135" s="12"/>
      <c r="DR135" s="12"/>
      <c r="DS135" s="12"/>
      <c r="DT135" s="12"/>
      <c r="DU135" s="12"/>
      <c r="DV135" s="12"/>
      <c r="DW135" s="12"/>
      <c r="DX135" s="12"/>
      <c r="DY135" s="12"/>
      <c r="DZ135" s="12"/>
      <c r="EA135" s="12"/>
      <c r="EB135" s="12"/>
      <c r="EC135" s="12"/>
      <c r="ED135" s="12"/>
      <c r="EE135" s="12"/>
      <c r="EF135" s="12"/>
      <c r="EG135" s="12"/>
      <c r="EH135" s="12"/>
      <c r="EI135" s="12"/>
      <c r="EJ135" s="12"/>
      <c r="EK135" s="12"/>
      <c r="EL135" s="12"/>
      <c r="EM135" s="12"/>
      <c r="EN135" s="12"/>
      <c r="EO135" s="12"/>
      <c r="EP135" s="12"/>
      <c r="EQ135" s="12"/>
      <c r="ER135" s="12"/>
      <c r="ES135" s="12"/>
      <c r="ET135" s="12"/>
      <c r="EU135" s="12"/>
      <c r="EV135" s="12"/>
      <c r="EW135" s="12"/>
      <c r="EX135" s="12"/>
    </row>
    <row r="136" spans="116:154">
      <c r="DL136" s="12"/>
      <c r="DM136" s="12"/>
      <c r="DN136" s="12"/>
      <c r="DO136" s="12"/>
      <c r="DP136" s="12"/>
      <c r="DQ136" s="12"/>
      <c r="DR136" s="12"/>
      <c r="DS136" s="12"/>
      <c r="DT136" s="12"/>
      <c r="DU136" s="12"/>
      <c r="DV136" s="12"/>
      <c r="DW136" s="12"/>
      <c r="DX136" s="12"/>
      <c r="DY136" s="12"/>
      <c r="DZ136" s="12"/>
      <c r="EA136" s="12"/>
      <c r="EB136" s="12"/>
      <c r="EC136" s="12"/>
      <c r="ED136" s="12"/>
      <c r="EE136" s="12"/>
      <c r="EF136" s="12"/>
      <c r="EG136" s="12"/>
      <c r="EH136" s="12"/>
      <c r="EI136" s="12"/>
      <c r="EJ136" s="12"/>
      <c r="EK136" s="12"/>
      <c r="EL136" s="12"/>
      <c r="EM136" s="12"/>
      <c r="EN136" s="12"/>
      <c r="EO136" s="12"/>
      <c r="EP136" s="12"/>
      <c r="EQ136" s="12"/>
      <c r="ER136" s="12"/>
      <c r="ES136" s="12"/>
      <c r="ET136" s="12"/>
      <c r="EU136" s="12"/>
      <c r="EV136" s="12"/>
      <c r="EW136" s="12"/>
      <c r="EX136" s="12"/>
    </row>
    <row r="137" spans="116:154">
      <c r="DL137" s="12"/>
      <c r="DM137" s="12"/>
      <c r="DN137" s="12"/>
      <c r="DO137" s="12"/>
      <c r="DP137" s="12"/>
      <c r="DQ137" s="12"/>
      <c r="DR137" s="12"/>
      <c r="DS137" s="12"/>
      <c r="DT137" s="12"/>
      <c r="DU137" s="12"/>
      <c r="DV137" s="12"/>
      <c r="DW137" s="12"/>
      <c r="DX137" s="12"/>
      <c r="DY137" s="12"/>
      <c r="DZ137" s="12"/>
      <c r="EA137" s="12"/>
      <c r="EB137" s="12"/>
      <c r="EC137" s="12"/>
      <c r="ED137" s="12"/>
      <c r="EE137" s="12"/>
      <c r="EF137" s="12"/>
      <c r="EG137" s="12"/>
      <c r="EH137" s="12"/>
      <c r="EI137" s="12"/>
      <c r="EJ137" s="12"/>
      <c r="EK137" s="12"/>
      <c r="EL137" s="12"/>
      <c r="EM137" s="12"/>
      <c r="EN137" s="12"/>
      <c r="EO137" s="12"/>
      <c r="EP137" s="12"/>
      <c r="EQ137" s="12"/>
      <c r="ER137" s="12"/>
      <c r="ES137" s="12"/>
      <c r="ET137" s="12"/>
      <c r="EU137" s="12"/>
      <c r="EV137" s="12"/>
      <c r="EW137" s="12"/>
      <c r="EX137" s="12"/>
    </row>
    <row r="138" spans="116:154">
      <c r="DL138" s="12"/>
      <c r="DM138" s="12"/>
      <c r="DN138" s="12"/>
      <c r="DO138" s="12"/>
      <c r="DP138" s="12"/>
      <c r="DQ138" s="12"/>
      <c r="DR138" s="12"/>
      <c r="DS138" s="12"/>
      <c r="DT138" s="12"/>
      <c r="DU138" s="12"/>
      <c r="DV138" s="12"/>
      <c r="DW138" s="12"/>
      <c r="DX138" s="12"/>
      <c r="DY138" s="12"/>
      <c r="DZ138" s="12"/>
      <c r="EA138" s="12"/>
      <c r="EB138" s="12"/>
      <c r="EC138" s="12"/>
      <c r="ED138" s="12"/>
      <c r="EE138" s="12"/>
      <c r="EF138" s="12"/>
      <c r="EG138" s="12"/>
      <c r="EH138" s="12"/>
      <c r="EI138" s="12"/>
      <c r="EJ138" s="12"/>
      <c r="EK138" s="12"/>
      <c r="EL138" s="12"/>
      <c r="EM138" s="12"/>
      <c r="EN138" s="12"/>
      <c r="EO138" s="12"/>
      <c r="EP138" s="12"/>
      <c r="EQ138" s="12"/>
      <c r="ER138" s="12"/>
      <c r="ES138" s="12"/>
      <c r="ET138" s="12"/>
      <c r="EU138" s="12"/>
      <c r="EV138" s="12"/>
      <c r="EW138" s="12"/>
      <c r="EX138" s="12"/>
    </row>
    <row r="139" spans="116:154">
      <c r="DL139" s="12"/>
      <c r="DM139" s="12"/>
      <c r="DN139" s="12"/>
      <c r="DO139" s="12"/>
      <c r="DP139" s="12"/>
      <c r="DQ139" s="12"/>
      <c r="DR139" s="12"/>
      <c r="DS139" s="12"/>
      <c r="DT139" s="12"/>
      <c r="DU139" s="12"/>
      <c r="DV139" s="12"/>
      <c r="DW139" s="12"/>
      <c r="DX139" s="12"/>
      <c r="DY139" s="12"/>
      <c r="DZ139" s="12"/>
      <c r="EA139" s="12"/>
      <c r="EB139" s="12"/>
      <c r="EC139" s="12"/>
      <c r="ED139" s="12"/>
      <c r="EE139" s="12"/>
      <c r="EF139" s="12"/>
      <c r="EG139" s="12"/>
      <c r="EH139" s="12"/>
      <c r="EI139" s="12"/>
      <c r="EJ139" s="12"/>
      <c r="EK139" s="12"/>
      <c r="EL139" s="12"/>
      <c r="EM139" s="12"/>
      <c r="EN139" s="12"/>
      <c r="EO139" s="12"/>
      <c r="EP139" s="12"/>
      <c r="EQ139" s="12"/>
      <c r="ER139" s="12"/>
      <c r="ES139" s="12"/>
      <c r="ET139" s="12"/>
      <c r="EU139" s="12"/>
      <c r="EV139" s="12"/>
      <c r="EW139" s="12"/>
      <c r="EX139" s="12"/>
    </row>
    <row r="140" spans="116:154">
      <c r="DL140" s="12"/>
      <c r="DM140" s="12"/>
      <c r="DN140" s="12"/>
      <c r="DO140" s="12"/>
      <c r="DP140" s="12"/>
      <c r="DQ140" s="12"/>
      <c r="DR140" s="12"/>
      <c r="DS140" s="12"/>
      <c r="DT140" s="12"/>
      <c r="DU140" s="12"/>
      <c r="DV140" s="12"/>
      <c r="DW140" s="12"/>
      <c r="DX140" s="12"/>
      <c r="DY140" s="12"/>
      <c r="DZ140" s="12"/>
      <c r="EA140" s="12"/>
      <c r="EB140" s="12"/>
      <c r="EC140" s="12"/>
      <c r="ED140" s="12"/>
      <c r="EE140" s="12"/>
      <c r="EF140" s="12"/>
      <c r="EG140" s="12"/>
      <c r="EH140" s="12"/>
      <c r="EI140" s="12"/>
      <c r="EJ140" s="12"/>
      <c r="EK140" s="12"/>
      <c r="EL140" s="12"/>
      <c r="EM140" s="12"/>
      <c r="EN140" s="12"/>
      <c r="EO140" s="12"/>
      <c r="EP140" s="12"/>
      <c r="EQ140" s="12"/>
      <c r="ER140" s="12"/>
      <c r="ES140" s="12"/>
      <c r="ET140" s="12"/>
      <c r="EU140" s="12"/>
      <c r="EV140" s="12"/>
      <c r="EW140" s="12"/>
      <c r="EX140" s="12"/>
    </row>
    <row r="141" spans="116:154">
      <c r="DL141" s="12"/>
      <c r="DM141" s="12"/>
      <c r="DN141" s="12"/>
      <c r="DO141" s="12"/>
      <c r="DP141" s="12"/>
      <c r="DQ141" s="12"/>
      <c r="DR141" s="12"/>
      <c r="DS141" s="12"/>
      <c r="DT141" s="12"/>
      <c r="DU141" s="12"/>
      <c r="DV141" s="12"/>
      <c r="DW141" s="12"/>
      <c r="DX141" s="12"/>
      <c r="DY141" s="12"/>
      <c r="DZ141" s="12"/>
      <c r="EA141" s="12"/>
      <c r="EB141" s="12"/>
      <c r="EC141" s="12"/>
      <c r="ED141" s="12"/>
      <c r="EE141" s="12"/>
      <c r="EF141" s="12"/>
      <c r="EG141" s="12"/>
      <c r="EH141" s="12"/>
      <c r="EI141" s="12"/>
      <c r="EJ141" s="12"/>
      <c r="EK141" s="12"/>
      <c r="EL141" s="12"/>
      <c r="EM141" s="12"/>
      <c r="EN141" s="12"/>
      <c r="EO141" s="12"/>
      <c r="EP141" s="12"/>
      <c r="EQ141" s="12"/>
      <c r="ER141" s="12"/>
      <c r="ES141" s="12"/>
      <c r="ET141" s="12"/>
      <c r="EU141" s="12"/>
      <c r="EV141" s="12"/>
      <c r="EW141" s="12"/>
      <c r="EX141" s="12"/>
    </row>
    <row r="142" spans="116:154">
      <c r="DL142" s="12"/>
      <c r="DM142" s="12"/>
      <c r="DN142" s="12"/>
      <c r="DO142" s="12"/>
      <c r="DP142" s="12"/>
      <c r="DQ142" s="12"/>
      <c r="DR142" s="12"/>
      <c r="DS142" s="12"/>
      <c r="DT142" s="12"/>
      <c r="DU142" s="12"/>
      <c r="DV142" s="12"/>
      <c r="DW142" s="12"/>
      <c r="DX142" s="12"/>
      <c r="DY142" s="12"/>
      <c r="DZ142" s="12"/>
      <c r="EA142" s="12"/>
      <c r="EB142" s="12"/>
      <c r="EC142" s="12"/>
      <c r="ED142" s="12"/>
      <c r="EE142" s="12"/>
      <c r="EF142" s="12"/>
      <c r="EG142" s="12"/>
      <c r="EH142" s="12"/>
      <c r="EI142" s="12"/>
      <c r="EJ142" s="12"/>
      <c r="EK142" s="12"/>
      <c r="EL142" s="12"/>
      <c r="EM142" s="12"/>
      <c r="EN142" s="12"/>
      <c r="EO142" s="12"/>
      <c r="EP142" s="12"/>
      <c r="EQ142" s="12"/>
      <c r="ER142" s="12"/>
      <c r="ES142" s="12"/>
      <c r="ET142" s="12"/>
      <c r="EU142" s="12"/>
      <c r="EV142" s="12"/>
      <c r="EW142" s="12"/>
      <c r="EX142" s="12"/>
    </row>
    <row r="143" spans="116:154">
      <c r="DL143" s="12"/>
      <c r="DM143" s="12"/>
      <c r="DN143" s="12"/>
      <c r="DO143" s="12"/>
      <c r="DP143" s="12"/>
      <c r="DQ143" s="12"/>
      <c r="DR143" s="12"/>
      <c r="DS143" s="12"/>
      <c r="DT143" s="12"/>
      <c r="DU143" s="12"/>
      <c r="DV143" s="12"/>
      <c r="DW143" s="12"/>
      <c r="DX143" s="12"/>
      <c r="DY143" s="12"/>
      <c r="DZ143" s="12"/>
      <c r="EA143" s="12"/>
      <c r="EB143" s="12"/>
      <c r="EC143" s="12"/>
      <c r="ED143" s="12"/>
      <c r="EE143" s="12"/>
      <c r="EF143" s="12"/>
      <c r="EG143" s="12"/>
      <c r="EH143" s="12"/>
      <c r="EI143" s="12"/>
      <c r="EJ143" s="12"/>
      <c r="EK143" s="12"/>
      <c r="EL143" s="12"/>
      <c r="EM143" s="12"/>
      <c r="EN143" s="12"/>
      <c r="EO143" s="12"/>
      <c r="EP143" s="12"/>
      <c r="EQ143" s="12"/>
      <c r="ER143" s="12"/>
      <c r="ES143" s="12"/>
      <c r="ET143" s="12"/>
      <c r="EU143" s="12"/>
      <c r="EV143" s="12"/>
      <c r="EW143" s="12"/>
      <c r="EX143" s="12"/>
    </row>
    <row r="144" spans="116:154">
      <c r="DL144" s="12"/>
      <c r="DM144" s="12"/>
      <c r="DN144" s="12"/>
      <c r="DO144" s="12"/>
      <c r="DP144" s="12"/>
      <c r="DQ144" s="12"/>
      <c r="DR144" s="12"/>
      <c r="DS144" s="12"/>
      <c r="DT144" s="12"/>
      <c r="DU144" s="12"/>
      <c r="DV144" s="12"/>
      <c r="DW144" s="12"/>
      <c r="DX144" s="12"/>
      <c r="DY144" s="12"/>
      <c r="DZ144" s="12"/>
      <c r="EA144" s="12"/>
      <c r="EB144" s="12"/>
      <c r="EC144" s="12"/>
      <c r="ED144" s="12"/>
      <c r="EE144" s="12"/>
      <c r="EF144" s="12"/>
      <c r="EG144" s="12"/>
      <c r="EH144" s="12"/>
      <c r="EI144" s="12"/>
      <c r="EJ144" s="12"/>
      <c r="EK144" s="12"/>
      <c r="EL144" s="12"/>
      <c r="EM144" s="12"/>
      <c r="EN144" s="12"/>
      <c r="EO144" s="12"/>
      <c r="EP144" s="12"/>
      <c r="EQ144" s="12"/>
      <c r="ER144" s="12"/>
      <c r="ES144" s="12"/>
      <c r="ET144" s="12"/>
      <c r="EU144" s="12"/>
      <c r="EV144" s="12"/>
      <c r="EW144" s="12"/>
      <c r="EX144" s="12"/>
    </row>
    <row r="145" spans="116:154">
      <c r="DL145" s="12"/>
      <c r="DM145" s="12"/>
      <c r="DN145" s="12"/>
      <c r="DO145" s="12"/>
      <c r="DP145" s="12"/>
      <c r="DQ145" s="12"/>
      <c r="DR145" s="12"/>
      <c r="DS145" s="12"/>
      <c r="DT145" s="12"/>
      <c r="DU145" s="12"/>
      <c r="DV145" s="12"/>
      <c r="DW145" s="12"/>
      <c r="DX145" s="12"/>
      <c r="DY145" s="12"/>
      <c r="DZ145" s="12"/>
      <c r="EA145" s="12"/>
      <c r="EB145" s="12"/>
      <c r="EC145" s="12"/>
      <c r="ED145" s="12"/>
      <c r="EE145" s="12"/>
      <c r="EF145" s="12"/>
      <c r="EG145" s="12"/>
      <c r="EH145" s="12"/>
      <c r="EI145" s="12"/>
      <c r="EJ145" s="12"/>
      <c r="EK145" s="12"/>
      <c r="EL145" s="12"/>
      <c r="EM145" s="12"/>
      <c r="EN145" s="12"/>
      <c r="EO145" s="12"/>
      <c r="EP145" s="12"/>
      <c r="EQ145" s="12"/>
      <c r="ER145" s="12"/>
      <c r="ES145" s="12"/>
      <c r="ET145" s="12"/>
      <c r="EU145" s="12"/>
      <c r="EV145" s="12"/>
      <c r="EW145" s="12"/>
      <c r="EX145" s="12"/>
    </row>
    <row r="146" spans="116:154">
      <c r="DL146" s="12"/>
      <c r="DM146" s="12"/>
      <c r="DN146" s="12"/>
      <c r="DO146" s="12"/>
      <c r="DP146" s="12"/>
      <c r="DQ146" s="12"/>
      <c r="DR146" s="12"/>
      <c r="DS146" s="12"/>
      <c r="DT146" s="12"/>
      <c r="DU146" s="12"/>
      <c r="DV146" s="12"/>
      <c r="DW146" s="12"/>
      <c r="DX146" s="12"/>
      <c r="DY146" s="12"/>
      <c r="DZ146" s="12"/>
      <c r="EA146" s="12"/>
      <c r="EB146" s="12"/>
      <c r="EC146" s="12"/>
      <c r="ED146" s="12"/>
      <c r="EE146" s="12"/>
      <c r="EF146" s="12"/>
      <c r="EG146" s="12"/>
      <c r="EH146" s="12"/>
      <c r="EI146" s="12"/>
      <c r="EJ146" s="12"/>
      <c r="EK146" s="12"/>
      <c r="EL146" s="12"/>
      <c r="EM146" s="12"/>
      <c r="EN146" s="12"/>
      <c r="EO146" s="12"/>
      <c r="EP146" s="12"/>
      <c r="EQ146" s="12"/>
      <c r="ER146" s="12"/>
      <c r="ES146" s="12"/>
      <c r="ET146" s="12"/>
      <c r="EU146" s="12"/>
      <c r="EV146" s="12"/>
      <c r="EW146" s="12"/>
      <c r="EX146" s="12"/>
    </row>
    <row r="147" spans="116:154">
      <c r="DL147" s="12"/>
      <c r="DM147" s="12"/>
      <c r="DN147" s="12"/>
      <c r="DO147" s="12"/>
      <c r="DP147" s="12"/>
      <c r="DQ147" s="12"/>
      <c r="DR147" s="12"/>
      <c r="DS147" s="12"/>
      <c r="DT147" s="12"/>
      <c r="DU147" s="12"/>
      <c r="DV147" s="12"/>
      <c r="DW147" s="12"/>
      <c r="DX147" s="12"/>
      <c r="DY147" s="12"/>
      <c r="DZ147" s="12"/>
      <c r="EA147" s="12"/>
      <c r="EB147" s="12"/>
      <c r="EC147" s="12"/>
      <c r="ED147" s="12"/>
      <c r="EE147" s="12"/>
      <c r="EF147" s="12"/>
      <c r="EG147" s="12"/>
      <c r="EH147" s="12"/>
      <c r="EI147" s="12"/>
      <c r="EJ147" s="12"/>
      <c r="EK147" s="12"/>
      <c r="EL147" s="12"/>
      <c r="EM147" s="12"/>
      <c r="EN147" s="12"/>
      <c r="EO147" s="12"/>
      <c r="EP147" s="12"/>
      <c r="EQ147" s="12"/>
      <c r="ER147" s="12"/>
      <c r="ES147" s="12"/>
      <c r="ET147" s="12"/>
      <c r="EU147" s="12"/>
      <c r="EV147" s="12"/>
      <c r="EW147" s="12"/>
      <c r="EX147" s="12"/>
    </row>
    <row r="148" spans="116:154">
      <c r="DL148" s="12"/>
      <c r="DM148" s="12"/>
      <c r="DN148" s="12"/>
      <c r="DO148" s="12"/>
      <c r="DP148" s="12"/>
      <c r="DQ148" s="12"/>
      <c r="DR148" s="12"/>
      <c r="DS148" s="12"/>
      <c r="DT148" s="12"/>
      <c r="DU148" s="12"/>
      <c r="DV148" s="12"/>
      <c r="DW148" s="12"/>
      <c r="DX148" s="12"/>
      <c r="DY148" s="12"/>
      <c r="DZ148" s="12"/>
      <c r="EA148" s="12"/>
      <c r="EB148" s="12"/>
      <c r="EC148" s="12"/>
      <c r="ED148" s="12"/>
      <c r="EE148" s="12"/>
      <c r="EF148" s="12"/>
      <c r="EG148" s="12"/>
      <c r="EH148" s="12"/>
      <c r="EI148" s="12"/>
      <c r="EJ148" s="12"/>
      <c r="EK148" s="12"/>
      <c r="EL148" s="12"/>
      <c r="EM148" s="12"/>
      <c r="EN148" s="12"/>
      <c r="EO148" s="12"/>
      <c r="EP148" s="12"/>
      <c r="EQ148" s="12"/>
      <c r="ER148" s="12"/>
      <c r="ES148" s="12"/>
      <c r="ET148" s="12"/>
      <c r="EU148" s="12"/>
      <c r="EV148" s="12"/>
      <c r="EW148" s="12"/>
      <c r="EX148" s="12"/>
    </row>
    <row r="149" spans="116:154">
      <c r="DL149" s="12"/>
      <c r="DM149" s="12"/>
      <c r="DN149" s="12"/>
      <c r="DO149" s="12"/>
      <c r="DP149" s="12"/>
      <c r="DQ149" s="12"/>
      <c r="DR149" s="12"/>
      <c r="DS149" s="12"/>
      <c r="DT149" s="12"/>
      <c r="DU149" s="12"/>
      <c r="DV149" s="12"/>
      <c r="DW149" s="12"/>
      <c r="DX149" s="12"/>
      <c r="DY149" s="12"/>
      <c r="DZ149" s="12"/>
      <c r="EA149" s="12"/>
      <c r="EB149" s="12"/>
      <c r="EC149" s="12"/>
      <c r="ED149" s="12"/>
      <c r="EE149" s="12"/>
      <c r="EF149" s="12"/>
      <c r="EG149" s="12"/>
      <c r="EH149" s="12"/>
      <c r="EI149" s="12"/>
      <c r="EJ149" s="12"/>
      <c r="EK149" s="12"/>
      <c r="EL149" s="12"/>
      <c r="EM149" s="12"/>
      <c r="EN149" s="12"/>
      <c r="EO149" s="12"/>
      <c r="EP149" s="12"/>
      <c r="EQ149" s="12"/>
      <c r="ER149" s="12"/>
      <c r="ES149" s="12"/>
      <c r="ET149" s="12"/>
      <c r="EU149" s="12"/>
      <c r="EV149" s="12"/>
      <c r="EW149" s="12"/>
      <c r="EX149" s="12"/>
    </row>
    <row r="150" spans="116:154">
      <c r="DL150" s="12"/>
      <c r="DM150" s="12"/>
      <c r="DN150" s="12"/>
      <c r="DO150" s="12"/>
      <c r="DP150" s="12"/>
      <c r="DQ150" s="12"/>
      <c r="DR150" s="12"/>
      <c r="DS150" s="12"/>
      <c r="DT150" s="12"/>
      <c r="DU150" s="12"/>
      <c r="DV150" s="12"/>
      <c r="DW150" s="12"/>
      <c r="DX150" s="12"/>
      <c r="DY150" s="12"/>
      <c r="DZ150" s="12"/>
      <c r="EA150" s="12"/>
      <c r="EB150" s="12"/>
      <c r="EC150" s="12"/>
      <c r="ED150" s="12"/>
      <c r="EE150" s="12"/>
      <c r="EF150" s="12"/>
      <c r="EG150" s="12"/>
      <c r="EH150" s="12"/>
      <c r="EI150" s="12"/>
      <c r="EJ150" s="12"/>
      <c r="EK150" s="12"/>
      <c r="EL150" s="12"/>
      <c r="EM150" s="12"/>
      <c r="EN150" s="12"/>
      <c r="EO150" s="12"/>
      <c r="EP150" s="12"/>
      <c r="EQ150" s="12"/>
      <c r="ER150" s="12"/>
      <c r="ES150" s="12"/>
      <c r="ET150" s="12"/>
      <c r="EU150" s="12"/>
      <c r="EV150" s="12"/>
      <c r="EW150" s="12"/>
      <c r="EX150" s="12"/>
    </row>
    <row r="151" spans="116:154">
      <c r="DL151" s="12"/>
      <c r="DM151" s="12"/>
      <c r="DN151" s="12"/>
      <c r="DO151" s="12"/>
      <c r="DP151" s="12"/>
      <c r="DQ151" s="12"/>
      <c r="DR151" s="12"/>
      <c r="DS151" s="12"/>
      <c r="DT151" s="12"/>
      <c r="DU151" s="12"/>
      <c r="DV151" s="12"/>
      <c r="DW151" s="12"/>
      <c r="DX151" s="12"/>
      <c r="DY151" s="12"/>
      <c r="DZ151" s="12"/>
      <c r="EA151" s="12"/>
      <c r="EB151" s="12"/>
      <c r="EC151" s="12"/>
      <c r="ED151" s="12"/>
      <c r="EE151" s="12"/>
      <c r="EF151" s="12"/>
      <c r="EG151" s="12"/>
      <c r="EH151" s="12"/>
      <c r="EI151" s="12"/>
      <c r="EJ151" s="12"/>
      <c r="EK151" s="12"/>
      <c r="EL151" s="12"/>
      <c r="EM151" s="12"/>
      <c r="EN151" s="12"/>
      <c r="EO151" s="12"/>
      <c r="EP151" s="12"/>
      <c r="EQ151" s="12"/>
      <c r="ER151" s="12"/>
      <c r="ES151" s="12"/>
      <c r="ET151" s="12"/>
      <c r="EU151" s="12"/>
      <c r="EV151" s="12"/>
      <c r="EW151" s="12"/>
      <c r="EX151" s="12"/>
    </row>
    <row r="152" spans="116:154">
      <c r="DL152" s="12"/>
      <c r="DM152" s="12"/>
      <c r="DN152" s="12"/>
      <c r="DO152" s="12"/>
      <c r="DP152" s="12"/>
      <c r="DQ152" s="12"/>
      <c r="DR152" s="12"/>
      <c r="DS152" s="12"/>
      <c r="DT152" s="12"/>
      <c r="DU152" s="12"/>
      <c r="DV152" s="12"/>
      <c r="DW152" s="12"/>
      <c r="DX152" s="12"/>
      <c r="DY152" s="12"/>
      <c r="DZ152" s="12"/>
      <c r="EA152" s="12"/>
      <c r="EB152" s="12"/>
      <c r="EC152" s="12"/>
      <c r="ED152" s="12"/>
      <c r="EE152" s="12"/>
      <c r="EF152" s="12"/>
      <c r="EG152" s="12"/>
      <c r="EH152" s="12"/>
      <c r="EI152" s="12"/>
      <c r="EJ152" s="12"/>
      <c r="EK152" s="12"/>
      <c r="EL152" s="12"/>
      <c r="EM152" s="12"/>
      <c r="EN152" s="12"/>
      <c r="EO152" s="12"/>
      <c r="EP152" s="12"/>
      <c r="EQ152" s="12"/>
      <c r="ER152" s="12"/>
      <c r="ES152" s="12"/>
      <c r="ET152" s="12"/>
      <c r="EU152" s="12"/>
      <c r="EV152" s="12"/>
      <c r="EW152" s="12"/>
      <c r="EX152" s="12"/>
    </row>
    <row r="153" spans="116:154">
      <c r="DL153" s="12"/>
      <c r="DM153" s="12"/>
      <c r="DN153" s="12"/>
      <c r="DO153" s="12"/>
      <c r="DP153" s="12"/>
      <c r="DQ153" s="12"/>
      <c r="DR153" s="12"/>
      <c r="DS153" s="12"/>
      <c r="DT153" s="12"/>
      <c r="DU153" s="12"/>
      <c r="DV153" s="12"/>
      <c r="DW153" s="12"/>
      <c r="DX153" s="12"/>
      <c r="DY153" s="12"/>
      <c r="DZ153" s="12"/>
      <c r="EA153" s="12"/>
      <c r="EB153" s="12"/>
      <c r="EC153" s="12"/>
      <c r="ED153" s="12"/>
      <c r="EE153" s="12"/>
      <c r="EF153" s="12"/>
      <c r="EG153" s="12"/>
      <c r="EH153" s="12"/>
      <c r="EI153" s="12"/>
      <c r="EJ153" s="12"/>
      <c r="EK153" s="12"/>
      <c r="EL153" s="12"/>
      <c r="EM153" s="12"/>
      <c r="EN153" s="12"/>
      <c r="EO153" s="12"/>
      <c r="EP153" s="12"/>
      <c r="EQ153" s="12"/>
      <c r="ER153" s="12"/>
      <c r="ES153" s="12"/>
      <c r="ET153" s="12"/>
      <c r="EU153" s="12"/>
      <c r="EV153" s="12"/>
      <c r="EW153" s="12"/>
      <c r="EX153" s="12"/>
    </row>
    <row r="154" spans="116:154">
      <c r="DL154" s="12"/>
      <c r="DM154" s="12"/>
      <c r="DN154" s="12"/>
      <c r="DO154" s="12"/>
      <c r="DP154" s="12"/>
      <c r="DQ154" s="12"/>
      <c r="DR154" s="12"/>
      <c r="DS154" s="12"/>
      <c r="DT154" s="12"/>
      <c r="DU154" s="12"/>
      <c r="DV154" s="12"/>
      <c r="DW154" s="12"/>
      <c r="DX154" s="12"/>
      <c r="DY154" s="12"/>
      <c r="DZ154" s="12"/>
      <c r="EA154" s="12"/>
      <c r="EB154" s="12"/>
      <c r="EC154" s="12"/>
      <c r="ED154" s="12"/>
      <c r="EE154" s="12"/>
      <c r="EF154" s="12"/>
      <c r="EG154" s="12"/>
      <c r="EH154" s="12"/>
      <c r="EI154" s="12"/>
      <c r="EJ154" s="12"/>
      <c r="EK154" s="12"/>
      <c r="EL154" s="12"/>
      <c r="EM154" s="12"/>
      <c r="EN154" s="12"/>
      <c r="EO154" s="12"/>
      <c r="EP154" s="12"/>
      <c r="EQ154" s="12"/>
      <c r="ER154" s="12"/>
      <c r="ES154" s="12"/>
      <c r="ET154" s="12"/>
      <c r="EU154" s="12"/>
      <c r="EV154" s="12"/>
      <c r="EW154" s="12"/>
      <c r="EX154" s="12"/>
    </row>
    <row r="155" spans="116:154">
      <c r="DL155" s="12"/>
      <c r="DM155" s="12"/>
      <c r="DN155" s="12"/>
      <c r="DO155" s="12"/>
      <c r="DP155" s="12"/>
      <c r="DQ155" s="12"/>
      <c r="DR155" s="12"/>
      <c r="DS155" s="12"/>
      <c r="DT155" s="12"/>
      <c r="DU155" s="12"/>
      <c r="DV155" s="12"/>
      <c r="DW155" s="12"/>
      <c r="DX155" s="12"/>
      <c r="DY155" s="12"/>
      <c r="DZ155" s="12"/>
      <c r="EA155" s="12"/>
      <c r="EB155" s="12"/>
      <c r="EC155" s="12"/>
      <c r="ED155" s="12"/>
      <c r="EE155" s="12"/>
      <c r="EF155" s="12"/>
      <c r="EG155" s="12"/>
      <c r="EH155" s="12"/>
      <c r="EI155" s="12"/>
      <c r="EJ155" s="12"/>
      <c r="EK155" s="12"/>
      <c r="EL155" s="12"/>
      <c r="EM155" s="12"/>
      <c r="EN155" s="12"/>
      <c r="EO155" s="12"/>
      <c r="EP155" s="12"/>
      <c r="EQ155" s="12"/>
      <c r="ER155" s="12"/>
      <c r="ES155" s="12"/>
      <c r="ET155" s="12"/>
      <c r="EU155" s="12"/>
      <c r="EV155" s="12"/>
      <c r="EW155" s="12"/>
      <c r="EX155" s="12"/>
    </row>
    <row r="156" spans="116:154">
      <c r="DL156" s="12"/>
      <c r="DM156" s="12"/>
      <c r="DN156" s="12"/>
      <c r="DO156" s="12"/>
      <c r="DP156" s="12"/>
      <c r="DQ156" s="12"/>
      <c r="DR156" s="12"/>
      <c r="DS156" s="12"/>
      <c r="DT156" s="12"/>
      <c r="DU156" s="12"/>
      <c r="DV156" s="12"/>
      <c r="DW156" s="12"/>
      <c r="DX156" s="12"/>
      <c r="DY156" s="12"/>
      <c r="DZ156" s="12"/>
      <c r="EA156" s="12"/>
      <c r="EB156" s="12"/>
      <c r="EC156" s="12"/>
      <c r="ED156" s="12"/>
      <c r="EE156" s="12"/>
      <c r="EF156" s="12"/>
      <c r="EG156" s="12"/>
      <c r="EH156" s="12"/>
      <c r="EI156" s="12"/>
      <c r="EJ156" s="12"/>
      <c r="EK156" s="12"/>
      <c r="EL156" s="12"/>
      <c r="EM156" s="12"/>
      <c r="EN156" s="12"/>
      <c r="EO156" s="12"/>
      <c r="EP156" s="12"/>
      <c r="EQ156" s="12"/>
      <c r="ER156" s="12"/>
      <c r="ES156" s="12"/>
      <c r="ET156" s="12"/>
      <c r="EU156" s="12"/>
      <c r="EV156" s="12"/>
      <c r="EW156" s="12"/>
      <c r="EX156" s="12"/>
    </row>
    <row r="157" spans="116:154">
      <c r="DL157" s="12"/>
      <c r="DM157" s="12"/>
      <c r="DN157" s="12"/>
      <c r="DO157" s="12"/>
      <c r="DP157" s="12"/>
      <c r="DQ157" s="12"/>
      <c r="DR157" s="12"/>
      <c r="DS157" s="12"/>
      <c r="DT157" s="12"/>
      <c r="DU157" s="12"/>
      <c r="DV157" s="12"/>
      <c r="DW157" s="12"/>
      <c r="DX157" s="12"/>
      <c r="DY157" s="12"/>
      <c r="DZ157" s="12"/>
      <c r="EA157" s="12"/>
      <c r="EB157" s="12"/>
      <c r="EC157" s="12"/>
      <c r="ED157" s="12"/>
      <c r="EE157" s="12"/>
      <c r="EF157" s="12"/>
      <c r="EG157" s="12"/>
      <c r="EH157" s="12"/>
      <c r="EI157" s="12"/>
      <c r="EJ157" s="12"/>
      <c r="EK157" s="12"/>
      <c r="EL157" s="12"/>
      <c r="EM157" s="12"/>
      <c r="EN157" s="12"/>
      <c r="EO157" s="12"/>
      <c r="EP157" s="12"/>
      <c r="EQ157" s="12"/>
      <c r="ER157" s="12"/>
      <c r="ES157" s="12"/>
      <c r="ET157" s="12"/>
      <c r="EU157" s="12"/>
      <c r="EV157" s="12"/>
      <c r="EW157" s="12"/>
      <c r="EX157" s="12"/>
    </row>
    <row r="158" spans="116:154">
      <c r="DL158" s="12"/>
      <c r="DM158" s="12"/>
      <c r="DN158" s="12"/>
      <c r="DO158" s="12"/>
      <c r="DP158" s="12"/>
      <c r="DQ158" s="12"/>
      <c r="DR158" s="12"/>
      <c r="DS158" s="12"/>
      <c r="DT158" s="12"/>
      <c r="DU158" s="12"/>
      <c r="DV158" s="12"/>
      <c r="DW158" s="12"/>
      <c r="DX158" s="12"/>
      <c r="DY158" s="12"/>
      <c r="DZ158" s="12"/>
      <c r="EA158" s="12"/>
      <c r="EB158" s="12"/>
      <c r="EC158" s="12"/>
      <c r="ED158" s="12"/>
      <c r="EE158" s="12"/>
      <c r="EF158" s="12"/>
      <c r="EG158" s="12"/>
      <c r="EH158" s="12"/>
      <c r="EI158" s="12"/>
      <c r="EJ158" s="12"/>
      <c r="EK158" s="12"/>
      <c r="EL158" s="12"/>
      <c r="EM158" s="12"/>
      <c r="EN158" s="12"/>
      <c r="EO158" s="12"/>
      <c r="EP158" s="12"/>
      <c r="EQ158" s="12"/>
      <c r="ER158" s="12"/>
      <c r="ES158" s="12"/>
      <c r="ET158" s="12"/>
      <c r="EU158" s="12"/>
      <c r="EV158" s="12"/>
      <c r="EW158" s="12"/>
      <c r="EX158" s="12"/>
    </row>
    <row r="159" spans="116:154">
      <c r="DL159" s="12"/>
      <c r="DM159" s="12"/>
      <c r="DN159" s="12"/>
      <c r="DO159" s="12"/>
      <c r="DP159" s="12"/>
      <c r="DQ159" s="12"/>
      <c r="DR159" s="12"/>
      <c r="DS159" s="12"/>
      <c r="DT159" s="12"/>
      <c r="DU159" s="12"/>
      <c r="DV159" s="12"/>
      <c r="DW159" s="12"/>
      <c r="DX159" s="12"/>
      <c r="DY159" s="12"/>
      <c r="DZ159" s="12"/>
      <c r="EA159" s="12"/>
      <c r="EB159" s="12"/>
      <c r="EC159" s="12"/>
      <c r="ED159" s="12"/>
      <c r="EE159" s="12"/>
      <c r="EF159" s="12"/>
      <c r="EG159" s="12"/>
      <c r="EH159" s="12"/>
      <c r="EI159" s="12"/>
      <c r="EJ159" s="12"/>
      <c r="EK159" s="12"/>
      <c r="EL159" s="12"/>
      <c r="EM159" s="12"/>
      <c r="EN159" s="12"/>
      <c r="EO159" s="12"/>
      <c r="EP159" s="12"/>
      <c r="EQ159" s="12"/>
      <c r="ER159" s="12"/>
      <c r="ES159" s="12"/>
      <c r="ET159" s="12"/>
      <c r="EU159" s="12"/>
      <c r="EV159" s="12"/>
      <c r="EW159" s="12"/>
      <c r="EX159" s="12"/>
    </row>
    <row r="160" spans="116:154">
      <c r="DL160" s="12"/>
      <c r="DM160" s="12"/>
      <c r="DN160" s="12"/>
      <c r="DO160" s="12"/>
      <c r="DP160" s="12"/>
      <c r="DQ160" s="12"/>
      <c r="DR160" s="12"/>
      <c r="DS160" s="12"/>
      <c r="DT160" s="12"/>
      <c r="DU160" s="12"/>
      <c r="DV160" s="12"/>
      <c r="DW160" s="12"/>
      <c r="DX160" s="12"/>
      <c r="DY160" s="12"/>
      <c r="DZ160" s="12"/>
      <c r="EA160" s="12"/>
      <c r="EB160" s="12"/>
      <c r="EC160" s="12"/>
      <c r="ED160" s="12"/>
      <c r="EE160" s="12"/>
      <c r="EF160" s="12"/>
      <c r="EG160" s="12"/>
      <c r="EH160" s="12"/>
      <c r="EI160" s="12"/>
      <c r="EJ160" s="12"/>
      <c r="EK160" s="12"/>
      <c r="EL160" s="12"/>
      <c r="EM160" s="12"/>
      <c r="EN160" s="12"/>
      <c r="EO160" s="12"/>
      <c r="EP160" s="12"/>
      <c r="EQ160" s="12"/>
      <c r="ER160" s="12"/>
      <c r="ES160" s="12"/>
      <c r="ET160" s="12"/>
      <c r="EU160" s="12"/>
      <c r="EV160" s="12"/>
      <c r="EW160" s="12"/>
      <c r="EX160" s="12"/>
    </row>
    <row r="161" spans="116:154">
      <c r="DL161" s="12"/>
      <c r="DM161" s="12"/>
      <c r="DN161" s="12"/>
      <c r="DO161" s="12"/>
      <c r="DP161" s="12"/>
      <c r="DQ161" s="12"/>
      <c r="DR161" s="12"/>
      <c r="DS161" s="12"/>
      <c r="DT161" s="12"/>
      <c r="DU161" s="12"/>
      <c r="DV161" s="12"/>
      <c r="DW161" s="12"/>
      <c r="DX161" s="12"/>
      <c r="DY161" s="12"/>
      <c r="DZ161" s="12"/>
      <c r="EA161" s="12"/>
      <c r="EB161" s="12"/>
      <c r="EC161" s="12"/>
      <c r="ED161" s="12"/>
      <c r="EE161" s="12"/>
      <c r="EF161" s="12"/>
      <c r="EG161" s="12"/>
      <c r="EH161" s="12"/>
      <c r="EI161" s="12"/>
      <c r="EJ161" s="12"/>
      <c r="EK161" s="12"/>
      <c r="EL161" s="12"/>
      <c r="EM161" s="12"/>
      <c r="EN161" s="12"/>
      <c r="EO161" s="12"/>
      <c r="EP161" s="12"/>
      <c r="EQ161" s="12"/>
      <c r="ER161" s="12"/>
      <c r="ES161" s="12"/>
      <c r="ET161" s="12"/>
      <c r="EU161" s="12"/>
      <c r="EV161" s="12"/>
      <c r="EW161" s="12"/>
      <c r="EX161" s="12"/>
    </row>
    <row r="162" spans="116:154">
      <c r="DL162" s="12"/>
      <c r="DM162" s="12"/>
      <c r="DN162" s="12"/>
      <c r="DO162" s="12"/>
      <c r="DP162" s="12"/>
      <c r="DQ162" s="12"/>
      <c r="DR162" s="12"/>
      <c r="DS162" s="12"/>
      <c r="DT162" s="12"/>
      <c r="DU162" s="12"/>
      <c r="DV162" s="12"/>
      <c r="DW162" s="12"/>
      <c r="DX162" s="12"/>
      <c r="DY162" s="12"/>
      <c r="DZ162" s="12"/>
      <c r="EA162" s="12"/>
      <c r="EB162" s="12"/>
      <c r="EC162" s="12"/>
      <c r="ED162" s="12"/>
      <c r="EE162" s="12"/>
      <c r="EF162" s="12"/>
      <c r="EG162" s="12"/>
      <c r="EH162" s="12"/>
      <c r="EI162" s="12"/>
      <c r="EJ162" s="12"/>
      <c r="EK162" s="12"/>
      <c r="EL162" s="12"/>
      <c r="EM162" s="12"/>
      <c r="EN162" s="12"/>
      <c r="EO162" s="12"/>
      <c r="EP162" s="12"/>
      <c r="EQ162" s="12"/>
      <c r="ER162" s="12"/>
      <c r="ES162" s="12"/>
      <c r="ET162" s="12"/>
      <c r="EU162" s="12"/>
      <c r="EV162" s="12"/>
      <c r="EW162" s="12"/>
      <c r="EX162" s="12"/>
    </row>
    <row r="163" spans="116:154">
      <c r="DL163" s="12"/>
      <c r="DM163" s="12"/>
      <c r="DN163" s="12"/>
      <c r="DO163" s="12"/>
      <c r="DP163" s="12"/>
      <c r="DQ163" s="12"/>
      <c r="DR163" s="12"/>
      <c r="DS163" s="12"/>
      <c r="DT163" s="12"/>
      <c r="DU163" s="12"/>
      <c r="DV163" s="12"/>
      <c r="DW163" s="12"/>
      <c r="DX163" s="12"/>
      <c r="DY163" s="12"/>
      <c r="DZ163" s="12"/>
      <c r="EA163" s="12"/>
      <c r="EB163" s="12"/>
      <c r="EC163" s="12"/>
      <c r="ED163" s="12"/>
      <c r="EE163" s="12"/>
      <c r="EF163" s="12"/>
      <c r="EG163" s="12"/>
      <c r="EH163" s="12"/>
      <c r="EI163" s="12"/>
      <c r="EJ163" s="12"/>
      <c r="EK163" s="12"/>
      <c r="EL163" s="12"/>
      <c r="EM163" s="12"/>
      <c r="EN163" s="12"/>
      <c r="EO163" s="12"/>
      <c r="EP163" s="12"/>
      <c r="EQ163" s="12"/>
      <c r="ER163" s="12"/>
      <c r="ES163" s="12"/>
      <c r="ET163" s="12"/>
      <c r="EU163" s="12"/>
      <c r="EV163" s="12"/>
      <c r="EW163" s="12"/>
      <c r="EX163" s="12"/>
    </row>
    <row r="164" spans="116:154">
      <c r="DL164" s="12"/>
      <c r="DM164" s="12"/>
      <c r="DN164" s="12"/>
      <c r="DO164" s="12"/>
      <c r="DP164" s="12"/>
      <c r="DQ164" s="12"/>
      <c r="DR164" s="12"/>
      <c r="DS164" s="12"/>
      <c r="DT164" s="12"/>
      <c r="DU164" s="12"/>
      <c r="DV164" s="12"/>
      <c r="DW164" s="12"/>
      <c r="DX164" s="12"/>
      <c r="DY164" s="12"/>
      <c r="DZ164" s="12"/>
      <c r="EA164" s="12"/>
      <c r="EB164" s="12"/>
      <c r="EC164" s="12"/>
      <c r="ED164" s="12"/>
      <c r="EE164" s="12"/>
      <c r="EF164" s="12"/>
      <c r="EG164" s="12"/>
      <c r="EH164" s="12"/>
      <c r="EI164" s="12"/>
      <c r="EJ164" s="12"/>
      <c r="EK164" s="12"/>
      <c r="EL164" s="12"/>
      <c r="EM164" s="12"/>
      <c r="EN164" s="12"/>
      <c r="EO164" s="12"/>
      <c r="EP164" s="12"/>
      <c r="EQ164" s="12"/>
      <c r="ER164" s="12"/>
      <c r="ES164" s="12"/>
      <c r="ET164" s="12"/>
      <c r="EU164" s="12"/>
      <c r="EV164" s="12"/>
      <c r="EW164" s="12"/>
      <c r="EX164" s="12"/>
    </row>
    <row r="165" spans="116:154">
      <c r="DL165" s="12"/>
      <c r="DM165" s="12"/>
      <c r="DN165" s="12"/>
      <c r="DO165" s="12"/>
      <c r="DP165" s="12"/>
      <c r="DQ165" s="12"/>
      <c r="DR165" s="12"/>
      <c r="DS165" s="12"/>
      <c r="DT165" s="12"/>
      <c r="DU165" s="12"/>
      <c r="DV165" s="12"/>
      <c r="DW165" s="12"/>
      <c r="DX165" s="12"/>
      <c r="DY165" s="12"/>
      <c r="DZ165" s="12"/>
      <c r="EA165" s="12"/>
      <c r="EB165" s="12"/>
      <c r="EC165" s="12"/>
      <c r="ED165" s="12"/>
      <c r="EE165" s="12"/>
      <c r="EF165" s="12"/>
      <c r="EG165" s="12"/>
      <c r="EH165" s="12"/>
      <c r="EI165" s="12"/>
      <c r="EJ165" s="12"/>
      <c r="EK165" s="12"/>
      <c r="EL165" s="12"/>
      <c r="EM165" s="12"/>
      <c r="EN165" s="12"/>
      <c r="EO165" s="12"/>
      <c r="EP165" s="12"/>
      <c r="EQ165" s="12"/>
      <c r="ER165" s="12"/>
      <c r="ES165" s="12"/>
      <c r="ET165" s="12"/>
      <c r="EU165" s="12"/>
      <c r="EV165" s="12"/>
      <c r="EW165" s="12"/>
      <c r="EX165" s="12"/>
    </row>
    <row r="166" spans="116:154">
      <c r="DL166" s="12"/>
      <c r="DM166" s="12"/>
      <c r="DN166" s="12"/>
      <c r="DO166" s="12"/>
      <c r="DP166" s="12"/>
      <c r="DQ166" s="12"/>
      <c r="DR166" s="12"/>
      <c r="DS166" s="12"/>
      <c r="DT166" s="12"/>
      <c r="DU166" s="12"/>
      <c r="DV166" s="12"/>
      <c r="DW166" s="12"/>
      <c r="DX166" s="12"/>
      <c r="DY166" s="12"/>
      <c r="DZ166" s="12"/>
      <c r="EA166" s="12"/>
      <c r="EB166" s="12"/>
      <c r="EC166" s="12"/>
      <c r="ED166" s="12"/>
      <c r="EE166" s="12"/>
      <c r="EF166" s="12"/>
      <c r="EG166" s="12"/>
      <c r="EH166" s="12"/>
      <c r="EI166" s="12"/>
      <c r="EJ166" s="12"/>
      <c r="EK166" s="12"/>
      <c r="EL166" s="12"/>
      <c r="EM166" s="12"/>
      <c r="EN166" s="12"/>
      <c r="EO166" s="12"/>
      <c r="EP166" s="12"/>
      <c r="EQ166" s="12"/>
      <c r="ER166" s="12"/>
      <c r="ES166" s="12"/>
      <c r="ET166" s="12"/>
      <c r="EU166" s="12"/>
      <c r="EV166" s="12"/>
      <c r="EW166" s="12"/>
      <c r="EX166" s="12"/>
    </row>
    <row r="167" spans="116:154">
      <c r="DL167" s="12"/>
      <c r="DM167" s="12"/>
      <c r="DN167" s="12"/>
      <c r="DO167" s="12"/>
      <c r="DP167" s="12"/>
      <c r="DQ167" s="12"/>
      <c r="DR167" s="12"/>
      <c r="DS167" s="12"/>
      <c r="DT167" s="12"/>
      <c r="DU167" s="12"/>
      <c r="DV167" s="12"/>
      <c r="DW167" s="12"/>
      <c r="DX167" s="12"/>
      <c r="DY167" s="12"/>
      <c r="DZ167" s="12"/>
      <c r="EA167" s="12"/>
      <c r="EB167" s="12"/>
      <c r="EC167" s="12"/>
      <c r="ED167" s="12"/>
      <c r="EE167" s="12"/>
      <c r="EF167" s="12"/>
      <c r="EG167" s="12"/>
      <c r="EH167" s="12"/>
      <c r="EI167" s="12"/>
      <c r="EJ167" s="12"/>
      <c r="EK167" s="12"/>
      <c r="EL167" s="12"/>
      <c r="EM167" s="12"/>
      <c r="EN167" s="12"/>
      <c r="EO167" s="12"/>
      <c r="EP167" s="12"/>
      <c r="EQ167" s="12"/>
      <c r="ER167" s="12"/>
      <c r="ES167" s="12"/>
      <c r="ET167" s="12"/>
      <c r="EU167" s="12"/>
      <c r="EV167" s="12"/>
      <c r="EW167" s="12"/>
      <c r="EX167" s="12"/>
    </row>
    <row r="168" spans="116:154">
      <c r="DL168" s="12"/>
      <c r="DM168" s="12"/>
      <c r="DN168" s="12"/>
      <c r="DO168" s="12"/>
      <c r="DP168" s="12"/>
      <c r="DQ168" s="12"/>
      <c r="DR168" s="12"/>
      <c r="DS168" s="12"/>
      <c r="DT168" s="12"/>
      <c r="DU168" s="12"/>
      <c r="DV168" s="12"/>
      <c r="DW168" s="12"/>
      <c r="DX168" s="12"/>
      <c r="DY168" s="12"/>
      <c r="DZ168" s="12"/>
      <c r="EA168" s="12"/>
      <c r="EB168" s="12"/>
      <c r="EC168" s="12"/>
      <c r="ED168" s="12"/>
      <c r="EE168" s="12"/>
      <c r="EF168" s="12"/>
      <c r="EG168" s="12"/>
      <c r="EH168" s="12"/>
      <c r="EI168" s="12"/>
      <c r="EJ168" s="12"/>
      <c r="EK168" s="12"/>
      <c r="EL168" s="12"/>
      <c r="EM168" s="12"/>
      <c r="EN168" s="12"/>
      <c r="EO168" s="12"/>
      <c r="EP168" s="12"/>
      <c r="EQ168" s="12"/>
      <c r="ER168" s="12"/>
      <c r="ES168" s="12"/>
      <c r="ET168" s="12"/>
      <c r="EU168" s="12"/>
      <c r="EV168" s="12"/>
      <c r="EW168" s="12"/>
      <c r="EX168" s="12"/>
    </row>
    <row r="169" spans="116:154">
      <c r="DL169" s="12"/>
      <c r="DM169" s="12"/>
      <c r="DN169" s="12"/>
      <c r="DO169" s="12"/>
      <c r="DP169" s="12"/>
      <c r="DQ169" s="12"/>
      <c r="DR169" s="12"/>
      <c r="DS169" s="12"/>
      <c r="DT169" s="12"/>
      <c r="DU169" s="12"/>
      <c r="DV169" s="12"/>
      <c r="DW169" s="12"/>
      <c r="DX169" s="12"/>
      <c r="DY169" s="12"/>
      <c r="DZ169" s="12"/>
      <c r="EA169" s="12"/>
      <c r="EB169" s="12"/>
      <c r="EC169" s="12"/>
      <c r="ED169" s="12"/>
      <c r="EE169" s="12"/>
      <c r="EF169" s="12"/>
      <c r="EG169" s="12"/>
      <c r="EH169" s="12"/>
      <c r="EI169" s="12"/>
      <c r="EJ169" s="12"/>
      <c r="EK169" s="12"/>
      <c r="EL169" s="12"/>
      <c r="EM169" s="12"/>
      <c r="EN169" s="12"/>
      <c r="EO169" s="12"/>
      <c r="EP169" s="12"/>
      <c r="EQ169" s="12"/>
      <c r="ER169" s="12"/>
      <c r="ES169" s="12"/>
      <c r="ET169" s="12"/>
      <c r="EU169" s="12"/>
      <c r="EV169" s="12"/>
      <c r="EW169" s="12"/>
      <c r="EX169" s="12"/>
    </row>
    <row r="170" spans="116:154">
      <c r="DL170" s="12"/>
      <c r="DM170" s="12"/>
      <c r="DN170" s="12"/>
      <c r="DO170" s="12"/>
      <c r="DP170" s="12"/>
      <c r="DQ170" s="12"/>
      <c r="DR170" s="12"/>
      <c r="DS170" s="12"/>
      <c r="DT170" s="12"/>
      <c r="DU170" s="12"/>
      <c r="DV170" s="12"/>
      <c r="DW170" s="12"/>
      <c r="DX170" s="12"/>
      <c r="DY170" s="12"/>
      <c r="DZ170" s="12"/>
      <c r="EA170" s="12"/>
      <c r="EB170" s="12"/>
      <c r="EC170" s="12"/>
      <c r="ED170" s="12"/>
      <c r="EE170" s="12"/>
      <c r="EF170" s="12"/>
      <c r="EG170" s="12"/>
      <c r="EH170" s="12"/>
      <c r="EI170" s="12"/>
      <c r="EJ170" s="12"/>
      <c r="EK170" s="12"/>
      <c r="EL170" s="12"/>
      <c r="EM170" s="12"/>
      <c r="EN170" s="12"/>
      <c r="EO170" s="12"/>
      <c r="EP170" s="12"/>
      <c r="EQ170" s="12"/>
      <c r="ER170" s="12"/>
      <c r="ES170" s="12"/>
      <c r="ET170" s="12"/>
      <c r="EU170" s="12"/>
      <c r="EV170" s="12"/>
      <c r="EW170" s="12"/>
      <c r="EX170" s="12"/>
    </row>
    <row r="171" spans="116:154">
      <c r="DL171" s="12"/>
      <c r="DM171" s="12"/>
      <c r="DN171" s="12"/>
      <c r="DO171" s="12"/>
      <c r="DP171" s="12"/>
      <c r="DQ171" s="12"/>
      <c r="DR171" s="12"/>
      <c r="DS171" s="12"/>
      <c r="DT171" s="12"/>
      <c r="DU171" s="12"/>
      <c r="DV171" s="12"/>
      <c r="DW171" s="12"/>
      <c r="DX171" s="12"/>
      <c r="DY171" s="12"/>
      <c r="DZ171" s="12"/>
      <c r="EA171" s="12"/>
      <c r="EB171" s="12"/>
      <c r="EC171" s="12"/>
      <c r="ED171" s="12"/>
      <c r="EE171" s="12"/>
      <c r="EF171" s="12"/>
      <c r="EG171" s="12"/>
      <c r="EH171" s="12"/>
      <c r="EI171" s="12"/>
      <c r="EJ171" s="12"/>
      <c r="EK171" s="12"/>
      <c r="EL171" s="12"/>
      <c r="EM171" s="12"/>
      <c r="EN171" s="12"/>
      <c r="EO171" s="12"/>
      <c r="EP171" s="12"/>
      <c r="EQ171" s="12"/>
      <c r="ER171" s="12"/>
      <c r="ES171" s="12"/>
      <c r="ET171" s="12"/>
      <c r="EU171" s="12"/>
      <c r="EV171" s="12"/>
      <c r="EW171" s="12"/>
      <c r="EX171" s="12"/>
    </row>
    <row r="172" spans="116:154">
      <c r="DL172" s="12"/>
      <c r="DM172" s="12"/>
      <c r="DN172" s="12"/>
      <c r="DO172" s="12"/>
      <c r="DP172" s="12"/>
      <c r="DQ172" s="12"/>
      <c r="DR172" s="12"/>
      <c r="DS172" s="12"/>
      <c r="DT172" s="12"/>
      <c r="DU172" s="12"/>
      <c r="DV172" s="12"/>
      <c r="DW172" s="12"/>
      <c r="DX172" s="12"/>
      <c r="DY172" s="12"/>
      <c r="DZ172" s="12"/>
      <c r="EA172" s="12"/>
      <c r="EB172" s="12"/>
      <c r="EC172" s="12"/>
      <c r="ED172" s="12"/>
      <c r="EE172" s="12"/>
      <c r="EF172" s="12"/>
      <c r="EG172" s="12"/>
      <c r="EH172" s="12"/>
      <c r="EI172" s="12"/>
      <c r="EJ172" s="12"/>
      <c r="EK172" s="12"/>
      <c r="EL172" s="12"/>
      <c r="EM172" s="12"/>
      <c r="EN172" s="12"/>
      <c r="EO172" s="12"/>
      <c r="EP172" s="12"/>
      <c r="EQ172" s="12"/>
      <c r="ER172" s="12"/>
      <c r="ES172" s="12"/>
      <c r="ET172" s="12"/>
      <c r="EU172" s="12"/>
      <c r="EV172" s="12"/>
      <c r="EW172" s="12"/>
      <c r="EX172" s="12"/>
    </row>
    <row r="173" spans="116:154">
      <c r="DL173" s="12"/>
      <c r="DM173" s="12"/>
      <c r="DN173" s="12"/>
      <c r="DO173" s="12"/>
      <c r="DP173" s="12"/>
      <c r="DQ173" s="12"/>
      <c r="DR173" s="12"/>
      <c r="DS173" s="12"/>
      <c r="DT173" s="12"/>
      <c r="DU173" s="12"/>
      <c r="DV173" s="12"/>
      <c r="DW173" s="12"/>
      <c r="DX173" s="12"/>
      <c r="DY173" s="12"/>
      <c r="DZ173" s="12"/>
      <c r="EA173" s="12"/>
      <c r="EB173" s="12"/>
      <c r="EC173" s="12"/>
      <c r="ED173" s="12"/>
      <c r="EE173" s="12"/>
      <c r="EF173" s="12"/>
      <c r="EG173" s="12"/>
      <c r="EH173" s="12"/>
      <c r="EI173" s="12"/>
      <c r="EJ173" s="12"/>
      <c r="EK173" s="12"/>
      <c r="EL173" s="12"/>
      <c r="EM173" s="12"/>
      <c r="EN173" s="12"/>
      <c r="EO173" s="12"/>
      <c r="EP173" s="12"/>
      <c r="EQ173" s="12"/>
      <c r="ER173" s="12"/>
      <c r="ES173" s="12"/>
      <c r="ET173" s="12"/>
      <c r="EU173" s="12"/>
      <c r="EV173" s="12"/>
      <c r="EW173" s="12"/>
      <c r="EX173" s="12"/>
    </row>
    <row r="174" spans="116:154">
      <c r="DL174" s="12"/>
      <c r="DM174" s="12"/>
      <c r="DN174" s="12"/>
      <c r="DO174" s="12"/>
      <c r="DP174" s="12"/>
      <c r="DQ174" s="12"/>
      <c r="DR174" s="12"/>
      <c r="DS174" s="12"/>
      <c r="DT174" s="12"/>
      <c r="DU174" s="12"/>
      <c r="DV174" s="12"/>
      <c r="DW174" s="12"/>
      <c r="DX174" s="12"/>
      <c r="DY174" s="12"/>
      <c r="DZ174" s="12"/>
      <c r="EA174" s="12"/>
      <c r="EB174" s="12"/>
      <c r="EC174" s="12"/>
      <c r="ED174" s="12"/>
      <c r="EE174" s="12"/>
      <c r="EF174" s="12"/>
      <c r="EG174" s="12"/>
      <c r="EH174" s="12"/>
      <c r="EI174" s="12"/>
      <c r="EJ174" s="12"/>
      <c r="EK174" s="12"/>
      <c r="EL174" s="12"/>
      <c r="EM174" s="12"/>
      <c r="EN174" s="12"/>
      <c r="EO174" s="12"/>
      <c r="EP174" s="12"/>
      <c r="EQ174" s="12"/>
      <c r="ER174" s="12"/>
      <c r="ES174" s="12"/>
      <c r="ET174" s="12"/>
      <c r="EU174" s="12"/>
      <c r="EV174" s="12"/>
      <c r="EW174" s="12"/>
      <c r="EX174" s="12"/>
    </row>
    <row r="175" spans="116:154">
      <c r="DL175" s="12"/>
      <c r="DM175" s="12"/>
      <c r="DN175" s="12"/>
      <c r="DO175" s="12"/>
      <c r="DP175" s="12"/>
      <c r="DQ175" s="12"/>
      <c r="DR175" s="12"/>
      <c r="DS175" s="12"/>
      <c r="DT175" s="12"/>
      <c r="DU175" s="12"/>
      <c r="DV175" s="12"/>
      <c r="DW175" s="12"/>
      <c r="DX175" s="12"/>
      <c r="DY175" s="12"/>
      <c r="DZ175" s="12"/>
      <c r="EA175" s="12"/>
      <c r="EB175" s="12"/>
      <c r="EC175" s="12"/>
      <c r="ED175" s="12"/>
      <c r="EE175" s="12"/>
      <c r="EF175" s="12"/>
      <c r="EG175" s="12"/>
      <c r="EH175" s="12"/>
      <c r="EI175" s="12"/>
      <c r="EJ175" s="12"/>
      <c r="EK175" s="12"/>
      <c r="EL175" s="12"/>
      <c r="EM175" s="12"/>
      <c r="EN175" s="12"/>
      <c r="EO175" s="12"/>
      <c r="EP175" s="12"/>
      <c r="EQ175" s="12"/>
      <c r="ER175" s="12"/>
      <c r="ES175" s="12"/>
      <c r="ET175" s="12"/>
      <c r="EU175" s="12"/>
      <c r="EV175" s="12"/>
      <c r="EW175" s="12"/>
      <c r="EX175" s="12"/>
    </row>
    <row r="176" spans="116:154">
      <c r="DL176" s="12"/>
      <c r="DM176" s="12"/>
      <c r="DN176" s="12"/>
      <c r="DO176" s="12"/>
      <c r="DP176" s="12"/>
      <c r="DQ176" s="12"/>
      <c r="DR176" s="12"/>
      <c r="DS176" s="12"/>
      <c r="DT176" s="12"/>
      <c r="DU176" s="12"/>
      <c r="DV176" s="12"/>
      <c r="DW176" s="12"/>
      <c r="DX176" s="12"/>
      <c r="DY176" s="12"/>
      <c r="DZ176" s="12"/>
      <c r="EA176" s="12"/>
      <c r="EB176" s="12"/>
      <c r="EC176" s="12"/>
      <c r="ED176" s="12"/>
      <c r="EE176" s="12"/>
      <c r="EF176" s="12"/>
      <c r="EG176" s="12"/>
      <c r="EH176" s="12"/>
      <c r="EI176" s="12"/>
      <c r="EJ176" s="12"/>
      <c r="EK176" s="12"/>
      <c r="EL176" s="12"/>
      <c r="EM176" s="12"/>
      <c r="EN176" s="12"/>
      <c r="EO176" s="12"/>
      <c r="EP176" s="12"/>
      <c r="EQ176" s="12"/>
      <c r="ER176" s="12"/>
      <c r="ES176" s="12"/>
      <c r="ET176" s="12"/>
      <c r="EU176" s="12"/>
      <c r="EV176" s="12"/>
      <c r="EW176" s="12"/>
      <c r="EX176" s="12"/>
    </row>
    <row r="177" spans="116:154">
      <c r="DL177" s="12"/>
      <c r="DM177" s="12"/>
      <c r="DN177" s="12"/>
      <c r="DO177" s="12"/>
      <c r="DP177" s="12"/>
      <c r="DQ177" s="12"/>
      <c r="DR177" s="12"/>
      <c r="DS177" s="12"/>
      <c r="DT177" s="12"/>
      <c r="DU177" s="12"/>
      <c r="DV177" s="12"/>
      <c r="DW177" s="12"/>
      <c r="DX177" s="12"/>
      <c r="DY177" s="12"/>
      <c r="DZ177" s="12"/>
      <c r="EA177" s="12"/>
      <c r="EB177" s="12"/>
      <c r="EC177" s="12"/>
      <c r="ED177" s="12"/>
      <c r="EE177" s="12"/>
      <c r="EF177" s="12"/>
      <c r="EG177" s="12"/>
      <c r="EH177" s="12"/>
      <c r="EI177" s="12"/>
      <c r="EJ177" s="12"/>
      <c r="EK177" s="12"/>
      <c r="EL177" s="12"/>
      <c r="EM177" s="12"/>
      <c r="EN177" s="12"/>
      <c r="EO177" s="12"/>
      <c r="EP177" s="12"/>
      <c r="EQ177" s="12"/>
      <c r="ER177" s="12"/>
      <c r="ES177" s="12"/>
      <c r="ET177" s="12"/>
      <c r="EU177" s="12"/>
      <c r="EV177" s="12"/>
      <c r="EW177" s="12"/>
      <c r="EX177" s="12"/>
    </row>
    <row r="178" spans="116:154">
      <c r="DL178" s="12"/>
      <c r="DM178" s="12"/>
      <c r="DN178" s="12"/>
      <c r="DO178" s="12"/>
      <c r="DP178" s="12"/>
      <c r="DQ178" s="12"/>
      <c r="DR178" s="12"/>
      <c r="DS178" s="12"/>
      <c r="DT178" s="12"/>
      <c r="DU178" s="12"/>
      <c r="DV178" s="12"/>
      <c r="DW178" s="12"/>
      <c r="DX178" s="12"/>
      <c r="DY178" s="12"/>
      <c r="DZ178" s="12"/>
      <c r="EA178" s="12"/>
      <c r="EB178" s="12"/>
      <c r="EC178" s="12"/>
      <c r="ED178" s="12"/>
      <c r="EE178" s="12"/>
      <c r="EF178" s="12"/>
      <c r="EG178" s="12"/>
      <c r="EH178" s="12"/>
      <c r="EI178" s="12"/>
      <c r="EJ178" s="12"/>
      <c r="EK178" s="12"/>
      <c r="EL178" s="12"/>
      <c r="EM178" s="12"/>
      <c r="EN178" s="12"/>
      <c r="EO178" s="12"/>
      <c r="EP178" s="12"/>
      <c r="EQ178" s="12"/>
      <c r="ER178" s="12"/>
      <c r="ES178" s="12"/>
      <c r="ET178" s="12"/>
      <c r="EU178" s="12"/>
      <c r="EV178" s="12"/>
      <c r="EW178" s="12"/>
      <c r="EX178" s="12"/>
    </row>
    <row r="179" spans="116:154">
      <c r="DL179" s="12"/>
      <c r="DM179" s="12"/>
      <c r="DN179" s="12"/>
      <c r="DO179" s="12"/>
      <c r="DP179" s="12"/>
      <c r="DQ179" s="12"/>
      <c r="DR179" s="12"/>
      <c r="DS179" s="12"/>
      <c r="DT179" s="12"/>
      <c r="DU179" s="12"/>
      <c r="DV179" s="12"/>
      <c r="DW179" s="12"/>
      <c r="DX179" s="12"/>
      <c r="DY179" s="12"/>
      <c r="DZ179" s="12"/>
      <c r="EA179" s="12"/>
      <c r="EB179" s="12"/>
      <c r="EC179" s="12"/>
      <c r="ED179" s="12"/>
      <c r="EE179" s="12"/>
      <c r="EF179" s="12"/>
      <c r="EG179" s="12"/>
      <c r="EH179" s="12"/>
      <c r="EI179" s="12"/>
      <c r="EJ179" s="12"/>
      <c r="EK179" s="12"/>
      <c r="EL179" s="12"/>
      <c r="EM179" s="12"/>
      <c r="EN179" s="12"/>
      <c r="EO179" s="12"/>
      <c r="EP179" s="12"/>
      <c r="EQ179" s="12"/>
      <c r="ER179" s="12"/>
      <c r="ES179" s="12"/>
      <c r="ET179" s="12"/>
      <c r="EU179" s="12"/>
      <c r="EV179" s="12"/>
      <c r="EW179" s="12"/>
      <c r="EX179" s="12"/>
    </row>
    <row r="180" spans="116:154">
      <c r="DL180" s="12"/>
      <c r="DM180" s="12"/>
      <c r="DN180" s="12"/>
      <c r="DO180" s="12"/>
      <c r="DP180" s="12"/>
      <c r="DQ180" s="12"/>
      <c r="DR180" s="12"/>
      <c r="DS180" s="12"/>
      <c r="DT180" s="12"/>
      <c r="DU180" s="12"/>
      <c r="DV180" s="12"/>
      <c r="DW180" s="12"/>
      <c r="DX180" s="12"/>
      <c r="DY180" s="12"/>
      <c r="DZ180" s="12"/>
      <c r="EA180" s="12"/>
      <c r="EB180" s="12"/>
      <c r="EC180" s="12"/>
      <c r="ED180" s="12"/>
      <c r="EE180" s="12"/>
      <c r="EF180" s="12"/>
      <c r="EG180" s="12"/>
      <c r="EH180" s="12"/>
      <c r="EI180" s="12"/>
      <c r="EJ180" s="12"/>
      <c r="EK180" s="12"/>
      <c r="EL180" s="12"/>
      <c r="EM180" s="12"/>
      <c r="EN180" s="12"/>
      <c r="EO180" s="12"/>
      <c r="EP180" s="12"/>
      <c r="EQ180" s="12"/>
      <c r="ER180" s="12"/>
      <c r="ES180" s="12"/>
      <c r="ET180" s="12"/>
      <c r="EU180" s="12"/>
      <c r="EV180" s="12"/>
      <c r="EW180" s="12"/>
      <c r="EX180" s="12"/>
    </row>
    <row r="181" spans="116:154">
      <c r="DL181" s="12"/>
      <c r="DM181" s="12"/>
      <c r="DN181" s="12"/>
      <c r="DO181" s="12"/>
      <c r="DP181" s="12"/>
      <c r="DQ181" s="12"/>
      <c r="DR181" s="12"/>
      <c r="DS181" s="12"/>
      <c r="DT181" s="12"/>
      <c r="DU181" s="12"/>
      <c r="DV181" s="12"/>
      <c r="DW181" s="12"/>
      <c r="DX181" s="12"/>
      <c r="DY181" s="12"/>
      <c r="DZ181" s="12"/>
      <c r="EA181" s="12"/>
      <c r="EB181" s="12"/>
      <c r="EC181" s="12"/>
      <c r="ED181" s="12"/>
      <c r="EE181" s="12"/>
      <c r="EF181" s="12"/>
      <c r="EG181" s="12"/>
      <c r="EH181" s="12"/>
      <c r="EI181" s="12"/>
      <c r="EJ181" s="12"/>
      <c r="EK181" s="12"/>
      <c r="EL181" s="12"/>
      <c r="EM181" s="12"/>
      <c r="EN181" s="12"/>
      <c r="EO181" s="12"/>
      <c r="EP181" s="12"/>
      <c r="EQ181" s="12"/>
      <c r="ER181" s="12"/>
      <c r="ES181" s="12"/>
      <c r="ET181" s="12"/>
      <c r="EU181" s="12"/>
      <c r="EV181" s="12"/>
      <c r="EW181" s="12"/>
      <c r="EX181" s="12"/>
    </row>
    <row r="182" spans="116:154">
      <c r="DL182" s="12"/>
      <c r="DM182" s="12"/>
      <c r="DN182" s="12"/>
      <c r="DO182" s="12"/>
      <c r="DP182" s="12"/>
      <c r="DQ182" s="12"/>
      <c r="DR182" s="12"/>
      <c r="DS182" s="12"/>
      <c r="DT182" s="12"/>
      <c r="DU182" s="12"/>
      <c r="DV182" s="12"/>
      <c r="DW182" s="12"/>
      <c r="DX182" s="12"/>
      <c r="DY182" s="12"/>
      <c r="DZ182" s="12"/>
      <c r="EA182" s="12"/>
      <c r="EB182" s="12"/>
      <c r="EC182" s="12"/>
      <c r="ED182" s="12"/>
      <c r="EE182" s="12"/>
      <c r="EF182" s="12"/>
      <c r="EG182" s="12"/>
      <c r="EH182" s="12"/>
      <c r="EI182" s="12"/>
      <c r="EJ182" s="12"/>
      <c r="EK182" s="12"/>
      <c r="EL182" s="12"/>
      <c r="EM182" s="12"/>
      <c r="EN182" s="12"/>
      <c r="EO182" s="12"/>
      <c r="EP182" s="12"/>
      <c r="EQ182" s="12"/>
      <c r="ER182" s="12"/>
      <c r="ES182" s="12"/>
      <c r="ET182" s="12"/>
      <c r="EU182" s="12"/>
      <c r="EV182" s="12"/>
      <c r="EW182" s="12"/>
      <c r="EX182" s="12"/>
    </row>
    <row r="183" spans="116:154">
      <c r="DL183" s="12"/>
      <c r="DM183" s="12"/>
      <c r="DN183" s="12"/>
      <c r="DO183" s="12"/>
      <c r="DP183" s="12"/>
      <c r="DQ183" s="12"/>
      <c r="DR183" s="12"/>
      <c r="DS183" s="12"/>
      <c r="DT183" s="12"/>
      <c r="DU183" s="12"/>
      <c r="DV183" s="12"/>
      <c r="DW183" s="12"/>
      <c r="DX183" s="12"/>
      <c r="DY183" s="12"/>
      <c r="DZ183" s="12"/>
      <c r="EA183" s="12"/>
      <c r="EB183" s="12"/>
      <c r="EC183" s="12"/>
      <c r="ED183" s="12"/>
      <c r="EE183" s="12"/>
      <c r="EF183" s="12"/>
      <c r="EG183" s="12"/>
      <c r="EH183" s="12"/>
      <c r="EI183" s="12"/>
      <c r="EJ183" s="12"/>
      <c r="EK183" s="12"/>
      <c r="EL183" s="12"/>
      <c r="EM183" s="12"/>
      <c r="EN183" s="12"/>
      <c r="EO183" s="12"/>
      <c r="EP183" s="12"/>
      <c r="EQ183" s="12"/>
      <c r="ER183" s="12"/>
      <c r="ES183" s="12"/>
      <c r="ET183" s="12"/>
      <c r="EU183" s="12"/>
      <c r="EV183" s="12"/>
      <c r="EW183" s="12"/>
      <c r="EX183" s="12"/>
    </row>
    <row r="184" spans="116:154">
      <c r="DL184" s="12"/>
      <c r="DM184" s="12"/>
      <c r="DN184" s="12"/>
      <c r="DO184" s="12"/>
      <c r="DP184" s="12"/>
      <c r="DQ184" s="12"/>
      <c r="DR184" s="12"/>
      <c r="DS184" s="12"/>
      <c r="DT184" s="12"/>
      <c r="DU184" s="12"/>
      <c r="DV184" s="12"/>
      <c r="DW184" s="12"/>
      <c r="DX184" s="12"/>
      <c r="DY184" s="12"/>
      <c r="DZ184" s="12"/>
      <c r="EA184" s="12"/>
      <c r="EB184" s="12"/>
      <c r="EC184" s="12"/>
      <c r="ED184" s="12"/>
      <c r="EE184" s="12"/>
      <c r="EF184" s="12"/>
      <c r="EG184" s="12"/>
      <c r="EH184" s="12"/>
      <c r="EI184" s="12"/>
      <c r="EJ184" s="12"/>
      <c r="EK184" s="12"/>
      <c r="EL184" s="12"/>
      <c r="EM184" s="12"/>
      <c r="EN184" s="12"/>
      <c r="EO184" s="12"/>
      <c r="EP184" s="12"/>
      <c r="EQ184" s="12"/>
      <c r="ER184" s="12"/>
      <c r="ES184" s="12"/>
      <c r="ET184" s="12"/>
      <c r="EU184" s="12"/>
      <c r="EV184" s="12"/>
      <c r="EW184" s="12"/>
      <c r="EX184" s="12"/>
    </row>
    <row r="185" spans="116:154">
      <c r="DL185" s="12"/>
      <c r="DM185" s="12"/>
      <c r="DN185" s="12"/>
      <c r="DO185" s="12"/>
      <c r="DP185" s="12"/>
      <c r="DQ185" s="12"/>
      <c r="DR185" s="12"/>
      <c r="DS185" s="12"/>
      <c r="DT185" s="12"/>
      <c r="DU185" s="12"/>
      <c r="DV185" s="12"/>
      <c r="DW185" s="12"/>
      <c r="DX185" s="12"/>
      <c r="DY185" s="12"/>
      <c r="DZ185" s="12"/>
      <c r="EA185" s="12"/>
      <c r="EB185" s="12"/>
      <c r="EC185" s="12"/>
      <c r="ED185" s="12"/>
      <c r="EE185" s="12"/>
      <c r="EF185" s="12"/>
      <c r="EG185" s="12"/>
      <c r="EH185" s="12"/>
      <c r="EI185" s="12"/>
      <c r="EJ185" s="12"/>
      <c r="EK185" s="12"/>
      <c r="EL185" s="12"/>
      <c r="EM185" s="12"/>
      <c r="EN185" s="12"/>
      <c r="EO185" s="12"/>
      <c r="EP185" s="12"/>
      <c r="EQ185" s="12"/>
      <c r="ER185" s="12"/>
      <c r="ES185" s="12"/>
      <c r="ET185" s="12"/>
      <c r="EU185" s="12"/>
      <c r="EV185" s="12"/>
      <c r="EW185" s="12"/>
      <c r="EX185" s="12"/>
    </row>
    <row r="186" spans="116:154">
      <c r="DL186" s="12"/>
      <c r="DM186" s="12"/>
      <c r="DN186" s="12"/>
      <c r="DO186" s="12"/>
      <c r="DP186" s="12"/>
      <c r="DQ186" s="12"/>
      <c r="DR186" s="12"/>
      <c r="DS186" s="12"/>
      <c r="DT186" s="12"/>
      <c r="DU186" s="12"/>
      <c r="DV186" s="12"/>
      <c r="DW186" s="12"/>
      <c r="DX186" s="12"/>
      <c r="DY186" s="12"/>
      <c r="DZ186" s="12"/>
      <c r="EA186" s="12"/>
      <c r="EB186" s="12"/>
      <c r="EC186" s="12"/>
      <c r="ED186" s="12"/>
      <c r="EE186" s="12"/>
      <c r="EF186" s="12"/>
      <c r="EG186" s="12"/>
      <c r="EH186" s="12"/>
      <c r="EI186" s="12"/>
      <c r="EJ186" s="12"/>
      <c r="EK186" s="12"/>
      <c r="EL186" s="12"/>
      <c r="EM186" s="12"/>
      <c r="EN186" s="12"/>
      <c r="EO186" s="12"/>
      <c r="EP186" s="12"/>
      <c r="EQ186" s="12"/>
      <c r="ER186" s="12"/>
      <c r="ES186" s="12"/>
      <c r="ET186" s="12"/>
      <c r="EU186" s="12"/>
      <c r="EV186" s="12"/>
      <c r="EW186" s="12"/>
      <c r="EX186" s="12"/>
    </row>
    <row r="187" spans="116:154">
      <c r="DL187" s="12"/>
      <c r="DM187" s="12"/>
      <c r="DN187" s="12"/>
      <c r="DO187" s="12"/>
      <c r="DP187" s="12"/>
      <c r="DQ187" s="12"/>
      <c r="DR187" s="12"/>
      <c r="DS187" s="12"/>
      <c r="DT187" s="12"/>
      <c r="DU187" s="12"/>
      <c r="DV187" s="12"/>
      <c r="DW187" s="12"/>
      <c r="DX187" s="12"/>
      <c r="DY187" s="12"/>
      <c r="DZ187" s="12"/>
      <c r="EA187" s="12"/>
      <c r="EB187" s="12"/>
      <c r="EC187" s="12"/>
      <c r="ED187" s="12"/>
      <c r="EE187" s="12"/>
      <c r="EF187" s="12"/>
      <c r="EG187" s="12"/>
      <c r="EH187" s="12"/>
      <c r="EI187" s="12"/>
      <c r="EJ187" s="12"/>
      <c r="EK187" s="12"/>
      <c r="EL187" s="12"/>
      <c r="EM187" s="12"/>
      <c r="EN187" s="12"/>
      <c r="EO187" s="12"/>
      <c r="EP187" s="12"/>
      <c r="EQ187" s="12"/>
      <c r="ER187" s="12"/>
      <c r="ES187" s="12"/>
      <c r="ET187" s="12"/>
      <c r="EU187" s="12"/>
      <c r="EV187" s="12"/>
      <c r="EW187" s="12"/>
      <c r="EX187" s="12"/>
    </row>
    <row r="188" spans="116:154">
      <c r="DL188" s="12"/>
      <c r="DM188" s="12"/>
      <c r="DN188" s="12"/>
      <c r="DO188" s="12"/>
      <c r="DP188" s="12"/>
      <c r="DQ188" s="12"/>
      <c r="DR188" s="12"/>
      <c r="DS188" s="12"/>
      <c r="DT188" s="12"/>
      <c r="DU188" s="12"/>
      <c r="DV188" s="12"/>
      <c r="DW188" s="12"/>
      <c r="DX188" s="12"/>
      <c r="DY188" s="12"/>
      <c r="DZ188" s="12"/>
      <c r="EA188" s="12"/>
      <c r="EB188" s="12"/>
      <c r="EC188" s="12"/>
      <c r="ED188" s="12"/>
      <c r="EE188" s="12"/>
      <c r="EF188" s="12"/>
      <c r="EG188" s="12"/>
      <c r="EH188" s="12"/>
      <c r="EI188" s="12"/>
      <c r="EJ188" s="12"/>
      <c r="EK188" s="12"/>
      <c r="EL188" s="12"/>
      <c r="EM188" s="12"/>
      <c r="EN188" s="12"/>
      <c r="EO188" s="12"/>
      <c r="EP188" s="12"/>
      <c r="EQ188" s="12"/>
      <c r="ER188" s="12"/>
      <c r="ES188" s="12"/>
      <c r="ET188" s="12"/>
      <c r="EU188" s="12"/>
      <c r="EV188" s="12"/>
      <c r="EW188" s="12"/>
      <c r="EX188" s="12"/>
    </row>
    <row r="189" spans="116:154">
      <c r="DL189" s="12"/>
      <c r="DM189" s="12"/>
      <c r="DN189" s="12"/>
      <c r="DO189" s="12"/>
      <c r="DP189" s="12"/>
      <c r="DQ189" s="12"/>
      <c r="DR189" s="12"/>
      <c r="DS189" s="12"/>
      <c r="DT189" s="12"/>
      <c r="DU189" s="12"/>
      <c r="DV189" s="12"/>
      <c r="DW189" s="12"/>
      <c r="DX189" s="12"/>
      <c r="DY189" s="12"/>
      <c r="DZ189" s="12"/>
      <c r="EA189" s="12"/>
      <c r="EB189" s="12"/>
      <c r="EC189" s="12"/>
      <c r="ED189" s="12"/>
      <c r="EE189" s="12"/>
      <c r="EF189" s="12"/>
      <c r="EG189" s="12"/>
      <c r="EH189" s="12"/>
      <c r="EI189" s="12"/>
      <c r="EJ189" s="12"/>
      <c r="EK189" s="12"/>
      <c r="EL189" s="12"/>
      <c r="EM189" s="12"/>
      <c r="EN189" s="12"/>
      <c r="EO189" s="12"/>
      <c r="EP189" s="12"/>
      <c r="EQ189" s="12"/>
      <c r="ER189" s="12"/>
      <c r="ES189" s="12"/>
      <c r="ET189" s="12"/>
      <c r="EU189" s="12"/>
      <c r="EV189" s="12"/>
      <c r="EW189" s="12"/>
      <c r="EX189" s="12"/>
    </row>
    <row r="190" spans="116:154">
      <c r="DL190" s="12"/>
      <c r="DM190" s="12"/>
      <c r="DN190" s="12"/>
      <c r="DO190" s="12"/>
      <c r="DP190" s="12"/>
      <c r="DQ190" s="12"/>
      <c r="DR190" s="12"/>
      <c r="DS190" s="12"/>
      <c r="DT190" s="12"/>
      <c r="DU190" s="12"/>
      <c r="DV190" s="12"/>
      <c r="DW190" s="12"/>
      <c r="DX190" s="12"/>
      <c r="DY190" s="12"/>
      <c r="DZ190" s="12"/>
      <c r="EA190" s="12"/>
      <c r="EB190" s="12"/>
      <c r="EC190" s="12"/>
      <c r="ED190" s="12"/>
      <c r="EE190" s="12"/>
      <c r="EF190" s="12"/>
      <c r="EG190" s="12"/>
      <c r="EH190" s="12"/>
      <c r="EI190" s="12"/>
      <c r="EJ190" s="12"/>
      <c r="EK190" s="12"/>
      <c r="EL190" s="12"/>
      <c r="EM190" s="12"/>
      <c r="EN190" s="12"/>
      <c r="EO190" s="12"/>
      <c r="EP190" s="12"/>
      <c r="EQ190" s="12"/>
      <c r="ER190" s="12"/>
      <c r="ES190" s="12"/>
      <c r="ET190" s="12"/>
      <c r="EU190" s="12"/>
      <c r="EV190" s="12"/>
      <c r="EW190" s="12"/>
      <c r="EX190" s="12"/>
    </row>
    <row r="191" spans="116:154">
      <c r="DL191" s="12"/>
      <c r="DM191" s="12"/>
      <c r="DN191" s="12"/>
      <c r="DO191" s="12"/>
      <c r="DP191" s="12"/>
      <c r="DQ191" s="12"/>
      <c r="DR191" s="12"/>
      <c r="DS191" s="12"/>
      <c r="DT191" s="12"/>
      <c r="DU191" s="12"/>
      <c r="DV191" s="12"/>
      <c r="DW191" s="12"/>
      <c r="DX191" s="12"/>
      <c r="DY191" s="12"/>
      <c r="DZ191" s="12"/>
      <c r="EA191" s="12"/>
      <c r="EB191" s="12"/>
      <c r="EC191" s="12"/>
      <c r="ED191" s="12"/>
      <c r="EE191" s="12"/>
      <c r="EF191" s="12"/>
      <c r="EG191" s="12"/>
      <c r="EH191" s="12"/>
      <c r="EI191" s="12"/>
      <c r="EJ191" s="12"/>
      <c r="EK191" s="12"/>
      <c r="EL191" s="12"/>
      <c r="EM191" s="12"/>
      <c r="EN191" s="12"/>
      <c r="EO191" s="12"/>
      <c r="EP191" s="12"/>
      <c r="EQ191" s="12"/>
      <c r="ER191" s="12"/>
      <c r="ES191" s="12"/>
      <c r="ET191" s="12"/>
      <c r="EU191" s="12"/>
      <c r="EV191" s="12"/>
      <c r="EW191" s="12"/>
      <c r="EX191" s="12"/>
    </row>
    <row r="192" spans="116:154">
      <c r="DL192" s="12"/>
      <c r="DM192" s="12"/>
      <c r="DN192" s="12"/>
      <c r="DO192" s="12"/>
      <c r="DP192" s="12"/>
      <c r="DQ192" s="12"/>
      <c r="DR192" s="12"/>
      <c r="DS192" s="12"/>
      <c r="DT192" s="12"/>
      <c r="DU192" s="12"/>
      <c r="DV192" s="12"/>
      <c r="DW192" s="12"/>
      <c r="DX192" s="12"/>
      <c r="DY192" s="12"/>
      <c r="DZ192" s="12"/>
      <c r="EA192" s="12"/>
      <c r="EB192" s="12"/>
      <c r="EC192" s="12"/>
      <c r="ED192" s="12"/>
      <c r="EE192" s="12"/>
      <c r="EF192" s="12"/>
      <c r="EG192" s="12"/>
      <c r="EH192" s="12"/>
      <c r="EI192" s="12"/>
      <c r="EJ192" s="12"/>
      <c r="EK192" s="12"/>
      <c r="EL192" s="12"/>
      <c r="EM192" s="12"/>
      <c r="EN192" s="12"/>
      <c r="EO192" s="12"/>
      <c r="EP192" s="12"/>
      <c r="EQ192" s="12"/>
      <c r="ER192" s="12"/>
      <c r="ES192" s="12"/>
      <c r="ET192" s="12"/>
      <c r="EU192" s="12"/>
      <c r="EV192" s="12"/>
      <c r="EW192" s="12"/>
      <c r="EX192" s="12"/>
    </row>
    <row r="193" spans="116:154">
      <c r="DL193" s="12"/>
      <c r="DM193" s="12"/>
      <c r="DN193" s="12"/>
      <c r="DO193" s="12"/>
      <c r="DP193" s="12"/>
      <c r="DQ193" s="12"/>
      <c r="DR193" s="12"/>
      <c r="DS193" s="12"/>
      <c r="DT193" s="12"/>
      <c r="DU193" s="12"/>
      <c r="DV193" s="12"/>
      <c r="DW193" s="12"/>
      <c r="DX193" s="12"/>
      <c r="DY193" s="12"/>
      <c r="DZ193" s="12"/>
      <c r="EA193" s="12"/>
      <c r="EB193" s="12"/>
      <c r="EC193" s="12"/>
      <c r="ED193" s="12"/>
      <c r="EE193" s="12"/>
      <c r="EF193" s="12"/>
      <c r="EG193" s="12"/>
      <c r="EH193" s="12"/>
      <c r="EI193" s="12"/>
      <c r="EJ193" s="12"/>
      <c r="EK193" s="12"/>
      <c r="EL193" s="12"/>
      <c r="EM193" s="12"/>
      <c r="EN193" s="12"/>
      <c r="EO193" s="12"/>
      <c r="EP193" s="12"/>
      <c r="EQ193" s="12"/>
      <c r="ER193" s="12"/>
      <c r="ES193" s="12"/>
      <c r="ET193" s="12"/>
      <c r="EU193" s="12"/>
      <c r="EV193" s="12"/>
      <c r="EW193" s="12"/>
      <c r="EX193" s="12"/>
    </row>
    <row r="194" spans="116:154">
      <c r="DL194" s="12"/>
      <c r="DM194" s="12"/>
      <c r="DN194" s="12"/>
      <c r="DO194" s="12"/>
      <c r="DP194" s="12"/>
      <c r="DQ194" s="12"/>
      <c r="DR194" s="12"/>
      <c r="DS194" s="12"/>
      <c r="DT194" s="12"/>
      <c r="DU194" s="12"/>
      <c r="DV194" s="12"/>
      <c r="DW194" s="12"/>
      <c r="DX194" s="12"/>
      <c r="DY194" s="12"/>
      <c r="DZ194" s="12"/>
      <c r="EA194" s="12"/>
      <c r="EB194" s="12"/>
      <c r="EC194" s="12"/>
      <c r="ED194" s="12"/>
      <c r="EE194" s="12"/>
      <c r="EF194" s="12"/>
      <c r="EG194" s="12"/>
      <c r="EH194" s="12"/>
      <c r="EI194" s="12"/>
      <c r="EJ194" s="12"/>
      <c r="EK194" s="12"/>
      <c r="EL194" s="12"/>
      <c r="EM194" s="12"/>
      <c r="EN194" s="12"/>
      <c r="EO194" s="12"/>
      <c r="EP194" s="12"/>
      <c r="EQ194" s="12"/>
      <c r="ER194" s="12"/>
      <c r="ES194" s="12"/>
      <c r="ET194" s="12"/>
      <c r="EU194" s="12"/>
      <c r="EV194" s="12"/>
      <c r="EW194" s="12"/>
      <c r="EX194" s="12"/>
    </row>
    <row r="195" spans="116:154">
      <c r="DL195" s="12"/>
      <c r="DM195" s="12"/>
      <c r="DN195" s="12"/>
      <c r="DO195" s="12"/>
      <c r="DP195" s="12"/>
      <c r="DQ195" s="12"/>
      <c r="DR195" s="12"/>
      <c r="DS195" s="12"/>
      <c r="DT195" s="12"/>
      <c r="DU195" s="12"/>
      <c r="DV195" s="12"/>
      <c r="DW195" s="12"/>
      <c r="DX195" s="12"/>
      <c r="DY195" s="12"/>
      <c r="DZ195" s="12"/>
      <c r="EA195" s="12"/>
      <c r="EB195" s="12"/>
      <c r="EC195" s="12"/>
      <c r="ED195" s="12"/>
      <c r="EE195" s="12"/>
      <c r="EF195" s="12"/>
      <c r="EG195" s="12"/>
      <c r="EH195" s="12"/>
      <c r="EI195" s="12"/>
      <c r="EJ195" s="12"/>
      <c r="EK195" s="12"/>
      <c r="EL195" s="12"/>
      <c r="EM195" s="12"/>
      <c r="EN195" s="12"/>
      <c r="EO195" s="12"/>
      <c r="EP195" s="12"/>
      <c r="EQ195" s="12"/>
      <c r="ER195" s="12"/>
      <c r="ES195" s="12"/>
      <c r="ET195" s="12"/>
      <c r="EU195" s="12"/>
      <c r="EV195" s="12"/>
      <c r="EW195" s="12"/>
      <c r="EX195" s="12"/>
    </row>
    <row r="196" spans="116:154">
      <c r="DL196" s="12"/>
      <c r="DM196" s="12"/>
      <c r="DN196" s="12"/>
      <c r="DO196" s="12"/>
      <c r="DP196" s="12"/>
      <c r="DQ196" s="12"/>
      <c r="DR196" s="12"/>
      <c r="DS196" s="12"/>
      <c r="DT196" s="12"/>
      <c r="DU196" s="12"/>
      <c r="DV196" s="12"/>
      <c r="DW196" s="12"/>
      <c r="DX196" s="12"/>
      <c r="DY196" s="12"/>
      <c r="DZ196" s="12"/>
      <c r="EA196" s="12"/>
      <c r="EB196" s="12"/>
      <c r="EC196" s="12"/>
      <c r="ED196" s="12"/>
      <c r="EE196" s="12"/>
      <c r="EF196" s="12"/>
      <c r="EG196" s="12"/>
      <c r="EH196" s="12"/>
      <c r="EI196" s="12"/>
      <c r="EJ196" s="12"/>
      <c r="EK196" s="12"/>
      <c r="EL196" s="12"/>
      <c r="EM196" s="12"/>
      <c r="EN196" s="12"/>
      <c r="EO196" s="12"/>
      <c r="EP196" s="12"/>
      <c r="EQ196" s="12"/>
      <c r="ER196" s="12"/>
      <c r="ES196" s="12"/>
      <c r="ET196" s="12"/>
      <c r="EU196" s="12"/>
      <c r="EV196" s="12"/>
      <c r="EW196" s="12"/>
      <c r="EX196" s="12"/>
    </row>
    <row r="197" spans="116:154">
      <c r="DL197" s="12"/>
      <c r="DM197" s="12"/>
      <c r="DN197" s="12"/>
      <c r="DO197" s="12"/>
      <c r="DP197" s="12"/>
      <c r="DQ197" s="12"/>
      <c r="DR197" s="12"/>
      <c r="DS197" s="12"/>
      <c r="DT197" s="12"/>
      <c r="DU197" s="12"/>
      <c r="DV197" s="12"/>
      <c r="DW197" s="12"/>
      <c r="DX197" s="12"/>
      <c r="DY197" s="12"/>
      <c r="DZ197" s="12"/>
      <c r="EA197" s="12"/>
      <c r="EB197" s="12"/>
      <c r="EC197" s="12"/>
      <c r="ED197" s="12"/>
      <c r="EE197" s="12"/>
      <c r="EF197" s="12"/>
      <c r="EG197" s="12"/>
      <c r="EH197" s="12"/>
      <c r="EI197" s="12"/>
      <c r="EJ197" s="12"/>
      <c r="EK197" s="12"/>
      <c r="EL197" s="12"/>
      <c r="EM197" s="12"/>
      <c r="EN197" s="12"/>
      <c r="EO197" s="12"/>
      <c r="EP197" s="12"/>
      <c r="EQ197" s="12"/>
      <c r="ER197" s="12"/>
      <c r="ES197" s="12"/>
      <c r="ET197" s="12"/>
      <c r="EU197" s="12"/>
      <c r="EV197" s="12"/>
      <c r="EW197" s="12"/>
      <c r="EX197" s="12"/>
    </row>
    <row r="198" spans="116:154">
      <c r="DL198" s="12"/>
      <c r="DM198" s="12"/>
      <c r="DN198" s="12"/>
      <c r="DO198" s="12"/>
      <c r="DP198" s="12"/>
      <c r="DQ198" s="12"/>
      <c r="DR198" s="12"/>
      <c r="DS198" s="12"/>
      <c r="DT198" s="12"/>
      <c r="DU198" s="12"/>
      <c r="DV198" s="12"/>
      <c r="DW198" s="12"/>
      <c r="DX198" s="12"/>
      <c r="DY198" s="12"/>
      <c r="DZ198" s="12"/>
      <c r="EA198" s="12"/>
      <c r="EB198" s="12"/>
      <c r="EC198" s="12"/>
      <c r="ED198" s="12"/>
      <c r="EE198" s="12"/>
      <c r="EF198" s="12"/>
      <c r="EG198" s="12"/>
      <c r="EH198" s="12"/>
      <c r="EI198" s="12"/>
      <c r="EJ198" s="12"/>
      <c r="EK198" s="12"/>
      <c r="EL198" s="12"/>
      <c r="EM198" s="12"/>
      <c r="EN198" s="12"/>
      <c r="EO198" s="12"/>
      <c r="EP198" s="12"/>
      <c r="EQ198" s="12"/>
      <c r="ER198" s="12"/>
      <c r="ES198" s="12"/>
      <c r="ET198" s="12"/>
      <c r="EU198" s="12"/>
      <c r="EV198" s="12"/>
      <c r="EW198" s="12"/>
      <c r="EX198" s="12"/>
    </row>
    <row r="199" spans="116:154">
      <c r="DL199" s="12"/>
      <c r="DM199" s="12"/>
      <c r="DN199" s="12"/>
      <c r="DO199" s="12"/>
      <c r="DP199" s="12"/>
      <c r="DQ199" s="12"/>
      <c r="DR199" s="12"/>
      <c r="DS199" s="12"/>
      <c r="DT199" s="12"/>
      <c r="DU199" s="12"/>
      <c r="DV199" s="12"/>
      <c r="DW199" s="12"/>
      <c r="DX199" s="12"/>
      <c r="DY199" s="12"/>
      <c r="DZ199" s="12"/>
      <c r="EA199" s="12"/>
      <c r="EB199" s="12"/>
      <c r="EC199" s="12"/>
      <c r="ED199" s="12"/>
      <c r="EE199" s="12"/>
      <c r="EF199" s="12"/>
      <c r="EG199" s="12"/>
      <c r="EH199" s="12"/>
      <c r="EI199" s="12"/>
      <c r="EJ199" s="12"/>
      <c r="EK199" s="12"/>
      <c r="EL199" s="12"/>
      <c r="EM199" s="12"/>
      <c r="EN199" s="12"/>
      <c r="EO199" s="12"/>
      <c r="EP199" s="12"/>
      <c r="EQ199" s="12"/>
      <c r="ER199" s="12"/>
      <c r="ES199" s="12"/>
      <c r="ET199" s="12"/>
      <c r="EU199" s="12"/>
      <c r="EV199" s="12"/>
      <c r="EW199" s="12"/>
      <c r="EX199" s="12"/>
    </row>
    <row r="200" spans="116:154">
      <c r="DL200" s="12"/>
      <c r="DM200" s="12"/>
      <c r="DN200" s="12"/>
      <c r="DO200" s="12"/>
      <c r="DP200" s="12"/>
      <c r="DQ200" s="12"/>
      <c r="DR200" s="12"/>
      <c r="DS200" s="12"/>
      <c r="DT200" s="12"/>
      <c r="DU200" s="12"/>
      <c r="DV200" s="12"/>
      <c r="DW200" s="12"/>
      <c r="DX200" s="12"/>
      <c r="DY200" s="12"/>
      <c r="DZ200" s="12"/>
      <c r="EA200" s="12"/>
      <c r="EB200" s="12"/>
      <c r="EC200" s="12"/>
      <c r="ED200" s="12"/>
      <c r="EE200" s="12"/>
      <c r="EF200" s="12"/>
      <c r="EG200" s="12"/>
      <c r="EH200" s="12"/>
      <c r="EI200" s="12"/>
      <c r="EJ200" s="12"/>
      <c r="EK200" s="12"/>
      <c r="EL200" s="12"/>
      <c r="EM200" s="12"/>
      <c r="EN200" s="12"/>
      <c r="EO200" s="12"/>
      <c r="EP200" s="12"/>
      <c r="EQ200" s="12"/>
      <c r="ER200" s="12"/>
      <c r="ES200" s="12"/>
      <c r="ET200" s="12"/>
      <c r="EU200" s="12"/>
      <c r="EV200" s="12"/>
      <c r="EW200" s="12"/>
      <c r="EX200" s="12"/>
    </row>
    <row r="201" spans="116:154">
      <c r="DL201" s="12"/>
      <c r="DM201" s="12"/>
      <c r="DN201" s="12"/>
      <c r="DO201" s="12"/>
      <c r="DP201" s="12"/>
      <c r="DQ201" s="12"/>
      <c r="DR201" s="12"/>
      <c r="DS201" s="12"/>
      <c r="DT201" s="12"/>
      <c r="DU201" s="12"/>
      <c r="DV201" s="12"/>
      <c r="DW201" s="12"/>
      <c r="DX201" s="12"/>
      <c r="DY201" s="12"/>
      <c r="DZ201" s="12"/>
      <c r="EA201" s="12"/>
      <c r="EB201" s="12"/>
      <c r="EC201" s="12"/>
      <c r="ED201" s="12"/>
      <c r="EE201" s="12"/>
      <c r="EF201" s="12"/>
      <c r="EG201" s="12"/>
      <c r="EH201" s="12"/>
      <c r="EI201" s="12"/>
      <c r="EJ201" s="12"/>
      <c r="EK201" s="12"/>
      <c r="EL201" s="12"/>
      <c r="EM201" s="12"/>
      <c r="EN201" s="12"/>
      <c r="EO201" s="12"/>
      <c r="EP201" s="12"/>
      <c r="EQ201" s="12"/>
      <c r="ER201" s="12"/>
      <c r="ES201" s="12"/>
      <c r="ET201" s="12"/>
      <c r="EU201" s="12"/>
      <c r="EV201" s="12"/>
      <c r="EW201" s="12"/>
      <c r="EX201" s="12"/>
    </row>
    <row r="202" spans="116:154">
      <c r="DL202" s="12"/>
      <c r="DM202" s="12"/>
      <c r="DN202" s="12"/>
      <c r="DO202" s="12"/>
      <c r="DP202" s="12"/>
      <c r="DQ202" s="12"/>
      <c r="DR202" s="12"/>
      <c r="DS202" s="12"/>
      <c r="DT202" s="12"/>
      <c r="DU202" s="12"/>
      <c r="DV202" s="12"/>
      <c r="DW202" s="12"/>
      <c r="DX202" s="12"/>
      <c r="DY202" s="12"/>
      <c r="DZ202" s="12"/>
      <c r="EA202" s="12"/>
      <c r="EB202" s="12"/>
      <c r="EC202" s="12"/>
      <c r="ED202" s="12"/>
      <c r="EE202" s="12"/>
      <c r="EF202" s="12"/>
      <c r="EG202" s="12"/>
      <c r="EH202" s="12"/>
      <c r="EI202" s="12"/>
      <c r="EJ202" s="12"/>
      <c r="EK202" s="12"/>
      <c r="EL202" s="12"/>
      <c r="EM202" s="12"/>
      <c r="EN202" s="12"/>
      <c r="EO202" s="12"/>
      <c r="EP202" s="12"/>
      <c r="EQ202" s="12"/>
      <c r="ER202" s="12"/>
      <c r="ES202" s="12"/>
      <c r="ET202" s="12"/>
      <c r="EU202" s="12"/>
      <c r="EV202" s="12"/>
      <c r="EW202" s="12"/>
      <c r="EX202" s="12"/>
    </row>
    <row r="203" spans="116:154">
      <c r="DL203" s="12"/>
      <c r="DM203" s="12"/>
      <c r="DN203" s="12"/>
      <c r="DO203" s="12"/>
      <c r="DP203" s="12"/>
      <c r="DQ203" s="12"/>
      <c r="DR203" s="12"/>
      <c r="DS203" s="12"/>
      <c r="DT203" s="12"/>
      <c r="DU203" s="12"/>
      <c r="DV203" s="12"/>
      <c r="DW203" s="12"/>
      <c r="DX203" s="12"/>
      <c r="DY203" s="12"/>
      <c r="DZ203" s="12"/>
      <c r="EA203" s="12"/>
      <c r="EB203" s="12"/>
      <c r="EC203" s="12"/>
      <c r="ED203" s="12"/>
      <c r="EE203" s="12"/>
      <c r="EF203" s="12"/>
      <c r="EG203" s="12"/>
      <c r="EH203" s="12"/>
      <c r="EI203" s="12"/>
      <c r="EJ203" s="12"/>
      <c r="EK203" s="12"/>
      <c r="EL203" s="12"/>
      <c r="EM203" s="12"/>
      <c r="EN203" s="12"/>
      <c r="EO203" s="12"/>
      <c r="EP203" s="12"/>
      <c r="EQ203" s="12"/>
      <c r="ER203" s="12"/>
      <c r="ES203" s="12"/>
      <c r="ET203" s="12"/>
      <c r="EU203" s="12"/>
      <c r="EV203" s="12"/>
      <c r="EW203" s="12"/>
      <c r="EX203" s="12"/>
    </row>
    <row r="204" spans="116:154">
      <c r="DL204" s="13"/>
      <c r="DM204" s="13"/>
      <c r="DN204" s="13"/>
      <c r="DO204" s="13"/>
      <c r="DP204" s="13"/>
      <c r="DQ204" s="13"/>
      <c r="DR204" s="13"/>
      <c r="DS204" s="13"/>
      <c r="DT204" s="13"/>
      <c r="DU204" s="13"/>
      <c r="DV204" s="13"/>
      <c r="DW204" s="13"/>
      <c r="DX204" s="13"/>
      <c r="DY204" s="13"/>
      <c r="DZ204" s="13"/>
      <c r="EA204" s="13"/>
      <c r="EB204" s="13"/>
      <c r="EC204" s="13"/>
      <c r="ED204" s="13"/>
      <c r="EE204" s="13"/>
      <c r="EF204" s="13"/>
      <c r="EG204" s="13"/>
      <c r="EH204" s="13"/>
      <c r="EI204" s="13"/>
      <c r="EJ204" s="13"/>
      <c r="EK204" s="13"/>
      <c r="EL204" s="13"/>
      <c r="EM204" s="13"/>
      <c r="EN204" s="13"/>
      <c r="EO204" s="13"/>
      <c r="EP204" s="13"/>
      <c r="EQ204" s="13"/>
      <c r="ER204" s="13"/>
      <c r="ES204" s="13"/>
      <c r="ET204" s="13"/>
      <c r="EU204" s="13"/>
      <c r="EV204" s="13"/>
      <c r="EW204" s="13"/>
      <c r="EX204" s="13"/>
    </row>
  </sheetData>
  <sheetProtection algorithmName="SHA-512" hashValue="JbPYf033my+MEZCm51vXQzHfqftvkC8urySqO9+1gow6tVkW0k2uAOWo3YgVqe58wQjl1OI58LlT56zliF54cw==" saltValue="QjtM6bLtxsLHi+cGOVu4vg==" spinCount="100000" sheet="1" selectLockedCells="1" selectUnlockedCells="1"/>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158" id="{EA562E12-99B7-43FB-BE57-2B37D453C50A}">
            <xm:f>AND('Custom Calculator'!$J$14&lt;1,'Custom Calculator'!$AB23&lt;1,'Custom Calculator'!$T$23&lt;&gt;"")</xm:f>
            <x14:dxf>
              <font>
                <strike/>
                <color rgb="FFC00000"/>
              </font>
            </x14:dxf>
          </x14:cfRule>
          <xm:sqref>A2:EX16</xm:sqref>
        </x14:conditionalFormatting>
        <x14:conditionalFormatting xmlns:xm="http://schemas.microsoft.com/office/excel/2006/main">
          <x14:cfRule type="expression" priority="159" id="{EA562E12-99B7-43FB-BE57-2B37D453C50A}">
            <xm:f>AND('Custom Calculator'!$J$14&lt;1,'Custom Calculator'!#REF!&lt;1,'Custom Calculator'!$T$23&lt;&gt;"")</xm:f>
            <x14:dxf>
              <font>
                <strike/>
                <color rgb="FFC00000"/>
              </font>
            </x14:dxf>
          </x14:cfRule>
          <xm:sqref>A17:EX81</xm:sqref>
        </x14:conditionalFormatting>
        <x14:conditionalFormatting xmlns:xm="http://schemas.microsoft.com/office/excel/2006/main">
          <x14:cfRule type="expression" priority="160" id="{EA562E12-99B7-43FB-BE57-2B37D453C50A}">
            <xm:f>AND('Custom Calculator'!$J$14&lt;1,'Custom Calculator'!$AB38&lt;1,'Custom Calculator'!$T$23&lt;&gt;"")</xm:f>
            <x14:dxf>
              <font>
                <strike/>
                <color rgb="FFC00000"/>
              </font>
            </x14:dxf>
          </x14:cfRule>
          <xm:sqref>AC82:AC83</xm:sqref>
        </x14:conditionalFormatting>
      </x14:conditionalFormatting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B1:H62"/>
  <sheetViews>
    <sheetView showGridLines="0" topLeftCell="A50" zoomScale="80" zoomScaleNormal="80" workbookViewId="0">
      <selection activeCell="F60" sqref="F60"/>
    </sheetView>
  </sheetViews>
  <sheetFormatPr defaultColWidth="8.85546875" defaultRowHeight="15"/>
  <cols>
    <col min="1" max="1" width="8.85546875" style="14"/>
    <col min="2" max="2" width="7.85546875" style="14" bestFit="1" customWidth="1"/>
    <col min="3" max="3" width="20.5703125" style="14" customWidth="1"/>
    <col min="4" max="4" width="187.140625" style="14" bestFit="1" customWidth="1"/>
    <col min="5" max="5" width="16.140625" style="14" customWidth="1"/>
    <col min="6" max="6" width="32.42578125" style="14" customWidth="1"/>
    <col min="7" max="16384" width="8.85546875" style="14"/>
  </cols>
  <sheetData>
    <row r="1" spans="2:8">
      <c r="B1" s="15">
        <f>MAX(B3:B98)</f>
        <v>48</v>
      </c>
      <c r="C1" s="16">
        <f>MAX(C3:C98)</f>
        <v>45139</v>
      </c>
      <c r="D1" s="17"/>
      <c r="E1" s="17"/>
      <c r="F1" s="17"/>
      <c r="G1" s="17"/>
      <c r="H1" s="17"/>
    </row>
    <row r="2" spans="2:8">
      <c r="B2" s="18" t="s">
        <v>2123</v>
      </c>
      <c r="C2" s="18" t="s">
        <v>2124</v>
      </c>
      <c r="D2" s="18" t="s">
        <v>2125</v>
      </c>
      <c r="E2" s="18" t="s">
        <v>2126</v>
      </c>
      <c r="F2" s="18" t="s">
        <v>2127</v>
      </c>
      <c r="G2" s="17"/>
      <c r="H2" s="17"/>
    </row>
    <row r="3" spans="2:8">
      <c r="B3" s="19">
        <v>1</v>
      </c>
      <c r="C3" s="20">
        <v>42451</v>
      </c>
      <c r="D3" s="21" t="s">
        <v>2128</v>
      </c>
      <c r="E3" s="21"/>
      <c r="F3" s="21"/>
      <c r="G3" s="17"/>
      <c r="H3" s="17"/>
    </row>
    <row r="4" spans="2:8">
      <c r="B4" s="19">
        <v>2</v>
      </c>
      <c r="C4" s="20">
        <v>42453</v>
      </c>
      <c r="D4" s="21" t="s">
        <v>2128</v>
      </c>
      <c r="E4" s="21" t="s">
        <v>2129</v>
      </c>
      <c r="F4" s="21"/>
      <c r="G4" s="17"/>
      <c r="H4" s="17"/>
    </row>
    <row r="5" spans="2:8">
      <c r="B5" s="19">
        <v>3</v>
      </c>
      <c r="C5" s="20">
        <v>42457</v>
      </c>
      <c r="D5" s="21" t="s">
        <v>2128</v>
      </c>
      <c r="E5" s="21" t="s">
        <v>2130</v>
      </c>
      <c r="F5" s="21"/>
      <c r="G5" s="17"/>
      <c r="H5" s="17"/>
    </row>
    <row r="6" spans="2:8">
      <c r="B6" s="19">
        <v>4</v>
      </c>
      <c r="C6" s="20">
        <v>42457</v>
      </c>
      <c r="D6" s="21" t="s">
        <v>2128</v>
      </c>
      <c r="E6" s="21"/>
      <c r="F6" s="21"/>
      <c r="G6" s="17"/>
      <c r="H6" s="17"/>
    </row>
    <row r="7" spans="2:8">
      <c r="B7" s="19">
        <v>4</v>
      </c>
      <c r="C7" s="20">
        <v>42459</v>
      </c>
      <c r="D7" s="21" t="s">
        <v>2128</v>
      </c>
      <c r="E7" s="21"/>
      <c r="F7" s="21"/>
      <c r="G7" s="17"/>
      <c r="H7" s="17"/>
    </row>
    <row r="8" spans="2:8">
      <c r="B8" s="19">
        <v>4</v>
      </c>
      <c r="C8" s="20">
        <v>42459</v>
      </c>
      <c r="D8" s="21" t="s">
        <v>2128</v>
      </c>
      <c r="E8" s="21"/>
      <c r="F8" s="21"/>
      <c r="G8" s="17"/>
      <c r="H8" s="17"/>
    </row>
    <row r="9" spans="2:8">
      <c r="B9" s="19">
        <v>5</v>
      </c>
      <c r="C9" s="20">
        <v>42459</v>
      </c>
      <c r="D9" s="21" t="s">
        <v>2128</v>
      </c>
      <c r="E9" s="21"/>
      <c r="F9" s="21"/>
      <c r="G9" s="17"/>
      <c r="H9" s="17"/>
    </row>
    <row r="10" spans="2:8">
      <c r="B10" s="19">
        <v>5</v>
      </c>
      <c r="C10" s="20">
        <v>42459</v>
      </c>
      <c r="D10" s="21" t="s">
        <v>2128</v>
      </c>
      <c r="E10" s="21"/>
      <c r="F10" s="21"/>
      <c r="G10" s="17"/>
      <c r="H10" s="17"/>
    </row>
    <row r="11" spans="2:8">
      <c r="B11" s="19">
        <v>5</v>
      </c>
      <c r="C11" s="20">
        <v>42459</v>
      </c>
      <c r="D11" s="21" t="s">
        <v>2128</v>
      </c>
      <c r="E11" s="21"/>
      <c r="F11" s="21"/>
      <c r="G11" s="17"/>
      <c r="H11" s="17"/>
    </row>
    <row r="12" spans="2:8">
      <c r="B12" s="19">
        <v>5</v>
      </c>
      <c r="C12" s="20">
        <v>42460</v>
      </c>
      <c r="D12" s="21" t="s">
        <v>2128</v>
      </c>
      <c r="E12" s="21"/>
      <c r="F12" s="21"/>
      <c r="G12" s="17"/>
      <c r="H12" s="17"/>
    </row>
    <row r="13" spans="2:8">
      <c r="B13" s="19">
        <v>6</v>
      </c>
      <c r="C13" s="20">
        <v>42461</v>
      </c>
      <c r="D13" s="21" t="s">
        <v>2128</v>
      </c>
      <c r="E13" s="21"/>
      <c r="F13" s="21"/>
      <c r="G13" s="17"/>
      <c r="H13" s="17"/>
    </row>
    <row r="14" spans="2:8">
      <c r="B14" s="19">
        <v>7</v>
      </c>
      <c r="C14" s="20">
        <v>42466</v>
      </c>
      <c r="D14" s="21" t="s">
        <v>2128</v>
      </c>
      <c r="E14" s="21"/>
      <c r="F14" s="21"/>
      <c r="G14" s="17"/>
      <c r="H14" s="17"/>
    </row>
    <row r="15" spans="2:8">
      <c r="B15" s="19">
        <v>8</v>
      </c>
      <c r="C15" s="20">
        <v>42466</v>
      </c>
      <c r="D15" s="21" t="s">
        <v>2128</v>
      </c>
      <c r="E15" s="22"/>
      <c r="F15" s="22"/>
      <c r="G15" s="17"/>
      <c r="H15" s="17"/>
    </row>
    <row r="16" spans="2:8">
      <c r="B16" s="19">
        <v>9</v>
      </c>
      <c r="C16" s="20">
        <v>42467</v>
      </c>
      <c r="D16" s="21" t="s">
        <v>2128</v>
      </c>
      <c r="E16" s="21"/>
      <c r="F16" s="21"/>
      <c r="G16" s="17"/>
      <c r="H16" s="17"/>
    </row>
    <row r="17" spans="2:8">
      <c r="B17" s="19">
        <v>10</v>
      </c>
      <c r="C17" s="20">
        <v>42474</v>
      </c>
      <c r="D17" s="21" t="s">
        <v>2128</v>
      </c>
      <c r="E17" s="21"/>
      <c r="F17" s="21"/>
      <c r="G17" s="17"/>
      <c r="H17" s="17"/>
    </row>
    <row r="18" spans="2:8">
      <c r="B18" s="19">
        <v>11</v>
      </c>
      <c r="C18" s="20">
        <v>42495</v>
      </c>
      <c r="D18" s="21" t="s">
        <v>2128</v>
      </c>
      <c r="E18" s="21"/>
      <c r="F18" s="21"/>
      <c r="G18" s="17"/>
      <c r="H18" s="17"/>
    </row>
    <row r="19" spans="2:8">
      <c r="B19" s="19">
        <v>12</v>
      </c>
      <c r="C19" s="20">
        <v>42496</v>
      </c>
      <c r="D19" s="21" t="s">
        <v>2128</v>
      </c>
      <c r="E19" s="21"/>
      <c r="F19" s="21"/>
      <c r="G19" s="17"/>
      <c r="H19" s="17"/>
    </row>
    <row r="20" spans="2:8">
      <c r="B20" s="19">
        <v>13</v>
      </c>
      <c r="C20" s="20">
        <v>42497</v>
      </c>
      <c r="D20" s="21" t="s">
        <v>2128</v>
      </c>
      <c r="E20" s="21"/>
      <c r="F20" s="21"/>
      <c r="G20" s="17"/>
      <c r="H20" s="17"/>
    </row>
    <row r="21" spans="2:8">
      <c r="B21" s="19">
        <v>14</v>
      </c>
      <c r="C21" s="20">
        <v>42497</v>
      </c>
      <c r="D21" s="21" t="s">
        <v>2128</v>
      </c>
      <c r="E21" s="21"/>
      <c r="F21" s="21"/>
      <c r="G21" s="17"/>
      <c r="H21" s="17"/>
    </row>
    <row r="22" spans="2:8">
      <c r="B22" s="19">
        <v>15</v>
      </c>
      <c r="C22" s="20">
        <v>42507</v>
      </c>
      <c r="D22" s="21" t="s">
        <v>2128</v>
      </c>
      <c r="E22" s="21"/>
      <c r="F22" s="21"/>
      <c r="G22" s="17"/>
      <c r="H22" s="17"/>
    </row>
    <row r="23" spans="2:8">
      <c r="B23" s="19">
        <v>16</v>
      </c>
      <c r="C23" s="20">
        <v>42507</v>
      </c>
      <c r="D23" s="21" t="s">
        <v>2128</v>
      </c>
      <c r="E23" s="21"/>
      <c r="F23" s="21"/>
      <c r="G23" s="17"/>
      <c r="H23" s="17"/>
    </row>
    <row r="24" spans="2:8">
      <c r="B24" s="19">
        <v>17</v>
      </c>
      <c r="C24" s="20">
        <v>42548</v>
      </c>
      <c r="D24" s="21" t="s">
        <v>2128</v>
      </c>
      <c r="E24" s="21" t="s">
        <v>2131</v>
      </c>
      <c r="F24" s="21"/>
      <c r="G24" s="17"/>
      <c r="H24" s="17"/>
    </row>
    <row r="25" spans="2:8">
      <c r="B25" s="19">
        <v>18</v>
      </c>
      <c r="C25" s="20">
        <v>42559</v>
      </c>
      <c r="D25" s="21" t="s">
        <v>2128</v>
      </c>
      <c r="E25" s="21" t="s">
        <v>2131</v>
      </c>
      <c r="F25" s="21"/>
      <c r="G25" s="17"/>
      <c r="H25" s="17"/>
    </row>
    <row r="26" spans="2:8">
      <c r="B26" s="19">
        <v>19</v>
      </c>
      <c r="C26" s="20">
        <v>42559</v>
      </c>
      <c r="D26" s="21" t="s">
        <v>2128</v>
      </c>
      <c r="E26" s="21" t="s">
        <v>2132</v>
      </c>
      <c r="F26" s="21"/>
      <c r="G26" s="17"/>
      <c r="H26" s="17"/>
    </row>
    <row r="27" spans="2:8" ht="90">
      <c r="B27" s="19">
        <v>20</v>
      </c>
      <c r="C27" s="20">
        <v>42578</v>
      </c>
      <c r="D27" s="21" t="s">
        <v>2128</v>
      </c>
      <c r="E27" s="21" t="s">
        <v>2131</v>
      </c>
      <c r="F27" s="22" t="s">
        <v>2133</v>
      </c>
      <c r="G27" s="17"/>
      <c r="H27" s="17"/>
    </row>
    <row r="28" spans="2:8" ht="30">
      <c r="B28" s="19">
        <v>21</v>
      </c>
      <c r="C28" s="20">
        <v>42590</v>
      </c>
      <c r="D28" s="21" t="s">
        <v>2128</v>
      </c>
      <c r="E28" s="21" t="s">
        <v>2131</v>
      </c>
      <c r="F28" s="22" t="s">
        <v>2134</v>
      </c>
      <c r="G28" s="17"/>
      <c r="H28" s="17"/>
    </row>
    <row r="29" spans="2:8" ht="30">
      <c r="B29" s="19">
        <v>22</v>
      </c>
      <c r="C29" s="20">
        <v>42611</v>
      </c>
      <c r="D29" s="21" t="s">
        <v>2128</v>
      </c>
      <c r="E29" s="21" t="s">
        <v>2131</v>
      </c>
      <c r="F29" s="22" t="s">
        <v>2135</v>
      </c>
      <c r="G29" s="17"/>
      <c r="H29" s="17"/>
    </row>
    <row r="30" spans="2:8" ht="135">
      <c r="B30" s="19">
        <v>23</v>
      </c>
      <c r="C30" s="20">
        <v>42650</v>
      </c>
      <c r="D30" s="21" t="s">
        <v>2128</v>
      </c>
      <c r="E30" s="21" t="s">
        <v>2131</v>
      </c>
      <c r="F30" s="22" t="s">
        <v>2136</v>
      </c>
      <c r="G30" s="17"/>
      <c r="H30" s="17"/>
    </row>
    <row r="31" spans="2:8" ht="45">
      <c r="B31" s="19">
        <v>24</v>
      </c>
      <c r="C31" s="20">
        <v>42669</v>
      </c>
      <c r="D31" s="21" t="s">
        <v>2128</v>
      </c>
      <c r="E31" s="21" t="s">
        <v>2131</v>
      </c>
      <c r="F31" s="22" t="s">
        <v>2137</v>
      </c>
      <c r="G31" s="17"/>
      <c r="H31" s="17"/>
    </row>
    <row r="32" spans="2:8">
      <c r="B32" s="21">
        <v>25</v>
      </c>
      <c r="C32" s="20">
        <v>42704</v>
      </c>
      <c r="D32" s="21" t="s">
        <v>2128</v>
      </c>
      <c r="E32" s="21" t="s">
        <v>2131</v>
      </c>
      <c r="F32" s="21" t="s">
        <v>2138</v>
      </c>
      <c r="G32" s="17"/>
      <c r="H32" s="17"/>
    </row>
    <row r="33" spans="2:6">
      <c r="B33" s="21">
        <v>26</v>
      </c>
      <c r="C33" s="20">
        <v>42762</v>
      </c>
      <c r="D33" s="21" t="s">
        <v>2128</v>
      </c>
      <c r="E33" s="21" t="s">
        <v>2131</v>
      </c>
      <c r="F33" s="21" t="s">
        <v>2139</v>
      </c>
    </row>
    <row r="34" spans="2:6">
      <c r="B34" s="19">
        <v>27</v>
      </c>
      <c r="C34" s="20">
        <v>42775</v>
      </c>
      <c r="D34" s="21" t="s">
        <v>2128</v>
      </c>
      <c r="E34" s="21" t="s">
        <v>2131</v>
      </c>
      <c r="F34" s="21" t="s">
        <v>2140</v>
      </c>
    </row>
    <row r="35" spans="2:6">
      <c r="B35" s="19">
        <v>28</v>
      </c>
      <c r="C35" s="20">
        <v>42955</v>
      </c>
      <c r="D35" s="21" t="s">
        <v>2128</v>
      </c>
      <c r="E35" s="21" t="s">
        <v>2131</v>
      </c>
      <c r="F35" s="21" t="s">
        <v>2141</v>
      </c>
    </row>
    <row r="36" spans="2:6">
      <c r="B36" s="21">
        <v>29</v>
      </c>
      <c r="C36" s="20">
        <v>43031</v>
      </c>
      <c r="D36" s="21" t="s">
        <v>2128</v>
      </c>
      <c r="E36" s="21" t="s">
        <v>2131</v>
      </c>
      <c r="F36" s="21" t="s">
        <v>2142</v>
      </c>
    </row>
    <row r="37" spans="2:6">
      <c r="B37" s="21">
        <v>30</v>
      </c>
      <c r="C37" s="20">
        <v>43034</v>
      </c>
      <c r="D37" s="21" t="s">
        <v>2128</v>
      </c>
      <c r="E37" s="23" t="s">
        <v>2143</v>
      </c>
      <c r="F37" s="23" t="s">
        <v>2131</v>
      </c>
    </row>
    <row r="38" spans="2:6">
      <c r="B38" s="21">
        <v>31</v>
      </c>
      <c r="C38" s="20">
        <v>43083</v>
      </c>
      <c r="D38" s="23" t="s">
        <v>2128</v>
      </c>
      <c r="E38" s="23" t="s">
        <v>2131</v>
      </c>
      <c r="F38" s="23" t="s">
        <v>2142</v>
      </c>
    </row>
    <row r="39" spans="2:6">
      <c r="B39" s="23">
        <v>32</v>
      </c>
      <c r="C39" s="20">
        <v>43182</v>
      </c>
      <c r="D39" s="23" t="s">
        <v>2128</v>
      </c>
      <c r="E39" s="23" t="s">
        <v>2144</v>
      </c>
      <c r="F39" s="23" t="s">
        <v>2131</v>
      </c>
    </row>
    <row r="40" spans="2:6">
      <c r="B40" s="23">
        <v>33</v>
      </c>
      <c r="C40" s="20">
        <v>43195</v>
      </c>
      <c r="D40" s="23" t="s">
        <v>2128</v>
      </c>
      <c r="E40" s="23" t="s">
        <v>2131</v>
      </c>
      <c r="F40" s="23" t="s">
        <v>2142</v>
      </c>
    </row>
    <row r="41" spans="2:6">
      <c r="B41" s="23">
        <v>34</v>
      </c>
      <c r="C41" s="20">
        <v>43202</v>
      </c>
      <c r="D41" s="23" t="s">
        <v>2128</v>
      </c>
      <c r="E41" s="23" t="s">
        <v>2131</v>
      </c>
      <c r="F41" s="23" t="s">
        <v>2145</v>
      </c>
    </row>
    <row r="42" spans="2:6">
      <c r="B42" s="23">
        <v>35</v>
      </c>
      <c r="C42" s="20">
        <v>43249</v>
      </c>
      <c r="D42" s="23" t="s">
        <v>2128</v>
      </c>
      <c r="E42" s="23" t="s">
        <v>2131</v>
      </c>
      <c r="F42" s="21" t="s">
        <v>2146</v>
      </c>
    </row>
    <row r="43" spans="2:6">
      <c r="B43" s="21">
        <v>36</v>
      </c>
      <c r="C43" s="20">
        <v>43265</v>
      </c>
      <c r="D43" s="23" t="s">
        <v>2128</v>
      </c>
      <c r="E43" s="23" t="s">
        <v>2131</v>
      </c>
      <c r="F43" s="23" t="s">
        <v>2142</v>
      </c>
    </row>
    <row r="44" spans="2:6">
      <c r="B44" s="23">
        <v>37</v>
      </c>
      <c r="C44" s="20">
        <v>43270</v>
      </c>
      <c r="D44" s="23" t="s">
        <v>2147</v>
      </c>
      <c r="E44" s="23" t="s">
        <v>2131</v>
      </c>
      <c r="F44" s="23" t="s">
        <v>2148</v>
      </c>
    </row>
    <row r="45" spans="2:6">
      <c r="B45" s="21">
        <v>38</v>
      </c>
      <c r="C45" s="20">
        <v>43434</v>
      </c>
      <c r="D45" s="23" t="s">
        <v>2149</v>
      </c>
      <c r="E45" s="23" t="s">
        <v>2148</v>
      </c>
      <c r="F45" s="23" t="s">
        <v>2131</v>
      </c>
    </row>
    <row r="46" spans="2:6">
      <c r="B46" s="21">
        <v>38</v>
      </c>
      <c r="C46" s="20">
        <v>43434</v>
      </c>
      <c r="D46" s="23" t="s">
        <v>2150</v>
      </c>
      <c r="E46" s="23" t="s">
        <v>2148</v>
      </c>
      <c r="F46" s="23" t="s">
        <v>2131</v>
      </c>
    </row>
    <row r="47" spans="2:6">
      <c r="B47" s="21">
        <v>38</v>
      </c>
      <c r="C47" s="20">
        <v>43434</v>
      </c>
      <c r="D47" s="23" t="s">
        <v>2151</v>
      </c>
      <c r="E47" s="23" t="s">
        <v>2148</v>
      </c>
      <c r="F47" s="23" t="s">
        <v>2131</v>
      </c>
    </row>
    <row r="48" spans="2:6">
      <c r="B48" s="21">
        <v>38</v>
      </c>
      <c r="C48" s="20">
        <v>43434</v>
      </c>
      <c r="D48" s="23" t="s">
        <v>2152</v>
      </c>
      <c r="E48" s="23" t="s">
        <v>2148</v>
      </c>
      <c r="F48" s="23" t="s">
        <v>2131</v>
      </c>
    </row>
    <row r="49" spans="2:6">
      <c r="B49" s="21">
        <v>38</v>
      </c>
      <c r="C49" s="20">
        <v>43434</v>
      </c>
      <c r="D49" s="23" t="s">
        <v>2153</v>
      </c>
      <c r="E49" s="23" t="s">
        <v>2148</v>
      </c>
      <c r="F49" s="23" t="s">
        <v>2131</v>
      </c>
    </row>
    <row r="50" spans="2:6">
      <c r="B50" s="21">
        <v>38</v>
      </c>
      <c r="C50" s="20">
        <v>43434</v>
      </c>
      <c r="D50" s="23" t="s">
        <v>2154</v>
      </c>
      <c r="E50" s="23" t="s">
        <v>2148</v>
      </c>
      <c r="F50" s="23" t="s">
        <v>2131</v>
      </c>
    </row>
    <row r="51" spans="2:6" ht="188.45" customHeight="1">
      <c r="B51" s="64">
        <v>39</v>
      </c>
      <c r="C51" s="742">
        <v>43551</v>
      </c>
      <c r="D51" s="63" t="s">
        <v>2155</v>
      </c>
      <c r="E51" s="64" t="s">
        <v>2156</v>
      </c>
      <c r="F51" s="64" t="s">
        <v>2148</v>
      </c>
    </row>
    <row r="52" spans="2:6">
      <c r="B52" s="64">
        <v>40</v>
      </c>
      <c r="C52" s="742">
        <v>43641</v>
      </c>
      <c r="D52" s="63" t="s">
        <v>2157</v>
      </c>
      <c r="E52" s="64" t="s">
        <v>2156</v>
      </c>
      <c r="F52" s="64" t="s">
        <v>2158</v>
      </c>
    </row>
    <row r="53" spans="2:6">
      <c r="B53" s="23">
        <v>41</v>
      </c>
      <c r="C53" s="20">
        <v>43819</v>
      </c>
      <c r="D53" s="23" t="s">
        <v>2159</v>
      </c>
      <c r="E53" s="23" t="s">
        <v>2156</v>
      </c>
      <c r="F53" s="21"/>
    </row>
    <row r="54" spans="2:6">
      <c r="B54" s="23">
        <v>42</v>
      </c>
      <c r="C54" s="20">
        <v>43906</v>
      </c>
      <c r="D54" s="23" t="s">
        <v>2160</v>
      </c>
      <c r="E54" s="23" t="s">
        <v>2161</v>
      </c>
      <c r="F54" s="21"/>
    </row>
    <row r="55" spans="2:6">
      <c r="B55" s="21">
        <v>43</v>
      </c>
      <c r="C55" s="20">
        <v>44019</v>
      </c>
      <c r="D55" s="23" t="s">
        <v>2162</v>
      </c>
      <c r="E55" s="23" t="s">
        <v>2156</v>
      </c>
      <c r="F55" s="21"/>
    </row>
    <row r="56" spans="2:6">
      <c r="B56" s="21">
        <v>44</v>
      </c>
      <c r="C56" s="20">
        <v>44187</v>
      </c>
      <c r="D56" s="23" t="s">
        <v>2163</v>
      </c>
      <c r="E56" s="23" t="s">
        <v>2156</v>
      </c>
      <c r="F56" s="21"/>
    </row>
    <row r="57" spans="2:6">
      <c r="B57" s="21">
        <v>45</v>
      </c>
      <c r="C57" s="20">
        <v>44197</v>
      </c>
      <c r="D57" s="23" t="s">
        <v>2164</v>
      </c>
      <c r="E57" s="23" t="s">
        <v>2161</v>
      </c>
      <c r="F57" s="21"/>
    </row>
    <row r="58" spans="2:6">
      <c r="B58" s="21">
        <v>46</v>
      </c>
      <c r="C58" s="20">
        <v>44342</v>
      </c>
      <c r="D58" s="23" t="s">
        <v>2165</v>
      </c>
      <c r="E58" s="23" t="s">
        <v>2166</v>
      </c>
      <c r="F58" s="21"/>
    </row>
    <row r="59" spans="2:6">
      <c r="B59" s="21">
        <v>47</v>
      </c>
      <c r="C59" s="20">
        <v>44927</v>
      </c>
      <c r="D59" s="23" t="s">
        <v>2167</v>
      </c>
      <c r="E59" s="23" t="s">
        <v>2168</v>
      </c>
      <c r="F59" s="21"/>
    </row>
    <row r="60" spans="2:6">
      <c r="B60" s="21">
        <v>48</v>
      </c>
      <c r="C60" s="20">
        <v>45139</v>
      </c>
      <c r="D60" s="21" t="s">
        <v>2169</v>
      </c>
      <c r="E60" s="21" t="s">
        <v>2168</v>
      </c>
      <c r="F60" s="21"/>
    </row>
    <row r="61" spans="2:6">
      <c r="B61" s="21"/>
      <c r="C61" s="21"/>
      <c r="D61" s="21"/>
      <c r="E61" s="21"/>
      <c r="F61" s="21"/>
    </row>
    <row r="62" spans="2:6">
      <c r="B62" s="21"/>
      <c r="C62" s="21"/>
      <c r="D62" s="21"/>
      <c r="E62" s="21"/>
      <c r="F62" s="21"/>
    </row>
  </sheetData>
  <sheetProtection selectLockedCells="1" selectUnlockedCells="1"/>
  <pageMargins left="0.7" right="0.7" top="0.75" bottom="0.75" header="0.3" footer="0.3"/>
  <pageSetup orientation="portrait" r:id="rId1"/>
  <drawing r:id="rId2"/>
  <legacyDrawing r:id="rId3"/>
  <oleObjects>
    <mc:AlternateContent xmlns:mc="http://schemas.openxmlformats.org/markup-compatibility/2006">
      <mc:Choice Requires="x14">
        <oleObject progId="Document" dvAspect="DVASPECT_ICON" shapeId="4097" r:id="rId4">
          <objectPr defaultSize="0" r:id="rId5">
            <anchor moveWithCells="1">
              <from>
                <xdr:col>3</xdr:col>
                <xdr:colOff>2905125</xdr:colOff>
                <xdr:row>31</xdr:row>
                <xdr:rowOff>161925</xdr:rowOff>
              </from>
              <to>
                <xdr:col>3</xdr:col>
                <xdr:colOff>3819525</xdr:colOff>
                <xdr:row>35</xdr:row>
                <xdr:rowOff>171450</xdr:rowOff>
              </to>
            </anchor>
          </objectPr>
        </oleObject>
      </mc:Choice>
      <mc:Fallback>
        <oleObject progId="Document" dvAspect="DVASPECT_ICON" shapeId="4097" r:id="rId4"/>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5"/>
  <dimension ref="B2:V41"/>
  <sheetViews>
    <sheetView showGridLines="0" showRowColHeaders="0" zoomScale="70" zoomScaleNormal="70" workbookViewId="0">
      <selection activeCell="M2" sqref="M2"/>
    </sheetView>
  </sheetViews>
  <sheetFormatPr defaultRowHeight="15"/>
  <cols>
    <col min="2" max="3" width="35.42578125" bestFit="1" customWidth="1"/>
  </cols>
  <sheetData>
    <row r="2" spans="2:5" ht="15.75" thickBot="1"/>
    <row r="3" spans="2:5" ht="24" thickBot="1">
      <c r="B3" s="856" t="s">
        <v>2170</v>
      </c>
      <c r="C3" s="857"/>
      <c r="D3" s="857"/>
      <c r="E3" s="858"/>
    </row>
    <row r="39" spans="2:22">
      <c r="C39" s="55"/>
    </row>
    <row r="40" spans="2:22" ht="14.45" customHeight="1">
      <c r="B40" s="855"/>
      <c r="C40" s="855"/>
      <c r="D40" s="855"/>
      <c r="E40" s="855"/>
      <c r="F40" s="855"/>
      <c r="G40" s="855"/>
      <c r="H40" s="55"/>
      <c r="I40" s="55"/>
      <c r="J40" s="55"/>
      <c r="K40" s="55"/>
      <c r="L40" s="55"/>
    </row>
    <row r="41" spans="2:22">
      <c r="B41" s="855"/>
      <c r="C41" s="855"/>
      <c r="D41" s="855"/>
      <c r="E41" s="855"/>
      <c r="F41" s="855"/>
      <c r="G41" s="855"/>
      <c r="H41" s="855"/>
      <c r="I41" s="855"/>
      <c r="J41" s="855"/>
      <c r="K41" s="855"/>
      <c r="L41" s="855"/>
      <c r="M41" s="855"/>
      <c r="N41" s="855"/>
      <c r="O41" s="855"/>
      <c r="P41" s="855"/>
      <c r="Q41" s="855"/>
      <c r="R41" s="855"/>
      <c r="S41" s="855"/>
      <c r="T41" s="855"/>
      <c r="U41" s="855"/>
      <c r="V41" s="55"/>
    </row>
  </sheetData>
  <sheetProtection algorithmName="SHA-512" hashValue="K6VBhxrktHsrwTbuvR3EUvhyWSbTH7Sdh0gqdootH+/T237o4IrjcF7dtsz6xXMZt3YNlnDcbUrZ9m0iULPJIA==" saltValue="C3xzcsx6m5ZHX7SIaqt9GA==" spinCount="100000" sheet="1" objects="1" scenarios="1"/>
  <mergeCells count="3">
    <mergeCell ref="B40:G40"/>
    <mergeCell ref="B41:U41"/>
    <mergeCell ref="B3:E3"/>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5BC4B8-5472-4307-9565-3A428F7786C6}">
  <sheetPr codeName="Sheet7"/>
  <dimension ref="A1:D40"/>
  <sheetViews>
    <sheetView workbookViewId="0">
      <selection activeCell="A12" sqref="A12"/>
    </sheetView>
  </sheetViews>
  <sheetFormatPr defaultColWidth="9.140625" defaultRowHeight="12.75"/>
  <cols>
    <col min="1" max="1" width="31.42578125" style="159" customWidth="1"/>
    <col min="2" max="2" width="11.5703125" style="159" customWidth="1"/>
    <col min="3" max="3" width="21.140625" style="159" customWidth="1"/>
    <col min="4" max="4" width="15" style="159" bestFit="1" customWidth="1"/>
    <col min="5" max="16384" width="9.140625" style="159"/>
  </cols>
  <sheetData>
    <row r="1" spans="1:2">
      <c r="A1" s="157"/>
      <c r="B1" s="158"/>
    </row>
    <row r="2" spans="1:2">
      <c r="A2" s="160" t="s">
        <v>2171</v>
      </c>
      <c r="B2" s="161" t="s">
        <v>2172</v>
      </c>
    </row>
    <row r="3" spans="1:2">
      <c r="B3" s="161" t="s">
        <v>2173</v>
      </c>
    </row>
    <row r="4" spans="1:2">
      <c r="B4" s="161"/>
    </row>
    <row r="5" spans="1:2">
      <c r="A5" s="162" t="s">
        <v>2174</v>
      </c>
      <c r="B5" s="161" t="s">
        <v>2175</v>
      </c>
    </row>
    <row r="6" spans="1:2">
      <c r="B6" s="161" t="s">
        <v>2176</v>
      </c>
    </row>
    <row r="7" spans="1:2">
      <c r="B7" s="161"/>
    </row>
    <row r="8" spans="1:2">
      <c r="A8" s="163" t="s">
        <v>2177</v>
      </c>
      <c r="B8" s="161" t="s">
        <v>2178</v>
      </c>
    </row>
    <row r="9" spans="1:2">
      <c r="A9" s="164"/>
      <c r="B9" s="161" t="s">
        <v>2179</v>
      </c>
    </row>
    <row r="10" spans="1:2">
      <c r="A10" s="164"/>
      <c r="B10" s="161"/>
    </row>
    <row r="11" spans="1:2">
      <c r="A11" s="165" t="s">
        <v>2180</v>
      </c>
      <c r="B11" s="161" t="s">
        <v>2181</v>
      </c>
    </row>
    <row r="12" spans="1:2">
      <c r="B12" s="161" t="s">
        <v>2182</v>
      </c>
    </row>
    <row r="16" spans="1:2">
      <c r="A16" s="159" t="s">
        <v>2183</v>
      </c>
      <c r="B16" s="159" t="s">
        <v>2184</v>
      </c>
    </row>
    <row r="17" spans="1:4">
      <c r="A17" s="859" t="s">
        <v>2185</v>
      </c>
      <c r="B17" s="859"/>
      <c r="C17" s="859"/>
      <c r="D17" s="859"/>
    </row>
    <row r="18" spans="1:4">
      <c r="A18" s="166" t="s">
        <v>2186</v>
      </c>
      <c r="B18" s="166" t="s">
        <v>2124</v>
      </c>
      <c r="C18" s="166" t="s">
        <v>2187</v>
      </c>
      <c r="D18" s="167" t="s">
        <v>2123</v>
      </c>
    </row>
    <row r="19" spans="1:4">
      <c r="A19" s="159" t="s">
        <v>2188</v>
      </c>
      <c r="B19" s="168">
        <v>43812</v>
      </c>
      <c r="C19" s="159" t="s">
        <v>2189</v>
      </c>
      <c r="D19" s="159" t="s">
        <v>2190</v>
      </c>
    </row>
    <row r="20" spans="1:4">
      <c r="A20" s="159" t="s">
        <v>2191</v>
      </c>
      <c r="B20" s="168">
        <v>43840</v>
      </c>
      <c r="C20" s="159" t="s">
        <v>2189</v>
      </c>
      <c r="D20" s="159" t="s">
        <v>2192</v>
      </c>
    </row>
    <row r="21" spans="1:4" ht="89.25">
      <c r="A21" s="169" t="s">
        <v>2193</v>
      </c>
      <c r="B21" s="168">
        <v>43875</v>
      </c>
      <c r="C21" s="159" t="s">
        <v>2189</v>
      </c>
      <c r="D21" s="159" t="s">
        <v>2184</v>
      </c>
    </row>
    <row r="22" spans="1:4" ht="51">
      <c r="A22" s="169" t="s">
        <v>2194</v>
      </c>
      <c r="B22" s="168">
        <v>43913</v>
      </c>
      <c r="C22" s="159" t="s">
        <v>2189</v>
      </c>
      <c r="D22" s="159" t="s">
        <v>2195</v>
      </c>
    </row>
    <row r="23" spans="1:4" ht="38.25">
      <c r="A23" s="169" t="s">
        <v>2196</v>
      </c>
      <c r="B23" s="168">
        <v>43973</v>
      </c>
      <c r="C23" s="159" t="s">
        <v>2189</v>
      </c>
      <c r="D23" s="159" t="s">
        <v>2197</v>
      </c>
    </row>
    <row r="24" spans="1:4">
      <c r="A24" s="159" t="s">
        <v>2198</v>
      </c>
      <c r="B24" s="168">
        <v>44046</v>
      </c>
      <c r="C24" s="159" t="s">
        <v>2189</v>
      </c>
      <c r="D24" s="159" t="s">
        <v>2199</v>
      </c>
    </row>
    <row r="25" spans="1:4">
      <c r="A25" s="159" t="s">
        <v>2200</v>
      </c>
      <c r="B25" s="168"/>
      <c r="C25" s="159" t="s">
        <v>2201</v>
      </c>
      <c r="D25" s="159" t="s">
        <v>2202</v>
      </c>
    </row>
    <row r="26" spans="1:4" ht="51">
      <c r="A26" s="169" t="s">
        <v>2203</v>
      </c>
      <c r="B26" s="168">
        <v>44127</v>
      </c>
      <c r="C26" s="159" t="s">
        <v>2201</v>
      </c>
      <c r="D26" s="159" t="s">
        <v>2204</v>
      </c>
    </row>
    <row r="27" spans="1:4" ht="38.25">
      <c r="A27" s="169" t="s">
        <v>2205</v>
      </c>
      <c r="B27" s="168">
        <v>44130</v>
      </c>
      <c r="C27" s="159" t="s">
        <v>2189</v>
      </c>
      <c r="D27" s="159" t="s">
        <v>2206</v>
      </c>
    </row>
    <row r="28" spans="1:4" ht="63.75">
      <c r="A28" s="169" t="s">
        <v>2207</v>
      </c>
      <c r="B28" s="168">
        <v>44195</v>
      </c>
      <c r="C28" s="159" t="s">
        <v>2201</v>
      </c>
      <c r="D28" s="159" t="s">
        <v>2208</v>
      </c>
    </row>
    <row r="29" spans="1:4" ht="38.25">
      <c r="A29" s="169" t="s">
        <v>2209</v>
      </c>
      <c r="B29" s="168">
        <v>44195</v>
      </c>
      <c r="C29" s="159" t="s">
        <v>2201</v>
      </c>
      <c r="D29" s="159" t="s">
        <v>2208</v>
      </c>
    </row>
    <row r="30" spans="1:4" ht="51">
      <c r="A30" s="169" t="s">
        <v>2210</v>
      </c>
      <c r="B30" s="168">
        <v>44221</v>
      </c>
      <c r="C30" s="159" t="s">
        <v>2201</v>
      </c>
      <c r="D30" s="159" t="s">
        <v>2208</v>
      </c>
    </row>
    <row r="31" spans="1:4">
      <c r="A31" s="159" t="s">
        <v>2211</v>
      </c>
      <c r="B31" s="168">
        <v>44225</v>
      </c>
      <c r="C31" s="159" t="s">
        <v>2189</v>
      </c>
      <c r="D31" s="159" t="s">
        <v>2212</v>
      </c>
    </row>
    <row r="39" spans="1:1">
      <c r="A39" s="159" t="s">
        <v>2213</v>
      </c>
    </row>
    <row r="40" spans="1:1">
      <c r="A40" s="159" t="s">
        <v>2214</v>
      </c>
    </row>
  </sheetData>
  <sheetProtection algorithmName="SHA-512" hashValue="EgvkS8K1YzUg647Ew/IOnYo+XNBJop1mzgLTWyizekYLH5JH6WizDd49ZbsiKZIDJBZXffstVepVU2lfOydv6Q==" saltValue="jzuD4VZSrl6CPQVtwledgg==" spinCount="100000" sheet="1" objects="1" scenarios="1"/>
  <mergeCells count="1">
    <mergeCell ref="A17:D17"/>
  </mergeCells>
  <pageMargins left="0.7" right="0.7" top="0.75" bottom="0.75" header="0.3" footer="0.3"/>
  <pageSetup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1DDAE88-8082-46A1-B86C-0CFEA5EFE9F0}">
  <sheetPr codeName="Sheet8">
    <tabColor rgb="FF92D050"/>
  </sheetPr>
  <dimension ref="A1:AK2501"/>
  <sheetViews>
    <sheetView zoomScale="85" zoomScaleNormal="85" workbookViewId="0">
      <selection activeCell="B12" sqref="B12"/>
    </sheetView>
  </sheetViews>
  <sheetFormatPr defaultColWidth="9.140625" defaultRowHeight="12.75"/>
  <cols>
    <col min="1" max="1" width="39.140625" style="159" bestFit="1" customWidth="1"/>
    <col min="2" max="2" width="44.5703125" style="159" customWidth="1"/>
    <col min="3" max="3" width="15" style="240" customWidth="1"/>
    <col min="4" max="4" width="17.85546875" style="241" customWidth="1"/>
    <col min="5" max="7" width="13.140625" style="241" customWidth="1"/>
    <col min="8" max="8" width="19.42578125" style="172" customWidth="1"/>
    <col min="9" max="9" width="10.85546875" style="172" customWidth="1"/>
    <col min="10" max="10" width="16.140625" style="618" customWidth="1"/>
    <col min="11" max="17" width="19.42578125" style="618" customWidth="1"/>
    <col min="18" max="18" width="19" style="618" customWidth="1"/>
    <col min="19" max="19" width="17" style="173" bestFit="1" customWidth="1"/>
    <col min="20" max="20" width="21.5703125" style="173" bestFit="1" customWidth="1"/>
    <col min="21" max="21" width="15.5703125" style="171" bestFit="1" customWidth="1"/>
    <col min="22" max="22" width="14" style="171" bestFit="1" customWidth="1"/>
    <col min="23" max="23" width="14" style="171" customWidth="1"/>
    <col min="24" max="24" width="10" style="159" bestFit="1" customWidth="1"/>
    <col min="25" max="25" width="11.5703125" style="159" customWidth="1"/>
    <col min="26" max="26" width="15.42578125" style="159" customWidth="1"/>
    <col min="27" max="28" width="9.140625" style="159"/>
    <col min="29" max="29" width="12.5703125" style="173" customWidth="1"/>
    <col min="30" max="30" width="13.5703125" style="173" customWidth="1"/>
    <col min="31" max="31" width="9.140625" style="159"/>
    <col min="32" max="32" width="10" style="159" hidden="1" customWidth="1"/>
    <col min="33" max="33" width="21.5703125" style="174" hidden="1" customWidth="1"/>
    <col min="34" max="34" width="9.140625" style="159" customWidth="1"/>
    <col min="35" max="16384" width="9.140625" style="159"/>
  </cols>
  <sheetData>
    <row r="1" spans="1:33" ht="25.5" customHeight="1">
      <c r="A1" s="616" t="s">
        <v>2215</v>
      </c>
      <c r="B1" s="617"/>
      <c r="C1" s="170" t="s">
        <v>2216</v>
      </c>
      <c r="D1" s="171"/>
      <c r="E1" s="171"/>
      <c r="F1" s="171"/>
      <c r="G1" s="171"/>
      <c r="O1" s="863" t="s">
        <v>2217</v>
      </c>
      <c r="P1" s="863"/>
      <c r="Q1" s="863"/>
      <c r="R1" s="863"/>
      <c r="S1" s="863"/>
      <c r="T1" s="863"/>
      <c r="U1" s="863"/>
      <c r="V1" s="863"/>
      <c r="W1" s="864"/>
    </row>
    <row r="2" spans="1:33" ht="12.6" customHeight="1">
      <c r="A2" s="175" t="s">
        <v>2218</v>
      </c>
      <c r="B2" s="176" t="s">
        <v>2219</v>
      </c>
      <c r="C2" s="170" t="s">
        <v>2220</v>
      </c>
      <c r="D2" s="171"/>
      <c r="E2" s="171"/>
      <c r="F2" s="171"/>
      <c r="G2" s="171"/>
      <c r="O2" s="865"/>
      <c r="P2" s="866"/>
      <c r="Q2" s="866"/>
      <c r="R2" s="866"/>
      <c r="S2" s="866"/>
      <c r="T2" s="866"/>
      <c r="U2" s="866"/>
      <c r="V2" s="866"/>
      <c r="W2" s="867"/>
    </row>
    <row r="3" spans="1:33">
      <c r="A3" s="175" t="s">
        <v>2221</v>
      </c>
      <c r="B3" s="176" t="str">
        <f>IF(ISBLANK('Custom Calculator'!$E$9),"",'Custom Calculator'!$E$9)</f>
        <v/>
      </c>
      <c r="C3" s="170" t="s">
        <v>2222</v>
      </c>
      <c r="D3" s="171"/>
      <c r="E3" s="171"/>
      <c r="F3" s="171"/>
      <c r="G3" s="171"/>
      <c r="O3" s="868"/>
      <c r="P3" s="869"/>
      <c r="Q3" s="869"/>
      <c r="R3" s="869"/>
      <c r="S3" s="869"/>
      <c r="T3" s="869"/>
      <c r="U3" s="869"/>
      <c r="V3" s="869"/>
      <c r="W3" s="870"/>
    </row>
    <row r="4" spans="1:33">
      <c r="A4" s="175" t="s">
        <v>2223</v>
      </c>
      <c r="B4" s="176" t="str">
        <f>IF(ISBLANK('Custom Calculator'!$BM$23),"",'Custom Calculator'!$BM$23)</f>
        <v/>
      </c>
      <c r="C4" s="170" t="s">
        <v>2224</v>
      </c>
      <c r="D4" s="171"/>
      <c r="E4" s="171"/>
      <c r="F4" s="171"/>
      <c r="G4" s="171"/>
      <c r="O4" s="868"/>
      <c r="P4" s="869"/>
      <c r="Q4" s="869"/>
      <c r="R4" s="869"/>
      <c r="S4" s="869"/>
      <c r="T4" s="869"/>
      <c r="U4" s="869"/>
      <c r="V4" s="869"/>
      <c r="W4" s="870"/>
    </row>
    <row r="5" spans="1:33" ht="14.45" customHeight="1">
      <c r="A5" s="175" t="s">
        <v>2225</v>
      </c>
      <c r="B5" s="176" t="str">
        <f>IF(ISBLANK('Custom Calculator'!$BN$23),"",'Custom Calculator'!$BN$23)</f>
        <v/>
      </c>
      <c r="C5" s="170"/>
      <c r="D5" s="171"/>
      <c r="E5" s="171"/>
      <c r="F5" s="171"/>
      <c r="G5" s="171"/>
      <c r="O5" s="868"/>
      <c r="P5" s="869"/>
      <c r="Q5" s="869"/>
      <c r="R5" s="869"/>
      <c r="S5" s="869"/>
      <c r="T5" s="869"/>
      <c r="U5" s="869"/>
      <c r="V5" s="869"/>
      <c r="W5" s="870"/>
    </row>
    <row r="6" spans="1:33" ht="14.45" customHeight="1">
      <c r="A6" s="175" t="s">
        <v>2226</v>
      </c>
      <c r="B6" s="177">
        <f>kWhRate</f>
        <v>0.1</v>
      </c>
      <c r="C6" s="178" t="s">
        <v>2227</v>
      </c>
      <c r="D6" s="171"/>
      <c r="E6" s="171"/>
      <c r="F6" s="171"/>
      <c r="G6" s="171"/>
      <c r="O6" s="868"/>
      <c r="P6" s="869"/>
      <c r="Q6" s="869"/>
      <c r="R6" s="869"/>
      <c r="S6" s="869"/>
      <c r="T6" s="869"/>
      <c r="U6" s="869"/>
      <c r="V6" s="869"/>
      <c r="W6" s="870"/>
      <c r="AG6" s="174" t="s">
        <v>129</v>
      </c>
    </row>
    <row r="7" spans="1:33" ht="14.45" customHeight="1">
      <c r="A7" s="175" t="s">
        <v>2228</v>
      </c>
      <c r="B7" s="177">
        <f>gasRate</f>
        <v>1</v>
      </c>
      <c r="C7" s="178" t="s">
        <v>2229</v>
      </c>
      <c r="D7" s="171"/>
      <c r="E7" s="171"/>
      <c r="F7" s="171"/>
      <c r="G7" s="171"/>
      <c r="I7" s="171"/>
      <c r="O7" s="868"/>
      <c r="P7" s="869"/>
      <c r="Q7" s="869"/>
      <c r="R7" s="869"/>
      <c r="S7" s="869"/>
      <c r="T7" s="869"/>
      <c r="U7" s="869"/>
      <c r="V7" s="869"/>
      <c r="W7" s="870"/>
      <c r="AG7" s="174" t="s">
        <v>142</v>
      </c>
    </row>
    <row r="8" spans="1:33" ht="14.45" customHeight="1">
      <c r="A8" s="175" t="s">
        <v>2230</v>
      </c>
      <c r="B8" s="179">
        <v>2021</v>
      </c>
      <c r="C8" s="180">
        <v>2020</v>
      </c>
      <c r="D8" s="171"/>
      <c r="E8" s="171"/>
      <c r="F8" s="171"/>
      <c r="G8" s="171"/>
      <c r="I8" s="171"/>
      <c r="O8" s="868"/>
      <c r="P8" s="869"/>
      <c r="Q8" s="869"/>
      <c r="R8" s="869"/>
      <c r="S8" s="869"/>
      <c r="T8" s="869"/>
      <c r="U8" s="869"/>
      <c r="V8" s="869"/>
      <c r="W8" s="870"/>
    </row>
    <row r="9" spans="1:33" ht="14.45" customHeight="1">
      <c r="A9" s="175" t="s">
        <v>2231</v>
      </c>
      <c r="B9" s="179" t="e">
        <f>IF(ISBLANK('Custom Calculator'!#REF!),"",'Custom Calculator'!#REF!)</f>
        <v>#REF!</v>
      </c>
      <c r="C9" s="170" t="s">
        <v>2232</v>
      </c>
      <c r="D9" s="171"/>
      <c r="E9" s="171"/>
      <c r="F9" s="171"/>
      <c r="G9" s="171"/>
      <c r="I9" s="171"/>
      <c r="O9" s="868"/>
      <c r="P9" s="869"/>
      <c r="Q9" s="869"/>
      <c r="R9" s="869"/>
      <c r="S9" s="869"/>
      <c r="T9" s="869"/>
      <c r="U9" s="869"/>
      <c r="V9" s="869"/>
      <c r="W9" s="870"/>
    </row>
    <row r="10" spans="1:33" ht="14.45" customHeight="1">
      <c r="A10" s="175" t="s">
        <v>2233</v>
      </c>
      <c r="B10" s="176" t="s">
        <v>2234</v>
      </c>
      <c r="C10" s="170" t="s">
        <v>2232</v>
      </c>
      <c r="D10" s="157"/>
      <c r="E10" s="171"/>
      <c r="F10" s="171"/>
      <c r="G10" s="171"/>
      <c r="I10" s="171"/>
      <c r="O10" s="868"/>
      <c r="P10" s="869"/>
      <c r="Q10" s="869"/>
      <c r="R10" s="869"/>
      <c r="S10" s="869"/>
      <c r="T10" s="869"/>
      <c r="U10" s="869"/>
      <c r="V10" s="869"/>
      <c r="W10" s="870"/>
    </row>
    <row r="11" spans="1:33">
      <c r="A11" s="175" t="s">
        <v>2235</v>
      </c>
      <c r="B11" s="176" t="s">
        <v>2236</v>
      </c>
      <c r="C11" s="170" t="s">
        <v>2232</v>
      </c>
      <c r="D11" s="171"/>
      <c r="E11" s="171"/>
      <c r="F11" s="171"/>
      <c r="G11" s="171"/>
      <c r="I11" s="171"/>
      <c r="O11" s="868"/>
      <c r="P11" s="869"/>
      <c r="Q11" s="869"/>
      <c r="R11" s="869"/>
      <c r="S11" s="869"/>
      <c r="T11" s="869"/>
      <c r="U11" s="869"/>
      <c r="V11" s="869"/>
      <c r="W11" s="870"/>
    </row>
    <row r="12" spans="1:33">
      <c r="A12" s="175" t="s">
        <v>2237</v>
      </c>
      <c r="B12" s="181">
        <f>SUM(S24:S2500)</f>
        <v>0</v>
      </c>
      <c r="C12" s="170"/>
      <c r="D12" s="171"/>
      <c r="E12" s="171"/>
      <c r="F12" s="171"/>
      <c r="G12" s="171"/>
      <c r="I12" s="171"/>
      <c r="O12" s="868"/>
      <c r="P12" s="869"/>
      <c r="Q12" s="869"/>
      <c r="R12" s="869"/>
      <c r="S12" s="869"/>
      <c r="T12" s="869"/>
      <c r="U12" s="869"/>
      <c r="V12" s="869"/>
      <c r="W12" s="870"/>
      <c r="AF12" s="182"/>
    </row>
    <row r="13" spans="1:33">
      <c r="A13" s="175" t="s">
        <v>2238</v>
      </c>
      <c r="B13" s="181">
        <f>SUM(T24:T2500)</f>
        <v>0</v>
      </c>
      <c r="C13" s="170"/>
      <c r="D13" s="171"/>
      <c r="E13" s="171"/>
      <c r="F13" s="171"/>
      <c r="G13" s="171"/>
      <c r="I13" s="171"/>
      <c r="O13" s="871"/>
      <c r="P13" s="872"/>
      <c r="Q13" s="872"/>
      <c r="R13" s="872"/>
      <c r="S13" s="872"/>
      <c r="T13" s="872"/>
      <c r="U13" s="872"/>
      <c r="V13" s="872"/>
      <c r="W13" s="873"/>
      <c r="AF13" s="182" t="s">
        <v>2239</v>
      </c>
      <c r="AG13" s="174">
        <f>IF(B2="Project",1,IF(AND(B2="Program",B9="Electric",B10="SBDI"),1.3,1.2))</f>
        <v>1</v>
      </c>
    </row>
    <row r="14" spans="1:33" ht="27.95" customHeight="1">
      <c r="A14" s="175" t="str">
        <f>IF(B2="Program","Program BCR (SCT)","Project BCR (SCT)")</f>
        <v>Project BCR (SCT)</v>
      </c>
      <c r="B14" s="183" t="str">
        <f>IFERROR(B13/B12,"")</f>
        <v/>
      </c>
      <c r="C14" s="619" t="str">
        <f>AG14</f>
        <v/>
      </c>
      <c r="D14" s="620"/>
      <c r="E14" s="620"/>
      <c r="F14" s="620"/>
      <c r="G14" s="620"/>
      <c r="H14" s="645"/>
      <c r="I14" s="620"/>
      <c r="J14" s="620"/>
      <c r="K14" s="620"/>
      <c r="L14" s="620"/>
      <c r="M14" s="620"/>
      <c r="N14" s="620"/>
      <c r="O14" s="620"/>
      <c r="P14" s="620"/>
      <c r="Q14" s="620"/>
      <c r="R14" s="159"/>
      <c r="S14" s="159"/>
      <c r="AF14" s="198" t="s">
        <v>2240</v>
      </c>
      <c r="AG14" s="174" t="str">
        <f>IF(OR(B2="",B14=0, B14=""),"",IF(B14&gt;=AG13,B2&amp;" passes SCT test.",IF(B14&lt;AG13,B2&amp;" does not pass SCT test.","")))</f>
        <v/>
      </c>
    </row>
    <row r="15" spans="1:33" ht="14.85" customHeight="1">
      <c r="A15" s="175" t="str">
        <f>IF(B2="Program","Program BCR (UCT)","Project BCR (UCT)")</f>
        <v>Project BCR (UCT)</v>
      </c>
      <c r="B15" s="184" t="str">
        <f>IFERROR($AA$21,"")</f>
        <v/>
      </c>
      <c r="C15" s="621" t="s">
        <v>2241</v>
      </c>
      <c r="D15" s="621"/>
      <c r="E15" s="157"/>
      <c r="F15" s="157"/>
      <c r="G15" s="157"/>
      <c r="I15" s="171"/>
      <c r="O15" s="539" t="s">
        <v>2242</v>
      </c>
      <c r="P15" s="874" t="s">
        <v>2243</v>
      </c>
      <c r="Q15" s="875"/>
      <c r="R15" s="875"/>
      <c r="S15" s="875"/>
      <c r="T15" s="875"/>
      <c r="U15" s="875"/>
      <c r="V15" s="875"/>
      <c r="W15" s="876"/>
    </row>
    <row r="16" spans="1:33" ht="14.45" customHeight="1">
      <c r="A16" s="185" t="str">
        <f>IF(B2="Program","Program BCR (RIM)","Project BCR (RIM)")</f>
        <v>Project BCR (RIM)</v>
      </c>
      <c r="B16" s="186" t="str">
        <f>IFERROR($AE$21,"")</f>
        <v/>
      </c>
      <c r="C16" s="621"/>
      <c r="D16" s="621"/>
      <c r="E16" s="157"/>
      <c r="F16" s="157"/>
      <c r="G16" s="157"/>
      <c r="I16" s="171"/>
      <c r="O16" s="540"/>
      <c r="P16" s="877"/>
      <c r="Q16" s="878"/>
      <c r="R16" s="878"/>
      <c r="S16" s="878"/>
      <c r="T16" s="878"/>
      <c r="U16" s="878"/>
      <c r="V16" s="878"/>
      <c r="W16" s="879"/>
      <c r="AF16" s="182"/>
      <c r="AG16" s="644"/>
    </row>
    <row r="17" spans="1:37" ht="12.75" customHeight="1">
      <c r="A17" s="187" t="s">
        <v>2244</v>
      </c>
      <c r="B17" s="184" t="str">
        <f>IFERROR(SUM($J$24:$J$2500)/(SUM($D$24:$D$2500)*$B$6+SUM($E$24:$E$2500)*$B$7+SUM($F$24:$F$2500)*$B$7+SUM($G$24:$G$2500)*$B$7+SUM($H$24:$H$2500)*'Avoided Water Savings Cost'!$C$16+SUM($M$24:$M$2500)),"")</f>
        <v/>
      </c>
      <c r="C17" s="188" t="str">
        <f>IFERROR(SUMPRODUCT(I24:I2500,AG24:AG2500)/SUM(AG24:AG2500),"")</f>
        <v/>
      </c>
      <c r="D17" s="622" t="str">
        <f>IF(B17="","",IF(B17&lt;C17,"Weighted average measure life",IF(B17&gt;C17,"Weighted average measure life - Note that project simple payback greater than measure life","")))</f>
        <v/>
      </c>
      <c r="E17" s="622"/>
      <c r="F17" s="622"/>
      <c r="G17" s="622"/>
      <c r="H17" s="643"/>
      <c r="I17" s="622"/>
      <c r="J17" s="622"/>
      <c r="K17" s="622"/>
      <c r="L17" s="622"/>
      <c r="M17" s="622"/>
      <c r="N17" s="622"/>
      <c r="O17" s="540"/>
      <c r="P17" s="877"/>
      <c r="Q17" s="878"/>
      <c r="R17" s="878"/>
      <c r="S17" s="878"/>
      <c r="T17" s="878"/>
      <c r="U17" s="878"/>
      <c r="V17" s="878"/>
      <c r="W17" s="879"/>
    </row>
    <row r="18" spans="1:37" ht="12.75" customHeight="1">
      <c r="A18" s="189" t="s">
        <v>2245</v>
      </c>
      <c r="B18" s="186" t="str">
        <f>IFERROR((SUM($J$24:$J$2500)-SUM($K$24:$K$2500))/(SUM($D$24:$D$2500)*B6+SUM($E$24:$E$2500)*$B$7+SUM($F$24:$F$2500)*$B$7+SUM($G$24:$G$2500)*$B$7+SUM($H$24:$H$2500)*'Avoided Water Savings Cost'!$C$16+SUM($M$24:$M$2500)),"")</f>
        <v/>
      </c>
      <c r="C18" s="190"/>
      <c r="D18" s="622"/>
      <c r="E18" s="622"/>
      <c r="F18" s="622"/>
      <c r="G18" s="622"/>
      <c r="H18" s="643"/>
      <c r="I18" s="622"/>
      <c r="J18" s="622"/>
      <c r="K18" s="622"/>
      <c r="L18" s="622"/>
      <c r="M18" s="622"/>
      <c r="N18" s="622"/>
      <c r="O18" s="540"/>
      <c r="P18" s="877"/>
      <c r="Q18" s="878"/>
      <c r="R18" s="878"/>
      <c r="S18" s="878"/>
      <c r="T18" s="878"/>
      <c r="U18" s="878"/>
      <c r="V18" s="878"/>
      <c r="W18" s="879"/>
    </row>
    <row r="19" spans="1:37" ht="12.75" customHeight="1">
      <c r="A19" s="191" t="s">
        <v>2246</v>
      </c>
      <c r="B19" s="192">
        <f>SUM(D24:D2500)*B6+(SUM(E24:E2500)+SUM(F24:F2500)+SUM(G24:G2500))*B7</f>
        <v>0</v>
      </c>
      <c r="C19" s="190"/>
      <c r="D19" s="622"/>
      <c r="E19" s="622"/>
      <c r="F19" s="622"/>
      <c r="G19" s="622"/>
      <c r="H19" s="643"/>
      <c r="I19" s="622"/>
      <c r="J19" s="622"/>
      <c r="K19" s="622"/>
      <c r="L19" s="622"/>
      <c r="M19" s="622"/>
      <c r="N19" s="622"/>
      <c r="O19" s="540"/>
      <c r="P19" s="877"/>
      <c r="Q19" s="878"/>
      <c r="R19" s="878"/>
      <c r="S19" s="878"/>
      <c r="T19" s="878"/>
      <c r="U19" s="878"/>
      <c r="V19" s="878"/>
      <c r="W19" s="879"/>
    </row>
    <row r="20" spans="1:37" ht="27.6" customHeight="1">
      <c r="A20" s="642" t="s">
        <v>2247</v>
      </c>
      <c r="B20" s="642"/>
      <c r="C20" s="642"/>
      <c r="D20" s="642"/>
      <c r="E20" s="642"/>
      <c r="F20" s="171"/>
      <c r="G20" s="171"/>
      <c r="H20" s="641"/>
      <c r="I20" s="171"/>
      <c r="J20" s="193"/>
      <c r="K20" s="193"/>
      <c r="L20" s="193"/>
      <c r="M20" s="193"/>
      <c r="N20" s="193"/>
      <c r="O20" s="540"/>
      <c r="P20" s="877"/>
      <c r="Q20" s="878"/>
      <c r="R20" s="878"/>
      <c r="S20" s="878"/>
      <c r="T20" s="878"/>
      <c r="U20" s="878"/>
      <c r="V20" s="878"/>
      <c r="W20" s="879"/>
      <c r="Y20" s="860" t="s">
        <v>2248</v>
      </c>
      <c r="Z20" s="861"/>
      <c r="AA20" s="862"/>
      <c r="AC20" s="860" t="s">
        <v>2249</v>
      </c>
      <c r="AD20" s="861"/>
      <c r="AE20" s="862"/>
    </row>
    <row r="21" spans="1:37" ht="15" customHeight="1" thickBot="1">
      <c r="A21" s="615" t="str">
        <f>IF(B2="Program","Project Level Details","Measure Level Details")</f>
        <v>Measure Level Details</v>
      </c>
      <c r="B21" s="615"/>
      <c r="C21" s="615"/>
      <c r="D21" s="615"/>
      <c r="E21" s="615"/>
      <c r="F21" s="615"/>
      <c r="G21" s="615"/>
      <c r="H21" s="640"/>
      <c r="I21" s="615"/>
      <c r="J21" s="615"/>
      <c r="K21" s="615"/>
      <c r="L21" s="639"/>
      <c r="M21" s="638"/>
      <c r="N21" s="638"/>
      <c r="O21" s="541"/>
      <c r="P21" s="880"/>
      <c r="Q21" s="881"/>
      <c r="R21" s="881"/>
      <c r="S21" s="881"/>
      <c r="T21" s="881"/>
      <c r="U21" s="881"/>
      <c r="V21" s="881"/>
      <c r="W21" s="882"/>
      <c r="X21" s="194" t="s">
        <v>88</v>
      </c>
      <c r="Y21" s="195">
        <f>SUM(Y24:Y2500)</f>
        <v>0</v>
      </c>
      <c r="Z21" s="196">
        <f>SUM(Z24:Z2500)</f>
        <v>0</v>
      </c>
      <c r="AA21" s="197" t="str">
        <f>IFERROR(Z21/Y21,"")</f>
        <v/>
      </c>
      <c r="AB21" s="194"/>
      <c r="AC21" s="195">
        <f>SUM(AC24:AC2500)</f>
        <v>0</v>
      </c>
      <c r="AD21" s="196">
        <f>SUM(AD24:AD2500)</f>
        <v>0</v>
      </c>
      <c r="AE21" s="197" t="str">
        <f>IFERROR(AD21/AC21,"")</f>
        <v/>
      </c>
      <c r="AF21" s="198">
        <f>SUM(AF24:AF2500)</f>
        <v>0</v>
      </c>
    </row>
    <row r="22" spans="1:37" s="194" customFormat="1" ht="63.75">
      <c r="A22" s="199" t="str">
        <f>IF(B2="Program","Project ID number","Measure ID number")</f>
        <v>Measure ID number</v>
      </c>
      <c r="B22" s="200" t="str">
        <f>IF(B2="Program","Project Name","Measure Name")</f>
        <v>Measure Name</v>
      </c>
      <c r="C22" s="205" t="s">
        <v>2250</v>
      </c>
      <c r="D22" s="205" t="s">
        <v>2251</v>
      </c>
      <c r="E22" s="201" t="s">
        <v>2252</v>
      </c>
      <c r="F22" s="201" t="s">
        <v>2253</v>
      </c>
      <c r="G22" s="201" t="s">
        <v>2254</v>
      </c>
      <c r="H22" s="201" t="s">
        <v>2255</v>
      </c>
      <c r="I22" s="202" t="s">
        <v>2011</v>
      </c>
      <c r="J22" s="203" t="s">
        <v>2256</v>
      </c>
      <c r="K22" s="203" t="s">
        <v>2257</v>
      </c>
      <c r="L22" s="637" t="s">
        <v>2258</v>
      </c>
      <c r="M22" s="636" t="s">
        <v>2259</v>
      </c>
      <c r="N22" s="205" t="s">
        <v>2260</v>
      </c>
      <c r="O22" s="205" t="s">
        <v>2261</v>
      </c>
      <c r="P22" s="205" t="s">
        <v>2262</v>
      </c>
      <c r="Q22" s="205" t="s">
        <v>2263</v>
      </c>
      <c r="R22" s="204" t="s">
        <v>2264</v>
      </c>
      <c r="S22" s="205" t="s">
        <v>2265</v>
      </c>
      <c r="T22" s="204" t="s">
        <v>2266</v>
      </c>
      <c r="U22" s="206" t="s">
        <v>2267</v>
      </c>
      <c r="V22" s="207" t="s">
        <v>78</v>
      </c>
      <c r="W22" s="207" t="s">
        <v>2268</v>
      </c>
      <c r="Y22" s="208" t="s">
        <v>2265</v>
      </c>
      <c r="Z22" s="209" t="s">
        <v>2266</v>
      </c>
      <c r="AA22" s="210" t="s">
        <v>2269</v>
      </c>
      <c r="AC22" s="211" t="s">
        <v>2265</v>
      </c>
      <c r="AD22" s="212" t="s">
        <v>2266</v>
      </c>
      <c r="AE22" s="213" t="s">
        <v>2270</v>
      </c>
      <c r="AF22" s="214" t="s">
        <v>2271</v>
      </c>
      <c r="AG22" s="215" t="s">
        <v>2272</v>
      </c>
      <c r="AK22" s="216"/>
    </row>
    <row r="23" spans="1:37">
      <c r="A23" s="217">
        <v>1</v>
      </c>
      <c r="B23" s="218" t="s">
        <v>2273</v>
      </c>
      <c r="C23" s="542">
        <v>10</v>
      </c>
      <c r="D23" s="220">
        <v>10000</v>
      </c>
      <c r="E23" s="220">
        <v>-10</v>
      </c>
      <c r="F23" s="220">
        <v>0</v>
      </c>
      <c r="G23" s="220">
        <v>0</v>
      </c>
      <c r="H23" s="221">
        <v>0</v>
      </c>
      <c r="I23" s="221">
        <v>20</v>
      </c>
      <c r="J23" s="222">
        <v>12000</v>
      </c>
      <c r="K23" s="222">
        <v>1500</v>
      </c>
      <c r="L23" s="222">
        <v>100</v>
      </c>
      <c r="M23" s="222">
        <f>L23/I23</f>
        <v>5</v>
      </c>
      <c r="N23" s="222">
        <f>H23*I23*'Avoided Water Savings Cost'!$C$16</f>
        <v>0</v>
      </c>
      <c r="O23" s="543">
        <f>IF(B3="NYSEG",C23/(1-'Avoided Electric Costs 2020'!$W$21),C23/(1-'Avoided Electric Costs 2020'!$X$21))</f>
        <v>10.744600838078865</v>
      </c>
      <c r="P23" s="544">
        <f>IF(B3="NYSEG",D23/(1-'Avoided Electric Costs 2020'!$W$21),D23/(1-'Avoided Electric Costs 2020'!$X$21))</f>
        <v>10744.600838078866</v>
      </c>
      <c r="Q23" s="544">
        <f>IF(B3="NYSEG",E23/(1-'Avoided Natural Gas Costs 2020'!$J$34),E23/(1-'Avoided Natural Gas Costs 2020'!$K$34))</f>
        <v>-10.043690051725003</v>
      </c>
      <c r="R23" s="222">
        <f>IF(P23*'BCA Inputs'!$C$1+Q23*'BCA Inputs'!$C$2+F23*'BCA Inputs'!$C$2+G23*'BCA Inputs'!$C$2=0,"",P23*'BCA Inputs'!$C$1+Q23*'BCA Inputs'!$C$2+F23*'BCA Inputs'!$C$2+G23*'BCA Inputs'!$C$2)</f>
        <v>476.85811489930705</v>
      </c>
      <c r="S23" s="223">
        <f t="shared" ref="S23:S86" si="0">IFERROR(IF(J23+R23=0,"",J23+R23),"")</f>
        <v>12476.858114899307</v>
      </c>
      <c r="T23" s="223" t="str">
        <f>IFERROR(IF($B$3="NYSEG",(INDEX('BCA Inputs'!$N$14:$N$54,MATCH(I23,'BCA Inputs'!$M$14:$M$54,0))*P23+INDEX('BCA Inputs'!$O$14:$O$54,MATCH(I23,'BCA Inputs'!$M$14:$M$54,0))*O23+INDEX('BCA Inputs'!P:P,MATCH(I23,'BCA Inputs'!M:M,0))*Q23+INDEX('BCA Inputs'!Q:Q,MATCH(I23,'BCA Inputs'!M:M,0))*F23+INDEX('BCA Inputs'!R:R,MATCH(I23,'BCA Inputs'!M:M,0))*G23)+L23+N23,IF($B$3="RG&amp;E",(INDEX('BCA Inputs'!$AX$14:$AX$54,MATCH(I23,'BCA Inputs'!$AW$14:$AW$54,0))*P23+INDEX('BCA Inputs'!$AY$14:$AY$54,MATCH(I23,'BCA Inputs'!$AW$14:$AW$54,0))*O23+INDEX('BCA Inputs'!$AZ$14:$AZ$54,MATCH(I23,'BCA Inputs'!$AW$14:$AW$54,0))*Q23+INDEX('BCA Inputs'!$BA$14:$BA$54,MATCH(I23,'BCA Inputs'!$AW$14:$AW$54,0))*F23+INDEX('BCA Inputs'!$BB$14:$BB$54,MATCH(I23,'BCA Inputs'!$AW$14:$AW$54,0))*G23)+L23+N23,"")),"")</f>
        <v/>
      </c>
      <c r="U23" s="219" t="str">
        <f t="shared" ref="U23:U86" si="1">IFERROR(T23/S23,"")</f>
        <v/>
      </c>
      <c r="V23" s="219">
        <f t="shared" ref="V23:V86" si="2">IFERROR(J23/(D23*$B$6+E23*$B$7+F23*$B$7+G23*$B$7+M23+N23/I23),"")</f>
        <v>12.060301507537689</v>
      </c>
      <c r="W23" s="219">
        <f t="shared" ref="W23:W86" si="3">IFERROR((J23-K23)/(D23*$B$6+E23*$B$7+F23*$B$7+G23*$B$7+M23+N23/I23),"")</f>
        <v>10.552763819095478</v>
      </c>
      <c r="Y23" s="224">
        <f t="shared" ref="Y23:Y86" si="4">IFERROR(K23+R23,"")</f>
        <v>1976.8581148993071</v>
      </c>
      <c r="Z23" s="225" t="str">
        <f>IFERROR(IF($B$3="NYSEG",INDEX('BCA Inputs'!$X$14:$X$54,MATCH(I23,'BCA Inputs'!$M$14:$M$54,0))*P23+INDEX('BCA Inputs'!$Y$14:$Y$54,MATCH(I23,'BCA Inputs'!$M$14:$M$54,0))*O23+INDEX('BCA Inputs'!$Z$14:$Z$54,MATCH(I23,'BCA Inputs'!$M$14:$M$54,0))*Q23+INDEX('BCA Inputs'!$AA$14:$AA$54,MATCH(I23,'BCA Inputs'!$M$14:$M$54,0))*F23+INDEX('BCA Inputs'!$AB$14:$AB$54,MATCH(I23,'BCA Inputs'!$M$14:$M$54,0))*G23,IF($B$3="RG&amp;E",INDEX('BCA Inputs'!$BG$14:$BG$54,MATCH(I23,'BCA Inputs'!$AW$14:$AW$54,0))*P23+INDEX('BCA Inputs'!$BH$14:$BH$54,MATCH(I23,'BCA Inputs'!$AW$14:$AW$54,0))*O23+INDEX('BCA Inputs'!$BI$14:$BI$54,MATCH(I23,'BCA Inputs'!$AW$14:$AW$54,0))*Q23+INDEX('BCA Inputs'!$BJ$14:$BJ$54,MATCH(I23,'BCA Inputs'!$AW$14:$AW$54,0))*F23+INDEX('BCA Inputs'!$BK$14:$BK$54,MATCH(I23,'BCA Inputs'!$AW$14:$AW$54,0))*G23,"")),"")</f>
        <v/>
      </c>
      <c r="AA23" s="226" t="str">
        <f t="shared" ref="AA23:AA86" si="5">IFERROR(Z23/Y23,"")</f>
        <v/>
      </c>
      <c r="AC23" s="227" t="str">
        <f>IFERROR((K23+R23)+IF($B$3="NYSEG",INDEX('BCA Inputs'!$AI$14:$AI$54,MATCH(I23,'BCA Inputs'!$M$14:$M$54,0))*P23+INDEX('BCA Inputs'!$AJ$14:$AJ$54,MATCH(I23,'BCA Inputs'!$M$14:$M$54,0))*Q23,IF($B$3="RG&amp;E",INDEX('BCA Inputs'!$BR$14:$BR$54,MATCH(I23,'BCA Inputs'!$AW$14:$AW$54,0))*P23+INDEX('BCA Inputs'!$BS$14:$BS$54,MATCH(I23,'BCA Inputs'!$AW$14:$AW$54,0))*Q23,"")),"")</f>
        <v/>
      </c>
      <c r="AD23" s="223" t="str">
        <f>IFERROR(IF($B$3="NYSEG",INDEX('BCA Inputs'!$AD$14:$AD$54,MATCH(I23,'BCA Inputs'!$M$14:$M$54,0))*P23+INDEX('BCA Inputs'!$AE$14:$AE$54,MATCH(I23,'BCA Inputs'!$M$14:$M$54,0))*O23+INDEX('BCA Inputs'!$AF$14:$AF$54,MATCH(I23,'BCA Inputs'!$M$14:$M$54,0))*Q23+INDEX('BCA Inputs'!$AG$14:$AG$54,MATCH(I23,'BCA Inputs'!$M$14:$M$54,0))*F23+INDEX('BCA Inputs'!$AH$14:$AH$54,MATCH(I23,'BCA Inputs'!$M$14:$M$54,0))*G23,IF($B$3="RG&amp;E",INDEX('BCA Inputs'!$BM$14:$BM$54,MATCH(I23,'BCA Inputs'!$AW$14:$AW$54,0))*P23+INDEX('BCA Inputs'!$BN$14:$BN$54,MATCH(I23,'BCA Inputs'!$AW$14:$AW$54,0))*O23+INDEX('BCA Inputs'!$BO$14:$BO$54,MATCH(I23,'BCA Inputs'!$AW$14:$AW$54,0))*Q23+INDEX('BCA Inputs'!$BP$14:$BP$54,MATCH(I23,'BCA Inputs'!$AW$14:$AW$54,0))*F23+INDEX('BCA Inputs'!$BQ$14:$BQ$54,MATCH(I23,'BCA Inputs'!$AW$14:$AW$54,0))*G23,"")),"")</f>
        <v/>
      </c>
      <c r="AE23" s="226" t="str">
        <f t="shared" ref="AE23:AE86" si="6">IFERROR(AD23/AC23,"")</f>
        <v/>
      </c>
      <c r="AF23" s="173"/>
    </row>
    <row r="24" spans="1:37">
      <c r="A24" s="228" t="str">
        <f>IF(ISBLANK('Custom Calculator'!D23),"",'Custom Calculator'!B23)</f>
        <v/>
      </c>
      <c r="B24" s="176" t="str">
        <f>IF(ISBLANK('Custom Calculator'!E23),"",'Custom Calculator'!E23)</f>
        <v/>
      </c>
      <c r="C24" s="229" t="str">
        <f>'Custom Calculator'!AJ23</f>
        <v/>
      </c>
      <c r="D24" s="230" t="str">
        <f>'Custom Calculator'!AI23</f>
        <v/>
      </c>
      <c r="E24" s="230" t="str">
        <f>'Custom Calculator'!AK23</f>
        <v/>
      </c>
      <c r="F24" s="230"/>
      <c r="G24" s="230"/>
      <c r="H24" s="231"/>
      <c r="I24" s="231" t="str">
        <f>'Custom Calculator'!X23</f>
        <v xml:space="preserve"> </v>
      </c>
      <c r="J24" s="232" t="str">
        <f>IF(ISBLANK('Custom Calculator'!P23),"",IF(OR('Custom Calculator'!P23="Early Replacement",'Custom Calculator'!P23="Additional Equipment"),'Custom Calculator'!T23,'Custom Calculator'!U23))</f>
        <v/>
      </c>
      <c r="K24" s="232" t="str">
        <f>IF(ISBLANK('Custom Calculator'!E23),"",'Custom Calculator'!AU23)</f>
        <v/>
      </c>
      <c r="L24" s="232"/>
      <c r="M24" s="181">
        <f t="shared" ref="M24:M87" si="7">IF(L24="",0,L24/I24)</f>
        <v>0</v>
      </c>
      <c r="N24" s="181">
        <f>IF(H24="",0,H24*I24*'Avoided Water Savings Cost'!$C$16)</f>
        <v>0</v>
      </c>
      <c r="O24" s="545">
        <f>IF(C24="",0,IF($B$3="NYSEG",C24/(1-'Avoided Electric Costs 2020'!$W$21),IF($B$3="RG&amp;E",C24/(1-'Avoided Electric Costs 2020'!$X$21),"")))</f>
        <v>0</v>
      </c>
      <c r="P24" s="546">
        <f>IF(D24="",0,IF($B$3="NYSEG",D24/(1-'Avoided Electric Costs 2020'!$W$21),IF($B$3="RG&amp;E",D24/(1-'Avoided Electric Costs 2020'!$X$21),"")))</f>
        <v>0</v>
      </c>
      <c r="Q24" s="546">
        <f>IF(E24="",0,IF($B$3="NYSEG",E24/(1-'Avoided Natural Gas Costs 2020'!$J$34),IF($B$3="RG&amp;E",E24/(1-'Avoided Natural Gas Costs 2020'!$K$34),"")))</f>
        <v>0</v>
      </c>
      <c r="R24" s="233" t="str">
        <f>IFERROR(IF(P24*'BCA Inputs'!$C$1+Q24*'BCA Inputs'!$C$2+F24*'BCA Inputs'!$C$2+G24*'BCA Inputs'!$C$2=0,"",P24*'BCA Inputs'!$C$1+Q24*'BCA Inputs'!$C$2+F24*'BCA Inputs'!$C$2+G24*'BCA Inputs'!$C$2),"")</f>
        <v/>
      </c>
      <c r="S24" s="181" t="str">
        <f t="shared" si="0"/>
        <v/>
      </c>
      <c r="T24" s="181" t="str">
        <f>IFERROR(IF($B$3="NYSEG",(INDEX('BCA Inputs'!$N$14:$N$54,MATCH(I24,'BCA Inputs'!$M$14:$M$54,0))*P24+INDEX('BCA Inputs'!$O$14:$O$54,MATCH(I24,'BCA Inputs'!$M$14:$M$54,0))*O24+INDEX('BCA Inputs'!P:P,MATCH(I24,'BCA Inputs'!M:M,0))*Q24+INDEX('BCA Inputs'!Q:Q,MATCH(I24,'BCA Inputs'!M:M,0))*F24+INDEX('BCA Inputs'!R:R,MATCH(I24,'BCA Inputs'!M:M,0))*G24)+L24+N24,IF($B$3="RG&amp;E",(INDEX('BCA Inputs'!$AX$14:$AX$54,MATCH(I24,'BCA Inputs'!$AW$14:$AW$54,0))*P24+INDEX('BCA Inputs'!$AY$14:$AY$54,MATCH(I24,'BCA Inputs'!$AW$14:$AW$54,0))*O24+INDEX('BCA Inputs'!$AZ$14:$AZ$54,MATCH(I24,'BCA Inputs'!$AW$14:$AW$54,0))*Q24+INDEX('BCA Inputs'!$BA$14:$BA$54,MATCH(I24,'BCA Inputs'!$AW$14:$AW$54,0))*F24+INDEX('BCA Inputs'!$BB$14:$BB$54,MATCH(I24,'BCA Inputs'!$AW$14:$AW$54,0))*G24)+L24+N24,"")),"")</f>
        <v/>
      </c>
      <c r="U24" s="234" t="str">
        <f t="shared" si="1"/>
        <v/>
      </c>
      <c r="V24" s="234" t="str">
        <f t="shared" si="2"/>
        <v/>
      </c>
      <c r="W24" s="234" t="str">
        <f t="shared" si="3"/>
        <v/>
      </c>
      <c r="Y24" s="235" t="str">
        <f t="shared" si="4"/>
        <v/>
      </c>
      <c r="Z24" s="236" t="str">
        <f>IFERROR(IF($B$3="NYSEG",INDEX('BCA Inputs'!$X$14:$X$54,MATCH(I24,'BCA Inputs'!$M$14:$M$54,0))*P24+INDEX('BCA Inputs'!$Y$14:$Y$54,MATCH(I24,'BCA Inputs'!$M$14:$M$54,0))*O24+INDEX('BCA Inputs'!$Z$14:$Z$54,MATCH(I24,'BCA Inputs'!$M$14:$M$54,0))*Q24+INDEX('BCA Inputs'!$AA$14:$AA$54,MATCH(I24,'BCA Inputs'!$M$14:$M$54,0))*F24+INDEX('BCA Inputs'!$AB$14:$AB$54,MATCH(I24,'BCA Inputs'!$M$14:$M$54,0))*G24,IF($B$3="RG&amp;E",INDEX('BCA Inputs'!$BG$14:$BG$54,MATCH(I24,'BCA Inputs'!$AW$14:$AW$54,0))*P24+INDEX('BCA Inputs'!$BH$14:$BH$54,MATCH(I24,'BCA Inputs'!$AW$14:$AW$54,0))*O24+INDEX('BCA Inputs'!$BI$14:$BI$54,MATCH(I24,'BCA Inputs'!$AW$14:$AW$54,0))*Q24+INDEX('BCA Inputs'!$BJ$14:$BJ$54,MATCH(I24,'BCA Inputs'!$AW$14:$AW$54,0))*F24+INDEX('BCA Inputs'!$BK$14:$BK$54,MATCH(I24,'BCA Inputs'!$AW$14:$AW$54,0))*G24,"")),"")</f>
        <v/>
      </c>
      <c r="AA24" s="237" t="str">
        <f t="shared" si="5"/>
        <v/>
      </c>
      <c r="AC24" s="238" t="str">
        <f>IFERROR((K24+R24)+IF($B$3="NYSEG",INDEX('BCA Inputs'!$AI$14:$AI$54,MATCH(I24,'BCA Inputs'!$M$14:$M$54,0))*P24+INDEX('BCA Inputs'!$AJ$14:$AJ$54,MATCH(I24,'BCA Inputs'!$M$14:$M$54,0))*Q24,IF($B$3="RG&amp;E",INDEX('BCA Inputs'!$BR$14:$BR$54,MATCH(I24,'BCA Inputs'!$AW$14:$AW$54,0))*P24+INDEX('BCA Inputs'!$BS$14:$BS$54,MATCH(I24,'BCA Inputs'!$AW$14:$AW$54,0))*Q24,"")),"")</f>
        <v/>
      </c>
      <c r="AD24" s="181" t="str">
        <f>IFERROR(IF($B$3="NYSEG",INDEX('BCA Inputs'!$AD$14:$AD$54,MATCH(I24,'BCA Inputs'!$M$14:$M$54,0))*P24+INDEX('BCA Inputs'!$AE$14:$AE$54,MATCH(I24,'BCA Inputs'!$M$14:$M$54,0))*O24+INDEX('BCA Inputs'!$AF$14:$AF$54,MATCH(I24,'BCA Inputs'!$M$14:$M$54,0))*Q24+INDEX('BCA Inputs'!$AG$14:$AG$54,MATCH(I24,'BCA Inputs'!$M$14:$M$54,0))*F24+INDEX('BCA Inputs'!$AH$14:$AH$54,MATCH(I24,'BCA Inputs'!$M$14:$M$54,0))*G24,IF($B$3="RG&amp;E",INDEX('BCA Inputs'!$BM$14:$BM$54,MATCH(I24,'BCA Inputs'!$AW$14:$AW$54,0))*P24+INDEX('BCA Inputs'!$BN$14:$BN$54,MATCH(I24,'BCA Inputs'!$AW$14:$AW$54,0))*O24+INDEX('BCA Inputs'!$BO$14:$BO$54,MATCH(I24,'BCA Inputs'!$AW$14:$AW$54,0))*Q24+INDEX('BCA Inputs'!$BP$14:$BP$54,MATCH(I24,'BCA Inputs'!$AW$14:$AW$54,0))*F24+INDEX('BCA Inputs'!$BQ$14:$BQ$54,MATCH(I24,'BCA Inputs'!$AW$14:$AW$54,0))*G24,"")),"")</f>
        <v/>
      </c>
      <c r="AE24" s="237" t="str">
        <f t="shared" si="6"/>
        <v/>
      </c>
      <c r="AF24" s="198">
        <f t="shared" ref="AF24:AF87" si="8">IF(U24&lt;1,1,0)</f>
        <v>0</v>
      </c>
      <c r="AG24" s="239" t="e">
        <f t="shared" ref="AG24:AG87" si="9">D24*3412+(E24+F24+G24)*100000</f>
        <v>#VALUE!</v>
      </c>
    </row>
    <row r="25" spans="1:37">
      <c r="A25" s="228" t="str">
        <f>IF(ISBLANK('Custom Calculator'!D24),"",'Custom Calculator'!B24)</f>
        <v/>
      </c>
      <c r="B25" s="176" t="str">
        <f>IF(ISBLANK('Custom Calculator'!E24),"",'Custom Calculator'!E24)</f>
        <v/>
      </c>
      <c r="C25" s="229" t="str">
        <f>'Custom Calculator'!AJ24</f>
        <v/>
      </c>
      <c r="D25" s="230" t="str">
        <f>'Custom Calculator'!AI24</f>
        <v/>
      </c>
      <c r="E25" s="230" t="str">
        <f>'Custom Calculator'!AK24</f>
        <v/>
      </c>
      <c r="F25" s="230"/>
      <c r="G25" s="230"/>
      <c r="H25" s="231"/>
      <c r="I25" s="231" t="str">
        <f>'Custom Calculator'!X24</f>
        <v xml:space="preserve"> </v>
      </c>
      <c r="J25" s="232" t="str">
        <f>IF(ISBLANK('Custom Calculator'!P24),"",IF(OR('Custom Calculator'!P24="Early Replacement",'Custom Calculator'!P24="Additional Equipment"),'Custom Calculator'!T24,'Custom Calculator'!U24))</f>
        <v/>
      </c>
      <c r="K25" s="232" t="str">
        <f>IF(ISBLANK('Custom Calculator'!E24),"",'Custom Calculator'!AU24)</f>
        <v/>
      </c>
      <c r="L25" s="232"/>
      <c r="M25" s="181">
        <f t="shared" si="7"/>
        <v>0</v>
      </c>
      <c r="N25" s="181">
        <f>IF(H25="",0,H25*I25*'Avoided Water Savings Cost'!$C$16)</f>
        <v>0</v>
      </c>
      <c r="O25" s="545">
        <f>IF(C25="",0,IF($B$3="NYSEG",C25/(1-'Avoided Electric Costs 2020'!$W$21),IF($B$3="RG&amp;E",C25/(1-'Avoided Electric Costs 2020'!$X$21),"")))</f>
        <v>0</v>
      </c>
      <c r="P25" s="546">
        <f>IF(D25="",0,IF($B$3="NYSEG",D25/(1-'Avoided Electric Costs 2020'!$W$21),IF($B$3="RG&amp;E",D25/(1-'Avoided Electric Costs 2020'!$X$21),"")))</f>
        <v>0</v>
      </c>
      <c r="Q25" s="546">
        <f>IF(E25="",0,IF($B$3="NYSEG",E25/(1-'Avoided Natural Gas Costs 2020'!$J$34),IF($B$3="RG&amp;E",E25/(1-'Avoided Natural Gas Costs 2020'!$K$34),"")))</f>
        <v>0</v>
      </c>
      <c r="R25" s="233" t="str">
        <f>IFERROR(IF(P25*'BCA Inputs'!$C$1+Q25*'BCA Inputs'!$C$2+F25*'BCA Inputs'!$C$2+G25*'BCA Inputs'!$C$2=0,"",P25*'BCA Inputs'!$C$1+Q25*'BCA Inputs'!$C$2+F25*'BCA Inputs'!$C$2+G25*'BCA Inputs'!$C$2),"")</f>
        <v/>
      </c>
      <c r="S25" s="181" t="str">
        <f t="shared" si="0"/>
        <v/>
      </c>
      <c r="T25" s="181" t="str">
        <f>IFERROR(IF($B$3="NYSEG",(INDEX('BCA Inputs'!$N$14:$N$54,MATCH(I25,'BCA Inputs'!$M$14:$M$54,0))*P25+INDEX('BCA Inputs'!$O$14:$O$54,MATCH(I25,'BCA Inputs'!$M$14:$M$54,0))*O25+INDEX('BCA Inputs'!P:P,MATCH(I25,'BCA Inputs'!M:M,0))*Q25+INDEX('BCA Inputs'!Q:Q,MATCH(I25,'BCA Inputs'!M:M,0))*F25+INDEX('BCA Inputs'!R:R,MATCH(I25,'BCA Inputs'!M:M,0))*G25)+L25+N25,IF($B$3="RG&amp;E",(INDEX('BCA Inputs'!$AX$14:$AX$54,MATCH(I25,'BCA Inputs'!$AW$14:$AW$54,0))*P25+INDEX('BCA Inputs'!$AY$14:$AY$54,MATCH(I25,'BCA Inputs'!$AW$14:$AW$54,0))*O25+INDEX('BCA Inputs'!$AZ$14:$AZ$54,MATCH(I25,'BCA Inputs'!$AW$14:$AW$54,0))*Q25+INDEX('BCA Inputs'!$BA$14:$BA$54,MATCH(I25,'BCA Inputs'!$AW$14:$AW$54,0))*F25+INDEX('BCA Inputs'!$BB$14:$BB$54,MATCH(I25,'BCA Inputs'!$AW$14:$AW$54,0))*G25)+L25+N25,"")),"")</f>
        <v/>
      </c>
      <c r="U25" s="234" t="str">
        <f t="shared" si="1"/>
        <v/>
      </c>
      <c r="V25" s="234" t="str">
        <f t="shared" si="2"/>
        <v/>
      </c>
      <c r="W25" s="234" t="str">
        <f t="shared" si="3"/>
        <v/>
      </c>
      <c r="Y25" s="235" t="str">
        <f t="shared" si="4"/>
        <v/>
      </c>
      <c r="Z25" s="236" t="str">
        <f>IFERROR(IF($B$3="NYSEG",INDEX('BCA Inputs'!$X$14:$X$54,MATCH(I25,'BCA Inputs'!$M$14:$M$54,0))*P25+INDEX('BCA Inputs'!$Y$14:$Y$54,MATCH(I25,'BCA Inputs'!$M$14:$M$54,0))*O25+INDEX('BCA Inputs'!$Z$14:$Z$54,MATCH(I25,'BCA Inputs'!$M$14:$M$54,0))*Q25+INDEX('BCA Inputs'!$AA$14:$AA$54,MATCH(I25,'BCA Inputs'!$M$14:$M$54,0))*F25+INDEX('BCA Inputs'!$AB$14:$AB$54,MATCH(I25,'BCA Inputs'!$M$14:$M$54,0))*G25,IF($B$3="RG&amp;E",INDEX('BCA Inputs'!$BG$14:$BG$54,MATCH(I25,'BCA Inputs'!$AW$14:$AW$54,0))*P25+INDEX('BCA Inputs'!$BH$14:$BH$54,MATCH(I25,'BCA Inputs'!$AW$14:$AW$54,0))*O25+INDEX('BCA Inputs'!$BI$14:$BI$54,MATCH(I25,'BCA Inputs'!$AW$14:$AW$54,0))*Q25+INDEX('BCA Inputs'!$BJ$14:$BJ$54,MATCH(I25,'BCA Inputs'!$AW$14:$AW$54,0))*F25+INDEX('BCA Inputs'!$BK$14:$BK$54,MATCH(I25,'BCA Inputs'!$AW$14:$AW$54,0))*G25,"")),"")</f>
        <v/>
      </c>
      <c r="AA25" s="237" t="str">
        <f t="shared" si="5"/>
        <v/>
      </c>
      <c r="AC25" s="238" t="str">
        <f>IFERROR((K25+R25)+IF($B$3="NYSEG",INDEX('BCA Inputs'!$AI$14:$AI$54,MATCH(I25,'BCA Inputs'!$M$14:$M$54,0))*P25+INDEX('BCA Inputs'!$AJ$14:$AJ$54,MATCH(I25,'BCA Inputs'!$M$14:$M$54,0))*Q25,IF($B$3="RG&amp;E",INDEX('BCA Inputs'!$BR$14:$BR$54,MATCH(I25,'BCA Inputs'!$AW$14:$AW$54,0))*P25+INDEX('BCA Inputs'!$BS$14:$BS$54,MATCH(I25,'BCA Inputs'!$AW$14:$AW$54,0))*Q25,"")),"")</f>
        <v/>
      </c>
      <c r="AD25" s="181" t="str">
        <f>IFERROR(IF($B$3="NYSEG",INDEX('BCA Inputs'!$AD$14:$AD$54,MATCH(I25,'BCA Inputs'!$M$14:$M$54,0))*P25+INDEX('BCA Inputs'!$AE$14:$AE$54,MATCH(I25,'BCA Inputs'!$M$14:$M$54,0))*O25+INDEX('BCA Inputs'!$AF$14:$AF$54,MATCH(I25,'BCA Inputs'!$M$14:$M$54,0))*Q25+INDEX('BCA Inputs'!$AG$14:$AG$54,MATCH(I25,'BCA Inputs'!$M$14:$M$54,0))*F25+INDEX('BCA Inputs'!$AH$14:$AH$54,MATCH(I25,'BCA Inputs'!$M$14:$M$54,0))*G25,IF($B$3="RG&amp;E",INDEX('BCA Inputs'!$BM$14:$BM$54,MATCH(I25,'BCA Inputs'!$AW$14:$AW$54,0))*P25+INDEX('BCA Inputs'!$BN$14:$BN$54,MATCH(I25,'BCA Inputs'!$AW$14:$AW$54,0))*O25+INDEX('BCA Inputs'!$BO$14:$BO$54,MATCH(I25,'BCA Inputs'!$AW$14:$AW$54,0))*Q25+INDEX('BCA Inputs'!$BP$14:$BP$54,MATCH(I25,'BCA Inputs'!$AW$14:$AW$54,0))*F25+INDEX('BCA Inputs'!$BQ$14:$BQ$54,MATCH(I25,'BCA Inputs'!$AW$14:$AW$54,0))*G25,"")),"")</f>
        <v/>
      </c>
      <c r="AE25" s="237" t="str">
        <f t="shared" si="6"/>
        <v/>
      </c>
      <c r="AF25" s="198">
        <f t="shared" si="8"/>
        <v>0</v>
      </c>
      <c r="AG25" s="239" t="e">
        <f t="shared" si="9"/>
        <v>#VALUE!</v>
      </c>
    </row>
    <row r="26" spans="1:37">
      <c r="A26" s="228" t="str">
        <f>IF(ISBLANK('Custom Calculator'!D25),"",'Custom Calculator'!B25)</f>
        <v/>
      </c>
      <c r="B26" s="176" t="str">
        <f>IF(ISBLANK('Custom Calculator'!E25),"",'Custom Calculator'!E25)</f>
        <v/>
      </c>
      <c r="C26" s="229" t="str">
        <f>'Custom Calculator'!AJ25</f>
        <v/>
      </c>
      <c r="D26" s="230" t="str">
        <f>'Custom Calculator'!AI25</f>
        <v/>
      </c>
      <c r="E26" s="230" t="str">
        <f>'Custom Calculator'!AK25</f>
        <v/>
      </c>
      <c r="F26" s="635"/>
      <c r="G26" s="634"/>
      <c r="H26" s="231"/>
      <c r="I26" s="231" t="str">
        <f>'Custom Calculator'!X25</f>
        <v xml:space="preserve"> </v>
      </c>
      <c r="J26" s="232" t="str">
        <f>IF(ISBLANK('Custom Calculator'!P25),"",IF(OR('Custom Calculator'!P25="Early Replacement",'Custom Calculator'!P25="Additional Equipment"),'Custom Calculator'!T25,'Custom Calculator'!U25))</f>
        <v/>
      </c>
      <c r="K26" s="232" t="str">
        <f>IF(ISBLANK('Custom Calculator'!E25),"",'Custom Calculator'!AU25)</f>
        <v/>
      </c>
      <c r="L26" s="232"/>
      <c r="M26" s="181">
        <f t="shared" si="7"/>
        <v>0</v>
      </c>
      <c r="N26" s="181">
        <f>IF(H26="",0,H26*I26*'Avoided Water Savings Cost'!$C$16)</f>
        <v>0</v>
      </c>
      <c r="O26" s="545">
        <f>IF(C26="",0,IF($B$3="NYSEG",C26/(1-'Avoided Electric Costs 2020'!$W$21),IF($B$3="RG&amp;E",C26/(1-'Avoided Electric Costs 2020'!$X$21),"")))</f>
        <v>0</v>
      </c>
      <c r="P26" s="546">
        <f>IF(D26="",0,IF($B$3="NYSEG",D26/(1-'Avoided Electric Costs 2020'!$W$21),IF($B$3="RG&amp;E",D26/(1-'Avoided Electric Costs 2020'!$X$21),"")))</f>
        <v>0</v>
      </c>
      <c r="Q26" s="546">
        <f>IF(E26="",0,IF($B$3="NYSEG",E26/(1-'Avoided Natural Gas Costs 2020'!$J$34),IF($B$3="RG&amp;E",E26/(1-'Avoided Natural Gas Costs 2020'!$K$34),"")))</f>
        <v>0</v>
      </c>
      <c r="R26" s="233" t="str">
        <f>IFERROR(IF(P26*'BCA Inputs'!$C$1+Q26*'BCA Inputs'!$C$2+F26*'BCA Inputs'!$C$2+G26*'BCA Inputs'!$C$2=0,"",P26*'BCA Inputs'!$C$1+Q26*'BCA Inputs'!$C$2+F26*'BCA Inputs'!$C$2+G26*'BCA Inputs'!$C$2),"")</f>
        <v/>
      </c>
      <c r="S26" s="181" t="str">
        <f t="shared" si="0"/>
        <v/>
      </c>
      <c r="T26" s="181" t="str">
        <f>IFERROR(IF($B$3="NYSEG",(INDEX('BCA Inputs'!$N$14:$N$54,MATCH(I26,'BCA Inputs'!$M$14:$M$54,0))*P26+INDEX('BCA Inputs'!$O$14:$O$54,MATCH(I26,'BCA Inputs'!$M$14:$M$54,0))*O26+INDEX('BCA Inputs'!P:P,MATCH(I26,'BCA Inputs'!M:M,0))*Q26+INDEX('BCA Inputs'!Q:Q,MATCH(I26,'BCA Inputs'!M:M,0))*F26+INDEX('BCA Inputs'!R:R,MATCH(I26,'BCA Inputs'!M:M,0))*G26)+L26+N26,IF($B$3="RG&amp;E",(INDEX('BCA Inputs'!$AX$14:$AX$54,MATCH(I26,'BCA Inputs'!$AW$14:$AW$54,0))*P26+INDEX('BCA Inputs'!$AY$14:$AY$54,MATCH(I26,'BCA Inputs'!$AW$14:$AW$54,0))*O26+INDEX('BCA Inputs'!$AZ$14:$AZ$54,MATCH(I26,'BCA Inputs'!$AW$14:$AW$54,0))*Q26+INDEX('BCA Inputs'!$BA$14:$BA$54,MATCH(I26,'BCA Inputs'!$AW$14:$AW$54,0))*F26+INDEX('BCA Inputs'!$BB$14:$BB$54,MATCH(I26,'BCA Inputs'!$AW$14:$AW$54,0))*G26)+L26+N26,"")),"")</f>
        <v/>
      </c>
      <c r="U26" s="234" t="str">
        <f t="shared" si="1"/>
        <v/>
      </c>
      <c r="V26" s="234" t="str">
        <f t="shared" si="2"/>
        <v/>
      </c>
      <c r="W26" s="234" t="str">
        <f t="shared" si="3"/>
        <v/>
      </c>
      <c r="Y26" s="235" t="str">
        <f t="shared" si="4"/>
        <v/>
      </c>
      <c r="Z26" s="236" t="str">
        <f>IFERROR(IF($B$3="NYSEG",INDEX('BCA Inputs'!$X$14:$X$54,MATCH(I26,'BCA Inputs'!$M$14:$M$54,0))*P26+INDEX('BCA Inputs'!$Y$14:$Y$54,MATCH(I26,'BCA Inputs'!$M$14:$M$54,0))*O26+INDEX('BCA Inputs'!$Z$14:$Z$54,MATCH(I26,'BCA Inputs'!$M$14:$M$54,0))*Q26+INDEX('BCA Inputs'!$AA$14:$AA$54,MATCH(I26,'BCA Inputs'!$M$14:$M$54,0))*F26+INDEX('BCA Inputs'!$AB$14:$AB$54,MATCH(I26,'BCA Inputs'!$M$14:$M$54,0))*G26,IF($B$3="RG&amp;E",INDEX('BCA Inputs'!$BG$14:$BG$54,MATCH(I26,'BCA Inputs'!$AW$14:$AW$54,0))*P26+INDEX('BCA Inputs'!$BH$14:$BH$54,MATCH(I26,'BCA Inputs'!$AW$14:$AW$54,0))*O26+INDEX('BCA Inputs'!$BI$14:$BI$54,MATCH(I26,'BCA Inputs'!$AW$14:$AW$54,0))*Q26+INDEX('BCA Inputs'!$BJ$14:$BJ$54,MATCH(I26,'BCA Inputs'!$AW$14:$AW$54,0))*F26+INDEX('BCA Inputs'!$BK$14:$BK$54,MATCH(I26,'BCA Inputs'!$AW$14:$AW$54,0))*G26,"")),"")</f>
        <v/>
      </c>
      <c r="AA26" s="237" t="str">
        <f t="shared" si="5"/>
        <v/>
      </c>
      <c r="AC26" s="238" t="str">
        <f>IFERROR((K26+R26)+IF($B$3="NYSEG",INDEX('BCA Inputs'!$AI$14:$AI$54,MATCH(I26,'BCA Inputs'!$M$14:$M$54,0))*P26+INDEX('BCA Inputs'!$AJ$14:$AJ$54,MATCH(I26,'BCA Inputs'!$M$14:$M$54,0))*Q26,IF($B$3="RG&amp;E",INDEX('BCA Inputs'!$BR$14:$BR$54,MATCH(I26,'BCA Inputs'!$AW$14:$AW$54,0))*P26+INDEX('BCA Inputs'!$BS$14:$BS$54,MATCH(I26,'BCA Inputs'!$AW$14:$AW$54,0))*Q26,"")),"")</f>
        <v/>
      </c>
      <c r="AD26" s="181" t="str">
        <f>IFERROR(IF($B$3="NYSEG",INDEX('BCA Inputs'!$AD$14:$AD$54,MATCH(I26,'BCA Inputs'!$M$14:$M$54,0))*P26+INDEX('BCA Inputs'!$AE$14:$AE$54,MATCH(I26,'BCA Inputs'!$M$14:$M$54,0))*O26+INDEX('BCA Inputs'!$AF$14:$AF$54,MATCH(I26,'BCA Inputs'!$M$14:$M$54,0))*Q26+INDEX('BCA Inputs'!$AG$14:$AG$54,MATCH(I26,'BCA Inputs'!$M$14:$M$54,0))*F26+INDEX('BCA Inputs'!$AH$14:$AH$54,MATCH(I26,'BCA Inputs'!$M$14:$M$54,0))*G26,IF($B$3="RG&amp;E",INDEX('BCA Inputs'!$BM$14:$BM$54,MATCH(I26,'BCA Inputs'!$AW$14:$AW$54,0))*P26+INDEX('BCA Inputs'!$BN$14:$BN$54,MATCH(I26,'BCA Inputs'!$AW$14:$AW$54,0))*O26+INDEX('BCA Inputs'!$BO$14:$BO$54,MATCH(I26,'BCA Inputs'!$AW$14:$AW$54,0))*Q26+INDEX('BCA Inputs'!$BP$14:$BP$54,MATCH(I26,'BCA Inputs'!$AW$14:$AW$54,0))*F26+INDEX('BCA Inputs'!$BQ$14:$BQ$54,MATCH(I26,'BCA Inputs'!$AW$14:$AW$54,0))*G26,"")),"")</f>
        <v/>
      </c>
      <c r="AE26" s="237" t="str">
        <f t="shared" si="6"/>
        <v/>
      </c>
      <c r="AF26" s="198">
        <f t="shared" si="8"/>
        <v>0</v>
      </c>
      <c r="AG26" s="239" t="e">
        <f t="shared" si="9"/>
        <v>#VALUE!</v>
      </c>
    </row>
    <row r="27" spans="1:37">
      <c r="A27" s="228" t="str">
        <f>IF(ISBLANK('Custom Calculator'!D26),"",'Custom Calculator'!B26)</f>
        <v/>
      </c>
      <c r="B27" s="176" t="str">
        <f>IF(ISBLANK('Custom Calculator'!E26),"",'Custom Calculator'!E26)</f>
        <v/>
      </c>
      <c r="C27" s="229" t="str">
        <f>'Custom Calculator'!AJ26</f>
        <v/>
      </c>
      <c r="D27" s="230" t="str">
        <f>'Custom Calculator'!AI26</f>
        <v/>
      </c>
      <c r="E27" s="230" t="str">
        <f>'Custom Calculator'!AK26</f>
        <v/>
      </c>
      <c r="F27" s="230"/>
      <c r="G27" s="230"/>
      <c r="H27" s="231"/>
      <c r="I27" s="231" t="str">
        <f>'Custom Calculator'!X26</f>
        <v xml:space="preserve"> </v>
      </c>
      <c r="J27" s="232" t="str">
        <f>IF(ISBLANK('Custom Calculator'!P26),"",IF(OR('Custom Calculator'!P26="Early Replacement",'Custom Calculator'!P26="Additional Equipment"),'Custom Calculator'!T26,'Custom Calculator'!U26))</f>
        <v/>
      </c>
      <c r="K27" s="232" t="str">
        <f>IF(ISBLANK('Custom Calculator'!E26),"",'Custom Calculator'!AU26)</f>
        <v/>
      </c>
      <c r="L27" s="232"/>
      <c r="M27" s="181">
        <f t="shared" si="7"/>
        <v>0</v>
      </c>
      <c r="N27" s="181">
        <f>IF(H27="",0,H27*I27*'Avoided Water Savings Cost'!$C$16)</f>
        <v>0</v>
      </c>
      <c r="O27" s="545">
        <f>IF(C27="",0,IF($B$3="NYSEG",C27/(1-'Avoided Electric Costs 2020'!$W$21),IF($B$3="RG&amp;E",C27/(1-'Avoided Electric Costs 2020'!$X$21),"")))</f>
        <v>0</v>
      </c>
      <c r="P27" s="546">
        <f>IF(D27="",0,IF($B$3="NYSEG",D27/(1-'Avoided Electric Costs 2020'!$W$21),IF($B$3="RG&amp;E",D27/(1-'Avoided Electric Costs 2020'!$X$21),"")))</f>
        <v>0</v>
      </c>
      <c r="Q27" s="546">
        <f>IF(E27="",0,IF($B$3="NYSEG",E27/(1-'Avoided Natural Gas Costs 2020'!$J$34),IF($B$3="RG&amp;E",E27/(1-'Avoided Natural Gas Costs 2020'!$K$34),"")))</f>
        <v>0</v>
      </c>
      <c r="R27" s="233" t="str">
        <f>IFERROR(IF(P27*'BCA Inputs'!$C$1+Q27*'BCA Inputs'!$C$2+F27*'BCA Inputs'!$C$2+G27*'BCA Inputs'!$C$2=0,"",P27*'BCA Inputs'!$C$1+Q27*'BCA Inputs'!$C$2+F27*'BCA Inputs'!$C$2+G27*'BCA Inputs'!$C$2),"")</f>
        <v/>
      </c>
      <c r="S27" s="181" t="str">
        <f t="shared" si="0"/>
        <v/>
      </c>
      <c r="T27" s="181" t="str">
        <f>IFERROR(IF($B$3="NYSEG",(INDEX('BCA Inputs'!$N$14:$N$54,MATCH(I27,'BCA Inputs'!$M$14:$M$54,0))*P27+INDEX('BCA Inputs'!$O$14:$O$54,MATCH(I27,'BCA Inputs'!$M$14:$M$54,0))*O27+INDEX('BCA Inputs'!P:P,MATCH(I27,'BCA Inputs'!M:M,0))*Q27+INDEX('BCA Inputs'!Q:Q,MATCH(I27,'BCA Inputs'!M:M,0))*F27+INDEX('BCA Inputs'!R:R,MATCH(I27,'BCA Inputs'!M:M,0))*G27)+L27+N27,IF($B$3="RG&amp;E",(INDEX('BCA Inputs'!$AX$14:$AX$54,MATCH(I27,'BCA Inputs'!$AW$14:$AW$54,0))*P27+INDEX('BCA Inputs'!$AY$14:$AY$54,MATCH(I27,'BCA Inputs'!$AW$14:$AW$54,0))*O27+INDEX('BCA Inputs'!$AZ$14:$AZ$54,MATCH(I27,'BCA Inputs'!$AW$14:$AW$54,0))*Q27+INDEX('BCA Inputs'!$BA$14:$BA$54,MATCH(I27,'BCA Inputs'!$AW$14:$AW$54,0))*F27+INDEX('BCA Inputs'!$BB$14:$BB$54,MATCH(I27,'BCA Inputs'!$AW$14:$AW$54,0))*G27)+L27+N27,"")),"")</f>
        <v/>
      </c>
      <c r="U27" s="234" t="str">
        <f t="shared" si="1"/>
        <v/>
      </c>
      <c r="V27" s="234" t="str">
        <f t="shared" si="2"/>
        <v/>
      </c>
      <c r="W27" s="234" t="str">
        <f t="shared" si="3"/>
        <v/>
      </c>
      <c r="Y27" s="235" t="str">
        <f t="shared" si="4"/>
        <v/>
      </c>
      <c r="Z27" s="236" t="str">
        <f>IFERROR(IF($B$3="NYSEG",INDEX('BCA Inputs'!$X$14:$X$54,MATCH(I27,'BCA Inputs'!$M$14:$M$54,0))*P27+INDEX('BCA Inputs'!$Y$14:$Y$54,MATCH(I27,'BCA Inputs'!$M$14:$M$54,0))*O27+INDEX('BCA Inputs'!$Z$14:$Z$54,MATCH(I27,'BCA Inputs'!$M$14:$M$54,0))*Q27+INDEX('BCA Inputs'!$AA$14:$AA$54,MATCH(I27,'BCA Inputs'!$M$14:$M$54,0))*F27+INDEX('BCA Inputs'!$AB$14:$AB$54,MATCH(I27,'BCA Inputs'!$M$14:$M$54,0))*G27,IF($B$3="RG&amp;E",INDEX('BCA Inputs'!$BG$14:$BG$54,MATCH(I27,'BCA Inputs'!$AW$14:$AW$54,0))*P27+INDEX('BCA Inputs'!$BH$14:$BH$54,MATCH(I27,'BCA Inputs'!$AW$14:$AW$54,0))*O27+INDEX('BCA Inputs'!$BI$14:$BI$54,MATCH(I27,'BCA Inputs'!$AW$14:$AW$54,0))*Q27+INDEX('BCA Inputs'!$BJ$14:$BJ$54,MATCH(I27,'BCA Inputs'!$AW$14:$AW$54,0))*F27+INDEX('BCA Inputs'!$BK$14:$BK$54,MATCH(I27,'BCA Inputs'!$AW$14:$AW$54,0))*G27,"")),"")</f>
        <v/>
      </c>
      <c r="AA27" s="237" t="str">
        <f t="shared" si="5"/>
        <v/>
      </c>
      <c r="AC27" s="238" t="str">
        <f>IFERROR((K27+R27)+IF($B$3="NYSEG",INDEX('BCA Inputs'!$AI$14:$AI$54,MATCH(I27,'BCA Inputs'!$M$14:$M$54,0))*P27+INDEX('BCA Inputs'!$AJ$14:$AJ$54,MATCH(I27,'BCA Inputs'!$M$14:$M$54,0))*Q27,IF($B$3="RG&amp;E",INDEX('BCA Inputs'!$BR$14:$BR$54,MATCH(I27,'BCA Inputs'!$AW$14:$AW$54,0))*P27+INDEX('BCA Inputs'!$BS$14:$BS$54,MATCH(I27,'BCA Inputs'!$AW$14:$AW$54,0))*Q27,"")),"")</f>
        <v/>
      </c>
      <c r="AD27" s="181" t="str">
        <f>IFERROR(IF($B$3="NYSEG",INDEX('BCA Inputs'!$AD$14:$AD$54,MATCH(I27,'BCA Inputs'!$M$14:$M$54,0))*P27+INDEX('BCA Inputs'!$AE$14:$AE$54,MATCH(I27,'BCA Inputs'!$M$14:$M$54,0))*O27+INDEX('BCA Inputs'!$AF$14:$AF$54,MATCH(I27,'BCA Inputs'!$M$14:$M$54,0))*Q27+INDEX('BCA Inputs'!$AG$14:$AG$54,MATCH(I27,'BCA Inputs'!$M$14:$M$54,0))*F27+INDEX('BCA Inputs'!$AH$14:$AH$54,MATCH(I27,'BCA Inputs'!$M$14:$M$54,0))*G27,IF($B$3="RG&amp;E",INDEX('BCA Inputs'!$BM$14:$BM$54,MATCH(I27,'BCA Inputs'!$AW$14:$AW$54,0))*P27+INDEX('BCA Inputs'!$BN$14:$BN$54,MATCH(I27,'BCA Inputs'!$AW$14:$AW$54,0))*O27+INDEX('BCA Inputs'!$BO$14:$BO$54,MATCH(I27,'BCA Inputs'!$AW$14:$AW$54,0))*Q27+INDEX('BCA Inputs'!$BP$14:$BP$54,MATCH(I27,'BCA Inputs'!$AW$14:$AW$54,0))*F27+INDEX('BCA Inputs'!$BQ$14:$BQ$54,MATCH(I27,'BCA Inputs'!$AW$14:$AW$54,0))*G27,"")),"")</f>
        <v/>
      </c>
      <c r="AE27" s="237" t="str">
        <f t="shared" si="6"/>
        <v/>
      </c>
      <c r="AF27" s="198">
        <f t="shared" si="8"/>
        <v>0</v>
      </c>
      <c r="AG27" s="239" t="e">
        <f t="shared" si="9"/>
        <v>#VALUE!</v>
      </c>
    </row>
    <row r="28" spans="1:37">
      <c r="A28" s="228" t="str">
        <f>IF(ISBLANK('Custom Calculator'!D27),"",'Custom Calculator'!B27)</f>
        <v/>
      </c>
      <c r="B28" s="176" t="str">
        <f>IF(ISBLANK('Custom Calculator'!E27),"",'Custom Calculator'!E27)</f>
        <v/>
      </c>
      <c r="C28" s="229" t="str">
        <f>'Custom Calculator'!AJ27</f>
        <v/>
      </c>
      <c r="D28" s="230" t="str">
        <f>'Custom Calculator'!AI27</f>
        <v/>
      </c>
      <c r="E28" s="230" t="str">
        <f>'Custom Calculator'!AK27</f>
        <v/>
      </c>
      <c r="F28" s="230"/>
      <c r="G28" s="230"/>
      <c r="H28" s="231"/>
      <c r="I28" s="231" t="str">
        <f>'Custom Calculator'!X27</f>
        <v xml:space="preserve"> </v>
      </c>
      <c r="J28" s="232" t="str">
        <f>IF(ISBLANK('Custom Calculator'!P27),"",IF(OR('Custom Calculator'!P27="Early Replacement",'Custom Calculator'!P27="Additional Equipment"),'Custom Calculator'!T27,'Custom Calculator'!U27))</f>
        <v/>
      </c>
      <c r="K28" s="232" t="str">
        <f>IF(ISBLANK('Custom Calculator'!E27),"",'Custom Calculator'!AU27)</f>
        <v/>
      </c>
      <c r="L28" s="232"/>
      <c r="M28" s="181">
        <f t="shared" si="7"/>
        <v>0</v>
      </c>
      <c r="N28" s="181">
        <f>IF(H28="",0,H28*I28*'Avoided Water Savings Cost'!$C$16)</f>
        <v>0</v>
      </c>
      <c r="O28" s="545">
        <f>IF(C28="",0,IF($B$3="NYSEG",C28/(1-'Avoided Electric Costs 2020'!$W$21),IF($B$3="RG&amp;E",C28/(1-'Avoided Electric Costs 2020'!$X$21),"")))</f>
        <v>0</v>
      </c>
      <c r="P28" s="546">
        <f>IF(D28="",0,IF($B$3="NYSEG",D28/(1-'Avoided Electric Costs 2020'!$W$21),IF($B$3="RG&amp;E",D28/(1-'Avoided Electric Costs 2020'!$X$21),"")))</f>
        <v>0</v>
      </c>
      <c r="Q28" s="546">
        <f>IF(E28="",0,IF($B$3="NYSEG",E28/(1-'Avoided Natural Gas Costs 2020'!$J$34),IF($B$3="RG&amp;E",E28/(1-'Avoided Natural Gas Costs 2020'!$K$34),"")))</f>
        <v>0</v>
      </c>
      <c r="R28" s="233" t="str">
        <f>IFERROR(IF(P28*'BCA Inputs'!$C$1+Q28*'BCA Inputs'!$C$2+F28*'BCA Inputs'!$C$2+G28*'BCA Inputs'!$C$2=0,"",P28*'BCA Inputs'!$C$1+Q28*'BCA Inputs'!$C$2+F28*'BCA Inputs'!$C$2+G28*'BCA Inputs'!$C$2),"")</f>
        <v/>
      </c>
      <c r="S28" s="181" t="str">
        <f t="shared" si="0"/>
        <v/>
      </c>
      <c r="T28" s="181" t="str">
        <f>IFERROR(IF($B$3="NYSEG",(INDEX('BCA Inputs'!$N$14:$N$54,MATCH(I28,'BCA Inputs'!$M$14:$M$54,0))*P28+INDEX('BCA Inputs'!$O$14:$O$54,MATCH(I28,'BCA Inputs'!$M$14:$M$54,0))*O28+INDEX('BCA Inputs'!P:P,MATCH(I28,'BCA Inputs'!M:M,0))*Q28+INDEX('BCA Inputs'!Q:Q,MATCH(I28,'BCA Inputs'!M:M,0))*F28+INDEX('BCA Inputs'!R:R,MATCH(I28,'BCA Inputs'!M:M,0))*G28)+L28+N28,IF($B$3="RG&amp;E",(INDEX('BCA Inputs'!$AX$14:$AX$54,MATCH(I28,'BCA Inputs'!$AW$14:$AW$54,0))*P28+INDEX('BCA Inputs'!$AY$14:$AY$54,MATCH(I28,'BCA Inputs'!$AW$14:$AW$54,0))*O28+INDEX('BCA Inputs'!$AZ$14:$AZ$54,MATCH(I28,'BCA Inputs'!$AW$14:$AW$54,0))*Q28+INDEX('BCA Inputs'!$BA$14:$BA$54,MATCH(I28,'BCA Inputs'!$AW$14:$AW$54,0))*F28+INDEX('BCA Inputs'!$BB$14:$BB$54,MATCH(I28,'BCA Inputs'!$AW$14:$AW$54,0))*G28)+L28+N28,"")),"")</f>
        <v/>
      </c>
      <c r="U28" s="234" t="str">
        <f t="shared" si="1"/>
        <v/>
      </c>
      <c r="V28" s="234" t="str">
        <f t="shared" si="2"/>
        <v/>
      </c>
      <c r="W28" s="234" t="str">
        <f t="shared" si="3"/>
        <v/>
      </c>
      <c r="Y28" s="235" t="str">
        <f t="shared" si="4"/>
        <v/>
      </c>
      <c r="Z28" s="236" t="str">
        <f>IFERROR(IF($B$3="NYSEG",INDEX('BCA Inputs'!$X$14:$X$54,MATCH(I28,'BCA Inputs'!$M$14:$M$54,0))*P28+INDEX('BCA Inputs'!$Y$14:$Y$54,MATCH(I28,'BCA Inputs'!$M$14:$M$54,0))*O28+INDEX('BCA Inputs'!$Z$14:$Z$54,MATCH(I28,'BCA Inputs'!$M$14:$M$54,0))*Q28+INDEX('BCA Inputs'!$AA$14:$AA$54,MATCH(I28,'BCA Inputs'!$M$14:$M$54,0))*F28+INDEX('BCA Inputs'!$AB$14:$AB$54,MATCH(I28,'BCA Inputs'!$M$14:$M$54,0))*G28,IF($B$3="RG&amp;E",INDEX('BCA Inputs'!$BG$14:$BG$54,MATCH(I28,'BCA Inputs'!$AW$14:$AW$54,0))*P28+INDEX('BCA Inputs'!$BH$14:$BH$54,MATCH(I28,'BCA Inputs'!$AW$14:$AW$54,0))*O28+INDEX('BCA Inputs'!$BI$14:$BI$54,MATCH(I28,'BCA Inputs'!$AW$14:$AW$54,0))*Q28+INDEX('BCA Inputs'!$BJ$14:$BJ$54,MATCH(I28,'BCA Inputs'!$AW$14:$AW$54,0))*F28+INDEX('BCA Inputs'!$BK$14:$BK$54,MATCH(I28,'BCA Inputs'!$AW$14:$AW$54,0))*G28,"")),"")</f>
        <v/>
      </c>
      <c r="AA28" s="237" t="str">
        <f t="shared" si="5"/>
        <v/>
      </c>
      <c r="AC28" s="238" t="str">
        <f>IFERROR((K28+R28)+IF($B$3="NYSEG",INDEX('BCA Inputs'!$AI$14:$AI$54,MATCH(I28,'BCA Inputs'!$M$14:$M$54,0))*P28+INDEX('BCA Inputs'!$AJ$14:$AJ$54,MATCH(I28,'BCA Inputs'!$M$14:$M$54,0))*Q28,IF($B$3="RG&amp;E",INDEX('BCA Inputs'!$BR$14:$BR$54,MATCH(I28,'BCA Inputs'!$AW$14:$AW$54,0))*P28+INDEX('BCA Inputs'!$BS$14:$BS$54,MATCH(I28,'BCA Inputs'!$AW$14:$AW$54,0))*Q28,"")),"")</f>
        <v/>
      </c>
      <c r="AD28" s="181" t="str">
        <f>IFERROR(IF($B$3="NYSEG",INDEX('BCA Inputs'!$AD$14:$AD$54,MATCH(I28,'BCA Inputs'!$M$14:$M$54,0))*P28+INDEX('BCA Inputs'!$AE$14:$AE$54,MATCH(I28,'BCA Inputs'!$M$14:$M$54,0))*O28+INDEX('BCA Inputs'!$AF$14:$AF$54,MATCH(I28,'BCA Inputs'!$M$14:$M$54,0))*Q28+INDEX('BCA Inputs'!$AG$14:$AG$54,MATCH(I28,'BCA Inputs'!$M$14:$M$54,0))*F28+INDEX('BCA Inputs'!$AH$14:$AH$54,MATCH(I28,'BCA Inputs'!$M$14:$M$54,0))*G28,IF($B$3="RG&amp;E",INDEX('BCA Inputs'!$BM$14:$BM$54,MATCH(I28,'BCA Inputs'!$AW$14:$AW$54,0))*P28+INDEX('BCA Inputs'!$BN$14:$BN$54,MATCH(I28,'BCA Inputs'!$AW$14:$AW$54,0))*O28+INDEX('BCA Inputs'!$BO$14:$BO$54,MATCH(I28,'BCA Inputs'!$AW$14:$AW$54,0))*Q28+INDEX('BCA Inputs'!$BP$14:$BP$54,MATCH(I28,'BCA Inputs'!$AW$14:$AW$54,0))*F28+INDEX('BCA Inputs'!$BQ$14:$BQ$54,MATCH(I28,'BCA Inputs'!$AW$14:$AW$54,0))*G28,"")),"")</f>
        <v/>
      </c>
      <c r="AE28" s="237" t="str">
        <f t="shared" si="6"/>
        <v/>
      </c>
      <c r="AF28" s="198">
        <f t="shared" si="8"/>
        <v>0</v>
      </c>
      <c r="AG28" s="239" t="e">
        <f t="shared" si="9"/>
        <v>#VALUE!</v>
      </c>
    </row>
    <row r="29" spans="1:37">
      <c r="A29" s="228" t="str">
        <f>IF(ISBLANK('Custom Calculator'!D28),"",'Custom Calculator'!B28)</f>
        <v/>
      </c>
      <c r="B29" s="176" t="str">
        <f>IF(ISBLANK('Custom Calculator'!E28),"",'Custom Calculator'!E28)</f>
        <v/>
      </c>
      <c r="C29" s="229" t="str">
        <f>'Custom Calculator'!AJ28</f>
        <v/>
      </c>
      <c r="D29" s="230" t="str">
        <f>'Custom Calculator'!AI28</f>
        <v/>
      </c>
      <c r="E29" s="230" t="str">
        <f>'Custom Calculator'!AK28</f>
        <v/>
      </c>
      <c r="F29" s="230"/>
      <c r="G29" s="230"/>
      <c r="H29" s="231"/>
      <c r="I29" s="231" t="str">
        <f>'Custom Calculator'!X28</f>
        <v xml:space="preserve"> </v>
      </c>
      <c r="J29" s="232" t="str">
        <f>IF(ISBLANK('Custom Calculator'!P28),"",IF(OR('Custom Calculator'!P28="Early Replacement",'Custom Calculator'!P28="Additional Equipment"),'Custom Calculator'!T28,'Custom Calculator'!U28))</f>
        <v/>
      </c>
      <c r="K29" s="232" t="str">
        <f>IF(ISBLANK('Custom Calculator'!E28),"",'Custom Calculator'!AU28)</f>
        <v/>
      </c>
      <c r="L29" s="232"/>
      <c r="M29" s="181">
        <f t="shared" si="7"/>
        <v>0</v>
      </c>
      <c r="N29" s="181">
        <f>IF(H29="",0,H29*I29*'Avoided Water Savings Cost'!$C$16)</f>
        <v>0</v>
      </c>
      <c r="O29" s="545">
        <f>IF(C29="",0,IF($B$3="NYSEG",C29/(1-'Avoided Electric Costs 2020'!$W$21),IF($B$3="RG&amp;E",C29/(1-'Avoided Electric Costs 2020'!$X$21),"")))</f>
        <v>0</v>
      </c>
      <c r="P29" s="546">
        <f>IF(D29="",0,IF($B$3="NYSEG",D29/(1-'Avoided Electric Costs 2020'!$W$21),IF($B$3="RG&amp;E",D29/(1-'Avoided Electric Costs 2020'!$X$21),"")))</f>
        <v>0</v>
      </c>
      <c r="Q29" s="546">
        <f>IF(E29="",0,IF($B$3="NYSEG",E29/(1-'Avoided Natural Gas Costs 2020'!$J$34),IF($B$3="RG&amp;E",E29/(1-'Avoided Natural Gas Costs 2020'!$K$34),"")))</f>
        <v>0</v>
      </c>
      <c r="R29" s="233" t="str">
        <f>IFERROR(IF(P29*'BCA Inputs'!$C$1+Q29*'BCA Inputs'!$C$2+F29*'BCA Inputs'!$C$2+G29*'BCA Inputs'!$C$2=0,"",P29*'BCA Inputs'!$C$1+Q29*'BCA Inputs'!$C$2+F29*'BCA Inputs'!$C$2+G29*'BCA Inputs'!$C$2),"")</f>
        <v/>
      </c>
      <c r="S29" s="181" t="str">
        <f t="shared" si="0"/>
        <v/>
      </c>
      <c r="T29" s="181" t="str">
        <f>IFERROR(IF($B$3="NYSEG",(INDEX('BCA Inputs'!$N$14:$N$54,MATCH(I29,'BCA Inputs'!$M$14:$M$54,0))*P29+INDEX('BCA Inputs'!$O$14:$O$54,MATCH(I29,'BCA Inputs'!$M$14:$M$54,0))*O29+INDEX('BCA Inputs'!P:P,MATCH(I29,'BCA Inputs'!M:M,0))*Q29+INDEX('BCA Inputs'!Q:Q,MATCH(I29,'BCA Inputs'!M:M,0))*F29+INDEX('BCA Inputs'!R:R,MATCH(I29,'BCA Inputs'!M:M,0))*G29)+L29+N29,IF($B$3="RG&amp;E",(INDEX('BCA Inputs'!$AX$14:$AX$54,MATCH(I29,'BCA Inputs'!$AW$14:$AW$54,0))*P29+INDEX('BCA Inputs'!$AY$14:$AY$54,MATCH(I29,'BCA Inputs'!$AW$14:$AW$54,0))*O29+INDEX('BCA Inputs'!$AZ$14:$AZ$54,MATCH(I29,'BCA Inputs'!$AW$14:$AW$54,0))*Q29+INDEX('BCA Inputs'!$BA$14:$BA$54,MATCH(I29,'BCA Inputs'!$AW$14:$AW$54,0))*F29+INDEX('BCA Inputs'!$BB$14:$BB$54,MATCH(I29,'BCA Inputs'!$AW$14:$AW$54,0))*G29)+L29+N29,"")),"")</f>
        <v/>
      </c>
      <c r="U29" s="234" t="str">
        <f t="shared" si="1"/>
        <v/>
      </c>
      <c r="V29" s="234" t="str">
        <f t="shared" si="2"/>
        <v/>
      </c>
      <c r="W29" s="234" t="str">
        <f t="shared" si="3"/>
        <v/>
      </c>
      <c r="Y29" s="235" t="str">
        <f t="shared" si="4"/>
        <v/>
      </c>
      <c r="Z29" s="236" t="str">
        <f>IFERROR(IF($B$3="NYSEG",INDEX('BCA Inputs'!$X$14:$X$54,MATCH(I29,'BCA Inputs'!$M$14:$M$54,0))*P29+INDEX('BCA Inputs'!$Y$14:$Y$54,MATCH(I29,'BCA Inputs'!$M$14:$M$54,0))*O29+INDEX('BCA Inputs'!$Z$14:$Z$54,MATCH(I29,'BCA Inputs'!$M$14:$M$54,0))*Q29+INDEX('BCA Inputs'!$AA$14:$AA$54,MATCH(I29,'BCA Inputs'!$M$14:$M$54,0))*F29+INDEX('BCA Inputs'!$AB$14:$AB$54,MATCH(I29,'BCA Inputs'!$M$14:$M$54,0))*G29,IF($B$3="RG&amp;E",INDEX('BCA Inputs'!$BG$14:$BG$54,MATCH(I29,'BCA Inputs'!$AW$14:$AW$54,0))*P29+INDEX('BCA Inputs'!$BH$14:$BH$54,MATCH(I29,'BCA Inputs'!$AW$14:$AW$54,0))*O29+INDEX('BCA Inputs'!$BI$14:$BI$54,MATCH(I29,'BCA Inputs'!$AW$14:$AW$54,0))*Q29+INDEX('BCA Inputs'!$BJ$14:$BJ$54,MATCH(I29,'BCA Inputs'!$AW$14:$AW$54,0))*F29+INDEX('BCA Inputs'!$BK$14:$BK$54,MATCH(I29,'BCA Inputs'!$AW$14:$AW$54,0))*G29,"")),"")</f>
        <v/>
      </c>
      <c r="AA29" s="237" t="str">
        <f t="shared" si="5"/>
        <v/>
      </c>
      <c r="AC29" s="238" t="str">
        <f>IFERROR((K29+R29)+IF($B$3="NYSEG",INDEX('BCA Inputs'!$AI$14:$AI$54,MATCH(I29,'BCA Inputs'!$M$14:$M$54,0))*P29+INDEX('BCA Inputs'!$AJ$14:$AJ$54,MATCH(I29,'BCA Inputs'!$M$14:$M$54,0))*Q29,IF($B$3="RG&amp;E",INDEX('BCA Inputs'!$BR$14:$BR$54,MATCH(I29,'BCA Inputs'!$AW$14:$AW$54,0))*P29+INDEX('BCA Inputs'!$BS$14:$BS$54,MATCH(I29,'BCA Inputs'!$AW$14:$AW$54,0))*Q29,"")),"")</f>
        <v/>
      </c>
      <c r="AD29" s="181" t="str">
        <f>IFERROR(IF($B$3="NYSEG",INDEX('BCA Inputs'!$AD$14:$AD$54,MATCH(I29,'BCA Inputs'!$M$14:$M$54,0))*P29+INDEX('BCA Inputs'!$AE$14:$AE$54,MATCH(I29,'BCA Inputs'!$M$14:$M$54,0))*O29+INDEX('BCA Inputs'!$AF$14:$AF$54,MATCH(I29,'BCA Inputs'!$M$14:$M$54,0))*Q29+INDEX('BCA Inputs'!$AG$14:$AG$54,MATCH(I29,'BCA Inputs'!$M$14:$M$54,0))*F29+INDEX('BCA Inputs'!$AH$14:$AH$54,MATCH(I29,'BCA Inputs'!$M$14:$M$54,0))*G29,IF($B$3="RG&amp;E",INDEX('BCA Inputs'!$BM$14:$BM$54,MATCH(I29,'BCA Inputs'!$AW$14:$AW$54,0))*P29+INDEX('BCA Inputs'!$BN$14:$BN$54,MATCH(I29,'BCA Inputs'!$AW$14:$AW$54,0))*O29+INDEX('BCA Inputs'!$BO$14:$BO$54,MATCH(I29,'BCA Inputs'!$AW$14:$AW$54,0))*Q29+INDEX('BCA Inputs'!$BP$14:$BP$54,MATCH(I29,'BCA Inputs'!$AW$14:$AW$54,0))*F29+INDEX('BCA Inputs'!$BQ$14:$BQ$54,MATCH(I29,'BCA Inputs'!$AW$14:$AW$54,0))*G29,"")),"")</f>
        <v/>
      </c>
      <c r="AE29" s="237" t="str">
        <f t="shared" si="6"/>
        <v/>
      </c>
      <c r="AF29" s="198">
        <f t="shared" si="8"/>
        <v>0</v>
      </c>
      <c r="AG29" s="239" t="e">
        <f t="shared" si="9"/>
        <v>#VALUE!</v>
      </c>
    </row>
    <row r="30" spans="1:37">
      <c r="A30" s="228" t="str">
        <f>IF(ISBLANK('Custom Calculator'!D29),"",'Custom Calculator'!B29)</f>
        <v/>
      </c>
      <c r="B30" s="176" t="str">
        <f>IF(ISBLANK('Custom Calculator'!E29),"",'Custom Calculator'!E29)</f>
        <v/>
      </c>
      <c r="C30" s="229" t="str">
        <f>'Custom Calculator'!AJ29</f>
        <v/>
      </c>
      <c r="D30" s="230" t="str">
        <f>'Custom Calculator'!AI29</f>
        <v/>
      </c>
      <c r="E30" s="230" t="str">
        <f>'Custom Calculator'!AK29</f>
        <v/>
      </c>
      <c r="F30" s="230"/>
      <c r="G30" s="230"/>
      <c r="H30" s="231"/>
      <c r="I30" s="231" t="str">
        <f>'Custom Calculator'!X29</f>
        <v xml:space="preserve"> </v>
      </c>
      <c r="J30" s="232" t="str">
        <f>IF(ISBLANK('Custom Calculator'!P29),"",IF(OR('Custom Calculator'!P29="Early Replacement",'Custom Calculator'!P29="Additional Equipment"),'Custom Calculator'!T29,'Custom Calculator'!U29))</f>
        <v/>
      </c>
      <c r="K30" s="232" t="str">
        <f>IF(ISBLANK('Custom Calculator'!E29),"",'Custom Calculator'!AU29)</f>
        <v/>
      </c>
      <c r="L30" s="232"/>
      <c r="M30" s="181">
        <f t="shared" si="7"/>
        <v>0</v>
      </c>
      <c r="N30" s="181">
        <f>IF(H30="",0,H30*I30*'Avoided Water Savings Cost'!$C$16)</f>
        <v>0</v>
      </c>
      <c r="O30" s="545">
        <f>IF(C30="",0,IF($B$3="NYSEG",C30/(1-'Avoided Electric Costs 2020'!$W$21),IF($B$3="RG&amp;E",C30/(1-'Avoided Electric Costs 2020'!$X$21),"")))</f>
        <v>0</v>
      </c>
      <c r="P30" s="546">
        <f>IF(D30="",0,IF($B$3="NYSEG",D30/(1-'Avoided Electric Costs 2020'!$W$21),IF($B$3="RG&amp;E",D30/(1-'Avoided Electric Costs 2020'!$X$21),"")))</f>
        <v>0</v>
      </c>
      <c r="Q30" s="546">
        <f>IF(E30="",0,IF($B$3="NYSEG",E30/(1-'Avoided Natural Gas Costs 2020'!$J$34),IF($B$3="RG&amp;E",E30/(1-'Avoided Natural Gas Costs 2020'!$K$34),"")))</f>
        <v>0</v>
      </c>
      <c r="R30" s="233" t="str">
        <f>IFERROR(IF(P30*'BCA Inputs'!$C$1+Q30*'BCA Inputs'!$C$2+F30*'BCA Inputs'!$C$2+G30*'BCA Inputs'!$C$2=0,"",P30*'BCA Inputs'!$C$1+Q30*'BCA Inputs'!$C$2+F30*'BCA Inputs'!$C$2+G30*'BCA Inputs'!$C$2),"")</f>
        <v/>
      </c>
      <c r="S30" s="181" t="str">
        <f t="shared" si="0"/>
        <v/>
      </c>
      <c r="T30" s="181" t="str">
        <f>IFERROR(IF($B$3="NYSEG",(INDEX('BCA Inputs'!$N$14:$N$54,MATCH(I30,'BCA Inputs'!$M$14:$M$54,0))*P30+INDEX('BCA Inputs'!$O$14:$O$54,MATCH(I30,'BCA Inputs'!$M$14:$M$54,0))*O30+INDEX('BCA Inputs'!P:P,MATCH(I30,'BCA Inputs'!M:M,0))*Q30+INDEX('BCA Inputs'!Q:Q,MATCH(I30,'BCA Inputs'!M:M,0))*F30+INDEX('BCA Inputs'!R:R,MATCH(I30,'BCA Inputs'!M:M,0))*G30)+L30+N30,IF($B$3="RG&amp;E",(INDEX('BCA Inputs'!$AX$14:$AX$54,MATCH(I30,'BCA Inputs'!$AW$14:$AW$54,0))*P30+INDEX('BCA Inputs'!$AY$14:$AY$54,MATCH(I30,'BCA Inputs'!$AW$14:$AW$54,0))*O30+INDEX('BCA Inputs'!$AZ$14:$AZ$54,MATCH(I30,'BCA Inputs'!$AW$14:$AW$54,0))*Q30+INDEX('BCA Inputs'!$BA$14:$BA$54,MATCH(I30,'BCA Inputs'!$AW$14:$AW$54,0))*F30+INDEX('BCA Inputs'!$BB$14:$BB$54,MATCH(I30,'BCA Inputs'!$AW$14:$AW$54,0))*G30)+L30+N30,"")),"")</f>
        <v/>
      </c>
      <c r="U30" s="234" t="str">
        <f t="shared" si="1"/>
        <v/>
      </c>
      <c r="V30" s="234" t="str">
        <f t="shared" si="2"/>
        <v/>
      </c>
      <c r="W30" s="234" t="str">
        <f t="shared" si="3"/>
        <v/>
      </c>
      <c r="Y30" s="235" t="str">
        <f t="shared" si="4"/>
        <v/>
      </c>
      <c r="Z30" s="236" t="str">
        <f>IFERROR(IF($B$3="NYSEG",INDEX('BCA Inputs'!$X$14:$X$54,MATCH(I30,'BCA Inputs'!$M$14:$M$54,0))*P30+INDEX('BCA Inputs'!$Y$14:$Y$54,MATCH(I30,'BCA Inputs'!$M$14:$M$54,0))*O30+INDEX('BCA Inputs'!$Z$14:$Z$54,MATCH(I30,'BCA Inputs'!$M$14:$M$54,0))*Q30+INDEX('BCA Inputs'!$AA$14:$AA$54,MATCH(I30,'BCA Inputs'!$M$14:$M$54,0))*F30+INDEX('BCA Inputs'!$AB$14:$AB$54,MATCH(I30,'BCA Inputs'!$M$14:$M$54,0))*G30,IF($B$3="RG&amp;E",INDEX('BCA Inputs'!$BG$14:$BG$54,MATCH(I30,'BCA Inputs'!$AW$14:$AW$54,0))*P30+INDEX('BCA Inputs'!$BH$14:$BH$54,MATCH(I30,'BCA Inputs'!$AW$14:$AW$54,0))*O30+INDEX('BCA Inputs'!$BI$14:$BI$54,MATCH(I30,'BCA Inputs'!$AW$14:$AW$54,0))*Q30+INDEX('BCA Inputs'!$BJ$14:$BJ$54,MATCH(I30,'BCA Inputs'!$AW$14:$AW$54,0))*F30+INDEX('BCA Inputs'!$BK$14:$BK$54,MATCH(I30,'BCA Inputs'!$AW$14:$AW$54,0))*G30,"")),"")</f>
        <v/>
      </c>
      <c r="AA30" s="237" t="str">
        <f t="shared" si="5"/>
        <v/>
      </c>
      <c r="AC30" s="238" t="str">
        <f>IFERROR((K30+R30)+IF($B$3="NYSEG",INDEX('BCA Inputs'!$AI$14:$AI$54,MATCH(I30,'BCA Inputs'!$M$14:$M$54,0))*P30+INDEX('BCA Inputs'!$AJ$14:$AJ$54,MATCH(I30,'BCA Inputs'!$M$14:$M$54,0))*Q30,IF($B$3="RG&amp;E",INDEX('BCA Inputs'!$BR$14:$BR$54,MATCH(I30,'BCA Inputs'!$AW$14:$AW$54,0))*P30+INDEX('BCA Inputs'!$BS$14:$BS$54,MATCH(I30,'BCA Inputs'!$AW$14:$AW$54,0))*Q30,"")),"")</f>
        <v/>
      </c>
      <c r="AD30" s="181" t="str">
        <f>IFERROR(IF($B$3="NYSEG",INDEX('BCA Inputs'!$AD$14:$AD$54,MATCH(I30,'BCA Inputs'!$M$14:$M$54,0))*P30+INDEX('BCA Inputs'!$AE$14:$AE$54,MATCH(I30,'BCA Inputs'!$M$14:$M$54,0))*O30+INDEX('BCA Inputs'!$AF$14:$AF$54,MATCH(I30,'BCA Inputs'!$M$14:$M$54,0))*Q30+INDEX('BCA Inputs'!$AG$14:$AG$54,MATCH(I30,'BCA Inputs'!$M$14:$M$54,0))*F30+INDEX('BCA Inputs'!$AH$14:$AH$54,MATCH(I30,'BCA Inputs'!$M$14:$M$54,0))*G30,IF($B$3="RG&amp;E",INDEX('BCA Inputs'!$BM$14:$BM$54,MATCH(I30,'BCA Inputs'!$AW$14:$AW$54,0))*P30+INDEX('BCA Inputs'!$BN$14:$BN$54,MATCH(I30,'BCA Inputs'!$AW$14:$AW$54,0))*O30+INDEX('BCA Inputs'!$BO$14:$BO$54,MATCH(I30,'BCA Inputs'!$AW$14:$AW$54,0))*Q30+INDEX('BCA Inputs'!$BP$14:$BP$54,MATCH(I30,'BCA Inputs'!$AW$14:$AW$54,0))*F30+INDEX('BCA Inputs'!$BQ$14:$BQ$54,MATCH(I30,'BCA Inputs'!$AW$14:$AW$54,0))*G30,"")),"")</f>
        <v/>
      </c>
      <c r="AE30" s="237" t="str">
        <f t="shared" si="6"/>
        <v/>
      </c>
      <c r="AF30" s="198">
        <f t="shared" si="8"/>
        <v>0</v>
      </c>
      <c r="AG30" s="239" t="e">
        <f t="shared" si="9"/>
        <v>#VALUE!</v>
      </c>
    </row>
    <row r="31" spans="1:37">
      <c r="A31" s="228" t="str">
        <f>IF(ISBLANK('Custom Calculator'!D30),"",'Custom Calculator'!B30)</f>
        <v/>
      </c>
      <c r="B31" s="176" t="str">
        <f>IF(ISBLANK('Custom Calculator'!E30),"",'Custom Calculator'!E30)</f>
        <v/>
      </c>
      <c r="C31" s="229" t="str">
        <f>'Custom Calculator'!AJ30</f>
        <v/>
      </c>
      <c r="D31" s="230" t="str">
        <f>'Custom Calculator'!AI30</f>
        <v/>
      </c>
      <c r="E31" s="230" t="str">
        <f>'Custom Calculator'!AK30</f>
        <v/>
      </c>
      <c r="F31" s="230"/>
      <c r="G31" s="230"/>
      <c r="H31" s="231"/>
      <c r="I31" s="231" t="str">
        <f>'Custom Calculator'!X30</f>
        <v xml:space="preserve"> </v>
      </c>
      <c r="J31" s="232" t="str">
        <f>IF(ISBLANK('Custom Calculator'!P30),"",IF(OR('Custom Calculator'!P30="Early Replacement",'Custom Calculator'!P30="Additional Equipment"),'Custom Calculator'!T30,'Custom Calculator'!U30))</f>
        <v/>
      </c>
      <c r="K31" s="232" t="str">
        <f>IF(ISBLANK('Custom Calculator'!E30),"",'Custom Calculator'!AU30)</f>
        <v/>
      </c>
      <c r="L31" s="232"/>
      <c r="M31" s="181">
        <f t="shared" si="7"/>
        <v>0</v>
      </c>
      <c r="N31" s="181">
        <f>IF(H31="",0,H31*I31*'Avoided Water Savings Cost'!$C$16)</f>
        <v>0</v>
      </c>
      <c r="O31" s="545">
        <f>IF(C31="",0,IF($B$3="NYSEG",C31/(1-'Avoided Electric Costs 2020'!$W$21),IF($B$3="RG&amp;E",C31/(1-'Avoided Electric Costs 2020'!$X$21),"")))</f>
        <v>0</v>
      </c>
      <c r="P31" s="546">
        <f>IF(D31="",0,IF($B$3="NYSEG",D31/(1-'Avoided Electric Costs 2020'!$W$21),IF($B$3="RG&amp;E",D31/(1-'Avoided Electric Costs 2020'!$X$21),"")))</f>
        <v>0</v>
      </c>
      <c r="Q31" s="546">
        <f>IF(E31="",0,IF($B$3="NYSEG",E31/(1-'Avoided Natural Gas Costs 2020'!$J$34),IF($B$3="RG&amp;E",E31/(1-'Avoided Natural Gas Costs 2020'!$K$34),"")))</f>
        <v>0</v>
      </c>
      <c r="R31" s="233" t="str">
        <f>IFERROR(IF(P31*'BCA Inputs'!$C$1+Q31*'BCA Inputs'!$C$2+F31*'BCA Inputs'!$C$2+G31*'BCA Inputs'!$C$2=0,"",P31*'BCA Inputs'!$C$1+Q31*'BCA Inputs'!$C$2+F31*'BCA Inputs'!$C$2+G31*'BCA Inputs'!$C$2),"")</f>
        <v/>
      </c>
      <c r="S31" s="181" t="str">
        <f t="shared" si="0"/>
        <v/>
      </c>
      <c r="T31" s="181" t="str">
        <f>IFERROR(IF($B$3="NYSEG",(INDEX('BCA Inputs'!$N$14:$N$54,MATCH(I31,'BCA Inputs'!$M$14:$M$54,0))*P31+INDEX('BCA Inputs'!$O$14:$O$54,MATCH(I31,'BCA Inputs'!$M$14:$M$54,0))*O31+INDEX('BCA Inputs'!P:P,MATCH(I31,'BCA Inputs'!M:M,0))*Q31+INDEX('BCA Inputs'!Q:Q,MATCH(I31,'BCA Inputs'!M:M,0))*F31+INDEX('BCA Inputs'!R:R,MATCH(I31,'BCA Inputs'!M:M,0))*G31)+L31+N31,IF($B$3="RG&amp;E",(INDEX('BCA Inputs'!$AX$14:$AX$54,MATCH(I31,'BCA Inputs'!$AW$14:$AW$54,0))*P31+INDEX('BCA Inputs'!$AY$14:$AY$54,MATCH(I31,'BCA Inputs'!$AW$14:$AW$54,0))*O31+INDEX('BCA Inputs'!$AZ$14:$AZ$54,MATCH(I31,'BCA Inputs'!$AW$14:$AW$54,0))*Q31+INDEX('BCA Inputs'!$BA$14:$BA$54,MATCH(I31,'BCA Inputs'!$AW$14:$AW$54,0))*F31+INDEX('BCA Inputs'!$BB$14:$BB$54,MATCH(I31,'BCA Inputs'!$AW$14:$AW$54,0))*G31)+L31+N31,"")),"")</f>
        <v/>
      </c>
      <c r="U31" s="234" t="str">
        <f t="shared" si="1"/>
        <v/>
      </c>
      <c r="V31" s="234" t="str">
        <f t="shared" si="2"/>
        <v/>
      </c>
      <c r="W31" s="234" t="str">
        <f t="shared" si="3"/>
        <v/>
      </c>
      <c r="Y31" s="235" t="str">
        <f t="shared" si="4"/>
        <v/>
      </c>
      <c r="Z31" s="236" t="str">
        <f>IFERROR(IF($B$3="NYSEG",INDEX('BCA Inputs'!$X$14:$X$54,MATCH(I31,'BCA Inputs'!$M$14:$M$54,0))*P31+INDEX('BCA Inputs'!$Y$14:$Y$54,MATCH(I31,'BCA Inputs'!$M$14:$M$54,0))*O31+INDEX('BCA Inputs'!$Z$14:$Z$54,MATCH(I31,'BCA Inputs'!$M$14:$M$54,0))*Q31+INDEX('BCA Inputs'!$AA$14:$AA$54,MATCH(I31,'BCA Inputs'!$M$14:$M$54,0))*F31+INDEX('BCA Inputs'!$AB$14:$AB$54,MATCH(I31,'BCA Inputs'!$M$14:$M$54,0))*G31,IF($B$3="RG&amp;E",INDEX('BCA Inputs'!$BG$14:$BG$54,MATCH(I31,'BCA Inputs'!$AW$14:$AW$54,0))*P31+INDEX('BCA Inputs'!$BH$14:$BH$54,MATCH(I31,'BCA Inputs'!$AW$14:$AW$54,0))*O31+INDEX('BCA Inputs'!$BI$14:$BI$54,MATCH(I31,'BCA Inputs'!$AW$14:$AW$54,0))*Q31+INDEX('BCA Inputs'!$BJ$14:$BJ$54,MATCH(I31,'BCA Inputs'!$AW$14:$AW$54,0))*F31+INDEX('BCA Inputs'!$BK$14:$BK$54,MATCH(I31,'BCA Inputs'!$AW$14:$AW$54,0))*G31,"")),"")</f>
        <v/>
      </c>
      <c r="AA31" s="237" t="str">
        <f t="shared" si="5"/>
        <v/>
      </c>
      <c r="AC31" s="238" t="str">
        <f>IFERROR((K31+R31)+IF($B$3="NYSEG",INDEX('BCA Inputs'!$AI$14:$AI$54,MATCH(I31,'BCA Inputs'!$M$14:$M$54,0))*P31+INDEX('BCA Inputs'!$AJ$14:$AJ$54,MATCH(I31,'BCA Inputs'!$M$14:$M$54,0))*Q31,IF($B$3="RG&amp;E",INDEX('BCA Inputs'!$BR$14:$BR$54,MATCH(I31,'BCA Inputs'!$AW$14:$AW$54,0))*P31+INDEX('BCA Inputs'!$BS$14:$BS$54,MATCH(I31,'BCA Inputs'!$AW$14:$AW$54,0))*Q31,"")),"")</f>
        <v/>
      </c>
      <c r="AD31" s="181" t="str">
        <f>IFERROR(IF($B$3="NYSEG",INDEX('BCA Inputs'!$AD$14:$AD$54,MATCH(I31,'BCA Inputs'!$M$14:$M$54,0))*P31+INDEX('BCA Inputs'!$AE$14:$AE$54,MATCH(I31,'BCA Inputs'!$M$14:$M$54,0))*O31+INDEX('BCA Inputs'!$AF$14:$AF$54,MATCH(I31,'BCA Inputs'!$M$14:$M$54,0))*Q31+INDEX('BCA Inputs'!$AG$14:$AG$54,MATCH(I31,'BCA Inputs'!$M$14:$M$54,0))*F31+INDEX('BCA Inputs'!$AH$14:$AH$54,MATCH(I31,'BCA Inputs'!$M$14:$M$54,0))*G31,IF($B$3="RG&amp;E",INDEX('BCA Inputs'!$BM$14:$BM$54,MATCH(I31,'BCA Inputs'!$AW$14:$AW$54,0))*P31+INDEX('BCA Inputs'!$BN$14:$BN$54,MATCH(I31,'BCA Inputs'!$AW$14:$AW$54,0))*O31+INDEX('BCA Inputs'!$BO$14:$BO$54,MATCH(I31,'BCA Inputs'!$AW$14:$AW$54,0))*Q31+INDEX('BCA Inputs'!$BP$14:$BP$54,MATCH(I31,'BCA Inputs'!$AW$14:$AW$54,0))*F31+INDEX('BCA Inputs'!$BQ$14:$BQ$54,MATCH(I31,'BCA Inputs'!$AW$14:$AW$54,0))*G31,"")),"")</f>
        <v/>
      </c>
      <c r="AE31" s="237" t="str">
        <f t="shared" si="6"/>
        <v/>
      </c>
      <c r="AF31" s="198">
        <f t="shared" si="8"/>
        <v>0</v>
      </c>
      <c r="AG31" s="239" t="e">
        <f t="shared" si="9"/>
        <v>#VALUE!</v>
      </c>
    </row>
    <row r="32" spans="1:37">
      <c r="A32" s="228" t="str">
        <f>IF(ISBLANK('Custom Calculator'!D31),"",'Custom Calculator'!B31)</f>
        <v/>
      </c>
      <c r="B32" s="176" t="str">
        <f>IF(ISBLANK('Custom Calculator'!E31),"",'Custom Calculator'!E31)</f>
        <v/>
      </c>
      <c r="C32" s="229" t="str">
        <f>'Custom Calculator'!AJ31</f>
        <v/>
      </c>
      <c r="D32" s="230" t="str">
        <f>'Custom Calculator'!AI31</f>
        <v/>
      </c>
      <c r="E32" s="230" t="str">
        <f>'Custom Calculator'!AK31</f>
        <v/>
      </c>
      <c r="F32" s="230"/>
      <c r="G32" s="230"/>
      <c r="H32" s="231"/>
      <c r="I32" s="231" t="str">
        <f>'Custom Calculator'!X31</f>
        <v xml:space="preserve"> </v>
      </c>
      <c r="J32" s="232" t="str">
        <f>IF(ISBLANK('Custom Calculator'!P31),"",IF(OR('Custom Calculator'!P31="Early Replacement",'Custom Calculator'!P31="Additional Equipment"),'Custom Calculator'!T31,'Custom Calculator'!U31))</f>
        <v/>
      </c>
      <c r="K32" s="232" t="str">
        <f>IF(ISBLANK('Custom Calculator'!E31),"",'Custom Calculator'!AU31)</f>
        <v/>
      </c>
      <c r="L32" s="232"/>
      <c r="M32" s="181">
        <f t="shared" si="7"/>
        <v>0</v>
      </c>
      <c r="N32" s="181">
        <f>IF(H32="",0,H32*I32*'Avoided Water Savings Cost'!$C$16)</f>
        <v>0</v>
      </c>
      <c r="O32" s="545">
        <f>IF(C32="",0,IF($B$3="NYSEG",C32/(1-'Avoided Electric Costs 2020'!$W$21),IF($B$3="RG&amp;E",C32/(1-'Avoided Electric Costs 2020'!$X$21),"")))</f>
        <v>0</v>
      </c>
      <c r="P32" s="546">
        <f>IF(D32="",0,IF($B$3="NYSEG",D32/(1-'Avoided Electric Costs 2020'!$W$21),IF($B$3="RG&amp;E",D32/(1-'Avoided Electric Costs 2020'!$X$21),"")))</f>
        <v>0</v>
      </c>
      <c r="Q32" s="546">
        <f>IF(E32="",0,IF($B$3="NYSEG",E32/(1-'Avoided Natural Gas Costs 2020'!$J$34),IF($B$3="RG&amp;E",E32/(1-'Avoided Natural Gas Costs 2020'!$K$34),"")))</f>
        <v>0</v>
      </c>
      <c r="R32" s="233" t="str">
        <f>IFERROR(IF(P32*'BCA Inputs'!$C$1+Q32*'BCA Inputs'!$C$2+F32*'BCA Inputs'!$C$2+G32*'BCA Inputs'!$C$2=0,"",P32*'BCA Inputs'!$C$1+Q32*'BCA Inputs'!$C$2+F32*'BCA Inputs'!$C$2+G32*'BCA Inputs'!$C$2),"")</f>
        <v/>
      </c>
      <c r="S32" s="181" t="str">
        <f t="shared" si="0"/>
        <v/>
      </c>
      <c r="T32" s="181" t="str">
        <f>IFERROR(IF($B$3="NYSEG",(INDEX('BCA Inputs'!$N$14:$N$54,MATCH(I32,'BCA Inputs'!$M$14:$M$54,0))*P32+INDEX('BCA Inputs'!$O$14:$O$54,MATCH(I32,'BCA Inputs'!$M$14:$M$54,0))*O32+INDEX('BCA Inputs'!P:P,MATCH(I32,'BCA Inputs'!M:M,0))*Q32+INDEX('BCA Inputs'!Q:Q,MATCH(I32,'BCA Inputs'!M:M,0))*F32+INDEX('BCA Inputs'!R:R,MATCH(I32,'BCA Inputs'!M:M,0))*G32)+L32+N32,IF($B$3="RG&amp;E",(INDEX('BCA Inputs'!$AX$14:$AX$54,MATCH(I32,'BCA Inputs'!$AW$14:$AW$54,0))*P32+INDEX('BCA Inputs'!$AY$14:$AY$54,MATCH(I32,'BCA Inputs'!$AW$14:$AW$54,0))*O32+INDEX('BCA Inputs'!$AZ$14:$AZ$54,MATCH(I32,'BCA Inputs'!$AW$14:$AW$54,0))*Q32+INDEX('BCA Inputs'!$BA$14:$BA$54,MATCH(I32,'BCA Inputs'!$AW$14:$AW$54,0))*F32+INDEX('BCA Inputs'!$BB$14:$BB$54,MATCH(I32,'BCA Inputs'!$AW$14:$AW$54,0))*G32)+L32+N32,"")),"")</f>
        <v/>
      </c>
      <c r="U32" s="234" t="str">
        <f t="shared" si="1"/>
        <v/>
      </c>
      <c r="V32" s="234" t="str">
        <f t="shared" si="2"/>
        <v/>
      </c>
      <c r="W32" s="234" t="str">
        <f t="shared" si="3"/>
        <v/>
      </c>
      <c r="Y32" s="235" t="str">
        <f t="shared" si="4"/>
        <v/>
      </c>
      <c r="Z32" s="236" t="str">
        <f>IFERROR(IF($B$3="NYSEG",INDEX('BCA Inputs'!$X$14:$X$54,MATCH(I32,'BCA Inputs'!$M$14:$M$54,0))*P32+INDEX('BCA Inputs'!$Y$14:$Y$54,MATCH(I32,'BCA Inputs'!$M$14:$M$54,0))*O32+INDEX('BCA Inputs'!$Z$14:$Z$54,MATCH(I32,'BCA Inputs'!$M$14:$M$54,0))*Q32+INDEX('BCA Inputs'!$AA$14:$AA$54,MATCH(I32,'BCA Inputs'!$M$14:$M$54,0))*F32+INDEX('BCA Inputs'!$AB$14:$AB$54,MATCH(I32,'BCA Inputs'!$M$14:$M$54,0))*G32,IF($B$3="RG&amp;E",INDEX('BCA Inputs'!$BG$14:$BG$54,MATCH(I32,'BCA Inputs'!$AW$14:$AW$54,0))*P32+INDEX('BCA Inputs'!$BH$14:$BH$54,MATCH(I32,'BCA Inputs'!$AW$14:$AW$54,0))*O32+INDEX('BCA Inputs'!$BI$14:$BI$54,MATCH(I32,'BCA Inputs'!$AW$14:$AW$54,0))*Q32+INDEX('BCA Inputs'!$BJ$14:$BJ$54,MATCH(I32,'BCA Inputs'!$AW$14:$AW$54,0))*F32+INDEX('BCA Inputs'!$BK$14:$BK$54,MATCH(I32,'BCA Inputs'!$AW$14:$AW$54,0))*G32,"")),"")</f>
        <v/>
      </c>
      <c r="AA32" s="237" t="str">
        <f t="shared" si="5"/>
        <v/>
      </c>
      <c r="AC32" s="238" t="str">
        <f>IFERROR((K32+R32)+IF($B$3="NYSEG",INDEX('BCA Inputs'!$AI$14:$AI$54,MATCH(I32,'BCA Inputs'!$M$14:$M$54,0))*P32+INDEX('BCA Inputs'!$AJ$14:$AJ$54,MATCH(I32,'BCA Inputs'!$M$14:$M$54,0))*Q32,IF($B$3="RG&amp;E",INDEX('BCA Inputs'!$BR$14:$BR$54,MATCH(I32,'BCA Inputs'!$AW$14:$AW$54,0))*P32+INDEX('BCA Inputs'!$BS$14:$BS$54,MATCH(I32,'BCA Inputs'!$AW$14:$AW$54,0))*Q32,"")),"")</f>
        <v/>
      </c>
      <c r="AD32" s="181" t="str">
        <f>IFERROR(IF($B$3="NYSEG",INDEX('BCA Inputs'!$AD$14:$AD$54,MATCH(I32,'BCA Inputs'!$M$14:$M$54,0))*P32+INDEX('BCA Inputs'!$AE$14:$AE$54,MATCH(I32,'BCA Inputs'!$M$14:$M$54,0))*O32+INDEX('BCA Inputs'!$AF$14:$AF$54,MATCH(I32,'BCA Inputs'!$M$14:$M$54,0))*Q32+INDEX('BCA Inputs'!$AG$14:$AG$54,MATCH(I32,'BCA Inputs'!$M$14:$M$54,0))*F32+INDEX('BCA Inputs'!$AH$14:$AH$54,MATCH(I32,'BCA Inputs'!$M$14:$M$54,0))*G32,IF($B$3="RG&amp;E",INDEX('BCA Inputs'!$BM$14:$BM$54,MATCH(I32,'BCA Inputs'!$AW$14:$AW$54,0))*P32+INDEX('BCA Inputs'!$BN$14:$BN$54,MATCH(I32,'BCA Inputs'!$AW$14:$AW$54,0))*O32+INDEX('BCA Inputs'!$BO$14:$BO$54,MATCH(I32,'BCA Inputs'!$AW$14:$AW$54,0))*Q32+INDEX('BCA Inputs'!$BP$14:$BP$54,MATCH(I32,'BCA Inputs'!$AW$14:$AW$54,0))*F32+INDEX('BCA Inputs'!$BQ$14:$BQ$54,MATCH(I32,'BCA Inputs'!$AW$14:$AW$54,0))*G32,"")),"")</f>
        <v/>
      </c>
      <c r="AE32" s="237" t="str">
        <f t="shared" si="6"/>
        <v/>
      </c>
      <c r="AF32" s="198">
        <f t="shared" si="8"/>
        <v>0</v>
      </c>
      <c r="AG32" s="239" t="e">
        <f t="shared" si="9"/>
        <v>#VALUE!</v>
      </c>
    </row>
    <row r="33" spans="1:33">
      <c r="A33" s="228" t="str">
        <f>IF(ISBLANK('Custom Calculator'!D32),"",'Custom Calculator'!B32)</f>
        <v/>
      </c>
      <c r="B33" s="176" t="str">
        <f>IF(ISBLANK('Custom Calculator'!E32),"",'Custom Calculator'!E32)</f>
        <v/>
      </c>
      <c r="C33" s="229" t="str">
        <f>'Custom Calculator'!AJ32</f>
        <v/>
      </c>
      <c r="D33" s="230" t="str">
        <f>'Custom Calculator'!AI32</f>
        <v/>
      </c>
      <c r="E33" s="230" t="str">
        <f>'Custom Calculator'!AK32</f>
        <v/>
      </c>
      <c r="F33" s="230"/>
      <c r="G33" s="230"/>
      <c r="H33" s="231"/>
      <c r="I33" s="231" t="str">
        <f>'Custom Calculator'!X32</f>
        <v xml:space="preserve"> </v>
      </c>
      <c r="J33" s="232" t="str">
        <f>IF(ISBLANK('Custom Calculator'!P32),"",IF(OR('Custom Calculator'!P32="Early Replacement",'Custom Calculator'!P32="Additional Equipment"),'Custom Calculator'!T32,'Custom Calculator'!U32))</f>
        <v/>
      </c>
      <c r="K33" s="232" t="str">
        <f>IF(ISBLANK('Custom Calculator'!E32),"",'Custom Calculator'!AU32)</f>
        <v/>
      </c>
      <c r="L33" s="232"/>
      <c r="M33" s="181">
        <f t="shared" si="7"/>
        <v>0</v>
      </c>
      <c r="N33" s="181">
        <f>IF(H33="",0,H33*I33*'Avoided Water Savings Cost'!$C$16)</f>
        <v>0</v>
      </c>
      <c r="O33" s="545">
        <f>IF(C33="",0,IF($B$3="NYSEG",C33/(1-'Avoided Electric Costs 2020'!$W$21),IF($B$3="RG&amp;E",C33/(1-'Avoided Electric Costs 2020'!$X$21),"")))</f>
        <v>0</v>
      </c>
      <c r="P33" s="546">
        <f>IF(D33="",0,IF($B$3="NYSEG",D33/(1-'Avoided Electric Costs 2020'!$W$21),IF($B$3="RG&amp;E",D33/(1-'Avoided Electric Costs 2020'!$X$21),"")))</f>
        <v>0</v>
      </c>
      <c r="Q33" s="546">
        <f>IF(E33="",0,IF($B$3="NYSEG",E33/(1-'Avoided Natural Gas Costs 2020'!$J$34),IF($B$3="RG&amp;E",E33/(1-'Avoided Natural Gas Costs 2020'!$K$34),"")))</f>
        <v>0</v>
      </c>
      <c r="R33" s="233" t="str">
        <f>IFERROR(IF(P33*'BCA Inputs'!$C$1+Q33*'BCA Inputs'!$C$2+F33*'BCA Inputs'!$C$2+G33*'BCA Inputs'!$C$2=0,"",P33*'BCA Inputs'!$C$1+Q33*'BCA Inputs'!$C$2+F33*'BCA Inputs'!$C$2+G33*'BCA Inputs'!$C$2),"")</f>
        <v/>
      </c>
      <c r="S33" s="181" t="str">
        <f t="shared" si="0"/>
        <v/>
      </c>
      <c r="T33" s="181" t="str">
        <f>IFERROR(IF($B$3="NYSEG",(INDEX('BCA Inputs'!$N$14:$N$54,MATCH(I33,'BCA Inputs'!$M$14:$M$54,0))*P33+INDEX('BCA Inputs'!$O$14:$O$54,MATCH(I33,'BCA Inputs'!$M$14:$M$54,0))*O33+INDEX('BCA Inputs'!P:P,MATCH(I33,'BCA Inputs'!M:M,0))*Q33+INDEX('BCA Inputs'!Q:Q,MATCH(I33,'BCA Inputs'!M:M,0))*F33+INDEX('BCA Inputs'!R:R,MATCH(I33,'BCA Inputs'!M:M,0))*G33)+L33+N33,IF($B$3="RG&amp;E",(INDEX('BCA Inputs'!$AX$14:$AX$54,MATCH(I33,'BCA Inputs'!$AW$14:$AW$54,0))*P33+INDEX('BCA Inputs'!$AY$14:$AY$54,MATCH(I33,'BCA Inputs'!$AW$14:$AW$54,0))*O33+INDEX('BCA Inputs'!$AZ$14:$AZ$54,MATCH(I33,'BCA Inputs'!$AW$14:$AW$54,0))*Q33+INDEX('BCA Inputs'!$BA$14:$BA$54,MATCH(I33,'BCA Inputs'!$AW$14:$AW$54,0))*F33+INDEX('BCA Inputs'!$BB$14:$BB$54,MATCH(I33,'BCA Inputs'!$AW$14:$AW$54,0))*G33)+L33+N33,"")),"")</f>
        <v/>
      </c>
      <c r="U33" s="234" t="str">
        <f t="shared" si="1"/>
        <v/>
      </c>
      <c r="V33" s="234" t="str">
        <f t="shared" si="2"/>
        <v/>
      </c>
      <c r="W33" s="234" t="str">
        <f t="shared" si="3"/>
        <v/>
      </c>
      <c r="Y33" s="235" t="str">
        <f t="shared" si="4"/>
        <v/>
      </c>
      <c r="Z33" s="236" t="str">
        <f>IFERROR(IF($B$3="NYSEG",INDEX('BCA Inputs'!$X$14:$X$54,MATCH(I33,'BCA Inputs'!$M$14:$M$54,0))*P33+INDEX('BCA Inputs'!$Y$14:$Y$54,MATCH(I33,'BCA Inputs'!$M$14:$M$54,0))*O33+INDEX('BCA Inputs'!$Z$14:$Z$54,MATCH(I33,'BCA Inputs'!$M$14:$M$54,0))*Q33+INDEX('BCA Inputs'!$AA$14:$AA$54,MATCH(I33,'BCA Inputs'!$M$14:$M$54,0))*F33+INDEX('BCA Inputs'!$AB$14:$AB$54,MATCH(I33,'BCA Inputs'!$M$14:$M$54,0))*G33,IF($B$3="RG&amp;E",INDEX('BCA Inputs'!$BG$14:$BG$54,MATCH(I33,'BCA Inputs'!$AW$14:$AW$54,0))*P33+INDEX('BCA Inputs'!$BH$14:$BH$54,MATCH(I33,'BCA Inputs'!$AW$14:$AW$54,0))*O33+INDEX('BCA Inputs'!$BI$14:$BI$54,MATCH(I33,'BCA Inputs'!$AW$14:$AW$54,0))*Q33+INDEX('BCA Inputs'!$BJ$14:$BJ$54,MATCH(I33,'BCA Inputs'!$AW$14:$AW$54,0))*F33+INDEX('BCA Inputs'!$BK$14:$BK$54,MATCH(I33,'BCA Inputs'!$AW$14:$AW$54,0))*G33,"")),"")</f>
        <v/>
      </c>
      <c r="AA33" s="237" t="str">
        <f t="shared" si="5"/>
        <v/>
      </c>
      <c r="AC33" s="238" t="str">
        <f>IFERROR((K33+R33)+IF($B$3="NYSEG",INDEX('BCA Inputs'!$AI$14:$AI$54,MATCH(I33,'BCA Inputs'!$M$14:$M$54,0))*P33+INDEX('BCA Inputs'!$AJ$14:$AJ$54,MATCH(I33,'BCA Inputs'!$M$14:$M$54,0))*Q33,IF($B$3="RG&amp;E",INDEX('BCA Inputs'!$BR$14:$BR$54,MATCH(I33,'BCA Inputs'!$AW$14:$AW$54,0))*P33+INDEX('BCA Inputs'!$BS$14:$BS$54,MATCH(I33,'BCA Inputs'!$AW$14:$AW$54,0))*Q33,"")),"")</f>
        <v/>
      </c>
      <c r="AD33" s="181" t="str">
        <f>IFERROR(IF($B$3="NYSEG",INDEX('BCA Inputs'!$AD$14:$AD$54,MATCH(I33,'BCA Inputs'!$M$14:$M$54,0))*P33+INDEX('BCA Inputs'!$AE$14:$AE$54,MATCH(I33,'BCA Inputs'!$M$14:$M$54,0))*O33+INDEX('BCA Inputs'!$AF$14:$AF$54,MATCH(I33,'BCA Inputs'!$M$14:$M$54,0))*Q33+INDEX('BCA Inputs'!$AG$14:$AG$54,MATCH(I33,'BCA Inputs'!$M$14:$M$54,0))*F33+INDEX('BCA Inputs'!$AH$14:$AH$54,MATCH(I33,'BCA Inputs'!$M$14:$M$54,0))*G33,IF($B$3="RG&amp;E",INDEX('BCA Inputs'!$BM$14:$BM$54,MATCH(I33,'BCA Inputs'!$AW$14:$AW$54,0))*P33+INDEX('BCA Inputs'!$BN$14:$BN$54,MATCH(I33,'BCA Inputs'!$AW$14:$AW$54,0))*O33+INDEX('BCA Inputs'!$BO$14:$BO$54,MATCH(I33,'BCA Inputs'!$AW$14:$AW$54,0))*Q33+INDEX('BCA Inputs'!$BP$14:$BP$54,MATCH(I33,'BCA Inputs'!$AW$14:$AW$54,0))*F33+INDEX('BCA Inputs'!$BQ$14:$BQ$54,MATCH(I33,'BCA Inputs'!$AW$14:$AW$54,0))*G33,"")),"")</f>
        <v/>
      </c>
      <c r="AE33" s="237" t="str">
        <f t="shared" si="6"/>
        <v/>
      </c>
      <c r="AF33" s="198">
        <f t="shared" si="8"/>
        <v>0</v>
      </c>
      <c r="AG33" s="239" t="e">
        <f t="shared" si="9"/>
        <v>#VALUE!</v>
      </c>
    </row>
    <row r="34" spans="1:33">
      <c r="A34" s="228" t="str">
        <f>IF(ISBLANK('Custom Calculator'!D33),"",'Custom Calculator'!B33)</f>
        <v/>
      </c>
      <c r="B34" s="176" t="str">
        <f>IF(ISBLANK('Custom Calculator'!E33),"",'Custom Calculator'!E33)</f>
        <v/>
      </c>
      <c r="C34" s="229" t="str">
        <f>'Custom Calculator'!AJ33</f>
        <v/>
      </c>
      <c r="D34" s="230" t="str">
        <f>'Custom Calculator'!AI33</f>
        <v/>
      </c>
      <c r="E34" s="230" t="str">
        <f>'Custom Calculator'!AK33</f>
        <v/>
      </c>
      <c r="F34" s="230"/>
      <c r="G34" s="230"/>
      <c r="H34" s="231"/>
      <c r="I34" s="231" t="str">
        <f>'Custom Calculator'!X33</f>
        <v xml:space="preserve"> </v>
      </c>
      <c r="J34" s="232" t="str">
        <f>IF(ISBLANK('Custom Calculator'!P33),"",IF(OR('Custom Calculator'!P33="Early Replacement",'Custom Calculator'!P33="Additional Equipment"),'Custom Calculator'!T33,'Custom Calculator'!U33))</f>
        <v/>
      </c>
      <c r="K34" s="232" t="str">
        <f>IF(ISBLANK('Custom Calculator'!E33),"",'Custom Calculator'!AU33)</f>
        <v/>
      </c>
      <c r="L34" s="232"/>
      <c r="M34" s="181">
        <f t="shared" si="7"/>
        <v>0</v>
      </c>
      <c r="N34" s="181">
        <f>IF(H34="",0,H34*I34*'Avoided Water Savings Cost'!$C$16)</f>
        <v>0</v>
      </c>
      <c r="O34" s="545">
        <f>IF(C34="",0,IF($B$3="NYSEG",C34/(1-'Avoided Electric Costs 2020'!$W$21),IF($B$3="RG&amp;E",C34/(1-'Avoided Electric Costs 2020'!$X$21),"")))</f>
        <v>0</v>
      </c>
      <c r="P34" s="546">
        <f>IF(D34="",0,IF($B$3="NYSEG",D34/(1-'Avoided Electric Costs 2020'!$W$21),IF($B$3="RG&amp;E",D34/(1-'Avoided Electric Costs 2020'!$X$21),"")))</f>
        <v>0</v>
      </c>
      <c r="Q34" s="546">
        <f>IF(E34="",0,IF($B$3="NYSEG",E34/(1-'Avoided Natural Gas Costs 2020'!$J$34),IF($B$3="RG&amp;E",E34/(1-'Avoided Natural Gas Costs 2020'!$K$34),"")))</f>
        <v>0</v>
      </c>
      <c r="R34" s="233" t="str">
        <f>IFERROR(IF(P34*'BCA Inputs'!$C$1+Q34*'BCA Inputs'!$C$2+F34*'BCA Inputs'!$C$2+G34*'BCA Inputs'!$C$2=0,"",P34*'BCA Inputs'!$C$1+Q34*'BCA Inputs'!$C$2+F34*'BCA Inputs'!$C$2+G34*'BCA Inputs'!$C$2),"")</f>
        <v/>
      </c>
      <c r="S34" s="181" t="str">
        <f t="shared" si="0"/>
        <v/>
      </c>
      <c r="T34" s="181" t="str">
        <f>IFERROR(IF($B$3="NYSEG",(INDEX('BCA Inputs'!$N$14:$N$54,MATCH(I34,'BCA Inputs'!$M$14:$M$54,0))*P34+INDEX('BCA Inputs'!$O$14:$O$54,MATCH(I34,'BCA Inputs'!$M$14:$M$54,0))*O34+INDEX('BCA Inputs'!P:P,MATCH(I34,'BCA Inputs'!M:M,0))*Q34+INDEX('BCA Inputs'!Q:Q,MATCH(I34,'BCA Inputs'!M:M,0))*F34+INDEX('BCA Inputs'!R:R,MATCH(I34,'BCA Inputs'!M:M,0))*G34)+L34+N34,IF($B$3="RG&amp;E",(INDEX('BCA Inputs'!$AX$14:$AX$54,MATCH(I34,'BCA Inputs'!$AW$14:$AW$54,0))*P34+INDEX('BCA Inputs'!$AY$14:$AY$54,MATCH(I34,'BCA Inputs'!$AW$14:$AW$54,0))*O34+INDEX('BCA Inputs'!$AZ$14:$AZ$54,MATCH(I34,'BCA Inputs'!$AW$14:$AW$54,0))*Q34+INDEX('BCA Inputs'!$BA$14:$BA$54,MATCH(I34,'BCA Inputs'!$AW$14:$AW$54,0))*F34+INDEX('BCA Inputs'!$BB$14:$BB$54,MATCH(I34,'BCA Inputs'!$AW$14:$AW$54,0))*G34)+L34+N34,"")),"")</f>
        <v/>
      </c>
      <c r="U34" s="234" t="str">
        <f t="shared" si="1"/>
        <v/>
      </c>
      <c r="V34" s="234" t="str">
        <f t="shared" si="2"/>
        <v/>
      </c>
      <c r="W34" s="234" t="str">
        <f t="shared" si="3"/>
        <v/>
      </c>
      <c r="Y34" s="235" t="str">
        <f t="shared" si="4"/>
        <v/>
      </c>
      <c r="Z34" s="236" t="str">
        <f>IFERROR(IF($B$3="NYSEG",INDEX('BCA Inputs'!$X$14:$X$54,MATCH(I34,'BCA Inputs'!$M$14:$M$54,0))*P34+INDEX('BCA Inputs'!$Y$14:$Y$54,MATCH(I34,'BCA Inputs'!$M$14:$M$54,0))*O34+INDEX('BCA Inputs'!$Z$14:$Z$54,MATCH(I34,'BCA Inputs'!$M$14:$M$54,0))*Q34+INDEX('BCA Inputs'!$AA$14:$AA$54,MATCH(I34,'BCA Inputs'!$M$14:$M$54,0))*F34+INDEX('BCA Inputs'!$AB$14:$AB$54,MATCH(I34,'BCA Inputs'!$M$14:$M$54,0))*G34,IF($B$3="RG&amp;E",INDEX('BCA Inputs'!$BG$14:$BG$54,MATCH(I34,'BCA Inputs'!$AW$14:$AW$54,0))*P34+INDEX('BCA Inputs'!$BH$14:$BH$54,MATCH(I34,'BCA Inputs'!$AW$14:$AW$54,0))*O34+INDEX('BCA Inputs'!$BI$14:$BI$54,MATCH(I34,'BCA Inputs'!$AW$14:$AW$54,0))*Q34+INDEX('BCA Inputs'!$BJ$14:$BJ$54,MATCH(I34,'BCA Inputs'!$AW$14:$AW$54,0))*F34+INDEX('BCA Inputs'!$BK$14:$BK$54,MATCH(I34,'BCA Inputs'!$AW$14:$AW$54,0))*G34,"")),"")</f>
        <v/>
      </c>
      <c r="AA34" s="237" t="str">
        <f t="shared" si="5"/>
        <v/>
      </c>
      <c r="AC34" s="238" t="str">
        <f>IFERROR((K34+R34)+IF($B$3="NYSEG",INDEX('BCA Inputs'!$AI$14:$AI$54,MATCH(I34,'BCA Inputs'!$M$14:$M$54,0))*P34+INDEX('BCA Inputs'!$AJ$14:$AJ$54,MATCH(I34,'BCA Inputs'!$M$14:$M$54,0))*Q34,IF($B$3="RG&amp;E",INDEX('BCA Inputs'!$BR$14:$BR$54,MATCH(I34,'BCA Inputs'!$AW$14:$AW$54,0))*P34+INDEX('BCA Inputs'!$BS$14:$BS$54,MATCH(I34,'BCA Inputs'!$AW$14:$AW$54,0))*Q34,"")),"")</f>
        <v/>
      </c>
      <c r="AD34" s="181" t="str">
        <f>IFERROR(IF($B$3="NYSEG",INDEX('BCA Inputs'!$AD$14:$AD$54,MATCH(I34,'BCA Inputs'!$M$14:$M$54,0))*P34+INDEX('BCA Inputs'!$AE$14:$AE$54,MATCH(I34,'BCA Inputs'!$M$14:$M$54,0))*O34+INDEX('BCA Inputs'!$AF$14:$AF$54,MATCH(I34,'BCA Inputs'!$M$14:$M$54,0))*Q34+INDEX('BCA Inputs'!$AG$14:$AG$54,MATCH(I34,'BCA Inputs'!$M$14:$M$54,0))*F34+INDEX('BCA Inputs'!$AH$14:$AH$54,MATCH(I34,'BCA Inputs'!$M$14:$M$54,0))*G34,IF($B$3="RG&amp;E",INDEX('BCA Inputs'!$BM$14:$BM$54,MATCH(I34,'BCA Inputs'!$AW$14:$AW$54,0))*P34+INDEX('BCA Inputs'!$BN$14:$BN$54,MATCH(I34,'BCA Inputs'!$AW$14:$AW$54,0))*O34+INDEX('BCA Inputs'!$BO$14:$BO$54,MATCH(I34,'BCA Inputs'!$AW$14:$AW$54,0))*Q34+INDEX('BCA Inputs'!$BP$14:$BP$54,MATCH(I34,'BCA Inputs'!$AW$14:$AW$54,0))*F34+INDEX('BCA Inputs'!$BQ$14:$BQ$54,MATCH(I34,'BCA Inputs'!$AW$14:$AW$54,0))*G34,"")),"")</f>
        <v/>
      </c>
      <c r="AE34" s="237" t="str">
        <f t="shared" si="6"/>
        <v/>
      </c>
      <c r="AF34" s="198">
        <f t="shared" si="8"/>
        <v>0</v>
      </c>
      <c r="AG34" s="239" t="e">
        <f t="shared" si="9"/>
        <v>#VALUE!</v>
      </c>
    </row>
    <row r="35" spans="1:33">
      <c r="A35" s="228" t="str">
        <f>IF(ISBLANK('Custom Calculator'!D34),"",'Custom Calculator'!B34)</f>
        <v/>
      </c>
      <c r="B35" s="176" t="str">
        <f>IF(ISBLANK('Custom Calculator'!E34),"",'Custom Calculator'!E34)</f>
        <v/>
      </c>
      <c r="C35" s="229" t="str">
        <f>'Custom Calculator'!AJ34</f>
        <v/>
      </c>
      <c r="D35" s="230" t="str">
        <f>'Custom Calculator'!AI34</f>
        <v/>
      </c>
      <c r="E35" s="230" t="str">
        <f>'Custom Calculator'!AK34</f>
        <v/>
      </c>
      <c r="F35" s="230"/>
      <c r="G35" s="230"/>
      <c r="H35" s="231"/>
      <c r="I35" s="231" t="str">
        <f>'Custom Calculator'!X34</f>
        <v xml:space="preserve"> </v>
      </c>
      <c r="J35" s="232" t="str">
        <f>IF(ISBLANK('Custom Calculator'!P34),"",IF(OR('Custom Calculator'!P34="Early Replacement",'Custom Calculator'!P34="Additional Equipment"),'Custom Calculator'!T34,'Custom Calculator'!U34))</f>
        <v/>
      </c>
      <c r="K35" s="232" t="str">
        <f>IF(ISBLANK('Custom Calculator'!E34),"",'Custom Calculator'!AU34)</f>
        <v/>
      </c>
      <c r="L35" s="232"/>
      <c r="M35" s="181">
        <f t="shared" si="7"/>
        <v>0</v>
      </c>
      <c r="N35" s="181">
        <f>IF(H35="",0,H35*I35*'Avoided Water Savings Cost'!$C$16)</f>
        <v>0</v>
      </c>
      <c r="O35" s="545">
        <f>IF(C35="",0,IF($B$3="NYSEG",C35/(1-'Avoided Electric Costs 2020'!$W$21),IF($B$3="RG&amp;E",C35/(1-'Avoided Electric Costs 2020'!$X$21),"")))</f>
        <v>0</v>
      </c>
      <c r="P35" s="546">
        <f>IF(D35="",0,IF($B$3="NYSEG",D35/(1-'Avoided Electric Costs 2020'!$W$21),IF($B$3="RG&amp;E",D35/(1-'Avoided Electric Costs 2020'!$X$21),"")))</f>
        <v>0</v>
      </c>
      <c r="Q35" s="546">
        <f>IF(E35="",0,IF($B$3="NYSEG",E35/(1-'Avoided Natural Gas Costs 2020'!$J$34),IF($B$3="RG&amp;E",E35/(1-'Avoided Natural Gas Costs 2020'!$K$34),"")))</f>
        <v>0</v>
      </c>
      <c r="R35" s="233" t="str">
        <f>IFERROR(IF(P35*'BCA Inputs'!$C$1+Q35*'BCA Inputs'!$C$2+F35*'BCA Inputs'!$C$2+G35*'BCA Inputs'!$C$2=0,"",P35*'BCA Inputs'!$C$1+Q35*'BCA Inputs'!$C$2+F35*'BCA Inputs'!$C$2+G35*'BCA Inputs'!$C$2),"")</f>
        <v/>
      </c>
      <c r="S35" s="181" t="str">
        <f t="shared" si="0"/>
        <v/>
      </c>
      <c r="T35" s="181" t="str">
        <f>IFERROR(IF($B$3="NYSEG",(INDEX('BCA Inputs'!$N$14:$N$54,MATCH(I35,'BCA Inputs'!$M$14:$M$54,0))*P35+INDEX('BCA Inputs'!$O$14:$O$54,MATCH(I35,'BCA Inputs'!$M$14:$M$54,0))*O35+INDEX('BCA Inputs'!P:P,MATCH(I35,'BCA Inputs'!M:M,0))*Q35+INDEX('BCA Inputs'!Q:Q,MATCH(I35,'BCA Inputs'!M:M,0))*F35+INDEX('BCA Inputs'!R:R,MATCH(I35,'BCA Inputs'!M:M,0))*G35)+L35+N35,IF($B$3="RG&amp;E",(INDEX('BCA Inputs'!$AX$14:$AX$54,MATCH(I35,'BCA Inputs'!$AW$14:$AW$54,0))*P35+INDEX('BCA Inputs'!$AY$14:$AY$54,MATCH(I35,'BCA Inputs'!$AW$14:$AW$54,0))*O35+INDEX('BCA Inputs'!$AZ$14:$AZ$54,MATCH(I35,'BCA Inputs'!$AW$14:$AW$54,0))*Q35+INDEX('BCA Inputs'!$BA$14:$BA$54,MATCH(I35,'BCA Inputs'!$AW$14:$AW$54,0))*F35+INDEX('BCA Inputs'!$BB$14:$BB$54,MATCH(I35,'BCA Inputs'!$AW$14:$AW$54,0))*G35)+L35+N35,"")),"")</f>
        <v/>
      </c>
      <c r="U35" s="234" t="str">
        <f t="shared" si="1"/>
        <v/>
      </c>
      <c r="V35" s="234" t="str">
        <f t="shared" si="2"/>
        <v/>
      </c>
      <c r="W35" s="234" t="str">
        <f t="shared" si="3"/>
        <v/>
      </c>
      <c r="Y35" s="235" t="str">
        <f t="shared" si="4"/>
        <v/>
      </c>
      <c r="Z35" s="236" t="str">
        <f>IFERROR(IF($B$3="NYSEG",INDEX('BCA Inputs'!$X$14:$X$54,MATCH(I35,'BCA Inputs'!$M$14:$M$54,0))*P35+INDEX('BCA Inputs'!$Y$14:$Y$54,MATCH(I35,'BCA Inputs'!$M$14:$M$54,0))*O35+INDEX('BCA Inputs'!$Z$14:$Z$54,MATCH(I35,'BCA Inputs'!$M$14:$M$54,0))*Q35+INDEX('BCA Inputs'!$AA$14:$AA$54,MATCH(I35,'BCA Inputs'!$M$14:$M$54,0))*F35+INDEX('BCA Inputs'!$AB$14:$AB$54,MATCH(I35,'BCA Inputs'!$M$14:$M$54,0))*G35,IF($B$3="RG&amp;E",INDEX('BCA Inputs'!$BG$14:$BG$54,MATCH(I35,'BCA Inputs'!$AW$14:$AW$54,0))*P35+INDEX('BCA Inputs'!$BH$14:$BH$54,MATCH(I35,'BCA Inputs'!$AW$14:$AW$54,0))*O35+INDEX('BCA Inputs'!$BI$14:$BI$54,MATCH(I35,'BCA Inputs'!$AW$14:$AW$54,0))*Q35+INDEX('BCA Inputs'!$BJ$14:$BJ$54,MATCH(I35,'BCA Inputs'!$AW$14:$AW$54,0))*F35+INDEX('BCA Inputs'!$BK$14:$BK$54,MATCH(I35,'BCA Inputs'!$AW$14:$AW$54,0))*G35,"")),"")</f>
        <v/>
      </c>
      <c r="AA35" s="237" t="str">
        <f t="shared" si="5"/>
        <v/>
      </c>
      <c r="AC35" s="238" t="str">
        <f>IFERROR((K35+R35)+IF($B$3="NYSEG",INDEX('BCA Inputs'!$AI$14:$AI$54,MATCH(I35,'BCA Inputs'!$M$14:$M$54,0))*P35+INDEX('BCA Inputs'!$AJ$14:$AJ$54,MATCH(I35,'BCA Inputs'!$M$14:$M$54,0))*Q35,IF($B$3="RG&amp;E",INDEX('BCA Inputs'!$BR$14:$BR$54,MATCH(I35,'BCA Inputs'!$AW$14:$AW$54,0))*P35+INDEX('BCA Inputs'!$BS$14:$BS$54,MATCH(I35,'BCA Inputs'!$AW$14:$AW$54,0))*Q35,"")),"")</f>
        <v/>
      </c>
      <c r="AD35" s="181" t="str">
        <f>IFERROR(IF($B$3="NYSEG",INDEX('BCA Inputs'!$AD$14:$AD$54,MATCH(I35,'BCA Inputs'!$M$14:$M$54,0))*P35+INDEX('BCA Inputs'!$AE$14:$AE$54,MATCH(I35,'BCA Inputs'!$M$14:$M$54,0))*O35+INDEX('BCA Inputs'!$AF$14:$AF$54,MATCH(I35,'BCA Inputs'!$M$14:$M$54,0))*Q35+INDEX('BCA Inputs'!$AG$14:$AG$54,MATCH(I35,'BCA Inputs'!$M$14:$M$54,0))*F35+INDEX('BCA Inputs'!$AH$14:$AH$54,MATCH(I35,'BCA Inputs'!$M$14:$M$54,0))*G35,IF($B$3="RG&amp;E",INDEX('BCA Inputs'!$BM$14:$BM$54,MATCH(I35,'BCA Inputs'!$AW$14:$AW$54,0))*P35+INDEX('BCA Inputs'!$BN$14:$BN$54,MATCH(I35,'BCA Inputs'!$AW$14:$AW$54,0))*O35+INDEX('BCA Inputs'!$BO$14:$BO$54,MATCH(I35,'BCA Inputs'!$AW$14:$AW$54,0))*Q35+INDEX('BCA Inputs'!$BP$14:$BP$54,MATCH(I35,'BCA Inputs'!$AW$14:$AW$54,0))*F35+INDEX('BCA Inputs'!$BQ$14:$BQ$54,MATCH(I35,'BCA Inputs'!$AW$14:$AW$54,0))*G35,"")),"")</f>
        <v/>
      </c>
      <c r="AE35" s="237" t="str">
        <f t="shared" si="6"/>
        <v/>
      </c>
      <c r="AF35" s="198">
        <f t="shared" si="8"/>
        <v>0</v>
      </c>
      <c r="AG35" s="239" t="e">
        <f t="shared" si="9"/>
        <v>#VALUE!</v>
      </c>
    </row>
    <row r="36" spans="1:33">
      <c r="A36" s="228" t="str">
        <f>IF(ISBLANK('Custom Calculator'!D35),"",'Custom Calculator'!B35)</f>
        <v/>
      </c>
      <c r="B36" s="176" t="str">
        <f>IF(ISBLANK('Custom Calculator'!E35),"",'Custom Calculator'!E35)</f>
        <v/>
      </c>
      <c r="C36" s="229" t="str">
        <f>'Custom Calculator'!AJ35</f>
        <v/>
      </c>
      <c r="D36" s="230" t="str">
        <f>'Custom Calculator'!AI35</f>
        <v/>
      </c>
      <c r="E36" s="230" t="str">
        <f>'Custom Calculator'!AK35</f>
        <v/>
      </c>
      <c r="F36" s="230"/>
      <c r="G36" s="230"/>
      <c r="H36" s="231"/>
      <c r="I36" s="231" t="str">
        <f>'Custom Calculator'!X35</f>
        <v xml:space="preserve"> </v>
      </c>
      <c r="J36" s="232" t="str">
        <f>IF(ISBLANK('Custom Calculator'!P35),"",IF(OR('Custom Calculator'!P35="Early Replacement",'Custom Calculator'!P35="Additional Equipment"),'Custom Calculator'!T35,'Custom Calculator'!U35))</f>
        <v/>
      </c>
      <c r="K36" s="232" t="str">
        <f>IF(ISBLANK('Custom Calculator'!E35),"",'Custom Calculator'!AU35)</f>
        <v/>
      </c>
      <c r="L36" s="232"/>
      <c r="M36" s="181">
        <f t="shared" si="7"/>
        <v>0</v>
      </c>
      <c r="N36" s="181">
        <f>IF(H36="",0,H36*I36*'Avoided Water Savings Cost'!$C$16)</f>
        <v>0</v>
      </c>
      <c r="O36" s="545">
        <f>IF(C36="",0,IF($B$3="NYSEG",C36/(1-'Avoided Electric Costs 2020'!$W$21),IF($B$3="RG&amp;E",C36/(1-'Avoided Electric Costs 2020'!$X$21),"")))</f>
        <v>0</v>
      </c>
      <c r="P36" s="546">
        <f>IF(D36="",0,IF($B$3="NYSEG",D36/(1-'Avoided Electric Costs 2020'!$W$21),IF($B$3="RG&amp;E",D36/(1-'Avoided Electric Costs 2020'!$X$21),"")))</f>
        <v>0</v>
      </c>
      <c r="Q36" s="546">
        <f>IF(E36="",0,IF($B$3="NYSEG",E36/(1-'Avoided Natural Gas Costs 2020'!$J$34),IF($B$3="RG&amp;E",E36/(1-'Avoided Natural Gas Costs 2020'!$K$34),"")))</f>
        <v>0</v>
      </c>
      <c r="R36" s="233" t="str">
        <f>IFERROR(IF(P36*'BCA Inputs'!$C$1+Q36*'BCA Inputs'!$C$2+F36*'BCA Inputs'!$C$2+G36*'BCA Inputs'!$C$2=0,"",P36*'BCA Inputs'!$C$1+Q36*'BCA Inputs'!$C$2+F36*'BCA Inputs'!$C$2+G36*'BCA Inputs'!$C$2),"")</f>
        <v/>
      </c>
      <c r="S36" s="181" t="str">
        <f t="shared" si="0"/>
        <v/>
      </c>
      <c r="T36" s="181" t="str">
        <f>IFERROR(IF($B$3="NYSEG",(INDEX('BCA Inputs'!$N$14:$N$54,MATCH(I36,'BCA Inputs'!$M$14:$M$54,0))*P36+INDEX('BCA Inputs'!$O$14:$O$54,MATCH(I36,'BCA Inputs'!$M$14:$M$54,0))*O36+INDEX('BCA Inputs'!P:P,MATCH(I36,'BCA Inputs'!M:M,0))*Q36+INDEX('BCA Inputs'!Q:Q,MATCH(I36,'BCA Inputs'!M:M,0))*F36+INDEX('BCA Inputs'!R:R,MATCH(I36,'BCA Inputs'!M:M,0))*G36)+L36+N36,IF($B$3="RG&amp;E",(INDEX('BCA Inputs'!$AX$14:$AX$54,MATCH(I36,'BCA Inputs'!$AW$14:$AW$54,0))*P36+INDEX('BCA Inputs'!$AY$14:$AY$54,MATCH(I36,'BCA Inputs'!$AW$14:$AW$54,0))*O36+INDEX('BCA Inputs'!$AZ$14:$AZ$54,MATCH(I36,'BCA Inputs'!$AW$14:$AW$54,0))*Q36+INDEX('BCA Inputs'!$BA$14:$BA$54,MATCH(I36,'BCA Inputs'!$AW$14:$AW$54,0))*F36+INDEX('BCA Inputs'!$BB$14:$BB$54,MATCH(I36,'BCA Inputs'!$AW$14:$AW$54,0))*G36)+L36+N36,"")),"")</f>
        <v/>
      </c>
      <c r="U36" s="234" t="str">
        <f t="shared" si="1"/>
        <v/>
      </c>
      <c r="V36" s="234" t="str">
        <f t="shared" si="2"/>
        <v/>
      </c>
      <c r="W36" s="234" t="str">
        <f t="shared" si="3"/>
        <v/>
      </c>
      <c r="Y36" s="235" t="str">
        <f t="shared" si="4"/>
        <v/>
      </c>
      <c r="Z36" s="236" t="str">
        <f>IFERROR(IF($B$3="NYSEG",INDEX('BCA Inputs'!$X$14:$X$54,MATCH(I36,'BCA Inputs'!$M$14:$M$54,0))*P36+INDEX('BCA Inputs'!$Y$14:$Y$54,MATCH(I36,'BCA Inputs'!$M$14:$M$54,0))*O36+INDEX('BCA Inputs'!$Z$14:$Z$54,MATCH(I36,'BCA Inputs'!$M$14:$M$54,0))*Q36+INDEX('BCA Inputs'!$AA$14:$AA$54,MATCH(I36,'BCA Inputs'!$M$14:$M$54,0))*F36+INDEX('BCA Inputs'!$AB$14:$AB$54,MATCH(I36,'BCA Inputs'!$M$14:$M$54,0))*G36,IF($B$3="RG&amp;E",INDEX('BCA Inputs'!$BG$14:$BG$54,MATCH(I36,'BCA Inputs'!$AW$14:$AW$54,0))*P36+INDEX('BCA Inputs'!$BH$14:$BH$54,MATCH(I36,'BCA Inputs'!$AW$14:$AW$54,0))*O36+INDEX('BCA Inputs'!$BI$14:$BI$54,MATCH(I36,'BCA Inputs'!$AW$14:$AW$54,0))*Q36+INDEX('BCA Inputs'!$BJ$14:$BJ$54,MATCH(I36,'BCA Inputs'!$AW$14:$AW$54,0))*F36+INDEX('BCA Inputs'!$BK$14:$BK$54,MATCH(I36,'BCA Inputs'!$AW$14:$AW$54,0))*G36,"")),"")</f>
        <v/>
      </c>
      <c r="AA36" s="237" t="str">
        <f t="shared" si="5"/>
        <v/>
      </c>
      <c r="AC36" s="238" t="str">
        <f>IFERROR((K36+R36)+IF($B$3="NYSEG",INDEX('BCA Inputs'!$AI$14:$AI$54,MATCH(I36,'BCA Inputs'!$M$14:$M$54,0))*P36+INDEX('BCA Inputs'!$AJ$14:$AJ$54,MATCH(I36,'BCA Inputs'!$M$14:$M$54,0))*Q36,IF($B$3="RG&amp;E",INDEX('BCA Inputs'!$BR$14:$BR$54,MATCH(I36,'BCA Inputs'!$AW$14:$AW$54,0))*P36+INDEX('BCA Inputs'!$BS$14:$BS$54,MATCH(I36,'BCA Inputs'!$AW$14:$AW$54,0))*Q36,"")),"")</f>
        <v/>
      </c>
      <c r="AD36" s="181" t="str">
        <f>IFERROR(IF($B$3="NYSEG",INDEX('BCA Inputs'!$AD$14:$AD$54,MATCH(I36,'BCA Inputs'!$M$14:$M$54,0))*P36+INDEX('BCA Inputs'!$AE$14:$AE$54,MATCH(I36,'BCA Inputs'!$M$14:$M$54,0))*O36+INDEX('BCA Inputs'!$AF$14:$AF$54,MATCH(I36,'BCA Inputs'!$M$14:$M$54,0))*Q36+INDEX('BCA Inputs'!$AG$14:$AG$54,MATCH(I36,'BCA Inputs'!$M$14:$M$54,0))*F36+INDEX('BCA Inputs'!$AH$14:$AH$54,MATCH(I36,'BCA Inputs'!$M$14:$M$54,0))*G36,IF($B$3="RG&amp;E",INDEX('BCA Inputs'!$BM$14:$BM$54,MATCH(I36,'BCA Inputs'!$AW$14:$AW$54,0))*P36+INDEX('BCA Inputs'!$BN$14:$BN$54,MATCH(I36,'BCA Inputs'!$AW$14:$AW$54,0))*O36+INDEX('BCA Inputs'!$BO$14:$BO$54,MATCH(I36,'BCA Inputs'!$AW$14:$AW$54,0))*Q36+INDEX('BCA Inputs'!$BP$14:$BP$54,MATCH(I36,'BCA Inputs'!$AW$14:$AW$54,0))*F36+INDEX('BCA Inputs'!$BQ$14:$BQ$54,MATCH(I36,'BCA Inputs'!$AW$14:$AW$54,0))*G36,"")),"")</f>
        <v/>
      </c>
      <c r="AE36" s="237" t="str">
        <f t="shared" si="6"/>
        <v/>
      </c>
      <c r="AF36" s="198">
        <f t="shared" si="8"/>
        <v>0</v>
      </c>
      <c r="AG36" s="239" t="e">
        <f t="shared" si="9"/>
        <v>#VALUE!</v>
      </c>
    </row>
    <row r="37" spans="1:33">
      <c r="A37" s="228" t="str">
        <f>IF(ISBLANK('Custom Calculator'!D36),"",'Custom Calculator'!B36)</f>
        <v/>
      </c>
      <c r="B37" s="176" t="str">
        <f>IF(ISBLANK('Custom Calculator'!E36),"",'Custom Calculator'!E36)</f>
        <v/>
      </c>
      <c r="C37" s="229" t="str">
        <f>'Custom Calculator'!AJ36</f>
        <v/>
      </c>
      <c r="D37" s="230" t="str">
        <f>'Custom Calculator'!AI36</f>
        <v/>
      </c>
      <c r="E37" s="230" t="str">
        <f>'Custom Calculator'!AK36</f>
        <v/>
      </c>
      <c r="F37" s="230"/>
      <c r="G37" s="230"/>
      <c r="H37" s="231"/>
      <c r="I37" s="231" t="str">
        <f>'Custom Calculator'!X36</f>
        <v xml:space="preserve"> </v>
      </c>
      <c r="J37" s="232" t="str">
        <f>IF(ISBLANK('Custom Calculator'!P36),"",IF(OR('Custom Calculator'!P36="Early Replacement",'Custom Calculator'!P36="Additional Equipment"),'Custom Calculator'!T36,'Custom Calculator'!U36))</f>
        <v/>
      </c>
      <c r="K37" s="232" t="str">
        <f>IF(ISBLANK('Custom Calculator'!E36),"",'Custom Calculator'!AU36)</f>
        <v/>
      </c>
      <c r="L37" s="232"/>
      <c r="M37" s="181">
        <f t="shared" si="7"/>
        <v>0</v>
      </c>
      <c r="N37" s="181">
        <f>IF(H37="",0,H37*I37*'Avoided Water Savings Cost'!$C$16)</f>
        <v>0</v>
      </c>
      <c r="O37" s="545">
        <f>IF(C37="",0,IF($B$3="NYSEG",C37/(1-'Avoided Electric Costs 2020'!$W$21),IF($B$3="RG&amp;E",C37/(1-'Avoided Electric Costs 2020'!$X$21),"")))</f>
        <v>0</v>
      </c>
      <c r="P37" s="546">
        <f>IF(D37="",0,IF($B$3="NYSEG",D37/(1-'Avoided Electric Costs 2020'!$W$21),IF($B$3="RG&amp;E",D37/(1-'Avoided Electric Costs 2020'!$X$21),"")))</f>
        <v>0</v>
      </c>
      <c r="Q37" s="546">
        <f>IF(E37="",0,IF($B$3="NYSEG",E37/(1-'Avoided Natural Gas Costs 2020'!$J$34),IF($B$3="RG&amp;E",E37/(1-'Avoided Natural Gas Costs 2020'!$K$34),"")))</f>
        <v>0</v>
      </c>
      <c r="R37" s="233" t="str">
        <f>IFERROR(IF(P37*'BCA Inputs'!$C$1+Q37*'BCA Inputs'!$C$2+F37*'BCA Inputs'!$C$2+G37*'BCA Inputs'!$C$2=0,"",P37*'BCA Inputs'!$C$1+Q37*'BCA Inputs'!$C$2+F37*'BCA Inputs'!$C$2+G37*'BCA Inputs'!$C$2),"")</f>
        <v/>
      </c>
      <c r="S37" s="181" t="str">
        <f t="shared" si="0"/>
        <v/>
      </c>
      <c r="T37" s="181" t="str">
        <f>IFERROR(IF($B$3="NYSEG",(INDEX('BCA Inputs'!$N$14:$N$54,MATCH(I37,'BCA Inputs'!$M$14:$M$54,0))*P37+INDEX('BCA Inputs'!$O$14:$O$54,MATCH(I37,'BCA Inputs'!$M$14:$M$54,0))*O37+INDEX('BCA Inputs'!P:P,MATCH(I37,'BCA Inputs'!M:M,0))*Q37+INDEX('BCA Inputs'!Q:Q,MATCH(I37,'BCA Inputs'!M:M,0))*F37+INDEX('BCA Inputs'!R:R,MATCH(I37,'BCA Inputs'!M:M,0))*G37)+L37+N37,IF($B$3="RG&amp;E",(INDEX('BCA Inputs'!$AX$14:$AX$54,MATCH(I37,'BCA Inputs'!$AW$14:$AW$54,0))*P37+INDEX('BCA Inputs'!$AY$14:$AY$54,MATCH(I37,'BCA Inputs'!$AW$14:$AW$54,0))*O37+INDEX('BCA Inputs'!$AZ$14:$AZ$54,MATCH(I37,'BCA Inputs'!$AW$14:$AW$54,0))*Q37+INDEX('BCA Inputs'!$BA$14:$BA$54,MATCH(I37,'BCA Inputs'!$AW$14:$AW$54,0))*F37+INDEX('BCA Inputs'!$BB$14:$BB$54,MATCH(I37,'BCA Inputs'!$AW$14:$AW$54,0))*G37)+L37+N37,"")),"")</f>
        <v/>
      </c>
      <c r="U37" s="234" t="str">
        <f t="shared" si="1"/>
        <v/>
      </c>
      <c r="V37" s="234" t="str">
        <f t="shared" si="2"/>
        <v/>
      </c>
      <c r="W37" s="234" t="str">
        <f t="shared" si="3"/>
        <v/>
      </c>
      <c r="Y37" s="235" t="str">
        <f t="shared" si="4"/>
        <v/>
      </c>
      <c r="Z37" s="236" t="str">
        <f>IFERROR(IF($B$3="NYSEG",INDEX('BCA Inputs'!$X$14:$X$54,MATCH(I37,'BCA Inputs'!$M$14:$M$54,0))*P37+INDEX('BCA Inputs'!$Y$14:$Y$54,MATCH(I37,'BCA Inputs'!$M$14:$M$54,0))*O37+INDEX('BCA Inputs'!$Z$14:$Z$54,MATCH(I37,'BCA Inputs'!$M$14:$M$54,0))*Q37+INDEX('BCA Inputs'!$AA$14:$AA$54,MATCH(I37,'BCA Inputs'!$M$14:$M$54,0))*F37+INDEX('BCA Inputs'!$AB$14:$AB$54,MATCH(I37,'BCA Inputs'!$M$14:$M$54,0))*G37,IF($B$3="RG&amp;E",INDEX('BCA Inputs'!$BG$14:$BG$54,MATCH(I37,'BCA Inputs'!$AW$14:$AW$54,0))*P37+INDEX('BCA Inputs'!$BH$14:$BH$54,MATCH(I37,'BCA Inputs'!$AW$14:$AW$54,0))*O37+INDEX('BCA Inputs'!$BI$14:$BI$54,MATCH(I37,'BCA Inputs'!$AW$14:$AW$54,0))*Q37+INDEX('BCA Inputs'!$BJ$14:$BJ$54,MATCH(I37,'BCA Inputs'!$AW$14:$AW$54,0))*F37+INDEX('BCA Inputs'!$BK$14:$BK$54,MATCH(I37,'BCA Inputs'!$AW$14:$AW$54,0))*G37,"")),"")</f>
        <v/>
      </c>
      <c r="AA37" s="237" t="str">
        <f t="shared" si="5"/>
        <v/>
      </c>
      <c r="AC37" s="238" t="str">
        <f>IFERROR((K37+R37)+IF($B$3="NYSEG",INDEX('BCA Inputs'!$AI$14:$AI$54,MATCH(I37,'BCA Inputs'!$M$14:$M$54,0))*P37+INDEX('BCA Inputs'!$AJ$14:$AJ$54,MATCH(I37,'BCA Inputs'!$M$14:$M$54,0))*Q37,IF($B$3="RG&amp;E",INDEX('BCA Inputs'!$BR$14:$BR$54,MATCH(I37,'BCA Inputs'!$AW$14:$AW$54,0))*P37+INDEX('BCA Inputs'!$BS$14:$BS$54,MATCH(I37,'BCA Inputs'!$AW$14:$AW$54,0))*Q37,"")),"")</f>
        <v/>
      </c>
      <c r="AD37" s="181" t="str">
        <f>IFERROR(IF($B$3="NYSEG",INDEX('BCA Inputs'!$AD$14:$AD$54,MATCH(I37,'BCA Inputs'!$M$14:$M$54,0))*P37+INDEX('BCA Inputs'!$AE$14:$AE$54,MATCH(I37,'BCA Inputs'!$M$14:$M$54,0))*O37+INDEX('BCA Inputs'!$AF$14:$AF$54,MATCH(I37,'BCA Inputs'!$M$14:$M$54,0))*Q37+INDEX('BCA Inputs'!$AG$14:$AG$54,MATCH(I37,'BCA Inputs'!$M$14:$M$54,0))*F37+INDEX('BCA Inputs'!$AH$14:$AH$54,MATCH(I37,'BCA Inputs'!$M$14:$M$54,0))*G37,IF($B$3="RG&amp;E",INDEX('BCA Inputs'!$BM$14:$BM$54,MATCH(I37,'BCA Inputs'!$AW$14:$AW$54,0))*P37+INDEX('BCA Inputs'!$BN$14:$BN$54,MATCH(I37,'BCA Inputs'!$AW$14:$AW$54,0))*O37+INDEX('BCA Inputs'!$BO$14:$BO$54,MATCH(I37,'BCA Inputs'!$AW$14:$AW$54,0))*Q37+INDEX('BCA Inputs'!$BP$14:$BP$54,MATCH(I37,'BCA Inputs'!$AW$14:$AW$54,0))*F37+INDEX('BCA Inputs'!$BQ$14:$BQ$54,MATCH(I37,'BCA Inputs'!$AW$14:$AW$54,0))*G37,"")),"")</f>
        <v/>
      </c>
      <c r="AE37" s="237" t="str">
        <f t="shared" si="6"/>
        <v/>
      </c>
      <c r="AF37" s="198">
        <f t="shared" si="8"/>
        <v>0</v>
      </c>
      <c r="AG37" s="239" t="e">
        <f t="shared" si="9"/>
        <v>#VALUE!</v>
      </c>
    </row>
    <row r="38" spans="1:33">
      <c r="A38" s="228" t="str">
        <f>IF(ISBLANK('Custom Calculator'!D37),"",'Custom Calculator'!B37)</f>
        <v/>
      </c>
      <c r="B38" s="176" t="str">
        <f>IF(ISBLANK('Custom Calculator'!E37),"",'Custom Calculator'!E37)</f>
        <v/>
      </c>
      <c r="C38" s="229" t="str">
        <f>'Custom Calculator'!AJ37</f>
        <v/>
      </c>
      <c r="D38" s="230" t="str">
        <f>'Custom Calculator'!AI37</f>
        <v/>
      </c>
      <c r="E38" s="230" t="str">
        <f>'Custom Calculator'!AK37</f>
        <v/>
      </c>
      <c r="F38" s="230"/>
      <c r="G38" s="230"/>
      <c r="H38" s="231"/>
      <c r="I38" s="231" t="str">
        <f>'Custom Calculator'!X37</f>
        <v xml:space="preserve"> </v>
      </c>
      <c r="J38" s="232" t="str">
        <f>IF(ISBLANK('Custom Calculator'!P37),"",IF(OR('Custom Calculator'!P37="Early Replacement",'Custom Calculator'!P37="Additional Equipment"),'Custom Calculator'!T37,'Custom Calculator'!U37))</f>
        <v/>
      </c>
      <c r="K38" s="232" t="str">
        <f>IF(ISBLANK('Custom Calculator'!E37),"",'Custom Calculator'!AU37)</f>
        <v/>
      </c>
      <c r="L38" s="232"/>
      <c r="M38" s="181">
        <f t="shared" si="7"/>
        <v>0</v>
      </c>
      <c r="N38" s="181">
        <f>IF(H38="",0,H38*I38*'Avoided Water Savings Cost'!$C$16)</f>
        <v>0</v>
      </c>
      <c r="O38" s="545">
        <f>IF(C38="",0,IF($B$3="NYSEG",C38/(1-'Avoided Electric Costs 2020'!$W$21),IF($B$3="RG&amp;E",C38/(1-'Avoided Electric Costs 2020'!$X$21),"")))</f>
        <v>0</v>
      </c>
      <c r="P38" s="546">
        <f>IF(D38="",0,IF($B$3="NYSEG",D38/(1-'Avoided Electric Costs 2020'!$W$21),IF($B$3="RG&amp;E",D38/(1-'Avoided Electric Costs 2020'!$X$21),"")))</f>
        <v>0</v>
      </c>
      <c r="Q38" s="546">
        <f>IF(E38="",0,IF($B$3="NYSEG",E38/(1-'Avoided Natural Gas Costs 2020'!$J$34),IF($B$3="RG&amp;E",E38/(1-'Avoided Natural Gas Costs 2020'!$K$34),"")))</f>
        <v>0</v>
      </c>
      <c r="R38" s="233" t="str">
        <f>IFERROR(IF(P38*'BCA Inputs'!$C$1+Q38*'BCA Inputs'!$C$2+F38*'BCA Inputs'!$C$2+G38*'BCA Inputs'!$C$2=0,"",P38*'BCA Inputs'!$C$1+Q38*'BCA Inputs'!$C$2+F38*'BCA Inputs'!$C$2+G38*'BCA Inputs'!$C$2),"")</f>
        <v/>
      </c>
      <c r="S38" s="181" t="str">
        <f t="shared" si="0"/>
        <v/>
      </c>
      <c r="T38" s="181" t="str">
        <f>IFERROR(IF($B$3="NYSEG",(INDEX('BCA Inputs'!$N$14:$N$54,MATCH(I38,'BCA Inputs'!$M$14:$M$54,0))*P38+INDEX('BCA Inputs'!$O$14:$O$54,MATCH(I38,'BCA Inputs'!$M$14:$M$54,0))*O38+INDEX('BCA Inputs'!P:P,MATCH(I38,'BCA Inputs'!M:M,0))*Q38+INDEX('BCA Inputs'!Q:Q,MATCH(I38,'BCA Inputs'!M:M,0))*F38+INDEX('BCA Inputs'!R:R,MATCH(I38,'BCA Inputs'!M:M,0))*G38)+L38+N38,IF($B$3="RG&amp;E",(INDEX('BCA Inputs'!$AX$14:$AX$54,MATCH(I38,'BCA Inputs'!$AW$14:$AW$54,0))*P38+INDEX('BCA Inputs'!$AY$14:$AY$54,MATCH(I38,'BCA Inputs'!$AW$14:$AW$54,0))*O38+INDEX('BCA Inputs'!$AZ$14:$AZ$54,MATCH(I38,'BCA Inputs'!$AW$14:$AW$54,0))*Q38+INDEX('BCA Inputs'!$BA$14:$BA$54,MATCH(I38,'BCA Inputs'!$AW$14:$AW$54,0))*F38+INDEX('BCA Inputs'!$BB$14:$BB$54,MATCH(I38,'BCA Inputs'!$AW$14:$AW$54,0))*G38)+L38+N38,"")),"")</f>
        <v/>
      </c>
      <c r="U38" s="234" t="str">
        <f t="shared" si="1"/>
        <v/>
      </c>
      <c r="V38" s="234" t="str">
        <f t="shared" si="2"/>
        <v/>
      </c>
      <c r="W38" s="234" t="str">
        <f t="shared" si="3"/>
        <v/>
      </c>
      <c r="Y38" s="235" t="str">
        <f t="shared" si="4"/>
        <v/>
      </c>
      <c r="Z38" s="236" t="str">
        <f>IFERROR(IF($B$3="NYSEG",INDEX('BCA Inputs'!$X$14:$X$54,MATCH(I38,'BCA Inputs'!$M$14:$M$54,0))*P38+INDEX('BCA Inputs'!$Y$14:$Y$54,MATCH(I38,'BCA Inputs'!$M$14:$M$54,0))*O38+INDEX('BCA Inputs'!$Z$14:$Z$54,MATCH(I38,'BCA Inputs'!$M$14:$M$54,0))*Q38+INDEX('BCA Inputs'!$AA$14:$AA$54,MATCH(I38,'BCA Inputs'!$M$14:$M$54,0))*F38+INDEX('BCA Inputs'!$AB$14:$AB$54,MATCH(I38,'BCA Inputs'!$M$14:$M$54,0))*G38,IF($B$3="RG&amp;E",INDEX('BCA Inputs'!$BG$14:$BG$54,MATCH(I38,'BCA Inputs'!$AW$14:$AW$54,0))*P38+INDEX('BCA Inputs'!$BH$14:$BH$54,MATCH(I38,'BCA Inputs'!$AW$14:$AW$54,0))*O38+INDEX('BCA Inputs'!$BI$14:$BI$54,MATCH(I38,'BCA Inputs'!$AW$14:$AW$54,0))*Q38+INDEX('BCA Inputs'!$BJ$14:$BJ$54,MATCH(I38,'BCA Inputs'!$AW$14:$AW$54,0))*F38+INDEX('BCA Inputs'!$BK$14:$BK$54,MATCH(I38,'BCA Inputs'!$AW$14:$AW$54,0))*G38,"")),"")</f>
        <v/>
      </c>
      <c r="AA38" s="237" t="str">
        <f t="shared" si="5"/>
        <v/>
      </c>
      <c r="AC38" s="238" t="str">
        <f>IFERROR((K38+R38)+IF($B$3="NYSEG",INDEX('BCA Inputs'!$AI$14:$AI$54,MATCH(I38,'BCA Inputs'!$M$14:$M$54,0))*P38+INDEX('BCA Inputs'!$AJ$14:$AJ$54,MATCH(I38,'BCA Inputs'!$M$14:$M$54,0))*Q38,IF($B$3="RG&amp;E",INDEX('BCA Inputs'!$BR$14:$BR$54,MATCH(I38,'BCA Inputs'!$AW$14:$AW$54,0))*P38+INDEX('BCA Inputs'!$BS$14:$BS$54,MATCH(I38,'BCA Inputs'!$AW$14:$AW$54,0))*Q38,"")),"")</f>
        <v/>
      </c>
      <c r="AD38" s="181" t="str">
        <f>IFERROR(IF($B$3="NYSEG",INDEX('BCA Inputs'!$AD$14:$AD$54,MATCH(I38,'BCA Inputs'!$M$14:$M$54,0))*P38+INDEX('BCA Inputs'!$AE$14:$AE$54,MATCH(I38,'BCA Inputs'!$M$14:$M$54,0))*O38+INDEX('BCA Inputs'!$AF$14:$AF$54,MATCH(I38,'BCA Inputs'!$M$14:$M$54,0))*Q38+INDEX('BCA Inputs'!$AG$14:$AG$54,MATCH(I38,'BCA Inputs'!$M$14:$M$54,0))*F38+INDEX('BCA Inputs'!$AH$14:$AH$54,MATCH(I38,'BCA Inputs'!$M$14:$M$54,0))*G38,IF($B$3="RG&amp;E",INDEX('BCA Inputs'!$BM$14:$BM$54,MATCH(I38,'BCA Inputs'!$AW$14:$AW$54,0))*P38+INDEX('BCA Inputs'!$BN$14:$BN$54,MATCH(I38,'BCA Inputs'!$AW$14:$AW$54,0))*O38+INDEX('BCA Inputs'!$BO$14:$BO$54,MATCH(I38,'BCA Inputs'!$AW$14:$AW$54,0))*Q38+INDEX('BCA Inputs'!$BP$14:$BP$54,MATCH(I38,'BCA Inputs'!$AW$14:$AW$54,0))*F38+INDEX('BCA Inputs'!$BQ$14:$BQ$54,MATCH(I38,'BCA Inputs'!$AW$14:$AW$54,0))*G38,"")),"")</f>
        <v/>
      </c>
      <c r="AE38" s="237" t="str">
        <f t="shared" si="6"/>
        <v/>
      </c>
      <c r="AF38" s="198">
        <f t="shared" si="8"/>
        <v>0</v>
      </c>
      <c r="AG38" s="239" t="e">
        <f t="shared" si="9"/>
        <v>#VALUE!</v>
      </c>
    </row>
    <row r="39" spans="1:33">
      <c r="A39" s="228" t="s">
        <v>2274</v>
      </c>
      <c r="B39" s="176"/>
      <c r="C39" s="229"/>
      <c r="D39" s="230"/>
      <c r="E39" s="230"/>
      <c r="F39" s="230"/>
      <c r="G39" s="230"/>
      <c r="H39" s="231"/>
      <c r="I39" s="231"/>
      <c r="J39" s="232"/>
      <c r="K39" s="232"/>
      <c r="L39" s="232"/>
      <c r="M39" s="181">
        <f t="shared" si="7"/>
        <v>0</v>
      </c>
      <c r="N39" s="181">
        <f>IF(H39="",0,H39*I39*'Avoided Water Savings Cost'!$C$16)</f>
        <v>0</v>
      </c>
      <c r="O39" s="545">
        <f>IF(C39="",0,IF($B$3="NYSEG",C39/(1-'Avoided Electric Costs 2020'!$W$21),IF($B$3="RG&amp;E",C39/(1-'Avoided Electric Costs 2020'!$X$21),"")))</f>
        <v>0</v>
      </c>
      <c r="P39" s="546">
        <f>IF(D39="",0,IF($B$3="NYSEG",D39/(1-'Avoided Electric Costs 2020'!$W$21),IF($B$3="RG&amp;E",D39/(1-'Avoided Electric Costs 2020'!$X$21),"")))</f>
        <v>0</v>
      </c>
      <c r="Q39" s="546">
        <f>IF(E39="",0,IF($B$3="NYSEG",E39/(1-'Avoided Natural Gas Costs 2020'!$J$34),IF($B$3="RG&amp;E",E39/(1-'Avoided Natural Gas Costs 2020'!$K$34),"")))</f>
        <v>0</v>
      </c>
      <c r="R39" s="233" t="str">
        <f>IFERROR(IF(P39*'BCA Inputs'!$C$1+Q39*'BCA Inputs'!$C$2+F39*'BCA Inputs'!$C$2+G39*'BCA Inputs'!$C$2=0,"",P39*'BCA Inputs'!$C$1+Q39*'BCA Inputs'!$C$2+F39*'BCA Inputs'!$C$2+G39*'BCA Inputs'!$C$2),"")</f>
        <v/>
      </c>
      <c r="S39" s="181" t="str">
        <f t="shared" si="0"/>
        <v/>
      </c>
      <c r="T39" s="181" t="str">
        <f>IFERROR(IF($B$3="NYSEG",(INDEX('BCA Inputs'!$N$14:$N$54,MATCH(I39,'BCA Inputs'!$M$14:$M$54,0))*P39+INDEX('BCA Inputs'!$O$14:$O$54,MATCH(I39,'BCA Inputs'!$M$14:$M$54,0))*O39+INDEX('BCA Inputs'!P:P,MATCH(I39,'BCA Inputs'!M:M,0))*Q39+INDEX('BCA Inputs'!Q:Q,MATCH(I39,'BCA Inputs'!M:M,0))*F39+INDEX('BCA Inputs'!R:R,MATCH(I39,'BCA Inputs'!M:M,0))*G39)+L39+N39,IF($B$3="RG&amp;E",(INDEX('BCA Inputs'!$AX$14:$AX$54,MATCH(I39,'BCA Inputs'!$AW$14:$AW$54,0))*P39+INDEX('BCA Inputs'!$AY$14:$AY$54,MATCH(I39,'BCA Inputs'!$AW$14:$AW$54,0))*O39+INDEX('BCA Inputs'!$AZ$14:$AZ$54,MATCH(I39,'BCA Inputs'!$AW$14:$AW$54,0))*Q39+INDEX('BCA Inputs'!$BA$14:$BA$54,MATCH(I39,'BCA Inputs'!$AW$14:$AW$54,0))*F39+INDEX('BCA Inputs'!$BB$14:$BB$54,MATCH(I39,'BCA Inputs'!$AW$14:$AW$54,0))*G39)+L39+N39,"")),"")</f>
        <v/>
      </c>
      <c r="U39" s="234" t="str">
        <f t="shared" si="1"/>
        <v/>
      </c>
      <c r="V39" s="234" t="str">
        <f t="shared" si="2"/>
        <v/>
      </c>
      <c r="W39" s="234" t="str">
        <f t="shared" si="3"/>
        <v/>
      </c>
      <c r="Y39" s="235" t="str">
        <f t="shared" si="4"/>
        <v/>
      </c>
      <c r="Z39" s="236" t="str">
        <f>IFERROR(IF($B$3="NYSEG",INDEX('BCA Inputs'!$X$14:$X$54,MATCH(I39,'BCA Inputs'!$M$14:$M$54,0))*P39+INDEX('BCA Inputs'!$Y$14:$Y$54,MATCH(I39,'BCA Inputs'!$M$14:$M$54,0))*O39+INDEX('BCA Inputs'!$Z$14:$Z$54,MATCH(I39,'BCA Inputs'!$M$14:$M$54,0))*Q39+INDEX('BCA Inputs'!$AA$14:$AA$54,MATCH(I39,'BCA Inputs'!$M$14:$M$54,0))*F39+INDEX('BCA Inputs'!$AB$14:$AB$54,MATCH(I39,'BCA Inputs'!$M$14:$M$54,0))*G39,IF($B$3="RG&amp;E",INDEX('BCA Inputs'!$BG$14:$BG$54,MATCH(I39,'BCA Inputs'!$AW$14:$AW$54,0))*P39+INDEX('BCA Inputs'!$BH$14:$BH$54,MATCH(I39,'BCA Inputs'!$AW$14:$AW$54,0))*O39+INDEX('BCA Inputs'!$BI$14:$BI$54,MATCH(I39,'BCA Inputs'!$AW$14:$AW$54,0))*Q39+INDEX('BCA Inputs'!$BJ$14:$BJ$54,MATCH(I39,'BCA Inputs'!$AW$14:$AW$54,0))*F39+INDEX('BCA Inputs'!$BK$14:$BK$54,MATCH(I39,'BCA Inputs'!$AW$14:$AW$54,0))*G39,"")),"")</f>
        <v/>
      </c>
      <c r="AA39" s="237" t="str">
        <f t="shared" si="5"/>
        <v/>
      </c>
      <c r="AC39" s="238" t="str">
        <f>IFERROR((K39+R39)+IF($B$3="NYSEG",INDEX('BCA Inputs'!$AI$14:$AI$54,MATCH(I39,'BCA Inputs'!$M$14:$M$54,0))*P39+INDEX('BCA Inputs'!$AJ$14:$AJ$54,MATCH(I39,'BCA Inputs'!$M$14:$M$54,0))*Q39,IF($B$3="RG&amp;E",INDEX('BCA Inputs'!$BR$14:$BR$54,MATCH(I39,'BCA Inputs'!$AW$14:$AW$54,0))*P39+INDEX('BCA Inputs'!$BS$14:$BS$54,MATCH(I39,'BCA Inputs'!$AW$14:$AW$54,0))*Q39,"")),"")</f>
        <v/>
      </c>
      <c r="AD39" s="181" t="str">
        <f>IFERROR(IF($B$3="NYSEG",INDEX('BCA Inputs'!$AD$14:$AD$54,MATCH(I39,'BCA Inputs'!$M$14:$M$54,0))*P39+INDEX('BCA Inputs'!$AE$14:$AE$54,MATCH(I39,'BCA Inputs'!$M$14:$M$54,0))*O39+INDEX('BCA Inputs'!$AF$14:$AF$54,MATCH(I39,'BCA Inputs'!$M$14:$M$54,0))*Q39+INDEX('BCA Inputs'!$AG$14:$AG$54,MATCH(I39,'BCA Inputs'!$M$14:$M$54,0))*F39+INDEX('BCA Inputs'!$AH$14:$AH$54,MATCH(I39,'BCA Inputs'!$M$14:$M$54,0))*G39,IF($B$3="RG&amp;E",INDEX('BCA Inputs'!$BM$14:$BM$54,MATCH(I39,'BCA Inputs'!$AW$14:$AW$54,0))*P39+INDEX('BCA Inputs'!$BN$14:$BN$54,MATCH(I39,'BCA Inputs'!$AW$14:$AW$54,0))*O39+INDEX('BCA Inputs'!$BO$14:$BO$54,MATCH(I39,'BCA Inputs'!$AW$14:$AW$54,0))*Q39+INDEX('BCA Inputs'!$BP$14:$BP$54,MATCH(I39,'BCA Inputs'!$AW$14:$AW$54,0))*F39+INDEX('BCA Inputs'!$BQ$14:$BQ$54,MATCH(I39,'BCA Inputs'!$AW$14:$AW$54,0))*G39,"")),"")</f>
        <v/>
      </c>
      <c r="AE39" s="237" t="str">
        <f t="shared" si="6"/>
        <v/>
      </c>
      <c r="AF39" s="198">
        <f t="shared" si="8"/>
        <v>0</v>
      </c>
      <c r="AG39" s="239">
        <f t="shared" si="9"/>
        <v>0</v>
      </c>
    </row>
    <row r="40" spans="1:33">
      <c r="A40" s="228"/>
      <c r="B40" s="176"/>
      <c r="C40" s="229"/>
      <c r="D40" s="230"/>
      <c r="E40" s="230"/>
      <c r="F40" s="230"/>
      <c r="G40" s="230"/>
      <c r="H40" s="231"/>
      <c r="I40" s="231"/>
      <c r="J40" s="232"/>
      <c r="K40" s="232"/>
      <c r="L40" s="232"/>
      <c r="M40" s="181">
        <f t="shared" si="7"/>
        <v>0</v>
      </c>
      <c r="N40" s="181">
        <f>IF(H40="",0,H40*I40*'Avoided Water Savings Cost'!$C$16)</f>
        <v>0</v>
      </c>
      <c r="O40" s="545">
        <f>IF(C40="",0,IF($B$3="NYSEG",C40/(1-'Avoided Electric Costs 2020'!$W$21),IF($B$3="RG&amp;E",C40/(1-'Avoided Electric Costs 2020'!$X$21),"")))</f>
        <v>0</v>
      </c>
      <c r="P40" s="546">
        <f>IF(D40="",0,IF($B$3="NYSEG",D40/(1-'Avoided Electric Costs 2020'!$W$21),IF($B$3="RG&amp;E",D40/(1-'Avoided Electric Costs 2020'!$X$21),"")))</f>
        <v>0</v>
      </c>
      <c r="Q40" s="546">
        <f>IF(E40="",0,IF($B$3="NYSEG",E40/(1-'Avoided Natural Gas Costs 2020'!$J$34),IF($B$3="RG&amp;E",E40/(1-'Avoided Natural Gas Costs 2020'!$K$34),"")))</f>
        <v>0</v>
      </c>
      <c r="R40" s="233" t="str">
        <f>IFERROR(IF(P40*'BCA Inputs'!$C$1+Q40*'BCA Inputs'!$C$2+F40*'BCA Inputs'!$C$2+G40*'BCA Inputs'!$C$2=0,"",P40*'BCA Inputs'!$C$1+Q40*'BCA Inputs'!$C$2+F40*'BCA Inputs'!$C$2+G40*'BCA Inputs'!$C$2),"")</f>
        <v/>
      </c>
      <c r="S40" s="181" t="str">
        <f t="shared" si="0"/>
        <v/>
      </c>
      <c r="T40" s="181" t="str">
        <f>IFERROR(IF($B$3="NYSEG",(INDEX('BCA Inputs'!$N$14:$N$54,MATCH(I40,'BCA Inputs'!$M$14:$M$54,0))*P40+INDEX('BCA Inputs'!$O$14:$O$54,MATCH(I40,'BCA Inputs'!$M$14:$M$54,0))*O40+INDEX('BCA Inputs'!P:P,MATCH(I40,'BCA Inputs'!M:M,0))*Q40+INDEX('BCA Inputs'!Q:Q,MATCH(I40,'BCA Inputs'!M:M,0))*F40+INDEX('BCA Inputs'!R:R,MATCH(I40,'BCA Inputs'!M:M,0))*G40)+L40+N40,IF($B$3="RG&amp;E",(INDEX('BCA Inputs'!$AX$14:$AX$54,MATCH(I40,'BCA Inputs'!$AW$14:$AW$54,0))*P40+INDEX('BCA Inputs'!$AY$14:$AY$54,MATCH(I40,'BCA Inputs'!$AW$14:$AW$54,0))*O40+INDEX('BCA Inputs'!$AZ$14:$AZ$54,MATCH(I40,'BCA Inputs'!$AW$14:$AW$54,0))*Q40+INDEX('BCA Inputs'!$BA$14:$BA$54,MATCH(I40,'BCA Inputs'!$AW$14:$AW$54,0))*F40+INDEX('BCA Inputs'!$BB$14:$BB$54,MATCH(I40,'BCA Inputs'!$AW$14:$AW$54,0))*G40)+L40+N40,"")),"")</f>
        <v/>
      </c>
      <c r="U40" s="234" t="str">
        <f t="shared" si="1"/>
        <v/>
      </c>
      <c r="V40" s="234" t="str">
        <f t="shared" si="2"/>
        <v/>
      </c>
      <c r="W40" s="234" t="str">
        <f t="shared" si="3"/>
        <v/>
      </c>
      <c r="Y40" s="235" t="str">
        <f t="shared" si="4"/>
        <v/>
      </c>
      <c r="Z40" s="236" t="str">
        <f>IFERROR(IF($B$3="NYSEG",INDEX('BCA Inputs'!$X$14:$X$54,MATCH(I40,'BCA Inputs'!$M$14:$M$54,0))*P40+INDEX('BCA Inputs'!$Y$14:$Y$54,MATCH(I40,'BCA Inputs'!$M$14:$M$54,0))*O40+INDEX('BCA Inputs'!$Z$14:$Z$54,MATCH(I40,'BCA Inputs'!$M$14:$M$54,0))*Q40+INDEX('BCA Inputs'!$AA$14:$AA$54,MATCH(I40,'BCA Inputs'!$M$14:$M$54,0))*F40+INDEX('BCA Inputs'!$AB$14:$AB$54,MATCH(I40,'BCA Inputs'!$M$14:$M$54,0))*G40,IF($B$3="RG&amp;E",INDEX('BCA Inputs'!$BG$14:$BG$54,MATCH(I40,'BCA Inputs'!$AW$14:$AW$54,0))*P40+INDEX('BCA Inputs'!$BH$14:$BH$54,MATCH(I40,'BCA Inputs'!$AW$14:$AW$54,0))*O40+INDEX('BCA Inputs'!$BI$14:$BI$54,MATCH(I40,'BCA Inputs'!$AW$14:$AW$54,0))*Q40+INDEX('BCA Inputs'!$BJ$14:$BJ$54,MATCH(I40,'BCA Inputs'!$AW$14:$AW$54,0))*F40+INDEX('BCA Inputs'!$BK$14:$BK$54,MATCH(I40,'BCA Inputs'!$AW$14:$AW$54,0))*G40,"")),"")</f>
        <v/>
      </c>
      <c r="AA40" s="237" t="str">
        <f t="shared" si="5"/>
        <v/>
      </c>
      <c r="AC40" s="238" t="str">
        <f>IFERROR((K40+R40)+IF($B$3="NYSEG",INDEX('BCA Inputs'!$AI$14:$AI$54,MATCH(I40,'BCA Inputs'!$M$14:$M$54,0))*P40+INDEX('BCA Inputs'!$AJ$14:$AJ$54,MATCH(I40,'BCA Inputs'!$M$14:$M$54,0))*Q40,IF($B$3="RG&amp;E",INDEX('BCA Inputs'!$BR$14:$BR$54,MATCH(I40,'BCA Inputs'!$AW$14:$AW$54,0))*P40+INDEX('BCA Inputs'!$BS$14:$BS$54,MATCH(I40,'BCA Inputs'!$AW$14:$AW$54,0))*Q40,"")),"")</f>
        <v/>
      </c>
      <c r="AD40" s="181" t="str">
        <f>IFERROR(IF($B$3="NYSEG",INDEX('BCA Inputs'!$AD$14:$AD$54,MATCH(I40,'BCA Inputs'!$M$14:$M$54,0))*P40+INDEX('BCA Inputs'!$AE$14:$AE$54,MATCH(I40,'BCA Inputs'!$M$14:$M$54,0))*O40+INDEX('BCA Inputs'!$AF$14:$AF$54,MATCH(I40,'BCA Inputs'!$M$14:$M$54,0))*Q40+INDEX('BCA Inputs'!$AG$14:$AG$54,MATCH(I40,'BCA Inputs'!$M$14:$M$54,0))*F40+INDEX('BCA Inputs'!$AH$14:$AH$54,MATCH(I40,'BCA Inputs'!$M$14:$M$54,0))*G40,IF($B$3="RG&amp;E",INDEX('BCA Inputs'!$BM$14:$BM$54,MATCH(I40,'BCA Inputs'!$AW$14:$AW$54,0))*P40+INDEX('BCA Inputs'!$BN$14:$BN$54,MATCH(I40,'BCA Inputs'!$AW$14:$AW$54,0))*O40+INDEX('BCA Inputs'!$BO$14:$BO$54,MATCH(I40,'BCA Inputs'!$AW$14:$AW$54,0))*Q40+INDEX('BCA Inputs'!$BP$14:$BP$54,MATCH(I40,'BCA Inputs'!$AW$14:$AW$54,0))*F40+INDEX('BCA Inputs'!$BQ$14:$BQ$54,MATCH(I40,'BCA Inputs'!$AW$14:$AW$54,0))*G40,"")),"")</f>
        <v/>
      </c>
      <c r="AE40" s="237" t="str">
        <f t="shared" si="6"/>
        <v/>
      </c>
      <c r="AF40" s="198">
        <f t="shared" si="8"/>
        <v>0</v>
      </c>
      <c r="AG40" s="239">
        <f t="shared" si="9"/>
        <v>0</v>
      </c>
    </row>
    <row r="41" spans="1:33">
      <c r="A41" s="228"/>
      <c r="B41" s="176"/>
      <c r="C41" s="229"/>
      <c r="D41" s="230"/>
      <c r="E41" s="230"/>
      <c r="F41" s="230"/>
      <c r="G41" s="230"/>
      <c r="H41" s="231"/>
      <c r="I41" s="231"/>
      <c r="J41" s="232"/>
      <c r="K41" s="232"/>
      <c r="L41" s="232"/>
      <c r="M41" s="181">
        <f t="shared" si="7"/>
        <v>0</v>
      </c>
      <c r="N41" s="181">
        <f>IF(H41="",0,H41*I41*'Avoided Water Savings Cost'!$C$16)</f>
        <v>0</v>
      </c>
      <c r="O41" s="545">
        <f>IF(C41="",0,IF($B$3="NYSEG",C41/(1-'Avoided Electric Costs 2020'!$W$21),IF($B$3="RG&amp;E",C41/(1-'Avoided Electric Costs 2020'!$X$21),"")))</f>
        <v>0</v>
      </c>
      <c r="P41" s="546">
        <f>IF(D41="",0,IF($B$3="NYSEG",D41/(1-'Avoided Electric Costs 2020'!$W$21),IF($B$3="RG&amp;E",D41/(1-'Avoided Electric Costs 2020'!$X$21),"")))</f>
        <v>0</v>
      </c>
      <c r="Q41" s="546">
        <f>IF(E41="",0,IF($B$3="NYSEG",E41/(1-'Avoided Natural Gas Costs 2020'!$J$34),IF($B$3="RG&amp;E",E41/(1-'Avoided Natural Gas Costs 2020'!$K$34),"")))</f>
        <v>0</v>
      </c>
      <c r="R41" s="233" t="str">
        <f>IFERROR(IF(P41*'BCA Inputs'!$C$1+Q41*'BCA Inputs'!$C$2+F41*'BCA Inputs'!$C$2+G41*'BCA Inputs'!$C$2=0,"",P41*'BCA Inputs'!$C$1+Q41*'BCA Inputs'!$C$2+F41*'BCA Inputs'!$C$2+G41*'BCA Inputs'!$C$2),"")</f>
        <v/>
      </c>
      <c r="S41" s="181" t="str">
        <f t="shared" si="0"/>
        <v/>
      </c>
      <c r="T41" s="181" t="str">
        <f>IFERROR(IF($B$3="NYSEG",(INDEX('BCA Inputs'!$N$14:$N$54,MATCH(I41,'BCA Inputs'!$M$14:$M$54,0))*P41+INDEX('BCA Inputs'!$O$14:$O$54,MATCH(I41,'BCA Inputs'!$M$14:$M$54,0))*O41+INDEX('BCA Inputs'!P:P,MATCH(I41,'BCA Inputs'!M:M,0))*Q41+INDEX('BCA Inputs'!Q:Q,MATCH(I41,'BCA Inputs'!M:M,0))*F41+INDEX('BCA Inputs'!R:R,MATCH(I41,'BCA Inputs'!M:M,0))*G41)+L41+N41,IF($B$3="RG&amp;E",(INDEX('BCA Inputs'!$AX$14:$AX$54,MATCH(I41,'BCA Inputs'!$AW$14:$AW$54,0))*P41+INDEX('BCA Inputs'!$AY$14:$AY$54,MATCH(I41,'BCA Inputs'!$AW$14:$AW$54,0))*O41+INDEX('BCA Inputs'!$AZ$14:$AZ$54,MATCH(I41,'BCA Inputs'!$AW$14:$AW$54,0))*Q41+INDEX('BCA Inputs'!$BA$14:$BA$54,MATCH(I41,'BCA Inputs'!$AW$14:$AW$54,0))*F41+INDEX('BCA Inputs'!$BB$14:$BB$54,MATCH(I41,'BCA Inputs'!$AW$14:$AW$54,0))*G41)+L41+N41,"")),"")</f>
        <v/>
      </c>
      <c r="U41" s="234" t="str">
        <f t="shared" si="1"/>
        <v/>
      </c>
      <c r="V41" s="234" t="str">
        <f t="shared" si="2"/>
        <v/>
      </c>
      <c r="W41" s="234" t="str">
        <f t="shared" si="3"/>
        <v/>
      </c>
      <c r="Y41" s="235" t="str">
        <f t="shared" si="4"/>
        <v/>
      </c>
      <c r="Z41" s="236" t="str">
        <f>IFERROR(IF($B$3="NYSEG",INDEX('BCA Inputs'!$X$14:$X$54,MATCH(I41,'BCA Inputs'!$M$14:$M$54,0))*P41+INDEX('BCA Inputs'!$Y$14:$Y$54,MATCH(I41,'BCA Inputs'!$M$14:$M$54,0))*O41+INDEX('BCA Inputs'!$Z$14:$Z$54,MATCH(I41,'BCA Inputs'!$M$14:$M$54,0))*Q41+INDEX('BCA Inputs'!$AA$14:$AA$54,MATCH(I41,'BCA Inputs'!$M$14:$M$54,0))*F41+INDEX('BCA Inputs'!$AB$14:$AB$54,MATCH(I41,'BCA Inputs'!$M$14:$M$54,0))*G41,IF($B$3="RG&amp;E",INDEX('BCA Inputs'!$BG$14:$BG$54,MATCH(I41,'BCA Inputs'!$AW$14:$AW$54,0))*P41+INDEX('BCA Inputs'!$BH$14:$BH$54,MATCH(I41,'BCA Inputs'!$AW$14:$AW$54,0))*O41+INDEX('BCA Inputs'!$BI$14:$BI$54,MATCH(I41,'BCA Inputs'!$AW$14:$AW$54,0))*Q41+INDEX('BCA Inputs'!$BJ$14:$BJ$54,MATCH(I41,'BCA Inputs'!$AW$14:$AW$54,0))*F41+INDEX('BCA Inputs'!$BK$14:$BK$54,MATCH(I41,'BCA Inputs'!$AW$14:$AW$54,0))*G41,"")),"")</f>
        <v/>
      </c>
      <c r="AA41" s="237" t="str">
        <f t="shared" si="5"/>
        <v/>
      </c>
      <c r="AC41" s="238" t="str">
        <f>IFERROR((K41+R41)+IF($B$3="NYSEG",INDEX('BCA Inputs'!$AI$14:$AI$54,MATCH(I41,'BCA Inputs'!$M$14:$M$54,0))*P41+INDEX('BCA Inputs'!$AJ$14:$AJ$54,MATCH(I41,'BCA Inputs'!$M$14:$M$54,0))*Q41,IF($B$3="RG&amp;E",INDEX('BCA Inputs'!$BR$14:$BR$54,MATCH(I41,'BCA Inputs'!$AW$14:$AW$54,0))*P41+INDEX('BCA Inputs'!$BS$14:$BS$54,MATCH(I41,'BCA Inputs'!$AW$14:$AW$54,0))*Q41,"")),"")</f>
        <v/>
      </c>
      <c r="AD41" s="181" t="str">
        <f>IFERROR(IF($B$3="NYSEG",INDEX('BCA Inputs'!$AD$14:$AD$54,MATCH(I41,'BCA Inputs'!$M$14:$M$54,0))*P41+INDEX('BCA Inputs'!$AE$14:$AE$54,MATCH(I41,'BCA Inputs'!$M$14:$M$54,0))*O41+INDEX('BCA Inputs'!$AF$14:$AF$54,MATCH(I41,'BCA Inputs'!$M$14:$M$54,0))*Q41+INDEX('BCA Inputs'!$AG$14:$AG$54,MATCH(I41,'BCA Inputs'!$M$14:$M$54,0))*F41+INDEX('BCA Inputs'!$AH$14:$AH$54,MATCH(I41,'BCA Inputs'!$M$14:$M$54,0))*G41,IF($B$3="RG&amp;E",INDEX('BCA Inputs'!$BM$14:$BM$54,MATCH(I41,'BCA Inputs'!$AW$14:$AW$54,0))*P41+INDEX('BCA Inputs'!$BN$14:$BN$54,MATCH(I41,'BCA Inputs'!$AW$14:$AW$54,0))*O41+INDEX('BCA Inputs'!$BO$14:$BO$54,MATCH(I41,'BCA Inputs'!$AW$14:$AW$54,0))*Q41+INDEX('BCA Inputs'!$BP$14:$BP$54,MATCH(I41,'BCA Inputs'!$AW$14:$AW$54,0))*F41+INDEX('BCA Inputs'!$BQ$14:$BQ$54,MATCH(I41,'BCA Inputs'!$AW$14:$AW$54,0))*G41,"")),"")</f>
        <v/>
      </c>
      <c r="AE41" s="237" t="str">
        <f t="shared" si="6"/>
        <v/>
      </c>
      <c r="AF41" s="198">
        <f t="shared" si="8"/>
        <v>0</v>
      </c>
      <c r="AG41" s="239">
        <f t="shared" si="9"/>
        <v>0</v>
      </c>
    </row>
    <row r="42" spans="1:33">
      <c r="A42" s="228"/>
      <c r="B42" s="176"/>
      <c r="C42" s="229"/>
      <c r="D42" s="230"/>
      <c r="E42" s="230"/>
      <c r="F42" s="230"/>
      <c r="G42" s="230"/>
      <c r="H42" s="231"/>
      <c r="I42" s="231"/>
      <c r="J42" s="232"/>
      <c r="K42" s="232"/>
      <c r="L42" s="232"/>
      <c r="M42" s="181">
        <f t="shared" si="7"/>
        <v>0</v>
      </c>
      <c r="N42" s="181">
        <f>IF(H42="",0,H42*I42*'Avoided Water Savings Cost'!$C$16)</f>
        <v>0</v>
      </c>
      <c r="O42" s="545">
        <f>IF(C42="",0,IF($B$3="NYSEG",C42/(1-'Avoided Electric Costs 2020'!$W$21),IF($B$3="RG&amp;E",C42/(1-'Avoided Electric Costs 2020'!$X$21),"")))</f>
        <v>0</v>
      </c>
      <c r="P42" s="546">
        <f>IF(D42="",0,IF($B$3="NYSEG",D42/(1-'Avoided Electric Costs 2020'!$W$21),IF($B$3="RG&amp;E",D42/(1-'Avoided Electric Costs 2020'!$X$21),"")))</f>
        <v>0</v>
      </c>
      <c r="Q42" s="546">
        <f>IF(E42="",0,IF($B$3="NYSEG",E42/(1-'Avoided Natural Gas Costs 2020'!$J$34),IF($B$3="RG&amp;E",E42/(1-'Avoided Natural Gas Costs 2020'!$K$34),"")))</f>
        <v>0</v>
      </c>
      <c r="R42" s="233" t="str">
        <f>IFERROR(IF(P42*'BCA Inputs'!$C$1+Q42*'BCA Inputs'!$C$2+F42*'BCA Inputs'!$C$2+G42*'BCA Inputs'!$C$2=0,"",P42*'BCA Inputs'!$C$1+Q42*'BCA Inputs'!$C$2+F42*'BCA Inputs'!$C$2+G42*'BCA Inputs'!$C$2),"")</f>
        <v/>
      </c>
      <c r="S42" s="181" t="str">
        <f t="shared" si="0"/>
        <v/>
      </c>
      <c r="T42" s="181" t="str">
        <f>IFERROR(IF($B$3="NYSEG",(INDEX('BCA Inputs'!$N$14:$N$54,MATCH(I42,'BCA Inputs'!$M$14:$M$54,0))*P42+INDEX('BCA Inputs'!$O$14:$O$54,MATCH(I42,'BCA Inputs'!$M$14:$M$54,0))*O42+INDEX('BCA Inputs'!P:P,MATCH(I42,'BCA Inputs'!M:M,0))*Q42+INDEX('BCA Inputs'!Q:Q,MATCH(I42,'BCA Inputs'!M:M,0))*F42+INDEX('BCA Inputs'!R:R,MATCH(I42,'BCA Inputs'!M:M,0))*G42)+L42+N42,IF($B$3="RG&amp;E",(INDEX('BCA Inputs'!$AX$14:$AX$54,MATCH(I42,'BCA Inputs'!$AW$14:$AW$54,0))*P42+INDEX('BCA Inputs'!$AY$14:$AY$54,MATCH(I42,'BCA Inputs'!$AW$14:$AW$54,0))*O42+INDEX('BCA Inputs'!$AZ$14:$AZ$54,MATCH(I42,'BCA Inputs'!$AW$14:$AW$54,0))*Q42+INDEX('BCA Inputs'!$BA$14:$BA$54,MATCH(I42,'BCA Inputs'!$AW$14:$AW$54,0))*F42+INDEX('BCA Inputs'!$BB$14:$BB$54,MATCH(I42,'BCA Inputs'!$AW$14:$AW$54,0))*G42)+L42+N42,"")),"")</f>
        <v/>
      </c>
      <c r="U42" s="234" t="str">
        <f t="shared" si="1"/>
        <v/>
      </c>
      <c r="V42" s="234" t="str">
        <f t="shared" si="2"/>
        <v/>
      </c>
      <c r="W42" s="234" t="str">
        <f t="shared" si="3"/>
        <v/>
      </c>
      <c r="Y42" s="235" t="str">
        <f t="shared" si="4"/>
        <v/>
      </c>
      <c r="Z42" s="236" t="str">
        <f>IFERROR(IF($B$3="NYSEG",INDEX('BCA Inputs'!$X$14:$X$54,MATCH(I42,'BCA Inputs'!$M$14:$M$54,0))*P42+INDEX('BCA Inputs'!$Y$14:$Y$54,MATCH(I42,'BCA Inputs'!$M$14:$M$54,0))*O42+INDEX('BCA Inputs'!$Z$14:$Z$54,MATCH(I42,'BCA Inputs'!$M$14:$M$54,0))*Q42+INDEX('BCA Inputs'!$AA$14:$AA$54,MATCH(I42,'BCA Inputs'!$M$14:$M$54,0))*F42+INDEX('BCA Inputs'!$AB$14:$AB$54,MATCH(I42,'BCA Inputs'!$M$14:$M$54,0))*G42,IF($B$3="RG&amp;E",INDEX('BCA Inputs'!$BG$14:$BG$54,MATCH(I42,'BCA Inputs'!$AW$14:$AW$54,0))*P42+INDEX('BCA Inputs'!$BH$14:$BH$54,MATCH(I42,'BCA Inputs'!$AW$14:$AW$54,0))*O42+INDEX('BCA Inputs'!$BI$14:$BI$54,MATCH(I42,'BCA Inputs'!$AW$14:$AW$54,0))*Q42+INDEX('BCA Inputs'!$BJ$14:$BJ$54,MATCH(I42,'BCA Inputs'!$AW$14:$AW$54,0))*F42+INDEX('BCA Inputs'!$BK$14:$BK$54,MATCH(I42,'BCA Inputs'!$AW$14:$AW$54,0))*G42,"")),"")</f>
        <v/>
      </c>
      <c r="AA42" s="237" t="str">
        <f t="shared" si="5"/>
        <v/>
      </c>
      <c r="AC42" s="238" t="str">
        <f>IFERROR((K42+R42)+IF($B$3="NYSEG",INDEX('BCA Inputs'!$AI$14:$AI$54,MATCH(I42,'BCA Inputs'!$M$14:$M$54,0))*P42+INDEX('BCA Inputs'!$AJ$14:$AJ$54,MATCH(I42,'BCA Inputs'!$M$14:$M$54,0))*Q42,IF($B$3="RG&amp;E",INDEX('BCA Inputs'!$BR$14:$BR$54,MATCH(I42,'BCA Inputs'!$AW$14:$AW$54,0))*P42+INDEX('BCA Inputs'!$BS$14:$BS$54,MATCH(I42,'BCA Inputs'!$AW$14:$AW$54,0))*Q42,"")),"")</f>
        <v/>
      </c>
      <c r="AD42" s="181" t="str">
        <f>IFERROR(IF($B$3="NYSEG",INDEX('BCA Inputs'!$AD$14:$AD$54,MATCH(I42,'BCA Inputs'!$M$14:$M$54,0))*P42+INDEX('BCA Inputs'!$AE$14:$AE$54,MATCH(I42,'BCA Inputs'!$M$14:$M$54,0))*O42+INDEX('BCA Inputs'!$AF$14:$AF$54,MATCH(I42,'BCA Inputs'!$M$14:$M$54,0))*Q42+INDEX('BCA Inputs'!$AG$14:$AG$54,MATCH(I42,'BCA Inputs'!$M$14:$M$54,0))*F42+INDEX('BCA Inputs'!$AH$14:$AH$54,MATCH(I42,'BCA Inputs'!$M$14:$M$54,0))*G42,IF($B$3="RG&amp;E",INDEX('BCA Inputs'!$BM$14:$BM$54,MATCH(I42,'BCA Inputs'!$AW$14:$AW$54,0))*P42+INDEX('BCA Inputs'!$BN$14:$BN$54,MATCH(I42,'BCA Inputs'!$AW$14:$AW$54,0))*O42+INDEX('BCA Inputs'!$BO$14:$BO$54,MATCH(I42,'BCA Inputs'!$AW$14:$AW$54,0))*Q42+INDEX('BCA Inputs'!$BP$14:$BP$54,MATCH(I42,'BCA Inputs'!$AW$14:$AW$54,0))*F42+INDEX('BCA Inputs'!$BQ$14:$BQ$54,MATCH(I42,'BCA Inputs'!$AW$14:$AW$54,0))*G42,"")),"")</f>
        <v/>
      </c>
      <c r="AE42" s="237" t="str">
        <f t="shared" si="6"/>
        <v/>
      </c>
      <c r="AF42" s="198">
        <f t="shared" si="8"/>
        <v>0</v>
      </c>
      <c r="AG42" s="239">
        <f t="shared" si="9"/>
        <v>0</v>
      </c>
    </row>
    <row r="43" spans="1:33">
      <c r="A43" s="228"/>
      <c r="B43" s="176"/>
      <c r="C43" s="229"/>
      <c r="D43" s="230"/>
      <c r="E43" s="230"/>
      <c r="F43" s="230"/>
      <c r="G43" s="230"/>
      <c r="H43" s="231"/>
      <c r="I43" s="231"/>
      <c r="J43" s="232"/>
      <c r="K43" s="232"/>
      <c r="L43" s="232"/>
      <c r="M43" s="181">
        <f t="shared" si="7"/>
        <v>0</v>
      </c>
      <c r="N43" s="181">
        <f>IF(H43="",0,H43*I43*'Avoided Water Savings Cost'!$C$16)</f>
        <v>0</v>
      </c>
      <c r="O43" s="545">
        <f>IF(C43="",0,IF($B$3="NYSEG",C43/(1-'Avoided Electric Costs 2020'!$W$21),IF($B$3="RG&amp;E",C43/(1-'Avoided Electric Costs 2020'!$X$21),"")))</f>
        <v>0</v>
      </c>
      <c r="P43" s="546">
        <f>IF(D43="",0,IF($B$3="NYSEG",D43/(1-'Avoided Electric Costs 2020'!$W$21),IF($B$3="RG&amp;E",D43/(1-'Avoided Electric Costs 2020'!$X$21),"")))</f>
        <v>0</v>
      </c>
      <c r="Q43" s="546">
        <f>IF(E43="",0,IF($B$3="NYSEG",E43/(1-'Avoided Natural Gas Costs 2020'!$J$34),IF($B$3="RG&amp;E",E43/(1-'Avoided Natural Gas Costs 2020'!$K$34),"")))</f>
        <v>0</v>
      </c>
      <c r="R43" s="233" t="str">
        <f>IFERROR(IF(P43*'BCA Inputs'!$C$1+Q43*'BCA Inputs'!$C$2+F43*'BCA Inputs'!$C$2+G43*'BCA Inputs'!$C$2=0,"",P43*'BCA Inputs'!$C$1+Q43*'BCA Inputs'!$C$2+F43*'BCA Inputs'!$C$2+G43*'BCA Inputs'!$C$2),"")</f>
        <v/>
      </c>
      <c r="S43" s="181" t="str">
        <f t="shared" si="0"/>
        <v/>
      </c>
      <c r="T43" s="181" t="str">
        <f>IFERROR(IF($B$3="NYSEG",(INDEX('BCA Inputs'!$N$14:$N$54,MATCH(I43,'BCA Inputs'!$M$14:$M$54,0))*P43+INDEX('BCA Inputs'!$O$14:$O$54,MATCH(I43,'BCA Inputs'!$M$14:$M$54,0))*O43+INDEX('BCA Inputs'!P:P,MATCH(I43,'BCA Inputs'!M:M,0))*Q43+INDEX('BCA Inputs'!Q:Q,MATCH(I43,'BCA Inputs'!M:M,0))*F43+INDEX('BCA Inputs'!R:R,MATCH(I43,'BCA Inputs'!M:M,0))*G43)+L43+N43,IF($B$3="RG&amp;E",(INDEX('BCA Inputs'!$AX$14:$AX$54,MATCH(I43,'BCA Inputs'!$AW$14:$AW$54,0))*P43+INDEX('BCA Inputs'!$AY$14:$AY$54,MATCH(I43,'BCA Inputs'!$AW$14:$AW$54,0))*O43+INDEX('BCA Inputs'!$AZ$14:$AZ$54,MATCH(I43,'BCA Inputs'!$AW$14:$AW$54,0))*Q43+INDEX('BCA Inputs'!$BA$14:$BA$54,MATCH(I43,'BCA Inputs'!$AW$14:$AW$54,0))*F43+INDEX('BCA Inputs'!$BB$14:$BB$54,MATCH(I43,'BCA Inputs'!$AW$14:$AW$54,0))*G43)+L43+N43,"")),"")</f>
        <v/>
      </c>
      <c r="U43" s="234" t="str">
        <f t="shared" si="1"/>
        <v/>
      </c>
      <c r="V43" s="234" t="str">
        <f t="shared" si="2"/>
        <v/>
      </c>
      <c r="W43" s="234" t="str">
        <f t="shared" si="3"/>
        <v/>
      </c>
      <c r="Y43" s="235" t="str">
        <f t="shared" si="4"/>
        <v/>
      </c>
      <c r="Z43" s="236" t="str">
        <f>IFERROR(IF($B$3="NYSEG",INDEX('BCA Inputs'!$X$14:$X$54,MATCH(I43,'BCA Inputs'!$M$14:$M$54,0))*P43+INDEX('BCA Inputs'!$Y$14:$Y$54,MATCH(I43,'BCA Inputs'!$M$14:$M$54,0))*O43+INDEX('BCA Inputs'!$Z$14:$Z$54,MATCH(I43,'BCA Inputs'!$M$14:$M$54,0))*Q43+INDEX('BCA Inputs'!$AA$14:$AA$54,MATCH(I43,'BCA Inputs'!$M$14:$M$54,0))*F43+INDEX('BCA Inputs'!$AB$14:$AB$54,MATCH(I43,'BCA Inputs'!$M$14:$M$54,0))*G43,IF($B$3="RG&amp;E",INDEX('BCA Inputs'!$BG$14:$BG$54,MATCH(I43,'BCA Inputs'!$AW$14:$AW$54,0))*P43+INDEX('BCA Inputs'!$BH$14:$BH$54,MATCH(I43,'BCA Inputs'!$AW$14:$AW$54,0))*O43+INDEX('BCA Inputs'!$BI$14:$BI$54,MATCH(I43,'BCA Inputs'!$AW$14:$AW$54,0))*Q43+INDEX('BCA Inputs'!$BJ$14:$BJ$54,MATCH(I43,'BCA Inputs'!$AW$14:$AW$54,0))*F43+INDEX('BCA Inputs'!$BK$14:$BK$54,MATCH(I43,'BCA Inputs'!$AW$14:$AW$54,0))*G43,"")),"")</f>
        <v/>
      </c>
      <c r="AA43" s="237" t="str">
        <f t="shared" si="5"/>
        <v/>
      </c>
      <c r="AC43" s="238" t="str">
        <f>IFERROR((K43+R43)+IF($B$3="NYSEG",INDEX('BCA Inputs'!$AI$14:$AI$54,MATCH(I43,'BCA Inputs'!$M$14:$M$54,0))*P43+INDEX('BCA Inputs'!$AJ$14:$AJ$54,MATCH(I43,'BCA Inputs'!$M$14:$M$54,0))*Q43,IF($B$3="RG&amp;E",INDEX('BCA Inputs'!$BR$14:$BR$54,MATCH(I43,'BCA Inputs'!$AW$14:$AW$54,0))*P43+INDEX('BCA Inputs'!$BS$14:$BS$54,MATCH(I43,'BCA Inputs'!$AW$14:$AW$54,0))*Q43,"")),"")</f>
        <v/>
      </c>
      <c r="AD43" s="181" t="str">
        <f>IFERROR(IF($B$3="NYSEG",INDEX('BCA Inputs'!$AD$14:$AD$54,MATCH(I43,'BCA Inputs'!$M$14:$M$54,0))*P43+INDEX('BCA Inputs'!$AE$14:$AE$54,MATCH(I43,'BCA Inputs'!$M$14:$M$54,0))*O43+INDEX('BCA Inputs'!$AF$14:$AF$54,MATCH(I43,'BCA Inputs'!$M$14:$M$54,0))*Q43+INDEX('BCA Inputs'!$AG$14:$AG$54,MATCH(I43,'BCA Inputs'!$M$14:$M$54,0))*F43+INDEX('BCA Inputs'!$AH$14:$AH$54,MATCH(I43,'BCA Inputs'!$M$14:$M$54,0))*G43,IF($B$3="RG&amp;E",INDEX('BCA Inputs'!$BM$14:$BM$54,MATCH(I43,'BCA Inputs'!$AW$14:$AW$54,0))*P43+INDEX('BCA Inputs'!$BN$14:$BN$54,MATCH(I43,'BCA Inputs'!$AW$14:$AW$54,0))*O43+INDEX('BCA Inputs'!$BO$14:$BO$54,MATCH(I43,'BCA Inputs'!$AW$14:$AW$54,0))*Q43+INDEX('BCA Inputs'!$BP$14:$BP$54,MATCH(I43,'BCA Inputs'!$AW$14:$AW$54,0))*F43+INDEX('BCA Inputs'!$BQ$14:$BQ$54,MATCH(I43,'BCA Inputs'!$AW$14:$AW$54,0))*G43,"")),"")</f>
        <v/>
      </c>
      <c r="AE43" s="237" t="str">
        <f t="shared" si="6"/>
        <v/>
      </c>
      <c r="AF43" s="198">
        <f t="shared" si="8"/>
        <v>0</v>
      </c>
      <c r="AG43" s="239">
        <f t="shared" si="9"/>
        <v>0</v>
      </c>
    </row>
    <row r="44" spans="1:33">
      <c r="A44" s="228"/>
      <c r="B44" s="176"/>
      <c r="C44" s="229"/>
      <c r="D44" s="230"/>
      <c r="E44" s="230"/>
      <c r="F44" s="230"/>
      <c r="G44" s="230"/>
      <c r="H44" s="231"/>
      <c r="I44" s="231"/>
      <c r="J44" s="232"/>
      <c r="K44" s="232"/>
      <c r="L44" s="232"/>
      <c r="M44" s="181">
        <f t="shared" si="7"/>
        <v>0</v>
      </c>
      <c r="N44" s="181">
        <f>IF(H44="",0,H44*I44*'Avoided Water Savings Cost'!$C$16)</f>
        <v>0</v>
      </c>
      <c r="O44" s="545">
        <f>IF(C44="",0,IF($B$3="NYSEG",C44/(1-'Avoided Electric Costs 2020'!$W$21),IF($B$3="RG&amp;E",C44/(1-'Avoided Electric Costs 2020'!$X$21),"")))</f>
        <v>0</v>
      </c>
      <c r="P44" s="546">
        <f>IF(D44="",0,IF($B$3="NYSEG",D44/(1-'Avoided Electric Costs 2020'!$W$21),IF($B$3="RG&amp;E",D44/(1-'Avoided Electric Costs 2020'!$X$21),"")))</f>
        <v>0</v>
      </c>
      <c r="Q44" s="546">
        <f>IF(E44="",0,IF($B$3="NYSEG",E44/(1-'Avoided Natural Gas Costs 2020'!$J$34),IF($B$3="RG&amp;E",E44/(1-'Avoided Natural Gas Costs 2020'!$K$34),"")))</f>
        <v>0</v>
      </c>
      <c r="R44" s="233" t="str">
        <f>IFERROR(IF(P44*'BCA Inputs'!$C$1+Q44*'BCA Inputs'!$C$2+F44*'BCA Inputs'!$C$2+G44*'BCA Inputs'!$C$2=0,"",P44*'BCA Inputs'!$C$1+Q44*'BCA Inputs'!$C$2+F44*'BCA Inputs'!$C$2+G44*'BCA Inputs'!$C$2),"")</f>
        <v/>
      </c>
      <c r="S44" s="181" t="str">
        <f t="shared" si="0"/>
        <v/>
      </c>
      <c r="T44" s="181" t="str">
        <f>IFERROR(IF($B$3="NYSEG",(INDEX('BCA Inputs'!$N$14:$N$54,MATCH(I44,'BCA Inputs'!$M$14:$M$54,0))*P44+INDEX('BCA Inputs'!$O$14:$O$54,MATCH(I44,'BCA Inputs'!$M$14:$M$54,0))*O44+INDEX('BCA Inputs'!P:P,MATCH(I44,'BCA Inputs'!M:M,0))*Q44+INDEX('BCA Inputs'!Q:Q,MATCH(I44,'BCA Inputs'!M:M,0))*F44+INDEX('BCA Inputs'!R:R,MATCH(I44,'BCA Inputs'!M:M,0))*G44)+L44+N44,IF($B$3="RG&amp;E",(INDEX('BCA Inputs'!$AX$14:$AX$54,MATCH(I44,'BCA Inputs'!$AW$14:$AW$54,0))*P44+INDEX('BCA Inputs'!$AY$14:$AY$54,MATCH(I44,'BCA Inputs'!$AW$14:$AW$54,0))*O44+INDEX('BCA Inputs'!$AZ$14:$AZ$54,MATCH(I44,'BCA Inputs'!$AW$14:$AW$54,0))*Q44+INDEX('BCA Inputs'!$BA$14:$BA$54,MATCH(I44,'BCA Inputs'!$AW$14:$AW$54,0))*F44+INDEX('BCA Inputs'!$BB$14:$BB$54,MATCH(I44,'BCA Inputs'!$AW$14:$AW$54,0))*G44)+L44+N44,"")),"")</f>
        <v/>
      </c>
      <c r="U44" s="234" t="str">
        <f t="shared" si="1"/>
        <v/>
      </c>
      <c r="V44" s="234" t="str">
        <f t="shared" si="2"/>
        <v/>
      </c>
      <c r="W44" s="234" t="str">
        <f t="shared" si="3"/>
        <v/>
      </c>
      <c r="Y44" s="235" t="str">
        <f t="shared" si="4"/>
        <v/>
      </c>
      <c r="Z44" s="236" t="str">
        <f>IFERROR(IF($B$3="NYSEG",INDEX('BCA Inputs'!$X$14:$X$54,MATCH(I44,'BCA Inputs'!$M$14:$M$54,0))*P44+INDEX('BCA Inputs'!$Y$14:$Y$54,MATCH(I44,'BCA Inputs'!$M$14:$M$54,0))*O44+INDEX('BCA Inputs'!$Z$14:$Z$54,MATCH(I44,'BCA Inputs'!$M$14:$M$54,0))*Q44+INDEX('BCA Inputs'!$AA$14:$AA$54,MATCH(I44,'BCA Inputs'!$M$14:$M$54,0))*F44+INDEX('BCA Inputs'!$AB$14:$AB$54,MATCH(I44,'BCA Inputs'!$M$14:$M$54,0))*G44,IF($B$3="RG&amp;E",INDEX('BCA Inputs'!$BG$14:$BG$54,MATCH(I44,'BCA Inputs'!$AW$14:$AW$54,0))*P44+INDEX('BCA Inputs'!$BH$14:$BH$54,MATCH(I44,'BCA Inputs'!$AW$14:$AW$54,0))*O44+INDEX('BCA Inputs'!$BI$14:$BI$54,MATCH(I44,'BCA Inputs'!$AW$14:$AW$54,0))*Q44+INDEX('BCA Inputs'!$BJ$14:$BJ$54,MATCH(I44,'BCA Inputs'!$AW$14:$AW$54,0))*F44+INDEX('BCA Inputs'!$BK$14:$BK$54,MATCH(I44,'BCA Inputs'!$AW$14:$AW$54,0))*G44,"")),"")</f>
        <v/>
      </c>
      <c r="AA44" s="237" t="str">
        <f t="shared" si="5"/>
        <v/>
      </c>
      <c r="AC44" s="238" t="str">
        <f>IFERROR((K44+R44)+IF($B$3="NYSEG",INDEX('BCA Inputs'!$AI$14:$AI$54,MATCH(I44,'BCA Inputs'!$M$14:$M$54,0))*P44+INDEX('BCA Inputs'!$AJ$14:$AJ$54,MATCH(I44,'BCA Inputs'!$M$14:$M$54,0))*Q44,IF($B$3="RG&amp;E",INDEX('BCA Inputs'!$BR$14:$BR$54,MATCH(I44,'BCA Inputs'!$AW$14:$AW$54,0))*P44+INDEX('BCA Inputs'!$BS$14:$BS$54,MATCH(I44,'BCA Inputs'!$AW$14:$AW$54,0))*Q44,"")),"")</f>
        <v/>
      </c>
      <c r="AD44" s="181" t="str">
        <f>IFERROR(IF($B$3="NYSEG",INDEX('BCA Inputs'!$AD$14:$AD$54,MATCH(I44,'BCA Inputs'!$M$14:$M$54,0))*P44+INDEX('BCA Inputs'!$AE$14:$AE$54,MATCH(I44,'BCA Inputs'!$M$14:$M$54,0))*O44+INDEX('BCA Inputs'!$AF$14:$AF$54,MATCH(I44,'BCA Inputs'!$M$14:$M$54,0))*Q44+INDEX('BCA Inputs'!$AG$14:$AG$54,MATCH(I44,'BCA Inputs'!$M$14:$M$54,0))*F44+INDEX('BCA Inputs'!$AH$14:$AH$54,MATCH(I44,'BCA Inputs'!$M$14:$M$54,0))*G44,IF($B$3="RG&amp;E",INDEX('BCA Inputs'!$BM$14:$BM$54,MATCH(I44,'BCA Inputs'!$AW$14:$AW$54,0))*P44+INDEX('BCA Inputs'!$BN$14:$BN$54,MATCH(I44,'BCA Inputs'!$AW$14:$AW$54,0))*O44+INDEX('BCA Inputs'!$BO$14:$BO$54,MATCH(I44,'BCA Inputs'!$AW$14:$AW$54,0))*Q44+INDEX('BCA Inputs'!$BP$14:$BP$54,MATCH(I44,'BCA Inputs'!$AW$14:$AW$54,0))*F44+INDEX('BCA Inputs'!$BQ$14:$BQ$54,MATCH(I44,'BCA Inputs'!$AW$14:$AW$54,0))*G44,"")),"")</f>
        <v/>
      </c>
      <c r="AE44" s="237" t="str">
        <f t="shared" si="6"/>
        <v/>
      </c>
      <c r="AF44" s="198">
        <f t="shared" si="8"/>
        <v>0</v>
      </c>
      <c r="AG44" s="239">
        <f t="shared" si="9"/>
        <v>0</v>
      </c>
    </row>
    <row r="45" spans="1:33">
      <c r="A45" s="228"/>
      <c r="B45" s="176"/>
      <c r="C45" s="229"/>
      <c r="D45" s="230"/>
      <c r="E45" s="230"/>
      <c r="F45" s="230"/>
      <c r="G45" s="230"/>
      <c r="H45" s="231"/>
      <c r="I45" s="231"/>
      <c r="J45" s="232"/>
      <c r="K45" s="232"/>
      <c r="L45" s="232"/>
      <c r="M45" s="181">
        <f t="shared" si="7"/>
        <v>0</v>
      </c>
      <c r="N45" s="181">
        <f>IF(H45="",0,H45*I45*'Avoided Water Savings Cost'!$C$16)</f>
        <v>0</v>
      </c>
      <c r="O45" s="545">
        <f>IF(C45="",0,IF($B$3="NYSEG",C45/(1-'Avoided Electric Costs 2020'!$W$21),IF($B$3="RG&amp;E",C45/(1-'Avoided Electric Costs 2020'!$X$21),"")))</f>
        <v>0</v>
      </c>
      <c r="P45" s="546">
        <f>IF(D45="",0,IF($B$3="NYSEG",D45/(1-'Avoided Electric Costs 2020'!$W$21),IF($B$3="RG&amp;E",D45/(1-'Avoided Electric Costs 2020'!$X$21),"")))</f>
        <v>0</v>
      </c>
      <c r="Q45" s="546">
        <f>IF(E45="",0,IF($B$3="NYSEG",E45/(1-'Avoided Natural Gas Costs 2020'!$J$34),IF($B$3="RG&amp;E",E45/(1-'Avoided Natural Gas Costs 2020'!$K$34),"")))</f>
        <v>0</v>
      </c>
      <c r="R45" s="233" t="str">
        <f>IFERROR(IF(P45*'BCA Inputs'!$C$1+Q45*'BCA Inputs'!$C$2+F45*'BCA Inputs'!$C$2+G45*'BCA Inputs'!$C$2=0,"",P45*'BCA Inputs'!$C$1+Q45*'BCA Inputs'!$C$2+F45*'BCA Inputs'!$C$2+G45*'BCA Inputs'!$C$2),"")</f>
        <v/>
      </c>
      <c r="S45" s="181" t="str">
        <f t="shared" si="0"/>
        <v/>
      </c>
      <c r="T45" s="181" t="str">
        <f>IFERROR(IF($B$3="NYSEG",(INDEX('BCA Inputs'!$N$14:$N$54,MATCH(I45,'BCA Inputs'!$M$14:$M$54,0))*P45+INDEX('BCA Inputs'!$O$14:$O$54,MATCH(I45,'BCA Inputs'!$M$14:$M$54,0))*O45+INDEX('BCA Inputs'!P:P,MATCH(I45,'BCA Inputs'!M:M,0))*Q45+INDEX('BCA Inputs'!Q:Q,MATCH(I45,'BCA Inputs'!M:M,0))*F45+INDEX('BCA Inputs'!R:R,MATCH(I45,'BCA Inputs'!M:M,0))*G45)+L45+N45,IF($B$3="RG&amp;E",(INDEX('BCA Inputs'!$AX$14:$AX$54,MATCH(I45,'BCA Inputs'!$AW$14:$AW$54,0))*P45+INDEX('BCA Inputs'!$AY$14:$AY$54,MATCH(I45,'BCA Inputs'!$AW$14:$AW$54,0))*O45+INDEX('BCA Inputs'!$AZ$14:$AZ$54,MATCH(I45,'BCA Inputs'!$AW$14:$AW$54,0))*Q45+INDEX('BCA Inputs'!$BA$14:$BA$54,MATCH(I45,'BCA Inputs'!$AW$14:$AW$54,0))*F45+INDEX('BCA Inputs'!$BB$14:$BB$54,MATCH(I45,'BCA Inputs'!$AW$14:$AW$54,0))*G45)+L45+N45,"")),"")</f>
        <v/>
      </c>
      <c r="U45" s="234" t="str">
        <f t="shared" si="1"/>
        <v/>
      </c>
      <c r="V45" s="234" t="str">
        <f t="shared" si="2"/>
        <v/>
      </c>
      <c r="W45" s="234" t="str">
        <f t="shared" si="3"/>
        <v/>
      </c>
      <c r="Y45" s="235" t="str">
        <f t="shared" si="4"/>
        <v/>
      </c>
      <c r="Z45" s="236" t="str">
        <f>IFERROR(IF($B$3="NYSEG",INDEX('BCA Inputs'!$X$14:$X$54,MATCH(I45,'BCA Inputs'!$M$14:$M$54,0))*P45+INDEX('BCA Inputs'!$Y$14:$Y$54,MATCH(I45,'BCA Inputs'!$M$14:$M$54,0))*O45+INDEX('BCA Inputs'!$Z$14:$Z$54,MATCH(I45,'BCA Inputs'!$M$14:$M$54,0))*Q45+INDEX('BCA Inputs'!$AA$14:$AA$54,MATCH(I45,'BCA Inputs'!$M$14:$M$54,0))*F45+INDEX('BCA Inputs'!$AB$14:$AB$54,MATCH(I45,'BCA Inputs'!$M$14:$M$54,0))*G45,IF($B$3="RG&amp;E",INDEX('BCA Inputs'!$BG$14:$BG$54,MATCH(I45,'BCA Inputs'!$AW$14:$AW$54,0))*P45+INDEX('BCA Inputs'!$BH$14:$BH$54,MATCH(I45,'BCA Inputs'!$AW$14:$AW$54,0))*O45+INDEX('BCA Inputs'!$BI$14:$BI$54,MATCH(I45,'BCA Inputs'!$AW$14:$AW$54,0))*Q45+INDEX('BCA Inputs'!$BJ$14:$BJ$54,MATCH(I45,'BCA Inputs'!$AW$14:$AW$54,0))*F45+INDEX('BCA Inputs'!$BK$14:$BK$54,MATCH(I45,'BCA Inputs'!$AW$14:$AW$54,0))*G45,"")),"")</f>
        <v/>
      </c>
      <c r="AA45" s="237" t="str">
        <f t="shared" si="5"/>
        <v/>
      </c>
      <c r="AC45" s="238" t="str">
        <f>IFERROR((K45+R45)+IF($B$3="NYSEG",INDEX('BCA Inputs'!$AI$14:$AI$54,MATCH(I45,'BCA Inputs'!$M$14:$M$54,0))*P45+INDEX('BCA Inputs'!$AJ$14:$AJ$54,MATCH(I45,'BCA Inputs'!$M$14:$M$54,0))*Q45,IF($B$3="RG&amp;E",INDEX('BCA Inputs'!$BR$14:$BR$54,MATCH(I45,'BCA Inputs'!$AW$14:$AW$54,0))*P45+INDEX('BCA Inputs'!$BS$14:$BS$54,MATCH(I45,'BCA Inputs'!$AW$14:$AW$54,0))*Q45,"")),"")</f>
        <v/>
      </c>
      <c r="AD45" s="181" t="str">
        <f>IFERROR(IF($B$3="NYSEG",INDEX('BCA Inputs'!$AD$14:$AD$54,MATCH(I45,'BCA Inputs'!$M$14:$M$54,0))*P45+INDEX('BCA Inputs'!$AE$14:$AE$54,MATCH(I45,'BCA Inputs'!$M$14:$M$54,0))*O45+INDEX('BCA Inputs'!$AF$14:$AF$54,MATCH(I45,'BCA Inputs'!$M$14:$M$54,0))*Q45+INDEX('BCA Inputs'!$AG$14:$AG$54,MATCH(I45,'BCA Inputs'!$M$14:$M$54,0))*F45+INDEX('BCA Inputs'!$AH$14:$AH$54,MATCH(I45,'BCA Inputs'!$M$14:$M$54,0))*G45,IF($B$3="RG&amp;E",INDEX('BCA Inputs'!$BM$14:$BM$54,MATCH(I45,'BCA Inputs'!$AW$14:$AW$54,0))*P45+INDEX('BCA Inputs'!$BN$14:$BN$54,MATCH(I45,'BCA Inputs'!$AW$14:$AW$54,0))*O45+INDEX('BCA Inputs'!$BO$14:$BO$54,MATCH(I45,'BCA Inputs'!$AW$14:$AW$54,0))*Q45+INDEX('BCA Inputs'!$BP$14:$BP$54,MATCH(I45,'BCA Inputs'!$AW$14:$AW$54,0))*F45+INDEX('BCA Inputs'!$BQ$14:$BQ$54,MATCH(I45,'BCA Inputs'!$AW$14:$AW$54,0))*G45,"")),"")</f>
        <v/>
      </c>
      <c r="AE45" s="237" t="str">
        <f t="shared" si="6"/>
        <v/>
      </c>
      <c r="AF45" s="198">
        <f t="shared" si="8"/>
        <v>0</v>
      </c>
      <c r="AG45" s="239">
        <f t="shared" si="9"/>
        <v>0</v>
      </c>
    </row>
    <row r="46" spans="1:33">
      <c r="A46" s="228"/>
      <c r="B46" s="176"/>
      <c r="C46" s="229"/>
      <c r="D46" s="230"/>
      <c r="E46" s="230"/>
      <c r="F46" s="230"/>
      <c r="G46" s="230"/>
      <c r="H46" s="231"/>
      <c r="I46" s="231"/>
      <c r="J46" s="232"/>
      <c r="K46" s="232"/>
      <c r="L46" s="232"/>
      <c r="M46" s="181">
        <f t="shared" si="7"/>
        <v>0</v>
      </c>
      <c r="N46" s="181">
        <f>IF(H46="",0,H46*I46*'Avoided Water Savings Cost'!$C$16)</f>
        <v>0</v>
      </c>
      <c r="O46" s="545">
        <f>IF(C46="",0,IF($B$3="NYSEG",C46/(1-'Avoided Electric Costs 2020'!$W$21),IF($B$3="RG&amp;E",C46/(1-'Avoided Electric Costs 2020'!$X$21),"")))</f>
        <v>0</v>
      </c>
      <c r="P46" s="546">
        <f>IF(D46="",0,IF($B$3="NYSEG",D46/(1-'Avoided Electric Costs 2020'!$W$21),IF($B$3="RG&amp;E",D46/(1-'Avoided Electric Costs 2020'!$X$21),"")))</f>
        <v>0</v>
      </c>
      <c r="Q46" s="546">
        <f>IF(E46="",0,IF($B$3="NYSEG",E46/(1-'Avoided Natural Gas Costs 2020'!$J$34),IF($B$3="RG&amp;E",E46/(1-'Avoided Natural Gas Costs 2020'!$K$34),"")))</f>
        <v>0</v>
      </c>
      <c r="R46" s="233" t="str">
        <f>IFERROR(IF(P46*'BCA Inputs'!$C$1+Q46*'BCA Inputs'!$C$2+F46*'BCA Inputs'!$C$2+G46*'BCA Inputs'!$C$2=0,"",P46*'BCA Inputs'!$C$1+Q46*'BCA Inputs'!$C$2+F46*'BCA Inputs'!$C$2+G46*'BCA Inputs'!$C$2),"")</f>
        <v/>
      </c>
      <c r="S46" s="181" t="str">
        <f t="shared" si="0"/>
        <v/>
      </c>
      <c r="T46" s="181" t="str">
        <f>IFERROR(IF($B$3="NYSEG",(INDEX('BCA Inputs'!$N$14:$N$54,MATCH(I46,'BCA Inputs'!$M$14:$M$54,0))*P46+INDEX('BCA Inputs'!$O$14:$O$54,MATCH(I46,'BCA Inputs'!$M$14:$M$54,0))*O46+INDEX('BCA Inputs'!P:P,MATCH(I46,'BCA Inputs'!M:M,0))*Q46+INDEX('BCA Inputs'!Q:Q,MATCH(I46,'BCA Inputs'!M:M,0))*F46+INDEX('BCA Inputs'!R:R,MATCH(I46,'BCA Inputs'!M:M,0))*G46)+L46+N46,IF($B$3="RG&amp;E",(INDEX('BCA Inputs'!$AX$14:$AX$54,MATCH(I46,'BCA Inputs'!$AW$14:$AW$54,0))*P46+INDEX('BCA Inputs'!$AY$14:$AY$54,MATCH(I46,'BCA Inputs'!$AW$14:$AW$54,0))*O46+INDEX('BCA Inputs'!$AZ$14:$AZ$54,MATCH(I46,'BCA Inputs'!$AW$14:$AW$54,0))*Q46+INDEX('BCA Inputs'!$BA$14:$BA$54,MATCH(I46,'BCA Inputs'!$AW$14:$AW$54,0))*F46+INDEX('BCA Inputs'!$BB$14:$BB$54,MATCH(I46,'BCA Inputs'!$AW$14:$AW$54,0))*G46)+L46+N46,"")),"")</f>
        <v/>
      </c>
      <c r="U46" s="234" t="str">
        <f t="shared" si="1"/>
        <v/>
      </c>
      <c r="V46" s="234" t="str">
        <f t="shared" si="2"/>
        <v/>
      </c>
      <c r="W46" s="234" t="str">
        <f t="shared" si="3"/>
        <v/>
      </c>
      <c r="Y46" s="235" t="str">
        <f t="shared" si="4"/>
        <v/>
      </c>
      <c r="Z46" s="236" t="str">
        <f>IFERROR(IF($B$3="NYSEG",INDEX('BCA Inputs'!$X$14:$X$54,MATCH(I46,'BCA Inputs'!$M$14:$M$54,0))*P46+INDEX('BCA Inputs'!$Y$14:$Y$54,MATCH(I46,'BCA Inputs'!$M$14:$M$54,0))*O46+INDEX('BCA Inputs'!$Z$14:$Z$54,MATCH(I46,'BCA Inputs'!$M$14:$M$54,0))*Q46+INDEX('BCA Inputs'!$AA$14:$AA$54,MATCH(I46,'BCA Inputs'!$M$14:$M$54,0))*F46+INDEX('BCA Inputs'!$AB$14:$AB$54,MATCH(I46,'BCA Inputs'!$M$14:$M$54,0))*G46,IF($B$3="RG&amp;E",INDEX('BCA Inputs'!$BG$14:$BG$54,MATCH(I46,'BCA Inputs'!$AW$14:$AW$54,0))*P46+INDEX('BCA Inputs'!$BH$14:$BH$54,MATCH(I46,'BCA Inputs'!$AW$14:$AW$54,0))*O46+INDEX('BCA Inputs'!$BI$14:$BI$54,MATCH(I46,'BCA Inputs'!$AW$14:$AW$54,0))*Q46+INDEX('BCA Inputs'!$BJ$14:$BJ$54,MATCH(I46,'BCA Inputs'!$AW$14:$AW$54,0))*F46+INDEX('BCA Inputs'!$BK$14:$BK$54,MATCH(I46,'BCA Inputs'!$AW$14:$AW$54,0))*G46,"")),"")</f>
        <v/>
      </c>
      <c r="AA46" s="237" t="str">
        <f t="shared" si="5"/>
        <v/>
      </c>
      <c r="AC46" s="238" t="str">
        <f>IFERROR((K46+R46)+IF($B$3="NYSEG",INDEX('BCA Inputs'!$AI$14:$AI$54,MATCH(I46,'BCA Inputs'!$M$14:$M$54,0))*P46+INDEX('BCA Inputs'!$AJ$14:$AJ$54,MATCH(I46,'BCA Inputs'!$M$14:$M$54,0))*Q46,IF($B$3="RG&amp;E",INDEX('BCA Inputs'!$BR$14:$BR$54,MATCH(I46,'BCA Inputs'!$AW$14:$AW$54,0))*P46+INDEX('BCA Inputs'!$BS$14:$BS$54,MATCH(I46,'BCA Inputs'!$AW$14:$AW$54,0))*Q46,"")),"")</f>
        <v/>
      </c>
      <c r="AD46" s="181" t="str">
        <f>IFERROR(IF($B$3="NYSEG",INDEX('BCA Inputs'!$AD$14:$AD$54,MATCH(I46,'BCA Inputs'!$M$14:$M$54,0))*P46+INDEX('BCA Inputs'!$AE$14:$AE$54,MATCH(I46,'BCA Inputs'!$M$14:$M$54,0))*O46+INDEX('BCA Inputs'!$AF$14:$AF$54,MATCH(I46,'BCA Inputs'!$M$14:$M$54,0))*Q46+INDEX('BCA Inputs'!$AG$14:$AG$54,MATCH(I46,'BCA Inputs'!$M$14:$M$54,0))*F46+INDEX('BCA Inputs'!$AH$14:$AH$54,MATCH(I46,'BCA Inputs'!$M$14:$M$54,0))*G46,IF($B$3="RG&amp;E",INDEX('BCA Inputs'!$BM$14:$BM$54,MATCH(I46,'BCA Inputs'!$AW$14:$AW$54,0))*P46+INDEX('BCA Inputs'!$BN$14:$BN$54,MATCH(I46,'BCA Inputs'!$AW$14:$AW$54,0))*O46+INDEX('BCA Inputs'!$BO$14:$BO$54,MATCH(I46,'BCA Inputs'!$AW$14:$AW$54,0))*Q46+INDEX('BCA Inputs'!$BP$14:$BP$54,MATCH(I46,'BCA Inputs'!$AW$14:$AW$54,0))*F46+INDEX('BCA Inputs'!$BQ$14:$BQ$54,MATCH(I46,'BCA Inputs'!$AW$14:$AW$54,0))*G46,"")),"")</f>
        <v/>
      </c>
      <c r="AE46" s="237" t="str">
        <f t="shared" si="6"/>
        <v/>
      </c>
      <c r="AF46" s="198">
        <f t="shared" si="8"/>
        <v>0</v>
      </c>
      <c r="AG46" s="239">
        <f t="shared" si="9"/>
        <v>0</v>
      </c>
    </row>
    <row r="47" spans="1:33">
      <c r="A47" s="228"/>
      <c r="B47" s="176"/>
      <c r="C47" s="229"/>
      <c r="D47" s="230"/>
      <c r="E47" s="230"/>
      <c r="F47" s="230"/>
      <c r="G47" s="230"/>
      <c r="H47" s="231"/>
      <c r="I47" s="231"/>
      <c r="J47" s="232"/>
      <c r="K47" s="232"/>
      <c r="L47" s="232"/>
      <c r="M47" s="181">
        <f t="shared" si="7"/>
        <v>0</v>
      </c>
      <c r="N47" s="181">
        <f>IF(H47="",0,H47*I47*'Avoided Water Savings Cost'!$C$16)</f>
        <v>0</v>
      </c>
      <c r="O47" s="545">
        <f>IF(C47="",0,IF($B$3="NYSEG",C47/(1-'Avoided Electric Costs 2020'!$W$21),IF($B$3="RG&amp;E",C47/(1-'Avoided Electric Costs 2020'!$X$21),"")))</f>
        <v>0</v>
      </c>
      <c r="P47" s="546">
        <f>IF(D47="",0,IF($B$3="NYSEG",D47/(1-'Avoided Electric Costs 2020'!$W$21),IF($B$3="RG&amp;E",D47/(1-'Avoided Electric Costs 2020'!$X$21),"")))</f>
        <v>0</v>
      </c>
      <c r="Q47" s="546">
        <f>IF(E47="",0,IF($B$3="NYSEG",E47/(1-'Avoided Natural Gas Costs 2020'!$J$34),IF($B$3="RG&amp;E",E47/(1-'Avoided Natural Gas Costs 2020'!$K$34),"")))</f>
        <v>0</v>
      </c>
      <c r="R47" s="233" t="str">
        <f>IFERROR(IF(P47*'BCA Inputs'!$C$1+Q47*'BCA Inputs'!$C$2+F47*'BCA Inputs'!$C$2+G47*'BCA Inputs'!$C$2=0,"",P47*'BCA Inputs'!$C$1+Q47*'BCA Inputs'!$C$2+F47*'BCA Inputs'!$C$2+G47*'BCA Inputs'!$C$2),"")</f>
        <v/>
      </c>
      <c r="S47" s="181" t="str">
        <f t="shared" si="0"/>
        <v/>
      </c>
      <c r="T47" s="181" t="str">
        <f>IFERROR(IF($B$3="NYSEG",(INDEX('BCA Inputs'!$N$14:$N$54,MATCH(I47,'BCA Inputs'!$M$14:$M$54,0))*P47+INDEX('BCA Inputs'!$O$14:$O$54,MATCH(I47,'BCA Inputs'!$M$14:$M$54,0))*O47+INDEX('BCA Inputs'!P:P,MATCH(I47,'BCA Inputs'!M:M,0))*Q47+INDEX('BCA Inputs'!Q:Q,MATCH(I47,'BCA Inputs'!M:M,0))*F47+INDEX('BCA Inputs'!R:R,MATCH(I47,'BCA Inputs'!M:M,0))*G47)+L47+N47,IF($B$3="RG&amp;E",(INDEX('BCA Inputs'!$AX$14:$AX$54,MATCH(I47,'BCA Inputs'!$AW$14:$AW$54,0))*P47+INDEX('BCA Inputs'!$AY$14:$AY$54,MATCH(I47,'BCA Inputs'!$AW$14:$AW$54,0))*O47+INDEX('BCA Inputs'!$AZ$14:$AZ$54,MATCH(I47,'BCA Inputs'!$AW$14:$AW$54,0))*Q47+INDEX('BCA Inputs'!$BA$14:$BA$54,MATCH(I47,'BCA Inputs'!$AW$14:$AW$54,0))*F47+INDEX('BCA Inputs'!$BB$14:$BB$54,MATCH(I47,'BCA Inputs'!$AW$14:$AW$54,0))*G47)+L47+N47,"")),"")</f>
        <v/>
      </c>
      <c r="U47" s="234" t="str">
        <f t="shared" si="1"/>
        <v/>
      </c>
      <c r="V47" s="234" t="str">
        <f t="shared" si="2"/>
        <v/>
      </c>
      <c r="W47" s="234" t="str">
        <f t="shared" si="3"/>
        <v/>
      </c>
      <c r="Y47" s="235" t="str">
        <f t="shared" si="4"/>
        <v/>
      </c>
      <c r="Z47" s="236" t="str">
        <f>IFERROR(IF($B$3="NYSEG",INDEX('BCA Inputs'!$X$14:$X$54,MATCH(I47,'BCA Inputs'!$M$14:$M$54,0))*P47+INDEX('BCA Inputs'!$Y$14:$Y$54,MATCH(I47,'BCA Inputs'!$M$14:$M$54,0))*O47+INDEX('BCA Inputs'!$Z$14:$Z$54,MATCH(I47,'BCA Inputs'!$M$14:$M$54,0))*Q47+INDEX('BCA Inputs'!$AA$14:$AA$54,MATCH(I47,'BCA Inputs'!$M$14:$M$54,0))*F47+INDEX('BCA Inputs'!$AB$14:$AB$54,MATCH(I47,'BCA Inputs'!$M$14:$M$54,0))*G47,IF($B$3="RG&amp;E",INDEX('BCA Inputs'!$BG$14:$BG$54,MATCH(I47,'BCA Inputs'!$AW$14:$AW$54,0))*P47+INDEX('BCA Inputs'!$BH$14:$BH$54,MATCH(I47,'BCA Inputs'!$AW$14:$AW$54,0))*O47+INDEX('BCA Inputs'!$BI$14:$BI$54,MATCH(I47,'BCA Inputs'!$AW$14:$AW$54,0))*Q47+INDEX('BCA Inputs'!$BJ$14:$BJ$54,MATCH(I47,'BCA Inputs'!$AW$14:$AW$54,0))*F47+INDEX('BCA Inputs'!$BK$14:$BK$54,MATCH(I47,'BCA Inputs'!$AW$14:$AW$54,0))*G47,"")),"")</f>
        <v/>
      </c>
      <c r="AA47" s="237" t="str">
        <f t="shared" si="5"/>
        <v/>
      </c>
      <c r="AC47" s="238" t="str">
        <f>IFERROR((K47+R47)+IF($B$3="NYSEG",INDEX('BCA Inputs'!$AI$14:$AI$54,MATCH(I47,'BCA Inputs'!$M$14:$M$54,0))*P47+INDEX('BCA Inputs'!$AJ$14:$AJ$54,MATCH(I47,'BCA Inputs'!$M$14:$M$54,0))*Q47,IF($B$3="RG&amp;E",INDEX('BCA Inputs'!$BR$14:$BR$54,MATCH(I47,'BCA Inputs'!$AW$14:$AW$54,0))*P47+INDEX('BCA Inputs'!$BS$14:$BS$54,MATCH(I47,'BCA Inputs'!$AW$14:$AW$54,0))*Q47,"")),"")</f>
        <v/>
      </c>
      <c r="AD47" s="181" t="str">
        <f>IFERROR(IF($B$3="NYSEG",INDEX('BCA Inputs'!$AD$14:$AD$54,MATCH(I47,'BCA Inputs'!$M$14:$M$54,0))*P47+INDEX('BCA Inputs'!$AE$14:$AE$54,MATCH(I47,'BCA Inputs'!$M$14:$M$54,0))*O47+INDEX('BCA Inputs'!$AF$14:$AF$54,MATCH(I47,'BCA Inputs'!$M$14:$M$54,0))*Q47+INDEX('BCA Inputs'!$AG$14:$AG$54,MATCH(I47,'BCA Inputs'!$M$14:$M$54,0))*F47+INDEX('BCA Inputs'!$AH$14:$AH$54,MATCH(I47,'BCA Inputs'!$M$14:$M$54,0))*G47,IF($B$3="RG&amp;E",INDEX('BCA Inputs'!$BM$14:$BM$54,MATCH(I47,'BCA Inputs'!$AW$14:$AW$54,0))*P47+INDEX('BCA Inputs'!$BN$14:$BN$54,MATCH(I47,'BCA Inputs'!$AW$14:$AW$54,0))*O47+INDEX('BCA Inputs'!$BO$14:$BO$54,MATCH(I47,'BCA Inputs'!$AW$14:$AW$54,0))*Q47+INDEX('BCA Inputs'!$BP$14:$BP$54,MATCH(I47,'BCA Inputs'!$AW$14:$AW$54,0))*F47+INDEX('BCA Inputs'!$BQ$14:$BQ$54,MATCH(I47,'BCA Inputs'!$AW$14:$AW$54,0))*G47,"")),"")</f>
        <v/>
      </c>
      <c r="AE47" s="237" t="str">
        <f t="shared" si="6"/>
        <v/>
      </c>
      <c r="AF47" s="198">
        <f t="shared" si="8"/>
        <v>0</v>
      </c>
      <c r="AG47" s="239">
        <f t="shared" si="9"/>
        <v>0</v>
      </c>
    </row>
    <row r="48" spans="1:33">
      <c r="A48" s="228"/>
      <c r="B48" s="176"/>
      <c r="C48" s="229"/>
      <c r="D48" s="230"/>
      <c r="E48" s="230"/>
      <c r="F48" s="230"/>
      <c r="G48" s="230"/>
      <c r="H48" s="231"/>
      <c r="I48" s="231"/>
      <c r="J48" s="232"/>
      <c r="K48" s="232"/>
      <c r="L48" s="232"/>
      <c r="M48" s="181">
        <f t="shared" si="7"/>
        <v>0</v>
      </c>
      <c r="N48" s="181">
        <f>IF(H48="",0,H48*I48*'Avoided Water Savings Cost'!$C$16)</f>
        <v>0</v>
      </c>
      <c r="O48" s="545">
        <f>IF(C48="",0,IF($B$3="NYSEG",C48/(1-'Avoided Electric Costs 2020'!$W$21),IF($B$3="RG&amp;E",C48/(1-'Avoided Electric Costs 2020'!$X$21),"")))</f>
        <v>0</v>
      </c>
      <c r="P48" s="546">
        <f>IF(D48="",0,IF($B$3="NYSEG",D48/(1-'Avoided Electric Costs 2020'!$W$21),IF($B$3="RG&amp;E",D48/(1-'Avoided Electric Costs 2020'!$X$21),"")))</f>
        <v>0</v>
      </c>
      <c r="Q48" s="546">
        <f>IF(E48="",0,IF($B$3="NYSEG",E48/(1-'Avoided Natural Gas Costs 2020'!$J$34),IF($B$3="RG&amp;E",E48/(1-'Avoided Natural Gas Costs 2020'!$K$34),"")))</f>
        <v>0</v>
      </c>
      <c r="R48" s="233" t="str">
        <f>IFERROR(IF(P48*'BCA Inputs'!$C$1+Q48*'BCA Inputs'!$C$2+F48*'BCA Inputs'!$C$2+G48*'BCA Inputs'!$C$2=0,"",P48*'BCA Inputs'!$C$1+Q48*'BCA Inputs'!$C$2+F48*'BCA Inputs'!$C$2+G48*'BCA Inputs'!$C$2),"")</f>
        <v/>
      </c>
      <c r="S48" s="181" t="str">
        <f t="shared" si="0"/>
        <v/>
      </c>
      <c r="T48" s="181" t="str">
        <f>IFERROR(IF($B$3="NYSEG",(INDEX('BCA Inputs'!$N$14:$N$54,MATCH(I48,'BCA Inputs'!$M$14:$M$54,0))*P48+INDEX('BCA Inputs'!$O$14:$O$54,MATCH(I48,'BCA Inputs'!$M$14:$M$54,0))*O48+INDEX('BCA Inputs'!P:P,MATCH(I48,'BCA Inputs'!M:M,0))*Q48+INDEX('BCA Inputs'!Q:Q,MATCH(I48,'BCA Inputs'!M:M,0))*F48+INDEX('BCA Inputs'!R:R,MATCH(I48,'BCA Inputs'!M:M,0))*G48)+L48+N48,IF($B$3="RG&amp;E",(INDEX('BCA Inputs'!$AX$14:$AX$54,MATCH(I48,'BCA Inputs'!$AW$14:$AW$54,0))*P48+INDEX('BCA Inputs'!$AY$14:$AY$54,MATCH(I48,'BCA Inputs'!$AW$14:$AW$54,0))*O48+INDEX('BCA Inputs'!$AZ$14:$AZ$54,MATCH(I48,'BCA Inputs'!$AW$14:$AW$54,0))*Q48+INDEX('BCA Inputs'!$BA$14:$BA$54,MATCH(I48,'BCA Inputs'!$AW$14:$AW$54,0))*F48+INDEX('BCA Inputs'!$BB$14:$BB$54,MATCH(I48,'BCA Inputs'!$AW$14:$AW$54,0))*G48)+L48+N48,"")),"")</f>
        <v/>
      </c>
      <c r="U48" s="234" t="str">
        <f t="shared" si="1"/>
        <v/>
      </c>
      <c r="V48" s="234" t="str">
        <f t="shared" si="2"/>
        <v/>
      </c>
      <c r="W48" s="234" t="str">
        <f t="shared" si="3"/>
        <v/>
      </c>
      <c r="Y48" s="235" t="str">
        <f t="shared" si="4"/>
        <v/>
      </c>
      <c r="Z48" s="236" t="str">
        <f>IFERROR(IF($B$3="NYSEG",INDEX('BCA Inputs'!$X$14:$X$54,MATCH(I48,'BCA Inputs'!$M$14:$M$54,0))*P48+INDEX('BCA Inputs'!$Y$14:$Y$54,MATCH(I48,'BCA Inputs'!$M$14:$M$54,0))*O48+INDEX('BCA Inputs'!$Z$14:$Z$54,MATCH(I48,'BCA Inputs'!$M$14:$M$54,0))*Q48+INDEX('BCA Inputs'!$AA$14:$AA$54,MATCH(I48,'BCA Inputs'!$M$14:$M$54,0))*F48+INDEX('BCA Inputs'!$AB$14:$AB$54,MATCH(I48,'BCA Inputs'!$M$14:$M$54,0))*G48,IF($B$3="RG&amp;E",INDEX('BCA Inputs'!$BG$14:$BG$54,MATCH(I48,'BCA Inputs'!$AW$14:$AW$54,0))*P48+INDEX('BCA Inputs'!$BH$14:$BH$54,MATCH(I48,'BCA Inputs'!$AW$14:$AW$54,0))*O48+INDEX('BCA Inputs'!$BI$14:$BI$54,MATCH(I48,'BCA Inputs'!$AW$14:$AW$54,0))*Q48+INDEX('BCA Inputs'!$BJ$14:$BJ$54,MATCH(I48,'BCA Inputs'!$AW$14:$AW$54,0))*F48+INDEX('BCA Inputs'!$BK$14:$BK$54,MATCH(I48,'BCA Inputs'!$AW$14:$AW$54,0))*G48,"")),"")</f>
        <v/>
      </c>
      <c r="AA48" s="237" t="str">
        <f t="shared" si="5"/>
        <v/>
      </c>
      <c r="AC48" s="238" t="str">
        <f>IFERROR((K48+R48)+IF($B$3="NYSEG",INDEX('BCA Inputs'!$AI$14:$AI$54,MATCH(I48,'BCA Inputs'!$M$14:$M$54,0))*P48+INDEX('BCA Inputs'!$AJ$14:$AJ$54,MATCH(I48,'BCA Inputs'!$M$14:$M$54,0))*Q48,IF($B$3="RG&amp;E",INDEX('BCA Inputs'!$BR$14:$BR$54,MATCH(I48,'BCA Inputs'!$AW$14:$AW$54,0))*P48+INDEX('BCA Inputs'!$BS$14:$BS$54,MATCH(I48,'BCA Inputs'!$AW$14:$AW$54,0))*Q48,"")),"")</f>
        <v/>
      </c>
      <c r="AD48" s="181" t="str">
        <f>IFERROR(IF($B$3="NYSEG",INDEX('BCA Inputs'!$AD$14:$AD$54,MATCH(I48,'BCA Inputs'!$M$14:$M$54,0))*P48+INDEX('BCA Inputs'!$AE$14:$AE$54,MATCH(I48,'BCA Inputs'!$M$14:$M$54,0))*O48+INDEX('BCA Inputs'!$AF$14:$AF$54,MATCH(I48,'BCA Inputs'!$M$14:$M$54,0))*Q48+INDEX('BCA Inputs'!$AG$14:$AG$54,MATCH(I48,'BCA Inputs'!$M$14:$M$54,0))*F48+INDEX('BCA Inputs'!$AH$14:$AH$54,MATCH(I48,'BCA Inputs'!$M$14:$M$54,0))*G48,IF($B$3="RG&amp;E",INDEX('BCA Inputs'!$BM$14:$BM$54,MATCH(I48,'BCA Inputs'!$AW$14:$AW$54,0))*P48+INDEX('BCA Inputs'!$BN$14:$BN$54,MATCH(I48,'BCA Inputs'!$AW$14:$AW$54,0))*O48+INDEX('BCA Inputs'!$BO$14:$BO$54,MATCH(I48,'BCA Inputs'!$AW$14:$AW$54,0))*Q48+INDEX('BCA Inputs'!$BP$14:$BP$54,MATCH(I48,'BCA Inputs'!$AW$14:$AW$54,0))*F48+INDEX('BCA Inputs'!$BQ$14:$BQ$54,MATCH(I48,'BCA Inputs'!$AW$14:$AW$54,0))*G48,"")),"")</f>
        <v/>
      </c>
      <c r="AE48" s="237" t="str">
        <f t="shared" si="6"/>
        <v/>
      </c>
      <c r="AF48" s="198">
        <f t="shared" si="8"/>
        <v>0</v>
      </c>
      <c r="AG48" s="239">
        <f t="shared" si="9"/>
        <v>0</v>
      </c>
    </row>
    <row r="49" spans="1:33">
      <c r="A49" s="228"/>
      <c r="B49" s="176"/>
      <c r="C49" s="229"/>
      <c r="D49" s="230"/>
      <c r="E49" s="230"/>
      <c r="F49" s="230"/>
      <c r="G49" s="230"/>
      <c r="H49" s="231"/>
      <c r="I49" s="231"/>
      <c r="J49" s="232"/>
      <c r="K49" s="232"/>
      <c r="L49" s="232"/>
      <c r="M49" s="181">
        <f t="shared" si="7"/>
        <v>0</v>
      </c>
      <c r="N49" s="181">
        <f>IF(H49="",0,H49*I49*'Avoided Water Savings Cost'!$C$16)</f>
        <v>0</v>
      </c>
      <c r="O49" s="545">
        <f>IF(C49="",0,IF($B$3="NYSEG",C49/(1-'Avoided Electric Costs 2020'!$W$21),IF($B$3="RG&amp;E",C49/(1-'Avoided Electric Costs 2020'!$X$21),"")))</f>
        <v>0</v>
      </c>
      <c r="P49" s="546">
        <f>IF(D49="",0,IF($B$3="NYSEG",D49/(1-'Avoided Electric Costs 2020'!$W$21),IF($B$3="RG&amp;E",D49/(1-'Avoided Electric Costs 2020'!$X$21),"")))</f>
        <v>0</v>
      </c>
      <c r="Q49" s="546">
        <f>IF(E49="",0,IF($B$3="NYSEG",E49/(1-'Avoided Natural Gas Costs 2020'!$J$34),IF($B$3="RG&amp;E",E49/(1-'Avoided Natural Gas Costs 2020'!$K$34),"")))</f>
        <v>0</v>
      </c>
      <c r="R49" s="233" t="str">
        <f>IFERROR(IF(P49*'BCA Inputs'!$C$1+Q49*'BCA Inputs'!$C$2+F49*'BCA Inputs'!$C$2+G49*'BCA Inputs'!$C$2=0,"",P49*'BCA Inputs'!$C$1+Q49*'BCA Inputs'!$C$2+F49*'BCA Inputs'!$C$2+G49*'BCA Inputs'!$C$2),"")</f>
        <v/>
      </c>
      <c r="S49" s="181" t="str">
        <f t="shared" si="0"/>
        <v/>
      </c>
      <c r="T49" s="181" t="str">
        <f>IFERROR(IF($B$3="NYSEG",(INDEX('BCA Inputs'!$N$14:$N$54,MATCH(I49,'BCA Inputs'!$M$14:$M$54,0))*P49+INDEX('BCA Inputs'!$O$14:$O$54,MATCH(I49,'BCA Inputs'!$M$14:$M$54,0))*O49+INDEX('BCA Inputs'!P:P,MATCH(I49,'BCA Inputs'!M:M,0))*Q49+INDEX('BCA Inputs'!Q:Q,MATCH(I49,'BCA Inputs'!M:M,0))*F49+INDEX('BCA Inputs'!R:R,MATCH(I49,'BCA Inputs'!M:M,0))*G49)+L49+N49,IF($B$3="RG&amp;E",(INDEX('BCA Inputs'!$AX$14:$AX$54,MATCH(I49,'BCA Inputs'!$AW$14:$AW$54,0))*P49+INDEX('BCA Inputs'!$AY$14:$AY$54,MATCH(I49,'BCA Inputs'!$AW$14:$AW$54,0))*O49+INDEX('BCA Inputs'!$AZ$14:$AZ$54,MATCH(I49,'BCA Inputs'!$AW$14:$AW$54,0))*Q49+INDEX('BCA Inputs'!$BA$14:$BA$54,MATCH(I49,'BCA Inputs'!$AW$14:$AW$54,0))*F49+INDEX('BCA Inputs'!$BB$14:$BB$54,MATCH(I49,'BCA Inputs'!$AW$14:$AW$54,0))*G49)+L49+N49,"")),"")</f>
        <v/>
      </c>
      <c r="U49" s="234" t="str">
        <f t="shared" si="1"/>
        <v/>
      </c>
      <c r="V49" s="234" t="str">
        <f t="shared" si="2"/>
        <v/>
      </c>
      <c r="W49" s="234" t="str">
        <f t="shared" si="3"/>
        <v/>
      </c>
      <c r="Y49" s="235" t="str">
        <f t="shared" si="4"/>
        <v/>
      </c>
      <c r="Z49" s="236" t="str">
        <f>IFERROR(IF($B$3="NYSEG",INDEX('BCA Inputs'!$X$14:$X$54,MATCH(I49,'BCA Inputs'!$M$14:$M$54,0))*P49+INDEX('BCA Inputs'!$Y$14:$Y$54,MATCH(I49,'BCA Inputs'!$M$14:$M$54,0))*O49+INDEX('BCA Inputs'!$Z$14:$Z$54,MATCH(I49,'BCA Inputs'!$M$14:$M$54,0))*Q49+INDEX('BCA Inputs'!$AA$14:$AA$54,MATCH(I49,'BCA Inputs'!$M$14:$M$54,0))*F49+INDEX('BCA Inputs'!$AB$14:$AB$54,MATCH(I49,'BCA Inputs'!$M$14:$M$54,0))*G49,IF($B$3="RG&amp;E",INDEX('BCA Inputs'!$BG$14:$BG$54,MATCH(I49,'BCA Inputs'!$AW$14:$AW$54,0))*P49+INDEX('BCA Inputs'!$BH$14:$BH$54,MATCH(I49,'BCA Inputs'!$AW$14:$AW$54,0))*O49+INDEX('BCA Inputs'!$BI$14:$BI$54,MATCH(I49,'BCA Inputs'!$AW$14:$AW$54,0))*Q49+INDEX('BCA Inputs'!$BJ$14:$BJ$54,MATCH(I49,'BCA Inputs'!$AW$14:$AW$54,0))*F49+INDEX('BCA Inputs'!$BK$14:$BK$54,MATCH(I49,'BCA Inputs'!$AW$14:$AW$54,0))*G49,"")),"")</f>
        <v/>
      </c>
      <c r="AA49" s="237" t="str">
        <f t="shared" si="5"/>
        <v/>
      </c>
      <c r="AC49" s="238" t="str">
        <f>IFERROR((K49+R49)+IF($B$3="NYSEG",INDEX('BCA Inputs'!$AI$14:$AI$54,MATCH(I49,'BCA Inputs'!$M$14:$M$54,0))*P49+INDEX('BCA Inputs'!$AJ$14:$AJ$54,MATCH(I49,'BCA Inputs'!$M$14:$M$54,0))*Q49,IF($B$3="RG&amp;E",INDEX('BCA Inputs'!$BR$14:$BR$54,MATCH(I49,'BCA Inputs'!$AW$14:$AW$54,0))*P49+INDEX('BCA Inputs'!$BS$14:$BS$54,MATCH(I49,'BCA Inputs'!$AW$14:$AW$54,0))*Q49,"")),"")</f>
        <v/>
      </c>
      <c r="AD49" s="181" t="str">
        <f>IFERROR(IF($B$3="NYSEG",INDEX('BCA Inputs'!$AD$14:$AD$54,MATCH(I49,'BCA Inputs'!$M$14:$M$54,0))*P49+INDEX('BCA Inputs'!$AE$14:$AE$54,MATCH(I49,'BCA Inputs'!$M$14:$M$54,0))*O49+INDEX('BCA Inputs'!$AF$14:$AF$54,MATCH(I49,'BCA Inputs'!$M$14:$M$54,0))*Q49+INDEX('BCA Inputs'!$AG$14:$AG$54,MATCH(I49,'BCA Inputs'!$M$14:$M$54,0))*F49+INDEX('BCA Inputs'!$AH$14:$AH$54,MATCH(I49,'BCA Inputs'!$M$14:$M$54,0))*G49,IF($B$3="RG&amp;E",INDEX('BCA Inputs'!$BM$14:$BM$54,MATCH(I49,'BCA Inputs'!$AW$14:$AW$54,0))*P49+INDEX('BCA Inputs'!$BN$14:$BN$54,MATCH(I49,'BCA Inputs'!$AW$14:$AW$54,0))*O49+INDEX('BCA Inputs'!$BO$14:$BO$54,MATCH(I49,'BCA Inputs'!$AW$14:$AW$54,0))*Q49+INDEX('BCA Inputs'!$BP$14:$BP$54,MATCH(I49,'BCA Inputs'!$AW$14:$AW$54,0))*F49+INDEX('BCA Inputs'!$BQ$14:$BQ$54,MATCH(I49,'BCA Inputs'!$AW$14:$AW$54,0))*G49,"")),"")</f>
        <v/>
      </c>
      <c r="AE49" s="237" t="str">
        <f t="shared" si="6"/>
        <v/>
      </c>
      <c r="AF49" s="198">
        <f t="shared" si="8"/>
        <v>0</v>
      </c>
      <c r="AG49" s="239">
        <f t="shared" si="9"/>
        <v>0</v>
      </c>
    </row>
    <row r="50" spans="1:33">
      <c r="A50" s="228"/>
      <c r="B50" s="176"/>
      <c r="C50" s="229"/>
      <c r="D50" s="230"/>
      <c r="E50" s="230"/>
      <c r="F50" s="230"/>
      <c r="G50" s="230"/>
      <c r="H50" s="231"/>
      <c r="I50" s="231"/>
      <c r="J50" s="232"/>
      <c r="K50" s="232"/>
      <c r="L50" s="232"/>
      <c r="M50" s="181">
        <f t="shared" si="7"/>
        <v>0</v>
      </c>
      <c r="N50" s="181">
        <f>IF(H50="",0,H50*I50*'Avoided Water Savings Cost'!$C$16)</f>
        <v>0</v>
      </c>
      <c r="O50" s="545">
        <f>IF(C50="",0,IF($B$3="NYSEG",C50/(1-'Avoided Electric Costs 2020'!$W$21),IF($B$3="RG&amp;E",C50/(1-'Avoided Electric Costs 2020'!$X$21),"")))</f>
        <v>0</v>
      </c>
      <c r="P50" s="546">
        <f>IF(D50="",0,IF($B$3="NYSEG",D50/(1-'Avoided Electric Costs 2020'!$W$21),IF($B$3="RG&amp;E",D50/(1-'Avoided Electric Costs 2020'!$X$21),"")))</f>
        <v>0</v>
      </c>
      <c r="Q50" s="546">
        <f>IF(E50="",0,IF($B$3="NYSEG",E50/(1-'Avoided Natural Gas Costs 2020'!$J$34),IF($B$3="RG&amp;E",E50/(1-'Avoided Natural Gas Costs 2020'!$K$34),"")))</f>
        <v>0</v>
      </c>
      <c r="R50" s="233" t="str">
        <f>IFERROR(IF(P50*'BCA Inputs'!$C$1+Q50*'BCA Inputs'!$C$2+F50*'BCA Inputs'!$C$2+G50*'BCA Inputs'!$C$2=0,"",P50*'BCA Inputs'!$C$1+Q50*'BCA Inputs'!$C$2+F50*'BCA Inputs'!$C$2+G50*'BCA Inputs'!$C$2),"")</f>
        <v/>
      </c>
      <c r="S50" s="181" t="str">
        <f t="shared" si="0"/>
        <v/>
      </c>
      <c r="T50" s="181" t="str">
        <f>IFERROR(IF($B$3="NYSEG",(INDEX('BCA Inputs'!$N$14:$N$54,MATCH(I50,'BCA Inputs'!$M$14:$M$54,0))*P50+INDEX('BCA Inputs'!$O$14:$O$54,MATCH(I50,'BCA Inputs'!$M$14:$M$54,0))*O50+INDEX('BCA Inputs'!P:P,MATCH(I50,'BCA Inputs'!M:M,0))*Q50+INDEX('BCA Inputs'!Q:Q,MATCH(I50,'BCA Inputs'!M:M,0))*F50+INDEX('BCA Inputs'!R:R,MATCH(I50,'BCA Inputs'!M:M,0))*G50)+L50+N50,IF($B$3="RG&amp;E",(INDEX('BCA Inputs'!$AX$14:$AX$54,MATCH(I50,'BCA Inputs'!$AW$14:$AW$54,0))*P50+INDEX('BCA Inputs'!$AY$14:$AY$54,MATCH(I50,'BCA Inputs'!$AW$14:$AW$54,0))*O50+INDEX('BCA Inputs'!$AZ$14:$AZ$54,MATCH(I50,'BCA Inputs'!$AW$14:$AW$54,0))*Q50+INDEX('BCA Inputs'!$BA$14:$BA$54,MATCH(I50,'BCA Inputs'!$AW$14:$AW$54,0))*F50+INDEX('BCA Inputs'!$BB$14:$BB$54,MATCH(I50,'BCA Inputs'!$AW$14:$AW$54,0))*G50)+L50+N50,"")),"")</f>
        <v/>
      </c>
      <c r="U50" s="234" t="str">
        <f t="shared" si="1"/>
        <v/>
      </c>
      <c r="V50" s="234" t="str">
        <f t="shared" si="2"/>
        <v/>
      </c>
      <c r="W50" s="234" t="str">
        <f t="shared" si="3"/>
        <v/>
      </c>
      <c r="Y50" s="235" t="str">
        <f t="shared" si="4"/>
        <v/>
      </c>
      <c r="Z50" s="236" t="str">
        <f>IFERROR(IF($B$3="NYSEG",INDEX('BCA Inputs'!$X$14:$X$54,MATCH(I50,'BCA Inputs'!$M$14:$M$54,0))*P50+INDEX('BCA Inputs'!$Y$14:$Y$54,MATCH(I50,'BCA Inputs'!$M$14:$M$54,0))*O50+INDEX('BCA Inputs'!$Z$14:$Z$54,MATCH(I50,'BCA Inputs'!$M$14:$M$54,0))*Q50+INDEX('BCA Inputs'!$AA$14:$AA$54,MATCH(I50,'BCA Inputs'!$M$14:$M$54,0))*F50+INDEX('BCA Inputs'!$AB$14:$AB$54,MATCH(I50,'BCA Inputs'!$M$14:$M$54,0))*G50,IF($B$3="RG&amp;E",INDEX('BCA Inputs'!$BG$14:$BG$54,MATCH(I50,'BCA Inputs'!$AW$14:$AW$54,0))*P50+INDEX('BCA Inputs'!$BH$14:$BH$54,MATCH(I50,'BCA Inputs'!$AW$14:$AW$54,0))*O50+INDEX('BCA Inputs'!$BI$14:$BI$54,MATCH(I50,'BCA Inputs'!$AW$14:$AW$54,0))*Q50+INDEX('BCA Inputs'!$BJ$14:$BJ$54,MATCH(I50,'BCA Inputs'!$AW$14:$AW$54,0))*F50+INDEX('BCA Inputs'!$BK$14:$BK$54,MATCH(I50,'BCA Inputs'!$AW$14:$AW$54,0))*G50,"")),"")</f>
        <v/>
      </c>
      <c r="AA50" s="237" t="str">
        <f t="shared" si="5"/>
        <v/>
      </c>
      <c r="AC50" s="238" t="str">
        <f>IFERROR((K50+R50)+IF($B$3="NYSEG",INDEX('BCA Inputs'!$AI$14:$AI$54,MATCH(I50,'BCA Inputs'!$M$14:$M$54,0))*P50+INDEX('BCA Inputs'!$AJ$14:$AJ$54,MATCH(I50,'BCA Inputs'!$M$14:$M$54,0))*Q50,IF($B$3="RG&amp;E",INDEX('BCA Inputs'!$BR$14:$BR$54,MATCH(I50,'BCA Inputs'!$AW$14:$AW$54,0))*P50+INDEX('BCA Inputs'!$BS$14:$BS$54,MATCH(I50,'BCA Inputs'!$AW$14:$AW$54,0))*Q50,"")),"")</f>
        <v/>
      </c>
      <c r="AD50" s="181" t="str">
        <f>IFERROR(IF($B$3="NYSEG",INDEX('BCA Inputs'!$AD$14:$AD$54,MATCH(I50,'BCA Inputs'!$M$14:$M$54,0))*P50+INDEX('BCA Inputs'!$AE$14:$AE$54,MATCH(I50,'BCA Inputs'!$M$14:$M$54,0))*O50+INDEX('BCA Inputs'!$AF$14:$AF$54,MATCH(I50,'BCA Inputs'!$M$14:$M$54,0))*Q50+INDEX('BCA Inputs'!$AG$14:$AG$54,MATCH(I50,'BCA Inputs'!$M$14:$M$54,0))*F50+INDEX('BCA Inputs'!$AH$14:$AH$54,MATCH(I50,'BCA Inputs'!$M$14:$M$54,0))*G50,IF($B$3="RG&amp;E",INDEX('BCA Inputs'!$BM$14:$BM$54,MATCH(I50,'BCA Inputs'!$AW$14:$AW$54,0))*P50+INDEX('BCA Inputs'!$BN$14:$BN$54,MATCH(I50,'BCA Inputs'!$AW$14:$AW$54,0))*O50+INDEX('BCA Inputs'!$BO$14:$BO$54,MATCH(I50,'BCA Inputs'!$AW$14:$AW$54,0))*Q50+INDEX('BCA Inputs'!$BP$14:$BP$54,MATCH(I50,'BCA Inputs'!$AW$14:$AW$54,0))*F50+INDEX('BCA Inputs'!$BQ$14:$BQ$54,MATCH(I50,'BCA Inputs'!$AW$14:$AW$54,0))*G50,"")),"")</f>
        <v/>
      </c>
      <c r="AE50" s="237" t="str">
        <f t="shared" si="6"/>
        <v/>
      </c>
      <c r="AF50" s="198">
        <f t="shared" si="8"/>
        <v>0</v>
      </c>
      <c r="AG50" s="239">
        <f t="shared" si="9"/>
        <v>0</v>
      </c>
    </row>
    <row r="51" spans="1:33">
      <c r="A51" s="228"/>
      <c r="B51" s="176"/>
      <c r="C51" s="229"/>
      <c r="D51" s="230"/>
      <c r="E51" s="230"/>
      <c r="F51" s="230"/>
      <c r="G51" s="230"/>
      <c r="H51" s="231"/>
      <c r="I51" s="231"/>
      <c r="J51" s="232"/>
      <c r="K51" s="232"/>
      <c r="L51" s="232"/>
      <c r="M51" s="181">
        <f t="shared" si="7"/>
        <v>0</v>
      </c>
      <c r="N51" s="181">
        <f>IF(H51="",0,H51*I51*'Avoided Water Savings Cost'!$C$16)</f>
        <v>0</v>
      </c>
      <c r="O51" s="545">
        <f>IF(C51="",0,IF($B$3="NYSEG",C51/(1-'Avoided Electric Costs 2020'!$W$21),IF($B$3="RG&amp;E",C51/(1-'Avoided Electric Costs 2020'!$X$21),"")))</f>
        <v>0</v>
      </c>
      <c r="P51" s="546">
        <f>IF(D51="",0,IF($B$3="NYSEG",D51/(1-'Avoided Electric Costs 2020'!$W$21),IF($B$3="RG&amp;E",D51/(1-'Avoided Electric Costs 2020'!$X$21),"")))</f>
        <v>0</v>
      </c>
      <c r="Q51" s="546">
        <f>IF(E51="",0,IF($B$3="NYSEG",E51/(1-'Avoided Natural Gas Costs 2020'!$J$34),IF($B$3="RG&amp;E",E51/(1-'Avoided Natural Gas Costs 2020'!$K$34),"")))</f>
        <v>0</v>
      </c>
      <c r="R51" s="233" t="str">
        <f>IFERROR(IF(P51*'BCA Inputs'!$C$1+Q51*'BCA Inputs'!$C$2+F51*'BCA Inputs'!$C$2+G51*'BCA Inputs'!$C$2=0,"",P51*'BCA Inputs'!$C$1+Q51*'BCA Inputs'!$C$2+F51*'BCA Inputs'!$C$2+G51*'BCA Inputs'!$C$2),"")</f>
        <v/>
      </c>
      <c r="S51" s="181" t="str">
        <f t="shared" si="0"/>
        <v/>
      </c>
      <c r="T51" s="181" t="str">
        <f>IFERROR(IF($B$3="NYSEG",(INDEX('BCA Inputs'!$N$14:$N$54,MATCH(I51,'BCA Inputs'!$M$14:$M$54,0))*P51+INDEX('BCA Inputs'!$O$14:$O$54,MATCH(I51,'BCA Inputs'!$M$14:$M$54,0))*O51+INDEX('BCA Inputs'!P:P,MATCH(I51,'BCA Inputs'!M:M,0))*Q51+INDEX('BCA Inputs'!Q:Q,MATCH(I51,'BCA Inputs'!M:M,0))*F51+INDEX('BCA Inputs'!R:R,MATCH(I51,'BCA Inputs'!M:M,0))*G51)+L51+N51,IF($B$3="RG&amp;E",(INDEX('BCA Inputs'!$AX$14:$AX$54,MATCH(I51,'BCA Inputs'!$AW$14:$AW$54,0))*P51+INDEX('BCA Inputs'!$AY$14:$AY$54,MATCH(I51,'BCA Inputs'!$AW$14:$AW$54,0))*O51+INDEX('BCA Inputs'!$AZ$14:$AZ$54,MATCH(I51,'BCA Inputs'!$AW$14:$AW$54,0))*Q51+INDEX('BCA Inputs'!$BA$14:$BA$54,MATCH(I51,'BCA Inputs'!$AW$14:$AW$54,0))*F51+INDEX('BCA Inputs'!$BB$14:$BB$54,MATCH(I51,'BCA Inputs'!$AW$14:$AW$54,0))*G51)+L51+N51,"")),"")</f>
        <v/>
      </c>
      <c r="U51" s="234" t="str">
        <f t="shared" si="1"/>
        <v/>
      </c>
      <c r="V51" s="234" t="str">
        <f t="shared" si="2"/>
        <v/>
      </c>
      <c r="W51" s="234" t="str">
        <f t="shared" si="3"/>
        <v/>
      </c>
      <c r="Y51" s="235" t="str">
        <f t="shared" si="4"/>
        <v/>
      </c>
      <c r="Z51" s="236" t="str">
        <f>IFERROR(IF($B$3="NYSEG",INDEX('BCA Inputs'!$X$14:$X$54,MATCH(I51,'BCA Inputs'!$M$14:$M$54,0))*P51+INDEX('BCA Inputs'!$Y$14:$Y$54,MATCH(I51,'BCA Inputs'!$M$14:$M$54,0))*O51+INDEX('BCA Inputs'!$Z$14:$Z$54,MATCH(I51,'BCA Inputs'!$M$14:$M$54,0))*Q51+INDEX('BCA Inputs'!$AA$14:$AA$54,MATCH(I51,'BCA Inputs'!$M$14:$M$54,0))*F51+INDEX('BCA Inputs'!$AB$14:$AB$54,MATCH(I51,'BCA Inputs'!$M$14:$M$54,0))*G51,IF($B$3="RG&amp;E",INDEX('BCA Inputs'!$BG$14:$BG$54,MATCH(I51,'BCA Inputs'!$AW$14:$AW$54,0))*P51+INDEX('BCA Inputs'!$BH$14:$BH$54,MATCH(I51,'BCA Inputs'!$AW$14:$AW$54,0))*O51+INDEX('BCA Inputs'!$BI$14:$BI$54,MATCH(I51,'BCA Inputs'!$AW$14:$AW$54,0))*Q51+INDEX('BCA Inputs'!$BJ$14:$BJ$54,MATCH(I51,'BCA Inputs'!$AW$14:$AW$54,0))*F51+INDEX('BCA Inputs'!$BK$14:$BK$54,MATCH(I51,'BCA Inputs'!$AW$14:$AW$54,0))*G51,"")),"")</f>
        <v/>
      </c>
      <c r="AA51" s="237" t="str">
        <f t="shared" si="5"/>
        <v/>
      </c>
      <c r="AC51" s="238" t="str">
        <f>IFERROR((K51+R51)+IF($B$3="NYSEG",INDEX('BCA Inputs'!$AI$14:$AI$54,MATCH(I51,'BCA Inputs'!$M$14:$M$54,0))*P51+INDEX('BCA Inputs'!$AJ$14:$AJ$54,MATCH(I51,'BCA Inputs'!$M$14:$M$54,0))*Q51,IF($B$3="RG&amp;E",INDEX('BCA Inputs'!$BR$14:$BR$54,MATCH(I51,'BCA Inputs'!$AW$14:$AW$54,0))*P51+INDEX('BCA Inputs'!$BS$14:$BS$54,MATCH(I51,'BCA Inputs'!$AW$14:$AW$54,0))*Q51,"")),"")</f>
        <v/>
      </c>
      <c r="AD51" s="181" t="str">
        <f>IFERROR(IF($B$3="NYSEG",INDEX('BCA Inputs'!$AD$14:$AD$54,MATCH(I51,'BCA Inputs'!$M$14:$M$54,0))*P51+INDEX('BCA Inputs'!$AE$14:$AE$54,MATCH(I51,'BCA Inputs'!$M$14:$M$54,0))*O51+INDEX('BCA Inputs'!$AF$14:$AF$54,MATCH(I51,'BCA Inputs'!$M$14:$M$54,0))*Q51+INDEX('BCA Inputs'!$AG$14:$AG$54,MATCH(I51,'BCA Inputs'!$M$14:$M$54,0))*F51+INDEX('BCA Inputs'!$AH$14:$AH$54,MATCH(I51,'BCA Inputs'!$M$14:$M$54,0))*G51,IF($B$3="RG&amp;E",INDEX('BCA Inputs'!$BM$14:$BM$54,MATCH(I51,'BCA Inputs'!$AW$14:$AW$54,0))*P51+INDEX('BCA Inputs'!$BN$14:$BN$54,MATCH(I51,'BCA Inputs'!$AW$14:$AW$54,0))*O51+INDEX('BCA Inputs'!$BO$14:$BO$54,MATCH(I51,'BCA Inputs'!$AW$14:$AW$54,0))*Q51+INDEX('BCA Inputs'!$BP$14:$BP$54,MATCH(I51,'BCA Inputs'!$AW$14:$AW$54,0))*F51+INDEX('BCA Inputs'!$BQ$14:$BQ$54,MATCH(I51,'BCA Inputs'!$AW$14:$AW$54,0))*G51,"")),"")</f>
        <v/>
      </c>
      <c r="AE51" s="237" t="str">
        <f t="shared" si="6"/>
        <v/>
      </c>
      <c r="AF51" s="198">
        <f t="shared" si="8"/>
        <v>0</v>
      </c>
      <c r="AG51" s="239">
        <f t="shared" si="9"/>
        <v>0</v>
      </c>
    </row>
    <row r="52" spans="1:33">
      <c r="A52" s="228"/>
      <c r="B52" s="176"/>
      <c r="C52" s="229"/>
      <c r="D52" s="230"/>
      <c r="E52" s="230"/>
      <c r="F52" s="230"/>
      <c r="G52" s="230"/>
      <c r="H52" s="231"/>
      <c r="I52" s="231"/>
      <c r="J52" s="232"/>
      <c r="K52" s="232"/>
      <c r="L52" s="232"/>
      <c r="M52" s="181">
        <f t="shared" si="7"/>
        <v>0</v>
      </c>
      <c r="N52" s="181">
        <f>IF(H52="",0,H52*I52*'Avoided Water Savings Cost'!$C$16)</f>
        <v>0</v>
      </c>
      <c r="O52" s="545">
        <f>IF(C52="",0,IF($B$3="NYSEG",C52/(1-'Avoided Electric Costs 2020'!$W$21),IF($B$3="RG&amp;E",C52/(1-'Avoided Electric Costs 2020'!$X$21),"")))</f>
        <v>0</v>
      </c>
      <c r="P52" s="546">
        <f>IF(D52="",0,IF($B$3="NYSEG",D52/(1-'Avoided Electric Costs 2020'!$W$21),IF($B$3="RG&amp;E",D52/(1-'Avoided Electric Costs 2020'!$X$21),"")))</f>
        <v>0</v>
      </c>
      <c r="Q52" s="546">
        <f>IF(E52="",0,IF($B$3="NYSEG",E52/(1-'Avoided Natural Gas Costs 2020'!$J$34),IF($B$3="RG&amp;E",E52/(1-'Avoided Natural Gas Costs 2020'!$K$34),"")))</f>
        <v>0</v>
      </c>
      <c r="R52" s="233" t="str">
        <f>IFERROR(IF(P52*'BCA Inputs'!$C$1+Q52*'BCA Inputs'!$C$2+F52*'BCA Inputs'!$C$2+G52*'BCA Inputs'!$C$2=0,"",P52*'BCA Inputs'!$C$1+Q52*'BCA Inputs'!$C$2+F52*'BCA Inputs'!$C$2+G52*'BCA Inputs'!$C$2),"")</f>
        <v/>
      </c>
      <c r="S52" s="181" t="str">
        <f t="shared" si="0"/>
        <v/>
      </c>
      <c r="T52" s="181" t="str">
        <f>IFERROR(IF($B$3="NYSEG",(INDEX('BCA Inputs'!$N$14:$N$54,MATCH(I52,'BCA Inputs'!$M$14:$M$54,0))*P52+INDEX('BCA Inputs'!$O$14:$O$54,MATCH(I52,'BCA Inputs'!$M$14:$M$54,0))*O52+INDEX('BCA Inputs'!P:P,MATCH(I52,'BCA Inputs'!M:M,0))*Q52+INDEX('BCA Inputs'!Q:Q,MATCH(I52,'BCA Inputs'!M:M,0))*F52+INDEX('BCA Inputs'!R:R,MATCH(I52,'BCA Inputs'!M:M,0))*G52)+L52+N52,IF($B$3="RG&amp;E",(INDEX('BCA Inputs'!$AX$14:$AX$54,MATCH(I52,'BCA Inputs'!$AW$14:$AW$54,0))*P52+INDEX('BCA Inputs'!$AY$14:$AY$54,MATCH(I52,'BCA Inputs'!$AW$14:$AW$54,0))*O52+INDEX('BCA Inputs'!$AZ$14:$AZ$54,MATCH(I52,'BCA Inputs'!$AW$14:$AW$54,0))*Q52+INDEX('BCA Inputs'!$BA$14:$BA$54,MATCH(I52,'BCA Inputs'!$AW$14:$AW$54,0))*F52+INDEX('BCA Inputs'!$BB$14:$BB$54,MATCH(I52,'BCA Inputs'!$AW$14:$AW$54,0))*G52)+L52+N52,"")),"")</f>
        <v/>
      </c>
      <c r="U52" s="234" t="str">
        <f t="shared" si="1"/>
        <v/>
      </c>
      <c r="V52" s="234" t="str">
        <f t="shared" si="2"/>
        <v/>
      </c>
      <c r="W52" s="234" t="str">
        <f t="shared" si="3"/>
        <v/>
      </c>
      <c r="Y52" s="235" t="str">
        <f t="shared" si="4"/>
        <v/>
      </c>
      <c r="Z52" s="236" t="str">
        <f>IFERROR(IF($B$3="NYSEG",INDEX('BCA Inputs'!$X$14:$X$54,MATCH(I52,'BCA Inputs'!$M$14:$M$54,0))*P52+INDEX('BCA Inputs'!$Y$14:$Y$54,MATCH(I52,'BCA Inputs'!$M$14:$M$54,0))*O52+INDEX('BCA Inputs'!$Z$14:$Z$54,MATCH(I52,'BCA Inputs'!$M$14:$M$54,0))*Q52+INDEX('BCA Inputs'!$AA$14:$AA$54,MATCH(I52,'BCA Inputs'!$M$14:$M$54,0))*F52+INDEX('BCA Inputs'!$AB$14:$AB$54,MATCH(I52,'BCA Inputs'!$M$14:$M$54,0))*G52,IF($B$3="RG&amp;E",INDEX('BCA Inputs'!$BG$14:$BG$54,MATCH(I52,'BCA Inputs'!$AW$14:$AW$54,0))*P52+INDEX('BCA Inputs'!$BH$14:$BH$54,MATCH(I52,'BCA Inputs'!$AW$14:$AW$54,0))*O52+INDEX('BCA Inputs'!$BI$14:$BI$54,MATCH(I52,'BCA Inputs'!$AW$14:$AW$54,0))*Q52+INDEX('BCA Inputs'!$BJ$14:$BJ$54,MATCH(I52,'BCA Inputs'!$AW$14:$AW$54,0))*F52+INDEX('BCA Inputs'!$BK$14:$BK$54,MATCH(I52,'BCA Inputs'!$AW$14:$AW$54,0))*G52,"")),"")</f>
        <v/>
      </c>
      <c r="AA52" s="237" t="str">
        <f t="shared" si="5"/>
        <v/>
      </c>
      <c r="AC52" s="238" t="str">
        <f>IFERROR((K52+R52)+IF($B$3="NYSEG",INDEX('BCA Inputs'!$AI$14:$AI$54,MATCH(I52,'BCA Inputs'!$M$14:$M$54,0))*P52+INDEX('BCA Inputs'!$AJ$14:$AJ$54,MATCH(I52,'BCA Inputs'!$M$14:$M$54,0))*Q52,IF($B$3="RG&amp;E",INDEX('BCA Inputs'!$BR$14:$BR$54,MATCH(I52,'BCA Inputs'!$AW$14:$AW$54,0))*P52+INDEX('BCA Inputs'!$BS$14:$BS$54,MATCH(I52,'BCA Inputs'!$AW$14:$AW$54,0))*Q52,"")),"")</f>
        <v/>
      </c>
      <c r="AD52" s="181" t="str">
        <f>IFERROR(IF($B$3="NYSEG",INDEX('BCA Inputs'!$AD$14:$AD$54,MATCH(I52,'BCA Inputs'!$M$14:$M$54,0))*P52+INDEX('BCA Inputs'!$AE$14:$AE$54,MATCH(I52,'BCA Inputs'!$M$14:$M$54,0))*O52+INDEX('BCA Inputs'!$AF$14:$AF$54,MATCH(I52,'BCA Inputs'!$M$14:$M$54,0))*Q52+INDEX('BCA Inputs'!$AG$14:$AG$54,MATCH(I52,'BCA Inputs'!$M$14:$M$54,0))*F52+INDEX('BCA Inputs'!$AH$14:$AH$54,MATCH(I52,'BCA Inputs'!$M$14:$M$54,0))*G52,IF($B$3="RG&amp;E",INDEX('BCA Inputs'!$BM$14:$BM$54,MATCH(I52,'BCA Inputs'!$AW$14:$AW$54,0))*P52+INDEX('BCA Inputs'!$BN$14:$BN$54,MATCH(I52,'BCA Inputs'!$AW$14:$AW$54,0))*O52+INDEX('BCA Inputs'!$BO$14:$BO$54,MATCH(I52,'BCA Inputs'!$AW$14:$AW$54,0))*Q52+INDEX('BCA Inputs'!$BP$14:$BP$54,MATCH(I52,'BCA Inputs'!$AW$14:$AW$54,0))*F52+INDEX('BCA Inputs'!$BQ$14:$BQ$54,MATCH(I52,'BCA Inputs'!$AW$14:$AW$54,0))*G52,"")),"")</f>
        <v/>
      </c>
      <c r="AE52" s="237" t="str">
        <f t="shared" si="6"/>
        <v/>
      </c>
      <c r="AF52" s="198">
        <f t="shared" si="8"/>
        <v>0</v>
      </c>
      <c r="AG52" s="239">
        <f t="shared" si="9"/>
        <v>0</v>
      </c>
    </row>
    <row r="53" spans="1:33">
      <c r="A53" s="228"/>
      <c r="B53" s="176"/>
      <c r="C53" s="229"/>
      <c r="D53" s="230"/>
      <c r="E53" s="230"/>
      <c r="F53" s="230"/>
      <c r="G53" s="230"/>
      <c r="H53" s="231"/>
      <c r="I53" s="231"/>
      <c r="J53" s="232"/>
      <c r="K53" s="232"/>
      <c r="L53" s="232"/>
      <c r="M53" s="181">
        <f t="shared" si="7"/>
        <v>0</v>
      </c>
      <c r="N53" s="181">
        <f>IF(H53="",0,H53*I53*'Avoided Water Savings Cost'!$C$16)</f>
        <v>0</v>
      </c>
      <c r="O53" s="545">
        <f>IF(C53="",0,IF($B$3="NYSEG",C53/(1-'Avoided Electric Costs 2020'!$W$21),IF($B$3="RG&amp;E",C53/(1-'Avoided Electric Costs 2020'!$X$21),"")))</f>
        <v>0</v>
      </c>
      <c r="P53" s="546">
        <f>IF(D53="",0,IF($B$3="NYSEG",D53/(1-'Avoided Electric Costs 2020'!$W$21),IF($B$3="RG&amp;E",D53/(1-'Avoided Electric Costs 2020'!$X$21),"")))</f>
        <v>0</v>
      </c>
      <c r="Q53" s="546">
        <f>IF(E53="",0,IF($B$3="NYSEG",E53/(1-'Avoided Natural Gas Costs 2020'!$J$34),IF($B$3="RG&amp;E",E53/(1-'Avoided Natural Gas Costs 2020'!$K$34),"")))</f>
        <v>0</v>
      </c>
      <c r="R53" s="233" t="str">
        <f>IFERROR(IF(P53*'BCA Inputs'!$C$1+Q53*'BCA Inputs'!$C$2+F53*'BCA Inputs'!$C$2+G53*'BCA Inputs'!$C$2=0,"",P53*'BCA Inputs'!$C$1+Q53*'BCA Inputs'!$C$2+F53*'BCA Inputs'!$C$2+G53*'BCA Inputs'!$C$2),"")</f>
        <v/>
      </c>
      <c r="S53" s="181" t="str">
        <f t="shared" si="0"/>
        <v/>
      </c>
      <c r="T53" s="181" t="str">
        <f>IFERROR(IF($B$3="NYSEG",(INDEX('BCA Inputs'!$N$14:$N$54,MATCH(I53,'BCA Inputs'!$M$14:$M$54,0))*P53+INDEX('BCA Inputs'!$O$14:$O$54,MATCH(I53,'BCA Inputs'!$M$14:$M$54,0))*O53+INDEX('BCA Inputs'!P:P,MATCH(I53,'BCA Inputs'!M:M,0))*Q53+INDEX('BCA Inputs'!Q:Q,MATCH(I53,'BCA Inputs'!M:M,0))*F53+INDEX('BCA Inputs'!R:R,MATCH(I53,'BCA Inputs'!M:M,0))*G53)+L53+N53,IF($B$3="RG&amp;E",(INDEX('BCA Inputs'!$AX$14:$AX$54,MATCH(I53,'BCA Inputs'!$AW$14:$AW$54,0))*P53+INDEX('BCA Inputs'!$AY$14:$AY$54,MATCH(I53,'BCA Inputs'!$AW$14:$AW$54,0))*O53+INDEX('BCA Inputs'!$AZ$14:$AZ$54,MATCH(I53,'BCA Inputs'!$AW$14:$AW$54,0))*Q53+INDEX('BCA Inputs'!$BA$14:$BA$54,MATCH(I53,'BCA Inputs'!$AW$14:$AW$54,0))*F53+INDEX('BCA Inputs'!$BB$14:$BB$54,MATCH(I53,'BCA Inputs'!$AW$14:$AW$54,0))*G53)+L53+N53,"")),"")</f>
        <v/>
      </c>
      <c r="U53" s="234" t="str">
        <f t="shared" si="1"/>
        <v/>
      </c>
      <c r="V53" s="234" t="str">
        <f t="shared" si="2"/>
        <v/>
      </c>
      <c r="W53" s="234" t="str">
        <f t="shared" si="3"/>
        <v/>
      </c>
      <c r="Y53" s="235" t="str">
        <f t="shared" si="4"/>
        <v/>
      </c>
      <c r="Z53" s="236" t="str">
        <f>IFERROR(IF($B$3="NYSEG",INDEX('BCA Inputs'!$X$14:$X$54,MATCH(I53,'BCA Inputs'!$M$14:$M$54,0))*P53+INDEX('BCA Inputs'!$Y$14:$Y$54,MATCH(I53,'BCA Inputs'!$M$14:$M$54,0))*O53+INDEX('BCA Inputs'!$Z$14:$Z$54,MATCH(I53,'BCA Inputs'!$M$14:$M$54,0))*Q53+INDEX('BCA Inputs'!$AA$14:$AA$54,MATCH(I53,'BCA Inputs'!$M$14:$M$54,0))*F53+INDEX('BCA Inputs'!$AB$14:$AB$54,MATCH(I53,'BCA Inputs'!$M$14:$M$54,0))*G53,IF($B$3="RG&amp;E",INDEX('BCA Inputs'!$BG$14:$BG$54,MATCH(I53,'BCA Inputs'!$AW$14:$AW$54,0))*P53+INDEX('BCA Inputs'!$BH$14:$BH$54,MATCH(I53,'BCA Inputs'!$AW$14:$AW$54,0))*O53+INDEX('BCA Inputs'!$BI$14:$BI$54,MATCH(I53,'BCA Inputs'!$AW$14:$AW$54,0))*Q53+INDEX('BCA Inputs'!$BJ$14:$BJ$54,MATCH(I53,'BCA Inputs'!$AW$14:$AW$54,0))*F53+INDEX('BCA Inputs'!$BK$14:$BK$54,MATCH(I53,'BCA Inputs'!$AW$14:$AW$54,0))*G53,"")),"")</f>
        <v/>
      </c>
      <c r="AA53" s="237" t="str">
        <f t="shared" si="5"/>
        <v/>
      </c>
      <c r="AC53" s="238" t="str">
        <f>IFERROR((K53+R53)+IF($B$3="NYSEG",INDEX('BCA Inputs'!$AI$14:$AI$54,MATCH(I53,'BCA Inputs'!$M$14:$M$54,0))*P53+INDEX('BCA Inputs'!$AJ$14:$AJ$54,MATCH(I53,'BCA Inputs'!$M$14:$M$54,0))*Q53,IF($B$3="RG&amp;E",INDEX('BCA Inputs'!$BR$14:$BR$54,MATCH(I53,'BCA Inputs'!$AW$14:$AW$54,0))*P53+INDEX('BCA Inputs'!$BS$14:$BS$54,MATCH(I53,'BCA Inputs'!$AW$14:$AW$54,0))*Q53,"")),"")</f>
        <v/>
      </c>
      <c r="AD53" s="181" t="str">
        <f>IFERROR(IF($B$3="NYSEG",INDEX('BCA Inputs'!$AD$14:$AD$54,MATCH(I53,'BCA Inputs'!$M$14:$M$54,0))*P53+INDEX('BCA Inputs'!$AE$14:$AE$54,MATCH(I53,'BCA Inputs'!$M$14:$M$54,0))*O53+INDEX('BCA Inputs'!$AF$14:$AF$54,MATCH(I53,'BCA Inputs'!$M$14:$M$54,0))*Q53+INDEX('BCA Inputs'!$AG$14:$AG$54,MATCH(I53,'BCA Inputs'!$M$14:$M$54,0))*F53+INDEX('BCA Inputs'!$AH$14:$AH$54,MATCH(I53,'BCA Inputs'!$M$14:$M$54,0))*G53,IF($B$3="RG&amp;E",INDEX('BCA Inputs'!$BM$14:$BM$54,MATCH(I53,'BCA Inputs'!$AW$14:$AW$54,0))*P53+INDEX('BCA Inputs'!$BN$14:$BN$54,MATCH(I53,'BCA Inputs'!$AW$14:$AW$54,0))*O53+INDEX('BCA Inputs'!$BO$14:$BO$54,MATCH(I53,'BCA Inputs'!$AW$14:$AW$54,0))*Q53+INDEX('BCA Inputs'!$BP$14:$BP$54,MATCH(I53,'BCA Inputs'!$AW$14:$AW$54,0))*F53+INDEX('BCA Inputs'!$BQ$14:$BQ$54,MATCH(I53,'BCA Inputs'!$AW$14:$AW$54,0))*G53,"")),"")</f>
        <v/>
      </c>
      <c r="AE53" s="237" t="str">
        <f t="shared" si="6"/>
        <v/>
      </c>
      <c r="AF53" s="198">
        <f t="shared" si="8"/>
        <v>0</v>
      </c>
      <c r="AG53" s="239">
        <f t="shared" si="9"/>
        <v>0</v>
      </c>
    </row>
    <row r="54" spans="1:33">
      <c r="A54" s="228"/>
      <c r="B54" s="176"/>
      <c r="C54" s="229"/>
      <c r="D54" s="230"/>
      <c r="E54" s="230"/>
      <c r="F54" s="230"/>
      <c r="G54" s="230"/>
      <c r="H54" s="231"/>
      <c r="I54" s="231"/>
      <c r="J54" s="232"/>
      <c r="K54" s="232"/>
      <c r="L54" s="232"/>
      <c r="M54" s="181">
        <f t="shared" si="7"/>
        <v>0</v>
      </c>
      <c r="N54" s="181">
        <f>IF(H54="",0,H54*I54*'Avoided Water Savings Cost'!$C$16)</f>
        <v>0</v>
      </c>
      <c r="O54" s="545">
        <f>IF(C54="",0,IF($B$3="NYSEG",C54/(1-'Avoided Electric Costs 2020'!$W$21),IF($B$3="RG&amp;E",C54/(1-'Avoided Electric Costs 2020'!$X$21),"")))</f>
        <v>0</v>
      </c>
      <c r="P54" s="546">
        <f>IF(D54="",0,IF($B$3="NYSEG",D54/(1-'Avoided Electric Costs 2020'!$W$21),IF($B$3="RG&amp;E",D54/(1-'Avoided Electric Costs 2020'!$X$21),"")))</f>
        <v>0</v>
      </c>
      <c r="Q54" s="546">
        <f>IF(E54="",0,IF($B$3="NYSEG",E54/(1-'Avoided Natural Gas Costs 2020'!$J$34),IF($B$3="RG&amp;E",E54/(1-'Avoided Natural Gas Costs 2020'!$K$34),"")))</f>
        <v>0</v>
      </c>
      <c r="R54" s="233" t="str">
        <f>IFERROR(IF(P54*'BCA Inputs'!$C$1+Q54*'BCA Inputs'!$C$2+F54*'BCA Inputs'!$C$2+G54*'BCA Inputs'!$C$2=0,"",P54*'BCA Inputs'!$C$1+Q54*'BCA Inputs'!$C$2+F54*'BCA Inputs'!$C$2+G54*'BCA Inputs'!$C$2),"")</f>
        <v/>
      </c>
      <c r="S54" s="181" t="str">
        <f t="shared" si="0"/>
        <v/>
      </c>
      <c r="T54" s="181" t="str">
        <f>IFERROR(IF($B$3="NYSEG",(INDEX('BCA Inputs'!$N$14:$N$54,MATCH(I54,'BCA Inputs'!$M$14:$M$54,0))*P54+INDEX('BCA Inputs'!$O$14:$O$54,MATCH(I54,'BCA Inputs'!$M$14:$M$54,0))*O54+INDEX('BCA Inputs'!P:P,MATCH(I54,'BCA Inputs'!M:M,0))*Q54+INDEX('BCA Inputs'!Q:Q,MATCH(I54,'BCA Inputs'!M:M,0))*F54+INDEX('BCA Inputs'!R:R,MATCH(I54,'BCA Inputs'!M:M,0))*G54)+L54+N54,IF($B$3="RG&amp;E",(INDEX('BCA Inputs'!$AX$14:$AX$54,MATCH(I54,'BCA Inputs'!$AW$14:$AW$54,0))*P54+INDEX('BCA Inputs'!$AY$14:$AY$54,MATCH(I54,'BCA Inputs'!$AW$14:$AW$54,0))*O54+INDEX('BCA Inputs'!$AZ$14:$AZ$54,MATCH(I54,'BCA Inputs'!$AW$14:$AW$54,0))*Q54+INDEX('BCA Inputs'!$BA$14:$BA$54,MATCH(I54,'BCA Inputs'!$AW$14:$AW$54,0))*F54+INDEX('BCA Inputs'!$BB$14:$BB$54,MATCH(I54,'BCA Inputs'!$AW$14:$AW$54,0))*G54)+L54+N54,"")),"")</f>
        <v/>
      </c>
      <c r="U54" s="234" t="str">
        <f t="shared" si="1"/>
        <v/>
      </c>
      <c r="V54" s="234" t="str">
        <f t="shared" si="2"/>
        <v/>
      </c>
      <c r="W54" s="234" t="str">
        <f t="shared" si="3"/>
        <v/>
      </c>
      <c r="Y54" s="235" t="str">
        <f t="shared" si="4"/>
        <v/>
      </c>
      <c r="Z54" s="236" t="str">
        <f>IFERROR(IF($B$3="NYSEG",INDEX('BCA Inputs'!$X$14:$X$54,MATCH(I54,'BCA Inputs'!$M$14:$M$54,0))*P54+INDEX('BCA Inputs'!$Y$14:$Y$54,MATCH(I54,'BCA Inputs'!$M$14:$M$54,0))*O54+INDEX('BCA Inputs'!$Z$14:$Z$54,MATCH(I54,'BCA Inputs'!$M$14:$M$54,0))*Q54+INDEX('BCA Inputs'!$AA$14:$AA$54,MATCH(I54,'BCA Inputs'!$M$14:$M$54,0))*F54+INDEX('BCA Inputs'!$AB$14:$AB$54,MATCH(I54,'BCA Inputs'!$M$14:$M$54,0))*G54,IF($B$3="RG&amp;E",INDEX('BCA Inputs'!$BG$14:$BG$54,MATCH(I54,'BCA Inputs'!$AW$14:$AW$54,0))*P54+INDEX('BCA Inputs'!$BH$14:$BH$54,MATCH(I54,'BCA Inputs'!$AW$14:$AW$54,0))*O54+INDEX('BCA Inputs'!$BI$14:$BI$54,MATCH(I54,'BCA Inputs'!$AW$14:$AW$54,0))*Q54+INDEX('BCA Inputs'!$BJ$14:$BJ$54,MATCH(I54,'BCA Inputs'!$AW$14:$AW$54,0))*F54+INDEX('BCA Inputs'!$BK$14:$BK$54,MATCH(I54,'BCA Inputs'!$AW$14:$AW$54,0))*G54,"")),"")</f>
        <v/>
      </c>
      <c r="AA54" s="237" t="str">
        <f t="shared" si="5"/>
        <v/>
      </c>
      <c r="AC54" s="238" t="str">
        <f>IFERROR((K54+R54)+IF($B$3="NYSEG",INDEX('BCA Inputs'!$AI$14:$AI$54,MATCH(I54,'BCA Inputs'!$M$14:$M$54,0))*P54+INDEX('BCA Inputs'!$AJ$14:$AJ$54,MATCH(I54,'BCA Inputs'!$M$14:$M$54,0))*Q54,IF($B$3="RG&amp;E",INDEX('BCA Inputs'!$BR$14:$BR$54,MATCH(I54,'BCA Inputs'!$AW$14:$AW$54,0))*P54+INDEX('BCA Inputs'!$BS$14:$BS$54,MATCH(I54,'BCA Inputs'!$AW$14:$AW$54,0))*Q54,"")),"")</f>
        <v/>
      </c>
      <c r="AD54" s="181" t="str">
        <f>IFERROR(IF($B$3="NYSEG",INDEX('BCA Inputs'!$AD$14:$AD$54,MATCH(I54,'BCA Inputs'!$M$14:$M$54,0))*P54+INDEX('BCA Inputs'!$AE$14:$AE$54,MATCH(I54,'BCA Inputs'!$M$14:$M$54,0))*O54+INDEX('BCA Inputs'!$AF$14:$AF$54,MATCH(I54,'BCA Inputs'!$M$14:$M$54,0))*Q54+INDEX('BCA Inputs'!$AG$14:$AG$54,MATCH(I54,'BCA Inputs'!$M$14:$M$54,0))*F54+INDEX('BCA Inputs'!$AH$14:$AH$54,MATCH(I54,'BCA Inputs'!$M$14:$M$54,0))*G54,IF($B$3="RG&amp;E",INDEX('BCA Inputs'!$BM$14:$BM$54,MATCH(I54,'BCA Inputs'!$AW$14:$AW$54,0))*P54+INDEX('BCA Inputs'!$BN$14:$BN$54,MATCH(I54,'BCA Inputs'!$AW$14:$AW$54,0))*O54+INDEX('BCA Inputs'!$BO$14:$BO$54,MATCH(I54,'BCA Inputs'!$AW$14:$AW$54,0))*Q54+INDEX('BCA Inputs'!$BP$14:$BP$54,MATCH(I54,'BCA Inputs'!$AW$14:$AW$54,0))*F54+INDEX('BCA Inputs'!$BQ$14:$BQ$54,MATCH(I54,'BCA Inputs'!$AW$14:$AW$54,0))*G54,"")),"")</f>
        <v/>
      </c>
      <c r="AE54" s="237" t="str">
        <f t="shared" si="6"/>
        <v/>
      </c>
      <c r="AF54" s="198">
        <f t="shared" si="8"/>
        <v>0</v>
      </c>
      <c r="AG54" s="239">
        <f t="shared" si="9"/>
        <v>0</v>
      </c>
    </row>
    <row r="55" spans="1:33">
      <c r="A55" s="228"/>
      <c r="B55" s="176"/>
      <c r="C55" s="229"/>
      <c r="D55" s="230"/>
      <c r="E55" s="230"/>
      <c r="F55" s="230"/>
      <c r="G55" s="230"/>
      <c r="H55" s="231"/>
      <c r="I55" s="231"/>
      <c r="J55" s="232"/>
      <c r="K55" s="232"/>
      <c r="L55" s="232"/>
      <c r="M55" s="181">
        <f t="shared" si="7"/>
        <v>0</v>
      </c>
      <c r="N55" s="181">
        <f>IF(H55="",0,H55*I55*'Avoided Water Savings Cost'!$C$16)</f>
        <v>0</v>
      </c>
      <c r="O55" s="545">
        <f>IF(C55="",0,IF($B$3="NYSEG",C55/(1-'Avoided Electric Costs 2020'!$W$21),IF($B$3="RG&amp;E",C55/(1-'Avoided Electric Costs 2020'!$X$21),"")))</f>
        <v>0</v>
      </c>
      <c r="P55" s="546">
        <f>IF(D55="",0,IF($B$3="NYSEG",D55/(1-'Avoided Electric Costs 2020'!$W$21),IF($B$3="RG&amp;E",D55/(1-'Avoided Electric Costs 2020'!$X$21),"")))</f>
        <v>0</v>
      </c>
      <c r="Q55" s="546">
        <f>IF(E55="",0,IF($B$3="NYSEG",E55/(1-'Avoided Natural Gas Costs 2020'!$J$34),IF($B$3="RG&amp;E",E55/(1-'Avoided Natural Gas Costs 2020'!$K$34),"")))</f>
        <v>0</v>
      </c>
      <c r="R55" s="233" t="str">
        <f>IFERROR(IF(P55*'BCA Inputs'!$C$1+Q55*'BCA Inputs'!$C$2+F55*'BCA Inputs'!$C$2+G55*'BCA Inputs'!$C$2=0,"",P55*'BCA Inputs'!$C$1+Q55*'BCA Inputs'!$C$2+F55*'BCA Inputs'!$C$2+G55*'BCA Inputs'!$C$2),"")</f>
        <v/>
      </c>
      <c r="S55" s="181" t="str">
        <f t="shared" si="0"/>
        <v/>
      </c>
      <c r="T55" s="181" t="str">
        <f>IFERROR(IF($B$3="NYSEG",(INDEX('BCA Inputs'!$N$14:$N$54,MATCH(I55,'BCA Inputs'!$M$14:$M$54,0))*P55+INDEX('BCA Inputs'!$O$14:$O$54,MATCH(I55,'BCA Inputs'!$M$14:$M$54,0))*O55+INDEX('BCA Inputs'!P:P,MATCH(I55,'BCA Inputs'!M:M,0))*Q55+INDEX('BCA Inputs'!Q:Q,MATCH(I55,'BCA Inputs'!M:M,0))*F55+INDEX('BCA Inputs'!R:R,MATCH(I55,'BCA Inputs'!M:M,0))*G55)+L55+N55,IF($B$3="RG&amp;E",(INDEX('BCA Inputs'!$AX$14:$AX$54,MATCH(I55,'BCA Inputs'!$AW$14:$AW$54,0))*P55+INDEX('BCA Inputs'!$AY$14:$AY$54,MATCH(I55,'BCA Inputs'!$AW$14:$AW$54,0))*O55+INDEX('BCA Inputs'!$AZ$14:$AZ$54,MATCH(I55,'BCA Inputs'!$AW$14:$AW$54,0))*Q55+INDEX('BCA Inputs'!$BA$14:$BA$54,MATCH(I55,'BCA Inputs'!$AW$14:$AW$54,0))*F55+INDEX('BCA Inputs'!$BB$14:$BB$54,MATCH(I55,'BCA Inputs'!$AW$14:$AW$54,0))*G55)+L55+N55,"")),"")</f>
        <v/>
      </c>
      <c r="U55" s="234" t="str">
        <f t="shared" si="1"/>
        <v/>
      </c>
      <c r="V55" s="234" t="str">
        <f t="shared" si="2"/>
        <v/>
      </c>
      <c r="W55" s="234" t="str">
        <f t="shared" si="3"/>
        <v/>
      </c>
      <c r="Y55" s="235" t="str">
        <f t="shared" si="4"/>
        <v/>
      </c>
      <c r="Z55" s="236" t="str">
        <f>IFERROR(IF($B$3="NYSEG",INDEX('BCA Inputs'!$X$14:$X$54,MATCH(I55,'BCA Inputs'!$M$14:$M$54,0))*P55+INDEX('BCA Inputs'!$Y$14:$Y$54,MATCH(I55,'BCA Inputs'!$M$14:$M$54,0))*O55+INDEX('BCA Inputs'!$Z$14:$Z$54,MATCH(I55,'BCA Inputs'!$M$14:$M$54,0))*Q55+INDEX('BCA Inputs'!$AA$14:$AA$54,MATCH(I55,'BCA Inputs'!$M$14:$M$54,0))*F55+INDEX('BCA Inputs'!$AB$14:$AB$54,MATCH(I55,'BCA Inputs'!$M$14:$M$54,0))*G55,IF($B$3="RG&amp;E",INDEX('BCA Inputs'!$BG$14:$BG$54,MATCH(I55,'BCA Inputs'!$AW$14:$AW$54,0))*P55+INDEX('BCA Inputs'!$BH$14:$BH$54,MATCH(I55,'BCA Inputs'!$AW$14:$AW$54,0))*O55+INDEX('BCA Inputs'!$BI$14:$BI$54,MATCH(I55,'BCA Inputs'!$AW$14:$AW$54,0))*Q55+INDEX('BCA Inputs'!$BJ$14:$BJ$54,MATCH(I55,'BCA Inputs'!$AW$14:$AW$54,0))*F55+INDEX('BCA Inputs'!$BK$14:$BK$54,MATCH(I55,'BCA Inputs'!$AW$14:$AW$54,0))*G55,"")),"")</f>
        <v/>
      </c>
      <c r="AA55" s="237" t="str">
        <f t="shared" si="5"/>
        <v/>
      </c>
      <c r="AC55" s="238" t="str">
        <f>IFERROR((K55+R55)+IF($B$3="NYSEG",INDEX('BCA Inputs'!$AI$14:$AI$54,MATCH(I55,'BCA Inputs'!$M$14:$M$54,0))*P55+INDEX('BCA Inputs'!$AJ$14:$AJ$54,MATCH(I55,'BCA Inputs'!$M$14:$M$54,0))*Q55,IF($B$3="RG&amp;E",INDEX('BCA Inputs'!$BR$14:$BR$54,MATCH(I55,'BCA Inputs'!$AW$14:$AW$54,0))*P55+INDEX('BCA Inputs'!$BS$14:$BS$54,MATCH(I55,'BCA Inputs'!$AW$14:$AW$54,0))*Q55,"")),"")</f>
        <v/>
      </c>
      <c r="AD55" s="181" t="str">
        <f>IFERROR(IF($B$3="NYSEG",INDEX('BCA Inputs'!$AD$14:$AD$54,MATCH(I55,'BCA Inputs'!$M$14:$M$54,0))*P55+INDEX('BCA Inputs'!$AE$14:$AE$54,MATCH(I55,'BCA Inputs'!$M$14:$M$54,0))*O55+INDEX('BCA Inputs'!$AF$14:$AF$54,MATCH(I55,'BCA Inputs'!$M$14:$M$54,0))*Q55+INDEX('BCA Inputs'!$AG$14:$AG$54,MATCH(I55,'BCA Inputs'!$M$14:$M$54,0))*F55+INDEX('BCA Inputs'!$AH$14:$AH$54,MATCH(I55,'BCA Inputs'!$M$14:$M$54,0))*G55,IF($B$3="RG&amp;E",INDEX('BCA Inputs'!$BM$14:$BM$54,MATCH(I55,'BCA Inputs'!$AW$14:$AW$54,0))*P55+INDEX('BCA Inputs'!$BN$14:$BN$54,MATCH(I55,'BCA Inputs'!$AW$14:$AW$54,0))*O55+INDEX('BCA Inputs'!$BO$14:$BO$54,MATCH(I55,'BCA Inputs'!$AW$14:$AW$54,0))*Q55+INDEX('BCA Inputs'!$BP$14:$BP$54,MATCH(I55,'BCA Inputs'!$AW$14:$AW$54,0))*F55+INDEX('BCA Inputs'!$BQ$14:$BQ$54,MATCH(I55,'BCA Inputs'!$AW$14:$AW$54,0))*G55,"")),"")</f>
        <v/>
      </c>
      <c r="AE55" s="237" t="str">
        <f t="shared" si="6"/>
        <v/>
      </c>
      <c r="AF55" s="198">
        <f t="shared" si="8"/>
        <v>0</v>
      </c>
      <c r="AG55" s="239">
        <f t="shared" si="9"/>
        <v>0</v>
      </c>
    </row>
    <row r="56" spans="1:33">
      <c r="A56" s="228"/>
      <c r="B56" s="176"/>
      <c r="C56" s="229"/>
      <c r="D56" s="230"/>
      <c r="E56" s="230"/>
      <c r="F56" s="230"/>
      <c r="G56" s="230"/>
      <c r="H56" s="231"/>
      <c r="I56" s="231"/>
      <c r="J56" s="232"/>
      <c r="K56" s="232"/>
      <c r="L56" s="232"/>
      <c r="M56" s="181">
        <f t="shared" si="7"/>
        <v>0</v>
      </c>
      <c r="N56" s="181">
        <f>IF(H56="",0,H56*I56*'Avoided Water Savings Cost'!$C$16)</f>
        <v>0</v>
      </c>
      <c r="O56" s="545">
        <f>IF(C56="",0,IF($B$3="NYSEG",C56/(1-'Avoided Electric Costs 2020'!$W$21),IF($B$3="RG&amp;E",C56/(1-'Avoided Electric Costs 2020'!$X$21),"")))</f>
        <v>0</v>
      </c>
      <c r="P56" s="546">
        <f>IF(D56="",0,IF($B$3="NYSEG",D56/(1-'Avoided Electric Costs 2020'!$W$21),IF($B$3="RG&amp;E",D56/(1-'Avoided Electric Costs 2020'!$X$21),"")))</f>
        <v>0</v>
      </c>
      <c r="Q56" s="546">
        <f>IF(E56="",0,IF($B$3="NYSEG",E56/(1-'Avoided Natural Gas Costs 2020'!$J$34),IF($B$3="RG&amp;E",E56/(1-'Avoided Natural Gas Costs 2020'!$K$34),"")))</f>
        <v>0</v>
      </c>
      <c r="R56" s="233" t="str">
        <f>IFERROR(IF(P56*'BCA Inputs'!$C$1+Q56*'BCA Inputs'!$C$2+F56*'BCA Inputs'!$C$2+G56*'BCA Inputs'!$C$2=0,"",P56*'BCA Inputs'!$C$1+Q56*'BCA Inputs'!$C$2+F56*'BCA Inputs'!$C$2+G56*'BCA Inputs'!$C$2),"")</f>
        <v/>
      </c>
      <c r="S56" s="181" t="str">
        <f t="shared" si="0"/>
        <v/>
      </c>
      <c r="T56" s="181" t="str">
        <f>IFERROR(IF($B$3="NYSEG",(INDEX('BCA Inputs'!$N$14:$N$54,MATCH(I56,'BCA Inputs'!$M$14:$M$54,0))*P56+INDEX('BCA Inputs'!$O$14:$O$54,MATCH(I56,'BCA Inputs'!$M$14:$M$54,0))*O56+INDEX('BCA Inputs'!P:P,MATCH(I56,'BCA Inputs'!M:M,0))*Q56+INDEX('BCA Inputs'!Q:Q,MATCH(I56,'BCA Inputs'!M:M,0))*F56+INDEX('BCA Inputs'!R:R,MATCH(I56,'BCA Inputs'!M:M,0))*G56)+L56+N56,IF($B$3="RG&amp;E",(INDEX('BCA Inputs'!$AX$14:$AX$54,MATCH(I56,'BCA Inputs'!$AW$14:$AW$54,0))*P56+INDEX('BCA Inputs'!$AY$14:$AY$54,MATCH(I56,'BCA Inputs'!$AW$14:$AW$54,0))*O56+INDEX('BCA Inputs'!$AZ$14:$AZ$54,MATCH(I56,'BCA Inputs'!$AW$14:$AW$54,0))*Q56+INDEX('BCA Inputs'!$BA$14:$BA$54,MATCH(I56,'BCA Inputs'!$AW$14:$AW$54,0))*F56+INDEX('BCA Inputs'!$BB$14:$BB$54,MATCH(I56,'BCA Inputs'!$AW$14:$AW$54,0))*G56)+L56+N56,"")),"")</f>
        <v/>
      </c>
      <c r="U56" s="234" t="str">
        <f t="shared" si="1"/>
        <v/>
      </c>
      <c r="V56" s="234" t="str">
        <f t="shared" si="2"/>
        <v/>
      </c>
      <c r="W56" s="234" t="str">
        <f t="shared" si="3"/>
        <v/>
      </c>
      <c r="Y56" s="235" t="str">
        <f t="shared" si="4"/>
        <v/>
      </c>
      <c r="Z56" s="236" t="str">
        <f>IFERROR(IF($B$3="NYSEG",INDEX('BCA Inputs'!$X$14:$X$54,MATCH(I56,'BCA Inputs'!$M$14:$M$54,0))*P56+INDEX('BCA Inputs'!$Y$14:$Y$54,MATCH(I56,'BCA Inputs'!$M$14:$M$54,0))*O56+INDEX('BCA Inputs'!$Z$14:$Z$54,MATCH(I56,'BCA Inputs'!$M$14:$M$54,0))*Q56+INDEX('BCA Inputs'!$AA$14:$AA$54,MATCH(I56,'BCA Inputs'!$M$14:$M$54,0))*F56+INDEX('BCA Inputs'!$AB$14:$AB$54,MATCH(I56,'BCA Inputs'!$M$14:$M$54,0))*G56,IF($B$3="RG&amp;E",INDEX('BCA Inputs'!$BG$14:$BG$54,MATCH(I56,'BCA Inputs'!$AW$14:$AW$54,0))*P56+INDEX('BCA Inputs'!$BH$14:$BH$54,MATCH(I56,'BCA Inputs'!$AW$14:$AW$54,0))*O56+INDEX('BCA Inputs'!$BI$14:$BI$54,MATCH(I56,'BCA Inputs'!$AW$14:$AW$54,0))*Q56+INDEX('BCA Inputs'!$BJ$14:$BJ$54,MATCH(I56,'BCA Inputs'!$AW$14:$AW$54,0))*F56+INDEX('BCA Inputs'!$BK$14:$BK$54,MATCH(I56,'BCA Inputs'!$AW$14:$AW$54,0))*G56,"")),"")</f>
        <v/>
      </c>
      <c r="AA56" s="237" t="str">
        <f t="shared" si="5"/>
        <v/>
      </c>
      <c r="AC56" s="238" t="str">
        <f>IFERROR((K56+R56)+IF($B$3="NYSEG",INDEX('BCA Inputs'!$AI$14:$AI$54,MATCH(I56,'BCA Inputs'!$M$14:$M$54,0))*P56+INDEX('BCA Inputs'!$AJ$14:$AJ$54,MATCH(I56,'BCA Inputs'!$M$14:$M$54,0))*Q56,IF($B$3="RG&amp;E",INDEX('BCA Inputs'!$BR$14:$BR$54,MATCH(I56,'BCA Inputs'!$AW$14:$AW$54,0))*P56+INDEX('BCA Inputs'!$BS$14:$BS$54,MATCH(I56,'BCA Inputs'!$AW$14:$AW$54,0))*Q56,"")),"")</f>
        <v/>
      </c>
      <c r="AD56" s="181" t="str">
        <f>IFERROR(IF($B$3="NYSEG",INDEX('BCA Inputs'!$AD$14:$AD$54,MATCH(I56,'BCA Inputs'!$M$14:$M$54,0))*P56+INDEX('BCA Inputs'!$AE$14:$AE$54,MATCH(I56,'BCA Inputs'!$M$14:$M$54,0))*O56+INDEX('BCA Inputs'!$AF$14:$AF$54,MATCH(I56,'BCA Inputs'!$M$14:$M$54,0))*Q56+INDEX('BCA Inputs'!$AG$14:$AG$54,MATCH(I56,'BCA Inputs'!$M$14:$M$54,0))*F56+INDEX('BCA Inputs'!$AH$14:$AH$54,MATCH(I56,'BCA Inputs'!$M$14:$M$54,0))*G56,IF($B$3="RG&amp;E",INDEX('BCA Inputs'!$BM$14:$BM$54,MATCH(I56,'BCA Inputs'!$AW$14:$AW$54,0))*P56+INDEX('BCA Inputs'!$BN$14:$BN$54,MATCH(I56,'BCA Inputs'!$AW$14:$AW$54,0))*O56+INDEX('BCA Inputs'!$BO$14:$BO$54,MATCH(I56,'BCA Inputs'!$AW$14:$AW$54,0))*Q56+INDEX('BCA Inputs'!$BP$14:$BP$54,MATCH(I56,'BCA Inputs'!$AW$14:$AW$54,0))*F56+INDEX('BCA Inputs'!$BQ$14:$BQ$54,MATCH(I56,'BCA Inputs'!$AW$14:$AW$54,0))*G56,"")),"")</f>
        <v/>
      </c>
      <c r="AE56" s="237" t="str">
        <f t="shared" si="6"/>
        <v/>
      </c>
      <c r="AF56" s="198">
        <f t="shared" si="8"/>
        <v>0</v>
      </c>
      <c r="AG56" s="239">
        <f t="shared" si="9"/>
        <v>0</v>
      </c>
    </row>
    <row r="57" spans="1:33">
      <c r="A57" s="228"/>
      <c r="B57" s="176"/>
      <c r="C57" s="229"/>
      <c r="D57" s="230"/>
      <c r="E57" s="230"/>
      <c r="F57" s="230"/>
      <c r="G57" s="230"/>
      <c r="H57" s="231"/>
      <c r="I57" s="231"/>
      <c r="J57" s="232"/>
      <c r="K57" s="232"/>
      <c r="L57" s="232"/>
      <c r="M57" s="181">
        <f t="shared" si="7"/>
        <v>0</v>
      </c>
      <c r="N57" s="181">
        <f>IF(H57="",0,H57*I57*'Avoided Water Savings Cost'!$C$16)</f>
        <v>0</v>
      </c>
      <c r="O57" s="545">
        <f>IF(C57="",0,IF($B$3="NYSEG",C57/(1-'Avoided Electric Costs 2020'!$W$21),IF($B$3="RG&amp;E",C57/(1-'Avoided Electric Costs 2020'!$X$21),"")))</f>
        <v>0</v>
      </c>
      <c r="P57" s="546">
        <f>IF(D57="",0,IF($B$3="NYSEG",D57/(1-'Avoided Electric Costs 2020'!$W$21),IF($B$3="RG&amp;E",D57/(1-'Avoided Electric Costs 2020'!$X$21),"")))</f>
        <v>0</v>
      </c>
      <c r="Q57" s="546">
        <f>IF(E57="",0,IF($B$3="NYSEG",E57/(1-'Avoided Natural Gas Costs 2020'!$J$34),IF($B$3="RG&amp;E",E57/(1-'Avoided Natural Gas Costs 2020'!$K$34),"")))</f>
        <v>0</v>
      </c>
      <c r="R57" s="233" t="str">
        <f>IFERROR(IF(P57*'BCA Inputs'!$C$1+Q57*'BCA Inputs'!$C$2+F57*'BCA Inputs'!$C$2+G57*'BCA Inputs'!$C$2=0,"",P57*'BCA Inputs'!$C$1+Q57*'BCA Inputs'!$C$2+F57*'BCA Inputs'!$C$2+G57*'BCA Inputs'!$C$2),"")</f>
        <v/>
      </c>
      <c r="S57" s="181" t="str">
        <f t="shared" si="0"/>
        <v/>
      </c>
      <c r="T57" s="181" t="str">
        <f>IFERROR(IF($B$3="NYSEG",(INDEX('BCA Inputs'!$N$14:$N$54,MATCH(I57,'BCA Inputs'!$M$14:$M$54,0))*P57+INDEX('BCA Inputs'!$O$14:$O$54,MATCH(I57,'BCA Inputs'!$M$14:$M$54,0))*O57+INDEX('BCA Inputs'!P:P,MATCH(I57,'BCA Inputs'!M:M,0))*Q57+INDEX('BCA Inputs'!Q:Q,MATCH(I57,'BCA Inputs'!M:M,0))*F57+INDEX('BCA Inputs'!R:R,MATCH(I57,'BCA Inputs'!M:M,0))*G57)+L57+N57,IF($B$3="RG&amp;E",(INDEX('BCA Inputs'!$AX$14:$AX$54,MATCH(I57,'BCA Inputs'!$AW$14:$AW$54,0))*P57+INDEX('BCA Inputs'!$AY$14:$AY$54,MATCH(I57,'BCA Inputs'!$AW$14:$AW$54,0))*O57+INDEX('BCA Inputs'!$AZ$14:$AZ$54,MATCH(I57,'BCA Inputs'!$AW$14:$AW$54,0))*Q57+INDEX('BCA Inputs'!$BA$14:$BA$54,MATCH(I57,'BCA Inputs'!$AW$14:$AW$54,0))*F57+INDEX('BCA Inputs'!$BB$14:$BB$54,MATCH(I57,'BCA Inputs'!$AW$14:$AW$54,0))*G57)+L57+N57,"")),"")</f>
        <v/>
      </c>
      <c r="U57" s="234" t="str">
        <f t="shared" si="1"/>
        <v/>
      </c>
      <c r="V57" s="234" t="str">
        <f t="shared" si="2"/>
        <v/>
      </c>
      <c r="W57" s="234" t="str">
        <f t="shared" si="3"/>
        <v/>
      </c>
      <c r="Y57" s="235" t="str">
        <f t="shared" si="4"/>
        <v/>
      </c>
      <c r="Z57" s="236" t="str">
        <f>IFERROR(IF($B$3="NYSEG",INDEX('BCA Inputs'!$X$14:$X$54,MATCH(I57,'BCA Inputs'!$M$14:$M$54,0))*P57+INDEX('BCA Inputs'!$Y$14:$Y$54,MATCH(I57,'BCA Inputs'!$M$14:$M$54,0))*O57+INDEX('BCA Inputs'!$Z$14:$Z$54,MATCH(I57,'BCA Inputs'!$M$14:$M$54,0))*Q57+INDEX('BCA Inputs'!$AA$14:$AA$54,MATCH(I57,'BCA Inputs'!$M$14:$M$54,0))*F57+INDEX('BCA Inputs'!$AB$14:$AB$54,MATCH(I57,'BCA Inputs'!$M$14:$M$54,0))*G57,IF($B$3="RG&amp;E",INDEX('BCA Inputs'!$BG$14:$BG$54,MATCH(I57,'BCA Inputs'!$AW$14:$AW$54,0))*P57+INDEX('BCA Inputs'!$BH$14:$BH$54,MATCH(I57,'BCA Inputs'!$AW$14:$AW$54,0))*O57+INDEX('BCA Inputs'!$BI$14:$BI$54,MATCH(I57,'BCA Inputs'!$AW$14:$AW$54,0))*Q57+INDEX('BCA Inputs'!$BJ$14:$BJ$54,MATCH(I57,'BCA Inputs'!$AW$14:$AW$54,0))*F57+INDEX('BCA Inputs'!$BK$14:$BK$54,MATCH(I57,'BCA Inputs'!$AW$14:$AW$54,0))*G57,"")),"")</f>
        <v/>
      </c>
      <c r="AA57" s="237" t="str">
        <f t="shared" si="5"/>
        <v/>
      </c>
      <c r="AC57" s="238" t="str">
        <f>IFERROR((K57+R57)+IF($B$3="NYSEG",INDEX('BCA Inputs'!$AI$14:$AI$54,MATCH(I57,'BCA Inputs'!$M$14:$M$54,0))*P57+INDEX('BCA Inputs'!$AJ$14:$AJ$54,MATCH(I57,'BCA Inputs'!$M$14:$M$54,0))*Q57,IF($B$3="RG&amp;E",INDEX('BCA Inputs'!$BR$14:$BR$54,MATCH(I57,'BCA Inputs'!$AW$14:$AW$54,0))*P57+INDEX('BCA Inputs'!$BS$14:$BS$54,MATCH(I57,'BCA Inputs'!$AW$14:$AW$54,0))*Q57,"")),"")</f>
        <v/>
      </c>
      <c r="AD57" s="181" t="str">
        <f>IFERROR(IF($B$3="NYSEG",INDEX('BCA Inputs'!$AD$14:$AD$54,MATCH(I57,'BCA Inputs'!$M$14:$M$54,0))*P57+INDEX('BCA Inputs'!$AE$14:$AE$54,MATCH(I57,'BCA Inputs'!$M$14:$M$54,0))*O57+INDEX('BCA Inputs'!$AF$14:$AF$54,MATCH(I57,'BCA Inputs'!$M$14:$M$54,0))*Q57+INDEX('BCA Inputs'!$AG$14:$AG$54,MATCH(I57,'BCA Inputs'!$M$14:$M$54,0))*F57+INDEX('BCA Inputs'!$AH$14:$AH$54,MATCH(I57,'BCA Inputs'!$M$14:$M$54,0))*G57,IF($B$3="RG&amp;E",INDEX('BCA Inputs'!$BM$14:$BM$54,MATCH(I57,'BCA Inputs'!$AW$14:$AW$54,0))*P57+INDEX('BCA Inputs'!$BN$14:$BN$54,MATCH(I57,'BCA Inputs'!$AW$14:$AW$54,0))*O57+INDEX('BCA Inputs'!$BO$14:$BO$54,MATCH(I57,'BCA Inputs'!$AW$14:$AW$54,0))*Q57+INDEX('BCA Inputs'!$BP$14:$BP$54,MATCH(I57,'BCA Inputs'!$AW$14:$AW$54,0))*F57+INDEX('BCA Inputs'!$BQ$14:$BQ$54,MATCH(I57,'BCA Inputs'!$AW$14:$AW$54,0))*G57,"")),"")</f>
        <v/>
      </c>
      <c r="AE57" s="237" t="str">
        <f t="shared" si="6"/>
        <v/>
      </c>
      <c r="AF57" s="198">
        <f t="shared" si="8"/>
        <v>0</v>
      </c>
      <c r="AG57" s="239">
        <f t="shared" si="9"/>
        <v>0</v>
      </c>
    </row>
    <row r="58" spans="1:33">
      <c r="A58" s="228"/>
      <c r="B58" s="176"/>
      <c r="C58" s="229"/>
      <c r="D58" s="230"/>
      <c r="E58" s="230"/>
      <c r="F58" s="230"/>
      <c r="G58" s="230"/>
      <c r="H58" s="231"/>
      <c r="I58" s="231"/>
      <c r="J58" s="232"/>
      <c r="K58" s="232"/>
      <c r="L58" s="232"/>
      <c r="M58" s="181">
        <f t="shared" si="7"/>
        <v>0</v>
      </c>
      <c r="N58" s="181">
        <f>IF(H58="",0,H58*I58*'Avoided Water Savings Cost'!$C$16)</f>
        <v>0</v>
      </c>
      <c r="O58" s="545">
        <f>IF(C58="",0,IF($B$3="NYSEG",C58/(1-'Avoided Electric Costs 2020'!$W$21),IF($B$3="RG&amp;E",C58/(1-'Avoided Electric Costs 2020'!$X$21),"")))</f>
        <v>0</v>
      </c>
      <c r="P58" s="546">
        <f>IF(D58="",0,IF($B$3="NYSEG",D58/(1-'Avoided Electric Costs 2020'!$W$21),IF($B$3="RG&amp;E",D58/(1-'Avoided Electric Costs 2020'!$X$21),"")))</f>
        <v>0</v>
      </c>
      <c r="Q58" s="546">
        <f>IF(E58="",0,IF($B$3="NYSEG",E58/(1-'Avoided Natural Gas Costs 2020'!$J$34),IF($B$3="RG&amp;E",E58/(1-'Avoided Natural Gas Costs 2020'!$K$34),"")))</f>
        <v>0</v>
      </c>
      <c r="R58" s="233" t="str">
        <f>IFERROR(IF(P58*'BCA Inputs'!$C$1+Q58*'BCA Inputs'!$C$2+F58*'BCA Inputs'!$C$2+G58*'BCA Inputs'!$C$2=0,"",P58*'BCA Inputs'!$C$1+Q58*'BCA Inputs'!$C$2+F58*'BCA Inputs'!$C$2+G58*'BCA Inputs'!$C$2),"")</f>
        <v/>
      </c>
      <c r="S58" s="181" t="str">
        <f t="shared" si="0"/>
        <v/>
      </c>
      <c r="T58" s="181" t="str">
        <f>IFERROR(IF($B$3="NYSEG",(INDEX('BCA Inputs'!$N$14:$N$54,MATCH(I58,'BCA Inputs'!$M$14:$M$54,0))*P58+INDEX('BCA Inputs'!$O$14:$O$54,MATCH(I58,'BCA Inputs'!$M$14:$M$54,0))*O58+INDEX('BCA Inputs'!P:P,MATCH(I58,'BCA Inputs'!M:M,0))*Q58+INDEX('BCA Inputs'!Q:Q,MATCH(I58,'BCA Inputs'!M:M,0))*F58+INDEX('BCA Inputs'!R:R,MATCH(I58,'BCA Inputs'!M:M,0))*G58)+L58+N58,IF($B$3="RG&amp;E",(INDEX('BCA Inputs'!$AX$14:$AX$54,MATCH(I58,'BCA Inputs'!$AW$14:$AW$54,0))*P58+INDEX('BCA Inputs'!$AY$14:$AY$54,MATCH(I58,'BCA Inputs'!$AW$14:$AW$54,0))*O58+INDEX('BCA Inputs'!$AZ$14:$AZ$54,MATCH(I58,'BCA Inputs'!$AW$14:$AW$54,0))*Q58+INDEX('BCA Inputs'!$BA$14:$BA$54,MATCH(I58,'BCA Inputs'!$AW$14:$AW$54,0))*F58+INDEX('BCA Inputs'!$BB$14:$BB$54,MATCH(I58,'BCA Inputs'!$AW$14:$AW$54,0))*G58)+L58+N58,"")),"")</f>
        <v/>
      </c>
      <c r="U58" s="234" t="str">
        <f t="shared" si="1"/>
        <v/>
      </c>
      <c r="V58" s="234" t="str">
        <f t="shared" si="2"/>
        <v/>
      </c>
      <c r="W58" s="234" t="str">
        <f t="shared" si="3"/>
        <v/>
      </c>
      <c r="Y58" s="235" t="str">
        <f t="shared" si="4"/>
        <v/>
      </c>
      <c r="Z58" s="236" t="str">
        <f>IFERROR(IF($B$3="NYSEG",INDEX('BCA Inputs'!$X$14:$X$54,MATCH(I58,'BCA Inputs'!$M$14:$M$54,0))*P58+INDEX('BCA Inputs'!$Y$14:$Y$54,MATCH(I58,'BCA Inputs'!$M$14:$M$54,0))*O58+INDEX('BCA Inputs'!$Z$14:$Z$54,MATCH(I58,'BCA Inputs'!$M$14:$M$54,0))*Q58+INDEX('BCA Inputs'!$AA$14:$AA$54,MATCH(I58,'BCA Inputs'!$M$14:$M$54,0))*F58+INDEX('BCA Inputs'!$AB$14:$AB$54,MATCH(I58,'BCA Inputs'!$M$14:$M$54,0))*G58,IF($B$3="RG&amp;E",INDEX('BCA Inputs'!$BG$14:$BG$54,MATCH(I58,'BCA Inputs'!$AW$14:$AW$54,0))*P58+INDEX('BCA Inputs'!$BH$14:$BH$54,MATCH(I58,'BCA Inputs'!$AW$14:$AW$54,0))*O58+INDEX('BCA Inputs'!$BI$14:$BI$54,MATCH(I58,'BCA Inputs'!$AW$14:$AW$54,0))*Q58+INDEX('BCA Inputs'!$BJ$14:$BJ$54,MATCH(I58,'BCA Inputs'!$AW$14:$AW$54,0))*F58+INDEX('BCA Inputs'!$BK$14:$BK$54,MATCH(I58,'BCA Inputs'!$AW$14:$AW$54,0))*G58,"")),"")</f>
        <v/>
      </c>
      <c r="AA58" s="237" t="str">
        <f t="shared" si="5"/>
        <v/>
      </c>
      <c r="AC58" s="238" t="str">
        <f>IFERROR((K58+R58)+IF($B$3="NYSEG",INDEX('BCA Inputs'!$AI$14:$AI$54,MATCH(I58,'BCA Inputs'!$M$14:$M$54,0))*P58+INDEX('BCA Inputs'!$AJ$14:$AJ$54,MATCH(I58,'BCA Inputs'!$M$14:$M$54,0))*Q58,IF($B$3="RG&amp;E",INDEX('BCA Inputs'!$BR$14:$BR$54,MATCH(I58,'BCA Inputs'!$AW$14:$AW$54,0))*P58+INDEX('BCA Inputs'!$BS$14:$BS$54,MATCH(I58,'BCA Inputs'!$AW$14:$AW$54,0))*Q58,"")),"")</f>
        <v/>
      </c>
      <c r="AD58" s="181" t="str">
        <f>IFERROR(IF($B$3="NYSEG",INDEX('BCA Inputs'!$AD$14:$AD$54,MATCH(I58,'BCA Inputs'!$M$14:$M$54,0))*P58+INDEX('BCA Inputs'!$AE$14:$AE$54,MATCH(I58,'BCA Inputs'!$M$14:$M$54,0))*O58+INDEX('BCA Inputs'!$AF$14:$AF$54,MATCH(I58,'BCA Inputs'!$M$14:$M$54,0))*Q58+INDEX('BCA Inputs'!$AG$14:$AG$54,MATCH(I58,'BCA Inputs'!$M$14:$M$54,0))*F58+INDEX('BCA Inputs'!$AH$14:$AH$54,MATCH(I58,'BCA Inputs'!$M$14:$M$54,0))*G58,IF($B$3="RG&amp;E",INDEX('BCA Inputs'!$BM$14:$BM$54,MATCH(I58,'BCA Inputs'!$AW$14:$AW$54,0))*P58+INDEX('BCA Inputs'!$BN$14:$BN$54,MATCH(I58,'BCA Inputs'!$AW$14:$AW$54,0))*O58+INDEX('BCA Inputs'!$BO$14:$BO$54,MATCH(I58,'BCA Inputs'!$AW$14:$AW$54,0))*Q58+INDEX('BCA Inputs'!$BP$14:$BP$54,MATCH(I58,'BCA Inputs'!$AW$14:$AW$54,0))*F58+INDEX('BCA Inputs'!$BQ$14:$BQ$54,MATCH(I58,'BCA Inputs'!$AW$14:$AW$54,0))*G58,"")),"")</f>
        <v/>
      </c>
      <c r="AE58" s="237" t="str">
        <f t="shared" si="6"/>
        <v/>
      </c>
      <c r="AF58" s="198">
        <f t="shared" si="8"/>
        <v>0</v>
      </c>
      <c r="AG58" s="239">
        <f t="shared" si="9"/>
        <v>0</v>
      </c>
    </row>
    <row r="59" spans="1:33">
      <c r="A59" s="228"/>
      <c r="B59" s="176"/>
      <c r="C59" s="229"/>
      <c r="D59" s="230"/>
      <c r="E59" s="230"/>
      <c r="F59" s="230"/>
      <c r="G59" s="230"/>
      <c r="H59" s="231"/>
      <c r="I59" s="231"/>
      <c r="J59" s="232"/>
      <c r="K59" s="232"/>
      <c r="L59" s="232"/>
      <c r="M59" s="181">
        <f t="shared" si="7"/>
        <v>0</v>
      </c>
      <c r="N59" s="181">
        <f>IF(H59="",0,H59*I59*'Avoided Water Savings Cost'!$C$16)</f>
        <v>0</v>
      </c>
      <c r="O59" s="545">
        <f>IF(C59="",0,IF($B$3="NYSEG",C59/(1-'Avoided Electric Costs 2020'!$W$21),IF($B$3="RG&amp;E",C59/(1-'Avoided Electric Costs 2020'!$X$21),"")))</f>
        <v>0</v>
      </c>
      <c r="P59" s="546">
        <f>IF(D59="",0,IF($B$3="NYSEG",D59/(1-'Avoided Electric Costs 2020'!$W$21),IF($B$3="RG&amp;E",D59/(1-'Avoided Electric Costs 2020'!$X$21),"")))</f>
        <v>0</v>
      </c>
      <c r="Q59" s="546">
        <f>IF(E59="",0,IF($B$3="NYSEG",E59/(1-'Avoided Natural Gas Costs 2020'!$J$34),IF($B$3="RG&amp;E",E59/(1-'Avoided Natural Gas Costs 2020'!$K$34),"")))</f>
        <v>0</v>
      </c>
      <c r="R59" s="233" t="str">
        <f>IFERROR(IF(P59*'BCA Inputs'!$C$1+Q59*'BCA Inputs'!$C$2+F59*'BCA Inputs'!$C$2+G59*'BCA Inputs'!$C$2=0,"",P59*'BCA Inputs'!$C$1+Q59*'BCA Inputs'!$C$2+F59*'BCA Inputs'!$C$2+G59*'BCA Inputs'!$C$2),"")</f>
        <v/>
      </c>
      <c r="S59" s="181" t="str">
        <f t="shared" si="0"/>
        <v/>
      </c>
      <c r="T59" s="181" t="str">
        <f>IFERROR(IF($B$3="NYSEG",(INDEX('BCA Inputs'!$N$14:$N$54,MATCH(I59,'BCA Inputs'!$M$14:$M$54,0))*P59+INDEX('BCA Inputs'!$O$14:$O$54,MATCH(I59,'BCA Inputs'!$M$14:$M$54,0))*O59+INDEX('BCA Inputs'!P:P,MATCH(I59,'BCA Inputs'!M:M,0))*Q59+INDEX('BCA Inputs'!Q:Q,MATCH(I59,'BCA Inputs'!M:M,0))*F59+INDEX('BCA Inputs'!R:R,MATCH(I59,'BCA Inputs'!M:M,0))*G59)+L59+N59,IF($B$3="RG&amp;E",(INDEX('BCA Inputs'!$AX$14:$AX$54,MATCH(I59,'BCA Inputs'!$AW$14:$AW$54,0))*P59+INDEX('BCA Inputs'!$AY$14:$AY$54,MATCH(I59,'BCA Inputs'!$AW$14:$AW$54,0))*O59+INDEX('BCA Inputs'!$AZ$14:$AZ$54,MATCH(I59,'BCA Inputs'!$AW$14:$AW$54,0))*Q59+INDEX('BCA Inputs'!$BA$14:$BA$54,MATCH(I59,'BCA Inputs'!$AW$14:$AW$54,0))*F59+INDEX('BCA Inputs'!$BB$14:$BB$54,MATCH(I59,'BCA Inputs'!$AW$14:$AW$54,0))*G59)+L59+N59,"")),"")</f>
        <v/>
      </c>
      <c r="U59" s="234" t="str">
        <f t="shared" si="1"/>
        <v/>
      </c>
      <c r="V59" s="234" t="str">
        <f t="shared" si="2"/>
        <v/>
      </c>
      <c r="W59" s="234" t="str">
        <f t="shared" si="3"/>
        <v/>
      </c>
      <c r="Y59" s="235" t="str">
        <f t="shared" si="4"/>
        <v/>
      </c>
      <c r="Z59" s="236" t="str">
        <f>IFERROR(IF($B$3="NYSEG",INDEX('BCA Inputs'!$X$14:$X$54,MATCH(I59,'BCA Inputs'!$M$14:$M$54,0))*P59+INDEX('BCA Inputs'!$Y$14:$Y$54,MATCH(I59,'BCA Inputs'!$M$14:$M$54,0))*O59+INDEX('BCA Inputs'!$Z$14:$Z$54,MATCH(I59,'BCA Inputs'!$M$14:$M$54,0))*Q59+INDEX('BCA Inputs'!$AA$14:$AA$54,MATCH(I59,'BCA Inputs'!$M$14:$M$54,0))*F59+INDEX('BCA Inputs'!$AB$14:$AB$54,MATCH(I59,'BCA Inputs'!$M$14:$M$54,0))*G59,IF($B$3="RG&amp;E",INDEX('BCA Inputs'!$BG$14:$BG$54,MATCH(I59,'BCA Inputs'!$AW$14:$AW$54,0))*P59+INDEX('BCA Inputs'!$BH$14:$BH$54,MATCH(I59,'BCA Inputs'!$AW$14:$AW$54,0))*O59+INDEX('BCA Inputs'!$BI$14:$BI$54,MATCH(I59,'BCA Inputs'!$AW$14:$AW$54,0))*Q59+INDEX('BCA Inputs'!$BJ$14:$BJ$54,MATCH(I59,'BCA Inputs'!$AW$14:$AW$54,0))*F59+INDEX('BCA Inputs'!$BK$14:$BK$54,MATCH(I59,'BCA Inputs'!$AW$14:$AW$54,0))*G59,"")),"")</f>
        <v/>
      </c>
      <c r="AA59" s="237" t="str">
        <f t="shared" si="5"/>
        <v/>
      </c>
      <c r="AC59" s="238" t="str">
        <f>IFERROR((K59+R59)+IF($B$3="NYSEG",INDEX('BCA Inputs'!$AI$14:$AI$54,MATCH(I59,'BCA Inputs'!$M$14:$M$54,0))*P59+INDEX('BCA Inputs'!$AJ$14:$AJ$54,MATCH(I59,'BCA Inputs'!$M$14:$M$54,0))*Q59,IF($B$3="RG&amp;E",INDEX('BCA Inputs'!$BR$14:$BR$54,MATCH(I59,'BCA Inputs'!$AW$14:$AW$54,0))*P59+INDEX('BCA Inputs'!$BS$14:$BS$54,MATCH(I59,'BCA Inputs'!$AW$14:$AW$54,0))*Q59,"")),"")</f>
        <v/>
      </c>
      <c r="AD59" s="181" t="str">
        <f>IFERROR(IF($B$3="NYSEG",INDEX('BCA Inputs'!$AD$14:$AD$54,MATCH(I59,'BCA Inputs'!$M$14:$M$54,0))*P59+INDEX('BCA Inputs'!$AE$14:$AE$54,MATCH(I59,'BCA Inputs'!$M$14:$M$54,0))*O59+INDEX('BCA Inputs'!$AF$14:$AF$54,MATCH(I59,'BCA Inputs'!$M$14:$M$54,0))*Q59+INDEX('BCA Inputs'!$AG$14:$AG$54,MATCH(I59,'BCA Inputs'!$M$14:$M$54,0))*F59+INDEX('BCA Inputs'!$AH$14:$AH$54,MATCH(I59,'BCA Inputs'!$M$14:$M$54,0))*G59,IF($B$3="RG&amp;E",INDEX('BCA Inputs'!$BM$14:$BM$54,MATCH(I59,'BCA Inputs'!$AW$14:$AW$54,0))*P59+INDEX('BCA Inputs'!$BN$14:$BN$54,MATCH(I59,'BCA Inputs'!$AW$14:$AW$54,0))*O59+INDEX('BCA Inputs'!$BO$14:$BO$54,MATCH(I59,'BCA Inputs'!$AW$14:$AW$54,0))*Q59+INDEX('BCA Inputs'!$BP$14:$BP$54,MATCH(I59,'BCA Inputs'!$AW$14:$AW$54,0))*F59+INDEX('BCA Inputs'!$BQ$14:$BQ$54,MATCH(I59,'BCA Inputs'!$AW$14:$AW$54,0))*G59,"")),"")</f>
        <v/>
      </c>
      <c r="AE59" s="237" t="str">
        <f t="shared" si="6"/>
        <v/>
      </c>
      <c r="AF59" s="198">
        <f t="shared" si="8"/>
        <v>0</v>
      </c>
      <c r="AG59" s="239">
        <f t="shared" si="9"/>
        <v>0</v>
      </c>
    </row>
    <row r="60" spans="1:33">
      <c r="A60" s="228"/>
      <c r="B60" s="176"/>
      <c r="C60" s="229"/>
      <c r="D60" s="230"/>
      <c r="E60" s="230"/>
      <c r="F60" s="230"/>
      <c r="G60" s="230"/>
      <c r="H60" s="231"/>
      <c r="I60" s="231"/>
      <c r="J60" s="232"/>
      <c r="K60" s="232"/>
      <c r="L60" s="232"/>
      <c r="M60" s="181">
        <f t="shared" si="7"/>
        <v>0</v>
      </c>
      <c r="N60" s="181">
        <f>IF(H60="",0,H60*I60*'Avoided Water Savings Cost'!$C$16)</f>
        <v>0</v>
      </c>
      <c r="O60" s="545">
        <f>IF(C60="",0,IF($B$3="NYSEG",C60/(1-'Avoided Electric Costs 2020'!$W$21),IF($B$3="RG&amp;E",C60/(1-'Avoided Electric Costs 2020'!$X$21),"")))</f>
        <v>0</v>
      </c>
      <c r="P60" s="546">
        <f>IF(D60="",0,IF($B$3="NYSEG",D60/(1-'Avoided Electric Costs 2020'!$W$21),IF($B$3="RG&amp;E",D60/(1-'Avoided Electric Costs 2020'!$X$21),"")))</f>
        <v>0</v>
      </c>
      <c r="Q60" s="546">
        <f>IF(E60="",0,IF($B$3="NYSEG",E60/(1-'Avoided Natural Gas Costs 2020'!$J$34),IF($B$3="RG&amp;E",E60/(1-'Avoided Natural Gas Costs 2020'!$K$34),"")))</f>
        <v>0</v>
      </c>
      <c r="R60" s="233" t="str">
        <f>IFERROR(IF(P60*'BCA Inputs'!$C$1+Q60*'BCA Inputs'!$C$2+F60*'BCA Inputs'!$C$2+G60*'BCA Inputs'!$C$2=0,"",P60*'BCA Inputs'!$C$1+Q60*'BCA Inputs'!$C$2+F60*'BCA Inputs'!$C$2+G60*'BCA Inputs'!$C$2),"")</f>
        <v/>
      </c>
      <c r="S60" s="181" t="str">
        <f t="shared" si="0"/>
        <v/>
      </c>
      <c r="T60" s="181" t="str">
        <f>IFERROR(IF($B$3="NYSEG",(INDEX('BCA Inputs'!$N$14:$N$54,MATCH(I60,'BCA Inputs'!$M$14:$M$54,0))*P60+INDEX('BCA Inputs'!$O$14:$O$54,MATCH(I60,'BCA Inputs'!$M$14:$M$54,0))*O60+INDEX('BCA Inputs'!P:P,MATCH(I60,'BCA Inputs'!M:M,0))*Q60+INDEX('BCA Inputs'!Q:Q,MATCH(I60,'BCA Inputs'!M:M,0))*F60+INDEX('BCA Inputs'!R:R,MATCH(I60,'BCA Inputs'!M:M,0))*G60)+L60+N60,IF($B$3="RG&amp;E",(INDEX('BCA Inputs'!$AX$14:$AX$54,MATCH(I60,'BCA Inputs'!$AW$14:$AW$54,0))*P60+INDEX('BCA Inputs'!$AY$14:$AY$54,MATCH(I60,'BCA Inputs'!$AW$14:$AW$54,0))*O60+INDEX('BCA Inputs'!$AZ$14:$AZ$54,MATCH(I60,'BCA Inputs'!$AW$14:$AW$54,0))*Q60+INDEX('BCA Inputs'!$BA$14:$BA$54,MATCH(I60,'BCA Inputs'!$AW$14:$AW$54,0))*F60+INDEX('BCA Inputs'!$BB$14:$BB$54,MATCH(I60,'BCA Inputs'!$AW$14:$AW$54,0))*G60)+L60+N60,"")),"")</f>
        <v/>
      </c>
      <c r="U60" s="234" t="str">
        <f t="shared" si="1"/>
        <v/>
      </c>
      <c r="V60" s="234" t="str">
        <f t="shared" si="2"/>
        <v/>
      </c>
      <c r="W60" s="234" t="str">
        <f t="shared" si="3"/>
        <v/>
      </c>
      <c r="Y60" s="235" t="str">
        <f t="shared" si="4"/>
        <v/>
      </c>
      <c r="Z60" s="236" t="str">
        <f>IFERROR(IF($B$3="NYSEG",INDEX('BCA Inputs'!$X$14:$X$54,MATCH(I60,'BCA Inputs'!$M$14:$M$54,0))*P60+INDEX('BCA Inputs'!$Y$14:$Y$54,MATCH(I60,'BCA Inputs'!$M$14:$M$54,0))*O60+INDEX('BCA Inputs'!$Z$14:$Z$54,MATCH(I60,'BCA Inputs'!$M$14:$M$54,0))*Q60+INDEX('BCA Inputs'!$AA$14:$AA$54,MATCH(I60,'BCA Inputs'!$M$14:$M$54,0))*F60+INDEX('BCA Inputs'!$AB$14:$AB$54,MATCH(I60,'BCA Inputs'!$M$14:$M$54,0))*G60,IF($B$3="RG&amp;E",INDEX('BCA Inputs'!$BG$14:$BG$54,MATCH(I60,'BCA Inputs'!$AW$14:$AW$54,0))*P60+INDEX('BCA Inputs'!$BH$14:$BH$54,MATCH(I60,'BCA Inputs'!$AW$14:$AW$54,0))*O60+INDEX('BCA Inputs'!$BI$14:$BI$54,MATCH(I60,'BCA Inputs'!$AW$14:$AW$54,0))*Q60+INDEX('BCA Inputs'!$BJ$14:$BJ$54,MATCH(I60,'BCA Inputs'!$AW$14:$AW$54,0))*F60+INDEX('BCA Inputs'!$BK$14:$BK$54,MATCH(I60,'BCA Inputs'!$AW$14:$AW$54,0))*G60,"")),"")</f>
        <v/>
      </c>
      <c r="AA60" s="237" t="str">
        <f t="shared" si="5"/>
        <v/>
      </c>
      <c r="AC60" s="238" t="str">
        <f>IFERROR((K60+R60)+IF($B$3="NYSEG",INDEX('BCA Inputs'!$AI$14:$AI$54,MATCH(I60,'BCA Inputs'!$M$14:$M$54,0))*P60+INDEX('BCA Inputs'!$AJ$14:$AJ$54,MATCH(I60,'BCA Inputs'!$M$14:$M$54,0))*Q60,IF($B$3="RG&amp;E",INDEX('BCA Inputs'!$BR$14:$BR$54,MATCH(I60,'BCA Inputs'!$AW$14:$AW$54,0))*P60+INDEX('BCA Inputs'!$BS$14:$BS$54,MATCH(I60,'BCA Inputs'!$AW$14:$AW$54,0))*Q60,"")),"")</f>
        <v/>
      </c>
      <c r="AD60" s="181" t="str">
        <f>IFERROR(IF($B$3="NYSEG",INDEX('BCA Inputs'!$AD$14:$AD$54,MATCH(I60,'BCA Inputs'!$M$14:$M$54,0))*P60+INDEX('BCA Inputs'!$AE$14:$AE$54,MATCH(I60,'BCA Inputs'!$M$14:$M$54,0))*O60+INDEX('BCA Inputs'!$AF$14:$AF$54,MATCH(I60,'BCA Inputs'!$M$14:$M$54,0))*Q60+INDEX('BCA Inputs'!$AG$14:$AG$54,MATCH(I60,'BCA Inputs'!$M$14:$M$54,0))*F60+INDEX('BCA Inputs'!$AH$14:$AH$54,MATCH(I60,'BCA Inputs'!$M$14:$M$54,0))*G60,IF($B$3="RG&amp;E",INDEX('BCA Inputs'!$BM$14:$BM$54,MATCH(I60,'BCA Inputs'!$AW$14:$AW$54,0))*P60+INDEX('BCA Inputs'!$BN$14:$BN$54,MATCH(I60,'BCA Inputs'!$AW$14:$AW$54,0))*O60+INDEX('BCA Inputs'!$BO$14:$BO$54,MATCH(I60,'BCA Inputs'!$AW$14:$AW$54,0))*Q60+INDEX('BCA Inputs'!$BP$14:$BP$54,MATCH(I60,'BCA Inputs'!$AW$14:$AW$54,0))*F60+INDEX('BCA Inputs'!$BQ$14:$BQ$54,MATCH(I60,'BCA Inputs'!$AW$14:$AW$54,0))*G60,"")),"")</f>
        <v/>
      </c>
      <c r="AE60" s="237" t="str">
        <f t="shared" si="6"/>
        <v/>
      </c>
      <c r="AF60" s="198">
        <f t="shared" si="8"/>
        <v>0</v>
      </c>
      <c r="AG60" s="239">
        <f t="shared" si="9"/>
        <v>0</v>
      </c>
    </row>
    <row r="61" spans="1:33">
      <c r="A61" s="228"/>
      <c r="B61" s="176"/>
      <c r="C61" s="229"/>
      <c r="D61" s="230"/>
      <c r="E61" s="230"/>
      <c r="F61" s="230"/>
      <c r="G61" s="230"/>
      <c r="H61" s="231"/>
      <c r="I61" s="231"/>
      <c r="J61" s="232"/>
      <c r="K61" s="232"/>
      <c r="L61" s="232"/>
      <c r="M61" s="181">
        <f t="shared" si="7"/>
        <v>0</v>
      </c>
      <c r="N61" s="181">
        <f>IF(H61="",0,H61*I61*'Avoided Water Savings Cost'!$C$16)</f>
        <v>0</v>
      </c>
      <c r="O61" s="545">
        <f>IF(C61="",0,IF($B$3="NYSEG",C61/(1-'Avoided Electric Costs 2020'!$W$21),IF($B$3="RG&amp;E",C61/(1-'Avoided Electric Costs 2020'!$X$21),"")))</f>
        <v>0</v>
      </c>
      <c r="P61" s="546">
        <f>IF(D61="",0,IF($B$3="NYSEG",D61/(1-'Avoided Electric Costs 2020'!$W$21),IF($B$3="RG&amp;E",D61/(1-'Avoided Electric Costs 2020'!$X$21),"")))</f>
        <v>0</v>
      </c>
      <c r="Q61" s="546">
        <f>IF(E61="",0,IF($B$3="NYSEG",E61/(1-'Avoided Natural Gas Costs 2020'!$J$34),IF($B$3="RG&amp;E",E61/(1-'Avoided Natural Gas Costs 2020'!$K$34),"")))</f>
        <v>0</v>
      </c>
      <c r="R61" s="233" t="str">
        <f>IFERROR(IF(P61*'BCA Inputs'!$C$1+Q61*'BCA Inputs'!$C$2+F61*'BCA Inputs'!$C$2+G61*'BCA Inputs'!$C$2=0,"",P61*'BCA Inputs'!$C$1+Q61*'BCA Inputs'!$C$2+F61*'BCA Inputs'!$C$2+G61*'BCA Inputs'!$C$2),"")</f>
        <v/>
      </c>
      <c r="S61" s="181" t="str">
        <f t="shared" si="0"/>
        <v/>
      </c>
      <c r="T61" s="181" t="str">
        <f>IFERROR(IF($B$3="NYSEG",(INDEX('BCA Inputs'!$N$14:$N$54,MATCH(I61,'BCA Inputs'!$M$14:$M$54,0))*P61+INDEX('BCA Inputs'!$O$14:$O$54,MATCH(I61,'BCA Inputs'!$M$14:$M$54,0))*O61+INDEX('BCA Inputs'!P:P,MATCH(I61,'BCA Inputs'!M:M,0))*Q61+INDEX('BCA Inputs'!Q:Q,MATCH(I61,'BCA Inputs'!M:M,0))*F61+INDEX('BCA Inputs'!R:R,MATCH(I61,'BCA Inputs'!M:M,0))*G61)+L61+N61,IF($B$3="RG&amp;E",(INDEX('BCA Inputs'!$AX$14:$AX$54,MATCH(I61,'BCA Inputs'!$AW$14:$AW$54,0))*P61+INDEX('BCA Inputs'!$AY$14:$AY$54,MATCH(I61,'BCA Inputs'!$AW$14:$AW$54,0))*O61+INDEX('BCA Inputs'!$AZ$14:$AZ$54,MATCH(I61,'BCA Inputs'!$AW$14:$AW$54,0))*Q61+INDEX('BCA Inputs'!$BA$14:$BA$54,MATCH(I61,'BCA Inputs'!$AW$14:$AW$54,0))*F61+INDEX('BCA Inputs'!$BB$14:$BB$54,MATCH(I61,'BCA Inputs'!$AW$14:$AW$54,0))*G61)+L61+N61,"")),"")</f>
        <v/>
      </c>
      <c r="U61" s="234" t="str">
        <f t="shared" si="1"/>
        <v/>
      </c>
      <c r="V61" s="234" t="str">
        <f t="shared" si="2"/>
        <v/>
      </c>
      <c r="W61" s="234" t="str">
        <f t="shared" si="3"/>
        <v/>
      </c>
      <c r="Y61" s="235" t="str">
        <f t="shared" si="4"/>
        <v/>
      </c>
      <c r="Z61" s="236" t="str">
        <f>IFERROR(IF($B$3="NYSEG",INDEX('BCA Inputs'!$X$14:$X$54,MATCH(I61,'BCA Inputs'!$M$14:$M$54,0))*P61+INDEX('BCA Inputs'!$Y$14:$Y$54,MATCH(I61,'BCA Inputs'!$M$14:$M$54,0))*O61+INDEX('BCA Inputs'!$Z$14:$Z$54,MATCH(I61,'BCA Inputs'!$M$14:$M$54,0))*Q61+INDEX('BCA Inputs'!$AA$14:$AA$54,MATCH(I61,'BCA Inputs'!$M$14:$M$54,0))*F61+INDEX('BCA Inputs'!$AB$14:$AB$54,MATCH(I61,'BCA Inputs'!$M$14:$M$54,0))*G61,IF($B$3="RG&amp;E",INDEX('BCA Inputs'!$BG$14:$BG$54,MATCH(I61,'BCA Inputs'!$AW$14:$AW$54,0))*P61+INDEX('BCA Inputs'!$BH$14:$BH$54,MATCH(I61,'BCA Inputs'!$AW$14:$AW$54,0))*O61+INDEX('BCA Inputs'!$BI$14:$BI$54,MATCH(I61,'BCA Inputs'!$AW$14:$AW$54,0))*Q61+INDEX('BCA Inputs'!$BJ$14:$BJ$54,MATCH(I61,'BCA Inputs'!$AW$14:$AW$54,0))*F61+INDEX('BCA Inputs'!$BK$14:$BK$54,MATCH(I61,'BCA Inputs'!$AW$14:$AW$54,0))*G61,"")),"")</f>
        <v/>
      </c>
      <c r="AA61" s="237" t="str">
        <f t="shared" si="5"/>
        <v/>
      </c>
      <c r="AC61" s="238" t="str">
        <f>IFERROR((K61+R61)+IF($B$3="NYSEG",INDEX('BCA Inputs'!$AI$14:$AI$54,MATCH(I61,'BCA Inputs'!$M$14:$M$54,0))*P61+INDEX('BCA Inputs'!$AJ$14:$AJ$54,MATCH(I61,'BCA Inputs'!$M$14:$M$54,0))*Q61,IF($B$3="RG&amp;E",INDEX('BCA Inputs'!$BR$14:$BR$54,MATCH(I61,'BCA Inputs'!$AW$14:$AW$54,0))*P61+INDEX('BCA Inputs'!$BS$14:$BS$54,MATCH(I61,'BCA Inputs'!$AW$14:$AW$54,0))*Q61,"")),"")</f>
        <v/>
      </c>
      <c r="AD61" s="181" t="str">
        <f>IFERROR(IF($B$3="NYSEG",INDEX('BCA Inputs'!$AD$14:$AD$54,MATCH(I61,'BCA Inputs'!$M$14:$M$54,0))*P61+INDEX('BCA Inputs'!$AE$14:$AE$54,MATCH(I61,'BCA Inputs'!$M$14:$M$54,0))*O61+INDEX('BCA Inputs'!$AF$14:$AF$54,MATCH(I61,'BCA Inputs'!$M$14:$M$54,0))*Q61+INDEX('BCA Inputs'!$AG$14:$AG$54,MATCH(I61,'BCA Inputs'!$M$14:$M$54,0))*F61+INDEX('BCA Inputs'!$AH$14:$AH$54,MATCH(I61,'BCA Inputs'!$M$14:$M$54,0))*G61,IF($B$3="RG&amp;E",INDEX('BCA Inputs'!$BM$14:$BM$54,MATCH(I61,'BCA Inputs'!$AW$14:$AW$54,0))*P61+INDEX('BCA Inputs'!$BN$14:$BN$54,MATCH(I61,'BCA Inputs'!$AW$14:$AW$54,0))*O61+INDEX('BCA Inputs'!$BO$14:$BO$54,MATCH(I61,'BCA Inputs'!$AW$14:$AW$54,0))*Q61+INDEX('BCA Inputs'!$BP$14:$BP$54,MATCH(I61,'BCA Inputs'!$AW$14:$AW$54,0))*F61+INDEX('BCA Inputs'!$BQ$14:$BQ$54,MATCH(I61,'BCA Inputs'!$AW$14:$AW$54,0))*G61,"")),"")</f>
        <v/>
      </c>
      <c r="AE61" s="237" t="str">
        <f t="shared" si="6"/>
        <v/>
      </c>
      <c r="AF61" s="198">
        <f t="shared" si="8"/>
        <v>0</v>
      </c>
      <c r="AG61" s="239">
        <f t="shared" si="9"/>
        <v>0</v>
      </c>
    </row>
    <row r="62" spans="1:33">
      <c r="A62" s="228"/>
      <c r="B62" s="176"/>
      <c r="C62" s="229"/>
      <c r="D62" s="230"/>
      <c r="E62" s="230"/>
      <c r="F62" s="230"/>
      <c r="G62" s="230"/>
      <c r="H62" s="231"/>
      <c r="I62" s="231"/>
      <c r="J62" s="232"/>
      <c r="K62" s="232"/>
      <c r="L62" s="232"/>
      <c r="M62" s="181">
        <f t="shared" si="7"/>
        <v>0</v>
      </c>
      <c r="N62" s="181">
        <f>IF(H62="",0,H62*I62*'Avoided Water Savings Cost'!$C$16)</f>
        <v>0</v>
      </c>
      <c r="O62" s="545">
        <f>IF(C62="",0,IF($B$3="NYSEG",C62/(1-'Avoided Electric Costs 2020'!$W$21),IF($B$3="RG&amp;E",C62/(1-'Avoided Electric Costs 2020'!$X$21),"")))</f>
        <v>0</v>
      </c>
      <c r="P62" s="546">
        <f>IF(D62="",0,IF($B$3="NYSEG",D62/(1-'Avoided Electric Costs 2020'!$W$21),IF($B$3="RG&amp;E",D62/(1-'Avoided Electric Costs 2020'!$X$21),"")))</f>
        <v>0</v>
      </c>
      <c r="Q62" s="546">
        <f>IF(E62="",0,IF($B$3="NYSEG",E62/(1-'Avoided Natural Gas Costs 2020'!$J$34),IF($B$3="RG&amp;E",E62/(1-'Avoided Natural Gas Costs 2020'!$K$34),"")))</f>
        <v>0</v>
      </c>
      <c r="R62" s="233" t="str">
        <f>IFERROR(IF(P62*'BCA Inputs'!$C$1+Q62*'BCA Inputs'!$C$2+F62*'BCA Inputs'!$C$2+G62*'BCA Inputs'!$C$2=0,"",P62*'BCA Inputs'!$C$1+Q62*'BCA Inputs'!$C$2+F62*'BCA Inputs'!$C$2+G62*'BCA Inputs'!$C$2),"")</f>
        <v/>
      </c>
      <c r="S62" s="181" t="str">
        <f t="shared" si="0"/>
        <v/>
      </c>
      <c r="T62" s="181" t="str">
        <f>IFERROR(IF($B$3="NYSEG",(INDEX('BCA Inputs'!$N$14:$N$54,MATCH(I62,'BCA Inputs'!$M$14:$M$54,0))*P62+INDEX('BCA Inputs'!$O$14:$O$54,MATCH(I62,'BCA Inputs'!$M$14:$M$54,0))*O62+INDEX('BCA Inputs'!P:P,MATCH(I62,'BCA Inputs'!M:M,0))*Q62+INDEX('BCA Inputs'!Q:Q,MATCH(I62,'BCA Inputs'!M:M,0))*F62+INDEX('BCA Inputs'!R:R,MATCH(I62,'BCA Inputs'!M:M,0))*G62)+L62+N62,IF($B$3="RG&amp;E",(INDEX('BCA Inputs'!$AX$14:$AX$54,MATCH(I62,'BCA Inputs'!$AW$14:$AW$54,0))*P62+INDEX('BCA Inputs'!$AY$14:$AY$54,MATCH(I62,'BCA Inputs'!$AW$14:$AW$54,0))*O62+INDEX('BCA Inputs'!$AZ$14:$AZ$54,MATCH(I62,'BCA Inputs'!$AW$14:$AW$54,0))*Q62+INDEX('BCA Inputs'!$BA$14:$BA$54,MATCH(I62,'BCA Inputs'!$AW$14:$AW$54,0))*F62+INDEX('BCA Inputs'!$BB$14:$BB$54,MATCH(I62,'BCA Inputs'!$AW$14:$AW$54,0))*G62)+L62+N62,"")),"")</f>
        <v/>
      </c>
      <c r="U62" s="234" t="str">
        <f t="shared" si="1"/>
        <v/>
      </c>
      <c r="V62" s="234" t="str">
        <f t="shared" si="2"/>
        <v/>
      </c>
      <c r="W62" s="234" t="str">
        <f t="shared" si="3"/>
        <v/>
      </c>
      <c r="Y62" s="235" t="str">
        <f t="shared" si="4"/>
        <v/>
      </c>
      <c r="Z62" s="236" t="str">
        <f>IFERROR(IF($B$3="NYSEG",INDEX('BCA Inputs'!$X$14:$X$54,MATCH(I62,'BCA Inputs'!$M$14:$M$54,0))*P62+INDEX('BCA Inputs'!$Y$14:$Y$54,MATCH(I62,'BCA Inputs'!$M$14:$M$54,0))*O62+INDEX('BCA Inputs'!$Z$14:$Z$54,MATCH(I62,'BCA Inputs'!$M$14:$M$54,0))*Q62+INDEX('BCA Inputs'!$AA$14:$AA$54,MATCH(I62,'BCA Inputs'!$M$14:$M$54,0))*F62+INDEX('BCA Inputs'!$AB$14:$AB$54,MATCH(I62,'BCA Inputs'!$M$14:$M$54,0))*G62,IF($B$3="RG&amp;E",INDEX('BCA Inputs'!$BG$14:$BG$54,MATCH(I62,'BCA Inputs'!$AW$14:$AW$54,0))*P62+INDEX('BCA Inputs'!$BH$14:$BH$54,MATCH(I62,'BCA Inputs'!$AW$14:$AW$54,0))*O62+INDEX('BCA Inputs'!$BI$14:$BI$54,MATCH(I62,'BCA Inputs'!$AW$14:$AW$54,0))*Q62+INDEX('BCA Inputs'!$BJ$14:$BJ$54,MATCH(I62,'BCA Inputs'!$AW$14:$AW$54,0))*F62+INDEX('BCA Inputs'!$BK$14:$BK$54,MATCH(I62,'BCA Inputs'!$AW$14:$AW$54,0))*G62,"")),"")</f>
        <v/>
      </c>
      <c r="AA62" s="237" t="str">
        <f t="shared" si="5"/>
        <v/>
      </c>
      <c r="AC62" s="238" t="str">
        <f>IFERROR((K62+R62)+IF($B$3="NYSEG",INDEX('BCA Inputs'!$AI$14:$AI$54,MATCH(I62,'BCA Inputs'!$M$14:$M$54,0))*P62+INDEX('BCA Inputs'!$AJ$14:$AJ$54,MATCH(I62,'BCA Inputs'!$M$14:$M$54,0))*Q62,IF($B$3="RG&amp;E",INDEX('BCA Inputs'!$BR$14:$BR$54,MATCH(I62,'BCA Inputs'!$AW$14:$AW$54,0))*P62+INDEX('BCA Inputs'!$BS$14:$BS$54,MATCH(I62,'BCA Inputs'!$AW$14:$AW$54,0))*Q62,"")),"")</f>
        <v/>
      </c>
      <c r="AD62" s="181" t="str">
        <f>IFERROR(IF($B$3="NYSEG",INDEX('BCA Inputs'!$AD$14:$AD$54,MATCH(I62,'BCA Inputs'!$M$14:$M$54,0))*P62+INDEX('BCA Inputs'!$AE$14:$AE$54,MATCH(I62,'BCA Inputs'!$M$14:$M$54,0))*O62+INDEX('BCA Inputs'!$AF$14:$AF$54,MATCH(I62,'BCA Inputs'!$M$14:$M$54,0))*Q62+INDEX('BCA Inputs'!$AG$14:$AG$54,MATCH(I62,'BCA Inputs'!$M$14:$M$54,0))*F62+INDEX('BCA Inputs'!$AH$14:$AH$54,MATCH(I62,'BCA Inputs'!$M$14:$M$54,0))*G62,IF($B$3="RG&amp;E",INDEX('BCA Inputs'!$BM$14:$BM$54,MATCH(I62,'BCA Inputs'!$AW$14:$AW$54,0))*P62+INDEX('BCA Inputs'!$BN$14:$BN$54,MATCH(I62,'BCA Inputs'!$AW$14:$AW$54,0))*O62+INDEX('BCA Inputs'!$BO$14:$BO$54,MATCH(I62,'BCA Inputs'!$AW$14:$AW$54,0))*Q62+INDEX('BCA Inputs'!$BP$14:$BP$54,MATCH(I62,'BCA Inputs'!$AW$14:$AW$54,0))*F62+INDEX('BCA Inputs'!$BQ$14:$BQ$54,MATCH(I62,'BCA Inputs'!$AW$14:$AW$54,0))*G62,"")),"")</f>
        <v/>
      </c>
      <c r="AE62" s="237" t="str">
        <f t="shared" si="6"/>
        <v/>
      </c>
      <c r="AF62" s="198">
        <f t="shared" si="8"/>
        <v>0</v>
      </c>
      <c r="AG62" s="239">
        <f t="shared" si="9"/>
        <v>0</v>
      </c>
    </row>
    <row r="63" spans="1:33">
      <c r="A63" s="228"/>
      <c r="B63" s="176"/>
      <c r="C63" s="229"/>
      <c r="D63" s="230"/>
      <c r="E63" s="230"/>
      <c r="F63" s="230"/>
      <c r="G63" s="230"/>
      <c r="H63" s="231"/>
      <c r="I63" s="231"/>
      <c r="J63" s="232"/>
      <c r="K63" s="232"/>
      <c r="L63" s="232"/>
      <c r="M63" s="181">
        <f t="shared" si="7"/>
        <v>0</v>
      </c>
      <c r="N63" s="181">
        <f>IF(H63="",0,H63*I63*'Avoided Water Savings Cost'!$C$16)</f>
        <v>0</v>
      </c>
      <c r="O63" s="545">
        <f>IF(C63="",0,IF($B$3="NYSEG",C63/(1-'Avoided Electric Costs 2020'!$W$21),IF($B$3="RG&amp;E",C63/(1-'Avoided Electric Costs 2020'!$X$21),"")))</f>
        <v>0</v>
      </c>
      <c r="P63" s="546">
        <f>IF(D63="",0,IF($B$3="NYSEG",D63/(1-'Avoided Electric Costs 2020'!$W$21),IF($B$3="RG&amp;E",D63/(1-'Avoided Electric Costs 2020'!$X$21),"")))</f>
        <v>0</v>
      </c>
      <c r="Q63" s="546">
        <f>IF(E63="",0,IF($B$3="NYSEG",E63/(1-'Avoided Natural Gas Costs 2020'!$J$34),IF($B$3="RG&amp;E",E63/(1-'Avoided Natural Gas Costs 2020'!$K$34),"")))</f>
        <v>0</v>
      </c>
      <c r="R63" s="233" t="str">
        <f>IFERROR(IF(P63*'BCA Inputs'!$C$1+Q63*'BCA Inputs'!$C$2+F63*'BCA Inputs'!$C$2+G63*'BCA Inputs'!$C$2=0,"",P63*'BCA Inputs'!$C$1+Q63*'BCA Inputs'!$C$2+F63*'BCA Inputs'!$C$2+G63*'BCA Inputs'!$C$2),"")</f>
        <v/>
      </c>
      <c r="S63" s="181" t="str">
        <f t="shared" si="0"/>
        <v/>
      </c>
      <c r="T63" s="181" t="str">
        <f>IFERROR(IF($B$3="NYSEG",(INDEX('BCA Inputs'!$N$14:$N$54,MATCH(I63,'BCA Inputs'!$M$14:$M$54,0))*P63+INDEX('BCA Inputs'!$O$14:$O$54,MATCH(I63,'BCA Inputs'!$M$14:$M$54,0))*O63+INDEX('BCA Inputs'!P:P,MATCH(I63,'BCA Inputs'!M:M,0))*Q63+INDEX('BCA Inputs'!Q:Q,MATCH(I63,'BCA Inputs'!M:M,0))*F63+INDEX('BCA Inputs'!R:R,MATCH(I63,'BCA Inputs'!M:M,0))*G63)+L63+N63,IF($B$3="RG&amp;E",(INDEX('BCA Inputs'!$AX$14:$AX$54,MATCH(I63,'BCA Inputs'!$AW$14:$AW$54,0))*P63+INDEX('BCA Inputs'!$AY$14:$AY$54,MATCH(I63,'BCA Inputs'!$AW$14:$AW$54,0))*O63+INDEX('BCA Inputs'!$AZ$14:$AZ$54,MATCH(I63,'BCA Inputs'!$AW$14:$AW$54,0))*Q63+INDEX('BCA Inputs'!$BA$14:$BA$54,MATCH(I63,'BCA Inputs'!$AW$14:$AW$54,0))*F63+INDEX('BCA Inputs'!$BB$14:$BB$54,MATCH(I63,'BCA Inputs'!$AW$14:$AW$54,0))*G63)+L63+N63,"")),"")</f>
        <v/>
      </c>
      <c r="U63" s="234" t="str">
        <f t="shared" si="1"/>
        <v/>
      </c>
      <c r="V63" s="234" t="str">
        <f t="shared" si="2"/>
        <v/>
      </c>
      <c r="W63" s="234" t="str">
        <f t="shared" si="3"/>
        <v/>
      </c>
      <c r="Y63" s="235" t="str">
        <f t="shared" si="4"/>
        <v/>
      </c>
      <c r="Z63" s="236" t="str">
        <f>IFERROR(IF($B$3="NYSEG",INDEX('BCA Inputs'!$X$14:$X$54,MATCH(I63,'BCA Inputs'!$M$14:$M$54,0))*P63+INDEX('BCA Inputs'!$Y$14:$Y$54,MATCH(I63,'BCA Inputs'!$M$14:$M$54,0))*O63+INDEX('BCA Inputs'!$Z$14:$Z$54,MATCH(I63,'BCA Inputs'!$M$14:$M$54,0))*Q63+INDEX('BCA Inputs'!$AA$14:$AA$54,MATCH(I63,'BCA Inputs'!$M$14:$M$54,0))*F63+INDEX('BCA Inputs'!$AB$14:$AB$54,MATCH(I63,'BCA Inputs'!$M$14:$M$54,0))*G63,IF($B$3="RG&amp;E",INDEX('BCA Inputs'!$BG$14:$BG$54,MATCH(I63,'BCA Inputs'!$AW$14:$AW$54,0))*P63+INDEX('BCA Inputs'!$BH$14:$BH$54,MATCH(I63,'BCA Inputs'!$AW$14:$AW$54,0))*O63+INDEX('BCA Inputs'!$BI$14:$BI$54,MATCH(I63,'BCA Inputs'!$AW$14:$AW$54,0))*Q63+INDEX('BCA Inputs'!$BJ$14:$BJ$54,MATCH(I63,'BCA Inputs'!$AW$14:$AW$54,0))*F63+INDEX('BCA Inputs'!$BK$14:$BK$54,MATCH(I63,'BCA Inputs'!$AW$14:$AW$54,0))*G63,"")),"")</f>
        <v/>
      </c>
      <c r="AA63" s="237" t="str">
        <f t="shared" si="5"/>
        <v/>
      </c>
      <c r="AC63" s="238" t="str">
        <f>IFERROR((K63+R63)+IF($B$3="NYSEG",INDEX('BCA Inputs'!$AI$14:$AI$54,MATCH(I63,'BCA Inputs'!$M$14:$M$54,0))*P63+INDEX('BCA Inputs'!$AJ$14:$AJ$54,MATCH(I63,'BCA Inputs'!$M$14:$M$54,0))*Q63,IF($B$3="RG&amp;E",INDEX('BCA Inputs'!$BR$14:$BR$54,MATCH(I63,'BCA Inputs'!$AW$14:$AW$54,0))*P63+INDEX('BCA Inputs'!$BS$14:$BS$54,MATCH(I63,'BCA Inputs'!$AW$14:$AW$54,0))*Q63,"")),"")</f>
        <v/>
      </c>
      <c r="AD63" s="181" t="str">
        <f>IFERROR(IF($B$3="NYSEG",INDEX('BCA Inputs'!$AD$14:$AD$54,MATCH(I63,'BCA Inputs'!$M$14:$M$54,0))*P63+INDEX('BCA Inputs'!$AE$14:$AE$54,MATCH(I63,'BCA Inputs'!$M$14:$M$54,0))*O63+INDEX('BCA Inputs'!$AF$14:$AF$54,MATCH(I63,'BCA Inputs'!$M$14:$M$54,0))*Q63+INDEX('BCA Inputs'!$AG$14:$AG$54,MATCH(I63,'BCA Inputs'!$M$14:$M$54,0))*F63+INDEX('BCA Inputs'!$AH$14:$AH$54,MATCH(I63,'BCA Inputs'!$M$14:$M$54,0))*G63,IF($B$3="RG&amp;E",INDEX('BCA Inputs'!$BM$14:$BM$54,MATCH(I63,'BCA Inputs'!$AW$14:$AW$54,0))*P63+INDEX('BCA Inputs'!$BN$14:$BN$54,MATCH(I63,'BCA Inputs'!$AW$14:$AW$54,0))*O63+INDEX('BCA Inputs'!$BO$14:$BO$54,MATCH(I63,'BCA Inputs'!$AW$14:$AW$54,0))*Q63+INDEX('BCA Inputs'!$BP$14:$BP$54,MATCH(I63,'BCA Inputs'!$AW$14:$AW$54,0))*F63+INDEX('BCA Inputs'!$BQ$14:$BQ$54,MATCH(I63,'BCA Inputs'!$AW$14:$AW$54,0))*G63,"")),"")</f>
        <v/>
      </c>
      <c r="AE63" s="237" t="str">
        <f t="shared" si="6"/>
        <v/>
      </c>
      <c r="AF63" s="198">
        <f t="shared" si="8"/>
        <v>0</v>
      </c>
      <c r="AG63" s="239">
        <f t="shared" si="9"/>
        <v>0</v>
      </c>
    </row>
    <row r="64" spans="1:33">
      <c r="A64" s="228"/>
      <c r="B64" s="176"/>
      <c r="C64" s="229"/>
      <c r="D64" s="230"/>
      <c r="E64" s="230"/>
      <c r="F64" s="230"/>
      <c r="G64" s="230"/>
      <c r="H64" s="231"/>
      <c r="I64" s="231"/>
      <c r="J64" s="232"/>
      <c r="K64" s="232"/>
      <c r="L64" s="232"/>
      <c r="M64" s="181">
        <f t="shared" si="7"/>
        <v>0</v>
      </c>
      <c r="N64" s="181">
        <f>IF(H64="",0,H64*I64*'Avoided Water Savings Cost'!$C$16)</f>
        <v>0</v>
      </c>
      <c r="O64" s="545">
        <f>IF(C64="",0,IF($B$3="NYSEG",C64/(1-'Avoided Electric Costs 2020'!$W$21),IF($B$3="RG&amp;E",C64/(1-'Avoided Electric Costs 2020'!$X$21),"")))</f>
        <v>0</v>
      </c>
      <c r="P64" s="546">
        <f>IF(D64="",0,IF($B$3="NYSEG",D64/(1-'Avoided Electric Costs 2020'!$W$21),IF($B$3="RG&amp;E",D64/(1-'Avoided Electric Costs 2020'!$X$21),"")))</f>
        <v>0</v>
      </c>
      <c r="Q64" s="546">
        <f>IF(E64="",0,IF($B$3="NYSEG",E64/(1-'Avoided Natural Gas Costs 2020'!$J$34),IF($B$3="RG&amp;E",E64/(1-'Avoided Natural Gas Costs 2020'!$K$34),"")))</f>
        <v>0</v>
      </c>
      <c r="R64" s="233" t="str">
        <f>IFERROR(IF(P64*'BCA Inputs'!$C$1+Q64*'BCA Inputs'!$C$2+F64*'BCA Inputs'!$C$2+G64*'BCA Inputs'!$C$2=0,"",P64*'BCA Inputs'!$C$1+Q64*'BCA Inputs'!$C$2+F64*'BCA Inputs'!$C$2+G64*'BCA Inputs'!$C$2),"")</f>
        <v/>
      </c>
      <c r="S64" s="181" t="str">
        <f t="shared" si="0"/>
        <v/>
      </c>
      <c r="T64" s="181" t="str">
        <f>IFERROR(IF($B$3="NYSEG",(INDEX('BCA Inputs'!$N$14:$N$54,MATCH(I64,'BCA Inputs'!$M$14:$M$54,0))*P64+INDEX('BCA Inputs'!$O$14:$O$54,MATCH(I64,'BCA Inputs'!$M$14:$M$54,0))*O64+INDEX('BCA Inputs'!P:P,MATCH(I64,'BCA Inputs'!M:M,0))*Q64+INDEX('BCA Inputs'!Q:Q,MATCH(I64,'BCA Inputs'!M:M,0))*F64+INDEX('BCA Inputs'!R:R,MATCH(I64,'BCA Inputs'!M:M,0))*G64)+L64+N64,IF($B$3="RG&amp;E",(INDEX('BCA Inputs'!$AX$14:$AX$54,MATCH(I64,'BCA Inputs'!$AW$14:$AW$54,0))*P64+INDEX('BCA Inputs'!$AY$14:$AY$54,MATCH(I64,'BCA Inputs'!$AW$14:$AW$54,0))*O64+INDEX('BCA Inputs'!$AZ$14:$AZ$54,MATCH(I64,'BCA Inputs'!$AW$14:$AW$54,0))*Q64+INDEX('BCA Inputs'!$BA$14:$BA$54,MATCH(I64,'BCA Inputs'!$AW$14:$AW$54,0))*F64+INDEX('BCA Inputs'!$BB$14:$BB$54,MATCH(I64,'BCA Inputs'!$AW$14:$AW$54,0))*G64)+L64+N64,"")),"")</f>
        <v/>
      </c>
      <c r="U64" s="234" t="str">
        <f t="shared" si="1"/>
        <v/>
      </c>
      <c r="V64" s="234" t="str">
        <f t="shared" si="2"/>
        <v/>
      </c>
      <c r="W64" s="234" t="str">
        <f t="shared" si="3"/>
        <v/>
      </c>
      <c r="Y64" s="235" t="str">
        <f t="shared" si="4"/>
        <v/>
      </c>
      <c r="Z64" s="236" t="str">
        <f>IFERROR(IF($B$3="NYSEG",INDEX('BCA Inputs'!$X$14:$X$54,MATCH(I64,'BCA Inputs'!$M$14:$M$54,0))*P64+INDEX('BCA Inputs'!$Y$14:$Y$54,MATCH(I64,'BCA Inputs'!$M$14:$M$54,0))*O64+INDEX('BCA Inputs'!$Z$14:$Z$54,MATCH(I64,'BCA Inputs'!$M$14:$M$54,0))*Q64+INDEX('BCA Inputs'!$AA$14:$AA$54,MATCH(I64,'BCA Inputs'!$M$14:$M$54,0))*F64+INDEX('BCA Inputs'!$AB$14:$AB$54,MATCH(I64,'BCA Inputs'!$M$14:$M$54,0))*G64,IF($B$3="RG&amp;E",INDEX('BCA Inputs'!$BG$14:$BG$54,MATCH(I64,'BCA Inputs'!$AW$14:$AW$54,0))*P64+INDEX('BCA Inputs'!$BH$14:$BH$54,MATCH(I64,'BCA Inputs'!$AW$14:$AW$54,0))*O64+INDEX('BCA Inputs'!$BI$14:$BI$54,MATCH(I64,'BCA Inputs'!$AW$14:$AW$54,0))*Q64+INDEX('BCA Inputs'!$BJ$14:$BJ$54,MATCH(I64,'BCA Inputs'!$AW$14:$AW$54,0))*F64+INDEX('BCA Inputs'!$BK$14:$BK$54,MATCH(I64,'BCA Inputs'!$AW$14:$AW$54,0))*G64,"")),"")</f>
        <v/>
      </c>
      <c r="AA64" s="237" t="str">
        <f t="shared" si="5"/>
        <v/>
      </c>
      <c r="AC64" s="238" t="str">
        <f>IFERROR((K64+R64)+IF($B$3="NYSEG",INDEX('BCA Inputs'!$AI$14:$AI$54,MATCH(I64,'BCA Inputs'!$M$14:$M$54,0))*P64+INDEX('BCA Inputs'!$AJ$14:$AJ$54,MATCH(I64,'BCA Inputs'!$M$14:$M$54,0))*Q64,IF($B$3="RG&amp;E",INDEX('BCA Inputs'!$BR$14:$BR$54,MATCH(I64,'BCA Inputs'!$AW$14:$AW$54,0))*P64+INDEX('BCA Inputs'!$BS$14:$BS$54,MATCH(I64,'BCA Inputs'!$AW$14:$AW$54,0))*Q64,"")),"")</f>
        <v/>
      </c>
      <c r="AD64" s="181" t="str">
        <f>IFERROR(IF($B$3="NYSEG",INDEX('BCA Inputs'!$AD$14:$AD$54,MATCH(I64,'BCA Inputs'!$M$14:$M$54,0))*P64+INDEX('BCA Inputs'!$AE$14:$AE$54,MATCH(I64,'BCA Inputs'!$M$14:$M$54,0))*O64+INDEX('BCA Inputs'!$AF$14:$AF$54,MATCH(I64,'BCA Inputs'!$M$14:$M$54,0))*Q64+INDEX('BCA Inputs'!$AG$14:$AG$54,MATCH(I64,'BCA Inputs'!$M$14:$M$54,0))*F64+INDEX('BCA Inputs'!$AH$14:$AH$54,MATCH(I64,'BCA Inputs'!$M$14:$M$54,0))*G64,IF($B$3="RG&amp;E",INDEX('BCA Inputs'!$BM$14:$BM$54,MATCH(I64,'BCA Inputs'!$AW$14:$AW$54,0))*P64+INDEX('BCA Inputs'!$BN$14:$BN$54,MATCH(I64,'BCA Inputs'!$AW$14:$AW$54,0))*O64+INDEX('BCA Inputs'!$BO$14:$BO$54,MATCH(I64,'BCA Inputs'!$AW$14:$AW$54,0))*Q64+INDEX('BCA Inputs'!$BP$14:$BP$54,MATCH(I64,'BCA Inputs'!$AW$14:$AW$54,0))*F64+INDEX('BCA Inputs'!$BQ$14:$BQ$54,MATCH(I64,'BCA Inputs'!$AW$14:$AW$54,0))*G64,"")),"")</f>
        <v/>
      </c>
      <c r="AE64" s="237" t="str">
        <f t="shared" si="6"/>
        <v/>
      </c>
      <c r="AF64" s="198">
        <f t="shared" si="8"/>
        <v>0</v>
      </c>
      <c r="AG64" s="239">
        <f t="shared" si="9"/>
        <v>0</v>
      </c>
    </row>
    <row r="65" spans="1:33">
      <c r="A65" s="228"/>
      <c r="B65" s="176"/>
      <c r="C65" s="229"/>
      <c r="D65" s="230"/>
      <c r="E65" s="230"/>
      <c r="F65" s="230"/>
      <c r="G65" s="230"/>
      <c r="H65" s="231"/>
      <c r="I65" s="231"/>
      <c r="J65" s="232"/>
      <c r="K65" s="232"/>
      <c r="L65" s="232"/>
      <c r="M65" s="181">
        <f t="shared" si="7"/>
        <v>0</v>
      </c>
      <c r="N65" s="181">
        <f>IF(H65="",0,H65*I65*'Avoided Water Savings Cost'!$C$16)</f>
        <v>0</v>
      </c>
      <c r="O65" s="545">
        <f>IF(C65="",0,IF($B$3="NYSEG",C65/(1-'Avoided Electric Costs 2020'!$W$21),IF($B$3="RG&amp;E",C65/(1-'Avoided Electric Costs 2020'!$X$21),"")))</f>
        <v>0</v>
      </c>
      <c r="P65" s="546">
        <f>IF(D65="",0,IF($B$3="NYSEG",D65/(1-'Avoided Electric Costs 2020'!$W$21),IF($B$3="RG&amp;E",D65/(1-'Avoided Electric Costs 2020'!$X$21),"")))</f>
        <v>0</v>
      </c>
      <c r="Q65" s="546">
        <f>IF(E65="",0,IF($B$3="NYSEG",E65/(1-'Avoided Natural Gas Costs 2020'!$J$34),IF($B$3="RG&amp;E",E65/(1-'Avoided Natural Gas Costs 2020'!$K$34),"")))</f>
        <v>0</v>
      </c>
      <c r="R65" s="233" t="str">
        <f>IFERROR(IF(P65*'BCA Inputs'!$C$1+Q65*'BCA Inputs'!$C$2+F65*'BCA Inputs'!$C$2+G65*'BCA Inputs'!$C$2=0,"",P65*'BCA Inputs'!$C$1+Q65*'BCA Inputs'!$C$2+F65*'BCA Inputs'!$C$2+G65*'BCA Inputs'!$C$2),"")</f>
        <v/>
      </c>
      <c r="S65" s="181" t="str">
        <f t="shared" si="0"/>
        <v/>
      </c>
      <c r="T65" s="181" t="str">
        <f>IFERROR(IF($B$3="NYSEG",(INDEX('BCA Inputs'!$N$14:$N$54,MATCH(I65,'BCA Inputs'!$M$14:$M$54,0))*P65+INDEX('BCA Inputs'!$O$14:$O$54,MATCH(I65,'BCA Inputs'!$M$14:$M$54,0))*O65+INDEX('BCA Inputs'!P:P,MATCH(I65,'BCA Inputs'!M:M,0))*Q65+INDEX('BCA Inputs'!Q:Q,MATCH(I65,'BCA Inputs'!M:M,0))*F65+INDEX('BCA Inputs'!R:R,MATCH(I65,'BCA Inputs'!M:M,0))*G65)+L65+N65,IF($B$3="RG&amp;E",(INDEX('BCA Inputs'!$AX$14:$AX$54,MATCH(I65,'BCA Inputs'!$AW$14:$AW$54,0))*P65+INDEX('BCA Inputs'!$AY$14:$AY$54,MATCH(I65,'BCA Inputs'!$AW$14:$AW$54,0))*O65+INDEX('BCA Inputs'!$AZ$14:$AZ$54,MATCH(I65,'BCA Inputs'!$AW$14:$AW$54,0))*Q65+INDEX('BCA Inputs'!$BA$14:$BA$54,MATCH(I65,'BCA Inputs'!$AW$14:$AW$54,0))*F65+INDEX('BCA Inputs'!$BB$14:$BB$54,MATCH(I65,'BCA Inputs'!$AW$14:$AW$54,0))*G65)+L65+N65,"")),"")</f>
        <v/>
      </c>
      <c r="U65" s="234" t="str">
        <f t="shared" si="1"/>
        <v/>
      </c>
      <c r="V65" s="234" t="str">
        <f t="shared" si="2"/>
        <v/>
      </c>
      <c r="W65" s="234" t="str">
        <f t="shared" si="3"/>
        <v/>
      </c>
      <c r="Y65" s="235" t="str">
        <f t="shared" si="4"/>
        <v/>
      </c>
      <c r="Z65" s="236" t="str">
        <f>IFERROR(IF($B$3="NYSEG",INDEX('BCA Inputs'!$X$14:$X$54,MATCH(I65,'BCA Inputs'!$M$14:$M$54,0))*P65+INDEX('BCA Inputs'!$Y$14:$Y$54,MATCH(I65,'BCA Inputs'!$M$14:$M$54,0))*O65+INDEX('BCA Inputs'!$Z$14:$Z$54,MATCH(I65,'BCA Inputs'!$M$14:$M$54,0))*Q65+INDEX('BCA Inputs'!$AA$14:$AA$54,MATCH(I65,'BCA Inputs'!$M$14:$M$54,0))*F65+INDEX('BCA Inputs'!$AB$14:$AB$54,MATCH(I65,'BCA Inputs'!$M$14:$M$54,0))*G65,IF($B$3="RG&amp;E",INDEX('BCA Inputs'!$BG$14:$BG$54,MATCH(I65,'BCA Inputs'!$AW$14:$AW$54,0))*P65+INDEX('BCA Inputs'!$BH$14:$BH$54,MATCH(I65,'BCA Inputs'!$AW$14:$AW$54,0))*O65+INDEX('BCA Inputs'!$BI$14:$BI$54,MATCH(I65,'BCA Inputs'!$AW$14:$AW$54,0))*Q65+INDEX('BCA Inputs'!$BJ$14:$BJ$54,MATCH(I65,'BCA Inputs'!$AW$14:$AW$54,0))*F65+INDEX('BCA Inputs'!$BK$14:$BK$54,MATCH(I65,'BCA Inputs'!$AW$14:$AW$54,0))*G65,"")),"")</f>
        <v/>
      </c>
      <c r="AA65" s="237" t="str">
        <f t="shared" si="5"/>
        <v/>
      </c>
      <c r="AC65" s="238" t="str">
        <f>IFERROR((K65+R65)+IF($B$3="NYSEG",INDEX('BCA Inputs'!$AI$14:$AI$54,MATCH(I65,'BCA Inputs'!$M$14:$M$54,0))*P65+INDEX('BCA Inputs'!$AJ$14:$AJ$54,MATCH(I65,'BCA Inputs'!$M$14:$M$54,0))*Q65,IF($B$3="RG&amp;E",INDEX('BCA Inputs'!$BR$14:$BR$54,MATCH(I65,'BCA Inputs'!$AW$14:$AW$54,0))*P65+INDEX('BCA Inputs'!$BS$14:$BS$54,MATCH(I65,'BCA Inputs'!$AW$14:$AW$54,0))*Q65,"")),"")</f>
        <v/>
      </c>
      <c r="AD65" s="181" t="str">
        <f>IFERROR(IF($B$3="NYSEG",INDEX('BCA Inputs'!$AD$14:$AD$54,MATCH(I65,'BCA Inputs'!$M$14:$M$54,0))*P65+INDEX('BCA Inputs'!$AE$14:$AE$54,MATCH(I65,'BCA Inputs'!$M$14:$M$54,0))*O65+INDEX('BCA Inputs'!$AF$14:$AF$54,MATCH(I65,'BCA Inputs'!$M$14:$M$54,0))*Q65+INDEX('BCA Inputs'!$AG$14:$AG$54,MATCH(I65,'BCA Inputs'!$M$14:$M$54,0))*F65+INDEX('BCA Inputs'!$AH$14:$AH$54,MATCH(I65,'BCA Inputs'!$M$14:$M$54,0))*G65,IF($B$3="RG&amp;E",INDEX('BCA Inputs'!$BM$14:$BM$54,MATCH(I65,'BCA Inputs'!$AW$14:$AW$54,0))*P65+INDEX('BCA Inputs'!$BN$14:$BN$54,MATCH(I65,'BCA Inputs'!$AW$14:$AW$54,0))*O65+INDEX('BCA Inputs'!$BO$14:$BO$54,MATCH(I65,'BCA Inputs'!$AW$14:$AW$54,0))*Q65+INDEX('BCA Inputs'!$BP$14:$BP$54,MATCH(I65,'BCA Inputs'!$AW$14:$AW$54,0))*F65+INDEX('BCA Inputs'!$BQ$14:$BQ$54,MATCH(I65,'BCA Inputs'!$AW$14:$AW$54,0))*G65,"")),"")</f>
        <v/>
      </c>
      <c r="AE65" s="237" t="str">
        <f t="shared" si="6"/>
        <v/>
      </c>
      <c r="AF65" s="198">
        <f t="shared" si="8"/>
        <v>0</v>
      </c>
      <c r="AG65" s="239">
        <f t="shared" si="9"/>
        <v>0</v>
      </c>
    </row>
    <row r="66" spans="1:33">
      <c r="A66" s="228"/>
      <c r="B66" s="176"/>
      <c r="C66" s="229"/>
      <c r="D66" s="230"/>
      <c r="E66" s="230"/>
      <c r="F66" s="230"/>
      <c r="G66" s="230"/>
      <c r="H66" s="231"/>
      <c r="I66" s="231"/>
      <c r="J66" s="232"/>
      <c r="K66" s="232"/>
      <c r="L66" s="232"/>
      <c r="M66" s="181">
        <f t="shared" si="7"/>
        <v>0</v>
      </c>
      <c r="N66" s="181">
        <f>IF(H66="",0,H66*I66*'Avoided Water Savings Cost'!$C$16)</f>
        <v>0</v>
      </c>
      <c r="O66" s="545">
        <f>IF(C66="",0,IF($B$3="NYSEG",C66/(1-'Avoided Electric Costs 2020'!$W$21),IF($B$3="RG&amp;E",C66/(1-'Avoided Electric Costs 2020'!$X$21),"")))</f>
        <v>0</v>
      </c>
      <c r="P66" s="546">
        <f>IF(D66="",0,IF($B$3="NYSEG",D66/(1-'Avoided Electric Costs 2020'!$W$21),IF($B$3="RG&amp;E",D66/(1-'Avoided Electric Costs 2020'!$X$21),"")))</f>
        <v>0</v>
      </c>
      <c r="Q66" s="546">
        <f>IF(E66="",0,IF($B$3="NYSEG",E66/(1-'Avoided Natural Gas Costs 2020'!$J$34),IF($B$3="RG&amp;E",E66/(1-'Avoided Natural Gas Costs 2020'!$K$34),"")))</f>
        <v>0</v>
      </c>
      <c r="R66" s="233" t="str">
        <f>IFERROR(IF(P66*'BCA Inputs'!$C$1+Q66*'BCA Inputs'!$C$2+F66*'BCA Inputs'!$C$2+G66*'BCA Inputs'!$C$2=0,"",P66*'BCA Inputs'!$C$1+Q66*'BCA Inputs'!$C$2+F66*'BCA Inputs'!$C$2+G66*'BCA Inputs'!$C$2),"")</f>
        <v/>
      </c>
      <c r="S66" s="181" t="str">
        <f t="shared" si="0"/>
        <v/>
      </c>
      <c r="T66" s="181" t="str">
        <f>IFERROR(IF($B$3="NYSEG",(INDEX('BCA Inputs'!$N$14:$N$54,MATCH(I66,'BCA Inputs'!$M$14:$M$54,0))*P66+INDEX('BCA Inputs'!$O$14:$O$54,MATCH(I66,'BCA Inputs'!$M$14:$M$54,0))*O66+INDEX('BCA Inputs'!P:P,MATCH(I66,'BCA Inputs'!M:M,0))*Q66+INDEX('BCA Inputs'!Q:Q,MATCH(I66,'BCA Inputs'!M:M,0))*F66+INDEX('BCA Inputs'!R:R,MATCH(I66,'BCA Inputs'!M:M,0))*G66)+L66+N66,IF($B$3="RG&amp;E",(INDEX('BCA Inputs'!$AX$14:$AX$54,MATCH(I66,'BCA Inputs'!$AW$14:$AW$54,0))*P66+INDEX('BCA Inputs'!$AY$14:$AY$54,MATCH(I66,'BCA Inputs'!$AW$14:$AW$54,0))*O66+INDEX('BCA Inputs'!$AZ$14:$AZ$54,MATCH(I66,'BCA Inputs'!$AW$14:$AW$54,0))*Q66+INDEX('BCA Inputs'!$BA$14:$BA$54,MATCH(I66,'BCA Inputs'!$AW$14:$AW$54,0))*F66+INDEX('BCA Inputs'!$BB$14:$BB$54,MATCH(I66,'BCA Inputs'!$AW$14:$AW$54,0))*G66)+L66+N66,"")),"")</f>
        <v/>
      </c>
      <c r="U66" s="234" t="str">
        <f t="shared" si="1"/>
        <v/>
      </c>
      <c r="V66" s="234" t="str">
        <f t="shared" si="2"/>
        <v/>
      </c>
      <c r="W66" s="234" t="str">
        <f t="shared" si="3"/>
        <v/>
      </c>
      <c r="Y66" s="235" t="str">
        <f t="shared" si="4"/>
        <v/>
      </c>
      <c r="Z66" s="236" t="str">
        <f>IFERROR(IF($B$3="NYSEG",INDEX('BCA Inputs'!$X$14:$X$54,MATCH(I66,'BCA Inputs'!$M$14:$M$54,0))*P66+INDEX('BCA Inputs'!$Y$14:$Y$54,MATCH(I66,'BCA Inputs'!$M$14:$M$54,0))*O66+INDEX('BCA Inputs'!$Z$14:$Z$54,MATCH(I66,'BCA Inputs'!$M$14:$M$54,0))*Q66+INDEX('BCA Inputs'!$AA$14:$AA$54,MATCH(I66,'BCA Inputs'!$M$14:$M$54,0))*F66+INDEX('BCA Inputs'!$AB$14:$AB$54,MATCH(I66,'BCA Inputs'!$M$14:$M$54,0))*G66,IF($B$3="RG&amp;E",INDEX('BCA Inputs'!$BG$14:$BG$54,MATCH(I66,'BCA Inputs'!$AW$14:$AW$54,0))*P66+INDEX('BCA Inputs'!$BH$14:$BH$54,MATCH(I66,'BCA Inputs'!$AW$14:$AW$54,0))*O66+INDEX('BCA Inputs'!$BI$14:$BI$54,MATCH(I66,'BCA Inputs'!$AW$14:$AW$54,0))*Q66+INDEX('BCA Inputs'!$BJ$14:$BJ$54,MATCH(I66,'BCA Inputs'!$AW$14:$AW$54,0))*F66+INDEX('BCA Inputs'!$BK$14:$BK$54,MATCH(I66,'BCA Inputs'!$AW$14:$AW$54,0))*G66,"")),"")</f>
        <v/>
      </c>
      <c r="AA66" s="237" t="str">
        <f t="shared" si="5"/>
        <v/>
      </c>
      <c r="AC66" s="238" t="str">
        <f>IFERROR((K66+R66)+IF($B$3="NYSEG",INDEX('BCA Inputs'!$AI$14:$AI$54,MATCH(I66,'BCA Inputs'!$M$14:$M$54,0))*P66+INDEX('BCA Inputs'!$AJ$14:$AJ$54,MATCH(I66,'BCA Inputs'!$M$14:$M$54,0))*Q66,IF($B$3="RG&amp;E",INDEX('BCA Inputs'!$BR$14:$BR$54,MATCH(I66,'BCA Inputs'!$AW$14:$AW$54,0))*P66+INDEX('BCA Inputs'!$BS$14:$BS$54,MATCH(I66,'BCA Inputs'!$AW$14:$AW$54,0))*Q66,"")),"")</f>
        <v/>
      </c>
      <c r="AD66" s="181" t="str">
        <f>IFERROR(IF($B$3="NYSEG",INDEX('BCA Inputs'!$AD$14:$AD$54,MATCH(I66,'BCA Inputs'!$M$14:$M$54,0))*P66+INDEX('BCA Inputs'!$AE$14:$AE$54,MATCH(I66,'BCA Inputs'!$M$14:$M$54,0))*O66+INDEX('BCA Inputs'!$AF$14:$AF$54,MATCH(I66,'BCA Inputs'!$M$14:$M$54,0))*Q66+INDEX('BCA Inputs'!$AG$14:$AG$54,MATCH(I66,'BCA Inputs'!$M$14:$M$54,0))*F66+INDEX('BCA Inputs'!$AH$14:$AH$54,MATCH(I66,'BCA Inputs'!$M$14:$M$54,0))*G66,IF($B$3="RG&amp;E",INDEX('BCA Inputs'!$BM$14:$BM$54,MATCH(I66,'BCA Inputs'!$AW$14:$AW$54,0))*P66+INDEX('BCA Inputs'!$BN$14:$BN$54,MATCH(I66,'BCA Inputs'!$AW$14:$AW$54,0))*O66+INDEX('BCA Inputs'!$BO$14:$BO$54,MATCH(I66,'BCA Inputs'!$AW$14:$AW$54,0))*Q66+INDEX('BCA Inputs'!$BP$14:$BP$54,MATCH(I66,'BCA Inputs'!$AW$14:$AW$54,0))*F66+INDEX('BCA Inputs'!$BQ$14:$BQ$54,MATCH(I66,'BCA Inputs'!$AW$14:$AW$54,0))*G66,"")),"")</f>
        <v/>
      </c>
      <c r="AE66" s="237" t="str">
        <f t="shared" si="6"/>
        <v/>
      </c>
      <c r="AF66" s="198">
        <f t="shared" si="8"/>
        <v>0</v>
      </c>
      <c r="AG66" s="239">
        <f t="shared" si="9"/>
        <v>0</v>
      </c>
    </row>
    <row r="67" spans="1:33">
      <c r="A67" s="228"/>
      <c r="B67" s="176"/>
      <c r="C67" s="229"/>
      <c r="D67" s="230"/>
      <c r="E67" s="230"/>
      <c r="F67" s="230"/>
      <c r="G67" s="230"/>
      <c r="H67" s="231"/>
      <c r="I67" s="231"/>
      <c r="J67" s="232"/>
      <c r="K67" s="232"/>
      <c r="L67" s="232"/>
      <c r="M67" s="181">
        <f t="shared" si="7"/>
        <v>0</v>
      </c>
      <c r="N67" s="181">
        <f>IF(H67="",0,H67*I67*'Avoided Water Savings Cost'!$C$16)</f>
        <v>0</v>
      </c>
      <c r="O67" s="545">
        <f>IF(C67="",0,IF($B$3="NYSEG",C67/(1-'Avoided Electric Costs 2020'!$W$21),IF($B$3="RG&amp;E",C67/(1-'Avoided Electric Costs 2020'!$X$21),"")))</f>
        <v>0</v>
      </c>
      <c r="P67" s="546">
        <f>IF(D67="",0,IF($B$3="NYSEG",D67/(1-'Avoided Electric Costs 2020'!$W$21),IF($B$3="RG&amp;E",D67/(1-'Avoided Electric Costs 2020'!$X$21),"")))</f>
        <v>0</v>
      </c>
      <c r="Q67" s="546">
        <f>IF(E67="",0,IF($B$3="NYSEG",E67/(1-'Avoided Natural Gas Costs 2020'!$J$34),IF($B$3="RG&amp;E",E67/(1-'Avoided Natural Gas Costs 2020'!$K$34),"")))</f>
        <v>0</v>
      </c>
      <c r="R67" s="233" t="str">
        <f>IFERROR(IF(P67*'BCA Inputs'!$C$1+Q67*'BCA Inputs'!$C$2+F67*'BCA Inputs'!$C$2+G67*'BCA Inputs'!$C$2=0,"",P67*'BCA Inputs'!$C$1+Q67*'BCA Inputs'!$C$2+F67*'BCA Inputs'!$C$2+G67*'BCA Inputs'!$C$2),"")</f>
        <v/>
      </c>
      <c r="S67" s="181" t="str">
        <f t="shared" si="0"/>
        <v/>
      </c>
      <c r="T67" s="181" t="str">
        <f>IFERROR(IF($B$3="NYSEG",(INDEX('BCA Inputs'!$N$14:$N$54,MATCH(I67,'BCA Inputs'!$M$14:$M$54,0))*P67+INDEX('BCA Inputs'!$O$14:$O$54,MATCH(I67,'BCA Inputs'!$M$14:$M$54,0))*O67+INDEX('BCA Inputs'!P:P,MATCH(I67,'BCA Inputs'!M:M,0))*Q67+INDEX('BCA Inputs'!Q:Q,MATCH(I67,'BCA Inputs'!M:M,0))*F67+INDEX('BCA Inputs'!R:R,MATCH(I67,'BCA Inputs'!M:M,0))*G67)+L67+N67,IF($B$3="RG&amp;E",(INDEX('BCA Inputs'!$AX$14:$AX$54,MATCH(I67,'BCA Inputs'!$AW$14:$AW$54,0))*P67+INDEX('BCA Inputs'!$AY$14:$AY$54,MATCH(I67,'BCA Inputs'!$AW$14:$AW$54,0))*O67+INDEX('BCA Inputs'!$AZ$14:$AZ$54,MATCH(I67,'BCA Inputs'!$AW$14:$AW$54,0))*Q67+INDEX('BCA Inputs'!$BA$14:$BA$54,MATCH(I67,'BCA Inputs'!$AW$14:$AW$54,0))*F67+INDEX('BCA Inputs'!$BB$14:$BB$54,MATCH(I67,'BCA Inputs'!$AW$14:$AW$54,0))*G67)+L67+N67,"")),"")</f>
        <v/>
      </c>
      <c r="U67" s="234" t="str">
        <f t="shared" si="1"/>
        <v/>
      </c>
      <c r="V67" s="234" t="str">
        <f t="shared" si="2"/>
        <v/>
      </c>
      <c r="W67" s="234" t="str">
        <f t="shared" si="3"/>
        <v/>
      </c>
      <c r="Y67" s="235" t="str">
        <f t="shared" si="4"/>
        <v/>
      </c>
      <c r="Z67" s="236" t="str">
        <f>IFERROR(IF($B$3="NYSEG",INDEX('BCA Inputs'!$X$14:$X$54,MATCH(I67,'BCA Inputs'!$M$14:$M$54,0))*P67+INDEX('BCA Inputs'!$Y$14:$Y$54,MATCH(I67,'BCA Inputs'!$M$14:$M$54,0))*O67+INDEX('BCA Inputs'!$Z$14:$Z$54,MATCH(I67,'BCA Inputs'!$M$14:$M$54,0))*Q67+INDEX('BCA Inputs'!$AA$14:$AA$54,MATCH(I67,'BCA Inputs'!$M$14:$M$54,0))*F67+INDEX('BCA Inputs'!$AB$14:$AB$54,MATCH(I67,'BCA Inputs'!$M$14:$M$54,0))*G67,IF($B$3="RG&amp;E",INDEX('BCA Inputs'!$BG$14:$BG$54,MATCH(I67,'BCA Inputs'!$AW$14:$AW$54,0))*P67+INDEX('BCA Inputs'!$BH$14:$BH$54,MATCH(I67,'BCA Inputs'!$AW$14:$AW$54,0))*O67+INDEX('BCA Inputs'!$BI$14:$BI$54,MATCH(I67,'BCA Inputs'!$AW$14:$AW$54,0))*Q67+INDEX('BCA Inputs'!$BJ$14:$BJ$54,MATCH(I67,'BCA Inputs'!$AW$14:$AW$54,0))*F67+INDEX('BCA Inputs'!$BK$14:$BK$54,MATCH(I67,'BCA Inputs'!$AW$14:$AW$54,0))*G67,"")),"")</f>
        <v/>
      </c>
      <c r="AA67" s="237" t="str">
        <f t="shared" si="5"/>
        <v/>
      </c>
      <c r="AC67" s="238" t="str">
        <f>IFERROR((K67+R67)+IF($B$3="NYSEG",INDEX('BCA Inputs'!$AI$14:$AI$54,MATCH(I67,'BCA Inputs'!$M$14:$M$54,0))*P67+INDEX('BCA Inputs'!$AJ$14:$AJ$54,MATCH(I67,'BCA Inputs'!$M$14:$M$54,0))*Q67,IF($B$3="RG&amp;E",INDEX('BCA Inputs'!$BR$14:$BR$54,MATCH(I67,'BCA Inputs'!$AW$14:$AW$54,0))*P67+INDEX('BCA Inputs'!$BS$14:$BS$54,MATCH(I67,'BCA Inputs'!$AW$14:$AW$54,0))*Q67,"")),"")</f>
        <v/>
      </c>
      <c r="AD67" s="181" t="str">
        <f>IFERROR(IF($B$3="NYSEG",INDEX('BCA Inputs'!$AD$14:$AD$54,MATCH(I67,'BCA Inputs'!$M$14:$M$54,0))*P67+INDEX('BCA Inputs'!$AE$14:$AE$54,MATCH(I67,'BCA Inputs'!$M$14:$M$54,0))*O67+INDEX('BCA Inputs'!$AF$14:$AF$54,MATCH(I67,'BCA Inputs'!$M$14:$M$54,0))*Q67+INDEX('BCA Inputs'!$AG$14:$AG$54,MATCH(I67,'BCA Inputs'!$M$14:$M$54,0))*F67+INDEX('BCA Inputs'!$AH$14:$AH$54,MATCH(I67,'BCA Inputs'!$M$14:$M$54,0))*G67,IF($B$3="RG&amp;E",INDEX('BCA Inputs'!$BM$14:$BM$54,MATCH(I67,'BCA Inputs'!$AW$14:$AW$54,0))*P67+INDEX('BCA Inputs'!$BN$14:$BN$54,MATCH(I67,'BCA Inputs'!$AW$14:$AW$54,0))*O67+INDEX('BCA Inputs'!$BO$14:$BO$54,MATCH(I67,'BCA Inputs'!$AW$14:$AW$54,0))*Q67+INDEX('BCA Inputs'!$BP$14:$BP$54,MATCH(I67,'BCA Inputs'!$AW$14:$AW$54,0))*F67+INDEX('BCA Inputs'!$BQ$14:$BQ$54,MATCH(I67,'BCA Inputs'!$AW$14:$AW$54,0))*G67,"")),"")</f>
        <v/>
      </c>
      <c r="AE67" s="237" t="str">
        <f t="shared" si="6"/>
        <v/>
      </c>
      <c r="AF67" s="198">
        <f t="shared" si="8"/>
        <v>0</v>
      </c>
      <c r="AG67" s="239">
        <f t="shared" si="9"/>
        <v>0</v>
      </c>
    </row>
    <row r="68" spans="1:33">
      <c r="A68" s="228"/>
      <c r="B68" s="176"/>
      <c r="C68" s="229"/>
      <c r="D68" s="230"/>
      <c r="E68" s="230"/>
      <c r="F68" s="230"/>
      <c r="G68" s="230"/>
      <c r="H68" s="231"/>
      <c r="I68" s="231"/>
      <c r="J68" s="232"/>
      <c r="K68" s="232"/>
      <c r="L68" s="232"/>
      <c r="M68" s="181">
        <f t="shared" si="7"/>
        <v>0</v>
      </c>
      <c r="N68" s="181">
        <f>IF(H68="",0,H68*I68*'Avoided Water Savings Cost'!$C$16)</f>
        <v>0</v>
      </c>
      <c r="O68" s="545">
        <f>IF(C68="",0,IF($B$3="NYSEG",C68/(1-'Avoided Electric Costs 2020'!$W$21),IF($B$3="RG&amp;E",C68/(1-'Avoided Electric Costs 2020'!$X$21),"")))</f>
        <v>0</v>
      </c>
      <c r="P68" s="546">
        <f>IF(D68="",0,IF($B$3="NYSEG",D68/(1-'Avoided Electric Costs 2020'!$W$21),IF($B$3="RG&amp;E",D68/(1-'Avoided Electric Costs 2020'!$X$21),"")))</f>
        <v>0</v>
      </c>
      <c r="Q68" s="546">
        <f>IF(E68="",0,IF($B$3="NYSEG",E68/(1-'Avoided Natural Gas Costs 2020'!$J$34),IF($B$3="RG&amp;E",E68/(1-'Avoided Natural Gas Costs 2020'!$K$34),"")))</f>
        <v>0</v>
      </c>
      <c r="R68" s="233" t="str">
        <f>IFERROR(IF(P68*'BCA Inputs'!$C$1+Q68*'BCA Inputs'!$C$2+F68*'BCA Inputs'!$C$2+G68*'BCA Inputs'!$C$2=0,"",P68*'BCA Inputs'!$C$1+Q68*'BCA Inputs'!$C$2+F68*'BCA Inputs'!$C$2+G68*'BCA Inputs'!$C$2),"")</f>
        <v/>
      </c>
      <c r="S68" s="181" t="str">
        <f t="shared" si="0"/>
        <v/>
      </c>
      <c r="T68" s="181" t="str">
        <f>IFERROR(IF($B$3="NYSEG",(INDEX('BCA Inputs'!$N$14:$N$54,MATCH(I68,'BCA Inputs'!$M$14:$M$54,0))*P68+INDEX('BCA Inputs'!$O$14:$O$54,MATCH(I68,'BCA Inputs'!$M$14:$M$54,0))*O68+INDEX('BCA Inputs'!P:P,MATCH(I68,'BCA Inputs'!M:M,0))*Q68+INDEX('BCA Inputs'!Q:Q,MATCH(I68,'BCA Inputs'!M:M,0))*F68+INDEX('BCA Inputs'!R:R,MATCH(I68,'BCA Inputs'!M:M,0))*G68)+L68+N68,IF($B$3="RG&amp;E",(INDEX('BCA Inputs'!$AX$14:$AX$54,MATCH(I68,'BCA Inputs'!$AW$14:$AW$54,0))*P68+INDEX('BCA Inputs'!$AY$14:$AY$54,MATCH(I68,'BCA Inputs'!$AW$14:$AW$54,0))*O68+INDEX('BCA Inputs'!$AZ$14:$AZ$54,MATCH(I68,'BCA Inputs'!$AW$14:$AW$54,0))*Q68+INDEX('BCA Inputs'!$BA$14:$BA$54,MATCH(I68,'BCA Inputs'!$AW$14:$AW$54,0))*F68+INDEX('BCA Inputs'!$BB$14:$BB$54,MATCH(I68,'BCA Inputs'!$AW$14:$AW$54,0))*G68)+L68+N68,"")),"")</f>
        <v/>
      </c>
      <c r="U68" s="234" t="str">
        <f t="shared" si="1"/>
        <v/>
      </c>
      <c r="V68" s="234" t="str">
        <f t="shared" si="2"/>
        <v/>
      </c>
      <c r="W68" s="234" t="str">
        <f t="shared" si="3"/>
        <v/>
      </c>
      <c r="Y68" s="235" t="str">
        <f t="shared" si="4"/>
        <v/>
      </c>
      <c r="Z68" s="236" t="str">
        <f>IFERROR(IF($B$3="NYSEG",INDEX('BCA Inputs'!$X$14:$X$54,MATCH(I68,'BCA Inputs'!$M$14:$M$54,0))*P68+INDEX('BCA Inputs'!$Y$14:$Y$54,MATCH(I68,'BCA Inputs'!$M$14:$M$54,0))*O68+INDEX('BCA Inputs'!$Z$14:$Z$54,MATCH(I68,'BCA Inputs'!$M$14:$M$54,0))*Q68+INDEX('BCA Inputs'!$AA$14:$AA$54,MATCH(I68,'BCA Inputs'!$M$14:$M$54,0))*F68+INDEX('BCA Inputs'!$AB$14:$AB$54,MATCH(I68,'BCA Inputs'!$M$14:$M$54,0))*G68,IF($B$3="RG&amp;E",INDEX('BCA Inputs'!$BG$14:$BG$54,MATCH(I68,'BCA Inputs'!$AW$14:$AW$54,0))*P68+INDEX('BCA Inputs'!$BH$14:$BH$54,MATCH(I68,'BCA Inputs'!$AW$14:$AW$54,0))*O68+INDEX('BCA Inputs'!$BI$14:$BI$54,MATCH(I68,'BCA Inputs'!$AW$14:$AW$54,0))*Q68+INDEX('BCA Inputs'!$BJ$14:$BJ$54,MATCH(I68,'BCA Inputs'!$AW$14:$AW$54,0))*F68+INDEX('BCA Inputs'!$BK$14:$BK$54,MATCH(I68,'BCA Inputs'!$AW$14:$AW$54,0))*G68,"")),"")</f>
        <v/>
      </c>
      <c r="AA68" s="237" t="str">
        <f t="shared" si="5"/>
        <v/>
      </c>
      <c r="AC68" s="238" t="str">
        <f>IFERROR((K68+R68)+IF($B$3="NYSEG",INDEX('BCA Inputs'!$AI$14:$AI$54,MATCH(I68,'BCA Inputs'!$M$14:$M$54,0))*P68+INDEX('BCA Inputs'!$AJ$14:$AJ$54,MATCH(I68,'BCA Inputs'!$M$14:$M$54,0))*Q68,IF($B$3="RG&amp;E",INDEX('BCA Inputs'!$BR$14:$BR$54,MATCH(I68,'BCA Inputs'!$AW$14:$AW$54,0))*P68+INDEX('BCA Inputs'!$BS$14:$BS$54,MATCH(I68,'BCA Inputs'!$AW$14:$AW$54,0))*Q68,"")),"")</f>
        <v/>
      </c>
      <c r="AD68" s="181" t="str">
        <f>IFERROR(IF($B$3="NYSEG",INDEX('BCA Inputs'!$AD$14:$AD$54,MATCH(I68,'BCA Inputs'!$M$14:$M$54,0))*P68+INDEX('BCA Inputs'!$AE$14:$AE$54,MATCH(I68,'BCA Inputs'!$M$14:$M$54,0))*O68+INDEX('BCA Inputs'!$AF$14:$AF$54,MATCH(I68,'BCA Inputs'!$M$14:$M$54,0))*Q68+INDEX('BCA Inputs'!$AG$14:$AG$54,MATCH(I68,'BCA Inputs'!$M$14:$M$54,0))*F68+INDEX('BCA Inputs'!$AH$14:$AH$54,MATCH(I68,'BCA Inputs'!$M$14:$M$54,0))*G68,IF($B$3="RG&amp;E",INDEX('BCA Inputs'!$BM$14:$BM$54,MATCH(I68,'BCA Inputs'!$AW$14:$AW$54,0))*P68+INDEX('BCA Inputs'!$BN$14:$BN$54,MATCH(I68,'BCA Inputs'!$AW$14:$AW$54,0))*O68+INDEX('BCA Inputs'!$BO$14:$BO$54,MATCH(I68,'BCA Inputs'!$AW$14:$AW$54,0))*Q68+INDEX('BCA Inputs'!$BP$14:$BP$54,MATCH(I68,'BCA Inputs'!$AW$14:$AW$54,0))*F68+INDEX('BCA Inputs'!$BQ$14:$BQ$54,MATCH(I68,'BCA Inputs'!$AW$14:$AW$54,0))*G68,"")),"")</f>
        <v/>
      </c>
      <c r="AE68" s="237" t="str">
        <f t="shared" si="6"/>
        <v/>
      </c>
      <c r="AF68" s="198">
        <f t="shared" si="8"/>
        <v>0</v>
      </c>
      <c r="AG68" s="239">
        <f t="shared" si="9"/>
        <v>0</v>
      </c>
    </row>
    <row r="69" spans="1:33">
      <c r="A69" s="228"/>
      <c r="B69" s="176"/>
      <c r="C69" s="229"/>
      <c r="D69" s="230"/>
      <c r="E69" s="230"/>
      <c r="F69" s="230"/>
      <c r="G69" s="230"/>
      <c r="H69" s="231"/>
      <c r="I69" s="231"/>
      <c r="J69" s="232"/>
      <c r="K69" s="232"/>
      <c r="L69" s="232"/>
      <c r="M69" s="181">
        <f t="shared" si="7"/>
        <v>0</v>
      </c>
      <c r="N69" s="181">
        <f>IF(H69="",0,H69*I69*'Avoided Water Savings Cost'!$C$16)</f>
        <v>0</v>
      </c>
      <c r="O69" s="545">
        <f>IF(C69="",0,IF($B$3="NYSEG",C69/(1-'Avoided Electric Costs 2020'!$W$21),IF($B$3="RG&amp;E",C69/(1-'Avoided Electric Costs 2020'!$X$21),"")))</f>
        <v>0</v>
      </c>
      <c r="P69" s="546">
        <f>IF(D69="",0,IF($B$3="NYSEG",D69/(1-'Avoided Electric Costs 2020'!$W$21),IF($B$3="RG&amp;E",D69/(1-'Avoided Electric Costs 2020'!$X$21),"")))</f>
        <v>0</v>
      </c>
      <c r="Q69" s="546">
        <f>IF(E69="",0,IF($B$3="NYSEG",E69/(1-'Avoided Natural Gas Costs 2020'!$J$34),IF($B$3="RG&amp;E",E69/(1-'Avoided Natural Gas Costs 2020'!$K$34),"")))</f>
        <v>0</v>
      </c>
      <c r="R69" s="233" t="str">
        <f>IFERROR(IF(P69*'BCA Inputs'!$C$1+Q69*'BCA Inputs'!$C$2+F69*'BCA Inputs'!$C$2+G69*'BCA Inputs'!$C$2=0,"",P69*'BCA Inputs'!$C$1+Q69*'BCA Inputs'!$C$2+F69*'BCA Inputs'!$C$2+G69*'BCA Inputs'!$C$2),"")</f>
        <v/>
      </c>
      <c r="S69" s="181" t="str">
        <f t="shared" si="0"/>
        <v/>
      </c>
      <c r="T69" s="181" t="str">
        <f>IFERROR(IF($B$3="NYSEG",(INDEX('BCA Inputs'!$N$14:$N$54,MATCH(I69,'BCA Inputs'!$M$14:$M$54,0))*P69+INDEX('BCA Inputs'!$O$14:$O$54,MATCH(I69,'BCA Inputs'!$M$14:$M$54,0))*O69+INDEX('BCA Inputs'!P:P,MATCH(I69,'BCA Inputs'!M:M,0))*Q69+INDEX('BCA Inputs'!Q:Q,MATCH(I69,'BCA Inputs'!M:M,0))*F69+INDEX('BCA Inputs'!R:R,MATCH(I69,'BCA Inputs'!M:M,0))*G69)+L69+N69,IF($B$3="RG&amp;E",(INDEX('BCA Inputs'!$AX$14:$AX$54,MATCH(I69,'BCA Inputs'!$AW$14:$AW$54,0))*P69+INDEX('BCA Inputs'!$AY$14:$AY$54,MATCH(I69,'BCA Inputs'!$AW$14:$AW$54,0))*O69+INDEX('BCA Inputs'!$AZ$14:$AZ$54,MATCH(I69,'BCA Inputs'!$AW$14:$AW$54,0))*Q69+INDEX('BCA Inputs'!$BA$14:$BA$54,MATCH(I69,'BCA Inputs'!$AW$14:$AW$54,0))*F69+INDEX('BCA Inputs'!$BB$14:$BB$54,MATCH(I69,'BCA Inputs'!$AW$14:$AW$54,0))*G69)+L69+N69,"")),"")</f>
        <v/>
      </c>
      <c r="U69" s="234" t="str">
        <f t="shared" si="1"/>
        <v/>
      </c>
      <c r="V69" s="234" t="str">
        <f t="shared" si="2"/>
        <v/>
      </c>
      <c r="W69" s="234" t="str">
        <f t="shared" si="3"/>
        <v/>
      </c>
      <c r="Y69" s="235" t="str">
        <f t="shared" si="4"/>
        <v/>
      </c>
      <c r="Z69" s="236" t="str">
        <f>IFERROR(IF($B$3="NYSEG",INDEX('BCA Inputs'!$X$14:$X$54,MATCH(I69,'BCA Inputs'!$M$14:$M$54,0))*P69+INDEX('BCA Inputs'!$Y$14:$Y$54,MATCH(I69,'BCA Inputs'!$M$14:$M$54,0))*O69+INDEX('BCA Inputs'!$Z$14:$Z$54,MATCH(I69,'BCA Inputs'!$M$14:$M$54,0))*Q69+INDEX('BCA Inputs'!$AA$14:$AA$54,MATCH(I69,'BCA Inputs'!$M$14:$M$54,0))*F69+INDEX('BCA Inputs'!$AB$14:$AB$54,MATCH(I69,'BCA Inputs'!$M$14:$M$54,0))*G69,IF($B$3="RG&amp;E",INDEX('BCA Inputs'!$BG$14:$BG$54,MATCH(I69,'BCA Inputs'!$AW$14:$AW$54,0))*P69+INDEX('BCA Inputs'!$BH$14:$BH$54,MATCH(I69,'BCA Inputs'!$AW$14:$AW$54,0))*O69+INDEX('BCA Inputs'!$BI$14:$BI$54,MATCH(I69,'BCA Inputs'!$AW$14:$AW$54,0))*Q69+INDEX('BCA Inputs'!$BJ$14:$BJ$54,MATCH(I69,'BCA Inputs'!$AW$14:$AW$54,0))*F69+INDEX('BCA Inputs'!$BK$14:$BK$54,MATCH(I69,'BCA Inputs'!$AW$14:$AW$54,0))*G69,"")),"")</f>
        <v/>
      </c>
      <c r="AA69" s="237" t="str">
        <f t="shared" si="5"/>
        <v/>
      </c>
      <c r="AC69" s="238" t="str">
        <f>IFERROR((K69+R69)+IF($B$3="NYSEG",INDEX('BCA Inputs'!$AI$14:$AI$54,MATCH(I69,'BCA Inputs'!$M$14:$M$54,0))*P69+INDEX('BCA Inputs'!$AJ$14:$AJ$54,MATCH(I69,'BCA Inputs'!$M$14:$M$54,0))*Q69,IF($B$3="RG&amp;E",INDEX('BCA Inputs'!$BR$14:$BR$54,MATCH(I69,'BCA Inputs'!$AW$14:$AW$54,0))*P69+INDEX('BCA Inputs'!$BS$14:$BS$54,MATCH(I69,'BCA Inputs'!$AW$14:$AW$54,0))*Q69,"")),"")</f>
        <v/>
      </c>
      <c r="AD69" s="181" t="str">
        <f>IFERROR(IF($B$3="NYSEG",INDEX('BCA Inputs'!$AD$14:$AD$54,MATCH(I69,'BCA Inputs'!$M$14:$M$54,0))*P69+INDEX('BCA Inputs'!$AE$14:$AE$54,MATCH(I69,'BCA Inputs'!$M$14:$M$54,0))*O69+INDEX('BCA Inputs'!$AF$14:$AF$54,MATCH(I69,'BCA Inputs'!$M$14:$M$54,0))*Q69+INDEX('BCA Inputs'!$AG$14:$AG$54,MATCH(I69,'BCA Inputs'!$M$14:$M$54,0))*F69+INDEX('BCA Inputs'!$AH$14:$AH$54,MATCH(I69,'BCA Inputs'!$M$14:$M$54,0))*G69,IF($B$3="RG&amp;E",INDEX('BCA Inputs'!$BM$14:$BM$54,MATCH(I69,'BCA Inputs'!$AW$14:$AW$54,0))*P69+INDEX('BCA Inputs'!$BN$14:$BN$54,MATCH(I69,'BCA Inputs'!$AW$14:$AW$54,0))*O69+INDEX('BCA Inputs'!$BO$14:$BO$54,MATCH(I69,'BCA Inputs'!$AW$14:$AW$54,0))*Q69+INDEX('BCA Inputs'!$BP$14:$BP$54,MATCH(I69,'BCA Inputs'!$AW$14:$AW$54,0))*F69+INDEX('BCA Inputs'!$BQ$14:$BQ$54,MATCH(I69,'BCA Inputs'!$AW$14:$AW$54,0))*G69,"")),"")</f>
        <v/>
      </c>
      <c r="AE69" s="237" t="str">
        <f t="shared" si="6"/>
        <v/>
      </c>
      <c r="AF69" s="198">
        <f t="shared" si="8"/>
        <v>0</v>
      </c>
      <c r="AG69" s="239">
        <f t="shared" si="9"/>
        <v>0</v>
      </c>
    </row>
    <row r="70" spans="1:33">
      <c r="A70" s="228"/>
      <c r="B70" s="176"/>
      <c r="C70" s="229"/>
      <c r="D70" s="230"/>
      <c r="E70" s="230"/>
      <c r="F70" s="230"/>
      <c r="G70" s="230"/>
      <c r="H70" s="231"/>
      <c r="I70" s="231"/>
      <c r="J70" s="232"/>
      <c r="K70" s="232"/>
      <c r="L70" s="232"/>
      <c r="M70" s="181">
        <f t="shared" si="7"/>
        <v>0</v>
      </c>
      <c r="N70" s="181">
        <f>IF(H70="",0,H70*I70*'Avoided Water Savings Cost'!$C$16)</f>
        <v>0</v>
      </c>
      <c r="O70" s="545">
        <f>IF(C70="",0,IF($B$3="NYSEG",C70/(1-'Avoided Electric Costs 2020'!$W$21),IF($B$3="RG&amp;E",C70/(1-'Avoided Electric Costs 2020'!$X$21),"")))</f>
        <v>0</v>
      </c>
      <c r="P70" s="546">
        <f>IF(D70="",0,IF($B$3="NYSEG",D70/(1-'Avoided Electric Costs 2020'!$W$21),IF($B$3="RG&amp;E",D70/(1-'Avoided Electric Costs 2020'!$X$21),"")))</f>
        <v>0</v>
      </c>
      <c r="Q70" s="546">
        <f>IF(E70="",0,IF($B$3="NYSEG",E70/(1-'Avoided Natural Gas Costs 2020'!$J$34),IF($B$3="RG&amp;E",E70/(1-'Avoided Natural Gas Costs 2020'!$K$34),"")))</f>
        <v>0</v>
      </c>
      <c r="R70" s="233" t="str">
        <f>IFERROR(IF(P70*'BCA Inputs'!$C$1+Q70*'BCA Inputs'!$C$2+F70*'BCA Inputs'!$C$2+G70*'BCA Inputs'!$C$2=0,"",P70*'BCA Inputs'!$C$1+Q70*'BCA Inputs'!$C$2+F70*'BCA Inputs'!$C$2+G70*'BCA Inputs'!$C$2),"")</f>
        <v/>
      </c>
      <c r="S70" s="181" t="str">
        <f t="shared" si="0"/>
        <v/>
      </c>
      <c r="T70" s="181" t="str">
        <f>IFERROR(IF($B$3="NYSEG",(INDEX('BCA Inputs'!$N$14:$N$54,MATCH(I70,'BCA Inputs'!$M$14:$M$54,0))*P70+INDEX('BCA Inputs'!$O$14:$O$54,MATCH(I70,'BCA Inputs'!$M$14:$M$54,0))*O70+INDEX('BCA Inputs'!P:P,MATCH(I70,'BCA Inputs'!M:M,0))*Q70+INDEX('BCA Inputs'!Q:Q,MATCH(I70,'BCA Inputs'!M:M,0))*F70+INDEX('BCA Inputs'!R:R,MATCH(I70,'BCA Inputs'!M:M,0))*G70)+L70+N70,IF($B$3="RG&amp;E",(INDEX('BCA Inputs'!$AX$14:$AX$54,MATCH(I70,'BCA Inputs'!$AW$14:$AW$54,0))*P70+INDEX('BCA Inputs'!$AY$14:$AY$54,MATCH(I70,'BCA Inputs'!$AW$14:$AW$54,0))*O70+INDEX('BCA Inputs'!$AZ$14:$AZ$54,MATCH(I70,'BCA Inputs'!$AW$14:$AW$54,0))*Q70+INDEX('BCA Inputs'!$BA$14:$BA$54,MATCH(I70,'BCA Inputs'!$AW$14:$AW$54,0))*F70+INDEX('BCA Inputs'!$BB$14:$BB$54,MATCH(I70,'BCA Inputs'!$AW$14:$AW$54,0))*G70)+L70+N70,"")),"")</f>
        <v/>
      </c>
      <c r="U70" s="234" t="str">
        <f t="shared" si="1"/>
        <v/>
      </c>
      <c r="V70" s="234" t="str">
        <f t="shared" si="2"/>
        <v/>
      </c>
      <c r="W70" s="234" t="str">
        <f t="shared" si="3"/>
        <v/>
      </c>
      <c r="Y70" s="235" t="str">
        <f t="shared" si="4"/>
        <v/>
      </c>
      <c r="Z70" s="236" t="str">
        <f>IFERROR(IF($B$3="NYSEG",INDEX('BCA Inputs'!$X$14:$X$54,MATCH(I70,'BCA Inputs'!$M$14:$M$54,0))*P70+INDEX('BCA Inputs'!$Y$14:$Y$54,MATCH(I70,'BCA Inputs'!$M$14:$M$54,0))*O70+INDEX('BCA Inputs'!$Z$14:$Z$54,MATCH(I70,'BCA Inputs'!$M$14:$M$54,0))*Q70+INDEX('BCA Inputs'!$AA$14:$AA$54,MATCH(I70,'BCA Inputs'!$M$14:$M$54,0))*F70+INDEX('BCA Inputs'!$AB$14:$AB$54,MATCH(I70,'BCA Inputs'!$M$14:$M$54,0))*G70,IF($B$3="RG&amp;E",INDEX('BCA Inputs'!$BG$14:$BG$54,MATCH(I70,'BCA Inputs'!$AW$14:$AW$54,0))*P70+INDEX('BCA Inputs'!$BH$14:$BH$54,MATCH(I70,'BCA Inputs'!$AW$14:$AW$54,0))*O70+INDEX('BCA Inputs'!$BI$14:$BI$54,MATCH(I70,'BCA Inputs'!$AW$14:$AW$54,0))*Q70+INDEX('BCA Inputs'!$BJ$14:$BJ$54,MATCH(I70,'BCA Inputs'!$AW$14:$AW$54,0))*F70+INDEX('BCA Inputs'!$BK$14:$BK$54,MATCH(I70,'BCA Inputs'!$AW$14:$AW$54,0))*G70,"")),"")</f>
        <v/>
      </c>
      <c r="AA70" s="237" t="str">
        <f t="shared" si="5"/>
        <v/>
      </c>
      <c r="AC70" s="238" t="str">
        <f>IFERROR((K70+R70)+IF($B$3="NYSEG",INDEX('BCA Inputs'!$AI$14:$AI$54,MATCH(I70,'BCA Inputs'!$M$14:$M$54,0))*P70+INDEX('BCA Inputs'!$AJ$14:$AJ$54,MATCH(I70,'BCA Inputs'!$M$14:$M$54,0))*Q70,IF($B$3="RG&amp;E",INDEX('BCA Inputs'!$BR$14:$BR$54,MATCH(I70,'BCA Inputs'!$AW$14:$AW$54,0))*P70+INDEX('BCA Inputs'!$BS$14:$BS$54,MATCH(I70,'BCA Inputs'!$AW$14:$AW$54,0))*Q70,"")),"")</f>
        <v/>
      </c>
      <c r="AD70" s="181" t="str">
        <f>IFERROR(IF($B$3="NYSEG",INDEX('BCA Inputs'!$AD$14:$AD$54,MATCH(I70,'BCA Inputs'!$M$14:$M$54,0))*P70+INDEX('BCA Inputs'!$AE$14:$AE$54,MATCH(I70,'BCA Inputs'!$M$14:$M$54,0))*O70+INDEX('BCA Inputs'!$AF$14:$AF$54,MATCH(I70,'BCA Inputs'!$M$14:$M$54,0))*Q70+INDEX('BCA Inputs'!$AG$14:$AG$54,MATCH(I70,'BCA Inputs'!$M$14:$M$54,0))*F70+INDEX('BCA Inputs'!$AH$14:$AH$54,MATCH(I70,'BCA Inputs'!$M$14:$M$54,0))*G70,IF($B$3="RG&amp;E",INDEX('BCA Inputs'!$BM$14:$BM$54,MATCH(I70,'BCA Inputs'!$AW$14:$AW$54,0))*P70+INDEX('BCA Inputs'!$BN$14:$BN$54,MATCH(I70,'BCA Inputs'!$AW$14:$AW$54,0))*O70+INDEX('BCA Inputs'!$BO$14:$BO$54,MATCH(I70,'BCA Inputs'!$AW$14:$AW$54,0))*Q70+INDEX('BCA Inputs'!$BP$14:$BP$54,MATCH(I70,'BCA Inputs'!$AW$14:$AW$54,0))*F70+INDEX('BCA Inputs'!$BQ$14:$BQ$54,MATCH(I70,'BCA Inputs'!$AW$14:$AW$54,0))*G70,"")),"")</f>
        <v/>
      </c>
      <c r="AE70" s="237" t="str">
        <f t="shared" si="6"/>
        <v/>
      </c>
      <c r="AF70" s="198">
        <f t="shared" si="8"/>
        <v>0</v>
      </c>
      <c r="AG70" s="239">
        <f t="shared" si="9"/>
        <v>0</v>
      </c>
    </row>
    <row r="71" spans="1:33">
      <c r="A71" s="228"/>
      <c r="B71" s="176"/>
      <c r="C71" s="229"/>
      <c r="D71" s="230"/>
      <c r="E71" s="230"/>
      <c r="F71" s="230"/>
      <c r="G71" s="230"/>
      <c r="H71" s="231"/>
      <c r="I71" s="231"/>
      <c r="J71" s="232"/>
      <c r="K71" s="232"/>
      <c r="L71" s="232"/>
      <c r="M71" s="181">
        <f t="shared" si="7"/>
        <v>0</v>
      </c>
      <c r="N71" s="181">
        <f>IF(H71="",0,H71*I71*'Avoided Water Savings Cost'!$C$16)</f>
        <v>0</v>
      </c>
      <c r="O71" s="545">
        <f>IF(C71="",0,IF($B$3="NYSEG",C71/(1-'Avoided Electric Costs 2020'!$W$21),IF($B$3="RG&amp;E",C71/(1-'Avoided Electric Costs 2020'!$X$21),"")))</f>
        <v>0</v>
      </c>
      <c r="P71" s="546">
        <f>IF(D71="",0,IF($B$3="NYSEG",D71/(1-'Avoided Electric Costs 2020'!$W$21),IF($B$3="RG&amp;E",D71/(1-'Avoided Electric Costs 2020'!$X$21),"")))</f>
        <v>0</v>
      </c>
      <c r="Q71" s="546">
        <f>IF(E71="",0,IF($B$3="NYSEG",E71/(1-'Avoided Natural Gas Costs 2020'!$J$34),IF($B$3="RG&amp;E",E71/(1-'Avoided Natural Gas Costs 2020'!$K$34),"")))</f>
        <v>0</v>
      </c>
      <c r="R71" s="233" t="str">
        <f>IFERROR(IF(P71*'BCA Inputs'!$C$1+Q71*'BCA Inputs'!$C$2+F71*'BCA Inputs'!$C$2+G71*'BCA Inputs'!$C$2=0,"",P71*'BCA Inputs'!$C$1+Q71*'BCA Inputs'!$C$2+F71*'BCA Inputs'!$C$2+G71*'BCA Inputs'!$C$2),"")</f>
        <v/>
      </c>
      <c r="S71" s="181" t="str">
        <f t="shared" si="0"/>
        <v/>
      </c>
      <c r="T71" s="181" t="str">
        <f>IFERROR(IF($B$3="NYSEG",(INDEX('BCA Inputs'!$N$14:$N$54,MATCH(I71,'BCA Inputs'!$M$14:$M$54,0))*P71+INDEX('BCA Inputs'!$O$14:$O$54,MATCH(I71,'BCA Inputs'!$M$14:$M$54,0))*O71+INDEX('BCA Inputs'!P:P,MATCH(I71,'BCA Inputs'!M:M,0))*Q71+INDEX('BCA Inputs'!Q:Q,MATCH(I71,'BCA Inputs'!M:M,0))*F71+INDEX('BCA Inputs'!R:R,MATCH(I71,'BCA Inputs'!M:M,0))*G71)+L71+N71,IF($B$3="RG&amp;E",(INDEX('BCA Inputs'!$AX$14:$AX$54,MATCH(I71,'BCA Inputs'!$AW$14:$AW$54,0))*P71+INDEX('BCA Inputs'!$AY$14:$AY$54,MATCH(I71,'BCA Inputs'!$AW$14:$AW$54,0))*O71+INDEX('BCA Inputs'!$AZ$14:$AZ$54,MATCH(I71,'BCA Inputs'!$AW$14:$AW$54,0))*Q71+INDEX('BCA Inputs'!$BA$14:$BA$54,MATCH(I71,'BCA Inputs'!$AW$14:$AW$54,0))*F71+INDEX('BCA Inputs'!$BB$14:$BB$54,MATCH(I71,'BCA Inputs'!$AW$14:$AW$54,0))*G71)+L71+N71,"")),"")</f>
        <v/>
      </c>
      <c r="U71" s="234" t="str">
        <f t="shared" si="1"/>
        <v/>
      </c>
      <c r="V71" s="234" t="str">
        <f t="shared" si="2"/>
        <v/>
      </c>
      <c r="W71" s="234" t="str">
        <f t="shared" si="3"/>
        <v/>
      </c>
      <c r="Y71" s="235" t="str">
        <f t="shared" si="4"/>
        <v/>
      </c>
      <c r="Z71" s="236" t="str">
        <f>IFERROR(IF($B$3="NYSEG",INDEX('BCA Inputs'!$X$14:$X$54,MATCH(I71,'BCA Inputs'!$M$14:$M$54,0))*P71+INDEX('BCA Inputs'!$Y$14:$Y$54,MATCH(I71,'BCA Inputs'!$M$14:$M$54,0))*O71+INDEX('BCA Inputs'!$Z$14:$Z$54,MATCH(I71,'BCA Inputs'!$M$14:$M$54,0))*Q71+INDEX('BCA Inputs'!$AA$14:$AA$54,MATCH(I71,'BCA Inputs'!$M$14:$M$54,0))*F71+INDEX('BCA Inputs'!$AB$14:$AB$54,MATCH(I71,'BCA Inputs'!$M$14:$M$54,0))*G71,IF($B$3="RG&amp;E",INDEX('BCA Inputs'!$BG$14:$BG$54,MATCH(I71,'BCA Inputs'!$AW$14:$AW$54,0))*P71+INDEX('BCA Inputs'!$BH$14:$BH$54,MATCH(I71,'BCA Inputs'!$AW$14:$AW$54,0))*O71+INDEX('BCA Inputs'!$BI$14:$BI$54,MATCH(I71,'BCA Inputs'!$AW$14:$AW$54,0))*Q71+INDEX('BCA Inputs'!$BJ$14:$BJ$54,MATCH(I71,'BCA Inputs'!$AW$14:$AW$54,0))*F71+INDEX('BCA Inputs'!$BK$14:$BK$54,MATCH(I71,'BCA Inputs'!$AW$14:$AW$54,0))*G71,"")),"")</f>
        <v/>
      </c>
      <c r="AA71" s="237" t="str">
        <f t="shared" si="5"/>
        <v/>
      </c>
      <c r="AC71" s="238" t="str">
        <f>IFERROR((K71+R71)+IF($B$3="NYSEG",INDEX('BCA Inputs'!$AI$14:$AI$54,MATCH(I71,'BCA Inputs'!$M$14:$M$54,0))*P71+INDEX('BCA Inputs'!$AJ$14:$AJ$54,MATCH(I71,'BCA Inputs'!$M$14:$M$54,0))*Q71,IF($B$3="RG&amp;E",INDEX('BCA Inputs'!$BR$14:$BR$54,MATCH(I71,'BCA Inputs'!$AW$14:$AW$54,0))*P71+INDEX('BCA Inputs'!$BS$14:$BS$54,MATCH(I71,'BCA Inputs'!$AW$14:$AW$54,0))*Q71,"")),"")</f>
        <v/>
      </c>
      <c r="AD71" s="181" t="str">
        <f>IFERROR(IF($B$3="NYSEG",INDEX('BCA Inputs'!$AD$14:$AD$54,MATCH(I71,'BCA Inputs'!$M$14:$M$54,0))*P71+INDEX('BCA Inputs'!$AE$14:$AE$54,MATCH(I71,'BCA Inputs'!$M$14:$M$54,0))*O71+INDEX('BCA Inputs'!$AF$14:$AF$54,MATCH(I71,'BCA Inputs'!$M$14:$M$54,0))*Q71+INDEX('BCA Inputs'!$AG$14:$AG$54,MATCH(I71,'BCA Inputs'!$M$14:$M$54,0))*F71+INDEX('BCA Inputs'!$AH$14:$AH$54,MATCH(I71,'BCA Inputs'!$M$14:$M$54,0))*G71,IF($B$3="RG&amp;E",INDEX('BCA Inputs'!$BM$14:$BM$54,MATCH(I71,'BCA Inputs'!$AW$14:$AW$54,0))*P71+INDEX('BCA Inputs'!$BN$14:$BN$54,MATCH(I71,'BCA Inputs'!$AW$14:$AW$54,0))*O71+INDEX('BCA Inputs'!$BO$14:$BO$54,MATCH(I71,'BCA Inputs'!$AW$14:$AW$54,0))*Q71+INDEX('BCA Inputs'!$BP$14:$BP$54,MATCH(I71,'BCA Inputs'!$AW$14:$AW$54,0))*F71+INDEX('BCA Inputs'!$BQ$14:$BQ$54,MATCH(I71,'BCA Inputs'!$AW$14:$AW$54,0))*G71,"")),"")</f>
        <v/>
      </c>
      <c r="AE71" s="237" t="str">
        <f t="shared" si="6"/>
        <v/>
      </c>
      <c r="AF71" s="198">
        <f t="shared" si="8"/>
        <v>0</v>
      </c>
      <c r="AG71" s="239">
        <f t="shared" si="9"/>
        <v>0</v>
      </c>
    </row>
    <row r="72" spans="1:33">
      <c r="A72" s="228"/>
      <c r="B72" s="176"/>
      <c r="C72" s="229"/>
      <c r="D72" s="230"/>
      <c r="E72" s="230"/>
      <c r="F72" s="230"/>
      <c r="G72" s="230"/>
      <c r="H72" s="231"/>
      <c r="I72" s="231"/>
      <c r="J72" s="232"/>
      <c r="K72" s="232"/>
      <c r="L72" s="232"/>
      <c r="M72" s="181">
        <f t="shared" si="7"/>
        <v>0</v>
      </c>
      <c r="N72" s="181">
        <f>IF(H72="",0,H72*I72*'Avoided Water Savings Cost'!$C$16)</f>
        <v>0</v>
      </c>
      <c r="O72" s="545">
        <f>IF(C72="",0,IF($B$3="NYSEG",C72/(1-'Avoided Electric Costs 2020'!$W$21),IF($B$3="RG&amp;E",C72/(1-'Avoided Electric Costs 2020'!$X$21),"")))</f>
        <v>0</v>
      </c>
      <c r="P72" s="546">
        <f>IF(D72="",0,IF($B$3="NYSEG",D72/(1-'Avoided Electric Costs 2020'!$W$21),IF($B$3="RG&amp;E",D72/(1-'Avoided Electric Costs 2020'!$X$21),"")))</f>
        <v>0</v>
      </c>
      <c r="Q72" s="546">
        <f>IF(E72="",0,IF($B$3="NYSEG",E72/(1-'Avoided Natural Gas Costs 2020'!$J$34),IF($B$3="RG&amp;E",E72/(1-'Avoided Natural Gas Costs 2020'!$K$34),"")))</f>
        <v>0</v>
      </c>
      <c r="R72" s="233" t="str">
        <f>IFERROR(IF(P72*'BCA Inputs'!$C$1+Q72*'BCA Inputs'!$C$2+F72*'BCA Inputs'!$C$2+G72*'BCA Inputs'!$C$2=0,"",P72*'BCA Inputs'!$C$1+Q72*'BCA Inputs'!$C$2+F72*'BCA Inputs'!$C$2+G72*'BCA Inputs'!$C$2),"")</f>
        <v/>
      </c>
      <c r="S72" s="181" t="str">
        <f t="shared" si="0"/>
        <v/>
      </c>
      <c r="T72" s="181" t="str">
        <f>IFERROR(IF($B$3="NYSEG",(INDEX('BCA Inputs'!$N$14:$N$54,MATCH(I72,'BCA Inputs'!$M$14:$M$54,0))*P72+INDEX('BCA Inputs'!$O$14:$O$54,MATCH(I72,'BCA Inputs'!$M$14:$M$54,0))*O72+INDEX('BCA Inputs'!P:P,MATCH(I72,'BCA Inputs'!M:M,0))*Q72+INDEX('BCA Inputs'!Q:Q,MATCH(I72,'BCA Inputs'!M:M,0))*F72+INDEX('BCA Inputs'!R:R,MATCH(I72,'BCA Inputs'!M:M,0))*G72)+L72+N72,IF($B$3="RG&amp;E",(INDEX('BCA Inputs'!$AX$14:$AX$54,MATCH(I72,'BCA Inputs'!$AW$14:$AW$54,0))*P72+INDEX('BCA Inputs'!$AY$14:$AY$54,MATCH(I72,'BCA Inputs'!$AW$14:$AW$54,0))*O72+INDEX('BCA Inputs'!$AZ$14:$AZ$54,MATCH(I72,'BCA Inputs'!$AW$14:$AW$54,0))*Q72+INDEX('BCA Inputs'!$BA$14:$BA$54,MATCH(I72,'BCA Inputs'!$AW$14:$AW$54,0))*F72+INDEX('BCA Inputs'!$BB$14:$BB$54,MATCH(I72,'BCA Inputs'!$AW$14:$AW$54,0))*G72)+L72+N72,"")),"")</f>
        <v/>
      </c>
      <c r="U72" s="234" t="str">
        <f t="shared" si="1"/>
        <v/>
      </c>
      <c r="V72" s="234" t="str">
        <f t="shared" si="2"/>
        <v/>
      </c>
      <c r="W72" s="234" t="str">
        <f t="shared" si="3"/>
        <v/>
      </c>
      <c r="Y72" s="235" t="str">
        <f t="shared" si="4"/>
        <v/>
      </c>
      <c r="Z72" s="236" t="str">
        <f>IFERROR(IF($B$3="NYSEG",INDEX('BCA Inputs'!$X$14:$X$54,MATCH(I72,'BCA Inputs'!$M$14:$M$54,0))*P72+INDEX('BCA Inputs'!$Y$14:$Y$54,MATCH(I72,'BCA Inputs'!$M$14:$M$54,0))*O72+INDEX('BCA Inputs'!$Z$14:$Z$54,MATCH(I72,'BCA Inputs'!$M$14:$M$54,0))*Q72+INDEX('BCA Inputs'!$AA$14:$AA$54,MATCH(I72,'BCA Inputs'!$M$14:$M$54,0))*F72+INDEX('BCA Inputs'!$AB$14:$AB$54,MATCH(I72,'BCA Inputs'!$M$14:$M$54,0))*G72,IF($B$3="RG&amp;E",INDEX('BCA Inputs'!$BG$14:$BG$54,MATCH(I72,'BCA Inputs'!$AW$14:$AW$54,0))*P72+INDEX('BCA Inputs'!$BH$14:$BH$54,MATCH(I72,'BCA Inputs'!$AW$14:$AW$54,0))*O72+INDEX('BCA Inputs'!$BI$14:$BI$54,MATCH(I72,'BCA Inputs'!$AW$14:$AW$54,0))*Q72+INDEX('BCA Inputs'!$BJ$14:$BJ$54,MATCH(I72,'BCA Inputs'!$AW$14:$AW$54,0))*F72+INDEX('BCA Inputs'!$BK$14:$BK$54,MATCH(I72,'BCA Inputs'!$AW$14:$AW$54,0))*G72,"")),"")</f>
        <v/>
      </c>
      <c r="AA72" s="237" t="str">
        <f t="shared" si="5"/>
        <v/>
      </c>
      <c r="AC72" s="238" t="str">
        <f>IFERROR((K72+R72)+IF($B$3="NYSEG",INDEX('BCA Inputs'!$AI$14:$AI$54,MATCH(I72,'BCA Inputs'!$M$14:$M$54,0))*P72+INDEX('BCA Inputs'!$AJ$14:$AJ$54,MATCH(I72,'BCA Inputs'!$M$14:$M$54,0))*Q72,IF($B$3="RG&amp;E",INDEX('BCA Inputs'!$BR$14:$BR$54,MATCH(I72,'BCA Inputs'!$AW$14:$AW$54,0))*P72+INDEX('BCA Inputs'!$BS$14:$BS$54,MATCH(I72,'BCA Inputs'!$AW$14:$AW$54,0))*Q72,"")),"")</f>
        <v/>
      </c>
      <c r="AD72" s="181" t="str">
        <f>IFERROR(IF($B$3="NYSEG",INDEX('BCA Inputs'!$AD$14:$AD$54,MATCH(I72,'BCA Inputs'!$M$14:$M$54,0))*P72+INDEX('BCA Inputs'!$AE$14:$AE$54,MATCH(I72,'BCA Inputs'!$M$14:$M$54,0))*O72+INDEX('BCA Inputs'!$AF$14:$AF$54,MATCH(I72,'BCA Inputs'!$M$14:$M$54,0))*Q72+INDEX('BCA Inputs'!$AG$14:$AG$54,MATCH(I72,'BCA Inputs'!$M$14:$M$54,0))*F72+INDEX('BCA Inputs'!$AH$14:$AH$54,MATCH(I72,'BCA Inputs'!$M$14:$M$54,0))*G72,IF($B$3="RG&amp;E",INDEX('BCA Inputs'!$BM$14:$BM$54,MATCH(I72,'BCA Inputs'!$AW$14:$AW$54,0))*P72+INDEX('BCA Inputs'!$BN$14:$BN$54,MATCH(I72,'BCA Inputs'!$AW$14:$AW$54,0))*O72+INDEX('BCA Inputs'!$BO$14:$BO$54,MATCH(I72,'BCA Inputs'!$AW$14:$AW$54,0))*Q72+INDEX('BCA Inputs'!$BP$14:$BP$54,MATCH(I72,'BCA Inputs'!$AW$14:$AW$54,0))*F72+INDEX('BCA Inputs'!$BQ$14:$BQ$54,MATCH(I72,'BCA Inputs'!$AW$14:$AW$54,0))*G72,"")),"")</f>
        <v/>
      </c>
      <c r="AE72" s="237" t="str">
        <f t="shared" si="6"/>
        <v/>
      </c>
      <c r="AF72" s="198">
        <f t="shared" si="8"/>
        <v>0</v>
      </c>
      <c r="AG72" s="239">
        <f t="shared" si="9"/>
        <v>0</v>
      </c>
    </row>
    <row r="73" spans="1:33">
      <c r="A73" s="228"/>
      <c r="B73" s="176"/>
      <c r="C73" s="229"/>
      <c r="D73" s="230"/>
      <c r="E73" s="230"/>
      <c r="F73" s="230"/>
      <c r="G73" s="230"/>
      <c r="H73" s="231"/>
      <c r="I73" s="231"/>
      <c r="J73" s="232"/>
      <c r="K73" s="232"/>
      <c r="L73" s="232"/>
      <c r="M73" s="181">
        <f t="shared" si="7"/>
        <v>0</v>
      </c>
      <c r="N73" s="181">
        <f>IF(H73="",0,H73*I73*'Avoided Water Savings Cost'!$C$16)</f>
        <v>0</v>
      </c>
      <c r="O73" s="545">
        <f>IF(C73="",0,IF($B$3="NYSEG",C73/(1-'Avoided Electric Costs 2020'!$W$21),IF($B$3="RG&amp;E",C73/(1-'Avoided Electric Costs 2020'!$X$21),"")))</f>
        <v>0</v>
      </c>
      <c r="P73" s="546">
        <f>IF(D73="",0,IF($B$3="NYSEG",D73/(1-'Avoided Electric Costs 2020'!$W$21),IF($B$3="RG&amp;E",D73/(1-'Avoided Electric Costs 2020'!$X$21),"")))</f>
        <v>0</v>
      </c>
      <c r="Q73" s="546">
        <f>IF(E73="",0,IF($B$3="NYSEG",E73/(1-'Avoided Natural Gas Costs 2020'!$J$34),IF($B$3="RG&amp;E",E73/(1-'Avoided Natural Gas Costs 2020'!$K$34),"")))</f>
        <v>0</v>
      </c>
      <c r="R73" s="233" t="str">
        <f>IFERROR(IF(P73*'BCA Inputs'!$C$1+Q73*'BCA Inputs'!$C$2+F73*'BCA Inputs'!$C$2+G73*'BCA Inputs'!$C$2=0,"",P73*'BCA Inputs'!$C$1+Q73*'BCA Inputs'!$C$2+F73*'BCA Inputs'!$C$2+G73*'BCA Inputs'!$C$2),"")</f>
        <v/>
      </c>
      <c r="S73" s="181" t="str">
        <f t="shared" si="0"/>
        <v/>
      </c>
      <c r="T73" s="181" t="str">
        <f>IFERROR(IF($B$3="NYSEG",(INDEX('BCA Inputs'!$N$14:$N$54,MATCH(I73,'BCA Inputs'!$M$14:$M$54,0))*P73+INDEX('BCA Inputs'!$O$14:$O$54,MATCH(I73,'BCA Inputs'!$M$14:$M$54,0))*O73+INDEX('BCA Inputs'!P:P,MATCH(I73,'BCA Inputs'!M:M,0))*Q73+INDEX('BCA Inputs'!Q:Q,MATCH(I73,'BCA Inputs'!M:M,0))*F73+INDEX('BCA Inputs'!R:R,MATCH(I73,'BCA Inputs'!M:M,0))*G73)+L73+N73,IF($B$3="RG&amp;E",(INDEX('BCA Inputs'!$AX$14:$AX$54,MATCH(I73,'BCA Inputs'!$AW$14:$AW$54,0))*P73+INDEX('BCA Inputs'!$AY$14:$AY$54,MATCH(I73,'BCA Inputs'!$AW$14:$AW$54,0))*O73+INDEX('BCA Inputs'!$AZ$14:$AZ$54,MATCH(I73,'BCA Inputs'!$AW$14:$AW$54,0))*Q73+INDEX('BCA Inputs'!$BA$14:$BA$54,MATCH(I73,'BCA Inputs'!$AW$14:$AW$54,0))*F73+INDEX('BCA Inputs'!$BB$14:$BB$54,MATCH(I73,'BCA Inputs'!$AW$14:$AW$54,0))*G73)+L73+N73,"")),"")</f>
        <v/>
      </c>
      <c r="U73" s="234" t="str">
        <f t="shared" si="1"/>
        <v/>
      </c>
      <c r="V73" s="234" t="str">
        <f t="shared" si="2"/>
        <v/>
      </c>
      <c r="W73" s="234" t="str">
        <f t="shared" si="3"/>
        <v/>
      </c>
      <c r="Y73" s="235" t="str">
        <f t="shared" si="4"/>
        <v/>
      </c>
      <c r="Z73" s="236" t="str">
        <f>IFERROR(IF($B$3="NYSEG",INDEX('BCA Inputs'!$X$14:$X$54,MATCH(I73,'BCA Inputs'!$M$14:$M$54,0))*P73+INDEX('BCA Inputs'!$Y$14:$Y$54,MATCH(I73,'BCA Inputs'!$M$14:$M$54,0))*O73+INDEX('BCA Inputs'!$Z$14:$Z$54,MATCH(I73,'BCA Inputs'!$M$14:$M$54,0))*Q73+INDEX('BCA Inputs'!$AA$14:$AA$54,MATCH(I73,'BCA Inputs'!$M$14:$M$54,0))*F73+INDEX('BCA Inputs'!$AB$14:$AB$54,MATCH(I73,'BCA Inputs'!$M$14:$M$54,0))*G73,IF($B$3="RG&amp;E",INDEX('BCA Inputs'!$BG$14:$BG$54,MATCH(I73,'BCA Inputs'!$AW$14:$AW$54,0))*P73+INDEX('BCA Inputs'!$BH$14:$BH$54,MATCH(I73,'BCA Inputs'!$AW$14:$AW$54,0))*O73+INDEX('BCA Inputs'!$BI$14:$BI$54,MATCH(I73,'BCA Inputs'!$AW$14:$AW$54,0))*Q73+INDEX('BCA Inputs'!$BJ$14:$BJ$54,MATCH(I73,'BCA Inputs'!$AW$14:$AW$54,0))*F73+INDEX('BCA Inputs'!$BK$14:$BK$54,MATCH(I73,'BCA Inputs'!$AW$14:$AW$54,0))*G73,"")),"")</f>
        <v/>
      </c>
      <c r="AA73" s="237" t="str">
        <f t="shared" si="5"/>
        <v/>
      </c>
      <c r="AC73" s="238" t="str">
        <f>IFERROR((K73+R73)+IF($B$3="NYSEG",INDEX('BCA Inputs'!$AI$14:$AI$54,MATCH(I73,'BCA Inputs'!$M$14:$M$54,0))*P73+INDEX('BCA Inputs'!$AJ$14:$AJ$54,MATCH(I73,'BCA Inputs'!$M$14:$M$54,0))*Q73,IF($B$3="RG&amp;E",INDEX('BCA Inputs'!$BR$14:$BR$54,MATCH(I73,'BCA Inputs'!$AW$14:$AW$54,0))*P73+INDEX('BCA Inputs'!$BS$14:$BS$54,MATCH(I73,'BCA Inputs'!$AW$14:$AW$54,0))*Q73,"")),"")</f>
        <v/>
      </c>
      <c r="AD73" s="181" t="str">
        <f>IFERROR(IF($B$3="NYSEG",INDEX('BCA Inputs'!$AD$14:$AD$54,MATCH(I73,'BCA Inputs'!$M$14:$M$54,0))*P73+INDEX('BCA Inputs'!$AE$14:$AE$54,MATCH(I73,'BCA Inputs'!$M$14:$M$54,0))*O73+INDEX('BCA Inputs'!$AF$14:$AF$54,MATCH(I73,'BCA Inputs'!$M$14:$M$54,0))*Q73+INDEX('BCA Inputs'!$AG$14:$AG$54,MATCH(I73,'BCA Inputs'!$M$14:$M$54,0))*F73+INDEX('BCA Inputs'!$AH$14:$AH$54,MATCH(I73,'BCA Inputs'!$M$14:$M$54,0))*G73,IF($B$3="RG&amp;E",INDEX('BCA Inputs'!$BM$14:$BM$54,MATCH(I73,'BCA Inputs'!$AW$14:$AW$54,0))*P73+INDEX('BCA Inputs'!$BN$14:$BN$54,MATCH(I73,'BCA Inputs'!$AW$14:$AW$54,0))*O73+INDEX('BCA Inputs'!$BO$14:$BO$54,MATCH(I73,'BCA Inputs'!$AW$14:$AW$54,0))*Q73+INDEX('BCA Inputs'!$BP$14:$BP$54,MATCH(I73,'BCA Inputs'!$AW$14:$AW$54,0))*F73+INDEX('BCA Inputs'!$BQ$14:$BQ$54,MATCH(I73,'BCA Inputs'!$AW$14:$AW$54,0))*G73,"")),"")</f>
        <v/>
      </c>
      <c r="AE73" s="237" t="str">
        <f t="shared" si="6"/>
        <v/>
      </c>
      <c r="AF73" s="198">
        <f t="shared" si="8"/>
        <v>0</v>
      </c>
      <c r="AG73" s="239">
        <f t="shared" si="9"/>
        <v>0</v>
      </c>
    </row>
    <row r="74" spans="1:33">
      <c r="A74" s="228"/>
      <c r="B74" s="176"/>
      <c r="C74" s="229"/>
      <c r="D74" s="230"/>
      <c r="E74" s="230"/>
      <c r="F74" s="230"/>
      <c r="G74" s="230"/>
      <c r="H74" s="231"/>
      <c r="I74" s="231"/>
      <c r="J74" s="232"/>
      <c r="K74" s="232"/>
      <c r="L74" s="232"/>
      <c r="M74" s="181">
        <f t="shared" si="7"/>
        <v>0</v>
      </c>
      <c r="N74" s="181">
        <f>IF(H74="",0,H74*I74*'Avoided Water Savings Cost'!$C$16)</f>
        <v>0</v>
      </c>
      <c r="O74" s="545">
        <f>IF(C74="",0,IF($B$3="NYSEG",C74/(1-'Avoided Electric Costs 2020'!$W$21),IF($B$3="RG&amp;E",C74/(1-'Avoided Electric Costs 2020'!$X$21),"")))</f>
        <v>0</v>
      </c>
      <c r="P74" s="546">
        <f>IF(D74="",0,IF($B$3="NYSEG",D74/(1-'Avoided Electric Costs 2020'!$W$21),IF($B$3="RG&amp;E",D74/(1-'Avoided Electric Costs 2020'!$X$21),"")))</f>
        <v>0</v>
      </c>
      <c r="Q74" s="546">
        <f>IF(E74="",0,IF($B$3="NYSEG",E74/(1-'Avoided Natural Gas Costs 2020'!$J$34),IF($B$3="RG&amp;E",E74/(1-'Avoided Natural Gas Costs 2020'!$K$34),"")))</f>
        <v>0</v>
      </c>
      <c r="R74" s="233" t="str">
        <f>IFERROR(IF(P74*'BCA Inputs'!$C$1+Q74*'BCA Inputs'!$C$2+F74*'BCA Inputs'!$C$2+G74*'BCA Inputs'!$C$2=0,"",P74*'BCA Inputs'!$C$1+Q74*'BCA Inputs'!$C$2+F74*'BCA Inputs'!$C$2+G74*'BCA Inputs'!$C$2),"")</f>
        <v/>
      </c>
      <c r="S74" s="181" t="str">
        <f t="shared" si="0"/>
        <v/>
      </c>
      <c r="T74" s="181" t="str">
        <f>IFERROR(IF($B$3="NYSEG",(INDEX('BCA Inputs'!$N$14:$N$54,MATCH(I74,'BCA Inputs'!$M$14:$M$54,0))*P74+INDEX('BCA Inputs'!$O$14:$O$54,MATCH(I74,'BCA Inputs'!$M$14:$M$54,0))*O74+INDEX('BCA Inputs'!P:P,MATCH(I74,'BCA Inputs'!M:M,0))*Q74+INDEX('BCA Inputs'!Q:Q,MATCH(I74,'BCA Inputs'!M:M,0))*F74+INDEX('BCA Inputs'!R:R,MATCH(I74,'BCA Inputs'!M:M,0))*G74)+L74+N74,IF($B$3="RG&amp;E",(INDEX('BCA Inputs'!$AX$14:$AX$54,MATCH(I74,'BCA Inputs'!$AW$14:$AW$54,0))*P74+INDEX('BCA Inputs'!$AY$14:$AY$54,MATCH(I74,'BCA Inputs'!$AW$14:$AW$54,0))*O74+INDEX('BCA Inputs'!$AZ$14:$AZ$54,MATCH(I74,'BCA Inputs'!$AW$14:$AW$54,0))*Q74+INDEX('BCA Inputs'!$BA$14:$BA$54,MATCH(I74,'BCA Inputs'!$AW$14:$AW$54,0))*F74+INDEX('BCA Inputs'!$BB$14:$BB$54,MATCH(I74,'BCA Inputs'!$AW$14:$AW$54,0))*G74)+L74+N74,"")),"")</f>
        <v/>
      </c>
      <c r="U74" s="234" t="str">
        <f t="shared" si="1"/>
        <v/>
      </c>
      <c r="V74" s="234" t="str">
        <f t="shared" si="2"/>
        <v/>
      </c>
      <c r="W74" s="234" t="str">
        <f t="shared" si="3"/>
        <v/>
      </c>
      <c r="Y74" s="235" t="str">
        <f t="shared" si="4"/>
        <v/>
      </c>
      <c r="Z74" s="236" t="str">
        <f>IFERROR(IF($B$3="NYSEG",INDEX('BCA Inputs'!$X$14:$X$54,MATCH(I74,'BCA Inputs'!$M$14:$M$54,0))*P74+INDEX('BCA Inputs'!$Y$14:$Y$54,MATCH(I74,'BCA Inputs'!$M$14:$M$54,0))*O74+INDEX('BCA Inputs'!$Z$14:$Z$54,MATCH(I74,'BCA Inputs'!$M$14:$M$54,0))*Q74+INDEX('BCA Inputs'!$AA$14:$AA$54,MATCH(I74,'BCA Inputs'!$M$14:$M$54,0))*F74+INDEX('BCA Inputs'!$AB$14:$AB$54,MATCH(I74,'BCA Inputs'!$M$14:$M$54,0))*G74,IF($B$3="RG&amp;E",INDEX('BCA Inputs'!$BG$14:$BG$54,MATCH(I74,'BCA Inputs'!$AW$14:$AW$54,0))*P74+INDEX('BCA Inputs'!$BH$14:$BH$54,MATCH(I74,'BCA Inputs'!$AW$14:$AW$54,0))*O74+INDEX('BCA Inputs'!$BI$14:$BI$54,MATCH(I74,'BCA Inputs'!$AW$14:$AW$54,0))*Q74+INDEX('BCA Inputs'!$BJ$14:$BJ$54,MATCH(I74,'BCA Inputs'!$AW$14:$AW$54,0))*F74+INDEX('BCA Inputs'!$BK$14:$BK$54,MATCH(I74,'BCA Inputs'!$AW$14:$AW$54,0))*G74,"")),"")</f>
        <v/>
      </c>
      <c r="AA74" s="237" t="str">
        <f t="shared" si="5"/>
        <v/>
      </c>
      <c r="AC74" s="238" t="str">
        <f>IFERROR((K74+R74)+IF($B$3="NYSEG",INDEX('BCA Inputs'!$AI$14:$AI$54,MATCH(I74,'BCA Inputs'!$M$14:$M$54,0))*P74+INDEX('BCA Inputs'!$AJ$14:$AJ$54,MATCH(I74,'BCA Inputs'!$M$14:$M$54,0))*Q74,IF($B$3="RG&amp;E",INDEX('BCA Inputs'!$BR$14:$BR$54,MATCH(I74,'BCA Inputs'!$AW$14:$AW$54,0))*P74+INDEX('BCA Inputs'!$BS$14:$BS$54,MATCH(I74,'BCA Inputs'!$AW$14:$AW$54,0))*Q74,"")),"")</f>
        <v/>
      </c>
      <c r="AD74" s="181" t="str">
        <f>IFERROR(IF($B$3="NYSEG",INDEX('BCA Inputs'!$AD$14:$AD$54,MATCH(I74,'BCA Inputs'!$M$14:$M$54,0))*P74+INDEX('BCA Inputs'!$AE$14:$AE$54,MATCH(I74,'BCA Inputs'!$M$14:$M$54,0))*O74+INDEX('BCA Inputs'!$AF$14:$AF$54,MATCH(I74,'BCA Inputs'!$M$14:$M$54,0))*Q74+INDEX('BCA Inputs'!$AG$14:$AG$54,MATCH(I74,'BCA Inputs'!$M$14:$M$54,0))*F74+INDEX('BCA Inputs'!$AH$14:$AH$54,MATCH(I74,'BCA Inputs'!$M$14:$M$54,0))*G74,IF($B$3="RG&amp;E",INDEX('BCA Inputs'!$BM$14:$BM$54,MATCH(I74,'BCA Inputs'!$AW$14:$AW$54,0))*P74+INDEX('BCA Inputs'!$BN$14:$BN$54,MATCH(I74,'BCA Inputs'!$AW$14:$AW$54,0))*O74+INDEX('BCA Inputs'!$BO$14:$BO$54,MATCH(I74,'BCA Inputs'!$AW$14:$AW$54,0))*Q74+INDEX('BCA Inputs'!$BP$14:$BP$54,MATCH(I74,'BCA Inputs'!$AW$14:$AW$54,0))*F74+INDEX('BCA Inputs'!$BQ$14:$BQ$54,MATCH(I74,'BCA Inputs'!$AW$14:$AW$54,0))*G74,"")),"")</f>
        <v/>
      </c>
      <c r="AE74" s="237" t="str">
        <f t="shared" si="6"/>
        <v/>
      </c>
      <c r="AF74" s="198">
        <f t="shared" si="8"/>
        <v>0</v>
      </c>
      <c r="AG74" s="239">
        <f t="shared" si="9"/>
        <v>0</v>
      </c>
    </row>
    <row r="75" spans="1:33">
      <c r="A75" s="228"/>
      <c r="B75" s="176"/>
      <c r="C75" s="229"/>
      <c r="D75" s="230"/>
      <c r="E75" s="230"/>
      <c r="F75" s="230"/>
      <c r="G75" s="230"/>
      <c r="H75" s="231"/>
      <c r="I75" s="231"/>
      <c r="J75" s="232"/>
      <c r="K75" s="232"/>
      <c r="L75" s="232"/>
      <c r="M75" s="181">
        <f t="shared" si="7"/>
        <v>0</v>
      </c>
      <c r="N75" s="181">
        <f>IF(H75="",0,H75*I75*'Avoided Water Savings Cost'!$C$16)</f>
        <v>0</v>
      </c>
      <c r="O75" s="545">
        <f>IF(C75="",0,IF($B$3="NYSEG",C75/(1-'Avoided Electric Costs 2020'!$W$21),IF($B$3="RG&amp;E",C75/(1-'Avoided Electric Costs 2020'!$X$21),"")))</f>
        <v>0</v>
      </c>
      <c r="P75" s="546">
        <f>IF(D75="",0,IF($B$3="NYSEG",D75/(1-'Avoided Electric Costs 2020'!$W$21),IF($B$3="RG&amp;E",D75/(1-'Avoided Electric Costs 2020'!$X$21),"")))</f>
        <v>0</v>
      </c>
      <c r="Q75" s="546">
        <f>IF(E75="",0,IF($B$3="NYSEG",E75/(1-'Avoided Natural Gas Costs 2020'!$J$34),IF($B$3="RG&amp;E",E75/(1-'Avoided Natural Gas Costs 2020'!$K$34),"")))</f>
        <v>0</v>
      </c>
      <c r="R75" s="233" t="str">
        <f>IFERROR(IF(P75*'BCA Inputs'!$C$1+Q75*'BCA Inputs'!$C$2+F75*'BCA Inputs'!$C$2+G75*'BCA Inputs'!$C$2=0,"",P75*'BCA Inputs'!$C$1+Q75*'BCA Inputs'!$C$2+F75*'BCA Inputs'!$C$2+G75*'BCA Inputs'!$C$2),"")</f>
        <v/>
      </c>
      <c r="S75" s="181" t="str">
        <f t="shared" si="0"/>
        <v/>
      </c>
      <c r="T75" s="181" t="str">
        <f>IFERROR(IF($B$3="NYSEG",(INDEX('BCA Inputs'!$N$14:$N$54,MATCH(I75,'BCA Inputs'!$M$14:$M$54,0))*P75+INDEX('BCA Inputs'!$O$14:$O$54,MATCH(I75,'BCA Inputs'!$M$14:$M$54,0))*O75+INDEX('BCA Inputs'!P:P,MATCH(I75,'BCA Inputs'!M:M,0))*Q75+INDEX('BCA Inputs'!Q:Q,MATCH(I75,'BCA Inputs'!M:M,0))*F75+INDEX('BCA Inputs'!R:R,MATCH(I75,'BCA Inputs'!M:M,0))*G75)+L75+N75,IF($B$3="RG&amp;E",(INDEX('BCA Inputs'!$AX$14:$AX$54,MATCH(I75,'BCA Inputs'!$AW$14:$AW$54,0))*P75+INDEX('BCA Inputs'!$AY$14:$AY$54,MATCH(I75,'BCA Inputs'!$AW$14:$AW$54,0))*O75+INDEX('BCA Inputs'!$AZ$14:$AZ$54,MATCH(I75,'BCA Inputs'!$AW$14:$AW$54,0))*Q75+INDEX('BCA Inputs'!$BA$14:$BA$54,MATCH(I75,'BCA Inputs'!$AW$14:$AW$54,0))*F75+INDEX('BCA Inputs'!$BB$14:$BB$54,MATCH(I75,'BCA Inputs'!$AW$14:$AW$54,0))*G75)+L75+N75,"")),"")</f>
        <v/>
      </c>
      <c r="U75" s="234" t="str">
        <f t="shared" si="1"/>
        <v/>
      </c>
      <c r="V75" s="234" t="str">
        <f t="shared" si="2"/>
        <v/>
      </c>
      <c r="W75" s="234" t="str">
        <f t="shared" si="3"/>
        <v/>
      </c>
      <c r="Y75" s="235" t="str">
        <f t="shared" si="4"/>
        <v/>
      </c>
      <c r="Z75" s="236" t="str">
        <f>IFERROR(IF($B$3="NYSEG",INDEX('BCA Inputs'!$X$14:$X$54,MATCH(I75,'BCA Inputs'!$M$14:$M$54,0))*P75+INDEX('BCA Inputs'!$Y$14:$Y$54,MATCH(I75,'BCA Inputs'!$M$14:$M$54,0))*O75+INDEX('BCA Inputs'!$Z$14:$Z$54,MATCH(I75,'BCA Inputs'!$M$14:$M$54,0))*Q75+INDEX('BCA Inputs'!$AA$14:$AA$54,MATCH(I75,'BCA Inputs'!$M$14:$M$54,0))*F75+INDEX('BCA Inputs'!$AB$14:$AB$54,MATCH(I75,'BCA Inputs'!$M$14:$M$54,0))*G75,IF($B$3="RG&amp;E",INDEX('BCA Inputs'!$BG$14:$BG$54,MATCH(I75,'BCA Inputs'!$AW$14:$AW$54,0))*P75+INDEX('BCA Inputs'!$BH$14:$BH$54,MATCH(I75,'BCA Inputs'!$AW$14:$AW$54,0))*O75+INDEX('BCA Inputs'!$BI$14:$BI$54,MATCH(I75,'BCA Inputs'!$AW$14:$AW$54,0))*Q75+INDEX('BCA Inputs'!$BJ$14:$BJ$54,MATCH(I75,'BCA Inputs'!$AW$14:$AW$54,0))*F75+INDEX('BCA Inputs'!$BK$14:$BK$54,MATCH(I75,'BCA Inputs'!$AW$14:$AW$54,0))*G75,"")),"")</f>
        <v/>
      </c>
      <c r="AA75" s="237" t="str">
        <f t="shared" si="5"/>
        <v/>
      </c>
      <c r="AC75" s="238" t="str">
        <f>IFERROR((K75+R75)+IF($B$3="NYSEG",INDEX('BCA Inputs'!$AI$14:$AI$54,MATCH(I75,'BCA Inputs'!$M$14:$M$54,0))*P75+INDEX('BCA Inputs'!$AJ$14:$AJ$54,MATCH(I75,'BCA Inputs'!$M$14:$M$54,0))*Q75,IF($B$3="RG&amp;E",INDEX('BCA Inputs'!$BR$14:$BR$54,MATCH(I75,'BCA Inputs'!$AW$14:$AW$54,0))*P75+INDEX('BCA Inputs'!$BS$14:$BS$54,MATCH(I75,'BCA Inputs'!$AW$14:$AW$54,0))*Q75,"")),"")</f>
        <v/>
      </c>
      <c r="AD75" s="181" t="str">
        <f>IFERROR(IF($B$3="NYSEG",INDEX('BCA Inputs'!$AD$14:$AD$54,MATCH(I75,'BCA Inputs'!$M$14:$M$54,0))*P75+INDEX('BCA Inputs'!$AE$14:$AE$54,MATCH(I75,'BCA Inputs'!$M$14:$M$54,0))*O75+INDEX('BCA Inputs'!$AF$14:$AF$54,MATCH(I75,'BCA Inputs'!$M$14:$M$54,0))*Q75+INDEX('BCA Inputs'!$AG$14:$AG$54,MATCH(I75,'BCA Inputs'!$M$14:$M$54,0))*F75+INDEX('BCA Inputs'!$AH$14:$AH$54,MATCH(I75,'BCA Inputs'!$M$14:$M$54,0))*G75,IF($B$3="RG&amp;E",INDEX('BCA Inputs'!$BM$14:$BM$54,MATCH(I75,'BCA Inputs'!$AW$14:$AW$54,0))*P75+INDEX('BCA Inputs'!$BN$14:$BN$54,MATCH(I75,'BCA Inputs'!$AW$14:$AW$54,0))*O75+INDEX('BCA Inputs'!$BO$14:$BO$54,MATCH(I75,'BCA Inputs'!$AW$14:$AW$54,0))*Q75+INDEX('BCA Inputs'!$BP$14:$BP$54,MATCH(I75,'BCA Inputs'!$AW$14:$AW$54,0))*F75+INDEX('BCA Inputs'!$BQ$14:$BQ$54,MATCH(I75,'BCA Inputs'!$AW$14:$AW$54,0))*G75,"")),"")</f>
        <v/>
      </c>
      <c r="AE75" s="237" t="str">
        <f t="shared" si="6"/>
        <v/>
      </c>
      <c r="AF75" s="198">
        <f t="shared" si="8"/>
        <v>0</v>
      </c>
      <c r="AG75" s="239">
        <f t="shared" si="9"/>
        <v>0</v>
      </c>
    </row>
    <row r="76" spans="1:33">
      <c r="A76" s="228"/>
      <c r="B76" s="176"/>
      <c r="C76" s="229"/>
      <c r="D76" s="230"/>
      <c r="E76" s="230"/>
      <c r="F76" s="230"/>
      <c r="G76" s="230"/>
      <c r="H76" s="231"/>
      <c r="I76" s="231"/>
      <c r="J76" s="232"/>
      <c r="K76" s="232"/>
      <c r="L76" s="232"/>
      <c r="M76" s="181">
        <f t="shared" si="7"/>
        <v>0</v>
      </c>
      <c r="N76" s="181">
        <f>IF(H76="",0,H76*I76*'Avoided Water Savings Cost'!$C$16)</f>
        <v>0</v>
      </c>
      <c r="O76" s="545">
        <f>IF(C76="",0,IF($B$3="NYSEG",C76/(1-'Avoided Electric Costs 2020'!$W$21),IF($B$3="RG&amp;E",C76/(1-'Avoided Electric Costs 2020'!$X$21),"")))</f>
        <v>0</v>
      </c>
      <c r="P76" s="546">
        <f>IF(D76="",0,IF($B$3="NYSEG",D76/(1-'Avoided Electric Costs 2020'!$W$21),IF($B$3="RG&amp;E",D76/(1-'Avoided Electric Costs 2020'!$X$21),"")))</f>
        <v>0</v>
      </c>
      <c r="Q76" s="546">
        <f>IF(E76="",0,IF($B$3="NYSEG",E76/(1-'Avoided Natural Gas Costs 2020'!$J$34),IF($B$3="RG&amp;E",E76/(1-'Avoided Natural Gas Costs 2020'!$K$34),"")))</f>
        <v>0</v>
      </c>
      <c r="R76" s="233" t="str">
        <f>IFERROR(IF(P76*'BCA Inputs'!$C$1+Q76*'BCA Inputs'!$C$2+F76*'BCA Inputs'!$C$2+G76*'BCA Inputs'!$C$2=0,"",P76*'BCA Inputs'!$C$1+Q76*'BCA Inputs'!$C$2+F76*'BCA Inputs'!$C$2+G76*'BCA Inputs'!$C$2),"")</f>
        <v/>
      </c>
      <c r="S76" s="181" t="str">
        <f t="shared" si="0"/>
        <v/>
      </c>
      <c r="T76" s="181" t="str">
        <f>IFERROR(IF($B$3="NYSEG",(INDEX('BCA Inputs'!$N$14:$N$54,MATCH(I76,'BCA Inputs'!$M$14:$M$54,0))*P76+INDEX('BCA Inputs'!$O$14:$O$54,MATCH(I76,'BCA Inputs'!$M$14:$M$54,0))*O76+INDEX('BCA Inputs'!P:P,MATCH(I76,'BCA Inputs'!M:M,0))*Q76+INDEX('BCA Inputs'!Q:Q,MATCH(I76,'BCA Inputs'!M:M,0))*F76+INDEX('BCA Inputs'!R:R,MATCH(I76,'BCA Inputs'!M:M,0))*G76)+L76+N76,IF($B$3="RG&amp;E",(INDEX('BCA Inputs'!$AX$14:$AX$54,MATCH(I76,'BCA Inputs'!$AW$14:$AW$54,0))*P76+INDEX('BCA Inputs'!$AY$14:$AY$54,MATCH(I76,'BCA Inputs'!$AW$14:$AW$54,0))*O76+INDEX('BCA Inputs'!$AZ$14:$AZ$54,MATCH(I76,'BCA Inputs'!$AW$14:$AW$54,0))*Q76+INDEX('BCA Inputs'!$BA$14:$BA$54,MATCH(I76,'BCA Inputs'!$AW$14:$AW$54,0))*F76+INDEX('BCA Inputs'!$BB$14:$BB$54,MATCH(I76,'BCA Inputs'!$AW$14:$AW$54,0))*G76)+L76+N76,"")),"")</f>
        <v/>
      </c>
      <c r="U76" s="234" t="str">
        <f t="shared" si="1"/>
        <v/>
      </c>
      <c r="V76" s="234" t="str">
        <f t="shared" si="2"/>
        <v/>
      </c>
      <c r="W76" s="234" t="str">
        <f t="shared" si="3"/>
        <v/>
      </c>
      <c r="Y76" s="235" t="str">
        <f t="shared" si="4"/>
        <v/>
      </c>
      <c r="Z76" s="236" t="str">
        <f>IFERROR(IF($B$3="NYSEG",INDEX('BCA Inputs'!$X$14:$X$54,MATCH(I76,'BCA Inputs'!$M$14:$M$54,0))*P76+INDEX('BCA Inputs'!$Y$14:$Y$54,MATCH(I76,'BCA Inputs'!$M$14:$M$54,0))*O76+INDEX('BCA Inputs'!$Z$14:$Z$54,MATCH(I76,'BCA Inputs'!$M$14:$M$54,0))*Q76+INDEX('BCA Inputs'!$AA$14:$AA$54,MATCH(I76,'BCA Inputs'!$M$14:$M$54,0))*F76+INDEX('BCA Inputs'!$AB$14:$AB$54,MATCH(I76,'BCA Inputs'!$M$14:$M$54,0))*G76,IF($B$3="RG&amp;E",INDEX('BCA Inputs'!$BG$14:$BG$54,MATCH(I76,'BCA Inputs'!$AW$14:$AW$54,0))*P76+INDEX('BCA Inputs'!$BH$14:$BH$54,MATCH(I76,'BCA Inputs'!$AW$14:$AW$54,0))*O76+INDEX('BCA Inputs'!$BI$14:$BI$54,MATCH(I76,'BCA Inputs'!$AW$14:$AW$54,0))*Q76+INDEX('BCA Inputs'!$BJ$14:$BJ$54,MATCH(I76,'BCA Inputs'!$AW$14:$AW$54,0))*F76+INDEX('BCA Inputs'!$BK$14:$BK$54,MATCH(I76,'BCA Inputs'!$AW$14:$AW$54,0))*G76,"")),"")</f>
        <v/>
      </c>
      <c r="AA76" s="237" t="str">
        <f t="shared" si="5"/>
        <v/>
      </c>
      <c r="AC76" s="238" t="str">
        <f>IFERROR((K76+R76)+IF($B$3="NYSEG",INDEX('BCA Inputs'!$AI$14:$AI$54,MATCH(I76,'BCA Inputs'!$M$14:$M$54,0))*P76+INDEX('BCA Inputs'!$AJ$14:$AJ$54,MATCH(I76,'BCA Inputs'!$M$14:$M$54,0))*Q76,IF($B$3="RG&amp;E",INDEX('BCA Inputs'!$BR$14:$BR$54,MATCH(I76,'BCA Inputs'!$AW$14:$AW$54,0))*P76+INDEX('BCA Inputs'!$BS$14:$BS$54,MATCH(I76,'BCA Inputs'!$AW$14:$AW$54,0))*Q76,"")),"")</f>
        <v/>
      </c>
      <c r="AD76" s="181" t="str">
        <f>IFERROR(IF($B$3="NYSEG",INDEX('BCA Inputs'!$AD$14:$AD$54,MATCH(I76,'BCA Inputs'!$M$14:$M$54,0))*P76+INDEX('BCA Inputs'!$AE$14:$AE$54,MATCH(I76,'BCA Inputs'!$M$14:$M$54,0))*O76+INDEX('BCA Inputs'!$AF$14:$AF$54,MATCH(I76,'BCA Inputs'!$M$14:$M$54,0))*Q76+INDEX('BCA Inputs'!$AG$14:$AG$54,MATCH(I76,'BCA Inputs'!$M$14:$M$54,0))*F76+INDEX('BCA Inputs'!$AH$14:$AH$54,MATCH(I76,'BCA Inputs'!$M$14:$M$54,0))*G76,IF($B$3="RG&amp;E",INDEX('BCA Inputs'!$BM$14:$BM$54,MATCH(I76,'BCA Inputs'!$AW$14:$AW$54,0))*P76+INDEX('BCA Inputs'!$BN$14:$BN$54,MATCH(I76,'BCA Inputs'!$AW$14:$AW$54,0))*O76+INDEX('BCA Inputs'!$BO$14:$BO$54,MATCH(I76,'BCA Inputs'!$AW$14:$AW$54,0))*Q76+INDEX('BCA Inputs'!$BP$14:$BP$54,MATCH(I76,'BCA Inputs'!$AW$14:$AW$54,0))*F76+INDEX('BCA Inputs'!$BQ$14:$BQ$54,MATCH(I76,'BCA Inputs'!$AW$14:$AW$54,0))*G76,"")),"")</f>
        <v/>
      </c>
      <c r="AE76" s="237" t="str">
        <f t="shared" si="6"/>
        <v/>
      </c>
      <c r="AF76" s="198">
        <f t="shared" si="8"/>
        <v>0</v>
      </c>
      <c r="AG76" s="239">
        <f t="shared" si="9"/>
        <v>0</v>
      </c>
    </row>
    <row r="77" spans="1:33">
      <c r="A77" s="228"/>
      <c r="B77" s="176"/>
      <c r="C77" s="229"/>
      <c r="D77" s="230"/>
      <c r="E77" s="230"/>
      <c r="F77" s="230"/>
      <c r="G77" s="230"/>
      <c r="H77" s="231"/>
      <c r="I77" s="231"/>
      <c r="J77" s="232"/>
      <c r="K77" s="232"/>
      <c r="L77" s="232"/>
      <c r="M77" s="181">
        <f t="shared" si="7"/>
        <v>0</v>
      </c>
      <c r="N77" s="181">
        <f>IF(H77="",0,H77*I77*'Avoided Water Savings Cost'!$C$16)</f>
        <v>0</v>
      </c>
      <c r="O77" s="545">
        <f>IF(C77="",0,IF($B$3="NYSEG",C77/(1-'Avoided Electric Costs 2020'!$W$21),IF($B$3="RG&amp;E",C77/(1-'Avoided Electric Costs 2020'!$X$21),"")))</f>
        <v>0</v>
      </c>
      <c r="P77" s="546">
        <f>IF(D77="",0,IF($B$3="NYSEG",D77/(1-'Avoided Electric Costs 2020'!$W$21),IF($B$3="RG&amp;E",D77/(1-'Avoided Electric Costs 2020'!$X$21),"")))</f>
        <v>0</v>
      </c>
      <c r="Q77" s="546">
        <f>IF(E77="",0,IF($B$3="NYSEG",E77/(1-'Avoided Natural Gas Costs 2020'!$J$34),IF($B$3="RG&amp;E",E77/(1-'Avoided Natural Gas Costs 2020'!$K$34),"")))</f>
        <v>0</v>
      </c>
      <c r="R77" s="233" t="str">
        <f>IFERROR(IF(P77*'BCA Inputs'!$C$1+Q77*'BCA Inputs'!$C$2+F77*'BCA Inputs'!$C$2+G77*'BCA Inputs'!$C$2=0,"",P77*'BCA Inputs'!$C$1+Q77*'BCA Inputs'!$C$2+F77*'BCA Inputs'!$C$2+G77*'BCA Inputs'!$C$2),"")</f>
        <v/>
      </c>
      <c r="S77" s="181" t="str">
        <f t="shared" si="0"/>
        <v/>
      </c>
      <c r="T77" s="181" t="str">
        <f>IFERROR(IF($B$3="NYSEG",(INDEX('BCA Inputs'!$N$14:$N$54,MATCH(I77,'BCA Inputs'!$M$14:$M$54,0))*P77+INDEX('BCA Inputs'!$O$14:$O$54,MATCH(I77,'BCA Inputs'!$M$14:$M$54,0))*O77+INDEX('BCA Inputs'!P:P,MATCH(I77,'BCA Inputs'!M:M,0))*Q77+INDEX('BCA Inputs'!Q:Q,MATCH(I77,'BCA Inputs'!M:M,0))*F77+INDEX('BCA Inputs'!R:R,MATCH(I77,'BCA Inputs'!M:M,0))*G77)+L77+N77,IF($B$3="RG&amp;E",(INDEX('BCA Inputs'!$AX$14:$AX$54,MATCH(I77,'BCA Inputs'!$AW$14:$AW$54,0))*P77+INDEX('BCA Inputs'!$AY$14:$AY$54,MATCH(I77,'BCA Inputs'!$AW$14:$AW$54,0))*O77+INDEX('BCA Inputs'!$AZ$14:$AZ$54,MATCH(I77,'BCA Inputs'!$AW$14:$AW$54,0))*Q77+INDEX('BCA Inputs'!$BA$14:$BA$54,MATCH(I77,'BCA Inputs'!$AW$14:$AW$54,0))*F77+INDEX('BCA Inputs'!$BB$14:$BB$54,MATCH(I77,'BCA Inputs'!$AW$14:$AW$54,0))*G77)+L77+N77,"")),"")</f>
        <v/>
      </c>
      <c r="U77" s="234" t="str">
        <f t="shared" si="1"/>
        <v/>
      </c>
      <c r="V77" s="234" t="str">
        <f t="shared" si="2"/>
        <v/>
      </c>
      <c r="W77" s="234" t="str">
        <f t="shared" si="3"/>
        <v/>
      </c>
      <c r="Y77" s="235" t="str">
        <f t="shared" si="4"/>
        <v/>
      </c>
      <c r="Z77" s="236" t="str">
        <f>IFERROR(IF($B$3="NYSEG",INDEX('BCA Inputs'!$X$14:$X$54,MATCH(I77,'BCA Inputs'!$M$14:$M$54,0))*P77+INDEX('BCA Inputs'!$Y$14:$Y$54,MATCH(I77,'BCA Inputs'!$M$14:$M$54,0))*O77+INDEX('BCA Inputs'!$Z$14:$Z$54,MATCH(I77,'BCA Inputs'!$M$14:$M$54,0))*Q77+INDEX('BCA Inputs'!$AA$14:$AA$54,MATCH(I77,'BCA Inputs'!$M$14:$M$54,0))*F77+INDEX('BCA Inputs'!$AB$14:$AB$54,MATCH(I77,'BCA Inputs'!$M$14:$M$54,0))*G77,IF($B$3="RG&amp;E",INDEX('BCA Inputs'!$BG$14:$BG$54,MATCH(I77,'BCA Inputs'!$AW$14:$AW$54,0))*P77+INDEX('BCA Inputs'!$BH$14:$BH$54,MATCH(I77,'BCA Inputs'!$AW$14:$AW$54,0))*O77+INDEX('BCA Inputs'!$BI$14:$BI$54,MATCH(I77,'BCA Inputs'!$AW$14:$AW$54,0))*Q77+INDEX('BCA Inputs'!$BJ$14:$BJ$54,MATCH(I77,'BCA Inputs'!$AW$14:$AW$54,0))*F77+INDEX('BCA Inputs'!$BK$14:$BK$54,MATCH(I77,'BCA Inputs'!$AW$14:$AW$54,0))*G77,"")),"")</f>
        <v/>
      </c>
      <c r="AA77" s="237" t="str">
        <f t="shared" si="5"/>
        <v/>
      </c>
      <c r="AC77" s="238" t="str">
        <f>IFERROR((K77+R77)+IF($B$3="NYSEG",INDEX('BCA Inputs'!$AI$14:$AI$54,MATCH(I77,'BCA Inputs'!$M$14:$M$54,0))*P77+INDEX('BCA Inputs'!$AJ$14:$AJ$54,MATCH(I77,'BCA Inputs'!$M$14:$M$54,0))*Q77,IF($B$3="RG&amp;E",INDEX('BCA Inputs'!$BR$14:$BR$54,MATCH(I77,'BCA Inputs'!$AW$14:$AW$54,0))*P77+INDEX('BCA Inputs'!$BS$14:$BS$54,MATCH(I77,'BCA Inputs'!$AW$14:$AW$54,0))*Q77,"")),"")</f>
        <v/>
      </c>
      <c r="AD77" s="181" t="str">
        <f>IFERROR(IF($B$3="NYSEG",INDEX('BCA Inputs'!$AD$14:$AD$54,MATCH(I77,'BCA Inputs'!$M$14:$M$54,0))*P77+INDEX('BCA Inputs'!$AE$14:$AE$54,MATCH(I77,'BCA Inputs'!$M$14:$M$54,0))*O77+INDEX('BCA Inputs'!$AF$14:$AF$54,MATCH(I77,'BCA Inputs'!$M$14:$M$54,0))*Q77+INDEX('BCA Inputs'!$AG$14:$AG$54,MATCH(I77,'BCA Inputs'!$M$14:$M$54,0))*F77+INDEX('BCA Inputs'!$AH$14:$AH$54,MATCH(I77,'BCA Inputs'!$M$14:$M$54,0))*G77,IF($B$3="RG&amp;E",INDEX('BCA Inputs'!$BM$14:$BM$54,MATCH(I77,'BCA Inputs'!$AW$14:$AW$54,0))*P77+INDEX('BCA Inputs'!$BN$14:$BN$54,MATCH(I77,'BCA Inputs'!$AW$14:$AW$54,0))*O77+INDEX('BCA Inputs'!$BO$14:$BO$54,MATCH(I77,'BCA Inputs'!$AW$14:$AW$54,0))*Q77+INDEX('BCA Inputs'!$BP$14:$BP$54,MATCH(I77,'BCA Inputs'!$AW$14:$AW$54,0))*F77+INDEX('BCA Inputs'!$BQ$14:$BQ$54,MATCH(I77,'BCA Inputs'!$AW$14:$AW$54,0))*G77,"")),"")</f>
        <v/>
      </c>
      <c r="AE77" s="237" t="str">
        <f t="shared" si="6"/>
        <v/>
      </c>
      <c r="AF77" s="198">
        <f t="shared" si="8"/>
        <v>0</v>
      </c>
      <c r="AG77" s="239">
        <f t="shared" si="9"/>
        <v>0</v>
      </c>
    </row>
    <row r="78" spans="1:33">
      <c r="A78" s="228"/>
      <c r="B78" s="176"/>
      <c r="C78" s="229"/>
      <c r="D78" s="230"/>
      <c r="E78" s="230"/>
      <c r="F78" s="230"/>
      <c r="G78" s="230"/>
      <c r="H78" s="231"/>
      <c r="I78" s="231"/>
      <c r="J78" s="232"/>
      <c r="K78" s="232"/>
      <c r="L78" s="232"/>
      <c r="M78" s="181">
        <f t="shared" si="7"/>
        <v>0</v>
      </c>
      <c r="N78" s="181">
        <f>IF(H78="",0,H78*I78*'Avoided Water Savings Cost'!$C$16)</f>
        <v>0</v>
      </c>
      <c r="O78" s="545">
        <f>IF(C78="",0,IF($B$3="NYSEG",C78/(1-'Avoided Electric Costs 2020'!$W$21),IF($B$3="RG&amp;E",C78/(1-'Avoided Electric Costs 2020'!$X$21),"")))</f>
        <v>0</v>
      </c>
      <c r="P78" s="546">
        <f>IF(D78="",0,IF($B$3="NYSEG",D78/(1-'Avoided Electric Costs 2020'!$W$21),IF($B$3="RG&amp;E",D78/(1-'Avoided Electric Costs 2020'!$X$21),"")))</f>
        <v>0</v>
      </c>
      <c r="Q78" s="546">
        <f>IF(E78="",0,IF($B$3="NYSEG",E78/(1-'Avoided Natural Gas Costs 2020'!$J$34),IF($B$3="RG&amp;E",E78/(1-'Avoided Natural Gas Costs 2020'!$K$34),"")))</f>
        <v>0</v>
      </c>
      <c r="R78" s="233" t="str">
        <f>IFERROR(IF(P78*'BCA Inputs'!$C$1+Q78*'BCA Inputs'!$C$2+F78*'BCA Inputs'!$C$2+G78*'BCA Inputs'!$C$2=0,"",P78*'BCA Inputs'!$C$1+Q78*'BCA Inputs'!$C$2+F78*'BCA Inputs'!$C$2+G78*'BCA Inputs'!$C$2),"")</f>
        <v/>
      </c>
      <c r="S78" s="181" t="str">
        <f t="shared" si="0"/>
        <v/>
      </c>
      <c r="T78" s="181" t="str">
        <f>IFERROR(IF($B$3="NYSEG",(INDEX('BCA Inputs'!$N$14:$N$54,MATCH(I78,'BCA Inputs'!$M$14:$M$54,0))*P78+INDEX('BCA Inputs'!$O$14:$O$54,MATCH(I78,'BCA Inputs'!$M$14:$M$54,0))*O78+INDEX('BCA Inputs'!P:P,MATCH(I78,'BCA Inputs'!M:M,0))*Q78+INDEX('BCA Inputs'!Q:Q,MATCH(I78,'BCA Inputs'!M:M,0))*F78+INDEX('BCA Inputs'!R:R,MATCH(I78,'BCA Inputs'!M:M,0))*G78)+L78+N78,IF($B$3="RG&amp;E",(INDEX('BCA Inputs'!$AX$14:$AX$54,MATCH(I78,'BCA Inputs'!$AW$14:$AW$54,0))*P78+INDEX('BCA Inputs'!$AY$14:$AY$54,MATCH(I78,'BCA Inputs'!$AW$14:$AW$54,0))*O78+INDEX('BCA Inputs'!$AZ$14:$AZ$54,MATCH(I78,'BCA Inputs'!$AW$14:$AW$54,0))*Q78+INDEX('BCA Inputs'!$BA$14:$BA$54,MATCH(I78,'BCA Inputs'!$AW$14:$AW$54,0))*F78+INDEX('BCA Inputs'!$BB$14:$BB$54,MATCH(I78,'BCA Inputs'!$AW$14:$AW$54,0))*G78)+L78+N78,"")),"")</f>
        <v/>
      </c>
      <c r="U78" s="234" t="str">
        <f t="shared" si="1"/>
        <v/>
      </c>
      <c r="V78" s="234" t="str">
        <f t="shared" si="2"/>
        <v/>
      </c>
      <c r="W78" s="234" t="str">
        <f t="shared" si="3"/>
        <v/>
      </c>
      <c r="Y78" s="235" t="str">
        <f t="shared" si="4"/>
        <v/>
      </c>
      <c r="Z78" s="236" t="str">
        <f>IFERROR(IF($B$3="NYSEG",INDEX('BCA Inputs'!$X$14:$X$54,MATCH(I78,'BCA Inputs'!$M$14:$M$54,0))*P78+INDEX('BCA Inputs'!$Y$14:$Y$54,MATCH(I78,'BCA Inputs'!$M$14:$M$54,0))*O78+INDEX('BCA Inputs'!$Z$14:$Z$54,MATCH(I78,'BCA Inputs'!$M$14:$M$54,0))*Q78+INDEX('BCA Inputs'!$AA$14:$AA$54,MATCH(I78,'BCA Inputs'!$M$14:$M$54,0))*F78+INDEX('BCA Inputs'!$AB$14:$AB$54,MATCH(I78,'BCA Inputs'!$M$14:$M$54,0))*G78,IF($B$3="RG&amp;E",INDEX('BCA Inputs'!$BG$14:$BG$54,MATCH(I78,'BCA Inputs'!$AW$14:$AW$54,0))*P78+INDEX('BCA Inputs'!$BH$14:$BH$54,MATCH(I78,'BCA Inputs'!$AW$14:$AW$54,0))*O78+INDEX('BCA Inputs'!$BI$14:$BI$54,MATCH(I78,'BCA Inputs'!$AW$14:$AW$54,0))*Q78+INDEX('BCA Inputs'!$BJ$14:$BJ$54,MATCH(I78,'BCA Inputs'!$AW$14:$AW$54,0))*F78+INDEX('BCA Inputs'!$BK$14:$BK$54,MATCH(I78,'BCA Inputs'!$AW$14:$AW$54,0))*G78,"")),"")</f>
        <v/>
      </c>
      <c r="AA78" s="237" t="str">
        <f t="shared" si="5"/>
        <v/>
      </c>
      <c r="AC78" s="238" t="str">
        <f>IFERROR((K78+R78)+IF($B$3="NYSEG",INDEX('BCA Inputs'!$AI$14:$AI$54,MATCH(I78,'BCA Inputs'!$M$14:$M$54,0))*P78+INDEX('BCA Inputs'!$AJ$14:$AJ$54,MATCH(I78,'BCA Inputs'!$M$14:$M$54,0))*Q78,IF($B$3="RG&amp;E",INDEX('BCA Inputs'!$BR$14:$BR$54,MATCH(I78,'BCA Inputs'!$AW$14:$AW$54,0))*P78+INDEX('BCA Inputs'!$BS$14:$BS$54,MATCH(I78,'BCA Inputs'!$AW$14:$AW$54,0))*Q78,"")),"")</f>
        <v/>
      </c>
      <c r="AD78" s="181" t="str">
        <f>IFERROR(IF($B$3="NYSEG",INDEX('BCA Inputs'!$AD$14:$AD$54,MATCH(I78,'BCA Inputs'!$M$14:$M$54,0))*P78+INDEX('BCA Inputs'!$AE$14:$AE$54,MATCH(I78,'BCA Inputs'!$M$14:$M$54,0))*O78+INDEX('BCA Inputs'!$AF$14:$AF$54,MATCH(I78,'BCA Inputs'!$M$14:$M$54,0))*Q78+INDEX('BCA Inputs'!$AG$14:$AG$54,MATCH(I78,'BCA Inputs'!$M$14:$M$54,0))*F78+INDEX('BCA Inputs'!$AH$14:$AH$54,MATCH(I78,'BCA Inputs'!$M$14:$M$54,0))*G78,IF($B$3="RG&amp;E",INDEX('BCA Inputs'!$BM$14:$BM$54,MATCH(I78,'BCA Inputs'!$AW$14:$AW$54,0))*P78+INDEX('BCA Inputs'!$BN$14:$BN$54,MATCH(I78,'BCA Inputs'!$AW$14:$AW$54,0))*O78+INDEX('BCA Inputs'!$BO$14:$BO$54,MATCH(I78,'BCA Inputs'!$AW$14:$AW$54,0))*Q78+INDEX('BCA Inputs'!$BP$14:$BP$54,MATCH(I78,'BCA Inputs'!$AW$14:$AW$54,0))*F78+INDEX('BCA Inputs'!$BQ$14:$BQ$54,MATCH(I78,'BCA Inputs'!$AW$14:$AW$54,0))*G78,"")),"")</f>
        <v/>
      </c>
      <c r="AE78" s="237" t="str">
        <f t="shared" si="6"/>
        <v/>
      </c>
      <c r="AF78" s="198">
        <f t="shared" si="8"/>
        <v>0</v>
      </c>
      <c r="AG78" s="239">
        <f t="shared" si="9"/>
        <v>0</v>
      </c>
    </row>
    <row r="79" spans="1:33">
      <c r="A79" s="228"/>
      <c r="B79" s="176"/>
      <c r="C79" s="229"/>
      <c r="D79" s="230"/>
      <c r="E79" s="230"/>
      <c r="F79" s="230"/>
      <c r="G79" s="230"/>
      <c r="H79" s="231"/>
      <c r="I79" s="231"/>
      <c r="J79" s="232"/>
      <c r="K79" s="232"/>
      <c r="L79" s="232"/>
      <c r="M79" s="181">
        <f t="shared" si="7"/>
        <v>0</v>
      </c>
      <c r="N79" s="181">
        <f>IF(H79="",0,H79*I79*'Avoided Water Savings Cost'!$C$16)</f>
        <v>0</v>
      </c>
      <c r="O79" s="545">
        <f>IF(C79="",0,IF($B$3="NYSEG",C79/(1-'Avoided Electric Costs 2020'!$W$21),IF($B$3="RG&amp;E",C79/(1-'Avoided Electric Costs 2020'!$X$21),"")))</f>
        <v>0</v>
      </c>
      <c r="P79" s="546">
        <f>IF(D79="",0,IF($B$3="NYSEG",D79/(1-'Avoided Electric Costs 2020'!$W$21),IF($B$3="RG&amp;E",D79/(1-'Avoided Electric Costs 2020'!$X$21),"")))</f>
        <v>0</v>
      </c>
      <c r="Q79" s="546">
        <f>IF(E79="",0,IF($B$3="NYSEG",E79/(1-'Avoided Natural Gas Costs 2020'!$J$34),IF($B$3="RG&amp;E",E79/(1-'Avoided Natural Gas Costs 2020'!$K$34),"")))</f>
        <v>0</v>
      </c>
      <c r="R79" s="233" t="str">
        <f>IFERROR(IF(P79*'BCA Inputs'!$C$1+Q79*'BCA Inputs'!$C$2+F79*'BCA Inputs'!$C$2+G79*'BCA Inputs'!$C$2=0,"",P79*'BCA Inputs'!$C$1+Q79*'BCA Inputs'!$C$2+F79*'BCA Inputs'!$C$2+G79*'BCA Inputs'!$C$2),"")</f>
        <v/>
      </c>
      <c r="S79" s="181" t="str">
        <f t="shared" si="0"/>
        <v/>
      </c>
      <c r="T79" s="181" t="str">
        <f>IFERROR(IF($B$3="NYSEG",(INDEX('BCA Inputs'!$N$14:$N$54,MATCH(I79,'BCA Inputs'!$M$14:$M$54,0))*P79+INDEX('BCA Inputs'!$O$14:$O$54,MATCH(I79,'BCA Inputs'!$M$14:$M$54,0))*O79+INDEX('BCA Inputs'!P:P,MATCH(I79,'BCA Inputs'!M:M,0))*Q79+INDEX('BCA Inputs'!Q:Q,MATCH(I79,'BCA Inputs'!M:M,0))*F79+INDEX('BCA Inputs'!R:R,MATCH(I79,'BCA Inputs'!M:M,0))*G79)+L79+N79,IF($B$3="RG&amp;E",(INDEX('BCA Inputs'!$AX$14:$AX$54,MATCH(I79,'BCA Inputs'!$AW$14:$AW$54,0))*P79+INDEX('BCA Inputs'!$AY$14:$AY$54,MATCH(I79,'BCA Inputs'!$AW$14:$AW$54,0))*O79+INDEX('BCA Inputs'!$AZ$14:$AZ$54,MATCH(I79,'BCA Inputs'!$AW$14:$AW$54,0))*Q79+INDEX('BCA Inputs'!$BA$14:$BA$54,MATCH(I79,'BCA Inputs'!$AW$14:$AW$54,0))*F79+INDEX('BCA Inputs'!$BB$14:$BB$54,MATCH(I79,'BCA Inputs'!$AW$14:$AW$54,0))*G79)+L79+N79,"")),"")</f>
        <v/>
      </c>
      <c r="U79" s="234" t="str">
        <f t="shared" si="1"/>
        <v/>
      </c>
      <c r="V79" s="234" t="str">
        <f t="shared" si="2"/>
        <v/>
      </c>
      <c r="W79" s="234" t="str">
        <f t="shared" si="3"/>
        <v/>
      </c>
      <c r="Y79" s="235" t="str">
        <f t="shared" si="4"/>
        <v/>
      </c>
      <c r="Z79" s="236" t="str">
        <f>IFERROR(IF($B$3="NYSEG",INDEX('BCA Inputs'!$X$14:$X$54,MATCH(I79,'BCA Inputs'!$M$14:$M$54,0))*P79+INDEX('BCA Inputs'!$Y$14:$Y$54,MATCH(I79,'BCA Inputs'!$M$14:$M$54,0))*O79+INDEX('BCA Inputs'!$Z$14:$Z$54,MATCH(I79,'BCA Inputs'!$M$14:$M$54,0))*Q79+INDEX('BCA Inputs'!$AA$14:$AA$54,MATCH(I79,'BCA Inputs'!$M$14:$M$54,0))*F79+INDEX('BCA Inputs'!$AB$14:$AB$54,MATCH(I79,'BCA Inputs'!$M$14:$M$54,0))*G79,IF($B$3="RG&amp;E",INDEX('BCA Inputs'!$BG$14:$BG$54,MATCH(I79,'BCA Inputs'!$AW$14:$AW$54,0))*P79+INDEX('BCA Inputs'!$BH$14:$BH$54,MATCH(I79,'BCA Inputs'!$AW$14:$AW$54,0))*O79+INDEX('BCA Inputs'!$BI$14:$BI$54,MATCH(I79,'BCA Inputs'!$AW$14:$AW$54,0))*Q79+INDEX('BCA Inputs'!$BJ$14:$BJ$54,MATCH(I79,'BCA Inputs'!$AW$14:$AW$54,0))*F79+INDEX('BCA Inputs'!$BK$14:$BK$54,MATCH(I79,'BCA Inputs'!$AW$14:$AW$54,0))*G79,"")),"")</f>
        <v/>
      </c>
      <c r="AA79" s="237" t="str">
        <f t="shared" si="5"/>
        <v/>
      </c>
      <c r="AC79" s="238" t="str">
        <f>IFERROR((K79+R79)+IF($B$3="NYSEG",INDEX('BCA Inputs'!$AI$14:$AI$54,MATCH(I79,'BCA Inputs'!$M$14:$M$54,0))*P79+INDEX('BCA Inputs'!$AJ$14:$AJ$54,MATCH(I79,'BCA Inputs'!$M$14:$M$54,0))*Q79,IF($B$3="RG&amp;E",INDEX('BCA Inputs'!$BR$14:$BR$54,MATCH(I79,'BCA Inputs'!$AW$14:$AW$54,0))*P79+INDEX('BCA Inputs'!$BS$14:$BS$54,MATCH(I79,'BCA Inputs'!$AW$14:$AW$54,0))*Q79,"")),"")</f>
        <v/>
      </c>
      <c r="AD79" s="181" t="str">
        <f>IFERROR(IF($B$3="NYSEG",INDEX('BCA Inputs'!$AD$14:$AD$54,MATCH(I79,'BCA Inputs'!$M$14:$M$54,0))*P79+INDEX('BCA Inputs'!$AE$14:$AE$54,MATCH(I79,'BCA Inputs'!$M$14:$M$54,0))*O79+INDEX('BCA Inputs'!$AF$14:$AF$54,MATCH(I79,'BCA Inputs'!$M$14:$M$54,0))*Q79+INDEX('BCA Inputs'!$AG$14:$AG$54,MATCH(I79,'BCA Inputs'!$M$14:$M$54,0))*F79+INDEX('BCA Inputs'!$AH$14:$AH$54,MATCH(I79,'BCA Inputs'!$M$14:$M$54,0))*G79,IF($B$3="RG&amp;E",INDEX('BCA Inputs'!$BM$14:$BM$54,MATCH(I79,'BCA Inputs'!$AW$14:$AW$54,0))*P79+INDEX('BCA Inputs'!$BN$14:$BN$54,MATCH(I79,'BCA Inputs'!$AW$14:$AW$54,0))*O79+INDEX('BCA Inputs'!$BO$14:$BO$54,MATCH(I79,'BCA Inputs'!$AW$14:$AW$54,0))*Q79+INDEX('BCA Inputs'!$BP$14:$BP$54,MATCH(I79,'BCA Inputs'!$AW$14:$AW$54,0))*F79+INDEX('BCA Inputs'!$BQ$14:$BQ$54,MATCH(I79,'BCA Inputs'!$AW$14:$AW$54,0))*G79,"")),"")</f>
        <v/>
      </c>
      <c r="AE79" s="237" t="str">
        <f t="shared" si="6"/>
        <v/>
      </c>
      <c r="AF79" s="198">
        <f t="shared" si="8"/>
        <v>0</v>
      </c>
      <c r="AG79" s="239">
        <f t="shared" si="9"/>
        <v>0</v>
      </c>
    </row>
    <row r="80" spans="1:33">
      <c r="A80" s="228"/>
      <c r="B80" s="176"/>
      <c r="C80" s="229"/>
      <c r="D80" s="230"/>
      <c r="E80" s="230"/>
      <c r="F80" s="230"/>
      <c r="G80" s="230"/>
      <c r="H80" s="231"/>
      <c r="I80" s="231"/>
      <c r="J80" s="232"/>
      <c r="K80" s="232"/>
      <c r="L80" s="232"/>
      <c r="M80" s="181">
        <f t="shared" si="7"/>
        <v>0</v>
      </c>
      <c r="N80" s="181">
        <f>IF(H80="",0,H80*I80*'Avoided Water Savings Cost'!$C$16)</f>
        <v>0</v>
      </c>
      <c r="O80" s="545">
        <f>IF(C80="",0,IF($B$3="NYSEG",C80/(1-'Avoided Electric Costs 2020'!$W$21),IF($B$3="RG&amp;E",C80/(1-'Avoided Electric Costs 2020'!$X$21),"")))</f>
        <v>0</v>
      </c>
      <c r="P80" s="546">
        <f>IF(D80="",0,IF($B$3="NYSEG",D80/(1-'Avoided Electric Costs 2020'!$W$21),IF($B$3="RG&amp;E",D80/(1-'Avoided Electric Costs 2020'!$X$21),"")))</f>
        <v>0</v>
      </c>
      <c r="Q80" s="546">
        <f>IF(E80="",0,IF($B$3="NYSEG",E80/(1-'Avoided Natural Gas Costs 2020'!$J$34),IF($B$3="RG&amp;E",E80/(1-'Avoided Natural Gas Costs 2020'!$K$34),"")))</f>
        <v>0</v>
      </c>
      <c r="R80" s="233" t="str">
        <f>IFERROR(IF(P80*'BCA Inputs'!$C$1+Q80*'BCA Inputs'!$C$2+F80*'BCA Inputs'!$C$2+G80*'BCA Inputs'!$C$2=0,"",P80*'BCA Inputs'!$C$1+Q80*'BCA Inputs'!$C$2+F80*'BCA Inputs'!$C$2+G80*'BCA Inputs'!$C$2),"")</f>
        <v/>
      </c>
      <c r="S80" s="181" t="str">
        <f t="shared" si="0"/>
        <v/>
      </c>
      <c r="T80" s="181" t="str">
        <f>IFERROR(IF($B$3="NYSEG",(INDEX('BCA Inputs'!$N$14:$N$54,MATCH(I80,'BCA Inputs'!$M$14:$M$54,0))*P80+INDEX('BCA Inputs'!$O$14:$O$54,MATCH(I80,'BCA Inputs'!$M$14:$M$54,0))*O80+INDEX('BCA Inputs'!P:P,MATCH(I80,'BCA Inputs'!M:M,0))*Q80+INDEX('BCA Inputs'!Q:Q,MATCH(I80,'BCA Inputs'!M:M,0))*F80+INDEX('BCA Inputs'!R:R,MATCH(I80,'BCA Inputs'!M:M,0))*G80)+L80+N80,IF($B$3="RG&amp;E",(INDEX('BCA Inputs'!$AX$14:$AX$54,MATCH(I80,'BCA Inputs'!$AW$14:$AW$54,0))*P80+INDEX('BCA Inputs'!$AY$14:$AY$54,MATCH(I80,'BCA Inputs'!$AW$14:$AW$54,0))*O80+INDEX('BCA Inputs'!$AZ$14:$AZ$54,MATCH(I80,'BCA Inputs'!$AW$14:$AW$54,0))*Q80+INDEX('BCA Inputs'!$BA$14:$BA$54,MATCH(I80,'BCA Inputs'!$AW$14:$AW$54,0))*F80+INDEX('BCA Inputs'!$BB$14:$BB$54,MATCH(I80,'BCA Inputs'!$AW$14:$AW$54,0))*G80)+L80+N80,"")),"")</f>
        <v/>
      </c>
      <c r="U80" s="234" t="str">
        <f t="shared" si="1"/>
        <v/>
      </c>
      <c r="V80" s="234" t="str">
        <f t="shared" si="2"/>
        <v/>
      </c>
      <c r="W80" s="234" t="str">
        <f t="shared" si="3"/>
        <v/>
      </c>
      <c r="Y80" s="235" t="str">
        <f t="shared" si="4"/>
        <v/>
      </c>
      <c r="Z80" s="236" t="str">
        <f>IFERROR(IF($B$3="NYSEG",INDEX('BCA Inputs'!$X$14:$X$54,MATCH(I80,'BCA Inputs'!$M$14:$M$54,0))*P80+INDEX('BCA Inputs'!$Y$14:$Y$54,MATCH(I80,'BCA Inputs'!$M$14:$M$54,0))*O80+INDEX('BCA Inputs'!$Z$14:$Z$54,MATCH(I80,'BCA Inputs'!$M$14:$M$54,0))*Q80+INDEX('BCA Inputs'!$AA$14:$AA$54,MATCH(I80,'BCA Inputs'!$M$14:$M$54,0))*F80+INDEX('BCA Inputs'!$AB$14:$AB$54,MATCH(I80,'BCA Inputs'!$M$14:$M$54,0))*G80,IF($B$3="RG&amp;E",INDEX('BCA Inputs'!$BG$14:$BG$54,MATCH(I80,'BCA Inputs'!$AW$14:$AW$54,0))*P80+INDEX('BCA Inputs'!$BH$14:$BH$54,MATCH(I80,'BCA Inputs'!$AW$14:$AW$54,0))*O80+INDEX('BCA Inputs'!$BI$14:$BI$54,MATCH(I80,'BCA Inputs'!$AW$14:$AW$54,0))*Q80+INDEX('BCA Inputs'!$BJ$14:$BJ$54,MATCH(I80,'BCA Inputs'!$AW$14:$AW$54,0))*F80+INDEX('BCA Inputs'!$BK$14:$BK$54,MATCH(I80,'BCA Inputs'!$AW$14:$AW$54,0))*G80,"")),"")</f>
        <v/>
      </c>
      <c r="AA80" s="237" t="str">
        <f t="shared" si="5"/>
        <v/>
      </c>
      <c r="AC80" s="238" t="str">
        <f>IFERROR((K80+R80)+IF($B$3="NYSEG",INDEX('BCA Inputs'!$AI$14:$AI$54,MATCH(I80,'BCA Inputs'!$M$14:$M$54,0))*P80+INDEX('BCA Inputs'!$AJ$14:$AJ$54,MATCH(I80,'BCA Inputs'!$M$14:$M$54,0))*Q80,IF($B$3="RG&amp;E",INDEX('BCA Inputs'!$BR$14:$BR$54,MATCH(I80,'BCA Inputs'!$AW$14:$AW$54,0))*P80+INDEX('BCA Inputs'!$BS$14:$BS$54,MATCH(I80,'BCA Inputs'!$AW$14:$AW$54,0))*Q80,"")),"")</f>
        <v/>
      </c>
      <c r="AD80" s="181" t="str">
        <f>IFERROR(IF($B$3="NYSEG",INDEX('BCA Inputs'!$AD$14:$AD$54,MATCH(I80,'BCA Inputs'!$M$14:$M$54,0))*P80+INDEX('BCA Inputs'!$AE$14:$AE$54,MATCH(I80,'BCA Inputs'!$M$14:$M$54,0))*O80+INDEX('BCA Inputs'!$AF$14:$AF$54,MATCH(I80,'BCA Inputs'!$M$14:$M$54,0))*Q80+INDEX('BCA Inputs'!$AG$14:$AG$54,MATCH(I80,'BCA Inputs'!$M$14:$M$54,0))*F80+INDEX('BCA Inputs'!$AH$14:$AH$54,MATCH(I80,'BCA Inputs'!$M$14:$M$54,0))*G80,IF($B$3="RG&amp;E",INDEX('BCA Inputs'!$BM$14:$BM$54,MATCH(I80,'BCA Inputs'!$AW$14:$AW$54,0))*P80+INDEX('BCA Inputs'!$BN$14:$BN$54,MATCH(I80,'BCA Inputs'!$AW$14:$AW$54,0))*O80+INDEX('BCA Inputs'!$BO$14:$BO$54,MATCH(I80,'BCA Inputs'!$AW$14:$AW$54,0))*Q80+INDEX('BCA Inputs'!$BP$14:$BP$54,MATCH(I80,'BCA Inputs'!$AW$14:$AW$54,0))*F80+INDEX('BCA Inputs'!$BQ$14:$BQ$54,MATCH(I80,'BCA Inputs'!$AW$14:$AW$54,0))*G80,"")),"")</f>
        <v/>
      </c>
      <c r="AE80" s="237" t="str">
        <f t="shared" si="6"/>
        <v/>
      </c>
      <c r="AF80" s="198">
        <f t="shared" si="8"/>
        <v>0</v>
      </c>
      <c r="AG80" s="239">
        <f t="shared" si="9"/>
        <v>0</v>
      </c>
    </row>
    <row r="81" spans="1:33">
      <c r="A81" s="228"/>
      <c r="B81" s="176"/>
      <c r="C81" s="229"/>
      <c r="D81" s="230"/>
      <c r="E81" s="230"/>
      <c r="F81" s="230"/>
      <c r="G81" s="230"/>
      <c r="H81" s="231"/>
      <c r="I81" s="231"/>
      <c r="J81" s="232"/>
      <c r="K81" s="232"/>
      <c r="L81" s="232"/>
      <c r="M81" s="181">
        <f t="shared" si="7"/>
        <v>0</v>
      </c>
      <c r="N81" s="181">
        <f>IF(H81="",0,H81*I81*'Avoided Water Savings Cost'!$C$16)</f>
        <v>0</v>
      </c>
      <c r="O81" s="545">
        <f>IF(C81="",0,IF($B$3="NYSEG",C81/(1-'Avoided Electric Costs 2020'!$W$21),IF($B$3="RG&amp;E",C81/(1-'Avoided Electric Costs 2020'!$X$21),"")))</f>
        <v>0</v>
      </c>
      <c r="P81" s="546">
        <f>IF(D81="",0,IF($B$3="NYSEG",D81/(1-'Avoided Electric Costs 2020'!$W$21),IF($B$3="RG&amp;E",D81/(1-'Avoided Electric Costs 2020'!$X$21),"")))</f>
        <v>0</v>
      </c>
      <c r="Q81" s="546">
        <f>IF(E81="",0,IF($B$3="NYSEG",E81/(1-'Avoided Natural Gas Costs 2020'!$J$34),IF($B$3="RG&amp;E",E81/(1-'Avoided Natural Gas Costs 2020'!$K$34),"")))</f>
        <v>0</v>
      </c>
      <c r="R81" s="233" t="str">
        <f>IFERROR(IF(P81*'BCA Inputs'!$C$1+Q81*'BCA Inputs'!$C$2+F81*'BCA Inputs'!$C$2+G81*'BCA Inputs'!$C$2=0,"",P81*'BCA Inputs'!$C$1+Q81*'BCA Inputs'!$C$2+F81*'BCA Inputs'!$C$2+G81*'BCA Inputs'!$C$2),"")</f>
        <v/>
      </c>
      <c r="S81" s="181" t="str">
        <f t="shared" si="0"/>
        <v/>
      </c>
      <c r="T81" s="181" t="str">
        <f>IFERROR(IF($B$3="NYSEG",(INDEX('BCA Inputs'!$N$14:$N$54,MATCH(I81,'BCA Inputs'!$M$14:$M$54,0))*P81+INDEX('BCA Inputs'!$O$14:$O$54,MATCH(I81,'BCA Inputs'!$M$14:$M$54,0))*O81+INDEX('BCA Inputs'!P:P,MATCH(I81,'BCA Inputs'!M:M,0))*Q81+INDEX('BCA Inputs'!Q:Q,MATCH(I81,'BCA Inputs'!M:M,0))*F81+INDEX('BCA Inputs'!R:R,MATCH(I81,'BCA Inputs'!M:M,0))*G81)+L81+N81,IF($B$3="RG&amp;E",(INDEX('BCA Inputs'!$AX$14:$AX$54,MATCH(I81,'BCA Inputs'!$AW$14:$AW$54,0))*P81+INDEX('BCA Inputs'!$AY$14:$AY$54,MATCH(I81,'BCA Inputs'!$AW$14:$AW$54,0))*O81+INDEX('BCA Inputs'!$AZ$14:$AZ$54,MATCH(I81,'BCA Inputs'!$AW$14:$AW$54,0))*Q81+INDEX('BCA Inputs'!$BA$14:$BA$54,MATCH(I81,'BCA Inputs'!$AW$14:$AW$54,0))*F81+INDEX('BCA Inputs'!$BB$14:$BB$54,MATCH(I81,'BCA Inputs'!$AW$14:$AW$54,0))*G81)+L81+N81,"")),"")</f>
        <v/>
      </c>
      <c r="U81" s="234" t="str">
        <f t="shared" si="1"/>
        <v/>
      </c>
      <c r="V81" s="234" t="str">
        <f t="shared" si="2"/>
        <v/>
      </c>
      <c r="W81" s="234" t="str">
        <f t="shared" si="3"/>
        <v/>
      </c>
      <c r="Y81" s="235" t="str">
        <f t="shared" si="4"/>
        <v/>
      </c>
      <c r="Z81" s="236" t="str">
        <f>IFERROR(IF($B$3="NYSEG",INDEX('BCA Inputs'!$X$14:$X$54,MATCH(I81,'BCA Inputs'!$M$14:$M$54,0))*P81+INDEX('BCA Inputs'!$Y$14:$Y$54,MATCH(I81,'BCA Inputs'!$M$14:$M$54,0))*O81+INDEX('BCA Inputs'!$Z$14:$Z$54,MATCH(I81,'BCA Inputs'!$M$14:$M$54,0))*Q81+INDEX('BCA Inputs'!$AA$14:$AA$54,MATCH(I81,'BCA Inputs'!$M$14:$M$54,0))*F81+INDEX('BCA Inputs'!$AB$14:$AB$54,MATCH(I81,'BCA Inputs'!$M$14:$M$54,0))*G81,IF($B$3="RG&amp;E",INDEX('BCA Inputs'!$BG$14:$BG$54,MATCH(I81,'BCA Inputs'!$AW$14:$AW$54,0))*P81+INDEX('BCA Inputs'!$BH$14:$BH$54,MATCH(I81,'BCA Inputs'!$AW$14:$AW$54,0))*O81+INDEX('BCA Inputs'!$BI$14:$BI$54,MATCH(I81,'BCA Inputs'!$AW$14:$AW$54,0))*Q81+INDEX('BCA Inputs'!$BJ$14:$BJ$54,MATCH(I81,'BCA Inputs'!$AW$14:$AW$54,0))*F81+INDEX('BCA Inputs'!$BK$14:$BK$54,MATCH(I81,'BCA Inputs'!$AW$14:$AW$54,0))*G81,"")),"")</f>
        <v/>
      </c>
      <c r="AA81" s="237" t="str">
        <f t="shared" si="5"/>
        <v/>
      </c>
      <c r="AC81" s="238" t="str">
        <f>IFERROR((K81+R81)+IF($B$3="NYSEG",INDEX('BCA Inputs'!$AI$14:$AI$54,MATCH(I81,'BCA Inputs'!$M$14:$M$54,0))*P81+INDEX('BCA Inputs'!$AJ$14:$AJ$54,MATCH(I81,'BCA Inputs'!$M$14:$M$54,0))*Q81,IF($B$3="RG&amp;E",INDEX('BCA Inputs'!$BR$14:$BR$54,MATCH(I81,'BCA Inputs'!$AW$14:$AW$54,0))*P81+INDEX('BCA Inputs'!$BS$14:$BS$54,MATCH(I81,'BCA Inputs'!$AW$14:$AW$54,0))*Q81,"")),"")</f>
        <v/>
      </c>
      <c r="AD81" s="181" t="str">
        <f>IFERROR(IF($B$3="NYSEG",INDEX('BCA Inputs'!$AD$14:$AD$54,MATCH(I81,'BCA Inputs'!$M$14:$M$54,0))*P81+INDEX('BCA Inputs'!$AE$14:$AE$54,MATCH(I81,'BCA Inputs'!$M$14:$M$54,0))*O81+INDEX('BCA Inputs'!$AF$14:$AF$54,MATCH(I81,'BCA Inputs'!$M$14:$M$54,0))*Q81+INDEX('BCA Inputs'!$AG$14:$AG$54,MATCH(I81,'BCA Inputs'!$M$14:$M$54,0))*F81+INDEX('BCA Inputs'!$AH$14:$AH$54,MATCH(I81,'BCA Inputs'!$M$14:$M$54,0))*G81,IF($B$3="RG&amp;E",INDEX('BCA Inputs'!$BM$14:$BM$54,MATCH(I81,'BCA Inputs'!$AW$14:$AW$54,0))*P81+INDEX('BCA Inputs'!$BN$14:$BN$54,MATCH(I81,'BCA Inputs'!$AW$14:$AW$54,0))*O81+INDEX('BCA Inputs'!$BO$14:$BO$54,MATCH(I81,'BCA Inputs'!$AW$14:$AW$54,0))*Q81+INDEX('BCA Inputs'!$BP$14:$BP$54,MATCH(I81,'BCA Inputs'!$AW$14:$AW$54,0))*F81+INDEX('BCA Inputs'!$BQ$14:$BQ$54,MATCH(I81,'BCA Inputs'!$AW$14:$AW$54,0))*G81,"")),"")</f>
        <v/>
      </c>
      <c r="AE81" s="237" t="str">
        <f t="shared" si="6"/>
        <v/>
      </c>
      <c r="AF81" s="198">
        <f t="shared" si="8"/>
        <v>0</v>
      </c>
      <c r="AG81" s="239">
        <f t="shared" si="9"/>
        <v>0</v>
      </c>
    </row>
    <row r="82" spans="1:33">
      <c r="A82" s="228"/>
      <c r="B82" s="176"/>
      <c r="C82" s="229"/>
      <c r="D82" s="230"/>
      <c r="E82" s="230"/>
      <c r="F82" s="230"/>
      <c r="G82" s="230"/>
      <c r="H82" s="231"/>
      <c r="I82" s="231"/>
      <c r="J82" s="232"/>
      <c r="K82" s="232"/>
      <c r="L82" s="232"/>
      <c r="M82" s="181">
        <f t="shared" si="7"/>
        <v>0</v>
      </c>
      <c r="N82" s="181">
        <f>IF(H82="",0,H82*I82*'Avoided Water Savings Cost'!$C$16)</f>
        <v>0</v>
      </c>
      <c r="O82" s="545">
        <f>IF(C82="",0,IF($B$3="NYSEG",C82/(1-'Avoided Electric Costs 2020'!$W$21),IF($B$3="RG&amp;E",C82/(1-'Avoided Electric Costs 2020'!$X$21),"")))</f>
        <v>0</v>
      </c>
      <c r="P82" s="546">
        <f>IF(D82="",0,IF($B$3="NYSEG",D82/(1-'Avoided Electric Costs 2020'!$W$21),IF($B$3="RG&amp;E",D82/(1-'Avoided Electric Costs 2020'!$X$21),"")))</f>
        <v>0</v>
      </c>
      <c r="Q82" s="546">
        <f>IF(E82="",0,IF($B$3="NYSEG",E82/(1-'Avoided Natural Gas Costs 2020'!$J$34),IF($B$3="RG&amp;E",E82/(1-'Avoided Natural Gas Costs 2020'!$K$34),"")))</f>
        <v>0</v>
      </c>
      <c r="R82" s="233" t="str">
        <f>IFERROR(IF(P82*'BCA Inputs'!$C$1+Q82*'BCA Inputs'!$C$2+F82*'BCA Inputs'!$C$2+G82*'BCA Inputs'!$C$2=0,"",P82*'BCA Inputs'!$C$1+Q82*'BCA Inputs'!$C$2+F82*'BCA Inputs'!$C$2+G82*'BCA Inputs'!$C$2),"")</f>
        <v/>
      </c>
      <c r="S82" s="181" t="str">
        <f t="shared" si="0"/>
        <v/>
      </c>
      <c r="T82" s="181" t="str">
        <f>IFERROR(IF($B$3="NYSEG",(INDEX('BCA Inputs'!$N$14:$N$54,MATCH(I82,'BCA Inputs'!$M$14:$M$54,0))*P82+INDEX('BCA Inputs'!$O$14:$O$54,MATCH(I82,'BCA Inputs'!$M$14:$M$54,0))*O82+INDEX('BCA Inputs'!P:P,MATCH(I82,'BCA Inputs'!M:M,0))*Q82+INDEX('BCA Inputs'!Q:Q,MATCH(I82,'BCA Inputs'!M:M,0))*F82+INDEX('BCA Inputs'!R:R,MATCH(I82,'BCA Inputs'!M:M,0))*G82)+L82+N82,IF($B$3="RG&amp;E",(INDEX('BCA Inputs'!$AX$14:$AX$54,MATCH(I82,'BCA Inputs'!$AW$14:$AW$54,0))*P82+INDEX('BCA Inputs'!$AY$14:$AY$54,MATCH(I82,'BCA Inputs'!$AW$14:$AW$54,0))*O82+INDEX('BCA Inputs'!$AZ$14:$AZ$54,MATCH(I82,'BCA Inputs'!$AW$14:$AW$54,0))*Q82+INDEX('BCA Inputs'!$BA$14:$BA$54,MATCH(I82,'BCA Inputs'!$AW$14:$AW$54,0))*F82+INDEX('BCA Inputs'!$BB$14:$BB$54,MATCH(I82,'BCA Inputs'!$AW$14:$AW$54,0))*G82)+L82+N82,"")),"")</f>
        <v/>
      </c>
      <c r="U82" s="234" t="str">
        <f t="shared" si="1"/>
        <v/>
      </c>
      <c r="V82" s="234" t="str">
        <f t="shared" si="2"/>
        <v/>
      </c>
      <c r="W82" s="234" t="str">
        <f t="shared" si="3"/>
        <v/>
      </c>
      <c r="Y82" s="235" t="str">
        <f t="shared" si="4"/>
        <v/>
      </c>
      <c r="Z82" s="236" t="str">
        <f>IFERROR(IF($B$3="NYSEG",INDEX('BCA Inputs'!$X$14:$X$54,MATCH(I82,'BCA Inputs'!$M$14:$M$54,0))*P82+INDEX('BCA Inputs'!$Y$14:$Y$54,MATCH(I82,'BCA Inputs'!$M$14:$M$54,0))*O82+INDEX('BCA Inputs'!$Z$14:$Z$54,MATCH(I82,'BCA Inputs'!$M$14:$M$54,0))*Q82+INDEX('BCA Inputs'!$AA$14:$AA$54,MATCH(I82,'BCA Inputs'!$M$14:$M$54,0))*F82+INDEX('BCA Inputs'!$AB$14:$AB$54,MATCH(I82,'BCA Inputs'!$M$14:$M$54,0))*G82,IF($B$3="RG&amp;E",INDEX('BCA Inputs'!$BG$14:$BG$54,MATCH(I82,'BCA Inputs'!$AW$14:$AW$54,0))*P82+INDEX('BCA Inputs'!$BH$14:$BH$54,MATCH(I82,'BCA Inputs'!$AW$14:$AW$54,0))*O82+INDEX('BCA Inputs'!$BI$14:$BI$54,MATCH(I82,'BCA Inputs'!$AW$14:$AW$54,0))*Q82+INDEX('BCA Inputs'!$BJ$14:$BJ$54,MATCH(I82,'BCA Inputs'!$AW$14:$AW$54,0))*F82+INDEX('BCA Inputs'!$BK$14:$BK$54,MATCH(I82,'BCA Inputs'!$AW$14:$AW$54,0))*G82,"")),"")</f>
        <v/>
      </c>
      <c r="AA82" s="237" t="str">
        <f t="shared" si="5"/>
        <v/>
      </c>
      <c r="AC82" s="238" t="str">
        <f>IFERROR((K82+R82)+IF($B$3="NYSEG",INDEX('BCA Inputs'!$AI$14:$AI$54,MATCH(I82,'BCA Inputs'!$M$14:$M$54,0))*P82+INDEX('BCA Inputs'!$AJ$14:$AJ$54,MATCH(I82,'BCA Inputs'!$M$14:$M$54,0))*Q82,IF($B$3="RG&amp;E",INDEX('BCA Inputs'!$BR$14:$BR$54,MATCH(I82,'BCA Inputs'!$AW$14:$AW$54,0))*P82+INDEX('BCA Inputs'!$BS$14:$BS$54,MATCH(I82,'BCA Inputs'!$AW$14:$AW$54,0))*Q82,"")),"")</f>
        <v/>
      </c>
      <c r="AD82" s="181" t="str">
        <f>IFERROR(IF($B$3="NYSEG",INDEX('BCA Inputs'!$AD$14:$AD$54,MATCH(I82,'BCA Inputs'!$M$14:$M$54,0))*P82+INDEX('BCA Inputs'!$AE$14:$AE$54,MATCH(I82,'BCA Inputs'!$M$14:$M$54,0))*O82+INDEX('BCA Inputs'!$AF$14:$AF$54,MATCH(I82,'BCA Inputs'!$M$14:$M$54,0))*Q82+INDEX('BCA Inputs'!$AG$14:$AG$54,MATCH(I82,'BCA Inputs'!$M$14:$M$54,0))*F82+INDEX('BCA Inputs'!$AH$14:$AH$54,MATCH(I82,'BCA Inputs'!$M$14:$M$54,0))*G82,IF($B$3="RG&amp;E",INDEX('BCA Inputs'!$BM$14:$BM$54,MATCH(I82,'BCA Inputs'!$AW$14:$AW$54,0))*P82+INDEX('BCA Inputs'!$BN$14:$BN$54,MATCH(I82,'BCA Inputs'!$AW$14:$AW$54,0))*O82+INDEX('BCA Inputs'!$BO$14:$BO$54,MATCH(I82,'BCA Inputs'!$AW$14:$AW$54,0))*Q82+INDEX('BCA Inputs'!$BP$14:$BP$54,MATCH(I82,'BCA Inputs'!$AW$14:$AW$54,0))*F82+INDEX('BCA Inputs'!$BQ$14:$BQ$54,MATCH(I82,'BCA Inputs'!$AW$14:$AW$54,0))*G82,"")),"")</f>
        <v/>
      </c>
      <c r="AE82" s="237" t="str">
        <f t="shared" si="6"/>
        <v/>
      </c>
      <c r="AF82" s="198">
        <f t="shared" si="8"/>
        <v>0</v>
      </c>
      <c r="AG82" s="239">
        <f t="shared" si="9"/>
        <v>0</v>
      </c>
    </row>
    <row r="83" spans="1:33">
      <c r="A83" s="228"/>
      <c r="B83" s="176"/>
      <c r="C83" s="229"/>
      <c r="D83" s="230"/>
      <c r="E83" s="230"/>
      <c r="F83" s="230"/>
      <c r="G83" s="230"/>
      <c r="H83" s="231"/>
      <c r="I83" s="231"/>
      <c r="J83" s="232"/>
      <c r="K83" s="232"/>
      <c r="L83" s="232"/>
      <c r="M83" s="181">
        <f t="shared" si="7"/>
        <v>0</v>
      </c>
      <c r="N83" s="181">
        <f>IF(H83="",0,H83*I83*'Avoided Water Savings Cost'!$C$16)</f>
        <v>0</v>
      </c>
      <c r="O83" s="545">
        <f>IF(C83="",0,IF($B$3="NYSEG",C83/(1-'Avoided Electric Costs 2020'!$W$21),IF($B$3="RG&amp;E",C83/(1-'Avoided Electric Costs 2020'!$X$21),"")))</f>
        <v>0</v>
      </c>
      <c r="P83" s="546">
        <f>IF(D83="",0,IF($B$3="NYSEG",D83/(1-'Avoided Electric Costs 2020'!$W$21),IF($B$3="RG&amp;E",D83/(1-'Avoided Electric Costs 2020'!$X$21),"")))</f>
        <v>0</v>
      </c>
      <c r="Q83" s="546">
        <f>IF(E83="",0,IF($B$3="NYSEG",E83/(1-'Avoided Natural Gas Costs 2020'!$J$34),IF($B$3="RG&amp;E",E83/(1-'Avoided Natural Gas Costs 2020'!$K$34),"")))</f>
        <v>0</v>
      </c>
      <c r="R83" s="233" t="str">
        <f>IFERROR(IF(P83*'BCA Inputs'!$C$1+Q83*'BCA Inputs'!$C$2+F83*'BCA Inputs'!$C$2+G83*'BCA Inputs'!$C$2=0,"",P83*'BCA Inputs'!$C$1+Q83*'BCA Inputs'!$C$2+F83*'BCA Inputs'!$C$2+G83*'BCA Inputs'!$C$2),"")</f>
        <v/>
      </c>
      <c r="S83" s="181" t="str">
        <f t="shared" si="0"/>
        <v/>
      </c>
      <c r="T83" s="181" t="str">
        <f>IFERROR(IF($B$3="NYSEG",(INDEX('BCA Inputs'!$N$14:$N$54,MATCH(I83,'BCA Inputs'!$M$14:$M$54,0))*P83+INDEX('BCA Inputs'!$O$14:$O$54,MATCH(I83,'BCA Inputs'!$M$14:$M$54,0))*O83+INDEX('BCA Inputs'!P:P,MATCH(I83,'BCA Inputs'!M:M,0))*Q83+INDEX('BCA Inputs'!Q:Q,MATCH(I83,'BCA Inputs'!M:M,0))*F83+INDEX('BCA Inputs'!R:R,MATCH(I83,'BCA Inputs'!M:M,0))*G83)+L83+N83,IF($B$3="RG&amp;E",(INDEX('BCA Inputs'!$AX$14:$AX$54,MATCH(I83,'BCA Inputs'!$AW$14:$AW$54,0))*P83+INDEX('BCA Inputs'!$AY$14:$AY$54,MATCH(I83,'BCA Inputs'!$AW$14:$AW$54,0))*O83+INDEX('BCA Inputs'!$AZ$14:$AZ$54,MATCH(I83,'BCA Inputs'!$AW$14:$AW$54,0))*Q83+INDEX('BCA Inputs'!$BA$14:$BA$54,MATCH(I83,'BCA Inputs'!$AW$14:$AW$54,0))*F83+INDEX('BCA Inputs'!$BB$14:$BB$54,MATCH(I83,'BCA Inputs'!$AW$14:$AW$54,0))*G83)+L83+N83,"")),"")</f>
        <v/>
      </c>
      <c r="U83" s="234" t="str">
        <f t="shared" si="1"/>
        <v/>
      </c>
      <c r="V83" s="234" t="str">
        <f t="shared" si="2"/>
        <v/>
      </c>
      <c r="W83" s="234" t="str">
        <f t="shared" si="3"/>
        <v/>
      </c>
      <c r="Y83" s="235" t="str">
        <f t="shared" si="4"/>
        <v/>
      </c>
      <c r="Z83" s="236" t="str">
        <f>IFERROR(IF($B$3="NYSEG",INDEX('BCA Inputs'!$X$14:$X$54,MATCH(I83,'BCA Inputs'!$M$14:$M$54,0))*P83+INDEX('BCA Inputs'!$Y$14:$Y$54,MATCH(I83,'BCA Inputs'!$M$14:$M$54,0))*O83+INDEX('BCA Inputs'!$Z$14:$Z$54,MATCH(I83,'BCA Inputs'!$M$14:$M$54,0))*Q83+INDEX('BCA Inputs'!$AA$14:$AA$54,MATCH(I83,'BCA Inputs'!$M$14:$M$54,0))*F83+INDEX('BCA Inputs'!$AB$14:$AB$54,MATCH(I83,'BCA Inputs'!$M$14:$M$54,0))*G83,IF($B$3="RG&amp;E",INDEX('BCA Inputs'!$BG$14:$BG$54,MATCH(I83,'BCA Inputs'!$AW$14:$AW$54,0))*P83+INDEX('BCA Inputs'!$BH$14:$BH$54,MATCH(I83,'BCA Inputs'!$AW$14:$AW$54,0))*O83+INDEX('BCA Inputs'!$BI$14:$BI$54,MATCH(I83,'BCA Inputs'!$AW$14:$AW$54,0))*Q83+INDEX('BCA Inputs'!$BJ$14:$BJ$54,MATCH(I83,'BCA Inputs'!$AW$14:$AW$54,0))*F83+INDEX('BCA Inputs'!$BK$14:$BK$54,MATCH(I83,'BCA Inputs'!$AW$14:$AW$54,0))*G83,"")),"")</f>
        <v/>
      </c>
      <c r="AA83" s="237" t="str">
        <f t="shared" si="5"/>
        <v/>
      </c>
      <c r="AC83" s="238" t="str">
        <f>IFERROR((K83+R83)+IF($B$3="NYSEG",INDEX('BCA Inputs'!$AI$14:$AI$54,MATCH(I83,'BCA Inputs'!$M$14:$M$54,0))*P83+INDEX('BCA Inputs'!$AJ$14:$AJ$54,MATCH(I83,'BCA Inputs'!$M$14:$M$54,0))*Q83,IF($B$3="RG&amp;E",INDEX('BCA Inputs'!$BR$14:$BR$54,MATCH(I83,'BCA Inputs'!$AW$14:$AW$54,0))*P83+INDEX('BCA Inputs'!$BS$14:$BS$54,MATCH(I83,'BCA Inputs'!$AW$14:$AW$54,0))*Q83,"")),"")</f>
        <v/>
      </c>
      <c r="AD83" s="181" t="str">
        <f>IFERROR(IF($B$3="NYSEG",INDEX('BCA Inputs'!$AD$14:$AD$54,MATCH(I83,'BCA Inputs'!$M$14:$M$54,0))*P83+INDEX('BCA Inputs'!$AE$14:$AE$54,MATCH(I83,'BCA Inputs'!$M$14:$M$54,0))*O83+INDEX('BCA Inputs'!$AF$14:$AF$54,MATCH(I83,'BCA Inputs'!$M$14:$M$54,0))*Q83+INDEX('BCA Inputs'!$AG$14:$AG$54,MATCH(I83,'BCA Inputs'!$M$14:$M$54,0))*F83+INDEX('BCA Inputs'!$AH$14:$AH$54,MATCH(I83,'BCA Inputs'!$M$14:$M$54,0))*G83,IF($B$3="RG&amp;E",INDEX('BCA Inputs'!$BM$14:$BM$54,MATCH(I83,'BCA Inputs'!$AW$14:$AW$54,0))*P83+INDEX('BCA Inputs'!$BN$14:$BN$54,MATCH(I83,'BCA Inputs'!$AW$14:$AW$54,0))*O83+INDEX('BCA Inputs'!$BO$14:$BO$54,MATCH(I83,'BCA Inputs'!$AW$14:$AW$54,0))*Q83+INDEX('BCA Inputs'!$BP$14:$BP$54,MATCH(I83,'BCA Inputs'!$AW$14:$AW$54,0))*F83+INDEX('BCA Inputs'!$BQ$14:$BQ$54,MATCH(I83,'BCA Inputs'!$AW$14:$AW$54,0))*G83,"")),"")</f>
        <v/>
      </c>
      <c r="AE83" s="237" t="str">
        <f t="shared" si="6"/>
        <v/>
      </c>
      <c r="AF83" s="198">
        <f t="shared" si="8"/>
        <v>0</v>
      </c>
      <c r="AG83" s="239">
        <f t="shared" si="9"/>
        <v>0</v>
      </c>
    </row>
    <row r="84" spans="1:33">
      <c r="A84" s="228"/>
      <c r="B84" s="176"/>
      <c r="C84" s="229"/>
      <c r="D84" s="230"/>
      <c r="E84" s="230"/>
      <c r="F84" s="230"/>
      <c r="G84" s="230"/>
      <c r="H84" s="231"/>
      <c r="I84" s="231"/>
      <c r="J84" s="232"/>
      <c r="K84" s="232"/>
      <c r="L84" s="232"/>
      <c r="M84" s="181">
        <f t="shared" si="7"/>
        <v>0</v>
      </c>
      <c r="N84" s="181">
        <f>IF(H84="",0,H84*I84*'Avoided Water Savings Cost'!$C$16)</f>
        <v>0</v>
      </c>
      <c r="O84" s="545">
        <f>IF(C84="",0,IF($B$3="NYSEG",C84/(1-'Avoided Electric Costs 2020'!$W$21),IF($B$3="RG&amp;E",C84/(1-'Avoided Electric Costs 2020'!$X$21),"")))</f>
        <v>0</v>
      </c>
      <c r="P84" s="546">
        <f>IF(D84="",0,IF($B$3="NYSEG",D84/(1-'Avoided Electric Costs 2020'!$W$21),IF($B$3="RG&amp;E",D84/(1-'Avoided Electric Costs 2020'!$X$21),"")))</f>
        <v>0</v>
      </c>
      <c r="Q84" s="546">
        <f>IF(E84="",0,IF($B$3="NYSEG",E84/(1-'Avoided Natural Gas Costs 2020'!$J$34),IF($B$3="RG&amp;E",E84/(1-'Avoided Natural Gas Costs 2020'!$K$34),"")))</f>
        <v>0</v>
      </c>
      <c r="R84" s="233" t="str">
        <f>IFERROR(IF(P84*'BCA Inputs'!$C$1+Q84*'BCA Inputs'!$C$2+F84*'BCA Inputs'!$C$2+G84*'BCA Inputs'!$C$2=0,"",P84*'BCA Inputs'!$C$1+Q84*'BCA Inputs'!$C$2+F84*'BCA Inputs'!$C$2+G84*'BCA Inputs'!$C$2),"")</f>
        <v/>
      </c>
      <c r="S84" s="181" t="str">
        <f t="shared" si="0"/>
        <v/>
      </c>
      <c r="T84" s="181" t="str">
        <f>IFERROR(IF($B$3="NYSEG",(INDEX('BCA Inputs'!$N$14:$N$54,MATCH(I84,'BCA Inputs'!$M$14:$M$54,0))*P84+INDEX('BCA Inputs'!$O$14:$O$54,MATCH(I84,'BCA Inputs'!$M$14:$M$54,0))*O84+INDEX('BCA Inputs'!P:P,MATCH(I84,'BCA Inputs'!M:M,0))*Q84+INDEX('BCA Inputs'!Q:Q,MATCH(I84,'BCA Inputs'!M:M,0))*F84+INDEX('BCA Inputs'!R:R,MATCH(I84,'BCA Inputs'!M:M,0))*G84)+L84+N84,IF($B$3="RG&amp;E",(INDEX('BCA Inputs'!$AX$14:$AX$54,MATCH(I84,'BCA Inputs'!$AW$14:$AW$54,0))*P84+INDEX('BCA Inputs'!$AY$14:$AY$54,MATCH(I84,'BCA Inputs'!$AW$14:$AW$54,0))*O84+INDEX('BCA Inputs'!$AZ$14:$AZ$54,MATCH(I84,'BCA Inputs'!$AW$14:$AW$54,0))*Q84+INDEX('BCA Inputs'!$BA$14:$BA$54,MATCH(I84,'BCA Inputs'!$AW$14:$AW$54,0))*F84+INDEX('BCA Inputs'!$BB$14:$BB$54,MATCH(I84,'BCA Inputs'!$AW$14:$AW$54,0))*G84)+L84+N84,"")),"")</f>
        <v/>
      </c>
      <c r="U84" s="234" t="str">
        <f t="shared" si="1"/>
        <v/>
      </c>
      <c r="V84" s="234" t="str">
        <f t="shared" si="2"/>
        <v/>
      </c>
      <c r="W84" s="234" t="str">
        <f t="shared" si="3"/>
        <v/>
      </c>
      <c r="Y84" s="235" t="str">
        <f t="shared" si="4"/>
        <v/>
      </c>
      <c r="Z84" s="236" t="str">
        <f>IFERROR(IF($B$3="NYSEG",INDEX('BCA Inputs'!$X$14:$X$54,MATCH(I84,'BCA Inputs'!$M$14:$M$54,0))*P84+INDEX('BCA Inputs'!$Y$14:$Y$54,MATCH(I84,'BCA Inputs'!$M$14:$M$54,0))*O84+INDEX('BCA Inputs'!$Z$14:$Z$54,MATCH(I84,'BCA Inputs'!$M$14:$M$54,0))*Q84+INDEX('BCA Inputs'!$AA$14:$AA$54,MATCH(I84,'BCA Inputs'!$M$14:$M$54,0))*F84+INDEX('BCA Inputs'!$AB$14:$AB$54,MATCH(I84,'BCA Inputs'!$M$14:$M$54,0))*G84,IF($B$3="RG&amp;E",INDEX('BCA Inputs'!$BG$14:$BG$54,MATCH(I84,'BCA Inputs'!$AW$14:$AW$54,0))*P84+INDEX('BCA Inputs'!$BH$14:$BH$54,MATCH(I84,'BCA Inputs'!$AW$14:$AW$54,0))*O84+INDEX('BCA Inputs'!$BI$14:$BI$54,MATCH(I84,'BCA Inputs'!$AW$14:$AW$54,0))*Q84+INDEX('BCA Inputs'!$BJ$14:$BJ$54,MATCH(I84,'BCA Inputs'!$AW$14:$AW$54,0))*F84+INDEX('BCA Inputs'!$BK$14:$BK$54,MATCH(I84,'BCA Inputs'!$AW$14:$AW$54,0))*G84,"")),"")</f>
        <v/>
      </c>
      <c r="AA84" s="237" t="str">
        <f t="shared" si="5"/>
        <v/>
      </c>
      <c r="AC84" s="238" t="str">
        <f>IFERROR((K84+R84)+IF($B$3="NYSEG",INDEX('BCA Inputs'!$AI$14:$AI$54,MATCH(I84,'BCA Inputs'!$M$14:$M$54,0))*P84+INDEX('BCA Inputs'!$AJ$14:$AJ$54,MATCH(I84,'BCA Inputs'!$M$14:$M$54,0))*Q84,IF($B$3="RG&amp;E",INDEX('BCA Inputs'!$BR$14:$BR$54,MATCH(I84,'BCA Inputs'!$AW$14:$AW$54,0))*P84+INDEX('BCA Inputs'!$BS$14:$BS$54,MATCH(I84,'BCA Inputs'!$AW$14:$AW$54,0))*Q84,"")),"")</f>
        <v/>
      </c>
      <c r="AD84" s="181" t="str">
        <f>IFERROR(IF($B$3="NYSEG",INDEX('BCA Inputs'!$AD$14:$AD$54,MATCH(I84,'BCA Inputs'!$M$14:$M$54,0))*P84+INDEX('BCA Inputs'!$AE$14:$AE$54,MATCH(I84,'BCA Inputs'!$M$14:$M$54,0))*O84+INDEX('BCA Inputs'!$AF$14:$AF$54,MATCH(I84,'BCA Inputs'!$M$14:$M$54,0))*Q84+INDEX('BCA Inputs'!$AG$14:$AG$54,MATCH(I84,'BCA Inputs'!$M$14:$M$54,0))*F84+INDEX('BCA Inputs'!$AH$14:$AH$54,MATCH(I84,'BCA Inputs'!$M$14:$M$54,0))*G84,IF($B$3="RG&amp;E",INDEX('BCA Inputs'!$BM$14:$BM$54,MATCH(I84,'BCA Inputs'!$AW$14:$AW$54,0))*P84+INDEX('BCA Inputs'!$BN$14:$BN$54,MATCH(I84,'BCA Inputs'!$AW$14:$AW$54,0))*O84+INDEX('BCA Inputs'!$BO$14:$BO$54,MATCH(I84,'BCA Inputs'!$AW$14:$AW$54,0))*Q84+INDEX('BCA Inputs'!$BP$14:$BP$54,MATCH(I84,'BCA Inputs'!$AW$14:$AW$54,0))*F84+INDEX('BCA Inputs'!$BQ$14:$BQ$54,MATCH(I84,'BCA Inputs'!$AW$14:$AW$54,0))*G84,"")),"")</f>
        <v/>
      </c>
      <c r="AE84" s="237" t="str">
        <f t="shared" si="6"/>
        <v/>
      </c>
      <c r="AF84" s="198">
        <f t="shared" si="8"/>
        <v>0</v>
      </c>
      <c r="AG84" s="239">
        <f t="shared" si="9"/>
        <v>0</v>
      </c>
    </row>
    <row r="85" spans="1:33">
      <c r="A85" s="228"/>
      <c r="B85" s="176"/>
      <c r="C85" s="229"/>
      <c r="D85" s="230"/>
      <c r="E85" s="230"/>
      <c r="F85" s="230"/>
      <c r="G85" s="230"/>
      <c r="H85" s="231"/>
      <c r="I85" s="231"/>
      <c r="J85" s="232"/>
      <c r="K85" s="232"/>
      <c r="L85" s="232"/>
      <c r="M85" s="181">
        <f t="shared" si="7"/>
        <v>0</v>
      </c>
      <c r="N85" s="181">
        <f>IF(H85="",0,H85*I85*'Avoided Water Savings Cost'!$C$16)</f>
        <v>0</v>
      </c>
      <c r="O85" s="545">
        <f>IF(C85="",0,IF($B$3="NYSEG",C85/(1-'Avoided Electric Costs 2020'!$W$21),IF($B$3="RG&amp;E",C85/(1-'Avoided Electric Costs 2020'!$X$21),"")))</f>
        <v>0</v>
      </c>
      <c r="P85" s="546">
        <f>IF(D85="",0,IF($B$3="NYSEG",D85/(1-'Avoided Electric Costs 2020'!$W$21),IF($B$3="RG&amp;E",D85/(1-'Avoided Electric Costs 2020'!$X$21),"")))</f>
        <v>0</v>
      </c>
      <c r="Q85" s="546">
        <f>IF(E85="",0,IF($B$3="NYSEG",E85/(1-'Avoided Natural Gas Costs 2020'!$J$34),IF($B$3="RG&amp;E",E85/(1-'Avoided Natural Gas Costs 2020'!$K$34),"")))</f>
        <v>0</v>
      </c>
      <c r="R85" s="233" t="str">
        <f>IFERROR(IF(P85*'BCA Inputs'!$C$1+Q85*'BCA Inputs'!$C$2+F85*'BCA Inputs'!$C$2+G85*'BCA Inputs'!$C$2=0,"",P85*'BCA Inputs'!$C$1+Q85*'BCA Inputs'!$C$2+F85*'BCA Inputs'!$C$2+G85*'BCA Inputs'!$C$2),"")</f>
        <v/>
      </c>
      <c r="S85" s="181" t="str">
        <f t="shared" si="0"/>
        <v/>
      </c>
      <c r="T85" s="181" t="str">
        <f>IFERROR(IF($B$3="NYSEG",(INDEX('BCA Inputs'!$N$14:$N$54,MATCH(I85,'BCA Inputs'!$M$14:$M$54,0))*P85+INDEX('BCA Inputs'!$O$14:$O$54,MATCH(I85,'BCA Inputs'!$M$14:$M$54,0))*O85+INDEX('BCA Inputs'!P:P,MATCH(I85,'BCA Inputs'!M:M,0))*Q85+INDEX('BCA Inputs'!Q:Q,MATCH(I85,'BCA Inputs'!M:M,0))*F85+INDEX('BCA Inputs'!R:R,MATCH(I85,'BCA Inputs'!M:M,0))*G85)+L85+N85,IF($B$3="RG&amp;E",(INDEX('BCA Inputs'!$AX$14:$AX$54,MATCH(I85,'BCA Inputs'!$AW$14:$AW$54,0))*P85+INDEX('BCA Inputs'!$AY$14:$AY$54,MATCH(I85,'BCA Inputs'!$AW$14:$AW$54,0))*O85+INDEX('BCA Inputs'!$AZ$14:$AZ$54,MATCH(I85,'BCA Inputs'!$AW$14:$AW$54,0))*Q85+INDEX('BCA Inputs'!$BA$14:$BA$54,MATCH(I85,'BCA Inputs'!$AW$14:$AW$54,0))*F85+INDEX('BCA Inputs'!$BB$14:$BB$54,MATCH(I85,'BCA Inputs'!$AW$14:$AW$54,0))*G85)+L85+N85,"")),"")</f>
        <v/>
      </c>
      <c r="U85" s="234" t="str">
        <f t="shared" si="1"/>
        <v/>
      </c>
      <c r="V85" s="234" t="str">
        <f t="shared" si="2"/>
        <v/>
      </c>
      <c r="W85" s="234" t="str">
        <f t="shared" si="3"/>
        <v/>
      </c>
      <c r="Y85" s="235" t="str">
        <f t="shared" si="4"/>
        <v/>
      </c>
      <c r="Z85" s="236" t="str">
        <f>IFERROR(IF($B$3="NYSEG",INDEX('BCA Inputs'!$X$14:$X$54,MATCH(I85,'BCA Inputs'!$M$14:$M$54,0))*P85+INDEX('BCA Inputs'!$Y$14:$Y$54,MATCH(I85,'BCA Inputs'!$M$14:$M$54,0))*O85+INDEX('BCA Inputs'!$Z$14:$Z$54,MATCH(I85,'BCA Inputs'!$M$14:$M$54,0))*Q85+INDEX('BCA Inputs'!$AA$14:$AA$54,MATCH(I85,'BCA Inputs'!$M$14:$M$54,0))*F85+INDEX('BCA Inputs'!$AB$14:$AB$54,MATCH(I85,'BCA Inputs'!$M$14:$M$54,0))*G85,IF($B$3="RG&amp;E",INDEX('BCA Inputs'!$BG$14:$BG$54,MATCH(I85,'BCA Inputs'!$AW$14:$AW$54,0))*P85+INDEX('BCA Inputs'!$BH$14:$BH$54,MATCH(I85,'BCA Inputs'!$AW$14:$AW$54,0))*O85+INDEX('BCA Inputs'!$BI$14:$BI$54,MATCH(I85,'BCA Inputs'!$AW$14:$AW$54,0))*Q85+INDEX('BCA Inputs'!$BJ$14:$BJ$54,MATCH(I85,'BCA Inputs'!$AW$14:$AW$54,0))*F85+INDEX('BCA Inputs'!$BK$14:$BK$54,MATCH(I85,'BCA Inputs'!$AW$14:$AW$54,0))*G85,"")),"")</f>
        <v/>
      </c>
      <c r="AA85" s="237" t="str">
        <f t="shared" si="5"/>
        <v/>
      </c>
      <c r="AC85" s="238" t="str">
        <f>IFERROR((K85+R85)+IF($B$3="NYSEG",INDEX('BCA Inputs'!$AI$14:$AI$54,MATCH(I85,'BCA Inputs'!$M$14:$M$54,0))*P85+INDEX('BCA Inputs'!$AJ$14:$AJ$54,MATCH(I85,'BCA Inputs'!$M$14:$M$54,0))*Q85,IF($B$3="RG&amp;E",INDEX('BCA Inputs'!$BR$14:$BR$54,MATCH(I85,'BCA Inputs'!$AW$14:$AW$54,0))*P85+INDEX('BCA Inputs'!$BS$14:$BS$54,MATCH(I85,'BCA Inputs'!$AW$14:$AW$54,0))*Q85,"")),"")</f>
        <v/>
      </c>
      <c r="AD85" s="181" t="str">
        <f>IFERROR(IF($B$3="NYSEG",INDEX('BCA Inputs'!$AD$14:$AD$54,MATCH(I85,'BCA Inputs'!$M$14:$M$54,0))*P85+INDEX('BCA Inputs'!$AE$14:$AE$54,MATCH(I85,'BCA Inputs'!$M$14:$M$54,0))*O85+INDEX('BCA Inputs'!$AF$14:$AF$54,MATCH(I85,'BCA Inputs'!$M$14:$M$54,0))*Q85+INDEX('BCA Inputs'!$AG$14:$AG$54,MATCH(I85,'BCA Inputs'!$M$14:$M$54,0))*F85+INDEX('BCA Inputs'!$AH$14:$AH$54,MATCH(I85,'BCA Inputs'!$M$14:$M$54,0))*G85,IF($B$3="RG&amp;E",INDEX('BCA Inputs'!$BM$14:$BM$54,MATCH(I85,'BCA Inputs'!$AW$14:$AW$54,0))*P85+INDEX('BCA Inputs'!$BN$14:$BN$54,MATCH(I85,'BCA Inputs'!$AW$14:$AW$54,0))*O85+INDEX('BCA Inputs'!$BO$14:$BO$54,MATCH(I85,'BCA Inputs'!$AW$14:$AW$54,0))*Q85+INDEX('BCA Inputs'!$BP$14:$BP$54,MATCH(I85,'BCA Inputs'!$AW$14:$AW$54,0))*F85+INDEX('BCA Inputs'!$BQ$14:$BQ$54,MATCH(I85,'BCA Inputs'!$AW$14:$AW$54,0))*G85,"")),"")</f>
        <v/>
      </c>
      <c r="AE85" s="237" t="str">
        <f t="shared" si="6"/>
        <v/>
      </c>
      <c r="AF85" s="198">
        <f t="shared" si="8"/>
        <v>0</v>
      </c>
      <c r="AG85" s="239">
        <f t="shared" si="9"/>
        <v>0</v>
      </c>
    </row>
    <row r="86" spans="1:33">
      <c r="A86" s="228"/>
      <c r="B86" s="176"/>
      <c r="C86" s="229"/>
      <c r="D86" s="230"/>
      <c r="E86" s="230"/>
      <c r="F86" s="230"/>
      <c r="G86" s="230"/>
      <c r="H86" s="231"/>
      <c r="I86" s="231"/>
      <c r="J86" s="232"/>
      <c r="K86" s="232"/>
      <c r="L86" s="232"/>
      <c r="M86" s="181">
        <f t="shared" si="7"/>
        <v>0</v>
      </c>
      <c r="N86" s="181">
        <f>IF(H86="",0,H86*I86*'Avoided Water Savings Cost'!$C$16)</f>
        <v>0</v>
      </c>
      <c r="O86" s="545">
        <f>IF(C86="",0,IF($B$3="NYSEG",C86/(1-'Avoided Electric Costs 2020'!$W$21),IF($B$3="RG&amp;E",C86/(1-'Avoided Electric Costs 2020'!$X$21),"")))</f>
        <v>0</v>
      </c>
      <c r="P86" s="546">
        <f>IF(D86="",0,IF($B$3="NYSEG",D86/(1-'Avoided Electric Costs 2020'!$W$21),IF($B$3="RG&amp;E",D86/(1-'Avoided Electric Costs 2020'!$X$21),"")))</f>
        <v>0</v>
      </c>
      <c r="Q86" s="546">
        <f>IF(E86="",0,IF($B$3="NYSEG",E86/(1-'Avoided Natural Gas Costs 2020'!$J$34),IF($B$3="RG&amp;E",E86/(1-'Avoided Natural Gas Costs 2020'!$K$34),"")))</f>
        <v>0</v>
      </c>
      <c r="R86" s="233" t="str">
        <f>IFERROR(IF(P86*'BCA Inputs'!$C$1+Q86*'BCA Inputs'!$C$2+F86*'BCA Inputs'!$C$2+G86*'BCA Inputs'!$C$2=0,"",P86*'BCA Inputs'!$C$1+Q86*'BCA Inputs'!$C$2+F86*'BCA Inputs'!$C$2+G86*'BCA Inputs'!$C$2),"")</f>
        <v/>
      </c>
      <c r="S86" s="181" t="str">
        <f t="shared" si="0"/>
        <v/>
      </c>
      <c r="T86" s="181" t="str">
        <f>IFERROR(IF($B$3="NYSEG",(INDEX('BCA Inputs'!$N$14:$N$54,MATCH(I86,'BCA Inputs'!$M$14:$M$54,0))*P86+INDEX('BCA Inputs'!$O$14:$O$54,MATCH(I86,'BCA Inputs'!$M$14:$M$54,0))*O86+INDEX('BCA Inputs'!P:P,MATCH(I86,'BCA Inputs'!M:M,0))*Q86+INDEX('BCA Inputs'!Q:Q,MATCH(I86,'BCA Inputs'!M:M,0))*F86+INDEX('BCA Inputs'!R:R,MATCH(I86,'BCA Inputs'!M:M,0))*G86)+L86+N86,IF($B$3="RG&amp;E",(INDEX('BCA Inputs'!$AX$14:$AX$54,MATCH(I86,'BCA Inputs'!$AW$14:$AW$54,0))*P86+INDEX('BCA Inputs'!$AY$14:$AY$54,MATCH(I86,'BCA Inputs'!$AW$14:$AW$54,0))*O86+INDEX('BCA Inputs'!$AZ$14:$AZ$54,MATCH(I86,'BCA Inputs'!$AW$14:$AW$54,0))*Q86+INDEX('BCA Inputs'!$BA$14:$BA$54,MATCH(I86,'BCA Inputs'!$AW$14:$AW$54,0))*F86+INDEX('BCA Inputs'!$BB$14:$BB$54,MATCH(I86,'BCA Inputs'!$AW$14:$AW$54,0))*G86)+L86+N86,"")),"")</f>
        <v/>
      </c>
      <c r="U86" s="234" t="str">
        <f t="shared" si="1"/>
        <v/>
      </c>
      <c r="V86" s="234" t="str">
        <f t="shared" si="2"/>
        <v/>
      </c>
      <c r="W86" s="234" t="str">
        <f t="shared" si="3"/>
        <v/>
      </c>
      <c r="Y86" s="235" t="str">
        <f t="shared" si="4"/>
        <v/>
      </c>
      <c r="Z86" s="236" t="str">
        <f>IFERROR(IF($B$3="NYSEG",INDEX('BCA Inputs'!$X$14:$X$54,MATCH(I86,'BCA Inputs'!$M$14:$M$54,0))*P86+INDEX('BCA Inputs'!$Y$14:$Y$54,MATCH(I86,'BCA Inputs'!$M$14:$M$54,0))*O86+INDEX('BCA Inputs'!$Z$14:$Z$54,MATCH(I86,'BCA Inputs'!$M$14:$M$54,0))*Q86+INDEX('BCA Inputs'!$AA$14:$AA$54,MATCH(I86,'BCA Inputs'!$M$14:$M$54,0))*F86+INDEX('BCA Inputs'!$AB$14:$AB$54,MATCH(I86,'BCA Inputs'!$M$14:$M$54,0))*G86,IF($B$3="RG&amp;E",INDEX('BCA Inputs'!$BG$14:$BG$54,MATCH(I86,'BCA Inputs'!$AW$14:$AW$54,0))*P86+INDEX('BCA Inputs'!$BH$14:$BH$54,MATCH(I86,'BCA Inputs'!$AW$14:$AW$54,0))*O86+INDEX('BCA Inputs'!$BI$14:$BI$54,MATCH(I86,'BCA Inputs'!$AW$14:$AW$54,0))*Q86+INDEX('BCA Inputs'!$BJ$14:$BJ$54,MATCH(I86,'BCA Inputs'!$AW$14:$AW$54,0))*F86+INDEX('BCA Inputs'!$BK$14:$BK$54,MATCH(I86,'BCA Inputs'!$AW$14:$AW$54,0))*G86,"")),"")</f>
        <v/>
      </c>
      <c r="AA86" s="237" t="str">
        <f t="shared" si="5"/>
        <v/>
      </c>
      <c r="AC86" s="238" t="str">
        <f>IFERROR((K86+R86)+IF($B$3="NYSEG",INDEX('BCA Inputs'!$AI$14:$AI$54,MATCH(I86,'BCA Inputs'!$M$14:$M$54,0))*P86+INDEX('BCA Inputs'!$AJ$14:$AJ$54,MATCH(I86,'BCA Inputs'!$M$14:$M$54,0))*Q86,IF($B$3="RG&amp;E",INDEX('BCA Inputs'!$BR$14:$BR$54,MATCH(I86,'BCA Inputs'!$AW$14:$AW$54,0))*P86+INDEX('BCA Inputs'!$BS$14:$BS$54,MATCH(I86,'BCA Inputs'!$AW$14:$AW$54,0))*Q86,"")),"")</f>
        <v/>
      </c>
      <c r="AD86" s="181" t="str">
        <f>IFERROR(IF($B$3="NYSEG",INDEX('BCA Inputs'!$AD$14:$AD$54,MATCH(I86,'BCA Inputs'!$M$14:$M$54,0))*P86+INDEX('BCA Inputs'!$AE$14:$AE$54,MATCH(I86,'BCA Inputs'!$M$14:$M$54,0))*O86+INDEX('BCA Inputs'!$AF$14:$AF$54,MATCH(I86,'BCA Inputs'!$M$14:$M$54,0))*Q86+INDEX('BCA Inputs'!$AG$14:$AG$54,MATCH(I86,'BCA Inputs'!$M$14:$M$54,0))*F86+INDEX('BCA Inputs'!$AH$14:$AH$54,MATCH(I86,'BCA Inputs'!$M$14:$M$54,0))*G86,IF($B$3="RG&amp;E",INDEX('BCA Inputs'!$BM$14:$BM$54,MATCH(I86,'BCA Inputs'!$AW$14:$AW$54,0))*P86+INDEX('BCA Inputs'!$BN$14:$BN$54,MATCH(I86,'BCA Inputs'!$AW$14:$AW$54,0))*O86+INDEX('BCA Inputs'!$BO$14:$BO$54,MATCH(I86,'BCA Inputs'!$AW$14:$AW$54,0))*Q86+INDEX('BCA Inputs'!$BP$14:$BP$54,MATCH(I86,'BCA Inputs'!$AW$14:$AW$54,0))*F86+INDEX('BCA Inputs'!$BQ$14:$BQ$54,MATCH(I86,'BCA Inputs'!$AW$14:$AW$54,0))*G86,"")),"")</f>
        <v/>
      </c>
      <c r="AE86" s="237" t="str">
        <f t="shared" si="6"/>
        <v/>
      </c>
      <c r="AF86" s="198">
        <f t="shared" si="8"/>
        <v>0</v>
      </c>
      <c r="AG86" s="239">
        <f t="shared" si="9"/>
        <v>0</v>
      </c>
    </row>
    <row r="87" spans="1:33">
      <c r="A87" s="228"/>
      <c r="B87" s="176"/>
      <c r="C87" s="229"/>
      <c r="D87" s="230"/>
      <c r="E87" s="230"/>
      <c r="F87" s="230"/>
      <c r="G87" s="230"/>
      <c r="H87" s="231"/>
      <c r="I87" s="231"/>
      <c r="J87" s="232"/>
      <c r="K87" s="232"/>
      <c r="L87" s="232"/>
      <c r="M87" s="181">
        <f t="shared" si="7"/>
        <v>0</v>
      </c>
      <c r="N87" s="181">
        <f>IF(H87="",0,H87*I87*'Avoided Water Savings Cost'!$C$16)</f>
        <v>0</v>
      </c>
      <c r="O87" s="545">
        <f>IF(C87="",0,IF($B$3="NYSEG",C87/(1-'Avoided Electric Costs 2020'!$W$21),IF($B$3="RG&amp;E",C87/(1-'Avoided Electric Costs 2020'!$X$21),"")))</f>
        <v>0</v>
      </c>
      <c r="P87" s="546">
        <f>IF(D87="",0,IF($B$3="NYSEG",D87/(1-'Avoided Electric Costs 2020'!$W$21),IF($B$3="RG&amp;E",D87/(1-'Avoided Electric Costs 2020'!$X$21),"")))</f>
        <v>0</v>
      </c>
      <c r="Q87" s="546">
        <f>IF(E87="",0,IF($B$3="NYSEG",E87/(1-'Avoided Natural Gas Costs 2020'!$J$34),IF($B$3="RG&amp;E",E87/(1-'Avoided Natural Gas Costs 2020'!$K$34),"")))</f>
        <v>0</v>
      </c>
      <c r="R87" s="233" t="str">
        <f>IFERROR(IF(P87*'BCA Inputs'!$C$1+Q87*'BCA Inputs'!$C$2+F87*'BCA Inputs'!$C$2+G87*'BCA Inputs'!$C$2=0,"",P87*'BCA Inputs'!$C$1+Q87*'BCA Inputs'!$C$2+F87*'BCA Inputs'!$C$2+G87*'BCA Inputs'!$C$2),"")</f>
        <v/>
      </c>
      <c r="S87" s="181" t="str">
        <f t="shared" ref="S87:S150" si="10">IFERROR(IF(J87+R87=0,"",J87+R87),"")</f>
        <v/>
      </c>
      <c r="T87" s="181" t="str">
        <f>IFERROR(IF($B$3="NYSEG",(INDEX('BCA Inputs'!$N$14:$N$54,MATCH(I87,'BCA Inputs'!$M$14:$M$54,0))*P87+INDEX('BCA Inputs'!$O$14:$O$54,MATCH(I87,'BCA Inputs'!$M$14:$M$54,0))*O87+INDEX('BCA Inputs'!P:P,MATCH(I87,'BCA Inputs'!M:M,0))*Q87+INDEX('BCA Inputs'!Q:Q,MATCH(I87,'BCA Inputs'!M:M,0))*F87+INDEX('BCA Inputs'!R:R,MATCH(I87,'BCA Inputs'!M:M,0))*G87)+L87+N87,IF($B$3="RG&amp;E",(INDEX('BCA Inputs'!$AX$14:$AX$54,MATCH(I87,'BCA Inputs'!$AW$14:$AW$54,0))*P87+INDEX('BCA Inputs'!$AY$14:$AY$54,MATCH(I87,'BCA Inputs'!$AW$14:$AW$54,0))*O87+INDEX('BCA Inputs'!$AZ$14:$AZ$54,MATCH(I87,'BCA Inputs'!$AW$14:$AW$54,0))*Q87+INDEX('BCA Inputs'!$BA$14:$BA$54,MATCH(I87,'BCA Inputs'!$AW$14:$AW$54,0))*F87+INDEX('BCA Inputs'!$BB$14:$BB$54,MATCH(I87,'BCA Inputs'!$AW$14:$AW$54,0))*G87)+L87+N87,"")),"")</f>
        <v/>
      </c>
      <c r="U87" s="234" t="str">
        <f t="shared" ref="U87:U150" si="11">IFERROR(T87/S87,"")</f>
        <v/>
      </c>
      <c r="V87" s="234" t="str">
        <f t="shared" ref="V87:V150" si="12">IFERROR(J87/(D87*$B$6+E87*$B$7+F87*$B$7+G87*$B$7+M87+N87/I87),"")</f>
        <v/>
      </c>
      <c r="W87" s="234" t="str">
        <f t="shared" ref="W87:W150" si="13">IFERROR((J87-K87)/(D87*$B$6+E87*$B$7+F87*$B$7+G87*$B$7+M87+N87/I87),"")</f>
        <v/>
      </c>
      <c r="Y87" s="235" t="str">
        <f t="shared" ref="Y87:Y150" si="14">IFERROR(K87+R87,"")</f>
        <v/>
      </c>
      <c r="Z87" s="236" t="str">
        <f>IFERROR(IF($B$3="NYSEG",INDEX('BCA Inputs'!$X$14:$X$54,MATCH(I87,'BCA Inputs'!$M$14:$M$54,0))*P87+INDEX('BCA Inputs'!$Y$14:$Y$54,MATCH(I87,'BCA Inputs'!$M$14:$M$54,0))*O87+INDEX('BCA Inputs'!$Z$14:$Z$54,MATCH(I87,'BCA Inputs'!$M$14:$M$54,0))*Q87+INDEX('BCA Inputs'!$AA$14:$AA$54,MATCH(I87,'BCA Inputs'!$M$14:$M$54,0))*F87+INDEX('BCA Inputs'!$AB$14:$AB$54,MATCH(I87,'BCA Inputs'!$M$14:$M$54,0))*G87,IF($B$3="RG&amp;E",INDEX('BCA Inputs'!$BG$14:$BG$54,MATCH(I87,'BCA Inputs'!$AW$14:$AW$54,0))*P87+INDEX('BCA Inputs'!$BH$14:$BH$54,MATCH(I87,'BCA Inputs'!$AW$14:$AW$54,0))*O87+INDEX('BCA Inputs'!$BI$14:$BI$54,MATCH(I87,'BCA Inputs'!$AW$14:$AW$54,0))*Q87+INDEX('BCA Inputs'!$BJ$14:$BJ$54,MATCH(I87,'BCA Inputs'!$AW$14:$AW$54,0))*F87+INDEX('BCA Inputs'!$BK$14:$BK$54,MATCH(I87,'BCA Inputs'!$AW$14:$AW$54,0))*G87,"")),"")</f>
        <v/>
      </c>
      <c r="AA87" s="237" t="str">
        <f t="shared" ref="AA87:AA150" si="15">IFERROR(Z87/Y87,"")</f>
        <v/>
      </c>
      <c r="AC87" s="238" t="str">
        <f>IFERROR((K87+R87)+IF($B$3="NYSEG",INDEX('BCA Inputs'!$AI$14:$AI$54,MATCH(I87,'BCA Inputs'!$M$14:$M$54,0))*P87+INDEX('BCA Inputs'!$AJ$14:$AJ$54,MATCH(I87,'BCA Inputs'!$M$14:$M$54,0))*Q87,IF($B$3="RG&amp;E",INDEX('BCA Inputs'!$BR$14:$BR$54,MATCH(I87,'BCA Inputs'!$AW$14:$AW$54,0))*P87+INDEX('BCA Inputs'!$BS$14:$BS$54,MATCH(I87,'BCA Inputs'!$AW$14:$AW$54,0))*Q87,"")),"")</f>
        <v/>
      </c>
      <c r="AD87" s="181" t="str">
        <f>IFERROR(IF($B$3="NYSEG",INDEX('BCA Inputs'!$AD$14:$AD$54,MATCH(I87,'BCA Inputs'!$M$14:$M$54,0))*P87+INDEX('BCA Inputs'!$AE$14:$AE$54,MATCH(I87,'BCA Inputs'!$M$14:$M$54,0))*O87+INDEX('BCA Inputs'!$AF$14:$AF$54,MATCH(I87,'BCA Inputs'!$M$14:$M$54,0))*Q87+INDEX('BCA Inputs'!$AG$14:$AG$54,MATCH(I87,'BCA Inputs'!$M$14:$M$54,0))*F87+INDEX('BCA Inputs'!$AH$14:$AH$54,MATCH(I87,'BCA Inputs'!$M$14:$M$54,0))*G87,IF($B$3="RG&amp;E",INDEX('BCA Inputs'!$BM$14:$BM$54,MATCH(I87,'BCA Inputs'!$AW$14:$AW$54,0))*P87+INDEX('BCA Inputs'!$BN$14:$BN$54,MATCH(I87,'BCA Inputs'!$AW$14:$AW$54,0))*O87+INDEX('BCA Inputs'!$BO$14:$BO$54,MATCH(I87,'BCA Inputs'!$AW$14:$AW$54,0))*Q87+INDEX('BCA Inputs'!$BP$14:$BP$54,MATCH(I87,'BCA Inputs'!$AW$14:$AW$54,0))*F87+INDEX('BCA Inputs'!$BQ$14:$BQ$54,MATCH(I87,'BCA Inputs'!$AW$14:$AW$54,0))*G87,"")),"")</f>
        <v/>
      </c>
      <c r="AE87" s="237" t="str">
        <f t="shared" ref="AE87:AE150" si="16">IFERROR(AD87/AC87,"")</f>
        <v/>
      </c>
      <c r="AF87" s="198">
        <f t="shared" si="8"/>
        <v>0</v>
      </c>
      <c r="AG87" s="239">
        <f t="shared" si="9"/>
        <v>0</v>
      </c>
    </row>
    <row r="88" spans="1:33">
      <c r="A88" s="228"/>
      <c r="B88" s="176"/>
      <c r="C88" s="229"/>
      <c r="D88" s="230"/>
      <c r="E88" s="230"/>
      <c r="F88" s="230"/>
      <c r="G88" s="230"/>
      <c r="H88" s="231"/>
      <c r="I88" s="231"/>
      <c r="J88" s="232"/>
      <c r="K88" s="232"/>
      <c r="L88" s="232"/>
      <c r="M88" s="181">
        <f t="shared" ref="M88:M151" si="17">IF(L88="",0,L88/I88)</f>
        <v>0</v>
      </c>
      <c r="N88" s="181">
        <f>IF(H88="",0,H88*I88*'Avoided Water Savings Cost'!$C$16)</f>
        <v>0</v>
      </c>
      <c r="O88" s="545">
        <f>IF(C88="",0,IF($B$3="NYSEG",C88/(1-'Avoided Electric Costs 2020'!$W$21),IF($B$3="RG&amp;E",C88/(1-'Avoided Electric Costs 2020'!$X$21),"")))</f>
        <v>0</v>
      </c>
      <c r="P88" s="546">
        <f>IF(D88="",0,IF($B$3="NYSEG",D88/(1-'Avoided Electric Costs 2020'!$W$21),IF($B$3="RG&amp;E",D88/(1-'Avoided Electric Costs 2020'!$X$21),"")))</f>
        <v>0</v>
      </c>
      <c r="Q88" s="546">
        <f>IF(E88="",0,IF($B$3="NYSEG",E88/(1-'Avoided Natural Gas Costs 2020'!$J$34),IF($B$3="RG&amp;E",E88/(1-'Avoided Natural Gas Costs 2020'!$K$34),"")))</f>
        <v>0</v>
      </c>
      <c r="R88" s="233" t="str">
        <f>IFERROR(IF(P88*'BCA Inputs'!$C$1+Q88*'BCA Inputs'!$C$2+F88*'BCA Inputs'!$C$2+G88*'BCA Inputs'!$C$2=0,"",P88*'BCA Inputs'!$C$1+Q88*'BCA Inputs'!$C$2+F88*'BCA Inputs'!$C$2+G88*'BCA Inputs'!$C$2),"")</f>
        <v/>
      </c>
      <c r="S88" s="181" t="str">
        <f t="shared" si="10"/>
        <v/>
      </c>
      <c r="T88" s="181" t="str">
        <f>IFERROR(IF($B$3="NYSEG",(INDEX('BCA Inputs'!$N$14:$N$54,MATCH(I88,'BCA Inputs'!$M$14:$M$54,0))*P88+INDEX('BCA Inputs'!$O$14:$O$54,MATCH(I88,'BCA Inputs'!$M$14:$M$54,0))*O88+INDEX('BCA Inputs'!P:P,MATCH(I88,'BCA Inputs'!M:M,0))*Q88+INDEX('BCA Inputs'!Q:Q,MATCH(I88,'BCA Inputs'!M:M,0))*F88+INDEX('BCA Inputs'!R:R,MATCH(I88,'BCA Inputs'!M:M,0))*G88)+L88+N88,IF($B$3="RG&amp;E",(INDEX('BCA Inputs'!$AX$14:$AX$54,MATCH(I88,'BCA Inputs'!$AW$14:$AW$54,0))*P88+INDEX('BCA Inputs'!$AY$14:$AY$54,MATCH(I88,'BCA Inputs'!$AW$14:$AW$54,0))*O88+INDEX('BCA Inputs'!$AZ$14:$AZ$54,MATCH(I88,'BCA Inputs'!$AW$14:$AW$54,0))*Q88+INDEX('BCA Inputs'!$BA$14:$BA$54,MATCH(I88,'BCA Inputs'!$AW$14:$AW$54,0))*F88+INDEX('BCA Inputs'!$BB$14:$BB$54,MATCH(I88,'BCA Inputs'!$AW$14:$AW$54,0))*G88)+L88+N88,"")),"")</f>
        <v/>
      </c>
      <c r="U88" s="234" t="str">
        <f t="shared" si="11"/>
        <v/>
      </c>
      <c r="V88" s="234" t="str">
        <f t="shared" si="12"/>
        <v/>
      </c>
      <c r="W88" s="234" t="str">
        <f t="shared" si="13"/>
        <v/>
      </c>
      <c r="Y88" s="235" t="str">
        <f t="shared" si="14"/>
        <v/>
      </c>
      <c r="Z88" s="236" t="str">
        <f>IFERROR(IF($B$3="NYSEG",INDEX('BCA Inputs'!$X$14:$X$54,MATCH(I88,'BCA Inputs'!$M$14:$M$54,0))*P88+INDEX('BCA Inputs'!$Y$14:$Y$54,MATCH(I88,'BCA Inputs'!$M$14:$M$54,0))*O88+INDEX('BCA Inputs'!$Z$14:$Z$54,MATCH(I88,'BCA Inputs'!$M$14:$M$54,0))*Q88+INDEX('BCA Inputs'!$AA$14:$AA$54,MATCH(I88,'BCA Inputs'!$M$14:$M$54,0))*F88+INDEX('BCA Inputs'!$AB$14:$AB$54,MATCH(I88,'BCA Inputs'!$M$14:$M$54,0))*G88,IF($B$3="RG&amp;E",INDEX('BCA Inputs'!$BG$14:$BG$54,MATCH(I88,'BCA Inputs'!$AW$14:$AW$54,0))*P88+INDEX('BCA Inputs'!$BH$14:$BH$54,MATCH(I88,'BCA Inputs'!$AW$14:$AW$54,0))*O88+INDEX('BCA Inputs'!$BI$14:$BI$54,MATCH(I88,'BCA Inputs'!$AW$14:$AW$54,0))*Q88+INDEX('BCA Inputs'!$BJ$14:$BJ$54,MATCH(I88,'BCA Inputs'!$AW$14:$AW$54,0))*F88+INDEX('BCA Inputs'!$BK$14:$BK$54,MATCH(I88,'BCA Inputs'!$AW$14:$AW$54,0))*G88,"")),"")</f>
        <v/>
      </c>
      <c r="AA88" s="237" t="str">
        <f t="shared" si="15"/>
        <v/>
      </c>
      <c r="AC88" s="238" t="str">
        <f>IFERROR((K88+R88)+IF($B$3="NYSEG",INDEX('BCA Inputs'!$AI$14:$AI$54,MATCH(I88,'BCA Inputs'!$M$14:$M$54,0))*P88+INDEX('BCA Inputs'!$AJ$14:$AJ$54,MATCH(I88,'BCA Inputs'!$M$14:$M$54,0))*Q88,IF($B$3="RG&amp;E",INDEX('BCA Inputs'!$BR$14:$BR$54,MATCH(I88,'BCA Inputs'!$AW$14:$AW$54,0))*P88+INDEX('BCA Inputs'!$BS$14:$BS$54,MATCH(I88,'BCA Inputs'!$AW$14:$AW$54,0))*Q88,"")),"")</f>
        <v/>
      </c>
      <c r="AD88" s="181" t="str">
        <f>IFERROR(IF($B$3="NYSEG",INDEX('BCA Inputs'!$AD$14:$AD$54,MATCH(I88,'BCA Inputs'!$M$14:$M$54,0))*P88+INDEX('BCA Inputs'!$AE$14:$AE$54,MATCH(I88,'BCA Inputs'!$M$14:$M$54,0))*O88+INDEX('BCA Inputs'!$AF$14:$AF$54,MATCH(I88,'BCA Inputs'!$M$14:$M$54,0))*Q88+INDEX('BCA Inputs'!$AG$14:$AG$54,MATCH(I88,'BCA Inputs'!$M$14:$M$54,0))*F88+INDEX('BCA Inputs'!$AH$14:$AH$54,MATCH(I88,'BCA Inputs'!$M$14:$M$54,0))*G88,IF($B$3="RG&amp;E",INDEX('BCA Inputs'!$BM$14:$BM$54,MATCH(I88,'BCA Inputs'!$AW$14:$AW$54,0))*P88+INDEX('BCA Inputs'!$BN$14:$BN$54,MATCH(I88,'BCA Inputs'!$AW$14:$AW$54,0))*O88+INDEX('BCA Inputs'!$BO$14:$BO$54,MATCH(I88,'BCA Inputs'!$AW$14:$AW$54,0))*Q88+INDEX('BCA Inputs'!$BP$14:$BP$54,MATCH(I88,'BCA Inputs'!$AW$14:$AW$54,0))*F88+INDEX('BCA Inputs'!$BQ$14:$BQ$54,MATCH(I88,'BCA Inputs'!$AW$14:$AW$54,0))*G88,"")),"")</f>
        <v/>
      </c>
      <c r="AE88" s="237" t="str">
        <f t="shared" si="16"/>
        <v/>
      </c>
      <c r="AF88" s="198">
        <f t="shared" ref="AF88:AF151" si="18">IF(U88&lt;1,1,0)</f>
        <v>0</v>
      </c>
      <c r="AG88" s="239">
        <f t="shared" ref="AG88:AG151" si="19">D88*3412+(E88+F88+G88)*100000</f>
        <v>0</v>
      </c>
    </row>
    <row r="89" spans="1:33">
      <c r="A89" s="228"/>
      <c r="B89" s="176"/>
      <c r="C89" s="229"/>
      <c r="D89" s="230"/>
      <c r="E89" s="230"/>
      <c r="F89" s="230"/>
      <c r="G89" s="230"/>
      <c r="H89" s="231"/>
      <c r="I89" s="231"/>
      <c r="J89" s="232"/>
      <c r="K89" s="232"/>
      <c r="L89" s="232"/>
      <c r="M89" s="181">
        <f t="shared" si="17"/>
        <v>0</v>
      </c>
      <c r="N89" s="181">
        <f>IF(H89="",0,H89*I89*'Avoided Water Savings Cost'!$C$16)</f>
        <v>0</v>
      </c>
      <c r="O89" s="545">
        <f>IF(C89="",0,IF($B$3="NYSEG",C89/(1-'Avoided Electric Costs 2020'!$W$21),IF($B$3="RG&amp;E",C89/(1-'Avoided Electric Costs 2020'!$X$21),"")))</f>
        <v>0</v>
      </c>
      <c r="P89" s="546">
        <f>IF(D89="",0,IF($B$3="NYSEG",D89/(1-'Avoided Electric Costs 2020'!$W$21),IF($B$3="RG&amp;E",D89/(1-'Avoided Electric Costs 2020'!$X$21),"")))</f>
        <v>0</v>
      </c>
      <c r="Q89" s="546">
        <f>IF(E89="",0,IF($B$3="NYSEG",E89/(1-'Avoided Natural Gas Costs 2020'!$J$34),IF($B$3="RG&amp;E",E89/(1-'Avoided Natural Gas Costs 2020'!$K$34),"")))</f>
        <v>0</v>
      </c>
      <c r="R89" s="233" t="str">
        <f>IFERROR(IF(P89*'BCA Inputs'!$C$1+Q89*'BCA Inputs'!$C$2+F89*'BCA Inputs'!$C$2+G89*'BCA Inputs'!$C$2=0,"",P89*'BCA Inputs'!$C$1+Q89*'BCA Inputs'!$C$2+F89*'BCA Inputs'!$C$2+G89*'BCA Inputs'!$C$2),"")</f>
        <v/>
      </c>
      <c r="S89" s="181" t="str">
        <f t="shared" si="10"/>
        <v/>
      </c>
      <c r="T89" s="181" t="str">
        <f>IFERROR(IF($B$3="NYSEG",(INDEX('BCA Inputs'!$N$14:$N$54,MATCH(I89,'BCA Inputs'!$M$14:$M$54,0))*P89+INDEX('BCA Inputs'!$O$14:$O$54,MATCH(I89,'BCA Inputs'!$M$14:$M$54,0))*O89+INDEX('BCA Inputs'!P:P,MATCH(I89,'BCA Inputs'!M:M,0))*Q89+INDEX('BCA Inputs'!Q:Q,MATCH(I89,'BCA Inputs'!M:M,0))*F89+INDEX('BCA Inputs'!R:R,MATCH(I89,'BCA Inputs'!M:M,0))*G89)+L89+N89,IF($B$3="RG&amp;E",(INDEX('BCA Inputs'!$AX$14:$AX$54,MATCH(I89,'BCA Inputs'!$AW$14:$AW$54,0))*P89+INDEX('BCA Inputs'!$AY$14:$AY$54,MATCH(I89,'BCA Inputs'!$AW$14:$AW$54,0))*O89+INDEX('BCA Inputs'!$AZ$14:$AZ$54,MATCH(I89,'BCA Inputs'!$AW$14:$AW$54,0))*Q89+INDEX('BCA Inputs'!$BA$14:$BA$54,MATCH(I89,'BCA Inputs'!$AW$14:$AW$54,0))*F89+INDEX('BCA Inputs'!$BB$14:$BB$54,MATCH(I89,'BCA Inputs'!$AW$14:$AW$54,0))*G89)+L89+N89,"")),"")</f>
        <v/>
      </c>
      <c r="U89" s="234" t="str">
        <f t="shared" si="11"/>
        <v/>
      </c>
      <c r="V89" s="234" t="str">
        <f t="shared" si="12"/>
        <v/>
      </c>
      <c r="W89" s="234" t="str">
        <f t="shared" si="13"/>
        <v/>
      </c>
      <c r="Y89" s="235" t="str">
        <f t="shared" si="14"/>
        <v/>
      </c>
      <c r="Z89" s="236" t="str">
        <f>IFERROR(IF($B$3="NYSEG",INDEX('BCA Inputs'!$X$14:$X$54,MATCH(I89,'BCA Inputs'!$M$14:$M$54,0))*P89+INDEX('BCA Inputs'!$Y$14:$Y$54,MATCH(I89,'BCA Inputs'!$M$14:$M$54,0))*O89+INDEX('BCA Inputs'!$Z$14:$Z$54,MATCH(I89,'BCA Inputs'!$M$14:$M$54,0))*Q89+INDEX('BCA Inputs'!$AA$14:$AA$54,MATCH(I89,'BCA Inputs'!$M$14:$M$54,0))*F89+INDEX('BCA Inputs'!$AB$14:$AB$54,MATCH(I89,'BCA Inputs'!$M$14:$M$54,0))*G89,IF($B$3="RG&amp;E",INDEX('BCA Inputs'!$BG$14:$BG$54,MATCH(I89,'BCA Inputs'!$AW$14:$AW$54,0))*P89+INDEX('BCA Inputs'!$BH$14:$BH$54,MATCH(I89,'BCA Inputs'!$AW$14:$AW$54,0))*O89+INDEX('BCA Inputs'!$BI$14:$BI$54,MATCH(I89,'BCA Inputs'!$AW$14:$AW$54,0))*Q89+INDEX('BCA Inputs'!$BJ$14:$BJ$54,MATCH(I89,'BCA Inputs'!$AW$14:$AW$54,0))*F89+INDEX('BCA Inputs'!$BK$14:$BK$54,MATCH(I89,'BCA Inputs'!$AW$14:$AW$54,0))*G89,"")),"")</f>
        <v/>
      </c>
      <c r="AA89" s="237" t="str">
        <f t="shared" si="15"/>
        <v/>
      </c>
      <c r="AC89" s="238" t="str">
        <f>IFERROR((K89+R89)+IF($B$3="NYSEG",INDEX('BCA Inputs'!$AI$14:$AI$54,MATCH(I89,'BCA Inputs'!$M$14:$M$54,0))*P89+INDEX('BCA Inputs'!$AJ$14:$AJ$54,MATCH(I89,'BCA Inputs'!$M$14:$M$54,0))*Q89,IF($B$3="RG&amp;E",INDEX('BCA Inputs'!$BR$14:$BR$54,MATCH(I89,'BCA Inputs'!$AW$14:$AW$54,0))*P89+INDEX('BCA Inputs'!$BS$14:$BS$54,MATCH(I89,'BCA Inputs'!$AW$14:$AW$54,0))*Q89,"")),"")</f>
        <v/>
      </c>
      <c r="AD89" s="181" t="str">
        <f>IFERROR(IF($B$3="NYSEG",INDEX('BCA Inputs'!$AD$14:$AD$54,MATCH(I89,'BCA Inputs'!$M$14:$M$54,0))*P89+INDEX('BCA Inputs'!$AE$14:$AE$54,MATCH(I89,'BCA Inputs'!$M$14:$M$54,0))*O89+INDEX('BCA Inputs'!$AF$14:$AF$54,MATCH(I89,'BCA Inputs'!$M$14:$M$54,0))*Q89+INDEX('BCA Inputs'!$AG$14:$AG$54,MATCH(I89,'BCA Inputs'!$M$14:$M$54,0))*F89+INDEX('BCA Inputs'!$AH$14:$AH$54,MATCH(I89,'BCA Inputs'!$M$14:$M$54,0))*G89,IF($B$3="RG&amp;E",INDEX('BCA Inputs'!$BM$14:$BM$54,MATCH(I89,'BCA Inputs'!$AW$14:$AW$54,0))*P89+INDEX('BCA Inputs'!$BN$14:$BN$54,MATCH(I89,'BCA Inputs'!$AW$14:$AW$54,0))*O89+INDEX('BCA Inputs'!$BO$14:$BO$54,MATCH(I89,'BCA Inputs'!$AW$14:$AW$54,0))*Q89+INDEX('BCA Inputs'!$BP$14:$BP$54,MATCH(I89,'BCA Inputs'!$AW$14:$AW$54,0))*F89+INDEX('BCA Inputs'!$BQ$14:$BQ$54,MATCH(I89,'BCA Inputs'!$AW$14:$AW$54,0))*G89,"")),"")</f>
        <v/>
      </c>
      <c r="AE89" s="237" t="str">
        <f t="shared" si="16"/>
        <v/>
      </c>
      <c r="AF89" s="198">
        <f t="shared" si="18"/>
        <v>0</v>
      </c>
      <c r="AG89" s="239">
        <f t="shared" si="19"/>
        <v>0</v>
      </c>
    </row>
    <row r="90" spans="1:33">
      <c r="A90" s="228"/>
      <c r="B90" s="176"/>
      <c r="C90" s="229"/>
      <c r="D90" s="230"/>
      <c r="E90" s="230"/>
      <c r="F90" s="230"/>
      <c r="G90" s="230"/>
      <c r="H90" s="231"/>
      <c r="I90" s="231"/>
      <c r="J90" s="232"/>
      <c r="K90" s="232"/>
      <c r="L90" s="232"/>
      <c r="M90" s="181">
        <f t="shared" si="17"/>
        <v>0</v>
      </c>
      <c r="N90" s="181">
        <f>IF(H90="",0,H90*I90*'Avoided Water Savings Cost'!$C$16)</f>
        <v>0</v>
      </c>
      <c r="O90" s="545">
        <f>IF(C90="",0,IF($B$3="NYSEG",C90/(1-'Avoided Electric Costs 2020'!$W$21),IF($B$3="RG&amp;E",C90/(1-'Avoided Electric Costs 2020'!$X$21),"")))</f>
        <v>0</v>
      </c>
      <c r="P90" s="546">
        <f>IF(D90="",0,IF($B$3="NYSEG",D90/(1-'Avoided Electric Costs 2020'!$W$21),IF($B$3="RG&amp;E",D90/(1-'Avoided Electric Costs 2020'!$X$21),"")))</f>
        <v>0</v>
      </c>
      <c r="Q90" s="546">
        <f>IF(E90="",0,IF($B$3="NYSEG",E90/(1-'Avoided Natural Gas Costs 2020'!$J$34),IF($B$3="RG&amp;E",E90/(1-'Avoided Natural Gas Costs 2020'!$K$34),"")))</f>
        <v>0</v>
      </c>
      <c r="R90" s="233" t="str">
        <f>IFERROR(IF(P90*'BCA Inputs'!$C$1+Q90*'BCA Inputs'!$C$2+F90*'BCA Inputs'!$C$2+G90*'BCA Inputs'!$C$2=0,"",P90*'BCA Inputs'!$C$1+Q90*'BCA Inputs'!$C$2+F90*'BCA Inputs'!$C$2+G90*'BCA Inputs'!$C$2),"")</f>
        <v/>
      </c>
      <c r="S90" s="181" t="str">
        <f t="shared" si="10"/>
        <v/>
      </c>
      <c r="T90" s="181" t="str">
        <f>IFERROR(IF($B$3="NYSEG",(INDEX('BCA Inputs'!$N$14:$N$54,MATCH(I90,'BCA Inputs'!$M$14:$M$54,0))*P90+INDEX('BCA Inputs'!$O$14:$O$54,MATCH(I90,'BCA Inputs'!$M$14:$M$54,0))*O90+INDEX('BCA Inputs'!P:P,MATCH(I90,'BCA Inputs'!M:M,0))*Q90+INDEX('BCA Inputs'!Q:Q,MATCH(I90,'BCA Inputs'!M:M,0))*F90+INDEX('BCA Inputs'!R:R,MATCH(I90,'BCA Inputs'!M:M,0))*G90)+L90+N90,IF($B$3="RG&amp;E",(INDEX('BCA Inputs'!$AX$14:$AX$54,MATCH(I90,'BCA Inputs'!$AW$14:$AW$54,0))*P90+INDEX('BCA Inputs'!$AY$14:$AY$54,MATCH(I90,'BCA Inputs'!$AW$14:$AW$54,0))*O90+INDEX('BCA Inputs'!$AZ$14:$AZ$54,MATCH(I90,'BCA Inputs'!$AW$14:$AW$54,0))*Q90+INDEX('BCA Inputs'!$BA$14:$BA$54,MATCH(I90,'BCA Inputs'!$AW$14:$AW$54,0))*F90+INDEX('BCA Inputs'!$BB$14:$BB$54,MATCH(I90,'BCA Inputs'!$AW$14:$AW$54,0))*G90)+L90+N90,"")),"")</f>
        <v/>
      </c>
      <c r="U90" s="234" t="str">
        <f t="shared" si="11"/>
        <v/>
      </c>
      <c r="V90" s="234" t="str">
        <f t="shared" si="12"/>
        <v/>
      </c>
      <c r="W90" s="234" t="str">
        <f t="shared" si="13"/>
        <v/>
      </c>
      <c r="Y90" s="235" t="str">
        <f t="shared" si="14"/>
        <v/>
      </c>
      <c r="Z90" s="236" t="str">
        <f>IFERROR(IF($B$3="NYSEG",INDEX('BCA Inputs'!$X$14:$X$54,MATCH(I90,'BCA Inputs'!$M$14:$M$54,0))*P90+INDEX('BCA Inputs'!$Y$14:$Y$54,MATCH(I90,'BCA Inputs'!$M$14:$M$54,0))*O90+INDEX('BCA Inputs'!$Z$14:$Z$54,MATCH(I90,'BCA Inputs'!$M$14:$M$54,0))*Q90+INDEX('BCA Inputs'!$AA$14:$AA$54,MATCH(I90,'BCA Inputs'!$M$14:$M$54,0))*F90+INDEX('BCA Inputs'!$AB$14:$AB$54,MATCH(I90,'BCA Inputs'!$M$14:$M$54,0))*G90,IF($B$3="RG&amp;E",INDEX('BCA Inputs'!$BG$14:$BG$54,MATCH(I90,'BCA Inputs'!$AW$14:$AW$54,0))*P90+INDEX('BCA Inputs'!$BH$14:$BH$54,MATCH(I90,'BCA Inputs'!$AW$14:$AW$54,0))*O90+INDEX('BCA Inputs'!$BI$14:$BI$54,MATCH(I90,'BCA Inputs'!$AW$14:$AW$54,0))*Q90+INDEX('BCA Inputs'!$BJ$14:$BJ$54,MATCH(I90,'BCA Inputs'!$AW$14:$AW$54,0))*F90+INDEX('BCA Inputs'!$BK$14:$BK$54,MATCH(I90,'BCA Inputs'!$AW$14:$AW$54,0))*G90,"")),"")</f>
        <v/>
      </c>
      <c r="AA90" s="237" t="str">
        <f t="shared" si="15"/>
        <v/>
      </c>
      <c r="AC90" s="238" t="str">
        <f>IFERROR((K90+R90)+IF($B$3="NYSEG",INDEX('BCA Inputs'!$AI$14:$AI$54,MATCH(I90,'BCA Inputs'!$M$14:$M$54,0))*P90+INDEX('BCA Inputs'!$AJ$14:$AJ$54,MATCH(I90,'BCA Inputs'!$M$14:$M$54,0))*Q90,IF($B$3="RG&amp;E",INDEX('BCA Inputs'!$BR$14:$BR$54,MATCH(I90,'BCA Inputs'!$AW$14:$AW$54,0))*P90+INDEX('BCA Inputs'!$BS$14:$BS$54,MATCH(I90,'BCA Inputs'!$AW$14:$AW$54,0))*Q90,"")),"")</f>
        <v/>
      </c>
      <c r="AD90" s="181" t="str">
        <f>IFERROR(IF($B$3="NYSEG",INDEX('BCA Inputs'!$AD$14:$AD$54,MATCH(I90,'BCA Inputs'!$M$14:$M$54,0))*P90+INDEX('BCA Inputs'!$AE$14:$AE$54,MATCH(I90,'BCA Inputs'!$M$14:$M$54,0))*O90+INDEX('BCA Inputs'!$AF$14:$AF$54,MATCH(I90,'BCA Inputs'!$M$14:$M$54,0))*Q90+INDEX('BCA Inputs'!$AG$14:$AG$54,MATCH(I90,'BCA Inputs'!$M$14:$M$54,0))*F90+INDEX('BCA Inputs'!$AH$14:$AH$54,MATCH(I90,'BCA Inputs'!$M$14:$M$54,0))*G90,IF($B$3="RG&amp;E",INDEX('BCA Inputs'!$BM$14:$BM$54,MATCH(I90,'BCA Inputs'!$AW$14:$AW$54,0))*P90+INDEX('BCA Inputs'!$BN$14:$BN$54,MATCH(I90,'BCA Inputs'!$AW$14:$AW$54,0))*O90+INDEX('BCA Inputs'!$BO$14:$BO$54,MATCH(I90,'BCA Inputs'!$AW$14:$AW$54,0))*Q90+INDEX('BCA Inputs'!$BP$14:$BP$54,MATCH(I90,'BCA Inputs'!$AW$14:$AW$54,0))*F90+INDEX('BCA Inputs'!$BQ$14:$BQ$54,MATCH(I90,'BCA Inputs'!$AW$14:$AW$54,0))*G90,"")),"")</f>
        <v/>
      </c>
      <c r="AE90" s="237" t="str">
        <f t="shared" si="16"/>
        <v/>
      </c>
      <c r="AF90" s="198">
        <f t="shared" si="18"/>
        <v>0</v>
      </c>
      <c r="AG90" s="239">
        <f t="shared" si="19"/>
        <v>0</v>
      </c>
    </row>
    <row r="91" spans="1:33">
      <c r="A91" s="228"/>
      <c r="B91" s="176"/>
      <c r="C91" s="229"/>
      <c r="D91" s="230"/>
      <c r="E91" s="230"/>
      <c r="F91" s="230"/>
      <c r="G91" s="230"/>
      <c r="H91" s="231"/>
      <c r="I91" s="231"/>
      <c r="J91" s="232"/>
      <c r="K91" s="232"/>
      <c r="L91" s="232"/>
      <c r="M91" s="181">
        <f t="shared" si="17"/>
        <v>0</v>
      </c>
      <c r="N91" s="181">
        <f>IF(H91="",0,H91*I91*'Avoided Water Savings Cost'!$C$16)</f>
        <v>0</v>
      </c>
      <c r="O91" s="545">
        <f>IF(C91="",0,IF($B$3="NYSEG",C91/(1-'Avoided Electric Costs 2020'!$W$21),IF($B$3="RG&amp;E",C91/(1-'Avoided Electric Costs 2020'!$X$21),"")))</f>
        <v>0</v>
      </c>
      <c r="P91" s="546">
        <f>IF(D91="",0,IF($B$3="NYSEG",D91/(1-'Avoided Electric Costs 2020'!$W$21),IF($B$3="RG&amp;E",D91/(1-'Avoided Electric Costs 2020'!$X$21),"")))</f>
        <v>0</v>
      </c>
      <c r="Q91" s="546">
        <f>IF(E91="",0,IF($B$3="NYSEG",E91/(1-'Avoided Natural Gas Costs 2020'!$J$34),IF($B$3="RG&amp;E",E91/(1-'Avoided Natural Gas Costs 2020'!$K$34),"")))</f>
        <v>0</v>
      </c>
      <c r="R91" s="233" t="str">
        <f>IFERROR(IF(P91*'BCA Inputs'!$C$1+Q91*'BCA Inputs'!$C$2+F91*'BCA Inputs'!$C$2+G91*'BCA Inputs'!$C$2=0,"",P91*'BCA Inputs'!$C$1+Q91*'BCA Inputs'!$C$2+F91*'BCA Inputs'!$C$2+G91*'BCA Inputs'!$C$2),"")</f>
        <v/>
      </c>
      <c r="S91" s="181" t="str">
        <f t="shared" si="10"/>
        <v/>
      </c>
      <c r="T91" s="181" t="str">
        <f>IFERROR(IF($B$3="NYSEG",(INDEX('BCA Inputs'!$N$14:$N$54,MATCH(I91,'BCA Inputs'!$M$14:$M$54,0))*P91+INDEX('BCA Inputs'!$O$14:$O$54,MATCH(I91,'BCA Inputs'!$M$14:$M$54,0))*O91+INDEX('BCA Inputs'!P:P,MATCH(I91,'BCA Inputs'!M:M,0))*Q91+INDEX('BCA Inputs'!Q:Q,MATCH(I91,'BCA Inputs'!M:M,0))*F91+INDEX('BCA Inputs'!R:R,MATCH(I91,'BCA Inputs'!M:M,0))*G91)+L91+N91,IF($B$3="RG&amp;E",(INDEX('BCA Inputs'!$AX$14:$AX$54,MATCH(I91,'BCA Inputs'!$AW$14:$AW$54,0))*P91+INDEX('BCA Inputs'!$AY$14:$AY$54,MATCH(I91,'BCA Inputs'!$AW$14:$AW$54,0))*O91+INDEX('BCA Inputs'!$AZ$14:$AZ$54,MATCH(I91,'BCA Inputs'!$AW$14:$AW$54,0))*Q91+INDEX('BCA Inputs'!$BA$14:$BA$54,MATCH(I91,'BCA Inputs'!$AW$14:$AW$54,0))*F91+INDEX('BCA Inputs'!$BB$14:$BB$54,MATCH(I91,'BCA Inputs'!$AW$14:$AW$54,0))*G91)+L91+N91,"")),"")</f>
        <v/>
      </c>
      <c r="U91" s="234" t="str">
        <f t="shared" si="11"/>
        <v/>
      </c>
      <c r="V91" s="234" t="str">
        <f t="shared" si="12"/>
        <v/>
      </c>
      <c r="W91" s="234" t="str">
        <f t="shared" si="13"/>
        <v/>
      </c>
      <c r="Y91" s="235" t="str">
        <f t="shared" si="14"/>
        <v/>
      </c>
      <c r="Z91" s="236" t="str">
        <f>IFERROR(IF($B$3="NYSEG",INDEX('BCA Inputs'!$X$14:$X$54,MATCH(I91,'BCA Inputs'!$M$14:$M$54,0))*P91+INDEX('BCA Inputs'!$Y$14:$Y$54,MATCH(I91,'BCA Inputs'!$M$14:$M$54,0))*O91+INDEX('BCA Inputs'!$Z$14:$Z$54,MATCH(I91,'BCA Inputs'!$M$14:$M$54,0))*Q91+INDEX('BCA Inputs'!$AA$14:$AA$54,MATCH(I91,'BCA Inputs'!$M$14:$M$54,0))*F91+INDEX('BCA Inputs'!$AB$14:$AB$54,MATCH(I91,'BCA Inputs'!$M$14:$M$54,0))*G91,IF($B$3="RG&amp;E",INDEX('BCA Inputs'!$BG$14:$BG$54,MATCH(I91,'BCA Inputs'!$AW$14:$AW$54,0))*P91+INDEX('BCA Inputs'!$BH$14:$BH$54,MATCH(I91,'BCA Inputs'!$AW$14:$AW$54,0))*O91+INDEX('BCA Inputs'!$BI$14:$BI$54,MATCH(I91,'BCA Inputs'!$AW$14:$AW$54,0))*Q91+INDEX('BCA Inputs'!$BJ$14:$BJ$54,MATCH(I91,'BCA Inputs'!$AW$14:$AW$54,0))*F91+INDEX('BCA Inputs'!$BK$14:$BK$54,MATCH(I91,'BCA Inputs'!$AW$14:$AW$54,0))*G91,"")),"")</f>
        <v/>
      </c>
      <c r="AA91" s="237" t="str">
        <f t="shared" si="15"/>
        <v/>
      </c>
      <c r="AC91" s="238" t="str">
        <f>IFERROR((K91+R91)+IF($B$3="NYSEG",INDEX('BCA Inputs'!$AI$14:$AI$54,MATCH(I91,'BCA Inputs'!$M$14:$M$54,0))*P91+INDEX('BCA Inputs'!$AJ$14:$AJ$54,MATCH(I91,'BCA Inputs'!$M$14:$M$54,0))*Q91,IF($B$3="RG&amp;E",INDEX('BCA Inputs'!$BR$14:$BR$54,MATCH(I91,'BCA Inputs'!$AW$14:$AW$54,0))*P91+INDEX('BCA Inputs'!$BS$14:$BS$54,MATCH(I91,'BCA Inputs'!$AW$14:$AW$54,0))*Q91,"")),"")</f>
        <v/>
      </c>
      <c r="AD91" s="181" t="str">
        <f>IFERROR(IF($B$3="NYSEG",INDEX('BCA Inputs'!$AD$14:$AD$54,MATCH(I91,'BCA Inputs'!$M$14:$M$54,0))*P91+INDEX('BCA Inputs'!$AE$14:$AE$54,MATCH(I91,'BCA Inputs'!$M$14:$M$54,0))*O91+INDEX('BCA Inputs'!$AF$14:$AF$54,MATCH(I91,'BCA Inputs'!$M$14:$M$54,0))*Q91+INDEX('BCA Inputs'!$AG$14:$AG$54,MATCH(I91,'BCA Inputs'!$M$14:$M$54,0))*F91+INDEX('BCA Inputs'!$AH$14:$AH$54,MATCH(I91,'BCA Inputs'!$M$14:$M$54,0))*G91,IF($B$3="RG&amp;E",INDEX('BCA Inputs'!$BM$14:$BM$54,MATCH(I91,'BCA Inputs'!$AW$14:$AW$54,0))*P91+INDEX('BCA Inputs'!$BN$14:$BN$54,MATCH(I91,'BCA Inputs'!$AW$14:$AW$54,0))*O91+INDEX('BCA Inputs'!$BO$14:$BO$54,MATCH(I91,'BCA Inputs'!$AW$14:$AW$54,0))*Q91+INDEX('BCA Inputs'!$BP$14:$BP$54,MATCH(I91,'BCA Inputs'!$AW$14:$AW$54,0))*F91+INDEX('BCA Inputs'!$BQ$14:$BQ$54,MATCH(I91,'BCA Inputs'!$AW$14:$AW$54,0))*G91,"")),"")</f>
        <v/>
      </c>
      <c r="AE91" s="237" t="str">
        <f t="shared" si="16"/>
        <v/>
      </c>
      <c r="AF91" s="198">
        <f t="shared" si="18"/>
        <v>0</v>
      </c>
      <c r="AG91" s="239">
        <f t="shared" si="19"/>
        <v>0</v>
      </c>
    </row>
    <row r="92" spans="1:33">
      <c r="A92" s="228"/>
      <c r="B92" s="176"/>
      <c r="C92" s="229"/>
      <c r="D92" s="230"/>
      <c r="E92" s="230"/>
      <c r="F92" s="230"/>
      <c r="G92" s="230"/>
      <c r="H92" s="231"/>
      <c r="I92" s="231"/>
      <c r="J92" s="232"/>
      <c r="K92" s="232"/>
      <c r="L92" s="232"/>
      <c r="M92" s="181">
        <f t="shared" si="17"/>
        <v>0</v>
      </c>
      <c r="N92" s="181">
        <f>IF(H92="",0,H92*I92*'Avoided Water Savings Cost'!$C$16)</f>
        <v>0</v>
      </c>
      <c r="O92" s="545">
        <f>IF(C92="",0,IF($B$3="NYSEG",C92/(1-'Avoided Electric Costs 2020'!$W$21),IF($B$3="RG&amp;E",C92/(1-'Avoided Electric Costs 2020'!$X$21),"")))</f>
        <v>0</v>
      </c>
      <c r="P92" s="546">
        <f>IF(D92="",0,IF($B$3="NYSEG",D92/(1-'Avoided Electric Costs 2020'!$W$21),IF($B$3="RG&amp;E",D92/(1-'Avoided Electric Costs 2020'!$X$21),"")))</f>
        <v>0</v>
      </c>
      <c r="Q92" s="546">
        <f>IF(E92="",0,IF($B$3="NYSEG",E92/(1-'Avoided Natural Gas Costs 2020'!$J$34),IF($B$3="RG&amp;E",E92/(1-'Avoided Natural Gas Costs 2020'!$K$34),"")))</f>
        <v>0</v>
      </c>
      <c r="R92" s="233" t="str">
        <f>IFERROR(IF(P92*'BCA Inputs'!$C$1+Q92*'BCA Inputs'!$C$2+F92*'BCA Inputs'!$C$2+G92*'BCA Inputs'!$C$2=0,"",P92*'BCA Inputs'!$C$1+Q92*'BCA Inputs'!$C$2+F92*'BCA Inputs'!$C$2+G92*'BCA Inputs'!$C$2),"")</f>
        <v/>
      </c>
      <c r="S92" s="181" t="str">
        <f t="shared" si="10"/>
        <v/>
      </c>
      <c r="T92" s="181" t="str">
        <f>IFERROR(IF($B$3="NYSEG",(INDEX('BCA Inputs'!$N$14:$N$54,MATCH(I92,'BCA Inputs'!$M$14:$M$54,0))*P92+INDEX('BCA Inputs'!$O$14:$O$54,MATCH(I92,'BCA Inputs'!$M$14:$M$54,0))*O92+INDEX('BCA Inputs'!P:P,MATCH(I92,'BCA Inputs'!M:M,0))*Q92+INDEX('BCA Inputs'!Q:Q,MATCH(I92,'BCA Inputs'!M:M,0))*F92+INDEX('BCA Inputs'!R:R,MATCH(I92,'BCA Inputs'!M:M,0))*G92)+L92+N92,IF($B$3="RG&amp;E",(INDEX('BCA Inputs'!$AX$14:$AX$54,MATCH(I92,'BCA Inputs'!$AW$14:$AW$54,0))*P92+INDEX('BCA Inputs'!$AY$14:$AY$54,MATCH(I92,'BCA Inputs'!$AW$14:$AW$54,0))*O92+INDEX('BCA Inputs'!$AZ$14:$AZ$54,MATCH(I92,'BCA Inputs'!$AW$14:$AW$54,0))*Q92+INDEX('BCA Inputs'!$BA$14:$BA$54,MATCH(I92,'BCA Inputs'!$AW$14:$AW$54,0))*F92+INDEX('BCA Inputs'!$BB$14:$BB$54,MATCH(I92,'BCA Inputs'!$AW$14:$AW$54,0))*G92)+L92+N92,"")),"")</f>
        <v/>
      </c>
      <c r="U92" s="234" t="str">
        <f t="shared" si="11"/>
        <v/>
      </c>
      <c r="V92" s="234" t="str">
        <f t="shared" si="12"/>
        <v/>
      </c>
      <c r="W92" s="234" t="str">
        <f t="shared" si="13"/>
        <v/>
      </c>
      <c r="Y92" s="235" t="str">
        <f t="shared" si="14"/>
        <v/>
      </c>
      <c r="Z92" s="236" t="str">
        <f>IFERROR(IF($B$3="NYSEG",INDEX('BCA Inputs'!$X$14:$X$54,MATCH(I92,'BCA Inputs'!$M$14:$M$54,0))*P92+INDEX('BCA Inputs'!$Y$14:$Y$54,MATCH(I92,'BCA Inputs'!$M$14:$M$54,0))*O92+INDEX('BCA Inputs'!$Z$14:$Z$54,MATCH(I92,'BCA Inputs'!$M$14:$M$54,0))*Q92+INDEX('BCA Inputs'!$AA$14:$AA$54,MATCH(I92,'BCA Inputs'!$M$14:$M$54,0))*F92+INDEX('BCA Inputs'!$AB$14:$AB$54,MATCH(I92,'BCA Inputs'!$M$14:$M$54,0))*G92,IF($B$3="RG&amp;E",INDEX('BCA Inputs'!$BG$14:$BG$54,MATCH(I92,'BCA Inputs'!$AW$14:$AW$54,0))*P92+INDEX('BCA Inputs'!$BH$14:$BH$54,MATCH(I92,'BCA Inputs'!$AW$14:$AW$54,0))*O92+INDEX('BCA Inputs'!$BI$14:$BI$54,MATCH(I92,'BCA Inputs'!$AW$14:$AW$54,0))*Q92+INDEX('BCA Inputs'!$BJ$14:$BJ$54,MATCH(I92,'BCA Inputs'!$AW$14:$AW$54,0))*F92+INDEX('BCA Inputs'!$BK$14:$BK$54,MATCH(I92,'BCA Inputs'!$AW$14:$AW$54,0))*G92,"")),"")</f>
        <v/>
      </c>
      <c r="AA92" s="237" t="str">
        <f t="shared" si="15"/>
        <v/>
      </c>
      <c r="AC92" s="238" t="str">
        <f>IFERROR((K92+R92)+IF($B$3="NYSEG",INDEX('BCA Inputs'!$AI$14:$AI$54,MATCH(I92,'BCA Inputs'!$M$14:$M$54,0))*P92+INDEX('BCA Inputs'!$AJ$14:$AJ$54,MATCH(I92,'BCA Inputs'!$M$14:$M$54,0))*Q92,IF($B$3="RG&amp;E",INDEX('BCA Inputs'!$BR$14:$BR$54,MATCH(I92,'BCA Inputs'!$AW$14:$AW$54,0))*P92+INDEX('BCA Inputs'!$BS$14:$BS$54,MATCH(I92,'BCA Inputs'!$AW$14:$AW$54,0))*Q92,"")),"")</f>
        <v/>
      </c>
      <c r="AD92" s="181" t="str">
        <f>IFERROR(IF($B$3="NYSEG",INDEX('BCA Inputs'!$AD$14:$AD$54,MATCH(I92,'BCA Inputs'!$M$14:$M$54,0))*P92+INDEX('BCA Inputs'!$AE$14:$AE$54,MATCH(I92,'BCA Inputs'!$M$14:$M$54,0))*O92+INDEX('BCA Inputs'!$AF$14:$AF$54,MATCH(I92,'BCA Inputs'!$M$14:$M$54,0))*Q92+INDEX('BCA Inputs'!$AG$14:$AG$54,MATCH(I92,'BCA Inputs'!$M$14:$M$54,0))*F92+INDEX('BCA Inputs'!$AH$14:$AH$54,MATCH(I92,'BCA Inputs'!$M$14:$M$54,0))*G92,IF($B$3="RG&amp;E",INDEX('BCA Inputs'!$BM$14:$BM$54,MATCH(I92,'BCA Inputs'!$AW$14:$AW$54,0))*P92+INDEX('BCA Inputs'!$BN$14:$BN$54,MATCH(I92,'BCA Inputs'!$AW$14:$AW$54,0))*O92+INDEX('BCA Inputs'!$BO$14:$BO$54,MATCH(I92,'BCA Inputs'!$AW$14:$AW$54,0))*Q92+INDEX('BCA Inputs'!$BP$14:$BP$54,MATCH(I92,'BCA Inputs'!$AW$14:$AW$54,0))*F92+INDEX('BCA Inputs'!$BQ$14:$BQ$54,MATCH(I92,'BCA Inputs'!$AW$14:$AW$54,0))*G92,"")),"")</f>
        <v/>
      </c>
      <c r="AE92" s="237" t="str">
        <f t="shared" si="16"/>
        <v/>
      </c>
      <c r="AF92" s="198">
        <f t="shared" si="18"/>
        <v>0</v>
      </c>
      <c r="AG92" s="239">
        <f t="shared" si="19"/>
        <v>0</v>
      </c>
    </row>
    <row r="93" spans="1:33">
      <c r="A93" s="228"/>
      <c r="B93" s="176"/>
      <c r="C93" s="229"/>
      <c r="D93" s="230"/>
      <c r="E93" s="230"/>
      <c r="F93" s="230"/>
      <c r="G93" s="230"/>
      <c r="H93" s="231"/>
      <c r="I93" s="231"/>
      <c r="J93" s="232"/>
      <c r="K93" s="232"/>
      <c r="L93" s="232"/>
      <c r="M93" s="181">
        <f t="shared" si="17"/>
        <v>0</v>
      </c>
      <c r="N93" s="181">
        <f>IF(H93="",0,H93*I93*'Avoided Water Savings Cost'!$C$16)</f>
        <v>0</v>
      </c>
      <c r="O93" s="545">
        <f>IF(C93="",0,IF($B$3="NYSEG",C93/(1-'Avoided Electric Costs 2020'!$W$21),IF($B$3="RG&amp;E",C93/(1-'Avoided Electric Costs 2020'!$X$21),"")))</f>
        <v>0</v>
      </c>
      <c r="P93" s="546">
        <f>IF(D93="",0,IF($B$3="NYSEG",D93/(1-'Avoided Electric Costs 2020'!$W$21),IF($B$3="RG&amp;E",D93/(1-'Avoided Electric Costs 2020'!$X$21),"")))</f>
        <v>0</v>
      </c>
      <c r="Q93" s="546">
        <f>IF(E93="",0,IF($B$3="NYSEG",E93/(1-'Avoided Natural Gas Costs 2020'!$J$34),IF($B$3="RG&amp;E",E93/(1-'Avoided Natural Gas Costs 2020'!$K$34),"")))</f>
        <v>0</v>
      </c>
      <c r="R93" s="233" t="str">
        <f>IFERROR(IF(P93*'BCA Inputs'!$C$1+Q93*'BCA Inputs'!$C$2+F93*'BCA Inputs'!$C$2+G93*'BCA Inputs'!$C$2=0,"",P93*'BCA Inputs'!$C$1+Q93*'BCA Inputs'!$C$2+F93*'BCA Inputs'!$C$2+G93*'BCA Inputs'!$C$2),"")</f>
        <v/>
      </c>
      <c r="S93" s="181" t="str">
        <f t="shared" si="10"/>
        <v/>
      </c>
      <c r="T93" s="181" t="str">
        <f>IFERROR(IF($B$3="NYSEG",(INDEX('BCA Inputs'!$N$14:$N$54,MATCH(I93,'BCA Inputs'!$M$14:$M$54,0))*P93+INDEX('BCA Inputs'!$O$14:$O$54,MATCH(I93,'BCA Inputs'!$M$14:$M$54,0))*O93+INDEX('BCA Inputs'!P:P,MATCH(I93,'BCA Inputs'!M:M,0))*Q93+INDEX('BCA Inputs'!Q:Q,MATCH(I93,'BCA Inputs'!M:M,0))*F93+INDEX('BCA Inputs'!R:R,MATCH(I93,'BCA Inputs'!M:M,0))*G93)+L93+N93,IF($B$3="RG&amp;E",(INDEX('BCA Inputs'!$AX$14:$AX$54,MATCH(I93,'BCA Inputs'!$AW$14:$AW$54,0))*P93+INDEX('BCA Inputs'!$AY$14:$AY$54,MATCH(I93,'BCA Inputs'!$AW$14:$AW$54,0))*O93+INDEX('BCA Inputs'!$AZ$14:$AZ$54,MATCH(I93,'BCA Inputs'!$AW$14:$AW$54,0))*Q93+INDEX('BCA Inputs'!$BA$14:$BA$54,MATCH(I93,'BCA Inputs'!$AW$14:$AW$54,0))*F93+INDEX('BCA Inputs'!$BB$14:$BB$54,MATCH(I93,'BCA Inputs'!$AW$14:$AW$54,0))*G93)+L93+N93,"")),"")</f>
        <v/>
      </c>
      <c r="U93" s="234" t="str">
        <f t="shared" si="11"/>
        <v/>
      </c>
      <c r="V93" s="234" t="str">
        <f t="shared" si="12"/>
        <v/>
      </c>
      <c r="W93" s="234" t="str">
        <f t="shared" si="13"/>
        <v/>
      </c>
      <c r="Y93" s="235" t="str">
        <f t="shared" si="14"/>
        <v/>
      </c>
      <c r="Z93" s="236" t="str">
        <f>IFERROR(IF($B$3="NYSEG",INDEX('BCA Inputs'!$X$14:$X$54,MATCH(I93,'BCA Inputs'!$M$14:$M$54,0))*P93+INDEX('BCA Inputs'!$Y$14:$Y$54,MATCH(I93,'BCA Inputs'!$M$14:$M$54,0))*O93+INDEX('BCA Inputs'!$Z$14:$Z$54,MATCH(I93,'BCA Inputs'!$M$14:$M$54,0))*Q93+INDEX('BCA Inputs'!$AA$14:$AA$54,MATCH(I93,'BCA Inputs'!$M$14:$M$54,0))*F93+INDEX('BCA Inputs'!$AB$14:$AB$54,MATCH(I93,'BCA Inputs'!$M$14:$M$54,0))*G93,IF($B$3="RG&amp;E",INDEX('BCA Inputs'!$BG$14:$BG$54,MATCH(I93,'BCA Inputs'!$AW$14:$AW$54,0))*P93+INDEX('BCA Inputs'!$BH$14:$BH$54,MATCH(I93,'BCA Inputs'!$AW$14:$AW$54,0))*O93+INDEX('BCA Inputs'!$BI$14:$BI$54,MATCH(I93,'BCA Inputs'!$AW$14:$AW$54,0))*Q93+INDEX('BCA Inputs'!$BJ$14:$BJ$54,MATCH(I93,'BCA Inputs'!$AW$14:$AW$54,0))*F93+INDEX('BCA Inputs'!$BK$14:$BK$54,MATCH(I93,'BCA Inputs'!$AW$14:$AW$54,0))*G93,"")),"")</f>
        <v/>
      </c>
      <c r="AA93" s="237" t="str">
        <f t="shared" si="15"/>
        <v/>
      </c>
      <c r="AC93" s="238" t="str">
        <f>IFERROR((K93+R93)+IF($B$3="NYSEG",INDEX('BCA Inputs'!$AI$14:$AI$54,MATCH(I93,'BCA Inputs'!$M$14:$M$54,0))*P93+INDEX('BCA Inputs'!$AJ$14:$AJ$54,MATCH(I93,'BCA Inputs'!$M$14:$M$54,0))*Q93,IF($B$3="RG&amp;E",INDEX('BCA Inputs'!$BR$14:$BR$54,MATCH(I93,'BCA Inputs'!$AW$14:$AW$54,0))*P93+INDEX('BCA Inputs'!$BS$14:$BS$54,MATCH(I93,'BCA Inputs'!$AW$14:$AW$54,0))*Q93,"")),"")</f>
        <v/>
      </c>
      <c r="AD93" s="181" t="str">
        <f>IFERROR(IF($B$3="NYSEG",INDEX('BCA Inputs'!$AD$14:$AD$54,MATCH(I93,'BCA Inputs'!$M$14:$M$54,0))*P93+INDEX('BCA Inputs'!$AE$14:$AE$54,MATCH(I93,'BCA Inputs'!$M$14:$M$54,0))*O93+INDEX('BCA Inputs'!$AF$14:$AF$54,MATCH(I93,'BCA Inputs'!$M$14:$M$54,0))*Q93+INDEX('BCA Inputs'!$AG$14:$AG$54,MATCH(I93,'BCA Inputs'!$M$14:$M$54,0))*F93+INDEX('BCA Inputs'!$AH$14:$AH$54,MATCH(I93,'BCA Inputs'!$M$14:$M$54,0))*G93,IF($B$3="RG&amp;E",INDEX('BCA Inputs'!$BM$14:$BM$54,MATCH(I93,'BCA Inputs'!$AW$14:$AW$54,0))*P93+INDEX('BCA Inputs'!$BN$14:$BN$54,MATCH(I93,'BCA Inputs'!$AW$14:$AW$54,0))*O93+INDEX('BCA Inputs'!$BO$14:$BO$54,MATCH(I93,'BCA Inputs'!$AW$14:$AW$54,0))*Q93+INDEX('BCA Inputs'!$BP$14:$BP$54,MATCH(I93,'BCA Inputs'!$AW$14:$AW$54,0))*F93+INDEX('BCA Inputs'!$BQ$14:$BQ$54,MATCH(I93,'BCA Inputs'!$AW$14:$AW$54,0))*G93,"")),"")</f>
        <v/>
      </c>
      <c r="AE93" s="237" t="str">
        <f t="shared" si="16"/>
        <v/>
      </c>
      <c r="AF93" s="198">
        <f t="shared" si="18"/>
        <v>0</v>
      </c>
      <c r="AG93" s="239">
        <f t="shared" si="19"/>
        <v>0</v>
      </c>
    </row>
    <row r="94" spans="1:33">
      <c r="A94" s="228"/>
      <c r="B94" s="176"/>
      <c r="C94" s="229"/>
      <c r="D94" s="230"/>
      <c r="E94" s="230"/>
      <c r="F94" s="230"/>
      <c r="G94" s="230"/>
      <c r="H94" s="231"/>
      <c r="I94" s="231"/>
      <c r="J94" s="232"/>
      <c r="K94" s="232"/>
      <c r="L94" s="232"/>
      <c r="M94" s="181">
        <f t="shared" si="17"/>
        <v>0</v>
      </c>
      <c r="N94" s="181">
        <f>IF(H94="",0,H94*I94*'Avoided Water Savings Cost'!$C$16)</f>
        <v>0</v>
      </c>
      <c r="O94" s="545">
        <f>IF(C94="",0,IF($B$3="NYSEG",C94/(1-'Avoided Electric Costs 2020'!$W$21),IF($B$3="RG&amp;E",C94/(1-'Avoided Electric Costs 2020'!$X$21),"")))</f>
        <v>0</v>
      </c>
      <c r="P94" s="546">
        <f>IF(D94="",0,IF($B$3="NYSEG",D94/(1-'Avoided Electric Costs 2020'!$W$21),IF($B$3="RG&amp;E",D94/(1-'Avoided Electric Costs 2020'!$X$21),"")))</f>
        <v>0</v>
      </c>
      <c r="Q94" s="546">
        <f>IF(E94="",0,IF($B$3="NYSEG",E94/(1-'Avoided Natural Gas Costs 2020'!$J$34),IF($B$3="RG&amp;E",E94/(1-'Avoided Natural Gas Costs 2020'!$K$34),"")))</f>
        <v>0</v>
      </c>
      <c r="R94" s="233" t="str">
        <f>IFERROR(IF(P94*'BCA Inputs'!$C$1+Q94*'BCA Inputs'!$C$2+F94*'BCA Inputs'!$C$2+G94*'BCA Inputs'!$C$2=0,"",P94*'BCA Inputs'!$C$1+Q94*'BCA Inputs'!$C$2+F94*'BCA Inputs'!$C$2+G94*'BCA Inputs'!$C$2),"")</f>
        <v/>
      </c>
      <c r="S94" s="181" t="str">
        <f t="shared" si="10"/>
        <v/>
      </c>
      <c r="T94" s="181" t="str">
        <f>IFERROR(IF($B$3="NYSEG",(INDEX('BCA Inputs'!$N$14:$N$54,MATCH(I94,'BCA Inputs'!$M$14:$M$54,0))*P94+INDEX('BCA Inputs'!$O$14:$O$54,MATCH(I94,'BCA Inputs'!$M$14:$M$54,0))*O94+INDEX('BCA Inputs'!P:P,MATCH(I94,'BCA Inputs'!M:M,0))*Q94+INDEX('BCA Inputs'!Q:Q,MATCH(I94,'BCA Inputs'!M:M,0))*F94+INDEX('BCA Inputs'!R:R,MATCH(I94,'BCA Inputs'!M:M,0))*G94)+L94+N94,IF($B$3="RG&amp;E",(INDEX('BCA Inputs'!$AX$14:$AX$54,MATCH(I94,'BCA Inputs'!$AW$14:$AW$54,0))*P94+INDEX('BCA Inputs'!$AY$14:$AY$54,MATCH(I94,'BCA Inputs'!$AW$14:$AW$54,0))*O94+INDEX('BCA Inputs'!$AZ$14:$AZ$54,MATCH(I94,'BCA Inputs'!$AW$14:$AW$54,0))*Q94+INDEX('BCA Inputs'!$BA$14:$BA$54,MATCH(I94,'BCA Inputs'!$AW$14:$AW$54,0))*F94+INDEX('BCA Inputs'!$BB$14:$BB$54,MATCH(I94,'BCA Inputs'!$AW$14:$AW$54,0))*G94)+L94+N94,"")),"")</f>
        <v/>
      </c>
      <c r="U94" s="234" t="str">
        <f t="shared" si="11"/>
        <v/>
      </c>
      <c r="V94" s="234" t="str">
        <f t="shared" si="12"/>
        <v/>
      </c>
      <c r="W94" s="234" t="str">
        <f t="shared" si="13"/>
        <v/>
      </c>
      <c r="Y94" s="235" t="str">
        <f t="shared" si="14"/>
        <v/>
      </c>
      <c r="Z94" s="236" t="str">
        <f>IFERROR(IF($B$3="NYSEG",INDEX('BCA Inputs'!$X$14:$X$54,MATCH(I94,'BCA Inputs'!$M$14:$M$54,0))*P94+INDEX('BCA Inputs'!$Y$14:$Y$54,MATCH(I94,'BCA Inputs'!$M$14:$M$54,0))*O94+INDEX('BCA Inputs'!$Z$14:$Z$54,MATCH(I94,'BCA Inputs'!$M$14:$M$54,0))*Q94+INDEX('BCA Inputs'!$AA$14:$AA$54,MATCH(I94,'BCA Inputs'!$M$14:$M$54,0))*F94+INDEX('BCA Inputs'!$AB$14:$AB$54,MATCH(I94,'BCA Inputs'!$M$14:$M$54,0))*G94,IF($B$3="RG&amp;E",INDEX('BCA Inputs'!$BG$14:$BG$54,MATCH(I94,'BCA Inputs'!$AW$14:$AW$54,0))*P94+INDEX('BCA Inputs'!$BH$14:$BH$54,MATCH(I94,'BCA Inputs'!$AW$14:$AW$54,0))*O94+INDEX('BCA Inputs'!$BI$14:$BI$54,MATCH(I94,'BCA Inputs'!$AW$14:$AW$54,0))*Q94+INDEX('BCA Inputs'!$BJ$14:$BJ$54,MATCH(I94,'BCA Inputs'!$AW$14:$AW$54,0))*F94+INDEX('BCA Inputs'!$BK$14:$BK$54,MATCH(I94,'BCA Inputs'!$AW$14:$AW$54,0))*G94,"")),"")</f>
        <v/>
      </c>
      <c r="AA94" s="237" t="str">
        <f t="shared" si="15"/>
        <v/>
      </c>
      <c r="AC94" s="238" t="str">
        <f>IFERROR((K94+R94)+IF($B$3="NYSEG",INDEX('BCA Inputs'!$AI$14:$AI$54,MATCH(I94,'BCA Inputs'!$M$14:$M$54,0))*P94+INDEX('BCA Inputs'!$AJ$14:$AJ$54,MATCH(I94,'BCA Inputs'!$M$14:$M$54,0))*Q94,IF($B$3="RG&amp;E",INDEX('BCA Inputs'!$BR$14:$BR$54,MATCH(I94,'BCA Inputs'!$AW$14:$AW$54,0))*P94+INDEX('BCA Inputs'!$BS$14:$BS$54,MATCH(I94,'BCA Inputs'!$AW$14:$AW$54,0))*Q94,"")),"")</f>
        <v/>
      </c>
      <c r="AD94" s="181" t="str">
        <f>IFERROR(IF($B$3="NYSEG",INDEX('BCA Inputs'!$AD$14:$AD$54,MATCH(I94,'BCA Inputs'!$M$14:$M$54,0))*P94+INDEX('BCA Inputs'!$AE$14:$AE$54,MATCH(I94,'BCA Inputs'!$M$14:$M$54,0))*O94+INDEX('BCA Inputs'!$AF$14:$AF$54,MATCH(I94,'BCA Inputs'!$M$14:$M$54,0))*Q94+INDEX('BCA Inputs'!$AG$14:$AG$54,MATCH(I94,'BCA Inputs'!$M$14:$M$54,0))*F94+INDEX('BCA Inputs'!$AH$14:$AH$54,MATCH(I94,'BCA Inputs'!$M$14:$M$54,0))*G94,IF($B$3="RG&amp;E",INDEX('BCA Inputs'!$BM$14:$BM$54,MATCH(I94,'BCA Inputs'!$AW$14:$AW$54,0))*P94+INDEX('BCA Inputs'!$BN$14:$BN$54,MATCH(I94,'BCA Inputs'!$AW$14:$AW$54,0))*O94+INDEX('BCA Inputs'!$BO$14:$BO$54,MATCH(I94,'BCA Inputs'!$AW$14:$AW$54,0))*Q94+INDEX('BCA Inputs'!$BP$14:$BP$54,MATCH(I94,'BCA Inputs'!$AW$14:$AW$54,0))*F94+INDEX('BCA Inputs'!$BQ$14:$BQ$54,MATCH(I94,'BCA Inputs'!$AW$14:$AW$54,0))*G94,"")),"")</f>
        <v/>
      </c>
      <c r="AE94" s="237" t="str">
        <f t="shared" si="16"/>
        <v/>
      </c>
      <c r="AF94" s="198">
        <f t="shared" si="18"/>
        <v>0</v>
      </c>
      <c r="AG94" s="239">
        <f t="shared" si="19"/>
        <v>0</v>
      </c>
    </row>
    <row r="95" spans="1:33">
      <c r="A95" s="228"/>
      <c r="B95" s="176"/>
      <c r="C95" s="229"/>
      <c r="D95" s="230"/>
      <c r="E95" s="230"/>
      <c r="F95" s="230"/>
      <c r="G95" s="230"/>
      <c r="H95" s="231"/>
      <c r="I95" s="231"/>
      <c r="J95" s="232"/>
      <c r="K95" s="232"/>
      <c r="L95" s="232"/>
      <c r="M95" s="181">
        <f t="shared" si="17"/>
        <v>0</v>
      </c>
      <c r="N95" s="181">
        <f>IF(H95="",0,H95*I95*'Avoided Water Savings Cost'!$C$16)</f>
        <v>0</v>
      </c>
      <c r="O95" s="545">
        <f>IF(C95="",0,IF($B$3="NYSEG",C95/(1-'Avoided Electric Costs 2020'!$W$21),IF($B$3="RG&amp;E",C95/(1-'Avoided Electric Costs 2020'!$X$21),"")))</f>
        <v>0</v>
      </c>
      <c r="P95" s="546">
        <f>IF(D95="",0,IF($B$3="NYSEG",D95/(1-'Avoided Electric Costs 2020'!$W$21),IF($B$3="RG&amp;E",D95/(1-'Avoided Electric Costs 2020'!$X$21),"")))</f>
        <v>0</v>
      </c>
      <c r="Q95" s="546">
        <f>IF(E95="",0,IF($B$3="NYSEG",E95/(1-'Avoided Natural Gas Costs 2020'!$J$34),IF($B$3="RG&amp;E",E95/(1-'Avoided Natural Gas Costs 2020'!$K$34),"")))</f>
        <v>0</v>
      </c>
      <c r="R95" s="233" t="str">
        <f>IFERROR(IF(P95*'BCA Inputs'!$C$1+Q95*'BCA Inputs'!$C$2+F95*'BCA Inputs'!$C$2+G95*'BCA Inputs'!$C$2=0,"",P95*'BCA Inputs'!$C$1+Q95*'BCA Inputs'!$C$2+F95*'BCA Inputs'!$C$2+G95*'BCA Inputs'!$C$2),"")</f>
        <v/>
      </c>
      <c r="S95" s="181" t="str">
        <f t="shared" si="10"/>
        <v/>
      </c>
      <c r="T95" s="181" t="str">
        <f>IFERROR(IF($B$3="NYSEG",(INDEX('BCA Inputs'!$N$14:$N$54,MATCH(I95,'BCA Inputs'!$M$14:$M$54,0))*P95+INDEX('BCA Inputs'!$O$14:$O$54,MATCH(I95,'BCA Inputs'!$M$14:$M$54,0))*O95+INDEX('BCA Inputs'!P:P,MATCH(I95,'BCA Inputs'!M:M,0))*Q95+INDEX('BCA Inputs'!Q:Q,MATCH(I95,'BCA Inputs'!M:M,0))*F95+INDEX('BCA Inputs'!R:R,MATCH(I95,'BCA Inputs'!M:M,0))*G95)+L95+N95,IF($B$3="RG&amp;E",(INDEX('BCA Inputs'!$AX$14:$AX$54,MATCH(I95,'BCA Inputs'!$AW$14:$AW$54,0))*P95+INDEX('BCA Inputs'!$AY$14:$AY$54,MATCH(I95,'BCA Inputs'!$AW$14:$AW$54,0))*O95+INDEX('BCA Inputs'!$AZ$14:$AZ$54,MATCH(I95,'BCA Inputs'!$AW$14:$AW$54,0))*Q95+INDEX('BCA Inputs'!$BA$14:$BA$54,MATCH(I95,'BCA Inputs'!$AW$14:$AW$54,0))*F95+INDEX('BCA Inputs'!$BB$14:$BB$54,MATCH(I95,'BCA Inputs'!$AW$14:$AW$54,0))*G95)+L95+N95,"")),"")</f>
        <v/>
      </c>
      <c r="U95" s="234" t="str">
        <f t="shared" si="11"/>
        <v/>
      </c>
      <c r="V95" s="234" t="str">
        <f t="shared" si="12"/>
        <v/>
      </c>
      <c r="W95" s="234" t="str">
        <f t="shared" si="13"/>
        <v/>
      </c>
      <c r="Y95" s="235" t="str">
        <f t="shared" si="14"/>
        <v/>
      </c>
      <c r="Z95" s="236" t="str">
        <f>IFERROR(IF($B$3="NYSEG",INDEX('BCA Inputs'!$X$14:$X$54,MATCH(I95,'BCA Inputs'!$M$14:$M$54,0))*P95+INDEX('BCA Inputs'!$Y$14:$Y$54,MATCH(I95,'BCA Inputs'!$M$14:$M$54,0))*O95+INDEX('BCA Inputs'!$Z$14:$Z$54,MATCH(I95,'BCA Inputs'!$M$14:$M$54,0))*Q95+INDEX('BCA Inputs'!$AA$14:$AA$54,MATCH(I95,'BCA Inputs'!$M$14:$M$54,0))*F95+INDEX('BCA Inputs'!$AB$14:$AB$54,MATCH(I95,'BCA Inputs'!$M$14:$M$54,0))*G95,IF($B$3="RG&amp;E",INDEX('BCA Inputs'!$BG$14:$BG$54,MATCH(I95,'BCA Inputs'!$AW$14:$AW$54,0))*P95+INDEX('BCA Inputs'!$BH$14:$BH$54,MATCH(I95,'BCA Inputs'!$AW$14:$AW$54,0))*O95+INDEX('BCA Inputs'!$BI$14:$BI$54,MATCH(I95,'BCA Inputs'!$AW$14:$AW$54,0))*Q95+INDEX('BCA Inputs'!$BJ$14:$BJ$54,MATCH(I95,'BCA Inputs'!$AW$14:$AW$54,0))*F95+INDEX('BCA Inputs'!$BK$14:$BK$54,MATCH(I95,'BCA Inputs'!$AW$14:$AW$54,0))*G95,"")),"")</f>
        <v/>
      </c>
      <c r="AA95" s="237" t="str">
        <f t="shared" si="15"/>
        <v/>
      </c>
      <c r="AC95" s="238" t="str">
        <f>IFERROR((K95+R95)+IF($B$3="NYSEG",INDEX('BCA Inputs'!$AI$14:$AI$54,MATCH(I95,'BCA Inputs'!$M$14:$M$54,0))*P95+INDEX('BCA Inputs'!$AJ$14:$AJ$54,MATCH(I95,'BCA Inputs'!$M$14:$M$54,0))*Q95,IF($B$3="RG&amp;E",INDEX('BCA Inputs'!$BR$14:$BR$54,MATCH(I95,'BCA Inputs'!$AW$14:$AW$54,0))*P95+INDEX('BCA Inputs'!$BS$14:$BS$54,MATCH(I95,'BCA Inputs'!$AW$14:$AW$54,0))*Q95,"")),"")</f>
        <v/>
      </c>
      <c r="AD95" s="181" t="str">
        <f>IFERROR(IF($B$3="NYSEG",INDEX('BCA Inputs'!$AD$14:$AD$54,MATCH(I95,'BCA Inputs'!$M$14:$M$54,0))*P95+INDEX('BCA Inputs'!$AE$14:$AE$54,MATCH(I95,'BCA Inputs'!$M$14:$M$54,0))*O95+INDEX('BCA Inputs'!$AF$14:$AF$54,MATCH(I95,'BCA Inputs'!$M$14:$M$54,0))*Q95+INDEX('BCA Inputs'!$AG$14:$AG$54,MATCH(I95,'BCA Inputs'!$M$14:$M$54,0))*F95+INDEX('BCA Inputs'!$AH$14:$AH$54,MATCH(I95,'BCA Inputs'!$M$14:$M$54,0))*G95,IF($B$3="RG&amp;E",INDEX('BCA Inputs'!$BM$14:$BM$54,MATCH(I95,'BCA Inputs'!$AW$14:$AW$54,0))*P95+INDEX('BCA Inputs'!$BN$14:$BN$54,MATCH(I95,'BCA Inputs'!$AW$14:$AW$54,0))*O95+INDEX('BCA Inputs'!$BO$14:$BO$54,MATCH(I95,'BCA Inputs'!$AW$14:$AW$54,0))*Q95+INDEX('BCA Inputs'!$BP$14:$BP$54,MATCH(I95,'BCA Inputs'!$AW$14:$AW$54,0))*F95+INDEX('BCA Inputs'!$BQ$14:$BQ$54,MATCH(I95,'BCA Inputs'!$AW$14:$AW$54,0))*G95,"")),"")</f>
        <v/>
      </c>
      <c r="AE95" s="237" t="str">
        <f t="shared" si="16"/>
        <v/>
      </c>
      <c r="AF95" s="198">
        <f t="shared" si="18"/>
        <v>0</v>
      </c>
      <c r="AG95" s="239">
        <f t="shared" si="19"/>
        <v>0</v>
      </c>
    </row>
    <row r="96" spans="1:33">
      <c r="A96" s="228"/>
      <c r="B96" s="176"/>
      <c r="C96" s="229"/>
      <c r="D96" s="230"/>
      <c r="E96" s="230"/>
      <c r="F96" s="230"/>
      <c r="G96" s="230"/>
      <c r="H96" s="231"/>
      <c r="I96" s="231"/>
      <c r="J96" s="232"/>
      <c r="K96" s="232"/>
      <c r="L96" s="232"/>
      <c r="M96" s="181">
        <f t="shared" si="17"/>
        <v>0</v>
      </c>
      <c r="N96" s="181">
        <f>IF(H96="",0,H96*I96*'Avoided Water Savings Cost'!$C$16)</f>
        <v>0</v>
      </c>
      <c r="O96" s="545">
        <f>IF(C96="",0,IF($B$3="NYSEG",C96/(1-'Avoided Electric Costs 2020'!$W$21),IF($B$3="RG&amp;E",C96/(1-'Avoided Electric Costs 2020'!$X$21),"")))</f>
        <v>0</v>
      </c>
      <c r="P96" s="546">
        <f>IF(D96="",0,IF($B$3="NYSEG",D96/(1-'Avoided Electric Costs 2020'!$W$21),IF($B$3="RG&amp;E",D96/(1-'Avoided Electric Costs 2020'!$X$21),"")))</f>
        <v>0</v>
      </c>
      <c r="Q96" s="546">
        <f>IF(E96="",0,IF($B$3="NYSEG",E96/(1-'Avoided Natural Gas Costs 2020'!$J$34),IF($B$3="RG&amp;E",E96/(1-'Avoided Natural Gas Costs 2020'!$K$34),"")))</f>
        <v>0</v>
      </c>
      <c r="R96" s="233" t="str">
        <f>IFERROR(IF(P96*'BCA Inputs'!$C$1+Q96*'BCA Inputs'!$C$2+F96*'BCA Inputs'!$C$2+G96*'BCA Inputs'!$C$2=0,"",P96*'BCA Inputs'!$C$1+Q96*'BCA Inputs'!$C$2+F96*'BCA Inputs'!$C$2+G96*'BCA Inputs'!$C$2),"")</f>
        <v/>
      </c>
      <c r="S96" s="181" t="str">
        <f t="shared" si="10"/>
        <v/>
      </c>
      <c r="T96" s="181" t="str">
        <f>IFERROR(IF($B$3="NYSEG",(INDEX('BCA Inputs'!$N$14:$N$54,MATCH(I96,'BCA Inputs'!$M$14:$M$54,0))*P96+INDEX('BCA Inputs'!$O$14:$O$54,MATCH(I96,'BCA Inputs'!$M$14:$M$54,0))*O96+INDEX('BCA Inputs'!P:P,MATCH(I96,'BCA Inputs'!M:M,0))*Q96+INDEX('BCA Inputs'!Q:Q,MATCH(I96,'BCA Inputs'!M:M,0))*F96+INDEX('BCA Inputs'!R:R,MATCH(I96,'BCA Inputs'!M:M,0))*G96)+L96+N96,IF($B$3="RG&amp;E",(INDEX('BCA Inputs'!$AX$14:$AX$54,MATCH(I96,'BCA Inputs'!$AW$14:$AW$54,0))*P96+INDEX('BCA Inputs'!$AY$14:$AY$54,MATCH(I96,'BCA Inputs'!$AW$14:$AW$54,0))*O96+INDEX('BCA Inputs'!$AZ$14:$AZ$54,MATCH(I96,'BCA Inputs'!$AW$14:$AW$54,0))*Q96+INDEX('BCA Inputs'!$BA$14:$BA$54,MATCH(I96,'BCA Inputs'!$AW$14:$AW$54,0))*F96+INDEX('BCA Inputs'!$BB$14:$BB$54,MATCH(I96,'BCA Inputs'!$AW$14:$AW$54,0))*G96)+L96+N96,"")),"")</f>
        <v/>
      </c>
      <c r="U96" s="234" t="str">
        <f t="shared" si="11"/>
        <v/>
      </c>
      <c r="V96" s="234" t="str">
        <f t="shared" si="12"/>
        <v/>
      </c>
      <c r="W96" s="234" t="str">
        <f t="shared" si="13"/>
        <v/>
      </c>
      <c r="Y96" s="235" t="str">
        <f t="shared" si="14"/>
        <v/>
      </c>
      <c r="Z96" s="236" t="str">
        <f>IFERROR(IF($B$3="NYSEG",INDEX('BCA Inputs'!$X$14:$X$54,MATCH(I96,'BCA Inputs'!$M$14:$M$54,0))*P96+INDEX('BCA Inputs'!$Y$14:$Y$54,MATCH(I96,'BCA Inputs'!$M$14:$M$54,0))*O96+INDEX('BCA Inputs'!$Z$14:$Z$54,MATCH(I96,'BCA Inputs'!$M$14:$M$54,0))*Q96+INDEX('BCA Inputs'!$AA$14:$AA$54,MATCH(I96,'BCA Inputs'!$M$14:$M$54,0))*F96+INDEX('BCA Inputs'!$AB$14:$AB$54,MATCH(I96,'BCA Inputs'!$M$14:$M$54,0))*G96,IF($B$3="RG&amp;E",INDEX('BCA Inputs'!$BG$14:$BG$54,MATCH(I96,'BCA Inputs'!$AW$14:$AW$54,0))*P96+INDEX('BCA Inputs'!$BH$14:$BH$54,MATCH(I96,'BCA Inputs'!$AW$14:$AW$54,0))*O96+INDEX('BCA Inputs'!$BI$14:$BI$54,MATCH(I96,'BCA Inputs'!$AW$14:$AW$54,0))*Q96+INDEX('BCA Inputs'!$BJ$14:$BJ$54,MATCH(I96,'BCA Inputs'!$AW$14:$AW$54,0))*F96+INDEX('BCA Inputs'!$BK$14:$BK$54,MATCH(I96,'BCA Inputs'!$AW$14:$AW$54,0))*G96,"")),"")</f>
        <v/>
      </c>
      <c r="AA96" s="237" t="str">
        <f t="shared" si="15"/>
        <v/>
      </c>
      <c r="AC96" s="238" t="str">
        <f>IFERROR((K96+R96)+IF($B$3="NYSEG",INDEX('BCA Inputs'!$AI$14:$AI$54,MATCH(I96,'BCA Inputs'!$M$14:$M$54,0))*P96+INDEX('BCA Inputs'!$AJ$14:$AJ$54,MATCH(I96,'BCA Inputs'!$M$14:$M$54,0))*Q96,IF($B$3="RG&amp;E",INDEX('BCA Inputs'!$BR$14:$BR$54,MATCH(I96,'BCA Inputs'!$AW$14:$AW$54,0))*P96+INDEX('BCA Inputs'!$BS$14:$BS$54,MATCH(I96,'BCA Inputs'!$AW$14:$AW$54,0))*Q96,"")),"")</f>
        <v/>
      </c>
      <c r="AD96" s="181" t="str">
        <f>IFERROR(IF($B$3="NYSEG",INDEX('BCA Inputs'!$AD$14:$AD$54,MATCH(I96,'BCA Inputs'!$M$14:$M$54,0))*P96+INDEX('BCA Inputs'!$AE$14:$AE$54,MATCH(I96,'BCA Inputs'!$M$14:$M$54,0))*O96+INDEX('BCA Inputs'!$AF$14:$AF$54,MATCH(I96,'BCA Inputs'!$M$14:$M$54,0))*Q96+INDEX('BCA Inputs'!$AG$14:$AG$54,MATCH(I96,'BCA Inputs'!$M$14:$M$54,0))*F96+INDEX('BCA Inputs'!$AH$14:$AH$54,MATCH(I96,'BCA Inputs'!$M$14:$M$54,0))*G96,IF($B$3="RG&amp;E",INDEX('BCA Inputs'!$BM$14:$BM$54,MATCH(I96,'BCA Inputs'!$AW$14:$AW$54,0))*P96+INDEX('BCA Inputs'!$BN$14:$BN$54,MATCH(I96,'BCA Inputs'!$AW$14:$AW$54,0))*O96+INDEX('BCA Inputs'!$BO$14:$BO$54,MATCH(I96,'BCA Inputs'!$AW$14:$AW$54,0))*Q96+INDEX('BCA Inputs'!$BP$14:$BP$54,MATCH(I96,'BCA Inputs'!$AW$14:$AW$54,0))*F96+INDEX('BCA Inputs'!$BQ$14:$BQ$54,MATCH(I96,'BCA Inputs'!$AW$14:$AW$54,0))*G96,"")),"")</f>
        <v/>
      </c>
      <c r="AE96" s="237" t="str">
        <f t="shared" si="16"/>
        <v/>
      </c>
      <c r="AF96" s="198">
        <f t="shared" si="18"/>
        <v>0</v>
      </c>
      <c r="AG96" s="239">
        <f t="shared" si="19"/>
        <v>0</v>
      </c>
    </row>
    <row r="97" spans="1:33">
      <c r="A97" s="228"/>
      <c r="B97" s="176"/>
      <c r="C97" s="229"/>
      <c r="D97" s="230"/>
      <c r="E97" s="230"/>
      <c r="F97" s="230"/>
      <c r="G97" s="230"/>
      <c r="H97" s="231"/>
      <c r="I97" s="231"/>
      <c r="J97" s="232"/>
      <c r="K97" s="232"/>
      <c r="L97" s="232"/>
      <c r="M97" s="181">
        <f t="shared" si="17"/>
        <v>0</v>
      </c>
      <c r="N97" s="181">
        <f>IF(H97="",0,H97*I97*'Avoided Water Savings Cost'!$C$16)</f>
        <v>0</v>
      </c>
      <c r="O97" s="545">
        <f>IF(C97="",0,IF($B$3="NYSEG",C97/(1-'Avoided Electric Costs 2020'!$W$21),IF($B$3="RG&amp;E",C97/(1-'Avoided Electric Costs 2020'!$X$21),"")))</f>
        <v>0</v>
      </c>
      <c r="P97" s="546">
        <f>IF(D97="",0,IF($B$3="NYSEG",D97/(1-'Avoided Electric Costs 2020'!$W$21),IF($B$3="RG&amp;E",D97/(1-'Avoided Electric Costs 2020'!$X$21),"")))</f>
        <v>0</v>
      </c>
      <c r="Q97" s="546">
        <f>IF(E97="",0,IF($B$3="NYSEG",E97/(1-'Avoided Natural Gas Costs 2020'!$J$34),IF($B$3="RG&amp;E",E97/(1-'Avoided Natural Gas Costs 2020'!$K$34),"")))</f>
        <v>0</v>
      </c>
      <c r="R97" s="233" t="str">
        <f>IFERROR(IF(P97*'BCA Inputs'!$C$1+Q97*'BCA Inputs'!$C$2+F97*'BCA Inputs'!$C$2+G97*'BCA Inputs'!$C$2=0,"",P97*'BCA Inputs'!$C$1+Q97*'BCA Inputs'!$C$2+F97*'BCA Inputs'!$C$2+G97*'BCA Inputs'!$C$2),"")</f>
        <v/>
      </c>
      <c r="S97" s="181" t="str">
        <f t="shared" si="10"/>
        <v/>
      </c>
      <c r="T97" s="181" t="str">
        <f>IFERROR(IF($B$3="NYSEG",(INDEX('BCA Inputs'!$N$14:$N$54,MATCH(I97,'BCA Inputs'!$M$14:$M$54,0))*P97+INDEX('BCA Inputs'!$O$14:$O$54,MATCH(I97,'BCA Inputs'!$M$14:$M$54,0))*O97+INDEX('BCA Inputs'!P:P,MATCH(I97,'BCA Inputs'!M:M,0))*Q97+INDEX('BCA Inputs'!Q:Q,MATCH(I97,'BCA Inputs'!M:M,0))*F97+INDEX('BCA Inputs'!R:R,MATCH(I97,'BCA Inputs'!M:M,0))*G97)+L97+N97,IF($B$3="RG&amp;E",(INDEX('BCA Inputs'!$AX$14:$AX$54,MATCH(I97,'BCA Inputs'!$AW$14:$AW$54,0))*P97+INDEX('BCA Inputs'!$AY$14:$AY$54,MATCH(I97,'BCA Inputs'!$AW$14:$AW$54,0))*O97+INDEX('BCA Inputs'!$AZ$14:$AZ$54,MATCH(I97,'BCA Inputs'!$AW$14:$AW$54,0))*Q97+INDEX('BCA Inputs'!$BA$14:$BA$54,MATCH(I97,'BCA Inputs'!$AW$14:$AW$54,0))*F97+INDEX('BCA Inputs'!$BB$14:$BB$54,MATCH(I97,'BCA Inputs'!$AW$14:$AW$54,0))*G97)+L97+N97,"")),"")</f>
        <v/>
      </c>
      <c r="U97" s="234" t="str">
        <f t="shared" si="11"/>
        <v/>
      </c>
      <c r="V97" s="234" t="str">
        <f t="shared" si="12"/>
        <v/>
      </c>
      <c r="W97" s="234" t="str">
        <f t="shared" si="13"/>
        <v/>
      </c>
      <c r="Y97" s="235" t="str">
        <f t="shared" si="14"/>
        <v/>
      </c>
      <c r="Z97" s="236" t="str">
        <f>IFERROR(IF($B$3="NYSEG",INDEX('BCA Inputs'!$X$14:$X$54,MATCH(I97,'BCA Inputs'!$M$14:$M$54,0))*P97+INDEX('BCA Inputs'!$Y$14:$Y$54,MATCH(I97,'BCA Inputs'!$M$14:$M$54,0))*O97+INDEX('BCA Inputs'!$Z$14:$Z$54,MATCH(I97,'BCA Inputs'!$M$14:$M$54,0))*Q97+INDEX('BCA Inputs'!$AA$14:$AA$54,MATCH(I97,'BCA Inputs'!$M$14:$M$54,0))*F97+INDEX('BCA Inputs'!$AB$14:$AB$54,MATCH(I97,'BCA Inputs'!$M$14:$M$54,0))*G97,IF($B$3="RG&amp;E",INDEX('BCA Inputs'!$BG$14:$BG$54,MATCH(I97,'BCA Inputs'!$AW$14:$AW$54,0))*P97+INDEX('BCA Inputs'!$BH$14:$BH$54,MATCH(I97,'BCA Inputs'!$AW$14:$AW$54,0))*O97+INDEX('BCA Inputs'!$BI$14:$BI$54,MATCH(I97,'BCA Inputs'!$AW$14:$AW$54,0))*Q97+INDEX('BCA Inputs'!$BJ$14:$BJ$54,MATCH(I97,'BCA Inputs'!$AW$14:$AW$54,0))*F97+INDEX('BCA Inputs'!$BK$14:$BK$54,MATCH(I97,'BCA Inputs'!$AW$14:$AW$54,0))*G97,"")),"")</f>
        <v/>
      </c>
      <c r="AA97" s="237" t="str">
        <f t="shared" si="15"/>
        <v/>
      </c>
      <c r="AC97" s="238" t="str">
        <f>IFERROR((K97+R97)+IF($B$3="NYSEG",INDEX('BCA Inputs'!$AI$14:$AI$54,MATCH(I97,'BCA Inputs'!$M$14:$M$54,0))*P97+INDEX('BCA Inputs'!$AJ$14:$AJ$54,MATCH(I97,'BCA Inputs'!$M$14:$M$54,0))*Q97,IF($B$3="RG&amp;E",INDEX('BCA Inputs'!$BR$14:$BR$54,MATCH(I97,'BCA Inputs'!$AW$14:$AW$54,0))*P97+INDEX('BCA Inputs'!$BS$14:$BS$54,MATCH(I97,'BCA Inputs'!$AW$14:$AW$54,0))*Q97,"")),"")</f>
        <v/>
      </c>
      <c r="AD97" s="181" t="str">
        <f>IFERROR(IF($B$3="NYSEG",INDEX('BCA Inputs'!$AD$14:$AD$54,MATCH(I97,'BCA Inputs'!$M$14:$M$54,0))*P97+INDEX('BCA Inputs'!$AE$14:$AE$54,MATCH(I97,'BCA Inputs'!$M$14:$M$54,0))*O97+INDEX('BCA Inputs'!$AF$14:$AF$54,MATCH(I97,'BCA Inputs'!$M$14:$M$54,0))*Q97+INDEX('BCA Inputs'!$AG$14:$AG$54,MATCH(I97,'BCA Inputs'!$M$14:$M$54,0))*F97+INDEX('BCA Inputs'!$AH$14:$AH$54,MATCH(I97,'BCA Inputs'!$M$14:$M$54,0))*G97,IF($B$3="RG&amp;E",INDEX('BCA Inputs'!$BM$14:$BM$54,MATCH(I97,'BCA Inputs'!$AW$14:$AW$54,0))*P97+INDEX('BCA Inputs'!$BN$14:$BN$54,MATCH(I97,'BCA Inputs'!$AW$14:$AW$54,0))*O97+INDEX('BCA Inputs'!$BO$14:$BO$54,MATCH(I97,'BCA Inputs'!$AW$14:$AW$54,0))*Q97+INDEX('BCA Inputs'!$BP$14:$BP$54,MATCH(I97,'BCA Inputs'!$AW$14:$AW$54,0))*F97+INDEX('BCA Inputs'!$BQ$14:$BQ$54,MATCH(I97,'BCA Inputs'!$AW$14:$AW$54,0))*G97,"")),"")</f>
        <v/>
      </c>
      <c r="AE97" s="237" t="str">
        <f t="shared" si="16"/>
        <v/>
      </c>
      <c r="AF97" s="198">
        <f t="shared" si="18"/>
        <v>0</v>
      </c>
      <c r="AG97" s="239">
        <f t="shared" si="19"/>
        <v>0</v>
      </c>
    </row>
    <row r="98" spans="1:33">
      <c r="A98" s="228"/>
      <c r="B98" s="176"/>
      <c r="C98" s="229"/>
      <c r="D98" s="230"/>
      <c r="E98" s="230"/>
      <c r="F98" s="230"/>
      <c r="G98" s="230"/>
      <c r="H98" s="231"/>
      <c r="I98" s="231"/>
      <c r="J98" s="232"/>
      <c r="K98" s="232"/>
      <c r="L98" s="232"/>
      <c r="M98" s="181">
        <f t="shared" si="17"/>
        <v>0</v>
      </c>
      <c r="N98" s="181">
        <f>IF(H98="",0,H98*I98*'Avoided Water Savings Cost'!$C$16)</f>
        <v>0</v>
      </c>
      <c r="O98" s="545">
        <f>IF(C98="",0,IF($B$3="NYSEG",C98/(1-'Avoided Electric Costs 2020'!$W$21),IF($B$3="RG&amp;E",C98/(1-'Avoided Electric Costs 2020'!$X$21),"")))</f>
        <v>0</v>
      </c>
      <c r="P98" s="546">
        <f>IF(D98="",0,IF($B$3="NYSEG",D98/(1-'Avoided Electric Costs 2020'!$W$21),IF($B$3="RG&amp;E",D98/(1-'Avoided Electric Costs 2020'!$X$21),"")))</f>
        <v>0</v>
      </c>
      <c r="Q98" s="546">
        <f>IF(E98="",0,IF($B$3="NYSEG",E98/(1-'Avoided Natural Gas Costs 2020'!$J$34),IF($B$3="RG&amp;E",E98/(1-'Avoided Natural Gas Costs 2020'!$K$34),"")))</f>
        <v>0</v>
      </c>
      <c r="R98" s="233" t="str">
        <f>IFERROR(IF(P98*'BCA Inputs'!$C$1+Q98*'BCA Inputs'!$C$2+F98*'BCA Inputs'!$C$2+G98*'BCA Inputs'!$C$2=0,"",P98*'BCA Inputs'!$C$1+Q98*'BCA Inputs'!$C$2+F98*'BCA Inputs'!$C$2+G98*'BCA Inputs'!$C$2),"")</f>
        <v/>
      </c>
      <c r="S98" s="181" t="str">
        <f t="shared" si="10"/>
        <v/>
      </c>
      <c r="T98" s="181" t="str">
        <f>IFERROR(IF($B$3="NYSEG",(INDEX('BCA Inputs'!$N$14:$N$54,MATCH(I98,'BCA Inputs'!$M$14:$M$54,0))*P98+INDEX('BCA Inputs'!$O$14:$O$54,MATCH(I98,'BCA Inputs'!$M$14:$M$54,0))*O98+INDEX('BCA Inputs'!P:P,MATCH(I98,'BCA Inputs'!M:M,0))*Q98+INDEX('BCA Inputs'!Q:Q,MATCH(I98,'BCA Inputs'!M:M,0))*F98+INDEX('BCA Inputs'!R:R,MATCH(I98,'BCA Inputs'!M:M,0))*G98)+L98+N98,IF($B$3="RG&amp;E",(INDEX('BCA Inputs'!$AX$14:$AX$54,MATCH(I98,'BCA Inputs'!$AW$14:$AW$54,0))*P98+INDEX('BCA Inputs'!$AY$14:$AY$54,MATCH(I98,'BCA Inputs'!$AW$14:$AW$54,0))*O98+INDEX('BCA Inputs'!$AZ$14:$AZ$54,MATCH(I98,'BCA Inputs'!$AW$14:$AW$54,0))*Q98+INDEX('BCA Inputs'!$BA$14:$BA$54,MATCH(I98,'BCA Inputs'!$AW$14:$AW$54,0))*F98+INDEX('BCA Inputs'!$BB$14:$BB$54,MATCH(I98,'BCA Inputs'!$AW$14:$AW$54,0))*G98)+L98+N98,"")),"")</f>
        <v/>
      </c>
      <c r="U98" s="234" t="str">
        <f t="shared" si="11"/>
        <v/>
      </c>
      <c r="V98" s="234" t="str">
        <f t="shared" si="12"/>
        <v/>
      </c>
      <c r="W98" s="234" t="str">
        <f t="shared" si="13"/>
        <v/>
      </c>
      <c r="Y98" s="235" t="str">
        <f t="shared" si="14"/>
        <v/>
      </c>
      <c r="Z98" s="236" t="str">
        <f>IFERROR(IF($B$3="NYSEG",INDEX('BCA Inputs'!$X$14:$X$54,MATCH(I98,'BCA Inputs'!$M$14:$M$54,0))*P98+INDEX('BCA Inputs'!$Y$14:$Y$54,MATCH(I98,'BCA Inputs'!$M$14:$M$54,0))*O98+INDEX('BCA Inputs'!$Z$14:$Z$54,MATCH(I98,'BCA Inputs'!$M$14:$M$54,0))*Q98+INDEX('BCA Inputs'!$AA$14:$AA$54,MATCH(I98,'BCA Inputs'!$M$14:$M$54,0))*F98+INDEX('BCA Inputs'!$AB$14:$AB$54,MATCH(I98,'BCA Inputs'!$M$14:$M$54,0))*G98,IF($B$3="RG&amp;E",INDEX('BCA Inputs'!$BG$14:$BG$54,MATCH(I98,'BCA Inputs'!$AW$14:$AW$54,0))*P98+INDEX('BCA Inputs'!$BH$14:$BH$54,MATCH(I98,'BCA Inputs'!$AW$14:$AW$54,0))*O98+INDEX('BCA Inputs'!$BI$14:$BI$54,MATCH(I98,'BCA Inputs'!$AW$14:$AW$54,0))*Q98+INDEX('BCA Inputs'!$BJ$14:$BJ$54,MATCH(I98,'BCA Inputs'!$AW$14:$AW$54,0))*F98+INDEX('BCA Inputs'!$BK$14:$BK$54,MATCH(I98,'BCA Inputs'!$AW$14:$AW$54,0))*G98,"")),"")</f>
        <v/>
      </c>
      <c r="AA98" s="237" t="str">
        <f t="shared" si="15"/>
        <v/>
      </c>
      <c r="AC98" s="238" t="str">
        <f>IFERROR((K98+R98)+IF($B$3="NYSEG",INDEX('BCA Inputs'!$AI$14:$AI$54,MATCH(I98,'BCA Inputs'!$M$14:$M$54,0))*P98+INDEX('BCA Inputs'!$AJ$14:$AJ$54,MATCH(I98,'BCA Inputs'!$M$14:$M$54,0))*Q98,IF($B$3="RG&amp;E",INDEX('BCA Inputs'!$BR$14:$BR$54,MATCH(I98,'BCA Inputs'!$AW$14:$AW$54,0))*P98+INDEX('BCA Inputs'!$BS$14:$BS$54,MATCH(I98,'BCA Inputs'!$AW$14:$AW$54,0))*Q98,"")),"")</f>
        <v/>
      </c>
      <c r="AD98" s="181" t="str">
        <f>IFERROR(IF($B$3="NYSEG",INDEX('BCA Inputs'!$AD$14:$AD$54,MATCH(I98,'BCA Inputs'!$M$14:$M$54,0))*P98+INDEX('BCA Inputs'!$AE$14:$AE$54,MATCH(I98,'BCA Inputs'!$M$14:$M$54,0))*O98+INDEX('BCA Inputs'!$AF$14:$AF$54,MATCH(I98,'BCA Inputs'!$M$14:$M$54,0))*Q98+INDEX('BCA Inputs'!$AG$14:$AG$54,MATCH(I98,'BCA Inputs'!$M$14:$M$54,0))*F98+INDEX('BCA Inputs'!$AH$14:$AH$54,MATCH(I98,'BCA Inputs'!$M$14:$M$54,0))*G98,IF($B$3="RG&amp;E",INDEX('BCA Inputs'!$BM$14:$BM$54,MATCH(I98,'BCA Inputs'!$AW$14:$AW$54,0))*P98+INDEX('BCA Inputs'!$BN$14:$BN$54,MATCH(I98,'BCA Inputs'!$AW$14:$AW$54,0))*O98+INDEX('BCA Inputs'!$BO$14:$BO$54,MATCH(I98,'BCA Inputs'!$AW$14:$AW$54,0))*Q98+INDEX('BCA Inputs'!$BP$14:$BP$54,MATCH(I98,'BCA Inputs'!$AW$14:$AW$54,0))*F98+INDEX('BCA Inputs'!$BQ$14:$BQ$54,MATCH(I98,'BCA Inputs'!$AW$14:$AW$54,0))*G98,"")),"")</f>
        <v/>
      </c>
      <c r="AE98" s="237" t="str">
        <f t="shared" si="16"/>
        <v/>
      </c>
      <c r="AF98" s="198">
        <f t="shared" si="18"/>
        <v>0</v>
      </c>
      <c r="AG98" s="239">
        <f t="shared" si="19"/>
        <v>0</v>
      </c>
    </row>
    <row r="99" spans="1:33">
      <c r="A99" s="228"/>
      <c r="B99" s="176"/>
      <c r="C99" s="229"/>
      <c r="D99" s="230"/>
      <c r="E99" s="230"/>
      <c r="F99" s="230"/>
      <c r="G99" s="230"/>
      <c r="H99" s="231"/>
      <c r="I99" s="231"/>
      <c r="J99" s="232"/>
      <c r="K99" s="232"/>
      <c r="L99" s="232"/>
      <c r="M99" s="181">
        <f t="shared" si="17"/>
        <v>0</v>
      </c>
      <c r="N99" s="181">
        <f>IF(H99="",0,H99*I99*'Avoided Water Savings Cost'!$C$16)</f>
        <v>0</v>
      </c>
      <c r="O99" s="545">
        <f>IF(C99="",0,IF($B$3="NYSEG",C99/(1-'Avoided Electric Costs 2020'!$W$21),IF($B$3="RG&amp;E",C99/(1-'Avoided Electric Costs 2020'!$X$21),"")))</f>
        <v>0</v>
      </c>
      <c r="P99" s="546">
        <f>IF(D99="",0,IF($B$3="NYSEG",D99/(1-'Avoided Electric Costs 2020'!$W$21),IF($B$3="RG&amp;E",D99/(1-'Avoided Electric Costs 2020'!$X$21),"")))</f>
        <v>0</v>
      </c>
      <c r="Q99" s="546">
        <f>IF(E99="",0,IF($B$3="NYSEG",E99/(1-'Avoided Natural Gas Costs 2020'!$J$34),IF($B$3="RG&amp;E",E99/(1-'Avoided Natural Gas Costs 2020'!$K$34),"")))</f>
        <v>0</v>
      </c>
      <c r="R99" s="233" t="str">
        <f>IFERROR(IF(P99*'BCA Inputs'!$C$1+Q99*'BCA Inputs'!$C$2+F99*'BCA Inputs'!$C$2+G99*'BCA Inputs'!$C$2=0,"",P99*'BCA Inputs'!$C$1+Q99*'BCA Inputs'!$C$2+F99*'BCA Inputs'!$C$2+G99*'BCA Inputs'!$C$2),"")</f>
        <v/>
      </c>
      <c r="S99" s="181" t="str">
        <f t="shared" si="10"/>
        <v/>
      </c>
      <c r="T99" s="181" t="str">
        <f>IFERROR(IF($B$3="NYSEG",(INDEX('BCA Inputs'!$N$14:$N$54,MATCH(I99,'BCA Inputs'!$M$14:$M$54,0))*P99+INDEX('BCA Inputs'!$O$14:$O$54,MATCH(I99,'BCA Inputs'!$M$14:$M$54,0))*O99+INDEX('BCA Inputs'!P:P,MATCH(I99,'BCA Inputs'!M:M,0))*Q99+INDEX('BCA Inputs'!Q:Q,MATCH(I99,'BCA Inputs'!M:M,0))*F99+INDEX('BCA Inputs'!R:R,MATCH(I99,'BCA Inputs'!M:M,0))*G99)+L99+N99,IF($B$3="RG&amp;E",(INDEX('BCA Inputs'!$AX$14:$AX$54,MATCH(I99,'BCA Inputs'!$AW$14:$AW$54,0))*P99+INDEX('BCA Inputs'!$AY$14:$AY$54,MATCH(I99,'BCA Inputs'!$AW$14:$AW$54,0))*O99+INDEX('BCA Inputs'!$AZ$14:$AZ$54,MATCH(I99,'BCA Inputs'!$AW$14:$AW$54,0))*Q99+INDEX('BCA Inputs'!$BA$14:$BA$54,MATCH(I99,'BCA Inputs'!$AW$14:$AW$54,0))*F99+INDEX('BCA Inputs'!$BB$14:$BB$54,MATCH(I99,'BCA Inputs'!$AW$14:$AW$54,0))*G99)+L99+N99,"")),"")</f>
        <v/>
      </c>
      <c r="U99" s="234" t="str">
        <f t="shared" si="11"/>
        <v/>
      </c>
      <c r="V99" s="234" t="str">
        <f t="shared" si="12"/>
        <v/>
      </c>
      <c r="W99" s="234" t="str">
        <f t="shared" si="13"/>
        <v/>
      </c>
      <c r="Y99" s="235" t="str">
        <f t="shared" si="14"/>
        <v/>
      </c>
      <c r="Z99" s="236" t="str">
        <f>IFERROR(IF($B$3="NYSEG",INDEX('BCA Inputs'!$X$14:$X$54,MATCH(I99,'BCA Inputs'!$M$14:$M$54,0))*P99+INDEX('BCA Inputs'!$Y$14:$Y$54,MATCH(I99,'BCA Inputs'!$M$14:$M$54,0))*O99+INDEX('BCA Inputs'!$Z$14:$Z$54,MATCH(I99,'BCA Inputs'!$M$14:$M$54,0))*Q99+INDEX('BCA Inputs'!$AA$14:$AA$54,MATCH(I99,'BCA Inputs'!$M$14:$M$54,0))*F99+INDEX('BCA Inputs'!$AB$14:$AB$54,MATCH(I99,'BCA Inputs'!$M$14:$M$54,0))*G99,IF($B$3="RG&amp;E",INDEX('BCA Inputs'!$BG$14:$BG$54,MATCH(I99,'BCA Inputs'!$AW$14:$AW$54,0))*P99+INDEX('BCA Inputs'!$BH$14:$BH$54,MATCH(I99,'BCA Inputs'!$AW$14:$AW$54,0))*O99+INDEX('BCA Inputs'!$BI$14:$BI$54,MATCH(I99,'BCA Inputs'!$AW$14:$AW$54,0))*Q99+INDEX('BCA Inputs'!$BJ$14:$BJ$54,MATCH(I99,'BCA Inputs'!$AW$14:$AW$54,0))*F99+INDEX('BCA Inputs'!$BK$14:$BK$54,MATCH(I99,'BCA Inputs'!$AW$14:$AW$54,0))*G99,"")),"")</f>
        <v/>
      </c>
      <c r="AA99" s="237" t="str">
        <f t="shared" si="15"/>
        <v/>
      </c>
      <c r="AC99" s="238" t="str">
        <f>IFERROR((K99+R99)+IF($B$3="NYSEG",INDEX('BCA Inputs'!$AI$14:$AI$54,MATCH(I99,'BCA Inputs'!$M$14:$M$54,0))*P99+INDEX('BCA Inputs'!$AJ$14:$AJ$54,MATCH(I99,'BCA Inputs'!$M$14:$M$54,0))*Q99,IF($B$3="RG&amp;E",INDEX('BCA Inputs'!$BR$14:$BR$54,MATCH(I99,'BCA Inputs'!$AW$14:$AW$54,0))*P99+INDEX('BCA Inputs'!$BS$14:$BS$54,MATCH(I99,'BCA Inputs'!$AW$14:$AW$54,0))*Q99,"")),"")</f>
        <v/>
      </c>
      <c r="AD99" s="181" t="str">
        <f>IFERROR(IF($B$3="NYSEG",INDEX('BCA Inputs'!$AD$14:$AD$54,MATCH(I99,'BCA Inputs'!$M$14:$M$54,0))*P99+INDEX('BCA Inputs'!$AE$14:$AE$54,MATCH(I99,'BCA Inputs'!$M$14:$M$54,0))*O99+INDEX('BCA Inputs'!$AF$14:$AF$54,MATCH(I99,'BCA Inputs'!$M$14:$M$54,0))*Q99+INDEX('BCA Inputs'!$AG$14:$AG$54,MATCH(I99,'BCA Inputs'!$M$14:$M$54,0))*F99+INDEX('BCA Inputs'!$AH$14:$AH$54,MATCH(I99,'BCA Inputs'!$M$14:$M$54,0))*G99,IF($B$3="RG&amp;E",INDEX('BCA Inputs'!$BM$14:$BM$54,MATCH(I99,'BCA Inputs'!$AW$14:$AW$54,0))*P99+INDEX('BCA Inputs'!$BN$14:$BN$54,MATCH(I99,'BCA Inputs'!$AW$14:$AW$54,0))*O99+INDEX('BCA Inputs'!$BO$14:$BO$54,MATCH(I99,'BCA Inputs'!$AW$14:$AW$54,0))*Q99+INDEX('BCA Inputs'!$BP$14:$BP$54,MATCH(I99,'BCA Inputs'!$AW$14:$AW$54,0))*F99+INDEX('BCA Inputs'!$BQ$14:$BQ$54,MATCH(I99,'BCA Inputs'!$AW$14:$AW$54,0))*G99,"")),"")</f>
        <v/>
      </c>
      <c r="AE99" s="237" t="str">
        <f t="shared" si="16"/>
        <v/>
      </c>
      <c r="AF99" s="198">
        <f t="shared" si="18"/>
        <v>0</v>
      </c>
      <c r="AG99" s="239">
        <f t="shared" si="19"/>
        <v>0</v>
      </c>
    </row>
    <row r="100" spans="1:33">
      <c r="A100" s="228"/>
      <c r="B100" s="176"/>
      <c r="C100" s="229"/>
      <c r="D100" s="230"/>
      <c r="E100" s="230"/>
      <c r="F100" s="230"/>
      <c r="G100" s="230"/>
      <c r="H100" s="231"/>
      <c r="I100" s="231"/>
      <c r="J100" s="232"/>
      <c r="K100" s="232"/>
      <c r="L100" s="232"/>
      <c r="M100" s="181">
        <f t="shared" si="17"/>
        <v>0</v>
      </c>
      <c r="N100" s="181">
        <f>IF(H100="",0,H100*I100*'Avoided Water Savings Cost'!$C$16)</f>
        <v>0</v>
      </c>
      <c r="O100" s="545">
        <f>IF(C100="",0,IF($B$3="NYSEG",C100/(1-'Avoided Electric Costs 2020'!$W$21),IF($B$3="RG&amp;E",C100/(1-'Avoided Electric Costs 2020'!$X$21),"")))</f>
        <v>0</v>
      </c>
      <c r="P100" s="546">
        <f>IF(D100="",0,IF($B$3="NYSEG",D100/(1-'Avoided Electric Costs 2020'!$W$21),IF($B$3="RG&amp;E",D100/(1-'Avoided Electric Costs 2020'!$X$21),"")))</f>
        <v>0</v>
      </c>
      <c r="Q100" s="546">
        <f>IF(E100="",0,IF($B$3="NYSEG",E100/(1-'Avoided Natural Gas Costs 2020'!$J$34),IF($B$3="RG&amp;E",E100/(1-'Avoided Natural Gas Costs 2020'!$K$34),"")))</f>
        <v>0</v>
      </c>
      <c r="R100" s="233" t="str">
        <f>IFERROR(IF(P100*'BCA Inputs'!$C$1+Q100*'BCA Inputs'!$C$2+F100*'BCA Inputs'!$C$2+G100*'BCA Inputs'!$C$2=0,"",P100*'BCA Inputs'!$C$1+Q100*'BCA Inputs'!$C$2+F100*'BCA Inputs'!$C$2+G100*'BCA Inputs'!$C$2),"")</f>
        <v/>
      </c>
      <c r="S100" s="181" t="str">
        <f t="shared" si="10"/>
        <v/>
      </c>
      <c r="T100" s="181" t="str">
        <f>IFERROR(IF($B$3="NYSEG",(INDEX('BCA Inputs'!$N$14:$N$54,MATCH(I100,'BCA Inputs'!$M$14:$M$54,0))*P100+INDEX('BCA Inputs'!$O$14:$O$54,MATCH(I100,'BCA Inputs'!$M$14:$M$54,0))*O100+INDEX('BCA Inputs'!P:P,MATCH(I100,'BCA Inputs'!M:M,0))*Q100+INDEX('BCA Inputs'!Q:Q,MATCH(I100,'BCA Inputs'!M:M,0))*F100+INDEX('BCA Inputs'!R:R,MATCH(I100,'BCA Inputs'!M:M,0))*G100)+L100+N100,IF($B$3="RG&amp;E",(INDEX('BCA Inputs'!$AX$14:$AX$54,MATCH(I100,'BCA Inputs'!$AW$14:$AW$54,0))*P100+INDEX('BCA Inputs'!$AY$14:$AY$54,MATCH(I100,'BCA Inputs'!$AW$14:$AW$54,0))*O100+INDEX('BCA Inputs'!$AZ$14:$AZ$54,MATCH(I100,'BCA Inputs'!$AW$14:$AW$54,0))*Q100+INDEX('BCA Inputs'!$BA$14:$BA$54,MATCH(I100,'BCA Inputs'!$AW$14:$AW$54,0))*F100+INDEX('BCA Inputs'!$BB$14:$BB$54,MATCH(I100,'BCA Inputs'!$AW$14:$AW$54,0))*G100)+L100+N100,"")),"")</f>
        <v/>
      </c>
      <c r="U100" s="234" t="str">
        <f t="shared" si="11"/>
        <v/>
      </c>
      <c r="V100" s="234" t="str">
        <f t="shared" si="12"/>
        <v/>
      </c>
      <c r="W100" s="234" t="str">
        <f t="shared" si="13"/>
        <v/>
      </c>
      <c r="Y100" s="235" t="str">
        <f t="shared" si="14"/>
        <v/>
      </c>
      <c r="Z100" s="236" t="str">
        <f>IFERROR(IF($B$3="NYSEG",INDEX('BCA Inputs'!$X$14:$X$54,MATCH(I100,'BCA Inputs'!$M$14:$M$54,0))*P100+INDEX('BCA Inputs'!$Y$14:$Y$54,MATCH(I100,'BCA Inputs'!$M$14:$M$54,0))*O100+INDEX('BCA Inputs'!$Z$14:$Z$54,MATCH(I100,'BCA Inputs'!$M$14:$M$54,0))*Q100+INDEX('BCA Inputs'!$AA$14:$AA$54,MATCH(I100,'BCA Inputs'!$M$14:$M$54,0))*F100+INDEX('BCA Inputs'!$AB$14:$AB$54,MATCH(I100,'BCA Inputs'!$M$14:$M$54,0))*G100,IF($B$3="RG&amp;E",INDEX('BCA Inputs'!$BG$14:$BG$54,MATCH(I100,'BCA Inputs'!$AW$14:$AW$54,0))*P100+INDEX('BCA Inputs'!$BH$14:$BH$54,MATCH(I100,'BCA Inputs'!$AW$14:$AW$54,0))*O100+INDEX('BCA Inputs'!$BI$14:$BI$54,MATCH(I100,'BCA Inputs'!$AW$14:$AW$54,0))*Q100+INDEX('BCA Inputs'!$BJ$14:$BJ$54,MATCH(I100,'BCA Inputs'!$AW$14:$AW$54,0))*F100+INDEX('BCA Inputs'!$BK$14:$BK$54,MATCH(I100,'BCA Inputs'!$AW$14:$AW$54,0))*G100,"")),"")</f>
        <v/>
      </c>
      <c r="AA100" s="237" t="str">
        <f t="shared" si="15"/>
        <v/>
      </c>
      <c r="AC100" s="238" t="str">
        <f>IFERROR((K100+R100)+IF($B$3="NYSEG",INDEX('BCA Inputs'!$AI$14:$AI$54,MATCH(I100,'BCA Inputs'!$M$14:$M$54,0))*P100+INDEX('BCA Inputs'!$AJ$14:$AJ$54,MATCH(I100,'BCA Inputs'!$M$14:$M$54,0))*Q100,IF($B$3="RG&amp;E",INDEX('BCA Inputs'!$BR$14:$BR$54,MATCH(I100,'BCA Inputs'!$AW$14:$AW$54,0))*P100+INDEX('BCA Inputs'!$BS$14:$BS$54,MATCH(I100,'BCA Inputs'!$AW$14:$AW$54,0))*Q100,"")),"")</f>
        <v/>
      </c>
      <c r="AD100" s="181" t="str">
        <f>IFERROR(IF($B$3="NYSEG",INDEX('BCA Inputs'!$AD$14:$AD$54,MATCH(I100,'BCA Inputs'!$M$14:$M$54,0))*P100+INDEX('BCA Inputs'!$AE$14:$AE$54,MATCH(I100,'BCA Inputs'!$M$14:$M$54,0))*O100+INDEX('BCA Inputs'!$AF$14:$AF$54,MATCH(I100,'BCA Inputs'!$M$14:$M$54,0))*Q100+INDEX('BCA Inputs'!$AG$14:$AG$54,MATCH(I100,'BCA Inputs'!$M$14:$M$54,0))*F100+INDEX('BCA Inputs'!$AH$14:$AH$54,MATCH(I100,'BCA Inputs'!$M$14:$M$54,0))*G100,IF($B$3="RG&amp;E",INDEX('BCA Inputs'!$BM$14:$BM$54,MATCH(I100,'BCA Inputs'!$AW$14:$AW$54,0))*P100+INDEX('BCA Inputs'!$BN$14:$BN$54,MATCH(I100,'BCA Inputs'!$AW$14:$AW$54,0))*O100+INDEX('BCA Inputs'!$BO$14:$BO$54,MATCH(I100,'BCA Inputs'!$AW$14:$AW$54,0))*Q100+INDEX('BCA Inputs'!$BP$14:$BP$54,MATCH(I100,'BCA Inputs'!$AW$14:$AW$54,0))*F100+INDEX('BCA Inputs'!$BQ$14:$BQ$54,MATCH(I100,'BCA Inputs'!$AW$14:$AW$54,0))*G100,"")),"")</f>
        <v/>
      </c>
      <c r="AE100" s="237" t="str">
        <f t="shared" si="16"/>
        <v/>
      </c>
      <c r="AF100" s="198">
        <f t="shared" si="18"/>
        <v>0</v>
      </c>
      <c r="AG100" s="239">
        <f t="shared" si="19"/>
        <v>0</v>
      </c>
    </row>
    <row r="101" spans="1:33">
      <c r="A101" s="228"/>
      <c r="B101" s="176"/>
      <c r="C101" s="229"/>
      <c r="D101" s="230"/>
      <c r="E101" s="230"/>
      <c r="F101" s="230"/>
      <c r="G101" s="230"/>
      <c r="H101" s="231"/>
      <c r="I101" s="231"/>
      <c r="J101" s="232"/>
      <c r="K101" s="232"/>
      <c r="L101" s="232"/>
      <c r="M101" s="181">
        <f t="shared" si="17"/>
        <v>0</v>
      </c>
      <c r="N101" s="181">
        <f>IF(H101="",0,H101*I101*'Avoided Water Savings Cost'!$C$16)</f>
        <v>0</v>
      </c>
      <c r="O101" s="545">
        <f>IF(C101="",0,IF($B$3="NYSEG",C101/(1-'Avoided Electric Costs 2020'!$W$21),IF($B$3="RG&amp;E",C101/(1-'Avoided Electric Costs 2020'!$X$21),"")))</f>
        <v>0</v>
      </c>
      <c r="P101" s="546">
        <f>IF(D101="",0,IF($B$3="NYSEG",D101/(1-'Avoided Electric Costs 2020'!$W$21),IF($B$3="RG&amp;E",D101/(1-'Avoided Electric Costs 2020'!$X$21),"")))</f>
        <v>0</v>
      </c>
      <c r="Q101" s="546">
        <f>IF(E101="",0,IF($B$3="NYSEG",E101/(1-'Avoided Natural Gas Costs 2020'!$J$34),IF($B$3="RG&amp;E",E101/(1-'Avoided Natural Gas Costs 2020'!$K$34),"")))</f>
        <v>0</v>
      </c>
      <c r="R101" s="233" t="str">
        <f>IFERROR(IF(P101*'BCA Inputs'!$C$1+Q101*'BCA Inputs'!$C$2+F101*'BCA Inputs'!$C$2+G101*'BCA Inputs'!$C$2=0,"",P101*'BCA Inputs'!$C$1+Q101*'BCA Inputs'!$C$2+F101*'BCA Inputs'!$C$2+G101*'BCA Inputs'!$C$2),"")</f>
        <v/>
      </c>
      <c r="S101" s="181" t="str">
        <f t="shared" si="10"/>
        <v/>
      </c>
      <c r="T101" s="181" t="str">
        <f>IFERROR(IF($B$3="NYSEG",(INDEX('BCA Inputs'!$N$14:$N$54,MATCH(I101,'BCA Inputs'!$M$14:$M$54,0))*P101+INDEX('BCA Inputs'!$O$14:$O$54,MATCH(I101,'BCA Inputs'!$M$14:$M$54,0))*O101+INDEX('BCA Inputs'!P:P,MATCH(I101,'BCA Inputs'!M:M,0))*Q101+INDEX('BCA Inputs'!Q:Q,MATCH(I101,'BCA Inputs'!M:M,0))*F101+INDEX('BCA Inputs'!R:R,MATCH(I101,'BCA Inputs'!M:M,0))*G101)+L101+N101,IF($B$3="RG&amp;E",(INDEX('BCA Inputs'!$AX$14:$AX$54,MATCH(I101,'BCA Inputs'!$AW$14:$AW$54,0))*P101+INDEX('BCA Inputs'!$AY$14:$AY$54,MATCH(I101,'BCA Inputs'!$AW$14:$AW$54,0))*O101+INDEX('BCA Inputs'!$AZ$14:$AZ$54,MATCH(I101,'BCA Inputs'!$AW$14:$AW$54,0))*Q101+INDEX('BCA Inputs'!$BA$14:$BA$54,MATCH(I101,'BCA Inputs'!$AW$14:$AW$54,0))*F101+INDEX('BCA Inputs'!$BB$14:$BB$54,MATCH(I101,'BCA Inputs'!$AW$14:$AW$54,0))*G101)+L101+N101,"")),"")</f>
        <v/>
      </c>
      <c r="U101" s="234" t="str">
        <f t="shared" si="11"/>
        <v/>
      </c>
      <c r="V101" s="234" t="str">
        <f t="shared" si="12"/>
        <v/>
      </c>
      <c r="W101" s="234" t="str">
        <f t="shared" si="13"/>
        <v/>
      </c>
      <c r="Y101" s="235" t="str">
        <f t="shared" si="14"/>
        <v/>
      </c>
      <c r="Z101" s="236" t="str">
        <f>IFERROR(IF($B$3="NYSEG",INDEX('BCA Inputs'!$X$14:$X$54,MATCH(I101,'BCA Inputs'!$M$14:$M$54,0))*P101+INDEX('BCA Inputs'!$Y$14:$Y$54,MATCH(I101,'BCA Inputs'!$M$14:$M$54,0))*O101+INDEX('BCA Inputs'!$Z$14:$Z$54,MATCH(I101,'BCA Inputs'!$M$14:$M$54,0))*Q101+INDEX('BCA Inputs'!$AA$14:$AA$54,MATCH(I101,'BCA Inputs'!$M$14:$M$54,0))*F101+INDEX('BCA Inputs'!$AB$14:$AB$54,MATCH(I101,'BCA Inputs'!$M$14:$M$54,0))*G101,IF($B$3="RG&amp;E",INDEX('BCA Inputs'!$BG$14:$BG$54,MATCH(I101,'BCA Inputs'!$AW$14:$AW$54,0))*P101+INDEX('BCA Inputs'!$BH$14:$BH$54,MATCH(I101,'BCA Inputs'!$AW$14:$AW$54,0))*O101+INDEX('BCA Inputs'!$BI$14:$BI$54,MATCH(I101,'BCA Inputs'!$AW$14:$AW$54,0))*Q101+INDEX('BCA Inputs'!$BJ$14:$BJ$54,MATCH(I101,'BCA Inputs'!$AW$14:$AW$54,0))*F101+INDEX('BCA Inputs'!$BK$14:$BK$54,MATCH(I101,'BCA Inputs'!$AW$14:$AW$54,0))*G101,"")),"")</f>
        <v/>
      </c>
      <c r="AA101" s="237" t="str">
        <f t="shared" si="15"/>
        <v/>
      </c>
      <c r="AC101" s="238" t="str">
        <f>IFERROR((K101+R101)+IF($B$3="NYSEG",INDEX('BCA Inputs'!$AI$14:$AI$54,MATCH(I101,'BCA Inputs'!$M$14:$M$54,0))*P101+INDEX('BCA Inputs'!$AJ$14:$AJ$54,MATCH(I101,'BCA Inputs'!$M$14:$M$54,0))*Q101,IF($B$3="RG&amp;E",INDEX('BCA Inputs'!$BR$14:$BR$54,MATCH(I101,'BCA Inputs'!$AW$14:$AW$54,0))*P101+INDEX('BCA Inputs'!$BS$14:$BS$54,MATCH(I101,'BCA Inputs'!$AW$14:$AW$54,0))*Q101,"")),"")</f>
        <v/>
      </c>
      <c r="AD101" s="181" t="str">
        <f>IFERROR(IF($B$3="NYSEG",INDEX('BCA Inputs'!$AD$14:$AD$54,MATCH(I101,'BCA Inputs'!$M$14:$M$54,0))*P101+INDEX('BCA Inputs'!$AE$14:$AE$54,MATCH(I101,'BCA Inputs'!$M$14:$M$54,0))*O101+INDEX('BCA Inputs'!$AF$14:$AF$54,MATCH(I101,'BCA Inputs'!$M$14:$M$54,0))*Q101+INDEX('BCA Inputs'!$AG$14:$AG$54,MATCH(I101,'BCA Inputs'!$M$14:$M$54,0))*F101+INDEX('BCA Inputs'!$AH$14:$AH$54,MATCH(I101,'BCA Inputs'!$M$14:$M$54,0))*G101,IF($B$3="RG&amp;E",INDEX('BCA Inputs'!$BM$14:$BM$54,MATCH(I101,'BCA Inputs'!$AW$14:$AW$54,0))*P101+INDEX('BCA Inputs'!$BN$14:$BN$54,MATCH(I101,'BCA Inputs'!$AW$14:$AW$54,0))*O101+INDEX('BCA Inputs'!$BO$14:$BO$54,MATCH(I101,'BCA Inputs'!$AW$14:$AW$54,0))*Q101+INDEX('BCA Inputs'!$BP$14:$BP$54,MATCH(I101,'BCA Inputs'!$AW$14:$AW$54,0))*F101+INDEX('BCA Inputs'!$BQ$14:$BQ$54,MATCH(I101,'BCA Inputs'!$AW$14:$AW$54,0))*G101,"")),"")</f>
        <v/>
      </c>
      <c r="AE101" s="237" t="str">
        <f t="shared" si="16"/>
        <v/>
      </c>
      <c r="AF101" s="198">
        <f t="shared" si="18"/>
        <v>0</v>
      </c>
      <c r="AG101" s="239">
        <f t="shared" si="19"/>
        <v>0</v>
      </c>
    </row>
    <row r="102" spans="1:33">
      <c r="A102" s="228"/>
      <c r="B102" s="176"/>
      <c r="C102" s="229"/>
      <c r="D102" s="230"/>
      <c r="E102" s="230"/>
      <c r="F102" s="230"/>
      <c r="G102" s="230"/>
      <c r="H102" s="231"/>
      <c r="I102" s="231"/>
      <c r="J102" s="232"/>
      <c r="K102" s="232"/>
      <c r="L102" s="232"/>
      <c r="M102" s="181">
        <f t="shared" si="17"/>
        <v>0</v>
      </c>
      <c r="N102" s="181">
        <f>IF(H102="",0,H102*I102*'Avoided Water Savings Cost'!$C$16)</f>
        <v>0</v>
      </c>
      <c r="O102" s="545">
        <f>IF(C102="",0,IF($B$3="NYSEG",C102/(1-'Avoided Electric Costs 2020'!$W$21),IF($B$3="RG&amp;E",C102/(1-'Avoided Electric Costs 2020'!$X$21),"")))</f>
        <v>0</v>
      </c>
      <c r="P102" s="546">
        <f>IF(D102="",0,IF($B$3="NYSEG",D102/(1-'Avoided Electric Costs 2020'!$W$21),IF($B$3="RG&amp;E",D102/(1-'Avoided Electric Costs 2020'!$X$21),"")))</f>
        <v>0</v>
      </c>
      <c r="Q102" s="546">
        <f>IF(E102="",0,IF($B$3="NYSEG",E102/(1-'Avoided Natural Gas Costs 2020'!$J$34),IF($B$3="RG&amp;E",E102/(1-'Avoided Natural Gas Costs 2020'!$K$34),"")))</f>
        <v>0</v>
      </c>
      <c r="R102" s="233" t="str">
        <f>IFERROR(IF(P102*'BCA Inputs'!$C$1+Q102*'BCA Inputs'!$C$2+F102*'BCA Inputs'!$C$2+G102*'BCA Inputs'!$C$2=0,"",P102*'BCA Inputs'!$C$1+Q102*'BCA Inputs'!$C$2+F102*'BCA Inputs'!$C$2+G102*'BCA Inputs'!$C$2),"")</f>
        <v/>
      </c>
      <c r="S102" s="181" t="str">
        <f t="shared" si="10"/>
        <v/>
      </c>
      <c r="T102" s="181" t="str">
        <f>IFERROR(IF($B$3="NYSEG",(INDEX('BCA Inputs'!$N$14:$N$54,MATCH(I102,'BCA Inputs'!$M$14:$M$54,0))*P102+INDEX('BCA Inputs'!$O$14:$O$54,MATCH(I102,'BCA Inputs'!$M$14:$M$54,0))*O102+INDEX('BCA Inputs'!P:P,MATCH(I102,'BCA Inputs'!M:M,0))*Q102+INDEX('BCA Inputs'!Q:Q,MATCH(I102,'BCA Inputs'!M:M,0))*F102+INDEX('BCA Inputs'!R:R,MATCH(I102,'BCA Inputs'!M:M,0))*G102)+L102+N102,IF($B$3="RG&amp;E",(INDEX('BCA Inputs'!$AX$14:$AX$54,MATCH(I102,'BCA Inputs'!$AW$14:$AW$54,0))*P102+INDEX('BCA Inputs'!$AY$14:$AY$54,MATCH(I102,'BCA Inputs'!$AW$14:$AW$54,0))*O102+INDEX('BCA Inputs'!$AZ$14:$AZ$54,MATCH(I102,'BCA Inputs'!$AW$14:$AW$54,0))*Q102+INDEX('BCA Inputs'!$BA$14:$BA$54,MATCH(I102,'BCA Inputs'!$AW$14:$AW$54,0))*F102+INDEX('BCA Inputs'!$BB$14:$BB$54,MATCH(I102,'BCA Inputs'!$AW$14:$AW$54,0))*G102)+L102+N102,"")),"")</f>
        <v/>
      </c>
      <c r="U102" s="234" t="str">
        <f t="shared" si="11"/>
        <v/>
      </c>
      <c r="V102" s="234" t="str">
        <f t="shared" si="12"/>
        <v/>
      </c>
      <c r="W102" s="234" t="str">
        <f t="shared" si="13"/>
        <v/>
      </c>
      <c r="Y102" s="235" t="str">
        <f t="shared" si="14"/>
        <v/>
      </c>
      <c r="Z102" s="236" t="str">
        <f>IFERROR(IF($B$3="NYSEG",INDEX('BCA Inputs'!$X$14:$X$54,MATCH(I102,'BCA Inputs'!$M$14:$M$54,0))*P102+INDEX('BCA Inputs'!$Y$14:$Y$54,MATCH(I102,'BCA Inputs'!$M$14:$M$54,0))*O102+INDEX('BCA Inputs'!$Z$14:$Z$54,MATCH(I102,'BCA Inputs'!$M$14:$M$54,0))*Q102+INDEX('BCA Inputs'!$AA$14:$AA$54,MATCH(I102,'BCA Inputs'!$M$14:$M$54,0))*F102+INDEX('BCA Inputs'!$AB$14:$AB$54,MATCH(I102,'BCA Inputs'!$M$14:$M$54,0))*G102,IF($B$3="RG&amp;E",INDEX('BCA Inputs'!$BG$14:$BG$54,MATCH(I102,'BCA Inputs'!$AW$14:$AW$54,0))*P102+INDEX('BCA Inputs'!$BH$14:$BH$54,MATCH(I102,'BCA Inputs'!$AW$14:$AW$54,0))*O102+INDEX('BCA Inputs'!$BI$14:$BI$54,MATCH(I102,'BCA Inputs'!$AW$14:$AW$54,0))*Q102+INDEX('BCA Inputs'!$BJ$14:$BJ$54,MATCH(I102,'BCA Inputs'!$AW$14:$AW$54,0))*F102+INDEX('BCA Inputs'!$BK$14:$BK$54,MATCH(I102,'BCA Inputs'!$AW$14:$AW$54,0))*G102,"")),"")</f>
        <v/>
      </c>
      <c r="AA102" s="237" t="str">
        <f t="shared" si="15"/>
        <v/>
      </c>
      <c r="AC102" s="238" t="str">
        <f>IFERROR((K102+R102)+IF($B$3="NYSEG",INDEX('BCA Inputs'!$AI$14:$AI$54,MATCH(I102,'BCA Inputs'!$M$14:$M$54,0))*P102+INDEX('BCA Inputs'!$AJ$14:$AJ$54,MATCH(I102,'BCA Inputs'!$M$14:$M$54,0))*Q102,IF($B$3="RG&amp;E",INDEX('BCA Inputs'!$BR$14:$BR$54,MATCH(I102,'BCA Inputs'!$AW$14:$AW$54,0))*P102+INDEX('BCA Inputs'!$BS$14:$BS$54,MATCH(I102,'BCA Inputs'!$AW$14:$AW$54,0))*Q102,"")),"")</f>
        <v/>
      </c>
      <c r="AD102" s="181" t="str">
        <f>IFERROR(IF($B$3="NYSEG",INDEX('BCA Inputs'!$AD$14:$AD$54,MATCH(I102,'BCA Inputs'!$M$14:$M$54,0))*P102+INDEX('BCA Inputs'!$AE$14:$AE$54,MATCH(I102,'BCA Inputs'!$M$14:$M$54,0))*O102+INDEX('BCA Inputs'!$AF$14:$AF$54,MATCH(I102,'BCA Inputs'!$M$14:$M$54,0))*Q102+INDEX('BCA Inputs'!$AG$14:$AG$54,MATCH(I102,'BCA Inputs'!$M$14:$M$54,0))*F102+INDEX('BCA Inputs'!$AH$14:$AH$54,MATCH(I102,'BCA Inputs'!$M$14:$M$54,0))*G102,IF($B$3="RG&amp;E",INDEX('BCA Inputs'!$BM$14:$BM$54,MATCH(I102,'BCA Inputs'!$AW$14:$AW$54,0))*P102+INDEX('BCA Inputs'!$BN$14:$BN$54,MATCH(I102,'BCA Inputs'!$AW$14:$AW$54,0))*O102+INDEX('BCA Inputs'!$BO$14:$BO$54,MATCH(I102,'BCA Inputs'!$AW$14:$AW$54,0))*Q102+INDEX('BCA Inputs'!$BP$14:$BP$54,MATCH(I102,'BCA Inputs'!$AW$14:$AW$54,0))*F102+INDEX('BCA Inputs'!$BQ$14:$BQ$54,MATCH(I102,'BCA Inputs'!$AW$14:$AW$54,0))*G102,"")),"")</f>
        <v/>
      </c>
      <c r="AE102" s="237" t="str">
        <f t="shared" si="16"/>
        <v/>
      </c>
      <c r="AF102" s="198">
        <f t="shared" si="18"/>
        <v>0</v>
      </c>
      <c r="AG102" s="239">
        <f t="shared" si="19"/>
        <v>0</v>
      </c>
    </row>
    <row r="103" spans="1:33">
      <c r="A103" s="228"/>
      <c r="B103" s="176"/>
      <c r="C103" s="229"/>
      <c r="D103" s="230"/>
      <c r="E103" s="230"/>
      <c r="F103" s="230"/>
      <c r="G103" s="230"/>
      <c r="H103" s="231"/>
      <c r="I103" s="231"/>
      <c r="J103" s="232"/>
      <c r="K103" s="232"/>
      <c r="L103" s="232"/>
      <c r="M103" s="181">
        <f t="shared" si="17"/>
        <v>0</v>
      </c>
      <c r="N103" s="181">
        <f>IF(H103="",0,H103*I103*'Avoided Water Savings Cost'!$C$16)</f>
        <v>0</v>
      </c>
      <c r="O103" s="545">
        <f>IF(C103="",0,IF($B$3="NYSEG",C103/(1-'Avoided Electric Costs 2020'!$W$21),IF($B$3="RG&amp;E",C103/(1-'Avoided Electric Costs 2020'!$X$21),"")))</f>
        <v>0</v>
      </c>
      <c r="P103" s="546">
        <f>IF(D103="",0,IF($B$3="NYSEG",D103/(1-'Avoided Electric Costs 2020'!$W$21),IF($B$3="RG&amp;E",D103/(1-'Avoided Electric Costs 2020'!$X$21),"")))</f>
        <v>0</v>
      </c>
      <c r="Q103" s="546">
        <f>IF(E103="",0,IF($B$3="NYSEG",E103/(1-'Avoided Natural Gas Costs 2020'!$J$34),IF($B$3="RG&amp;E",E103/(1-'Avoided Natural Gas Costs 2020'!$K$34),"")))</f>
        <v>0</v>
      </c>
      <c r="R103" s="233" t="str">
        <f>IFERROR(IF(P103*'BCA Inputs'!$C$1+Q103*'BCA Inputs'!$C$2+F103*'BCA Inputs'!$C$2+G103*'BCA Inputs'!$C$2=0,"",P103*'BCA Inputs'!$C$1+Q103*'BCA Inputs'!$C$2+F103*'BCA Inputs'!$C$2+G103*'BCA Inputs'!$C$2),"")</f>
        <v/>
      </c>
      <c r="S103" s="181" t="str">
        <f t="shared" si="10"/>
        <v/>
      </c>
      <c r="T103" s="181" t="str">
        <f>IFERROR(IF($B$3="NYSEG",(INDEX('BCA Inputs'!$N$14:$N$54,MATCH(I103,'BCA Inputs'!$M$14:$M$54,0))*P103+INDEX('BCA Inputs'!$O$14:$O$54,MATCH(I103,'BCA Inputs'!$M$14:$M$54,0))*O103+INDEX('BCA Inputs'!P:P,MATCH(I103,'BCA Inputs'!M:M,0))*Q103+INDEX('BCA Inputs'!Q:Q,MATCH(I103,'BCA Inputs'!M:M,0))*F103+INDEX('BCA Inputs'!R:R,MATCH(I103,'BCA Inputs'!M:M,0))*G103)+L103+N103,IF($B$3="RG&amp;E",(INDEX('BCA Inputs'!$AX$14:$AX$54,MATCH(I103,'BCA Inputs'!$AW$14:$AW$54,0))*P103+INDEX('BCA Inputs'!$AY$14:$AY$54,MATCH(I103,'BCA Inputs'!$AW$14:$AW$54,0))*O103+INDEX('BCA Inputs'!$AZ$14:$AZ$54,MATCH(I103,'BCA Inputs'!$AW$14:$AW$54,0))*Q103+INDEX('BCA Inputs'!$BA$14:$BA$54,MATCH(I103,'BCA Inputs'!$AW$14:$AW$54,0))*F103+INDEX('BCA Inputs'!$BB$14:$BB$54,MATCH(I103,'BCA Inputs'!$AW$14:$AW$54,0))*G103)+L103+N103,"")),"")</f>
        <v/>
      </c>
      <c r="U103" s="234" t="str">
        <f t="shared" si="11"/>
        <v/>
      </c>
      <c r="V103" s="234" t="str">
        <f t="shared" si="12"/>
        <v/>
      </c>
      <c r="W103" s="234" t="str">
        <f t="shared" si="13"/>
        <v/>
      </c>
      <c r="Y103" s="235" t="str">
        <f t="shared" si="14"/>
        <v/>
      </c>
      <c r="Z103" s="236" t="str">
        <f>IFERROR(IF($B$3="NYSEG",INDEX('BCA Inputs'!$X$14:$X$54,MATCH(I103,'BCA Inputs'!$M$14:$M$54,0))*P103+INDEX('BCA Inputs'!$Y$14:$Y$54,MATCH(I103,'BCA Inputs'!$M$14:$M$54,0))*O103+INDEX('BCA Inputs'!$Z$14:$Z$54,MATCH(I103,'BCA Inputs'!$M$14:$M$54,0))*Q103+INDEX('BCA Inputs'!$AA$14:$AA$54,MATCH(I103,'BCA Inputs'!$M$14:$M$54,0))*F103+INDEX('BCA Inputs'!$AB$14:$AB$54,MATCH(I103,'BCA Inputs'!$M$14:$M$54,0))*G103,IF($B$3="RG&amp;E",INDEX('BCA Inputs'!$BG$14:$BG$54,MATCH(I103,'BCA Inputs'!$AW$14:$AW$54,0))*P103+INDEX('BCA Inputs'!$BH$14:$BH$54,MATCH(I103,'BCA Inputs'!$AW$14:$AW$54,0))*O103+INDEX('BCA Inputs'!$BI$14:$BI$54,MATCH(I103,'BCA Inputs'!$AW$14:$AW$54,0))*Q103+INDEX('BCA Inputs'!$BJ$14:$BJ$54,MATCH(I103,'BCA Inputs'!$AW$14:$AW$54,0))*F103+INDEX('BCA Inputs'!$BK$14:$BK$54,MATCH(I103,'BCA Inputs'!$AW$14:$AW$54,0))*G103,"")),"")</f>
        <v/>
      </c>
      <c r="AA103" s="237" t="str">
        <f t="shared" si="15"/>
        <v/>
      </c>
      <c r="AC103" s="238" t="str">
        <f>IFERROR((K103+R103)+IF($B$3="NYSEG",INDEX('BCA Inputs'!$AI$14:$AI$54,MATCH(I103,'BCA Inputs'!$M$14:$M$54,0))*P103+INDEX('BCA Inputs'!$AJ$14:$AJ$54,MATCH(I103,'BCA Inputs'!$M$14:$M$54,0))*Q103,IF($B$3="RG&amp;E",INDEX('BCA Inputs'!$BR$14:$BR$54,MATCH(I103,'BCA Inputs'!$AW$14:$AW$54,0))*P103+INDEX('BCA Inputs'!$BS$14:$BS$54,MATCH(I103,'BCA Inputs'!$AW$14:$AW$54,0))*Q103,"")),"")</f>
        <v/>
      </c>
      <c r="AD103" s="181" t="str">
        <f>IFERROR(IF($B$3="NYSEG",INDEX('BCA Inputs'!$AD$14:$AD$54,MATCH(I103,'BCA Inputs'!$M$14:$M$54,0))*P103+INDEX('BCA Inputs'!$AE$14:$AE$54,MATCH(I103,'BCA Inputs'!$M$14:$M$54,0))*O103+INDEX('BCA Inputs'!$AF$14:$AF$54,MATCH(I103,'BCA Inputs'!$M$14:$M$54,0))*Q103+INDEX('BCA Inputs'!$AG$14:$AG$54,MATCH(I103,'BCA Inputs'!$M$14:$M$54,0))*F103+INDEX('BCA Inputs'!$AH$14:$AH$54,MATCH(I103,'BCA Inputs'!$M$14:$M$54,0))*G103,IF($B$3="RG&amp;E",INDEX('BCA Inputs'!$BM$14:$BM$54,MATCH(I103,'BCA Inputs'!$AW$14:$AW$54,0))*P103+INDEX('BCA Inputs'!$BN$14:$BN$54,MATCH(I103,'BCA Inputs'!$AW$14:$AW$54,0))*O103+INDEX('BCA Inputs'!$BO$14:$BO$54,MATCH(I103,'BCA Inputs'!$AW$14:$AW$54,0))*Q103+INDEX('BCA Inputs'!$BP$14:$BP$54,MATCH(I103,'BCA Inputs'!$AW$14:$AW$54,0))*F103+INDEX('BCA Inputs'!$BQ$14:$BQ$54,MATCH(I103,'BCA Inputs'!$AW$14:$AW$54,0))*G103,"")),"")</f>
        <v/>
      </c>
      <c r="AE103" s="237" t="str">
        <f t="shared" si="16"/>
        <v/>
      </c>
      <c r="AF103" s="198">
        <f t="shared" si="18"/>
        <v>0</v>
      </c>
      <c r="AG103" s="239">
        <f t="shared" si="19"/>
        <v>0</v>
      </c>
    </row>
    <row r="104" spans="1:33">
      <c r="A104" s="228"/>
      <c r="B104" s="176"/>
      <c r="C104" s="229"/>
      <c r="D104" s="230"/>
      <c r="E104" s="230"/>
      <c r="F104" s="230"/>
      <c r="G104" s="230"/>
      <c r="H104" s="231"/>
      <c r="I104" s="231"/>
      <c r="J104" s="232"/>
      <c r="K104" s="232"/>
      <c r="L104" s="232"/>
      <c r="M104" s="181">
        <f t="shared" si="17"/>
        <v>0</v>
      </c>
      <c r="N104" s="181">
        <f>IF(H104="",0,H104*I104*'Avoided Water Savings Cost'!$C$16)</f>
        <v>0</v>
      </c>
      <c r="O104" s="545">
        <f>IF(C104="",0,IF($B$3="NYSEG",C104/(1-'Avoided Electric Costs 2020'!$W$21),IF($B$3="RG&amp;E",C104/(1-'Avoided Electric Costs 2020'!$X$21),"")))</f>
        <v>0</v>
      </c>
      <c r="P104" s="546">
        <f>IF(D104="",0,IF($B$3="NYSEG",D104/(1-'Avoided Electric Costs 2020'!$W$21),IF($B$3="RG&amp;E",D104/(1-'Avoided Electric Costs 2020'!$X$21),"")))</f>
        <v>0</v>
      </c>
      <c r="Q104" s="546">
        <f>IF(E104="",0,IF($B$3="NYSEG",E104/(1-'Avoided Natural Gas Costs 2020'!$J$34),IF($B$3="RG&amp;E",E104/(1-'Avoided Natural Gas Costs 2020'!$K$34),"")))</f>
        <v>0</v>
      </c>
      <c r="R104" s="233" t="str">
        <f>IFERROR(IF(P104*'BCA Inputs'!$C$1+Q104*'BCA Inputs'!$C$2+F104*'BCA Inputs'!$C$2+G104*'BCA Inputs'!$C$2=0,"",P104*'BCA Inputs'!$C$1+Q104*'BCA Inputs'!$C$2+F104*'BCA Inputs'!$C$2+G104*'BCA Inputs'!$C$2),"")</f>
        <v/>
      </c>
      <c r="S104" s="181" t="str">
        <f t="shared" si="10"/>
        <v/>
      </c>
      <c r="T104" s="181" t="str">
        <f>IFERROR(IF($B$3="NYSEG",(INDEX('BCA Inputs'!$N$14:$N$54,MATCH(I104,'BCA Inputs'!$M$14:$M$54,0))*P104+INDEX('BCA Inputs'!$O$14:$O$54,MATCH(I104,'BCA Inputs'!$M$14:$M$54,0))*O104+INDEX('BCA Inputs'!P:P,MATCH(I104,'BCA Inputs'!M:M,0))*Q104+INDEX('BCA Inputs'!Q:Q,MATCH(I104,'BCA Inputs'!M:M,0))*F104+INDEX('BCA Inputs'!R:R,MATCH(I104,'BCA Inputs'!M:M,0))*G104)+L104+N104,IF($B$3="RG&amp;E",(INDEX('BCA Inputs'!$AX$14:$AX$54,MATCH(I104,'BCA Inputs'!$AW$14:$AW$54,0))*P104+INDEX('BCA Inputs'!$AY$14:$AY$54,MATCH(I104,'BCA Inputs'!$AW$14:$AW$54,0))*O104+INDEX('BCA Inputs'!$AZ$14:$AZ$54,MATCH(I104,'BCA Inputs'!$AW$14:$AW$54,0))*Q104+INDEX('BCA Inputs'!$BA$14:$BA$54,MATCH(I104,'BCA Inputs'!$AW$14:$AW$54,0))*F104+INDEX('BCA Inputs'!$BB$14:$BB$54,MATCH(I104,'BCA Inputs'!$AW$14:$AW$54,0))*G104)+L104+N104,"")),"")</f>
        <v/>
      </c>
      <c r="U104" s="234" t="str">
        <f t="shared" si="11"/>
        <v/>
      </c>
      <c r="V104" s="234" t="str">
        <f t="shared" si="12"/>
        <v/>
      </c>
      <c r="W104" s="234" t="str">
        <f t="shared" si="13"/>
        <v/>
      </c>
      <c r="Y104" s="235" t="str">
        <f t="shared" si="14"/>
        <v/>
      </c>
      <c r="Z104" s="236" t="str">
        <f>IFERROR(IF($B$3="NYSEG",INDEX('BCA Inputs'!$X$14:$X$54,MATCH(I104,'BCA Inputs'!$M$14:$M$54,0))*P104+INDEX('BCA Inputs'!$Y$14:$Y$54,MATCH(I104,'BCA Inputs'!$M$14:$M$54,0))*O104+INDEX('BCA Inputs'!$Z$14:$Z$54,MATCH(I104,'BCA Inputs'!$M$14:$M$54,0))*Q104+INDEX('BCA Inputs'!$AA$14:$AA$54,MATCH(I104,'BCA Inputs'!$M$14:$M$54,0))*F104+INDEX('BCA Inputs'!$AB$14:$AB$54,MATCH(I104,'BCA Inputs'!$M$14:$M$54,0))*G104,IF($B$3="RG&amp;E",INDEX('BCA Inputs'!$BG$14:$BG$54,MATCH(I104,'BCA Inputs'!$AW$14:$AW$54,0))*P104+INDEX('BCA Inputs'!$BH$14:$BH$54,MATCH(I104,'BCA Inputs'!$AW$14:$AW$54,0))*O104+INDEX('BCA Inputs'!$BI$14:$BI$54,MATCH(I104,'BCA Inputs'!$AW$14:$AW$54,0))*Q104+INDEX('BCA Inputs'!$BJ$14:$BJ$54,MATCH(I104,'BCA Inputs'!$AW$14:$AW$54,0))*F104+INDEX('BCA Inputs'!$BK$14:$BK$54,MATCH(I104,'BCA Inputs'!$AW$14:$AW$54,0))*G104,"")),"")</f>
        <v/>
      </c>
      <c r="AA104" s="237" t="str">
        <f t="shared" si="15"/>
        <v/>
      </c>
      <c r="AC104" s="238" t="str">
        <f>IFERROR((K104+R104)+IF($B$3="NYSEG",INDEX('BCA Inputs'!$AI$14:$AI$54,MATCH(I104,'BCA Inputs'!$M$14:$M$54,0))*P104+INDEX('BCA Inputs'!$AJ$14:$AJ$54,MATCH(I104,'BCA Inputs'!$M$14:$M$54,0))*Q104,IF($B$3="RG&amp;E",INDEX('BCA Inputs'!$BR$14:$BR$54,MATCH(I104,'BCA Inputs'!$AW$14:$AW$54,0))*P104+INDEX('BCA Inputs'!$BS$14:$BS$54,MATCH(I104,'BCA Inputs'!$AW$14:$AW$54,0))*Q104,"")),"")</f>
        <v/>
      </c>
      <c r="AD104" s="181" t="str">
        <f>IFERROR(IF($B$3="NYSEG",INDEX('BCA Inputs'!$AD$14:$AD$54,MATCH(I104,'BCA Inputs'!$M$14:$M$54,0))*P104+INDEX('BCA Inputs'!$AE$14:$AE$54,MATCH(I104,'BCA Inputs'!$M$14:$M$54,0))*O104+INDEX('BCA Inputs'!$AF$14:$AF$54,MATCH(I104,'BCA Inputs'!$M$14:$M$54,0))*Q104+INDEX('BCA Inputs'!$AG$14:$AG$54,MATCH(I104,'BCA Inputs'!$M$14:$M$54,0))*F104+INDEX('BCA Inputs'!$AH$14:$AH$54,MATCH(I104,'BCA Inputs'!$M$14:$M$54,0))*G104,IF($B$3="RG&amp;E",INDEX('BCA Inputs'!$BM$14:$BM$54,MATCH(I104,'BCA Inputs'!$AW$14:$AW$54,0))*P104+INDEX('BCA Inputs'!$BN$14:$BN$54,MATCH(I104,'BCA Inputs'!$AW$14:$AW$54,0))*O104+INDEX('BCA Inputs'!$BO$14:$BO$54,MATCH(I104,'BCA Inputs'!$AW$14:$AW$54,0))*Q104+INDEX('BCA Inputs'!$BP$14:$BP$54,MATCH(I104,'BCA Inputs'!$AW$14:$AW$54,0))*F104+INDEX('BCA Inputs'!$BQ$14:$BQ$54,MATCH(I104,'BCA Inputs'!$AW$14:$AW$54,0))*G104,"")),"")</f>
        <v/>
      </c>
      <c r="AE104" s="237" t="str">
        <f t="shared" si="16"/>
        <v/>
      </c>
      <c r="AF104" s="198">
        <f t="shared" si="18"/>
        <v>0</v>
      </c>
      <c r="AG104" s="239">
        <f t="shared" si="19"/>
        <v>0</v>
      </c>
    </row>
    <row r="105" spans="1:33">
      <c r="A105" s="228"/>
      <c r="B105" s="176"/>
      <c r="C105" s="229"/>
      <c r="D105" s="230"/>
      <c r="E105" s="230"/>
      <c r="F105" s="230"/>
      <c r="G105" s="230"/>
      <c r="H105" s="231"/>
      <c r="I105" s="231"/>
      <c r="J105" s="232"/>
      <c r="K105" s="232"/>
      <c r="L105" s="232"/>
      <c r="M105" s="181">
        <f t="shared" si="17"/>
        <v>0</v>
      </c>
      <c r="N105" s="181">
        <f>IF(H105="",0,H105*I105*'Avoided Water Savings Cost'!$C$16)</f>
        <v>0</v>
      </c>
      <c r="O105" s="545">
        <f>IF(C105="",0,IF($B$3="NYSEG",C105/(1-'Avoided Electric Costs 2020'!$W$21),IF($B$3="RG&amp;E",C105/(1-'Avoided Electric Costs 2020'!$X$21),"")))</f>
        <v>0</v>
      </c>
      <c r="P105" s="546">
        <f>IF(D105="",0,IF($B$3="NYSEG",D105/(1-'Avoided Electric Costs 2020'!$W$21),IF($B$3="RG&amp;E",D105/(1-'Avoided Electric Costs 2020'!$X$21),"")))</f>
        <v>0</v>
      </c>
      <c r="Q105" s="546">
        <f>IF(E105="",0,IF($B$3="NYSEG",E105/(1-'Avoided Natural Gas Costs 2020'!$J$34),IF($B$3="RG&amp;E",E105/(1-'Avoided Natural Gas Costs 2020'!$K$34),"")))</f>
        <v>0</v>
      </c>
      <c r="R105" s="233" t="str">
        <f>IFERROR(IF(P105*'BCA Inputs'!$C$1+Q105*'BCA Inputs'!$C$2+F105*'BCA Inputs'!$C$2+G105*'BCA Inputs'!$C$2=0,"",P105*'BCA Inputs'!$C$1+Q105*'BCA Inputs'!$C$2+F105*'BCA Inputs'!$C$2+G105*'BCA Inputs'!$C$2),"")</f>
        <v/>
      </c>
      <c r="S105" s="181" t="str">
        <f t="shared" si="10"/>
        <v/>
      </c>
      <c r="T105" s="181" t="str">
        <f>IFERROR(IF($B$3="NYSEG",(INDEX('BCA Inputs'!$N$14:$N$54,MATCH(I105,'BCA Inputs'!$M$14:$M$54,0))*P105+INDEX('BCA Inputs'!$O$14:$O$54,MATCH(I105,'BCA Inputs'!$M$14:$M$54,0))*O105+INDEX('BCA Inputs'!P:P,MATCH(I105,'BCA Inputs'!M:M,0))*Q105+INDEX('BCA Inputs'!Q:Q,MATCH(I105,'BCA Inputs'!M:M,0))*F105+INDEX('BCA Inputs'!R:R,MATCH(I105,'BCA Inputs'!M:M,0))*G105)+L105+N105,IF($B$3="RG&amp;E",(INDEX('BCA Inputs'!$AX$14:$AX$54,MATCH(I105,'BCA Inputs'!$AW$14:$AW$54,0))*P105+INDEX('BCA Inputs'!$AY$14:$AY$54,MATCH(I105,'BCA Inputs'!$AW$14:$AW$54,0))*O105+INDEX('BCA Inputs'!$AZ$14:$AZ$54,MATCH(I105,'BCA Inputs'!$AW$14:$AW$54,0))*Q105+INDEX('BCA Inputs'!$BA$14:$BA$54,MATCH(I105,'BCA Inputs'!$AW$14:$AW$54,0))*F105+INDEX('BCA Inputs'!$BB$14:$BB$54,MATCH(I105,'BCA Inputs'!$AW$14:$AW$54,0))*G105)+L105+N105,"")),"")</f>
        <v/>
      </c>
      <c r="U105" s="234" t="str">
        <f t="shared" si="11"/>
        <v/>
      </c>
      <c r="V105" s="234" t="str">
        <f t="shared" si="12"/>
        <v/>
      </c>
      <c r="W105" s="234" t="str">
        <f t="shared" si="13"/>
        <v/>
      </c>
      <c r="Y105" s="235" t="str">
        <f t="shared" si="14"/>
        <v/>
      </c>
      <c r="Z105" s="236" t="str">
        <f>IFERROR(IF($B$3="NYSEG",INDEX('BCA Inputs'!$X$14:$X$54,MATCH(I105,'BCA Inputs'!$M$14:$M$54,0))*P105+INDEX('BCA Inputs'!$Y$14:$Y$54,MATCH(I105,'BCA Inputs'!$M$14:$M$54,0))*O105+INDEX('BCA Inputs'!$Z$14:$Z$54,MATCH(I105,'BCA Inputs'!$M$14:$M$54,0))*Q105+INDEX('BCA Inputs'!$AA$14:$AA$54,MATCH(I105,'BCA Inputs'!$M$14:$M$54,0))*F105+INDEX('BCA Inputs'!$AB$14:$AB$54,MATCH(I105,'BCA Inputs'!$M$14:$M$54,0))*G105,IF($B$3="RG&amp;E",INDEX('BCA Inputs'!$BG$14:$BG$54,MATCH(I105,'BCA Inputs'!$AW$14:$AW$54,0))*P105+INDEX('BCA Inputs'!$BH$14:$BH$54,MATCH(I105,'BCA Inputs'!$AW$14:$AW$54,0))*O105+INDEX('BCA Inputs'!$BI$14:$BI$54,MATCH(I105,'BCA Inputs'!$AW$14:$AW$54,0))*Q105+INDEX('BCA Inputs'!$BJ$14:$BJ$54,MATCH(I105,'BCA Inputs'!$AW$14:$AW$54,0))*F105+INDEX('BCA Inputs'!$BK$14:$BK$54,MATCH(I105,'BCA Inputs'!$AW$14:$AW$54,0))*G105,"")),"")</f>
        <v/>
      </c>
      <c r="AA105" s="237" t="str">
        <f t="shared" si="15"/>
        <v/>
      </c>
      <c r="AC105" s="238" t="str">
        <f>IFERROR((K105+R105)+IF($B$3="NYSEG",INDEX('BCA Inputs'!$AI$14:$AI$54,MATCH(I105,'BCA Inputs'!$M$14:$M$54,0))*P105+INDEX('BCA Inputs'!$AJ$14:$AJ$54,MATCH(I105,'BCA Inputs'!$M$14:$M$54,0))*Q105,IF($B$3="RG&amp;E",INDEX('BCA Inputs'!$BR$14:$BR$54,MATCH(I105,'BCA Inputs'!$AW$14:$AW$54,0))*P105+INDEX('BCA Inputs'!$BS$14:$BS$54,MATCH(I105,'BCA Inputs'!$AW$14:$AW$54,0))*Q105,"")),"")</f>
        <v/>
      </c>
      <c r="AD105" s="181" t="str">
        <f>IFERROR(IF($B$3="NYSEG",INDEX('BCA Inputs'!$AD$14:$AD$54,MATCH(I105,'BCA Inputs'!$M$14:$M$54,0))*P105+INDEX('BCA Inputs'!$AE$14:$AE$54,MATCH(I105,'BCA Inputs'!$M$14:$M$54,0))*O105+INDEX('BCA Inputs'!$AF$14:$AF$54,MATCH(I105,'BCA Inputs'!$M$14:$M$54,0))*Q105+INDEX('BCA Inputs'!$AG$14:$AG$54,MATCH(I105,'BCA Inputs'!$M$14:$M$54,0))*F105+INDEX('BCA Inputs'!$AH$14:$AH$54,MATCH(I105,'BCA Inputs'!$M$14:$M$54,0))*G105,IF($B$3="RG&amp;E",INDEX('BCA Inputs'!$BM$14:$BM$54,MATCH(I105,'BCA Inputs'!$AW$14:$AW$54,0))*P105+INDEX('BCA Inputs'!$BN$14:$BN$54,MATCH(I105,'BCA Inputs'!$AW$14:$AW$54,0))*O105+INDEX('BCA Inputs'!$BO$14:$BO$54,MATCH(I105,'BCA Inputs'!$AW$14:$AW$54,0))*Q105+INDEX('BCA Inputs'!$BP$14:$BP$54,MATCH(I105,'BCA Inputs'!$AW$14:$AW$54,0))*F105+INDEX('BCA Inputs'!$BQ$14:$BQ$54,MATCH(I105,'BCA Inputs'!$AW$14:$AW$54,0))*G105,"")),"")</f>
        <v/>
      </c>
      <c r="AE105" s="237" t="str">
        <f t="shared" si="16"/>
        <v/>
      </c>
      <c r="AF105" s="198">
        <f t="shared" si="18"/>
        <v>0</v>
      </c>
      <c r="AG105" s="239">
        <f t="shared" si="19"/>
        <v>0</v>
      </c>
    </row>
    <row r="106" spans="1:33">
      <c r="A106" s="228"/>
      <c r="B106" s="176"/>
      <c r="C106" s="229"/>
      <c r="D106" s="230"/>
      <c r="E106" s="230"/>
      <c r="F106" s="230"/>
      <c r="G106" s="230"/>
      <c r="H106" s="231"/>
      <c r="I106" s="231"/>
      <c r="J106" s="232"/>
      <c r="K106" s="232"/>
      <c r="L106" s="232"/>
      <c r="M106" s="181">
        <f t="shared" si="17"/>
        <v>0</v>
      </c>
      <c r="N106" s="181">
        <f>IF(H106="",0,H106*I106*'Avoided Water Savings Cost'!$C$16)</f>
        <v>0</v>
      </c>
      <c r="O106" s="545">
        <f>IF(C106="",0,IF($B$3="NYSEG",C106/(1-'Avoided Electric Costs 2020'!$W$21),IF($B$3="RG&amp;E",C106/(1-'Avoided Electric Costs 2020'!$X$21),"")))</f>
        <v>0</v>
      </c>
      <c r="P106" s="546">
        <f>IF(D106="",0,IF($B$3="NYSEG",D106/(1-'Avoided Electric Costs 2020'!$W$21),IF($B$3="RG&amp;E",D106/(1-'Avoided Electric Costs 2020'!$X$21),"")))</f>
        <v>0</v>
      </c>
      <c r="Q106" s="546">
        <f>IF(E106="",0,IF($B$3="NYSEG",E106/(1-'Avoided Natural Gas Costs 2020'!$J$34),IF($B$3="RG&amp;E",E106/(1-'Avoided Natural Gas Costs 2020'!$K$34),"")))</f>
        <v>0</v>
      </c>
      <c r="R106" s="233" t="str">
        <f>IFERROR(IF(P106*'BCA Inputs'!$C$1+Q106*'BCA Inputs'!$C$2+F106*'BCA Inputs'!$C$2+G106*'BCA Inputs'!$C$2=0,"",P106*'BCA Inputs'!$C$1+Q106*'BCA Inputs'!$C$2+F106*'BCA Inputs'!$C$2+G106*'BCA Inputs'!$C$2),"")</f>
        <v/>
      </c>
      <c r="S106" s="181" t="str">
        <f t="shared" si="10"/>
        <v/>
      </c>
      <c r="T106" s="181" t="str">
        <f>IFERROR(IF($B$3="NYSEG",(INDEX('BCA Inputs'!$N$14:$N$54,MATCH(I106,'BCA Inputs'!$M$14:$M$54,0))*P106+INDEX('BCA Inputs'!$O$14:$O$54,MATCH(I106,'BCA Inputs'!$M$14:$M$54,0))*O106+INDEX('BCA Inputs'!P:P,MATCH(I106,'BCA Inputs'!M:M,0))*Q106+INDEX('BCA Inputs'!Q:Q,MATCH(I106,'BCA Inputs'!M:M,0))*F106+INDEX('BCA Inputs'!R:R,MATCH(I106,'BCA Inputs'!M:M,0))*G106)+L106+N106,IF($B$3="RG&amp;E",(INDEX('BCA Inputs'!$AX$14:$AX$54,MATCH(I106,'BCA Inputs'!$AW$14:$AW$54,0))*P106+INDEX('BCA Inputs'!$AY$14:$AY$54,MATCH(I106,'BCA Inputs'!$AW$14:$AW$54,0))*O106+INDEX('BCA Inputs'!$AZ$14:$AZ$54,MATCH(I106,'BCA Inputs'!$AW$14:$AW$54,0))*Q106+INDEX('BCA Inputs'!$BA$14:$BA$54,MATCH(I106,'BCA Inputs'!$AW$14:$AW$54,0))*F106+INDEX('BCA Inputs'!$BB$14:$BB$54,MATCH(I106,'BCA Inputs'!$AW$14:$AW$54,0))*G106)+L106+N106,"")),"")</f>
        <v/>
      </c>
      <c r="U106" s="234" t="str">
        <f t="shared" si="11"/>
        <v/>
      </c>
      <c r="V106" s="234" t="str">
        <f t="shared" si="12"/>
        <v/>
      </c>
      <c r="W106" s="234" t="str">
        <f t="shared" si="13"/>
        <v/>
      </c>
      <c r="Y106" s="235" t="str">
        <f t="shared" si="14"/>
        <v/>
      </c>
      <c r="Z106" s="236" t="str">
        <f>IFERROR(IF($B$3="NYSEG",INDEX('BCA Inputs'!$X$14:$X$54,MATCH(I106,'BCA Inputs'!$M$14:$M$54,0))*P106+INDEX('BCA Inputs'!$Y$14:$Y$54,MATCH(I106,'BCA Inputs'!$M$14:$M$54,0))*O106+INDEX('BCA Inputs'!$Z$14:$Z$54,MATCH(I106,'BCA Inputs'!$M$14:$M$54,0))*Q106+INDEX('BCA Inputs'!$AA$14:$AA$54,MATCH(I106,'BCA Inputs'!$M$14:$M$54,0))*F106+INDEX('BCA Inputs'!$AB$14:$AB$54,MATCH(I106,'BCA Inputs'!$M$14:$M$54,0))*G106,IF($B$3="RG&amp;E",INDEX('BCA Inputs'!$BG$14:$BG$54,MATCH(I106,'BCA Inputs'!$AW$14:$AW$54,0))*P106+INDEX('BCA Inputs'!$BH$14:$BH$54,MATCH(I106,'BCA Inputs'!$AW$14:$AW$54,0))*O106+INDEX('BCA Inputs'!$BI$14:$BI$54,MATCH(I106,'BCA Inputs'!$AW$14:$AW$54,0))*Q106+INDEX('BCA Inputs'!$BJ$14:$BJ$54,MATCH(I106,'BCA Inputs'!$AW$14:$AW$54,0))*F106+INDEX('BCA Inputs'!$BK$14:$BK$54,MATCH(I106,'BCA Inputs'!$AW$14:$AW$54,0))*G106,"")),"")</f>
        <v/>
      </c>
      <c r="AA106" s="237" t="str">
        <f t="shared" si="15"/>
        <v/>
      </c>
      <c r="AC106" s="238" t="str">
        <f>IFERROR((K106+R106)+IF($B$3="NYSEG",INDEX('BCA Inputs'!$AI$14:$AI$54,MATCH(I106,'BCA Inputs'!$M$14:$M$54,0))*P106+INDEX('BCA Inputs'!$AJ$14:$AJ$54,MATCH(I106,'BCA Inputs'!$M$14:$M$54,0))*Q106,IF($B$3="RG&amp;E",INDEX('BCA Inputs'!$BR$14:$BR$54,MATCH(I106,'BCA Inputs'!$AW$14:$AW$54,0))*P106+INDEX('BCA Inputs'!$BS$14:$BS$54,MATCH(I106,'BCA Inputs'!$AW$14:$AW$54,0))*Q106,"")),"")</f>
        <v/>
      </c>
      <c r="AD106" s="181" t="str">
        <f>IFERROR(IF($B$3="NYSEG",INDEX('BCA Inputs'!$AD$14:$AD$54,MATCH(I106,'BCA Inputs'!$M$14:$M$54,0))*P106+INDEX('BCA Inputs'!$AE$14:$AE$54,MATCH(I106,'BCA Inputs'!$M$14:$M$54,0))*O106+INDEX('BCA Inputs'!$AF$14:$AF$54,MATCH(I106,'BCA Inputs'!$M$14:$M$54,0))*Q106+INDEX('BCA Inputs'!$AG$14:$AG$54,MATCH(I106,'BCA Inputs'!$M$14:$M$54,0))*F106+INDEX('BCA Inputs'!$AH$14:$AH$54,MATCH(I106,'BCA Inputs'!$M$14:$M$54,0))*G106,IF($B$3="RG&amp;E",INDEX('BCA Inputs'!$BM$14:$BM$54,MATCH(I106,'BCA Inputs'!$AW$14:$AW$54,0))*P106+INDEX('BCA Inputs'!$BN$14:$BN$54,MATCH(I106,'BCA Inputs'!$AW$14:$AW$54,0))*O106+INDEX('BCA Inputs'!$BO$14:$BO$54,MATCH(I106,'BCA Inputs'!$AW$14:$AW$54,0))*Q106+INDEX('BCA Inputs'!$BP$14:$BP$54,MATCH(I106,'BCA Inputs'!$AW$14:$AW$54,0))*F106+INDEX('BCA Inputs'!$BQ$14:$BQ$54,MATCH(I106,'BCA Inputs'!$AW$14:$AW$54,0))*G106,"")),"")</f>
        <v/>
      </c>
      <c r="AE106" s="237" t="str">
        <f t="shared" si="16"/>
        <v/>
      </c>
      <c r="AF106" s="198">
        <f t="shared" si="18"/>
        <v>0</v>
      </c>
      <c r="AG106" s="239">
        <f t="shared" si="19"/>
        <v>0</v>
      </c>
    </row>
    <row r="107" spans="1:33">
      <c r="A107" s="228"/>
      <c r="B107" s="176"/>
      <c r="C107" s="229"/>
      <c r="D107" s="230"/>
      <c r="E107" s="230"/>
      <c r="F107" s="230"/>
      <c r="G107" s="230"/>
      <c r="H107" s="231"/>
      <c r="I107" s="231"/>
      <c r="J107" s="232"/>
      <c r="K107" s="232"/>
      <c r="L107" s="232"/>
      <c r="M107" s="181">
        <f t="shared" si="17"/>
        <v>0</v>
      </c>
      <c r="N107" s="181">
        <f>IF(H107="",0,H107*I107*'Avoided Water Savings Cost'!$C$16)</f>
        <v>0</v>
      </c>
      <c r="O107" s="545">
        <f>IF(C107="",0,IF($B$3="NYSEG",C107/(1-'Avoided Electric Costs 2020'!$W$21),IF($B$3="RG&amp;E",C107/(1-'Avoided Electric Costs 2020'!$X$21),"")))</f>
        <v>0</v>
      </c>
      <c r="P107" s="546">
        <f>IF(D107="",0,IF($B$3="NYSEG",D107/(1-'Avoided Electric Costs 2020'!$W$21),IF($B$3="RG&amp;E",D107/(1-'Avoided Electric Costs 2020'!$X$21),"")))</f>
        <v>0</v>
      </c>
      <c r="Q107" s="546">
        <f>IF(E107="",0,IF($B$3="NYSEG",E107/(1-'Avoided Natural Gas Costs 2020'!$J$34),IF($B$3="RG&amp;E",E107/(1-'Avoided Natural Gas Costs 2020'!$K$34),"")))</f>
        <v>0</v>
      </c>
      <c r="R107" s="233" t="str">
        <f>IFERROR(IF(P107*'BCA Inputs'!$C$1+Q107*'BCA Inputs'!$C$2+F107*'BCA Inputs'!$C$2+G107*'BCA Inputs'!$C$2=0,"",P107*'BCA Inputs'!$C$1+Q107*'BCA Inputs'!$C$2+F107*'BCA Inputs'!$C$2+G107*'BCA Inputs'!$C$2),"")</f>
        <v/>
      </c>
      <c r="S107" s="181" t="str">
        <f t="shared" si="10"/>
        <v/>
      </c>
      <c r="T107" s="181" t="str">
        <f>IFERROR(IF($B$3="NYSEG",(INDEX('BCA Inputs'!$N$14:$N$54,MATCH(I107,'BCA Inputs'!$M$14:$M$54,0))*P107+INDEX('BCA Inputs'!$O$14:$O$54,MATCH(I107,'BCA Inputs'!$M$14:$M$54,0))*O107+INDEX('BCA Inputs'!P:P,MATCH(I107,'BCA Inputs'!M:M,0))*Q107+INDEX('BCA Inputs'!Q:Q,MATCH(I107,'BCA Inputs'!M:M,0))*F107+INDEX('BCA Inputs'!R:R,MATCH(I107,'BCA Inputs'!M:M,0))*G107)+L107+N107,IF($B$3="RG&amp;E",(INDEX('BCA Inputs'!$AX$14:$AX$54,MATCH(I107,'BCA Inputs'!$AW$14:$AW$54,0))*P107+INDEX('BCA Inputs'!$AY$14:$AY$54,MATCH(I107,'BCA Inputs'!$AW$14:$AW$54,0))*O107+INDEX('BCA Inputs'!$AZ$14:$AZ$54,MATCH(I107,'BCA Inputs'!$AW$14:$AW$54,0))*Q107+INDEX('BCA Inputs'!$BA$14:$BA$54,MATCH(I107,'BCA Inputs'!$AW$14:$AW$54,0))*F107+INDEX('BCA Inputs'!$BB$14:$BB$54,MATCH(I107,'BCA Inputs'!$AW$14:$AW$54,0))*G107)+L107+N107,"")),"")</f>
        <v/>
      </c>
      <c r="U107" s="234" t="str">
        <f t="shared" si="11"/>
        <v/>
      </c>
      <c r="V107" s="234" t="str">
        <f t="shared" si="12"/>
        <v/>
      </c>
      <c r="W107" s="234" t="str">
        <f t="shared" si="13"/>
        <v/>
      </c>
      <c r="Y107" s="235" t="str">
        <f t="shared" si="14"/>
        <v/>
      </c>
      <c r="Z107" s="236" t="str">
        <f>IFERROR(IF($B$3="NYSEG",INDEX('BCA Inputs'!$X$14:$X$54,MATCH(I107,'BCA Inputs'!$M$14:$M$54,0))*P107+INDEX('BCA Inputs'!$Y$14:$Y$54,MATCH(I107,'BCA Inputs'!$M$14:$M$54,0))*O107+INDEX('BCA Inputs'!$Z$14:$Z$54,MATCH(I107,'BCA Inputs'!$M$14:$M$54,0))*Q107+INDEX('BCA Inputs'!$AA$14:$AA$54,MATCH(I107,'BCA Inputs'!$M$14:$M$54,0))*F107+INDEX('BCA Inputs'!$AB$14:$AB$54,MATCH(I107,'BCA Inputs'!$M$14:$M$54,0))*G107,IF($B$3="RG&amp;E",INDEX('BCA Inputs'!$BG$14:$BG$54,MATCH(I107,'BCA Inputs'!$AW$14:$AW$54,0))*P107+INDEX('BCA Inputs'!$BH$14:$BH$54,MATCH(I107,'BCA Inputs'!$AW$14:$AW$54,0))*O107+INDEX('BCA Inputs'!$BI$14:$BI$54,MATCH(I107,'BCA Inputs'!$AW$14:$AW$54,0))*Q107+INDEX('BCA Inputs'!$BJ$14:$BJ$54,MATCH(I107,'BCA Inputs'!$AW$14:$AW$54,0))*F107+INDEX('BCA Inputs'!$BK$14:$BK$54,MATCH(I107,'BCA Inputs'!$AW$14:$AW$54,0))*G107,"")),"")</f>
        <v/>
      </c>
      <c r="AA107" s="237" t="str">
        <f t="shared" si="15"/>
        <v/>
      </c>
      <c r="AC107" s="238" t="str">
        <f>IFERROR((K107+R107)+IF($B$3="NYSEG",INDEX('BCA Inputs'!$AI$14:$AI$54,MATCH(I107,'BCA Inputs'!$M$14:$M$54,0))*P107+INDEX('BCA Inputs'!$AJ$14:$AJ$54,MATCH(I107,'BCA Inputs'!$M$14:$M$54,0))*Q107,IF($B$3="RG&amp;E",INDEX('BCA Inputs'!$BR$14:$BR$54,MATCH(I107,'BCA Inputs'!$AW$14:$AW$54,0))*P107+INDEX('BCA Inputs'!$BS$14:$BS$54,MATCH(I107,'BCA Inputs'!$AW$14:$AW$54,0))*Q107,"")),"")</f>
        <v/>
      </c>
      <c r="AD107" s="181" t="str">
        <f>IFERROR(IF($B$3="NYSEG",INDEX('BCA Inputs'!$AD$14:$AD$54,MATCH(I107,'BCA Inputs'!$M$14:$M$54,0))*P107+INDEX('BCA Inputs'!$AE$14:$AE$54,MATCH(I107,'BCA Inputs'!$M$14:$M$54,0))*O107+INDEX('BCA Inputs'!$AF$14:$AF$54,MATCH(I107,'BCA Inputs'!$M$14:$M$54,0))*Q107+INDEX('BCA Inputs'!$AG$14:$AG$54,MATCH(I107,'BCA Inputs'!$M$14:$M$54,0))*F107+INDEX('BCA Inputs'!$AH$14:$AH$54,MATCH(I107,'BCA Inputs'!$M$14:$M$54,0))*G107,IF($B$3="RG&amp;E",INDEX('BCA Inputs'!$BM$14:$BM$54,MATCH(I107,'BCA Inputs'!$AW$14:$AW$54,0))*P107+INDEX('BCA Inputs'!$BN$14:$BN$54,MATCH(I107,'BCA Inputs'!$AW$14:$AW$54,0))*O107+INDEX('BCA Inputs'!$BO$14:$BO$54,MATCH(I107,'BCA Inputs'!$AW$14:$AW$54,0))*Q107+INDEX('BCA Inputs'!$BP$14:$BP$54,MATCH(I107,'BCA Inputs'!$AW$14:$AW$54,0))*F107+INDEX('BCA Inputs'!$BQ$14:$BQ$54,MATCH(I107,'BCA Inputs'!$AW$14:$AW$54,0))*G107,"")),"")</f>
        <v/>
      </c>
      <c r="AE107" s="237" t="str">
        <f t="shared" si="16"/>
        <v/>
      </c>
      <c r="AF107" s="198">
        <f t="shared" si="18"/>
        <v>0</v>
      </c>
      <c r="AG107" s="239">
        <f t="shared" si="19"/>
        <v>0</v>
      </c>
    </row>
    <row r="108" spans="1:33">
      <c r="A108" s="228"/>
      <c r="B108" s="176"/>
      <c r="C108" s="229"/>
      <c r="D108" s="230"/>
      <c r="E108" s="230"/>
      <c r="F108" s="230"/>
      <c r="G108" s="230"/>
      <c r="H108" s="231"/>
      <c r="I108" s="231"/>
      <c r="J108" s="232"/>
      <c r="K108" s="232"/>
      <c r="L108" s="232"/>
      <c r="M108" s="181">
        <f t="shared" si="17"/>
        <v>0</v>
      </c>
      <c r="N108" s="181">
        <f>IF(H108="",0,H108*I108*'Avoided Water Savings Cost'!$C$16)</f>
        <v>0</v>
      </c>
      <c r="O108" s="545">
        <f>IF(C108="",0,IF($B$3="NYSEG",C108/(1-'Avoided Electric Costs 2020'!$W$21),IF($B$3="RG&amp;E",C108/(1-'Avoided Electric Costs 2020'!$X$21),"")))</f>
        <v>0</v>
      </c>
      <c r="P108" s="546">
        <f>IF(D108="",0,IF($B$3="NYSEG",D108/(1-'Avoided Electric Costs 2020'!$W$21),IF($B$3="RG&amp;E",D108/(1-'Avoided Electric Costs 2020'!$X$21),"")))</f>
        <v>0</v>
      </c>
      <c r="Q108" s="546">
        <f>IF(E108="",0,IF($B$3="NYSEG",E108/(1-'Avoided Natural Gas Costs 2020'!$J$34),IF($B$3="RG&amp;E",E108/(1-'Avoided Natural Gas Costs 2020'!$K$34),"")))</f>
        <v>0</v>
      </c>
      <c r="R108" s="233" t="str">
        <f>IFERROR(IF(P108*'BCA Inputs'!$C$1+Q108*'BCA Inputs'!$C$2+F108*'BCA Inputs'!$C$2+G108*'BCA Inputs'!$C$2=0,"",P108*'BCA Inputs'!$C$1+Q108*'BCA Inputs'!$C$2+F108*'BCA Inputs'!$C$2+G108*'BCA Inputs'!$C$2),"")</f>
        <v/>
      </c>
      <c r="S108" s="181" t="str">
        <f t="shared" si="10"/>
        <v/>
      </c>
      <c r="T108" s="181" t="str">
        <f>IFERROR(IF($B$3="NYSEG",(INDEX('BCA Inputs'!$N$14:$N$54,MATCH(I108,'BCA Inputs'!$M$14:$M$54,0))*P108+INDEX('BCA Inputs'!$O$14:$O$54,MATCH(I108,'BCA Inputs'!$M$14:$M$54,0))*O108+INDEX('BCA Inputs'!P:P,MATCH(I108,'BCA Inputs'!M:M,0))*Q108+INDEX('BCA Inputs'!Q:Q,MATCH(I108,'BCA Inputs'!M:M,0))*F108+INDEX('BCA Inputs'!R:R,MATCH(I108,'BCA Inputs'!M:M,0))*G108)+L108+N108,IF($B$3="RG&amp;E",(INDEX('BCA Inputs'!$AX$14:$AX$54,MATCH(I108,'BCA Inputs'!$AW$14:$AW$54,0))*P108+INDEX('BCA Inputs'!$AY$14:$AY$54,MATCH(I108,'BCA Inputs'!$AW$14:$AW$54,0))*O108+INDEX('BCA Inputs'!$AZ$14:$AZ$54,MATCH(I108,'BCA Inputs'!$AW$14:$AW$54,0))*Q108+INDEX('BCA Inputs'!$BA$14:$BA$54,MATCH(I108,'BCA Inputs'!$AW$14:$AW$54,0))*F108+INDEX('BCA Inputs'!$BB$14:$BB$54,MATCH(I108,'BCA Inputs'!$AW$14:$AW$54,0))*G108)+L108+N108,"")),"")</f>
        <v/>
      </c>
      <c r="U108" s="234" t="str">
        <f t="shared" si="11"/>
        <v/>
      </c>
      <c r="V108" s="234" t="str">
        <f t="shared" si="12"/>
        <v/>
      </c>
      <c r="W108" s="234" t="str">
        <f t="shared" si="13"/>
        <v/>
      </c>
      <c r="Y108" s="235" t="str">
        <f t="shared" si="14"/>
        <v/>
      </c>
      <c r="Z108" s="236" t="str">
        <f>IFERROR(IF($B$3="NYSEG",INDEX('BCA Inputs'!$X$14:$X$54,MATCH(I108,'BCA Inputs'!$M$14:$M$54,0))*P108+INDEX('BCA Inputs'!$Y$14:$Y$54,MATCH(I108,'BCA Inputs'!$M$14:$M$54,0))*O108+INDEX('BCA Inputs'!$Z$14:$Z$54,MATCH(I108,'BCA Inputs'!$M$14:$M$54,0))*Q108+INDEX('BCA Inputs'!$AA$14:$AA$54,MATCH(I108,'BCA Inputs'!$M$14:$M$54,0))*F108+INDEX('BCA Inputs'!$AB$14:$AB$54,MATCH(I108,'BCA Inputs'!$M$14:$M$54,0))*G108,IF($B$3="RG&amp;E",INDEX('BCA Inputs'!$BG$14:$BG$54,MATCH(I108,'BCA Inputs'!$AW$14:$AW$54,0))*P108+INDEX('BCA Inputs'!$BH$14:$BH$54,MATCH(I108,'BCA Inputs'!$AW$14:$AW$54,0))*O108+INDEX('BCA Inputs'!$BI$14:$BI$54,MATCH(I108,'BCA Inputs'!$AW$14:$AW$54,0))*Q108+INDEX('BCA Inputs'!$BJ$14:$BJ$54,MATCH(I108,'BCA Inputs'!$AW$14:$AW$54,0))*F108+INDEX('BCA Inputs'!$BK$14:$BK$54,MATCH(I108,'BCA Inputs'!$AW$14:$AW$54,0))*G108,"")),"")</f>
        <v/>
      </c>
      <c r="AA108" s="237" t="str">
        <f t="shared" si="15"/>
        <v/>
      </c>
      <c r="AC108" s="238" t="str">
        <f>IFERROR((K108+R108)+IF($B$3="NYSEG",INDEX('BCA Inputs'!$AI$14:$AI$54,MATCH(I108,'BCA Inputs'!$M$14:$M$54,0))*P108+INDEX('BCA Inputs'!$AJ$14:$AJ$54,MATCH(I108,'BCA Inputs'!$M$14:$M$54,0))*Q108,IF($B$3="RG&amp;E",INDEX('BCA Inputs'!$BR$14:$BR$54,MATCH(I108,'BCA Inputs'!$AW$14:$AW$54,0))*P108+INDEX('BCA Inputs'!$BS$14:$BS$54,MATCH(I108,'BCA Inputs'!$AW$14:$AW$54,0))*Q108,"")),"")</f>
        <v/>
      </c>
      <c r="AD108" s="181" t="str">
        <f>IFERROR(IF($B$3="NYSEG",INDEX('BCA Inputs'!$AD$14:$AD$54,MATCH(I108,'BCA Inputs'!$M$14:$M$54,0))*P108+INDEX('BCA Inputs'!$AE$14:$AE$54,MATCH(I108,'BCA Inputs'!$M$14:$M$54,0))*O108+INDEX('BCA Inputs'!$AF$14:$AF$54,MATCH(I108,'BCA Inputs'!$M$14:$M$54,0))*Q108+INDEX('BCA Inputs'!$AG$14:$AG$54,MATCH(I108,'BCA Inputs'!$M$14:$M$54,0))*F108+INDEX('BCA Inputs'!$AH$14:$AH$54,MATCH(I108,'BCA Inputs'!$M$14:$M$54,0))*G108,IF($B$3="RG&amp;E",INDEX('BCA Inputs'!$BM$14:$BM$54,MATCH(I108,'BCA Inputs'!$AW$14:$AW$54,0))*P108+INDEX('BCA Inputs'!$BN$14:$BN$54,MATCH(I108,'BCA Inputs'!$AW$14:$AW$54,0))*O108+INDEX('BCA Inputs'!$BO$14:$BO$54,MATCH(I108,'BCA Inputs'!$AW$14:$AW$54,0))*Q108+INDEX('BCA Inputs'!$BP$14:$BP$54,MATCH(I108,'BCA Inputs'!$AW$14:$AW$54,0))*F108+INDEX('BCA Inputs'!$BQ$14:$BQ$54,MATCH(I108,'BCA Inputs'!$AW$14:$AW$54,0))*G108,"")),"")</f>
        <v/>
      </c>
      <c r="AE108" s="237" t="str">
        <f t="shared" si="16"/>
        <v/>
      </c>
      <c r="AF108" s="198">
        <f t="shared" si="18"/>
        <v>0</v>
      </c>
      <c r="AG108" s="239">
        <f t="shared" si="19"/>
        <v>0</v>
      </c>
    </row>
    <row r="109" spans="1:33">
      <c r="A109" s="228"/>
      <c r="B109" s="176"/>
      <c r="C109" s="229"/>
      <c r="D109" s="230"/>
      <c r="E109" s="230"/>
      <c r="F109" s="230"/>
      <c r="G109" s="230"/>
      <c r="H109" s="231"/>
      <c r="I109" s="231"/>
      <c r="J109" s="232"/>
      <c r="K109" s="232"/>
      <c r="L109" s="232"/>
      <c r="M109" s="181">
        <f t="shared" si="17"/>
        <v>0</v>
      </c>
      <c r="N109" s="181">
        <f>IF(H109="",0,H109*I109*'Avoided Water Savings Cost'!$C$16)</f>
        <v>0</v>
      </c>
      <c r="O109" s="545">
        <f>IF(C109="",0,IF($B$3="NYSEG",C109/(1-'Avoided Electric Costs 2020'!$W$21),IF($B$3="RG&amp;E",C109/(1-'Avoided Electric Costs 2020'!$X$21),"")))</f>
        <v>0</v>
      </c>
      <c r="P109" s="546">
        <f>IF(D109="",0,IF($B$3="NYSEG",D109/(1-'Avoided Electric Costs 2020'!$W$21),IF($B$3="RG&amp;E",D109/(1-'Avoided Electric Costs 2020'!$X$21),"")))</f>
        <v>0</v>
      </c>
      <c r="Q109" s="546">
        <f>IF(E109="",0,IF($B$3="NYSEG",E109/(1-'Avoided Natural Gas Costs 2020'!$J$34),IF($B$3="RG&amp;E",E109/(1-'Avoided Natural Gas Costs 2020'!$K$34),"")))</f>
        <v>0</v>
      </c>
      <c r="R109" s="233" t="str">
        <f>IFERROR(IF(P109*'BCA Inputs'!$C$1+Q109*'BCA Inputs'!$C$2+F109*'BCA Inputs'!$C$2+G109*'BCA Inputs'!$C$2=0,"",P109*'BCA Inputs'!$C$1+Q109*'BCA Inputs'!$C$2+F109*'BCA Inputs'!$C$2+G109*'BCA Inputs'!$C$2),"")</f>
        <v/>
      </c>
      <c r="S109" s="181" t="str">
        <f t="shared" si="10"/>
        <v/>
      </c>
      <c r="T109" s="181" t="str">
        <f>IFERROR(IF($B$3="NYSEG",(INDEX('BCA Inputs'!$N$14:$N$54,MATCH(I109,'BCA Inputs'!$M$14:$M$54,0))*P109+INDEX('BCA Inputs'!$O$14:$O$54,MATCH(I109,'BCA Inputs'!$M$14:$M$54,0))*O109+INDEX('BCA Inputs'!P:P,MATCH(I109,'BCA Inputs'!M:M,0))*Q109+INDEX('BCA Inputs'!Q:Q,MATCH(I109,'BCA Inputs'!M:M,0))*F109+INDEX('BCA Inputs'!R:R,MATCH(I109,'BCA Inputs'!M:M,0))*G109)+L109+N109,IF($B$3="RG&amp;E",(INDEX('BCA Inputs'!$AX$14:$AX$54,MATCH(I109,'BCA Inputs'!$AW$14:$AW$54,0))*P109+INDEX('BCA Inputs'!$AY$14:$AY$54,MATCH(I109,'BCA Inputs'!$AW$14:$AW$54,0))*O109+INDEX('BCA Inputs'!$AZ$14:$AZ$54,MATCH(I109,'BCA Inputs'!$AW$14:$AW$54,0))*Q109+INDEX('BCA Inputs'!$BA$14:$BA$54,MATCH(I109,'BCA Inputs'!$AW$14:$AW$54,0))*F109+INDEX('BCA Inputs'!$BB$14:$BB$54,MATCH(I109,'BCA Inputs'!$AW$14:$AW$54,0))*G109)+L109+N109,"")),"")</f>
        <v/>
      </c>
      <c r="U109" s="234" t="str">
        <f t="shared" si="11"/>
        <v/>
      </c>
      <c r="V109" s="234" t="str">
        <f t="shared" si="12"/>
        <v/>
      </c>
      <c r="W109" s="234" t="str">
        <f t="shared" si="13"/>
        <v/>
      </c>
      <c r="Y109" s="235" t="str">
        <f t="shared" si="14"/>
        <v/>
      </c>
      <c r="Z109" s="236" t="str">
        <f>IFERROR(IF($B$3="NYSEG",INDEX('BCA Inputs'!$X$14:$X$54,MATCH(I109,'BCA Inputs'!$M$14:$M$54,0))*P109+INDEX('BCA Inputs'!$Y$14:$Y$54,MATCH(I109,'BCA Inputs'!$M$14:$M$54,0))*O109+INDEX('BCA Inputs'!$Z$14:$Z$54,MATCH(I109,'BCA Inputs'!$M$14:$M$54,0))*Q109+INDEX('BCA Inputs'!$AA$14:$AA$54,MATCH(I109,'BCA Inputs'!$M$14:$M$54,0))*F109+INDEX('BCA Inputs'!$AB$14:$AB$54,MATCH(I109,'BCA Inputs'!$M$14:$M$54,0))*G109,IF($B$3="RG&amp;E",INDEX('BCA Inputs'!$BG$14:$BG$54,MATCH(I109,'BCA Inputs'!$AW$14:$AW$54,0))*P109+INDEX('BCA Inputs'!$BH$14:$BH$54,MATCH(I109,'BCA Inputs'!$AW$14:$AW$54,0))*O109+INDEX('BCA Inputs'!$BI$14:$BI$54,MATCH(I109,'BCA Inputs'!$AW$14:$AW$54,0))*Q109+INDEX('BCA Inputs'!$BJ$14:$BJ$54,MATCH(I109,'BCA Inputs'!$AW$14:$AW$54,0))*F109+INDEX('BCA Inputs'!$BK$14:$BK$54,MATCH(I109,'BCA Inputs'!$AW$14:$AW$54,0))*G109,"")),"")</f>
        <v/>
      </c>
      <c r="AA109" s="237" t="str">
        <f t="shared" si="15"/>
        <v/>
      </c>
      <c r="AC109" s="238" t="str">
        <f>IFERROR((K109+R109)+IF($B$3="NYSEG",INDEX('BCA Inputs'!$AI$14:$AI$54,MATCH(I109,'BCA Inputs'!$M$14:$M$54,0))*P109+INDEX('BCA Inputs'!$AJ$14:$AJ$54,MATCH(I109,'BCA Inputs'!$M$14:$M$54,0))*Q109,IF($B$3="RG&amp;E",INDEX('BCA Inputs'!$BR$14:$BR$54,MATCH(I109,'BCA Inputs'!$AW$14:$AW$54,0))*P109+INDEX('BCA Inputs'!$BS$14:$BS$54,MATCH(I109,'BCA Inputs'!$AW$14:$AW$54,0))*Q109,"")),"")</f>
        <v/>
      </c>
      <c r="AD109" s="181" t="str">
        <f>IFERROR(IF($B$3="NYSEG",INDEX('BCA Inputs'!$AD$14:$AD$54,MATCH(I109,'BCA Inputs'!$M$14:$M$54,0))*P109+INDEX('BCA Inputs'!$AE$14:$AE$54,MATCH(I109,'BCA Inputs'!$M$14:$M$54,0))*O109+INDEX('BCA Inputs'!$AF$14:$AF$54,MATCH(I109,'BCA Inputs'!$M$14:$M$54,0))*Q109+INDEX('BCA Inputs'!$AG$14:$AG$54,MATCH(I109,'BCA Inputs'!$M$14:$M$54,0))*F109+INDEX('BCA Inputs'!$AH$14:$AH$54,MATCH(I109,'BCA Inputs'!$M$14:$M$54,0))*G109,IF($B$3="RG&amp;E",INDEX('BCA Inputs'!$BM$14:$BM$54,MATCH(I109,'BCA Inputs'!$AW$14:$AW$54,0))*P109+INDEX('BCA Inputs'!$BN$14:$BN$54,MATCH(I109,'BCA Inputs'!$AW$14:$AW$54,0))*O109+INDEX('BCA Inputs'!$BO$14:$BO$54,MATCH(I109,'BCA Inputs'!$AW$14:$AW$54,0))*Q109+INDEX('BCA Inputs'!$BP$14:$BP$54,MATCH(I109,'BCA Inputs'!$AW$14:$AW$54,0))*F109+INDEX('BCA Inputs'!$BQ$14:$BQ$54,MATCH(I109,'BCA Inputs'!$AW$14:$AW$54,0))*G109,"")),"")</f>
        <v/>
      </c>
      <c r="AE109" s="237" t="str">
        <f t="shared" si="16"/>
        <v/>
      </c>
      <c r="AF109" s="198">
        <f t="shared" si="18"/>
        <v>0</v>
      </c>
      <c r="AG109" s="239">
        <f t="shared" si="19"/>
        <v>0</v>
      </c>
    </row>
    <row r="110" spans="1:33">
      <c r="A110" s="228"/>
      <c r="B110" s="176"/>
      <c r="C110" s="229"/>
      <c r="D110" s="230"/>
      <c r="E110" s="230"/>
      <c r="F110" s="230"/>
      <c r="G110" s="230"/>
      <c r="H110" s="231"/>
      <c r="I110" s="231"/>
      <c r="J110" s="232"/>
      <c r="K110" s="232"/>
      <c r="L110" s="232"/>
      <c r="M110" s="181">
        <f t="shared" si="17"/>
        <v>0</v>
      </c>
      <c r="N110" s="181">
        <f>IF(H110="",0,H110*I110*'Avoided Water Savings Cost'!$C$16)</f>
        <v>0</v>
      </c>
      <c r="O110" s="545">
        <f>IF(C110="",0,IF($B$3="NYSEG",C110/(1-'Avoided Electric Costs 2020'!$W$21),IF($B$3="RG&amp;E",C110/(1-'Avoided Electric Costs 2020'!$X$21),"")))</f>
        <v>0</v>
      </c>
      <c r="P110" s="546">
        <f>IF(D110="",0,IF($B$3="NYSEG",D110/(1-'Avoided Electric Costs 2020'!$W$21),IF($B$3="RG&amp;E",D110/(1-'Avoided Electric Costs 2020'!$X$21),"")))</f>
        <v>0</v>
      </c>
      <c r="Q110" s="546">
        <f>IF(E110="",0,IF($B$3="NYSEG",E110/(1-'Avoided Natural Gas Costs 2020'!$J$34),IF($B$3="RG&amp;E",E110/(1-'Avoided Natural Gas Costs 2020'!$K$34),"")))</f>
        <v>0</v>
      </c>
      <c r="R110" s="233" t="str">
        <f>IFERROR(IF(P110*'BCA Inputs'!$C$1+Q110*'BCA Inputs'!$C$2+F110*'BCA Inputs'!$C$2+G110*'BCA Inputs'!$C$2=0,"",P110*'BCA Inputs'!$C$1+Q110*'BCA Inputs'!$C$2+F110*'BCA Inputs'!$C$2+G110*'BCA Inputs'!$C$2),"")</f>
        <v/>
      </c>
      <c r="S110" s="181" t="str">
        <f t="shared" si="10"/>
        <v/>
      </c>
      <c r="T110" s="181" t="str">
        <f>IFERROR(IF($B$3="NYSEG",(INDEX('BCA Inputs'!$N$14:$N$54,MATCH(I110,'BCA Inputs'!$M$14:$M$54,0))*P110+INDEX('BCA Inputs'!$O$14:$O$54,MATCH(I110,'BCA Inputs'!$M$14:$M$54,0))*O110+INDEX('BCA Inputs'!P:P,MATCH(I110,'BCA Inputs'!M:M,0))*Q110+INDEX('BCA Inputs'!Q:Q,MATCH(I110,'BCA Inputs'!M:M,0))*F110+INDEX('BCA Inputs'!R:R,MATCH(I110,'BCA Inputs'!M:M,0))*G110)+L110+N110,IF($B$3="RG&amp;E",(INDEX('BCA Inputs'!$AX$14:$AX$54,MATCH(I110,'BCA Inputs'!$AW$14:$AW$54,0))*P110+INDEX('BCA Inputs'!$AY$14:$AY$54,MATCH(I110,'BCA Inputs'!$AW$14:$AW$54,0))*O110+INDEX('BCA Inputs'!$AZ$14:$AZ$54,MATCH(I110,'BCA Inputs'!$AW$14:$AW$54,0))*Q110+INDEX('BCA Inputs'!$BA$14:$BA$54,MATCH(I110,'BCA Inputs'!$AW$14:$AW$54,0))*F110+INDEX('BCA Inputs'!$BB$14:$BB$54,MATCH(I110,'BCA Inputs'!$AW$14:$AW$54,0))*G110)+L110+N110,"")),"")</f>
        <v/>
      </c>
      <c r="U110" s="234" t="str">
        <f t="shared" si="11"/>
        <v/>
      </c>
      <c r="V110" s="234" t="str">
        <f t="shared" si="12"/>
        <v/>
      </c>
      <c r="W110" s="234" t="str">
        <f t="shared" si="13"/>
        <v/>
      </c>
      <c r="Y110" s="235" t="str">
        <f t="shared" si="14"/>
        <v/>
      </c>
      <c r="Z110" s="236" t="str">
        <f>IFERROR(IF($B$3="NYSEG",INDEX('BCA Inputs'!$X$14:$X$54,MATCH(I110,'BCA Inputs'!$M$14:$M$54,0))*P110+INDEX('BCA Inputs'!$Y$14:$Y$54,MATCH(I110,'BCA Inputs'!$M$14:$M$54,0))*O110+INDEX('BCA Inputs'!$Z$14:$Z$54,MATCH(I110,'BCA Inputs'!$M$14:$M$54,0))*Q110+INDEX('BCA Inputs'!$AA$14:$AA$54,MATCH(I110,'BCA Inputs'!$M$14:$M$54,0))*F110+INDEX('BCA Inputs'!$AB$14:$AB$54,MATCH(I110,'BCA Inputs'!$M$14:$M$54,0))*G110,IF($B$3="RG&amp;E",INDEX('BCA Inputs'!$BG$14:$BG$54,MATCH(I110,'BCA Inputs'!$AW$14:$AW$54,0))*P110+INDEX('BCA Inputs'!$BH$14:$BH$54,MATCH(I110,'BCA Inputs'!$AW$14:$AW$54,0))*O110+INDEX('BCA Inputs'!$BI$14:$BI$54,MATCH(I110,'BCA Inputs'!$AW$14:$AW$54,0))*Q110+INDEX('BCA Inputs'!$BJ$14:$BJ$54,MATCH(I110,'BCA Inputs'!$AW$14:$AW$54,0))*F110+INDEX('BCA Inputs'!$BK$14:$BK$54,MATCH(I110,'BCA Inputs'!$AW$14:$AW$54,0))*G110,"")),"")</f>
        <v/>
      </c>
      <c r="AA110" s="237" t="str">
        <f t="shared" si="15"/>
        <v/>
      </c>
      <c r="AC110" s="238" t="str">
        <f>IFERROR((K110+R110)+IF($B$3="NYSEG",INDEX('BCA Inputs'!$AI$14:$AI$54,MATCH(I110,'BCA Inputs'!$M$14:$M$54,0))*P110+INDEX('BCA Inputs'!$AJ$14:$AJ$54,MATCH(I110,'BCA Inputs'!$M$14:$M$54,0))*Q110,IF($B$3="RG&amp;E",INDEX('BCA Inputs'!$BR$14:$BR$54,MATCH(I110,'BCA Inputs'!$AW$14:$AW$54,0))*P110+INDEX('BCA Inputs'!$BS$14:$BS$54,MATCH(I110,'BCA Inputs'!$AW$14:$AW$54,0))*Q110,"")),"")</f>
        <v/>
      </c>
      <c r="AD110" s="181" t="str">
        <f>IFERROR(IF($B$3="NYSEG",INDEX('BCA Inputs'!$AD$14:$AD$54,MATCH(I110,'BCA Inputs'!$M$14:$M$54,0))*P110+INDEX('BCA Inputs'!$AE$14:$AE$54,MATCH(I110,'BCA Inputs'!$M$14:$M$54,0))*O110+INDEX('BCA Inputs'!$AF$14:$AF$54,MATCH(I110,'BCA Inputs'!$M$14:$M$54,0))*Q110+INDEX('BCA Inputs'!$AG$14:$AG$54,MATCH(I110,'BCA Inputs'!$M$14:$M$54,0))*F110+INDEX('BCA Inputs'!$AH$14:$AH$54,MATCH(I110,'BCA Inputs'!$M$14:$M$54,0))*G110,IF($B$3="RG&amp;E",INDEX('BCA Inputs'!$BM$14:$BM$54,MATCH(I110,'BCA Inputs'!$AW$14:$AW$54,0))*P110+INDEX('BCA Inputs'!$BN$14:$BN$54,MATCH(I110,'BCA Inputs'!$AW$14:$AW$54,0))*O110+INDEX('BCA Inputs'!$BO$14:$BO$54,MATCH(I110,'BCA Inputs'!$AW$14:$AW$54,0))*Q110+INDEX('BCA Inputs'!$BP$14:$BP$54,MATCH(I110,'BCA Inputs'!$AW$14:$AW$54,0))*F110+INDEX('BCA Inputs'!$BQ$14:$BQ$54,MATCH(I110,'BCA Inputs'!$AW$14:$AW$54,0))*G110,"")),"")</f>
        <v/>
      </c>
      <c r="AE110" s="237" t="str">
        <f t="shared" si="16"/>
        <v/>
      </c>
      <c r="AF110" s="198">
        <f t="shared" si="18"/>
        <v>0</v>
      </c>
      <c r="AG110" s="239">
        <f t="shared" si="19"/>
        <v>0</v>
      </c>
    </row>
    <row r="111" spans="1:33">
      <c r="A111" s="228"/>
      <c r="B111" s="176"/>
      <c r="C111" s="229"/>
      <c r="D111" s="230"/>
      <c r="E111" s="230"/>
      <c r="F111" s="230"/>
      <c r="G111" s="230"/>
      <c r="H111" s="231"/>
      <c r="I111" s="231"/>
      <c r="J111" s="232"/>
      <c r="K111" s="232"/>
      <c r="L111" s="232"/>
      <c r="M111" s="181">
        <f t="shared" si="17"/>
        <v>0</v>
      </c>
      <c r="N111" s="181">
        <f>IF(H111="",0,H111*I111*'Avoided Water Savings Cost'!$C$16)</f>
        <v>0</v>
      </c>
      <c r="O111" s="545">
        <f>IF(C111="",0,IF($B$3="NYSEG",C111/(1-'Avoided Electric Costs 2020'!$W$21),IF($B$3="RG&amp;E",C111/(1-'Avoided Electric Costs 2020'!$X$21),"")))</f>
        <v>0</v>
      </c>
      <c r="P111" s="546">
        <f>IF(D111="",0,IF($B$3="NYSEG",D111/(1-'Avoided Electric Costs 2020'!$W$21),IF($B$3="RG&amp;E",D111/(1-'Avoided Electric Costs 2020'!$X$21),"")))</f>
        <v>0</v>
      </c>
      <c r="Q111" s="546">
        <f>IF(E111="",0,IF($B$3="NYSEG",E111/(1-'Avoided Natural Gas Costs 2020'!$J$34),IF($B$3="RG&amp;E",E111/(1-'Avoided Natural Gas Costs 2020'!$K$34),"")))</f>
        <v>0</v>
      </c>
      <c r="R111" s="233" t="str">
        <f>IFERROR(IF(P111*'BCA Inputs'!$C$1+Q111*'BCA Inputs'!$C$2+F111*'BCA Inputs'!$C$2+G111*'BCA Inputs'!$C$2=0,"",P111*'BCA Inputs'!$C$1+Q111*'BCA Inputs'!$C$2+F111*'BCA Inputs'!$C$2+G111*'BCA Inputs'!$C$2),"")</f>
        <v/>
      </c>
      <c r="S111" s="181" t="str">
        <f t="shared" si="10"/>
        <v/>
      </c>
      <c r="T111" s="181" t="str">
        <f>IFERROR(IF($B$3="NYSEG",(INDEX('BCA Inputs'!$N$14:$N$54,MATCH(I111,'BCA Inputs'!$M$14:$M$54,0))*P111+INDEX('BCA Inputs'!$O$14:$O$54,MATCH(I111,'BCA Inputs'!$M$14:$M$54,0))*O111+INDEX('BCA Inputs'!P:P,MATCH(I111,'BCA Inputs'!M:M,0))*Q111+INDEX('BCA Inputs'!Q:Q,MATCH(I111,'BCA Inputs'!M:M,0))*F111+INDEX('BCA Inputs'!R:R,MATCH(I111,'BCA Inputs'!M:M,0))*G111)+L111+N111,IF($B$3="RG&amp;E",(INDEX('BCA Inputs'!$AX$14:$AX$54,MATCH(I111,'BCA Inputs'!$AW$14:$AW$54,0))*P111+INDEX('BCA Inputs'!$AY$14:$AY$54,MATCH(I111,'BCA Inputs'!$AW$14:$AW$54,0))*O111+INDEX('BCA Inputs'!$AZ$14:$AZ$54,MATCH(I111,'BCA Inputs'!$AW$14:$AW$54,0))*Q111+INDEX('BCA Inputs'!$BA$14:$BA$54,MATCH(I111,'BCA Inputs'!$AW$14:$AW$54,0))*F111+INDEX('BCA Inputs'!$BB$14:$BB$54,MATCH(I111,'BCA Inputs'!$AW$14:$AW$54,0))*G111)+L111+N111,"")),"")</f>
        <v/>
      </c>
      <c r="U111" s="234" t="str">
        <f t="shared" si="11"/>
        <v/>
      </c>
      <c r="V111" s="234" t="str">
        <f t="shared" si="12"/>
        <v/>
      </c>
      <c r="W111" s="234" t="str">
        <f t="shared" si="13"/>
        <v/>
      </c>
      <c r="Y111" s="235" t="str">
        <f t="shared" si="14"/>
        <v/>
      </c>
      <c r="Z111" s="236" t="str">
        <f>IFERROR(IF($B$3="NYSEG",INDEX('BCA Inputs'!$X$14:$X$54,MATCH(I111,'BCA Inputs'!$M$14:$M$54,0))*P111+INDEX('BCA Inputs'!$Y$14:$Y$54,MATCH(I111,'BCA Inputs'!$M$14:$M$54,0))*O111+INDEX('BCA Inputs'!$Z$14:$Z$54,MATCH(I111,'BCA Inputs'!$M$14:$M$54,0))*Q111+INDEX('BCA Inputs'!$AA$14:$AA$54,MATCH(I111,'BCA Inputs'!$M$14:$M$54,0))*F111+INDEX('BCA Inputs'!$AB$14:$AB$54,MATCH(I111,'BCA Inputs'!$M$14:$M$54,0))*G111,IF($B$3="RG&amp;E",INDEX('BCA Inputs'!$BG$14:$BG$54,MATCH(I111,'BCA Inputs'!$AW$14:$AW$54,0))*P111+INDEX('BCA Inputs'!$BH$14:$BH$54,MATCH(I111,'BCA Inputs'!$AW$14:$AW$54,0))*O111+INDEX('BCA Inputs'!$BI$14:$BI$54,MATCH(I111,'BCA Inputs'!$AW$14:$AW$54,0))*Q111+INDEX('BCA Inputs'!$BJ$14:$BJ$54,MATCH(I111,'BCA Inputs'!$AW$14:$AW$54,0))*F111+INDEX('BCA Inputs'!$BK$14:$BK$54,MATCH(I111,'BCA Inputs'!$AW$14:$AW$54,0))*G111,"")),"")</f>
        <v/>
      </c>
      <c r="AA111" s="237" t="str">
        <f t="shared" si="15"/>
        <v/>
      </c>
      <c r="AC111" s="238" t="str">
        <f>IFERROR((K111+R111)+IF($B$3="NYSEG",INDEX('BCA Inputs'!$AI$14:$AI$54,MATCH(I111,'BCA Inputs'!$M$14:$M$54,0))*P111+INDEX('BCA Inputs'!$AJ$14:$AJ$54,MATCH(I111,'BCA Inputs'!$M$14:$M$54,0))*Q111,IF($B$3="RG&amp;E",INDEX('BCA Inputs'!$BR$14:$BR$54,MATCH(I111,'BCA Inputs'!$AW$14:$AW$54,0))*P111+INDEX('BCA Inputs'!$BS$14:$BS$54,MATCH(I111,'BCA Inputs'!$AW$14:$AW$54,0))*Q111,"")),"")</f>
        <v/>
      </c>
      <c r="AD111" s="181" t="str">
        <f>IFERROR(IF($B$3="NYSEG",INDEX('BCA Inputs'!$AD$14:$AD$54,MATCH(I111,'BCA Inputs'!$M$14:$M$54,0))*P111+INDEX('BCA Inputs'!$AE$14:$AE$54,MATCH(I111,'BCA Inputs'!$M$14:$M$54,0))*O111+INDEX('BCA Inputs'!$AF$14:$AF$54,MATCH(I111,'BCA Inputs'!$M$14:$M$54,0))*Q111+INDEX('BCA Inputs'!$AG$14:$AG$54,MATCH(I111,'BCA Inputs'!$M$14:$M$54,0))*F111+INDEX('BCA Inputs'!$AH$14:$AH$54,MATCH(I111,'BCA Inputs'!$M$14:$M$54,0))*G111,IF($B$3="RG&amp;E",INDEX('BCA Inputs'!$BM$14:$BM$54,MATCH(I111,'BCA Inputs'!$AW$14:$AW$54,0))*P111+INDEX('BCA Inputs'!$BN$14:$BN$54,MATCH(I111,'BCA Inputs'!$AW$14:$AW$54,0))*O111+INDEX('BCA Inputs'!$BO$14:$BO$54,MATCH(I111,'BCA Inputs'!$AW$14:$AW$54,0))*Q111+INDEX('BCA Inputs'!$BP$14:$BP$54,MATCH(I111,'BCA Inputs'!$AW$14:$AW$54,0))*F111+INDEX('BCA Inputs'!$BQ$14:$BQ$54,MATCH(I111,'BCA Inputs'!$AW$14:$AW$54,0))*G111,"")),"")</f>
        <v/>
      </c>
      <c r="AE111" s="237" t="str">
        <f t="shared" si="16"/>
        <v/>
      </c>
      <c r="AF111" s="198">
        <f t="shared" si="18"/>
        <v>0</v>
      </c>
      <c r="AG111" s="239">
        <f t="shared" si="19"/>
        <v>0</v>
      </c>
    </row>
    <row r="112" spans="1:33">
      <c r="A112" s="228"/>
      <c r="B112" s="176"/>
      <c r="C112" s="229"/>
      <c r="D112" s="230"/>
      <c r="E112" s="230"/>
      <c r="F112" s="230"/>
      <c r="G112" s="230"/>
      <c r="H112" s="231"/>
      <c r="I112" s="231"/>
      <c r="J112" s="232"/>
      <c r="K112" s="232"/>
      <c r="L112" s="232"/>
      <c r="M112" s="181">
        <f t="shared" si="17"/>
        <v>0</v>
      </c>
      <c r="N112" s="181">
        <f>IF(H112="",0,H112*I112*'Avoided Water Savings Cost'!$C$16)</f>
        <v>0</v>
      </c>
      <c r="O112" s="545">
        <f>IF(C112="",0,IF($B$3="NYSEG",C112/(1-'Avoided Electric Costs 2020'!$W$21),IF($B$3="RG&amp;E",C112/(1-'Avoided Electric Costs 2020'!$X$21),"")))</f>
        <v>0</v>
      </c>
      <c r="P112" s="546">
        <f>IF(D112="",0,IF($B$3="NYSEG",D112/(1-'Avoided Electric Costs 2020'!$W$21),IF($B$3="RG&amp;E",D112/(1-'Avoided Electric Costs 2020'!$X$21),"")))</f>
        <v>0</v>
      </c>
      <c r="Q112" s="546">
        <f>IF(E112="",0,IF($B$3="NYSEG",E112/(1-'Avoided Natural Gas Costs 2020'!$J$34),IF($B$3="RG&amp;E",E112/(1-'Avoided Natural Gas Costs 2020'!$K$34),"")))</f>
        <v>0</v>
      </c>
      <c r="R112" s="233" t="str">
        <f>IFERROR(IF(P112*'BCA Inputs'!$C$1+Q112*'BCA Inputs'!$C$2+F112*'BCA Inputs'!$C$2+G112*'BCA Inputs'!$C$2=0,"",P112*'BCA Inputs'!$C$1+Q112*'BCA Inputs'!$C$2+F112*'BCA Inputs'!$C$2+G112*'BCA Inputs'!$C$2),"")</f>
        <v/>
      </c>
      <c r="S112" s="181" t="str">
        <f t="shared" si="10"/>
        <v/>
      </c>
      <c r="T112" s="181" t="str">
        <f>IFERROR(IF($B$3="NYSEG",(INDEX('BCA Inputs'!$N$14:$N$54,MATCH(I112,'BCA Inputs'!$M$14:$M$54,0))*P112+INDEX('BCA Inputs'!$O$14:$O$54,MATCH(I112,'BCA Inputs'!$M$14:$M$54,0))*O112+INDEX('BCA Inputs'!P:P,MATCH(I112,'BCA Inputs'!M:M,0))*Q112+INDEX('BCA Inputs'!Q:Q,MATCH(I112,'BCA Inputs'!M:M,0))*F112+INDEX('BCA Inputs'!R:R,MATCH(I112,'BCA Inputs'!M:M,0))*G112)+L112+N112,IF($B$3="RG&amp;E",(INDEX('BCA Inputs'!$AX$14:$AX$54,MATCH(I112,'BCA Inputs'!$AW$14:$AW$54,0))*P112+INDEX('BCA Inputs'!$AY$14:$AY$54,MATCH(I112,'BCA Inputs'!$AW$14:$AW$54,0))*O112+INDEX('BCA Inputs'!$AZ$14:$AZ$54,MATCH(I112,'BCA Inputs'!$AW$14:$AW$54,0))*Q112+INDEX('BCA Inputs'!$BA$14:$BA$54,MATCH(I112,'BCA Inputs'!$AW$14:$AW$54,0))*F112+INDEX('BCA Inputs'!$BB$14:$BB$54,MATCH(I112,'BCA Inputs'!$AW$14:$AW$54,0))*G112)+L112+N112,"")),"")</f>
        <v/>
      </c>
      <c r="U112" s="234" t="str">
        <f t="shared" si="11"/>
        <v/>
      </c>
      <c r="V112" s="234" t="str">
        <f t="shared" si="12"/>
        <v/>
      </c>
      <c r="W112" s="234" t="str">
        <f t="shared" si="13"/>
        <v/>
      </c>
      <c r="Y112" s="235" t="str">
        <f t="shared" si="14"/>
        <v/>
      </c>
      <c r="Z112" s="236" t="str">
        <f>IFERROR(IF($B$3="NYSEG",INDEX('BCA Inputs'!$X$14:$X$54,MATCH(I112,'BCA Inputs'!$M$14:$M$54,0))*P112+INDEX('BCA Inputs'!$Y$14:$Y$54,MATCH(I112,'BCA Inputs'!$M$14:$M$54,0))*O112+INDEX('BCA Inputs'!$Z$14:$Z$54,MATCH(I112,'BCA Inputs'!$M$14:$M$54,0))*Q112+INDEX('BCA Inputs'!$AA$14:$AA$54,MATCH(I112,'BCA Inputs'!$M$14:$M$54,0))*F112+INDEX('BCA Inputs'!$AB$14:$AB$54,MATCH(I112,'BCA Inputs'!$M$14:$M$54,0))*G112,IF($B$3="RG&amp;E",INDEX('BCA Inputs'!$BG$14:$BG$54,MATCH(I112,'BCA Inputs'!$AW$14:$AW$54,0))*P112+INDEX('BCA Inputs'!$BH$14:$BH$54,MATCH(I112,'BCA Inputs'!$AW$14:$AW$54,0))*O112+INDEX('BCA Inputs'!$BI$14:$BI$54,MATCH(I112,'BCA Inputs'!$AW$14:$AW$54,0))*Q112+INDEX('BCA Inputs'!$BJ$14:$BJ$54,MATCH(I112,'BCA Inputs'!$AW$14:$AW$54,0))*F112+INDEX('BCA Inputs'!$BK$14:$BK$54,MATCH(I112,'BCA Inputs'!$AW$14:$AW$54,0))*G112,"")),"")</f>
        <v/>
      </c>
      <c r="AA112" s="237" t="str">
        <f t="shared" si="15"/>
        <v/>
      </c>
      <c r="AC112" s="238" t="str">
        <f>IFERROR((K112+R112)+IF($B$3="NYSEG",INDEX('BCA Inputs'!$AI$14:$AI$54,MATCH(I112,'BCA Inputs'!$M$14:$M$54,0))*P112+INDEX('BCA Inputs'!$AJ$14:$AJ$54,MATCH(I112,'BCA Inputs'!$M$14:$M$54,0))*Q112,IF($B$3="RG&amp;E",INDEX('BCA Inputs'!$BR$14:$BR$54,MATCH(I112,'BCA Inputs'!$AW$14:$AW$54,0))*P112+INDEX('BCA Inputs'!$BS$14:$BS$54,MATCH(I112,'BCA Inputs'!$AW$14:$AW$54,0))*Q112,"")),"")</f>
        <v/>
      </c>
      <c r="AD112" s="181" t="str">
        <f>IFERROR(IF($B$3="NYSEG",INDEX('BCA Inputs'!$AD$14:$AD$54,MATCH(I112,'BCA Inputs'!$M$14:$M$54,0))*P112+INDEX('BCA Inputs'!$AE$14:$AE$54,MATCH(I112,'BCA Inputs'!$M$14:$M$54,0))*O112+INDEX('BCA Inputs'!$AF$14:$AF$54,MATCH(I112,'BCA Inputs'!$M$14:$M$54,0))*Q112+INDEX('BCA Inputs'!$AG$14:$AG$54,MATCH(I112,'BCA Inputs'!$M$14:$M$54,0))*F112+INDEX('BCA Inputs'!$AH$14:$AH$54,MATCH(I112,'BCA Inputs'!$M$14:$M$54,0))*G112,IF($B$3="RG&amp;E",INDEX('BCA Inputs'!$BM$14:$BM$54,MATCH(I112,'BCA Inputs'!$AW$14:$AW$54,0))*P112+INDEX('BCA Inputs'!$BN$14:$BN$54,MATCH(I112,'BCA Inputs'!$AW$14:$AW$54,0))*O112+INDEX('BCA Inputs'!$BO$14:$BO$54,MATCH(I112,'BCA Inputs'!$AW$14:$AW$54,0))*Q112+INDEX('BCA Inputs'!$BP$14:$BP$54,MATCH(I112,'BCA Inputs'!$AW$14:$AW$54,0))*F112+INDEX('BCA Inputs'!$BQ$14:$BQ$54,MATCH(I112,'BCA Inputs'!$AW$14:$AW$54,0))*G112,"")),"")</f>
        <v/>
      </c>
      <c r="AE112" s="237" t="str">
        <f t="shared" si="16"/>
        <v/>
      </c>
      <c r="AF112" s="198">
        <f t="shared" si="18"/>
        <v>0</v>
      </c>
      <c r="AG112" s="239">
        <f t="shared" si="19"/>
        <v>0</v>
      </c>
    </row>
    <row r="113" spans="1:33">
      <c r="A113" s="228"/>
      <c r="B113" s="176"/>
      <c r="C113" s="229"/>
      <c r="D113" s="230"/>
      <c r="E113" s="230"/>
      <c r="F113" s="230"/>
      <c r="G113" s="230"/>
      <c r="H113" s="231"/>
      <c r="I113" s="231"/>
      <c r="J113" s="232"/>
      <c r="K113" s="232"/>
      <c r="L113" s="232"/>
      <c r="M113" s="181">
        <f t="shared" si="17"/>
        <v>0</v>
      </c>
      <c r="N113" s="181">
        <f>IF(H113="",0,H113*I113*'Avoided Water Savings Cost'!$C$16)</f>
        <v>0</v>
      </c>
      <c r="O113" s="545">
        <f>IF(C113="",0,IF($B$3="NYSEG",C113/(1-'Avoided Electric Costs 2020'!$W$21),IF($B$3="RG&amp;E",C113/(1-'Avoided Electric Costs 2020'!$X$21),"")))</f>
        <v>0</v>
      </c>
      <c r="P113" s="546">
        <f>IF(D113="",0,IF($B$3="NYSEG",D113/(1-'Avoided Electric Costs 2020'!$W$21),IF($B$3="RG&amp;E",D113/(1-'Avoided Electric Costs 2020'!$X$21),"")))</f>
        <v>0</v>
      </c>
      <c r="Q113" s="546">
        <f>IF(E113="",0,IF($B$3="NYSEG",E113/(1-'Avoided Natural Gas Costs 2020'!$J$34),IF($B$3="RG&amp;E",E113/(1-'Avoided Natural Gas Costs 2020'!$K$34),"")))</f>
        <v>0</v>
      </c>
      <c r="R113" s="233" t="str">
        <f>IFERROR(IF(P113*'BCA Inputs'!$C$1+Q113*'BCA Inputs'!$C$2+F113*'BCA Inputs'!$C$2+G113*'BCA Inputs'!$C$2=0,"",P113*'BCA Inputs'!$C$1+Q113*'BCA Inputs'!$C$2+F113*'BCA Inputs'!$C$2+G113*'BCA Inputs'!$C$2),"")</f>
        <v/>
      </c>
      <c r="S113" s="181" t="str">
        <f t="shared" si="10"/>
        <v/>
      </c>
      <c r="T113" s="181" t="str">
        <f>IFERROR(IF($B$3="NYSEG",(INDEX('BCA Inputs'!$N$14:$N$54,MATCH(I113,'BCA Inputs'!$M$14:$M$54,0))*P113+INDEX('BCA Inputs'!$O$14:$O$54,MATCH(I113,'BCA Inputs'!$M$14:$M$54,0))*O113+INDEX('BCA Inputs'!P:P,MATCH(I113,'BCA Inputs'!M:M,0))*Q113+INDEX('BCA Inputs'!Q:Q,MATCH(I113,'BCA Inputs'!M:M,0))*F113+INDEX('BCA Inputs'!R:R,MATCH(I113,'BCA Inputs'!M:M,0))*G113)+L113+N113,IF($B$3="RG&amp;E",(INDEX('BCA Inputs'!$AX$14:$AX$54,MATCH(I113,'BCA Inputs'!$AW$14:$AW$54,0))*P113+INDEX('BCA Inputs'!$AY$14:$AY$54,MATCH(I113,'BCA Inputs'!$AW$14:$AW$54,0))*O113+INDEX('BCA Inputs'!$AZ$14:$AZ$54,MATCH(I113,'BCA Inputs'!$AW$14:$AW$54,0))*Q113+INDEX('BCA Inputs'!$BA$14:$BA$54,MATCH(I113,'BCA Inputs'!$AW$14:$AW$54,0))*F113+INDEX('BCA Inputs'!$BB$14:$BB$54,MATCH(I113,'BCA Inputs'!$AW$14:$AW$54,0))*G113)+L113+N113,"")),"")</f>
        <v/>
      </c>
      <c r="U113" s="234" t="str">
        <f t="shared" si="11"/>
        <v/>
      </c>
      <c r="V113" s="234" t="str">
        <f t="shared" si="12"/>
        <v/>
      </c>
      <c r="W113" s="234" t="str">
        <f t="shared" si="13"/>
        <v/>
      </c>
      <c r="Y113" s="235" t="str">
        <f t="shared" si="14"/>
        <v/>
      </c>
      <c r="Z113" s="236" t="str">
        <f>IFERROR(IF($B$3="NYSEG",INDEX('BCA Inputs'!$X$14:$X$54,MATCH(I113,'BCA Inputs'!$M$14:$M$54,0))*P113+INDEX('BCA Inputs'!$Y$14:$Y$54,MATCH(I113,'BCA Inputs'!$M$14:$M$54,0))*O113+INDEX('BCA Inputs'!$Z$14:$Z$54,MATCH(I113,'BCA Inputs'!$M$14:$M$54,0))*Q113+INDEX('BCA Inputs'!$AA$14:$AA$54,MATCH(I113,'BCA Inputs'!$M$14:$M$54,0))*F113+INDEX('BCA Inputs'!$AB$14:$AB$54,MATCH(I113,'BCA Inputs'!$M$14:$M$54,0))*G113,IF($B$3="RG&amp;E",INDEX('BCA Inputs'!$BG$14:$BG$54,MATCH(I113,'BCA Inputs'!$AW$14:$AW$54,0))*P113+INDEX('BCA Inputs'!$BH$14:$BH$54,MATCH(I113,'BCA Inputs'!$AW$14:$AW$54,0))*O113+INDEX('BCA Inputs'!$BI$14:$BI$54,MATCH(I113,'BCA Inputs'!$AW$14:$AW$54,0))*Q113+INDEX('BCA Inputs'!$BJ$14:$BJ$54,MATCH(I113,'BCA Inputs'!$AW$14:$AW$54,0))*F113+INDEX('BCA Inputs'!$BK$14:$BK$54,MATCH(I113,'BCA Inputs'!$AW$14:$AW$54,0))*G113,"")),"")</f>
        <v/>
      </c>
      <c r="AA113" s="237" t="str">
        <f t="shared" si="15"/>
        <v/>
      </c>
      <c r="AC113" s="238" t="str">
        <f>IFERROR((K113+R113)+IF($B$3="NYSEG",INDEX('BCA Inputs'!$AI$14:$AI$54,MATCH(I113,'BCA Inputs'!$M$14:$M$54,0))*P113+INDEX('BCA Inputs'!$AJ$14:$AJ$54,MATCH(I113,'BCA Inputs'!$M$14:$M$54,0))*Q113,IF($B$3="RG&amp;E",INDEX('BCA Inputs'!$BR$14:$BR$54,MATCH(I113,'BCA Inputs'!$AW$14:$AW$54,0))*P113+INDEX('BCA Inputs'!$BS$14:$BS$54,MATCH(I113,'BCA Inputs'!$AW$14:$AW$54,0))*Q113,"")),"")</f>
        <v/>
      </c>
      <c r="AD113" s="181" t="str">
        <f>IFERROR(IF($B$3="NYSEG",INDEX('BCA Inputs'!$AD$14:$AD$54,MATCH(I113,'BCA Inputs'!$M$14:$M$54,0))*P113+INDEX('BCA Inputs'!$AE$14:$AE$54,MATCH(I113,'BCA Inputs'!$M$14:$M$54,0))*O113+INDEX('BCA Inputs'!$AF$14:$AF$54,MATCH(I113,'BCA Inputs'!$M$14:$M$54,0))*Q113+INDEX('BCA Inputs'!$AG$14:$AG$54,MATCH(I113,'BCA Inputs'!$M$14:$M$54,0))*F113+INDEX('BCA Inputs'!$AH$14:$AH$54,MATCH(I113,'BCA Inputs'!$M$14:$M$54,0))*G113,IF($B$3="RG&amp;E",INDEX('BCA Inputs'!$BM$14:$BM$54,MATCH(I113,'BCA Inputs'!$AW$14:$AW$54,0))*P113+INDEX('BCA Inputs'!$BN$14:$BN$54,MATCH(I113,'BCA Inputs'!$AW$14:$AW$54,0))*O113+INDEX('BCA Inputs'!$BO$14:$BO$54,MATCH(I113,'BCA Inputs'!$AW$14:$AW$54,0))*Q113+INDEX('BCA Inputs'!$BP$14:$BP$54,MATCH(I113,'BCA Inputs'!$AW$14:$AW$54,0))*F113+INDEX('BCA Inputs'!$BQ$14:$BQ$54,MATCH(I113,'BCA Inputs'!$AW$14:$AW$54,0))*G113,"")),"")</f>
        <v/>
      </c>
      <c r="AE113" s="237" t="str">
        <f t="shared" si="16"/>
        <v/>
      </c>
      <c r="AF113" s="198">
        <f t="shared" si="18"/>
        <v>0</v>
      </c>
      <c r="AG113" s="239">
        <f t="shared" si="19"/>
        <v>0</v>
      </c>
    </row>
    <row r="114" spans="1:33">
      <c r="A114" s="228"/>
      <c r="B114" s="176"/>
      <c r="C114" s="229"/>
      <c r="D114" s="230"/>
      <c r="E114" s="230"/>
      <c r="F114" s="230"/>
      <c r="G114" s="230"/>
      <c r="H114" s="231"/>
      <c r="I114" s="231"/>
      <c r="J114" s="232"/>
      <c r="K114" s="232"/>
      <c r="L114" s="232"/>
      <c r="M114" s="181">
        <f t="shared" si="17"/>
        <v>0</v>
      </c>
      <c r="N114" s="181">
        <f>IF(H114="",0,H114*I114*'Avoided Water Savings Cost'!$C$16)</f>
        <v>0</v>
      </c>
      <c r="O114" s="545">
        <f>IF(C114="",0,IF($B$3="NYSEG",C114/(1-'Avoided Electric Costs 2020'!$W$21),IF($B$3="RG&amp;E",C114/(1-'Avoided Electric Costs 2020'!$X$21),"")))</f>
        <v>0</v>
      </c>
      <c r="P114" s="546">
        <f>IF(D114="",0,IF($B$3="NYSEG",D114/(1-'Avoided Electric Costs 2020'!$W$21),IF($B$3="RG&amp;E",D114/(1-'Avoided Electric Costs 2020'!$X$21),"")))</f>
        <v>0</v>
      </c>
      <c r="Q114" s="546">
        <f>IF(E114="",0,IF($B$3="NYSEG",E114/(1-'Avoided Natural Gas Costs 2020'!$J$34),IF($B$3="RG&amp;E",E114/(1-'Avoided Natural Gas Costs 2020'!$K$34),"")))</f>
        <v>0</v>
      </c>
      <c r="R114" s="233" t="str">
        <f>IFERROR(IF(P114*'BCA Inputs'!$C$1+Q114*'BCA Inputs'!$C$2+F114*'BCA Inputs'!$C$2+G114*'BCA Inputs'!$C$2=0,"",P114*'BCA Inputs'!$C$1+Q114*'BCA Inputs'!$C$2+F114*'BCA Inputs'!$C$2+G114*'BCA Inputs'!$C$2),"")</f>
        <v/>
      </c>
      <c r="S114" s="181" t="str">
        <f t="shared" si="10"/>
        <v/>
      </c>
      <c r="T114" s="181" t="str">
        <f>IFERROR(IF($B$3="NYSEG",(INDEX('BCA Inputs'!$N$14:$N$54,MATCH(I114,'BCA Inputs'!$M$14:$M$54,0))*P114+INDEX('BCA Inputs'!$O$14:$O$54,MATCH(I114,'BCA Inputs'!$M$14:$M$54,0))*O114+INDEX('BCA Inputs'!P:P,MATCH(I114,'BCA Inputs'!M:M,0))*Q114+INDEX('BCA Inputs'!Q:Q,MATCH(I114,'BCA Inputs'!M:M,0))*F114+INDEX('BCA Inputs'!R:R,MATCH(I114,'BCA Inputs'!M:M,0))*G114)+L114+N114,IF($B$3="RG&amp;E",(INDEX('BCA Inputs'!$AX$14:$AX$54,MATCH(I114,'BCA Inputs'!$AW$14:$AW$54,0))*P114+INDEX('BCA Inputs'!$AY$14:$AY$54,MATCH(I114,'BCA Inputs'!$AW$14:$AW$54,0))*O114+INDEX('BCA Inputs'!$AZ$14:$AZ$54,MATCH(I114,'BCA Inputs'!$AW$14:$AW$54,0))*Q114+INDEX('BCA Inputs'!$BA$14:$BA$54,MATCH(I114,'BCA Inputs'!$AW$14:$AW$54,0))*F114+INDEX('BCA Inputs'!$BB$14:$BB$54,MATCH(I114,'BCA Inputs'!$AW$14:$AW$54,0))*G114)+L114+N114,"")),"")</f>
        <v/>
      </c>
      <c r="U114" s="234" t="str">
        <f t="shared" si="11"/>
        <v/>
      </c>
      <c r="V114" s="234" t="str">
        <f t="shared" si="12"/>
        <v/>
      </c>
      <c r="W114" s="234" t="str">
        <f t="shared" si="13"/>
        <v/>
      </c>
      <c r="Y114" s="235" t="str">
        <f t="shared" si="14"/>
        <v/>
      </c>
      <c r="Z114" s="236" t="str">
        <f>IFERROR(IF($B$3="NYSEG",INDEX('BCA Inputs'!$X$14:$X$54,MATCH(I114,'BCA Inputs'!$M$14:$M$54,0))*P114+INDEX('BCA Inputs'!$Y$14:$Y$54,MATCH(I114,'BCA Inputs'!$M$14:$M$54,0))*O114+INDEX('BCA Inputs'!$Z$14:$Z$54,MATCH(I114,'BCA Inputs'!$M$14:$M$54,0))*Q114+INDEX('BCA Inputs'!$AA$14:$AA$54,MATCH(I114,'BCA Inputs'!$M$14:$M$54,0))*F114+INDEX('BCA Inputs'!$AB$14:$AB$54,MATCH(I114,'BCA Inputs'!$M$14:$M$54,0))*G114,IF($B$3="RG&amp;E",INDEX('BCA Inputs'!$BG$14:$BG$54,MATCH(I114,'BCA Inputs'!$AW$14:$AW$54,0))*P114+INDEX('BCA Inputs'!$BH$14:$BH$54,MATCH(I114,'BCA Inputs'!$AW$14:$AW$54,0))*O114+INDEX('BCA Inputs'!$BI$14:$BI$54,MATCH(I114,'BCA Inputs'!$AW$14:$AW$54,0))*Q114+INDEX('BCA Inputs'!$BJ$14:$BJ$54,MATCH(I114,'BCA Inputs'!$AW$14:$AW$54,0))*F114+INDEX('BCA Inputs'!$BK$14:$BK$54,MATCH(I114,'BCA Inputs'!$AW$14:$AW$54,0))*G114,"")),"")</f>
        <v/>
      </c>
      <c r="AA114" s="237" t="str">
        <f t="shared" si="15"/>
        <v/>
      </c>
      <c r="AC114" s="238" t="str">
        <f>IFERROR((K114+R114)+IF($B$3="NYSEG",INDEX('BCA Inputs'!$AI$14:$AI$54,MATCH(I114,'BCA Inputs'!$M$14:$M$54,0))*P114+INDEX('BCA Inputs'!$AJ$14:$AJ$54,MATCH(I114,'BCA Inputs'!$M$14:$M$54,0))*Q114,IF($B$3="RG&amp;E",INDEX('BCA Inputs'!$BR$14:$BR$54,MATCH(I114,'BCA Inputs'!$AW$14:$AW$54,0))*P114+INDEX('BCA Inputs'!$BS$14:$BS$54,MATCH(I114,'BCA Inputs'!$AW$14:$AW$54,0))*Q114,"")),"")</f>
        <v/>
      </c>
      <c r="AD114" s="181" t="str">
        <f>IFERROR(IF($B$3="NYSEG",INDEX('BCA Inputs'!$AD$14:$AD$54,MATCH(I114,'BCA Inputs'!$M$14:$M$54,0))*P114+INDEX('BCA Inputs'!$AE$14:$AE$54,MATCH(I114,'BCA Inputs'!$M$14:$M$54,0))*O114+INDEX('BCA Inputs'!$AF$14:$AF$54,MATCH(I114,'BCA Inputs'!$M$14:$M$54,0))*Q114+INDEX('BCA Inputs'!$AG$14:$AG$54,MATCH(I114,'BCA Inputs'!$M$14:$M$54,0))*F114+INDEX('BCA Inputs'!$AH$14:$AH$54,MATCH(I114,'BCA Inputs'!$M$14:$M$54,0))*G114,IF($B$3="RG&amp;E",INDEX('BCA Inputs'!$BM$14:$BM$54,MATCH(I114,'BCA Inputs'!$AW$14:$AW$54,0))*P114+INDEX('BCA Inputs'!$BN$14:$BN$54,MATCH(I114,'BCA Inputs'!$AW$14:$AW$54,0))*O114+INDEX('BCA Inputs'!$BO$14:$BO$54,MATCH(I114,'BCA Inputs'!$AW$14:$AW$54,0))*Q114+INDEX('BCA Inputs'!$BP$14:$BP$54,MATCH(I114,'BCA Inputs'!$AW$14:$AW$54,0))*F114+INDEX('BCA Inputs'!$BQ$14:$BQ$54,MATCH(I114,'BCA Inputs'!$AW$14:$AW$54,0))*G114,"")),"")</f>
        <v/>
      </c>
      <c r="AE114" s="237" t="str">
        <f t="shared" si="16"/>
        <v/>
      </c>
      <c r="AF114" s="198">
        <f t="shared" si="18"/>
        <v>0</v>
      </c>
      <c r="AG114" s="239">
        <f t="shared" si="19"/>
        <v>0</v>
      </c>
    </row>
    <row r="115" spans="1:33">
      <c r="A115" s="228"/>
      <c r="B115" s="176"/>
      <c r="C115" s="229"/>
      <c r="D115" s="230"/>
      <c r="E115" s="230"/>
      <c r="F115" s="230"/>
      <c r="G115" s="230"/>
      <c r="H115" s="231"/>
      <c r="I115" s="231"/>
      <c r="J115" s="232"/>
      <c r="K115" s="232"/>
      <c r="L115" s="232"/>
      <c r="M115" s="181">
        <f t="shared" si="17"/>
        <v>0</v>
      </c>
      <c r="N115" s="181">
        <f>IF(H115="",0,H115*I115*'Avoided Water Savings Cost'!$C$16)</f>
        <v>0</v>
      </c>
      <c r="O115" s="545">
        <f>IF(C115="",0,IF($B$3="NYSEG",C115/(1-'Avoided Electric Costs 2020'!$W$21),IF($B$3="RG&amp;E",C115/(1-'Avoided Electric Costs 2020'!$X$21),"")))</f>
        <v>0</v>
      </c>
      <c r="P115" s="546">
        <f>IF(D115="",0,IF($B$3="NYSEG",D115/(1-'Avoided Electric Costs 2020'!$W$21),IF($B$3="RG&amp;E",D115/(1-'Avoided Electric Costs 2020'!$X$21),"")))</f>
        <v>0</v>
      </c>
      <c r="Q115" s="546">
        <f>IF(E115="",0,IF($B$3="NYSEG",E115/(1-'Avoided Natural Gas Costs 2020'!$J$34),IF($B$3="RG&amp;E",E115/(1-'Avoided Natural Gas Costs 2020'!$K$34),"")))</f>
        <v>0</v>
      </c>
      <c r="R115" s="233" t="str">
        <f>IFERROR(IF(P115*'BCA Inputs'!$C$1+Q115*'BCA Inputs'!$C$2+F115*'BCA Inputs'!$C$2+G115*'BCA Inputs'!$C$2=0,"",P115*'BCA Inputs'!$C$1+Q115*'BCA Inputs'!$C$2+F115*'BCA Inputs'!$C$2+G115*'BCA Inputs'!$C$2),"")</f>
        <v/>
      </c>
      <c r="S115" s="181" t="str">
        <f t="shared" si="10"/>
        <v/>
      </c>
      <c r="T115" s="181" t="str">
        <f>IFERROR(IF($B$3="NYSEG",(INDEX('BCA Inputs'!$N$14:$N$54,MATCH(I115,'BCA Inputs'!$M$14:$M$54,0))*P115+INDEX('BCA Inputs'!$O$14:$O$54,MATCH(I115,'BCA Inputs'!$M$14:$M$54,0))*O115+INDEX('BCA Inputs'!P:P,MATCH(I115,'BCA Inputs'!M:M,0))*Q115+INDEX('BCA Inputs'!Q:Q,MATCH(I115,'BCA Inputs'!M:M,0))*F115+INDEX('BCA Inputs'!R:R,MATCH(I115,'BCA Inputs'!M:M,0))*G115)+L115+N115,IF($B$3="RG&amp;E",(INDEX('BCA Inputs'!$AX$14:$AX$54,MATCH(I115,'BCA Inputs'!$AW$14:$AW$54,0))*P115+INDEX('BCA Inputs'!$AY$14:$AY$54,MATCH(I115,'BCA Inputs'!$AW$14:$AW$54,0))*O115+INDEX('BCA Inputs'!$AZ$14:$AZ$54,MATCH(I115,'BCA Inputs'!$AW$14:$AW$54,0))*Q115+INDEX('BCA Inputs'!$BA$14:$BA$54,MATCH(I115,'BCA Inputs'!$AW$14:$AW$54,0))*F115+INDEX('BCA Inputs'!$BB$14:$BB$54,MATCH(I115,'BCA Inputs'!$AW$14:$AW$54,0))*G115)+L115+N115,"")),"")</f>
        <v/>
      </c>
      <c r="U115" s="234" t="str">
        <f t="shared" si="11"/>
        <v/>
      </c>
      <c r="V115" s="234" t="str">
        <f t="shared" si="12"/>
        <v/>
      </c>
      <c r="W115" s="234" t="str">
        <f t="shared" si="13"/>
        <v/>
      </c>
      <c r="Y115" s="235" t="str">
        <f t="shared" si="14"/>
        <v/>
      </c>
      <c r="Z115" s="236" t="str">
        <f>IFERROR(IF($B$3="NYSEG",INDEX('BCA Inputs'!$X$14:$X$54,MATCH(I115,'BCA Inputs'!$M$14:$M$54,0))*P115+INDEX('BCA Inputs'!$Y$14:$Y$54,MATCH(I115,'BCA Inputs'!$M$14:$M$54,0))*O115+INDEX('BCA Inputs'!$Z$14:$Z$54,MATCH(I115,'BCA Inputs'!$M$14:$M$54,0))*Q115+INDEX('BCA Inputs'!$AA$14:$AA$54,MATCH(I115,'BCA Inputs'!$M$14:$M$54,0))*F115+INDEX('BCA Inputs'!$AB$14:$AB$54,MATCH(I115,'BCA Inputs'!$M$14:$M$54,0))*G115,IF($B$3="RG&amp;E",INDEX('BCA Inputs'!$BG$14:$BG$54,MATCH(I115,'BCA Inputs'!$AW$14:$AW$54,0))*P115+INDEX('BCA Inputs'!$BH$14:$BH$54,MATCH(I115,'BCA Inputs'!$AW$14:$AW$54,0))*O115+INDEX('BCA Inputs'!$BI$14:$BI$54,MATCH(I115,'BCA Inputs'!$AW$14:$AW$54,0))*Q115+INDEX('BCA Inputs'!$BJ$14:$BJ$54,MATCH(I115,'BCA Inputs'!$AW$14:$AW$54,0))*F115+INDEX('BCA Inputs'!$BK$14:$BK$54,MATCH(I115,'BCA Inputs'!$AW$14:$AW$54,0))*G115,"")),"")</f>
        <v/>
      </c>
      <c r="AA115" s="237" t="str">
        <f t="shared" si="15"/>
        <v/>
      </c>
      <c r="AC115" s="238" t="str">
        <f>IFERROR((K115+R115)+IF($B$3="NYSEG",INDEX('BCA Inputs'!$AI$14:$AI$54,MATCH(I115,'BCA Inputs'!$M$14:$M$54,0))*P115+INDEX('BCA Inputs'!$AJ$14:$AJ$54,MATCH(I115,'BCA Inputs'!$M$14:$M$54,0))*Q115,IF($B$3="RG&amp;E",INDEX('BCA Inputs'!$BR$14:$BR$54,MATCH(I115,'BCA Inputs'!$AW$14:$AW$54,0))*P115+INDEX('BCA Inputs'!$BS$14:$BS$54,MATCH(I115,'BCA Inputs'!$AW$14:$AW$54,0))*Q115,"")),"")</f>
        <v/>
      </c>
      <c r="AD115" s="181" t="str">
        <f>IFERROR(IF($B$3="NYSEG",INDEX('BCA Inputs'!$AD$14:$AD$54,MATCH(I115,'BCA Inputs'!$M$14:$M$54,0))*P115+INDEX('BCA Inputs'!$AE$14:$AE$54,MATCH(I115,'BCA Inputs'!$M$14:$M$54,0))*O115+INDEX('BCA Inputs'!$AF$14:$AF$54,MATCH(I115,'BCA Inputs'!$M$14:$M$54,0))*Q115+INDEX('BCA Inputs'!$AG$14:$AG$54,MATCH(I115,'BCA Inputs'!$M$14:$M$54,0))*F115+INDEX('BCA Inputs'!$AH$14:$AH$54,MATCH(I115,'BCA Inputs'!$M$14:$M$54,0))*G115,IF($B$3="RG&amp;E",INDEX('BCA Inputs'!$BM$14:$BM$54,MATCH(I115,'BCA Inputs'!$AW$14:$AW$54,0))*P115+INDEX('BCA Inputs'!$BN$14:$BN$54,MATCH(I115,'BCA Inputs'!$AW$14:$AW$54,0))*O115+INDEX('BCA Inputs'!$BO$14:$BO$54,MATCH(I115,'BCA Inputs'!$AW$14:$AW$54,0))*Q115+INDEX('BCA Inputs'!$BP$14:$BP$54,MATCH(I115,'BCA Inputs'!$AW$14:$AW$54,0))*F115+INDEX('BCA Inputs'!$BQ$14:$BQ$54,MATCH(I115,'BCA Inputs'!$AW$14:$AW$54,0))*G115,"")),"")</f>
        <v/>
      </c>
      <c r="AE115" s="237" t="str">
        <f t="shared" si="16"/>
        <v/>
      </c>
      <c r="AF115" s="198">
        <f t="shared" si="18"/>
        <v>0</v>
      </c>
      <c r="AG115" s="239">
        <f t="shared" si="19"/>
        <v>0</v>
      </c>
    </row>
    <row r="116" spans="1:33">
      <c r="A116" s="228"/>
      <c r="B116" s="176"/>
      <c r="C116" s="229"/>
      <c r="D116" s="230"/>
      <c r="E116" s="230"/>
      <c r="F116" s="230"/>
      <c r="G116" s="230"/>
      <c r="H116" s="231"/>
      <c r="I116" s="231"/>
      <c r="J116" s="232"/>
      <c r="K116" s="232"/>
      <c r="L116" s="232"/>
      <c r="M116" s="181">
        <f t="shared" si="17"/>
        <v>0</v>
      </c>
      <c r="N116" s="181">
        <f>IF(H116="",0,H116*I116*'Avoided Water Savings Cost'!$C$16)</f>
        <v>0</v>
      </c>
      <c r="O116" s="545">
        <f>IF(C116="",0,IF($B$3="NYSEG",C116/(1-'Avoided Electric Costs 2020'!$W$21),IF($B$3="RG&amp;E",C116/(1-'Avoided Electric Costs 2020'!$X$21),"")))</f>
        <v>0</v>
      </c>
      <c r="P116" s="546">
        <f>IF(D116="",0,IF($B$3="NYSEG",D116/(1-'Avoided Electric Costs 2020'!$W$21),IF($B$3="RG&amp;E",D116/(1-'Avoided Electric Costs 2020'!$X$21),"")))</f>
        <v>0</v>
      </c>
      <c r="Q116" s="546">
        <f>IF(E116="",0,IF($B$3="NYSEG",E116/(1-'Avoided Natural Gas Costs 2020'!$J$34),IF($B$3="RG&amp;E",E116/(1-'Avoided Natural Gas Costs 2020'!$K$34),"")))</f>
        <v>0</v>
      </c>
      <c r="R116" s="233" t="str">
        <f>IFERROR(IF(P116*'BCA Inputs'!$C$1+Q116*'BCA Inputs'!$C$2+F116*'BCA Inputs'!$C$2+G116*'BCA Inputs'!$C$2=0,"",P116*'BCA Inputs'!$C$1+Q116*'BCA Inputs'!$C$2+F116*'BCA Inputs'!$C$2+G116*'BCA Inputs'!$C$2),"")</f>
        <v/>
      </c>
      <c r="S116" s="181" t="str">
        <f t="shared" si="10"/>
        <v/>
      </c>
      <c r="T116" s="181" t="str">
        <f>IFERROR(IF($B$3="NYSEG",(INDEX('BCA Inputs'!$N$14:$N$54,MATCH(I116,'BCA Inputs'!$M$14:$M$54,0))*P116+INDEX('BCA Inputs'!$O$14:$O$54,MATCH(I116,'BCA Inputs'!$M$14:$M$54,0))*O116+INDEX('BCA Inputs'!P:P,MATCH(I116,'BCA Inputs'!M:M,0))*Q116+INDEX('BCA Inputs'!Q:Q,MATCH(I116,'BCA Inputs'!M:M,0))*F116+INDEX('BCA Inputs'!R:R,MATCH(I116,'BCA Inputs'!M:M,0))*G116)+L116+N116,IF($B$3="RG&amp;E",(INDEX('BCA Inputs'!$AX$14:$AX$54,MATCH(I116,'BCA Inputs'!$AW$14:$AW$54,0))*P116+INDEX('BCA Inputs'!$AY$14:$AY$54,MATCH(I116,'BCA Inputs'!$AW$14:$AW$54,0))*O116+INDEX('BCA Inputs'!$AZ$14:$AZ$54,MATCH(I116,'BCA Inputs'!$AW$14:$AW$54,0))*Q116+INDEX('BCA Inputs'!$BA$14:$BA$54,MATCH(I116,'BCA Inputs'!$AW$14:$AW$54,0))*F116+INDEX('BCA Inputs'!$BB$14:$BB$54,MATCH(I116,'BCA Inputs'!$AW$14:$AW$54,0))*G116)+L116+N116,"")),"")</f>
        <v/>
      </c>
      <c r="U116" s="234" t="str">
        <f t="shared" si="11"/>
        <v/>
      </c>
      <c r="V116" s="234" t="str">
        <f t="shared" si="12"/>
        <v/>
      </c>
      <c r="W116" s="234" t="str">
        <f t="shared" si="13"/>
        <v/>
      </c>
      <c r="Y116" s="235" t="str">
        <f t="shared" si="14"/>
        <v/>
      </c>
      <c r="Z116" s="236" t="str">
        <f>IFERROR(IF($B$3="NYSEG",INDEX('BCA Inputs'!$X$14:$X$54,MATCH(I116,'BCA Inputs'!$M$14:$M$54,0))*P116+INDEX('BCA Inputs'!$Y$14:$Y$54,MATCH(I116,'BCA Inputs'!$M$14:$M$54,0))*O116+INDEX('BCA Inputs'!$Z$14:$Z$54,MATCH(I116,'BCA Inputs'!$M$14:$M$54,0))*Q116+INDEX('BCA Inputs'!$AA$14:$AA$54,MATCH(I116,'BCA Inputs'!$M$14:$M$54,0))*F116+INDEX('BCA Inputs'!$AB$14:$AB$54,MATCH(I116,'BCA Inputs'!$M$14:$M$54,0))*G116,IF($B$3="RG&amp;E",INDEX('BCA Inputs'!$BG$14:$BG$54,MATCH(I116,'BCA Inputs'!$AW$14:$AW$54,0))*P116+INDEX('BCA Inputs'!$BH$14:$BH$54,MATCH(I116,'BCA Inputs'!$AW$14:$AW$54,0))*O116+INDEX('BCA Inputs'!$BI$14:$BI$54,MATCH(I116,'BCA Inputs'!$AW$14:$AW$54,0))*Q116+INDEX('BCA Inputs'!$BJ$14:$BJ$54,MATCH(I116,'BCA Inputs'!$AW$14:$AW$54,0))*F116+INDEX('BCA Inputs'!$BK$14:$BK$54,MATCH(I116,'BCA Inputs'!$AW$14:$AW$54,0))*G116,"")),"")</f>
        <v/>
      </c>
      <c r="AA116" s="237" t="str">
        <f t="shared" si="15"/>
        <v/>
      </c>
      <c r="AC116" s="238" t="str">
        <f>IFERROR((K116+R116)+IF($B$3="NYSEG",INDEX('BCA Inputs'!$AI$14:$AI$54,MATCH(I116,'BCA Inputs'!$M$14:$M$54,0))*P116+INDEX('BCA Inputs'!$AJ$14:$AJ$54,MATCH(I116,'BCA Inputs'!$M$14:$M$54,0))*Q116,IF($B$3="RG&amp;E",INDEX('BCA Inputs'!$BR$14:$BR$54,MATCH(I116,'BCA Inputs'!$AW$14:$AW$54,0))*P116+INDEX('BCA Inputs'!$BS$14:$BS$54,MATCH(I116,'BCA Inputs'!$AW$14:$AW$54,0))*Q116,"")),"")</f>
        <v/>
      </c>
      <c r="AD116" s="181" t="str">
        <f>IFERROR(IF($B$3="NYSEG",INDEX('BCA Inputs'!$AD$14:$AD$54,MATCH(I116,'BCA Inputs'!$M$14:$M$54,0))*P116+INDEX('BCA Inputs'!$AE$14:$AE$54,MATCH(I116,'BCA Inputs'!$M$14:$M$54,0))*O116+INDEX('BCA Inputs'!$AF$14:$AF$54,MATCH(I116,'BCA Inputs'!$M$14:$M$54,0))*Q116+INDEX('BCA Inputs'!$AG$14:$AG$54,MATCH(I116,'BCA Inputs'!$M$14:$M$54,0))*F116+INDEX('BCA Inputs'!$AH$14:$AH$54,MATCH(I116,'BCA Inputs'!$M$14:$M$54,0))*G116,IF($B$3="RG&amp;E",INDEX('BCA Inputs'!$BM$14:$BM$54,MATCH(I116,'BCA Inputs'!$AW$14:$AW$54,0))*P116+INDEX('BCA Inputs'!$BN$14:$BN$54,MATCH(I116,'BCA Inputs'!$AW$14:$AW$54,0))*O116+INDEX('BCA Inputs'!$BO$14:$BO$54,MATCH(I116,'BCA Inputs'!$AW$14:$AW$54,0))*Q116+INDEX('BCA Inputs'!$BP$14:$BP$54,MATCH(I116,'BCA Inputs'!$AW$14:$AW$54,0))*F116+INDEX('BCA Inputs'!$BQ$14:$BQ$54,MATCH(I116,'BCA Inputs'!$AW$14:$AW$54,0))*G116,"")),"")</f>
        <v/>
      </c>
      <c r="AE116" s="237" t="str">
        <f t="shared" si="16"/>
        <v/>
      </c>
      <c r="AF116" s="198">
        <f t="shared" si="18"/>
        <v>0</v>
      </c>
      <c r="AG116" s="239">
        <f t="shared" si="19"/>
        <v>0</v>
      </c>
    </row>
    <row r="117" spans="1:33">
      <c r="A117" s="228"/>
      <c r="B117" s="176"/>
      <c r="C117" s="229"/>
      <c r="D117" s="230"/>
      <c r="E117" s="230"/>
      <c r="F117" s="230"/>
      <c r="G117" s="230"/>
      <c r="H117" s="231"/>
      <c r="I117" s="231"/>
      <c r="J117" s="232"/>
      <c r="K117" s="232"/>
      <c r="L117" s="232"/>
      <c r="M117" s="181">
        <f t="shared" si="17"/>
        <v>0</v>
      </c>
      <c r="N117" s="181">
        <f>IF(H117="",0,H117*I117*'Avoided Water Savings Cost'!$C$16)</f>
        <v>0</v>
      </c>
      <c r="O117" s="545">
        <f>IF(C117="",0,IF($B$3="NYSEG",C117/(1-'Avoided Electric Costs 2020'!$W$21),IF($B$3="RG&amp;E",C117/(1-'Avoided Electric Costs 2020'!$X$21),"")))</f>
        <v>0</v>
      </c>
      <c r="P117" s="546">
        <f>IF(D117="",0,IF($B$3="NYSEG",D117/(1-'Avoided Electric Costs 2020'!$W$21),IF($B$3="RG&amp;E",D117/(1-'Avoided Electric Costs 2020'!$X$21),"")))</f>
        <v>0</v>
      </c>
      <c r="Q117" s="546">
        <f>IF(E117="",0,IF($B$3="NYSEG",E117/(1-'Avoided Natural Gas Costs 2020'!$J$34),IF($B$3="RG&amp;E",E117/(1-'Avoided Natural Gas Costs 2020'!$K$34),"")))</f>
        <v>0</v>
      </c>
      <c r="R117" s="233" t="str">
        <f>IFERROR(IF(P117*'BCA Inputs'!$C$1+Q117*'BCA Inputs'!$C$2+F117*'BCA Inputs'!$C$2+G117*'BCA Inputs'!$C$2=0,"",P117*'BCA Inputs'!$C$1+Q117*'BCA Inputs'!$C$2+F117*'BCA Inputs'!$C$2+G117*'BCA Inputs'!$C$2),"")</f>
        <v/>
      </c>
      <c r="S117" s="181" t="str">
        <f t="shared" si="10"/>
        <v/>
      </c>
      <c r="T117" s="181" t="str">
        <f>IFERROR(IF($B$3="NYSEG",(INDEX('BCA Inputs'!$N$14:$N$54,MATCH(I117,'BCA Inputs'!$M$14:$M$54,0))*P117+INDEX('BCA Inputs'!$O$14:$O$54,MATCH(I117,'BCA Inputs'!$M$14:$M$54,0))*O117+INDEX('BCA Inputs'!P:P,MATCH(I117,'BCA Inputs'!M:M,0))*Q117+INDEX('BCA Inputs'!Q:Q,MATCH(I117,'BCA Inputs'!M:M,0))*F117+INDEX('BCA Inputs'!R:R,MATCH(I117,'BCA Inputs'!M:M,0))*G117)+L117+N117,IF($B$3="RG&amp;E",(INDEX('BCA Inputs'!$AX$14:$AX$54,MATCH(I117,'BCA Inputs'!$AW$14:$AW$54,0))*P117+INDEX('BCA Inputs'!$AY$14:$AY$54,MATCH(I117,'BCA Inputs'!$AW$14:$AW$54,0))*O117+INDEX('BCA Inputs'!$AZ$14:$AZ$54,MATCH(I117,'BCA Inputs'!$AW$14:$AW$54,0))*Q117+INDEX('BCA Inputs'!$BA$14:$BA$54,MATCH(I117,'BCA Inputs'!$AW$14:$AW$54,0))*F117+INDEX('BCA Inputs'!$BB$14:$BB$54,MATCH(I117,'BCA Inputs'!$AW$14:$AW$54,0))*G117)+L117+N117,"")),"")</f>
        <v/>
      </c>
      <c r="U117" s="234" t="str">
        <f t="shared" si="11"/>
        <v/>
      </c>
      <c r="V117" s="234" t="str">
        <f t="shared" si="12"/>
        <v/>
      </c>
      <c r="W117" s="234" t="str">
        <f t="shared" si="13"/>
        <v/>
      </c>
      <c r="Y117" s="235" t="str">
        <f t="shared" si="14"/>
        <v/>
      </c>
      <c r="Z117" s="236" t="str">
        <f>IFERROR(IF($B$3="NYSEG",INDEX('BCA Inputs'!$X$14:$X$54,MATCH(I117,'BCA Inputs'!$M$14:$M$54,0))*P117+INDEX('BCA Inputs'!$Y$14:$Y$54,MATCH(I117,'BCA Inputs'!$M$14:$M$54,0))*O117+INDEX('BCA Inputs'!$Z$14:$Z$54,MATCH(I117,'BCA Inputs'!$M$14:$M$54,0))*Q117+INDEX('BCA Inputs'!$AA$14:$AA$54,MATCH(I117,'BCA Inputs'!$M$14:$M$54,0))*F117+INDEX('BCA Inputs'!$AB$14:$AB$54,MATCH(I117,'BCA Inputs'!$M$14:$M$54,0))*G117,IF($B$3="RG&amp;E",INDEX('BCA Inputs'!$BG$14:$BG$54,MATCH(I117,'BCA Inputs'!$AW$14:$AW$54,0))*P117+INDEX('BCA Inputs'!$BH$14:$BH$54,MATCH(I117,'BCA Inputs'!$AW$14:$AW$54,0))*O117+INDEX('BCA Inputs'!$BI$14:$BI$54,MATCH(I117,'BCA Inputs'!$AW$14:$AW$54,0))*Q117+INDEX('BCA Inputs'!$BJ$14:$BJ$54,MATCH(I117,'BCA Inputs'!$AW$14:$AW$54,0))*F117+INDEX('BCA Inputs'!$BK$14:$BK$54,MATCH(I117,'BCA Inputs'!$AW$14:$AW$54,0))*G117,"")),"")</f>
        <v/>
      </c>
      <c r="AA117" s="237" t="str">
        <f t="shared" si="15"/>
        <v/>
      </c>
      <c r="AC117" s="238" t="str">
        <f>IFERROR((K117+R117)+IF($B$3="NYSEG",INDEX('BCA Inputs'!$AI$14:$AI$54,MATCH(I117,'BCA Inputs'!$M$14:$M$54,0))*P117+INDEX('BCA Inputs'!$AJ$14:$AJ$54,MATCH(I117,'BCA Inputs'!$M$14:$M$54,0))*Q117,IF($B$3="RG&amp;E",INDEX('BCA Inputs'!$BR$14:$BR$54,MATCH(I117,'BCA Inputs'!$AW$14:$AW$54,0))*P117+INDEX('BCA Inputs'!$BS$14:$BS$54,MATCH(I117,'BCA Inputs'!$AW$14:$AW$54,0))*Q117,"")),"")</f>
        <v/>
      </c>
      <c r="AD117" s="181" t="str">
        <f>IFERROR(IF($B$3="NYSEG",INDEX('BCA Inputs'!$AD$14:$AD$54,MATCH(I117,'BCA Inputs'!$M$14:$M$54,0))*P117+INDEX('BCA Inputs'!$AE$14:$AE$54,MATCH(I117,'BCA Inputs'!$M$14:$M$54,0))*O117+INDEX('BCA Inputs'!$AF$14:$AF$54,MATCH(I117,'BCA Inputs'!$M$14:$M$54,0))*Q117+INDEX('BCA Inputs'!$AG$14:$AG$54,MATCH(I117,'BCA Inputs'!$M$14:$M$54,0))*F117+INDEX('BCA Inputs'!$AH$14:$AH$54,MATCH(I117,'BCA Inputs'!$M$14:$M$54,0))*G117,IF($B$3="RG&amp;E",INDEX('BCA Inputs'!$BM$14:$BM$54,MATCH(I117,'BCA Inputs'!$AW$14:$AW$54,0))*P117+INDEX('BCA Inputs'!$BN$14:$BN$54,MATCH(I117,'BCA Inputs'!$AW$14:$AW$54,0))*O117+INDEX('BCA Inputs'!$BO$14:$BO$54,MATCH(I117,'BCA Inputs'!$AW$14:$AW$54,0))*Q117+INDEX('BCA Inputs'!$BP$14:$BP$54,MATCH(I117,'BCA Inputs'!$AW$14:$AW$54,0))*F117+INDEX('BCA Inputs'!$BQ$14:$BQ$54,MATCH(I117,'BCA Inputs'!$AW$14:$AW$54,0))*G117,"")),"")</f>
        <v/>
      </c>
      <c r="AE117" s="237" t="str">
        <f t="shared" si="16"/>
        <v/>
      </c>
      <c r="AF117" s="198">
        <f t="shared" si="18"/>
        <v>0</v>
      </c>
      <c r="AG117" s="239">
        <f t="shared" si="19"/>
        <v>0</v>
      </c>
    </row>
    <row r="118" spans="1:33">
      <c r="A118" s="228"/>
      <c r="B118" s="176"/>
      <c r="C118" s="229"/>
      <c r="D118" s="230"/>
      <c r="E118" s="230"/>
      <c r="F118" s="230"/>
      <c r="G118" s="230"/>
      <c r="H118" s="231"/>
      <c r="I118" s="231"/>
      <c r="J118" s="232"/>
      <c r="K118" s="232"/>
      <c r="L118" s="232"/>
      <c r="M118" s="181">
        <f t="shared" si="17"/>
        <v>0</v>
      </c>
      <c r="N118" s="181">
        <f>IF(H118="",0,H118*I118*'Avoided Water Savings Cost'!$C$16)</f>
        <v>0</v>
      </c>
      <c r="O118" s="545">
        <f>IF(C118="",0,IF($B$3="NYSEG",C118/(1-'Avoided Electric Costs 2020'!$W$21),IF($B$3="RG&amp;E",C118/(1-'Avoided Electric Costs 2020'!$X$21),"")))</f>
        <v>0</v>
      </c>
      <c r="P118" s="546">
        <f>IF(D118="",0,IF($B$3="NYSEG",D118/(1-'Avoided Electric Costs 2020'!$W$21),IF($B$3="RG&amp;E",D118/(1-'Avoided Electric Costs 2020'!$X$21),"")))</f>
        <v>0</v>
      </c>
      <c r="Q118" s="546">
        <f>IF(E118="",0,IF($B$3="NYSEG",E118/(1-'Avoided Natural Gas Costs 2020'!$J$34),IF($B$3="RG&amp;E",E118/(1-'Avoided Natural Gas Costs 2020'!$K$34),"")))</f>
        <v>0</v>
      </c>
      <c r="R118" s="233" t="str">
        <f>IFERROR(IF(P118*'BCA Inputs'!$C$1+Q118*'BCA Inputs'!$C$2+F118*'BCA Inputs'!$C$2+G118*'BCA Inputs'!$C$2=0,"",P118*'BCA Inputs'!$C$1+Q118*'BCA Inputs'!$C$2+F118*'BCA Inputs'!$C$2+G118*'BCA Inputs'!$C$2),"")</f>
        <v/>
      </c>
      <c r="S118" s="181" t="str">
        <f t="shared" si="10"/>
        <v/>
      </c>
      <c r="T118" s="181" t="str">
        <f>IFERROR(IF($B$3="NYSEG",(INDEX('BCA Inputs'!$N$14:$N$54,MATCH(I118,'BCA Inputs'!$M$14:$M$54,0))*P118+INDEX('BCA Inputs'!$O$14:$O$54,MATCH(I118,'BCA Inputs'!$M$14:$M$54,0))*O118+INDEX('BCA Inputs'!P:P,MATCH(I118,'BCA Inputs'!M:M,0))*Q118+INDEX('BCA Inputs'!Q:Q,MATCH(I118,'BCA Inputs'!M:M,0))*F118+INDEX('BCA Inputs'!R:R,MATCH(I118,'BCA Inputs'!M:M,0))*G118)+L118+N118,IF($B$3="RG&amp;E",(INDEX('BCA Inputs'!$AX$14:$AX$54,MATCH(I118,'BCA Inputs'!$AW$14:$AW$54,0))*P118+INDEX('BCA Inputs'!$AY$14:$AY$54,MATCH(I118,'BCA Inputs'!$AW$14:$AW$54,0))*O118+INDEX('BCA Inputs'!$AZ$14:$AZ$54,MATCH(I118,'BCA Inputs'!$AW$14:$AW$54,0))*Q118+INDEX('BCA Inputs'!$BA$14:$BA$54,MATCH(I118,'BCA Inputs'!$AW$14:$AW$54,0))*F118+INDEX('BCA Inputs'!$BB$14:$BB$54,MATCH(I118,'BCA Inputs'!$AW$14:$AW$54,0))*G118)+L118+N118,"")),"")</f>
        <v/>
      </c>
      <c r="U118" s="234" t="str">
        <f t="shared" si="11"/>
        <v/>
      </c>
      <c r="V118" s="234" t="str">
        <f t="shared" si="12"/>
        <v/>
      </c>
      <c r="W118" s="234" t="str">
        <f t="shared" si="13"/>
        <v/>
      </c>
      <c r="Y118" s="235" t="str">
        <f t="shared" si="14"/>
        <v/>
      </c>
      <c r="Z118" s="236" t="str">
        <f>IFERROR(IF($B$3="NYSEG",INDEX('BCA Inputs'!$X$14:$X$54,MATCH(I118,'BCA Inputs'!$M$14:$M$54,0))*P118+INDEX('BCA Inputs'!$Y$14:$Y$54,MATCH(I118,'BCA Inputs'!$M$14:$M$54,0))*O118+INDEX('BCA Inputs'!$Z$14:$Z$54,MATCH(I118,'BCA Inputs'!$M$14:$M$54,0))*Q118+INDEX('BCA Inputs'!$AA$14:$AA$54,MATCH(I118,'BCA Inputs'!$M$14:$M$54,0))*F118+INDEX('BCA Inputs'!$AB$14:$AB$54,MATCH(I118,'BCA Inputs'!$M$14:$M$54,0))*G118,IF($B$3="RG&amp;E",INDEX('BCA Inputs'!$BG$14:$BG$54,MATCH(I118,'BCA Inputs'!$AW$14:$AW$54,0))*P118+INDEX('BCA Inputs'!$BH$14:$BH$54,MATCH(I118,'BCA Inputs'!$AW$14:$AW$54,0))*O118+INDEX('BCA Inputs'!$BI$14:$BI$54,MATCH(I118,'BCA Inputs'!$AW$14:$AW$54,0))*Q118+INDEX('BCA Inputs'!$BJ$14:$BJ$54,MATCH(I118,'BCA Inputs'!$AW$14:$AW$54,0))*F118+INDEX('BCA Inputs'!$BK$14:$BK$54,MATCH(I118,'BCA Inputs'!$AW$14:$AW$54,0))*G118,"")),"")</f>
        <v/>
      </c>
      <c r="AA118" s="237" t="str">
        <f t="shared" si="15"/>
        <v/>
      </c>
      <c r="AC118" s="238" t="str">
        <f>IFERROR((K118+R118)+IF($B$3="NYSEG",INDEX('BCA Inputs'!$AI$14:$AI$54,MATCH(I118,'BCA Inputs'!$M$14:$M$54,0))*P118+INDEX('BCA Inputs'!$AJ$14:$AJ$54,MATCH(I118,'BCA Inputs'!$M$14:$M$54,0))*Q118,IF($B$3="RG&amp;E",INDEX('BCA Inputs'!$BR$14:$BR$54,MATCH(I118,'BCA Inputs'!$AW$14:$AW$54,0))*P118+INDEX('BCA Inputs'!$BS$14:$BS$54,MATCH(I118,'BCA Inputs'!$AW$14:$AW$54,0))*Q118,"")),"")</f>
        <v/>
      </c>
      <c r="AD118" s="181" t="str">
        <f>IFERROR(IF($B$3="NYSEG",INDEX('BCA Inputs'!$AD$14:$AD$54,MATCH(I118,'BCA Inputs'!$M$14:$M$54,0))*P118+INDEX('BCA Inputs'!$AE$14:$AE$54,MATCH(I118,'BCA Inputs'!$M$14:$M$54,0))*O118+INDEX('BCA Inputs'!$AF$14:$AF$54,MATCH(I118,'BCA Inputs'!$M$14:$M$54,0))*Q118+INDEX('BCA Inputs'!$AG$14:$AG$54,MATCH(I118,'BCA Inputs'!$M$14:$M$54,0))*F118+INDEX('BCA Inputs'!$AH$14:$AH$54,MATCH(I118,'BCA Inputs'!$M$14:$M$54,0))*G118,IF($B$3="RG&amp;E",INDEX('BCA Inputs'!$BM$14:$BM$54,MATCH(I118,'BCA Inputs'!$AW$14:$AW$54,0))*P118+INDEX('BCA Inputs'!$BN$14:$BN$54,MATCH(I118,'BCA Inputs'!$AW$14:$AW$54,0))*O118+INDEX('BCA Inputs'!$BO$14:$BO$54,MATCH(I118,'BCA Inputs'!$AW$14:$AW$54,0))*Q118+INDEX('BCA Inputs'!$BP$14:$BP$54,MATCH(I118,'BCA Inputs'!$AW$14:$AW$54,0))*F118+INDEX('BCA Inputs'!$BQ$14:$BQ$54,MATCH(I118,'BCA Inputs'!$AW$14:$AW$54,0))*G118,"")),"")</f>
        <v/>
      </c>
      <c r="AE118" s="237" t="str">
        <f t="shared" si="16"/>
        <v/>
      </c>
      <c r="AF118" s="198">
        <f t="shared" si="18"/>
        <v>0</v>
      </c>
      <c r="AG118" s="239">
        <f t="shared" si="19"/>
        <v>0</v>
      </c>
    </row>
    <row r="119" spans="1:33">
      <c r="A119" s="228"/>
      <c r="B119" s="176"/>
      <c r="C119" s="229"/>
      <c r="D119" s="230"/>
      <c r="E119" s="230"/>
      <c r="F119" s="230"/>
      <c r="G119" s="230"/>
      <c r="H119" s="231"/>
      <c r="I119" s="231"/>
      <c r="J119" s="232"/>
      <c r="K119" s="232"/>
      <c r="L119" s="232"/>
      <c r="M119" s="181">
        <f t="shared" si="17"/>
        <v>0</v>
      </c>
      <c r="N119" s="181">
        <f>IF(H119="",0,H119*I119*'Avoided Water Savings Cost'!$C$16)</f>
        <v>0</v>
      </c>
      <c r="O119" s="545">
        <f>IF(C119="",0,IF($B$3="NYSEG",C119/(1-'Avoided Electric Costs 2020'!$W$21),IF($B$3="RG&amp;E",C119/(1-'Avoided Electric Costs 2020'!$X$21),"")))</f>
        <v>0</v>
      </c>
      <c r="P119" s="546">
        <f>IF(D119="",0,IF($B$3="NYSEG",D119/(1-'Avoided Electric Costs 2020'!$W$21),IF($B$3="RG&amp;E",D119/(1-'Avoided Electric Costs 2020'!$X$21),"")))</f>
        <v>0</v>
      </c>
      <c r="Q119" s="546">
        <f>IF(E119="",0,IF($B$3="NYSEG",E119/(1-'Avoided Natural Gas Costs 2020'!$J$34),IF($B$3="RG&amp;E",E119/(1-'Avoided Natural Gas Costs 2020'!$K$34),"")))</f>
        <v>0</v>
      </c>
      <c r="R119" s="233" t="str">
        <f>IFERROR(IF(P119*'BCA Inputs'!$C$1+Q119*'BCA Inputs'!$C$2+F119*'BCA Inputs'!$C$2+G119*'BCA Inputs'!$C$2=0,"",P119*'BCA Inputs'!$C$1+Q119*'BCA Inputs'!$C$2+F119*'BCA Inputs'!$C$2+G119*'BCA Inputs'!$C$2),"")</f>
        <v/>
      </c>
      <c r="S119" s="181" t="str">
        <f t="shared" si="10"/>
        <v/>
      </c>
      <c r="T119" s="181" t="str">
        <f>IFERROR(IF($B$3="NYSEG",(INDEX('BCA Inputs'!$N$14:$N$54,MATCH(I119,'BCA Inputs'!$M$14:$M$54,0))*P119+INDEX('BCA Inputs'!$O$14:$O$54,MATCH(I119,'BCA Inputs'!$M$14:$M$54,0))*O119+INDEX('BCA Inputs'!P:P,MATCH(I119,'BCA Inputs'!M:M,0))*Q119+INDEX('BCA Inputs'!Q:Q,MATCH(I119,'BCA Inputs'!M:M,0))*F119+INDEX('BCA Inputs'!R:R,MATCH(I119,'BCA Inputs'!M:M,0))*G119)+L119+N119,IF($B$3="RG&amp;E",(INDEX('BCA Inputs'!$AX$14:$AX$54,MATCH(I119,'BCA Inputs'!$AW$14:$AW$54,0))*P119+INDEX('BCA Inputs'!$AY$14:$AY$54,MATCH(I119,'BCA Inputs'!$AW$14:$AW$54,0))*O119+INDEX('BCA Inputs'!$AZ$14:$AZ$54,MATCH(I119,'BCA Inputs'!$AW$14:$AW$54,0))*Q119+INDEX('BCA Inputs'!$BA$14:$BA$54,MATCH(I119,'BCA Inputs'!$AW$14:$AW$54,0))*F119+INDEX('BCA Inputs'!$BB$14:$BB$54,MATCH(I119,'BCA Inputs'!$AW$14:$AW$54,0))*G119)+L119+N119,"")),"")</f>
        <v/>
      </c>
      <c r="U119" s="234" t="str">
        <f t="shared" si="11"/>
        <v/>
      </c>
      <c r="V119" s="234" t="str">
        <f t="shared" si="12"/>
        <v/>
      </c>
      <c r="W119" s="234" t="str">
        <f t="shared" si="13"/>
        <v/>
      </c>
      <c r="Y119" s="235" t="str">
        <f t="shared" si="14"/>
        <v/>
      </c>
      <c r="Z119" s="236" t="str">
        <f>IFERROR(IF($B$3="NYSEG",INDEX('BCA Inputs'!$X$14:$X$54,MATCH(I119,'BCA Inputs'!$M$14:$M$54,0))*P119+INDEX('BCA Inputs'!$Y$14:$Y$54,MATCH(I119,'BCA Inputs'!$M$14:$M$54,0))*O119+INDEX('BCA Inputs'!$Z$14:$Z$54,MATCH(I119,'BCA Inputs'!$M$14:$M$54,0))*Q119+INDEX('BCA Inputs'!$AA$14:$AA$54,MATCH(I119,'BCA Inputs'!$M$14:$M$54,0))*F119+INDEX('BCA Inputs'!$AB$14:$AB$54,MATCH(I119,'BCA Inputs'!$M$14:$M$54,0))*G119,IF($B$3="RG&amp;E",INDEX('BCA Inputs'!$BG$14:$BG$54,MATCH(I119,'BCA Inputs'!$AW$14:$AW$54,0))*P119+INDEX('BCA Inputs'!$BH$14:$BH$54,MATCH(I119,'BCA Inputs'!$AW$14:$AW$54,0))*O119+INDEX('BCA Inputs'!$BI$14:$BI$54,MATCH(I119,'BCA Inputs'!$AW$14:$AW$54,0))*Q119+INDEX('BCA Inputs'!$BJ$14:$BJ$54,MATCH(I119,'BCA Inputs'!$AW$14:$AW$54,0))*F119+INDEX('BCA Inputs'!$BK$14:$BK$54,MATCH(I119,'BCA Inputs'!$AW$14:$AW$54,0))*G119,"")),"")</f>
        <v/>
      </c>
      <c r="AA119" s="237" t="str">
        <f t="shared" si="15"/>
        <v/>
      </c>
      <c r="AC119" s="238" t="str">
        <f>IFERROR((K119+R119)+IF($B$3="NYSEG",INDEX('BCA Inputs'!$AI$14:$AI$54,MATCH(I119,'BCA Inputs'!$M$14:$M$54,0))*P119+INDEX('BCA Inputs'!$AJ$14:$AJ$54,MATCH(I119,'BCA Inputs'!$M$14:$M$54,0))*Q119,IF($B$3="RG&amp;E",INDEX('BCA Inputs'!$BR$14:$BR$54,MATCH(I119,'BCA Inputs'!$AW$14:$AW$54,0))*P119+INDEX('BCA Inputs'!$BS$14:$BS$54,MATCH(I119,'BCA Inputs'!$AW$14:$AW$54,0))*Q119,"")),"")</f>
        <v/>
      </c>
      <c r="AD119" s="181" t="str">
        <f>IFERROR(IF($B$3="NYSEG",INDEX('BCA Inputs'!$AD$14:$AD$54,MATCH(I119,'BCA Inputs'!$M$14:$M$54,0))*P119+INDEX('BCA Inputs'!$AE$14:$AE$54,MATCH(I119,'BCA Inputs'!$M$14:$M$54,0))*O119+INDEX('BCA Inputs'!$AF$14:$AF$54,MATCH(I119,'BCA Inputs'!$M$14:$M$54,0))*Q119+INDEX('BCA Inputs'!$AG$14:$AG$54,MATCH(I119,'BCA Inputs'!$M$14:$M$54,0))*F119+INDEX('BCA Inputs'!$AH$14:$AH$54,MATCH(I119,'BCA Inputs'!$M$14:$M$54,0))*G119,IF($B$3="RG&amp;E",INDEX('BCA Inputs'!$BM$14:$BM$54,MATCH(I119,'BCA Inputs'!$AW$14:$AW$54,0))*P119+INDEX('BCA Inputs'!$BN$14:$BN$54,MATCH(I119,'BCA Inputs'!$AW$14:$AW$54,0))*O119+INDEX('BCA Inputs'!$BO$14:$BO$54,MATCH(I119,'BCA Inputs'!$AW$14:$AW$54,0))*Q119+INDEX('BCA Inputs'!$BP$14:$BP$54,MATCH(I119,'BCA Inputs'!$AW$14:$AW$54,0))*F119+INDEX('BCA Inputs'!$BQ$14:$BQ$54,MATCH(I119,'BCA Inputs'!$AW$14:$AW$54,0))*G119,"")),"")</f>
        <v/>
      </c>
      <c r="AE119" s="237" t="str">
        <f t="shared" si="16"/>
        <v/>
      </c>
      <c r="AF119" s="198">
        <f t="shared" si="18"/>
        <v>0</v>
      </c>
      <c r="AG119" s="239">
        <f t="shared" si="19"/>
        <v>0</v>
      </c>
    </row>
    <row r="120" spans="1:33">
      <c r="A120" s="228"/>
      <c r="B120" s="176"/>
      <c r="C120" s="229"/>
      <c r="D120" s="230"/>
      <c r="E120" s="230"/>
      <c r="F120" s="230"/>
      <c r="G120" s="230"/>
      <c r="H120" s="231"/>
      <c r="I120" s="231"/>
      <c r="J120" s="232"/>
      <c r="K120" s="232"/>
      <c r="L120" s="232"/>
      <c r="M120" s="181">
        <f t="shared" si="17"/>
        <v>0</v>
      </c>
      <c r="N120" s="181">
        <f>IF(H120="",0,H120*I120*'Avoided Water Savings Cost'!$C$16)</f>
        <v>0</v>
      </c>
      <c r="O120" s="545">
        <f>IF(C120="",0,IF($B$3="NYSEG",C120/(1-'Avoided Electric Costs 2020'!$W$21),IF($B$3="RG&amp;E",C120/(1-'Avoided Electric Costs 2020'!$X$21),"")))</f>
        <v>0</v>
      </c>
      <c r="P120" s="546">
        <f>IF(D120="",0,IF($B$3="NYSEG",D120/(1-'Avoided Electric Costs 2020'!$W$21),IF($B$3="RG&amp;E",D120/(1-'Avoided Electric Costs 2020'!$X$21),"")))</f>
        <v>0</v>
      </c>
      <c r="Q120" s="546">
        <f>IF(E120="",0,IF($B$3="NYSEG",E120/(1-'Avoided Natural Gas Costs 2020'!$J$34),IF($B$3="RG&amp;E",E120/(1-'Avoided Natural Gas Costs 2020'!$K$34),"")))</f>
        <v>0</v>
      </c>
      <c r="R120" s="233" t="str">
        <f>IFERROR(IF(P120*'BCA Inputs'!$C$1+Q120*'BCA Inputs'!$C$2+F120*'BCA Inputs'!$C$2+G120*'BCA Inputs'!$C$2=0,"",P120*'BCA Inputs'!$C$1+Q120*'BCA Inputs'!$C$2+F120*'BCA Inputs'!$C$2+G120*'BCA Inputs'!$C$2),"")</f>
        <v/>
      </c>
      <c r="S120" s="181" t="str">
        <f t="shared" si="10"/>
        <v/>
      </c>
      <c r="T120" s="181" t="str">
        <f>IFERROR(IF($B$3="NYSEG",(INDEX('BCA Inputs'!$N$14:$N$54,MATCH(I120,'BCA Inputs'!$M$14:$M$54,0))*P120+INDEX('BCA Inputs'!$O$14:$O$54,MATCH(I120,'BCA Inputs'!$M$14:$M$54,0))*O120+INDEX('BCA Inputs'!P:P,MATCH(I120,'BCA Inputs'!M:M,0))*Q120+INDEX('BCA Inputs'!Q:Q,MATCH(I120,'BCA Inputs'!M:M,0))*F120+INDEX('BCA Inputs'!R:R,MATCH(I120,'BCA Inputs'!M:M,0))*G120)+L120+N120,IF($B$3="RG&amp;E",(INDEX('BCA Inputs'!$AX$14:$AX$54,MATCH(I120,'BCA Inputs'!$AW$14:$AW$54,0))*P120+INDEX('BCA Inputs'!$AY$14:$AY$54,MATCH(I120,'BCA Inputs'!$AW$14:$AW$54,0))*O120+INDEX('BCA Inputs'!$AZ$14:$AZ$54,MATCH(I120,'BCA Inputs'!$AW$14:$AW$54,0))*Q120+INDEX('BCA Inputs'!$BA$14:$BA$54,MATCH(I120,'BCA Inputs'!$AW$14:$AW$54,0))*F120+INDEX('BCA Inputs'!$BB$14:$BB$54,MATCH(I120,'BCA Inputs'!$AW$14:$AW$54,0))*G120)+L120+N120,"")),"")</f>
        <v/>
      </c>
      <c r="U120" s="234" t="str">
        <f t="shared" si="11"/>
        <v/>
      </c>
      <c r="V120" s="234" t="str">
        <f t="shared" si="12"/>
        <v/>
      </c>
      <c r="W120" s="234" t="str">
        <f t="shared" si="13"/>
        <v/>
      </c>
      <c r="Y120" s="235" t="str">
        <f t="shared" si="14"/>
        <v/>
      </c>
      <c r="Z120" s="236" t="str">
        <f>IFERROR(IF($B$3="NYSEG",INDEX('BCA Inputs'!$X$14:$X$54,MATCH(I120,'BCA Inputs'!$M$14:$M$54,0))*P120+INDEX('BCA Inputs'!$Y$14:$Y$54,MATCH(I120,'BCA Inputs'!$M$14:$M$54,0))*O120+INDEX('BCA Inputs'!$Z$14:$Z$54,MATCH(I120,'BCA Inputs'!$M$14:$M$54,0))*Q120+INDEX('BCA Inputs'!$AA$14:$AA$54,MATCH(I120,'BCA Inputs'!$M$14:$M$54,0))*F120+INDEX('BCA Inputs'!$AB$14:$AB$54,MATCH(I120,'BCA Inputs'!$M$14:$M$54,0))*G120,IF($B$3="RG&amp;E",INDEX('BCA Inputs'!$BG$14:$BG$54,MATCH(I120,'BCA Inputs'!$AW$14:$AW$54,0))*P120+INDEX('BCA Inputs'!$BH$14:$BH$54,MATCH(I120,'BCA Inputs'!$AW$14:$AW$54,0))*O120+INDEX('BCA Inputs'!$BI$14:$BI$54,MATCH(I120,'BCA Inputs'!$AW$14:$AW$54,0))*Q120+INDEX('BCA Inputs'!$BJ$14:$BJ$54,MATCH(I120,'BCA Inputs'!$AW$14:$AW$54,0))*F120+INDEX('BCA Inputs'!$BK$14:$BK$54,MATCH(I120,'BCA Inputs'!$AW$14:$AW$54,0))*G120,"")),"")</f>
        <v/>
      </c>
      <c r="AA120" s="237" t="str">
        <f t="shared" si="15"/>
        <v/>
      </c>
      <c r="AC120" s="238" t="str">
        <f>IFERROR((K120+R120)+IF($B$3="NYSEG",INDEX('BCA Inputs'!$AI$14:$AI$54,MATCH(I120,'BCA Inputs'!$M$14:$M$54,0))*P120+INDEX('BCA Inputs'!$AJ$14:$AJ$54,MATCH(I120,'BCA Inputs'!$M$14:$M$54,0))*Q120,IF($B$3="RG&amp;E",INDEX('BCA Inputs'!$BR$14:$BR$54,MATCH(I120,'BCA Inputs'!$AW$14:$AW$54,0))*P120+INDEX('BCA Inputs'!$BS$14:$BS$54,MATCH(I120,'BCA Inputs'!$AW$14:$AW$54,0))*Q120,"")),"")</f>
        <v/>
      </c>
      <c r="AD120" s="181" t="str">
        <f>IFERROR(IF($B$3="NYSEG",INDEX('BCA Inputs'!$AD$14:$AD$54,MATCH(I120,'BCA Inputs'!$M$14:$M$54,0))*P120+INDEX('BCA Inputs'!$AE$14:$AE$54,MATCH(I120,'BCA Inputs'!$M$14:$M$54,0))*O120+INDEX('BCA Inputs'!$AF$14:$AF$54,MATCH(I120,'BCA Inputs'!$M$14:$M$54,0))*Q120+INDEX('BCA Inputs'!$AG$14:$AG$54,MATCH(I120,'BCA Inputs'!$M$14:$M$54,0))*F120+INDEX('BCA Inputs'!$AH$14:$AH$54,MATCH(I120,'BCA Inputs'!$M$14:$M$54,0))*G120,IF($B$3="RG&amp;E",INDEX('BCA Inputs'!$BM$14:$BM$54,MATCH(I120,'BCA Inputs'!$AW$14:$AW$54,0))*P120+INDEX('BCA Inputs'!$BN$14:$BN$54,MATCH(I120,'BCA Inputs'!$AW$14:$AW$54,0))*O120+INDEX('BCA Inputs'!$BO$14:$BO$54,MATCH(I120,'BCA Inputs'!$AW$14:$AW$54,0))*Q120+INDEX('BCA Inputs'!$BP$14:$BP$54,MATCH(I120,'BCA Inputs'!$AW$14:$AW$54,0))*F120+INDEX('BCA Inputs'!$BQ$14:$BQ$54,MATCH(I120,'BCA Inputs'!$AW$14:$AW$54,0))*G120,"")),"")</f>
        <v/>
      </c>
      <c r="AE120" s="237" t="str">
        <f t="shared" si="16"/>
        <v/>
      </c>
      <c r="AF120" s="198">
        <f t="shared" si="18"/>
        <v>0</v>
      </c>
      <c r="AG120" s="239">
        <f t="shared" si="19"/>
        <v>0</v>
      </c>
    </row>
    <row r="121" spans="1:33">
      <c r="A121" s="228"/>
      <c r="B121" s="176"/>
      <c r="C121" s="229"/>
      <c r="D121" s="230"/>
      <c r="E121" s="230"/>
      <c r="F121" s="230"/>
      <c r="G121" s="230"/>
      <c r="H121" s="231"/>
      <c r="I121" s="231"/>
      <c r="J121" s="232"/>
      <c r="K121" s="232"/>
      <c r="L121" s="232"/>
      <c r="M121" s="181">
        <f t="shared" si="17"/>
        <v>0</v>
      </c>
      <c r="N121" s="181">
        <f>IF(H121="",0,H121*I121*'Avoided Water Savings Cost'!$C$16)</f>
        <v>0</v>
      </c>
      <c r="O121" s="545">
        <f>IF(C121="",0,IF($B$3="NYSEG",C121/(1-'Avoided Electric Costs 2020'!$W$21),IF($B$3="RG&amp;E",C121/(1-'Avoided Electric Costs 2020'!$X$21),"")))</f>
        <v>0</v>
      </c>
      <c r="P121" s="546">
        <f>IF(D121="",0,IF($B$3="NYSEG",D121/(1-'Avoided Electric Costs 2020'!$W$21),IF($B$3="RG&amp;E",D121/(1-'Avoided Electric Costs 2020'!$X$21),"")))</f>
        <v>0</v>
      </c>
      <c r="Q121" s="546">
        <f>IF(E121="",0,IF($B$3="NYSEG",E121/(1-'Avoided Natural Gas Costs 2020'!$J$34),IF($B$3="RG&amp;E",E121/(1-'Avoided Natural Gas Costs 2020'!$K$34),"")))</f>
        <v>0</v>
      </c>
      <c r="R121" s="233" t="str">
        <f>IFERROR(IF(P121*'BCA Inputs'!$C$1+Q121*'BCA Inputs'!$C$2+F121*'BCA Inputs'!$C$2+G121*'BCA Inputs'!$C$2=0,"",P121*'BCA Inputs'!$C$1+Q121*'BCA Inputs'!$C$2+F121*'BCA Inputs'!$C$2+G121*'BCA Inputs'!$C$2),"")</f>
        <v/>
      </c>
      <c r="S121" s="181" t="str">
        <f t="shared" si="10"/>
        <v/>
      </c>
      <c r="T121" s="181" t="str">
        <f>IFERROR(IF($B$3="NYSEG",(INDEX('BCA Inputs'!$N$14:$N$54,MATCH(I121,'BCA Inputs'!$M$14:$M$54,0))*P121+INDEX('BCA Inputs'!$O$14:$O$54,MATCH(I121,'BCA Inputs'!$M$14:$M$54,0))*O121+INDEX('BCA Inputs'!P:P,MATCH(I121,'BCA Inputs'!M:M,0))*Q121+INDEX('BCA Inputs'!Q:Q,MATCH(I121,'BCA Inputs'!M:M,0))*F121+INDEX('BCA Inputs'!R:R,MATCH(I121,'BCA Inputs'!M:M,0))*G121)+L121+N121,IF($B$3="RG&amp;E",(INDEX('BCA Inputs'!$AX$14:$AX$54,MATCH(I121,'BCA Inputs'!$AW$14:$AW$54,0))*P121+INDEX('BCA Inputs'!$AY$14:$AY$54,MATCH(I121,'BCA Inputs'!$AW$14:$AW$54,0))*O121+INDEX('BCA Inputs'!$AZ$14:$AZ$54,MATCH(I121,'BCA Inputs'!$AW$14:$AW$54,0))*Q121+INDEX('BCA Inputs'!$BA$14:$BA$54,MATCH(I121,'BCA Inputs'!$AW$14:$AW$54,0))*F121+INDEX('BCA Inputs'!$BB$14:$BB$54,MATCH(I121,'BCA Inputs'!$AW$14:$AW$54,0))*G121)+L121+N121,"")),"")</f>
        <v/>
      </c>
      <c r="U121" s="234" t="str">
        <f t="shared" si="11"/>
        <v/>
      </c>
      <c r="V121" s="234" t="str">
        <f t="shared" si="12"/>
        <v/>
      </c>
      <c r="W121" s="234" t="str">
        <f t="shared" si="13"/>
        <v/>
      </c>
      <c r="Y121" s="235" t="str">
        <f t="shared" si="14"/>
        <v/>
      </c>
      <c r="Z121" s="236" t="str">
        <f>IFERROR(IF($B$3="NYSEG",INDEX('BCA Inputs'!$X$14:$X$54,MATCH(I121,'BCA Inputs'!$M$14:$M$54,0))*P121+INDEX('BCA Inputs'!$Y$14:$Y$54,MATCH(I121,'BCA Inputs'!$M$14:$M$54,0))*O121+INDEX('BCA Inputs'!$Z$14:$Z$54,MATCH(I121,'BCA Inputs'!$M$14:$M$54,0))*Q121+INDEX('BCA Inputs'!$AA$14:$AA$54,MATCH(I121,'BCA Inputs'!$M$14:$M$54,0))*F121+INDEX('BCA Inputs'!$AB$14:$AB$54,MATCH(I121,'BCA Inputs'!$M$14:$M$54,0))*G121,IF($B$3="RG&amp;E",INDEX('BCA Inputs'!$BG$14:$BG$54,MATCH(I121,'BCA Inputs'!$AW$14:$AW$54,0))*P121+INDEX('BCA Inputs'!$BH$14:$BH$54,MATCH(I121,'BCA Inputs'!$AW$14:$AW$54,0))*O121+INDEX('BCA Inputs'!$BI$14:$BI$54,MATCH(I121,'BCA Inputs'!$AW$14:$AW$54,0))*Q121+INDEX('BCA Inputs'!$BJ$14:$BJ$54,MATCH(I121,'BCA Inputs'!$AW$14:$AW$54,0))*F121+INDEX('BCA Inputs'!$BK$14:$BK$54,MATCH(I121,'BCA Inputs'!$AW$14:$AW$54,0))*G121,"")),"")</f>
        <v/>
      </c>
      <c r="AA121" s="237" t="str">
        <f t="shared" si="15"/>
        <v/>
      </c>
      <c r="AC121" s="238" t="str">
        <f>IFERROR((K121+R121)+IF($B$3="NYSEG",INDEX('BCA Inputs'!$AI$14:$AI$54,MATCH(I121,'BCA Inputs'!$M$14:$M$54,0))*P121+INDEX('BCA Inputs'!$AJ$14:$AJ$54,MATCH(I121,'BCA Inputs'!$M$14:$M$54,0))*Q121,IF($B$3="RG&amp;E",INDEX('BCA Inputs'!$BR$14:$BR$54,MATCH(I121,'BCA Inputs'!$AW$14:$AW$54,0))*P121+INDEX('BCA Inputs'!$BS$14:$BS$54,MATCH(I121,'BCA Inputs'!$AW$14:$AW$54,0))*Q121,"")),"")</f>
        <v/>
      </c>
      <c r="AD121" s="181" t="str">
        <f>IFERROR(IF($B$3="NYSEG",INDEX('BCA Inputs'!$AD$14:$AD$54,MATCH(I121,'BCA Inputs'!$M$14:$M$54,0))*P121+INDEX('BCA Inputs'!$AE$14:$AE$54,MATCH(I121,'BCA Inputs'!$M$14:$M$54,0))*O121+INDEX('BCA Inputs'!$AF$14:$AF$54,MATCH(I121,'BCA Inputs'!$M$14:$M$54,0))*Q121+INDEX('BCA Inputs'!$AG$14:$AG$54,MATCH(I121,'BCA Inputs'!$M$14:$M$54,0))*F121+INDEX('BCA Inputs'!$AH$14:$AH$54,MATCH(I121,'BCA Inputs'!$M$14:$M$54,0))*G121,IF($B$3="RG&amp;E",INDEX('BCA Inputs'!$BM$14:$BM$54,MATCH(I121,'BCA Inputs'!$AW$14:$AW$54,0))*P121+INDEX('BCA Inputs'!$BN$14:$BN$54,MATCH(I121,'BCA Inputs'!$AW$14:$AW$54,0))*O121+INDEX('BCA Inputs'!$BO$14:$BO$54,MATCH(I121,'BCA Inputs'!$AW$14:$AW$54,0))*Q121+INDEX('BCA Inputs'!$BP$14:$BP$54,MATCH(I121,'BCA Inputs'!$AW$14:$AW$54,0))*F121+INDEX('BCA Inputs'!$BQ$14:$BQ$54,MATCH(I121,'BCA Inputs'!$AW$14:$AW$54,0))*G121,"")),"")</f>
        <v/>
      </c>
      <c r="AE121" s="237" t="str">
        <f t="shared" si="16"/>
        <v/>
      </c>
      <c r="AF121" s="198">
        <f t="shared" si="18"/>
        <v>0</v>
      </c>
      <c r="AG121" s="239">
        <f t="shared" si="19"/>
        <v>0</v>
      </c>
    </row>
    <row r="122" spans="1:33">
      <c r="A122" s="228"/>
      <c r="B122" s="176"/>
      <c r="C122" s="229"/>
      <c r="D122" s="230"/>
      <c r="E122" s="230"/>
      <c r="F122" s="230"/>
      <c r="G122" s="230"/>
      <c r="H122" s="231"/>
      <c r="I122" s="231"/>
      <c r="J122" s="232"/>
      <c r="K122" s="232"/>
      <c r="L122" s="232"/>
      <c r="M122" s="181">
        <f t="shared" si="17"/>
        <v>0</v>
      </c>
      <c r="N122" s="181">
        <f>IF(H122="",0,H122*I122*'Avoided Water Savings Cost'!$C$16)</f>
        <v>0</v>
      </c>
      <c r="O122" s="545">
        <f>IF(C122="",0,IF($B$3="NYSEG",C122/(1-'Avoided Electric Costs 2020'!$W$21),IF($B$3="RG&amp;E",C122/(1-'Avoided Electric Costs 2020'!$X$21),"")))</f>
        <v>0</v>
      </c>
      <c r="P122" s="546">
        <f>IF(D122="",0,IF($B$3="NYSEG",D122/(1-'Avoided Electric Costs 2020'!$W$21),IF($B$3="RG&amp;E",D122/(1-'Avoided Electric Costs 2020'!$X$21),"")))</f>
        <v>0</v>
      </c>
      <c r="Q122" s="546">
        <f>IF(E122="",0,IF($B$3="NYSEG",E122/(1-'Avoided Natural Gas Costs 2020'!$J$34),IF($B$3="RG&amp;E",E122/(1-'Avoided Natural Gas Costs 2020'!$K$34),"")))</f>
        <v>0</v>
      </c>
      <c r="R122" s="233" t="str">
        <f>IFERROR(IF(P122*'BCA Inputs'!$C$1+Q122*'BCA Inputs'!$C$2+F122*'BCA Inputs'!$C$2+G122*'BCA Inputs'!$C$2=0,"",P122*'BCA Inputs'!$C$1+Q122*'BCA Inputs'!$C$2+F122*'BCA Inputs'!$C$2+G122*'BCA Inputs'!$C$2),"")</f>
        <v/>
      </c>
      <c r="S122" s="181" t="str">
        <f t="shared" si="10"/>
        <v/>
      </c>
      <c r="T122" s="181" t="str">
        <f>IFERROR(IF($B$3="NYSEG",(INDEX('BCA Inputs'!$N$14:$N$54,MATCH(I122,'BCA Inputs'!$M$14:$M$54,0))*P122+INDEX('BCA Inputs'!$O$14:$O$54,MATCH(I122,'BCA Inputs'!$M$14:$M$54,0))*O122+INDEX('BCA Inputs'!P:P,MATCH(I122,'BCA Inputs'!M:M,0))*Q122+INDEX('BCA Inputs'!Q:Q,MATCH(I122,'BCA Inputs'!M:M,0))*F122+INDEX('BCA Inputs'!R:R,MATCH(I122,'BCA Inputs'!M:M,0))*G122)+L122+N122,IF($B$3="RG&amp;E",(INDEX('BCA Inputs'!$AX$14:$AX$54,MATCH(I122,'BCA Inputs'!$AW$14:$AW$54,0))*P122+INDEX('BCA Inputs'!$AY$14:$AY$54,MATCH(I122,'BCA Inputs'!$AW$14:$AW$54,0))*O122+INDEX('BCA Inputs'!$AZ$14:$AZ$54,MATCH(I122,'BCA Inputs'!$AW$14:$AW$54,0))*Q122+INDEX('BCA Inputs'!$BA$14:$BA$54,MATCH(I122,'BCA Inputs'!$AW$14:$AW$54,0))*F122+INDEX('BCA Inputs'!$BB$14:$BB$54,MATCH(I122,'BCA Inputs'!$AW$14:$AW$54,0))*G122)+L122+N122,"")),"")</f>
        <v/>
      </c>
      <c r="U122" s="234" t="str">
        <f t="shared" si="11"/>
        <v/>
      </c>
      <c r="V122" s="234" t="str">
        <f t="shared" si="12"/>
        <v/>
      </c>
      <c r="W122" s="234" t="str">
        <f t="shared" si="13"/>
        <v/>
      </c>
      <c r="Y122" s="235" t="str">
        <f t="shared" si="14"/>
        <v/>
      </c>
      <c r="Z122" s="236" t="str">
        <f>IFERROR(IF($B$3="NYSEG",INDEX('BCA Inputs'!$X$14:$X$54,MATCH(I122,'BCA Inputs'!$M$14:$M$54,0))*P122+INDEX('BCA Inputs'!$Y$14:$Y$54,MATCH(I122,'BCA Inputs'!$M$14:$M$54,0))*O122+INDEX('BCA Inputs'!$Z$14:$Z$54,MATCH(I122,'BCA Inputs'!$M$14:$M$54,0))*Q122+INDEX('BCA Inputs'!$AA$14:$AA$54,MATCH(I122,'BCA Inputs'!$M$14:$M$54,0))*F122+INDEX('BCA Inputs'!$AB$14:$AB$54,MATCH(I122,'BCA Inputs'!$M$14:$M$54,0))*G122,IF($B$3="RG&amp;E",INDEX('BCA Inputs'!$BG$14:$BG$54,MATCH(I122,'BCA Inputs'!$AW$14:$AW$54,0))*P122+INDEX('BCA Inputs'!$BH$14:$BH$54,MATCH(I122,'BCA Inputs'!$AW$14:$AW$54,0))*O122+INDEX('BCA Inputs'!$BI$14:$BI$54,MATCH(I122,'BCA Inputs'!$AW$14:$AW$54,0))*Q122+INDEX('BCA Inputs'!$BJ$14:$BJ$54,MATCH(I122,'BCA Inputs'!$AW$14:$AW$54,0))*F122+INDEX('BCA Inputs'!$BK$14:$BK$54,MATCH(I122,'BCA Inputs'!$AW$14:$AW$54,0))*G122,"")),"")</f>
        <v/>
      </c>
      <c r="AA122" s="237" t="str">
        <f t="shared" si="15"/>
        <v/>
      </c>
      <c r="AC122" s="238" t="str">
        <f>IFERROR((K122+R122)+IF($B$3="NYSEG",INDEX('BCA Inputs'!$AI$14:$AI$54,MATCH(I122,'BCA Inputs'!$M$14:$M$54,0))*P122+INDEX('BCA Inputs'!$AJ$14:$AJ$54,MATCH(I122,'BCA Inputs'!$M$14:$M$54,0))*Q122,IF($B$3="RG&amp;E",INDEX('BCA Inputs'!$BR$14:$BR$54,MATCH(I122,'BCA Inputs'!$AW$14:$AW$54,0))*P122+INDEX('BCA Inputs'!$BS$14:$BS$54,MATCH(I122,'BCA Inputs'!$AW$14:$AW$54,0))*Q122,"")),"")</f>
        <v/>
      </c>
      <c r="AD122" s="181" t="str">
        <f>IFERROR(IF($B$3="NYSEG",INDEX('BCA Inputs'!$AD$14:$AD$54,MATCH(I122,'BCA Inputs'!$M$14:$M$54,0))*P122+INDEX('BCA Inputs'!$AE$14:$AE$54,MATCH(I122,'BCA Inputs'!$M$14:$M$54,0))*O122+INDEX('BCA Inputs'!$AF$14:$AF$54,MATCH(I122,'BCA Inputs'!$M$14:$M$54,0))*Q122+INDEX('BCA Inputs'!$AG$14:$AG$54,MATCH(I122,'BCA Inputs'!$M$14:$M$54,0))*F122+INDEX('BCA Inputs'!$AH$14:$AH$54,MATCH(I122,'BCA Inputs'!$M$14:$M$54,0))*G122,IF($B$3="RG&amp;E",INDEX('BCA Inputs'!$BM$14:$BM$54,MATCH(I122,'BCA Inputs'!$AW$14:$AW$54,0))*P122+INDEX('BCA Inputs'!$BN$14:$BN$54,MATCH(I122,'BCA Inputs'!$AW$14:$AW$54,0))*O122+INDEX('BCA Inputs'!$BO$14:$BO$54,MATCH(I122,'BCA Inputs'!$AW$14:$AW$54,0))*Q122+INDEX('BCA Inputs'!$BP$14:$BP$54,MATCH(I122,'BCA Inputs'!$AW$14:$AW$54,0))*F122+INDEX('BCA Inputs'!$BQ$14:$BQ$54,MATCH(I122,'BCA Inputs'!$AW$14:$AW$54,0))*G122,"")),"")</f>
        <v/>
      </c>
      <c r="AE122" s="237" t="str">
        <f t="shared" si="16"/>
        <v/>
      </c>
      <c r="AF122" s="198">
        <f t="shared" si="18"/>
        <v>0</v>
      </c>
      <c r="AG122" s="239">
        <f t="shared" si="19"/>
        <v>0</v>
      </c>
    </row>
    <row r="123" spans="1:33">
      <c r="A123" s="228"/>
      <c r="B123" s="176"/>
      <c r="C123" s="229"/>
      <c r="D123" s="230"/>
      <c r="E123" s="230"/>
      <c r="F123" s="230"/>
      <c r="G123" s="230"/>
      <c r="H123" s="231"/>
      <c r="I123" s="231"/>
      <c r="J123" s="232"/>
      <c r="K123" s="232"/>
      <c r="L123" s="232"/>
      <c r="M123" s="181">
        <f t="shared" si="17"/>
        <v>0</v>
      </c>
      <c r="N123" s="181">
        <f>IF(H123="",0,H123*I123*'Avoided Water Savings Cost'!$C$16)</f>
        <v>0</v>
      </c>
      <c r="O123" s="545">
        <f>IF(C123="",0,IF($B$3="NYSEG",C123/(1-'Avoided Electric Costs 2020'!$W$21),IF($B$3="RG&amp;E",C123/(1-'Avoided Electric Costs 2020'!$X$21),"")))</f>
        <v>0</v>
      </c>
      <c r="P123" s="546">
        <f>IF(D123="",0,IF($B$3="NYSEG",D123/(1-'Avoided Electric Costs 2020'!$W$21),IF($B$3="RG&amp;E",D123/(1-'Avoided Electric Costs 2020'!$X$21),"")))</f>
        <v>0</v>
      </c>
      <c r="Q123" s="546">
        <f>IF(E123="",0,IF($B$3="NYSEG",E123/(1-'Avoided Natural Gas Costs 2020'!$J$34),IF($B$3="RG&amp;E",E123/(1-'Avoided Natural Gas Costs 2020'!$K$34),"")))</f>
        <v>0</v>
      </c>
      <c r="R123" s="233" t="str">
        <f>IFERROR(IF(P123*'BCA Inputs'!$C$1+Q123*'BCA Inputs'!$C$2+F123*'BCA Inputs'!$C$2+G123*'BCA Inputs'!$C$2=0,"",P123*'BCA Inputs'!$C$1+Q123*'BCA Inputs'!$C$2+F123*'BCA Inputs'!$C$2+G123*'BCA Inputs'!$C$2),"")</f>
        <v/>
      </c>
      <c r="S123" s="181" t="str">
        <f t="shared" si="10"/>
        <v/>
      </c>
      <c r="T123" s="181" t="str">
        <f>IFERROR(IF($B$3="NYSEG",(INDEX('BCA Inputs'!$N$14:$N$54,MATCH(I123,'BCA Inputs'!$M$14:$M$54,0))*P123+INDEX('BCA Inputs'!$O$14:$O$54,MATCH(I123,'BCA Inputs'!$M$14:$M$54,0))*O123+INDEX('BCA Inputs'!P:P,MATCH(I123,'BCA Inputs'!M:M,0))*Q123+INDEX('BCA Inputs'!Q:Q,MATCH(I123,'BCA Inputs'!M:M,0))*F123+INDEX('BCA Inputs'!R:R,MATCH(I123,'BCA Inputs'!M:M,0))*G123)+L123+N123,IF($B$3="RG&amp;E",(INDEX('BCA Inputs'!$AX$14:$AX$54,MATCH(I123,'BCA Inputs'!$AW$14:$AW$54,0))*P123+INDEX('BCA Inputs'!$AY$14:$AY$54,MATCH(I123,'BCA Inputs'!$AW$14:$AW$54,0))*O123+INDEX('BCA Inputs'!$AZ$14:$AZ$54,MATCH(I123,'BCA Inputs'!$AW$14:$AW$54,0))*Q123+INDEX('BCA Inputs'!$BA$14:$BA$54,MATCH(I123,'BCA Inputs'!$AW$14:$AW$54,0))*F123+INDEX('BCA Inputs'!$BB$14:$BB$54,MATCH(I123,'BCA Inputs'!$AW$14:$AW$54,0))*G123)+L123+N123,"")),"")</f>
        <v/>
      </c>
      <c r="U123" s="234" t="str">
        <f t="shared" si="11"/>
        <v/>
      </c>
      <c r="V123" s="234" t="str">
        <f t="shared" si="12"/>
        <v/>
      </c>
      <c r="W123" s="234" t="str">
        <f t="shared" si="13"/>
        <v/>
      </c>
      <c r="Y123" s="235" t="str">
        <f t="shared" si="14"/>
        <v/>
      </c>
      <c r="Z123" s="236" t="str">
        <f>IFERROR(IF($B$3="NYSEG",INDEX('BCA Inputs'!$X$14:$X$54,MATCH(I123,'BCA Inputs'!$M$14:$M$54,0))*P123+INDEX('BCA Inputs'!$Y$14:$Y$54,MATCH(I123,'BCA Inputs'!$M$14:$M$54,0))*O123+INDEX('BCA Inputs'!$Z$14:$Z$54,MATCH(I123,'BCA Inputs'!$M$14:$M$54,0))*Q123+INDEX('BCA Inputs'!$AA$14:$AA$54,MATCH(I123,'BCA Inputs'!$M$14:$M$54,0))*F123+INDEX('BCA Inputs'!$AB$14:$AB$54,MATCH(I123,'BCA Inputs'!$M$14:$M$54,0))*G123,IF($B$3="RG&amp;E",INDEX('BCA Inputs'!$BG$14:$BG$54,MATCH(I123,'BCA Inputs'!$AW$14:$AW$54,0))*P123+INDEX('BCA Inputs'!$BH$14:$BH$54,MATCH(I123,'BCA Inputs'!$AW$14:$AW$54,0))*O123+INDEX('BCA Inputs'!$BI$14:$BI$54,MATCH(I123,'BCA Inputs'!$AW$14:$AW$54,0))*Q123+INDEX('BCA Inputs'!$BJ$14:$BJ$54,MATCH(I123,'BCA Inputs'!$AW$14:$AW$54,0))*F123+INDEX('BCA Inputs'!$BK$14:$BK$54,MATCH(I123,'BCA Inputs'!$AW$14:$AW$54,0))*G123,"")),"")</f>
        <v/>
      </c>
      <c r="AA123" s="237" t="str">
        <f t="shared" si="15"/>
        <v/>
      </c>
      <c r="AC123" s="238" t="str">
        <f>IFERROR((K123+R123)+IF($B$3="NYSEG",INDEX('BCA Inputs'!$AI$14:$AI$54,MATCH(I123,'BCA Inputs'!$M$14:$M$54,0))*P123+INDEX('BCA Inputs'!$AJ$14:$AJ$54,MATCH(I123,'BCA Inputs'!$M$14:$M$54,0))*Q123,IF($B$3="RG&amp;E",INDEX('BCA Inputs'!$BR$14:$BR$54,MATCH(I123,'BCA Inputs'!$AW$14:$AW$54,0))*P123+INDEX('BCA Inputs'!$BS$14:$BS$54,MATCH(I123,'BCA Inputs'!$AW$14:$AW$54,0))*Q123,"")),"")</f>
        <v/>
      </c>
      <c r="AD123" s="181" t="str">
        <f>IFERROR(IF($B$3="NYSEG",INDEX('BCA Inputs'!$AD$14:$AD$54,MATCH(I123,'BCA Inputs'!$M$14:$M$54,0))*P123+INDEX('BCA Inputs'!$AE$14:$AE$54,MATCH(I123,'BCA Inputs'!$M$14:$M$54,0))*O123+INDEX('BCA Inputs'!$AF$14:$AF$54,MATCH(I123,'BCA Inputs'!$M$14:$M$54,0))*Q123+INDEX('BCA Inputs'!$AG$14:$AG$54,MATCH(I123,'BCA Inputs'!$M$14:$M$54,0))*F123+INDEX('BCA Inputs'!$AH$14:$AH$54,MATCH(I123,'BCA Inputs'!$M$14:$M$54,0))*G123,IF($B$3="RG&amp;E",INDEX('BCA Inputs'!$BM$14:$BM$54,MATCH(I123,'BCA Inputs'!$AW$14:$AW$54,0))*P123+INDEX('BCA Inputs'!$BN$14:$BN$54,MATCH(I123,'BCA Inputs'!$AW$14:$AW$54,0))*O123+INDEX('BCA Inputs'!$BO$14:$BO$54,MATCH(I123,'BCA Inputs'!$AW$14:$AW$54,0))*Q123+INDEX('BCA Inputs'!$BP$14:$BP$54,MATCH(I123,'BCA Inputs'!$AW$14:$AW$54,0))*F123+INDEX('BCA Inputs'!$BQ$14:$BQ$54,MATCH(I123,'BCA Inputs'!$AW$14:$AW$54,0))*G123,"")),"")</f>
        <v/>
      </c>
      <c r="AE123" s="237" t="str">
        <f t="shared" si="16"/>
        <v/>
      </c>
      <c r="AF123" s="198">
        <f t="shared" si="18"/>
        <v>0</v>
      </c>
      <c r="AG123" s="239">
        <f t="shared" si="19"/>
        <v>0</v>
      </c>
    </row>
    <row r="124" spans="1:33">
      <c r="A124" s="228"/>
      <c r="B124" s="176"/>
      <c r="C124" s="229"/>
      <c r="D124" s="230"/>
      <c r="E124" s="230"/>
      <c r="F124" s="230"/>
      <c r="G124" s="230"/>
      <c r="H124" s="231"/>
      <c r="I124" s="231"/>
      <c r="J124" s="232"/>
      <c r="K124" s="232"/>
      <c r="L124" s="232"/>
      <c r="M124" s="181">
        <f t="shared" si="17"/>
        <v>0</v>
      </c>
      <c r="N124" s="181">
        <f>IF(H124="",0,H124*I124*'Avoided Water Savings Cost'!$C$16)</f>
        <v>0</v>
      </c>
      <c r="O124" s="545">
        <f>IF(C124="",0,IF($B$3="NYSEG",C124/(1-'Avoided Electric Costs 2020'!$W$21),IF($B$3="RG&amp;E",C124/(1-'Avoided Electric Costs 2020'!$X$21),"")))</f>
        <v>0</v>
      </c>
      <c r="P124" s="546">
        <f>IF(D124="",0,IF($B$3="NYSEG",D124/(1-'Avoided Electric Costs 2020'!$W$21),IF($B$3="RG&amp;E",D124/(1-'Avoided Electric Costs 2020'!$X$21),"")))</f>
        <v>0</v>
      </c>
      <c r="Q124" s="546">
        <f>IF(E124="",0,IF($B$3="NYSEG",E124/(1-'Avoided Natural Gas Costs 2020'!$J$34),IF($B$3="RG&amp;E",E124/(1-'Avoided Natural Gas Costs 2020'!$K$34),"")))</f>
        <v>0</v>
      </c>
      <c r="R124" s="233" t="str">
        <f>IFERROR(IF(P124*'BCA Inputs'!$C$1+Q124*'BCA Inputs'!$C$2+F124*'BCA Inputs'!$C$2+G124*'BCA Inputs'!$C$2=0,"",P124*'BCA Inputs'!$C$1+Q124*'BCA Inputs'!$C$2+F124*'BCA Inputs'!$C$2+G124*'BCA Inputs'!$C$2),"")</f>
        <v/>
      </c>
      <c r="S124" s="181" t="str">
        <f t="shared" si="10"/>
        <v/>
      </c>
      <c r="T124" s="181" t="str">
        <f>IFERROR(IF($B$3="NYSEG",(INDEX('BCA Inputs'!$N$14:$N$54,MATCH(I124,'BCA Inputs'!$M$14:$M$54,0))*P124+INDEX('BCA Inputs'!$O$14:$O$54,MATCH(I124,'BCA Inputs'!$M$14:$M$54,0))*O124+INDEX('BCA Inputs'!P:P,MATCH(I124,'BCA Inputs'!M:M,0))*Q124+INDEX('BCA Inputs'!Q:Q,MATCH(I124,'BCA Inputs'!M:M,0))*F124+INDEX('BCA Inputs'!R:R,MATCH(I124,'BCA Inputs'!M:M,0))*G124)+L124+N124,IF($B$3="RG&amp;E",(INDEX('BCA Inputs'!$AX$14:$AX$54,MATCH(I124,'BCA Inputs'!$AW$14:$AW$54,0))*P124+INDEX('BCA Inputs'!$AY$14:$AY$54,MATCH(I124,'BCA Inputs'!$AW$14:$AW$54,0))*O124+INDEX('BCA Inputs'!$AZ$14:$AZ$54,MATCH(I124,'BCA Inputs'!$AW$14:$AW$54,0))*Q124+INDEX('BCA Inputs'!$BA$14:$BA$54,MATCH(I124,'BCA Inputs'!$AW$14:$AW$54,0))*F124+INDEX('BCA Inputs'!$BB$14:$BB$54,MATCH(I124,'BCA Inputs'!$AW$14:$AW$54,0))*G124)+L124+N124,"")),"")</f>
        <v/>
      </c>
      <c r="U124" s="234" t="str">
        <f t="shared" si="11"/>
        <v/>
      </c>
      <c r="V124" s="234" t="str">
        <f t="shared" si="12"/>
        <v/>
      </c>
      <c r="W124" s="234" t="str">
        <f t="shared" si="13"/>
        <v/>
      </c>
      <c r="Y124" s="235" t="str">
        <f t="shared" si="14"/>
        <v/>
      </c>
      <c r="Z124" s="236" t="str">
        <f>IFERROR(IF($B$3="NYSEG",INDEX('BCA Inputs'!$X$14:$X$54,MATCH(I124,'BCA Inputs'!$M$14:$M$54,0))*P124+INDEX('BCA Inputs'!$Y$14:$Y$54,MATCH(I124,'BCA Inputs'!$M$14:$M$54,0))*O124+INDEX('BCA Inputs'!$Z$14:$Z$54,MATCH(I124,'BCA Inputs'!$M$14:$M$54,0))*Q124+INDEX('BCA Inputs'!$AA$14:$AA$54,MATCH(I124,'BCA Inputs'!$M$14:$M$54,0))*F124+INDEX('BCA Inputs'!$AB$14:$AB$54,MATCH(I124,'BCA Inputs'!$M$14:$M$54,0))*G124,IF($B$3="RG&amp;E",INDEX('BCA Inputs'!$BG$14:$BG$54,MATCH(I124,'BCA Inputs'!$AW$14:$AW$54,0))*P124+INDEX('BCA Inputs'!$BH$14:$BH$54,MATCH(I124,'BCA Inputs'!$AW$14:$AW$54,0))*O124+INDEX('BCA Inputs'!$BI$14:$BI$54,MATCH(I124,'BCA Inputs'!$AW$14:$AW$54,0))*Q124+INDEX('BCA Inputs'!$BJ$14:$BJ$54,MATCH(I124,'BCA Inputs'!$AW$14:$AW$54,0))*F124+INDEX('BCA Inputs'!$BK$14:$BK$54,MATCH(I124,'BCA Inputs'!$AW$14:$AW$54,0))*G124,"")),"")</f>
        <v/>
      </c>
      <c r="AA124" s="237" t="str">
        <f t="shared" si="15"/>
        <v/>
      </c>
      <c r="AC124" s="238" t="str">
        <f>IFERROR((K124+R124)+IF($B$3="NYSEG",INDEX('BCA Inputs'!$AI$14:$AI$54,MATCH(I124,'BCA Inputs'!$M$14:$M$54,0))*P124+INDEX('BCA Inputs'!$AJ$14:$AJ$54,MATCH(I124,'BCA Inputs'!$M$14:$M$54,0))*Q124,IF($B$3="RG&amp;E",INDEX('BCA Inputs'!$BR$14:$BR$54,MATCH(I124,'BCA Inputs'!$AW$14:$AW$54,0))*P124+INDEX('BCA Inputs'!$BS$14:$BS$54,MATCH(I124,'BCA Inputs'!$AW$14:$AW$54,0))*Q124,"")),"")</f>
        <v/>
      </c>
      <c r="AD124" s="181" t="str">
        <f>IFERROR(IF($B$3="NYSEG",INDEX('BCA Inputs'!$AD$14:$AD$54,MATCH(I124,'BCA Inputs'!$M$14:$M$54,0))*P124+INDEX('BCA Inputs'!$AE$14:$AE$54,MATCH(I124,'BCA Inputs'!$M$14:$M$54,0))*O124+INDEX('BCA Inputs'!$AF$14:$AF$54,MATCH(I124,'BCA Inputs'!$M$14:$M$54,0))*Q124+INDEX('BCA Inputs'!$AG$14:$AG$54,MATCH(I124,'BCA Inputs'!$M$14:$M$54,0))*F124+INDEX('BCA Inputs'!$AH$14:$AH$54,MATCH(I124,'BCA Inputs'!$M$14:$M$54,0))*G124,IF($B$3="RG&amp;E",INDEX('BCA Inputs'!$BM$14:$BM$54,MATCH(I124,'BCA Inputs'!$AW$14:$AW$54,0))*P124+INDEX('BCA Inputs'!$BN$14:$BN$54,MATCH(I124,'BCA Inputs'!$AW$14:$AW$54,0))*O124+INDEX('BCA Inputs'!$BO$14:$BO$54,MATCH(I124,'BCA Inputs'!$AW$14:$AW$54,0))*Q124+INDEX('BCA Inputs'!$BP$14:$BP$54,MATCH(I124,'BCA Inputs'!$AW$14:$AW$54,0))*F124+INDEX('BCA Inputs'!$BQ$14:$BQ$54,MATCH(I124,'BCA Inputs'!$AW$14:$AW$54,0))*G124,"")),"")</f>
        <v/>
      </c>
      <c r="AE124" s="237" t="str">
        <f t="shared" si="16"/>
        <v/>
      </c>
      <c r="AF124" s="198">
        <f t="shared" si="18"/>
        <v>0</v>
      </c>
      <c r="AG124" s="239">
        <f t="shared" si="19"/>
        <v>0</v>
      </c>
    </row>
    <row r="125" spans="1:33">
      <c r="A125" s="228"/>
      <c r="B125" s="176"/>
      <c r="C125" s="229"/>
      <c r="D125" s="230"/>
      <c r="E125" s="230"/>
      <c r="F125" s="230"/>
      <c r="G125" s="230"/>
      <c r="H125" s="231"/>
      <c r="I125" s="231"/>
      <c r="J125" s="232"/>
      <c r="K125" s="232"/>
      <c r="L125" s="232"/>
      <c r="M125" s="181">
        <f t="shared" si="17"/>
        <v>0</v>
      </c>
      <c r="N125" s="181">
        <f>IF(H125="",0,H125*I125*'Avoided Water Savings Cost'!$C$16)</f>
        <v>0</v>
      </c>
      <c r="O125" s="545">
        <f>IF(C125="",0,IF($B$3="NYSEG",C125/(1-'Avoided Electric Costs 2020'!$W$21),IF($B$3="RG&amp;E",C125/(1-'Avoided Electric Costs 2020'!$X$21),"")))</f>
        <v>0</v>
      </c>
      <c r="P125" s="546">
        <f>IF(D125="",0,IF($B$3="NYSEG",D125/(1-'Avoided Electric Costs 2020'!$W$21),IF($B$3="RG&amp;E",D125/(1-'Avoided Electric Costs 2020'!$X$21),"")))</f>
        <v>0</v>
      </c>
      <c r="Q125" s="546">
        <f>IF(E125="",0,IF($B$3="NYSEG",E125/(1-'Avoided Natural Gas Costs 2020'!$J$34),IF($B$3="RG&amp;E",E125/(1-'Avoided Natural Gas Costs 2020'!$K$34),"")))</f>
        <v>0</v>
      </c>
      <c r="R125" s="233" t="str">
        <f>IFERROR(IF(P125*'BCA Inputs'!$C$1+Q125*'BCA Inputs'!$C$2+F125*'BCA Inputs'!$C$2+G125*'BCA Inputs'!$C$2=0,"",P125*'BCA Inputs'!$C$1+Q125*'BCA Inputs'!$C$2+F125*'BCA Inputs'!$C$2+G125*'BCA Inputs'!$C$2),"")</f>
        <v/>
      </c>
      <c r="S125" s="181" t="str">
        <f t="shared" si="10"/>
        <v/>
      </c>
      <c r="T125" s="181" t="str">
        <f>IFERROR(IF($B$3="NYSEG",(INDEX('BCA Inputs'!$N$14:$N$54,MATCH(I125,'BCA Inputs'!$M$14:$M$54,0))*P125+INDEX('BCA Inputs'!$O$14:$O$54,MATCH(I125,'BCA Inputs'!$M$14:$M$54,0))*O125+INDEX('BCA Inputs'!P:P,MATCH(I125,'BCA Inputs'!M:M,0))*Q125+INDEX('BCA Inputs'!Q:Q,MATCH(I125,'BCA Inputs'!M:M,0))*F125+INDEX('BCA Inputs'!R:R,MATCH(I125,'BCA Inputs'!M:M,0))*G125)+L125+N125,IF($B$3="RG&amp;E",(INDEX('BCA Inputs'!$AX$14:$AX$54,MATCH(I125,'BCA Inputs'!$AW$14:$AW$54,0))*P125+INDEX('BCA Inputs'!$AY$14:$AY$54,MATCH(I125,'BCA Inputs'!$AW$14:$AW$54,0))*O125+INDEX('BCA Inputs'!$AZ$14:$AZ$54,MATCH(I125,'BCA Inputs'!$AW$14:$AW$54,0))*Q125+INDEX('BCA Inputs'!$BA$14:$BA$54,MATCH(I125,'BCA Inputs'!$AW$14:$AW$54,0))*F125+INDEX('BCA Inputs'!$BB$14:$BB$54,MATCH(I125,'BCA Inputs'!$AW$14:$AW$54,0))*G125)+L125+N125,"")),"")</f>
        <v/>
      </c>
      <c r="U125" s="234" t="str">
        <f t="shared" si="11"/>
        <v/>
      </c>
      <c r="V125" s="234" t="str">
        <f t="shared" si="12"/>
        <v/>
      </c>
      <c r="W125" s="234" t="str">
        <f t="shared" si="13"/>
        <v/>
      </c>
      <c r="Y125" s="235" t="str">
        <f t="shared" si="14"/>
        <v/>
      </c>
      <c r="Z125" s="236" t="str">
        <f>IFERROR(IF($B$3="NYSEG",INDEX('BCA Inputs'!$X$14:$X$54,MATCH(I125,'BCA Inputs'!$M$14:$M$54,0))*P125+INDEX('BCA Inputs'!$Y$14:$Y$54,MATCH(I125,'BCA Inputs'!$M$14:$M$54,0))*O125+INDEX('BCA Inputs'!$Z$14:$Z$54,MATCH(I125,'BCA Inputs'!$M$14:$M$54,0))*Q125+INDEX('BCA Inputs'!$AA$14:$AA$54,MATCH(I125,'BCA Inputs'!$M$14:$M$54,0))*F125+INDEX('BCA Inputs'!$AB$14:$AB$54,MATCH(I125,'BCA Inputs'!$M$14:$M$54,0))*G125,IF($B$3="RG&amp;E",INDEX('BCA Inputs'!$BG$14:$BG$54,MATCH(I125,'BCA Inputs'!$AW$14:$AW$54,0))*P125+INDEX('BCA Inputs'!$BH$14:$BH$54,MATCH(I125,'BCA Inputs'!$AW$14:$AW$54,0))*O125+INDEX('BCA Inputs'!$BI$14:$BI$54,MATCH(I125,'BCA Inputs'!$AW$14:$AW$54,0))*Q125+INDEX('BCA Inputs'!$BJ$14:$BJ$54,MATCH(I125,'BCA Inputs'!$AW$14:$AW$54,0))*F125+INDEX('BCA Inputs'!$BK$14:$BK$54,MATCH(I125,'BCA Inputs'!$AW$14:$AW$54,0))*G125,"")),"")</f>
        <v/>
      </c>
      <c r="AA125" s="237" t="str">
        <f t="shared" si="15"/>
        <v/>
      </c>
      <c r="AC125" s="238" t="str">
        <f>IFERROR((K125+R125)+IF($B$3="NYSEG",INDEX('BCA Inputs'!$AI$14:$AI$54,MATCH(I125,'BCA Inputs'!$M$14:$M$54,0))*P125+INDEX('BCA Inputs'!$AJ$14:$AJ$54,MATCH(I125,'BCA Inputs'!$M$14:$M$54,0))*Q125,IF($B$3="RG&amp;E",INDEX('BCA Inputs'!$BR$14:$BR$54,MATCH(I125,'BCA Inputs'!$AW$14:$AW$54,0))*P125+INDEX('BCA Inputs'!$BS$14:$BS$54,MATCH(I125,'BCA Inputs'!$AW$14:$AW$54,0))*Q125,"")),"")</f>
        <v/>
      </c>
      <c r="AD125" s="181" t="str">
        <f>IFERROR(IF($B$3="NYSEG",INDEX('BCA Inputs'!$AD$14:$AD$54,MATCH(I125,'BCA Inputs'!$M$14:$M$54,0))*P125+INDEX('BCA Inputs'!$AE$14:$AE$54,MATCH(I125,'BCA Inputs'!$M$14:$M$54,0))*O125+INDEX('BCA Inputs'!$AF$14:$AF$54,MATCH(I125,'BCA Inputs'!$M$14:$M$54,0))*Q125+INDEX('BCA Inputs'!$AG$14:$AG$54,MATCH(I125,'BCA Inputs'!$M$14:$M$54,0))*F125+INDEX('BCA Inputs'!$AH$14:$AH$54,MATCH(I125,'BCA Inputs'!$M$14:$M$54,0))*G125,IF($B$3="RG&amp;E",INDEX('BCA Inputs'!$BM$14:$BM$54,MATCH(I125,'BCA Inputs'!$AW$14:$AW$54,0))*P125+INDEX('BCA Inputs'!$BN$14:$BN$54,MATCH(I125,'BCA Inputs'!$AW$14:$AW$54,0))*O125+INDEX('BCA Inputs'!$BO$14:$BO$54,MATCH(I125,'BCA Inputs'!$AW$14:$AW$54,0))*Q125+INDEX('BCA Inputs'!$BP$14:$BP$54,MATCH(I125,'BCA Inputs'!$AW$14:$AW$54,0))*F125+INDEX('BCA Inputs'!$BQ$14:$BQ$54,MATCH(I125,'BCA Inputs'!$AW$14:$AW$54,0))*G125,"")),"")</f>
        <v/>
      </c>
      <c r="AE125" s="237" t="str">
        <f t="shared" si="16"/>
        <v/>
      </c>
      <c r="AF125" s="198">
        <f t="shared" si="18"/>
        <v>0</v>
      </c>
      <c r="AG125" s="239">
        <f t="shared" si="19"/>
        <v>0</v>
      </c>
    </row>
    <row r="126" spans="1:33">
      <c r="A126" s="228"/>
      <c r="B126" s="176"/>
      <c r="C126" s="229"/>
      <c r="D126" s="230"/>
      <c r="E126" s="230"/>
      <c r="F126" s="230"/>
      <c r="G126" s="230"/>
      <c r="H126" s="231"/>
      <c r="I126" s="231"/>
      <c r="J126" s="232"/>
      <c r="K126" s="232"/>
      <c r="L126" s="232"/>
      <c r="M126" s="181">
        <f t="shared" si="17"/>
        <v>0</v>
      </c>
      <c r="N126" s="181">
        <f>IF(H126="",0,H126*I126*'Avoided Water Savings Cost'!$C$16)</f>
        <v>0</v>
      </c>
      <c r="O126" s="545">
        <f>IF(C126="",0,IF($B$3="NYSEG",C126/(1-'Avoided Electric Costs 2020'!$W$21),IF($B$3="RG&amp;E",C126/(1-'Avoided Electric Costs 2020'!$X$21),"")))</f>
        <v>0</v>
      </c>
      <c r="P126" s="546">
        <f>IF(D126="",0,IF($B$3="NYSEG",D126/(1-'Avoided Electric Costs 2020'!$W$21),IF($B$3="RG&amp;E",D126/(1-'Avoided Electric Costs 2020'!$X$21),"")))</f>
        <v>0</v>
      </c>
      <c r="Q126" s="546">
        <f>IF(E126="",0,IF($B$3="NYSEG",E126/(1-'Avoided Natural Gas Costs 2020'!$J$34),IF($B$3="RG&amp;E",E126/(1-'Avoided Natural Gas Costs 2020'!$K$34),"")))</f>
        <v>0</v>
      </c>
      <c r="R126" s="233" t="str">
        <f>IFERROR(IF(P126*'BCA Inputs'!$C$1+Q126*'BCA Inputs'!$C$2+F126*'BCA Inputs'!$C$2+G126*'BCA Inputs'!$C$2=0,"",P126*'BCA Inputs'!$C$1+Q126*'BCA Inputs'!$C$2+F126*'BCA Inputs'!$C$2+G126*'BCA Inputs'!$C$2),"")</f>
        <v/>
      </c>
      <c r="S126" s="181" t="str">
        <f t="shared" si="10"/>
        <v/>
      </c>
      <c r="T126" s="181" t="str">
        <f>IFERROR(IF($B$3="NYSEG",(INDEX('BCA Inputs'!$N$14:$N$54,MATCH(I126,'BCA Inputs'!$M$14:$M$54,0))*P126+INDEX('BCA Inputs'!$O$14:$O$54,MATCH(I126,'BCA Inputs'!$M$14:$M$54,0))*O126+INDEX('BCA Inputs'!P:P,MATCH(I126,'BCA Inputs'!M:M,0))*Q126+INDEX('BCA Inputs'!Q:Q,MATCH(I126,'BCA Inputs'!M:M,0))*F126+INDEX('BCA Inputs'!R:R,MATCH(I126,'BCA Inputs'!M:M,0))*G126)+L126+N126,IF($B$3="RG&amp;E",(INDEX('BCA Inputs'!$AX$14:$AX$54,MATCH(I126,'BCA Inputs'!$AW$14:$AW$54,0))*P126+INDEX('BCA Inputs'!$AY$14:$AY$54,MATCH(I126,'BCA Inputs'!$AW$14:$AW$54,0))*O126+INDEX('BCA Inputs'!$AZ$14:$AZ$54,MATCH(I126,'BCA Inputs'!$AW$14:$AW$54,0))*Q126+INDEX('BCA Inputs'!$BA$14:$BA$54,MATCH(I126,'BCA Inputs'!$AW$14:$AW$54,0))*F126+INDEX('BCA Inputs'!$BB$14:$BB$54,MATCH(I126,'BCA Inputs'!$AW$14:$AW$54,0))*G126)+L126+N126,"")),"")</f>
        <v/>
      </c>
      <c r="U126" s="234" t="str">
        <f t="shared" si="11"/>
        <v/>
      </c>
      <c r="V126" s="234" t="str">
        <f t="shared" si="12"/>
        <v/>
      </c>
      <c r="W126" s="234" t="str">
        <f t="shared" si="13"/>
        <v/>
      </c>
      <c r="Y126" s="235" t="str">
        <f t="shared" si="14"/>
        <v/>
      </c>
      <c r="Z126" s="236" t="str">
        <f>IFERROR(IF($B$3="NYSEG",INDEX('BCA Inputs'!$X$14:$X$54,MATCH(I126,'BCA Inputs'!$M$14:$M$54,0))*P126+INDEX('BCA Inputs'!$Y$14:$Y$54,MATCH(I126,'BCA Inputs'!$M$14:$M$54,0))*O126+INDEX('BCA Inputs'!$Z$14:$Z$54,MATCH(I126,'BCA Inputs'!$M$14:$M$54,0))*Q126+INDEX('BCA Inputs'!$AA$14:$AA$54,MATCH(I126,'BCA Inputs'!$M$14:$M$54,0))*F126+INDEX('BCA Inputs'!$AB$14:$AB$54,MATCH(I126,'BCA Inputs'!$M$14:$M$54,0))*G126,IF($B$3="RG&amp;E",INDEX('BCA Inputs'!$BG$14:$BG$54,MATCH(I126,'BCA Inputs'!$AW$14:$AW$54,0))*P126+INDEX('BCA Inputs'!$BH$14:$BH$54,MATCH(I126,'BCA Inputs'!$AW$14:$AW$54,0))*O126+INDEX('BCA Inputs'!$BI$14:$BI$54,MATCH(I126,'BCA Inputs'!$AW$14:$AW$54,0))*Q126+INDEX('BCA Inputs'!$BJ$14:$BJ$54,MATCH(I126,'BCA Inputs'!$AW$14:$AW$54,0))*F126+INDEX('BCA Inputs'!$BK$14:$BK$54,MATCH(I126,'BCA Inputs'!$AW$14:$AW$54,0))*G126,"")),"")</f>
        <v/>
      </c>
      <c r="AA126" s="237" t="str">
        <f t="shared" si="15"/>
        <v/>
      </c>
      <c r="AC126" s="238" t="str">
        <f>IFERROR((K126+R126)+IF($B$3="NYSEG",INDEX('BCA Inputs'!$AI$14:$AI$54,MATCH(I126,'BCA Inputs'!$M$14:$M$54,0))*P126+INDEX('BCA Inputs'!$AJ$14:$AJ$54,MATCH(I126,'BCA Inputs'!$M$14:$M$54,0))*Q126,IF($B$3="RG&amp;E",INDEX('BCA Inputs'!$BR$14:$BR$54,MATCH(I126,'BCA Inputs'!$AW$14:$AW$54,0))*P126+INDEX('BCA Inputs'!$BS$14:$BS$54,MATCH(I126,'BCA Inputs'!$AW$14:$AW$54,0))*Q126,"")),"")</f>
        <v/>
      </c>
      <c r="AD126" s="181" t="str">
        <f>IFERROR(IF($B$3="NYSEG",INDEX('BCA Inputs'!$AD$14:$AD$54,MATCH(I126,'BCA Inputs'!$M$14:$M$54,0))*P126+INDEX('BCA Inputs'!$AE$14:$AE$54,MATCH(I126,'BCA Inputs'!$M$14:$M$54,0))*O126+INDEX('BCA Inputs'!$AF$14:$AF$54,MATCH(I126,'BCA Inputs'!$M$14:$M$54,0))*Q126+INDEX('BCA Inputs'!$AG$14:$AG$54,MATCH(I126,'BCA Inputs'!$M$14:$M$54,0))*F126+INDEX('BCA Inputs'!$AH$14:$AH$54,MATCH(I126,'BCA Inputs'!$M$14:$M$54,0))*G126,IF($B$3="RG&amp;E",INDEX('BCA Inputs'!$BM$14:$BM$54,MATCH(I126,'BCA Inputs'!$AW$14:$AW$54,0))*P126+INDEX('BCA Inputs'!$BN$14:$BN$54,MATCH(I126,'BCA Inputs'!$AW$14:$AW$54,0))*O126+INDEX('BCA Inputs'!$BO$14:$BO$54,MATCH(I126,'BCA Inputs'!$AW$14:$AW$54,0))*Q126+INDEX('BCA Inputs'!$BP$14:$BP$54,MATCH(I126,'BCA Inputs'!$AW$14:$AW$54,0))*F126+INDEX('BCA Inputs'!$BQ$14:$BQ$54,MATCH(I126,'BCA Inputs'!$AW$14:$AW$54,0))*G126,"")),"")</f>
        <v/>
      </c>
      <c r="AE126" s="237" t="str">
        <f t="shared" si="16"/>
        <v/>
      </c>
      <c r="AF126" s="198">
        <f t="shared" si="18"/>
        <v>0</v>
      </c>
      <c r="AG126" s="239">
        <f t="shared" si="19"/>
        <v>0</v>
      </c>
    </row>
    <row r="127" spans="1:33">
      <c r="A127" s="228"/>
      <c r="B127" s="176"/>
      <c r="C127" s="229"/>
      <c r="D127" s="230"/>
      <c r="E127" s="230"/>
      <c r="F127" s="230"/>
      <c r="G127" s="230"/>
      <c r="H127" s="231"/>
      <c r="I127" s="231"/>
      <c r="J127" s="232"/>
      <c r="K127" s="232"/>
      <c r="L127" s="232"/>
      <c r="M127" s="181">
        <f t="shared" si="17"/>
        <v>0</v>
      </c>
      <c r="N127" s="181">
        <f>IF(H127="",0,H127*I127*'Avoided Water Savings Cost'!$C$16)</f>
        <v>0</v>
      </c>
      <c r="O127" s="545">
        <f>IF(C127="",0,IF($B$3="NYSEG",C127/(1-'Avoided Electric Costs 2020'!$W$21),IF($B$3="RG&amp;E",C127/(1-'Avoided Electric Costs 2020'!$X$21),"")))</f>
        <v>0</v>
      </c>
      <c r="P127" s="546">
        <f>IF(D127="",0,IF($B$3="NYSEG",D127/(1-'Avoided Electric Costs 2020'!$W$21),IF($B$3="RG&amp;E",D127/(1-'Avoided Electric Costs 2020'!$X$21),"")))</f>
        <v>0</v>
      </c>
      <c r="Q127" s="546">
        <f>IF(E127="",0,IF($B$3="NYSEG",E127/(1-'Avoided Natural Gas Costs 2020'!$J$34),IF($B$3="RG&amp;E",E127/(1-'Avoided Natural Gas Costs 2020'!$K$34),"")))</f>
        <v>0</v>
      </c>
      <c r="R127" s="233" t="str">
        <f>IFERROR(IF(P127*'BCA Inputs'!$C$1+Q127*'BCA Inputs'!$C$2+F127*'BCA Inputs'!$C$2+G127*'BCA Inputs'!$C$2=0,"",P127*'BCA Inputs'!$C$1+Q127*'BCA Inputs'!$C$2+F127*'BCA Inputs'!$C$2+G127*'BCA Inputs'!$C$2),"")</f>
        <v/>
      </c>
      <c r="S127" s="181" t="str">
        <f t="shared" si="10"/>
        <v/>
      </c>
      <c r="T127" s="181" t="str">
        <f>IFERROR(IF($B$3="NYSEG",(INDEX('BCA Inputs'!$N$14:$N$54,MATCH(I127,'BCA Inputs'!$M$14:$M$54,0))*P127+INDEX('BCA Inputs'!$O$14:$O$54,MATCH(I127,'BCA Inputs'!$M$14:$M$54,0))*O127+INDEX('BCA Inputs'!P:P,MATCH(I127,'BCA Inputs'!M:M,0))*Q127+INDEX('BCA Inputs'!Q:Q,MATCH(I127,'BCA Inputs'!M:M,0))*F127+INDEX('BCA Inputs'!R:R,MATCH(I127,'BCA Inputs'!M:M,0))*G127)+L127+N127,IF($B$3="RG&amp;E",(INDEX('BCA Inputs'!$AX$14:$AX$54,MATCH(I127,'BCA Inputs'!$AW$14:$AW$54,0))*P127+INDEX('BCA Inputs'!$AY$14:$AY$54,MATCH(I127,'BCA Inputs'!$AW$14:$AW$54,0))*O127+INDEX('BCA Inputs'!$AZ$14:$AZ$54,MATCH(I127,'BCA Inputs'!$AW$14:$AW$54,0))*Q127+INDEX('BCA Inputs'!$BA$14:$BA$54,MATCH(I127,'BCA Inputs'!$AW$14:$AW$54,0))*F127+INDEX('BCA Inputs'!$BB$14:$BB$54,MATCH(I127,'BCA Inputs'!$AW$14:$AW$54,0))*G127)+L127+N127,"")),"")</f>
        <v/>
      </c>
      <c r="U127" s="234" t="str">
        <f t="shared" si="11"/>
        <v/>
      </c>
      <c r="V127" s="234" t="str">
        <f t="shared" si="12"/>
        <v/>
      </c>
      <c r="W127" s="234" t="str">
        <f t="shared" si="13"/>
        <v/>
      </c>
      <c r="Y127" s="235" t="str">
        <f t="shared" si="14"/>
        <v/>
      </c>
      <c r="Z127" s="236" t="str">
        <f>IFERROR(IF($B$3="NYSEG",INDEX('BCA Inputs'!$X$14:$X$54,MATCH(I127,'BCA Inputs'!$M$14:$M$54,0))*P127+INDEX('BCA Inputs'!$Y$14:$Y$54,MATCH(I127,'BCA Inputs'!$M$14:$M$54,0))*O127+INDEX('BCA Inputs'!$Z$14:$Z$54,MATCH(I127,'BCA Inputs'!$M$14:$M$54,0))*Q127+INDEX('BCA Inputs'!$AA$14:$AA$54,MATCH(I127,'BCA Inputs'!$M$14:$M$54,0))*F127+INDEX('BCA Inputs'!$AB$14:$AB$54,MATCH(I127,'BCA Inputs'!$M$14:$M$54,0))*G127,IF($B$3="RG&amp;E",INDEX('BCA Inputs'!$BG$14:$BG$54,MATCH(I127,'BCA Inputs'!$AW$14:$AW$54,0))*P127+INDEX('BCA Inputs'!$BH$14:$BH$54,MATCH(I127,'BCA Inputs'!$AW$14:$AW$54,0))*O127+INDEX('BCA Inputs'!$BI$14:$BI$54,MATCH(I127,'BCA Inputs'!$AW$14:$AW$54,0))*Q127+INDEX('BCA Inputs'!$BJ$14:$BJ$54,MATCH(I127,'BCA Inputs'!$AW$14:$AW$54,0))*F127+INDEX('BCA Inputs'!$BK$14:$BK$54,MATCH(I127,'BCA Inputs'!$AW$14:$AW$54,0))*G127,"")),"")</f>
        <v/>
      </c>
      <c r="AA127" s="237" t="str">
        <f t="shared" si="15"/>
        <v/>
      </c>
      <c r="AC127" s="238" t="str">
        <f>IFERROR((K127+R127)+IF($B$3="NYSEG",INDEX('BCA Inputs'!$AI$14:$AI$54,MATCH(I127,'BCA Inputs'!$M$14:$M$54,0))*P127+INDEX('BCA Inputs'!$AJ$14:$AJ$54,MATCH(I127,'BCA Inputs'!$M$14:$M$54,0))*Q127,IF($B$3="RG&amp;E",INDEX('BCA Inputs'!$BR$14:$BR$54,MATCH(I127,'BCA Inputs'!$AW$14:$AW$54,0))*P127+INDEX('BCA Inputs'!$BS$14:$BS$54,MATCH(I127,'BCA Inputs'!$AW$14:$AW$54,0))*Q127,"")),"")</f>
        <v/>
      </c>
      <c r="AD127" s="181" t="str">
        <f>IFERROR(IF($B$3="NYSEG",INDEX('BCA Inputs'!$AD$14:$AD$54,MATCH(I127,'BCA Inputs'!$M$14:$M$54,0))*P127+INDEX('BCA Inputs'!$AE$14:$AE$54,MATCH(I127,'BCA Inputs'!$M$14:$M$54,0))*O127+INDEX('BCA Inputs'!$AF$14:$AF$54,MATCH(I127,'BCA Inputs'!$M$14:$M$54,0))*Q127+INDEX('BCA Inputs'!$AG$14:$AG$54,MATCH(I127,'BCA Inputs'!$M$14:$M$54,0))*F127+INDEX('BCA Inputs'!$AH$14:$AH$54,MATCH(I127,'BCA Inputs'!$M$14:$M$54,0))*G127,IF($B$3="RG&amp;E",INDEX('BCA Inputs'!$BM$14:$BM$54,MATCH(I127,'BCA Inputs'!$AW$14:$AW$54,0))*P127+INDEX('BCA Inputs'!$BN$14:$BN$54,MATCH(I127,'BCA Inputs'!$AW$14:$AW$54,0))*O127+INDEX('BCA Inputs'!$BO$14:$BO$54,MATCH(I127,'BCA Inputs'!$AW$14:$AW$54,0))*Q127+INDEX('BCA Inputs'!$BP$14:$BP$54,MATCH(I127,'BCA Inputs'!$AW$14:$AW$54,0))*F127+INDEX('BCA Inputs'!$BQ$14:$BQ$54,MATCH(I127,'BCA Inputs'!$AW$14:$AW$54,0))*G127,"")),"")</f>
        <v/>
      </c>
      <c r="AE127" s="237" t="str">
        <f t="shared" si="16"/>
        <v/>
      </c>
      <c r="AF127" s="198">
        <f t="shared" si="18"/>
        <v>0</v>
      </c>
      <c r="AG127" s="239">
        <f t="shared" si="19"/>
        <v>0</v>
      </c>
    </row>
    <row r="128" spans="1:33">
      <c r="A128" s="228"/>
      <c r="B128" s="176"/>
      <c r="C128" s="229"/>
      <c r="D128" s="230"/>
      <c r="E128" s="230"/>
      <c r="F128" s="230"/>
      <c r="G128" s="230"/>
      <c r="H128" s="231"/>
      <c r="I128" s="231"/>
      <c r="J128" s="232"/>
      <c r="K128" s="232"/>
      <c r="L128" s="232"/>
      <c r="M128" s="181">
        <f t="shared" si="17"/>
        <v>0</v>
      </c>
      <c r="N128" s="181">
        <f>IF(H128="",0,H128*I128*'Avoided Water Savings Cost'!$C$16)</f>
        <v>0</v>
      </c>
      <c r="O128" s="545">
        <f>IF(C128="",0,IF($B$3="NYSEG",C128/(1-'Avoided Electric Costs 2020'!$W$21),IF($B$3="RG&amp;E",C128/(1-'Avoided Electric Costs 2020'!$X$21),"")))</f>
        <v>0</v>
      </c>
      <c r="P128" s="546">
        <f>IF(D128="",0,IF($B$3="NYSEG",D128/(1-'Avoided Electric Costs 2020'!$W$21),IF($B$3="RG&amp;E",D128/(1-'Avoided Electric Costs 2020'!$X$21),"")))</f>
        <v>0</v>
      </c>
      <c r="Q128" s="546">
        <f>IF(E128="",0,IF($B$3="NYSEG",E128/(1-'Avoided Natural Gas Costs 2020'!$J$34),IF($B$3="RG&amp;E",E128/(1-'Avoided Natural Gas Costs 2020'!$K$34),"")))</f>
        <v>0</v>
      </c>
      <c r="R128" s="233" t="str">
        <f>IFERROR(IF(P128*'BCA Inputs'!$C$1+Q128*'BCA Inputs'!$C$2+F128*'BCA Inputs'!$C$2+G128*'BCA Inputs'!$C$2=0,"",P128*'BCA Inputs'!$C$1+Q128*'BCA Inputs'!$C$2+F128*'BCA Inputs'!$C$2+G128*'BCA Inputs'!$C$2),"")</f>
        <v/>
      </c>
      <c r="S128" s="181" t="str">
        <f t="shared" si="10"/>
        <v/>
      </c>
      <c r="T128" s="181" t="str">
        <f>IFERROR(IF($B$3="NYSEG",(INDEX('BCA Inputs'!$N$14:$N$54,MATCH(I128,'BCA Inputs'!$M$14:$M$54,0))*P128+INDEX('BCA Inputs'!$O$14:$O$54,MATCH(I128,'BCA Inputs'!$M$14:$M$54,0))*O128+INDEX('BCA Inputs'!P:P,MATCH(I128,'BCA Inputs'!M:M,0))*Q128+INDEX('BCA Inputs'!Q:Q,MATCH(I128,'BCA Inputs'!M:M,0))*F128+INDEX('BCA Inputs'!R:R,MATCH(I128,'BCA Inputs'!M:M,0))*G128)+L128+N128,IF($B$3="RG&amp;E",(INDEX('BCA Inputs'!$AX$14:$AX$54,MATCH(I128,'BCA Inputs'!$AW$14:$AW$54,0))*P128+INDEX('BCA Inputs'!$AY$14:$AY$54,MATCH(I128,'BCA Inputs'!$AW$14:$AW$54,0))*O128+INDEX('BCA Inputs'!$AZ$14:$AZ$54,MATCH(I128,'BCA Inputs'!$AW$14:$AW$54,0))*Q128+INDEX('BCA Inputs'!$BA$14:$BA$54,MATCH(I128,'BCA Inputs'!$AW$14:$AW$54,0))*F128+INDEX('BCA Inputs'!$BB$14:$BB$54,MATCH(I128,'BCA Inputs'!$AW$14:$AW$54,0))*G128)+L128+N128,"")),"")</f>
        <v/>
      </c>
      <c r="U128" s="234" t="str">
        <f t="shared" si="11"/>
        <v/>
      </c>
      <c r="V128" s="234" t="str">
        <f t="shared" si="12"/>
        <v/>
      </c>
      <c r="W128" s="234" t="str">
        <f t="shared" si="13"/>
        <v/>
      </c>
      <c r="Y128" s="235" t="str">
        <f t="shared" si="14"/>
        <v/>
      </c>
      <c r="Z128" s="236" t="str">
        <f>IFERROR(IF($B$3="NYSEG",INDEX('BCA Inputs'!$X$14:$X$54,MATCH(I128,'BCA Inputs'!$M$14:$M$54,0))*P128+INDEX('BCA Inputs'!$Y$14:$Y$54,MATCH(I128,'BCA Inputs'!$M$14:$M$54,0))*O128+INDEX('BCA Inputs'!$Z$14:$Z$54,MATCH(I128,'BCA Inputs'!$M$14:$M$54,0))*Q128+INDEX('BCA Inputs'!$AA$14:$AA$54,MATCH(I128,'BCA Inputs'!$M$14:$M$54,0))*F128+INDEX('BCA Inputs'!$AB$14:$AB$54,MATCH(I128,'BCA Inputs'!$M$14:$M$54,0))*G128,IF($B$3="RG&amp;E",INDEX('BCA Inputs'!$BG$14:$BG$54,MATCH(I128,'BCA Inputs'!$AW$14:$AW$54,0))*P128+INDEX('BCA Inputs'!$BH$14:$BH$54,MATCH(I128,'BCA Inputs'!$AW$14:$AW$54,0))*O128+INDEX('BCA Inputs'!$BI$14:$BI$54,MATCH(I128,'BCA Inputs'!$AW$14:$AW$54,0))*Q128+INDEX('BCA Inputs'!$BJ$14:$BJ$54,MATCH(I128,'BCA Inputs'!$AW$14:$AW$54,0))*F128+INDEX('BCA Inputs'!$BK$14:$BK$54,MATCH(I128,'BCA Inputs'!$AW$14:$AW$54,0))*G128,"")),"")</f>
        <v/>
      </c>
      <c r="AA128" s="237" t="str">
        <f t="shared" si="15"/>
        <v/>
      </c>
      <c r="AC128" s="238" t="str">
        <f>IFERROR((K128+R128)+IF($B$3="NYSEG",INDEX('BCA Inputs'!$AI$14:$AI$54,MATCH(I128,'BCA Inputs'!$M$14:$M$54,0))*P128+INDEX('BCA Inputs'!$AJ$14:$AJ$54,MATCH(I128,'BCA Inputs'!$M$14:$M$54,0))*Q128,IF($B$3="RG&amp;E",INDEX('BCA Inputs'!$BR$14:$BR$54,MATCH(I128,'BCA Inputs'!$AW$14:$AW$54,0))*P128+INDEX('BCA Inputs'!$BS$14:$BS$54,MATCH(I128,'BCA Inputs'!$AW$14:$AW$54,0))*Q128,"")),"")</f>
        <v/>
      </c>
      <c r="AD128" s="181" t="str">
        <f>IFERROR(IF($B$3="NYSEG",INDEX('BCA Inputs'!$AD$14:$AD$54,MATCH(I128,'BCA Inputs'!$M$14:$M$54,0))*P128+INDEX('BCA Inputs'!$AE$14:$AE$54,MATCH(I128,'BCA Inputs'!$M$14:$M$54,0))*O128+INDEX('BCA Inputs'!$AF$14:$AF$54,MATCH(I128,'BCA Inputs'!$M$14:$M$54,0))*Q128+INDEX('BCA Inputs'!$AG$14:$AG$54,MATCH(I128,'BCA Inputs'!$M$14:$M$54,0))*F128+INDEX('BCA Inputs'!$AH$14:$AH$54,MATCH(I128,'BCA Inputs'!$M$14:$M$54,0))*G128,IF($B$3="RG&amp;E",INDEX('BCA Inputs'!$BM$14:$BM$54,MATCH(I128,'BCA Inputs'!$AW$14:$AW$54,0))*P128+INDEX('BCA Inputs'!$BN$14:$BN$54,MATCH(I128,'BCA Inputs'!$AW$14:$AW$54,0))*O128+INDEX('BCA Inputs'!$BO$14:$BO$54,MATCH(I128,'BCA Inputs'!$AW$14:$AW$54,0))*Q128+INDEX('BCA Inputs'!$BP$14:$BP$54,MATCH(I128,'BCA Inputs'!$AW$14:$AW$54,0))*F128+INDEX('BCA Inputs'!$BQ$14:$BQ$54,MATCH(I128,'BCA Inputs'!$AW$14:$AW$54,0))*G128,"")),"")</f>
        <v/>
      </c>
      <c r="AE128" s="237" t="str">
        <f t="shared" si="16"/>
        <v/>
      </c>
      <c r="AF128" s="198">
        <f t="shared" si="18"/>
        <v>0</v>
      </c>
      <c r="AG128" s="239">
        <f t="shared" si="19"/>
        <v>0</v>
      </c>
    </row>
    <row r="129" spans="1:33">
      <c r="A129" s="228"/>
      <c r="B129" s="176"/>
      <c r="C129" s="229"/>
      <c r="D129" s="230"/>
      <c r="E129" s="230"/>
      <c r="F129" s="230"/>
      <c r="G129" s="230"/>
      <c r="H129" s="231"/>
      <c r="I129" s="231"/>
      <c r="J129" s="232"/>
      <c r="K129" s="232"/>
      <c r="L129" s="232"/>
      <c r="M129" s="181">
        <f t="shared" si="17"/>
        <v>0</v>
      </c>
      <c r="N129" s="181">
        <f>IF(H129="",0,H129*I129*'Avoided Water Savings Cost'!$C$16)</f>
        <v>0</v>
      </c>
      <c r="O129" s="545">
        <f>IF(C129="",0,IF($B$3="NYSEG",C129/(1-'Avoided Electric Costs 2020'!$W$21),IF($B$3="RG&amp;E",C129/(1-'Avoided Electric Costs 2020'!$X$21),"")))</f>
        <v>0</v>
      </c>
      <c r="P129" s="546">
        <f>IF(D129="",0,IF($B$3="NYSEG",D129/(1-'Avoided Electric Costs 2020'!$W$21),IF($B$3="RG&amp;E",D129/(1-'Avoided Electric Costs 2020'!$X$21),"")))</f>
        <v>0</v>
      </c>
      <c r="Q129" s="546">
        <f>IF(E129="",0,IF($B$3="NYSEG",E129/(1-'Avoided Natural Gas Costs 2020'!$J$34),IF($B$3="RG&amp;E",E129/(1-'Avoided Natural Gas Costs 2020'!$K$34),"")))</f>
        <v>0</v>
      </c>
      <c r="R129" s="233" t="str">
        <f>IFERROR(IF(P129*'BCA Inputs'!$C$1+Q129*'BCA Inputs'!$C$2+F129*'BCA Inputs'!$C$2+G129*'BCA Inputs'!$C$2=0,"",P129*'BCA Inputs'!$C$1+Q129*'BCA Inputs'!$C$2+F129*'BCA Inputs'!$C$2+G129*'BCA Inputs'!$C$2),"")</f>
        <v/>
      </c>
      <c r="S129" s="181" t="str">
        <f t="shared" si="10"/>
        <v/>
      </c>
      <c r="T129" s="181" t="str">
        <f>IFERROR(IF($B$3="NYSEG",(INDEX('BCA Inputs'!$N$14:$N$54,MATCH(I129,'BCA Inputs'!$M$14:$M$54,0))*P129+INDEX('BCA Inputs'!$O$14:$O$54,MATCH(I129,'BCA Inputs'!$M$14:$M$54,0))*O129+INDEX('BCA Inputs'!P:P,MATCH(I129,'BCA Inputs'!M:M,0))*Q129+INDEX('BCA Inputs'!Q:Q,MATCH(I129,'BCA Inputs'!M:M,0))*F129+INDEX('BCA Inputs'!R:R,MATCH(I129,'BCA Inputs'!M:M,0))*G129)+L129+N129,IF($B$3="RG&amp;E",(INDEX('BCA Inputs'!$AX$14:$AX$54,MATCH(I129,'BCA Inputs'!$AW$14:$AW$54,0))*P129+INDEX('BCA Inputs'!$AY$14:$AY$54,MATCH(I129,'BCA Inputs'!$AW$14:$AW$54,0))*O129+INDEX('BCA Inputs'!$AZ$14:$AZ$54,MATCH(I129,'BCA Inputs'!$AW$14:$AW$54,0))*Q129+INDEX('BCA Inputs'!$BA$14:$BA$54,MATCH(I129,'BCA Inputs'!$AW$14:$AW$54,0))*F129+INDEX('BCA Inputs'!$BB$14:$BB$54,MATCH(I129,'BCA Inputs'!$AW$14:$AW$54,0))*G129)+L129+N129,"")),"")</f>
        <v/>
      </c>
      <c r="U129" s="234" t="str">
        <f t="shared" si="11"/>
        <v/>
      </c>
      <c r="V129" s="234" t="str">
        <f t="shared" si="12"/>
        <v/>
      </c>
      <c r="W129" s="234" t="str">
        <f t="shared" si="13"/>
        <v/>
      </c>
      <c r="Y129" s="235" t="str">
        <f t="shared" si="14"/>
        <v/>
      </c>
      <c r="Z129" s="236" t="str">
        <f>IFERROR(IF($B$3="NYSEG",INDEX('BCA Inputs'!$X$14:$X$54,MATCH(I129,'BCA Inputs'!$M$14:$M$54,0))*P129+INDEX('BCA Inputs'!$Y$14:$Y$54,MATCH(I129,'BCA Inputs'!$M$14:$M$54,0))*O129+INDEX('BCA Inputs'!$Z$14:$Z$54,MATCH(I129,'BCA Inputs'!$M$14:$M$54,0))*Q129+INDEX('BCA Inputs'!$AA$14:$AA$54,MATCH(I129,'BCA Inputs'!$M$14:$M$54,0))*F129+INDEX('BCA Inputs'!$AB$14:$AB$54,MATCH(I129,'BCA Inputs'!$M$14:$M$54,0))*G129,IF($B$3="RG&amp;E",INDEX('BCA Inputs'!$BG$14:$BG$54,MATCH(I129,'BCA Inputs'!$AW$14:$AW$54,0))*P129+INDEX('BCA Inputs'!$BH$14:$BH$54,MATCH(I129,'BCA Inputs'!$AW$14:$AW$54,0))*O129+INDEX('BCA Inputs'!$BI$14:$BI$54,MATCH(I129,'BCA Inputs'!$AW$14:$AW$54,0))*Q129+INDEX('BCA Inputs'!$BJ$14:$BJ$54,MATCH(I129,'BCA Inputs'!$AW$14:$AW$54,0))*F129+INDEX('BCA Inputs'!$BK$14:$BK$54,MATCH(I129,'BCA Inputs'!$AW$14:$AW$54,0))*G129,"")),"")</f>
        <v/>
      </c>
      <c r="AA129" s="237" t="str">
        <f t="shared" si="15"/>
        <v/>
      </c>
      <c r="AC129" s="238" t="str">
        <f>IFERROR((K129+R129)+IF($B$3="NYSEG",INDEX('BCA Inputs'!$AI$14:$AI$54,MATCH(I129,'BCA Inputs'!$M$14:$M$54,0))*P129+INDEX('BCA Inputs'!$AJ$14:$AJ$54,MATCH(I129,'BCA Inputs'!$M$14:$M$54,0))*Q129,IF($B$3="RG&amp;E",INDEX('BCA Inputs'!$BR$14:$BR$54,MATCH(I129,'BCA Inputs'!$AW$14:$AW$54,0))*P129+INDEX('BCA Inputs'!$BS$14:$BS$54,MATCH(I129,'BCA Inputs'!$AW$14:$AW$54,0))*Q129,"")),"")</f>
        <v/>
      </c>
      <c r="AD129" s="181" t="str">
        <f>IFERROR(IF($B$3="NYSEG",INDEX('BCA Inputs'!$AD$14:$AD$54,MATCH(I129,'BCA Inputs'!$M$14:$M$54,0))*P129+INDEX('BCA Inputs'!$AE$14:$AE$54,MATCH(I129,'BCA Inputs'!$M$14:$M$54,0))*O129+INDEX('BCA Inputs'!$AF$14:$AF$54,MATCH(I129,'BCA Inputs'!$M$14:$M$54,0))*Q129+INDEX('BCA Inputs'!$AG$14:$AG$54,MATCH(I129,'BCA Inputs'!$M$14:$M$54,0))*F129+INDEX('BCA Inputs'!$AH$14:$AH$54,MATCH(I129,'BCA Inputs'!$M$14:$M$54,0))*G129,IF($B$3="RG&amp;E",INDEX('BCA Inputs'!$BM$14:$BM$54,MATCH(I129,'BCA Inputs'!$AW$14:$AW$54,0))*P129+INDEX('BCA Inputs'!$BN$14:$BN$54,MATCH(I129,'BCA Inputs'!$AW$14:$AW$54,0))*O129+INDEX('BCA Inputs'!$BO$14:$BO$54,MATCH(I129,'BCA Inputs'!$AW$14:$AW$54,0))*Q129+INDEX('BCA Inputs'!$BP$14:$BP$54,MATCH(I129,'BCA Inputs'!$AW$14:$AW$54,0))*F129+INDEX('BCA Inputs'!$BQ$14:$BQ$54,MATCH(I129,'BCA Inputs'!$AW$14:$AW$54,0))*G129,"")),"")</f>
        <v/>
      </c>
      <c r="AE129" s="237" t="str">
        <f t="shared" si="16"/>
        <v/>
      </c>
      <c r="AF129" s="198">
        <f t="shared" si="18"/>
        <v>0</v>
      </c>
      <c r="AG129" s="239">
        <f t="shared" si="19"/>
        <v>0</v>
      </c>
    </row>
    <row r="130" spans="1:33">
      <c r="A130" s="228"/>
      <c r="B130" s="176"/>
      <c r="C130" s="229"/>
      <c r="D130" s="230"/>
      <c r="E130" s="230"/>
      <c r="F130" s="230"/>
      <c r="G130" s="230"/>
      <c r="H130" s="231"/>
      <c r="I130" s="231"/>
      <c r="J130" s="232"/>
      <c r="K130" s="232"/>
      <c r="L130" s="232"/>
      <c r="M130" s="181">
        <f t="shared" si="17"/>
        <v>0</v>
      </c>
      <c r="N130" s="181">
        <f>IF(H130="",0,H130*I130*'Avoided Water Savings Cost'!$C$16)</f>
        <v>0</v>
      </c>
      <c r="O130" s="545">
        <f>IF(C130="",0,IF($B$3="NYSEG",C130/(1-'Avoided Electric Costs 2020'!$W$21),IF($B$3="RG&amp;E",C130/(1-'Avoided Electric Costs 2020'!$X$21),"")))</f>
        <v>0</v>
      </c>
      <c r="P130" s="546">
        <f>IF(D130="",0,IF($B$3="NYSEG",D130/(1-'Avoided Electric Costs 2020'!$W$21),IF($B$3="RG&amp;E",D130/(1-'Avoided Electric Costs 2020'!$X$21),"")))</f>
        <v>0</v>
      </c>
      <c r="Q130" s="546">
        <f>IF(E130="",0,IF($B$3="NYSEG",E130/(1-'Avoided Natural Gas Costs 2020'!$J$34),IF($B$3="RG&amp;E",E130/(1-'Avoided Natural Gas Costs 2020'!$K$34),"")))</f>
        <v>0</v>
      </c>
      <c r="R130" s="233" t="str">
        <f>IFERROR(IF(P130*'BCA Inputs'!$C$1+Q130*'BCA Inputs'!$C$2+F130*'BCA Inputs'!$C$2+G130*'BCA Inputs'!$C$2=0,"",P130*'BCA Inputs'!$C$1+Q130*'BCA Inputs'!$C$2+F130*'BCA Inputs'!$C$2+G130*'BCA Inputs'!$C$2),"")</f>
        <v/>
      </c>
      <c r="S130" s="181" t="str">
        <f t="shared" si="10"/>
        <v/>
      </c>
      <c r="T130" s="181" t="str">
        <f>IFERROR(IF($B$3="NYSEG",(INDEX('BCA Inputs'!$N$14:$N$54,MATCH(I130,'BCA Inputs'!$M$14:$M$54,0))*P130+INDEX('BCA Inputs'!$O$14:$O$54,MATCH(I130,'BCA Inputs'!$M$14:$M$54,0))*O130+INDEX('BCA Inputs'!P:P,MATCH(I130,'BCA Inputs'!M:M,0))*Q130+INDEX('BCA Inputs'!Q:Q,MATCH(I130,'BCA Inputs'!M:M,0))*F130+INDEX('BCA Inputs'!R:R,MATCH(I130,'BCA Inputs'!M:M,0))*G130)+L130+N130,IF($B$3="RG&amp;E",(INDEX('BCA Inputs'!$AX$14:$AX$54,MATCH(I130,'BCA Inputs'!$AW$14:$AW$54,0))*P130+INDEX('BCA Inputs'!$AY$14:$AY$54,MATCH(I130,'BCA Inputs'!$AW$14:$AW$54,0))*O130+INDEX('BCA Inputs'!$AZ$14:$AZ$54,MATCH(I130,'BCA Inputs'!$AW$14:$AW$54,0))*Q130+INDEX('BCA Inputs'!$BA$14:$BA$54,MATCH(I130,'BCA Inputs'!$AW$14:$AW$54,0))*F130+INDEX('BCA Inputs'!$BB$14:$BB$54,MATCH(I130,'BCA Inputs'!$AW$14:$AW$54,0))*G130)+L130+N130,"")),"")</f>
        <v/>
      </c>
      <c r="U130" s="234" t="str">
        <f t="shared" si="11"/>
        <v/>
      </c>
      <c r="V130" s="234" t="str">
        <f t="shared" si="12"/>
        <v/>
      </c>
      <c r="W130" s="234" t="str">
        <f t="shared" si="13"/>
        <v/>
      </c>
      <c r="Y130" s="235" t="str">
        <f t="shared" si="14"/>
        <v/>
      </c>
      <c r="Z130" s="236" t="str">
        <f>IFERROR(IF($B$3="NYSEG",INDEX('BCA Inputs'!$X$14:$X$54,MATCH(I130,'BCA Inputs'!$M$14:$M$54,0))*P130+INDEX('BCA Inputs'!$Y$14:$Y$54,MATCH(I130,'BCA Inputs'!$M$14:$M$54,0))*O130+INDEX('BCA Inputs'!$Z$14:$Z$54,MATCH(I130,'BCA Inputs'!$M$14:$M$54,0))*Q130+INDEX('BCA Inputs'!$AA$14:$AA$54,MATCH(I130,'BCA Inputs'!$M$14:$M$54,0))*F130+INDEX('BCA Inputs'!$AB$14:$AB$54,MATCH(I130,'BCA Inputs'!$M$14:$M$54,0))*G130,IF($B$3="RG&amp;E",INDEX('BCA Inputs'!$BG$14:$BG$54,MATCH(I130,'BCA Inputs'!$AW$14:$AW$54,0))*P130+INDEX('BCA Inputs'!$BH$14:$BH$54,MATCH(I130,'BCA Inputs'!$AW$14:$AW$54,0))*O130+INDEX('BCA Inputs'!$BI$14:$BI$54,MATCH(I130,'BCA Inputs'!$AW$14:$AW$54,0))*Q130+INDEX('BCA Inputs'!$BJ$14:$BJ$54,MATCH(I130,'BCA Inputs'!$AW$14:$AW$54,0))*F130+INDEX('BCA Inputs'!$BK$14:$BK$54,MATCH(I130,'BCA Inputs'!$AW$14:$AW$54,0))*G130,"")),"")</f>
        <v/>
      </c>
      <c r="AA130" s="237" t="str">
        <f t="shared" si="15"/>
        <v/>
      </c>
      <c r="AC130" s="238" t="str">
        <f>IFERROR((K130+R130)+IF($B$3="NYSEG",INDEX('BCA Inputs'!$AI$14:$AI$54,MATCH(I130,'BCA Inputs'!$M$14:$M$54,0))*P130+INDEX('BCA Inputs'!$AJ$14:$AJ$54,MATCH(I130,'BCA Inputs'!$M$14:$M$54,0))*Q130,IF($B$3="RG&amp;E",INDEX('BCA Inputs'!$BR$14:$BR$54,MATCH(I130,'BCA Inputs'!$AW$14:$AW$54,0))*P130+INDEX('BCA Inputs'!$BS$14:$BS$54,MATCH(I130,'BCA Inputs'!$AW$14:$AW$54,0))*Q130,"")),"")</f>
        <v/>
      </c>
      <c r="AD130" s="181" t="str">
        <f>IFERROR(IF($B$3="NYSEG",INDEX('BCA Inputs'!$AD$14:$AD$54,MATCH(I130,'BCA Inputs'!$M$14:$M$54,0))*P130+INDEX('BCA Inputs'!$AE$14:$AE$54,MATCH(I130,'BCA Inputs'!$M$14:$M$54,0))*O130+INDEX('BCA Inputs'!$AF$14:$AF$54,MATCH(I130,'BCA Inputs'!$M$14:$M$54,0))*Q130+INDEX('BCA Inputs'!$AG$14:$AG$54,MATCH(I130,'BCA Inputs'!$M$14:$M$54,0))*F130+INDEX('BCA Inputs'!$AH$14:$AH$54,MATCH(I130,'BCA Inputs'!$M$14:$M$54,0))*G130,IF($B$3="RG&amp;E",INDEX('BCA Inputs'!$BM$14:$BM$54,MATCH(I130,'BCA Inputs'!$AW$14:$AW$54,0))*P130+INDEX('BCA Inputs'!$BN$14:$BN$54,MATCH(I130,'BCA Inputs'!$AW$14:$AW$54,0))*O130+INDEX('BCA Inputs'!$BO$14:$BO$54,MATCH(I130,'BCA Inputs'!$AW$14:$AW$54,0))*Q130+INDEX('BCA Inputs'!$BP$14:$BP$54,MATCH(I130,'BCA Inputs'!$AW$14:$AW$54,0))*F130+INDEX('BCA Inputs'!$BQ$14:$BQ$54,MATCH(I130,'BCA Inputs'!$AW$14:$AW$54,0))*G130,"")),"")</f>
        <v/>
      </c>
      <c r="AE130" s="237" t="str">
        <f t="shared" si="16"/>
        <v/>
      </c>
      <c r="AF130" s="198">
        <f t="shared" si="18"/>
        <v>0</v>
      </c>
      <c r="AG130" s="239">
        <f t="shared" si="19"/>
        <v>0</v>
      </c>
    </row>
    <row r="131" spans="1:33">
      <c r="A131" s="228"/>
      <c r="B131" s="176"/>
      <c r="C131" s="229"/>
      <c r="D131" s="230"/>
      <c r="E131" s="230"/>
      <c r="F131" s="230"/>
      <c r="G131" s="230"/>
      <c r="H131" s="231"/>
      <c r="I131" s="231"/>
      <c r="J131" s="232"/>
      <c r="K131" s="232"/>
      <c r="L131" s="232"/>
      <c r="M131" s="181">
        <f t="shared" si="17"/>
        <v>0</v>
      </c>
      <c r="N131" s="181">
        <f>IF(H131="",0,H131*I131*'Avoided Water Savings Cost'!$C$16)</f>
        <v>0</v>
      </c>
      <c r="O131" s="545">
        <f>IF(C131="",0,IF($B$3="NYSEG",C131/(1-'Avoided Electric Costs 2020'!$W$21),IF($B$3="RG&amp;E",C131/(1-'Avoided Electric Costs 2020'!$X$21),"")))</f>
        <v>0</v>
      </c>
      <c r="P131" s="546">
        <f>IF(D131="",0,IF($B$3="NYSEG",D131/(1-'Avoided Electric Costs 2020'!$W$21),IF($B$3="RG&amp;E",D131/(1-'Avoided Electric Costs 2020'!$X$21),"")))</f>
        <v>0</v>
      </c>
      <c r="Q131" s="546">
        <f>IF(E131="",0,IF($B$3="NYSEG",E131/(1-'Avoided Natural Gas Costs 2020'!$J$34),IF($B$3="RG&amp;E",E131/(1-'Avoided Natural Gas Costs 2020'!$K$34),"")))</f>
        <v>0</v>
      </c>
      <c r="R131" s="233" t="str">
        <f>IFERROR(IF(P131*'BCA Inputs'!$C$1+Q131*'BCA Inputs'!$C$2+F131*'BCA Inputs'!$C$2+G131*'BCA Inputs'!$C$2=0,"",P131*'BCA Inputs'!$C$1+Q131*'BCA Inputs'!$C$2+F131*'BCA Inputs'!$C$2+G131*'BCA Inputs'!$C$2),"")</f>
        <v/>
      </c>
      <c r="S131" s="181" t="str">
        <f t="shared" si="10"/>
        <v/>
      </c>
      <c r="T131" s="181" t="str">
        <f>IFERROR(IF($B$3="NYSEG",(INDEX('BCA Inputs'!$N$14:$N$54,MATCH(I131,'BCA Inputs'!$M$14:$M$54,0))*P131+INDEX('BCA Inputs'!$O$14:$O$54,MATCH(I131,'BCA Inputs'!$M$14:$M$54,0))*O131+INDEX('BCA Inputs'!P:P,MATCH(I131,'BCA Inputs'!M:M,0))*Q131+INDEX('BCA Inputs'!Q:Q,MATCH(I131,'BCA Inputs'!M:M,0))*F131+INDEX('BCA Inputs'!R:R,MATCH(I131,'BCA Inputs'!M:M,0))*G131)+L131+N131,IF($B$3="RG&amp;E",(INDEX('BCA Inputs'!$AX$14:$AX$54,MATCH(I131,'BCA Inputs'!$AW$14:$AW$54,0))*P131+INDEX('BCA Inputs'!$AY$14:$AY$54,MATCH(I131,'BCA Inputs'!$AW$14:$AW$54,0))*O131+INDEX('BCA Inputs'!$AZ$14:$AZ$54,MATCH(I131,'BCA Inputs'!$AW$14:$AW$54,0))*Q131+INDEX('BCA Inputs'!$BA$14:$BA$54,MATCH(I131,'BCA Inputs'!$AW$14:$AW$54,0))*F131+INDEX('BCA Inputs'!$BB$14:$BB$54,MATCH(I131,'BCA Inputs'!$AW$14:$AW$54,0))*G131)+L131+N131,"")),"")</f>
        <v/>
      </c>
      <c r="U131" s="234" t="str">
        <f t="shared" si="11"/>
        <v/>
      </c>
      <c r="V131" s="234" t="str">
        <f t="shared" si="12"/>
        <v/>
      </c>
      <c r="W131" s="234" t="str">
        <f t="shared" si="13"/>
        <v/>
      </c>
      <c r="Y131" s="235" t="str">
        <f t="shared" si="14"/>
        <v/>
      </c>
      <c r="Z131" s="236" t="str">
        <f>IFERROR(IF($B$3="NYSEG",INDEX('BCA Inputs'!$X$14:$X$54,MATCH(I131,'BCA Inputs'!$M$14:$M$54,0))*P131+INDEX('BCA Inputs'!$Y$14:$Y$54,MATCH(I131,'BCA Inputs'!$M$14:$M$54,0))*O131+INDEX('BCA Inputs'!$Z$14:$Z$54,MATCH(I131,'BCA Inputs'!$M$14:$M$54,0))*Q131+INDEX('BCA Inputs'!$AA$14:$AA$54,MATCH(I131,'BCA Inputs'!$M$14:$M$54,0))*F131+INDEX('BCA Inputs'!$AB$14:$AB$54,MATCH(I131,'BCA Inputs'!$M$14:$M$54,0))*G131,IF($B$3="RG&amp;E",INDEX('BCA Inputs'!$BG$14:$BG$54,MATCH(I131,'BCA Inputs'!$AW$14:$AW$54,0))*P131+INDEX('BCA Inputs'!$BH$14:$BH$54,MATCH(I131,'BCA Inputs'!$AW$14:$AW$54,0))*O131+INDEX('BCA Inputs'!$BI$14:$BI$54,MATCH(I131,'BCA Inputs'!$AW$14:$AW$54,0))*Q131+INDEX('BCA Inputs'!$BJ$14:$BJ$54,MATCH(I131,'BCA Inputs'!$AW$14:$AW$54,0))*F131+INDEX('BCA Inputs'!$BK$14:$BK$54,MATCH(I131,'BCA Inputs'!$AW$14:$AW$54,0))*G131,"")),"")</f>
        <v/>
      </c>
      <c r="AA131" s="237" t="str">
        <f t="shared" si="15"/>
        <v/>
      </c>
      <c r="AC131" s="238" t="str">
        <f>IFERROR((K131+R131)+IF($B$3="NYSEG",INDEX('BCA Inputs'!$AI$14:$AI$54,MATCH(I131,'BCA Inputs'!$M$14:$M$54,0))*P131+INDEX('BCA Inputs'!$AJ$14:$AJ$54,MATCH(I131,'BCA Inputs'!$M$14:$M$54,0))*Q131,IF($B$3="RG&amp;E",INDEX('BCA Inputs'!$BR$14:$BR$54,MATCH(I131,'BCA Inputs'!$AW$14:$AW$54,0))*P131+INDEX('BCA Inputs'!$BS$14:$BS$54,MATCH(I131,'BCA Inputs'!$AW$14:$AW$54,0))*Q131,"")),"")</f>
        <v/>
      </c>
      <c r="AD131" s="181" t="str">
        <f>IFERROR(IF($B$3="NYSEG",INDEX('BCA Inputs'!$AD$14:$AD$54,MATCH(I131,'BCA Inputs'!$M$14:$M$54,0))*P131+INDEX('BCA Inputs'!$AE$14:$AE$54,MATCH(I131,'BCA Inputs'!$M$14:$M$54,0))*O131+INDEX('BCA Inputs'!$AF$14:$AF$54,MATCH(I131,'BCA Inputs'!$M$14:$M$54,0))*Q131+INDEX('BCA Inputs'!$AG$14:$AG$54,MATCH(I131,'BCA Inputs'!$M$14:$M$54,0))*F131+INDEX('BCA Inputs'!$AH$14:$AH$54,MATCH(I131,'BCA Inputs'!$M$14:$M$54,0))*G131,IF($B$3="RG&amp;E",INDEX('BCA Inputs'!$BM$14:$BM$54,MATCH(I131,'BCA Inputs'!$AW$14:$AW$54,0))*P131+INDEX('BCA Inputs'!$BN$14:$BN$54,MATCH(I131,'BCA Inputs'!$AW$14:$AW$54,0))*O131+INDEX('BCA Inputs'!$BO$14:$BO$54,MATCH(I131,'BCA Inputs'!$AW$14:$AW$54,0))*Q131+INDEX('BCA Inputs'!$BP$14:$BP$54,MATCH(I131,'BCA Inputs'!$AW$14:$AW$54,0))*F131+INDEX('BCA Inputs'!$BQ$14:$BQ$54,MATCH(I131,'BCA Inputs'!$AW$14:$AW$54,0))*G131,"")),"")</f>
        <v/>
      </c>
      <c r="AE131" s="237" t="str">
        <f t="shared" si="16"/>
        <v/>
      </c>
      <c r="AF131" s="198">
        <f t="shared" si="18"/>
        <v>0</v>
      </c>
      <c r="AG131" s="239">
        <f t="shared" si="19"/>
        <v>0</v>
      </c>
    </row>
    <row r="132" spans="1:33">
      <c r="A132" s="228"/>
      <c r="B132" s="176"/>
      <c r="C132" s="229"/>
      <c r="D132" s="230"/>
      <c r="E132" s="230"/>
      <c r="F132" s="230"/>
      <c r="G132" s="230"/>
      <c r="H132" s="231"/>
      <c r="I132" s="231"/>
      <c r="J132" s="232"/>
      <c r="K132" s="232"/>
      <c r="L132" s="232"/>
      <c r="M132" s="181">
        <f t="shared" si="17"/>
        <v>0</v>
      </c>
      <c r="N132" s="181">
        <f>IF(H132="",0,H132*I132*'Avoided Water Savings Cost'!$C$16)</f>
        <v>0</v>
      </c>
      <c r="O132" s="545">
        <f>IF(C132="",0,IF($B$3="NYSEG",C132/(1-'Avoided Electric Costs 2020'!$W$21),IF($B$3="RG&amp;E",C132/(1-'Avoided Electric Costs 2020'!$X$21),"")))</f>
        <v>0</v>
      </c>
      <c r="P132" s="546">
        <f>IF(D132="",0,IF($B$3="NYSEG",D132/(1-'Avoided Electric Costs 2020'!$W$21),IF($B$3="RG&amp;E",D132/(1-'Avoided Electric Costs 2020'!$X$21),"")))</f>
        <v>0</v>
      </c>
      <c r="Q132" s="546">
        <f>IF(E132="",0,IF($B$3="NYSEG",E132/(1-'Avoided Natural Gas Costs 2020'!$J$34),IF($B$3="RG&amp;E",E132/(1-'Avoided Natural Gas Costs 2020'!$K$34),"")))</f>
        <v>0</v>
      </c>
      <c r="R132" s="233" t="str">
        <f>IFERROR(IF(P132*'BCA Inputs'!$C$1+Q132*'BCA Inputs'!$C$2+F132*'BCA Inputs'!$C$2+G132*'BCA Inputs'!$C$2=0,"",P132*'BCA Inputs'!$C$1+Q132*'BCA Inputs'!$C$2+F132*'BCA Inputs'!$C$2+G132*'BCA Inputs'!$C$2),"")</f>
        <v/>
      </c>
      <c r="S132" s="181" t="str">
        <f t="shared" si="10"/>
        <v/>
      </c>
      <c r="T132" s="181" t="str">
        <f>IFERROR(IF($B$3="NYSEG",(INDEX('BCA Inputs'!$N$14:$N$54,MATCH(I132,'BCA Inputs'!$M$14:$M$54,0))*P132+INDEX('BCA Inputs'!$O$14:$O$54,MATCH(I132,'BCA Inputs'!$M$14:$M$54,0))*O132+INDEX('BCA Inputs'!P:P,MATCH(I132,'BCA Inputs'!M:M,0))*Q132+INDEX('BCA Inputs'!Q:Q,MATCH(I132,'BCA Inputs'!M:M,0))*F132+INDEX('BCA Inputs'!R:R,MATCH(I132,'BCA Inputs'!M:M,0))*G132)+L132+N132,IF($B$3="RG&amp;E",(INDEX('BCA Inputs'!$AX$14:$AX$54,MATCH(I132,'BCA Inputs'!$AW$14:$AW$54,0))*P132+INDEX('BCA Inputs'!$AY$14:$AY$54,MATCH(I132,'BCA Inputs'!$AW$14:$AW$54,0))*O132+INDEX('BCA Inputs'!$AZ$14:$AZ$54,MATCH(I132,'BCA Inputs'!$AW$14:$AW$54,0))*Q132+INDEX('BCA Inputs'!$BA$14:$BA$54,MATCH(I132,'BCA Inputs'!$AW$14:$AW$54,0))*F132+INDEX('BCA Inputs'!$BB$14:$BB$54,MATCH(I132,'BCA Inputs'!$AW$14:$AW$54,0))*G132)+L132+N132,"")),"")</f>
        <v/>
      </c>
      <c r="U132" s="234" t="str">
        <f t="shared" si="11"/>
        <v/>
      </c>
      <c r="V132" s="234" t="str">
        <f t="shared" si="12"/>
        <v/>
      </c>
      <c r="W132" s="234" t="str">
        <f t="shared" si="13"/>
        <v/>
      </c>
      <c r="Y132" s="235" t="str">
        <f t="shared" si="14"/>
        <v/>
      </c>
      <c r="Z132" s="236" t="str">
        <f>IFERROR(IF($B$3="NYSEG",INDEX('BCA Inputs'!$X$14:$X$54,MATCH(I132,'BCA Inputs'!$M$14:$M$54,0))*P132+INDEX('BCA Inputs'!$Y$14:$Y$54,MATCH(I132,'BCA Inputs'!$M$14:$M$54,0))*O132+INDEX('BCA Inputs'!$Z$14:$Z$54,MATCH(I132,'BCA Inputs'!$M$14:$M$54,0))*Q132+INDEX('BCA Inputs'!$AA$14:$AA$54,MATCH(I132,'BCA Inputs'!$M$14:$M$54,0))*F132+INDEX('BCA Inputs'!$AB$14:$AB$54,MATCH(I132,'BCA Inputs'!$M$14:$M$54,0))*G132,IF($B$3="RG&amp;E",INDEX('BCA Inputs'!$BG$14:$BG$54,MATCH(I132,'BCA Inputs'!$AW$14:$AW$54,0))*P132+INDEX('BCA Inputs'!$BH$14:$BH$54,MATCH(I132,'BCA Inputs'!$AW$14:$AW$54,0))*O132+INDEX('BCA Inputs'!$BI$14:$BI$54,MATCH(I132,'BCA Inputs'!$AW$14:$AW$54,0))*Q132+INDEX('BCA Inputs'!$BJ$14:$BJ$54,MATCH(I132,'BCA Inputs'!$AW$14:$AW$54,0))*F132+INDEX('BCA Inputs'!$BK$14:$BK$54,MATCH(I132,'BCA Inputs'!$AW$14:$AW$54,0))*G132,"")),"")</f>
        <v/>
      </c>
      <c r="AA132" s="237" t="str">
        <f t="shared" si="15"/>
        <v/>
      </c>
      <c r="AC132" s="238" t="str">
        <f>IFERROR((K132+R132)+IF($B$3="NYSEG",INDEX('BCA Inputs'!$AI$14:$AI$54,MATCH(I132,'BCA Inputs'!$M$14:$M$54,0))*P132+INDEX('BCA Inputs'!$AJ$14:$AJ$54,MATCH(I132,'BCA Inputs'!$M$14:$M$54,0))*Q132,IF($B$3="RG&amp;E",INDEX('BCA Inputs'!$BR$14:$BR$54,MATCH(I132,'BCA Inputs'!$AW$14:$AW$54,0))*P132+INDEX('BCA Inputs'!$BS$14:$BS$54,MATCH(I132,'BCA Inputs'!$AW$14:$AW$54,0))*Q132,"")),"")</f>
        <v/>
      </c>
      <c r="AD132" s="181" t="str">
        <f>IFERROR(IF($B$3="NYSEG",INDEX('BCA Inputs'!$AD$14:$AD$54,MATCH(I132,'BCA Inputs'!$M$14:$M$54,0))*P132+INDEX('BCA Inputs'!$AE$14:$AE$54,MATCH(I132,'BCA Inputs'!$M$14:$M$54,0))*O132+INDEX('BCA Inputs'!$AF$14:$AF$54,MATCH(I132,'BCA Inputs'!$M$14:$M$54,0))*Q132+INDEX('BCA Inputs'!$AG$14:$AG$54,MATCH(I132,'BCA Inputs'!$M$14:$M$54,0))*F132+INDEX('BCA Inputs'!$AH$14:$AH$54,MATCH(I132,'BCA Inputs'!$M$14:$M$54,0))*G132,IF($B$3="RG&amp;E",INDEX('BCA Inputs'!$BM$14:$BM$54,MATCH(I132,'BCA Inputs'!$AW$14:$AW$54,0))*P132+INDEX('BCA Inputs'!$BN$14:$BN$54,MATCH(I132,'BCA Inputs'!$AW$14:$AW$54,0))*O132+INDEX('BCA Inputs'!$BO$14:$BO$54,MATCH(I132,'BCA Inputs'!$AW$14:$AW$54,0))*Q132+INDEX('BCA Inputs'!$BP$14:$BP$54,MATCH(I132,'BCA Inputs'!$AW$14:$AW$54,0))*F132+INDEX('BCA Inputs'!$BQ$14:$BQ$54,MATCH(I132,'BCA Inputs'!$AW$14:$AW$54,0))*G132,"")),"")</f>
        <v/>
      </c>
      <c r="AE132" s="237" t="str">
        <f t="shared" si="16"/>
        <v/>
      </c>
      <c r="AF132" s="198">
        <f t="shared" si="18"/>
        <v>0</v>
      </c>
      <c r="AG132" s="239">
        <f t="shared" si="19"/>
        <v>0</v>
      </c>
    </row>
    <row r="133" spans="1:33">
      <c r="A133" s="228"/>
      <c r="B133" s="176"/>
      <c r="C133" s="229"/>
      <c r="D133" s="230"/>
      <c r="E133" s="230"/>
      <c r="F133" s="230"/>
      <c r="G133" s="230"/>
      <c r="H133" s="231"/>
      <c r="I133" s="231"/>
      <c r="J133" s="232"/>
      <c r="K133" s="232"/>
      <c r="L133" s="232"/>
      <c r="M133" s="181">
        <f t="shared" si="17"/>
        <v>0</v>
      </c>
      <c r="N133" s="181">
        <f>IF(H133="",0,H133*I133*'Avoided Water Savings Cost'!$C$16)</f>
        <v>0</v>
      </c>
      <c r="O133" s="545">
        <f>IF(C133="",0,IF($B$3="NYSEG",C133/(1-'Avoided Electric Costs 2020'!$W$21),IF($B$3="RG&amp;E",C133/(1-'Avoided Electric Costs 2020'!$X$21),"")))</f>
        <v>0</v>
      </c>
      <c r="P133" s="546">
        <f>IF(D133="",0,IF($B$3="NYSEG",D133/(1-'Avoided Electric Costs 2020'!$W$21),IF($B$3="RG&amp;E",D133/(1-'Avoided Electric Costs 2020'!$X$21),"")))</f>
        <v>0</v>
      </c>
      <c r="Q133" s="546">
        <f>IF(E133="",0,IF($B$3="NYSEG",E133/(1-'Avoided Natural Gas Costs 2020'!$J$34),IF($B$3="RG&amp;E",E133/(1-'Avoided Natural Gas Costs 2020'!$K$34),"")))</f>
        <v>0</v>
      </c>
      <c r="R133" s="233" t="str">
        <f>IFERROR(IF(P133*'BCA Inputs'!$C$1+Q133*'BCA Inputs'!$C$2+F133*'BCA Inputs'!$C$2+G133*'BCA Inputs'!$C$2=0,"",P133*'BCA Inputs'!$C$1+Q133*'BCA Inputs'!$C$2+F133*'BCA Inputs'!$C$2+G133*'BCA Inputs'!$C$2),"")</f>
        <v/>
      </c>
      <c r="S133" s="181" t="str">
        <f t="shared" si="10"/>
        <v/>
      </c>
      <c r="T133" s="181" t="str">
        <f>IFERROR(IF($B$3="NYSEG",(INDEX('BCA Inputs'!$N$14:$N$54,MATCH(I133,'BCA Inputs'!$M$14:$M$54,0))*P133+INDEX('BCA Inputs'!$O$14:$O$54,MATCH(I133,'BCA Inputs'!$M$14:$M$54,0))*O133+INDEX('BCA Inputs'!P:P,MATCH(I133,'BCA Inputs'!M:M,0))*Q133+INDEX('BCA Inputs'!Q:Q,MATCH(I133,'BCA Inputs'!M:M,0))*F133+INDEX('BCA Inputs'!R:R,MATCH(I133,'BCA Inputs'!M:M,0))*G133)+L133+N133,IF($B$3="RG&amp;E",(INDEX('BCA Inputs'!$AX$14:$AX$54,MATCH(I133,'BCA Inputs'!$AW$14:$AW$54,0))*P133+INDEX('BCA Inputs'!$AY$14:$AY$54,MATCH(I133,'BCA Inputs'!$AW$14:$AW$54,0))*O133+INDEX('BCA Inputs'!$AZ$14:$AZ$54,MATCH(I133,'BCA Inputs'!$AW$14:$AW$54,0))*Q133+INDEX('BCA Inputs'!$BA$14:$BA$54,MATCH(I133,'BCA Inputs'!$AW$14:$AW$54,0))*F133+INDEX('BCA Inputs'!$BB$14:$BB$54,MATCH(I133,'BCA Inputs'!$AW$14:$AW$54,0))*G133)+L133+N133,"")),"")</f>
        <v/>
      </c>
      <c r="U133" s="234" t="str">
        <f t="shared" si="11"/>
        <v/>
      </c>
      <c r="V133" s="234" t="str">
        <f t="shared" si="12"/>
        <v/>
      </c>
      <c r="W133" s="234" t="str">
        <f t="shared" si="13"/>
        <v/>
      </c>
      <c r="Y133" s="235" t="str">
        <f t="shared" si="14"/>
        <v/>
      </c>
      <c r="Z133" s="236" t="str">
        <f>IFERROR(IF($B$3="NYSEG",INDEX('BCA Inputs'!$X$14:$X$54,MATCH(I133,'BCA Inputs'!$M$14:$M$54,0))*P133+INDEX('BCA Inputs'!$Y$14:$Y$54,MATCH(I133,'BCA Inputs'!$M$14:$M$54,0))*O133+INDEX('BCA Inputs'!$Z$14:$Z$54,MATCH(I133,'BCA Inputs'!$M$14:$M$54,0))*Q133+INDEX('BCA Inputs'!$AA$14:$AA$54,MATCH(I133,'BCA Inputs'!$M$14:$M$54,0))*F133+INDEX('BCA Inputs'!$AB$14:$AB$54,MATCH(I133,'BCA Inputs'!$M$14:$M$54,0))*G133,IF($B$3="RG&amp;E",INDEX('BCA Inputs'!$BG$14:$BG$54,MATCH(I133,'BCA Inputs'!$AW$14:$AW$54,0))*P133+INDEX('BCA Inputs'!$BH$14:$BH$54,MATCH(I133,'BCA Inputs'!$AW$14:$AW$54,0))*O133+INDEX('BCA Inputs'!$BI$14:$BI$54,MATCH(I133,'BCA Inputs'!$AW$14:$AW$54,0))*Q133+INDEX('BCA Inputs'!$BJ$14:$BJ$54,MATCH(I133,'BCA Inputs'!$AW$14:$AW$54,0))*F133+INDEX('BCA Inputs'!$BK$14:$BK$54,MATCH(I133,'BCA Inputs'!$AW$14:$AW$54,0))*G133,"")),"")</f>
        <v/>
      </c>
      <c r="AA133" s="237" t="str">
        <f t="shared" si="15"/>
        <v/>
      </c>
      <c r="AC133" s="238" t="str">
        <f>IFERROR((K133+R133)+IF($B$3="NYSEG",INDEX('BCA Inputs'!$AI$14:$AI$54,MATCH(I133,'BCA Inputs'!$M$14:$M$54,0))*P133+INDEX('BCA Inputs'!$AJ$14:$AJ$54,MATCH(I133,'BCA Inputs'!$M$14:$M$54,0))*Q133,IF($B$3="RG&amp;E",INDEX('BCA Inputs'!$BR$14:$BR$54,MATCH(I133,'BCA Inputs'!$AW$14:$AW$54,0))*P133+INDEX('BCA Inputs'!$BS$14:$BS$54,MATCH(I133,'BCA Inputs'!$AW$14:$AW$54,0))*Q133,"")),"")</f>
        <v/>
      </c>
      <c r="AD133" s="181" t="str">
        <f>IFERROR(IF($B$3="NYSEG",INDEX('BCA Inputs'!$AD$14:$AD$54,MATCH(I133,'BCA Inputs'!$M$14:$M$54,0))*P133+INDEX('BCA Inputs'!$AE$14:$AE$54,MATCH(I133,'BCA Inputs'!$M$14:$M$54,0))*O133+INDEX('BCA Inputs'!$AF$14:$AF$54,MATCH(I133,'BCA Inputs'!$M$14:$M$54,0))*Q133+INDEX('BCA Inputs'!$AG$14:$AG$54,MATCH(I133,'BCA Inputs'!$M$14:$M$54,0))*F133+INDEX('BCA Inputs'!$AH$14:$AH$54,MATCH(I133,'BCA Inputs'!$M$14:$M$54,0))*G133,IF($B$3="RG&amp;E",INDEX('BCA Inputs'!$BM$14:$BM$54,MATCH(I133,'BCA Inputs'!$AW$14:$AW$54,0))*P133+INDEX('BCA Inputs'!$BN$14:$BN$54,MATCH(I133,'BCA Inputs'!$AW$14:$AW$54,0))*O133+INDEX('BCA Inputs'!$BO$14:$BO$54,MATCH(I133,'BCA Inputs'!$AW$14:$AW$54,0))*Q133+INDEX('BCA Inputs'!$BP$14:$BP$54,MATCH(I133,'BCA Inputs'!$AW$14:$AW$54,0))*F133+INDEX('BCA Inputs'!$BQ$14:$BQ$54,MATCH(I133,'BCA Inputs'!$AW$14:$AW$54,0))*G133,"")),"")</f>
        <v/>
      </c>
      <c r="AE133" s="237" t="str">
        <f t="shared" si="16"/>
        <v/>
      </c>
      <c r="AF133" s="198">
        <f t="shared" si="18"/>
        <v>0</v>
      </c>
      <c r="AG133" s="239">
        <f t="shared" si="19"/>
        <v>0</v>
      </c>
    </row>
    <row r="134" spans="1:33">
      <c r="A134" s="228"/>
      <c r="B134" s="176"/>
      <c r="C134" s="229"/>
      <c r="D134" s="230"/>
      <c r="E134" s="230"/>
      <c r="F134" s="230"/>
      <c r="G134" s="230"/>
      <c r="H134" s="231"/>
      <c r="I134" s="231"/>
      <c r="J134" s="232"/>
      <c r="K134" s="232"/>
      <c r="L134" s="232"/>
      <c r="M134" s="181">
        <f t="shared" si="17"/>
        <v>0</v>
      </c>
      <c r="N134" s="181">
        <f>IF(H134="",0,H134*I134*'Avoided Water Savings Cost'!$C$16)</f>
        <v>0</v>
      </c>
      <c r="O134" s="545">
        <f>IF(C134="",0,IF($B$3="NYSEG",C134/(1-'Avoided Electric Costs 2020'!$W$21),IF($B$3="RG&amp;E",C134/(1-'Avoided Electric Costs 2020'!$X$21),"")))</f>
        <v>0</v>
      </c>
      <c r="P134" s="546">
        <f>IF(D134="",0,IF($B$3="NYSEG",D134/(1-'Avoided Electric Costs 2020'!$W$21),IF($B$3="RG&amp;E",D134/(1-'Avoided Electric Costs 2020'!$X$21),"")))</f>
        <v>0</v>
      </c>
      <c r="Q134" s="546">
        <f>IF(E134="",0,IF($B$3="NYSEG",E134/(1-'Avoided Natural Gas Costs 2020'!$J$34),IF($B$3="RG&amp;E",E134/(1-'Avoided Natural Gas Costs 2020'!$K$34),"")))</f>
        <v>0</v>
      </c>
      <c r="R134" s="233" t="str">
        <f>IFERROR(IF(P134*'BCA Inputs'!$C$1+Q134*'BCA Inputs'!$C$2+F134*'BCA Inputs'!$C$2+G134*'BCA Inputs'!$C$2=0,"",P134*'BCA Inputs'!$C$1+Q134*'BCA Inputs'!$C$2+F134*'BCA Inputs'!$C$2+G134*'BCA Inputs'!$C$2),"")</f>
        <v/>
      </c>
      <c r="S134" s="181" t="str">
        <f t="shared" si="10"/>
        <v/>
      </c>
      <c r="T134" s="181" t="str">
        <f>IFERROR(IF($B$3="NYSEG",(INDEX('BCA Inputs'!$N$14:$N$54,MATCH(I134,'BCA Inputs'!$M$14:$M$54,0))*P134+INDEX('BCA Inputs'!$O$14:$O$54,MATCH(I134,'BCA Inputs'!$M$14:$M$54,0))*O134+INDEX('BCA Inputs'!P:P,MATCH(I134,'BCA Inputs'!M:M,0))*Q134+INDEX('BCA Inputs'!Q:Q,MATCH(I134,'BCA Inputs'!M:M,0))*F134+INDEX('BCA Inputs'!R:R,MATCH(I134,'BCA Inputs'!M:M,0))*G134)+L134+N134,IF($B$3="RG&amp;E",(INDEX('BCA Inputs'!$AX$14:$AX$54,MATCH(I134,'BCA Inputs'!$AW$14:$AW$54,0))*P134+INDEX('BCA Inputs'!$AY$14:$AY$54,MATCH(I134,'BCA Inputs'!$AW$14:$AW$54,0))*O134+INDEX('BCA Inputs'!$AZ$14:$AZ$54,MATCH(I134,'BCA Inputs'!$AW$14:$AW$54,0))*Q134+INDEX('BCA Inputs'!$BA$14:$BA$54,MATCH(I134,'BCA Inputs'!$AW$14:$AW$54,0))*F134+INDEX('BCA Inputs'!$BB$14:$BB$54,MATCH(I134,'BCA Inputs'!$AW$14:$AW$54,0))*G134)+L134+N134,"")),"")</f>
        <v/>
      </c>
      <c r="U134" s="234" t="str">
        <f t="shared" si="11"/>
        <v/>
      </c>
      <c r="V134" s="234" t="str">
        <f t="shared" si="12"/>
        <v/>
      </c>
      <c r="W134" s="234" t="str">
        <f t="shared" si="13"/>
        <v/>
      </c>
      <c r="Y134" s="235" t="str">
        <f t="shared" si="14"/>
        <v/>
      </c>
      <c r="Z134" s="236" t="str">
        <f>IFERROR(IF($B$3="NYSEG",INDEX('BCA Inputs'!$X$14:$X$54,MATCH(I134,'BCA Inputs'!$M$14:$M$54,0))*P134+INDEX('BCA Inputs'!$Y$14:$Y$54,MATCH(I134,'BCA Inputs'!$M$14:$M$54,0))*O134+INDEX('BCA Inputs'!$Z$14:$Z$54,MATCH(I134,'BCA Inputs'!$M$14:$M$54,0))*Q134+INDEX('BCA Inputs'!$AA$14:$AA$54,MATCH(I134,'BCA Inputs'!$M$14:$M$54,0))*F134+INDEX('BCA Inputs'!$AB$14:$AB$54,MATCH(I134,'BCA Inputs'!$M$14:$M$54,0))*G134,IF($B$3="RG&amp;E",INDEX('BCA Inputs'!$BG$14:$BG$54,MATCH(I134,'BCA Inputs'!$AW$14:$AW$54,0))*P134+INDEX('BCA Inputs'!$BH$14:$BH$54,MATCH(I134,'BCA Inputs'!$AW$14:$AW$54,0))*O134+INDEX('BCA Inputs'!$BI$14:$BI$54,MATCH(I134,'BCA Inputs'!$AW$14:$AW$54,0))*Q134+INDEX('BCA Inputs'!$BJ$14:$BJ$54,MATCH(I134,'BCA Inputs'!$AW$14:$AW$54,0))*F134+INDEX('BCA Inputs'!$BK$14:$BK$54,MATCH(I134,'BCA Inputs'!$AW$14:$AW$54,0))*G134,"")),"")</f>
        <v/>
      </c>
      <c r="AA134" s="237" t="str">
        <f t="shared" si="15"/>
        <v/>
      </c>
      <c r="AC134" s="238" t="str">
        <f>IFERROR((K134+R134)+IF($B$3="NYSEG",INDEX('BCA Inputs'!$AI$14:$AI$54,MATCH(I134,'BCA Inputs'!$M$14:$M$54,0))*P134+INDEX('BCA Inputs'!$AJ$14:$AJ$54,MATCH(I134,'BCA Inputs'!$M$14:$M$54,0))*Q134,IF($B$3="RG&amp;E",INDEX('BCA Inputs'!$BR$14:$BR$54,MATCH(I134,'BCA Inputs'!$AW$14:$AW$54,0))*P134+INDEX('BCA Inputs'!$BS$14:$BS$54,MATCH(I134,'BCA Inputs'!$AW$14:$AW$54,0))*Q134,"")),"")</f>
        <v/>
      </c>
      <c r="AD134" s="181" t="str">
        <f>IFERROR(IF($B$3="NYSEG",INDEX('BCA Inputs'!$AD$14:$AD$54,MATCH(I134,'BCA Inputs'!$M$14:$M$54,0))*P134+INDEX('BCA Inputs'!$AE$14:$AE$54,MATCH(I134,'BCA Inputs'!$M$14:$M$54,0))*O134+INDEX('BCA Inputs'!$AF$14:$AF$54,MATCH(I134,'BCA Inputs'!$M$14:$M$54,0))*Q134+INDEX('BCA Inputs'!$AG$14:$AG$54,MATCH(I134,'BCA Inputs'!$M$14:$M$54,0))*F134+INDEX('BCA Inputs'!$AH$14:$AH$54,MATCH(I134,'BCA Inputs'!$M$14:$M$54,0))*G134,IF($B$3="RG&amp;E",INDEX('BCA Inputs'!$BM$14:$BM$54,MATCH(I134,'BCA Inputs'!$AW$14:$AW$54,0))*P134+INDEX('BCA Inputs'!$BN$14:$BN$54,MATCH(I134,'BCA Inputs'!$AW$14:$AW$54,0))*O134+INDEX('BCA Inputs'!$BO$14:$BO$54,MATCH(I134,'BCA Inputs'!$AW$14:$AW$54,0))*Q134+INDEX('BCA Inputs'!$BP$14:$BP$54,MATCH(I134,'BCA Inputs'!$AW$14:$AW$54,0))*F134+INDEX('BCA Inputs'!$BQ$14:$BQ$54,MATCH(I134,'BCA Inputs'!$AW$14:$AW$54,0))*G134,"")),"")</f>
        <v/>
      </c>
      <c r="AE134" s="237" t="str">
        <f t="shared" si="16"/>
        <v/>
      </c>
      <c r="AF134" s="198">
        <f t="shared" si="18"/>
        <v>0</v>
      </c>
      <c r="AG134" s="239">
        <f t="shared" si="19"/>
        <v>0</v>
      </c>
    </row>
    <row r="135" spans="1:33">
      <c r="A135" s="228"/>
      <c r="B135" s="176"/>
      <c r="C135" s="229"/>
      <c r="D135" s="230"/>
      <c r="E135" s="230"/>
      <c r="F135" s="230"/>
      <c r="G135" s="230"/>
      <c r="H135" s="231"/>
      <c r="I135" s="231"/>
      <c r="J135" s="232"/>
      <c r="K135" s="232"/>
      <c r="L135" s="232"/>
      <c r="M135" s="181">
        <f t="shared" si="17"/>
        <v>0</v>
      </c>
      <c r="N135" s="181">
        <f>IF(H135="",0,H135*I135*'Avoided Water Savings Cost'!$C$16)</f>
        <v>0</v>
      </c>
      <c r="O135" s="545">
        <f>IF(C135="",0,IF($B$3="NYSEG",C135/(1-'Avoided Electric Costs 2020'!$W$21),IF($B$3="RG&amp;E",C135/(1-'Avoided Electric Costs 2020'!$X$21),"")))</f>
        <v>0</v>
      </c>
      <c r="P135" s="546">
        <f>IF(D135="",0,IF($B$3="NYSEG",D135/(1-'Avoided Electric Costs 2020'!$W$21),IF($B$3="RG&amp;E",D135/(1-'Avoided Electric Costs 2020'!$X$21),"")))</f>
        <v>0</v>
      </c>
      <c r="Q135" s="546">
        <f>IF(E135="",0,IF($B$3="NYSEG",E135/(1-'Avoided Natural Gas Costs 2020'!$J$34),IF($B$3="RG&amp;E",E135/(1-'Avoided Natural Gas Costs 2020'!$K$34),"")))</f>
        <v>0</v>
      </c>
      <c r="R135" s="233" t="str">
        <f>IFERROR(IF(P135*'BCA Inputs'!$C$1+Q135*'BCA Inputs'!$C$2+F135*'BCA Inputs'!$C$2+G135*'BCA Inputs'!$C$2=0,"",P135*'BCA Inputs'!$C$1+Q135*'BCA Inputs'!$C$2+F135*'BCA Inputs'!$C$2+G135*'BCA Inputs'!$C$2),"")</f>
        <v/>
      </c>
      <c r="S135" s="181" t="str">
        <f t="shared" si="10"/>
        <v/>
      </c>
      <c r="T135" s="181" t="str">
        <f>IFERROR(IF($B$3="NYSEG",(INDEX('BCA Inputs'!$N$14:$N$54,MATCH(I135,'BCA Inputs'!$M$14:$M$54,0))*P135+INDEX('BCA Inputs'!$O$14:$O$54,MATCH(I135,'BCA Inputs'!$M$14:$M$54,0))*O135+INDEX('BCA Inputs'!P:P,MATCH(I135,'BCA Inputs'!M:M,0))*Q135+INDEX('BCA Inputs'!Q:Q,MATCH(I135,'BCA Inputs'!M:M,0))*F135+INDEX('BCA Inputs'!R:R,MATCH(I135,'BCA Inputs'!M:M,0))*G135)+L135+N135,IF($B$3="RG&amp;E",(INDEX('BCA Inputs'!$AX$14:$AX$54,MATCH(I135,'BCA Inputs'!$AW$14:$AW$54,0))*P135+INDEX('BCA Inputs'!$AY$14:$AY$54,MATCH(I135,'BCA Inputs'!$AW$14:$AW$54,0))*O135+INDEX('BCA Inputs'!$AZ$14:$AZ$54,MATCH(I135,'BCA Inputs'!$AW$14:$AW$54,0))*Q135+INDEX('BCA Inputs'!$BA$14:$BA$54,MATCH(I135,'BCA Inputs'!$AW$14:$AW$54,0))*F135+INDEX('BCA Inputs'!$BB$14:$BB$54,MATCH(I135,'BCA Inputs'!$AW$14:$AW$54,0))*G135)+L135+N135,"")),"")</f>
        <v/>
      </c>
      <c r="U135" s="234" t="str">
        <f t="shared" si="11"/>
        <v/>
      </c>
      <c r="V135" s="234" t="str">
        <f t="shared" si="12"/>
        <v/>
      </c>
      <c r="W135" s="234" t="str">
        <f t="shared" si="13"/>
        <v/>
      </c>
      <c r="Y135" s="235" t="str">
        <f t="shared" si="14"/>
        <v/>
      </c>
      <c r="Z135" s="236" t="str">
        <f>IFERROR(IF($B$3="NYSEG",INDEX('BCA Inputs'!$X$14:$X$54,MATCH(I135,'BCA Inputs'!$M$14:$M$54,0))*P135+INDEX('BCA Inputs'!$Y$14:$Y$54,MATCH(I135,'BCA Inputs'!$M$14:$M$54,0))*O135+INDEX('BCA Inputs'!$Z$14:$Z$54,MATCH(I135,'BCA Inputs'!$M$14:$M$54,0))*Q135+INDEX('BCA Inputs'!$AA$14:$AA$54,MATCH(I135,'BCA Inputs'!$M$14:$M$54,0))*F135+INDEX('BCA Inputs'!$AB$14:$AB$54,MATCH(I135,'BCA Inputs'!$M$14:$M$54,0))*G135,IF($B$3="RG&amp;E",INDEX('BCA Inputs'!$BG$14:$BG$54,MATCH(I135,'BCA Inputs'!$AW$14:$AW$54,0))*P135+INDEX('BCA Inputs'!$BH$14:$BH$54,MATCH(I135,'BCA Inputs'!$AW$14:$AW$54,0))*O135+INDEX('BCA Inputs'!$BI$14:$BI$54,MATCH(I135,'BCA Inputs'!$AW$14:$AW$54,0))*Q135+INDEX('BCA Inputs'!$BJ$14:$BJ$54,MATCH(I135,'BCA Inputs'!$AW$14:$AW$54,0))*F135+INDEX('BCA Inputs'!$BK$14:$BK$54,MATCH(I135,'BCA Inputs'!$AW$14:$AW$54,0))*G135,"")),"")</f>
        <v/>
      </c>
      <c r="AA135" s="237" t="str">
        <f t="shared" si="15"/>
        <v/>
      </c>
      <c r="AC135" s="238" t="str">
        <f>IFERROR((K135+R135)+IF($B$3="NYSEG",INDEX('BCA Inputs'!$AI$14:$AI$54,MATCH(I135,'BCA Inputs'!$M$14:$M$54,0))*P135+INDEX('BCA Inputs'!$AJ$14:$AJ$54,MATCH(I135,'BCA Inputs'!$M$14:$M$54,0))*Q135,IF($B$3="RG&amp;E",INDEX('BCA Inputs'!$BR$14:$BR$54,MATCH(I135,'BCA Inputs'!$AW$14:$AW$54,0))*P135+INDEX('BCA Inputs'!$BS$14:$BS$54,MATCH(I135,'BCA Inputs'!$AW$14:$AW$54,0))*Q135,"")),"")</f>
        <v/>
      </c>
      <c r="AD135" s="181" t="str">
        <f>IFERROR(IF($B$3="NYSEG",INDEX('BCA Inputs'!$AD$14:$AD$54,MATCH(I135,'BCA Inputs'!$M$14:$M$54,0))*P135+INDEX('BCA Inputs'!$AE$14:$AE$54,MATCH(I135,'BCA Inputs'!$M$14:$M$54,0))*O135+INDEX('BCA Inputs'!$AF$14:$AF$54,MATCH(I135,'BCA Inputs'!$M$14:$M$54,0))*Q135+INDEX('BCA Inputs'!$AG$14:$AG$54,MATCH(I135,'BCA Inputs'!$M$14:$M$54,0))*F135+INDEX('BCA Inputs'!$AH$14:$AH$54,MATCH(I135,'BCA Inputs'!$M$14:$M$54,0))*G135,IF($B$3="RG&amp;E",INDEX('BCA Inputs'!$BM$14:$BM$54,MATCH(I135,'BCA Inputs'!$AW$14:$AW$54,0))*P135+INDEX('BCA Inputs'!$BN$14:$BN$54,MATCH(I135,'BCA Inputs'!$AW$14:$AW$54,0))*O135+INDEX('BCA Inputs'!$BO$14:$BO$54,MATCH(I135,'BCA Inputs'!$AW$14:$AW$54,0))*Q135+INDEX('BCA Inputs'!$BP$14:$BP$54,MATCH(I135,'BCA Inputs'!$AW$14:$AW$54,0))*F135+INDEX('BCA Inputs'!$BQ$14:$BQ$54,MATCH(I135,'BCA Inputs'!$AW$14:$AW$54,0))*G135,"")),"")</f>
        <v/>
      </c>
      <c r="AE135" s="237" t="str">
        <f t="shared" si="16"/>
        <v/>
      </c>
      <c r="AF135" s="198">
        <f t="shared" si="18"/>
        <v>0</v>
      </c>
      <c r="AG135" s="239">
        <f t="shared" si="19"/>
        <v>0</v>
      </c>
    </row>
    <row r="136" spans="1:33">
      <c r="A136" s="228"/>
      <c r="B136" s="176"/>
      <c r="C136" s="229"/>
      <c r="D136" s="230"/>
      <c r="E136" s="230"/>
      <c r="F136" s="230"/>
      <c r="G136" s="230"/>
      <c r="H136" s="231"/>
      <c r="I136" s="231"/>
      <c r="J136" s="232"/>
      <c r="K136" s="232"/>
      <c r="L136" s="232"/>
      <c r="M136" s="181">
        <f t="shared" si="17"/>
        <v>0</v>
      </c>
      <c r="N136" s="181">
        <f>IF(H136="",0,H136*I136*'Avoided Water Savings Cost'!$C$16)</f>
        <v>0</v>
      </c>
      <c r="O136" s="545">
        <f>IF(C136="",0,IF($B$3="NYSEG",C136/(1-'Avoided Electric Costs 2020'!$W$21),IF($B$3="RG&amp;E",C136/(1-'Avoided Electric Costs 2020'!$X$21),"")))</f>
        <v>0</v>
      </c>
      <c r="P136" s="546">
        <f>IF(D136="",0,IF($B$3="NYSEG",D136/(1-'Avoided Electric Costs 2020'!$W$21),IF($B$3="RG&amp;E",D136/(1-'Avoided Electric Costs 2020'!$X$21),"")))</f>
        <v>0</v>
      </c>
      <c r="Q136" s="546">
        <f>IF(E136="",0,IF($B$3="NYSEG",E136/(1-'Avoided Natural Gas Costs 2020'!$J$34),IF($B$3="RG&amp;E",E136/(1-'Avoided Natural Gas Costs 2020'!$K$34),"")))</f>
        <v>0</v>
      </c>
      <c r="R136" s="233" t="str">
        <f>IFERROR(IF(P136*'BCA Inputs'!$C$1+Q136*'BCA Inputs'!$C$2+F136*'BCA Inputs'!$C$2+G136*'BCA Inputs'!$C$2=0,"",P136*'BCA Inputs'!$C$1+Q136*'BCA Inputs'!$C$2+F136*'BCA Inputs'!$C$2+G136*'BCA Inputs'!$C$2),"")</f>
        <v/>
      </c>
      <c r="S136" s="181" t="str">
        <f t="shared" si="10"/>
        <v/>
      </c>
      <c r="T136" s="181" t="str">
        <f>IFERROR(IF($B$3="NYSEG",(INDEX('BCA Inputs'!$N$14:$N$54,MATCH(I136,'BCA Inputs'!$M$14:$M$54,0))*P136+INDEX('BCA Inputs'!$O$14:$O$54,MATCH(I136,'BCA Inputs'!$M$14:$M$54,0))*O136+INDEX('BCA Inputs'!P:P,MATCH(I136,'BCA Inputs'!M:M,0))*Q136+INDEX('BCA Inputs'!Q:Q,MATCH(I136,'BCA Inputs'!M:M,0))*F136+INDEX('BCA Inputs'!R:R,MATCH(I136,'BCA Inputs'!M:M,0))*G136)+L136+N136,IF($B$3="RG&amp;E",(INDEX('BCA Inputs'!$AX$14:$AX$54,MATCH(I136,'BCA Inputs'!$AW$14:$AW$54,0))*P136+INDEX('BCA Inputs'!$AY$14:$AY$54,MATCH(I136,'BCA Inputs'!$AW$14:$AW$54,0))*O136+INDEX('BCA Inputs'!$AZ$14:$AZ$54,MATCH(I136,'BCA Inputs'!$AW$14:$AW$54,0))*Q136+INDEX('BCA Inputs'!$BA$14:$BA$54,MATCH(I136,'BCA Inputs'!$AW$14:$AW$54,0))*F136+INDEX('BCA Inputs'!$BB$14:$BB$54,MATCH(I136,'BCA Inputs'!$AW$14:$AW$54,0))*G136)+L136+N136,"")),"")</f>
        <v/>
      </c>
      <c r="U136" s="234" t="str">
        <f t="shared" si="11"/>
        <v/>
      </c>
      <c r="V136" s="234" t="str">
        <f t="shared" si="12"/>
        <v/>
      </c>
      <c r="W136" s="234" t="str">
        <f t="shared" si="13"/>
        <v/>
      </c>
      <c r="Y136" s="235" t="str">
        <f t="shared" si="14"/>
        <v/>
      </c>
      <c r="Z136" s="236" t="str">
        <f>IFERROR(IF($B$3="NYSEG",INDEX('BCA Inputs'!$X$14:$X$54,MATCH(I136,'BCA Inputs'!$M$14:$M$54,0))*P136+INDEX('BCA Inputs'!$Y$14:$Y$54,MATCH(I136,'BCA Inputs'!$M$14:$M$54,0))*O136+INDEX('BCA Inputs'!$Z$14:$Z$54,MATCH(I136,'BCA Inputs'!$M$14:$M$54,0))*Q136+INDEX('BCA Inputs'!$AA$14:$AA$54,MATCH(I136,'BCA Inputs'!$M$14:$M$54,0))*F136+INDEX('BCA Inputs'!$AB$14:$AB$54,MATCH(I136,'BCA Inputs'!$M$14:$M$54,0))*G136,IF($B$3="RG&amp;E",INDEX('BCA Inputs'!$BG$14:$BG$54,MATCH(I136,'BCA Inputs'!$AW$14:$AW$54,0))*P136+INDEX('BCA Inputs'!$BH$14:$BH$54,MATCH(I136,'BCA Inputs'!$AW$14:$AW$54,0))*O136+INDEX('BCA Inputs'!$BI$14:$BI$54,MATCH(I136,'BCA Inputs'!$AW$14:$AW$54,0))*Q136+INDEX('BCA Inputs'!$BJ$14:$BJ$54,MATCH(I136,'BCA Inputs'!$AW$14:$AW$54,0))*F136+INDEX('BCA Inputs'!$BK$14:$BK$54,MATCH(I136,'BCA Inputs'!$AW$14:$AW$54,0))*G136,"")),"")</f>
        <v/>
      </c>
      <c r="AA136" s="237" t="str">
        <f t="shared" si="15"/>
        <v/>
      </c>
      <c r="AC136" s="238" t="str">
        <f>IFERROR((K136+R136)+IF($B$3="NYSEG",INDEX('BCA Inputs'!$AI$14:$AI$54,MATCH(I136,'BCA Inputs'!$M$14:$M$54,0))*P136+INDEX('BCA Inputs'!$AJ$14:$AJ$54,MATCH(I136,'BCA Inputs'!$M$14:$M$54,0))*Q136,IF($B$3="RG&amp;E",INDEX('BCA Inputs'!$BR$14:$BR$54,MATCH(I136,'BCA Inputs'!$AW$14:$AW$54,0))*P136+INDEX('BCA Inputs'!$BS$14:$BS$54,MATCH(I136,'BCA Inputs'!$AW$14:$AW$54,0))*Q136,"")),"")</f>
        <v/>
      </c>
      <c r="AD136" s="181" t="str">
        <f>IFERROR(IF($B$3="NYSEG",INDEX('BCA Inputs'!$AD$14:$AD$54,MATCH(I136,'BCA Inputs'!$M$14:$M$54,0))*P136+INDEX('BCA Inputs'!$AE$14:$AE$54,MATCH(I136,'BCA Inputs'!$M$14:$M$54,0))*O136+INDEX('BCA Inputs'!$AF$14:$AF$54,MATCH(I136,'BCA Inputs'!$M$14:$M$54,0))*Q136+INDEX('BCA Inputs'!$AG$14:$AG$54,MATCH(I136,'BCA Inputs'!$M$14:$M$54,0))*F136+INDEX('BCA Inputs'!$AH$14:$AH$54,MATCH(I136,'BCA Inputs'!$M$14:$M$54,0))*G136,IF($B$3="RG&amp;E",INDEX('BCA Inputs'!$BM$14:$BM$54,MATCH(I136,'BCA Inputs'!$AW$14:$AW$54,0))*P136+INDEX('BCA Inputs'!$BN$14:$BN$54,MATCH(I136,'BCA Inputs'!$AW$14:$AW$54,0))*O136+INDEX('BCA Inputs'!$BO$14:$BO$54,MATCH(I136,'BCA Inputs'!$AW$14:$AW$54,0))*Q136+INDEX('BCA Inputs'!$BP$14:$BP$54,MATCH(I136,'BCA Inputs'!$AW$14:$AW$54,0))*F136+INDEX('BCA Inputs'!$BQ$14:$BQ$54,MATCH(I136,'BCA Inputs'!$AW$14:$AW$54,0))*G136,"")),"")</f>
        <v/>
      </c>
      <c r="AE136" s="237" t="str">
        <f t="shared" si="16"/>
        <v/>
      </c>
      <c r="AF136" s="198">
        <f t="shared" si="18"/>
        <v>0</v>
      </c>
      <c r="AG136" s="239">
        <f t="shared" si="19"/>
        <v>0</v>
      </c>
    </row>
    <row r="137" spans="1:33">
      <c r="A137" s="228"/>
      <c r="B137" s="176"/>
      <c r="C137" s="229"/>
      <c r="D137" s="230"/>
      <c r="E137" s="230"/>
      <c r="F137" s="230"/>
      <c r="G137" s="230"/>
      <c r="H137" s="231"/>
      <c r="I137" s="231"/>
      <c r="J137" s="232"/>
      <c r="K137" s="232"/>
      <c r="L137" s="232"/>
      <c r="M137" s="181">
        <f t="shared" si="17"/>
        <v>0</v>
      </c>
      <c r="N137" s="181">
        <f>IF(H137="",0,H137*I137*'Avoided Water Savings Cost'!$C$16)</f>
        <v>0</v>
      </c>
      <c r="O137" s="545">
        <f>IF(C137="",0,IF($B$3="NYSEG",C137/(1-'Avoided Electric Costs 2020'!$W$21),IF($B$3="RG&amp;E",C137/(1-'Avoided Electric Costs 2020'!$X$21),"")))</f>
        <v>0</v>
      </c>
      <c r="P137" s="546">
        <f>IF(D137="",0,IF($B$3="NYSEG",D137/(1-'Avoided Electric Costs 2020'!$W$21),IF($B$3="RG&amp;E",D137/(1-'Avoided Electric Costs 2020'!$X$21),"")))</f>
        <v>0</v>
      </c>
      <c r="Q137" s="546">
        <f>IF(E137="",0,IF($B$3="NYSEG",E137/(1-'Avoided Natural Gas Costs 2020'!$J$34),IF($B$3="RG&amp;E",E137/(1-'Avoided Natural Gas Costs 2020'!$K$34),"")))</f>
        <v>0</v>
      </c>
      <c r="R137" s="233" t="str">
        <f>IFERROR(IF(P137*'BCA Inputs'!$C$1+Q137*'BCA Inputs'!$C$2+F137*'BCA Inputs'!$C$2+G137*'BCA Inputs'!$C$2=0,"",P137*'BCA Inputs'!$C$1+Q137*'BCA Inputs'!$C$2+F137*'BCA Inputs'!$C$2+G137*'BCA Inputs'!$C$2),"")</f>
        <v/>
      </c>
      <c r="S137" s="181" t="str">
        <f t="shared" si="10"/>
        <v/>
      </c>
      <c r="T137" s="181" t="str">
        <f>IFERROR(IF($B$3="NYSEG",(INDEX('BCA Inputs'!$N$14:$N$54,MATCH(I137,'BCA Inputs'!$M$14:$M$54,0))*P137+INDEX('BCA Inputs'!$O$14:$O$54,MATCH(I137,'BCA Inputs'!$M$14:$M$54,0))*O137+INDEX('BCA Inputs'!P:P,MATCH(I137,'BCA Inputs'!M:M,0))*Q137+INDEX('BCA Inputs'!Q:Q,MATCH(I137,'BCA Inputs'!M:M,0))*F137+INDEX('BCA Inputs'!R:R,MATCH(I137,'BCA Inputs'!M:M,0))*G137)+L137+N137,IF($B$3="RG&amp;E",(INDEX('BCA Inputs'!$AX$14:$AX$54,MATCH(I137,'BCA Inputs'!$AW$14:$AW$54,0))*P137+INDEX('BCA Inputs'!$AY$14:$AY$54,MATCH(I137,'BCA Inputs'!$AW$14:$AW$54,0))*O137+INDEX('BCA Inputs'!$AZ$14:$AZ$54,MATCH(I137,'BCA Inputs'!$AW$14:$AW$54,0))*Q137+INDEX('BCA Inputs'!$BA$14:$BA$54,MATCH(I137,'BCA Inputs'!$AW$14:$AW$54,0))*F137+INDEX('BCA Inputs'!$BB$14:$BB$54,MATCH(I137,'BCA Inputs'!$AW$14:$AW$54,0))*G137)+L137+N137,"")),"")</f>
        <v/>
      </c>
      <c r="U137" s="234" t="str">
        <f t="shared" si="11"/>
        <v/>
      </c>
      <c r="V137" s="234" t="str">
        <f t="shared" si="12"/>
        <v/>
      </c>
      <c r="W137" s="234" t="str">
        <f t="shared" si="13"/>
        <v/>
      </c>
      <c r="Y137" s="235" t="str">
        <f t="shared" si="14"/>
        <v/>
      </c>
      <c r="Z137" s="236" t="str">
        <f>IFERROR(IF($B$3="NYSEG",INDEX('BCA Inputs'!$X$14:$X$54,MATCH(I137,'BCA Inputs'!$M$14:$M$54,0))*P137+INDEX('BCA Inputs'!$Y$14:$Y$54,MATCH(I137,'BCA Inputs'!$M$14:$M$54,0))*O137+INDEX('BCA Inputs'!$Z$14:$Z$54,MATCH(I137,'BCA Inputs'!$M$14:$M$54,0))*Q137+INDEX('BCA Inputs'!$AA$14:$AA$54,MATCH(I137,'BCA Inputs'!$M$14:$M$54,0))*F137+INDEX('BCA Inputs'!$AB$14:$AB$54,MATCH(I137,'BCA Inputs'!$M$14:$M$54,0))*G137,IF($B$3="RG&amp;E",INDEX('BCA Inputs'!$BG$14:$BG$54,MATCH(I137,'BCA Inputs'!$AW$14:$AW$54,0))*P137+INDEX('BCA Inputs'!$BH$14:$BH$54,MATCH(I137,'BCA Inputs'!$AW$14:$AW$54,0))*O137+INDEX('BCA Inputs'!$BI$14:$BI$54,MATCH(I137,'BCA Inputs'!$AW$14:$AW$54,0))*Q137+INDEX('BCA Inputs'!$BJ$14:$BJ$54,MATCH(I137,'BCA Inputs'!$AW$14:$AW$54,0))*F137+INDEX('BCA Inputs'!$BK$14:$BK$54,MATCH(I137,'BCA Inputs'!$AW$14:$AW$54,0))*G137,"")),"")</f>
        <v/>
      </c>
      <c r="AA137" s="237" t="str">
        <f t="shared" si="15"/>
        <v/>
      </c>
      <c r="AC137" s="238" t="str">
        <f>IFERROR((K137+R137)+IF($B$3="NYSEG",INDEX('BCA Inputs'!$AI$14:$AI$54,MATCH(I137,'BCA Inputs'!$M$14:$M$54,0))*P137+INDEX('BCA Inputs'!$AJ$14:$AJ$54,MATCH(I137,'BCA Inputs'!$M$14:$M$54,0))*Q137,IF($B$3="RG&amp;E",INDEX('BCA Inputs'!$BR$14:$BR$54,MATCH(I137,'BCA Inputs'!$AW$14:$AW$54,0))*P137+INDEX('BCA Inputs'!$BS$14:$BS$54,MATCH(I137,'BCA Inputs'!$AW$14:$AW$54,0))*Q137,"")),"")</f>
        <v/>
      </c>
      <c r="AD137" s="181" t="str">
        <f>IFERROR(IF($B$3="NYSEG",INDEX('BCA Inputs'!$AD$14:$AD$54,MATCH(I137,'BCA Inputs'!$M$14:$M$54,0))*P137+INDEX('BCA Inputs'!$AE$14:$AE$54,MATCH(I137,'BCA Inputs'!$M$14:$M$54,0))*O137+INDEX('BCA Inputs'!$AF$14:$AF$54,MATCH(I137,'BCA Inputs'!$M$14:$M$54,0))*Q137+INDEX('BCA Inputs'!$AG$14:$AG$54,MATCH(I137,'BCA Inputs'!$M$14:$M$54,0))*F137+INDEX('BCA Inputs'!$AH$14:$AH$54,MATCH(I137,'BCA Inputs'!$M$14:$M$54,0))*G137,IF($B$3="RG&amp;E",INDEX('BCA Inputs'!$BM$14:$BM$54,MATCH(I137,'BCA Inputs'!$AW$14:$AW$54,0))*P137+INDEX('BCA Inputs'!$BN$14:$BN$54,MATCH(I137,'BCA Inputs'!$AW$14:$AW$54,0))*O137+INDEX('BCA Inputs'!$BO$14:$BO$54,MATCH(I137,'BCA Inputs'!$AW$14:$AW$54,0))*Q137+INDEX('BCA Inputs'!$BP$14:$BP$54,MATCH(I137,'BCA Inputs'!$AW$14:$AW$54,0))*F137+INDEX('BCA Inputs'!$BQ$14:$BQ$54,MATCH(I137,'BCA Inputs'!$AW$14:$AW$54,0))*G137,"")),"")</f>
        <v/>
      </c>
      <c r="AE137" s="237" t="str">
        <f t="shared" si="16"/>
        <v/>
      </c>
      <c r="AF137" s="198">
        <f t="shared" si="18"/>
        <v>0</v>
      </c>
      <c r="AG137" s="239">
        <f t="shared" si="19"/>
        <v>0</v>
      </c>
    </row>
    <row r="138" spans="1:33">
      <c r="A138" s="228"/>
      <c r="B138" s="176"/>
      <c r="C138" s="229"/>
      <c r="D138" s="230"/>
      <c r="E138" s="230"/>
      <c r="F138" s="230"/>
      <c r="G138" s="230"/>
      <c r="H138" s="231"/>
      <c r="I138" s="231"/>
      <c r="J138" s="232"/>
      <c r="K138" s="232"/>
      <c r="L138" s="232"/>
      <c r="M138" s="181">
        <f t="shared" si="17"/>
        <v>0</v>
      </c>
      <c r="N138" s="181">
        <f>IF(H138="",0,H138*I138*'Avoided Water Savings Cost'!$C$16)</f>
        <v>0</v>
      </c>
      <c r="O138" s="545">
        <f>IF(C138="",0,IF($B$3="NYSEG",C138/(1-'Avoided Electric Costs 2020'!$W$21),IF($B$3="RG&amp;E",C138/(1-'Avoided Electric Costs 2020'!$X$21),"")))</f>
        <v>0</v>
      </c>
      <c r="P138" s="546">
        <f>IF(D138="",0,IF($B$3="NYSEG",D138/(1-'Avoided Electric Costs 2020'!$W$21),IF($B$3="RG&amp;E",D138/(1-'Avoided Electric Costs 2020'!$X$21),"")))</f>
        <v>0</v>
      </c>
      <c r="Q138" s="546">
        <f>IF(E138="",0,IF($B$3="NYSEG",E138/(1-'Avoided Natural Gas Costs 2020'!$J$34),IF($B$3="RG&amp;E",E138/(1-'Avoided Natural Gas Costs 2020'!$K$34),"")))</f>
        <v>0</v>
      </c>
      <c r="R138" s="233" t="str">
        <f>IFERROR(IF(P138*'BCA Inputs'!$C$1+Q138*'BCA Inputs'!$C$2+F138*'BCA Inputs'!$C$2+G138*'BCA Inputs'!$C$2=0,"",P138*'BCA Inputs'!$C$1+Q138*'BCA Inputs'!$C$2+F138*'BCA Inputs'!$C$2+G138*'BCA Inputs'!$C$2),"")</f>
        <v/>
      </c>
      <c r="S138" s="181" t="str">
        <f t="shared" si="10"/>
        <v/>
      </c>
      <c r="T138" s="181" t="str">
        <f>IFERROR(IF($B$3="NYSEG",(INDEX('BCA Inputs'!$N$14:$N$54,MATCH(I138,'BCA Inputs'!$M$14:$M$54,0))*P138+INDEX('BCA Inputs'!$O$14:$O$54,MATCH(I138,'BCA Inputs'!$M$14:$M$54,0))*O138+INDEX('BCA Inputs'!P:P,MATCH(I138,'BCA Inputs'!M:M,0))*Q138+INDEX('BCA Inputs'!Q:Q,MATCH(I138,'BCA Inputs'!M:M,0))*F138+INDEX('BCA Inputs'!R:R,MATCH(I138,'BCA Inputs'!M:M,0))*G138)+L138+N138,IF($B$3="RG&amp;E",(INDEX('BCA Inputs'!$AX$14:$AX$54,MATCH(I138,'BCA Inputs'!$AW$14:$AW$54,0))*P138+INDEX('BCA Inputs'!$AY$14:$AY$54,MATCH(I138,'BCA Inputs'!$AW$14:$AW$54,0))*O138+INDEX('BCA Inputs'!$AZ$14:$AZ$54,MATCH(I138,'BCA Inputs'!$AW$14:$AW$54,0))*Q138+INDEX('BCA Inputs'!$BA$14:$BA$54,MATCH(I138,'BCA Inputs'!$AW$14:$AW$54,0))*F138+INDEX('BCA Inputs'!$BB$14:$BB$54,MATCH(I138,'BCA Inputs'!$AW$14:$AW$54,0))*G138)+L138+N138,"")),"")</f>
        <v/>
      </c>
      <c r="U138" s="234" t="str">
        <f t="shared" si="11"/>
        <v/>
      </c>
      <c r="V138" s="234" t="str">
        <f t="shared" si="12"/>
        <v/>
      </c>
      <c r="W138" s="234" t="str">
        <f t="shared" si="13"/>
        <v/>
      </c>
      <c r="Y138" s="235" t="str">
        <f t="shared" si="14"/>
        <v/>
      </c>
      <c r="Z138" s="236" t="str">
        <f>IFERROR(IF($B$3="NYSEG",INDEX('BCA Inputs'!$X$14:$X$54,MATCH(I138,'BCA Inputs'!$M$14:$M$54,0))*P138+INDEX('BCA Inputs'!$Y$14:$Y$54,MATCH(I138,'BCA Inputs'!$M$14:$M$54,0))*O138+INDEX('BCA Inputs'!$Z$14:$Z$54,MATCH(I138,'BCA Inputs'!$M$14:$M$54,0))*Q138+INDEX('BCA Inputs'!$AA$14:$AA$54,MATCH(I138,'BCA Inputs'!$M$14:$M$54,0))*F138+INDEX('BCA Inputs'!$AB$14:$AB$54,MATCH(I138,'BCA Inputs'!$M$14:$M$54,0))*G138,IF($B$3="RG&amp;E",INDEX('BCA Inputs'!$BG$14:$BG$54,MATCH(I138,'BCA Inputs'!$AW$14:$AW$54,0))*P138+INDEX('BCA Inputs'!$BH$14:$BH$54,MATCH(I138,'BCA Inputs'!$AW$14:$AW$54,0))*O138+INDEX('BCA Inputs'!$BI$14:$BI$54,MATCH(I138,'BCA Inputs'!$AW$14:$AW$54,0))*Q138+INDEX('BCA Inputs'!$BJ$14:$BJ$54,MATCH(I138,'BCA Inputs'!$AW$14:$AW$54,0))*F138+INDEX('BCA Inputs'!$BK$14:$BK$54,MATCH(I138,'BCA Inputs'!$AW$14:$AW$54,0))*G138,"")),"")</f>
        <v/>
      </c>
      <c r="AA138" s="237" t="str">
        <f t="shared" si="15"/>
        <v/>
      </c>
      <c r="AC138" s="238" t="str">
        <f>IFERROR((K138+R138)+IF($B$3="NYSEG",INDEX('BCA Inputs'!$AI$14:$AI$54,MATCH(I138,'BCA Inputs'!$M$14:$M$54,0))*P138+INDEX('BCA Inputs'!$AJ$14:$AJ$54,MATCH(I138,'BCA Inputs'!$M$14:$M$54,0))*Q138,IF($B$3="RG&amp;E",INDEX('BCA Inputs'!$BR$14:$BR$54,MATCH(I138,'BCA Inputs'!$AW$14:$AW$54,0))*P138+INDEX('BCA Inputs'!$BS$14:$BS$54,MATCH(I138,'BCA Inputs'!$AW$14:$AW$54,0))*Q138,"")),"")</f>
        <v/>
      </c>
      <c r="AD138" s="181" t="str">
        <f>IFERROR(IF($B$3="NYSEG",INDEX('BCA Inputs'!$AD$14:$AD$54,MATCH(I138,'BCA Inputs'!$M$14:$M$54,0))*P138+INDEX('BCA Inputs'!$AE$14:$AE$54,MATCH(I138,'BCA Inputs'!$M$14:$M$54,0))*O138+INDEX('BCA Inputs'!$AF$14:$AF$54,MATCH(I138,'BCA Inputs'!$M$14:$M$54,0))*Q138+INDEX('BCA Inputs'!$AG$14:$AG$54,MATCH(I138,'BCA Inputs'!$M$14:$M$54,0))*F138+INDEX('BCA Inputs'!$AH$14:$AH$54,MATCH(I138,'BCA Inputs'!$M$14:$M$54,0))*G138,IF($B$3="RG&amp;E",INDEX('BCA Inputs'!$BM$14:$BM$54,MATCH(I138,'BCA Inputs'!$AW$14:$AW$54,0))*P138+INDEX('BCA Inputs'!$BN$14:$BN$54,MATCH(I138,'BCA Inputs'!$AW$14:$AW$54,0))*O138+INDEX('BCA Inputs'!$BO$14:$BO$54,MATCH(I138,'BCA Inputs'!$AW$14:$AW$54,0))*Q138+INDEX('BCA Inputs'!$BP$14:$BP$54,MATCH(I138,'BCA Inputs'!$AW$14:$AW$54,0))*F138+INDEX('BCA Inputs'!$BQ$14:$BQ$54,MATCH(I138,'BCA Inputs'!$AW$14:$AW$54,0))*G138,"")),"")</f>
        <v/>
      </c>
      <c r="AE138" s="237" t="str">
        <f t="shared" si="16"/>
        <v/>
      </c>
      <c r="AF138" s="198">
        <f t="shared" si="18"/>
        <v>0</v>
      </c>
      <c r="AG138" s="239">
        <f t="shared" si="19"/>
        <v>0</v>
      </c>
    </row>
    <row r="139" spans="1:33">
      <c r="A139" s="228"/>
      <c r="B139" s="176"/>
      <c r="C139" s="229"/>
      <c r="D139" s="230"/>
      <c r="E139" s="230"/>
      <c r="F139" s="230"/>
      <c r="G139" s="230"/>
      <c r="H139" s="231"/>
      <c r="I139" s="231"/>
      <c r="J139" s="232"/>
      <c r="K139" s="232"/>
      <c r="L139" s="232"/>
      <c r="M139" s="181">
        <f t="shared" si="17"/>
        <v>0</v>
      </c>
      <c r="N139" s="181">
        <f>IF(H139="",0,H139*I139*'Avoided Water Savings Cost'!$C$16)</f>
        <v>0</v>
      </c>
      <c r="O139" s="545">
        <f>IF(C139="",0,IF($B$3="NYSEG",C139/(1-'Avoided Electric Costs 2020'!$W$21),IF($B$3="RG&amp;E",C139/(1-'Avoided Electric Costs 2020'!$X$21),"")))</f>
        <v>0</v>
      </c>
      <c r="P139" s="546">
        <f>IF(D139="",0,IF($B$3="NYSEG",D139/(1-'Avoided Electric Costs 2020'!$W$21),IF($B$3="RG&amp;E",D139/(1-'Avoided Electric Costs 2020'!$X$21),"")))</f>
        <v>0</v>
      </c>
      <c r="Q139" s="546">
        <f>IF(E139="",0,IF($B$3="NYSEG",E139/(1-'Avoided Natural Gas Costs 2020'!$J$34),IF($B$3="RG&amp;E",E139/(1-'Avoided Natural Gas Costs 2020'!$K$34),"")))</f>
        <v>0</v>
      </c>
      <c r="R139" s="233" t="str">
        <f>IFERROR(IF(P139*'BCA Inputs'!$C$1+Q139*'BCA Inputs'!$C$2+F139*'BCA Inputs'!$C$2+G139*'BCA Inputs'!$C$2=0,"",P139*'BCA Inputs'!$C$1+Q139*'BCA Inputs'!$C$2+F139*'BCA Inputs'!$C$2+G139*'BCA Inputs'!$C$2),"")</f>
        <v/>
      </c>
      <c r="S139" s="181" t="str">
        <f t="shared" si="10"/>
        <v/>
      </c>
      <c r="T139" s="181" t="str">
        <f>IFERROR(IF($B$3="NYSEG",(INDEX('BCA Inputs'!$N$14:$N$54,MATCH(I139,'BCA Inputs'!$M$14:$M$54,0))*P139+INDEX('BCA Inputs'!$O$14:$O$54,MATCH(I139,'BCA Inputs'!$M$14:$M$54,0))*O139+INDEX('BCA Inputs'!P:P,MATCH(I139,'BCA Inputs'!M:M,0))*Q139+INDEX('BCA Inputs'!Q:Q,MATCH(I139,'BCA Inputs'!M:M,0))*F139+INDEX('BCA Inputs'!R:R,MATCH(I139,'BCA Inputs'!M:M,0))*G139)+L139+N139,IF($B$3="RG&amp;E",(INDEX('BCA Inputs'!$AX$14:$AX$54,MATCH(I139,'BCA Inputs'!$AW$14:$AW$54,0))*P139+INDEX('BCA Inputs'!$AY$14:$AY$54,MATCH(I139,'BCA Inputs'!$AW$14:$AW$54,0))*O139+INDEX('BCA Inputs'!$AZ$14:$AZ$54,MATCH(I139,'BCA Inputs'!$AW$14:$AW$54,0))*Q139+INDEX('BCA Inputs'!$BA$14:$BA$54,MATCH(I139,'BCA Inputs'!$AW$14:$AW$54,0))*F139+INDEX('BCA Inputs'!$BB$14:$BB$54,MATCH(I139,'BCA Inputs'!$AW$14:$AW$54,0))*G139)+L139+N139,"")),"")</f>
        <v/>
      </c>
      <c r="U139" s="234" t="str">
        <f t="shared" si="11"/>
        <v/>
      </c>
      <c r="V139" s="234" t="str">
        <f t="shared" si="12"/>
        <v/>
      </c>
      <c r="W139" s="234" t="str">
        <f t="shared" si="13"/>
        <v/>
      </c>
      <c r="Y139" s="235" t="str">
        <f t="shared" si="14"/>
        <v/>
      </c>
      <c r="Z139" s="236" t="str">
        <f>IFERROR(IF($B$3="NYSEG",INDEX('BCA Inputs'!$X$14:$X$54,MATCH(I139,'BCA Inputs'!$M$14:$M$54,0))*P139+INDEX('BCA Inputs'!$Y$14:$Y$54,MATCH(I139,'BCA Inputs'!$M$14:$M$54,0))*O139+INDEX('BCA Inputs'!$Z$14:$Z$54,MATCH(I139,'BCA Inputs'!$M$14:$M$54,0))*Q139+INDEX('BCA Inputs'!$AA$14:$AA$54,MATCH(I139,'BCA Inputs'!$M$14:$M$54,0))*F139+INDEX('BCA Inputs'!$AB$14:$AB$54,MATCH(I139,'BCA Inputs'!$M$14:$M$54,0))*G139,IF($B$3="RG&amp;E",INDEX('BCA Inputs'!$BG$14:$BG$54,MATCH(I139,'BCA Inputs'!$AW$14:$AW$54,0))*P139+INDEX('BCA Inputs'!$BH$14:$BH$54,MATCH(I139,'BCA Inputs'!$AW$14:$AW$54,0))*O139+INDEX('BCA Inputs'!$BI$14:$BI$54,MATCH(I139,'BCA Inputs'!$AW$14:$AW$54,0))*Q139+INDEX('BCA Inputs'!$BJ$14:$BJ$54,MATCH(I139,'BCA Inputs'!$AW$14:$AW$54,0))*F139+INDEX('BCA Inputs'!$BK$14:$BK$54,MATCH(I139,'BCA Inputs'!$AW$14:$AW$54,0))*G139,"")),"")</f>
        <v/>
      </c>
      <c r="AA139" s="237" t="str">
        <f t="shared" si="15"/>
        <v/>
      </c>
      <c r="AC139" s="238" t="str">
        <f>IFERROR((K139+R139)+IF($B$3="NYSEG",INDEX('BCA Inputs'!$AI$14:$AI$54,MATCH(I139,'BCA Inputs'!$M$14:$M$54,0))*P139+INDEX('BCA Inputs'!$AJ$14:$AJ$54,MATCH(I139,'BCA Inputs'!$M$14:$M$54,0))*Q139,IF($B$3="RG&amp;E",INDEX('BCA Inputs'!$BR$14:$BR$54,MATCH(I139,'BCA Inputs'!$AW$14:$AW$54,0))*P139+INDEX('BCA Inputs'!$BS$14:$BS$54,MATCH(I139,'BCA Inputs'!$AW$14:$AW$54,0))*Q139,"")),"")</f>
        <v/>
      </c>
      <c r="AD139" s="181" t="str">
        <f>IFERROR(IF($B$3="NYSEG",INDEX('BCA Inputs'!$AD$14:$AD$54,MATCH(I139,'BCA Inputs'!$M$14:$M$54,0))*P139+INDEX('BCA Inputs'!$AE$14:$AE$54,MATCH(I139,'BCA Inputs'!$M$14:$M$54,0))*O139+INDEX('BCA Inputs'!$AF$14:$AF$54,MATCH(I139,'BCA Inputs'!$M$14:$M$54,0))*Q139+INDEX('BCA Inputs'!$AG$14:$AG$54,MATCH(I139,'BCA Inputs'!$M$14:$M$54,0))*F139+INDEX('BCA Inputs'!$AH$14:$AH$54,MATCH(I139,'BCA Inputs'!$M$14:$M$54,0))*G139,IF($B$3="RG&amp;E",INDEX('BCA Inputs'!$BM$14:$BM$54,MATCH(I139,'BCA Inputs'!$AW$14:$AW$54,0))*P139+INDEX('BCA Inputs'!$BN$14:$BN$54,MATCH(I139,'BCA Inputs'!$AW$14:$AW$54,0))*O139+INDEX('BCA Inputs'!$BO$14:$BO$54,MATCH(I139,'BCA Inputs'!$AW$14:$AW$54,0))*Q139+INDEX('BCA Inputs'!$BP$14:$BP$54,MATCH(I139,'BCA Inputs'!$AW$14:$AW$54,0))*F139+INDEX('BCA Inputs'!$BQ$14:$BQ$54,MATCH(I139,'BCA Inputs'!$AW$14:$AW$54,0))*G139,"")),"")</f>
        <v/>
      </c>
      <c r="AE139" s="237" t="str">
        <f t="shared" si="16"/>
        <v/>
      </c>
      <c r="AF139" s="198">
        <f t="shared" si="18"/>
        <v>0</v>
      </c>
      <c r="AG139" s="239">
        <f t="shared" si="19"/>
        <v>0</v>
      </c>
    </row>
    <row r="140" spans="1:33">
      <c r="A140" s="228"/>
      <c r="B140" s="176"/>
      <c r="C140" s="229"/>
      <c r="D140" s="230"/>
      <c r="E140" s="230"/>
      <c r="F140" s="230"/>
      <c r="G140" s="230"/>
      <c r="H140" s="231"/>
      <c r="I140" s="231"/>
      <c r="J140" s="232"/>
      <c r="K140" s="232"/>
      <c r="L140" s="232"/>
      <c r="M140" s="181">
        <f t="shared" si="17"/>
        <v>0</v>
      </c>
      <c r="N140" s="181">
        <f>IF(H140="",0,H140*I140*'Avoided Water Savings Cost'!$C$16)</f>
        <v>0</v>
      </c>
      <c r="O140" s="545">
        <f>IF(C140="",0,IF($B$3="NYSEG",C140/(1-'Avoided Electric Costs 2020'!$W$21),IF($B$3="RG&amp;E",C140/(1-'Avoided Electric Costs 2020'!$X$21),"")))</f>
        <v>0</v>
      </c>
      <c r="P140" s="546">
        <f>IF(D140="",0,IF($B$3="NYSEG",D140/(1-'Avoided Electric Costs 2020'!$W$21),IF($B$3="RG&amp;E",D140/(1-'Avoided Electric Costs 2020'!$X$21),"")))</f>
        <v>0</v>
      </c>
      <c r="Q140" s="546">
        <f>IF(E140="",0,IF($B$3="NYSEG",E140/(1-'Avoided Natural Gas Costs 2020'!$J$34),IF($B$3="RG&amp;E",E140/(1-'Avoided Natural Gas Costs 2020'!$K$34),"")))</f>
        <v>0</v>
      </c>
      <c r="R140" s="233" t="str">
        <f>IFERROR(IF(P140*'BCA Inputs'!$C$1+Q140*'BCA Inputs'!$C$2+F140*'BCA Inputs'!$C$2+G140*'BCA Inputs'!$C$2=0,"",P140*'BCA Inputs'!$C$1+Q140*'BCA Inputs'!$C$2+F140*'BCA Inputs'!$C$2+G140*'BCA Inputs'!$C$2),"")</f>
        <v/>
      </c>
      <c r="S140" s="181" t="str">
        <f t="shared" si="10"/>
        <v/>
      </c>
      <c r="T140" s="181" t="str">
        <f>IFERROR(IF($B$3="NYSEG",(INDEX('BCA Inputs'!$N$14:$N$54,MATCH(I140,'BCA Inputs'!$M$14:$M$54,0))*P140+INDEX('BCA Inputs'!$O$14:$O$54,MATCH(I140,'BCA Inputs'!$M$14:$M$54,0))*O140+INDEX('BCA Inputs'!P:P,MATCH(I140,'BCA Inputs'!M:M,0))*Q140+INDEX('BCA Inputs'!Q:Q,MATCH(I140,'BCA Inputs'!M:M,0))*F140+INDEX('BCA Inputs'!R:R,MATCH(I140,'BCA Inputs'!M:M,0))*G140)+L140+N140,IF($B$3="RG&amp;E",(INDEX('BCA Inputs'!$AX$14:$AX$54,MATCH(I140,'BCA Inputs'!$AW$14:$AW$54,0))*P140+INDEX('BCA Inputs'!$AY$14:$AY$54,MATCH(I140,'BCA Inputs'!$AW$14:$AW$54,0))*O140+INDEX('BCA Inputs'!$AZ$14:$AZ$54,MATCH(I140,'BCA Inputs'!$AW$14:$AW$54,0))*Q140+INDEX('BCA Inputs'!$BA$14:$BA$54,MATCH(I140,'BCA Inputs'!$AW$14:$AW$54,0))*F140+INDEX('BCA Inputs'!$BB$14:$BB$54,MATCH(I140,'BCA Inputs'!$AW$14:$AW$54,0))*G140)+L140+N140,"")),"")</f>
        <v/>
      </c>
      <c r="U140" s="234" t="str">
        <f t="shared" si="11"/>
        <v/>
      </c>
      <c r="V140" s="234" t="str">
        <f t="shared" si="12"/>
        <v/>
      </c>
      <c r="W140" s="234" t="str">
        <f t="shared" si="13"/>
        <v/>
      </c>
      <c r="Y140" s="235" t="str">
        <f t="shared" si="14"/>
        <v/>
      </c>
      <c r="Z140" s="236" t="str">
        <f>IFERROR(IF($B$3="NYSEG",INDEX('BCA Inputs'!$X$14:$X$54,MATCH(I140,'BCA Inputs'!$M$14:$M$54,0))*P140+INDEX('BCA Inputs'!$Y$14:$Y$54,MATCH(I140,'BCA Inputs'!$M$14:$M$54,0))*O140+INDEX('BCA Inputs'!$Z$14:$Z$54,MATCH(I140,'BCA Inputs'!$M$14:$M$54,0))*Q140+INDEX('BCA Inputs'!$AA$14:$AA$54,MATCH(I140,'BCA Inputs'!$M$14:$M$54,0))*F140+INDEX('BCA Inputs'!$AB$14:$AB$54,MATCH(I140,'BCA Inputs'!$M$14:$M$54,0))*G140,IF($B$3="RG&amp;E",INDEX('BCA Inputs'!$BG$14:$BG$54,MATCH(I140,'BCA Inputs'!$AW$14:$AW$54,0))*P140+INDEX('BCA Inputs'!$BH$14:$BH$54,MATCH(I140,'BCA Inputs'!$AW$14:$AW$54,0))*O140+INDEX('BCA Inputs'!$BI$14:$BI$54,MATCH(I140,'BCA Inputs'!$AW$14:$AW$54,0))*Q140+INDEX('BCA Inputs'!$BJ$14:$BJ$54,MATCH(I140,'BCA Inputs'!$AW$14:$AW$54,0))*F140+INDEX('BCA Inputs'!$BK$14:$BK$54,MATCH(I140,'BCA Inputs'!$AW$14:$AW$54,0))*G140,"")),"")</f>
        <v/>
      </c>
      <c r="AA140" s="237" t="str">
        <f t="shared" si="15"/>
        <v/>
      </c>
      <c r="AC140" s="238" t="str">
        <f>IFERROR((K140+R140)+IF($B$3="NYSEG",INDEX('BCA Inputs'!$AI$14:$AI$54,MATCH(I140,'BCA Inputs'!$M$14:$M$54,0))*P140+INDEX('BCA Inputs'!$AJ$14:$AJ$54,MATCH(I140,'BCA Inputs'!$M$14:$M$54,0))*Q140,IF($B$3="RG&amp;E",INDEX('BCA Inputs'!$BR$14:$BR$54,MATCH(I140,'BCA Inputs'!$AW$14:$AW$54,0))*P140+INDEX('BCA Inputs'!$BS$14:$BS$54,MATCH(I140,'BCA Inputs'!$AW$14:$AW$54,0))*Q140,"")),"")</f>
        <v/>
      </c>
      <c r="AD140" s="181" t="str">
        <f>IFERROR(IF($B$3="NYSEG",INDEX('BCA Inputs'!$AD$14:$AD$54,MATCH(I140,'BCA Inputs'!$M$14:$M$54,0))*P140+INDEX('BCA Inputs'!$AE$14:$AE$54,MATCH(I140,'BCA Inputs'!$M$14:$M$54,0))*O140+INDEX('BCA Inputs'!$AF$14:$AF$54,MATCH(I140,'BCA Inputs'!$M$14:$M$54,0))*Q140+INDEX('BCA Inputs'!$AG$14:$AG$54,MATCH(I140,'BCA Inputs'!$M$14:$M$54,0))*F140+INDEX('BCA Inputs'!$AH$14:$AH$54,MATCH(I140,'BCA Inputs'!$M$14:$M$54,0))*G140,IF($B$3="RG&amp;E",INDEX('BCA Inputs'!$BM$14:$BM$54,MATCH(I140,'BCA Inputs'!$AW$14:$AW$54,0))*P140+INDEX('BCA Inputs'!$BN$14:$BN$54,MATCH(I140,'BCA Inputs'!$AW$14:$AW$54,0))*O140+INDEX('BCA Inputs'!$BO$14:$BO$54,MATCH(I140,'BCA Inputs'!$AW$14:$AW$54,0))*Q140+INDEX('BCA Inputs'!$BP$14:$BP$54,MATCH(I140,'BCA Inputs'!$AW$14:$AW$54,0))*F140+INDEX('BCA Inputs'!$BQ$14:$BQ$54,MATCH(I140,'BCA Inputs'!$AW$14:$AW$54,0))*G140,"")),"")</f>
        <v/>
      </c>
      <c r="AE140" s="237" t="str">
        <f t="shared" si="16"/>
        <v/>
      </c>
      <c r="AF140" s="198">
        <f t="shared" si="18"/>
        <v>0</v>
      </c>
      <c r="AG140" s="239">
        <f t="shared" si="19"/>
        <v>0</v>
      </c>
    </row>
    <row r="141" spans="1:33">
      <c r="A141" s="228"/>
      <c r="B141" s="176"/>
      <c r="C141" s="229"/>
      <c r="D141" s="230"/>
      <c r="E141" s="230"/>
      <c r="F141" s="230"/>
      <c r="G141" s="230"/>
      <c r="H141" s="231"/>
      <c r="I141" s="231"/>
      <c r="J141" s="232"/>
      <c r="K141" s="232"/>
      <c r="L141" s="232"/>
      <c r="M141" s="181">
        <f t="shared" si="17"/>
        <v>0</v>
      </c>
      <c r="N141" s="181">
        <f>IF(H141="",0,H141*I141*'Avoided Water Savings Cost'!$C$16)</f>
        <v>0</v>
      </c>
      <c r="O141" s="545">
        <f>IF(C141="",0,IF($B$3="NYSEG",C141/(1-'Avoided Electric Costs 2020'!$W$21),IF($B$3="RG&amp;E",C141/(1-'Avoided Electric Costs 2020'!$X$21),"")))</f>
        <v>0</v>
      </c>
      <c r="P141" s="546">
        <f>IF(D141="",0,IF($B$3="NYSEG",D141/(1-'Avoided Electric Costs 2020'!$W$21),IF($B$3="RG&amp;E",D141/(1-'Avoided Electric Costs 2020'!$X$21),"")))</f>
        <v>0</v>
      </c>
      <c r="Q141" s="546">
        <f>IF(E141="",0,IF($B$3="NYSEG",E141/(1-'Avoided Natural Gas Costs 2020'!$J$34),IF($B$3="RG&amp;E",E141/(1-'Avoided Natural Gas Costs 2020'!$K$34),"")))</f>
        <v>0</v>
      </c>
      <c r="R141" s="233" t="str">
        <f>IFERROR(IF(P141*'BCA Inputs'!$C$1+Q141*'BCA Inputs'!$C$2+F141*'BCA Inputs'!$C$2+G141*'BCA Inputs'!$C$2=0,"",P141*'BCA Inputs'!$C$1+Q141*'BCA Inputs'!$C$2+F141*'BCA Inputs'!$C$2+G141*'BCA Inputs'!$C$2),"")</f>
        <v/>
      </c>
      <c r="S141" s="181" t="str">
        <f t="shared" si="10"/>
        <v/>
      </c>
      <c r="T141" s="181" t="str">
        <f>IFERROR(IF($B$3="NYSEG",(INDEX('BCA Inputs'!$N$14:$N$54,MATCH(I141,'BCA Inputs'!$M$14:$M$54,0))*P141+INDEX('BCA Inputs'!$O$14:$O$54,MATCH(I141,'BCA Inputs'!$M$14:$M$54,0))*O141+INDEX('BCA Inputs'!P:P,MATCH(I141,'BCA Inputs'!M:M,0))*Q141+INDEX('BCA Inputs'!Q:Q,MATCH(I141,'BCA Inputs'!M:M,0))*F141+INDEX('BCA Inputs'!R:R,MATCH(I141,'BCA Inputs'!M:M,0))*G141)+L141+N141,IF($B$3="RG&amp;E",(INDEX('BCA Inputs'!$AX$14:$AX$54,MATCH(I141,'BCA Inputs'!$AW$14:$AW$54,0))*P141+INDEX('BCA Inputs'!$AY$14:$AY$54,MATCH(I141,'BCA Inputs'!$AW$14:$AW$54,0))*O141+INDEX('BCA Inputs'!$AZ$14:$AZ$54,MATCH(I141,'BCA Inputs'!$AW$14:$AW$54,0))*Q141+INDEX('BCA Inputs'!$BA$14:$BA$54,MATCH(I141,'BCA Inputs'!$AW$14:$AW$54,0))*F141+INDEX('BCA Inputs'!$BB$14:$BB$54,MATCH(I141,'BCA Inputs'!$AW$14:$AW$54,0))*G141)+L141+N141,"")),"")</f>
        <v/>
      </c>
      <c r="U141" s="234" t="str">
        <f t="shared" si="11"/>
        <v/>
      </c>
      <c r="V141" s="234" t="str">
        <f t="shared" si="12"/>
        <v/>
      </c>
      <c r="W141" s="234" t="str">
        <f t="shared" si="13"/>
        <v/>
      </c>
      <c r="Y141" s="235" t="str">
        <f t="shared" si="14"/>
        <v/>
      </c>
      <c r="Z141" s="236" t="str">
        <f>IFERROR(IF($B$3="NYSEG",INDEX('BCA Inputs'!$X$14:$X$54,MATCH(I141,'BCA Inputs'!$M$14:$M$54,0))*P141+INDEX('BCA Inputs'!$Y$14:$Y$54,MATCH(I141,'BCA Inputs'!$M$14:$M$54,0))*O141+INDEX('BCA Inputs'!$Z$14:$Z$54,MATCH(I141,'BCA Inputs'!$M$14:$M$54,0))*Q141+INDEX('BCA Inputs'!$AA$14:$AA$54,MATCH(I141,'BCA Inputs'!$M$14:$M$54,0))*F141+INDEX('BCA Inputs'!$AB$14:$AB$54,MATCH(I141,'BCA Inputs'!$M$14:$M$54,0))*G141,IF($B$3="RG&amp;E",INDEX('BCA Inputs'!$BG$14:$BG$54,MATCH(I141,'BCA Inputs'!$AW$14:$AW$54,0))*P141+INDEX('BCA Inputs'!$BH$14:$BH$54,MATCH(I141,'BCA Inputs'!$AW$14:$AW$54,0))*O141+INDEX('BCA Inputs'!$BI$14:$BI$54,MATCH(I141,'BCA Inputs'!$AW$14:$AW$54,0))*Q141+INDEX('BCA Inputs'!$BJ$14:$BJ$54,MATCH(I141,'BCA Inputs'!$AW$14:$AW$54,0))*F141+INDEX('BCA Inputs'!$BK$14:$BK$54,MATCH(I141,'BCA Inputs'!$AW$14:$AW$54,0))*G141,"")),"")</f>
        <v/>
      </c>
      <c r="AA141" s="237" t="str">
        <f t="shared" si="15"/>
        <v/>
      </c>
      <c r="AC141" s="238" t="str">
        <f>IFERROR((K141+R141)+IF($B$3="NYSEG",INDEX('BCA Inputs'!$AI$14:$AI$54,MATCH(I141,'BCA Inputs'!$M$14:$M$54,0))*P141+INDEX('BCA Inputs'!$AJ$14:$AJ$54,MATCH(I141,'BCA Inputs'!$M$14:$M$54,0))*Q141,IF($B$3="RG&amp;E",INDEX('BCA Inputs'!$BR$14:$BR$54,MATCH(I141,'BCA Inputs'!$AW$14:$AW$54,0))*P141+INDEX('BCA Inputs'!$BS$14:$BS$54,MATCH(I141,'BCA Inputs'!$AW$14:$AW$54,0))*Q141,"")),"")</f>
        <v/>
      </c>
      <c r="AD141" s="181" t="str">
        <f>IFERROR(IF($B$3="NYSEG",INDEX('BCA Inputs'!$AD$14:$AD$54,MATCH(I141,'BCA Inputs'!$M$14:$M$54,0))*P141+INDEX('BCA Inputs'!$AE$14:$AE$54,MATCH(I141,'BCA Inputs'!$M$14:$M$54,0))*O141+INDEX('BCA Inputs'!$AF$14:$AF$54,MATCH(I141,'BCA Inputs'!$M$14:$M$54,0))*Q141+INDEX('BCA Inputs'!$AG$14:$AG$54,MATCH(I141,'BCA Inputs'!$M$14:$M$54,0))*F141+INDEX('BCA Inputs'!$AH$14:$AH$54,MATCH(I141,'BCA Inputs'!$M$14:$M$54,0))*G141,IF($B$3="RG&amp;E",INDEX('BCA Inputs'!$BM$14:$BM$54,MATCH(I141,'BCA Inputs'!$AW$14:$AW$54,0))*P141+INDEX('BCA Inputs'!$BN$14:$BN$54,MATCH(I141,'BCA Inputs'!$AW$14:$AW$54,0))*O141+INDEX('BCA Inputs'!$BO$14:$BO$54,MATCH(I141,'BCA Inputs'!$AW$14:$AW$54,0))*Q141+INDEX('BCA Inputs'!$BP$14:$BP$54,MATCH(I141,'BCA Inputs'!$AW$14:$AW$54,0))*F141+INDEX('BCA Inputs'!$BQ$14:$BQ$54,MATCH(I141,'BCA Inputs'!$AW$14:$AW$54,0))*G141,"")),"")</f>
        <v/>
      </c>
      <c r="AE141" s="237" t="str">
        <f t="shared" si="16"/>
        <v/>
      </c>
      <c r="AF141" s="198">
        <f t="shared" si="18"/>
        <v>0</v>
      </c>
      <c r="AG141" s="239">
        <f t="shared" si="19"/>
        <v>0</v>
      </c>
    </row>
    <row r="142" spans="1:33">
      <c r="A142" s="228"/>
      <c r="B142" s="176"/>
      <c r="C142" s="229"/>
      <c r="D142" s="230"/>
      <c r="E142" s="230"/>
      <c r="F142" s="230"/>
      <c r="G142" s="230"/>
      <c r="H142" s="231"/>
      <c r="I142" s="231"/>
      <c r="J142" s="232"/>
      <c r="K142" s="232"/>
      <c r="L142" s="232"/>
      <c r="M142" s="181">
        <f t="shared" si="17"/>
        <v>0</v>
      </c>
      <c r="N142" s="181">
        <f>IF(H142="",0,H142*I142*'Avoided Water Savings Cost'!$C$16)</f>
        <v>0</v>
      </c>
      <c r="O142" s="545">
        <f>IF(C142="",0,IF($B$3="NYSEG",C142/(1-'Avoided Electric Costs 2020'!$W$21),IF($B$3="RG&amp;E",C142/(1-'Avoided Electric Costs 2020'!$X$21),"")))</f>
        <v>0</v>
      </c>
      <c r="P142" s="546">
        <f>IF(D142="",0,IF($B$3="NYSEG",D142/(1-'Avoided Electric Costs 2020'!$W$21),IF($B$3="RG&amp;E",D142/(1-'Avoided Electric Costs 2020'!$X$21),"")))</f>
        <v>0</v>
      </c>
      <c r="Q142" s="546">
        <f>IF(E142="",0,IF($B$3="NYSEG",E142/(1-'Avoided Natural Gas Costs 2020'!$J$34),IF($B$3="RG&amp;E",E142/(1-'Avoided Natural Gas Costs 2020'!$K$34),"")))</f>
        <v>0</v>
      </c>
      <c r="R142" s="233" t="str">
        <f>IFERROR(IF(P142*'BCA Inputs'!$C$1+Q142*'BCA Inputs'!$C$2+F142*'BCA Inputs'!$C$2+G142*'BCA Inputs'!$C$2=0,"",P142*'BCA Inputs'!$C$1+Q142*'BCA Inputs'!$C$2+F142*'BCA Inputs'!$C$2+G142*'BCA Inputs'!$C$2),"")</f>
        <v/>
      </c>
      <c r="S142" s="181" t="str">
        <f t="shared" si="10"/>
        <v/>
      </c>
      <c r="T142" s="181" t="str">
        <f>IFERROR(IF($B$3="NYSEG",(INDEX('BCA Inputs'!$N$14:$N$54,MATCH(I142,'BCA Inputs'!$M$14:$M$54,0))*P142+INDEX('BCA Inputs'!$O$14:$O$54,MATCH(I142,'BCA Inputs'!$M$14:$M$54,0))*O142+INDEX('BCA Inputs'!P:P,MATCH(I142,'BCA Inputs'!M:M,0))*Q142+INDEX('BCA Inputs'!Q:Q,MATCH(I142,'BCA Inputs'!M:M,0))*F142+INDEX('BCA Inputs'!R:R,MATCH(I142,'BCA Inputs'!M:M,0))*G142)+L142+N142,IF($B$3="RG&amp;E",(INDEX('BCA Inputs'!$AX$14:$AX$54,MATCH(I142,'BCA Inputs'!$AW$14:$AW$54,0))*P142+INDEX('BCA Inputs'!$AY$14:$AY$54,MATCH(I142,'BCA Inputs'!$AW$14:$AW$54,0))*O142+INDEX('BCA Inputs'!$AZ$14:$AZ$54,MATCH(I142,'BCA Inputs'!$AW$14:$AW$54,0))*Q142+INDEX('BCA Inputs'!$BA$14:$BA$54,MATCH(I142,'BCA Inputs'!$AW$14:$AW$54,0))*F142+INDEX('BCA Inputs'!$BB$14:$BB$54,MATCH(I142,'BCA Inputs'!$AW$14:$AW$54,0))*G142)+L142+N142,"")),"")</f>
        <v/>
      </c>
      <c r="U142" s="234" t="str">
        <f t="shared" si="11"/>
        <v/>
      </c>
      <c r="V142" s="234" t="str">
        <f t="shared" si="12"/>
        <v/>
      </c>
      <c r="W142" s="234" t="str">
        <f t="shared" si="13"/>
        <v/>
      </c>
      <c r="Y142" s="235" t="str">
        <f t="shared" si="14"/>
        <v/>
      </c>
      <c r="Z142" s="236" t="str">
        <f>IFERROR(IF($B$3="NYSEG",INDEX('BCA Inputs'!$X$14:$X$54,MATCH(I142,'BCA Inputs'!$M$14:$M$54,0))*P142+INDEX('BCA Inputs'!$Y$14:$Y$54,MATCH(I142,'BCA Inputs'!$M$14:$M$54,0))*O142+INDEX('BCA Inputs'!$Z$14:$Z$54,MATCH(I142,'BCA Inputs'!$M$14:$M$54,0))*Q142+INDEX('BCA Inputs'!$AA$14:$AA$54,MATCH(I142,'BCA Inputs'!$M$14:$M$54,0))*F142+INDEX('BCA Inputs'!$AB$14:$AB$54,MATCH(I142,'BCA Inputs'!$M$14:$M$54,0))*G142,IF($B$3="RG&amp;E",INDEX('BCA Inputs'!$BG$14:$BG$54,MATCH(I142,'BCA Inputs'!$AW$14:$AW$54,0))*P142+INDEX('BCA Inputs'!$BH$14:$BH$54,MATCH(I142,'BCA Inputs'!$AW$14:$AW$54,0))*O142+INDEX('BCA Inputs'!$BI$14:$BI$54,MATCH(I142,'BCA Inputs'!$AW$14:$AW$54,0))*Q142+INDEX('BCA Inputs'!$BJ$14:$BJ$54,MATCH(I142,'BCA Inputs'!$AW$14:$AW$54,0))*F142+INDEX('BCA Inputs'!$BK$14:$BK$54,MATCH(I142,'BCA Inputs'!$AW$14:$AW$54,0))*G142,"")),"")</f>
        <v/>
      </c>
      <c r="AA142" s="237" t="str">
        <f t="shared" si="15"/>
        <v/>
      </c>
      <c r="AC142" s="238" t="str">
        <f>IFERROR((K142+R142)+IF($B$3="NYSEG",INDEX('BCA Inputs'!$AI$14:$AI$54,MATCH(I142,'BCA Inputs'!$M$14:$M$54,0))*P142+INDEX('BCA Inputs'!$AJ$14:$AJ$54,MATCH(I142,'BCA Inputs'!$M$14:$M$54,0))*Q142,IF($B$3="RG&amp;E",INDEX('BCA Inputs'!$BR$14:$BR$54,MATCH(I142,'BCA Inputs'!$AW$14:$AW$54,0))*P142+INDEX('BCA Inputs'!$BS$14:$BS$54,MATCH(I142,'BCA Inputs'!$AW$14:$AW$54,0))*Q142,"")),"")</f>
        <v/>
      </c>
      <c r="AD142" s="181" t="str">
        <f>IFERROR(IF($B$3="NYSEG",INDEX('BCA Inputs'!$AD$14:$AD$54,MATCH(I142,'BCA Inputs'!$M$14:$M$54,0))*P142+INDEX('BCA Inputs'!$AE$14:$AE$54,MATCH(I142,'BCA Inputs'!$M$14:$M$54,0))*O142+INDEX('BCA Inputs'!$AF$14:$AF$54,MATCH(I142,'BCA Inputs'!$M$14:$M$54,0))*Q142+INDEX('BCA Inputs'!$AG$14:$AG$54,MATCH(I142,'BCA Inputs'!$M$14:$M$54,0))*F142+INDEX('BCA Inputs'!$AH$14:$AH$54,MATCH(I142,'BCA Inputs'!$M$14:$M$54,0))*G142,IF($B$3="RG&amp;E",INDEX('BCA Inputs'!$BM$14:$BM$54,MATCH(I142,'BCA Inputs'!$AW$14:$AW$54,0))*P142+INDEX('BCA Inputs'!$BN$14:$BN$54,MATCH(I142,'BCA Inputs'!$AW$14:$AW$54,0))*O142+INDEX('BCA Inputs'!$BO$14:$BO$54,MATCH(I142,'BCA Inputs'!$AW$14:$AW$54,0))*Q142+INDEX('BCA Inputs'!$BP$14:$BP$54,MATCH(I142,'BCA Inputs'!$AW$14:$AW$54,0))*F142+INDEX('BCA Inputs'!$BQ$14:$BQ$54,MATCH(I142,'BCA Inputs'!$AW$14:$AW$54,0))*G142,"")),"")</f>
        <v/>
      </c>
      <c r="AE142" s="237" t="str">
        <f t="shared" si="16"/>
        <v/>
      </c>
      <c r="AF142" s="198">
        <f t="shared" si="18"/>
        <v>0</v>
      </c>
      <c r="AG142" s="239">
        <f t="shared" si="19"/>
        <v>0</v>
      </c>
    </row>
    <row r="143" spans="1:33">
      <c r="A143" s="228"/>
      <c r="B143" s="176"/>
      <c r="C143" s="229"/>
      <c r="D143" s="230"/>
      <c r="E143" s="230"/>
      <c r="F143" s="230"/>
      <c r="G143" s="230"/>
      <c r="H143" s="231"/>
      <c r="I143" s="231"/>
      <c r="J143" s="232"/>
      <c r="K143" s="232"/>
      <c r="L143" s="232"/>
      <c r="M143" s="181">
        <f t="shared" si="17"/>
        <v>0</v>
      </c>
      <c r="N143" s="181">
        <f>IF(H143="",0,H143*I143*'Avoided Water Savings Cost'!$C$16)</f>
        <v>0</v>
      </c>
      <c r="O143" s="545">
        <f>IF(C143="",0,IF($B$3="NYSEG",C143/(1-'Avoided Electric Costs 2020'!$W$21),IF($B$3="RG&amp;E",C143/(1-'Avoided Electric Costs 2020'!$X$21),"")))</f>
        <v>0</v>
      </c>
      <c r="P143" s="546">
        <f>IF(D143="",0,IF($B$3="NYSEG",D143/(1-'Avoided Electric Costs 2020'!$W$21),IF($B$3="RG&amp;E",D143/(1-'Avoided Electric Costs 2020'!$X$21),"")))</f>
        <v>0</v>
      </c>
      <c r="Q143" s="546">
        <f>IF(E143="",0,IF($B$3="NYSEG",E143/(1-'Avoided Natural Gas Costs 2020'!$J$34),IF($B$3="RG&amp;E",E143/(1-'Avoided Natural Gas Costs 2020'!$K$34),"")))</f>
        <v>0</v>
      </c>
      <c r="R143" s="233" t="str">
        <f>IFERROR(IF(P143*'BCA Inputs'!$C$1+Q143*'BCA Inputs'!$C$2+F143*'BCA Inputs'!$C$2+G143*'BCA Inputs'!$C$2=0,"",P143*'BCA Inputs'!$C$1+Q143*'BCA Inputs'!$C$2+F143*'BCA Inputs'!$C$2+G143*'BCA Inputs'!$C$2),"")</f>
        <v/>
      </c>
      <c r="S143" s="181" t="str">
        <f t="shared" si="10"/>
        <v/>
      </c>
      <c r="T143" s="181" t="str">
        <f>IFERROR(IF($B$3="NYSEG",(INDEX('BCA Inputs'!$N$14:$N$54,MATCH(I143,'BCA Inputs'!$M$14:$M$54,0))*P143+INDEX('BCA Inputs'!$O$14:$O$54,MATCH(I143,'BCA Inputs'!$M$14:$M$54,0))*O143+INDEX('BCA Inputs'!P:P,MATCH(I143,'BCA Inputs'!M:M,0))*Q143+INDEX('BCA Inputs'!Q:Q,MATCH(I143,'BCA Inputs'!M:M,0))*F143+INDEX('BCA Inputs'!R:R,MATCH(I143,'BCA Inputs'!M:M,0))*G143)+L143+N143,IF($B$3="RG&amp;E",(INDEX('BCA Inputs'!$AX$14:$AX$54,MATCH(I143,'BCA Inputs'!$AW$14:$AW$54,0))*P143+INDEX('BCA Inputs'!$AY$14:$AY$54,MATCH(I143,'BCA Inputs'!$AW$14:$AW$54,0))*O143+INDEX('BCA Inputs'!$AZ$14:$AZ$54,MATCH(I143,'BCA Inputs'!$AW$14:$AW$54,0))*Q143+INDEX('BCA Inputs'!$BA$14:$BA$54,MATCH(I143,'BCA Inputs'!$AW$14:$AW$54,0))*F143+INDEX('BCA Inputs'!$BB$14:$BB$54,MATCH(I143,'BCA Inputs'!$AW$14:$AW$54,0))*G143)+L143+N143,"")),"")</f>
        <v/>
      </c>
      <c r="U143" s="234" t="str">
        <f t="shared" si="11"/>
        <v/>
      </c>
      <c r="V143" s="234" t="str">
        <f t="shared" si="12"/>
        <v/>
      </c>
      <c r="W143" s="234" t="str">
        <f t="shared" si="13"/>
        <v/>
      </c>
      <c r="Y143" s="235" t="str">
        <f t="shared" si="14"/>
        <v/>
      </c>
      <c r="Z143" s="236" t="str">
        <f>IFERROR(IF($B$3="NYSEG",INDEX('BCA Inputs'!$X$14:$X$54,MATCH(I143,'BCA Inputs'!$M$14:$M$54,0))*P143+INDEX('BCA Inputs'!$Y$14:$Y$54,MATCH(I143,'BCA Inputs'!$M$14:$M$54,0))*O143+INDEX('BCA Inputs'!$Z$14:$Z$54,MATCH(I143,'BCA Inputs'!$M$14:$M$54,0))*Q143+INDEX('BCA Inputs'!$AA$14:$AA$54,MATCH(I143,'BCA Inputs'!$M$14:$M$54,0))*F143+INDEX('BCA Inputs'!$AB$14:$AB$54,MATCH(I143,'BCA Inputs'!$M$14:$M$54,0))*G143,IF($B$3="RG&amp;E",INDEX('BCA Inputs'!$BG$14:$BG$54,MATCH(I143,'BCA Inputs'!$AW$14:$AW$54,0))*P143+INDEX('BCA Inputs'!$BH$14:$BH$54,MATCH(I143,'BCA Inputs'!$AW$14:$AW$54,0))*O143+INDEX('BCA Inputs'!$BI$14:$BI$54,MATCH(I143,'BCA Inputs'!$AW$14:$AW$54,0))*Q143+INDEX('BCA Inputs'!$BJ$14:$BJ$54,MATCH(I143,'BCA Inputs'!$AW$14:$AW$54,0))*F143+INDEX('BCA Inputs'!$BK$14:$BK$54,MATCH(I143,'BCA Inputs'!$AW$14:$AW$54,0))*G143,"")),"")</f>
        <v/>
      </c>
      <c r="AA143" s="237" t="str">
        <f t="shared" si="15"/>
        <v/>
      </c>
      <c r="AC143" s="238" t="str">
        <f>IFERROR((K143+R143)+IF($B$3="NYSEG",INDEX('BCA Inputs'!$AI$14:$AI$54,MATCH(I143,'BCA Inputs'!$M$14:$M$54,0))*P143+INDEX('BCA Inputs'!$AJ$14:$AJ$54,MATCH(I143,'BCA Inputs'!$M$14:$M$54,0))*Q143,IF($B$3="RG&amp;E",INDEX('BCA Inputs'!$BR$14:$BR$54,MATCH(I143,'BCA Inputs'!$AW$14:$AW$54,0))*P143+INDEX('BCA Inputs'!$BS$14:$BS$54,MATCH(I143,'BCA Inputs'!$AW$14:$AW$54,0))*Q143,"")),"")</f>
        <v/>
      </c>
      <c r="AD143" s="181" t="str">
        <f>IFERROR(IF($B$3="NYSEG",INDEX('BCA Inputs'!$AD$14:$AD$54,MATCH(I143,'BCA Inputs'!$M$14:$M$54,0))*P143+INDEX('BCA Inputs'!$AE$14:$AE$54,MATCH(I143,'BCA Inputs'!$M$14:$M$54,0))*O143+INDEX('BCA Inputs'!$AF$14:$AF$54,MATCH(I143,'BCA Inputs'!$M$14:$M$54,0))*Q143+INDEX('BCA Inputs'!$AG$14:$AG$54,MATCH(I143,'BCA Inputs'!$M$14:$M$54,0))*F143+INDEX('BCA Inputs'!$AH$14:$AH$54,MATCH(I143,'BCA Inputs'!$M$14:$M$54,0))*G143,IF($B$3="RG&amp;E",INDEX('BCA Inputs'!$BM$14:$BM$54,MATCH(I143,'BCA Inputs'!$AW$14:$AW$54,0))*P143+INDEX('BCA Inputs'!$BN$14:$BN$54,MATCH(I143,'BCA Inputs'!$AW$14:$AW$54,0))*O143+INDEX('BCA Inputs'!$BO$14:$BO$54,MATCH(I143,'BCA Inputs'!$AW$14:$AW$54,0))*Q143+INDEX('BCA Inputs'!$BP$14:$BP$54,MATCH(I143,'BCA Inputs'!$AW$14:$AW$54,0))*F143+INDEX('BCA Inputs'!$BQ$14:$BQ$54,MATCH(I143,'BCA Inputs'!$AW$14:$AW$54,0))*G143,"")),"")</f>
        <v/>
      </c>
      <c r="AE143" s="237" t="str">
        <f t="shared" si="16"/>
        <v/>
      </c>
      <c r="AF143" s="198">
        <f t="shared" si="18"/>
        <v>0</v>
      </c>
      <c r="AG143" s="239">
        <f t="shared" si="19"/>
        <v>0</v>
      </c>
    </row>
    <row r="144" spans="1:33">
      <c r="A144" s="228"/>
      <c r="B144" s="176"/>
      <c r="C144" s="229"/>
      <c r="D144" s="230"/>
      <c r="E144" s="230"/>
      <c r="F144" s="230"/>
      <c r="G144" s="230"/>
      <c r="H144" s="231"/>
      <c r="I144" s="231"/>
      <c r="J144" s="232"/>
      <c r="K144" s="232"/>
      <c r="L144" s="232"/>
      <c r="M144" s="181">
        <f t="shared" si="17"/>
        <v>0</v>
      </c>
      <c r="N144" s="181">
        <f>IF(H144="",0,H144*I144*'Avoided Water Savings Cost'!$C$16)</f>
        <v>0</v>
      </c>
      <c r="O144" s="545">
        <f>IF(C144="",0,IF($B$3="NYSEG",C144/(1-'Avoided Electric Costs 2020'!$W$21),IF($B$3="RG&amp;E",C144/(1-'Avoided Electric Costs 2020'!$X$21),"")))</f>
        <v>0</v>
      </c>
      <c r="P144" s="546">
        <f>IF(D144="",0,IF($B$3="NYSEG",D144/(1-'Avoided Electric Costs 2020'!$W$21),IF($B$3="RG&amp;E",D144/(1-'Avoided Electric Costs 2020'!$X$21),"")))</f>
        <v>0</v>
      </c>
      <c r="Q144" s="546">
        <f>IF(E144="",0,IF($B$3="NYSEG",E144/(1-'Avoided Natural Gas Costs 2020'!$J$34),IF($B$3="RG&amp;E",E144/(1-'Avoided Natural Gas Costs 2020'!$K$34),"")))</f>
        <v>0</v>
      </c>
      <c r="R144" s="233" t="str">
        <f>IFERROR(IF(P144*'BCA Inputs'!$C$1+Q144*'BCA Inputs'!$C$2+F144*'BCA Inputs'!$C$2+G144*'BCA Inputs'!$C$2=0,"",P144*'BCA Inputs'!$C$1+Q144*'BCA Inputs'!$C$2+F144*'BCA Inputs'!$C$2+G144*'BCA Inputs'!$C$2),"")</f>
        <v/>
      </c>
      <c r="S144" s="181" t="str">
        <f t="shared" si="10"/>
        <v/>
      </c>
      <c r="T144" s="181" t="str">
        <f>IFERROR(IF($B$3="NYSEG",(INDEX('BCA Inputs'!$N$14:$N$54,MATCH(I144,'BCA Inputs'!$M$14:$M$54,0))*P144+INDEX('BCA Inputs'!$O$14:$O$54,MATCH(I144,'BCA Inputs'!$M$14:$M$54,0))*O144+INDEX('BCA Inputs'!P:P,MATCH(I144,'BCA Inputs'!M:M,0))*Q144+INDEX('BCA Inputs'!Q:Q,MATCH(I144,'BCA Inputs'!M:M,0))*F144+INDEX('BCA Inputs'!R:R,MATCH(I144,'BCA Inputs'!M:M,0))*G144)+L144+N144,IF($B$3="RG&amp;E",(INDEX('BCA Inputs'!$AX$14:$AX$54,MATCH(I144,'BCA Inputs'!$AW$14:$AW$54,0))*P144+INDEX('BCA Inputs'!$AY$14:$AY$54,MATCH(I144,'BCA Inputs'!$AW$14:$AW$54,0))*O144+INDEX('BCA Inputs'!$AZ$14:$AZ$54,MATCH(I144,'BCA Inputs'!$AW$14:$AW$54,0))*Q144+INDEX('BCA Inputs'!$BA$14:$BA$54,MATCH(I144,'BCA Inputs'!$AW$14:$AW$54,0))*F144+INDEX('BCA Inputs'!$BB$14:$BB$54,MATCH(I144,'BCA Inputs'!$AW$14:$AW$54,0))*G144)+L144+N144,"")),"")</f>
        <v/>
      </c>
      <c r="U144" s="234" t="str">
        <f t="shared" si="11"/>
        <v/>
      </c>
      <c r="V144" s="234" t="str">
        <f t="shared" si="12"/>
        <v/>
      </c>
      <c r="W144" s="234" t="str">
        <f t="shared" si="13"/>
        <v/>
      </c>
      <c r="Y144" s="235" t="str">
        <f t="shared" si="14"/>
        <v/>
      </c>
      <c r="Z144" s="236" t="str">
        <f>IFERROR(IF($B$3="NYSEG",INDEX('BCA Inputs'!$X$14:$X$54,MATCH(I144,'BCA Inputs'!$M$14:$M$54,0))*P144+INDEX('BCA Inputs'!$Y$14:$Y$54,MATCH(I144,'BCA Inputs'!$M$14:$M$54,0))*O144+INDEX('BCA Inputs'!$Z$14:$Z$54,MATCH(I144,'BCA Inputs'!$M$14:$M$54,0))*Q144+INDEX('BCA Inputs'!$AA$14:$AA$54,MATCH(I144,'BCA Inputs'!$M$14:$M$54,0))*F144+INDEX('BCA Inputs'!$AB$14:$AB$54,MATCH(I144,'BCA Inputs'!$M$14:$M$54,0))*G144,IF($B$3="RG&amp;E",INDEX('BCA Inputs'!$BG$14:$BG$54,MATCH(I144,'BCA Inputs'!$AW$14:$AW$54,0))*P144+INDEX('BCA Inputs'!$BH$14:$BH$54,MATCH(I144,'BCA Inputs'!$AW$14:$AW$54,0))*O144+INDEX('BCA Inputs'!$BI$14:$BI$54,MATCH(I144,'BCA Inputs'!$AW$14:$AW$54,0))*Q144+INDEX('BCA Inputs'!$BJ$14:$BJ$54,MATCH(I144,'BCA Inputs'!$AW$14:$AW$54,0))*F144+INDEX('BCA Inputs'!$BK$14:$BK$54,MATCH(I144,'BCA Inputs'!$AW$14:$AW$54,0))*G144,"")),"")</f>
        <v/>
      </c>
      <c r="AA144" s="237" t="str">
        <f t="shared" si="15"/>
        <v/>
      </c>
      <c r="AC144" s="238" t="str">
        <f>IFERROR((K144+R144)+IF($B$3="NYSEG",INDEX('BCA Inputs'!$AI$14:$AI$54,MATCH(I144,'BCA Inputs'!$M$14:$M$54,0))*P144+INDEX('BCA Inputs'!$AJ$14:$AJ$54,MATCH(I144,'BCA Inputs'!$M$14:$M$54,0))*Q144,IF($B$3="RG&amp;E",INDEX('BCA Inputs'!$BR$14:$BR$54,MATCH(I144,'BCA Inputs'!$AW$14:$AW$54,0))*P144+INDEX('BCA Inputs'!$BS$14:$BS$54,MATCH(I144,'BCA Inputs'!$AW$14:$AW$54,0))*Q144,"")),"")</f>
        <v/>
      </c>
      <c r="AD144" s="181" t="str">
        <f>IFERROR(IF($B$3="NYSEG",INDEX('BCA Inputs'!$AD$14:$AD$54,MATCH(I144,'BCA Inputs'!$M$14:$M$54,0))*P144+INDEX('BCA Inputs'!$AE$14:$AE$54,MATCH(I144,'BCA Inputs'!$M$14:$M$54,0))*O144+INDEX('BCA Inputs'!$AF$14:$AF$54,MATCH(I144,'BCA Inputs'!$M$14:$M$54,0))*Q144+INDEX('BCA Inputs'!$AG$14:$AG$54,MATCH(I144,'BCA Inputs'!$M$14:$M$54,0))*F144+INDEX('BCA Inputs'!$AH$14:$AH$54,MATCH(I144,'BCA Inputs'!$M$14:$M$54,0))*G144,IF($B$3="RG&amp;E",INDEX('BCA Inputs'!$BM$14:$BM$54,MATCH(I144,'BCA Inputs'!$AW$14:$AW$54,0))*P144+INDEX('BCA Inputs'!$BN$14:$BN$54,MATCH(I144,'BCA Inputs'!$AW$14:$AW$54,0))*O144+INDEX('BCA Inputs'!$BO$14:$BO$54,MATCH(I144,'BCA Inputs'!$AW$14:$AW$54,0))*Q144+INDEX('BCA Inputs'!$BP$14:$BP$54,MATCH(I144,'BCA Inputs'!$AW$14:$AW$54,0))*F144+INDEX('BCA Inputs'!$BQ$14:$BQ$54,MATCH(I144,'BCA Inputs'!$AW$14:$AW$54,0))*G144,"")),"")</f>
        <v/>
      </c>
      <c r="AE144" s="237" t="str">
        <f t="shared" si="16"/>
        <v/>
      </c>
      <c r="AF144" s="198">
        <f t="shared" si="18"/>
        <v>0</v>
      </c>
      <c r="AG144" s="239">
        <f t="shared" si="19"/>
        <v>0</v>
      </c>
    </row>
    <row r="145" spans="1:33">
      <c r="A145" s="228"/>
      <c r="B145" s="176"/>
      <c r="C145" s="229"/>
      <c r="D145" s="230"/>
      <c r="E145" s="230"/>
      <c r="F145" s="230"/>
      <c r="G145" s="230"/>
      <c r="H145" s="231"/>
      <c r="I145" s="231"/>
      <c r="J145" s="232"/>
      <c r="K145" s="232"/>
      <c r="L145" s="232"/>
      <c r="M145" s="181">
        <f t="shared" si="17"/>
        <v>0</v>
      </c>
      <c r="N145" s="181">
        <f>IF(H145="",0,H145*I145*'Avoided Water Savings Cost'!$C$16)</f>
        <v>0</v>
      </c>
      <c r="O145" s="545">
        <f>IF(C145="",0,IF($B$3="NYSEG",C145/(1-'Avoided Electric Costs 2020'!$W$21),IF($B$3="RG&amp;E",C145/(1-'Avoided Electric Costs 2020'!$X$21),"")))</f>
        <v>0</v>
      </c>
      <c r="P145" s="546">
        <f>IF(D145="",0,IF($B$3="NYSEG",D145/(1-'Avoided Electric Costs 2020'!$W$21),IF($B$3="RG&amp;E",D145/(1-'Avoided Electric Costs 2020'!$X$21),"")))</f>
        <v>0</v>
      </c>
      <c r="Q145" s="546">
        <f>IF(E145="",0,IF($B$3="NYSEG",E145/(1-'Avoided Natural Gas Costs 2020'!$J$34),IF($B$3="RG&amp;E",E145/(1-'Avoided Natural Gas Costs 2020'!$K$34),"")))</f>
        <v>0</v>
      </c>
      <c r="R145" s="233" t="str">
        <f>IFERROR(IF(P145*'BCA Inputs'!$C$1+Q145*'BCA Inputs'!$C$2+F145*'BCA Inputs'!$C$2+G145*'BCA Inputs'!$C$2=0,"",P145*'BCA Inputs'!$C$1+Q145*'BCA Inputs'!$C$2+F145*'BCA Inputs'!$C$2+G145*'BCA Inputs'!$C$2),"")</f>
        <v/>
      </c>
      <c r="S145" s="181" t="str">
        <f t="shared" si="10"/>
        <v/>
      </c>
      <c r="T145" s="181" t="str">
        <f>IFERROR(IF($B$3="NYSEG",(INDEX('BCA Inputs'!$N$14:$N$54,MATCH(I145,'BCA Inputs'!$M$14:$M$54,0))*P145+INDEX('BCA Inputs'!$O$14:$O$54,MATCH(I145,'BCA Inputs'!$M$14:$M$54,0))*O145+INDEX('BCA Inputs'!P:P,MATCH(I145,'BCA Inputs'!M:M,0))*Q145+INDEX('BCA Inputs'!Q:Q,MATCH(I145,'BCA Inputs'!M:M,0))*F145+INDEX('BCA Inputs'!R:R,MATCH(I145,'BCA Inputs'!M:M,0))*G145)+L145+N145,IF($B$3="RG&amp;E",(INDEX('BCA Inputs'!$AX$14:$AX$54,MATCH(I145,'BCA Inputs'!$AW$14:$AW$54,0))*P145+INDEX('BCA Inputs'!$AY$14:$AY$54,MATCH(I145,'BCA Inputs'!$AW$14:$AW$54,0))*O145+INDEX('BCA Inputs'!$AZ$14:$AZ$54,MATCH(I145,'BCA Inputs'!$AW$14:$AW$54,0))*Q145+INDEX('BCA Inputs'!$BA$14:$BA$54,MATCH(I145,'BCA Inputs'!$AW$14:$AW$54,0))*F145+INDEX('BCA Inputs'!$BB$14:$BB$54,MATCH(I145,'BCA Inputs'!$AW$14:$AW$54,0))*G145)+L145+N145,"")),"")</f>
        <v/>
      </c>
      <c r="U145" s="234" t="str">
        <f t="shared" si="11"/>
        <v/>
      </c>
      <c r="V145" s="234" t="str">
        <f t="shared" si="12"/>
        <v/>
      </c>
      <c r="W145" s="234" t="str">
        <f t="shared" si="13"/>
        <v/>
      </c>
      <c r="Y145" s="235" t="str">
        <f t="shared" si="14"/>
        <v/>
      </c>
      <c r="Z145" s="236" t="str">
        <f>IFERROR(IF($B$3="NYSEG",INDEX('BCA Inputs'!$X$14:$X$54,MATCH(I145,'BCA Inputs'!$M$14:$M$54,0))*P145+INDEX('BCA Inputs'!$Y$14:$Y$54,MATCH(I145,'BCA Inputs'!$M$14:$M$54,0))*O145+INDEX('BCA Inputs'!$Z$14:$Z$54,MATCH(I145,'BCA Inputs'!$M$14:$M$54,0))*Q145+INDEX('BCA Inputs'!$AA$14:$AA$54,MATCH(I145,'BCA Inputs'!$M$14:$M$54,0))*F145+INDEX('BCA Inputs'!$AB$14:$AB$54,MATCH(I145,'BCA Inputs'!$M$14:$M$54,0))*G145,IF($B$3="RG&amp;E",INDEX('BCA Inputs'!$BG$14:$BG$54,MATCH(I145,'BCA Inputs'!$AW$14:$AW$54,0))*P145+INDEX('BCA Inputs'!$BH$14:$BH$54,MATCH(I145,'BCA Inputs'!$AW$14:$AW$54,0))*O145+INDEX('BCA Inputs'!$BI$14:$BI$54,MATCH(I145,'BCA Inputs'!$AW$14:$AW$54,0))*Q145+INDEX('BCA Inputs'!$BJ$14:$BJ$54,MATCH(I145,'BCA Inputs'!$AW$14:$AW$54,0))*F145+INDEX('BCA Inputs'!$BK$14:$BK$54,MATCH(I145,'BCA Inputs'!$AW$14:$AW$54,0))*G145,"")),"")</f>
        <v/>
      </c>
      <c r="AA145" s="237" t="str">
        <f t="shared" si="15"/>
        <v/>
      </c>
      <c r="AC145" s="238" t="str">
        <f>IFERROR((K145+R145)+IF($B$3="NYSEG",INDEX('BCA Inputs'!$AI$14:$AI$54,MATCH(I145,'BCA Inputs'!$M$14:$M$54,0))*P145+INDEX('BCA Inputs'!$AJ$14:$AJ$54,MATCH(I145,'BCA Inputs'!$M$14:$M$54,0))*Q145,IF($B$3="RG&amp;E",INDEX('BCA Inputs'!$BR$14:$BR$54,MATCH(I145,'BCA Inputs'!$AW$14:$AW$54,0))*P145+INDEX('BCA Inputs'!$BS$14:$BS$54,MATCH(I145,'BCA Inputs'!$AW$14:$AW$54,0))*Q145,"")),"")</f>
        <v/>
      </c>
      <c r="AD145" s="181" t="str">
        <f>IFERROR(IF($B$3="NYSEG",INDEX('BCA Inputs'!$AD$14:$AD$54,MATCH(I145,'BCA Inputs'!$M$14:$M$54,0))*P145+INDEX('BCA Inputs'!$AE$14:$AE$54,MATCH(I145,'BCA Inputs'!$M$14:$M$54,0))*O145+INDEX('BCA Inputs'!$AF$14:$AF$54,MATCH(I145,'BCA Inputs'!$M$14:$M$54,0))*Q145+INDEX('BCA Inputs'!$AG$14:$AG$54,MATCH(I145,'BCA Inputs'!$M$14:$M$54,0))*F145+INDEX('BCA Inputs'!$AH$14:$AH$54,MATCH(I145,'BCA Inputs'!$M$14:$M$54,0))*G145,IF($B$3="RG&amp;E",INDEX('BCA Inputs'!$BM$14:$BM$54,MATCH(I145,'BCA Inputs'!$AW$14:$AW$54,0))*P145+INDEX('BCA Inputs'!$BN$14:$BN$54,MATCH(I145,'BCA Inputs'!$AW$14:$AW$54,0))*O145+INDEX('BCA Inputs'!$BO$14:$BO$54,MATCH(I145,'BCA Inputs'!$AW$14:$AW$54,0))*Q145+INDEX('BCA Inputs'!$BP$14:$BP$54,MATCH(I145,'BCA Inputs'!$AW$14:$AW$54,0))*F145+INDEX('BCA Inputs'!$BQ$14:$BQ$54,MATCH(I145,'BCA Inputs'!$AW$14:$AW$54,0))*G145,"")),"")</f>
        <v/>
      </c>
      <c r="AE145" s="237" t="str">
        <f t="shared" si="16"/>
        <v/>
      </c>
      <c r="AF145" s="198">
        <f t="shared" si="18"/>
        <v>0</v>
      </c>
      <c r="AG145" s="239">
        <f t="shared" si="19"/>
        <v>0</v>
      </c>
    </row>
    <row r="146" spans="1:33">
      <c r="A146" s="228"/>
      <c r="B146" s="176"/>
      <c r="C146" s="229"/>
      <c r="D146" s="230"/>
      <c r="E146" s="230"/>
      <c r="F146" s="230"/>
      <c r="G146" s="230"/>
      <c r="H146" s="231"/>
      <c r="I146" s="231"/>
      <c r="J146" s="232"/>
      <c r="K146" s="232"/>
      <c r="L146" s="232"/>
      <c r="M146" s="181">
        <f t="shared" si="17"/>
        <v>0</v>
      </c>
      <c r="N146" s="181">
        <f>IF(H146="",0,H146*I146*'Avoided Water Savings Cost'!$C$16)</f>
        <v>0</v>
      </c>
      <c r="O146" s="545">
        <f>IF(C146="",0,IF($B$3="NYSEG",C146/(1-'Avoided Electric Costs 2020'!$W$21),IF($B$3="RG&amp;E",C146/(1-'Avoided Electric Costs 2020'!$X$21),"")))</f>
        <v>0</v>
      </c>
      <c r="P146" s="546">
        <f>IF(D146="",0,IF($B$3="NYSEG",D146/(1-'Avoided Electric Costs 2020'!$W$21),IF($B$3="RG&amp;E",D146/(1-'Avoided Electric Costs 2020'!$X$21),"")))</f>
        <v>0</v>
      </c>
      <c r="Q146" s="546">
        <f>IF(E146="",0,IF($B$3="NYSEG",E146/(1-'Avoided Natural Gas Costs 2020'!$J$34),IF($B$3="RG&amp;E",E146/(1-'Avoided Natural Gas Costs 2020'!$K$34),"")))</f>
        <v>0</v>
      </c>
      <c r="R146" s="233" t="str">
        <f>IFERROR(IF(P146*'BCA Inputs'!$C$1+Q146*'BCA Inputs'!$C$2+F146*'BCA Inputs'!$C$2+G146*'BCA Inputs'!$C$2=0,"",P146*'BCA Inputs'!$C$1+Q146*'BCA Inputs'!$C$2+F146*'BCA Inputs'!$C$2+G146*'BCA Inputs'!$C$2),"")</f>
        <v/>
      </c>
      <c r="S146" s="181" t="str">
        <f t="shared" si="10"/>
        <v/>
      </c>
      <c r="T146" s="181" t="str">
        <f>IFERROR(IF($B$3="NYSEG",(INDEX('BCA Inputs'!$N$14:$N$54,MATCH(I146,'BCA Inputs'!$M$14:$M$54,0))*P146+INDEX('BCA Inputs'!$O$14:$O$54,MATCH(I146,'BCA Inputs'!$M$14:$M$54,0))*O146+INDEX('BCA Inputs'!P:P,MATCH(I146,'BCA Inputs'!M:M,0))*Q146+INDEX('BCA Inputs'!Q:Q,MATCH(I146,'BCA Inputs'!M:M,0))*F146+INDEX('BCA Inputs'!R:R,MATCH(I146,'BCA Inputs'!M:M,0))*G146)+L146+N146,IF($B$3="RG&amp;E",(INDEX('BCA Inputs'!$AX$14:$AX$54,MATCH(I146,'BCA Inputs'!$AW$14:$AW$54,0))*P146+INDEX('BCA Inputs'!$AY$14:$AY$54,MATCH(I146,'BCA Inputs'!$AW$14:$AW$54,0))*O146+INDEX('BCA Inputs'!$AZ$14:$AZ$54,MATCH(I146,'BCA Inputs'!$AW$14:$AW$54,0))*Q146+INDEX('BCA Inputs'!$BA$14:$BA$54,MATCH(I146,'BCA Inputs'!$AW$14:$AW$54,0))*F146+INDEX('BCA Inputs'!$BB$14:$BB$54,MATCH(I146,'BCA Inputs'!$AW$14:$AW$54,0))*G146)+L146+N146,"")),"")</f>
        <v/>
      </c>
      <c r="U146" s="234" t="str">
        <f t="shared" si="11"/>
        <v/>
      </c>
      <c r="V146" s="234" t="str">
        <f t="shared" si="12"/>
        <v/>
      </c>
      <c r="W146" s="234" t="str">
        <f t="shared" si="13"/>
        <v/>
      </c>
      <c r="Y146" s="235" t="str">
        <f t="shared" si="14"/>
        <v/>
      </c>
      <c r="Z146" s="236" t="str">
        <f>IFERROR(IF($B$3="NYSEG",INDEX('BCA Inputs'!$X$14:$X$54,MATCH(I146,'BCA Inputs'!$M$14:$M$54,0))*P146+INDEX('BCA Inputs'!$Y$14:$Y$54,MATCH(I146,'BCA Inputs'!$M$14:$M$54,0))*O146+INDEX('BCA Inputs'!$Z$14:$Z$54,MATCH(I146,'BCA Inputs'!$M$14:$M$54,0))*Q146+INDEX('BCA Inputs'!$AA$14:$AA$54,MATCH(I146,'BCA Inputs'!$M$14:$M$54,0))*F146+INDEX('BCA Inputs'!$AB$14:$AB$54,MATCH(I146,'BCA Inputs'!$M$14:$M$54,0))*G146,IF($B$3="RG&amp;E",INDEX('BCA Inputs'!$BG$14:$BG$54,MATCH(I146,'BCA Inputs'!$AW$14:$AW$54,0))*P146+INDEX('BCA Inputs'!$BH$14:$BH$54,MATCH(I146,'BCA Inputs'!$AW$14:$AW$54,0))*O146+INDEX('BCA Inputs'!$BI$14:$BI$54,MATCH(I146,'BCA Inputs'!$AW$14:$AW$54,0))*Q146+INDEX('BCA Inputs'!$BJ$14:$BJ$54,MATCH(I146,'BCA Inputs'!$AW$14:$AW$54,0))*F146+INDEX('BCA Inputs'!$BK$14:$BK$54,MATCH(I146,'BCA Inputs'!$AW$14:$AW$54,0))*G146,"")),"")</f>
        <v/>
      </c>
      <c r="AA146" s="237" t="str">
        <f t="shared" si="15"/>
        <v/>
      </c>
      <c r="AC146" s="238" t="str">
        <f>IFERROR((K146+R146)+IF($B$3="NYSEG",INDEX('BCA Inputs'!$AI$14:$AI$54,MATCH(I146,'BCA Inputs'!$M$14:$M$54,0))*P146+INDEX('BCA Inputs'!$AJ$14:$AJ$54,MATCH(I146,'BCA Inputs'!$M$14:$M$54,0))*Q146,IF($B$3="RG&amp;E",INDEX('BCA Inputs'!$BR$14:$BR$54,MATCH(I146,'BCA Inputs'!$AW$14:$AW$54,0))*P146+INDEX('BCA Inputs'!$BS$14:$BS$54,MATCH(I146,'BCA Inputs'!$AW$14:$AW$54,0))*Q146,"")),"")</f>
        <v/>
      </c>
      <c r="AD146" s="181" t="str">
        <f>IFERROR(IF($B$3="NYSEG",INDEX('BCA Inputs'!$AD$14:$AD$54,MATCH(I146,'BCA Inputs'!$M$14:$M$54,0))*P146+INDEX('BCA Inputs'!$AE$14:$AE$54,MATCH(I146,'BCA Inputs'!$M$14:$M$54,0))*O146+INDEX('BCA Inputs'!$AF$14:$AF$54,MATCH(I146,'BCA Inputs'!$M$14:$M$54,0))*Q146+INDEX('BCA Inputs'!$AG$14:$AG$54,MATCH(I146,'BCA Inputs'!$M$14:$M$54,0))*F146+INDEX('BCA Inputs'!$AH$14:$AH$54,MATCH(I146,'BCA Inputs'!$M$14:$M$54,0))*G146,IF($B$3="RG&amp;E",INDEX('BCA Inputs'!$BM$14:$BM$54,MATCH(I146,'BCA Inputs'!$AW$14:$AW$54,0))*P146+INDEX('BCA Inputs'!$BN$14:$BN$54,MATCH(I146,'BCA Inputs'!$AW$14:$AW$54,0))*O146+INDEX('BCA Inputs'!$BO$14:$BO$54,MATCH(I146,'BCA Inputs'!$AW$14:$AW$54,0))*Q146+INDEX('BCA Inputs'!$BP$14:$BP$54,MATCH(I146,'BCA Inputs'!$AW$14:$AW$54,0))*F146+INDEX('BCA Inputs'!$BQ$14:$BQ$54,MATCH(I146,'BCA Inputs'!$AW$14:$AW$54,0))*G146,"")),"")</f>
        <v/>
      </c>
      <c r="AE146" s="237" t="str">
        <f t="shared" si="16"/>
        <v/>
      </c>
      <c r="AF146" s="198">
        <f t="shared" si="18"/>
        <v>0</v>
      </c>
      <c r="AG146" s="239">
        <f t="shared" si="19"/>
        <v>0</v>
      </c>
    </row>
    <row r="147" spans="1:33">
      <c r="A147" s="228"/>
      <c r="B147" s="176"/>
      <c r="C147" s="229"/>
      <c r="D147" s="230"/>
      <c r="E147" s="230"/>
      <c r="F147" s="230"/>
      <c r="G147" s="230"/>
      <c r="H147" s="231"/>
      <c r="I147" s="231"/>
      <c r="J147" s="232"/>
      <c r="K147" s="232"/>
      <c r="L147" s="232"/>
      <c r="M147" s="181">
        <f t="shared" si="17"/>
        <v>0</v>
      </c>
      <c r="N147" s="181">
        <f>IF(H147="",0,H147*I147*'Avoided Water Savings Cost'!$C$16)</f>
        <v>0</v>
      </c>
      <c r="O147" s="545">
        <f>IF(C147="",0,IF($B$3="NYSEG",C147/(1-'Avoided Electric Costs 2020'!$W$21),IF($B$3="RG&amp;E",C147/(1-'Avoided Electric Costs 2020'!$X$21),"")))</f>
        <v>0</v>
      </c>
      <c r="P147" s="546">
        <f>IF(D147="",0,IF($B$3="NYSEG",D147/(1-'Avoided Electric Costs 2020'!$W$21),IF($B$3="RG&amp;E",D147/(1-'Avoided Electric Costs 2020'!$X$21),"")))</f>
        <v>0</v>
      </c>
      <c r="Q147" s="546">
        <f>IF(E147="",0,IF($B$3="NYSEG",E147/(1-'Avoided Natural Gas Costs 2020'!$J$34),IF($B$3="RG&amp;E",E147/(1-'Avoided Natural Gas Costs 2020'!$K$34),"")))</f>
        <v>0</v>
      </c>
      <c r="R147" s="233" t="str">
        <f>IFERROR(IF(P147*'BCA Inputs'!$C$1+Q147*'BCA Inputs'!$C$2+F147*'BCA Inputs'!$C$2+G147*'BCA Inputs'!$C$2=0,"",P147*'BCA Inputs'!$C$1+Q147*'BCA Inputs'!$C$2+F147*'BCA Inputs'!$C$2+G147*'BCA Inputs'!$C$2),"")</f>
        <v/>
      </c>
      <c r="S147" s="181" t="str">
        <f t="shared" si="10"/>
        <v/>
      </c>
      <c r="T147" s="181" t="str">
        <f>IFERROR(IF($B$3="NYSEG",(INDEX('BCA Inputs'!$N$14:$N$54,MATCH(I147,'BCA Inputs'!$M$14:$M$54,0))*P147+INDEX('BCA Inputs'!$O$14:$O$54,MATCH(I147,'BCA Inputs'!$M$14:$M$54,0))*O147+INDEX('BCA Inputs'!P:P,MATCH(I147,'BCA Inputs'!M:M,0))*Q147+INDEX('BCA Inputs'!Q:Q,MATCH(I147,'BCA Inputs'!M:M,0))*F147+INDEX('BCA Inputs'!R:R,MATCH(I147,'BCA Inputs'!M:M,0))*G147)+L147+N147,IF($B$3="RG&amp;E",(INDEX('BCA Inputs'!$AX$14:$AX$54,MATCH(I147,'BCA Inputs'!$AW$14:$AW$54,0))*P147+INDEX('BCA Inputs'!$AY$14:$AY$54,MATCH(I147,'BCA Inputs'!$AW$14:$AW$54,0))*O147+INDEX('BCA Inputs'!$AZ$14:$AZ$54,MATCH(I147,'BCA Inputs'!$AW$14:$AW$54,0))*Q147+INDEX('BCA Inputs'!$BA$14:$BA$54,MATCH(I147,'BCA Inputs'!$AW$14:$AW$54,0))*F147+INDEX('BCA Inputs'!$BB$14:$BB$54,MATCH(I147,'BCA Inputs'!$AW$14:$AW$54,0))*G147)+L147+N147,"")),"")</f>
        <v/>
      </c>
      <c r="U147" s="234" t="str">
        <f t="shared" si="11"/>
        <v/>
      </c>
      <c r="V147" s="234" t="str">
        <f t="shared" si="12"/>
        <v/>
      </c>
      <c r="W147" s="234" t="str">
        <f t="shared" si="13"/>
        <v/>
      </c>
      <c r="Y147" s="235" t="str">
        <f t="shared" si="14"/>
        <v/>
      </c>
      <c r="Z147" s="236" t="str">
        <f>IFERROR(IF($B$3="NYSEG",INDEX('BCA Inputs'!$X$14:$X$54,MATCH(I147,'BCA Inputs'!$M$14:$M$54,0))*P147+INDEX('BCA Inputs'!$Y$14:$Y$54,MATCH(I147,'BCA Inputs'!$M$14:$M$54,0))*O147+INDEX('BCA Inputs'!$Z$14:$Z$54,MATCH(I147,'BCA Inputs'!$M$14:$M$54,0))*Q147+INDEX('BCA Inputs'!$AA$14:$AA$54,MATCH(I147,'BCA Inputs'!$M$14:$M$54,0))*F147+INDEX('BCA Inputs'!$AB$14:$AB$54,MATCH(I147,'BCA Inputs'!$M$14:$M$54,0))*G147,IF($B$3="RG&amp;E",INDEX('BCA Inputs'!$BG$14:$BG$54,MATCH(I147,'BCA Inputs'!$AW$14:$AW$54,0))*P147+INDEX('BCA Inputs'!$BH$14:$BH$54,MATCH(I147,'BCA Inputs'!$AW$14:$AW$54,0))*O147+INDEX('BCA Inputs'!$BI$14:$BI$54,MATCH(I147,'BCA Inputs'!$AW$14:$AW$54,0))*Q147+INDEX('BCA Inputs'!$BJ$14:$BJ$54,MATCH(I147,'BCA Inputs'!$AW$14:$AW$54,0))*F147+INDEX('BCA Inputs'!$BK$14:$BK$54,MATCH(I147,'BCA Inputs'!$AW$14:$AW$54,0))*G147,"")),"")</f>
        <v/>
      </c>
      <c r="AA147" s="237" t="str">
        <f t="shared" si="15"/>
        <v/>
      </c>
      <c r="AC147" s="238" t="str">
        <f>IFERROR((K147+R147)+IF($B$3="NYSEG",INDEX('BCA Inputs'!$AI$14:$AI$54,MATCH(I147,'BCA Inputs'!$M$14:$M$54,0))*P147+INDEX('BCA Inputs'!$AJ$14:$AJ$54,MATCH(I147,'BCA Inputs'!$M$14:$M$54,0))*Q147,IF($B$3="RG&amp;E",INDEX('BCA Inputs'!$BR$14:$BR$54,MATCH(I147,'BCA Inputs'!$AW$14:$AW$54,0))*P147+INDEX('BCA Inputs'!$BS$14:$BS$54,MATCH(I147,'BCA Inputs'!$AW$14:$AW$54,0))*Q147,"")),"")</f>
        <v/>
      </c>
      <c r="AD147" s="181" t="str">
        <f>IFERROR(IF($B$3="NYSEG",INDEX('BCA Inputs'!$AD$14:$AD$54,MATCH(I147,'BCA Inputs'!$M$14:$M$54,0))*P147+INDEX('BCA Inputs'!$AE$14:$AE$54,MATCH(I147,'BCA Inputs'!$M$14:$M$54,0))*O147+INDEX('BCA Inputs'!$AF$14:$AF$54,MATCH(I147,'BCA Inputs'!$M$14:$M$54,0))*Q147+INDEX('BCA Inputs'!$AG$14:$AG$54,MATCH(I147,'BCA Inputs'!$M$14:$M$54,0))*F147+INDEX('BCA Inputs'!$AH$14:$AH$54,MATCH(I147,'BCA Inputs'!$M$14:$M$54,0))*G147,IF($B$3="RG&amp;E",INDEX('BCA Inputs'!$BM$14:$BM$54,MATCH(I147,'BCA Inputs'!$AW$14:$AW$54,0))*P147+INDEX('BCA Inputs'!$BN$14:$BN$54,MATCH(I147,'BCA Inputs'!$AW$14:$AW$54,0))*O147+INDEX('BCA Inputs'!$BO$14:$BO$54,MATCH(I147,'BCA Inputs'!$AW$14:$AW$54,0))*Q147+INDEX('BCA Inputs'!$BP$14:$BP$54,MATCH(I147,'BCA Inputs'!$AW$14:$AW$54,0))*F147+INDEX('BCA Inputs'!$BQ$14:$BQ$54,MATCH(I147,'BCA Inputs'!$AW$14:$AW$54,0))*G147,"")),"")</f>
        <v/>
      </c>
      <c r="AE147" s="237" t="str">
        <f t="shared" si="16"/>
        <v/>
      </c>
      <c r="AF147" s="198">
        <f t="shared" si="18"/>
        <v>0</v>
      </c>
      <c r="AG147" s="239">
        <f t="shared" si="19"/>
        <v>0</v>
      </c>
    </row>
    <row r="148" spans="1:33">
      <c r="A148" s="228"/>
      <c r="B148" s="176"/>
      <c r="C148" s="229"/>
      <c r="D148" s="230"/>
      <c r="E148" s="230"/>
      <c r="F148" s="230"/>
      <c r="G148" s="230"/>
      <c r="H148" s="231"/>
      <c r="I148" s="231"/>
      <c r="J148" s="232"/>
      <c r="K148" s="232"/>
      <c r="L148" s="232"/>
      <c r="M148" s="181">
        <f t="shared" si="17"/>
        <v>0</v>
      </c>
      <c r="N148" s="181">
        <f>IF(H148="",0,H148*I148*'Avoided Water Savings Cost'!$C$16)</f>
        <v>0</v>
      </c>
      <c r="O148" s="545">
        <f>IF(C148="",0,IF($B$3="NYSEG",C148/(1-'Avoided Electric Costs 2020'!$W$21),IF($B$3="RG&amp;E",C148/(1-'Avoided Electric Costs 2020'!$X$21),"")))</f>
        <v>0</v>
      </c>
      <c r="P148" s="546">
        <f>IF(D148="",0,IF($B$3="NYSEG",D148/(1-'Avoided Electric Costs 2020'!$W$21),IF($B$3="RG&amp;E",D148/(1-'Avoided Electric Costs 2020'!$X$21),"")))</f>
        <v>0</v>
      </c>
      <c r="Q148" s="546">
        <f>IF(E148="",0,IF($B$3="NYSEG",E148/(1-'Avoided Natural Gas Costs 2020'!$J$34),IF($B$3="RG&amp;E",E148/(1-'Avoided Natural Gas Costs 2020'!$K$34),"")))</f>
        <v>0</v>
      </c>
      <c r="R148" s="233" t="str">
        <f>IFERROR(IF(P148*'BCA Inputs'!$C$1+Q148*'BCA Inputs'!$C$2+F148*'BCA Inputs'!$C$2+G148*'BCA Inputs'!$C$2=0,"",P148*'BCA Inputs'!$C$1+Q148*'BCA Inputs'!$C$2+F148*'BCA Inputs'!$C$2+G148*'BCA Inputs'!$C$2),"")</f>
        <v/>
      </c>
      <c r="S148" s="181" t="str">
        <f t="shared" si="10"/>
        <v/>
      </c>
      <c r="T148" s="181" t="str">
        <f>IFERROR(IF($B$3="NYSEG",(INDEX('BCA Inputs'!$N$14:$N$54,MATCH(I148,'BCA Inputs'!$M$14:$M$54,0))*P148+INDEX('BCA Inputs'!$O$14:$O$54,MATCH(I148,'BCA Inputs'!$M$14:$M$54,0))*O148+INDEX('BCA Inputs'!P:P,MATCH(I148,'BCA Inputs'!M:M,0))*Q148+INDEX('BCA Inputs'!Q:Q,MATCH(I148,'BCA Inputs'!M:M,0))*F148+INDEX('BCA Inputs'!R:R,MATCH(I148,'BCA Inputs'!M:M,0))*G148)+L148+N148,IF($B$3="RG&amp;E",(INDEX('BCA Inputs'!$AX$14:$AX$54,MATCH(I148,'BCA Inputs'!$AW$14:$AW$54,0))*P148+INDEX('BCA Inputs'!$AY$14:$AY$54,MATCH(I148,'BCA Inputs'!$AW$14:$AW$54,0))*O148+INDEX('BCA Inputs'!$AZ$14:$AZ$54,MATCH(I148,'BCA Inputs'!$AW$14:$AW$54,0))*Q148+INDEX('BCA Inputs'!$BA$14:$BA$54,MATCH(I148,'BCA Inputs'!$AW$14:$AW$54,0))*F148+INDEX('BCA Inputs'!$BB$14:$BB$54,MATCH(I148,'BCA Inputs'!$AW$14:$AW$54,0))*G148)+L148+N148,"")),"")</f>
        <v/>
      </c>
      <c r="U148" s="234" t="str">
        <f t="shared" si="11"/>
        <v/>
      </c>
      <c r="V148" s="234" t="str">
        <f t="shared" si="12"/>
        <v/>
      </c>
      <c r="W148" s="234" t="str">
        <f t="shared" si="13"/>
        <v/>
      </c>
      <c r="Y148" s="235" t="str">
        <f t="shared" si="14"/>
        <v/>
      </c>
      <c r="Z148" s="236" t="str">
        <f>IFERROR(IF($B$3="NYSEG",INDEX('BCA Inputs'!$X$14:$X$54,MATCH(I148,'BCA Inputs'!$M$14:$M$54,0))*P148+INDEX('BCA Inputs'!$Y$14:$Y$54,MATCH(I148,'BCA Inputs'!$M$14:$M$54,0))*O148+INDEX('BCA Inputs'!$Z$14:$Z$54,MATCH(I148,'BCA Inputs'!$M$14:$M$54,0))*Q148+INDEX('BCA Inputs'!$AA$14:$AA$54,MATCH(I148,'BCA Inputs'!$M$14:$M$54,0))*F148+INDEX('BCA Inputs'!$AB$14:$AB$54,MATCH(I148,'BCA Inputs'!$M$14:$M$54,0))*G148,IF($B$3="RG&amp;E",INDEX('BCA Inputs'!$BG$14:$BG$54,MATCH(I148,'BCA Inputs'!$AW$14:$AW$54,0))*P148+INDEX('BCA Inputs'!$BH$14:$BH$54,MATCH(I148,'BCA Inputs'!$AW$14:$AW$54,0))*O148+INDEX('BCA Inputs'!$BI$14:$BI$54,MATCH(I148,'BCA Inputs'!$AW$14:$AW$54,0))*Q148+INDEX('BCA Inputs'!$BJ$14:$BJ$54,MATCH(I148,'BCA Inputs'!$AW$14:$AW$54,0))*F148+INDEX('BCA Inputs'!$BK$14:$BK$54,MATCH(I148,'BCA Inputs'!$AW$14:$AW$54,0))*G148,"")),"")</f>
        <v/>
      </c>
      <c r="AA148" s="237" t="str">
        <f t="shared" si="15"/>
        <v/>
      </c>
      <c r="AC148" s="238" t="str">
        <f>IFERROR((K148+R148)+IF($B$3="NYSEG",INDEX('BCA Inputs'!$AI$14:$AI$54,MATCH(I148,'BCA Inputs'!$M$14:$M$54,0))*P148+INDEX('BCA Inputs'!$AJ$14:$AJ$54,MATCH(I148,'BCA Inputs'!$M$14:$M$54,0))*Q148,IF($B$3="RG&amp;E",INDEX('BCA Inputs'!$BR$14:$BR$54,MATCH(I148,'BCA Inputs'!$AW$14:$AW$54,0))*P148+INDEX('BCA Inputs'!$BS$14:$BS$54,MATCH(I148,'BCA Inputs'!$AW$14:$AW$54,0))*Q148,"")),"")</f>
        <v/>
      </c>
      <c r="AD148" s="181" t="str">
        <f>IFERROR(IF($B$3="NYSEG",INDEX('BCA Inputs'!$AD$14:$AD$54,MATCH(I148,'BCA Inputs'!$M$14:$M$54,0))*P148+INDEX('BCA Inputs'!$AE$14:$AE$54,MATCH(I148,'BCA Inputs'!$M$14:$M$54,0))*O148+INDEX('BCA Inputs'!$AF$14:$AF$54,MATCH(I148,'BCA Inputs'!$M$14:$M$54,0))*Q148+INDEX('BCA Inputs'!$AG$14:$AG$54,MATCH(I148,'BCA Inputs'!$M$14:$M$54,0))*F148+INDEX('BCA Inputs'!$AH$14:$AH$54,MATCH(I148,'BCA Inputs'!$M$14:$M$54,0))*G148,IF($B$3="RG&amp;E",INDEX('BCA Inputs'!$BM$14:$BM$54,MATCH(I148,'BCA Inputs'!$AW$14:$AW$54,0))*P148+INDEX('BCA Inputs'!$BN$14:$BN$54,MATCH(I148,'BCA Inputs'!$AW$14:$AW$54,0))*O148+INDEX('BCA Inputs'!$BO$14:$BO$54,MATCH(I148,'BCA Inputs'!$AW$14:$AW$54,0))*Q148+INDEX('BCA Inputs'!$BP$14:$BP$54,MATCH(I148,'BCA Inputs'!$AW$14:$AW$54,0))*F148+INDEX('BCA Inputs'!$BQ$14:$BQ$54,MATCH(I148,'BCA Inputs'!$AW$14:$AW$54,0))*G148,"")),"")</f>
        <v/>
      </c>
      <c r="AE148" s="237" t="str">
        <f t="shared" si="16"/>
        <v/>
      </c>
      <c r="AF148" s="198">
        <f t="shared" si="18"/>
        <v>0</v>
      </c>
      <c r="AG148" s="239">
        <f t="shared" si="19"/>
        <v>0</v>
      </c>
    </row>
    <row r="149" spans="1:33">
      <c r="A149" s="228"/>
      <c r="B149" s="176"/>
      <c r="C149" s="229"/>
      <c r="D149" s="230"/>
      <c r="E149" s="230"/>
      <c r="F149" s="230"/>
      <c r="G149" s="230"/>
      <c r="H149" s="231"/>
      <c r="I149" s="231"/>
      <c r="J149" s="232"/>
      <c r="K149" s="232"/>
      <c r="L149" s="232"/>
      <c r="M149" s="181">
        <f t="shared" si="17"/>
        <v>0</v>
      </c>
      <c r="N149" s="181">
        <f>IF(H149="",0,H149*I149*'Avoided Water Savings Cost'!$C$16)</f>
        <v>0</v>
      </c>
      <c r="O149" s="545">
        <f>IF(C149="",0,IF($B$3="NYSEG",C149/(1-'Avoided Electric Costs 2020'!$W$21),IF($B$3="RG&amp;E",C149/(1-'Avoided Electric Costs 2020'!$X$21),"")))</f>
        <v>0</v>
      </c>
      <c r="P149" s="546">
        <f>IF(D149="",0,IF($B$3="NYSEG",D149/(1-'Avoided Electric Costs 2020'!$W$21),IF($B$3="RG&amp;E",D149/(1-'Avoided Electric Costs 2020'!$X$21),"")))</f>
        <v>0</v>
      </c>
      <c r="Q149" s="546">
        <f>IF(E149="",0,IF($B$3="NYSEG",E149/(1-'Avoided Natural Gas Costs 2020'!$J$34),IF($B$3="RG&amp;E",E149/(1-'Avoided Natural Gas Costs 2020'!$K$34),"")))</f>
        <v>0</v>
      </c>
      <c r="R149" s="233" t="str">
        <f>IFERROR(IF(P149*'BCA Inputs'!$C$1+Q149*'BCA Inputs'!$C$2+F149*'BCA Inputs'!$C$2+G149*'BCA Inputs'!$C$2=0,"",P149*'BCA Inputs'!$C$1+Q149*'BCA Inputs'!$C$2+F149*'BCA Inputs'!$C$2+G149*'BCA Inputs'!$C$2),"")</f>
        <v/>
      </c>
      <c r="S149" s="181" t="str">
        <f t="shared" si="10"/>
        <v/>
      </c>
      <c r="T149" s="181" t="str">
        <f>IFERROR(IF($B$3="NYSEG",(INDEX('BCA Inputs'!$N$14:$N$54,MATCH(I149,'BCA Inputs'!$M$14:$M$54,0))*P149+INDEX('BCA Inputs'!$O$14:$O$54,MATCH(I149,'BCA Inputs'!$M$14:$M$54,0))*O149+INDEX('BCA Inputs'!P:P,MATCH(I149,'BCA Inputs'!M:M,0))*Q149+INDEX('BCA Inputs'!Q:Q,MATCH(I149,'BCA Inputs'!M:M,0))*F149+INDEX('BCA Inputs'!R:R,MATCH(I149,'BCA Inputs'!M:M,0))*G149)+L149+N149,IF($B$3="RG&amp;E",(INDEX('BCA Inputs'!$AX$14:$AX$54,MATCH(I149,'BCA Inputs'!$AW$14:$AW$54,0))*P149+INDEX('BCA Inputs'!$AY$14:$AY$54,MATCH(I149,'BCA Inputs'!$AW$14:$AW$54,0))*O149+INDEX('BCA Inputs'!$AZ$14:$AZ$54,MATCH(I149,'BCA Inputs'!$AW$14:$AW$54,0))*Q149+INDEX('BCA Inputs'!$BA$14:$BA$54,MATCH(I149,'BCA Inputs'!$AW$14:$AW$54,0))*F149+INDEX('BCA Inputs'!$BB$14:$BB$54,MATCH(I149,'BCA Inputs'!$AW$14:$AW$54,0))*G149)+L149+N149,"")),"")</f>
        <v/>
      </c>
      <c r="U149" s="234" t="str">
        <f t="shared" si="11"/>
        <v/>
      </c>
      <c r="V149" s="234" t="str">
        <f t="shared" si="12"/>
        <v/>
      </c>
      <c r="W149" s="234" t="str">
        <f t="shared" si="13"/>
        <v/>
      </c>
      <c r="Y149" s="235" t="str">
        <f t="shared" si="14"/>
        <v/>
      </c>
      <c r="Z149" s="236" t="str">
        <f>IFERROR(IF($B$3="NYSEG",INDEX('BCA Inputs'!$X$14:$X$54,MATCH(I149,'BCA Inputs'!$M$14:$M$54,0))*P149+INDEX('BCA Inputs'!$Y$14:$Y$54,MATCH(I149,'BCA Inputs'!$M$14:$M$54,0))*O149+INDEX('BCA Inputs'!$Z$14:$Z$54,MATCH(I149,'BCA Inputs'!$M$14:$M$54,0))*Q149+INDEX('BCA Inputs'!$AA$14:$AA$54,MATCH(I149,'BCA Inputs'!$M$14:$M$54,0))*F149+INDEX('BCA Inputs'!$AB$14:$AB$54,MATCH(I149,'BCA Inputs'!$M$14:$M$54,0))*G149,IF($B$3="RG&amp;E",INDEX('BCA Inputs'!$BG$14:$BG$54,MATCH(I149,'BCA Inputs'!$AW$14:$AW$54,0))*P149+INDEX('BCA Inputs'!$BH$14:$BH$54,MATCH(I149,'BCA Inputs'!$AW$14:$AW$54,0))*O149+INDEX('BCA Inputs'!$BI$14:$BI$54,MATCH(I149,'BCA Inputs'!$AW$14:$AW$54,0))*Q149+INDEX('BCA Inputs'!$BJ$14:$BJ$54,MATCH(I149,'BCA Inputs'!$AW$14:$AW$54,0))*F149+INDEX('BCA Inputs'!$BK$14:$BK$54,MATCH(I149,'BCA Inputs'!$AW$14:$AW$54,0))*G149,"")),"")</f>
        <v/>
      </c>
      <c r="AA149" s="237" t="str">
        <f t="shared" si="15"/>
        <v/>
      </c>
      <c r="AC149" s="238" t="str">
        <f>IFERROR((K149+R149)+IF($B$3="NYSEG",INDEX('BCA Inputs'!$AI$14:$AI$54,MATCH(I149,'BCA Inputs'!$M$14:$M$54,0))*P149+INDEX('BCA Inputs'!$AJ$14:$AJ$54,MATCH(I149,'BCA Inputs'!$M$14:$M$54,0))*Q149,IF($B$3="RG&amp;E",INDEX('BCA Inputs'!$BR$14:$BR$54,MATCH(I149,'BCA Inputs'!$AW$14:$AW$54,0))*P149+INDEX('BCA Inputs'!$BS$14:$BS$54,MATCH(I149,'BCA Inputs'!$AW$14:$AW$54,0))*Q149,"")),"")</f>
        <v/>
      </c>
      <c r="AD149" s="181" t="str">
        <f>IFERROR(IF($B$3="NYSEG",INDEX('BCA Inputs'!$AD$14:$AD$54,MATCH(I149,'BCA Inputs'!$M$14:$M$54,0))*P149+INDEX('BCA Inputs'!$AE$14:$AE$54,MATCH(I149,'BCA Inputs'!$M$14:$M$54,0))*O149+INDEX('BCA Inputs'!$AF$14:$AF$54,MATCH(I149,'BCA Inputs'!$M$14:$M$54,0))*Q149+INDEX('BCA Inputs'!$AG$14:$AG$54,MATCH(I149,'BCA Inputs'!$M$14:$M$54,0))*F149+INDEX('BCA Inputs'!$AH$14:$AH$54,MATCH(I149,'BCA Inputs'!$M$14:$M$54,0))*G149,IF($B$3="RG&amp;E",INDEX('BCA Inputs'!$BM$14:$BM$54,MATCH(I149,'BCA Inputs'!$AW$14:$AW$54,0))*P149+INDEX('BCA Inputs'!$BN$14:$BN$54,MATCH(I149,'BCA Inputs'!$AW$14:$AW$54,0))*O149+INDEX('BCA Inputs'!$BO$14:$BO$54,MATCH(I149,'BCA Inputs'!$AW$14:$AW$54,0))*Q149+INDEX('BCA Inputs'!$BP$14:$BP$54,MATCH(I149,'BCA Inputs'!$AW$14:$AW$54,0))*F149+INDEX('BCA Inputs'!$BQ$14:$BQ$54,MATCH(I149,'BCA Inputs'!$AW$14:$AW$54,0))*G149,"")),"")</f>
        <v/>
      </c>
      <c r="AE149" s="237" t="str">
        <f t="shared" si="16"/>
        <v/>
      </c>
      <c r="AF149" s="198">
        <f t="shared" si="18"/>
        <v>0</v>
      </c>
      <c r="AG149" s="239">
        <f t="shared" si="19"/>
        <v>0</v>
      </c>
    </row>
    <row r="150" spans="1:33">
      <c r="A150" s="228"/>
      <c r="B150" s="176"/>
      <c r="C150" s="229"/>
      <c r="D150" s="230"/>
      <c r="E150" s="230"/>
      <c r="F150" s="230"/>
      <c r="G150" s="230"/>
      <c r="H150" s="231"/>
      <c r="I150" s="231"/>
      <c r="J150" s="232"/>
      <c r="K150" s="232"/>
      <c r="L150" s="232"/>
      <c r="M150" s="181">
        <f t="shared" si="17"/>
        <v>0</v>
      </c>
      <c r="N150" s="181">
        <f>IF(H150="",0,H150*I150*'Avoided Water Savings Cost'!$C$16)</f>
        <v>0</v>
      </c>
      <c r="O150" s="545">
        <f>IF(C150="",0,IF($B$3="NYSEG",C150/(1-'Avoided Electric Costs 2020'!$W$21),IF($B$3="RG&amp;E",C150/(1-'Avoided Electric Costs 2020'!$X$21),"")))</f>
        <v>0</v>
      </c>
      <c r="P150" s="546">
        <f>IF(D150="",0,IF($B$3="NYSEG",D150/(1-'Avoided Electric Costs 2020'!$W$21),IF($B$3="RG&amp;E",D150/(1-'Avoided Electric Costs 2020'!$X$21),"")))</f>
        <v>0</v>
      </c>
      <c r="Q150" s="546">
        <f>IF(E150="",0,IF($B$3="NYSEG",E150/(1-'Avoided Natural Gas Costs 2020'!$J$34),IF($B$3="RG&amp;E",E150/(1-'Avoided Natural Gas Costs 2020'!$K$34),"")))</f>
        <v>0</v>
      </c>
      <c r="R150" s="233" t="str">
        <f>IFERROR(IF(P150*'BCA Inputs'!$C$1+Q150*'BCA Inputs'!$C$2+F150*'BCA Inputs'!$C$2+G150*'BCA Inputs'!$C$2=0,"",P150*'BCA Inputs'!$C$1+Q150*'BCA Inputs'!$C$2+F150*'BCA Inputs'!$C$2+G150*'BCA Inputs'!$C$2),"")</f>
        <v/>
      </c>
      <c r="S150" s="181" t="str">
        <f t="shared" si="10"/>
        <v/>
      </c>
      <c r="T150" s="181" t="str">
        <f>IFERROR(IF($B$3="NYSEG",(INDEX('BCA Inputs'!$N$14:$N$54,MATCH(I150,'BCA Inputs'!$M$14:$M$54,0))*P150+INDEX('BCA Inputs'!$O$14:$O$54,MATCH(I150,'BCA Inputs'!$M$14:$M$54,0))*O150+INDEX('BCA Inputs'!P:P,MATCH(I150,'BCA Inputs'!M:M,0))*Q150+INDEX('BCA Inputs'!Q:Q,MATCH(I150,'BCA Inputs'!M:M,0))*F150+INDEX('BCA Inputs'!R:R,MATCH(I150,'BCA Inputs'!M:M,0))*G150)+L150+N150,IF($B$3="RG&amp;E",(INDEX('BCA Inputs'!$AX$14:$AX$54,MATCH(I150,'BCA Inputs'!$AW$14:$AW$54,0))*P150+INDEX('BCA Inputs'!$AY$14:$AY$54,MATCH(I150,'BCA Inputs'!$AW$14:$AW$54,0))*O150+INDEX('BCA Inputs'!$AZ$14:$AZ$54,MATCH(I150,'BCA Inputs'!$AW$14:$AW$54,0))*Q150+INDEX('BCA Inputs'!$BA$14:$BA$54,MATCH(I150,'BCA Inputs'!$AW$14:$AW$54,0))*F150+INDEX('BCA Inputs'!$BB$14:$BB$54,MATCH(I150,'BCA Inputs'!$AW$14:$AW$54,0))*G150)+L150+N150,"")),"")</f>
        <v/>
      </c>
      <c r="U150" s="234" t="str">
        <f t="shared" si="11"/>
        <v/>
      </c>
      <c r="V150" s="234" t="str">
        <f t="shared" si="12"/>
        <v/>
      </c>
      <c r="W150" s="234" t="str">
        <f t="shared" si="13"/>
        <v/>
      </c>
      <c r="Y150" s="235" t="str">
        <f t="shared" si="14"/>
        <v/>
      </c>
      <c r="Z150" s="236" t="str">
        <f>IFERROR(IF($B$3="NYSEG",INDEX('BCA Inputs'!$X$14:$X$54,MATCH(I150,'BCA Inputs'!$M$14:$M$54,0))*P150+INDEX('BCA Inputs'!$Y$14:$Y$54,MATCH(I150,'BCA Inputs'!$M$14:$M$54,0))*O150+INDEX('BCA Inputs'!$Z$14:$Z$54,MATCH(I150,'BCA Inputs'!$M$14:$M$54,0))*Q150+INDEX('BCA Inputs'!$AA$14:$AA$54,MATCH(I150,'BCA Inputs'!$M$14:$M$54,0))*F150+INDEX('BCA Inputs'!$AB$14:$AB$54,MATCH(I150,'BCA Inputs'!$M$14:$M$54,0))*G150,IF($B$3="RG&amp;E",INDEX('BCA Inputs'!$BG$14:$BG$54,MATCH(I150,'BCA Inputs'!$AW$14:$AW$54,0))*P150+INDEX('BCA Inputs'!$BH$14:$BH$54,MATCH(I150,'BCA Inputs'!$AW$14:$AW$54,0))*O150+INDEX('BCA Inputs'!$BI$14:$BI$54,MATCH(I150,'BCA Inputs'!$AW$14:$AW$54,0))*Q150+INDEX('BCA Inputs'!$BJ$14:$BJ$54,MATCH(I150,'BCA Inputs'!$AW$14:$AW$54,0))*F150+INDEX('BCA Inputs'!$BK$14:$BK$54,MATCH(I150,'BCA Inputs'!$AW$14:$AW$54,0))*G150,"")),"")</f>
        <v/>
      </c>
      <c r="AA150" s="237" t="str">
        <f t="shared" si="15"/>
        <v/>
      </c>
      <c r="AC150" s="238" t="str">
        <f>IFERROR((K150+R150)+IF($B$3="NYSEG",INDEX('BCA Inputs'!$AI$14:$AI$54,MATCH(I150,'BCA Inputs'!$M$14:$M$54,0))*P150+INDEX('BCA Inputs'!$AJ$14:$AJ$54,MATCH(I150,'BCA Inputs'!$M$14:$M$54,0))*Q150,IF($B$3="RG&amp;E",INDEX('BCA Inputs'!$BR$14:$BR$54,MATCH(I150,'BCA Inputs'!$AW$14:$AW$54,0))*P150+INDEX('BCA Inputs'!$BS$14:$BS$54,MATCH(I150,'BCA Inputs'!$AW$14:$AW$54,0))*Q150,"")),"")</f>
        <v/>
      </c>
      <c r="AD150" s="181" t="str">
        <f>IFERROR(IF($B$3="NYSEG",INDEX('BCA Inputs'!$AD$14:$AD$54,MATCH(I150,'BCA Inputs'!$M$14:$M$54,0))*P150+INDEX('BCA Inputs'!$AE$14:$AE$54,MATCH(I150,'BCA Inputs'!$M$14:$M$54,0))*O150+INDEX('BCA Inputs'!$AF$14:$AF$54,MATCH(I150,'BCA Inputs'!$M$14:$M$54,0))*Q150+INDEX('BCA Inputs'!$AG$14:$AG$54,MATCH(I150,'BCA Inputs'!$M$14:$M$54,0))*F150+INDEX('BCA Inputs'!$AH$14:$AH$54,MATCH(I150,'BCA Inputs'!$M$14:$M$54,0))*G150,IF($B$3="RG&amp;E",INDEX('BCA Inputs'!$BM$14:$BM$54,MATCH(I150,'BCA Inputs'!$AW$14:$AW$54,0))*P150+INDEX('BCA Inputs'!$BN$14:$BN$54,MATCH(I150,'BCA Inputs'!$AW$14:$AW$54,0))*O150+INDEX('BCA Inputs'!$BO$14:$BO$54,MATCH(I150,'BCA Inputs'!$AW$14:$AW$54,0))*Q150+INDEX('BCA Inputs'!$BP$14:$BP$54,MATCH(I150,'BCA Inputs'!$AW$14:$AW$54,0))*F150+INDEX('BCA Inputs'!$BQ$14:$BQ$54,MATCH(I150,'BCA Inputs'!$AW$14:$AW$54,0))*G150,"")),"")</f>
        <v/>
      </c>
      <c r="AE150" s="237" t="str">
        <f t="shared" si="16"/>
        <v/>
      </c>
      <c r="AF150" s="198">
        <f t="shared" si="18"/>
        <v>0</v>
      </c>
      <c r="AG150" s="239">
        <f t="shared" si="19"/>
        <v>0</v>
      </c>
    </row>
    <row r="151" spans="1:33">
      <c r="A151" s="228"/>
      <c r="B151" s="176"/>
      <c r="C151" s="229"/>
      <c r="D151" s="230"/>
      <c r="E151" s="230"/>
      <c r="F151" s="230"/>
      <c r="G151" s="230"/>
      <c r="H151" s="231"/>
      <c r="I151" s="231"/>
      <c r="J151" s="232"/>
      <c r="K151" s="232"/>
      <c r="L151" s="232"/>
      <c r="M151" s="181">
        <f t="shared" si="17"/>
        <v>0</v>
      </c>
      <c r="N151" s="181">
        <f>IF(H151="",0,H151*I151*'Avoided Water Savings Cost'!$C$16)</f>
        <v>0</v>
      </c>
      <c r="O151" s="545">
        <f>IF(C151="",0,IF($B$3="NYSEG",C151/(1-'Avoided Electric Costs 2020'!$W$21),IF($B$3="RG&amp;E",C151/(1-'Avoided Electric Costs 2020'!$X$21),"")))</f>
        <v>0</v>
      </c>
      <c r="P151" s="546">
        <f>IF(D151="",0,IF($B$3="NYSEG",D151/(1-'Avoided Electric Costs 2020'!$W$21),IF($B$3="RG&amp;E",D151/(1-'Avoided Electric Costs 2020'!$X$21),"")))</f>
        <v>0</v>
      </c>
      <c r="Q151" s="546">
        <f>IF(E151="",0,IF($B$3="NYSEG",E151/(1-'Avoided Natural Gas Costs 2020'!$J$34),IF($B$3="RG&amp;E",E151/(1-'Avoided Natural Gas Costs 2020'!$K$34),"")))</f>
        <v>0</v>
      </c>
      <c r="R151" s="233" t="str">
        <f>IFERROR(IF(P151*'BCA Inputs'!$C$1+Q151*'BCA Inputs'!$C$2+F151*'BCA Inputs'!$C$2+G151*'BCA Inputs'!$C$2=0,"",P151*'BCA Inputs'!$C$1+Q151*'BCA Inputs'!$C$2+F151*'BCA Inputs'!$C$2+G151*'BCA Inputs'!$C$2),"")</f>
        <v/>
      </c>
      <c r="S151" s="181" t="str">
        <f t="shared" ref="S151:S214" si="20">IFERROR(IF(J151+R151=0,"",J151+R151),"")</f>
        <v/>
      </c>
      <c r="T151" s="181" t="str">
        <f>IFERROR(IF($B$3="NYSEG",(INDEX('BCA Inputs'!$N$14:$N$54,MATCH(I151,'BCA Inputs'!$M$14:$M$54,0))*P151+INDEX('BCA Inputs'!$O$14:$O$54,MATCH(I151,'BCA Inputs'!$M$14:$M$54,0))*O151+INDEX('BCA Inputs'!P:P,MATCH(I151,'BCA Inputs'!M:M,0))*Q151+INDEX('BCA Inputs'!Q:Q,MATCH(I151,'BCA Inputs'!M:M,0))*F151+INDEX('BCA Inputs'!R:R,MATCH(I151,'BCA Inputs'!M:M,0))*G151)+L151+N151,IF($B$3="RG&amp;E",(INDEX('BCA Inputs'!$AX$14:$AX$54,MATCH(I151,'BCA Inputs'!$AW$14:$AW$54,0))*P151+INDEX('BCA Inputs'!$AY$14:$AY$54,MATCH(I151,'BCA Inputs'!$AW$14:$AW$54,0))*O151+INDEX('BCA Inputs'!$AZ$14:$AZ$54,MATCH(I151,'BCA Inputs'!$AW$14:$AW$54,0))*Q151+INDEX('BCA Inputs'!$BA$14:$BA$54,MATCH(I151,'BCA Inputs'!$AW$14:$AW$54,0))*F151+INDEX('BCA Inputs'!$BB$14:$BB$54,MATCH(I151,'BCA Inputs'!$AW$14:$AW$54,0))*G151)+L151+N151,"")),"")</f>
        <v/>
      </c>
      <c r="U151" s="234" t="str">
        <f t="shared" ref="U151:U214" si="21">IFERROR(T151/S151,"")</f>
        <v/>
      </c>
      <c r="V151" s="234" t="str">
        <f t="shared" ref="V151:V214" si="22">IFERROR(J151/(D151*$B$6+E151*$B$7+F151*$B$7+G151*$B$7+M151+N151/I151),"")</f>
        <v/>
      </c>
      <c r="W151" s="234" t="str">
        <f t="shared" ref="W151:W214" si="23">IFERROR((J151-K151)/(D151*$B$6+E151*$B$7+F151*$B$7+G151*$B$7+M151+N151/I151),"")</f>
        <v/>
      </c>
      <c r="Y151" s="235" t="str">
        <f t="shared" ref="Y151:Y214" si="24">IFERROR(K151+R151,"")</f>
        <v/>
      </c>
      <c r="Z151" s="236" t="str">
        <f>IFERROR(IF($B$3="NYSEG",INDEX('BCA Inputs'!$X$14:$X$54,MATCH(I151,'BCA Inputs'!$M$14:$M$54,0))*P151+INDEX('BCA Inputs'!$Y$14:$Y$54,MATCH(I151,'BCA Inputs'!$M$14:$M$54,0))*O151+INDEX('BCA Inputs'!$Z$14:$Z$54,MATCH(I151,'BCA Inputs'!$M$14:$M$54,0))*Q151+INDEX('BCA Inputs'!$AA$14:$AA$54,MATCH(I151,'BCA Inputs'!$M$14:$M$54,0))*F151+INDEX('BCA Inputs'!$AB$14:$AB$54,MATCH(I151,'BCA Inputs'!$M$14:$M$54,0))*G151,IF($B$3="RG&amp;E",INDEX('BCA Inputs'!$BG$14:$BG$54,MATCH(I151,'BCA Inputs'!$AW$14:$AW$54,0))*P151+INDEX('BCA Inputs'!$BH$14:$BH$54,MATCH(I151,'BCA Inputs'!$AW$14:$AW$54,0))*O151+INDEX('BCA Inputs'!$BI$14:$BI$54,MATCH(I151,'BCA Inputs'!$AW$14:$AW$54,0))*Q151+INDEX('BCA Inputs'!$BJ$14:$BJ$54,MATCH(I151,'BCA Inputs'!$AW$14:$AW$54,0))*F151+INDEX('BCA Inputs'!$BK$14:$BK$54,MATCH(I151,'BCA Inputs'!$AW$14:$AW$54,0))*G151,"")),"")</f>
        <v/>
      </c>
      <c r="AA151" s="237" t="str">
        <f t="shared" ref="AA151:AA214" si="25">IFERROR(Z151/Y151,"")</f>
        <v/>
      </c>
      <c r="AC151" s="238" t="str">
        <f>IFERROR((K151+R151)+IF($B$3="NYSEG",INDEX('BCA Inputs'!$AI$14:$AI$54,MATCH(I151,'BCA Inputs'!$M$14:$M$54,0))*P151+INDEX('BCA Inputs'!$AJ$14:$AJ$54,MATCH(I151,'BCA Inputs'!$M$14:$M$54,0))*Q151,IF($B$3="RG&amp;E",INDEX('BCA Inputs'!$BR$14:$BR$54,MATCH(I151,'BCA Inputs'!$AW$14:$AW$54,0))*P151+INDEX('BCA Inputs'!$BS$14:$BS$54,MATCH(I151,'BCA Inputs'!$AW$14:$AW$54,0))*Q151,"")),"")</f>
        <v/>
      </c>
      <c r="AD151" s="181" t="str">
        <f>IFERROR(IF($B$3="NYSEG",INDEX('BCA Inputs'!$AD$14:$AD$54,MATCH(I151,'BCA Inputs'!$M$14:$M$54,0))*P151+INDEX('BCA Inputs'!$AE$14:$AE$54,MATCH(I151,'BCA Inputs'!$M$14:$M$54,0))*O151+INDEX('BCA Inputs'!$AF$14:$AF$54,MATCH(I151,'BCA Inputs'!$M$14:$M$54,0))*Q151+INDEX('BCA Inputs'!$AG$14:$AG$54,MATCH(I151,'BCA Inputs'!$M$14:$M$54,0))*F151+INDEX('BCA Inputs'!$AH$14:$AH$54,MATCH(I151,'BCA Inputs'!$M$14:$M$54,0))*G151,IF($B$3="RG&amp;E",INDEX('BCA Inputs'!$BM$14:$BM$54,MATCH(I151,'BCA Inputs'!$AW$14:$AW$54,0))*P151+INDEX('BCA Inputs'!$BN$14:$BN$54,MATCH(I151,'BCA Inputs'!$AW$14:$AW$54,0))*O151+INDEX('BCA Inputs'!$BO$14:$BO$54,MATCH(I151,'BCA Inputs'!$AW$14:$AW$54,0))*Q151+INDEX('BCA Inputs'!$BP$14:$BP$54,MATCH(I151,'BCA Inputs'!$AW$14:$AW$54,0))*F151+INDEX('BCA Inputs'!$BQ$14:$BQ$54,MATCH(I151,'BCA Inputs'!$AW$14:$AW$54,0))*G151,"")),"")</f>
        <v/>
      </c>
      <c r="AE151" s="237" t="str">
        <f t="shared" ref="AE151:AE214" si="26">IFERROR(AD151/AC151,"")</f>
        <v/>
      </c>
      <c r="AF151" s="198">
        <f t="shared" si="18"/>
        <v>0</v>
      </c>
      <c r="AG151" s="239">
        <f t="shared" si="19"/>
        <v>0</v>
      </c>
    </row>
    <row r="152" spans="1:33">
      <c r="A152" s="228"/>
      <c r="B152" s="176"/>
      <c r="C152" s="229"/>
      <c r="D152" s="230"/>
      <c r="E152" s="230"/>
      <c r="F152" s="230"/>
      <c r="G152" s="230"/>
      <c r="H152" s="231"/>
      <c r="I152" s="231"/>
      <c r="J152" s="232"/>
      <c r="K152" s="232"/>
      <c r="L152" s="232"/>
      <c r="M152" s="181">
        <f t="shared" ref="M152:M215" si="27">IF(L152="",0,L152/I152)</f>
        <v>0</v>
      </c>
      <c r="N152" s="181">
        <f>IF(H152="",0,H152*I152*'Avoided Water Savings Cost'!$C$16)</f>
        <v>0</v>
      </c>
      <c r="O152" s="545">
        <f>IF(C152="",0,IF($B$3="NYSEG",C152/(1-'Avoided Electric Costs 2020'!$W$21),IF($B$3="RG&amp;E",C152/(1-'Avoided Electric Costs 2020'!$X$21),"")))</f>
        <v>0</v>
      </c>
      <c r="P152" s="546">
        <f>IF(D152="",0,IF($B$3="NYSEG",D152/(1-'Avoided Electric Costs 2020'!$W$21),IF($B$3="RG&amp;E",D152/(1-'Avoided Electric Costs 2020'!$X$21),"")))</f>
        <v>0</v>
      </c>
      <c r="Q152" s="546">
        <f>IF(E152="",0,IF($B$3="NYSEG",E152/(1-'Avoided Natural Gas Costs 2020'!$J$34),IF($B$3="RG&amp;E",E152/(1-'Avoided Natural Gas Costs 2020'!$K$34),"")))</f>
        <v>0</v>
      </c>
      <c r="R152" s="233" t="str">
        <f>IFERROR(IF(P152*'BCA Inputs'!$C$1+Q152*'BCA Inputs'!$C$2+F152*'BCA Inputs'!$C$2+G152*'BCA Inputs'!$C$2=0,"",P152*'BCA Inputs'!$C$1+Q152*'BCA Inputs'!$C$2+F152*'BCA Inputs'!$C$2+G152*'BCA Inputs'!$C$2),"")</f>
        <v/>
      </c>
      <c r="S152" s="181" t="str">
        <f t="shared" si="20"/>
        <v/>
      </c>
      <c r="T152" s="181" t="str">
        <f>IFERROR(IF($B$3="NYSEG",(INDEX('BCA Inputs'!$N$14:$N$54,MATCH(I152,'BCA Inputs'!$M$14:$M$54,0))*P152+INDEX('BCA Inputs'!$O$14:$O$54,MATCH(I152,'BCA Inputs'!$M$14:$M$54,0))*O152+INDEX('BCA Inputs'!P:P,MATCH(I152,'BCA Inputs'!M:M,0))*Q152+INDEX('BCA Inputs'!Q:Q,MATCH(I152,'BCA Inputs'!M:M,0))*F152+INDEX('BCA Inputs'!R:R,MATCH(I152,'BCA Inputs'!M:M,0))*G152)+L152+N152,IF($B$3="RG&amp;E",(INDEX('BCA Inputs'!$AX$14:$AX$54,MATCH(I152,'BCA Inputs'!$AW$14:$AW$54,0))*P152+INDEX('BCA Inputs'!$AY$14:$AY$54,MATCH(I152,'BCA Inputs'!$AW$14:$AW$54,0))*O152+INDEX('BCA Inputs'!$AZ$14:$AZ$54,MATCH(I152,'BCA Inputs'!$AW$14:$AW$54,0))*Q152+INDEX('BCA Inputs'!$BA$14:$BA$54,MATCH(I152,'BCA Inputs'!$AW$14:$AW$54,0))*F152+INDEX('BCA Inputs'!$BB$14:$BB$54,MATCH(I152,'BCA Inputs'!$AW$14:$AW$54,0))*G152)+L152+N152,"")),"")</f>
        <v/>
      </c>
      <c r="U152" s="234" t="str">
        <f t="shared" si="21"/>
        <v/>
      </c>
      <c r="V152" s="234" t="str">
        <f t="shared" si="22"/>
        <v/>
      </c>
      <c r="W152" s="234" t="str">
        <f t="shared" si="23"/>
        <v/>
      </c>
      <c r="Y152" s="235" t="str">
        <f t="shared" si="24"/>
        <v/>
      </c>
      <c r="Z152" s="236" t="str">
        <f>IFERROR(IF($B$3="NYSEG",INDEX('BCA Inputs'!$X$14:$X$54,MATCH(I152,'BCA Inputs'!$M$14:$M$54,0))*P152+INDEX('BCA Inputs'!$Y$14:$Y$54,MATCH(I152,'BCA Inputs'!$M$14:$M$54,0))*O152+INDEX('BCA Inputs'!$Z$14:$Z$54,MATCH(I152,'BCA Inputs'!$M$14:$M$54,0))*Q152+INDEX('BCA Inputs'!$AA$14:$AA$54,MATCH(I152,'BCA Inputs'!$M$14:$M$54,0))*F152+INDEX('BCA Inputs'!$AB$14:$AB$54,MATCH(I152,'BCA Inputs'!$M$14:$M$54,0))*G152,IF($B$3="RG&amp;E",INDEX('BCA Inputs'!$BG$14:$BG$54,MATCH(I152,'BCA Inputs'!$AW$14:$AW$54,0))*P152+INDEX('BCA Inputs'!$BH$14:$BH$54,MATCH(I152,'BCA Inputs'!$AW$14:$AW$54,0))*O152+INDEX('BCA Inputs'!$BI$14:$BI$54,MATCH(I152,'BCA Inputs'!$AW$14:$AW$54,0))*Q152+INDEX('BCA Inputs'!$BJ$14:$BJ$54,MATCH(I152,'BCA Inputs'!$AW$14:$AW$54,0))*F152+INDEX('BCA Inputs'!$BK$14:$BK$54,MATCH(I152,'BCA Inputs'!$AW$14:$AW$54,0))*G152,"")),"")</f>
        <v/>
      </c>
      <c r="AA152" s="237" t="str">
        <f t="shared" si="25"/>
        <v/>
      </c>
      <c r="AC152" s="238" t="str">
        <f>IFERROR((K152+R152)+IF($B$3="NYSEG",INDEX('BCA Inputs'!$AI$14:$AI$54,MATCH(I152,'BCA Inputs'!$M$14:$M$54,0))*P152+INDEX('BCA Inputs'!$AJ$14:$AJ$54,MATCH(I152,'BCA Inputs'!$M$14:$M$54,0))*Q152,IF($B$3="RG&amp;E",INDEX('BCA Inputs'!$BR$14:$BR$54,MATCH(I152,'BCA Inputs'!$AW$14:$AW$54,0))*P152+INDEX('BCA Inputs'!$BS$14:$BS$54,MATCH(I152,'BCA Inputs'!$AW$14:$AW$54,0))*Q152,"")),"")</f>
        <v/>
      </c>
      <c r="AD152" s="181" t="str">
        <f>IFERROR(IF($B$3="NYSEG",INDEX('BCA Inputs'!$AD$14:$AD$54,MATCH(I152,'BCA Inputs'!$M$14:$M$54,0))*P152+INDEX('BCA Inputs'!$AE$14:$AE$54,MATCH(I152,'BCA Inputs'!$M$14:$M$54,0))*O152+INDEX('BCA Inputs'!$AF$14:$AF$54,MATCH(I152,'BCA Inputs'!$M$14:$M$54,0))*Q152+INDEX('BCA Inputs'!$AG$14:$AG$54,MATCH(I152,'BCA Inputs'!$M$14:$M$54,0))*F152+INDEX('BCA Inputs'!$AH$14:$AH$54,MATCH(I152,'BCA Inputs'!$M$14:$M$54,0))*G152,IF($B$3="RG&amp;E",INDEX('BCA Inputs'!$BM$14:$BM$54,MATCH(I152,'BCA Inputs'!$AW$14:$AW$54,0))*P152+INDEX('BCA Inputs'!$BN$14:$BN$54,MATCH(I152,'BCA Inputs'!$AW$14:$AW$54,0))*O152+INDEX('BCA Inputs'!$BO$14:$BO$54,MATCH(I152,'BCA Inputs'!$AW$14:$AW$54,0))*Q152+INDEX('BCA Inputs'!$BP$14:$BP$54,MATCH(I152,'BCA Inputs'!$AW$14:$AW$54,0))*F152+INDEX('BCA Inputs'!$BQ$14:$BQ$54,MATCH(I152,'BCA Inputs'!$AW$14:$AW$54,0))*G152,"")),"")</f>
        <v/>
      </c>
      <c r="AE152" s="237" t="str">
        <f t="shared" si="26"/>
        <v/>
      </c>
      <c r="AF152" s="198">
        <f t="shared" ref="AF152:AF215" si="28">IF(U152&lt;1,1,0)</f>
        <v>0</v>
      </c>
      <c r="AG152" s="239">
        <f t="shared" ref="AG152:AG215" si="29">D152*3412+(E152+F152+G152)*100000</f>
        <v>0</v>
      </c>
    </row>
    <row r="153" spans="1:33">
      <c r="A153" s="228"/>
      <c r="B153" s="176"/>
      <c r="C153" s="229"/>
      <c r="D153" s="230"/>
      <c r="E153" s="230"/>
      <c r="F153" s="230"/>
      <c r="G153" s="230"/>
      <c r="H153" s="231"/>
      <c r="I153" s="231"/>
      <c r="J153" s="232"/>
      <c r="K153" s="232"/>
      <c r="L153" s="232"/>
      <c r="M153" s="181">
        <f t="shared" si="27"/>
        <v>0</v>
      </c>
      <c r="N153" s="181">
        <f>IF(H153="",0,H153*I153*'Avoided Water Savings Cost'!$C$16)</f>
        <v>0</v>
      </c>
      <c r="O153" s="545">
        <f>IF(C153="",0,IF($B$3="NYSEG",C153/(1-'Avoided Electric Costs 2020'!$W$21),IF($B$3="RG&amp;E",C153/(1-'Avoided Electric Costs 2020'!$X$21),"")))</f>
        <v>0</v>
      </c>
      <c r="P153" s="546">
        <f>IF(D153="",0,IF($B$3="NYSEG",D153/(1-'Avoided Electric Costs 2020'!$W$21),IF($B$3="RG&amp;E",D153/(1-'Avoided Electric Costs 2020'!$X$21),"")))</f>
        <v>0</v>
      </c>
      <c r="Q153" s="546">
        <f>IF(E153="",0,IF($B$3="NYSEG",E153/(1-'Avoided Natural Gas Costs 2020'!$J$34),IF($B$3="RG&amp;E",E153/(1-'Avoided Natural Gas Costs 2020'!$K$34),"")))</f>
        <v>0</v>
      </c>
      <c r="R153" s="233" t="str">
        <f>IFERROR(IF(P153*'BCA Inputs'!$C$1+Q153*'BCA Inputs'!$C$2+F153*'BCA Inputs'!$C$2+G153*'BCA Inputs'!$C$2=0,"",P153*'BCA Inputs'!$C$1+Q153*'BCA Inputs'!$C$2+F153*'BCA Inputs'!$C$2+G153*'BCA Inputs'!$C$2),"")</f>
        <v/>
      </c>
      <c r="S153" s="181" t="str">
        <f t="shared" si="20"/>
        <v/>
      </c>
      <c r="T153" s="181" t="str">
        <f>IFERROR(IF($B$3="NYSEG",(INDEX('BCA Inputs'!$N$14:$N$54,MATCH(I153,'BCA Inputs'!$M$14:$M$54,0))*P153+INDEX('BCA Inputs'!$O$14:$O$54,MATCH(I153,'BCA Inputs'!$M$14:$M$54,0))*O153+INDEX('BCA Inputs'!P:P,MATCH(I153,'BCA Inputs'!M:M,0))*Q153+INDEX('BCA Inputs'!Q:Q,MATCH(I153,'BCA Inputs'!M:M,0))*F153+INDEX('BCA Inputs'!R:R,MATCH(I153,'BCA Inputs'!M:M,0))*G153)+L153+N153,IF($B$3="RG&amp;E",(INDEX('BCA Inputs'!$AX$14:$AX$54,MATCH(I153,'BCA Inputs'!$AW$14:$AW$54,0))*P153+INDEX('BCA Inputs'!$AY$14:$AY$54,MATCH(I153,'BCA Inputs'!$AW$14:$AW$54,0))*O153+INDEX('BCA Inputs'!$AZ$14:$AZ$54,MATCH(I153,'BCA Inputs'!$AW$14:$AW$54,0))*Q153+INDEX('BCA Inputs'!$BA$14:$BA$54,MATCH(I153,'BCA Inputs'!$AW$14:$AW$54,0))*F153+INDEX('BCA Inputs'!$BB$14:$BB$54,MATCH(I153,'BCA Inputs'!$AW$14:$AW$54,0))*G153)+L153+N153,"")),"")</f>
        <v/>
      </c>
      <c r="U153" s="234" t="str">
        <f t="shared" si="21"/>
        <v/>
      </c>
      <c r="V153" s="234" t="str">
        <f t="shared" si="22"/>
        <v/>
      </c>
      <c r="W153" s="234" t="str">
        <f t="shared" si="23"/>
        <v/>
      </c>
      <c r="Y153" s="235" t="str">
        <f t="shared" si="24"/>
        <v/>
      </c>
      <c r="Z153" s="236" t="str">
        <f>IFERROR(IF($B$3="NYSEG",INDEX('BCA Inputs'!$X$14:$X$54,MATCH(I153,'BCA Inputs'!$M$14:$M$54,0))*P153+INDEX('BCA Inputs'!$Y$14:$Y$54,MATCH(I153,'BCA Inputs'!$M$14:$M$54,0))*O153+INDEX('BCA Inputs'!$Z$14:$Z$54,MATCH(I153,'BCA Inputs'!$M$14:$M$54,0))*Q153+INDEX('BCA Inputs'!$AA$14:$AA$54,MATCH(I153,'BCA Inputs'!$M$14:$M$54,0))*F153+INDEX('BCA Inputs'!$AB$14:$AB$54,MATCH(I153,'BCA Inputs'!$M$14:$M$54,0))*G153,IF($B$3="RG&amp;E",INDEX('BCA Inputs'!$BG$14:$BG$54,MATCH(I153,'BCA Inputs'!$AW$14:$AW$54,0))*P153+INDEX('BCA Inputs'!$BH$14:$BH$54,MATCH(I153,'BCA Inputs'!$AW$14:$AW$54,0))*O153+INDEX('BCA Inputs'!$BI$14:$BI$54,MATCH(I153,'BCA Inputs'!$AW$14:$AW$54,0))*Q153+INDEX('BCA Inputs'!$BJ$14:$BJ$54,MATCH(I153,'BCA Inputs'!$AW$14:$AW$54,0))*F153+INDEX('BCA Inputs'!$BK$14:$BK$54,MATCH(I153,'BCA Inputs'!$AW$14:$AW$54,0))*G153,"")),"")</f>
        <v/>
      </c>
      <c r="AA153" s="237" t="str">
        <f t="shared" si="25"/>
        <v/>
      </c>
      <c r="AC153" s="238" t="str">
        <f>IFERROR((K153+R153)+IF($B$3="NYSEG",INDEX('BCA Inputs'!$AI$14:$AI$54,MATCH(I153,'BCA Inputs'!$M$14:$M$54,0))*P153+INDEX('BCA Inputs'!$AJ$14:$AJ$54,MATCH(I153,'BCA Inputs'!$M$14:$M$54,0))*Q153,IF($B$3="RG&amp;E",INDEX('BCA Inputs'!$BR$14:$BR$54,MATCH(I153,'BCA Inputs'!$AW$14:$AW$54,0))*P153+INDEX('BCA Inputs'!$BS$14:$BS$54,MATCH(I153,'BCA Inputs'!$AW$14:$AW$54,0))*Q153,"")),"")</f>
        <v/>
      </c>
      <c r="AD153" s="181" t="str">
        <f>IFERROR(IF($B$3="NYSEG",INDEX('BCA Inputs'!$AD$14:$AD$54,MATCH(I153,'BCA Inputs'!$M$14:$M$54,0))*P153+INDEX('BCA Inputs'!$AE$14:$AE$54,MATCH(I153,'BCA Inputs'!$M$14:$M$54,0))*O153+INDEX('BCA Inputs'!$AF$14:$AF$54,MATCH(I153,'BCA Inputs'!$M$14:$M$54,0))*Q153+INDEX('BCA Inputs'!$AG$14:$AG$54,MATCH(I153,'BCA Inputs'!$M$14:$M$54,0))*F153+INDEX('BCA Inputs'!$AH$14:$AH$54,MATCH(I153,'BCA Inputs'!$M$14:$M$54,0))*G153,IF($B$3="RG&amp;E",INDEX('BCA Inputs'!$BM$14:$BM$54,MATCH(I153,'BCA Inputs'!$AW$14:$AW$54,0))*P153+INDEX('BCA Inputs'!$BN$14:$BN$54,MATCH(I153,'BCA Inputs'!$AW$14:$AW$54,0))*O153+INDEX('BCA Inputs'!$BO$14:$BO$54,MATCH(I153,'BCA Inputs'!$AW$14:$AW$54,0))*Q153+INDEX('BCA Inputs'!$BP$14:$BP$54,MATCH(I153,'BCA Inputs'!$AW$14:$AW$54,0))*F153+INDEX('BCA Inputs'!$BQ$14:$BQ$54,MATCH(I153,'BCA Inputs'!$AW$14:$AW$54,0))*G153,"")),"")</f>
        <v/>
      </c>
      <c r="AE153" s="237" t="str">
        <f t="shared" si="26"/>
        <v/>
      </c>
      <c r="AF153" s="198">
        <f t="shared" si="28"/>
        <v>0</v>
      </c>
      <c r="AG153" s="239">
        <f t="shared" si="29"/>
        <v>0</v>
      </c>
    </row>
    <row r="154" spans="1:33">
      <c r="A154" s="228"/>
      <c r="B154" s="176"/>
      <c r="C154" s="229"/>
      <c r="D154" s="230"/>
      <c r="E154" s="230"/>
      <c r="F154" s="230"/>
      <c r="G154" s="230"/>
      <c r="H154" s="231"/>
      <c r="I154" s="231"/>
      <c r="J154" s="232"/>
      <c r="K154" s="232"/>
      <c r="L154" s="232"/>
      <c r="M154" s="181">
        <f t="shared" si="27"/>
        <v>0</v>
      </c>
      <c r="N154" s="181">
        <f>IF(H154="",0,H154*I154*'Avoided Water Savings Cost'!$C$16)</f>
        <v>0</v>
      </c>
      <c r="O154" s="545">
        <f>IF(C154="",0,IF($B$3="NYSEG",C154/(1-'Avoided Electric Costs 2020'!$W$21),IF($B$3="RG&amp;E",C154/(1-'Avoided Electric Costs 2020'!$X$21),"")))</f>
        <v>0</v>
      </c>
      <c r="P154" s="546">
        <f>IF(D154="",0,IF($B$3="NYSEG",D154/(1-'Avoided Electric Costs 2020'!$W$21),IF($B$3="RG&amp;E",D154/(1-'Avoided Electric Costs 2020'!$X$21),"")))</f>
        <v>0</v>
      </c>
      <c r="Q154" s="546">
        <f>IF(E154="",0,IF($B$3="NYSEG",E154/(1-'Avoided Natural Gas Costs 2020'!$J$34),IF($B$3="RG&amp;E",E154/(1-'Avoided Natural Gas Costs 2020'!$K$34),"")))</f>
        <v>0</v>
      </c>
      <c r="R154" s="233" t="str">
        <f>IFERROR(IF(P154*'BCA Inputs'!$C$1+Q154*'BCA Inputs'!$C$2+F154*'BCA Inputs'!$C$2+G154*'BCA Inputs'!$C$2=0,"",P154*'BCA Inputs'!$C$1+Q154*'BCA Inputs'!$C$2+F154*'BCA Inputs'!$C$2+G154*'BCA Inputs'!$C$2),"")</f>
        <v/>
      </c>
      <c r="S154" s="181" t="str">
        <f t="shared" si="20"/>
        <v/>
      </c>
      <c r="T154" s="181" t="str">
        <f>IFERROR(IF($B$3="NYSEG",(INDEX('BCA Inputs'!$N$14:$N$54,MATCH(I154,'BCA Inputs'!$M$14:$M$54,0))*P154+INDEX('BCA Inputs'!$O$14:$O$54,MATCH(I154,'BCA Inputs'!$M$14:$M$54,0))*O154+INDEX('BCA Inputs'!P:P,MATCH(I154,'BCA Inputs'!M:M,0))*Q154+INDEX('BCA Inputs'!Q:Q,MATCH(I154,'BCA Inputs'!M:M,0))*F154+INDEX('BCA Inputs'!R:R,MATCH(I154,'BCA Inputs'!M:M,0))*G154)+L154+N154,IF($B$3="RG&amp;E",(INDEX('BCA Inputs'!$AX$14:$AX$54,MATCH(I154,'BCA Inputs'!$AW$14:$AW$54,0))*P154+INDEX('BCA Inputs'!$AY$14:$AY$54,MATCH(I154,'BCA Inputs'!$AW$14:$AW$54,0))*O154+INDEX('BCA Inputs'!$AZ$14:$AZ$54,MATCH(I154,'BCA Inputs'!$AW$14:$AW$54,0))*Q154+INDEX('BCA Inputs'!$BA$14:$BA$54,MATCH(I154,'BCA Inputs'!$AW$14:$AW$54,0))*F154+INDEX('BCA Inputs'!$BB$14:$BB$54,MATCH(I154,'BCA Inputs'!$AW$14:$AW$54,0))*G154)+L154+N154,"")),"")</f>
        <v/>
      </c>
      <c r="U154" s="234" t="str">
        <f t="shared" si="21"/>
        <v/>
      </c>
      <c r="V154" s="234" t="str">
        <f t="shared" si="22"/>
        <v/>
      </c>
      <c r="W154" s="234" t="str">
        <f t="shared" si="23"/>
        <v/>
      </c>
      <c r="Y154" s="235" t="str">
        <f t="shared" si="24"/>
        <v/>
      </c>
      <c r="Z154" s="236" t="str">
        <f>IFERROR(IF($B$3="NYSEG",INDEX('BCA Inputs'!$X$14:$X$54,MATCH(I154,'BCA Inputs'!$M$14:$M$54,0))*P154+INDEX('BCA Inputs'!$Y$14:$Y$54,MATCH(I154,'BCA Inputs'!$M$14:$M$54,0))*O154+INDEX('BCA Inputs'!$Z$14:$Z$54,MATCH(I154,'BCA Inputs'!$M$14:$M$54,0))*Q154+INDEX('BCA Inputs'!$AA$14:$AA$54,MATCH(I154,'BCA Inputs'!$M$14:$M$54,0))*F154+INDEX('BCA Inputs'!$AB$14:$AB$54,MATCH(I154,'BCA Inputs'!$M$14:$M$54,0))*G154,IF($B$3="RG&amp;E",INDEX('BCA Inputs'!$BG$14:$BG$54,MATCH(I154,'BCA Inputs'!$AW$14:$AW$54,0))*P154+INDEX('BCA Inputs'!$BH$14:$BH$54,MATCH(I154,'BCA Inputs'!$AW$14:$AW$54,0))*O154+INDEX('BCA Inputs'!$BI$14:$BI$54,MATCH(I154,'BCA Inputs'!$AW$14:$AW$54,0))*Q154+INDEX('BCA Inputs'!$BJ$14:$BJ$54,MATCH(I154,'BCA Inputs'!$AW$14:$AW$54,0))*F154+INDEX('BCA Inputs'!$BK$14:$BK$54,MATCH(I154,'BCA Inputs'!$AW$14:$AW$54,0))*G154,"")),"")</f>
        <v/>
      </c>
      <c r="AA154" s="237" t="str">
        <f t="shared" si="25"/>
        <v/>
      </c>
      <c r="AC154" s="238" t="str">
        <f>IFERROR((K154+R154)+IF($B$3="NYSEG",INDEX('BCA Inputs'!$AI$14:$AI$54,MATCH(I154,'BCA Inputs'!$M$14:$M$54,0))*P154+INDEX('BCA Inputs'!$AJ$14:$AJ$54,MATCH(I154,'BCA Inputs'!$M$14:$M$54,0))*Q154,IF($B$3="RG&amp;E",INDEX('BCA Inputs'!$BR$14:$BR$54,MATCH(I154,'BCA Inputs'!$AW$14:$AW$54,0))*P154+INDEX('BCA Inputs'!$BS$14:$BS$54,MATCH(I154,'BCA Inputs'!$AW$14:$AW$54,0))*Q154,"")),"")</f>
        <v/>
      </c>
      <c r="AD154" s="181" t="str">
        <f>IFERROR(IF($B$3="NYSEG",INDEX('BCA Inputs'!$AD$14:$AD$54,MATCH(I154,'BCA Inputs'!$M$14:$M$54,0))*P154+INDEX('BCA Inputs'!$AE$14:$AE$54,MATCH(I154,'BCA Inputs'!$M$14:$M$54,0))*O154+INDEX('BCA Inputs'!$AF$14:$AF$54,MATCH(I154,'BCA Inputs'!$M$14:$M$54,0))*Q154+INDEX('BCA Inputs'!$AG$14:$AG$54,MATCH(I154,'BCA Inputs'!$M$14:$M$54,0))*F154+INDEX('BCA Inputs'!$AH$14:$AH$54,MATCH(I154,'BCA Inputs'!$M$14:$M$54,0))*G154,IF($B$3="RG&amp;E",INDEX('BCA Inputs'!$BM$14:$BM$54,MATCH(I154,'BCA Inputs'!$AW$14:$AW$54,0))*P154+INDEX('BCA Inputs'!$BN$14:$BN$54,MATCH(I154,'BCA Inputs'!$AW$14:$AW$54,0))*O154+INDEX('BCA Inputs'!$BO$14:$BO$54,MATCH(I154,'BCA Inputs'!$AW$14:$AW$54,0))*Q154+INDEX('BCA Inputs'!$BP$14:$BP$54,MATCH(I154,'BCA Inputs'!$AW$14:$AW$54,0))*F154+INDEX('BCA Inputs'!$BQ$14:$BQ$54,MATCH(I154,'BCA Inputs'!$AW$14:$AW$54,0))*G154,"")),"")</f>
        <v/>
      </c>
      <c r="AE154" s="237" t="str">
        <f t="shared" si="26"/>
        <v/>
      </c>
      <c r="AF154" s="198">
        <f t="shared" si="28"/>
        <v>0</v>
      </c>
      <c r="AG154" s="239">
        <f t="shared" si="29"/>
        <v>0</v>
      </c>
    </row>
    <row r="155" spans="1:33">
      <c r="A155" s="228"/>
      <c r="B155" s="176"/>
      <c r="C155" s="229"/>
      <c r="D155" s="230"/>
      <c r="E155" s="230"/>
      <c r="F155" s="230"/>
      <c r="G155" s="230"/>
      <c r="H155" s="231"/>
      <c r="I155" s="231"/>
      <c r="J155" s="232"/>
      <c r="K155" s="232"/>
      <c r="L155" s="232"/>
      <c r="M155" s="181">
        <f t="shared" si="27"/>
        <v>0</v>
      </c>
      <c r="N155" s="181">
        <f>IF(H155="",0,H155*I155*'Avoided Water Savings Cost'!$C$16)</f>
        <v>0</v>
      </c>
      <c r="O155" s="545">
        <f>IF(C155="",0,IF($B$3="NYSEG",C155/(1-'Avoided Electric Costs 2020'!$W$21),IF($B$3="RG&amp;E",C155/(1-'Avoided Electric Costs 2020'!$X$21),"")))</f>
        <v>0</v>
      </c>
      <c r="P155" s="546">
        <f>IF(D155="",0,IF($B$3="NYSEG",D155/(1-'Avoided Electric Costs 2020'!$W$21),IF($B$3="RG&amp;E",D155/(1-'Avoided Electric Costs 2020'!$X$21),"")))</f>
        <v>0</v>
      </c>
      <c r="Q155" s="546">
        <f>IF(E155="",0,IF($B$3="NYSEG",E155/(1-'Avoided Natural Gas Costs 2020'!$J$34),IF($B$3="RG&amp;E",E155/(1-'Avoided Natural Gas Costs 2020'!$K$34),"")))</f>
        <v>0</v>
      </c>
      <c r="R155" s="233" t="str">
        <f>IFERROR(IF(P155*'BCA Inputs'!$C$1+Q155*'BCA Inputs'!$C$2+F155*'BCA Inputs'!$C$2+G155*'BCA Inputs'!$C$2=0,"",P155*'BCA Inputs'!$C$1+Q155*'BCA Inputs'!$C$2+F155*'BCA Inputs'!$C$2+G155*'BCA Inputs'!$C$2),"")</f>
        <v/>
      </c>
      <c r="S155" s="181" t="str">
        <f t="shared" si="20"/>
        <v/>
      </c>
      <c r="T155" s="181" t="str">
        <f>IFERROR(IF($B$3="NYSEG",(INDEX('BCA Inputs'!$N$14:$N$54,MATCH(I155,'BCA Inputs'!$M$14:$M$54,0))*P155+INDEX('BCA Inputs'!$O$14:$O$54,MATCH(I155,'BCA Inputs'!$M$14:$M$54,0))*O155+INDEX('BCA Inputs'!P:P,MATCH(I155,'BCA Inputs'!M:M,0))*Q155+INDEX('BCA Inputs'!Q:Q,MATCH(I155,'BCA Inputs'!M:M,0))*F155+INDEX('BCA Inputs'!R:R,MATCH(I155,'BCA Inputs'!M:M,0))*G155)+L155+N155,IF($B$3="RG&amp;E",(INDEX('BCA Inputs'!$AX$14:$AX$54,MATCH(I155,'BCA Inputs'!$AW$14:$AW$54,0))*P155+INDEX('BCA Inputs'!$AY$14:$AY$54,MATCH(I155,'BCA Inputs'!$AW$14:$AW$54,0))*O155+INDEX('BCA Inputs'!$AZ$14:$AZ$54,MATCH(I155,'BCA Inputs'!$AW$14:$AW$54,0))*Q155+INDEX('BCA Inputs'!$BA$14:$BA$54,MATCH(I155,'BCA Inputs'!$AW$14:$AW$54,0))*F155+INDEX('BCA Inputs'!$BB$14:$BB$54,MATCH(I155,'BCA Inputs'!$AW$14:$AW$54,0))*G155)+L155+N155,"")),"")</f>
        <v/>
      </c>
      <c r="U155" s="234" t="str">
        <f t="shared" si="21"/>
        <v/>
      </c>
      <c r="V155" s="234" t="str">
        <f t="shared" si="22"/>
        <v/>
      </c>
      <c r="W155" s="234" t="str">
        <f t="shared" si="23"/>
        <v/>
      </c>
      <c r="Y155" s="235" t="str">
        <f t="shared" si="24"/>
        <v/>
      </c>
      <c r="Z155" s="236" t="str">
        <f>IFERROR(IF($B$3="NYSEG",INDEX('BCA Inputs'!$X$14:$X$54,MATCH(I155,'BCA Inputs'!$M$14:$M$54,0))*P155+INDEX('BCA Inputs'!$Y$14:$Y$54,MATCH(I155,'BCA Inputs'!$M$14:$M$54,0))*O155+INDEX('BCA Inputs'!$Z$14:$Z$54,MATCH(I155,'BCA Inputs'!$M$14:$M$54,0))*Q155+INDEX('BCA Inputs'!$AA$14:$AA$54,MATCH(I155,'BCA Inputs'!$M$14:$M$54,0))*F155+INDEX('BCA Inputs'!$AB$14:$AB$54,MATCH(I155,'BCA Inputs'!$M$14:$M$54,0))*G155,IF($B$3="RG&amp;E",INDEX('BCA Inputs'!$BG$14:$BG$54,MATCH(I155,'BCA Inputs'!$AW$14:$AW$54,0))*P155+INDEX('BCA Inputs'!$BH$14:$BH$54,MATCH(I155,'BCA Inputs'!$AW$14:$AW$54,0))*O155+INDEX('BCA Inputs'!$BI$14:$BI$54,MATCH(I155,'BCA Inputs'!$AW$14:$AW$54,0))*Q155+INDEX('BCA Inputs'!$BJ$14:$BJ$54,MATCH(I155,'BCA Inputs'!$AW$14:$AW$54,0))*F155+INDEX('BCA Inputs'!$BK$14:$BK$54,MATCH(I155,'BCA Inputs'!$AW$14:$AW$54,0))*G155,"")),"")</f>
        <v/>
      </c>
      <c r="AA155" s="237" t="str">
        <f t="shared" si="25"/>
        <v/>
      </c>
      <c r="AC155" s="238" t="str">
        <f>IFERROR((K155+R155)+IF($B$3="NYSEG",INDEX('BCA Inputs'!$AI$14:$AI$54,MATCH(I155,'BCA Inputs'!$M$14:$M$54,0))*P155+INDEX('BCA Inputs'!$AJ$14:$AJ$54,MATCH(I155,'BCA Inputs'!$M$14:$M$54,0))*Q155,IF($B$3="RG&amp;E",INDEX('BCA Inputs'!$BR$14:$BR$54,MATCH(I155,'BCA Inputs'!$AW$14:$AW$54,0))*P155+INDEX('BCA Inputs'!$BS$14:$BS$54,MATCH(I155,'BCA Inputs'!$AW$14:$AW$54,0))*Q155,"")),"")</f>
        <v/>
      </c>
      <c r="AD155" s="181" t="str">
        <f>IFERROR(IF($B$3="NYSEG",INDEX('BCA Inputs'!$AD$14:$AD$54,MATCH(I155,'BCA Inputs'!$M$14:$M$54,0))*P155+INDEX('BCA Inputs'!$AE$14:$AE$54,MATCH(I155,'BCA Inputs'!$M$14:$M$54,0))*O155+INDEX('BCA Inputs'!$AF$14:$AF$54,MATCH(I155,'BCA Inputs'!$M$14:$M$54,0))*Q155+INDEX('BCA Inputs'!$AG$14:$AG$54,MATCH(I155,'BCA Inputs'!$M$14:$M$54,0))*F155+INDEX('BCA Inputs'!$AH$14:$AH$54,MATCH(I155,'BCA Inputs'!$M$14:$M$54,0))*G155,IF($B$3="RG&amp;E",INDEX('BCA Inputs'!$BM$14:$BM$54,MATCH(I155,'BCA Inputs'!$AW$14:$AW$54,0))*P155+INDEX('BCA Inputs'!$BN$14:$BN$54,MATCH(I155,'BCA Inputs'!$AW$14:$AW$54,0))*O155+INDEX('BCA Inputs'!$BO$14:$BO$54,MATCH(I155,'BCA Inputs'!$AW$14:$AW$54,0))*Q155+INDEX('BCA Inputs'!$BP$14:$BP$54,MATCH(I155,'BCA Inputs'!$AW$14:$AW$54,0))*F155+INDEX('BCA Inputs'!$BQ$14:$BQ$54,MATCH(I155,'BCA Inputs'!$AW$14:$AW$54,0))*G155,"")),"")</f>
        <v/>
      </c>
      <c r="AE155" s="237" t="str">
        <f t="shared" si="26"/>
        <v/>
      </c>
      <c r="AF155" s="198">
        <f t="shared" si="28"/>
        <v>0</v>
      </c>
      <c r="AG155" s="239">
        <f t="shared" si="29"/>
        <v>0</v>
      </c>
    </row>
    <row r="156" spans="1:33">
      <c r="A156" s="228"/>
      <c r="B156" s="176"/>
      <c r="C156" s="229"/>
      <c r="D156" s="230"/>
      <c r="E156" s="230"/>
      <c r="F156" s="230"/>
      <c r="G156" s="230"/>
      <c r="H156" s="231"/>
      <c r="I156" s="231"/>
      <c r="J156" s="232"/>
      <c r="K156" s="232"/>
      <c r="L156" s="232"/>
      <c r="M156" s="181">
        <f t="shared" si="27"/>
        <v>0</v>
      </c>
      <c r="N156" s="181">
        <f>IF(H156="",0,H156*I156*'Avoided Water Savings Cost'!$C$16)</f>
        <v>0</v>
      </c>
      <c r="O156" s="545">
        <f>IF(C156="",0,IF($B$3="NYSEG",C156/(1-'Avoided Electric Costs 2020'!$W$21),IF($B$3="RG&amp;E",C156/(1-'Avoided Electric Costs 2020'!$X$21),"")))</f>
        <v>0</v>
      </c>
      <c r="P156" s="546">
        <f>IF(D156="",0,IF($B$3="NYSEG",D156/(1-'Avoided Electric Costs 2020'!$W$21),IF($B$3="RG&amp;E",D156/(1-'Avoided Electric Costs 2020'!$X$21),"")))</f>
        <v>0</v>
      </c>
      <c r="Q156" s="546">
        <f>IF(E156="",0,IF($B$3="NYSEG",E156/(1-'Avoided Natural Gas Costs 2020'!$J$34),IF($B$3="RG&amp;E",E156/(1-'Avoided Natural Gas Costs 2020'!$K$34),"")))</f>
        <v>0</v>
      </c>
      <c r="R156" s="233" t="str">
        <f>IFERROR(IF(P156*'BCA Inputs'!$C$1+Q156*'BCA Inputs'!$C$2+F156*'BCA Inputs'!$C$2+G156*'BCA Inputs'!$C$2=0,"",P156*'BCA Inputs'!$C$1+Q156*'BCA Inputs'!$C$2+F156*'BCA Inputs'!$C$2+G156*'BCA Inputs'!$C$2),"")</f>
        <v/>
      </c>
      <c r="S156" s="181" t="str">
        <f t="shared" si="20"/>
        <v/>
      </c>
      <c r="T156" s="181" t="str">
        <f>IFERROR(IF($B$3="NYSEG",(INDEX('BCA Inputs'!$N$14:$N$54,MATCH(I156,'BCA Inputs'!$M$14:$M$54,0))*P156+INDEX('BCA Inputs'!$O$14:$O$54,MATCH(I156,'BCA Inputs'!$M$14:$M$54,0))*O156+INDEX('BCA Inputs'!P:P,MATCH(I156,'BCA Inputs'!M:M,0))*Q156+INDEX('BCA Inputs'!Q:Q,MATCH(I156,'BCA Inputs'!M:M,0))*F156+INDEX('BCA Inputs'!R:R,MATCH(I156,'BCA Inputs'!M:M,0))*G156)+L156+N156,IF($B$3="RG&amp;E",(INDEX('BCA Inputs'!$AX$14:$AX$54,MATCH(I156,'BCA Inputs'!$AW$14:$AW$54,0))*P156+INDEX('BCA Inputs'!$AY$14:$AY$54,MATCH(I156,'BCA Inputs'!$AW$14:$AW$54,0))*O156+INDEX('BCA Inputs'!$AZ$14:$AZ$54,MATCH(I156,'BCA Inputs'!$AW$14:$AW$54,0))*Q156+INDEX('BCA Inputs'!$BA$14:$BA$54,MATCH(I156,'BCA Inputs'!$AW$14:$AW$54,0))*F156+INDEX('BCA Inputs'!$BB$14:$BB$54,MATCH(I156,'BCA Inputs'!$AW$14:$AW$54,0))*G156)+L156+N156,"")),"")</f>
        <v/>
      </c>
      <c r="U156" s="234" t="str">
        <f t="shared" si="21"/>
        <v/>
      </c>
      <c r="V156" s="234" t="str">
        <f t="shared" si="22"/>
        <v/>
      </c>
      <c r="W156" s="234" t="str">
        <f t="shared" si="23"/>
        <v/>
      </c>
      <c r="Y156" s="235" t="str">
        <f t="shared" si="24"/>
        <v/>
      </c>
      <c r="Z156" s="236" t="str">
        <f>IFERROR(IF($B$3="NYSEG",INDEX('BCA Inputs'!$X$14:$X$54,MATCH(I156,'BCA Inputs'!$M$14:$M$54,0))*P156+INDEX('BCA Inputs'!$Y$14:$Y$54,MATCH(I156,'BCA Inputs'!$M$14:$M$54,0))*O156+INDEX('BCA Inputs'!$Z$14:$Z$54,MATCH(I156,'BCA Inputs'!$M$14:$M$54,0))*Q156+INDEX('BCA Inputs'!$AA$14:$AA$54,MATCH(I156,'BCA Inputs'!$M$14:$M$54,0))*F156+INDEX('BCA Inputs'!$AB$14:$AB$54,MATCH(I156,'BCA Inputs'!$M$14:$M$54,0))*G156,IF($B$3="RG&amp;E",INDEX('BCA Inputs'!$BG$14:$BG$54,MATCH(I156,'BCA Inputs'!$AW$14:$AW$54,0))*P156+INDEX('BCA Inputs'!$BH$14:$BH$54,MATCH(I156,'BCA Inputs'!$AW$14:$AW$54,0))*O156+INDEX('BCA Inputs'!$BI$14:$BI$54,MATCH(I156,'BCA Inputs'!$AW$14:$AW$54,0))*Q156+INDEX('BCA Inputs'!$BJ$14:$BJ$54,MATCH(I156,'BCA Inputs'!$AW$14:$AW$54,0))*F156+INDEX('BCA Inputs'!$BK$14:$BK$54,MATCH(I156,'BCA Inputs'!$AW$14:$AW$54,0))*G156,"")),"")</f>
        <v/>
      </c>
      <c r="AA156" s="237" t="str">
        <f t="shared" si="25"/>
        <v/>
      </c>
      <c r="AC156" s="238" t="str">
        <f>IFERROR((K156+R156)+IF($B$3="NYSEG",INDEX('BCA Inputs'!$AI$14:$AI$54,MATCH(I156,'BCA Inputs'!$M$14:$M$54,0))*P156+INDEX('BCA Inputs'!$AJ$14:$AJ$54,MATCH(I156,'BCA Inputs'!$M$14:$M$54,0))*Q156,IF($B$3="RG&amp;E",INDEX('BCA Inputs'!$BR$14:$BR$54,MATCH(I156,'BCA Inputs'!$AW$14:$AW$54,0))*P156+INDEX('BCA Inputs'!$BS$14:$BS$54,MATCH(I156,'BCA Inputs'!$AW$14:$AW$54,0))*Q156,"")),"")</f>
        <v/>
      </c>
      <c r="AD156" s="181" t="str">
        <f>IFERROR(IF($B$3="NYSEG",INDEX('BCA Inputs'!$AD$14:$AD$54,MATCH(I156,'BCA Inputs'!$M$14:$M$54,0))*P156+INDEX('BCA Inputs'!$AE$14:$AE$54,MATCH(I156,'BCA Inputs'!$M$14:$M$54,0))*O156+INDEX('BCA Inputs'!$AF$14:$AF$54,MATCH(I156,'BCA Inputs'!$M$14:$M$54,0))*Q156+INDEX('BCA Inputs'!$AG$14:$AG$54,MATCH(I156,'BCA Inputs'!$M$14:$M$54,0))*F156+INDEX('BCA Inputs'!$AH$14:$AH$54,MATCH(I156,'BCA Inputs'!$M$14:$M$54,0))*G156,IF($B$3="RG&amp;E",INDEX('BCA Inputs'!$BM$14:$BM$54,MATCH(I156,'BCA Inputs'!$AW$14:$AW$54,0))*P156+INDEX('BCA Inputs'!$BN$14:$BN$54,MATCH(I156,'BCA Inputs'!$AW$14:$AW$54,0))*O156+INDEX('BCA Inputs'!$BO$14:$BO$54,MATCH(I156,'BCA Inputs'!$AW$14:$AW$54,0))*Q156+INDEX('BCA Inputs'!$BP$14:$BP$54,MATCH(I156,'BCA Inputs'!$AW$14:$AW$54,0))*F156+INDEX('BCA Inputs'!$BQ$14:$BQ$54,MATCH(I156,'BCA Inputs'!$AW$14:$AW$54,0))*G156,"")),"")</f>
        <v/>
      </c>
      <c r="AE156" s="237" t="str">
        <f t="shared" si="26"/>
        <v/>
      </c>
      <c r="AF156" s="198">
        <f t="shared" si="28"/>
        <v>0</v>
      </c>
      <c r="AG156" s="239">
        <f t="shared" si="29"/>
        <v>0</v>
      </c>
    </row>
    <row r="157" spans="1:33">
      <c r="A157" s="228"/>
      <c r="B157" s="176"/>
      <c r="C157" s="229"/>
      <c r="D157" s="230"/>
      <c r="E157" s="230"/>
      <c r="F157" s="230"/>
      <c r="G157" s="230"/>
      <c r="H157" s="231"/>
      <c r="I157" s="231"/>
      <c r="J157" s="232"/>
      <c r="K157" s="232"/>
      <c r="L157" s="232"/>
      <c r="M157" s="181">
        <f t="shared" si="27"/>
        <v>0</v>
      </c>
      <c r="N157" s="181">
        <f>IF(H157="",0,H157*I157*'Avoided Water Savings Cost'!$C$16)</f>
        <v>0</v>
      </c>
      <c r="O157" s="545">
        <f>IF(C157="",0,IF($B$3="NYSEG",C157/(1-'Avoided Electric Costs 2020'!$W$21),IF($B$3="RG&amp;E",C157/(1-'Avoided Electric Costs 2020'!$X$21),"")))</f>
        <v>0</v>
      </c>
      <c r="P157" s="546">
        <f>IF(D157="",0,IF($B$3="NYSEG",D157/(1-'Avoided Electric Costs 2020'!$W$21),IF($B$3="RG&amp;E",D157/(1-'Avoided Electric Costs 2020'!$X$21),"")))</f>
        <v>0</v>
      </c>
      <c r="Q157" s="546">
        <f>IF(E157="",0,IF($B$3="NYSEG",E157/(1-'Avoided Natural Gas Costs 2020'!$J$34),IF($B$3="RG&amp;E",E157/(1-'Avoided Natural Gas Costs 2020'!$K$34),"")))</f>
        <v>0</v>
      </c>
      <c r="R157" s="233" t="str">
        <f>IFERROR(IF(P157*'BCA Inputs'!$C$1+Q157*'BCA Inputs'!$C$2+F157*'BCA Inputs'!$C$2+G157*'BCA Inputs'!$C$2=0,"",P157*'BCA Inputs'!$C$1+Q157*'BCA Inputs'!$C$2+F157*'BCA Inputs'!$C$2+G157*'BCA Inputs'!$C$2),"")</f>
        <v/>
      </c>
      <c r="S157" s="181" t="str">
        <f t="shared" si="20"/>
        <v/>
      </c>
      <c r="T157" s="181" t="str">
        <f>IFERROR(IF($B$3="NYSEG",(INDEX('BCA Inputs'!$N$14:$N$54,MATCH(I157,'BCA Inputs'!$M$14:$M$54,0))*P157+INDEX('BCA Inputs'!$O$14:$O$54,MATCH(I157,'BCA Inputs'!$M$14:$M$54,0))*O157+INDEX('BCA Inputs'!P:P,MATCH(I157,'BCA Inputs'!M:M,0))*Q157+INDEX('BCA Inputs'!Q:Q,MATCH(I157,'BCA Inputs'!M:M,0))*F157+INDEX('BCA Inputs'!R:R,MATCH(I157,'BCA Inputs'!M:M,0))*G157)+L157+N157,IF($B$3="RG&amp;E",(INDEX('BCA Inputs'!$AX$14:$AX$54,MATCH(I157,'BCA Inputs'!$AW$14:$AW$54,0))*P157+INDEX('BCA Inputs'!$AY$14:$AY$54,MATCH(I157,'BCA Inputs'!$AW$14:$AW$54,0))*O157+INDEX('BCA Inputs'!$AZ$14:$AZ$54,MATCH(I157,'BCA Inputs'!$AW$14:$AW$54,0))*Q157+INDEX('BCA Inputs'!$BA$14:$BA$54,MATCH(I157,'BCA Inputs'!$AW$14:$AW$54,0))*F157+INDEX('BCA Inputs'!$BB$14:$BB$54,MATCH(I157,'BCA Inputs'!$AW$14:$AW$54,0))*G157)+L157+N157,"")),"")</f>
        <v/>
      </c>
      <c r="U157" s="234" t="str">
        <f t="shared" si="21"/>
        <v/>
      </c>
      <c r="V157" s="234" t="str">
        <f t="shared" si="22"/>
        <v/>
      </c>
      <c r="W157" s="234" t="str">
        <f t="shared" si="23"/>
        <v/>
      </c>
      <c r="Y157" s="235" t="str">
        <f t="shared" si="24"/>
        <v/>
      </c>
      <c r="Z157" s="236" t="str">
        <f>IFERROR(IF($B$3="NYSEG",INDEX('BCA Inputs'!$X$14:$X$54,MATCH(I157,'BCA Inputs'!$M$14:$M$54,0))*P157+INDEX('BCA Inputs'!$Y$14:$Y$54,MATCH(I157,'BCA Inputs'!$M$14:$M$54,0))*O157+INDEX('BCA Inputs'!$Z$14:$Z$54,MATCH(I157,'BCA Inputs'!$M$14:$M$54,0))*Q157+INDEX('BCA Inputs'!$AA$14:$AA$54,MATCH(I157,'BCA Inputs'!$M$14:$M$54,0))*F157+INDEX('BCA Inputs'!$AB$14:$AB$54,MATCH(I157,'BCA Inputs'!$M$14:$M$54,0))*G157,IF($B$3="RG&amp;E",INDEX('BCA Inputs'!$BG$14:$BG$54,MATCH(I157,'BCA Inputs'!$AW$14:$AW$54,0))*P157+INDEX('BCA Inputs'!$BH$14:$BH$54,MATCH(I157,'BCA Inputs'!$AW$14:$AW$54,0))*O157+INDEX('BCA Inputs'!$BI$14:$BI$54,MATCH(I157,'BCA Inputs'!$AW$14:$AW$54,0))*Q157+INDEX('BCA Inputs'!$BJ$14:$BJ$54,MATCH(I157,'BCA Inputs'!$AW$14:$AW$54,0))*F157+INDEX('BCA Inputs'!$BK$14:$BK$54,MATCH(I157,'BCA Inputs'!$AW$14:$AW$54,0))*G157,"")),"")</f>
        <v/>
      </c>
      <c r="AA157" s="237" t="str">
        <f t="shared" si="25"/>
        <v/>
      </c>
      <c r="AC157" s="238" t="str">
        <f>IFERROR((K157+R157)+IF($B$3="NYSEG",INDEX('BCA Inputs'!$AI$14:$AI$54,MATCH(I157,'BCA Inputs'!$M$14:$M$54,0))*P157+INDEX('BCA Inputs'!$AJ$14:$AJ$54,MATCH(I157,'BCA Inputs'!$M$14:$M$54,0))*Q157,IF($B$3="RG&amp;E",INDEX('BCA Inputs'!$BR$14:$BR$54,MATCH(I157,'BCA Inputs'!$AW$14:$AW$54,0))*P157+INDEX('BCA Inputs'!$BS$14:$BS$54,MATCH(I157,'BCA Inputs'!$AW$14:$AW$54,0))*Q157,"")),"")</f>
        <v/>
      </c>
      <c r="AD157" s="181" t="str">
        <f>IFERROR(IF($B$3="NYSEG",INDEX('BCA Inputs'!$AD$14:$AD$54,MATCH(I157,'BCA Inputs'!$M$14:$M$54,0))*P157+INDEX('BCA Inputs'!$AE$14:$AE$54,MATCH(I157,'BCA Inputs'!$M$14:$M$54,0))*O157+INDEX('BCA Inputs'!$AF$14:$AF$54,MATCH(I157,'BCA Inputs'!$M$14:$M$54,0))*Q157+INDEX('BCA Inputs'!$AG$14:$AG$54,MATCH(I157,'BCA Inputs'!$M$14:$M$54,0))*F157+INDEX('BCA Inputs'!$AH$14:$AH$54,MATCH(I157,'BCA Inputs'!$M$14:$M$54,0))*G157,IF($B$3="RG&amp;E",INDEX('BCA Inputs'!$BM$14:$BM$54,MATCH(I157,'BCA Inputs'!$AW$14:$AW$54,0))*P157+INDEX('BCA Inputs'!$BN$14:$BN$54,MATCH(I157,'BCA Inputs'!$AW$14:$AW$54,0))*O157+INDEX('BCA Inputs'!$BO$14:$BO$54,MATCH(I157,'BCA Inputs'!$AW$14:$AW$54,0))*Q157+INDEX('BCA Inputs'!$BP$14:$BP$54,MATCH(I157,'BCA Inputs'!$AW$14:$AW$54,0))*F157+INDEX('BCA Inputs'!$BQ$14:$BQ$54,MATCH(I157,'BCA Inputs'!$AW$14:$AW$54,0))*G157,"")),"")</f>
        <v/>
      </c>
      <c r="AE157" s="237" t="str">
        <f t="shared" si="26"/>
        <v/>
      </c>
      <c r="AF157" s="198">
        <f t="shared" si="28"/>
        <v>0</v>
      </c>
      <c r="AG157" s="239">
        <f t="shared" si="29"/>
        <v>0</v>
      </c>
    </row>
    <row r="158" spans="1:33">
      <c r="A158" s="228"/>
      <c r="B158" s="176"/>
      <c r="C158" s="229"/>
      <c r="D158" s="230"/>
      <c r="E158" s="230"/>
      <c r="F158" s="230"/>
      <c r="G158" s="230"/>
      <c r="H158" s="231"/>
      <c r="I158" s="231"/>
      <c r="J158" s="232"/>
      <c r="K158" s="232"/>
      <c r="L158" s="232"/>
      <c r="M158" s="181">
        <f t="shared" si="27"/>
        <v>0</v>
      </c>
      <c r="N158" s="181">
        <f>IF(H158="",0,H158*I158*'Avoided Water Savings Cost'!$C$16)</f>
        <v>0</v>
      </c>
      <c r="O158" s="545">
        <f>IF(C158="",0,IF($B$3="NYSEG",C158/(1-'Avoided Electric Costs 2020'!$W$21),IF($B$3="RG&amp;E",C158/(1-'Avoided Electric Costs 2020'!$X$21),"")))</f>
        <v>0</v>
      </c>
      <c r="P158" s="546">
        <f>IF(D158="",0,IF($B$3="NYSEG",D158/(1-'Avoided Electric Costs 2020'!$W$21),IF($B$3="RG&amp;E",D158/(1-'Avoided Electric Costs 2020'!$X$21),"")))</f>
        <v>0</v>
      </c>
      <c r="Q158" s="546">
        <f>IF(E158="",0,IF($B$3="NYSEG",E158/(1-'Avoided Natural Gas Costs 2020'!$J$34),IF($B$3="RG&amp;E",E158/(1-'Avoided Natural Gas Costs 2020'!$K$34),"")))</f>
        <v>0</v>
      </c>
      <c r="R158" s="233" t="str">
        <f>IFERROR(IF(P158*'BCA Inputs'!$C$1+Q158*'BCA Inputs'!$C$2+F158*'BCA Inputs'!$C$2+G158*'BCA Inputs'!$C$2=0,"",P158*'BCA Inputs'!$C$1+Q158*'BCA Inputs'!$C$2+F158*'BCA Inputs'!$C$2+G158*'BCA Inputs'!$C$2),"")</f>
        <v/>
      </c>
      <c r="S158" s="181" t="str">
        <f t="shared" si="20"/>
        <v/>
      </c>
      <c r="T158" s="181" t="str">
        <f>IFERROR(IF($B$3="NYSEG",(INDEX('BCA Inputs'!$N$14:$N$54,MATCH(I158,'BCA Inputs'!$M$14:$M$54,0))*P158+INDEX('BCA Inputs'!$O$14:$O$54,MATCH(I158,'BCA Inputs'!$M$14:$M$54,0))*O158+INDEX('BCA Inputs'!P:P,MATCH(I158,'BCA Inputs'!M:M,0))*Q158+INDEX('BCA Inputs'!Q:Q,MATCH(I158,'BCA Inputs'!M:M,0))*F158+INDEX('BCA Inputs'!R:R,MATCH(I158,'BCA Inputs'!M:M,0))*G158)+L158+N158,IF($B$3="RG&amp;E",(INDEX('BCA Inputs'!$AX$14:$AX$54,MATCH(I158,'BCA Inputs'!$AW$14:$AW$54,0))*P158+INDEX('BCA Inputs'!$AY$14:$AY$54,MATCH(I158,'BCA Inputs'!$AW$14:$AW$54,0))*O158+INDEX('BCA Inputs'!$AZ$14:$AZ$54,MATCH(I158,'BCA Inputs'!$AW$14:$AW$54,0))*Q158+INDEX('BCA Inputs'!$BA$14:$BA$54,MATCH(I158,'BCA Inputs'!$AW$14:$AW$54,0))*F158+INDEX('BCA Inputs'!$BB$14:$BB$54,MATCH(I158,'BCA Inputs'!$AW$14:$AW$54,0))*G158)+L158+N158,"")),"")</f>
        <v/>
      </c>
      <c r="U158" s="234" t="str">
        <f t="shared" si="21"/>
        <v/>
      </c>
      <c r="V158" s="234" t="str">
        <f t="shared" si="22"/>
        <v/>
      </c>
      <c r="W158" s="234" t="str">
        <f t="shared" si="23"/>
        <v/>
      </c>
      <c r="Y158" s="235" t="str">
        <f t="shared" si="24"/>
        <v/>
      </c>
      <c r="Z158" s="236" t="str">
        <f>IFERROR(IF($B$3="NYSEG",INDEX('BCA Inputs'!$X$14:$X$54,MATCH(I158,'BCA Inputs'!$M$14:$M$54,0))*P158+INDEX('BCA Inputs'!$Y$14:$Y$54,MATCH(I158,'BCA Inputs'!$M$14:$M$54,0))*O158+INDEX('BCA Inputs'!$Z$14:$Z$54,MATCH(I158,'BCA Inputs'!$M$14:$M$54,0))*Q158+INDEX('BCA Inputs'!$AA$14:$AA$54,MATCH(I158,'BCA Inputs'!$M$14:$M$54,0))*F158+INDEX('BCA Inputs'!$AB$14:$AB$54,MATCH(I158,'BCA Inputs'!$M$14:$M$54,0))*G158,IF($B$3="RG&amp;E",INDEX('BCA Inputs'!$BG$14:$BG$54,MATCH(I158,'BCA Inputs'!$AW$14:$AW$54,0))*P158+INDEX('BCA Inputs'!$BH$14:$BH$54,MATCH(I158,'BCA Inputs'!$AW$14:$AW$54,0))*O158+INDEX('BCA Inputs'!$BI$14:$BI$54,MATCH(I158,'BCA Inputs'!$AW$14:$AW$54,0))*Q158+INDEX('BCA Inputs'!$BJ$14:$BJ$54,MATCH(I158,'BCA Inputs'!$AW$14:$AW$54,0))*F158+INDEX('BCA Inputs'!$BK$14:$BK$54,MATCH(I158,'BCA Inputs'!$AW$14:$AW$54,0))*G158,"")),"")</f>
        <v/>
      </c>
      <c r="AA158" s="237" t="str">
        <f t="shared" si="25"/>
        <v/>
      </c>
      <c r="AC158" s="238" t="str">
        <f>IFERROR((K158+R158)+IF($B$3="NYSEG",INDEX('BCA Inputs'!$AI$14:$AI$54,MATCH(I158,'BCA Inputs'!$M$14:$M$54,0))*P158+INDEX('BCA Inputs'!$AJ$14:$AJ$54,MATCH(I158,'BCA Inputs'!$M$14:$M$54,0))*Q158,IF($B$3="RG&amp;E",INDEX('BCA Inputs'!$BR$14:$BR$54,MATCH(I158,'BCA Inputs'!$AW$14:$AW$54,0))*P158+INDEX('BCA Inputs'!$BS$14:$BS$54,MATCH(I158,'BCA Inputs'!$AW$14:$AW$54,0))*Q158,"")),"")</f>
        <v/>
      </c>
      <c r="AD158" s="181" t="str">
        <f>IFERROR(IF($B$3="NYSEG",INDEX('BCA Inputs'!$AD$14:$AD$54,MATCH(I158,'BCA Inputs'!$M$14:$M$54,0))*P158+INDEX('BCA Inputs'!$AE$14:$AE$54,MATCH(I158,'BCA Inputs'!$M$14:$M$54,0))*O158+INDEX('BCA Inputs'!$AF$14:$AF$54,MATCH(I158,'BCA Inputs'!$M$14:$M$54,0))*Q158+INDEX('BCA Inputs'!$AG$14:$AG$54,MATCH(I158,'BCA Inputs'!$M$14:$M$54,0))*F158+INDEX('BCA Inputs'!$AH$14:$AH$54,MATCH(I158,'BCA Inputs'!$M$14:$M$54,0))*G158,IF($B$3="RG&amp;E",INDEX('BCA Inputs'!$BM$14:$BM$54,MATCH(I158,'BCA Inputs'!$AW$14:$AW$54,0))*P158+INDEX('BCA Inputs'!$BN$14:$BN$54,MATCH(I158,'BCA Inputs'!$AW$14:$AW$54,0))*O158+INDEX('BCA Inputs'!$BO$14:$BO$54,MATCH(I158,'BCA Inputs'!$AW$14:$AW$54,0))*Q158+INDEX('BCA Inputs'!$BP$14:$BP$54,MATCH(I158,'BCA Inputs'!$AW$14:$AW$54,0))*F158+INDEX('BCA Inputs'!$BQ$14:$BQ$54,MATCH(I158,'BCA Inputs'!$AW$14:$AW$54,0))*G158,"")),"")</f>
        <v/>
      </c>
      <c r="AE158" s="237" t="str">
        <f t="shared" si="26"/>
        <v/>
      </c>
      <c r="AF158" s="198">
        <f t="shared" si="28"/>
        <v>0</v>
      </c>
      <c r="AG158" s="239">
        <f t="shared" si="29"/>
        <v>0</v>
      </c>
    </row>
    <row r="159" spans="1:33">
      <c r="A159" s="228"/>
      <c r="B159" s="176"/>
      <c r="C159" s="229"/>
      <c r="D159" s="230"/>
      <c r="E159" s="230"/>
      <c r="F159" s="230"/>
      <c r="G159" s="230"/>
      <c r="H159" s="231"/>
      <c r="I159" s="231"/>
      <c r="J159" s="232"/>
      <c r="K159" s="232"/>
      <c r="L159" s="232"/>
      <c r="M159" s="181">
        <f t="shared" si="27"/>
        <v>0</v>
      </c>
      <c r="N159" s="181">
        <f>IF(H159="",0,H159*I159*'Avoided Water Savings Cost'!$C$16)</f>
        <v>0</v>
      </c>
      <c r="O159" s="545">
        <f>IF(C159="",0,IF($B$3="NYSEG",C159/(1-'Avoided Electric Costs 2020'!$W$21),IF($B$3="RG&amp;E",C159/(1-'Avoided Electric Costs 2020'!$X$21),"")))</f>
        <v>0</v>
      </c>
      <c r="P159" s="546">
        <f>IF(D159="",0,IF($B$3="NYSEG",D159/(1-'Avoided Electric Costs 2020'!$W$21),IF($B$3="RG&amp;E",D159/(1-'Avoided Electric Costs 2020'!$X$21),"")))</f>
        <v>0</v>
      </c>
      <c r="Q159" s="546">
        <f>IF(E159="",0,IF($B$3="NYSEG",E159/(1-'Avoided Natural Gas Costs 2020'!$J$34),IF($B$3="RG&amp;E",E159/(1-'Avoided Natural Gas Costs 2020'!$K$34),"")))</f>
        <v>0</v>
      </c>
      <c r="R159" s="233" t="str">
        <f>IFERROR(IF(P159*'BCA Inputs'!$C$1+Q159*'BCA Inputs'!$C$2+F159*'BCA Inputs'!$C$2+G159*'BCA Inputs'!$C$2=0,"",P159*'BCA Inputs'!$C$1+Q159*'BCA Inputs'!$C$2+F159*'BCA Inputs'!$C$2+G159*'BCA Inputs'!$C$2),"")</f>
        <v/>
      </c>
      <c r="S159" s="181" t="str">
        <f t="shared" si="20"/>
        <v/>
      </c>
      <c r="T159" s="181" t="str">
        <f>IFERROR(IF($B$3="NYSEG",(INDEX('BCA Inputs'!$N$14:$N$54,MATCH(I159,'BCA Inputs'!$M$14:$M$54,0))*P159+INDEX('BCA Inputs'!$O$14:$O$54,MATCH(I159,'BCA Inputs'!$M$14:$M$54,0))*O159+INDEX('BCA Inputs'!P:P,MATCH(I159,'BCA Inputs'!M:M,0))*Q159+INDEX('BCA Inputs'!Q:Q,MATCH(I159,'BCA Inputs'!M:M,0))*F159+INDEX('BCA Inputs'!R:R,MATCH(I159,'BCA Inputs'!M:M,0))*G159)+L159+N159,IF($B$3="RG&amp;E",(INDEX('BCA Inputs'!$AX$14:$AX$54,MATCH(I159,'BCA Inputs'!$AW$14:$AW$54,0))*P159+INDEX('BCA Inputs'!$AY$14:$AY$54,MATCH(I159,'BCA Inputs'!$AW$14:$AW$54,0))*O159+INDEX('BCA Inputs'!$AZ$14:$AZ$54,MATCH(I159,'BCA Inputs'!$AW$14:$AW$54,0))*Q159+INDEX('BCA Inputs'!$BA$14:$BA$54,MATCH(I159,'BCA Inputs'!$AW$14:$AW$54,0))*F159+INDEX('BCA Inputs'!$BB$14:$BB$54,MATCH(I159,'BCA Inputs'!$AW$14:$AW$54,0))*G159)+L159+N159,"")),"")</f>
        <v/>
      </c>
      <c r="U159" s="234" t="str">
        <f t="shared" si="21"/>
        <v/>
      </c>
      <c r="V159" s="234" t="str">
        <f t="shared" si="22"/>
        <v/>
      </c>
      <c r="W159" s="234" t="str">
        <f t="shared" si="23"/>
        <v/>
      </c>
      <c r="Y159" s="235" t="str">
        <f t="shared" si="24"/>
        <v/>
      </c>
      <c r="Z159" s="236" t="str">
        <f>IFERROR(IF($B$3="NYSEG",INDEX('BCA Inputs'!$X$14:$X$54,MATCH(I159,'BCA Inputs'!$M$14:$M$54,0))*P159+INDEX('BCA Inputs'!$Y$14:$Y$54,MATCH(I159,'BCA Inputs'!$M$14:$M$54,0))*O159+INDEX('BCA Inputs'!$Z$14:$Z$54,MATCH(I159,'BCA Inputs'!$M$14:$M$54,0))*Q159+INDEX('BCA Inputs'!$AA$14:$AA$54,MATCH(I159,'BCA Inputs'!$M$14:$M$54,0))*F159+INDEX('BCA Inputs'!$AB$14:$AB$54,MATCH(I159,'BCA Inputs'!$M$14:$M$54,0))*G159,IF($B$3="RG&amp;E",INDEX('BCA Inputs'!$BG$14:$BG$54,MATCH(I159,'BCA Inputs'!$AW$14:$AW$54,0))*P159+INDEX('BCA Inputs'!$BH$14:$BH$54,MATCH(I159,'BCA Inputs'!$AW$14:$AW$54,0))*O159+INDEX('BCA Inputs'!$BI$14:$BI$54,MATCH(I159,'BCA Inputs'!$AW$14:$AW$54,0))*Q159+INDEX('BCA Inputs'!$BJ$14:$BJ$54,MATCH(I159,'BCA Inputs'!$AW$14:$AW$54,0))*F159+INDEX('BCA Inputs'!$BK$14:$BK$54,MATCH(I159,'BCA Inputs'!$AW$14:$AW$54,0))*G159,"")),"")</f>
        <v/>
      </c>
      <c r="AA159" s="237" t="str">
        <f t="shared" si="25"/>
        <v/>
      </c>
      <c r="AC159" s="238" t="str">
        <f>IFERROR((K159+R159)+IF($B$3="NYSEG",INDEX('BCA Inputs'!$AI$14:$AI$54,MATCH(I159,'BCA Inputs'!$M$14:$M$54,0))*P159+INDEX('BCA Inputs'!$AJ$14:$AJ$54,MATCH(I159,'BCA Inputs'!$M$14:$M$54,0))*Q159,IF($B$3="RG&amp;E",INDEX('BCA Inputs'!$BR$14:$BR$54,MATCH(I159,'BCA Inputs'!$AW$14:$AW$54,0))*P159+INDEX('BCA Inputs'!$BS$14:$BS$54,MATCH(I159,'BCA Inputs'!$AW$14:$AW$54,0))*Q159,"")),"")</f>
        <v/>
      </c>
      <c r="AD159" s="181" t="str">
        <f>IFERROR(IF($B$3="NYSEG",INDEX('BCA Inputs'!$AD$14:$AD$54,MATCH(I159,'BCA Inputs'!$M$14:$M$54,0))*P159+INDEX('BCA Inputs'!$AE$14:$AE$54,MATCH(I159,'BCA Inputs'!$M$14:$M$54,0))*O159+INDEX('BCA Inputs'!$AF$14:$AF$54,MATCH(I159,'BCA Inputs'!$M$14:$M$54,0))*Q159+INDEX('BCA Inputs'!$AG$14:$AG$54,MATCH(I159,'BCA Inputs'!$M$14:$M$54,0))*F159+INDEX('BCA Inputs'!$AH$14:$AH$54,MATCH(I159,'BCA Inputs'!$M$14:$M$54,0))*G159,IF($B$3="RG&amp;E",INDEX('BCA Inputs'!$BM$14:$BM$54,MATCH(I159,'BCA Inputs'!$AW$14:$AW$54,0))*P159+INDEX('BCA Inputs'!$BN$14:$BN$54,MATCH(I159,'BCA Inputs'!$AW$14:$AW$54,0))*O159+INDEX('BCA Inputs'!$BO$14:$BO$54,MATCH(I159,'BCA Inputs'!$AW$14:$AW$54,0))*Q159+INDEX('BCA Inputs'!$BP$14:$BP$54,MATCH(I159,'BCA Inputs'!$AW$14:$AW$54,0))*F159+INDEX('BCA Inputs'!$BQ$14:$BQ$54,MATCH(I159,'BCA Inputs'!$AW$14:$AW$54,0))*G159,"")),"")</f>
        <v/>
      </c>
      <c r="AE159" s="237" t="str">
        <f t="shared" si="26"/>
        <v/>
      </c>
      <c r="AF159" s="198">
        <f t="shared" si="28"/>
        <v>0</v>
      </c>
      <c r="AG159" s="239">
        <f t="shared" si="29"/>
        <v>0</v>
      </c>
    </row>
    <row r="160" spans="1:33">
      <c r="A160" s="228"/>
      <c r="B160" s="176"/>
      <c r="C160" s="229"/>
      <c r="D160" s="230"/>
      <c r="E160" s="230"/>
      <c r="F160" s="230"/>
      <c r="G160" s="230"/>
      <c r="H160" s="231"/>
      <c r="I160" s="231"/>
      <c r="J160" s="232"/>
      <c r="K160" s="232"/>
      <c r="L160" s="232"/>
      <c r="M160" s="181">
        <f t="shared" si="27"/>
        <v>0</v>
      </c>
      <c r="N160" s="181">
        <f>IF(H160="",0,H160*I160*'Avoided Water Savings Cost'!$C$16)</f>
        <v>0</v>
      </c>
      <c r="O160" s="545">
        <f>IF(C160="",0,IF($B$3="NYSEG",C160/(1-'Avoided Electric Costs 2020'!$W$21),IF($B$3="RG&amp;E",C160/(1-'Avoided Electric Costs 2020'!$X$21),"")))</f>
        <v>0</v>
      </c>
      <c r="P160" s="546">
        <f>IF(D160="",0,IF($B$3="NYSEG",D160/(1-'Avoided Electric Costs 2020'!$W$21),IF($B$3="RG&amp;E",D160/(1-'Avoided Electric Costs 2020'!$X$21),"")))</f>
        <v>0</v>
      </c>
      <c r="Q160" s="546">
        <f>IF(E160="",0,IF($B$3="NYSEG",E160/(1-'Avoided Natural Gas Costs 2020'!$J$34),IF($B$3="RG&amp;E",E160/(1-'Avoided Natural Gas Costs 2020'!$K$34),"")))</f>
        <v>0</v>
      </c>
      <c r="R160" s="233" t="str">
        <f>IFERROR(IF(P160*'BCA Inputs'!$C$1+Q160*'BCA Inputs'!$C$2+F160*'BCA Inputs'!$C$2+G160*'BCA Inputs'!$C$2=0,"",P160*'BCA Inputs'!$C$1+Q160*'BCA Inputs'!$C$2+F160*'BCA Inputs'!$C$2+G160*'BCA Inputs'!$C$2),"")</f>
        <v/>
      </c>
      <c r="S160" s="181" t="str">
        <f t="shared" si="20"/>
        <v/>
      </c>
      <c r="T160" s="181" t="str">
        <f>IFERROR(IF($B$3="NYSEG",(INDEX('BCA Inputs'!$N$14:$N$54,MATCH(I160,'BCA Inputs'!$M$14:$M$54,0))*P160+INDEX('BCA Inputs'!$O$14:$O$54,MATCH(I160,'BCA Inputs'!$M$14:$M$54,0))*O160+INDEX('BCA Inputs'!P:P,MATCH(I160,'BCA Inputs'!M:M,0))*Q160+INDEX('BCA Inputs'!Q:Q,MATCH(I160,'BCA Inputs'!M:M,0))*F160+INDEX('BCA Inputs'!R:R,MATCH(I160,'BCA Inputs'!M:M,0))*G160)+L160+N160,IF($B$3="RG&amp;E",(INDEX('BCA Inputs'!$AX$14:$AX$54,MATCH(I160,'BCA Inputs'!$AW$14:$AW$54,0))*P160+INDEX('BCA Inputs'!$AY$14:$AY$54,MATCH(I160,'BCA Inputs'!$AW$14:$AW$54,0))*O160+INDEX('BCA Inputs'!$AZ$14:$AZ$54,MATCH(I160,'BCA Inputs'!$AW$14:$AW$54,0))*Q160+INDEX('BCA Inputs'!$BA$14:$BA$54,MATCH(I160,'BCA Inputs'!$AW$14:$AW$54,0))*F160+INDEX('BCA Inputs'!$BB$14:$BB$54,MATCH(I160,'BCA Inputs'!$AW$14:$AW$54,0))*G160)+L160+N160,"")),"")</f>
        <v/>
      </c>
      <c r="U160" s="234" t="str">
        <f t="shared" si="21"/>
        <v/>
      </c>
      <c r="V160" s="234" t="str">
        <f t="shared" si="22"/>
        <v/>
      </c>
      <c r="W160" s="234" t="str">
        <f t="shared" si="23"/>
        <v/>
      </c>
      <c r="Y160" s="235" t="str">
        <f t="shared" si="24"/>
        <v/>
      </c>
      <c r="Z160" s="236" t="str">
        <f>IFERROR(IF($B$3="NYSEG",INDEX('BCA Inputs'!$X$14:$X$54,MATCH(I160,'BCA Inputs'!$M$14:$M$54,0))*P160+INDEX('BCA Inputs'!$Y$14:$Y$54,MATCH(I160,'BCA Inputs'!$M$14:$M$54,0))*O160+INDEX('BCA Inputs'!$Z$14:$Z$54,MATCH(I160,'BCA Inputs'!$M$14:$M$54,0))*Q160+INDEX('BCA Inputs'!$AA$14:$AA$54,MATCH(I160,'BCA Inputs'!$M$14:$M$54,0))*F160+INDEX('BCA Inputs'!$AB$14:$AB$54,MATCH(I160,'BCA Inputs'!$M$14:$M$54,0))*G160,IF($B$3="RG&amp;E",INDEX('BCA Inputs'!$BG$14:$BG$54,MATCH(I160,'BCA Inputs'!$AW$14:$AW$54,0))*P160+INDEX('BCA Inputs'!$BH$14:$BH$54,MATCH(I160,'BCA Inputs'!$AW$14:$AW$54,0))*O160+INDEX('BCA Inputs'!$BI$14:$BI$54,MATCH(I160,'BCA Inputs'!$AW$14:$AW$54,0))*Q160+INDEX('BCA Inputs'!$BJ$14:$BJ$54,MATCH(I160,'BCA Inputs'!$AW$14:$AW$54,0))*F160+INDEX('BCA Inputs'!$BK$14:$BK$54,MATCH(I160,'BCA Inputs'!$AW$14:$AW$54,0))*G160,"")),"")</f>
        <v/>
      </c>
      <c r="AA160" s="237" t="str">
        <f t="shared" si="25"/>
        <v/>
      </c>
      <c r="AC160" s="238" t="str">
        <f>IFERROR((K160+R160)+IF($B$3="NYSEG",INDEX('BCA Inputs'!$AI$14:$AI$54,MATCH(I160,'BCA Inputs'!$M$14:$M$54,0))*P160+INDEX('BCA Inputs'!$AJ$14:$AJ$54,MATCH(I160,'BCA Inputs'!$M$14:$M$54,0))*Q160,IF($B$3="RG&amp;E",INDEX('BCA Inputs'!$BR$14:$BR$54,MATCH(I160,'BCA Inputs'!$AW$14:$AW$54,0))*P160+INDEX('BCA Inputs'!$BS$14:$BS$54,MATCH(I160,'BCA Inputs'!$AW$14:$AW$54,0))*Q160,"")),"")</f>
        <v/>
      </c>
      <c r="AD160" s="181" t="str">
        <f>IFERROR(IF($B$3="NYSEG",INDEX('BCA Inputs'!$AD$14:$AD$54,MATCH(I160,'BCA Inputs'!$M$14:$M$54,0))*P160+INDEX('BCA Inputs'!$AE$14:$AE$54,MATCH(I160,'BCA Inputs'!$M$14:$M$54,0))*O160+INDEX('BCA Inputs'!$AF$14:$AF$54,MATCH(I160,'BCA Inputs'!$M$14:$M$54,0))*Q160+INDEX('BCA Inputs'!$AG$14:$AG$54,MATCH(I160,'BCA Inputs'!$M$14:$M$54,0))*F160+INDEX('BCA Inputs'!$AH$14:$AH$54,MATCH(I160,'BCA Inputs'!$M$14:$M$54,0))*G160,IF($B$3="RG&amp;E",INDEX('BCA Inputs'!$BM$14:$BM$54,MATCH(I160,'BCA Inputs'!$AW$14:$AW$54,0))*P160+INDEX('BCA Inputs'!$BN$14:$BN$54,MATCH(I160,'BCA Inputs'!$AW$14:$AW$54,0))*O160+INDEX('BCA Inputs'!$BO$14:$BO$54,MATCH(I160,'BCA Inputs'!$AW$14:$AW$54,0))*Q160+INDEX('BCA Inputs'!$BP$14:$BP$54,MATCH(I160,'BCA Inputs'!$AW$14:$AW$54,0))*F160+INDEX('BCA Inputs'!$BQ$14:$BQ$54,MATCH(I160,'BCA Inputs'!$AW$14:$AW$54,0))*G160,"")),"")</f>
        <v/>
      </c>
      <c r="AE160" s="237" t="str">
        <f t="shared" si="26"/>
        <v/>
      </c>
      <c r="AF160" s="198">
        <f t="shared" si="28"/>
        <v>0</v>
      </c>
      <c r="AG160" s="239">
        <f t="shared" si="29"/>
        <v>0</v>
      </c>
    </row>
    <row r="161" spans="1:33">
      <c r="A161" s="228"/>
      <c r="B161" s="176"/>
      <c r="C161" s="229"/>
      <c r="D161" s="230"/>
      <c r="E161" s="230"/>
      <c r="F161" s="230"/>
      <c r="G161" s="230"/>
      <c r="H161" s="231"/>
      <c r="I161" s="231"/>
      <c r="J161" s="232"/>
      <c r="K161" s="232"/>
      <c r="L161" s="232"/>
      <c r="M161" s="181">
        <f t="shared" si="27"/>
        <v>0</v>
      </c>
      <c r="N161" s="181">
        <f>IF(H161="",0,H161*I161*'Avoided Water Savings Cost'!$C$16)</f>
        <v>0</v>
      </c>
      <c r="O161" s="545">
        <f>IF(C161="",0,IF($B$3="NYSEG",C161/(1-'Avoided Electric Costs 2020'!$W$21),IF($B$3="RG&amp;E",C161/(1-'Avoided Electric Costs 2020'!$X$21),"")))</f>
        <v>0</v>
      </c>
      <c r="P161" s="546">
        <f>IF(D161="",0,IF($B$3="NYSEG",D161/(1-'Avoided Electric Costs 2020'!$W$21),IF($B$3="RG&amp;E",D161/(1-'Avoided Electric Costs 2020'!$X$21),"")))</f>
        <v>0</v>
      </c>
      <c r="Q161" s="546">
        <f>IF(E161="",0,IF($B$3="NYSEG",E161/(1-'Avoided Natural Gas Costs 2020'!$J$34),IF($B$3="RG&amp;E",E161/(1-'Avoided Natural Gas Costs 2020'!$K$34),"")))</f>
        <v>0</v>
      </c>
      <c r="R161" s="233" t="str">
        <f>IFERROR(IF(P161*'BCA Inputs'!$C$1+Q161*'BCA Inputs'!$C$2+F161*'BCA Inputs'!$C$2+G161*'BCA Inputs'!$C$2=0,"",P161*'BCA Inputs'!$C$1+Q161*'BCA Inputs'!$C$2+F161*'BCA Inputs'!$C$2+G161*'BCA Inputs'!$C$2),"")</f>
        <v/>
      </c>
      <c r="S161" s="181" t="str">
        <f t="shared" si="20"/>
        <v/>
      </c>
      <c r="T161" s="181" t="str">
        <f>IFERROR(IF($B$3="NYSEG",(INDEX('BCA Inputs'!$N$14:$N$54,MATCH(I161,'BCA Inputs'!$M$14:$M$54,0))*P161+INDEX('BCA Inputs'!$O$14:$O$54,MATCH(I161,'BCA Inputs'!$M$14:$M$54,0))*O161+INDEX('BCA Inputs'!P:P,MATCH(I161,'BCA Inputs'!M:M,0))*Q161+INDEX('BCA Inputs'!Q:Q,MATCH(I161,'BCA Inputs'!M:M,0))*F161+INDEX('BCA Inputs'!R:R,MATCH(I161,'BCA Inputs'!M:M,0))*G161)+L161+N161,IF($B$3="RG&amp;E",(INDEX('BCA Inputs'!$AX$14:$AX$54,MATCH(I161,'BCA Inputs'!$AW$14:$AW$54,0))*P161+INDEX('BCA Inputs'!$AY$14:$AY$54,MATCH(I161,'BCA Inputs'!$AW$14:$AW$54,0))*O161+INDEX('BCA Inputs'!$AZ$14:$AZ$54,MATCH(I161,'BCA Inputs'!$AW$14:$AW$54,0))*Q161+INDEX('BCA Inputs'!$BA$14:$BA$54,MATCH(I161,'BCA Inputs'!$AW$14:$AW$54,0))*F161+INDEX('BCA Inputs'!$BB$14:$BB$54,MATCH(I161,'BCA Inputs'!$AW$14:$AW$54,0))*G161)+L161+N161,"")),"")</f>
        <v/>
      </c>
      <c r="U161" s="234" t="str">
        <f t="shared" si="21"/>
        <v/>
      </c>
      <c r="V161" s="234" t="str">
        <f t="shared" si="22"/>
        <v/>
      </c>
      <c r="W161" s="234" t="str">
        <f t="shared" si="23"/>
        <v/>
      </c>
      <c r="Y161" s="235" t="str">
        <f t="shared" si="24"/>
        <v/>
      </c>
      <c r="Z161" s="236" t="str">
        <f>IFERROR(IF($B$3="NYSEG",INDEX('BCA Inputs'!$X$14:$X$54,MATCH(I161,'BCA Inputs'!$M$14:$M$54,0))*P161+INDEX('BCA Inputs'!$Y$14:$Y$54,MATCH(I161,'BCA Inputs'!$M$14:$M$54,0))*O161+INDEX('BCA Inputs'!$Z$14:$Z$54,MATCH(I161,'BCA Inputs'!$M$14:$M$54,0))*Q161+INDEX('BCA Inputs'!$AA$14:$AA$54,MATCH(I161,'BCA Inputs'!$M$14:$M$54,0))*F161+INDEX('BCA Inputs'!$AB$14:$AB$54,MATCH(I161,'BCA Inputs'!$M$14:$M$54,0))*G161,IF($B$3="RG&amp;E",INDEX('BCA Inputs'!$BG$14:$BG$54,MATCH(I161,'BCA Inputs'!$AW$14:$AW$54,0))*P161+INDEX('BCA Inputs'!$BH$14:$BH$54,MATCH(I161,'BCA Inputs'!$AW$14:$AW$54,0))*O161+INDEX('BCA Inputs'!$BI$14:$BI$54,MATCH(I161,'BCA Inputs'!$AW$14:$AW$54,0))*Q161+INDEX('BCA Inputs'!$BJ$14:$BJ$54,MATCH(I161,'BCA Inputs'!$AW$14:$AW$54,0))*F161+INDEX('BCA Inputs'!$BK$14:$BK$54,MATCH(I161,'BCA Inputs'!$AW$14:$AW$54,0))*G161,"")),"")</f>
        <v/>
      </c>
      <c r="AA161" s="237" t="str">
        <f t="shared" si="25"/>
        <v/>
      </c>
      <c r="AC161" s="238" t="str">
        <f>IFERROR((K161+R161)+IF($B$3="NYSEG",INDEX('BCA Inputs'!$AI$14:$AI$54,MATCH(I161,'BCA Inputs'!$M$14:$M$54,0))*P161+INDEX('BCA Inputs'!$AJ$14:$AJ$54,MATCH(I161,'BCA Inputs'!$M$14:$M$54,0))*Q161,IF($B$3="RG&amp;E",INDEX('BCA Inputs'!$BR$14:$BR$54,MATCH(I161,'BCA Inputs'!$AW$14:$AW$54,0))*P161+INDEX('BCA Inputs'!$BS$14:$BS$54,MATCH(I161,'BCA Inputs'!$AW$14:$AW$54,0))*Q161,"")),"")</f>
        <v/>
      </c>
      <c r="AD161" s="181" t="str">
        <f>IFERROR(IF($B$3="NYSEG",INDEX('BCA Inputs'!$AD$14:$AD$54,MATCH(I161,'BCA Inputs'!$M$14:$M$54,0))*P161+INDEX('BCA Inputs'!$AE$14:$AE$54,MATCH(I161,'BCA Inputs'!$M$14:$M$54,0))*O161+INDEX('BCA Inputs'!$AF$14:$AF$54,MATCH(I161,'BCA Inputs'!$M$14:$M$54,0))*Q161+INDEX('BCA Inputs'!$AG$14:$AG$54,MATCH(I161,'BCA Inputs'!$M$14:$M$54,0))*F161+INDEX('BCA Inputs'!$AH$14:$AH$54,MATCH(I161,'BCA Inputs'!$M$14:$M$54,0))*G161,IF($B$3="RG&amp;E",INDEX('BCA Inputs'!$BM$14:$BM$54,MATCH(I161,'BCA Inputs'!$AW$14:$AW$54,0))*P161+INDEX('BCA Inputs'!$BN$14:$BN$54,MATCH(I161,'BCA Inputs'!$AW$14:$AW$54,0))*O161+INDEX('BCA Inputs'!$BO$14:$BO$54,MATCH(I161,'BCA Inputs'!$AW$14:$AW$54,0))*Q161+INDEX('BCA Inputs'!$BP$14:$BP$54,MATCH(I161,'BCA Inputs'!$AW$14:$AW$54,0))*F161+INDEX('BCA Inputs'!$BQ$14:$BQ$54,MATCH(I161,'BCA Inputs'!$AW$14:$AW$54,0))*G161,"")),"")</f>
        <v/>
      </c>
      <c r="AE161" s="237" t="str">
        <f t="shared" si="26"/>
        <v/>
      </c>
      <c r="AF161" s="198">
        <f t="shared" si="28"/>
        <v>0</v>
      </c>
      <c r="AG161" s="239">
        <f t="shared" si="29"/>
        <v>0</v>
      </c>
    </row>
    <row r="162" spans="1:33">
      <c r="A162" s="228"/>
      <c r="B162" s="176"/>
      <c r="C162" s="229"/>
      <c r="D162" s="230"/>
      <c r="E162" s="230"/>
      <c r="F162" s="230"/>
      <c r="G162" s="230"/>
      <c r="H162" s="231"/>
      <c r="I162" s="231"/>
      <c r="J162" s="232"/>
      <c r="K162" s="232"/>
      <c r="L162" s="232"/>
      <c r="M162" s="181">
        <f t="shared" si="27"/>
        <v>0</v>
      </c>
      <c r="N162" s="181">
        <f>IF(H162="",0,H162*I162*'Avoided Water Savings Cost'!$C$16)</f>
        <v>0</v>
      </c>
      <c r="O162" s="545">
        <f>IF(C162="",0,IF($B$3="NYSEG",C162/(1-'Avoided Electric Costs 2020'!$W$21),IF($B$3="RG&amp;E",C162/(1-'Avoided Electric Costs 2020'!$X$21),"")))</f>
        <v>0</v>
      </c>
      <c r="P162" s="546">
        <f>IF(D162="",0,IF($B$3="NYSEG",D162/(1-'Avoided Electric Costs 2020'!$W$21),IF($B$3="RG&amp;E",D162/(1-'Avoided Electric Costs 2020'!$X$21),"")))</f>
        <v>0</v>
      </c>
      <c r="Q162" s="546">
        <f>IF(E162="",0,IF($B$3="NYSEG",E162/(1-'Avoided Natural Gas Costs 2020'!$J$34),IF($B$3="RG&amp;E",E162/(1-'Avoided Natural Gas Costs 2020'!$K$34),"")))</f>
        <v>0</v>
      </c>
      <c r="R162" s="233" t="str">
        <f>IFERROR(IF(P162*'BCA Inputs'!$C$1+Q162*'BCA Inputs'!$C$2+F162*'BCA Inputs'!$C$2+G162*'BCA Inputs'!$C$2=0,"",P162*'BCA Inputs'!$C$1+Q162*'BCA Inputs'!$C$2+F162*'BCA Inputs'!$C$2+G162*'BCA Inputs'!$C$2),"")</f>
        <v/>
      </c>
      <c r="S162" s="181" t="str">
        <f t="shared" si="20"/>
        <v/>
      </c>
      <c r="T162" s="181" t="str">
        <f>IFERROR(IF($B$3="NYSEG",(INDEX('BCA Inputs'!$N$14:$N$54,MATCH(I162,'BCA Inputs'!$M$14:$M$54,0))*P162+INDEX('BCA Inputs'!$O$14:$O$54,MATCH(I162,'BCA Inputs'!$M$14:$M$54,0))*O162+INDEX('BCA Inputs'!P:P,MATCH(I162,'BCA Inputs'!M:M,0))*Q162+INDEX('BCA Inputs'!Q:Q,MATCH(I162,'BCA Inputs'!M:M,0))*F162+INDEX('BCA Inputs'!R:R,MATCH(I162,'BCA Inputs'!M:M,0))*G162)+L162+N162,IF($B$3="RG&amp;E",(INDEX('BCA Inputs'!$AX$14:$AX$54,MATCH(I162,'BCA Inputs'!$AW$14:$AW$54,0))*P162+INDEX('BCA Inputs'!$AY$14:$AY$54,MATCH(I162,'BCA Inputs'!$AW$14:$AW$54,0))*O162+INDEX('BCA Inputs'!$AZ$14:$AZ$54,MATCH(I162,'BCA Inputs'!$AW$14:$AW$54,0))*Q162+INDEX('BCA Inputs'!$BA$14:$BA$54,MATCH(I162,'BCA Inputs'!$AW$14:$AW$54,0))*F162+INDEX('BCA Inputs'!$BB$14:$BB$54,MATCH(I162,'BCA Inputs'!$AW$14:$AW$54,0))*G162)+L162+N162,"")),"")</f>
        <v/>
      </c>
      <c r="U162" s="234" t="str">
        <f t="shared" si="21"/>
        <v/>
      </c>
      <c r="V162" s="234" t="str">
        <f t="shared" si="22"/>
        <v/>
      </c>
      <c r="W162" s="234" t="str">
        <f t="shared" si="23"/>
        <v/>
      </c>
      <c r="Y162" s="235" t="str">
        <f t="shared" si="24"/>
        <v/>
      </c>
      <c r="Z162" s="236" t="str">
        <f>IFERROR(IF($B$3="NYSEG",INDEX('BCA Inputs'!$X$14:$X$54,MATCH(I162,'BCA Inputs'!$M$14:$M$54,0))*P162+INDEX('BCA Inputs'!$Y$14:$Y$54,MATCH(I162,'BCA Inputs'!$M$14:$M$54,0))*O162+INDEX('BCA Inputs'!$Z$14:$Z$54,MATCH(I162,'BCA Inputs'!$M$14:$M$54,0))*Q162+INDEX('BCA Inputs'!$AA$14:$AA$54,MATCH(I162,'BCA Inputs'!$M$14:$M$54,0))*F162+INDEX('BCA Inputs'!$AB$14:$AB$54,MATCH(I162,'BCA Inputs'!$M$14:$M$54,0))*G162,IF($B$3="RG&amp;E",INDEX('BCA Inputs'!$BG$14:$BG$54,MATCH(I162,'BCA Inputs'!$AW$14:$AW$54,0))*P162+INDEX('BCA Inputs'!$BH$14:$BH$54,MATCH(I162,'BCA Inputs'!$AW$14:$AW$54,0))*O162+INDEX('BCA Inputs'!$BI$14:$BI$54,MATCH(I162,'BCA Inputs'!$AW$14:$AW$54,0))*Q162+INDEX('BCA Inputs'!$BJ$14:$BJ$54,MATCH(I162,'BCA Inputs'!$AW$14:$AW$54,0))*F162+INDEX('BCA Inputs'!$BK$14:$BK$54,MATCH(I162,'BCA Inputs'!$AW$14:$AW$54,0))*G162,"")),"")</f>
        <v/>
      </c>
      <c r="AA162" s="237" t="str">
        <f t="shared" si="25"/>
        <v/>
      </c>
      <c r="AC162" s="238" t="str">
        <f>IFERROR((K162+R162)+IF($B$3="NYSEG",INDEX('BCA Inputs'!$AI$14:$AI$54,MATCH(I162,'BCA Inputs'!$M$14:$M$54,0))*P162+INDEX('BCA Inputs'!$AJ$14:$AJ$54,MATCH(I162,'BCA Inputs'!$M$14:$M$54,0))*Q162,IF($B$3="RG&amp;E",INDEX('BCA Inputs'!$BR$14:$BR$54,MATCH(I162,'BCA Inputs'!$AW$14:$AW$54,0))*P162+INDEX('BCA Inputs'!$BS$14:$BS$54,MATCH(I162,'BCA Inputs'!$AW$14:$AW$54,0))*Q162,"")),"")</f>
        <v/>
      </c>
      <c r="AD162" s="181" t="str">
        <f>IFERROR(IF($B$3="NYSEG",INDEX('BCA Inputs'!$AD$14:$AD$54,MATCH(I162,'BCA Inputs'!$M$14:$M$54,0))*P162+INDEX('BCA Inputs'!$AE$14:$AE$54,MATCH(I162,'BCA Inputs'!$M$14:$M$54,0))*O162+INDEX('BCA Inputs'!$AF$14:$AF$54,MATCH(I162,'BCA Inputs'!$M$14:$M$54,0))*Q162+INDEX('BCA Inputs'!$AG$14:$AG$54,MATCH(I162,'BCA Inputs'!$M$14:$M$54,0))*F162+INDEX('BCA Inputs'!$AH$14:$AH$54,MATCH(I162,'BCA Inputs'!$M$14:$M$54,0))*G162,IF($B$3="RG&amp;E",INDEX('BCA Inputs'!$BM$14:$BM$54,MATCH(I162,'BCA Inputs'!$AW$14:$AW$54,0))*P162+INDEX('BCA Inputs'!$BN$14:$BN$54,MATCH(I162,'BCA Inputs'!$AW$14:$AW$54,0))*O162+INDEX('BCA Inputs'!$BO$14:$BO$54,MATCH(I162,'BCA Inputs'!$AW$14:$AW$54,0))*Q162+INDEX('BCA Inputs'!$BP$14:$BP$54,MATCH(I162,'BCA Inputs'!$AW$14:$AW$54,0))*F162+INDEX('BCA Inputs'!$BQ$14:$BQ$54,MATCH(I162,'BCA Inputs'!$AW$14:$AW$54,0))*G162,"")),"")</f>
        <v/>
      </c>
      <c r="AE162" s="237" t="str">
        <f t="shared" si="26"/>
        <v/>
      </c>
      <c r="AF162" s="198">
        <f t="shared" si="28"/>
        <v>0</v>
      </c>
      <c r="AG162" s="239">
        <f t="shared" si="29"/>
        <v>0</v>
      </c>
    </row>
    <row r="163" spans="1:33">
      <c r="A163" s="228"/>
      <c r="B163" s="176"/>
      <c r="C163" s="229"/>
      <c r="D163" s="230"/>
      <c r="E163" s="230"/>
      <c r="F163" s="230"/>
      <c r="G163" s="230"/>
      <c r="H163" s="231"/>
      <c r="I163" s="231"/>
      <c r="J163" s="232"/>
      <c r="K163" s="232"/>
      <c r="L163" s="232"/>
      <c r="M163" s="181">
        <f t="shared" si="27"/>
        <v>0</v>
      </c>
      <c r="N163" s="181">
        <f>IF(H163="",0,H163*I163*'Avoided Water Savings Cost'!$C$16)</f>
        <v>0</v>
      </c>
      <c r="O163" s="545">
        <f>IF(C163="",0,IF($B$3="NYSEG",C163/(1-'Avoided Electric Costs 2020'!$W$21),IF($B$3="RG&amp;E",C163/(1-'Avoided Electric Costs 2020'!$X$21),"")))</f>
        <v>0</v>
      </c>
      <c r="P163" s="546">
        <f>IF(D163="",0,IF($B$3="NYSEG",D163/(1-'Avoided Electric Costs 2020'!$W$21),IF($B$3="RG&amp;E",D163/(1-'Avoided Electric Costs 2020'!$X$21),"")))</f>
        <v>0</v>
      </c>
      <c r="Q163" s="546">
        <f>IF(E163="",0,IF($B$3="NYSEG",E163/(1-'Avoided Natural Gas Costs 2020'!$J$34),IF($B$3="RG&amp;E",E163/(1-'Avoided Natural Gas Costs 2020'!$K$34),"")))</f>
        <v>0</v>
      </c>
      <c r="R163" s="233" t="str">
        <f>IFERROR(IF(P163*'BCA Inputs'!$C$1+Q163*'BCA Inputs'!$C$2+F163*'BCA Inputs'!$C$2+G163*'BCA Inputs'!$C$2=0,"",P163*'BCA Inputs'!$C$1+Q163*'BCA Inputs'!$C$2+F163*'BCA Inputs'!$C$2+G163*'BCA Inputs'!$C$2),"")</f>
        <v/>
      </c>
      <c r="S163" s="181" t="str">
        <f t="shared" si="20"/>
        <v/>
      </c>
      <c r="T163" s="181" t="str">
        <f>IFERROR(IF($B$3="NYSEG",(INDEX('BCA Inputs'!$N$14:$N$54,MATCH(I163,'BCA Inputs'!$M$14:$M$54,0))*P163+INDEX('BCA Inputs'!$O$14:$O$54,MATCH(I163,'BCA Inputs'!$M$14:$M$54,0))*O163+INDEX('BCA Inputs'!P:P,MATCH(I163,'BCA Inputs'!M:M,0))*Q163+INDEX('BCA Inputs'!Q:Q,MATCH(I163,'BCA Inputs'!M:M,0))*F163+INDEX('BCA Inputs'!R:R,MATCH(I163,'BCA Inputs'!M:M,0))*G163)+L163+N163,IF($B$3="RG&amp;E",(INDEX('BCA Inputs'!$AX$14:$AX$54,MATCH(I163,'BCA Inputs'!$AW$14:$AW$54,0))*P163+INDEX('BCA Inputs'!$AY$14:$AY$54,MATCH(I163,'BCA Inputs'!$AW$14:$AW$54,0))*O163+INDEX('BCA Inputs'!$AZ$14:$AZ$54,MATCH(I163,'BCA Inputs'!$AW$14:$AW$54,0))*Q163+INDEX('BCA Inputs'!$BA$14:$BA$54,MATCH(I163,'BCA Inputs'!$AW$14:$AW$54,0))*F163+INDEX('BCA Inputs'!$BB$14:$BB$54,MATCH(I163,'BCA Inputs'!$AW$14:$AW$54,0))*G163)+L163+N163,"")),"")</f>
        <v/>
      </c>
      <c r="U163" s="234" t="str">
        <f t="shared" si="21"/>
        <v/>
      </c>
      <c r="V163" s="234" t="str">
        <f t="shared" si="22"/>
        <v/>
      </c>
      <c r="W163" s="234" t="str">
        <f t="shared" si="23"/>
        <v/>
      </c>
      <c r="Y163" s="235" t="str">
        <f t="shared" si="24"/>
        <v/>
      </c>
      <c r="Z163" s="236" t="str">
        <f>IFERROR(IF($B$3="NYSEG",INDEX('BCA Inputs'!$X$14:$X$54,MATCH(I163,'BCA Inputs'!$M$14:$M$54,0))*P163+INDEX('BCA Inputs'!$Y$14:$Y$54,MATCH(I163,'BCA Inputs'!$M$14:$M$54,0))*O163+INDEX('BCA Inputs'!$Z$14:$Z$54,MATCH(I163,'BCA Inputs'!$M$14:$M$54,0))*Q163+INDEX('BCA Inputs'!$AA$14:$AA$54,MATCH(I163,'BCA Inputs'!$M$14:$M$54,0))*F163+INDEX('BCA Inputs'!$AB$14:$AB$54,MATCH(I163,'BCA Inputs'!$M$14:$M$54,0))*G163,IF($B$3="RG&amp;E",INDEX('BCA Inputs'!$BG$14:$BG$54,MATCH(I163,'BCA Inputs'!$AW$14:$AW$54,0))*P163+INDEX('BCA Inputs'!$BH$14:$BH$54,MATCH(I163,'BCA Inputs'!$AW$14:$AW$54,0))*O163+INDEX('BCA Inputs'!$BI$14:$BI$54,MATCH(I163,'BCA Inputs'!$AW$14:$AW$54,0))*Q163+INDEX('BCA Inputs'!$BJ$14:$BJ$54,MATCH(I163,'BCA Inputs'!$AW$14:$AW$54,0))*F163+INDEX('BCA Inputs'!$BK$14:$BK$54,MATCH(I163,'BCA Inputs'!$AW$14:$AW$54,0))*G163,"")),"")</f>
        <v/>
      </c>
      <c r="AA163" s="237" t="str">
        <f t="shared" si="25"/>
        <v/>
      </c>
      <c r="AC163" s="238" t="str">
        <f>IFERROR((K163+R163)+IF($B$3="NYSEG",INDEX('BCA Inputs'!$AI$14:$AI$54,MATCH(I163,'BCA Inputs'!$M$14:$M$54,0))*P163+INDEX('BCA Inputs'!$AJ$14:$AJ$54,MATCH(I163,'BCA Inputs'!$M$14:$M$54,0))*Q163,IF($B$3="RG&amp;E",INDEX('BCA Inputs'!$BR$14:$BR$54,MATCH(I163,'BCA Inputs'!$AW$14:$AW$54,0))*P163+INDEX('BCA Inputs'!$BS$14:$BS$54,MATCH(I163,'BCA Inputs'!$AW$14:$AW$54,0))*Q163,"")),"")</f>
        <v/>
      </c>
      <c r="AD163" s="181" t="str">
        <f>IFERROR(IF($B$3="NYSEG",INDEX('BCA Inputs'!$AD$14:$AD$54,MATCH(I163,'BCA Inputs'!$M$14:$M$54,0))*P163+INDEX('BCA Inputs'!$AE$14:$AE$54,MATCH(I163,'BCA Inputs'!$M$14:$M$54,0))*O163+INDEX('BCA Inputs'!$AF$14:$AF$54,MATCH(I163,'BCA Inputs'!$M$14:$M$54,0))*Q163+INDEX('BCA Inputs'!$AG$14:$AG$54,MATCH(I163,'BCA Inputs'!$M$14:$M$54,0))*F163+INDEX('BCA Inputs'!$AH$14:$AH$54,MATCH(I163,'BCA Inputs'!$M$14:$M$54,0))*G163,IF($B$3="RG&amp;E",INDEX('BCA Inputs'!$BM$14:$BM$54,MATCH(I163,'BCA Inputs'!$AW$14:$AW$54,0))*P163+INDEX('BCA Inputs'!$BN$14:$BN$54,MATCH(I163,'BCA Inputs'!$AW$14:$AW$54,0))*O163+INDEX('BCA Inputs'!$BO$14:$BO$54,MATCH(I163,'BCA Inputs'!$AW$14:$AW$54,0))*Q163+INDEX('BCA Inputs'!$BP$14:$BP$54,MATCH(I163,'BCA Inputs'!$AW$14:$AW$54,0))*F163+INDEX('BCA Inputs'!$BQ$14:$BQ$54,MATCH(I163,'BCA Inputs'!$AW$14:$AW$54,0))*G163,"")),"")</f>
        <v/>
      </c>
      <c r="AE163" s="237" t="str">
        <f t="shared" si="26"/>
        <v/>
      </c>
      <c r="AF163" s="198">
        <f t="shared" si="28"/>
        <v>0</v>
      </c>
      <c r="AG163" s="239">
        <f t="shared" si="29"/>
        <v>0</v>
      </c>
    </row>
    <row r="164" spans="1:33">
      <c r="A164" s="228"/>
      <c r="B164" s="176"/>
      <c r="C164" s="229"/>
      <c r="D164" s="230"/>
      <c r="E164" s="230"/>
      <c r="F164" s="230"/>
      <c r="G164" s="230"/>
      <c r="H164" s="231"/>
      <c r="I164" s="231"/>
      <c r="J164" s="232"/>
      <c r="K164" s="232"/>
      <c r="L164" s="232"/>
      <c r="M164" s="181">
        <f t="shared" si="27"/>
        <v>0</v>
      </c>
      <c r="N164" s="181">
        <f>IF(H164="",0,H164*I164*'Avoided Water Savings Cost'!$C$16)</f>
        <v>0</v>
      </c>
      <c r="O164" s="545">
        <f>IF(C164="",0,IF($B$3="NYSEG",C164/(1-'Avoided Electric Costs 2020'!$W$21),IF($B$3="RG&amp;E",C164/(1-'Avoided Electric Costs 2020'!$X$21),"")))</f>
        <v>0</v>
      </c>
      <c r="P164" s="546">
        <f>IF(D164="",0,IF($B$3="NYSEG",D164/(1-'Avoided Electric Costs 2020'!$W$21),IF($B$3="RG&amp;E",D164/(1-'Avoided Electric Costs 2020'!$X$21),"")))</f>
        <v>0</v>
      </c>
      <c r="Q164" s="546">
        <f>IF(E164="",0,IF($B$3="NYSEG",E164/(1-'Avoided Natural Gas Costs 2020'!$J$34),IF($B$3="RG&amp;E",E164/(1-'Avoided Natural Gas Costs 2020'!$K$34),"")))</f>
        <v>0</v>
      </c>
      <c r="R164" s="233" t="str">
        <f>IFERROR(IF(P164*'BCA Inputs'!$C$1+Q164*'BCA Inputs'!$C$2+F164*'BCA Inputs'!$C$2+G164*'BCA Inputs'!$C$2=0,"",P164*'BCA Inputs'!$C$1+Q164*'BCA Inputs'!$C$2+F164*'BCA Inputs'!$C$2+G164*'BCA Inputs'!$C$2),"")</f>
        <v/>
      </c>
      <c r="S164" s="181" t="str">
        <f t="shared" si="20"/>
        <v/>
      </c>
      <c r="T164" s="181" t="str">
        <f>IFERROR(IF($B$3="NYSEG",(INDEX('BCA Inputs'!$N$14:$N$54,MATCH(I164,'BCA Inputs'!$M$14:$M$54,0))*P164+INDEX('BCA Inputs'!$O$14:$O$54,MATCH(I164,'BCA Inputs'!$M$14:$M$54,0))*O164+INDEX('BCA Inputs'!P:P,MATCH(I164,'BCA Inputs'!M:M,0))*Q164+INDEX('BCA Inputs'!Q:Q,MATCH(I164,'BCA Inputs'!M:M,0))*F164+INDEX('BCA Inputs'!R:R,MATCH(I164,'BCA Inputs'!M:M,0))*G164)+L164+N164,IF($B$3="RG&amp;E",(INDEX('BCA Inputs'!$AX$14:$AX$54,MATCH(I164,'BCA Inputs'!$AW$14:$AW$54,0))*P164+INDEX('BCA Inputs'!$AY$14:$AY$54,MATCH(I164,'BCA Inputs'!$AW$14:$AW$54,0))*O164+INDEX('BCA Inputs'!$AZ$14:$AZ$54,MATCH(I164,'BCA Inputs'!$AW$14:$AW$54,0))*Q164+INDEX('BCA Inputs'!$BA$14:$BA$54,MATCH(I164,'BCA Inputs'!$AW$14:$AW$54,0))*F164+INDEX('BCA Inputs'!$BB$14:$BB$54,MATCH(I164,'BCA Inputs'!$AW$14:$AW$54,0))*G164)+L164+N164,"")),"")</f>
        <v/>
      </c>
      <c r="U164" s="234" t="str">
        <f t="shared" si="21"/>
        <v/>
      </c>
      <c r="V164" s="234" t="str">
        <f t="shared" si="22"/>
        <v/>
      </c>
      <c r="W164" s="234" t="str">
        <f t="shared" si="23"/>
        <v/>
      </c>
      <c r="Y164" s="235" t="str">
        <f t="shared" si="24"/>
        <v/>
      </c>
      <c r="Z164" s="236" t="str">
        <f>IFERROR(IF($B$3="NYSEG",INDEX('BCA Inputs'!$X$14:$X$54,MATCH(I164,'BCA Inputs'!$M$14:$M$54,0))*P164+INDEX('BCA Inputs'!$Y$14:$Y$54,MATCH(I164,'BCA Inputs'!$M$14:$M$54,0))*O164+INDEX('BCA Inputs'!$Z$14:$Z$54,MATCH(I164,'BCA Inputs'!$M$14:$M$54,0))*Q164+INDEX('BCA Inputs'!$AA$14:$AA$54,MATCH(I164,'BCA Inputs'!$M$14:$M$54,0))*F164+INDEX('BCA Inputs'!$AB$14:$AB$54,MATCH(I164,'BCA Inputs'!$M$14:$M$54,0))*G164,IF($B$3="RG&amp;E",INDEX('BCA Inputs'!$BG$14:$BG$54,MATCH(I164,'BCA Inputs'!$AW$14:$AW$54,0))*P164+INDEX('BCA Inputs'!$BH$14:$BH$54,MATCH(I164,'BCA Inputs'!$AW$14:$AW$54,0))*O164+INDEX('BCA Inputs'!$BI$14:$BI$54,MATCH(I164,'BCA Inputs'!$AW$14:$AW$54,0))*Q164+INDEX('BCA Inputs'!$BJ$14:$BJ$54,MATCH(I164,'BCA Inputs'!$AW$14:$AW$54,0))*F164+INDEX('BCA Inputs'!$BK$14:$BK$54,MATCH(I164,'BCA Inputs'!$AW$14:$AW$54,0))*G164,"")),"")</f>
        <v/>
      </c>
      <c r="AA164" s="237" t="str">
        <f t="shared" si="25"/>
        <v/>
      </c>
      <c r="AC164" s="238" t="str">
        <f>IFERROR((K164+R164)+IF($B$3="NYSEG",INDEX('BCA Inputs'!$AI$14:$AI$54,MATCH(I164,'BCA Inputs'!$M$14:$M$54,0))*P164+INDEX('BCA Inputs'!$AJ$14:$AJ$54,MATCH(I164,'BCA Inputs'!$M$14:$M$54,0))*Q164,IF($B$3="RG&amp;E",INDEX('BCA Inputs'!$BR$14:$BR$54,MATCH(I164,'BCA Inputs'!$AW$14:$AW$54,0))*P164+INDEX('BCA Inputs'!$BS$14:$BS$54,MATCH(I164,'BCA Inputs'!$AW$14:$AW$54,0))*Q164,"")),"")</f>
        <v/>
      </c>
      <c r="AD164" s="181" t="str">
        <f>IFERROR(IF($B$3="NYSEG",INDEX('BCA Inputs'!$AD$14:$AD$54,MATCH(I164,'BCA Inputs'!$M$14:$M$54,0))*P164+INDEX('BCA Inputs'!$AE$14:$AE$54,MATCH(I164,'BCA Inputs'!$M$14:$M$54,0))*O164+INDEX('BCA Inputs'!$AF$14:$AF$54,MATCH(I164,'BCA Inputs'!$M$14:$M$54,0))*Q164+INDEX('BCA Inputs'!$AG$14:$AG$54,MATCH(I164,'BCA Inputs'!$M$14:$M$54,0))*F164+INDEX('BCA Inputs'!$AH$14:$AH$54,MATCH(I164,'BCA Inputs'!$M$14:$M$54,0))*G164,IF($B$3="RG&amp;E",INDEX('BCA Inputs'!$BM$14:$BM$54,MATCH(I164,'BCA Inputs'!$AW$14:$AW$54,0))*P164+INDEX('BCA Inputs'!$BN$14:$BN$54,MATCH(I164,'BCA Inputs'!$AW$14:$AW$54,0))*O164+INDEX('BCA Inputs'!$BO$14:$BO$54,MATCH(I164,'BCA Inputs'!$AW$14:$AW$54,0))*Q164+INDEX('BCA Inputs'!$BP$14:$BP$54,MATCH(I164,'BCA Inputs'!$AW$14:$AW$54,0))*F164+INDEX('BCA Inputs'!$BQ$14:$BQ$54,MATCH(I164,'BCA Inputs'!$AW$14:$AW$54,0))*G164,"")),"")</f>
        <v/>
      </c>
      <c r="AE164" s="237" t="str">
        <f t="shared" si="26"/>
        <v/>
      </c>
      <c r="AF164" s="198">
        <f t="shared" si="28"/>
        <v>0</v>
      </c>
      <c r="AG164" s="239">
        <f t="shared" si="29"/>
        <v>0</v>
      </c>
    </row>
    <row r="165" spans="1:33">
      <c r="A165" s="228"/>
      <c r="B165" s="176"/>
      <c r="C165" s="229"/>
      <c r="D165" s="230"/>
      <c r="E165" s="230"/>
      <c r="F165" s="230"/>
      <c r="G165" s="230"/>
      <c r="H165" s="231"/>
      <c r="I165" s="231"/>
      <c r="J165" s="232"/>
      <c r="K165" s="232"/>
      <c r="L165" s="232"/>
      <c r="M165" s="181">
        <f t="shared" si="27"/>
        <v>0</v>
      </c>
      <c r="N165" s="181">
        <f>IF(H165="",0,H165*I165*'Avoided Water Savings Cost'!$C$16)</f>
        <v>0</v>
      </c>
      <c r="O165" s="545">
        <f>IF(C165="",0,IF($B$3="NYSEG",C165/(1-'Avoided Electric Costs 2020'!$W$21),IF($B$3="RG&amp;E",C165/(1-'Avoided Electric Costs 2020'!$X$21),"")))</f>
        <v>0</v>
      </c>
      <c r="P165" s="546">
        <f>IF(D165="",0,IF($B$3="NYSEG",D165/(1-'Avoided Electric Costs 2020'!$W$21),IF($B$3="RG&amp;E",D165/(1-'Avoided Electric Costs 2020'!$X$21),"")))</f>
        <v>0</v>
      </c>
      <c r="Q165" s="546">
        <f>IF(E165="",0,IF($B$3="NYSEG",E165/(1-'Avoided Natural Gas Costs 2020'!$J$34),IF($B$3="RG&amp;E",E165/(1-'Avoided Natural Gas Costs 2020'!$K$34),"")))</f>
        <v>0</v>
      </c>
      <c r="R165" s="233" t="str">
        <f>IFERROR(IF(P165*'BCA Inputs'!$C$1+Q165*'BCA Inputs'!$C$2+F165*'BCA Inputs'!$C$2+G165*'BCA Inputs'!$C$2=0,"",P165*'BCA Inputs'!$C$1+Q165*'BCA Inputs'!$C$2+F165*'BCA Inputs'!$C$2+G165*'BCA Inputs'!$C$2),"")</f>
        <v/>
      </c>
      <c r="S165" s="181" t="str">
        <f t="shared" si="20"/>
        <v/>
      </c>
      <c r="T165" s="181" t="str">
        <f>IFERROR(IF($B$3="NYSEG",(INDEX('BCA Inputs'!$N$14:$N$54,MATCH(I165,'BCA Inputs'!$M$14:$M$54,0))*P165+INDEX('BCA Inputs'!$O$14:$O$54,MATCH(I165,'BCA Inputs'!$M$14:$M$54,0))*O165+INDEX('BCA Inputs'!P:P,MATCH(I165,'BCA Inputs'!M:M,0))*Q165+INDEX('BCA Inputs'!Q:Q,MATCH(I165,'BCA Inputs'!M:M,0))*F165+INDEX('BCA Inputs'!R:R,MATCH(I165,'BCA Inputs'!M:M,0))*G165)+L165+N165,IF($B$3="RG&amp;E",(INDEX('BCA Inputs'!$AX$14:$AX$54,MATCH(I165,'BCA Inputs'!$AW$14:$AW$54,0))*P165+INDEX('BCA Inputs'!$AY$14:$AY$54,MATCH(I165,'BCA Inputs'!$AW$14:$AW$54,0))*O165+INDEX('BCA Inputs'!$AZ$14:$AZ$54,MATCH(I165,'BCA Inputs'!$AW$14:$AW$54,0))*Q165+INDEX('BCA Inputs'!$BA$14:$BA$54,MATCH(I165,'BCA Inputs'!$AW$14:$AW$54,0))*F165+INDEX('BCA Inputs'!$BB$14:$BB$54,MATCH(I165,'BCA Inputs'!$AW$14:$AW$54,0))*G165)+L165+N165,"")),"")</f>
        <v/>
      </c>
      <c r="U165" s="234" t="str">
        <f t="shared" si="21"/>
        <v/>
      </c>
      <c r="V165" s="234" t="str">
        <f t="shared" si="22"/>
        <v/>
      </c>
      <c r="W165" s="234" t="str">
        <f t="shared" si="23"/>
        <v/>
      </c>
      <c r="Y165" s="235" t="str">
        <f t="shared" si="24"/>
        <v/>
      </c>
      <c r="Z165" s="236" t="str">
        <f>IFERROR(IF($B$3="NYSEG",INDEX('BCA Inputs'!$X$14:$X$54,MATCH(I165,'BCA Inputs'!$M$14:$M$54,0))*P165+INDEX('BCA Inputs'!$Y$14:$Y$54,MATCH(I165,'BCA Inputs'!$M$14:$M$54,0))*O165+INDEX('BCA Inputs'!$Z$14:$Z$54,MATCH(I165,'BCA Inputs'!$M$14:$M$54,0))*Q165+INDEX('BCA Inputs'!$AA$14:$AA$54,MATCH(I165,'BCA Inputs'!$M$14:$M$54,0))*F165+INDEX('BCA Inputs'!$AB$14:$AB$54,MATCH(I165,'BCA Inputs'!$M$14:$M$54,0))*G165,IF($B$3="RG&amp;E",INDEX('BCA Inputs'!$BG$14:$BG$54,MATCH(I165,'BCA Inputs'!$AW$14:$AW$54,0))*P165+INDEX('BCA Inputs'!$BH$14:$BH$54,MATCH(I165,'BCA Inputs'!$AW$14:$AW$54,0))*O165+INDEX('BCA Inputs'!$BI$14:$BI$54,MATCH(I165,'BCA Inputs'!$AW$14:$AW$54,0))*Q165+INDEX('BCA Inputs'!$BJ$14:$BJ$54,MATCH(I165,'BCA Inputs'!$AW$14:$AW$54,0))*F165+INDEX('BCA Inputs'!$BK$14:$BK$54,MATCH(I165,'BCA Inputs'!$AW$14:$AW$54,0))*G165,"")),"")</f>
        <v/>
      </c>
      <c r="AA165" s="237" t="str">
        <f t="shared" si="25"/>
        <v/>
      </c>
      <c r="AC165" s="238" t="str">
        <f>IFERROR((K165+R165)+IF($B$3="NYSEG",INDEX('BCA Inputs'!$AI$14:$AI$54,MATCH(I165,'BCA Inputs'!$M$14:$M$54,0))*P165+INDEX('BCA Inputs'!$AJ$14:$AJ$54,MATCH(I165,'BCA Inputs'!$M$14:$M$54,0))*Q165,IF($B$3="RG&amp;E",INDEX('BCA Inputs'!$BR$14:$BR$54,MATCH(I165,'BCA Inputs'!$AW$14:$AW$54,0))*P165+INDEX('BCA Inputs'!$BS$14:$BS$54,MATCH(I165,'BCA Inputs'!$AW$14:$AW$54,0))*Q165,"")),"")</f>
        <v/>
      </c>
      <c r="AD165" s="181" t="str">
        <f>IFERROR(IF($B$3="NYSEG",INDEX('BCA Inputs'!$AD$14:$AD$54,MATCH(I165,'BCA Inputs'!$M$14:$M$54,0))*P165+INDEX('BCA Inputs'!$AE$14:$AE$54,MATCH(I165,'BCA Inputs'!$M$14:$M$54,0))*O165+INDEX('BCA Inputs'!$AF$14:$AF$54,MATCH(I165,'BCA Inputs'!$M$14:$M$54,0))*Q165+INDEX('BCA Inputs'!$AG$14:$AG$54,MATCH(I165,'BCA Inputs'!$M$14:$M$54,0))*F165+INDEX('BCA Inputs'!$AH$14:$AH$54,MATCH(I165,'BCA Inputs'!$M$14:$M$54,0))*G165,IF($B$3="RG&amp;E",INDEX('BCA Inputs'!$BM$14:$BM$54,MATCH(I165,'BCA Inputs'!$AW$14:$AW$54,0))*P165+INDEX('BCA Inputs'!$BN$14:$BN$54,MATCH(I165,'BCA Inputs'!$AW$14:$AW$54,0))*O165+INDEX('BCA Inputs'!$BO$14:$BO$54,MATCH(I165,'BCA Inputs'!$AW$14:$AW$54,0))*Q165+INDEX('BCA Inputs'!$BP$14:$BP$54,MATCH(I165,'BCA Inputs'!$AW$14:$AW$54,0))*F165+INDEX('BCA Inputs'!$BQ$14:$BQ$54,MATCH(I165,'BCA Inputs'!$AW$14:$AW$54,0))*G165,"")),"")</f>
        <v/>
      </c>
      <c r="AE165" s="237" t="str">
        <f t="shared" si="26"/>
        <v/>
      </c>
      <c r="AF165" s="198">
        <f t="shared" si="28"/>
        <v>0</v>
      </c>
      <c r="AG165" s="239">
        <f t="shared" si="29"/>
        <v>0</v>
      </c>
    </row>
    <row r="166" spans="1:33">
      <c r="A166" s="228"/>
      <c r="B166" s="176"/>
      <c r="C166" s="229"/>
      <c r="D166" s="230"/>
      <c r="E166" s="230"/>
      <c r="F166" s="230"/>
      <c r="G166" s="230"/>
      <c r="H166" s="231"/>
      <c r="I166" s="231"/>
      <c r="J166" s="232"/>
      <c r="K166" s="232"/>
      <c r="L166" s="232"/>
      <c r="M166" s="181">
        <f t="shared" si="27"/>
        <v>0</v>
      </c>
      <c r="N166" s="181">
        <f>IF(H166="",0,H166*I166*'Avoided Water Savings Cost'!$C$16)</f>
        <v>0</v>
      </c>
      <c r="O166" s="545">
        <f>IF(C166="",0,IF($B$3="NYSEG",C166/(1-'Avoided Electric Costs 2020'!$W$21),IF($B$3="RG&amp;E",C166/(1-'Avoided Electric Costs 2020'!$X$21),"")))</f>
        <v>0</v>
      </c>
      <c r="P166" s="546">
        <f>IF(D166="",0,IF($B$3="NYSEG",D166/(1-'Avoided Electric Costs 2020'!$W$21),IF($B$3="RG&amp;E",D166/(1-'Avoided Electric Costs 2020'!$X$21),"")))</f>
        <v>0</v>
      </c>
      <c r="Q166" s="546">
        <f>IF(E166="",0,IF($B$3="NYSEG",E166/(1-'Avoided Natural Gas Costs 2020'!$J$34),IF($B$3="RG&amp;E",E166/(1-'Avoided Natural Gas Costs 2020'!$K$34),"")))</f>
        <v>0</v>
      </c>
      <c r="R166" s="233" t="str">
        <f>IFERROR(IF(P166*'BCA Inputs'!$C$1+Q166*'BCA Inputs'!$C$2+F166*'BCA Inputs'!$C$2+G166*'BCA Inputs'!$C$2=0,"",P166*'BCA Inputs'!$C$1+Q166*'BCA Inputs'!$C$2+F166*'BCA Inputs'!$C$2+G166*'BCA Inputs'!$C$2),"")</f>
        <v/>
      </c>
      <c r="S166" s="181" t="str">
        <f t="shared" si="20"/>
        <v/>
      </c>
      <c r="T166" s="181" t="str">
        <f>IFERROR(IF($B$3="NYSEG",(INDEX('BCA Inputs'!$N$14:$N$54,MATCH(I166,'BCA Inputs'!$M$14:$M$54,0))*P166+INDEX('BCA Inputs'!$O$14:$O$54,MATCH(I166,'BCA Inputs'!$M$14:$M$54,0))*O166+INDEX('BCA Inputs'!P:P,MATCH(I166,'BCA Inputs'!M:M,0))*Q166+INDEX('BCA Inputs'!Q:Q,MATCH(I166,'BCA Inputs'!M:M,0))*F166+INDEX('BCA Inputs'!R:R,MATCH(I166,'BCA Inputs'!M:M,0))*G166)+L166+N166,IF($B$3="RG&amp;E",(INDEX('BCA Inputs'!$AX$14:$AX$54,MATCH(I166,'BCA Inputs'!$AW$14:$AW$54,0))*P166+INDEX('BCA Inputs'!$AY$14:$AY$54,MATCH(I166,'BCA Inputs'!$AW$14:$AW$54,0))*O166+INDEX('BCA Inputs'!$AZ$14:$AZ$54,MATCH(I166,'BCA Inputs'!$AW$14:$AW$54,0))*Q166+INDEX('BCA Inputs'!$BA$14:$BA$54,MATCH(I166,'BCA Inputs'!$AW$14:$AW$54,0))*F166+INDEX('BCA Inputs'!$BB$14:$BB$54,MATCH(I166,'BCA Inputs'!$AW$14:$AW$54,0))*G166)+L166+N166,"")),"")</f>
        <v/>
      </c>
      <c r="U166" s="234" t="str">
        <f t="shared" si="21"/>
        <v/>
      </c>
      <c r="V166" s="234" t="str">
        <f t="shared" si="22"/>
        <v/>
      </c>
      <c r="W166" s="234" t="str">
        <f t="shared" si="23"/>
        <v/>
      </c>
      <c r="Y166" s="235" t="str">
        <f t="shared" si="24"/>
        <v/>
      </c>
      <c r="Z166" s="236" t="str">
        <f>IFERROR(IF($B$3="NYSEG",INDEX('BCA Inputs'!$X$14:$X$54,MATCH(I166,'BCA Inputs'!$M$14:$M$54,0))*P166+INDEX('BCA Inputs'!$Y$14:$Y$54,MATCH(I166,'BCA Inputs'!$M$14:$M$54,0))*O166+INDEX('BCA Inputs'!$Z$14:$Z$54,MATCH(I166,'BCA Inputs'!$M$14:$M$54,0))*Q166+INDEX('BCA Inputs'!$AA$14:$AA$54,MATCH(I166,'BCA Inputs'!$M$14:$M$54,0))*F166+INDEX('BCA Inputs'!$AB$14:$AB$54,MATCH(I166,'BCA Inputs'!$M$14:$M$54,0))*G166,IF($B$3="RG&amp;E",INDEX('BCA Inputs'!$BG$14:$BG$54,MATCH(I166,'BCA Inputs'!$AW$14:$AW$54,0))*P166+INDEX('BCA Inputs'!$BH$14:$BH$54,MATCH(I166,'BCA Inputs'!$AW$14:$AW$54,0))*O166+INDEX('BCA Inputs'!$BI$14:$BI$54,MATCH(I166,'BCA Inputs'!$AW$14:$AW$54,0))*Q166+INDEX('BCA Inputs'!$BJ$14:$BJ$54,MATCH(I166,'BCA Inputs'!$AW$14:$AW$54,0))*F166+INDEX('BCA Inputs'!$BK$14:$BK$54,MATCH(I166,'BCA Inputs'!$AW$14:$AW$54,0))*G166,"")),"")</f>
        <v/>
      </c>
      <c r="AA166" s="237" t="str">
        <f t="shared" si="25"/>
        <v/>
      </c>
      <c r="AC166" s="238" t="str">
        <f>IFERROR((K166+R166)+IF($B$3="NYSEG",INDEX('BCA Inputs'!$AI$14:$AI$54,MATCH(I166,'BCA Inputs'!$M$14:$M$54,0))*P166+INDEX('BCA Inputs'!$AJ$14:$AJ$54,MATCH(I166,'BCA Inputs'!$M$14:$M$54,0))*Q166,IF($B$3="RG&amp;E",INDEX('BCA Inputs'!$BR$14:$BR$54,MATCH(I166,'BCA Inputs'!$AW$14:$AW$54,0))*P166+INDEX('BCA Inputs'!$BS$14:$BS$54,MATCH(I166,'BCA Inputs'!$AW$14:$AW$54,0))*Q166,"")),"")</f>
        <v/>
      </c>
      <c r="AD166" s="181" t="str">
        <f>IFERROR(IF($B$3="NYSEG",INDEX('BCA Inputs'!$AD$14:$AD$54,MATCH(I166,'BCA Inputs'!$M$14:$M$54,0))*P166+INDEX('BCA Inputs'!$AE$14:$AE$54,MATCH(I166,'BCA Inputs'!$M$14:$M$54,0))*O166+INDEX('BCA Inputs'!$AF$14:$AF$54,MATCH(I166,'BCA Inputs'!$M$14:$M$54,0))*Q166+INDEX('BCA Inputs'!$AG$14:$AG$54,MATCH(I166,'BCA Inputs'!$M$14:$M$54,0))*F166+INDEX('BCA Inputs'!$AH$14:$AH$54,MATCH(I166,'BCA Inputs'!$M$14:$M$54,0))*G166,IF($B$3="RG&amp;E",INDEX('BCA Inputs'!$BM$14:$BM$54,MATCH(I166,'BCA Inputs'!$AW$14:$AW$54,0))*P166+INDEX('BCA Inputs'!$BN$14:$BN$54,MATCH(I166,'BCA Inputs'!$AW$14:$AW$54,0))*O166+INDEX('BCA Inputs'!$BO$14:$BO$54,MATCH(I166,'BCA Inputs'!$AW$14:$AW$54,0))*Q166+INDEX('BCA Inputs'!$BP$14:$BP$54,MATCH(I166,'BCA Inputs'!$AW$14:$AW$54,0))*F166+INDEX('BCA Inputs'!$BQ$14:$BQ$54,MATCH(I166,'BCA Inputs'!$AW$14:$AW$54,0))*G166,"")),"")</f>
        <v/>
      </c>
      <c r="AE166" s="237" t="str">
        <f t="shared" si="26"/>
        <v/>
      </c>
      <c r="AF166" s="198">
        <f t="shared" si="28"/>
        <v>0</v>
      </c>
      <c r="AG166" s="239">
        <f t="shared" si="29"/>
        <v>0</v>
      </c>
    </row>
    <row r="167" spans="1:33">
      <c r="A167" s="228"/>
      <c r="B167" s="176"/>
      <c r="C167" s="229"/>
      <c r="D167" s="230"/>
      <c r="E167" s="230"/>
      <c r="F167" s="230"/>
      <c r="G167" s="230"/>
      <c r="H167" s="231"/>
      <c r="I167" s="231"/>
      <c r="J167" s="232"/>
      <c r="K167" s="232"/>
      <c r="L167" s="232"/>
      <c r="M167" s="181">
        <f t="shared" si="27"/>
        <v>0</v>
      </c>
      <c r="N167" s="181">
        <f>IF(H167="",0,H167*I167*'Avoided Water Savings Cost'!$C$16)</f>
        <v>0</v>
      </c>
      <c r="O167" s="545">
        <f>IF(C167="",0,IF($B$3="NYSEG",C167/(1-'Avoided Electric Costs 2020'!$W$21),IF($B$3="RG&amp;E",C167/(1-'Avoided Electric Costs 2020'!$X$21),"")))</f>
        <v>0</v>
      </c>
      <c r="P167" s="546">
        <f>IF(D167="",0,IF($B$3="NYSEG",D167/(1-'Avoided Electric Costs 2020'!$W$21),IF($B$3="RG&amp;E",D167/(1-'Avoided Electric Costs 2020'!$X$21),"")))</f>
        <v>0</v>
      </c>
      <c r="Q167" s="546">
        <f>IF(E167="",0,IF($B$3="NYSEG",E167/(1-'Avoided Natural Gas Costs 2020'!$J$34),IF($B$3="RG&amp;E",E167/(1-'Avoided Natural Gas Costs 2020'!$K$34),"")))</f>
        <v>0</v>
      </c>
      <c r="R167" s="233" t="str">
        <f>IFERROR(IF(P167*'BCA Inputs'!$C$1+Q167*'BCA Inputs'!$C$2+F167*'BCA Inputs'!$C$2+G167*'BCA Inputs'!$C$2=0,"",P167*'BCA Inputs'!$C$1+Q167*'BCA Inputs'!$C$2+F167*'BCA Inputs'!$C$2+G167*'BCA Inputs'!$C$2),"")</f>
        <v/>
      </c>
      <c r="S167" s="181" t="str">
        <f t="shared" si="20"/>
        <v/>
      </c>
      <c r="T167" s="181" t="str">
        <f>IFERROR(IF($B$3="NYSEG",(INDEX('BCA Inputs'!$N$14:$N$54,MATCH(I167,'BCA Inputs'!$M$14:$M$54,0))*P167+INDEX('BCA Inputs'!$O$14:$O$54,MATCH(I167,'BCA Inputs'!$M$14:$M$54,0))*O167+INDEX('BCA Inputs'!P:P,MATCH(I167,'BCA Inputs'!M:M,0))*Q167+INDEX('BCA Inputs'!Q:Q,MATCH(I167,'BCA Inputs'!M:M,0))*F167+INDEX('BCA Inputs'!R:R,MATCH(I167,'BCA Inputs'!M:M,0))*G167)+L167+N167,IF($B$3="RG&amp;E",(INDEX('BCA Inputs'!$AX$14:$AX$54,MATCH(I167,'BCA Inputs'!$AW$14:$AW$54,0))*P167+INDEX('BCA Inputs'!$AY$14:$AY$54,MATCH(I167,'BCA Inputs'!$AW$14:$AW$54,0))*O167+INDEX('BCA Inputs'!$AZ$14:$AZ$54,MATCH(I167,'BCA Inputs'!$AW$14:$AW$54,0))*Q167+INDEX('BCA Inputs'!$BA$14:$BA$54,MATCH(I167,'BCA Inputs'!$AW$14:$AW$54,0))*F167+INDEX('BCA Inputs'!$BB$14:$BB$54,MATCH(I167,'BCA Inputs'!$AW$14:$AW$54,0))*G167)+L167+N167,"")),"")</f>
        <v/>
      </c>
      <c r="U167" s="234" t="str">
        <f t="shared" si="21"/>
        <v/>
      </c>
      <c r="V167" s="234" t="str">
        <f t="shared" si="22"/>
        <v/>
      </c>
      <c r="W167" s="234" t="str">
        <f t="shared" si="23"/>
        <v/>
      </c>
      <c r="Y167" s="235" t="str">
        <f t="shared" si="24"/>
        <v/>
      </c>
      <c r="Z167" s="236" t="str">
        <f>IFERROR(IF($B$3="NYSEG",INDEX('BCA Inputs'!$X$14:$X$54,MATCH(I167,'BCA Inputs'!$M$14:$M$54,0))*P167+INDEX('BCA Inputs'!$Y$14:$Y$54,MATCH(I167,'BCA Inputs'!$M$14:$M$54,0))*O167+INDEX('BCA Inputs'!$Z$14:$Z$54,MATCH(I167,'BCA Inputs'!$M$14:$M$54,0))*Q167+INDEX('BCA Inputs'!$AA$14:$AA$54,MATCH(I167,'BCA Inputs'!$M$14:$M$54,0))*F167+INDEX('BCA Inputs'!$AB$14:$AB$54,MATCH(I167,'BCA Inputs'!$M$14:$M$54,0))*G167,IF($B$3="RG&amp;E",INDEX('BCA Inputs'!$BG$14:$BG$54,MATCH(I167,'BCA Inputs'!$AW$14:$AW$54,0))*P167+INDEX('BCA Inputs'!$BH$14:$BH$54,MATCH(I167,'BCA Inputs'!$AW$14:$AW$54,0))*O167+INDEX('BCA Inputs'!$BI$14:$BI$54,MATCH(I167,'BCA Inputs'!$AW$14:$AW$54,0))*Q167+INDEX('BCA Inputs'!$BJ$14:$BJ$54,MATCH(I167,'BCA Inputs'!$AW$14:$AW$54,0))*F167+INDEX('BCA Inputs'!$BK$14:$BK$54,MATCH(I167,'BCA Inputs'!$AW$14:$AW$54,0))*G167,"")),"")</f>
        <v/>
      </c>
      <c r="AA167" s="237" t="str">
        <f t="shared" si="25"/>
        <v/>
      </c>
      <c r="AC167" s="238" t="str">
        <f>IFERROR((K167+R167)+IF($B$3="NYSEG",INDEX('BCA Inputs'!$AI$14:$AI$54,MATCH(I167,'BCA Inputs'!$M$14:$M$54,0))*P167+INDEX('BCA Inputs'!$AJ$14:$AJ$54,MATCH(I167,'BCA Inputs'!$M$14:$M$54,0))*Q167,IF($B$3="RG&amp;E",INDEX('BCA Inputs'!$BR$14:$BR$54,MATCH(I167,'BCA Inputs'!$AW$14:$AW$54,0))*P167+INDEX('BCA Inputs'!$BS$14:$BS$54,MATCH(I167,'BCA Inputs'!$AW$14:$AW$54,0))*Q167,"")),"")</f>
        <v/>
      </c>
      <c r="AD167" s="181" t="str">
        <f>IFERROR(IF($B$3="NYSEG",INDEX('BCA Inputs'!$AD$14:$AD$54,MATCH(I167,'BCA Inputs'!$M$14:$M$54,0))*P167+INDEX('BCA Inputs'!$AE$14:$AE$54,MATCH(I167,'BCA Inputs'!$M$14:$M$54,0))*O167+INDEX('BCA Inputs'!$AF$14:$AF$54,MATCH(I167,'BCA Inputs'!$M$14:$M$54,0))*Q167+INDEX('BCA Inputs'!$AG$14:$AG$54,MATCH(I167,'BCA Inputs'!$M$14:$M$54,0))*F167+INDEX('BCA Inputs'!$AH$14:$AH$54,MATCH(I167,'BCA Inputs'!$M$14:$M$54,0))*G167,IF($B$3="RG&amp;E",INDEX('BCA Inputs'!$BM$14:$BM$54,MATCH(I167,'BCA Inputs'!$AW$14:$AW$54,0))*P167+INDEX('BCA Inputs'!$BN$14:$BN$54,MATCH(I167,'BCA Inputs'!$AW$14:$AW$54,0))*O167+INDEX('BCA Inputs'!$BO$14:$BO$54,MATCH(I167,'BCA Inputs'!$AW$14:$AW$54,0))*Q167+INDEX('BCA Inputs'!$BP$14:$BP$54,MATCH(I167,'BCA Inputs'!$AW$14:$AW$54,0))*F167+INDEX('BCA Inputs'!$BQ$14:$BQ$54,MATCH(I167,'BCA Inputs'!$AW$14:$AW$54,0))*G167,"")),"")</f>
        <v/>
      </c>
      <c r="AE167" s="237" t="str">
        <f t="shared" si="26"/>
        <v/>
      </c>
      <c r="AF167" s="198">
        <f t="shared" si="28"/>
        <v>0</v>
      </c>
      <c r="AG167" s="239">
        <f t="shared" si="29"/>
        <v>0</v>
      </c>
    </row>
    <row r="168" spans="1:33">
      <c r="A168" s="228"/>
      <c r="B168" s="176"/>
      <c r="C168" s="229"/>
      <c r="D168" s="230"/>
      <c r="E168" s="230"/>
      <c r="F168" s="230"/>
      <c r="G168" s="230"/>
      <c r="H168" s="231"/>
      <c r="I168" s="231"/>
      <c r="J168" s="232"/>
      <c r="K168" s="232"/>
      <c r="L168" s="232"/>
      <c r="M168" s="181">
        <f t="shared" si="27"/>
        <v>0</v>
      </c>
      <c r="N168" s="181">
        <f>IF(H168="",0,H168*I168*'Avoided Water Savings Cost'!$C$16)</f>
        <v>0</v>
      </c>
      <c r="O168" s="545">
        <f>IF(C168="",0,IF($B$3="NYSEG",C168/(1-'Avoided Electric Costs 2020'!$W$21),IF($B$3="RG&amp;E",C168/(1-'Avoided Electric Costs 2020'!$X$21),"")))</f>
        <v>0</v>
      </c>
      <c r="P168" s="546">
        <f>IF(D168="",0,IF($B$3="NYSEG",D168/(1-'Avoided Electric Costs 2020'!$W$21),IF($B$3="RG&amp;E",D168/(1-'Avoided Electric Costs 2020'!$X$21),"")))</f>
        <v>0</v>
      </c>
      <c r="Q168" s="546">
        <f>IF(E168="",0,IF($B$3="NYSEG",E168/(1-'Avoided Natural Gas Costs 2020'!$J$34),IF($B$3="RG&amp;E",E168/(1-'Avoided Natural Gas Costs 2020'!$K$34),"")))</f>
        <v>0</v>
      </c>
      <c r="R168" s="233" t="str">
        <f>IFERROR(IF(P168*'BCA Inputs'!$C$1+Q168*'BCA Inputs'!$C$2+F168*'BCA Inputs'!$C$2+G168*'BCA Inputs'!$C$2=0,"",P168*'BCA Inputs'!$C$1+Q168*'BCA Inputs'!$C$2+F168*'BCA Inputs'!$C$2+G168*'BCA Inputs'!$C$2),"")</f>
        <v/>
      </c>
      <c r="S168" s="181" t="str">
        <f t="shared" si="20"/>
        <v/>
      </c>
      <c r="T168" s="181" t="str">
        <f>IFERROR(IF($B$3="NYSEG",(INDEX('BCA Inputs'!$N$14:$N$54,MATCH(I168,'BCA Inputs'!$M$14:$M$54,0))*P168+INDEX('BCA Inputs'!$O$14:$O$54,MATCH(I168,'BCA Inputs'!$M$14:$M$54,0))*O168+INDEX('BCA Inputs'!P:P,MATCH(I168,'BCA Inputs'!M:M,0))*Q168+INDEX('BCA Inputs'!Q:Q,MATCH(I168,'BCA Inputs'!M:M,0))*F168+INDEX('BCA Inputs'!R:R,MATCH(I168,'BCA Inputs'!M:M,0))*G168)+L168+N168,IF($B$3="RG&amp;E",(INDEX('BCA Inputs'!$AX$14:$AX$54,MATCH(I168,'BCA Inputs'!$AW$14:$AW$54,0))*P168+INDEX('BCA Inputs'!$AY$14:$AY$54,MATCH(I168,'BCA Inputs'!$AW$14:$AW$54,0))*O168+INDEX('BCA Inputs'!$AZ$14:$AZ$54,MATCH(I168,'BCA Inputs'!$AW$14:$AW$54,0))*Q168+INDEX('BCA Inputs'!$BA$14:$BA$54,MATCH(I168,'BCA Inputs'!$AW$14:$AW$54,0))*F168+INDEX('BCA Inputs'!$BB$14:$BB$54,MATCH(I168,'BCA Inputs'!$AW$14:$AW$54,0))*G168)+L168+N168,"")),"")</f>
        <v/>
      </c>
      <c r="U168" s="234" t="str">
        <f t="shared" si="21"/>
        <v/>
      </c>
      <c r="V168" s="234" t="str">
        <f t="shared" si="22"/>
        <v/>
      </c>
      <c r="W168" s="234" t="str">
        <f t="shared" si="23"/>
        <v/>
      </c>
      <c r="Y168" s="235" t="str">
        <f t="shared" si="24"/>
        <v/>
      </c>
      <c r="Z168" s="236" t="str">
        <f>IFERROR(IF($B$3="NYSEG",INDEX('BCA Inputs'!$X$14:$X$54,MATCH(I168,'BCA Inputs'!$M$14:$M$54,0))*P168+INDEX('BCA Inputs'!$Y$14:$Y$54,MATCH(I168,'BCA Inputs'!$M$14:$M$54,0))*O168+INDEX('BCA Inputs'!$Z$14:$Z$54,MATCH(I168,'BCA Inputs'!$M$14:$M$54,0))*Q168+INDEX('BCA Inputs'!$AA$14:$AA$54,MATCH(I168,'BCA Inputs'!$M$14:$M$54,0))*F168+INDEX('BCA Inputs'!$AB$14:$AB$54,MATCH(I168,'BCA Inputs'!$M$14:$M$54,0))*G168,IF($B$3="RG&amp;E",INDEX('BCA Inputs'!$BG$14:$BG$54,MATCH(I168,'BCA Inputs'!$AW$14:$AW$54,0))*P168+INDEX('BCA Inputs'!$BH$14:$BH$54,MATCH(I168,'BCA Inputs'!$AW$14:$AW$54,0))*O168+INDEX('BCA Inputs'!$BI$14:$BI$54,MATCH(I168,'BCA Inputs'!$AW$14:$AW$54,0))*Q168+INDEX('BCA Inputs'!$BJ$14:$BJ$54,MATCH(I168,'BCA Inputs'!$AW$14:$AW$54,0))*F168+INDEX('BCA Inputs'!$BK$14:$BK$54,MATCH(I168,'BCA Inputs'!$AW$14:$AW$54,0))*G168,"")),"")</f>
        <v/>
      </c>
      <c r="AA168" s="237" t="str">
        <f t="shared" si="25"/>
        <v/>
      </c>
      <c r="AC168" s="238" t="str">
        <f>IFERROR((K168+R168)+IF($B$3="NYSEG",INDEX('BCA Inputs'!$AI$14:$AI$54,MATCH(I168,'BCA Inputs'!$M$14:$M$54,0))*P168+INDEX('BCA Inputs'!$AJ$14:$AJ$54,MATCH(I168,'BCA Inputs'!$M$14:$M$54,0))*Q168,IF($B$3="RG&amp;E",INDEX('BCA Inputs'!$BR$14:$BR$54,MATCH(I168,'BCA Inputs'!$AW$14:$AW$54,0))*P168+INDEX('BCA Inputs'!$BS$14:$BS$54,MATCH(I168,'BCA Inputs'!$AW$14:$AW$54,0))*Q168,"")),"")</f>
        <v/>
      </c>
      <c r="AD168" s="181" t="str">
        <f>IFERROR(IF($B$3="NYSEG",INDEX('BCA Inputs'!$AD$14:$AD$54,MATCH(I168,'BCA Inputs'!$M$14:$M$54,0))*P168+INDEX('BCA Inputs'!$AE$14:$AE$54,MATCH(I168,'BCA Inputs'!$M$14:$M$54,0))*O168+INDEX('BCA Inputs'!$AF$14:$AF$54,MATCH(I168,'BCA Inputs'!$M$14:$M$54,0))*Q168+INDEX('BCA Inputs'!$AG$14:$AG$54,MATCH(I168,'BCA Inputs'!$M$14:$M$54,0))*F168+INDEX('BCA Inputs'!$AH$14:$AH$54,MATCH(I168,'BCA Inputs'!$M$14:$M$54,0))*G168,IF($B$3="RG&amp;E",INDEX('BCA Inputs'!$BM$14:$BM$54,MATCH(I168,'BCA Inputs'!$AW$14:$AW$54,0))*P168+INDEX('BCA Inputs'!$BN$14:$BN$54,MATCH(I168,'BCA Inputs'!$AW$14:$AW$54,0))*O168+INDEX('BCA Inputs'!$BO$14:$BO$54,MATCH(I168,'BCA Inputs'!$AW$14:$AW$54,0))*Q168+INDEX('BCA Inputs'!$BP$14:$BP$54,MATCH(I168,'BCA Inputs'!$AW$14:$AW$54,0))*F168+INDEX('BCA Inputs'!$BQ$14:$BQ$54,MATCH(I168,'BCA Inputs'!$AW$14:$AW$54,0))*G168,"")),"")</f>
        <v/>
      </c>
      <c r="AE168" s="237" t="str">
        <f t="shared" si="26"/>
        <v/>
      </c>
      <c r="AF168" s="198">
        <f t="shared" si="28"/>
        <v>0</v>
      </c>
      <c r="AG168" s="239">
        <f t="shared" si="29"/>
        <v>0</v>
      </c>
    </row>
    <row r="169" spans="1:33">
      <c r="A169" s="228"/>
      <c r="B169" s="176"/>
      <c r="C169" s="229"/>
      <c r="D169" s="230"/>
      <c r="E169" s="230"/>
      <c r="F169" s="230"/>
      <c r="G169" s="230"/>
      <c r="H169" s="231"/>
      <c r="I169" s="231"/>
      <c r="J169" s="232"/>
      <c r="K169" s="232"/>
      <c r="L169" s="232"/>
      <c r="M169" s="181">
        <f t="shared" si="27"/>
        <v>0</v>
      </c>
      <c r="N169" s="181">
        <f>IF(H169="",0,H169*I169*'Avoided Water Savings Cost'!$C$16)</f>
        <v>0</v>
      </c>
      <c r="O169" s="545">
        <f>IF(C169="",0,IF($B$3="NYSEG",C169/(1-'Avoided Electric Costs 2020'!$W$21),IF($B$3="RG&amp;E",C169/(1-'Avoided Electric Costs 2020'!$X$21),"")))</f>
        <v>0</v>
      </c>
      <c r="P169" s="546">
        <f>IF(D169="",0,IF($B$3="NYSEG",D169/(1-'Avoided Electric Costs 2020'!$W$21),IF($B$3="RG&amp;E",D169/(1-'Avoided Electric Costs 2020'!$X$21),"")))</f>
        <v>0</v>
      </c>
      <c r="Q169" s="546">
        <f>IF(E169="",0,IF($B$3="NYSEG",E169/(1-'Avoided Natural Gas Costs 2020'!$J$34),IF($B$3="RG&amp;E",E169/(1-'Avoided Natural Gas Costs 2020'!$K$34),"")))</f>
        <v>0</v>
      </c>
      <c r="R169" s="233" t="str">
        <f>IFERROR(IF(P169*'BCA Inputs'!$C$1+Q169*'BCA Inputs'!$C$2+F169*'BCA Inputs'!$C$2+G169*'BCA Inputs'!$C$2=0,"",P169*'BCA Inputs'!$C$1+Q169*'BCA Inputs'!$C$2+F169*'BCA Inputs'!$C$2+G169*'BCA Inputs'!$C$2),"")</f>
        <v/>
      </c>
      <c r="S169" s="181" t="str">
        <f t="shared" si="20"/>
        <v/>
      </c>
      <c r="T169" s="181" t="str">
        <f>IFERROR(IF($B$3="NYSEG",(INDEX('BCA Inputs'!$N$14:$N$54,MATCH(I169,'BCA Inputs'!$M$14:$M$54,0))*P169+INDEX('BCA Inputs'!$O$14:$O$54,MATCH(I169,'BCA Inputs'!$M$14:$M$54,0))*O169+INDEX('BCA Inputs'!P:P,MATCH(I169,'BCA Inputs'!M:M,0))*Q169+INDEX('BCA Inputs'!Q:Q,MATCH(I169,'BCA Inputs'!M:M,0))*F169+INDEX('BCA Inputs'!R:R,MATCH(I169,'BCA Inputs'!M:M,0))*G169)+L169+N169,IF($B$3="RG&amp;E",(INDEX('BCA Inputs'!$AX$14:$AX$54,MATCH(I169,'BCA Inputs'!$AW$14:$AW$54,0))*P169+INDEX('BCA Inputs'!$AY$14:$AY$54,MATCH(I169,'BCA Inputs'!$AW$14:$AW$54,0))*O169+INDEX('BCA Inputs'!$AZ$14:$AZ$54,MATCH(I169,'BCA Inputs'!$AW$14:$AW$54,0))*Q169+INDEX('BCA Inputs'!$BA$14:$BA$54,MATCH(I169,'BCA Inputs'!$AW$14:$AW$54,0))*F169+INDEX('BCA Inputs'!$BB$14:$BB$54,MATCH(I169,'BCA Inputs'!$AW$14:$AW$54,0))*G169)+L169+N169,"")),"")</f>
        <v/>
      </c>
      <c r="U169" s="234" t="str">
        <f t="shared" si="21"/>
        <v/>
      </c>
      <c r="V169" s="234" t="str">
        <f t="shared" si="22"/>
        <v/>
      </c>
      <c r="W169" s="234" t="str">
        <f t="shared" si="23"/>
        <v/>
      </c>
      <c r="Y169" s="235" t="str">
        <f t="shared" si="24"/>
        <v/>
      </c>
      <c r="Z169" s="236" t="str">
        <f>IFERROR(IF($B$3="NYSEG",INDEX('BCA Inputs'!$X$14:$X$54,MATCH(I169,'BCA Inputs'!$M$14:$M$54,0))*P169+INDEX('BCA Inputs'!$Y$14:$Y$54,MATCH(I169,'BCA Inputs'!$M$14:$M$54,0))*O169+INDEX('BCA Inputs'!$Z$14:$Z$54,MATCH(I169,'BCA Inputs'!$M$14:$M$54,0))*Q169+INDEX('BCA Inputs'!$AA$14:$AA$54,MATCH(I169,'BCA Inputs'!$M$14:$M$54,0))*F169+INDEX('BCA Inputs'!$AB$14:$AB$54,MATCH(I169,'BCA Inputs'!$M$14:$M$54,0))*G169,IF($B$3="RG&amp;E",INDEX('BCA Inputs'!$BG$14:$BG$54,MATCH(I169,'BCA Inputs'!$AW$14:$AW$54,0))*P169+INDEX('BCA Inputs'!$BH$14:$BH$54,MATCH(I169,'BCA Inputs'!$AW$14:$AW$54,0))*O169+INDEX('BCA Inputs'!$BI$14:$BI$54,MATCH(I169,'BCA Inputs'!$AW$14:$AW$54,0))*Q169+INDEX('BCA Inputs'!$BJ$14:$BJ$54,MATCH(I169,'BCA Inputs'!$AW$14:$AW$54,0))*F169+INDEX('BCA Inputs'!$BK$14:$BK$54,MATCH(I169,'BCA Inputs'!$AW$14:$AW$54,0))*G169,"")),"")</f>
        <v/>
      </c>
      <c r="AA169" s="237" t="str">
        <f t="shared" si="25"/>
        <v/>
      </c>
      <c r="AC169" s="238" t="str">
        <f>IFERROR((K169+R169)+IF($B$3="NYSEG",INDEX('BCA Inputs'!$AI$14:$AI$54,MATCH(I169,'BCA Inputs'!$M$14:$M$54,0))*P169+INDEX('BCA Inputs'!$AJ$14:$AJ$54,MATCH(I169,'BCA Inputs'!$M$14:$M$54,0))*Q169,IF($B$3="RG&amp;E",INDEX('BCA Inputs'!$BR$14:$BR$54,MATCH(I169,'BCA Inputs'!$AW$14:$AW$54,0))*P169+INDEX('BCA Inputs'!$BS$14:$BS$54,MATCH(I169,'BCA Inputs'!$AW$14:$AW$54,0))*Q169,"")),"")</f>
        <v/>
      </c>
      <c r="AD169" s="181" t="str">
        <f>IFERROR(IF($B$3="NYSEG",INDEX('BCA Inputs'!$AD$14:$AD$54,MATCH(I169,'BCA Inputs'!$M$14:$M$54,0))*P169+INDEX('BCA Inputs'!$AE$14:$AE$54,MATCH(I169,'BCA Inputs'!$M$14:$M$54,0))*O169+INDEX('BCA Inputs'!$AF$14:$AF$54,MATCH(I169,'BCA Inputs'!$M$14:$M$54,0))*Q169+INDEX('BCA Inputs'!$AG$14:$AG$54,MATCH(I169,'BCA Inputs'!$M$14:$M$54,0))*F169+INDEX('BCA Inputs'!$AH$14:$AH$54,MATCH(I169,'BCA Inputs'!$M$14:$M$54,0))*G169,IF($B$3="RG&amp;E",INDEX('BCA Inputs'!$BM$14:$BM$54,MATCH(I169,'BCA Inputs'!$AW$14:$AW$54,0))*P169+INDEX('BCA Inputs'!$BN$14:$BN$54,MATCH(I169,'BCA Inputs'!$AW$14:$AW$54,0))*O169+INDEX('BCA Inputs'!$BO$14:$BO$54,MATCH(I169,'BCA Inputs'!$AW$14:$AW$54,0))*Q169+INDEX('BCA Inputs'!$BP$14:$BP$54,MATCH(I169,'BCA Inputs'!$AW$14:$AW$54,0))*F169+INDEX('BCA Inputs'!$BQ$14:$BQ$54,MATCH(I169,'BCA Inputs'!$AW$14:$AW$54,0))*G169,"")),"")</f>
        <v/>
      </c>
      <c r="AE169" s="237" t="str">
        <f t="shared" si="26"/>
        <v/>
      </c>
      <c r="AF169" s="198">
        <f t="shared" si="28"/>
        <v>0</v>
      </c>
      <c r="AG169" s="239">
        <f t="shared" si="29"/>
        <v>0</v>
      </c>
    </row>
    <row r="170" spans="1:33">
      <c r="A170" s="228"/>
      <c r="B170" s="176"/>
      <c r="C170" s="229"/>
      <c r="D170" s="230"/>
      <c r="E170" s="230"/>
      <c r="F170" s="230"/>
      <c r="G170" s="230"/>
      <c r="H170" s="231"/>
      <c r="I170" s="231"/>
      <c r="J170" s="232"/>
      <c r="K170" s="232"/>
      <c r="L170" s="232"/>
      <c r="M170" s="181">
        <f t="shared" si="27"/>
        <v>0</v>
      </c>
      <c r="N170" s="181">
        <f>IF(H170="",0,H170*I170*'Avoided Water Savings Cost'!$C$16)</f>
        <v>0</v>
      </c>
      <c r="O170" s="545">
        <f>IF(C170="",0,IF($B$3="NYSEG",C170/(1-'Avoided Electric Costs 2020'!$W$21),IF($B$3="RG&amp;E",C170/(1-'Avoided Electric Costs 2020'!$X$21),"")))</f>
        <v>0</v>
      </c>
      <c r="P170" s="546">
        <f>IF(D170="",0,IF($B$3="NYSEG",D170/(1-'Avoided Electric Costs 2020'!$W$21),IF($B$3="RG&amp;E",D170/(1-'Avoided Electric Costs 2020'!$X$21),"")))</f>
        <v>0</v>
      </c>
      <c r="Q170" s="546">
        <f>IF(E170="",0,IF($B$3="NYSEG",E170/(1-'Avoided Natural Gas Costs 2020'!$J$34),IF($B$3="RG&amp;E",E170/(1-'Avoided Natural Gas Costs 2020'!$K$34),"")))</f>
        <v>0</v>
      </c>
      <c r="R170" s="233" t="str">
        <f>IFERROR(IF(P170*'BCA Inputs'!$C$1+Q170*'BCA Inputs'!$C$2+F170*'BCA Inputs'!$C$2+G170*'BCA Inputs'!$C$2=0,"",P170*'BCA Inputs'!$C$1+Q170*'BCA Inputs'!$C$2+F170*'BCA Inputs'!$C$2+G170*'BCA Inputs'!$C$2),"")</f>
        <v/>
      </c>
      <c r="S170" s="181" t="str">
        <f t="shared" si="20"/>
        <v/>
      </c>
      <c r="T170" s="181" t="str">
        <f>IFERROR(IF($B$3="NYSEG",(INDEX('BCA Inputs'!$N$14:$N$54,MATCH(I170,'BCA Inputs'!$M$14:$M$54,0))*P170+INDEX('BCA Inputs'!$O$14:$O$54,MATCH(I170,'BCA Inputs'!$M$14:$M$54,0))*O170+INDEX('BCA Inputs'!P:P,MATCH(I170,'BCA Inputs'!M:M,0))*Q170+INDEX('BCA Inputs'!Q:Q,MATCH(I170,'BCA Inputs'!M:M,0))*F170+INDEX('BCA Inputs'!R:R,MATCH(I170,'BCA Inputs'!M:M,0))*G170)+L170+N170,IF($B$3="RG&amp;E",(INDEX('BCA Inputs'!$AX$14:$AX$54,MATCH(I170,'BCA Inputs'!$AW$14:$AW$54,0))*P170+INDEX('BCA Inputs'!$AY$14:$AY$54,MATCH(I170,'BCA Inputs'!$AW$14:$AW$54,0))*O170+INDEX('BCA Inputs'!$AZ$14:$AZ$54,MATCH(I170,'BCA Inputs'!$AW$14:$AW$54,0))*Q170+INDEX('BCA Inputs'!$BA$14:$BA$54,MATCH(I170,'BCA Inputs'!$AW$14:$AW$54,0))*F170+INDEX('BCA Inputs'!$BB$14:$BB$54,MATCH(I170,'BCA Inputs'!$AW$14:$AW$54,0))*G170)+L170+N170,"")),"")</f>
        <v/>
      </c>
      <c r="U170" s="234" t="str">
        <f t="shared" si="21"/>
        <v/>
      </c>
      <c r="V170" s="234" t="str">
        <f t="shared" si="22"/>
        <v/>
      </c>
      <c r="W170" s="234" t="str">
        <f t="shared" si="23"/>
        <v/>
      </c>
      <c r="Y170" s="235" t="str">
        <f t="shared" si="24"/>
        <v/>
      </c>
      <c r="Z170" s="236" t="str">
        <f>IFERROR(IF($B$3="NYSEG",INDEX('BCA Inputs'!$X$14:$X$54,MATCH(I170,'BCA Inputs'!$M$14:$M$54,0))*P170+INDEX('BCA Inputs'!$Y$14:$Y$54,MATCH(I170,'BCA Inputs'!$M$14:$M$54,0))*O170+INDEX('BCA Inputs'!$Z$14:$Z$54,MATCH(I170,'BCA Inputs'!$M$14:$M$54,0))*Q170+INDEX('BCA Inputs'!$AA$14:$AA$54,MATCH(I170,'BCA Inputs'!$M$14:$M$54,0))*F170+INDEX('BCA Inputs'!$AB$14:$AB$54,MATCH(I170,'BCA Inputs'!$M$14:$M$54,0))*G170,IF($B$3="RG&amp;E",INDEX('BCA Inputs'!$BG$14:$BG$54,MATCH(I170,'BCA Inputs'!$AW$14:$AW$54,0))*P170+INDEX('BCA Inputs'!$BH$14:$BH$54,MATCH(I170,'BCA Inputs'!$AW$14:$AW$54,0))*O170+INDEX('BCA Inputs'!$BI$14:$BI$54,MATCH(I170,'BCA Inputs'!$AW$14:$AW$54,0))*Q170+INDEX('BCA Inputs'!$BJ$14:$BJ$54,MATCH(I170,'BCA Inputs'!$AW$14:$AW$54,0))*F170+INDEX('BCA Inputs'!$BK$14:$BK$54,MATCH(I170,'BCA Inputs'!$AW$14:$AW$54,0))*G170,"")),"")</f>
        <v/>
      </c>
      <c r="AA170" s="237" t="str">
        <f t="shared" si="25"/>
        <v/>
      </c>
      <c r="AC170" s="238" t="str">
        <f>IFERROR((K170+R170)+IF($B$3="NYSEG",INDEX('BCA Inputs'!$AI$14:$AI$54,MATCH(I170,'BCA Inputs'!$M$14:$M$54,0))*P170+INDEX('BCA Inputs'!$AJ$14:$AJ$54,MATCH(I170,'BCA Inputs'!$M$14:$M$54,0))*Q170,IF($B$3="RG&amp;E",INDEX('BCA Inputs'!$BR$14:$BR$54,MATCH(I170,'BCA Inputs'!$AW$14:$AW$54,0))*P170+INDEX('BCA Inputs'!$BS$14:$BS$54,MATCH(I170,'BCA Inputs'!$AW$14:$AW$54,0))*Q170,"")),"")</f>
        <v/>
      </c>
      <c r="AD170" s="181" t="str">
        <f>IFERROR(IF($B$3="NYSEG",INDEX('BCA Inputs'!$AD$14:$AD$54,MATCH(I170,'BCA Inputs'!$M$14:$M$54,0))*P170+INDEX('BCA Inputs'!$AE$14:$AE$54,MATCH(I170,'BCA Inputs'!$M$14:$M$54,0))*O170+INDEX('BCA Inputs'!$AF$14:$AF$54,MATCH(I170,'BCA Inputs'!$M$14:$M$54,0))*Q170+INDEX('BCA Inputs'!$AG$14:$AG$54,MATCH(I170,'BCA Inputs'!$M$14:$M$54,0))*F170+INDEX('BCA Inputs'!$AH$14:$AH$54,MATCH(I170,'BCA Inputs'!$M$14:$M$54,0))*G170,IF($B$3="RG&amp;E",INDEX('BCA Inputs'!$BM$14:$BM$54,MATCH(I170,'BCA Inputs'!$AW$14:$AW$54,0))*P170+INDEX('BCA Inputs'!$BN$14:$BN$54,MATCH(I170,'BCA Inputs'!$AW$14:$AW$54,0))*O170+INDEX('BCA Inputs'!$BO$14:$BO$54,MATCH(I170,'BCA Inputs'!$AW$14:$AW$54,0))*Q170+INDEX('BCA Inputs'!$BP$14:$BP$54,MATCH(I170,'BCA Inputs'!$AW$14:$AW$54,0))*F170+INDEX('BCA Inputs'!$BQ$14:$BQ$54,MATCH(I170,'BCA Inputs'!$AW$14:$AW$54,0))*G170,"")),"")</f>
        <v/>
      </c>
      <c r="AE170" s="237" t="str">
        <f t="shared" si="26"/>
        <v/>
      </c>
      <c r="AF170" s="198">
        <f t="shared" si="28"/>
        <v>0</v>
      </c>
      <c r="AG170" s="239">
        <f t="shared" si="29"/>
        <v>0</v>
      </c>
    </row>
    <row r="171" spans="1:33">
      <c r="A171" s="228"/>
      <c r="B171" s="176"/>
      <c r="C171" s="229"/>
      <c r="D171" s="230"/>
      <c r="E171" s="230"/>
      <c r="F171" s="230"/>
      <c r="G171" s="230"/>
      <c r="H171" s="231"/>
      <c r="I171" s="231"/>
      <c r="J171" s="232"/>
      <c r="K171" s="232"/>
      <c r="L171" s="232"/>
      <c r="M171" s="181">
        <f t="shared" si="27"/>
        <v>0</v>
      </c>
      <c r="N171" s="181">
        <f>IF(H171="",0,H171*I171*'Avoided Water Savings Cost'!$C$16)</f>
        <v>0</v>
      </c>
      <c r="O171" s="545">
        <f>IF(C171="",0,IF($B$3="NYSEG",C171/(1-'Avoided Electric Costs 2020'!$W$21),IF($B$3="RG&amp;E",C171/(1-'Avoided Electric Costs 2020'!$X$21),"")))</f>
        <v>0</v>
      </c>
      <c r="P171" s="546">
        <f>IF(D171="",0,IF($B$3="NYSEG",D171/(1-'Avoided Electric Costs 2020'!$W$21),IF($B$3="RG&amp;E",D171/(1-'Avoided Electric Costs 2020'!$X$21),"")))</f>
        <v>0</v>
      </c>
      <c r="Q171" s="546">
        <f>IF(E171="",0,IF($B$3="NYSEG",E171/(1-'Avoided Natural Gas Costs 2020'!$J$34),IF($B$3="RG&amp;E",E171/(1-'Avoided Natural Gas Costs 2020'!$K$34),"")))</f>
        <v>0</v>
      </c>
      <c r="R171" s="233" t="str">
        <f>IFERROR(IF(P171*'BCA Inputs'!$C$1+Q171*'BCA Inputs'!$C$2+F171*'BCA Inputs'!$C$2+G171*'BCA Inputs'!$C$2=0,"",P171*'BCA Inputs'!$C$1+Q171*'BCA Inputs'!$C$2+F171*'BCA Inputs'!$C$2+G171*'BCA Inputs'!$C$2),"")</f>
        <v/>
      </c>
      <c r="S171" s="181" t="str">
        <f t="shared" si="20"/>
        <v/>
      </c>
      <c r="T171" s="181" t="str">
        <f>IFERROR(IF($B$3="NYSEG",(INDEX('BCA Inputs'!$N$14:$N$54,MATCH(I171,'BCA Inputs'!$M$14:$M$54,0))*P171+INDEX('BCA Inputs'!$O$14:$O$54,MATCH(I171,'BCA Inputs'!$M$14:$M$54,0))*O171+INDEX('BCA Inputs'!P:P,MATCH(I171,'BCA Inputs'!M:M,0))*Q171+INDEX('BCA Inputs'!Q:Q,MATCH(I171,'BCA Inputs'!M:M,0))*F171+INDEX('BCA Inputs'!R:R,MATCH(I171,'BCA Inputs'!M:M,0))*G171)+L171+N171,IF($B$3="RG&amp;E",(INDEX('BCA Inputs'!$AX$14:$AX$54,MATCH(I171,'BCA Inputs'!$AW$14:$AW$54,0))*P171+INDEX('BCA Inputs'!$AY$14:$AY$54,MATCH(I171,'BCA Inputs'!$AW$14:$AW$54,0))*O171+INDEX('BCA Inputs'!$AZ$14:$AZ$54,MATCH(I171,'BCA Inputs'!$AW$14:$AW$54,0))*Q171+INDEX('BCA Inputs'!$BA$14:$BA$54,MATCH(I171,'BCA Inputs'!$AW$14:$AW$54,0))*F171+INDEX('BCA Inputs'!$BB$14:$BB$54,MATCH(I171,'BCA Inputs'!$AW$14:$AW$54,0))*G171)+L171+N171,"")),"")</f>
        <v/>
      </c>
      <c r="U171" s="234" t="str">
        <f t="shared" si="21"/>
        <v/>
      </c>
      <c r="V171" s="234" t="str">
        <f t="shared" si="22"/>
        <v/>
      </c>
      <c r="W171" s="234" t="str">
        <f t="shared" si="23"/>
        <v/>
      </c>
      <c r="Y171" s="235" t="str">
        <f t="shared" si="24"/>
        <v/>
      </c>
      <c r="Z171" s="236" t="str">
        <f>IFERROR(IF($B$3="NYSEG",INDEX('BCA Inputs'!$X$14:$X$54,MATCH(I171,'BCA Inputs'!$M$14:$M$54,0))*P171+INDEX('BCA Inputs'!$Y$14:$Y$54,MATCH(I171,'BCA Inputs'!$M$14:$M$54,0))*O171+INDEX('BCA Inputs'!$Z$14:$Z$54,MATCH(I171,'BCA Inputs'!$M$14:$M$54,0))*Q171+INDEX('BCA Inputs'!$AA$14:$AA$54,MATCH(I171,'BCA Inputs'!$M$14:$M$54,0))*F171+INDEX('BCA Inputs'!$AB$14:$AB$54,MATCH(I171,'BCA Inputs'!$M$14:$M$54,0))*G171,IF($B$3="RG&amp;E",INDEX('BCA Inputs'!$BG$14:$BG$54,MATCH(I171,'BCA Inputs'!$AW$14:$AW$54,0))*P171+INDEX('BCA Inputs'!$BH$14:$BH$54,MATCH(I171,'BCA Inputs'!$AW$14:$AW$54,0))*O171+INDEX('BCA Inputs'!$BI$14:$BI$54,MATCH(I171,'BCA Inputs'!$AW$14:$AW$54,0))*Q171+INDEX('BCA Inputs'!$BJ$14:$BJ$54,MATCH(I171,'BCA Inputs'!$AW$14:$AW$54,0))*F171+INDEX('BCA Inputs'!$BK$14:$BK$54,MATCH(I171,'BCA Inputs'!$AW$14:$AW$54,0))*G171,"")),"")</f>
        <v/>
      </c>
      <c r="AA171" s="237" t="str">
        <f t="shared" si="25"/>
        <v/>
      </c>
      <c r="AC171" s="238" t="str">
        <f>IFERROR((K171+R171)+IF($B$3="NYSEG",INDEX('BCA Inputs'!$AI$14:$AI$54,MATCH(I171,'BCA Inputs'!$M$14:$M$54,0))*P171+INDEX('BCA Inputs'!$AJ$14:$AJ$54,MATCH(I171,'BCA Inputs'!$M$14:$M$54,0))*Q171,IF($B$3="RG&amp;E",INDEX('BCA Inputs'!$BR$14:$BR$54,MATCH(I171,'BCA Inputs'!$AW$14:$AW$54,0))*P171+INDEX('BCA Inputs'!$BS$14:$BS$54,MATCH(I171,'BCA Inputs'!$AW$14:$AW$54,0))*Q171,"")),"")</f>
        <v/>
      </c>
      <c r="AD171" s="181" t="str">
        <f>IFERROR(IF($B$3="NYSEG",INDEX('BCA Inputs'!$AD$14:$AD$54,MATCH(I171,'BCA Inputs'!$M$14:$M$54,0))*P171+INDEX('BCA Inputs'!$AE$14:$AE$54,MATCH(I171,'BCA Inputs'!$M$14:$M$54,0))*O171+INDEX('BCA Inputs'!$AF$14:$AF$54,MATCH(I171,'BCA Inputs'!$M$14:$M$54,0))*Q171+INDEX('BCA Inputs'!$AG$14:$AG$54,MATCH(I171,'BCA Inputs'!$M$14:$M$54,0))*F171+INDEX('BCA Inputs'!$AH$14:$AH$54,MATCH(I171,'BCA Inputs'!$M$14:$M$54,0))*G171,IF($B$3="RG&amp;E",INDEX('BCA Inputs'!$BM$14:$BM$54,MATCH(I171,'BCA Inputs'!$AW$14:$AW$54,0))*P171+INDEX('BCA Inputs'!$BN$14:$BN$54,MATCH(I171,'BCA Inputs'!$AW$14:$AW$54,0))*O171+INDEX('BCA Inputs'!$BO$14:$BO$54,MATCH(I171,'BCA Inputs'!$AW$14:$AW$54,0))*Q171+INDEX('BCA Inputs'!$BP$14:$BP$54,MATCH(I171,'BCA Inputs'!$AW$14:$AW$54,0))*F171+INDEX('BCA Inputs'!$BQ$14:$BQ$54,MATCH(I171,'BCA Inputs'!$AW$14:$AW$54,0))*G171,"")),"")</f>
        <v/>
      </c>
      <c r="AE171" s="237" t="str">
        <f t="shared" si="26"/>
        <v/>
      </c>
      <c r="AF171" s="198">
        <f t="shared" si="28"/>
        <v>0</v>
      </c>
      <c r="AG171" s="239">
        <f t="shared" si="29"/>
        <v>0</v>
      </c>
    </row>
    <row r="172" spans="1:33">
      <c r="A172" s="228"/>
      <c r="B172" s="176"/>
      <c r="C172" s="229"/>
      <c r="D172" s="230"/>
      <c r="E172" s="230"/>
      <c r="F172" s="230"/>
      <c r="G172" s="230"/>
      <c r="H172" s="231"/>
      <c r="I172" s="231"/>
      <c r="J172" s="232"/>
      <c r="K172" s="232"/>
      <c r="L172" s="232"/>
      <c r="M172" s="181">
        <f t="shared" si="27"/>
        <v>0</v>
      </c>
      <c r="N172" s="181">
        <f>IF(H172="",0,H172*I172*'Avoided Water Savings Cost'!$C$16)</f>
        <v>0</v>
      </c>
      <c r="O172" s="545">
        <f>IF(C172="",0,IF($B$3="NYSEG",C172/(1-'Avoided Electric Costs 2020'!$W$21),IF($B$3="RG&amp;E",C172/(1-'Avoided Electric Costs 2020'!$X$21),"")))</f>
        <v>0</v>
      </c>
      <c r="P172" s="546">
        <f>IF(D172="",0,IF($B$3="NYSEG",D172/(1-'Avoided Electric Costs 2020'!$W$21),IF($B$3="RG&amp;E",D172/(1-'Avoided Electric Costs 2020'!$X$21),"")))</f>
        <v>0</v>
      </c>
      <c r="Q172" s="546">
        <f>IF(E172="",0,IF($B$3="NYSEG",E172/(1-'Avoided Natural Gas Costs 2020'!$J$34),IF($B$3="RG&amp;E",E172/(1-'Avoided Natural Gas Costs 2020'!$K$34),"")))</f>
        <v>0</v>
      </c>
      <c r="R172" s="233" t="str">
        <f>IFERROR(IF(P172*'BCA Inputs'!$C$1+Q172*'BCA Inputs'!$C$2+F172*'BCA Inputs'!$C$2+G172*'BCA Inputs'!$C$2=0,"",P172*'BCA Inputs'!$C$1+Q172*'BCA Inputs'!$C$2+F172*'BCA Inputs'!$C$2+G172*'BCA Inputs'!$C$2),"")</f>
        <v/>
      </c>
      <c r="S172" s="181" t="str">
        <f t="shared" si="20"/>
        <v/>
      </c>
      <c r="T172" s="181" t="str">
        <f>IFERROR(IF($B$3="NYSEG",(INDEX('BCA Inputs'!$N$14:$N$54,MATCH(I172,'BCA Inputs'!$M$14:$M$54,0))*P172+INDEX('BCA Inputs'!$O$14:$O$54,MATCH(I172,'BCA Inputs'!$M$14:$M$54,0))*O172+INDEX('BCA Inputs'!P:P,MATCH(I172,'BCA Inputs'!M:M,0))*Q172+INDEX('BCA Inputs'!Q:Q,MATCH(I172,'BCA Inputs'!M:M,0))*F172+INDEX('BCA Inputs'!R:R,MATCH(I172,'BCA Inputs'!M:M,0))*G172)+L172+N172,IF($B$3="RG&amp;E",(INDEX('BCA Inputs'!$AX$14:$AX$54,MATCH(I172,'BCA Inputs'!$AW$14:$AW$54,0))*P172+INDEX('BCA Inputs'!$AY$14:$AY$54,MATCH(I172,'BCA Inputs'!$AW$14:$AW$54,0))*O172+INDEX('BCA Inputs'!$AZ$14:$AZ$54,MATCH(I172,'BCA Inputs'!$AW$14:$AW$54,0))*Q172+INDEX('BCA Inputs'!$BA$14:$BA$54,MATCH(I172,'BCA Inputs'!$AW$14:$AW$54,0))*F172+INDEX('BCA Inputs'!$BB$14:$BB$54,MATCH(I172,'BCA Inputs'!$AW$14:$AW$54,0))*G172)+L172+N172,"")),"")</f>
        <v/>
      </c>
      <c r="U172" s="234" t="str">
        <f t="shared" si="21"/>
        <v/>
      </c>
      <c r="V172" s="234" t="str">
        <f t="shared" si="22"/>
        <v/>
      </c>
      <c r="W172" s="234" t="str">
        <f t="shared" si="23"/>
        <v/>
      </c>
      <c r="Y172" s="235" t="str">
        <f t="shared" si="24"/>
        <v/>
      </c>
      <c r="Z172" s="236" t="str">
        <f>IFERROR(IF($B$3="NYSEG",INDEX('BCA Inputs'!$X$14:$X$54,MATCH(I172,'BCA Inputs'!$M$14:$M$54,0))*P172+INDEX('BCA Inputs'!$Y$14:$Y$54,MATCH(I172,'BCA Inputs'!$M$14:$M$54,0))*O172+INDEX('BCA Inputs'!$Z$14:$Z$54,MATCH(I172,'BCA Inputs'!$M$14:$M$54,0))*Q172+INDEX('BCA Inputs'!$AA$14:$AA$54,MATCH(I172,'BCA Inputs'!$M$14:$M$54,0))*F172+INDEX('BCA Inputs'!$AB$14:$AB$54,MATCH(I172,'BCA Inputs'!$M$14:$M$54,0))*G172,IF($B$3="RG&amp;E",INDEX('BCA Inputs'!$BG$14:$BG$54,MATCH(I172,'BCA Inputs'!$AW$14:$AW$54,0))*P172+INDEX('BCA Inputs'!$BH$14:$BH$54,MATCH(I172,'BCA Inputs'!$AW$14:$AW$54,0))*O172+INDEX('BCA Inputs'!$BI$14:$BI$54,MATCH(I172,'BCA Inputs'!$AW$14:$AW$54,0))*Q172+INDEX('BCA Inputs'!$BJ$14:$BJ$54,MATCH(I172,'BCA Inputs'!$AW$14:$AW$54,0))*F172+INDEX('BCA Inputs'!$BK$14:$BK$54,MATCH(I172,'BCA Inputs'!$AW$14:$AW$54,0))*G172,"")),"")</f>
        <v/>
      </c>
      <c r="AA172" s="237" t="str">
        <f t="shared" si="25"/>
        <v/>
      </c>
      <c r="AC172" s="238" t="str">
        <f>IFERROR((K172+R172)+IF($B$3="NYSEG",INDEX('BCA Inputs'!$AI$14:$AI$54,MATCH(I172,'BCA Inputs'!$M$14:$M$54,0))*P172+INDEX('BCA Inputs'!$AJ$14:$AJ$54,MATCH(I172,'BCA Inputs'!$M$14:$M$54,0))*Q172,IF($B$3="RG&amp;E",INDEX('BCA Inputs'!$BR$14:$BR$54,MATCH(I172,'BCA Inputs'!$AW$14:$AW$54,0))*P172+INDEX('BCA Inputs'!$BS$14:$BS$54,MATCH(I172,'BCA Inputs'!$AW$14:$AW$54,0))*Q172,"")),"")</f>
        <v/>
      </c>
      <c r="AD172" s="181" t="str">
        <f>IFERROR(IF($B$3="NYSEG",INDEX('BCA Inputs'!$AD$14:$AD$54,MATCH(I172,'BCA Inputs'!$M$14:$M$54,0))*P172+INDEX('BCA Inputs'!$AE$14:$AE$54,MATCH(I172,'BCA Inputs'!$M$14:$M$54,0))*O172+INDEX('BCA Inputs'!$AF$14:$AF$54,MATCH(I172,'BCA Inputs'!$M$14:$M$54,0))*Q172+INDEX('BCA Inputs'!$AG$14:$AG$54,MATCH(I172,'BCA Inputs'!$M$14:$M$54,0))*F172+INDEX('BCA Inputs'!$AH$14:$AH$54,MATCH(I172,'BCA Inputs'!$M$14:$M$54,0))*G172,IF($B$3="RG&amp;E",INDEX('BCA Inputs'!$BM$14:$BM$54,MATCH(I172,'BCA Inputs'!$AW$14:$AW$54,0))*P172+INDEX('BCA Inputs'!$BN$14:$BN$54,MATCH(I172,'BCA Inputs'!$AW$14:$AW$54,0))*O172+INDEX('BCA Inputs'!$BO$14:$BO$54,MATCH(I172,'BCA Inputs'!$AW$14:$AW$54,0))*Q172+INDEX('BCA Inputs'!$BP$14:$BP$54,MATCH(I172,'BCA Inputs'!$AW$14:$AW$54,0))*F172+INDEX('BCA Inputs'!$BQ$14:$BQ$54,MATCH(I172,'BCA Inputs'!$AW$14:$AW$54,0))*G172,"")),"")</f>
        <v/>
      </c>
      <c r="AE172" s="237" t="str">
        <f t="shared" si="26"/>
        <v/>
      </c>
      <c r="AF172" s="198">
        <f t="shared" si="28"/>
        <v>0</v>
      </c>
      <c r="AG172" s="239">
        <f t="shared" si="29"/>
        <v>0</v>
      </c>
    </row>
    <row r="173" spans="1:33">
      <c r="A173" s="228"/>
      <c r="B173" s="176"/>
      <c r="C173" s="229"/>
      <c r="D173" s="230"/>
      <c r="E173" s="230"/>
      <c r="F173" s="230"/>
      <c r="G173" s="230"/>
      <c r="H173" s="231"/>
      <c r="I173" s="231"/>
      <c r="J173" s="232"/>
      <c r="K173" s="232"/>
      <c r="L173" s="232"/>
      <c r="M173" s="181">
        <f t="shared" si="27"/>
        <v>0</v>
      </c>
      <c r="N173" s="181">
        <f>IF(H173="",0,H173*I173*'Avoided Water Savings Cost'!$C$16)</f>
        <v>0</v>
      </c>
      <c r="O173" s="545">
        <f>IF(C173="",0,IF($B$3="NYSEG",C173/(1-'Avoided Electric Costs 2020'!$W$21),IF($B$3="RG&amp;E",C173/(1-'Avoided Electric Costs 2020'!$X$21),"")))</f>
        <v>0</v>
      </c>
      <c r="P173" s="546">
        <f>IF(D173="",0,IF($B$3="NYSEG",D173/(1-'Avoided Electric Costs 2020'!$W$21),IF($B$3="RG&amp;E",D173/(1-'Avoided Electric Costs 2020'!$X$21),"")))</f>
        <v>0</v>
      </c>
      <c r="Q173" s="546">
        <f>IF(E173="",0,IF($B$3="NYSEG",E173/(1-'Avoided Natural Gas Costs 2020'!$J$34),IF($B$3="RG&amp;E",E173/(1-'Avoided Natural Gas Costs 2020'!$K$34),"")))</f>
        <v>0</v>
      </c>
      <c r="R173" s="233" t="str">
        <f>IFERROR(IF(P173*'BCA Inputs'!$C$1+Q173*'BCA Inputs'!$C$2+F173*'BCA Inputs'!$C$2+G173*'BCA Inputs'!$C$2=0,"",P173*'BCA Inputs'!$C$1+Q173*'BCA Inputs'!$C$2+F173*'BCA Inputs'!$C$2+G173*'BCA Inputs'!$C$2),"")</f>
        <v/>
      </c>
      <c r="S173" s="181" t="str">
        <f t="shared" si="20"/>
        <v/>
      </c>
      <c r="T173" s="181" t="str">
        <f>IFERROR(IF($B$3="NYSEG",(INDEX('BCA Inputs'!$N$14:$N$54,MATCH(I173,'BCA Inputs'!$M$14:$M$54,0))*P173+INDEX('BCA Inputs'!$O$14:$O$54,MATCH(I173,'BCA Inputs'!$M$14:$M$54,0))*O173+INDEX('BCA Inputs'!P:P,MATCH(I173,'BCA Inputs'!M:M,0))*Q173+INDEX('BCA Inputs'!Q:Q,MATCH(I173,'BCA Inputs'!M:M,0))*F173+INDEX('BCA Inputs'!R:R,MATCH(I173,'BCA Inputs'!M:M,0))*G173)+L173+N173,IF($B$3="RG&amp;E",(INDEX('BCA Inputs'!$AX$14:$AX$54,MATCH(I173,'BCA Inputs'!$AW$14:$AW$54,0))*P173+INDEX('BCA Inputs'!$AY$14:$AY$54,MATCH(I173,'BCA Inputs'!$AW$14:$AW$54,0))*O173+INDEX('BCA Inputs'!$AZ$14:$AZ$54,MATCH(I173,'BCA Inputs'!$AW$14:$AW$54,0))*Q173+INDEX('BCA Inputs'!$BA$14:$BA$54,MATCH(I173,'BCA Inputs'!$AW$14:$AW$54,0))*F173+INDEX('BCA Inputs'!$BB$14:$BB$54,MATCH(I173,'BCA Inputs'!$AW$14:$AW$54,0))*G173)+L173+N173,"")),"")</f>
        <v/>
      </c>
      <c r="U173" s="234" t="str">
        <f t="shared" si="21"/>
        <v/>
      </c>
      <c r="V173" s="234" t="str">
        <f t="shared" si="22"/>
        <v/>
      </c>
      <c r="W173" s="234" t="str">
        <f t="shared" si="23"/>
        <v/>
      </c>
      <c r="Y173" s="235" t="str">
        <f t="shared" si="24"/>
        <v/>
      </c>
      <c r="Z173" s="236" t="str">
        <f>IFERROR(IF($B$3="NYSEG",INDEX('BCA Inputs'!$X$14:$X$54,MATCH(I173,'BCA Inputs'!$M$14:$M$54,0))*P173+INDEX('BCA Inputs'!$Y$14:$Y$54,MATCH(I173,'BCA Inputs'!$M$14:$M$54,0))*O173+INDEX('BCA Inputs'!$Z$14:$Z$54,MATCH(I173,'BCA Inputs'!$M$14:$M$54,0))*Q173+INDEX('BCA Inputs'!$AA$14:$AA$54,MATCH(I173,'BCA Inputs'!$M$14:$M$54,0))*F173+INDEX('BCA Inputs'!$AB$14:$AB$54,MATCH(I173,'BCA Inputs'!$M$14:$M$54,0))*G173,IF($B$3="RG&amp;E",INDEX('BCA Inputs'!$BG$14:$BG$54,MATCH(I173,'BCA Inputs'!$AW$14:$AW$54,0))*P173+INDEX('BCA Inputs'!$BH$14:$BH$54,MATCH(I173,'BCA Inputs'!$AW$14:$AW$54,0))*O173+INDEX('BCA Inputs'!$BI$14:$BI$54,MATCH(I173,'BCA Inputs'!$AW$14:$AW$54,0))*Q173+INDEX('BCA Inputs'!$BJ$14:$BJ$54,MATCH(I173,'BCA Inputs'!$AW$14:$AW$54,0))*F173+INDEX('BCA Inputs'!$BK$14:$BK$54,MATCH(I173,'BCA Inputs'!$AW$14:$AW$54,0))*G173,"")),"")</f>
        <v/>
      </c>
      <c r="AA173" s="237" t="str">
        <f t="shared" si="25"/>
        <v/>
      </c>
      <c r="AC173" s="238" t="str">
        <f>IFERROR((K173+R173)+IF($B$3="NYSEG",INDEX('BCA Inputs'!$AI$14:$AI$54,MATCH(I173,'BCA Inputs'!$M$14:$M$54,0))*P173+INDEX('BCA Inputs'!$AJ$14:$AJ$54,MATCH(I173,'BCA Inputs'!$M$14:$M$54,0))*Q173,IF($B$3="RG&amp;E",INDEX('BCA Inputs'!$BR$14:$BR$54,MATCH(I173,'BCA Inputs'!$AW$14:$AW$54,0))*P173+INDEX('BCA Inputs'!$BS$14:$BS$54,MATCH(I173,'BCA Inputs'!$AW$14:$AW$54,0))*Q173,"")),"")</f>
        <v/>
      </c>
      <c r="AD173" s="181" t="str">
        <f>IFERROR(IF($B$3="NYSEG",INDEX('BCA Inputs'!$AD$14:$AD$54,MATCH(I173,'BCA Inputs'!$M$14:$M$54,0))*P173+INDEX('BCA Inputs'!$AE$14:$AE$54,MATCH(I173,'BCA Inputs'!$M$14:$M$54,0))*O173+INDEX('BCA Inputs'!$AF$14:$AF$54,MATCH(I173,'BCA Inputs'!$M$14:$M$54,0))*Q173+INDEX('BCA Inputs'!$AG$14:$AG$54,MATCH(I173,'BCA Inputs'!$M$14:$M$54,0))*F173+INDEX('BCA Inputs'!$AH$14:$AH$54,MATCH(I173,'BCA Inputs'!$M$14:$M$54,0))*G173,IF($B$3="RG&amp;E",INDEX('BCA Inputs'!$BM$14:$BM$54,MATCH(I173,'BCA Inputs'!$AW$14:$AW$54,0))*P173+INDEX('BCA Inputs'!$BN$14:$BN$54,MATCH(I173,'BCA Inputs'!$AW$14:$AW$54,0))*O173+INDEX('BCA Inputs'!$BO$14:$BO$54,MATCH(I173,'BCA Inputs'!$AW$14:$AW$54,0))*Q173+INDEX('BCA Inputs'!$BP$14:$BP$54,MATCH(I173,'BCA Inputs'!$AW$14:$AW$54,0))*F173+INDEX('BCA Inputs'!$BQ$14:$BQ$54,MATCH(I173,'BCA Inputs'!$AW$14:$AW$54,0))*G173,"")),"")</f>
        <v/>
      </c>
      <c r="AE173" s="237" t="str">
        <f t="shared" si="26"/>
        <v/>
      </c>
      <c r="AF173" s="198">
        <f t="shared" si="28"/>
        <v>0</v>
      </c>
      <c r="AG173" s="239">
        <f t="shared" si="29"/>
        <v>0</v>
      </c>
    </row>
    <row r="174" spans="1:33">
      <c r="A174" s="228"/>
      <c r="B174" s="176"/>
      <c r="C174" s="229"/>
      <c r="D174" s="230"/>
      <c r="E174" s="230"/>
      <c r="F174" s="230"/>
      <c r="G174" s="230"/>
      <c r="H174" s="231"/>
      <c r="I174" s="231"/>
      <c r="J174" s="232"/>
      <c r="K174" s="232"/>
      <c r="L174" s="232"/>
      <c r="M174" s="181">
        <f t="shared" si="27"/>
        <v>0</v>
      </c>
      <c r="N174" s="181">
        <f>IF(H174="",0,H174*I174*'Avoided Water Savings Cost'!$C$16)</f>
        <v>0</v>
      </c>
      <c r="O174" s="545">
        <f>IF(C174="",0,IF($B$3="NYSEG",C174/(1-'Avoided Electric Costs 2020'!$W$21),IF($B$3="RG&amp;E",C174/(1-'Avoided Electric Costs 2020'!$X$21),"")))</f>
        <v>0</v>
      </c>
      <c r="P174" s="546">
        <f>IF(D174="",0,IF($B$3="NYSEG",D174/(1-'Avoided Electric Costs 2020'!$W$21),IF($B$3="RG&amp;E",D174/(1-'Avoided Electric Costs 2020'!$X$21),"")))</f>
        <v>0</v>
      </c>
      <c r="Q174" s="546">
        <f>IF(E174="",0,IF($B$3="NYSEG",E174/(1-'Avoided Natural Gas Costs 2020'!$J$34),IF($B$3="RG&amp;E",E174/(1-'Avoided Natural Gas Costs 2020'!$K$34),"")))</f>
        <v>0</v>
      </c>
      <c r="R174" s="233" t="str">
        <f>IFERROR(IF(P174*'BCA Inputs'!$C$1+Q174*'BCA Inputs'!$C$2+F174*'BCA Inputs'!$C$2+G174*'BCA Inputs'!$C$2=0,"",P174*'BCA Inputs'!$C$1+Q174*'BCA Inputs'!$C$2+F174*'BCA Inputs'!$C$2+G174*'BCA Inputs'!$C$2),"")</f>
        <v/>
      </c>
      <c r="S174" s="181" t="str">
        <f t="shared" si="20"/>
        <v/>
      </c>
      <c r="T174" s="181" t="str">
        <f>IFERROR(IF($B$3="NYSEG",(INDEX('BCA Inputs'!$N$14:$N$54,MATCH(I174,'BCA Inputs'!$M$14:$M$54,0))*P174+INDEX('BCA Inputs'!$O$14:$O$54,MATCH(I174,'BCA Inputs'!$M$14:$M$54,0))*O174+INDEX('BCA Inputs'!P:P,MATCH(I174,'BCA Inputs'!M:M,0))*Q174+INDEX('BCA Inputs'!Q:Q,MATCH(I174,'BCA Inputs'!M:M,0))*F174+INDEX('BCA Inputs'!R:R,MATCH(I174,'BCA Inputs'!M:M,0))*G174)+L174+N174,IF($B$3="RG&amp;E",(INDEX('BCA Inputs'!$AX$14:$AX$54,MATCH(I174,'BCA Inputs'!$AW$14:$AW$54,0))*P174+INDEX('BCA Inputs'!$AY$14:$AY$54,MATCH(I174,'BCA Inputs'!$AW$14:$AW$54,0))*O174+INDEX('BCA Inputs'!$AZ$14:$AZ$54,MATCH(I174,'BCA Inputs'!$AW$14:$AW$54,0))*Q174+INDEX('BCA Inputs'!$BA$14:$BA$54,MATCH(I174,'BCA Inputs'!$AW$14:$AW$54,0))*F174+INDEX('BCA Inputs'!$BB$14:$BB$54,MATCH(I174,'BCA Inputs'!$AW$14:$AW$54,0))*G174)+L174+N174,"")),"")</f>
        <v/>
      </c>
      <c r="U174" s="234" t="str">
        <f t="shared" si="21"/>
        <v/>
      </c>
      <c r="V174" s="234" t="str">
        <f t="shared" si="22"/>
        <v/>
      </c>
      <c r="W174" s="234" t="str">
        <f t="shared" si="23"/>
        <v/>
      </c>
      <c r="Y174" s="235" t="str">
        <f t="shared" si="24"/>
        <v/>
      </c>
      <c r="Z174" s="236" t="str">
        <f>IFERROR(IF($B$3="NYSEG",INDEX('BCA Inputs'!$X$14:$X$54,MATCH(I174,'BCA Inputs'!$M$14:$M$54,0))*P174+INDEX('BCA Inputs'!$Y$14:$Y$54,MATCH(I174,'BCA Inputs'!$M$14:$M$54,0))*O174+INDEX('BCA Inputs'!$Z$14:$Z$54,MATCH(I174,'BCA Inputs'!$M$14:$M$54,0))*Q174+INDEX('BCA Inputs'!$AA$14:$AA$54,MATCH(I174,'BCA Inputs'!$M$14:$M$54,0))*F174+INDEX('BCA Inputs'!$AB$14:$AB$54,MATCH(I174,'BCA Inputs'!$M$14:$M$54,0))*G174,IF($B$3="RG&amp;E",INDEX('BCA Inputs'!$BG$14:$BG$54,MATCH(I174,'BCA Inputs'!$AW$14:$AW$54,0))*P174+INDEX('BCA Inputs'!$BH$14:$BH$54,MATCH(I174,'BCA Inputs'!$AW$14:$AW$54,0))*O174+INDEX('BCA Inputs'!$BI$14:$BI$54,MATCH(I174,'BCA Inputs'!$AW$14:$AW$54,0))*Q174+INDEX('BCA Inputs'!$BJ$14:$BJ$54,MATCH(I174,'BCA Inputs'!$AW$14:$AW$54,0))*F174+INDEX('BCA Inputs'!$BK$14:$BK$54,MATCH(I174,'BCA Inputs'!$AW$14:$AW$54,0))*G174,"")),"")</f>
        <v/>
      </c>
      <c r="AA174" s="237" t="str">
        <f t="shared" si="25"/>
        <v/>
      </c>
      <c r="AC174" s="238" t="str">
        <f>IFERROR((K174+R174)+IF($B$3="NYSEG",INDEX('BCA Inputs'!$AI$14:$AI$54,MATCH(I174,'BCA Inputs'!$M$14:$M$54,0))*P174+INDEX('BCA Inputs'!$AJ$14:$AJ$54,MATCH(I174,'BCA Inputs'!$M$14:$M$54,0))*Q174,IF($B$3="RG&amp;E",INDEX('BCA Inputs'!$BR$14:$BR$54,MATCH(I174,'BCA Inputs'!$AW$14:$AW$54,0))*P174+INDEX('BCA Inputs'!$BS$14:$BS$54,MATCH(I174,'BCA Inputs'!$AW$14:$AW$54,0))*Q174,"")),"")</f>
        <v/>
      </c>
      <c r="AD174" s="181" t="str">
        <f>IFERROR(IF($B$3="NYSEG",INDEX('BCA Inputs'!$AD$14:$AD$54,MATCH(I174,'BCA Inputs'!$M$14:$M$54,0))*P174+INDEX('BCA Inputs'!$AE$14:$AE$54,MATCH(I174,'BCA Inputs'!$M$14:$M$54,0))*O174+INDEX('BCA Inputs'!$AF$14:$AF$54,MATCH(I174,'BCA Inputs'!$M$14:$M$54,0))*Q174+INDEX('BCA Inputs'!$AG$14:$AG$54,MATCH(I174,'BCA Inputs'!$M$14:$M$54,0))*F174+INDEX('BCA Inputs'!$AH$14:$AH$54,MATCH(I174,'BCA Inputs'!$M$14:$M$54,0))*G174,IF($B$3="RG&amp;E",INDEX('BCA Inputs'!$BM$14:$BM$54,MATCH(I174,'BCA Inputs'!$AW$14:$AW$54,0))*P174+INDEX('BCA Inputs'!$BN$14:$BN$54,MATCH(I174,'BCA Inputs'!$AW$14:$AW$54,0))*O174+INDEX('BCA Inputs'!$BO$14:$BO$54,MATCH(I174,'BCA Inputs'!$AW$14:$AW$54,0))*Q174+INDEX('BCA Inputs'!$BP$14:$BP$54,MATCH(I174,'BCA Inputs'!$AW$14:$AW$54,0))*F174+INDEX('BCA Inputs'!$BQ$14:$BQ$54,MATCH(I174,'BCA Inputs'!$AW$14:$AW$54,0))*G174,"")),"")</f>
        <v/>
      </c>
      <c r="AE174" s="237" t="str">
        <f t="shared" si="26"/>
        <v/>
      </c>
      <c r="AF174" s="198">
        <f t="shared" si="28"/>
        <v>0</v>
      </c>
      <c r="AG174" s="239">
        <f t="shared" si="29"/>
        <v>0</v>
      </c>
    </row>
    <row r="175" spans="1:33">
      <c r="A175" s="228"/>
      <c r="B175" s="176"/>
      <c r="C175" s="229"/>
      <c r="D175" s="230"/>
      <c r="E175" s="230"/>
      <c r="F175" s="230"/>
      <c r="G175" s="230"/>
      <c r="H175" s="231"/>
      <c r="I175" s="231"/>
      <c r="J175" s="232"/>
      <c r="K175" s="232"/>
      <c r="L175" s="232"/>
      <c r="M175" s="181">
        <f t="shared" si="27"/>
        <v>0</v>
      </c>
      <c r="N175" s="181">
        <f>IF(H175="",0,H175*I175*'Avoided Water Savings Cost'!$C$16)</f>
        <v>0</v>
      </c>
      <c r="O175" s="545">
        <f>IF(C175="",0,IF($B$3="NYSEG",C175/(1-'Avoided Electric Costs 2020'!$W$21),IF($B$3="RG&amp;E",C175/(1-'Avoided Electric Costs 2020'!$X$21),"")))</f>
        <v>0</v>
      </c>
      <c r="P175" s="546">
        <f>IF(D175="",0,IF($B$3="NYSEG",D175/(1-'Avoided Electric Costs 2020'!$W$21),IF($B$3="RG&amp;E",D175/(1-'Avoided Electric Costs 2020'!$X$21),"")))</f>
        <v>0</v>
      </c>
      <c r="Q175" s="546">
        <f>IF(E175="",0,IF($B$3="NYSEG",E175/(1-'Avoided Natural Gas Costs 2020'!$J$34),IF($B$3="RG&amp;E",E175/(1-'Avoided Natural Gas Costs 2020'!$K$34),"")))</f>
        <v>0</v>
      </c>
      <c r="R175" s="233" t="str">
        <f>IFERROR(IF(P175*'BCA Inputs'!$C$1+Q175*'BCA Inputs'!$C$2+F175*'BCA Inputs'!$C$2+G175*'BCA Inputs'!$C$2=0,"",P175*'BCA Inputs'!$C$1+Q175*'BCA Inputs'!$C$2+F175*'BCA Inputs'!$C$2+G175*'BCA Inputs'!$C$2),"")</f>
        <v/>
      </c>
      <c r="S175" s="181" t="str">
        <f t="shared" si="20"/>
        <v/>
      </c>
      <c r="T175" s="181" t="str">
        <f>IFERROR(IF($B$3="NYSEG",(INDEX('BCA Inputs'!$N$14:$N$54,MATCH(I175,'BCA Inputs'!$M$14:$M$54,0))*P175+INDEX('BCA Inputs'!$O$14:$O$54,MATCH(I175,'BCA Inputs'!$M$14:$M$54,0))*O175+INDEX('BCA Inputs'!P:P,MATCH(I175,'BCA Inputs'!M:M,0))*Q175+INDEX('BCA Inputs'!Q:Q,MATCH(I175,'BCA Inputs'!M:M,0))*F175+INDEX('BCA Inputs'!R:R,MATCH(I175,'BCA Inputs'!M:M,0))*G175)+L175+N175,IF($B$3="RG&amp;E",(INDEX('BCA Inputs'!$AX$14:$AX$54,MATCH(I175,'BCA Inputs'!$AW$14:$AW$54,0))*P175+INDEX('BCA Inputs'!$AY$14:$AY$54,MATCH(I175,'BCA Inputs'!$AW$14:$AW$54,0))*O175+INDEX('BCA Inputs'!$AZ$14:$AZ$54,MATCH(I175,'BCA Inputs'!$AW$14:$AW$54,0))*Q175+INDEX('BCA Inputs'!$BA$14:$BA$54,MATCH(I175,'BCA Inputs'!$AW$14:$AW$54,0))*F175+INDEX('BCA Inputs'!$BB$14:$BB$54,MATCH(I175,'BCA Inputs'!$AW$14:$AW$54,0))*G175)+L175+N175,"")),"")</f>
        <v/>
      </c>
      <c r="U175" s="234" t="str">
        <f t="shared" si="21"/>
        <v/>
      </c>
      <c r="V175" s="234" t="str">
        <f t="shared" si="22"/>
        <v/>
      </c>
      <c r="W175" s="234" t="str">
        <f t="shared" si="23"/>
        <v/>
      </c>
      <c r="Y175" s="235" t="str">
        <f t="shared" si="24"/>
        <v/>
      </c>
      <c r="Z175" s="236" t="str">
        <f>IFERROR(IF($B$3="NYSEG",INDEX('BCA Inputs'!$X$14:$X$54,MATCH(I175,'BCA Inputs'!$M$14:$M$54,0))*P175+INDEX('BCA Inputs'!$Y$14:$Y$54,MATCH(I175,'BCA Inputs'!$M$14:$M$54,0))*O175+INDEX('BCA Inputs'!$Z$14:$Z$54,MATCH(I175,'BCA Inputs'!$M$14:$M$54,0))*Q175+INDEX('BCA Inputs'!$AA$14:$AA$54,MATCH(I175,'BCA Inputs'!$M$14:$M$54,0))*F175+INDEX('BCA Inputs'!$AB$14:$AB$54,MATCH(I175,'BCA Inputs'!$M$14:$M$54,0))*G175,IF($B$3="RG&amp;E",INDEX('BCA Inputs'!$BG$14:$BG$54,MATCH(I175,'BCA Inputs'!$AW$14:$AW$54,0))*P175+INDEX('BCA Inputs'!$BH$14:$BH$54,MATCH(I175,'BCA Inputs'!$AW$14:$AW$54,0))*O175+INDEX('BCA Inputs'!$BI$14:$BI$54,MATCH(I175,'BCA Inputs'!$AW$14:$AW$54,0))*Q175+INDEX('BCA Inputs'!$BJ$14:$BJ$54,MATCH(I175,'BCA Inputs'!$AW$14:$AW$54,0))*F175+INDEX('BCA Inputs'!$BK$14:$BK$54,MATCH(I175,'BCA Inputs'!$AW$14:$AW$54,0))*G175,"")),"")</f>
        <v/>
      </c>
      <c r="AA175" s="237" t="str">
        <f t="shared" si="25"/>
        <v/>
      </c>
      <c r="AC175" s="238" t="str">
        <f>IFERROR((K175+R175)+IF($B$3="NYSEG",INDEX('BCA Inputs'!$AI$14:$AI$54,MATCH(I175,'BCA Inputs'!$M$14:$M$54,0))*P175+INDEX('BCA Inputs'!$AJ$14:$AJ$54,MATCH(I175,'BCA Inputs'!$M$14:$M$54,0))*Q175,IF($B$3="RG&amp;E",INDEX('BCA Inputs'!$BR$14:$BR$54,MATCH(I175,'BCA Inputs'!$AW$14:$AW$54,0))*P175+INDEX('BCA Inputs'!$BS$14:$BS$54,MATCH(I175,'BCA Inputs'!$AW$14:$AW$54,0))*Q175,"")),"")</f>
        <v/>
      </c>
      <c r="AD175" s="181" t="str">
        <f>IFERROR(IF($B$3="NYSEG",INDEX('BCA Inputs'!$AD$14:$AD$54,MATCH(I175,'BCA Inputs'!$M$14:$M$54,0))*P175+INDEX('BCA Inputs'!$AE$14:$AE$54,MATCH(I175,'BCA Inputs'!$M$14:$M$54,0))*O175+INDEX('BCA Inputs'!$AF$14:$AF$54,MATCH(I175,'BCA Inputs'!$M$14:$M$54,0))*Q175+INDEX('BCA Inputs'!$AG$14:$AG$54,MATCH(I175,'BCA Inputs'!$M$14:$M$54,0))*F175+INDEX('BCA Inputs'!$AH$14:$AH$54,MATCH(I175,'BCA Inputs'!$M$14:$M$54,0))*G175,IF($B$3="RG&amp;E",INDEX('BCA Inputs'!$BM$14:$BM$54,MATCH(I175,'BCA Inputs'!$AW$14:$AW$54,0))*P175+INDEX('BCA Inputs'!$BN$14:$BN$54,MATCH(I175,'BCA Inputs'!$AW$14:$AW$54,0))*O175+INDEX('BCA Inputs'!$BO$14:$BO$54,MATCH(I175,'BCA Inputs'!$AW$14:$AW$54,0))*Q175+INDEX('BCA Inputs'!$BP$14:$BP$54,MATCH(I175,'BCA Inputs'!$AW$14:$AW$54,0))*F175+INDEX('BCA Inputs'!$BQ$14:$BQ$54,MATCH(I175,'BCA Inputs'!$AW$14:$AW$54,0))*G175,"")),"")</f>
        <v/>
      </c>
      <c r="AE175" s="237" t="str">
        <f t="shared" si="26"/>
        <v/>
      </c>
      <c r="AF175" s="198">
        <f t="shared" si="28"/>
        <v>0</v>
      </c>
      <c r="AG175" s="239">
        <f t="shared" si="29"/>
        <v>0</v>
      </c>
    </row>
    <row r="176" spans="1:33">
      <c r="A176" s="228"/>
      <c r="B176" s="176"/>
      <c r="C176" s="229"/>
      <c r="D176" s="230"/>
      <c r="E176" s="230"/>
      <c r="F176" s="230"/>
      <c r="G176" s="230"/>
      <c r="H176" s="231"/>
      <c r="I176" s="231"/>
      <c r="J176" s="232"/>
      <c r="K176" s="232"/>
      <c r="L176" s="232"/>
      <c r="M176" s="181">
        <f t="shared" si="27"/>
        <v>0</v>
      </c>
      <c r="N176" s="181">
        <f>IF(H176="",0,H176*I176*'Avoided Water Savings Cost'!$C$16)</f>
        <v>0</v>
      </c>
      <c r="O176" s="545">
        <f>IF(C176="",0,IF($B$3="NYSEG",C176/(1-'Avoided Electric Costs 2020'!$W$21),IF($B$3="RG&amp;E",C176/(1-'Avoided Electric Costs 2020'!$X$21),"")))</f>
        <v>0</v>
      </c>
      <c r="P176" s="546">
        <f>IF(D176="",0,IF($B$3="NYSEG",D176/(1-'Avoided Electric Costs 2020'!$W$21),IF($B$3="RG&amp;E",D176/(1-'Avoided Electric Costs 2020'!$X$21),"")))</f>
        <v>0</v>
      </c>
      <c r="Q176" s="546">
        <f>IF(E176="",0,IF($B$3="NYSEG",E176/(1-'Avoided Natural Gas Costs 2020'!$J$34),IF($B$3="RG&amp;E",E176/(1-'Avoided Natural Gas Costs 2020'!$K$34),"")))</f>
        <v>0</v>
      </c>
      <c r="R176" s="233" t="str">
        <f>IFERROR(IF(P176*'BCA Inputs'!$C$1+Q176*'BCA Inputs'!$C$2+F176*'BCA Inputs'!$C$2+G176*'BCA Inputs'!$C$2=0,"",P176*'BCA Inputs'!$C$1+Q176*'BCA Inputs'!$C$2+F176*'BCA Inputs'!$C$2+G176*'BCA Inputs'!$C$2),"")</f>
        <v/>
      </c>
      <c r="S176" s="181" t="str">
        <f t="shared" si="20"/>
        <v/>
      </c>
      <c r="T176" s="181" t="str">
        <f>IFERROR(IF($B$3="NYSEG",(INDEX('BCA Inputs'!$N$14:$N$54,MATCH(I176,'BCA Inputs'!$M$14:$M$54,0))*P176+INDEX('BCA Inputs'!$O$14:$O$54,MATCH(I176,'BCA Inputs'!$M$14:$M$54,0))*O176+INDEX('BCA Inputs'!P:P,MATCH(I176,'BCA Inputs'!M:M,0))*Q176+INDEX('BCA Inputs'!Q:Q,MATCH(I176,'BCA Inputs'!M:M,0))*F176+INDEX('BCA Inputs'!R:R,MATCH(I176,'BCA Inputs'!M:M,0))*G176)+L176+N176,IF($B$3="RG&amp;E",(INDEX('BCA Inputs'!$AX$14:$AX$54,MATCH(I176,'BCA Inputs'!$AW$14:$AW$54,0))*P176+INDEX('BCA Inputs'!$AY$14:$AY$54,MATCH(I176,'BCA Inputs'!$AW$14:$AW$54,0))*O176+INDEX('BCA Inputs'!$AZ$14:$AZ$54,MATCH(I176,'BCA Inputs'!$AW$14:$AW$54,0))*Q176+INDEX('BCA Inputs'!$BA$14:$BA$54,MATCH(I176,'BCA Inputs'!$AW$14:$AW$54,0))*F176+INDEX('BCA Inputs'!$BB$14:$BB$54,MATCH(I176,'BCA Inputs'!$AW$14:$AW$54,0))*G176)+L176+N176,"")),"")</f>
        <v/>
      </c>
      <c r="U176" s="234" t="str">
        <f t="shared" si="21"/>
        <v/>
      </c>
      <c r="V176" s="234" t="str">
        <f t="shared" si="22"/>
        <v/>
      </c>
      <c r="W176" s="234" t="str">
        <f t="shared" si="23"/>
        <v/>
      </c>
      <c r="Y176" s="235" t="str">
        <f t="shared" si="24"/>
        <v/>
      </c>
      <c r="Z176" s="236" t="str">
        <f>IFERROR(IF($B$3="NYSEG",INDEX('BCA Inputs'!$X$14:$X$54,MATCH(I176,'BCA Inputs'!$M$14:$M$54,0))*P176+INDEX('BCA Inputs'!$Y$14:$Y$54,MATCH(I176,'BCA Inputs'!$M$14:$M$54,0))*O176+INDEX('BCA Inputs'!$Z$14:$Z$54,MATCH(I176,'BCA Inputs'!$M$14:$M$54,0))*Q176+INDEX('BCA Inputs'!$AA$14:$AA$54,MATCH(I176,'BCA Inputs'!$M$14:$M$54,0))*F176+INDEX('BCA Inputs'!$AB$14:$AB$54,MATCH(I176,'BCA Inputs'!$M$14:$M$54,0))*G176,IF($B$3="RG&amp;E",INDEX('BCA Inputs'!$BG$14:$BG$54,MATCH(I176,'BCA Inputs'!$AW$14:$AW$54,0))*P176+INDEX('BCA Inputs'!$BH$14:$BH$54,MATCH(I176,'BCA Inputs'!$AW$14:$AW$54,0))*O176+INDEX('BCA Inputs'!$BI$14:$BI$54,MATCH(I176,'BCA Inputs'!$AW$14:$AW$54,0))*Q176+INDEX('BCA Inputs'!$BJ$14:$BJ$54,MATCH(I176,'BCA Inputs'!$AW$14:$AW$54,0))*F176+INDEX('BCA Inputs'!$BK$14:$BK$54,MATCH(I176,'BCA Inputs'!$AW$14:$AW$54,0))*G176,"")),"")</f>
        <v/>
      </c>
      <c r="AA176" s="237" t="str">
        <f t="shared" si="25"/>
        <v/>
      </c>
      <c r="AC176" s="238" t="str">
        <f>IFERROR((K176+R176)+IF($B$3="NYSEG",INDEX('BCA Inputs'!$AI$14:$AI$54,MATCH(I176,'BCA Inputs'!$M$14:$M$54,0))*P176+INDEX('BCA Inputs'!$AJ$14:$AJ$54,MATCH(I176,'BCA Inputs'!$M$14:$M$54,0))*Q176,IF($B$3="RG&amp;E",INDEX('BCA Inputs'!$BR$14:$BR$54,MATCH(I176,'BCA Inputs'!$AW$14:$AW$54,0))*P176+INDEX('BCA Inputs'!$BS$14:$BS$54,MATCH(I176,'BCA Inputs'!$AW$14:$AW$54,0))*Q176,"")),"")</f>
        <v/>
      </c>
      <c r="AD176" s="181" t="str">
        <f>IFERROR(IF($B$3="NYSEG",INDEX('BCA Inputs'!$AD$14:$AD$54,MATCH(I176,'BCA Inputs'!$M$14:$M$54,0))*P176+INDEX('BCA Inputs'!$AE$14:$AE$54,MATCH(I176,'BCA Inputs'!$M$14:$M$54,0))*O176+INDEX('BCA Inputs'!$AF$14:$AF$54,MATCH(I176,'BCA Inputs'!$M$14:$M$54,0))*Q176+INDEX('BCA Inputs'!$AG$14:$AG$54,MATCH(I176,'BCA Inputs'!$M$14:$M$54,0))*F176+INDEX('BCA Inputs'!$AH$14:$AH$54,MATCH(I176,'BCA Inputs'!$M$14:$M$54,0))*G176,IF($B$3="RG&amp;E",INDEX('BCA Inputs'!$BM$14:$BM$54,MATCH(I176,'BCA Inputs'!$AW$14:$AW$54,0))*P176+INDEX('BCA Inputs'!$BN$14:$BN$54,MATCH(I176,'BCA Inputs'!$AW$14:$AW$54,0))*O176+INDEX('BCA Inputs'!$BO$14:$BO$54,MATCH(I176,'BCA Inputs'!$AW$14:$AW$54,0))*Q176+INDEX('BCA Inputs'!$BP$14:$BP$54,MATCH(I176,'BCA Inputs'!$AW$14:$AW$54,0))*F176+INDEX('BCA Inputs'!$BQ$14:$BQ$54,MATCH(I176,'BCA Inputs'!$AW$14:$AW$54,0))*G176,"")),"")</f>
        <v/>
      </c>
      <c r="AE176" s="237" t="str">
        <f t="shared" si="26"/>
        <v/>
      </c>
      <c r="AF176" s="198">
        <f t="shared" si="28"/>
        <v>0</v>
      </c>
      <c r="AG176" s="239">
        <f t="shared" si="29"/>
        <v>0</v>
      </c>
    </row>
    <row r="177" spans="1:33">
      <c r="A177" s="228"/>
      <c r="B177" s="176"/>
      <c r="C177" s="229"/>
      <c r="D177" s="230"/>
      <c r="E177" s="230"/>
      <c r="F177" s="230"/>
      <c r="G177" s="230"/>
      <c r="H177" s="231"/>
      <c r="I177" s="231"/>
      <c r="J177" s="232"/>
      <c r="K177" s="232"/>
      <c r="L177" s="232"/>
      <c r="M177" s="181">
        <f t="shared" si="27"/>
        <v>0</v>
      </c>
      <c r="N177" s="181">
        <f>IF(H177="",0,H177*I177*'Avoided Water Savings Cost'!$C$16)</f>
        <v>0</v>
      </c>
      <c r="O177" s="545">
        <f>IF(C177="",0,IF($B$3="NYSEG",C177/(1-'Avoided Electric Costs 2020'!$W$21),IF($B$3="RG&amp;E",C177/(1-'Avoided Electric Costs 2020'!$X$21),"")))</f>
        <v>0</v>
      </c>
      <c r="P177" s="546">
        <f>IF(D177="",0,IF($B$3="NYSEG",D177/(1-'Avoided Electric Costs 2020'!$W$21),IF($B$3="RG&amp;E",D177/(1-'Avoided Electric Costs 2020'!$X$21),"")))</f>
        <v>0</v>
      </c>
      <c r="Q177" s="546">
        <f>IF(E177="",0,IF($B$3="NYSEG",E177/(1-'Avoided Natural Gas Costs 2020'!$J$34),IF($B$3="RG&amp;E",E177/(1-'Avoided Natural Gas Costs 2020'!$K$34),"")))</f>
        <v>0</v>
      </c>
      <c r="R177" s="233" t="str">
        <f>IFERROR(IF(P177*'BCA Inputs'!$C$1+Q177*'BCA Inputs'!$C$2+F177*'BCA Inputs'!$C$2+G177*'BCA Inputs'!$C$2=0,"",P177*'BCA Inputs'!$C$1+Q177*'BCA Inputs'!$C$2+F177*'BCA Inputs'!$C$2+G177*'BCA Inputs'!$C$2),"")</f>
        <v/>
      </c>
      <c r="S177" s="181" t="str">
        <f t="shared" si="20"/>
        <v/>
      </c>
      <c r="T177" s="181" t="str">
        <f>IFERROR(IF($B$3="NYSEG",(INDEX('BCA Inputs'!$N$14:$N$54,MATCH(I177,'BCA Inputs'!$M$14:$M$54,0))*P177+INDEX('BCA Inputs'!$O$14:$O$54,MATCH(I177,'BCA Inputs'!$M$14:$M$54,0))*O177+INDEX('BCA Inputs'!P:P,MATCH(I177,'BCA Inputs'!M:M,0))*Q177+INDEX('BCA Inputs'!Q:Q,MATCH(I177,'BCA Inputs'!M:M,0))*F177+INDEX('BCA Inputs'!R:R,MATCH(I177,'BCA Inputs'!M:M,0))*G177)+L177+N177,IF($B$3="RG&amp;E",(INDEX('BCA Inputs'!$AX$14:$AX$54,MATCH(I177,'BCA Inputs'!$AW$14:$AW$54,0))*P177+INDEX('BCA Inputs'!$AY$14:$AY$54,MATCH(I177,'BCA Inputs'!$AW$14:$AW$54,0))*O177+INDEX('BCA Inputs'!$AZ$14:$AZ$54,MATCH(I177,'BCA Inputs'!$AW$14:$AW$54,0))*Q177+INDEX('BCA Inputs'!$BA$14:$BA$54,MATCH(I177,'BCA Inputs'!$AW$14:$AW$54,0))*F177+INDEX('BCA Inputs'!$BB$14:$BB$54,MATCH(I177,'BCA Inputs'!$AW$14:$AW$54,0))*G177)+L177+N177,"")),"")</f>
        <v/>
      </c>
      <c r="U177" s="234" t="str">
        <f t="shared" si="21"/>
        <v/>
      </c>
      <c r="V177" s="234" t="str">
        <f t="shared" si="22"/>
        <v/>
      </c>
      <c r="W177" s="234" t="str">
        <f t="shared" si="23"/>
        <v/>
      </c>
      <c r="Y177" s="235" t="str">
        <f t="shared" si="24"/>
        <v/>
      </c>
      <c r="Z177" s="236" t="str">
        <f>IFERROR(IF($B$3="NYSEG",INDEX('BCA Inputs'!$X$14:$X$54,MATCH(I177,'BCA Inputs'!$M$14:$M$54,0))*P177+INDEX('BCA Inputs'!$Y$14:$Y$54,MATCH(I177,'BCA Inputs'!$M$14:$M$54,0))*O177+INDEX('BCA Inputs'!$Z$14:$Z$54,MATCH(I177,'BCA Inputs'!$M$14:$M$54,0))*Q177+INDEX('BCA Inputs'!$AA$14:$AA$54,MATCH(I177,'BCA Inputs'!$M$14:$M$54,0))*F177+INDEX('BCA Inputs'!$AB$14:$AB$54,MATCH(I177,'BCA Inputs'!$M$14:$M$54,0))*G177,IF($B$3="RG&amp;E",INDEX('BCA Inputs'!$BG$14:$BG$54,MATCH(I177,'BCA Inputs'!$AW$14:$AW$54,0))*P177+INDEX('BCA Inputs'!$BH$14:$BH$54,MATCH(I177,'BCA Inputs'!$AW$14:$AW$54,0))*O177+INDEX('BCA Inputs'!$BI$14:$BI$54,MATCH(I177,'BCA Inputs'!$AW$14:$AW$54,0))*Q177+INDEX('BCA Inputs'!$BJ$14:$BJ$54,MATCH(I177,'BCA Inputs'!$AW$14:$AW$54,0))*F177+INDEX('BCA Inputs'!$BK$14:$BK$54,MATCH(I177,'BCA Inputs'!$AW$14:$AW$54,0))*G177,"")),"")</f>
        <v/>
      </c>
      <c r="AA177" s="237" t="str">
        <f t="shared" si="25"/>
        <v/>
      </c>
      <c r="AC177" s="238" t="str">
        <f>IFERROR((K177+R177)+IF($B$3="NYSEG",INDEX('BCA Inputs'!$AI$14:$AI$54,MATCH(I177,'BCA Inputs'!$M$14:$M$54,0))*P177+INDEX('BCA Inputs'!$AJ$14:$AJ$54,MATCH(I177,'BCA Inputs'!$M$14:$M$54,0))*Q177,IF($B$3="RG&amp;E",INDEX('BCA Inputs'!$BR$14:$BR$54,MATCH(I177,'BCA Inputs'!$AW$14:$AW$54,0))*P177+INDEX('BCA Inputs'!$BS$14:$BS$54,MATCH(I177,'BCA Inputs'!$AW$14:$AW$54,0))*Q177,"")),"")</f>
        <v/>
      </c>
      <c r="AD177" s="181" t="str">
        <f>IFERROR(IF($B$3="NYSEG",INDEX('BCA Inputs'!$AD$14:$AD$54,MATCH(I177,'BCA Inputs'!$M$14:$M$54,0))*P177+INDEX('BCA Inputs'!$AE$14:$AE$54,MATCH(I177,'BCA Inputs'!$M$14:$M$54,0))*O177+INDEX('BCA Inputs'!$AF$14:$AF$54,MATCH(I177,'BCA Inputs'!$M$14:$M$54,0))*Q177+INDEX('BCA Inputs'!$AG$14:$AG$54,MATCH(I177,'BCA Inputs'!$M$14:$M$54,0))*F177+INDEX('BCA Inputs'!$AH$14:$AH$54,MATCH(I177,'BCA Inputs'!$M$14:$M$54,0))*G177,IF($B$3="RG&amp;E",INDEX('BCA Inputs'!$BM$14:$BM$54,MATCH(I177,'BCA Inputs'!$AW$14:$AW$54,0))*P177+INDEX('BCA Inputs'!$BN$14:$BN$54,MATCH(I177,'BCA Inputs'!$AW$14:$AW$54,0))*O177+INDEX('BCA Inputs'!$BO$14:$BO$54,MATCH(I177,'BCA Inputs'!$AW$14:$AW$54,0))*Q177+INDEX('BCA Inputs'!$BP$14:$BP$54,MATCH(I177,'BCA Inputs'!$AW$14:$AW$54,0))*F177+INDEX('BCA Inputs'!$BQ$14:$BQ$54,MATCH(I177,'BCA Inputs'!$AW$14:$AW$54,0))*G177,"")),"")</f>
        <v/>
      </c>
      <c r="AE177" s="237" t="str">
        <f t="shared" si="26"/>
        <v/>
      </c>
      <c r="AF177" s="198">
        <f t="shared" si="28"/>
        <v>0</v>
      </c>
      <c r="AG177" s="239">
        <f t="shared" si="29"/>
        <v>0</v>
      </c>
    </row>
    <row r="178" spans="1:33">
      <c r="A178" s="228"/>
      <c r="B178" s="176"/>
      <c r="C178" s="229"/>
      <c r="D178" s="230"/>
      <c r="E178" s="230"/>
      <c r="F178" s="230"/>
      <c r="G178" s="230"/>
      <c r="H178" s="231"/>
      <c r="I178" s="231"/>
      <c r="J178" s="232"/>
      <c r="K178" s="232"/>
      <c r="L178" s="232"/>
      <c r="M178" s="181">
        <f t="shared" si="27"/>
        <v>0</v>
      </c>
      <c r="N178" s="181">
        <f>IF(H178="",0,H178*I178*'Avoided Water Savings Cost'!$C$16)</f>
        <v>0</v>
      </c>
      <c r="O178" s="545">
        <f>IF(C178="",0,IF($B$3="NYSEG",C178/(1-'Avoided Electric Costs 2020'!$W$21),IF($B$3="RG&amp;E",C178/(1-'Avoided Electric Costs 2020'!$X$21),"")))</f>
        <v>0</v>
      </c>
      <c r="P178" s="546">
        <f>IF(D178="",0,IF($B$3="NYSEG",D178/(1-'Avoided Electric Costs 2020'!$W$21),IF($B$3="RG&amp;E",D178/(1-'Avoided Electric Costs 2020'!$X$21),"")))</f>
        <v>0</v>
      </c>
      <c r="Q178" s="546">
        <f>IF(E178="",0,IF($B$3="NYSEG",E178/(1-'Avoided Natural Gas Costs 2020'!$J$34),IF($B$3="RG&amp;E",E178/(1-'Avoided Natural Gas Costs 2020'!$K$34),"")))</f>
        <v>0</v>
      </c>
      <c r="R178" s="233" t="str">
        <f>IFERROR(IF(P178*'BCA Inputs'!$C$1+Q178*'BCA Inputs'!$C$2+F178*'BCA Inputs'!$C$2+G178*'BCA Inputs'!$C$2=0,"",P178*'BCA Inputs'!$C$1+Q178*'BCA Inputs'!$C$2+F178*'BCA Inputs'!$C$2+G178*'BCA Inputs'!$C$2),"")</f>
        <v/>
      </c>
      <c r="S178" s="181" t="str">
        <f t="shared" si="20"/>
        <v/>
      </c>
      <c r="T178" s="181" t="str">
        <f>IFERROR(IF($B$3="NYSEG",(INDEX('BCA Inputs'!$N$14:$N$54,MATCH(I178,'BCA Inputs'!$M$14:$M$54,0))*P178+INDEX('BCA Inputs'!$O$14:$O$54,MATCH(I178,'BCA Inputs'!$M$14:$M$54,0))*O178+INDEX('BCA Inputs'!P:P,MATCH(I178,'BCA Inputs'!M:M,0))*Q178+INDEX('BCA Inputs'!Q:Q,MATCH(I178,'BCA Inputs'!M:M,0))*F178+INDEX('BCA Inputs'!R:R,MATCH(I178,'BCA Inputs'!M:M,0))*G178)+L178+N178,IF($B$3="RG&amp;E",(INDEX('BCA Inputs'!$AX$14:$AX$54,MATCH(I178,'BCA Inputs'!$AW$14:$AW$54,0))*P178+INDEX('BCA Inputs'!$AY$14:$AY$54,MATCH(I178,'BCA Inputs'!$AW$14:$AW$54,0))*O178+INDEX('BCA Inputs'!$AZ$14:$AZ$54,MATCH(I178,'BCA Inputs'!$AW$14:$AW$54,0))*Q178+INDEX('BCA Inputs'!$BA$14:$BA$54,MATCH(I178,'BCA Inputs'!$AW$14:$AW$54,0))*F178+INDEX('BCA Inputs'!$BB$14:$BB$54,MATCH(I178,'BCA Inputs'!$AW$14:$AW$54,0))*G178)+L178+N178,"")),"")</f>
        <v/>
      </c>
      <c r="U178" s="234" t="str">
        <f t="shared" si="21"/>
        <v/>
      </c>
      <c r="V178" s="234" t="str">
        <f t="shared" si="22"/>
        <v/>
      </c>
      <c r="W178" s="234" t="str">
        <f t="shared" si="23"/>
        <v/>
      </c>
      <c r="Y178" s="235" t="str">
        <f t="shared" si="24"/>
        <v/>
      </c>
      <c r="Z178" s="236" t="str">
        <f>IFERROR(IF($B$3="NYSEG",INDEX('BCA Inputs'!$X$14:$X$54,MATCH(I178,'BCA Inputs'!$M$14:$M$54,0))*P178+INDEX('BCA Inputs'!$Y$14:$Y$54,MATCH(I178,'BCA Inputs'!$M$14:$M$54,0))*O178+INDEX('BCA Inputs'!$Z$14:$Z$54,MATCH(I178,'BCA Inputs'!$M$14:$M$54,0))*Q178+INDEX('BCA Inputs'!$AA$14:$AA$54,MATCH(I178,'BCA Inputs'!$M$14:$M$54,0))*F178+INDEX('BCA Inputs'!$AB$14:$AB$54,MATCH(I178,'BCA Inputs'!$M$14:$M$54,0))*G178,IF($B$3="RG&amp;E",INDEX('BCA Inputs'!$BG$14:$BG$54,MATCH(I178,'BCA Inputs'!$AW$14:$AW$54,0))*P178+INDEX('BCA Inputs'!$BH$14:$BH$54,MATCH(I178,'BCA Inputs'!$AW$14:$AW$54,0))*O178+INDEX('BCA Inputs'!$BI$14:$BI$54,MATCH(I178,'BCA Inputs'!$AW$14:$AW$54,0))*Q178+INDEX('BCA Inputs'!$BJ$14:$BJ$54,MATCH(I178,'BCA Inputs'!$AW$14:$AW$54,0))*F178+INDEX('BCA Inputs'!$BK$14:$BK$54,MATCH(I178,'BCA Inputs'!$AW$14:$AW$54,0))*G178,"")),"")</f>
        <v/>
      </c>
      <c r="AA178" s="237" t="str">
        <f t="shared" si="25"/>
        <v/>
      </c>
      <c r="AC178" s="238" t="str">
        <f>IFERROR((K178+R178)+IF($B$3="NYSEG",INDEX('BCA Inputs'!$AI$14:$AI$54,MATCH(I178,'BCA Inputs'!$M$14:$M$54,0))*P178+INDEX('BCA Inputs'!$AJ$14:$AJ$54,MATCH(I178,'BCA Inputs'!$M$14:$M$54,0))*Q178,IF($B$3="RG&amp;E",INDEX('BCA Inputs'!$BR$14:$BR$54,MATCH(I178,'BCA Inputs'!$AW$14:$AW$54,0))*P178+INDEX('BCA Inputs'!$BS$14:$BS$54,MATCH(I178,'BCA Inputs'!$AW$14:$AW$54,0))*Q178,"")),"")</f>
        <v/>
      </c>
      <c r="AD178" s="181" t="str">
        <f>IFERROR(IF($B$3="NYSEG",INDEX('BCA Inputs'!$AD$14:$AD$54,MATCH(I178,'BCA Inputs'!$M$14:$M$54,0))*P178+INDEX('BCA Inputs'!$AE$14:$AE$54,MATCH(I178,'BCA Inputs'!$M$14:$M$54,0))*O178+INDEX('BCA Inputs'!$AF$14:$AF$54,MATCH(I178,'BCA Inputs'!$M$14:$M$54,0))*Q178+INDEX('BCA Inputs'!$AG$14:$AG$54,MATCH(I178,'BCA Inputs'!$M$14:$M$54,0))*F178+INDEX('BCA Inputs'!$AH$14:$AH$54,MATCH(I178,'BCA Inputs'!$M$14:$M$54,0))*G178,IF($B$3="RG&amp;E",INDEX('BCA Inputs'!$BM$14:$BM$54,MATCH(I178,'BCA Inputs'!$AW$14:$AW$54,0))*P178+INDEX('BCA Inputs'!$BN$14:$BN$54,MATCH(I178,'BCA Inputs'!$AW$14:$AW$54,0))*O178+INDEX('BCA Inputs'!$BO$14:$BO$54,MATCH(I178,'BCA Inputs'!$AW$14:$AW$54,0))*Q178+INDEX('BCA Inputs'!$BP$14:$BP$54,MATCH(I178,'BCA Inputs'!$AW$14:$AW$54,0))*F178+INDEX('BCA Inputs'!$BQ$14:$BQ$54,MATCH(I178,'BCA Inputs'!$AW$14:$AW$54,0))*G178,"")),"")</f>
        <v/>
      </c>
      <c r="AE178" s="237" t="str">
        <f t="shared" si="26"/>
        <v/>
      </c>
      <c r="AF178" s="198">
        <f t="shared" si="28"/>
        <v>0</v>
      </c>
      <c r="AG178" s="239">
        <f t="shared" si="29"/>
        <v>0</v>
      </c>
    </row>
    <row r="179" spans="1:33">
      <c r="A179" s="228"/>
      <c r="B179" s="176"/>
      <c r="C179" s="229"/>
      <c r="D179" s="230"/>
      <c r="E179" s="230"/>
      <c r="F179" s="230"/>
      <c r="G179" s="230"/>
      <c r="H179" s="231"/>
      <c r="I179" s="231"/>
      <c r="J179" s="232"/>
      <c r="K179" s="232"/>
      <c r="L179" s="232"/>
      <c r="M179" s="181">
        <f t="shared" si="27"/>
        <v>0</v>
      </c>
      <c r="N179" s="181">
        <f>IF(H179="",0,H179*I179*'Avoided Water Savings Cost'!$C$16)</f>
        <v>0</v>
      </c>
      <c r="O179" s="545">
        <f>IF(C179="",0,IF($B$3="NYSEG",C179/(1-'Avoided Electric Costs 2020'!$W$21),IF($B$3="RG&amp;E",C179/(1-'Avoided Electric Costs 2020'!$X$21),"")))</f>
        <v>0</v>
      </c>
      <c r="P179" s="546">
        <f>IF(D179="",0,IF($B$3="NYSEG",D179/(1-'Avoided Electric Costs 2020'!$W$21),IF($B$3="RG&amp;E",D179/(1-'Avoided Electric Costs 2020'!$X$21),"")))</f>
        <v>0</v>
      </c>
      <c r="Q179" s="546">
        <f>IF(E179="",0,IF($B$3="NYSEG",E179/(1-'Avoided Natural Gas Costs 2020'!$J$34),IF($B$3="RG&amp;E",E179/(1-'Avoided Natural Gas Costs 2020'!$K$34),"")))</f>
        <v>0</v>
      </c>
      <c r="R179" s="233" t="str">
        <f>IFERROR(IF(P179*'BCA Inputs'!$C$1+Q179*'BCA Inputs'!$C$2+F179*'BCA Inputs'!$C$2+G179*'BCA Inputs'!$C$2=0,"",P179*'BCA Inputs'!$C$1+Q179*'BCA Inputs'!$C$2+F179*'BCA Inputs'!$C$2+G179*'BCA Inputs'!$C$2),"")</f>
        <v/>
      </c>
      <c r="S179" s="181" t="str">
        <f t="shared" si="20"/>
        <v/>
      </c>
      <c r="T179" s="181" t="str">
        <f>IFERROR(IF($B$3="NYSEG",(INDEX('BCA Inputs'!$N$14:$N$54,MATCH(I179,'BCA Inputs'!$M$14:$M$54,0))*P179+INDEX('BCA Inputs'!$O$14:$O$54,MATCH(I179,'BCA Inputs'!$M$14:$M$54,0))*O179+INDEX('BCA Inputs'!P:P,MATCH(I179,'BCA Inputs'!M:M,0))*Q179+INDEX('BCA Inputs'!Q:Q,MATCH(I179,'BCA Inputs'!M:M,0))*F179+INDEX('BCA Inputs'!R:R,MATCH(I179,'BCA Inputs'!M:M,0))*G179)+L179+N179,IF($B$3="RG&amp;E",(INDEX('BCA Inputs'!$AX$14:$AX$54,MATCH(I179,'BCA Inputs'!$AW$14:$AW$54,0))*P179+INDEX('BCA Inputs'!$AY$14:$AY$54,MATCH(I179,'BCA Inputs'!$AW$14:$AW$54,0))*O179+INDEX('BCA Inputs'!$AZ$14:$AZ$54,MATCH(I179,'BCA Inputs'!$AW$14:$AW$54,0))*Q179+INDEX('BCA Inputs'!$BA$14:$BA$54,MATCH(I179,'BCA Inputs'!$AW$14:$AW$54,0))*F179+INDEX('BCA Inputs'!$BB$14:$BB$54,MATCH(I179,'BCA Inputs'!$AW$14:$AW$54,0))*G179)+L179+N179,"")),"")</f>
        <v/>
      </c>
      <c r="U179" s="234" t="str">
        <f t="shared" si="21"/>
        <v/>
      </c>
      <c r="V179" s="234" t="str">
        <f t="shared" si="22"/>
        <v/>
      </c>
      <c r="W179" s="234" t="str">
        <f t="shared" si="23"/>
        <v/>
      </c>
      <c r="Y179" s="235" t="str">
        <f t="shared" si="24"/>
        <v/>
      </c>
      <c r="Z179" s="236" t="str">
        <f>IFERROR(IF($B$3="NYSEG",INDEX('BCA Inputs'!$X$14:$X$54,MATCH(I179,'BCA Inputs'!$M$14:$M$54,0))*P179+INDEX('BCA Inputs'!$Y$14:$Y$54,MATCH(I179,'BCA Inputs'!$M$14:$M$54,0))*O179+INDEX('BCA Inputs'!$Z$14:$Z$54,MATCH(I179,'BCA Inputs'!$M$14:$M$54,0))*Q179+INDEX('BCA Inputs'!$AA$14:$AA$54,MATCH(I179,'BCA Inputs'!$M$14:$M$54,0))*F179+INDEX('BCA Inputs'!$AB$14:$AB$54,MATCH(I179,'BCA Inputs'!$M$14:$M$54,0))*G179,IF($B$3="RG&amp;E",INDEX('BCA Inputs'!$BG$14:$BG$54,MATCH(I179,'BCA Inputs'!$AW$14:$AW$54,0))*P179+INDEX('BCA Inputs'!$BH$14:$BH$54,MATCH(I179,'BCA Inputs'!$AW$14:$AW$54,0))*O179+INDEX('BCA Inputs'!$BI$14:$BI$54,MATCH(I179,'BCA Inputs'!$AW$14:$AW$54,0))*Q179+INDEX('BCA Inputs'!$BJ$14:$BJ$54,MATCH(I179,'BCA Inputs'!$AW$14:$AW$54,0))*F179+INDEX('BCA Inputs'!$BK$14:$BK$54,MATCH(I179,'BCA Inputs'!$AW$14:$AW$54,0))*G179,"")),"")</f>
        <v/>
      </c>
      <c r="AA179" s="237" t="str">
        <f t="shared" si="25"/>
        <v/>
      </c>
      <c r="AC179" s="238" t="str">
        <f>IFERROR((K179+R179)+IF($B$3="NYSEG",INDEX('BCA Inputs'!$AI$14:$AI$54,MATCH(I179,'BCA Inputs'!$M$14:$M$54,0))*P179+INDEX('BCA Inputs'!$AJ$14:$AJ$54,MATCH(I179,'BCA Inputs'!$M$14:$M$54,0))*Q179,IF($B$3="RG&amp;E",INDEX('BCA Inputs'!$BR$14:$BR$54,MATCH(I179,'BCA Inputs'!$AW$14:$AW$54,0))*P179+INDEX('BCA Inputs'!$BS$14:$BS$54,MATCH(I179,'BCA Inputs'!$AW$14:$AW$54,0))*Q179,"")),"")</f>
        <v/>
      </c>
      <c r="AD179" s="181" t="str">
        <f>IFERROR(IF($B$3="NYSEG",INDEX('BCA Inputs'!$AD$14:$AD$54,MATCH(I179,'BCA Inputs'!$M$14:$M$54,0))*P179+INDEX('BCA Inputs'!$AE$14:$AE$54,MATCH(I179,'BCA Inputs'!$M$14:$M$54,0))*O179+INDEX('BCA Inputs'!$AF$14:$AF$54,MATCH(I179,'BCA Inputs'!$M$14:$M$54,0))*Q179+INDEX('BCA Inputs'!$AG$14:$AG$54,MATCH(I179,'BCA Inputs'!$M$14:$M$54,0))*F179+INDEX('BCA Inputs'!$AH$14:$AH$54,MATCH(I179,'BCA Inputs'!$M$14:$M$54,0))*G179,IF($B$3="RG&amp;E",INDEX('BCA Inputs'!$BM$14:$BM$54,MATCH(I179,'BCA Inputs'!$AW$14:$AW$54,0))*P179+INDEX('BCA Inputs'!$BN$14:$BN$54,MATCH(I179,'BCA Inputs'!$AW$14:$AW$54,0))*O179+INDEX('BCA Inputs'!$BO$14:$BO$54,MATCH(I179,'BCA Inputs'!$AW$14:$AW$54,0))*Q179+INDEX('BCA Inputs'!$BP$14:$BP$54,MATCH(I179,'BCA Inputs'!$AW$14:$AW$54,0))*F179+INDEX('BCA Inputs'!$BQ$14:$BQ$54,MATCH(I179,'BCA Inputs'!$AW$14:$AW$54,0))*G179,"")),"")</f>
        <v/>
      </c>
      <c r="AE179" s="237" t="str">
        <f t="shared" si="26"/>
        <v/>
      </c>
      <c r="AF179" s="198">
        <f t="shared" si="28"/>
        <v>0</v>
      </c>
      <c r="AG179" s="239">
        <f t="shared" si="29"/>
        <v>0</v>
      </c>
    </row>
    <row r="180" spans="1:33">
      <c r="A180" s="228"/>
      <c r="B180" s="176"/>
      <c r="C180" s="229"/>
      <c r="D180" s="230"/>
      <c r="E180" s="230"/>
      <c r="F180" s="230"/>
      <c r="G180" s="230"/>
      <c r="H180" s="231"/>
      <c r="I180" s="231"/>
      <c r="J180" s="232"/>
      <c r="K180" s="232"/>
      <c r="L180" s="232"/>
      <c r="M180" s="181">
        <f t="shared" si="27"/>
        <v>0</v>
      </c>
      <c r="N180" s="181">
        <f>IF(H180="",0,H180*I180*'Avoided Water Savings Cost'!$C$16)</f>
        <v>0</v>
      </c>
      <c r="O180" s="545">
        <f>IF(C180="",0,IF($B$3="NYSEG",C180/(1-'Avoided Electric Costs 2020'!$W$21),IF($B$3="RG&amp;E",C180/(1-'Avoided Electric Costs 2020'!$X$21),"")))</f>
        <v>0</v>
      </c>
      <c r="P180" s="546">
        <f>IF(D180="",0,IF($B$3="NYSEG",D180/(1-'Avoided Electric Costs 2020'!$W$21),IF($B$3="RG&amp;E",D180/(1-'Avoided Electric Costs 2020'!$X$21),"")))</f>
        <v>0</v>
      </c>
      <c r="Q180" s="546">
        <f>IF(E180="",0,IF($B$3="NYSEG",E180/(1-'Avoided Natural Gas Costs 2020'!$J$34),IF($B$3="RG&amp;E",E180/(1-'Avoided Natural Gas Costs 2020'!$K$34),"")))</f>
        <v>0</v>
      </c>
      <c r="R180" s="233" t="str">
        <f>IFERROR(IF(P180*'BCA Inputs'!$C$1+Q180*'BCA Inputs'!$C$2+F180*'BCA Inputs'!$C$2+G180*'BCA Inputs'!$C$2=0,"",P180*'BCA Inputs'!$C$1+Q180*'BCA Inputs'!$C$2+F180*'BCA Inputs'!$C$2+G180*'BCA Inputs'!$C$2),"")</f>
        <v/>
      </c>
      <c r="S180" s="181" t="str">
        <f t="shared" si="20"/>
        <v/>
      </c>
      <c r="T180" s="181" t="str">
        <f>IFERROR(IF($B$3="NYSEG",(INDEX('BCA Inputs'!$N$14:$N$54,MATCH(I180,'BCA Inputs'!$M$14:$M$54,0))*P180+INDEX('BCA Inputs'!$O$14:$O$54,MATCH(I180,'BCA Inputs'!$M$14:$M$54,0))*O180+INDEX('BCA Inputs'!P:P,MATCH(I180,'BCA Inputs'!M:M,0))*Q180+INDEX('BCA Inputs'!Q:Q,MATCH(I180,'BCA Inputs'!M:M,0))*F180+INDEX('BCA Inputs'!R:R,MATCH(I180,'BCA Inputs'!M:M,0))*G180)+L180+N180,IF($B$3="RG&amp;E",(INDEX('BCA Inputs'!$AX$14:$AX$54,MATCH(I180,'BCA Inputs'!$AW$14:$AW$54,0))*P180+INDEX('BCA Inputs'!$AY$14:$AY$54,MATCH(I180,'BCA Inputs'!$AW$14:$AW$54,0))*O180+INDEX('BCA Inputs'!$AZ$14:$AZ$54,MATCH(I180,'BCA Inputs'!$AW$14:$AW$54,0))*Q180+INDEX('BCA Inputs'!$BA$14:$BA$54,MATCH(I180,'BCA Inputs'!$AW$14:$AW$54,0))*F180+INDEX('BCA Inputs'!$BB$14:$BB$54,MATCH(I180,'BCA Inputs'!$AW$14:$AW$54,0))*G180)+L180+N180,"")),"")</f>
        <v/>
      </c>
      <c r="U180" s="234" t="str">
        <f t="shared" si="21"/>
        <v/>
      </c>
      <c r="V180" s="234" t="str">
        <f t="shared" si="22"/>
        <v/>
      </c>
      <c r="W180" s="234" t="str">
        <f t="shared" si="23"/>
        <v/>
      </c>
      <c r="Y180" s="235" t="str">
        <f t="shared" si="24"/>
        <v/>
      </c>
      <c r="Z180" s="236" t="str">
        <f>IFERROR(IF($B$3="NYSEG",INDEX('BCA Inputs'!$X$14:$X$54,MATCH(I180,'BCA Inputs'!$M$14:$M$54,0))*P180+INDEX('BCA Inputs'!$Y$14:$Y$54,MATCH(I180,'BCA Inputs'!$M$14:$M$54,0))*O180+INDEX('BCA Inputs'!$Z$14:$Z$54,MATCH(I180,'BCA Inputs'!$M$14:$M$54,0))*Q180+INDEX('BCA Inputs'!$AA$14:$AA$54,MATCH(I180,'BCA Inputs'!$M$14:$M$54,0))*F180+INDEX('BCA Inputs'!$AB$14:$AB$54,MATCH(I180,'BCA Inputs'!$M$14:$M$54,0))*G180,IF($B$3="RG&amp;E",INDEX('BCA Inputs'!$BG$14:$BG$54,MATCH(I180,'BCA Inputs'!$AW$14:$AW$54,0))*P180+INDEX('BCA Inputs'!$BH$14:$BH$54,MATCH(I180,'BCA Inputs'!$AW$14:$AW$54,0))*O180+INDEX('BCA Inputs'!$BI$14:$BI$54,MATCH(I180,'BCA Inputs'!$AW$14:$AW$54,0))*Q180+INDEX('BCA Inputs'!$BJ$14:$BJ$54,MATCH(I180,'BCA Inputs'!$AW$14:$AW$54,0))*F180+INDEX('BCA Inputs'!$BK$14:$BK$54,MATCH(I180,'BCA Inputs'!$AW$14:$AW$54,0))*G180,"")),"")</f>
        <v/>
      </c>
      <c r="AA180" s="237" t="str">
        <f t="shared" si="25"/>
        <v/>
      </c>
      <c r="AC180" s="238" t="str">
        <f>IFERROR((K180+R180)+IF($B$3="NYSEG",INDEX('BCA Inputs'!$AI$14:$AI$54,MATCH(I180,'BCA Inputs'!$M$14:$M$54,0))*P180+INDEX('BCA Inputs'!$AJ$14:$AJ$54,MATCH(I180,'BCA Inputs'!$M$14:$M$54,0))*Q180,IF($B$3="RG&amp;E",INDEX('BCA Inputs'!$BR$14:$BR$54,MATCH(I180,'BCA Inputs'!$AW$14:$AW$54,0))*P180+INDEX('BCA Inputs'!$BS$14:$BS$54,MATCH(I180,'BCA Inputs'!$AW$14:$AW$54,0))*Q180,"")),"")</f>
        <v/>
      </c>
      <c r="AD180" s="181" t="str">
        <f>IFERROR(IF($B$3="NYSEG",INDEX('BCA Inputs'!$AD$14:$AD$54,MATCH(I180,'BCA Inputs'!$M$14:$M$54,0))*P180+INDEX('BCA Inputs'!$AE$14:$AE$54,MATCH(I180,'BCA Inputs'!$M$14:$M$54,0))*O180+INDEX('BCA Inputs'!$AF$14:$AF$54,MATCH(I180,'BCA Inputs'!$M$14:$M$54,0))*Q180+INDEX('BCA Inputs'!$AG$14:$AG$54,MATCH(I180,'BCA Inputs'!$M$14:$M$54,0))*F180+INDEX('BCA Inputs'!$AH$14:$AH$54,MATCH(I180,'BCA Inputs'!$M$14:$M$54,0))*G180,IF($B$3="RG&amp;E",INDEX('BCA Inputs'!$BM$14:$BM$54,MATCH(I180,'BCA Inputs'!$AW$14:$AW$54,0))*P180+INDEX('BCA Inputs'!$BN$14:$BN$54,MATCH(I180,'BCA Inputs'!$AW$14:$AW$54,0))*O180+INDEX('BCA Inputs'!$BO$14:$BO$54,MATCH(I180,'BCA Inputs'!$AW$14:$AW$54,0))*Q180+INDEX('BCA Inputs'!$BP$14:$BP$54,MATCH(I180,'BCA Inputs'!$AW$14:$AW$54,0))*F180+INDEX('BCA Inputs'!$BQ$14:$BQ$54,MATCH(I180,'BCA Inputs'!$AW$14:$AW$54,0))*G180,"")),"")</f>
        <v/>
      </c>
      <c r="AE180" s="237" t="str">
        <f t="shared" si="26"/>
        <v/>
      </c>
      <c r="AF180" s="198">
        <f t="shared" si="28"/>
        <v>0</v>
      </c>
      <c r="AG180" s="239">
        <f t="shared" si="29"/>
        <v>0</v>
      </c>
    </row>
    <row r="181" spans="1:33">
      <c r="A181" s="228"/>
      <c r="B181" s="176"/>
      <c r="C181" s="229"/>
      <c r="D181" s="230"/>
      <c r="E181" s="230"/>
      <c r="F181" s="230"/>
      <c r="G181" s="230"/>
      <c r="H181" s="231"/>
      <c r="I181" s="231"/>
      <c r="J181" s="232"/>
      <c r="K181" s="232"/>
      <c r="L181" s="232"/>
      <c r="M181" s="181">
        <f t="shared" si="27"/>
        <v>0</v>
      </c>
      <c r="N181" s="181">
        <f>IF(H181="",0,H181*I181*'Avoided Water Savings Cost'!$C$16)</f>
        <v>0</v>
      </c>
      <c r="O181" s="545">
        <f>IF(C181="",0,IF($B$3="NYSEG",C181/(1-'Avoided Electric Costs 2020'!$W$21),IF($B$3="RG&amp;E",C181/(1-'Avoided Electric Costs 2020'!$X$21),"")))</f>
        <v>0</v>
      </c>
      <c r="P181" s="546">
        <f>IF(D181="",0,IF($B$3="NYSEG",D181/(1-'Avoided Electric Costs 2020'!$W$21),IF($B$3="RG&amp;E",D181/(1-'Avoided Electric Costs 2020'!$X$21),"")))</f>
        <v>0</v>
      </c>
      <c r="Q181" s="546">
        <f>IF(E181="",0,IF($B$3="NYSEG",E181/(1-'Avoided Natural Gas Costs 2020'!$J$34),IF($B$3="RG&amp;E",E181/(1-'Avoided Natural Gas Costs 2020'!$K$34),"")))</f>
        <v>0</v>
      </c>
      <c r="R181" s="233" t="str">
        <f>IFERROR(IF(P181*'BCA Inputs'!$C$1+Q181*'BCA Inputs'!$C$2+F181*'BCA Inputs'!$C$2+G181*'BCA Inputs'!$C$2=0,"",P181*'BCA Inputs'!$C$1+Q181*'BCA Inputs'!$C$2+F181*'BCA Inputs'!$C$2+G181*'BCA Inputs'!$C$2),"")</f>
        <v/>
      </c>
      <c r="S181" s="181" t="str">
        <f t="shared" si="20"/>
        <v/>
      </c>
      <c r="T181" s="181" t="str">
        <f>IFERROR(IF($B$3="NYSEG",(INDEX('BCA Inputs'!$N$14:$N$54,MATCH(I181,'BCA Inputs'!$M$14:$M$54,0))*P181+INDEX('BCA Inputs'!$O$14:$O$54,MATCH(I181,'BCA Inputs'!$M$14:$M$54,0))*O181+INDEX('BCA Inputs'!P:P,MATCH(I181,'BCA Inputs'!M:M,0))*Q181+INDEX('BCA Inputs'!Q:Q,MATCH(I181,'BCA Inputs'!M:M,0))*F181+INDEX('BCA Inputs'!R:R,MATCH(I181,'BCA Inputs'!M:M,0))*G181)+L181+N181,IF($B$3="RG&amp;E",(INDEX('BCA Inputs'!$AX$14:$AX$54,MATCH(I181,'BCA Inputs'!$AW$14:$AW$54,0))*P181+INDEX('BCA Inputs'!$AY$14:$AY$54,MATCH(I181,'BCA Inputs'!$AW$14:$AW$54,0))*O181+INDEX('BCA Inputs'!$AZ$14:$AZ$54,MATCH(I181,'BCA Inputs'!$AW$14:$AW$54,0))*Q181+INDEX('BCA Inputs'!$BA$14:$BA$54,MATCH(I181,'BCA Inputs'!$AW$14:$AW$54,0))*F181+INDEX('BCA Inputs'!$BB$14:$BB$54,MATCH(I181,'BCA Inputs'!$AW$14:$AW$54,0))*G181)+L181+N181,"")),"")</f>
        <v/>
      </c>
      <c r="U181" s="234" t="str">
        <f t="shared" si="21"/>
        <v/>
      </c>
      <c r="V181" s="234" t="str">
        <f t="shared" si="22"/>
        <v/>
      </c>
      <c r="W181" s="234" t="str">
        <f t="shared" si="23"/>
        <v/>
      </c>
      <c r="Y181" s="235" t="str">
        <f t="shared" si="24"/>
        <v/>
      </c>
      <c r="Z181" s="236" t="str">
        <f>IFERROR(IF($B$3="NYSEG",INDEX('BCA Inputs'!$X$14:$X$54,MATCH(I181,'BCA Inputs'!$M$14:$M$54,0))*P181+INDEX('BCA Inputs'!$Y$14:$Y$54,MATCH(I181,'BCA Inputs'!$M$14:$M$54,0))*O181+INDEX('BCA Inputs'!$Z$14:$Z$54,MATCH(I181,'BCA Inputs'!$M$14:$M$54,0))*Q181+INDEX('BCA Inputs'!$AA$14:$AA$54,MATCH(I181,'BCA Inputs'!$M$14:$M$54,0))*F181+INDEX('BCA Inputs'!$AB$14:$AB$54,MATCH(I181,'BCA Inputs'!$M$14:$M$54,0))*G181,IF($B$3="RG&amp;E",INDEX('BCA Inputs'!$BG$14:$BG$54,MATCH(I181,'BCA Inputs'!$AW$14:$AW$54,0))*P181+INDEX('BCA Inputs'!$BH$14:$BH$54,MATCH(I181,'BCA Inputs'!$AW$14:$AW$54,0))*O181+INDEX('BCA Inputs'!$BI$14:$BI$54,MATCH(I181,'BCA Inputs'!$AW$14:$AW$54,0))*Q181+INDEX('BCA Inputs'!$BJ$14:$BJ$54,MATCH(I181,'BCA Inputs'!$AW$14:$AW$54,0))*F181+INDEX('BCA Inputs'!$BK$14:$BK$54,MATCH(I181,'BCA Inputs'!$AW$14:$AW$54,0))*G181,"")),"")</f>
        <v/>
      </c>
      <c r="AA181" s="237" t="str">
        <f t="shared" si="25"/>
        <v/>
      </c>
      <c r="AC181" s="238" t="str">
        <f>IFERROR((K181+R181)+IF($B$3="NYSEG",INDEX('BCA Inputs'!$AI$14:$AI$54,MATCH(I181,'BCA Inputs'!$M$14:$M$54,0))*P181+INDEX('BCA Inputs'!$AJ$14:$AJ$54,MATCH(I181,'BCA Inputs'!$M$14:$M$54,0))*Q181,IF($B$3="RG&amp;E",INDEX('BCA Inputs'!$BR$14:$BR$54,MATCH(I181,'BCA Inputs'!$AW$14:$AW$54,0))*P181+INDEX('BCA Inputs'!$BS$14:$BS$54,MATCH(I181,'BCA Inputs'!$AW$14:$AW$54,0))*Q181,"")),"")</f>
        <v/>
      </c>
      <c r="AD181" s="181" t="str">
        <f>IFERROR(IF($B$3="NYSEG",INDEX('BCA Inputs'!$AD$14:$AD$54,MATCH(I181,'BCA Inputs'!$M$14:$M$54,0))*P181+INDEX('BCA Inputs'!$AE$14:$AE$54,MATCH(I181,'BCA Inputs'!$M$14:$M$54,0))*O181+INDEX('BCA Inputs'!$AF$14:$AF$54,MATCH(I181,'BCA Inputs'!$M$14:$M$54,0))*Q181+INDEX('BCA Inputs'!$AG$14:$AG$54,MATCH(I181,'BCA Inputs'!$M$14:$M$54,0))*F181+INDEX('BCA Inputs'!$AH$14:$AH$54,MATCH(I181,'BCA Inputs'!$M$14:$M$54,0))*G181,IF($B$3="RG&amp;E",INDEX('BCA Inputs'!$BM$14:$BM$54,MATCH(I181,'BCA Inputs'!$AW$14:$AW$54,0))*P181+INDEX('BCA Inputs'!$BN$14:$BN$54,MATCH(I181,'BCA Inputs'!$AW$14:$AW$54,0))*O181+INDEX('BCA Inputs'!$BO$14:$BO$54,MATCH(I181,'BCA Inputs'!$AW$14:$AW$54,0))*Q181+INDEX('BCA Inputs'!$BP$14:$BP$54,MATCH(I181,'BCA Inputs'!$AW$14:$AW$54,0))*F181+INDEX('BCA Inputs'!$BQ$14:$BQ$54,MATCH(I181,'BCA Inputs'!$AW$14:$AW$54,0))*G181,"")),"")</f>
        <v/>
      </c>
      <c r="AE181" s="237" t="str">
        <f t="shared" si="26"/>
        <v/>
      </c>
      <c r="AF181" s="198">
        <f t="shared" si="28"/>
        <v>0</v>
      </c>
      <c r="AG181" s="239">
        <f t="shared" si="29"/>
        <v>0</v>
      </c>
    </row>
    <row r="182" spans="1:33">
      <c r="A182" s="228"/>
      <c r="B182" s="176"/>
      <c r="C182" s="229"/>
      <c r="D182" s="230"/>
      <c r="E182" s="230"/>
      <c r="F182" s="230"/>
      <c r="G182" s="230"/>
      <c r="H182" s="231"/>
      <c r="I182" s="231"/>
      <c r="J182" s="232"/>
      <c r="K182" s="232"/>
      <c r="L182" s="232"/>
      <c r="M182" s="181">
        <f t="shared" si="27"/>
        <v>0</v>
      </c>
      <c r="N182" s="181">
        <f>IF(H182="",0,H182*I182*'Avoided Water Savings Cost'!$C$16)</f>
        <v>0</v>
      </c>
      <c r="O182" s="545">
        <f>IF(C182="",0,IF($B$3="NYSEG",C182/(1-'Avoided Electric Costs 2020'!$W$21),IF($B$3="RG&amp;E",C182/(1-'Avoided Electric Costs 2020'!$X$21),"")))</f>
        <v>0</v>
      </c>
      <c r="P182" s="546">
        <f>IF(D182="",0,IF($B$3="NYSEG",D182/(1-'Avoided Electric Costs 2020'!$W$21),IF($B$3="RG&amp;E",D182/(1-'Avoided Electric Costs 2020'!$X$21),"")))</f>
        <v>0</v>
      </c>
      <c r="Q182" s="546">
        <f>IF(E182="",0,IF($B$3="NYSEG",E182/(1-'Avoided Natural Gas Costs 2020'!$J$34),IF($B$3="RG&amp;E",E182/(1-'Avoided Natural Gas Costs 2020'!$K$34),"")))</f>
        <v>0</v>
      </c>
      <c r="R182" s="233" t="str">
        <f>IFERROR(IF(P182*'BCA Inputs'!$C$1+Q182*'BCA Inputs'!$C$2+F182*'BCA Inputs'!$C$2+G182*'BCA Inputs'!$C$2=0,"",P182*'BCA Inputs'!$C$1+Q182*'BCA Inputs'!$C$2+F182*'BCA Inputs'!$C$2+G182*'BCA Inputs'!$C$2),"")</f>
        <v/>
      </c>
      <c r="S182" s="181" t="str">
        <f t="shared" si="20"/>
        <v/>
      </c>
      <c r="T182" s="181" t="str">
        <f>IFERROR(IF($B$3="NYSEG",(INDEX('BCA Inputs'!$N$14:$N$54,MATCH(I182,'BCA Inputs'!$M$14:$M$54,0))*P182+INDEX('BCA Inputs'!$O$14:$O$54,MATCH(I182,'BCA Inputs'!$M$14:$M$54,0))*O182+INDEX('BCA Inputs'!P:P,MATCH(I182,'BCA Inputs'!M:M,0))*Q182+INDEX('BCA Inputs'!Q:Q,MATCH(I182,'BCA Inputs'!M:M,0))*F182+INDEX('BCA Inputs'!R:R,MATCH(I182,'BCA Inputs'!M:M,0))*G182)+L182+N182,IF($B$3="RG&amp;E",(INDEX('BCA Inputs'!$AX$14:$AX$54,MATCH(I182,'BCA Inputs'!$AW$14:$AW$54,0))*P182+INDEX('BCA Inputs'!$AY$14:$AY$54,MATCH(I182,'BCA Inputs'!$AW$14:$AW$54,0))*O182+INDEX('BCA Inputs'!$AZ$14:$AZ$54,MATCH(I182,'BCA Inputs'!$AW$14:$AW$54,0))*Q182+INDEX('BCA Inputs'!$BA$14:$BA$54,MATCH(I182,'BCA Inputs'!$AW$14:$AW$54,0))*F182+INDEX('BCA Inputs'!$BB$14:$BB$54,MATCH(I182,'BCA Inputs'!$AW$14:$AW$54,0))*G182)+L182+N182,"")),"")</f>
        <v/>
      </c>
      <c r="U182" s="234" t="str">
        <f t="shared" si="21"/>
        <v/>
      </c>
      <c r="V182" s="234" t="str">
        <f t="shared" si="22"/>
        <v/>
      </c>
      <c r="W182" s="234" t="str">
        <f t="shared" si="23"/>
        <v/>
      </c>
      <c r="Y182" s="235" t="str">
        <f t="shared" si="24"/>
        <v/>
      </c>
      <c r="Z182" s="236" t="str">
        <f>IFERROR(IF($B$3="NYSEG",INDEX('BCA Inputs'!$X$14:$X$54,MATCH(I182,'BCA Inputs'!$M$14:$M$54,0))*P182+INDEX('BCA Inputs'!$Y$14:$Y$54,MATCH(I182,'BCA Inputs'!$M$14:$M$54,0))*O182+INDEX('BCA Inputs'!$Z$14:$Z$54,MATCH(I182,'BCA Inputs'!$M$14:$M$54,0))*Q182+INDEX('BCA Inputs'!$AA$14:$AA$54,MATCH(I182,'BCA Inputs'!$M$14:$M$54,0))*F182+INDEX('BCA Inputs'!$AB$14:$AB$54,MATCH(I182,'BCA Inputs'!$M$14:$M$54,0))*G182,IF($B$3="RG&amp;E",INDEX('BCA Inputs'!$BG$14:$BG$54,MATCH(I182,'BCA Inputs'!$AW$14:$AW$54,0))*P182+INDEX('BCA Inputs'!$BH$14:$BH$54,MATCH(I182,'BCA Inputs'!$AW$14:$AW$54,0))*O182+INDEX('BCA Inputs'!$BI$14:$BI$54,MATCH(I182,'BCA Inputs'!$AW$14:$AW$54,0))*Q182+INDEX('BCA Inputs'!$BJ$14:$BJ$54,MATCH(I182,'BCA Inputs'!$AW$14:$AW$54,0))*F182+INDEX('BCA Inputs'!$BK$14:$BK$54,MATCH(I182,'BCA Inputs'!$AW$14:$AW$54,0))*G182,"")),"")</f>
        <v/>
      </c>
      <c r="AA182" s="237" t="str">
        <f t="shared" si="25"/>
        <v/>
      </c>
      <c r="AC182" s="238" t="str">
        <f>IFERROR((K182+R182)+IF($B$3="NYSEG",INDEX('BCA Inputs'!$AI$14:$AI$54,MATCH(I182,'BCA Inputs'!$M$14:$M$54,0))*P182+INDEX('BCA Inputs'!$AJ$14:$AJ$54,MATCH(I182,'BCA Inputs'!$M$14:$M$54,0))*Q182,IF($B$3="RG&amp;E",INDEX('BCA Inputs'!$BR$14:$BR$54,MATCH(I182,'BCA Inputs'!$AW$14:$AW$54,0))*P182+INDEX('BCA Inputs'!$BS$14:$BS$54,MATCH(I182,'BCA Inputs'!$AW$14:$AW$54,0))*Q182,"")),"")</f>
        <v/>
      </c>
      <c r="AD182" s="181" t="str">
        <f>IFERROR(IF($B$3="NYSEG",INDEX('BCA Inputs'!$AD$14:$AD$54,MATCH(I182,'BCA Inputs'!$M$14:$M$54,0))*P182+INDEX('BCA Inputs'!$AE$14:$AE$54,MATCH(I182,'BCA Inputs'!$M$14:$M$54,0))*O182+INDEX('BCA Inputs'!$AF$14:$AF$54,MATCH(I182,'BCA Inputs'!$M$14:$M$54,0))*Q182+INDEX('BCA Inputs'!$AG$14:$AG$54,MATCH(I182,'BCA Inputs'!$M$14:$M$54,0))*F182+INDEX('BCA Inputs'!$AH$14:$AH$54,MATCH(I182,'BCA Inputs'!$M$14:$M$54,0))*G182,IF($B$3="RG&amp;E",INDEX('BCA Inputs'!$BM$14:$BM$54,MATCH(I182,'BCA Inputs'!$AW$14:$AW$54,0))*P182+INDEX('BCA Inputs'!$BN$14:$BN$54,MATCH(I182,'BCA Inputs'!$AW$14:$AW$54,0))*O182+INDEX('BCA Inputs'!$BO$14:$BO$54,MATCH(I182,'BCA Inputs'!$AW$14:$AW$54,0))*Q182+INDEX('BCA Inputs'!$BP$14:$BP$54,MATCH(I182,'BCA Inputs'!$AW$14:$AW$54,0))*F182+INDEX('BCA Inputs'!$BQ$14:$BQ$54,MATCH(I182,'BCA Inputs'!$AW$14:$AW$54,0))*G182,"")),"")</f>
        <v/>
      </c>
      <c r="AE182" s="237" t="str">
        <f t="shared" si="26"/>
        <v/>
      </c>
      <c r="AF182" s="198">
        <f t="shared" si="28"/>
        <v>0</v>
      </c>
      <c r="AG182" s="239">
        <f t="shared" si="29"/>
        <v>0</v>
      </c>
    </row>
    <row r="183" spans="1:33">
      <c r="A183" s="228"/>
      <c r="B183" s="176"/>
      <c r="C183" s="229"/>
      <c r="D183" s="230"/>
      <c r="E183" s="230"/>
      <c r="F183" s="230"/>
      <c r="G183" s="230"/>
      <c r="H183" s="231"/>
      <c r="I183" s="231"/>
      <c r="J183" s="232"/>
      <c r="K183" s="232"/>
      <c r="L183" s="232"/>
      <c r="M183" s="181">
        <f t="shared" si="27"/>
        <v>0</v>
      </c>
      <c r="N183" s="181">
        <f>IF(H183="",0,H183*I183*'Avoided Water Savings Cost'!$C$16)</f>
        <v>0</v>
      </c>
      <c r="O183" s="545">
        <f>IF(C183="",0,IF($B$3="NYSEG",C183/(1-'Avoided Electric Costs 2020'!$W$21),IF($B$3="RG&amp;E",C183/(1-'Avoided Electric Costs 2020'!$X$21),"")))</f>
        <v>0</v>
      </c>
      <c r="P183" s="546">
        <f>IF(D183="",0,IF($B$3="NYSEG",D183/(1-'Avoided Electric Costs 2020'!$W$21),IF($B$3="RG&amp;E",D183/(1-'Avoided Electric Costs 2020'!$X$21),"")))</f>
        <v>0</v>
      </c>
      <c r="Q183" s="546">
        <f>IF(E183="",0,IF($B$3="NYSEG",E183/(1-'Avoided Natural Gas Costs 2020'!$J$34),IF($B$3="RG&amp;E",E183/(1-'Avoided Natural Gas Costs 2020'!$K$34),"")))</f>
        <v>0</v>
      </c>
      <c r="R183" s="233" t="str">
        <f>IFERROR(IF(P183*'BCA Inputs'!$C$1+Q183*'BCA Inputs'!$C$2+F183*'BCA Inputs'!$C$2+G183*'BCA Inputs'!$C$2=0,"",P183*'BCA Inputs'!$C$1+Q183*'BCA Inputs'!$C$2+F183*'BCA Inputs'!$C$2+G183*'BCA Inputs'!$C$2),"")</f>
        <v/>
      </c>
      <c r="S183" s="181" t="str">
        <f t="shared" si="20"/>
        <v/>
      </c>
      <c r="T183" s="181" t="str">
        <f>IFERROR(IF($B$3="NYSEG",(INDEX('BCA Inputs'!$N$14:$N$54,MATCH(I183,'BCA Inputs'!$M$14:$M$54,0))*P183+INDEX('BCA Inputs'!$O$14:$O$54,MATCH(I183,'BCA Inputs'!$M$14:$M$54,0))*O183+INDEX('BCA Inputs'!P:P,MATCH(I183,'BCA Inputs'!M:M,0))*Q183+INDEX('BCA Inputs'!Q:Q,MATCH(I183,'BCA Inputs'!M:M,0))*F183+INDEX('BCA Inputs'!R:R,MATCH(I183,'BCA Inputs'!M:M,0))*G183)+L183+N183,IF($B$3="RG&amp;E",(INDEX('BCA Inputs'!$AX$14:$AX$54,MATCH(I183,'BCA Inputs'!$AW$14:$AW$54,0))*P183+INDEX('BCA Inputs'!$AY$14:$AY$54,MATCH(I183,'BCA Inputs'!$AW$14:$AW$54,0))*O183+INDEX('BCA Inputs'!$AZ$14:$AZ$54,MATCH(I183,'BCA Inputs'!$AW$14:$AW$54,0))*Q183+INDEX('BCA Inputs'!$BA$14:$BA$54,MATCH(I183,'BCA Inputs'!$AW$14:$AW$54,0))*F183+INDEX('BCA Inputs'!$BB$14:$BB$54,MATCH(I183,'BCA Inputs'!$AW$14:$AW$54,0))*G183)+L183+N183,"")),"")</f>
        <v/>
      </c>
      <c r="U183" s="234" t="str">
        <f t="shared" si="21"/>
        <v/>
      </c>
      <c r="V183" s="234" t="str">
        <f t="shared" si="22"/>
        <v/>
      </c>
      <c r="W183" s="234" t="str">
        <f t="shared" si="23"/>
        <v/>
      </c>
      <c r="Y183" s="235" t="str">
        <f t="shared" si="24"/>
        <v/>
      </c>
      <c r="Z183" s="236" t="str">
        <f>IFERROR(IF($B$3="NYSEG",INDEX('BCA Inputs'!$X$14:$X$54,MATCH(I183,'BCA Inputs'!$M$14:$M$54,0))*P183+INDEX('BCA Inputs'!$Y$14:$Y$54,MATCH(I183,'BCA Inputs'!$M$14:$M$54,0))*O183+INDEX('BCA Inputs'!$Z$14:$Z$54,MATCH(I183,'BCA Inputs'!$M$14:$M$54,0))*Q183+INDEX('BCA Inputs'!$AA$14:$AA$54,MATCH(I183,'BCA Inputs'!$M$14:$M$54,0))*F183+INDEX('BCA Inputs'!$AB$14:$AB$54,MATCH(I183,'BCA Inputs'!$M$14:$M$54,0))*G183,IF($B$3="RG&amp;E",INDEX('BCA Inputs'!$BG$14:$BG$54,MATCH(I183,'BCA Inputs'!$AW$14:$AW$54,0))*P183+INDEX('BCA Inputs'!$BH$14:$BH$54,MATCH(I183,'BCA Inputs'!$AW$14:$AW$54,0))*O183+INDEX('BCA Inputs'!$BI$14:$BI$54,MATCH(I183,'BCA Inputs'!$AW$14:$AW$54,0))*Q183+INDEX('BCA Inputs'!$BJ$14:$BJ$54,MATCH(I183,'BCA Inputs'!$AW$14:$AW$54,0))*F183+INDEX('BCA Inputs'!$BK$14:$BK$54,MATCH(I183,'BCA Inputs'!$AW$14:$AW$54,0))*G183,"")),"")</f>
        <v/>
      </c>
      <c r="AA183" s="237" t="str">
        <f t="shared" si="25"/>
        <v/>
      </c>
      <c r="AC183" s="238" t="str">
        <f>IFERROR((K183+R183)+IF($B$3="NYSEG",INDEX('BCA Inputs'!$AI$14:$AI$54,MATCH(I183,'BCA Inputs'!$M$14:$M$54,0))*P183+INDEX('BCA Inputs'!$AJ$14:$AJ$54,MATCH(I183,'BCA Inputs'!$M$14:$M$54,0))*Q183,IF($B$3="RG&amp;E",INDEX('BCA Inputs'!$BR$14:$BR$54,MATCH(I183,'BCA Inputs'!$AW$14:$AW$54,0))*P183+INDEX('BCA Inputs'!$BS$14:$BS$54,MATCH(I183,'BCA Inputs'!$AW$14:$AW$54,0))*Q183,"")),"")</f>
        <v/>
      </c>
      <c r="AD183" s="181" t="str">
        <f>IFERROR(IF($B$3="NYSEG",INDEX('BCA Inputs'!$AD$14:$AD$54,MATCH(I183,'BCA Inputs'!$M$14:$M$54,0))*P183+INDEX('BCA Inputs'!$AE$14:$AE$54,MATCH(I183,'BCA Inputs'!$M$14:$M$54,0))*O183+INDEX('BCA Inputs'!$AF$14:$AF$54,MATCH(I183,'BCA Inputs'!$M$14:$M$54,0))*Q183+INDEX('BCA Inputs'!$AG$14:$AG$54,MATCH(I183,'BCA Inputs'!$M$14:$M$54,0))*F183+INDEX('BCA Inputs'!$AH$14:$AH$54,MATCH(I183,'BCA Inputs'!$M$14:$M$54,0))*G183,IF($B$3="RG&amp;E",INDEX('BCA Inputs'!$BM$14:$BM$54,MATCH(I183,'BCA Inputs'!$AW$14:$AW$54,0))*P183+INDEX('BCA Inputs'!$BN$14:$BN$54,MATCH(I183,'BCA Inputs'!$AW$14:$AW$54,0))*O183+INDEX('BCA Inputs'!$BO$14:$BO$54,MATCH(I183,'BCA Inputs'!$AW$14:$AW$54,0))*Q183+INDEX('BCA Inputs'!$BP$14:$BP$54,MATCH(I183,'BCA Inputs'!$AW$14:$AW$54,0))*F183+INDEX('BCA Inputs'!$BQ$14:$BQ$54,MATCH(I183,'BCA Inputs'!$AW$14:$AW$54,0))*G183,"")),"")</f>
        <v/>
      </c>
      <c r="AE183" s="237" t="str">
        <f t="shared" si="26"/>
        <v/>
      </c>
      <c r="AF183" s="198">
        <f t="shared" si="28"/>
        <v>0</v>
      </c>
      <c r="AG183" s="239">
        <f t="shared" si="29"/>
        <v>0</v>
      </c>
    </row>
    <row r="184" spans="1:33">
      <c r="A184" s="228"/>
      <c r="B184" s="176"/>
      <c r="C184" s="229"/>
      <c r="D184" s="230"/>
      <c r="E184" s="230"/>
      <c r="F184" s="230"/>
      <c r="G184" s="230"/>
      <c r="H184" s="231"/>
      <c r="I184" s="231"/>
      <c r="J184" s="232"/>
      <c r="K184" s="232"/>
      <c r="L184" s="232"/>
      <c r="M184" s="181">
        <f t="shared" si="27"/>
        <v>0</v>
      </c>
      <c r="N184" s="181">
        <f>IF(H184="",0,H184*I184*'Avoided Water Savings Cost'!$C$16)</f>
        <v>0</v>
      </c>
      <c r="O184" s="545">
        <f>IF(C184="",0,IF($B$3="NYSEG",C184/(1-'Avoided Electric Costs 2020'!$W$21),IF($B$3="RG&amp;E",C184/(1-'Avoided Electric Costs 2020'!$X$21),"")))</f>
        <v>0</v>
      </c>
      <c r="P184" s="546">
        <f>IF(D184="",0,IF($B$3="NYSEG",D184/(1-'Avoided Electric Costs 2020'!$W$21),IF($B$3="RG&amp;E",D184/(1-'Avoided Electric Costs 2020'!$X$21),"")))</f>
        <v>0</v>
      </c>
      <c r="Q184" s="546">
        <f>IF(E184="",0,IF($B$3="NYSEG",E184/(1-'Avoided Natural Gas Costs 2020'!$J$34),IF($B$3="RG&amp;E",E184/(1-'Avoided Natural Gas Costs 2020'!$K$34),"")))</f>
        <v>0</v>
      </c>
      <c r="R184" s="233" t="str">
        <f>IFERROR(IF(P184*'BCA Inputs'!$C$1+Q184*'BCA Inputs'!$C$2+F184*'BCA Inputs'!$C$2+G184*'BCA Inputs'!$C$2=0,"",P184*'BCA Inputs'!$C$1+Q184*'BCA Inputs'!$C$2+F184*'BCA Inputs'!$C$2+G184*'BCA Inputs'!$C$2),"")</f>
        <v/>
      </c>
      <c r="S184" s="181" t="str">
        <f t="shared" si="20"/>
        <v/>
      </c>
      <c r="T184" s="181" t="str">
        <f>IFERROR(IF($B$3="NYSEG",(INDEX('BCA Inputs'!$N$14:$N$54,MATCH(I184,'BCA Inputs'!$M$14:$M$54,0))*P184+INDEX('BCA Inputs'!$O$14:$O$54,MATCH(I184,'BCA Inputs'!$M$14:$M$54,0))*O184+INDEX('BCA Inputs'!P:P,MATCH(I184,'BCA Inputs'!M:M,0))*Q184+INDEX('BCA Inputs'!Q:Q,MATCH(I184,'BCA Inputs'!M:M,0))*F184+INDEX('BCA Inputs'!R:R,MATCH(I184,'BCA Inputs'!M:M,0))*G184)+L184+N184,IF($B$3="RG&amp;E",(INDEX('BCA Inputs'!$AX$14:$AX$54,MATCH(I184,'BCA Inputs'!$AW$14:$AW$54,0))*P184+INDEX('BCA Inputs'!$AY$14:$AY$54,MATCH(I184,'BCA Inputs'!$AW$14:$AW$54,0))*O184+INDEX('BCA Inputs'!$AZ$14:$AZ$54,MATCH(I184,'BCA Inputs'!$AW$14:$AW$54,0))*Q184+INDEX('BCA Inputs'!$BA$14:$BA$54,MATCH(I184,'BCA Inputs'!$AW$14:$AW$54,0))*F184+INDEX('BCA Inputs'!$BB$14:$BB$54,MATCH(I184,'BCA Inputs'!$AW$14:$AW$54,0))*G184)+L184+N184,"")),"")</f>
        <v/>
      </c>
      <c r="U184" s="234" t="str">
        <f t="shared" si="21"/>
        <v/>
      </c>
      <c r="V184" s="234" t="str">
        <f t="shared" si="22"/>
        <v/>
      </c>
      <c r="W184" s="234" t="str">
        <f t="shared" si="23"/>
        <v/>
      </c>
      <c r="Y184" s="235" t="str">
        <f t="shared" si="24"/>
        <v/>
      </c>
      <c r="Z184" s="236" t="str">
        <f>IFERROR(IF($B$3="NYSEG",INDEX('BCA Inputs'!$X$14:$X$54,MATCH(I184,'BCA Inputs'!$M$14:$M$54,0))*P184+INDEX('BCA Inputs'!$Y$14:$Y$54,MATCH(I184,'BCA Inputs'!$M$14:$M$54,0))*O184+INDEX('BCA Inputs'!$Z$14:$Z$54,MATCH(I184,'BCA Inputs'!$M$14:$M$54,0))*Q184+INDEX('BCA Inputs'!$AA$14:$AA$54,MATCH(I184,'BCA Inputs'!$M$14:$M$54,0))*F184+INDEX('BCA Inputs'!$AB$14:$AB$54,MATCH(I184,'BCA Inputs'!$M$14:$M$54,0))*G184,IF($B$3="RG&amp;E",INDEX('BCA Inputs'!$BG$14:$BG$54,MATCH(I184,'BCA Inputs'!$AW$14:$AW$54,0))*P184+INDEX('BCA Inputs'!$BH$14:$BH$54,MATCH(I184,'BCA Inputs'!$AW$14:$AW$54,0))*O184+INDEX('BCA Inputs'!$BI$14:$BI$54,MATCH(I184,'BCA Inputs'!$AW$14:$AW$54,0))*Q184+INDEX('BCA Inputs'!$BJ$14:$BJ$54,MATCH(I184,'BCA Inputs'!$AW$14:$AW$54,0))*F184+INDEX('BCA Inputs'!$BK$14:$BK$54,MATCH(I184,'BCA Inputs'!$AW$14:$AW$54,0))*G184,"")),"")</f>
        <v/>
      </c>
      <c r="AA184" s="237" t="str">
        <f t="shared" si="25"/>
        <v/>
      </c>
      <c r="AC184" s="238" t="str">
        <f>IFERROR((K184+R184)+IF($B$3="NYSEG",INDEX('BCA Inputs'!$AI$14:$AI$54,MATCH(I184,'BCA Inputs'!$M$14:$M$54,0))*P184+INDEX('BCA Inputs'!$AJ$14:$AJ$54,MATCH(I184,'BCA Inputs'!$M$14:$M$54,0))*Q184,IF($B$3="RG&amp;E",INDEX('BCA Inputs'!$BR$14:$BR$54,MATCH(I184,'BCA Inputs'!$AW$14:$AW$54,0))*P184+INDEX('BCA Inputs'!$BS$14:$BS$54,MATCH(I184,'BCA Inputs'!$AW$14:$AW$54,0))*Q184,"")),"")</f>
        <v/>
      </c>
      <c r="AD184" s="181" t="str">
        <f>IFERROR(IF($B$3="NYSEG",INDEX('BCA Inputs'!$AD$14:$AD$54,MATCH(I184,'BCA Inputs'!$M$14:$M$54,0))*P184+INDEX('BCA Inputs'!$AE$14:$AE$54,MATCH(I184,'BCA Inputs'!$M$14:$M$54,0))*O184+INDEX('BCA Inputs'!$AF$14:$AF$54,MATCH(I184,'BCA Inputs'!$M$14:$M$54,0))*Q184+INDEX('BCA Inputs'!$AG$14:$AG$54,MATCH(I184,'BCA Inputs'!$M$14:$M$54,0))*F184+INDEX('BCA Inputs'!$AH$14:$AH$54,MATCH(I184,'BCA Inputs'!$M$14:$M$54,0))*G184,IF($B$3="RG&amp;E",INDEX('BCA Inputs'!$BM$14:$BM$54,MATCH(I184,'BCA Inputs'!$AW$14:$AW$54,0))*P184+INDEX('BCA Inputs'!$BN$14:$BN$54,MATCH(I184,'BCA Inputs'!$AW$14:$AW$54,0))*O184+INDEX('BCA Inputs'!$BO$14:$BO$54,MATCH(I184,'BCA Inputs'!$AW$14:$AW$54,0))*Q184+INDEX('BCA Inputs'!$BP$14:$BP$54,MATCH(I184,'BCA Inputs'!$AW$14:$AW$54,0))*F184+INDEX('BCA Inputs'!$BQ$14:$BQ$54,MATCH(I184,'BCA Inputs'!$AW$14:$AW$54,0))*G184,"")),"")</f>
        <v/>
      </c>
      <c r="AE184" s="237" t="str">
        <f t="shared" si="26"/>
        <v/>
      </c>
      <c r="AF184" s="198">
        <f t="shared" si="28"/>
        <v>0</v>
      </c>
      <c r="AG184" s="239">
        <f t="shared" si="29"/>
        <v>0</v>
      </c>
    </row>
    <row r="185" spans="1:33">
      <c r="A185" s="228"/>
      <c r="B185" s="176"/>
      <c r="C185" s="229"/>
      <c r="D185" s="230"/>
      <c r="E185" s="230"/>
      <c r="F185" s="230"/>
      <c r="G185" s="230"/>
      <c r="H185" s="231"/>
      <c r="I185" s="231"/>
      <c r="J185" s="232"/>
      <c r="K185" s="232"/>
      <c r="L185" s="232"/>
      <c r="M185" s="181">
        <f t="shared" si="27"/>
        <v>0</v>
      </c>
      <c r="N185" s="181">
        <f>IF(H185="",0,H185*I185*'Avoided Water Savings Cost'!$C$16)</f>
        <v>0</v>
      </c>
      <c r="O185" s="545">
        <f>IF(C185="",0,IF($B$3="NYSEG",C185/(1-'Avoided Electric Costs 2020'!$W$21),IF($B$3="RG&amp;E",C185/(1-'Avoided Electric Costs 2020'!$X$21),"")))</f>
        <v>0</v>
      </c>
      <c r="P185" s="546">
        <f>IF(D185="",0,IF($B$3="NYSEG",D185/(1-'Avoided Electric Costs 2020'!$W$21),IF($B$3="RG&amp;E",D185/(1-'Avoided Electric Costs 2020'!$X$21),"")))</f>
        <v>0</v>
      </c>
      <c r="Q185" s="546">
        <f>IF(E185="",0,IF($B$3="NYSEG",E185/(1-'Avoided Natural Gas Costs 2020'!$J$34),IF($B$3="RG&amp;E",E185/(1-'Avoided Natural Gas Costs 2020'!$K$34),"")))</f>
        <v>0</v>
      </c>
      <c r="R185" s="233" t="str">
        <f>IFERROR(IF(P185*'BCA Inputs'!$C$1+Q185*'BCA Inputs'!$C$2+F185*'BCA Inputs'!$C$2+G185*'BCA Inputs'!$C$2=0,"",P185*'BCA Inputs'!$C$1+Q185*'BCA Inputs'!$C$2+F185*'BCA Inputs'!$C$2+G185*'BCA Inputs'!$C$2),"")</f>
        <v/>
      </c>
      <c r="S185" s="181" t="str">
        <f t="shared" si="20"/>
        <v/>
      </c>
      <c r="T185" s="181" t="str">
        <f>IFERROR(IF($B$3="NYSEG",(INDEX('BCA Inputs'!$N$14:$N$54,MATCH(I185,'BCA Inputs'!$M$14:$M$54,0))*P185+INDEX('BCA Inputs'!$O$14:$O$54,MATCH(I185,'BCA Inputs'!$M$14:$M$54,0))*O185+INDEX('BCA Inputs'!P:P,MATCH(I185,'BCA Inputs'!M:M,0))*Q185+INDEX('BCA Inputs'!Q:Q,MATCH(I185,'BCA Inputs'!M:M,0))*F185+INDEX('BCA Inputs'!R:R,MATCH(I185,'BCA Inputs'!M:M,0))*G185)+L185+N185,IF($B$3="RG&amp;E",(INDEX('BCA Inputs'!$AX$14:$AX$54,MATCH(I185,'BCA Inputs'!$AW$14:$AW$54,0))*P185+INDEX('BCA Inputs'!$AY$14:$AY$54,MATCH(I185,'BCA Inputs'!$AW$14:$AW$54,0))*O185+INDEX('BCA Inputs'!$AZ$14:$AZ$54,MATCH(I185,'BCA Inputs'!$AW$14:$AW$54,0))*Q185+INDEX('BCA Inputs'!$BA$14:$BA$54,MATCH(I185,'BCA Inputs'!$AW$14:$AW$54,0))*F185+INDEX('BCA Inputs'!$BB$14:$BB$54,MATCH(I185,'BCA Inputs'!$AW$14:$AW$54,0))*G185)+L185+N185,"")),"")</f>
        <v/>
      </c>
      <c r="U185" s="234" t="str">
        <f t="shared" si="21"/>
        <v/>
      </c>
      <c r="V185" s="234" t="str">
        <f t="shared" si="22"/>
        <v/>
      </c>
      <c r="W185" s="234" t="str">
        <f t="shared" si="23"/>
        <v/>
      </c>
      <c r="Y185" s="235" t="str">
        <f t="shared" si="24"/>
        <v/>
      </c>
      <c r="Z185" s="236" t="str">
        <f>IFERROR(IF($B$3="NYSEG",INDEX('BCA Inputs'!$X$14:$X$54,MATCH(I185,'BCA Inputs'!$M$14:$M$54,0))*P185+INDEX('BCA Inputs'!$Y$14:$Y$54,MATCH(I185,'BCA Inputs'!$M$14:$M$54,0))*O185+INDEX('BCA Inputs'!$Z$14:$Z$54,MATCH(I185,'BCA Inputs'!$M$14:$M$54,0))*Q185+INDEX('BCA Inputs'!$AA$14:$AA$54,MATCH(I185,'BCA Inputs'!$M$14:$M$54,0))*F185+INDEX('BCA Inputs'!$AB$14:$AB$54,MATCH(I185,'BCA Inputs'!$M$14:$M$54,0))*G185,IF($B$3="RG&amp;E",INDEX('BCA Inputs'!$BG$14:$BG$54,MATCH(I185,'BCA Inputs'!$AW$14:$AW$54,0))*P185+INDEX('BCA Inputs'!$BH$14:$BH$54,MATCH(I185,'BCA Inputs'!$AW$14:$AW$54,0))*O185+INDEX('BCA Inputs'!$BI$14:$BI$54,MATCH(I185,'BCA Inputs'!$AW$14:$AW$54,0))*Q185+INDEX('BCA Inputs'!$BJ$14:$BJ$54,MATCH(I185,'BCA Inputs'!$AW$14:$AW$54,0))*F185+INDEX('BCA Inputs'!$BK$14:$BK$54,MATCH(I185,'BCA Inputs'!$AW$14:$AW$54,0))*G185,"")),"")</f>
        <v/>
      </c>
      <c r="AA185" s="237" t="str">
        <f t="shared" si="25"/>
        <v/>
      </c>
      <c r="AC185" s="238" t="str">
        <f>IFERROR((K185+R185)+IF($B$3="NYSEG",INDEX('BCA Inputs'!$AI$14:$AI$54,MATCH(I185,'BCA Inputs'!$M$14:$M$54,0))*P185+INDEX('BCA Inputs'!$AJ$14:$AJ$54,MATCH(I185,'BCA Inputs'!$M$14:$M$54,0))*Q185,IF($B$3="RG&amp;E",INDEX('BCA Inputs'!$BR$14:$BR$54,MATCH(I185,'BCA Inputs'!$AW$14:$AW$54,0))*P185+INDEX('BCA Inputs'!$BS$14:$BS$54,MATCH(I185,'BCA Inputs'!$AW$14:$AW$54,0))*Q185,"")),"")</f>
        <v/>
      </c>
      <c r="AD185" s="181" t="str">
        <f>IFERROR(IF($B$3="NYSEG",INDEX('BCA Inputs'!$AD$14:$AD$54,MATCH(I185,'BCA Inputs'!$M$14:$M$54,0))*P185+INDEX('BCA Inputs'!$AE$14:$AE$54,MATCH(I185,'BCA Inputs'!$M$14:$M$54,0))*O185+INDEX('BCA Inputs'!$AF$14:$AF$54,MATCH(I185,'BCA Inputs'!$M$14:$M$54,0))*Q185+INDEX('BCA Inputs'!$AG$14:$AG$54,MATCH(I185,'BCA Inputs'!$M$14:$M$54,0))*F185+INDEX('BCA Inputs'!$AH$14:$AH$54,MATCH(I185,'BCA Inputs'!$M$14:$M$54,0))*G185,IF($B$3="RG&amp;E",INDEX('BCA Inputs'!$BM$14:$BM$54,MATCH(I185,'BCA Inputs'!$AW$14:$AW$54,0))*P185+INDEX('BCA Inputs'!$BN$14:$BN$54,MATCH(I185,'BCA Inputs'!$AW$14:$AW$54,0))*O185+INDEX('BCA Inputs'!$BO$14:$BO$54,MATCH(I185,'BCA Inputs'!$AW$14:$AW$54,0))*Q185+INDEX('BCA Inputs'!$BP$14:$BP$54,MATCH(I185,'BCA Inputs'!$AW$14:$AW$54,0))*F185+INDEX('BCA Inputs'!$BQ$14:$BQ$54,MATCH(I185,'BCA Inputs'!$AW$14:$AW$54,0))*G185,"")),"")</f>
        <v/>
      </c>
      <c r="AE185" s="237" t="str">
        <f t="shared" si="26"/>
        <v/>
      </c>
      <c r="AF185" s="198">
        <f t="shared" si="28"/>
        <v>0</v>
      </c>
      <c r="AG185" s="239">
        <f t="shared" si="29"/>
        <v>0</v>
      </c>
    </row>
    <row r="186" spans="1:33">
      <c r="A186" s="228"/>
      <c r="B186" s="176"/>
      <c r="C186" s="229"/>
      <c r="D186" s="230"/>
      <c r="E186" s="230"/>
      <c r="F186" s="230"/>
      <c r="G186" s="230"/>
      <c r="H186" s="231"/>
      <c r="I186" s="231"/>
      <c r="J186" s="232"/>
      <c r="K186" s="232"/>
      <c r="L186" s="232"/>
      <c r="M186" s="181">
        <f t="shared" si="27"/>
        <v>0</v>
      </c>
      <c r="N186" s="181">
        <f>IF(H186="",0,H186*I186*'Avoided Water Savings Cost'!$C$16)</f>
        <v>0</v>
      </c>
      <c r="O186" s="545">
        <f>IF(C186="",0,IF($B$3="NYSEG",C186/(1-'Avoided Electric Costs 2020'!$W$21),IF($B$3="RG&amp;E",C186/(1-'Avoided Electric Costs 2020'!$X$21),"")))</f>
        <v>0</v>
      </c>
      <c r="P186" s="546">
        <f>IF(D186="",0,IF($B$3="NYSEG",D186/(1-'Avoided Electric Costs 2020'!$W$21),IF($B$3="RG&amp;E",D186/(1-'Avoided Electric Costs 2020'!$X$21),"")))</f>
        <v>0</v>
      </c>
      <c r="Q186" s="546">
        <f>IF(E186="",0,IF($B$3="NYSEG",E186/(1-'Avoided Natural Gas Costs 2020'!$J$34),IF($B$3="RG&amp;E",E186/(1-'Avoided Natural Gas Costs 2020'!$K$34),"")))</f>
        <v>0</v>
      </c>
      <c r="R186" s="233" t="str">
        <f>IFERROR(IF(P186*'BCA Inputs'!$C$1+Q186*'BCA Inputs'!$C$2+F186*'BCA Inputs'!$C$2+G186*'BCA Inputs'!$C$2=0,"",P186*'BCA Inputs'!$C$1+Q186*'BCA Inputs'!$C$2+F186*'BCA Inputs'!$C$2+G186*'BCA Inputs'!$C$2),"")</f>
        <v/>
      </c>
      <c r="S186" s="181" t="str">
        <f t="shared" si="20"/>
        <v/>
      </c>
      <c r="T186" s="181" t="str">
        <f>IFERROR(IF($B$3="NYSEG",(INDEX('BCA Inputs'!$N$14:$N$54,MATCH(I186,'BCA Inputs'!$M$14:$M$54,0))*P186+INDEX('BCA Inputs'!$O$14:$O$54,MATCH(I186,'BCA Inputs'!$M$14:$M$54,0))*O186+INDEX('BCA Inputs'!P:P,MATCH(I186,'BCA Inputs'!M:M,0))*Q186+INDEX('BCA Inputs'!Q:Q,MATCH(I186,'BCA Inputs'!M:M,0))*F186+INDEX('BCA Inputs'!R:R,MATCH(I186,'BCA Inputs'!M:M,0))*G186)+L186+N186,IF($B$3="RG&amp;E",(INDEX('BCA Inputs'!$AX$14:$AX$54,MATCH(I186,'BCA Inputs'!$AW$14:$AW$54,0))*P186+INDEX('BCA Inputs'!$AY$14:$AY$54,MATCH(I186,'BCA Inputs'!$AW$14:$AW$54,0))*O186+INDEX('BCA Inputs'!$AZ$14:$AZ$54,MATCH(I186,'BCA Inputs'!$AW$14:$AW$54,0))*Q186+INDEX('BCA Inputs'!$BA$14:$BA$54,MATCH(I186,'BCA Inputs'!$AW$14:$AW$54,0))*F186+INDEX('BCA Inputs'!$BB$14:$BB$54,MATCH(I186,'BCA Inputs'!$AW$14:$AW$54,0))*G186)+L186+N186,"")),"")</f>
        <v/>
      </c>
      <c r="U186" s="234" t="str">
        <f t="shared" si="21"/>
        <v/>
      </c>
      <c r="V186" s="234" t="str">
        <f t="shared" si="22"/>
        <v/>
      </c>
      <c r="W186" s="234" t="str">
        <f t="shared" si="23"/>
        <v/>
      </c>
      <c r="Y186" s="235" t="str">
        <f t="shared" si="24"/>
        <v/>
      </c>
      <c r="Z186" s="236" t="str">
        <f>IFERROR(IF($B$3="NYSEG",INDEX('BCA Inputs'!$X$14:$X$54,MATCH(I186,'BCA Inputs'!$M$14:$M$54,0))*P186+INDEX('BCA Inputs'!$Y$14:$Y$54,MATCH(I186,'BCA Inputs'!$M$14:$M$54,0))*O186+INDEX('BCA Inputs'!$Z$14:$Z$54,MATCH(I186,'BCA Inputs'!$M$14:$M$54,0))*Q186+INDEX('BCA Inputs'!$AA$14:$AA$54,MATCH(I186,'BCA Inputs'!$M$14:$M$54,0))*F186+INDEX('BCA Inputs'!$AB$14:$AB$54,MATCH(I186,'BCA Inputs'!$M$14:$M$54,0))*G186,IF($B$3="RG&amp;E",INDEX('BCA Inputs'!$BG$14:$BG$54,MATCH(I186,'BCA Inputs'!$AW$14:$AW$54,0))*P186+INDEX('BCA Inputs'!$BH$14:$BH$54,MATCH(I186,'BCA Inputs'!$AW$14:$AW$54,0))*O186+INDEX('BCA Inputs'!$BI$14:$BI$54,MATCH(I186,'BCA Inputs'!$AW$14:$AW$54,0))*Q186+INDEX('BCA Inputs'!$BJ$14:$BJ$54,MATCH(I186,'BCA Inputs'!$AW$14:$AW$54,0))*F186+INDEX('BCA Inputs'!$BK$14:$BK$54,MATCH(I186,'BCA Inputs'!$AW$14:$AW$54,0))*G186,"")),"")</f>
        <v/>
      </c>
      <c r="AA186" s="237" t="str">
        <f t="shared" si="25"/>
        <v/>
      </c>
      <c r="AC186" s="238" t="str">
        <f>IFERROR((K186+R186)+IF($B$3="NYSEG",INDEX('BCA Inputs'!$AI$14:$AI$54,MATCH(I186,'BCA Inputs'!$M$14:$M$54,0))*P186+INDEX('BCA Inputs'!$AJ$14:$AJ$54,MATCH(I186,'BCA Inputs'!$M$14:$M$54,0))*Q186,IF($B$3="RG&amp;E",INDEX('BCA Inputs'!$BR$14:$BR$54,MATCH(I186,'BCA Inputs'!$AW$14:$AW$54,0))*P186+INDEX('BCA Inputs'!$BS$14:$BS$54,MATCH(I186,'BCA Inputs'!$AW$14:$AW$54,0))*Q186,"")),"")</f>
        <v/>
      </c>
      <c r="AD186" s="181" t="str">
        <f>IFERROR(IF($B$3="NYSEG",INDEX('BCA Inputs'!$AD$14:$AD$54,MATCH(I186,'BCA Inputs'!$M$14:$M$54,0))*P186+INDEX('BCA Inputs'!$AE$14:$AE$54,MATCH(I186,'BCA Inputs'!$M$14:$M$54,0))*O186+INDEX('BCA Inputs'!$AF$14:$AF$54,MATCH(I186,'BCA Inputs'!$M$14:$M$54,0))*Q186+INDEX('BCA Inputs'!$AG$14:$AG$54,MATCH(I186,'BCA Inputs'!$M$14:$M$54,0))*F186+INDEX('BCA Inputs'!$AH$14:$AH$54,MATCH(I186,'BCA Inputs'!$M$14:$M$54,0))*G186,IF($B$3="RG&amp;E",INDEX('BCA Inputs'!$BM$14:$BM$54,MATCH(I186,'BCA Inputs'!$AW$14:$AW$54,0))*P186+INDEX('BCA Inputs'!$BN$14:$BN$54,MATCH(I186,'BCA Inputs'!$AW$14:$AW$54,0))*O186+INDEX('BCA Inputs'!$BO$14:$BO$54,MATCH(I186,'BCA Inputs'!$AW$14:$AW$54,0))*Q186+INDEX('BCA Inputs'!$BP$14:$BP$54,MATCH(I186,'BCA Inputs'!$AW$14:$AW$54,0))*F186+INDEX('BCA Inputs'!$BQ$14:$BQ$54,MATCH(I186,'BCA Inputs'!$AW$14:$AW$54,0))*G186,"")),"")</f>
        <v/>
      </c>
      <c r="AE186" s="237" t="str">
        <f t="shared" si="26"/>
        <v/>
      </c>
      <c r="AF186" s="198">
        <f t="shared" si="28"/>
        <v>0</v>
      </c>
      <c r="AG186" s="239">
        <f t="shared" si="29"/>
        <v>0</v>
      </c>
    </row>
    <row r="187" spans="1:33">
      <c r="A187" s="228"/>
      <c r="B187" s="176"/>
      <c r="C187" s="229"/>
      <c r="D187" s="230"/>
      <c r="E187" s="230"/>
      <c r="F187" s="230"/>
      <c r="G187" s="230"/>
      <c r="H187" s="231"/>
      <c r="I187" s="231"/>
      <c r="J187" s="232"/>
      <c r="K187" s="232"/>
      <c r="L187" s="232"/>
      <c r="M187" s="181">
        <f t="shared" si="27"/>
        <v>0</v>
      </c>
      <c r="N187" s="181">
        <f>IF(H187="",0,H187*I187*'Avoided Water Savings Cost'!$C$16)</f>
        <v>0</v>
      </c>
      <c r="O187" s="545">
        <f>IF(C187="",0,IF($B$3="NYSEG",C187/(1-'Avoided Electric Costs 2020'!$W$21),IF($B$3="RG&amp;E",C187/(1-'Avoided Electric Costs 2020'!$X$21),"")))</f>
        <v>0</v>
      </c>
      <c r="P187" s="546">
        <f>IF(D187="",0,IF($B$3="NYSEG",D187/(1-'Avoided Electric Costs 2020'!$W$21),IF($B$3="RG&amp;E",D187/(1-'Avoided Electric Costs 2020'!$X$21),"")))</f>
        <v>0</v>
      </c>
      <c r="Q187" s="546">
        <f>IF(E187="",0,IF($B$3="NYSEG",E187/(1-'Avoided Natural Gas Costs 2020'!$J$34),IF($B$3="RG&amp;E",E187/(1-'Avoided Natural Gas Costs 2020'!$K$34),"")))</f>
        <v>0</v>
      </c>
      <c r="R187" s="233" t="str">
        <f>IFERROR(IF(P187*'BCA Inputs'!$C$1+Q187*'BCA Inputs'!$C$2+F187*'BCA Inputs'!$C$2+G187*'BCA Inputs'!$C$2=0,"",P187*'BCA Inputs'!$C$1+Q187*'BCA Inputs'!$C$2+F187*'BCA Inputs'!$C$2+G187*'BCA Inputs'!$C$2),"")</f>
        <v/>
      </c>
      <c r="S187" s="181" t="str">
        <f t="shared" si="20"/>
        <v/>
      </c>
      <c r="T187" s="181" t="str">
        <f>IFERROR(IF($B$3="NYSEG",(INDEX('BCA Inputs'!$N$14:$N$54,MATCH(I187,'BCA Inputs'!$M$14:$M$54,0))*P187+INDEX('BCA Inputs'!$O$14:$O$54,MATCH(I187,'BCA Inputs'!$M$14:$M$54,0))*O187+INDEX('BCA Inputs'!P:P,MATCH(I187,'BCA Inputs'!M:M,0))*Q187+INDEX('BCA Inputs'!Q:Q,MATCH(I187,'BCA Inputs'!M:M,0))*F187+INDEX('BCA Inputs'!R:R,MATCH(I187,'BCA Inputs'!M:M,0))*G187)+L187+N187,IF($B$3="RG&amp;E",(INDEX('BCA Inputs'!$AX$14:$AX$54,MATCH(I187,'BCA Inputs'!$AW$14:$AW$54,0))*P187+INDEX('BCA Inputs'!$AY$14:$AY$54,MATCH(I187,'BCA Inputs'!$AW$14:$AW$54,0))*O187+INDEX('BCA Inputs'!$AZ$14:$AZ$54,MATCH(I187,'BCA Inputs'!$AW$14:$AW$54,0))*Q187+INDEX('BCA Inputs'!$BA$14:$BA$54,MATCH(I187,'BCA Inputs'!$AW$14:$AW$54,0))*F187+INDEX('BCA Inputs'!$BB$14:$BB$54,MATCH(I187,'BCA Inputs'!$AW$14:$AW$54,0))*G187)+L187+N187,"")),"")</f>
        <v/>
      </c>
      <c r="U187" s="234" t="str">
        <f t="shared" si="21"/>
        <v/>
      </c>
      <c r="V187" s="234" t="str">
        <f t="shared" si="22"/>
        <v/>
      </c>
      <c r="W187" s="234" t="str">
        <f t="shared" si="23"/>
        <v/>
      </c>
      <c r="Y187" s="235" t="str">
        <f t="shared" si="24"/>
        <v/>
      </c>
      <c r="Z187" s="236" t="str">
        <f>IFERROR(IF($B$3="NYSEG",INDEX('BCA Inputs'!$X$14:$X$54,MATCH(I187,'BCA Inputs'!$M$14:$M$54,0))*P187+INDEX('BCA Inputs'!$Y$14:$Y$54,MATCH(I187,'BCA Inputs'!$M$14:$M$54,0))*O187+INDEX('BCA Inputs'!$Z$14:$Z$54,MATCH(I187,'BCA Inputs'!$M$14:$M$54,0))*Q187+INDEX('BCA Inputs'!$AA$14:$AA$54,MATCH(I187,'BCA Inputs'!$M$14:$M$54,0))*F187+INDEX('BCA Inputs'!$AB$14:$AB$54,MATCH(I187,'BCA Inputs'!$M$14:$M$54,0))*G187,IF($B$3="RG&amp;E",INDEX('BCA Inputs'!$BG$14:$BG$54,MATCH(I187,'BCA Inputs'!$AW$14:$AW$54,0))*P187+INDEX('BCA Inputs'!$BH$14:$BH$54,MATCH(I187,'BCA Inputs'!$AW$14:$AW$54,0))*O187+INDEX('BCA Inputs'!$BI$14:$BI$54,MATCH(I187,'BCA Inputs'!$AW$14:$AW$54,0))*Q187+INDEX('BCA Inputs'!$BJ$14:$BJ$54,MATCH(I187,'BCA Inputs'!$AW$14:$AW$54,0))*F187+INDEX('BCA Inputs'!$BK$14:$BK$54,MATCH(I187,'BCA Inputs'!$AW$14:$AW$54,0))*G187,"")),"")</f>
        <v/>
      </c>
      <c r="AA187" s="237" t="str">
        <f t="shared" si="25"/>
        <v/>
      </c>
      <c r="AC187" s="238" t="str">
        <f>IFERROR((K187+R187)+IF($B$3="NYSEG",INDEX('BCA Inputs'!$AI$14:$AI$54,MATCH(I187,'BCA Inputs'!$M$14:$M$54,0))*P187+INDEX('BCA Inputs'!$AJ$14:$AJ$54,MATCH(I187,'BCA Inputs'!$M$14:$M$54,0))*Q187,IF($B$3="RG&amp;E",INDEX('BCA Inputs'!$BR$14:$BR$54,MATCH(I187,'BCA Inputs'!$AW$14:$AW$54,0))*P187+INDEX('BCA Inputs'!$BS$14:$BS$54,MATCH(I187,'BCA Inputs'!$AW$14:$AW$54,0))*Q187,"")),"")</f>
        <v/>
      </c>
      <c r="AD187" s="181" t="str">
        <f>IFERROR(IF($B$3="NYSEG",INDEX('BCA Inputs'!$AD$14:$AD$54,MATCH(I187,'BCA Inputs'!$M$14:$M$54,0))*P187+INDEX('BCA Inputs'!$AE$14:$AE$54,MATCH(I187,'BCA Inputs'!$M$14:$M$54,0))*O187+INDEX('BCA Inputs'!$AF$14:$AF$54,MATCH(I187,'BCA Inputs'!$M$14:$M$54,0))*Q187+INDEX('BCA Inputs'!$AG$14:$AG$54,MATCH(I187,'BCA Inputs'!$M$14:$M$54,0))*F187+INDEX('BCA Inputs'!$AH$14:$AH$54,MATCH(I187,'BCA Inputs'!$M$14:$M$54,0))*G187,IF($B$3="RG&amp;E",INDEX('BCA Inputs'!$BM$14:$BM$54,MATCH(I187,'BCA Inputs'!$AW$14:$AW$54,0))*P187+INDEX('BCA Inputs'!$BN$14:$BN$54,MATCH(I187,'BCA Inputs'!$AW$14:$AW$54,0))*O187+INDEX('BCA Inputs'!$BO$14:$BO$54,MATCH(I187,'BCA Inputs'!$AW$14:$AW$54,0))*Q187+INDEX('BCA Inputs'!$BP$14:$BP$54,MATCH(I187,'BCA Inputs'!$AW$14:$AW$54,0))*F187+INDEX('BCA Inputs'!$BQ$14:$BQ$54,MATCH(I187,'BCA Inputs'!$AW$14:$AW$54,0))*G187,"")),"")</f>
        <v/>
      </c>
      <c r="AE187" s="237" t="str">
        <f t="shared" si="26"/>
        <v/>
      </c>
      <c r="AF187" s="198">
        <f t="shared" si="28"/>
        <v>0</v>
      </c>
      <c r="AG187" s="239">
        <f t="shared" si="29"/>
        <v>0</v>
      </c>
    </row>
    <row r="188" spans="1:33">
      <c r="A188" s="228"/>
      <c r="B188" s="176"/>
      <c r="C188" s="229"/>
      <c r="D188" s="230"/>
      <c r="E188" s="230"/>
      <c r="F188" s="230"/>
      <c r="G188" s="230"/>
      <c r="H188" s="231"/>
      <c r="I188" s="231"/>
      <c r="J188" s="232"/>
      <c r="K188" s="232"/>
      <c r="L188" s="232"/>
      <c r="M188" s="181">
        <f t="shared" si="27"/>
        <v>0</v>
      </c>
      <c r="N188" s="181">
        <f>IF(H188="",0,H188*I188*'Avoided Water Savings Cost'!$C$16)</f>
        <v>0</v>
      </c>
      <c r="O188" s="545">
        <f>IF(C188="",0,IF($B$3="NYSEG",C188/(1-'Avoided Electric Costs 2020'!$W$21),IF($B$3="RG&amp;E",C188/(1-'Avoided Electric Costs 2020'!$X$21),"")))</f>
        <v>0</v>
      </c>
      <c r="P188" s="546">
        <f>IF(D188="",0,IF($B$3="NYSEG",D188/(1-'Avoided Electric Costs 2020'!$W$21),IF($B$3="RG&amp;E",D188/(1-'Avoided Electric Costs 2020'!$X$21),"")))</f>
        <v>0</v>
      </c>
      <c r="Q188" s="546">
        <f>IF(E188="",0,IF($B$3="NYSEG",E188/(1-'Avoided Natural Gas Costs 2020'!$J$34),IF($B$3="RG&amp;E",E188/(1-'Avoided Natural Gas Costs 2020'!$K$34),"")))</f>
        <v>0</v>
      </c>
      <c r="R188" s="233" t="str">
        <f>IFERROR(IF(P188*'BCA Inputs'!$C$1+Q188*'BCA Inputs'!$C$2+F188*'BCA Inputs'!$C$2+G188*'BCA Inputs'!$C$2=0,"",P188*'BCA Inputs'!$C$1+Q188*'BCA Inputs'!$C$2+F188*'BCA Inputs'!$C$2+G188*'BCA Inputs'!$C$2),"")</f>
        <v/>
      </c>
      <c r="S188" s="181" t="str">
        <f t="shared" si="20"/>
        <v/>
      </c>
      <c r="T188" s="181" t="str">
        <f>IFERROR(IF($B$3="NYSEG",(INDEX('BCA Inputs'!$N$14:$N$54,MATCH(I188,'BCA Inputs'!$M$14:$M$54,0))*P188+INDEX('BCA Inputs'!$O$14:$O$54,MATCH(I188,'BCA Inputs'!$M$14:$M$54,0))*O188+INDEX('BCA Inputs'!P:P,MATCH(I188,'BCA Inputs'!M:M,0))*Q188+INDEX('BCA Inputs'!Q:Q,MATCH(I188,'BCA Inputs'!M:M,0))*F188+INDEX('BCA Inputs'!R:R,MATCH(I188,'BCA Inputs'!M:M,0))*G188)+L188+N188,IF($B$3="RG&amp;E",(INDEX('BCA Inputs'!$AX$14:$AX$54,MATCH(I188,'BCA Inputs'!$AW$14:$AW$54,0))*P188+INDEX('BCA Inputs'!$AY$14:$AY$54,MATCH(I188,'BCA Inputs'!$AW$14:$AW$54,0))*O188+INDEX('BCA Inputs'!$AZ$14:$AZ$54,MATCH(I188,'BCA Inputs'!$AW$14:$AW$54,0))*Q188+INDEX('BCA Inputs'!$BA$14:$BA$54,MATCH(I188,'BCA Inputs'!$AW$14:$AW$54,0))*F188+INDEX('BCA Inputs'!$BB$14:$BB$54,MATCH(I188,'BCA Inputs'!$AW$14:$AW$54,0))*G188)+L188+N188,"")),"")</f>
        <v/>
      </c>
      <c r="U188" s="234" t="str">
        <f t="shared" si="21"/>
        <v/>
      </c>
      <c r="V188" s="234" t="str">
        <f t="shared" si="22"/>
        <v/>
      </c>
      <c r="W188" s="234" t="str">
        <f t="shared" si="23"/>
        <v/>
      </c>
      <c r="Y188" s="235" t="str">
        <f t="shared" si="24"/>
        <v/>
      </c>
      <c r="Z188" s="236" t="str">
        <f>IFERROR(IF($B$3="NYSEG",INDEX('BCA Inputs'!$X$14:$X$54,MATCH(I188,'BCA Inputs'!$M$14:$M$54,0))*P188+INDEX('BCA Inputs'!$Y$14:$Y$54,MATCH(I188,'BCA Inputs'!$M$14:$M$54,0))*O188+INDEX('BCA Inputs'!$Z$14:$Z$54,MATCH(I188,'BCA Inputs'!$M$14:$M$54,0))*Q188+INDEX('BCA Inputs'!$AA$14:$AA$54,MATCH(I188,'BCA Inputs'!$M$14:$M$54,0))*F188+INDEX('BCA Inputs'!$AB$14:$AB$54,MATCH(I188,'BCA Inputs'!$M$14:$M$54,0))*G188,IF($B$3="RG&amp;E",INDEX('BCA Inputs'!$BG$14:$BG$54,MATCH(I188,'BCA Inputs'!$AW$14:$AW$54,0))*P188+INDEX('BCA Inputs'!$BH$14:$BH$54,MATCH(I188,'BCA Inputs'!$AW$14:$AW$54,0))*O188+INDEX('BCA Inputs'!$BI$14:$BI$54,MATCH(I188,'BCA Inputs'!$AW$14:$AW$54,0))*Q188+INDEX('BCA Inputs'!$BJ$14:$BJ$54,MATCH(I188,'BCA Inputs'!$AW$14:$AW$54,0))*F188+INDEX('BCA Inputs'!$BK$14:$BK$54,MATCH(I188,'BCA Inputs'!$AW$14:$AW$54,0))*G188,"")),"")</f>
        <v/>
      </c>
      <c r="AA188" s="237" t="str">
        <f t="shared" si="25"/>
        <v/>
      </c>
      <c r="AC188" s="238" t="str">
        <f>IFERROR((K188+R188)+IF($B$3="NYSEG",INDEX('BCA Inputs'!$AI$14:$AI$54,MATCH(I188,'BCA Inputs'!$M$14:$M$54,0))*P188+INDEX('BCA Inputs'!$AJ$14:$AJ$54,MATCH(I188,'BCA Inputs'!$M$14:$M$54,0))*Q188,IF($B$3="RG&amp;E",INDEX('BCA Inputs'!$BR$14:$BR$54,MATCH(I188,'BCA Inputs'!$AW$14:$AW$54,0))*P188+INDEX('BCA Inputs'!$BS$14:$BS$54,MATCH(I188,'BCA Inputs'!$AW$14:$AW$54,0))*Q188,"")),"")</f>
        <v/>
      </c>
      <c r="AD188" s="181" t="str">
        <f>IFERROR(IF($B$3="NYSEG",INDEX('BCA Inputs'!$AD$14:$AD$54,MATCH(I188,'BCA Inputs'!$M$14:$M$54,0))*P188+INDEX('BCA Inputs'!$AE$14:$AE$54,MATCH(I188,'BCA Inputs'!$M$14:$M$54,0))*O188+INDEX('BCA Inputs'!$AF$14:$AF$54,MATCH(I188,'BCA Inputs'!$M$14:$M$54,0))*Q188+INDEX('BCA Inputs'!$AG$14:$AG$54,MATCH(I188,'BCA Inputs'!$M$14:$M$54,0))*F188+INDEX('BCA Inputs'!$AH$14:$AH$54,MATCH(I188,'BCA Inputs'!$M$14:$M$54,0))*G188,IF($B$3="RG&amp;E",INDEX('BCA Inputs'!$BM$14:$BM$54,MATCH(I188,'BCA Inputs'!$AW$14:$AW$54,0))*P188+INDEX('BCA Inputs'!$BN$14:$BN$54,MATCH(I188,'BCA Inputs'!$AW$14:$AW$54,0))*O188+INDEX('BCA Inputs'!$BO$14:$BO$54,MATCH(I188,'BCA Inputs'!$AW$14:$AW$54,0))*Q188+INDEX('BCA Inputs'!$BP$14:$BP$54,MATCH(I188,'BCA Inputs'!$AW$14:$AW$54,0))*F188+INDEX('BCA Inputs'!$BQ$14:$BQ$54,MATCH(I188,'BCA Inputs'!$AW$14:$AW$54,0))*G188,"")),"")</f>
        <v/>
      </c>
      <c r="AE188" s="237" t="str">
        <f t="shared" si="26"/>
        <v/>
      </c>
      <c r="AF188" s="198">
        <f t="shared" si="28"/>
        <v>0</v>
      </c>
      <c r="AG188" s="239">
        <f t="shared" si="29"/>
        <v>0</v>
      </c>
    </row>
    <row r="189" spans="1:33">
      <c r="A189" s="228"/>
      <c r="B189" s="176"/>
      <c r="C189" s="229"/>
      <c r="D189" s="230"/>
      <c r="E189" s="230"/>
      <c r="F189" s="230"/>
      <c r="G189" s="230"/>
      <c r="H189" s="231"/>
      <c r="I189" s="231"/>
      <c r="J189" s="232"/>
      <c r="K189" s="232"/>
      <c r="L189" s="232"/>
      <c r="M189" s="181">
        <f t="shared" si="27"/>
        <v>0</v>
      </c>
      <c r="N189" s="181">
        <f>IF(H189="",0,H189*I189*'Avoided Water Savings Cost'!$C$16)</f>
        <v>0</v>
      </c>
      <c r="O189" s="545">
        <f>IF(C189="",0,IF($B$3="NYSEG",C189/(1-'Avoided Electric Costs 2020'!$W$21),IF($B$3="RG&amp;E",C189/(1-'Avoided Electric Costs 2020'!$X$21),"")))</f>
        <v>0</v>
      </c>
      <c r="P189" s="546">
        <f>IF(D189="",0,IF($B$3="NYSEG",D189/(1-'Avoided Electric Costs 2020'!$W$21),IF($B$3="RG&amp;E",D189/(1-'Avoided Electric Costs 2020'!$X$21),"")))</f>
        <v>0</v>
      </c>
      <c r="Q189" s="546">
        <f>IF(E189="",0,IF($B$3="NYSEG",E189/(1-'Avoided Natural Gas Costs 2020'!$J$34),IF($B$3="RG&amp;E",E189/(1-'Avoided Natural Gas Costs 2020'!$K$34),"")))</f>
        <v>0</v>
      </c>
      <c r="R189" s="233" t="str">
        <f>IFERROR(IF(P189*'BCA Inputs'!$C$1+Q189*'BCA Inputs'!$C$2+F189*'BCA Inputs'!$C$2+G189*'BCA Inputs'!$C$2=0,"",P189*'BCA Inputs'!$C$1+Q189*'BCA Inputs'!$C$2+F189*'BCA Inputs'!$C$2+G189*'BCA Inputs'!$C$2),"")</f>
        <v/>
      </c>
      <c r="S189" s="181" t="str">
        <f t="shared" si="20"/>
        <v/>
      </c>
      <c r="T189" s="181" t="str">
        <f>IFERROR(IF($B$3="NYSEG",(INDEX('BCA Inputs'!$N$14:$N$54,MATCH(I189,'BCA Inputs'!$M$14:$M$54,0))*P189+INDEX('BCA Inputs'!$O$14:$O$54,MATCH(I189,'BCA Inputs'!$M$14:$M$54,0))*O189+INDEX('BCA Inputs'!P:P,MATCH(I189,'BCA Inputs'!M:M,0))*Q189+INDEX('BCA Inputs'!Q:Q,MATCH(I189,'BCA Inputs'!M:M,0))*F189+INDEX('BCA Inputs'!R:R,MATCH(I189,'BCA Inputs'!M:M,0))*G189)+L189+N189,IF($B$3="RG&amp;E",(INDEX('BCA Inputs'!$AX$14:$AX$54,MATCH(I189,'BCA Inputs'!$AW$14:$AW$54,0))*P189+INDEX('BCA Inputs'!$AY$14:$AY$54,MATCH(I189,'BCA Inputs'!$AW$14:$AW$54,0))*O189+INDEX('BCA Inputs'!$AZ$14:$AZ$54,MATCH(I189,'BCA Inputs'!$AW$14:$AW$54,0))*Q189+INDEX('BCA Inputs'!$BA$14:$BA$54,MATCH(I189,'BCA Inputs'!$AW$14:$AW$54,0))*F189+INDEX('BCA Inputs'!$BB$14:$BB$54,MATCH(I189,'BCA Inputs'!$AW$14:$AW$54,0))*G189)+L189+N189,"")),"")</f>
        <v/>
      </c>
      <c r="U189" s="234" t="str">
        <f t="shared" si="21"/>
        <v/>
      </c>
      <c r="V189" s="234" t="str">
        <f t="shared" si="22"/>
        <v/>
      </c>
      <c r="W189" s="234" t="str">
        <f t="shared" si="23"/>
        <v/>
      </c>
      <c r="Y189" s="235" t="str">
        <f t="shared" si="24"/>
        <v/>
      </c>
      <c r="Z189" s="236" t="str">
        <f>IFERROR(IF($B$3="NYSEG",INDEX('BCA Inputs'!$X$14:$X$54,MATCH(I189,'BCA Inputs'!$M$14:$M$54,0))*P189+INDEX('BCA Inputs'!$Y$14:$Y$54,MATCH(I189,'BCA Inputs'!$M$14:$M$54,0))*O189+INDEX('BCA Inputs'!$Z$14:$Z$54,MATCH(I189,'BCA Inputs'!$M$14:$M$54,0))*Q189+INDEX('BCA Inputs'!$AA$14:$AA$54,MATCH(I189,'BCA Inputs'!$M$14:$M$54,0))*F189+INDEX('BCA Inputs'!$AB$14:$AB$54,MATCH(I189,'BCA Inputs'!$M$14:$M$54,0))*G189,IF($B$3="RG&amp;E",INDEX('BCA Inputs'!$BG$14:$BG$54,MATCH(I189,'BCA Inputs'!$AW$14:$AW$54,0))*P189+INDEX('BCA Inputs'!$BH$14:$BH$54,MATCH(I189,'BCA Inputs'!$AW$14:$AW$54,0))*O189+INDEX('BCA Inputs'!$BI$14:$BI$54,MATCH(I189,'BCA Inputs'!$AW$14:$AW$54,0))*Q189+INDEX('BCA Inputs'!$BJ$14:$BJ$54,MATCH(I189,'BCA Inputs'!$AW$14:$AW$54,0))*F189+INDEX('BCA Inputs'!$BK$14:$BK$54,MATCH(I189,'BCA Inputs'!$AW$14:$AW$54,0))*G189,"")),"")</f>
        <v/>
      </c>
      <c r="AA189" s="237" t="str">
        <f t="shared" si="25"/>
        <v/>
      </c>
      <c r="AC189" s="238" t="str">
        <f>IFERROR((K189+R189)+IF($B$3="NYSEG",INDEX('BCA Inputs'!$AI$14:$AI$54,MATCH(I189,'BCA Inputs'!$M$14:$M$54,0))*P189+INDEX('BCA Inputs'!$AJ$14:$AJ$54,MATCH(I189,'BCA Inputs'!$M$14:$M$54,0))*Q189,IF($B$3="RG&amp;E",INDEX('BCA Inputs'!$BR$14:$BR$54,MATCH(I189,'BCA Inputs'!$AW$14:$AW$54,0))*P189+INDEX('BCA Inputs'!$BS$14:$BS$54,MATCH(I189,'BCA Inputs'!$AW$14:$AW$54,0))*Q189,"")),"")</f>
        <v/>
      </c>
      <c r="AD189" s="181" t="str">
        <f>IFERROR(IF($B$3="NYSEG",INDEX('BCA Inputs'!$AD$14:$AD$54,MATCH(I189,'BCA Inputs'!$M$14:$M$54,0))*P189+INDEX('BCA Inputs'!$AE$14:$AE$54,MATCH(I189,'BCA Inputs'!$M$14:$M$54,0))*O189+INDEX('BCA Inputs'!$AF$14:$AF$54,MATCH(I189,'BCA Inputs'!$M$14:$M$54,0))*Q189+INDEX('BCA Inputs'!$AG$14:$AG$54,MATCH(I189,'BCA Inputs'!$M$14:$M$54,0))*F189+INDEX('BCA Inputs'!$AH$14:$AH$54,MATCH(I189,'BCA Inputs'!$M$14:$M$54,0))*G189,IF($B$3="RG&amp;E",INDEX('BCA Inputs'!$BM$14:$BM$54,MATCH(I189,'BCA Inputs'!$AW$14:$AW$54,0))*P189+INDEX('BCA Inputs'!$BN$14:$BN$54,MATCH(I189,'BCA Inputs'!$AW$14:$AW$54,0))*O189+INDEX('BCA Inputs'!$BO$14:$BO$54,MATCH(I189,'BCA Inputs'!$AW$14:$AW$54,0))*Q189+INDEX('BCA Inputs'!$BP$14:$BP$54,MATCH(I189,'BCA Inputs'!$AW$14:$AW$54,0))*F189+INDEX('BCA Inputs'!$BQ$14:$BQ$54,MATCH(I189,'BCA Inputs'!$AW$14:$AW$54,0))*G189,"")),"")</f>
        <v/>
      </c>
      <c r="AE189" s="237" t="str">
        <f t="shared" si="26"/>
        <v/>
      </c>
      <c r="AF189" s="198">
        <f t="shared" si="28"/>
        <v>0</v>
      </c>
      <c r="AG189" s="239">
        <f t="shared" si="29"/>
        <v>0</v>
      </c>
    </row>
    <row r="190" spans="1:33">
      <c r="A190" s="228"/>
      <c r="B190" s="176"/>
      <c r="C190" s="229"/>
      <c r="D190" s="230"/>
      <c r="E190" s="230"/>
      <c r="F190" s="230"/>
      <c r="G190" s="230"/>
      <c r="H190" s="231"/>
      <c r="I190" s="231"/>
      <c r="J190" s="232"/>
      <c r="K190" s="232"/>
      <c r="L190" s="232"/>
      <c r="M190" s="181">
        <f t="shared" si="27"/>
        <v>0</v>
      </c>
      <c r="N190" s="181">
        <f>IF(H190="",0,H190*I190*'Avoided Water Savings Cost'!$C$16)</f>
        <v>0</v>
      </c>
      <c r="O190" s="545">
        <f>IF(C190="",0,IF($B$3="NYSEG",C190/(1-'Avoided Electric Costs 2020'!$W$21),IF($B$3="RG&amp;E",C190/(1-'Avoided Electric Costs 2020'!$X$21),"")))</f>
        <v>0</v>
      </c>
      <c r="P190" s="546">
        <f>IF(D190="",0,IF($B$3="NYSEG",D190/(1-'Avoided Electric Costs 2020'!$W$21),IF($B$3="RG&amp;E",D190/(1-'Avoided Electric Costs 2020'!$X$21),"")))</f>
        <v>0</v>
      </c>
      <c r="Q190" s="546">
        <f>IF(E190="",0,IF($B$3="NYSEG",E190/(1-'Avoided Natural Gas Costs 2020'!$J$34),IF($B$3="RG&amp;E",E190/(1-'Avoided Natural Gas Costs 2020'!$K$34),"")))</f>
        <v>0</v>
      </c>
      <c r="R190" s="233" t="str">
        <f>IFERROR(IF(P190*'BCA Inputs'!$C$1+Q190*'BCA Inputs'!$C$2+F190*'BCA Inputs'!$C$2+G190*'BCA Inputs'!$C$2=0,"",P190*'BCA Inputs'!$C$1+Q190*'BCA Inputs'!$C$2+F190*'BCA Inputs'!$C$2+G190*'BCA Inputs'!$C$2),"")</f>
        <v/>
      </c>
      <c r="S190" s="181" t="str">
        <f t="shared" si="20"/>
        <v/>
      </c>
      <c r="T190" s="181" t="str">
        <f>IFERROR(IF($B$3="NYSEG",(INDEX('BCA Inputs'!$N$14:$N$54,MATCH(I190,'BCA Inputs'!$M$14:$M$54,0))*P190+INDEX('BCA Inputs'!$O$14:$O$54,MATCH(I190,'BCA Inputs'!$M$14:$M$54,0))*O190+INDEX('BCA Inputs'!P:P,MATCH(I190,'BCA Inputs'!M:M,0))*Q190+INDEX('BCA Inputs'!Q:Q,MATCH(I190,'BCA Inputs'!M:M,0))*F190+INDEX('BCA Inputs'!R:R,MATCH(I190,'BCA Inputs'!M:M,0))*G190)+L190+N190,IF($B$3="RG&amp;E",(INDEX('BCA Inputs'!$AX$14:$AX$54,MATCH(I190,'BCA Inputs'!$AW$14:$AW$54,0))*P190+INDEX('BCA Inputs'!$AY$14:$AY$54,MATCH(I190,'BCA Inputs'!$AW$14:$AW$54,0))*O190+INDEX('BCA Inputs'!$AZ$14:$AZ$54,MATCH(I190,'BCA Inputs'!$AW$14:$AW$54,0))*Q190+INDEX('BCA Inputs'!$BA$14:$BA$54,MATCH(I190,'BCA Inputs'!$AW$14:$AW$54,0))*F190+INDEX('BCA Inputs'!$BB$14:$BB$54,MATCH(I190,'BCA Inputs'!$AW$14:$AW$54,0))*G190)+L190+N190,"")),"")</f>
        <v/>
      </c>
      <c r="U190" s="234" t="str">
        <f t="shared" si="21"/>
        <v/>
      </c>
      <c r="V190" s="234" t="str">
        <f t="shared" si="22"/>
        <v/>
      </c>
      <c r="W190" s="234" t="str">
        <f t="shared" si="23"/>
        <v/>
      </c>
      <c r="Y190" s="235" t="str">
        <f t="shared" si="24"/>
        <v/>
      </c>
      <c r="Z190" s="236" t="str">
        <f>IFERROR(IF($B$3="NYSEG",INDEX('BCA Inputs'!$X$14:$X$54,MATCH(I190,'BCA Inputs'!$M$14:$M$54,0))*P190+INDEX('BCA Inputs'!$Y$14:$Y$54,MATCH(I190,'BCA Inputs'!$M$14:$M$54,0))*O190+INDEX('BCA Inputs'!$Z$14:$Z$54,MATCH(I190,'BCA Inputs'!$M$14:$M$54,0))*Q190+INDEX('BCA Inputs'!$AA$14:$AA$54,MATCH(I190,'BCA Inputs'!$M$14:$M$54,0))*F190+INDEX('BCA Inputs'!$AB$14:$AB$54,MATCH(I190,'BCA Inputs'!$M$14:$M$54,0))*G190,IF($B$3="RG&amp;E",INDEX('BCA Inputs'!$BG$14:$BG$54,MATCH(I190,'BCA Inputs'!$AW$14:$AW$54,0))*P190+INDEX('BCA Inputs'!$BH$14:$BH$54,MATCH(I190,'BCA Inputs'!$AW$14:$AW$54,0))*O190+INDEX('BCA Inputs'!$BI$14:$BI$54,MATCH(I190,'BCA Inputs'!$AW$14:$AW$54,0))*Q190+INDEX('BCA Inputs'!$BJ$14:$BJ$54,MATCH(I190,'BCA Inputs'!$AW$14:$AW$54,0))*F190+INDEX('BCA Inputs'!$BK$14:$BK$54,MATCH(I190,'BCA Inputs'!$AW$14:$AW$54,0))*G190,"")),"")</f>
        <v/>
      </c>
      <c r="AA190" s="237" t="str">
        <f t="shared" si="25"/>
        <v/>
      </c>
      <c r="AC190" s="238" t="str">
        <f>IFERROR((K190+R190)+IF($B$3="NYSEG",INDEX('BCA Inputs'!$AI$14:$AI$54,MATCH(I190,'BCA Inputs'!$M$14:$M$54,0))*P190+INDEX('BCA Inputs'!$AJ$14:$AJ$54,MATCH(I190,'BCA Inputs'!$M$14:$M$54,0))*Q190,IF($B$3="RG&amp;E",INDEX('BCA Inputs'!$BR$14:$BR$54,MATCH(I190,'BCA Inputs'!$AW$14:$AW$54,0))*P190+INDEX('BCA Inputs'!$BS$14:$BS$54,MATCH(I190,'BCA Inputs'!$AW$14:$AW$54,0))*Q190,"")),"")</f>
        <v/>
      </c>
      <c r="AD190" s="181" t="str">
        <f>IFERROR(IF($B$3="NYSEG",INDEX('BCA Inputs'!$AD$14:$AD$54,MATCH(I190,'BCA Inputs'!$M$14:$M$54,0))*P190+INDEX('BCA Inputs'!$AE$14:$AE$54,MATCH(I190,'BCA Inputs'!$M$14:$M$54,0))*O190+INDEX('BCA Inputs'!$AF$14:$AF$54,MATCH(I190,'BCA Inputs'!$M$14:$M$54,0))*Q190+INDEX('BCA Inputs'!$AG$14:$AG$54,MATCH(I190,'BCA Inputs'!$M$14:$M$54,0))*F190+INDEX('BCA Inputs'!$AH$14:$AH$54,MATCH(I190,'BCA Inputs'!$M$14:$M$54,0))*G190,IF($B$3="RG&amp;E",INDEX('BCA Inputs'!$BM$14:$BM$54,MATCH(I190,'BCA Inputs'!$AW$14:$AW$54,0))*P190+INDEX('BCA Inputs'!$BN$14:$BN$54,MATCH(I190,'BCA Inputs'!$AW$14:$AW$54,0))*O190+INDEX('BCA Inputs'!$BO$14:$BO$54,MATCH(I190,'BCA Inputs'!$AW$14:$AW$54,0))*Q190+INDEX('BCA Inputs'!$BP$14:$BP$54,MATCH(I190,'BCA Inputs'!$AW$14:$AW$54,0))*F190+INDEX('BCA Inputs'!$BQ$14:$BQ$54,MATCH(I190,'BCA Inputs'!$AW$14:$AW$54,0))*G190,"")),"")</f>
        <v/>
      </c>
      <c r="AE190" s="237" t="str">
        <f t="shared" si="26"/>
        <v/>
      </c>
      <c r="AF190" s="198">
        <f t="shared" si="28"/>
        <v>0</v>
      </c>
      <c r="AG190" s="239">
        <f t="shared" si="29"/>
        <v>0</v>
      </c>
    </row>
    <row r="191" spans="1:33">
      <c r="A191" s="228"/>
      <c r="B191" s="176"/>
      <c r="C191" s="229"/>
      <c r="D191" s="230"/>
      <c r="E191" s="230"/>
      <c r="F191" s="230"/>
      <c r="G191" s="230"/>
      <c r="H191" s="231"/>
      <c r="I191" s="231"/>
      <c r="J191" s="232"/>
      <c r="K191" s="232"/>
      <c r="L191" s="232"/>
      <c r="M191" s="181">
        <f t="shared" si="27"/>
        <v>0</v>
      </c>
      <c r="N191" s="181">
        <f>IF(H191="",0,H191*I191*'Avoided Water Savings Cost'!$C$16)</f>
        <v>0</v>
      </c>
      <c r="O191" s="545">
        <f>IF(C191="",0,IF($B$3="NYSEG",C191/(1-'Avoided Electric Costs 2020'!$W$21),IF($B$3="RG&amp;E",C191/(1-'Avoided Electric Costs 2020'!$X$21),"")))</f>
        <v>0</v>
      </c>
      <c r="P191" s="546">
        <f>IF(D191="",0,IF($B$3="NYSEG",D191/(1-'Avoided Electric Costs 2020'!$W$21),IF($B$3="RG&amp;E",D191/(1-'Avoided Electric Costs 2020'!$X$21),"")))</f>
        <v>0</v>
      </c>
      <c r="Q191" s="546">
        <f>IF(E191="",0,IF($B$3="NYSEG",E191/(1-'Avoided Natural Gas Costs 2020'!$J$34),IF($B$3="RG&amp;E",E191/(1-'Avoided Natural Gas Costs 2020'!$K$34),"")))</f>
        <v>0</v>
      </c>
      <c r="R191" s="233" t="str">
        <f>IFERROR(IF(P191*'BCA Inputs'!$C$1+Q191*'BCA Inputs'!$C$2+F191*'BCA Inputs'!$C$2+G191*'BCA Inputs'!$C$2=0,"",P191*'BCA Inputs'!$C$1+Q191*'BCA Inputs'!$C$2+F191*'BCA Inputs'!$C$2+G191*'BCA Inputs'!$C$2),"")</f>
        <v/>
      </c>
      <c r="S191" s="181" t="str">
        <f t="shared" si="20"/>
        <v/>
      </c>
      <c r="T191" s="181" t="str">
        <f>IFERROR(IF($B$3="NYSEG",(INDEX('BCA Inputs'!$N$14:$N$54,MATCH(I191,'BCA Inputs'!$M$14:$M$54,0))*P191+INDEX('BCA Inputs'!$O$14:$O$54,MATCH(I191,'BCA Inputs'!$M$14:$M$54,0))*O191+INDEX('BCA Inputs'!P:P,MATCH(I191,'BCA Inputs'!M:M,0))*Q191+INDEX('BCA Inputs'!Q:Q,MATCH(I191,'BCA Inputs'!M:M,0))*F191+INDEX('BCA Inputs'!R:R,MATCH(I191,'BCA Inputs'!M:M,0))*G191)+L191+N191,IF($B$3="RG&amp;E",(INDEX('BCA Inputs'!$AX$14:$AX$54,MATCH(I191,'BCA Inputs'!$AW$14:$AW$54,0))*P191+INDEX('BCA Inputs'!$AY$14:$AY$54,MATCH(I191,'BCA Inputs'!$AW$14:$AW$54,0))*O191+INDEX('BCA Inputs'!$AZ$14:$AZ$54,MATCH(I191,'BCA Inputs'!$AW$14:$AW$54,0))*Q191+INDEX('BCA Inputs'!$BA$14:$BA$54,MATCH(I191,'BCA Inputs'!$AW$14:$AW$54,0))*F191+INDEX('BCA Inputs'!$BB$14:$BB$54,MATCH(I191,'BCA Inputs'!$AW$14:$AW$54,0))*G191)+L191+N191,"")),"")</f>
        <v/>
      </c>
      <c r="U191" s="234" t="str">
        <f t="shared" si="21"/>
        <v/>
      </c>
      <c r="V191" s="234" t="str">
        <f t="shared" si="22"/>
        <v/>
      </c>
      <c r="W191" s="234" t="str">
        <f t="shared" si="23"/>
        <v/>
      </c>
      <c r="Y191" s="235" t="str">
        <f t="shared" si="24"/>
        <v/>
      </c>
      <c r="Z191" s="236" t="str">
        <f>IFERROR(IF($B$3="NYSEG",INDEX('BCA Inputs'!$X$14:$X$54,MATCH(I191,'BCA Inputs'!$M$14:$M$54,0))*P191+INDEX('BCA Inputs'!$Y$14:$Y$54,MATCH(I191,'BCA Inputs'!$M$14:$M$54,0))*O191+INDEX('BCA Inputs'!$Z$14:$Z$54,MATCH(I191,'BCA Inputs'!$M$14:$M$54,0))*Q191+INDEX('BCA Inputs'!$AA$14:$AA$54,MATCH(I191,'BCA Inputs'!$M$14:$M$54,0))*F191+INDEX('BCA Inputs'!$AB$14:$AB$54,MATCH(I191,'BCA Inputs'!$M$14:$M$54,0))*G191,IF($B$3="RG&amp;E",INDEX('BCA Inputs'!$BG$14:$BG$54,MATCH(I191,'BCA Inputs'!$AW$14:$AW$54,0))*P191+INDEX('BCA Inputs'!$BH$14:$BH$54,MATCH(I191,'BCA Inputs'!$AW$14:$AW$54,0))*O191+INDEX('BCA Inputs'!$BI$14:$BI$54,MATCH(I191,'BCA Inputs'!$AW$14:$AW$54,0))*Q191+INDEX('BCA Inputs'!$BJ$14:$BJ$54,MATCH(I191,'BCA Inputs'!$AW$14:$AW$54,0))*F191+INDEX('BCA Inputs'!$BK$14:$BK$54,MATCH(I191,'BCA Inputs'!$AW$14:$AW$54,0))*G191,"")),"")</f>
        <v/>
      </c>
      <c r="AA191" s="237" t="str">
        <f t="shared" si="25"/>
        <v/>
      </c>
      <c r="AC191" s="238" t="str">
        <f>IFERROR((K191+R191)+IF($B$3="NYSEG",INDEX('BCA Inputs'!$AI$14:$AI$54,MATCH(I191,'BCA Inputs'!$M$14:$M$54,0))*P191+INDEX('BCA Inputs'!$AJ$14:$AJ$54,MATCH(I191,'BCA Inputs'!$M$14:$M$54,0))*Q191,IF($B$3="RG&amp;E",INDEX('BCA Inputs'!$BR$14:$BR$54,MATCH(I191,'BCA Inputs'!$AW$14:$AW$54,0))*P191+INDEX('BCA Inputs'!$BS$14:$BS$54,MATCH(I191,'BCA Inputs'!$AW$14:$AW$54,0))*Q191,"")),"")</f>
        <v/>
      </c>
      <c r="AD191" s="181" t="str">
        <f>IFERROR(IF($B$3="NYSEG",INDEX('BCA Inputs'!$AD$14:$AD$54,MATCH(I191,'BCA Inputs'!$M$14:$M$54,0))*P191+INDEX('BCA Inputs'!$AE$14:$AE$54,MATCH(I191,'BCA Inputs'!$M$14:$M$54,0))*O191+INDEX('BCA Inputs'!$AF$14:$AF$54,MATCH(I191,'BCA Inputs'!$M$14:$M$54,0))*Q191+INDEX('BCA Inputs'!$AG$14:$AG$54,MATCH(I191,'BCA Inputs'!$M$14:$M$54,0))*F191+INDEX('BCA Inputs'!$AH$14:$AH$54,MATCH(I191,'BCA Inputs'!$M$14:$M$54,0))*G191,IF($B$3="RG&amp;E",INDEX('BCA Inputs'!$BM$14:$BM$54,MATCH(I191,'BCA Inputs'!$AW$14:$AW$54,0))*P191+INDEX('BCA Inputs'!$BN$14:$BN$54,MATCH(I191,'BCA Inputs'!$AW$14:$AW$54,0))*O191+INDEX('BCA Inputs'!$BO$14:$BO$54,MATCH(I191,'BCA Inputs'!$AW$14:$AW$54,0))*Q191+INDEX('BCA Inputs'!$BP$14:$BP$54,MATCH(I191,'BCA Inputs'!$AW$14:$AW$54,0))*F191+INDEX('BCA Inputs'!$BQ$14:$BQ$54,MATCH(I191,'BCA Inputs'!$AW$14:$AW$54,0))*G191,"")),"")</f>
        <v/>
      </c>
      <c r="AE191" s="237" t="str">
        <f t="shared" si="26"/>
        <v/>
      </c>
      <c r="AF191" s="198">
        <f t="shared" si="28"/>
        <v>0</v>
      </c>
      <c r="AG191" s="239">
        <f t="shared" si="29"/>
        <v>0</v>
      </c>
    </row>
    <row r="192" spans="1:33">
      <c r="A192" s="228"/>
      <c r="B192" s="176"/>
      <c r="C192" s="229"/>
      <c r="D192" s="230"/>
      <c r="E192" s="230"/>
      <c r="F192" s="230"/>
      <c r="G192" s="230"/>
      <c r="H192" s="231"/>
      <c r="I192" s="231"/>
      <c r="J192" s="232"/>
      <c r="K192" s="232"/>
      <c r="L192" s="232"/>
      <c r="M192" s="181">
        <f t="shared" si="27"/>
        <v>0</v>
      </c>
      <c r="N192" s="181">
        <f>IF(H192="",0,H192*I192*'Avoided Water Savings Cost'!$C$16)</f>
        <v>0</v>
      </c>
      <c r="O192" s="545">
        <f>IF(C192="",0,IF($B$3="NYSEG",C192/(1-'Avoided Electric Costs 2020'!$W$21),IF($B$3="RG&amp;E",C192/(1-'Avoided Electric Costs 2020'!$X$21),"")))</f>
        <v>0</v>
      </c>
      <c r="P192" s="546">
        <f>IF(D192="",0,IF($B$3="NYSEG",D192/(1-'Avoided Electric Costs 2020'!$W$21),IF($B$3="RG&amp;E",D192/(1-'Avoided Electric Costs 2020'!$X$21),"")))</f>
        <v>0</v>
      </c>
      <c r="Q192" s="546">
        <f>IF(E192="",0,IF($B$3="NYSEG",E192/(1-'Avoided Natural Gas Costs 2020'!$J$34),IF($B$3="RG&amp;E",E192/(1-'Avoided Natural Gas Costs 2020'!$K$34),"")))</f>
        <v>0</v>
      </c>
      <c r="R192" s="233" t="str">
        <f>IFERROR(IF(P192*'BCA Inputs'!$C$1+Q192*'BCA Inputs'!$C$2+F192*'BCA Inputs'!$C$2+G192*'BCA Inputs'!$C$2=0,"",P192*'BCA Inputs'!$C$1+Q192*'BCA Inputs'!$C$2+F192*'BCA Inputs'!$C$2+G192*'BCA Inputs'!$C$2),"")</f>
        <v/>
      </c>
      <c r="S192" s="181" t="str">
        <f t="shared" si="20"/>
        <v/>
      </c>
      <c r="T192" s="181" t="str">
        <f>IFERROR(IF($B$3="NYSEG",(INDEX('BCA Inputs'!$N$14:$N$54,MATCH(I192,'BCA Inputs'!$M$14:$M$54,0))*P192+INDEX('BCA Inputs'!$O$14:$O$54,MATCH(I192,'BCA Inputs'!$M$14:$M$54,0))*O192+INDEX('BCA Inputs'!P:P,MATCH(I192,'BCA Inputs'!M:M,0))*Q192+INDEX('BCA Inputs'!Q:Q,MATCH(I192,'BCA Inputs'!M:M,0))*F192+INDEX('BCA Inputs'!R:R,MATCH(I192,'BCA Inputs'!M:M,0))*G192)+L192+N192,IF($B$3="RG&amp;E",(INDEX('BCA Inputs'!$AX$14:$AX$54,MATCH(I192,'BCA Inputs'!$AW$14:$AW$54,0))*P192+INDEX('BCA Inputs'!$AY$14:$AY$54,MATCH(I192,'BCA Inputs'!$AW$14:$AW$54,0))*O192+INDEX('BCA Inputs'!$AZ$14:$AZ$54,MATCH(I192,'BCA Inputs'!$AW$14:$AW$54,0))*Q192+INDEX('BCA Inputs'!$BA$14:$BA$54,MATCH(I192,'BCA Inputs'!$AW$14:$AW$54,0))*F192+INDEX('BCA Inputs'!$BB$14:$BB$54,MATCH(I192,'BCA Inputs'!$AW$14:$AW$54,0))*G192)+L192+N192,"")),"")</f>
        <v/>
      </c>
      <c r="U192" s="234" t="str">
        <f t="shared" si="21"/>
        <v/>
      </c>
      <c r="V192" s="234" t="str">
        <f t="shared" si="22"/>
        <v/>
      </c>
      <c r="W192" s="234" t="str">
        <f t="shared" si="23"/>
        <v/>
      </c>
      <c r="Y192" s="235" t="str">
        <f t="shared" si="24"/>
        <v/>
      </c>
      <c r="Z192" s="236" t="str">
        <f>IFERROR(IF($B$3="NYSEG",INDEX('BCA Inputs'!$X$14:$X$54,MATCH(I192,'BCA Inputs'!$M$14:$M$54,0))*P192+INDEX('BCA Inputs'!$Y$14:$Y$54,MATCH(I192,'BCA Inputs'!$M$14:$M$54,0))*O192+INDEX('BCA Inputs'!$Z$14:$Z$54,MATCH(I192,'BCA Inputs'!$M$14:$M$54,0))*Q192+INDEX('BCA Inputs'!$AA$14:$AA$54,MATCH(I192,'BCA Inputs'!$M$14:$M$54,0))*F192+INDEX('BCA Inputs'!$AB$14:$AB$54,MATCH(I192,'BCA Inputs'!$M$14:$M$54,0))*G192,IF($B$3="RG&amp;E",INDEX('BCA Inputs'!$BG$14:$BG$54,MATCH(I192,'BCA Inputs'!$AW$14:$AW$54,0))*P192+INDEX('BCA Inputs'!$BH$14:$BH$54,MATCH(I192,'BCA Inputs'!$AW$14:$AW$54,0))*O192+INDEX('BCA Inputs'!$BI$14:$BI$54,MATCH(I192,'BCA Inputs'!$AW$14:$AW$54,0))*Q192+INDEX('BCA Inputs'!$BJ$14:$BJ$54,MATCH(I192,'BCA Inputs'!$AW$14:$AW$54,0))*F192+INDEX('BCA Inputs'!$BK$14:$BK$54,MATCH(I192,'BCA Inputs'!$AW$14:$AW$54,0))*G192,"")),"")</f>
        <v/>
      </c>
      <c r="AA192" s="237" t="str">
        <f t="shared" si="25"/>
        <v/>
      </c>
      <c r="AC192" s="238" t="str">
        <f>IFERROR((K192+R192)+IF($B$3="NYSEG",INDEX('BCA Inputs'!$AI$14:$AI$54,MATCH(I192,'BCA Inputs'!$M$14:$M$54,0))*P192+INDEX('BCA Inputs'!$AJ$14:$AJ$54,MATCH(I192,'BCA Inputs'!$M$14:$M$54,0))*Q192,IF($B$3="RG&amp;E",INDEX('BCA Inputs'!$BR$14:$BR$54,MATCH(I192,'BCA Inputs'!$AW$14:$AW$54,0))*P192+INDEX('BCA Inputs'!$BS$14:$BS$54,MATCH(I192,'BCA Inputs'!$AW$14:$AW$54,0))*Q192,"")),"")</f>
        <v/>
      </c>
      <c r="AD192" s="181" t="str">
        <f>IFERROR(IF($B$3="NYSEG",INDEX('BCA Inputs'!$AD$14:$AD$54,MATCH(I192,'BCA Inputs'!$M$14:$M$54,0))*P192+INDEX('BCA Inputs'!$AE$14:$AE$54,MATCH(I192,'BCA Inputs'!$M$14:$M$54,0))*O192+INDEX('BCA Inputs'!$AF$14:$AF$54,MATCH(I192,'BCA Inputs'!$M$14:$M$54,0))*Q192+INDEX('BCA Inputs'!$AG$14:$AG$54,MATCH(I192,'BCA Inputs'!$M$14:$M$54,0))*F192+INDEX('BCA Inputs'!$AH$14:$AH$54,MATCH(I192,'BCA Inputs'!$M$14:$M$54,0))*G192,IF($B$3="RG&amp;E",INDEX('BCA Inputs'!$BM$14:$BM$54,MATCH(I192,'BCA Inputs'!$AW$14:$AW$54,0))*P192+INDEX('BCA Inputs'!$BN$14:$BN$54,MATCH(I192,'BCA Inputs'!$AW$14:$AW$54,0))*O192+INDEX('BCA Inputs'!$BO$14:$BO$54,MATCH(I192,'BCA Inputs'!$AW$14:$AW$54,0))*Q192+INDEX('BCA Inputs'!$BP$14:$BP$54,MATCH(I192,'BCA Inputs'!$AW$14:$AW$54,0))*F192+INDEX('BCA Inputs'!$BQ$14:$BQ$54,MATCH(I192,'BCA Inputs'!$AW$14:$AW$54,0))*G192,"")),"")</f>
        <v/>
      </c>
      <c r="AE192" s="237" t="str">
        <f t="shared" si="26"/>
        <v/>
      </c>
      <c r="AF192" s="198">
        <f t="shared" si="28"/>
        <v>0</v>
      </c>
      <c r="AG192" s="239">
        <f t="shared" si="29"/>
        <v>0</v>
      </c>
    </row>
    <row r="193" spans="1:33">
      <c r="A193" s="228"/>
      <c r="B193" s="176"/>
      <c r="C193" s="229"/>
      <c r="D193" s="230"/>
      <c r="E193" s="230"/>
      <c r="F193" s="230"/>
      <c r="G193" s="230"/>
      <c r="H193" s="231"/>
      <c r="I193" s="231"/>
      <c r="J193" s="232"/>
      <c r="K193" s="232"/>
      <c r="L193" s="232"/>
      <c r="M193" s="181">
        <f t="shared" si="27"/>
        <v>0</v>
      </c>
      <c r="N193" s="181">
        <f>IF(H193="",0,H193*I193*'Avoided Water Savings Cost'!$C$16)</f>
        <v>0</v>
      </c>
      <c r="O193" s="545">
        <f>IF(C193="",0,IF($B$3="NYSEG",C193/(1-'Avoided Electric Costs 2020'!$W$21),IF($B$3="RG&amp;E",C193/(1-'Avoided Electric Costs 2020'!$X$21),"")))</f>
        <v>0</v>
      </c>
      <c r="P193" s="546">
        <f>IF(D193="",0,IF($B$3="NYSEG",D193/(1-'Avoided Electric Costs 2020'!$W$21),IF($B$3="RG&amp;E",D193/(1-'Avoided Electric Costs 2020'!$X$21),"")))</f>
        <v>0</v>
      </c>
      <c r="Q193" s="546">
        <f>IF(E193="",0,IF($B$3="NYSEG",E193/(1-'Avoided Natural Gas Costs 2020'!$J$34),IF($B$3="RG&amp;E",E193/(1-'Avoided Natural Gas Costs 2020'!$K$34),"")))</f>
        <v>0</v>
      </c>
      <c r="R193" s="233" t="str">
        <f>IFERROR(IF(P193*'BCA Inputs'!$C$1+Q193*'BCA Inputs'!$C$2+F193*'BCA Inputs'!$C$2+G193*'BCA Inputs'!$C$2=0,"",P193*'BCA Inputs'!$C$1+Q193*'BCA Inputs'!$C$2+F193*'BCA Inputs'!$C$2+G193*'BCA Inputs'!$C$2),"")</f>
        <v/>
      </c>
      <c r="S193" s="181" t="str">
        <f t="shared" si="20"/>
        <v/>
      </c>
      <c r="T193" s="181" t="str">
        <f>IFERROR(IF($B$3="NYSEG",(INDEX('BCA Inputs'!$N$14:$N$54,MATCH(I193,'BCA Inputs'!$M$14:$M$54,0))*P193+INDEX('BCA Inputs'!$O$14:$O$54,MATCH(I193,'BCA Inputs'!$M$14:$M$54,0))*O193+INDEX('BCA Inputs'!P:P,MATCH(I193,'BCA Inputs'!M:M,0))*Q193+INDEX('BCA Inputs'!Q:Q,MATCH(I193,'BCA Inputs'!M:M,0))*F193+INDEX('BCA Inputs'!R:R,MATCH(I193,'BCA Inputs'!M:M,0))*G193)+L193+N193,IF($B$3="RG&amp;E",(INDEX('BCA Inputs'!$AX$14:$AX$54,MATCH(I193,'BCA Inputs'!$AW$14:$AW$54,0))*P193+INDEX('BCA Inputs'!$AY$14:$AY$54,MATCH(I193,'BCA Inputs'!$AW$14:$AW$54,0))*O193+INDEX('BCA Inputs'!$AZ$14:$AZ$54,MATCH(I193,'BCA Inputs'!$AW$14:$AW$54,0))*Q193+INDEX('BCA Inputs'!$BA$14:$BA$54,MATCH(I193,'BCA Inputs'!$AW$14:$AW$54,0))*F193+INDEX('BCA Inputs'!$BB$14:$BB$54,MATCH(I193,'BCA Inputs'!$AW$14:$AW$54,0))*G193)+L193+N193,"")),"")</f>
        <v/>
      </c>
      <c r="U193" s="234" t="str">
        <f t="shared" si="21"/>
        <v/>
      </c>
      <c r="V193" s="234" t="str">
        <f t="shared" si="22"/>
        <v/>
      </c>
      <c r="W193" s="234" t="str">
        <f t="shared" si="23"/>
        <v/>
      </c>
      <c r="Y193" s="235" t="str">
        <f t="shared" si="24"/>
        <v/>
      </c>
      <c r="Z193" s="236" t="str">
        <f>IFERROR(IF($B$3="NYSEG",INDEX('BCA Inputs'!$X$14:$X$54,MATCH(I193,'BCA Inputs'!$M$14:$M$54,0))*P193+INDEX('BCA Inputs'!$Y$14:$Y$54,MATCH(I193,'BCA Inputs'!$M$14:$M$54,0))*O193+INDEX('BCA Inputs'!$Z$14:$Z$54,MATCH(I193,'BCA Inputs'!$M$14:$M$54,0))*Q193+INDEX('BCA Inputs'!$AA$14:$AA$54,MATCH(I193,'BCA Inputs'!$M$14:$M$54,0))*F193+INDEX('BCA Inputs'!$AB$14:$AB$54,MATCH(I193,'BCA Inputs'!$M$14:$M$54,0))*G193,IF($B$3="RG&amp;E",INDEX('BCA Inputs'!$BG$14:$BG$54,MATCH(I193,'BCA Inputs'!$AW$14:$AW$54,0))*P193+INDEX('BCA Inputs'!$BH$14:$BH$54,MATCH(I193,'BCA Inputs'!$AW$14:$AW$54,0))*O193+INDEX('BCA Inputs'!$BI$14:$BI$54,MATCH(I193,'BCA Inputs'!$AW$14:$AW$54,0))*Q193+INDEX('BCA Inputs'!$BJ$14:$BJ$54,MATCH(I193,'BCA Inputs'!$AW$14:$AW$54,0))*F193+INDEX('BCA Inputs'!$BK$14:$BK$54,MATCH(I193,'BCA Inputs'!$AW$14:$AW$54,0))*G193,"")),"")</f>
        <v/>
      </c>
      <c r="AA193" s="237" t="str">
        <f t="shared" si="25"/>
        <v/>
      </c>
      <c r="AC193" s="238" t="str">
        <f>IFERROR((K193+R193)+IF($B$3="NYSEG",INDEX('BCA Inputs'!$AI$14:$AI$54,MATCH(I193,'BCA Inputs'!$M$14:$M$54,0))*P193+INDEX('BCA Inputs'!$AJ$14:$AJ$54,MATCH(I193,'BCA Inputs'!$M$14:$M$54,0))*Q193,IF($B$3="RG&amp;E",INDEX('BCA Inputs'!$BR$14:$BR$54,MATCH(I193,'BCA Inputs'!$AW$14:$AW$54,0))*P193+INDEX('BCA Inputs'!$BS$14:$BS$54,MATCH(I193,'BCA Inputs'!$AW$14:$AW$54,0))*Q193,"")),"")</f>
        <v/>
      </c>
      <c r="AD193" s="181" t="str">
        <f>IFERROR(IF($B$3="NYSEG",INDEX('BCA Inputs'!$AD$14:$AD$54,MATCH(I193,'BCA Inputs'!$M$14:$M$54,0))*P193+INDEX('BCA Inputs'!$AE$14:$AE$54,MATCH(I193,'BCA Inputs'!$M$14:$M$54,0))*O193+INDEX('BCA Inputs'!$AF$14:$AF$54,MATCH(I193,'BCA Inputs'!$M$14:$M$54,0))*Q193+INDEX('BCA Inputs'!$AG$14:$AG$54,MATCH(I193,'BCA Inputs'!$M$14:$M$54,0))*F193+INDEX('BCA Inputs'!$AH$14:$AH$54,MATCH(I193,'BCA Inputs'!$M$14:$M$54,0))*G193,IF($B$3="RG&amp;E",INDEX('BCA Inputs'!$BM$14:$BM$54,MATCH(I193,'BCA Inputs'!$AW$14:$AW$54,0))*P193+INDEX('BCA Inputs'!$BN$14:$BN$54,MATCH(I193,'BCA Inputs'!$AW$14:$AW$54,0))*O193+INDEX('BCA Inputs'!$BO$14:$BO$54,MATCH(I193,'BCA Inputs'!$AW$14:$AW$54,0))*Q193+INDEX('BCA Inputs'!$BP$14:$BP$54,MATCH(I193,'BCA Inputs'!$AW$14:$AW$54,0))*F193+INDEX('BCA Inputs'!$BQ$14:$BQ$54,MATCH(I193,'BCA Inputs'!$AW$14:$AW$54,0))*G193,"")),"")</f>
        <v/>
      </c>
      <c r="AE193" s="237" t="str">
        <f t="shared" si="26"/>
        <v/>
      </c>
      <c r="AF193" s="198">
        <f t="shared" si="28"/>
        <v>0</v>
      </c>
      <c r="AG193" s="239">
        <f t="shared" si="29"/>
        <v>0</v>
      </c>
    </row>
    <row r="194" spans="1:33">
      <c r="A194" s="228"/>
      <c r="B194" s="176"/>
      <c r="C194" s="229"/>
      <c r="D194" s="230"/>
      <c r="E194" s="230"/>
      <c r="F194" s="230"/>
      <c r="G194" s="230"/>
      <c r="H194" s="231"/>
      <c r="I194" s="231"/>
      <c r="J194" s="232"/>
      <c r="K194" s="232"/>
      <c r="L194" s="232"/>
      <c r="M194" s="181">
        <f t="shared" si="27"/>
        <v>0</v>
      </c>
      <c r="N194" s="181">
        <f>IF(H194="",0,H194*I194*'Avoided Water Savings Cost'!$C$16)</f>
        <v>0</v>
      </c>
      <c r="O194" s="545">
        <f>IF(C194="",0,IF($B$3="NYSEG",C194/(1-'Avoided Electric Costs 2020'!$W$21),IF($B$3="RG&amp;E",C194/(1-'Avoided Electric Costs 2020'!$X$21),"")))</f>
        <v>0</v>
      </c>
      <c r="P194" s="546">
        <f>IF(D194="",0,IF($B$3="NYSEG",D194/(1-'Avoided Electric Costs 2020'!$W$21),IF($B$3="RG&amp;E",D194/(1-'Avoided Electric Costs 2020'!$X$21),"")))</f>
        <v>0</v>
      </c>
      <c r="Q194" s="546">
        <f>IF(E194="",0,IF($B$3="NYSEG",E194/(1-'Avoided Natural Gas Costs 2020'!$J$34),IF($B$3="RG&amp;E",E194/(1-'Avoided Natural Gas Costs 2020'!$K$34),"")))</f>
        <v>0</v>
      </c>
      <c r="R194" s="233" t="str">
        <f>IFERROR(IF(P194*'BCA Inputs'!$C$1+Q194*'BCA Inputs'!$C$2+F194*'BCA Inputs'!$C$2+G194*'BCA Inputs'!$C$2=0,"",P194*'BCA Inputs'!$C$1+Q194*'BCA Inputs'!$C$2+F194*'BCA Inputs'!$C$2+G194*'BCA Inputs'!$C$2),"")</f>
        <v/>
      </c>
      <c r="S194" s="181" t="str">
        <f t="shared" si="20"/>
        <v/>
      </c>
      <c r="T194" s="181" t="str">
        <f>IFERROR(IF($B$3="NYSEG",(INDEX('BCA Inputs'!$N$14:$N$54,MATCH(I194,'BCA Inputs'!$M$14:$M$54,0))*P194+INDEX('BCA Inputs'!$O$14:$O$54,MATCH(I194,'BCA Inputs'!$M$14:$M$54,0))*O194+INDEX('BCA Inputs'!P:P,MATCH(I194,'BCA Inputs'!M:M,0))*Q194+INDEX('BCA Inputs'!Q:Q,MATCH(I194,'BCA Inputs'!M:M,0))*F194+INDEX('BCA Inputs'!R:R,MATCH(I194,'BCA Inputs'!M:M,0))*G194)+L194+N194,IF($B$3="RG&amp;E",(INDEX('BCA Inputs'!$AX$14:$AX$54,MATCH(I194,'BCA Inputs'!$AW$14:$AW$54,0))*P194+INDEX('BCA Inputs'!$AY$14:$AY$54,MATCH(I194,'BCA Inputs'!$AW$14:$AW$54,0))*O194+INDEX('BCA Inputs'!$AZ$14:$AZ$54,MATCH(I194,'BCA Inputs'!$AW$14:$AW$54,0))*Q194+INDEX('BCA Inputs'!$BA$14:$BA$54,MATCH(I194,'BCA Inputs'!$AW$14:$AW$54,0))*F194+INDEX('BCA Inputs'!$BB$14:$BB$54,MATCH(I194,'BCA Inputs'!$AW$14:$AW$54,0))*G194)+L194+N194,"")),"")</f>
        <v/>
      </c>
      <c r="U194" s="234" t="str">
        <f t="shared" si="21"/>
        <v/>
      </c>
      <c r="V194" s="234" t="str">
        <f t="shared" si="22"/>
        <v/>
      </c>
      <c r="W194" s="234" t="str">
        <f t="shared" si="23"/>
        <v/>
      </c>
      <c r="Y194" s="235" t="str">
        <f t="shared" si="24"/>
        <v/>
      </c>
      <c r="Z194" s="236" t="str">
        <f>IFERROR(IF($B$3="NYSEG",INDEX('BCA Inputs'!$X$14:$X$54,MATCH(I194,'BCA Inputs'!$M$14:$M$54,0))*P194+INDEX('BCA Inputs'!$Y$14:$Y$54,MATCH(I194,'BCA Inputs'!$M$14:$M$54,0))*O194+INDEX('BCA Inputs'!$Z$14:$Z$54,MATCH(I194,'BCA Inputs'!$M$14:$M$54,0))*Q194+INDEX('BCA Inputs'!$AA$14:$AA$54,MATCH(I194,'BCA Inputs'!$M$14:$M$54,0))*F194+INDEX('BCA Inputs'!$AB$14:$AB$54,MATCH(I194,'BCA Inputs'!$M$14:$M$54,0))*G194,IF($B$3="RG&amp;E",INDEX('BCA Inputs'!$BG$14:$BG$54,MATCH(I194,'BCA Inputs'!$AW$14:$AW$54,0))*P194+INDEX('BCA Inputs'!$BH$14:$BH$54,MATCH(I194,'BCA Inputs'!$AW$14:$AW$54,0))*O194+INDEX('BCA Inputs'!$BI$14:$BI$54,MATCH(I194,'BCA Inputs'!$AW$14:$AW$54,0))*Q194+INDEX('BCA Inputs'!$BJ$14:$BJ$54,MATCH(I194,'BCA Inputs'!$AW$14:$AW$54,0))*F194+INDEX('BCA Inputs'!$BK$14:$BK$54,MATCH(I194,'BCA Inputs'!$AW$14:$AW$54,0))*G194,"")),"")</f>
        <v/>
      </c>
      <c r="AA194" s="237" t="str">
        <f t="shared" si="25"/>
        <v/>
      </c>
      <c r="AC194" s="238" t="str">
        <f>IFERROR((K194+R194)+IF($B$3="NYSEG",INDEX('BCA Inputs'!$AI$14:$AI$54,MATCH(I194,'BCA Inputs'!$M$14:$M$54,0))*P194+INDEX('BCA Inputs'!$AJ$14:$AJ$54,MATCH(I194,'BCA Inputs'!$M$14:$M$54,0))*Q194,IF($B$3="RG&amp;E",INDEX('BCA Inputs'!$BR$14:$BR$54,MATCH(I194,'BCA Inputs'!$AW$14:$AW$54,0))*P194+INDEX('BCA Inputs'!$BS$14:$BS$54,MATCH(I194,'BCA Inputs'!$AW$14:$AW$54,0))*Q194,"")),"")</f>
        <v/>
      </c>
      <c r="AD194" s="181" t="str">
        <f>IFERROR(IF($B$3="NYSEG",INDEX('BCA Inputs'!$AD$14:$AD$54,MATCH(I194,'BCA Inputs'!$M$14:$M$54,0))*P194+INDEX('BCA Inputs'!$AE$14:$AE$54,MATCH(I194,'BCA Inputs'!$M$14:$M$54,0))*O194+INDEX('BCA Inputs'!$AF$14:$AF$54,MATCH(I194,'BCA Inputs'!$M$14:$M$54,0))*Q194+INDEX('BCA Inputs'!$AG$14:$AG$54,MATCH(I194,'BCA Inputs'!$M$14:$M$54,0))*F194+INDEX('BCA Inputs'!$AH$14:$AH$54,MATCH(I194,'BCA Inputs'!$M$14:$M$54,0))*G194,IF($B$3="RG&amp;E",INDEX('BCA Inputs'!$BM$14:$BM$54,MATCH(I194,'BCA Inputs'!$AW$14:$AW$54,0))*P194+INDEX('BCA Inputs'!$BN$14:$BN$54,MATCH(I194,'BCA Inputs'!$AW$14:$AW$54,0))*O194+INDEX('BCA Inputs'!$BO$14:$BO$54,MATCH(I194,'BCA Inputs'!$AW$14:$AW$54,0))*Q194+INDEX('BCA Inputs'!$BP$14:$BP$54,MATCH(I194,'BCA Inputs'!$AW$14:$AW$54,0))*F194+INDEX('BCA Inputs'!$BQ$14:$BQ$54,MATCH(I194,'BCA Inputs'!$AW$14:$AW$54,0))*G194,"")),"")</f>
        <v/>
      </c>
      <c r="AE194" s="237" t="str">
        <f t="shared" si="26"/>
        <v/>
      </c>
      <c r="AF194" s="198">
        <f t="shared" si="28"/>
        <v>0</v>
      </c>
      <c r="AG194" s="239">
        <f t="shared" si="29"/>
        <v>0</v>
      </c>
    </row>
    <row r="195" spans="1:33">
      <c r="A195" s="228"/>
      <c r="B195" s="176"/>
      <c r="C195" s="229"/>
      <c r="D195" s="230"/>
      <c r="E195" s="230"/>
      <c r="F195" s="230"/>
      <c r="G195" s="230"/>
      <c r="H195" s="231"/>
      <c r="I195" s="231"/>
      <c r="J195" s="232"/>
      <c r="K195" s="232"/>
      <c r="L195" s="232"/>
      <c r="M195" s="181">
        <f t="shared" si="27"/>
        <v>0</v>
      </c>
      <c r="N195" s="181">
        <f>IF(H195="",0,H195*I195*'Avoided Water Savings Cost'!$C$16)</f>
        <v>0</v>
      </c>
      <c r="O195" s="545">
        <f>IF(C195="",0,IF($B$3="NYSEG",C195/(1-'Avoided Electric Costs 2020'!$W$21),IF($B$3="RG&amp;E",C195/(1-'Avoided Electric Costs 2020'!$X$21),"")))</f>
        <v>0</v>
      </c>
      <c r="P195" s="546">
        <f>IF(D195="",0,IF($B$3="NYSEG",D195/(1-'Avoided Electric Costs 2020'!$W$21),IF($B$3="RG&amp;E",D195/(1-'Avoided Electric Costs 2020'!$X$21),"")))</f>
        <v>0</v>
      </c>
      <c r="Q195" s="546">
        <f>IF(E195="",0,IF($B$3="NYSEG",E195/(1-'Avoided Natural Gas Costs 2020'!$J$34),IF($B$3="RG&amp;E",E195/(1-'Avoided Natural Gas Costs 2020'!$K$34),"")))</f>
        <v>0</v>
      </c>
      <c r="R195" s="233" t="str">
        <f>IFERROR(IF(P195*'BCA Inputs'!$C$1+Q195*'BCA Inputs'!$C$2+F195*'BCA Inputs'!$C$2+G195*'BCA Inputs'!$C$2=0,"",P195*'BCA Inputs'!$C$1+Q195*'BCA Inputs'!$C$2+F195*'BCA Inputs'!$C$2+G195*'BCA Inputs'!$C$2),"")</f>
        <v/>
      </c>
      <c r="S195" s="181" t="str">
        <f t="shared" si="20"/>
        <v/>
      </c>
      <c r="T195" s="181" t="str">
        <f>IFERROR(IF($B$3="NYSEG",(INDEX('BCA Inputs'!$N$14:$N$54,MATCH(I195,'BCA Inputs'!$M$14:$M$54,0))*P195+INDEX('BCA Inputs'!$O$14:$O$54,MATCH(I195,'BCA Inputs'!$M$14:$M$54,0))*O195+INDEX('BCA Inputs'!P:P,MATCH(I195,'BCA Inputs'!M:M,0))*Q195+INDEX('BCA Inputs'!Q:Q,MATCH(I195,'BCA Inputs'!M:M,0))*F195+INDEX('BCA Inputs'!R:R,MATCH(I195,'BCA Inputs'!M:M,0))*G195)+L195+N195,IF($B$3="RG&amp;E",(INDEX('BCA Inputs'!$AX$14:$AX$54,MATCH(I195,'BCA Inputs'!$AW$14:$AW$54,0))*P195+INDEX('BCA Inputs'!$AY$14:$AY$54,MATCH(I195,'BCA Inputs'!$AW$14:$AW$54,0))*O195+INDEX('BCA Inputs'!$AZ$14:$AZ$54,MATCH(I195,'BCA Inputs'!$AW$14:$AW$54,0))*Q195+INDEX('BCA Inputs'!$BA$14:$BA$54,MATCH(I195,'BCA Inputs'!$AW$14:$AW$54,0))*F195+INDEX('BCA Inputs'!$BB$14:$BB$54,MATCH(I195,'BCA Inputs'!$AW$14:$AW$54,0))*G195)+L195+N195,"")),"")</f>
        <v/>
      </c>
      <c r="U195" s="234" t="str">
        <f t="shared" si="21"/>
        <v/>
      </c>
      <c r="V195" s="234" t="str">
        <f t="shared" si="22"/>
        <v/>
      </c>
      <c r="W195" s="234" t="str">
        <f t="shared" si="23"/>
        <v/>
      </c>
      <c r="Y195" s="235" t="str">
        <f t="shared" si="24"/>
        <v/>
      </c>
      <c r="Z195" s="236" t="str">
        <f>IFERROR(IF($B$3="NYSEG",INDEX('BCA Inputs'!$X$14:$X$54,MATCH(I195,'BCA Inputs'!$M$14:$M$54,0))*P195+INDEX('BCA Inputs'!$Y$14:$Y$54,MATCH(I195,'BCA Inputs'!$M$14:$M$54,0))*O195+INDEX('BCA Inputs'!$Z$14:$Z$54,MATCH(I195,'BCA Inputs'!$M$14:$M$54,0))*Q195+INDEX('BCA Inputs'!$AA$14:$AA$54,MATCH(I195,'BCA Inputs'!$M$14:$M$54,0))*F195+INDEX('BCA Inputs'!$AB$14:$AB$54,MATCH(I195,'BCA Inputs'!$M$14:$M$54,0))*G195,IF($B$3="RG&amp;E",INDEX('BCA Inputs'!$BG$14:$BG$54,MATCH(I195,'BCA Inputs'!$AW$14:$AW$54,0))*P195+INDEX('BCA Inputs'!$BH$14:$BH$54,MATCH(I195,'BCA Inputs'!$AW$14:$AW$54,0))*O195+INDEX('BCA Inputs'!$BI$14:$BI$54,MATCH(I195,'BCA Inputs'!$AW$14:$AW$54,0))*Q195+INDEX('BCA Inputs'!$BJ$14:$BJ$54,MATCH(I195,'BCA Inputs'!$AW$14:$AW$54,0))*F195+INDEX('BCA Inputs'!$BK$14:$BK$54,MATCH(I195,'BCA Inputs'!$AW$14:$AW$54,0))*G195,"")),"")</f>
        <v/>
      </c>
      <c r="AA195" s="237" t="str">
        <f t="shared" si="25"/>
        <v/>
      </c>
      <c r="AC195" s="238" t="str">
        <f>IFERROR((K195+R195)+IF($B$3="NYSEG",INDEX('BCA Inputs'!$AI$14:$AI$54,MATCH(I195,'BCA Inputs'!$M$14:$M$54,0))*P195+INDEX('BCA Inputs'!$AJ$14:$AJ$54,MATCH(I195,'BCA Inputs'!$M$14:$M$54,0))*Q195,IF($B$3="RG&amp;E",INDEX('BCA Inputs'!$BR$14:$BR$54,MATCH(I195,'BCA Inputs'!$AW$14:$AW$54,0))*P195+INDEX('BCA Inputs'!$BS$14:$BS$54,MATCH(I195,'BCA Inputs'!$AW$14:$AW$54,0))*Q195,"")),"")</f>
        <v/>
      </c>
      <c r="AD195" s="181" t="str">
        <f>IFERROR(IF($B$3="NYSEG",INDEX('BCA Inputs'!$AD$14:$AD$54,MATCH(I195,'BCA Inputs'!$M$14:$M$54,0))*P195+INDEX('BCA Inputs'!$AE$14:$AE$54,MATCH(I195,'BCA Inputs'!$M$14:$M$54,0))*O195+INDEX('BCA Inputs'!$AF$14:$AF$54,MATCH(I195,'BCA Inputs'!$M$14:$M$54,0))*Q195+INDEX('BCA Inputs'!$AG$14:$AG$54,MATCH(I195,'BCA Inputs'!$M$14:$M$54,0))*F195+INDEX('BCA Inputs'!$AH$14:$AH$54,MATCH(I195,'BCA Inputs'!$M$14:$M$54,0))*G195,IF($B$3="RG&amp;E",INDEX('BCA Inputs'!$BM$14:$BM$54,MATCH(I195,'BCA Inputs'!$AW$14:$AW$54,0))*P195+INDEX('BCA Inputs'!$BN$14:$BN$54,MATCH(I195,'BCA Inputs'!$AW$14:$AW$54,0))*O195+INDEX('BCA Inputs'!$BO$14:$BO$54,MATCH(I195,'BCA Inputs'!$AW$14:$AW$54,0))*Q195+INDEX('BCA Inputs'!$BP$14:$BP$54,MATCH(I195,'BCA Inputs'!$AW$14:$AW$54,0))*F195+INDEX('BCA Inputs'!$BQ$14:$BQ$54,MATCH(I195,'BCA Inputs'!$AW$14:$AW$54,0))*G195,"")),"")</f>
        <v/>
      </c>
      <c r="AE195" s="237" t="str">
        <f t="shared" si="26"/>
        <v/>
      </c>
      <c r="AF195" s="198">
        <f t="shared" si="28"/>
        <v>0</v>
      </c>
      <c r="AG195" s="239">
        <f t="shared" si="29"/>
        <v>0</v>
      </c>
    </row>
    <row r="196" spans="1:33">
      <c r="A196" s="228"/>
      <c r="B196" s="176"/>
      <c r="C196" s="229"/>
      <c r="D196" s="230"/>
      <c r="E196" s="230"/>
      <c r="F196" s="230"/>
      <c r="G196" s="230"/>
      <c r="H196" s="231"/>
      <c r="I196" s="231"/>
      <c r="J196" s="232"/>
      <c r="K196" s="232"/>
      <c r="L196" s="232"/>
      <c r="M196" s="181">
        <f t="shared" si="27"/>
        <v>0</v>
      </c>
      <c r="N196" s="181">
        <f>IF(H196="",0,H196*I196*'Avoided Water Savings Cost'!$C$16)</f>
        <v>0</v>
      </c>
      <c r="O196" s="545">
        <f>IF(C196="",0,IF($B$3="NYSEG",C196/(1-'Avoided Electric Costs 2020'!$W$21),IF($B$3="RG&amp;E",C196/(1-'Avoided Electric Costs 2020'!$X$21),"")))</f>
        <v>0</v>
      </c>
      <c r="P196" s="546">
        <f>IF(D196="",0,IF($B$3="NYSEG",D196/(1-'Avoided Electric Costs 2020'!$W$21),IF($B$3="RG&amp;E",D196/(1-'Avoided Electric Costs 2020'!$X$21),"")))</f>
        <v>0</v>
      </c>
      <c r="Q196" s="546">
        <f>IF(E196="",0,IF($B$3="NYSEG",E196/(1-'Avoided Natural Gas Costs 2020'!$J$34),IF($B$3="RG&amp;E",E196/(1-'Avoided Natural Gas Costs 2020'!$K$34),"")))</f>
        <v>0</v>
      </c>
      <c r="R196" s="233" t="str">
        <f>IFERROR(IF(P196*'BCA Inputs'!$C$1+Q196*'BCA Inputs'!$C$2+F196*'BCA Inputs'!$C$2+G196*'BCA Inputs'!$C$2=0,"",P196*'BCA Inputs'!$C$1+Q196*'BCA Inputs'!$C$2+F196*'BCA Inputs'!$C$2+G196*'BCA Inputs'!$C$2),"")</f>
        <v/>
      </c>
      <c r="S196" s="181" t="str">
        <f t="shared" si="20"/>
        <v/>
      </c>
      <c r="T196" s="181" t="str">
        <f>IFERROR(IF($B$3="NYSEG",(INDEX('BCA Inputs'!$N$14:$N$54,MATCH(I196,'BCA Inputs'!$M$14:$M$54,0))*P196+INDEX('BCA Inputs'!$O$14:$O$54,MATCH(I196,'BCA Inputs'!$M$14:$M$54,0))*O196+INDEX('BCA Inputs'!P:P,MATCH(I196,'BCA Inputs'!M:M,0))*Q196+INDEX('BCA Inputs'!Q:Q,MATCH(I196,'BCA Inputs'!M:M,0))*F196+INDEX('BCA Inputs'!R:R,MATCH(I196,'BCA Inputs'!M:M,0))*G196)+L196+N196,IF($B$3="RG&amp;E",(INDEX('BCA Inputs'!$AX$14:$AX$54,MATCH(I196,'BCA Inputs'!$AW$14:$AW$54,0))*P196+INDEX('BCA Inputs'!$AY$14:$AY$54,MATCH(I196,'BCA Inputs'!$AW$14:$AW$54,0))*O196+INDEX('BCA Inputs'!$AZ$14:$AZ$54,MATCH(I196,'BCA Inputs'!$AW$14:$AW$54,0))*Q196+INDEX('BCA Inputs'!$BA$14:$BA$54,MATCH(I196,'BCA Inputs'!$AW$14:$AW$54,0))*F196+INDEX('BCA Inputs'!$BB$14:$BB$54,MATCH(I196,'BCA Inputs'!$AW$14:$AW$54,0))*G196)+L196+N196,"")),"")</f>
        <v/>
      </c>
      <c r="U196" s="234" t="str">
        <f t="shared" si="21"/>
        <v/>
      </c>
      <c r="V196" s="234" t="str">
        <f t="shared" si="22"/>
        <v/>
      </c>
      <c r="W196" s="234" t="str">
        <f t="shared" si="23"/>
        <v/>
      </c>
      <c r="Y196" s="235" t="str">
        <f t="shared" si="24"/>
        <v/>
      </c>
      <c r="Z196" s="236" t="str">
        <f>IFERROR(IF($B$3="NYSEG",INDEX('BCA Inputs'!$X$14:$X$54,MATCH(I196,'BCA Inputs'!$M$14:$M$54,0))*P196+INDEX('BCA Inputs'!$Y$14:$Y$54,MATCH(I196,'BCA Inputs'!$M$14:$M$54,0))*O196+INDEX('BCA Inputs'!$Z$14:$Z$54,MATCH(I196,'BCA Inputs'!$M$14:$M$54,0))*Q196+INDEX('BCA Inputs'!$AA$14:$AA$54,MATCH(I196,'BCA Inputs'!$M$14:$M$54,0))*F196+INDEX('BCA Inputs'!$AB$14:$AB$54,MATCH(I196,'BCA Inputs'!$M$14:$M$54,0))*G196,IF($B$3="RG&amp;E",INDEX('BCA Inputs'!$BG$14:$BG$54,MATCH(I196,'BCA Inputs'!$AW$14:$AW$54,0))*P196+INDEX('BCA Inputs'!$BH$14:$BH$54,MATCH(I196,'BCA Inputs'!$AW$14:$AW$54,0))*O196+INDEX('BCA Inputs'!$BI$14:$BI$54,MATCH(I196,'BCA Inputs'!$AW$14:$AW$54,0))*Q196+INDEX('BCA Inputs'!$BJ$14:$BJ$54,MATCH(I196,'BCA Inputs'!$AW$14:$AW$54,0))*F196+INDEX('BCA Inputs'!$BK$14:$BK$54,MATCH(I196,'BCA Inputs'!$AW$14:$AW$54,0))*G196,"")),"")</f>
        <v/>
      </c>
      <c r="AA196" s="237" t="str">
        <f t="shared" si="25"/>
        <v/>
      </c>
      <c r="AC196" s="238" t="str">
        <f>IFERROR((K196+R196)+IF($B$3="NYSEG",INDEX('BCA Inputs'!$AI$14:$AI$54,MATCH(I196,'BCA Inputs'!$M$14:$M$54,0))*P196+INDEX('BCA Inputs'!$AJ$14:$AJ$54,MATCH(I196,'BCA Inputs'!$M$14:$M$54,0))*Q196,IF($B$3="RG&amp;E",INDEX('BCA Inputs'!$BR$14:$BR$54,MATCH(I196,'BCA Inputs'!$AW$14:$AW$54,0))*P196+INDEX('BCA Inputs'!$BS$14:$BS$54,MATCH(I196,'BCA Inputs'!$AW$14:$AW$54,0))*Q196,"")),"")</f>
        <v/>
      </c>
      <c r="AD196" s="181" t="str">
        <f>IFERROR(IF($B$3="NYSEG",INDEX('BCA Inputs'!$AD$14:$AD$54,MATCH(I196,'BCA Inputs'!$M$14:$M$54,0))*P196+INDEX('BCA Inputs'!$AE$14:$AE$54,MATCH(I196,'BCA Inputs'!$M$14:$M$54,0))*O196+INDEX('BCA Inputs'!$AF$14:$AF$54,MATCH(I196,'BCA Inputs'!$M$14:$M$54,0))*Q196+INDEX('BCA Inputs'!$AG$14:$AG$54,MATCH(I196,'BCA Inputs'!$M$14:$M$54,0))*F196+INDEX('BCA Inputs'!$AH$14:$AH$54,MATCH(I196,'BCA Inputs'!$M$14:$M$54,0))*G196,IF($B$3="RG&amp;E",INDEX('BCA Inputs'!$BM$14:$BM$54,MATCH(I196,'BCA Inputs'!$AW$14:$AW$54,0))*P196+INDEX('BCA Inputs'!$BN$14:$BN$54,MATCH(I196,'BCA Inputs'!$AW$14:$AW$54,0))*O196+INDEX('BCA Inputs'!$BO$14:$BO$54,MATCH(I196,'BCA Inputs'!$AW$14:$AW$54,0))*Q196+INDEX('BCA Inputs'!$BP$14:$BP$54,MATCH(I196,'BCA Inputs'!$AW$14:$AW$54,0))*F196+INDEX('BCA Inputs'!$BQ$14:$BQ$54,MATCH(I196,'BCA Inputs'!$AW$14:$AW$54,0))*G196,"")),"")</f>
        <v/>
      </c>
      <c r="AE196" s="237" t="str">
        <f t="shared" si="26"/>
        <v/>
      </c>
      <c r="AF196" s="198">
        <f t="shared" si="28"/>
        <v>0</v>
      </c>
      <c r="AG196" s="239">
        <f t="shared" si="29"/>
        <v>0</v>
      </c>
    </row>
    <row r="197" spans="1:33">
      <c r="A197" s="228"/>
      <c r="B197" s="176"/>
      <c r="C197" s="229"/>
      <c r="D197" s="230"/>
      <c r="E197" s="230"/>
      <c r="F197" s="230"/>
      <c r="G197" s="230"/>
      <c r="H197" s="231"/>
      <c r="I197" s="231"/>
      <c r="J197" s="232"/>
      <c r="K197" s="232"/>
      <c r="L197" s="232"/>
      <c r="M197" s="181">
        <f t="shared" si="27"/>
        <v>0</v>
      </c>
      <c r="N197" s="181">
        <f>IF(H197="",0,H197*I197*'Avoided Water Savings Cost'!$C$16)</f>
        <v>0</v>
      </c>
      <c r="O197" s="545">
        <f>IF(C197="",0,IF($B$3="NYSEG",C197/(1-'Avoided Electric Costs 2020'!$W$21),IF($B$3="RG&amp;E",C197/(1-'Avoided Electric Costs 2020'!$X$21),"")))</f>
        <v>0</v>
      </c>
      <c r="P197" s="546">
        <f>IF(D197="",0,IF($B$3="NYSEG",D197/(1-'Avoided Electric Costs 2020'!$W$21),IF($B$3="RG&amp;E",D197/(1-'Avoided Electric Costs 2020'!$X$21),"")))</f>
        <v>0</v>
      </c>
      <c r="Q197" s="546">
        <f>IF(E197="",0,IF($B$3="NYSEG",E197/(1-'Avoided Natural Gas Costs 2020'!$J$34),IF($B$3="RG&amp;E",E197/(1-'Avoided Natural Gas Costs 2020'!$K$34),"")))</f>
        <v>0</v>
      </c>
      <c r="R197" s="233" t="str">
        <f>IFERROR(IF(P197*'BCA Inputs'!$C$1+Q197*'BCA Inputs'!$C$2+F197*'BCA Inputs'!$C$2+G197*'BCA Inputs'!$C$2=0,"",P197*'BCA Inputs'!$C$1+Q197*'BCA Inputs'!$C$2+F197*'BCA Inputs'!$C$2+G197*'BCA Inputs'!$C$2),"")</f>
        <v/>
      </c>
      <c r="S197" s="181" t="str">
        <f t="shared" si="20"/>
        <v/>
      </c>
      <c r="T197" s="181" t="str">
        <f>IFERROR(IF($B$3="NYSEG",(INDEX('BCA Inputs'!$N$14:$N$54,MATCH(I197,'BCA Inputs'!$M$14:$M$54,0))*P197+INDEX('BCA Inputs'!$O$14:$O$54,MATCH(I197,'BCA Inputs'!$M$14:$M$54,0))*O197+INDEX('BCA Inputs'!P:P,MATCH(I197,'BCA Inputs'!M:M,0))*Q197+INDEX('BCA Inputs'!Q:Q,MATCH(I197,'BCA Inputs'!M:M,0))*F197+INDEX('BCA Inputs'!R:R,MATCH(I197,'BCA Inputs'!M:M,0))*G197)+L197+N197,IF($B$3="RG&amp;E",(INDEX('BCA Inputs'!$AX$14:$AX$54,MATCH(I197,'BCA Inputs'!$AW$14:$AW$54,0))*P197+INDEX('BCA Inputs'!$AY$14:$AY$54,MATCH(I197,'BCA Inputs'!$AW$14:$AW$54,0))*O197+INDEX('BCA Inputs'!$AZ$14:$AZ$54,MATCH(I197,'BCA Inputs'!$AW$14:$AW$54,0))*Q197+INDEX('BCA Inputs'!$BA$14:$BA$54,MATCH(I197,'BCA Inputs'!$AW$14:$AW$54,0))*F197+INDEX('BCA Inputs'!$BB$14:$BB$54,MATCH(I197,'BCA Inputs'!$AW$14:$AW$54,0))*G197)+L197+N197,"")),"")</f>
        <v/>
      </c>
      <c r="U197" s="234" t="str">
        <f t="shared" si="21"/>
        <v/>
      </c>
      <c r="V197" s="234" t="str">
        <f t="shared" si="22"/>
        <v/>
      </c>
      <c r="W197" s="234" t="str">
        <f t="shared" si="23"/>
        <v/>
      </c>
      <c r="Y197" s="235" t="str">
        <f t="shared" si="24"/>
        <v/>
      </c>
      <c r="Z197" s="236" t="str">
        <f>IFERROR(IF($B$3="NYSEG",INDEX('BCA Inputs'!$X$14:$X$54,MATCH(I197,'BCA Inputs'!$M$14:$M$54,0))*P197+INDEX('BCA Inputs'!$Y$14:$Y$54,MATCH(I197,'BCA Inputs'!$M$14:$M$54,0))*O197+INDEX('BCA Inputs'!$Z$14:$Z$54,MATCH(I197,'BCA Inputs'!$M$14:$M$54,0))*Q197+INDEX('BCA Inputs'!$AA$14:$AA$54,MATCH(I197,'BCA Inputs'!$M$14:$M$54,0))*F197+INDEX('BCA Inputs'!$AB$14:$AB$54,MATCH(I197,'BCA Inputs'!$M$14:$M$54,0))*G197,IF($B$3="RG&amp;E",INDEX('BCA Inputs'!$BG$14:$BG$54,MATCH(I197,'BCA Inputs'!$AW$14:$AW$54,0))*P197+INDEX('BCA Inputs'!$BH$14:$BH$54,MATCH(I197,'BCA Inputs'!$AW$14:$AW$54,0))*O197+INDEX('BCA Inputs'!$BI$14:$BI$54,MATCH(I197,'BCA Inputs'!$AW$14:$AW$54,0))*Q197+INDEX('BCA Inputs'!$BJ$14:$BJ$54,MATCH(I197,'BCA Inputs'!$AW$14:$AW$54,0))*F197+INDEX('BCA Inputs'!$BK$14:$BK$54,MATCH(I197,'BCA Inputs'!$AW$14:$AW$54,0))*G197,"")),"")</f>
        <v/>
      </c>
      <c r="AA197" s="237" t="str">
        <f t="shared" si="25"/>
        <v/>
      </c>
      <c r="AC197" s="238" t="str">
        <f>IFERROR((K197+R197)+IF($B$3="NYSEG",INDEX('BCA Inputs'!$AI$14:$AI$54,MATCH(I197,'BCA Inputs'!$M$14:$M$54,0))*P197+INDEX('BCA Inputs'!$AJ$14:$AJ$54,MATCH(I197,'BCA Inputs'!$M$14:$M$54,0))*Q197,IF($B$3="RG&amp;E",INDEX('BCA Inputs'!$BR$14:$BR$54,MATCH(I197,'BCA Inputs'!$AW$14:$AW$54,0))*P197+INDEX('BCA Inputs'!$BS$14:$BS$54,MATCH(I197,'BCA Inputs'!$AW$14:$AW$54,0))*Q197,"")),"")</f>
        <v/>
      </c>
      <c r="AD197" s="181" t="str">
        <f>IFERROR(IF($B$3="NYSEG",INDEX('BCA Inputs'!$AD$14:$AD$54,MATCH(I197,'BCA Inputs'!$M$14:$M$54,0))*P197+INDEX('BCA Inputs'!$AE$14:$AE$54,MATCH(I197,'BCA Inputs'!$M$14:$M$54,0))*O197+INDEX('BCA Inputs'!$AF$14:$AF$54,MATCH(I197,'BCA Inputs'!$M$14:$M$54,0))*Q197+INDEX('BCA Inputs'!$AG$14:$AG$54,MATCH(I197,'BCA Inputs'!$M$14:$M$54,0))*F197+INDEX('BCA Inputs'!$AH$14:$AH$54,MATCH(I197,'BCA Inputs'!$M$14:$M$54,0))*G197,IF($B$3="RG&amp;E",INDEX('BCA Inputs'!$BM$14:$BM$54,MATCH(I197,'BCA Inputs'!$AW$14:$AW$54,0))*P197+INDEX('BCA Inputs'!$BN$14:$BN$54,MATCH(I197,'BCA Inputs'!$AW$14:$AW$54,0))*O197+INDEX('BCA Inputs'!$BO$14:$BO$54,MATCH(I197,'BCA Inputs'!$AW$14:$AW$54,0))*Q197+INDEX('BCA Inputs'!$BP$14:$BP$54,MATCH(I197,'BCA Inputs'!$AW$14:$AW$54,0))*F197+INDEX('BCA Inputs'!$BQ$14:$BQ$54,MATCH(I197,'BCA Inputs'!$AW$14:$AW$54,0))*G197,"")),"")</f>
        <v/>
      </c>
      <c r="AE197" s="237" t="str">
        <f t="shared" si="26"/>
        <v/>
      </c>
      <c r="AF197" s="198">
        <f t="shared" si="28"/>
        <v>0</v>
      </c>
      <c r="AG197" s="239">
        <f t="shared" si="29"/>
        <v>0</v>
      </c>
    </row>
    <row r="198" spans="1:33">
      <c r="A198" s="228"/>
      <c r="B198" s="176"/>
      <c r="C198" s="229"/>
      <c r="D198" s="230"/>
      <c r="E198" s="230"/>
      <c r="F198" s="230"/>
      <c r="G198" s="230"/>
      <c r="H198" s="231"/>
      <c r="I198" s="231"/>
      <c r="J198" s="232"/>
      <c r="K198" s="232"/>
      <c r="L198" s="232"/>
      <c r="M198" s="181">
        <f t="shared" si="27"/>
        <v>0</v>
      </c>
      <c r="N198" s="181">
        <f>IF(H198="",0,H198*I198*'Avoided Water Savings Cost'!$C$16)</f>
        <v>0</v>
      </c>
      <c r="O198" s="545">
        <f>IF(C198="",0,IF($B$3="NYSEG",C198/(1-'Avoided Electric Costs 2020'!$W$21),IF($B$3="RG&amp;E",C198/(1-'Avoided Electric Costs 2020'!$X$21),"")))</f>
        <v>0</v>
      </c>
      <c r="P198" s="546">
        <f>IF(D198="",0,IF($B$3="NYSEG",D198/(1-'Avoided Electric Costs 2020'!$W$21),IF($B$3="RG&amp;E",D198/(1-'Avoided Electric Costs 2020'!$X$21),"")))</f>
        <v>0</v>
      </c>
      <c r="Q198" s="546">
        <f>IF(E198="",0,IF($B$3="NYSEG",E198/(1-'Avoided Natural Gas Costs 2020'!$J$34),IF($B$3="RG&amp;E",E198/(1-'Avoided Natural Gas Costs 2020'!$K$34),"")))</f>
        <v>0</v>
      </c>
      <c r="R198" s="233" t="str">
        <f>IFERROR(IF(P198*'BCA Inputs'!$C$1+Q198*'BCA Inputs'!$C$2+F198*'BCA Inputs'!$C$2+G198*'BCA Inputs'!$C$2=0,"",P198*'BCA Inputs'!$C$1+Q198*'BCA Inputs'!$C$2+F198*'BCA Inputs'!$C$2+G198*'BCA Inputs'!$C$2),"")</f>
        <v/>
      </c>
      <c r="S198" s="181" t="str">
        <f t="shared" si="20"/>
        <v/>
      </c>
      <c r="T198" s="181" t="str">
        <f>IFERROR(IF($B$3="NYSEG",(INDEX('BCA Inputs'!$N$14:$N$54,MATCH(I198,'BCA Inputs'!$M$14:$M$54,0))*P198+INDEX('BCA Inputs'!$O$14:$O$54,MATCH(I198,'BCA Inputs'!$M$14:$M$54,0))*O198+INDEX('BCA Inputs'!P:P,MATCH(I198,'BCA Inputs'!M:M,0))*Q198+INDEX('BCA Inputs'!Q:Q,MATCH(I198,'BCA Inputs'!M:M,0))*F198+INDEX('BCA Inputs'!R:R,MATCH(I198,'BCA Inputs'!M:M,0))*G198)+L198+N198,IF($B$3="RG&amp;E",(INDEX('BCA Inputs'!$AX$14:$AX$54,MATCH(I198,'BCA Inputs'!$AW$14:$AW$54,0))*P198+INDEX('BCA Inputs'!$AY$14:$AY$54,MATCH(I198,'BCA Inputs'!$AW$14:$AW$54,0))*O198+INDEX('BCA Inputs'!$AZ$14:$AZ$54,MATCH(I198,'BCA Inputs'!$AW$14:$AW$54,0))*Q198+INDEX('BCA Inputs'!$BA$14:$BA$54,MATCH(I198,'BCA Inputs'!$AW$14:$AW$54,0))*F198+INDEX('BCA Inputs'!$BB$14:$BB$54,MATCH(I198,'BCA Inputs'!$AW$14:$AW$54,0))*G198)+L198+N198,"")),"")</f>
        <v/>
      </c>
      <c r="U198" s="234" t="str">
        <f t="shared" si="21"/>
        <v/>
      </c>
      <c r="V198" s="234" t="str">
        <f t="shared" si="22"/>
        <v/>
      </c>
      <c r="W198" s="234" t="str">
        <f t="shared" si="23"/>
        <v/>
      </c>
      <c r="Y198" s="235" t="str">
        <f t="shared" si="24"/>
        <v/>
      </c>
      <c r="Z198" s="236" t="str">
        <f>IFERROR(IF($B$3="NYSEG",INDEX('BCA Inputs'!$X$14:$X$54,MATCH(I198,'BCA Inputs'!$M$14:$M$54,0))*P198+INDEX('BCA Inputs'!$Y$14:$Y$54,MATCH(I198,'BCA Inputs'!$M$14:$M$54,0))*O198+INDEX('BCA Inputs'!$Z$14:$Z$54,MATCH(I198,'BCA Inputs'!$M$14:$M$54,0))*Q198+INDEX('BCA Inputs'!$AA$14:$AA$54,MATCH(I198,'BCA Inputs'!$M$14:$M$54,0))*F198+INDEX('BCA Inputs'!$AB$14:$AB$54,MATCH(I198,'BCA Inputs'!$M$14:$M$54,0))*G198,IF($B$3="RG&amp;E",INDEX('BCA Inputs'!$BG$14:$BG$54,MATCH(I198,'BCA Inputs'!$AW$14:$AW$54,0))*P198+INDEX('BCA Inputs'!$BH$14:$BH$54,MATCH(I198,'BCA Inputs'!$AW$14:$AW$54,0))*O198+INDEX('BCA Inputs'!$BI$14:$BI$54,MATCH(I198,'BCA Inputs'!$AW$14:$AW$54,0))*Q198+INDEX('BCA Inputs'!$BJ$14:$BJ$54,MATCH(I198,'BCA Inputs'!$AW$14:$AW$54,0))*F198+INDEX('BCA Inputs'!$BK$14:$BK$54,MATCH(I198,'BCA Inputs'!$AW$14:$AW$54,0))*G198,"")),"")</f>
        <v/>
      </c>
      <c r="AA198" s="237" t="str">
        <f t="shared" si="25"/>
        <v/>
      </c>
      <c r="AC198" s="238" t="str">
        <f>IFERROR((K198+R198)+IF($B$3="NYSEG",INDEX('BCA Inputs'!$AI$14:$AI$54,MATCH(I198,'BCA Inputs'!$M$14:$M$54,0))*P198+INDEX('BCA Inputs'!$AJ$14:$AJ$54,MATCH(I198,'BCA Inputs'!$M$14:$M$54,0))*Q198,IF($B$3="RG&amp;E",INDEX('BCA Inputs'!$BR$14:$BR$54,MATCH(I198,'BCA Inputs'!$AW$14:$AW$54,0))*P198+INDEX('BCA Inputs'!$BS$14:$BS$54,MATCH(I198,'BCA Inputs'!$AW$14:$AW$54,0))*Q198,"")),"")</f>
        <v/>
      </c>
      <c r="AD198" s="181" t="str">
        <f>IFERROR(IF($B$3="NYSEG",INDEX('BCA Inputs'!$AD$14:$AD$54,MATCH(I198,'BCA Inputs'!$M$14:$M$54,0))*P198+INDEX('BCA Inputs'!$AE$14:$AE$54,MATCH(I198,'BCA Inputs'!$M$14:$M$54,0))*O198+INDEX('BCA Inputs'!$AF$14:$AF$54,MATCH(I198,'BCA Inputs'!$M$14:$M$54,0))*Q198+INDEX('BCA Inputs'!$AG$14:$AG$54,MATCH(I198,'BCA Inputs'!$M$14:$M$54,0))*F198+INDEX('BCA Inputs'!$AH$14:$AH$54,MATCH(I198,'BCA Inputs'!$M$14:$M$54,0))*G198,IF($B$3="RG&amp;E",INDEX('BCA Inputs'!$BM$14:$BM$54,MATCH(I198,'BCA Inputs'!$AW$14:$AW$54,0))*P198+INDEX('BCA Inputs'!$BN$14:$BN$54,MATCH(I198,'BCA Inputs'!$AW$14:$AW$54,0))*O198+INDEX('BCA Inputs'!$BO$14:$BO$54,MATCH(I198,'BCA Inputs'!$AW$14:$AW$54,0))*Q198+INDEX('BCA Inputs'!$BP$14:$BP$54,MATCH(I198,'BCA Inputs'!$AW$14:$AW$54,0))*F198+INDEX('BCA Inputs'!$BQ$14:$BQ$54,MATCH(I198,'BCA Inputs'!$AW$14:$AW$54,0))*G198,"")),"")</f>
        <v/>
      </c>
      <c r="AE198" s="237" t="str">
        <f t="shared" si="26"/>
        <v/>
      </c>
      <c r="AF198" s="198">
        <f t="shared" si="28"/>
        <v>0</v>
      </c>
      <c r="AG198" s="239">
        <f t="shared" si="29"/>
        <v>0</v>
      </c>
    </row>
    <row r="199" spans="1:33">
      <c r="A199" s="228"/>
      <c r="B199" s="176"/>
      <c r="C199" s="229"/>
      <c r="D199" s="230"/>
      <c r="E199" s="230"/>
      <c r="F199" s="230"/>
      <c r="G199" s="230"/>
      <c r="H199" s="231"/>
      <c r="I199" s="231"/>
      <c r="J199" s="232"/>
      <c r="K199" s="232"/>
      <c r="L199" s="232"/>
      <c r="M199" s="181">
        <f t="shared" si="27"/>
        <v>0</v>
      </c>
      <c r="N199" s="181">
        <f>IF(H199="",0,H199*I199*'Avoided Water Savings Cost'!$C$16)</f>
        <v>0</v>
      </c>
      <c r="O199" s="545">
        <f>IF(C199="",0,IF($B$3="NYSEG",C199/(1-'Avoided Electric Costs 2020'!$W$21),IF($B$3="RG&amp;E",C199/(1-'Avoided Electric Costs 2020'!$X$21),"")))</f>
        <v>0</v>
      </c>
      <c r="P199" s="546">
        <f>IF(D199="",0,IF($B$3="NYSEG",D199/(1-'Avoided Electric Costs 2020'!$W$21),IF($B$3="RG&amp;E",D199/(1-'Avoided Electric Costs 2020'!$X$21),"")))</f>
        <v>0</v>
      </c>
      <c r="Q199" s="546">
        <f>IF(E199="",0,IF($B$3="NYSEG",E199/(1-'Avoided Natural Gas Costs 2020'!$J$34),IF($B$3="RG&amp;E",E199/(1-'Avoided Natural Gas Costs 2020'!$K$34),"")))</f>
        <v>0</v>
      </c>
      <c r="R199" s="233" t="str">
        <f>IFERROR(IF(P199*'BCA Inputs'!$C$1+Q199*'BCA Inputs'!$C$2+F199*'BCA Inputs'!$C$2+G199*'BCA Inputs'!$C$2=0,"",P199*'BCA Inputs'!$C$1+Q199*'BCA Inputs'!$C$2+F199*'BCA Inputs'!$C$2+G199*'BCA Inputs'!$C$2),"")</f>
        <v/>
      </c>
      <c r="S199" s="181" t="str">
        <f t="shared" si="20"/>
        <v/>
      </c>
      <c r="T199" s="181" t="str">
        <f>IFERROR(IF($B$3="NYSEG",(INDEX('BCA Inputs'!$N$14:$N$54,MATCH(I199,'BCA Inputs'!$M$14:$M$54,0))*P199+INDEX('BCA Inputs'!$O$14:$O$54,MATCH(I199,'BCA Inputs'!$M$14:$M$54,0))*O199+INDEX('BCA Inputs'!P:P,MATCH(I199,'BCA Inputs'!M:M,0))*Q199+INDEX('BCA Inputs'!Q:Q,MATCH(I199,'BCA Inputs'!M:M,0))*F199+INDEX('BCA Inputs'!R:R,MATCH(I199,'BCA Inputs'!M:M,0))*G199)+L199+N199,IF($B$3="RG&amp;E",(INDEX('BCA Inputs'!$AX$14:$AX$54,MATCH(I199,'BCA Inputs'!$AW$14:$AW$54,0))*P199+INDEX('BCA Inputs'!$AY$14:$AY$54,MATCH(I199,'BCA Inputs'!$AW$14:$AW$54,0))*O199+INDEX('BCA Inputs'!$AZ$14:$AZ$54,MATCH(I199,'BCA Inputs'!$AW$14:$AW$54,0))*Q199+INDEX('BCA Inputs'!$BA$14:$BA$54,MATCH(I199,'BCA Inputs'!$AW$14:$AW$54,0))*F199+INDEX('BCA Inputs'!$BB$14:$BB$54,MATCH(I199,'BCA Inputs'!$AW$14:$AW$54,0))*G199)+L199+N199,"")),"")</f>
        <v/>
      </c>
      <c r="U199" s="234" t="str">
        <f t="shared" si="21"/>
        <v/>
      </c>
      <c r="V199" s="234" t="str">
        <f t="shared" si="22"/>
        <v/>
      </c>
      <c r="W199" s="234" t="str">
        <f t="shared" si="23"/>
        <v/>
      </c>
      <c r="Y199" s="235" t="str">
        <f t="shared" si="24"/>
        <v/>
      </c>
      <c r="Z199" s="236" t="str">
        <f>IFERROR(IF($B$3="NYSEG",INDEX('BCA Inputs'!$X$14:$X$54,MATCH(I199,'BCA Inputs'!$M$14:$M$54,0))*P199+INDEX('BCA Inputs'!$Y$14:$Y$54,MATCH(I199,'BCA Inputs'!$M$14:$M$54,0))*O199+INDEX('BCA Inputs'!$Z$14:$Z$54,MATCH(I199,'BCA Inputs'!$M$14:$M$54,0))*Q199+INDEX('BCA Inputs'!$AA$14:$AA$54,MATCH(I199,'BCA Inputs'!$M$14:$M$54,0))*F199+INDEX('BCA Inputs'!$AB$14:$AB$54,MATCH(I199,'BCA Inputs'!$M$14:$M$54,0))*G199,IF($B$3="RG&amp;E",INDEX('BCA Inputs'!$BG$14:$BG$54,MATCH(I199,'BCA Inputs'!$AW$14:$AW$54,0))*P199+INDEX('BCA Inputs'!$BH$14:$BH$54,MATCH(I199,'BCA Inputs'!$AW$14:$AW$54,0))*O199+INDEX('BCA Inputs'!$BI$14:$BI$54,MATCH(I199,'BCA Inputs'!$AW$14:$AW$54,0))*Q199+INDEX('BCA Inputs'!$BJ$14:$BJ$54,MATCH(I199,'BCA Inputs'!$AW$14:$AW$54,0))*F199+INDEX('BCA Inputs'!$BK$14:$BK$54,MATCH(I199,'BCA Inputs'!$AW$14:$AW$54,0))*G199,"")),"")</f>
        <v/>
      </c>
      <c r="AA199" s="237" t="str">
        <f t="shared" si="25"/>
        <v/>
      </c>
      <c r="AC199" s="238" t="str">
        <f>IFERROR((K199+R199)+IF($B$3="NYSEG",INDEX('BCA Inputs'!$AI$14:$AI$54,MATCH(I199,'BCA Inputs'!$M$14:$M$54,0))*P199+INDEX('BCA Inputs'!$AJ$14:$AJ$54,MATCH(I199,'BCA Inputs'!$M$14:$M$54,0))*Q199,IF($B$3="RG&amp;E",INDEX('BCA Inputs'!$BR$14:$BR$54,MATCH(I199,'BCA Inputs'!$AW$14:$AW$54,0))*P199+INDEX('BCA Inputs'!$BS$14:$BS$54,MATCH(I199,'BCA Inputs'!$AW$14:$AW$54,0))*Q199,"")),"")</f>
        <v/>
      </c>
      <c r="AD199" s="181" t="str">
        <f>IFERROR(IF($B$3="NYSEG",INDEX('BCA Inputs'!$AD$14:$AD$54,MATCH(I199,'BCA Inputs'!$M$14:$M$54,0))*P199+INDEX('BCA Inputs'!$AE$14:$AE$54,MATCH(I199,'BCA Inputs'!$M$14:$M$54,0))*O199+INDEX('BCA Inputs'!$AF$14:$AF$54,MATCH(I199,'BCA Inputs'!$M$14:$M$54,0))*Q199+INDEX('BCA Inputs'!$AG$14:$AG$54,MATCH(I199,'BCA Inputs'!$M$14:$M$54,0))*F199+INDEX('BCA Inputs'!$AH$14:$AH$54,MATCH(I199,'BCA Inputs'!$M$14:$M$54,0))*G199,IF($B$3="RG&amp;E",INDEX('BCA Inputs'!$BM$14:$BM$54,MATCH(I199,'BCA Inputs'!$AW$14:$AW$54,0))*P199+INDEX('BCA Inputs'!$BN$14:$BN$54,MATCH(I199,'BCA Inputs'!$AW$14:$AW$54,0))*O199+INDEX('BCA Inputs'!$BO$14:$BO$54,MATCH(I199,'BCA Inputs'!$AW$14:$AW$54,0))*Q199+INDEX('BCA Inputs'!$BP$14:$BP$54,MATCH(I199,'BCA Inputs'!$AW$14:$AW$54,0))*F199+INDEX('BCA Inputs'!$BQ$14:$BQ$54,MATCH(I199,'BCA Inputs'!$AW$14:$AW$54,0))*G199,"")),"")</f>
        <v/>
      </c>
      <c r="AE199" s="237" t="str">
        <f t="shared" si="26"/>
        <v/>
      </c>
      <c r="AF199" s="198">
        <f t="shared" si="28"/>
        <v>0</v>
      </c>
      <c r="AG199" s="239">
        <f t="shared" si="29"/>
        <v>0</v>
      </c>
    </row>
    <row r="200" spans="1:33">
      <c r="A200" s="228"/>
      <c r="B200" s="176"/>
      <c r="C200" s="229"/>
      <c r="D200" s="230"/>
      <c r="E200" s="230"/>
      <c r="F200" s="230"/>
      <c r="G200" s="230"/>
      <c r="H200" s="231"/>
      <c r="I200" s="231"/>
      <c r="J200" s="232"/>
      <c r="K200" s="232"/>
      <c r="L200" s="232"/>
      <c r="M200" s="181">
        <f t="shared" si="27"/>
        <v>0</v>
      </c>
      <c r="N200" s="181">
        <f>IF(H200="",0,H200*I200*'Avoided Water Savings Cost'!$C$16)</f>
        <v>0</v>
      </c>
      <c r="O200" s="545">
        <f>IF(C200="",0,IF($B$3="NYSEG",C200/(1-'Avoided Electric Costs 2020'!$W$21),IF($B$3="RG&amp;E",C200/(1-'Avoided Electric Costs 2020'!$X$21),"")))</f>
        <v>0</v>
      </c>
      <c r="P200" s="546">
        <f>IF(D200="",0,IF($B$3="NYSEG",D200/(1-'Avoided Electric Costs 2020'!$W$21),IF($B$3="RG&amp;E",D200/(1-'Avoided Electric Costs 2020'!$X$21),"")))</f>
        <v>0</v>
      </c>
      <c r="Q200" s="546">
        <f>IF(E200="",0,IF($B$3="NYSEG",E200/(1-'Avoided Natural Gas Costs 2020'!$J$34),IF($B$3="RG&amp;E",E200/(1-'Avoided Natural Gas Costs 2020'!$K$34),"")))</f>
        <v>0</v>
      </c>
      <c r="R200" s="233" t="str">
        <f>IFERROR(IF(P200*'BCA Inputs'!$C$1+Q200*'BCA Inputs'!$C$2+F200*'BCA Inputs'!$C$2+G200*'BCA Inputs'!$C$2=0,"",P200*'BCA Inputs'!$C$1+Q200*'BCA Inputs'!$C$2+F200*'BCA Inputs'!$C$2+G200*'BCA Inputs'!$C$2),"")</f>
        <v/>
      </c>
      <c r="S200" s="181" t="str">
        <f t="shared" si="20"/>
        <v/>
      </c>
      <c r="T200" s="181" t="str">
        <f>IFERROR(IF($B$3="NYSEG",(INDEX('BCA Inputs'!$N$14:$N$54,MATCH(I200,'BCA Inputs'!$M$14:$M$54,0))*P200+INDEX('BCA Inputs'!$O$14:$O$54,MATCH(I200,'BCA Inputs'!$M$14:$M$54,0))*O200+INDEX('BCA Inputs'!P:P,MATCH(I200,'BCA Inputs'!M:M,0))*Q200+INDEX('BCA Inputs'!Q:Q,MATCH(I200,'BCA Inputs'!M:M,0))*F200+INDEX('BCA Inputs'!R:R,MATCH(I200,'BCA Inputs'!M:M,0))*G200)+L200+N200,IF($B$3="RG&amp;E",(INDEX('BCA Inputs'!$AX$14:$AX$54,MATCH(I200,'BCA Inputs'!$AW$14:$AW$54,0))*P200+INDEX('BCA Inputs'!$AY$14:$AY$54,MATCH(I200,'BCA Inputs'!$AW$14:$AW$54,0))*O200+INDEX('BCA Inputs'!$AZ$14:$AZ$54,MATCH(I200,'BCA Inputs'!$AW$14:$AW$54,0))*Q200+INDEX('BCA Inputs'!$BA$14:$BA$54,MATCH(I200,'BCA Inputs'!$AW$14:$AW$54,0))*F200+INDEX('BCA Inputs'!$BB$14:$BB$54,MATCH(I200,'BCA Inputs'!$AW$14:$AW$54,0))*G200)+L200+N200,"")),"")</f>
        <v/>
      </c>
      <c r="U200" s="234" t="str">
        <f t="shared" si="21"/>
        <v/>
      </c>
      <c r="V200" s="234" t="str">
        <f t="shared" si="22"/>
        <v/>
      </c>
      <c r="W200" s="234" t="str">
        <f t="shared" si="23"/>
        <v/>
      </c>
      <c r="Y200" s="235" t="str">
        <f t="shared" si="24"/>
        <v/>
      </c>
      <c r="Z200" s="236" t="str">
        <f>IFERROR(IF($B$3="NYSEG",INDEX('BCA Inputs'!$X$14:$X$54,MATCH(I200,'BCA Inputs'!$M$14:$M$54,0))*P200+INDEX('BCA Inputs'!$Y$14:$Y$54,MATCH(I200,'BCA Inputs'!$M$14:$M$54,0))*O200+INDEX('BCA Inputs'!$Z$14:$Z$54,MATCH(I200,'BCA Inputs'!$M$14:$M$54,0))*Q200+INDEX('BCA Inputs'!$AA$14:$AA$54,MATCH(I200,'BCA Inputs'!$M$14:$M$54,0))*F200+INDEX('BCA Inputs'!$AB$14:$AB$54,MATCH(I200,'BCA Inputs'!$M$14:$M$54,0))*G200,IF($B$3="RG&amp;E",INDEX('BCA Inputs'!$BG$14:$BG$54,MATCH(I200,'BCA Inputs'!$AW$14:$AW$54,0))*P200+INDEX('BCA Inputs'!$BH$14:$BH$54,MATCH(I200,'BCA Inputs'!$AW$14:$AW$54,0))*O200+INDEX('BCA Inputs'!$BI$14:$BI$54,MATCH(I200,'BCA Inputs'!$AW$14:$AW$54,0))*Q200+INDEX('BCA Inputs'!$BJ$14:$BJ$54,MATCH(I200,'BCA Inputs'!$AW$14:$AW$54,0))*F200+INDEX('BCA Inputs'!$BK$14:$BK$54,MATCH(I200,'BCA Inputs'!$AW$14:$AW$54,0))*G200,"")),"")</f>
        <v/>
      </c>
      <c r="AA200" s="237" t="str">
        <f t="shared" si="25"/>
        <v/>
      </c>
      <c r="AC200" s="238" t="str">
        <f>IFERROR((K200+R200)+IF($B$3="NYSEG",INDEX('BCA Inputs'!$AI$14:$AI$54,MATCH(I200,'BCA Inputs'!$M$14:$M$54,0))*P200+INDEX('BCA Inputs'!$AJ$14:$AJ$54,MATCH(I200,'BCA Inputs'!$M$14:$M$54,0))*Q200,IF($B$3="RG&amp;E",INDEX('BCA Inputs'!$BR$14:$BR$54,MATCH(I200,'BCA Inputs'!$AW$14:$AW$54,0))*P200+INDEX('BCA Inputs'!$BS$14:$BS$54,MATCH(I200,'BCA Inputs'!$AW$14:$AW$54,0))*Q200,"")),"")</f>
        <v/>
      </c>
      <c r="AD200" s="181" t="str">
        <f>IFERROR(IF($B$3="NYSEG",INDEX('BCA Inputs'!$AD$14:$AD$54,MATCH(I200,'BCA Inputs'!$M$14:$M$54,0))*P200+INDEX('BCA Inputs'!$AE$14:$AE$54,MATCH(I200,'BCA Inputs'!$M$14:$M$54,0))*O200+INDEX('BCA Inputs'!$AF$14:$AF$54,MATCH(I200,'BCA Inputs'!$M$14:$M$54,0))*Q200+INDEX('BCA Inputs'!$AG$14:$AG$54,MATCH(I200,'BCA Inputs'!$M$14:$M$54,0))*F200+INDEX('BCA Inputs'!$AH$14:$AH$54,MATCH(I200,'BCA Inputs'!$M$14:$M$54,0))*G200,IF($B$3="RG&amp;E",INDEX('BCA Inputs'!$BM$14:$BM$54,MATCH(I200,'BCA Inputs'!$AW$14:$AW$54,0))*P200+INDEX('BCA Inputs'!$BN$14:$BN$54,MATCH(I200,'BCA Inputs'!$AW$14:$AW$54,0))*O200+INDEX('BCA Inputs'!$BO$14:$BO$54,MATCH(I200,'BCA Inputs'!$AW$14:$AW$54,0))*Q200+INDEX('BCA Inputs'!$BP$14:$BP$54,MATCH(I200,'BCA Inputs'!$AW$14:$AW$54,0))*F200+INDEX('BCA Inputs'!$BQ$14:$BQ$54,MATCH(I200,'BCA Inputs'!$AW$14:$AW$54,0))*G200,"")),"")</f>
        <v/>
      </c>
      <c r="AE200" s="237" t="str">
        <f t="shared" si="26"/>
        <v/>
      </c>
      <c r="AF200" s="198">
        <f t="shared" si="28"/>
        <v>0</v>
      </c>
      <c r="AG200" s="239">
        <f t="shared" si="29"/>
        <v>0</v>
      </c>
    </row>
    <row r="201" spans="1:33">
      <c r="A201" s="228"/>
      <c r="B201" s="176"/>
      <c r="C201" s="229"/>
      <c r="D201" s="230"/>
      <c r="E201" s="230"/>
      <c r="F201" s="230"/>
      <c r="G201" s="230"/>
      <c r="H201" s="231"/>
      <c r="I201" s="231"/>
      <c r="J201" s="232"/>
      <c r="K201" s="232"/>
      <c r="L201" s="232"/>
      <c r="M201" s="181">
        <f t="shared" si="27"/>
        <v>0</v>
      </c>
      <c r="N201" s="181">
        <f>IF(H201="",0,H201*I201*'Avoided Water Savings Cost'!$C$16)</f>
        <v>0</v>
      </c>
      <c r="O201" s="545">
        <f>IF(C201="",0,IF($B$3="NYSEG",C201/(1-'Avoided Electric Costs 2020'!$W$21),IF($B$3="RG&amp;E",C201/(1-'Avoided Electric Costs 2020'!$X$21),"")))</f>
        <v>0</v>
      </c>
      <c r="P201" s="546">
        <f>IF(D201="",0,IF($B$3="NYSEG",D201/(1-'Avoided Electric Costs 2020'!$W$21),IF($B$3="RG&amp;E",D201/(1-'Avoided Electric Costs 2020'!$X$21),"")))</f>
        <v>0</v>
      </c>
      <c r="Q201" s="546">
        <f>IF(E201="",0,IF($B$3="NYSEG",E201/(1-'Avoided Natural Gas Costs 2020'!$J$34),IF($B$3="RG&amp;E",E201/(1-'Avoided Natural Gas Costs 2020'!$K$34),"")))</f>
        <v>0</v>
      </c>
      <c r="R201" s="233" t="str">
        <f>IFERROR(IF(P201*'BCA Inputs'!$C$1+Q201*'BCA Inputs'!$C$2+F201*'BCA Inputs'!$C$2+G201*'BCA Inputs'!$C$2=0,"",P201*'BCA Inputs'!$C$1+Q201*'BCA Inputs'!$C$2+F201*'BCA Inputs'!$C$2+G201*'BCA Inputs'!$C$2),"")</f>
        <v/>
      </c>
      <c r="S201" s="181" t="str">
        <f t="shared" si="20"/>
        <v/>
      </c>
      <c r="T201" s="181" t="str">
        <f>IFERROR(IF($B$3="NYSEG",(INDEX('BCA Inputs'!$N$14:$N$54,MATCH(I201,'BCA Inputs'!$M$14:$M$54,0))*P201+INDEX('BCA Inputs'!$O$14:$O$54,MATCH(I201,'BCA Inputs'!$M$14:$M$54,0))*O201+INDEX('BCA Inputs'!P:P,MATCH(I201,'BCA Inputs'!M:M,0))*Q201+INDEX('BCA Inputs'!Q:Q,MATCH(I201,'BCA Inputs'!M:M,0))*F201+INDEX('BCA Inputs'!R:R,MATCH(I201,'BCA Inputs'!M:M,0))*G201)+L201+N201,IF($B$3="RG&amp;E",(INDEX('BCA Inputs'!$AX$14:$AX$54,MATCH(I201,'BCA Inputs'!$AW$14:$AW$54,0))*P201+INDEX('BCA Inputs'!$AY$14:$AY$54,MATCH(I201,'BCA Inputs'!$AW$14:$AW$54,0))*O201+INDEX('BCA Inputs'!$AZ$14:$AZ$54,MATCH(I201,'BCA Inputs'!$AW$14:$AW$54,0))*Q201+INDEX('BCA Inputs'!$BA$14:$BA$54,MATCH(I201,'BCA Inputs'!$AW$14:$AW$54,0))*F201+INDEX('BCA Inputs'!$BB$14:$BB$54,MATCH(I201,'BCA Inputs'!$AW$14:$AW$54,0))*G201)+L201+N201,"")),"")</f>
        <v/>
      </c>
      <c r="U201" s="234" t="str">
        <f t="shared" si="21"/>
        <v/>
      </c>
      <c r="V201" s="234" t="str">
        <f t="shared" si="22"/>
        <v/>
      </c>
      <c r="W201" s="234" t="str">
        <f t="shared" si="23"/>
        <v/>
      </c>
      <c r="Y201" s="235" t="str">
        <f t="shared" si="24"/>
        <v/>
      </c>
      <c r="Z201" s="236" t="str">
        <f>IFERROR(IF($B$3="NYSEG",INDEX('BCA Inputs'!$X$14:$X$54,MATCH(I201,'BCA Inputs'!$M$14:$M$54,0))*P201+INDEX('BCA Inputs'!$Y$14:$Y$54,MATCH(I201,'BCA Inputs'!$M$14:$M$54,0))*O201+INDEX('BCA Inputs'!$Z$14:$Z$54,MATCH(I201,'BCA Inputs'!$M$14:$M$54,0))*Q201+INDEX('BCA Inputs'!$AA$14:$AA$54,MATCH(I201,'BCA Inputs'!$M$14:$M$54,0))*F201+INDEX('BCA Inputs'!$AB$14:$AB$54,MATCH(I201,'BCA Inputs'!$M$14:$M$54,0))*G201,IF($B$3="RG&amp;E",INDEX('BCA Inputs'!$BG$14:$BG$54,MATCH(I201,'BCA Inputs'!$AW$14:$AW$54,0))*P201+INDEX('BCA Inputs'!$BH$14:$BH$54,MATCH(I201,'BCA Inputs'!$AW$14:$AW$54,0))*O201+INDEX('BCA Inputs'!$BI$14:$BI$54,MATCH(I201,'BCA Inputs'!$AW$14:$AW$54,0))*Q201+INDEX('BCA Inputs'!$BJ$14:$BJ$54,MATCH(I201,'BCA Inputs'!$AW$14:$AW$54,0))*F201+INDEX('BCA Inputs'!$BK$14:$BK$54,MATCH(I201,'BCA Inputs'!$AW$14:$AW$54,0))*G201,"")),"")</f>
        <v/>
      </c>
      <c r="AA201" s="237" t="str">
        <f t="shared" si="25"/>
        <v/>
      </c>
      <c r="AC201" s="238" t="str">
        <f>IFERROR((K201+R201)+IF($B$3="NYSEG",INDEX('BCA Inputs'!$AI$14:$AI$54,MATCH(I201,'BCA Inputs'!$M$14:$M$54,0))*P201+INDEX('BCA Inputs'!$AJ$14:$AJ$54,MATCH(I201,'BCA Inputs'!$M$14:$M$54,0))*Q201,IF($B$3="RG&amp;E",INDEX('BCA Inputs'!$BR$14:$BR$54,MATCH(I201,'BCA Inputs'!$AW$14:$AW$54,0))*P201+INDEX('BCA Inputs'!$BS$14:$BS$54,MATCH(I201,'BCA Inputs'!$AW$14:$AW$54,0))*Q201,"")),"")</f>
        <v/>
      </c>
      <c r="AD201" s="181" t="str">
        <f>IFERROR(IF($B$3="NYSEG",INDEX('BCA Inputs'!$AD$14:$AD$54,MATCH(I201,'BCA Inputs'!$M$14:$M$54,0))*P201+INDEX('BCA Inputs'!$AE$14:$AE$54,MATCH(I201,'BCA Inputs'!$M$14:$M$54,0))*O201+INDEX('BCA Inputs'!$AF$14:$AF$54,MATCH(I201,'BCA Inputs'!$M$14:$M$54,0))*Q201+INDEX('BCA Inputs'!$AG$14:$AG$54,MATCH(I201,'BCA Inputs'!$M$14:$M$54,0))*F201+INDEX('BCA Inputs'!$AH$14:$AH$54,MATCH(I201,'BCA Inputs'!$M$14:$M$54,0))*G201,IF($B$3="RG&amp;E",INDEX('BCA Inputs'!$BM$14:$BM$54,MATCH(I201,'BCA Inputs'!$AW$14:$AW$54,0))*P201+INDEX('BCA Inputs'!$BN$14:$BN$54,MATCH(I201,'BCA Inputs'!$AW$14:$AW$54,0))*O201+INDEX('BCA Inputs'!$BO$14:$BO$54,MATCH(I201,'BCA Inputs'!$AW$14:$AW$54,0))*Q201+INDEX('BCA Inputs'!$BP$14:$BP$54,MATCH(I201,'BCA Inputs'!$AW$14:$AW$54,0))*F201+INDEX('BCA Inputs'!$BQ$14:$BQ$54,MATCH(I201,'BCA Inputs'!$AW$14:$AW$54,0))*G201,"")),"")</f>
        <v/>
      </c>
      <c r="AE201" s="237" t="str">
        <f t="shared" si="26"/>
        <v/>
      </c>
      <c r="AF201" s="198">
        <f t="shared" si="28"/>
        <v>0</v>
      </c>
      <c r="AG201" s="239">
        <f t="shared" si="29"/>
        <v>0</v>
      </c>
    </row>
    <row r="202" spans="1:33">
      <c r="A202" s="228"/>
      <c r="B202" s="176"/>
      <c r="C202" s="229"/>
      <c r="D202" s="230"/>
      <c r="E202" s="230"/>
      <c r="F202" s="230"/>
      <c r="G202" s="230"/>
      <c r="H202" s="231"/>
      <c r="I202" s="231"/>
      <c r="J202" s="232"/>
      <c r="K202" s="232"/>
      <c r="L202" s="232"/>
      <c r="M202" s="181">
        <f t="shared" si="27"/>
        <v>0</v>
      </c>
      <c r="N202" s="181">
        <f>IF(H202="",0,H202*I202*'Avoided Water Savings Cost'!$C$16)</f>
        <v>0</v>
      </c>
      <c r="O202" s="545">
        <f>IF(C202="",0,IF($B$3="NYSEG",C202/(1-'Avoided Electric Costs 2020'!$W$21),IF($B$3="RG&amp;E",C202/(1-'Avoided Electric Costs 2020'!$X$21),"")))</f>
        <v>0</v>
      </c>
      <c r="P202" s="546">
        <f>IF(D202="",0,IF($B$3="NYSEG",D202/(1-'Avoided Electric Costs 2020'!$W$21),IF($B$3="RG&amp;E",D202/(1-'Avoided Electric Costs 2020'!$X$21),"")))</f>
        <v>0</v>
      </c>
      <c r="Q202" s="546">
        <f>IF(E202="",0,IF($B$3="NYSEG",E202/(1-'Avoided Natural Gas Costs 2020'!$J$34),IF($B$3="RG&amp;E",E202/(1-'Avoided Natural Gas Costs 2020'!$K$34),"")))</f>
        <v>0</v>
      </c>
      <c r="R202" s="233" t="str">
        <f>IFERROR(IF(P202*'BCA Inputs'!$C$1+Q202*'BCA Inputs'!$C$2+F202*'BCA Inputs'!$C$2+G202*'BCA Inputs'!$C$2=0,"",P202*'BCA Inputs'!$C$1+Q202*'BCA Inputs'!$C$2+F202*'BCA Inputs'!$C$2+G202*'BCA Inputs'!$C$2),"")</f>
        <v/>
      </c>
      <c r="S202" s="181" t="str">
        <f t="shared" si="20"/>
        <v/>
      </c>
      <c r="T202" s="181" t="str">
        <f>IFERROR(IF($B$3="NYSEG",(INDEX('BCA Inputs'!$N$14:$N$54,MATCH(I202,'BCA Inputs'!$M$14:$M$54,0))*P202+INDEX('BCA Inputs'!$O$14:$O$54,MATCH(I202,'BCA Inputs'!$M$14:$M$54,0))*O202+INDEX('BCA Inputs'!P:P,MATCH(I202,'BCA Inputs'!M:M,0))*Q202+INDEX('BCA Inputs'!Q:Q,MATCH(I202,'BCA Inputs'!M:M,0))*F202+INDEX('BCA Inputs'!R:R,MATCH(I202,'BCA Inputs'!M:M,0))*G202)+L202+N202,IF($B$3="RG&amp;E",(INDEX('BCA Inputs'!$AX$14:$AX$54,MATCH(I202,'BCA Inputs'!$AW$14:$AW$54,0))*P202+INDEX('BCA Inputs'!$AY$14:$AY$54,MATCH(I202,'BCA Inputs'!$AW$14:$AW$54,0))*O202+INDEX('BCA Inputs'!$AZ$14:$AZ$54,MATCH(I202,'BCA Inputs'!$AW$14:$AW$54,0))*Q202+INDEX('BCA Inputs'!$BA$14:$BA$54,MATCH(I202,'BCA Inputs'!$AW$14:$AW$54,0))*F202+INDEX('BCA Inputs'!$BB$14:$BB$54,MATCH(I202,'BCA Inputs'!$AW$14:$AW$54,0))*G202)+L202+N202,"")),"")</f>
        <v/>
      </c>
      <c r="U202" s="234" t="str">
        <f t="shared" si="21"/>
        <v/>
      </c>
      <c r="V202" s="234" t="str">
        <f t="shared" si="22"/>
        <v/>
      </c>
      <c r="W202" s="234" t="str">
        <f t="shared" si="23"/>
        <v/>
      </c>
      <c r="Y202" s="235" t="str">
        <f t="shared" si="24"/>
        <v/>
      </c>
      <c r="Z202" s="236" t="str">
        <f>IFERROR(IF($B$3="NYSEG",INDEX('BCA Inputs'!$X$14:$X$54,MATCH(I202,'BCA Inputs'!$M$14:$M$54,0))*P202+INDEX('BCA Inputs'!$Y$14:$Y$54,MATCH(I202,'BCA Inputs'!$M$14:$M$54,0))*O202+INDEX('BCA Inputs'!$Z$14:$Z$54,MATCH(I202,'BCA Inputs'!$M$14:$M$54,0))*Q202+INDEX('BCA Inputs'!$AA$14:$AA$54,MATCH(I202,'BCA Inputs'!$M$14:$M$54,0))*F202+INDEX('BCA Inputs'!$AB$14:$AB$54,MATCH(I202,'BCA Inputs'!$M$14:$M$54,0))*G202,IF($B$3="RG&amp;E",INDEX('BCA Inputs'!$BG$14:$BG$54,MATCH(I202,'BCA Inputs'!$AW$14:$AW$54,0))*P202+INDEX('BCA Inputs'!$BH$14:$BH$54,MATCH(I202,'BCA Inputs'!$AW$14:$AW$54,0))*O202+INDEX('BCA Inputs'!$BI$14:$BI$54,MATCH(I202,'BCA Inputs'!$AW$14:$AW$54,0))*Q202+INDEX('BCA Inputs'!$BJ$14:$BJ$54,MATCH(I202,'BCA Inputs'!$AW$14:$AW$54,0))*F202+INDEX('BCA Inputs'!$BK$14:$BK$54,MATCH(I202,'BCA Inputs'!$AW$14:$AW$54,0))*G202,"")),"")</f>
        <v/>
      </c>
      <c r="AA202" s="237" t="str">
        <f t="shared" si="25"/>
        <v/>
      </c>
      <c r="AC202" s="238" t="str">
        <f>IFERROR((K202+R202)+IF($B$3="NYSEG",INDEX('BCA Inputs'!$AI$14:$AI$54,MATCH(I202,'BCA Inputs'!$M$14:$M$54,0))*P202+INDEX('BCA Inputs'!$AJ$14:$AJ$54,MATCH(I202,'BCA Inputs'!$M$14:$M$54,0))*Q202,IF($B$3="RG&amp;E",INDEX('BCA Inputs'!$BR$14:$BR$54,MATCH(I202,'BCA Inputs'!$AW$14:$AW$54,0))*P202+INDEX('BCA Inputs'!$BS$14:$BS$54,MATCH(I202,'BCA Inputs'!$AW$14:$AW$54,0))*Q202,"")),"")</f>
        <v/>
      </c>
      <c r="AD202" s="181" t="str">
        <f>IFERROR(IF($B$3="NYSEG",INDEX('BCA Inputs'!$AD$14:$AD$54,MATCH(I202,'BCA Inputs'!$M$14:$M$54,0))*P202+INDEX('BCA Inputs'!$AE$14:$AE$54,MATCH(I202,'BCA Inputs'!$M$14:$M$54,0))*O202+INDEX('BCA Inputs'!$AF$14:$AF$54,MATCH(I202,'BCA Inputs'!$M$14:$M$54,0))*Q202+INDEX('BCA Inputs'!$AG$14:$AG$54,MATCH(I202,'BCA Inputs'!$M$14:$M$54,0))*F202+INDEX('BCA Inputs'!$AH$14:$AH$54,MATCH(I202,'BCA Inputs'!$M$14:$M$54,0))*G202,IF($B$3="RG&amp;E",INDEX('BCA Inputs'!$BM$14:$BM$54,MATCH(I202,'BCA Inputs'!$AW$14:$AW$54,0))*P202+INDEX('BCA Inputs'!$BN$14:$BN$54,MATCH(I202,'BCA Inputs'!$AW$14:$AW$54,0))*O202+INDEX('BCA Inputs'!$BO$14:$BO$54,MATCH(I202,'BCA Inputs'!$AW$14:$AW$54,0))*Q202+INDEX('BCA Inputs'!$BP$14:$BP$54,MATCH(I202,'BCA Inputs'!$AW$14:$AW$54,0))*F202+INDEX('BCA Inputs'!$BQ$14:$BQ$54,MATCH(I202,'BCA Inputs'!$AW$14:$AW$54,0))*G202,"")),"")</f>
        <v/>
      </c>
      <c r="AE202" s="237" t="str">
        <f t="shared" si="26"/>
        <v/>
      </c>
      <c r="AF202" s="198">
        <f t="shared" si="28"/>
        <v>0</v>
      </c>
      <c r="AG202" s="239">
        <f t="shared" si="29"/>
        <v>0</v>
      </c>
    </row>
    <row r="203" spans="1:33">
      <c r="A203" s="228"/>
      <c r="B203" s="176"/>
      <c r="C203" s="229"/>
      <c r="D203" s="230"/>
      <c r="E203" s="230"/>
      <c r="F203" s="230"/>
      <c r="G203" s="230"/>
      <c r="H203" s="231"/>
      <c r="I203" s="231"/>
      <c r="J203" s="232"/>
      <c r="K203" s="232"/>
      <c r="L203" s="232"/>
      <c r="M203" s="181">
        <f t="shared" si="27"/>
        <v>0</v>
      </c>
      <c r="N203" s="181">
        <f>IF(H203="",0,H203*I203*'Avoided Water Savings Cost'!$C$16)</f>
        <v>0</v>
      </c>
      <c r="O203" s="545">
        <f>IF(C203="",0,IF($B$3="NYSEG",C203/(1-'Avoided Electric Costs 2020'!$W$21),IF($B$3="RG&amp;E",C203/(1-'Avoided Electric Costs 2020'!$X$21),"")))</f>
        <v>0</v>
      </c>
      <c r="P203" s="546">
        <f>IF(D203="",0,IF($B$3="NYSEG",D203/(1-'Avoided Electric Costs 2020'!$W$21),IF($B$3="RG&amp;E",D203/(1-'Avoided Electric Costs 2020'!$X$21),"")))</f>
        <v>0</v>
      </c>
      <c r="Q203" s="546">
        <f>IF(E203="",0,IF($B$3="NYSEG",E203/(1-'Avoided Natural Gas Costs 2020'!$J$34),IF($B$3="RG&amp;E",E203/(1-'Avoided Natural Gas Costs 2020'!$K$34),"")))</f>
        <v>0</v>
      </c>
      <c r="R203" s="233" t="str">
        <f>IFERROR(IF(P203*'BCA Inputs'!$C$1+Q203*'BCA Inputs'!$C$2+F203*'BCA Inputs'!$C$2+G203*'BCA Inputs'!$C$2=0,"",P203*'BCA Inputs'!$C$1+Q203*'BCA Inputs'!$C$2+F203*'BCA Inputs'!$C$2+G203*'BCA Inputs'!$C$2),"")</f>
        <v/>
      </c>
      <c r="S203" s="181" t="str">
        <f t="shared" si="20"/>
        <v/>
      </c>
      <c r="T203" s="181" t="str">
        <f>IFERROR(IF($B$3="NYSEG",(INDEX('BCA Inputs'!$N$14:$N$54,MATCH(I203,'BCA Inputs'!$M$14:$M$54,0))*P203+INDEX('BCA Inputs'!$O$14:$O$54,MATCH(I203,'BCA Inputs'!$M$14:$M$54,0))*O203+INDEX('BCA Inputs'!P:P,MATCH(I203,'BCA Inputs'!M:M,0))*Q203+INDEX('BCA Inputs'!Q:Q,MATCH(I203,'BCA Inputs'!M:M,0))*F203+INDEX('BCA Inputs'!R:R,MATCH(I203,'BCA Inputs'!M:M,0))*G203)+L203+N203,IF($B$3="RG&amp;E",(INDEX('BCA Inputs'!$AX$14:$AX$54,MATCH(I203,'BCA Inputs'!$AW$14:$AW$54,0))*P203+INDEX('BCA Inputs'!$AY$14:$AY$54,MATCH(I203,'BCA Inputs'!$AW$14:$AW$54,0))*O203+INDEX('BCA Inputs'!$AZ$14:$AZ$54,MATCH(I203,'BCA Inputs'!$AW$14:$AW$54,0))*Q203+INDEX('BCA Inputs'!$BA$14:$BA$54,MATCH(I203,'BCA Inputs'!$AW$14:$AW$54,0))*F203+INDEX('BCA Inputs'!$BB$14:$BB$54,MATCH(I203,'BCA Inputs'!$AW$14:$AW$54,0))*G203)+L203+N203,"")),"")</f>
        <v/>
      </c>
      <c r="U203" s="234" t="str">
        <f t="shared" si="21"/>
        <v/>
      </c>
      <c r="V203" s="234" t="str">
        <f t="shared" si="22"/>
        <v/>
      </c>
      <c r="W203" s="234" t="str">
        <f t="shared" si="23"/>
        <v/>
      </c>
      <c r="Y203" s="235" t="str">
        <f t="shared" si="24"/>
        <v/>
      </c>
      <c r="Z203" s="236" t="str">
        <f>IFERROR(IF($B$3="NYSEG",INDEX('BCA Inputs'!$X$14:$X$54,MATCH(I203,'BCA Inputs'!$M$14:$M$54,0))*P203+INDEX('BCA Inputs'!$Y$14:$Y$54,MATCH(I203,'BCA Inputs'!$M$14:$M$54,0))*O203+INDEX('BCA Inputs'!$Z$14:$Z$54,MATCH(I203,'BCA Inputs'!$M$14:$M$54,0))*Q203+INDEX('BCA Inputs'!$AA$14:$AA$54,MATCH(I203,'BCA Inputs'!$M$14:$M$54,0))*F203+INDEX('BCA Inputs'!$AB$14:$AB$54,MATCH(I203,'BCA Inputs'!$M$14:$M$54,0))*G203,IF($B$3="RG&amp;E",INDEX('BCA Inputs'!$BG$14:$BG$54,MATCH(I203,'BCA Inputs'!$AW$14:$AW$54,0))*P203+INDEX('BCA Inputs'!$BH$14:$BH$54,MATCH(I203,'BCA Inputs'!$AW$14:$AW$54,0))*O203+INDEX('BCA Inputs'!$BI$14:$BI$54,MATCH(I203,'BCA Inputs'!$AW$14:$AW$54,0))*Q203+INDEX('BCA Inputs'!$BJ$14:$BJ$54,MATCH(I203,'BCA Inputs'!$AW$14:$AW$54,0))*F203+INDEX('BCA Inputs'!$BK$14:$BK$54,MATCH(I203,'BCA Inputs'!$AW$14:$AW$54,0))*G203,"")),"")</f>
        <v/>
      </c>
      <c r="AA203" s="237" t="str">
        <f t="shared" si="25"/>
        <v/>
      </c>
      <c r="AC203" s="238" t="str">
        <f>IFERROR((K203+R203)+IF($B$3="NYSEG",INDEX('BCA Inputs'!$AI$14:$AI$54,MATCH(I203,'BCA Inputs'!$M$14:$M$54,0))*P203+INDEX('BCA Inputs'!$AJ$14:$AJ$54,MATCH(I203,'BCA Inputs'!$M$14:$M$54,0))*Q203,IF($B$3="RG&amp;E",INDEX('BCA Inputs'!$BR$14:$BR$54,MATCH(I203,'BCA Inputs'!$AW$14:$AW$54,0))*P203+INDEX('BCA Inputs'!$BS$14:$BS$54,MATCH(I203,'BCA Inputs'!$AW$14:$AW$54,0))*Q203,"")),"")</f>
        <v/>
      </c>
      <c r="AD203" s="181" t="str">
        <f>IFERROR(IF($B$3="NYSEG",INDEX('BCA Inputs'!$AD$14:$AD$54,MATCH(I203,'BCA Inputs'!$M$14:$M$54,0))*P203+INDEX('BCA Inputs'!$AE$14:$AE$54,MATCH(I203,'BCA Inputs'!$M$14:$M$54,0))*O203+INDEX('BCA Inputs'!$AF$14:$AF$54,MATCH(I203,'BCA Inputs'!$M$14:$M$54,0))*Q203+INDEX('BCA Inputs'!$AG$14:$AG$54,MATCH(I203,'BCA Inputs'!$M$14:$M$54,0))*F203+INDEX('BCA Inputs'!$AH$14:$AH$54,MATCH(I203,'BCA Inputs'!$M$14:$M$54,0))*G203,IF($B$3="RG&amp;E",INDEX('BCA Inputs'!$BM$14:$BM$54,MATCH(I203,'BCA Inputs'!$AW$14:$AW$54,0))*P203+INDEX('BCA Inputs'!$BN$14:$BN$54,MATCH(I203,'BCA Inputs'!$AW$14:$AW$54,0))*O203+INDEX('BCA Inputs'!$BO$14:$BO$54,MATCH(I203,'BCA Inputs'!$AW$14:$AW$54,0))*Q203+INDEX('BCA Inputs'!$BP$14:$BP$54,MATCH(I203,'BCA Inputs'!$AW$14:$AW$54,0))*F203+INDEX('BCA Inputs'!$BQ$14:$BQ$54,MATCH(I203,'BCA Inputs'!$AW$14:$AW$54,0))*G203,"")),"")</f>
        <v/>
      </c>
      <c r="AE203" s="237" t="str">
        <f t="shared" si="26"/>
        <v/>
      </c>
      <c r="AF203" s="198">
        <f t="shared" si="28"/>
        <v>0</v>
      </c>
      <c r="AG203" s="239">
        <f t="shared" si="29"/>
        <v>0</v>
      </c>
    </row>
    <row r="204" spans="1:33">
      <c r="A204" s="228"/>
      <c r="B204" s="176"/>
      <c r="C204" s="229"/>
      <c r="D204" s="230"/>
      <c r="E204" s="230"/>
      <c r="F204" s="230"/>
      <c r="G204" s="230"/>
      <c r="H204" s="231"/>
      <c r="I204" s="231"/>
      <c r="J204" s="232"/>
      <c r="K204" s="232"/>
      <c r="L204" s="232"/>
      <c r="M204" s="181">
        <f t="shared" si="27"/>
        <v>0</v>
      </c>
      <c r="N204" s="181">
        <f>IF(H204="",0,H204*I204*'Avoided Water Savings Cost'!$C$16)</f>
        <v>0</v>
      </c>
      <c r="O204" s="545">
        <f>IF(C204="",0,IF($B$3="NYSEG",C204/(1-'Avoided Electric Costs 2020'!$W$21),IF($B$3="RG&amp;E",C204/(1-'Avoided Electric Costs 2020'!$X$21),"")))</f>
        <v>0</v>
      </c>
      <c r="P204" s="546">
        <f>IF(D204="",0,IF($B$3="NYSEG",D204/(1-'Avoided Electric Costs 2020'!$W$21),IF($B$3="RG&amp;E",D204/(1-'Avoided Electric Costs 2020'!$X$21),"")))</f>
        <v>0</v>
      </c>
      <c r="Q204" s="546">
        <f>IF(E204="",0,IF($B$3="NYSEG",E204/(1-'Avoided Natural Gas Costs 2020'!$J$34),IF($B$3="RG&amp;E",E204/(1-'Avoided Natural Gas Costs 2020'!$K$34),"")))</f>
        <v>0</v>
      </c>
      <c r="R204" s="233" t="str">
        <f>IFERROR(IF(P204*'BCA Inputs'!$C$1+Q204*'BCA Inputs'!$C$2+F204*'BCA Inputs'!$C$2+G204*'BCA Inputs'!$C$2=0,"",P204*'BCA Inputs'!$C$1+Q204*'BCA Inputs'!$C$2+F204*'BCA Inputs'!$C$2+G204*'BCA Inputs'!$C$2),"")</f>
        <v/>
      </c>
      <c r="S204" s="181" t="str">
        <f t="shared" si="20"/>
        <v/>
      </c>
      <c r="T204" s="181" t="str">
        <f>IFERROR(IF($B$3="NYSEG",(INDEX('BCA Inputs'!$N$14:$N$54,MATCH(I204,'BCA Inputs'!$M$14:$M$54,0))*P204+INDEX('BCA Inputs'!$O$14:$O$54,MATCH(I204,'BCA Inputs'!$M$14:$M$54,0))*O204+INDEX('BCA Inputs'!P:P,MATCH(I204,'BCA Inputs'!M:M,0))*Q204+INDEX('BCA Inputs'!Q:Q,MATCH(I204,'BCA Inputs'!M:M,0))*F204+INDEX('BCA Inputs'!R:R,MATCH(I204,'BCA Inputs'!M:M,0))*G204)+L204+N204,IF($B$3="RG&amp;E",(INDEX('BCA Inputs'!$AX$14:$AX$54,MATCH(I204,'BCA Inputs'!$AW$14:$AW$54,0))*P204+INDEX('BCA Inputs'!$AY$14:$AY$54,MATCH(I204,'BCA Inputs'!$AW$14:$AW$54,0))*O204+INDEX('BCA Inputs'!$AZ$14:$AZ$54,MATCH(I204,'BCA Inputs'!$AW$14:$AW$54,0))*Q204+INDEX('BCA Inputs'!$BA$14:$BA$54,MATCH(I204,'BCA Inputs'!$AW$14:$AW$54,0))*F204+INDEX('BCA Inputs'!$BB$14:$BB$54,MATCH(I204,'BCA Inputs'!$AW$14:$AW$54,0))*G204)+L204+N204,"")),"")</f>
        <v/>
      </c>
      <c r="U204" s="234" t="str">
        <f t="shared" si="21"/>
        <v/>
      </c>
      <c r="V204" s="234" t="str">
        <f t="shared" si="22"/>
        <v/>
      </c>
      <c r="W204" s="234" t="str">
        <f t="shared" si="23"/>
        <v/>
      </c>
      <c r="Y204" s="235" t="str">
        <f t="shared" si="24"/>
        <v/>
      </c>
      <c r="Z204" s="236" t="str">
        <f>IFERROR(IF($B$3="NYSEG",INDEX('BCA Inputs'!$X$14:$X$54,MATCH(I204,'BCA Inputs'!$M$14:$M$54,0))*P204+INDEX('BCA Inputs'!$Y$14:$Y$54,MATCH(I204,'BCA Inputs'!$M$14:$M$54,0))*O204+INDEX('BCA Inputs'!$Z$14:$Z$54,MATCH(I204,'BCA Inputs'!$M$14:$M$54,0))*Q204+INDEX('BCA Inputs'!$AA$14:$AA$54,MATCH(I204,'BCA Inputs'!$M$14:$M$54,0))*F204+INDEX('BCA Inputs'!$AB$14:$AB$54,MATCH(I204,'BCA Inputs'!$M$14:$M$54,0))*G204,IF($B$3="RG&amp;E",INDEX('BCA Inputs'!$BG$14:$BG$54,MATCH(I204,'BCA Inputs'!$AW$14:$AW$54,0))*P204+INDEX('BCA Inputs'!$BH$14:$BH$54,MATCH(I204,'BCA Inputs'!$AW$14:$AW$54,0))*O204+INDEX('BCA Inputs'!$BI$14:$BI$54,MATCH(I204,'BCA Inputs'!$AW$14:$AW$54,0))*Q204+INDEX('BCA Inputs'!$BJ$14:$BJ$54,MATCH(I204,'BCA Inputs'!$AW$14:$AW$54,0))*F204+INDEX('BCA Inputs'!$BK$14:$BK$54,MATCH(I204,'BCA Inputs'!$AW$14:$AW$54,0))*G204,"")),"")</f>
        <v/>
      </c>
      <c r="AA204" s="237" t="str">
        <f t="shared" si="25"/>
        <v/>
      </c>
      <c r="AC204" s="238" t="str">
        <f>IFERROR((K204+R204)+IF($B$3="NYSEG",INDEX('BCA Inputs'!$AI$14:$AI$54,MATCH(I204,'BCA Inputs'!$M$14:$M$54,0))*P204+INDEX('BCA Inputs'!$AJ$14:$AJ$54,MATCH(I204,'BCA Inputs'!$M$14:$M$54,0))*Q204,IF($B$3="RG&amp;E",INDEX('BCA Inputs'!$BR$14:$BR$54,MATCH(I204,'BCA Inputs'!$AW$14:$AW$54,0))*P204+INDEX('BCA Inputs'!$BS$14:$BS$54,MATCH(I204,'BCA Inputs'!$AW$14:$AW$54,0))*Q204,"")),"")</f>
        <v/>
      </c>
      <c r="AD204" s="181" t="str">
        <f>IFERROR(IF($B$3="NYSEG",INDEX('BCA Inputs'!$AD$14:$AD$54,MATCH(I204,'BCA Inputs'!$M$14:$M$54,0))*P204+INDEX('BCA Inputs'!$AE$14:$AE$54,MATCH(I204,'BCA Inputs'!$M$14:$M$54,0))*O204+INDEX('BCA Inputs'!$AF$14:$AF$54,MATCH(I204,'BCA Inputs'!$M$14:$M$54,0))*Q204+INDEX('BCA Inputs'!$AG$14:$AG$54,MATCH(I204,'BCA Inputs'!$M$14:$M$54,0))*F204+INDEX('BCA Inputs'!$AH$14:$AH$54,MATCH(I204,'BCA Inputs'!$M$14:$M$54,0))*G204,IF($B$3="RG&amp;E",INDEX('BCA Inputs'!$BM$14:$BM$54,MATCH(I204,'BCA Inputs'!$AW$14:$AW$54,0))*P204+INDEX('BCA Inputs'!$BN$14:$BN$54,MATCH(I204,'BCA Inputs'!$AW$14:$AW$54,0))*O204+INDEX('BCA Inputs'!$BO$14:$BO$54,MATCH(I204,'BCA Inputs'!$AW$14:$AW$54,0))*Q204+INDEX('BCA Inputs'!$BP$14:$BP$54,MATCH(I204,'BCA Inputs'!$AW$14:$AW$54,0))*F204+INDEX('BCA Inputs'!$BQ$14:$BQ$54,MATCH(I204,'BCA Inputs'!$AW$14:$AW$54,0))*G204,"")),"")</f>
        <v/>
      </c>
      <c r="AE204" s="237" t="str">
        <f t="shared" si="26"/>
        <v/>
      </c>
      <c r="AF204" s="198">
        <f t="shared" si="28"/>
        <v>0</v>
      </c>
      <c r="AG204" s="239">
        <f t="shared" si="29"/>
        <v>0</v>
      </c>
    </row>
    <row r="205" spans="1:33">
      <c r="A205" s="228"/>
      <c r="B205" s="176"/>
      <c r="C205" s="229"/>
      <c r="D205" s="230"/>
      <c r="E205" s="230"/>
      <c r="F205" s="230"/>
      <c r="G205" s="230"/>
      <c r="H205" s="231"/>
      <c r="I205" s="231"/>
      <c r="J205" s="232"/>
      <c r="K205" s="232"/>
      <c r="L205" s="232"/>
      <c r="M205" s="181">
        <f t="shared" si="27"/>
        <v>0</v>
      </c>
      <c r="N205" s="181">
        <f>IF(H205="",0,H205*I205*'Avoided Water Savings Cost'!$C$16)</f>
        <v>0</v>
      </c>
      <c r="O205" s="545">
        <f>IF(C205="",0,IF($B$3="NYSEG",C205/(1-'Avoided Electric Costs 2020'!$W$21),IF($B$3="RG&amp;E",C205/(1-'Avoided Electric Costs 2020'!$X$21),"")))</f>
        <v>0</v>
      </c>
      <c r="P205" s="546">
        <f>IF(D205="",0,IF($B$3="NYSEG",D205/(1-'Avoided Electric Costs 2020'!$W$21),IF($B$3="RG&amp;E",D205/(1-'Avoided Electric Costs 2020'!$X$21),"")))</f>
        <v>0</v>
      </c>
      <c r="Q205" s="546">
        <f>IF(E205="",0,IF($B$3="NYSEG",E205/(1-'Avoided Natural Gas Costs 2020'!$J$34),IF($B$3="RG&amp;E",E205/(1-'Avoided Natural Gas Costs 2020'!$K$34),"")))</f>
        <v>0</v>
      </c>
      <c r="R205" s="233" t="str">
        <f>IFERROR(IF(P205*'BCA Inputs'!$C$1+Q205*'BCA Inputs'!$C$2+F205*'BCA Inputs'!$C$2+G205*'BCA Inputs'!$C$2=0,"",P205*'BCA Inputs'!$C$1+Q205*'BCA Inputs'!$C$2+F205*'BCA Inputs'!$C$2+G205*'BCA Inputs'!$C$2),"")</f>
        <v/>
      </c>
      <c r="S205" s="181" t="str">
        <f t="shared" si="20"/>
        <v/>
      </c>
      <c r="T205" s="181" t="str">
        <f>IFERROR(IF($B$3="NYSEG",(INDEX('BCA Inputs'!$N$14:$N$54,MATCH(I205,'BCA Inputs'!$M$14:$M$54,0))*P205+INDEX('BCA Inputs'!$O$14:$O$54,MATCH(I205,'BCA Inputs'!$M$14:$M$54,0))*O205+INDEX('BCA Inputs'!P:P,MATCH(I205,'BCA Inputs'!M:M,0))*Q205+INDEX('BCA Inputs'!Q:Q,MATCH(I205,'BCA Inputs'!M:M,0))*F205+INDEX('BCA Inputs'!R:R,MATCH(I205,'BCA Inputs'!M:M,0))*G205)+L205+N205,IF($B$3="RG&amp;E",(INDEX('BCA Inputs'!$AX$14:$AX$54,MATCH(I205,'BCA Inputs'!$AW$14:$AW$54,0))*P205+INDEX('BCA Inputs'!$AY$14:$AY$54,MATCH(I205,'BCA Inputs'!$AW$14:$AW$54,0))*O205+INDEX('BCA Inputs'!$AZ$14:$AZ$54,MATCH(I205,'BCA Inputs'!$AW$14:$AW$54,0))*Q205+INDEX('BCA Inputs'!$BA$14:$BA$54,MATCH(I205,'BCA Inputs'!$AW$14:$AW$54,0))*F205+INDEX('BCA Inputs'!$BB$14:$BB$54,MATCH(I205,'BCA Inputs'!$AW$14:$AW$54,0))*G205)+L205+N205,"")),"")</f>
        <v/>
      </c>
      <c r="U205" s="234" t="str">
        <f t="shared" si="21"/>
        <v/>
      </c>
      <c r="V205" s="234" t="str">
        <f t="shared" si="22"/>
        <v/>
      </c>
      <c r="W205" s="234" t="str">
        <f t="shared" si="23"/>
        <v/>
      </c>
      <c r="Y205" s="235" t="str">
        <f t="shared" si="24"/>
        <v/>
      </c>
      <c r="Z205" s="236" t="str">
        <f>IFERROR(IF($B$3="NYSEG",INDEX('BCA Inputs'!$X$14:$X$54,MATCH(I205,'BCA Inputs'!$M$14:$M$54,0))*P205+INDEX('BCA Inputs'!$Y$14:$Y$54,MATCH(I205,'BCA Inputs'!$M$14:$M$54,0))*O205+INDEX('BCA Inputs'!$Z$14:$Z$54,MATCH(I205,'BCA Inputs'!$M$14:$M$54,0))*Q205+INDEX('BCA Inputs'!$AA$14:$AA$54,MATCH(I205,'BCA Inputs'!$M$14:$M$54,0))*F205+INDEX('BCA Inputs'!$AB$14:$AB$54,MATCH(I205,'BCA Inputs'!$M$14:$M$54,0))*G205,IF($B$3="RG&amp;E",INDEX('BCA Inputs'!$BG$14:$BG$54,MATCH(I205,'BCA Inputs'!$AW$14:$AW$54,0))*P205+INDEX('BCA Inputs'!$BH$14:$BH$54,MATCH(I205,'BCA Inputs'!$AW$14:$AW$54,0))*O205+INDEX('BCA Inputs'!$BI$14:$BI$54,MATCH(I205,'BCA Inputs'!$AW$14:$AW$54,0))*Q205+INDEX('BCA Inputs'!$BJ$14:$BJ$54,MATCH(I205,'BCA Inputs'!$AW$14:$AW$54,0))*F205+INDEX('BCA Inputs'!$BK$14:$BK$54,MATCH(I205,'BCA Inputs'!$AW$14:$AW$54,0))*G205,"")),"")</f>
        <v/>
      </c>
      <c r="AA205" s="237" t="str">
        <f t="shared" si="25"/>
        <v/>
      </c>
      <c r="AC205" s="238" t="str">
        <f>IFERROR((K205+R205)+IF($B$3="NYSEG",INDEX('BCA Inputs'!$AI$14:$AI$54,MATCH(I205,'BCA Inputs'!$M$14:$M$54,0))*P205+INDEX('BCA Inputs'!$AJ$14:$AJ$54,MATCH(I205,'BCA Inputs'!$M$14:$M$54,0))*Q205,IF($B$3="RG&amp;E",INDEX('BCA Inputs'!$BR$14:$BR$54,MATCH(I205,'BCA Inputs'!$AW$14:$AW$54,0))*P205+INDEX('BCA Inputs'!$BS$14:$BS$54,MATCH(I205,'BCA Inputs'!$AW$14:$AW$54,0))*Q205,"")),"")</f>
        <v/>
      </c>
      <c r="AD205" s="181" t="str">
        <f>IFERROR(IF($B$3="NYSEG",INDEX('BCA Inputs'!$AD$14:$AD$54,MATCH(I205,'BCA Inputs'!$M$14:$M$54,0))*P205+INDEX('BCA Inputs'!$AE$14:$AE$54,MATCH(I205,'BCA Inputs'!$M$14:$M$54,0))*O205+INDEX('BCA Inputs'!$AF$14:$AF$54,MATCH(I205,'BCA Inputs'!$M$14:$M$54,0))*Q205+INDEX('BCA Inputs'!$AG$14:$AG$54,MATCH(I205,'BCA Inputs'!$M$14:$M$54,0))*F205+INDEX('BCA Inputs'!$AH$14:$AH$54,MATCH(I205,'BCA Inputs'!$M$14:$M$54,0))*G205,IF($B$3="RG&amp;E",INDEX('BCA Inputs'!$BM$14:$BM$54,MATCH(I205,'BCA Inputs'!$AW$14:$AW$54,0))*P205+INDEX('BCA Inputs'!$BN$14:$BN$54,MATCH(I205,'BCA Inputs'!$AW$14:$AW$54,0))*O205+INDEX('BCA Inputs'!$BO$14:$BO$54,MATCH(I205,'BCA Inputs'!$AW$14:$AW$54,0))*Q205+INDEX('BCA Inputs'!$BP$14:$BP$54,MATCH(I205,'BCA Inputs'!$AW$14:$AW$54,0))*F205+INDEX('BCA Inputs'!$BQ$14:$BQ$54,MATCH(I205,'BCA Inputs'!$AW$14:$AW$54,0))*G205,"")),"")</f>
        <v/>
      </c>
      <c r="AE205" s="237" t="str">
        <f t="shared" si="26"/>
        <v/>
      </c>
      <c r="AF205" s="198">
        <f t="shared" si="28"/>
        <v>0</v>
      </c>
      <c r="AG205" s="239">
        <f t="shared" si="29"/>
        <v>0</v>
      </c>
    </row>
    <row r="206" spans="1:33">
      <c r="A206" s="228"/>
      <c r="B206" s="176"/>
      <c r="C206" s="229"/>
      <c r="D206" s="230"/>
      <c r="E206" s="230"/>
      <c r="F206" s="230"/>
      <c r="G206" s="230"/>
      <c r="H206" s="231"/>
      <c r="I206" s="231"/>
      <c r="J206" s="232"/>
      <c r="K206" s="232"/>
      <c r="L206" s="232"/>
      <c r="M206" s="181">
        <f t="shared" si="27"/>
        <v>0</v>
      </c>
      <c r="N206" s="181">
        <f>IF(H206="",0,H206*I206*'Avoided Water Savings Cost'!$C$16)</f>
        <v>0</v>
      </c>
      <c r="O206" s="545">
        <f>IF(C206="",0,IF($B$3="NYSEG",C206/(1-'Avoided Electric Costs 2020'!$W$21),IF($B$3="RG&amp;E",C206/(1-'Avoided Electric Costs 2020'!$X$21),"")))</f>
        <v>0</v>
      </c>
      <c r="P206" s="546">
        <f>IF(D206="",0,IF($B$3="NYSEG",D206/(1-'Avoided Electric Costs 2020'!$W$21),IF($B$3="RG&amp;E",D206/(1-'Avoided Electric Costs 2020'!$X$21),"")))</f>
        <v>0</v>
      </c>
      <c r="Q206" s="546">
        <f>IF(E206="",0,IF($B$3="NYSEG",E206/(1-'Avoided Natural Gas Costs 2020'!$J$34),IF($B$3="RG&amp;E",E206/(1-'Avoided Natural Gas Costs 2020'!$K$34),"")))</f>
        <v>0</v>
      </c>
      <c r="R206" s="233" t="str">
        <f>IFERROR(IF(P206*'BCA Inputs'!$C$1+Q206*'BCA Inputs'!$C$2+F206*'BCA Inputs'!$C$2+G206*'BCA Inputs'!$C$2=0,"",P206*'BCA Inputs'!$C$1+Q206*'BCA Inputs'!$C$2+F206*'BCA Inputs'!$C$2+G206*'BCA Inputs'!$C$2),"")</f>
        <v/>
      </c>
      <c r="S206" s="181" t="str">
        <f t="shared" si="20"/>
        <v/>
      </c>
      <c r="T206" s="181" t="str">
        <f>IFERROR(IF($B$3="NYSEG",(INDEX('BCA Inputs'!$N$14:$N$54,MATCH(I206,'BCA Inputs'!$M$14:$M$54,0))*P206+INDEX('BCA Inputs'!$O$14:$O$54,MATCH(I206,'BCA Inputs'!$M$14:$M$54,0))*O206+INDEX('BCA Inputs'!P:P,MATCH(I206,'BCA Inputs'!M:M,0))*Q206+INDEX('BCA Inputs'!Q:Q,MATCH(I206,'BCA Inputs'!M:M,0))*F206+INDEX('BCA Inputs'!R:R,MATCH(I206,'BCA Inputs'!M:M,0))*G206)+L206+N206,IF($B$3="RG&amp;E",(INDEX('BCA Inputs'!$AX$14:$AX$54,MATCH(I206,'BCA Inputs'!$AW$14:$AW$54,0))*P206+INDEX('BCA Inputs'!$AY$14:$AY$54,MATCH(I206,'BCA Inputs'!$AW$14:$AW$54,0))*O206+INDEX('BCA Inputs'!$AZ$14:$AZ$54,MATCH(I206,'BCA Inputs'!$AW$14:$AW$54,0))*Q206+INDEX('BCA Inputs'!$BA$14:$BA$54,MATCH(I206,'BCA Inputs'!$AW$14:$AW$54,0))*F206+INDEX('BCA Inputs'!$BB$14:$BB$54,MATCH(I206,'BCA Inputs'!$AW$14:$AW$54,0))*G206)+L206+N206,"")),"")</f>
        <v/>
      </c>
      <c r="U206" s="234" t="str">
        <f t="shared" si="21"/>
        <v/>
      </c>
      <c r="V206" s="234" t="str">
        <f t="shared" si="22"/>
        <v/>
      </c>
      <c r="W206" s="234" t="str">
        <f t="shared" si="23"/>
        <v/>
      </c>
      <c r="Y206" s="235" t="str">
        <f t="shared" si="24"/>
        <v/>
      </c>
      <c r="Z206" s="236" t="str">
        <f>IFERROR(IF($B$3="NYSEG",INDEX('BCA Inputs'!$X$14:$X$54,MATCH(I206,'BCA Inputs'!$M$14:$M$54,0))*P206+INDEX('BCA Inputs'!$Y$14:$Y$54,MATCH(I206,'BCA Inputs'!$M$14:$M$54,0))*O206+INDEX('BCA Inputs'!$Z$14:$Z$54,MATCH(I206,'BCA Inputs'!$M$14:$M$54,0))*Q206+INDEX('BCA Inputs'!$AA$14:$AA$54,MATCH(I206,'BCA Inputs'!$M$14:$M$54,0))*F206+INDEX('BCA Inputs'!$AB$14:$AB$54,MATCH(I206,'BCA Inputs'!$M$14:$M$54,0))*G206,IF($B$3="RG&amp;E",INDEX('BCA Inputs'!$BG$14:$BG$54,MATCH(I206,'BCA Inputs'!$AW$14:$AW$54,0))*P206+INDEX('BCA Inputs'!$BH$14:$BH$54,MATCH(I206,'BCA Inputs'!$AW$14:$AW$54,0))*O206+INDEX('BCA Inputs'!$BI$14:$BI$54,MATCH(I206,'BCA Inputs'!$AW$14:$AW$54,0))*Q206+INDEX('BCA Inputs'!$BJ$14:$BJ$54,MATCH(I206,'BCA Inputs'!$AW$14:$AW$54,0))*F206+INDEX('BCA Inputs'!$BK$14:$BK$54,MATCH(I206,'BCA Inputs'!$AW$14:$AW$54,0))*G206,"")),"")</f>
        <v/>
      </c>
      <c r="AA206" s="237" t="str">
        <f t="shared" si="25"/>
        <v/>
      </c>
      <c r="AC206" s="238" t="str">
        <f>IFERROR((K206+R206)+IF($B$3="NYSEG",INDEX('BCA Inputs'!$AI$14:$AI$54,MATCH(I206,'BCA Inputs'!$M$14:$M$54,0))*P206+INDEX('BCA Inputs'!$AJ$14:$AJ$54,MATCH(I206,'BCA Inputs'!$M$14:$M$54,0))*Q206,IF($B$3="RG&amp;E",INDEX('BCA Inputs'!$BR$14:$BR$54,MATCH(I206,'BCA Inputs'!$AW$14:$AW$54,0))*P206+INDEX('BCA Inputs'!$BS$14:$BS$54,MATCH(I206,'BCA Inputs'!$AW$14:$AW$54,0))*Q206,"")),"")</f>
        <v/>
      </c>
      <c r="AD206" s="181" t="str">
        <f>IFERROR(IF($B$3="NYSEG",INDEX('BCA Inputs'!$AD$14:$AD$54,MATCH(I206,'BCA Inputs'!$M$14:$M$54,0))*P206+INDEX('BCA Inputs'!$AE$14:$AE$54,MATCH(I206,'BCA Inputs'!$M$14:$M$54,0))*O206+INDEX('BCA Inputs'!$AF$14:$AF$54,MATCH(I206,'BCA Inputs'!$M$14:$M$54,0))*Q206+INDEX('BCA Inputs'!$AG$14:$AG$54,MATCH(I206,'BCA Inputs'!$M$14:$M$54,0))*F206+INDEX('BCA Inputs'!$AH$14:$AH$54,MATCH(I206,'BCA Inputs'!$M$14:$M$54,0))*G206,IF($B$3="RG&amp;E",INDEX('BCA Inputs'!$BM$14:$BM$54,MATCH(I206,'BCA Inputs'!$AW$14:$AW$54,0))*P206+INDEX('BCA Inputs'!$BN$14:$BN$54,MATCH(I206,'BCA Inputs'!$AW$14:$AW$54,0))*O206+INDEX('BCA Inputs'!$BO$14:$BO$54,MATCH(I206,'BCA Inputs'!$AW$14:$AW$54,0))*Q206+INDEX('BCA Inputs'!$BP$14:$BP$54,MATCH(I206,'BCA Inputs'!$AW$14:$AW$54,0))*F206+INDEX('BCA Inputs'!$BQ$14:$BQ$54,MATCH(I206,'BCA Inputs'!$AW$14:$AW$54,0))*G206,"")),"")</f>
        <v/>
      </c>
      <c r="AE206" s="237" t="str">
        <f t="shared" si="26"/>
        <v/>
      </c>
      <c r="AF206" s="198">
        <f t="shared" si="28"/>
        <v>0</v>
      </c>
      <c r="AG206" s="239">
        <f t="shared" si="29"/>
        <v>0</v>
      </c>
    </row>
    <row r="207" spans="1:33">
      <c r="A207" s="228"/>
      <c r="B207" s="176"/>
      <c r="C207" s="229"/>
      <c r="D207" s="230"/>
      <c r="E207" s="230"/>
      <c r="F207" s="230"/>
      <c r="G207" s="230"/>
      <c r="H207" s="231"/>
      <c r="I207" s="231"/>
      <c r="J207" s="232"/>
      <c r="K207" s="232"/>
      <c r="L207" s="232"/>
      <c r="M207" s="181">
        <f t="shared" si="27"/>
        <v>0</v>
      </c>
      <c r="N207" s="181">
        <f>IF(H207="",0,H207*I207*'Avoided Water Savings Cost'!$C$16)</f>
        <v>0</v>
      </c>
      <c r="O207" s="545">
        <f>IF(C207="",0,IF($B$3="NYSEG",C207/(1-'Avoided Electric Costs 2020'!$W$21),IF($B$3="RG&amp;E",C207/(1-'Avoided Electric Costs 2020'!$X$21),"")))</f>
        <v>0</v>
      </c>
      <c r="P207" s="546">
        <f>IF(D207="",0,IF($B$3="NYSEG",D207/(1-'Avoided Electric Costs 2020'!$W$21),IF($B$3="RG&amp;E",D207/(1-'Avoided Electric Costs 2020'!$X$21),"")))</f>
        <v>0</v>
      </c>
      <c r="Q207" s="546">
        <f>IF(E207="",0,IF($B$3="NYSEG",E207/(1-'Avoided Natural Gas Costs 2020'!$J$34),IF($B$3="RG&amp;E",E207/(1-'Avoided Natural Gas Costs 2020'!$K$34),"")))</f>
        <v>0</v>
      </c>
      <c r="R207" s="233" t="str">
        <f>IFERROR(IF(P207*'BCA Inputs'!$C$1+Q207*'BCA Inputs'!$C$2+F207*'BCA Inputs'!$C$2+G207*'BCA Inputs'!$C$2=0,"",P207*'BCA Inputs'!$C$1+Q207*'BCA Inputs'!$C$2+F207*'BCA Inputs'!$C$2+G207*'BCA Inputs'!$C$2),"")</f>
        <v/>
      </c>
      <c r="S207" s="181" t="str">
        <f t="shared" si="20"/>
        <v/>
      </c>
      <c r="T207" s="181" t="str">
        <f>IFERROR(IF($B$3="NYSEG",(INDEX('BCA Inputs'!$N$14:$N$54,MATCH(I207,'BCA Inputs'!$M$14:$M$54,0))*P207+INDEX('BCA Inputs'!$O$14:$O$54,MATCH(I207,'BCA Inputs'!$M$14:$M$54,0))*O207+INDEX('BCA Inputs'!P:P,MATCH(I207,'BCA Inputs'!M:M,0))*Q207+INDEX('BCA Inputs'!Q:Q,MATCH(I207,'BCA Inputs'!M:M,0))*F207+INDEX('BCA Inputs'!R:R,MATCH(I207,'BCA Inputs'!M:M,0))*G207)+L207+N207,IF($B$3="RG&amp;E",(INDEX('BCA Inputs'!$AX$14:$AX$54,MATCH(I207,'BCA Inputs'!$AW$14:$AW$54,0))*P207+INDEX('BCA Inputs'!$AY$14:$AY$54,MATCH(I207,'BCA Inputs'!$AW$14:$AW$54,0))*O207+INDEX('BCA Inputs'!$AZ$14:$AZ$54,MATCH(I207,'BCA Inputs'!$AW$14:$AW$54,0))*Q207+INDEX('BCA Inputs'!$BA$14:$BA$54,MATCH(I207,'BCA Inputs'!$AW$14:$AW$54,0))*F207+INDEX('BCA Inputs'!$BB$14:$BB$54,MATCH(I207,'BCA Inputs'!$AW$14:$AW$54,0))*G207)+L207+N207,"")),"")</f>
        <v/>
      </c>
      <c r="U207" s="234" t="str">
        <f t="shared" si="21"/>
        <v/>
      </c>
      <c r="V207" s="234" t="str">
        <f t="shared" si="22"/>
        <v/>
      </c>
      <c r="W207" s="234" t="str">
        <f t="shared" si="23"/>
        <v/>
      </c>
      <c r="Y207" s="235" t="str">
        <f t="shared" si="24"/>
        <v/>
      </c>
      <c r="Z207" s="236" t="str">
        <f>IFERROR(IF($B$3="NYSEG",INDEX('BCA Inputs'!$X$14:$X$54,MATCH(I207,'BCA Inputs'!$M$14:$M$54,0))*P207+INDEX('BCA Inputs'!$Y$14:$Y$54,MATCH(I207,'BCA Inputs'!$M$14:$M$54,0))*O207+INDEX('BCA Inputs'!$Z$14:$Z$54,MATCH(I207,'BCA Inputs'!$M$14:$M$54,0))*Q207+INDEX('BCA Inputs'!$AA$14:$AA$54,MATCH(I207,'BCA Inputs'!$M$14:$M$54,0))*F207+INDEX('BCA Inputs'!$AB$14:$AB$54,MATCH(I207,'BCA Inputs'!$M$14:$M$54,0))*G207,IF($B$3="RG&amp;E",INDEX('BCA Inputs'!$BG$14:$BG$54,MATCH(I207,'BCA Inputs'!$AW$14:$AW$54,0))*P207+INDEX('BCA Inputs'!$BH$14:$BH$54,MATCH(I207,'BCA Inputs'!$AW$14:$AW$54,0))*O207+INDEX('BCA Inputs'!$BI$14:$BI$54,MATCH(I207,'BCA Inputs'!$AW$14:$AW$54,0))*Q207+INDEX('BCA Inputs'!$BJ$14:$BJ$54,MATCH(I207,'BCA Inputs'!$AW$14:$AW$54,0))*F207+INDEX('BCA Inputs'!$BK$14:$BK$54,MATCH(I207,'BCA Inputs'!$AW$14:$AW$54,0))*G207,"")),"")</f>
        <v/>
      </c>
      <c r="AA207" s="237" t="str">
        <f t="shared" si="25"/>
        <v/>
      </c>
      <c r="AC207" s="238" t="str">
        <f>IFERROR((K207+R207)+IF($B$3="NYSEG",INDEX('BCA Inputs'!$AI$14:$AI$54,MATCH(I207,'BCA Inputs'!$M$14:$M$54,0))*P207+INDEX('BCA Inputs'!$AJ$14:$AJ$54,MATCH(I207,'BCA Inputs'!$M$14:$M$54,0))*Q207,IF($B$3="RG&amp;E",INDEX('BCA Inputs'!$BR$14:$BR$54,MATCH(I207,'BCA Inputs'!$AW$14:$AW$54,0))*P207+INDEX('BCA Inputs'!$BS$14:$BS$54,MATCH(I207,'BCA Inputs'!$AW$14:$AW$54,0))*Q207,"")),"")</f>
        <v/>
      </c>
      <c r="AD207" s="181" t="str">
        <f>IFERROR(IF($B$3="NYSEG",INDEX('BCA Inputs'!$AD$14:$AD$54,MATCH(I207,'BCA Inputs'!$M$14:$M$54,0))*P207+INDEX('BCA Inputs'!$AE$14:$AE$54,MATCH(I207,'BCA Inputs'!$M$14:$M$54,0))*O207+INDEX('BCA Inputs'!$AF$14:$AF$54,MATCH(I207,'BCA Inputs'!$M$14:$M$54,0))*Q207+INDEX('BCA Inputs'!$AG$14:$AG$54,MATCH(I207,'BCA Inputs'!$M$14:$M$54,0))*F207+INDEX('BCA Inputs'!$AH$14:$AH$54,MATCH(I207,'BCA Inputs'!$M$14:$M$54,0))*G207,IF($B$3="RG&amp;E",INDEX('BCA Inputs'!$BM$14:$BM$54,MATCH(I207,'BCA Inputs'!$AW$14:$AW$54,0))*P207+INDEX('BCA Inputs'!$BN$14:$BN$54,MATCH(I207,'BCA Inputs'!$AW$14:$AW$54,0))*O207+INDEX('BCA Inputs'!$BO$14:$BO$54,MATCH(I207,'BCA Inputs'!$AW$14:$AW$54,0))*Q207+INDEX('BCA Inputs'!$BP$14:$BP$54,MATCH(I207,'BCA Inputs'!$AW$14:$AW$54,0))*F207+INDEX('BCA Inputs'!$BQ$14:$BQ$54,MATCH(I207,'BCA Inputs'!$AW$14:$AW$54,0))*G207,"")),"")</f>
        <v/>
      </c>
      <c r="AE207" s="237" t="str">
        <f t="shared" si="26"/>
        <v/>
      </c>
      <c r="AF207" s="198">
        <f t="shared" si="28"/>
        <v>0</v>
      </c>
      <c r="AG207" s="239">
        <f t="shared" si="29"/>
        <v>0</v>
      </c>
    </row>
    <row r="208" spans="1:33">
      <c r="A208" s="228"/>
      <c r="B208" s="176"/>
      <c r="C208" s="229"/>
      <c r="D208" s="230"/>
      <c r="E208" s="230"/>
      <c r="F208" s="230"/>
      <c r="G208" s="230"/>
      <c r="H208" s="231"/>
      <c r="I208" s="231"/>
      <c r="J208" s="232"/>
      <c r="K208" s="232"/>
      <c r="L208" s="232"/>
      <c r="M208" s="181">
        <f t="shared" si="27"/>
        <v>0</v>
      </c>
      <c r="N208" s="181">
        <f>IF(H208="",0,H208*I208*'Avoided Water Savings Cost'!$C$16)</f>
        <v>0</v>
      </c>
      <c r="O208" s="545">
        <f>IF(C208="",0,IF($B$3="NYSEG",C208/(1-'Avoided Electric Costs 2020'!$W$21),IF($B$3="RG&amp;E",C208/(1-'Avoided Electric Costs 2020'!$X$21),"")))</f>
        <v>0</v>
      </c>
      <c r="P208" s="546">
        <f>IF(D208="",0,IF($B$3="NYSEG",D208/(1-'Avoided Electric Costs 2020'!$W$21),IF($B$3="RG&amp;E",D208/(1-'Avoided Electric Costs 2020'!$X$21),"")))</f>
        <v>0</v>
      </c>
      <c r="Q208" s="546">
        <f>IF(E208="",0,IF($B$3="NYSEG",E208/(1-'Avoided Natural Gas Costs 2020'!$J$34),IF($B$3="RG&amp;E",E208/(1-'Avoided Natural Gas Costs 2020'!$K$34),"")))</f>
        <v>0</v>
      </c>
      <c r="R208" s="233" t="str">
        <f>IFERROR(IF(P208*'BCA Inputs'!$C$1+Q208*'BCA Inputs'!$C$2+F208*'BCA Inputs'!$C$2+G208*'BCA Inputs'!$C$2=0,"",P208*'BCA Inputs'!$C$1+Q208*'BCA Inputs'!$C$2+F208*'BCA Inputs'!$C$2+G208*'BCA Inputs'!$C$2),"")</f>
        <v/>
      </c>
      <c r="S208" s="181" t="str">
        <f t="shared" si="20"/>
        <v/>
      </c>
      <c r="T208" s="181" t="str">
        <f>IFERROR(IF($B$3="NYSEG",(INDEX('BCA Inputs'!$N$14:$N$54,MATCH(I208,'BCA Inputs'!$M$14:$M$54,0))*P208+INDEX('BCA Inputs'!$O$14:$O$54,MATCH(I208,'BCA Inputs'!$M$14:$M$54,0))*O208+INDEX('BCA Inputs'!P:P,MATCH(I208,'BCA Inputs'!M:M,0))*Q208+INDEX('BCA Inputs'!Q:Q,MATCH(I208,'BCA Inputs'!M:M,0))*F208+INDEX('BCA Inputs'!R:R,MATCH(I208,'BCA Inputs'!M:M,0))*G208)+L208+N208,IF($B$3="RG&amp;E",(INDEX('BCA Inputs'!$AX$14:$AX$54,MATCH(I208,'BCA Inputs'!$AW$14:$AW$54,0))*P208+INDEX('BCA Inputs'!$AY$14:$AY$54,MATCH(I208,'BCA Inputs'!$AW$14:$AW$54,0))*O208+INDEX('BCA Inputs'!$AZ$14:$AZ$54,MATCH(I208,'BCA Inputs'!$AW$14:$AW$54,0))*Q208+INDEX('BCA Inputs'!$BA$14:$BA$54,MATCH(I208,'BCA Inputs'!$AW$14:$AW$54,0))*F208+INDEX('BCA Inputs'!$BB$14:$BB$54,MATCH(I208,'BCA Inputs'!$AW$14:$AW$54,0))*G208)+L208+N208,"")),"")</f>
        <v/>
      </c>
      <c r="U208" s="234" t="str">
        <f t="shared" si="21"/>
        <v/>
      </c>
      <c r="V208" s="234" t="str">
        <f t="shared" si="22"/>
        <v/>
      </c>
      <c r="W208" s="234" t="str">
        <f t="shared" si="23"/>
        <v/>
      </c>
      <c r="Y208" s="235" t="str">
        <f t="shared" si="24"/>
        <v/>
      </c>
      <c r="Z208" s="236" t="str">
        <f>IFERROR(IF($B$3="NYSEG",INDEX('BCA Inputs'!$X$14:$X$54,MATCH(I208,'BCA Inputs'!$M$14:$M$54,0))*P208+INDEX('BCA Inputs'!$Y$14:$Y$54,MATCH(I208,'BCA Inputs'!$M$14:$M$54,0))*O208+INDEX('BCA Inputs'!$Z$14:$Z$54,MATCH(I208,'BCA Inputs'!$M$14:$M$54,0))*Q208+INDEX('BCA Inputs'!$AA$14:$AA$54,MATCH(I208,'BCA Inputs'!$M$14:$M$54,0))*F208+INDEX('BCA Inputs'!$AB$14:$AB$54,MATCH(I208,'BCA Inputs'!$M$14:$M$54,0))*G208,IF($B$3="RG&amp;E",INDEX('BCA Inputs'!$BG$14:$BG$54,MATCH(I208,'BCA Inputs'!$AW$14:$AW$54,0))*P208+INDEX('BCA Inputs'!$BH$14:$BH$54,MATCH(I208,'BCA Inputs'!$AW$14:$AW$54,0))*O208+INDEX('BCA Inputs'!$BI$14:$BI$54,MATCH(I208,'BCA Inputs'!$AW$14:$AW$54,0))*Q208+INDEX('BCA Inputs'!$BJ$14:$BJ$54,MATCH(I208,'BCA Inputs'!$AW$14:$AW$54,0))*F208+INDEX('BCA Inputs'!$BK$14:$BK$54,MATCH(I208,'BCA Inputs'!$AW$14:$AW$54,0))*G208,"")),"")</f>
        <v/>
      </c>
      <c r="AA208" s="237" t="str">
        <f t="shared" si="25"/>
        <v/>
      </c>
      <c r="AC208" s="238" t="str">
        <f>IFERROR((K208+R208)+IF($B$3="NYSEG",INDEX('BCA Inputs'!$AI$14:$AI$54,MATCH(I208,'BCA Inputs'!$M$14:$M$54,0))*P208+INDEX('BCA Inputs'!$AJ$14:$AJ$54,MATCH(I208,'BCA Inputs'!$M$14:$M$54,0))*Q208,IF($B$3="RG&amp;E",INDEX('BCA Inputs'!$BR$14:$BR$54,MATCH(I208,'BCA Inputs'!$AW$14:$AW$54,0))*P208+INDEX('BCA Inputs'!$BS$14:$BS$54,MATCH(I208,'BCA Inputs'!$AW$14:$AW$54,0))*Q208,"")),"")</f>
        <v/>
      </c>
      <c r="AD208" s="181" t="str">
        <f>IFERROR(IF($B$3="NYSEG",INDEX('BCA Inputs'!$AD$14:$AD$54,MATCH(I208,'BCA Inputs'!$M$14:$M$54,0))*P208+INDEX('BCA Inputs'!$AE$14:$AE$54,MATCH(I208,'BCA Inputs'!$M$14:$M$54,0))*O208+INDEX('BCA Inputs'!$AF$14:$AF$54,MATCH(I208,'BCA Inputs'!$M$14:$M$54,0))*Q208+INDEX('BCA Inputs'!$AG$14:$AG$54,MATCH(I208,'BCA Inputs'!$M$14:$M$54,0))*F208+INDEX('BCA Inputs'!$AH$14:$AH$54,MATCH(I208,'BCA Inputs'!$M$14:$M$54,0))*G208,IF($B$3="RG&amp;E",INDEX('BCA Inputs'!$BM$14:$BM$54,MATCH(I208,'BCA Inputs'!$AW$14:$AW$54,0))*P208+INDEX('BCA Inputs'!$BN$14:$BN$54,MATCH(I208,'BCA Inputs'!$AW$14:$AW$54,0))*O208+INDEX('BCA Inputs'!$BO$14:$BO$54,MATCH(I208,'BCA Inputs'!$AW$14:$AW$54,0))*Q208+INDEX('BCA Inputs'!$BP$14:$BP$54,MATCH(I208,'BCA Inputs'!$AW$14:$AW$54,0))*F208+INDEX('BCA Inputs'!$BQ$14:$BQ$54,MATCH(I208,'BCA Inputs'!$AW$14:$AW$54,0))*G208,"")),"")</f>
        <v/>
      </c>
      <c r="AE208" s="237" t="str">
        <f t="shared" si="26"/>
        <v/>
      </c>
      <c r="AF208" s="198">
        <f t="shared" si="28"/>
        <v>0</v>
      </c>
      <c r="AG208" s="239">
        <f t="shared" si="29"/>
        <v>0</v>
      </c>
    </row>
    <row r="209" spans="1:33">
      <c r="A209" s="228"/>
      <c r="B209" s="176"/>
      <c r="C209" s="229"/>
      <c r="D209" s="230"/>
      <c r="E209" s="230"/>
      <c r="F209" s="230"/>
      <c r="G209" s="230"/>
      <c r="H209" s="231"/>
      <c r="I209" s="231"/>
      <c r="J209" s="232"/>
      <c r="K209" s="232"/>
      <c r="L209" s="232"/>
      <c r="M209" s="181">
        <f t="shared" si="27"/>
        <v>0</v>
      </c>
      <c r="N209" s="181">
        <f>IF(H209="",0,H209*I209*'Avoided Water Savings Cost'!$C$16)</f>
        <v>0</v>
      </c>
      <c r="O209" s="545">
        <f>IF(C209="",0,IF($B$3="NYSEG",C209/(1-'Avoided Electric Costs 2020'!$W$21),IF($B$3="RG&amp;E",C209/(1-'Avoided Electric Costs 2020'!$X$21),"")))</f>
        <v>0</v>
      </c>
      <c r="P209" s="546">
        <f>IF(D209="",0,IF($B$3="NYSEG",D209/(1-'Avoided Electric Costs 2020'!$W$21),IF($B$3="RG&amp;E",D209/(1-'Avoided Electric Costs 2020'!$X$21),"")))</f>
        <v>0</v>
      </c>
      <c r="Q209" s="546">
        <f>IF(E209="",0,IF($B$3="NYSEG",E209/(1-'Avoided Natural Gas Costs 2020'!$J$34),IF($B$3="RG&amp;E",E209/(1-'Avoided Natural Gas Costs 2020'!$K$34),"")))</f>
        <v>0</v>
      </c>
      <c r="R209" s="233" t="str">
        <f>IFERROR(IF(P209*'BCA Inputs'!$C$1+Q209*'BCA Inputs'!$C$2+F209*'BCA Inputs'!$C$2+G209*'BCA Inputs'!$C$2=0,"",P209*'BCA Inputs'!$C$1+Q209*'BCA Inputs'!$C$2+F209*'BCA Inputs'!$C$2+G209*'BCA Inputs'!$C$2),"")</f>
        <v/>
      </c>
      <c r="S209" s="181" t="str">
        <f t="shared" si="20"/>
        <v/>
      </c>
      <c r="T209" s="181" t="str">
        <f>IFERROR(IF($B$3="NYSEG",(INDEX('BCA Inputs'!$N$14:$N$54,MATCH(I209,'BCA Inputs'!$M$14:$M$54,0))*P209+INDEX('BCA Inputs'!$O$14:$O$54,MATCH(I209,'BCA Inputs'!$M$14:$M$54,0))*O209+INDEX('BCA Inputs'!P:P,MATCH(I209,'BCA Inputs'!M:M,0))*Q209+INDEX('BCA Inputs'!Q:Q,MATCH(I209,'BCA Inputs'!M:M,0))*F209+INDEX('BCA Inputs'!R:R,MATCH(I209,'BCA Inputs'!M:M,0))*G209)+L209+N209,IF($B$3="RG&amp;E",(INDEX('BCA Inputs'!$AX$14:$AX$54,MATCH(I209,'BCA Inputs'!$AW$14:$AW$54,0))*P209+INDEX('BCA Inputs'!$AY$14:$AY$54,MATCH(I209,'BCA Inputs'!$AW$14:$AW$54,0))*O209+INDEX('BCA Inputs'!$AZ$14:$AZ$54,MATCH(I209,'BCA Inputs'!$AW$14:$AW$54,0))*Q209+INDEX('BCA Inputs'!$BA$14:$BA$54,MATCH(I209,'BCA Inputs'!$AW$14:$AW$54,0))*F209+INDEX('BCA Inputs'!$BB$14:$BB$54,MATCH(I209,'BCA Inputs'!$AW$14:$AW$54,0))*G209)+L209+N209,"")),"")</f>
        <v/>
      </c>
      <c r="U209" s="234" t="str">
        <f t="shared" si="21"/>
        <v/>
      </c>
      <c r="V209" s="234" t="str">
        <f t="shared" si="22"/>
        <v/>
      </c>
      <c r="W209" s="234" t="str">
        <f t="shared" si="23"/>
        <v/>
      </c>
      <c r="Y209" s="235" t="str">
        <f t="shared" si="24"/>
        <v/>
      </c>
      <c r="Z209" s="236" t="str">
        <f>IFERROR(IF($B$3="NYSEG",INDEX('BCA Inputs'!$X$14:$X$54,MATCH(I209,'BCA Inputs'!$M$14:$M$54,0))*P209+INDEX('BCA Inputs'!$Y$14:$Y$54,MATCH(I209,'BCA Inputs'!$M$14:$M$54,0))*O209+INDEX('BCA Inputs'!$Z$14:$Z$54,MATCH(I209,'BCA Inputs'!$M$14:$M$54,0))*Q209+INDEX('BCA Inputs'!$AA$14:$AA$54,MATCH(I209,'BCA Inputs'!$M$14:$M$54,0))*F209+INDEX('BCA Inputs'!$AB$14:$AB$54,MATCH(I209,'BCA Inputs'!$M$14:$M$54,0))*G209,IF($B$3="RG&amp;E",INDEX('BCA Inputs'!$BG$14:$BG$54,MATCH(I209,'BCA Inputs'!$AW$14:$AW$54,0))*P209+INDEX('BCA Inputs'!$BH$14:$BH$54,MATCH(I209,'BCA Inputs'!$AW$14:$AW$54,0))*O209+INDEX('BCA Inputs'!$BI$14:$BI$54,MATCH(I209,'BCA Inputs'!$AW$14:$AW$54,0))*Q209+INDEX('BCA Inputs'!$BJ$14:$BJ$54,MATCH(I209,'BCA Inputs'!$AW$14:$AW$54,0))*F209+INDEX('BCA Inputs'!$BK$14:$BK$54,MATCH(I209,'BCA Inputs'!$AW$14:$AW$54,0))*G209,"")),"")</f>
        <v/>
      </c>
      <c r="AA209" s="237" t="str">
        <f t="shared" si="25"/>
        <v/>
      </c>
      <c r="AC209" s="238" t="str">
        <f>IFERROR((K209+R209)+IF($B$3="NYSEG",INDEX('BCA Inputs'!$AI$14:$AI$54,MATCH(I209,'BCA Inputs'!$M$14:$M$54,0))*P209+INDEX('BCA Inputs'!$AJ$14:$AJ$54,MATCH(I209,'BCA Inputs'!$M$14:$M$54,0))*Q209,IF($B$3="RG&amp;E",INDEX('BCA Inputs'!$BR$14:$BR$54,MATCH(I209,'BCA Inputs'!$AW$14:$AW$54,0))*P209+INDEX('BCA Inputs'!$BS$14:$BS$54,MATCH(I209,'BCA Inputs'!$AW$14:$AW$54,0))*Q209,"")),"")</f>
        <v/>
      </c>
      <c r="AD209" s="181" t="str">
        <f>IFERROR(IF($B$3="NYSEG",INDEX('BCA Inputs'!$AD$14:$AD$54,MATCH(I209,'BCA Inputs'!$M$14:$M$54,0))*P209+INDEX('BCA Inputs'!$AE$14:$AE$54,MATCH(I209,'BCA Inputs'!$M$14:$M$54,0))*O209+INDEX('BCA Inputs'!$AF$14:$AF$54,MATCH(I209,'BCA Inputs'!$M$14:$M$54,0))*Q209+INDEX('BCA Inputs'!$AG$14:$AG$54,MATCH(I209,'BCA Inputs'!$M$14:$M$54,0))*F209+INDEX('BCA Inputs'!$AH$14:$AH$54,MATCH(I209,'BCA Inputs'!$M$14:$M$54,0))*G209,IF($B$3="RG&amp;E",INDEX('BCA Inputs'!$BM$14:$BM$54,MATCH(I209,'BCA Inputs'!$AW$14:$AW$54,0))*P209+INDEX('BCA Inputs'!$BN$14:$BN$54,MATCH(I209,'BCA Inputs'!$AW$14:$AW$54,0))*O209+INDEX('BCA Inputs'!$BO$14:$BO$54,MATCH(I209,'BCA Inputs'!$AW$14:$AW$54,0))*Q209+INDEX('BCA Inputs'!$BP$14:$BP$54,MATCH(I209,'BCA Inputs'!$AW$14:$AW$54,0))*F209+INDEX('BCA Inputs'!$BQ$14:$BQ$54,MATCH(I209,'BCA Inputs'!$AW$14:$AW$54,0))*G209,"")),"")</f>
        <v/>
      </c>
      <c r="AE209" s="237" t="str">
        <f t="shared" si="26"/>
        <v/>
      </c>
      <c r="AF209" s="198">
        <f t="shared" si="28"/>
        <v>0</v>
      </c>
      <c r="AG209" s="239">
        <f t="shared" si="29"/>
        <v>0</v>
      </c>
    </row>
    <row r="210" spans="1:33">
      <c r="A210" s="228"/>
      <c r="B210" s="176"/>
      <c r="C210" s="229"/>
      <c r="D210" s="230"/>
      <c r="E210" s="230"/>
      <c r="F210" s="230"/>
      <c r="G210" s="230"/>
      <c r="H210" s="231"/>
      <c r="I210" s="231"/>
      <c r="J210" s="232"/>
      <c r="K210" s="232"/>
      <c r="L210" s="232"/>
      <c r="M210" s="181">
        <f t="shared" si="27"/>
        <v>0</v>
      </c>
      <c r="N210" s="181">
        <f>IF(H210="",0,H210*I210*'Avoided Water Savings Cost'!$C$16)</f>
        <v>0</v>
      </c>
      <c r="O210" s="545">
        <f>IF(C210="",0,IF($B$3="NYSEG",C210/(1-'Avoided Electric Costs 2020'!$W$21),IF($B$3="RG&amp;E",C210/(1-'Avoided Electric Costs 2020'!$X$21),"")))</f>
        <v>0</v>
      </c>
      <c r="P210" s="546">
        <f>IF(D210="",0,IF($B$3="NYSEG",D210/(1-'Avoided Electric Costs 2020'!$W$21),IF($B$3="RG&amp;E",D210/(1-'Avoided Electric Costs 2020'!$X$21),"")))</f>
        <v>0</v>
      </c>
      <c r="Q210" s="546">
        <f>IF(E210="",0,IF($B$3="NYSEG",E210/(1-'Avoided Natural Gas Costs 2020'!$J$34),IF($B$3="RG&amp;E",E210/(1-'Avoided Natural Gas Costs 2020'!$K$34),"")))</f>
        <v>0</v>
      </c>
      <c r="R210" s="233" t="str">
        <f>IFERROR(IF(P210*'BCA Inputs'!$C$1+Q210*'BCA Inputs'!$C$2+F210*'BCA Inputs'!$C$2+G210*'BCA Inputs'!$C$2=0,"",P210*'BCA Inputs'!$C$1+Q210*'BCA Inputs'!$C$2+F210*'BCA Inputs'!$C$2+G210*'BCA Inputs'!$C$2),"")</f>
        <v/>
      </c>
      <c r="S210" s="181" t="str">
        <f t="shared" si="20"/>
        <v/>
      </c>
      <c r="T210" s="181" t="str">
        <f>IFERROR(IF($B$3="NYSEG",(INDEX('BCA Inputs'!$N$14:$N$54,MATCH(I210,'BCA Inputs'!$M$14:$M$54,0))*P210+INDEX('BCA Inputs'!$O$14:$O$54,MATCH(I210,'BCA Inputs'!$M$14:$M$54,0))*O210+INDEX('BCA Inputs'!P:P,MATCH(I210,'BCA Inputs'!M:M,0))*Q210+INDEX('BCA Inputs'!Q:Q,MATCH(I210,'BCA Inputs'!M:M,0))*F210+INDEX('BCA Inputs'!R:R,MATCH(I210,'BCA Inputs'!M:M,0))*G210)+L210+N210,IF($B$3="RG&amp;E",(INDEX('BCA Inputs'!$AX$14:$AX$54,MATCH(I210,'BCA Inputs'!$AW$14:$AW$54,0))*P210+INDEX('BCA Inputs'!$AY$14:$AY$54,MATCH(I210,'BCA Inputs'!$AW$14:$AW$54,0))*O210+INDEX('BCA Inputs'!$AZ$14:$AZ$54,MATCH(I210,'BCA Inputs'!$AW$14:$AW$54,0))*Q210+INDEX('BCA Inputs'!$BA$14:$BA$54,MATCH(I210,'BCA Inputs'!$AW$14:$AW$54,0))*F210+INDEX('BCA Inputs'!$BB$14:$BB$54,MATCH(I210,'BCA Inputs'!$AW$14:$AW$54,0))*G210)+L210+N210,"")),"")</f>
        <v/>
      </c>
      <c r="U210" s="234" t="str">
        <f t="shared" si="21"/>
        <v/>
      </c>
      <c r="V210" s="234" t="str">
        <f t="shared" si="22"/>
        <v/>
      </c>
      <c r="W210" s="234" t="str">
        <f t="shared" si="23"/>
        <v/>
      </c>
      <c r="Y210" s="235" t="str">
        <f t="shared" si="24"/>
        <v/>
      </c>
      <c r="Z210" s="236" t="str">
        <f>IFERROR(IF($B$3="NYSEG",INDEX('BCA Inputs'!$X$14:$X$54,MATCH(I210,'BCA Inputs'!$M$14:$M$54,0))*P210+INDEX('BCA Inputs'!$Y$14:$Y$54,MATCH(I210,'BCA Inputs'!$M$14:$M$54,0))*O210+INDEX('BCA Inputs'!$Z$14:$Z$54,MATCH(I210,'BCA Inputs'!$M$14:$M$54,0))*Q210+INDEX('BCA Inputs'!$AA$14:$AA$54,MATCH(I210,'BCA Inputs'!$M$14:$M$54,0))*F210+INDEX('BCA Inputs'!$AB$14:$AB$54,MATCH(I210,'BCA Inputs'!$M$14:$M$54,0))*G210,IF($B$3="RG&amp;E",INDEX('BCA Inputs'!$BG$14:$BG$54,MATCH(I210,'BCA Inputs'!$AW$14:$AW$54,0))*P210+INDEX('BCA Inputs'!$BH$14:$BH$54,MATCH(I210,'BCA Inputs'!$AW$14:$AW$54,0))*O210+INDEX('BCA Inputs'!$BI$14:$BI$54,MATCH(I210,'BCA Inputs'!$AW$14:$AW$54,0))*Q210+INDEX('BCA Inputs'!$BJ$14:$BJ$54,MATCH(I210,'BCA Inputs'!$AW$14:$AW$54,0))*F210+INDEX('BCA Inputs'!$BK$14:$BK$54,MATCH(I210,'BCA Inputs'!$AW$14:$AW$54,0))*G210,"")),"")</f>
        <v/>
      </c>
      <c r="AA210" s="237" t="str">
        <f t="shared" si="25"/>
        <v/>
      </c>
      <c r="AC210" s="238" t="str">
        <f>IFERROR((K210+R210)+IF($B$3="NYSEG",INDEX('BCA Inputs'!$AI$14:$AI$54,MATCH(I210,'BCA Inputs'!$M$14:$M$54,0))*P210+INDEX('BCA Inputs'!$AJ$14:$AJ$54,MATCH(I210,'BCA Inputs'!$M$14:$M$54,0))*Q210,IF($B$3="RG&amp;E",INDEX('BCA Inputs'!$BR$14:$BR$54,MATCH(I210,'BCA Inputs'!$AW$14:$AW$54,0))*P210+INDEX('BCA Inputs'!$BS$14:$BS$54,MATCH(I210,'BCA Inputs'!$AW$14:$AW$54,0))*Q210,"")),"")</f>
        <v/>
      </c>
      <c r="AD210" s="181" t="str">
        <f>IFERROR(IF($B$3="NYSEG",INDEX('BCA Inputs'!$AD$14:$AD$54,MATCH(I210,'BCA Inputs'!$M$14:$M$54,0))*P210+INDEX('BCA Inputs'!$AE$14:$AE$54,MATCH(I210,'BCA Inputs'!$M$14:$M$54,0))*O210+INDEX('BCA Inputs'!$AF$14:$AF$54,MATCH(I210,'BCA Inputs'!$M$14:$M$54,0))*Q210+INDEX('BCA Inputs'!$AG$14:$AG$54,MATCH(I210,'BCA Inputs'!$M$14:$M$54,0))*F210+INDEX('BCA Inputs'!$AH$14:$AH$54,MATCH(I210,'BCA Inputs'!$M$14:$M$54,0))*G210,IF($B$3="RG&amp;E",INDEX('BCA Inputs'!$BM$14:$BM$54,MATCH(I210,'BCA Inputs'!$AW$14:$AW$54,0))*P210+INDEX('BCA Inputs'!$BN$14:$BN$54,MATCH(I210,'BCA Inputs'!$AW$14:$AW$54,0))*O210+INDEX('BCA Inputs'!$BO$14:$BO$54,MATCH(I210,'BCA Inputs'!$AW$14:$AW$54,0))*Q210+INDEX('BCA Inputs'!$BP$14:$BP$54,MATCH(I210,'BCA Inputs'!$AW$14:$AW$54,0))*F210+INDEX('BCA Inputs'!$BQ$14:$BQ$54,MATCH(I210,'BCA Inputs'!$AW$14:$AW$54,0))*G210,"")),"")</f>
        <v/>
      </c>
      <c r="AE210" s="237" t="str">
        <f t="shared" si="26"/>
        <v/>
      </c>
      <c r="AF210" s="198">
        <f t="shared" si="28"/>
        <v>0</v>
      </c>
      <c r="AG210" s="239">
        <f t="shared" si="29"/>
        <v>0</v>
      </c>
    </row>
    <row r="211" spans="1:33">
      <c r="A211" s="228"/>
      <c r="B211" s="176"/>
      <c r="C211" s="229"/>
      <c r="D211" s="230"/>
      <c r="E211" s="230"/>
      <c r="F211" s="230"/>
      <c r="G211" s="230"/>
      <c r="H211" s="231"/>
      <c r="I211" s="231"/>
      <c r="J211" s="232"/>
      <c r="K211" s="232"/>
      <c r="L211" s="232"/>
      <c r="M211" s="181">
        <f t="shared" si="27"/>
        <v>0</v>
      </c>
      <c r="N211" s="181">
        <f>IF(H211="",0,H211*I211*'Avoided Water Savings Cost'!$C$16)</f>
        <v>0</v>
      </c>
      <c r="O211" s="545">
        <f>IF(C211="",0,IF($B$3="NYSEG",C211/(1-'Avoided Electric Costs 2020'!$W$21),IF($B$3="RG&amp;E",C211/(1-'Avoided Electric Costs 2020'!$X$21),"")))</f>
        <v>0</v>
      </c>
      <c r="P211" s="546">
        <f>IF(D211="",0,IF($B$3="NYSEG",D211/(1-'Avoided Electric Costs 2020'!$W$21),IF($B$3="RG&amp;E",D211/(1-'Avoided Electric Costs 2020'!$X$21),"")))</f>
        <v>0</v>
      </c>
      <c r="Q211" s="546">
        <f>IF(E211="",0,IF($B$3="NYSEG",E211/(1-'Avoided Natural Gas Costs 2020'!$J$34),IF($B$3="RG&amp;E",E211/(1-'Avoided Natural Gas Costs 2020'!$K$34),"")))</f>
        <v>0</v>
      </c>
      <c r="R211" s="233" t="str">
        <f>IFERROR(IF(P211*'BCA Inputs'!$C$1+Q211*'BCA Inputs'!$C$2+F211*'BCA Inputs'!$C$2+G211*'BCA Inputs'!$C$2=0,"",P211*'BCA Inputs'!$C$1+Q211*'BCA Inputs'!$C$2+F211*'BCA Inputs'!$C$2+G211*'BCA Inputs'!$C$2),"")</f>
        <v/>
      </c>
      <c r="S211" s="181" t="str">
        <f t="shared" si="20"/>
        <v/>
      </c>
      <c r="T211" s="181" t="str">
        <f>IFERROR(IF($B$3="NYSEG",(INDEX('BCA Inputs'!$N$14:$N$54,MATCH(I211,'BCA Inputs'!$M$14:$M$54,0))*P211+INDEX('BCA Inputs'!$O$14:$O$54,MATCH(I211,'BCA Inputs'!$M$14:$M$54,0))*O211+INDEX('BCA Inputs'!P:P,MATCH(I211,'BCA Inputs'!M:M,0))*Q211+INDEX('BCA Inputs'!Q:Q,MATCH(I211,'BCA Inputs'!M:M,0))*F211+INDEX('BCA Inputs'!R:R,MATCH(I211,'BCA Inputs'!M:M,0))*G211)+L211+N211,IF($B$3="RG&amp;E",(INDEX('BCA Inputs'!$AX$14:$AX$54,MATCH(I211,'BCA Inputs'!$AW$14:$AW$54,0))*P211+INDEX('BCA Inputs'!$AY$14:$AY$54,MATCH(I211,'BCA Inputs'!$AW$14:$AW$54,0))*O211+INDEX('BCA Inputs'!$AZ$14:$AZ$54,MATCH(I211,'BCA Inputs'!$AW$14:$AW$54,0))*Q211+INDEX('BCA Inputs'!$BA$14:$BA$54,MATCH(I211,'BCA Inputs'!$AW$14:$AW$54,0))*F211+INDEX('BCA Inputs'!$BB$14:$BB$54,MATCH(I211,'BCA Inputs'!$AW$14:$AW$54,0))*G211)+L211+N211,"")),"")</f>
        <v/>
      </c>
      <c r="U211" s="234" t="str">
        <f t="shared" si="21"/>
        <v/>
      </c>
      <c r="V211" s="234" t="str">
        <f t="shared" si="22"/>
        <v/>
      </c>
      <c r="W211" s="234" t="str">
        <f t="shared" si="23"/>
        <v/>
      </c>
      <c r="Y211" s="235" t="str">
        <f t="shared" si="24"/>
        <v/>
      </c>
      <c r="Z211" s="236" t="str">
        <f>IFERROR(IF($B$3="NYSEG",INDEX('BCA Inputs'!$X$14:$X$54,MATCH(I211,'BCA Inputs'!$M$14:$M$54,0))*P211+INDEX('BCA Inputs'!$Y$14:$Y$54,MATCH(I211,'BCA Inputs'!$M$14:$M$54,0))*O211+INDEX('BCA Inputs'!$Z$14:$Z$54,MATCH(I211,'BCA Inputs'!$M$14:$M$54,0))*Q211+INDEX('BCA Inputs'!$AA$14:$AA$54,MATCH(I211,'BCA Inputs'!$M$14:$M$54,0))*F211+INDEX('BCA Inputs'!$AB$14:$AB$54,MATCH(I211,'BCA Inputs'!$M$14:$M$54,0))*G211,IF($B$3="RG&amp;E",INDEX('BCA Inputs'!$BG$14:$BG$54,MATCH(I211,'BCA Inputs'!$AW$14:$AW$54,0))*P211+INDEX('BCA Inputs'!$BH$14:$BH$54,MATCH(I211,'BCA Inputs'!$AW$14:$AW$54,0))*O211+INDEX('BCA Inputs'!$BI$14:$BI$54,MATCH(I211,'BCA Inputs'!$AW$14:$AW$54,0))*Q211+INDEX('BCA Inputs'!$BJ$14:$BJ$54,MATCH(I211,'BCA Inputs'!$AW$14:$AW$54,0))*F211+INDEX('BCA Inputs'!$BK$14:$BK$54,MATCH(I211,'BCA Inputs'!$AW$14:$AW$54,0))*G211,"")),"")</f>
        <v/>
      </c>
      <c r="AA211" s="237" t="str">
        <f t="shared" si="25"/>
        <v/>
      </c>
      <c r="AC211" s="238" t="str">
        <f>IFERROR((K211+R211)+IF($B$3="NYSEG",INDEX('BCA Inputs'!$AI$14:$AI$54,MATCH(I211,'BCA Inputs'!$M$14:$M$54,0))*P211+INDEX('BCA Inputs'!$AJ$14:$AJ$54,MATCH(I211,'BCA Inputs'!$M$14:$M$54,0))*Q211,IF($B$3="RG&amp;E",INDEX('BCA Inputs'!$BR$14:$BR$54,MATCH(I211,'BCA Inputs'!$AW$14:$AW$54,0))*P211+INDEX('BCA Inputs'!$BS$14:$BS$54,MATCH(I211,'BCA Inputs'!$AW$14:$AW$54,0))*Q211,"")),"")</f>
        <v/>
      </c>
      <c r="AD211" s="181" t="str">
        <f>IFERROR(IF($B$3="NYSEG",INDEX('BCA Inputs'!$AD$14:$AD$54,MATCH(I211,'BCA Inputs'!$M$14:$M$54,0))*P211+INDEX('BCA Inputs'!$AE$14:$AE$54,MATCH(I211,'BCA Inputs'!$M$14:$M$54,0))*O211+INDEX('BCA Inputs'!$AF$14:$AF$54,MATCH(I211,'BCA Inputs'!$M$14:$M$54,0))*Q211+INDEX('BCA Inputs'!$AG$14:$AG$54,MATCH(I211,'BCA Inputs'!$M$14:$M$54,0))*F211+INDEX('BCA Inputs'!$AH$14:$AH$54,MATCH(I211,'BCA Inputs'!$M$14:$M$54,0))*G211,IF($B$3="RG&amp;E",INDEX('BCA Inputs'!$BM$14:$BM$54,MATCH(I211,'BCA Inputs'!$AW$14:$AW$54,0))*P211+INDEX('BCA Inputs'!$BN$14:$BN$54,MATCH(I211,'BCA Inputs'!$AW$14:$AW$54,0))*O211+INDEX('BCA Inputs'!$BO$14:$BO$54,MATCH(I211,'BCA Inputs'!$AW$14:$AW$54,0))*Q211+INDEX('BCA Inputs'!$BP$14:$BP$54,MATCH(I211,'BCA Inputs'!$AW$14:$AW$54,0))*F211+INDEX('BCA Inputs'!$BQ$14:$BQ$54,MATCH(I211,'BCA Inputs'!$AW$14:$AW$54,0))*G211,"")),"")</f>
        <v/>
      </c>
      <c r="AE211" s="237" t="str">
        <f t="shared" si="26"/>
        <v/>
      </c>
      <c r="AF211" s="198">
        <f t="shared" si="28"/>
        <v>0</v>
      </c>
      <c r="AG211" s="239">
        <f t="shared" si="29"/>
        <v>0</v>
      </c>
    </row>
    <row r="212" spans="1:33">
      <c r="A212" s="228"/>
      <c r="B212" s="176"/>
      <c r="C212" s="229"/>
      <c r="D212" s="230"/>
      <c r="E212" s="230"/>
      <c r="F212" s="230"/>
      <c r="G212" s="230"/>
      <c r="H212" s="231"/>
      <c r="I212" s="231"/>
      <c r="J212" s="232"/>
      <c r="K212" s="232"/>
      <c r="L212" s="232"/>
      <c r="M212" s="181">
        <f t="shared" si="27"/>
        <v>0</v>
      </c>
      <c r="N212" s="181">
        <f>IF(H212="",0,H212*I212*'Avoided Water Savings Cost'!$C$16)</f>
        <v>0</v>
      </c>
      <c r="O212" s="545">
        <f>IF(C212="",0,IF($B$3="NYSEG",C212/(1-'Avoided Electric Costs 2020'!$W$21),IF($B$3="RG&amp;E",C212/(1-'Avoided Electric Costs 2020'!$X$21),"")))</f>
        <v>0</v>
      </c>
      <c r="P212" s="546">
        <f>IF(D212="",0,IF($B$3="NYSEG",D212/(1-'Avoided Electric Costs 2020'!$W$21),IF($B$3="RG&amp;E",D212/(1-'Avoided Electric Costs 2020'!$X$21),"")))</f>
        <v>0</v>
      </c>
      <c r="Q212" s="546">
        <f>IF(E212="",0,IF($B$3="NYSEG",E212/(1-'Avoided Natural Gas Costs 2020'!$J$34),IF($B$3="RG&amp;E",E212/(1-'Avoided Natural Gas Costs 2020'!$K$34),"")))</f>
        <v>0</v>
      </c>
      <c r="R212" s="233" t="str">
        <f>IFERROR(IF(P212*'BCA Inputs'!$C$1+Q212*'BCA Inputs'!$C$2+F212*'BCA Inputs'!$C$2+G212*'BCA Inputs'!$C$2=0,"",P212*'BCA Inputs'!$C$1+Q212*'BCA Inputs'!$C$2+F212*'BCA Inputs'!$C$2+G212*'BCA Inputs'!$C$2),"")</f>
        <v/>
      </c>
      <c r="S212" s="181" t="str">
        <f t="shared" si="20"/>
        <v/>
      </c>
      <c r="T212" s="181" t="str">
        <f>IFERROR(IF($B$3="NYSEG",(INDEX('BCA Inputs'!$N$14:$N$54,MATCH(I212,'BCA Inputs'!$M$14:$M$54,0))*P212+INDEX('BCA Inputs'!$O$14:$O$54,MATCH(I212,'BCA Inputs'!$M$14:$M$54,0))*O212+INDEX('BCA Inputs'!P:P,MATCH(I212,'BCA Inputs'!M:M,0))*Q212+INDEX('BCA Inputs'!Q:Q,MATCH(I212,'BCA Inputs'!M:M,0))*F212+INDEX('BCA Inputs'!R:R,MATCH(I212,'BCA Inputs'!M:M,0))*G212)+L212+N212,IF($B$3="RG&amp;E",(INDEX('BCA Inputs'!$AX$14:$AX$54,MATCH(I212,'BCA Inputs'!$AW$14:$AW$54,0))*P212+INDEX('BCA Inputs'!$AY$14:$AY$54,MATCH(I212,'BCA Inputs'!$AW$14:$AW$54,0))*O212+INDEX('BCA Inputs'!$AZ$14:$AZ$54,MATCH(I212,'BCA Inputs'!$AW$14:$AW$54,0))*Q212+INDEX('BCA Inputs'!$BA$14:$BA$54,MATCH(I212,'BCA Inputs'!$AW$14:$AW$54,0))*F212+INDEX('BCA Inputs'!$BB$14:$BB$54,MATCH(I212,'BCA Inputs'!$AW$14:$AW$54,0))*G212)+L212+N212,"")),"")</f>
        <v/>
      </c>
      <c r="U212" s="234" t="str">
        <f t="shared" si="21"/>
        <v/>
      </c>
      <c r="V212" s="234" t="str">
        <f t="shared" si="22"/>
        <v/>
      </c>
      <c r="W212" s="234" t="str">
        <f t="shared" si="23"/>
        <v/>
      </c>
      <c r="Y212" s="235" t="str">
        <f t="shared" si="24"/>
        <v/>
      </c>
      <c r="Z212" s="236" t="str">
        <f>IFERROR(IF($B$3="NYSEG",INDEX('BCA Inputs'!$X$14:$X$54,MATCH(I212,'BCA Inputs'!$M$14:$M$54,0))*P212+INDEX('BCA Inputs'!$Y$14:$Y$54,MATCH(I212,'BCA Inputs'!$M$14:$M$54,0))*O212+INDEX('BCA Inputs'!$Z$14:$Z$54,MATCH(I212,'BCA Inputs'!$M$14:$M$54,0))*Q212+INDEX('BCA Inputs'!$AA$14:$AA$54,MATCH(I212,'BCA Inputs'!$M$14:$M$54,0))*F212+INDEX('BCA Inputs'!$AB$14:$AB$54,MATCH(I212,'BCA Inputs'!$M$14:$M$54,0))*G212,IF($B$3="RG&amp;E",INDEX('BCA Inputs'!$BG$14:$BG$54,MATCH(I212,'BCA Inputs'!$AW$14:$AW$54,0))*P212+INDEX('BCA Inputs'!$BH$14:$BH$54,MATCH(I212,'BCA Inputs'!$AW$14:$AW$54,0))*O212+INDEX('BCA Inputs'!$BI$14:$BI$54,MATCH(I212,'BCA Inputs'!$AW$14:$AW$54,0))*Q212+INDEX('BCA Inputs'!$BJ$14:$BJ$54,MATCH(I212,'BCA Inputs'!$AW$14:$AW$54,0))*F212+INDEX('BCA Inputs'!$BK$14:$BK$54,MATCH(I212,'BCA Inputs'!$AW$14:$AW$54,0))*G212,"")),"")</f>
        <v/>
      </c>
      <c r="AA212" s="237" t="str">
        <f t="shared" si="25"/>
        <v/>
      </c>
      <c r="AC212" s="238" t="str">
        <f>IFERROR((K212+R212)+IF($B$3="NYSEG",INDEX('BCA Inputs'!$AI$14:$AI$54,MATCH(I212,'BCA Inputs'!$M$14:$M$54,0))*P212+INDEX('BCA Inputs'!$AJ$14:$AJ$54,MATCH(I212,'BCA Inputs'!$M$14:$M$54,0))*Q212,IF($B$3="RG&amp;E",INDEX('BCA Inputs'!$BR$14:$BR$54,MATCH(I212,'BCA Inputs'!$AW$14:$AW$54,0))*P212+INDEX('BCA Inputs'!$BS$14:$BS$54,MATCH(I212,'BCA Inputs'!$AW$14:$AW$54,0))*Q212,"")),"")</f>
        <v/>
      </c>
      <c r="AD212" s="181" t="str">
        <f>IFERROR(IF($B$3="NYSEG",INDEX('BCA Inputs'!$AD$14:$AD$54,MATCH(I212,'BCA Inputs'!$M$14:$M$54,0))*P212+INDEX('BCA Inputs'!$AE$14:$AE$54,MATCH(I212,'BCA Inputs'!$M$14:$M$54,0))*O212+INDEX('BCA Inputs'!$AF$14:$AF$54,MATCH(I212,'BCA Inputs'!$M$14:$M$54,0))*Q212+INDEX('BCA Inputs'!$AG$14:$AG$54,MATCH(I212,'BCA Inputs'!$M$14:$M$54,0))*F212+INDEX('BCA Inputs'!$AH$14:$AH$54,MATCH(I212,'BCA Inputs'!$M$14:$M$54,0))*G212,IF($B$3="RG&amp;E",INDEX('BCA Inputs'!$BM$14:$BM$54,MATCH(I212,'BCA Inputs'!$AW$14:$AW$54,0))*P212+INDEX('BCA Inputs'!$BN$14:$BN$54,MATCH(I212,'BCA Inputs'!$AW$14:$AW$54,0))*O212+INDEX('BCA Inputs'!$BO$14:$BO$54,MATCH(I212,'BCA Inputs'!$AW$14:$AW$54,0))*Q212+INDEX('BCA Inputs'!$BP$14:$BP$54,MATCH(I212,'BCA Inputs'!$AW$14:$AW$54,0))*F212+INDEX('BCA Inputs'!$BQ$14:$BQ$54,MATCH(I212,'BCA Inputs'!$AW$14:$AW$54,0))*G212,"")),"")</f>
        <v/>
      </c>
      <c r="AE212" s="237" t="str">
        <f t="shared" si="26"/>
        <v/>
      </c>
      <c r="AF212" s="198">
        <f t="shared" si="28"/>
        <v>0</v>
      </c>
      <c r="AG212" s="239">
        <f t="shared" si="29"/>
        <v>0</v>
      </c>
    </row>
    <row r="213" spans="1:33">
      <c r="A213" s="228"/>
      <c r="B213" s="176"/>
      <c r="C213" s="229"/>
      <c r="D213" s="230"/>
      <c r="E213" s="230"/>
      <c r="F213" s="230"/>
      <c r="G213" s="230"/>
      <c r="H213" s="231"/>
      <c r="I213" s="231"/>
      <c r="J213" s="232"/>
      <c r="K213" s="232"/>
      <c r="L213" s="232"/>
      <c r="M213" s="181">
        <f t="shared" si="27"/>
        <v>0</v>
      </c>
      <c r="N213" s="181">
        <f>IF(H213="",0,H213*I213*'Avoided Water Savings Cost'!$C$16)</f>
        <v>0</v>
      </c>
      <c r="O213" s="545">
        <f>IF(C213="",0,IF($B$3="NYSEG",C213/(1-'Avoided Electric Costs 2020'!$W$21),IF($B$3="RG&amp;E",C213/(1-'Avoided Electric Costs 2020'!$X$21),"")))</f>
        <v>0</v>
      </c>
      <c r="P213" s="546">
        <f>IF(D213="",0,IF($B$3="NYSEG",D213/(1-'Avoided Electric Costs 2020'!$W$21),IF($B$3="RG&amp;E",D213/(1-'Avoided Electric Costs 2020'!$X$21),"")))</f>
        <v>0</v>
      </c>
      <c r="Q213" s="546">
        <f>IF(E213="",0,IF($B$3="NYSEG",E213/(1-'Avoided Natural Gas Costs 2020'!$J$34),IF($B$3="RG&amp;E",E213/(1-'Avoided Natural Gas Costs 2020'!$K$34),"")))</f>
        <v>0</v>
      </c>
      <c r="R213" s="233" t="str">
        <f>IFERROR(IF(P213*'BCA Inputs'!$C$1+Q213*'BCA Inputs'!$C$2+F213*'BCA Inputs'!$C$2+G213*'BCA Inputs'!$C$2=0,"",P213*'BCA Inputs'!$C$1+Q213*'BCA Inputs'!$C$2+F213*'BCA Inputs'!$C$2+G213*'BCA Inputs'!$C$2),"")</f>
        <v/>
      </c>
      <c r="S213" s="181" t="str">
        <f t="shared" si="20"/>
        <v/>
      </c>
      <c r="T213" s="181" t="str">
        <f>IFERROR(IF($B$3="NYSEG",(INDEX('BCA Inputs'!$N$14:$N$54,MATCH(I213,'BCA Inputs'!$M$14:$M$54,0))*P213+INDEX('BCA Inputs'!$O$14:$O$54,MATCH(I213,'BCA Inputs'!$M$14:$M$54,0))*O213+INDEX('BCA Inputs'!P:P,MATCH(I213,'BCA Inputs'!M:M,0))*Q213+INDEX('BCA Inputs'!Q:Q,MATCH(I213,'BCA Inputs'!M:M,0))*F213+INDEX('BCA Inputs'!R:R,MATCH(I213,'BCA Inputs'!M:M,0))*G213)+L213+N213,IF($B$3="RG&amp;E",(INDEX('BCA Inputs'!$AX$14:$AX$54,MATCH(I213,'BCA Inputs'!$AW$14:$AW$54,0))*P213+INDEX('BCA Inputs'!$AY$14:$AY$54,MATCH(I213,'BCA Inputs'!$AW$14:$AW$54,0))*O213+INDEX('BCA Inputs'!$AZ$14:$AZ$54,MATCH(I213,'BCA Inputs'!$AW$14:$AW$54,0))*Q213+INDEX('BCA Inputs'!$BA$14:$BA$54,MATCH(I213,'BCA Inputs'!$AW$14:$AW$54,0))*F213+INDEX('BCA Inputs'!$BB$14:$BB$54,MATCH(I213,'BCA Inputs'!$AW$14:$AW$54,0))*G213)+L213+N213,"")),"")</f>
        <v/>
      </c>
      <c r="U213" s="234" t="str">
        <f t="shared" si="21"/>
        <v/>
      </c>
      <c r="V213" s="234" t="str">
        <f t="shared" si="22"/>
        <v/>
      </c>
      <c r="W213" s="234" t="str">
        <f t="shared" si="23"/>
        <v/>
      </c>
      <c r="Y213" s="235" t="str">
        <f t="shared" si="24"/>
        <v/>
      </c>
      <c r="Z213" s="236" t="str">
        <f>IFERROR(IF($B$3="NYSEG",INDEX('BCA Inputs'!$X$14:$X$54,MATCH(I213,'BCA Inputs'!$M$14:$M$54,0))*P213+INDEX('BCA Inputs'!$Y$14:$Y$54,MATCH(I213,'BCA Inputs'!$M$14:$M$54,0))*O213+INDEX('BCA Inputs'!$Z$14:$Z$54,MATCH(I213,'BCA Inputs'!$M$14:$M$54,0))*Q213+INDEX('BCA Inputs'!$AA$14:$AA$54,MATCH(I213,'BCA Inputs'!$M$14:$M$54,0))*F213+INDEX('BCA Inputs'!$AB$14:$AB$54,MATCH(I213,'BCA Inputs'!$M$14:$M$54,0))*G213,IF($B$3="RG&amp;E",INDEX('BCA Inputs'!$BG$14:$BG$54,MATCH(I213,'BCA Inputs'!$AW$14:$AW$54,0))*P213+INDEX('BCA Inputs'!$BH$14:$BH$54,MATCH(I213,'BCA Inputs'!$AW$14:$AW$54,0))*O213+INDEX('BCA Inputs'!$BI$14:$BI$54,MATCH(I213,'BCA Inputs'!$AW$14:$AW$54,0))*Q213+INDEX('BCA Inputs'!$BJ$14:$BJ$54,MATCH(I213,'BCA Inputs'!$AW$14:$AW$54,0))*F213+INDEX('BCA Inputs'!$BK$14:$BK$54,MATCH(I213,'BCA Inputs'!$AW$14:$AW$54,0))*G213,"")),"")</f>
        <v/>
      </c>
      <c r="AA213" s="237" t="str">
        <f t="shared" si="25"/>
        <v/>
      </c>
      <c r="AC213" s="238" t="str">
        <f>IFERROR((K213+R213)+IF($B$3="NYSEG",INDEX('BCA Inputs'!$AI$14:$AI$54,MATCH(I213,'BCA Inputs'!$M$14:$M$54,0))*P213+INDEX('BCA Inputs'!$AJ$14:$AJ$54,MATCH(I213,'BCA Inputs'!$M$14:$M$54,0))*Q213,IF($B$3="RG&amp;E",INDEX('BCA Inputs'!$BR$14:$BR$54,MATCH(I213,'BCA Inputs'!$AW$14:$AW$54,0))*P213+INDEX('BCA Inputs'!$BS$14:$BS$54,MATCH(I213,'BCA Inputs'!$AW$14:$AW$54,0))*Q213,"")),"")</f>
        <v/>
      </c>
      <c r="AD213" s="181" t="str">
        <f>IFERROR(IF($B$3="NYSEG",INDEX('BCA Inputs'!$AD$14:$AD$54,MATCH(I213,'BCA Inputs'!$M$14:$M$54,0))*P213+INDEX('BCA Inputs'!$AE$14:$AE$54,MATCH(I213,'BCA Inputs'!$M$14:$M$54,0))*O213+INDEX('BCA Inputs'!$AF$14:$AF$54,MATCH(I213,'BCA Inputs'!$M$14:$M$54,0))*Q213+INDEX('BCA Inputs'!$AG$14:$AG$54,MATCH(I213,'BCA Inputs'!$M$14:$M$54,0))*F213+INDEX('BCA Inputs'!$AH$14:$AH$54,MATCH(I213,'BCA Inputs'!$M$14:$M$54,0))*G213,IF($B$3="RG&amp;E",INDEX('BCA Inputs'!$BM$14:$BM$54,MATCH(I213,'BCA Inputs'!$AW$14:$AW$54,0))*P213+INDEX('BCA Inputs'!$BN$14:$BN$54,MATCH(I213,'BCA Inputs'!$AW$14:$AW$54,0))*O213+INDEX('BCA Inputs'!$BO$14:$BO$54,MATCH(I213,'BCA Inputs'!$AW$14:$AW$54,0))*Q213+INDEX('BCA Inputs'!$BP$14:$BP$54,MATCH(I213,'BCA Inputs'!$AW$14:$AW$54,0))*F213+INDEX('BCA Inputs'!$BQ$14:$BQ$54,MATCH(I213,'BCA Inputs'!$AW$14:$AW$54,0))*G213,"")),"")</f>
        <v/>
      </c>
      <c r="AE213" s="237" t="str">
        <f t="shared" si="26"/>
        <v/>
      </c>
      <c r="AF213" s="198">
        <f t="shared" si="28"/>
        <v>0</v>
      </c>
      <c r="AG213" s="239">
        <f t="shared" si="29"/>
        <v>0</v>
      </c>
    </row>
    <row r="214" spans="1:33">
      <c r="A214" s="228"/>
      <c r="B214" s="176"/>
      <c r="C214" s="229"/>
      <c r="D214" s="230"/>
      <c r="E214" s="230"/>
      <c r="F214" s="230"/>
      <c r="G214" s="230"/>
      <c r="H214" s="231"/>
      <c r="I214" s="231"/>
      <c r="J214" s="232"/>
      <c r="K214" s="232"/>
      <c r="L214" s="232"/>
      <c r="M214" s="181">
        <f t="shared" si="27"/>
        <v>0</v>
      </c>
      <c r="N214" s="181">
        <f>IF(H214="",0,H214*I214*'Avoided Water Savings Cost'!$C$16)</f>
        <v>0</v>
      </c>
      <c r="O214" s="545">
        <f>IF(C214="",0,IF($B$3="NYSEG",C214/(1-'Avoided Electric Costs 2020'!$W$21),IF($B$3="RG&amp;E",C214/(1-'Avoided Electric Costs 2020'!$X$21),"")))</f>
        <v>0</v>
      </c>
      <c r="P214" s="546">
        <f>IF(D214="",0,IF($B$3="NYSEG",D214/(1-'Avoided Electric Costs 2020'!$W$21),IF($B$3="RG&amp;E",D214/(1-'Avoided Electric Costs 2020'!$X$21),"")))</f>
        <v>0</v>
      </c>
      <c r="Q214" s="546">
        <f>IF(E214="",0,IF($B$3="NYSEG",E214/(1-'Avoided Natural Gas Costs 2020'!$J$34),IF($B$3="RG&amp;E",E214/(1-'Avoided Natural Gas Costs 2020'!$K$34),"")))</f>
        <v>0</v>
      </c>
      <c r="R214" s="233" t="str">
        <f>IFERROR(IF(P214*'BCA Inputs'!$C$1+Q214*'BCA Inputs'!$C$2+F214*'BCA Inputs'!$C$2+G214*'BCA Inputs'!$C$2=0,"",P214*'BCA Inputs'!$C$1+Q214*'BCA Inputs'!$C$2+F214*'BCA Inputs'!$C$2+G214*'BCA Inputs'!$C$2),"")</f>
        <v/>
      </c>
      <c r="S214" s="181" t="str">
        <f t="shared" si="20"/>
        <v/>
      </c>
      <c r="T214" s="181" t="str">
        <f>IFERROR(IF($B$3="NYSEG",(INDEX('BCA Inputs'!$N$14:$N$54,MATCH(I214,'BCA Inputs'!$M$14:$M$54,0))*P214+INDEX('BCA Inputs'!$O$14:$O$54,MATCH(I214,'BCA Inputs'!$M$14:$M$54,0))*O214+INDEX('BCA Inputs'!P:P,MATCH(I214,'BCA Inputs'!M:M,0))*Q214+INDEX('BCA Inputs'!Q:Q,MATCH(I214,'BCA Inputs'!M:M,0))*F214+INDEX('BCA Inputs'!R:R,MATCH(I214,'BCA Inputs'!M:M,0))*G214)+L214+N214,IF($B$3="RG&amp;E",(INDEX('BCA Inputs'!$AX$14:$AX$54,MATCH(I214,'BCA Inputs'!$AW$14:$AW$54,0))*P214+INDEX('BCA Inputs'!$AY$14:$AY$54,MATCH(I214,'BCA Inputs'!$AW$14:$AW$54,0))*O214+INDEX('BCA Inputs'!$AZ$14:$AZ$54,MATCH(I214,'BCA Inputs'!$AW$14:$AW$54,0))*Q214+INDEX('BCA Inputs'!$BA$14:$BA$54,MATCH(I214,'BCA Inputs'!$AW$14:$AW$54,0))*F214+INDEX('BCA Inputs'!$BB$14:$BB$54,MATCH(I214,'BCA Inputs'!$AW$14:$AW$54,0))*G214)+L214+N214,"")),"")</f>
        <v/>
      </c>
      <c r="U214" s="234" t="str">
        <f t="shared" si="21"/>
        <v/>
      </c>
      <c r="V214" s="234" t="str">
        <f t="shared" si="22"/>
        <v/>
      </c>
      <c r="W214" s="234" t="str">
        <f t="shared" si="23"/>
        <v/>
      </c>
      <c r="Y214" s="235" t="str">
        <f t="shared" si="24"/>
        <v/>
      </c>
      <c r="Z214" s="236" t="str">
        <f>IFERROR(IF($B$3="NYSEG",INDEX('BCA Inputs'!$X$14:$X$54,MATCH(I214,'BCA Inputs'!$M$14:$M$54,0))*P214+INDEX('BCA Inputs'!$Y$14:$Y$54,MATCH(I214,'BCA Inputs'!$M$14:$M$54,0))*O214+INDEX('BCA Inputs'!$Z$14:$Z$54,MATCH(I214,'BCA Inputs'!$M$14:$M$54,0))*Q214+INDEX('BCA Inputs'!$AA$14:$AA$54,MATCH(I214,'BCA Inputs'!$M$14:$M$54,0))*F214+INDEX('BCA Inputs'!$AB$14:$AB$54,MATCH(I214,'BCA Inputs'!$M$14:$M$54,0))*G214,IF($B$3="RG&amp;E",INDEX('BCA Inputs'!$BG$14:$BG$54,MATCH(I214,'BCA Inputs'!$AW$14:$AW$54,0))*P214+INDEX('BCA Inputs'!$BH$14:$BH$54,MATCH(I214,'BCA Inputs'!$AW$14:$AW$54,0))*O214+INDEX('BCA Inputs'!$BI$14:$BI$54,MATCH(I214,'BCA Inputs'!$AW$14:$AW$54,0))*Q214+INDEX('BCA Inputs'!$BJ$14:$BJ$54,MATCH(I214,'BCA Inputs'!$AW$14:$AW$54,0))*F214+INDEX('BCA Inputs'!$BK$14:$BK$54,MATCH(I214,'BCA Inputs'!$AW$14:$AW$54,0))*G214,"")),"")</f>
        <v/>
      </c>
      <c r="AA214" s="237" t="str">
        <f t="shared" si="25"/>
        <v/>
      </c>
      <c r="AC214" s="238" t="str">
        <f>IFERROR((K214+R214)+IF($B$3="NYSEG",INDEX('BCA Inputs'!$AI$14:$AI$54,MATCH(I214,'BCA Inputs'!$M$14:$M$54,0))*P214+INDEX('BCA Inputs'!$AJ$14:$AJ$54,MATCH(I214,'BCA Inputs'!$M$14:$M$54,0))*Q214,IF($B$3="RG&amp;E",INDEX('BCA Inputs'!$BR$14:$BR$54,MATCH(I214,'BCA Inputs'!$AW$14:$AW$54,0))*P214+INDEX('BCA Inputs'!$BS$14:$BS$54,MATCH(I214,'BCA Inputs'!$AW$14:$AW$54,0))*Q214,"")),"")</f>
        <v/>
      </c>
      <c r="AD214" s="181" t="str">
        <f>IFERROR(IF($B$3="NYSEG",INDEX('BCA Inputs'!$AD$14:$AD$54,MATCH(I214,'BCA Inputs'!$M$14:$M$54,0))*P214+INDEX('BCA Inputs'!$AE$14:$AE$54,MATCH(I214,'BCA Inputs'!$M$14:$M$54,0))*O214+INDEX('BCA Inputs'!$AF$14:$AF$54,MATCH(I214,'BCA Inputs'!$M$14:$M$54,0))*Q214+INDEX('BCA Inputs'!$AG$14:$AG$54,MATCH(I214,'BCA Inputs'!$M$14:$M$54,0))*F214+INDEX('BCA Inputs'!$AH$14:$AH$54,MATCH(I214,'BCA Inputs'!$M$14:$M$54,0))*G214,IF($B$3="RG&amp;E",INDEX('BCA Inputs'!$BM$14:$BM$54,MATCH(I214,'BCA Inputs'!$AW$14:$AW$54,0))*P214+INDEX('BCA Inputs'!$BN$14:$BN$54,MATCH(I214,'BCA Inputs'!$AW$14:$AW$54,0))*O214+INDEX('BCA Inputs'!$BO$14:$BO$54,MATCH(I214,'BCA Inputs'!$AW$14:$AW$54,0))*Q214+INDEX('BCA Inputs'!$BP$14:$BP$54,MATCH(I214,'BCA Inputs'!$AW$14:$AW$54,0))*F214+INDEX('BCA Inputs'!$BQ$14:$BQ$54,MATCH(I214,'BCA Inputs'!$AW$14:$AW$54,0))*G214,"")),"")</f>
        <v/>
      </c>
      <c r="AE214" s="237" t="str">
        <f t="shared" si="26"/>
        <v/>
      </c>
      <c r="AF214" s="198">
        <f t="shared" si="28"/>
        <v>0</v>
      </c>
      <c r="AG214" s="239">
        <f t="shared" si="29"/>
        <v>0</v>
      </c>
    </row>
    <row r="215" spans="1:33">
      <c r="A215" s="228"/>
      <c r="B215" s="176"/>
      <c r="C215" s="229"/>
      <c r="D215" s="230"/>
      <c r="E215" s="230"/>
      <c r="F215" s="230"/>
      <c r="G215" s="230"/>
      <c r="H215" s="231"/>
      <c r="I215" s="231"/>
      <c r="J215" s="232"/>
      <c r="K215" s="232"/>
      <c r="L215" s="232"/>
      <c r="M215" s="181">
        <f t="shared" si="27"/>
        <v>0</v>
      </c>
      <c r="N215" s="181">
        <f>IF(H215="",0,H215*I215*'Avoided Water Savings Cost'!$C$16)</f>
        <v>0</v>
      </c>
      <c r="O215" s="545">
        <f>IF(C215="",0,IF($B$3="NYSEG",C215/(1-'Avoided Electric Costs 2020'!$W$21),IF($B$3="RG&amp;E",C215/(1-'Avoided Electric Costs 2020'!$X$21),"")))</f>
        <v>0</v>
      </c>
      <c r="P215" s="546">
        <f>IF(D215="",0,IF($B$3="NYSEG",D215/(1-'Avoided Electric Costs 2020'!$W$21),IF($B$3="RG&amp;E",D215/(1-'Avoided Electric Costs 2020'!$X$21),"")))</f>
        <v>0</v>
      </c>
      <c r="Q215" s="546">
        <f>IF(E215="",0,IF($B$3="NYSEG",E215/(1-'Avoided Natural Gas Costs 2020'!$J$34),IF($B$3="RG&amp;E",E215/(1-'Avoided Natural Gas Costs 2020'!$K$34),"")))</f>
        <v>0</v>
      </c>
      <c r="R215" s="233" t="str">
        <f>IFERROR(IF(P215*'BCA Inputs'!$C$1+Q215*'BCA Inputs'!$C$2+F215*'BCA Inputs'!$C$2+G215*'BCA Inputs'!$C$2=0,"",P215*'BCA Inputs'!$C$1+Q215*'BCA Inputs'!$C$2+F215*'BCA Inputs'!$C$2+G215*'BCA Inputs'!$C$2),"")</f>
        <v/>
      </c>
      <c r="S215" s="181" t="str">
        <f t="shared" ref="S215:S278" si="30">IFERROR(IF(J215+R215=0,"",J215+R215),"")</f>
        <v/>
      </c>
      <c r="T215" s="181" t="str">
        <f>IFERROR(IF($B$3="NYSEG",(INDEX('BCA Inputs'!$N$14:$N$54,MATCH(I215,'BCA Inputs'!$M$14:$M$54,0))*P215+INDEX('BCA Inputs'!$O$14:$O$54,MATCH(I215,'BCA Inputs'!$M$14:$M$54,0))*O215+INDEX('BCA Inputs'!P:P,MATCH(I215,'BCA Inputs'!M:M,0))*Q215+INDEX('BCA Inputs'!Q:Q,MATCH(I215,'BCA Inputs'!M:M,0))*F215+INDEX('BCA Inputs'!R:R,MATCH(I215,'BCA Inputs'!M:M,0))*G215)+L215+N215,IF($B$3="RG&amp;E",(INDEX('BCA Inputs'!$AX$14:$AX$54,MATCH(I215,'BCA Inputs'!$AW$14:$AW$54,0))*P215+INDEX('BCA Inputs'!$AY$14:$AY$54,MATCH(I215,'BCA Inputs'!$AW$14:$AW$54,0))*O215+INDEX('BCA Inputs'!$AZ$14:$AZ$54,MATCH(I215,'BCA Inputs'!$AW$14:$AW$54,0))*Q215+INDEX('BCA Inputs'!$BA$14:$BA$54,MATCH(I215,'BCA Inputs'!$AW$14:$AW$54,0))*F215+INDEX('BCA Inputs'!$BB$14:$BB$54,MATCH(I215,'BCA Inputs'!$AW$14:$AW$54,0))*G215)+L215+N215,"")),"")</f>
        <v/>
      </c>
      <c r="U215" s="234" t="str">
        <f t="shared" ref="U215:U278" si="31">IFERROR(T215/S215,"")</f>
        <v/>
      </c>
      <c r="V215" s="234" t="str">
        <f t="shared" ref="V215:V278" si="32">IFERROR(J215/(D215*$B$6+E215*$B$7+F215*$B$7+G215*$B$7+M215+N215/I215),"")</f>
        <v/>
      </c>
      <c r="W215" s="234" t="str">
        <f t="shared" ref="W215:W278" si="33">IFERROR((J215-K215)/(D215*$B$6+E215*$B$7+F215*$B$7+G215*$B$7+M215+N215/I215),"")</f>
        <v/>
      </c>
      <c r="Y215" s="235" t="str">
        <f t="shared" ref="Y215:Y278" si="34">IFERROR(K215+R215,"")</f>
        <v/>
      </c>
      <c r="Z215" s="236" t="str">
        <f>IFERROR(IF($B$3="NYSEG",INDEX('BCA Inputs'!$X$14:$X$54,MATCH(I215,'BCA Inputs'!$M$14:$M$54,0))*P215+INDEX('BCA Inputs'!$Y$14:$Y$54,MATCH(I215,'BCA Inputs'!$M$14:$M$54,0))*O215+INDEX('BCA Inputs'!$Z$14:$Z$54,MATCH(I215,'BCA Inputs'!$M$14:$M$54,0))*Q215+INDEX('BCA Inputs'!$AA$14:$AA$54,MATCH(I215,'BCA Inputs'!$M$14:$M$54,0))*F215+INDEX('BCA Inputs'!$AB$14:$AB$54,MATCH(I215,'BCA Inputs'!$M$14:$M$54,0))*G215,IF($B$3="RG&amp;E",INDEX('BCA Inputs'!$BG$14:$BG$54,MATCH(I215,'BCA Inputs'!$AW$14:$AW$54,0))*P215+INDEX('BCA Inputs'!$BH$14:$BH$54,MATCH(I215,'BCA Inputs'!$AW$14:$AW$54,0))*O215+INDEX('BCA Inputs'!$BI$14:$BI$54,MATCH(I215,'BCA Inputs'!$AW$14:$AW$54,0))*Q215+INDEX('BCA Inputs'!$BJ$14:$BJ$54,MATCH(I215,'BCA Inputs'!$AW$14:$AW$54,0))*F215+INDEX('BCA Inputs'!$BK$14:$BK$54,MATCH(I215,'BCA Inputs'!$AW$14:$AW$54,0))*G215,"")),"")</f>
        <v/>
      </c>
      <c r="AA215" s="237" t="str">
        <f t="shared" ref="AA215:AA278" si="35">IFERROR(Z215/Y215,"")</f>
        <v/>
      </c>
      <c r="AC215" s="238" t="str">
        <f>IFERROR((K215+R215)+IF($B$3="NYSEG",INDEX('BCA Inputs'!$AI$14:$AI$54,MATCH(I215,'BCA Inputs'!$M$14:$M$54,0))*P215+INDEX('BCA Inputs'!$AJ$14:$AJ$54,MATCH(I215,'BCA Inputs'!$M$14:$M$54,0))*Q215,IF($B$3="RG&amp;E",INDEX('BCA Inputs'!$BR$14:$BR$54,MATCH(I215,'BCA Inputs'!$AW$14:$AW$54,0))*P215+INDEX('BCA Inputs'!$BS$14:$BS$54,MATCH(I215,'BCA Inputs'!$AW$14:$AW$54,0))*Q215,"")),"")</f>
        <v/>
      </c>
      <c r="AD215" s="181" t="str">
        <f>IFERROR(IF($B$3="NYSEG",INDEX('BCA Inputs'!$AD$14:$AD$54,MATCH(I215,'BCA Inputs'!$M$14:$M$54,0))*P215+INDEX('BCA Inputs'!$AE$14:$AE$54,MATCH(I215,'BCA Inputs'!$M$14:$M$54,0))*O215+INDEX('BCA Inputs'!$AF$14:$AF$54,MATCH(I215,'BCA Inputs'!$M$14:$M$54,0))*Q215+INDEX('BCA Inputs'!$AG$14:$AG$54,MATCH(I215,'BCA Inputs'!$M$14:$M$54,0))*F215+INDEX('BCA Inputs'!$AH$14:$AH$54,MATCH(I215,'BCA Inputs'!$M$14:$M$54,0))*G215,IF($B$3="RG&amp;E",INDEX('BCA Inputs'!$BM$14:$BM$54,MATCH(I215,'BCA Inputs'!$AW$14:$AW$54,0))*P215+INDEX('BCA Inputs'!$BN$14:$BN$54,MATCH(I215,'BCA Inputs'!$AW$14:$AW$54,0))*O215+INDEX('BCA Inputs'!$BO$14:$BO$54,MATCH(I215,'BCA Inputs'!$AW$14:$AW$54,0))*Q215+INDEX('BCA Inputs'!$BP$14:$BP$54,MATCH(I215,'BCA Inputs'!$AW$14:$AW$54,0))*F215+INDEX('BCA Inputs'!$BQ$14:$BQ$54,MATCH(I215,'BCA Inputs'!$AW$14:$AW$54,0))*G215,"")),"")</f>
        <v/>
      </c>
      <c r="AE215" s="237" t="str">
        <f t="shared" ref="AE215:AE278" si="36">IFERROR(AD215/AC215,"")</f>
        <v/>
      </c>
      <c r="AF215" s="198">
        <f t="shared" si="28"/>
        <v>0</v>
      </c>
      <c r="AG215" s="239">
        <f t="shared" si="29"/>
        <v>0</v>
      </c>
    </row>
    <row r="216" spans="1:33">
      <c r="A216" s="228"/>
      <c r="B216" s="176"/>
      <c r="C216" s="229"/>
      <c r="D216" s="230"/>
      <c r="E216" s="230"/>
      <c r="F216" s="230"/>
      <c r="G216" s="230"/>
      <c r="H216" s="231"/>
      <c r="I216" s="231"/>
      <c r="J216" s="232"/>
      <c r="K216" s="232"/>
      <c r="L216" s="232"/>
      <c r="M216" s="181">
        <f t="shared" ref="M216:M279" si="37">IF(L216="",0,L216/I216)</f>
        <v>0</v>
      </c>
      <c r="N216" s="181">
        <f>IF(H216="",0,H216*I216*'Avoided Water Savings Cost'!$C$16)</f>
        <v>0</v>
      </c>
      <c r="O216" s="545">
        <f>IF(C216="",0,IF($B$3="NYSEG",C216/(1-'Avoided Electric Costs 2020'!$W$21),IF($B$3="RG&amp;E",C216/(1-'Avoided Electric Costs 2020'!$X$21),"")))</f>
        <v>0</v>
      </c>
      <c r="P216" s="546">
        <f>IF(D216="",0,IF($B$3="NYSEG",D216/(1-'Avoided Electric Costs 2020'!$W$21),IF($B$3="RG&amp;E",D216/(1-'Avoided Electric Costs 2020'!$X$21),"")))</f>
        <v>0</v>
      </c>
      <c r="Q216" s="546">
        <f>IF(E216="",0,IF($B$3="NYSEG",E216/(1-'Avoided Natural Gas Costs 2020'!$J$34),IF($B$3="RG&amp;E",E216/(1-'Avoided Natural Gas Costs 2020'!$K$34),"")))</f>
        <v>0</v>
      </c>
      <c r="R216" s="233" t="str">
        <f>IFERROR(IF(P216*'BCA Inputs'!$C$1+Q216*'BCA Inputs'!$C$2+F216*'BCA Inputs'!$C$2+G216*'BCA Inputs'!$C$2=0,"",P216*'BCA Inputs'!$C$1+Q216*'BCA Inputs'!$C$2+F216*'BCA Inputs'!$C$2+G216*'BCA Inputs'!$C$2),"")</f>
        <v/>
      </c>
      <c r="S216" s="181" t="str">
        <f t="shared" si="30"/>
        <v/>
      </c>
      <c r="T216" s="181" t="str">
        <f>IFERROR(IF($B$3="NYSEG",(INDEX('BCA Inputs'!$N$14:$N$54,MATCH(I216,'BCA Inputs'!$M$14:$M$54,0))*P216+INDEX('BCA Inputs'!$O$14:$O$54,MATCH(I216,'BCA Inputs'!$M$14:$M$54,0))*O216+INDEX('BCA Inputs'!P:P,MATCH(I216,'BCA Inputs'!M:M,0))*Q216+INDEX('BCA Inputs'!Q:Q,MATCH(I216,'BCA Inputs'!M:M,0))*F216+INDEX('BCA Inputs'!R:R,MATCH(I216,'BCA Inputs'!M:M,0))*G216)+L216+N216,IF($B$3="RG&amp;E",(INDEX('BCA Inputs'!$AX$14:$AX$54,MATCH(I216,'BCA Inputs'!$AW$14:$AW$54,0))*P216+INDEX('BCA Inputs'!$AY$14:$AY$54,MATCH(I216,'BCA Inputs'!$AW$14:$AW$54,0))*O216+INDEX('BCA Inputs'!$AZ$14:$AZ$54,MATCH(I216,'BCA Inputs'!$AW$14:$AW$54,0))*Q216+INDEX('BCA Inputs'!$BA$14:$BA$54,MATCH(I216,'BCA Inputs'!$AW$14:$AW$54,0))*F216+INDEX('BCA Inputs'!$BB$14:$BB$54,MATCH(I216,'BCA Inputs'!$AW$14:$AW$54,0))*G216)+L216+N216,"")),"")</f>
        <v/>
      </c>
      <c r="U216" s="234" t="str">
        <f t="shared" si="31"/>
        <v/>
      </c>
      <c r="V216" s="234" t="str">
        <f t="shared" si="32"/>
        <v/>
      </c>
      <c r="W216" s="234" t="str">
        <f t="shared" si="33"/>
        <v/>
      </c>
      <c r="Y216" s="235" t="str">
        <f t="shared" si="34"/>
        <v/>
      </c>
      <c r="Z216" s="236" t="str">
        <f>IFERROR(IF($B$3="NYSEG",INDEX('BCA Inputs'!$X$14:$X$54,MATCH(I216,'BCA Inputs'!$M$14:$M$54,0))*P216+INDEX('BCA Inputs'!$Y$14:$Y$54,MATCH(I216,'BCA Inputs'!$M$14:$M$54,0))*O216+INDEX('BCA Inputs'!$Z$14:$Z$54,MATCH(I216,'BCA Inputs'!$M$14:$M$54,0))*Q216+INDEX('BCA Inputs'!$AA$14:$AA$54,MATCH(I216,'BCA Inputs'!$M$14:$M$54,0))*F216+INDEX('BCA Inputs'!$AB$14:$AB$54,MATCH(I216,'BCA Inputs'!$M$14:$M$54,0))*G216,IF($B$3="RG&amp;E",INDEX('BCA Inputs'!$BG$14:$BG$54,MATCH(I216,'BCA Inputs'!$AW$14:$AW$54,0))*P216+INDEX('BCA Inputs'!$BH$14:$BH$54,MATCH(I216,'BCA Inputs'!$AW$14:$AW$54,0))*O216+INDEX('BCA Inputs'!$BI$14:$BI$54,MATCH(I216,'BCA Inputs'!$AW$14:$AW$54,0))*Q216+INDEX('BCA Inputs'!$BJ$14:$BJ$54,MATCH(I216,'BCA Inputs'!$AW$14:$AW$54,0))*F216+INDEX('BCA Inputs'!$BK$14:$BK$54,MATCH(I216,'BCA Inputs'!$AW$14:$AW$54,0))*G216,"")),"")</f>
        <v/>
      </c>
      <c r="AA216" s="237" t="str">
        <f t="shared" si="35"/>
        <v/>
      </c>
      <c r="AC216" s="238" t="str">
        <f>IFERROR((K216+R216)+IF($B$3="NYSEG",INDEX('BCA Inputs'!$AI$14:$AI$54,MATCH(I216,'BCA Inputs'!$M$14:$M$54,0))*P216+INDEX('BCA Inputs'!$AJ$14:$AJ$54,MATCH(I216,'BCA Inputs'!$M$14:$M$54,0))*Q216,IF($B$3="RG&amp;E",INDEX('BCA Inputs'!$BR$14:$BR$54,MATCH(I216,'BCA Inputs'!$AW$14:$AW$54,0))*P216+INDEX('BCA Inputs'!$BS$14:$BS$54,MATCH(I216,'BCA Inputs'!$AW$14:$AW$54,0))*Q216,"")),"")</f>
        <v/>
      </c>
      <c r="AD216" s="181" t="str">
        <f>IFERROR(IF($B$3="NYSEG",INDEX('BCA Inputs'!$AD$14:$AD$54,MATCH(I216,'BCA Inputs'!$M$14:$M$54,0))*P216+INDEX('BCA Inputs'!$AE$14:$AE$54,MATCH(I216,'BCA Inputs'!$M$14:$M$54,0))*O216+INDEX('BCA Inputs'!$AF$14:$AF$54,MATCH(I216,'BCA Inputs'!$M$14:$M$54,0))*Q216+INDEX('BCA Inputs'!$AG$14:$AG$54,MATCH(I216,'BCA Inputs'!$M$14:$M$54,0))*F216+INDEX('BCA Inputs'!$AH$14:$AH$54,MATCH(I216,'BCA Inputs'!$M$14:$M$54,0))*G216,IF($B$3="RG&amp;E",INDEX('BCA Inputs'!$BM$14:$BM$54,MATCH(I216,'BCA Inputs'!$AW$14:$AW$54,0))*P216+INDEX('BCA Inputs'!$BN$14:$BN$54,MATCH(I216,'BCA Inputs'!$AW$14:$AW$54,0))*O216+INDEX('BCA Inputs'!$BO$14:$BO$54,MATCH(I216,'BCA Inputs'!$AW$14:$AW$54,0))*Q216+INDEX('BCA Inputs'!$BP$14:$BP$54,MATCH(I216,'BCA Inputs'!$AW$14:$AW$54,0))*F216+INDEX('BCA Inputs'!$BQ$14:$BQ$54,MATCH(I216,'BCA Inputs'!$AW$14:$AW$54,0))*G216,"")),"")</f>
        <v/>
      </c>
      <c r="AE216" s="237" t="str">
        <f t="shared" si="36"/>
        <v/>
      </c>
      <c r="AF216" s="198">
        <f t="shared" ref="AF216:AF279" si="38">IF(U216&lt;1,1,0)</f>
        <v>0</v>
      </c>
      <c r="AG216" s="239">
        <f t="shared" ref="AG216:AG279" si="39">D216*3412+(E216+F216+G216)*100000</f>
        <v>0</v>
      </c>
    </row>
    <row r="217" spans="1:33">
      <c r="A217" s="228"/>
      <c r="B217" s="176"/>
      <c r="C217" s="229"/>
      <c r="D217" s="230"/>
      <c r="E217" s="230"/>
      <c r="F217" s="230"/>
      <c r="G217" s="230"/>
      <c r="H217" s="231"/>
      <c r="I217" s="231"/>
      <c r="J217" s="232"/>
      <c r="K217" s="232"/>
      <c r="L217" s="232"/>
      <c r="M217" s="181">
        <f t="shared" si="37"/>
        <v>0</v>
      </c>
      <c r="N217" s="181">
        <f>IF(H217="",0,H217*I217*'Avoided Water Savings Cost'!$C$16)</f>
        <v>0</v>
      </c>
      <c r="O217" s="545">
        <f>IF(C217="",0,IF($B$3="NYSEG",C217/(1-'Avoided Electric Costs 2020'!$W$21),IF($B$3="RG&amp;E",C217/(1-'Avoided Electric Costs 2020'!$X$21),"")))</f>
        <v>0</v>
      </c>
      <c r="P217" s="546">
        <f>IF(D217="",0,IF($B$3="NYSEG",D217/(1-'Avoided Electric Costs 2020'!$W$21),IF($B$3="RG&amp;E",D217/(1-'Avoided Electric Costs 2020'!$X$21),"")))</f>
        <v>0</v>
      </c>
      <c r="Q217" s="546">
        <f>IF(E217="",0,IF($B$3="NYSEG",E217/(1-'Avoided Natural Gas Costs 2020'!$J$34),IF($B$3="RG&amp;E",E217/(1-'Avoided Natural Gas Costs 2020'!$K$34),"")))</f>
        <v>0</v>
      </c>
      <c r="R217" s="233" t="str">
        <f>IFERROR(IF(P217*'BCA Inputs'!$C$1+Q217*'BCA Inputs'!$C$2+F217*'BCA Inputs'!$C$2+G217*'BCA Inputs'!$C$2=0,"",P217*'BCA Inputs'!$C$1+Q217*'BCA Inputs'!$C$2+F217*'BCA Inputs'!$C$2+G217*'BCA Inputs'!$C$2),"")</f>
        <v/>
      </c>
      <c r="S217" s="181" t="str">
        <f t="shared" si="30"/>
        <v/>
      </c>
      <c r="T217" s="181" t="str">
        <f>IFERROR(IF($B$3="NYSEG",(INDEX('BCA Inputs'!$N$14:$N$54,MATCH(I217,'BCA Inputs'!$M$14:$M$54,0))*P217+INDEX('BCA Inputs'!$O$14:$O$54,MATCH(I217,'BCA Inputs'!$M$14:$M$54,0))*O217+INDEX('BCA Inputs'!P:P,MATCH(I217,'BCA Inputs'!M:M,0))*Q217+INDEX('BCA Inputs'!Q:Q,MATCH(I217,'BCA Inputs'!M:M,0))*F217+INDEX('BCA Inputs'!R:R,MATCH(I217,'BCA Inputs'!M:M,0))*G217)+L217+N217,IF($B$3="RG&amp;E",(INDEX('BCA Inputs'!$AX$14:$AX$54,MATCH(I217,'BCA Inputs'!$AW$14:$AW$54,0))*P217+INDEX('BCA Inputs'!$AY$14:$AY$54,MATCH(I217,'BCA Inputs'!$AW$14:$AW$54,0))*O217+INDEX('BCA Inputs'!$AZ$14:$AZ$54,MATCH(I217,'BCA Inputs'!$AW$14:$AW$54,0))*Q217+INDEX('BCA Inputs'!$BA$14:$BA$54,MATCH(I217,'BCA Inputs'!$AW$14:$AW$54,0))*F217+INDEX('BCA Inputs'!$BB$14:$BB$54,MATCH(I217,'BCA Inputs'!$AW$14:$AW$54,0))*G217)+L217+N217,"")),"")</f>
        <v/>
      </c>
      <c r="U217" s="234" t="str">
        <f t="shared" si="31"/>
        <v/>
      </c>
      <c r="V217" s="234" t="str">
        <f t="shared" si="32"/>
        <v/>
      </c>
      <c r="W217" s="234" t="str">
        <f t="shared" si="33"/>
        <v/>
      </c>
      <c r="Y217" s="235" t="str">
        <f t="shared" si="34"/>
        <v/>
      </c>
      <c r="Z217" s="236" t="str">
        <f>IFERROR(IF($B$3="NYSEG",INDEX('BCA Inputs'!$X$14:$X$54,MATCH(I217,'BCA Inputs'!$M$14:$M$54,0))*P217+INDEX('BCA Inputs'!$Y$14:$Y$54,MATCH(I217,'BCA Inputs'!$M$14:$M$54,0))*O217+INDEX('BCA Inputs'!$Z$14:$Z$54,MATCH(I217,'BCA Inputs'!$M$14:$M$54,0))*Q217+INDEX('BCA Inputs'!$AA$14:$AA$54,MATCH(I217,'BCA Inputs'!$M$14:$M$54,0))*F217+INDEX('BCA Inputs'!$AB$14:$AB$54,MATCH(I217,'BCA Inputs'!$M$14:$M$54,0))*G217,IF($B$3="RG&amp;E",INDEX('BCA Inputs'!$BG$14:$BG$54,MATCH(I217,'BCA Inputs'!$AW$14:$AW$54,0))*P217+INDEX('BCA Inputs'!$BH$14:$BH$54,MATCH(I217,'BCA Inputs'!$AW$14:$AW$54,0))*O217+INDEX('BCA Inputs'!$BI$14:$BI$54,MATCH(I217,'BCA Inputs'!$AW$14:$AW$54,0))*Q217+INDEX('BCA Inputs'!$BJ$14:$BJ$54,MATCH(I217,'BCA Inputs'!$AW$14:$AW$54,0))*F217+INDEX('BCA Inputs'!$BK$14:$BK$54,MATCH(I217,'BCA Inputs'!$AW$14:$AW$54,0))*G217,"")),"")</f>
        <v/>
      </c>
      <c r="AA217" s="237" t="str">
        <f t="shared" si="35"/>
        <v/>
      </c>
      <c r="AC217" s="238" t="str">
        <f>IFERROR((K217+R217)+IF($B$3="NYSEG",INDEX('BCA Inputs'!$AI$14:$AI$54,MATCH(I217,'BCA Inputs'!$M$14:$M$54,0))*P217+INDEX('BCA Inputs'!$AJ$14:$AJ$54,MATCH(I217,'BCA Inputs'!$M$14:$M$54,0))*Q217,IF($B$3="RG&amp;E",INDEX('BCA Inputs'!$BR$14:$BR$54,MATCH(I217,'BCA Inputs'!$AW$14:$AW$54,0))*P217+INDEX('BCA Inputs'!$BS$14:$BS$54,MATCH(I217,'BCA Inputs'!$AW$14:$AW$54,0))*Q217,"")),"")</f>
        <v/>
      </c>
      <c r="AD217" s="181" t="str">
        <f>IFERROR(IF($B$3="NYSEG",INDEX('BCA Inputs'!$AD$14:$AD$54,MATCH(I217,'BCA Inputs'!$M$14:$M$54,0))*P217+INDEX('BCA Inputs'!$AE$14:$AE$54,MATCH(I217,'BCA Inputs'!$M$14:$M$54,0))*O217+INDEX('BCA Inputs'!$AF$14:$AF$54,MATCH(I217,'BCA Inputs'!$M$14:$M$54,0))*Q217+INDEX('BCA Inputs'!$AG$14:$AG$54,MATCH(I217,'BCA Inputs'!$M$14:$M$54,0))*F217+INDEX('BCA Inputs'!$AH$14:$AH$54,MATCH(I217,'BCA Inputs'!$M$14:$M$54,0))*G217,IF($B$3="RG&amp;E",INDEX('BCA Inputs'!$BM$14:$BM$54,MATCH(I217,'BCA Inputs'!$AW$14:$AW$54,0))*P217+INDEX('BCA Inputs'!$BN$14:$BN$54,MATCH(I217,'BCA Inputs'!$AW$14:$AW$54,0))*O217+INDEX('BCA Inputs'!$BO$14:$BO$54,MATCH(I217,'BCA Inputs'!$AW$14:$AW$54,0))*Q217+INDEX('BCA Inputs'!$BP$14:$BP$54,MATCH(I217,'BCA Inputs'!$AW$14:$AW$54,0))*F217+INDEX('BCA Inputs'!$BQ$14:$BQ$54,MATCH(I217,'BCA Inputs'!$AW$14:$AW$54,0))*G217,"")),"")</f>
        <v/>
      </c>
      <c r="AE217" s="237" t="str">
        <f t="shared" si="36"/>
        <v/>
      </c>
      <c r="AF217" s="198">
        <f t="shared" si="38"/>
        <v>0</v>
      </c>
      <c r="AG217" s="239">
        <f t="shared" si="39"/>
        <v>0</v>
      </c>
    </row>
    <row r="218" spans="1:33">
      <c r="A218" s="228"/>
      <c r="B218" s="176"/>
      <c r="C218" s="229"/>
      <c r="D218" s="230"/>
      <c r="E218" s="230"/>
      <c r="F218" s="230"/>
      <c r="G218" s="230"/>
      <c r="H218" s="231"/>
      <c r="I218" s="231"/>
      <c r="J218" s="232"/>
      <c r="K218" s="232"/>
      <c r="L218" s="232"/>
      <c r="M218" s="181">
        <f t="shared" si="37"/>
        <v>0</v>
      </c>
      <c r="N218" s="181">
        <f>IF(H218="",0,H218*I218*'Avoided Water Savings Cost'!$C$16)</f>
        <v>0</v>
      </c>
      <c r="O218" s="545">
        <f>IF(C218="",0,IF($B$3="NYSEG",C218/(1-'Avoided Electric Costs 2020'!$W$21),IF($B$3="RG&amp;E",C218/(1-'Avoided Electric Costs 2020'!$X$21),"")))</f>
        <v>0</v>
      </c>
      <c r="P218" s="546">
        <f>IF(D218="",0,IF($B$3="NYSEG",D218/(1-'Avoided Electric Costs 2020'!$W$21),IF($B$3="RG&amp;E",D218/(1-'Avoided Electric Costs 2020'!$X$21),"")))</f>
        <v>0</v>
      </c>
      <c r="Q218" s="546">
        <f>IF(E218="",0,IF($B$3="NYSEG",E218/(1-'Avoided Natural Gas Costs 2020'!$J$34),IF($B$3="RG&amp;E",E218/(1-'Avoided Natural Gas Costs 2020'!$K$34),"")))</f>
        <v>0</v>
      </c>
      <c r="R218" s="233" t="str">
        <f>IFERROR(IF(P218*'BCA Inputs'!$C$1+Q218*'BCA Inputs'!$C$2+F218*'BCA Inputs'!$C$2+G218*'BCA Inputs'!$C$2=0,"",P218*'BCA Inputs'!$C$1+Q218*'BCA Inputs'!$C$2+F218*'BCA Inputs'!$C$2+G218*'BCA Inputs'!$C$2),"")</f>
        <v/>
      </c>
      <c r="S218" s="181" t="str">
        <f t="shared" si="30"/>
        <v/>
      </c>
      <c r="T218" s="181" t="str">
        <f>IFERROR(IF($B$3="NYSEG",(INDEX('BCA Inputs'!$N$14:$N$54,MATCH(I218,'BCA Inputs'!$M$14:$M$54,0))*P218+INDEX('BCA Inputs'!$O$14:$O$54,MATCH(I218,'BCA Inputs'!$M$14:$M$54,0))*O218+INDEX('BCA Inputs'!P:P,MATCH(I218,'BCA Inputs'!M:M,0))*Q218+INDEX('BCA Inputs'!Q:Q,MATCH(I218,'BCA Inputs'!M:M,0))*F218+INDEX('BCA Inputs'!R:R,MATCH(I218,'BCA Inputs'!M:M,0))*G218)+L218+N218,IF($B$3="RG&amp;E",(INDEX('BCA Inputs'!$AX$14:$AX$54,MATCH(I218,'BCA Inputs'!$AW$14:$AW$54,0))*P218+INDEX('BCA Inputs'!$AY$14:$AY$54,MATCH(I218,'BCA Inputs'!$AW$14:$AW$54,0))*O218+INDEX('BCA Inputs'!$AZ$14:$AZ$54,MATCH(I218,'BCA Inputs'!$AW$14:$AW$54,0))*Q218+INDEX('BCA Inputs'!$BA$14:$BA$54,MATCH(I218,'BCA Inputs'!$AW$14:$AW$54,0))*F218+INDEX('BCA Inputs'!$BB$14:$BB$54,MATCH(I218,'BCA Inputs'!$AW$14:$AW$54,0))*G218)+L218+N218,"")),"")</f>
        <v/>
      </c>
      <c r="U218" s="234" t="str">
        <f t="shared" si="31"/>
        <v/>
      </c>
      <c r="V218" s="234" t="str">
        <f t="shared" si="32"/>
        <v/>
      </c>
      <c r="W218" s="234" t="str">
        <f t="shared" si="33"/>
        <v/>
      </c>
      <c r="Y218" s="235" t="str">
        <f t="shared" si="34"/>
        <v/>
      </c>
      <c r="Z218" s="236" t="str">
        <f>IFERROR(IF($B$3="NYSEG",INDEX('BCA Inputs'!$X$14:$X$54,MATCH(I218,'BCA Inputs'!$M$14:$M$54,0))*P218+INDEX('BCA Inputs'!$Y$14:$Y$54,MATCH(I218,'BCA Inputs'!$M$14:$M$54,0))*O218+INDEX('BCA Inputs'!$Z$14:$Z$54,MATCH(I218,'BCA Inputs'!$M$14:$M$54,0))*Q218+INDEX('BCA Inputs'!$AA$14:$AA$54,MATCH(I218,'BCA Inputs'!$M$14:$M$54,0))*F218+INDEX('BCA Inputs'!$AB$14:$AB$54,MATCH(I218,'BCA Inputs'!$M$14:$M$54,0))*G218,IF($B$3="RG&amp;E",INDEX('BCA Inputs'!$BG$14:$BG$54,MATCH(I218,'BCA Inputs'!$AW$14:$AW$54,0))*P218+INDEX('BCA Inputs'!$BH$14:$BH$54,MATCH(I218,'BCA Inputs'!$AW$14:$AW$54,0))*O218+INDEX('BCA Inputs'!$BI$14:$BI$54,MATCH(I218,'BCA Inputs'!$AW$14:$AW$54,0))*Q218+INDEX('BCA Inputs'!$BJ$14:$BJ$54,MATCH(I218,'BCA Inputs'!$AW$14:$AW$54,0))*F218+INDEX('BCA Inputs'!$BK$14:$BK$54,MATCH(I218,'BCA Inputs'!$AW$14:$AW$54,0))*G218,"")),"")</f>
        <v/>
      </c>
      <c r="AA218" s="237" t="str">
        <f t="shared" si="35"/>
        <v/>
      </c>
      <c r="AC218" s="238" t="str">
        <f>IFERROR((K218+R218)+IF($B$3="NYSEG",INDEX('BCA Inputs'!$AI$14:$AI$54,MATCH(I218,'BCA Inputs'!$M$14:$M$54,0))*P218+INDEX('BCA Inputs'!$AJ$14:$AJ$54,MATCH(I218,'BCA Inputs'!$M$14:$M$54,0))*Q218,IF($B$3="RG&amp;E",INDEX('BCA Inputs'!$BR$14:$BR$54,MATCH(I218,'BCA Inputs'!$AW$14:$AW$54,0))*P218+INDEX('BCA Inputs'!$BS$14:$BS$54,MATCH(I218,'BCA Inputs'!$AW$14:$AW$54,0))*Q218,"")),"")</f>
        <v/>
      </c>
      <c r="AD218" s="181" t="str">
        <f>IFERROR(IF($B$3="NYSEG",INDEX('BCA Inputs'!$AD$14:$AD$54,MATCH(I218,'BCA Inputs'!$M$14:$M$54,0))*P218+INDEX('BCA Inputs'!$AE$14:$AE$54,MATCH(I218,'BCA Inputs'!$M$14:$M$54,0))*O218+INDEX('BCA Inputs'!$AF$14:$AF$54,MATCH(I218,'BCA Inputs'!$M$14:$M$54,0))*Q218+INDEX('BCA Inputs'!$AG$14:$AG$54,MATCH(I218,'BCA Inputs'!$M$14:$M$54,0))*F218+INDEX('BCA Inputs'!$AH$14:$AH$54,MATCH(I218,'BCA Inputs'!$M$14:$M$54,0))*G218,IF($B$3="RG&amp;E",INDEX('BCA Inputs'!$BM$14:$BM$54,MATCH(I218,'BCA Inputs'!$AW$14:$AW$54,0))*P218+INDEX('BCA Inputs'!$BN$14:$BN$54,MATCH(I218,'BCA Inputs'!$AW$14:$AW$54,0))*O218+INDEX('BCA Inputs'!$BO$14:$BO$54,MATCH(I218,'BCA Inputs'!$AW$14:$AW$54,0))*Q218+INDEX('BCA Inputs'!$BP$14:$BP$54,MATCH(I218,'BCA Inputs'!$AW$14:$AW$54,0))*F218+INDEX('BCA Inputs'!$BQ$14:$BQ$54,MATCH(I218,'BCA Inputs'!$AW$14:$AW$54,0))*G218,"")),"")</f>
        <v/>
      </c>
      <c r="AE218" s="237" t="str">
        <f t="shared" si="36"/>
        <v/>
      </c>
      <c r="AF218" s="198">
        <f t="shared" si="38"/>
        <v>0</v>
      </c>
      <c r="AG218" s="239">
        <f t="shared" si="39"/>
        <v>0</v>
      </c>
    </row>
    <row r="219" spans="1:33">
      <c r="A219" s="228"/>
      <c r="B219" s="176"/>
      <c r="C219" s="229"/>
      <c r="D219" s="230"/>
      <c r="E219" s="230"/>
      <c r="F219" s="230"/>
      <c r="G219" s="230"/>
      <c r="H219" s="231"/>
      <c r="I219" s="231"/>
      <c r="J219" s="232"/>
      <c r="K219" s="232"/>
      <c r="L219" s="232"/>
      <c r="M219" s="181">
        <f t="shared" si="37"/>
        <v>0</v>
      </c>
      <c r="N219" s="181">
        <f>IF(H219="",0,H219*I219*'Avoided Water Savings Cost'!$C$16)</f>
        <v>0</v>
      </c>
      <c r="O219" s="545">
        <f>IF(C219="",0,IF($B$3="NYSEG",C219/(1-'Avoided Electric Costs 2020'!$W$21),IF($B$3="RG&amp;E",C219/(1-'Avoided Electric Costs 2020'!$X$21),"")))</f>
        <v>0</v>
      </c>
      <c r="P219" s="546">
        <f>IF(D219="",0,IF($B$3="NYSEG",D219/(1-'Avoided Electric Costs 2020'!$W$21),IF($B$3="RG&amp;E",D219/(1-'Avoided Electric Costs 2020'!$X$21),"")))</f>
        <v>0</v>
      </c>
      <c r="Q219" s="546">
        <f>IF(E219="",0,IF($B$3="NYSEG",E219/(1-'Avoided Natural Gas Costs 2020'!$J$34),IF($B$3="RG&amp;E",E219/(1-'Avoided Natural Gas Costs 2020'!$K$34),"")))</f>
        <v>0</v>
      </c>
      <c r="R219" s="233" t="str">
        <f>IFERROR(IF(P219*'BCA Inputs'!$C$1+Q219*'BCA Inputs'!$C$2+F219*'BCA Inputs'!$C$2+G219*'BCA Inputs'!$C$2=0,"",P219*'BCA Inputs'!$C$1+Q219*'BCA Inputs'!$C$2+F219*'BCA Inputs'!$C$2+G219*'BCA Inputs'!$C$2),"")</f>
        <v/>
      </c>
      <c r="S219" s="181" t="str">
        <f t="shared" si="30"/>
        <v/>
      </c>
      <c r="T219" s="181" t="str">
        <f>IFERROR(IF($B$3="NYSEG",(INDEX('BCA Inputs'!$N$14:$N$54,MATCH(I219,'BCA Inputs'!$M$14:$M$54,0))*P219+INDEX('BCA Inputs'!$O$14:$O$54,MATCH(I219,'BCA Inputs'!$M$14:$M$54,0))*O219+INDEX('BCA Inputs'!P:P,MATCH(I219,'BCA Inputs'!M:M,0))*Q219+INDEX('BCA Inputs'!Q:Q,MATCH(I219,'BCA Inputs'!M:M,0))*F219+INDEX('BCA Inputs'!R:R,MATCH(I219,'BCA Inputs'!M:M,0))*G219)+L219+N219,IF($B$3="RG&amp;E",(INDEX('BCA Inputs'!$AX$14:$AX$54,MATCH(I219,'BCA Inputs'!$AW$14:$AW$54,0))*P219+INDEX('BCA Inputs'!$AY$14:$AY$54,MATCH(I219,'BCA Inputs'!$AW$14:$AW$54,0))*O219+INDEX('BCA Inputs'!$AZ$14:$AZ$54,MATCH(I219,'BCA Inputs'!$AW$14:$AW$54,0))*Q219+INDEX('BCA Inputs'!$BA$14:$BA$54,MATCH(I219,'BCA Inputs'!$AW$14:$AW$54,0))*F219+INDEX('BCA Inputs'!$BB$14:$BB$54,MATCH(I219,'BCA Inputs'!$AW$14:$AW$54,0))*G219)+L219+N219,"")),"")</f>
        <v/>
      </c>
      <c r="U219" s="234" t="str">
        <f t="shared" si="31"/>
        <v/>
      </c>
      <c r="V219" s="234" t="str">
        <f t="shared" si="32"/>
        <v/>
      </c>
      <c r="W219" s="234" t="str">
        <f t="shared" si="33"/>
        <v/>
      </c>
      <c r="Y219" s="235" t="str">
        <f t="shared" si="34"/>
        <v/>
      </c>
      <c r="Z219" s="236" t="str">
        <f>IFERROR(IF($B$3="NYSEG",INDEX('BCA Inputs'!$X$14:$X$54,MATCH(I219,'BCA Inputs'!$M$14:$M$54,0))*P219+INDEX('BCA Inputs'!$Y$14:$Y$54,MATCH(I219,'BCA Inputs'!$M$14:$M$54,0))*O219+INDEX('BCA Inputs'!$Z$14:$Z$54,MATCH(I219,'BCA Inputs'!$M$14:$M$54,0))*Q219+INDEX('BCA Inputs'!$AA$14:$AA$54,MATCH(I219,'BCA Inputs'!$M$14:$M$54,0))*F219+INDEX('BCA Inputs'!$AB$14:$AB$54,MATCH(I219,'BCA Inputs'!$M$14:$M$54,0))*G219,IF($B$3="RG&amp;E",INDEX('BCA Inputs'!$BG$14:$BG$54,MATCH(I219,'BCA Inputs'!$AW$14:$AW$54,0))*P219+INDEX('BCA Inputs'!$BH$14:$BH$54,MATCH(I219,'BCA Inputs'!$AW$14:$AW$54,0))*O219+INDEX('BCA Inputs'!$BI$14:$BI$54,MATCH(I219,'BCA Inputs'!$AW$14:$AW$54,0))*Q219+INDEX('BCA Inputs'!$BJ$14:$BJ$54,MATCH(I219,'BCA Inputs'!$AW$14:$AW$54,0))*F219+INDEX('BCA Inputs'!$BK$14:$BK$54,MATCH(I219,'BCA Inputs'!$AW$14:$AW$54,0))*G219,"")),"")</f>
        <v/>
      </c>
      <c r="AA219" s="237" t="str">
        <f t="shared" si="35"/>
        <v/>
      </c>
      <c r="AC219" s="238" t="str">
        <f>IFERROR((K219+R219)+IF($B$3="NYSEG",INDEX('BCA Inputs'!$AI$14:$AI$54,MATCH(I219,'BCA Inputs'!$M$14:$M$54,0))*P219+INDEX('BCA Inputs'!$AJ$14:$AJ$54,MATCH(I219,'BCA Inputs'!$M$14:$M$54,0))*Q219,IF($B$3="RG&amp;E",INDEX('BCA Inputs'!$BR$14:$BR$54,MATCH(I219,'BCA Inputs'!$AW$14:$AW$54,0))*P219+INDEX('BCA Inputs'!$BS$14:$BS$54,MATCH(I219,'BCA Inputs'!$AW$14:$AW$54,0))*Q219,"")),"")</f>
        <v/>
      </c>
      <c r="AD219" s="181" t="str">
        <f>IFERROR(IF($B$3="NYSEG",INDEX('BCA Inputs'!$AD$14:$AD$54,MATCH(I219,'BCA Inputs'!$M$14:$M$54,0))*P219+INDEX('BCA Inputs'!$AE$14:$AE$54,MATCH(I219,'BCA Inputs'!$M$14:$M$54,0))*O219+INDEX('BCA Inputs'!$AF$14:$AF$54,MATCH(I219,'BCA Inputs'!$M$14:$M$54,0))*Q219+INDEX('BCA Inputs'!$AG$14:$AG$54,MATCH(I219,'BCA Inputs'!$M$14:$M$54,0))*F219+INDEX('BCA Inputs'!$AH$14:$AH$54,MATCH(I219,'BCA Inputs'!$M$14:$M$54,0))*G219,IF($B$3="RG&amp;E",INDEX('BCA Inputs'!$BM$14:$BM$54,MATCH(I219,'BCA Inputs'!$AW$14:$AW$54,0))*P219+INDEX('BCA Inputs'!$BN$14:$BN$54,MATCH(I219,'BCA Inputs'!$AW$14:$AW$54,0))*O219+INDEX('BCA Inputs'!$BO$14:$BO$54,MATCH(I219,'BCA Inputs'!$AW$14:$AW$54,0))*Q219+INDEX('BCA Inputs'!$BP$14:$BP$54,MATCH(I219,'BCA Inputs'!$AW$14:$AW$54,0))*F219+INDEX('BCA Inputs'!$BQ$14:$BQ$54,MATCH(I219,'BCA Inputs'!$AW$14:$AW$54,0))*G219,"")),"")</f>
        <v/>
      </c>
      <c r="AE219" s="237" t="str">
        <f t="shared" si="36"/>
        <v/>
      </c>
      <c r="AF219" s="198">
        <f t="shared" si="38"/>
        <v>0</v>
      </c>
      <c r="AG219" s="239">
        <f t="shared" si="39"/>
        <v>0</v>
      </c>
    </row>
    <row r="220" spans="1:33">
      <c r="A220" s="228"/>
      <c r="B220" s="176"/>
      <c r="C220" s="229"/>
      <c r="D220" s="230"/>
      <c r="E220" s="230"/>
      <c r="F220" s="230"/>
      <c r="G220" s="230"/>
      <c r="H220" s="231"/>
      <c r="I220" s="231"/>
      <c r="J220" s="232"/>
      <c r="K220" s="232"/>
      <c r="L220" s="232"/>
      <c r="M220" s="181">
        <f t="shared" si="37"/>
        <v>0</v>
      </c>
      <c r="N220" s="181">
        <f>IF(H220="",0,H220*I220*'Avoided Water Savings Cost'!$C$16)</f>
        <v>0</v>
      </c>
      <c r="O220" s="545">
        <f>IF(C220="",0,IF($B$3="NYSEG",C220/(1-'Avoided Electric Costs 2020'!$W$21),IF($B$3="RG&amp;E",C220/(1-'Avoided Electric Costs 2020'!$X$21),"")))</f>
        <v>0</v>
      </c>
      <c r="P220" s="546">
        <f>IF(D220="",0,IF($B$3="NYSEG",D220/(1-'Avoided Electric Costs 2020'!$W$21),IF($B$3="RG&amp;E",D220/(1-'Avoided Electric Costs 2020'!$X$21),"")))</f>
        <v>0</v>
      </c>
      <c r="Q220" s="546">
        <f>IF(E220="",0,IF($B$3="NYSEG",E220/(1-'Avoided Natural Gas Costs 2020'!$J$34),IF($B$3="RG&amp;E",E220/(1-'Avoided Natural Gas Costs 2020'!$K$34),"")))</f>
        <v>0</v>
      </c>
      <c r="R220" s="233" t="str">
        <f>IFERROR(IF(P220*'BCA Inputs'!$C$1+Q220*'BCA Inputs'!$C$2+F220*'BCA Inputs'!$C$2+G220*'BCA Inputs'!$C$2=0,"",P220*'BCA Inputs'!$C$1+Q220*'BCA Inputs'!$C$2+F220*'BCA Inputs'!$C$2+G220*'BCA Inputs'!$C$2),"")</f>
        <v/>
      </c>
      <c r="S220" s="181" t="str">
        <f t="shared" si="30"/>
        <v/>
      </c>
      <c r="T220" s="181" t="str">
        <f>IFERROR(IF($B$3="NYSEG",(INDEX('BCA Inputs'!$N$14:$N$54,MATCH(I220,'BCA Inputs'!$M$14:$M$54,0))*P220+INDEX('BCA Inputs'!$O$14:$O$54,MATCH(I220,'BCA Inputs'!$M$14:$M$54,0))*O220+INDEX('BCA Inputs'!P:P,MATCH(I220,'BCA Inputs'!M:M,0))*Q220+INDEX('BCA Inputs'!Q:Q,MATCH(I220,'BCA Inputs'!M:M,0))*F220+INDEX('BCA Inputs'!R:R,MATCH(I220,'BCA Inputs'!M:M,0))*G220)+L220+N220,IF($B$3="RG&amp;E",(INDEX('BCA Inputs'!$AX$14:$AX$54,MATCH(I220,'BCA Inputs'!$AW$14:$AW$54,0))*P220+INDEX('BCA Inputs'!$AY$14:$AY$54,MATCH(I220,'BCA Inputs'!$AW$14:$AW$54,0))*O220+INDEX('BCA Inputs'!$AZ$14:$AZ$54,MATCH(I220,'BCA Inputs'!$AW$14:$AW$54,0))*Q220+INDEX('BCA Inputs'!$BA$14:$BA$54,MATCH(I220,'BCA Inputs'!$AW$14:$AW$54,0))*F220+INDEX('BCA Inputs'!$BB$14:$BB$54,MATCH(I220,'BCA Inputs'!$AW$14:$AW$54,0))*G220)+L220+N220,"")),"")</f>
        <v/>
      </c>
      <c r="U220" s="234" t="str">
        <f t="shared" si="31"/>
        <v/>
      </c>
      <c r="V220" s="234" t="str">
        <f t="shared" si="32"/>
        <v/>
      </c>
      <c r="W220" s="234" t="str">
        <f t="shared" si="33"/>
        <v/>
      </c>
      <c r="Y220" s="235" t="str">
        <f t="shared" si="34"/>
        <v/>
      </c>
      <c r="Z220" s="236" t="str">
        <f>IFERROR(IF($B$3="NYSEG",INDEX('BCA Inputs'!$X$14:$X$54,MATCH(I220,'BCA Inputs'!$M$14:$M$54,0))*P220+INDEX('BCA Inputs'!$Y$14:$Y$54,MATCH(I220,'BCA Inputs'!$M$14:$M$54,0))*O220+INDEX('BCA Inputs'!$Z$14:$Z$54,MATCH(I220,'BCA Inputs'!$M$14:$M$54,0))*Q220+INDEX('BCA Inputs'!$AA$14:$AA$54,MATCH(I220,'BCA Inputs'!$M$14:$M$54,0))*F220+INDEX('BCA Inputs'!$AB$14:$AB$54,MATCH(I220,'BCA Inputs'!$M$14:$M$54,0))*G220,IF($B$3="RG&amp;E",INDEX('BCA Inputs'!$BG$14:$BG$54,MATCH(I220,'BCA Inputs'!$AW$14:$AW$54,0))*P220+INDEX('BCA Inputs'!$BH$14:$BH$54,MATCH(I220,'BCA Inputs'!$AW$14:$AW$54,0))*O220+INDEX('BCA Inputs'!$BI$14:$BI$54,MATCH(I220,'BCA Inputs'!$AW$14:$AW$54,0))*Q220+INDEX('BCA Inputs'!$BJ$14:$BJ$54,MATCH(I220,'BCA Inputs'!$AW$14:$AW$54,0))*F220+INDEX('BCA Inputs'!$BK$14:$BK$54,MATCH(I220,'BCA Inputs'!$AW$14:$AW$54,0))*G220,"")),"")</f>
        <v/>
      </c>
      <c r="AA220" s="237" t="str">
        <f t="shared" si="35"/>
        <v/>
      </c>
      <c r="AC220" s="238" t="str">
        <f>IFERROR((K220+R220)+IF($B$3="NYSEG",INDEX('BCA Inputs'!$AI$14:$AI$54,MATCH(I220,'BCA Inputs'!$M$14:$M$54,0))*P220+INDEX('BCA Inputs'!$AJ$14:$AJ$54,MATCH(I220,'BCA Inputs'!$M$14:$M$54,0))*Q220,IF($B$3="RG&amp;E",INDEX('BCA Inputs'!$BR$14:$BR$54,MATCH(I220,'BCA Inputs'!$AW$14:$AW$54,0))*P220+INDEX('BCA Inputs'!$BS$14:$BS$54,MATCH(I220,'BCA Inputs'!$AW$14:$AW$54,0))*Q220,"")),"")</f>
        <v/>
      </c>
      <c r="AD220" s="181" t="str">
        <f>IFERROR(IF($B$3="NYSEG",INDEX('BCA Inputs'!$AD$14:$AD$54,MATCH(I220,'BCA Inputs'!$M$14:$M$54,0))*P220+INDEX('BCA Inputs'!$AE$14:$AE$54,MATCH(I220,'BCA Inputs'!$M$14:$M$54,0))*O220+INDEX('BCA Inputs'!$AF$14:$AF$54,MATCH(I220,'BCA Inputs'!$M$14:$M$54,0))*Q220+INDEX('BCA Inputs'!$AG$14:$AG$54,MATCH(I220,'BCA Inputs'!$M$14:$M$54,0))*F220+INDEX('BCA Inputs'!$AH$14:$AH$54,MATCH(I220,'BCA Inputs'!$M$14:$M$54,0))*G220,IF($B$3="RG&amp;E",INDEX('BCA Inputs'!$BM$14:$BM$54,MATCH(I220,'BCA Inputs'!$AW$14:$AW$54,0))*P220+INDEX('BCA Inputs'!$BN$14:$BN$54,MATCH(I220,'BCA Inputs'!$AW$14:$AW$54,0))*O220+INDEX('BCA Inputs'!$BO$14:$BO$54,MATCH(I220,'BCA Inputs'!$AW$14:$AW$54,0))*Q220+INDEX('BCA Inputs'!$BP$14:$BP$54,MATCH(I220,'BCA Inputs'!$AW$14:$AW$54,0))*F220+INDEX('BCA Inputs'!$BQ$14:$BQ$54,MATCH(I220,'BCA Inputs'!$AW$14:$AW$54,0))*G220,"")),"")</f>
        <v/>
      </c>
      <c r="AE220" s="237" t="str">
        <f t="shared" si="36"/>
        <v/>
      </c>
      <c r="AF220" s="198">
        <f t="shared" si="38"/>
        <v>0</v>
      </c>
      <c r="AG220" s="239">
        <f t="shared" si="39"/>
        <v>0</v>
      </c>
    </row>
    <row r="221" spans="1:33">
      <c r="A221" s="228"/>
      <c r="B221" s="176"/>
      <c r="C221" s="229"/>
      <c r="D221" s="230"/>
      <c r="E221" s="230"/>
      <c r="F221" s="230"/>
      <c r="G221" s="230"/>
      <c r="H221" s="231"/>
      <c r="I221" s="231"/>
      <c r="J221" s="232"/>
      <c r="K221" s="232"/>
      <c r="L221" s="232"/>
      <c r="M221" s="181">
        <f t="shared" si="37"/>
        <v>0</v>
      </c>
      <c r="N221" s="181">
        <f>IF(H221="",0,H221*I221*'Avoided Water Savings Cost'!$C$16)</f>
        <v>0</v>
      </c>
      <c r="O221" s="545">
        <f>IF(C221="",0,IF($B$3="NYSEG",C221/(1-'Avoided Electric Costs 2020'!$W$21),IF($B$3="RG&amp;E",C221/(1-'Avoided Electric Costs 2020'!$X$21),"")))</f>
        <v>0</v>
      </c>
      <c r="P221" s="546">
        <f>IF(D221="",0,IF($B$3="NYSEG",D221/(1-'Avoided Electric Costs 2020'!$W$21),IF($B$3="RG&amp;E",D221/(1-'Avoided Electric Costs 2020'!$X$21),"")))</f>
        <v>0</v>
      </c>
      <c r="Q221" s="546">
        <f>IF(E221="",0,IF($B$3="NYSEG",E221/(1-'Avoided Natural Gas Costs 2020'!$J$34),IF($B$3="RG&amp;E",E221/(1-'Avoided Natural Gas Costs 2020'!$K$34),"")))</f>
        <v>0</v>
      </c>
      <c r="R221" s="233" t="str">
        <f>IFERROR(IF(P221*'BCA Inputs'!$C$1+Q221*'BCA Inputs'!$C$2+F221*'BCA Inputs'!$C$2+G221*'BCA Inputs'!$C$2=0,"",P221*'BCA Inputs'!$C$1+Q221*'BCA Inputs'!$C$2+F221*'BCA Inputs'!$C$2+G221*'BCA Inputs'!$C$2),"")</f>
        <v/>
      </c>
      <c r="S221" s="181" t="str">
        <f t="shared" si="30"/>
        <v/>
      </c>
      <c r="T221" s="181" t="str">
        <f>IFERROR(IF($B$3="NYSEG",(INDEX('BCA Inputs'!$N$14:$N$54,MATCH(I221,'BCA Inputs'!$M$14:$M$54,0))*P221+INDEX('BCA Inputs'!$O$14:$O$54,MATCH(I221,'BCA Inputs'!$M$14:$M$54,0))*O221+INDEX('BCA Inputs'!P:P,MATCH(I221,'BCA Inputs'!M:M,0))*Q221+INDEX('BCA Inputs'!Q:Q,MATCH(I221,'BCA Inputs'!M:M,0))*F221+INDEX('BCA Inputs'!R:R,MATCH(I221,'BCA Inputs'!M:M,0))*G221)+L221+N221,IF($B$3="RG&amp;E",(INDEX('BCA Inputs'!$AX$14:$AX$54,MATCH(I221,'BCA Inputs'!$AW$14:$AW$54,0))*P221+INDEX('BCA Inputs'!$AY$14:$AY$54,MATCH(I221,'BCA Inputs'!$AW$14:$AW$54,0))*O221+INDEX('BCA Inputs'!$AZ$14:$AZ$54,MATCH(I221,'BCA Inputs'!$AW$14:$AW$54,0))*Q221+INDEX('BCA Inputs'!$BA$14:$BA$54,MATCH(I221,'BCA Inputs'!$AW$14:$AW$54,0))*F221+INDEX('BCA Inputs'!$BB$14:$BB$54,MATCH(I221,'BCA Inputs'!$AW$14:$AW$54,0))*G221)+L221+N221,"")),"")</f>
        <v/>
      </c>
      <c r="U221" s="234" t="str">
        <f t="shared" si="31"/>
        <v/>
      </c>
      <c r="V221" s="234" t="str">
        <f t="shared" si="32"/>
        <v/>
      </c>
      <c r="W221" s="234" t="str">
        <f t="shared" si="33"/>
        <v/>
      </c>
      <c r="Y221" s="235" t="str">
        <f t="shared" si="34"/>
        <v/>
      </c>
      <c r="Z221" s="236" t="str">
        <f>IFERROR(IF($B$3="NYSEG",INDEX('BCA Inputs'!$X$14:$X$54,MATCH(I221,'BCA Inputs'!$M$14:$M$54,0))*P221+INDEX('BCA Inputs'!$Y$14:$Y$54,MATCH(I221,'BCA Inputs'!$M$14:$M$54,0))*O221+INDEX('BCA Inputs'!$Z$14:$Z$54,MATCH(I221,'BCA Inputs'!$M$14:$M$54,0))*Q221+INDEX('BCA Inputs'!$AA$14:$AA$54,MATCH(I221,'BCA Inputs'!$M$14:$M$54,0))*F221+INDEX('BCA Inputs'!$AB$14:$AB$54,MATCH(I221,'BCA Inputs'!$M$14:$M$54,0))*G221,IF($B$3="RG&amp;E",INDEX('BCA Inputs'!$BG$14:$BG$54,MATCH(I221,'BCA Inputs'!$AW$14:$AW$54,0))*P221+INDEX('BCA Inputs'!$BH$14:$BH$54,MATCH(I221,'BCA Inputs'!$AW$14:$AW$54,0))*O221+INDEX('BCA Inputs'!$BI$14:$BI$54,MATCH(I221,'BCA Inputs'!$AW$14:$AW$54,0))*Q221+INDEX('BCA Inputs'!$BJ$14:$BJ$54,MATCH(I221,'BCA Inputs'!$AW$14:$AW$54,0))*F221+INDEX('BCA Inputs'!$BK$14:$BK$54,MATCH(I221,'BCA Inputs'!$AW$14:$AW$54,0))*G221,"")),"")</f>
        <v/>
      </c>
      <c r="AA221" s="237" t="str">
        <f t="shared" si="35"/>
        <v/>
      </c>
      <c r="AC221" s="238" t="str">
        <f>IFERROR((K221+R221)+IF($B$3="NYSEG",INDEX('BCA Inputs'!$AI$14:$AI$54,MATCH(I221,'BCA Inputs'!$M$14:$M$54,0))*P221+INDEX('BCA Inputs'!$AJ$14:$AJ$54,MATCH(I221,'BCA Inputs'!$M$14:$M$54,0))*Q221,IF($B$3="RG&amp;E",INDEX('BCA Inputs'!$BR$14:$BR$54,MATCH(I221,'BCA Inputs'!$AW$14:$AW$54,0))*P221+INDEX('BCA Inputs'!$BS$14:$BS$54,MATCH(I221,'BCA Inputs'!$AW$14:$AW$54,0))*Q221,"")),"")</f>
        <v/>
      </c>
      <c r="AD221" s="181" t="str">
        <f>IFERROR(IF($B$3="NYSEG",INDEX('BCA Inputs'!$AD$14:$AD$54,MATCH(I221,'BCA Inputs'!$M$14:$M$54,0))*P221+INDEX('BCA Inputs'!$AE$14:$AE$54,MATCH(I221,'BCA Inputs'!$M$14:$M$54,0))*O221+INDEX('BCA Inputs'!$AF$14:$AF$54,MATCH(I221,'BCA Inputs'!$M$14:$M$54,0))*Q221+INDEX('BCA Inputs'!$AG$14:$AG$54,MATCH(I221,'BCA Inputs'!$M$14:$M$54,0))*F221+INDEX('BCA Inputs'!$AH$14:$AH$54,MATCH(I221,'BCA Inputs'!$M$14:$M$54,0))*G221,IF($B$3="RG&amp;E",INDEX('BCA Inputs'!$BM$14:$BM$54,MATCH(I221,'BCA Inputs'!$AW$14:$AW$54,0))*P221+INDEX('BCA Inputs'!$BN$14:$BN$54,MATCH(I221,'BCA Inputs'!$AW$14:$AW$54,0))*O221+INDEX('BCA Inputs'!$BO$14:$BO$54,MATCH(I221,'BCA Inputs'!$AW$14:$AW$54,0))*Q221+INDEX('BCA Inputs'!$BP$14:$BP$54,MATCH(I221,'BCA Inputs'!$AW$14:$AW$54,0))*F221+INDEX('BCA Inputs'!$BQ$14:$BQ$54,MATCH(I221,'BCA Inputs'!$AW$14:$AW$54,0))*G221,"")),"")</f>
        <v/>
      </c>
      <c r="AE221" s="237" t="str">
        <f t="shared" si="36"/>
        <v/>
      </c>
      <c r="AF221" s="198">
        <f t="shared" si="38"/>
        <v>0</v>
      </c>
      <c r="AG221" s="239">
        <f t="shared" si="39"/>
        <v>0</v>
      </c>
    </row>
    <row r="222" spans="1:33">
      <c r="A222" s="228"/>
      <c r="B222" s="176"/>
      <c r="C222" s="229"/>
      <c r="D222" s="230"/>
      <c r="E222" s="230"/>
      <c r="F222" s="230"/>
      <c r="G222" s="230"/>
      <c r="H222" s="231"/>
      <c r="I222" s="231"/>
      <c r="J222" s="232"/>
      <c r="K222" s="232"/>
      <c r="L222" s="232"/>
      <c r="M222" s="181">
        <f t="shared" si="37"/>
        <v>0</v>
      </c>
      <c r="N222" s="181">
        <f>IF(H222="",0,H222*I222*'Avoided Water Savings Cost'!$C$16)</f>
        <v>0</v>
      </c>
      <c r="O222" s="545">
        <f>IF(C222="",0,IF($B$3="NYSEG",C222/(1-'Avoided Electric Costs 2020'!$W$21),IF($B$3="RG&amp;E",C222/(1-'Avoided Electric Costs 2020'!$X$21),"")))</f>
        <v>0</v>
      </c>
      <c r="P222" s="546">
        <f>IF(D222="",0,IF($B$3="NYSEG",D222/(1-'Avoided Electric Costs 2020'!$W$21),IF($B$3="RG&amp;E",D222/(1-'Avoided Electric Costs 2020'!$X$21),"")))</f>
        <v>0</v>
      </c>
      <c r="Q222" s="546">
        <f>IF(E222="",0,IF($B$3="NYSEG",E222/(1-'Avoided Natural Gas Costs 2020'!$J$34),IF($B$3="RG&amp;E",E222/(1-'Avoided Natural Gas Costs 2020'!$K$34),"")))</f>
        <v>0</v>
      </c>
      <c r="R222" s="233" t="str">
        <f>IFERROR(IF(P222*'BCA Inputs'!$C$1+Q222*'BCA Inputs'!$C$2+F222*'BCA Inputs'!$C$2+G222*'BCA Inputs'!$C$2=0,"",P222*'BCA Inputs'!$C$1+Q222*'BCA Inputs'!$C$2+F222*'BCA Inputs'!$C$2+G222*'BCA Inputs'!$C$2),"")</f>
        <v/>
      </c>
      <c r="S222" s="181" t="str">
        <f t="shared" si="30"/>
        <v/>
      </c>
      <c r="T222" s="181" t="str">
        <f>IFERROR(IF($B$3="NYSEG",(INDEX('BCA Inputs'!$N$14:$N$54,MATCH(I222,'BCA Inputs'!$M$14:$M$54,0))*P222+INDEX('BCA Inputs'!$O$14:$O$54,MATCH(I222,'BCA Inputs'!$M$14:$M$54,0))*O222+INDEX('BCA Inputs'!P:P,MATCH(I222,'BCA Inputs'!M:M,0))*Q222+INDEX('BCA Inputs'!Q:Q,MATCH(I222,'BCA Inputs'!M:M,0))*F222+INDEX('BCA Inputs'!R:R,MATCH(I222,'BCA Inputs'!M:M,0))*G222)+L222+N222,IF($B$3="RG&amp;E",(INDEX('BCA Inputs'!$AX$14:$AX$54,MATCH(I222,'BCA Inputs'!$AW$14:$AW$54,0))*P222+INDEX('BCA Inputs'!$AY$14:$AY$54,MATCH(I222,'BCA Inputs'!$AW$14:$AW$54,0))*O222+INDEX('BCA Inputs'!$AZ$14:$AZ$54,MATCH(I222,'BCA Inputs'!$AW$14:$AW$54,0))*Q222+INDEX('BCA Inputs'!$BA$14:$BA$54,MATCH(I222,'BCA Inputs'!$AW$14:$AW$54,0))*F222+INDEX('BCA Inputs'!$BB$14:$BB$54,MATCH(I222,'BCA Inputs'!$AW$14:$AW$54,0))*G222)+L222+N222,"")),"")</f>
        <v/>
      </c>
      <c r="U222" s="234" t="str">
        <f t="shared" si="31"/>
        <v/>
      </c>
      <c r="V222" s="234" t="str">
        <f t="shared" si="32"/>
        <v/>
      </c>
      <c r="W222" s="234" t="str">
        <f t="shared" si="33"/>
        <v/>
      </c>
      <c r="Y222" s="235" t="str">
        <f t="shared" si="34"/>
        <v/>
      </c>
      <c r="Z222" s="236" t="str">
        <f>IFERROR(IF($B$3="NYSEG",INDEX('BCA Inputs'!$X$14:$X$54,MATCH(I222,'BCA Inputs'!$M$14:$M$54,0))*P222+INDEX('BCA Inputs'!$Y$14:$Y$54,MATCH(I222,'BCA Inputs'!$M$14:$M$54,0))*O222+INDEX('BCA Inputs'!$Z$14:$Z$54,MATCH(I222,'BCA Inputs'!$M$14:$M$54,0))*Q222+INDEX('BCA Inputs'!$AA$14:$AA$54,MATCH(I222,'BCA Inputs'!$M$14:$M$54,0))*F222+INDEX('BCA Inputs'!$AB$14:$AB$54,MATCH(I222,'BCA Inputs'!$M$14:$M$54,0))*G222,IF($B$3="RG&amp;E",INDEX('BCA Inputs'!$BG$14:$BG$54,MATCH(I222,'BCA Inputs'!$AW$14:$AW$54,0))*P222+INDEX('BCA Inputs'!$BH$14:$BH$54,MATCH(I222,'BCA Inputs'!$AW$14:$AW$54,0))*O222+INDEX('BCA Inputs'!$BI$14:$BI$54,MATCH(I222,'BCA Inputs'!$AW$14:$AW$54,0))*Q222+INDEX('BCA Inputs'!$BJ$14:$BJ$54,MATCH(I222,'BCA Inputs'!$AW$14:$AW$54,0))*F222+INDEX('BCA Inputs'!$BK$14:$BK$54,MATCH(I222,'BCA Inputs'!$AW$14:$AW$54,0))*G222,"")),"")</f>
        <v/>
      </c>
      <c r="AA222" s="237" t="str">
        <f t="shared" si="35"/>
        <v/>
      </c>
      <c r="AC222" s="238" t="str">
        <f>IFERROR((K222+R222)+IF($B$3="NYSEG",INDEX('BCA Inputs'!$AI$14:$AI$54,MATCH(I222,'BCA Inputs'!$M$14:$M$54,0))*P222+INDEX('BCA Inputs'!$AJ$14:$AJ$54,MATCH(I222,'BCA Inputs'!$M$14:$M$54,0))*Q222,IF($B$3="RG&amp;E",INDEX('BCA Inputs'!$BR$14:$BR$54,MATCH(I222,'BCA Inputs'!$AW$14:$AW$54,0))*P222+INDEX('BCA Inputs'!$BS$14:$BS$54,MATCH(I222,'BCA Inputs'!$AW$14:$AW$54,0))*Q222,"")),"")</f>
        <v/>
      </c>
      <c r="AD222" s="181" t="str">
        <f>IFERROR(IF($B$3="NYSEG",INDEX('BCA Inputs'!$AD$14:$AD$54,MATCH(I222,'BCA Inputs'!$M$14:$M$54,0))*P222+INDEX('BCA Inputs'!$AE$14:$AE$54,MATCH(I222,'BCA Inputs'!$M$14:$M$54,0))*O222+INDEX('BCA Inputs'!$AF$14:$AF$54,MATCH(I222,'BCA Inputs'!$M$14:$M$54,0))*Q222+INDEX('BCA Inputs'!$AG$14:$AG$54,MATCH(I222,'BCA Inputs'!$M$14:$M$54,0))*F222+INDEX('BCA Inputs'!$AH$14:$AH$54,MATCH(I222,'BCA Inputs'!$M$14:$M$54,0))*G222,IF($B$3="RG&amp;E",INDEX('BCA Inputs'!$BM$14:$BM$54,MATCH(I222,'BCA Inputs'!$AW$14:$AW$54,0))*P222+INDEX('BCA Inputs'!$BN$14:$BN$54,MATCH(I222,'BCA Inputs'!$AW$14:$AW$54,0))*O222+INDEX('BCA Inputs'!$BO$14:$BO$54,MATCH(I222,'BCA Inputs'!$AW$14:$AW$54,0))*Q222+INDEX('BCA Inputs'!$BP$14:$BP$54,MATCH(I222,'BCA Inputs'!$AW$14:$AW$54,0))*F222+INDEX('BCA Inputs'!$BQ$14:$BQ$54,MATCH(I222,'BCA Inputs'!$AW$14:$AW$54,0))*G222,"")),"")</f>
        <v/>
      </c>
      <c r="AE222" s="237" t="str">
        <f t="shared" si="36"/>
        <v/>
      </c>
      <c r="AF222" s="198">
        <f t="shared" si="38"/>
        <v>0</v>
      </c>
      <c r="AG222" s="239">
        <f t="shared" si="39"/>
        <v>0</v>
      </c>
    </row>
    <row r="223" spans="1:33">
      <c r="A223" s="228"/>
      <c r="B223" s="176"/>
      <c r="C223" s="229"/>
      <c r="D223" s="230"/>
      <c r="E223" s="230"/>
      <c r="F223" s="230"/>
      <c r="G223" s="230"/>
      <c r="H223" s="231"/>
      <c r="I223" s="231"/>
      <c r="J223" s="232"/>
      <c r="K223" s="232"/>
      <c r="L223" s="232"/>
      <c r="M223" s="181">
        <f t="shared" si="37"/>
        <v>0</v>
      </c>
      <c r="N223" s="181">
        <f>IF(H223="",0,H223*I223*'Avoided Water Savings Cost'!$C$16)</f>
        <v>0</v>
      </c>
      <c r="O223" s="545">
        <f>IF(C223="",0,IF($B$3="NYSEG",C223/(1-'Avoided Electric Costs 2020'!$W$21),IF($B$3="RG&amp;E",C223/(1-'Avoided Electric Costs 2020'!$X$21),"")))</f>
        <v>0</v>
      </c>
      <c r="P223" s="546">
        <f>IF(D223="",0,IF($B$3="NYSEG",D223/(1-'Avoided Electric Costs 2020'!$W$21),IF($B$3="RG&amp;E",D223/(1-'Avoided Electric Costs 2020'!$X$21),"")))</f>
        <v>0</v>
      </c>
      <c r="Q223" s="546">
        <f>IF(E223="",0,IF($B$3="NYSEG",E223/(1-'Avoided Natural Gas Costs 2020'!$J$34),IF($B$3="RG&amp;E",E223/(1-'Avoided Natural Gas Costs 2020'!$K$34),"")))</f>
        <v>0</v>
      </c>
      <c r="R223" s="233" t="str">
        <f>IFERROR(IF(P223*'BCA Inputs'!$C$1+Q223*'BCA Inputs'!$C$2+F223*'BCA Inputs'!$C$2+G223*'BCA Inputs'!$C$2=0,"",P223*'BCA Inputs'!$C$1+Q223*'BCA Inputs'!$C$2+F223*'BCA Inputs'!$C$2+G223*'BCA Inputs'!$C$2),"")</f>
        <v/>
      </c>
      <c r="S223" s="181" t="str">
        <f t="shared" si="30"/>
        <v/>
      </c>
      <c r="T223" s="181" t="str">
        <f>IFERROR(IF($B$3="NYSEG",(INDEX('BCA Inputs'!$N$14:$N$54,MATCH(I223,'BCA Inputs'!$M$14:$M$54,0))*P223+INDEX('BCA Inputs'!$O$14:$O$54,MATCH(I223,'BCA Inputs'!$M$14:$M$54,0))*O223+INDEX('BCA Inputs'!P:P,MATCH(I223,'BCA Inputs'!M:M,0))*Q223+INDEX('BCA Inputs'!Q:Q,MATCH(I223,'BCA Inputs'!M:M,0))*F223+INDEX('BCA Inputs'!R:R,MATCH(I223,'BCA Inputs'!M:M,0))*G223)+L223+N223,IF($B$3="RG&amp;E",(INDEX('BCA Inputs'!$AX$14:$AX$54,MATCH(I223,'BCA Inputs'!$AW$14:$AW$54,0))*P223+INDEX('BCA Inputs'!$AY$14:$AY$54,MATCH(I223,'BCA Inputs'!$AW$14:$AW$54,0))*O223+INDEX('BCA Inputs'!$AZ$14:$AZ$54,MATCH(I223,'BCA Inputs'!$AW$14:$AW$54,0))*Q223+INDEX('BCA Inputs'!$BA$14:$BA$54,MATCH(I223,'BCA Inputs'!$AW$14:$AW$54,0))*F223+INDEX('BCA Inputs'!$BB$14:$BB$54,MATCH(I223,'BCA Inputs'!$AW$14:$AW$54,0))*G223)+L223+N223,"")),"")</f>
        <v/>
      </c>
      <c r="U223" s="234" t="str">
        <f t="shared" si="31"/>
        <v/>
      </c>
      <c r="V223" s="234" t="str">
        <f t="shared" si="32"/>
        <v/>
      </c>
      <c r="W223" s="234" t="str">
        <f t="shared" si="33"/>
        <v/>
      </c>
      <c r="Y223" s="235" t="str">
        <f t="shared" si="34"/>
        <v/>
      </c>
      <c r="Z223" s="236" t="str">
        <f>IFERROR(IF($B$3="NYSEG",INDEX('BCA Inputs'!$X$14:$X$54,MATCH(I223,'BCA Inputs'!$M$14:$M$54,0))*P223+INDEX('BCA Inputs'!$Y$14:$Y$54,MATCH(I223,'BCA Inputs'!$M$14:$M$54,0))*O223+INDEX('BCA Inputs'!$Z$14:$Z$54,MATCH(I223,'BCA Inputs'!$M$14:$M$54,0))*Q223+INDEX('BCA Inputs'!$AA$14:$AA$54,MATCH(I223,'BCA Inputs'!$M$14:$M$54,0))*F223+INDEX('BCA Inputs'!$AB$14:$AB$54,MATCH(I223,'BCA Inputs'!$M$14:$M$54,0))*G223,IF($B$3="RG&amp;E",INDEX('BCA Inputs'!$BG$14:$BG$54,MATCH(I223,'BCA Inputs'!$AW$14:$AW$54,0))*P223+INDEX('BCA Inputs'!$BH$14:$BH$54,MATCH(I223,'BCA Inputs'!$AW$14:$AW$54,0))*O223+INDEX('BCA Inputs'!$BI$14:$BI$54,MATCH(I223,'BCA Inputs'!$AW$14:$AW$54,0))*Q223+INDEX('BCA Inputs'!$BJ$14:$BJ$54,MATCH(I223,'BCA Inputs'!$AW$14:$AW$54,0))*F223+INDEX('BCA Inputs'!$BK$14:$BK$54,MATCH(I223,'BCA Inputs'!$AW$14:$AW$54,0))*G223,"")),"")</f>
        <v/>
      </c>
      <c r="AA223" s="237" t="str">
        <f t="shared" si="35"/>
        <v/>
      </c>
      <c r="AC223" s="238" t="str">
        <f>IFERROR((K223+R223)+IF($B$3="NYSEG",INDEX('BCA Inputs'!$AI$14:$AI$54,MATCH(I223,'BCA Inputs'!$M$14:$M$54,0))*P223+INDEX('BCA Inputs'!$AJ$14:$AJ$54,MATCH(I223,'BCA Inputs'!$M$14:$M$54,0))*Q223,IF($B$3="RG&amp;E",INDEX('BCA Inputs'!$BR$14:$BR$54,MATCH(I223,'BCA Inputs'!$AW$14:$AW$54,0))*P223+INDEX('BCA Inputs'!$BS$14:$BS$54,MATCH(I223,'BCA Inputs'!$AW$14:$AW$54,0))*Q223,"")),"")</f>
        <v/>
      </c>
      <c r="AD223" s="181" t="str">
        <f>IFERROR(IF($B$3="NYSEG",INDEX('BCA Inputs'!$AD$14:$AD$54,MATCH(I223,'BCA Inputs'!$M$14:$M$54,0))*P223+INDEX('BCA Inputs'!$AE$14:$AE$54,MATCH(I223,'BCA Inputs'!$M$14:$M$54,0))*O223+INDEX('BCA Inputs'!$AF$14:$AF$54,MATCH(I223,'BCA Inputs'!$M$14:$M$54,0))*Q223+INDEX('BCA Inputs'!$AG$14:$AG$54,MATCH(I223,'BCA Inputs'!$M$14:$M$54,0))*F223+INDEX('BCA Inputs'!$AH$14:$AH$54,MATCH(I223,'BCA Inputs'!$M$14:$M$54,0))*G223,IF($B$3="RG&amp;E",INDEX('BCA Inputs'!$BM$14:$BM$54,MATCH(I223,'BCA Inputs'!$AW$14:$AW$54,0))*P223+INDEX('BCA Inputs'!$BN$14:$BN$54,MATCH(I223,'BCA Inputs'!$AW$14:$AW$54,0))*O223+INDEX('BCA Inputs'!$BO$14:$BO$54,MATCH(I223,'BCA Inputs'!$AW$14:$AW$54,0))*Q223+INDEX('BCA Inputs'!$BP$14:$BP$54,MATCH(I223,'BCA Inputs'!$AW$14:$AW$54,0))*F223+INDEX('BCA Inputs'!$BQ$14:$BQ$54,MATCH(I223,'BCA Inputs'!$AW$14:$AW$54,0))*G223,"")),"")</f>
        <v/>
      </c>
      <c r="AE223" s="237" t="str">
        <f t="shared" si="36"/>
        <v/>
      </c>
      <c r="AF223" s="198">
        <f t="shared" si="38"/>
        <v>0</v>
      </c>
      <c r="AG223" s="239">
        <f t="shared" si="39"/>
        <v>0</v>
      </c>
    </row>
    <row r="224" spans="1:33">
      <c r="A224" s="228"/>
      <c r="B224" s="176"/>
      <c r="C224" s="229"/>
      <c r="D224" s="230"/>
      <c r="E224" s="230"/>
      <c r="F224" s="230"/>
      <c r="G224" s="230"/>
      <c r="H224" s="231"/>
      <c r="I224" s="231"/>
      <c r="J224" s="232"/>
      <c r="K224" s="232"/>
      <c r="L224" s="232"/>
      <c r="M224" s="181">
        <f t="shared" si="37"/>
        <v>0</v>
      </c>
      <c r="N224" s="181">
        <f>IF(H224="",0,H224*I224*'Avoided Water Savings Cost'!$C$16)</f>
        <v>0</v>
      </c>
      <c r="O224" s="545">
        <f>IF(C224="",0,IF($B$3="NYSEG",C224/(1-'Avoided Electric Costs 2020'!$W$21),IF($B$3="RG&amp;E",C224/(1-'Avoided Electric Costs 2020'!$X$21),"")))</f>
        <v>0</v>
      </c>
      <c r="P224" s="546">
        <f>IF(D224="",0,IF($B$3="NYSEG",D224/(1-'Avoided Electric Costs 2020'!$W$21),IF($B$3="RG&amp;E",D224/(1-'Avoided Electric Costs 2020'!$X$21),"")))</f>
        <v>0</v>
      </c>
      <c r="Q224" s="546">
        <f>IF(E224="",0,IF($B$3="NYSEG",E224/(1-'Avoided Natural Gas Costs 2020'!$J$34),IF($B$3="RG&amp;E",E224/(1-'Avoided Natural Gas Costs 2020'!$K$34),"")))</f>
        <v>0</v>
      </c>
      <c r="R224" s="233" t="str">
        <f>IFERROR(IF(P224*'BCA Inputs'!$C$1+Q224*'BCA Inputs'!$C$2+F224*'BCA Inputs'!$C$2+G224*'BCA Inputs'!$C$2=0,"",P224*'BCA Inputs'!$C$1+Q224*'BCA Inputs'!$C$2+F224*'BCA Inputs'!$C$2+G224*'BCA Inputs'!$C$2),"")</f>
        <v/>
      </c>
      <c r="S224" s="181" t="str">
        <f t="shared" si="30"/>
        <v/>
      </c>
      <c r="T224" s="181" t="str">
        <f>IFERROR(IF($B$3="NYSEG",(INDEX('BCA Inputs'!$N$14:$N$54,MATCH(I224,'BCA Inputs'!$M$14:$M$54,0))*P224+INDEX('BCA Inputs'!$O$14:$O$54,MATCH(I224,'BCA Inputs'!$M$14:$M$54,0))*O224+INDEX('BCA Inputs'!P:P,MATCH(I224,'BCA Inputs'!M:M,0))*Q224+INDEX('BCA Inputs'!Q:Q,MATCH(I224,'BCA Inputs'!M:M,0))*F224+INDEX('BCA Inputs'!R:R,MATCH(I224,'BCA Inputs'!M:M,0))*G224)+L224+N224,IF($B$3="RG&amp;E",(INDEX('BCA Inputs'!$AX$14:$AX$54,MATCH(I224,'BCA Inputs'!$AW$14:$AW$54,0))*P224+INDEX('BCA Inputs'!$AY$14:$AY$54,MATCH(I224,'BCA Inputs'!$AW$14:$AW$54,0))*O224+INDEX('BCA Inputs'!$AZ$14:$AZ$54,MATCH(I224,'BCA Inputs'!$AW$14:$AW$54,0))*Q224+INDEX('BCA Inputs'!$BA$14:$BA$54,MATCH(I224,'BCA Inputs'!$AW$14:$AW$54,0))*F224+INDEX('BCA Inputs'!$BB$14:$BB$54,MATCH(I224,'BCA Inputs'!$AW$14:$AW$54,0))*G224)+L224+N224,"")),"")</f>
        <v/>
      </c>
      <c r="U224" s="234" t="str">
        <f t="shared" si="31"/>
        <v/>
      </c>
      <c r="V224" s="234" t="str">
        <f t="shared" si="32"/>
        <v/>
      </c>
      <c r="W224" s="234" t="str">
        <f t="shared" si="33"/>
        <v/>
      </c>
      <c r="Y224" s="235" t="str">
        <f t="shared" si="34"/>
        <v/>
      </c>
      <c r="Z224" s="236" t="str">
        <f>IFERROR(IF($B$3="NYSEG",INDEX('BCA Inputs'!$X$14:$X$54,MATCH(I224,'BCA Inputs'!$M$14:$M$54,0))*P224+INDEX('BCA Inputs'!$Y$14:$Y$54,MATCH(I224,'BCA Inputs'!$M$14:$M$54,0))*O224+INDEX('BCA Inputs'!$Z$14:$Z$54,MATCH(I224,'BCA Inputs'!$M$14:$M$54,0))*Q224+INDEX('BCA Inputs'!$AA$14:$AA$54,MATCH(I224,'BCA Inputs'!$M$14:$M$54,0))*F224+INDEX('BCA Inputs'!$AB$14:$AB$54,MATCH(I224,'BCA Inputs'!$M$14:$M$54,0))*G224,IF($B$3="RG&amp;E",INDEX('BCA Inputs'!$BG$14:$BG$54,MATCH(I224,'BCA Inputs'!$AW$14:$AW$54,0))*P224+INDEX('BCA Inputs'!$BH$14:$BH$54,MATCH(I224,'BCA Inputs'!$AW$14:$AW$54,0))*O224+INDEX('BCA Inputs'!$BI$14:$BI$54,MATCH(I224,'BCA Inputs'!$AW$14:$AW$54,0))*Q224+INDEX('BCA Inputs'!$BJ$14:$BJ$54,MATCH(I224,'BCA Inputs'!$AW$14:$AW$54,0))*F224+INDEX('BCA Inputs'!$BK$14:$BK$54,MATCH(I224,'BCA Inputs'!$AW$14:$AW$54,0))*G224,"")),"")</f>
        <v/>
      </c>
      <c r="AA224" s="237" t="str">
        <f t="shared" si="35"/>
        <v/>
      </c>
      <c r="AC224" s="238" t="str">
        <f>IFERROR((K224+R224)+IF($B$3="NYSEG",INDEX('BCA Inputs'!$AI$14:$AI$54,MATCH(I224,'BCA Inputs'!$M$14:$M$54,0))*P224+INDEX('BCA Inputs'!$AJ$14:$AJ$54,MATCH(I224,'BCA Inputs'!$M$14:$M$54,0))*Q224,IF($B$3="RG&amp;E",INDEX('BCA Inputs'!$BR$14:$BR$54,MATCH(I224,'BCA Inputs'!$AW$14:$AW$54,0))*P224+INDEX('BCA Inputs'!$BS$14:$BS$54,MATCH(I224,'BCA Inputs'!$AW$14:$AW$54,0))*Q224,"")),"")</f>
        <v/>
      </c>
      <c r="AD224" s="181" t="str">
        <f>IFERROR(IF($B$3="NYSEG",INDEX('BCA Inputs'!$AD$14:$AD$54,MATCH(I224,'BCA Inputs'!$M$14:$M$54,0))*P224+INDEX('BCA Inputs'!$AE$14:$AE$54,MATCH(I224,'BCA Inputs'!$M$14:$M$54,0))*O224+INDEX('BCA Inputs'!$AF$14:$AF$54,MATCH(I224,'BCA Inputs'!$M$14:$M$54,0))*Q224+INDEX('BCA Inputs'!$AG$14:$AG$54,MATCH(I224,'BCA Inputs'!$M$14:$M$54,0))*F224+INDEX('BCA Inputs'!$AH$14:$AH$54,MATCH(I224,'BCA Inputs'!$M$14:$M$54,0))*G224,IF($B$3="RG&amp;E",INDEX('BCA Inputs'!$BM$14:$BM$54,MATCH(I224,'BCA Inputs'!$AW$14:$AW$54,0))*P224+INDEX('BCA Inputs'!$BN$14:$BN$54,MATCH(I224,'BCA Inputs'!$AW$14:$AW$54,0))*O224+INDEX('BCA Inputs'!$BO$14:$BO$54,MATCH(I224,'BCA Inputs'!$AW$14:$AW$54,0))*Q224+INDEX('BCA Inputs'!$BP$14:$BP$54,MATCH(I224,'BCA Inputs'!$AW$14:$AW$54,0))*F224+INDEX('BCA Inputs'!$BQ$14:$BQ$54,MATCH(I224,'BCA Inputs'!$AW$14:$AW$54,0))*G224,"")),"")</f>
        <v/>
      </c>
      <c r="AE224" s="237" t="str">
        <f t="shared" si="36"/>
        <v/>
      </c>
      <c r="AF224" s="198">
        <f t="shared" si="38"/>
        <v>0</v>
      </c>
      <c r="AG224" s="239">
        <f t="shared" si="39"/>
        <v>0</v>
      </c>
    </row>
    <row r="225" spans="1:33">
      <c r="A225" s="228"/>
      <c r="B225" s="176"/>
      <c r="C225" s="229"/>
      <c r="D225" s="230"/>
      <c r="E225" s="230"/>
      <c r="F225" s="230"/>
      <c r="G225" s="230"/>
      <c r="H225" s="231"/>
      <c r="I225" s="231"/>
      <c r="J225" s="232"/>
      <c r="K225" s="232"/>
      <c r="L225" s="232"/>
      <c r="M225" s="181">
        <f t="shared" si="37"/>
        <v>0</v>
      </c>
      <c r="N225" s="181">
        <f>IF(H225="",0,H225*I225*'Avoided Water Savings Cost'!$C$16)</f>
        <v>0</v>
      </c>
      <c r="O225" s="545">
        <f>IF(C225="",0,IF($B$3="NYSEG",C225/(1-'Avoided Electric Costs 2020'!$W$21),IF($B$3="RG&amp;E",C225/(1-'Avoided Electric Costs 2020'!$X$21),"")))</f>
        <v>0</v>
      </c>
      <c r="P225" s="546">
        <f>IF(D225="",0,IF($B$3="NYSEG",D225/(1-'Avoided Electric Costs 2020'!$W$21),IF($B$3="RG&amp;E",D225/(1-'Avoided Electric Costs 2020'!$X$21),"")))</f>
        <v>0</v>
      </c>
      <c r="Q225" s="546">
        <f>IF(E225="",0,IF($B$3="NYSEG",E225/(1-'Avoided Natural Gas Costs 2020'!$J$34),IF($B$3="RG&amp;E",E225/(1-'Avoided Natural Gas Costs 2020'!$K$34),"")))</f>
        <v>0</v>
      </c>
      <c r="R225" s="233" t="str">
        <f>IFERROR(IF(P225*'BCA Inputs'!$C$1+Q225*'BCA Inputs'!$C$2+F225*'BCA Inputs'!$C$2+G225*'BCA Inputs'!$C$2=0,"",P225*'BCA Inputs'!$C$1+Q225*'BCA Inputs'!$C$2+F225*'BCA Inputs'!$C$2+G225*'BCA Inputs'!$C$2),"")</f>
        <v/>
      </c>
      <c r="S225" s="181" t="str">
        <f t="shared" si="30"/>
        <v/>
      </c>
      <c r="T225" s="181" t="str">
        <f>IFERROR(IF($B$3="NYSEG",(INDEX('BCA Inputs'!$N$14:$N$54,MATCH(I225,'BCA Inputs'!$M$14:$M$54,0))*P225+INDEX('BCA Inputs'!$O$14:$O$54,MATCH(I225,'BCA Inputs'!$M$14:$M$54,0))*O225+INDEX('BCA Inputs'!P:P,MATCH(I225,'BCA Inputs'!M:M,0))*Q225+INDEX('BCA Inputs'!Q:Q,MATCH(I225,'BCA Inputs'!M:M,0))*F225+INDEX('BCA Inputs'!R:R,MATCH(I225,'BCA Inputs'!M:M,0))*G225)+L225+N225,IF($B$3="RG&amp;E",(INDEX('BCA Inputs'!$AX$14:$AX$54,MATCH(I225,'BCA Inputs'!$AW$14:$AW$54,0))*P225+INDEX('BCA Inputs'!$AY$14:$AY$54,MATCH(I225,'BCA Inputs'!$AW$14:$AW$54,0))*O225+INDEX('BCA Inputs'!$AZ$14:$AZ$54,MATCH(I225,'BCA Inputs'!$AW$14:$AW$54,0))*Q225+INDEX('BCA Inputs'!$BA$14:$BA$54,MATCH(I225,'BCA Inputs'!$AW$14:$AW$54,0))*F225+INDEX('BCA Inputs'!$BB$14:$BB$54,MATCH(I225,'BCA Inputs'!$AW$14:$AW$54,0))*G225)+L225+N225,"")),"")</f>
        <v/>
      </c>
      <c r="U225" s="234" t="str">
        <f t="shared" si="31"/>
        <v/>
      </c>
      <c r="V225" s="234" t="str">
        <f t="shared" si="32"/>
        <v/>
      </c>
      <c r="W225" s="234" t="str">
        <f t="shared" si="33"/>
        <v/>
      </c>
      <c r="Y225" s="235" t="str">
        <f t="shared" si="34"/>
        <v/>
      </c>
      <c r="Z225" s="236" t="str">
        <f>IFERROR(IF($B$3="NYSEG",INDEX('BCA Inputs'!$X$14:$X$54,MATCH(I225,'BCA Inputs'!$M$14:$M$54,0))*P225+INDEX('BCA Inputs'!$Y$14:$Y$54,MATCH(I225,'BCA Inputs'!$M$14:$M$54,0))*O225+INDEX('BCA Inputs'!$Z$14:$Z$54,MATCH(I225,'BCA Inputs'!$M$14:$M$54,0))*Q225+INDEX('BCA Inputs'!$AA$14:$AA$54,MATCH(I225,'BCA Inputs'!$M$14:$M$54,0))*F225+INDEX('BCA Inputs'!$AB$14:$AB$54,MATCH(I225,'BCA Inputs'!$M$14:$M$54,0))*G225,IF($B$3="RG&amp;E",INDEX('BCA Inputs'!$BG$14:$BG$54,MATCH(I225,'BCA Inputs'!$AW$14:$AW$54,0))*P225+INDEX('BCA Inputs'!$BH$14:$BH$54,MATCH(I225,'BCA Inputs'!$AW$14:$AW$54,0))*O225+INDEX('BCA Inputs'!$BI$14:$BI$54,MATCH(I225,'BCA Inputs'!$AW$14:$AW$54,0))*Q225+INDEX('BCA Inputs'!$BJ$14:$BJ$54,MATCH(I225,'BCA Inputs'!$AW$14:$AW$54,0))*F225+INDEX('BCA Inputs'!$BK$14:$BK$54,MATCH(I225,'BCA Inputs'!$AW$14:$AW$54,0))*G225,"")),"")</f>
        <v/>
      </c>
      <c r="AA225" s="237" t="str">
        <f t="shared" si="35"/>
        <v/>
      </c>
      <c r="AC225" s="238" t="str">
        <f>IFERROR((K225+R225)+IF($B$3="NYSEG",INDEX('BCA Inputs'!$AI$14:$AI$54,MATCH(I225,'BCA Inputs'!$M$14:$M$54,0))*P225+INDEX('BCA Inputs'!$AJ$14:$AJ$54,MATCH(I225,'BCA Inputs'!$M$14:$M$54,0))*Q225,IF($B$3="RG&amp;E",INDEX('BCA Inputs'!$BR$14:$BR$54,MATCH(I225,'BCA Inputs'!$AW$14:$AW$54,0))*P225+INDEX('BCA Inputs'!$BS$14:$BS$54,MATCH(I225,'BCA Inputs'!$AW$14:$AW$54,0))*Q225,"")),"")</f>
        <v/>
      </c>
      <c r="AD225" s="181" t="str">
        <f>IFERROR(IF($B$3="NYSEG",INDEX('BCA Inputs'!$AD$14:$AD$54,MATCH(I225,'BCA Inputs'!$M$14:$M$54,0))*P225+INDEX('BCA Inputs'!$AE$14:$AE$54,MATCH(I225,'BCA Inputs'!$M$14:$M$54,0))*O225+INDEX('BCA Inputs'!$AF$14:$AF$54,MATCH(I225,'BCA Inputs'!$M$14:$M$54,0))*Q225+INDEX('BCA Inputs'!$AG$14:$AG$54,MATCH(I225,'BCA Inputs'!$M$14:$M$54,0))*F225+INDEX('BCA Inputs'!$AH$14:$AH$54,MATCH(I225,'BCA Inputs'!$M$14:$M$54,0))*G225,IF($B$3="RG&amp;E",INDEX('BCA Inputs'!$BM$14:$BM$54,MATCH(I225,'BCA Inputs'!$AW$14:$AW$54,0))*P225+INDEX('BCA Inputs'!$BN$14:$BN$54,MATCH(I225,'BCA Inputs'!$AW$14:$AW$54,0))*O225+INDEX('BCA Inputs'!$BO$14:$BO$54,MATCH(I225,'BCA Inputs'!$AW$14:$AW$54,0))*Q225+INDEX('BCA Inputs'!$BP$14:$BP$54,MATCH(I225,'BCA Inputs'!$AW$14:$AW$54,0))*F225+INDEX('BCA Inputs'!$BQ$14:$BQ$54,MATCH(I225,'BCA Inputs'!$AW$14:$AW$54,0))*G225,"")),"")</f>
        <v/>
      </c>
      <c r="AE225" s="237" t="str">
        <f t="shared" si="36"/>
        <v/>
      </c>
      <c r="AF225" s="198">
        <f t="shared" si="38"/>
        <v>0</v>
      </c>
      <c r="AG225" s="239">
        <f t="shared" si="39"/>
        <v>0</v>
      </c>
    </row>
    <row r="226" spans="1:33">
      <c r="A226" s="228"/>
      <c r="B226" s="176"/>
      <c r="C226" s="229"/>
      <c r="D226" s="230"/>
      <c r="E226" s="230"/>
      <c r="F226" s="230"/>
      <c r="G226" s="230"/>
      <c r="H226" s="231"/>
      <c r="I226" s="231"/>
      <c r="J226" s="232"/>
      <c r="K226" s="232"/>
      <c r="L226" s="232"/>
      <c r="M226" s="181">
        <f t="shared" si="37"/>
        <v>0</v>
      </c>
      <c r="N226" s="181">
        <f>IF(H226="",0,H226*I226*'Avoided Water Savings Cost'!$C$16)</f>
        <v>0</v>
      </c>
      <c r="O226" s="545">
        <f>IF(C226="",0,IF($B$3="NYSEG",C226/(1-'Avoided Electric Costs 2020'!$W$21),IF($B$3="RG&amp;E",C226/(1-'Avoided Electric Costs 2020'!$X$21),"")))</f>
        <v>0</v>
      </c>
      <c r="P226" s="546">
        <f>IF(D226="",0,IF($B$3="NYSEG",D226/(1-'Avoided Electric Costs 2020'!$W$21),IF($B$3="RG&amp;E",D226/(1-'Avoided Electric Costs 2020'!$X$21),"")))</f>
        <v>0</v>
      </c>
      <c r="Q226" s="546">
        <f>IF(E226="",0,IF($B$3="NYSEG",E226/(1-'Avoided Natural Gas Costs 2020'!$J$34),IF($B$3="RG&amp;E",E226/(1-'Avoided Natural Gas Costs 2020'!$K$34),"")))</f>
        <v>0</v>
      </c>
      <c r="R226" s="233" t="str">
        <f>IFERROR(IF(P226*'BCA Inputs'!$C$1+Q226*'BCA Inputs'!$C$2+F226*'BCA Inputs'!$C$2+G226*'BCA Inputs'!$C$2=0,"",P226*'BCA Inputs'!$C$1+Q226*'BCA Inputs'!$C$2+F226*'BCA Inputs'!$C$2+G226*'BCA Inputs'!$C$2),"")</f>
        <v/>
      </c>
      <c r="S226" s="181" t="str">
        <f t="shared" si="30"/>
        <v/>
      </c>
      <c r="T226" s="181" t="str">
        <f>IFERROR(IF($B$3="NYSEG",(INDEX('BCA Inputs'!$N$14:$N$54,MATCH(I226,'BCA Inputs'!$M$14:$M$54,0))*P226+INDEX('BCA Inputs'!$O$14:$O$54,MATCH(I226,'BCA Inputs'!$M$14:$M$54,0))*O226+INDEX('BCA Inputs'!P:P,MATCH(I226,'BCA Inputs'!M:M,0))*Q226+INDEX('BCA Inputs'!Q:Q,MATCH(I226,'BCA Inputs'!M:M,0))*F226+INDEX('BCA Inputs'!R:R,MATCH(I226,'BCA Inputs'!M:M,0))*G226)+L226+N226,IF($B$3="RG&amp;E",(INDEX('BCA Inputs'!$AX$14:$AX$54,MATCH(I226,'BCA Inputs'!$AW$14:$AW$54,0))*P226+INDEX('BCA Inputs'!$AY$14:$AY$54,MATCH(I226,'BCA Inputs'!$AW$14:$AW$54,0))*O226+INDEX('BCA Inputs'!$AZ$14:$AZ$54,MATCH(I226,'BCA Inputs'!$AW$14:$AW$54,0))*Q226+INDEX('BCA Inputs'!$BA$14:$BA$54,MATCH(I226,'BCA Inputs'!$AW$14:$AW$54,0))*F226+INDEX('BCA Inputs'!$BB$14:$BB$54,MATCH(I226,'BCA Inputs'!$AW$14:$AW$54,0))*G226)+L226+N226,"")),"")</f>
        <v/>
      </c>
      <c r="U226" s="234" t="str">
        <f t="shared" si="31"/>
        <v/>
      </c>
      <c r="V226" s="234" t="str">
        <f t="shared" si="32"/>
        <v/>
      </c>
      <c r="W226" s="234" t="str">
        <f t="shared" si="33"/>
        <v/>
      </c>
      <c r="Y226" s="235" t="str">
        <f t="shared" si="34"/>
        <v/>
      </c>
      <c r="Z226" s="236" t="str">
        <f>IFERROR(IF($B$3="NYSEG",INDEX('BCA Inputs'!$X$14:$X$54,MATCH(I226,'BCA Inputs'!$M$14:$M$54,0))*P226+INDEX('BCA Inputs'!$Y$14:$Y$54,MATCH(I226,'BCA Inputs'!$M$14:$M$54,0))*O226+INDEX('BCA Inputs'!$Z$14:$Z$54,MATCH(I226,'BCA Inputs'!$M$14:$M$54,0))*Q226+INDEX('BCA Inputs'!$AA$14:$AA$54,MATCH(I226,'BCA Inputs'!$M$14:$M$54,0))*F226+INDEX('BCA Inputs'!$AB$14:$AB$54,MATCH(I226,'BCA Inputs'!$M$14:$M$54,0))*G226,IF($B$3="RG&amp;E",INDEX('BCA Inputs'!$BG$14:$BG$54,MATCH(I226,'BCA Inputs'!$AW$14:$AW$54,0))*P226+INDEX('BCA Inputs'!$BH$14:$BH$54,MATCH(I226,'BCA Inputs'!$AW$14:$AW$54,0))*O226+INDEX('BCA Inputs'!$BI$14:$BI$54,MATCH(I226,'BCA Inputs'!$AW$14:$AW$54,0))*Q226+INDEX('BCA Inputs'!$BJ$14:$BJ$54,MATCH(I226,'BCA Inputs'!$AW$14:$AW$54,0))*F226+INDEX('BCA Inputs'!$BK$14:$BK$54,MATCH(I226,'BCA Inputs'!$AW$14:$AW$54,0))*G226,"")),"")</f>
        <v/>
      </c>
      <c r="AA226" s="237" t="str">
        <f t="shared" si="35"/>
        <v/>
      </c>
      <c r="AC226" s="238" t="str">
        <f>IFERROR((K226+R226)+IF($B$3="NYSEG",INDEX('BCA Inputs'!$AI$14:$AI$54,MATCH(I226,'BCA Inputs'!$M$14:$M$54,0))*P226+INDEX('BCA Inputs'!$AJ$14:$AJ$54,MATCH(I226,'BCA Inputs'!$M$14:$M$54,0))*Q226,IF($B$3="RG&amp;E",INDEX('BCA Inputs'!$BR$14:$BR$54,MATCH(I226,'BCA Inputs'!$AW$14:$AW$54,0))*P226+INDEX('BCA Inputs'!$BS$14:$BS$54,MATCH(I226,'BCA Inputs'!$AW$14:$AW$54,0))*Q226,"")),"")</f>
        <v/>
      </c>
      <c r="AD226" s="181" t="str">
        <f>IFERROR(IF($B$3="NYSEG",INDEX('BCA Inputs'!$AD$14:$AD$54,MATCH(I226,'BCA Inputs'!$M$14:$M$54,0))*P226+INDEX('BCA Inputs'!$AE$14:$AE$54,MATCH(I226,'BCA Inputs'!$M$14:$M$54,0))*O226+INDEX('BCA Inputs'!$AF$14:$AF$54,MATCH(I226,'BCA Inputs'!$M$14:$M$54,0))*Q226+INDEX('BCA Inputs'!$AG$14:$AG$54,MATCH(I226,'BCA Inputs'!$M$14:$M$54,0))*F226+INDEX('BCA Inputs'!$AH$14:$AH$54,MATCH(I226,'BCA Inputs'!$M$14:$M$54,0))*G226,IF($B$3="RG&amp;E",INDEX('BCA Inputs'!$BM$14:$BM$54,MATCH(I226,'BCA Inputs'!$AW$14:$AW$54,0))*P226+INDEX('BCA Inputs'!$BN$14:$BN$54,MATCH(I226,'BCA Inputs'!$AW$14:$AW$54,0))*O226+INDEX('BCA Inputs'!$BO$14:$BO$54,MATCH(I226,'BCA Inputs'!$AW$14:$AW$54,0))*Q226+INDEX('BCA Inputs'!$BP$14:$BP$54,MATCH(I226,'BCA Inputs'!$AW$14:$AW$54,0))*F226+INDEX('BCA Inputs'!$BQ$14:$BQ$54,MATCH(I226,'BCA Inputs'!$AW$14:$AW$54,0))*G226,"")),"")</f>
        <v/>
      </c>
      <c r="AE226" s="237" t="str">
        <f t="shared" si="36"/>
        <v/>
      </c>
      <c r="AF226" s="198">
        <f t="shared" si="38"/>
        <v>0</v>
      </c>
      <c r="AG226" s="239">
        <f t="shared" si="39"/>
        <v>0</v>
      </c>
    </row>
    <row r="227" spans="1:33">
      <c r="A227" s="228"/>
      <c r="B227" s="176"/>
      <c r="C227" s="229"/>
      <c r="D227" s="230"/>
      <c r="E227" s="230"/>
      <c r="F227" s="230"/>
      <c r="G227" s="230"/>
      <c r="H227" s="231"/>
      <c r="I227" s="231"/>
      <c r="J227" s="232"/>
      <c r="K227" s="232"/>
      <c r="L227" s="232"/>
      <c r="M227" s="181">
        <f t="shared" si="37"/>
        <v>0</v>
      </c>
      <c r="N227" s="181">
        <f>IF(H227="",0,H227*I227*'Avoided Water Savings Cost'!$C$16)</f>
        <v>0</v>
      </c>
      <c r="O227" s="545">
        <f>IF(C227="",0,IF($B$3="NYSEG",C227/(1-'Avoided Electric Costs 2020'!$W$21),IF($B$3="RG&amp;E",C227/(1-'Avoided Electric Costs 2020'!$X$21),"")))</f>
        <v>0</v>
      </c>
      <c r="P227" s="546">
        <f>IF(D227="",0,IF($B$3="NYSEG",D227/(1-'Avoided Electric Costs 2020'!$W$21),IF($B$3="RG&amp;E",D227/(1-'Avoided Electric Costs 2020'!$X$21),"")))</f>
        <v>0</v>
      </c>
      <c r="Q227" s="546">
        <f>IF(E227="",0,IF($B$3="NYSEG",E227/(1-'Avoided Natural Gas Costs 2020'!$J$34),IF($B$3="RG&amp;E",E227/(1-'Avoided Natural Gas Costs 2020'!$K$34),"")))</f>
        <v>0</v>
      </c>
      <c r="R227" s="233" t="str">
        <f>IFERROR(IF(P227*'BCA Inputs'!$C$1+Q227*'BCA Inputs'!$C$2+F227*'BCA Inputs'!$C$2+G227*'BCA Inputs'!$C$2=0,"",P227*'BCA Inputs'!$C$1+Q227*'BCA Inputs'!$C$2+F227*'BCA Inputs'!$C$2+G227*'BCA Inputs'!$C$2),"")</f>
        <v/>
      </c>
      <c r="S227" s="181" t="str">
        <f t="shared" si="30"/>
        <v/>
      </c>
      <c r="T227" s="181" t="str">
        <f>IFERROR(IF($B$3="NYSEG",(INDEX('BCA Inputs'!$N$14:$N$54,MATCH(I227,'BCA Inputs'!$M$14:$M$54,0))*P227+INDEX('BCA Inputs'!$O$14:$O$54,MATCH(I227,'BCA Inputs'!$M$14:$M$54,0))*O227+INDEX('BCA Inputs'!P:P,MATCH(I227,'BCA Inputs'!M:M,0))*Q227+INDEX('BCA Inputs'!Q:Q,MATCH(I227,'BCA Inputs'!M:M,0))*F227+INDEX('BCA Inputs'!R:R,MATCH(I227,'BCA Inputs'!M:M,0))*G227)+L227+N227,IF($B$3="RG&amp;E",(INDEX('BCA Inputs'!$AX$14:$AX$54,MATCH(I227,'BCA Inputs'!$AW$14:$AW$54,0))*P227+INDEX('BCA Inputs'!$AY$14:$AY$54,MATCH(I227,'BCA Inputs'!$AW$14:$AW$54,0))*O227+INDEX('BCA Inputs'!$AZ$14:$AZ$54,MATCH(I227,'BCA Inputs'!$AW$14:$AW$54,0))*Q227+INDEX('BCA Inputs'!$BA$14:$BA$54,MATCH(I227,'BCA Inputs'!$AW$14:$AW$54,0))*F227+INDEX('BCA Inputs'!$BB$14:$BB$54,MATCH(I227,'BCA Inputs'!$AW$14:$AW$54,0))*G227)+L227+N227,"")),"")</f>
        <v/>
      </c>
      <c r="U227" s="234" t="str">
        <f t="shared" si="31"/>
        <v/>
      </c>
      <c r="V227" s="234" t="str">
        <f t="shared" si="32"/>
        <v/>
      </c>
      <c r="W227" s="234" t="str">
        <f t="shared" si="33"/>
        <v/>
      </c>
      <c r="Y227" s="235" t="str">
        <f t="shared" si="34"/>
        <v/>
      </c>
      <c r="Z227" s="236" t="str">
        <f>IFERROR(IF($B$3="NYSEG",INDEX('BCA Inputs'!$X$14:$X$54,MATCH(I227,'BCA Inputs'!$M$14:$M$54,0))*P227+INDEX('BCA Inputs'!$Y$14:$Y$54,MATCH(I227,'BCA Inputs'!$M$14:$M$54,0))*O227+INDEX('BCA Inputs'!$Z$14:$Z$54,MATCH(I227,'BCA Inputs'!$M$14:$M$54,0))*Q227+INDEX('BCA Inputs'!$AA$14:$AA$54,MATCH(I227,'BCA Inputs'!$M$14:$M$54,0))*F227+INDEX('BCA Inputs'!$AB$14:$AB$54,MATCH(I227,'BCA Inputs'!$M$14:$M$54,0))*G227,IF($B$3="RG&amp;E",INDEX('BCA Inputs'!$BG$14:$BG$54,MATCH(I227,'BCA Inputs'!$AW$14:$AW$54,0))*P227+INDEX('BCA Inputs'!$BH$14:$BH$54,MATCH(I227,'BCA Inputs'!$AW$14:$AW$54,0))*O227+INDEX('BCA Inputs'!$BI$14:$BI$54,MATCH(I227,'BCA Inputs'!$AW$14:$AW$54,0))*Q227+INDEX('BCA Inputs'!$BJ$14:$BJ$54,MATCH(I227,'BCA Inputs'!$AW$14:$AW$54,0))*F227+INDEX('BCA Inputs'!$BK$14:$BK$54,MATCH(I227,'BCA Inputs'!$AW$14:$AW$54,0))*G227,"")),"")</f>
        <v/>
      </c>
      <c r="AA227" s="237" t="str">
        <f t="shared" si="35"/>
        <v/>
      </c>
      <c r="AC227" s="238" t="str">
        <f>IFERROR((K227+R227)+IF($B$3="NYSEG",INDEX('BCA Inputs'!$AI$14:$AI$54,MATCH(I227,'BCA Inputs'!$M$14:$M$54,0))*P227+INDEX('BCA Inputs'!$AJ$14:$AJ$54,MATCH(I227,'BCA Inputs'!$M$14:$M$54,0))*Q227,IF($B$3="RG&amp;E",INDEX('BCA Inputs'!$BR$14:$BR$54,MATCH(I227,'BCA Inputs'!$AW$14:$AW$54,0))*P227+INDEX('BCA Inputs'!$BS$14:$BS$54,MATCH(I227,'BCA Inputs'!$AW$14:$AW$54,0))*Q227,"")),"")</f>
        <v/>
      </c>
      <c r="AD227" s="181" t="str">
        <f>IFERROR(IF($B$3="NYSEG",INDEX('BCA Inputs'!$AD$14:$AD$54,MATCH(I227,'BCA Inputs'!$M$14:$M$54,0))*P227+INDEX('BCA Inputs'!$AE$14:$AE$54,MATCH(I227,'BCA Inputs'!$M$14:$M$54,0))*O227+INDEX('BCA Inputs'!$AF$14:$AF$54,MATCH(I227,'BCA Inputs'!$M$14:$M$54,0))*Q227+INDEX('BCA Inputs'!$AG$14:$AG$54,MATCH(I227,'BCA Inputs'!$M$14:$M$54,0))*F227+INDEX('BCA Inputs'!$AH$14:$AH$54,MATCH(I227,'BCA Inputs'!$M$14:$M$54,0))*G227,IF($B$3="RG&amp;E",INDEX('BCA Inputs'!$BM$14:$BM$54,MATCH(I227,'BCA Inputs'!$AW$14:$AW$54,0))*P227+INDEX('BCA Inputs'!$BN$14:$BN$54,MATCH(I227,'BCA Inputs'!$AW$14:$AW$54,0))*O227+INDEX('BCA Inputs'!$BO$14:$BO$54,MATCH(I227,'BCA Inputs'!$AW$14:$AW$54,0))*Q227+INDEX('BCA Inputs'!$BP$14:$BP$54,MATCH(I227,'BCA Inputs'!$AW$14:$AW$54,0))*F227+INDEX('BCA Inputs'!$BQ$14:$BQ$54,MATCH(I227,'BCA Inputs'!$AW$14:$AW$54,0))*G227,"")),"")</f>
        <v/>
      </c>
      <c r="AE227" s="237" t="str">
        <f t="shared" si="36"/>
        <v/>
      </c>
      <c r="AF227" s="198">
        <f t="shared" si="38"/>
        <v>0</v>
      </c>
      <c r="AG227" s="239">
        <f t="shared" si="39"/>
        <v>0</v>
      </c>
    </row>
    <row r="228" spans="1:33">
      <c r="A228" s="228"/>
      <c r="B228" s="176"/>
      <c r="C228" s="229"/>
      <c r="D228" s="230"/>
      <c r="E228" s="230"/>
      <c r="F228" s="230"/>
      <c r="G228" s="230"/>
      <c r="H228" s="231"/>
      <c r="I228" s="231"/>
      <c r="J228" s="232"/>
      <c r="K228" s="232"/>
      <c r="L228" s="232"/>
      <c r="M228" s="181">
        <f t="shared" si="37"/>
        <v>0</v>
      </c>
      <c r="N228" s="181">
        <f>IF(H228="",0,H228*I228*'Avoided Water Savings Cost'!$C$16)</f>
        <v>0</v>
      </c>
      <c r="O228" s="545">
        <f>IF(C228="",0,IF($B$3="NYSEG",C228/(1-'Avoided Electric Costs 2020'!$W$21),IF($B$3="RG&amp;E",C228/(1-'Avoided Electric Costs 2020'!$X$21),"")))</f>
        <v>0</v>
      </c>
      <c r="P228" s="546">
        <f>IF(D228="",0,IF($B$3="NYSEG",D228/(1-'Avoided Electric Costs 2020'!$W$21),IF($B$3="RG&amp;E",D228/(1-'Avoided Electric Costs 2020'!$X$21),"")))</f>
        <v>0</v>
      </c>
      <c r="Q228" s="546">
        <f>IF(E228="",0,IF($B$3="NYSEG",E228/(1-'Avoided Natural Gas Costs 2020'!$J$34),IF($B$3="RG&amp;E",E228/(1-'Avoided Natural Gas Costs 2020'!$K$34),"")))</f>
        <v>0</v>
      </c>
      <c r="R228" s="233" t="str">
        <f>IFERROR(IF(P228*'BCA Inputs'!$C$1+Q228*'BCA Inputs'!$C$2+F228*'BCA Inputs'!$C$2+G228*'BCA Inputs'!$C$2=0,"",P228*'BCA Inputs'!$C$1+Q228*'BCA Inputs'!$C$2+F228*'BCA Inputs'!$C$2+G228*'BCA Inputs'!$C$2),"")</f>
        <v/>
      </c>
      <c r="S228" s="181" t="str">
        <f t="shared" si="30"/>
        <v/>
      </c>
      <c r="T228" s="181" t="str">
        <f>IFERROR(IF($B$3="NYSEG",(INDEX('BCA Inputs'!$N$14:$N$54,MATCH(I228,'BCA Inputs'!$M$14:$M$54,0))*P228+INDEX('BCA Inputs'!$O$14:$O$54,MATCH(I228,'BCA Inputs'!$M$14:$M$54,0))*O228+INDEX('BCA Inputs'!P:P,MATCH(I228,'BCA Inputs'!M:M,0))*Q228+INDEX('BCA Inputs'!Q:Q,MATCH(I228,'BCA Inputs'!M:M,0))*F228+INDEX('BCA Inputs'!R:R,MATCH(I228,'BCA Inputs'!M:M,0))*G228)+L228+N228,IF($B$3="RG&amp;E",(INDEX('BCA Inputs'!$AX$14:$AX$54,MATCH(I228,'BCA Inputs'!$AW$14:$AW$54,0))*P228+INDEX('BCA Inputs'!$AY$14:$AY$54,MATCH(I228,'BCA Inputs'!$AW$14:$AW$54,0))*O228+INDEX('BCA Inputs'!$AZ$14:$AZ$54,MATCH(I228,'BCA Inputs'!$AW$14:$AW$54,0))*Q228+INDEX('BCA Inputs'!$BA$14:$BA$54,MATCH(I228,'BCA Inputs'!$AW$14:$AW$54,0))*F228+INDEX('BCA Inputs'!$BB$14:$BB$54,MATCH(I228,'BCA Inputs'!$AW$14:$AW$54,0))*G228)+L228+N228,"")),"")</f>
        <v/>
      </c>
      <c r="U228" s="234" t="str">
        <f t="shared" si="31"/>
        <v/>
      </c>
      <c r="V228" s="234" t="str">
        <f t="shared" si="32"/>
        <v/>
      </c>
      <c r="W228" s="234" t="str">
        <f t="shared" si="33"/>
        <v/>
      </c>
      <c r="Y228" s="235" t="str">
        <f t="shared" si="34"/>
        <v/>
      </c>
      <c r="Z228" s="236" t="str">
        <f>IFERROR(IF($B$3="NYSEG",INDEX('BCA Inputs'!$X$14:$X$54,MATCH(I228,'BCA Inputs'!$M$14:$M$54,0))*P228+INDEX('BCA Inputs'!$Y$14:$Y$54,MATCH(I228,'BCA Inputs'!$M$14:$M$54,0))*O228+INDEX('BCA Inputs'!$Z$14:$Z$54,MATCH(I228,'BCA Inputs'!$M$14:$M$54,0))*Q228+INDEX('BCA Inputs'!$AA$14:$AA$54,MATCH(I228,'BCA Inputs'!$M$14:$M$54,0))*F228+INDEX('BCA Inputs'!$AB$14:$AB$54,MATCH(I228,'BCA Inputs'!$M$14:$M$54,0))*G228,IF($B$3="RG&amp;E",INDEX('BCA Inputs'!$BG$14:$BG$54,MATCH(I228,'BCA Inputs'!$AW$14:$AW$54,0))*P228+INDEX('BCA Inputs'!$BH$14:$BH$54,MATCH(I228,'BCA Inputs'!$AW$14:$AW$54,0))*O228+INDEX('BCA Inputs'!$BI$14:$BI$54,MATCH(I228,'BCA Inputs'!$AW$14:$AW$54,0))*Q228+INDEX('BCA Inputs'!$BJ$14:$BJ$54,MATCH(I228,'BCA Inputs'!$AW$14:$AW$54,0))*F228+INDEX('BCA Inputs'!$BK$14:$BK$54,MATCH(I228,'BCA Inputs'!$AW$14:$AW$54,0))*G228,"")),"")</f>
        <v/>
      </c>
      <c r="AA228" s="237" t="str">
        <f t="shared" si="35"/>
        <v/>
      </c>
      <c r="AC228" s="238" t="str">
        <f>IFERROR((K228+R228)+IF($B$3="NYSEG",INDEX('BCA Inputs'!$AI$14:$AI$54,MATCH(I228,'BCA Inputs'!$M$14:$M$54,0))*P228+INDEX('BCA Inputs'!$AJ$14:$AJ$54,MATCH(I228,'BCA Inputs'!$M$14:$M$54,0))*Q228,IF($B$3="RG&amp;E",INDEX('BCA Inputs'!$BR$14:$BR$54,MATCH(I228,'BCA Inputs'!$AW$14:$AW$54,0))*P228+INDEX('BCA Inputs'!$BS$14:$BS$54,MATCH(I228,'BCA Inputs'!$AW$14:$AW$54,0))*Q228,"")),"")</f>
        <v/>
      </c>
      <c r="AD228" s="181" t="str">
        <f>IFERROR(IF($B$3="NYSEG",INDEX('BCA Inputs'!$AD$14:$AD$54,MATCH(I228,'BCA Inputs'!$M$14:$M$54,0))*P228+INDEX('BCA Inputs'!$AE$14:$AE$54,MATCH(I228,'BCA Inputs'!$M$14:$M$54,0))*O228+INDEX('BCA Inputs'!$AF$14:$AF$54,MATCH(I228,'BCA Inputs'!$M$14:$M$54,0))*Q228+INDEX('BCA Inputs'!$AG$14:$AG$54,MATCH(I228,'BCA Inputs'!$M$14:$M$54,0))*F228+INDEX('BCA Inputs'!$AH$14:$AH$54,MATCH(I228,'BCA Inputs'!$M$14:$M$54,0))*G228,IF($B$3="RG&amp;E",INDEX('BCA Inputs'!$BM$14:$BM$54,MATCH(I228,'BCA Inputs'!$AW$14:$AW$54,0))*P228+INDEX('BCA Inputs'!$BN$14:$BN$54,MATCH(I228,'BCA Inputs'!$AW$14:$AW$54,0))*O228+INDEX('BCA Inputs'!$BO$14:$BO$54,MATCH(I228,'BCA Inputs'!$AW$14:$AW$54,0))*Q228+INDEX('BCA Inputs'!$BP$14:$BP$54,MATCH(I228,'BCA Inputs'!$AW$14:$AW$54,0))*F228+INDEX('BCA Inputs'!$BQ$14:$BQ$54,MATCH(I228,'BCA Inputs'!$AW$14:$AW$54,0))*G228,"")),"")</f>
        <v/>
      </c>
      <c r="AE228" s="237" t="str">
        <f t="shared" si="36"/>
        <v/>
      </c>
      <c r="AF228" s="198">
        <f t="shared" si="38"/>
        <v>0</v>
      </c>
      <c r="AG228" s="239">
        <f t="shared" si="39"/>
        <v>0</v>
      </c>
    </row>
    <row r="229" spans="1:33">
      <c r="A229" s="228"/>
      <c r="B229" s="176"/>
      <c r="C229" s="229"/>
      <c r="D229" s="230"/>
      <c r="E229" s="230"/>
      <c r="F229" s="230"/>
      <c r="G229" s="230"/>
      <c r="H229" s="231"/>
      <c r="I229" s="231"/>
      <c r="J229" s="232"/>
      <c r="K229" s="232"/>
      <c r="L229" s="232"/>
      <c r="M229" s="181">
        <f t="shared" si="37"/>
        <v>0</v>
      </c>
      <c r="N229" s="181">
        <f>IF(H229="",0,H229*I229*'Avoided Water Savings Cost'!$C$16)</f>
        <v>0</v>
      </c>
      <c r="O229" s="545">
        <f>IF(C229="",0,IF($B$3="NYSEG",C229/(1-'Avoided Electric Costs 2020'!$W$21),IF($B$3="RG&amp;E",C229/(1-'Avoided Electric Costs 2020'!$X$21),"")))</f>
        <v>0</v>
      </c>
      <c r="P229" s="546">
        <f>IF(D229="",0,IF($B$3="NYSEG",D229/(1-'Avoided Electric Costs 2020'!$W$21),IF($B$3="RG&amp;E",D229/(1-'Avoided Electric Costs 2020'!$X$21),"")))</f>
        <v>0</v>
      </c>
      <c r="Q229" s="546">
        <f>IF(E229="",0,IF($B$3="NYSEG",E229/(1-'Avoided Natural Gas Costs 2020'!$J$34),IF($B$3="RG&amp;E",E229/(1-'Avoided Natural Gas Costs 2020'!$K$34),"")))</f>
        <v>0</v>
      </c>
      <c r="R229" s="233" t="str">
        <f>IFERROR(IF(P229*'BCA Inputs'!$C$1+Q229*'BCA Inputs'!$C$2+F229*'BCA Inputs'!$C$2+G229*'BCA Inputs'!$C$2=0,"",P229*'BCA Inputs'!$C$1+Q229*'BCA Inputs'!$C$2+F229*'BCA Inputs'!$C$2+G229*'BCA Inputs'!$C$2),"")</f>
        <v/>
      </c>
      <c r="S229" s="181" t="str">
        <f t="shared" si="30"/>
        <v/>
      </c>
      <c r="T229" s="181" t="str">
        <f>IFERROR(IF($B$3="NYSEG",(INDEX('BCA Inputs'!$N$14:$N$54,MATCH(I229,'BCA Inputs'!$M$14:$M$54,0))*P229+INDEX('BCA Inputs'!$O$14:$O$54,MATCH(I229,'BCA Inputs'!$M$14:$M$54,0))*O229+INDEX('BCA Inputs'!P:P,MATCH(I229,'BCA Inputs'!M:M,0))*Q229+INDEX('BCA Inputs'!Q:Q,MATCH(I229,'BCA Inputs'!M:M,0))*F229+INDEX('BCA Inputs'!R:R,MATCH(I229,'BCA Inputs'!M:M,0))*G229)+L229+N229,IF($B$3="RG&amp;E",(INDEX('BCA Inputs'!$AX$14:$AX$54,MATCH(I229,'BCA Inputs'!$AW$14:$AW$54,0))*P229+INDEX('BCA Inputs'!$AY$14:$AY$54,MATCH(I229,'BCA Inputs'!$AW$14:$AW$54,0))*O229+INDEX('BCA Inputs'!$AZ$14:$AZ$54,MATCH(I229,'BCA Inputs'!$AW$14:$AW$54,0))*Q229+INDEX('BCA Inputs'!$BA$14:$BA$54,MATCH(I229,'BCA Inputs'!$AW$14:$AW$54,0))*F229+INDEX('BCA Inputs'!$BB$14:$BB$54,MATCH(I229,'BCA Inputs'!$AW$14:$AW$54,0))*G229)+L229+N229,"")),"")</f>
        <v/>
      </c>
      <c r="U229" s="234" t="str">
        <f t="shared" si="31"/>
        <v/>
      </c>
      <c r="V229" s="234" t="str">
        <f t="shared" si="32"/>
        <v/>
      </c>
      <c r="W229" s="234" t="str">
        <f t="shared" si="33"/>
        <v/>
      </c>
      <c r="Y229" s="235" t="str">
        <f t="shared" si="34"/>
        <v/>
      </c>
      <c r="Z229" s="236" t="str">
        <f>IFERROR(IF($B$3="NYSEG",INDEX('BCA Inputs'!$X$14:$X$54,MATCH(I229,'BCA Inputs'!$M$14:$M$54,0))*P229+INDEX('BCA Inputs'!$Y$14:$Y$54,MATCH(I229,'BCA Inputs'!$M$14:$M$54,0))*O229+INDEX('BCA Inputs'!$Z$14:$Z$54,MATCH(I229,'BCA Inputs'!$M$14:$M$54,0))*Q229+INDEX('BCA Inputs'!$AA$14:$AA$54,MATCH(I229,'BCA Inputs'!$M$14:$M$54,0))*F229+INDEX('BCA Inputs'!$AB$14:$AB$54,MATCH(I229,'BCA Inputs'!$M$14:$M$54,0))*G229,IF($B$3="RG&amp;E",INDEX('BCA Inputs'!$BG$14:$BG$54,MATCH(I229,'BCA Inputs'!$AW$14:$AW$54,0))*P229+INDEX('BCA Inputs'!$BH$14:$BH$54,MATCH(I229,'BCA Inputs'!$AW$14:$AW$54,0))*O229+INDEX('BCA Inputs'!$BI$14:$BI$54,MATCH(I229,'BCA Inputs'!$AW$14:$AW$54,0))*Q229+INDEX('BCA Inputs'!$BJ$14:$BJ$54,MATCH(I229,'BCA Inputs'!$AW$14:$AW$54,0))*F229+INDEX('BCA Inputs'!$BK$14:$BK$54,MATCH(I229,'BCA Inputs'!$AW$14:$AW$54,0))*G229,"")),"")</f>
        <v/>
      </c>
      <c r="AA229" s="237" t="str">
        <f t="shared" si="35"/>
        <v/>
      </c>
      <c r="AC229" s="238" t="str">
        <f>IFERROR((K229+R229)+IF($B$3="NYSEG",INDEX('BCA Inputs'!$AI$14:$AI$54,MATCH(I229,'BCA Inputs'!$M$14:$M$54,0))*P229+INDEX('BCA Inputs'!$AJ$14:$AJ$54,MATCH(I229,'BCA Inputs'!$M$14:$M$54,0))*Q229,IF($B$3="RG&amp;E",INDEX('BCA Inputs'!$BR$14:$BR$54,MATCH(I229,'BCA Inputs'!$AW$14:$AW$54,0))*P229+INDEX('BCA Inputs'!$BS$14:$BS$54,MATCH(I229,'BCA Inputs'!$AW$14:$AW$54,0))*Q229,"")),"")</f>
        <v/>
      </c>
      <c r="AD229" s="181" t="str">
        <f>IFERROR(IF($B$3="NYSEG",INDEX('BCA Inputs'!$AD$14:$AD$54,MATCH(I229,'BCA Inputs'!$M$14:$M$54,0))*P229+INDEX('BCA Inputs'!$AE$14:$AE$54,MATCH(I229,'BCA Inputs'!$M$14:$M$54,0))*O229+INDEX('BCA Inputs'!$AF$14:$AF$54,MATCH(I229,'BCA Inputs'!$M$14:$M$54,0))*Q229+INDEX('BCA Inputs'!$AG$14:$AG$54,MATCH(I229,'BCA Inputs'!$M$14:$M$54,0))*F229+INDEX('BCA Inputs'!$AH$14:$AH$54,MATCH(I229,'BCA Inputs'!$M$14:$M$54,0))*G229,IF($B$3="RG&amp;E",INDEX('BCA Inputs'!$BM$14:$BM$54,MATCH(I229,'BCA Inputs'!$AW$14:$AW$54,0))*P229+INDEX('BCA Inputs'!$BN$14:$BN$54,MATCH(I229,'BCA Inputs'!$AW$14:$AW$54,0))*O229+INDEX('BCA Inputs'!$BO$14:$BO$54,MATCH(I229,'BCA Inputs'!$AW$14:$AW$54,0))*Q229+INDEX('BCA Inputs'!$BP$14:$BP$54,MATCH(I229,'BCA Inputs'!$AW$14:$AW$54,0))*F229+INDEX('BCA Inputs'!$BQ$14:$BQ$54,MATCH(I229,'BCA Inputs'!$AW$14:$AW$54,0))*G229,"")),"")</f>
        <v/>
      </c>
      <c r="AE229" s="237" t="str">
        <f t="shared" si="36"/>
        <v/>
      </c>
      <c r="AF229" s="198">
        <f t="shared" si="38"/>
        <v>0</v>
      </c>
      <c r="AG229" s="239">
        <f t="shared" si="39"/>
        <v>0</v>
      </c>
    </row>
    <row r="230" spans="1:33">
      <c r="A230" s="228"/>
      <c r="B230" s="176"/>
      <c r="C230" s="229"/>
      <c r="D230" s="230"/>
      <c r="E230" s="230"/>
      <c r="F230" s="230"/>
      <c r="G230" s="230"/>
      <c r="H230" s="231"/>
      <c r="I230" s="231"/>
      <c r="J230" s="232"/>
      <c r="K230" s="232"/>
      <c r="L230" s="232"/>
      <c r="M230" s="181">
        <f t="shared" si="37"/>
        <v>0</v>
      </c>
      <c r="N230" s="181">
        <f>IF(H230="",0,H230*I230*'Avoided Water Savings Cost'!$C$16)</f>
        <v>0</v>
      </c>
      <c r="O230" s="545">
        <f>IF(C230="",0,IF($B$3="NYSEG",C230/(1-'Avoided Electric Costs 2020'!$W$21),IF($B$3="RG&amp;E",C230/(1-'Avoided Electric Costs 2020'!$X$21),"")))</f>
        <v>0</v>
      </c>
      <c r="P230" s="546">
        <f>IF(D230="",0,IF($B$3="NYSEG",D230/(1-'Avoided Electric Costs 2020'!$W$21),IF($B$3="RG&amp;E",D230/(1-'Avoided Electric Costs 2020'!$X$21),"")))</f>
        <v>0</v>
      </c>
      <c r="Q230" s="546">
        <f>IF(E230="",0,IF($B$3="NYSEG",E230/(1-'Avoided Natural Gas Costs 2020'!$J$34),IF($B$3="RG&amp;E",E230/(1-'Avoided Natural Gas Costs 2020'!$K$34),"")))</f>
        <v>0</v>
      </c>
      <c r="R230" s="233" t="str">
        <f>IFERROR(IF(P230*'BCA Inputs'!$C$1+Q230*'BCA Inputs'!$C$2+F230*'BCA Inputs'!$C$2+G230*'BCA Inputs'!$C$2=0,"",P230*'BCA Inputs'!$C$1+Q230*'BCA Inputs'!$C$2+F230*'BCA Inputs'!$C$2+G230*'BCA Inputs'!$C$2),"")</f>
        <v/>
      </c>
      <c r="S230" s="181" t="str">
        <f t="shared" si="30"/>
        <v/>
      </c>
      <c r="T230" s="181" t="str">
        <f>IFERROR(IF($B$3="NYSEG",(INDEX('BCA Inputs'!$N$14:$N$54,MATCH(I230,'BCA Inputs'!$M$14:$M$54,0))*P230+INDEX('BCA Inputs'!$O$14:$O$54,MATCH(I230,'BCA Inputs'!$M$14:$M$54,0))*O230+INDEX('BCA Inputs'!P:P,MATCH(I230,'BCA Inputs'!M:M,0))*Q230+INDEX('BCA Inputs'!Q:Q,MATCH(I230,'BCA Inputs'!M:M,0))*F230+INDEX('BCA Inputs'!R:R,MATCH(I230,'BCA Inputs'!M:M,0))*G230)+L230+N230,IF($B$3="RG&amp;E",(INDEX('BCA Inputs'!$AX$14:$AX$54,MATCH(I230,'BCA Inputs'!$AW$14:$AW$54,0))*P230+INDEX('BCA Inputs'!$AY$14:$AY$54,MATCH(I230,'BCA Inputs'!$AW$14:$AW$54,0))*O230+INDEX('BCA Inputs'!$AZ$14:$AZ$54,MATCH(I230,'BCA Inputs'!$AW$14:$AW$54,0))*Q230+INDEX('BCA Inputs'!$BA$14:$BA$54,MATCH(I230,'BCA Inputs'!$AW$14:$AW$54,0))*F230+INDEX('BCA Inputs'!$BB$14:$BB$54,MATCH(I230,'BCA Inputs'!$AW$14:$AW$54,0))*G230)+L230+N230,"")),"")</f>
        <v/>
      </c>
      <c r="U230" s="234" t="str">
        <f t="shared" si="31"/>
        <v/>
      </c>
      <c r="V230" s="234" t="str">
        <f t="shared" si="32"/>
        <v/>
      </c>
      <c r="W230" s="234" t="str">
        <f t="shared" si="33"/>
        <v/>
      </c>
      <c r="Y230" s="235" t="str">
        <f t="shared" si="34"/>
        <v/>
      </c>
      <c r="Z230" s="236" t="str">
        <f>IFERROR(IF($B$3="NYSEG",INDEX('BCA Inputs'!$X$14:$X$54,MATCH(I230,'BCA Inputs'!$M$14:$M$54,0))*P230+INDEX('BCA Inputs'!$Y$14:$Y$54,MATCH(I230,'BCA Inputs'!$M$14:$M$54,0))*O230+INDEX('BCA Inputs'!$Z$14:$Z$54,MATCH(I230,'BCA Inputs'!$M$14:$M$54,0))*Q230+INDEX('BCA Inputs'!$AA$14:$AA$54,MATCH(I230,'BCA Inputs'!$M$14:$M$54,0))*F230+INDEX('BCA Inputs'!$AB$14:$AB$54,MATCH(I230,'BCA Inputs'!$M$14:$M$54,0))*G230,IF($B$3="RG&amp;E",INDEX('BCA Inputs'!$BG$14:$BG$54,MATCH(I230,'BCA Inputs'!$AW$14:$AW$54,0))*P230+INDEX('BCA Inputs'!$BH$14:$BH$54,MATCH(I230,'BCA Inputs'!$AW$14:$AW$54,0))*O230+INDEX('BCA Inputs'!$BI$14:$BI$54,MATCH(I230,'BCA Inputs'!$AW$14:$AW$54,0))*Q230+INDEX('BCA Inputs'!$BJ$14:$BJ$54,MATCH(I230,'BCA Inputs'!$AW$14:$AW$54,0))*F230+INDEX('BCA Inputs'!$BK$14:$BK$54,MATCH(I230,'BCA Inputs'!$AW$14:$AW$54,0))*G230,"")),"")</f>
        <v/>
      </c>
      <c r="AA230" s="237" t="str">
        <f t="shared" si="35"/>
        <v/>
      </c>
      <c r="AC230" s="238" t="str">
        <f>IFERROR((K230+R230)+IF($B$3="NYSEG",INDEX('BCA Inputs'!$AI$14:$AI$54,MATCH(I230,'BCA Inputs'!$M$14:$M$54,0))*P230+INDEX('BCA Inputs'!$AJ$14:$AJ$54,MATCH(I230,'BCA Inputs'!$M$14:$M$54,0))*Q230,IF($B$3="RG&amp;E",INDEX('BCA Inputs'!$BR$14:$BR$54,MATCH(I230,'BCA Inputs'!$AW$14:$AW$54,0))*P230+INDEX('BCA Inputs'!$BS$14:$BS$54,MATCH(I230,'BCA Inputs'!$AW$14:$AW$54,0))*Q230,"")),"")</f>
        <v/>
      </c>
      <c r="AD230" s="181" t="str">
        <f>IFERROR(IF($B$3="NYSEG",INDEX('BCA Inputs'!$AD$14:$AD$54,MATCH(I230,'BCA Inputs'!$M$14:$M$54,0))*P230+INDEX('BCA Inputs'!$AE$14:$AE$54,MATCH(I230,'BCA Inputs'!$M$14:$M$54,0))*O230+INDEX('BCA Inputs'!$AF$14:$AF$54,MATCH(I230,'BCA Inputs'!$M$14:$M$54,0))*Q230+INDEX('BCA Inputs'!$AG$14:$AG$54,MATCH(I230,'BCA Inputs'!$M$14:$M$54,0))*F230+INDEX('BCA Inputs'!$AH$14:$AH$54,MATCH(I230,'BCA Inputs'!$M$14:$M$54,0))*G230,IF($B$3="RG&amp;E",INDEX('BCA Inputs'!$BM$14:$BM$54,MATCH(I230,'BCA Inputs'!$AW$14:$AW$54,0))*P230+INDEX('BCA Inputs'!$BN$14:$BN$54,MATCH(I230,'BCA Inputs'!$AW$14:$AW$54,0))*O230+INDEX('BCA Inputs'!$BO$14:$BO$54,MATCH(I230,'BCA Inputs'!$AW$14:$AW$54,0))*Q230+INDEX('BCA Inputs'!$BP$14:$BP$54,MATCH(I230,'BCA Inputs'!$AW$14:$AW$54,0))*F230+INDEX('BCA Inputs'!$BQ$14:$BQ$54,MATCH(I230,'BCA Inputs'!$AW$14:$AW$54,0))*G230,"")),"")</f>
        <v/>
      </c>
      <c r="AE230" s="237" t="str">
        <f t="shared" si="36"/>
        <v/>
      </c>
      <c r="AF230" s="198">
        <f t="shared" si="38"/>
        <v>0</v>
      </c>
      <c r="AG230" s="239">
        <f t="shared" si="39"/>
        <v>0</v>
      </c>
    </row>
    <row r="231" spans="1:33">
      <c r="A231" s="228"/>
      <c r="B231" s="176"/>
      <c r="C231" s="229"/>
      <c r="D231" s="230"/>
      <c r="E231" s="230"/>
      <c r="F231" s="230"/>
      <c r="G231" s="230"/>
      <c r="H231" s="231"/>
      <c r="I231" s="231"/>
      <c r="J231" s="232"/>
      <c r="K231" s="232"/>
      <c r="L231" s="232"/>
      <c r="M231" s="181">
        <f t="shared" si="37"/>
        <v>0</v>
      </c>
      <c r="N231" s="181">
        <f>IF(H231="",0,H231*I231*'Avoided Water Savings Cost'!$C$16)</f>
        <v>0</v>
      </c>
      <c r="O231" s="545">
        <f>IF(C231="",0,IF($B$3="NYSEG",C231/(1-'Avoided Electric Costs 2020'!$W$21),IF($B$3="RG&amp;E",C231/(1-'Avoided Electric Costs 2020'!$X$21),"")))</f>
        <v>0</v>
      </c>
      <c r="P231" s="546">
        <f>IF(D231="",0,IF($B$3="NYSEG",D231/(1-'Avoided Electric Costs 2020'!$W$21),IF($B$3="RG&amp;E",D231/(1-'Avoided Electric Costs 2020'!$X$21),"")))</f>
        <v>0</v>
      </c>
      <c r="Q231" s="546">
        <f>IF(E231="",0,IF($B$3="NYSEG",E231/(1-'Avoided Natural Gas Costs 2020'!$J$34),IF($B$3="RG&amp;E",E231/(1-'Avoided Natural Gas Costs 2020'!$K$34),"")))</f>
        <v>0</v>
      </c>
      <c r="R231" s="233" t="str">
        <f>IFERROR(IF(P231*'BCA Inputs'!$C$1+Q231*'BCA Inputs'!$C$2+F231*'BCA Inputs'!$C$2+G231*'BCA Inputs'!$C$2=0,"",P231*'BCA Inputs'!$C$1+Q231*'BCA Inputs'!$C$2+F231*'BCA Inputs'!$C$2+G231*'BCA Inputs'!$C$2),"")</f>
        <v/>
      </c>
      <c r="S231" s="181" t="str">
        <f t="shared" si="30"/>
        <v/>
      </c>
      <c r="T231" s="181" t="str">
        <f>IFERROR(IF($B$3="NYSEG",(INDEX('BCA Inputs'!$N$14:$N$54,MATCH(I231,'BCA Inputs'!$M$14:$M$54,0))*P231+INDEX('BCA Inputs'!$O$14:$O$54,MATCH(I231,'BCA Inputs'!$M$14:$M$54,0))*O231+INDEX('BCA Inputs'!P:P,MATCH(I231,'BCA Inputs'!M:M,0))*Q231+INDEX('BCA Inputs'!Q:Q,MATCH(I231,'BCA Inputs'!M:M,0))*F231+INDEX('BCA Inputs'!R:R,MATCH(I231,'BCA Inputs'!M:M,0))*G231)+L231+N231,IF($B$3="RG&amp;E",(INDEX('BCA Inputs'!$AX$14:$AX$54,MATCH(I231,'BCA Inputs'!$AW$14:$AW$54,0))*P231+INDEX('BCA Inputs'!$AY$14:$AY$54,MATCH(I231,'BCA Inputs'!$AW$14:$AW$54,0))*O231+INDEX('BCA Inputs'!$AZ$14:$AZ$54,MATCH(I231,'BCA Inputs'!$AW$14:$AW$54,0))*Q231+INDEX('BCA Inputs'!$BA$14:$BA$54,MATCH(I231,'BCA Inputs'!$AW$14:$AW$54,0))*F231+INDEX('BCA Inputs'!$BB$14:$BB$54,MATCH(I231,'BCA Inputs'!$AW$14:$AW$54,0))*G231)+L231+N231,"")),"")</f>
        <v/>
      </c>
      <c r="U231" s="234" t="str">
        <f t="shared" si="31"/>
        <v/>
      </c>
      <c r="V231" s="234" t="str">
        <f t="shared" si="32"/>
        <v/>
      </c>
      <c r="W231" s="234" t="str">
        <f t="shared" si="33"/>
        <v/>
      </c>
      <c r="Y231" s="235" t="str">
        <f t="shared" si="34"/>
        <v/>
      </c>
      <c r="Z231" s="236" t="str">
        <f>IFERROR(IF($B$3="NYSEG",INDEX('BCA Inputs'!$X$14:$X$54,MATCH(I231,'BCA Inputs'!$M$14:$M$54,0))*P231+INDEX('BCA Inputs'!$Y$14:$Y$54,MATCH(I231,'BCA Inputs'!$M$14:$M$54,0))*O231+INDEX('BCA Inputs'!$Z$14:$Z$54,MATCH(I231,'BCA Inputs'!$M$14:$M$54,0))*Q231+INDEX('BCA Inputs'!$AA$14:$AA$54,MATCH(I231,'BCA Inputs'!$M$14:$M$54,0))*F231+INDEX('BCA Inputs'!$AB$14:$AB$54,MATCH(I231,'BCA Inputs'!$M$14:$M$54,0))*G231,IF($B$3="RG&amp;E",INDEX('BCA Inputs'!$BG$14:$BG$54,MATCH(I231,'BCA Inputs'!$AW$14:$AW$54,0))*P231+INDEX('BCA Inputs'!$BH$14:$BH$54,MATCH(I231,'BCA Inputs'!$AW$14:$AW$54,0))*O231+INDEX('BCA Inputs'!$BI$14:$BI$54,MATCH(I231,'BCA Inputs'!$AW$14:$AW$54,0))*Q231+INDEX('BCA Inputs'!$BJ$14:$BJ$54,MATCH(I231,'BCA Inputs'!$AW$14:$AW$54,0))*F231+INDEX('BCA Inputs'!$BK$14:$BK$54,MATCH(I231,'BCA Inputs'!$AW$14:$AW$54,0))*G231,"")),"")</f>
        <v/>
      </c>
      <c r="AA231" s="237" t="str">
        <f t="shared" si="35"/>
        <v/>
      </c>
      <c r="AC231" s="238" t="str">
        <f>IFERROR((K231+R231)+IF($B$3="NYSEG",INDEX('BCA Inputs'!$AI$14:$AI$54,MATCH(I231,'BCA Inputs'!$M$14:$M$54,0))*P231+INDEX('BCA Inputs'!$AJ$14:$AJ$54,MATCH(I231,'BCA Inputs'!$M$14:$M$54,0))*Q231,IF($B$3="RG&amp;E",INDEX('BCA Inputs'!$BR$14:$BR$54,MATCH(I231,'BCA Inputs'!$AW$14:$AW$54,0))*P231+INDEX('BCA Inputs'!$BS$14:$BS$54,MATCH(I231,'BCA Inputs'!$AW$14:$AW$54,0))*Q231,"")),"")</f>
        <v/>
      </c>
      <c r="AD231" s="181" t="str">
        <f>IFERROR(IF($B$3="NYSEG",INDEX('BCA Inputs'!$AD$14:$AD$54,MATCH(I231,'BCA Inputs'!$M$14:$M$54,0))*P231+INDEX('BCA Inputs'!$AE$14:$AE$54,MATCH(I231,'BCA Inputs'!$M$14:$M$54,0))*O231+INDEX('BCA Inputs'!$AF$14:$AF$54,MATCH(I231,'BCA Inputs'!$M$14:$M$54,0))*Q231+INDEX('BCA Inputs'!$AG$14:$AG$54,MATCH(I231,'BCA Inputs'!$M$14:$M$54,0))*F231+INDEX('BCA Inputs'!$AH$14:$AH$54,MATCH(I231,'BCA Inputs'!$M$14:$M$54,0))*G231,IF($B$3="RG&amp;E",INDEX('BCA Inputs'!$BM$14:$BM$54,MATCH(I231,'BCA Inputs'!$AW$14:$AW$54,0))*P231+INDEX('BCA Inputs'!$BN$14:$BN$54,MATCH(I231,'BCA Inputs'!$AW$14:$AW$54,0))*O231+INDEX('BCA Inputs'!$BO$14:$BO$54,MATCH(I231,'BCA Inputs'!$AW$14:$AW$54,0))*Q231+INDEX('BCA Inputs'!$BP$14:$BP$54,MATCH(I231,'BCA Inputs'!$AW$14:$AW$54,0))*F231+INDEX('BCA Inputs'!$BQ$14:$BQ$54,MATCH(I231,'BCA Inputs'!$AW$14:$AW$54,0))*G231,"")),"")</f>
        <v/>
      </c>
      <c r="AE231" s="237" t="str">
        <f t="shared" si="36"/>
        <v/>
      </c>
      <c r="AF231" s="198">
        <f t="shared" si="38"/>
        <v>0</v>
      </c>
      <c r="AG231" s="239">
        <f t="shared" si="39"/>
        <v>0</v>
      </c>
    </row>
    <row r="232" spans="1:33">
      <c r="A232" s="228"/>
      <c r="B232" s="176"/>
      <c r="C232" s="229"/>
      <c r="D232" s="230"/>
      <c r="E232" s="230"/>
      <c r="F232" s="230"/>
      <c r="G232" s="230"/>
      <c r="H232" s="231"/>
      <c r="I232" s="231"/>
      <c r="J232" s="232"/>
      <c r="K232" s="232"/>
      <c r="L232" s="232"/>
      <c r="M232" s="181">
        <f t="shared" si="37"/>
        <v>0</v>
      </c>
      <c r="N232" s="181">
        <f>IF(H232="",0,H232*I232*'Avoided Water Savings Cost'!$C$16)</f>
        <v>0</v>
      </c>
      <c r="O232" s="545">
        <f>IF(C232="",0,IF($B$3="NYSEG",C232/(1-'Avoided Electric Costs 2020'!$W$21),IF($B$3="RG&amp;E",C232/(1-'Avoided Electric Costs 2020'!$X$21),"")))</f>
        <v>0</v>
      </c>
      <c r="P232" s="546">
        <f>IF(D232="",0,IF($B$3="NYSEG",D232/(1-'Avoided Electric Costs 2020'!$W$21),IF($B$3="RG&amp;E",D232/(1-'Avoided Electric Costs 2020'!$X$21),"")))</f>
        <v>0</v>
      </c>
      <c r="Q232" s="546">
        <f>IF(E232="",0,IF($B$3="NYSEG",E232/(1-'Avoided Natural Gas Costs 2020'!$J$34),IF($B$3="RG&amp;E",E232/(1-'Avoided Natural Gas Costs 2020'!$K$34),"")))</f>
        <v>0</v>
      </c>
      <c r="R232" s="233" t="str">
        <f>IFERROR(IF(P232*'BCA Inputs'!$C$1+Q232*'BCA Inputs'!$C$2+F232*'BCA Inputs'!$C$2+G232*'BCA Inputs'!$C$2=0,"",P232*'BCA Inputs'!$C$1+Q232*'BCA Inputs'!$C$2+F232*'BCA Inputs'!$C$2+G232*'BCA Inputs'!$C$2),"")</f>
        <v/>
      </c>
      <c r="S232" s="181" t="str">
        <f t="shared" si="30"/>
        <v/>
      </c>
      <c r="T232" s="181" t="str">
        <f>IFERROR(IF($B$3="NYSEG",(INDEX('BCA Inputs'!$N$14:$N$54,MATCH(I232,'BCA Inputs'!$M$14:$M$54,0))*P232+INDEX('BCA Inputs'!$O$14:$O$54,MATCH(I232,'BCA Inputs'!$M$14:$M$54,0))*O232+INDEX('BCA Inputs'!P:P,MATCH(I232,'BCA Inputs'!M:M,0))*Q232+INDEX('BCA Inputs'!Q:Q,MATCH(I232,'BCA Inputs'!M:M,0))*F232+INDEX('BCA Inputs'!R:R,MATCH(I232,'BCA Inputs'!M:M,0))*G232)+L232+N232,IF($B$3="RG&amp;E",(INDEX('BCA Inputs'!$AX$14:$AX$54,MATCH(I232,'BCA Inputs'!$AW$14:$AW$54,0))*P232+INDEX('BCA Inputs'!$AY$14:$AY$54,MATCH(I232,'BCA Inputs'!$AW$14:$AW$54,0))*O232+INDEX('BCA Inputs'!$AZ$14:$AZ$54,MATCH(I232,'BCA Inputs'!$AW$14:$AW$54,0))*Q232+INDEX('BCA Inputs'!$BA$14:$BA$54,MATCH(I232,'BCA Inputs'!$AW$14:$AW$54,0))*F232+INDEX('BCA Inputs'!$BB$14:$BB$54,MATCH(I232,'BCA Inputs'!$AW$14:$AW$54,0))*G232)+L232+N232,"")),"")</f>
        <v/>
      </c>
      <c r="U232" s="234" t="str">
        <f t="shared" si="31"/>
        <v/>
      </c>
      <c r="V232" s="234" t="str">
        <f t="shared" si="32"/>
        <v/>
      </c>
      <c r="W232" s="234" t="str">
        <f t="shared" si="33"/>
        <v/>
      </c>
      <c r="Y232" s="235" t="str">
        <f t="shared" si="34"/>
        <v/>
      </c>
      <c r="Z232" s="236" t="str">
        <f>IFERROR(IF($B$3="NYSEG",INDEX('BCA Inputs'!$X$14:$X$54,MATCH(I232,'BCA Inputs'!$M$14:$M$54,0))*P232+INDEX('BCA Inputs'!$Y$14:$Y$54,MATCH(I232,'BCA Inputs'!$M$14:$M$54,0))*O232+INDEX('BCA Inputs'!$Z$14:$Z$54,MATCH(I232,'BCA Inputs'!$M$14:$M$54,0))*Q232+INDEX('BCA Inputs'!$AA$14:$AA$54,MATCH(I232,'BCA Inputs'!$M$14:$M$54,0))*F232+INDEX('BCA Inputs'!$AB$14:$AB$54,MATCH(I232,'BCA Inputs'!$M$14:$M$54,0))*G232,IF($B$3="RG&amp;E",INDEX('BCA Inputs'!$BG$14:$BG$54,MATCH(I232,'BCA Inputs'!$AW$14:$AW$54,0))*P232+INDEX('BCA Inputs'!$BH$14:$BH$54,MATCH(I232,'BCA Inputs'!$AW$14:$AW$54,0))*O232+INDEX('BCA Inputs'!$BI$14:$BI$54,MATCH(I232,'BCA Inputs'!$AW$14:$AW$54,0))*Q232+INDEX('BCA Inputs'!$BJ$14:$BJ$54,MATCH(I232,'BCA Inputs'!$AW$14:$AW$54,0))*F232+INDEX('BCA Inputs'!$BK$14:$BK$54,MATCH(I232,'BCA Inputs'!$AW$14:$AW$54,0))*G232,"")),"")</f>
        <v/>
      </c>
      <c r="AA232" s="237" t="str">
        <f t="shared" si="35"/>
        <v/>
      </c>
      <c r="AC232" s="238" t="str">
        <f>IFERROR((K232+R232)+IF($B$3="NYSEG",INDEX('BCA Inputs'!$AI$14:$AI$54,MATCH(I232,'BCA Inputs'!$M$14:$M$54,0))*P232+INDEX('BCA Inputs'!$AJ$14:$AJ$54,MATCH(I232,'BCA Inputs'!$M$14:$M$54,0))*Q232,IF($B$3="RG&amp;E",INDEX('BCA Inputs'!$BR$14:$BR$54,MATCH(I232,'BCA Inputs'!$AW$14:$AW$54,0))*P232+INDEX('BCA Inputs'!$BS$14:$BS$54,MATCH(I232,'BCA Inputs'!$AW$14:$AW$54,0))*Q232,"")),"")</f>
        <v/>
      </c>
      <c r="AD232" s="181" t="str">
        <f>IFERROR(IF($B$3="NYSEG",INDEX('BCA Inputs'!$AD$14:$AD$54,MATCH(I232,'BCA Inputs'!$M$14:$M$54,0))*P232+INDEX('BCA Inputs'!$AE$14:$AE$54,MATCH(I232,'BCA Inputs'!$M$14:$M$54,0))*O232+INDEX('BCA Inputs'!$AF$14:$AF$54,MATCH(I232,'BCA Inputs'!$M$14:$M$54,0))*Q232+INDEX('BCA Inputs'!$AG$14:$AG$54,MATCH(I232,'BCA Inputs'!$M$14:$M$54,0))*F232+INDEX('BCA Inputs'!$AH$14:$AH$54,MATCH(I232,'BCA Inputs'!$M$14:$M$54,0))*G232,IF($B$3="RG&amp;E",INDEX('BCA Inputs'!$BM$14:$BM$54,MATCH(I232,'BCA Inputs'!$AW$14:$AW$54,0))*P232+INDEX('BCA Inputs'!$BN$14:$BN$54,MATCH(I232,'BCA Inputs'!$AW$14:$AW$54,0))*O232+INDEX('BCA Inputs'!$BO$14:$BO$54,MATCH(I232,'BCA Inputs'!$AW$14:$AW$54,0))*Q232+INDEX('BCA Inputs'!$BP$14:$BP$54,MATCH(I232,'BCA Inputs'!$AW$14:$AW$54,0))*F232+INDEX('BCA Inputs'!$BQ$14:$BQ$54,MATCH(I232,'BCA Inputs'!$AW$14:$AW$54,0))*G232,"")),"")</f>
        <v/>
      </c>
      <c r="AE232" s="237" t="str">
        <f t="shared" si="36"/>
        <v/>
      </c>
      <c r="AF232" s="198">
        <f t="shared" si="38"/>
        <v>0</v>
      </c>
      <c r="AG232" s="239">
        <f t="shared" si="39"/>
        <v>0</v>
      </c>
    </row>
    <row r="233" spans="1:33">
      <c r="A233" s="228"/>
      <c r="B233" s="176"/>
      <c r="C233" s="229"/>
      <c r="D233" s="230"/>
      <c r="E233" s="230"/>
      <c r="F233" s="230"/>
      <c r="G233" s="230"/>
      <c r="H233" s="231"/>
      <c r="I233" s="231"/>
      <c r="J233" s="232"/>
      <c r="K233" s="232"/>
      <c r="L233" s="232"/>
      <c r="M233" s="181">
        <f t="shared" si="37"/>
        <v>0</v>
      </c>
      <c r="N233" s="181">
        <f>IF(H233="",0,H233*I233*'Avoided Water Savings Cost'!$C$16)</f>
        <v>0</v>
      </c>
      <c r="O233" s="545">
        <f>IF(C233="",0,IF($B$3="NYSEG",C233/(1-'Avoided Electric Costs 2020'!$W$21),IF($B$3="RG&amp;E",C233/(1-'Avoided Electric Costs 2020'!$X$21),"")))</f>
        <v>0</v>
      </c>
      <c r="P233" s="546">
        <f>IF(D233="",0,IF($B$3="NYSEG",D233/(1-'Avoided Electric Costs 2020'!$W$21),IF($B$3="RG&amp;E",D233/(1-'Avoided Electric Costs 2020'!$X$21),"")))</f>
        <v>0</v>
      </c>
      <c r="Q233" s="546">
        <f>IF(E233="",0,IF($B$3="NYSEG",E233/(1-'Avoided Natural Gas Costs 2020'!$J$34),IF($B$3="RG&amp;E",E233/(1-'Avoided Natural Gas Costs 2020'!$K$34),"")))</f>
        <v>0</v>
      </c>
      <c r="R233" s="233" t="str">
        <f>IFERROR(IF(P233*'BCA Inputs'!$C$1+Q233*'BCA Inputs'!$C$2+F233*'BCA Inputs'!$C$2+G233*'BCA Inputs'!$C$2=0,"",P233*'BCA Inputs'!$C$1+Q233*'BCA Inputs'!$C$2+F233*'BCA Inputs'!$C$2+G233*'BCA Inputs'!$C$2),"")</f>
        <v/>
      </c>
      <c r="S233" s="181" t="str">
        <f t="shared" si="30"/>
        <v/>
      </c>
      <c r="T233" s="181" t="str">
        <f>IFERROR(IF($B$3="NYSEG",(INDEX('BCA Inputs'!$N$14:$N$54,MATCH(I233,'BCA Inputs'!$M$14:$M$54,0))*P233+INDEX('BCA Inputs'!$O$14:$O$54,MATCH(I233,'BCA Inputs'!$M$14:$M$54,0))*O233+INDEX('BCA Inputs'!P:P,MATCH(I233,'BCA Inputs'!M:M,0))*Q233+INDEX('BCA Inputs'!Q:Q,MATCH(I233,'BCA Inputs'!M:M,0))*F233+INDEX('BCA Inputs'!R:R,MATCH(I233,'BCA Inputs'!M:M,0))*G233)+L233+N233,IF($B$3="RG&amp;E",(INDEX('BCA Inputs'!$AX$14:$AX$54,MATCH(I233,'BCA Inputs'!$AW$14:$AW$54,0))*P233+INDEX('BCA Inputs'!$AY$14:$AY$54,MATCH(I233,'BCA Inputs'!$AW$14:$AW$54,0))*O233+INDEX('BCA Inputs'!$AZ$14:$AZ$54,MATCH(I233,'BCA Inputs'!$AW$14:$AW$54,0))*Q233+INDEX('BCA Inputs'!$BA$14:$BA$54,MATCH(I233,'BCA Inputs'!$AW$14:$AW$54,0))*F233+INDEX('BCA Inputs'!$BB$14:$BB$54,MATCH(I233,'BCA Inputs'!$AW$14:$AW$54,0))*G233)+L233+N233,"")),"")</f>
        <v/>
      </c>
      <c r="U233" s="234" t="str">
        <f t="shared" si="31"/>
        <v/>
      </c>
      <c r="V233" s="234" t="str">
        <f t="shared" si="32"/>
        <v/>
      </c>
      <c r="W233" s="234" t="str">
        <f t="shared" si="33"/>
        <v/>
      </c>
      <c r="Y233" s="235" t="str">
        <f t="shared" si="34"/>
        <v/>
      </c>
      <c r="Z233" s="236" t="str">
        <f>IFERROR(IF($B$3="NYSEG",INDEX('BCA Inputs'!$X$14:$X$54,MATCH(I233,'BCA Inputs'!$M$14:$M$54,0))*P233+INDEX('BCA Inputs'!$Y$14:$Y$54,MATCH(I233,'BCA Inputs'!$M$14:$M$54,0))*O233+INDEX('BCA Inputs'!$Z$14:$Z$54,MATCH(I233,'BCA Inputs'!$M$14:$M$54,0))*Q233+INDEX('BCA Inputs'!$AA$14:$AA$54,MATCH(I233,'BCA Inputs'!$M$14:$M$54,0))*F233+INDEX('BCA Inputs'!$AB$14:$AB$54,MATCH(I233,'BCA Inputs'!$M$14:$M$54,0))*G233,IF($B$3="RG&amp;E",INDEX('BCA Inputs'!$BG$14:$BG$54,MATCH(I233,'BCA Inputs'!$AW$14:$AW$54,0))*P233+INDEX('BCA Inputs'!$BH$14:$BH$54,MATCH(I233,'BCA Inputs'!$AW$14:$AW$54,0))*O233+INDEX('BCA Inputs'!$BI$14:$BI$54,MATCH(I233,'BCA Inputs'!$AW$14:$AW$54,0))*Q233+INDEX('BCA Inputs'!$BJ$14:$BJ$54,MATCH(I233,'BCA Inputs'!$AW$14:$AW$54,0))*F233+INDEX('BCA Inputs'!$BK$14:$BK$54,MATCH(I233,'BCA Inputs'!$AW$14:$AW$54,0))*G233,"")),"")</f>
        <v/>
      </c>
      <c r="AA233" s="237" t="str">
        <f t="shared" si="35"/>
        <v/>
      </c>
      <c r="AC233" s="238" t="str">
        <f>IFERROR((K233+R233)+IF($B$3="NYSEG",INDEX('BCA Inputs'!$AI$14:$AI$54,MATCH(I233,'BCA Inputs'!$M$14:$M$54,0))*P233+INDEX('BCA Inputs'!$AJ$14:$AJ$54,MATCH(I233,'BCA Inputs'!$M$14:$M$54,0))*Q233,IF($B$3="RG&amp;E",INDEX('BCA Inputs'!$BR$14:$BR$54,MATCH(I233,'BCA Inputs'!$AW$14:$AW$54,0))*P233+INDEX('BCA Inputs'!$BS$14:$BS$54,MATCH(I233,'BCA Inputs'!$AW$14:$AW$54,0))*Q233,"")),"")</f>
        <v/>
      </c>
      <c r="AD233" s="181" t="str">
        <f>IFERROR(IF($B$3="NYSEG",INDEX('BCA Inputs'!$AD$14:$AD$54,MATCH(I233,'BCA Inputs'!$M$14:$M$54,0))*P233+INDEX('BCA Inputs'!$AE$14:$AE$54,MATCH(I233,'BCA Inputs'!$M$14:$M$54,0))*O233+INDEX('BCA Inputs'!$AF$14:$AF$54,MATCH(I233,'BCA Inputs'!$M$14:$M$54,0))*Q233+INDEX('BCA Inputs'!$AG$14:$AG$54,MATCH(I233,'BCA Inputs'!$M$14:$M$54,0))*F233+INDEX('BCA Inputs'!$AH$14:$AH$54,MATCH(I233,'BCA Inputs'!$M$14:$M$54,0))*G233,IF($B$3="RG&amp;E",INDEX('BCA Inputs'!$BM$14:$BM$54,MATCH(I233,'BCA Inputs'!$AW$14:$AW$54,0))*P233+INDEX('BCA Inputs'!$BN$14:$BN$54,MATCH(I233,'BCA Inputs'!$AW$14:$AW$54,0))*O233+INDEX('BCA Inputs'!$BO$14:$BO$54,MATCH(I233,'BCA Inputs'!$AW$14:$AW$54,0))*Q233+INDEX('BCA Inputs'!$BP$14:$BP$54,MATCH(I233,'BCA Inputs'!$AW$14:$AW$54,0))*F233+INDEX('BCA Inputs'!$BQ$14:$BQ$54,MATCH(I233,'BCA Inputs'!$AW$14:$AW$54,0))*G233,"")),"")</f>
        <v/>
      </c>
      <c r="AE233" s="237" t="str">
        <f t="shared" si="36"/>
        <v/>
      </c>
      <c r="AF233" s="198">
        <f t="shared" si="38"/>
        <v>0</v>
      </c>
      <c r="AG233" s="239">
        <f t="shared" si="39"/>
        <v>0</v>
      </c>
    </row>
    <row r="234" spans="1:33">
      <c r="A234" s="228"/>
      <c r="B234" s="176"/>
      <c r="C234" s="229"/>
      <c r="D234" s="230"/>
      <c r="E234" s="230"/>
      <c r="F234" s="230"/>
      <c r="G234" s="230"/>
      <c r="H234" s="231"/>
      <c r="I234" s="231"/>
      <c r="J234" s="232"/>
      <c r="K234" s="232"/>
      <c r="L234" s="232"/>
      <c r="M234" s="181">
        <f t="shared" si="37"/>
        <v>0</v>
      </c>
      <c r="N234" s="181">
        <f>IF(H234="",0,H234*I234*'Avoided Water Savings Cost'!$C$16)</f>
        <v>0</v>
      </c>
      <c r="O234" s="545">
        <f>IF(C234="",0,IF($B$3="NYSEG",C234/(1-'Avoided Electric Costs 2020'!$W$21),IF($B$3="RG&amp;E",C234/(1-'Avoided Electric Costs 2020'!$X$21),"")))</f>
        <v>0</v>
      </c>
      <c r="P234" s="546">
        <f>IF(D234="",0,IF($B$3="NYSEG",D234/(1-'Avoided Electric Costs 2020'!$W$21),IF($B$3="RG&amp;E",D234/(1-'Avoided Electric Costs 2020'!$X$21),"")))</f>
        <v>0</v>
      </c>
      <c r="Q234" s="546">
        <f>IF(E234="",0,IF($B$3="NYSEG",E234/(1-'Avoided Natural Gas Costs 2020'!$J$34),IF($B$3="RG&amp;E",E234/(1-'Avoided Natural Gas Costs 2020'!$K$34),"")))</f>
        <v>0</v>
      </c>
      <c r="R234" s="233" t="str">
        <f>IFERROR(IF(P234*'BCA Inputs'!$C$1+Q234*'BCA Inputs'!$C$2+F234*'BCA Inputs'!$C$2+G234*'BCA Inputs'!$C$2=0,"",P234*'BCA Inputs'!$C$1+Q234*'BCA Inputs'!$C$2+F234*'BCA Inputs'!$C$2+G234*'BCA Inputs'!$C$2),"")</f>
        <v/>
      </c>
      <c r="S234" s="181" t="str">
        <f t="shared" si="30"/>
        <v/>
      </c>
      <c r="T234" s="181" t="str">
        <f>IFERROR(IF($B$3="NYSEG",(INDEX('BCA Inputs'!$N$14:$N$54,MATCH(I234,'BCA Inputs'!$M$14:$M$54,0))*P234+INDEX('BCA Inputs'!$O$14:$O$54,MATCH(I234,'BCA Inputs'!$M$14:$M$54,0))*O234+INDEX('BCA Inputs'!P:P,MATCH(I234,'BCA Inputs'!M:M,0))*Q234+INDEX('BCA Inputs'!Q:Q,MATCH(I234,'BCA Inputs'!M:M,0))*F234+INDEX('BCA Inputs'!R:R,MATCH(I234,'BCA Inputs'!M:M,0))*G234)+L234+N234,IF($B$3="RG&amp;E",(INDEX('BCA Inputs'!$AX$14:$AX$54,MATCH(I234,'BCA Inputs'!$AW$14:$AW$54,0))*P234+INDEX('BCA Inputs'!$AY$14:$AY$54,MATCH(I234,'BCA Inputs'!$AW$14:$AW$54,0))*O234+INDEX('BCA Inputs'!$AZ$14:$AZ$54,MATCH(I234,'BCA Inputs'!$AW$14:$AW$54,0))*Q234+INDEX('BCA Inputs'!$BA$14:$BA$54,MATCH(I234,'BCA Inputs'!$AW$14:$AW$54,0))*F234+INDEX('BCA Inputs'!$BB$14:$BB$54,MATCH(I234,'BCA Inputs'!$AW$14:$AW$54,0))*G234)+L234+N234,"")),"")</f>
        <v/>
      </c>
      <c r="U234" s="234" t="str">
        <f t="shared" si="31"/>
        <v/>
      </c>
      <c r="V234" s="234" t="str">
        <f t="shared" si="32"/>
        <v/>
      </c>
      <c r="W234" s="234" t="str">
        <f t="shared" si="33"/>
        <v/>
      </c>
      <c r="Y234" s="235" t="str">
        <f t="shared" si="34"/>
        <v/>
      </c>
      <c r="Z234" s="236" t="str">
        <f>IFERROR(IF($B$3="NYSEG",INDEX('BCA Inputs'!$X$14:$X$54,MATCH(I234,'BCA Inputs'!$M$14:$M$54,0))*P234+INDEX('BCA Inputs'!$Y$14:$Y$54,MATCH(I234,'BCA Inputs'!$M$14:$M$54,0))*O234+INDEX('BCA Inputs'!$Z$14:$Z$54,MATCH(I234,'BCA Inputs'!$M$14:$M$54,0))*Q234+INDEX('BCA Inputs'!$AA$14:$AA$54,MATCH(I234,'BCA Inputs'!$M$14:$M$54,0))*F234+INDEX('BCA Inputs'!$AB$14:$AB$54,MATCH(I234,'BCA Inputs'!$M$14:$M$54,0))*G234,IF($B$3="RG&amp;E",INDEX('BCA Inputs'!$BG$14:$BG$54,MATCH(I234,'BCA Inputs'!$AW$14:$AW$54,0))*P234+INDEX('BCA Inputs'!$BH$14:$BH$54,MATCH(I234,'BCA Inputs'!$AW$14:$AW$54,0))*O234+INDEX('BCA Inputs'!$BI$14:$BI$54,MATCH(I234,'BCA Inputs'!$AW$14:$AW$54,0))*Q234+INDEX('BCA Inputs'!$BJ$14:$BJ$54,MATCH(I234,'BCA Inputs'!$AW$14:$AW$54,0))*F234+INDEX('BCA Inputs'!$BK$14:$BK$54,MATCH(I234,'BCA Inputs'!$AW$14:$AW$54,0))*G234,"")),"")</f>
        <v/>
      </c>
      <c r="AA234" s="237" t="str">
        <f t="shared" si="35"/>
        <v/>
      </c>
      <c r="AC234" s="238" t="str">
        <f>IFERROR((K234+R234)+IF($B$3="NYSEG",INDEX('BCA Inputs'!$AI$14:$AI$54,MATCH(I234,'BCA Inputs'!$M$14:$M$54,0))*P234+INDEX('BCA Inputs'!$AJ$14:$AJ$54,MATCH(I234,'BCA Inputs'!$M$14:$M$54,0))*Q234,IF($B$3="RG&amp;E",INDEX('BCA Inputs'!$BR$14:$BR$54,MATCH(I234,'BCA Inputs'!$AW$14:$AW$54,0))*P234+INDEX('BCA Inputs'!$BS$14:$BS$54,MATCH(I234,'BCA Inputs'!$AW$14:$AW$54,0))*Q234,"")),"")</f>
        <v/>
      </c>
      <c r="AD234" s="181" t="str">
        <f>IFERROR(IF($B$3="NYSEG",INDEX('BCA Inputs'!$AD$14:$AD$54,MATCH(I234,'BCA Inputs'!$M$14:$M$54,0))*P234+INDEX('BCA Inputs'!$AE$14:$AE$54,MATCH(I234,'BCA Inputs'!$M$14:$M$54,0))*O234+INDEX('BCA Inputs'!$AF$14:$AF$54,MATCH(I234,'BCA Inputs'!$M$14:$M$54,0))*Q234+INDEX('BCA Inputs'!$AG$14:$AG$54,MATCH(I234,'BCA Inputs'!$M$14:$M$54,0))*F234+INDEX('BCA Inputs'!$AH$14:$AH$54,MATCH(I234,'BCA Inputs'!$M$14:$M$54,0))*G234,IF($B$3="RG&amp;E",INDEX('BCA Inputs'!$BM$14:$BM$54,MATCH(I234,'BCA Inputs'!$AW$14:$AW$54,0))*P234+INDEX('BCA Inputs'!$BN$14:$BN$54,MATCH(I234,'BCA Inputs'!$AW$14:$AW$54,0))*O234+INDEX('BCA Inputs'!$BO$14:$BO$54,MATCH(I234,'BCA Inputs'!$AW$14:$AW$54,0))*Q234+INDEX('BCA Inputs'!$BP$14:$BP$54,MATCH(I234,'BCA Inputs'!$AW$14:$AW$54,0))*F234+INDEX('BCA Inputs'!$BQ$14:$BQ$54,MATCH(I234,'BCA Inputs'!$AW$14:$AW$54,0))*G234,"")),"")</f>
        <v/>
      </c>
      <c r="AE234" s="237" t="str">
        <f t="shared" si="36"/>
        <v/>
      </c>
      <c r="AF234" s="198">
        <f t="shared" si="38"/>
        <v>0</v>
      </c>
      <c r="AG234" s="239">
        <f t="shared" si="39"/>
        <v>0</v>
      </c>
    </row>
    <row r="235" spans="1:33">
      <c r="A235" s="228"/>
      <c r="B235" s="176"/>
      <c r="C235" s="229"/>
      <c r="D235" s="230"/>
      <c r="E235" s="230"/>
      <c r="F235" s="230"/>
      <c r="G235" s="230"/>
      <c r="H235" s="231"/>
      <c r="I235" s="231"/>
      <c r="J235" s="232"/>
      <c r="K235" s="232"/>
      <c r="L235" s="232"/>
      <c r="M235" s="181">
        <f t="shared" si="37"/>
        <v>0</v>
      </c>
      <c r="N235" s="181">
        <f>IF(H235="",0,H235*I235*'Avoided Water Savings Cost'!$C$16)</f>
        <v>0</v>
      </c>
      <c r="O235" s="545">
        <f>IF(C235="",0,IF($B$3="NYSEG",C235/(1-'Avoided Electric Costs 2020'!$W$21),IF($B$3="RG&amp;E",C235/(1-'Avoided Electric Costs 2020'!$X$21),"")))</f>
        <v>0</v>
      </c>
      <c r="P235" s="546">
        <f>IF(D235="",0,IF($B$3="NYSEG",D235/(1-'Avoided Electric Costs 2020'!$W$21),IF($B$3="RG&amp;E",D235/(1-'Avoided Electric Costs 2020'!$X$21),"")))</f>
        <v>0</v>
      </c>
      <c r="Q235" s="546">
        <f>IF(E235="",0,IF($B$3="NYSEG",E235/(1-'Avoided Natural Gas Costs 2020'!$J$34),IF($B$3="RG&amp;E",E235/(1-'Avoided Natural Gas Costs 2020'!$K$34),"")))</f>
        <v>0</v>
      </c>
      <c r="R235" s="233" t="str">
        <f>IFERROR(IF(P235*'BCA Inputs'!$C$1+Q235*'BCA Inputs'!$C$2+F235*'BCA Inputs'!$C$2+G235*'BCA Inputs'!$C$2=0,"",P235*'BCA Inputs'!$C$1+Q235*'BCA Inputs'!$C$2+F235*'BCA Inputs'!$C$2+G235*'BCA Inputs'!$C$2),"")</f>
        <v/>
      </c>
      <c r="S235" s="181" t="str">
        <f t="shared" si="30"/>
        <v/>
      </c>
      <c r="T235" s="181" t="str">
        <f>IFERROR(IF($B$3="NYSEG",(INDEX('BCA Inputs'!$N$14:$N$54,MATCH(I235,'BCA Inputs'!$M$14:$M$54,0))*P235+INDEX('BCA Inputs'!$O$14:$O$54,MATCH(I235,'BCA Inputs'!$M$14:$M$54,0))*O235+INDEX('BCA Inputs'!P:P,MATCH(I235,'BCA Inputs'!M:M,0))*Q235+INDEX('BCA Inputs'!Q:Q,MATCH(I235,'BCA Inputs'!M:M,0))*F235+INDEX('BCA Inputs'!R:R,MATCH(I235,'BCA Inputs'!M:M,0))*G235)+L235+N235,IF($B$3="RG&amp;E",(INDEX('BCA Inputs'!$AX$14:$AX$54,MATCH(I235,'BCA Inputs'!$AW$14:$AW$54,0))*P235+INDEX('BCA Inputs'!$AY$14:$AY$54,MATCH(I235,'BCA Inputs'!$AW$14:$AW$54,0))*O235+INDEX('BCA Inputs'!$AZ$14:$AZ$54,MATCH(I235,'BCA Inputs'!$AW$14:$AW$54,0))*Q235+INDEX('BCA Inputs'!$BA$14:$BA$54,MATCH(I235,'BCA Inputs'!$AW$14:$AW$54,0))*F235+INDEX('BCA Inputs'!$BB$14:$BB$54,MATCH(I235,'BCA Inputs'!$AW$14:$AW$54,0))*G235)+L235+N235,"")),"")</f>
        <v/>
      </c>
      <c r="U235" s="234" t="str">
        <f t="shared" si="31"/>
        <v/>
      </c>
      <c r="V235" s="234" t="str">
        <f t="shared" si="32"/>
        <v/>
      </c>
      <c r="W235" s="234" t="str">
        <f t="shared" si="33"/>
        <v/>
      </c>
      <c r="Y235" s="235" t="str">
        <f t="shared" si="34"/>
        <v/>
      </c>
      <c r="Z235" s="236" t="str">
        <f>IFERROR(IF($B$3="NYSEG",INDEX('BCA Inputs'!$X$14:$X$54,MATCH(I235,'BCA Inputs'!$M$14:$M$54,0))*P235+INDEX('BCA Inputs'!$Y$14:$Y$54,MATCH(I235,'BCA Inputs'!$M$14:$M$54,0))*O235+INDEX('BCA Inputs'!$Z$14:$Z$54,MATCH(I235,'BCA Inputs'!$M$14:$M$54,0))*Q235+INDEX('BCA Inputs'!$AA$14:$AA$54,MATCH(I235,'BCA Inputs'!$M$14:$M$54,0))*F235+INDEX('BCA Inputs'!$AB$14:$AB$54,MATCH(I235,'BCA Inputs'!$M$14:$M$54,0))*G235,IF($B$3="RG&amp;E",INDEX('BCA Inputs'!$BG$14:$BG$54,MATCH(I235,'BCA Inputs'!$AW$14:$AW$54,0))*P235+INDEX('BCA Inputs'!$BH$14:$BH$54,MATCH(I235,'BCA Inputs'!$AW$14:$AW$54,0))*O235+INDEX('BCA Inputs'!$BI$14:$BI$54,MATCH(I235,'BCA Inputs'!$AW$14:$AW$54,0))*Q235+INDEX('BCA Inputs'!$BJ$14:$BJ$54,MATCH(I235,'BCA Inputs'!$AW$14:$AW$54,0))*F235+INDEX('BCA Inputs'!$BK$14:$BK$54,MATCH(I235,'BCA Inputs'!$AW$14:$AW$54,0))*G235,"")),"")</f>
        <v/>
      </c>
      <c r="AA235" s="237" t="str">
        <f t="shared" si="35"/>
        <v/>
      </c>
      <c r="AC235" s="238" t="str">
        <f>IFERROR((K235+R235)+IF($B$3="NYSEG",INDEX('BCA Inputs'!$AI$14:$AI$54,MATCH(I235,'BCA Inputs'!$M$14:$M$54,0))*P235+INDEX('BCA Inputs'!$AJ$14:$AJ$54,MATCH(I235,'BCA Inputs'!$M$14:$M$54,0))*Q235,IF($B$3="RG&amp;E",INDEX('BCA Inputs'!$BR$14:$BR$54,MATCH(I235,'BCA Inputs'!$AW$14:$AW$54,0))*P235+INDEX('BCA Inputs'!$BS$14:$BS$54,MATCH(I235,'BCA Inputs'!$AW$14:$AW$54,0))*Q235,"")),"")</f>
        <v/>
      </c>
      <c r="AD235" s="181" t="str">
        <f>IFERROR(IF($B$3="NYSEG",INDEX('BCA Inputs'!$AD$14:$AD$54,MATCH(I235,'BCA Inputs'!$M$14:$M$54,0))*P235+INDEX('BCA Inputs'!$AE$14:$AE$54,MATCH(I235,'BCA Inputs'!$M$14:$M$54,0))*O235+INDEX('BCA Inputs'!$AF$14:$AF$54,MATCH(I235,'BCA Inputs'!$M$14:$M$54,0))*Q235+INDEX('BCA Inputs'!$AG$14:$AG$54,MATCH(I235,'BCA Inputs'!$M$14:$M$54,0))*F235+INDEX('BCA Inputs'!$AH$14:$AH$54,MATCH(I235,'BCA Inputs'!$M$14:$M$54,0))*G235,IF($B$3="RG&amp;E",INDEX('BCA Inputs'!$BM$14:$BM$54,MATCH(I235,'BCA Inputs'!$AW$14:$AW$54,0))*P235+INDEX('BCA Inputs'!$BN$14:$BN$54,MATCH(I235,'BCA Inputs'!$AW$14:$AW$54,0))*O235+INDEX('BCA Inputs'!$BO$14:$BO$54,MATCH(I235,'BCA Inputs'!$AW$14:$AW$54,0))*Q235+INDEX('BCA Inputs'!$BP$14:$BP$54,MATCH(I235,'BCA Inputs'!$AW$14:$AW$54,0))*F235+INDEX('BCA Inputs'!$BQ$14:$BQ$54,MATCH(I235,'BCA Inputs'!$AW$14:$AW$54,0))*G235,"")),"")</f>
        <v/>
      </c>
      <c r="AE235" s="237" t="str">
        <f t="shared" si="36"/>
        <v/>
      </c>
      <c r="AF235" s="198">
        <f t="shared" si="38"/>
        <v>0</v>
      </c>
      <c r="AG235" s="239">
        <f t="shared" si="39"/>
        <v>0</v>
      </c>
    </row>
    <row r="236" spans="1:33">
      <c r="A236" s="228"/>
      <c r="B236" s="176"/>
      <c r="C236" s="229"/>
      <c r="D236" s="230"/>
      <c r="E236" s="230"/>
      <c r="F236" s="230"/>
      <c r="G236" s="230"/>
      <c r="H236" s="231"/>
      <c r="I236" s="231"/>
      <c r="J236" s="232"/>
      <c r="K236" s="232"/>
      <c r="L236" s="232"/>
      <c r="M236" s="181">
        <f t="shared" si="37"/>
        <v>0</v>
      </c>
      <c r="N236" s="181">
        <f>IF(H236="",0,H236*I236*'Avoided Water Savings Cost'!$C$16)</f>
        <v>0</v>
      </c>
      <c r="O236" s="545">
        <f>IF(C236="",0,IF($B$3="NYSEG",C236/(1-'Avoided Electric Costs 2020'!$W$21),IF($B$3="RG&amp;E",C236/(1-'Avoided Electric Costs 2020'!$X$21),"")))</f>
        <v>0</v>
      </c>
      <c r="P236" s="546">
        <f>IF(D236="",0,IF($B$3="NYSEG",D236/(1-'Avoided Electric Costs 2020'!$W$21),IF($B$3="RG&amp;E",D236/(1-'Avoided Electric Costs 2020'!$X$21),"")))</f>
        <v>0</v>
      </c>
      <c r="Q236" s="546">
        <f>IF(E236="",0,IF($B$3="NYSEG",E236/(1-'Avoided Natural Gas Costs 2020'!$J$34),IF($B$3="RG&amp;E",E236/(1-'Avoided Natural Gas Costs 2020'!$K$34),"")))</f>
        <v>0</v>
      </c>
      <c r="R236" s="233" t="str">
        <f>IFERROR(IF(P236*'BCA Inputs'!$C$1+Q236*'BCA Inputs'!$C$2+F236*'BCA Inputs'!$C$2+G236*'BCA Inputs'!$C$2=0,"",P236*'BCA Inputs'!$C$1+Q236*'BCA Inputs'!$C$2+F236*'BCA Inputs'!$C$2+G236*'BCA Inputs'!$C$2),"")</f>
        <v/>
      </c>
      <c r="S236" s="181" t="str">
        <f t="shared" si="30"/>
        <v/>
      </c>
      <c r="T236" s="181" t="str">
        <f>IFERROR(IF($B$3="NYSEG",(INDEX('BCA Inputs'!$N$14:$N$54,MATCH(I236,'BCA Inputs'!$M$14:$M$54,0))*P236+INDEX('BCA Inputs'!$O$14:$O$54,MATCH(I236,'BCA Inputs'!$M$14:$M$54,0))*O236+INDEX('BCA Inputs'!P:P,MATCH(I236,'BCA Inputs'!M:M,0))*Q236+INDEX('BCA Inputs'!Q:Q,MATCH(I236,'BCA Inputs'!M:M,0))*F236+INDEX('BCA Inputs'!R:R,MATCH(I236,'BCA Inputs'!M:M,0))*G236)+L236+N236,IF($B$3="RG&amp;E",(INDEX('BCA Inputs'!$AX$14:$AX$54,MATCH(I236,'BCA Inputs'!$AW$14:$AW$54,0))*P236+INDEX('BCA Inputs'!$AY$14:$AY$54,MATCH(I236,'BCA Inputs'!$AW$14:$AW$54,0))*O236+INDEX('BCA Inputs'!$AZ$14:$AZ$54,MATCH(I236,'BCA Inputs'!$AW$14:$AW$54,0))*Q236+INDEX('BCA Inputs'!$BA$14:$BA$54,MATCH(I236,'BCA Inputs'!$AW$14:$AW$54,0))*F236+INDEX('BCA Inputs'!$BB$14:$BB$54,MATCH(I236,'BCA Inputs'!$AW$14:$AW$54,0))*G236)+L236+N236,"")),"")</f>
        <v/>
      </c>
      <c r="U236" s="234" t="str">
        <f t="shared" si="31"/>
        <v/>
      </c>
      <c r="V236" s="234" t="str">
        <f t="shared" si="32"/>
        <v/>
      </c>
      <c r="W236" s="234" t="str">
        <f t="shared" si="33"/>
        <v/>
      </c>
      <c r="Y236" s="235" t="str">
        <f t="shared" si="34"/>
        <v/>
      </c>
      <c r="Z236" s="236" t="str">
        <f>IFERROR(IF($B$3="NYSEG",INDEX('BCA Inputs'!$X$14:$X$54,MATCH(I236,'BCA Inputs'!$M$14:$M$54,0))*P236+INDEX('BCA Inputs'!$Y$14:$Y$54,MATCH(I236,'BCA Inputs'!$M$14:$M$54,0))*O236+INDEX('BCA Inputs'!$Z$14:$Z$54,MATCH(I236,'BCA Inputs'!$M$14:$M$54,0))*Q236+INDEX('BCA Inputs'!$AA$14:$AA$54,MATCH(I236,'BCA Inputs'!$M$14:$M$54,0))*F236+INDEX('BCA Inputs'!$AB$14:$AB$54,MATCH(I236,'BCA Inputs'!$M$14:$M$54,0))*G236,IF($B$3="RG&amp;E",INDEX('BCA Inputs'!$BG$14:$BG$54,MATCH(I236,'BCA Inputs'!$AW$14:$AW$54,0))*P236+INDEX('BCA Inputs'!$BH$14:$BH$54,MATCH(I236,'BCA Inputs'!$AW$14:$AW$54,0))*O236+INDEX('BCA Inputs'!$BI$14:$BI$54,MATCH(I236,'BCA Inputs'!$AW$14:$AW$54,0))*Q236+INDEX('BCA Inputs'!$BJ$14:$BJ$54,MATCH(I236,'BCA Inputs'!$AW$14:$AW$54,0))*F236+INDEX('BCA Inputs'!$BK$14:$BK$54,MATCH(I236,'BCA Inputs'!$AW$14:$AW$54,0))*G236,"")),"")</f>
        <v/>
      </c>
      <c r="AA236" s="237" t="str">
        <f t="shared" si="35"/>
        <v/>
      </c>
      <c r="AC236" s="238" t="str">
        <f>IFERROR((K236+R236)+IF($B$3="NYSEG",INDEX('BCA Inputs'!$AI$14:$AI$54,MATCH(I236,'BCA Inputs'!$M$14:$M$54,0))*P236+INDEX('BCA Inputs'!$AJ$14:$AJ$54,MATCH(I236,'BCA Inputs'!$M$14:$M$54,0))*Q236,IF($B$3="RG&amp;E",INDEX('BCA Inputs'!$BR$14:$BR$54,MATCH(I236,'BCA Inputs'!$AW$14:$AW$54,0))*P236+INDEX('BCA Inputs'!$BS$14:$BS$54,MATCH(I236,'BCA Inputs'!$AW$14:$AW$54,0))*Q236,"")),"")</f>
        <v/>
      </c>
      <c r="AD236" s="181" t="str">
        <f>IFERROR(IF($B$3="NYSEG",INDEX('BCA Inputs'!$AD$14:$AD$54,MATCH(I236,'BCA Inputs'!$M$14:$M$54,0))*P236+INDEX('BCA Inputs'!$AE$14:$AE$54,MATCH(I236,'BCA Inputs'!$M$14:$M$54,0))*O236+INDEX('BCA Inputs'!$AF$14:$AF$54,MATCH(I236,'BCA Inputs'!$M$14:$M$54,0))*Q236+INDEX('BCA Inputs'!$AG$14:$AG$54,MATCH(I236,'BCA Inputs'!$M$14:$M$54,0))*F236+INDEX('BCA Inputs'!$AH$14:$AH$54,MATCH(I236,'BCA Inputs'!$M$14:$M$54,0))*G236,IF($B$3="RG&amp;E",INDEX('BCA Inputs'!$BM$14:$BM$54,MATCH(I236,'BCA Inputs'!$AW$14:$AW$54,0))*P236+INDEX('BCA Inputs'!$BN$14:$BN$54,MATCH(I236,'BCA Inputs'!$AW$14:$AW$54,0))*O236+INDEX('BCA Inputs'!$BO$14:$BO$54,MATCH(I236,'BCA Inputs'!$AW$14:$AW$54,0))*Q236+INDEX('BCA Inputs'!$BP$14:$BP$54,MATCH(I236,'BCA Inputs'!$AW$14:$AW$54,0))*F236+INDEX('BCA Inputs'!$BQ$14:$BQ$54,MATCH(I236,'BCA Inputs'!$AW$14:$AW$54,0))*G236,"")),"")</f>
        <v/>
      </c>
      <c r="AE236" s="237" t="str">
        <f t="shared" si="36"/>
        <v/>
      </c>
      <c r="AF236" s="198">
        <f t="shared" si="38"/>
        <v>0</v>
      </c>
      <c r="AG236" s="239">
        <f t="shared" si="39"/>
        <v>0</v>
      </c>
    </row>
    <row r="237" spans="1:33">
      <c r="A237" s="228"/>
      <c r="B237" s="176"/>
      <c r="C237" s="229"/>
      <c r="D237" s="230"/>
      <c r="E237" s="230"/>
      <c r="F237" s="230"/>
      <c r="G237" s="230"/>
      <c r="H237" s="231"/>
      <c r="I237" s="231"/>
      <c r="J237" s="232"/>
      <c r="K237" s="232"/>
      <c r="L237" s="232"/>
      <c r="M237" s="181">
        <f t="shared" si="37"/>
        <v>0</v>
      </c>
      <c r="N237" s="181">
        <f>IF(H237="",0,H237*I237*'Avoided Water Savings Cost'!$C$16)</f>
        <v>0</v>
      </c>
      <c r="O237" s="545">
        <f>IF(C237="",0,IF($B$3="NYSEG",C237/(1-'Avoided Electric Costs 2020'!$W$21),IF($B$3="RG&amp;E",C237/(1-'Avoided Electric Costs 2020'!$X$21),"")))</f>
        <v>0</v>
      </c>
      <c r="P237" s="546">
        <f>IF(D237="",0,IF($B$3="NYSEG",D237/(1-'Avoided Electric Costs 2020'!$W$21),IF($B$3="RG&amp;E",D237/(1-'Avoided Electric Costs 2020'!$X$21),"")))</f>
        <v>0</v>
      </c>
      <c r="Q237" s="546">
        <f>IF(E237="",0,IF($B$3="NYSEG",E237/(1-'Avoided Natural Gas Costs 2020'!$J$34),IF($B$3="RG&amp;E",E237/(1-'Avoided Natural Gas Costs 2020'!$K$34),"")))</f>
        <v>0</v>
      </c>
      <c r="R237" s="233" t="str">
        <f>IFERROR(IF(P237*'BCA Inputs'!$C$1+Q237*'BCA Inputs'!$C$2+F237*'BCA Inputs'!$C$2+G237*'BCA Inputs'!$C$2=0,"",P237*'BCA Inputs'!$C$1+Q237*'BCA Inputs'!$C$2+F237*'BCA Inputs'!$C$2+G237*'BCA Inputs'!$C$2),"")</f>
        <v/>
      </c>
      <c r="S237" s="181" t="str">
        <f t="shared" si="30"/>
        <v/>
      </c>
      <c r="T237" s="181" t="str">
        <f>IFERROR(IF($B$3="NYSEG",(INDEX('BCA Inputs'!$N$14:$N$54,MATCH(I237,'BCA Inputs'!$M$14:$M$54,0))*P237+INDEX('BCA Inputs'!$O$14:$O$54,MATCH(I237,'BCA Inputs'!$M$14:$M$54,0))*O237+INDEX('BCA Inputs'!P:P,MATCH(I237,'BCA Inputs'!M:M,0))*Q237+INDEX('BCA Inputs'!Q:Q,MATCH(I237,'BCA Inputs'!M:M,0))*F237+INDEX('BCA Inputs'!R:R,MATCH(I237,'BCA Inputs'!M:M,0))*G237)+L237+N237,IF($B$3="RG&amp;E",(INDEX('BCA Inputs'!$AX$14:$AX$54,MATCH(I237,'BCA Inputs'!$AW$14:$AW$54,0))*P237+INDEX('BCA Inputs'!$AY$14:$AY$54,MATCH(I237,'BCA Inputs'!$AW$14:$AW$54,0))*O237+INDEX('BCA Inputs'!$AZ$14:$AZ$54,MATCH(I237,'BCA Inputs'!$AW$14:$AW$54,0))*Q237+INDEX('BCA Inputs'!$BA$14:$BA$54,MATCH(I237,'BCA Inputs'!$AW$14:$AW$54,0))*F237+INDEX('BCA Inputs'!$BB$14:$BB$54,MATCH(I237,'BCA Inputs'!$AW$14:$AW$54,0))*G237)+L237+N237,"")),"")</f>
        <v/>
      </c>
      <c r="U237" s="234" t="str">
        <f t="shared" si="31"/>
        <v/>
      </c>
      <c r="V237" s="234" t="str">
        <f t="shared" si="32"/>
        <v/>
      </c>
      <c r="W237" s="234" t="str">
        <f t="shared" si="33"/>
        <v/>
      </c>
      <c r="Y237" s="235" t="str">
        <f t="shared" si="34"/>
        <v/>
      </c>
      <c r="Z237" s="236" t="str">
        <f>IFERROR(IF($B$3="NYSEG",INDEX('BCA Inputs'!$X$14:$X$54,MATCH(I237,'BCA Inputs'!$M$14:$M$54,0))*P237+INDEX('BCA Inputs'!$Y$14:$Y$54,MATCH(I237,'BCA Inputs'!$M$14:$M$54,0))*O237+INDEX('BCA Inputs'!$Z$14:$Z$54,MATCH(I237,'BCA Inputs'!$M$14:$M$54,0))*Q237+INDEX('BCA Inputs'!$AA$14:$AA$54,MATCH(I237,'BCA Inputs'!$M$14:$M$54,0))*F237+INDEX('BCA Inputs'!$AB$14:$AB$54,MATCH(I237,'BCA Inputs'!$M$14:$M$54,0))*G237,IF($B$3="RG&amp;E",INDEX('BCA Inputs'!$BG$14:$BG$54,MATCH(I237,'BCA Inputs'!$AW$14:$AW$54,0))*P237+INDEX('BCA Inputs'!$BH$14:$BH$54,MATCH(I237,'BCA Inputs'!$AW$14:$AW$54,0))*O237+INDEX('BCA Inputs'!$BI$14:$BI$54,MATCH(I237,'BCA Inputs'!$AW$14:$AW$54,0))*Q237+INDEX('BCA Inputs'!$BJ$14:$BJ$54,MATCH(I237,'BCA Inputs'!$AW$14:$AW$54,0))*F237+INDEX('BCA Inputs'!$BK$14:$BK$54,MATCH(I237,'BCA Inputs'!$AW$14:$AW$54,0))*G237,"")),"")</f>
        <v/>
      </c>
      <c r="AA237" s="237" t="str">
        <f t="shared" si="35"/>
        <v/>
      </c>
      <c r="AC237" s="238" t="str">
        <f>IFERROR((K237+R237)+IF($B$3="NYSEG",INDEX('BCA Inputs'!$AI$14:$AI$54,MATCH(I237,'BCA Inputs'!$M$14:$M$54,0))*P237+INDEX('BCA Inputs'!$AJ$14:$AJ$54,MATCH(I237,'BCA Inputs'!$M$14:$M$54,0))*Q237,IF($B$3="RG&amp;E",INDEX('BCA Inputs'!$BR$14:$BR$54,MATCH(I237,'BCA Inputs'!$AW$14:$AW$54,0))*P237+INDEX('BCA Inputs'!$BS$14:$BS$54,MATCH(I237,'BCA Inputs'!$AW$14:$AW$54,0))*Q237,"")),"")</f>
        <v/>
      </c>
      <c r="AD237" s="181" t="str">
        <f>IFERROR(IF($B$3="NYSEG",INDEX('BCA Inputs'!$AD$14:$AD$54,MATCH(I237,'BCA Inputs'!$M$14:$M$54,0))*P237+INDEX('BCA Inputs'!$AE$14:$AE$54,MATCH(I237,'BCA Inputs'!$M$14:$M$54,0))*O237+INDEX('BCA Inputs'!$AF$14:$AF$54,MATCH(I237,'BCA Inputs'!$M$14:$M$54,0))*Q237+INDEX('BCA Inputs'!$AG$14:$AG$54,MATCH(I237,'BCA Inputs'!$M$14:$M$54,0))*F237+INDEX('BCA Inputs'!$AH$14:$AH$54,MATCH(I237,'BCA Inputs'!$M$14:$M$54,0))*G237,IF($B$3="RG&amp;E",INDEX('BCA Inputs'!$BM$14:$BM$54,MATCH(I237,'BCA Inputs'!$AW$14:$AW$54,0))*P237+INDEX('BCA Inputs'!$BN$14:$BN$54,MATCH(I237,'BCA Inputs'!$AW$14:$AW$54,0))*O237+INDEX('BCA Inputs'!$BO$14:$BO$54,MATCH(I237,'BCA Inputs'!$AW$14:$AW$54,0))*Q237+INDEX('BCA Inputs'!$BP$14:$BP$54,MATCH(I237,'BCA Inputs'!$AW$14:$AW$54,0))*F237+INDEX('BCA Inputs'!$BQ$14:$BQ$54,MATCH(I237,'BCA Inputs'!$AW$14:$AW$54,0))*G237,"")),"")</f>
        <v/>
      </c>
      <c r="AE237" s="237" t="str">
        <f t="shared" si="36"/>
        <v/>
      </c>
      <c r="AF237" s="198">
        <f t="shared" si="38"/>
        <v>0</v>
      </c>
      <c r="AG237" s="239">
        <f t="shared" si="39"/>
        <v>0</v>
      </c>
    </row>
    <row r="238" spans="1:33">
      <c r="A238" s="228"/>
      <c r="B238" s="176"/>
      <c r="C238" s="229"/>
      <c r="D238" s="230"/>
      <c r="E238" s="230"/>
      <c r="F238" s="230"/>
      <c r="G238" s="230"/>
      <c r="H238" s="231"/>
      <c r="I238" s="231"/>
      <c r="J238" s="232"/>
      <c r="K238" s="232"/>
      <c r="L238" s="232"/>
      <c r="M238" s="181">
        <f t="shared" si="37"/>
        <v>0</v>
      </c>
      <c r="N238" s="181">
        <f>IF(H238="",0,H238*I238*'Avoided Water Savings Cost'!$C$16)</f>
        <v>0</v>
      </c>
      <c r="O238" s="545">
        <f>IF(C238="",0,IF($B$3="NYSEG",C238/(1-'Avoided Electric Costs 2020'!$W$21),IF($B$3="RG&amp;E",C238/(1-'Avoided Electric Costs 2020'!$X$21),"")))</f>
        <v>0</v>
      </c>
      <c r="P238" s="546">
        <f>IF(D238="",0,IF($B$3="NYSEG",D238/(1-'Avoided Electric Costs 2020'!$W$21),IF($B$3="RG&amp;E",D238/(1-'Avoided Electric Costs 2020'!$X$21),"")))</f>
        <v>0</v>
      </c>
      <c r="Q238" s="546">
        <f>IF(E238="",0,IF($B$3="NYSEG",E238/(1-'Avoided Natural Gas Costs 2020'!$J$34),IF($B$3="RG&amp;E",E238/(1-'Avoided Natural Gas Costs 2020'!$K$34),"")))</f>
        <v>0</v>
      </c>
      <c r="R238" s="233" t="str">
        <f>IFERROR(IF(P238*'BCA Inputs'!$C$1+Q238*'BCA Inputs'!$C$2+F238*'BCA Inputs'!$C$2+G238*'BCA Inputs'!$C$2=0,"",P238*'BCA Inputs'!$C$1+Q238*'BCA Inputs'!$C$2+F238*'BCA Inputs'!$C$2+G238*'BCA Inputs'!$C$2),"")</f>
        <v/>
      </c>
      <c r="S238" s="181" t="str">
        <f t="shared" si="30"/>
        <v/>
      </c>
      <c r="T238" s="181" t="str">
        <f>IFERROR(IF($B$3="NYSEG",(INDEX('BCA Inputs'!$N$14:$N$54,MATCH(I238,'BCA Inputs'!$M$14:$M$54,0))*P238+INDEX('BCA Inputs'!$O$14:$O$54,MATCH(I238,'BCA Inputs'!$M$14:$M$54,0))*O238+INDEX('BCA Inputs'!P:P,MATCH(I238,'BCA Inputs'!M:M,0))*Q238+INDEX('BCA Inputs'!Q:Q,MATCH(I238,'BCA Inputs'!M:M,0))*F238+INDEX('BCA Inputs'!R:R,MATCH(I238,'BCA Inputs'!M:M,0))*G238)+L238+N238,IF($B$3="RG&amp;E",(INDEX('BCA Inputs'!$AX$14:$AX$54,MATCH(I238,'BCA Inputs'!$AW$14:$AW$54,0))*P238+INDEX('BCA Inputs'!$AY$14:$AY$54,MATCH(I238,'BCA Inputs'!$AW$14:$AW$54,0))*O238+INDEX('BCA Inputs'!$AZ$14:$AZ$54,MATCH(I238,'BCA Inputs'!$AW$14:$AW$54,0))*Q238+INDEX('BCA Inputs'!$BA$14:$BA$54,MATCH(I238,'BCA Inputs'!$AW$14:$AW$54,0))*F238+INDEX('BCA Inputs'!$BB$14:$BB$54,MATCH(I238,'BCA Inputs'!$AW$14:$AW$54,0))*G238)+L238+N238,"")),"")</f>
        <v/>
      </c>
      <c r="U238" s="234" t="str">
        <f t="shared" si="31"/>
        <v/>
      </c>
      <c r="V238" s="234" t="str">
        <f t="shared" si="32"/>
        <v/>
      </c>
      <c r="W238" s="234" t="str">
        <f t="shared" si="33"/>
        <v/>
      </c>
      <c r="Y238" s="235" t="str">
        <f t="shared" si="34"/>
        <v/>
      </c>
      <c r="Z238" s="236" t="str">
        <f>IFERROR(IF($B$3="NYSEG",INDEX('BCA Inputs'!$X$14:$X$54,MATCH(I238,'BCA Inputs'!$M$14:$M$54,0))*P238+INDEX('BCA Inputs'!$Y$14:$Y$54,MATCH(I238,'BCA Inputs'!$M$14:$M$54,0))*O238+INDEX('BCA Inputs'!$Z$14:$Z$54,MATCH(I238,'BCA Inputs'!$M$14:$M$54,0))*Q238+INDEX('BCA Inputs'!$AA$14:$AA$54,MATCH(I238,'BCA Inputs'!$M$14:$M$54,0))*F238+INDEX('BCA Inputs'!$AB$14:$AB$54,MATCH(I238,'BCA Inputs'!$M$14:$M$54,0))*G238,IF($B$3="RG&amp;E",INDEX('BCA Inputs'!$BG$14:$BG$54,MATCH(I238,'BCA Inputs'!$AW$14:$AW$54,0))*P238+INDEX('BCA Inputs'!$BH$14:$BH$54,MATCH(I238,'BCA Inputs'!$AW$14:$AW$54,0))*O238+INDEX('BCA Inputs'!$BI$14:$BI$54,MATCH(I238,'BCA Inputs'!$AW$14:$AW$54,0))*Q238+INDEX('BCA Inputs'!$BJ$14:$BJ$54,MATCH(I238,'BCA Inputs'!$AW$14:$AW$54,0))*F238+INDEX('BCA Inputs'!$BK$14:$BK$54,MATCH(I238,'BCA Inputs'!$AW$14:$AW$54,0))*G238,"")),"")</f>
        <v/>
      </c>
      <c r="AA238" s="237" t="str">
        <f t="shared" si="35"/>
        <v/>
      </c>
      <c r="AC238" s="238" t="str">
        <f>IFERROR((K238+R238)+IF($B$3="NYSEG",INDEX('BCA Inputs'!$AI$14:$AI$54,MATCH(I238,'BCA Inputs'!$M$14:$M$54,0))*P238+INDEX('BCA Inputs'!$AJ$14:$AJ$54,MATCH(I238,'BCA Inputs'!$M$14:$M$54,0))*Q238,IF($B$3="RG&amp;E",INDEX('BCA Inputs'!$BR$14:$BR$54,MATCH(I238,'BCA Inputs'!$AW$14:$AW$54,0))*P238+INDEX('BCA Inputs'!$BS$14:$BS$54,MATCH(I238,'BCA Inputs'!$AW$14:$AW$54,0))*Q238,"")),"")</f>
        <v/>
      </c>
      <c r="AD238" s="181" t="str">
        <f>IFERROR(IF($B$3="NYSEG",INDEX('BCA Inputs'!$AD$14:$AD$54,MATCH(I238,'BCA Inputs'!$M$14:$M$54,0))*P238+INDEX('BCA Inputs'!$AE$14:$AE$54,MATCH(I238,'BCA Inputs'!$M$14:$M$54,0))*O238+INDEX('BCA Inputs'!$AF$14:$AF$54,MATCH(I238,'BCA Inputs'!$M$14:$M$54,0))*Q238+INDEX('BCA Inputs'!$AG$14:$AG$54,MATCH(I238,'BCA Inputs'!$M$14:$M$54,0))*F238+INDEX('BCA Inputs'!$AH$14:$AH$54,MATCH(I238,'BCA Inputs'!$M$14:$M$54,0))*G238,IF($B$3="RG&amp;E",INDEX('BCA Inputs'!$BM$14:$BM$54,MATCH(I238,'BCA Inputs'!$AW$14:$AW$54,0))*P238+INDEX('BCA Inputs'!$BN$14:$BN$54,MATCH(I238,'BCA Inputs'!$AW$14:$AW$54,0))*O238+INDEX('BCA Inputs'!$BO$14:$BO$54,MATCH(I238,'BCA Inputs'!$AW$14:$AW$54,0))*Q238+INDEX('BCA Inputs'!$BP$14:$BP$54,MATCH(I238,'BCA Inputs'!$AW$14:$AW$54,0))*F238+INDEX('BCA Inputs'!$BQ$14:$BQ$54,MATCH(I238,'BCA Inputs'!$AW$14:$AW$54,0))*G238,"")),"")</f>
        <v/>
      </c>
      <c r="AE238" s="237" t="str">
        <f t="shared" si="36"/>
        <v/>
      </c>
      <c r="AF238" s="198">
        <f t="shared" si="38"/>
        <v>0</v>
      </c>
      <c r="AG238" s="239">
        <f t="shared" si="39"/>
        <v>0</v>
      </c>
    </row>
    <row r="239" spans="1:33">
      <c r="A239" s="228"/>
      <c r="B239" s="176"/>
      <c r="C239" s="229"/>
      <c r="D239" s="230"/>
      <c r="E239" s="230"/>
      <c r="F239" s="230"/>
      <c r="G239" s="230"/>
      <c r="H239" s="231"/>
      <c r="I239" s="231"/>
      <c r="J239" s="232"/>
      <c r="K239" s="232"/>
      <c r="L239" s="232"/>
      <c r="M239" s="181">
        <f t="shared" si="37"/>
        <v>0</v>
      </c>
      <c r="N239" s="181">
        <f>IF(H239="",0,H239*I239*'Avoided Water Savings Cost'!$C$16)</f>
        <v>0</v>
      </c>
      <c r="O239" s="545">
        <f>IF(C239="",0,IF($B$3="NYSEG",C239/(1-'Avoided Electric Costs 2020'!$W$21),IF($B$3="RG&amp;E",C239/(1-'Avoided Electric Costs 2020'!$X$21),"")))</f>
        <v>0</v>
      </c>
      <c r="P239" s="546">
        <f>IF(D239="",0,IF($B$3="NYSEG",D239/(1-'Avoided Electric Costs 2020'!$W$21),IF($B$3="RG&amp;E",D239/(1-'Avoided Electric Costs 2020'!$X$21),"")))</f>
        <v>0</v>
      </c>
      <c r="Q239" s="546">
        <f>IF(E239="",0,IF($B$3="NYSEG",E239/(1-'Avoided Natural Gas Costs 2020'!$J$34),IF($B$3="RG&amp;E",E239/(1-'Avoided Natural Gas Costs 2020'!$K$34),"")))</f>
        <v>0</v>
      </c>
      <c r="R239" s="233" t="str">
        <f>IFERROR(IF(P239*'BCA Inputs'!$C$1+Q239*'BCA Inputs'!$C$2+F239*'BCA Inputs'!$C$2+G239*'BCA Inputs'!$C$2=0,"",P239*'BCA Inputs'!$C$1+Q239*'BCA Inputs'!$C$2+F239*'BCA Inputs'!$C$2+G239*'BCA Inputs'!$C$2),"")</f>
        <v/>
      </c>
      <c r="S239" s="181" t="str">
        <f t="shared" si="30"/>
        <v/>
      </c>
      <c r="T239" s="181" t="str">
        <f>IFERROR(IF($B$3="NYSEG",(INDEX('BCA Inputs'!$N$14:$N$54,MATCH(I239,'BCA Inputs'!$M$14:$M$54,0))*P239+INDEX('BCA Inputs'!$O$14:$O$54,MATCH(I239,'BCA Inputs'!$M$14:$M$54,0))*O239+INDEX('BCA Inputs'!P:P,MATCH(I239,'BCA Inputs'!M:M,0))*Q239+INDEX('BCA Inputs'!Q:Q,MATCH(I239,'BCA Inputs'!M:M,0))*F239+INDEX('BCA Inputs'!R:R,MATCH(I239,'BCA Inputs'!M:M,0))*G239)+L239+N239,IF($B$3="RG&amp;E",(INDEX('BCA Inputs'!$AX$14:$AX$54,MATCH(I239,'BCA Inputs'!$AW$14:$AW$54,0))*P239+INDEX('BCA Inputs'!$AY$14:$AY$54,MATCH(I239,'BCA Inputs'!$AW$14:$AW$54,0))*O239+INDEX('BCA Inputs'!$AZ$14:$AZ$54,MATCH(I239,'BCA Inputs'!$AW$14:$AW$54,0))*Q239+INDEX('BCA Inputs'!$BA$14:$BA$54,MATCH(I239,'BCA Inputs'!$AW$14:$AW$54,0))*F239+INDEX('BCA Inputs'!$BB$14:$BB$54,MATCH(I239,'BCA Inputs'!$AW$14:$AW$54,0))*G239)+L239+N239,"")),"")</f>
        <v/>
      </c>
      <c r="U239" s="234" t="str">
        <f t="shared" si="31"/>
        <v/>
      </c>
      <c r="V239" s="234" t="str">
        <f t="shared" si="32"/>
        <v/>
      </c>
      <c r="W239" s="234" t="str">
        <f t="shared" si="33"/>
        <v/>
      </c>
      <c r="Y239" s="235" t="str">
        <f t="shared" si="34"/>
        <v/>
      </c>
      <c r="Z239" s="236" t="str">
        <f>IFERROR(IF($B$3="NYSEG",INDEX('BCA Inputs'!$X$14:$X$54,MATCH(I239,'BCA Inputs'!$M$14:$M$54,0))*P239+INDEX('BCA Inputs'!$Y$14:$Y$54,MATCH(I239,'BCA Inputs'!$M$14:$M$54,0))*O239+INDEX('BCA Inputs'!$Z$14:$Z$54,MATCH(I239,'BCA Inputs'!$M$14:$M$54,0))*Q239+INDEX('BCA Inputs'!$AA$14:$AA$54,MATCH(I239,'BCA Inputs'!$M$14:$M$54,0))*F239+INDEX('BCA Inputs'!$AB$14:$AB$54,MATCH(I239,'BCA Inputs'!$M$14:$M$54,0))*G239,IF($B$3="RG&amp;E",INDEX('BCA Inputs'!$BG$14:$BG$54,MATCH(I239,'BCA Inputs'!$AW$14:$AW$54,0))*P239+INDEX('BCA Inputs'!$BH$14:$BH$54,MATCH(I239,'BCA Inputs'!$AW$14:$AW$54,0))*O239+INDEX('BCA Inputs'!$BI$14:$BI$54,MATCH(I239,'BCA Inputs'!$AW$14:$AW$54,0))*Q239+INDEX('BCA Inputs'!$BJ$14:$BJ$54,MATCH(I239,'BCA Inputs'!$AW$14:$AW$54,0))*F239+INDEX('BCA Inputs'!$BK$14:$BK$54,MATCH(I239,'BCA Inputs'!$AW$14:$AW$54,0))*G239,"")),"")</f>
        <v/>
      </c>
      <c r="AA239" s="237" t="str">
        <f t="shared" si="35"/>
        <v/>
      </c>
      <c r="AC239" s="238" t="str">
        <f>IFERROR((K239+R239)+IF($B$3="NYSEG",INDEX('BCA Inputs'!$AI$14:$AI$54,MATCH(I239,'BCA Inputs'!$M$14:$M$54,0))*P239+INDEX('BCA Inputs'!$AJ$14:$AJ$54,MATCH(I239,'BCA Inputs'!$M$14:$M$54,0))*Q239,IF($B$3="RG&amp;E",INDEX('BCA Inputs'!$BR$14:$BR$54,MATCH(I239,'BCA Inputs'!$AW$14:$AW$54,0))*P239+INDEX('BCA Inputs'!$BS$14:$BS$54,MATCH(I239,'BCA Inputs'!$AW$14:$AW$54,0))*Q239,"")),"")</f>
        <v/>
      </c>
      <c r="AD239" s="181" t="str">
        <f>IFERROR(IF($B$3="NYSEG",INDEX('BCA Inputs'!$AD$14:$AD$54,MATCH(I239,'BCA Inputs'!$M$14:$M$54,0))*P239+INDEX('BCA Inputs'!$AE$14:$AE$54,MATCH(I239,'BCA Inputs'!$M$14:$M$54,0))*O239+INDEX('BCA Inputs'!$AF$14:$AF$54,MATCH(I239,'BCA Inputs'!$M$14:$M$54,0))*Q239+INDEX('BCA Inputs'!$AG$14:$AG$54,MATCH(I239,'BCA Inputs'!$M$14:$M$54,0))*F239+INDEX('BCA Inputs'!$AH$14:$AH$54,MATCH(I239,'BCA Inputs'!$M$14:$M$54,0))*G239,IF($B$3="RG&amp;E",INDEX('BCA Inputs'!$BM$14:$BM$54,MATCH(I239,'BCA Inputs'!$AW$14:$AW$54,0))*P239+INDEX('BCA Inputs'!$BN$14:$BN$54,MATCH(I239,'BCA Inputs'!$AW$14:$AW$54,0))*O239+INDEX('BCA Inputs'!$BO$14:$BO$54,MATCH(I239,'BCA Inputs'!$AW$14:$AW$54,0))*Q239+INDEX('BCA Inputs'!$BP$14:$BP$54,MATCH(I239,'BCA Inputs'!$AW$14:$AW$54,0))*F239+INDEX('BCA Inputs'!$BQ$14:$BQ$54,MATCH(I239,'BCA Inputs'!$AW$14:$AW$54,0))*G239,"")),"")</f>
        <v/>
      </c>
      <c r="AE239" s="237" t="str">
        <f t="shared" si="36"/>
        <v/>
      </c>
      <c r="AF239" s="198">
        <f t="shared" si="38"/>
        <v>0</v>
      </c>
      <c r="AG239" s="239">
        <f t="shared" si="39"/>
        <v>0</v>
      </c>
    </row>
    <row r="240" spans="1:33">
      <c r="A240" s="228"/>
      <c r="B240" s="176"/>
      <c r="C240" s="229"/>
      <c r="D240" s="230"/>
      <c r="E240" s="230"/>
      <c r="F240" s="230"/>
      <c r="G240" s="230"/>
      <c r="H240" s="231"/>
      <c r="I240" s="231"/>
      <c r="J240" s="232"/>
      <c r="K240" s="232"/>
      <c r="L240" s="232"/>
      <c r="M240" s="181">
        <f t="shared" si="37"/>
        <v>0</v>
      </c>
      <c r="N240" s="181">
        <f>IF(H240="",0,H240*I240*'Avoided Water Savings Cost'!$C$16)</f>
        <v>0</v>
      </c>
      <c r="O240" s="545">
        <f>IF(C240="",0,IF($B$3="NYSEG",C240/(1-'Avoided Electric Costs 2020'!$W$21),IF($B$3="RG&amp;E",C240/(1-'Avoided Electric Costs 2020'!$X$21),"")))</f>
        <v>0</v>
      </c>
      <c r="P240" s="546">
        <f>IF(D240="",0,IF($B$3="NYSEG",D240/(1-'Avoided Electric Costs 2020'!$W$21),IF($B$3="RG&amp;E",D240/(1-'Avoided Electric Costs 2020'!$X$21),"")))</f>
        <v>0</v>
      </c>
      <c r="Q240" s="546">
        <f>IF(E240="",0,IF($B$3="NYSEG",E240/(1-'Avoided Natural Gas Costs 2020'!$J$34),IF($B$3="RG&amp;E",E240/(1-'Avoided Natural Gas Costs 2020'!$K$34),"")))</f>
        <v>0</v>
      </c>
      <c r="R240" s="233" t="str">
        <f>IFERROR(IF(P240*'BCA Inputs'!$C$1+Q240*'BCA Inputs'!$C$2+F240*'BCA Inputs'!$C$2+G240*'BCA Inputs'!$C$2=0,"",P240*'BCA Inputs'!$C$1+Q240*'BCA Inputs'!$C$2+F240*'BCA Inputs'!$C$2+G240*'BCA Inputs'!$C$2),"")</f>
        <v/>
      </c>
      <c r="S240" s="181" t="str">
        <f t="shared" si="30"/>
        <v/>
      </c>
      <c r="T240" s="181" t="str">
        <f>IFERROR(IF($B$3="NYSEG",(INDEX('BCA Inputs'!$N$14:$N$54,MATCH(I240,'BCA Inputs'!$M$14:$M$54,0))*P240+INDEX('BCA Inputs'!$O$14:$O$54,MATCH(I240,'BCA Inputs'!$M$14:$M$54,0))*O240+INDEX('BCA Inputs'!P:P,MATCH(I240,'BCA Inputs'!M:M,0))*Q240+INDEX('BCA Inputs'!Q:Q,MATCH(I240,'BCA Inputs'!M:M,0))*F240+INDEX('BCA Inputs'!R:R,MATCH(I240,'BCA Inputs'!M:M,0))*G240)+L240+N240,IF($B$3="RG&amp;E",(INDEX('BCA Inputs'!$AX$14:$AX$54,MATCH(I240,'BCA Inputs'!$AW$14:$AW$54,0))*P240+INDEX('BCA Inputs'!$AY$14:$AY$54,MATCH(I240,'BCA Inputs'!$AW$14:$AW$54,0))*O240+INDEX('BCA Inputs'!$AZ$14:$AZ$54,MATCH(I240,'BCA Inputs'!$AW$14:$AW$54,0))*Q240+INDEX('BCA Inputs'!$BA$14:$BA$54,MATCH(I240,'BCA Inputs'!$AW$14:$AW$54,0))*F240+INDEX('BCA Inputs'!$BB$14:$BB$54,MATCH(I240,'BCA Inputs'!$AW$14:$AW$54,0))*G240)+L240+N240,"")),"")</f>
        <v/>
      </c>
      <c r="U240" s="234" t="str">
        <f t="shared" si="31"/>
        <v/>
      </c>
      <c r="V240" s="234" t="str">
        <f t="shared" si="32"/>
        <v/>
      </c>
      <c r="W240" s="234" t="str">
        <f t="shared" si="33"/>
        <v/>
      </c>
      <c r="Y240" s="235" t="str">
        <f t="shared" si="34"/>
        <v/>
      </c>
      <c r="Z240" s="236" t="str">
        <f>IFERROR(IF($B$3="NYSEG",INDEX('BCA Inputs'!$X$14:$X$54,MATCH(I240,'BCA Inputs'!$M$14:$M$54,0))*P240+INDEX('BCA Inputs'!$Y$14:$Y$54,MATCH(I240,'BCA Inputs'!$M$14:$M$54,0))*O240+INDEX('BCA Inputs'!$Z$14:$Z$54,MATCH(I240,'BCA Inputs'!$M$14:$M$54,0))*Q240+INDEX('BCA Inputs'!$AA$14:$AA$54,MATCH(I240,'BCA Inputs'!$M$14:$M$54,0))*F240+INDEX('BCA Inputs'!$AB$14:$AB$54,MATCH(I240,'BCA Inputs'!$M$14:$M$54,0))*G240,IF($B$3="RG&amp;E",INDEX('BCA Inputs'!$BG$14:$BG$54,MATCH(I240,'BCA Inputs'!$AW$14:$AW$54,0))*P240+INDEX('BCA Inputs'!$BH$14:$BH$54,MATCH(I240,'BCA Inputs'!$AW$14:$AW$54,0))*O240+INDEX('BCA Inputs'!$BI$14:$BI$54,MATCH(I240,'BCA Inputs'!$AW$14:$AW$54,0))*Q240+INDEX('BCA Inputs'!$BJ$14:$BJ$54,MATCH(I240,'BCA Inputs'!$AW$14:$AW$54,0))*F240+INDEX('BCA Inputs'!$BK$14:$BK$54,MATCH(I240,'BCA Inputs'!$AW$14:$AW$54,0))*G240,"")),"")</f>
        <v/>
      </c>
      <c r="AA240" s="237" t="str">
        <f t="shared" si="35"/>
        <v/>
      </c>
      <c r="AC240" s="238" t="str">
        <f>IFERROR((K240+R240)+IF($B$3="NYSEG",INDEX('BCA Inputs'!$AI$14:$AI$54,MATCH(I240,'BCA Inputs'!$M$14:$M$54,0))*P240+INDEX('BCA Inputs'!$AJ$14:$AJ$54,MATCH(I240,'BCA Inputs'!$M$14:$M$54,0))*Q240,IF($B$3="RG&amp;E",INDEX('BCA Inputs'!$BR$14:$BR$54,MATCH(I240,'BCA Inputs'!$AW$14:$AW$54,0))*P240+INDEX('BCA Inputs'!$BS$14:$BS$54,MATCH(I240,'BCA Inputs'!$AW$14:$AW$54,0))*Q240,"")),"")</f>
        <v/>
      </c>
      <c r="AD240" s="181" t="str">
        <f>IFERROR(IF($B$3="NYSEG",INDEX('BCA Inputs'!$AD$14:$AD$54,MATCH(I240,'BCA Inputs'!$M$14:$M$54,0))*P240+INDEX('BCA Inputs'!$AE$14:$AE$54,MATCH(I240,'BCA Inputs'!$M$14:$M$54,0))*O240+INDEX('BCA Inputs'!$AF$14:$AF$54,MATCH(I240,'BCA Inputs'!$M$14:$M$54,0))*Q240+INDEX('BCA Inputs'!$AG$14:$AG$54,MATCH(I240,'BCA Inputs'!$M$14:$M$54,0))*F240+INDEX('BCA Inputs'!$AH$14:$AH$54,MATCH(I240,'BCA Inputs'!$M$14:$M$54,0))*G240,IF($B$3="RG&amp;E",INDEX('BCA Inputs'!$BM$14:$BM$54,MATCH(I240,'BCA Inputs'!$AW$14:$AW$54,0))*P240+INDEX('BCA Inputs'!$BN$14:$BN$54,MATCH(I240,'BCA Inputs'!$AW$14:$AW$54,0))*O240+INDEX('BCA Inputs'!$BO$14:$BO$54,MATCH(I240,'BCA Inputs'!$AW$14:$AW$54,0))*Q240+INDEX('BCA Inputs'!$BP$14:$BP$54,MATCH(I240,'BCA Inputs'!$AW$14:$AW$54,0))*F240+INDEX('BCA Inputs'!$BQ$14:$BQ$54,MATCH(I240,'BCA Inputs'!$AW$14:$AW$54,0))*G240,"")),"")</f>
        <v/>
      </c>
      <c r="AE240" s="237" t="str">
        <f t="shared" si="36"/>
        <v/>
      </c>
      <c r="AF240" s="198">
        <f t="shared" si="38"/>
        <v>0</v>
      </c>
      <c r="AG240" s="239">
        <f t="shared" si="39"/>
        <v>0</v>
      </c>
    </row>
    <row r="241" spans="1:33">
      <c r="A241" s="228"/>
      <c r="B241" s="176"/>
      <c r="C241" s="229"/>
      <c r="D241" s="230"/>
      <c r="E241" s="230"/>
      <c r="F241" s="230"/>
      <c r="G241" s="230"/>
      <c r="H241" s="231"/>
      <c r="I241" s="231"/>
      <c r="J241" s="232"/>
      <c r="K241" s="232"/>
      <c r="L241" s="232"/>
      <c r="M241" s="181">
        <f t="shared" si="37"/>
        <v>0</v>
      </c>
      <c r="N241" s="181">
        <f>IF(H241="",0,H241*I241*'Avoided Water Savings Cost'!$C$16)</f>
        <v>0</v>
      </c>
      <c r="O241" s="545">
        <f>IF(C241="",0,IF($B$3="NYSEG",C241/(1-'Avoided Electric Costs 2020'!$W$21),IF($B$3="RG&amp;E",C241/(1-'Avoided Electric Costs 2020'!$X$21),"")))</f>
        <v>0</v>
      </c>
      <c r="P241" s="546">
        <f>IF(D241="",0,IF($B$3="NYSEG",D241/(1-'Avoided Electric Costs 2020'!$W$21),IF($B$3="RG&amp;E",D241/(1-'Avoided Electric Costs 2020'!$X$21),"")))</f>
        <v>0</v>
      </c>
      <c r="Q241" s="546">
        <f>IF(E241="",0,IF($B$3="NYSEG",E241/(1-'Avoided Natural Gas Costs 2020'!$J$34),IF($B$3="RG&amp;E",E241/(1-'Avoided Natural Gas Costs 2020'!$K$34),"")))</f>
        <v>0</v>
      </c>
      <c r="R241" s="233" t="str">
        <f>IFERROR(IF(P241*'BCA Inputs'!$C$1+Q241*'BCA Inputs'!$C$2+F241*'BCA Inputs'!$C$2+G241*'BCA Inputs'!$C$2=0,"",P241*'BCA Inputs'!$C$1+Q241*'BCA Inputs'!$C$2+F241*'BCA Inputs'!$C$2+G241*'BCA Inputs'!$C$2),"")</f>
        <v/>
      </c>
      <c r="S241" s="181" t="str">
        <f t="shared" si="30"/>
        <v/>
      </c>
      <c r="T241" s="181" t="str">
        <f>IFERROR(IF($B$3="NYSEG",(INDEX('BCA Inputs'!$N$14:$N$54,MATCH(I241,'BCA Inputs'!$M$14:$M$54,0))*P241+INDEX('BCA Inputs'!$O$14:$O$54,MATCH(I241,'BCA Inputs'!$M$14:$M$54,0))*O241+INDEX('BCA Inputs'!P:P,MATCH(I241,'BCA Inputs'!M:M,0))*Q241+INDEX('BCA Inputs'!Q:Q,MATCH(I241,'BCA Inputs'!M:M,0))*F241+INDEX('BCA Inputs'!R:R,MATCH(I241,'BCA Inputs'!M:M,0))*G241)+L241+N241,IF($B$3="RG&amp;E",(INDEX('BCA Inputs'!$AX$14:$AX$54,MATCH(I241,'BCA Inputs'!$AW$14:$AW$54,0))*P241+INDEX('BCA Inputs'!$AY$14:$AY$54,MATCH(I241,'BCA Inputs'!$AW$14:$AW$54,0))*O241+INDEX('BCA Inputs'!$AZ$14:$AZ$54,MATCH(I241,'BCA Inputs'!$AW$14:$AW$54,0))*Q241+INDEX('BCA Inputs'!$BA$14:$BA$54,MATCH(I241,'BCA Inputs'!$AW$14:$AW$54,0))*F241+INDEX('BCA Inputs'!$BB$14:$BB$54,MATCH(I241,'BCA Inputs'!$AW$14:$AW$54,0))*G241)+L241+N241,"")),"")</f>
        <v/>
      </c>
      <c r="U241" s="234" t="str">
        <f t="shared" si="31"/>
        <v/>
      </c>
      <c r="V241" s="234" t="str">
        <f t="shared" si="32"/>
        <v/>
      </c>
      <c r="W241" s="234" t="str">
        <f t="shared" si="33"/>
        <v/>
      </c>
      <c r="Y241" s="235" t="str">
        <f t="shared" si="34"/>
        <v/>
      </c>
      <c r="Z241" s="236" t="str">
        <f>IFERROR(IF($B$3="NYSEG",INDEX('BCA Inputs'!$X$14:$X$54,MATCH(I241,'BCA Inputs'!$M$14:$M$54,0))*P241+INDEX('BCA Inputs'!$Y$14:$Y$54,MATCH(I241,'BCA Inputs'!$M$14:$M$54,0))*O241+INDEX('BCA Inputs'!$Z$14:$Z$54,MATCH(I241,'BCA Inputs'!$M$14:$M$54,0))*Q241+INDEX('BCA Inputs'!$AA$14:$AA$54,MATCH(I241,'BCA Inputs'!$M$14:$M$54,0))*F241+INDEX('BCA Inputs'!$AB$14:$AB$54,MATCH(I241,'BCA Inputs'!$M$14:$M$54,0))*G241,IF($B$3="RG&amp;E",INDEX('BCA Inputs'!$BG$14:$BG$54,MATCH(I241,'BCA Inputs'!$AW$14:$AW$54,0))*P241+INDEX('BCA Inputs'!$BH$14:$BH$54,MATCH(I241,'BCA Inputs'!$AW$14:$AW$54,0))*O241+INDEX('BCA Inputs'!$BI$14:$BI$54,MATCH(I241,'BCA Inputs'!$AW$14:$AW$54,0))*Q241+INDEX('BCA Inputs'!$BJ$14:$BJ$54,MATCH(I241,'BCA Inputs'!$AW$14:$AW$54,0))*F241+INDEX('BCA Inputs'!$BK$14:$BK$54,MATCH(I241,'BCA Inputs'!$AW$14:$AW$54,0))*G241,"")),"")</f>
        <v/>
      </c>
      <c r="AA241" s="237" t="str">
        <f t="shared" si="35"/>
        <v/>
      </c>
      <c r="AC241" s="238" t="str">
        <f>IFERROR((K241+R241)+IF($B$3="NYSEG",INDEX('BCA Inputs'!$AI$14:$AI$54,MATCH(I241,'BCA Inputs'!$M$14:$M$54,0))*P241+INDEX('BCA Inputs'!$AJ$14:$AJ$54,MATCH(I241,'BCA Inputs'!$M$14:$M$54,0))*Q241,IF($B$3="RG&amp;E",INDEX('BCA Inputs'!$BR$14:$BR$54,MATCH(I241,'BCA Inputs'!$AW$14:$AW$54,0))*P241+INDEX('BCA Inputs'!$BS$14:$BS$54,MATCH(I241,'BCA Inputs'!$AW$14:$AW$54,0))*Q241,"")),"")</f>
        <v/>
      </c>
      <c r="AD241" s="181" t="str">
        <f>IFERROR(IF($B$3="NYSEG",INDEX('BCA Inputs'!$AD$14:$AD$54,MATCH(I241,'BCA Inputs'!$M$14:$M$54,0))*P241+INDEX('BCA Inputs'!$AE$14:$AE$54,MATCH(I241,'BCA Inputs'!$M$14:$M$54,0))*O241+INDEX('BCA Inputs'!$AF$14:$AF$54,MATCH(I241,'BCA Inputs'!$M$14:$M$54,0))*Q241+INDEX('BCA Inputs'!$AG$14:$AG$54,MATCH(I241,'BCA Inputs'!$M$14:$M$54,0))*F241+INDEX('BCA Inputs'!$AH$14:$AH$54,MATCH(I241,'BCA Inputs'!$M$14:$M$54,0))*G241,IF($B$3="RG&amp;E",INDEX('BCA Inputs'!$BM$14:$BM$54,MATCH(I241,'BCA Inputs'!$AW$14:$AW$54,0))*P241+INDEX('BCA Inputs'!$BN$14:$BN$54,MATCH(I241,'BCA Inputs'!$AW$14:$AW$54,0))*O241+INDEX('BCA Inputs'!$BO$14:$BO$54,MATCH(I241,'BCA Inputs'!$AW$14:$AW$54,0))*Q241+INDEX('BCA Inputs'!$BP$14:$BP$54,MATCH(I241,'BCA Inputs'!$AW$14:$AW$54,0))*F241+INDEX('BCA Inputs'!$BQ$14:$BQ$54,MATCH(I241,'BCA Inputs'!$AW$14:$AW$54,0))*G241,"")),"")</f>
        <v/>
      </c>
      <c r="AE241" s="237" t="str">
        <f t="shared" si="36"/>
        <v/>
      </c>
      <c r="AF241" s="198">
        <f t="shared" si="38"/>
        <v>0</v>
      </c>
      <c r="AG241" s="239">
        <f t="shared" si="39"/>
        <v>0</v>
      </c>
    </row>
    <row r="242" spans="1:33">
      <c r="A242" s="228"/>
      <c r="B242" s="176"/>
      <c r="C242" s="229"/>
      <c r="D242" s="230"/>
      <c r="E242" s="230"/>
      <c r="F242" s="230"/>
      <c r="G242" s="230"/>
      <c r="H242" s="231"/>
      <c r="I242" s="231"/>
      <c r="J242" s="232"/>
      <c r="K242" s="232"/>
      <c r="L242" s="232"/>
      <c r="M242" s="181">
        <f t="shared" si="37"/>
        <v>0</v>
      </c>
      <c r="N242" s="181">
        <f>IF(H242="",0,H242*I242*'Avoided Water Savings Cost'!$C$16)</f>
        <v>0</v>
      </c>
      <c r="O242" s="545">
        <f>IF(C242="",0,IF($B$3="NYSEG",C242/(1-'Avoided Electric Costs 2020'!$W$21),IF($B$3="RG&amp;E",C242/(1-'Avoided Electric Costs 2020'!$X$21),"")))</f>
        <v>0</v>
      </c>
      <c r="P242" s="546">
        <f>IF(D242="",0,IF($B$3="NYSEG",D242/(1-'Avoided Electric Costs 2020'!$W$21),IF($B$3="RG&amp;E",D242/(1-'Avoided Electric Costs 2020'!$X$21),"")))</f>
        <v>0</v>
      </c>
      <c r="Q242" s="546">
        <f>IF(E242="",0,IF($B$3="NYSEG",E242/(1-'Avoided Natural Gas Costs 2020'!$J$34),IF($B$3="RG&amp;E",E242/(1-'Avoided Natural Gas Costs 2020'!$K$34),"")))</f>
        <v>0</v>
      </c>
      <c r="R242" s="233" t="str">
        <f>IFERROR(IF(P242*'BCA Inputs'!$C$1+Q242*'BCA Inputs'!$C$2+F242*'BCA Inputs'!$C$2+G242*'BCA Inputs'!$C$2=0,"",P242*'BCA Inputs'!$C$1+Q242*'BCA Inputs'!$C$2+F242*'BCA Inputs'!$C$2+G242*'BCA Inputs'!$C$2),"")</f>
        <v/>
      </c>
      <c r="S242" s="181" t="str">
        <f t="shared" si="30"/>
        <v/>
      </c>
      <c r="T242" s="181" t="str">
        <f>IFERROR(IF($B$3="NYSEG",(INDEX('BCA Inputs'!$N$14:$N$54,MATCH(I242,'BCA Inputs'!$M$14:$M$54,0))*P242+INDEX('BCA Inputs'!$O$14:$O$54,MATCH(I242,'BCA Inputs'!$M$14:$M$54,0))*O242+INDEX('BCA Inputs'!P:P,MATCH(I242,'BCA Inputs'!M:M,0))*Q242+INDEX('BCA Inputs'!Q:Q,MATCH(I242,'BCA Inputs'!M:M,0))*F242+INDEX('BCA Inputs'!R:R,MATCH(I242,'BCA Inputs'!M:M,0))*G242)+L242+N242,IF($B$3="RG&amp;E",(INDEX('BCA Inputs'!$AX$14:$AX$54,MATCH(I242,'BCA Inputs'!$AW$14:$AW$54,0))*P242+INDEX('BCA Inputs'!$AY$14:$AY$54,MATCH(I242,'BCA Inputs'!$AW$14:$AW$54,0))*O242+INDEX('BCA Inputs'!$AZ$14:$AZ$54,MATCH(I242,'BCA Inputs'!$AW$14:$AW$54,0))*Q242+INDEX('BCA Inputs'!$BA$14:$BA$54,MATCH(I242,'BCA Inputs'!$AW$14:$AW$54,0))*F242+INDEX('BCA Inputs'!$BB$14:$BB$54,MATCH(I242,'BCA Inputs'!$AW$14:$AW$54,0))*G242)+L242+N242,"")),"")</f>
        <v/>
      </c>
      <c r="U242" s="234" t="str">
        <f t="shared" si="31"/>
        <v/>
      </c>
      <c r="V242" s="234" t="str">
        <f t="shared" si="32"/>
        <v/>
      </c>
      <c r="W242" s="234" t="str">
        <f t="shared" si="33"/>
        <v/>
      </c>
      <c r="Y242" s="235" t="str">
        <f t="shared" si="34"/>
        <v/>
      </c>
      <c r="Z242" s="236" t="str">
        <f>IFERROR(IF($B$3="NYSEG",INDEX('BCA Inputs'!$X$14:$X$54,MATCH(I242,'BCA Inputs'!$M$14:$M$54,0))*P242+INDEX('BCA Inputs'!$Y$14:$Y$54,MATCH(I242,'BCA Inputs'!$M$14:$M$54,0))*O242+INDEX('BCA Inputs'!$Z$14:$Z$54,MATCH(I242,'BCA Inputs'!$M$14:$M$54,0))*Q242+INDEX('BCA Inputs'!$AA$14:$AA$54,MATCH(I242,'BCA Inputs'!$M$14:$M$54,0))*F242+INDEX('BCA Inputs'!$AB$14:$AB$54,MATCH(I242,'BCA Inputs'!$M$14:$M$54,0))*G242,IF($B$3="RG&amp;E",INDEX('BCA Inputs'!$BG$14:$BG$54,MATCH(I242,'BCA Inputs'!$AW$14:$AW$54,0))*P242+INDEX('BCA Inputs'!$BH$14:$BH$54,MATCH(I242,'BCA Inputs'!$AW$14:$AW$54,0))*O242+INDEX('BCA Inputs'!$BI$14:$BI$54,MATCH(I242,'BCA Inputs'!$AW$14:$AW$54,0))*Q242+INDEX('BCA Inputs'!$BJ$14:$BJ$54,MATCH(I242,'BCA Inputs'!$AW$14:$AW$54,0))*F242+INDEX('BCA Inputs'!$BK$14:$BK$54,MATCH(I242,'BCA Inputs'!$AW$14:$AW$54,0))*G242,"")),"")</f>
        <v/>
      </c>
      <c r="AA242" s="237" t="str">
        <f t="shared" si="35"/>
        <v/>
      </c>
      <c r="AC242" s="238" t="str">
        <f>IFERROR((K242+R242)+IF($B$3="NYSEG",INDEX('BCA Inputs'!$AI$14:$AI$54,MATCH(I242,'BCA Inputs'!$M$14:$M$54,0))*P242+INDEX('BCA Inputs'!$AJ$14:$AJ$54,MATCH(I242,'BCA Inputs'!$M$14:$M$54,0))*Q242,IF($B$3="RG&amp;E",INDEX('BCA Inputs'!$BR$14:$BR$54,MATCH(I242,'BCA Inputs'!$AW$14:$AW$54,0))*P242+INDEX('BCA Inputs'!$BS$14:$BS$54,MATCH(I242,'BCA Inputs'!$AW$14:$AW$54,0))*Q242,"")),"")</f>
        <v/>
      </c>
      <c r="AD242" s="181" t="str">
        <f>IFERROR(IF($B$3="NYSEG",INDEX('BCA Inputs'!$AD$14:$AD$54,MATCH(I242,'BCA Inputs'!$M$14:$M$54,0))*P242+INDEX('BCA Inputs'!$AE$14:$AE$54,MATCH(I242,'BCA Inputs'!$M$14:$M$54,0))*O242+INDEX('BCA Inputs'!$AF$14:$AF$54,MATCH(I242,'BCA Inputs'!$M$14:$M$54,0))*Q242+INDEX('BCA Inputs'!$AG$14:$AG$54,MATCH(I242,'BCA Inputs'!$M$14:$M$54,0))*F242+INDEX('BCA Inputs'!$AH$14:$AH$54,MATCH(I242,'BCA Inputs'!$M$14:$M$54,0))*G242,IF($B$3="RG&amp;E",INDEX('BCA Inputs'!$BM$14:$BM$54,MATCH(I242,'BCA Inputs'!$AW$14:$AW$54,0))*P242+INDEX('BCA Inputs'!$BN$14:$BN$54,MATCH(I242,'BCA Inputs'!$AW$14:$AW$54,0))*O242+INDEX('BCA Inputs'!$BO$14:$BO$54,MATCH(I242,'BCA Inputs'!$AW$14:$AW$54,0))*Q242+INDEX('BCA Inputs'!$BP$14:$BP$54,MATCH(I242,'BCA Inputs'!$AW$14:$AW$54,0))*F242+INDEX('BCA Inputs'!$BQ$14:$BQ$54,MATCH(I242,'BCA Inputs'!$AW$14:$AW$54,0))*G242,"")),"")</f>
        <v/>
      </c>
      <c r="AE242" s="237" t="str">
        <f t="shared" si="36"/>
        <v/>
      </c>
      <c r="AF242" s="198">
        <f t="shared" si="38"/>
        <v>0</v>
      </c>
      <c r="AG242" s="239">
        <f t="shared" si="39"/>
        <v>0</v>
      </c>
    </row>
    <row r="243" spans="1:33">
      <c r="A243" s="228"/>
      <c r="B243" s="176"/>
      <c r="C243" s="229"/>
      <c r="D243" s="230"/>
      <c r="E243" s="230"/>
      <c r="F243" s="230"/>
      <c r="G243" s="230"/>
      <c r="H243" s="231"/>
      <c r="I243" s="231"/>
      <c r="J243" s="232"/>
      <c r="K243" s="232"/>
      <c r="L243" s="232"/>
      <c r="M243" s="181">
        <f t="shared" si="37"/>
        <v>0</v>
      </c>
      <c r="N243" s="181">
        <f>IF(H243="",0,H243*I243*'Avoided Water Savings Cost'!$C$16)</f>
        <v>0</v>
      </c>
      <c r="O243" s="545">
        <f>IF(C243="",0,IF($B$3="NYSEG",C243/(1-'Avoided Electric Costs 2020'!$W$21),IF($B$3="RG&amp;E",C243/(1-'Avoided Electric Costs 2020'!$X$21),"")))</f>
        <v>0</v>
      </c>
      <c r="P243" s="546">
        <f>IF(D243="",0,IF($B$3="NYSEG",D243/(1-'Avoided Electric Costs 2020'!$W$21),IF($B$3="RG&amp;E",D243/(1-'Avoided Electric Costs 2020'!$X$21),"")))</f>
        <v>0</v>
      </c>
      <c r="Q243" s="546">
        <f>IF(E243="",0,IF($B$3="NYSEG",E243/(1-'Avoided Natural Gas Costs 2020'!$J$34),IF($B$3="RG&amp;E",E243/(1-'Avoided Natural Gas Costs 2020'!$K$34),"")))</f>
        <v>0</v>
      </c>
      <c r="R243" s="233" t="str">
        <f>IFERROR(IF(P243*'BCA Inputs'!$C$1+Q243*'BCA Inputs'!$C$2+F243*'BCA Inputs'!$C$2+G243*'BCA Inputs'!$C$2=0,"",P243*'BCA Inputs'!$C$1+Q243*'BCA Inputs'!$C$2+F243*'BCA Inputs'!$C$2+G243*'BCA Inputs'!$C$2),"")</f>
        <v/>
      </c>
      <c r="S243" s="181" t="str">
        <f t="shared" si="30"/>
        <v/>
      </c>
      <c r="T243" s="181" t="str">
        <f>IFERROR(IF($B$3="NYSEG",(INDEX('BCA Inputs'!$N$14:$N$54,MATCH(I243,'BCA Inputs'!$M$14:$M$54,0))*P243+INDEX('BCA Inputs'!$O$14:$O$54,MATCH(I243,'BCA Inputs'!$M$14:$M$54,0))*O243+INDEX('BCA Inputs'!P:P,MATCH(I243,'BCA Inputs'!M:M,0))*Q243+INDEX('BCA Inputs'!Q:Q,MATCH(I243,'BCA Inputs'!M:M,0))*F243+INDEX('BCA Inputs'!R:R,MATCH(I243,'BCA Inputs'!M:M,0))*G243)+L243+N243,IF($B$3="RG&amp;E",(INDEX('BCA Inputs'!$AX$14:$AX$54,MATCH(I243,'BCA Inputs'!$AW$14:$AW$54,0))*P243+INDEX('BCA Inputs'!$AY$14:$AY$54,MATCH(I243,'BCA Inputs'!$AW$14:$AW$54,0))*O243+INDEX('BCA Inputs'!$AZ$14:$AZ$54,MATCH(I243,'BCA Inputs'!$AW$14:$AW$54,0))*Q243+INDEX('BCA Inputs'!$BA$14:$BA$54,MATCH(I243,'BCA Inputs'!$AW$14:$AW$54,0))*F243+INDEX('BCA Inputs'!$BB$14:$BB$54,MATCH(I243,'BCA Inputs'!$AW$14:$AW$54,0))*G243)+L243+N243,"")),"")</f>
        <v/>
      </c>
      <c r="U243" s="234" t="str">
        <f t="shared" si="31"/>
        <v/>
      </c>
      <c r="V243" s="234" t="str">
        <f t="shared" si="32"/>
        <v/>
      </c>
      <c r="W243" s="234" t="str">
        <f t="shared" si="33"/>
        <v/>
      </c>
      <c r="Y243" s="235" t="str">
        <f t="shared" si="34"/>
        <v/>
      </c>
      <c r="Z243" s="236" t="str">
        <f>IFERROR(IF($B$3="NYSEG",INDEX('BCA Inputs'!$X$14:$X$54,MATCH(I243,'BCA Inputs'!$M$14:$M$54,0))*P243+INDEX('BCA Inputs'!$Y$14:$Y$54,MATCH(I243,'BCA Inputs'!$M$14:$M$54,0))*O243+INDEX('BCA Inputs'!$Z$14:$Z$54,MATCH(I243,'BCA Inputs'!$M$14:$M$54,0))*Q243+INDEX('BCA Inputs'!$AA$14:$AA$54,MATCH(I243,'BCA Inputs'!$M$14:$M$54,0))*F243+INDEX('BCA Inputs'!$AB$14:$AB$54,MATCH(I243,'BCA Inputs'!$M$14:$M$54,0))*G243,IF($B$3="RG&amp;E",INDEX('BCA Inputs'!$BG$14:$BG$54,MATCH(I243,'BCA Inputs'!$AW$14:$AW$54,0))*P243+INDEX('BCA Inputs'!$BH$14:$BH$54,MATCH(I243,'BCA Inputs'!$AW$14:$AW$54,0))*O243+INDEX('BCA Inputs'!$BI$14:$BI$54,MATCH(I243,'BCA Inputs'!$AW$14:$AW$54,0))*Q243+INDEX('BCA Inputs'!$BJ$14:$BJ$54,MATCH(I243,'BCA Inputs'!$AW$14:$AW$54,0))*F243+INDEX('BCA Inputs'!$BK$14:$BK$54,MATCH(I243,'BCA Inputs'!$AW$14:$AW$54,0))*G243,"")),"")</f>
        <v/>
      </c>
      <c r="AA243" s="237" t="str">
        <f t="shared" si="35"/>
        <v/>
      </c>
      <c r="AC243" s="238" t="str">
        <f>IFERROR((K243+R243)+IF($B$3="NYSEG",INDEX('BCA Inputs'!$AI$14:$AI$54,MATCH(I243,'BCA Inputs'!$M$14:$M$54,0))*P243+INDEX('BCA Inputs'!$AJ$14:$AJ$54,MATCH(I243,'BCA Inputs'!$M$14:$M$54,0))*Q243,IF($B$3="RG&amp;E",INDEX('BCA Inputs'!$BR$14:$BR$54,MATCH(I243,'BCA Inputs'!$AW$14:$AW$54,0))*P243+INDEX('BCA Inputs'!$BS$14:$BS$54,MATCH(I243,'BCA Inputs'!$AW$14:$AW$54,0))*Q243,"")),"")</f>
        <v/>
      </c>
      <c r="AD243" s="181" t="str">
        <f>IFERROR(IF($B$3="NYSEG",INDEX('BCA Inputs'!$AD$14:$AD$54,MATCH(I243,'BCA Inputs'!$M$14:$M$54,0))*P243+INDEX('BCA Inputs'!$AE$14:$AE$54,MATCH(I243,'BCA Inputs'!$M$14:$M$54,0))*O243+INDEX('BCA Inputs'!$AF$14:$AF$54,MATCH(I243,'BCA Inputs'!$M$14:$M$54,0))*Q243+INDEX('BCA Inputs'!$AG$14:$AG$54,MATCH(I243,'BCA Inputs'!$M$14:$M$54,0))*F243+INDEX('BCA Inputs'!$AH$14:$AH$54,MATCH(I243,'BCA Inputs'!$M$14:$M$54,0))*G243,IF($B$3="RG&amp;E",INDEX('BCA Inputs'!$BM$14:$BM$54,MATCH(I243,'BCA Inputs'!$AW$14:$AW$54,0))*P243+INDEX('BCA Inputs'!$BN$14:$BN$54,MATCH(I243,'BCA Inputs'!$AW$14:$AW$54,0))*O243+INDEX('BCA Inputs'!$BO$14:$BO$54,MATCH(I243,'BCA Inputs'!$AW$14:$AW$54,0))*Q243+INDEX('BCA Inputs'!$BP$14:$BP$54,MATCH(I243,'BCA Inputs'!$AW$14:$AW$54,0))*F243+INDEX('BCA Inputs'!$BQ$14:$BQ$54,MATCH(I243,'BCA Inputs'!$AW$14:$AW$54,0))*G243,"")),"")</f>
        <v/>
      </c>
      <c r="AE243" s="237" t="str">
        <f t="shared" si="36"/>
        <v/>
      </c>
      <c r="AF243" s="198">
        <f t="shared" si="38"/>
        <v>0</v>
      </c>
      <c r="AG243" s="239">
        <f t="shared" si="39"/>
        <v>0</v>
      </c>
    </row>
    <row r="244" spans="1:33">
      <c r="A244" s="228"/>
      <c r="B244" s="176"/>
      <c r="C244" s="229"/>
      <c r="D244" s="230"/>
      <c r="E244" s="230"/>
      <c r="F244" s="230"/>
      <c r="G244" s="230"/>
      <c r="H244" s="231"/>
      <c r="I244" s="231"/>
      <c r="J244" s="232"/>
      <c r="K244" s="232"/>
      <c r="L244" s="232"/>
      <c r="M244" s="181">
        <f t="shared" si="37"/>
        <v>0</v>
      </c>
      <c r="N244" s="181">
        <f>IF(H244="",0,H244*I244*'Avoided Water Savings Cost'!$C$16)</f>
        <v>0</v>
      </c>
      <c r="O244" s="545">
        <f>IF(C244="",0,IF($B$3="NYSEG",C244/(1-'Avoided Electric Costs 2020'!$W$21),IF($B$3="RG&amp;E",C244/(1-'Avoided Electric Costs 2020'!$X$21),"")))</f>
        <v>0</v>
      </c>
      <c r="P244" s="546">
        <f>IF(D244="",0,IF($B$3="NYSEG",D244/(1-'Avoided Electric Costs 2020'!$W$21),IF($B$3="RG&amp;E",D244/(1-'Avoided Electric Costs 2020'!$X$21),"")))</f>
        <v>0</v>
      </c>
      <c r="Q244" s="546">
        <f>IF(E244="",0,IF($B$3="NYSEG",E244/(1-'Avoided Natural Gas Costs 2020'!$J$34),IF($B$3="RG&amp;E",E244/(1-'Avoided Natural Gas Costs 2020'!$K$34),"")))</f>
        <v>0</v>
      </c>
      <c r="R244" s="233" t="str">
        <f>IFERROR(IF(P244*'BCA Inputs'!$C$1+Q244*'BCA Inputs'!$C$2+F244*'BCA Inputs'!$C$2+G244*'BCA Inputs'!$C$2=0,"",P244*'BCA Inputs'!$C$1+Q244*'BCA Inputs'!$C$2+F244*'BCA Inputs'!$C$2+G244*'BCA Inputs'!$C$2),"")</f>
        <v/>
      </c>
      <c r="S244" s="181" t="str">
        <f t="shared" si="30"/>
        <v/>
      </c>
      <c r="T244" s="181" t="str">
        <f>IFERROR(IF($B$3="NYSEG",(INDEX('BCA Inputs'!$N$14:$N$54,MATCH(I244,'BCA Inputs'!$M$14:$M$54,0))*P244+INDEX('BCA Inputs'!$O$14:$O$54,MATCH(I244,'BCA Inputs'!$M$14:$M$54,0))*O244+INDEX('BCA Inputs'!P:P,MATCH(I244,'BCA Inputs'!M:M,0))*Q244+INDEX('BCA Inputs'!Q:Q,MATCH(I244,'BCA Inputs'!M:M,0))*F244+INDEX('BCA Inputs'!R:R,MATCH(I244,'BCA Inputs'!M:M,0))*G244)+L244+N244,IF($B$3="RG&amp;E",(INDEX('BCA Inputs'!$AX$14:$AX$54,MATCH(I244,'BCA Inputs'!$AW$14:$AW$54,0))*P244+INDEX('BCA Inputs'!$AY$14:$AY$54,MATCH(I244,'BCA Inputs'!$AW$14:$AW$54,0))*O244+INDEX('BCA Inputs'!$AZ$14:$AZ$54,MATCH(I244,'BCA Inputs'!$AW$14:$AW$54,0))*Q244+INDEX('BCA Inputs'!$BA$14:$BA$54,MATCH(I244,'BCA Inputs'!$AW$14:$AW$54,0))*F244+INDEX('BCA Inputs'!$BB$14:$BB$54,MATCH(I244,'BCA Inputs'!$AW$14:$AW$54,0))*G244)+L244+N244,"")),"")</f>
        <v/>
      </c>
      <c r="U244" s="234" t="str">
        <f t="shared" si="31"/>
        <v/>
      </c>
      <c r="V244" s="234" t="str">
        <f t="shared" si="32"/>
        <v/>
      </c>
      <c r="W244" s="234" t="str">
        <f t="shared" si="33"/>
        <v/>
      </c>
      <c r="Y244" s="235" t="str">
        <f t="shared" si="34"/>
        <v/>
      </c>
      <c r="Z244" s="236" t="str">
        <f>IFERROR(IF($B$3="NYSEG",INDEX('BCA Inputs'!$X$14:$X$54,MATCH(I244,'BCA Inputs'!$M$14:$M$54,0))*P244+INDEX('BCA Inputs'!$Y$14:$Y$54,MATCH(I244,'BCA Inputs'!$M$14:$M$54,0))*O244+INDEX('BCA Inputs'!$Z$14:$Z$54,MATCH(I244,'BCA Inputs'!$M$14:$M$54,0))*Q244+INDEX('BCA Inputs'!$AA$14:$AA$54,MATCH(I244,'BCA Inputs'!$M$14:$M$54,0))*F244+INDEX('BCA Inputs'!$AB$14:$AB$54,MATCH(I244,'BCA Inputs'!$M$14:$M$54,0))*G244,IF($B$3="RG&amp;E",INDEX('BCA Inputs'!$BG$14:$BG$54,MATCH(I244,'BCA Inputs'!$AW$14:$AW$54,0))*P244+INDEX('BCA Inputs'!$BH$14:$BH$54,MATCH(I244,'BCA Inputs'!$AW$14:$AW$54,0))*O244+INDEX('BCA Inputs'!$BI$14:$BI$54,MATCH(I244,'BCA Inputs'!$AW$14:$AW$54,0))*Q244+INDEX('BCA Inputs'!$BJ$14:$BJ$54,MATCH(I244,'BCA Inputs'!$AW$14:$AW$54,0))*F244+INDEX('BCA Inputs'!$BK$14:$BK$54,MATCH(I244,'BCA Inputs'!$AW$14:$AW$54,0))*G244,"")),"")</f>
        <v/>
      </c>
      <c r="AA244" s="237" t="str">
        <f t="shared" si="35"/>
        <v/>
      </c>
      <c r="AC244" s="238" t="str">
        <f>IFERROR((K244+R244)+IF($B$3="NYSEG",INDEX('BCA Inputs'!$AI$14:$AI$54,MATCH(I244,'BCA Inputs'!$M$14:$M$54,0))*P244+INDEX('BCA Inputs'!$AJ$14:$AJ$54,MATCH(I244,'BCA Inputs'!$M$14:$M$54,0))*Q244,IF($B$3="RG&amp;E",INDEX('BCA Inputs'!$BR$14:$BR$54,MATCH(I244,'BCA Inputs'!$AW$14:$AW$54,0))*P244+INDEX('BCA Inputs'!$BS$14:$BS$54,MATCH(I244,'BCA Inputs'!$AW$14:$AW$54,0))*Q244,"")),"")</f>
        <v/>
      </c>
      <c r="AD244" s="181" t="str">
        <f>IFERROR(IF($B$3="NYSEG",INDEX('BCA Inputs'!$AD$14:$AD$54,MATCH(I244,'BCA Inputs'!$M$14:$M$54,0))*P244+INDEX('BCA Inputs'!$AE$14:$AE$54,MATCH(I244,'BCA Inputs'!$M$14:$M$54,0))*O244+INDEX('BCA Inputs'!$AF$14:$AF$54,MATCH(I244,'BCA Inputs'!$M$14:$M$54,0))*Q244+INDEX('BCA Inputs'!$AG$14:$AG$54,MATCH(I244,'BCA Inputs'!$M$14:$M$54,0))*F244+INDEX('BCA Inputs'!$AH$14:$AH$54,MATCH(I244,'BCA Inputs'!$M$14:$M$54,0))*G244,IF($B$3="RG&amp;E",INDEX('BCA Inputs'!$BM$14:$BM$54,MATCH(I244,'BCA Inputs'!$AW$14:$AW$54,0))*P244+INDEX('BCA Inputs'!$BN$14:$BN$54,MATCH(I244,'BCA Inputs'!$AW$14:$AW$54,0))*O244+INDEX('BCA Inputs'!$BO$14:$BO$54,MATCH(I244,'BCA Inputs'!$AW$14:$AW$54,0))*Q244+INDEX('BCA Inputs'!$BP$14:$BP$54,MATCH(I244,'BCA Inputs'!$AW$14:$AW$54,0))*F244+INDEX('BCA Inputs'!$BQ$14:$BQ$54,MATCH(I244,'BCA Inputs'!$AW$14:$AW$54,0))*G244,"")),"")</f>
        <v/>
      </c>
      <c r="AE244" s="237" t="str">
        <f t="shared" si="36"/>
        <v/>
      </c>
      <c r="AF244" s="198">
        <f t="shared" si="38"/>
        <v>0</v>
      </c>
      <c r="AG244" s="239">
        <f t="shared" si="39"/>
        <v>0</v>
      </c>
    </row>
    <row r="245" spans="1:33">
      <c r="A245" s="228"/>
      <c r="B245" s="176"/>
      <c r="C245" s="229"/>
      <c r="D245" s="230"/>
      <c r="E245" s="230"/>
      <c r="F245" s="230"/>
      <c r="G245" s="230"/>
      <c r="H245" s="231"/>
      <c r="I245" s="231"/>
      <c r="J245" s="232"/>
      <c r="K245" s="232"/>
      <c r="L245" s="232"/>
      <c r="M245" s="181">
        <f t="shared" si="37"/>
        <v>0</v>
      </c>
      <c r="N245" s="181">
        <f>IF(H245="",0,H245*I245*'Avoided Water Savings Cost'!$C$16)</f>
        <v>0</v>
      </c>
      <c r="O245" s="545">
        <f>IF(C245="",0,IF($B$3="NYSEG",C245/(1-'Avoided Electric Costs 2020'!$W$21),IF($B$3="RG&amp;E",C245/(1-'Avoided Electric Costs 2020'!$X$21),"")))</f>
        <v>0</v>
      </c>
      <c r="P245" s="546">
        <f>IF(D245="",0,IF($B$3="NYSEG",D245/(1-'Avoided Electric Costs 2020'!$W$21),IF($B$3="RG&amp;E",D245/(1-'Avoided Electric Costs 2020'!$X$21),"")))</f>
        <v>0</v>
      </c>
      <c r="Q245" s="546">
        <f>IF(E245="",0,IF($B$3="NYSEG",E245/(1-'Avoided Natural Gas Costs 2020'!$J$34),IF($B$3="RG&amp;E",E245/(1-'Avoided Natural Gas Costs 2020'!$K$34),"")))</f>
        <v>0</v>
      </c>
      <c r="R245" s="233" t="str">
        <f>IFERROR(IF(P245*'BCA Inputs'!$C$1+Q245*'BCA Inputs'!$C$2+F245*'BCA Inputs'!$C$2+G245*'BCA Inputs'!$C$2=0,"",P245*'BCA Inputs'!$C$1+Q245*'BCA Inputs'!$C$2+F245*'BCA Inputs'!$C$2+G245*'BCA Inputs'!$C$2),"")</f>
        <v/>
      </c>
      <c r="S245" s="181" t="str">
        <f t="shared" si="30"/>
        <v/>
      </c>
      <c r="T245" s="181" t="str">
        <f>IFERROR(IF($B$3="NYSEG",(INDEX('BCA Inputs'!$N$14:$N$54,MATCH(I245,'BCA Inputs'!$M$14:$M$54,0))*P245+INDEX('BCA Inputs'!$O$14:$O$54,MATCH(I245,'BCA Inputs'!$M$14:$M$54,0))*O245+INDEX('BCA Inputs'!P:P,MATCH(I245,'BCA Inputs'!M:M,0))*Q245+INDEX('BCA Inputs'!Q:Q,MATCH(I245,'BCA Inputs'!M:M,0))*F245+INDEX('BCA Inputs'!R:R,MATCH(I245,'BCA Inputs'!M:M,0))*G245)+L245+N245,IF($B$3="RG&amp;E",(INDEX('BCA Inputs'!$AX$14:$AX$54,MATCH(I245,'BCA Inputs'!$AW$14:$AW$54,0))*P245+INDEX('BCA Inputs'!$AY$14:$AY$54,MATCH(I245,'BCA Inputs'!$AW$14:$AW$54,0))*O245+INDEX('BCA Inputs'!$AZ$14:$AZ$54,MATCH(I245,'BCA Inputs'!$AW$14:$AW$54,0))*Q245+INDEX('BCA Inputs'!$BA$14:$BA$54,MATCH(I245,'BCA Inputs'!$AW$14:$AW$54,0))*F245+INDEX('BCA Inputs'!$BB$14:$BB$54,MATCH(I245,'BCA Inputs'!$AW$14:$AW$54,0))*G245)+L245+N245,"")),"")</f>
        <v/>
      </c>
      <c r="U245" s="234" t="str">
        <f t="shared" si="31"/>
        <v/>
      </c>
      <c r="V245" s="234" t="str">
        <f t="shared" si="32"/>
        <v/>
      </c>
      <c r="W245" s="234" t="str">
        <f t="shared" si="33"/>
        <v/>
      </c>
      <c r="Y245" s="235" t="str">
        <f t="shared" si="34"/>
        <v/>
      </c>
      <c r="Z245" s="236" t="str">
        <f>IFERROR(IF($B$3="NYSEG",INDEX('BCA Inputs'!$X$14:$X$54,MATCH(I245,'BCA Inputs'!$M$14:$M$54,0))*P245+INDEX('BCA Inputs'!$Y$14:$Y$54,MATCH(I245,'BCA Inputs'!$M$14:$M$54,0))*O245+INDEX('BCA Inputs'!$Z$14:$Z$54,MATCH(I245,'BCA Inputs'!$M$14:$M$54,0))*Q245+INDEX('BCA Inputs'!$AA$14:$AA$54,MATCH(I245,'BCA Inputs'!$M$14:$M$54,0))*F245+INDEX('BCA Inputs'!$AB$14:$AB$54,MATCH(I245,'BCA Inputs'!$M$14:$M$54,0))*G245,IF($B$3="RG&amp;E",INDEX('BCA Inputs'!$BG$14:$BG$54,MATCH(I245,'BCA Inputs'!$AW$14:$AW$54,0))*P245+INDEX('BCA Inputs'!$BH$14:$BH$54,MATCH(I245,'BCA Inputs'!$AW$14:$AW$54,0))*O245+INDEX('BCA Inputs'!$BI$14:$BI$54,MATCH(I245,'BCA Inputs'!$AW$14:$AW$54,0))*Q245+INDEX('BCA Inputs'!$BJ$14:$BJ$54,MATCH(I245,'BCA Inputs'!$AW$14:$AW$54,0))*F245+INDEX('BCA Inputs'!$BK$14:$BK$54,MATCH(I245,'BCA Inputs'!$AW$14:$AW$54,0))*G245,"")),"")</f>
        <v/>
      </c>
      <c r="AA245" s="237" t="str">
        <f t="shared" si="35"/>
        <v/>
      </c>
      <c r="AC245" s="238" t="str">
        <f>IFERROR((K245+R245)+IF($B$3="NYSEG",INDEX('BCA Inputs'!$AI$14:$AI$54,MATCH(I245,'BCA Inputs'!$M$14:$M$54,0))*P245+INDEX('BCA Inputs'!$AJ$14:$AJ$54,MATCH(I245,'BCA Inputs'!$M$14:$M$54,0))*Q245,IF($B$3="RG&amp;E",INDEX('BCA Inputs'!$BR$14:$BR$54,MATCH(I245,'BCA Inputs'!$AW$14:$AW$54,0))*P245+INDEX('BCA Inputs'!$BS$14:$BS$54,MATCH(I245,'BCA Inputs'!$AW$14:$AW$54,0))*Q245,"")),"")</f>
        <v/>
      </c>
      <c r="AD245" s="181" t="str">
        <f>IFERROR(IF($B$3="NYSEG",INDEX('BCA Inputs'!$AD$14:$AD$54,MATCH(I245,'BCA Inputs'!$M$14:$M$54,0))*P245+INDEX('BCA Inputs'!$AE$14:$AE$54,MATCH(I245,'BCA Inputs'!$M$14:$M$54,0))*O245+INDEX('BCA Inputs'!$AF$14:$AF$54,MATCH(I245,'BCA Inputs'!$M$14:$M$54,0))*Q245+INDEX('BCA Inputs'!$AG$14:$AG$54,MATCH(I245,'BCA Inputs'!$M$14:$M$54,0))*F245+INDEX('BCA Inputs'!$AH$14:$AH$54,MATCH(I245,'BCA Inputs'!$M$14:$M$54,0))*G245,IF($B$3="RG&amp;E",INDEX('BCA Inputs'!$BM$14:$BM$54,MATCH(I245,'BCA Inputs'!$AW$14:$AW$54,0))*P245+INDEX('BCA Inputs'!$BN$14:$BN$54,MATCH(I245,'BCA Inputs'!$AW$14:$AW$54,0))*O245+INDEX('BCA Inputs'!$BO$14:$BO$54,MATCH(I245,'BCA Inputs'!$AW$14:$AW$54,0))*Q245+INDEX('BCA Inputs'!$BP$14:$BP$54,MATCH(I245,'BCA Inputs'!$AW$14:$AW$54,0))*F245+INDEX('BCA Inputs'!$BQ$14:$BQ$54,MATCH(I245,'BCA Inputs'!$AW$14:$AW$54,0))*G245,"")),"")</f>
        <v/>
      </c>
      <c r="AE245" s="237" t="str">
        <f t="shared" si="36"/>
        <v/>
      </c>
      <c r="AF245" s="198">
        <f t="shared" si="38"/>
        <v>0</v>
      </c>
      <c r="AG245" s="239">
        <f t="shared" si="39"/>
        <v>0</v>
      </c>
    </row>
    <row r="246" spans="1:33">
      <c r="A246" s="228"/>
      <c r="B246" s="176"/>
      <c r="C246" s="229"/>
      <c r="D246" s="230"/>
      <c r="E246" s="230"/>
      <c r="F246" s="230"/>
      <c r="G246" s="230"/>
      <c r="H246" s="231"/>
      <c r="I246" s="231"/>
      <c r="J246" s="232"/>
      <c r="K246" s="232"/>
      <c r="L246" s="232"/>
      <c r="M246" s="181">
        <f t="shared" si="37"/>
        <v>0</v>
      </c>
      <c r="N246" s="181">
        <f>IF(H246="",0,H246*I246*'Avoided Water Savings Cost'!$C$16)</f>
        <v>0</v>
      </c>
      <c r="O246" s="545">
        <f>IF(C246="",0,IF($B$3="NYSEG",C246/(1-'Avoided Electric Costs 2020'!$W$21),IF($B$3="RG&amp;E",C246/(1-'Avoided Electric Costs 2020'!$X$21),"")))</f>
        <v>0</v>
      </c>
      <c r="P246" s="546">
        <f>IF(D246="",0,IF($B$3="NYSEG",D246/(1-'Avoided Electric Costs 2020'!$W$21),IF($B$3="RG&amp;E",D246/(1-'Avoided Electric Costs 2020'!$X$21),"")))</f>
        <v>0</v>
      </c>
      <c r="Q246" s="546">
        <f>IF(E246="",0,IF($B$3="NYSEG",E246/(1-'Avoided Natural Gas Costs 2020'!$J$34),IF($B$3="RG&amp;E",E246/(1-'Avoided Natural Gas Costs 2020'!$K$34),"")))</f>
        <v>0</v>
      </c>
      <c r="R246" s="233" t="str">
        <f>IFERROR(IF(P246*'BCA Inputs'!$C$1+Q246*'BCA Inputs'!$C$2+F246*'BCA Inputs'!$C$2+G246*'BCA Inputs'!$C$2=0,"",P246*'BCA Inputs'!$C$1+Q246*'BCA Inputs'!$C$2+F246*'BCA Inputs'!$C$2+G246*'BCA Inputs'!$C$2),"")</f>
        <v/>
      </c>
      <c r="S246" s="181" t="str">
        <f t="shared" si="30"/>
        <v/>
      </c>
      <c r="T246" s="181" t="str">
        <f>IFERROR(IF($B$3="NYSEG",(INDEX('BCA Inputs'!$N$14:$N$54,MATCH(I246,'BCA Inputs'!$M$14:$M$54,0))*P246+INDEX('BCA Inputs'!$O$14:$O$54,MATCH(I246,'BCA Inputs'!$M$14:$M$54,0))*O246+INDEX('BCA Inputs'!P:P,MATCH(I246,'BCA Inputs'!M:M,0))*Q246+INDEX('BCA Inputs'!Q:Q,MATCH(I246,'BCA Inputs'!M:M,0))*F246+INDEX('BCA Inputs'!R:R,MATCH(I246,'BCA Inputs'!M:M,0))*G246)+L246+N246,IF($B$3="RG&amp;E",(INDEX('BCA Inputs'!$AX$14:$AX$54,MATCH(I246,'BCA Inputs'!$AW$14:$AW$54,0))*P246+INDEX('BCA Inputs'!$AY$14:$AY$54,MATCH(I246,'BCA Inputs'!$AW$14:$AW$54,0))*O246+INDEX('BCA Inputs'!$AZ$14:$AZ$54,MATCH(I246,'BCA Inputs'!$AW$14:$AW$54,0))*Q246+INDEX('BCA Inputs'!$BA$14:$BA$54,MATCH(I246,'BCA Inputs'!$AW$14:$AW$54,0))*F246+INDEX('BCA Inputs'!$BB$14:$BB$54,MATCH(I246,'BCA Inputs'!$AW$14:$AW$54,0))*G246)+L246+N246,"")),"")</f>
        <v/>
      </c>
      <c r="U246" s="234" t="str">
        <f t="shared" si="31"/>
        <v/>
      </c>
      <c r="V246" s="234" t="str">
        <f t="shared" si="32"/>
        <v/>
      </c>
      <c r="W246" s="234" t="str">
        <f t="shared" si="33"/>
        <v/>
      </c>
      <c r="Y246" s="235" t="str">
        <f t="shared" si="34"/>
        <v/>
      </c>
      <c r="Z246" s="236" t="str">
        <f>IFERROR(IF($B$3="NYSEG",INDEX('BCA Inputs'!$X$14:$X$54,MATCH(I246,'BCA Inputs'!$M$14:$M$54,0))*P246+INDEX('BCA Inputs'!$Y$14:$Y$54,MATCH(I246,'BCA Inputs'!$M$14:$M$54,0))*O246+INDEX('BCA Inputs'!$Z$14:$Z$54,MATCH(I246,'BCA Inputs'!$M$14:$M$54,0))*Q246+INDEX('BCA Inputs'!$AA$14:$AA$54,MATCH(I246,'BCA Inputs'!$M$14:$M$54,0))*F246+INDEX('BCA Inputs'!$AB$14:$AB$54,MATCH(I246,'BCA Inputs'!$M$14:$M$54,0))*G246,IF($B$3="RG&amp;E",INDEX('BCA Inputs'!$BG$14:$BG$54,MATCH(I246,'BCA Inputs'!$AW$14:$AW$54,0))*P246+INDEX('BCA Inputs'!$BH$14:$BH$54,MATCH(I246,'BCA Inputs'!$AW$14:$AW$54,0))*O246+INDEX('BCA Inputs'!$BI$14:$BI$54,MATCH(I246,'BCA Inputs'!$AW$14:$AW$54,0))*Q246+INDEX('BCA Inputs'!$BJ$14:$BJ$54,MATCH(I246,'BCA Inputs'!$AW$14:$AW$54,0))*F246+INDEX('BCA Inputs'!$BK$14:$BK$54,MATCH(I246,'BCA Inputs'!$AW$14:$AW$54,0))*G246,"")),"")</f>
        <v/>
      </c>
      <c r="AA246" s="237" t="str">
        <f t="shared" si="35"/>
        <v/>
      </c>
      <c r="AC246" s="238" t="str">
        <f>IFERROR((K246+R246)+IF($B$3="NYSEG",INDEX('BCA Inputs'!$AI$14:$AI$54,MATCH(I246,'BCA Inputs'!$M$14:$M$54,0))*P246+INDEX('BCA Inputs'!$AJ$14:$AJ$54,MATCH(I246,'BCA Inputs'!$M$14:$M$54,0))*Q246,IF($B$3="RG&amp;E",INDEX('BCA Inputs'!$BR$14:$BR$54,MATCH(I246,'BCA Inputs'!$AW$14:$AW$54,0))*P246+INDEX('BCA Inputs'!$BS$14:$BS$54,MATCH(I246,'BCA Inputs'!$AW$14:$AW$54,0))*Q246,"")),"")</f>
        <v/>
      </c>
      <c r="AD246" s="181" t="str">
        <f>IFERROR(IF($B$3="NYSEG",INDEX('BCA Inputs'!$AD$14:$AD$54,MATCH(I246,'BCA Inputs'!$M$14:$M$54,0))*P246+INDEX('BCA Inputs'!$AE$14:$AE$54,MATCH(I246,'BCA Inputs'!$M$14:$M$54,0))*O246+INDEX('BCA Inputs'!$AF$14:$AF$54,MATCH(I246,'BCA Inputs'!$M$14:$M$54,0))*Q246+INDEX('BCA Inputs'!$AG$14:$AG$54,MATCH(I246,'BCA Inputs'!$M$14:$M$54,0))*F246+INDEX('BCA Inputs'!$AH$14:$AH$54,MATCH(I246,'BCA Inputs'!$M$14:$M$54,0))*G246,IF($B$3="RG&amp;E",INDEX('BCA Inputs'!$BM$14:$BM$54,MATCH(I246,'BCA Inputs'!$AW$14:$AW$54,0))*P246+INDEX('BCA Inputs'!$BN$14:$BN$54,MATCH(I246,'BCA Inputs'!$AW$14:$AW$54,0))*O246+INDEX('BCA Inputs'!$BO$14:$BO$54,MATCH(I246,'BCA Inputs'!$AW$14:$AW$54,0))*Q246+INDEX('BCA Inputs'!$BP$14:$BP$54,MATCH(I246,'BCA Inputs'!$AW$14:$AW$54,0))*F246+INDEX('BCA Inputs'!$BQ$14:$BQ$54,MATCH(I246,'BCA Inputs'!$AW$14:$AW$54,0))*G246,"")),"")</f>
        <v/>
      </c>
      <c r="AE246" s="237" t="str">
        <f t="shared" si="36"/>
        <v/>
      </c>
      <c r="AF246" s="198">
        <f t="shared" si="38"/>
        <v>0</v>
      </c>
      <c r="AG246" s="239">
        <f t="shared" si="39"/>
        <v>0</v>
      </c>
    </row>
    <row r="247" spans="1:33">
      <c r="A247" s="228"/>
      <c r="B247" s="176"/>
      <c r="C247" s="229"/>
      <c r="D247" s="230"/>
      <c r="E247" s="230"/>
      <c r="F247" s="230"/>
      <c r="G247" s="230"/>
      <c r="H247" s="231"/>
      <c r="I247" s="231"/>
      <c r="J247" s="232"/>
      <c r="K247" s="232"/>
      <c r="L247" s="232"/>
      <c r="M247" s="181">
        <f t="shared" si="37"/>
        <v>0</v>
      </c>
      <c r="N247" s="181">
        <f>IF(H247="",0,H247*I247*'Avoided Water Savings Cost'!$C$16)</f>
        <v>0</v>
      </c>
      <c r="O247" s="545">
        <f>IF(C247="",0,IF($B$3="NYSEG",C247/(1-'Avoided Electric Costs 2020'!$W$21),IF($B$3="RG&amp;E",C247/(1-'Avoided Electric Costs 2020'!$X$21),"")))</f>
        <v>0</v>
      </c>
      <c r="P247" s="546">
        <f>IF(D247="",0,IF($B$3="NYSEG",D247/(1-'Avoided Electric Costs 2020'!$W$21),IF($B$3="RG&amp;E",D247/(1-'Avoided Electric Costs 2020'!$X$21),"")))</f>
        <v>0</v>
      </c>
      <c r="Q247" s="546">
        <f>IF(E247="",0,IF($B$3="NYSEG",E247/(1-'Avoided Natural Gas Costs 2020'!$J$34),IF($B$3="RG&amp;E",E247/(1-'Avoided Natural Gas Costs 2020'!$K$34),"")))</f>
        <v>0</v>
      </c>
      <c r="R247" s="233" t="str">
        <f>IFERROR(IF(P247*'BCA Inputs'!$C$1+Q247*'BCA Inputs'!$C$2+F247*'BCA Inputs'!$C$2+G247*'BCA Inputs'!$C$2=0,"",P247*'BCA Inputs'!$C$1+Q247*'BCA Inputs'!$C$2+F247*'BCA Inputs'!$C$2+G247*'BCA Inputs'!$C$2),"")</f>
        <v/>
      </c>
      <c r="S247" s="181" t="str">
        <f t="shared" si="30"/>
        <v/>
      </c>
      <c r="T247" s="181" t="str">
        <f>IFERROR(IF($B$3="NYSEG",(INDEX('BCA Inputs'!$N$14:$N$54,MATCH(I247,'BCA Inputs'!$M$14:$M$54,0))*P247+INDEX('BCA Inputs'!$O$14:$O$54,MATCH(I247,'BCA Inputs'!$M$14:$M$54,0))*O247+INDEX('BCA Inputs'!P:P,MATCH(I247,'BCA Inputs'!M:M,0))*Q247+INDEX('BCA Inputs'!Q:Q,MATCH(I247,'BCA Inputs'!M:M,0))*F247+INDEX('BCA Inputs'!R:R,MATCH(I247,'BCA Inputs'!M:M,0))*G247)+L247+N247,IF($B$3="RG&amp;E",(INDEX('BCA Inputs'!$AX$14:$AX$54,MATCH(I247,'BCA Inputs'!$AW$14:$AW$54,0))*P247+INDEX('BCA Inputs'!$AY$14:$AY$54,MATCH(I247,'BCA Inputs'!$AW$14:$AW$54,0))*O247+INDEX('BCA Inputs'!$AZ$14:$AZ$54,MATCH(I247,'BCA Inputs'!$AW$14:$AW$54,0))*Q247+INDEX('BCA Inputs'!$BA$14:$BA$54,MATCH(I247,'BCA Inputs'!$AW$14:$AW$54,0))*F247+INDEX('BCA Inputs'!$BB$14:$BB$54,MATCH(I247,'BCA Inputs'!$AW$14:$AW$54,0))*G247)+L247+N247,"")),"")</f>
        <v/>
      </c>
      <c r="U247" s="234" t="str">
        <f t="shared" si="31"/>
        <v/>
      </c>
      <c r="V247" s="234" t="str">
        <f t="shared" si="32"/>
        <v/>
      </c>
      <c r="W247" s="234" t="str">
        <f t="shared" si="33"/>
        <v/>
      </c>
      <c r="Y247" s="235" t="str">
        <f t="shared" si="34"/>
        <v/>
      </c>
      <c r="Z247" s="236" t="str">
        <f>IFERROR(IF($B$3="NYSEG",INDEX('BCA Inputs'!$X$14:$X$54,MATCH(I247,'BCA Inputs'!$M$14:$M$54,0))*P247+INDEX('BCA Inputs'!$Y$14:$Y$54,MATCH(I247,'BCA Inputs'!$M$14:$M$54,0))*O247+INDEX('BCA Inputs'!$Z$14:$Z$54,MATCH(I247,'BCA Inputs'!$M$14:$M$54,0))*Q247+INDEX('BCA Inputs'!$AA$14:$AA$54,MATCH(I247,'BCA Inputs'!$M$14:$M$54,0))*F247+INDEX('BCA Inputs'!$AB$14:$AB$54,MATCH(I247,'BCA Inputs'!$M$14:$M$54,0))*G247,IF($B$3="RG&amp;E",INDEX('BCA Inputs'!$BG$14:$BG$54,MATCH(I247,'BCA Inputs'!$AW$14:$AW$54,0))*P247+INDEX('BCA Inputs'!$BH$14:$BH$54,MATCH(I247,'BCA Inputs'!$AW$14:$AW$54,0))*O247+INDEX('BCA Inputs'!$BI$14:$BI$54,MATCH(I247,'BCA Inputs'!$AW$14:$AW$54,0))*Q247+INDEX('BCA Inputs'!$BJ$14:$BJ$54,MATCH(I247,'BCA Inputs'!$AW$14:$AW$54,0))*F247+INDEX('BCA Inputs'!$BK$14:$BK$54,MATCH(I247,'BCA Inputs'!$AW$14:$AW$54,0))*G247,"")),"")</f>
        <v/>
      </c>
      <c r="AA247" s="237" t="str">
        <f t="shared" si="35"/>
        <v/>
      </c>
      <c r="AC247" s="238" t="str">
        <f>IFERROR((K247+R247)+IF($B$3="NYSEG",INDEX('BCA Inputs'!$AI$14:$AI$54,MATCH(I247,'BCA Inputs'!$M$14:$M$54,0))*P247+INDEX('BCA Inputs'!$AJ$14:$AJ$54,MATCH(I247,'BCA Inputs'!$M$14:$M$54,0))*Q247,IF($B$3="RG&amp;E",INDEX('BCA Inputs'!$BR$14:$BR$54,MATCH(I247,'BCA Inputs'!$AW$14:$AW$54,0))*P247+INDEX('BCA Inputs'!$BS$14:$BS$54,MATCH(I247,'BCA Inputs'!$AW$14:$AW$54,0))*Q247,"")),"")</f>
        <v/>
      </c>
      <c r="AD247" s="181" t="str">
        <f>IFERROR(IF($B$3="NYSEG",INDEX('BCA Inputs'!$AD$14:$AD$54,MATCH(I247,'BCA Inputs'!$M$14:$M$54,0))*P247+INDEX('BCA Inputs'!$AE$14:$AE$54,MATCH(I247,'BCA Inputs'!$M$14:$M$54,0))*O247+INDEX('BCA Inputs'!$AF$14:$AF$54,MATCH(I247,'BCA Inputs'!$M$14:$M$54,0))*Q247+INDEX('BCA Inputs'!$AG$14:$AG$54,MATCH(I247,'BCA Inputs'!$M$14:$M$54,0))*F247+INDEX('BCA Inputs'!$AH$14:$AH$54,MATCH(I247,'BCA Inputs'!$M$14:$M$54,0))*G247,IF($B$3="RG&amp;E",INDEX('BCA Inputs'!$BM$14:$BM$54,MATCH(I247,'BCA Inputs'!$AW$14:$AW$54,0))*P247+INDEX('BCA Inputs'!$BN$14:$BN$54,MATCH(I247,'BCA Inputs'!$AW$14:$AW$54,0))*O247+INDEX('BCA Inputs'!$BO$14:$BO$54,MATCH(I247,'BCA Inputs'!$AW$14:$AW$54,0))*Q247+INDEX('BCA Inputs'!$BP$14:$BP$54,MATCH(I247,'BCA Inputs'!$AW$14:$AW$54,0))*F247+INDEX('BCA Inputs'!$BQ$14:$BQ$54,MATCH(I247,'BCA Inputs'!$AW$14:$AW$54,0))*G247,"")),"")</f>
        <v/>
      </c>
      <c r="AE247" s="237" t="str">
        <f t="shared" si="36"/>
        <v/>
      </c>
      <c r="AF247" s="198">
        <f t="shared" si="38"/>
        <v>0</v>
      </c>
      <c r="AG247" s="239">
        <f t="shared" si="39"/>
        <v>0</v>
      </c>
    </row>
    <row r="248" spans="1:33">
      <c r="A248" s="228"/>
      <c r="B248" s="176"/>
      <c r="C248" s="229"/>
      <c r="D248" s="230"/>
      <c r="E248" s="230"/>
      <c r="F248" s="230"/>
      <c r="G248" s="230"/>
      <c r="H248" s="231"/>
      <c r="I248" s="231"/>
      <c r="J248" s="232"/>
      <c r="K248" s="232"/>
      <c r="L248" s="232"/>
      <c r="M248" s="181">
        <f t="shared" si="37"/>
        <v>0</v>
      </c>
      <c r="N248" s="181">
        <f>IF(H248="",0,H248*I248*'Avoided Water Savings Cost'!$C$16)</f>
        <v>0</v>
      </c>
      <c r="O248" s="545">
        <f>IF(C248="",0,IF($B$3="NYSEG",C248/(1-'Avoided Electric Costs 2020'!$W$21),IF($B$3="RG&amp;E",C248/(1-'Avoided Electric Costs 2020'!$X$21),"")))</f>
        <v>0</v>
      </c>
      <c r="P248" s="546">
        <f>IF(D248="",0,IF($B$3="NYSEG",D248/(1-'Avoided Electric Costs 2020'!$W$21),IF($B$3="RG&amp;E",D248/(1-'Avoided Electric Costs 2020'!$X$21),"")))</f>
        <v>0</v>
      </c>
      <c r="Q248" s="546">
        <f>IF(E248="",0,IF($B$3="NYSEG",E248/(1-'Avoided Natural Gas Costs 2020'!$J$34),IF($B$3="RG&amp;E",E248/(1-'Avoided Natural Gas Costs 2020'!$K$34),"")))</f>
        <v>0</v>
      </c>
      <c r="R248" s="233" t="str">
        <f>IFERROR(IF(P248*'BCA Inputs'!$C$1+Q248*'BCA Inputs'!$C$2+F248*'BCA Inputs'!$C$2+G248*'BCA Inputs'!$C$2=0,"",P248*'BCA Inputs'!$C$1+Q248*'BCA Inputs'!$C$2+F248*'BCA Inputs'!$C$2+G248*'BCA Inputs'!$C$2),"")</f>
        <v/>
      </c>
      <c r="S248" s="181" t="str">
        <f t="shared" si="30"/>
        <v/>
      </c>
      <c r="T248" s="181" t="str">
        <f>IFERROR(IF($B$3="NYSEG",(INDEX('BCA Inputs'!$N$14:$N$54,MATCH(I248,'BCA Inputs'!$M$14:$M$54,0))*P248+INDEX('BCA Inputs'!$O$14:$O$54,MATCH(I248,'BCA Inputs'!$M$14:$M$54,0))*O248+INDEX('BCA Inputs'!P:P,MATCH(I248,'BCA Inputs'!M:M,0))*Q248+INDEX('BCA Inputs'!Q:Q,MATCH(I248,'BCA Inputs'!M:M,0))*F248+INDEX('BCA Inputs'!R:R,MATCH(I248,'BCA Inputs'!M:M,0))*G248)+L248+N248,IF($B$3="RG&amp;E",(INDEX('BCA Inputs'!$AX$14:$AX$54,MATCH(I248,'BCA Inputs'!$AW$14:$AW$54,0))*P248+INDEX('BCA Inputs'!$AY$14:$AY$54,MATCH(I248,'BCA Inputs'!$AW$14:$AW$54,0))*O248+INDEX('BCA Inputs'!$AZ$14:$AZ$54,MATCH(I248,'BCA Inputs'!$AW$14:$AW$54,0))*Q248+INDEX('BCA Inputs'!$BA$14:$BA$54,MATCH(I248,'BCA Inputs'!$AW$14:$AW$54,0))*F248+INDEX('BCA Inputs'!$BB$14:$BB$54,MATCH(I248,'BCA Inputs'!$AW$14:$AW$54,0))*G248)+L248+N248,"")),"")</f>
        <v/>
      </c>
      <c r="U248" s="234" t="str">
        <f t="shared" si="31"/>
        <v/>
      </c>
      <c r="V248" s="234" t="str">
        <f t="shared" si="32"/>
        <v/>
      </c>
      <c r="W248" s="234" t="str">
        <f t="shared" si="33"/>
        <v/>
      </c>
      <c r="Y248" s="235" t="str">
        <f t="shared" si="34"/>
        <v/>
      </c>
      <c r="Z248" s="236" t="str">
        <f>IFERROR(IF($B$3="NYSEG",INDEX('BCA Inputs'!$X$14:$X$54,MATCH(I248,'BCA Inputs'!$M$14:$M$54,0))*P248+INDEX('BCA Inputs'!$Y$14:$Y$54,MATCH(I248,'BCA Inputs'!$M$14:$M$54,0))*O248+INDEX('BCA Inputs'!$Z$14:$Z$54,MATCH(I248,'BCA Inputs'!$M$14:$M$54,0))*Q248+INDEX('BCA Inputs'!$AA$14:$AA$54,MATCH(I248,'BCA Inputs'!$M$14:$M$54,0))*F248+INDEX('BCA Inputs'!$AB$14:$AB$54,MATCH(I248,'BCA Inputs'!$M$14:$M$54,0))*G248,IF($B$3="RG&amp;E",INDEX('BCA Inputs'!$BG$14:$BG$54,MATCH(I248,'BCA Inputs'!$AW$14:$AW$54,0))*P248+INDEX('BCA Inputs'!$BH$14:$BH$54,MATCH(I248,'BCA Inputs'!$AW$14:$AW$54,0))*O248+INDEX('BCA Inputs'!$BI$14:$BI$54,MATCH(I248,'BCA Inputs'!$AW$14:$AW$54,0))*Q248+INDEX('BCA Inputs'!$BJ$14:$BJ$54,MATCH(I248,'BCA Inputs'!$AW$14:$AW$54,0))*F248+INDEX('BCA Inputs'!$BK$14:$BK$54,MATCH(I248,'BCA Inputs'!$AW$14:$AW$54,0))*G248,"")),"")</f>
        <v/>
      </c>
      <c r="AA248" s="237" t="str">
        <f t="shared" si="35"/>
        <v/>
      </c>
      <c r="AC248" s="238" t="str">
        <f>IFERROR((K248+R248)+IF($B$3="NYSEG",INDEX('BCA Inputs'!$AI$14:$AI$54,MATCH(I248,'BCA Inputs'!$M$14:$M$54,0))*P248+INDEX('BCA Inputs'!$AJ$14:$AJ$54,MATCH(I248,'BCA Inputs'!$M$14:$M$54,0))*Q248,IF($B$3="RG&amp;E",INDEX('BCA Inputs'!$BR$14:$BR$54,MATCH(I248,'BCA Inputs'!$AW$14:$AW$54,0))*P248+INDEX('BCA Inputs'!$BS$14:$BS$54,MATCH(I248,'BCA Inputs'!$AW$14:$AW$54,0))*Q248,"")),"")</f>
        <v/>
      </c>
      <c r="AD248" s="181" t="str">
        <f>IFERROR(IF($B$3="NYSEG",INDEX('BCA Inputs'!$AD$14:$AD$54,MATCH(I248,'BCA Inputs'!$M$14:$M$54,0))*P248+INDEX('BCA Inputs'!$AE$14:$AE$54,MATCH(I248,'BCA Inputs'!$M$14:$M$54,0))*O248+INDEX('BCA Inputs'!$AF$14:$AF$54,MATCH(I248,'BCA Inputs'!$M$14:$M$54,0))*Q248+INDEX('BCA Inputs'!$AG$14:$AG$54,MATCH(I248,'BCA Inputs'!$M$14:$M$54,0))*F248+INDEX('BCA Inputs'!$AH$14:$AH$54,MATCH(I248,'BCA Inputs'!$M$14:$M$54,0))*G248,IF($B$3="RG&amp;E",INDEX('BCA Inputs'!$BM$14:$BM$54,MATCH(I248,'BCA Inputs'!$AW$14:$AW$54,0))*P248+INDEX('BCA Inputs'!$BN$14:$BN$54,MATCH(I248,'BCA Inputs'!$AW$14:$AW$54,0))*O248+INDEX('BCA Inputs'!$BO$14:$BO$54,MATCH(I248,'BCA Inputs'!$AW$14:$AW$54,0))*Q248+INDEX('BCA Inputs'!$BP$14:$BP$54,MATCH(I248,'BCA Inputs'!$AW$14:$AW$54,0))*F248+INDEX('BCA Inputs'!$BQ$14:$BQ$54,MATCH(I248,'BCA Inputs'!$AW$14:$AW$54,0))*G248,"")),"")</f>
        <v/>
      </c>
      <c r="AE248" s="237" t="str">
        <f t="shared" si="36"/>
        <v/>
      </c>
      <c r="AF248" s="198">
        <f t="shared" si="38"/>
        <v>0</v>
      </c>
      <c r="AG248" s="239">
        <f t="shared" si="39"/>
        <v>0</v>
      </c>
    </row>
    <row r="249" spans="1:33">
      <c r="A249" s="228"/>
      <c r="B249" s="176"/>
      <c r="C249" s="229"/>
      <c r="D249" s="230"/>
      <c r="E249" s="230"/>
      <c r="F249" s="230"/>
      <c r="G249" s="230"/>
      <c r="H249" s="231"/>
      <c r="I249" s="231"/>
      <c r="J249" s="232"/>
      <c r="K249" s="232"/>
      <c r="L249" s="232"/>
      <c r="M249" s="181">
        <f t="shared" si="37"/>
        <v>0</v>
      </c>
      <c r="N249" s="181">
        <f>IF(H249="",0,H249*I249*'Avoided Water Savings Cost'!$C$16)</f>
        <v>0</v>
      </c>
      <c r="O249" s="545">
        <f>IF(C249="",0,IF($B$3="NYSEG",C249/(1-'Avoided Electric Costs 2020'!$W$21),IF($B$3="RG&amp;E",C249/(1-'Avoided Electric Costs 2020'!$X$21),"")))</f>
        <v>0</v>
      </c>
      <c r="P249" s="546">
        <f>IF(D249="",0,IF($B$3="NYSEG",D249/(1-'Avoided Electric Costs 2020'!$W$21),IF($B$3="RG&amp;E",D249/(1-'Avoided Electric Costs 2020'!$X$21),"")))</f>
        <v>0</v>
      </c>
      <c r="Q249" s="546">
        <f>IF(E249="",0,IF($B$3="NYSEG",E249/(1-'Avoided Natural Gas Costs 2020'!$J$34),IF($B$3="RG&amp;E",E249/(1-'Avoided Natural Gas Costs 2020'!$K$34),"")))</f>
        <v>0</v>
      </c>
      <c r="R249" s="233" t="str">
        <f>IFERROR(IF(P249*'BCA Inputs'!$C$1+Q249*'BCA Inputs'!$C$2+F249*'BCA Inputs'!$C$2+G249*'BCA Inputs'!$C$2=0,"",P249*'BCA Inputs'!$C$1+Q249*'BCA Inputs'!$C$2+F249*'BCA Inputs'!$C$2+G249*'BCA Inputs'!$C$2),"")</f>
        <v/>
      </c>
      <c r="S249" s="181" t="str">
        <f t="shared" si="30"/>
        <v/>
      </c>
      <c r="T249" s="181" t="str">
        <f>IFERROR(IF($B$3="NYSEG",(INDEX('BCA Inputs'!$N$14:$N$54,MATCH(I249,'BCA Inputs'!$M$14:$M$54,0))*P249+INDEX('BCA Inputs'!$O$14:$O$54,MATCH(I249,'BCA Inputs'!$M$14:$M$54,0))*O249+INDEX('BCA Inputs'!P:P,MATCH(I249,'BCA Inputs'!M:M,0))*Q249+INDEX('BCA Inputs'!Q:Q,MATCH(I249,'BCA Inputs'!M:M,0))*F249+INDEX('BCA Inputs'!R:R,MATCH(I249,'BCA Inputs'!M:M,0))*G249)+L249+N249,IF($B$3="RG&amp;E",(INDEX('BCA Inputs'!$AX$14:$AX$54,MATCH(I249,'BCA Inputs'!$AW$14:$AW$54,0))*P249+INDEX('BCA Inputs'!$AY$14:$AY$54,MATCH(I249,'BCA Inputs'!$AW$14:$AW$54,0))*O249+INDEX('BCA Inputs'!$AZ$14:$AZ$54,MATCH(I249,'BCA Inputs'!$AW$14:$AW$54,0))*Q249+INDEX('BCA Inputs'!$BA$14:$BA$54,MATCH(I249,'BCA Inputs'!$AW$14:$AW$54,0))*F249+INDEX('BCA Inputs'!$BB$14:$BB$54,MATCH(I249,'BCA Inputs'!$AW$14:$AW$54,0))*G249)+L249+N249,"")),"")</f>
        <v/>
      </c>
      <c r="U249" s="234" t="str">
        <f t="shared" si="31"/>
        <v/>
      </c>
      <c r="V249" s="234" t="str">
        <f t="shared" si="32"/>
        <v/>
      </c>
      <c r="W249" s="234" t="str">
        <f t="shared" si="33"/>
        <v/>
      </c>
      <c r="Y249" s="235" t="str">
        <f t="shared" si="34"/>
        <v/>
      </c>
      <c r="Z249" s="236" t="str">
        <f>IFERROR(IF($B$3="NYSEG",INDEX('BCA Inputs'!$X$14:$X$54,MATCH(I249,'BCA Inputs'!$M$14:$M$54,0))*P249+INDEX('BCA Inputs'!$Y$14:$Y$54,MATCH(I249,'BCA Inputs'!$M$14:$M$54,0))*O249+INDEX('BCA Inputs'!$Z$14:$Z$54,MATCH(I249,'BCA Inputs'!$M$14:$M$54,0))*Q249+INDEX('BCA Inputs'!$AA$14:$AA$54,MATCH(I249,'BCA Inputs'!$M$14:$M$54,0))*F249+INDEX('BCA Inputs'!$AB$14:$AB$54,MATCH(I249,'BCA Inputs'!$M$14:$M$54,0))*G249,IF($B$3="RG&amp;E",INDEX('BCA Inputs'!$BG$14:$BG$54,MATCH(I249,'BCA Inputs'!$AW$14:$AW$54,0))*P249+INDEX('BCA Inputs'!$BH$14:$BH$54,MATCH(I249,'BCA Inputs'!$AW$14:$AW$54,0))*O249+INDEX('BCA Inputs'!$BI$14:$BI$54,MATCH(I249,'BCA Inputs'!$AW$14:$AW$54,0))*Q249+INDEX('BCA Inputs'!$BJ$14:$BJ$54,MATCH(I249,'BCA Inputs'!$AW$14:$AW$54,0))*F249+INDEX('BCA Inputs'!$BK$14:$BK$54,MATCH(I249,'BCA Inputs'!$AW$14:$AW$54,0))*G249,"")),"")</f>
        <v/>
      </c>
      <c r="AA249" s="237" t="str">
        <f t="shared" si="35"/>
        <v/>
      </c>
      <c r="AC249" s="238" t="str">
        <f>IFERROR((K249+R249)+IF($B$3="NYSEG",INDEX('BCA Inputs'!$AI$14:$AI$54,MATCH(I249,'BCA Inputs'!$M$14:$M$54,0))*P249+INDEX('BCA Inputs'!$AJ$14:$AJ$54,MATCH(I249,'BCA Inputs'!$M$14:$M$54,0))*Q249,IF($B$3="RG&amp;E",INDEX('BCA Inputs'!$BR$14:$BR$54,MATCH(I249,'BCA Inputs'!$AW$14:$AW$54,0))*P249+INDEX('BCA Inputs'!$BS$14:$BS$54,MATCH(I249,'BCA Inputs'!$AW$14:$AW$54,0))*Q249,"")),"")</f>
        <v/>
      </c>
      <c r="AD249" s="181" t="str">
        <f>IFERROR(IF($B$3="NYSEG",INDEX('BCA Inputs'!$AD$14:$AD$54,MATCH(I249,'BCA Inputs'!$M$14:$M$54,0))*P249+INDEX('BCA Inputs'!$AE$14:$AE$54,MATCH(I249,'BCA Inputs'!$M$14:$M$54,0))*O249+INDEX('BCA Inputs'!$AF$14:$AF$54,MATCH(I249,'BCA Inputs'!$M$14:$M$54,0))*Q249+INDEX('BCA Inputs'!$AG$14:$AG$54,MATCH(I249,'BCA Inputs'!$M$14:$M$54,0))*F249+INDEX('BCA Inputs'!$AH$14:$AH$54,MATCH(I249,'BCA Inputs'!$M$14:$M$54,0))*G249,IF($B$3="RG&amp;E",INDEX('BCA Inputs'!$BM$14:$BM$54,MATCH(I249,'BCA Inputs'!$AW$14:$AW$54,0))*P249+INDEX('BCA Inputs'!$BN$14:$BN$54,MATCH(I249,'BCA Inputs'!$AW$14:$AW$54,0))*O249+INDEX('BCA Inputs'!$BO$14:$BO$54,MATCH(I249,'BCA Inputs'!$AW$14:$AW$54,0))*Q249+INDEX('BCA Inputs'!$BP$14:$BP$54,MATCH(I249,'BCA Inputs'!$AW$14:$AW$54,0))*F249+INDEX('BCA Inputs'!$BQ$14:$BQ$54,MATCH(I249,'BCA Inputs'!$AW$14:$AW$54,0))*G249,"")),"")</f>
        <v/>
      </c>
      <c r="AE249" s="237" t="str">
        <f t="shared" si="36"/>
        <v/>
      </c>
      <c r="AF249" s="198">
        <f t="shared" si="38"/>
        <v>0</v>
      </c>
      <c r="AG249" s="239">
        <f t="shared" si="39"/>
        <v>0</v>
      </c>
    </row>
    <row r="250" spans="1:33">
      <c r="A250" s="228"/>
      <c r="B250" s="176"/>
      <c r="C250" s="229"/>
      <c r="D250" s="230"/>
      <c r="E250" s="230"/>
      <c r="F250" s="230"/>
      <c r="G250" s="230"/>
      <c r="H250" s="231"/>
      <c r="I250" s="231"/>
      <c r="J250" s="232"/>
      <c r="K250" s="232"/>
      <c r="L250" s="232"/>
      <c r="M250" s="181">
        <f t="shared" si="37"/>
        <v>0</v>
      </c>
      <c r="N250" s="181">
        <f>IF(H250="",0,H250*I250*'Avoided Water Savings Cost'!$C$16)</f>
        <v>0</v>
      </c>
      <c r="O250" s="545">
        <f>IF(C250="",0,IF($B$3="NYSEG",C250/(1-'Avoided Electric Costs 2020'!$W$21),IF($B$3="RG&amp;E",C250/(1-'Avoided Electric Costs 2020'!$X$21),"")))</f>
        <v>0</v>
      </c>
      <c r="P250" s="546">
        <f>IF(D250="",0,IF($B$3="NYSEG",D250/(1-'Avoided Electric Costs 2020'!$W$21),IF($B$3="RG&amp;E",D250/(1-'Avoided Electric Costs 2020'!$X$21),"")))</f>
        <v>0</v>
      </c>
      <c r="Q250" s="546">
        <f>IF(E250="",0,IF($B$3="NYSEG",E250/(1-'Avoided Natural Gas Costs 2020'!$J$34),IF($B$3="RG&amp;E",E250/(1-'Avoided Natural Gas Costs 2020'!$K$34),"")))</f>
        <v>0</v>
      </c>
      <c r="R250" s="233" t="str">
        <f>IFERROR(IF(P250*'BCA Inputs'!$C$1+Q250*'BCA Inputs'!$C$2+F250*'BCA Inputs'!$C$2+G250*'BCA Inputs'!$C$2=0,"",P250*'BCA Inputs'!$C$1+Q250*'BCA Inputs'!$C$2+F250*'BCA Inputs'!$C$2+G250*'BCA Inputs'!$C$2),"")</f>
        <v/>
      </c>
      <c r="S250" s="181" t="str">
        <f t="shared" si="30"/>
        <v/>
      </c>
      <c r="T250" s="181" t="str">
        <f>IFERROR(IF($B$3="NYSEG",(INDEX('BCA Inputs'!$N$14:$N$54,MATCH(I250,'BCA Inputs'!$M$14:$M$54,0))*P250+INDEX('BCA Inputs'!$O$14:$O$54,MATCH(I250,'BCA Inputs'!$M$14:$M$54,0))*O250+INDEX('BCA Inputs'!P:P,MATCH(I250,'BCA Inputs'!M:M,0))*Q250+INDEX('BCA Inputs'!Q:Q,MATCH(I250,'BCA Inputs'!M:M,0))*F250+INDEX('BCA Inputs'!R:R,MATCH(I250,'BCA Inputs'!M:M,0))*G250)+L250+N250,IF($B$3="RG&amp;E",(INDEX('BCA Inputs'!$AX$14:$AX$54,MATCH(I250,'BCA Inputs'!$AW$14:$AW$54,0))*P250+INDEX('BCA Inputs'!$AY$14:$AY$54,MATCH(I250,'BCA Inputs'!$AW$14:$AW$54,0))*O250+INDEX('BCA Inputs'!$AZ$14:$AZ$54,MATCH(I250,'BCA Inputs'!$AW$14:$AW$54,0))*Q250+INDEX('BCA Inputs'!$BA$14:$BA$54,MATCH(I250,'BCA Inputs'!$AW$14:$AW$54,0))*F250+INDEX('BCA Inputs'!$BB$14:$BB$54,MATCH(I250,'BCA Inputs'!$AW$14:$AW$54,0))*G250)+L250+N250,"")),"")</f>
        <v/>
      </c>
      <c r="U250" s="234" t="str">
        <f t="shared" si="31"/>
        <v/>
      </c>
      <c r="V250" s="234" t="str">
        <f t="shared" si="32"/>
        <v/>
      </c>
      <c r="W250" s="234" t="str">
        <f t="shared" si="33"/>
        <v/>
      </c>
      <c r="Y250" s="235" t="str">
        <f t="shared" si="34"/>
        <v/>
      </c>
      <c r="Z250" s="236" t="str">
        <f>IFERROR(IF($B$3="NYSEG",INDEX('BCA Inputs'!$X$14:$X$54,MATCH(I250,'BCA Inputs'!$M$14:$M$54,0))*P250+INDEX('BCA Inputs'!$Y$14:$Y$54,MATCH(I250,'BCA Inputs'!$M$14:$M$54,0))*O250+INDEX('BCA Inputs'!$Z$14:$Z$54,MATCH(I250,'BCA Inputs'!$M$14:$M$54,0))*Q250+INDEX('BCA Inputs'!$AA$14:$AA$54,MATCH(I250,'BCA Inputs'!$M$14:$M$54,0))*F250+INDEX('BCA Inputs'!$AB$14:$AB$54,MATCH(I250,'BCA Inputs'!$M$14:$M$54,0))*G250,IF($B$3="RG&amp;E",INDEX('BCA Inputs'!$BG$14:$BG$54,MATCH(I250,'BCA Inputs'!$AW$14:$AW$54,0))*P250+INDEX('BCA Inputs'!$BH$14:$BH$54,MATCH(I250,'BCA Inputs'!$AW$14:$AW$54,0))*O250+INDEX('BCA Inputs'!$BI$14:$BI$54,MATCH(I250,'BCA Inputs'!$AW$14:$AW$54,0))*Q250+INDEX('BCA Inputs'!$BJ$14:$BJ$54,MATCH(I250,'BCA Inputs'!$AW$14:$AW$54,0))*F250+INDEX('BCA Inputs'!$BK$14:$BK$54,MATCH(I250,'BCA Inputs'!$AW$14:$AW$54,0))*G250,"")),"")</f>
        <v/>
      </c>
      <c r="AA250" s="237" t="str">
        <f t="shared" si="35"/>
        <v/>
      </c>
      <c r="AC250" s="238" t="str">
        <f>IFERROR((K250+R250)+IF($B$3="NYSEG",INDEX('BCA Inputs'!$AI$14:$AI$54,MATCH(I250,'BCA Inputs'!$M$14:$M$54,0))*P250+INDEX('BCA Inputs'!$AJ$14:$AJ$54,MATCH(I250,'BCA Inputs'!$M$14:$M$54,0))*Q250,IF($B$3="RG&amp;E",INDEX('BCA Inputs'!$BR$14:$BR$54,MATCH(I250,'BCA Inputs'!$AW$14:$AW$54,0))*P250+INDEX('BCA Inputs'!$BS$14:$BS$54,MATCH(I250,'BCA Inputs'!$AW$14:$AW$54,0))*Q250,"")),"")</f>
        <v/>
      </c>
      <c r="AD250" s="181" t="str">
        <f>IFERROR(IF($B$3="NYSEG",INDEX('BCA Inputs'!$AD$14:$AD$54,MATCH(I250,'BCA Inputs'!$M$14:$M$54,0))*P250+INDEX('BCA Inputs'!$AE$14:$AE$54,MATCH(I250,'BCA Inputs'!$M$14:$M$54,0))*O250+INDEX('BCA Inputs'!$AF$14:$AF$54,MATCH(I250,'BCA Inputs'!$M$14:$M$54,0))*Q250+INDEX('BCA Inputs'!$AG$14:$AG$54,MATCH(I250,'BCA Inputs'!$M$14:$M$54,0))*F250+INDEX('BCA Inputs'!$AH$14:$AH$54,MATCH(I250,'BCA Inputs'!$M$14:$M$54,0))*G250,IF($B$3="RG&amp;E",INDEX('BCA Inputs'!$BM$14:$BM$54,MATCH(I250,'BCA Inputs'!$AW$14:$AW$54,0))*P250+INDEX('BCA Inputs'!$BN$14:$BN$54,MATCH(I250,'BCA Inputs'!$AW$14:$AW$54,0))*O250+INDEX('BCA Inputs'!$BO$14:$BO$54,MATCH(I250,'BCA Inputs'!$AW$14:$AW$54,0))*Q250+INDEX('BCA Inputs'!$BP$14:$BP$54,MATCH(I250,'BCA Inputs'!$AW$14:$AW$54,0))*F250+INDEX('BCA Inputs'!$BQ$14:$BQ$54,MATCH(I250,'BCA Inputs'!$AW$14:$AW$54,0))*G250,"")),"")</f>
        <v/>
      </c>
      <c r="AE250" s="237" t="str">
        <f t="shared" si="36"/>
        <v/>
      </c>
      <c r="AF250" s="198">
        <f t="shared" si="38"/>
        <v>0</v>
      </c>
      <c r="AG250" s="239">
        <f t="shared" si="39"/>
        <v>0</v>
      </c>
    </row>
    <row r="251" spans="1:33">
      <c r="A251" s="228"/>
      <c r="B251" s="176"/>
      <c r="C251" s="229"/>
      <c r="D251" s="230"/>
      <c r="E251" s="230"/>
      <c r="F251" s="230"/>
      <c r="G251" s="230"/>
      <c r="H251" s="231"/>
      <c r="I251" s="231"/>
      <c r="J251" s="232"/>
      <c r="K251" s="232"/>
      <c r="L251" s="232"/>
      <c r="M251" s="181">
        <f t="shared" si="37"/>
        <v>0</v>
      </c>
      <c r="N251" s="181">
        <f>IF(H251="",0,H251*I251*'Avoided Water Savings Cost'!$C$16)</f>
        <v>0</v>
      </c>
      <c r="O251" s="545">
        <f>IF(C251="",0,IF($B$3="NYSEG",C251/(1-'Avoided Electric Costs 2020'!$W$21),IF($B$3="RG&amp;E",C251/(1-'Avoided Electric Costs 2020'!$X$21),"")))</f>
        <v>0</v>
      </c>
      <c r="P251" s="546">
        <f>IF(D251="",0,IF($B$3="NYSEG",D251/(1-'Avoided Electric Costs 2020'!$W$21),IF($B$3="RG&amp;E",D251/(1-'Avoided Electric Costs 2020'!$X$21),"")))</f>
        <v>0</v>
      </c>
      <c r="Q251" s="546">
        <f>IF(E251="",0,IF($B$3="NYSEG",E251/(1-'Avoided Natural Gas Costs 2020'!$J$34),IF($B$3="RG&amp;E",E251/(1-'Avoided Natural Gas Costs 2020'!$K$34),"")))</f>
        <v>0</v>
      </c>
      <c r="R251" s="233" t="str">
        <f>IFERROR(IF(P251*'BCA Inputs'!$C$1+Q251*'BCA Inputs'!$C$2+F251*'BCA Inputs'!$C$2+G251*'BCA Inputs'!$C$2=0,"",P251*'BCA Inputs'!$C$1+Q251*'BCA Inputs'!$C$2+F251*'BCA Inputs'!$C$2+G251*'BCA Inputs'!$C$2),"")</f>
        <v/>
      </c>
      <c r="S251" s="181" t="str">
        <f t="shared" si="30"/>
        <v/>
      </c>
      <c r="T251" s="181" t="str">
        <f>IFERROR(IF($B$3="NYSEG",(INDEX('BCA Inputs'!$N$14:$N$54,MATCH(I251,'BCA Inputs'!$M$14:$M$54,0))*P251+INDEX('BCA Inputs'!$O$14:$O$54,MATCH(I251,'BCA Inputs'!$M$14:$M$54,0))*O251+INDEX('BCA Inputs'!P:P,MATCH(I251,'BCA Inputs'!M:M,0))*Q251+INDEX('BCA Inputs'!Q:Q,MATCH(I251,'BCA Inputs'!M:M,0))*F251+INDEX('BCA Inputs'!R:R,MATCH(I251,'BCA Inputs'!M:M,0))*G251)+L251+N251,IF($B$3="RG&amp;E",(INDEX('BCA Inputs'!$AX$14:$AX$54,MATCH(I251,'BCA Inputs'!$AW$14:$AW$54,0))*P251+INDEX('BCA Inputs'!$AY$14:$AY$54,MATCH(I251,'BCA Inputs'!$AW$14:$AW$54,0))*O251+INDEX('BCA Inputs'!$AZ$14:$AZ$54,MATCH(I251,'BCA Inputs'!$AW$14:$AW$54,0))*Q251+INDEX('BCA Inputs'!$BA$14:$BA$54,MATCH(I251,'BCA Inputs'!$AW$14:$AW$54,0))*F251+INDEX('BCA Inputs'!$BB$14:$BB$54,MATCH(I251,'BCA Inputs'!$AW$14:$AW$54,0))*G251)+L251+N251,"")),"")</f>
        <v/>
      </c>
      <c r="U251" s="234" t="str">
        <f t="shared" si="31"/>
        <v/>
      </c>
      <c r="V251" s="234" t="str">
        <f t="shared" si="32"/>
        <v/>
      </c>
      <c r="W251" s="234" t="str">
        <f t="shared" si="33"/>
        <v/>
      </c>
      <c r="Y251" s="235" t="str">
        <f t="shared" si="34"/>
        <v/>
      </c>
      <c r="Z251" s="236" t="str">
        <f>IFERROR(IF($B$3="NYSEG",INDEX('BCA Inputs'!$X$14:$X$54,MATCH(I251,'BCA Inputs'!$M$14:$M$54,0))*P251+INDEX('BCA Inputs'!$Y$14:$Y$54,MATCH(I251,'BCA Inputs'!$M$14:$M$54,0))*O251+INDEX('BCA Inputs'!$Z$14:$Z$54,MATCH(I251,'BCA Inputs'!$M$14:$M$54,0))*Q251+INDEX('BCA Inputs'!$AA$14:$AA$54,MATCH(I251,'BCA Inputs'!$M$14:$M$54,0))*F251+INDEX('BCA Inputs'!$AB$14:$AB$54,MATCH(I251,'BCA Inputs'!$M$14:$M$54,0))*G251,IF($B$3="RG&amp;E",INDEX('BCA Inputs'!$BG$14:$BG$54,MATCH(I251,'BCA Inputs'!$AW$14:$AW$54,0))*P251+INDEX('BCA Inputs'!$BH$14:$BH$54,MATCH(I251,'BCA Inputs'!$AW$14:$AW$54,0))*O251+INDEX('BCA Inputs'!$BI$14:$BI$54,MATCH(I251,'BCA Inputs'!$AW$14:$AW$54,0))*Q251+INDEX('BCA Inputs'!$BJ$14:$BJ$54,MATCH(I251,'BCA Inputs'!$AW$14:$AW$54,0))*F251+INDEX('BCA Inputs'!$BK$14:$BK$54,MATCH(I251,'BCA Inputs'!$AW$14:$AW$54,0))*G251,"")),"")</f>
        <v/>
      </c>
      <c r="AA251" s="237" t="str">
        <f t="shared" si="35"/>
        <v/>
      </c>
      <c r="AC251" s="238" t="str">
        <f>IFERROR((K251+R251)+IF($B$3="NYSEG",INDEX('BCA Inputs'!$AI$14:$AI$54,MATCH(I251,'BCA Inputs'!$M$14:$M$54,0))*P251+INDEX('BCA Inputs'!$AJ$14:$AJ$54,MATCH(I251,'BCA Inputs'!$M$14:$M$54,0))*Q251,IF($B$3="RG&amp;E",INDEX('BCA Inputs'!$BR$14:$BR$54,MATCH(I251,'BCA Inputs'!$AW$14:$AW$54,0))*P251+INDEX('BCA Inputs'!$BS$14:$BS$54,MATCH(I251,'BCA Inputs'!$AW$14:$AW$54,0))*Q251,"")),"")</f>
        <v/>
      </c>
      <c r="AD251" s="181" t="str">
        <f>IFERROR(IF($B$3="NYSEG",INDEX('BCA Inputs'!$AD$14:$AD$54,MATCH(I251,'BCA Inputs'!$M$14:$M$54,0))*P251+INDEX('BCA Inputs'!$AE$14:$AE$54,MATCH(I251,'BCA Inputs'!$M$14:$M$54,0))*O251+INDEX('BCA Inputs'!$AF$14:$AF$54,MATCH(I251,'BCA Inputs'!$M$14:$M$54,0))*Q251+INDEX('BCA Inputs'!$AG$14:$AG$54,MATCH(I251,'BCA Inputs'!$M$14:$M$54,0))*F251+INDEX('BCA Inputs'!$AH$14:$AH$54,MATCH(I251,'BCA Inputs'!$M$14:$M$54,0))*G251,IF($B$3="RG&amp;E",INDEX('BCA Inputs'!$BM$14:$BM$54,MATCH(I251,'BCA Inputs'!$AW$14:$AW$54,0))*P251+INDEX('BCA Inputs'!$BN$14:$BN$54,MATCH(I251,'BCA Inputs'!$AW$14:$AW$54,0))*O251+INDEX('BCA Inputs'!$BO$14:$BO$54,MATCH(I251,'BCA Inputs'!$AW$14:$AW$54,0))*Q251+INDEX('BCA Inputs'!$BP$14:$BP$54,MATCH(I251,'BCA Inputs'!$AW$14:$AW$54,0))*F251+INDEX('BCA Inputs'!$BQ$14:$BQ$54,MATCH(I251,'BCA Inputs'!$AW$14:$AW$54,0))*G251,"")),"")</f>
        <v/>
      </c>
      <c r="AE251" s="237" t="str">
        <f t="shared" si="36"/>
        <v/>
      </c>
      <c r="AF251" s="198">
        <f t="shared" si="38"/>
        <v>0</v>
      </c>
      <c r="AG251" s="239">
        <f t="shared" si="39"/>
        <v>0</v>
      </c>
    </row>
    <row r="252" spans="1:33">
      <c r="A252" s="228"/>
      <c r="B252" s="176"/>
      <c r="C252" s="229"/>
      <c r="D252" s="230"/>
      <c r="E252" s="230"/>
      <c r="F252" s="230"/>
      <c r="G252" s="230"/>
      <c r="H252" s="231"/>
      <c r="I252" s="231"/>
      <c r="J252" s="232"/>
      <c r="K252" s="232"/>
      <c r="L252" s="232"/>
      <c r="M252" s="181">
        <f t="shared" si="37"/>
        <v>0</v>
      </c>
      <c r="N252" s="181">
        <f>IF(H252="",0,H252*I252*'Avoided Water Savings Cost'!$C$16)</f>
        <v>0</v>
      </c>
      <c r="O252" s="545">
        <f>IF(C252="",0,IF($B$3="NYSEG",C252/(1-'Avoided Electric Costs 2020'!$W$21),IF($B$3="RG&amp;E",C252/(1-'Avoided Electric Costs 2020'!$X$21),"")))</f>
        <v>0</v>
      </c>
      <c r="P252" s="546">
        <f>IF(D252="",0,IF($B$3="NYSEG",D252/(1-'Avoided Electric Costs 2020'!$W$21),IF($B$3="RG&amp;E",D252/(1-'Avoided Electric Costs 2020'!$X$21),"")))</f>
        <v>0</v>
      </c>
      <c r="Q252" s="546">
        <f>IF(E252="",0,IF($B$3="NYSEG",E252/(1-'Avoided Natural Gas Costs 2020'!$J$34),IF($B$3="RG&amp;E",E252/(1-'Avoided Natural Gas Costs 2020'!$K$34),"")))</f>
        <v>0</v>
      </c>
      <c r="R252" s="233" t="str">
        <f>IFERROR(IF(P252*'BCA Inputs'!$C$1+Q252*'BCA Inputs'!$C$2+F252*'BCA Inputs'!$C$2+G252*'BCA Inputs'!$C$2=0,"",P252*'BCA Inputs'!$C$1+Q252*'BCA Inputs'!$C$2+F252*'BCA Inputs'!$C$2+G252*'BCA Inputs'!$C$2),"")</f>
        <v/>
      </c>
      <c r="S252" s="181" t="str">
        <f t="shared" si="30"/>
        <v/>
      </c>
      <c r="T252" s="181" t="str">
        <f>IFERROR(IF($B$3="NYSEG",(INDEX('BCA Inputs'!$N$14:$N$54,MATCH(I252,'BCA Inputs'!$M$14:$M$54,0))*P252+INDEX('BCA Inputs'!$O$14:$O$54,MATCH(I252,'BCA Inputs'!$M$14:$M$54,0))*O252+INDEX('BCA Inputs'!P:P,MATCH(I252,'BCA Inputs'!M:M,0))*Q252+INDEX('BCA Inputs'!Q:Q,MATCH(I252,'BCA Inputs'!M:M,0))*F252+INDEX('BCA Inputs'!R:R,MATCH(I252,'BCA Inputs'!M:M,0))*G252)+L252+N252,IF($B$3="RG&amp;E",(INDEX('BCA Inputs'!$AX$14:$AX$54,MATCH(I252,'BCA Inputs'!$AW$14:$AW$54,0))*P252+INDEX('BCA Inputs'!$AY$14:$AY$54,MATCH(I252,'BCA Inputs'!$AW$14:$AW$54,0))*O252+INDEX('BCA Inputs'!$AZ$14:$AZ$54,MATCH(I252,'BCA Inputs'!$AW$14:$AW$54,0))*Q252+INDEX('BCA Inputs'!$BA$14:$BA$54,MATCH(I252,'BCA Inputs'!$AW$14:$AW$54,0))*F252+INDEX('BCA Inputs'!$BB$14:$BB$54,MATCH(I252,'BCA Inputs'!$AW$14:$AW$54,0))*G252)+L252+N252,"")),"")</f>
        <v/>
      </c>
      <c r="U252" s="234" t="str">
        <f t="shared" si="31"/>
        <v/>
      </c>
      <c r="V252" s="234" t="str">
        <f t="shared" si="32"/>
        <v/>
      </c>
      <c r="W252" s="234" t="str">
        <f t="shared" si="33"/>
        <v/>
      </c>
      <c r="Y252" s="235" t="str">
        <f t="shared" si="34"/>
        <v/>
      </c>
      <c r="Z252" s="236" t="str">
        <f>IFERROR(IF($B$3="NYSEG",INDEX('BCA Inputs'!$X$14:$X$54,MATCH(I252,'BCA Inputs'!$M$14:$M$54,0))*P252+INDEX('BCA Inputs'!$Y$14:$Y$54,MATCH(I252,'BCA Inputs'!$M$14:$M$54,0))*O252+INDEX('BCA Inputs'!$Z$14:$Z$54,MATCH(I252,'BCA Inputs'!$M$14:$M$54,0))*Q252+INDEX('BCA Inputs'!$AA$14:$AA$54,MATCH(I252,'BCA Inputs'!$M$14:$M$54,0))*F252+INDEX('BCA Inputs'!$AB$14:$AB$54,MATCH(I252,'BCA Inputs'!$M$14:$M$54,0))*G252,IF($B$3="RG&amp;E",INDEX('BCA Inputs'!$BG$14:$BG$54,MATCH(I252,'BCA Inputs'!$AW$14:$AW$54,0))*P252+INDEX('BCA Inputs'!$BH$14:$BH$54,MATCH(I252,'BCA Inputs'!$AW$14:$AW$54,0))*O252+INDEX('BCA Inputs'!$BI$14:$BI$54,MATCH(I252,'BCA Inputs'!$AW$14:$AW$54,0))*Q252+INDEX('BCA Inputs'!$BJ$14:$BJ$54,MATCH(I252,'BCA Inputs'!$AW$14:$AW$54,0))*F252+INDEX('BCA Inputs'!$BK$14:$BK$54,MATCH(I252,'BCA Inputs'!$AW$14:$AW$54,0))*G252,"")),"")</f>
        <v/>
      </c>
      <c r="AA252" s="237" t="str">
        <f t="shared" si="35"/>
        <v/>
      </c>
      <c r="AC252" s="238" t="str">
        <f>IFERROR((K252+R252)+IF($B$3="NYSEG",INDEX('BCA Inputs'!$AI$14:$AI$54,MATCH(I252,'BCA Inputs'!$M$14:$M$54,0))*P252+INDEX('BCA Inputs'!$AJ$14:$AJ$54,MATCH(I252,'BCA Inputs'!$M$14:$M$54,0))*Q252,IF($B$3="RG&amp;E",INDEX('BCA Inputs'!$BR$14:$BR$54,MATCH(I252,'BCA Inputs'!$AW$14:$AW$54,0))*P252+INDEX('BCA Inputs'!$BS$14:$BS$54,MATCH(I252,'BCA Inputs'!$AW$14:$AW$54,0))*Q252,"")),"")</f>
        <v/>
      </c>
      <c r="AD252" s="181" t="str">
        <f>IFERROR(IF($B$3="NYSEG",INDEX('BCA Inputs'!$AD$14:$AD$54,MATCH(I252,'BCA Inputs'!$M$14:$M$54,0))*P252+INDEX('BCA Inputs'!$AE$14:$AE$54,MATCH(I252,'BCA Inputs'!$M$14:$M$54,0))*O252+INDEX('BCA Inputs'!$AF$14:$AF$54,MATCH(I252,'BCA Inputs'!$M$14:$M$54,0))*Q252+INDEX('BCA Inputs'!$AG$14:$AG$54,MATCH(I252,'BCA Inputs'!$M$14:$M$54,0))*F252+INDEX('BCA Inputs'!$AH$14:$AH$54,MATCH(I252,'BCA Inputs'!$M$14:$M$54,0))*G252,IF($B$3="RG&amp;E",INDEX('BCA Inputs'!$BM$14:$BM$54,MATCH(I252,'BCA Inputs'!$AW$14:$AW$54,0))*P252+INDEX('BCA Inputs'!$BN$14:$BN$54,MATCH(I252,'BCA Inputs'!$AW$14:$AW$54,0))*O252+INDEX('BCA Inputs'!$BO$14:$BO$54,MATCH(I252,'BCA Inputs'!$AW$14:$AW$54,0))*Q252+INDEX('BCA Inputs'!$BP$14:$BP$54,MATCH(I252,'BCA Inputs'!$AW$14:$AW$54,0))*F252+INDEX('BCA Inputs'!$BQ$14:$BQ$54,MATCH(I252,'BCA Inputs'!$AW$14:$AW$54,0))*G252,"")),"")</f>
        <v/>
      </c>
      <c r="AE252" s="237" t="str">
        <f t="shared" si="36"/>
        <v/>
      </c>
      <c r="AF252" s="198">
        <f t="shared" si="38"/>
        <v>0</v>
      </c>
      <c r="AG252" s="239">
        <f t="shared" si="39"/>
        <v>0</v>
      </c>
    </row>
    <row r="253" spans="1:33">
      <c r="A253" s="228"/>
      <c r="B253" s="176"/>
      <c r="C253" s="229"/>
      <c r="D253" s="230"/>
      <c r="E253" s="230"/>
      <c r="F253" s="230"/>
      <c r="G253" s="230"/>
      <c r="H253" s="231"/>
      <c r="I253" s="231"/>
      <c r="J253" s="232"/>
      <c r="K253" s="232"/>
      <c r="L253" s="232"/>
      <c r="M253" s="181">
        <f t="shared" si="37"/>
        <v>0</v>
      </c>
      <c r="N253" s="181">
        <f>IF(H253="",0,H253*I253*'Avoided Water Savings Cost'!$C$16)</f>
        <v>0</v>
      </c>
      <c r="O253" s="545">
        <f>IF(C253="",0,IF($B$3="NYSEG",C253/(1-'Avoided Electric Costs 2020'!$W$21),IF($B$3="RG&amp;E",C253/(1-'Avoided Electric Costs 2020'!$X$21),"")))</f>
        <v>0</v>
      </c>
      <c r="P253" s="546">
        <f>IF(D253="",0,IF($B$3="NYSEG",D253/(1-'Avoided Electric Costs 2020'!$W$21),IF($B$3="RG&amp;E",D253/(1-'Avoided Electric Costs 2020'!$X$21),"")))</f>
        <v>0</v>
      </c>
      <c r="Q253" s="546">
        <f>IF(E253="",0,IF($B$3="NYSEG",E253/(1-'Avoided Natural Gas Costs 2020'!$J$34),IF($B$3="RG&amp;E",E253/(1-'Avoided Natural Gas Costs 2020'!$K$34),"")))</f>
        <v>0</v>
      </c>
      <c r="R253" s="233" t="str">
        <f>IFERROR(IF(P253*'BCA Inputs'!$C$1+Q253*'BCA Inputs'!$C$2+F253*'BCA Inputs'!$C$2+G253*'BCA Inputs'!$C$2=0,"",P253*'BCA Inputs'!$C$1+Q253*'BCA Inputs'!$C$2+F253*'BCA Inputs'!$C$2+G253*'BCA Inputs'!$C$2),"")</f>
        <v/>
      </c>
      <c r="S253" s="181" t="str">
        <f t="shared" si="30"/>
        <v/>
      </c>
      <c r="T253" s="181" t="str">
        <f>IFERROR(IF($B$3="NYSEG",(INDEX('BCA Inputs'!$N$14:$N$54,MATCH(I253,'BCA Inputs'!$M$14:$M$54,0))*P253+INDEX('BCA Inputs'!$O$14:$O$54,MATCH(I253,'BCA Inputs'!$M$14:$M$54,0))*O253+INDEX('BCA Inputs'!P:P,MATCH(I253,'BCA Inputs'!M:M,0))*Q253+INDEX('BCA Inputs'!Q:Q,MATCH(I253,'BCA Inputs'!M:M,0))*F253+INDEX('BCA Inputs'!R:R,MATCH(I253,'BCA Inputs'!M:M,0))*G253)+L253+N253,IF($B$3="RG&amp;E",(INDEX('BCA Inputs'!$AX$14:$AX$54,MATCH(I253,'BCA Inputs'!$AW$14:$AW$54,0))*P253+INDEX('BCA Inputs'!$AY$14:$AY$54,MATCH(I253,'BCA Inputs'!$AW$14:$AW$54,0))*O253+INDEX('BCA Inputs'!$AZ$14:$AZ$54,MATCH(I253,'BCA Inputs'!$AW$14:$AW$54,0))*Q253+INDEX('BCA Inputs'!$BA$14:$BA$54,MATCH(I253,'BCA Inputs'!$AW$14:$AW$54,0))*F253+INDEX('BCA Inputs'!$BB$14:$BB$54,MATCH(I253,'BCA Inputs'!$AW$14:$AW$54,0))*G253)+L253+N253,"")),"")</f>
        <v/>
      </c>
      <c r="U253" s="234" t="str">
        <f t="shared" si="31"/>
        <v/>
      </c>
      <c r="V253" s="234" t="str">
        <f t="shared" si="32"/>
        <v/>
      </c>
      <c r="W253" s="234" t="str">
        <f t="shared" si="33"/>
        <v/>
      </c>
      <c r="Y253" s="235" t="str">
        <f t="shared" si="34"/>
        <v/>
      </c>
      <c r="Z253" s="236" t="str">
        <f>IFERROR(IF($B$3="NYSEG",INDEX('BCA Inputs'!$X$14:$X$54,MATCH(I253,'BCA Inputs'!$M$14:$M$54,0))*P253+INDEX('BCA Inputs'!$Y$14:$Y$54,MATCH(I253,'BCA Inputs'!$M$14:$M$54,0))*O253+INDEX('BCA Inputs'!$Z$14:$Z$54,MATCH(I253,'BCA Inputs'!$M$14:$M$54,0))*Q253+INDEX('BCA Inputs'!$AA$14:$AA$54,MATCH(I253,'BCA Inputs'!$M$14:$M$54,0))*F253+INDEX('BCA Inputs'!$AB$14:$AB$54,MATCH(I253,'BCA Inputs'!$M$14:$M$54,0))*G253,IF($B$3="RG&amp;E",INDEX('BCA Inputs'!$BG$14:$BG$54,MATCH(I253,'BCA Inputs'!$AW$14:$AW$54,0))*P253+INDEX('BCA Inputs'!$BH$14:$BH$54,MATCH(I253,'BCA Inputs'!$AW$14:$AW$54,0))*O253+INDEX('BCA Inputs'!$BI$14:$BI$54,MATCH(I253,'BCA Inputs'!$AW$14:$AW$54,0))*Q253+INDEX('BCA Inputs'!$BJ$14:$BJ$54,MATCH(I253,'BCA Inputs'!$AW$14:$AW$54,0))*F253+INDEX('BCA Inputs'!$BK$14:$BK$54,MATCH(I253,'BCA Inputs'!$AW$14:$AW$54,0))*G253,"")),"")</f>
        <v/>
      </c>
      <c r="AA253" s="237" t="str">
        <f t="shared" si="35"/>
        <v/>
      </c>
      <c r="AC253" s="238" t="str">
        <f>IFERROR((K253+R253)+IF($B$3="NYSEG",INDEX('BCA Inputs'!$AI$14:$AI$54,MATCH(I253,'BCA Inputs'!$M$14:$M$54,0))*P253+INDEX('BCA Inputs'!$AJ$14:$AJ$54,MATCH(I253,'BCA Inputs'!$M$14:$M$54,0))*Q253,IF($B$3="RG&amp;E",INDEX('BCA Inputs'!$BR$14:$BR$54,MATCH(I253,'BCA Inputs'!$AW$14:$AW$54,0))*P253+INDEX('BCA Inputs'!$BS$14:$BS$54,MATCH(I253,'BCA Inputs'!$AW$14:$AW$54,0))*Q253,"")),"")</f>
        <v/>
      </c>
      <c r="AD253" s="181" t="str">
        <f>IFERROR(IF($B$3="NYSEG",INDEX('BCA Inputs'!$AD$14:$AD$54,MATCH(I253,'BCA Inputs'!$M$14:$M$54,0))*P253+INDEX('BCA Inputs'!$AE$14:$AE$54,MATCH(I253,'BCA Inputs'!$M$14:$M$54,0))*O253+INDEX('BCA Inputs'!$AF$14:$AF$54,MATCH(I253,'BCA Inputs'!$M$14:$M$54,0))*Q253+INDEX('BCA Inputs'!$AG$14:$AG$54,MATCH(I253,'BCA Inputs'!$M$14:$M$54,0))*F253+INDEX('BCA Inputs'!$AH$14:$AH$54,MATCH(I253,'BCA Inputs'!$M$14:$M$54,0))*G253,IF($B$3="RG&amp;E",INDEX('BCA Inputs'!$BM$14:$BM$54,MATCH(I253,'BCA Inputs'!$AW$14:$AW$54,0))*P253+INDEX('BCA Inputs'!$BN$14:$BN$54,MATCH(I253,'BCA Inputs'!$AW$14:$AW$54,0))*O253+INDEX('BCA Inputs'!$BO$14:$BO$54,MATCH(I253,'BCA Inputs'!$AW$14:$AW$54,0))*Q253+INDEX('BCA Inputs'!$BP$14:$BP$54,MATCH(I253,'BCA Inputs'!$AW$14:$AW$54,0))*F253+INDEX('BCA Inputs'!$BQ$14:$BQ$54,MATCH(I253,'BCA Inputs'!$AW$14:$AW$54,0))*G253,"")),"")</f>
        <v/>
      </c>
      <c r="AE253" s="237" t="str">
        <f t="shared" si="36"/>
        <v/>
      </c>
      <c r="AF253" s="198">
        <f t="shared" si="38"/>
        <v>0</v>
      </c>
      <c r="AG253" s="239">
        <f t="shared" si="39"/>
        <v>0</v>
      </c>
    </row>
    <row r="254" spans="1:33">
      <c r="A254" s="228"/>
      <c r="B254" s="176"/>
      <c r="C254" s="229"/>
      <c r="D254" s="230"/>
      <c r="E254" s="230"/>
      <c r="F254" s="230"/>
      <c r="G254" s="230"/>
      <c r="H254" s="231"/>
      <c r="I254" s="231"/>
      <c r="J254" s="232"/>
      <c r="K254" s="232"/>
      <c r="L254" s="232"/>
      <c r="M254" s="181">
        <f t="shared" si="37"/>
        <v>0</v>
      </c>
      <c r="N254" s="181">
        <f>IF(H254="",0,H254*I254*'Avoided Water Savings Cost'!$C$16)</f>
        <v>0</v>
      </c>
      <c r="O254" s="545">
        <f>IF(C254="",0,IF($B$3="NYSEG",C254/(1-'Avoided Electric Costs 2020'!$W$21),IF($B$3="RG&amp;E",C254/(1-'Avoided Electric Costs 2020'!$X$21),"")))</f>
        <v>0</v>
      </c>
      <c r="P254" s="546">
        <f>IF(D254="",0,IF($B$3="NYSEG",D254/(1-'Avoided Electric Costs 2020'!$W$21),IF($B$3="RG&amp;E",D254/(1-'Avoided Electric Costs 2020'!$X$21),"")))</f>
        <v>0</v>
      </c>
      <c r="Q254" s="546">
        <f>IF(E254="",0,IF($B$3="NYSEG",E254/(1-'Avoided Natural Gas Costs 2020'!$J$34),IF($B$3="RG&amp;E",E254/(1-'Avoided Natural Gas Costs 2020'!$K$34),"")))</f>
        <v>0</v>
      </c>
      <c r="R254" s="233" t="str">
        <f>IFERROR(IF(P254*'BCA Inputs'!$C$1+Q254*'BCA Inputs'!$C$2+F254*'BCA Inputs'!$C$2+G254*'BCA Inputs'!$C$2=0,"",P254*'BCA Inputs'!$C$1+Q254*'BCA Inputs'!$C$2+F254*'BCA Inputs'!$C$2+G254*'BCA Inputs'!$C$2),"")</f>
        <v/>
      </c>
      <c r="S254" s="181" t="str">
        <f t="shared" si="30"/>
        <v/>
      </c>
      <c r="T254" s="181" t="str">
        <f>IFERROR(IF($B$3="NYSEG",(INDEX('BCA Inputs'!$N$14:$N$54,MATCH(I254,'BCA Inputs'!$M$14:$M$54,0))*P254+INDEX('BCA Inputs'!$O$14:$O$54,MATCH(I254,'BCA Inputs'!$M$14:$M$54,0))*O254+INDEX('BCA Inputs'!P:P,MATCH(I254,'BCA Inputs'!M:M,0))*Q254+INDEX('BCA Inputs'!Q:Q,MATCH(I254,'BCA Inputs'!M:M,0))*F254+INDEX('BCA Inputs'!R:R,MATCH(I254,'BCA Inputs'!M:M,0))*G254)+L254+N254,IF($B$3="RG&amp;E",(INDEX('BCA Inputs'!$AX$14:$AX$54,MATCH(I254,'BCA Inputs'!$AW$14:$AW$54,0))*P254+INDEX('BCA Inputs'!$AY$14:$AY$54,MATCH(I254,'BCA Inputs'!$AW$14:$AW$54,0))*O254+INDEX('BCA Inputs'!$AZ$14:$AZ$54,MATCH(I254,'BCA Inputs'!$AW$14:$AW$54,0))*Q254+INDEX('BCA Inputs'!$BA$14:$BA$54,MATCH(I254,'BCA Inputs'!$AW$14:$AW$54,0))*F254+INDEX('BCA Inputs'!$BB$14:$BB$54,MATCH(I254,'BCA Inputs'!$AW$14:$AW$54,0))*G254)+L254+N254,"")),"")</f>
        <v/>
      </c>
      <c r="U254" s="234" t="str">
        <f t="shared" si="31"/>
        <v/>
      </c>
      <c r="V254" s="234" t="str">
        <f t="shared" si="32"/>
        <v/>
      </c>
      <c r="W254" s="234" t="str">
        <f t="shared" si="33"/>
        <v/>
      </c>
      <c r="Y254" s="235" t="str">
        <f t="shared" si="34"/>
        <v/>
      </c>
      <c r="Z254" s="236" t="str">
        <f>IFERROR(IF($B$3="NYSEG",INDEX('BCA Inputs'!$X$14:$X$54,MATCH(I254,'BCA Inputs'!$M$14:$M$54,0))*P254+INDEX('BCA Inputs'!$Y$14:$Y$54,MATCH(I254,'BCA Inputs'!$M$14:$M$54,0))*O254+INDEX('BCA Inputs'!$Z$14:$Z$54,MATCH(I254,'BCA Inputs'!$M$14:$M$54,0))*Q254+INDEX('BCA Inputs'!$AA$14:$AA$54,MATCH(I254,'BCA Inputs'!$M$14:$M$54,0))*F254+INDEX('BCA Inputs'!$AB$14:$AB$54,MATCH(I254,'BCA Inputs'!$M$14:$M$54,0))*G254,IF($B$3="RG&amp;E",INDEX('BCA Inputs'!$BG$14:$BG$54,MATCH(I254,'BCA Inputs'!$AW$14:$AW$54,0))*P254+INDEX('BCA Inputs'!$BH$14:$BH$54,MATCH(I254,'BCA Inputs'!$AW$14:$AW$54,0))*O254+INDEX('BCA Inputs'!$BI$14:$BI$54,MATCH(I254,'BCA Inputs'!$AW$14:$AW$54,0))*Q254+INDEX('BCA Inputs'!$BJ$14:$BJ$54,MATCH(I254,'BCA Inputs'!$AW$14:$AW$54,0))*F254+INDEX('BCA Inputs'!$BK$14:$BK$54,MATCH(I254,'BCA Inputs'!$AW$14:$AW$54,0))*G254,"")),"")</f>
        <v/>
      </c>
      <c r="AA254" s="237" t="str">
        <f t="shared" si="35"/>
        <v/>
      </c>
      <c r="AC254" s="238" t="str">
        <f>IFERROR((K254+R254)+IF($B$3="NYSEG",INDEX('BCA Inputs'!$AI$14:$AI$54,MATCH(I254,'BCA Inputs'!$M$14:$M$54,0))*P254+INDEX('BCA Inputs'!$AJ$14:$AJ$54,MATCH(I254,'BCA Inputs'!$M$14:$M$54,0))*Q254,IF($B$3="RG&amp;E",INDEX('BCA Inputs'!$BR$14:$BR$54,MATCH(I254,'BCA Inputs'!$AW$14:$AW$54,0))*P254+INDEX('BCA Inputs'!$BS$14:$BS$54,MATCH(I254,'BCA Inputs'!$AW$14:$AW$54,0))*Q254,"")),"")</f>
        <v/>
      </c>
      <c r="AD254" s="181" t="str">
        <f>IFERROR(IF($B$3="NYSEG",INDEX('BCA Inputs'!$AD$14:$AD$54,MATCH(I254,'BCA Inputs'!$M$14:$M$54,0))*P254+INDEX('BCA Inputs'!$AE$14:$AE$54,MATCH(I254,'BCA Inputs'!$M$14:$M$54,0))*O254+INDEX('BCA Inputs'!$AF$14:$AF$54,MATCH(I254,'BCA Inputs'!$M$14:$M$54,0))*Q254+INDEX('BCA Inputs'!$AG$14:$AG$54,MATCH(I254,'BCA Inputs'!$M$14:$M$54,0))*F254+INDEX('BCA Inputs'!$AH$14:$AH$54,MATCH(I254,'BCA Inputs'!$M$14:$M$54,0))*G254,IF($B$3="RG&amp;E",INDEX('BCA Inputs'!$BM$14:$BM$54,MATCH(I254,'BCA Inputs'!$AW$14:$AW$54,0))*P254+INDEX('BCA Inputs'!$BN$14:$BN$54,MATCH(I254,'BCA Inputs'!$AW$14:$AW$54,0))*O254+INDEX('BCA Inputs'!$BO$14:$BO$54,MATCH(I254,'BCA Inputs'!$AW$14:$AW$54,0))*Q254+INDEX('BCA Inputs'!$BP$14:$BP$54,MATCH(I254,'BCA Inputs'!$AW$14:$AW$54,0))*F254+INDEX('BCA Inputs'!$BQ$14:$BQ$54,MATCH(I254,'BCA Inputs'!$AW$14:$AW$54,0))*G254,"")),"")</f>
        <v/>
      </c>
      <c r="AE254" s="237" t="str">
        <f t="shared" si="36"/>
        <v/>
      </c>
      <c r="AF254" s="198">
        <f t="shared" si="38"/>
        <v>0</v>
      </c>
      <c r="AG254" s="239">
        <f t="shared" si="39"/>
        <v>0</v>
      </c>
    </row>
    <row r="255" spans="1:33">
      <c r="A255" s="228"/>
      <c r="B255" s="176"/>
      <c r="C255" s="229"/>
      <c r="D255" s="230"/>
      <c r="E255" s="230"/>
      <c r="F255" s="230"/>
      <c r="G255" s="230"/>
      <c r="H255" s="231"/>
      <c r="I255" s="231"/>
      <c r="J255" s="232"/>
      <c r="K255" s="232"/>
      <c r="L255" s="232"/>
      <c r="M255" s="181">
        <f t="shared" si="37"/>
        <v>0</v>
      </c>
      <c r="N255" s="181">
        <f>IF(H255="",0,H255*I255*'Avoided Water Savings Cost'!$C$16)</f>
        <v>0</v>
      </c>
      <c r="O255" s="545">
        <f>IF(C255="",0,IF($B$3="NYSEG",C255/(1-'Avoided Electric Costs 2020'!$W$21),IF($B$3="RG&amp;E",C255/(1-'Avoided Electric Costs 2020'!$X$21),"")))</f>
        <v>0</v>
      </c>
      <c r="P255" s="546">
        <f>IF(D255="",0,IF($B$3="NYSEG",D255/(1-'Avoided Electric Costs 2020'!$W$21),IF($B$3="RG&amp;E",D255/(1-'Avoided Electric Costs 2020'!$X$21),"")))</f>
        <v>0</v>
      </c>
      <c r="Q255" s="546">
        <f>IF(E255="",0,IF($B$3="NYSEG",E255/(1-'Avoided Natural Gas Costs 2020'!$J$34),IF($B$3="RG&amp;E",E255/(1-'Avoided Natural Gas Costs 2020'!$K$34),"")))</f>
        <v>0</v>
      </c>
      <c r="R255" s="233" t="str">
        <f>IFERROR(IF(P255*'BCA Inputs'!$C$1+Q255*'BCA Inputs'!$C$2+F255*'BCA Inputs'!$C$2+G255*'BCA Inputs'!$C$2=0,"",P255*'BCA Inputs'!$C$1+Q255*'BCA Inputs'!$C$2+F255*'BCA Inputs'!$C$2+G255*'BCA Inputs'!$C$2),"")</f>
        <v/>
      </c>
      <c r="S255" s="181" t="str">
        <f t="shared" si="30"/>
        <v/>
      </c>
      <c r="T255" s="181" t="str">
        <f>IFERROR(IF($B$3="NYSEG",(INDEX('BCA Inputs'!$N$14:$N$54,MATCH(I255,'BCA Inputs'!$M$14:$M$54,0))*P255+INDEX('BCA Inputs'!$O$14:$O$54,MATCH(I255,'BCA Inputs'!$M$14:$M$54,0))*O255+INDEX('BCA Inputs'!P:P,MATCH(I255,'BCA Inputs'!M:M,0))*Q255+INDEX('BCA Inputs'!Q:Q,MATCH(I255,'BCA Inputs'!M:M,0))*F255+INDEX('BCA Inputs'!R:R,MATCH(I255,'BCA Inputs'!M:M,0))*G255)+L255+N255,IF($B$3="RG&amp;E",(INDEX('BCA Inputs'!$AX$14:$AX$54,MATCH(I255,'BCA Inputs'!$AW$14:$AW$54,0))*P255+INDEX('BCA Inputs'!$AY$14:$AY$54,MATCH(I255,'BCA Inputs'!$AW$14:$AW$54,0))*O255+INDEX('BCA Inputs'!$AZ$14:$AZ$54,MATCH(I255,'BCA Inputs'!$AW$14:$AW$54,0))*Q255+INDEX('BCA Inputs'!$BA$14:$BA$54,MATCH(I255,'BCA Inputs'!$AW$14:$AW$54,0))*F255+INDEX('BCA Inputs'!$BB$14:$BB$54,MATCH(I255,'BCA Inputs'!$AW$14:$AW$54,0))*G255)+L255+N255,"")),"")</f>
        <v/>
      </c>
      <c r="U255" s="234" t="str">
        <f t="shared" si="31"/>
        <v/>
      </c>
      <c r="V255" s="234" t="str">
        <f t="shared" si="32"/>
        <v/>
      </c>
      <c r="W255" s="234" t="str">
        <f t="shared" si="33"/>
        <v/>
      </c>
      <c r="Y255" s="235" t="str">
        <f t="shared" si="34"/>
        <v/>
      </c>
      <c r="Z255" s="236" t="str">
        <f>IFERROR(IF($B$3="NYSEG",INDEX('BCA Inputs'!$X$14:$X$54,MATCH(I255,'BCA Inputs'!$M$14:$M$54,0))*P255+INDEX('BCA Inputs'!$Y$14:$Y$54,MATCH(I255,'BCA Inputs'!$M$14:$M$54,0))*O255+INDEX('BCA Inputs'!$Z$14:$Z$54,MATCH(I255,'BCA Inputs'!$M$14:$M$54,0))*Q255+INDEX('BCA Inputs'!$AA$14:$AA$54,MATCH(I255,'BCA Inputs'!$M$14:$M$54,0))*F255+INDEX('BCA Inputs'!$AB$14:$AB$54,MATCH(I255,'BCA Inputs'!$M$14:$M$54,0))*G255,IF($B$3="RG&amp;E",INDEX('BCA Inputs'!$BG$14:$BG$54,MATCH(I255,'BCA Inputs'!$AW$14:$AW$54,0))*P255+INDEX('BCA Inputs'!$BH$14:$BH$54,MATCH(I255,'BCA Inputs'!$AW$14:$AW$54,0))*O255+INDEX('BCA Inputs'!$BI$14:$BI$54,MATCH(I255,'BCA Inputs'!$AW$14:$AW$54,0))*Q255+INDEX('BCA Inputs'!$BJ$14:$BJ$54,MATCH(I255,'BCA Inputs'!$AW$14:$AW$54,0))*F255+INDEX('BCA Inputs'!$BK$14:$BK$54,MATCH(I255,'BCA Inputs'!$AW$14:$AW$54,0))*G255,"")),"")</f>
        <v/>
      </c>
      <c r="AA255" s="237" t="str">
        <f t="shared" si="35"/>
        <v/>
      </c>
      <c r="AC255" s="238" t="str">
        <f>IFERROR((K255+R255)+IF($B$3="NYSEG",INDEX('BCA Inputs'!$AI$14:$AI$54,MATCH(I255,'BCA Inputs'!$M$14:$M$54,0))*P255+INDEX('BCA Inputs'!$AJ$14:$AJ$54,MATCH(I255,'BCA Inputs'!$M$14:$M$54,0))*Q255,IF($B$3="RG&amp;E",INDEX('BCA Inputs'!$BR$14:$BR$54,MATCH(I255,'BCA Inputs'!$AW$14:$AW$54,0))*P255+INDEX('BCA Inputs'!$BS$14:$BS$54,MATCH(I255,'BCA Inputs'!$AW$14:$AW$54,0))*Q255,"")),"")</f>
        <v/>
      </c>
      <c r="AD255" s="181" t="str">
        <f>IFERROR(IF($B$3="NYSEG",INDEX('BCA Inputs'!$AD$14:$AD$54,MATCH(I255,'BCA Inputs'!$M$14:$M$54,0))*P255+INDEX('BCA Inputs'!$AE$14:$AE$54,MATCH(I255,'BCA Inputs'!$M$14:$M$54,0))*O255+INDEX('BCA Inputs'!$AF$14:$AF$54,MATCH(I255,'BCA Inputs'!$M$14:$M$54,0))*Q255+INDEX('BCA Inputs'!$AG$14:$AG$54,MATCH(I255,'BCA Inputs'!$M$14:$M$54,0))*F255+INDEX('BCA Inputs'!$AH$14:$AH$54,MATCH(I255,'BCA Inputs'!$M$14:$M$54,0))*G255,IF($B$3="RG&amp;E",INDEX('BCA Inputs'!$BM$14:$BM$54,MATCH(I255,'BCA Inputs'!$AW$14:$AW$54,0))*P255+INDEX('BCA Inputs'!$BN$14:$BN$54,MATCH(I255,'BCA Inputs'!$AW$14:$AW$54,0))*O255+INDEX('BCA Inputs'!$BO$14:$BO$54,MATCH(I255,'BCA Inputs'!$AW$14:$AW$54,0))*Q255+INDEX('BCA Inputs'!$BP$14:$BP$54,MATCH(I255,'BCA Inputs'!$AW$14:$AW$54,0))*F255+INDEX('BCA Inputs'!$BQ$14:$BQ$54,MATCH(I255,'BCA Inputs'!$AW$14:$AW$54,0))*G255,"")),"")</f>
        <v/>
      </c>
      <c r="AE255" s="237" t="str">
        <f t="shared" si="36"/>
        <v/>
      </c>
      <c r="AF255" s="198">
        <f t="shared" si="38"/>
        <v>0</v>
      </c>
      <c r="AG255" s="239">
        <f t="shared" si="39"/>
        <v>0</v>
      </c>
    </row>
    <row r="256" spans="1:33">
      <c r="A256" s="228"/>
      <c r="B256" s="176"/>
      <c r="C256" s="229"/>
      <c r="D256" s="230"/>
      <c r="E256" s="230"/>
      <c r="F256" s="230"/>
      <c r="G256" s="230"/>
      <c r="H256" s="231"/>
      <c r="I256" s="231"/>
      <c r="J256" s="232"/>
      <c r="K256" s="232"/>
      <c r="L256" s="232"/>
      <c r="M256" s="181">
        <f t="shared" si="37"/>
        <v>0</v>
      </c>
      <c r="N256" s="181">
        <f>IF(H256="",0,H256*I256*'Avoided Water Savings Cost'!$C$16)</f>
        <v>0</v>
      </c>
      <c r="O256" s="545">
        <f>IF(C256="",0,IF($B$3="NYSEG",C256/(1-'Avoided Electric Costs 2020'!$W$21),IF($B$3="RG&amp;E",C256/(1-'Avoided Electric Costs 2020'!$X$21),"")))</f>
        <v>0</v>
      </c>
      <c r="P256" s="546">
        <f>IF(D256="",0,IF($B$3="NYSEG",D256/(1-'Avoided Electric Costs 2020'!$W$21),IF($B$3="RG&amp;E",D256/(1-'Avoided Electric Costs 2020'!$X$21),"")))</f>
        <v>0</v>
      </c>
      <c r="Q256" s="546">
        <f>IF(E256="",0,IF($B$3="NYSEG",E256/(1-'Avoided Natural Gas Costs 2020'!$J$34),IF($B$3="RG&amp;E",E256/(1-'Avoided Natural Gas Costs 2020'!$K$34),"")))</f>
        <v>0</v>
      </c>
      <c r="R256" s="233" t="str">
        <f>IFERROR(IF(P256*'BCA Inputs'!$C$1+Q256*'BCA Inputs'!$C$2+F256*'BCA Inputs'!$C$2+G256*'BCA Inputs'!$C$2=0,"",P256*'BCA Inputs'!$C$1+Q256*'BCA Inputs'!$C$2+F256*'BCA Inputs'!$C$2+G256*'BCA Inputs'!$C$2),"")</f>
        <v/>
      </c>
      <c r="S256" s="181" t="str">
        <f t="shared" si="30"/>
        <v/>
      </c>
      <c r="T256" s="181" t="str">
        <f>IFERROR(IF($B$3="NYSEG",(INDEX('BCA Inputs'!$N$14:$N$54,MATCH(I256,'BCA Inputs'!$M$14:$M$54,0))*P256+INDEX('BCA Inputs'!$O$14:$O$54,MATCH(I256,'BCA Inputs'!$M$14:$M$54,0))*O256+INDEX('BCA Inputs'!P:P,MATCH(I256,'BCA Inputs'!M:M,0))*Q256+INDEX('BCA Inputs'!Q:Q,MATCH(I256,'BCA Inputs'!M:M,0))*F256+INDEX('BCA Inputs'!R:R,MATCH(I256,'BCA Inputs'!M:M,0))*G256)+L256+N256,IF($B$3="RG&amp;E",(INDEX('BCA Inputs'!$AX$14:$AX$54,MATCH(I256,'BCA Inputs'!$AW$14:$AW$54,0))*P256+INDEX('BCA Inputs'!$AY$14:$AY$54,MATCH(I256,'BCA Inputs'!$AW$14:$AW$54,0))*O256+INDEX('BCA Inputs'!$AZ$14:$AZ$54,MATCH(I256,'BCA Inputs'!$AW$14:$AW$54,0))*Q256+INDEX('BCA Inputs'!$BA$14:$BA$54,MATCH(I256,'BCA Inputs'!$AW$14:$AW$54,0))*F256+INDEX('BCA Inputs'!$BB$14:$BB$54,MATCH(I256,'BCA Inputs'!$AW$14:$AW$54,0))*G256)+L256+N256,"")),"")</f>
        <v/>
      </c>
      <c r="U256" s="234" t="str">
        <f t="shared" si="31"/>
        <v/>
      </c>
      <c r="V256" s="234" t="str">
        <f t="shared" si="32"/>
        <v/>
      </c>
      <c r="W256" s="234" t="str">
        <f t="shared" si="33"/>
        <v/>
      </c>
      <c r="Y256" s="235" t="str">
        <f t="shared" si="34"/>
        <v/>
      </c>
      <c r="Z256" s="236" t="str">
        <f>IFERROR(IF($B$3="NYSEG",INDEX('BCA Inputs'!$X$14:$X$54,MATCH(I256,'BCA Inputs'!$M$14:$M$54,0))*P256+INDEX('BCA Inputs'!$Y$14:$Y$54,MATCH(I256,'BCA Inputs'!$M$14:$M$54,0))*O256+INDEX('BCA Inputs'!$Z$14:$Z$54,MATCH(I256,'BCA Inputs'!$M$14:$M$54,0))*Q256+INDEX('BCA Inputs'!$AA$14:$AA$54,MATCH(I256,'BCA Inputs'!$M$14:$M$54,0))*F256+INDEX('BCA Inputs'!$AB$14:$AB$54,MATCH(I256,'BCA Inputs'!$M$14:$M$54,0))*G256,IF($B$3="RG&amp;E",INDEX('BCA Inputs'!$BG$14:$BG$54,MATCH(I256,'BCA Inputs'!$AW$14:$AW$54,0))*P256+INDEX('BCA Inputs'!$BH$14:$BH$54,MATCH(I256,'BCA Inputs'!$AW$14:$AW$54,0))*O256+INDEX('BCA Inputs'!$BI$14:$BI$54,MATCH(I256,'BCA Inputs'!$AW$14:$AW$54,0))*Q256+INDEX('BCA Inputs'!$BJ$14:$BJ$54,MATCH(I256,'BCA Inputs'!$AW$14:$AW$54,0))*F256+INDEX('BCA Inputs'!$BK$14:$BK$54,MATCH(I256,'BCA Inputs'!$AW$14:$AW$54,0))*G256,"")),"")</f>
        <v/>
      </c>
      <c r="AA256" s="237" t="str">
        <f t="shared" si="35"/>
        <v/>
      </c>
      <c r="AC256" s="238" t="str">
        <f>IFERROR((K256+R256)+IF($B$3="NYSEG",INDEX('BCA Inputs'!$AI$14:$AI$54,MATCH(I256,'BCA Inputs'!$M$14:$M$54,0))*P256+INDEX('BCA Inputs'!$AJ$14:$AJ$54,MATCH(I256,'BCA Inputs'!$M$14:$M$54,0))*Q256,IF($B$3="RG&amp;E",INDEX('BCA Inputs'!$BR$14:$BR$54,MATCH(I256,'BCA Inputs'!$AW$14:$AW$54,0))*P256+INDEX('BCA Inputs'!$BS$14:$BS$54,MATCH(I256,'BCA Inputs'!$AW$14:$AW$54,0))*Q256,"")),"")</f>
        <v/>
      </c>
      <c r="AD256" s="181" t="str">
        <f>IFERROR(IF($B$3="NYSEG",INDEX('BCA Inputs'!$AD$14:$AD$54,MATCH(I256,'BCA Inputs'!$M$14:$M$54,0))*P256+INDEX('BCA Inputs'!$AE$14:$AE$54,MATCH(I256,'BCA Inputs'!$M$14:$M$54,0))*O256+INDEX('BCA Inputs'!$AF$14:$AF$54,MATCH(I256,'BCA Inputs'!$M$14:$M$54,0))*Q256+INDEX('BCA Inputs'!$AG$14:$AG$54,MATCH(I256,'BCA Inputs'!$M$14:$M$54,0))*F256+INDEX('BCA Inputs'!$AH$14:$AH$54,MATCH(I256,'BCA Inputs'!$M$14:$M$54,0))*G256,IF($B$3="RG&amp;E",INDEX('BCA Inputs'!$BM$14:$BM$54,MATCH(I256,'BCA Inputs'!$AW$14:$AW$54,0))*P256+INDEX('BCA Inputs'!$BN$14:$BN$54,MATCH(I256,'BCA Inputs'!$AW$14:$AW$54,0))*O256+INDEX('BCA Inputs'!$BO$14:$BO$54,MATCH(I256,'BCA Inputs'!$AW$14:$AW$54,0))*Q256+INDEX('BCA Inputs'!$BP$14:$BP$54,MATCH(I256,'BCA Inputs'!$AW$14:$AW$54,0))*F256+INDEX('BCA Inputs'!$BQ$14:$BQ$54,MATCH(I256,'BCA Inputs'!$AW$14:$AW$54,0))*G256,"")),"")</f>
        <v/>
      </c>
      <c r="AE256" s="237" t="str">
        <f t="shared" si="36"/>
        <v/>
      </c>
      <c r="AF256" s="198">
        <f t="shared" si="38"/>
        <v>0</v>
      </c>
      <c r="AG256" s="239">
        <f t="shared" si="39"/>
        <v>0</v>
      </c>
    </row>
    <row r="257" spans="1:33">
      <c r="A257" s="228"/>
      <c r="B257" s="176"/>
      <c r="C257" s="229"/>
      <c r="D257" s="230"/>
      <c r="E257" s="230"/>
      <c r="F257" s="230"/>
      <c r="G257" s="230"/>
      <c r="H257" s="231"/>
      <c r="I257" s="231"/>
      <c r="J257" s="232"/>
      <c r="K257" s="232"/>
      <c r="L257" s="232"/>
      <c r="M257" s="181">
        <f t="shared" si="37"/>
        <v>0</v>
      </c>
      <c r="N257" s="181">
        <f>IF(H257="",0,H257*I257*'Avoided Water Savings Cost'!$C$16)</f>
        <v>0</v>
      </c>
      <c r="O257" s="545">
        <f>IF(C257="",0,IF($B$3="NYSEG",C257/(1-'Avoided Electric Costs 2020'!$W$21),IF($B$3="RG&amp;E",C257/(1-'Avoided Electric Costs 2020'!$X$21),"")))</f>
        <v>0</v>
      </c>
      <c r="P257" s="546">
        <f>IF(D257="",0,IF($B$3="NYSEG",D257/(1-'Avoided Electric Costs 2020'!$W$21),IF($B$3="RG&amp;E",D257/(1-'Avoided Electric Costs 2020'!$X$21),"")))</f>
        <v>0</v>
      </c>
      <c r="Q257" s="546">
        <f>IF(E257="",0,IF($B$3="NYSEG",E257/(1-'Avoided Natural Gas Costs 2020'!$J$34),IF($B$3="RG&amp;E",E257/(1-'Avoided Natural Gas Costs 2020'!$K$34),"")))</f>
        <v>0</v>
      </c>
      <c r="R257" s="233" t="str">
        <f>IFERROR(IF(P257*'BCA Inputs'!$C$1+Q257*'BCA Inputs'!$C$2+F257*'BCA Inputs'!$C$2+G257*'BCA Inputs'!$C$2=0,"",P257*'BCA Inputs'!$C$1+Q257*'BCA Inputs'!$C$2+F257*'BCA Inputs'!$C$2+G257*'BCA Inputs'!$C$2),"")</f>
        <v/>
      </c>
      <c r="S257" s="181" t="str">
        <f t="shared" si="30"/>
        <v/>
      </c>
      <c r="T257" s="181" t="str">
        <f>IFERROR(IF($B$3="NYSEG",(INDEX('BCA Inputs'!$N$14:$N$54,MATCH(I257,'BCA Inputs'!$M$14:$M$54,0))*P257+INDEX('BCA Inputs'!$O$14:$O$54,MATCH(I257,'BCA Inputs'!$M$14:$M$54,0))*O257+INDEX('BCA Inputs'!P:P,MATCH(I257,'BCA Inputs'!M:M,0))*Q257+INDEX('BCA Inputs'!Q:Q,MATCH(I257,'BCA Inputs'!M:M,0))*F257+INDEX('BCA Inputs'!R:R,MATCH(I257,'BCA Inputs'!M:M,0))*G257)+L257+N257,IF($B$3="RG&amp;E",(INDEX('BCA Inputs'!$AX$14:$AX$54,MATCH(I257,'BCA Inputs'!$AW$14:$AW$54,0))*P257+INDEX('BCA Inputs'!$AY$14:$AY$54,MATCH(I257,'BCA Inputs'!$AW$14:$AW$54,0))*O257+INDEX('BCA Inputs'!$AZ$14:$AZ$54,MATCH(I257,'BCA Inputs'!$AW$14:$AW$54,0))*Q257+INDEX('BCA Inputs'!$BA$14:$BA$54,MATCH(I257,'BCA Inputs'!$AW$14:$AW$54,0))*F257+INDEX('BCA Inputs'!$BB$14:$BB$54,MATCH(I257,'BCA Inputs'!$AW$14:$AW$54,0))*G257)+L257+N257,"")),"")</f>
        <v/>
      </c>
      <c r="U257" s="234" t="str">
        <f t="shared" si="31"/>
        <v/>
      </c>
      <c r="V257" s="234" t="str">
        <f t="shared" si="32"/>
        <v/>
      </c>
      <c r="W257" s="234" t="str">
        <f t="shared" si="33"/>
        <v/>
      </c>
      <c r="Y257" s="235" t="str">
        <f t="shared" si="34"/>
        <v/>
      </c>
      <c r="Z257" s="236" t="str">
        <f>IFERROR(IF($B$3="NYSEG",INDEX('BCA Inputs'!$X$14:$X$54,MATCH(I257,'BCA Inputs'!$M$14:$M$54,0))*P257+INDEX('BCA Inputs'!$Y$14:$Y$54,MATCH(I257,'BCA Inputs'!$M$14:$M$54,0))*O257+INDEX('BCA Inputs'!$Z$14:$Z$54,MATCH(I257,'BCA Inputs'!$M$14:$M$54,0))*Q257+INDEX('BCA Inputs'!$AA$14:$AA$54,MATCH(I257,'BCA Inputs'!$M$14:$M$54,0))*F257+INDEX('BCA Inputs'!$AB$14:$AB$54,MATCH(I257,'BCA Inputs'!$M$14:$M$54,0))*G257,IF($B$3="RG&amp;E",INDEX('BCA Inputs'!$BG$14:$BG$54,MATCH(I257,'BCA Inputs'!$AW$14:$AW$54,0))*P257+INDEX('BCA Inputs'!$BH$14:$BH$54,MATCH(I257,'BCA Inputs'!$AW$14:$AW$54,0))*O257+INDEX('BCA Inputs'!$BI$14:$BI$54,MATCH(I257,'BCA Inputs'!$AW$14:$AW$54,0))*Q257+INDEX('BCA Inputs'!$BJ$14:$BJ$54,MATCH(I257,'BCA Inputs'!$AW$14:$AW$54,0))*F257+INDEX('BCA Inputs'!$BK$14:$BK$54,MATCH(I257,'BCA Inputs'!$AW$14:$AW$54,0))*G257,"")),"")</f>
        <v/>
      </c>
      <c r="AA257" s="237" t="str">
        <f t="shared" si="35"/>
        <v/>
      </c>
      <c r="AC257" s="238" t="str">
        <f>IFERROR((K257+R257)+IF($B$3="NYSEG",INDEX('BCA Inputs'!$AI$14:$AI$54,MATCH(I257,'BCA Inputs'!$M$14:$M$54,0))*P257+INDEX('BCA Inputs'!$AJ$14:$AJ$54,MATCH(I257,'BCA Inputs'!$M$14:$M$54,0))*Q257,IF($B$3="RG&amp;E",INDEX('BCA Inputs'!$BR$14:$BR$54,MATCH(I257,'BCA Inputs'!$AW$14:$AW$54,0))*P257+INDEX('BCA Inputs'!$BS$14:$BS$54,MATCH(I257,'BCA Inputs'!$AW$14:$AW$54,0))*Q257,"")),"")</f>
        <v/>
      </c>
      <c r="AD257" s="181" t="str">
        <f>IFERROR(IF($B$3="NYSEG",INDEX('BCA Inputs'!$AD$14:$AD$54,MATCH(I257,'BCA Inputs'!$M$14:$M$54,0))*P257+INDEX('BCA Inputs'!$AE$14:$AE$54,MATCH(I257,'BCA Inputs'!$M$14:$M$54,0))*O257+INDEX('BCA Inputs'!$AF$14:$AF$54,MATCH(I257,'BCA Inputs'!$M$14:$M$54,0))*Q257+INDEX('BCA Inputs'!$AG$14:$AG$54,MATCH(I257,'BCA Inputs'!$M$14:$M$54,0))*F257+INDEX('BCA Inputs'!$AH$14:$AH$54,MATCH(I257,'BCA Inputs'!$M$14:$M$54,0))*G257,IF($B$3="RG&amp;E",INDEX('BCA Inputs'!$BM$14:$BM$54,MATCH(I257,'BCA Inputs'!$AW$14:$AW$54,0))*P257+INDEX('BCA Inputs'!$BN$14:$BN$54,MATCH(I257,'BCA Inputs'!$AW$14:$AW$54,0))*O257+INDEX('BCA Inputs'!$BO$14:$BO$54,MATCH(I257,'BCA Inputs'!$AW$14:$AW$54,0))*Q257+INDEX('BCA Inputs'!$BP$14:$BP$54,MATCH(I257,'BCA Inputs'!$AW$14:$AW$54,0))*F257+INDEX('BCA Inputs'!$BQ$14:$BQ$54,MATCH(I257,'BCA Inputs'!$AW$14:$AW$54,0))*G257,"")),"")</f>
        <v/>
      </c>
      <c r="AE257" s="237" t="str">
        <f t="shared" si="36"/>
        <v/>
      </c>
      <c r="AF257" s="198">
        <f t="shared" si="38"/>
        <v>0</v>
      </c>
      <c r="AG257" s="239">
        <f t="shared" si="39"/>
        <v>0</v>
      </c>
    </row>
    <row r="258" spans="1:33">
      <c r="A258" s="228"/>
      <c r="B258" s="176"/>
      <c r="C258" s="229"/>
      <c r="D258" s="230"/>
      <c r="E258" s="230"/>
      <c r="F258" s="230"/>
      <c r="G258" s="230"/>
      <c r="H258" s="231"/>
      <c r="I258" s="231"/>
      <c r="J258" s="232"/>
      <c r="K258" s="232"/>
      <c r="L258" s="232"/>
      <c r="M258" s="181">
        <f t="shared" si="37"/>
        <v>0</v>
      </c>
      <c r="N258" s="181">
        <f>IF(H258="",0,H258*I258*'Avoided Water Savings Cost'!$C$16)</f>
        <v>0</v>
      </c>
      <c r="O258" s="545">
        <f>IF(C258="",0,IF($B$3="NYSEG",C258/(1-'Avoided Electric Costs 2020'!$W$21),IF($B$3="RG&amp;E",C258/(1-'Avoided Electric Costs 2020'!$X$21),"")))</f>
        <v>0</v>
      </c>
      <c r="P258" s="546">
        <f>IF(D258="",0,IF($B$3="NYSEG",D258/(1-'Avoided Electric Costs 2020'!$W$21),IF($B$3="RG&amp;E",D258/(1-'Avoided Electric Costs 2020'!$X$21),"")))</f>
        <v>0</v>
      </c>
      <c r="Q258" s="546">
        <f>IF(E258="",0,IF($B$3="NYSEG",E258/(1-'Avoided Natural Gas Costs 2020'!$J$34),IF($B$3="RG&amp;E",E258/(1-'Avoided Natural Gas Costs 2020'!$K$34),"")))</f>
        <v>0</v>
      </c>
      <c r="R258" s="233" t="str">
        <f>IFERROR(IF(P258*'BCA Inputs'!$C$1+Q258*'BCA Inputs'!$C$2+F258*'BCA Inputs'!$C$2+G258*'BCA Inputs'!$C$2=0,"",P258*'BCA Inputs'!$C$1+Q258*'BCA Inputs'!$C$2+F258*'BCA Inputs'!$C$2+G258*'BCA Inputs'!$C$2),"")</f>
        <v/>
      </c>
      <c r="S258" s="181" t="str">
        <f t="shared" si="30"/>
        <v/>
      </c>
      <c r="T258" s="181" t="str">
        <f>IFERROR(IF($B$3="NYSEG",(INDEX('BCA Inputs'!$N$14:$N$54,MATCH(I258,'BCA Inputs'!$M$14:$M$54,0))*P258+INDEX('BCA Inputs'!$O$14:$O$54,MATCH(I258,'BCA Inputs'!$M$14:$M$54,0))*O258+INDEX('BCA Inputs'!P:P,MATCH(I258,'BCA Inputs'!M:M,0))*Q258+INDEX('BCA Inputs'!Q:Q,MATCH(I258,'BCA Inputs'!M:M,0))*F258+INDEX('BCA Inputs'!R:R,MATCH(I258,'BCA Inputs'!M:M,0))*G258)+L258+N258,IF($B$3="RG&amp;E",(INDEX('BCA Inputs'!$AX$14:$AX$54,MATCH(I258,'BCA Inputs'!$AW$14:$AW$54,0))*P258+INDEX('BCA Inputs'!$AY$14:$AY$54,MATCH(I258,'BCA Inputs'!$AW$14:$AW$54,0))*O258+INDEX('BCA Inputs'!$AZ$14:$AZ$54,MATCH(I258,'BCA Inputs'!$AW$14:$AW$54,0))*Q258+INDEX('BCA Inputs'!$BA$14:$BA$54,MATCH(I258,'BCA Inputs'!$AW$14:$AW$54,0))*F258+INDEX('BCA Inputs'!$BB$14:$BB$54,MATCH(I258,'BCA Inputs'!$AW$14:$AW$54,0))*G258)+L258+N258,"")),"")</f>
        <v/>
      </c>
      <c r="U258" s="234" t="str">
        <f t="shared" si="31"/>
        <v/>
      </c>
      <c r="V258" s="234" t="str">
        <f t="shared" si="32"/>
        <v/>
      </c>
      <c r="W258" s="234" t="str">
        <f t="shared" si="33"/>
        <v/>
      </c>
      <c r="Y258" s="235" t="str">
        <f t="shared" si="34"/>
        <v/>
      </c>
      <c r="Z258" s="236" t="str">
        <f>IFERROR(IF($B$3="NYSEG",INDEX('BCA Inputs'!$X$14:$X$54,MATCH(I258,'BCA Inputs'!$M$14:$M$54,0))*P258+INDEX('BCA Inputs'!$Y$14:$Y$54,MATCH(I258,'BCA Inputs'!$M$14:$M$54,0))*O258+INDEX('BCA Inputs'!$Z$14:$Z$54,MATCH(I258,'BCA Inputs'!$M$14:$M$54,0))*Q258+INDEX('BCA Inputs'!$AA$14:$AA$54,MATCH(I258,'BCA Inputs'!$M$14:$M$54,0))*F258+INDEX('BCA Inputs'!$AB$14:$AB$54,MATCH(I258,'BCA Inputs'!$M$14:$M$54,0))*G258,IF($B$3="RG&amp;E",INDEX('BCA Inputs'!$BG$14:$BG$54,MATCH(I258,'BCA Inputs'!$AW$14:$AW$54,0))*P258+INDEX('BCA Inputs'!$BH$14:$BH$54,MATCH(I258,'BCA Inputs'!$AW$14:$AW$54,0))*O258+INDEX('BCA Inputs'!$BI$14:$BI$54,MATCH(I258,'BCA Inputs'!$AW$14:$AW$54,0))*Q258+INDEX('BCA Inputs'!$BJ$14:$BJ$54,MATCH(I258,'BCA Inputs'!$AW$14:$AW$54,0))*F258+INDEX('BCA Inputs'!$BK$14:$BK$54,MATCH(I258,'BCA Inputs'!$AW$14:$AW$54,0))*G258,"")),"")</f>
        <v/>
      </c>
      <c r="AA258" s="237" t="str">
        <f t="shared" si="35"/>
        <v/>
      </c>
      <c r="AC258" s="238" t="str">
        <f>IFERROR((K258+R258)+IF($B$3="NYSEG",INDEX('BCA Inputs'!$AI$14:$AI$54,MATCH(I258,'BCA Inputs'!$M$14:$M$54,0))*P258+INDEX('BCA Inputs'!$AJ$14:$AJ$54,MATCH(I258,'BCA Inputs'!$M$14:$M$54,0))*Q258,IF($B$3="RG&amp;E",INDEX('BCA Inputs'!$BR$14:$BR$54,MATCH(I258,'BCA Inputs'!$AW$14:$AW$54,0))*P258+INDEX('BCA Inputs'!$BS$14:$BS$54,MATCH(I258,'BCA Inputs'!$AW$14:$AW$54,0))*Q258,"")),"")</f>
        <v/>
      </c>
      <c r="AD258" s="181" t="str">
        <f>IFERROR(IF($B$3="NYSEG",INDEX('BCA Inputs'!$AD$14:$AD$54,MATCH(I258,'BCA Inputs'!$M$14:$M$54,0))*P258+INDEX('BCA Inputs'!$AE$14:$AE$54,MATCH(I258,'BCA Inputs'!$M$14:$M$54,0))*O258+INDEX('BCA Inputs'!$AF$14:$AF$54,MATCH(I258,'BCA Inputs'!$M$14:$M$54,0))*Q258+INDEX('BCA Inputs'!$AG$14:$AG$54,MATCH(I258,'BCA Inputs'!$M$14:$M$54,0))*F258+INDEX('BCA Inputs'!$AH$14:$AH$54,MATCH(I258,'BCA Inputs'!$M$14:$M$54,0))*G258,IF($B$3="RG&amp;E",INDEX('BCA Inputs'!$BM$14:$BM$54,MATCH(I258,'BCA Inputs'!$AW$14:$AW$54,0))*P258+INDEX('BCA Inputs'!$BN$14:$BN$54,MATCH(I258,'BCA Inputs'!$AW$14:$AW$54,0))*O258+INDEX('BCA Inputs'!$BO$14:$BO$54,MATCH(I258,'BCA Inputs'!$AW$14:$AW$54,0))*Q258+INDEX('BCA Inputs'!$BP$14:$BP$54,MATCH(I258,'BCA Inputs'!$AW$14:$AW$54,0))*F258+INDEX('BCA Inputs'!$BQ$14:$BQ$54,MATCH(I258,'BCA Inputs'!$AW$14:$AW$54,0))*G258,"")),"")</f>
        <v/>
      </c>
      <c r="AE258" s="237" t="str">
        <f t="shared" si="36"/>
        <v/>
      </c>
      <c r="AF258" s="198">
        <f t="shared" si="38"/>
        <v>0</v>
      </c>
      <c r="AG258" s="239">
        <f t="shared" si="39"/>
        <v>0</v>
      </c>
    </row>
    <row r="259" spans="1:33">
      <c r="A259" s="228"/>
      <c r="B259" s="176"/>
      <c r="C259" s="229"/>
      <c r="D259" s="230"/>
      <c r="E259" s="230"/>
      <c r="F259" s="230"/>
      <c r="G259" s="230"/>
      <c r="H259" s="231"/>
      <c r="I259" s="231"/>
      <c r="J259" s="232"/>
      <c r="K259" s="232"/>
      <c r="L259" s="232"/>
      <c r="M259" s="181">
        <f t="shared" si="37"/>
        <v>0</v>
      </c>
      <c r="N259" s="181">
        <f>IF(H259="",0,H259*I259*'Avoided Water Savings Cost'!$C$16)</f>
        <v>0</v>
      </c>
      <c r="O259" s="545">
        <f>IF(C259="",0,IF($B$3="NYSEG",C259/(1-'Avoided Electric Costs 2020'!$W$21),IF($B$3="RG&amp;E",C259/(1-'Avoided Electric Costs 2020'!$X$21),"")))</f>
        <v>0</v>
      </c>
      <c r="P259" s="546">
        <f>IF(D259="",0,IF($B$3="NYSEG",D259/(1-'Avoided Electric Costs 2020'!$W$21),IF($B$3="RG&amp;E",D259/(1-'Avoided Electric Costs 2020'!$X$21),"")))</f>
        <v>0</v>
      </c>
      <c r="Q259" s="546">
        <f>IF(E259="",0,IF($B$3="NYSEG",E259/(1-'Avoided Natural Gas Costs 2020'!$J$34),IF($B$3="RG&amp;E",E259/(1-'Avoided Natural Gas Costs 2020'!$K$34),"")))</f>
        <v>0</v>
      </c>
      <c r="R259" s="233" t="str">
        <f>IFERROR(IF(P259*'BCA Inputs'!$C$1+Q259*'BCA Inputs'!$C$2+F259*'BCA Inputs'!$C$2+G259*'BCA Inputs'!$C$2=0,"",P259*'BCA Inputs'!$C$1+Q259*'BCA Inputs'!$C$2+F259*'BCA Inputs'!$C$2+G259*'BCA Inputs'!$C$2),"")</f>
        <v/>
      </c>
      <c r="S259" s="181" t="str">
        <f t="shared" si="30"/>
        <v/>
      </c>
      <c r="T259" s="181" t="str">
        <f>IFERROR(IF($B$3="NYSEG",(INDEX('BCA Inputs'!$N$14:$N$54,MATCH(I259,'BCA Inputs'!$M$14:$M$54,0))*P259+INDEX('BCA Inputs'!$O$14:$O$54,MATCH(I259,'BCA Inputs'!$M$14:$M$54,0))*O259+INDEX('BCA Inputs'!P:P,MATCH(I259,'BCA Inputs'!M:M,0))*Q259+INDEX('BCA Inputs'!Q:Q,MATCH(I259,'BCA Inputs'!M:M,0))*F259+INDEX('BCA Inputs'!R:R,MATCH(I259,'BCA Inputs'!M:M,0))*G259)+L259+N259,IF($B$3="RG&amp;E",(INDEX('BCA Inputs'!$AX$14:$AX$54,MATCH(I259,'BCA Inputs'!$AW$14:$AW$54,0))*P259+INDEX('BCA Inputs'!$AY$14:$AY$54,MATCH(I259,'BCA Inputs'!$AW$14:$AW$54,0))*O259+INDEX('BCA Inputs'!$AZ$14:$AZ$54,MATCH(I259,'BCA Inputs'!$AW$14:$AW$54,0))*Q259+INDEX('BCA Inputs'!$BA$14:$BA$54,MATCH(I259,'BCA Inputs'!$AW$14:$AW$54,0))*F259+INDEX('BCA Inputs'!$BB$14:$BB$54,MATCH(I259,'BCA Inputs'!$AW$14:$AW$54,0))*G259)+L259+N259,"")),"")</f>
        <v/>
      </c>
      <c r="U259" s="234" t="str">
        <f t="shared" si="31"/>
        <v/>
      </c>
      <c r="V259" s="234" t="str">
        <f t="shared" si="32"/>
        <v/>
      </c>
      <c r="W259" s="234" t="str">
        <f t="shared" si="33"/>
        <v/>
      </c>
      <c r="Y259" s="235" t="str">
        <f t="shared" si="34"/>
        <v/>
      </c>
      <c r="Z259" s="236" t="str">
        <f>IFERROR(IF($B$3="NYSEG",INDEX('BCA Inputs'!$X$14:$X$54,MATCH(I259,'BCA Inputs'!$M$14:$M$54,0))*P259+INDEX('BCA Inputs'!$Y$14:$Y$54,MATCH(I259,'BCA Inputs'!$M$14:$M$54,0))*O259+INDEX('BCA Inputs'!$Z$14:$Z$54,MATCH(I259,'BCA Inputs'!$M$14:$M$54,0))*Q259+INDEX('BCA Inputs'!$AA$14:$AA$54,MATCH(I259,'BCA Inputs'!$M$14:$M$54,0))*F259+INDEX('BCA Inputs'!$AB$14:$AB$54,MATCH(I259,'BCA Inputs'!$M$14:$M$54,0))*G259,IF($B$3="RG&amp;E",INDEX('BCA Inputs'!$BG$14:$BG$54,MATCH(I259,'BCA Inputs'!$AW$14:$AW$54,0))*P259+INDEX('BCA Inputs'!$BH$14:$BH$54,MATCH(I259,'BCA Inputs'!$AW$14:$AW$54,0))*O259+INDEX('BCA Inputs'!$BI$14:$BI$54,MATCH(I259,'BCA Inputs'!$AW$14:$AW$54,0))*Q259+INDEX('BCA Inputs'!$BJ$14:$BJ$54,MATCH(I259,'BCA Inputs'!$AW$14:$AW$54,0))*F259+INDEX('BCA Inputs'!$BK$14:$BK$54,MATCH(I259,'BCA Inputs'!$AW$14:$AW$54,0))*G259,"")),"")</f>
        <v/>
      </c>
      <c r="AA259" s="237" t="str">
        <f t="shared" si="35"/>
        <v/>
      </c>
      <c r="AC259" s="238" t="str">
        <f>IFERROR((K259+R259)+IF($B$3="NYSEG",INDEX('BCA Inputs'!$AI$14:$AI$54,MATCH(I259,'BCA Inputs'!$M$14:$M$54,0))*P259+INDEX('BCA Inputs'!$AJ$14:$AJ$54,MATCH(I259,'BCA Inputs'!$M$14:$M$54,0))*Q259,IF($B$3="RG&amp;E",INDEX('BCA Inputs'!$BR$14:$BR$54,MATCH(I259,'BCA Inputs'!$AW$14:$AW$54,0))*P259+INDEX('BCA Inputs'!$BS$14:$BS$54,MATCH(I259,'BCA Inputs'!$AW$14:$AW$54,0))*Q259,"")),"")</f>
        <v/>
      </c>
      <c r="AD259" s="181" t="str">
        <f>IFERROR(IF($B$3="NYSEG",INDEX('BCA Inputs'!$AD$14:$AD$54,MATCH(I259,'BCA Inputs'!$M$14:$M$54,0))*P259+INDEX('BCA Inputs'!$AE$14:$AE$54,MATCH(I259,'BCA Inputs'!$M$14:$M$54,0))*O259+INDEX('BCA Inputs'!$AF$14:$AF$54,MATCH(I259,'BCA Inputs'!$M$14:$M$54,0))*Q259+INDEX('BCA Inputs'!$AG$14:$AG$54,MATCH(I259,'BCA Inputs'!$M$14:$M$54,0))*F259+INDEX('BCA Inputs'!$AH$14:$AH$54,MATCH(I259,'BCA Inputs'!$M$14:$M$54,0))*G259,IF($B$3="RG&amp;E",INDEX('BCA Inputs'!$BM$14:$BM$54,MATCH(I259,'BCA Inputs'!$AW$14:$AW$54,0))*P259+INDEX('BCA Inputs'!$BN$14:$BN$54,MATCH(I259,'BCA Inputs'!$AW$14:$AW$54,0))*O259+INDEX('BCA Inputs'!$BO$14:$BO$54,MATCH(I259,'BCA Inputs'!$AW$14:$AW$54,0))*Q259+INDEX('BCA Inputs'!$BP$14:$BP$54,MATCH(I259,'BCA Inputs'!$AW$14:$AW$54,0))*F259+INDEX('BCA Inputs'!$BQ$14:$BQ$54,MATCH(I259,'BCA Inputs'!$AW$14:$AW$54,0))*G259,"")),"")</f>
        <v/>
      </c>
      <c r="AE259" s="237" t="str">
        <f t="shared" si="36"/>
        <v/>
      </c>
      <c r="AF259" s="198">
        <f t="shared" si="38"/>
        <v>0</v>
      </c>
      <c r="AG259" s="239">
        <f t="shared" si="39"/>
        <v>0</v>
      </c>
    </row>
    <row r="260" spans="1:33">
      <c r="A260" s="228"/>
      <c r="B260" s="176"/>
      <c r="C260" s="229"/>
      <c r="D260" s="230"/>
      <c r="E260" s="230"/>
      <c r="F260" s="230"/>
      <c r="G260" s="230"/>
      <c r="H260" s="231"/>
      <c r="I260" s="231"/>
      <c r="J260" s="232"/>
      <c r="K260" s="232"/>
      <c r="L260" s="232"/>
      <c r="M260" s="181">
        <f t="shared" si="37"/>
        <v>0</v>
      </c>
      <c r="N260" s="181">
        <f>IF(H260="",0,H260*I260*'Avoided Water Savings Cost'!$C$16)</f>
        <v>0</v>
      </c>
      <c r="O260" s="545">
        <f>IF(C260="",0,IF($B$3="NYSEG",C260/(1-'Avoided Electric Costs 2020'!$W$21),IF($B$3="RG&amp;E",C260/(1-'Avoided Electric Costs 2020'!$X$21),"")))</f>
        <v>0</v>
      </c>
      <c r="P260" s="546">
        <f>IF(D260="",0,IF($B$3="NYSEG",D260/(1-'Avoided Electric Costs 2020'!$W$21),IF($B$3="RG&amp;E",D260/(1-'Avoided Electric Costs 2020'!$X$21),"")))</f>
        <v>0</v>
      </c>
      <c r="Q260" s="546">
        <f>IF(E260="",0,IF($B$3="NYSEG",E260/(1-'Avoided Natural Gas Costs 2020'!$J$34),IF($B$3="RG&amp;E",E260/(1-'Avoided Natural Gas Costs 2020'!$K$34),"")))</f>
        <v>0</v>
      </c>
      <c r="R260" s="233" t="str">
        <f>IFERROR(IF(P260*'BCA Inputs'!$C$1+Q260*'BCA Inputs'!$C$2+F260*'BCA Inputs'!$C$2+G260*'BCA Inputs'!$C$2=0,"",P260*'BCA Inputs'!$C$1+Q260*'BCA Inputs'!$C$2+F260*'BCA Inputs'!$C$2+G260*'BCA Inputs'!$C$2),"")</f>
        <v/>
      </c>
      <c r="S260" s="181" t="str">
        <f t="shared" si="30"/>
        <v/>
      </c>
      <c r="T260" s="181" t="str">
        <f>IFERROR(IF($B$3="NYSEG",(INDEX('BCA Inputs'!$N$14:$N$54,MATCH(I260,'BCA Inputs'!$M$14:$M$54,0))*P260+INDEX('BCA Inputs'!$O$14:$O$54,MATCH(I260,'BCA Inputs'!$M$14:$M$54,0))*O260+INDEX('BCA Inputs'!P:P,MATCH(I260,'BCA Inputs'!M:M,0))*Q260+INDEX('BCA Inputs'!Q:Q,MATCH(I260,'BCA Inputs'!M:M,0))*F260+INDEX('BCA Inputs'!R:R,MATCH(I260,'BCA Inputs'!M:M,0))*G260)+L260+N260,IF($B$3="RG&amp;E",(INDEX('BCA Inputs'!$AX$14:$AX$54,MATCH(I260,'BCA Inputs'!$AW$14:$AW$54,0))*P260+INDEX('BCA Inputs'!$AY$14:$AY$54,MATCH(I260,'BCA Inputs'!$AW$14:$AW$54,0))*O260+INDEX('BCA Inputs'!$AZ$14:$AZ$54,MATCH(I260,'BCA Inputs'!$AW$14:$AW$54,0))*Q260+INDEX('BCA Inputs'!$BA$14:$BA$54,MATCH(I260,'BCA Inputs'!$AW$14:$AW$54,0))*F260+INDEX('BCA Inputs'!$BB$14:$BB$54,MATCH(I260,'BCA Inputs'!$AW$14:$AW$54,0))*G260)+L260+N260,"")),"")</f>
        <v/>
      </c>
      <c r="U260" s="234" t="str">
        <f t="shared" si="31"/>
        <v/>
      </c>
      <c r="V260" s="234" t="str">
        <f t="shared" si="32"/>
        <v/>
      </c>
      <c r="W260" s="234" t="str">
        <f t="shared" si="33"/>
        <v/>
      </c>
      <c r="Y260" s="235" t="str">
        <f t="shared" si="34"/>
        <v/>
      </c>
      <c r="Z260" s="236" t="str">
        <f>IFERROR(IF($B$3="NYSEG",INDEX('BCA Inputs'!$X$14:$X$54,MATCH(I260,'BCA Inputs'!$M$14:$M$54,0))*P260+INDEX('BCA Inputs'!$Y$14:$Y$54,MATCH(I260,'BCA Inputs'!$M$14:$M$54,0))*O260+INDEX('BCA Inputs'!$Z$14:$Z$54,MATCH(I260,'BCA Inputs'!$M$14:$M$54,0))*Q260+INDEX('BCA Inputs'!$AA$14:$AA$54,MATCH(I260,'BCA Inputs'!$M$14:$M$54,0))*F260+INDEX('BCA Inputs'!$AB$14:$AB$54,MATCH(I260,'BCA Inputs'!$M$14:$M$54,0))*G260,IF($B$3="RG&amp;E",INDEX('BCA Inputs'!$BG$14:$BG$54,MATCH(I260,'BCA Inputs'!$AW$14:$AW$54,0))*P260+INDEX('BCA Inputs'!$BH$14:$BH$54,MATCH(I260,'BCA Inputs'!$AW$14:$AW$54,0))*O260+INDEX('BCA Inputs'!$BI$14:$BI$54,MATCH(I260,'BCA Inputs'!$AW$14:$AW$54,0))*Q260+INDEX('BCA Inputs'!$BJ$14:$BJ$54,MATCH(I260,'BCA Inputs'!$AW$14:$AW$54,0))*F260+INDEX('BCA Inputs'!$BK$14:$BK$54,MATCH(I260,'BCA Inputs'!$AW$14:$AW$54,0))*G260,"")),"")</f>
        <v/>
      </c>
      <c r="AA260" s="237" t="str">
        <f t="shared" si="35"/>
        <v/>
      </c>
      <c r="AC260" s="238" t="str">
        <f>IFERROR((K260+R260)+IF($B$3="NYSEG",INDEX('BCA Inputs'!$AI$14:$AI$54,MATCH(I260,'BCA Inputs'!$M$14:$M$54,0))*P260+INDEX('BCA Inputs'!$AJ$14:$AJ$54,MATCH(I260,'BCA Inputs'!$M$14:$M$54,0))*Q260,IF($B$3="RG&amp;E",INDEX('BCA Inputs'!$BR$14:$BR$54,MATCH(I260,'BCA Inputs'!$AW$14:$AW$54,0))*P260+INDEX('BCA Inputs'!$BS$14:$BS$54,MATCH(I260,'BCA Inputs'!$AW$14:$AW$54,0))*Q260,"")),"")</f>
        <v/>
      </c>
      <c r="AD260" s="181" t="str">
        <f>IFERROR(IF($B$3="NYSEG",INDEX('BCA Inputs'!$AD$14:$AD$54,MATCH(I260,'BCA Inputs'!$M$14:$M$54,0))*P260+INDEX('BCA Inputs'!$AE$14:$AE$54,MATCH(I260,'BCA Inputs'!$M$14:$M$54,0))*O260+INDEX('BCA Inputs'!$AF$14:$AF$54,MATCH(I260,'BCA Inputs'!$M$14:$M$54,0))*Q260+INDEX('BCA Inputs'!$AG$14:$AG$54,MATCH(I260,'BCA Inputs'!$M$14:$M$54,0))*F260+INDEX('BCA Inputs'!$AH$14:$AH$54,MATCH(I260,'BCA Inputs'!$M$14:$M$54,0))*G260,IF($B$3="RG&amp;E",INDEX('BCA Inputs'!$BM$14:$BM$54,MATCH(I260,'BCA Inputs'!$AW$14:$AW$54,0))*P260+INDEX('BCA Inputs'!$BN$14:$BN$54,MATCH(I260,'BCA Inputs'!$AW$14:$AW$54,0))*O260+INDEX('BCA Inputs'!$BO$14:$BO$54,MATCH(I260,'BCA Inputs'!$AW$14:$AW$54,0))*Q260+INDEX('BCA Inputs'!$BP$14:$BP$54,MATCH(I260,'BCA Inputs'!$AW$14:$AW$54,0))*F260+INDEX('BCA Inputs'!$BQ$14:$BQ$54,MATCH(I260,'BCA Inputs'!$AW$14:$AW$54,0))*G260,"")),"")</f>
        <v/>
      </c>
      <c r="AE260" s="237" t="str">
        <f t="shared" si="36"/>
        <v/>
      </c>
      <c r="AF260" s="198">
        <f t="shared" si="38"/>
        <v>0</v>
      </c>
      <c r="AG260" s="239">
        <f t="shared" si="39"/>
        <v>0</v>
      </c>
    </row>
    <row r="261" spans="1:33">
      <c r="A261" s="228"/>
      <c r="B261" s="176"/>
      <c r="C261" s="229"/>
      <c r="D261" s="230"/>
      <c r="E261" s="230"/>
      <c r="F261" s="230"/>
      <c r="G261" s="230"/>
      <c r="H261" s="231"/>
      <c r="I261" s="231"/>
      <c r="J261" s="232"/>
      <c r="K261" s="232"/>
      <c r="L261" s="232"/>
      <c r="M261" s="181">
        <f t="shared" si="37"/>
        <v>0</v>
      </c>
      <c r="N261" s="181">
        <f>IF(H261="",0,H261*I261*'Avoided Water Savings Cost'!$C$16)</f>
        <v>0</v>
      </c>
      <c r="O261" s="545">
        <f>IF(C261="",0,IF($B$3="NYSEG",C261/(1-'Avoided Electric Costs 2020'!$W$21),IF($B$3="RG&amp;E",C261/(1-'Avoided Electric Costs 2020'!$X$21),"")))</f>
        <v>0</v>
      </c>
      <c r="P261" s="546">
        <f>IF(D261="",0,IF($B$3="NYSEG",D261/(1-'Avoided Electric Costs 2020'!$W$21),IF($B$3="RG&amp;E",D261/(1-'Avoided Electric Costs 2020'!$X$21),"")))</f>
        <v>0</v>
      </c>
      <c r="Q261" s="546">
        <f>IF(E261="",0,IF($B$3="NYSEG",E261/(1-'Avoided Natural Gas Costs 2020'!$J$34),IF($B$3="RG&amp;E",E261/(1-'Avoided Natural Gas Costs 2020'!$K$34),"")))</f>
        <v>0</v>
      </c>
      <c r="R261" s="233" t="str">
        <f>IFERROR(IF(P261*'BCA Inputs'!$C$1+Q261*'BCA Inputs'!$C$2+F261*'BCA Inputs'!$C$2+G261*'BCA Inputs'!$C$2=0,"",P261*'BCA Inputs'!$C$1+Q261*'BCA Inputs'!$C$2+F261*'BCA Inputs'!$C$2+G261*'BCA Inputs'!$C$2),"")</f>
        <v/>
      </c>
      <c r="S261" s="181" t="str">
        <f t="shared" si="30"/>
        <v/>
      </c>
      <c r="T261" s="181" t="str">
        <f>IFERROR(IF($B$3="NYSEG",(INDEX('BCA Inputs'!$N$14:$N$54,MATCH(I261,'BCA Inputs'!$M$14:$M$54,0))*P261+INDEX('BCA Inputs'!$O$14:$O$54,MATCH(I261,'BCA Inputs'!$M$14:$M$54,0))*O261+INDEX('BCA Inputs'!P:P,MATCH(I261,'BCA Inputs'!M:M,0))*Q261+INDEX('BCA Inputs'!Q:Q,MATCH(I261,'BCA Inputs'!M:M,0))*F261+INDEX('BCA Inputs'!R:R,MATCH(I261,'BCA Inputs'!M:M,0))*G261)+L261+N261,IF($B$3="RG&amp;E",(INDEX('BCA Inputs'!$AX$14:$AX$54,MATCH(I261,'BCA Inputs'!$AW$14:$AW$54,0))*P261+INDEX('BCA Inputs'!$AY$14:$AY$54,MATCH(I261,'BCA Inputs'!$AW$14:$AW$54,0))*O261+INDEX('BCA Inputs'!$AZ$14:$AZ$54,MATCH(I261,'BCA Inputs'!$AW$14:$AW$54,0))*Q261+INDEX('BCA Inputs'!$BA$14:$BA$54,MATCH(I261,'BCA Inputs'!$AW$14:$AW$54,0))*F261+INDEX('BCA Inputs'!$BB$14:$BB$54,MATCH(I261,'BCA Inputs'!$AW$14:$AW$54,0))*G261)+L261+N261,"")),"")</f>
        <v/>
      </c>
      <c r="U261" s="234" t="str">
        <f t="shared" si="31"/>
        <v/>
      </c>
      <c r="V261" s="234" t="str">
        <f t="shared" si="32"/>
        <v/>
      </c>
      <c r="W261" s="234" t="str">
        <f t="shared" si="33"/>
        <v/>
      </c>
      <c r="Y261" s="235" t="str">
        <f t="shared" si="34"/>
        <v/>
      </c>
      <c r="Z261" s="236" t="str">
        <f>IFERROR(IF($B$3="NYSEG",INDEX('BCA Inputs'!$X$14:$X$54,MATCH(I261,'BCA Inputs'!$M$14:$M$54,0))*P261+INDEX('BCA Inputs'!$Y$14:$Y$54,MATCH(I261,'BCA Inputs'!$M$14:$M$54,0))*O261+INDEX('BCA Inputs'!$Z$14:$Z$54,MATCH(I261,'BCA Inputs'!$M$14:$M$54,0))*Q261+INDEX('BCA Inputs'!$AA$14:$AA$54,MATCH(I261,'BCA Inputs'!$M$14:$M$54,0))*F261+INDEX('BCA Inputs'!$AB$14:$AB$54,MATCH(I261,'BCA Inputs'!$M$14:$M$54,0))*G261,IF($B$3="RG&amp;E",INDEX('BCA Inputs'!$BG$14:$BG$54,MATCH(I261,'BCA Inputs'!$AW$14:$AW$54,0))*P261+INDEX('BCA Inputs'!$BH$14:$BH$54,MATCH(I261,'BCA Inputs'!$AW$14:$AW$54,0))*O261+INDEX('BCA Inputs'!$BI$14:$BI$54,MATCH(I261,'BCA Inputs'!$AW$14:$AW$54,0))*Q261+INDEX('BCA Inputs'!$BJ$14:$BJ$54,MATCH(I261,'BCA Inputs'!$AW$14:$AW$54,0))*F261+INDEX('BCA Inputs'!$BK$14:$BK$54,MATCH(I261,'BCA Inputs'!$AW$14:$AW$54,0))*G261,"")),"")</f>
        <v/>
      </c>
      <c r="AA261" s="237" t="str">
        <f t="shared" si="35"/>
        <v/>
      </c>
      <c r="AC261" s="238" t="str">
        <f>IFERROR((K261+R261)+IF($B$3="NYSEG",INDEX('BCA Inputs'!$AI$14:$AI$54,MATCH(I261,'BCA Inputs'!$M$14:$M$54,0))*P261+INDEX('BCA Inputs'!$AJ$14:$AJ$54,MATCH(I261,'BCA Inputs'!$M$14:$M$54,0))*Q261,IF($B$3="RG&amp;E",INDEX('BCA Inputs'!$BR$14:$BR$54,MATCH(I261,'BCA Inputs'!$AW$14:$AW$54,0))*P261+INDEX('BCA Inputs'!$BS$14:$BS$54,MATCH(I261,'BCA Inputs'!$AW$14:$AW$54,0))*Q261,"")),"")</f>
        <v/>
      </c>
      <c r="AD261" s="181" t="str">
        <f>IFERROR(IF($B$3="NYSEG",INDEX('BCA Inputs'!$AD$14:$AD$54,MATCH(I261,'BCA Inputs'!$M$14:$M$54,0))*P261+INDEX('BCA Inputs'!$AE$14:$AE$54,MATCH(I261,'BCA Inputs'!$M$14:$M$54,0))*O261+INDEX('BCA Inputs'!$AF$14:$AF$54,MATCH(I261,'BCA Inputs'!$M$14:$M$54,0))*Q261+INDEX('BCA Inputs'!$AG$14:$AG$54,MATCH(I261,'BCA Inputs'!$M$14:$M$54,0))*F261+INDEX('BCA Inputs'!$AH$14:$AH$54,MATCH(I261,'BCA Inputs'!$M$14:$M$54,0))*G261,IF($B$3="RG&amp;E",INDEX('BCA Inputs'!$BM$14:$BM$54,MATCH(I261,'BCA Inputs'!$AW$14:$AW$54,0))*P261+INDEX('BCA Inputs'!$BN$14:$BN$54,MATCH(I261,'BCA Inputs'!$AW$14:$AW$54,0))*O261+INDEX('BCA Inputs'!$BO$14:$BO$54,MATCH(I261,'BCA Inputs'!$AW$14:$AW$54,0))*Q261+INDEX('BCA Inputs'!$BP$14:$BP$54,MATCH(I261,'BCA Inputs'!$AW$14:$AW$54,0))*F261+INDEX('BCA Inputs'!$BQ$14:$BQ$54,MATCH(I261,'BCA Inputs'!$AW$14:$AW$54,0))*G261,"")),"")</f>
        <v/>
      </c>
      <c r="AE261" s="237" t="str">
        <f t="shared" si="36"/>
        <v/>
      </c>
      <c r="AF261" s="198">
        <f t="shared" si="38"/>
        <v>0</v>
      </c>
      <c r="AG261" s="239">
        <f t="shared" si="39"/>
        <v>0</v>
      </c>
    </row>
    <row r="262" spans="1:33">
      <c r="A262" s="228"/>
      <c r="B262" s="176"/>
      <c r="C262" s="229"/>
      <c r="D262" s="230"/>
      <c r="E262" s="230"/>
      <c r="F262" s="230"/>
      <c r="G262" s="230"/>
      <c r="H262" s="231"/>
      <c r="I262" s="231"/>
      <c r="J262" s="232"/>
      <c r="K262" s="232"/>
      <c r="L262" s="232"/>
      <c r="M262" s="181">
        <f t="shared" si="37"/>
        <v>0</v>
      </c>
      <c r="N262" s="181">
        <f>IF(H262="",0,H262*I262*'Avoided Water Savings Cost'!$C$16)</f>
        <v>0</v>
      </c>
      <c r="O262" s="545">
        <f>IF(C262="",0,IF($B$3="NYSEG",C262/(1-'Avoided Electric Costs 2020'!$W$21),IF($B$3="RG&amp;E",C262/(1-'Avoided Electric Costs 2020'!$X$21),"")))</f>
        <v>0</v>
      </c>
      <c r="P262" s="546">
        <f>IF(D262="",0,IF($B$3="NYSEG",D262/(1-'Avoided Electric Costs 2020'!$W$21),IF($B$3="RG&amp;E",D262/(1-'Avoided Electric Costs 2020'!$X$21),"")))</f>
        <v>0</v>
      </c>
      <c r="Q262" s="546">
        <f>IF(E262="",0,IF($B$3="NYSEG",E262/(1-'Avoided Natural Gas Costs 2020'!$J$34),IF($B$3="RG&amp;E",E262/(1-'Avoided Natural Gas Costs 2020'!$K$34),"")))</f>
        <v>0</v>
      </c>
      <c r="R262" s="233" t="str">
        <f>IFERROR(IF(P262*'BCA Inputs'!$C$1+Q262*'BCA Inputs'!$C$2+F262*'BCA Inputs'!$C$2+G262*'BCA Inputs'!$C$2=0,"",P262*'BCA Inputs'!$C$1+Q262*'BCA Inputs'!$C$2+F262*'BCA Inputs'!$C$2+G262*'BCA Inputs'!$C$2),"")</f>
        <v/>
      </c>
      <c r="S262" s="181" t="str">
        <f t="shared" si="30"/>
        <v/>
      </c>
      <c r="T262" s="181" t="str">
        <f>IFERROR(IF($B$3="NYSEG",(INDEX('BCA Inputs'!$N$14:$N$54,MATCH(I262,'BCA Inputs'!$M$14:$M$54,0))*P262+INDEX('BCA Inputs'!$O$14:$O$54,MATCH(I262,'BCA Inputs'!$M$14:$M$54,0))*O262+INDEX('BCA Inputs'!P:P,MATCH(I262,'BCA Inputs'!M:M,0))*Q262+INDEX('BCA Inputs'!Q:Q,MATCH(I262,'BCA Inputs'!M:M,0))*F262+INDEX('BCA Inputs'!R:R,MATCH(I262,'BCA Inputs'!M:M,0))*G262)+L262+N262,IF($B$3="RG&amp;E",(INDEX('BCA Inputs'!$AX$14:$AX$54,MATCH(I262,'BCA Inputs'!$AW$14:$AW$54,0))*P262+INDEX('BCA Inputs'!$AY$14:$AY$54,MATCH(I262,'BCA Inputs'!$AW$14:$AW$54,0))*O262+INDEX('BCA Inputs'!$AZ$14:$AZ$54,MATCH(I262,'BCA Inputs'!$AW$14:$AW$54,0))*Q262+INDEX('BCA Inputs'!$BA$14:$BA$54,MATCH(I262,'BCA Inputs'!$AW$14:$AW$54,0))*F262+INDEX('BCA Inputs'!$BB$14:$BB$54,MATCH(I262,'BCA Inputs'!$AW$14:$AW$54,0))*G262)+L262+N262,"")),"")</f>
        <v/>
      </c>
      <c r="U262" s="234" t="str">
        <f t="shared" si="31"/>
        <v/>
      </c>
      <c r="V262" s="234" t="str">
        <f t="shared" si="32"/>
        <v/>
      </c>
      <c r="W262" s="234" t="str">
        <f t="shared" si="33"/>
        <v/>
      </c>
      <c r="Y262" s="235" t="str">
        <f t="shared" si="34"/>
        <v/>
      </c>
      <c r="Z262" s="236" t="str">
        <f>IFERROR(IF($B$3="NYSEG",INDEX('BCA Inputs'!$X$14:$X$54,MATCH(I262,'BCA Inputs'!$M$14:$M$54,0))*P262+INDEX('BCA Inputs'!$Y$14:$Y$54,MATCH(I262,'BCA Inputs'!$M$14:$M$54,0))*O262+INDEX('BCA Inputs'!$Z$14:$Z$54,MATCH(I262,'BCA Inputs'!$M$14:$M$54,0))*Q262+INDEX('BCA Inputs'!$AA$14:$AA$54,MATCH(I262,'BCA Inputs'!$M$14:$M$54,0))*F262+INDEX('BCA Inputs'!$AB$14:$AB$54,MATCH(I262,'BCA Inputs'!$M$14:$M$54,0))*G262,IF($B$3="RG&amp;E",INDEX('BCA Inputs'!$BG$14:$BG$54,MATCH(I262,'BCA Inputs'!$AW$14:$AW$54,0))*P262+INDEX('BCA Inputs'!$BH$14:$BH$54,MATCH(I262,'BCA Inputs'!$AW$14:$AW$54,0))*O262+INDEX('BCA Inputs'!$BI$14:$BI$54,MATCH(I262,'BCA Inputs'!$AW$14:$AW$54,0))*Q262+INDEX('BCA Inputs'!$BJ$14:$BJ$54,MATCH(I262,'BCA Inputs'!$AW$14:$AW$54,0))*F262+INDEX('BCA Inputs'!$BK$14:$BK$54,MATCH(I262,'BCA Inputs'!$AW$14:$AW$54,0))*G262,"")),"")</f>
        <v/>
      </c>
      <c r="AA262" s="237" t="str">
        <f t="shared" si="35"/>
        <v/>
      </c>
      <c r="AC262" s="238" t="str">
        <f>IFERROR((K262+R262)+IF($B$3="NYSEG",INDEX('BCA Inputs'!$AI$14:$AI$54,MATCH(I262,'BCA Inputs'!$M$14:$M$54,0))*P262+INDEX('BCA Inputs'!$AJ$14:$AJ$54,MATCH(I262,'BCA Inputs'!$M$14:$M$54,0))*Q262,IF($B$3="RG&amp;E",INDEX('BCA Inputs'!$BR$14:$BR$54,MATCH(I262,'BCA Inputs'!$AW$14:$AW$54,0))*P262+INDEX('BCA Inputs'!$BS$14:$BS$54,MATCH(I262,'BCA Inputs'!$AW$14:$AW$54,0))*Q262,"")),"")</f>
        <v/>
      </c>
      <c r="AD262" s="181" t="str">
        <f>IFERROR(IF($B$3="NYSEG",INDEX('BCA Inputs'!$AD$14:$AD$54,MATCH(I262,'BCA Inputs'!$M$14:$M$54,0))*P262+INDEX('BCA Inputs'!$AE$14:$AE$54,MATCH(I262,'BCA Inputs'!$M$14:$M$54,0))*O262+INDEX('BCA Inputs'!$AF$14:$AF$54,MATCH(I262,'BCA Inputs'!$M$14:$M$54,0))*Q262+INDEX('BCA Inputs'!$AG$14:$AG$54,MATCH(I262,'BCA Inputs'!$M$14:$M$54,0))*F262+INDEX('BCA Inputs'!$AH$14:$AH$54,MATCH(I262,'BCA Inputs'!$M$14:$M$54,0))*G262,IF($B$3="RG&amp;E",INDEX('BCA Inputs'!$BM$14:$BM$54,MATCH(I262,'BCA Inputs'!$AW$14:$AW$54,0))*P262+INDEX('BCA Inputs'!$BN$14:$BN$54,MATCH(I262,'BCA Inputs'!$AW$14:$AW$54,0))*O262+INDEX('BCA Inputs'!$BO$14:$BO$54,MATCH(I262,'BCA Inputs'!$AW$14:$AW$54,0))*Q262+INDEX('BCA Inputs'!$BP$14:$BP$54,MATCH(I262,'BCA Inputs'!$AW$14:$AW$54,0))*F262+INDEX('BCA Inputs'!$BQ$14:$BQ$54,MATCH(I262,'BCA Inputs'!$AW$14:$AW$54,0))*G262,"")),"")</f>
        <v/>
      </c>
      <c r="AE262" s="237" t="str">
        <f t="shared" si="36"/>
        <v/>
      </c>
      <c r="AF262" s="198">
        <f t="shared" si="38"/>
        <v>0</v>
      </c>
      <c r="AG262" s="239">
        <f t="shared" si="39"/>
        <v>0</v>
      </c>
    </row>
    <row r="263" spans="1:33">
      <c r="A263" s="228"/>
      <c r="B263" s="176"/>
      <c r="C263" s="229"/>
      <c r="D263" s="230"/>
      <c r="E263" s="230"/>
      <c r="F263" s="230"/>
      <c r="G263" s="230"/>
      <c r="H263" s="231"/>
      <c r="I263" s="231"/>
      <c r="J263" s="232"/>
      <c r="K263" s="232"/>
      <c r="L263" s="232"/>
      <c r="M263" s="181">
        <f t="shared" si="37"/>
        <v>0</v>
      </c>
      <c r="N263" s="181">
        <f>IF(H263="",0,H263*I263*'Avoided Water Savings Cost'!$C$16)</f>
        <v>0</v>
      </c>
      <c r="O263" s="545">
        <f>IF(C263="",0,IF($B$3="NYSEG",C263/(1-'Avoided Electric Costs 2020'!$W$21),IF($B$3="RG&amp;E",C263/(1-'Avoided Electric Costs 2020'!$X$21),"")))</f>
        <v>0</v>
      </c>
      <c r="P263" s="546">
        <f>IF(D263="",0,IF($B$3="NYSEG",D263/(1-'Avoided Electric Costs 2020'!$W$21),IF($B$3="RG&amp;E",D263/(1-'Avoided Electric Costs 2020'!$X$21),"")))</f>
        <v>0</v>
      </c>
      <c r="Q263" s="546">
        <f>IF(E263="",0,IF($B$3="NYSEG",E263/(1-'Avoided Natural Gas Costs 2020'!$J$34),IF($B$3="RG&amp;E",E263/(1-'Avoided Natural Gas Costs 2020'!$K$34),"")))</f>
        <v>0</v>
      </c>
      <c r="R263" s="233" t="str">
        <f>IFERROR(IF(P263*'BCA Inputs'!$C$1+Q263*'BCA Inputs'!$C$2+F263*'BCA Inputs'!$C$2+G263*'BCA Inputs'!$C$2=0,"",P263*'BCA Inputs'!$C$1+Q263*'BCA Inputs'!$C$2+F263*'BCA Inputs'!$C$2+G263*'BCA Inputs'!$C$2),"")</f>
        <v/>
      </c>
      <c r="S263" s="181" t="str">
        <f t="shared" si="30"/>
        <v/>
      </c>
      <c r="T263" s="181" t="str">
        <f>IFERROR(IF($B$3="NYSEG",(INDEX('BCA Inputs'!$N$14:$N$54,MATCH(I263,'BCA Inputs'!$M$14:$M$54,0))*P263+INDEX('BCA Inputs'!$O$14:$O$54,MATCH(I263,'BCA Inputs'!$M$14:$M$54,0))*O263+INDEX('BCA Inputs'!P:P,MATCH(I263,'BCA Inputs'!M:M,0))*Q263+INDEX('BCA Inputs'!Q:Q,MATCH(I263,'BCA Inputs'!M:M,0))*F263+INDEX('BCA Inputs'!R:R,MATCH(I263,'BCA Inputs'!M:M,0))*G263)+L263+N263,IF($B$3="RG&amp;E",(INDEX('BCA Inputs'!$AX$14:$AX$54,MATCH(I263,'BCA Inputs'!$AW$14:$AW$54,0))*P263+INDEX('BCA Inputs'!$AY$14:$AY$54,MATCH(I263,'BCA Inputs'!$AW$14:$AW$54,0))*O263+INDEX('BCA Inputs'!$AZ$14:$AZ$54,MATCH(I263,'BCA Inputs'!$AW$14:$AW$54,0))*Q263+INDEX('BCA Inputs'!$BA$14:$BA$54,MATCH(I263,'BCA Inputs'!$AW$14:$AW$54,0))*F263+INDEX('BCA Inputs'!$BB$14:$BB$54,MATCH(I263,'BCA Inputs'!$AW$14:$AW$54,0))*G263)+L263+N263,"")),"")</f>
        <v/>
      </c>
      <c r="U263" s="234" t="str">
        <f t="shared" si="31"/>
        <v/>
      </c>
      <c r="V263" s="234" t="str">
        <f t="shared" si="32"/>
        <v/>
      </c>
      <c r="W263" s="234" t="str">
        <f t="shared" si="33"/>
        <v/>
      </c>
      <c r="Y263" s="235" t="str">
        <f t="shared" si="34"/>
        <v/>
      </c>
      <c r="Z263" s="236" t="str">
        <f>IFERROR(IF($B$3="NYSEG",INDEX('BCA Inputs'!$X$14:$X$54,MATCH(I263,'BCA Inputs'!$M$14:$M$54,0))*P263+INDEX('BCA Inputs'!$Y$14:$Y$54,MATCH(I263,'BCA Inputs'!$M$14:$M$54,0))*O263+INDEX('BCA Inputs'!$Z$14:$Z$54,MATCH(I263,'BCA Inputs'!$M$14:$M$54,0))*Q263+INDEX('BCA Inputs'!$AA$14:$AA$54,MATCH(I263,'BCA Inputs'!$M$14:$M$54,0))*F263+INDEX('BCA Inputs'!$AB$14:$AB$54,MATCH(I263,'BCA Inputs'!$M$14:$M$54,0))*G263,IF($B$3="RG&amp;E",INDEX('BCA Inputs'!$BG$14:$BG$54,MATCH(I263,'BCA Inputs'!$AW$14:$AW$54,0))*P263+INDEX('BCA Inputs'!$BH$14:$BH$54,MATCH(I263,'BCA Inputs'!$AW$14:$AW$54,0))*O263+INDEX('BCA Inputs'!$BI$14:$BI$54,MATCH(I263,'BCA Inputs'!$AW$14:$AW$54,0))*Q263+INDEX('BCA Inputs'!$BJ$14:$BJ$54,MATCH(I263,'BCA Inputs'!$AW$14:$AW$54,0))*F263+INDEX('BCA Inputs'!$BK$14:$BK$54,MATCH(I263,'BCA Inputs'!$AW$14:$AW$54,0))*G263,"")),"")</f>
        <v/>
      </c>
      <c r="AA263" s="237" t="str">
        <f t="shared" si="35"/>
        <v/>
      </c>
      <c r="AC263" s="238" t="str">
        <f>IFERROR((K263+R263)+IF($B$3="NYSEG",INDEX('BCA Inputs'!$AI$14:$AI$54,MATCH(I263,'BCA Inputs'!$M$14:$M$54,0))*P263+INDEX('BCA Inputs'!$AJ$14:$AJ$54,MATCH(I263,'BCA Inputs'!$M$14:$M$54,0))*Q263,IF($B$3="RG&amp;E",INDEX('BCA Inputs'!$BR$14:$BR$54,MATCH(I263,'BCA Inputs'!$AW$14:$AW$54,0))*P263+INDEX('BCA Inputs'!$BS$14:$BS$54,MATCH(I263,'BCA Inputs'!$AW$14:$AW$54,0))*Q263,"")),"")</f>
        <v/>
      </c>
      <c r="AD263" s="181" t="str">
        <f>IFERROR(IF($B$3="NYSEG",INDEX('BCA Inputs'!$AD$14:$AD$54,MATCH(I263,'BCA Inputs'!$M$14:$M$54,0))*P263+INDEX('BCA Inputs'!$AE$14:$AE$54,MATCH(I263,'BCA Inputs'!$M$14:$M$54,0))*O263+INDEX('BCA Inputs'!$AF$14:$AF$54,MATCH(I263,'BCA Inputs'!$M$14:$M$54,0))*Q263+INDEX('BCA Inputs'!$AG$14:$AG$54,MATCH(I263,'BCA Inputs'!$M$14:$M$54,0))*F263+INDEX('BCA Inputs'!$AH$14:$AH$54,MATCH(I263,'BCA Inputs'!$M$14:$M$54,0))*G263,IF($B$3="RG&amp;E",INDEX('BCA Inputs'!$BM$14:$BM$54,MATCH(I263,'BCA Inputs'!$AW$14:$AW$54,0))*P263+INDEX('BCA Inputs'!$BN$14:$BN$54,MATCH(I263,'BCA Inputs'!$AW$14:$AW$54,0))*O263+INDEX('BCA Inputs'!$BO$14:$BO$54,MATCH(I263,'BCA Inputs'!$AW$14:$AW$54,0))*Q263+INDEX('BCA Inputs'!$BP$14:$BP$54,MATCH(I263,'BCA Inputs'!$AW$14:$AW$54,0))*F263+INDEX('BCA Inputs'!$BQ$14:$BQ$54,MATCH(I263,'BCA Inputs'!$AW$14:$AW$54,0))*G263,"")),"")</f>
        <v/>
      </c>
      <c r="AE263" s="237" t="str">
        <f t="shared" si="36"/>
        <v/>
      </c>
      <c r="AF263" s="198">
        <f t="shared" si="38"/>
        <v>0</v>
      </c>
      <c r="AG263" s="239">
        <f t="shared" si="39"/>
        <v>0</v>
      </c>
    </row>
    <row r="264" spans="1:33">
      <c r="A264" s="228"/>
      <c r="B264" s="176"/>
      <c r="C264" s="229"/>
      <c r="D264" s="230"/>
      <c r="E264" s="230"/>
      <c r="F264" s="230"/>
      <c r="G264" s="230"/>
      <c r="H264" s="231"/>
      <c r="I264" s="231"/>
      <c r="J264" s="232"/>
      <c r="K264" s="232"/>
      <c r="L264" s="232"/>
      <c r="M264" s="181">
        <f t="shared" si="37"/>
        <v>0</v>
      </c>
      <c r="N264" s="181">
        <f>IF(H264="",0,H264*I264*'Avoided Water Savings Cost'!$C$16)</f>
        <v>0</v>
      </c>
      <c r="O264" s="545">
        <f>IF(C264="",0,IF($B$3="NYSEG",C264/(1-'Avoided Electric Costs 2020'!$W$21),IF($B$3="RG&amp;E",C264/(1-'Avoided Electric Costs 2020'!$X$21),"")))</f>
        <v>0</v>
      </c>
      <c r="P264" s="546">
        <f>IF(D264="",0,IF($B$3="NYSEG",D264/(1-'Avoided Electric Costs 2020'!$W$21),IF($B$3="RG&amp;E",D264/(1-'Avoided Electric Costs 2020'!$X$21),"")))</f>
        <v>0</v>
      </c>
      <c r="Q264" s="546">
        <f>IF(E264="",0,IF($B$3="NYSEG",E264/(1-'Avoided Natural Gas Costs 2020'!$J$34),IF($B$3="RG&amp;E",E264/(1-'Avoided Natural Gas Costs 2020'!$K$34),"")))</f>
        <v>0</v>
      </c>
      <c r="R264" s="233" t="str">
        <f>IFERROR(IF(P264*'BCA Inputs'!$C$1+Q264*'BCA Inputs'!$C$2+F264*'BCA Inputs'!$C$2+G264*'BCA Inputs'!$C$2=0,"",P264*'BCA Inputs'!$C$1+Q264*'BCA Inputs'!$C$2+F264*'BCA Inputs'!$C$2+G264*'BCA Inputs'!$C$2),"")</f>
        <v/>
      </c>
      <c r="S264" s="181" t="str">
        <f t="shared" si="30"/>
        <v/>
      </c>
      <c r="T264" s="181" t="str">
        <f>IFERROR(IF($B$3="NYSEG",(INDEX('BCA Inputs'!$N$14:$N$54,MATCH(I264,'BCA Inputs'!$M$14:$M$54,0))*P264+INDEX('BCA Inputs'!$O$14:$O$54,MATCH(I264,'BCA Inputs'!$M$14:$M$54,0))*O264+INDEX('BCA Inputs'!P:P,MATCH(I264,'BCA Inputs'!M:M,0))*Q264+INDEX('BCA Inputs'!Q:Q,MATCH(I264,'BCA Inputs'!M:M,0))*F264+INDEX('BCA Inputs'!R:R,MATCH(I264,'BCA Inputs'!M:M,0))*G264)+L264+N264,IF($B$3="RG&amp;E",(INDEX('BCA Inputs'!$AX$14:$AX$54,MATCH(I264,'BCA Inputs'!$AW$14:$AW$54,0))*P264+INDEX('BCA Inputs'!$AY$14:$AY$54,MATCH(I264,'BCA Inputs'!$AW$14:$AW$54,0))*O264+INDEX('BCA Inputs'!$AZ$14:$AZ$54,MATCH(I264,'BCA Inputs'!$AW$14:$AW$54,0))*Q264+INDEX('BCA Inputs'!$BA$14:$BA$54,MATCH(I264,'BCA Inputs'!$AW$14:$AW$54,0))*F264+INDEX('BCA Inputs'!$BB$14:$BB$54,MATCH(I264,'BCA Inputs'!$AW$14:$AW$54,0))*G264)+L264+N264,"")),"")</f>
        <v/>
      </c>
      <c r="U264" s="234" t="str">
        <f t="shared" si="31"/>
        <v/>
      </c>
      <c r="V264" s="234" t="str">
        <f t="shared" si="32"/>
        <v/>
      </c>
      <c r="W264" s="234" t="str">
        <f t="shared" si="33"/>
        <v/>
      </c>
      <c r="Y264" s="235" t="str">
        <f t="shared" si="34"/>
        <v/>
      </c>
      <c r="Z264" s="236" t="str">
        <f>IFERROR(IF($B$3="NYSEG",INDEX('BCA Inputs'!$X$14:$X$54,MATCH(I264,'BCA Inputs'!$M$14:$M$54,0))*P264+INDEX('BCA Inputs'!$Y$14:$Y$54,MATCH(I264,'BCA Inputs'!$M$14:$M$54,0))*O264+INDEX('BCA Inputs'!$Z$14:$Z$54,MATCH(I264,'BCA Inputs'!$M$14:$M$54,0))*Q264+INDEX('BCA Inputs'!$AA$14:$AA$54,MATCH(I264,'BCA Inputs'!$M$14:$M$54,0))*F264+INDEX('BCA Inputs'!$AB$14:$AB$54,MATCH(I264,'BCA Inputs'!$M$14:$M$54,0))*G264,IF($B$3="RG&amp;E",INDEX('BCA Inputs'!$BG$14:$BG$54,MATCH(I264,'BCA Inputs'!$AW$14:$AW$54,0))*P264+INDEX('BCA Inputs'!$BH$14:$BH$54,MATCH(I264,'BCA Inputs'!$AW$14:$AW$54,0))*O264+INDEX('BCA Inputs'!$BI$14:$BI$54,MATCH(I264,'BCA Inputs'!$AW$14:$AW$54,0))*Q264+INDEX('BCA Inputs'!$BJ$14:$BJ$54,MATCH(I264,'BCA Inputs'!$AW$14:$AW$54,0))*F264+INDEX('BCA Inputs'!$BK$14:$BK$54,MATCH(I264,'BCA Inputs'!$AW$14:$AW$54,0))*G264,"")),"")</f>
        <v/>
      </c>
      <c r="AA264" s="237" t="str">
        <f t="shared" si="35"/>
        <v/>
      </c>
      <c r="AC264" s="238" t="str">
        <f>IFERROR((K264+R264)+IF($B$3="NYSEG",INDEX('BCA Inputs'!$AI$14:$AI$54,MATCH(I264,'BCA Inputs'!$M$14:$M$54,0))*P264+INDEX('BCA Inputs'!$AJ$14:$AJ$54,MATCH(I264,'BCA Inputs'!$M$14:$M$54,0))*Q264,IF($B$3="RG&amp;E",INDEX('BCA Inputs'!$BR$14:$BR$54,MATCH(I264,'BCA Inputs'!$AW$14:$AW$54,0))*P264+INDEX('BCA Inputs'!$BS$14:$BS$54,MATCH(I264,'BCA Inputs'!$AW$14:$AW$54,0))*Q264,"")),"")</f>
        <v/>
      </c>
      <c r="AD264" s="181" t="str">
        <f>IFERROR(IF($B$3="NYSEG",INDEX('BCA Inputs'!$AD$14:$AD$54,MATCH(I264,'BCA Inputs'!$M$14:$M$54,0))*P264+INDEX('BCA Inputs'!$AE$14:$AE$54,MATCH(I264,'BCA Inputs'!$M$14:$M$54,0))*O264+INDEX('BCA Inputs'!$AF$14:$AF$54,MATCH(I264,'BCA Inputs'!$M$14:$M$54,0))*Q264+INDEX('BCA Inputs'!$AG$14:$AG$54,MATCH(I264,'BCA Inputs'!$M$14:$M$54,0))*F264+INDEX('BCA Inputs'!$AH$14:$AH$54,MATCH(I264,'BCA Inputs'!$M$14:$M$54,0))*G264,IF($B$3="RG&amp;E",INDEX('BCA Inputs'!$BM$14:$BM$54,MATCH(I264,'BCA Inputs'!$AW$14:$AW$54,0))*P264+INDEX('BCA Inputs'!$BN$14:$BN$54,MATCH(I264,'BCA Inputs'!$AW$14:$AW$54,0))*O264+INDEX('BCA Inputs'!$BO$14:$BO$54,MATCH(I264,'BCA Inputs'!$AW$14:$AW$54,0))*Q264+INDEX('BCA Inputs'!$BP$14:$BP$54,MATCH(I264,'BCA Inputs'!$AW$14:$AW$54,0))*F264+INDEX('BCA Inputs'!$BQ$14:$BQ$54,MATCH(I264,'BCA Inputs'!$AW$14:$AW$54,0))*G264,"")),"")</f>
        <v/>
      </c>
      <c r="AE264" s="237" t="str">
        <f t="shared" si="36"/>
        <v/>
      </c>
      <c r="AF264" s="198">
        <f t="shared" si="38"/>
        <v>0</v>
      </c>
      <c r="AG264" s="239">
        <f t="shared" si="39"/>
        <v>0</v>
      </c>
    </row>
    <row r="265" spans="1:33">
      <c r="A265" s="228"/>
      <c r="B265" s="176"/>
      <c r="C265" s="229"/>
      <c r="D265" s="230"/>
      <c r="E265" s="230"/>
      <c r="F265" s="230"/>
      <c r="G265" s="230"/>
      <c r="H265" s="231"/>
      <c r="I265" s="231"/>
      <c r="J265" s="232"/>
      <c r="K265" s="232"/>
      <c r="L265" s="232"/>
      <c r="M265" s="181">
        <f t="shared" si="37"/>
        <v>0</v>
      </c>
      <c r="N265" s="181">
        <f>IF(H265="",0,H265*I265*'Avoided Water Savings Cost'!$C$16)</f>
        <v>0</v>
      </c>
      <c r="O265" s="545">
        <f>IF(C265="",0,IF($B$3="NYSEG",C265/(1-'Avoided Electric Costs 2020'!$W$21),IF($B$3="RG&amp;E",C265/(1-'Avoided Electric Costs 2020'!$X$21),"")))</f>
        <v>0</v>
      </c>
      <c r="P265" s="546">
        <f>IF(D265="",0,IF($B$3="NYSEG",D265/(1-'Avoided Electric Costs 2020'!$W$21),IF($B$3="RG&amp;E",D265/(1-'Avoided Electric Costs 2020'!$X$21),"")))</f>
        <v>0</v>
      </c>
      <c r="Q265" s="546">
        <f>IF(E265="",0,IF($B$3="NYSEG",E265/(1-'Avoided Natural Gas Costs 2020'!$J$34),IF($B$3="RG&amp;E",E265/(1-'Avoided Natural Gas Costs 2020'!$K$34),"")))</f>
        <v>0</v>
      </c>
      <c r="R265" s="233" t="str">
        <f>IFERROR(IF(P265*'BCA Inputs'!$C$1+Q265*'BCA Inputs'!$C$2+F265*'BCA Inputs'!$C$2+G265*'BCA Inputs'!$C$2=0,"",P265*'BCA Inputs'!$C$1+Q265*'BCA Inputs'!$C$2+F265*'BCA Inputs'!$C$2+G265*'BCA Inputs'!$C$2),"")</f>
        <v/>
      </c>
      <c r="S265" s="181" t="str">
        <f t="shared" si="30"/>
        <v/>
      </c>
      <c r="T265" s="181" t="str">
        <f>IFERROR(IF($B$3="NYSEG",(INDEX('BCA Inputs'!$N$14:$N$54,MATCH(I265,'BCA Inputs'!$M$14:$M$54,0))*P265+INDEX('BCA Inputs'!$O$14:$O$54,MATCH(I265,'BCA Inputs'!$M$14:$M$54,0))*O265+INDEX('BCA Inputs'!P:P,MATCH(I265,'BCA Inputs'!M:M,0))*Q265+INDEX('BCA Inputs'!Q:Q,MATCH(I265,'BCA Inputs'!M:M,0))*F265+INDEX('BCA Inputs'!R:R,MATCH(I265,'BCA Inputs'!M:M,0))*G265)+L265+N265,IF($B$3="RG&amp;E",(INDEX('BCA Inputs'!$AX$14:$AX$54,MATCH(I265,'BCA Inputs'!$AW$14:$AW$54,0))*P265+INDEX('BCA Inputs'!$AY$14:$AY$54,MATCH(I265,'BCA Inputs'!$AW$14:$AW$54,0))*O265+INDEX('BCA Inputs'!$AZ$14:$AZ$54,MATCH(I265,'BCA Inputs'!$AW$14:$AW$54,0))*Q265+INDEX('BCA Inputs'!$BA$14:$BA$54,MATCH(I265,'BCA Inputs'!$AW$14:$AW$54,0))*F265+INDEX('BCA Inputs'!$BB$14:$BB$54,MATCH(I265,'BCA Inputs'!$AW$14:$AW$54,0))*G265)+L265+N265,"")),"")</f>
        <v/>
      </c>
      <c r="U265" s="234" t="str">
        <f t="shared" si="31"/>
        <v/>
      </c>
      <c r="V265" s="234" t="str">
        <f t="shared" si="32"/>
        <v/>
      </c>
      <c r="W265" s="234" t="str">
        <f t="shared" si="33"/>
        <v/>
      </c>
      <c r="Y265" s="235" t="str">
        <f t="shared" si="34"/>
        <v/>
      </c>
      <c r="Z265" s="236" t="str">
        <f>IFERROR(IF($B$3="NYSEG",INDEX('BCA Inputs'!$X$14:$X$54,MATCH(I265,'BCA Inputs'!$M$14:$M$54,0))*P265+INDEX('BCA Inputs'!$Y$14:$Y$54,MATCH(I265,'BCA Inputs'!$M$14:$M$54,0))*O265+INDEX('BCA Inputs'!$Z$14:$Z$54,MATCH(I265,'BCA Inputs'!$M$14:$M$54,0))*Q265+INDEX('BCA Inputs'!$AA$14:$AA$54,MATCH(I265,'BCA Inputs'!$M$14:$M$54,0))*F265+INDEX('BCA Inputs'!$AB$14:$AB$54,MATCH(I265,'BCA Inputs'!$M$14:$M$54,0))*G265,IF($B$3="RG&amp;E",INDEX('BCA Inputs'!$BG$14:$BG$54,MATCH(I265,'BCA Inputs'!$AW$14:$AW$54,0))*P265+INDEX('BCA Inputs'!$BH$14:$BH$54,MATCH(I265,'BCA Inputs'!$AW$14:$AW$54,0))*O265+INDEX('BCA Inputs'!$BI$14:$BI$54,MATCH(I265,'BCA Inputs'!$AW$14:$AW$54,0))*Q265+INDEX('BCA Inputs'!$BJ$14:$BJ$54,MATCH(I265,'BCA Inputs'!$AW$14:$AW$54,0))*F265+INDEX('BCA Inputs'!$BK$14:$BK$54,MATCH(I265,'BCA Inputs'!$AW$14:$AW$54,0))*G265,"")),"")</f>
        <v/>
      </c>
      <c r="AA265" s="237" t="str">
        <f t="shared" si="35"/>
        <v/>
      </c>
      <c r="AC265" s="238" t="str">
        <f>IFERROR((K265+R265)+IF($B$3="NYSEG",INDEX('BCA Inputs'!$AI$14:$AI$54,MATCH(I265,'BCA Inputs'!$M$14:$M$54,0))*P265+INDEX('BCA Inputs'!$AJ$14:$AJ$54,MATCH(I265,'BCA Inputs'!$M$14:$M$54,0))*Q265,IF($B$3="RG&amp;E",INDEX('BCA Inputs'!$BR$14:$BR$54,MATCH(I265,'BCA Inputs'!$AW$14:$AW$54,0))*P265+INDEX('BCA Inputs'!$BS$14:$BS$54,MATCH(I265,'BCA Inputs'!$AW$14:$AW$54,0))*Q265,"")),"")</f>
        <v/>
      </c>
      <c r="AD265" s="181" t="str">
        <f>IFERROR(IF($B$3="NYSEG",INDEX('BCA Inputs'!$AD$14:$AD$54,MATCH(I265,'BCA Inputs'!$M$14:$M$54,0))*P265+INDEX('BCA Inputs'!$AE$14:$AE$54,MATCH(I265,'BCA Inputs'!$M$14:$M$54,0))*O265+INDEX('BCA Inputs'!$AF$14:$AF$54,MATCH(I265,'BCA Inputs'!$M$14:$M$54,0))*Q265+INDEX('BCA Inputs'!$AG$14:$AG$54,MATCH(I265,'BCA Inputs'!$M$14:$M$54,0))*F265+INDEX('BCA Inputs'!$AH$14:$AH$54,MATCH(I265,'BCA Inputs'!$M$14:$M$54,0))*G265,IF($B$3="RG&amp;E",INDEX('BCA Inputs'!$BM$14:$BM$54,MATCH(I265,'BCA Inputs'!$AW$14:$AW$54,0))*P265+INDEX('BCA Inputs'!$BN$14:$BN$54,MATCH(I265,'BCA Inputs'!$AW$14:$AW$54,0))*O265+INDEX('BCA Inputs'!$BO$14:$BO$54,MATCH(I265,'BCA Inputs'!$AW$14:$AW$54,0))*Q265+INDEX('BCA Inputs'!$BP$14:$BP$54,MATCH(I265,'BCA Inputs'!$AW$14:$AW$54,0))*F265+INDEX('BCA Inputs'!$BQ$14:$BQ$54,MATCH(I265,'BCA Inputs'!$AW$14:$AW$54,0))*G265,"")),"")</f>
        <v/>
      </c>
      <c r="AE265" s="237" t="str">
        <f t="shared" si="36"/>
        <v/>
      </c>
      <c r="AF265" s="198">
        <f t="shared" si="38"/>
        <v>0</v>
      </c>
      <c r="AG265" s="239">
        <f t="shared" si="39"/>
        <v>0</v>
      </c>
    </row>
    <row r="266" spans="1:33">
      <c r="A266" s="228"/>
      <c r="B266" s="176"/>
      <c r="C266" s="229"/>
      <c r="D266" s="230"/>
      <c r="E266" s="230"/>
      <c r="F266" s="230"/>
      <c r="G266" s="230"/>
      <c r="H266" s="231"/>
      <c r="I266" s="231"/>
      <c r="J266" s="232"/>
      <c r="K266" s="232"/>
      <c r="L266" s="232"/>
      <c r="M266" s="181">
        <f t="shared" si="37"/>
        <v>0</v>
      </c>
      <c r="N266" s="181">
        <f>IF(H266="",0,H266*I266*'Avoided Water Savings Cost'!$C$16)</f>
        <v>0</v>
      </c>
      <c r="O266" s="545">
        <f>IF(C266="",0,IF($B$3="NYSEG",C266/(1-'Avoided Electric Costs 2020'!$W$21),IF($B$3="RG&amp;E",C266/(1-'Avoided Electric Costs 2020'!$X$21),"")))</f>
        <v>0</v>
      </c>
      <c r="P266" s="546">
        <f>IF(D266="",0,IF($B$3="NYSEG",D266/(1-'Avoided Electric Costs 2020'!$W$21),IF($B$3="RG&amp;E",D266/(1-'Avoided Electric Costs 2020'!$X$21),"")))</f>
        <v>0</v>
      </c>
      <c r="Q266" s="546">
        <f>IF(E266="",0,IF($B$3="NYSEG",E266/(1-'Avoided Natural Gas Costs 2020'!$J$34),IF($B$3="RG&amp;E",E266/(1-'Avoided Natural Gas Costs 2020'!$K$34),"")))</f>
        <v>0</v>
      </c>
      <c r="R266" s="233" t="str">
        <f>IFERROR(IF(P266*'BCA Inputs'!$C$1+Q266*'BCA Inputs'!$C$2+F266*'BCA Inputs'!$C$2+G266*'BCA Inputs'!$C$2=0,"",P266*'BCA Inputs'!$C$1+Q266*'BCA Inputs'!$C$2+F266*'BCA Inputs'!$C$2+G266*'BCA Inputs'!$C$2),"")</f>
        <v/>
      </c>
      <c r="S266" s="181" t="str">
        <f t="shared" si="30"/>
        <v/>
      </c>
      <c r="T266" s="181" t="str">
        <f>IFERROR(IF($B$3="NYSEG",(INDEX('BCA Inputs'!$N$14:$N$54,MATCH(I266,'BCA Inputs'!$M$14:$M$54,0))*P266+INDEX('BCA Inputs'!$O$14:$O$54,MATCH(I266,'BCA Inputs'!$M$14:$M$54,0))*O266+INDEX('BCA Inputs'!P:P,MATCH(I266,'BCA Inputs'!M:M,0))*Q266+INDEX('BCA Inputs'!Q:Q,MATCH(I266,'BCA Inputs'!M:M,0))*F266+INDEX('BCA Inputs'!R:R,MATCH(I266,'BCA Inputs'!M:M,0))*G266)+L266+N266,IF($B$3="RG&amp;E",(INDEX('BCA Inputs'!$AX$14:$AX$54,MATCH(I266,'BCA Inputs'!$AW$14:$AW$54,0))*P266+INDEX('BCA Inputs'!$AY$14:$AY$54,MATCH(I266,'BCA Inputs'!$AW$14:$AW$54,0))*O266+INDEX('BCA Inputs'!$AZ$14:$AZ$54,MATCH(I266,'BCA Inputs'!$AW$14:$AW$54,0))*Q266+INDEX('BCA Inputs'!$BA$14:$BA$54,MATCH(I266,'BCA Inputs'!$AW$14:$AW$54,0))*F266+INDEX('BCA Inputs'!$BB$14:$BB$54,MATCH(I266,'BCA Inputs'!$AW$14:$AW$54,0))*G266)+L266+N266,"")),"")</f>
        <v/>
      </c>
      <c r="U266" s="234" t="str">
        <f t="shared" si="31"/>
        <v/>
      </c>
      <c r="V266" s="234" t="str">
        <f t="shared" si="32"/>
        <v/>
      </c>
      <c r="W266" s="234" t="str">
        <f t="shared" si="33"/>
        <v/>
      </c>
      <c r="Y266" s="235" t="str">
        <f t="shared" si="34"/>
        <v/>
      </c>
      <c r="Z266" s="236" t="str">
        <f>IFERROR(IF($B$3="NYSEG",INDEX('BCA Inputs'!$X$14:$X$54,MATCH(I266,'BCA Inputs'!$M$14:$M$54,0))*P266+INDEX('BCA Inputs'!$Y$14:$Y$54,MATCH(I266,'BCA Inputs'!$M$14:$M$54,0))*O266+INDEX('BCA Inputs'!$Z$14:$Z$54,MATCH(I266,'BCA Inputs'!$M$14:$M$54,0))*Q266+INDEX('BCA Inputs'!$AA$14:$AA$54,MATCH(I266,'BCA Inputs'!$M$14:$M$54,0))*F266+INDEX('BCA Inputs'!$AB$14:$AB$54,MATCH(I266,'BCA Inputs'!$M$14:$M$54,0))*G266,IF($B$3="RG&amp;E",INDEX('BCA Inputs'!$BG$14:$BG$54,MATCH(I266,'BCA Inputs'!$AW$14:$AW$54,0))*P266+INDEX('BCA Inputs'!$BH$14:$BH$54,MATCH(I266,'BCA Inputs'!$AW$14:$AW$54,0))*O266+INDEX('BCA Inputs'!$BI$14:$BI$54,MATCH(I266,'BCA Inputs'!$AW$14:$AW$54,0))*Q266+INDEX('BCA Inputs'!$BJ$14:$BJ$54,MATCH(I266,'BCA Inputs'!$AW$14:$AW$54,0))*F266+INDEX('BCA Inputs'!$BK$14:$BK$54,MATCH(I266,'BCA Inputs'!$AW$14:$AW$54,0))*G266,"")),"")</f>
        <v/>
      </c>
      <c r="AA266" s="237" t="str">
        <f t="shared" si="35"/>
        <v/>
      </c>
      <c r="AC266" s="238" t="str">
        <f>IFERROR((K266+R266)+IF($B$3="NYSEG",INDEX('BCA Inputs'!$AI$14:$AI$54,MATCH(I266,'BCA Inputs'!$M$14:$M$54,0))*P266+INDEX('BCA Inputs'!$AJ$14:$AJ$54,MATCH(I266,'BCA Inputs'!$M$14:$M$54,0))*Q266,IF($B$3="RG&amp;E",INDEX('BCA Inputs'!$BR$14:$BR$54,MATCH(I266,'BCA Inputs'!$AW$14:$AW$54,0))*P266+INDEX('BCA Inputs'!$BS$14:$BS$54,MATCH(I266,'BCA Inputs'!$AW$14:$AW$54,0))*Q266,"")),"")</f>
        <v/>
      </c>
      <c r="AD266" s="181" t="str">
        <f>IFERROR(IF($B$3="NYSEG",INDEX('BCA Inputs'!$AD$14:$AD$54,MATCH(I266,'BCA Inputs'!$M$14:$M$54,0))*P266+INDEX('BCA Inputs'!$AE$14:$AE$54,MATCH(I266,'BCA Inputs'!$M$14:$M$54,0))*O266+INDEX('BCA Inputs'!$AF$14:$AF$54,MATCH(I266,'BCA Inputs'!$M$14:$M$54,0))*Q266+INDEX('BCA Inputs'!$AG$14:$AG$54,MATCH(I266,'BCA Inputs'!$M$14:$M$54,0))*F266+INDEX('BCA Inputs'!$AH$14:$AH$54,MATCH(I266,'BCA Inputs'!$M$14:$M$54,0))*G266,IF($B$3="RG&amp;E",INDEX('BCA Inputs'!$BM$14:$BM$54,MATCH(I266,'BCA Inputs'!$AW$14:$AW$54,0))*P266+INDEX('BCA Inputs'!$BN$14:$BN$54,MATCH(I266,'BCA Inputs'!$AW$14:$AW$54,0))*O266+INDEX('BCA Inputs'!$BO$14:$BO$54,MATCH(I266,'BCA Inputs'!$AW$14:$AW$54,0))*Q266+INDEX('BCA Inputs'!$BP$14:$BP$54,MATCH(I266,'BCA Inputs'!$AW$14:$AW$54,0))*F266+INDEX('BCA Inputs'!$BQ$14:$BQ$54,MATCH(I266,'BCA Inputs'!$AW$14:$AW$54,0))*G266,"")),"")</f>
        <v/>
      </c>
      <c r="AE266" s="237" t="str">
        <f t="shared" si="36"/>
        <v/>
      </c>
      <c r="AF266" s="198">
        <f t="shared" si="38"/>
        <v>0</v>
      </c>
      <c r="AG266" s="239">
        <f t="shared" si="39"/>
        <v>0</v>
      </c>
    </row>
    <row r="267" spans="1:33">
      <c r="A267" s="228"/>
      <c r="B267" s="176"/>
      <c r="C267" s="229"/>
      <c r="D267" s="230"/>
      <c r="E267" s="230"/>
      <c r="F267" s="230"/>
      <c r="G267" s="230"/>
      <c r="H267" s="231"/>
      <c r="I267" s="231"/>
      <c r="J267" s="232"/>
      <c r="K267" s="232"/>
      <c r="L267" s="232"/>
      <c r="M267" s="181">
        <f t="shared" si="37"/>
        <v>0</v>
      </c>
      <c r="N267" s="181">
        <f>IF(H267="",0,H267*I267*'Avoided Water Savings Cost'!$C$16)</f>
        <v>0</v>
      </c>
      <c r="O267" s="545">
        <f>IF(C267="",0,IF($B$3="NYSEG",C267/(1-'Avoided Electric Costs 2020'!$W$21),IF($B$3="RG&amp;E",C267/(1-'Avoided Electric Costs 2020'!$X$21),"")))</f>
        <v>0</v>
      </c>
      <c r="P267" s="546">
        <f>IF(D267="",0,IF($B$3="NYSEG",D267/(1-'Avoided Electric Costs 2020'!$W$21),IF($B$3="RG&amp;E",D267/(1-'Avoided Electric Costs 2020'!$X$21),"")))</f>
        <v>0</v>
      </c>
      <c r="Q267" s="546">
        <f>IF(E267="",0,IF($B$3="NYSEG",E267/(1-'Avoided Natural Gas Costs 2020'!$J$34),IF($B$3="RG&amp;E",E267/(1-'Avoided Natural Gas Costs 2020'!$K$34),"")))</f>
        <v>0</v>
      </c>
      <c r="R267" s="233" t="str">
        <f>IFERROR(IF(P267*'BCA Inputs'!$C$1+Q267*'BCA Inputs'!$C$2+F267*'BCA Inputs'!$C$2+G267*'BCA Inputs'!$C$2=0,"",P267*'BCA Inputs'!$C$1+Q267*'BCA Inputs'!$C$2+F267*'BCA Inputs'!$C$2+G267*'BCA Inputs'!$C$2),"")</f>
        <v/>
      </c>
      <c r="S267" s="181" t="str">
        <f t="shared" si="30"/>
        <v/>
      </c>
      <c r="T267" s="181" t="str">
        <f>IFERROR(IF($B$3="NYSEG",(INDEX('BCA Inputs'!$N$14:$N$54,MATCH(I267,'BCA Inputs'!$M$14:$M$54,0))*P267+INDEX('BCA Inputs'!$O$14:$O$54,MATCH(I267,'BCA Inputs'!$M$14:$M$54,0))*O267+INDEX('BCA Inputs'!P:P,MATCH(I267,'BCA Inputs'!M:M,0))*Q267+INDEX('BCA Inputs'!Q:Q,MATCH(I267,'BCA Inputs'!M:M,0))*F267+INDEX('BCA Inputs'!R:R,MATCH(I267,'BCA Inputs'!M:M,0))*G267)+L267+N267,IF($B$3="RG&amp;E",(INDEX('BCA Inputs'!$AX$14:$AX$54,MATCH(I267,'BCA Inputs'!$AW$14:$AW$54,0))*P267+INDEX('BCA Inputs'!$AY$14:$AY$54,MATCH(I267,'BCA Inputs'!$AW$14:$AW$54,0))*O267+INDEX('BCA Inputs'!$AZ$14:$AZ$54,MATCH(I267,'BCA Inputs'!$AW$14:$AW$54,0))*Q267+INDEX('BCA Inputs'!$BA$14:$BA$54,MATCH(I267,'BCA Inputs'!$AW$14:$AW$54,0))*F267+INDEX('BCA Inputs'!$BB$14:$BB$54,MATCH(I267,'BCA Inputs'!$AW$14:$AW$54,0))*G267)+L267+N267,"")),"")</f>
        <v/>
      </c>
      <c r="U267" s="234" t="str">
        <f t="shared" si="31"/>
        <v/>
      </c>
      <c r="V267" s="234" t="str">
        <f t="shared" si="32"/>
        <v/>
      </c>
      <c r="W267" s="234" t="str">
        <f t="shared" si="33"/>
        <v/>
      </c>
      <c r="Y267" s="235" t="str">
        <f t="shared" si="34"/>
        <v/>
      </c>
      <c r="Z267" s="236" t="str">
        <f>IFERROR(IF($B$3="NYSEG",INDEX('BCA Inputs'!$X$14:$X$54,MATCH(I267,'BCA Inputs'!$M$14:$M$54,0))*P267+INDEX('BCA Inputs'!$Y$14:$Y$54,MATCH(I267,'BCA Inputs'!$M$14:$M$54,0))*O267+INDEX('BCA Inputs'!$Z$14:$Z$54,MATCH(I267,'BCA Inputs'!$M$14:$M$54,0))*Q267+INDEX('BCA Inputs'!$AA$14:$AA$54,MATCH(I267,'BCA Inputs'!$M$14:$M$54,0))*F267+INDEX('BCA Inputs'!$AB$14:$AB$54,MATCH(I267,'BCA Inputs'!$M$14:$M$54,0))*G267,IF($B$3="RG&amp;E",INDEX('BCA Inputs'!$BG$14:$BG$54,MATCH(I267,'BCA Inputs'!$AW$14:$AW$54,0))*P267+INDEX('BCA Inputs'!$BH$14:$BH$54,MATCH(I267,'BCA Inputs'!$AW$14:$AW$54,0))*O267+INDEX('BCA Inputs'!$BI$14:$BI$54,MATCH(I267,'BCA Inputs'!$AW$14:$AW$54,0))*Q267+INDEX('BCA Inputs'!$BJ$14:$BJ$54,MATCH(I267,'BCA Inputs'!$AW$14:$AW$54,0))*F267+INDEX('BCA Inputs'!$BK$14:$BK$54,MATCH(I267,'BCA Inputs'!$AW$14:$AW$54,0))*G267,"")),"")</f>
        <v/>
      </c>
      <c r="AA267" s="237" t="str">
        <f t="shared" si="35"/>
        <v/>
      </c>
      <c r="AC267" s="238" t="str">
        <f>IFERROR((K267+R267)+IF($B$3="NYSEG",INDEX('BCA Inputs'!$AI$14:$AI$54,MATCH(I267,'BCA Inputs'!$M$14:$M$54,0))*P267+INDEX('BCA Inputs'!$AJ$14:$AJ$54,MATCH(I267,'BCA Inputs'!$M$14:$M$54,0))*Q267,IF($B$3="RG&amp;E",INDEX('BCA Inputs'!$BR$14:$BR$54,MATCH(I267,'BCA Inputs'!$AW$14:$AW$54,0))*P267+INDEX('BCA Inputs'!$BS$14:$BS$54,MATCH(I267,'BCA Inputs'!$AW$14:$AW$54,0))*Q267,"")),"")</f>
        <v/>
      </c>
      <c r="AD267" s="181" t="str">
        <f>IFERROR(IF($B$3="NYSEG",INDEX('BCA Inputs'!$AD$14:$AD$54,MATCH(I267,'BCA Inputs'!$M$14:$M$54,0))*P267+INDEX('BCA Inputs'!$AE$14:$AE$54,MATCH(I267,'BCA Inputs'!$M$14:$M$54,0))*O267+INDEX('BCA Inputs'!$AF$14:$AF$54,MATCH(I267,'BCA Inputs'!$M$14:$M$54,0))*Q267+INDEX('BCA Inputs'!$AG$14:$AG$54,MATCH(I267,'BCA Inputs'!$M$14:$M$54,0))*F267+INDEX('BCA Inputs'!$AH$14:$AH$54,MATCH(I267,'BCA Inputs'!$M$14:$M$54,0))*G267,IF($B$3="RG&amp;E",INDEX('BCA Inputs'!$BM$14:$BM$54,MATCH(I267,'BCA Inputs'!$AW$14:$AW$54,0))*P267+INDEX('BCA Inputs'!$BN$14:$BN$54,MATCH(I267,'BCA Inputs'!$AW$14:$AW$54,0))*O267+INDEX('BCA Inputs'!$BO$14:$BO$54,MATCH(I267,'BCA Inputs'!$AW$14:$AW$54,0))*Q267+INDEX('BCA Inputs'!$BP$14:$BP$54,MATCH(I267,'BCA Inputs'!$AW$14:$AW$54,0))*F267+INDEX('BCA Inputs'!$BQ$14:$BQ$54,MATCH(I267,'BCA Inputs'!$AW$14:$AW$54,0))*G267,"")),"")</f>
        <v/>
      </c>
      <c r="AE267" s="237" t="str">
        <f t="shared" si="36"/>
        <v/>
      </c>
      <c r="AF267" s="198">
        <f t="shared" si="38"/>
        <v>0</v>
      </c>
      <c r="AG267" s="239">
        <f t="shared" si="39"/>
        <v>0</v>
      </c>
    </row>
    <row r="268" spans="1:33">
      <c r="A268" s="228"/>
      <c r="B268" s="176"/>
      <c r="C268" s="229"/>
      <c r="D268" s="230"/>
      <c r="E268" s="230"/>
      <c r="F268" s="230"/>
      <c r="G268" s="230"/>
      <c r="H268" s="231"/>
      <c r="I268" s="231"/>
      <c r="J268" s="232"/>
      <c r="K268" s="232"/>
      <c r="L268" s="232"/>
      <c r="M268" s="181">
        <f t="shared" si="37"/>
        <v>0</v>
      </c>
      <c r="N268" s="181">
        <f>IF(H268="",0,H268*I268*'Avoided Water Savings Cost'!$C$16)</f>
        <v>0</v>
      </c>
      <c r="O268" s="545">
        <f>IF(C268="",0,IF($B$3="NYSEG",C268/(1-'Avoided Electric Costs 2020'!$W$21),IF($B$3="RG&amp;E",C268/(1-'Avoided Electric Costs 2020'!$X$21),"")))</f>
        <v>0</v>
      </c>
      <c r="P268" s="546">
        <f>IF(D268="",0,IF($B$3="NYSEG",D268/(1-'Avoided Electric Costs 2020'!$W$21),IF($B$3="RG&amp;E",D268/(1-'Avoided Electric Costs 2020'!$X$21),"")))</f>
        <v>0</v>
      </c>
      <c r="Q268" s="546">
        <f>IF(E268="",0,IF($B$3="NYSEG",E268/(1-'Avoided Natural Gas Costs 2020'!$J$34),IF($B$3="RG&amp;E",E268/(1-'Avoided Natural Gas Costs 2020'!$K$34),"")))</f>
        <v>0</v>
      </c>
      <c r="R268" s="233" t="str">
        <f>IFERROR(IF(P268*'BCA Inputs'!$C$1+Q268*'BCA Inputs'!$C$2+F268*'BCA Inputs'!$C$2+G268*'BCA Inputs'!$C$2=0,"",P268*'BCA Inputs'!$C$1+Q268*'BCA Inputs'!$C$2+F268*'BCA Inputs'!$C$2+G268*'BCA Inputs'!$C$2),"")</f>
        <v/>
      </c>
      <c r="S268" s="181" t="str">
        <f t="shared" si="30"/>
        <v/>
      </c>
      <c r="T268" s="181" t="str">
        <f>IFERROR(IF($B$3="NYSEG",(INDEX('BCA Inputs'!$N$14:$N$54,MATCH(I268,'BCA Inputs'!$M$14:$M$54,0))*P268+INDEX('BCA Inputs'!$O$14:$O$54,MATCH(I268,'BCA Inputs'!$M$14:$M$54,0))*O268+INDEX('BCA Inputs'!P:P,MATCH(I268,'BCA Inputs'!M:M,0))*Q268+INDEX('BCA Inputs'!Q:Q,MATCH(I268,'BCA Inputs'!M:M,0))*F268+INDEX('BCA Inputs'!R:R,MATCH(I268,'BCA Inputs'!M:M,0))*G268)+L268+N268,IF($B$3="RG&amp;E",(INDEX('BCA Inputs'!$AX$14:$AX$54,MATCH(I268,'BCA Inputs'!$AW$14:$AW$54,0))*P268+INDEX('BCA Inputs'!$AY$14:$AY$54,MATCH(I268,'BCA Inputs'!$AW$14:$AW$54,0))*O268+INDEX('BCA Inputs'!$AZ$14:$AZ$54,MATCH(I268,'BCA Inputs'!$AW$14:$AW$54,0))*Q268+INDEX('BCA Inputs'!$BA$14:$BA$54,MATCH(I268,'BCA Inputs'!$AW$14:$AW$54,0))*F268+INDEX('BCA Inputs'!$BB$14:$BB$54,MATCH(I268,'BCA Inputs'!$AW$14:$AW$54,0))*G268)+L268+N268,"")),"")</f>
        <v/>
      </c>
      <c r="U268" s="234" t="str">
        <f t="shared" si="31"/>
        <v/>
      </c>
      <c r="V268" s="234" t="str">
        <f t="shared" si="32"/>
        <v/>
      </c>
      <c r="W268" s="234" t="str">
        <f t="shared" si="33"/>
        <v/>
      </c>
      <c r="Y268" s="235" t="str">
        <f t="shared" si="34"/>
        <v/>
      </c>
      <c r="Z268" s="236" t="str">
        <f>IFERROR(IF($B$3="NYSEG",INDEX('BCA Inputs'!$X$14:$X$54,MATCH(I268,'BCA Inputs'!$M$14:$M$54,0))*P268+INDEX('BCA Inputs'!$Y$14:$Y$54,MATCH(I268,'BCA Inputs'!$M$14:$M$54,0))*O268+INDEX('BCA Inputs'!$Z$14:$Z$54,MATCH(I268,'BCA Inputs'!$M$14:$M$54,0))*Q268+INDEX('BCA Inputs'!$AA$14:$AA$54,MATCH(I268,'BCA Inputs'!$M$14:$M$54,0))*F268+INDEX('BCA Inputs'!$AB$14:$AB$54,MATCH(I268,'BCA Inputs'!$M$14:$M$54,0))*G268,IF($B$3="RG&amp;E",INDEX('BCA Inputs'!$BG$14:$BG$54,MATCH(I268,'BCA Inputs'!$AW$14:$AW$54,0))*P268+INDEX('BCA Inputs'!$BH$14:$BH$54,MATCH(I268,'BCA Inputs'!$AW$14:$AW$54,0))*O268+INDEX('BCA Inputs'!$BI$14:$BI$54,MATCH(I268,'BCA Inputs'!$AW$14:$AW$54,0))*Q268+INDEX('BCA Inputs'!$BJ$14:$BJ$54,MATCH(I268,'BCA Inputs'!$AW$14:$AW$54,0))*F268+INDEX('BCA Inputs'!$BK$14:$BK$54,MATCH(I268,'BCA Inputs'!$AW$14:$AW$54,0))*G268,"")),"")</f>
        <v/>
      </c>
      <c r="AA268" s="237" t="str">
        <f t="shared" si="35"/>
        <v/>
      </c>
      <c r="AC268" s="238" t="str">
        <f>IFERROR((K268+R268)+IF($B$3="NYSEG",INDEX('BCA Inputs'!$AI$14:$AI$54,MATCH(I268,'BCA Inputs'!$M$14:$M$54,0))*P268+INDEX('BCA Inputs'!$AJ$14:$AJ$54,MATCH(I268,'BCA Inputs'!$M$14:$M$54,0))*Q268,IF($B$3="RG&amp;E",INDEX('BCA Inputs'!$BR$14:$BR$54,MATCH(I268,'BCA Inputs'!$AW$14:$AW$54,0))*P268+INDEX('BCA Inputs'!$BS$14:$BS$54,MATCH(I268,'BCA Inputs'!$AW$14:$AW$54,0))*Q268,"")),"")</f>
        <v/>
      </c>
      <c r="AD268" s="181" t="str">
        <f>IFERROR(IF($B$3="NYSEG",INDEX('BCA Inputs'!$AD$14:$AD$54,MATCH(I268,'BCA Inputs'!$M$14:$M$54,0))*P268+INDEX('BCA Inputs'!$AE$14:$AE$54,MATCH(I268,'BCA Inputs'!$M$14:$M$54,0))*O268+INDEX('BCA Inputs'!$AF$14:$AF$54,MATCH(I268,'BCA Inputs'!$M$14:$M$54,0))*Q268+INDEX('BCA Inputs'!$AG$14:$AG$54,MATCH(I268,'BCA Inputs'!$M$14:$M$54,0))*F268+INDEX('BCA Inputs'!$AH$14:$AH$54,MATCH(I268,'BCA Inputs'!$M$14:$M$54,0))*G268,IF($B$3="RG&amp;E",INDEX('BCA Inputs'!$BM$14:$BM$54,MATCH(I268,'BCA Inputs'!$AW$14:$AW$54,0))*P268+INDEX('BCA Inputs'!$BN$14:$BN$54,MATCH(I268,'BCA Inputs'!$AW$14:$AW$54,0))*O268+INDEX('BCA Inputs'!$BO$14:$BO$54,MATCH(I268,'BCA Inputs'!$AW$14:$AW$54,0))*Q268+INDEX('BCA Inputs'!$BP$14:$BP$54,MATCH(I268,'BCA Inputs'!$AW$14:$AW$54,0))*F268+INDEX('BCA Inputs'!$BQ$14:$BQ$54,MATCH(I268,'BCA Inputs'!$AW$14:$AW$54,0))*G268,"")),"")</f>
        <v/>
      </c>
      <c r="AE268" s="237" t="str">
        <f t="shared" si="36"/>
        <v/>
      </c>
      <c r="AF268" s="198">
        <f t="shared" si="38"/>
        <v>0</v>
      </c>
      <c r="AG268" s="239">
        <f t="shared" si="39"/>
        <v>0</v>
      </c>
    </row>
    <row r="269" spans="1:33">
      <c r="A269" s="228"/>
      <c r="B269" s="176"/>
      <c r="C269" s="229"/>
      <c r="D269" s="230"/>
      <c r="E269" s="230"/>
      <c r="F269" s="230"/>
      <c r="G269" s="230"/>
      <c r="H269" s="231"/>
      <c r="I269" s="231"/>
      <c r="J269" s="232"/>
      <c r="K269" s="232"/>
      <c r="L269" s="232"/>
      <c r="M269" s="181">
        <f t="shared" si="37"/>
        <v>0</v>
      </c>
      <c r="N269" s="181">
        <f>IF(H269="",0,H269*I269*'Avoided Water Savings Cost'!$C$16)</f>
        <v>0</v>
      </c>
      <c r="O269" s="545">
        <f>IF(C269="",0,IF($B$3="NYSEG",C269/(1-'Avoided Electric Costs 2020'!$W$21),IF($B$3="RG&amp;E",C269/(1-'Avoided Electric Costs 2020'!$X$21),"")))</f>
        <v>0</v>
      </c>
      <c r="P269" s="546">
        <f>IF(D269="",0,IF($B$3="NYSEG",D269/(1-'Avoided Electric Costs 2020'!$W$21),IF($B$3="RG&amp;E",D269/(1-'Avoided Electric Costs 2020'!$X$21),"")))</f>
        <v>0</v>
      </c>
      <c r="Q269" s="546">
        <f>IF(E269="",0,IF($B$3="NYSEG",E269/(1-'Avoided Natural Gas Costs 2020'!$J$34),IF($B$3="RG&amp;E",E269/(1-'Avoided Natural Gas Costs 2020'!$K$34),"")))</f>
        <v>0</v>
      </c>
      <c r="R269" s="233" t="str">
        <f>IFERROR(IF(P269*'BCA Inputs'!$C$1+Q269*'BCA Inputs'!$C$2+F269*'BCA Inputs'!$C$2+G269*'BCA Inputs'!$C$2=0,"",P269*'BCA Inputs'!$C$1+Q269*'BCA Inputs'!$C$2+F269*'BCA Inputs'!$C$2+G269*'BCA Inputs'!$C$2),"")</f>
        <v/>
      </c>
      <c r="S269" s="181" t="str">
        <f t="shared" si="30"/>
        <v/>
      </c>
      <c r="T269" s="181" t="str">
        <f>IFERROR(IF($B$3="NYSEG",(INDEX('BCA Inputs'!$N$14:$N$54,MATCH(I269,'BCA Inputs'!$M$14:$M$54,0))*P269+INDEX('BCA Inputs'!$O$14:$O$54,MATCH(I269,'BCA Inputs'!$M$14:$M$54,0))*O269+INDEX('BCA Inputs'!P:P,MATCH(I269,'BCA Inputs'!M:M,0))*Q269+INDEX('BCA Inputs'!Q:Q,MATCH(I269,'BCA Inputs'!M:M,0))*F269+INDEX('BCA Inputs'!R:R,MATCH(I269,'BCA Inputs'!M:M,0))*G269)+L269+N269,IF($B$3="RG&amp;E",(INDEX('BCA Inputs'!$AX$14:$AX$54,MATCH(I269,'BCA Inputs'!$AW$14:$AW$54,0))*P269+INDEX('BCA Inputs'!$AY$14:$AY$54,MATCH(I269,'BCA Inputs'!$AW$14:$AW$54,0))*O269+INDEX('BCA Inputs'!$AZ$14:$AZ$54,MATCH(I269,'BCA Inputs'!$AW$14:$AW$54,0))*Q269+INDEX('BCA Inputs'!$BA$14:$BA$54,MATCH(I269,'BCA Inputs'!$AW$14:$AW$54,0))*F269+INDEX('BCA Inputs'!$BB$14:$BB$54,MATCH(I269,'BCA Inputs'!$AW$14:$AW$54,0))*G269)+L269+N269,"")),"")</f>
        <v/>
      </c>
      <c r="U269" s="234" t="str">
        <f t="shared" si="31"/>
        <v/>
      </c>
      <c r="V269" s="234" t="str">
        <f t="shared" si="32"/>
        <v/>
      </c>
      <c r="W269" s="234" t="str">
        <f t="shared" si="33"/>
        <v/>
      </c>
      <c r="Y269" s="235" t="str">
        <f t="shared" si="34"/>
        <v/>
      </c>
      <c r="Z269" s="236" t="str">
        <f>IFERROR(IF($B$3="NYSEG",INDEX('BCA Inputs'!$X$14:$X$54,MATCH(I269,'BCA Inputs'!$M$14:$M$54,0))*P269+INDEX('BCA Inputs'!$Y$14:$Y$54,MATCH(I269,'BCA Inputs'!$M$14:$M$54,0))*O269+INDEX('BCA Inputs'!$Z$14:$Z$54,MATCH(I269,'BCA Inputs'!$M$14:$M$54,0))*Q269+INDEX('BCA Inputs'!$AA$14:$AA$54,MATCH(I269,'BCA Inputs'!$M$14:$M$54,0))*F269+INDEX('BCA Inputs'!$AB$14:$AB$54,MATCH(I269,'BCA Inputs'!$M$14:$M$54,0))*G269,IF($B$3="RG&amp;E",INDEX('BCA Inputs'!$BG$14:$BG$54,MATCH(I269,'BCA Inputs'!$AW$14:$AW$54,0))*P269+INDEX('BCA Inputs'!$BH$14:$BH$54,MATCH(I269,'BCA Inputs'!$AW$14:$AW$54,0))*O269+INDEX('BCA Inputs'!$BI$14:$BI$54,MATCH(I269,'BCA Inputs'!$AW$14:$AW$54,0))*Q269+INDEX('BCA Inputs'!$BJ$14:$BJ$54,MATCH(I269,'BCA Inputs'!$AW$14:$AW$54,0))*F269+INDEX('BCA Inputs'!$BK$14:$BK$54,MATCH(I269,'BCA Inputs'!$AW$14:$AW$54,0))*G269,"")),"")</f>
        <v/>
      </c>
      <c r="AA269" s="237" t="str">
        <f t="shared" si="35"/>
        <v/>
      </c>
      <c r="AC269" s="238" t="str">
        <f>IFERROR((K269+R269)+IF($B$3="NYSEG",INDEX('BCA Inputs'!$AI$14:$AI$54,MATCH(I269,'BCA Inputs'!$M$14:$M$54,0))*P269+INDEX('BCA Inputs'!$AJ$14:$AJ$54,MATCH(I269,'BCA Inputs'!$M$14:$M$54,0))*Q269,IF($B$3="RG&amp;E",INDEX('BCA Inputs'!$BR$14:$BR$54,MATCH(I269,'BCA Inputs'!$AW$14:$AW$54,0))*P269+INDEX('BCA Inputs'!$BS$14:$BS$54,MATCH(I269,'BCA Inputs'!$AW$14:$AW$54,0))*Q269,"")),"")</f>
        <v/>
      </c>
      <c r="AD269" s="181" t="str">
        <f>IFERROR(IF($B$3="NYSEG",INDEX('BCA Inputs'!$AD$14:$AD$54,MATCH(I269,'BCA Inputs'!$M$14:$M$54,0))*P269+INDEX('BCA Inputs'!$AE$14:$AE$54,MATCH(I269,'BCA Inputs'!$M$14:$M$54,0))*O269+INDEX('BCA Inputs'!$AF$14:$AF$54,MATCH(I269,'BCA Inputs'!$M$14:$M$54,0))*Q269+INDEX('BCA Inputs'!$AG$14:$AG$54,MATCH(I269,'BCA Inputs'!$M$14:$M$54,0))*F269+INDEX('BCA Inputs'!$AH$14:$AH$54,MATCH(I269,'BCA Inputs'!$M$14:$M$54,0))*G269,IF($B$3="RG&amp;E",INDEX('BCA Inputs'!$BM$14:$BM$54,MATCH(I269,'BCA Inputs'!$AW$14:$AW$54,0))*P269+INDEX('BCA Inputs'!$BN$14:$BN$54,MATCH(I269,'BCA Inputs'!$AW$14:$AW$54,0))*O269+INDEX('BCA Inputs'!$BO$14:$BO$54,MATCH(I269,'BCA Inputs'!$AW$14:$AW$54,0))*Q269+INDEX('BCA Inputs'!$BP$14:$BP$54,MATCH(I269,'BCA Inputs'!$AW$14:$AW$54,0))*F269+INDEX('BCA Inputs'!$BQ$14:$BQ$54,MATCH(I269,'BCA Inputs'!$AW$14:$AW$54,0))*G269,"")),"")</f>
        <v/>
      </c>
      <c r="AE269" s="237" t="str">
        <f t="shared" si="36"/>
        <v/>
      </c>
      <c r="AF269" s="198">
        <f t="shared" si="38"/>
        <v>0</v>
      </c>
      <c r="AG269" s="239">
        <f t="shared" si="39"/>
        <v>0</v>
      </c>
    </row>
    <row r="270" spans="1:33">
      <c r="A270" s="228"/>
      <c r="B270" s="176"/>
      <c r="C270" s="229"/>
      <c r="D270" s="230"/>
      <c r="E270" s="230"/>
      <c r="F270" s="230"/>
      <c r="G270" s="230"/>
      <c r="H270" s="231"/>
      <c r="I270" s="231"/>
      <c r="J270" s="232"/>
      <c r="K270" s="232"/>
      <c r="L270" s="232"/>
      <c r="M270" s="181">
        <f t="shared" si="37"/>
        <v>0</v>
      </c>
      <c r="N270" s="181">
        <f>IF(H270="",0,H270*I270*'Avoided Water Savings Cost'!$C$16)</f>
        <v>0</v>
      </c>
      <c r="O270" s="545">
        <f>IF(C270="",0,IF($B$3="NYSEG",C270/(1-'Avoided Electric Costs 2020'!$W$21),IF($B$3="RG&amp;E",C270/(1-'Avoided Electric Costs 2020'!$X$21),"")))</f>
        <v>0</v>
      </c>
      <c r="P270" s="546">
        <f>IF(D270="",0,IF($B$3="NYSEG",D270/(1-'Avoided Electric Costs 2020'!$W$21),IF($B$3="RG&amp;E",D270/(1-'Avoided Electric Costs 2020'!$X$21),"")))</f>
        <v>0</v>
      </c>
      <c r="Q270" s="546">
        <f>IF(E270="",0,IF($B$3="NYSEG",E270/(1-'Avoided Natural Gas Costs 2020'!$J$34),IF($B$3="RG&amp;E",E270/(1-'Avoided Natural Gas Costs 2020'!$K$34),"")))</f>
        <v>0</v>
      </c>
      <c r="R270" s="233" t="str">
        <f>IFERROR(IF(P270*'BCA Inputs'!$C$1+Q270*'BCA Inputs'!$C$2+F270*'BCA Inputs'!$C$2+G270*'BCA Inputs'!$C$2=0,"",P270*'BCA Inputs'!$C$1+Q270*'BCA Inputs'!$C$2+F270*'BCA Inputs'!$C$2+G270*'BCA Inputs'!$C$2),"")</f>
        <v/>
      </c>
      <c r="S270" s="181" t="str">
        <f t="shared" si="30"/>
        <v/>
      </c>
      <c r="T270" s="181" t="str">
        <f>IFERROR(IF($B$3="NYSEG",(INDEX('BCA Inputs'!$N$14:$N$54,MATCH(I270,'BCA Inputs'!$M$14:$M$54,0))*P270+INDEX('BCA Inputs'!$O$14:$O$54,MATCH(I270,'BCA Inputs'!$M$14:$M$54,0))*O270+INDEX('BCA Inputs'!P:P,MATCH(I270,'BCA Inputs'!M:M,0))*Q270+INDEX('BCA Inputs'!Q:Q,MATCH(I270,'BCA Inputs'!M:M,0))*F270+INDEX('BCA Inputs'!R:R,MATCH(I270,'BCA Inputs'!M:M,0))*G270)+L270+N270,IF($B$3="RG&amp;E",(INDEX('BCA Inputs'!$AX$14:$AX$54,MATCH(I270,'BCA Inputs'!$AW$14:$AW$54,0))*P270+INDEX('BCA Inputs'!$AY$14:$AY$54,MATCH(I270,'BCA Inputs'!$AW$14:$AW$54,0))*O270+INDEX('BCA Inputs'!$AZ$14:$AZ$54,MATCH(I270,'BCA Inputs'!$AW$14:$AW$54,0))*Q270+INDEX('BCA Inputs'!$BA$14:$BA$54,MATCH(I270,'BCA Inputs'!$AW$14:$AW$54,0))*F270+INDEX('BCA Inputs'!$BB$14:$BB$54,MATCH(I270,'BCA Inputs'!$AW$14:$AW$54,0))*G270)+L270+N270,"")),"")</f>
        <v/>
      </c>
      <c r="U270" s="234" t="str">
        <f t="shared" si="31"/>
        <v/>
      </c>
      <c r="V270" s="234" t="str">
        <f t="shared" si="32"/>
        <v/>
      </c>
      <c r="W270" s="234" t="str">
        <f t="shared" si="33"/>
        <v/>
      </c>
      <c r="Y270" s="235" t="str">
        <f t="shared" si="34"/>
        <v/>
      </c>
      <c r="Z270" s="236" t="str">
        <f>IFERROR(IF($B$3="NYSEG",INDEX('BCA Inputs'!$X$14:$X$54,MATCH(I270,'BCA Inputs'!$M$14:$M$54,0))*P270+INDEX('BCA Inputs'!$Y$14:$Y$54,MATCH(I270,'BCA Inputs'!$M$14:$M$54,0))*O270+INDEX('BCA Inputs'!$Z$14:$Z$54,MATCH(I270,'BCA Inputs'!$M$14:$M$54,0))*Q270+INDEX('BCA Inputs'!$AA$14:$AA$54,MATCH(I270,'BCA Inputs'!$M$14:$M$54,0))*F270+INDEX('BCA Inputs'!$AB$14:$AB$54,MATCH(I270,'BCA Inputs'!$M$14:$M$54,0))*G270,IF($B$3="RG&amp;E",INDEX('BCA Inputs'!$BG$14:$BG$54,MATCH(I270,'BCA Inputs'!$AW$14:$AW$54,0))*P270+INDEX('BCA Inputs'!$BH$14:$BH$54,MATCH(I270,'BCA Inputs'!$AW$14:$AW$54,0))*O270+INDEX('BCA Inputs'!$BI$14:$BI$54,MATCH(I270,'BCA Inputs'!$AW$14:$AW$54,0))*Q270+INDEX('BCA Inputs'!$BJ$14:$BJ$54,MATCH(I270,'BCA Inputs'!$AW$14:$AW$54,0))*F270+INDEX('BCA Inputs'!$BK$14:$BK$54,MATCH(I270,'BCA Inputs'!$AW$14:$AW$54,0))*G270,"")),"")</f>
        <v/>
      </c>
      <c r="AA270" s="237" t="str">
        <f t="shared" si="35"/>
        <v/>
      </c>
      <c r="AC270" s="238" t="str">
        <f>IFERROR((K270+R270)+IF($B$3="NYSEG",INDEX('BCA Inputs'!$AI$14:$AI$54,MATCH(I270,'BCA Inputs'!$M$14:$M$54,0))*P270+INDEX('BCA Inputs'!$AJ$14:$AJ$54,MATCH(I270,'BCA Inputs'!$M$14:$M$54,0))*Q270,IF($B$3="RG&amp;E",INDEX('BCA Inputs'!$BR$14:$BR$54,MATCH(I270,'BCA Inputs'!$AW$14:$AW$54,0))*P270+INDEX('BCA Inputs'!$BS$14:$BS$54,MATCH(I270,'BCA Inputs'!$AW$14:$AW$54,0))*Q270,"")),"")</f>
        <v/>
      </c>
      <c r="AD270" s="181" t="str">
        <f>IFERROR(IF($B$3="NYSEG",INDEX('BCA Inputs'!$AD$14:$AD$54,MATCH(I270,'BCA Inputs'!$M$14:$M$54,0))*P270+INDEX('BCA Inputs'!$AE$14:$AE$54,MATCH(I270,'BCA Inputs'!$M$14:$M$54,0))*O270+INDEX('BCA Inputs'!$AF$14:$AF$54,MATCH(I270,'BCA Inputs'!$M$14:$M$54,0))*Q270+INDEX('BCA Inputs'!$AG$14:$AG$54,MATCH(I270,'BCA Inputs'!$M$14:$M$54,0))*F270+INDEX('BCA Inputs'!$AH$14:$AH$54,MATCH(I270,'BCA Inputs'!$M$14:$M$54,0))*G270,IF($B$3="RG&amp;E",INDEX('BCA Inputs'!$BM$14:$BM$54,MATCH(I270,'BCA Inputs'!$AW$14:$AW$54,0))*P270+INDEX('BCA Inputs'!$BN$14:$BN$54,MATCH(I270,'BCA Inputs'!$AW$14:$AW$54,0))*O270+INDEX('BCA Inputs'!$BO$14:$BO$54,MATCH(I270,'BCA Inputs'!$AW$14:$AW$54,0))*Q270+INDEX('BCA Inputs'!$BP$14:$BP$54,MATCH(I270,'BCA Inputs'!$AW$14:$AW$54,0))*F270+INDEX('BCA Inputs'!$BQ$14:$BQ$54,MATCH(I270,'BCA Inputs'!$AW$14:$AW$54,0))*G270,"")),"")</f>
        <v/>
      </c>
      <c r="AE270" s="237" t="str">
        <f t="shared" si="36"/>
        <v/>
      </c>
      <c r="AF270" s="198">
        <f t="shared" si="38"/>
        <v>0</v>
      </c>
      <c r="AG270" s="239">
        <f t="shared" si="39"/>
        <v>0</v>
      </c>
    </row>
    <row r="271" spans="1:33">
      <c r="A271" s="228"/>
      <c r="B271" s="176"/>
      <c r="C271" s="229"/>
      <c r="D271" s="230"/>
      <c r="E271" s="230"/>
      <c r="F271" s="230"/>
      <c r="G271" s="230"/>
      <c r="H271" s="231"/>
      <c r="I271" s="231"/>
      <c r="J271" s="232"/>
      <c r="K271" s="232"/>
      <c r="L271" s="232"/>
      <c r="M271" s="181">
        <f t="shared" si="37"/>
        <v>0</v>
      </c>
      <c r="N271" s="181">
        <f>IF(H271="",0,H271*I271*'Avoided Water Savings Cost'!$C$16)</f>
        <v>0</v>
      </c>
      <c r="O271" s="545">
        <f>IF(C271="",0,IF($B$3="NYSEG",C271/(1-'Avoided Electric Costs 2020'!$W$21),IF($B$3="RG&amp;E",C271/(1-'Avoided Electric Costs 2020'!$X$21),"")))</f>
        <v>0</v>
      </c>
      <c r="P271" s="546">
        <f>IF(D271="",0,IF($B$3="NYSEG",D271/(1-'Avoided Electric Costs 2020'!$W$21),IF($B$3="RG&amp;E",D271/(1-'Avoided Electric Costs 2020'!$X$21),"")))</f>
        <v>0</v>
      </c>
      <c r="Q271" s="546">
        <f>IF(E271="",0,IF($B$3="NYSEG",E271/(1-'Avoided Natural Gas Costs 2020'!$J$34),IF($B$3="RG&amp;E",E271/(1-'Avoided Natural Gas Costs 2020'!$K$34),"")))</f>
        <v>0</v>
      </c>
      <c r="R271" s="233" t="str">
        <f>IFERROR(IF(P271*'BCA Inputs'!$C$1+Q271*'BCA Inputs'!$C$2+F271*'BCA Inputs'!$C$2+G271*'BCA Inputs'!$C$2=0,"",P271*'BCA Inputs'!$C$1+Q271*'BCA Inputs'!$C$2+F271*'BCA Inputs'!$C$2+G271*'BCA Inputs'!$C$2),"")</f>
        <v/>
      </c>
      <c r="S271" s="181" t="str">
        <f t="shared" si="30"/>
        <v/>
      </c>
      <c r="T271" s="181" t="str">
        <f>IFERROR(IF($B$3="NYSEG",(INDEX('BCA Inputs'!$N$14:$N$54,MATCH(I271,'BCA Inputs'!$M$14:$M$54,0))*P271+INDEX('BCA Inputs'!$O$14:$O$54,MATCH(I271,'BCA Inputs'!$M$14:$M$54,0))*O271+INDEX('BCA Inputs'!P:P,MATCH(I271,'BCA Inputs'!M:M,0))*Q271+INDEX('BCA Inputs'!Q:Q,MATCH(I271,'BCA Inputs'!M:M,0))*F271+INDEX('BCA Inputs'!R:R,MATCH(I271,'BCA Inputs'!M:M,0))*G271)+L271+N271,IF($B$3="RG&amp;E",(INDEX('BCA Inputs'!$AX$14:$AX$54,MATCH(I271,'BCA Inputs'!$AW$14:$AW$54,0))*P271+INDEX('BCA Inputs'!$AY$14:$AY$54,MATCH(I271,'BCA Inputs'!$AW$14:$AW$54,0))*O271+INDEX('BCA Inputs'!$AZ$14:$AZ$54,MATCH(I271,'BCA Inputs'!$AW$14:$AW$54,0))*Q271+INDEX('BCA Inputs'!$BA$14:$BA$54,MATCH(I271,'BCA Inputs'!$AW$14:$AW$54,0))*F271+INDEX('BCA Inputs'!$BB$14:$BB$54,MATCH(I271,'BCA Inputs'!$AW$14:$AW$54,0))*G271)+L271+N271,"")),"")</f>
        <v/>
      </c>
      <c r="U271" s="234" t="str">
        <f t="shared" si="31"/>
        <v/>
      </c>
      <c r="V271" s="234" t="str">
        <f t="shared" si="32"/>
        <v/>
      </c>
      <c r="W271" s="234" t="str">
        <f t="shared" si="33"/>
        <v/>
      </c>
      <c r="Y271" s="235" t="str">
        <f t="shared" si="34"/>
        <v/>
      </c>
      <c r="Z271" s="236" t="str">
        <f>IFERROR(IF($B$3="NYSEG",INDEX('BCA Inputs'!$X$14:$X$54,MATCH(I271,'BCA Inputs'!$M$14:$M$54,0))*P271+INDEX('BCA Inputs'!$Y$14:$Y$54,MATCH(I271,'BCA Inputs'!$M$14:$M$54,0))*O271+INDEX('BCA Inputs'!$Z$14:$Z$54,MATCH(I271,'BCA Inputs'!$M$14:$M$54,0))*Q271+INDEX('BCA Inputs'!$AA$14:$AA$54,MATCH(I271,'BCA Inputs'!$M$14:$M$54,0))*F271+INDEX('BCA Inputs'!$AB$14:$AB$54,MATCH(I271,'BCA Inputs'!$M$14:$M$54,0))*G271,IF($B$3="RG&amp;E",INDEX('BCA Inputs'!$BG$14:$BG$54,MATCH(I271,'BCA Inputs'!$AW$14:$AW$54,0))*P271+INDEX('BCA Inputs'!$BH$14:$BH$54,MATCH(I271,'BCA Inputs'!$AW$14:$AW$54,0))*O271+INDEX('BCA Inputs'!$BI$14:$BI$54,MATCH(I271,'BCA Inputs'!$AW$14:$AW$54,0))*Q271+INDEX('BCA Inputs'!$BJ$14:$BJ$54,MATCH(I271,'BCA Inputs'!$AW$14:$AW$54,0))*F271+INDEX('BCA Inputs'!$BK$14:$BK$54,MATCH(I271,'BCA Inputs'!$AW$14:$AW$54,0))*G271,"")),"")</f>
        <v/>
      </c>
      <c r="AA271" s="237" t="str">
        <f t="shared" si="35"/>
        <v/>
      </c>
      <c r="AC271" s="238" t="str">
        <f>IFERROR((K271+R271)+IF($B$3="NYSEG",INDEX('BCA Inputs'!$AI$14:$AI$54,MATCH(I271,'BCA Inputs'!$M$14:$M$54,0))*P271+INDEX('BCA Inputs'!$AJ$14:$AJ$54,MATCH(I271,'BCA Inputs'!$M$14:$M$54,0))*Q271,IF($B$3="RG&amp;E",INDEX('BCA Inputs'!$BR$14:$BR$54,MATCH(I271,'BCA Inputs'!$AW$14:$AW$54,0))*P271+INDEX('BCA Inputs'!$BS$14:$BS$54,MATCH(I271,'BCA Inputs'!$AW$14:$AW$54,0))*Q271,"")),"")</f>
        <v/>
      </c>
      <c r="AD271" s="181" t="str">
        <f>IFERROR(IF($B$3="NYSEG",INDEX('BCA Inputs'!$AD$14:$AD$54,MATCH(I271,'BCA Inputs'!$M$14:$M$54,0))*P271+INDEX('BCA Inputs'!$AE$14:$AE$54,MATCH(I271,'BCA Inputs'!$M$14:$M$54,0))*O271+INDEX('BCA Inputs'!$AF$14:$AF$54,MATCH(I271,'BCA Inputs'!$M$14:$M$54,0))*Q271+INDEX('BCA Inputs'!$AG$14:$AG$54,MATCH(I271,'BCA Inputs'!$M$14:$M$54,0))*F271+INDEX('BCA Inputs'!$AH$14:$AH$54,MATCH(I271,'BCA Inputs'!$M$14:$M$54,0))*G271,IF($B$3="RG&amp;E",INDEX('BCA Inputs'!$BM$14:$BM$54,MATCH(I271,'BCA Inputs'!$AW$14:$AW$54,0))*P271+INDEX('BCA Inputs'!$BN$14:$BN$54,MATCH(I271,'BCA Inputs'!$AW$14:$AW$54,0))*O271+INDEX('BCA Inputs'!$BO$14:$BO$54,MATCH(I271,'BCA Inputs'!$AW$14:$AW$54,0))*Q271+INDEX('BCA Inputs'!$BP$14:$BP$54,MATCH(I271,'BCA Inputs'!$AW$14:$AW$54,0))*F271+INDEX('BCA Inputs'!$BQ$14:$BQ$54,MATCH(I271,'BCA Inputs'!$AW$14:$AW$54,0))*G271,"")),"")</f>
        <v/>
      </c>
      <c r="AE271" s="237" t="str">
        <f t="shared" si="36"/>
        <v/>
      </c>
      <c r="AF271" s="198">
        <f t="shared" si="38"/>
        <v>0</v>
      </c>
      <c r="AG271" s="239">
        <f t="shared" si="39"/>
        <v>0</v>
      </c>
    </row>
    <row r="272" spans="1:33">
      <c r="A272" s="228"/>
      <c r="B272" s="176"/>
      <c r="C272" s="229"/>
      <c r="D272" s="230"/>
      <c r="E272" s="230"/>
      <c r="F272" s="230"/>
      <c r="G272" s="230"/>
      <c r="H272" s="231"/>
      <c r="I272" s="231"/>
      <c r="J272" s="232"/>
      <c r="K272" s="232"/>
      <c r="L272" s="232"/>
      <c r="M272" s="181">
        <f t="shared" si="37"/>
        <v>0</v>
      </c>
      <c r="N272" s="181">
        <f>IF(H272="",0,H272*I272*'Avoided Water Savings Cost'!$C$16)</f>
        <v>0</v>
      </c>
      <c r="O272" s="545">
        <f>IF(C272="",0,IF($B$3="NYSEG",C272/(1-'Avoided Electric Costs 2020'!$W$21),IF($B$3="RG&amp;E",C272/(1-'Avoided Electric Costs 2020'!$X$21),"")))</f>
        <v>0</v>
      </c>
      <c r="P272" s="546">
        <f>IF(D272="",0,IF($B$3="NYSEG",D272/(1-'Avoided Electric Costs 2020'!$W$21),IF($B$3="RG&amp;E",D272/(1-'Avoided Electric Costs 2020'!$X$21),"")))</f>
        <v>0</v>
      </c>
      <c r="Q272" s="546">
        <f>IF(E272="",0,IF($B$3="NYSEG",E272/(1-'Avoided Natural Gas Costs 2020'!$J$34),IF($B$3="RG&amp;E",E272/(1-'Avoided Natural Gas Costs 2020'!$K$34),"")))</f>
        <v>0</v>
      </c>
      <c r="R272" s="233" t="str">
        <f>IFERROR(IF(P272*'BCA Inputs'!$C$1+Q272*'BCA Inputs'!$C$2+F272*'BCA Inputs'!$C$2+G272*'BCA Inputs'!$C$2=0,"",P272*'BCA Inputs'!$C$1+Q272*'BCA Inputs'!$C$2+F272*'BCA Inputs'!$C$2+G272*'BCA Inputs'!$C$2),"")</f>
        <v/>
      </c>
      <c r="S272" s="181" t="str">
        <f t="shared" si="30"/>
        <v/>
      </c>
      <c r="T272" s="181" t="str">
        <f>IFERROR(IF($B$3="NYSEG",(INDEX('BCA Inputs'!$N$14:$N$54,MATCH(I272,'BCA Inputs'!$M$14:$M$54,0))*P272+INDEX('BCA Inputs'!$O$14:$O$54,MATCH(I272,'BCA Inputs'!$M$14:$M$54,0))*O272+INDEX('BCA Inputs'!P:P,MATCH(I272,'BCA Inputs'!M:M,0))*Q272+INDEX('BCA Inputs'!Q:Q,MATCH(I272,'BCA Inputs'!M:M,0))*F272+INDEX('BCA Inputs'!R:R,MATCH(I272,'BCA Inputs'!M:M,0))*G272)+L272+N272,IF($B$3="RG&amp;E",(INDEX('BCA Inputs'!$AX$14:$AX$54,MATCH(I272,'BCA Inputs'!$AW$14:$AW$54,0))*P272+INDEX('BCA Inputs'!$AY$14:$AY$54,MATCH(I272,'BCA Inputs'!$AW$14:$AW$54,0))*O272+INDEX('BCA Inputs'!$AZ$14:$AZ$54,MATCH(I272,'BCA Inputs'!$AW$14:$AW$54,0))*Q272+INDEX('BCA Inputs'!$BA$14:$BA$54,MATCH(I272,'BCA Inputs'!$AW$14:$AW$54,0))*F272+INDEX('BCA Inputs'!$BB$14:$BB$54,MATCH(I272,'BCA Inputs'!$AW$14:$AW$54,0))*G272)+L272+N272,"")),"")</f>
        <v/>
      </c>
      <c r="U272" s="234" t="str">
        <f t="shared" si="31"/>
        <v/>
      </c>
      <c r="V272" s="234" t="str">
        <f t="shared" si="32"/>
        <v/>
      </c>
      <c r="W272" s="234" t="str">
        <f t="shared" si="33"/>
        <v/>
      </c>
      <c r="Y272" s="235" t="str">
        <f t="shared" si="34"/>
        <v/>
      </c>
      <c r="Z272" s="236" t="str">
        <f>IFERROR(IF($B$3="NYSEG",INDEX('BCA Inputs'!$X$14:$X$54,MATCH(I272,'BCA Inputs'!$M$14:$M$54,0))*P272+INDEX('BCA Inputs'!$Y$14:$Y$54,MATCH(I272,'BCA Inputs'!$M$14:$M$54,0))*O272+INDEX('BCA Inputs'!$Z$14:$Z$54,MATCH(I272,'BCA Inputs'!$M$14:$M$54,0))*Q272+INDEX('BCA Inputs'!$AA$14:$AA$54,MATCH(I272,'BCA Inputs'!$M$14:$M$54,0))*F272+INDEX('BCA Inputs'!$AB$14:$AB$54,MATCH(I272,'BCA Inputs'!$M$14:$M$54,0))*G272,IF($B$3="RG&amp;E",INDEX('BCA Inputs'!$BG$14:$BG$54,MATCH(I272,'BCA Inputs'!$AW$14:$AW$54,0))*P272+INDEX('BCA Inputs'!$BH$14:$BH$54,MATCH(I272,'BCA Inputs'!$AW$14:$AW$54,0))*O272+INDEX('BCA Inputs'!$BI$14:$BI$54,MATCH(I272,'BCA Inputs'!$AW$14:$AW$54,0))*Q272+INDEX('BCA Inputs'!$BJ$14:$BJ$54,MATCH(I272,'BCA Inputs'!$AW$14:$AW$54,0))*F272+INDEX('BCA Inputs'!$BK$14:$BK$54,MATCH(I272,'BCA Inputs'!$AW$14:$AW$54,0))*G272,"")),"")</f>
        <v/>
      </c>
      <c r="AA272" s="237" t="str">
        <f t="shared" si="35"/>
        <v/>
      </c>
      <c r="AC272" s="238" t="str">
        <f>IFERROR((K272+R272)+IF($B$3="NYSEG",INDEX('BCA Inputs'!$AI$14:$AI$54,MATCH(I272,'BCA Inputs'!$M$14:$M$54,0))*P272+INDEX('BCA Inputs'!$AJ$14:$AJ$54,MATCH(I272,'BCA Inputs'!$M$14:$M$54,0))*Q272,IF($B$3="RG&amp;E",INDEX('BCA Inputs'!$BR$14:$BR$54,MATCH(I272,'BCA Inputs'!$AW$14:$AW$54,0))*P272+INDEX('BCA Inputs'!$BS$14:$BS$54,MATCH(I272,'BCA Inputs'!$AW$14:$AW$54,0))*Q272,"")),"")</f>
        <v/>
      </c>
      <c r="AD272" s="181" t="str">
        <f>IFERROR(IF($B$3="NYSEG",INDEX('BCA Inputs'!$AD$14:$AD$54,MATCH(I272,'BCA Inputs'!$M$14:$M$54,0))*P272+INDEX('BCA Inputs'!$AE$14:$AE$54,MATCH(I272,'BCA Inputs'!$M$14:$M$54,0))*O272+INDEX('BCA Inputs'!$AF$14:$AF$54,MATCH(I272,'BCA Inputs'!$M$14:$M$54,0))*Q272+INDEX('BCA Inputs'!$AG$14:$AG$54,MATCH(I272,'BCA Inputs'!$M$14:$M$54,0))*F272+INDEX('BCA Inputs'!$AH$14:$AH$54,MATCH(I272,'BCA Inputs'!$M$14:$M$54,0))*G272,IF($B$3="RG&amp;E",INDEX('BCA Inputs'!$BM$14:$BM$54,MATCH(I272,'BCA Inputs'!$AW$14:$AW$54,0))*P272+INDEX('BCA Inputs'!$BN$14:$BN$54,MATCH(I272,'BCA Inputs'!$AW$14:$AW$54,0))*O272+INDEX('BCA Inputs'!$BO$14:$BO$54,MATCH(I272,'BCA Inputs'!$AW$14:$AW$54,0))*Q272+INDEX('BCA Inputs'!$BP$14:$BP$54,MATCH(I272,'BCA Inputs'!$AW$14:$AW$54,0))*F272+INDEX('BCA Inputs'!$BQ$14:$BQ$54,MATCH(I272,'BCA Inputs'!$AW$14:$AW$54,0))*G272,"")),"")</f>
        <v/>
      </c>
      <c r="AE272" s="237" t="str">
        <f t="shared" si="36"/>
        <v/>
      </c>
      <c r="AF272" s="198">
        <f t="shared" si="38"/>
        <v>0</v>
      </c>
      <c r="AG272" s="239">
        <f t="shared" si="39"/>
        <v>0</v>
      </c>
    </row>
    <row r="273" spans="1:33">
      <c r="A273" s="228"/>
      <c r="B273" s="176"/>
      <c r="C273" s="229"/>
      <c r="D273" s="230"/>
      <c r="E273" s="230"/>
      <c r="F273" s="230"/>
      <c r="G273" s="230"/>
      <c r="H273" s="231"/>
      <c r="I273" s="231"/>
      <c r="J273" s="232"/>
      <c r="K273" s="232"/>
      <c r="L273" s="232"/>
      <c r="M273" s="181">
        <f t="shared" si="37"/>
        <v>0</v>
      </c>
      <c r="N273" s="181">
        <f>IF(H273="",0,H273*I273*'Avoided Water Savings Cost'!$C$16)</f>
        <v>0</v>
      </c>
      <c r="O273" s="545">
        <f>IF(C273="",0,IF($B$3="NYSEG",C273/(1-'Avoided Electric Costs 2020'!$W$21),IF($B$3="RG&amp;E",C273/(1-'Avoided Electric Costs 2020'!$X$21),"")))</f>
        <v>0</v>
      </c>
      <c r="P273" s="546">
        <f>IF(D273="",0,IF($B$3="NYSEG",D273/(1-'Avoided Electric Costs 2020'!$W$21),IF($B$3="RG&amp;E",D273/(1-'Avoided Electric Costs 2020'!$X$21),"")))</f>
        <v>0</v>
      </c>
      <c r="Q273" s="546">
        <f>IF(E273="",0,IF($B$3="NYSEG",E273/(1-'Avoided Natural Gas Costs 2020'!$J$34),IF($B$3="RG&amp;E",E273/(1-'Avoided Natural Gas Costs 2020'!$K$34),"")))</f>
        <v>0</v>
      </c>
      <c r="R273" s="233" t="str">
        <f>IFERROR(IF(P273*'BCA Inputs'!$C$1+Q273*'BCA Inputs'!$C$2+F273*'BCA Inputs'!$C$2+G273*'BCA Inputs'!$C$2=0,"",P273*'BCA Inputs'!$C$1+Q273*'BCA Inputs'!$C$2+F273*'BCA Inputs'!$C$2+G273*'BCA Inputs'!$C$2),"")</f>
        <v/>
      </c>
      <c r="S273" s="181" t="str">
        <f t="shared" si="30"/>
        <v/>
      </c>
      <c r="T273" s="181" t="str">
        <f>IFERROR(IF($B$3="NYSEG",(INDEX('BCA Inputs'!$N$14:$N$54,MATCH(I273,'BCA Inputs'!$M$14:$M$54,0))*P273+INDEX('BCA Inputs'!$O$14:$O$54,MATCH(I273,'BCA Inputs'!$M$14:$M$54,0))*O273+INDEX('BCA Inputs'!P:P,MATCH(I273,'BCA Inputs'!M:M,0))*Q273+INDEX('BCA Inputs'!Q:Q,MATCH(I273,'BCA Inputs'!M:M,0))*F273+INDEX('BCA Inputs'!R:R,MATCH(I273,'BCA Inputs'!M:M,0))*G273)+L273+N273,IF($B$3="RG&amp;E",(INDEX('BCA Inputs'!$AX$14:$AX$54,MATCH(I273,'BCA Inputs'!$AW$14:$AW$54,0))*P273+INDEX('BCA Inputs'!$AY$14:$AY$54,MATCH(I273,'BCA Inputs'!$AW$14:$AW$54,0))*O273+INDEX('BCA Inputs'!$AZ$14:$AZ$54,MATCH(I273,'BCA Inputs'!$AW$14:$AW$54,0))*Q273+INDEX('BCA Inputs'!$BA$14:$BA$54,MATCH(I273,'BCA Inputs'!$AW$14:$AW$54,0))*F273+INDEX('BCA Inputs'!$BB$14:$BB$54,MATCH(I273,'BCA Inputs'!$AW$14:$AW$54,0))*G273)+L273+N273,"")),"")</f>
        <v/>
      </c>
      <c r="U273" s="234" t="str">
        <f t="shared" si="31"/>
        <v/>
      </c>
      <c r="V273" s="234" t="str">
        <f t="shared" si="32"/>
        <v/>
      </c>
      <c r="W273" s="234" t="str">
        <f t="shared" si="33"/>
        <v/>
      </c>
      <c r="Y273" s="235" t="str">
        <f t="shared" si="34"/>
        <v/>
      </c>
      <c r="Z273" s="236" t="str">
        <f>IFERROR(IF($B$3="NYSEG",INDEX('BCA Inputs'!$X$14:$X$54,MATCH(I273,'BCA Inputs'!$M$14:$M$54,0))*P273+INDEX('BCA Inputs'!$Y$14:$Y$54,MATCH(I273,'BCA Inputs'!$M$14:$M$54,0))*O273+INDEX('BCA Inputs'!$Z$14:$Z$54,MATCH(I273,'BCA Inputs'!$M$14:$M$54,0))*Q273+INDEX('BCA Inputs'!$AA$14:$AA$54,MATCH(I273,'BCA Inputs'!$M$14:$M$54,0))*F273+INDEX('BCA Inputs'!$AB$14:$AB$54,MATCH(I273,'BCA Inputs'!$M$14:$M$54,0))*G273,IF($B$3="RG&amp;E",INDEX('BCA Inputs'!$BG$14:$BG$54,MATCH(I273,'BCA Inputs'!$AW$14:$AW$54,0))*P273+INDEX('BCA Inputs'!$BH$14:$BH$54,MATCH(I273,'BCA Inputs'!$AW$14:$AW$54,0))*O273+INDEX('BCA Inputs'!$BI$14:$BI$54,MATCH(I273,'BCA Inputs'!$AW$14:$AW$54,0))*Q273+INDEX('BCA Inputs'!$BJ$14:$BJ$54,MATCH(I273,'BCA Inputs'!$AW$14:$AW$54,0))*F273+INDEX('BCA Inputs'!$BK$14:$BK$54,MATCH(I273,'BCA Inputs'!$AW$14:$AW$54,0))*G273,"")),"")</f>
        <v/>
      </c>
      <c r="AA273" s="237" t="str">
        <f t="shared" si="35"/>
        <v/>
      </c>
      <c r="AC273" s="238" t="str">
        <f>IFERROR((K273+R273)+IF($B$3="NYSEG",INDEX('BCA Inputs'!$AI$14:$AI$54,MATCH(I273,'BCA Inputs'!$M$14:$M$54,0))*P273+INDEX('BCA Inputs'!$AJ$14:$AJ$54,MATCH(I273,'BCA Inputs'!$M$14:$M$54,0))*Q273,IF($B$3="RG&amp;E",INDEX('BCA Inputs'!$BR$14:$BR$54,MATCH(I273,'BCA Inputs'!$AW$14:$AW$54,0))*P273+INDEX('BCA Inputs'!$BS$14:$BS$54,MATCH(I273,'BCA Inputs'!$AW$14:$AW$54,0))*Q273,"")),"")</f>
        <v/>
      </c>
      <c r="AD273" s="181" t="str">
        <f>IFERROR(IF($B$3="NYSEG",INDEX('BCA Inputs'!$AD$14:$AD$54,MATCH(I273,'BCA Inputs'!$M$14:$M$54,0))*P273+INDEX('BCA Inputs'!$AE$14:$AE$54,MATCH(I273,'BCA Inputs'!$M$14:$M$54,0))*O273+INDEX('BCA Inputs'!$AF$14:$AF$54,MATCH(I273,'BCA Inputs'!$M$14:$M$54,0))*Q273+INDEX('BCA Inputs'!$AG$14:$AG$54,MATCH(I273,'BCA Inputs'!$M$14:$M$54,0))*F273+INDEX('BCA Inputs'!$AH$14:$AH$54,MATCH(I273,'BCA Inputs'!$M$14:$M$54,0))*G273,IF($B$3="RG&amp;E",INDEX('BCA Inputs'!$BM$14:$BM$54,MATCH(I273,'BCA Inputs'!$AW$14:$AW$54,0))*P273+INDEX('BCA Inputs'!$BN$14:$BN$54,MATCH(I273,'BCA Inputs'!$AW$14:$AW$54,0))*O273+INDEX('BCA Inputs'!$BO$14:$BO$54,MATCH(I273,'BCA Inputs'!$AW$14:$AW$54,0))*Q273+INDEX('BCA Inputs'!$BP$14:$BP$54,MATCH(I273,'BCA Inputs'!$AW$14:$AW$54,0))*F273+INDEX('BCA Inputs'!$BQ$14:$BQ$54,MATCH(I273,'BCA Inputs'!$AW$14:$AW$54,0))*G273,"")),"")</f>
        <v/>
      </c>
      <c r="AE273" s="237" t="str">
        <f t="shared" si="36"/>
        <v/>
      </c>
      <c r="AF273" s="198">
        <f t="shared" si="38"/>
        <v>0</v>
      </c>
      <c r="AG273" s="239">
        <f t="shared" si="39"/>
        <v>0</v>
      </c>
    </row>
    <row r="274" spans="1:33">
      <c r="A274" s="228"/>
      <c r="B274" s="176"/>
      <c r="C274" s="229"/>
      <c r="D274" s="230"/>
      <c r="E274" s="230"/>
      <c r="F274" s="230"/>
      <c r="G274" s="230"/>
      <c r="H274" s="231"/>
      <c r="I274" s="231"/>
      <c r="J274" s="232"/>
      <c r="K274" s="232"/>
      <c r="L274" s="232"/>
      <c r="M274" s="181">
        <f t="shared" si="37"/>
        <v>0</v>
      </c>
      <c r="N274" s="181">
        <f>IF(H274="",0,H274*I274*'Avoided Water Savings Cost'!$C$16)</f>
        <v>0</v>
      </c>
      <c r="O274" s="545">
        <f>IF(C274="",0,IF($B$3="NYSEG",C274/(1-'Avoided Electric Costs 2020'!$W$21),IF($B$3="RG&amp;E",C274/(1-'Avoided Electric Costs 2020'!$X$21),"")))</f>
        <v>0</v>
      </c>
      <c r="P274" s="546">
        <f>IF(D274="",0,IF($B$3="NYSEG",D274/(1-'Avoided Electric Costs 2020'!$W$21),IF($B$3="RG&amp;E",D274/(1-'Avoided Electric Costs 2020'!$X$21),"")))</f>
        <v>0</v>
      </c>
      <c r="Q274" s="546">
        <f>IF(E274="",0,IF($B$3="NYSEG",E274/(1-'Avoided Natural Gas Costs 2020'!$J$34),IF($B$3="RG&amp;E",E274/(1-'Avoided Natural Gas Costs 2020'!$K$34),"")))</f>
        <v>0</v>
      </c>
      <c r="R274" s="233" t="str">
        <f>IFERROR(IF(P274*'BCA Inputs'!$C$1+Q274*'BCA Inputs'!$C$2+F274*'BCA Inputs'!$C$2+G274*'BCA Inputs'!$C$2=0,"",P274*'BCA Inputs'!$C$1+Q274*'BCA Inputs'!$C$2+F274*'BCA Inputs'!$C$2+G274*'BCA Inputs'!$C$2),"")</f>
        <v/>
      </c>
      <c r="S274" s="181" t="str">
        <f t="shared" si="30"/>
        <v/>
      </c>
      <c r="T274" s="181" t="str">
        <f>IFERROR(IF($B$3="NYSEG",(INDEX('BCA Inputs'!$N$14:$N$54,MATCH(I274,'BCA Inputs'!$M$14:$M$54,0))*P274+INDEX('BCA Inputs'!$O$14:$O$54,MATCH(I274,'BCA Inputs'!$M$14:$M$54,0))*O274+INDEX('BCA Inputs'!P:P,MATCH(I274,'BCA Inputs'!M:M,0))*Q274+INDEX('BCA Inputs'!Q:Q,MATCH(I274,'BCA Inputs'!M:M,0))*F274+INDEX('BCA Inputs'!R:R,MATCH(I274,'BCA Inputs'!M:M,0))*G274)+L274+N274,IF($B$3="RG&amp;E",(INDEX('BCA Inputs'!$AX$14:$AX$54,MATCH(I274,'BCA Inputs'!$AW$14:$AW$54,0))*P274+INDEX('BCA Inputs'!$AY$14:$AY$54,MATCH(I274,'BCA Inputs'!$AW$14:$AW$54,0))*O274+INDEX('BCA Inputs'!$AZ$14:$AZ$54,MATCH(I274,'BCA Inputs'!$AW$14:$AW$54,0))*Q274+INDEX('BCA Inputs'!$BA$14:$BA$54,MATCH(I274,'BCA Inputs'!$AW$14:$AW$54,0))*F274+INDEX('BCA Inputs'!$BB$14:$BB$54,MATCH(I274,'BCA Inputs'!$AW$14:$AW$54,0))*G274)+L274+N274,"")),"")</f>
        <v/>
      </c>
      <c r="U274" s="234" t="str">
        <f t="shared" si="31"/>
        <v/>
      </c>
      <c r="V274" s="234" t="str">
        <f t="shared" si="32"/>
        <v/>
      </c>
      <c r="W274" s="234" t="str">
        <f t="shared" si="33"/>
        <v/>
      </c>
      <c r="Y274" s="235" t="str">
        <f t="shared" si="34"/>
        <v/>
      </c>
      <c r="Z274" s="236" t="str">
        <f>IFERROR(IF($B$3="NYSEG",INDEX('BCA Inputs'!$X$14:$X$54,MATCH(I274,'BCA Inputs'!$M$14:$M$54,0))*P274+INDEX('BCA Inputs'!$Y$14:$Y$54,MATCH(I274,'BCA Inputs'!$M$14:$M$54,0))*O274+INDEX('BCA Inputs'!$Z$14:$Z$54,MATCH(I274,'BCA Inputs'!$M$14:$M$54,0))*Q274+INDEX('BCA Inputs'!$AA$14:$AA$54,MATCH(I274,'BCA Inputs'!$M$14:$M$54,0))*F274+INDEX('BCA Inputs'!$AB$14:$AB$54,MATCH(I274,'BCA Inputs'!$M$14:$M$54,0))*G274,IF($B$3="RG&amp;E",INDEX('BCA Inputs'!$BG$14:$BG$54,MATCH(I274,'BCA Inputs'!$AW$14:$AW$54,0))*P274+INDEX('BCA Inputs'!$BH$14:$BH$54,MATCH(I274,'BCA Inputs'!$AW$14:$AW$54,0))*O274+INDEX('BCA Inputs'!$BI$14:$BI$54,MATCH(I274,'BCA Inputs'!$AW$14:$AW$54,0))*Q274+INDEX('BCA Inputs'!$BJ$14:$BJ$54,MATCH(I274,'BCA Inputs'!$AW$14:$AW$54,0))*F274+INDEX('BCA Inputs'!$BK$14:$BK$54,MATCH(I274,'BCA Inputs'!$AW$14:$AW$54,0))*G274,"")),"")</f>
        <v/>
      </c>
      <c r="AA274" s="237" t="str">
        <f t="shared" si="35"/>
        <v/>
      </c>
      <c r="AC274" s="238" t="str">
        <f>IFERROR((K274+R274)+IF($B$3="NYSEG",INDEX('BCA Inputs'!$AI$14:$AI$54,MATCH(I274,'BCA Inputs'!$M$14:$M$54,0))*P274+INDEX('BCA Inputs'!$AJ$14:$AJ$54,MATCH(I274,'BCA Inputs'!$M$14:$M$54,0))*Q274,IF($B$3="RG&amp;E",INDEX('BCA Inputs'!$BR$14:$BR$54,MATCH(I274,'BCA Inputs'!$AW$14:$AW$54,0))*P274+INDEX('BCA Inputs'!$BS$14:$BS$54,MATCH(I274,'BCA Inputs'!$AW$14:$AW$54,0))*Q274,"")),"")</f>
        <v/>
      </c>
      <c r="AD274" s="181" t="str">
        <f>IFERROR(IF($B$3="NYSEG",INDEX('BCA Inputs'!$AD$14:$AD$54,MATCH(I274,'BCA Inputs'!$M$14:$M$54,0))*P274+INDEX('BCA Inputs'!$AE$14:$AE$54,MATCH(I274,'BCA Inputs'!$M$14:$M$54,0))*O274+INDEX('BCA Inputs'!$AF$14:$AF$54,MATCH(I274,'BCA Inputs'!$M$14:$M$54,0))*Q274+INDEX('BCA Inputs'!$AG$14:$AG$54,MATCH(I274,'BCA Inputs'!$M$14:$M$54,0))*F274+INDEX('BCA Inputs'!$AH$14:$AH$54,MATCH(I274,'BCA Inputs'!$M$14:$M$54,0))*G274,IF($B$3="RG&amp;E",INDEX('BCA Inputs'!$BM$14:$BM$54,MATCH(I274,'BCA Inputs'!$AW$14:$AW$54,0))*P274+INDEX('BCA Inputs'!$BN$14:$BN$54,MATCH(I274,'BCA Inputs'!$AW$14:$AW$54,0))*O274+INDEX('BCA Inputs'!$BO$14:$BO$54,MATCH(I274,'BCA Inputs'!$AW$14:$AW$54,0))*Q274+INDEX('BCA Inputs'!$BP$14:$BP$54,MATCH(I274,'BCA Inputs'!$AW$14:$AW$54,0))*F274+INDEX('BCA Inputs'!$BQ$14:$BQ$54,MATCH(I274,'BCA Inputs'!$AW$14:$AW$54,0))*G274,"")),"")</f>
        <v/>
      </c>
      <c r="AE274" s="237" t="str">
        <f t="shared" si="36"/>
        <v/>
      </c>
      <c r="AF274" s="198">
        <f t="shared" si="38"/>
        <v>0</v>
      </c>
      <c r="AG274" s="239">
        <f t="shared" si="39"/>
        <v>0</v>
      </c>
    </row>
    <row r="275" spans="1:33">
      <c r="A275" s="228"/>
      <c r="B275" s="176"/>
      <c r="C275" s="229"/>
      <c r="D275" s="230"/>
      <c r="E275" s="230"/>
      <c r="F275" s="230"/>
      <c r="G275" s="230"/>
      <c r="H275" s="231"/>
      <c r="I275" s="231"/>
      <c r="J275" s="232"/>
      <c r="K275" s="232"/>
      <c r="L275" s="232"/>
      <c r="M275" s="181">
        <f t="shared" si="37"/>
        <v>0</v>
      </c>
      <c r="N275" s="181">
        <f>IF(H275="",0,H275*I275*'Avoided Water Savings Cost'!$C$16)</f>
        <v>0</v>
      </c>
      <c r="O275" s="545">
        <f>IF(C275="",0,IF($B$3="NYSEG",C275/(1-'Avoided Electric Costs 2020'!$W$21),IF($B$3="RG&amp;E",C275/(1-'Avoided Electric Costs 2020'!$X$21),"")))</f>
        <v>0</v>
      </c>
      <c r="P275" s="546">
        <f>IF(D275="",0,IF($B$3="NYSEG",D275/(1-'Avoided Electric Costs 2020'!$W$21),IF($B$3="RG&amp;E",D275/(1-'Avoided Electric Costs 2020'!$X$21),"")))</f>
        <v>0</v>
      </c>
      <c r="Q275" s="546">
        <f>IF(E275="",0,IF($B$3="NYSEG",E275/(1-'Avoided Natural Gas Costs 2020'!$J$34),IF($B$3="RG&amp;E",E275/(1-'Avoided Natural Gas Costs 2020'!$K$34),"")))</f>
        <v>0</v>
      </c>
      <c r="R275" s="233" t="str">
        <f>IFERROR(IF(P275*'BCA Inputs'!$C$1+Q275*'BCA Inputs'!$C$2+F275*'BCA Inputs'!$C$2+G275*'BCA Inputs'!$C$2=0,"",P275*'BCA Inputs'!$C$1+Q275*'BCA Inputs'!$C$2+F275*'BCA Inputs'!$C$2+G275*'BCA Inputs'!$C$2),"")</f>
        <v/>
      </c>
      <c r="S275" s="181" t="str">
        <f t="shared" si="30"/>
        <v/>
      </c>
      <c r="T275" s="181" t="str">
        <f>IFERROR(IF($B$3="NYSEG",(INDEX('BCA Inputs'!$N$14:$N$54,MATCH(I275,'BCA Inputs'!$M$14:$M$54,0))*P275+INDEX('BCA Inputs'!$O$14:$O$54,MATCH(I275,'BCA Inputs'!$M$14:$M$54,0))*O275+INDEX('BCA Inputs'!P:P,MATCH(I275,'BCA Inputs'!M:M,0))*Q275+INDEX('BCA Inputs'!Q:Q,MATCH(I275,'BCA Inputs'!M:M,0))*F275+INDEX('BCA Inputs'!R:R,MATCH(I275,'BCA Inputs'!M:M,0))*G275)+L275+N275,IF($B$3="RG&amp;E",(INDEX('BCA Inputs'!$AX$14:$AX$54,MATCH(I275,'BCA Inputs'!$AW$14:$AW$54,0))*P275+INDEX('BCA Inputs'!$AY$14:$AY$54,MATCH(I275,'BCA Inputs'!$AW$14:$AW$54,0))*O275+INDEX('BCA Inputs'!$AZ$14:$AZ$54,MATCH(I275,'BCA Inputs'!$AW$14:$AW$54,0))*Q275+INDEX('BCA Inputs'!$BA$14:$BA$54,MATCH(I275,'BCA Inputs'!$AW$14:$AW$54,0))*F275+INDEX('BCA Inputs'!$BB$14:$BB$54,MATCH(I275,'BCA Inputs'!$AW$14:$AW$54,0))*G275)+L275+N275,"")),"")</f>
        <v/>
      </c>
      <c r="U275" s="234" t="str">
        <f t="shared" si="31"/>
        <v/>
      </c>
      <c r="V275" s="234" t="str">
        <f t="shared" si="32"/>
        <v/>
      </c>
      <c r="W275" s="234" t="str">
        <f t="shared" si="33"/>
        <v/>
      </c>
      <c r="Y275" s="235" t="str">
        <f t="shared" si="34"/>
        <v/>
      </c>
      <c r="Z275" s="236" t="str">
        <f>IFERROR(IF($B$3="NYSEG",INDEX('BCA Inputs'!$X$14:$X$54,MATCH(I275,'BCA Inputs'!$M$14:$M$54,0))*P275+INDEX('BCA Inputs'!$Y$14:$Y$54,MATCH(I275,'BCA Inputs'!$M$14:$M$54,0))*O275+INDEX('BCA Inputs'!$Z$14:$Z$54,MATCH(I275,'BCA Inputs'!$M$14:$M$54,0))*Q275+INDEX('BCA Inputs'!$AA$14:$AA$54,MATCH(I275,'BCA Inputs'!$M$14:$M$54,0))*F275+INDEX('BCA Inputs'!$AB$14:$AB$54,MATCH(I275,'BCA Inputs'!$M$14:$M$54,0))*G275,IF($B$3="RG&amp;E",INDEX('BCA Inputs'!$BG$14:$BG$54,MATCH(I275,'BCA Inputs'!$AW$14:$AW$54,0))*P275+INDEX('BCA Inputs'!$BH$14:$BH$54,MATCH(I275,'BCA Inputs'!$AW$14:$AW$54,0))*O275+INDEX('BCA Inputs'!$BI$14:$BI$54,MATCH(I275,'BCA Inputs'!$AW$14:$AW$54,0))*Q275+INDEX('BCA Inputs'!$BJ$14:$BJ$54,MATCH(I275,'BCA Inputs'!$AW$14:$AW$54,0))*F275+INDEX('BCA Inputs'!$BK$14:$BK$54,MATCH(I275,'BCA Inputs'!$AW$14:$AW$54,0))*G275,"")),"")</f>
        <v/>
      </c>
      <c r="AA275" s="237" t="str">
        <f t="shared" si="35"/>
        <v/>
      </c>
      <c r="AC275" s="238" t="str">
        <f>IFERROR((K275+R275)+IF($B$3="NYSEG",INDEX('BCA Inputs'!$AI$14:$AI$54,MATCH(I275,'BCA Inputs'!$M$14:$M$54,0))*P275+INDEX('BCA Inputs'!$AJ$14:$AJ$54,MATCH(I275,'BCA Inputs'!$M$14:$M$54,0))*Q275,IF($B$3="RG&amp;E",INDEX('BCA Inputs'!$BR$14:$BR$54,MATCH(I275,'BCA Inputs'!$AW$14:$AW$54,0))*P275+INDEX('BCA Inputs'!$BS$14:$BS$54,MATCH(I275,'BCA Inputs'!$AW$14:$AW$54,0))*Q275,"")),"")</f>
        <v/>
      </c>
      <c r="AD275" s="181" t="str">
        <f>IFERROR(IF($B$3="NYSEG",INDEX('BCA Inputs'!$AD$14:$AD$54,MATCH(I275,'BCA Inputs'!$M$14:$M$54,0))*P275+INDEX('BCA Inputs'!$AE$14:$AE$54,MATCH(I275,'BCA Inputs'!$M$14:$M$54,0))*O275+INDEX('BCA Inputs'!$AF$14:$AF$54,MATCH(I275,'BCA Inputs'!$M$14:$M$54,0))*Q275+INDEX('BCA Inputs'!$AG$14:$AG$54,MATCH(I275,'BCA Inputs'!$M$14:$M$54,0))*F275+INDEX('BCA Inputs'!$AH$14:$AH$54,MATCH(I275,'BCA Inputs'!$M$14:$M$54,0))*G275,IF($B$3="RG&amp;E",INDEX('BCA Inputs'!$BM$14:$BM$54,MATCH(I275,'BCA Inputs'!$AW$14:$AW$54,0))*P275+INDEX('BCA Inputs'!$BN$14:$BN$54,MATCH(I275,'BCA Inputs'!$AW$14:$AW$54,0))*O275+INDEX('BCA Inputs'!$BO$14:$BO$54,MATCH(I275,'BCA Inputs'!$AW$14:$AW$54,0))*Q275+INDEX('BCA Inputs'!$BP$14:$BP$54,MATCH(I275,'BCA Inputs'!$AW$14:$AW$54,0))*F275+INDEX('BCA Inputs'!$BQ$14:$BQ$54,MATCH(I275,'BCA Inputs'!$AW$14:$AW$54,0))*G275,"")),"")</f>
        <v/>
      </c>
      <c r="AE275" s="237" t="str">
        <f t="shared" si="36"/>
        <v/>
      </c>
      <c r="AF275" s="198">
        <f t="shared" si="38"/>
        <v>0</v>
      </c>
      <c r="AG275" s="239">
        <f t="shared" si="39"/>
        <v>0</v>
      </c>
    </row>
    <row r="276" spans="1:33">
      <c r="A276" s="228"/>
      <c r="B276" s="176"/>
      <c r="C276" s="229"/>
      <c r="D276" s="230"/>
      <c r="E276" s="230"/>
      <c r="F276" s="230"/>
      <c r="G276" s="230"/>
      <c r="H276" s="231"/>
      <c r="I276" s="231"/>
      <c r="J276" s="232"/>
      <c r="K276" s="232"/>
      <c r="L276" s="232"/>
      <c r="M276" s="181">
        <f t="shared" si="37"/>
        <v>0</v>
      </c>
      <c r="N276" s="181">
        <f>IF(H276="",0,H276*I276*'Avoided Water Savings Cost'!$C$16)</f>
        <v>0</v>
      </c>
      <c r="O276" s="545">
        <f>IF(C276="",0,IF($B$3="NYSEG",C276/(1-'Avoided Electric Costs 2020'!$W$21),IF($B$3="RG&amp;E",C276/(1-'Avoided Electric Costs 2020'!$X$21),"")))</f>
        <v>0</v>
      </c>
      <c r="P276" s="546">
        <f>IF(D276="",0,IF($B$3="NYSEG",D276/(1-'Avoided Electric Costs 2020'!$W$21),IF($B$3="RG&amp;E",D276/(1-'Avoided Electric Costs 2020'!$X$21),"")))</f>
        <v>0</v>
      </c>
      <c r="Q276" s="546">
        <f>IF(E276="",0,IF($B$3="NYSEG",E276/(1-'Avoided Natural Gas Costs 2020'!$J$34),IF($B$3="RG&amp;E",E276/(1-'Avoided Natural Gas Costs 2020'!$K$34),"")))</f>
        <v>0</v>
      </c>
      <c r="R276" s="233" t="str">
        <f>IFERROR(IF(P276*'BCA Inputs'!$C$1+Q276*'BCA Inputs'!$C$2+F276*'BCA Inputs'!$C$2+G276*'BCA Inputs'!$C$2=0,"",P276*'BCA Inputs'!$C$1+Q276*'BCA Inputs'!$C$2+F276*'BCA Inputs'!$C$2+G276*'BCA Inputs'!$C$2),"")</f>
        <v/>
      </c>
      <c r="S276" s="181" t="str">
        <f t="shared" si="30"/>
        <v/>
      </c>
      <c r="T276" s="181" t="str">
        <f>IFERROR(IF($B$3="NYSEG",(INDEX('BCA Inputs'!$N$14:$N$54,MATCH(I276,'BCA Inputs'!$M$14:$M$54,0))*P276+INDEX('BCA Inputs'!$O$14:$O$54,MATCH(I276,'BCA Inputs'!$M$14:$M$54,0))*O276+INDEX('BCA Inputs'!P:P,MATCH(I276,'BCA Inputs'!M:M,0))*Q276+INDEX('BCA Inputs'!Q:Q,MATCH(I276,'BCA Inputs'!M:M,0))*F276+INDEX('BCA Inputs'!R:R,MATCH(I276,'BCA Inputs'!M:M,0))*G276)+L276+N276,IF($B$3="RG&amp;E",(INDEX('BCA Inputs'!$AX$14:$AX$54,MATCH(I276,'BCA Inputs'!$AW$14:$AW$54,0))*P276+INDEX('BCA Inputs'!$AY$14:$AY$54,MATCH(I276,'BCA Inputs'!$AW$14:$AW$54,0))*O276+INDEX('BCA Inputs'!$AZ$14:$AZ$54,MATCH(I276,'BCA Inputs'!$AW$14:$AW$54,0))*Q276+INDEX('BCA Inputs'!$BA$14:$BA$54,MATCH(I276,'BCA Inputs'!$AW$14:$AW$54,0))*F276+INDEX('BCA Inputs'!$BB$14:$BB$54,MATCH(I276,'BCA Inputs'!$AW$14:$AW$54,0))*G276)+L276+N276,"")),"")</f>
        <v/>
      </c>
      <c r="U276" s="234" t="str">
        <f t="shared" si="31"/>
        <v/>
      </c>
      <c r="V276" s="234" t="str">
        <f t="shared" si="32"/>
        <v/>
      </c>
      <c r="W276" s="234" t="str">
        <f t="shared" si="33"/>
        <v/>
      </c>
      <c r="Y276" s="235" t="str">
        <f t="shared" si="34"/>
        <v/>
      </c>
      <c r="Z276" s="236" t="str">
        <f>IFERROR(IF($B$3="NYSEG",INDEX('BCA Inputs'!$X$14:$X$54,MATCH(I276,'BCA Inputs'!$M$14:$M$54,0))*P276+INDEX('BCA Inputs'!$Y$14:$Y$54,MATCH(I276,'BCA Inputs'!$M$14:$M$54,0))*O276+INDEX('BCA Inputs'!$Z$14:$Z$54,MATCH(I276,'BCA Inputs'!$M$14:$M$54,0))*Q276+INDEX('BCA Inputs'!$AA$14:$AA$54,MATCH(I276,'BCA Inputs'!$M$14:$M$54,0))*F276+INDEX('BCA Inputs'!$AB$14:$AB$54,MATCH(I276,'BCA Inputs'!$M$14:$M$54,0))*G276,IF($B$3="RG&amp;E",INDEX('BCA Inputs'!$BG$14:$BG$54,MATCH(I276,'BCA Inputs'!$AW$14:$AW$54,0))*P276+INDEX('BCA Inputs'!$BH$14:$BH$54,MATCH(I276,'BCA Inputs'!$AW$14:$AW$54,0))*O276+INDEX('BCA Inputs'!$BI$14:$BI$54,MATCH(I276,'BCA Inputs'!$AW$14:$AW$54,0))*Q276+INDEX('BCA Inputs'!$BJ$14:$BJ$54,MATCH(I276,'BCA Inputs'!$AW$14:$AW$54,0))*F276+INDEX('BCA Inputs'!$BK$14:$BK$54,MATCH(I276,'BCA Inputs'!$AW$14:$AW$54,0))*G276,"")),"")</f>
        <v/>
      </c>
      <c r="AA276" s="237" t="str">
        <f t="shared" si="35"/>
        <v/>
      </c>
      <c r="AC276" s="238" t="str">
        <f>IFERROR((K276+R276)+IF($B$3="NYSEG",INDEX('BCA Inputs'!$AI$14:$AI$54,MATCH(I276,'BCA Inputs'!$M$14:$M$54,0))*P276+INDEX('BCA Inputs'!$AJ$14:$AJ$54,MATCH(I276,'BCA Inputs'!$M$14:$M$54,0))*Q276,IF($B$3="RG&amp;E",INDEX('BCA Inputs'!$BR$14:$BR$54,MATCH(I276,'BCA Inputs'!$AW$14:$AW$54,0))*P276+INDEX('BCA Inputs'!$BS$14:$BS$54,MATCH(I276,'BCA Inputs'!$AW$14:$AW$54,0))*Q276,"")),"")</f>
        <v/>
      </c>
      <c r="AD276" s="181" t="str">
        <f>IFERROR(IF($B$3="NYSEG",INDEX('BCA Inputs'!$AD$14:$AD$54,MATCH(I276,'BCA Inputs'!$M$14:$M$54,0))*P276+INDEX('BCA Inputs'!$AE$14:$AE$54,MATCH(I276,'BCA Inputs'!$M$14:$M$54,0))*O276+INDEX('BCA Inputs'!$AF$14:$AF$54,MATCH(I276,'BCA Inputs'!$M$14:$M$54,0))*Q276+INDEX('BCA Inputs'!$AG$14:$AG$54,MATCH(I276,'BCA Inputs'!$M$14:$M$54,0))*F276+INDEX('BCA Inputs'!$AH$14:$AH$54,MATCH(I276,'BCA Inputs'!$M$14:$M$54,0))*G276,IF($B$3="RG&amp;E",INDEX('BCA Inputs'!$BM$14:$BM$54,MATCH(I276,'BCA Inputs'!$AW$14:$AW$54,0))*P276+INDEX('BCA Inputs'!$BN$14:$BN$54,MATCH(I276,'BCA Inputs'!$AW$14:$AW$54,0))*O276+INDEX('BCA Inputs'!$BO$14:$BO$54,MATCH(I276,'BCA Inputs'!$AW$14:$AW$54,0))*Q276+INDEX('BCA Inputs'!$BP$14:$BP$54,MATCH(I276,'BCA Inputs'!$AW$14:$AW$54,0))*F276+INDEX('BCA Inputs'!$BQ$14:$BQ$54,MATCH(I276,'BCA Inputs'!$AW$14:$AW$54,0))*G276,"")),"")</f>
        <v/>
      </c>
      <c r="AE276" s="237" t="str">
        <f t="shared" si="36"/>
        <v/>
      </c>
      <c r="AF276" s="198">
        <f t="shared" si="38"/>
        <v>0</v>
      </c>
      <c r="AG276" s="239">
        <f t="shared" si="39"/>
        <v>0</v>
      </c>
    </row>
    <row r="277" spans="1:33">
      <c r="A277" s="228"/>
      <c r="B277" s="176"/>
      <c r="C277" s="229"/>
      <c r="D277" s="230"/>
      <c r="E277" s="230"/>
      <c r="F277" s="230"/>
      <c r="G277" s="230"/>
      <c r="H277" s="231"/>
      <c r="I277" s="231"/>
      <c r="J277" s="232"/>
      <c r="K277" s="232"/>
      <c r="L277" s="232"/>
      <c r="M277" s="181">
        <f t="shared" si="37"/>
        <v>0</v>
      </c>
      <c r="N277" s="181">
        <f>IF(H277="",0,H277*I277*'Avoided Water Savings Cost'!$C$16)</f>
        <v>0</v>
      </c>
      <c r="O277" s="545">
        <f>IF(C277="",0,IF($B$3="NYSEG",C277/(1-'Avoided Electric Costs 2020'!$W$21),IF($B$3="RG&amp;E",C277/(1-'Avoided Electric Costs 2020'!$X$21),"")))</f>
        <v>0</v>
      </c>
      <c r="P277" s="546">
        <f>IF(D277="",0,IF($B$3="NYSEG",D277/(1-'Avoided Electric Costs 2020'!$W$21),IF($B$3="RG&amp;E",D277/(1-'Avoided Electric Costs 2020'!$X$21),"")))</f>
        <v>0</v>
      </c>
      <c r="Q277" s="546">
        <f>IF(E277="",0,IF($B$3="NYSEG",E277/(1-'Avoided Natural Gas Costs 2020'!$J$34),IF($B$3="RG&amp;E",E277/(1-'Avoided Natural Gas Costs 2020'!$K$34),"")))</f>
        <v>0</v>
      </c>
      <c r="R277" s="233" t="str">
        <f>IFERROR(IF(P277*'BCA Inputs'!$C$1+Q277*'BCA Inputs'!$C$2+F277*'BCA Inputs'!$C$2+G277*'BCA Inputs'!$C$2=0,"",P277*'BCA Inputs'!$C$1+Q277*'BCA Inputs'!$C$2+F277*'BCA Inputs'!$C$2+G277*'BCA Inputs'!$C$2),"")</f>
        <v/>
      </c>
      <c r="S277" s="181" t="str">
        <f t="shared" si="30"/>
        <v/>
      </c>
      <c r="T277" s="181" t="str">
        <f>IFERROR(IF($B$3="NYSEG",(INDEX('BCA Inputs'!$N$14:$N$54,MATCH(I277,'BCA Inputs'!$M$14:$M$54,0))*P277+INDEX('BCA Inputs'!$O$14:$O$54,MATCH(I277,'BCA Inputs'!$M$14:$M$54,0))*O277+INDEX('BCA Inputs'!P:P,MATCH(I277,'BCA Inputs'!M:M,0))*Q277+INDEX('BCA Inputs'!Q:Q,MATCH(I277,'BCA Inputs'!M:M,0))*F277+INDEX('BCA Inputs'!R:R,MATCH(I277,'BCA Inputs'!M:M,0))*G277)+L277+N277,IF($B$3="RG&amp;E",(INDEX('BCA Inputs'!$AX$14:$AX$54,MATCH(I277,'BCA Inputs'!$AW$14:$AW$54,0))*P277+INDEX('BCA Inputs'!$AY$14:$AY$54,MATCH(I277,'BCA Inputs'!$AW$14:$AW$54,0))*O277+INDEX('BCA Inputs'!$AZ$14:$AZ$54,MATCH(I277,'BCA Inputs'!$AW$14:$AW$54,0))*Q277+INDEX('BCA Inputs'!$BA$14:$BA$54,MATCH(I277,'BCA Inputs'!$AW$14:$AW$54,0))*F277+INDEX('BCA Inputs'!$BB$14:$BB$54,MATCH(I277,'BCA Inputs'!$AW$14:$AW$54,0))*G277)+L277+N277,"")),"")</f>
        <v/>
      </c>
      <c r="U277" s="234" t="str">
        <f t="shared" si="31"/>
        <v/>
      </c>
      <c r="V277" s="234" t="str">
        <f t="shared" si="32"/>
        <v/>
      </c>
      <c r="W277" s="234" t="str">
        <f t="shared" si="33"/>
        <v/>
      </c>
      <c r="Y277" s="235" t="str">
        <f t="shared" si="34"/>
        <v/>
      </c>
      <c r="Z277" s="236" t="str">
        <f>IFERROR(IF($B$3="NYSEG",INDEX('BCA Inputs'!$X$14:$X$54,MATCH(I277,'BCA Inputs'!$M$14:$M$54,0))*P277+INDEX('BCA Inputs'!$Y$14:$Y$54,MATCH(I277,'BCA Inputs'!$M$14:$M$54,0))*O277+INDEX('BCA Inputs'!$Z$14:$Z$54,MATCH(I277,'BCA Inputs'!$M$14:$M$54,0))*Q277+INDEX('BCA Inputs'!$AA$14:$AA$54,MATCH(I277,'BCA Inputs'!$M$14:$M$54,0))*F277+INDEX('BCA Inputs'!$AB$14:$AB$54,MATCH(I277,'BCA Inputs'!$M$14:$M$54,0))*G277,IF($B$3="RG&amp;E",INDEX('BCA Inputs'!$BG$14:$BG$54,MATCH(I277,'BCA Inputs'!$AW$14:$AW$54,0))*P277+INDEX('BCA Inputs'!$BH$14:$BH$54,MATCH(I277,'BCA Inputs'!$AW$14:$AW$54,0))*O277+INDEX('BCA Inputs'!$BI$14:$BI$54,MATCH(I277,'BCA Inputs'!$AW$14:$AW$54,0))*Q277+INDEX('BCA Inputs'!$BJ$14:$BJ$54,MATCH(I277,'BCA Inputs'!$AW$14:$AW$54,0))*F277+INDEX('BCA Inputs'!$BK$14:$BK$54,MATCH(I277,'BCA Inputs'!$AW$14:$AW$54,0))*G277,"")),"")</f>
        <v/>
      </c>
      <c r="AA277" s="237" t="str">
        <f t="shared" si="35"/>
        <v/>
      </c>
      <c r="AC277" s="238" t="str">
        <f>IFERROR((K277+R277)+IF($B$3="NYSEG",INDEX('BCA Inputs'!$AI$14:$AI$54,MATCH(I277,'BCA Inputs'!$M$14:$M$54,0))*P277+INDEX('BCA Inputs'!$AJ$14:$AJ$54,MATCH(I277,'BCA Inputs'!$M$14:$M$54,0))*Q277,IF($B$3="RG&amp;E",INDEX('BCA Inputs'!$BR$14:$BR$54,MATCH(I277,'BCA Inputs'!$AW$14:$AW$54,0))*P277+INDEX('BCA Inputs'!$BS$14:$BS$54,MATCH(I277,'BCA Inputs'!$AW$14:$AW$54,0))*Q277,"")),"")</f>
        <v/>
      </c>
      <c r="AD277" s="181" t="str">
        <f>IFERROR(IF($B$3="NYSEG",INDEX('BCA Inputs'!$AD$14:$AD$54,MATCH(I277,'BCA Inputs'!$M$14:$M$54,0))*P277+INDEX('BCA Inputs'!$AE$14:$AE$54,MATCH(I277,'BCA Inputs'!$M$14:$M$54,0))*O277+INDEX('BCA Inputs'!$AF$14:$AF$54,MATCH(I277,'BCA Inputs'!$M$14:$M$54,0))*Q277+INDEX('BCA Inputs'!$AG$14:$AG$54,MATCH(I277,'BCA Inputs'!$M$14:$M$54,0))*F277+INDEX('BCA Inputs'!$AH$14:$AH$54,MATCH(I277,'BCA Inputs'!$M$14:$M$54,0))*G277,IF($B$3="RG&amp;E",INDEX('BCA Inputs'!$BM$14:$BM$54,MATCH(I277,'BCA Inputs'!$AW$14:$AW$54,0))*P277+INDEX('BCA Inputs'!$BN$14:$BN$54,MATCH(I277,'BCA Inputs'!$AW$14:$AW$54,0))*O277+INDEX('BCA Inputs'!$BO$14:$BO$54,MATCH(I277,'BCA Inputs'!$AW$14:$AW$54,0))*Q277+INDEX('BCA Inputs'!$BP$14:$BP$54,MATCH(I277,'BCA Inputs'!$AW$14:$AW$54,0))*F277+INDEX('BCA Inputs'!$BQ$14:$BQ$54,MATCH(I277,'BCA Inputs'!$AW$14:$AW$54,0))*G277,"")),"")</f>
        <v/>
      </c>
      <c r="AE277" s="237" t="str">
        <f t="shared" si="36"/>
        <v/>
      </c>
      <c r="AF277" s="198">
        <f t="shared" si="38"/>
        <v>0</v>
      </c>
      <c r="AG277" s="239">
        <f t="shared" si="39"/>
        <v>0</v>
      </c>
    </row>
    <row r="278" spans="1:33">
      <c r="A278" s="228"/>
      <c r="B278" s="176"/>
      <c r="C278" s="229"/>
      <c r="D278" s="230"/>
      <c r="E278" s="230"/>
      <c r="F278" s="230"/>
      <c r="G278" s="230"/>
      <c r="H278" s="231"/>
      <c r="I278" s="231"/>
      <c r="J278" s="232"/>
      <c r="K278" s="232"/>
      <c r="L278" s="232"/>
      <c r="M278" s="181">
        <f t="shared" si="37"/>
        <v>0</v>
      </c>
      <c r="N278" s="181">
        <f>IF(H278="",0,H278*I278*'Avoided Water Savings Cost'!$C$16)</f>
        <v>0</v>
      </c>
      <c r="O278" s="545">
        <f>IF(C278="",0,IF($B$3="NYSEG",C278/(1-'Avoided Electric Costs 2020'!$W$21),IF($B$3="RG&amp;E",C278/(1-'Avoided Electric Costs 2020'!$X$21),"")))</f>
        <v>0</v>
      </c>
      <c r="P278" s="546">
        <f>IF(D278="",0,IF($B$3="NYSEG",D278/(1-'Avoided Electric Costs 2020'!$W$21),IF($B$3="RG&amp;E",D278/(1-'Avoided Electric Costs 2020'!$X$21),"")))</f>
        <v>0</v>
      </c>
      <c r="Q278" s="546">
        <f>IF(E278="",0,IF($B$3="NYSEG",E278/(1-'Avoided Natural Gas Costs 2020'!$J$34),IF($B$3="RG&amp;E",E278/(1-'Avoided Natural Gas Costs 2020'!$K$34),"")))</f>
        <v>0</v>
      </c>
      <c r="R278" s="233" t="str">
        <f>IFERROR(IF(P278*'BCA Inputs'!$C$1+Q278*'BCA Inputs'!$C$2+F278*'BCA Inputs'!$C$2+G278*'BCA Inputs'!$C$2=0,"",P278*'BCA Inputs'!$C$1+Q278*'BCA Inputs'!$C$2+F278*'BCA Inputs'!$C$2+G278*'BCA Inputs'!$C$2),"")</f>
        <v/>
      </c>
      <c r="S278" s="181" t="str">
        <f t="shared" si="30"/>
        <v/>
      </c>
      <c r="T278" s="181" t="str">
        <f>IFERROR(IF($B$3="NYSEG",(INDEX('BCA Inputs'!$N$14:$N$54,MATCH(I278,'BCA Inputs'!$M$14:$M$54,0))*P278+INDEX('BCA Inputs'!$O$14:$O$54,MATCH(I278,'BCA Inputs'!$M$14:$M$54,0))*O278+INDEX('BCA Inputs'!P:P,MATCH(I278,'BCA Inputs'!M:M,0))*Q278+INDEX('BCA Inputs'!Q:Q,MATCH(I278,'BCA Inputs'!M:M,0))*F278+INDEX('BCA Inputs'!R:R,MATCH(I278,'BCA Inputs'!M:M,0))*G278)+L278+N278,IF($B$3="RG&amp;E",(INDEX('BCA Inputs'!$AX$14:$AX$54,MATCH(I278,'BCA Inputs'!$AW$14:$AW$54,0))*P278+INDEX('BCA Inputs'!$AY$14:$AY$54,MATCH(I278,'BCA Inputs'!$AW$14:$AW$54,0))*O278+INDEX('BCA Inputs'!$AZ$14:$AZ$54,MATCH(I278,'BCA Inputs'!$AW$14:$AW$54,0))*Q278+INDEX('BCA Inputs'!$BA$14:$BA$54,MATCH(I278,'BCA Inputs'!$AW$14:$AW$54,0))*F278+INDEX('BCA Inputs'!$BB$14:$BB$54,MATCH(I278,'BCA Inputs'!$AW$14:$AW$54,0))*G278)+L278+N278,"")),"")</f>
        <v/>
      </c>
      <c r="U278" s="234" t="str">
        <f t="shared" si="31"/>
        <v/>
      </c>
      <c r="V278" s="234" t="str">
        <f t="shared" si="32"/>
        <v/>
      </c>
      <c r="W278" s="234" t="str">
        <f t="shared" si="33"/>
        <v/>
      </c>
      <c r="Y278" s="235" t="str">
        <f t="shared" si="34"/>
        <v/>
      </c>
      <c r="Z278" s="236" t="str">
        <f>IFERROR(IF($B$3="NYSEG",INDEX('BCA Inputs'!$X$14:$X$54,MATCH(I278,'BCA Inputs'!$M$14:$M$54,0))*P278+INDEX('BCA Inputs'!$Y$14:$Y$54,MATCH(I278,'BCA Inputs'!$M$14:$M$54,0))*O278+INDEX('BCA Inputs'!$Z$14:$Z$54,MATCH(I278,'BCA Inputs'!$M$14:$M$54,0))*Q278+INDEX('BCA Inputs'!$AA$14:$AA$54,MATCH(I278,'BCA Inputs'!$M$14:$M$54,0))*F278+INDEX('BCA Inputs'!$AB$14:$AB$54,MATCH(I278,'BCA Inputs'!$M$14:$M$54,0))*G278,IF($B$3="RG&amp;E",INDEX('BCA Inputs'!$BG$14:$BG$54,MATCH(I278,'BCA Inputs'!$AW$14:$AW$54,0))*P278+INDEX('BCA Inputs'!$BH$14:$BH$54,MATCH(I278,'BCA Inputs'!$AW$14:$AW$54,0))*O278+INDEX('BCA Inputs'!$BI$14:$BI$54,MATCH(I278,'BCA Inputs'!$AW$14:$AW$54,0))*Q278+INDEX('BCA Inputs'!$BJ$14:$BJ$54,MATCH(I278,'BCA Inputs'!$AW$14:$AW$54,0))*F278+INDEX('BCA Inputs'!$BK$14:$BK$54,MATCH(I278,'BCA Inputs'!$AW$14:$AW$54,0))*G278,"")),"")</f>
        <v/>
      </c>
      <c r="AA278" s="237" t="str">
        <f t="shared" si="35"/>
        <v/>
      </c>
      <c r="AC278" s="238" t="str">
        <f>IFERROR((K278+R278)+IF($B$3="NYSEG",INDEX('BCA Inputs'!$AI$14:$AI$54,MATCH(I278,'BCA Inputs'!$M$14:$M$54,0))*P278+INDEX('BCA Inputs'!$AJ$14:$AJ$54,MATCH(I278,'BCA Inputs'!$M$14:$M$54,0))*Q278,IF($B$3="RG&amp;E",INDEX('BCA Inputs'!$BR$14:$BR$54,MATCH(I278,'BCA Inputs'!$AW$14:$AW$54,0))*P278+INDEX('BCA Inputs'!$BS$14:$BS$54,MATCH(I278,'BCA Inputs'!$AW$14:$AW$54,0))*Q278,"")),"")</f>
        <v/>
      </c>
      <c r="AD278" s="181" t="str">
        <f>IFERROR(IF($B$3="NYSEG",INDEX('BCA Inputs'!$AD$14:$AD$54,MATCH(I278,'BCA Inputs'!$M$14:$M$54,0))*P278+INDEX('BCA Inputs'!$AE$14:$AE$54,MATCH(I278,'BCA Inputs'!$M$14:$M$54,0))*O278+INDEX('BCA Inputs'!$AF$14:$AF$54,MATCH(I278,'BCA Inputs'!$M$14:$M$54,0))*Q278+INDEX('BCA Inputs'!$AG$14:$AG$54,MATCH(I278,'BCA Inputs'!$M$14:$M$54,0))*F278+INDEX('BCA Inputs'!$AH$14:$AH$54,MATCH(I278,'BCA Inputs'!$M$14:$M$54,0))*G278,IF($B$3="RG&amp;E",INDEX('BCA Inputs'!$BM$14:$BM$54,MATCH(I278,'BCA Inputs'!$AW$14:$AW$54,0))*P278+INDEX('BCA Inputs'!$BN$14:$BN$54,MATCH(I278,'BCA Inputs'!$AW$14:$AW$54,0))*O278+INDEX('BCA Inputs'!$BO$14:$BO$54,MATCH(I278,'BCA Inputs'!$AW$14:$AW$54,0))*Q278+INDEX('BCA Inputs'!$BP$14:$BP$54,MATCH(I278,'BCA Inputs'!$AW$14:$AW$54,0))*F278+INDEX('BCA Inputs'!$BQ$14:$BQ$54,MATCH(I278,'BCA Inputs'!$AW$14:$AW$54,0))*G278,"")),"")</f>
        <v/>
      </c>
      <c r="AE278" s="237" t="str">
        <f t="shared" si="36"/>
        <v/>
      </c>
      <c r="AF278" s="198">
        <f t="shared" si="38"/>
        <v>0</v>
      </c>
      <c r="AG278" s="239">
        <f t="shared" si="39"/>
        <v>0</v>
      </c>
    </row>
    <row r="279" spans="1:33">
      <c r="A279" s="228"/>
      <c r="B279" s="176"/>
      <c r="C279" s="229"/>
      <c r="D279" s="230"/>
      <c r="E279" s="230"/>
      <c r="F279" s="230"/>
      <c r="G279" s="230"/>
      <c r="H279" s="231"/>
      <c r="I279" s="231"/>
      <c r="J279" s="232"/>
      <c r="K279" s="232"/>
      <c r="L279" s="232"/>
      <c r="M279" s="181">
        <f t="shared" si="37"/>
        <v>0</v>
      </c>
      <c r="N279" s="181">
        <f>IF(H279="",0,H279*I279*'Avoided Water Savings Cost'!$C$16)</f>
        <v>0</v>
      </c>
      <c r="O279" s="545">
        <f>IF(C279="",0,IF($B$3="NYSEG",C279/(1-'Avoided Electric Costs 2020'!$W$21),IF($B$3="RG&amp;E",C279/(1-'Avoided Electric Costs 2020'!$X$21),"")))</f>
        <v>0</v>
      </c>
      <c r="P279" s="546">
        <f>IF(D279="",0,IF($B$3="NYSEG",D279/(1-'Avoided Electric Costs 2020'!$W$21),IF($B$3="RG&amp;E",D279/(1-'Avoided Electric Costs 2020'!$X$21),"")))</f>
        <v>0</v>
      </c>
      <c r="Q279" s="546">
        <f>IF(E279="",0,IF($B$3="NYSEG",E279/(1-'Avoided Natural Gas Costs 2020'!$J$34),IF($B$3="RG&amp;E",E279/(1-'Avoided Natural Gas Costs 2020'!$K$34),"")))</f>
        <v>0</v>
      </c>
      <c r="R279" s="233" t="str">
        <f>IFERROR(IF(P279*'BCA Inputs'!$C$1+Q279*'BCA Inputs'!$C$2+F279*'BCA Inputs'!$C$2+G279*'BCA Inputs'!$C$2=0,"",P279*'BCA Inputs'!$C$1+Q279*'BCA Inputs'!$C$2+F279*'BCA Inputs'!$C$2+G279*'BCA Inputs'!$C$2),"")</f>
        <v/>
      </c>
      <c r="S279" s="181" t="str">
        <f t="shared" ref="S279:S342" si="40">IFERROR(IF(J279+R279=0,"",J279+R279),"")</f>
        <v/>
      </c>
      <c r="T279" s="181" t="str">
        <f>IFERROR(IF($B$3="NYSEG",(INDEX('BCA Inputs'!$N$14:$N$54,MATCH(I279,'BCA Inputs'!$M$14:$M$54,0))*P279+INDEX('BCA Inputs'!$O$14:$O$54,MATCH(I279,'BCA Inputs'!$M$14:$M$54,0))*O279+INDEX('BCA Inputs'!P:P,MATCH(I279,'BCA Inputs'!M:M,0))*Q279+INDEX('BCA Inputs'!Q:Q,MATCH(I279,'BCA Inputs'!M:M,0))*F279+INDEX('BCA Inputs'!R:R,MATCH(I279,'BCA Inputs'!M:M,0))*G279)+L279+N279,IF($B$3="RG&amp;E",(INDEX('BCA Inputs'!$AX$14:$AX$54,MATCH(I279,'BCA Inputs'!$AW$14:$AW$54,0))*P279+INDEX('BCA Inputs'!$AY$14:$AY$54,MATCH(I279,'BCA Inputs'!$AW$14:$AW$54,0))*O279+INDEX('BCA Inputs'!$AZ$14:$AZ$54,MATCH(I279,'BCA Inputs'!$AW$14:$AW$54,0))*Q279+INDEX('BCA Inputs'!$BA$14:$BA$54,MATCH(I279,'BCA Inputs'!$AW$14:$AW$54,0))*F279+INDEX('BCA Inputs'!$BB$14:$BB$54,MATCH(I279,'BCA Inputs'!$AW$14:$AW$54,0))*G279)+L279+N279,"")),"")</f>
        <v/>
      </c>
      <c r="U279" s="234" t="str">
        <f t="shared" ref="U279:U342" si="41">IFERROR(T279/S279,"")</f>
        <v/>
      </c>
      <c r="V279" s="234" t="str">
        <f t="shared" ref="V279:V342" si="42">IFERROR(J279/(D279*$B$6+E279*$B$7+F279*$B$7+G279*$B$7+M279+N279/I279),"")</f>
        <v/>
      </c>
      <c r="W279" s="234" t="str">
        <f t="shared" ref="W279:W342" si="43">IFERROR((J279-K279)/(D279*$B$6+E279*$B$7+F279*$B$7+G279*$B$7+M279+N279/I279),"")</f>
        <v/>
      </c>
      <c r="Y279" s="235" t="str">
        <f t="shared" ref="Y279:Y342" si="44">IFERROR(K279+R279,"")</f>
        <v/>
      </c>
      <c r="Z279" s="236" t="str">
        <f>IFERROR(IF($B$3="NYSEG",INDEX('BCA Inputs'!$X$14:$X$54,MATCH(I279,'BCA Inputs'!$M$14:$M$54,0))*P279+INDEX('BCA Inputs'!$Y$14:$Y$54,MATCH(I279,'BCA Inputs'!$M$14:$M$54,0))*O279+INDEX('BCA Inputs'!$Z$14:$Z$54,MATCH(I279,'BCA Inputs'!$M$14:$M$54,0))*Q279+INDEX('BCA Inputs'!$AA$14:$AA$54,MATCH(I279,'BCA Inputs'!$M$14:$M$54,0))*F279+INDEX('BCA Inputs'!$AB$14:$AB$54,MATCH(I279,'BCA Inputs'!$M$14:$M$54,0))*G279,IF($B$3="RG&amp;E",INDEX('BCA Inputs'!$BG$14:$BG$54,MATCH(I279,'BCA Inputs'!$AW$14:$AW$54,0))*P279+INDEX('BCA Inputs'!$BH$14:$BH$54,MATCH(I279,'BCA Inputs'!$AW$14:$AW$54,0))*O279+INDEX('BCA Inputs'!$BI$14:$BI$54,MATCH(I279,'BCA Inputs'!$AW$14:$AW$54,0))*Q279+INDEX('BCA Inputs'!$BJ$14:$BJ$54,MATCH(I279,'BCA Inputs'!$AW$14:$AW$54,0))*F279+INDEX('BCA Inputs'!$BK$14:$BK$54,MATCH(I279,'BCA Inputs'!$AW$14:$AW$54,0))*G279,"")),"")</f>
        <v/>
      </c>
      <c r="AA279" s="237" t="str">
        <f t="shared" ref="AA279:AA342" si="45">IFERROR(Z279/Y279,"")</f>
        <v/>
      </c>
      <c r="AC279" s="238" t="str">
        <f>IFERROR((K279+R279)+IF($B$3="NYSEG",INDEX('BCA Inputs'!$AI$14:$AI$54,MATCH(I279,'BCA Inputs'!$M$14:$M$54,0))*P279+INDEX('BCA Inputs'!$AJ$14:$AJ$54,MATCH(I279,'BCA Inputs'!$M$14:$M$54,0))*Q279,IF($B$3="RG&amp;E",INDEX('BCA Inputs'!$BR$14:$BR$54,MATCH(I279,'BCA Inputs'!$AW$14:$AW$54,0))*P279+INDEX('BCA Inputs'!$BS$14:$BS$54,MATCH(I279,'BCA Inputs'!$AW$14:$AW$54,0))*Q279,"")),"")</f>
        <v/>
      </c>
      <c r="AD279" s="181" t="str">
        <f>IFERROR(IF($B$3="NYSEG",INDEX('BCA Inputs'!$AD$14:$AD$54,MATCH(I279,'BCA Inputs'!$M$14:$M$54,0))*P279+INDEX('BCA Inputs'!$AE$14:$AE$54,MATCH(I279,'BCA Inputs'!$M$14:$M$54,0))*O279+INDEX('BCA Inputs'!$AF$14:$AF$54,MATCH(I279,'BCA Inputs'!$M$14:$M$54,0))*Q279+INDEX('BCA Inputs'!$AG$14:$AG$54,MATCH(I279,'BCA Inputs'!$M$14:$M$54,0))*F279+INDEX('BCA Inputs'!$AH$14:$AH$54,MATCH(I279,'BCA Inputs'!$M$14:$M$54,0))*G279,IF($B$3="RG&amp;E",INDEX('BCA Inputs'!$BM$14:$BM$54,MATCH(I279,'BCA Inputs'!$AW$14:$AW$54,0))*P279+INDEX('BCA Inputs'!$BN$14:$BN$54,MATCH(I279,'BCA Inputs'!$AW$14:$AW$54,0))*O279+INDEX('BCA Inputs'!$BO$14:$BO$54,MATCH(I279,'BCA Inputs'!$AW$14:$AW$54,0))*Q279+INDEX('BCA Inputs'!$BP$14:$BP$54,MATCH(I279,'BCA Inputs'!$AW$14:$AW$54,0))*F279+INDEX('BCA Inputs'!$BQ$14:$BQ$54,MATCH(I279,'BCA Inputs'!$AW$14:$AW$54,0))*G279,"")),"")</f>
        <v/>
      </c>
      <c r="AE279" s="237" t="str">
        <f t="shared" ref="AE279:AE342" si="46">IFERROR(AD279/AC279,"")</f>
        <v/>
      </c>
      <c r="AF279" s="198">
        <f t="shared" si="38"/>
        <v>0</v>
      </c>
      <c r="AG279" s="239">
        <f t="shared" si="39"/>
        <v>0</v>
      </c>
    </row>
    <row r="280" spans="1:33">
      <c r="A280" s="228"/>
      <c r="B280" s="176"/>
      <c r="C280" s="229"/>
      <c r="D280" s="230"/>
      <c r="E280" s="230"/>
      <c r="F280" s="230"/>
      <c r="G280" s="230"/>
      <c r="H280" s="231"/>
      <c r="I280" s="231"/>
      <c r="J280" s="232"/>
      <c r="K280" s="232"/>
      <c r="L280" s="232"/>
      <c r="M280" s="181">
        <f t="shared" ref="M280:M343" si="47">IF(L280="",0,L280/I280)</f>
        <v>0</v>
      </c>
      <c r="N280" s="181">
        <f>IF(H280="",0,H280*I280*'Avoided Water Savings Cost'!$C$16)</f>
        <v>0</v>
      </c>
      <c r="O280" s="545">
        <f>IF(C280="",0,IF($B$3="NYSEG",C280/(1-'Avoided Electric Costs 2020'!$W$21),IF($B$3="RG&amp;E",C280/(1-'Avoided Electric Costs 2020'!$X$21),"")))</f>
        <v>0</v>
      </c>
      <c r="P280" s="546">
        <f>IF(D280="",0,IF($B$3="NYSEG",D280/(1-'Avoided Electric Costs 2020'!$W$21),IF($B$3="RG&amp;E",D280/(1-'Avoided Electric Costs 2020'!$X$21),"")))</f>
        <v>0</v>
      </c>
      <c r="Q280" s="546">
        <f>IF(E280="",0,IF($B$3="NYSEG",E280/(1-'Avoided Natural Gas Costs 2020'!$J$34),IF($B$3="RG&amp;E",E280/(1-'Avoided Natural Gas Costs 2020'!$K$34),"")))</f>
        <v>0</v>
      </c>
      <c r="R280" s="233" t="str">
        <f>IFERROR(IF(P280*'BCA Inputs'!$C$1+Q280*'BCA Inputs'!$C$2+F280*'BCA Inputs'!$C$2+G280*'BCA Inputs'!$C$2=0,"",P280*'BCA Inputs'!$C$1+Q280*'BCA Inputs'!$C$2+F280*'BCA Inputs'!$C$2+G280*'BCA Inputs'!$C$2),"")</f>
        <v/>
      </c>
      <c r="S280" s="181" t="str">
        <f t="shared" si="40"/>
        <v/>
      </c>
      <c r="T280" s="181" t="str">
        <f>IFERROR(IF($B$3="NYSEG",(INDEX('BCA Inputs'!$N$14:$N$54,MATCH(I280,'BCA Inputs'!$M$14:$M$54,0))*P280+INDEX('BCA Inputs'!$O$14:$O$54,MATCH(I280,'BCA Inputs'!$M$14:$M$54,0))*O280+INDEX('BCA Inputs'!P:P,MATCH(I280,'BCA Inputs'!M:M,0))*Q280+INDEX('BCA Inputs'!Q:Q,MATCH(I280,'BCA Inputs'!M:M,0))*F280+INDEX('BCA Inputs'!R:R,MATCH(I280,'BCA Inputs'!M:M,0))*G280)+L280+N280,IF($B$3="RG&amp;E",(INDEX('BCA Inputs'!$AX$14:$AX$54,MATCH(I280,'BCA Inputs'!$AW$14:$AW$54,0))*P280+INDEX('BCA Inputs'!$AY$14:$AY$54,MATCH(I280,'BCA Inputs'!$AW$14:$AW$54,0))*O280+INDEX('BCA Inputs'!$AZ$14:$AZ$54,MATCH(I280,'BCA Inputs'!$AW$14:$AW$54,0))*Q280+INDEX('BCA Inputs'!$BA$14:$BA$54,MATCH(I280,'BCA Inputs'!$AW$14:$AW$54,0))*F280+INDEX('BCA Inputs'!$BB$14:$BB$54,MATCH(I280,'BCA Inputs'!$AW$14:$AW$54,0))*G280)+L280+N280,"")),"")</f>
        <v/>
      </c>
      <c r="U280" s="234" t="str">
        <f t="shared" si="41"/>
        <v/>
      </c>
      <c r="V280" s="234" t="str">
        <f t="shared" si="42"/>
        <v/>
      </c>
      <c r="W280" s="234" t="str">
        <f t="shared" si="43"/>
        <v/>
      </c>
      <c r="Y280" s="235" t="str">
        <f t="shared" si="44"/>
        <v/>
      </c>
      <c r="Z280" s="236" t="str">
        <f>IFERROR(IF($B$3="NYSEG",INDEX('BCA Inputs'!$X$14:$X$54,MATCH(I280,'BCA Inputs'!$M$14:$M$54,0))*P280+INDEX('BCA Inputs'!$Y$14:$Y$54,MATCH(I280,'BCA Inputs'!$M$14:$M$54,0))*O280+INDEX('BCA Inputs'!$Z$14:$Z$54,MATCH(I280,'BCA Inputs'!$M$14:$M$54,0))*Q280+INDEX('BCA Inputs'!$AA$14:$AA$54,MATCH(I280,'BCA Inputs'!$M$14:$M$54,0))*F280+INDEX('BCA Inputs'!$AB$14:$AB$54,MATCH(I280,'BCA Inputs'!$M$14:$M$54,0))*G280,IF($B$3="RG&amp;E",INDEX('BCA Inputs'!$BG$14:$BG$54,MATCH(I280,'BCA Inputs'!$AW$14:$AW$54,0))*P280+INDEX('BCA Inputs'!$BH$14:$BH$54,MATCH(I280,'BCA Inputs'!$AW$14:$AW$54,0))*O280+INDEX('BCA Inputs'!$BI$14:$BI$54,MATCH(I280,'BCA Inputs'!$AW$14:$AW$54,0))*Q280+INDEX('BCA Inputs'!$BJ$14:$BJ$54,MATCH(I280,'BCA Inputs'!$AW$14:$AW$54,0))*F280+INDEX('BCA Inputs'!$BK$14:$BK$54,MATCH(I280,'BCA Inputs'!$AW$14:$AW$54,0))*G280,"")),"")</f>
        <v/>
      </c>
      <c r="AA280" s="237" t="str">
        <f t="shared" si="45"/>
        <v/>
      </c>
      <c r="AC280" s="238" t="str">
        <f>IFERROR((K280+R280)+IF($B$3="NYSEG",INDEX('BCA Inputs'!$AI$14:$AI$54,MATCH(I280,'BCA Inputs'!$M$14:$M$54,0))*P280+INDEX('BCA Inputs'!$AJ$14:$AJ$54,MATCH(I280,'BCA Inputs'!$M$14:$M$54,0))*Q280,IF($B$3="RG&amp;E",INDEX('BCA Inputs'!$BR$14:$BR$54,MATCH(I280,'BCA Inputs'!$AW$14:$AW$54,0))*P280+INDEX('BCA Inputs'!$BS$14:$BS$54,MATCH(I280,'BCA Inputs'!$AW$14:$AW$54,0))*Q280,"")),"")</f>
        <v/>
      </c>
      <c r="AD280" s="181" t="str">
        <f>IFERROR(IF($B$3="NYSEG",INDEX('BCA Inputs'!$AD$14:$AD$54,MATCH(I280,'BCA Inputs'!$M$14:$M$54,0))*P280+INDEX('BCA Inputs'!$AE$14:$AE$54,MATCH(I280,'BCA Inputs'!$M$14:$M$54,0))*O280+INDEX('BCA Inputs'!$AF$14:$AF$54,MATCH(I280,'BCA Inputs'!$M$14:$M$54,0))*Q280+INDEX('BCA Inputs'!$AG$14:$AG$54,MATCH(I280,'BCA Inputs'!$M$14:$M$54,0))*F280+INDEX('BCA Inputs'!$AH$14:$AH$54,MATCH(I280,'BCA Inputs'!$M$14:$M$54,0))*G280,IF($B$3="RG&amp;E",INDEX('BCA Inputs'!$BM$14:$BM$54,MATCH(I280,'BCA Inputs'!$AW$14:$AW$54,0))*P280+INDEX('BCA Inputs'!$BN$14:$BN$54,MATCH(I280,'BCA Inputs'!$AW$14:$AW$54,0))*O280+INDEX('BCA Inputs'!$BO$14:$BO$54,MATCH(I280,'BCA Inputs'!$AW$14:$AW$54,0))*Q280+INDEX('BCA Inputs'!$BP$14:$BP$54,MATCH(I280,'BCA Inputs'!$AW$14:$AW$54,0))*F280+INDEX('BCA Inputs'!$BQ$14:$BQ$54,MATCH(I280,'BCA Inputs'!$AW$14:$AW$54,0))*G280,"")),"")</f>
        <v/>
      </c>
      <c r="AE280" s="237" t="str">
        <f t="shared" si="46"/>
        <v/>
      </c>
      <c r="AF280" s="198">
        <f t="shared" ref="AF280:AF343" si="48">IF(U280&lt;1,1,0)</f>
        <v>0</v>
      </c>
      <c r="AG280" s="239">
        <f t="shared" ref="AG280:AG343" si="49">D280*3412+(E280+F280+G280)*100000</f>
        <v>0</v>
      </c>
    </row>
    <row r="281" spans="1:33">
      <c r="A281" s="228"/>
      <c r="B281" s="176"/>
      <c r="C281" s="229"/>
      <c r="D281" s="230"/>
      <c r="E281" s="230"/>
      <c r="F281" s="230"/>
      <c r="G281" s="230"/>
      <c r="H281" s="231"/>
      <c r="I281" s="231"/>
      <c r="J281" s="232"/>
      <c r="K281" s="232"/>
      <c r="L281" s="232"/>
      <c r="M281" s="181">
        <f t="shared" si="47"/>
        <v>0</v>
      </c>
      <c r="N281" s="181">
        <f>IF(H281="",0,H281*I281*'Avoided Water Savings Cost'!$C$16)</f>
        <v>0</v>
      </c>
      <c r="O281" s="545">
        <f>IF(C281="",0,IF($B$3="NYSEG",C281/(1-'Avoided Electric Costs 2020'!$W$21),IF($B$3="RG&amp;E",C281/(1-'Avoided Electric Costs 2020'!$X$21),"")))</f>
        <v>0</v>
      </c>
      <c r="P281" s="546">
        <f>IF(D281="",0,IF($B$3="NYSEG",D281/(1-'Avoided Electric Costs 2020'!$W$21),IF($B$3="RG&amp;E",D281/(1-'Avoided Electric Costs 2020'!$X$21),"")))</f>
        <v>0</v>
      </c>
      <c r="Q281" s="546">
        <f>IF(E281="",0,IF($B$3="NYSEG",E281/(1-'Avoided Natural Gas Costs 2020'!$J$34),IF($B$3="RG&amp;E",E281/(1-'Avoided Natural Gas Costs 2020'!$K$34),"")))</f>
        <v>0</v>
      </c>
      <c r="R281" s="233" t="str">
        <f>IFERROR(IF(P281*'BCA Inputs'!$C$1+Q281*'BCA Inputs'!$C$2+F281*'BCA Inputs'!$C$2+G281*'BCA Inputs'!$C$2=0,"",P281*'BCA Inputs'!$C$1+Q281*'BCA Inputs'!$C$2+F281*'BCA Inputs'!$C$2+G281*'BCA Inputs'!$C$2),"")</f>
        <v/>
      </c>
      <c r="S281" s="181" t="str">
        <f t="shared" si="40"/>
        <v/>
      </c>
      <c r="T281" s="181" t="str">
        <f>IFERROR(IF($B$3="NYSEG",(INDEX('BCA Inputs'!$N$14:$N$54,MATCH(I281,'BCA Inputs'!$M$14:$M$54,0))*P281+INDEX('BCA Inputs'!$O$14:$O$54,MATCH(I281,'BCA Inputs'!$M$14:$M$54,0))*O281+INDEX('BCA Inputs'!P:P,MATCH(I281,'BCA Inputs'!M:M,0))*Q281+INDEX('BCA Inputs'!Q:Q,MATCH(I281,'BCA Inputs'!M:M,0))*F281+INDEX('BCA Inputs'!R:R,MATCH(I281,'BCA Inputs'!M:M,0))*G281)+L281+N281,IF($B$3="RG&amp;E",(INDEX('BCA Inputs'!$AX$14:$AX$54,MATCH(I281,'BCA Inputs'!$AW$14:$AW$54,0))*P281+INDEX('BCA Inputs'!$AY$14:$AY$54,MATCH(I281,'BCA Inputs'!$AW$14:$AW$54,0))*O281+INDEX('BCA Inputs'!$AZ$14:$AZ$54,MATCH(I281,'BCA Inputs'!$AW$14:$AW$54,0))*Q281+INDEX('BCA Inputs'!$BA$14:$BA$54,MATCH(I281,'BCA Inputs'!$AW$14:$AW$54,0))*F281+INDEX('BCA Inputs'!$BB$14:$BB$54,MATCH(I281,'BCA Inputs'!$AW$14:$AW$54,0))*G281)+L281+N281,"")),"")</f>
        <v/>
      </c>
      <c r="U281" s="234" t="str">
        <f t="shared" si="41"/>
        <v/>
      </c>
      <c r="V281" s="234" t="str">
        <f t="shared" si="42"/>
        <v/>
      </c>
      <c r="W281" s="234" t="str">
        <f t="shared" si="43"/>
        <v/>
      </c>
      <c r="Y281" s="235" t="str">
        <f t="shared" si="44"/>
        <v/>
      </c>
      <c r="Z281" s="236" t="str">
        <f>IFERROR(IF($B$3="NYSEG",INDEX('BCA Inputs'!$X$14:$X$54,MATCH(I281,'BCA Inputs'!$M$14:$M$54,0))*P281+INDEX('BCA Inputs'!$Y$14:$Y$54,MATCH(I281,'BCA Inputs'!$M$14:$M$54,0))*O281+INDEX('BCA Inputs'!$Z$14:$Z$54,MATCH(I281,'BCA Inputs'!$M$14:$M$54,0))*Q281+INDEX('BCA Inputs'!$AA$14:$AA$54,MATCH(I281,'BCA Inputs'!$M$14:$M$54,0))*F281+INDEX('BCA Inputs'!$AB$14:$AB$54,MATCH(I281,'BCA Inputs'!$M$14:$M$54,0))*G281,IF($B$3="RG&amp;E",INDEX('BCA Inputs'!$BG$14:$BG$54,MATCH(I281,'BCA Inputs'!$AW$14:$AW$54,0))*P281+INDEX('BCA Inputs'!$BH$14:$BH$54,MATCH(I281,'BCA Inputs'!$AW$14:$AW$54,0))*O281+INDEX('BCA Inputs'!$BI$14:$BI$54,MATCH(I281,'BCA Inputs'!$AW$14:$AW$54,0))*Q281+INDEX('BCA Inputs'!$BJ$14:$BJ$54,MATCH(I281,'BCA Inputs'!$AW$14:$AW$54,0))*F281+INDEX('BCA Inputs'!$BK$14:$BK$54,MATCH(I281,'BCA Inputs'!$AW$14:$AW$54,0))*G281,"")),"")</f>
        <v/>
      </c>
      <c r="AA281" s="237" t="str">
        <f t="shared" si="45"/>
        <v/>
      </c>
      <c r="AC281" s="238" t="str">
        <f>IFERROR((K281+R281)+IF($B$3="NYSEG",INDEX('BCA Inputs'!$AI$14:$AI$54,MATCH(I281,'BCA Inputs'!$M$14:$M$54,0))*P281+INDEX('BCA Inputs'!$AJ$14:$AJ$54,MATCH(I281,'BCA Inputs'!$M$14:$M$54,0))*Q281,IF($B$3="RG&amp;E",INDEX('BCA Inputs'!$BR$14:$BR$54,MATCH(I281,'BCA Inputs'!$AW$14:$AW$54,0))*P281+INDEX('BCA Inputs'!$BS$14:$BS$54,MATCH(I281,'BCA Inputs'!$AW$14:$AW$54,0))*Q281,"")),"")</f>
        <v/>
      </c>
      <c r="AD281" s="181" t="str">
        <f>IFERROR(IF($B$3="NYSEG",INDEX('BCA Inputs'!$AD$14:$AD$54,MATCH(I281,'BCA Inputs'!$M$14:$M$54,0))*P281+INDEX('BCA Inputs'!$AE$14:$AE$54,MATCH(I281,'BCA Inputs'!$M$14:$M$54,0))*O281+INDEX('BCA Inputs'!$AF$14:$AF$54,MATCH(I281,'BCA Inputs'!$M$14:$M$54,0))*Q281+INDEX('BCA Inputs'!$AG$14:$AG$54,MATCH(I281,'BCA Inputs'!$M$14:$M$54,0))*F281+INDEX('BCA Inputs'!$AH$14:$AH$54,MATCH(I281,'BCA Inputs'!$M$14:$M$54,0))*G281,IF($B$3="RG&amp;E",INDEX('BCA Inputs'!$BM$14:$BM$54,MATCH(I281,'BCA Inputs'!$AW$14:$AW$54,0))*P281+INDEX('BCA Inputs'!$BN$14:$BN$54,MATCH(I281,'BCA Inputs'!$AW$14:$AW$54,0))*O281+INDEX('BCA Inputs'!$BO$14:$BO$54,MATCH(I281,'BCA Inputs'!$AW$14:$AW$54,0))*Q281+INDEX('BCA Inputs'!$BP$14:$BP$54,MATCH(I281,'BCA Inputs'!$AW$14:$AW$54,0))*F281+INDEX('BCA Inputs'!$BQ$14:$BQ$54,MATCH(I281,'BCA Inputs'!$AW$14:$AW$54,0))*G281,"")),"")</f>
        <v/>
      </c>
      <c r="AE281" s="237" t="str">
        <f t="shared" si="46"/>
        <v/>
      </c>
      <c r="AF281" s="198">
        <f t="shared" si="48"/>
        <v>0</v>
      </c>
      <c r="AG281" s="239">
        <f t="shared" si="49"/>
        <v>0</v>
      </c>
    </row>
    <row r="282" spans="1:33">
      <c r="A282" s="228"/>
      <c r="B282" s="176"/>
      <c r="C282" s="229"/>
      <c r="D282" s="230"/>
      <c r="E282" s="230"/>
      <c r="F282" s="230"/>
      <c r="G282" s="230"/>
      <c r="H282" s="231"/>
      <c r="I282" s="231"/>
      <c r="J282" s="232"/>
      <c r="K282" s="232"/>
      <c r="L282" s="232"/>
      <c r="M282" s="181">
        <f t="shared" si="47"/>
        <v>0</v>
      </c>
      <c r="N282" s="181">
        <f>IF(H282="",0,H282*I282*'Avoided Water Savings Cost'!$C$16)</f>
        <v>0</v>
      </c>
      <c r="O282" s="545">
        <f>IF(C282="",0,IF($B$3="NYSEG",C282/(1-'Avoided Electric Costs 2020'!$W$21),IF($B$3="RG&amp;E",C282/(1-'Avoided Electric Costs 2020'!$X$21),"")))</f>
        <v>0</v>
      </c>
      <c r="P282" s="546">
        <f>IF(D282="",0,IF($B$3="NYSEG",D282/(1-'Avoided Electric Costs 2020'!$W$21),IF($B$3="RG&amp;E",D282/(1-'Avoided Electric Costs 2020'!$X$21),"")))</f>
        <v>0</v>
      </c>
      <c r="Q282" s="546">
        <f>IF(E282="",0,IF($B$3="NYSEG",E282/(1-'Avoided Natural Gas Costs 2020'!$J$34),IF($B$3="RG&amp;E",E282/(1-'Avoided Natural Gas Costs 2020'!$K$34),"")))</f>
        <v>0</v>
      </c>
      <c r="R282" s="233" t="str">
        <f>IFERROR(IF(P282*'BCA Inputs'!$C$1+Q282*'BCA Inputs'!$C$2+F282*'BCA Inputs'!$C$2+G282*'BCA Inputs'!$C$2=0,"",P282*'BCA Inputs'!$C$1+Q282*'BCA Inputs'!$C$2+F282*'BCA Inputs'!$C$2+G282*'BCA Inputs'!$C$2),"")</f>
        <v/>
      </c>
      <c r="S282" s="181" t="str">
        <f t="shared" si="40"/>
        <v/>
      </c>
      <c r="T282" s="181" t="str">
        <f>IFERROR(IF($B$3="NYSEG",(INDEX('BCA Inputs'!$N$14:$N$54,MATCH(I282,'BCA Inputs'!$M$14:$M$54,0))*P282+INDEX('BCA Inputs'!$O$14:$O$54,MATCH(I282,'BCA Inputs'!$M$14:$M$54,0))*O282+INDEX('BCA Inputs'!P:P,MATCH(I282,'BCA Inputs'!M:M,0))*Q282+INDEX('BCA Inputs'!Q:Q,MATCH(I282,'BCA Inputs'!M:M,0))*F282+INDEX('BCA Inputs'!R:R,MATCH(I282,'BCA Inputs'!M:M,0))*G282)+L282+N282,IF($B$3="RG&amp;E",(INDEX('BCA Inputs'!$AX$14:$AX$54,MATCH(I282,'BCA Inputs'!$AW$14:$AW$54,0))*P282+INDEX('BCA Inputs'!$AY$14:$AY$54,MATCH(I282,'BCA Inputs'!$AW$14:$AW$54,0))*O282+INDEX('BCA Inputs'!$AZ$14:$AZ$54,MATCH(I282,'BCA Inputs'!$AW$14:$AW$54,0))*Q282+INDEX('BCA Inputs'!$BA$14:$BA$54,MATCH(I282,'BCA Inputs'!$AW$14:$AW$54,0))*F282+INDEX('BCA Inputs'!$BB$14:$BB$54,MATCH(I282,'BCA Inputs'!$AW$14:$AW$54,0))*G282)+L282+N282,"")),"")</f>
        <v/>
      </c>
      <c r="U282" s="234" t="str">
        <f t="shared" si="41"/>
        <v/>
      </c>
      <c r="V282" s="234" t="str">
        <f t="shared" si="42"/>
        <v/>
      </c>
      <c r="W282" s="234" t="str">
        <f t="shared" si="43"/>
        <v/>
      </c>
      <c r="Y282" s="235" t="str">
        <f t="shared" si="44"/>
        <v/>
      </c>
      <c r="Z282" s="236" t="str">
        <f>IFERROR(IF($B$3="NYSEG",INDEX('BCA Inputs'!$X$14:$X$54,MATCH(I282,'BCA Inputs'!$M$14:$M$54,0))*P282+INDEX('BCA Inputs'!$Y$14:$Y$54,MATCH(I282,'BCA Inputs'!$M$14:$M$54,0))*O282+INDEX('BCA Inputs'!$Z$14:$Z$54,MATCH(I282,'BCA Inputs'!$M$14:$M$54,0))*Q282+INDEX('BCA Inputs'!$AA$14:$AA$54,MATCH(I282,'BCA Inputs'!$M$14:$M$54,0))*F282+INDEX('BCA Inputs'!$AB$14:$AB$54,MATCH(I282,'BCA Inputs'!$M$14:$M$54,0))*G282,IF($B$3="RG&amp;E",INDEX('BCA Inputs'!$BG$14:$BG$54,MATCH(I282,'BCA Inputs'!$AW$14:$AW$54,0))*P282+INDEX('BCA Inputs'!$BH$14:$BH$54,MATCH(I282,'BCA Inputs'!$AW$14:$AW$54,0))*O282+INDEX('BCA Inputs'!$BI$14:$BI$54,MATCH(I282,'BCA Inputs'!$AW$14:$AW$54,0))*Q282+INDEX('BCA Inputs'!$BJ$14:$BJ$54,MATCH(I282,'BCA Inputs'!$AW$14:$AW$54,0))*F282+INDEX('BCA Inputs'!$BK$14:$BK$54,MATCH(I282,'BCA Inputs'!$AW$14:$AW$54,0))*G282,"")),"")</f>
        <v/>
      </c>
      <c r="AA282" s="237" t="str">
        <f t="shared" si="45"/>
        <v/>
      </c>
      <c r="AC282" s="238" t="str">
        <f>IFERROR((K282+R282)+IF($B$3="NYSEG",INDEX('BCA Inputs'!$AI$14:$AI$54,MATCH(I282,'BCA Inputs'!$M$14:$M$54,0))*P282+INDEX('BCA Inputs'!$AJ$14:$AJ$54,MATCH(I282,'BCA Inputs'!$M$14:$M$54,0))*Q282,IF($B$3="RG&amp;E",INDEX('BCA Inputs'!$BR$14:$BR$54,MATCH(I282,'BCA Inputs'!$AW$14:$AW$54,0))*P282+INDEX('BCA Inputs'!$BS$14:$BS$54,MATCH(I282,'BCA Inputs'!$AW$14:$AW$54,0))*Q282,"")),"")</f>
        <v/>
      </c>
      <c r="AD282" s="181" t="str">
        <f>IFERROR(IF($B$3="NYSEG",INDEX('BCA Inputs'!$AD$14:$AD$54,MATCH(I282,'BCA Inputs'!$M$14:$M$54,0))*P282+INDEX('BCA Inputs'!$AE$14:$AE$54,MATCH(I282,'BCA Inputs'!$M$14:$M$54,0))*O282+INDEX('BCA Inputs'!$AF$14:$AF$54,MATCH(I282,'BCA Inputs'!$M$14:$M$54,0))*Q282+INDEX('BCA Inputs'!$AG$14:$AG$54,MATCH(I282,'BCA Inputs'!$M$14:$M$54,0))*F282+INDEX('BCA Inputs'!$AH$14:$AH$54,MATCH(I282,'BCA Inputs'!$M$14:$M$54,0))*G282,IF($B$3="RG&amp;E",INDEX('BCA Inputs'!$BM$14:$BM$54,MATCH(I282,'BCA Inputs'!$AW$14:$AW$54,0))*P282+INDEX('BCA Inputs'!$BN$14:$BN$54,MATCH(I282,'BCA Inputs'!$AW$14:$AW$54,0))*O282+INDEX('BCA Inputs'!$BO$14:$BO$54,MATCH(I282,'BCA Inputs'!$AW$14:$AW$54,0))*Q282+INDEX('BCA Inputs'!$BP$14:$BP$54,MATCH(I282,'BCA Inputs'!$AW$14:$AW$54,0))*F282+INDEX('BCA Inputs'!$BQ$14:$BQ$54,MATCH(I282,'BCA Inputs'!$AW$14:$AW$54,0))*G282,"")),"")</f>
        <v/>
      </c>
      <c r="AE282" s="237" t="str">
        <f t="shared" si="46"/>
        <v/>
      </c>
      <c r="AF282" s="198">
        <f t="shared" si="48"/>
        <v>0</v>
      </c>
      <c r="AG282" s="239">
        <f t="shared" si="49"/>
        <v>0</v>
      </c>
    </row>
    <row r="283" spans="1:33">
      <c r="A283" s="228"/>
      <c r="B283" s="176"/>
      <c r="C283" s="229"/>
      <c r="D283" s="230"/>
      <c r="E283" s="230"/>
      <c r="F283" s="230"/>
      <c r="G283" s="230"/>
      <c r="H283" s="231"/>
      <c r="I283" s="231"/>
      <c r="J283" s="232"/>
      <c r="K283" s="232"/>
      <c r="L283" s="232"/>
      <c r="M283" s="181">
        <f t="shared" si="47"/>
        <v>0</v>
      </c>
      <c r="N283" s="181">
        <f>IF(H283="",0,H283*I283*'Avoided Water Savings Cost'!$C$16)</f>
        <v>0</v>
      </c>
      <c r="O283" s="545">
        <f>IF(C283="",0,IF($B$3="NYSEG",C283/(1-'Avoided Electric Costs 2020'!$W$21),IF($B$3="RG&amp;E",C283/(1-'Avoided Electric Costs 2020'!$X$21),"")))</f>
        <v>0</v>
      </c>
      <c r="P283" s="546">
        <f>IF(D283="",0,IF($B$3="NYSEG",D283/(1-'Avoided Electric Costs 2020'!$W$21),IF($B$3="RG&amp;E",D283/(1-'Avoided Electric Costs 2020'!$X$21),"")))</f>
        <v>0</v>
      </c>
      <c r="Q283" s="546">
        <f>IF(E283="",0,IF($B$3="NYSEG",E283/(1-'Avoided Natural Gas Costs 2020'!$J$34),IF($B$3="RG&amp;E",E283/(1-'Avoided Natural Gas Costs 2020'!$K$34),"")))</f>
        <v>0</v>
      </c>
      <c r="R283" s="233" t="str">
        <f>IFERROR(IF(P283*'BCA Inputs'!$C$1+Q283*'BCA Inputs'!$C$2+F283*'BCA Inputs'!$C$2+G283*'BCA Inputs'!$C$2=0,"",P283*'BCA Inputs'!$C$1+Q283*'BCA Inputs'!$C$2+F283*'BCA Inputs'!$C$2+G283*'BCA Inputs'!$C$2),"")</f>
        <v/>
      </c>
      <c r="S283" s="181" t="str">
        <f t="shared" si="40"/>
        <v/>
      </c>
      <c r="T283" s="181" t="str">
        <f>IFERROR(IF($B$3="NYSEG",(INDEX('BCA Inputs'!$N$14:$N$54,MATCH(I283,'BCA Inputs'!$M$14:$M$54,0))*P283+INDEX('BCA Inputs'!$O$14:$O$54,MATCH(I283,'BCA Inputs'!$M$14:$M$54,0))*O283+INDEX('BCA Inputs'!P:P,MATCH(I283,'BCA Inputs'!M:M,0))*Q283+INDEX('BCA Inputs'!Q:Q,MATCH(I283,'BCA Inputs'!M:M,0))*F283+INDEX('BCA Inputs'!R:R,MATCH(I283,'BCA Inputs'!M:M,0))*G283)+L283+N283,IF($B$3="RG&amp;E",(INDEX('BCA Inputs'!$AX$14:$AX$54,MATCH(I283,'BCA Inputs'!$AW$14:$AW$54,0))*P283+INDEX('BCA Inputs'!$AY$14:$AY$54,MATCH(I283,'BCA Inputs'!$AW$14:$AW$54,0))*O283+INDEX('BCA Inputs'!$AZ$14:$AZ$54,MATCH(I283,'BCA Inputs'!$AW$14:$AW$54,0))*Q283+INDEX('BCA Inputs'!$BA$14:$BA$54,MATCH(I283,'BCA Inputs'!$AW$14:$AW$54,0))*F283+INDEX('BCA Inputs'!$BB$14:$BB$54,MATCH(I283,'BCA Inputs'!$AW$14:$AW$54,0))*G283)+L283+N283,"")),"")</f>
        <v/>
      </c>
      <c r="U283" s="234" t="str">
        <f t="shared" si="41"/>
        <v/>
      </c>
      <c r="V283" s="234" t="str">
        <f t="shared" si="42"/>
        <v/>
      </c>
      <c r="W283" s="234" t="str">
        <f t="shared" si="43"/>
        <v/>
      </c>
      <c r="Y283" s="235" t="str">
        <f t="shared" si="44"/>
        <v/>
      </c>
      <c r="Z283" s="236" t="str">
        <f>IFERROR(IF($B$3="NYSEG",INDEX('BCA Inputs'!$X$14:$X$54,MATCH(I283,'BCA Inputs'!$M$14:$M$54,0))*P283+INDEX('BCA Inputs'!$Y$14:$Y$54,MATCH(I283,'BCA Inputs'!$M$14:$M$54,0))*O283+INDEX('BCA Inputs'!$Z$14:$Z$54,MATCH(I283,'BCA Inputs'!$M$14:$M$54,0))*Q283+INDEX('BCA Inputs'!$AA$14:$AA$54,MATCH(I283,'BCA Inputs'!$M$14:$M$54,0))*F283+INDEX('BCA Inputs'!$AB$14:$AB$54,MATCH(I283,'BCA Inputs'!$M$14:$M$54,0))*G283,IF($B$3="RG&amp;E",INDEX('BCA Inputs'!$BG$14:$BG$54,MATCH(I283,'BCA Inputs'!$AW$14:$AW$54,0))*P283+INDEX('BCA Inputs'!$BH$14:$BH$54,MATCH(I283,'BCA Inputs'!$AW$14:$AW$54,0))*O283+INDEX('BCA Inputs'!$BI$14:$BI$54,MATCH(I283,'BCA Inputs'!$AW$14:$AW$54,0))*Q283+INDEX('BCA Inputs'!$BJ$14:$BJ$54,MATCH(I283,'BCA Inputs'!$AW$14:$AW$54,0))*F283+INDEX('BCA Inputs'!$BK$14:$BK$54,MATCH(I283,'BCA Inputs'!$AW$14:$AW$54,0))*G283,"")),"")</f>
        <v/>
      </c>
      <c r="AA283" s="237" t="str">
        <f t="shared" si="45"/>
        <v/>
      </c>
      <c r="AC283" s="238" t="str">
        <f>IFERROR((K283+R283)+IF($B$3="NYSEG",INDEX('BCA Inputs'!$AI$14:$AI$54,MATCH(I283,'BCA Inputs'!$M$14:$M$54,0))*P283+INDEX('BCA Inputs'!$AJ$14:$AJ$54,MATCH(I283,'BCA Inputs'!$M$14:$M$54,0))*Q283,IF($B$3="RG&amp;E",INDEX('BCA Inputs'!$BR$14:$BR$54,MATCH(I283,'BCA Inputs'!$AW$14:$AW$54,0))*P283+INDEX('BCA Inputs'!$BS$14:$BS$54,MATCH(I283,'BCA Inputs'!$AW$14:$AW$54,0))*Q283,"")),"")</f>
        <v/>
      </c>
      <c r="AD283" s="181" t="str">
        <f>IFERROR(IF($B$3="NYSEG",INDEX('BCA Inputs'!$AD$14:$AD$54,MATCH(I283,'BCA Inputs'!$M$14:$M$54,0))*P283+INDEX('BCA Inputs'!$AE$14:$AE$54,MATCH(I283,'BCA Inputs'!$M$14:$M$54,0))*O283+INDEX('BCA Inputs'!$AF$14:$AF$54,MATCH(I283,'BCA Inputs'!$M$14:$M$54,0))*Q283+INDEX('BCA Inputs'!$AG$14:$AG$54,MATCH(I283,'BCA Inputs'!$M$14:$M$54,0))*F283+INDEX('BCA Inputs'!$AH$14:$AH$54,MATCH(I283,'BCA Inputs'!$M$14:$M$54,0))*G283,IF($B$3="RG&amp;E",INDEX('BCA Inputs'!$BM$14:$BM$54,MATCH(I283,'BCA Inputs'!$AW$14:$AW$54,0))*P283+INDEX('BCA Inputs'!$BN$14:$BN$54,MATCH(I283,'BCA Inputs'!$AW$14:$AW$54,0))*O283+INDEX('BCA Inputs'!$BO$14:$BO$54,MATCH(I283,'BCA Inputs'!$AW$14:$AW$54,0))*Q283+INDEX('BCA Inputs'!$BP$14:$BP$54,MATCH(I283,'BCA Inputs'!$AW$14:$AW$54,0))*F283+INDEX('BCA Inputs'!$BQ$14:$BQ$54,MATCH(I283,'BCA Inputs'!$AW$14:$AW$54,0))*G283,"")),"")</f>
        <v/>
      </c>
      <c r="AE283" s="237" t="str">
        <f t="shared" si="46"/>
        <v/>
      </c>
      <c r="AF283" s="198">
        <f t="shared" si="48"/>
        <v>0</v>
      </c>
      <c r="AG283" s="239">
        <f t="shared" si="49"/>
        <v>0</v>
      </c>
    </row>
    <row r="284" spans="1:33">
      <c r="A284" s="228"/>
      <c r="B284" s="176"/>
      <c r="C284" s="229"/>
      <c r="D284" s="230"/>
      <c r="E284" s="230"/>
      <c r="F284" s="230"/>
      <c r="G284" s="230"/>
      <c r="H284" s="231"/>
      <c r="I284" s="231"/>
      <c r="J284" s="232"/>
      <c r="K284" s="232"/>
      <c r="L284" s="232"/>
      <c r="M284" s="181">
        <f t="shared" si="47"/>
        <v>0</v>
      </c>
      <c r="N284" s="181">
        <f>IF(H284="",0,H284*I284*'Avoided Water Savings Cost'!$C$16)</f>
        <v>0</v>
      </c>
      <c r="O284" s="545">
        <f>IF(C284="",0,IF($B$3="NYSEG",C284/(1-'Avoided Electric Costs 2020'!$W$21),IF($B$3="RG&amp;E",C284/(1-'Avoided Electric Costs 2020'!$X$21),"")))</f>
        <v>0</v>
      </c>
      <c r="P284" s="546">
        <f>IF(D284="",0,IF($B$3="NYSEG",D284/(1-'Avoided Electric Costs 2020'!$W$21),IF($B$3="RG&amp;E",D284/(1-'Avoided Electric Costs 2020'!$X$21),"")))</f>
        <v>0</v>
      </c>
      <c r="Q284" s="546">
        <f>IF(E284="",0,IF($B$3="NYSEG",E284/(1-'Avoided Natural Gas Costs 2020'!$J$34),IF($B$3="RG&amp;E",E284/(1-'Avoided Natural Gas Costs 2020'!$K$34),"")))</f>
        <v>0</v>
      </c>
      <c r="R284" s="233" t="str">
        <f>IFERROR(IF(P284*'BCA Inputs'!$C$1+Q284*'BCA Inputs'!$C$2+F284*'BCA Inputs'!$C$2+G284*'BCA Inputs'!$C$2=0,"",P284*'BCA Inputs'!$C$1+Q284*'BCA Inputs'!$C$2+F284*'BCA Inputs'!$C$2+G284*'BCA Inputs'!$C$2),"")</f>
        <v/>
      </c>
      <c r="S284" s="181" t="str">
        <f t="shared" si="40"/>
        <v/>
      </c>
      <c r="T284" s="181" t="str">
        <f>IFERROR(IF($B$3="NYSEG",(INDEX('BCA Inputs'!$N$14:$N$54,MATCH(I284,'BCA Inputs'!$M$14:$M$54,0))*P284+INDEX('BCA Inputs'!$O$14:$O$54,MATCH(I284,'BCA Inputs'!$M$14:$M$54,0))*O284+INDEX('BCA Inputs'!P:P,MATCH(I284,'BCA Inputs'!M:M,0))*Q284+INDEX('BCA Inputs'!Q:Q,MATCH(I284,'BCA Inputs'!M:M,0))*F284+INDEX('BCA Inputs'!R:R,MATCH(I284,'BCA Inputs'!M:M,0))*G284)+L284+N284,IF($B$3="RG&amp;E",(INDEX('BCA Inputs'!$AX$14:$AX$54,MATCH(I284,'BCA Inputs'!$AW$14:$AW$54,0))*P284+INDEX('BCA Inputs'!$AY$14:$AY$54,MATCH(I284,'BCA Inputs'!$AW$14:$AW$54,0))*O284+INDEX('BCA Inputs'!$AZ$14:$AZ$54,MATCH(I284,'BCA Inputs'!$AW$14:$AW$54,0))*Q284+INDEX('BCA Inputs'!$BA$14:$BA$54,MATCH(I284,'BCA Inputs'!$AW$14:$AW$54,0))*F284+INDEX('BCA Inputs'!$BB$14:$BB$54,MATCH(I284,'BCA Inputs'!$AW$14:$AW$54,0))*G284)+L284+N284,"")),"")</f>
        <v/>
      </c>
      <c r="U284" s="234" t="str">
        <f t="shared" si="41"/>
        <v/>
      </c>
      <c r="V284" s="234" t="str">
        <f t="shared" si="42"/>
        <v/>
      </c>
      <c r="W284" s="234" t="str">
        <f t="shared" si="43"/>
        <v/>
      </c>
      <c r="Y284" s="235" t="str">
        <f t="shared" si="44"/>
        <v/>
      </c>
      <c r="Z284" s="236" t="str">
        <f>IFERROR(IF($B$3="NYSEG",INDEX('BCA Inputs'!$X$14:$X$54,MATCH(I284,'BCA Inputs'!$M$14:$M$54,0))*P284+INDEX('BCA Inputs'!$Y$14:$Y$54,MATCH(I284,'BCA Inputs'!$M$14:$M$54,0))*O284+INDEX('BCA Inputs'!$Z$14:$Z$54,MATCH(I284,'BCA Inputs'!$M$14:$M$54,0))*Q284+INDEX('BCA Inputs'!$AA$14:$AA$54,MATCH(I284,'BCA Inputs'!$M$14:$M$54,0))*F284+INDEX('BCA Inputs'!$AB$14:$AB$54,MATCH(I284,'BCA Inputs'!$M$14:$M$54,0))*G284,IF($B$3="RG&amp;E",INDEX('BCA Inputs'!$BG$14:$BG$54,MATCH(I284,'BCA Inputs'!$AW$14:$AW$54,0))*P284+INDEX('BCA Inputs'!$BH$14:$BH$54,MATCH(I284,'BCA Inputs'!$AW$14:$AW$54,0))*O284+INDEX('BCA Inputs'!$BI$14:$BI$54,MATCH(I284,'BCA Inputs'!$AW$14:$AW$54,0))*Q284+INDEX('BCA Inputs'!$BJ$14:$BJ$54,MATCH(I284,'BCA Inputs'!$AW$14:$AW$54,0))*F284+INDEX('BCA Inputs'!$BK$14:$BK$54,MATCH(I284,'BCA Inputs'!$AW$14:$AW$54,0))*G284,"")),"")</f>
        <v/>
      </c>
      <c r="AA284" s="237" t="str">
        <f t="shared" si="45"/>
        <v/>
      </c>
      <c r="AC284" s="238" t="str">
        <f>IFERROR((K284+R284)+IF($B$3="NYSEG",INDEX('BCA Inputs'!$AI$14:$AI$54,MATCH(I284,'BCA Inputs'!$M$14:$M$54,0))*P284+INDEX('BCA Inputs'!$AJ$14:$AJ$54,MATCH(I284,'BCA Inputs'!$M$14:$M$54,0))*Q284,IF($B$3="RG&amp;E",INDEX('BCA Inputs'!$BR$14:$BR$54,MATCH(I284,'BCA Inputs'!$AW$14:$AW$54,0))*P284+INDEX('BCA Inputs'!$BS$14:$BS$54,MATCH(I284,'BCA Inputs'!$AW$14:$AW$54,0))*Q284,"")),"")</f>
        <v/>
      </c>
      <c r="AD284" s="181" t="str">
        <f>IFERROR(IF($B$3="NYSEG",INDEX('BCA Inputs'!$AD$14:$AD$54,MATCH(I284,'BCA Inputs'!$M$14:$M$54,0))*P284+INDEX('BCA Inputs'!$AE$14:$AE$54,MATCH(I284,'BCA Inputs'!$M$14:$M$54,0))*O284+INDEX('BCA Inputs'!$AF$14:$AF$54,MATCH(I284,'BCA Inputs'!$M$14:$M$54,0))*Q284+INDEX('BCA Inputs'!$AG$14:$AG$54,MATCH(I284,'BCA Inputs'!$M$14:$M$54,0))*F284+INDEX('BCA Inputs'!$AH$14:$AH$54,MATCH(I284,'BCA Inputs'!$M$14:$M$54,0))*G284,IF($B$3="RG&amp;E",INDEX('BCA Inputs'!$BM$14:$BM$54,MATCH(I284,'BCA Inputs'!$AW$14:$AW$54,0))*P284+INDEX('BCA Inputs'!$BN$14:$BN$54,MATCH(I284,'BCA Inputs'!$AW$14:$AW$54,0))*O284+INDEX('BCA Inputs'!$BO$14:$BO$54,MATCH(I284,'BCA Inputs'!$AW$14:$AW$54,0))*Q284+INDEX('BCA Inputs'!$BP$14:$BP$54,MATCH(I284,'BCA Inputs'!$AW$14:$AW$54,0))*F284+INDEX('BCA Inputs'!$BQ$14:$BQ$54,MATCH(I284,'BCA Inputs'!$AW$14:$AW$54,0))*G284,"")),"")</f>
        <v/>
      </c>
      <c r="AE284" s="237" t="str">
        <f t="shared" si="46"/>
        <v/>
      </c>
      <c r="AF284" s="198">
        <f t="shared" si="48"/>
        <v>0</v>
      </c>
      <c r="AG284" s="239">
        <f t="shared" si="49"/>
        <v>0</v>
      </c>
    </row>
    <row r="285" spans="1:33">
      <c r="A285" s="228"/>
      <c r="B285" s="176"/>
      <c r="C285" s="229"/>
      <c r="D285" s="230"/>
      <c r="E285" s="230"/>
      <c r="F285" s="230"/>
      <c r="G285" s="230"/>
      <c r="H285" s="231"/>
      <c r="I285" s="231"/>
      <c r="J285" s="232"/>
      <c r="K285" s="232"/>
      <c r="L285" s="232"/>
      <c r="M285" s="181">
        <f t="shared" si="47"/>
        <v>0</v>
      </c>
      <c r="N285" s="181">
        <f>IF(H285="",0,H285*I285*'Avoided Water Savings Cost'!$C$16)</f>
        <v>0</v>
      </c>
      <c r="O285" s="545">
        <f>IF(C285="",0,IF($B$3="NYSEG",C285/(1-'Avoided Electric Costs 2020'!$W$21),IF($B$3="RG&amp;E",C285/(1-'Avoided Electric Costs 2020'!$X$21),"")))</f>
        <v>0</v>
      </c>
      <c r="P285" s="546">
        <f>IF(D285="",0,IF($B$3="NYSEG",D285/(1-'Avoided Electric Costs 2020'!$W$21),IF($B$3="RG&amp;E",D285/(1-'Avoided Electric Costs 2020'!$X$21),"")))</f>
        <v>0</v>
      </c>
      <c r="Q285" s="546">
        <f>IF(E285="",0,IF($B$3="NYSEG",E285/(1-'Avoided Natural Gas Costs 2020'!$J$34),IF($B$3="RG&amp;E",E285/(1-'Avoided Natural Gas Costs 2020'!$K$34),"")))</f>
        <v>0</v>
      </c>
      <c r="R285" s="233" t="str">
        <f>IFERROR(IF(P285*'BCA Inputs'!$C$1+Q285*'BCA Inputs'!$C$2+F285*'BCA Inputs'!$C$2+G285*'BCA Inputs'!$C$2=0,"",P285*'BCA Inputs'!$C$1+Q285*'BCA Inputs'!$C$2+F285*'BCA Inputs'!$C$2+G285*'BCA Inputs'!$C$2),"")</f>
        <v/>
      </c>
      <c r="S285" s="181" t="str">
        <f t="shared" si="40"/>
        <v/>
      </c>
      <c r="T285" s="181" t="str">
        <f>IFERROR(IF($B$3="NYSEG",(INDEX('BCA Inputs'!$N$14:$N$54,MATCH(I285,'BCA Inputs'!$M$14:$M$54,0))*P285+INDEX('BCA Inputs'!$O$14:$O$54,MATCH(I285,'BCA Inputs'!$M$14:$M$54,0))*O285+INDEX('BCA Inputs'!P:P,MATCH(I285,'BCA Inputs'!M:M,0))*Q285+INDEX('BCA Inputs'!Q:Q,MATCH(I285,'BCA Inputs'!M:M,0))*F285+INDEX('BCA Inputs'!R:R,MATCH(I285,'BCA Inputs'!M:M,0))*G285)+L285+N285,IF($B$3="RG&amp;E",(INDEX('BCA Inputs'!$AX$14:$AX$54,MATCH(I285,'BCA Inputs'!$AW$14:$AW$54,0))*P285+INDEX('BCA Inputs'!$AY$14:$AY$54,MATCH(I285,'BCA Inputs'!$AW$14:$AW$54,0))*O285+INDEX('BCA Inputs'!$AZ$14:$AZ$54,MATCH(I285,'BCA Inputs'!$AW$14:$AW$54,0))*Q285+INDEX('BCA Inputs'!$BA$14:$BA$54,MATCH(I285,'BCA Inputs'!$AW$14:$AW$54,0))*F285+INDEX('BCA Inputs'!$BB$14:$BB$54,MATCH(I285,'BCA Inputs'!$AW$14:$AW$54,0))*G285)+L285+N285,"")),"")</f>
        <v/>
      </c>
      <c r="U285" s="234" t="str">
        <f t="shared" si="41"/>
        <v/>
      </c>
      <c r="V285" s="234" t="str">
        <f t="shared" si="42"/>
        <v/>
      </c>
      <c r="W285" s="234" t="str">
        <f t="shared" si="43"/>
        <v/>
      </c>
      <c r="Y285" s="235" t="str">
        <f t="shared" si="44"/>
        <v/>
      </c>
      <c r="Z285" s="236" t="str">
        <f>IFERROR(IF($B$3="NYSEG",INDEX('BCA Inputs'!$X$14:$X$54,MATCH(I285,'BCA Inputs'!$M$14:$M$54,0))*P285+INDEX('BCA Inputs'!$Y$14:$Y$54,MATCH(I285,'BCA Inputs'!$M$14:$M$54,0))*O285+INDEX('BCA Inputs'!$Z$14:$Z$54,MATCH(I285,'BCA Inputs'!$M$14:$M$54,0))*Q285+INDEX('BCA Inputs'!$AA$14:$AA$54,MATCH(I285,'BCA Inputs'!$M$14:$M$54,0))*F285+INDEX('BCA Inputs'!$AB$14:$AB$54,MATCH(I285,'BCA Inputs'!$M$14:$M$54,0))*G285,IF($B$3="RG&amp;E",INDEX('BCA Inputs'!$BG$14:$BG$54,MATCH(I285,'BCA Inputs'!$AW$14:$AW$54,0))*P285+INDEX('BCA Inputs'!$BH$14:$BH$54,MATCH(I285,'BCA Inputs'!$AW$14:$AW$54,0))*O285+INDEX('BCA Inputs'!$BI$14:$BI$54,MATCH(I285,'BCA Inputs'!$AW$14:$AW$54,0))*Q285+INDEX('BCA Inputs'!$BJ$14:$BJ$54,MATCH(I285,'BCA Inputs'!$AW$14:$AW$54,0))*F285+INDEX('BCA Inputs'!$BK$14:$BK$54,MATCH(I285,'BCA Inputs'!$AW$14:$AW$54,0))*G285,"")),"")</f>
        <v/>
      </c>
      <c r="AA285" s="237" t="str">
        <f t="shared" si="45"/>
        <v/>
      </c>
      <c r="AC285" s="238" t="str">
        <f>IFERROR((K285+R285)+IF($B$3="NYSEG",INDEX('BCA Inputs'!$AI$14:$AI$54,MATCH(I285,'BCA Inputs'!$M$14:$M$54,0))*P285+INDEX('BCA Inputs'!$AJ$14:$AJ$54,MATCH(I285,'BCA Inputs'!$M$14:$M$54,0))*Q285,IF($B$3="RG&amp;E",INDEX('BCA Inputs'!$BR$14:$BR$54,MATCH(I285,'BCA Inputs'!$AW$14:$AW$54,0))*P285+INDEX('BCA Inputs'!$BS$14:$BS$54,MATCH(I285,'BCA Inputs'!$AW$14:$AW$54,0))*Q285,"")),"")</f>
        <v/>
      </c>
      <c r="AD285" s="181" t="str">
        <f>IFERROR(IF($B$3="NYSEG",INDEX('BCA Inputs'!$AD$14:$AD$54,MATCH(I285,'BCA Inputs'!$M$14:$M$54,0))*P285+INDEX('BCA Inputs'!$AE$14:$AE$54,MATCH(I285,'BCA Inputs'!$M$14:$M$54,0))*O285+INDEX('BCA Inputs'!$AF$14:$AF$54,MATCH(I285,'BCA Inputs'!$M$14:$M$54,0))*Q285+INDEX('BCA Inputs'!$AG$14:$AG$54,MATCH(I285,'BCA Inputs'!$M$14:$M$54,0))*F285+INDEX('BCA Inputs'!$AH$14:$AH$54,MATCH(I285,'BCA Inputs'!$M$14:$M$54,0))*G285,IF($B$3="RG&amp;E",INDEX('BCA Inputs'!$BM$14:$BM$54,MATCH(I285,'BCA Inputs'!$AW$14:$AW$54,0))*P285+INDEX('BCA Inputs'!$BN$14:$BN$54,MATCH(I285,'BCA Inputs'!$AW$14:$AW$54,0))*O285+INDEX('BCA Inputs'!$BO$14:$BO$54,MATCH(I285,'BCA Inputs'!$AW$14:$AW$54,0))*Q285+INDEX('BCA Inputs'!$BP$14:$BP$54,MATCH(I285,'BCA Inputs'!$AW$14:$AW$54,0))*F285+INDEX('BCA Inputs'!$BQ$14:$BQ$54,MATCH(I285,'BCA Inputs'!$AW$14:$AW$54,0))*G285,"")),"")</f>
        <v/>
      </c>
      <c r="AE285" s="237" t="str">
        <f t="shared" si="46"/>
        <v/>
      </c>
      <c r="AF285" s="198">
        <f t="shared" si="48"/>
        <v>0</v>
      </c>
      <c r="AG285" s="239">
        <f t="shared" si="49"/>
        <v>0</v>
      </c>
    </row>
    <row r="286" spans="1:33">
      <c r="A286" s="228"/>
      <c r="B286" s="176"/>
      <c r="C286" s="229"/>
      <c r="D286" s="230"/>
      <c r="E286" s="230"/>
      <c r="F286" s="230"/>
      <c r="G286" s="230"/>
      <c r="H286" s="231"/>
      <c r="I286" s="231"/>
      <c r="J286" s="232"/>
      <c r="K286" s="232"/>
      <c r="L286" s="232"/>
      <c r="M286" s="181">
        <f t="shared" si="47"/>
        <v>0</v>
      </c>
      <c r="N286" s="181">
        <f>IF(H286="",0,H286*I286*'Avoided Water Savings Cost'!$C$16)</f>
        <v>0</v>
      </c>
      <c r="O286" s="545">
        <f>IF(C286="",0,IF($B$3="NYSEG",C286/(1-'Avoided Electric Costs 2020'!$W$21),IF($B$3="RG&amp;E",C286/(1-'Avoided Electric Costs 2020'!$X$21),"")))</f>
        <v>0</v>
      </c>
      <c r="P286" s="546">
        <f>IF(D286="",0,IF($B$3="NYSEG",D286/(1-'Avoided Electric Costs 2020'!$W$21),IF($B$3="RG&amp;E",D286/(1-'Avoided Electric Costs 2020'!$X$21),"")))</f>
        <v>0</v>
      </c>
      <c r="Q286" s="546">
        <f>IF(E286="",0,IF($B$3="NYSEG",E286/(1-'Avoided Natural Gas Costs 2020'!$J$34),IF($B$3="RG&amp;E",E286/(1-'Avoided Natural Gas Costs 2020'!$K$34),"")))</f>
        <v>0</v>
      </c>
      <c r="R286" s="233" t="str">
        <f>IFERROR(IF(P286*'BCA Inputs'!$C$1+Q286*'BCA Inputs'!$C$2+F286*'BCA Inputs'!$C$2+G286*'BCA Inputs'!$C$2=0,"",P286*'BCA Inputs'!$C$1+Q286*'BCA Inputs'!$C$2+F286*'BCA Inputs'!$C$2+G286*'BCA Inputs'!$C$2),"")</f>
        <v/>
      </c>
      <c r="S286" s="181" t="str">
        <f t="shared" si="40"/>
        <v/>
      </c>
      <c r="T286" s="181" t="str">
        <f>IFERROR(IF($B$3="NYSEG",(INDEX('BCA Inputs'!$N$14:$N$54,MATCH(I286,'BCA Inputs'!$M$14:$M$54,0))*P286+INDEX('BCA Inputs'!$O$14:$O$54,MATCH(I286,'BCA Inputs'!$M$14:$M$54,0))*O286+INDEX('BCA Inputs'!P:P,MATCH(I286,'BCA Inputs'!M:M,0))*Q286+INDEX('BCA Inputs'!Q:Q,MATCH(I286,'BCA Inputs'!M:M,0))*F286+INDEX('BCA Inputs'!R:R,MATCH(I286,'BCA Inputs'!M:M,0))*G286)+L286+N286,IF($B$3="RG&amp;E",(INDEX('BCA Inputs'!$AX$14:$AX$54,MATCH(I286,'BCA Inputs'!$AW$14:$AW$54,0))*P286+INDEX('BCA Inputs'!$AY$14:$AY$54,MATCH(I286,'BCA Inputs'!$AW$14:$AW$54,0))*O286+INDEX('BCA Inputs'!$AZ$14:$AZ$54,MATCH(I286,'BCA Inputs'!$AW$14:$AW$54,0))*Q286+INDEX('BCA Inputs'!$BA$14:$BA$54,MATCH(I286,'BCA Inputs'!$AW$14:$AW$54,0))*F286+INDEX('BCA Inputs'!$BB$14:$BB$54,MATCH(I286,'BCA Inputs'!$AW$14:$AW$54,0))*G286)+L286+N286,"")),"")</f>
        <v/>
      </c>
      <c r="U286" s="234" t="str">
        <f t="shared" si="41"/>
        <v/>
      </c>
      <c r="V286" s="234" t="str">
        <f t="shared" si="42"/>
        <v/>
      </c>
      <c r="W286" s="234" t="str">
        <f t="shared" si="43"/>
        <v/>
      </c>
      <c r="Y286" s="235" t="str">
        <f t="shared" si="44"/>
        <v/>
      </c>
      <c r="Z286" s="236" t="str">
        <f>IFERROR(IF($B$3="NYSEG",INDEX('BCA Inputs'!$X$14:$X$54,MATCH(I286,'BCA Inputs'!$M$14:$M$54,0))*P286+INDEX('BCA Inputs'!$Y$14:$Y$54,MATCH(I286,'BCA Inputs'!$M$14:$M$54,0))*O286+INDEX('BCA Inputs'!$Z$14:$Z$54,MATCH(I286,'BCA Inputs'!$M$14:$M$54,0))*Q286+INDEX('BCA Inputs'!$AA$14:$AA$54,MATCH(I286,'BCA Inputs'!$M$14:$M$54,0))*F286+INDEX('BCA Inputs'!$AB$14:$AB$54,MATCH(I286,'BCA Inputs'!$M$14:$M$54,0))*G286,IF($B$3="RG&amp;E",INDEX('BCA Inputs'!$BG$14:$BG$54,MATCH(I286,'BCA Inputs'!$AW$14:$AW$54,0))*P286+INDEX('BCA Inputs'!$BH$14:$BH$54,MATCH(I286,'BCA Inputs'!$AW$14:$AW$54,0))*O286+INDEX('BCA Inputs'!$BI$14:$BI$54,MATCH(I286,'BCA Inputs'!$AW$14:$AW$54,0))*Q286+INDEX('BCA Inputs'!$BJ$14:$BJ$54,MATCH(I286,'BCA Inputs'!$AW$14:$AW$54,0))*F286+INDEX('BCA Inputs'!$BK$14:$BK$54,MATCH(I286,'BCA Inputs'!$AW$14:$AW$54,0))*G286,"")),"")</f>
        <v/>
      </c>
      <c r="AA286" s="237" t="str">
        <f t="shared" si="45"/>
        <v/>
      </c>
      <c r="AC286" s="238" t="str">
        <f>IFERROR((K286+R286)+IF($B$3="NYSEG",INDEX('BCA Inputs'!$AI$14:$AI$54,MATCH(I286,'BCA Inputs'!$M$14:$M$54,0))*P286+INDEX('BCA Inputs'!$AJ$14:$AJ$54,MATCH(I286,'BCA Inputs'!$M$14:$M$54,0))*Q286,IF($B$3="RG&amp;E",INDEX('BCA Inputs'!$BR$14:$BR$54,MATCH(I286,'BCA Inputs'!$AW$14:$AW$54,0))*P286+INDEX('BCA Inputs'!$BS$14:$BS$54,MATCH(I286,'BCA Inputs'!$AW$14:$AW$54,0))*Q286,"")),"")</f>
        <v/>
      </c>
      <c r="AD286" s="181" t="str">
        <f>IFERROR(IF($B$3="NYSEG",INDEX('BCA Inputs'!$AD$14:$AD$54,MATCH(I286,'BCA Inputs'!$M$14:$M$54,0))*P286+INDEX('BCA Inputs'!$AE$14:$AE$54,MATCH(I286,'BCA Inputs'!$M$14:$M$54,0))*O286+INDEX('BCA Inputs'!$AF$14:$AF$54,MATCH(I286,'BCA Inputs'!$M$14:$M$54,0))*Q286+INDEX('BCA Inputs'!$AG$14:$AG$54,MATCH(I286,'BCA Inputs'!$M$14:$M$54,0))*F286+INDEX('BCA Inputs'!$AH$14:$AH$54,MATCH(I286,'BCA Inputs'!$M$14:$M$54,0))*G286,IF($B$3="RG&amp;E",INDEX('BCA Inputs'!$BM$14:$BM$54,MATCH(I286,'BCA Inputs'!$AW$14:$AW$54,0))*P286+INDEX('BCA Inputs'!$BN$14:$BN$54,MATCH(I286,'BCA Inputs'!$AW$14:$AW$54,0))*O286+INDEX('BCA Inputs'!$BO$14:$BO$54,MATCH(I286,'BCA Inputs'!$AW$14:$AW$54,0))*Q286+INDEX('BCA Inputs'!$BP$14:$BP$54,MATCH(I286,'BCA Inputs'!$AW$14:$AW$54,0))*F286+INDEX('BCA Inputs'!$BQ$14:$BQ$54,MATCH(I286,'BCA Inputs'!$AW$14:$AW$54,0))*G286,"")),"")</f>
        <v/>
      </c>
      <c r="AE286" s="237" t="str">
        <f t="shared" si="46"/>
        <v/>
      </c>
      <c r="AF286" s="198">
        <f t="shared" si="48"/>
        <v>0</v>
      </c>
      <c r="AG286" s="239">
        <f t="shared" si="49"/>
        <v>0</v>
      </c>
    </row>
    <row r="287" spans="1:33">
      <c r="A287" s="228"/>
      <c r="B287" s="176"/>
      <c r="C287" s="229"/>
      <c r="D287" s="230"/>
      <c r="E287" s="230"/>
      <c r="F287" s="230"/>
      <c r="G287" s="230"/>
      <c r="H287" s="231"/>
      <c r="I287" s="231"/>
      <c r="J287" s="232"/>
      <c r="K287" s="232"/>
      <c r="L287" s="232"/>
      <c r="M287" s="181">
        <f t="shared" si="47"/>
        <v>0</v>
      </c>
      <c r="N287" s="181">
        <f>IF(H287="",0,H287*I287*'Avoided Water Savings Cost'!$C$16)</f>
        <v>0</v>
      </c>
      <c r="O287" s="545">
        <f>IF(C287="",0,IF($B$3="NYSEG",C287/(1-'Avoided Electric Costs 2020'!$W$21),IF($B$3="RG&amp;E",C287/(1-'Avoided Electric Costs 2020'!$X$21),"")))</f>
        <v>0</v>
      </c>
      <c r="P287" s="546">
        <f>IF(D287="",0,IF($B$3="NYSEG",D287/(1-'Avoided Electric Costs 2020'!$W$21),IF($B$3="RG&amp;E",D287/(1-'Avoided Electric Costs 2020'!$X$21),"")))</f>
        <v>0</v>
      </c>
      <c r="Q287" s="546">
        <f>IF(E287="",0,IF($B$3="NYSEG",E287/(1-'Avoided Natural Gas Costs 2020'!$J$34),IF($B$3="RG&amp;E",E287/(1-'Avoided Natural Gas Costs 2020'!$K$34),"")))</f>
        <v>0</v>
      </c>
      <c r="R287" s="233" t="str">
        <f>IFERROR(IF(P287*'BCA Inputs'!$C$1+Q287*'BCA Inputs'!$C$2+F287*'BCA Inputs'!$C$2+G287*'BCA Inputs'!$C$2=0,"",P287*'BCA Inputs'!$C$1+Q287*'BCA Inputs'!$C$2+F287*'BCA Inputs'!$C$2+G287*'BCA Inputs'!$C$2),"")</f>
        <v/>
      </c>
      <c r="S287" s="181" t="str">
        <f t="shared" si="40"/>
        <v/>
      </c>
      <c r="T287" s="181" t="str">
        <f>IFERROR(IF($B$3="NYSEG",(INDEX('BCA Inputs'!$N$14:$N$54,MATCH(I287,'BCA Inputs'!$M$14:$M$54,0))*P287+INDEX('BCA Inputs'!$O$14:$O$54,MATCH(I287,'BCA Inputs'!$M$14:$M$54,0))*O287+INDEX('BCA Inputs'!P:P,MATCH(I287,'BCA Inputs'!M:M,0))*Q287+INDEX('BCA Inputs'!Q:Q,MATCH(I287,'BCA Inputs'!M:M,0))*F287+INDEX('BCA Inputs'!R:R,MATCH(I287,'BCA Inputs'!M:M,0))*G287)+L287+N287,IF($B$3="RG&amp;E",(INDEX('BCA Inputs'!$AX$14:$AX$54,MATCH(I287,'BCA Inputs'!$AW$14:$AW$54,0))*P287+INDEX('BCA Inputs'!$AY$14:$AY$54,MATCH(I287,'BCA Inputs'!$AW$14:$AW$54,0))*O287+INDEX('BCA Inputs'!$AZ$14:$AZ$54,MATCH(I287,'BCA Inputs'!$AW$14:$AW$54,0))*Q287+INDEX('BCA Inputs'!$BA$14:$BA$54,MATCH(I287,'BCA Inputs'!$AW$14:$AW$54,0))*F287+INDEX('BCA Inputs'!$BB$14:$BB$54,MATCH(I287,'BCA Inputs'!$AW$14:$AW$54,0))*G287)+L287+N287,"")),"")</f>
        <v/>
      </c>
      <c r="U287" s="234" t="str">
        <f t="shared" si="41"/>
        <v/>
      </c>
      <c r="V287" s="234" t="str">
        <f t="shared" si="42"/>
        <v/>
      </c>
      <c r="W287" s="234" t="str">
        <f t="shared" si="43"/>
        <v/>
      </c>
      <c r="Y287" s="235" t="str">
        <f t="shared" si="44"/>
        <v/>
      </c>
      <c r="Z287" s="236" t="str">
        <f>IFERROR(IF($B$3="NYSEG",INDEX('BCA Inputs'!$X$14:$X$54,MATCH(I287,'BCA Inputs'!$M$14:$M$54,0))*P287+INDEX('BCA Inputs'!$Y$14:$Y$54,MATCH(I287,'BCA Inputs'!$M$14:$M$54,0))*O287+INDEX('BCA Inputs'!$Z$14:$Z$54,MATCH(I287,'BCA Inputs'!$M$14:$M$54,0))*Q287+INDEX('BCA Inputs'!$AA$14:$AA$54,MATCH(I287,'BCA Inputs'!$M$14:$M$54,0))*F287+INDEX('BCA Inputs'!$AB$14:$AB$54,MATCH(I287,'BCA Inputs'!$M$14:$M$54,0))*G287,IF($B$3="RG&amp;E",INDEX('BCA Inputs'!$BG$14:$BG$54,MATCH(I287,'BCA Inputs'!$AW$14:$AW$54,0))*P287+INDEX('BCA Inputs'!$BH$14:$BH$54,MATCH(I287,'BCA Inputs'!$AW$14:$AW$54,0))*O287+INDEX('BCA Inputs'!$BI$14:$BI$54,MATCH(I287,'BCA Inputs'!$AW$14:$AW$54,0))*Q287+INDEX('BCA Inputs'!$BJ$14:$BJ$54,MATCH(I287,'BCA Inputs'!$AW$14:$AW$54,0))*F287+INDEX('BCA Inputs'!$BK$14:$BK$54,MATCH(I287,'BCA Inputs'!$AW$14:$AW$54,0))*G287,"")),"")</f>
        <v/>
      </c>
      <c r="AA287" s="237" t="str">
        <f t="shared" si="45"/>
        <v/>
      </c>
      <c r="AC287" s="238" t="str">
        <f>IFERROR((K287+R287)+IF($B$3="NYSEG",INDEX('BCA Inputs'!$AI$14:$AI$54,MATCH(I287,'BCA Inputs'!$M$14:$M$54,0))*P287+INDEX('BCA Inputs'!$AJ$14:$AJ$54,MATCH(I287,'BCA Inputs'!$M$14:$M$54,0))*Q287,IF($B$3="RG&amp;E",INDEX('BCA Inputs'!$BR$14:$BR$54,MATCH(I287,'BCA Inputs'!$AW$14:$AW$54,0))*P287+INDEX('BCA Inputs'!$BS$14:$BS$54,MATCH(I287,'BCA Inputs'!$AW$14:$AW$54,0))*Q287,"")),"")</f>
        <v/>
      </c>
      <c r="AD287" s="181" t="str">
        <f>IFERROR(IF($B$3="NYSEG",INDEX('BCA Inputs'!$AD$14:$AD$54,MATCH(I287,'BCA Inputs'!$M$14:$M$54,0))*P287+INDEX('BCA Inputs'!$AE$14:$AE$54,MATCH(I287,'BCA Inputs'!$M$14:$M$54,0))*O287+INDEX('BCA Inputs'!$AF$14:$AF$54,MATCH(I287,'BCA Inputs'!$M$14:$M$54,0))*Q287+INDEX('BCA Inputs'!$AG$14:$AG$54,MATCH(I287,'BCA Inputs'!$M$14:$M$54,0))*F287+INDEX('BCA Inputs'!$AH$14:$AH$54,MATCH(I287,'BCA Inputs'!$M$14:$M$54,0))*G287,IF($B$3="RG&amp;E",INDEX('BCA Inputs'!$BM$14:$BM$54,MATCH(I287,'BCA Inputs'!$AW$14:$AW$54,0))*P287+INDEX('BCA Inputs'!$BN$14:$BN$54,MATCH(I287,'BCA Inputs'!$AW$14:$AW$54,0))*O287+INDEX('BCA Inputs'!$BO$14:$BO$54,MATCH(I287,'BCA Inputs'!$AW$14:$AW$54,0))*Q287+INDEX('BCA Inputs'!$BP$14:$BP$54,MATCH(I287,'BCA Inputs'!$AW$14:$AW$54,0))*F287+INDEX('BCA Inputs'!$BQ$14:$BQ$54,MATCH(I287,'BCA Inputs'!$AW$14:$AW$54,0))*G287,"")),"")</f>
        <v/>
      </c>
      <c r="AE287" s="237" t="str">
        <f t="shared" si="46"/>
        <v/>
      </c>
      <c r="AF287" s="198">
        <f t="shared" si="48"/>
        <v>0</v>
      </c>
      <c r="AG287" s="239">
        <f t="shared" si="49"/>
        <v>0</v>
      </c>
    </row>
    <row r="288" spans="1:33">
      <c r="A288" s="228"/>
      <c r="B288" s="176"/>
      <c r="C288" s="229"/>
      <c r="D288" s="230"/>
      <c r="E288" s="230"/>
      <c r="F288" s="230"/>
      <c r="G288" s="230"/>
      <c r="H288" s="231"/>
      <c r="I288" s="231"/>
      <c r="J288" s="232"/>
      <c r="K288" s="232"/>
      <c r="L288" s="232"/>
      <c r="M288" s="181">
        <f t="shared" si="47"/>
        <v>0</v>
      </c>
      <c r="N288" s="181">
        <f>IF(H288="",0,H288*I288*'Avoided Water Savings Cost'!$C$16)</f>
        <v>0</v>
      </c>
      <c r="O288" s="545">
        <f>IF(C288="",0,IF($B$3="NYSEG",C288/(1-'Avoided Electric Costs 2020'!$W$21),IF($B$3="RG&amp;E",C288/(1-'Avoided Electric Costs 2020'!$X$21),"")))</f>
        <v>0</v>
      </c>
      <c r="P288" s="546">
        <f>IF(D288="",0,IF($B$3="NYSEG",D288/(1-'Avoided Electric Costs 2020'!$W$21),IF($B$3="RG&amp;E",D288/(1-'Avoided Electric Costs 2020'!$X$21),"")))</f>
        <v>0</v>
      </c>
      <c r="Q288" s="546">
        <f>IF(E288="",0,IF($B$3="NYSEG",E288/(1-'Avoided Natural Gas Costs 2020'!$J$34),IF($B$3="RG&amp;E",E288/(1-'Avoided Natural Gas Costs 2020'!$K$34),"")))</f>
        <v>0</v>
      </c>
      <c r="R288" s="233" t="str">
        <f>IFERROR(IF(P288*'BCA Inputs'!$C$1+Q288*'BCA Inputs'!$C$2+F288*'BCA Inputs'!$C$2+G288*'BCA Inputs'!$C$2=0,"",P288*'BCA Inputs'!$C$1+Q288*'BCA Inputs'!$C$2+F288*'BCA Inputs'!$C$2+G288*'BCA Inputs'!$C$2),"")</f>
        <v/>
      </c>
      <c r="S288" s="181" t="str">
        <f t="shared" si="40"/>
        <v/>
      </c>
      <c r="T288" s="181" t="str">
        <f>IFERROR(IF($B$3="NYSEG",(INDEX('BCA Inputs'!$N$14:$N$54,MATCH(I288,'BCA Inputs'!$M$14:$M$54,0))*P288+INDEX('BCA Inputs'!$O$14:$O$54,MATCH(I288,'BCA Inputs'!$M$14:$M$54,0))*O288+INDEX('BCA Inputs'!P:P,MATCH(I288,'BCA Inputs'!M:M,0))*Q288+INDEX('BCA Inputs'!Q:Q,MATCH(I288,'BCA Inputs'!M:M,0))*F288+INDEX('BCA Inputs'!R:R,MATCH(I288,'BCA Inputs'!M:M,0))*G288)+L288+N288,IF($B$3="RG&amp;E",(INDEX('BCA Inputs'!$AX$14:$AX$54,MATCH(I288,'BCA Inputs'!$AW$14:$AW$54,0))*P288+INDEX('BCA Inputs'!$AY$14:$AY$54,MATCH(I288,'BCA Inputs'!$AW$14:$AW$54,0))*O288+INDEX('BCA Inputs'!$AZ$14:$AZ$54,MATCH(I288,'BCA Inputs'!$AW$14:$AW$54,0))*Q288+INDEX('BCA Inputs'!$BA$14:$BA$54,MATCH(I288,'BCA Inputs'!$AW$14:$AW$54,0))*F288+INDEX('BCA Inputs'!$BB$14:$BB$54,MATCH(I288,'BCA Inputs'!$AW$14:$AW$54,0))*G288)+L288+N288,"")),"")</f>
        <v/>
      </c>
      <c r="U288" s="234" t="str">
        <f t="shared" si="41"/>
        <v/>
      </c>
      <c r="V288" s="234" t="str">
        <f t="shared" si="42"/>
        <v/>
      </c>
      <c r="W288" s="234" t="str">
        <f t="shared" si="43"/>
        <v/>
      </c>
      <c r="Y288" s="235" t="str">
        <f t="shared" si="44"/>
        <v/>
      </c>
      <c r="Z288" s="236" t="str">
        <f>IFERROR(IF($B$3="NYSEG",INDEX('BCA Inputs'!$X$14:$X$54,MATCH(I288,'BCA Inputs'!$M$14:$M$54,0))*P288+INDEX('BCA Inputs'!$Y$14:$Y$54,MATCH(I288,'BCA Inputs'!$M$14:$M$54,0))*O288+INDEX('BCA Inputs'!$Z$14:$Z$54,MATCH(I288,'BCA Inputs'!$M$14:$M$54,0))*Q288+INDEX('BCA Inputs'!$AA$14:$AA$54,MATCH(I288,'BCA Inputs'!$M$14:$M$54,0))*F288+INDEX('BCA Inputs'!$AB$14:$AB$54,MATCH(I288,'BCA Inputs'!$M$14:$M$54,0))*G288,IF($B$3="RG&amp;E",INDEX('BCA Inputs'!$BG$14:$BG$54,MATCH(I288,'BCA Inputs'!$AW$14:$AW$54,0))*P288+INDEX('BCA Inputs'!$BH$14:$BH$54,MATCH(I288,'BCA Inputs'!$AW$14:$AW$54,0))*O288+INDEX('BCA Inputs'!$BI$14:$BI$54,MATCH(I288,'BCA Inputs'!$AW$14:$AW$54,0))*Q288+INDEX('BCA Inputs'!$BJ$14:$BJ$54,MATCH(I288,'BCA Inputs'!$AW$14:$AW$54,0))*F288+INDEX('BCA Inputs'!$BK$14:$BK$54,MATCH(I288,'BCA Inputs'!$AW$14:$AW$54,0))*G288,"")),"")</f>
        <v/>
      </c>
      <c r="AA288" s="237" t="str">
        <f t="shared" si="45"/>
        <v/>
      </c>
      <c r="AC288" s="238" t="str">
        <f>IFERROR((K288+R288)+IF($B$3="NYSEG",INDEX('BCA Inputs'!$AI$14:$AI$54,MATCH(I288,'BCA Inputs'!$M$14:$M$54,0))*P288+INDEX('BCA Inputs'!$AJ$14:$AJ$54,MATCH(I288,'BCA Inputs'!$M$14:$M$54,0))*Q288,IF($B$3="RG&amp;E",INDEX('BCA Inputs'!$BR$14:$BR$54,MATCH(I288,'BCA Inputs'!$AW$14:$AW$54,0))*P288+INDEX('BCA Inputs'!$BS$14:$BS$54,MATCH(I288,'BCA Inputs'!$AW$14:$AW$54,0))*Q288,"")),"")</f>
        <v/>
      </c>
      <c r="AD288" s="181" t="str">
        <f>IFERROR(IF($B$3="NYSEG",INDEX('BCA Inputs'!$AD$14:$AD$54,MATCH(I288,'BCA Inputs'!$M$14:$M$54,0))*P288+INDEX('BCA Inputs'!$AE$14:$AE$54,MATCH(I288,'BCA Inputs'!$M$14:$M$54,0))*O288+INDEX('BCA Inputs'!$AF$14:$AF$54,MATCH(I288,'BCA Inputs'!$M$14:$M$54,0))*Q288+INDEX('BCA Inputs'!$AG$14:$AG$54,MATCH(I288,'BCA Inputs'!$M$14:$M$54,0))*F288+INDEX('BCA Inputs'!$AH$14:$AH$54,MATCH(I288,'BCA Inputs'!$M$14:$M$54,0))*G288,IF($B$3="RG&amp;E",INDEX('BCA Inputs'!$BM$14:$BM$54,MATCH(I288,'BCA Inputs'!$AW$14:$AW$54,0))*P288+INDEX('BCA Inputs'!$BN$14:$BN$54,MATCH(I288,'BCA Inputs'!$AW$14:$AW$54,0))*O288+INDEX('BCA Inputs'!$BO$14:$BO$54,MATCH(I288,'BCA Inputs'!$AW$14:$AW$54,0))*Q288+INDEX('BCA Inputs'!$BP$14:$BP$54,MATCH(I288,'BCA Inputs'!$AW$14:$AW$54,0))*F288+INDEX('BCA Inputs'!$BQ$14:$BQ$54,MATCH(I288,'BCA Inputs'!$AW$14:$AW$54,0))*G288,"")),"")</f>
        <v/>
      </c>
      <c r="AE288" s="237" t="str">
        <f t="shared" si="46"/>
        <v/>
      </c>
      <c r="AF288" s="198">
        <f t="shared" si="48"/>
        <v>0</v>
      </c>
      <c r="AG288" s="239">
        <f t="shared" si="49"/>
        <v>0</v>
      </c>
    </row>
    <row r="289" spans="1:33">
      <c r="A289" s="228"/>
      <c r="B289" s="176"/>
      <c r="C289" s="229"/>
      <c r="D289" s="230"/>
      <c r="E289" s="230"/>
      <c r="F289" s="230"/>
      <c r="G289" s="230"/>
      <c r="H289" s="231"/>
      <c r="I289" s="231"/>
      <c r="J289" s="232"/>
      <c r="K289" s="232"/>
      <c r="L289" s="232"/>
      <c r="M289" s="181">
        <f t="shared" si="47"/>
        <v>0</v>
      </c>
      <c r="N289" s="181">
        <f>IF(H289="",0,H289*I289*'Avoided Water Savings Cost'!$C$16)</f>
        <v>0</v>
      </c>
      <c r="O289" s="545">
        <f>IF(C289="",0,IF($B$3="NYSEG",C289/(1-'Avoided Electric Costs 2020'!$W$21),IF($B$3="RG&amp;E",C289/(1-'Avoided Electric Costs 2020'!$X$21),"")))</f>
        <v>0</v>
      </c>
      <c r="P289" s="546">
        <f>IF(D289="",0,IF($B$3="NYSEG",D289/(1-'Avoided Electric Costs 2020'!$W$21),IF($B$3="RG&amp;E",D289/(1-'Avoided Electric Costs 2020'!$X$21),"")))</f>
        <v>0</v>
      </c>
      <c r="Q289" s="546">
        <f>IF(E289="",0,IF($B$3="NYSEG",E289/(1-'Avoided Natural Gas Costs 2020'!$J$34),IF($B$3="RG&amp;E",E289/(1-'Avoided Natural Gas Costs 2020'!$K$34),"")))</f>
        <v>0</v>
      </c>
      <c r="R289" s="233" t="str">
        <f>IFERROR(IF(P289*'BCA Inputs'!$C$1+Q289*'BCA Inputs'!$C$2+F289*'BCA Inputs'!$C$2+G289*'BCA Inputs'!$C$2=0,"",P289*'BCA Inputs'!$C$1+Q289*'BCA Inputs'!$C$2+F289*'BCA Inputs'!$C$2+G289*'BCA Inputs'!$C$2),"")</f>
        <v/>
      </c>
      <c r="S289" s="181" t="str">
        <f t="shared" si="40"/>
        <v/>
      </c>
      <c r="T289" s="181" t="str">
        <f>IFERROR(IF($B$3="NYSEG",(INDEX('BCA Inputs'!$N$14:$N$54,MATCH(I289,'BCA Inputs'!$M$14:$M$54,0))*P289+INDEX('BCA Inputs'!$O$14:$O$54,MATCH(I289,'BCA Inputs'!$M$14:$M$54,0))*O289+INDEX('BCA Inputs'!P:P,MATCH(I289,'BCA Inputs'!M:M,0))*Q289+INDEX('BCA Inputs'!Q:Q,MATCH(I289,'BCA Inputs'!M:M,0))*F289+INDEX('BCA Inputs'!R:R,MATCH(I289,'BCA Inputs'!M:M,0))*G289)+L289+N289,IF($B$3="RG&amp;E",(INDEX('BCA Inputs'!$AX$14:$AX$54,MATCH(I289,'BCA Inputs'!$AW$14:$AW$54,0))*P289+INDEX('BCA Inputs'!$AY$14:$AY$54,MATCH(I289,'BCA Inputs'!$AW$14:$AW$54,0))*O289+INDEX('BCA Inputs'!$AZ$14:$AZ$54,MATCH(I289,'BCA Inputs'!$AW$14:$AW$54,0))*Q289+INDEX('BCA Inputs'!$BA$14:$BA$54,MATCH(I289,'BCA Inputs'!$AW$14:$AW$54,0))*F289+INDEX('BCA Inputs'!$BB$14:$BB$54,MATCH(I289,'BCA Inputs'!$AW$14:$AW$54,0))*G289)+L289+N289,"")),"")</f>
        <v/>
      </c>
      <c r="U289" s="234" t="str">
        <f t="shared" si="41"/>
        <v/>
      </c>
      <c r="V289" s="234" t="str">
        <f t="shared" si="42"/>
        <v/>
      </c>
      <c r="W289" s="234" t="str">
        <f t="shared" si="43"/>
        <v/>
      </c>
      <c r="Y289" s="235" t="str">
        <f t="shared" si="44"/>
        <v/>
      </c>
      <c r="Z289" s="236" t="str">
        <f>IFERROR(IF($B$3="NYSEG",INDEX('BCA Inputs'!$X$14:$X$54,MATCH(I289,'BCA Inputs'!$M$14:$M$54,0))*P289+INDEX('BCA Inputs'!$Y$14:$Y$54,MATCH(I289,'BCA Inputs'!$M$14:$M$54,0))*O289+INDEX('BCA Inputs'!$Z$14:$Z$54,MATCH(I289,'BCA Inputs'!$M$14:$M$54,0))*Q289+INDEX('BCA Inputs'!$AA$14:$AA$54,MATCH(I289,'BCA Inputs'!$M$14:$M$54,0))*F289+INDEX('BCA Inputs'!$AB$14:$AB$54,MATCH(I289,'BCA Inputs'!$M$14:$M$54,0))*G289,IF($B$3="RG&amp;E",INDEX('BCA Inputs'!$BG$14:$BG$54,MATCH(I289,'BCA Inputs'!$AW$14:$AW$54,0))*P289+INDEX('BCA Inputs'!$BH$14:$BH$54,MATCH(I289,'BCA Inputs'!$AW$14:$AW$54,0))*O289+INDEX('BCA Inputs'!$BI$14:$BI$54,MATCH(I289,'BCA Inputs'!$AW$14:$AW$54,0))*Q289+INDEX('BCA Inputs'!$BJ$14:$BJ$54,MATCH(I289,'BCA Inputs'!$AW$14:$AW$54,0))*F289+INDEX('BCA Inputs'!$BK$14:$BK$54,MATCH(I289,'BCA Inputs'!$AW$14:$AW$54,0))*G289,"")),"")</f>
        <v/>
      </c>
      <c r="AA289" s="237" t="str">
        <f t="shared" si="45"/>
        <v/>
      </c>
      <c r="AC289" s="238" t="str">
        <f>IFERROR((K289+R289)+IF($B$3="NYSEG",INDEX('BCA Inputs'!$AI$14:$AI$54,MATCH(I289,'BCA Inputs'!$M$14:$M$54,0))*P289+INDEX('BCA Inputs'!$AJ$14:$AJ$54,MATCH(I289,'BCA Inputs'!$M$14:$M$54,0))*Q289,IF($B$3="RG&amp;E",INDEX('BCA Inputs'!$BR$14:$BR$54,MATCH(I289,'BCA Inputs'!$AW$14:$AW$54,0))*P289+INDEX('BCA Inputs'!$BS$14:$BS$54,MATCH(I289,'BCA Inputs'!$AW$14:$AW$54,0))*Q289,"")),"")</f>
        <v/>
      </c>
      <c r="AD289" s="181" t="str">
        <f>IFERROR(IF($B$3="NYSEG",INDEX('BCA Inputs'!$AD$14:$AD$54,MATCH(I289,'BCA Inputs'!$M$14:$M$54,0))*P289+INDEX('BCA Inputs'!$AE$14:$AE$54,MATCH(I289,'BCA Inputs'!$M$14:$M$54,0))*O289+INDEX('BCA Inputs'!$AF$14:$AF$54,MATCH(I289,'BCA Inputs'!$M$14:$M$54,0))*Q289+INDEX('BCA Inputs'!$AG$14:$AG$54,MATCH(I289,'BCA Inputs'!$M$14:$M$54,0))*F289+INDEX('BCA Inputs'!$AH$14:$AH$54,MATCH(I289,'BCA Inputs'!$M$14:$M$54,0))*G289,IF($B$3="RG&amp;E",INDEX('BCA Inputs'!$BM$14:$BM$54,MATCH(I289,'BCA Inputs'!$AW$14:$AW$54,0))*P289+INDEX('BCA Inputs'!$BN$14:$BN$54,MATCH(I289,'BCA Inputs'!$AW$14:$AW$54,0))*O289+INDEX('BCA Inputs'!$BO$14:$BO$54,MATCH(I289,'BCA Inputs'!$AW$14:$AW$54,0))*Q289+INDEX('BCA Inputs'!$BP$14:$BP$54,MATCH(I289,'BCA Inputs'!$AW$14:$AW$54,0))*F289+INDEX('BCA Inputs'!$BQ$14:$BQ$54,MATCH(I289,'BCA Inputs'!$AW$14:$AW$54,0))*G289,"")),"")</f>
        <v/>
      </c>
      <c r="AE289" s="237" t="str">
        <f t="shared" si="46"/>
        <v/>
      </c>
      <c r="AF289" s="198">
        <f t="shared" si="48"/>
        <v>0</v>
      </c>
      <c r="AG289" s="239">
        <f t="shared" si="49"/>
        <v>0</v>
      </c>
    </row>
    <row r="290" spans="1:33">
      <c r="A290" s="228"/>
      <c r="B290" s="176"/>
      <c r="C290" s="229"/>
      <c r="D290" s="230"/>
      <c r="E290" s="230"/>
      <c r="F290" s="230"/>
      <c r="G290" s="230"/>
      <c r="H290" s="231"/>
      <c r="I290" s="231"/>
      <c r="J290" s="232"/>
      <c r="K290" s="232"/>
      <c r="L290" s="232"/>
      <c r="M290" s="181">
        <f t="shared" si="47"/>
        <v>0</v>
      </c>
      <c r="N290" s="181">
        <f>IF(H290="",0,H290*I290*'Avoided Water Savings Cost'!$C$16)</f>
        <v>0</v>
      </c>
      <c r="O290" s="545">
        <f>IF(C290="",0,IF($B$3="NYSEG",C290/(1-'Avoided Electric Costs 2020'!$W$21),IF($B$3="RG&amp;E",C290/(1-'Avoided Electric Costs 2020'!$X$21),"")))</f>
        <v>0</v>
      </c>
      <c r="P290" s="546">
        <f>IF(D290="",0,IF($B$3="NYSEG",D290/(1-'Avoided Electric Costs 2020'!$W$21),IF($B$3="RG&amp;E",D290/(1-'Avoided Electric Costs 2020'!$X$21),"")))</f>
        <v>0</v>
      </c>
      <c r="Q290" s="546">
        <f>IF(E290="",0,IF($B$3="NYSEG",E290/(1-'Avoided Natural Gas Costs 2020'!$J$34),IF($B$3="RG&amp;E",E290/(1-'Avoided Natural Gas Costs 2020'!$K$34),"")))</f>
        <v>0</v>
      </c>
      <c r="R290" s="233" t="str">
        <f>IFERROR(IF(P290*'BCA Inputs'!$C$1+Q290*'BCA Inputs'!$C$2+F290*'BCA Inputs'!$C$2+G290*'BCA Inputs'!$C$2=0,"",P290*'BCA Inputs'!$C$1+Q290*'BCA Inputs'!$C$2+F290*'BCA Inputs'!$C$2+G290*'BCA Inputs'!$C$2),"")</f>
        <v/>
      </c>
      <c r="S290" s="181" t="str">
        <f t="shared" si="40"/>
        <v/>
      </c>
      <c r="T290" s="181" t="str">
        <f>IFERROR(IF($B$3="NYSEG",(INDEX('BCA Inputs'!$N$14:$N$54,MATCH(I290,'BCA Inputs'!$M$14:$M$54,0))*P290+INDEX('BCA Inputs'!$O$14:$O$54,MATCH(I290,'BCA Inputs'!$M$14:$M$54,0))*O290+INDEX('BCA Inputs'!P:P,MATCH(I290,'BCA Inputs'!M:M,0))*Q290+INDEX('BCA Inputs'!Q:Q,MATCH(I290,'BCA Inputs'!M:M,0))*F290+INDEX('BCA Inputs'!R:R,MATCH(I290,'BCA Inputs'!M:M,0))*G290)+L290+N290,IF($B$3="RG&amp;E",(INDEX('BCA Inputs'!$AX$14:$AX$54,MATCH(I290,'BCA Inputs'!$AW$14:$AW$54,0))*P290+INDEX('BCA Inputs'!$AY$14:$AY$54,MATCH(I290,'BCA Inputs'!$AW$14:$AW$54,0))*O290+INDEX('BCA Inputs'!$AZ$14:$AZ$54,MATCH(I290,'BCA Inputs'!$AW$14:$AW$54,0))*Q290+INDEX('BCA Inputs'!$BA$14:$BA$54,MATCH(I290,'BCA Inputs'!$AW$14:$AW$54,0))*F290+INDEX('BCA Inputs'!$BB$14:$BB$54,MATCH(I290,'BCA Inputs'!$AW$14:$AW$54,0))*G290)+L290+N290,"")),"")</f>
        <v/>
      </c>
      <c r="U290" s="234" t="str">
        <f t="shared" si="41"/>
        <v/>
      </c>
      <c r="V290" s="234" t="str">
        <f t="shared" si="42"/>
        <v/>
      </c>
      <c r="W290" s="234" t="str">
        <f t="shared" si="43"/>
        <v/>
      </c>
      <c r="Y290" s="235" t="str">
        <f t="shared" si="44"/>
        <v/>
      </c>
      <c r="Z290" s="236" t="str">
        <f>IFERROR(IF($B$3="NYSEG",INDEX('BCA Inputs'!$X$14:$X$54,MATCH(I290,'BCA Inputs'!$M$14:$M$54,0))*P290+INDEX('BCA Inputs'!$Y$14:$Y$54,MATCH(I290,'BCA Inputs'!$M$14:$M$54,0))*O290+INDEX('BCA Inputs'!$Z$14:$Z$54,MATCH(I290,'BCA Inputs'!$M$14:$M$54,0))*Q290+INDEX('BCA Inputs'!$AA$14:$AA$54,MATCH(I290,'BCA Inputs'!$M$14:$M$54,0))*F290+INDEX('BCA Inputs'!$AB$14:$AB$54,MATCH(I290,'BCA Inputs'!$M$14:$M$54,0))*G290,IF($B$3="RG&amp;E",INDEX('BCA Inputs'!$BG$14:$BG$54,MATCH(I290,'BCA Inputs'!$AW$14:$AW$54,0))*P290+INDEX('BCA Inputs'!$BH$14:$BH$54,MATCH(I290,'BCA Inputs'!$AW$14:$AW$54,0))*O290+INDEX('BCA Inputs'!$BI$14:$BI$54,MATCH(I290,'BCA Inputs'!$AW$14:$AW$54,0))*Q290+INDEX('BCA Inputs'!$BJ$14:$BJ$54,MATCH(I290,'BCA Inputs'!$AW$14:$AW$54,0))*F290+INDEX('BCA Inputs'!$BK$14:$BK$54,MATCH(I290,'BCA Inputs'!$AW$14:$AW$54,0))*G290,"")),"")</f>
        <v/>
      </c>
      <c r="AA290" s="237" t="str">
        <f t="shared" si="45"/>
        <v/>
      </c>
      <c r="AC290" s="238" t="str">
        <f>IFERROR((K290+R290)+IF($B$3="NYSEG",INDEX('BCA Inputs'!$AI$14:$AI$54,MATCH(I290,'BCA Inputs'!$M$14:$M$54,0))*P290+INDEX('BCA Inputs'!$AJ$14:$AJ$54,MATCH(I290,'BCA Inputs'!$M$14:$M$54,0))*Q290,IF($B$3="RG&amp;E",INDEX('BCA Inputs'!$BR$14:$BR$54,MATCH(I290,'BCA Inputs'!$AW$14:$AW$54,0))*P290+INDEX('BCA Inputs'!$BS$14:$BS$54,MATCH(I290,'BCA Inputs'!$AW$14:$AW$54,0))*Q290,"")),"")</f>
        <v/>
      </c>
      <c r="AD290" s="181" t="str">
        <f>IFERROR(IF($B$3="NYSEG",INDEX('BCA Inputs'!$AD$14:$AD$54,MATCH(I290,'BCA Inputs'!$M$14:$M$54,0))*P290+INDEX('BCA Inputs'!$AE$14:$AE$54,MATCH(I290,'BCA Inputs'!$M$14:$M$54,0))*O290+INDEX('BCA Inputs'!$AF$14:$AF$54,MATCH(I290,'BCA Inputs'!$M$14:$M$54,0))*Q290+INDEX('BCA Inputs'!$AG$14:$AG$54,MATCH(I290,'BCA Inputs'!$M$14:$M$54,0))*F290+INDEX('BCA Inputs'!$AH$14:$AH$54,MATCH(I290,'BCA Inputs'!$M$14:$M$54,0))*G290,IF($B$3="RG&amp;E",INDEX('BCA Inputs'!$BM$14:$BM$54,MATCH(I290,'BCA Inputs'!$AW$14:$AW$54,0))*P290+INDEX('BCA Inputs'!$BN$14:$BN$54,MATCH(I290,'BCA Inputs'!$AW$14:$AW$54,0))*O290+INDEX('BCA Inputs'!$BO$14:$BO$54,MATCH(I290,'BCA Inputs'!$AW$14:$AW$54,0))*Q290+INDEX('BCA Inputs'!$BP$14:$BP$54,MATCH(I290,'BCA Inputs'!$AW$14:$AW$54,0))*F290+INDEX('BCA Inputs'!$BQ$14:$BQ$54,MATCH(I290,'BCA Inputs'!$AW$14:$AW$54,0))*G290,"")),"")</f>
        <v/>
      </c>
      <c r="AE290" s="237" t="str">
        <f t="shared" si="46"/>
        <v/>
      </c>
      <c r="AF290" s="198">
        <f t="shared" si="48"/>
        <v>0</v>
      </c>
      <c r="AG290" s="239">
        <f t="shared" si="49"/>
        <v>0</v>
      </c>
    </row>
    <row r="291" spans="1:33">
      <c r="A291" s="228"/>
      <c r="B291" s="176"/>
      <c r="C291" s="229"/>
      <c r="D291" s="230"/>
      <c r="E291" s="230"/>
      <c r="F291" s="230"/>
      <c r="G291" s="230"/>
      <c r="H291" s="231"/>
      <c r="I291" s="231"/>
      <c r="J291" s="232"/>
      <c r="K291" s="232"/>
      <c r="L291" s="232"/>
      <c r="M291" s="181">
        <f t="shared" si="47"/>
        <v>0</v>
      </c>
      <c r="N291" s="181">
        <f>IF(H291="",0,H291*I291*'Avoided Water Savings Cost'!$C$16)</f>
        <v>0</v>
      </c>
      <c r="O291" s="545">
        <f>IF(C291="",0,IF($B$3="NYSEG",C291/(1-'Avoided Electric Costs 2020'!$W$21),IF($B$3="RG&amp;E",C291/(1-'Avoided Electric Costs 2020'!$X$21),"")))</f>
        <v>0</v>
      </c>
      <c r="P291" s="546">
        <f>IF(D291="",0,IF($B$3="NYSEG",D291/(1-'Avoided Electric Costs 2020'!$W$21),IF($B$3="RG&amp;E",D291/(1-'Avoided Electric Costs 2020'!$X$21),"")))</f>
        <v>0</v>
      </c>
      <c r="Q291" s="546">
        <f>IF(E291="",0,IF($B$3="NYSEG",E291/(1-'Avoided Natural Gas Costs 2020'!$J$34),IF($B$3="RG&amp;E",E291/(1-'Avoided Natural Gas Costs 2020'!$K$34),"")))</f>
        <v>0</v>
      </c>
      <c r="R291" s="233" t="str">
        <f>IFERROR(IF(P291*'BCA Inputs'!$C$1+Q291*'BCA Inputs'!$C$2+F291*'BCA Inputs'!$C$2+G291*'BCA Inputs'!$C$2=0,"",P291*'BCA Inputs'!$C$1+Q291*'BCA Inputs'!$C$2+F291*'BCA Inputs'!$C$2+G291*'BCA Inputs'!$C$2),"")</f>
        <v/>
      </c>
      <c r="S291" s="181" t="str">
        <f t="shared" si="40"/>
        <v/>
      </c>
      <c r="T291" s="181" t="str">
        <f>IFERROR(IF($B$3="NYSEG",(INDEX('BCA Inputs'!$N$14:$N$54,MATCH(I291,'BCA Inputs'!$M$14:$M$54,0))*P291+INDEX('BCA Inputs'!$O$14:$O$54,MATCH(I291,'BCA Inputs'!$M$14:$M$54,0))*O291+INDEX('BCA Inputs'!P:P,MATCH(I291,'BCA Inputs'!M:M,0))*Q291+INDEX('BCA Inputs'!Q:Q,MATCH(I291,'BCA Inputs'!M:M,0))*F291+INDEX('BCA Inputs'!R:R,MATCH(I291,'BCA Inputs'!M:M,0))*G291)+L291+N291,IF($B$3="RG&amp;E",(INDEX('BCA Inputs'!$AX$14:$AX$54,MATCH(I291,'BCA Inputs'!$AW$14:$AW$54,0))*P291+INDEX('BCA Inputs'!$AY$14:$AY$54,MATCH(I291,'BCA Inputs'!$AW$14:$AW$54,0))*O291+INDEX('BCA Inputs'!$AZ$14:$AZ$54,MATCH(I291,'BCA Inputs'!$AW$14:$AW$54,0))*Q291+INDEX('BCA Inputs'!$BA$14:$BA$54,MATCH(I291,'BCA Inputs'!$AW$14:$AW$54,0))*F291+INDEX('BCA Inputs'!$BB$14:$BB$54,MATCH(I291,'BCA Inputs'!$AW$14:$AW$54,0))*G291)+L291+N291,"")),"")</f>
        <v/>
      </c>
      <c r="U291" s="234" t="str">
        <f t="shared" si="41"/>
        <v/>
      </c>
      <c r="V291" s="234" t="str">
        <f t="shared" si="42"/>
        <v/>
      </c>
      <c r="W291" s="234" t="str">
        <f t="shared" si="43"/>
        <v/>
      </c>
      <c r="Y291" s="235" t="str">
        <f t="shared" si="44"/>
        <v/>
      </c>
      <c r="Z291" s="236" t="str">
        <f>IFERROR(IF($B$3="NYSEG",INDEX('BCA Inputs'!$X$14:$X$54,MATCH(I291,'BCA Inputs'!$M$14:$M$54,0))*P291+INDEX('BCA Inputs'!$Y$14:$Y$54,MATCH(I291,'BCA Inputs'!$M$14:$M$54,0))*O291+INDEX('BCA Inputs'!$Z$14:$Z$54,MATCH(I291,'BCA Inputs'!$M$14:$M$54,0))*Q291+INDEX('BCA Inputs'!$AA$14:$AA$54,MATCH(I291,'BCA Inputs'!$M$14:$M$54,0))*F291+INDEX('BCA Inputs'!$AB$14:$AB$54,MATCH(I291,'BCA Inputs'!$M$14:$M$54,0))*G291,IF($B$3="RG&amp;E",INDEX('BCA Inputs'!$BG$14:$BG$54,MATCH(I291,'BCA Inputs'!$AW$14:$AW$54,0))*P291+INDEX('BCA Inputs'!$BH$14:$BH$54,MATCH(I291,'BCA Inputs'!$AW$14:$AW$54,0))*O291+INDEX('BCA Inputs'!$BI$14:$BI$54,MATCH(I291,'BCA Inputs'!$AW$14:$AW$54,0))*Q291+INDEX('BCA Inputs'!$BJ$14:$BJ$54,MATCH(I291,'BCA Inputs'!$AW$14:$AW$54,0))*F291+INDEX('BCA Inputs'!$BK$14:$BK$54,MATCH(I291,'BCA Inputs'!$AW$14:$AW$54,0))*G291,"")),"")</f>
        <v/>
      </c>
      <c r="AA291" s="237" t="str">
        <f t="shared" si="45"/>
        <v/>
      </c>
      <c r="AC291" s="238" t="str">
        <f>IFERROR((K291+R291)+IF($B$3="NYSEG",INDEX('BCA Inputs'!$AI$14:$AI$54,MATCH(I291,'BCA Inputs'!$M$14:$M$54,0))*P291+INDEX('BCA Inputs'!$AJ$14:$AJ$54,MATCH(I291,'BCA Inputs'!$M$14:$M$54,0))*Q291,IF($B$3="RG&amp;E",INDEX('BCA Inputs'!$BR$14:$BR$54,MATCH(I291,'BCA Inputs'!$AW$14:$AW$54,0))*P291+INDEX('BCA Inputs'!$BS$14:$BS$54,MATCH(I291,'BCA Inputs'!$AW$14:$AW$54,0))*Q291,"")),"")</f>
        <v/>
      </c>
      <c r="AD291" s="181" t="str">
        <f>IFERROR(IF($B$3="NYSEG",INDEX('BCA Inputs'!$AD$14:$AD$54,MATCH(I291,'BCA Inputs'!$M$14:$M$54,0))*P291+INDEX('BCA Inputs'!$AE$14:$AE$54,MATCH(I291,'BCA Inputs'!$M$14:$M$54,0))*O291+INDEX('BCA Inputs'!$AF$14:$AF$54,MATCH(I291,'BCA Inputs'!$M$14:$M$54,0))*Q291+INDEX('BCA Inputs'!$AG$14:$AG$54,MATCH(I291,'BCA Inputs'!$M$14:$M$54,0))*F291+INDEX('BCA Inputs'!$AH$14:$AH$54,MATCH(I291,'BCA Inputs'!$M$14:$M$54,0))*G291,IF($B$3="RG&amp;E",INDEX('BCA Inputs'!$BM$14:$BM$54,MATCH(I291,'BCA Inputs'!$AW$14:$AW$54,0))*P291+INDEX('BCA Inputs'!$BN$14:$BN$54,MATCH(I291,'BCA Inputs'!$AW$14:$AW$54,0))*O291+INDEX('BCA Inputs'!$BO$14:$BO$54,MATCH(I291,'BCA Inputs'!$AW$14:$AW$54,0))*Q291+INDEX('BCA Inputs'!$BP$14:$BP$54,MATCH(I291,'BCA Inputs'!$AW$14:$AW$54,0))*F291+INDEX('BCA Inputs'!$BQ$14:$BQ$54,MATCH(I291,'BCA Inputs'!$AW$14:$AW$54,0))*G291,"")),"")</f>
        <v/>
      </c>
      <c r="AE291" s="237" t="str">
        <f t="shared" si="46"/>
        <v/>
      </c>
      <c r="AF291" s="198">
        <f t="shared" si="48"/>
        <v>0</v>
      </c>
      <c r="AG291" s="239">
        <f t="shared" si="49"/>
        <v>0</v>
      </c>
    </row>
    <row r="292" spans="1:33">
      <c r="A292" s="228"/>
      <c r="B292" s="176"/>
      <c r="C292" s="229"/>
      <c r="D292" s="230"/>
      <c r="E292" s="230"/>
      <c r="F292" s="230"/>
      <c r="G292" s="230"/>
      <c r="H292" s="231"/>
      <c r="I292" s="231"/>
      <c r="J292" s="232"/>
      <c r="K292" s="232"/>
      <c r="L292" s="232"/>
      <c r="M292" s="181">
        <f t="shared" si="47"/>
        <v>0</v>
      </c>
      <c r="N292" s="181">
        <f>IF(H292="",0,H292*I292*'Avoided Water Savings Cost'!$C$16)</f>
        <v>0</v>
      </c>
      <c r="O292" s="545">
        <f>IF(C292="",0,IF($B$3="NYSEG",C292/(1-'Avoided Electric Costs 2020'!$W$21),IF($B$3="RG&amp;E",C292/(1-'Avoided Electric Costs 2020'!$X$21),"")))</f>
        <v>0</v>
      </c>
      <c r="P292" s="546">
        <f>IF(D292="",0,IF($B$3="NYSEG",D292/(1-'Avoided Electric Costs 2020'!$W$21),IF($B$3="RG&amp;E",D292/(1-'Avoided Electric Costs 2020'!$X$21),"")))</f>
        <v>0</v>
      </c>
      <c r="Q292" s="546">
        <f>IF(E292="",0,IF($B$3="NYSEG",E292/(1-'Avoided Natural Gas Costs 2020'!$J$34),IF($B$3="RG&amp;E",E292/(1-'Avoided Natural Gas Costs 2020'!$K$34),"")))</f>
        <v>0</v>
      </c>
      <c r="R292" s="233" t="str">
        <f>IFERROR(IF(P292*'BCA Inputs'!$C$1+Q292*'BCA Inputs'!$C$2+F292*'BCA Inputs'!$C$2+G292*'BCA Inputs'!$C$2=0,"",P292*'BCA Inputs'!$C$1+Q292*'BCA Inputs'!$C$2+F292*'BCA Inputs'!$C$2+G292*'BCA Inputs'!$C$2),"")</f>
        <v/>
      </c>
      <c r="S292" s="181" t="str">
        <f t="shared" si="40"/>
        <v/>
      </c>
      <c r="T292" s="181" t="str">
        <f>IFERROR(IF($B$3="NYSEG",(INDEX('BCA Inputs'!$N$14:$N$54,MATCH(I292,'BCA Inputs'!$M$14:$M$54,0))*P292+INDEX('BCA Inputs'!$O$14:$O$54,MATCH(I292,'BCA Inputs'!$M$14:$M$54,0))*O292+INDEX('BCA Inputs'!P:P,MATCH(I292,'BCA Inputs'!M:M,0))*Q292+INDEX('BCA Inputs'!Q:Q,MATCH(I292,'BCA Inputs'!M:M,0))*F292+INDEX('BCA Inputs'!R:R,MATCH(I292,'BCA Inputs'!M:M,0))*G292)+L292+N292,IF($B$3="RG&amp;E",(INDEX('BCA Inputs'!$AX$14:$AX$54,MATCH(I292,'BCA Inputs'!$AW$14:$AW$54,0))*P292+INDEX('BCA Inputs'!$AY$14:$AY$54,MATCH(I292,'BCA Inputs'!$AW$14:$AW$54,0))*O292+INDEX('BCA Inputs'!$AZ$14:$AZ$54,MATCH(I292,'BCA Inputs'!$AW$14:$AW$54,0))*Q292+INDEX('BCA Inputs'!$BA$14:$BA$54,MATCH(I292,'BCA Inputs'!$AW$14:$AW$54,0))*F292+INDEX('BCA Inputs'!$BB$14:$BB$54,MATCH(I292,'BCA Inputs'!$AW$14:$AW$54,0))*G292)+L292+N292,"")),"")</f>
        <v/>
      </c>
      <c r="U292" s="234" t="str">
        <f t="shared" si="41"/>
        <v/>
      </c>
      <c r="V292" s="234" t="str">
        <f t="shared" si="42"/>
        <v/>
      </c>
      <c r="W292" s="234" t="str">
        <f t="shared" si="43"/>
        <v/>
      </c>
      <c r="Y292" s="235" t="str">
        <f t="shared" si="44"/>
        <v/>
      </c>
      <c r="Z292" s="236" t="str">
        <f>IFERROR(IF($B$3="NYSEG",INDEX('BCA Inputs'!$X$14:$X$54,MATCH(I292,'BCA Inputs'!$M$14:$M$54,0))*P292+INDEX('BCA Inputs'!$Y$14:$Y$54,MATCH(I292,'BCA Inputs'!$M$14:$M$54,0))*O292+INDEX('BCA Inputs'!$Z$14:$Z$54,MATCH(I292,'BCA Inputs'!$M$14:$M$54,0))*Q292+INDEX('BCA Inputs'!$AA$14:$AA$54,MATCH(I292,'BCA Inputs'!$M$14:$M$54,0))*F292+INDEX('BCA Inputs'!$AB$14:$AB$54,MATCH(I292,'BCA Inputs'!$M$14:$M$54,0))*G292,IF($B$3="RG&amp;E",INDEX('BCA Inputs'!$BG$14:$BG$54,MATCH(I292,'BCA Inputs'!$AW$14:$AW$54,0))*P292+INDEX('BCA Inputs'!$BH$14:$BH$54,MATCH(I292,'BCA Inputs'!$AW$14:$AW$54,0))*O292+INDEX('BCA Inputs'!$BI$14:$BI$54,MATCH(I292,'BCA Inputs'!$AW$14:$AW$54,0))*Q292+INDEX('BCA Inputs'!$BJ$14:$BJ$54,MATCH(I292,'BCA Inputs'!$AW$14:$AW$54,0))*F292+INDEX('BCA Inputs'!$BK$14:$BK$54,MATCH(I292,'BCA Inputs'!$AW$14:$AW$54,0))*G292,"")),"")</f>
        <v/>
      </c>
      <c r="AA292" s="237" t="str">
        <f t="shared" si="45"/>
        <v/>
      </c>
      <c r="AC292" s="238" t="str">
        <f>IFERROR((K292+R292)+IF($B$3="NYSEG",INDEX('BCA Inputs'!$AI$14:$AI$54,MATCH(I292,'BCA Inputs'!$M$14:$M$54,0))*P292+INDEX('BCA Inputs'!$AJ$14:$AJ$54,MATCH(I292,'BCA Inputs'!$M$14:$M$54,0))*Q292,IF($B$3="RG&amp;E",INDEX('BCA Inputs'!$BR$14:$BR$54,MATCH(I292,'BCA Inputs'!$AW$14:$AW$54,0))*P292+INDEX('BCA Inputs'!$BS$14:$BS$54,MATCH(I292,'BCA Inputs'!$AW$14:$AW$54,0))*Q292,"")),"")</f>
        <v/>
      </c>
      <c r="AD292" s="181" t="str">
        <f>IFERROR(IF($B$3="NYSEG",INDEX('BCA Inputs'!$AD$14:$AD$54,MATCH(I292,'BCA Inputs'!$M$14:$M$54,0))*P292+INDEX('BCA Inputs'!$AE$14:$AE$54,MATCH(I292,'BCA Inputs'!$M$14:$M$54,0))*O292+INDEX('BCA Inputs'!$AF$14:$AF$54,MATCH(I292,'BCA Inputs'!$M$14:$M$54,0))*Q292+INDEX('BCA Inputs'!$AG$14:$AG$54,MATCH(I292,'BCA Inputs'!$M$14:$M$54,0))*F292+INDEX('BCA Inputs'!$AH$14:$AH$54,MATCH(I292,'BCA Inputs'!$M$14:$M$54,0))*G292,IF($B$3="RG&amp;E",INDEX('BCA Inputs'!$BM$14:$BM$54,MATCH(I292,'BCA Inputs'!$AW$14:$AW$54,0))*P292+INDEX('BCA Inputs'!$BN$14:$BN$54,MATCH(I292,'BCA Inputs'!$AW$14:$AW$54,0))*O292+INDEX('BCA Inputs'!$BO$14:$BO$54,MATCH(I292,'BCA Inputs'!$AW$14:$AW$54,0))*Q292+INDEX('BCA Inputs'!$BP$14:$BP$54,MATCH(I292,'BCA Inputs'!$AW$14:$AW$54,0))*F292+INDEX('BCA Inputs'!$BQ$14:$BQ$54,MATCH(I292,'BCA Inputs'!$AW$14:$AW$54,0))*G292,"")),"")</f>
        <v/>
      </c>
      <c r="AE292" s="237" t="str">
        <f t="shared" si="46"/>
        <v/>
      </c>
      <c r="AF292" s="198">
        <f t="shared" si="48"/>
        <v>0</v>
      </c>
      <c r="AG292" s="239">
        <f t="shared" si="49"/>
        <v>0</v>
      </c>
    </row>
    <row r="293" spans="1:33">
      <c r="A293" s="228"/>
      <c r="B293" s="176"/>
      <c r="C293" s="229"/>
      <c r="D293" s="230"/>
      <c r="E293" s="230"/>
      <c r="F293" s="230"/>
      <c r="G293" s="230"/>
      <c r="H293" s="231"/>
      <c r="I293" s="231"/>
      <c r="J293" s="232"/>
      <c r="K293" s="232"/>
      <c r="L293" s="232"/>
      <c r="M293" s="181">
        <f t="shared" si="47"/>
        <v>0</v>
      </c>
      <c r="N293" s="181">
        <f>IF(H293="",0,H293*I293*'Avoided Water Savings Cost'!$C$16)</f>
        <v>0</v>
      </c>
      <c r="O293" s="545">
        <f>IF(C293="",0,IF($B$3="NYSEG",C293/(1-'Avoided Electric Costs 2020'!$W$21),IF($B$3="RG&amp;E",C293/(1-'Avoided Electric Costs 2020'!$X$21),"")))</f>
        <v>0</v>
      </c>
      <c r="P293" s="546">
        <f>IF(D293="",0,IF($B$3="NYSEG",D293/(1-'Avoided Electric Costs 2020'!$W$21),IF($B$3="RG&amp;E",D293/(1-'Avoided Electric Costs 2020'!$X$21),"")))</f>
        <v>0</v>
      </c>
      <c r="Q293" s="546">
        <f>IF(E293="",0,IF($B$3="NYSEG",E293/(1-'Avoided Natural Gas Costs 2020'!$J$34),IF($B$3="RG&amp;E",E293/(1-'Avoided Natural Gas Costs 2020'!$K$34),"")))</f>
        <v>0</v>
      </c>
      <c r="R293" s="233" t="str">
        <f>IFERROR(IF(P293*'BCA Inputs'!$C$1+Q293*'BCA Inputs'!$C$2+F293*'BCA Inputs'!$C$2+G293*'BCA Inputs'!$C$2=0,"",P293*'BCA Inputs'!$C$1+Q293*'BCA Inputs'!$C$2+F293*'BCA Inputs'!$C$2+G293*'BCA Inputs'!$C$2),"")</f>
        <v/>
      </c>
      <c r="S293" s="181" t="str">
        <f t="shared" si="40"/>
        <v/>
      </c>
      <c r="T293" s="181" t="str">
        <f>IFERROR(IF($B$3="NYSEG",(INDEX('BCA Inputs'!$N$14:$N$54,MATCH(I293,'BCA Inputs'!$M$14:$M$54,0))*P293+INDEX('BCA Inputs'!$O$14:$O$54,MATCH(I293,'BCA Inputs'!$M$14:$M$54,0))*O293+INDEX('BCA Inputs'!P:P,MATCH(I293,'BCA Inputs'!M:M,0))*Q293+INDEX('BCA Inputs'!Q:Q,MATCH(I293,'BCA Inputs'!M:M,0))*F293+INDEX('BCA Inputs'!R:R,MATCH(I293,'BCA Inputs'!M:M,0))*G293)+L293+N293,IF($B$3="RG&amp;E",(INDEX('BCA Inputs'!$AX$14:$AX$54,MATCH(I293,'BCA Inputs'!$AW$14:$AW$54,0))*P293+INDEX('BCA Inputs'!$AY$14:$AY$54,MATCH(I293,'BCA Inputs'!$AW$14:$AW$54,0))*O293+INDEX('BCA Inputs'!$AZ$14:$AZ$54,MATCH(I293,'BCA Inputs'!$AW$14:$AW$54,0))*Q293+INDEX('BCA Inputs'!$BA$14:$BA$54,MATCH(I293,'BCA Inputs'!$AW$14:$AW$54,0))*F293+INDEX('BCA Inputs'!$BB$14:$BB$54,MATCH(I293,'BCA Inputs'!$AW$14:$AW$54,0))*G293)+L293+N293,"")),"")</f>
        <v/>
      </c>
      <c r="U293" s="234" t="str">
        <f t="shared" si="41"/>
        <v/>
      </c>
      <c r="V293" s="234" t="str">
        <f t="shared" si="42"/>
        <v/>
      </c>
      <c r="W293" s="234" t="str">
        <f t="shared" si="43"/>
        <v/>
      </c>
      <c r="Y293" s="235" t="str">
        <f t="shared" si="44"/>
        <v/>
      </c>
      <c r="Z293" s="236" t="str">
        <f>IFERROR(IF($B$3="NYSEG",INDEX('BCA Inputs'!$X$14:$X$54,MATCH(I293,'BCA Inputs'!$M$14:$M$54,0))*P293+INDEX('BCA Inputs'!$Y$14:$Y$54,MATCH(I293,'BCA Inputs'!$M$14:$M$54,0))*O293+INDEX('BCA Inputs'!$Z$14:$Z$54,MATCH(I293,'BCA Inputs'!$M$14:$M$54,0))*Q293+INDEX('BCA Inputs'!$AA$14:$AA$54,MATCH(I293,'BCA Inputs'!$M$14:$M$54,0))*F293+INDEX('BCA Inputs'!$AB$14:$AB$54,MATCH(I293,'BCA Inputs'!$M$14:$M$54,0))*G293,IF($B$3="RG&amp;E",INDEX('BCA Inputs'!$BG$14:$BG$54,MATCH(I293,'BCA Inputs'!$AW$14:$AW$54,0))*P293+INDEX('BCA Inputs'!$BH$14:$BH$54,MATCH(I293,'BCA Inputs'!$AW$14:$AW$54,0))*O293+INDEX('BCA Inputs'!$BI$14:$BI$54,MATCH(I293,'BCA Inputs'!$AW$14:$AW$54,0))*Q293+INDEX('BCA Inputs'!$BJ$14:$BJ$54,MATCH(I293,'BCA Inputs'!$AW$14:$AW$54,0))*F293+INDEX('BCA Inputs'!$BK$14:$BK$54,MATCH(I293,'BCA Inputs'!$AW$14:$AW$54,0))*G293,"")),"")</f>
        <v/>
      </c>
      <c r="AA293" s="237" t="str">
        <f t="shared" si="45"/>
        <v/>
      </c>
      <c r="AC293" s="238" t="str">
        <f>IFERROR((K293+R293)+IF($B$3="NYSEG",INDEX('BCA Inputs'!$AI$14:$AI$54,MATCH(I293,'BCA Inputs'!$M$14:$M$54,0))*P293+INDEX('BCA Inputs'!$AJ$14:$AJ$54,MATCH(I293,'BCA Inputs'!$M$14:$M$54,0))*Q293,IF($B$3="RG&amp;E",INDEX('BCA Inputs'!$BR$14:$BR$54,MATCH(I293,'BCA Inputs'!$AW$14:$AW$54,0))*P293+INDEX('BCA Inputs'!$BS$14:$BS$54,MATCH(I293,'BCA Inputs'!$AW$14:$AW$54,0))*Q293,"")),"")</f>
        <v/>
      </c>
      <c r="AD293" s="181" t="str">
        <f>IFERROR(IF($B$3="NYSEG",INDEX('BCA Inputs'!$AD$14:$AD$54,MATCH(I293,'BCA Inputs'!$M$14:$M$54,0))*P293+INDEX('BCA Inputs'!$AE$14:$AE$54,MATCH(I293,'BCA Inputs'!$M$14:$M$54,0))*O293+INDEX('BCA Inputs'!$AF$14:$AF$54,MATCH(I293,'BCA Inputs'!$M$14:$M$54,0))*Q293+INDEX('BCA Inputs'!$AG$14:$AG$54,MATCH(I293,'BCA Inputs'!$M$14:$M$54,0))*F293+INDEX('BCA Inputs'!$AH$14:$AH$54,MATCH(I293,'BCA Inputs'!$M$14:$M$54,0))*G293,IF($B$3="RG&amp;E",INDEX('BCA Inputs'!$BM$14:$BM$54,MATCH(I293,'BCA Inputs'!$AW$14:$AW$54,0))*P293+INDEX('BCA Inputs'!$BN$14:$BN$54,MATCH(I293,'BCA Inputs'!$AW$14:$AW$54,0))*O293+INDEX('BCA Inputs'!$BO$14:$BO$54,MATCH(I293,'BCA Inputs'!$AW$14:$AW$54,0))*Q293+INDEX('BCA Inputs'!$BP$14:$BP$54,MATCH(I293,'BCA Inputs'!$AW$14:$AW$54,0))*F293+INDEX('BCA Inputs'!$BQ$14:$BQ$54,MATCH(I293,'BCA Inputs'!$AW$14:$AW$54,0))*G293,"")),"")</f>
        <v/>
      </c>
      <c r="AE293" s="237" t="str">
        <f t="shared" si="46"/>
        <v/>
      </c>
      <c r="AF293" s="198">
        <f t="shared" si="48"/>
        <v>0</v>
      </c>
      <c r="AG293" s="239">
        <f t="shared" si="49"/>
        <v>0</v>
      </c>
    </row>
    <row r="294" spans="1:33">
      <c r="A294" s="228"/>
      <c r="B294" s="176"/>
      <c r="C294" s="229"/>
      <c r="D294" s="230"/>
      <c r="E294" s="230"/>
      <c r="F294" s="230"/>
      <c r="G294" s="230"/>
      <c r="H294" s="231"/>
      <c r="I294" s="231"/>
      <c r="J294" s="232"/>
      <c r="K294" s="232"/>
      <c r="L294" s="232"/>
      <c r="M294" s="181">
        <f t="shared" si="47"/>
        <v>0</v>
      </c>
      <c r="N294" s="181">
        <f>IF(H294="",0,H294*I294*'Avoided Water Savings Cost'!$C$16)</f>
        <v>0</v>
      </c>
      <c r="O294" s="545">
        <f>IF(C294="",0,IF($B$3="NYSEG",C294/(1-'Avoided Electric Costs 2020'!$W$21),IF($B$3="RG&amp;E",C294/(1-'Avoided Electric Costs 2020'!$X$21),"")))</f>
        <v>0</v>
      </c>
      <c r="P294" s="546">
        <f>IF(D294="",0,IF($B$3="NYSEG",D294/(1-'Avoided Electric Costs 2020'!$W$21),IF($B$3="RG&amp;E",D294/(1-'Avoided Electric Costs 2020'!$X$21),"")))</f>
        <v>0</v>
      </c>
      <c r="Q294" s="546">
        <f>IF(E294="",0,IF($B$3="NYSEG",E294/(1-'Avoided Natural Gas Costs 2020'!$J$34),IF($B$3="RG&amp;E",E294/(1-'Avoided Natural Gas Costs 2020'!$K$34),"")))</f>
        <v>0</v>
      </c>
      <c r="R294" s="233" t="str">
        <f>IFERROR(IF(P294*'BCA Inputs'!$C$1+Q294*'BCA Inputs'!$C$2+F294*'BCA Inputs'!$C$2+G294*'BCA Inputs'!$C$2=0,"",P294*'BCA Inputs'!$C$1+Q294*'BCA Inputs'!$C$2+F294*'BCA Inputs'!$C$2+G294*'BCA Inputs'!$C$2),"")</f>
        <v/>
      </c>
      <c r="S294" s="181" t="str">
        <f t="shared" si="40"/>
        <v/>
      </c>
      <c r="T294" s="181" t="str">
        <f>IFERROR(IF($B$3="NYSEG",(INDEX('BCA Inputs'!$N$14:$N$54,MATCH(I294,'BCA Inputs'!$M$14:$M$54,0))*P294+INDEX('BCA Inputs'!$O$14:$O$54,MATCH(I294,'BCA Inputs'!$M$14:$M$54,0))*O294+INDEX('BCA Inputs'!P:P,MATCH(I294,'BCA Inputs'!M:M,0))*Q294+INDEX('BCA Inputs'!Q:Q,MATCH(I294,'BCA Inputs'!M:M,0))*F294+INDEX('BCA Inputs'!R:R,MATCH(I294,'BCA Inputs'!M:M,0))*G294)+L294+N294,IF($B$3="RG&amp;E",(INDEX('BCA Inputs'!$AX$14:$AX$54,MATCH(I294,'BCA Inputs'!$AW$14:$AW$54,0))*P294+INDEX('BCA Inputs'!$AY$14:$AY$54,MATCH(I294,'BCA Inputs'!$AW$14:$AW$54,0))*O294+INDEX('BCA Inputs'!$AZ$14:$AZ$54,MATCH(I294,'BCA Inputs'!$AW$14:$AW$54,0))*Q294+INDEX('BCA Inputs'!$BA$14:$BA$54,MATCH(I294,'BCA Inputs'!$AW$14:$AW$54,0))*F294+INDEX('BCA Inputs'!$BB$14:$BB$54,MATCH(I294,'BCA Inputs'!$AW$14:$AW$54,0))*G294)+L294+N294,"")),"")</f>
        <v/>
      </c>
      <c r="U294" s="234" t="str">
        <f t="shared" si="41"/>
        <v/>
      </c>
      <c r="V294" s="234" t="str">
        <f t="shared" si="42"/>
        <v/>
      </c>
      <c r="W294" s="234" t="str">
        <f t="shared" si="43"/>
        <v/>
      </c>
      <c r="Y294" s="235" t="str">
        <f t="shared" si="44"/>
        <v/>
      </c>
      <c r="Z294" s="236" t="str">
        <f>IFERROR(IF($B$3="NYSEG",INDEX('BCA Inputs'!$X$14:$X$54,MATCH(I294,'BCA Inputs'!$M$14:$M$54,0))*P294+INDEX('BCA Inputs'!$Y$14:$Y$54,MATCH(I294,'BCA Inputs'!$M$14:$M$54,0))*O294+INDEX('BCA Inputs'!$Z$14:$Z$54,MATCH(I294,'BCA Inputs'!$M$14:$M$54,0))*Q294+INDEX('BCA Inputs'!$AA$14:$AA$54,MATCH(I294,'BCA Inputs'!$M$14:$M$54,0))*F294+INDEX('BCA Inputs'!$AB$14:$AB$54,MATCH(I294,'BCA Inputs'!$M$14:$M$54,0))*G294,IF($B$3="RG&amp;E",INDEX('BCA Inputs'!$BG$14:$BG$54,MATCH(I294,'BCA Inputs'!$AW$14:$AW$54,0))*P294+INDEX('BCA Inputs'!$BH$14:$BH$54,MATCH(I294,'BCA Inputs'!$AW$14:$AW$54,0))*O294+INDEX('BCA Inputs'!$BI$14:$BI$54,MATCH(I294,'BCA Inputs'!$AW$14:$AW$54,0))*Q294+INDEX('BCA Inputs'!$BJ$14:$BJ$54,MATCH(I294,'BCA Inputs'!$AW$14:$AW$54,0))*F294+INDEX('BCA Inputs'!$BK$14:$BK$54,MATCH(I294,'BCA Inputs'!$AW$14:$AW$54,0))*G294,"")),"")</f>
        <v/>
      </c>
      <c r="AA294" s="237" t="str">
        <f t="shared" si="45"/>
        <v/>
      </c>
      <c r="AC294" s="238" t="str">
        <f>IFERROR((K294+R294)+IF($B$3="NYSEG",INDEX('BCA Inputs'!$AI$14:$AI$54,MATCH(I294,'BCA Inputs'!$M$14:$M$54,0))*P294+INDEX('BCA Inputs'!$AJ$14:$AJ$54,MATCH(I294,'BCA Inputs'!$M$14:$M$54,0))*Q294,IF($B$3="RG&amp;E",INDEX('BCA Inputs'!$BR$14:$BR$54,MATCH(I294,'BCA Inputs'!$AW$14:$AW$54,0))*P294+INDEX('BCA Inputs'!$BS$14:$BS$54,MATCH(I294,'BCA Inputs'!$AW$14:$AW$54,0))*Q294,"")),"")</f>
        <v/>
      </c>
      <c r="AD294" s="181" t="str">
        <f>IFERROR(IF($B$3="NYSEG",INDEX('BCA Inputs'!$AD$14:$AD$54,MATCH(I294,'BCA Inputs'!$M$14:$M$54,0))*P294+INDEX('BCA Inputs'!$AE$14:$AE$54,MATCH(I294,'BCA Inputs'!$M$14:$M$54,0))*O294+INDEX('BCA Inputs'!$AF$14:$AF$54,MATCH(I294,'BCA Inputs'!$M$14:$M$54,0))*Q294+INDEX('BCA Inputs'!$AG$14:$AG$54,MATCH(I294,'BCA Inputs'!$M$14:$M$54,0))*F294+INDEX('BCA Inputs'!$AH$14:$AH$54,MATCH(I294,'BCA Inputs'!$M$14:$M$54,0))*G294,IF($B$3="RG&amp;E",INDEX('BCA Inputs'!$BM$14:$BM$54,MATCH(I294,'BCA Inputs'!$AW$14:$AW$54,0))*P294+INDEX('BCA Inputs'!$BN$14:$BN$54,MATCH(I294,'BCA Inputs'!$AW$14:$AW$54,0))*O294+INDEX('BCA Inputs'!$BO$14:$BO$54,MATCH(I294,'BCA Inputs'!$AW$14:$AW$54,0))*Q294+INDEX('BCA Inputs'!$BP$14:$BP$54,MATCH(I294,'BCA Inputs'!$AW$14:$AW$54,0))*F294+INDEX('BCA Inputs'!$BQ$14:$BQ$54,MATCH(I294,'BCA Inputs'!$AW$14:$AW$54,0))*G294,"")),"")</f>
        <v/>
      </c>
      <c r="AE294" s="237" t="str">
        <f t="shared" si="46"/>
        <v/>
      </c>
      <c r="AF294" s="198">
        <f t="shared" si="48"/>
        <v>0</v>
      </c>
      <c r="AG294" s="239">
        <f t="shared" si="49"/>
        <v>0</v>
      </c>
    </row>
    <row r="295" spans="1:33">
      <c r="A295" s="228"/>
      <c r="B295" s="176"/>
      <c r="C295" s="229"/>
      <c r="D295" s="230"/>
      <c r="E295" s="230"/>
      <c r="F295" s="230"/>
      <c r="G295" s="230"/>
      <c r="H295" s="231"/>
      <c r="I295" s="231"/>
      <c r="J295" s="232"/>
      <c r="K295" s="232"/>
      <c r="L295" s="232"/>
      <c r="M295" s="181">
        <f t="shared" si="47"/>
        <v>0</v>
      </c>
      <c r="N295" s="181">
        <f>IF(H295="",0,H295*I295*'Avoided Water Savings Cost'!$C$16)</f>
        <v>0</v>
      </c>
      <c r="O295" s="545">
        <f>IF(C295="",0,IF($B$3="NYSEG",C295/(1-'Avoided Electric Costs 2020'!$W$21),IF($B$3="RG&amp;E",C295/(1-'Avoided Electric Costs 2020'!$X$21),"")))</f>
        <v>0</v>
      </c>
      <c r="P295" s="546">
        <f>IF(D295="",0,IF($B$3="NYSEG",D295/(1-'Avoided Electric Costs 2020'!$W$21),IF($B$3="RG&amp;E",D295/(1-'Avoided Electric Costs 2020'!$X$21),"")))</f>
        <v>0</v>
      </c>
      <c r="Q295" s="546">
        <f>IF(E295="",0,IF($B$3="NYSEG",E295/(1-'Avoided Natural Gas Costs 2020'!$J$34),IF($B$3="RG&amp;E",E295/(1-'Avoided Natural Gas Costs 2020'!$K$34),"")))</f>
        <v>0</v>
      </c>
      <c r="R295" s="233" t="str">
        <f>IFERROR(IF(P295*'BCA Inputs'!$C$1+Q295*'BCA Inputs'!$C$2+F295*'BCA Inputs'!$C$2+G295*'BCA Inputs'!$C$2=0,"",P295*'BCA Inputs'!$C$1+Q295*'BCA Inputs'!$C$2+F295*'BCA Inputs'!$C$2+G295*'BCA Inputs'!$C$2),"")</f>
        <v/>
      </c>
      <c r="S295" s="181" t="str">
        <f t="shared" si="40"/>
        <v/>
      </c>
      <c r="T295" s="181" t="str">
        <f>IFERROR(IF($B$3="NYSEG",(INDEX('BCA Inputs'!$N$14:$N$54,MATCH(I295,'BCA Inputs'!$M$14:$M$54,0))*P295+INDEX('BCA Inputs'!$O$14:$O$54,MATCH(I295,'BCA Inputs'!$M$14:$M$54,0))*O295+INDEX('BCA Inputs'!P:P,MATCH(I295,'BCA Inputs'!M:M,0))*Q295+INDEX('BCA Inputs'!Q:Q,MATCH(I295,'BCA Inputs'!M:M,0))*F295+INDEX('BCA Inputs'!R:R,MATCH(I295,'BCA Inputs'!M:M,0))*G295)+L295+N295,IF($B$3="RG&amp;E",(INDEX('BCA Inputs'!$AX$14:$AX$54,MATCH(I295,'BCA Inputs'!$AW$14:$AW$54,0))*P295+INDEX('BCA Inputs'!$AY$14:$AY$54,MATCH(I295,'BCA Inputs'!$AW$14:$AW$54,0))*O295+INDEX('BCA Inputs'!$AZ$14:$AZ$54,MATCH(I295,'BCA Inputs'!$AW$14:$AW$54,0))*Q295+INDEX('BCA Inputs'!$BA$14:$BA$54,MATCH(I295,'BCA Inputs'!$AW$14:$AW$54,0))*F295+INDEX('BCA Inputs'!$BB$14:$BB$54,MATCH(I295,'BCA Inputs'!$AW$14:$AW$54,0))*G295)+L295+N295,"")),"")</f>
        <v/>
      </c>
      <c r="U295" s="234" t="str">
        <f t="shared" si="41"/>
        <v/>
      </c>
      <c r="V295" s="234" t="str">
        <f t="shared" si="42"/>
        <v/>
      </c>
      <c r="W295" s="234" t="str">
        <f t="shared" si="43"/>
        <v/>
      </c>
      <c r="Y295" s="235" t="str">
        <f t="shared" si="44"/>
        <v/>
      </c>
      <c r="Z295" s="236" t="str">
        <f>IFERROR(IF($B$3="NYSEG",INDEX('BCA Inputs'!$X$14:$X$54,MATCH(I295,'BCA Inputs'!$M$14:$M$54,0))*P295+INDEX('BCA Inputs'!$Y$14:$Y$54,MATCH(I295,'BCA Inputs'!$M$14:$M$54,0))*O295+INDEX('BCA Inputs'!$Z$14:$Z$54,MATCH(I295,'BCA Inputs'!$M$14:$M$54,0))*Q295+INDEX('BCA Inputs'!$AA$14:$AA$54,MATCH(I295,'BCA Inputs'!$M$14:$M$54,0))*F295+INDEX('BCA Inputs'!$AB$14:$AB$54,MATCH(I295,'BCA Inputs'!$M$14:$M$54,0))*G295,IF($B$3="RG&amp;E",INDEX('BCA Inputs'!$BG$14:$BG$54,MATCH(I295,'BCA Inputs'!$AW$14:$AW$54,0))*P295+INDEX('BCA Inputs'!$BH$14:$BH$54,MATCH(I295,'BCA Inputs'!$AW$14:$AW$54,0))*O295+INDEX('BCA Inputs'!$BI$14:$BI$54,MATCH(I295,'BCA Inputs'!$AW$14:$AW$54,0))*Q295+INDEX('BCA Inputs'!$BJ$14:$BJ$54,MATCH(I295,'BCA Inputs'!$AW$14:$AW$54,0))*F295+INDEX('BCA Inputs'!$BK$14:$BK$54,MATCH(I295,'BCA Inputs'!$AW$14:$AW$54,0))*G295,"")),"")</f>
        <v/>
      </c>
      <c r="AA295" s="237" t="str">
        <f t="shared" si="45"/>
        <v/>
      </c>
      <c r="AC295" s="238" t="str">
        <f>IFERROR((K295+R295)+IF($B$3="NYSEG",INDEX('BCA Inputs'!$AI$14:$AI$54,MATCH(I295,'BCA Inputs'!$M$14:$M$54,0))*P295+INDEX('BCA Inputs'!$AJ$14:$AJ$54,MATCH(I295,'BCA Inputs'!$M$14:$M$54,0))*Q295,IF($B$3="RG&amp;E",INDEX('BCA Inputs'!$BR$14:$BR$54,MATCH(I295,'BCA Inputs'!$AW$14:$AW$54,0))*P295+INDEX('BCA Inputs'!$BS$14:$BS$54,MATCH(I295,'BCA Inputs'!$AW$14:$AW$54,0))*Q295,"")),"")</f>
        <v/>
      </c>
      <c r="AD295" s="181" t="str">
        <f>IFERROR(IF($B$3="NYSEG",INDEX('BCA Inputs'!$AD$14:$AD$54,MATCH(I295,'BCA Inputs'!$M$14:$M$54,0))*P295+INDEX('BCA Inputs'!$AE$14:$AE$54,MATCH(I295,'BCA Inputs'!$M$14:$M$54,0))*O295+INDEX('BCA Inputs'!$AF$14:$AF$54,MATCH(I295,'BCA Inputs'!$M$14:$M$54,0))*Q295+INDEX('BCA Inputs'!$AG$14:$AG$54,MATCH(I295,'BCA Inputs'!$M$14:$M$54,0))*F295+INDEX('BCA Inputs'!$AH$14:$AH$54,MATCH(I295,'BCA Inputs'!$M$14:$M$54,0))*G295,IF($B$3="RG&amp;E",INDEX('BCA Inputs'!$BM$14:$BM$54,MATCH(I295,'BCA Inputs'!$AW$14:$AW$54,0))*P295+INDEX('BCA Inputs'!$BN$14:$BN$54,MATCH(I295,'BCA Inputs'!$AW$14:$AW$54,0))*O295+INDEX('BCA Inputs'!$BO$14:$BO$54,MATCH(I295,'BCA Inputs'!$AW$14:$AW$54,0))*Q295+INDEX('BCA Inputs'!$BP$14:$BP$54,MATCH(I295,'BCA Inputs'!$AW$14:$AW$54,0))*F295+INDEX('BCA Inputs'!$BQ$14:$BQ$54,MATCH(I295,'BCA Inputs'!$AW$14:$AW$54,0))*G295,"")),"")</f>
        <v/>
      </c>
      <c r="AE295" s="237" t="str">
        <f t="shared" si="46"/>
        <v/>
      </c>
      <c r="AF295" s="198">
        <f t="shared" si="48"/>
        <v>0</v>
      </c>
      <c r="AG295" s="239">
        <f t="shared" si="49"/>
        <v>0</v>
      </c>
    </row>
    <row r="296" spans="1:33">
      <c r="A296" s="228"/>
      <c r="B296" s="176"/>
      <c r="C296" s="229"/>
      <c r="D296" s="230"/>
      <c r="E296" s="230"/>
      <c r="F296" s="230"/>
      <c r="G296" s="230"/>
      <c r="H296" s="231"/>
      <c r="I296" s="231"/>
      <c r="J296" s="232"/>
      <c r="K296" s="232"/>
      <c r="L296" s="232"/>
      <c r="M296" s="181">
        <f t="shared" si="47"/>
        <v>0</v>
      </c>
      <c r="N296" s="181">
        <f>IF(H296="",0,H296*I296*'Avoided Water Savings Cost'!$C$16)</f>
        <v>0</v>
      </c>
      <c r="O296" s="545">
        <f>IF(C296="",0,IF($B$3="NYSEG",C296/(1-'Avoided Electric Costs 2020'!$W$21),IF($B$3="RG&amp;E",C296/(1-'Avoided Electric Costs 2020'!$X$21),"")))</f>
        <v>0</v>
      </c>
      <c r="P296" s="546">
        <f>IF(D296="",0,IF($B$3="NYSEG",D296/(1-'Avoided Electric Costs 2020'!$W$21),IF($B$3="RG&amp;E",D296/(1-'Avoided Electric Costs 2020'!$X$21),"")))</f>
        <v>0</v>
      </c>
      <c r="Q296" s="546">
        <f>IF(E296="",0,IF($B$3="NYSEG",E296/(1-'Avoided Natural Gas Costs 2020'!$J$34),IF($B$3="RG&amp;E",E296/(1-'Avoided Natural Gas Costs 2020'!$K$34),"")))</f>
        <v>0</v>
      </c>
      <c r="R296" s="233" t="str">
        <f>IFERROR(IF(P296*'BCA Inputs'!$C$1+Q296*'BCA Inputs'!$C$2+F296*'BCA Inputs'!$C$2+G296*'BCA Inputs'!$C$2=0,"",P296*'BCA Inputs'!$C$1+Q296*'BCA Inputs'!$C$2+F296*'BCA Inputs'!$C$2+G296*'BCA Inputs'!$C$2),"")</f>
        <v/>
      </c>
      <c r="S296" s="181" t="str">
        <f t="shared" si="40"/>
        <v/>
      </c>
      <c r="T296" s="181" t="str">
        <f>IFERROR(IF($B$3="NYSEG",(INDEX('BCA Inputs'!$N$14:$N$54,MATCH(I296,'BCA Inputs'!$M$14:$M$54,0))*P296+INDEX('BCA Inputs'!$O$14:$O$54,MATCH(I296,'BCA Inputs'!$M$14:$M$54,0))*O296+INDEX('BCA Inputs'!P:P,MATCH(I296,'BCA Inputs'!M:M,0))*Q296+INDEX('BCA Inputs'!Q:Q,MATCH(I296,'BCA Inputs'!M:M,0))*F296+INDEX('BCA Inputs'!R:R,MATCH(I296,'BCA Inputs'!M:M,0))*G296)+L296+N296,IF($B$3="RG&amp;E",(INDEX('BCA Inputs'!$AX$14:$AX$54,MATCH(I296,'BCA Inputs'!$AW$14:$AW$54,0))*P296+INDEX('BCA Inputs'!$AY$14:$AY$54,MATCH(I296,'BCA Inputs'!$AW$14:$AW$54,0))*O296+INDEX('BCA Inputs'!$AZ$14:$AZ$54,MATCH(I296,'BCA Inputs'!$AW$14:$AW$54,0))*Q296+INDEX('BCA Inputs'!$BA$14:$BA$54,MATCH(I296,'BCA Inputs'!$AW$14:$AW$54,0))*F296+INDEX('BCA Inputs'!$BB$14:$BB$54,MATCH(I296,'BCA Inputs'!$AW$14:$AW$54,0))*G296)+L296+N296,"")),"")</f>
        <v/>
      </c>
      <c r="U296" s="234" t="str">
        <f t="shared" si="41"/>
        <v/>
      </c>
      <c r="V296" s="234" t="str">
        <f t="shared" si="42"/>
        <v/>
      </c>
      <c r="W296" s="234" t="str">
        <f t="shared" si="43"/>
        <v/>
      </c>
      <c r="Y296" s="235" t="str">
        <f t="shared" si="44"/>
        <v/>
      </c>
      <c r="Z296" s="236" t="str">
        <f>IFERROR(IF($B$3="NYSEG",INDEX('BCA Inputs'!$X$14:$X$54,MATCH(I296,'BCA Inputs'!$M$14:$M$54,0))*P296+INDEX('BCA Inputs'!$Y$14:$Y$54,MATCH(I296,'BCA Inputs'!$M$14:$M$54,0))*O296+INDEX('BCA Inputs'!$Z$14:$Z$54,MATCH(I296,'BCA Inputs'!$M$14:$M$54,0))*Q296+INDEX('BCA Inputs'!$AA$14:$AA$54,MATCH(I296,'BCA Inputs'!$M$14:$M$54,0))*F296+INDEX('BCA Inputs'!$AB$14:$AB$54,MATCH(I296,'BCA Inputs'!$M$14:$M$54,0))*G296,IF($B$3="RG&amp;E",INDEX('BCA Inputs'!$BG$14:$BG$54,MATCH(I296,'BCA Inputs'!$AW$14:$AW$54,0))*P296+INDEX('BCA Inputs'!$BH$14:$BH$54,MATCH(I296,'BCA Inputs'!$AW$14:$AW$54,0))*O296+INDEX('BCA Inputs'!$BI$14:$BI$54,MATCH(I296,'BCA Inputs'!$AW$14:$AW$54,0))*Q296+INDEX('BCA Inputs'!$BJ$14:$BJ$54,MATCH(I296,'BCA Inputs'!$AW$14:$AW$54,0))*F296+INDEX('BCA Inputs'!$BK$14:$BK$54,MATCH(I296,'BCA Inputs'!$AW$14:$AW$54,0))*G296,"")),"")</f>
        <v/>
      </c>
      <c r="AA296" s="237" t="str">
        <f t="shared" si="45"/>
        <v/>
      </c>
      <c r="AC296" s="238" t="str">
        <f>IFERROR((K296+R296)+IF($B$3="NYSEG",INDEX('BCA Inputs'!$AI$14:$AI$54,MATCH(I296,'BCA Inputs'!$M$14:$M$54,0))*P296+INDEX('BCA Inputs'!$AJ$14:$AJ$54,MATCH(I296,'BCA Inputs'!$M$14:$M$54,0))*Q296,IF($B$3="RG&amp;E",INDEX('BCA Inputs'!$BR$14:$BR$54,MATCH(I296,'BCA Inputs'!$AW$14:$AW$54,0))*P296+INDEX('BCA Inputs'!$BS$14:$BS$54,MATCH(I296,'BCA Inputs'!$AW$14:$AW$54,0))*Q296,"")),"")</f>
        <v/>
      </c>
      <c r="AD296" s="181" t="str">
        <f>IFERROR(IF($B$3="NYSEG",INDEX('BCA Inputs'!$AD$14:$AD$54,MATCH(I296,'BCA Inputs'!$M$14:$M$54,0))*P296+INDEX('BCA Inputs'!$AE$14:$AE$54,MATCH(I296,'BCA Inputs'!$M$14:$M$54,0))*O296+INDEX('BCA Inputs'!$AF$14:$AF$54,MATCH(I296,'BCA Inputs'!$M$14:$M$54,0))*Q296+INDEX('BCA Inputs'!$AG$14:$AG$54,MATCH(I296,'BCA Inputs'!$M$14:$M$54,0))*F296+INDEX('BCA Inputs'!$AH$14:$AH$54,MATCH(I296,'BCA Inputs'!$M$14:$M$54,0))*G296,IF($B$3="RG&amp;E",INDEX('BCA Inputs'!$BM$14:$BM$54,MATCH(I296,'BCA Inputs'!$AW$14:$AW$54,0))*P296+INDEX('BCA Inputs'!$BN$14:$BN$54,MATCH(I296,'BCA Inputs'!$AW$14:$AW$54,0))*O296+INDEX('BCA Inputs'!$BO$14:$BO$54,MATCH(I296,'BCA Inputs'!$AW$14:$AW$54,0))*Q296+INDEX('BCA Inputs'!$BP$14:$BP$54,MATCH(I296,'BCA Inputs'!$AW$14:$AW$54,0))*F296+INDEX('BCA Inputs'!$BQ$14:$BQ$54,MATCH(I296,'BCA Inputs'!$AW$14:$AW$54,0))*G296,"")),"")</f>
        <v/>
      </c>
      <c r="AE296" s="237" t="str">
        <f t="shared" si="46"/>
        <v/>
      </c>
      <c r="AF296" s="198">
        <f t="shared" si="48"/>
        <v>0</v>
      </c>
      <c r="AG296" s="239">
        <f t="shared" si="49"/>
        <v>0</v>
      </c>
    </row>
    <row r="297" spans="1:33">
      <c r="A297" s="228"/>
      <c r="B297" s="176"/>
      <c r="C297" s="229"/>
      <c r="D297" s="230"/>
      <c r="E297" s="230"/>
      <c r="F297" s="230"/>
      <c r="G297" s="230"/>
      <c r="H297" s="231"/>
      <c r="I297" s="231"/>
      <c r="J297" s="232"/>
      <c r="K297" s="232"/>
      <c r="L297" s="232"/>
      <c r="M297" s="181">
        <f t="shared" si="47"/>
        <v>0</v>
      </c>
      <c r="N297" s="181">
        <f>IF(H297="",0,H297*I297*'Avoided Water Savings Cost'!$C$16)</f>
        <v>0</v>
      </c>
      <c r="O297" s="545">
        <f>IF(C297="",0,IF($B$3="NYSEG",C297/(1-'Avoided Electric Costs 2020'!$W$21),IF($B$3="RG&amp;E",C297/(1-'Avoided Electric Costs 2020'!$X$21),"")))</f>
        <v>0</v>
      </c>
      <c r="P297" s="546">
        <f>IF(D297="",0,IF($B$3="NYSEG",D297/(1-'Avoided Electric Costs 2020'!$W$21),IF($B$3="RG&amp;E",D297/(1-'Avoided Electric Costs 2020'!$X$21),"")))</f>
        <v>0</v>
      </c>
      <c r="Q297" s="546">
        <f>IF(E297="",0,IF($B$3="NYSEG",E297/(1-'Avoided Natural Gas Costs 2020'!$J$34),IF($B$3="RG&amp;E",E297/(1-'Avoided Natural Gas Costs 2020'!$K$34),"")))</f>
        <v>0</v>
      </c>
      <c r="R297" s="233" t="str">
        <f>IFERROR(IF(P297*'BCA Inputs'!$C$1+Q297*'BCA Inputs'!$C$2+F297*'BCA Inputs'!$C$2+G297*'BCA Inputs'!$C$2=0,"",P297*'BCA Inputs'!$C$1+Q297*'BCA Inputs'!$C$2+F297*'BCA Inputs'!$C$2+G297*'BCA Inputs'!$C$2),"")</f>
        <v/>
      </c>
      <c r="S297" s="181" t="str">
        <f t="shared" si="40"/>
        <v/>
      </c>
      <c r="T297" s="181" t="str">
        <f>IFERROR(IF($B$3="NYSEG",(INDEX('BCA Inputs'!$N$14:$N$54,MATCH(I297,'BCA Inputs'!$M$14:$M$54,0))*P297+INDEX('BCA Inputs'!$O$14:$O$54,MATCH(I297,'BCA Inputs'!$M$14:$M$54,0))*O297+INDEX('BCA Inputs'!P:P,MATCH(I297,'BCA Inputs'!M:M,0))*Q297+INDEX('BCA Inputs'!Q:Q,MATCH(I297,'BCA Inputs'!M:M,0))*F297+INDEX('BCA Inputs'!R:R,MATCH(I297,'BCA Inputs'!M:M,0))*G297)+L297+N297,IF($B$3="RG&amp;E",(INDEX('BCA Inputs'!$AX$14:$AX$54,MATCH(I297,'BCA Inputs'!$AW$14:$AW$54,0))*P297+INDEX('BCA Inputs'!$AY$14:$AY$54,MATCH(I297,'BCA Inputs'!$AW$14:$AW$54,0))*O297+INDEX('BCA Inputs'!$AZ$14:$AZ$54,MATCH(I297,'BCA Inputs'!$AW$14:$AW$54,0))*Q297+INDEX('BCA Inputs'!$BA$14:$BA$54,MATCH(I297,'BCA Inputs'!$AW$14:$AW$54,0))*F297+INDEX('BCA Inputs'!$BB$14:$BB$54,MATCH(I297,'BCA Inputs'!$AW$14:$AW$54,0))*G297)+L297+N297,"")),"")</f>
        <v/>
      </c>
      <c r="U297" s="234" t="str">
        <f t="shared" si="41"/>
        <v/>
      </c>
      <c r="V297" s="234" t="str">
        <f t="shared" si="42"/>
        <v/>
      </c>
      <c r="W297" s="234" t="str">
        <f t="shared" si="43"/>
        <v/>
      </c>
      <c r="Y297" s="235" t="str">
        <f t="shared" si="44"/>
        <v/>
      </c>
      <c r="Z297" s="236" t="str">
        <f>IFERROR(IF($B$3="NYSEG",INDEX('BCA Inputs'!$X$14:$X$54,MATCH(I297,'BCA Inputs'!$M$14:$M$54,0))*P297+INDEX('BCA Inputs'!$Y$14:$Y$54,MATCH(I297,'BCA Inputs'!$M$14:$M$54,0))*O297+INDEX('BCA Inputs'!$Z$14:$Z$54,MATCH(I297,'BCA Inputs'!$M$14:$M$54,0))*Q297+INDEX('BCA Inputs'!$AA$14:$AA$54,MATCH(I297,'BCA Inputs'!$M$14:$M$54,0))*F297+INDEX('BCA Inputs'!$AB$14:$AB$54,MATCH(I297,'BCA Inputs'!$M$14:$M$54,0))*G297,IF($B$3="RG&amp;E",INDEX('BCA Inputs'!$BG$14:$BG$54,MATCH(I297,'BCA Inputs'!$AW$14:$AW$54,0))*P297+INDEX('BCA Inputs'!$BH$14:$BH$54,MATCH(I297,'BCA Inputs'!$AW$14:$AW$54,0))*O297+INDEX('BCA Inputs'!$BI$14:$BI$54,MATCH(I297,'BCA Inputs'!$AW$14:$AW$54,0))*Q297+INDEX('BCA Inputs'!$BJ$14:$BJ$54,MATCH(I297,'BCA Inputs'!$AW$14:$AW$54,0))*F297+INDEX('BCA Inputs'!$BK$14:$BK$54,MATCH(I297,'BCA Inputs'!$AW$14:$AW$54,0))*G297,"")),"")</f>
        <v/>
      </c>
      <c r="AA297" s="237" t="str">
        <f t="shared" si="45"/>
        <v/>
      </c>
      <c r="AC297" s="238" t="str">
        <f>IFERROR((K297+R297)+IF($B$3="NYSEG",INDEX('BCA Inputs'!$AI$14:$AI$54,MATCH(I297,'BCA Inputs'!$M$14:$M$54,0))*P297+INDEX('BCA Inputs'!$AJ$14:$AJ$54,MATCH(I297,'BCA Inputs'!$M$14:$M$54,0))*Q297,IF($B$3="RG&amp;E",INDEX('BCA Inputs'!$BR$14:$BR$54,MATCH(I297,'BCA Inputs'!$AW$14:$AW$54,0))*P297+INDEX('BCA Inputs'!$BS$14:$BS$54,MATCH(I297,'BCA Inputs'!$AW$14:$AW$54,0))*Q297,"")),"")</f>
        <v/>
      </c>
      <c r="AD297" s="181" t="str">
        <f>IFERROR(IF($B$3="NYSEG",INDEX('BCA Inputs'!$AD$14:$AD$54,MATCH(I297,'BCA Inputs'!$M$14:$M$54,0))*P297+INDEX('BCA Inputs'!$AE$14:$AE$54,MATCH(I297,'BCA Inputs'!$M$14:$M$54,0))*O297+INDEX('BCA Inputs'!$AF$14:$AF$54,MATCH(I297,'BCA Inputs'!$M$14:$M$54,0))*Q297+INDEX('BCA Inputs'!$AG$14:$AG$54,MATCH(I297,'BCA Inputs'!$M$14:$M$54,0))*F297+INDEX('BCA Inputs'!$AH$14:$AH$54,MATCH(I297,'BCA Inputs'!$M$14:$M$54,0))*G297,IF($B$3="RG&amp;E",INDEX('BCA Inputs'!$BM$14:$BM$54,MATCH(I297,'BCA Inputs'!$AW$14:$AW$54,0))*P297+INDEX('BCA Inputs'!$BN$14:$BN$54,MATCH(I297,'BCA Inputs'!$AW$14:$AW$54,0))*O297+INDEX('BCA Inputs'!$BO$14:$BO$54,MATCH(I297,'BCA Inputs'!$AW$14:$AW$54,0))*Q297+INDEX('BCA Inputs'!$BP$14:$BP$54,MATCH(I297,'BCA Inputs'!$AW$14:$AW$54,0))*F297+INDEX('BCA Inputs'!$BQ$14:$BQ$54,MATCH(I297,'BCA Inputs'!$AW$14:$AW$54,0))*G297,"")),"")</f>
        <v/>
      </c>
      <c r="AE297" s="237" t="str">
        <f t="shared" si="46"/>
        <v/>
      </c>
      <c r="AF297" s="198">
        <f t="shared" si="48"/>
        <v>0</v>
      </c>
      <c r="AG297" s="239">
        <f t="shared" si="49"/>
        <v>0</v>
      </c>
    </row>
    <row r="298" spans="1:33">
      <c r="A298" s="228"/>
      <c r="B298" s="176"/>
      <c r="C298" s="229"/>
      <c r="D298" s="230"/>
      <c r="E298" s="230"/>
      <c r="F298" s="230"/>
      <c r="G298" s="230"/>
      <c r="H298" s="231"/>
      <c r="I298" s="231"/>
      <c r="J298" s="232"/>
      <c r="K298" s="232"/>
      <c r="L298" s="232"/>
      <c r="M298" s="181">
        <f t="shared" si="47"/>
        <v>0</v>
      </c>
      <c r="N298" s="181">
        <f>IF(H298="",0,H298*I298*'Avoided Water Savings Cost'!$C$16)</f>
        <v>0</v>
      </c>
      <c r="O298" s="545">
        <f>IF(C298="",0,IF($B$3="NYSEG",C298/(1-'Avoided Electric Costs 2020'!$W$21),IF($B$3="RG&amp;E",C298/(1-'Avoided Electric Costs 2020'!$X$21),"")))</f>
        <v>0</v>
      </c>
      <c r="P298" s="546">
        <f>IF(D298="",0,IF($B$3="NYSEG",D298/(1-'Avoided Electric Costs 2020'!$W$21),IF($B$3="RG&amp;E",D298/(1-'Avoided Electric Costs 2020'!$X$21),"")))</f>
        <v>0</v>
      </c>
      <c r="Q298" s="546">
        <f>IF(E298="",0,IF($B$3="NYSEG",E298/(1-'Avoided Natural Gas Costs 2020'!$J$34),IF($B$3="RG&amp;E",E298/(1-'Avoided Natural Gas Costs 2020'!$K$34),"")))</f>
        <v>0</v>
      </c>
      <c r="R298" s="233" t="str">
        <f>IFERROR(IF(P298*'BCA Inputs'!$C$1+Q298*'BCA Inputs'!$C$2+F298*'BCA Inputs'!$C$2+G298*'BCA Inputs'!$C$2=0,"",P298*'BCA Inputs'!$C$1+Q298*'BCA Inputs'!$C$2+F298*'BCA Inputs'!$C$2+G298*'BCA Inputs'!$C$2),"")</f>
        <v/>
      </c>
      <c r="S298" s="181" t="str">
        <f t="shared" si="40"/>
        <v/>
      </c>
      <c r="T298" s="181" t="str">
        <f>IFERROR(IF($B$3="NYSEG",(INDEX('BCA Inputs'!$N$14:$N$54,MATCH(I298,'BCA Inputs'!$M$14:$M$54,0))*P298+INDEX('BCA Inputs'!$O$14:$O$54,MATCH(I298,'BCA Inputs'!$M$14:$M$54,0))*O298+INDEX('BCA Inputs'!P:P,MATCH(I298,'BCA Inputs'!M:M,0))*Q298+INDEX('BCA Inputs'!Q:Q,MATCH(I298,'BCA Inputs'!M:M,0))*F298+INDEX('BCA Inputs'!R:R,MATCH(I298,'BCA Inputs'!M:M,0))*G298)+L298+N298,IF($B$3="RG&amp;E",(INDEX('BCA Inputs'!$AX$14:$AX$54,MATCH(I298,'BCA Inputs'!$AW$14:$AW$54,0))*P298+INDEX('BCA Inputs'!$AY$14:$AY$54,MATCH(I298,'BCA Inputs'!$AW$14:$AW$54,0))*O298+INDEX('BCA Inputs'!$AZ$14:$AZ$54,MATCH(I298,'BCA Inputs'!$AW$14:$AW$54,0))*Q298+INDEX('BCA Inputs'!$BA$14:$BA$54,MATCH(I298,'BCA Inputs'!$AW$14:$AW$54,0))*F298+INDEX('BCA Inputs'!$BB$14:$BB$54,MATCH(I298,'BCA Inputs'!$AW$14:$AW$54,0))*G298)+L298+N298,"")),"")</f>
        <v/>
      </c>
      <c r="U298" s="234" t="str">
        <f t="shared" si="41"/>
        <v/>
      </c>
      <c r="V298" s="234" t="str">
        <f t="shared" si="42"/>
        <v/>
      </c>
      <c r="W298" s="234" t="str">
        <f t="shared" si="43"/>
        <v/>
      </c>
      <c r="Y298" s="235" t="str">
        <f t="shared" si="44"/>
        <v/>
      </c>
      <c r="Z298" s="236" t="str">
        <f>IFERROR(IF($B$3="NYSEG",INDEX('BCA Inputs'!$X$14:$X$54,MATCH(I298,'BCA Inputs'!$M$14:$M$54,0))*P298+INDEX('BCA Inputs'!$Y$14:$Y$54,MATCH(I298,'BCA Inputs'!$M$14:$M$54,0))*O298+INDEX('BCA Inputs'!$Z$14:$Z$54,MATCH(I298,'BCA Inputs'!$M$14:$M$54,0))*Q298+INDEX('BCA Inputs'!$AA$14:$AA$54,MATCH(I298,'BCA Inputs'!$M$14:$M$54,0))*F298+INDEX('BCA Inputs'!$AB$14:$AB$54,MATCH(I298,'BCA Inputs'!$M$14:$M$54,0))*G298,IF($B$3="RG&amp;E",INDEX('BCA Inputs'!$BG$14:$BG$54,MATCH(I298,'BCA Inputs'!$AW$14:$AW$54,0))*P298+INDEX('BCA Inputs'!$BH$14:$BH$54,MATCH(I298,'BCA Inputs'!$AW$14:$AW$54,0))*O298+INDEX('BCA Inputs'!$BI$14:$BI$54,MATCH(I298,'BCA Inputs'!$AW$14:$AW$54,0))*Q298+INDEX('BCA Inputs'!$BJ$14:$BJ$54,MATCH(I298,'BCA Inputs'!$AW$14:$AW$54,0))*F298+INDEX('BCA Inputs'!$BK$14:$BK$54,MATCH(I298,'BCA Inputs'!$AW$14:$AW$54,0))*G298,"")),"")</f>
        <v/>
      </c>
      <c r="AA298" s="237" t="str">
        <f t="shared" si="45"/>
        <v/>
      </c>
      <c r="AC298" s="238" t="str">
        <f>IFERROR((K298+R298)+IF($B$3="NYSEG",INDEX('BCA Inputs'!$AI$14:$AI$54,MATCH(I298,'BCA Inputs'!$M$14:$M$54,0))*P298+INDEX('BCA Inputs'!$AJ$14:$AJ$54,MATCH(I298,'BCA Inputs'!$M$14:$M$54,0))*Q298,IF($B$3="RG&amp;E",INDEX('BCA Inputs'!$BR$14:$BR$54,MATCH(I298,'BCA Inputs'!$AW$14:$AW$54,0))*P298+INDEX('BCA Inputs'!$BS$14:$BS$54,MATCH(I298,'BCA Inputs'!$AW$14:$AW$54,0))*Q298,"")),"")</f>
        <v/>
      </c>
      <c r="AD298" s="181" t="str">
        <f>IFERROR(IF($B$3="NYSEG",INDEX('BCA Inputs'!$AD$14:$AD$54,MATCH(I298,'BCA Inputs'!$M$14:$M$54,0))*P298+INDEX('BCA Inputs'!$AE$14:$AE$54,MATCH(I298,'BCA Inputs'!$M$14:$M$54,0))*O298+INDEX('BCA Inputs'!$AF$14:$AF$54,MATCH(I298,'BCA Inputs'!$M$14:$M$54,0))*Q298+INDEX('BCA Inputs'!$AG$14:$AG$54,MATCH(I298,'BCA Inputs'!$M$14:$M$54,0))*F298+INDEX('BCA Inputs'!$AH$14:$AH$54,MATCH(I298,'BCA Inputs'!$M$14:$M$54,0))*G298,IF($B$3="RG&amp;E",INDEX('BCA Inputs'!$BM$14:$BM$54,MATCH(I298,'BCA Inputs'!$AW$14:$AW$54,0))*P298+INDEX('BCA Inputs'!$BN$14:$BN$54,MATCH(I298,'BCA Inputs'!$AW$14:$AW$54,0))*O298+INDEX('BCA Inputs'!$BO$14:$BO$54,MATCH(I298,'BCA Inputs'!$AW$14:$AW$54,0))*Q298+INDEX('BCA Inputs'!$BP$14:$BP$54,MATCH(I298,'BCA Inputs'!$AW$14:$AW$54,0))*F298+INDEX('BCA Inputs'!$BQ$14:$BQ$54,MATCH(I298,'BCA Inputs'!$AW$14:$AW$54,0))*G298,"")),"")</f>
        <v/>
      </c>
      <c r="AE298" s="237" t="str">
        <f t="shared" si="46"/>
        <v/>
      </c>
      <c r="AF298" s="198">
        <f t="shared" si="48"/>
        <v>0</v>
      </c>
      <c r="AG298" s="239">
        <f t="shared" si="49"/>
        <v>0</v>
      </c>
    </row>
    <row r="299" spans="1:33">
      <c r="A299" s="228"/>
      <c r="B299" s="176"/>
      <c r="C299" s="229"/>
      <c r="D299" s="230"/>
      <c r="E299" s="230"/>
      <c r="F299" s="230"/>
      <c r="G299" s="230"/>
      <c r="H299" s="231"/>
      <c r="I299" s="231"/>
      <c r="J299" s="232"/>
      <c r="K299" s="232"/>
      <c r="L299" s="232"/>
      <c r="M299" s="181">
        <f t="shared" si="47"/>
        <v>0</v>
      </c>
      <c r="N299" s="181">
        <f>IF(H299="",0,H299*I299*'Avoided Water Savings Cost'!$C$16)</f>
        <v>0</v>
      </c>
      <c r="O299" s="545">
        <f>IF(C299="",0,IF($B$3="NYSEG",C299/(1-'Avoided Electric Costs 2020'!$W$21),IF($B$3="RG&amp;E",C299/(1-'Avoided Electric Costs 2020'!$X$21),"")))</f>
        <v>0</v>
      </c>
      <c r="P299" s="546">
        <f>IF(D299="",0,IF($B$3="NYSEG",D299/(1-'Avoided Electric Costs 2020'!$W$21),IF($B$3="RG&amp;E",D299/(1-'Avoided Electric Costs 2020'!$X$21),"")))</f>
        <v>0</v>
      </c>
      <c r="Q299" s="546">
        <f>IF(E299="",0,IF($B$3="NYSEG",E299/(1-'Avoided Natural Gas Costs 2020'!$J$34),IF($B$3="RG&amp;E",E299/(1-'Avoided Natural Gas Costs 2020'!$K$34),"")))</f>
        <v>0</v>
      </c>
      <c r="R299" s="233" t="str">
        <f>IFERROR(IF(P299*'BCA Inputs'!$C$1+Q299*'BCA Inputs'!$C$2+F299*'BCA Inputs'!$C$2+G299*'BCA Inputs'!$C$2=0,"",P299*'BCA Inputs'!$C$1+Q299*'BCA Inputs'!$C$2+F299*'BCA Inputs'!$C$2+G299*'BCA Inputs'!$C$2),"")</f>
        <v/>
      </c>
      <c r="S299" s="181" t="str">
        <f t="shared" si="40"/>
        <v/>
      </c>
      <c r="T299" s="181" t="str">
        <f>IFERROR(IF($B$3="NYSEG",(INDEX('BCA Inputs'!$N$14:$N$54,MATCH(I299,'BCA Inputs'!$M$14:$M$54,0))*P299+INDEX('BCA Inputs'!$O$14:$O$54,MATCH(I299,'BCA Inputs'!$M$14:$M$54,0))*O299+INDEX('BCA Inputs'!P:P,MATCH(I299,'BCA Inputs'!M:M,0))*Q299+INDEX('BCA Inputs'!Q:Q,MATCH(I299,'BCA Inputs'!M:M,0))*F299+INDEX('BCA Inputs'!R:R,MATCH(I299,'BCA Inputs'!M:M,0))*G299)+L299+N299,IF($B$3="RG&amp;E",(INDEX('BCA Inputs'!$AX$14:$AX$54,MATCH(I299,'BCA Inputs'!$AW$14:$AW$54,0))*P299+INDEX('BCA Inputs'!$AY$14:$AY$54,MATCH(I299,'BCA Inputs'!$AW$14:$AW$54,0))*O299+INDEX('BCA Inputs'!$AZ$14:$AZ$54,MATCH(I299,'BCA Inputs'!$AW$14:$AW$54,0))*Q299+INDEX('BCA Inputs'!$BA$14:$BA$54,MATCH(I299,'BCA Inputs'!$AW$14:$AW$54,0))*F299+INDEX('BCA Inputs'!$BB$14:$BB$54,MATCH(I299,'BCA Inputs'!$AW$14:$AW$54,0))*G299)+L299+N299,"")),"")</f>
        <v/>
      </c>
      <c r="U299" s="234" t="str">
        <f t="shared" si="41"/>
        <v/>
      </c>
      <c r="V299" s="234" t="str">
        <f t="shared" si="42"/>
        <v/>
      </c>
      <c r="W299" s="234" t="str">
        <f t="shared" si="43"/>
        <v/>
      </c>
      <c r="Y299" s="235" t="str">
        <f t="shared" si="44"/>
        <v/>
      </c>
      <c r="Z299" s="236" t="str">
        <f>IFERROR(IF($B$3="NYSEG",INDEX('BCA Inputs'!$X$14:$X$54,MATCH(I299,'BCA Inputs'!$M$14:$M$54,0))*P299+INDEX('BCA Inputs'!$Y$14:$Y$54,MATCH(I299,'BCA Inputs'!$M$14:$M$54,0))*O299+INDEX('BCA Inputs'!$Z$14:$Z$54,MATCH(I299,'BCA Inputs'!$M$14:$M$54,0))*Q299+INDEX('BCA Inputs'!$AA$14:$AA$54,MATCH(I299,'BCA Inputs'!$M$14:$M$54,0))*F299+INDEX('BCA Inputs'!$AB$14:$AB$54,MATCH(I299,'BCA Inputs'!$M$14:$M$54,0))*G299,IF($B$3="RG&amp;E",INDEX('BCA Inputs'!$BG$14:$BG$54,MATCH(I299,'BCA Inputs'!$AW$14:$AW$54,0))*P299+INDEX('BCA Inputs'!$BH$14:$BH$54,MATCH(I299,'BCA Inputs'!$AW$14:$AW$54,0))*O299+INDEX('BCA Inputs'!$BI$14:$BI$54,MATCH(I299,'BCA Inputs'!$AW$14:$AW$54,0))*Q299+INDEX('BCA Inputs'!$BJ$14:$BJ$54,MATCH(I299,'BCA Inputs'!$AW$14:$AW$54,0))*F299+INDEX('BCA Inputs'!$BK$14:$BK$54,MATCH(I299,'BCA Inputs'!$AW$14:$AW$54,0))*G299,"")),"")</f>
        <v/>
      </c>
      <c r="AA299" s="237" t="str">
        <f t="shared" si="45"/>
        <v/>
      </c>
      <c r="AC299" s="238" t="str">
        <f>IFERROR((K299+R299)+IF($B$3="NYSEG",INDEX('BCA Inputs'!$AI$14:$AI$54,MATCH(I299,'BCA Inputs'!$M$14:$M$54,0))*P299+INDEX('BCA Inputs'!$AJ$14:$AJ$54,MATCH(I299,'BCA Inputs'!$M$14:$M$54,0))*Q299,IF($B$3="RG&amp;E",INDEX('BCA Inputs'!$BR$14:$BR$54,MATCH(I299,'BCA Inputs'!$AW$14:$AW$54,0))*P299+INDEX('BCA Inputs'!$BS$14:$BS$54,MATCH(I299,'BCA Inputs'!$AW$14:$AW$54,0))*Q299,"")),"")</f>
        <v/>
      </c>
      <c r="AD299" s="181" t="str">
        <f>IFERROR(IF($B$3="NYSEG",INDEX('BCA Inputs'!$AD$14:$AD$54,MATCH(I299,'BCA Inputs'!$M$14:$M$54,0))*P299+INDEX('BCA Inputs'!$AE$14:$AE$54,MATCH(I299,'BCA Inputs'!$M$14:$M$54,0))*O299+INDEX('BCA Inputs'!$AF$14:$AF$54,MATCH(I299,'BCA Inputs'!$M$14:$M$54,0))*Q299+INDEX('BCA Inputs'!$AG$14:$AG$54,MATCH(I299,'BCA Inputs'!$M$14:$M$54,0))*F299+INDEX('BCA Inputs'!$AH$14:$AH$54,MATCH(I299,'BCA Inputs'!$M$14:$M$54,0))*G299,IF($B$3="RG&amp;E",INDEX('BCA Inputs'!$BM$14:$BM$54,MATCH(I299,'BCA Inputs'!$AW$14:$AW$54,0))*P299+INDEX('BCA Inputs'!$BN$14:$BN$54,MATCH(I299,'BCA Inputs'!$AW$14:$AW$54,0))*O299+INDEX('BCA Inputs'!$BO$14:$BO$54,MATCH(I299,'BCA Inputs'!$AW$14:$AW$54,0))*Q299+INDEX('BCA Inputs'!$BP$14:$BP$54,MATCH(I299,'BCA Inputs'!$AW$14:$AW$54,0))*F299+INDEX('BCA Inputs'!$BQ$14:$BQ$54,MATCH(I299,'BCA Inputs'!$AW$14:$AW$54,0))*G299,"")),"")</f>
        <v/>
      </c>
      <c r="AE299" s="237" t="str">
        <f t="shared" si="46"/>
        <v/>
      </c>
      <c r="AF299" s="198">
        <f t="shared" si="48"/>
        <v>0</v>
      </c>
      <c r="AG299" s="239">
        <f t="shared" si="49"/>
        <v>0</v>
      </c>
    </row>
    <row r="300" spans="1:33">
      <c r="A300" s="228"/>
      <c r="B300" s="176"/>
      <c r="C300" s="229"/>
      <c r="D300" s="230"/>
      <c r="E300" s="230"/>
      <c r="F300" s="230"/>
      <c r="G300" s="230"/>
      <c r="H300" s="231"/>
      <c r="I300" s="231"/>
      <c r="J300" s="232"/>
      <c r="K300" s="232"/>
      <c r="L300" s="232"/>
      <c r="M300" s="181">
        <f t="shared" si="47"/>
        <v>0</v>
      </c>
      <c r="N300" s="181">
        <f>IF(H300="",0,H300*I300*'Avoided Water Savings Cost'!$C$16)</f>
        <v>0</v>
      </c>
      <c r="O300" s="545">
        <f>IF(C300="",0,IF($B$3="NYSEG",C300/(1-'Avoided Electric Costs 2020'!$W$21),IF($B$3="RG&amp;E",C300/(1-'Avoided Electric Costs 2020'!$X$21),"")))</f>
        <v>0</v>
      </c>
      <c r="P300" s="546">
        <f>IF(D300="",0,IF($B$3="NYSEG",D300/(1-'Avoided Electric Costs 2020'!$W$21),IF($B$3="RG&amp;E",D300/(1-'Avoided Electric Costs 2020'!$X$21),"")))</f>
        <v>0</v>
      </c>
      <c r="Q300" s="546">
        <f>IF(E300="",0,IF($B$3="NYSEG",E300/(1-'Avoided Natural Gas Costs 2020'!$J$34),IF($B$3="RG&amp;E",E300/(1-'Avoided Natural Gas Costs 2020'!$K$34),"")))</f>
        <v>0</v>
      </c>
      <c r="R300" s="233" t="str">
        <f>IFERROR(IF(P300*'BCA Inputs'!$C$1+Q300*'BCA Inputs'!$C$2+F300*'BCA Inputs'!$C$2+G300*'BCA Inputs'!$C$2=0,"",P300*'BCA Inputs'!$C$1+Q300*'BCA Inputs'!$C$2+F300*'BCA Inputs'!$C$2+G300*'BCA Inputs'!$C$2),"")</f>
        <v/>
      </c>
      <c r="S300" s="181" t="str">
        <f t="shared" si="40"/>
        <v/>
      </c>
      <c r="T300" s="181" t="str">
        <f>IFERROR(IF($B$3="NYSEG",(INDEX('BCA Inputs'!$N$14:$N$54,MATCH(I300,'BCA Inputs'!$M$14:$M$54,0))*P300+INDEX('BCA Inputs'!$O$14:$O$54,MATCH(I300,'BCA Inputs'!$M$14:$M$54,0))*O300+INDEX('BCA Inputs'!P:P,MATCH(I300,'BCA Inputs'!M:M,0))*Q300+INDEX('BCA Inputs'!Q:Q,MATCH(I300,'BCA Inputs'!M:M,0))*F300+INDEX('BCA Inputs'!R:R,MATCH(I300,'BCA Inputs'!M:M,0))*G300)+L300+N300,IF($B$3="RG&amp;E",(INDEX('BCA Inputs'!$AX$14:$AX$54,MATCH(I300,'BCA Inputs'!$AW$14:$AW$54,0))*P300+INDEX('BCA Inputs'!$AY$14:$AY$54,MATCH(I300,'BCA Inputs'!$AW$14:$AW$54,0))*O300+INDEX('BCA Inputs'!$AZ$14:$AZ$54,MATCH(I300,'BCA Inputs'!$AW$14:$AW$54,0))*Q300+INDEX('BCA Inputs'!$BA$14:$BA$54,MATCH(I300,'BCA Inputs'!$AW$14:$AW$54,0))*F300+INDEX('BCA Inputs'!$BB$14:$BB$54,MATCH(I300,'BCA Inputs'!$AW$14:$AW$54,0))*G300)+L300+N300,"")),"")</f>
        <v/>
      </c>
      <c r="U300" s="234" t="str">
        <f t="shared" si="41"/>
        <v/>
      </c>
      <c r="V300" s="234" t="str">
        <f t="shared" si="42"/>
        <v/>
      </c>
      <c r="W300" s="234" t="str">
        <f t="shared" si="43"/>
        <v/>
      </c>
      <c r="Y300" s="235" t="str">
        <f t="shared" si="44"/>
        <v/>
      </c>
      <c r="Z300" s="236" t="str">
        <f>IFERROR(IF($B$3="NYSEG",INDEX('BCA Inputs'!$X$14:$X$54,MATCH(I300,'BCA Inputs'!$M$14:$M$54,0))*P300+INDEX('BCA Inputs'!$Y$14:$Y$54,MATCH(I300,'BCA Inputs'!$M$14:$M$54,0))*O300+INDEX('BCA Inputs'!$Z$14:$Z$54,MATCH(I300,'BCA Inputs'!$M$14:$M$54,0))*Q300+INDEX('BCA Inputs'!$AA$14:$AA$54,MATCH(I300,'BCA Inputs'!$M$14:$M$54,0))*F300+INDEX('BCA Inputs'!$AB$14:$AB$54,MATCH(I300,'BCA Inputs'!$M$14:$M$54,0))*G300,IF($B$3="RG&amp;E",INDEX('BCA Inputs'!$BG$14:$BG$54,MATCH(I300,'BCA Inputs'!$AW$14:$AW$54,0))*P300+INDEX('BCA Inputs'!$BH$14:$BH$54,MATCH(I300,'BCA Inputs'!$AW$14:$AW$54,0))*O300+INDEX('BCA Inputs'!$BI$14:$BI$54,MATCH(I300,'BCA Inputs'!$AW$14:$AW$54,0))*Q300+INDEX('BCA Inputs'!$BJ$14:$BJ$54,MATCH(I300,'BCA Inputs'!$AW$14:$AW$54,0))*F300+INDEX('BCA Inputs'!$BK$14:$BK$54,MATCH(I300,'BCA Inputs'!$AW$14:$AW$54,0))*G300,"")),"")</f>
        <v/>
      </c>
      <c r="AA300" s="237" t="str">
        <f t="shared" si="45"/>
        <v/>
      </c>
      <c r="AC300" s="238" t="str">
        <f>IFERROR((K300+R300)+IF($B$3="NYSEG",INDEX('BCA Inputs'!$AI$14:$AI$54,MATCH(I300,'BCA Inputs'!$M$14:$M$54,0))*P300+INDEX('BCA Inputs'!$AJ$14:$AJ$54,MATCH(I300,'BCA Inputs'!$M$14:$M$54,0))*Q300,IF($B$3="RG&amp;E",INDEX('BCA Inputs'!$BR$14:$BR$54,MATCH(I300,'BCA Inputs'!$AW$14:$AW$54,0))*P300+INDEX('BCA Inputs'!$BS$14:$BS$54,MATCH(I300,'BCA Inputs'!$AW$14:$AW$54,0))*Q300,"")),"")</f>
        <v/>
      </c>
      <c r="AD300" s="181" t="str">
        <f>IFERROR(IF($B$3="NYSEG",INDEX('BCA Inputs'!$AD$14:$AD$54,MATCH(I300,'BCA Inputs'!$M$14:$M$54,0))*P300+INDEX('BCA Inputs'!$AE$14:$AE$54,MATCH(I300,'BCA Inputs'!$M$14:$M$54,0))*O300+INDEX('BCA Inputs'!$AF$14:$AF$54,MATCH(I300,'BCA Inputs'!$M$14:$M$54,0))*Q300+INDEX('BCA Inputs'!$AG$14:$AG$54,MATCH(I300,'BCA Inputs'!$M$14:$M$54,0))*F300+INDEX('BCA Inputs'!$AH$14:$AH$54,MATCH(I300,'BCA Inputs'!$M$14:$M$54,0))*G300,IF($B$3="RG&amp;E",INDEX('BCA Inputs'!$BM$14:$BM$54,MATCH(I300,'BCA Inputs'!$AW$14:$AW$54,0))*P300+INDEX('BCA Inputs'!$BN$14:$BN$54,MATCH(I300,'BCA Inputs'!$AW$14:$AW$54,0))*O300+INDEX('BCA Inputs'!$BO$14:$BO$54,MATCH(I300,'BCA Inputs'!$AW$14:$AW$54,0))*Q300+INDEX('BCA Inputs'!$BP$14:$BP$54,MATCH(I300,'BCA Inputs'!$AW$14:$AW$54,0))*F300+INDEX('BCA Inputs'!$BQ$14:$BQ$54,MATCH(I300,'BCA Inputs'!$AW$14:$AW$54,0))*G300,"")),"")</f>
        <v/>
      </c>
      <c r="AE300" s="237" t="str">
        <f t="shared" si="46"/>
        <v/>
      </c>
      <c r="AF300" s="198">
        <f t="shared" si="48"/>
        <v>0</v>
      </c>
      <c r="AG300" s="239">
        <f t="shared" si="49"/>
        <v>0</v>
      </c>
    </row>
    <row r="301" spans="1:33">
      <c r="A301" s="228"/>
      <c r="B301" s="176"/>
      <c r="C301" s="229"/>
      <c r="D301" s="230"/>
      <c r="E301" s="230"/>
      <c r="F301" s="230"/>
      <c r="G301" s="230"/>
      <c r="H301" s="231"/>
      <c r="I301" s="231"/>
      <c r="J301" s="232"/>
      <c r="K301" s="232"/>
      <c r="L301" s="232"/>
      <c r="M301" s="181">
        <f t="shared" si="47"/>
        <v>0</v>
      </c>
      <c r="N301" s="181">
        <f>IF(H301="",0,H301*I301*'Avoided Water Savings Cost'!$C$16)</f>
        <v>0</v>
      </c>
      <c r="O301" s="545">
        <f>IF(C301="",0,IF($B$3="NYSEG",C301/(1-'Avoided Electric Costs 2020'!$W$21),IF($B$3="RG&amp;E",C301/(1-'Avoided Electric Costs 2020'!$X$21),"")))</f>
        <v>0</v>
      </c>
      <c r="P301" s="546">
        <f>IF(D301="",0,IF($B$3="NYSEG",D301/(1-'Avoided Electric Costs 2020'!$W$21),IF($B$3="RG&amp;E",D301/(1-'Avoided Electric Costs 2020'!$X$21),"")))</f>
        <v>0</v>
      </c>
      <c r="Q301" s="546">
        <f>IF(E301="",0,IF($B$3="NYSEG",E301/(1-'Avoided Natural Gas Costs 2020'!$J$34),IF($B$3="RG&amp;E",E301/(1-'Avoided Natural Gas Costs 2020'!$K$34),"")))</f>
        <v>0</v>
      </c>
      <c r="R301" s="233" t="str">
        <f>IFERROR(IF(P301*'BCA Inputs'!$C$1+Q301*'BCA Inputs'!$C$2+F301*'BCA Inputs'!$C$2+G301*'BCA Inputs'!$C$2=0,"",P301*'BCA Inputs'!$C$1+Q301*'BCA Inputs'!$C$2+F301*'BCA Inputs'!$C$2+G301*'BCA Inputs'!$C$2),"")</f>
        <v/>
      </c>
      <c r="S301" s="181" t="str">
        <f t="shared" si="40"/>
        <v/>
      </c>
      <c r="T301" s="181" t="str">
        <f>IFERROR(IF($B$3="NYSEG",(INDEX('BCA Inputs'!$N$14:$N$54,MATCH(I301,'BCA Inputs'!$M$14:$M$54,0))*P301+INDEX('BCA Inputs'!$O$14:$O$54,MATCH(I301,'BCA Inputs'!$M$14:$M$54,0))*O301+INDEX('BCA Inputs'!P:P,MATCH(I301,'BCA Inputs'!M:M,0))*Q301+INDEX('BCA Inputs'!Q:Q,MATCH(I301,'BCA Inputs'!M:M,0))*F301+INDEX('BCA Inputs'!R:R,MATCH(I301,'BCA Inputs'!M:M,0))*G301)+L301+N301,IF($B$3="RG&amp;E",(INDEX('BCA Inputs'!$AX$14:$AX$54,MATCH(I301,'BCA Inputs'!$AW$14:$AW$54,0))*P301+INDEX('BCA Inputs'!$AY$14:$AY$54,MATCH(I301,'BCA Inputs'!$AW$14:$AW$54,0))*O301+INDEX('BCA Inputs'!$AZ$14:$AZ$54,MATCH(I301,'BCA Inputs'!$AW$14:$AW$54,0))*Q301+INDEX('BCA Inputs'!$BA$14:$BA$54,MATCH(I301,'BCA Inputs'!$AW$14:$AW$54,0))*F301+INDEX('BCA Inputs'!$BB$14:$BB$54,MATCH(I301,'BCA Inputs'!$AW$14:$AW$54,0))*G301)+L301+N301,"")),"")</f>
        <v/>
      </c>
      <c r="U301" s="234" t="str">
        <f t="shared" si="41"/>
        <v/>
      </c>
      <c r="V301" s="234" t="str">
        <f t="shared" si="42"/>
        <v/>
      </c>
      <c r="W301" s="234" t="str">
        <f t="shared" si="43"/>
        <v/>
      </c>
      <c r="Y301" s="235" t="str">
        <f t="shared" si="44"/>
        <v/>
      </c>
      <c r="Z301" s="236" t="str">
        <f>IFERROR(IF($B$3="NYSEG",INDEX('BCA Inputs'!$X$14:$X$54,MATCH(I301,'BCA Inputs'!$M$14:$M$54,0))*P301+INDEX('BCA Inputs'!$Y$14:$Y$54,MATCH(I301,'BCA Inputs'!$M$14:$M$54,0))*O301+INDEX('BCA Inputs'!$Z$14:$Z$54,MATCH(I301,'BCA Inputs'!$M$14:$M$54,0))*Q301+INDEX('BCA Inputs'!$AA$14:$AA$54,MATCH(I301,'BCA Inputs'!$M$14:$M$54,0))*F301+INDEX('BCA Inputs'!$AB$14:$AB$54,MATCH(I301,'BCA Inputs'!$M$14:$M$54,0))*G301,IF($B$3="RG&amp;E",INDEX('BCA Inputs'!$BG$14:$BG$54,MATCH(I301,'BCA Inputs'!$AW$14:$AW$54,0))*P301+INDEX('BCA Inputs'!$BH$14:$BH$54,MATCH(I301,'BCA Inputs'!$AW$14:$AW$54,0))*O301+INDEX('BCA Inputs'!$BI$14:$BI$54,MATCH(I301,'BCA Inputs'!$AW$14:$AW$54,0))*Q301+INDEX('BCA Inputs'!$BJ$14:$BJ$54,MATCH(I301,'BCA Inputs'!$AW$14:$AW$54,0))*F301+INDEX('BCA Inputs'!$BK$14:$BK$54,MATCH(I301,'BCA Inputs'!$AW$14:$AW$54,0))*G301,"")),"")</f>
        <v/>
      </c>
      <c r="AA301" s="237" t="str">
        <f t="shared" si="45"/>
        <v/>
      </c>
      <c r="AC301" s="238" t="str">
        <f>IFERROR((K301+R301)+IF($B$3="NYSEG",INDEX('BCA Inputs'!$AI$14:$AI$54,MATCH(I301,'BCA Inputs'!$M$14:$M$54,0))*P301+INDEX('BCA Inputs'!$AJ$14:$AJ$54,MATCH(I301,'BCA Inputs'!$M$14:$M$54,0))*Q301,IF($B$3="RG&amp;E",INDEX('BCA Inputs'!$BR$14:$BR$54,MATCH(I301,'BCA Inputs'!$AW$14:$AW$54,0))*P301+INDEX('BCA Inputs'!$BS$14:$BS$54,MATCH(I301,'BCA Inputs'!$AW$14:$AW$54,0))*Q301,"")),"")</f>
        <v/>
      </c>
      <c r="AD301" s="181" t="str">
        <f>IFERROR(IF($B$3="NYSEG",INDEX('BCA Inputs'!$AD$14:$AD$54,MATCH(I301,'BCA Inputs'!$M$14:$M$54,0))*P301+INDEX('BCA Inputs'!$AE$14:$AE$54,MATCH(I301,'BCA Inputs'!$M$14:$M$54,0))*O301+INDEX('BCA Inputs'!$AF$14:$AF$54,MATCH(I301,'BCA Inputs'!$M$14:$M$54,0))*Q301+INDEX('BCA Inputs'!$AG$14:$AG$54,MATCH(I301,'BCA Inputs'!$M$14:$M$54,0))*F301+INDEX('BCA Inputs'!$AH$14:$AH$54,MATCH(I301,'BCA Inputs'!$M$14:$M$54,0))*G301,IF($B$3="RG&amp;E",INDEX('BCA Inputs'!$BM$14:$BM$54,MATCH(I301,'BCA Inputs'!$AW$14:$AW$54,0))*P301+INDEX('BCA Inputs'!$BN$14:$BN$54,MATCH(I301,'BCA Inputs'!$AW$14:$AW$54,0))*O301+INDEX('BCA Inputs'!$BO$14:$BO$54,MATCH(I301,'BCA Inputs'!$AW$14:$AW$54,0))*Q301+INDEX('BCA Inputs'!$BP$14:$BP$54,MATCH(I301,'BCA Inputs'!$AW$14:$AW$54,0))*F301+INDEX('BCA Inputs'!$BQ$14:$BQ$54,MATCH(I301,'BCA Inputs'!$AW$14:$AW$54,0))*G301,"")),"")</f>
        <v/>
      </c>
      <c r="AE301" s="237" t="str">
        <f t="shared" si="46"/>
        <v/>
      </c>
      <c r="AF301" s="198">
        <f t="shared" si="48"/>
        <v>0</v>
      </c>
      <c r="AG301" s="239">
        <f t="shared" si="49"/>
        <v>0</v>
      </c>
    </row>
    <row r="302" spans="1:33">
      <c r="A302" s="228"/>
      <c r="B302" s="176"/>
      <c r="C302" s="229"/>
      <c r="D302" s="230"/>
      <c r="E302" s="230"/>
      <c r="F302" s="230"/>
      <c r="G302" s="230"/>
      <c r="H302" s="231"/>
      <c r="I302" s="231"/>
      <c r="J302" s="232"/>
      <c r="K302" s="232"/>
      <c r="L302" s="232"/>
      <c r="M302" s="181">
        <f t="shared" si="47"/>
        <v>0</v>
      </c>
      <c r="N302" s="181">
        <f>IF(H302="",0,H302*I302*'Avoided Water Savings Cost'!$C$16)</f>
        <v>0</v>
      </c>
      <c r="O302" s="545">
        <f>IF(C302="",0,IF($B$3="NYSEG",C302/(1-'Avoided Electric Costs 2020'!$W$21),IF($B$3="RG&amp;E",C302/(1-'Avoided Electric Costs 2020'!$X$21),"")))</f>
        <v>0</v>
      </c>
      <c r="P302" s="546">
        <f>IF(D302="",0,IF($B$3="NYSEG",D302/(1-'Avoided Electric Costs 2020'!$W$21),IF($B$3="RG&amp;E",D302/(1-'Avoided Electric Costs 2020'!$X$21),"")))</f>
        <v>0</v>
      </c>
      <c r="Q302" s="546">
        <f>IF(E302="",0,IF($B$3="NYSEG",E302/(1-'Avoided Natural Gas Costs 2020'!$J$34),IF($B$3="RG&amp;E",E302/(1-'Avoided Natural Gas Costs 2020'!$K$34),"")))</f>
        <v>0</v>
      </c>
      <c r="R302" s="233" t="str">
        <f>IFERROR(IF(P302*'BCA Inputs'!$C$1+Q302*'BCA Inputs'!$C$2+F302*'BCA Inputs'!$C$2+G302*'BCA Inputs'!$C$2=0,"",P302*'BCA Inputs'!$C$1+Q302*'BCA Inputs'!$C$2+F302*'BCA Inputs'!$C$2+G302*'BCA Inputs'!$C$2),"")</f>
        <v/>
      </c>
      <c r="S302" s="181" t="str">
        <f t="shared" si="40"/>
        <v/>
      </c>
      <c r="T302" s="181" t="str">
        <f>IFERROR(IF($B$3="NYSEG",(INDEX('BCA Inputs'!$N$14:$N$54,MATCH(I302,'BCA Inputs'!$M$14:$M$54,0))*P302+INDEX('BCA Inputs'!$O$14:$O$54,MATCH(I302,'BCA Inputs'!$M$14:$M$54,0))*O302+INDEX('BCA Inputs'!P:P,MATCH(I302,'BCA Inputs'!M:M,0))*Q302+INDEX('BCA Inputs'!Q:Q,MATCH(I302,'BCA Inputs'!M:M,0))*F302+INDEX('BCA Inputs'!R:R,MATCH(I302,'BCA Inputs'!M:M,0))*G302)+L302+N302,IF($B$3="RG&amp;E",(INDEX('BCA Inputs'!$AX$14:$AX$54,MATCH(I302,'BCA Inputs'!$AW$14:$AW$54,0))*P302+INDEX('BCA Inputs'!$AY$14:$AY$54,MATCH(I302,'BCA Inputs'!$AW$14:$AW$54,0))*O302+INDEX('BCA Inputs'!$AZ$14:$AZ$54,MATCH(I302,'BCA Inputs'!$AW$14:$AW$54,0))*Q302+INDEX('BCA Inputs'!$BA$14:$BA$54,MATCH(I302,'BCA Inputs'!$AW$14:$AW$54,0))*F302+INDEX('BCA Inputs'!$BB$14:$BB$54,MATCH(I302,'BCA Inputs'!$AW$14:$AW$54,0))*G302)+L302+N302,"")),"")</f>
        <v/>
      </c>
      <c r="U302" s="234" t="str">
        <f t="shared" si="41"/>
        <v/>
      </c>
      <c r="V302" s="234" t="str">
        <f t="shared" si="42"/>
        <v/>
      </c>
      <c r="W302" s="234" t="str">
        <f t="shared" si="43"/>
        <v/>
      </c>
      <c r="Y302" s="235" t="str">
        <f t="shared" si="44"/>
        <v/>
      </c>
      <c r="Z302" s="236" t="str">
        <f>IFERROR(IF($B$3="NYSEG",INDEX('BCA Inputs'!$X$14:$X$54,MATCH(I302,'BCA Inputs'!$M$14:$M$54,0))*P302+INDEX('BCA Inputs'!$Y$14:$Y$54,MATCH(I302,'BCA Inputs'!$M$14:$M$54,0))*O302+INDEX('BCA Inputs'!$Z$14:$Z$54,MATCH(I302,'BCA Inputs'!$M$14:$M$54,0))*Q302+INDEX('BCA Inputs'!$AA$14:$AA$54,MATCH(I302,'BCA Inputs'!$M$14:$M$54,0))*F302+INDEX('BCA Inputs'!$AB$14:$AB$54,MATCH(I302,'BCA Inputs'!$M$14:$M$54,0))*G302,IF($B$3="RG&amp;E",INDEX('BCA Inputs'!$BG$14:$BG$54,MATCH(I302,'BCA Inputs'!$AW$14:$AW$54,0))*P302+INDEX('BCA Inputs'!$BH$14:$BH$54,MATCH(I302,'BCA Inputs'!$AW$14:$AW$54,0))*O302+INDEX('BCA Inputs'!$BI$14:$BI$54,MATCH(I302,'BCA Inputs'!$AW$14:$AW$54,0))*Q302+INDEX('BCA Inputs'!$BJ$14:$BJ$54,MATCH(I302,'BCA Inputs'!$AW$14:$AW$54,0))*F302+INDEX('BCA Inputs'!$BK$14:$BK$54,MATCH(I302,'BCA Inputs'!$AW$14:$AW$54,0))*G302,"")),"")</f>
        <v/>
      </c>
      <c r="AA302" s="237" t="str">
        <f t="shared" si="45"/>
        <v/>
      </c>
      <c r="AC302" s="238" t="str">
        <f>IFERROR((K302+R302)+IF($B$3="NYSEG",INDEX('BCA Inputs'!$AI$14:$AI$54,MATCH(I302,'BCA Inputs'!$M$14:$M$54,0))*P302+INDEX('BCA Inputs'!$AJ$14:$AJ$54,MATCH(I302,'BCA Inputs'!$M$14:$M$54,0))*Q302,IF($B$3="RG&amp;E",INDEX('BCA Inputs'!$BR$14:$BR$54,MATCH(I302,'BCA Inputs'!$AW$14:$AW$54,0))*P302+INDEX('BCA Inputs'!$BS$14:$BS$54,MATCH(I302,'BCA Inputs'!$AW$14:$AW$54,0))*Q302,"")),"")</f>
        <v/>
      </c>
      <c r="AD302" s="181" t="str">
        <f>IFERROR(IF($B$3="NYSEG",INDEX('BCA Inputs'!$AD$14:$AD$54,MATCH(I302,'BCA Inputs'!$M$14:$M$54,0))*P302+INDEX('BCA Inputs'!$AE$14:$AE$54,MATCH(I302,'BCA Inputs'!$M$14:$M$54,0))*O302+INDEX('BCA Inputs'!$AF$14:$AF$54,MATCH(I302,'BCA Inputs'!$M$14:$M$54,0))*Q302+INDEX('BCA Inputs'!$AG$14:$AG$54,MATCH(I302,'BCA Inputs'!$M$14:$M$54,0))*F302+INDEX('BCA Inputs'!$AH$14:$AH$54,MATCH(I302,'BCA Inputs'!$M$14:$M$54,0))*G302,IF($B$3="RG&amp;E",INDEX('BCA Inputs'!$BM$14:$BM$54,MATCH(I302,'BCA Inputs'!$AW$14:$AW$54,0))*P302+INDEX('BCA Inputs'!$BN$14:$BN$54,MATCH(I302,'BCA Inputs'!$AW$14:$AW$54,0))*O302+INDEX('BCA Inputs'!$BO$14:$BO$54,MATCH(I302,'BCA Inputs'!$AW$14:$AW$54,0))*Q302+INDEX('BCA Inputs'!$BP$14:$BP$54,MATCH(I302,'BCA Inputs'!$AW$14:$AW$54,0))*F302+INDEX('BCA Inputs'!$BQ$14:$BQ$54,MATCH(I302,'BCA Inputs'!$AW$14:$AW$54,0))*G302,"")),"")</f>
        <v/>
      </c>
      <c r="AE302" s="237" t="str">
        <f t="shared" si="46"/>
        <v/>
      </c>
      <c r="AF302" s="198">
        <f t="shared" si="48"/>
        <v>0</v>
      </c>
      <c r="AG302" s="239">
        <f t="shared" si="49"/>
        <v>0</v>
      </c>
    </row>
    <row r="303" spans="1:33">
      <c r="A303" s="228"/>
      <c r="B303" s="176"/>
      <c r="C303" s="229"/>
      <c r="D303" s="230"/>
      <c r="E303" s="230"/>
      <c r="F303" s="230"/>
      <c r="G303" s="230"/>
      <c r="H303" s="231"/>
      <c r="I303" s="231"/>
      <c r="J303" s="232"/>
      <c r="K303" s="232"/>
      <c r="L303" s="232"/>
      <c r="M303" s="181">
        <f t="shared" si="47"/>
        <v>0</v>
      </c>
      <c r="N303" s="181">
        <f>IF(H303="",0,H303*I303*'Avoided Water Savings Cost'!$C$16)</f>
        <v>0</v>
      </c>
      <c r="O303" s="545">
        <f>IF(C303="",0,IF($B$3="NYSEG",C303/(1-'Avoided Electric Costs 2020'!$W$21),IF($B$3="RG&amp;E",C303/(1-'Avoided Electric Costs 2020'!$X$21),"")))</f>
        <v>0</v>
      </c>
      <c r="P303" s="546">
        <f>IF(D303="",0,IF($B$3="NYSEG",D303/(1-'Avoided Electric Costs 2020'!$W$21),IF($B$3="RG&amp;E",D303/(1-'Avoided Electric Costs 2020'!$X$21),"")))</f>
        <v>0</v>
      </c>
      <c r="Q303" s="546">
        <f>IF(E303="",0,IF($B$3="NYSEG",E303/(1-'Avoided Natural Gas Costs 2020'!$J$34),IF($B$3="RG&amp;E",E303/(1-'Avoided Natural Gas Costs 2020'!$K$34),"")))</f>
        <v>0</v>
      </c>
      <c r="R303" s="233" t="str">
        <f>IFERROR(IF(P303*'BCA Inputs'!$C$1+Q303*'BCA Inputs'!$C$2+F303*'BCA Inputs'!$C$2+G303*'BCA Inputs'!$C$2=0,"",P303*'BCA Inputs'!$C$1+Q303*'BCA Inputs'!$C$2+F303*'BCA Inputs'!$C$2+G303*'BCA Inputs'!$C$2),"")</f>
        <v/>
      </c>
      <c r="S303" s="181" t="str">
        <f t="shared" si="40"/>
        <v/>
      </c>
      <c r="T303" s="181" t="str">
        <f>IFERROR(IF($B$3="NYSEG",(INDEX('BCA Inputs'!$N$14:$N$54,MATCH(I303,'BCA Inputs'!$M$14:$M$54,0))*P303+INDEX('BCA Inputs'!$O$14:$O$54,MATCH(I303,'BCA Inputs'!$M$14:$M$54,0))*O303+INDEX('BCA Inputs'!P:P,MATCH(I303,'BCA Inputs'!M:M,0))*Q303+INDEX('BCA Inputs'!Q:Q,MATCH(I303,'BCA Inputs'!M:M,0))*F303+INDEX('BCA Inputs'!R:R,MATCH(I303,'BCA Inputs'!M:M,0))*G303)+L303+N303,IF($B$3="RG&amp;E",(INDEX('BCA Inputs'!$AX$14:$AX$54,MATCH(I303,'BCA Inputs'!$AW$14:$AW$54,0))*P303+INDEX('BCA Inputs'!$AY$14:$AY$54,MATCH(I303,'BCA Inputs'!$AW$14:$AW$54,0))*O303+INDEX('BCA Inputs'!$AZ$14:$AZ$54,MATCH(I303,'BCA Inputs'!$AW$14:$AW$54,0))*Q303+INDEX('BCA Inputs'!$BA$14:$BA$54,MATCH(I303,'BCA Inputs'!$AW$14:$AW$54,0))*F303+INDEX('BCA Inputs'!$BB$14:$BB$54,MATCH(I303,'BCA Inputs'!$AW$14:$AW$54,0))*G303)+L303+N303,"")),"")</f>
        <v/>
      </c>
      <c r="U303" s="234" t="str">
        <f t="shared" si="41"/>
        <v/>
      </c>
      <c r="V303" s="234" t="str">
        <f t="shared" si="42"/>
        <v/>
      </c>
      <c r="W303" s="234" t="str">
        <f t="shared" si="43"/>
        <v/>
      </c>
      <c r="Y303" s="235" t="str">
        <f t="shared" si="44"/>
        <v/>
      </c>
      <c r="Z303" s="236" t="str">
        <f>IFERROR(IF($B$3="NYSEG",INDEX('BCA Inputs'!$X$14:$X$54,MATCH(I303,'BCA Inputs'!$M$14:$M$54,0))*P303+INDEX('BCA Inputs'!$Y$14:$Y$54,MATCH(I303,'BCA Inputs'!$M$14:$M$54,0))*O303+INDEX('BCA Inputs'!$Z$14:$Z$54,MATCH(I303,'BCA Inputs'!$M$14:$M$54,0))*Q303+INDEX('BCA Inputs'!$AA$14:$AA$54,MATCH(I303,'BCA Inputs'!$M$14:$M$54,0))*F303+INDEX('BCA Inputs'!$AB$14:$AB$54,MATCH(I303,'BCA Inputs'!$M$14:$M$54,0))*G303,IF($B$3="RG&amp;E",INDEX('BCA Inputs'!$BG$14:$BG$54,MATCH(I303,'BCA Inputs'!$AW$14:$AW$54,0))*P303+INDEX('BCA Inputs'!$BH$14:$BH$54,MATCH(I303,'BCA Inputs'!$AW$14:$AW$54,0))*O303+INDEX('BCA Inputs'!$BI$14:$BI$54,MATCH(I303,'BCA Inputs'!$AW$14:$AW$54,0))*Q303+INDEX('BCA Inputs'!$BJ$14:$BJ$54,MATCH(I303,'BCA Inputs'!$AW$14:$AW$54,0))*F303+INDEX('BCA Inputs'!$BK$14:$BK$54,MATCH(I303,'BCA Inputs'!$AW$14:$AW$54,0))*G303,"")),"")</f>
        <v/>
      </c>
      <c r="AA303" s="237" t="str">
        <f t="shared" si="45"/>
        <v/>
      </c>
      <c r="AC303" s="238" t="str">
        <f>IFERROR((K303+R303)+IF($B$3="NYSEG",INDEX('BCA Inputs'!$AI$14:$AI$54,MATCH(I303,'BCA Inputs'!$M$14:$M$54,0))*P303+INDEX('BCA Inputs'!$AJ$14:$AJ$54,MATCH(I303,'BCA Inputs'!$M$14:$M$54,0))*Q303,IF($B$3="RG&amp;E",INDEX('BCA Inputs'!$BR$14:$BR$54,MATCH(I303,'BCA Inputs'!$AW$14:$AW$54,0))*P303+INDEX('BCA Inputs'!$BS$14:$BS$54,MATCH(I303,'BCA Inputs'!$AW$14:$AW$54,0))*Q303,"")),"")</f>
        <v/>
      </c>
      <c r="AD303" s="181" t="str">
        <f>IFERROR(IF($B$3="NYSEG",INDEX('BCA Inputs'!$AD$14:$AD$54,MATCH(I303,'BCA Inputs'!$M$14:$M$54,0))*P303+INDEX('BCA Inputs'!$AE$14:$AE$54,MATCH(I303,'BCA Inputs'!$M$14:$M$54,0))*O303+INDEX('BCA Inputs'!$AF$14:$AF$54,MATCH(I303,'BCA Inputs'!$M$14:$M$54,0))*Q303+INDEX('BCA Inputs'!$AG$14:$AG$54,MATCH(I303,'BCA Inputs'!$M$14:$M$54,0))*F303+INDEX('BCA Inputs'!$AH$14:$AH$54,MATCH(I303,'BCA Inputs'!$M$14:$M$54,0))*G303,IF($B$3="RG&amp;E",INDEX('BCA Inputs'!$BM$14:$BM$54,MATCH(I303,'BCA Inputs'!$AW$14:$AW$54,0))*P303+INDEX('BCA Inputs'!$BN$14:$BN$54,MATCH(I303,'BCA Inputs'!$AW$14:$AW$54,0))*O303+INDEX('BCA Inputs'!$BO$14:$BO$54,MATCH(I303,'BCA Inputs'!$AW$14:$AW$54,0))*Q303+INDEX('BCA Inputs'!$BP$14:$BP$54,MATCH(I303,'BCA Inputs'!$AW$14:$AW$54,0))*F303+INDEX('BCA Inputs'!$BQ$14:$BQ$54,MATCH(I303,'BCA Inputs'!$AW$14:$AW$54,0))*G303,"")),"")</f>
        <v/>
      </c>
      <c r="AE303" s="237" t="str">
        <f t="shared" si="46"/>
        <v/>
      </c>
      <c r="AF303" s="198">
        <f t="shared" si="48"/>
        <v>0</v>
      </c>
      <c r="AG303" s="239">
        <f t="shared" si="49"/>
        <v>0</v>
      </c>
    </row>
    <row r="304" spans="1:33">
      <c r="A304" s="228"/>
      <c r="B304" s="176"/>
      <c r="C304" s="229"/>
      <c r="D304" s="230"/>
      <c r="E304" s="230"/>
      <c r="F304" s="230"/>
      <c r="G304" s="230"/>
      <c r="H304" s="231"/>
      <c r="I304" s="231"/>
      <c r="J304" s="232"/>
      <c r="K304" s="232"/>
      <c r="L304" s="232"/>
      <c r="M304" s="181">
        <f t="shared" si="47"/>
        <v>0</v>
      </c>
      <c r="N304" s="181">
        <f>IF(H304="",0,H304*I304*'Avoided Water Savings Cost'!$C$16)</f>
        <v>0</v>
      </c>
      <c r="O304" s="545">
        <f>IF(C304="",0,IF($B$3="NYSEG",C304/(1-'Avoided Electric Costs 2020'!$W$21),IF($B$3="RG&amp;E",C304/(1-'Avoided Electric Costs 2020'!$X$21),"")))</f>
        <v>0</v>
      </c>
      <c r="P304" s="546">
        <f>IF(D304="",0,IF($B$3="NYSEG",D304/(1-'Avoided Electric Costs 2020'!$W$21),IF($B$3="RG&amp;E",D304/(1-'Avoided Electric Costs 2020'!$X$21),"")))</f>
        <v>0</v>
      </c>
      <c r="Q304" s="546">
        <f>IF(E304="",0,IF($B$3="NYSEG",E304/(1-'Avoided Natural Gas Costs 2020'!$J$34),IF($B$3="RG&amp;E",E304/(1-'Avoided Natural Gas Costs 2020'!$K$34),"")))</f>
        <v>0</v>
      </c>
      <c r="R304" s="233" t="str">
        <f>IFERROR(IF(P304*'BCA Inputs'!$C$1+Q304*'BCA Inputs'!$C$2+F304*'BCA Inputs'!$C$2+G304*'BCA Inputs'!$C$2=0,"",P304*'BCA Inputs'!$C$1+Q304*'BCA Inputs'!$C$2+F304*'BCA Inputs'!$C$2+G304*'BCA Inputs'!$C$2),"")</f>
        <v/>
      </c>
      <c r="S304" s="181" t="str">
        <f t="shared" si="40"/>
        <v/>
      </c>
      <c r="T304" s="181" t="str">
        <f>IFERROR(IF($B$3="NYSEG",(INDEX('BCA Inputs'!$N$14:$N$54,MATCH(I304,'BCA Inputs'!$M$14:$M$54,0))*P304+INDEX('BCA Inputs'!$O$14:$O$54,MATCH(I304,'BCA Inputs'!$M$14:$M$54,0))*O304+INDEX('BCA Inputs'!P:P,MATCH(I304,'BCA Inputs'!M:M,0))*Q304+INDEX('BCA Inputs'!Q:Q,MATCH(I304,'BCA Inputs'!M:M,0))*F304+INDEX('BCA Inputs'!R:R,MATCH(I304,'BCA Inputs'!M:M,0))*G304)+L304+N304,IF($B$3="RG&amp;E",(INDEX('BCA Inputs'!$AX$14:$AX$54,MATCH(I304,'BCA Inputs'!$AW$14:$AW$54,0))*P304+INDEX('BCA Inputs'!$AY$14:$AY$54,MATCH(I304,'BCA Inputs'!$AW$14:$AW$54,0))*O304+INDEX('BCA Inputs'!$AZ$14:$AZ$54,MATCH(I304,'BCA Inputs'!$AW$14:$AW$54,0))*Q304+INDEX('BCA Inputs'!$BA$14:$BA$54,MATCH(I304,'BCA Inputs'!$AW$14:$AW$54,0))*F304+INDEX('BCA Inputs'!$BB$14:$BB$54,MATCH(I304,'BCA Inputs'!$AW$14:$AW$54,0))*G304)+L304+N304,"")),"")</f>
        <v/>
      </c>
      <c r="U304" s="234" t="str">
        <f t="shared" si="41"/>
        <v/>
      </c>
      <c r="V304" s="234" t="str">
        <f t="shared" si="42"/>
        <v/>
      </c>
      <c r="W304" s="234" t="str">
        <f t="shared" si="43"/>
        <v/>
      </c>
      <c r="Y304" s="235" t="str">
        <f t="shared" si="44"/>
        <v/>
      </c>
      <c r="Z304" s="236" t="str">
        <f>IFERROR(IF($B$3="NYSEG",INDEX('BCA Inputs'!$X$14:$X$54,MATCH(I304,'BCA Inputs'!$M$14:$M$54,0))*P304+INDEX('BCA Inputs'!$Y$14:$Y$54,MATCH(I304,'BCA Inputs'!$M$14:$M$54,0))*O304+INDEX('BCA Inputs'!$Z$14:$Z$54,MATCH(I304,'BCA Inputs'!$M$14:$M$54,0))*Q304+INDEX('BCA Inputs'!$AA$14:$AA$54,MATCH(I304,'BCA Inputs'!$M$14:$M$54,0))*F304+INDEX('BCA Inputs'!$AB$14:$AB$54,MATCH(I304,'BCA Inputs'!$M$14:$M$54,0))*G304,IF($B$3="RG&amp;E",INDEX('BCA Inputs'!$BG$14:$BG$54,MATCH(I304,'BCA Inputs'!$AW$14:$AW$54,0))*P304+INDEX('BCA Inputs'!$BH$14:$BH$54,MATCH(I304,'BCA Inputs'!$AW$14:$AW$54,0))*O304+INDEX('BCA Inputs'!$BI$14:$BI$54,MATCH(I304,'BCA Inputs'!$AW$14:$AW$54,0))*Q304+INDEX('BCA Inputs'!$BJ$14:$BJ$54,MATCH(I304,'BCA Inputs'!$AW$14:$AW$54,0))*F304+INDEX('BCA Inputs'!$BK$14:$BK$54,MATCH(I304,'BCA Inputs'!$AW$14:$AW$54,0))*G304,"")),"")</f>
        <v/>
      </c>
      <c r="AA304" s="237" t="str">
        <f t="shared" si="45"/>
        <v/>
      </c>
      <c r="AC304" s="238" t="str">
        <f>IFERROR((K304+R304)+IF($B$3="NYSEG",INDEX('BCA Inputs'!$AI$14:$AI$54,MATCH(I304,'BCA Inputs'!$M$14:$M$54,0))*P304+INDEX('BCA Inputs'!$AJ$14:$AJ$54,MATCH(I304,'BCA Inputs'!$M$14:$M$54,0))*Q304,IF($B$3="RG&amp;E",INDEX('BCA Inputs'!$BR$14:$BR$54,MATCH(I304,'BCA Inputs'!$AW$14:$AW$54,0))*P304+INDEX('BCA Inputs'!$BS$14:$BS$54,MATCH(I304,'BCA Inputs'!$AW$14:$AW$54,0))*Q304,"")),"")</f>
        <v/>
      </c>
      <c r="AD304" s="181" t="str">
        <f>IFERROR(IF($B$3="NYSEG",INDEX('BCA Inputs'!$AD$14:$AD$54,MATCH(I304,'BCA Inputs'!$M$14:$M$54,0))*P304+INDEX('BCA Inputs'!$AE$14:$AE$54,MATCH(I304,'BCA Inputs'!$M$14:$M$54,0))*O304+INDEX('BCA Inputs'!$AF$14:$AF$54,MATCH(I304,'BCA Inputs'!$M$14:$M$54,0))*Q304+INDEX('BCA Inputs'!$AG$14:$AG$54,MATCH(I304,'BCA Inputs'!$M$14:$M$54,0))*F304+INDEX('BCA Inputs'!$AH$14:$AH$54,MATCH(I304,'BCA Inputs'!$M$14:$M$54,0))*G304,IF($B$3="RG&amp;E",INDEX('BCA Inputs'!$BM$14:$BM$54,MATCH(I304,'BCA Inputs'!$AW$14:$AW$54,0))*P304+INDEX('BCA Inputs'!$BN$14:$BN$54,MATCH(I304,'BCA Inputs'!$AW$14:$AW$54,0))*O304+INDEX('BCA Inputs'!$BO$14:$BO$54,MATCH(I304,'BCA Inputs'!$AW$14:$AW$54,0))*Q304+INDEX('BCA Inputs'!$BP$14:$BP$54,MATCH(I304,'BCA Inputs'!$AW$14:$AW$54,0))*F304+INDEX('BCA Inputs'!$BQ$14:$BQ$54,MATCH(I304,'BCA Inputs'!$AW$14:$AW$54,0))*G304,"")),"")</f>
        <v/>
      </c>
      <c r="AE304" s="237" t="str">
        <f t="shared" si="46"/>
        <v/>
      </c>
      <c r="AF304" s="198">
        <f t="shared" si="48"/>
        <v>0</v>
      </c>
      <c r="AG304" s="239">
        <f t="shared" si="49"/>
        <v>0</v>
      </c>
    </row>
    <row r="305" spans="1:33">
      <c r="A305" s="228"/>
      <c r="B305" s="176"/>
      <c r="C305" s="229"/>
      <c r="D305" s="230"/>
      <c r="E305" s="230"/>
      <c r="F305" s="230"/>
      <c r="G305" s="230"/>
      <c r="H305" s="231"/>
      <c r="I305" s="231"/>
      <c r="J305" s="232"/>
      <c r="K305" s="232"/>
      <c r="L305" s="232"/>
      <c r="M305" s="181">
        <f t="shared" si="47"/>
        <v>0</v>
      </c>
      <c r="N305" s="181">
        <f>IF(H305="",0,H305*I305*'Avoided Water Savings Cost'!$C$16)</f>
        <v>0</v>
      </c>
      <c r="O305" s="545">
        <f>IF(C305="",0,IF($B$3="NYSEG",C305/(1-'Avoided Electric Costs 2020'!$W$21),IF($B$3="RG&amp;E",C305/(1-'Avoided Electric Costs 2020'!$X$21),"")))</f>
        <v>0</v>
      </c>
      <c r="P305" s="546">
        <f>IF(D305="",0,IF($B$3="NYSEG",D305/(1-'Avoided Electric Costs 2020'!$W$21),IF($B$3="RG&amp;E",D305/(1-'Avoided Electric Costs 2020'!$X$21),"")))</f>
        <v>0</v>
      </c>
      <c r="Q305" s="546">
        <f>IF(E305="",0,IF($B$3="NYSEG",E305/(1-'Avoided Natural Gas Costs 2020'!$J$34),IF($B$3="RG&amp;E",E305/(1-'Avoided Natural Gas Costs 2020'!$K$34),"")))</f>
        <v>0</v>
      </c>
      <c r="R305" s="233" t="str">
        <f>IFERROR(IF(P305*'BCA Inputs'!$C$1+Q305*'BCA Inputs'!$C$2+F305*'BCA Inputs'!$C$2+G305*'BCA Inputs'!$C$2=0,"",P305*'BCA Inputs'!$C$1+Q305*'BCA Inputs'!$C$2+F305*'BCA Inputs'!$C$2+G305*'BCA Inputs'!$C$2),"")</f>
        <v/>
      </c>
      <c r="S305" s="181" t="str">
        <f t="shared" si="40"/>
        <v/>
      </c>
      <c r="T305" s="181" t="str">
        <f>IFERROR(IF($B$3="NYSEG",(INDEX('BCA Inputs'!$N$14:$N$54,MATCH(I305,'BCA Inputs'!$M$14:$M$54,0))*P305+INDEX('BCA Inputs'!$O$14:$O$54,MATCH(I305,'BCA Inputs'!$M$14:$M$54,0))*O305+INDEX('BCA Inputs'!P:P,MATCH(I305,'BCA Inputs'!M:M,0))*Q305+INDEX('BCA Inputs'!Q:Q,MATCH(I305,'BCA Inputs'!M:M,0))*F305+INDEX('BCA Inputs'!R:R,MATCH(I305,'BCA Inputs'!M:M,0))*G305)+L305+N305,IF($B$3="RG&amp;E",(INDEX('BCA Inputs'!$AX$14:$AX$54,MATCH(I305,'BCA Inputs'!$AW$14:$AW$54,0))*P305+INDEX('BCA Inputs'!$AY$14:$AY$54,MATCH(I305,'BCA Inputs'!$AW$14:$AW$54,0))*O305+INDEX('BCA Inputs'!$AZ$14:$AZ$54,MATCH(I305,'BCA Inputs'!$AW$14:$AW$54,0))*Q305+INDEX('BCA Inputs'!$BA$14:$BA$54,MATCH(I305,'BCA Inputs'!$AW$14:$AW$54,0))*F305+INDEX('BCA Inputs'!$BB$14:$BB$54,MATCH(I305,'BCA Inputs'!$AW$14:$AW$54,0))*G305)+L305+N305,"")),"")</f>
        <v/>
      </c>
      <c r="U305" s="234" t="str">
        <f t="shared" si="41"/>
        <v/>
      </c>
      <c r="V305" s="234" t="str">
        <f t="shared" si="42"/>
        <v/>
      </c>
      <c r="W305" s="234" t="str">
        <f t="shared" si="43"/>
        <v/>
      </c>
      <c r="Y305" s="235" t="str">
        <f t="shared" si="44"/>
        <v/>
      </c>
      <c r="Z305" s="236" t="str">
        <f>IFERROR(IF($B$3="NYSEG",INDEX('BCA Inputs'!$X$14:$X$54,MATCH(I305,'BCA Inputs'!$M$14:$M$54,0))*P305+INDEX('BCA Inputs'!$Y$14:$Y$54,MATCH(I305,'BCA Inputs'!$M$14:$M$54,0))*O305+INDEX('BCA Inputs'!$Z$14:$Z$54,MATCH(I305,'BCA Inputs'!$M$14:$M$54,0))*Q305+INDEX('BCA Inputs'!$AA$14:$AA$54,MATCH(I305,'BCA Inputs'!$M$14:$M$54,0))*F305+INDEX('BCA Inputs'!$AB$14:$AB$54,MATCH(I305,'BCA Inputs'!$M$14:$M$54,0))*G305,IF($B$3="RG&amp;E",INDEX('BCA Inputs'!$BG$14:$BG$54,MATCH(I305,'BCA Inputs'!$AW$14:$AW$54,0))*P305+INDEX('BCA Inputs'!$BH$14:$BH$54,MATCH(I305,'BCA Inputs'!$AW$14:$AW$54,0))*O305+INDEX('BCA Inputs'!$BI$14:$BI$54,MATCH(I305,'BCA Inputs'!$AW$14:$AW$54,0))*Q305+INDEX('BCA Inputs'!$BJ$14:$BJ$54,MATCH(I305,'BCA Inputs'!$AW$14:$AW$54,0))*F305+INDEX('BCA Inputs'!$BK$14:$BK$54,MATCH(I305,'BCA Inputs'!$AW$14:$AW$54,0))*G305,"")),"")</f>
        <v/>
      </c>
      <c r="AA305" s="237" t="str">
        <f t="shared" si="45"/>
        <v/>
      </c>
      <c r="AC305" s="238" t="str">
        <f>IFERROR((K305+R305)+IF($B$3="NYSEG",INDEX('BCA Inputs'!$AI$14:$AI$54,MATCH(I305,'BCA Inputs'!$M$14:$M$54,0))*P305+INDEX('BCA Inputs'!$AJ$14:$AJ$54,MATCH(I305,'BCA Inputs'!$M$14:$M$54,0))*Q305,IF($B$3="RG&amp;E",INDEX('BCA Inputs'!$BR$14:$BR$54,MATCH(I305,'BCA Inputs'!$AW$14:$AW$54,0))*P305+INDEX('BCA Inputs'!$BS$14:$BS$54,MATCH(I305,'BCA Inputs'!$AW$14:$AW$54,0))*Q305,"")),"")</f>
        <v/>
      </c>
      <c r="AD305" s="181" t="str">
        <f>IFERROR(IF($B$3="NYSEG",INDEX('BCA Inputs'!$AD$14:$AD$54,MATCH(I305,'BCA Inputs'!$M$14:$M$54,0))*P305+INDEX('BCA Inputs'!$AE$14:$AE$54,MATCH(I305,'BCA Inputs'!$M$14:$M$54,0))*O305+INDEX('BCA Inputs'!$AF$14:$AF$54,MATCH(I305,'BCA Inputs'!$M$14:$M$54,0))*Q305+INDEX('BCA Inputs'!$AG$14:$AG$54,MATCH(I305,'BCA Inputs'!$M$14:$M$54,0))*F305+INDEX('BCA Inputs'!$AH$14:$AH$54,MATCH(I305,'BCA Inputs'!$M$14:$M$54,0))*G305,IF($B$3="RG&amp;E",INDEX('BCA Inputs'!$BM$14:$BM$54,MATCH(I305,'BCA Inputs'!$AW$14:$AW$54,0))*P305+INDEX('BCA Inputs'!$BN$14:$BN$54,MATCH(I305,'BCA Inputs'!$AW$14:$AW$54,0))*O305+INDEX('BCA Inputs'!$BO$14:$BO$54,MATCH(I305,'BCA Inputs'!$AW$14:$AW$54,0))*Q305+INDEX('BCA Inputs'!$BP$14:$BP$54,MATCH(I305,'BCA Inputs'!$AW$14:$AW$54,0))*F305+INDEX('BCA Inputs'!$BQ$14:$BQ$54,MATCH(I305,'BCA Inputs'!$AW$14:$AW$54,0))*G305,"")),"")</f>
        <v/>
      </c>
      <c r="AE305" s="237" t="str">
        <f t="shared" si="46"/>
        <v/>
      </c>
      <c r="AF305" s="198">
        <f t="shared" si="48"/>
        <v>0</v>
      </c>
      <c r="AG305" s="239">
        <f t="shared" si="49"/>
        <v>0</v>
      </c>
    </row>
    <row r="306" spans="1:33">
      <c r="A306" s="228"/>
      <c r="B306" s="176"/>
      <c r="C306" s="229"/>
      <c r="D306" s="230"/>
      <c r="E306" s="230"/>
      <c r="F306" s="230"/>
      <c r="G306" s="230"/>
      <c r="H306" s="231"/>
      <c r="I306" s="231"/>
      <c r="J306" s="232"/>
      <c r="K306" s="232"/>
      <c r="L306" s="232"/>
      <c r="M306" s="181">
        <f t="shared" si="47"/>
        <v>0</v>
      </c>
      <c r="N306" s="181">
        <f>IF(H306="",0,H306*I306*'Avoided Water Savings Cost'!$C$16)</f>
        <v>0</v>
      </c>
      <c r="O306" s="545">
        <f>IF(C306="",0,IF($B$3="NYSEG",C306/(1-'Avoided Electric Costs 2020'!$W$21),IF($B$3="RG&amp;E",C306/(1-'Avoided Electric Costs 2020'!$X$21),"")))</f>
        <v>0</v>
      </c>
      <c r="P306" s="546">
        <f>IF(D306="",0,IF($B$3="NYSEG",D306/(1-'Avoided Electric Costs 2020'!$W$21),IF($B$3="RG&amp;E",D306/(1-'Avoided Electric Costs 2020'!$X$21),"")))</f>
        <v>0</v>
      </c>
      <c r="Q306" s="546">
        <f>IF(E306="",0,IF($B$3="NYSEG",E306/(1-'Avoided Natural Gas Costs 2020'!$J$34),IF($B$3="RG&amp;E",E306/(1-'Avoided Natural Gas Costs 2020'!$K$34),"")))</f>
        <v>0</v>
      </c>
      <c r="R306" s="233" t="str">
        <f>IFERROR(IF(P306*'BCA Inputs'!$C$1+Q306*'BCA Inputs'!$C$2+F306*'BCA Inputs'!$C$2+G306*'BCA Inputs'!$C$2=0,"",P306*'BCA Inputs'!$C$1+Q306*'BCA Inputs'!$C$2+F306*'BCA Inputs'!$C$2+G306*'BCA Inputs'!$C$2),"")</f>
        <v/>
      </c>
      <c r="S306" s="181" t="str">
        <f t="shared" si="40"/>
        <v/>
      </c>
      <c r="T306" s="181" t="str">
        <f>IFERROR(IF($B$3="NYSEG",(INDEX('BCA Inputs'!$N$14:$N$54,MATCH(I306,'BCA Inputs'!$M$14:$M$54,0))*P306+INDEX('BCA Inputs'!$O$14:$O$54,MATCH(I306,'BCA Inputs'!$M$14:$M$54,0))*O306+INDEX('BCA Inputs'!P:P,MATCH(I306,'BCA Inputs'!M:M,0))*Q306+INDEX('BCA Inputs'!Q:Q,MATCH(I306,'BCA Inputs'!M:M,0))*F306+INDEX('BCA Inputs'!R:R,MATCH(I306,'BCA Inputs'!M:M,0))*G306)+L306+N306,IF($B$3="RG&amp;E",(INDEX('BCA Inputs'!$AX$14:$AX$54,MATCH(I306,'BCA Inputs'!$AW$14:$AW$54,0))*P306+INDEX('BCA Inputs'!$AY$14:$AY$54,MATCH(I306,'BCA Inputs'!$AW$14:$AW$54,0))*O306+INDEX('BCA Inputs'!$AZ$14:$AZ$54,MATCH(I306,'BCA Inputs'!$AW$14:$AW$54,0))*Q306+INDEX('BCA Inputs'!$BA$14:$BA$54,MATCH(I306,'BCA Inputs'!$AW$14:$AW$54,0))*F306+INDEX('BCA Inputs'!$BB$14:$BB$54,MATCH(I306,'BCA Inputs'!$AW$14:$AW$54,0))*G306)+L306+N306,"")),"")</f>
        <v/>
      </c>
      <c r="U306" s="234" t="str">
        <f t="shared" si="41"/>
        <v/>
      </c>
      <c r="V306" s="234" t="str">
        <f t="shared" si="42"/>
        <v/>
      </c>
      <c r="W306" s="234" t="str">
        <f t="shared" si="43"/>
        <v/>
      </c>
      <c r="Y306" s="235" t="str">
        <f t="shared" si="44"/>
        <v/>
      </c>
      <c r="Z306" s="236" t="str">
        <f>IFERROR(IF($B$3="NYSEG",INDEX('BCA Inputs'!$X$14:$X$54,MATCH(I306,'BCA Inputs'!$M$14:$M$54,0))*P306+INDEX('BCA Inputs'!$Y$14:$Y$54,MATCH(I306,'BCA Inputs'!$M$14:$M$54,0))*O306+INDEX('BCA Inputs'!$Z$14:$Z$54,MATCH(I306,'BCA Inputs'!$M$14:$M$54,0))*Q306+INDEX('BCA Inputs'!$AA$14:$AA$54,MATCH(I306,'BCA Inputs'!$M$14:$M$54,0))*F306+INDEX('BCA Inputs'!$AB$14:$AB$54,MATCH(I306,'BCA Inputs'!$M$14:$M$54,0))*G306,IF($B$3="RG&amp;E",INDEX('BCA Inputs'!$BG$14:$BG$54,MATCH(I306,'BCA Inputs'!$AW$14:$AW$54,0))*P306+INDEX('BCA Inputs'!$BH$14:$BH$54,MATCH(I306,'BCA Inputs'!$AW$14:$AW$54,0))*O306+INDEX('BCA Inputs'!$BI$14:$BI$54,MATCH(I306,'BCA Inputs'!$AW$14:$AW$54,0))*Q306+INDEX('BCA Inputs'!$BJ$14:$BJ$54,MATCH(I306,'BCA Inputs'!$AW$14:$AW$54,0))*F306+INDEX('BCA Inputs'!$BK$14:$BK$54,MATCH(I306,'BCA Inputs'!$AW$14:$AW$54,0))*G306,"")),"")</f>
        <v/>
      </c>
      <c r="AA306" s="237" t="str">
        <f t="shared" si="45"/>
        <v/>
      </c>
      <c r="AC306" s="238" t="str">
        <f>IFERROR((K306+R306)+IF($B$3="NYSEG",INDEX('BCA Inputs'!$AI$14:$AI$54,MATCH(I306,'BCA Inputs'!$M$14:$M$54,0))*P306+INDEX('BCA Inputs'!$AJ$14:$AJ$54,MATCH(I306,'BCA Inputs'!$M$14:$M$54,0))*Q306,IF($B$3="RG&amp;E",INDEX('BCA Inputs'!$BR$14:$BR$54,MATCH(I306,'BCA Inputs'!$AW$14:$AW$54,0))*P306+INDEX('BCA Inputs'!$BS$14:$BS$54,MATCH(I306,'BCA Inputs'!$AW$14:$AW$54,0))*Q306,"")),"")</f>
        <v/>
      </c>
      <c r="AD306" s="181" t="str">
        <f>IFERROR(IF($B$3="NYSEG",INDEX('BCA Inputs'!$AD$14:$AD$54,MATCH(I306,'BCA Inputs'!$M$14:$M$54,0))*P306+INDEX('BCA Inputs'!$AE$14:$AE$54,MATCH(I306,'BCA Inputs'!$M$14:$M$54,0))*O306+INDEX('BCA Inputs'!$AF$14:$AF$54,MATCH(I306,'BCA Inputs'!$M$14:$M$54,0))*Q306+INDEX('BCA Inputs'!$AG$14:$AG$54,MATCH(I306,'BCA Inputs'!$M$14:$M$54,0))*F306+INDEX('BCA Inputs'!$AH$14:$AH$54,MATCH(I306,'BCA Inputs'!$M$14:$M$54,0))*G306,IF($B$3="RG&amp;E",INDEX('BCA Inputs'!$BM$14:$BM$54,MATCH(I306,'BCA Inputs'!$AW$14:$AW$54,0))*P306+INDEX('BCA Inputs'!$BN$14:$BN$54,MATCH(I306,'BCA Inputs'!$AW$14:$AW$54,0))*O306+INDEX('BCA Inputs'!$BO$14:$BO$54,MATCH(I306,'BCA Inputs'!$AW$14:$AW$54,0))*Q306+INDEX('BCA Inputs'!$BP$14:$BP$54,MATCH(I306,'BCA Inputs'!$AW$14:$AW$54,0))*F306+INDEX('BCA Inputs'!$BQ$14:$BQ$54,MATCH(I306,'BCA Inputs'!$AW$14:$AW$54,0))*G306,"")),"")</f>
        <v/>
      </c>
      <c r="AE306" s="237" t="str">
        <f t="shared" si="46"/>
        <v/>
      </c>
      <c r="AF306" s="198">
        <f t="shared" si="48"/>
        <v>0</v>
      </c>
      <c r="AG306" s="239">
        <f t="shared" si="49"/>
        <v>0</v>
      </c>
    </row>
    <row r="307" spans="1:33">
      <c r="A307" s="228"/>
      <c r="B307" s="176"/>
      <c r="C307" s="229"/>
      <c r="D307" s="230"/>
      <c r="E307" s="230"/>
      <c r="F307" s="230"/>
      <c r="G307" s="230"/>
      <c r="H307" s="231"/>
      <c r="I307" s="231"/>
      <c r="J307" s="232"/>
      <c r="K307" s="232"/>
      <c r="L307" s="232"/>
      <c r="M307" s="181">
        <f t="shared" si="47"/>
        <v>0</v>
      </c>
      <c r="N307" s="181">
        <f>IF(H307="",0,H307*I307*'Avoided Water Savings Cost'!$C$16)</f>
        <v>0</v>
      </c>
      <c r="O307" s="545">
        <f>IF(C307="",0,IF($B$3="NYSEG",C307/(1-'Avoided Electric Costs 2020'!$W$21),IF($B$3="RG&amp;E",C307/(1-'Avoided Electric Costs 2020'!$X$21),"")))</f>
        <v>0</v>
      </c>
      <c r="P307" s="546">
        <f>IF(D307="",0,IF($B$3="NYSEG",D307/(1-'Avoided Electric Costs 2020'!$W$21),IF($B$3="RG&amp;E",D307/(1-'Avoided Electric Costs 2020'!$X$21),"")))</f>
        <v>0</v>
      </c>
      <c r="Q307" s="546">
        <f>IF(E307="",0,IF($B$3="NYSEG",E307/(1-'Avoided Natural Gas Costs 2020'!$J$34),IF($B$3="RG&amp;E",E307/(1-'Avoided Natural Gas Costs 2020'!$K$34),"")))</f>
        <v>0</v>
      </c>
      <c r="R307" s="233" t="str">
        <f>IFERROR(IF(P307*'BCA Inputs'!$C$1+Q307*'BCA Inputs'!$C$2+F307*'BCA Inputs'!$C$2+G307*'BCA Inputs'!$C$2=0,"",P307*'BCA Inputs'!$C$1+Q307*'BCA Inputs'!$C$2+F307*'BCA Inputs'!$C$2+G307*'BCA Inputs'!$C$2),"")</f>
        <v/>
      </c>
      <c r="S307" s="181" t="str">
        <f t="shared" si="40"/>
        <v/>
      </c>
      <c r="T307" s="181" t="str">
        <f>IFERROR(IF($B$3="NYSEG",(INDEX('BCA Inputs'!$N$14:$N$54,MATCH(I307,'BCA Inputs'!$M$14:$M$54,0))*P307+INDEX('BCA Inputs'!$O$14:$O$54,MATCH(I307,'BCA Inputs'!$M$14:$M$54,0))*O307+INDEX('BCA Inputs'!P:P,MATCH(I307,'BCA Inputs'!M:M,0))*Q307+INDEX('BCA Inputs'!Q:Q,MATCH(I307,'BCA Inputs'!M:M,0))*F307+INDEX('BCA Inputs'!R:R,MATCH(I307,'BCA Inputs'!M:M,0))*G307)+L307+N307,IF($B$3="RG&amp;E",(INDEX('BCA Inputs'!$AX$14:$AX$54,MATCH(I307,'BCA Inputs'!$AW$14:$AW$54,0))*P307+INDEX('BCA Inputs'!$AY$14:$AY$54,MATCH(I307,'BCA Inputs'!$AW$14:$AW$54,0))*O307+INDEX('BCA Inputs'!$AZ$14:$AZ$54,MATCH(I307,'BCA Inputs'!$AW$14:$AW$54,0))*Q307+INDEX('BCA Inputs'!$BA$14:$BA$54,MATCH(I307,'BCA Inputs'!$AW$14:$AW$54,0))*F307+INDEX('BCA Inputs'!$BB$14:$BB$54,MATCH(I307,'BCA Inputs'!$AW$14:$AW$54,0))*G307)+L307+N307,"")),"")</f>
        <v/>
      </c>
      <c r="U307" s="234" t="str">
        <f t="shared" si="41"/>
        <v/>
      </c>
      <c r="V307" s="234" t="str">
        <f t="shared" si="42"/>
        <v/>
      </c>
      <c r="W307" s="234" t="str">
        <f t="shared" si="43"/>
        <v/>
      </c>
      <c r="Y307" s="235" t="str">
        <f t="shared" si="44"/>
        <v/>
      </c>
      <c r="Z307" s="236" t="str">
        <f>IFERROR(IF($B$3="NYSEG",INDEX('BCA Inputs'!$X$14:$X$54,MATCH(I307,'BCA Inputs'!$M$14:$M$54,0))*P307+INDEX('BCA Inputs'!$Y$14:$Y$54,MATCH(I307,'BCA Inputs'!$M$14:$M$54,0))*O307+INDEX('BCA Inputs'!$Z$14:$Z$54,MATCH(I307,'BCA Inputs'!$M$14:$M$54,0))*Q307+INDEX('BCA Inputs'!$AA$14:$AA$54,MATCH(I307,'BCA Inputs'!$M$14:$M$54,0))*F307+INDEX('BCA Inputs'!$AB$14:$AB$54,MATCH(I307,'BCA Inputs'!$M$14:$M$54,0))*G307,IF($B$3="RG&amp;E",INDEX('BCA Inputs'!$BG$14:$BG$54,MATCH(I307,'BCA Inputs'!$AW$14:$AW$54,0))*P307+INDEX('BCA Inputs'!$BH$14:$BH$54,MATCH(I307,'BCA Inputs'!$AW$14:$AW$54,0))*O307+INDEX('BCA Inputs'!$BI$14:$BI$54,MATCH(I307,'BCA Inputs'!$AW$14:$AW$54,0))*Q307+INDEX('BCA Inputs'!$BJ$14:$BJ$54,MATCH(I307,'BCA Inputs'!$AW$14:$AW$54,0))*F307+INDEX('BCA Inputs'!$BK$14:$BK$54,MATCH(I307,'BCA Inputs'!$AW$14:$AW$54,0))*G307,"")),"")</f>
        <v/>
      </c>
      <c r="AA307" s="237" t="str">
        <f t="shared" si="45"/>
        <v/>
      </c>
      <c r="AC307" s="238" t="str">
        <f>IFERROR((K307+R307)+IF($B$3="NYSEG",INDEX('BCA Inputs'!$AI$14:$AI$54,MATCH(I307,'BCA Inputs'!$M$14:$M$54,0))*P307+INDEX('BCA Inputs'!$AJ$14:$AJ$54,MATCH(I307,'BCA Inputs'!$M$14:$M$54,0))*Q307,IF($B$3="RG&amp;E",INDEX('BCA Inputs'!$BR$14:$BR$54,MATCH(I307,'BCA Inputs'!$AW$14:$AW$54,0))*P307+INDEX('BCA Inputs'!$BS$14:$BS$54,MATCH(I307,'BCA Inputs'!$AW$14:$AW$54,0))*Q307,"")),"")</f>
        <v/>
      </c>
      <c r="AD307" s="181" t="str">
        <f>IFERROR(IF($B$3="NYSEG",INDEX('BCA Inputs'!$AD$14:$AD$54,MATCH(I307,'BCA Inputs'!$M$14:$M$54,0))*P307+INDEX('BCA Inputs'!$AE$14:$AE$54,MATCH(I307,'BCA Inputs'!$M$14:$M$54,0))*O307+INDEX('BCA Inputs'!$AF$14:$AF$54,MATCH(I307,'BCA Inputs'!$M$14:$M$54,0))*Q307+INDEX('BCA Inputs'!$AG$14:$AG$54,MATCH(I307,'BCA Inputs'!$M$14:$M$54,0))*F307+INDEX('BCA Inputs'!$AH$14:$AH$54,MATCH(I307,'BCA Inputs'!$M$14:$M$54,0))*G307,IF($B$3="RG&amp;E",INDEX('BCA Inputs'!$BM$14:$BM$54,MATCH(I307,'BCA Inputs'!$AW$14:$AW$54,0))*P307+INDEX('BCA Inputs'!$BN$14:$BN$54,MATCH(I307,'BCA Inputs'!$AW$14:$AW$54,0))*O307+INDEX('BCA Inputs'!$BO$14:$BO$54,MATCH(I307,'BCA Inputs'!$AW$14:$AW$54,0))*Q307+INDEX('BCA Inputs'!$BP$14:$BP$54,MATCH(I307,'BCA Inputs'!$AW$14:$AW$54,0))*F307+INDEX('BCA Inputs'!$BQ$14:$BQ$54,MATCH(I307,'BCA Inputs'!$AW$14:$AW$54,0))*G307,"")),"")</f>
        <v/>
      </c>
      <c r="AE307" s="237" t="str">
        <f t="shared" si="46"/>
        <v/>
      </c>
      <c r="AF307" s="198">
        <f t="shared" si="48"/>
        <v>0</v>
      </c>
      <c r="AG307" s="239">
        <f t="shared" si="49"/>
        <v>0</v>
      </c>
    </row>
    <row r="308" spans="1:33">
      <c r="A308" s="228"/>
      <c r="B308" s="176"/>
      <c r="C308" s="229"/>
      <c r="D308" s="230"/>
      <c r="E308" s="230"/>
      <c r="F308" s="230"/>
      <c r="G308" s="230"/>
      <c r="H308" s="231"/>
      <c r="I308" s="231"/>
      <c r="J308" s="232"/>
      <c r="K308" s="232"/>
      <c r="L308" s="232"/>
      <c r="M308" s="181">
        <f t="shared" si="47"/>
        <v>0</v>
      </c>
      <c r="N308" s="181">
        <f>IF(H308="",0,H308*I308*'Avoided Water Savings Cost'!$C$16)</f>
        <v>0</v>
      </c>
      <c r="O308" s="545">
        <f>IF(C308="",0,IF($B$3="NYSEG",C308/(1-'Avoided Electric Costs 2020'!$W$21),IF($B$3="RG&amp;E",C308/(1-'Avoided Electric Costs 2020'!$X$21),"")))</f>
        <v>0</v>
      </c>
      <c r="P308" s="546">
        <f>IF(D308="",0,IF($B$3="NYSEG",D308/(1-'Avoided Electric Costs 2020'!$W$21),IF($B$3="RG&amp;E",D308/(1-'Avoided Electric Costs 2020'!$X$21),"")))</f>
        <v>0</v>
      </c>
      <c r="Q308" s="546">
        <f>IF(E308="",0,IF($B$3="NYSEG",E308/(1-'Avoided Natural Gas Costs 2020'!$J$34),IF($B$3="RG&amp;E",E308/(1-'Avoided Natural Gas Costs 2020'!$K$34),"")))</f>
        <v>0</v>
      </c>
      <c r="R308" s="233" t="str">
        <f>IFERROR(IF(P308*'BCA Inputs'!$C$1+Q308*'BCA Inputs'!$C$2+F308*'BCA Inputs'!$C$2+G308*'BCA Inputs'!$C$2=0,"",P308*'BCA Inputs'!$C$1+Q308*'BCA Inputs'!$C$2+F308*'BCA Inputs'!$C$2+G308*'BCA Inputs'!$C$2),"")</f>
        <v/>
      </c>
      <c r="S308" s="181" t="str">
        <f t="shared" si="40"/>
        <v/>
      </c>
      <c r="T308" s="181" t="str">
        <f>IFERROR(IF($B$3="NYSEG",(INDEX('BCA Inputs'!$N$14:$N$54,MATCH(I308,'BCA Inputs'!$M$14:$M$54,0))*P308+INDEX('BCA Inputs'!$O$14:$O$54,MATCH(I308,'BCA Inputs'!$M$14:$M$54,0))*O308+INDEX('BCA Inputs'!P:P,MATCH(I308,'BCA Inputs'!M:M,0))*Q308+INDEX('BCA Inputs'!Q:Q,MATCH(I308,'BCA Inputs'!M:M,0))*F308+INDEX('BCA Inputs'!R:R,MATCH(I308,'BCA Inputs'!M:M,0))*G308)+L308+N308,IF($B$3="RG&amp;E",(INDEX('BCA Inputs'!$AX$14:$AX$54,MATCH(I308,'BCA Inputs'!$AW$14:$AW$54,0))*P308+INDEX('BCA Inputs'!$AY$14:$AY$54,MATCH(I308,'BCA Inputs'!$AW$14:$AW$54,0))*O308+INDEX('BCA Inputs'!$AZ$14:$AZ$54,MATCH(I308,'BCA Inputs'!$AW$14:$AW$54,0))*Q308+INDEX('BCA Inputs'!$BA$14:$BA$54,MATCH(I308,'BCA Inputs'!$AW$14:$AW$54,0))*F308+INDEX('BCA Inputs'!$BB$14:$BB$54,MATCH(I308,'BCA Inputs'!$AW$14:$AW$54,0))*G308)+L308+N308,"")),"")</f>
        <v/>
      </c>
      <c r="U308" s="234" t="str">
        <f t="shared" si="41"/>
        <v/>
      </c>
      <c r="V308" s="234" t="str">
        <f t="shared" si="42"/>
        <v/>
      </c>
      <c r="W308" s="234" t="str">
        <f t="shared" si="43"/>
        <v/>
      </c>
      <c r="Y308" s="235" t="str">
        <f t="shared" si="44"/>
        <v/>
      </c>
      <c r="Z308" s="236" t="str">
        <f>IFERROR(IF($B$3="NYSEG",INDEX('BCA Inputs'!$X$14:$X$54,MATCH(I308,'BCA Inputs'!$M$14:$M$54,0))*P308+INDEX('BCA Inputs'!$Y$14:$Y$54,MATCH(I308,'BCA Inputs'!$M$14:$M$54,0))*O308+INDEX('BCA Inputs'!$Z$14:$Z$54,MATCH(I308,'BCA Inputs'!$M$14:$M$54,0))*Q308+INDEX('BCA Inputs'!$AA$14:$AA$54,MATCH(I308,'BCA Inputs'!$M$14:$M$54,0))*F308+INDEX('BCA Inputs'!$AB$14:$AB$54,MATCH(I308,'BCA Inputs'!$M$14:$M$54,0))*G308,IF($B$3="RG&amp;E",INDEX('BCA Inputs'!$BG$14:$BG$54,MATCH(I308,'BCA Inputs'!$AW$14:$AW$54,0))*P308+INDEX('BCA Inputs'!$BH$14:$BH$54,MATCH(I308,'BCA Inputs'!$AW$14:$AW$54,0))*O308+INDEX('BCA Inputs'!$BI$14:$BI$54,MATCH(I308,'BCA Inputs'!$AW$14:$AW$54,0))*Q308+INDEX('BCA Inputs'!$BJ$14:$BJ$54,MATCH(I308,'BCA Inputs'!$AW$14:$AW$54,0))*F308+INDEX('BCA Inputs'!$BK$14:$BK$54,MATCH(I308,'BCA Inputs'!$AW$14:$AW$54,0))*G308,"")),"")</f>
        <v/>
      </c>
      <c r="AA308" s="237" t="str">
        <f t="shared" si="45"/>
        <v/>
      </c>
      <c r="AC308" s="238" t="str">
        <f>IFERROR((K308+R308)+IF($B$3="NYSEG",INDEX('BCA Inputs'!$AI$14:$AI$54,MATCH(I308,'BCA Inputs'!$M$14:$M$54,0))*P308+INDEX('BCA Inputs'!$AJ$14:$AJ$54,MATCH(I308,'BCA Inputs'!$M$14:$M$54,0))*Q308,IF($B$3="RG&amp;E",INDEX('BCA Inputs'!$BR$14:$BR$54,MATCH(I308,'BCA Inputs'!$AW$14:$AW$54,0))*P308+INDEX('BCA Inputs'!$BS$14:$BS$54,MATCH(I308,'BCA Inputs'!$AW$14:$AW$54,0))*Q308,"")),"")</f>
        <v/>
      </c>
      <c r="AD308" s="181" t="str">
        <f>IFERROR(IF($B$3="NYSEG",INDEX('BCA Inputs'!$AD$14:$AD$54,MATCH(I308,'BCA Inputs'!$M$14:$M$54,0))*P308+INDEX('BCA Inputs'!$AE$14:$AE$54,MATCH(I308,'BCA Inputs'!$M$14:$M$54,0))*O308+INDEX('BCA Inputs'!$AF$14:$AF$54,MATCH(I308,'BCA Inputs'!$M$14:$M$54,0))*Q308+INDEX('BCA Inputs'!$AG$14:$AG$54,MATCH(I308,'BCA Inputs'!$M$14:$M$54,0))*F308+INDEX('BCA Inputs'!$AH$14:$AH$54,MATCH(I308,'BCA Inputs'!$M$14:$M$54,0))*G308,IF($B$3="RG&amp;E",INDEX('BCA Inputs'!$BM$14:$BM$54,MATCH(I308,'BCA Inputs'!$AW$14:$AW$54,0))*P308+INDEX('BCA Inputs'!$BN$14:$BN$54,MATCH(I308,'BCA Inputs'!$AW$14:$AW$54,0))*O308+INDEX('BCA Inputs'!$BO$14:$BO$54,MATCH(I308,'BCA Inputs'!$AW$14:$AW$54,0))*Q308+INDEX('BCA Inputs'!$BP$14:$BP$54,MATCH(I308,'BCA Inputs'!$AW$14:$AW$54,0))*F308+INDEX('BCA Inputs'!$BQ$14:$BQ$54,MATCH(I308,'BCA Inputs'!$AW$14:$AW$54,0))*G308,"")),"")</f>
        <v/>
      </c>
      <c r="AE308" s="237" t="str">
        <f t="shared" si="46"/>
        <v/>
      </c>
      <c r="AF308" s="198">
        <f t="shared" si="48"/>
        <v>0</v>
      </c>
      <c r="AG308" s="239">
        <f t="shared" si="49"/>
        <v>0</v>
      </c>
    </row>
    <row r="309" spans="1:33">
      <c r="A309" s="228"/>
      <c r="B309" s="176"/>
      <c r="C309" s="229"/>
      <c r="D309" s="230"/>
      <c r="E309" s="230"/>
      <c r="F309" s="230"/>
      <c r="G309" s="230"/>
      <c r="H309" s="231"/>
      <c r="I309" s="231"/>
      <c r="J309" s="232"/>
      <c r="K309" s="232"/>
      <c r="L309" s="232"/>
      <c r="M309" s="181">
        <f t="shared" si="47"/>
        <v>0</v>
      </c>
      <c r="N309" s="181">
        <f>IF(H309="",0,H309*I309*'Avoided Water Savings Cost'!$C$16)</f>
        <v>0</v>
      </c>
      <c r="O309" s="545">
        <f>IF(C309="",0,IF($B$3="NYSEG",C309/(1-'Avoided Electric Costs 2020'!$W$21),IF($B$3="RG&amp;E",C309/(1-'Avoided Electric Costs 2020'!$X$21),"")))</f>
        <v>0</v>
      </c>
      <c r="P309" s="546">
        <f>IF(D309="",0,IF($B$3="NYSEG",D309/(1-'Avoided Electric Costs 2020'!$W$21),IF($B$3="RG&amp;E",D309/(1-'Avoided Electric Costs 2020'!$X$21),"")))</f>
        <v>0</v>
      </c>
      <c r="Q309" s="546">
        <f>IF(E309="",0,IF($B$3="NYSEG",E309/(1-'Avoided Natural Gas Costs 2020'!$J$34),IF($B$3="RG&amp;E",E309/(1-'Avoided Natural Gas Costs 2020'!$K$34),"")))</f>
        <v>0</v>
      </c>
      <c r="R309" s="233" t="str">
        <f>IFERROR(IF(P309*'BCA Inputs'!$C$1+Q309*'BCA Inputs'!$C$2+F309*'BCA Inputs'!$C$2+G309*'BCA Inputs'!$C$2=0,"",P309*'BCA Inputs'!$C$1+Q309*'BCA Inputs'!$C$2+F309*'BCA Inputs'!$C$2+G309*'BCA Inputs'!$C$2),"")</f>
        <v/>
      </c>
      <c r="S309" s="181" t="str">
        <f t="shared" si="40"/>
        <v/>
      </c>
      <c r="T309" s="181" t="str">
        <f>IFERROR(IF($B$3="NYSEG",(INDEX('BCA Inputs'!$N$14:$N$54,MATCH(I309,'BCA Inputs'!$M$14:$M$54,0))*P309+INDEX('BCA Inputs'!$O$14:$O$54,MATCH(I309,'BCA Inputs'!$M$14:$M$54,0))*O309+INDEX('BCA Inputs'!P:P,MATCH(I309,'BCA Inputs'!M:M,0))*Q309+INDEX('BCA Inputs'!Q:Q,MATCH(I309,'BCA Inputs'!M:M,0))*F309+INDEX('BCA Inputs'!R:R,MATCH(I309,'BCA Inputs'!M:M,0))*G309)+L309+N309,IF($B$3="RG&amp;E",(INDEX('BCA Inputs'!$AX$14:$AX$54,MATCH(I309,'BCA Inputs'!$AW$14:$AW$54,0))*P309+INDEX('BCA Inputs'!$AY$14:$AY$54,MATCH(I309,'BCA Inputs'!$AW$14:$AW$54,0))*O309+INDEX('BCA Inputs'!$AZ$14:$AZ$54,MATCH(I309,'BCA Inputs'!$AW$14:$AW$54,0))*Q309+INDEX('BCA Inputs'!$BA$14:$BA$54,MATCH(I309,'BCA Inputs'!$AW$14:$AW$54,0))*F309+INDEX('BCA Inputs'!$BB$14:$BB$54,MATCH(I309,'BCA Inputs'!$AW$14:$AW$54,0))*G309)+L309+N309,"")),"")</f>
        <v/>
      </c>
      <c r="U309" s="234" t="str">
        <f t="shared" si="41"/>
        <v/>
      </c>
      <c r="V309" s="234" t="str">
        <f t="shared" si="42"/>
        <v/>
      </c>
      <c r="W309" s="234" t="str">
        <f t="shared" si="43"/>
        <v/>
      </c>
      <c r="Y309" s="235" t="str">
        <f t="shared" si="44"/>
        <v/>
      </c>
      <c r="Z309" s="236" t="str">
        <f>IFERROR(IF($B$3="NYSEG",INDEX('BCA Inputs'!$X$14:$X$54,MATCH(I309,'BCA Inputs'!$M$14:$M$54,0))*P309+INDEX('BCA Inputs'!$Y$14:$Y$54,MATCH(I309,'BCA Inputs'!$M$14:$M$54,0))*O309+INDEX('BCA Inputs'!$Z$14:$Z$54,MATCH(I309,'BCA Inputs'!$M$14:$M$54,0))*Q309+INDEX('BCA Inputs'!$AA$14:$AA$54,MATCH(I309,'BCA Inputs'!$M$14:$M$54,0))*F309+INDEX('BCA Inputs'!$AB$14:$AB$54,MATCH(I309,'BCA Inputs'!$M$14:$M$54,0))*G309,IF($B$3="RG&amp;E",INDEX('BCA Inputs'!$BG$14:$BG$54,MATCH(I309,'BCA Inputs'!$AW$14:$AW$54,0))*P309+INDEX('BCA Inputs'!$BH$14:$BH$54,MATCH(I309,'BCA Inputs'!$AW$14:$AW$54,0))*O309+INDEX('BCA Inputs'!$BI$14:$BI$54,MATCH(I309,'BCA Inputs'!$AW$14:$AW$54,0))*Q309+INDEX('BCA Inputs'!$BJ$14:$BJ$54,MATCH(I309,'BCA Inputs'!$AW$14:$AW$54,0))*F309+INDEX('BCA Inputs'!$BK$14:$BK$54,MATCH(I309,'BCA Inputs'!$AW$14:$AW$54,0))*G309,"")),"")</f>
        <v/>
      </c>
      <c r="AA309" s="237" t="str">
        <f t="shared" si="45"/>
        <v/>
      </c>
      <c r="AC309" s="238" t="str">
        <f>IFERROR((K309+R309)+IF($B$3="NYSEG",INDEX('BCA Inputs'!$AI$14:$AI$54,MATCH(I309,'BCA Inputs'!$M$14:$M$54,0))*P309+INDEX('BCA Inputs'!$AJ$14:$AJ$54,MATCH(I309,'BCA Inputs'!$M$14:$M$54,0))*Q309,IF($B$3="RG&amp;E",INDEX('BCA Inputs'!$BR$14:$BR$54,MATCH(I309,'BCA Inputs'!$AW$14:$AW$54,0))*P309+INDEX('BCA Inputs'!$BS$14:$BS$54,MATCH(I309,'BCA Inputs'!$AW$14:$AW$54,0))*Q309,"")),"")</f>
        <v/>
      </c>
      <c r="AD309" s="181" t="str">
        <f>IFERROR(IF($B$3="NYSEG",INDEX('BCA Inputs'!$AD$14:$AD$54,MATCH(I309,'BCA Inputs'!$M$14:$M$54,0))*P309+INDEX('BCA Inputs'!$AE$14:$AE$54,MATCH(I309,'BCA Inputs'!$M$14:$M$54,0))*O309+INDEX('BCA Inputs'!$AF$14:$AF$54,MATCH(I309,'BCA Inputs'!$M$14:$M$54,0))*Q309+INDEX('BCA Inputs'!$AG$14:$AG$54,MATCH(I309,'BCA Inputs'!$M$14:$M$54,0))*F309+INDEX('BCA Inputs'!$AH$14:$AH$54,MATCH(I309,'BCA Inputs'!$M$14:$M$54,0))*G309,IF($B$3="RG&amp;E",INDEX('BCA Inputs'!$BM$14:$BM$54,MATCH(I309,'BCA Inputs'!$AW$14:$AW$54,0))*P309+INDEX('BCA Inputs'!$BN$14:$BN$54,MATCH(I309,'BCA Inputs'!$AW$14:$AW$54,0))*O309+INDEX('BCA Inputs'!$BO$14:$BO$54,MATCH(I309,'BCA Inputs'!$AW$14:$AW$54,0))*Q309+INDEX('BCA Inputs'!$BP$14:$BP$54,MATCH(I309,'BCA Inputs'!$AW$14:$AW$54,0))*F309+INDEX('BCA Inputs'!$BQ$14:$BQ$54,MATCH(I309,'BCA Inputs'!$AW$14:$AW$54,0))*G309,"")),"")</f>
        <v/>
      </c>
      <c r="AE309" s="237" t="str">
        <f t="shared" si="46"/>
        <v/>
      </c>
      <c r="AF309" s="198">
        <f t="shared" si="48"/>
        <v>0</v>
      </c>
      <c r="AG309" s="239">
        <f t="shared" si="49"/>
        <v>0</v>
      </c>
    </row>
    <row r="310" spans="1:33">
      <c r="A310" s="228"/>
      <c r="B310" s="176"/>
      <c r="C310" s="229"/>
      <c r="D310" s="230"/>
      <c r="E310" s="230"/>
      <c r="F310" s="230"/>
      <c r="G310" s="230"/>
      <c r="H310" s="231"/>
      <c r="I310" s="231"/>
      <c r="J310" s="232"/>
      <c r="K310" s="232"/>
      <c r="L310" s="232"/>
      <c r="M310" s="181">
        <f t="shared" si="47"/>
        <v>0</v>
      </c>
      <c r="N310" s="181">
        <f>IF(H310="",0,H310*I310*'Avoided Water Savings Cost'!$C$16)</f>
        <v>0</v>
      </c>
      <c r="O310" s="545">
        <f>IF(C310="",0,IF($B$3="NYSEG",C310/(1-'Avoided Electric Costs 2020'!$W$21),IF($B$3="RG&amp;E",C310/(1-'Avoided Electric Costs 2020'!$X$21),"")))</f>
        <v>0</v>
      </c>
      <c r="P310" s="546">
        <f>IF(D310="",0,IF($B$3="NYSEG",D310/(1-'Avoided Electric Costs 2020'!$W$21),IF($B$3="RG&amp;E",D310/(1-'Avoided Electric Costs 2020'!$X$21),"")))</f>
        <v>0</v>
      </c>
      <c r="Q310" s="546">
        <f>IF(E310="",0,IF($B$3="NYSEG",E310/(1-'Avoided Natural Gas Costs 2020'!$J$34),IF($B$3="RG&amp;E",E310/(1-'Avoided Natural Gas Costs 2020'!$K$34),"")))</f>
        <v>0</v>
      </c>
      <c r="R310" s="233" t="str">
        <f>IFERROR(IF(P310*'BCA Inputs'!$C$1+Q310*'BCA Inputs'!$C$2+F310*'BCA Inputs'!$C$2+G310*'BCA Inputs'!$C$2=0,"",P310*'BCA Inputs'!$C$1+Q310*'BCA Inputs'!$C$2+F310*'BCA Inputs'!$C$2+G310*'BCA Inputs'!$C$2),"")</f>
        <v/>
      </c>
      <c r="S310" s="181" t="str">
        <f t="shared" si="40"/>
        <v/>
      </c>
      <c r="T310" s="181" t="str">
        <f>IFERROR(IF($B$3="NYSEG",(INDEX('BCA Inputs'!$N$14:$N$54,MATCH(I310,'BCA Inputs'!$M$14:$M$54,0))*P310+INDEX('BCA Inputs'!$O$14:$O$54,MATCH(I310,'BCA Inputs'!$M$14:$M$54,0))*O310+INDEX('BCA Inputs'!P:P,MATCH(I310,'BCA Inputs'!M:M,0))*Q310+INDEX('BCA Inputs'!Q:Q,MATCH(I310,'BCA Inputs'!M:M,0))*F310+INDEX('BCA Inputs'!R:R,MATCH(I310,'BCA Inputs'!M:M,0))*G310)+L310+N310,IF($B$3="RG&amp;E",(INDEX('BCA Inputs'!$AX$14:$AX$54,MATCH(I310,'BCA Inputs'!$AW$14:$AW$54,0))*P310+INDEX('BCA Inputs'!$AY$14:$AY$54,MATCH(I310,'BCA Inputs'!$AW$14:$AW$54,0))*O310+INDEX('BCA Inputs'!$AZ$14:$AZ$54,MATCH(I310,'BCA Inputs'!$AW$14:$AW$54,0))*Q310+INDEX('BCA Inputs'!$BA$14:$BA$54,MATCH(I310,'BCA Inputs'!$AW$14:$AW$54,0))*F310+INDEX('BCA Inputs'!$BB$14:$BB$54,MATCH(I310,'BCA Inputs'!$AW$14:$AW$54,0))*G310)+L310+N310,"")),"")</f>
        <v/>
      </c>
      <c r="U310" s="234" t="str">
        <f t="shared" si="41"/>
        <v/>
      </c>
      <c r="V310" s="234" t="str">
        <f t="shared" si="42"/>
        <v/>
      </c>
      <c r="W310" s="234" t="str">
        <f t="shared" si="43"/>
        <v/>
      </c>
      <c r="Y310" s="235" t="str">
        <f t="shared" si="44"/>
        <v/>
      </c>
      <c r="Z310" s="236" t="str">
        <f>IFERROR(IF($B$3="NYSEG",INDEX('BCA Inputs'!$X$14:$X$54,MATCH(I310,'BCA Inputs'!$M$14:$M$54,0))*P310+INDEX('BCA Inputs'!$Y$14:$Y$54,MATCH(I310,'BCA Inputs'!$M$14:$M$54,0))*O310+INDEX('BCA Inputs'!$Z$14:$Z$54,MATCH(I310,'BCA Inputs'!$M$14:$M$54,0))*Q310+INDEX('BCA Inputs'!$AA$14:$AA$54,MATCH(I310,'BCA Inputs'!$M$14:$M$54,0))*F310+INDEX('BCA Inputs'!$AB$14:$AB$54,MATCH(I310,'BCA Inputs'!$M$14:$M$54,0))*G310,IF($B$3="RG&amp;E",INDEX('BCA Inputs'!$BG$14:$BG$54,MATCH(I310,'BCA Inputs'!$AW$14:$AW$54,0))*P310+INDEX('BCA Inputs'!$BH$14:$BH$54,MATCH(I310,'BCA Inputs'!$AW$14:$AW$54,0))*O310+INDEX('BCA Inputs'!$BI$14:$BI$54,MATCH(I310,'BCA Inputs'!$AW$14:$AW$54,0))*Q310+INDEX('BCA Inputs'!$BJ$14:$BJ$54,MATCH(I310,'BCA Inputs'!$AW$14:$AW$54,0))*F310+INDEX('BCA Inputs'!$BK$14:$BK$54,MATCH(I310,'BCA Inputs'!$AW$14:$AW$54,0))*G310,"")),"")</f>
        <v/>
      </c>
      <c r="AA310" s="237" t="str">
        <f t="shared" si="45"/>
        <v/>
      </c>
      <c r="AC310" s="238" t="str">
        <f>IFERROR((K310+R310)+IF($B$3="NYSEG",INDEX('BCA Inputs'!$AI$14:$AI$54,MATCH(I310,'BCA Inputs'!$M$14:$M$54,0))*P310+INDEX('BCA Inputs'!$AJ$14:$AJ$54,MATCH(I310,'BCA Inputs'!$M$14:$M$54,0))*Q310,IF($B$3="RG&amp;E",INDEX('BCA Inputs'!$BR$14:$BR$54,MATCH(I310,'BCA Inputs'!$AW$14:$AW$54,0))*P310+INDEX('BCA Inputs'!$BS$14:$BS$54,MATCH(I310,'BCA Inputs'!$AW$14:$AW$54,0))*Q310,"")),"")</f>
        <v/>
      </c>
      <c r="AD310" s="181" t="str">
        <f>IFERROR(IF($B$3="NYSEG",INDEX('BCA Inputs'!$AD$14:$AD$54,MATCH(I310,'BCA Inputs'!$M$14:$M$54,0))*P310+INDEX('BCA Inputs'!$AE$14:$AE$54,MATCH(I310,'BCA Inputs'!$M$14:$M$54,0))*O310+INDEX('BCA Inputs'!$AF$14:$AF$54,MATCH(I310,'BCA Inputs'!$M$14:$M$54,0))*Q310+INDEX('BCA Inputs'!$AG$14:$AG$54,MATCH(I310,'BCA Inputs'!$M$14:$M$54,0))*F310+INDEX('BCA Inputs'!$AH$14:$AH$54,MATCH(I310,'BCA Inputs'!$M$14:$M$54,0))*G310,IF($B$3="RG&amp;E",INDEX('BCA Inputs'!$BM$14:$BM$54,MATCH(I310,'BCA Inputs'!$AW$14:$AW$54,0))*P310+INDEX('BCA Inputs'!$BN$14:$BN$54,MATCH(I310,'BCA Inputs'!$AW$14:$AW$54,0))*O310+INDEX('BCA Inputs'!$BO$14:$BO$54,MATCH(I310,'BCA Inputs'!$AW$14:$AW$54,0))*Q310+INDEX('BCA Inputs'!$BP$14:$BP$54,MATCH(I310,'BCA Inputs'!$AW$14:$AW$54,0))*F310+INDEX('BCA Inputs'!$BQ$14:$BQ$54,MATCH(I310,'BCA Inputs'!$AW$14:$AW$54,0))*G310,"")),"")</f>
        <v/>
      </c>
      <c r="AE310" s="237" t="str">
        <f t="shared" si="46"/>
        <v/>
      </c>
      <c r="AF310" s="198">
        <f t="shared" si="48"/>
        <v>0</v>
      </c>
      <c r="AG310" s="239">
        <f t="shared" si="49"/>
        <v>0</v>
      </c>
    </row>
    <row r="311" spans="1:33">
      <c r="A311" s="228"/>
      <c r="B311" s="176"/>
      <c r="C311" s="229"/>
      <c r="D311" s="230"/>
      <c r="E311" s="230"/>
      <c r="F311" s="230"/>
      <c r="G311" s="230"/>
      <c r="H311" s="231"/>
      <c r="I311" s="231"/>
      <c r="J311" s="232"/>
      <c r="K311" s="232"/>
      <c r="L311" s="232"/>
      <c r="M311" s="181">
        <f t="shared" si="47"/>
        <v>0</v>
      </c>
      <c r="N311" s="181">
        <f>IF(H311="",0,H311*I311*'Avoided Water Savings Cost'!$C$16)</f>
        <v>0</v>
      </c>
      <c r="O311" s="545">
        <f>IF(C311="",0,IF($B$3="NYSEG",C311/(1-'Avoided Electric Costs 2020'!$W$21),IF($B$3="RG&amp;E",C311/(1-'Avoided Electric Costs 2020'!$X$21),"")))</f>
        <v>0</v>
      </c>
      <c r="P311" s="546">
        <f>IF(D311="",0,IF($B$3="NYSEG",D311/(1-'Avoided Electric Costs 2020'!$W$21),IF($B$3="RG&amp;E",D311/(1-'Avoided Electric Costs 2020'!$X$21),"")))</f>
        <v>0</v>
      </c>
      <c r="Q311" s="546">
        <f>IF(E311="",0,IF($B$3="NYSEG",E311/(1-'Avoided Natural Gas Costs 2020'!$J$34),IF($B$3="RG&amp;E",E311/(1-'Avoided Natural Gas Costs 2020'!$K$34),"")))</f>
        <v>0</v>
      </c>
      <c r="R311" s="233" t="str">
        <f>IFERROR(IF(P311*'BCA Inputs'!$C$1+Q311*'BCA Inputs'!$C$2+F311*'BCA Inputs'!$C$2+G311*'BCA Inputs'!$C$2=0,"",P311*'BCA Inputs'!$C$1+Q311*'BCA Inputs'!$C$2+F311*'BCA Inputs'!$C$2+G311*'BCA Inputs'!$C$2),"")</f>
        <v/>
      </c>
      <c r="S311" s="181" t="str">
        <f t="shared" si="40"/>
        <v/>
      </c>
      <c r="T311" s="181" t="str">
        <f>IFERROR(IF($B$3="NYSEG",(INDEX('BCA Inputs'!$N$14:$N$54,MATCH(I311,'BCA Inputs'!$M$14:$M$54,0))*P311+INDEX('BCA Inputs'!$O$14:$O$54,MATCH(I311,'BCA Inputs'!$M$14:$M$54,0))*O311+INDEX('BCA Inputs'!P:P,MATCH(I311,'BCA Inputs'!M:M,0))*Q311+INDEX('BCA Inputs'!Q:Q,MATCH(I311,'BCA Inputs'!M:M,0))*F311+INDEX('BCA Inputs'!R:R,MATCH(I311,'BCA Inputs'!M:M,0))*G311)+L311+N311,IF($B$3="RG&amp;E",(INDEX('BCA Inputs'!$AX$14:$AX$54,MATCH(I311,'BCA Inputs'!$AW$14:$AW$54,0))*P311+INDEX('BCA Inputs'!$AY$14:$AY$54,MATCH(I311,'BCA Inputs'!$AW$14:$AW$54,0))*O311+INDEX('BCA Inputs'!$AZ$14:$AZ$54,MATCH(I311,'BCA Inputs'!$AW$14:$AW$54,0))*Q311+INDEX('BCA Inputs'!$BA$14:$BA$54,MATCH(I311,'BCA Inputs'!$AW$14:$AW$54,0))*F311+INDEX('BCA Inputs'!$BB$14:$BB$54,MATCH(I311,'BCA Inputs'!$AW$14:$AW$54,0))*G311)+L311+N311,"")),"")</f>
        <v/>
      </c>
      <c r="U311" s="234" t="str">
        <f t="shared" si="41"/>
        <v/>
      </c>
      <c r="V311" s="234" t="str">
        <f t="shared" si="42"/>
        <v/>
      </c>
      <c r="W311" s="234" t="str">
        <f t="shared" si="43"/>
        <v/>
      </c>
      <c r="Y311" s="235" t="str">
        <f t="shared" si="44"/>
        <v/>
      </c>
      <c r="Z311" s="236" t="str">
        <f>IFERROR(IF($B$3="NYSEG",INDEX('BCA Inputs'!$X$14:$X$54,MATCH(I311,'BCA Inputs'!$M$14:$M$54,0))*P311+INDEX('BCA Inputs'!$Y$14:$Y$54,MATCH(I311,'BCA Inputs'!$M$14:$M$54,0))*O311+INDEX('BCA Inputs'!$Z$14:$Z$54,MATCH(I311,'BCA Inputs'!$M$14:$M$54,0))*Q311+INDEX('BCA Inputs'!$AA$14:$AA$54,MATCH(I311,'BCA Inputs'!$M$14:$M$54,0))*F311+INDEX('BCA Inputs'!$AB$14:$AB$54,MATCH(I311,'BCA Inputs'!$M$14:$M$54,0))*G311,IF($B$3="RG&amp;E",INDEX('BCA Inputs'!$BG$14:$BG$54,MATCH(I311,'BCA Inputs'!$AW$14:$AW$54,0))*P311+INDEX('BCA Inputs'!$BH$14:$BH$54,MATCH(I311,'BCA Inputs'!$AW$14:$AW$54,0))*O311+INDEX('BCA Inputs'!$BI$14:$BI$54,MATCH(I311,'BCA Inputs'!$AW$14:$AW$54,0))*Q311+INDEX('BCA Inputs'!$BJ$14:$BJ$54,MATCH(I311,'BCA Inputs'!$AW$14:$AW$54,0))*F311+INDEX('BCA Inputs'!$BK$14:$BK$54,MATCH(I311,'BCA Inputs'!$AW$14:$AW$54,0))*G311,"")),"")</f>
        <v/>
      </c>
      <c r="AA311" s="237" t="str">
        <f t="shared" si="45"/>
        <v/>
      </c>
      <c r="AC311" s="238" t="str">
        <f>IFERROR((K311+R311)+IF($B$3="NYSEG",INDEX('BCA Inputs'!$AI$14:$AI$54,MATCH(I311,'BCA Inputs'!$M$14:$M$54,0))*P311+INDEX('BCA Inputs'!$AJ$14:$AJ$54,MATCH(I311,'BCA Inputs'!$M$14:$M$54,0))*Q311,IF($B$3="RG&amp;E",INDEX('BCA Inputs'!$BR$14:$BR$54,MATCH(I311,'BCA Inputs'!$AW$14:$AW$54,0))*P311+INDEX('BCA Inputs'!$BS$14:$BS$54,MATCH(I311,'BCA Inputs'!$AW$14:$AW$54,0))*Q311,"")),"")</f>
        <v/>
      </c>
      <c r="AD311" s="181" t="str">
        <f>IFERROR(IF($B$3="NYSEG",INDEX('BCA Inputs'!$AD$14:$AD$54,MATCH(I311,'BCA Inputs'!$M$14:$M$54,0))*P311+INDEX('BCA Inputs'!$AE$14:$AE$54,MATCH(I311,'BCA Inputs'!$M$14:$M$54,0))*O311+INDEX('BCA Inputs'!$AF$14:$AF$54,MATCH(I311,'BCA Inputs'!$M$14:$M$54,0))*Q311+INDEX('BCA Inputs'!$AG$14:$AG$54,MATCH(I311,'BCA Inputs'!$M$14:$M$54,0))*F311+INDEX('BCA Inputs'!$AH$14:$AH$54,MATCH(I311,'BCA Inputs'!$M$14:$M$54,0))*G311,IF($B$3="RG&amp;E",INDEX('BCA Inputs'!$BM$14:$BM$54,MATCH(I311,'BCA Inputs'!$AW$14:$AW$54,0))*P311+INDEX('BCA Inputs'!$BN$14:$BN$54,MATCH(I311,'BCA Inputs'!$AW$14:$AW$54,0))*O311+INDEX('BCA Inputs'!$BO$14:$BO$54,MATCH(I311,'BCA Inputs'!$AW$14:$AW$54,0))*Q311+INDEX('BCA Inputs'!$BP$14:$BP$54,MATCH(I311,'BCA Inputs'!$AW$14:$AW$54,0))*F311+INDEX('BCA Inputs'!$BQ$14:$BQ$54,MATCH(I311,'BCA Inputs'!$AW$14:$AW$54,0))*G311,"")),"")</f>
        <v/>
      </c>
      <c r="AE311" s="237" t="str">
        <f t="shared" si="46"/>
        <v/>
      </c>
      <c r="AF311" s="198">
        <f t="shared" si="48"/>
        <v>0</v>
      </c>
      <c r="AG311" s="239">
        <f t="shared" si="49"/>
        <v>0</v>
      </c>
    </row>
    <row r="312" spans="1:33">
      <c r="A312" s="228"/>
      <c r="B312" s="176"/>
      <c r="C312" s="229"/>
      <c r="D312" s="230"/>
      <c r="E312" s="230"/>
      <c r="F312" s="230"/>
      <c r="G312" s="230"/>
      <c r="H312" s="231"/>
      <c r="I312" s="231"/>
      <c r="J312" s="232"/>
      <c r="K312" s="232"/>
      <c r="L312" s="232"/>
      <c r="M312" s="181">
        <f t="shared" si="47"/>
        <v>0</v>
      </c>
      <c r="N312" s="181">
        <f>IF(H312="",0,H312*I312*'Avoided Water Savings Cost'!$C$16)</f>
        <v>0</v>
      </c>
      <c r="O312" s="545">
        <f>IF(C312="",0,IF($B$3="NYSEG",C312/(1-'Avoided Electric Costs 2020'!$W$21),IF($B$3="RG&amp;E",C312/(1-'Avoided Electric Costs 2020'!$X$21),"")))</f>
        <v>0</v>
      </c>
      <c r="P312" s="546">
        <f>IF(D312="",0,IF($B$3="NYSEG",D312/(1-'Avoided Electric Costs 2020'!$W$21),IF($B$3="RG&amp;E",D312/(1-'Avoided Electric Costs 2020'!$X$21),"")))</f>
        <v>0</v>
      </c>
      <c r="Q312" s="546">
        <f>IF(E312="",0,IF($B$3="NYSEG",E312/(1-'Avoided Natural Gas Costs 2020'!$J$34),IF($B$3="RG&amp;E",E312/(1-'Avoided Natural Gas Costs 2020'!$K$34),"")))</f>
        <v>0</v>
      </c>
      <c r="R312" s="233" t="str">
        <f>IFERROR(IF(P312*'BCA Inputs'!$C$1+Q312*'BCA Inputs'!$C$2+F312*'BCA Inputs'!$C$2+G312*'BCA Inputs'!$C$2=0,"",P312*'BCA Inputs'!$C$1+Q312*'BCA Inputs'!$C$2+F312*'BCA Inputs'!$C$2+G312*'BCA Inputs'!$C$2),"")</f>
        <v/>
      </c>
      <c r="S312" s="181" t="str">
        <f t="shared" si="40"/>
        <v/>
      </c>
      <c r="T312" s="181" t="str">
        <f>IFERROR(IF($B$3="NYSEG",(INDEX('BCA Inputs'!$N$14:$N$54,MATCH(I312,'BCA Inputs'!$M$14:$M$54,0))*P312+INDEX('BCA Inputs'!$O$14:$O$54,MATCH(I312,'BCA Inputs'!$M$14:$M$54,0))*O312+INDEX('BCA Inputs'!P:P,MATCH(I312,'BCA Inputs'!M:M,0))*Q312+INDEX('BCA Inputs'!Q:Q,MATCH(I312,'BCA Inputs'!M:M,0))*F312+INDEX('BCA Inputs'!R:R,MATCH(I312,'BCA Inputs'!M:M,0))*G312)+L312+N312,IF($B$3="RG&amp;E",(INDEX('BCA Inputs'!$AX$14:$AX$54,MATCH(I312,'BCA Inputs'!$AW$14:$AW$54,0))*P312+INDEX('BCA Inputs'!$AY$14:$AY$54,MATCH(I312,'BCA Inputs'!$AW$14:$AW$54,0))*O312+INDEX('BCA Inputs'!$AZ$14:$AZ$54,MATCH(I312,'BCA Inputs'!$AW$14:$AW$54,0))*Q312+INDEX('BCA Inputs'!$BA$14:$BA$54,MATCH(I312,'BCA Inputs'!$AW$14:$AW$54,0))*F312+INDEX('BCA Inputs'!$BB$14:$BB$54,MATCH(I312,'BCA Inputs'!$AW$14:$AW$54,0))*G312)+L312+N312,"")),"")</f>
        <v/>
      </c>
      <c r="U312" s="234" t="str">
        <f t="shared" si="41"/>
        <v/>
      </c>
      <c r="V312" s="234" t="str">
        <f t="shared" si="42"/>
        <v/>
      </c>
      <c r="W312" s="234" t="str">
        <f t="shared" si="43"/>
        <v/>
      </c>
      <c r="Y312" s="235" t="str">
        <f t="shared" si="44"/>
        <v/>
      </c>
      <c r="Z312" s="236" t="str">
        <f>IFERROR(IF($B$3="NYSEG",INDEX('BCA Inputs'!$X$14:$X$54,MATCH(I312,'BCA Inputs'!$M$14:$M$54,0))*P312+INDEX('BCA Inputs'!$Y$14:$Y$54,MATCH(I312,'BCA Inputs'!$M$14:$M$54,0))*O312+INDEX('BCA Inputs'!$Z$14:$Z$54,MATCH(I312,'BCA Inputs'!$M$14:$M$54,0))*Q312+INDEX('BCA Inputs'!$AA$14:$AA$54,MATCH(I312,'BCA Inputs'!$M$14:$M$54,0))*F312+INDEX('BCA Inputs'!$AB$14:$AB$54,MATCH(I312,'BCA Inputs'!$M$14:$M$54,0))*G312,IF($B$3="RG&amp;E",INDEX('BCA Inputs'!$BG$14:$BG$54,MATCH(I312,'BCA Inputs'!$AW$14:$AW$54,0))*P312+INDEX('BCA Inputs'!$BH$14:$BH$54,MATCH(I312,'BCA Inputs'!$AW$14:$AW$54,0))*O312+INDEX('BCA Inputs'!$BI$14:$BI$54,MATCH(I312,'BCA Inputs'!$AW$14:$AW$54,0))*Q312+INDEX('BCA Inputs'!$BJ$14:$BJ$54,MATCH(I312,'BCA Inputs'!$AW$14:$AW$54,0))*F312+INDEX('BCA Inputs'!$BK$14:$BK$54,MATCH(I312,'BCA Inputs'!$AW$14:$AW$54,0))*G312,"")),"")</f>
        <v/>
      </c>
      <c r="AA312" s="237" t="str">
        <f t="shared" si="45"/>
        <v/>
      </c>
      <c r="AC312" s="238" t="str">
        <f>IFERROR((K312+R312)+IF($B$3="NYSEG",INDEX('BCA Inputs'!$AI$14:$AI$54,MATCH(I312,'BCA Inputs'!$M$14:$M$54,0))*P312+INDEX('BCA Inputs'!$AJ$14:$AJ$54,MATCH(I312,'BCA Inputs'!$M$14:$M$54,0))*Q312,IF($B$3="RG&amp;E",INDEX('BCA Inputs'!$BR$14:$BR$54,MATCH(I312,'BCA Inputs'!$AW$14:$AW$54,0))*P312+INDEX('BCA Inputs'!$BS$14:$BS$54,MATCH(I312,'BCA Inputs'!$AW$14:$AW$54,0))*Q312,"")),"")</f>
        <v/>
      </c>
      <c r="AD312" s="181" t="str">
        <f>IFERROR(IF($B$3="NYSEG",INDEX('BCA Inputs'!$AD$14:$AD$54,MATCH(I312,'BCA Inputs'!$M$14:$M$54,0))*P312+INDEX('BCA Inputs'!$AE$14:$AE$54,MATCH(I312,'BCA Inputs'!$M$14:$M$54,0))*O312+INDEX('BCA Inputs'!$AF$14:$AF$54,MATCH(I312,'BCA Inputs'!$M$14:$M$54,0))*Q312+INDEX('BCA Inputs'!$AG$14:$AG$54,MATCH(I312,'BCA Inputs'!$M$14:$M$54,0))*F312+INDEX('BCA Inputs'!$AH$14:$AH$54,MATCH(I312,'BCA Inputs'!$M$14:$M$54,0))*G312,IF($B$3="RG&amp;E",INDEX('BCA Inputs'!$BM$14:$BM$54,MATCH(I312,'BCA Inputs'!$AW$14:$AW$54,0))*P312+INDEX('BCA Inputs'!$BN$14:$BN$54,MATCH(I312,'BCA Inputs'!$AW$14:$AW$54,0))*O312+INDEX('BCA Inputs'!$BO$14:$BO$54,MATCH(I312,'BCA Inputs'!$AW$14:$AW$54,0))*Q312+INDEX('BCA Inputs'!$BP$14:$BP$54,MATCH(I312,'BCA Inputs'!$AW$14:$AW$54,0))*F312+INDEX('BCA Inputs'!$BQ$14:$BQ$54,MATCH(I312,'BCA Inputs'!$AW$14:$AW$54,0))*G312,"")),"")</f>
        <v/>
      </c>
      <c r="AE312" s="237" t="str">
        <f t="shared" si="46"/>
        <v/>
      </c>
      <c r="AF312" s="198">
        <f t="shared" si="48"/>
        <v>0</v>
      </c>
      <c r="AG312" s="239">
        <f t="shared" si="49"/>
        <v>0</v>
      </c>
    </row>
    <row r="313" spans="1:33">
      <c r="A313" s="228"/>
      <c r="B313" s="176"/>
      <c r="C313" s="229"/>
      <c r="D313" s="230"/>
      <c r="E313" s="230"/>
      <c r="F313" s="230"/>
      <c r="G313" s="230"/>
      <c r="H313" s="231"/>
      <c r="I313" s="231"/>
      <c r="J313" s="232"/>
      <c r="K313" s="232"/>
      <c r="L313" s="232"/>
      <c r="M313" s="181">
        <f t="shared" si="47"/>
        <v>0</v>
      </c>
      <c r="N313" s="181">
        <f>IF(H313="",0,H313*I313*'Avoided Water Savings Cost'!$C$16)</f>
        <v>0</v>
      </c>
      <c r="O313" s="545">
        <f>IF(C313="",0,IF($B$3="NYSEG",C313/(1-'Avoided Electric Costs 2020'!$W$21),IF($B$3="RG&amp;E",C313/(1-'Avoided Electric Costs 2020'!$X$21),"")))</f>
        <v>0</v>
      </c>
      <c r="P313" s="546">
        <f>IF(D313="",0,IF($B$3="NYSEG",D313/(1-'Avoided Electric Costs 2020'!$W$21),IF($B$3="RG&amp;E",D313/(1-'Avoided Electric Costs 2020'!$X$21),"")))</f>
        <v>0</v>
      </c>
      <c r="Q313" s="546">
        <f>IF(E313="",0,IF($B$3="NYSEG",E313/(1-'Avoided Natural Gas Costs 2020'!$J$34),IF($B$3="RG&amp;E",E313/(1-'Avoided Natural Gas Costs 2020'!$K$34),"")))</f>
        <v>0</v>
      </c>
      <c r="R313" s="233" t="str">
        <f>IFERROR(IF(P313*'BCA Inputs'!$C$1+Q313*'BCA Inputs'!$C$2+F313*'BCA Inputs'!$C$2+G313*'BCA Inputs'!$C$2=0,"",P313*'BCA Inputs'!$C$1+Q313*'BCA Inputs'!$C$2+F313*'BCA Inputs'!$C$2+G313*'BCA Inputs'!$C$2),"")</f>
        <v/>
      </c>
      <c r="S313" s="181" t="str">
        <f t="shared" si="40"/>
        <v/>
      </c>
      <c r="T313" s="181" t="str">
        <f>IFERROR(IF($B$3="NYSEG",(INDEX('BCA Inputs'!$N$14:$N$54,MATCH(I313,'BCA Inputs'!$M$14:$M$54,0))*P313+INDEX('BCA Inputs'!$O$14:$O$54,MATCH(I313,'BCA Inputs'!$M$14:$M$54,0))*O313+INDEX('BCA Inputs'!P:P,MATCH(I313,'BCA Inputs'!M:M,0))*Q313+INDEX('BCA Inputs'!Q:Q,MATCH(I313,'BCA Inputs'!M:M,0))*F313+INDEX('BCA Inputs'!R:R,MATCH(I313,'BCA Inputs'!M:M,0))*G313)+L313+N313,IF($B$3="RG&amp;E",(INDEX('BCA Inputs'!$AX$14:$AX$54,MATCH(I313,'BCA Inputs'!$AW$14:$AW$54,0))*P313+INDEX('BCA Inputs'!$AY$14:$AY$54,MATCH(I313,'BCA Inputs'!$AW$14:$AW$54,0))*O313+INDEX('BCA Inputs'!$AZ$14:$AZ$54,MATCH(I313,'BCA Inputs'!$AW$14:$AW$54,0))*Q313+INDEX('BCA Inputs'!$BA$14:$BA$54,MATCH(I313,'BCA Inputs'!$AW$14:$AW$54,0))*F313+INDEX('BCA Inputs'!$BB$14:$BB$54,MATCH(I313,'BCA Inputs'!$AW$14:$AW$54,0))*G313)+L313+N313,"")),"")</f>
        <v/>
      </c>
      <c r="U313" s="234" t="str">
        <f t="shared" si="41"/>
        <v/>
      </c>
      <c r="V313" s="234" t="str">
        <f t="shared" si="42"/>
        <v/>
      </c>
      <c r="W313" s="234" t="str">
        <f t="shared" si="43"/>
        <v/>
      </c>
      <c r="Y313" s="235" t="str">
        <f t="shared" si="44"/>
        <v/>
      </c>
      <c r="Z313" s="236" t="str">
        <f>IFERROR(IF($B$3="NYSEG",INDEX('BCA Inputs'!$X$14:$X$54,MATCH(I313,'BCA Inputs'!$M$14:$M$54,0))*P313+INDEX('BCA Inputs'!$Y$14:$Y$54,MATCH(I313,'BCA Inputs'!$M$14:$M$54,0))*O313+INDEX('BCA Inputs'!$Z$14:$Z$54,MATCH(I313,'BCA Inputs'!$M$14:$M$54,0))*Q313+INDEX('BCA Inputs'!$AA$14:$AA$54,MATCH(I313,'BCA Inputs'!$M$14:$M$54,0))*F313+INDEX('BCA Inputs'!$AB$14:$AB$54,MATCH(I313,'BCA Inputs'!$M$14:$M$54,0))*G313,IF($B$3="RG&amp;E",INDEX('BCA Inputs'!$BG$14:$BG$54,MATCH(I313,'BCA Inputs'!$AW$14:$AW$54,0))*P313+INDEX('BCA Inputs'!$BH$14:$BH$54,MATCH(I313,'BCA Inputs'!$AW$14:$AW$54,0))*O313+INDEX('BCA Inputs'!$BI$14:$BI$54,MATCH(I313,'BCA Inputs'!$AW$14:$AW$54,0))*Q313+INDEX('BCA Inputs'!$BJ$14:$BJ$54,MATCH(I313,'BCA Inputs'!$AW$14:$AW$54,0))*F313+INDEX('BCA Inputs'!$BK$14:$BK$54,MATCH(I313,'BCA Inputs'!$AW$14:$AW$54,0))*G313,"")),"")</f>
        <v/>
      </c>
      <c r="AA313" s="237" t="str">
        <f t="shared" si="45"/>
        <v/>
      </c>
      <c r="AC313" s="238" t="str">
        <f>IFERROR((K313+R313)+IF($B$3="NYSEG",INDEX('BCA Inputs'!$AI$14:$AI$54,MATCH(I313,'BCA Inputs'!$M$14:$M$54,0))*P313+INDEX('BCA Inputs'!$AJ$14:$AJ$54,MATCH(I313,'BCA Inputs'!$M$14:$M$54,0))*Q313,IF($B$3="RG&amp;E",INDEX('BCA Inputs'!$BR$14:$BR$54,MATCH(I313,'BCA Inputs'!$AW$14:$AW$54,0))*P313+INDEX('BCA Inputs'!$BS$14:$BS$54,MATCH(I313,'BCA Inputs'!$AW$14:$AW$54,0))*Q313,"")),"")</f>
        <v/>
      </c>
      <c r="AD313" s="181" t="str">
        <f>IFERROR(IF($B$3="NYSEG",INDEX('BCA Inputs'!$AD$14:$AD$54,MATCH(I313,'BCA Inputs'!$M$14:$M$54,0))*P313+INDEX('BCA Inputs'!$AE$14:$AE$54,MATCH(I313,'BCA Inputs'!$M$14:$M$54,0))*O313+INDEX('BCA Inputs'!$AF$14:$AF$54,MATCH(I313,'BCA Inputs'!$M$14:$M$54,0))*Q313+INDEX('BCA Inputs'!$AG$14:$AG$54,MATCH(I313,'BCA Inputs'!$M$14:$M$54,0))*F313+INDEX('BCA Inputs'!$AH$14:$AH$54,MATCH(I313,'BCA Inputs'!$M$14:$M$54,0))*G313,IF($B$3="RG&amp;E",INDEX('BCA Inputs'!$BM$14:$BM$54,MATCH(I313,'BCA Inputs'!$AW$14:$AW$54,0))*P313+INDEX('BCA Inputs'!$BN$14:$BN$54,MATCH(I313,'BCA Inputs'!$AW$14:$AW$54,0))*O313+INDEX('BCA Inputs'!$BO$14:$BO$54,MATCH(I313,'BCA Inputs'!$AW$14:$AW$54,0))*Q313+INDEX('BCA Inputs'!$BP$14:$BP$54,MATCH(I313,'BCA Inputs'!$AW$14:$AW$54,0))*F313+INDEX('BCA Inputs'!$BQ$14:$BQ$54,MATCH(I313,'BCA Inputs'!$AW$14:$AW$54,0))*G313,"")),"")</f>
        <v/>
      </c>
      <c r="AE313" s="237" t="str">
        <f t="shared" si="46"/>
        <v/>
      </c>
      <c r="AF313" s="198">
        <f t="shared" si="48"/>
        <v>0</v>
      </c>
      <c r="AG313" s="239">
        <f t="shared" si="49"/>
        <v>0</v>
      </c>
    </row>
    <row r="314" spans="1:33">
      <c r="A314" s="228"/>
      <c r="B314" s="176"/>
      <c r="C314" s="229"/>
      <c r="D314" s="230"/>
      <c r="E314" s="230"/>
      <c r="F314" s="230"/>
      <c r="G314" s="230"/>
      <c r="H314" s="231"/>
      <c r="I314" s="231"/>
      <c r="J314" s="232"/>
      <c r="K314" s="232"/>
      <c r="L314" s="232"/>
      <c r="M314" s="181">
        <f t="shared" si="47"/>
        <v>0</v>
      </c>
      <c r="N314" s="181">
        <f>IF(H314="",0,H314*I314*'Avoided Water Savings Cost'!$C$16)</f>
        <v>0</v>
      </c>
      <c r="O314" s="545">
        <f>IF(C314="",0,IF($B$3="NYSEG",C314/(1-'Avoided Electric Costs 2020'!$W$21),IF($B$3="RG&amp;E",C314/(1-'Avoided Electric Costs 2020'!$X$21),"")))</f>
        <v>0</v>
      </c>
      <c r="P314" s="546">
        <f>IF(D314="",0,IF($B$3="NYSEG",D314/(1-'Avoided Electric Costs 2020'!$W$21),IF($B$3="RG&amp;E",D314/(1-'Avoided Electric Costs 2020'!$X$21),"")))</f>
        <v>0</v>
      </c>
      <c r="Q314" s="546">
        <f>IF(E314="",0,IF($B$3="NYSEG",E314/(1-'Avoided Natural Gas Costs 2020'!$J$34),IF($B$3="RG&amp;E",E314/(1-'Avoided Natural Gas Costs 2020'!$K$34),"")))</f>
        <v>0</v>
      </c>
      <c r="R314" s="233" t="str">
        <f>IFERROR(IF(P314*'BCA Inputs'!$C$1+Q314*'BCA Inputs'!$C$2+F314*'BCA Inputs'!$C$2+G314*'BCA Inputs'!$C$2=0,"",P314*'BCA Inputs'!$C$1+Q314*'BCA Inputs'!$C$2+F314*'BCA Inputs'!$C$2+G314*'BCA Inputs'!$C$2),"")</f>
        <v/>
      </c>
      <c r="S314" s="181" t="str">
        <f t="shared" si="40"/>
        <v/>
      </c>
      <c r="T314" s="181" t="str">
        <f>IFERROR(IF($B$3="NYSEG",(INDEX('BCA Inputs'!$N$14:$N$54,MATCH(I314,'BCA Inputs'!$M$14:$M$54,0))*P314+INDEX('BCA Inputs'!$O$14:$O$54,MATCH(I314,'BCA Inputs'!$M$14:$M$54,0))*O314+INDEX('BCA Inputs'!P:P,MATCH(I314,'BCA Inputs'!M:M,0))*Q314+INDEX('BCA Inputs'!Q:Q,MATCH(I314,'BCA Inputs'!M:M,0))*F314+INDEX('BCA Inputs'!R:R,MATCH(I314,'BCA Inputs'!M:M,0))*G314)+L314+N314,IF($B$3="RG&amp;E",(INDEX('BCA Inputs'!$AX$14:$AX$54,MATCH(I314,'BCA Inputs'!$AW$14:$AW$54,0))*P314+INDEX('BCA Inputs'!$AY$14:$AY$54,MATCH(I314,'BCA Inputs'!$AW$14:$AW$54,0))*O314+INDEX('BCA Inputs'!$AZ$14:$AZ$54,MATCH(I314,'BCA Inputs'!$AW$14:$AW$54,0))*Q314+INDEX('BCA Inputs'!$BA$14:$BA$54,MATCH(I314,'BCA Inputs'!$AW$14:$AW$54,0))*F314+INDEX('BCA Inputs'!$BB$14:$BB$54,MATCH(I314,'BCA Inputs'!$AW$14:$AW$54,0))*G314)+L314+N314,"")),"")</f>
        <v/>
      </c>
      <c r="U314" s="234" t="str">
        <f t="shared" si="41"/>
        <v/>
      </c>
      <c r="V314" s="234" t="str">
        <f t="shared" si="42"/>
        <v/>
      </c>
      <c r="W314" s="234" t="str">
        <f t="shared" si="43"/>
        <v/>
      </c>
      <c r="Y314" s="235" t="str">
        <f t="shared" si="44"/>
        <v/>
      </c>
      <c r="Z314" s="236" t="str">
        <f>IFERROR(IF($B$3="NYSEG",INDEX('BCA Inputs'!$X$14:$X$54,MATCH(I314,'BCA Inputs'!$M$14:$M$54,0))*P314+INDEX('BCA Inputs'!$Y$14:$Y$54,MATCH(I314,'BCA Inputs'!$M$14:$M$54,0))*O314+INDEX('BCA Inputs'!$Z$14:$Z$54,MATCH(I314,'BCA Inputs'!$M$14:$M$54,0))*Q314+INDEX('BCA Inputs'!$AA$14:$AA$54,MATCH(I314,'BCA Inputs'!$M$14:$M$54,0))*F314+INDEX('BCA Inputs'!$AB$14:$AB$54,MATCH(I314,'BCA Inputs'!$M$14:$M$54,0))*G314,IF($B$3="RG&amp;E",INDEX('BCA Inputs'!$BG$14:$BG$54,MATCH(I314,'BCA Inputs'!$AW$14:$AW$54,0))*P314+INDEX('BCA Inputs'!$BH$14:$BH$54,MATCH(I314,'BCA Inputs'!$AW$14:$AW$54,0))*O314+INDEX('BCA Inputs'!$BI$14:$BI$54,MATCH(I314,'BCA Inputs'!$AW$14:$AW$54,0))*Q314+INDEX('BCA Inputs'!$BJ$14:$BJ$54,MATCH(I314,'BCA Inputs'!$AW$14:$AW$54,0))*F314+INDEX('BCA Inputs'!$BK$14:$BK$54,MATCH(I314,'BCA Inputs'!$AW$14:$AW$54,0))*G314,"")),"")</f>
        <v/>
      </c>
      <c r="AA314" s="237" t="str">
        <f t="shared" si="45"/>
        <v/>
      </c>
      <c r="AC314" s="238" t="str">
        <f>IFERROR((K314+R314)+IF($B$3="NYSEG",INDEX('BCA Inputs'!$AI$14:$AI$54,MATCH(I314,'BCA Inputs'!$M$14:$M$54,0))*P314+INDEX('BCA Inputs'!$AJ$14:$AJ$54,MATCH(I314,'BCA Inputs'!$M$14:$M$54,0))*Q314,IF($B$3="RG&amp;E",INDEX('BCA Inputs'!$BR$14:$BR$54,MATCH(I314,'BCA Inputs'!$AW$14:$AW$54,0))*P314+INDEX('BCA Inputs'!$BS$14:$BS$54,MATCH(I314,'BCA Inputs'!$AW$14:$AW$54,0))*Q314,"")),"")</f>
        <v/>
      </c>
      <c r="AD314" s="181" t="str">
        <f>IFERROR(IF($B$3="NYSEG",INDEX('BCA Inputs'!$AD$14:$AD$54,MATCH(I314,'BCA Inputs'!$M$14:$M$54,0))*P314+INDEX('BCA Inputs'!$AE$14:$AE$54,MATCH(I314,'BCA Inputs'!$M$14:$M$54,0))*O314+INDEX('BCA Inputs'!$AF$14:$AF$54,MATCH(I314,'BCA Inputs'!$M$14:$M$54,0))*Q314+INDEX('BCA Inputs'!$AG$14:$AG$54,MATCH(I314,'BCA Inputs'!$M$14:$M$54,0))*F314+INDEX('BCA Inputs'!$AH$14:$AH$54,MATCH(I314,'BCA Inputs'!$M$14:$M$54,0))*G314,IF($B$3="RG&amp;E",INDEX('BCA Inputs'!$BM$14:$BM$54,MATCH(I314,'BCA Inputs'!$AW$14:$AW$54,0))*P314+INDEX('BCA Inputs'!$BN$14:$BN$54,MATCH(I314,'BCA Inputs'!$AW$14:$AW$54,0))*O314+INDEX('BCA Inputs'!$BO$14:$BO$54,MATCH(I314,'BCA Inputs'!$AW$14:$AW$54,0))*Q314+INDEX('BCA Inputs'!$BP$14:$BP$54,MATCH(I314,'BCA Inputs'!$AW$14:$AW$54,0))*F314+INDEX('BCA Inputs'!$BQ$14:$BQ$54,MATCH(I314,'BCA Inputs'!$AW$14:$AW$54,0))*G314,"")),"")</f>
        <v/>
      </c>
      <c r="AE314" s="237" t="str">
        <f t="shared" si="46"/>
        <v/>
      </c>
      <c r="AF314" s="198">
        <f t="shared" si="48"/>
        <v>0</v>
      </c>
      <c r="AG314" s="239">
        <f t="shared" si="49"/>
        <v>0</v>
      </c>
    </row>
    <row r="315" spans="1:33">
      <c r="A315" s="228"/>
      <c r="B315" s="176"/>
      <c r="C315" s="229"/>
      <c r="D315" s="230"/>
      <c r="E315" s="230"/>
      <c r="F315" s="230"/>
      <c r="G315" s="230"/>
      <c r="H315" s="231"/>
      <c r="I315" s="231"/>
      <c r="J315" s="232"/>
      <c r="K315" s="232"/>
      <c r="L315" s="232"/>
      <c r="M315" s="181">
        <f t="shared" si="47"/>
        <v>0</v>
      </c>
      <c r="N315" s="181">
        <f>IF(H315="",0,H315*I315*'Avoided Water Savings Cost'!$C$16)</f>
        <v>0</v>
      </c>
      <c r="O315" s="545">
        <f>IF(C315="",0,IF($B$3="NYSEG",C315/(1-'Avoided Electric Costs 2020'!$W$21),IF($B$3="RG&amp;E",C315/(1-'Avoided Electric Costs 2020'!$X$21),"")))</f>
        <v>0</v>
      </c>
      <c r="P315" s="546">
        <f>IF(D315="",0,IF($B$3="NYSEG",D315/(1-'Avoided Electric Costs 2020'!$W$21),IF($B$3="RG&amp;E",D315/(1-'Avoided Electric Costs 2020'!$X$21),"")))</f>
        <v>0</v>
      </c>
      <c r="Q315" s="546">
        <f>IF(E315="",0,IF($B$3="NYSEG",E315/(1-'Avoided Natural Gas Costs 2020'!$J$34),IF($B$3="RG&amp;E",E315/(1-'Avoided Natural Gas Costs 2020'!$K$34),"")))</f>
        <v>0</v>
      </c>
      <c r="R315" s="233" t="str">
        <f>IFERROR(IF(P315*'BCA Inputs'!$C$1+Q315*'BCA Inputs'!$C$2+F315*'BCA Inputs'!$C$2+G315*'BCA Inputs'!$C$2=0,"",P315*'BCA Inputs'!$C$1+Q315*'BCA Inputs'!$C$2+F315*'BCA Inputs'!$C$2+G315*'BCA Inputs'!$C$2),"")</f>
        <v/>
      </c>
      <c r="S315" s="181" t="str">
        <f t="shared" si="40"/>
        <v/>
      </c>
      <c r="T315" s="181" t="str">
        <f>IFERROR(IF($B$3="NYSEG",(INDEX('BCA Inputs'!$N$14:$N$54,MATCH(I315,'BCA Inputs'!$M$14:$M$54,0))*P315+INDEX('BCA Inputs'!$O$14:$O$54,MATCH(I315,'BCA Inputs'!$M$14:$M$54,0))*O315+INDEX('BCA Inputs'!P:P,MATCH(I315,'BCA Inputs'!M:M,0))*Q315+INDEX('BCA Inputs'!Q:Q,MATCH(I315,'BCA Inputs'!M:M,0))*F315+INDEX('BCA Inputs'!R:R,MATCH(I315,'BCA Inputs'!M:M,0))*G315)+L315+N315,IF($B$3="RG&amp;E",(INDEX('BCA Inputs'!$AX$14:$AX$54,MATCH(I315,'BCA Inputs'!$AW$14:$AW$54,0))*P315+INDEX('BCA Inputs'!$AY$14:$AY$54,MATCH(I315,'BCA Inputs'!$AW$14:$AW$54,0))*O315+INDEX('BCA Inputs'!$AZ$14:$AZ$54,MATCH(I315,'BCA Inputs'!$AW$14:$AW$54,0))*Q315+INDEX('BCA Inputs'!$BA$14:$BA$54,MATCH(I315,'BCA Inputs'!$AW$14:$AW$54,0))*F315+INDEX('BCA Inputs'!$BB$14:$BB$54,MATCH(I315,'BCA Inputs'!$AW$14:$AW$54,0))*G315)+L315+N315,"")),"")</f>
        <v/>
      </c>
      <c r="U315" s="234" t="str">
        <f t="shared" si="41"/>
        <v/>
      </c>
      <c r="V315" s="234" t="str">
        <f t="shared" si="42"/>
        <v/>
      </c>
      <c r="W315" s="234" t="str">
        <f t="shared" si="43"/>
        <v/>
      </c>
      <c r="Y315" s="235" t="str">
        <f t="shared" si="44"/>
        <v/>
      </c>
      <c r="Z315" s="236" t="str">
        <f>IFERROR(IF($B$3="NYSEG",INDEX('BCA Inputs'!$X$14:$X$54,MATCH(I315,'BCA Inputs'!$M$14:$M$54,0))*P315+INDEX('BCA Inputs'!$Y$14:$Y$54,MATCH(I315,'BCA Inputs'!$M$14:$M$54,0))*O315+INDEX('BCA Inputs'!$Z$14:$Z$54,MATCH(I315,'BCA Inputs'!$M$14:$M$54,0))*Q315+INDEX('BCA Inputs'!$AA$14:$AA$54,MATCH(I315,'BCA Inputs'!$M$14:$M$54,0))*F315+INDEX('BCA Inputs'!$AB$14:$AB$54,MATCH(I315,'BCA Inputs'!$M$14:$M$54,0))*G315,IF($B$3="RG&amp;E",INDEX('BCA Inputs'!$BG$14:$BG$54,MATCH(I315,'BCA Inputs'!$AW$14:$AW$54,0))*P315+INDEX('BCA Inputs'!$BH$14:$BH$54,MATCH(I315,'BCA Inputs'!$AW$14:$AW$54,0))*O315+INDEX('BCA Inputs'!$BI$14:$BI$54,MATCH(I315,'BCA Inputs'!$AW$14:$AW$54,0))*Q315+INDEX('BCA Inputs'!$BJ$14:$BJ$54,MATCH(I315,'BCA Inputs'!$AW$14:$AW$54,0))*F315+INDEX('BCA Inputs'!$BK$14:$BK$54,MATCH(I315,'BCA Inputs'!$AW$14:$AW$54,0))*G315,"")),"")</f>
        <v/>
      </c>
      <c r="AA315" s="237" t="str">
        <f t="shared" si="45"/>
        <v/>
      </c>
      <c r="AC315" s="238" t="str">
        <f>IFERROR((K315+R315)+IF($B$3="NYSEG",INDEX('BCA Inputs'!$AI$14:$AI$54,MATCH(I315,'BCA Inputs'!$M$14:$M$54,0))*P315+INDEX('BCA Inputs'!$AJ$14:$AJ$54,MATCH(I315,'BCA Inputs'!$M$14:$M$54,0))*Q315,IF($B$3="RG&amp;E",INDEX('BCA Inputs'!$BR$14:$BR$54,MATCH(I315,'BCA Inputs'!$AW$14:$AW$54,0))*P315+INDEX('BCA Inputs'!$BS$14:$BS$54,MATCH(I315,'BCA Inputs'!$AW$14:$AW$54,0))*Q315,"")),"")</f>
        <v/>
      </c>
      <c r="AD315" s="181" t="str">
        <f>IFERROR(IF($B$3="NYSEG",INDEX('BCA Inputs'!$AD$14:$AD$54,MATCH(I315,'BCA Inputs'!$M$14:$M$54,0))*P315+INDEX('BCA Inputs'!$AE$14:$AE$54,MATCH(I315,'BCA Inputs'!$M$14:$M$54,0))*O315+INDEX('BCA Inputs'!$AF$14:$AF$54,MATCH(I315,'BCA Inputs'!$M$14:$M$54,0))*Q315+INDEX('BCA Inputs'!$AG$14:$AG$54,MATCH(I315,'BCA Inputs'!$M$14:$M$54,0))*F315+INDEX('BCA Inputs'!$AH$14:$AH$54,MATCH(I315,'BCA Inputs'!$M$14:$M$54,0))*G315,IF($B$3="RG&amp;E",INDEX('BCA Inputs'!$BM$14:$BM$54,MATCH(I315,'BCA Inputs'!$AW$14:$AW$54,0))*P315+INDEX('BCA Inputs'!$BN$14:$BN$54,MATCH(I315,'BCA Inputs'!$AW$14:$AW$54,0))*O315+INDEX('BCA Inputs'!$BO$14:$BO$54,MATCH(I315,'BCA Inputs'!$AW$14:$AW$54,0))*Q315+INDEX('BCA Inputs'!$BP$14:$BP$54,MATCH(I315,'BCA Inputs'!$AW$14:$AW$54,0))*F315+INDEX('BCA Inputs'!$BQ$14:$BQ$54,MATCH(I315,'BCA Inputs'!$AW$14:$AW$54,0))*G315,"")),"")</f>
        <v/>
      </c>
      <c r="AE315" s="237" t="str">
        <f t="shared" si="46"/>
        <v/>
      </c>
      <c r="AF315" s="198">
        <f t="shared" si="48"/>
        <v>0</v>
      </c>
      <c r="AG315" s="239">
        <f t="shared" si="49"/>
        <v>0</v>
      </c>
    </row>
    <row r="316" spans="1:33">
      <c r="A316" s="228"/>
      <c r="B316" s="176"/>
      <c r="C316" s="229"/>
      <c r="D316" s="230"/>
      <c r="E316" s="230"/>
      <c r="F316" s="230"/>
      <c r="G316" s="230"/>
      <c r="H316" s="231"/>
      <c r="I316" s="231"/>
      <c r="J316" s="232"/>
      <c r="K316" s="232"/>
      <c r="L316" s="232"/>
      <c r="M316" s="181">
        <f t="shared" si="47"/>
        <v>0</v>
      </c>
      <c r="N316" s="181">
        <f>IF(H316="",0,H316*I316*'Avoided Water Savings Cost'!$C$16)</f>
        <v>0</v>
      </c>
      <c r="O316" s="545">
        <f>IF(C316="",0,IF($B$3="NYSEG",C316/(1-'Avoided Electric Costs 2020'!$W$21),IF($B$3="RG&amp;E",C316/(1-'Avoided Electric Costs 2020'!$X$21),"")))</f>
        <v>0</v>
      </c>
      <c r="P316" s="546">
        <f>IF(D316="",0,IF($B$3="NYSEG",D316/(1-'Avoided Electric Costs 2020'!$W$21),IF($B$3="RG&amp;E",D316/(1-'Avoided Electric Costs 2020'!$X$21),"")))</f>
        <v>0</v>
      </c>
      <c r="Q316" s="546">
        <f>IF(E316="",0,IF($B$3="NYSEG",E316/(1-'Avoided Natural Gas Costs 2020'!$J$34),IF($B$3="RG&amp;E",E316/(1-'Avoided Natural Gas Costs 2020'!$K$34),"")))</f>
        <v>0</v>
      </c>
      <c r="R316" s="233" t="str">
        <f>IFERROR(IF(P316*'BCA Inputs'!$C$1+Q316*'BCA Inputs'!$C$2+F316*'BCA Inputs'!$C$2+G316*'BCA Inputs'!$C$2=0,"",P316*'BCA Inputs'!$C$1+Q316*'BCA Inputs'!$C$2+F316*'BCA Inputs'!$C$2+G316*'BCA Inputs'!$C$2),"")</f>
        <v/>
      </c>
      <c r="S316" s="181" t="str">
        <f t="shared" si="40"/>
        <v/>
      </c>
      <c r="T316" s="181" t="str">
        <f>IFERROR(IF($B$3="NYSEG",(INDEX('BCA Inputs'!$N$14:$N$54,MATCH(I316,'BCA Inputs'!$M$14:$M$54,0))*P316+INDEX('BCA Inputs'!$O$14:$O$54,MATCH(I316,'BCA Inputs'!$M$14:$M$54,0))*O316+INDEX('BCA Inputs'!P:P,MATCH(I316,'BCA Inputs'!M:M,0))*Q316+INDEX('BCA Inputs'!Q:Q,MATCH(I316,'BCA Inputs'!M:M,0))*F316+INDEX('BCA Inputs'!R:R,MATCH(I316,'BCA Inputs'!M:M,0))*G316)+L316+N316,IF($B$3="RG&amp;E",(INDEX('BCA Inputs'!$AX$14:$AX$54,MATCH(I316,'BCA Inputs'!$AW$14:$AW$54,0))*P316+INDEX('BCA Inputs'!$AY$14:$AY$54,MATCH(I316,'BCA Inputs'!$AW$14:$AW$54,0))*O316+INDEX('BCA Inputs'!$AZ$14:$AZ$54,MATCH(I316,'BCA Inputs'!$AW$14:$AW$54,0))*Q316+INDEX('BCA Inputs'!$BA$14:$BA$54,MATCH(I316,'BCA Inputs'!$AW$14:$AW$54,0))*F316+INDEX('BCA Inputs'!$BB$14:$BB$54,MATCH(I316,'BCA Inputs'!$AW$14:$AW$54,0))*G316)+L316+N316,"")),"")</f>
        <v/>
      </c>
      <c r="U316" s="234" t="str">
        <f t="shared" si="41"/>
        <v/>
      </c>
      <c r="V316" s="234" t="str">
        <f t="shared" si="42"/>
        <v/>
      </c>
      <c r="W316" s="234" t="str">
        <f t="shared" si="43"/>
        <v/>
      </c>
      <c r="Y316" s="235" t="str">
        <f t="shared" si="44"/>
        <v/>
      </c>
      <c r="Z316" s="236" t="str">
        <f>IFERROR(IF($B$3="NYSEG",INDEX('BCA Inputs'!$X$14:$X$54,MATCH(I316,'BCA Inputs'!$M$14:$M$54,0))*P316+INDEX('BCA Inputs'!$Y$14:$Y$54,MATCH(I316,'BCA Inputs'!$M$14:$M$54,0))*O316+INDEX('BCA Inputs'!$Z$14:$Z$54,MATCH(I316,'BCA Inputs'!$M$14:$M$54,0))*Q316+INDEX('BCA Inputs'!$AA$14:$AA$54,MATCH(I316,'BCA Inputs'!$M$14:$M$54,0))*F316+INDEX('BCA Inputs'!$AB$14:$AB$54,MATCH(I316,'BCA Inputs'!$M$14:$M$54,0))*G316,IF($B$3="RG&amp;E",INDEX('BCA Inputs'!$BG$14:$BG$54,MATCH(I316,'BCA Inputs'!$AW$14:$AW$54,0))*P316+INDEX('BCA Inputs'!$BH$14:$BH$54,MATCH(I316,'BCA Inputs'!$AW$14:$AW$54,0))*O316+INDEX('BCA Inputs'!$BI$14:$BI$54,MATCH(I316,'BCA Inputs'!$AW$14:$AW$54,0))*Q316+INDEX('BCA Inputs'!$BJ$14:$BJ$54,MATCH(I316,'BCA Inputs'!$AW$14:$AW$54,0))*F316+INDEX('BCA Inputs'!$BK$14:$BK$54,MATCH(I316,'BCA Inputs'!$AW$14:$AW$54,0))*G316,"")),"")</f>
        <v/>
      </c>
      <c r="AA316" s="237" t="str">
        <f t="shared" si="45"/>
        <v/>
      </c>
      <c r="AC316" s="238" t="str">
        <f>IFERROR((K316+R316)+IF($B$3="NYSEG",INDEX('BCA Inputs'!$AI$14:$AI$54,MATCH(I316,'BCA Inputs'!$M$14:$M$54,0))*P316+INDEX('BCA Inputs'!$AJ$14:$AJ$54,MATCH(I316,'BCA Inputs'!$M$14:$M$54,0))*Q316,IF($B$3="RG&amp;E",INDEX('BCA Inputs'!$BR$14:$BR$54,MATCH(I316,'BCA Inputs'!$AW$14:$AW$54,0))*P316+INDEX('BCA Inputs'!$BS$14:$BS$54,MATCH(I316,'BCA Inputs'!$AW$14:$AW$54,0))*Q316,"")),"")</f>
        <v/>
      </c>
      <c r="AD316" s="181" t="str">
        <f>IFERROR(IF($B$3="NYSEG",INDEX('BCA Inputs'!$AD$14:$AD$54,MATCH(I316,'BCA Inputs'!$M$14:$M$54,0))*P316+INDEX('BCA Inputs'!$AE$14:$AE$54,MATCH(I316,'BCA Inputs'!$M$14:$M$54,0))*O316+INDEX('BCA Inputs'!$AF$14:$AF$54,MATCH(I316,'BCA Inputs'!$M$14:$M$54,0))*Q316+INDEX('BCA Inputs'!$AG$14:$AG$54,MATCH(I316,'BCA Inputs'!$M$14:$M$54,0))*F316+INDEX('BCA Inputs'!$AH$14:$AH$54,MATCH(I316,'BCA Inputs'!$M$14:$M$54,0))*G316,IF($B$3="RG&amp;E",INDEX('BCA Inputs'!$BM$14:$BM$54,MATCH(I316,'BCA Inputs'!$AW$14:$AW$54,0))*P316+INDEX('BCA Inputs'!$BN$14:$BN$54,MATCH(I316,'BCA Inputs'!$AW$14:$AW$54,0))*O316+INDEX('BCA Inputs'!$BO$14:$BO$54,MATCH(I316,'BCA Inputs'!$AW$14:$AW$54,0))*Q316+INDEX('BCA Inputs'!$BP$14:$BP$54,MATCH(I316,'BCA Inputs'!$AW$14:$AW$54,0))*F316+INDEX('BCA Inputs'!$BQ$14:$BQ$54,MATCH(I316,'BCA Inputs'!$AW$14:$AW$54,0))*G316,"")),"")</f>
        <v/>
      </c>
      <c r="AE316" s="237" t="str">
        <f t="shared" si="46"/>
        <v/>
      </c>
      <c r="AF316" s="198">
        <f t="shared" si="48"/>
        <v>0</v>
      </c>
      <c r="AG316" s="239">
        <f t="shared" si="49"/>
        <v>0</v>
      </c>
    </row>
    <row r="317" spans="1:33">
      <c r="A317" s="228"/>
      <c r="B317" s="176"/>
      <c r="C317" s="229"/>
      <c r="D317" s="230"/>
      <c r="E317" s="230"/>
      <c r="F317" s="230"/>
      <c r="G317" s="230"/>
      <c r="H317" s="231"/>
      <c r="I317" s="231"/>
      <c r="J317" s="232"/>
      <c r="K317" s="232"/>
      <c r="L317" s="232"/>
      <c r="M317" s="181">
        <f t="shared" si="47"/>
        <v>0</v>
      </c>
      <c r="N317" s="181">
        <f>IF(H317="",0,H317*I317*'Avoided Water Savings Cost'!$C$16)</f>
        <v>0</v>
      </c>
      <c r="O317" s="545">
        <f>IF(C317="",0,IF($B$3="NYSEG",C317/(1-'Avoided Electric Costs 2020'!$W$21),IF($B$3="RG&amp;E",C317/(1-'Avoided Electric Costs 2020'!$X$21),"")))</f>
        <v>0</v>
      </c>
      <c r="P317" s="546">
        <f>IF(D317="",0,IF($B$3="NYSEG",D317/(1-'Avoided Electric Costs 2020'!$W$21),IF($B$3="RG&amp;E",D317/(1-'Avoided Electric Costs 2020'!$X$21),"")))</f>
        <v>0</v>
      </c>
      <c r="Q317" s="546">
        <f>IF(E317="",0,IF($B$3="NYSEG",E317/(1-'Avoided Natural Gas Costs 2020'!$J$34),IF($B$3="RG&amp;E",E317/(1-'Avoided Natural Gas Costs 2020'!$K$34),"")))</f>
        <v>0</v>
      </c>
      <c r="R317" s="233" t="str">
        <f>IFERROR(IF(P317*'BCA Inputs'!$C$1+Q317*'BCA Inputs'!$C$2+F317*'BCA Inputs'!$C$2+G317*'BCA Inputs'!$C$2=0,"",P317*'BCA Inputs'!$C$1+Q317*'BCA Inputs'!$C$2+F317*'BCA Inputs'!$C$2+G317*'BCA Inputs'!$C$2),"")</f>
        <v/>
      </c>
      <c r="S317" s="181" t="str">
        <f t="shared" si="40"/>
        <v/>
      </c>
      <c r="T317" s="181" t="str">
        <f>IFERROR(IF($B$3="NYSEG",(INDEX('BCA Inputs'!$N$14:$N$54,MATCH(I317,'BCA Inputs'!$M$14:$M$54,0))*P317+INDEX('BCA Inputs'!$O$14:$O$54,MATCH(I317,'BCA Inputs'!$M$14:$M$54,0))*O317+INDEX('BCA Inputs'!P:P,MATCH(I317,'BCA Inputs'!M:M,0))*Q317+INDEX('BCA Inputs'!Q:Q,MATCH(I317,'BCA Inputs'!M:M,0))*F317+INDEX('BCA Inputs'!R:R,MATCH(I317,'BCA Inputs'!M:M,0))*G317)+L317+N317,IF($B$3="RG&amp;E",(INDEX('BCA Inputs'!$AX$14:$AX$54,MATCH(I317,'BCA Inputs'!$AW$14:$AW$54,0))*P317+INDEX('BCA Inputs'!$AY$14:$AY$54,MATCH(I317,'BCA Inputs'!$AW$14:$AW$54,0))*O317+INDEX('BCA Inputs'!$AZ$14:$AZ$54,MATCH(I317,'BCA Inputs'!$AW$14:$AW$54,0))*Q317+INDEX('BCA Inputs'!$BA$14:$BA$54,MATCH(I317,'BCA Inputs'!$AW$14:$AW$54,0))*F317+INDEX('BCA Inputs'!$BB$14:$BB$54,MATCH(I317,'BCA Inputs'!$AW$14:$AW$54,0))*G317)+L317+N317,"")),"")</f>
        <v/>
      </c>
      <c r="U317" s="234" t="str">
        <f t="shared" si="41"/>
        <v/>
      </c>
      <c r="V317" s="234" t="str">
        <f t="shared" si="42"/>
        <v/>
      </c>
      <c r="W317" s="234" t="str">
        <f t="shared" si="43"/>
        <v/>
      </c>
      <c r="Y317" s="235" t="str">
        <f t="shared" si="44"/>
        <v/>
      </c>
      <c r="Z317" s="236" t="str">
        <f>IFERROR(IF($B$3="NYSEG",INDEX('BCA Inputs'!$X$14:$X$54,MATCH(I317,'BCA Inputs'!$M$14:$M$54,0))*P317+INDEX('BCA Inputs'!$Y$14:$Y$54,MATCH(I317,'BCA Inputs'!$M$14:$M$54,0))*O317+INDEX('BCA Inputs'!$Z$14:$Z$54,MATCH(I317,'BCA Inputs'!$M$14:$M$54,0))*Q317+INDEX('BCA Inputs'!$AA$14:$AA$54,MATCH(I317,'BCA Inputs'!$M$14:$M$54,0))*F317+INDEX('BCA Inputs'!$AB$14:$AB$54,MATCH(I317,'BCA Inputs'!$M$14:$M$54,0))*G317,IF($B$3="RG&amp;E",INDEX('BCA Inputs'!$BG$14:$BG$54,MATCH(I317,'BCA Inputs'!$AW$14:$AW$54,0))*P317+INDEX('BCA Inputs'!$BH$14:$BH$54,MATCH(I317,'BCA Inputs'!$AW$14:$AW$54,0))*O317+INDEX('BCA Inputs'!$BI$14:$BI$54,MATCH(I317,'BCA Inputs'!$AW$14:$AW$54,0))*Q317+INDEX('BCA Inputs'!$BJ$14:$BJ$54,MATCH(I317,'BCA Inputs'!$AW$14:$AW$54,0))*F317+INDEX('BCA Inputs'!$BK$14:$BK$54,MATCH(I317,'BCA Inputs'!$AW$14:$AW$54,0))*G317,"")),"")</f>
        <v/>
      </c>
      <c r="AA317" s="237" t="str">
        <f t="shared" si="45"/>
        <v/>
      </c>
      <c r="AC317" s="238" t="str">
        <f>IFERROR((K317+R317)+IF($B$3="NYSEG",INDEX('BCA Inputs'!$AI$14:$AI$54,MATCH(I317,'BCA Inputs'!$M$14:$M$54,0))*P317+INDEX('BCA Inputs'!$AJ$14:$AJ$54,MATCH(I317,'BCA Inputs'!$M$14:$M$54,0))*Q317,IF($B$3="RG&amp;E",INDEX('BCA Inputs'!$BR$14:$BR$54,MATCH(I317,'BCA Inputs'!$AW$14:$AW$54,0))*P317+INDEX('BCA Inputs'!$BS$14:$BS$54,MATCH(I317,'BCA Inputs'!$AW$14:$AW$54,0))*Q317,"")),"")</f>
        <v/>
      </c>
      <c r="AD317" s="181" t="str">
        <f>IFERROR(IF($B$3="NYSEG",INDEX('BCA Inputs'!$AD$14:$AD$54,MATCH(I317,'BCA Inputs'!$M$14:$M$54,0))*P317+INDEX('BCA Inputs'!$AE$14:$AE$54,MATCH(I317,'BCA Inputs'!$M$14:$M$54,0))*O317+INDEX('BCA Inputs'!$AF$14:$AF$54,MATCH(I317,'BCA Inputs'!$M$14:$M$54,0))*Q317+INDEX('BCA Inputs'!$AG$14:$AG$54,MATCH(I317,'BCA Inputs'!$M$14:$M$54,0))*F317+INDEX('BCA Inputs'!$AH$14:$AH$54,MATCH(I317,'BCA Inputs'!$M$14:$M$54,0))*G317,IF($B$3="RG&amp;E",INDEX('BCA Inputs'!$BM$14:$BM$54,MATCH(I317,'BCA Inputs'!$AW$14:$AW$54,0))*P317+INDEX('BCA Inputs'!$BN$14:$BN$54,MATCH(I317,'BCA Inputs'!$AW$14:$AW$54,0))*O317+INDEX('BCA Inputs'!$BO$14:$BO$54,MATCH(I317,'BCA Inputs'!$AW$14:$AW$54,0))*Q317+INDEX('BCA Inputs'!$BP$14:$BP$54,MATCH(I317,'BCA Inputs'!$AW$14:$AW$54,0))*F317+INDEX('BCA Inputs'!$BQ$14:$BQ$54,MATCH(I317,'BCA Inputs'!$AW$14:$AW$54,0))*G317,"")),"")</f>
        <v/>
      </c>
      <c r="AE317" s="237" t="str">
        <f t="shared" si="46"/>
        <v/>
      </c>
      <c r="AF317" s="198">
        <f t="shared" si="48"/>
        <v>0</v>
      </c>
      <c r="AG317" s="239">
        <f t="shared" si="49"/>
        <v>0</v>
      </c>
    </row>
    <row r="318" spans="1:33">
      <c r="A318" s="228"/>
      <c r="B318" s="176"/>
      <c r="C318" s="229"/>
      <c r="D318" s="230"/>
      <c r="E318" s="230"/>
      <c r="F318" s="230"/>
      <c r="G318" s="230"/>
      <c r="H318" s="231"/>
      <c r="I318" s="231"/>
      <c r="J318" s="232"/>
      <c r="K318" s="232"/>
      <c r="L318" s="232"/>
      <c r="M318" s="181">
        <f t="shared" si="47"/>
        <v>0</v>
      </c>
      <c r="N318" s="181">
        <f>IF(H318="",0,H318*I318*'Avoided Water Savings Cost'!$C$16)</f>
        <v>0</v>
      </c>
      <c r="O318" s="545">
        <f>IF(C318="",0,IF($B$3="NYSEG",C318/(1-'Avoided Electric Costs 2020'!$W$21),IF($B$3="RG&amp;E",C318/(1-'Avoided Electric Costs 2020'!$X$21),"")))</f>
        <v>0</v>
      </c>
      <c r="P318" s="546">
        <f>IF(D318="",0,IF($B$3="NYSEG",D318/(1-'Avoided Electric Costs 2020'!$W$21),IF($B$3="RG&amp;E",D318/(1-'Avoided Electric Costs 2020'!$X$21),"")))</f>
        <v>0</v>
      </c>
      <c r="Q318" s="546">
        <f>IF(E318="",0,IF($B$3="NYSEG",E318/(1-'Avoided Natural Gas Costs 2020'!$J$34),IF($B$3="RG&amp;E",E318/(1-'Avoided Natural Gas Costs 2020'!$K$34),"")))</f>
        <v>0</v>
      </c>
      <c r="R318" s="233" t="str">
        <f>IFERROR(IF(P318*'BCA Inputs'!$C$1+Q318*'BCA Inputs'!$C$2+F318*'BCA Inputs'!$C$2+G318*'BCA Inputs'!$C$2=0,"",P318*'BCA Inputs'!$C$1+Q318*'BCA Inputs'!$C$2+F318*'BCA Inputs'!$C$2+G318*'BCA Inputs'!$C$2),"")</f>
        <v/>
      </c>
      <c r="S318" s="181" t="str">
        <f t="shared" si="40"/>
        <v/>
      </c>
      <c r="T318" s="181" t="str">
        <f>IFERROR(IF($B$3="NYSEG",(INDEX('BCA Inputs'!$N$14:$N$54,MATCH(I318,'BCA Inputs'!$M$14:$M$54,0))*P318+INDEX('BCA Inputs'!$O$14:$O$54,MATCH(I318,'BCA Inputs'!$M$14:$M$54,0))*O318+INDEX('BCA Inputs'!P:P,MATCH(I318,'BCA Inputs'!M:M,0))*Q318+INDEX('BCA Inputs'!Q:Q,MATCH(I318,'BCA Inputs'!M:M,0))*F318+INDEX('BCA Inputs'!R:R,MATCH(I318,'BCA Inputs'!M:M,0))*G318)+L318+N318,IF($B$3="RG&amp;E",(INDEX('BCA Inputs'!$AX$14:$AX$54,MATCH(I318,'BCA Inputs'!$AW$14:$AW$54,0))*P318+INDEX('BCA Inputs'!$AY$14:$AY$54,MATCH(I318,'BCA Inputs'!$AW$14:$AW$54,0))*O318+INDEX('BCA Inputs'!$AZ$14:$AZ$54,MATCH(I318,'BCA Inputs'!$AW$14:$AW$54,0))*Q318+INDEX('BCA Inputs'!$BA$14:$BA$54,MATCH(I318,'BCA Inputs'!$AW$14:$AW$54,0))*F318+INDEX('BCA Inputs'!$BB$14:$BB$54,MATCH(I318,'BCA Inputs'!$AW$14:$AW$54,0))*G318)+L318+N318,"")),"")</f>
        <v/>
      </c>
      <c r="U318" s="234" t="str">
        <f t="shared" si="41"/>
        <v/>
      </c>
      <c r="V318" s="234" t="str">
        <f t="shared" si="42"/>
        <v/>
      </c>
      <c r="W318" s="234" t="str">
        <f t="shared" si="43"/>
        <v/>
      </c>
      <c r="Y318" s="235" t="str">
        <f t="shared" si="44"/>
        <v/>
      </c>
      <c r="Z318" s="236" t="str">
        <f>IFERROR(IF($B$3="NYSEG",INDEX('BCA Inputs'!$X$14:$X$54,MATCH(I318,'BCA Inputs'!$M$14:$M$54,0))*P318+INDEX('BCA Inputs'!$Y$14:$Y$54,MATCH(I318,'BCA Inputs'!$M$14:$M$54,0))*O318+INDEX('BCA Inputs'!$Z$14:$Z$54,MATCH(I318,'BCA Inputs'!$M$14:$M$54,0))*Q318+INDEX('BCA Inputs'!$AA$14:$AA$54,MATCH(I318,'BCA Inputs'!$M$14:$M$54,0))*F318+INDEX('BCA Inputs'!$AB$14:$AB$54,MATCH(I318,'BCA Inputs'!$M$14:$M$54,0))*G318,IF($B$3="RG&amp;E",INDEX('BCA Inputs'!$BG$14:$BG$54,MATCH(I318,'BCA Inputs'!$AW$14:$AW$54,0))*P318+INDEX('BCA Inputs'!$BH$14:$BH$54,MATCH(I318,'BCA Inputs'!$AW$14:$AW$54,0))*O318+INDEX('BCA Inputs'!$BI$14:$BI$54,MATCH(I318,'BCA Inputs'!$AW$14:$AW$54,0))*Q318+INDEX('BCA Inputs'!$BJ$14:$BJ$54,MATCH(I318,'BCA Inputs'!$AW$14:$AW$54,0))*F318+INDEX('BCA Inputs'!$BK$14:$BK$54,MATCH(I318,'BCA Inputs'!$AW$14:$AW$54,0))*G318,"")),"")</f>
        <v/>
      </c>
      <c r="AA318" s="237" t="str">
        <f t="shared" si="45"/>
        <v/>
      </c>
      <c r="AC318" s="238" t="str">
        <f>IFERROR((K318+R318)+IF($B$3="NYSEG",INDEX('BCA Inputs'!$AI$14:$AI$54,MATCH(I318,'BCA Inputs'!$M$14:$M$54,0))*P318+INDEX('BCA Inputs'!$AJ$14:$AJ$54,MATCH(I318,'BCA Inputs'!$M$14:$M$54,0))*Q318,IF($B$3="RG&amp;E",INDEX('BCA Inputs'!$BR$14:$BR$54,MATCH(I318,'BCA Inputs'!$AW$14:$AW$54,0))*P318+INDEX('BCA Inputs'!$BS$14:$BS$54,MATCH(I318,'BCA Inputs'!$AW$14:$AW$54,0))*Q318,"")),"")</f>
        <v/>
      </c>
      <c r="AD318" s="181" t="str">
        <f>IFERROR(IF($B$3="NYSEG",INDEX('BCA Inputs'!$AD$14:$AD$54,MATCH(I318,'BCA Inputs'!$M$14:$M$54,0))*P318+INDEX('BCA Inputs'!$AE$14:$AE$54,MATCH(I318,'BCA Inputs'!$M$14:$M$54,0))*O318+INDEX('BCA Inputs'!$AF$14:$AF$54,MATCH(I318,'BCA Inputs'!$M$14:$M$54,0))*Q318+INDEX('BCA Inputs'!$AG$14:$AG$54,MATCH(I318,'BCA Inputs'!$M$14:$M$54,0))*F318+INDEX('BCA Inputs'!$AH$14:$AH$54,MATCH(I318,'BCA Inputs'!$M$14:$M$54,0))*G318,IF($B$3="RG&amp;E",INDEX('BCA Inputs'!$BM$14:$BM$54,MATCH(I318,'BCA Inputs'!$AW$14:$AW$54,0))*P318+INDEX('BCA Inputs'!$BN$14:$BN$54,MATCH(I318,'BCA Inputs'!$AW$14:$AW$54,0))*O318+INDEX('BCA Inputs'!$BO$14:$BO$54,MATCH(I318,'BCA Inputs'!$AW$14:$AW$54,0))*Q318+INDEX('BCA Inputs'!$BP$14:$BP$54,MATCH(I318,'BCA Inputs'!$AW$14:$AW$54,0))*F318+INDEX('BCA Inputs'!$BQ$14:$BQ$54,MATCH(I318,'BCA Inputs'!$AW$14:$AW$54,0))*G318,"")),"")</f>
        <v/>
      </c>
      <c r="AE318" s="237" t="str">
        <f t="shared" si="46"/>
        <v/>
      </c>
      <c r="AF318" s="198">
        <f t="shared" si="48"/>
        <v>0</v>
      </c>
      <c r="AG318" s="239">
        <f t="shared" si="49"/>
        <v>0</v>
      </c>
    </row>
    <row r="319" spans="1:33">
      <c r="A319" s="228"/>
      <c r="B319" s="176"/>
      <c r="C319" s="229"/>
      <c r="D319" s="230"/>
      <c r="E319" s="230"/>
      <c r="F319" s="230"/>
      <c r="G319" s="230"/>
      <c r="H319" s="231"/>
      <c r="I319" s="231"/>
      <c r="J319" s="232"/>
      <c r="K319" s="232"/>
      <c r="L319" s="232"/>
      <c r="M319" s="181">
        <f t="shared" si="47"/>
        <v>0</v>
      </c>
      <c r="N319" s="181">
        <f>IF(H319="",0,H319*I319*'Avoided Water Savings Cost'!$C$16)</f>
        <v>0</v>
      </c>
      <c r="O319" s="545">
        <f>IF(C319="",0,IF($B$3="NYSEG",C319/(1-'Avoided Electric Costs 2020'!$W$21),IF($B$3="RG&amp;E",C319/(1-'Avoided Electric Costs 2020'!$X$21),"")))</f>
        <v>0</v>
      </c>
      <c r="P319" s="546">
        <f>IF(D319="",0,IF($B$3="NYSEG",D319/(1-'Avoided Electric Costs 2020'!$W$21),IF($B$3="RG&amp;E",D319/(1-'Avoided Electric Costs 2020'!$X$21),"")))</f>
        <v>0</v>
      </c>
      <c r="Q319" s="546">
        <f>IF(E319="",0,IF($B$3="NYSEG",E319/(1-'Avoided Natural Gas Costs 2020'!$J$34),IF($B$3="RG&amp;E",E319/(1-'Avoided Natural Gas Costs 2020'!$K$34),"")))</f>
        <v>0</v>
      </c>
      <c r="R319" s="233" t="str">
        <f>IFERROR(IF(P319*'BCA Inputs'!$C$1+Q319*'BCA Inputs'!$C$2+F319*'BCA Inputs'!$C$2+G319*'BCA Inputs'!$C$2=0,"",P319*'BCA Inputs'!$C$1+Q319*'BCA Inputs'!$C$2+F319*'BCA Inputs'!$C$2+G319*'BCA Inputs'!$C$2),"")</f>
        <v/>
      </c>
      <c r="S319" s="181" t="str">
        <f t="shared" si="40"/>
        <v/>
      </c>
      <c r="T319" s="181" t="str">
        <f>IFERROR(IF($B$3="NYSEG",(INDEX('BCA Inputs'!$N$14:$N$54,MATCH(I319,'BCA Inputs'!$M$14:$M$54,0))*P319+INDEX('BCA Inputs'!$O$14:$O$54,MATCH(I319,'BCA Inputs'!$M$14:$M$54,0))*O319+INDEX('BCA Inputs'!P:P,MATCH(I319,'BCA Inputs'!M:M,0))*Q319+INDEX('BCA Inputs'!Q:Q,MATCH(I319,'BCA Inputs'!M:M,0))*F319+INDEX('BCA Inputs'!R:R,MATCH(I319,'BCA Inputs'!M:M,0))*G319)+L319+N319,IF($B$3="RG&amp;E",(INDEX('BCA Inputs'!$AX$14:$AX$54,MATCH(I319,'BCA Inputs'!$AW$14:$AW$54,0))*P319+INDEX('BCA Inputs'!$AY$14:$AY$54,MATCH(I319,'BCA Inputs'!$AW$14:$AW$54,0))*O319+INDEX('BCA Inputs'!$AZ$14:$AZ$54,MATCH(I319,'BCA Inputs'!$AW$14:$AW$54,0))*Q319+INDEX('BCA Inputs'!$BA$14:$BA$54,MATCH(I319,'BCA Inputs'!$AW$14:$AW$54,0))*F319+INDEX('BCA Inputs'!$BB$14:$BB$54,MATCH(I319,'BCA Inputs'!$AW$14:$AW$54,0))*G319)+L319+N319,"")),"")</f>
        <v/>
      </c>
      <c r="U319" s="234" t="str">
        <f t="shared" si="41"/>
        <v/>
      </c>
      <c r="V319" s="234" t="str">
        <f t="shared" si="42"/>
        <v/>
      </c>
      <c r="W319" s="234" t="str">
        <f t="shared" si="43"/>
        <v/>
      </c>
      <c r="Y319" s="235" t="str">
        <f t="shared" si="44"/>
        <v/>
      </c>
      <c r="Z319" s="236" t="str">
        <f>IFERROR(IF($B$3="NYSEG",INDEX('BCA Inputs'!$X$14:$X$54,MATCH(I319,'BCA Inputs'!$M$14:$M$54,0))*P319+INDEX('BCA Inputs'!$Y$14:$Y$54,MATCH(I319,'BCA Inputs'!$M$14:$M$54,0))*O319+INDEX('BCA Inputs'!$Z$14:$Z$54,MATCH(I319,'BCA Inputs'!$M$14:$M$54,0))*Q319+INDEX('BCA Inputs'!$AA$14:$AA$54,MATCH(I319,'BCA Inputs'!$M$14:$M$54,0))*F319+INDEX('BCA Inputs'!$AB$14:$AB$54,MATCH(I319,'BCA Inputs'!$M$14:$M$54,0))*G319,IF($B$3="RG&amp;E",INDEX('BCA Inputs'!$BG$14:$BG$54,MATCH(I319,'BCA Inputs'!$AW$14:$AW$54,0))*P319+INDEX('BCA Inputs'!$BH$14:$BH$54,MATCH(I319,'BCA Inputs'!$AW$14:$AW$54,0))*O319+INDEX('BCA Inputs'!$BI$14:$BI$54,MATCH(I319,'BCA Inputs'!$AW$14:$AW$54,0))*Q319+INDEX('BCA Inputs'!$BJ$14:$BJ$54,MATCH(I319,'BCA Inputs'!$AW$14:$AW$54,0))*F319+INDEX('BCA Inputs'!$BK$14:$BK$54,MATCH(I319,'BCA Inputs'!$AW$14:$AW$54,0))*G319,"")),"")</f>
        <v/>
      </c>
      <c r="AA319" s="237" t="str">
        <f t="shared" si="45"/>
        <v/>
      </c>
      <c r="AC319" s="238" t="str">
        <f>IFERROR((K319+R319)+IF($B$3="NYSEG",INDEX('BCA Inputs'!$AI$14:$AI$54,MATCH(I319,'BCA Inputs'!$M$14:$M$54,0))*P319+INDEX('BCA Inputs'!$AJ$14:$AJ$54,MATCH(I319,'BCA Inputs'!$M$14:$M$54,0))*Q319,IF($B$3="RG&amp;E",INDEX('BCA Inputs'!$BR$14:$BR$54,MATCH(I319,'BCA Inputs'!$AW$14:$AW$54,0))*P319+INDEX('BCA Inputs'!$BS$14:$BS$54,MATCH(I319,'BCA Inputs'!$AW$14:$AW$54,0))*Q319,"")),"")</f>
        <v/>
      </c>
      <c r="AD319" s="181" t="str">
        <f>IFERROR(IF($B$3="NYSEG",INDEX('BCA Inputs'!$AD$14:$AD$54,MATCH(I319,'BCA Inputs'!$M$14:$M$54,0))*P319+INDEX('BCA Inputs'!$AE$14:$AE$54,MATCH(I319,'BCA Inputs'!$M$14:$M$54,0))*O319+INDEX('BCA Inputs'!$AF$14:$AF$54,MATCH(I319,'BCA Inputs'!$M$14:$M$54,0))*Q319+INDEX('BCA Inputs'!$AG$14:$AG$54,MATCH(I319,'BCA Inputs'!$M$14:$M$54,0))*F319+INDEX('BCA Inputs'!$AH$14:$AH$54,MATCH(I319,'BCA Inputs'!$M$14:$M$54,0))*G319,IF($B$3="RG&amp;E",INDEX('BCA Inputs'!$BM$14:$BM$54,MATCH(I319,'BCA Inputs'!$AW$14:$AW$54,0))*P319+INDEX('BCA Inputs'!$BN$14:$BN$54,MATCH(I319,'BCA Inputs'!$AW$14:$AW$54,0))*O319+INDEX('BCA Inputs'!$BO$14:$BO$54,MATCH(I319,'BCA Inputs'!$AW$14:$AW$54,0))*Q319+INDEX('BCA Inputs'!$BP$14:$BP$54,MATCH(I319,'BCA Inputs'!$AW$14:$AW$54,0))*F319+INDEX('BCA Inputs'!$BQ$14:$BQ$54,MATCH(I319,'BCA Inputs'!$AW$14:$AW$54,0))*G319,"")),"")</f>
        <v/>
      </c>
      <c r="AE319" s="237" t="str">
        <f t="shared" si="46"/>
        <v/>
      </c>
      <c r="AF319" s="198">
        <f t="shared" si="48"/>
        <v>0</v>
      </c>
      <c r="AG319" s="239">
        <f t="shared" si="49"/>
        <v>0</v>
      </c>
    </row>
    <row r="320" spans="1:33">
      <c r="A320" s="228"/>
      <c r="B320" s="176"/>
      <c r="C320" s="229"/>
      <c r="D320" s="230"/>
      <c r="E320" s="230"/>
      <c r="F320" s="230"/>
      <c r="G320" s="230"/>
      <c r="H320" s="231"/>
      <c r="I320" s="231"/>
      <c r="J320" s="232"/>
      <c r="K320" s="232"/>
      <c r="L320" s="232"/>
      <c r="M320" s="181">
        <f t="shared" si="47"/>
        <v>0</v>
      </c>
      <c r="N320" s="181">
        <f>IF(H320="",0,H320*I320*'Avoided Water Savings Cost'!$C$16)</f>
        <v>0</v>
      </c>
      <c r="O320" s="545">
        <f>IF(C320="",0,IF($B$3="NYSEG",C320/(1-'Avoided Electric Costs 2020'!$W$21),IF($B$3="RG&amp;E",C320/(1-'Avoided Electric Costs 2020'!$X$21),"")))</f>
        <v>0</v>
      </c>
      <c r="P320" s="546">
        <f>IF(D320="",0,IF($B$3="NYSEG",D320/(1-'Avoided Electric Costs 2020'!$W$21),IF($B$3="RG&amp;E",D320/(1-'Avoided Electric Costs 2020'!$X$21),"")))</f>
        <v>0</v>
      </c>
      <c r="Q320" s="546">
        <f>IF(E320="",0,IF($B$3="NYSEG",E320/(1-'Avoided Natural Gas Costs 2020'!$J$34),IF($B$3="RG&amp;E",E320/(1-'Avoided Natural Gas Costs 2020'!$K$34),"")))</f>
        <v>0</v>
      </c>
      <c r="R320" s="233" t="str">
        <f>IFERROR(IF(P320*'BCA Inputs'!$C$1+Q320*'BCA Inputs'!$C$2+F320*'BCA Inputs'!$C$2+G320*'BCA Inputs'!$C$2=0,"",P320*'BCA Inputs'!$C$1+Q320*'BCA Inputs'!$C$2+F320*'BCA Inputs'!$C$2+G320*'BCA Inputs'!$C$2),"")</f>
        <v/>
      </c>
      <c r="S320" s="181" t="str">
        <f t="shared" si="40"/>
        <v/>
      </c>
      <c r="T320" s="181" t="str">
        <f>IFERROR(IF($B$3="NYSEG",(INDEX('BCA Inputs'!$N$14:$N$54,MATCH(I320,'BCA Inputs'!$M$14:$M$54,0))*P320+INDEX('BCA Inputs'!$O$14:$O$54,MATCH(I320,'BCA Inputs'!$M$14:$M$54,0))*O320+INDEX('BCA Inputs'!P:P,MATCH(I320,'BCA Inputs'!M:M,0))*Q320+INDEX('BCA Inputs'!Q:Q,MATCH(I320,'BCA Inputs'!M:M,0))*F320+INDEX('BCA Inputs'!R:R,MATCH(I320,'BCA Inputs'!M:M,0))*G320)+L320+N320,IF($B$3="RG&amp;E",(INDEX('BCA Inputs'!$AX$14:$AX$54,MATCH(I320,'BCA Inputs'!$AW$14:$AW$54,0))*P320+INDEX('BCA Inputs'!$AY$14:$AY$54,MATCH(I320,'BCA Inputs'!$AW$14:$AW$54,0))*O320+INDEX('BCA Inputs'!$AZ$14:$AZ$54,MATCH(I320,'BCA Inputs'!$AW$14:$AW$54,0))*Q320+INDEX('BCA Inputs'!$BA$14:$BA$54,MATCH(I320,'BCA Inputs'!$AW$14:$AW$54,0))*F320+INDEX('BCA Inputs'!$BB$14:$BB$54,MATCH(I320,'BCA Inputs'!$AW$14:$AW$54,0))*G320)+L320+N320,"")),"")</f>
        <v/>
      </c>
      <c r="U320" s="234" t="str">
        <f t="shared" si="41"/>
        <v/>
      </c>
      <c r="V320" s="234" t="str">
        <f t="shared" si="42"/>
        <v/>
      </c>
      <c r="W320" s="234" t="str">
        <f t="shared" si="43"/>
        <v/>
      </c>
      <c r="Y320" s="235" t="str">
        <f t="shared" si="44"/>
        <v/>
      </c>
      <c r="Z320" s="236" t="str">
        <f>IFERROR(IF($B$3="NYSEG",INDEX('BCA Inputs'!$X$14:$X$54,MATCH(I320,'BCA Inputs'!$M$14:$M$54,0))*P320+INDEX('BCA Inputs'!$Y$14:$Y$54,MATCH(I320,'BCA Inputs'!$M$14:$M$54,0))*O320+INDEX('BCA Inputs'!$Z$14:$Z$54,MATCH(I320,'BCA Inputs'!$M$14:$M$54,0))*Q320+INDEX('BCA Inputs'!$AA$14:$AA$54,MATCH(I320,'BCA Inputs'!$M$14:$M$54,0))*F320+INDEX('BCA Inputs'!$AB$14:$AB$54,MATCH(I320,'BCA Inputs'!$M$14:$M$54,0))*G320,IF($B$3="RG&amp;E",INDEX('BCA Inputs'!$BG$14:$BG$54,MATCH(I320,'BCA Inputs'!$AW$14:$AW$54,0))*P320+INDEX('BCA Inputs'!$BH$14:$BH$54,MATCH(I320,'BCA Inputs'!$AW$14:$AW$54,0))*O320+INDEX('BCA Inputs'!$BI$14:$BI$54,MATCH(I320,'BCA Inputs'!$AW$14:$AW$54,0))*Q320+INDEX('BCA Inputs'!$BJ$14:$BJ$54,MATCH(I320,'BCA Inputs'!$AW$14:$AW$54,0))*F320+INDEX('BCA Inputs'!$BK$14:$BK$54,MATCH(I320,'BCA Inputs'!$AW$14:$AW$54,0))*G320,"")),"")</f>
        <v/>
      </c>
      <c r="AA320" s="237" t="str">
        <f t="shared" si="45"/>
        <v/>
      </c>
      <c r="AC320" s="238" t="str">
        <f>IFERROR((K320+R320)+IF($B$3="NYSEG",INDEX('BCA Inputs'!$AI$14:$AI$54,MATCH(I320,'BCA Inputs'!$M$14:$M$54,0))*P320+INDEX('BCA Inputs'!$AJ$14:$AJ$54,MATCH(I320,'BCA Inputs'!$M$14:$M$54,0))*Q320,IF($B$3="RG&amp;E",INDEX('BCA Inputs'!$BR$14:$BR$54,MATCH(I320,'BCA Inputs'!$AW$14:$AW$54,0))*P320+INDEX('BCA Inputs'!$BS$14:$BS$54,MATCH(I320,'BCA Inputs'!$AW$14:$AW$54,0))*Q320,"")),"")</f>
        <v/>
      </c>
      <c r="AD320" s="181" t="str">
        <f>IFERROR(IF($B$3="NYSEG",INDEX('BCA Inputs'!$AD$14:$AD$54,MATCH(I320,'BCA Inputs'!$M$14:$M$54,0))*P320+INDEX('BCA Inputs'!$AE$14:$AE$54,MATCH(I320,'BCA Inputs'!$M$14:$M$54,0))*O320+INDEX('BCA Inputs'!$AF$14:$AF$54,MATCH(I320,'BCA Inputs'!$M$14:$M$54,0))*Q320+INDEX('BCA Inputs'!$AG$14:$AG$54,MATCH(I320,'BCA Inputs'!$M$14:$M$54,0))*F320+INDEX('BCA Inputs'!$AH$14:$AH$54,MATCH(I320,'BCA Inputs'!$M$14:$M$54,0))*G320,IF($B$3="RG&amp;E",INDEX('BCA Inputs'!$BM$14:$BM$54,MATCH(I320,'BCA Inputs'!$AW$14:$AW$54,0))*P320+INDEX('BCA Inputs'!$BN$14:$BN$54,MATCH(I320,'BCA Inputs'!$AW$14:$AW$54,0))*O320+INDEX('BCA Inputs'!$BO$14:$BO$54,MATCH(I320,'BCA Inputs'!$AW$14:$AW$54,0))*Q320+INDEX('BCA Inputs'!$BP$14:$BP$54,MATCH(I320,'BCA Inputs'!$AW$14:$AW$54,0))*F320+INDEX('BCA Inputs'!$BQ$14:$BQ$54,MATCH(I320,'BCA Inputs'!$AW$14:$AW$54,0))*G320,"")),"")</f>
        <v/>
      </c>
      <c r="AE320" s="237" t="str">
        <f t="shared" si="46"/>
        <v/>
      </c>
      <c r="AF320" s="198">
        <f t="shared" si="48"/>
        <v>0</v>
      </c>
      <c r="AG320" s="239">
        <f t="shared" si="49"/>
        <v>0</v>
      </c>
    </row>
    <row r="321" spans="1:33">
      <c r="A321" s="228"/>
      <c r="B321" s="176"/>
      <c r="C321" s="229"/>
      <c r="D321" s="230"/>
      <c r="E321" s="230"/>
      <c r="F321" s="230"/>
      <c r="G321" s="230"/>
      <c r="H321" s="231"/>
      <c r="I321" s="231"/>
      <c r="J321" s="232"/>
      <c r="K321" s="232"/>
      <c r="L321" s="232"/>
      <c r="M321" s="181">
        <f t="shared" si="47"/>
        <v>0</v>
      </c>
      <c r="N321" s="181">
        <f>IF(H321="",0,H321*I321*'Avoided Water Savings Cost'!$C$16)</f>
        <v>0</v>
      </c>
      <c r="O321" s="545">
        <f>IF(C321="",0,IF($B$3="NYSEG",C321/(1-'Avoided Electric Costs 2020'!$W$21),IF($B$3="RG&amp;E",C321/(1-'Avoided Electric Costs 2020'!$X$21),"")))</f>
        <v>0</v>
      </c>
      <c r="P321" s="546">
        <f>IF(D321="",0,IF($B$3="NYSEG",D321/(1-'Avoided Electric Costs 2020'!$W$21),IF($B$3="RG&amp;E",D321/(1-'Avoided Electric Costs 2020'!$X$21),"")))</f>
        <v>0</v>
      </c>
      <c r="Q321" s="546">
        <f>IF(E321="",0,IF($B$3="NYSEG",E321/(1-'Avoided Natural Gas Costs 2020'!$J$34),IF($B$3="RG&amp;E",E321/(1-'Avoided Natural Gas Costs 2020'!$K$34),"")))</f>
        <v>0</v>
      </c>
      <c r="R321" s="233" t="str">
        <f>IFERROR(IF(P321*'BCA Inputs'!$C$1+Q321*'BCA Inputs'!$C$2+F321*'BCA Inputs'!$C$2+G321*'BCA Inputs'!$C$2=0,"",P321*'BCA Inputs'!$C$1+Q321*'BCA Inputs'!$C$2+F321*'BCA Inputs'!$C$2+G321*'BCA Inputs'!$C$2),"")</f>
        <v/>
      </c>
      <c r="S321" s="181" t="str">
        <f t="shared" si="40"/>
        <v/>
      </c>
      <c r="T321" s="181" t="str">
        <f>IFERROR(IF($B$3="NYSEG",(INDEX('BCA Inputs'!$N$14:$N$54,MATCH(I321,'BCA Inputs'!$M$14:$M$54,0))*P321+INDEX('BCA Inputs'!$O$14:$O$54,MATCH(I321,'BCA Inputs'!$M$14:$M$54,0))*O321+INDEX('BCA Inputs'!P:P,MATCH(I321,'BCA Inputs'!M:M,0))*Q321+INDEX('BCA Inputs'!Q:Q,MATCH(I321,'BCA Inputs'!M:M,0))*F321+INDEX('BCA Inputs'!R:R,MATCH(I321,'BCA Inputs'!M:M,0))*G321)+L321+N321,IF($B$3="RG&amp;E",(INDEX('BCA Inputs'!$AX$14:$AX$54,MATCH(I321,'BCA Inputs'!$AW$14:$AW$54,0))*P321+INDEX('BCA Inputs'!$AY$14:$AY$54,MATCH(I321,'BCA Inputs'!$AW$14:$AW$54,0))*O321+INDEX('BCA Inputs'!$AZ$14:$AZ$54,MATCH(I321,'BCA Inputs'!$AW$14:$AW$54,0))*Q321+INDEX('BCA Inputs'!$BA$14:$BA$54,MATCH(I321,'BCA Inputs'!$AW$14:$AW$54,0))*F321+INDEX('BCA Inputs'!$BB$14:$BB$54,MATCH(I321,'BCA Inputs'!$AW$14:$AW$54,0))*G321)+L321+N321,"")),"")</f>
        <v/>
      </c>
      <c r="U321" s="234" t="str">
        <f t="shared" si="41"/>
        <v/>
      </c>
      <c r="V321" s="234" t="str">
        <f t="shared" si="42"/>
        <v/>
      </c>
      <c r="W321" s="234" t="str">
        <f t="shared" si="43"/>
        <v/>
      </c>
      <c r="Y321" s="235" t="str">
        <f t="shared" si="44"/>
        <v/>
      </c>
      <c r="Z321" s="236" t="str">
        <f>IFERROR(IF($B$3="NYSEG",INDEX('BCA Inputs'!$X$14:$X$54,MATCH(I321,'BCA Inputs'!$M$14:$M$54,0))*P321+INDEX('BCA Inputs'!$Y$14:$Y$54,MATCH(I321,'BCA Inputs'!$M$14:$M$54,0))*O321+INDEX('BCA Inputs'!$Z$14:$Z$54,MATCH(I321,'BCA Inputs'!$M$14:$M$54,0))*Q321+INDEX('BCA Inputs'!$AA$14:$AA$54,MATCH(I321,'BCA Inputs'!$M$14:$M$54,0))*F321+INDEX('BCA Inputs'!$AB$14:$AB$54,MATCH(I321,'BCA Inputs'!$M$14:$M$54,0))*G321,IF($B$3="RG&amp;E",INDEX('BCA Inputs'!$BG$14:$BG$54,MATCH(I321,'BCA Inputs'!$AW$14:$AW$54,0))*P321+INDEX('BCA Inputs'!$BH$14:$BH$54,MATCH(I321,'BCA Inputs'!$AW$14:$AW$54,0))*O321+INDEX('BCA Inputs'!$BI$14:$BI$54,MATCH(I321,'BCA Inputs'!$AW$14:$AW$54,0))*Q321+INDEX('BCA Inputs'!$BJ$14:$BJ$54,MATCH(I321,'BCA Inputs'!$AW$14:$AW$54,0))*F321+INDEX('BCA Inputs'!$BK$14:$BK$54,MATCH(I321,'BCA Inputs'!$AW$14:$AW$54,0))*G321,"")),"")</f>
        <v/>
      </c>
      <c r="AA321" s="237" t="str">
        <f t="shared" si="45"/>
        <v/>
      </c>
      <c r="AC321" s="238" t="str">
        <f>IFERROR((K321+R321)+IF($B$3="NYSEG",INDEX('BCA Inputs'!$AI$14:$AI$54,MATCH(I321,'BCA Inputs'!$M$14:$M$54,0))*P321+INDEX('BCA Inputs'!$AJ$14:$AJ$54,MATCH(I321,'BCA Inputs'!$M$14:$M$54,0))*Q321,IF($B$3="RG&amp;E",INDEX('BCA Inputs'!$BR$14:$BR$54,MATCH(I321,'BCA Inputs'!$AW$14:$AW$54,0))*P321+INDEX('BCA Inputs'!$BS$14:$BS$54,MATCH(I321,'BCA Inputs'!$AW$14:$AW$54,0))*Q321,"")),"")</f>
        <v/>
      </c>
      <c r="AD321" s="181" t="str">
        <f>IFERROR(IF($B$3="NYSEG",INDEX('BCA Inputs'!$AD$14:$AD$54,MATCH(I321,'BCA Inputs'!$M$14:$M$54,0))*P321+INDEX('BCA Inputs'!$AE$14:$AE$54,MATCH(I321,'BCA Inputs'!$M$14:$M$54,0))*O321+INDEX('BCA Inputs'!$AF$14:$AF$54,MATCH(I321,'BCA Inputs'!$M$14:$M$54,0))*Q321+INDEX('BCA Inputs'!$AG$14:$AG$54,MATCH(I321,'BCA Inputs'!$M$14:$M$54,0))*F321+INDEX('BCA Inputs'!$AH$14:$AH$54,MATCH(I321,'BCA Inputs'!$M$14:$M$54,0))*G321,IF($B$3="RG&amp;E",INDEX('BCA Inputs'!$BM$14:$BM$54,MATCH(I321,'BCA Inputs'!$AW$14:$AW$54,0))*P321+INDEX('BCA Inputs'!$BN$14:$BN$54,MATCH(I321,'BCA Inputs'!$AW$14:$AW$54,0))*O321+INDEX('BCA Inputs'!$BO$14:$BO$54,MATCH(I321,'BCA Inputs'!$AW$14:$AW$54,0))*Q321+INDEX('BCA Inputs'!$BP$14:$BP$54,MATCH(I321,'BCA Inputs'!$AW$14:$AW$54,0))*F321+INDEX('BCA Inputs'!$BQ$14:$BQ$54,MATCH(I321,'BCA Inputs'!$AW$14:$AW$54,0))*G321,"")),"")</f>
        <v/>
      </c>
      <c r="AE321" s="237" t="str">
        <f t="shared" si="46"/>
        <v/>
      </c>
      <c r="AF321" s="198">
        <f t="shared" si="48"/>
        <v>0</v>
      </c>
      <c r="AG321" s="239">
        <f t="shared" si="49"/>
        <v>0</v>
      </c>
    </row>
    <row r="322" spans="1:33">
      <c r="A322" s="228"/>
      <c r="B322" s="176"/>
      <c r="C322" s="229"/>
      <c r="D322" s="230"/>
      <c r="E322" s="230"/>
      <c r="F322" s="230"/>
      <c r="G322" s="230"/>
      <c r="H322" s="231"/>
      <c r="I322" s="231"/>
      <c r="J322" s="232"/>
      <c r="K322" s="232"/>
      <c r="L322" s="232"/>
      <c r="M322" s="181">
        <f t="shared" si="47"/>
        <v>0</v>
      </c>
      <c r="N322" s="181">
        <f>IF(H322="",0,H322*I322*'Avoided Water Savings Cost'!$C$16)</f>
        <v>0</v>
      </c>
      <c r="O322" s="545">
        <f>IF(C322="",0,IF($B$3="NYSEG",C322/(1-'Avoided Electric Costs 2020'!$W$21),IF($B$3="RG&amp;E",C322/(1-'Avoided Electric Costs 2020'!$X$21),"")))</f>
        <v>0</v>
      </c>
      <c r="P322" s="546">
        <f>IF(D322="",0,IF($B$3="NYSEG",D322/(1-'Avoided Electric Costs 2020'!$W$21),IF($B$3="RG&amp;E",D322/(1-'Avoided Electric Costs 2020'!$X$21),"")))</f>
        <v>0</v>
      </c>
      <c r="Q322" s="546">
        <f>IF(E322="",0,IF($B$3="NYSEG",E322/(1-'Avoided Natural Gas Costs 2020'!$J$34),IF($B$3="RG&amp;E",E322/(1-'Avoided Natural Gas Costs 2020'!$K$34),"")))</f>
        <v>0</v>
      </c>
      <c r="R322" s="233" t="str">
        <f>IFERROR(IF(P322*'BCA Inputs'!$C$1+Q322*'BCA Inputs'!$C$2+F322*'BCA Inputs'!$C$2+G322*'BCA Inputs'!$C$2=0,"",P322*'BCA Inputs'!$C$1+Q322*'BCA Inputs'!$C$2+F322*'BCA Inputs'!$C$2+G322*'BCA Inputs'!$C$2),"")</f>
        <v/>
      </c>
      <c r="S322" s="181" t="str">
        <f t="shared" si="40"/>
        <v/>
      </c>
      <c r="T322" s="181" t="str">
        <f>IFERROR(IF($B$3="NYSEG",(INDEX('BCA Inputs'!$N$14:$N$54,MATCH(I322,'BCA Inputs'!$M$14:$M$54,0))*P322+INDEX('BCA Inputs'!$O$14:$O$54,MATCH(I322,'BCA Inputs'!$M$14:$M$54,0))*O322+INDEX('BCA Inputs'!P:P,MATCH(I322,'BCA Inputs'!M:M,0))*Q322+INDEX('BCA Inputs'!Q:Q,MATCH(I322,'BCA Inputs'!M:M,0))*F322+INDEX('BCA Inputs'!R:R,MATCH(I322,'BCA Inputs'!M:M,0))*G322)+L322+N322,IF($B$3="RG&amp;E",(INDEX('BCA Inputs'!$AX$14:$AX$54,MATCH(I322,'BCA Inputs'!$AW$14:$AW$54,0))*P322+INDEX('BCA Inputs'!$AY$14:$AY$54,MATCH(I322,'BCA Inputs'!$AW$14:$AW$54,0))*O322+INDEX('BCA Inputs'!$AZ$14:$AZ$54,MATCH(I322,'BCA Inputs'!$AW$14:$AW$54,0))*Q322+INDEX('BCA Inputs'!$BA$14:$BA$54,MATCH(I322,'BCA Inputs'!$AW$14:$AW$54,0))*F322+INDEX('BCA Inputs'!$BB$14:$BB$54,MATCH(I322,'BCA Inputs'!$AW$14:$AW$54,0))*G322)+L322+N322,"")),"")</f>
        <v/>
      </c>
      <c r="U322" s="234" t="str">
        <f t="shared" si="41"/>
        <v/>
      </c>
      <c r="V322" s="234" t="str">
        <f t="shared" si="42"/>
        <v/>
      </c>
      <c r="W322" s="234" t="str">
        <f t="shared" si="43"/>
        <v/>
      </c>
      <c r="Y322" s="235" t="str">
        <f t="shared" si="44"/>
        <v/>
      </c>
      <c r="Z322" s="236" t="str">
        <f>IFERROR(IF($B$3="NYSEG",INDEX('BCA Inputs'!$X$14:$X$54,MATCH(I322,'BCA Inputs'!$M$14:$M$54,0))*P322+INDEX('BCA Inputs'!$Y$14:$Y$54,MATCH(I322,'BCA Inputs'!$M$14:$M$54,0))*O322+INDEX('BCA Inputs'!$Z$14:$Z$54,MATCH(I322,'BCA Inputs'!$M$14:$M$54,0))*Q322+INDEX('BCA Inputs'!$AA$14:$AA$54,MATCH(I322,'BCA Inputs'!$M$14:$M$54,0))*F322+INDEX('BCA Inputs'!$AB$14:$AB$54,MATCH(I322,'BCA Inputs'!$M$14:$M$54,0))*G322,IF($B$3="RG&amp;E",INDEX('BCA Inputs'!$BG$14:$BG$54,MATCH(I322,'BCA Inputs'!$AW$14:$AW$54,0))*P322+INDEX('BCA Inputs'!$BH$14:$BH$54,MATCH(I322,'BCA Inputs'!$AW$14:$AW$54,0))*O322+INDEX('BCA Inputs'!$BI$14:$BI$54,MATCH(I322,'BCA Inputs'!$AW$14:$AW$54,0))*Q322+INDEX('BCA Inputs'!$BJ$14:$BJ$54,MATCH(I322,'BCA Inputs'!$AW$14:$AW$54,0))*F322+INDEX('BCA Inputs'!$BK$14:$BK$54,MATCH(I322,'BCA Inputs'!$AW$14:$AW$54,0))*G322,"")),"")</f>
        <v/>
      </c>
      <c r="AA322" s="237" t="str">
        <f t="shared" si="45"/>
        <v/>
      </c>
      <c r="AC322" s="238" t="str">
        <f>IFERROR((K322+R322)+IF($B$3="NYSEG",INDEX('BCA Inputs'!$AI$14:$AI$54,MATCH(I322,'BCA Inputs'!$M$14:$M$54,0))*P322+INDEX('BCA Inputs'!$AJ$14:$AJ$54,MATCH(I322,'BCA Inputs'!$M$14:$M$54,0))*Q322,IF($B$3="RG&amp;E",INDEX('BCA Inputs'!$BR$14:$BR$54,MATCH(I322,'BCA Inputs'!$AW$14:$AW$54,0))*P322+INDEX('BCA Inputs'!$BS$14:$BS$54,MATCH(I322,'BCA Inputs'!$AW$14:$AW$54,0))*Q322,"")),"")</f>
        <v/>
      </c>
      <c r="AD322" s="181" t="str">
        <f>IFERROR(IF($B$3="NYSEG",INDEX('BCA Inputs'!$AD$14:$AD$54,MATCH(I322,'BCA Inputs'!$M$14:$M$54,0))*P322+INDEX('BCA Inputs'!$AE$14:$AE$54,MATCH(I322,'BCA Inputs'!$M$14:$M$54,0))*O322+INDEX('BCA Inputs'!$AF$14:$AF$54,MATCH(I322,'BCA Inputs'!$M$14:$M$54,0))*Q322+INDEX('BCA Inputs'!$AG$14:$AG$54,MATCH(I322,'BCA Inputs'!$M$14:$M$54,0))*F322+INDEX('BCA Inputs'!$AH$14:$AH$54,MATCH(I322,'BCA Inputs'!$M$14:$M$54,0))*G322,IF($B$3="RG&amp;E",INDEX('BCA Inputs'!$BM$14:$BM$54,MATCH(I322,'BCA Inputs'!$AW$14:$AW$54,0))*P322+INDEX('BCA Inputs'!$BN$14:$BN$54,MATCH(I322,'BCA Inputs'!$AW$14:$AW$54,0))*O322+INDEX('BCA Inputs'!$BO$14:$BO$54,MATCH(I322,'BCA Inputs'!$AW$14:$AW$54,0))*Q322+INDEX('BCA Inputs'!$BP$14:$BP$54,MATCH(I322,'BCA Inputs'!$AW$14:$AW$54,0))*F322+INDEX('BCA Inputs'!$BQ$14:$BQ$54,MATCH(I322,'BCA Inputs'!$AW$14:$AW$54,0))*G322,"")),"")</f>
        <v/>
      </c>
      <c r="AE322" s="237" t="str">
        <f t="shared" si="46"/>
        <v/>
      </c>
      <c r="AF322" s="198">
        <f t="shared" si="48"/>
        <v>0</v>
      </c>
      <c r="AG322" s="239">
        <f t="shared" si="49"/>
        <v>0</v>
      </c>
    </row>
    <row r="323" spans="1:33">
      <c r="A323" s="228"/>
      <c r="B323" s="176"/>
      <c r="C323" s="229"/>
      <c r="D323" s="230"/>
      <c r="E323" s="230"/>
      <c r="F323" s="230"/>
      <c r="G323" s="230"/>
      <c r="H323" s="231"/>
      <c r="I323" s="231"/>
      <c r="J323" s="232"/>
      <c r="K323" s="232"/>
      <c r="L323" s="232"/>
      <c r="M323" s="181">
        <f t="shared" si="47"/>
        <v>0</v>
      </c>
      <c r="N323" s="181">
        <f>IF(H323="",0,H323*I323*'Avoided Water Savings Cost'!$C$16)</f>
        <v>0</v>
      </c>
      <c r="O323" s="545">
        <f>IF(C323="",0,IF($B$3="NYSEG",C323/(1-'Avoided Electric Costs 2020'!$W$21),IF($B$3="RG&amp;E",C323/(1-'Avoided Electric Costs 2020'!$X$21),"")))</f>
        <v>0</v>
      </c>
      <c r="P323" s="546">
        <f>IF(D323="",0,IF($B$3="NYSEG",D323/(1-'Avoided Electric Costs 2020'!$W$21),IF($B$3="RG&amp;E",D323/(1-'Avoided Electric Costs 2020'!$X$21),"")))</f>
        <v>0</v>
      </c>
      <c r="Q323" s="546">
        <f>IF(E323="",0,IF($B$3="NYSEG",E323/(1-'Avoided Natural Gas Costs 2020'!$J$34),IF($B$3="RG&amp;E",E323/(1-'Avoided Natural Gas Costs 2020'!$K$34),"")))</f>
        <v>0</v>
      </c>
      <c r="R323" s="233" t="str">
        <f>IFERROR(IF(P323*'BCA Inputs'!$C$1+Q323*'BCA Inputs'!$C$2+F323*'BCA Inputs'!$C$2+G323*'BCA Inputs'!$C$2=0,"",P323*'BCA Inputs'!$C$1+Q323*'BCA Inputs'!$C$2+F323*'BCA Inputs'!$C$2+G323*'BCA Inputs'!$C$2),"")</f>
        <v/>
      </c>
      <c r="S323" s="181" t="str">
        <f t="shared" si="40"/>
        <v/>
      </c>
      <c r="T323" s="181" t="str">
        <f>IFERROR(IF($B$3="NYSEG",(INDEX('BCA Inputs'!$N$14:$N$54,MATCH(I323,'BCA Inputs'!$M$14:$M$54,0))*P323+INDEX('BCA Inputs'!$O$14:$O$54,MATCH(I323,'BCA Inputs'!$M$14:$M$54,0))*O323+INDEX('BCA Inputs'!P:P,MATCH(I323,'BCA Inputs'!M:M,0))*Q323+INDEX('BCA Inputs'!Q:Q,MATCH(I323,'BCA Inputs'!M:M,0))*F323+INDEX('BCA Inputs'!R:R,MATCH(I323,'BCA Inputs'!M:M,0))*G323)+L323+N323,IF($B$3="RG&amp;E",(INDEX('BCA Inputs'!$AX$14:$AX$54,MATCH(I323,'BCA Inputs'!$AW$14:$AW$54,0))*P323+INDEX('BCA Inputs'!$AY$14:$AY$54,MATCH(I323,'BCA Inputs'!$AW$14:$AW$54,0))*O323+INDEX('BCA Inputs'!$AZ$14:$AZ$54,MATCH(I323,'BCA Inputs'!$AW$14:$AW$54,0))*Q323+INDEX('BCA Inputs'!$BA$14:$BA$54,MATCH(I323,'BCA Inputs'!$AW$14:$AW$54,0))*F323+INDEX('BCA Inputs'!$BB$14:$BB$54,MATCH(I323,'BCA Inputs'!$AW$14:$AW$54,0))*G323)+L323+N323,"")),"")</f>
        <v/>
      </c>
      <c r="U323" s="234" t="str">
        <f t="shared" si="41"/>
        <v/>
      </c>
      <c r="V323" s="234" t="str">
        <f t="shared" si="42"/>
        <v/>
      </c>
      <c r="W323" s="234" t="str">
        <f t="shared" si="43"/>
        <v/>
      </c>
      <c r="Y323" s="235" t="str">
        <f t="shared" si="44"/>
        <v/>
      </c>
      <c r="Z323" s="236" t="str">
        <f>IFERROR(IF($B$3="NYSEG",INDEX('BCA Inputs'!$X$14:$X$54,MATCH(I323,'BCA Inputs'!$M$14:$M$54,0))*P323+INDEX('BCA Inputs'!$Y$14:$Y$54,MATCH(I323,'BCA Inputs'!$M$14:$M$54,0))*O323+INDEX('BCA Inputs'!$Z$14:$Z$54,MATCH(I323,'BCA Inputs'!$M$14:$M$54,0))*Q323+INDEX('BCA Inputs'!$AA$14:$AA$54,MATCH(I323,'BCA Inputs'!$M$14:$M$54,0))*F323+INDEX('BCA Inputs'!$AB$14:$AB$54,MATCH(I323,'BCA Inputs'!$M$14:$M$54,0))*G323,IF($B$3="RG&amp;E",INDEX('BCA Inputs'!$BG$14:$BG$54,MATCH(I323,'BCA Inputs'!$AW$14:$AW$54,0))*P323+INDEX('BCA Inputs'!$BH$14:$BH$54,MATCH(I323,'BCA Inputs'!$AW$14:$AW$54,0))*O323+INDEX('BCA Inputs'!$BI$14:$BI$54,MATCH(I323,'BCA Inputs'!$AW$14:$AW$54,0))*Q323+INDEX('BCA Inputs'!$BJ$14:$BJ$54,MATCH(I323,'BCA Inputs'!$AW$14:$AW$54,0))*F323+INDEX('BCA Inputs'!$BK$14:$BK$54,MATCH(I323,'BCA Inputs'!$AW$14:$AW$54,0))*G323,"")),"")</f>
        <v/>
      </c>
      <c r="AA323" s="237" t="str">
        <f t="shared" si="45"/>
        <v/>
      </c>
      <c r="AC323" s="238" t="str">
        <f>IFERROR((K323+R323)+IF($B$3="NYSEG",INDEX('BCA Inputs'!$AI$14:$AI$54,MATCH(I323,'BCA Inputs'!$M$14:$M$54,0))*P323+INDEX('BCA Inputs'!$AJ$14:$AJ$54,MATCH(I323,'BCA Inputs'!$M$14:$M$54,0))*Q323,IF($B$3="RG&amp;E",INDEX('BCA Inputs'!$BR$14:$BR$54,MATCH(I323,'BCA Inputs'!$AW$14:$AW$54,0))*P323+INDEX('BCA Inputs'!$BS$14:$BS$54,MATCH(I323,'BCA Inputs'!$AW$14:$AW$54,0))*Q323,"")),"")</f>
        <v/>
      </c>
      <c r="AD323" s="181" t="str">
        <f>IFERROR(IF($B$3="NYSEG",INDEX('BCA Inputs'!$AD$14:$AD$54,MATCH(I323,'BCA Inputs'!$M$14:$M$54,0))*P323+INDEX('BCA Inputs'!$AE$14:$AE$54,MATCH(I323,'BCA Inputs'!$M$14:$M$54,0))*O323+INDEX('BCA Inputs'!$AF$14:$AF$54,MATCH(I323,'BCA Inputs'!$M$14:$M$54,0))*Q323+INDEX('BCA Inputs'!$AG$14:$AG$54,MATCH(I323,'BCA Inputs'!$M$14:$M$54,0))*F323+INDEX('BCA Inputs'!$AH$14:$AH$54,MATCH(I323,'BCA Inputs'!$M$14:$M$54,0))*G323,IF($B$3="RG&amp;E",INDEX('BCA Inputs'!$BM$14:$BM$54,MATCH(I323,'BCA Inputs'!$AW$14:$AW$54,0))*P323+INDEX('BCA Inputs'!$BN$14:$BN$54,MATCH(I323,'BCA Inputs'!$AW$14:$AW$54,0))*O323+INDEX('BCA Inputs'!$BO$14:$BO$54,MATCH(I323,'BCA Inputs'!$AW$14:$AW$54,0))*Q323+INDEX('BCA Inputs'!$BP$14:$BP$54,MATCH(I323,'BCA Inputs'!$AW$14:$AW$54,0))*F323+INDEX('BCA Inputs'!$BQ$14:$BQ$54,MATCH(I323,'BCA Inputs'!$AW$14:$AW$54,0))*G323,"")),"")</f>
        <v/>
      </c>
      <c r="AE323" s="237" t="str">
        <f t="shared" si="46"/>
        <v/>
      </c>
      <c r="AF323" s="198">
        <f t="shared" si="48"/>
        <v>0</v>
      </c>
      <c r="AG323" s="239">
        <f t="shared" si="49"/>
        <v>0</v>
      </c>
    </row>
    <row r="324" spans="1:33">
      <c r="A324" s="228"/>
      <c r="B324" s="176"/>
      <c r="C324" s="229"/>
      <c r="D324" s="230"/>
      <c r="E324" s="230"/>
      <c r="F324" s="230"/>
      <c r="G324" s="230"/>
      <c r="H324" s="231"/>
      <c r="I324" s="231"/>
      <c r="J324" s="232"/>
      <c r="K324" s="232"/>
      <c r="L324" s="232"/>
      <c r="M324" s="181">
        <f t="shared" si="47"/>
        <v>0</v>
      </c>
      <c r="N324" s="181">
        <f>IF(H324="",0,H324*I324*'Avoided Water Savings Cost'!$C$16)</f>
        <v>0</v>
      </c>
      <c r="O324" s="545">
        <f>IF(C324="",0,IF($B$3="NYSEG",C324/(1-'Avoided Electric Costs 2020'!$W$21),IF($B$3="RG&amp;E",C324/(1-'Avoided Electric Costs 2020'!$X$21),"")))</f>
        <v>0</v>
      </c>
      <c r="P324" s="546">
        <f>IF(D324="",0,IF($B$3="NYSEG",D324/(1-'Avoided Electric Costs 2020'!$W$21),IF($B$3="RG&amp;E",D324/(1-'Avoided Electric Costs 2020'!$X$21),"")))</f>
        <v>0</v>
      </c>
      <c r="Q324" s="546">
        <f>IF(E324="",0,IF($B$3="NYSEG",E324/(1-'Avoided Natural Gas Costs 2020'!$J$34),IF($B$3="RG&amp;E",E324/(1-'Avoided Natural Gas Costs 2020'!$K$34),"")))</f>
        <v>0</v>
      </c>
      <c r="R324" s="233" t="str">
        <f>IFERROR(IF(P324*'BCA Inputs'!$C$1+Q324*'BCA Inputs'!$C$2+F324*'BCA Inputs'!$C$2+G324*'BCA Inputs'!$C$2=0,"",P324*'BCA Inputs'!$C$1+Q324*'BCA Inputs'!$C$2+F324*'BCA Inputs'!$C$2+G324*'BCA Inputs'!$C$2),"")</f>
        <v/>
      </c>
      <c r="S324" s="181" t="str">
        <f t="shared" si="40"/>
        <v/>
      </c>
      <c r="T324" s="181" t="str">
        <f>IFERROR(IF($B$3="NYSEG",(INDEX('BCA Inputs'!$N$14:$N$54,MATCH(I324,'BCA Inputs'!$M$14:$M$54,0))*P324+INDEX('BCA Inputs'!$O$14:$O$54,MATCH(I324,'BCA Inputs'!$M$14:$M$54,0))*O324+INDEX('BCA Inputs'!P:P,MATCH(I324,'BCA Inputs'!M:M,0))*Q324+INDEX('BCA Inputs'!Q:Q,MATCH(I324,'BCA Inputs'!M:M,0))*F324+INDEX('BCA Inputs'!R:R,MATCH(I324,'BCA Inputs'!M:M,0))*G324)+L324+N324,IF($B$3="RG&amp;E",(INDEX('BCA Inputs'!$AX$14:$AX$54,MATCH(I324,'BCA Inputs'!$AW$14:$AW$54,0))*P324+INDEX('BCA Inputs'!$AY$14:$AY$54,MATCH(I324,'BCA Inputs'!$AW$14:$AW$54,0))*O324+INDEX('BCA Inputs'!$AZ$14:$AZ$54,MATCH(I324,'BCA Inputs'!$AW$14:$AW$54,0))*Q324+INDEX('BCA Inputs'!$BA$14:$BA$54,MATCH(I324,'BCA Inputs'!$AW$14:$AW$54,0))*F324+INDEX('BCA Inputs'!$BB$14:$BB$54,MATCH(I324,'BCA Inputs'!$AW$14:$AW$54,0))*G324)+L324+N324,"")),"")</f>
        <v/>
      </c>
      <c r="U324" s="234" t="str">
        <f t="shared" si="41"/>
        <v/>
      </c>
      <c r="V324" s="234" t="str">
        <f t="shared" si="42"/>
        <v/>
      </c>
      <c r="W324" s="234" t="str">
        <f t="shared" si="43"/>
        <v/>
      </c>
      <c r="Y324" s="235" t="str">
        <f t="shared" si="44"/>
        <v/>
      </c>
      <c r="Z324" s="236" t="str">
        <f>IFERROR(IF($B$3="NYSEG",INDEX('BCA Inputs'!$X$14:$X$54,MATCH(I324,'BCA Inputs'!$M$14:$M$54,0))*P324+INDEX('BCA Inputs'!$Y$14:$Y$54,MATCH(I324,'BCA Inputs'!$M$14:$M$54,0))*O324+INDEX('BCA Inputs'!$Z$14:$Z$54,MATCH(I324,'BCA Inputs'!$M$14:$M$54,0))*Q324+INDEX('BCA Inputs'!$AA$14:$AA$54,MATCH(I324,'BCA Inputs'!$M$14:$M$54,0))*F324+INDEX('BCA Inputs'!$AB$14:$AB$54,MATCH(I324,'BCA Inputs'!$M$14:$M$54,0))*G324,IF($B$3="RG&amp;E",INDEX('BCA Inputs'!$BG$14:$BG$54,MATCH(I324,'BCA Inputs'!$AW$14:$AW$54,0))*P324+INDEX('BCA Inputs'!$BH$14:$BH$54,MATCH(I324,'BCA Inputs'!$AW$14:$AW$54,0))*O324+INDEX('BCA Inputs'!$BI$14:$BI$54,MATCH(I324,'BCA Inputs'!$AW$14:$AW$54,0))*Q324+INDEX('BCA Inputs'!$BJ$14:$BJ$54,MATCH(I324,'BCA Inputs'!$AW$14:$AW$54,0))*F324+INDEX('BCA Inputs'!$BK$14:$BK$54,MATCH(I324,'BCA Inputs'!$AW$14:$AW$54,0))*G324,"")),"")</f>
        <v/>
      </c>
      <c r="AA324" s="237" t="str">
        <f t="shared" si="45"/>
        <v/>
      </c>
      <c r="AC324" s="238" t="str">
        <f>IFERROR((K324+R324)+IF($B$3="NYSEG",INDEX('BCA Inputs'!$AI$14:$AI$54,MATCH(I324,'BCA Inputs'!$M$14:$M$54,0))*P324+INDEX('BCA Inputs'!$AJ$14:$AJ$54,MATCH(I324,'BCA Inputs'!$M$14:$M$54,0))*Q324,IF($B$3="RG&amp;E",INDEX('BCA Inputs'!$BR$14:$BR$54,MATCH(I324,'BCA Inputs'!$AW$14:$AW$54,0))*P324+INDEX('BCA Inputs'!$BS$14:$BS$54,MATCH(I324,'BCA Inputs'!$AW$14:$AW$54,0))*Q324,"")),"")</f>
        <v/>
      </c>
      <c r="AD324" s="181" t="str">
        <f>IFERROR(IF($B$3="NYSEG",INDEX('BCA Inputs'!$AD$14:$AD$54,MATCH(I324,'BCA Inputs'!$M$14:$M$54,0))*P324+INDEX('BCA Inputs'!$AE$14:$AE$54,MATCH(I324,'BCA Inputs'!$M$14:$M$54,0))*O324+INDEX('BCA Inputs'!$AF$14:$AF$54,MATCH(I324,'BCA Inputs'!$M$14:$M$54,0))*Q324+INDEX('BCA Inputs'!$AG$14:$AG$54,MATCH(I324,'BCA Inputs'!$M$14:$M$54,0))*F324+INDEX('BCA Inputs'!$AH$14:$AH$54,MATCH(I324,'BCA Inputs'!$M$14:$M$54,0))*G324,IF($B$3="RG&amp;E",INDEX('BCA Inputs'!$BM$14:$BM$54,MATCH(I324,'BCA Inputs'!$AW$14:$AW$54,0))*P324+INDEX('BCA Inputs'!$BN$14:$BN$54,MATCH(I324,'BCA Inputs'!$AW$14:$AW$54,0))*O324+INDEX('BCA Inputs'!$BO$14:$BO$54,MATCH(I324,'BCA Inputs'!$AW$14:$AW$54,0))*Q324+INDEX('BCA Inputs'!$BP$14:$BP$54,MATCH(I324,'BCA Inputs'!$AW$14:$AW$54,0))*F324+INDEX('BCA Inputs'!$BQ$14:$BQ$54,MATCH(I324,'BCA Inputs'!$AW$14:$AW$54,0))*G324,"")),"")</f>
        <v/>
      </c>
      <c r="AE324" s="237" t="str">
        <f t="shared" si="46"/>
        <v/>
      </c>
      <c r="AF324" s="198">
        <f t="shared" si="48"/>
        <v>0</v>
      </c>
      <c r="AG324" s="239">
        <f t="shared" si="49"/>
        <v>0</v>
      </c>
    </row>
    <row r="325" spans="1:33">
      <c r="A325" s="228"/>
      <c r="B325" s="176"/>
      <c r="C325" s="229"/>
      <c r="D325" s="230"/>
      <c r="E325" s="230"/>
      <c r="F325" s="230"/>
      <c r="G325" s="230"/>
      <c r="H325" s="231"/>
      <c r="I325" s="231"/>
      <c r="J325" s="232"/>
      <c r="K325" s="232"/>
      <c r="L325" s="232"/>
      <c r="M325" s="181">
        <f t="shared" si="47"/>
        <v>0</v>
      </c>
      <c r="N325" s="181">
        <f>IF(H325="",0,H325*I325*'Avoided Water Savings Cost'!$C$16)</f>
        <v>0</v>
      </c>
      <c r="O325" s="545">
        <f>IF(C325="",0,IF($B$3="NYSEG",C325/(1-'Avoided Electric Costs 2020'!$W$21),IF($B$3="RG&amp;E",C325/(1-'Avoided Electric Costs 2020'!$X$21),"")))</f>
        <v>0</v>
      </c>
      <c r="P325" s="546">
        <f>IF(D325="",0,IF($B$3="NYSEG",D325/(1-'Avoided Electric Costs 2020'!$W$21),IF($B$3="RG&amp;E",D325/(1-'Avoided Electric Costs 2020'!$X$21),"")))</f>
        <v>0</v>
      </c>
      <c r="Q325" s="546">
        <f>IF(E325="",0,IF($B$3="NYSEG",E325/(1-'Avoided Natural Gas Costs 2020'!$J$34),IF($B$3="RG&amp;E",E325/(1-'Avoided Natural Gas Costs 2020'!$K$34),"")))</f>
        <v>0</v>
      </c>
      <c r="R325" s="233" t="str">
        <f>IFERROR(IF(P325*'BCA Inputs'!$C$1+Q325*'BCA Inputs'!$C$2+F325*'BCA Inputs'!$C$2+G325*'BCA Inputs'!$C$2=0,"",P325*'BCA Inputs'!$C$1+Q325*'BCA Inputs'!$C$2+F325*'BCA Inputs'!$C$2+G325*'BCA Inputs'!$C$2),"")</f>
        <v/>
      </c>
      <c r="S325" s="181" t="str">
        <f t="shared" si="40"/>
        <v/>
      </c>
      <c r="T325" s="181" t="str">
        <f>IFERROR(IF($B$3="NYSEG",(INDEX('BCA Inputs'!$N$14:$N$54,MATCH(I325,'BCA Inputs'!$M$14:$M$54,0))*P325+INDEX('BCA Inputs'!$O$14:$O$54,MATCH(I325,'BCA Inputs'!$M$14:$M$54,0))*O325+INDEX('BCA Inputs'!P:P,MATCH(I325,'BCA Inputs'!M:M,0))*Q325+INDEX('BCA Inputs'!Q:Q,MATCH(I325,'BCA Inputs'!M:M,0))*F325+INDEX('BCA Inputs'!R:R,MATCH(I325,'BCA Inputs'!M:M,0))*G325)+L325+N325,IF($B$3="RG&amp;E",(INDEX('BCA Inputs'!$AX$14:$AX$54,MATCH(I325,'BCA Inputs'!$AW$14:$AW$54,0))*P325+INDEX('BCA Inputs'!$AY$14:$AY$54,MATCH(I325,'BCA Inputs'!$AW$14:$AW$54,0))*O325+INDEX('BCA Inputs'!$AZ$14:$AZ$54,MATCH(I325,'BCA Inputs'!$AW$14:$AW$54,0))*Q325+INDEX('BCA Inputs'!$BA$14:$BA$54,MATCH(I325,'BCA Inputs'!$AW$14:$AW$54,0))*F325+INDEX('BCA Inputs'!$BB$14:$BB$54,MATCH(I325,'BCA Inputs'!$AW$14:$AW$54,0))*G325)+L325+N325,"")),"")</f>
        <v/>
      </c>
      <c r="U325" s="234" t="str">
        <f t="shared" si="41"/>
        <v/>
      </c>
      <c r="V325" s="234" t="str">
        <f t="shared" si="42"/>
        <v/>
      </c>
      <c r="W325" s="234" t="str">
        <f t="shared" si="43"/>
        <v/>
      </c>
      <c r="Y325" s="235" t="str">
        <f t="shared" si="44"/>
        <v/>
      </c>
      <c r="Z325" s="236" t="str">
        <f>IFERROR(IF($B$3="NYSEG",INDEX('BCA Inputs'!$X$14:$X$54,MATCH(I325,'BCA Inputs'!$M$14:$M$54,0))*P325+INDEX('BCA Inputs'!$Y$14:$Y$54,MATCH(I325,'BCA Inputs'!$M$14:$M$54,0))*O325+INDEX('BCA Inputs'!$Z$14:$Z$54,MATCH(I325,'BCA Inputs'!$M$14:$M$54,0))*Q325+INDEX('BCA Inputs'!$AA$14:$AA$54,MATCH(I325,'BCA Inputs'!$M$14:$M$54,0))*F325+INDEX('BCA Inputs'!$AB$14:$AB$54,MATCH(I325,'BCA Inputs'!$M$14:$M$54,0))*G325,IF($B$3="RG&amp;E",INDEX('BCA Inputs'!$BG$14:$BG$54,MATCH(I325,'BCA Inputs'!$AW$14:$AW$54,0))*P325+INDEX('BCA Inputs'!$BH$14:$BH$54,MATCH(I325,'BCA Inputs'!$AW$14:$AW$54,0))*O325+INDEX('BCA Inputs'!$BI$14:$BI$54,MATCH(I325,'BCA Inputs'!$AW$14:$AW$54,0))*Q325+INDEX('BCA Inputs'!$BJ$14:$BJ$54,MATCH(I325,'BCA Inputs'!$AW$14:$AW$54,0))*F325+INDEX('BCA Inputs'!$BK$14:$BK$54,MATCH(I325,'BCA Inputs'!$AW$14:$AW$54,0))*G325,"")),"")</f>
        <v/>
      </c>
      <c r="AA325" s="237" t="str">
        <f t="shared" si="45"/>
        <v/>
      </c>
      <c r="AC325" s="238" t="str">
        <f>IFERROR((K325+R325)+IF($B$3="NYSEG",INDEX('BCA Inputs'!$AI$14:$AI$54,MATCH(I325,'BCA Inputs'!$M$14:$M$54,0))*P325+INDEX('BCA Inputs'!$AJ$14:$AJ$54,MATCH(I325,'BCA Inputs'!$M$14:$M$54,0))*Q325,IF($B$3="RG&amp;E",INDEX('BCA Inputs'!$BR$14:$BR$54,MATCH(I325,'BCA Inputs'!$AW$14:$AW$54,0))*P325+INDEX('BCA Inputs'!$BS$14:$BS$54,MATCH(I325,'BCA Inputs'!$AW$14:$AW$54,0))*Q325,"")),"")</f>
        <v/>
      </c>
      <c r="AD325" s="181" t="str">
        <f>IFERROR(IF($B$3="NYSEG",INDEX('BCA Inputs'!$AD$14:$AD$54,MATCH(I325,'BCA Inputs'!$M$14:$M$54,0))*P325+INDEX('BCA Inputs'!$AE$14:$AE$54,MATCH(I325,'BCA Inputs'!$M$14:$M$54,0))*O325+INDEX('BCA Inputs'!$AF$14:$AF$54,MATCH(I325,'BCA Inputs'!$M$14:$M$54,0))*Q325+INDEX('BCA Inputs'!$AG$14:$AG$54,MATCH(I325,'BCA Inputs'!$M$14:$M$54,0))*F325+INDEX('BCA Inputs'!$AH$14:$AH$54,MATCH(I325,'BCA Inputs'!$M$14:$M$54,0))*G325,IF($B$3="RG&amp;E",INDEX('BCA Inputs'!$BM$14:$BM$54,MATCH(I325,'BCA Inputs'!$AW$14:$AW$54,0))*P325+INDEX('BCA Inputs'!$BN$14:$BN$54,MATCH(I325,'BCA Inputs'!$AW$14:$AW$54,0))*O325+INDEX('BCA Inputs'!$BO$14:$BO$54,MATCH(I325,'BCA Inputs'!$AW$14:$AW$54,0))*Q325+INDEX('BCA Inputs'!$BP$14:$BP$54,MATCH(I325,'BCA Inputs'!$AW$14:$AW$54,0))*F325+INDEX('BCA Inputs'!$BQ$14:$BQ$54,MATCH(I325,'BCA Inputs'!$AW$14:$AW$54,0))*G325,"")),"")</f>
        <v/>
      </c>
      <c r="AE325" s="237" t="str">
        <f t="shared" si="46"/>
        <v/>
      </c>
      <c r="AF325" s="198">
        <f t="shared" si="48"/>
        <v>0</v>
      </c>
      <c r="AG325" s="239">
        <f t="shared" si="49"/>
        <v>0</v>
      </c>
    </row>
    <row r="326" spans="1:33">
      <c r="A326" s="228"/>
      <c r="B326" s="176"/>
      <c r="C326" s="229"/>
      <c r="D326" s="230"/>
      <c r="E326" s="230"/>
      <c r="F326" s="230"/>
      <c r="G326" s="230"/>
      <c r="H326" s="231"/>
      <c r="I326" s="231"/>
      <c r="J326" s="232"/>
      <c r="K326" s="232"/>
      <c r="L326" s="232"/>
      <c r="M326" s="181">
        <f t="shared" si="47"/>
        <v>0</v>
      </c>
      <c r="N326" s="181">
        <f>IF(H326="",0,H326*I326*'Avoided Water Savings Cost'!$C$16)</f>
        <v>0</v>
      </c>
      <c r="O326" s="545">
        <f>IF(C326="",0,IF($B$3="NYSEG",C326/(1-'Avoided Electric Costs 2020'!$W$21),IF($B$3="RG&amp;E",C326/(1-'Avoided Electric Costs 2020'!$X$21),"")))</f>
        <v>0</v>
      </c>
      <c r="P326" s="546">
        <f>IF(D326="",0,IF($B$3="NYSEG",D326/(1-'Avoided Electric Costs 2020'!$W$21),IF($B$3="RG&amp;E",D326/(1-'Avoided Electric Costs 2020'!$X$21),"")))</f>
        <v>0</v>
      </c>
      <c r="Q326" s="546">
        <f>IF(E326="",0,IF($B$3="NYSEG",E326/(1-'Avoided Natural Gas Costs 2020'!$J$34),IF($B$3="RG&amp;E",E326/(1-'Avoided Natural Gas Costs 2020'!$K$34),"")))</f>
        <v>0</v>
      </c>
      <c r="R326" s="233" t="str">
        <f>IFERROR(IF(P326*'BCA Inputs'!$C$1+Q326*'BCA Inputs'!$C$2+F326*'BCA Inputs'!$C$2+G326*'BCA Inputs'!$C$2=0,"",P326*'BCA Inputs'!$C$1+Q326*'BCA Inputs'!$C$2+F326*'BCA Inputs'!$C$2+G326*'BCA Inputs'!$C$2),"")</f>
        <v/>
      </c>
      <c r="S326" s="181" t="str">
        <f t="shared" si="40"/>
        <v/>
      </c>
      <c r="T326" s="181" t="str">
        <f>IFERROR(IF($B$3="NYSEG",(INDEX('BCA Inputs'!$N$14:$N$54,MATCH(I326,'BCA Inputs'!$M$14:$M$54,0))*P326+INDEX('BCA Inputs'!$O$14:$O$54,MATCH(I326,'BCA Inputs'!$M$14:$M$54,0))*O326+INDEX('BCA Inputs'!P:P,MATCH(I326,'BCA Inputs'!M:M,0))*Q326+INDEX('BCA Inputs'!Q:Q,MATCH(I326,'BCA Inputs'!M:M,0))*F326+INDEX('BCA Inputs'!R:R,MATCH(I326,'BCA Inputs'!M:M,0))*G326)+L326+N326,IF($B$3="RG&amp;E",(INDEX('BCA Inputs'!$AX$14:$AX$54,MATCH(I326,'BCA Inputs'!$AW$14:$AW$54,0))*P326+INDEX('BCA Inputs'!$AY$14:$AY$54,MATCH(I326,'BCA Inputs'!$AW$14:$AW$54,0))*O326+INDEX('BCA Inputs'!$AZ$14:$AZ$54,MATCH(I326,'BCA Inputs'!$AW$14:$AW$54,0))*Q326+INDEX('BCA Inputs'!$BA$14:$BA$54,MATCH(I326,'BCA Inputs'!$AW$14:$AW$54,0))*F326+INDEX('BCA Inputs'!$BB$14:$BB$54,MATCH(I326,'BCA Inputs'!$AW$14:$AW$54,0))*G326)+L326+N326,"")),"")</f>
        <v/>
      </c>
      <c r="U326" s="234" t="str">
        <f t="shared" si="41"/>
        <v/>
      </c>
      <c r="V326" s="234" t="str">
        <f t="shared" si="42"/>
        <v/>
      </c>
      <c r="W326" s="234" t="str">
        <f t="shared" si="43"/>
        <v/>
      </c>
      <c r="Y326" s="235" t="str">
        <f t="shared" si="44"/>
        <v/>
      </c>
      <c r="Z326" s="236" t="str">
        <f>IFERROR(IF($B$3="NYSEG",INDEX('BCA Inputs'!$X$14:$X$54,MATCH(I326,'BCA Inputs'!$M$14:$M$54,0))*P326+INDEX('BCA Inputs'!$Y$14:$Y$54,MATCH(I326,'BCA Inputs'!$M$14:$M$54,0))*O326+INDEX('BCA Inputs'!$Z$14:$Z$54,MATCH(I326,'BCA Inputs'!$M$14:$M$54,0))*Q326+INDEX('BCA Inputs'!$AA$14:$AA$54,MATCH(I326,'BCA Inputs'!$M$14:$M$54,0))*F326+INDEX('BCA Inputs'!$AB$14:$AB$54,MATCH(I326,'BCA Inputs'!$M$14:$M$54,0))*G326,IF($B$3="RG&amp;E",INDEX('BCA Inputs'!$BG$14:$BG$54,MATCH(I326,'BCA Inputs'!$AW$14:$AW$54,0))*P326+INDEX('BCA Inputs'!$BH$14:$BH$54,MATCH(I326,'BCA Inputs'!$AW$14:$AW$54,0))*O326+INDEX('BCA Inputs'!$BI$14:$BI$54,MATCH(I326,'BCA Inputs'!$AW$14:$AW$54,0))*Q326+INDEX('BCA Inputs'!$BJ$14:$BJ$54,MATCH(I326,'BCA Inputs'!$AW$14:$AW$54,0))*F326+INDEX('BCA Inputs'!$BK$14:$BK$54,MATCH(I326,'BCA Inputs'!$AW$14:$AW$54,0))*G326,"")),"")</f>
        <v/>
      </c>
      <c r="AA326" s="237" t="str">
        <f t="shared" si="45"/>
        <v/>
      </c>
      <c r="AC326" s="238" t="str">
        <f>IFERROR((K326+R326)+IF($B$3="NYSEG",INDEX('BCA Inputs'!$AI$14:$AI$54,MATCH(I326,'BCA Inputs'!$M$14:$M$54,0))*P326+INDEX('BCA Inputs'!$AJ$14:$AJ$54,MATCH(I326,'BCA Inputs'!$M$14:$M$54,0))*Q326,IF($B$3="RG&amp;E",INDEX('BCA Inputs'!$BR$14:$BR$54,MATCH(I326,'BCA Inputs'!$AW$14:$AW$54,0))*P326+INDEX('BCA Inputs'!$BS$14:$BS$54,MATCH(I326,'BCA Inputs'!$AW$14:$AW$54,0))*Q326,"")),"")</f>
        <v/>
      </c>
      <c r="AD326" s="181" t="str">
        <f>IFERROR(IF($B$3="NYSEG",INDEX('BCA Inputs'!$AD$14:$AD$54,MATCH(I326,'BCA Inputs'!$M$14:$M$54,0))*P326+INDEX('BCA Inputs'!$AE$14:$AE$54,MATCH(I326,'BCA Inputs'!$M$14:$M$54,0))*O326+INDEX('BCA Inputs'!$AF$14:$AF$54,MATCH(I326,'BCA Inputs'!$M$14:$M$54,0))*Q326+INDEX('BCA Inputs'!$AG$14:$AG$54,MATCH(I326,'BCA Inputs'!$M$14:$M$54,0))*F326+INDEX('BCA Inputs'!$AH$14:$AH$54,MATCH(I326,'BCA Inputs'!$M$14:$M$54,0))*G326,IF($B$3="RG&amp;E",INDEX('BCA Inputs'!$BM$14:$BM$54,MATCH(I326,'BCA Inputs'!$AW$14:$AW$54,0))*P326+INDEX('BCA Inputs'!$BN$14:$BN$54,MATCH(I326,'BCA Inputs'!$AW$14:$AW$54,0))*O326+INDEX('BCA Inputs'!$BO$14:$BO$54,MATCH(I326,'BCA Inputs'!$AW$14:$AW$54,0))*Q326+INDEX('BCA Inputs'!$BP$14:$BP$54,MATCH(I326,'BCA Inputs'!$AW$14:$AW$54,0))*F326+INDEX('BCA Inputs'!$BQ$14:$BQ$54,MATCH(I326,'BCA Inputs'!$AW$14:$AW$54,0))*G326,"")),"")</f>
        <v/>
      </c>
      <c r="AE326" s="237" t="str">
        <f t="shared" si="46"/>
        <v/>
      </c>
      <c r="AF326" s="198">
        <f t="shared" si="48"/>
        <v>0</v>
      </c>
      <c r="AG326" s="239">
        <f t="shared" si="49"/>
        <v>0</v>
      </c>
    </row>
    <row r="327" spans="1:33">
      <c r="A327" s="228"/>
      <c r="B327" s="176"/>
      <c r="C327" s="229"/>
      <c r="D327" s="230"/>
      <c r="E327" s="230"/>
      <c r="F327" s="230"/>
      <c r="G327" s="230"/>
      <c r="H327" s="231"/>
      <c r="I327" s="231"/>
      <c r="J327" s="232"/>
      <c r="K327" s="232"/>
      <c r="L327" s="232"/>
      <c r="M327" s="181">
        <f t="shared" si="47"/>
        <v>0</v>
      </c>
      <c r="N327" s="181">
        <f>IF(H327="",0,H327*I327*'Avoided Water Savings Cost'!$C$16)</f>
        <v>0</v>
      </c>
      <c r="O327" s="545">
        <f>IF(C327="",0,IF($B$3="NYSEG",C327/(1-'Avoided Electric Costs 2020'!$W$21),IF($B$3="RG&amp;E",C327/(1-'Avoided Electric Costs 2020'!$X$21),"")))</f>
        <v>0</v>
      </c>
      <c r="P327" s="546">
        <f>IF(D327="",0,IF($B$3="NYSEG",D327/(1-'Avoided Electric Costs 2020'!$W$21),IF($B$3="RG&amp;E",D327/(1-'Avoided Electric Costs 2020'!$X$21),"")))</f>
        <v>0</v>
      </c>
      <c r="Q327" s="546">
        <f>IF(E327="",0,IF($B$3="NYSEG",E327/(1-'Avoided Natural Gas Costs 2020'!$J$34),IF($B$3="RG&amp;E",E327/(1-'Avoided Natural Gas Costs 2020'!$K$34),"")))</f>
        <v>0</v>
      </c>
      <c r="R327" s="233" t="str">
        <f>IFERROR(IF(P327*'BCA Inputs'!$C$1+Q327*'BCA Inputs'!$C$2+F327*'BCA Inputs'!$C$2+G327*'BCA Inputs'!$C$2=0,"",P327*'BCA Inputs'!$C$1+Q327*'BCA Inputs'!$C$2+F327*'BCA Inputs'!$C$2+G327*'BCA Inputs'!$C$2),"")</f>
        <v/>
      </c>
      <c r="S327" s="181" t="str">
        <f t="shared" si="40"/>
        <v/>
      </c>
      <c r="T327" s="181" t="str">
        <f>IFERROR(IF($B$3="NYSEG",(INDEX('BCA Inputs'!$N$14:$N$54,MATCH(I327,'BCA Inputs'!$M$14:$M$54,0))*P327+INDEX('BCA Inputs'!$O$14:$O$54,MATCH(I327,'BCA Inputs'!$M$14:$M$54,0))*O327+INDEX('BCA Inputs'!P:P,MATCH(I327,'BCA Inputs'!M:M,0))*Q327+INDEX('BCA Inputs'!Q:Q,MATCH(I327,'BCA Inputs'!M:M,0))*F327+INDEX('BCA Inputs'!R:R,MATCH(I327,'BCA Inputs'!M:M,0))*G327)+L327+N327,IF($B$3="RG&amp;E",(INDEX('BCA Inputs'!$AX$14:$AX$54,MATCH(I327,'BCA Inputs'!$AW$14:$AW$54,0))*P327+INDEX('BCA Inputs'!$AY$14:$AY$54,MATCH(I327,'BCA Inputs'!$AW$14:$AW$54,0))*O327+INDEX('BCA Inputs'!$AZ$14:$AZ$54,MATCH(I327,'BCA Inputs'!$AW$14:$AW$54,0))*Q327+INDEX('BCA Inputs'!$BA$14:$BA$54,MATCH(I327,'BCA Inputs'!$AW$14:$AW$54,0))*F327+INDEX('BCA Inputs'!$BB$14:$BB$54,MATCH(I327,'BCA Inputs'!$AW$14:$AW$54,0))*G327)+L327+N327,"")),"")</f>
        <v/>
      </c>
      <c r="U327" s="234" t="str">
        <f t="shared" si="41"/>
        <v/>
      </c>
      <c r="V327" s="234" t="str">
        <f t="shared" si="42"/>
        <v/>
      </c>
      <c r="W327" s="234" t="str">
        <f t="shared" si="43"/>
        <v/>
      </c>
      <c r="Y327" s="235" t="str">
        <f t="shared" si="44"/>
        <v/>
      </c>
      <c r="Z327" s="236" t="str">
        <f>IFERROR(IF($B$3="NYSEG",INDEX('BCA Inputs'!$X$14:$X$54,MATCH(I327,'BCA Inputs'!$M$14:$M$54,0))*P327+INDEX('BCA Inputs'!$Y$14:$Y$54,MATCH(I327,'BCA Inputs'!$M$14:$M$54,0))*O327+INDEX('BCA Inputs'!$Z$14:$Z$54,MATCH(I327,'BCA Inputs'!$M$14:$M$54,0))*Q327+INDEX('BCA Inputs'!$AA$14:$AA$54,MATCH(I327,'BCA Inputs'!$M$14:$M$54,0))*F327+INDEX('BCA Inputs'!$AB$14:$AB$54,MATCH(I327,'BCA Inputs'!$M$14:$M$54,0))*G327,IF($B$3="RG&amp;E",INDEX('BCA Inputs'!$BG$14:$BG$54,MATCH(I327,'BCA Inputs'!$AW$14:$AW$54,0))*P327+INDEX('BCA Inputs'!$BH$14:$BH$54,MATCH(I327,'BCA Inputs'!$AW$14:$AW$54,0))*O327+INDEX('BCA Inputs'!$BI$14:$BI$54,MATCH(I327,'BCA Inputs'!$AW$14:$AW$54,0))*Q327+INDEX('BCA Inputs'!$BJ$14:$BJ$54,MATCH(I327,'BCA Inputs'!$AW$14:$AW$54,0))*F327+INDEX('BCA Inputs'!$BK$14:$BK$54,MATCH(I327,'BCA Inputs'!$AW$14:$AW$54,0))*G327,"")),"")</f>
        <v/>
      </c>
      <c r="AA327" s="237" t="str">
        <f t="shared" si="45"/>
        <v/>
      </c>
      <c r="AC327" s="238" t="str">
        <f>IFERROR((K327+R327)+IF($B$3="NYSEG",INDEX('BCA Inputs'!$AI$14:$AI$54,MATCH(I327,'BCA Inputs'!$M$14:$M$54,0))*P327+INDEX('BCA Inputs'!$AJ$14:$AJ$54,MATCH(I327,'BCA Inputs'!$M$14:$M$54,0))*Q327,IF($B$3="RG&amp;E",INDEX('BCA Inputs'!$BR$14:$BR$54,MATCH(I327,'BCA Inputs'!$AW$14:$AW$54,0))*P327+INDEX('BCA Inputs'!$BS$14:$BS$54,MATCH(I327,'BCA Inputs'!$AW$14:$AW$54,0))*Q327,"")),"")</f>
        <v/>
      </c>
      <c r="AD327" s="181" t="str">
        <f>IFERROR(IF($B$3="NYSEG",INDEX('BCA Inputs'!$AD$14:$AD$54,MATCH(I327,'BCA Inputs'!$M$14:$M$54,0))*P327+INDEX('BCA Inputs'!$AE$14:$AE$54,MATCH(I327,'BCA Inputs'!$M$14:$M$54,0))*O327+INDEX('BCA Inputs'!$AF$14:$AF$54,MATCH(I327,'BCA Inputs'!$M$14:$M$54,0))*Q327+INDEX('BCA Inputs'!$AG$14:$AG$54,MATCH(I327,'BCA Inputs'!$M$14:$M$54,0))*F327+INDEX('BCA Inputs'!$AH$14:$AH$54,MATCH(I327,'BCA Inputs'!$M$14:$M$54,0))*G327,IF($B$3="RG&amp;E",INDEX('BCA Inputs'!$BM$14:$BM$54,MATCH(I327,'BCA Inputs'!$AW$14:$AW$54,0))*P327+INDEX('BCA Inputs'!$BN$14:$BN$54,MATCH(I327,'BCA Inputs'!$AW$14:$AW$54,0))*O327+INDEX('BCA Inputs'!$BO$14:$BO$54,MATCH(I327,'BCA Inputs'!$AW$14:$AW$54,0))*Q327+INDEX('BCA Inputs'!$BP$14:$BP$54,MATCH(I327,'BCA Inputs'!$AW$14:$AW$54,0))*F327+INDEX('BCA Inputs'!$BQ$14:$BQ$54,MATCH(I327,'BCA Inputs'!$AW$14:$AW$54,0))*G327,"")),"")</f>
        <v/>
      </c>
      <c r="AE327" s="237" t="str">
        <f t="shared" si="46"/>
        <v/>
      </c>
      <c r="AF327" s="198">
        <f t="shared" si="48"/>
        <v>0</v>
      </c>
      <c r="AG327" s="239">
        <f t="shared" si="49"/>
        <v>0</v>
      </c>
    </row>
    <row r="328" spans="1:33">
      <c r="A328" s="228"/>
      <c r="B328" s="176"/>
      <c r="C328" s="229"/>
      <c r="D328" s="230"/>
      <c r="E328" s="230"/>
      <c r="F328" s="230"/>
      <c r="G328" s="230"/>
      <c r="H328" s="231"/>
      <c r="I328" s="231"/>
      <c r="J328" s="232"/>
      <c r="K328" s="232"/>
      <c r="L328" s="232"/>
      <c r="M328" s="181">
        <f t="shared" si="47"/>
        <v>0</v>
      </c>
      <c r="N328" s="181">
        <f>IF(H328="",0,H328*I328*'Avoided Water Savings Cost'!$C$16)</f>
        <v>0</v>
      </c>
      <c r="O328" s="545">
        <f>IF(C328="",0,IF($B$3="NYSEG",C328/(1-'Avoided Electric Costs 2020'!$W$21),IF($B$3="RG&amp;E",C328/(1-'Avoided Electric Costs 2020'!$X$21),"")))</f>
        <v>0</v>
      </c>
      <c r="P328" s="546">
        <f>IF(D328="",0,IF($B$3="NYSEG",D328/(1-'Avoided Electric Costs 2020'!$W$21),IF($B$3="RG&amp;E",D328/(1-'Avoided Electric Costs 2020'!$X$21),"")))</f>
        <v>0</v>
      </c>
      <c r="Q328" s="546">
        <f>IF(E328="",0,IF($B$3="NYSEG",E328/(1-'Avoided Natural Gas Costs 2020'!$J$34),IF($B$3="RG&amp;E",E328/(1-'Avoided Natural Gas Costs 2020'!$K$34),"")))</f>
        <v>0</v>
      </c>
      <c r="R328" s="233" t="str">
        <f>IFERROR(IF(P328*'BCA Inputs'!$C$1+Q328*'BCA Inputs'!$C$2+F328*'BCA Inputs'!$C$2+G328*'BCA Inputs'!$C$2=0,"",P328*'BCA Inputs'!$C$1+Q328*'BCA Inputs'!$C$2+F328*'BCA Inputs'!$C$2+G328*'BCA Inputs'!$C$2),"")</f>
        <v/>
      </c>
      <c r="S328" s="181" t="str">
        <f t="shared" si="40"/>
        <v/>
      </c>
      <c r="T328" s="181" t="str">
        <f>IFERROR(IF($B$3="NYSEG",(INDEX('BCA Inputs'!$N$14:$N$54,MATCH(I328,'BCA Inputs'!$M$14:$M$54,0))*P328+INDEX('BCA Inputs'!$O$14:$O$54,MATCH(I328,'BCA Inputs'!$M$14:$M$54,0))*O328+INDEX('BCA Inputs'!P:P,MATCH(I328,'BCA Inputs'!M:M,0))*Q328+INDEX('BCA Inputs'!Q:Q,MATCH(I328,'BCA Inputs'!M:M,0))*F328+INDEX('BCA Inputs'!R:R,MATCH(I328,'BCA Inputs'!M:M,0))*G328)+L328+N328,IF($B$3="RG&amp;E",(INDEX('BCA Inputs'!$AX$14:$AX$54,MATCH(I328,'BCA Inputs'!$AW$14:$AW$54,0))*P328+INDEX('BCA Inputs'!$AY$14:$AY$54,MATCH(I328,'BCA Inputs'!$AW$14:$AW$54,0))*O328+INDEX('BCA Inputs'!$AZ$14:$AZ$54,MATCH(I328,'BCA Inputs'!$AW$14:$AW$54,0))*Q328+INDEX('BCA Inputs'!$BA$14:$BA$54,MATCH(I328,'BCA Inputs'!$AW$14:$AW$54,0))*F328+INDEX('BCA Inputs'!$BB$14:$BB$54,MATCH(I328,'BCA Inputs'!$AW$14:$AW$54,0))*G328)+L328+N328,"")),"")</f>
        <v/>
      </c>
      <c r="U328" s="234" t="str">
        <f t="shared" si="41"/>
        <v/>
      </c>
      <c r="V328" s="234" t="str">
        <f t="shared" si="42"/>
        <v/>
      </c>
      <c r="W328" s="234" t="str">
        <f t="shared" si="43"/>
        <v/>
      </c>
      <c r="Y328" s="235" t="str">
        <f t="shared" si="44"/>
        <v/>
      </c>
      <c r="Z328" s="236" t="str">
        <f>IFERROR(IF($B$3="NYSEG",INDEX('BCA Inputs'!$X$14:$X$54,MATCH(I328,'BCA Inputs'!$M$14:$M$54,0))*P328+INDEX('BCA Inputs'!$Y$14:$Y$54,MATCH(I328,'BCA Inputs'!$M$14:$M$54,0))*O328+INDEX('BCA Inputs'!$Z$14:$Z$54,MATCH(I328,'BCA Inputs'!$M$14:$M$54,0))*Q328+INDEX('BCA Inputs'!$AA$14:$AA$54,MATCH(I328,'BCA Inputs'!$M$14:$M$54,0))*F328+INDEX('BCA Inputs'!$AB$14:$AB$54,MATCH(I328,'BCA Inputs'!$M$14:$M$54,0))*G328,IF($B$3="RG&amp;E",INDEX('BCA Inputs'!$BG$14:$BG$54,MATCH(I328,'BCA Inputs'!$AW$14:$AW$54,0))*P328+INDEX('BCA Inputs'!$BH$14:$BH$54,MATCH(I328,'BCA Inputs'!$AW$14:$AW$54,0))*O328+INDEX('BCA Inputs'!$BI$14:$BI$54,MATCH(I328,'BCA Inputs'!$AW$14:$AW$54,0))*Q328+INDEX('BCA Inputs'!$BJ$14:$BJ$54,MATCH(I328,'BCA Inputs'!$AW$14:$AW$54,0))*F328+INDEX('BCA Inputs'!$BK$14:$BK$54,MATCH(I328,'BCA Inputs'!$AW$14:$AW$54,0))*G328,"")),"")</f>
        <v/>
      </c>
      <c r="AA328" s="237" t="str">
        <f t="shared" si="45"/>
        <v/>
      </c>
      <c r="AC328" s="238" t="str">
        <f>IFERROR((K328+R328)+IF($B$3="NYSEG",INDEX('BCA Inputs'!$AI$14:$AI$54,MATCH(I328,'BCA Inputs'!$M$14:$M$54,0))*P328+INDEX('BCA Inputs'!$AJ$14:$AJ$54,MATCH(I328,'BCA Inputs'!$M$14:$M$54,0))*Q328,IF($B$3="RG&amp;E",INDEX('BCA Inputs'!$BR$14:$BR$54,MATCH(I328,'BCA Inputs'!$AW$14:$AW$54,0))*P328+INDEX('BCA Inputs'!$BS$14:$BS$54,MATCH(I328,'BCA Inputs'!$AW$14:$AW$54,0))*Q328,"")),"")</f>
        <v/>
      </c>
      <c r="AD328" s="181" t="str">
        <f>IFERROR(IF($B$3="NYSEG",INDEX('BCA Inputs'!$AD$14:$AD$54,MATCH(I328,'BCA Inputs'!$M$14:$M$54,0))*P328+INDEX('BCA Inputs'!$AE$14:$AE$54,MATCH(I328,'BCA Inputs'!$M$14:$M$54,0))*O328+INDEX('BCA Inputs'!$AF$14:$AF$54,MATCH(I328,'BCA Inputs'!$M$14:$M$54,0))*Q328+INDEX('BCA Inputs'!$AG$14:$AG$54,MATCH(I328,'BCA Inputs'!$M$14:$M$54,0))*F328+INDEX('BCA Inputs'!$AH$14:$AH$54,MATCH(I328,'BCA Inputs'!$M$14:$M$54,0))*G328,IF($B$3="RG&amp;E",INDEX('BCA Inputs'!$BM$14:$BM$54,MATCH(I328,'BCA Inputs'!$AW$14:$AW$54,0))*P328+INDEX('BCA Inputs'!$BN$14:$BN$54,MATCH(I328,'BCA Inputs'!$AW$14:$AW$54,0))*O328+INDEX('BCA Inputs'!$BO$14:$BO$54,MATCH(I328,'BCA Inputs'!$AW$14:$AW$54,0))*Q328+INDEX('BCA Inputs'!$BP$14:$BP$54,MATCH(I328,'BCA Inputs'!$AW$14:$AW$54,0))*F328+INDEX('BCA Inputs'!$BQ$14:$BQ$54,MATCH(I328,'BCA Inputs'!$AW$14:$AW$54,0))*G328,"")),"")</f>
        <v/>
      </c>
      <c r="AE328" s="237" t="str">
        <f t="shared" si="46"/>
        <v/>
      </c>
      <c r="AF328" s="198">
        <f t="shared" si="48"/>
        <v>0</v>
      </c>
      <c r="AG328" s="239">
        <f t="shared" si="49"/>
        <v>0</v>
      </c>
    </row>
    <row r="329" spans="1:33">
      <c r="A329" s="228"/>
      <c r="B329" s="176"/>
      <c r="C329" s="229"/>
      <c r="D329" s="230"/>
      <c r="E329" s="230"/>
      <c r="F329" s="230"/>
      <c r="G329" s="230"/>
      <c r="H329" s="231"/>
      <c r="I329" s="231"/>
      <c r="J329" s="232"/>
      <c r="K329" s="232"/>
      <c r="L329" s="232"/>
      <c r="M329" s="181">
        <f t="shared" si="47"/>
        <v>0</v>
      </c>
      <c r="N329" s="181">
        <f>IF(H329="",0,H329*I329*'Avoided Water Savings Cost'!$C$16)</f>
        <v>0</v>
      </c>
      <c r="O329" s="545">
        <f>IF(C329="",0,IF($B$3="NYSEG",C329/(1-'Avoided Electric Costs 2020'!$W$21),IF($B$3="RG&amp;E",C329/(1-'Avoided Electric Costs 2020'!$X$21),"")))</f>
        <v>0</v>
      </c>
      <c r="P329" s="546">
        <f>IF(D329="",0,IF($B$3="NYSEG",D329/(1-'Avoided Electric Costs 2020'!$W$21),IF($B$3="RG&amp;E",D329/(1-'Avoided Electric Costs 2020'!$X$21),"")))</f>
        <v>0</v>
      </c>
      <c r="Q329" s="546">
        <f>IF(E329="",0,IF($B$3="NYSEG",E329/(1-'Avoided Natural Gas Costs 2020'!$J$34),IF($B$3="RG&amp;E",E329/(1-'Avoided Natural Gas Costs 2020'!$K$34),"")))</f>
        <v>0</v>
      </c>
      <c r="R329" s="233" t="str">
        <f>IFERROR(IF(P329*'BCA Inputs'!$C$1+Q329*'BCA Inputs'!$C$2+F329*'BCA Inputs'!$C$2+G329*'BCA Inputs'!$C$2=0,"",P329*'BCA Inputs'!$C$1+Q329*'BCA Inputs'!$C$2+F329*'BCA Inputs'!$C$2+G329*'BCA Inputs'!$C$2),"")</f>
        <v/>
      </c>
      <c r="S329" s="181" t="str">
        <f t="shared" si="40"/>
        <v/>
      </c>
      <c r="T329" s="181" t="str">
        <f>IFERROR(IF($B$3="NYSEG",(INDEX('BCA Inputs'!$N$14:$N$54,MATCH(I329,'BCA Inputs'!$M$14:$M$54,0))*P329+INDEX('BCA Inputs'!$O$14:$O$54,MATCH(I329,'BCA Inputs'!$M$14:$M$54,0))*O329+INDEX('BCA Inputs'!P:P,MATCH(I329,'BCA Inputs'!M:M,0))*Q329+INDEX('BCA Inputs'!Q:Q,MATCH(I329,'BCA Inputs'!M:M,0))*F329+INDEX('BCA Inputs'!R:R,MATCH(I329,'BCA Inputs'!M:M,0))*G329)+L329+N329,IF($B$3="RG&amp;E",(INDEX('BCA Inputs'!$AX$14:$AX$54,MATCH(I329,'BCA Inputs'!$AW$14:$AW$54,0))*P329+INDEX('BCA Inputs'!$AY$14:$AY$54,MATCH(I329,'BCA Inputs'!$AW$14:$AW$54,0))*O329+INDEX('BCA Inputs'!$AZ$14:$AZ$54,MATCH(I329,'BCA Inputs'!$AW$14:$AW$54,0))*Q329+INDEX('BCA Inputs'!$BA$14:$BA$54,MATCH(I329,'BCA Inputs'!$AW$14:$AW$54,0))*F329+INDEX('BCA Inputs'!$BB$14:$BB$54,MATCH(I329,'BCA Inputs'!$AW$14:$AW$54,0))*G329)+L329+N329,"")),"")</f>
        <v/>
      </c>
      <c r="U329" s="234" t="str">
        <f t="shared" si="41"/>
        <v/>
      </c>
      <c r="V329" s="234" t="str">
        <f t="shared" si="42"/>
        <v/>
      </c>
      <c r="W329" s="234" t="str">
        <f t="shared" si="43"/>
        <v/>
      </c>
      <c r="Y329" s="235" t="str">
        <f t="shared" si="44"/>
        <v/>
      </c>
      <c r="Z329" s="236" t="str">
        <f>IFERROR(IF($B$3="NYSEG",INDEX('BCA Inputs'!$X$14:$X$54,MATCH(I329,'BCA Inputs'!$M$14:$M$54,0))*P329+INDEX('BCA Inputs'!$Y$14:$Y$54,MATCH(I329,'BCA Inputs'!$M$14:$M$54,0))*O329+INDEX('BCA Inputs'!$Z$14:$Z$54,MATCH(I329,'BCA Inputs'!$M$14:$M$54,0))*Q329+INDEX('BCA Inputs'!$AA$14:$AA$54,MATCH(I329,'BCA Inputs'!$M$14:$M$54,0))*F329+INDEX('BCA Inputs'!$AB$14:$AB$54,MATCH(I329,'BCA Inputs'!$M$14:$M$54,0))*G329,IF($B$3="RG&amp;E",INDEX('BCA Inputs'!$BG$14:$BG$54,MATCH(I329,'BCA Inputs'!$AW$14:$AW$54,0))*P329+INDEX('BCA Inputs'!$BH$14:$BH$54,MATCH(I329,'BCA Inputs'!$AW$14:$AW$54,0))*O329+INDEX('BCA Inputs'!$BI$14:$BI$54,MATCH(I329,'BCA Inputs'!$AW$14:$AW$54,0))*Q329+INDEX('BCA Inputs'!$BJ$14:$BJ$54,MATCH(I329,'BCA Inputs'!$AW$14:$AW$54,0))*F329+INDEX('BCA Inputs'!$BK$14:$BK$54,MATCH(I329,'BCA Inputs'!$AW$14:$AW$54,0))*G329,"")),"")</f>
        <v/>
      </c>
      <c r="AA329" s="237" t="str">
        <f t="shared" si="45"/>
        <v/>
      </c>
      <c r="AC329" s="238" t="str">
        <f>IFERROR((K329+R329)+IF($B$3="NYSEG",INDEX('BCA Inputs'!$AI$14:$AI$54,MATCH(I329,'BCA Inputs'!$M$14:$M$54,0))*P329+INDEX('BCA Inputs'!$AJ$14:$AJ$54,MATCH(I329,'BCA Inputs'!$M$14:$M$54,0))*Q329,IF($B$3="RG&amp;E",INDEX('BCA Inputs'!$BR$14:$BR$54,MATCH(I329,'BCA Inputs'!$AW$14:$AW$54,0))*P329+INDEX('BCA Inputs'!$BS$14:$BS$54,MATCH(I329,'BCA Inputs'!$AW$14:$AW$54,0))*Q329,"")),"")</f>
        <v/>
      </c>
      <c r="AD329" s="181" t="str">
        <f>IFERROR(IF($B$3="NYSEG",INDEX('BCA Inputs'!$AD$14:$AD$54,MATCH(I329,'BCA Inputs'!$M$14:$M$54,0))*P329+INDEX('BCA Inputs'!$AE$14:$AE$54,MATCH(I329,'BCA Inputs'!$M$14:$M$54,0))*O329+INDEX('BCA Inputs'!$AF$14:$AF$54,MATCH(I329,'BCA Inputs'!$M$14:$M$54,0))*Q329+INDEX('BCA Inputs'!$AG$14:$AG$54,MATCH(I329,'BCA Inputs'!$M$14:$M$54,0))*F329+INDEX('BCA Inputs'!$AH$14:$AH$54,MATCH(I329,'BCA Inputs'!$M$14:$M$54,0))*G329,IF($B$3="RG&amp;E",INDEX('BCA Inputs'!$BM$14:$BM$54,MATCH(I329,'BCA Inputs'!$AW$14:$AW$54,0))*P329+INDEX('BCA Inputs'!$BN$14:$BN$54,MATCH(I329,'BCA Inputs'!$AW$14:$AW$54,0))*O329+INDEX('BCA Inputs'!$BO$14:$BO$54,MATCH(I329,'BCA Inputs'!$AW$14:$AW$54,0))*Q329+INDEX('BCA Inputs'!$BP$14:$BP$54,MATCH(I329,'BCA Inputs'!$AW$14:$AW$54,0))*F329+INDEX('BCA Inputs'!$BQ$14:$BQ$54,MATCH(I329,'BCA Inputs'!$AW$14:$AW$54,0))*G329,"")),"")</f>
        <v/>
      </c>
      <c r="AE329" s="237" t="str">
        <f t="shared" si="46"/>
        <v/>
      </c>
      <c r="AF329" s="198">
        <f t="shared" si="48"/>
        <v>0</v>
      </c>
      <c r="AG329" s="239">
        <f t="shared" si="49"/>
        <v>0</v>
      </c>
    </row>
    <row r="330" spans="1:33">
      <c r="A330" s="228"/>
      <c r="B330" s="176"/>
      <c r="C330" s="229"/>
      <c r="D330" s="230"/>
      <c r="E330" s="230"/>
      <c r="F330" s="230"/>
      <c r="G330" s="230"/>
      <c r="H330" s="231"/>
      <c r="I330" s="231"/>
      <c r="J330" s="232"/>
      <c r="K330" s="232"/>
      <c r="L330" s="232"/>
      <c r="M330" s="181">
        <f t="shared" si="47"/>
        <v>0</v>
      </c>
      <c r="N330" s="181">
        <f>IF(H330="",0,H330*I330*'Avoided Water Savings Cost'!$C$16)</f>
        <v>0</v>
      </c>
      <c r="O330" s="545">
        <f>IF(C330="",0,IF($B$3="NYSEG",C330/(1-'Avoided Electric Costs 2020'!$W$21),IF($B$3="RG&amp;E",C330/(1-'Avoided Electric Costs 2020'!$X$21),"")))</f>
        <v>0</v>
      </c>
      <c r="P330" s="546">
        <f>IF(D330="",0,IF($B$3="NYSEG",D330/(1-'Avoided Electric Costs 2020'!$W$21),IF($B$3="RG&amp;E",D330/(1-'Avoided Electric Costs 2020'!$X$21),"")))</f>
        <v>0</v>
      </c>
      <c r="Q330" s="546">
        <f>IF(E330="",0,IF($B$3="NYSEG",E330/(1-'Avoided Natural Gas Costs 2020'!$J$34),IF($B$3="RG&amp;E",E330/(1-'Avoided Natural Gas Costs 2020'!$K$34),"")))</f>
        <v>0</v>
      </c>
      <c r="R330" s="233" t="str">
        <f>IFERROR(IF(P330*'BCA Inputs'!$C$1+Q330*'BCA Inputs'!$C$2+F330*'BCA Inputs'!$C$2+G330*'BCA Inputs'!$C$2=0,"",P330*'BCA Inputs'!$C$1+Q330*'BCA Inputs'!$C$2+F330*'BCA Inputs'!$C$2+G330*'BCA Inputs'!$C$2),"")</f>
        <v/>
      </c>
      <c r="S330" s="181" t="str">
        <f t="shared" si="40"/>
        <v/>
      </c>
      <c r="T330" s="181" t="str">
        <f>IFERROR(IF($B$3="NYSEG",(INDEX('BCA Inputs'!$N$14:$N$54,MATCH(I330,'BCA Inputs'!$M$14:$M$54,0))*P330+INDEX('BCA Inputs'!$O$14:$O$54,MATCH(I330,'BCA Inputs'!$M$14:$M$54,0))*O330+INDEX('BCA Inputs'!P:P,MATCH(I330,'BCA Inputs'!M:M,0))*Q330+INDEX('BCA Inputs'!Q:Q,MATCH(I330,'BCA Inputs'!M:M,0))*F330+INDEX('BCA Inputs'!R:R,MATCH(I330,'BCA Inputs'!M:M,0))*G330)+L330+N330,IF($B$3="RG&amp;E",(INDEX('BCA Inputs'!$AX$14:$AX$54,MATCH(I330,'BCA Inputs'!$AW$14:$AW$54,0))*P330+INDEX('BCA Inputs'!$AY$14:$AY$54,MATCH(I330,'BCA Inputs'!$AW$14:$AW$54,0))*O330+INDEX('BCA Inputs'!$AZ$14:$AZ$54,MATCH(I330,'BCA Inputs'!$AW$14:$AW$54,0))*Q330+INDEX('BCA Inputs'!$BA$14:$BA$54,MATCH(I330,'BCA Inputs'!$AW$14:$AW$54,0))*F330+INDEX('BCA Inputs'!$BB$14:$BB$54,MATCH(I330,'BCA Inputs'!$AW$14:$AW$54,0))*G330)+L330+N330,"")),"")</f>
        <v/>
      </c>
      <c r="U330" s="234" t="str">
        <f t="shared" si="41"/>
        <v/>
      </c>
      <c r="V330" s="234" t="str">
        <f t="shared" si="42"/>
        <v/>
      </c>
      <c r="W330" s="234" t="str">
        <f t="shared" si="43"/>
        <v/>
      </c>
      <c r="Y330" s="235" t="str">
        <f t="shared" si="44"/>
        <v/>
      </c>
      <c r="Z330" s="236" t="str">
        <f>IFERROR(IF($B$3="NYSEG",INDEX('BCA Inputs'!$X$14:$X$54,MATCH(I330,'BCA Inputs'!$M$14:$M$54,0))*P330+INDEX('BCA Inputs'!$Y$14:$Y$54,MATCH(I330,'BCA Inputs'!$M$14:$M$54,0))*O330+INDEX('BCA Inputs'!$Z$14:$Z$54,MATCH(I330,'BCA Inputs'!$M$14:$M$54,0))*Q330+INDEX('BCA Inputs'!$AA$14:$AA$54,MATCH(I330,'BCA Inputs'!$M$14:$M$54,0))*F330+INDEX('BCA Inputs'!$AB$14:$AB$54,MATCH(I330,'BCA Inputs'!$M$14:$M$54,0))*G330,IF($B$3="RG&amp;E",INDEX('BCA Inputs'!$BG$14:$BG$54,MATCH(I330,'BCA Inputs'!$AW$14:$AW$54,0))*P330+INDEX('BCA Inputs'!$BH$14:$BH$54,MATCH(I330,'BCA Inputs'!$AW$14:$AW$54,0))*O330+INDEX('BCA Inputs'!$BI$14:$BI$54,MATCH(I330,'BCA Inputs'!$AW$14:$AW$54,0))*Q330+INDEX('BCA Inputs'!$BJ$14:$BJ$54,MATCH(I330,'BCA Inputs'!$AW$14:$AW$54,0))*F330+INDEX('BCA Inputs'!$BK$14:$BK$54,MATCH(I330,'BCA Inputs'!$AW$14:$AW$54,0))*G330,"")),"")</f>
        <v/>
      </c>
      <c r="AA330" s="237" t="str">
        <f t="shared" si="45"/>
        <v/>
      </c>
      <c r="AC330" s="238" t="str">
        <f>IFERROR((K330+R330)+IF($B$3="NYSEG",INDEX('BCA Inputs'!$AI$14:$AI$54,MATCH(I330,'BCA Inputs'!$M$14:$M$54,0))*P330+INDEX('BCA Inputs'!$AJ$14:$AJ$54,MATCH(I330,'BCA Inputs'!$M$14:$M$54,0))*Q330,IF($B$3="RG&amp;E",INDEX('BCA Inputs'!$BR$14:$BR$54,MATCH(I330,'BCA Inputs'!$AW$14:$AW$54,0))*P330+INDEX('BCA Inputs'!$BS$14:$BS$54,MATCH(I330,'BCA Inputs'!$AW$14:$AW$54,0))*Q330,"")),"")</f>
        <v/>
      </c>
      <c r="AD330" s="181" t="str">
        <f>IFERROR(IF($B$3="NYSEG",INDEX('BCA Inputs'!$AD$14:$AD$54,MATCH(I330,'BCA Inputs'!$M$14:$M$54,0))*P330+INDEX('BCA Inputs'!$AE$14:$AE$54,MATCH(I330,'BCA Inputs'!$M$14:$M$54,0))*O330+INDEX('BCA Inputs'!$AF$14:$AF$54,MATCH(I330,'BCA Inputs'!$M$14:$M$54,0))*Q330+INDEX('BCA Inputs'!$AG$14:$AG$54,MATCH(I330,'BCA Inputs'!$M$14:$M$54,0))*F330+INDEX('BCA Inputs'!$AH$14:$AH$54,MATCH(I330,'BCA Inputs'!$M$14:$M$54,0))*G330,IF($B$3="RG&amp;E",INDEX('BCA Inputs'!$BM$14:$BM$54,MATCH(I330,'BCA Inputs'!$AW$14:$AW$54,0))*P330+INDEX('BCA Inputs'!$BN$14:$BN$54,MATCH(I330,'BCA Inputs'!$AW$14:$AW$54,0))*O330+INDEX('BCA Inputs'!$BO$14:$BO$54,MATCH(I330,'BCA Inputs'!$AW$14:$AW$54,0))*Q330+INDEX('BCA Inputs'!$BP$14:$BP$54,MATCH(I330,'BCA Inputs'!$AW$14:$AW$54,0))*F330+INDEX('BCA Inputs'!$BQ$14:$BQ$54,MATCH(I330,'BCA Inputs'!$AW$14:$AW$54,0))*G330,"")),"")</f>
        <v/>
      </c>
      <c r="AE330" s="237" t="str">
        <f t="shared" si="46"/>
        <v/>
      </c>
      <c r="AF330" s="198">
        <f t="shared" si="48"/>
        <v>0</v>
      </c>
      <c r="AG330" s="239">
        <f t="shared" si="49"/>
        <v>0</v>
      </c>
    </row>
    <row r="331" spans="1:33">
      <c r="A331" s="228"/>
      <c r="B331" s="176"/>
      <c r="C331" s="229"/>
      <c r="D331" s="230"/>
      <c r="E331" s="230"/>
      <c r="F331" s="230"/>
      <c r="G331" s="230"/>
      <c r="H331" s="231"/>
      <c r="I331" s="231"/>
      <c r="J331" s="232"/>
      <c r="K331" s="232"/>
      <c r="L331" s="232"/>
      <c r="M331" s="181">
        <f t="shared" si="47"/>
        <v>0</v>
      </c>
      <c r="N331" s="181">
        <f>IF(H331="",0,H331*I331*'Avoided Water Savings Cost'!$C$16)</f>
        <v>0</v>
      </c>
      <c r="O331" s="545">
        <f>IF(C331="",0,IF($B$3="NYSEG",C331/(1-'Avoided Electric Costs 2020'!$W$21),IF($B$3="RG&amp;E",C331/(1-'Avoided Electric Costs 2020'!$X$21),"")))</f>
        <v>0</v>
      </c>
      <c r="P331" s="546">
        <f>IF(D331="",0,IF($B$3="NYSEG",D331/(1-'Avoided Electric Costs 2020'!$W$21),IF($B$3="RG&amp;E",D331/(1-'Avoided Electric Costs 2020'!$X$21),"")))</f>
        <v>0</v>
      </c>
      <c r="Q331" s="546">
        <f>IF(E331="",0,IF($B$3="NYSEG",E331/(1-'Avoided Natural Gas Costs 2020'!$J$34),IF($B$3="RG&amp;E",E331/(1-'Avoided Natural Gas Costs 2020'!$K$34),"")))</f>
        <v>0</v>
      </c>
      <c r="R331" s="233" t="str">
        <f>IFERROR(IF(P331*'BCA Inputs'!$C$1+Q331*'BCA Inputs'!$C$2+F331*'BCA Inputs'!$C$2+G331*'BCA Inputs'!$C$2=0,"",P331*'BCA Inputs'!$C$1+Q331*'BCA Inputs'!$C$2+F331*'BCA Inputs'!$C$2+G331*'BCA Inputs'!$C$2),"")</f>
        <v/>
      </c>
      <c r="S331" s="181" t="str">
        <f t="shared" si="40"/>
        <v/>
      </c>
      <c r="T331" s="181" t="str">
        <f>IFERROR(IF($B$3="NYSEG",(INDEX('BCA Inputs'!$N$14:$N$54,MATCH(I331,'BCA Inputs'!$M$14:$M$54,0))*P331+INDEX('BCA Inputs'!$O$14:$O$54,MATCH(I331,'BCA Inputs'!$M$14:$M$54,0))*O331+INDEX('BCA Inputs'!P:P,MATCH(I331,'BCA Inputs'!M:M,0))*Q331+INDEX('BCA Inputs'!Q:Q,MATCH(I331,'BCA Inputs'!M:M,0))*F331+INDEX('BCA Inputs'!R:R,MATCH(I331,'BCA Inputs'!M:M,0))*G331)+L331+N331,IF($B$3="RG&amp;E",(INDEX('BCA Inputs'!$AX$14:$AX$54,MATCH(I331,'BCA Inputs'!$AW$14:$AW$54,0))*P331+INDEX('BCA Inputs'!$AY$14:$AY$54,MATCH(I331,'BCA Inputs'!$AW$14:$AW$54,0))*O331+INDEX('BCA Inputs'!$AZ$14:$AZ$54,MATCH(I331,'BCA Inputs'!$AW$14:$AW$54,0))*Q331+INDEX('BCA Inputs'!$BA$14:$BA$54,MATCH(I331,'BCA Inputs'!$AW$14:$AW$54,0))*F331+INDEX('BCA Inputs'!$BB$14:$BB$54,MATCH(I331,'BCA Inputs'!$AW$14:$AW$54,0))*G331)+L331+N331,"")),"")</f>
        <v/>
      </c>
      <c r="U331" s="234" t="str">
        <f t="shared" si="41"/>
        <v/>
      </c>
      <c r="V331" s="234" t="str">
        <f t="shared" si="42"/>
        <v/>
      </c>
      <c r="W331" s="234" t="str">
        <f t="shared" si="43"/>
        <v/>
      </c>
      <c r="Y331" s="235" t="str">
        <f t="shared" si="44"/>
        <v/>
      </c>
      <c r="Z331" s="236" t="str">
        <f>IFERROR(IF($B$3="NYSEG",INDEX('BCA Inputs'!$X$14:$X$54,MATCH(I331,'BCA Inputs'!$M$14:$M$54,0))*P331+INDEX('BCA Inputs'!$Y$14:$Y$54,MATCH(I331,'BCA Inputs'!$M$14:$M$54,0))*O331+INDEX('BCA Inputs'!$Z$14:$Z$54,MATCH(I331,'BCA Inputs'!$M$14:$M$54,0))*Q331+INDEX('BCA Inputs'!$AA$14:$AA$54,MATCH(I331,'BCA Inputs'!$M$14:$M$54,0))*F331+INDEX('BCA Inputs'!$AB$14:$AB$54,MATCH(I331,'BCA Inputs'!$M$14:$M$54,0))*G331,IF($B$3="RG&amp;E",INDEX('BCA Inputs'!$BG$14:$BG$54,MATCH(I331,'BCA Inputs'!$AW$14:$AW$54,0))*P331+INDEX('BCA Inputs'!$BH$14:$BH$54,MATCH(I331,'BCA Inputs'!$AW$14:$AW$54,0))*O331+INDEX('BCA Inputs'!$BI$14:$BI$54,MATCH(I331,'BCA Inputs'!$AW$14:$AW$54,0))*Q331+INDEX('BCA Inputs'!$BJ$14:$BJ$54,MATCH(I331,'BCA Inputs'!$AW$14:$AW$54,0))*F331+INDEX('BCA Inputs'!$BK$14:$BK$54,MATCH(I331,'BCA Inputs'!$AW$14:$AW$54,0))*G331,"")),"")</f>
        <v/>
      </c>
      <c r="AA331" s="237" t="str">
        <f t="shared" si="45"/>
        <v/>
      </c>
      <c r="AC331" s="238" t="str">
        <f>IFERROR((K331+R331)+IF($B$3="NYSEG",INDEX('BCA Inputs'!$AI$14:$AI$54,MATCH(I331,'BCA Inputs'!$M$14:$M$54,0))*P331+INDEX('BCA Inputs'!$AJ$14:$AJ$54,MATCH(I331,'BCA Inputs'!$M$14:$M$54,0))*Q331,IF($B$3="RG&amp;E",INDEX('BCA Inputs'!$BR$14:$BR$54,MATCH(I331,'BCA Inputs'!$AW$14:$AW$54,0))*P331+INDEX('BCA Inputs'!$BS$14:$BS$54,MATCH(I331,'BCA Inputs'!$AW$14:$AW$54,0))*Q331,"")),"")</f>
        <v/>
      </c>
      <c r="AD331" s="181" t="str">
        <f>IFERROR(IF($B$3="NYSEG",INDEX('BCA Inputs'!$AD$14:$AD$54,MATCH(I331,'BCA Inputs'!$M$14:$M$54,0))*P331+INDEX('BCA Inputs'!$AE$14:$AE$54,MATCH(I331,'BCA Inputs'!$M$14:$M$54,0))*O331+INDEX('BCA Inputs'!$AF$14:$AF$54,MATCH(I331,'BCA Inputs'!$M$14:$M$54,0))*Q331+INDEX('BCA Inputs'!$AG$14:$AG$54,MATCH(I331,'BCA Inputs'!$M$14:$M$54,0))*F331+INDEX('BCA Inputs'!$AH$14:$AH$54,MATCH(I331,'BCA Inputs'!$M$14:$M$54,0))*G331,IF($B$3="RG&amp;E",INDEX('BCA Inputs'!$BM$14:$BM$54,MATCH(I331,'BCA Inputs'!$AW$14:$AW$54,0))*P331+INDEX('BCA Inputs'!$BN$14:$BN$54,MATCH(I331,'BCA Inputs'!$AW$14:$AW$54,0))*O331+INDEX('BCA Inputs'!$BO$14:$BO$54,MATCH(I331,'BCA Inputs'!$AW$14:$AW$54,0))*Q331+INDEX('BCA Inputs'!$BP$14:$BP$54,MATCH(I331,'BCA Inputs'!$AW$14:$AW$54,0))*F331+INDEX('BCA Inputs'!$BQ$14:$BQ$54,MATCH(I331,'BCA Inputs'!$AW$14:$AW$54,0))*G331,"")),"")</f>
        <v/>
      </c>
      <c r="AE331" s="237" t="str">
        <f t="shared" si="46"/>
        <v/>
      </c>
      <c r="AF331" s="198">
        <f t="shared" si="48"/>
        <v>0</v>
      </c>
      <c r="AG331" s="239">
        <f t="shared" si="49"/>
        <v>0</v>
      </c>
    </row>
    <row r="332" spans="1:33">
      <c r="A332" s="228"/>
      <c r="B332" s="176"/>
      <c r="C332" s="229"/>
      <c r="D332" s="230"/>
      <c r="E332" s="230"/>
      <c r="F332" s="230"/>
      <c r="G332" s="230"/>
      <c r="H332" s="231"/>
      <c r="I332" s="231"/>
      <c r="J332" s="232"/>
      <c r="K332" s="232"/>
      <c r="L332" s="232"/>
      <c r="M332" s="181">
        <f t="shared" si="47"/>
        <v>0</v>
      </c>
      <c r="N332" s="181">
        <f>IF(H332="",0,H332*I332*'Avoided Water Savings Cost'!$C$16)</f>
        <v>0</v>
      </c>
      <c r="O332" s="545">
        <f>IF(C332="",0,IF($B$3="NYSEG",C332/(1-'Avoided Electric Costs 2020'!$W$21),IF($B$3="RG&amp;E",C332/(1-'Avoided Electric Costs 2020'!$X$21),"")))</f>
        <v>0</v>
      </c>
      <c r="P332" s="546">
        <f>IF(D332="",0,IF($B$3="NYSEG",D332/(1-'Avoided Electric Costs 2020'!$W$21),IF($B$3="RG&amp;E",D332/(1-'Avoided Electric Costs 2020'!$X$21),"")))</f>
        <v>0</v>
      </c>
      <c r="Q332" s="546">
        <f>IF(E332="",0,IF($B$3="NYSEG",E332/(1-'Avoided Natural Gas Costs 2020'!$J$34),IF($B$3="RG&amp;E",E332/(1-'Avoided Natural Gas Costs 2020'!$K$34),"")))</f>
        <v>0</v>
      </c>
      <c r="R332" s="233" t="str">
        <f>IFERROR(IF(P332*'BCA Inputs'!$C$1+Q332*'BCA Inputs'!$C$2+F332*'BCA Inputs'!$C$2+G332*'BCA Inputs'!$C$2=0,"",P332*'BCA Inputs'!$C$1+Q332*'BCA Inputs'!$C$2+F332*'BCA Inputs'!$C$2+G332*'BCA Inputs'!$C$2),"")</f>
        <v/>
      </c>
      <c r="S332" s="181" t="str">
        <f t="shared" si="40"/>
        <v/>
      </c>
      <c r="T332" s="181" t="str">
        <f>IFERROR(IF($B$3="NYSEG",(INDEX('BCA Inputs'!$N$14:$N$54,MATCH(I332,'BCA Inputs'!$M$14:$M$54,0))*P332+INDEX('BCA Inputs'!$O$14:$O$54,MATCH(I332,'BCA Inputs'!$M$14:$M$54,0))*O332+INDEX('BCA Inputs'!P:P,MATCH(I332,'BCA Inputs'!M:M,0))*Q332+INDEX('BCA Inputs'!Q:Q,MATCH(I332,'BCA Inputs'!M:M,0))*F332+INDEX('BCA Inputs'!R:R,MATCH(I332,'BCA Inputs'!M:M,0))*G332)+L332+N332,IF($B$3="RG&amp;E",(INDEX('BCA Inputs'!$AX$14:$AX$54,MATCH(I332,'BCA Inputs'!$AW$14:$AW$54,0))*P332+INDEX('BCA Inputs'!$AY$14:$AY$54,MATCH(I332,'BCA Inputs'!$AW$14:$AW$54,0))*O332+INDEX('BCA Inputs'!$AZ$14:$AZ$54,MATCH(I332,'BCA Inputs'!$AW$14:$AW$54,0))*Q332+INDEX('BCA Inputs'!$BA$14:$BA$54,MATCH(I332,'BCA Inputs'!$AW$14:$AW$54,0))*F332+INDEX('BCA Inputs'!$BB$14:$BB$54,MATCH(I332,'BCA Inputs'!$AW$14:$AW$54,0))*G332)+L332+N332,"")),"")</f>
        <v/>
      </c>
      <c r="U332" s="234" t="str">
        <f t="shared" si="41"/>
        <v/>
      </c>
      <c r="V332" s="234" t="str">
        <f t="shared" si="42"/>
        <v/>
      </c>
      <c r="W332" s="234" t="str">
        <f t="shared" si="43"/>
        <v/>
      </c>
      <c r="Y332" s="235" t="str">
        <f t="shared" si="44"/>
        <v/>
      </c>
      <c r="Z332" s="236" t="str">
        <f>IFERROR(IF($B$3="NYSEG",INDEX('BCA Inputs'!$X$14:$X$54,MATCH(I332,'BCA Inputs'!$M$14:$M$54,0))*P332+INDEX('BCA Inputs'!$Y$14:$Y$54,MATCH(I332,'BCA Inputs'!$M$14:$M$54,0))*O332+INDEX('BCA Inputs'!$Z$14:$Z$54,MATCH(I332,'BCA Inputs'!$M$14:$M$54,0))*Q332+INDEX('BCA Inputs'!$AA$14:$AA$54,MATCH(I332,'BCA Inputs'!$M$14:$M$54,0))*F332+INDEX('BCA Inputs'!$AB$14:$AB$54,MATCH(I332,'BCA Inputs'!$M$14:$M$54,0))*G332,IF($B$3="RG&amp;E",INDEX('BCA Inputs'!$BG$14:$BG$54,MATCH(I332,'BCA Inputs'!$AW$14:$AW$54,0))*P332+INDEX('BCA Inputs'!$BH$14:$BH$54,MATCH(I332,'BCA Inputs'!$AW$14:$AW$54,0))*O332+INDEX('BCA Inputs'!$BI$14:$BI$54,MATCH(I332,'BCA Inputs'!$AW$14:$AW$54,0))*Q332+INDEX('BCA Inputs'!$BJ$14:$BJ$54,MATCH(I332,'BCA Inputs'!$AW$14:$AW$54,0))*F332+INDEX('BCA Inputs'!$BK$14:$BK$54,MATCH(I332,'BCA Inputs'!$AW$14:$AW$54,0))*G332,"")),"")</f>
        <v/>
      </c>
      <c r="AA332" s="237" t="str">
        <f t="shared" si="45"/>
        <v/>
      </c>
      <c r="AC332" s="238" t="str">
        <f>IFERROR((K332+R332)+IF($B$3="NYSEG",INDEX('BCA Inputs'!$AI$14:$AI$54,MATCH(I332,'BCA Inputs'!$M$14:$M$54,0))*P332+INDEX('BCA Inputs'!$AJ$14:$AJ$54,MATCH(I332,'BCA Inputs'!$M$14:$M$54,0))*Q332,IF($B$3="RG&amp;E",INDEX('BCA Inputs'!$BR$14:$BR$54,MATCH(I332,'BCA Inputs'!$AW$14:$AW$54,0))*P332+INDEX('BCA Inputs'!$BS$14:$BS$54,MATCH(I332,'BCA Inputs'!$AW$14:$AW$54,0))*Q332,"")),"")</f>
        <v/>
      </c>
      <c r="AD332" s="181" t="str">
        <f>IFERROR(IF($B$3="NYSEG",INDEX('BCA Inputs'!$AD$14:$AD$54,MATCH(I332,'BCA Inputs'!$M$14:$M$54,0))*P332+INDEX('BCA Inputs'!$AE$14:$AE$54,MATCH(I332,'BCA Inputs'!$M$14:$M$54,0))*O332+INDEX('BCA Inputs'!$AF$14:$AF$54,MATCH(I332,'BCA Inputs'!$M$14:$M$54,0))*Q332+INDEX('BCA Inputs'!$AG$14:$AG$54,MATCH(I332,'BCA Inputs'!$M$14:$M$54,0))*F332+INDEX('BCA Inputs'!$AH$14:$AH$54,MATCH(I332,'BCA Inputs'!$M$14:$M$54,0))*G332,IF($B$3="RG&amp;E",INDEX('BCA Inputs'!$BM$14:$BM$54,MATCH(I332,'BCA Inputs'!$AW$14:$AW$54,0))*P332+INDEX('BCA Inputs'!$BN$14:$BN$54,MATCH(I332,'BCA Inputs'!$AW$14:$AW$54,0))*O332+INDEX('BCA Inputs'!$BO$14:$BO$54,MATCH(I332,'BCA Inputs'!$AW$14:$AW$54,0))*Q332+INDEX('BCA Inputs'!$BP$14:$BP$54,MATCH(I332,'BCA Inputs'!$AW$14:$AW$54,0))*F332+INDEX('BCA Inputs'!$BQ$14:$BQ$54,MATCH(I332,'BCA Inputs'!$AW$14:$AW$54,0))*G332,"")),"")</f>
        <v/>
      </c>
      <c r="AE332" s="237" t="str">
        <f t="shared" si="46"/>
        <v/>
      </c>
      <c r="AF332" s="198">
        <f t="shared" si="48"/>
        <v>0</v>
      </c>
      <c r="AG332" s="239">
        <f t="shared" si="49"/>
        <v>0</v>
      </c>
    </row>
    <row r="333" spans="1:33">
      <c r="A333" s="228"/>
      <c r="B333" s="176"/>
      <c r="C333" s="229"/>
      <c r="D333" s="230"/>
      <c r="E333" s="230"/>
      <c r="F333" s="230"/>
      <c r="G333" s="230"/>
      <c r="H333" s="231"/>
      <c r="I333" s="231"/>
      <c r="J333" s="232"/>
      <c r="K333" s="232"/>
      <c r="L333" s="232"/>
      <c r="M333" s="181">
        <f t="shared" si="47"/>
        <v>0</v>
      </c>
      <c r="N333" s="181">
        <f>IF(H333="",0,H333*I333*'Avoided Water Savings Cost'!$C$16)</f>
        <v>0</v>
      </c>
      <c r="O333" s="545">
        <f>IF(C333="",0,IF($B$3="NYSEG",C333/(1-'Avoided Electric Costs 2020'!$W$21),IF($B$3="RG&amp;E",C333/(1-'Avoided Electric Costs 2020'!$X$21),"")))</f>
        <v>0</v>
      </c>
      <c r="P333" s="546">
        <f>IF(D333="",0,IF($B$3="NYSEG",D333/(1-'Avoided Electric Costs 2020'!$W$21),IF($B$3="RG&amp;E",D333/(1-'Avoided Electric Costs 2020'!$X$21),"")))</f>
        <v>0</v>
      </c>
      <c r="Q333" s="546">
        <f>IF(E333="",0,IF($B$3="NYSEG",E333/(1-'Avoided Natural Gas Costs 2020'!$J$34),IF($B$3="RG&amp;E",E333/(1-'Avoided Natural Gas Costs 2020'!$K$34),"")))</f>
        <v>0</v>
      </c>
      <c r="R333" s="233" t="str">
        <f>IFERROR(IF(P333*'BCA Inputs'!$C$1+Q333*'BCA Inputs'!$C$2+F333*'BCA Inputs'!$C$2+G333*'BCA Inputs'!$C$2=0,"",P333*'BCA Inputs'!$C$1+Q333*'BCA Inputs'!$C$2+F333*'BCA Inputs'!$C$2+G333*'BCA Inputs'!$C$2),"")</f>
        <v/>
      </c>
      <c r="S333" s="181" t="str">
        <f t="shared" si="40"/>
        <v/>
      </c>
      <c r="T333" s="181" t="str">
        <f>IFERROR(IF($B$3="NYSEG",(INDEX('BCA Inputs'!$N$14:$N$54,MATCH(I333,'BCA Inputs'!$M$14:$M$54,0))*P333+INDEX('BCA Inputs'!$O$14:$O$54,MATCH(I333,'BCA Inputs'!$M$14:$M$54,0))*O333+INDEX('BCA Inputs'!P:P,MATCH(I333,'BCA Inputs'!M:M,0))*Q333+INDEX('BCA Inputs'!Q:Q,MATCH(I333,'BCA Inputs'!M:M,0))*F333+INDEX('BCA Inputs'!R:R,MATCH(I333,'BCA Inputs'!M:M,0))*G333)+L333+N333,IF($B$3="RG&amp;E",(INDEX('BCA Inputs'!$AX$14:$AX$54,MATCH(I333,'BCA Inputs'!$AW$14:$AW$54,0))*P333+INDEX('BCA Inputs'!$AY$14:$AY$54,MATCH(I333,'BCA Inputs'!$AW$14:$AW$54,0))*O333+INDEX('BCA Inputs'!$AZ$14:$AZ$54,MATCH(I333,'BCA Inputs'!$AW$14:$AW$54,0))*Q333+INDEX('BCA Inputs'!$BA$14:$BA$54,MATCH(I333,'BCA Inputs'!$AW$14:$AW$54,0))*F333+INDEX('BCA Inputs'!$BB$14:$BB$54,MATCH(I333,'BCA Inputs'!$AW$14:$AW$54,0))*G333)+L333+N333,"")),"")</f>
        <v/>
      </c>
      <c r="U333" s="234" t="str">
        <f t="shared" si="41"/>
        <v/>
      </c>
      <c r="V333" s="234" t="str">
        <f t="shared" si="42"/>
        <v/>
      </c>
      <c r="W333" s="234" t="str">
        <f t="shared" si="43"/>
        <v/>
      </c>
      <c r="Y333" s="235" t="str">
        <f t="shared" si="44"/>
        <v/>
      </c>
      <c r="Z333" s="236" t="str">
        <f>IFERROR(IF($B$3="NYSEG",INDEX('BCA Inputs'!$X$14:$X$54,MATCH(I333,'BCA Inputs'!$M$14:$M$54,0))*P333+INDEX('BCA Inputs'!$Y$14:$Y$54,MATCH(I333,'BCA Inputs'!$M$14:$M$54,0))*O333+INDEX('BCA Inputs'!$Z$14:$Z$54,MATCH(I333,'BCA Inputs'!$M$14:$M$54,0))*Q333+INDEX('BCA Inputs'!$AA$14:$AA$54,MATCH(I333,'BCA Inputs'!$M$14:$M$54,0))*F333+INDEX('BCA Inputs'!$AB$14:$AB$54,MATCH(I333,'BCA Inputs'!$M$14:$M$54,0))*G333,IF($B$3="RG&amp;E",INDEX('BCA Inputs'!$BG$14:$BG$54,MATCH(I333,'BCA Inputs'!$AW$14:$AW$54,0))*P333+INDEX('BCA Inputs'!$BH$14:$BH$54,MATCH(I333,'BCA Inputs'!$AW$14:$AW$54,0))*O333+INDEX('BCA Inputs'!$BI$14:$BI$54,MATCH(I333,'BCA Inputs'!$AW$14:$AW$54,0))*Q333+INDEX('BCA Inputs'!$BJ$14:$BJ$54,MATCH(I333,'BCA Inputs'!$AW$14:$AW$54,0))*F333+INDEX('BCA Inputs'!$BK$14:$BK$54,MATCH(I333,'BCA Inputs'!$AW$14:$AW$54,0))*G333,"")),"")</f>
        <v/>
      </c>
      <c r="AA333" s="237" t="str">
        <f t="shared" si="45"/>
        <v/>
      </c>
      <c r="AC333" s="238" t="str">
        <f>IFERROR((K333+R333)+IF($B$3="NYSEG",INDEX('BCA Inputs'!$AI$14:$AI$54,MATCH(I333,'BCA Inputs'!$M$14:$M$54,0))*P333+INDEX('BCA Inputs'!$AJ$14:$AJ$54,MATCH(I333,'BCA Inputs'!$M$14:$M$54,0))*Q333,IF($B$3="RG&amp;E",INDEX('BCA Inputs'!$BR$14:$BR$54,MATCH(I333,'BCA Inputs'!$AW$14:$AW$54,0))*P333+INDEX('BCA Inputs'!$BS$14:$BS$54,MATCH(I333,'BCA Inputs'!$AW$14:$AW$54,0))*Q333,"")),"")</f>
        <v/>
      </c>
      <c r="AD333" s="181" t="str">
        <f>IFERROR(IF($B$3="NYSEG",INDEX('BCA Inputs'!$AD$14:$AD$54,MATCH(I333,'BCA Inputs'!$M$14:$M$54,0))*P333+INDEX('BCA Inputs'!$AE$14:$AE$54,MATCH(I333,'BCA Inputs'!$M$14:$M$54,0))*O333+INDEX('BCA Inputs'!$AF$14:$AF$54,MATCH(I333,'BCA Inputs'!$M$14:$M$54,0))*Q333+INDEX('BCA Inputs'!$AG$14:$AG$54,MATCH(I333,'BCA Inputs'!$M$14:$M$54,0))*F333+INDEX('BCA Inputs'!$AH$14:$AH$54,MATCH(I333,'BCA Inputs'!$M$14:$M$54,0))*G333,IF($B$3="RG&amp;E",INDEX('BCA Inputs'!$BM$14:$BM$54,MATCH(I333,'BCA Inputs'!$AW$14:$AW$54,0))*P333+INDEX('BCA Inputs'!$BN$14:$BN$54,MATCH(I333,'BCA Inputs'!$AW$14:$AW$54,0))*O333+INDEX('BCA Inputs'!$BO$14:$BO$54,MATCH(I333,'BCA Inputs'!$AW$14:$AW$54,0))*Q333+INDEX('BCA Inputs'!$BP$14:$BP$54,MATCH(I333,'BCA Inputs'!$AW$14:$AW$54,0))*F333+INDEX('BCA Inputs'!$BQ$14:$BQ$54,MATCH(I333,'BCA Inputs'!$AW$14:$AW$54,0))*G333,"")),"")</f>
        <v/>
      </c>
      <c r="AE333" s="237" t="str">
        <f t="shared" si="46"/>
        <v/>
      </c>
      <c r="AF333" s="198">
        <f t="shared" si="48"/>
        <v>0</v>
      </c>
      <c r="AG333" s="239">
        <f t="shared" si="49"/>
        <v>0</v>
      </c>
    </row>
    <row r="334" spans="1:33">
      <c r="A334" s="228"/>
      <c r="B334" s="176"/>
      <c r="C334" s="229"/>
      <c r="D334" s="230"/>
      <c r="E334" s="230"/>
      <c r="F334" s="230"/>
      <c r="G334" s="230"/>
      <c r="H334" s="231"/>
      <c r="I334" s="231"/>
      <c r="J334" s="232"/>
      <c r="K334" s="232"/>
      <c r="L334" s="232"/>
      <c r="M334" s="181">
        <f t="shared" si="47"/>
        <v>0</v>
      </c>
      <c r="N334" s="181">
        <f>IF(H334="",0,H334*I334*'Avoided Water Savings Cost'!$C$16)</f>
        <v>0</v>
      </c>
      <c r="O334" s="545">
        <f>IF(C334="",0,IF($B$3="NYSEG",C334/(1-'Avoided Electric Costs 2020'!$W$21),IF($B$3="RG&amp;E",C334/(1-'Avoided Electric Costs 2020'!$X$21),"")))</f>
        <v>0</v>
      </c>
      <c r="P334" s="546">
        <f>IF(D334="",0,IF($B$3="NYSEG",D334/(1-'Avoided Electric Costs 2020'!$W$21),IF($B$3="RG&amp;E",D334/(1-'Avoided Electric Costs 2020'!$X$21),"")))</f>
        <v>0</v>
      </c>
      <c r="Q334" s="546">
        <f>IF(E334="",0,IF($B$3="NYSEG",E334/(1-'Avoided Natural Gas Costs 2020'!$J$34),IF($B$3="RG&amp;E",E334/(1-'Avoided Natural Gas Costs 2020'!$K$34),"")))</f>
        <v>0</v>
      </c>
      <c r="R334" s="233" t="str">
        <f>IFERROR(IF(P334*'BCA Inputs'!$C$1+Q334*'BCA Inputs'!$C$2+F334*'BCA Inputs'!$C$2+G334*'BCA Inputs'!$C$2=0,"",P334*'BCA Inputs'!$C$1+Q334*'BCA Inputs'!$C$2+F334*'BCA Inputs'!$C$2+G334*'BCA Inputs'!$C$2),"")</f>
        <v/>
      </c>
      <c r="S334" s="181" t="str">
        <f t="shared" si="40"/>
        <v/>
      </c>
      <c r="T334" s="181" t="str">
        <f>IFERROR(IF($B$3="NYSEG",(INDEX('BCA Inputs'!$N$14:$N$54,MATCH(I334,'BCA Inputs'!$M$14:$M$54,0))*P334+INDEX('BCA Inputs'!$O$14:$O$54,MATCH(I334,'BCA Inputs'!$M$14:$M$54,0))*O334+INDEX('BCA Inputs'!P:P,MATCH(I334,'BCA Inputs'!M:M,0))*Q334+INDEX('BCA Inputs'!Q:Q,MATCH(I334,'BCA Inputs'!M:M,0))*F334+INDEX('BCA Inputs'!R:R,MATCH(I334,'BCA Inputs'!M:M,0))*G334)+L334+N334,IF($B$3="RG&amp;E",(INDEX('BCA Inputs'!$AX$14:$AX$54,MATCH(I334,'BCA Inputs'!$AW$14:$AW$54,0))*P334+INDEX('BCA Inputs'!$AY$14:$AY$54,MATCH(I334,'BCA Inputs'!$AW$14:$AW$54,0))*O334+INDEX('BCA Inputs'!$AZ$14:$AZ$54,MATCH(I334,'BCA Inputs'!$AW$14:$AW$54,0))*Q334+INDEX('BCA Inputs'!$BA$14:$BA$54,MATCH(I334,'BCA Inputs'!$AW$14:$AW$54,0))*F334+INDEX('BCA Inputs'!$BB$14:$BB$54,MATCH(I334,'BCA Inputs'!$AW$14:$AW$54,0))*G334)+L334+N334,"")),"")</f>
        <v/>
      </c>
      <c r="U334" s="234" t="str">
        <f t="shared" si="41"/>
        <v/>
      </c>
      <c r="V334" s="234" t="str">
        <f t="shared" si="42"/>
        <v/>
      </c>
      <c r="W334" s="234" t="str">
        <f t="shared" si="43"/>
        <v/>
      </c>
      <c r="Y334" s="235" t="str">
        <f t="shared" si="44"/>
        <v/>
      </c>
      <c r="Z334" s="236" t="str">
        <f>IFERROR(IF($B$3="NYSEG",INDEX('BCA Inputs'!$X$14:$X$54,MATCH(I334,'BCA Inputs'!$M$14:$M$54,0))*P334+INDEX('BCA Inputs'!$Y$14:$Y$54,MATCH(I334,'BCA Inputs'!$M$14:$M$54,0))*O334+INDEX('BCA Inputs'!$Z$14:$Z$54,MATCH(I334,'BCA Inputs'!$M$14:$M$54,0))*Q334+INDEX('BCA Inputs'!$AA$14:$AA$54,MATCH(I334,'BCA Inputs'!$M$14:$M$54,0))*F334+INDEX('BCA Inputs'!$AB$14:$AB$54,MATCH(I334,'BCA Inputs'!$M$14:$M$54,0))*G334,IF($B$3="RG&amp;E",INDEX('BCA Inputs'!$BG$14:$BG$54,MATCH(I334,'BCA Inputs'!$AW$14:$AW$54,0))*P334+INDEX('BCA Inputs'!$BH$14:$BH$54,MATCH(I334,'BCA Inputs'!$AW$14:$AW$54,0))*O334+INDEX('BCA Inputs'!$BI$14:$BI$54,MATCH(I334,'BCA Inputs'!$AW$14:$AW$54,0))*Q334+INDEX('BCA Inputs'!$BJ$14:$BJ$54,MATCH(I334,'BCA Inputs'!$AW$14:$AW$54,0))*F334+INDEX('BCA Inputs'!$BK$14:$BK$54,MATCH(I334,'BCA Inputs'!$AW$14:$AW$54,0))*G334,"")),"")</f>
        <v/>
      </c>
      <c r="AA334" s="237" t="str">
        <f t="shared" si="45"/>
        <v/>
      </c>
      <c r="AC334" s="238" t="str">
        <f>IFERROR((K334+R334)+IF($B$3="NYSEG",INDEX('BCA Inputs'!$AI$14:$AI$54,MATCH(I334,'BCA Inputs'!$M$14:$M$54,0))*P334+INDEX('BCA Inputs'!$AJ$14:$AJ$54,MATCH(I334,'BCA Inputs'!$M$14:$M$54,0))*Q334,IF($B$3="RG&amp;E",INDEX('BCA Inputs'!$BR$14:$BR$54,MATCH(I334,'BCA Inputs'!$AW$14:$AW$54,0))*P334+INDEX('BCA Inputs'!$BS$14:$BS$54,MATCH(I334,'BCA Inputs'!$AW$14:$AW$54,0))*Q334,"")),"")</f>
        <v/>
      </c>
      <c r="AD334" s="181" t="str">
        <f>IFERROR(IF($B$3="NYSEG",INDEX('BCA Inputs'!$AD$14:$AD$54,MATCH(I334,'BCA Inputs'!$M$14:$M$54,0))*P334+INDEX('BCA Inputs'!$AE$14:$AE$54,MATCH(I334,'BCA Inputs'!$M$14:$M$54,0))*O334+INDEX('BCA Inputs'!$AF$14:$AF$54,MATCH(I334,'BCA Inputs'!$M$14:$M$54,0))*Q334+INDEX('BCA Inputs'!$AG$14:$AG$54,MATCH(I334,'BCA Inputs'!$M$14:$M$54,0))*F334+INDEX('BCA Inputs'!$AH$14:$AH$54,MATCH(I334,'BCA Inputs'!$M$14:$M$54,0))*G334,IF($B$3="RG&amp;E",INDEX('BCA Inputs'!$BM$14:$BM$54,MATCH(I334,'BCA Inputs'!$AW$14:$AW$54,0))*P334+INDEX('BCA Inputs'!$BN$14:$BN$54,MATCH(I334,'BCA Inputs'!$AW$14:$AW$54,0))*O334+INDEX('BCA Inputs'!$BO$14:$BO$54,MATCH(I334,'BCA Inputs'!$AW$14:$AW$54,0))*Q334+INDEX('BCA Inputs'!$BP$14:$BP$54,MATCH(I334,'BCA Inputs'!$AW$14:$AW$54,0))*F334+INDEX('BCA Inputs'!$BQ$14:$BQ$54,MATCH(I334,'BCA Inputs'!$AW$14:$AW$54,0))*G334,"")),"")</f>
        <v/>
      </c>
      <c r="AE334" s="237" t="str">
        <f t="shared" si="46"/>
        <v/>
      </c>
      <c r="AF334" s="198">
        <f t="shared" si="48"/>
        <v>0</v>
      </c>
      <c r="AG334" s="239">
        <f t="shared" si="49"/>
        <v>0</v>
      </c>
    </row>
    <row r="335" spans="1:33">
      <c r="A335" s="228"/>
      <c r="B335" s="176"/>
      <c r="C335" s="229"/>
      <c r="D335" s="230"/>
      <c r="E335" s="230"/>
      <c r="F335" s="230"/>
      <c r="G335" s="230"/>
      <c r="H335" s="231"/>
      <c r="I335" s="231"/>
      <c r="J335" s="232"/>
      <c r="K335" s="232"/>
      <c r="L335" s="232"/>
      <c r="M335" s="181">
        <f t="shared" si="47"/>
        <v>0</v>
      </c>
      <c r="N335" s="181">
        <f>IF(H335="",0,H335*I335*'Avoided Water Savings Cost'!$C$16)</f>
        <v>0</v>
      </c>
      <c r="O335" s="545">
        <f>IF(C335="",0,IF($B$3="NYSEG",C335/(1-'Avoided Electric Costs 2020'!$W$21),IF($B$3="RG&amp;E",C335/(1-'Avoided Electric Costs 2020'!$X$21),"")))</f>
        <v>0</v>
      </c>
      <c r="P335" s="546">
        <f>IF(D335="",0,IF($B$3="NYSEG",D335/(1-'Avoided Electric Costs 2020'!$W$21),IF($B$3="RG&amp;E",D335/(1-'Avoided Electric Costs 2020'!$X$21),"")))</f>
        <v>0</v>
      </c>
      <c r="Q335" s="546">
        <f>IF(E335="",0,IF($B$3="NYSEG",E335/(1-'Avoided Natural Gas Costs 2020'!$J$34),IF($B$3="RG&amp;E",E335/(1-'Avoided Natural Gas Costs 2020'!$K$34),"")))</f>
        <v>0</v>
      </c>
      <c r="R335" s="233" t="str">
        <f>IFERROR(IF(P335*'BCA Inputs'!$C$1+Q335*'BCA Inputs'!$C$2+F335*'BCA Inputs'!$C$2+G335*'BCA Inputs'!$C$2=0,"",P335*'BCA Inputs'!$C$1+Q335*'BCA Inputs'!$C$2+F335*'BCA Inputs'!$C$2+G335*'BCA Inputs'!$C$2),"")</f>
        <v/>
      </c>
      <c r="S335" s="181" t="str">
        <f t="shared" si="40"/>
        <v/>
      </c>
      <c r="T335" s="181" t="str">
        <f>IFERROR(IF($B$3="NYSEG",(INDEX('BCA Inputs'!$N$14:$N$54,MATCH(I335,'BCA Inputs'!$M$14:$M$54,0))*P335+INDEX('BCA Inputs'!$O$14:$O$54,MATCH(I335,'BCA Inputs'!$M$14:$M$54,0))*O335+INDEX('BCA Inputs'!P:P,MATCH(I335,'BCA Inputs'!M:M,0))*Q335+INDEX('BCA Inputs'!Q:Q,MATCH(I335,'BCA Inputs'!M:M,0))*F335+INDEX('BCA Inputs'!R:R,MATCH(I335,'BCA Inputs'!M:M,0))*G335)+L335+N335,IF($B$3="RG&amp;E",(INDEX('BCA Inputs'!$AX$14:$AX$54,MATCH(I335,'BCA Inputs'!$AW$14:$AW$54,0))*P335+INDEX('BCA Inputs'!$AY$14:$AY$54,MATCH(I335,'BCA Inputs'!$AW$14:$AW$54,0))*O335+INDEX('BCA Inputs'!$AZ$14:$AZ$54,MATCH(I335,'BCA Inputs'!$AW$14:$AW$54,0))*Q335+INDEX('BCA Inputs'!$BA$14:$BA$54,MATCH(I335,'BCA Inputs'!$AW$14:$AW$54,0))*F335+INDEX('BCA Inputs'!$BB$14:$BB$54,MATCH(I335,'BCA Inputs'!$AW$14:$AW$54,0))*G335)+L335+N335,"")),"")</f>
        <v/>
      </c>
      <c r="U335" s="234" t="str">
        <f t="shared" si="41"/>
        <v/>
      </c>
      <c r="V335" s="234" t="str">
        <f t="shared" si="42"/>
        <v/>
      </c>
      <c r="W335" s="234" t="str">
        <f t="shared" si="43"/>
        <v/>
      </c>
      <c r="Y335" s="235" t="str">
        <f t="shared" si="44"/>
        <v/>
      </c>
      <c r="Z335" s="236" t="str">
        <f>IFERROR(IF($B$3="NYSEG",INDEX('BCA Inputs'!$X$14:$X$54,MATCH(I335,'BCA Inputs'!$M$14:$M$54,0))*P335+INDEX('BCA Inputs'!$Y$14:$Y$54,MATCH(I335,'BCA Inputs'!$M$14:$M$54,0))*O335+INDEX('BCA Inputs'!$Z$14:$Z$54,MATCH(I335,'BCA Inputs'!$M$14:$M$54,0))*Q335+INDEX('BCA Inputs'!$AA$14:$AA$54,MATCH(I335,'BCA Inputs'!$M$14:$M$54,0))*F335+INDEX('BCA Inputs'!$AB$14:$AB$54,MATCH(I335,'BCA Inputs'!$M$14:$M$54,0))*G335,IF($B$3="RG&amp;E",INDEX('BCA Inputs'!$BG$14:$BG$54,MATCH(I335,'BCA Inputs'!$AW$14:$AW$54,0))*P335+INDEX('BCA Inputs'!$BH$14:$BH$54,MATCH(I335,'BCA Inputs'!$AW$14:$AW$54,0))*O335+INDEX('BCA Inputs'!$BI$14:$BI$54,MATCH(I335,'BCA Inputs'!$AW$14:$AW$54,0))*Q335+INDEX('BCA Inputs'!$BJ$14:$BJ$54,MATCH(I335,'BCA Inputs'!$AW$14:$AW$54,0))*F335+INDEX('BCA Inputs'!$BK$14:$BK$54,MATCH(I335,'BCA Inputs'!$AW$14:$AW$54,0))*G335,"")),"")</f>
        <v/>
      </c>
      <c r="AA335" s="237" t="str">
        <f t="shared" si="45"/>
        <v/>
      </c>
      <c r="AC335" s="238" t="str">
        <f>IFERROR((K335+R335)+IF($B$3="NYSEG",INDEX('BCA Inputs'!$AI$14:$AI$54,MATCH(I335,'BCA Inputs'!$M$14:$M$54,0))*P335+INDEX('BCA Inputs'!$AJ$14:$AJ$54,MATCH(I335,'BCA Inputs'!$M$14:$M$54,0))*Q335,IF($B$3="RG&amp;E",INDEX('BCA Inputs'!$BR$14:$BR$54,MATCH(I335,'BCA Inputs'!$AW$14:$AW$54,0))*P335+INDEX('BCA Inputs'!$BS$14:$BS$54,MATCH(I335,'BCA Inputs'!$AW$14:$AW$54,0))*Q335,"")),"")</f>
        <v/>
      </c>
      <c r="AD335" s="181" t="str">
        <f>IFERROR(IF($B$3="NYSEG",INDEX('BCA Inputs'!$AD$14:$AD$54,MATCH(I335,'BCA Inputs'!$M$14:$M$54,0))*P335+INDEX('BCA Inputs'!$AE$14:$AE$54,MATCH(I335,'BCA Inputs'!$M$14:$M$54,0))*O335+INDEX('BCA Inputs'!$AF$14:$AF$54,MATCH(I335,'BCA Inputs'!$M$14:$M$54,0))*Q335+INDEX('BCA Inputs'!$AG$14:$AG$54,MATCH(I335,'BCA Inputs'!$M$14:$M$54,0))*F335+INDEX('BCA Inputs'!$AH$14:$AH$54,MATCH(I335,'BCA Inputs'!$M$14:$M$54,0))*G335,IF($B$3="RG&amp;E",INDEX('BCA Inputs'!$BM$14:$BM$54,MATCH(I335,'BCA Inputs'!$AW$14:$AW$54,0))*P335+INDEX('BCA Inputs'!$BN$14:$BN$54,MATCH(I335,'BCA Inputs'!$AW$14:$AW$54,0))*O335+INDEX('BCA Inputs'!$BO$14:$BO$54,MATCH(I335,'BCA Inputs'!$AW$14:$AW$54,0))*Q335+INDEX('BCA Inputs'!$BP$14:$BP$54,MATCH(I335,'BCA Inputs'!$AW$14:$AW$54,0))*F335+INDEX('BCA Inputs'!$BQ$14:$BQ$54,MATCH(I335,'BCA Inputs'!$AW$14:$AW$54,0))*G335,"")),"")</f>
        <v/>
      </c>
      <c r="AE335" s="237" t="str">
        <f t="shared" si="46"/>
        <v/>
      </c>
      <c r="AF335" s="198">
        <f t="shared" si="48"/>
        <v>0</v>
      </c>
      <c r="AG335" s="239">
        <f t="shared" si="49"/>
        <v>0</v>
      </c>
    </row>
    <row r="336" spans="1:33">
      <c r="A336" s="228"/>
      <c r="B336" s="176"/>
      <c r="C336" s="229"/>
      <c r="D336" s="230"/>
      <c r="E336" s="230"/>
      <c r="F336" s="230"/>
      <c r="G336" s="230"/>
      <c r="H336" s="231"/>
      <c r="I336" s="231"/>
      <c r="J336" s="232"/>
      <c r="K336" s="232"/>
      <c r="L336" s="232"/>
      <c r="M336" s="181">
        <f t="shared" si="47"/>
        <v>0</v>
      </c>
      <c r="N336" s="181">
        <f>IF(H336="",0,H336*I336*'Avoided Water Savings Cost'!$C$16)</f>
        <v>0</v>
      </c>
      <c r="O336" s="545">
        <f>IF(C336="",0,IF($B$3="NYSEG",C336/(1-'Avoided Electric Costs 2020'!$W$21),IF($B$3="RG&amp;E",C336/(1-'Avoided Electric Costs 2020'!$X$21),"")))</f>
        <v>0</v>
      </c>
      <c r="P336" s="546">
        <f>IF(D336="",0,IF($B$3="NYSEG",D336/(1-'Avoided Electric Costs 2020'!$W$21),IF($B$3="RG&amp;E",D336/(1-'Avoided Electric Costs 2020'!$X$21),"")))</f>
        <v>0</v>
      </c>
      <c r="Q336" s="546">
        <f>IF(E336="",0,IF($B$3="NYSEG",E336/(1-'Avoided Natural Gas Costs 2020'!$J$34),IF($B$3="RG&amp;E",E336/(1-'Avoided Natural Gas Costs 2020'!$K$34),"")))</f>
        <v>0</v>
      </c>
      <c r="R336" s="233" t="str">
        <f>IFERROR(IF(P336*'BCA Inputs'!$C$1+Q336*'BCA Inputs'!$C$2+F336*'BCA Inputs'!$C$2+G336*'BCA Inputs'!$C$2=0,"",P336*'BCA Inputs'!$C$1+Q336*'BCA Inputs'!$C$2+F336*'BCA Inputs'!$C$2+G336*'BCA Inputs'!$C$2),"")</f>
        <v/>
      </c>
      <c r="S336" s="181" t="str">
        <f t="shared" si="40"/>
        <v/>
      </c>
      <c r="T336" s="181" t="str">
        <f>IFERROR(IF($B$3="NYSEG",(INDEX('BCA Inputs'!$N$14:$N$54,MATCH(I336,'BCA Inputs'!$M$14:$M$54,0))*P336+INDEX('BCA Inputs'!$O$14:$O$54,MATCH(I336,'BCA Inputs'!$M$14:$M$54,0))*O336+INDEX('BCA Inputs'!P:P,MATCH(I336,'BCA Inputs'!M:M,0))*Q336+INDEX('BCA Inputs'!Q:Q,MATCH(I336,'BCA Inputs'!M:M,0))*F336+INDEX('BCA Inputs'!R:R,MATCH(I336,'BCA Inputs'!M:M,0))*G336)+L336+N336,IF($B$3="RG&amp;E",(INDEX('BCA Inputs'!$AX$14:$AX$54,MATCH(I336,'BCA Inputs'!$AW$14:$AW$54,0))*P336+INDEX('BCA Inputs'!$AY$14:$AY$54,MATCH(I336,'BCA Inputs'!$AW$14:$AW$54,0))*O336+INDEX('BCA Inputs'!$AZ$14:$AZ$54,MATCH(I336,'BCA Inputs'!$AW$14:$AW$54,0))*Q336+INDEX('BCA Inputs'!$BA$14:$BA$54,MATCH(I336,'BCA Inputs'!$AW$14:$AW$54,0))*F336+INDEX('BCA Inputs'!$BB$14:$BB$54,MATCH(I336,'BCA Inputs'!$AW$14:$AW$54,0))*G336)+L336+N336,"")),"")</f>
        <v/>
      </c>
      <c r="U336" s="234" t="str">
        <f t="shared" si="41"/>
        <v/>
      </c>
      <c r="V336" s="234" t="str">
        <f t="shared" si="42"/>
        <v/>
      </c>
      <c r="W336" s="234" t="str">
        <f t="shared" si="43"/>
        <v/>
      </c>
      <c r="Y336" s="235" t="str">
        <f t="shared" si="44"/>
        <v/>
      </c>
      <c r="Z336" s="236" t="str">
        <f>IFERROR(IF($B$3="NYSEG",INDEX('BCA Inputs'!$X$14:$X$54,MATCH(I336,'BCA Inputs'!$M$14:$M$54,0))*P336+INDEX('BCA Inputs'!$Y$14:$Y$54,MATCH(I336,'BCA Inputs'!$M$14:$M$54,0))*O336+INDEX('BCA Inputs'!$Z$14:$Z$54,MATCH(I336,'BCA Inputs'!$M$14:$M$54,0))*Q336+INDEX('BCA Inputs'!$AA$14:$AA$54,MATCH(I336,'BCA Inputs'!$M$14:$M$54,0))*F336+INDEX('BCA Inputs'!$AB$14:$AB$54,MATCH(I336,'BCA Inputs'!$M$14:$M$54,0))*G336,IF($B$3="RG&amp;E",INDEX('BCA Inputs'!$BG$14:$BG$54,MATCH(I336,'BCA Inputs'!$AW$14:$AW$54,0))*P336+INDEX('BCA Inputs'!$BH$14:$BH$54,MATCH(I336,'BCA Inputs'!$AW$14:$AW$54,0))*O336+INDEX('BCA Inputs'!$BI$14:$BI$54,MATCH(I336,'BCA Inputs'!$AW$14:$AW$54,0))*Q336+INDEX('BCA Inputs'!$BJ$14:$BJ$54,MATCH(I336,'BCA Inputs'!$AW$14:$AW$54,0))*F336+INDEX('BCA Inputs'!$BK$14:$BK$54,MATCH(I336,'BCA Inputs'!$AW$14:$AW$54,0))*G336,"")),"")</f>
        <v/>
      </c>
      <c r="AA336" s="237" t="str">
        <f t="shared" si="45"/>
        <v/>
      </c>
      <c r="AC336" s="238" t="str">
        <f>IFERROR((K336+R336)+IF($B$3="NYSEG",INDEX('BCA Inputs'!$AI$14:$AI$54,MATCH(I336,'BCA Inputs'!$M$14:$M$54,0))*P336+INDEX('BCA Inputs'!$AJ$14:$AJ$54,MATCH(I336,'BCA Inputs'!$M$14:$M$54,0))*Q336,IF($B$3="RG&amp;E",INDEX('BCA Inputs'!$BR$14:$BR$54,MATCH(I336,'BCA Inputs'!$AW$14:$AW$54,0))*P336+INDEX('BCA Inputs'!$BS$14:$BS$54,MATCH(I336,'BCA Inputs'!$AW$14:$AW$54,0))*Q336,"")),"")</f>
        <v/>
      </c>
      <c r="AD336" s="181" t="str">
        <f>IFERROR(IF($B$3="NYSEG",INDEX('BCA Inputs'!$AD$14:$AD$54,MATCH(I336,'BCA Inputs'!$M$14:$M$54,0))*P336+INDEX('BCA Inputs'!$AE$14:$AE$54,MATCH(I336,'BCA Inputs'!$M$14:$M$54,0))*O336+INDEX('BCA Inputs'!$AF$14:$AF$54,MATCH(I336,'BCA Inputs'!$M$14:$M$54,0))*Q336+INDEX('BCA Inputs'!$AG$14:$AG$54,MATCH(I336,'BCA Inputs'!$M$14:$M$54,0))*F336+INDEX('BCA Inputs'!$AH$14:$AH$54,MATCH(I336,'BCA Inputs'!$M$14:$M$54,0))*G336,IF($B$3="RG&amp;E",INDEX('BCA Inputs'!$BM$14:$BM$54,MATCH(I336,'BCA Inputs'!$AW$14:$AW$54,0))*P336+INDEX('BCA Inputs'!$BN$14:$BN$54,MATCH(I336,'BCA Inputs'!$AW$14:$AW$54,0))*O336+INDEX('BCA Inputs'!$BO$14:$BO$54,MATCH(I336,'BCA Inputs'!$AW$14:$AW$54,0))*Q336+INDEX('BCA Inputs'!$BP$14:$BP$54,MATCH(I336,'BCA Inputs'!$AW$14:$AW$54,0))*F336+INDEX('BCA Inputs'!$BQ$14:$BQ$54,MATCH(I336,'BCA Inputs'!$AW$14:$AW$54,0))*G336,"")),"")</f>
        <v/>
      </c>
      <c r="AE336" s="237" t="str">
        <f t="shared" si="46"/>
        <v/>
      </c>
      <c r="AF336" s="198">
        <f t="shared" si="48"/>
        <v>0</v>
      </c>
      <c r="AG336" s="239">
        <f t="shared" si="49"/>
        <v>0</v>
      </c>
    </row>
    <row r="337" spans="1:33">
      <c r="A337" s="228"/>
      <c r="B337" s="176"/>
      <c r="C337" s="229"/>
      <c r="D337" s="230"/>
      <c r="E337" s="230"/>
      <c r="F337" s="230"/>
      <c r="G337" s="230"/>
      <c r="H337" s="231"/>
      <c r="I337" s="231"/>
      <c r="J337" s="232"/>
      <c r="K337" s="232"/>
      <c r="L337" s="232"/>
      <c r="M337" s="181">
        <f t="shared" si="47"/>
        <v>0</v>
      </c>
      <c r="N337" s="181">
        <f>IF(H337="",0,H337*I337*'Avoided Water Savings Cost'!$C$16)</f>
        <v>0</v>
      </c>
      <c r="O337" s="545">
        <f>IF(C337="",0,IF($B$3="NYSEG",C337/(1-'Avoided Electric Costs 2020'!$W$21),IF($B$3="RG&amp;E",C337/(1-'Avoided Electric Costs 2020'!$X$21),"")))</f>
        <v>0</v>
      </c>
      <c r="P337" s="546">
        <f>IF(D337="",0,IF($B$3="NYSEG",D337/(1-'Avoided Electric Costs 2020'!$W$21),IF($B$3="RG&amp;E",D337/(1-'Avoided Electric Costs 2020'!$X$21),"")))</f>
        <v>0</v>
      </c>
      <c r="Q337" s="546">
        <f>IF(E337="",0,IF($B$3="NYSEG",E337/(1-'Avoided Natural Gas Costs 2020'!$J$34),IF($B$3="RG&amp;E",E337/(1-'Avoided Natural Gas Costs 2020'!$K$34),"")))</f>
        <v>0</v>
      </c>
      <c r="R337" s="233" t="str">
        <f>IFERROR(IF(P337*'BCA Inputs'!$C$1+Q337*'BCA Inputs'!$C$2+F337*'BCA Inputs'!$C$2+G337*'BCA Inputs'!$C$2=0,"",P337*'BCA Inputs'!$C$1+Q337*'BCA Inputs'!$C$2+F337*'BCA Inputs'!$C$2+G337*'BCA Inputs'!$C$2),"")</f>
        <v/>
      </c>
      <c r="S337" s="181" t="str">
        <f t="shared" si="40"/>
        <v/>
      </c>
      <c r="T337" s="181" t="str">
        <f>IFERROR(IF($B$3="NYSEG",(INDEX('BCA Inputs'!$N$14:$N$54,MATCH(I337,'BCA Inputs'!$M$14:$M$54,0))*P337+INDEX('BCA Inputs'!$O$14:$O$54,MATCH(I337,'BCA Inputs'!$M$14:$M$54,0))*O337+INDEX('BCA Inputs'!P:P,MATCH(I337,'BCA Inputs'!M:M,0))*Q337+INDEX('BCA Inputs'!Q:Q,MATCH(I337,'BCA Inputs'!M:M,0))*F337+INDEX('BCA Inputs'!R:R,MATCH(I337,'BCA Inputs'!M:M,0))*G337)+L337+N337,IF($B$3="RG&amp;E",(INDEX('BCA Inputs'!$AX$14:$AX$54,MATCH(I337,'BCA Inputs'!$AW$14:$AW$54,0))*P337+INDEX('BCA Inputs'!$AY$14:$AY$54,MATCH(I337,'BCA Inputs'!$AW$14:$AW$54,0))*O337+INDEX('BCA Inputs'!$AZ$14:$AZ$54,MATCH(I337,'BCA Inputs'!$AW$14:$AW$54,0))*Q337+INDEX('BCA Inputs'!$BA$14:$BA$54,MATCH(I337,'BCA Inputs'!$AW$14:$AW$54,0))*F337+INDEX('BCA Inputs'!$BB$14:$BB$54,MATCH(I337,'BCA Inputs'!$AW$14:$AW$54,0))*G337)+L337+N337,"")),"")</f>
        <v/>
      </c>
      <c r="U337" s="234" t="str">
        <f t="shared" si="41"/>
        <v/>
      </c>
      <c r="V337" s="234" t="str">
        <f t="shared" si="42"/>
        <v/>
      </c>
      <c r="W337" s="234" t="str">
        <f t="shared" si="43"/>
        <v/>
      </c>
      <c r="Y337" s="235" t="str">
        <f t="shared" si="44"/>
        <v/>
      </c>
      <c r="Z337" s="236" t="str">
        <f>IFERROR(IF($B$3="NYSEG",INDEX('BCA Inputs'!$X$14:$X$54,MATCH(I337,'BCA Inputs'!$M$14:$M$54,0))*P337+INDEX('BCA Inputs'!$Y$14:$Y$54,MATCH(I337,'BCA Inputs'!$M$14:$M$54,0))*O337+INDEX('BCA Inputs'!$Z$14:$Z$54,MATCH(I337,'BCA Inputs'!$M$14:$M$54,0))*Q337+INDEX('BCA Inputs'!$AA$14:$AA$54,MATCH(I337,'BCA Inputs'!$M$14:$M$54,0))*F337+INDEX('BCA Inputs'!$AB$14:$AB$54,MATCH(I337,'BCA Inputs'!$M$14:$M$54,0))*G337,IF($B$3="RG&amp;E",INDEX('BCA Inputs'!$BG$14:$BG$54,MATCH(I337,'BCA Inputs'!$AW$14:$AW$54,0))*P337+INDEX('BCA Inputs'!$BH$14:$BH$54,MATCH(I337,'BCA Inputs'!$AW$14:$AW$54,0))*O337+INDEX('BCA Inputs'!$BI$14:$BI$54,MATCH(I337,'BCA Inputs'!$AW$14:$AW$54,0))*Q337+INDEX('BCA Inputs'!$BJ$14:$BJ$54,MATCH(I337,'BCA Inputs'!$AW$14:$AW$54,0))*F337+INDEX('BCA Inputs'!$BK$14:$BK$54,MATCH(I337,'BCA Inputs'!$AW$14:$AW$54,0))*G337,"")),"")</f>
        <v/>
      </c>
      <c r="AA337" s="237" t="str">
        <f t="shared" si="45"/>
        <v/>
      </c>
      <c r="AC337" s="238" t="str">
        <f>IFERROR((K337+R337)+IF($B$3="NYSEG",INDEX('BCA Inputs'!$AI$14:$AI$54,MATCH(I337,'BCA Inputs'!$M$14:$M$54,0))*P337+INDEX('BCA Inputs'!$AJ$14:$AJ$54,MATCH(I337,'BCA Inputs'!$M$14:$M$54,0))*Q337,IF($B$3="RG&amp;E",INDEX('BCA Inputs'!$BR$14:$BR$54,MATCH(I337,'BCA Inputs'!$AW$14:$AW$54,0))*P337+INDEX('BCA Inputs'!$BS$14:$BS$54,MATCH(I337,'BCA Inputs'!$AW$14:$AW$54,0))*Q337,"")),"")</f>
        <v/>
      </c>
      <c r="AD337" s="181" t="str">
        <f>IFERROR(IF($B$3="NYSEG",INDEX('BCA Inputs'!$AD$14:$AD$54,MATCH(I337,'BCA Inputs'!$M$14:$M$54,0))*P337+INDEX('BCA Inputs'!$AE$14:$AE$54,MATCH(I337,'BCA Inputs'!$M$14:$M$54,0))*O337+INDEX('BCA Inputs'!$AF$14:$AF$54,MATCH(I337,'BCA Inputs'!$M$14:$M$54,0))*Q337+INDEX('BCA Inputs'!$AG$14:$AG$54,MATCH(I337,'BCA Inputs'!$M$14:$M$54,0))*F337+INDEX('BCA Inputs'!$AH$14:$AH$54,MATCH(I337,'BCA Inputs'!$M$14:$M$54,0))*G337,IF($B$3="RG&amp;E",INDEX('BCA Inputs'!$BM$14:$BM$54,MATCH(I337,'BCA Inputs'!$AW$14:$AW$54,0))*P337+INDEX('BCA Inputs'!$BN$14:$BN$54,MATCH(I337,'BCA Inputs'!$AW$14:$AW$54,0))*O337+INDEX('BCA Inputs'!$BO$14:$BO$54,MATCH(I337,'BCA Inputs'!$AW$14:$AW$54,0))*Q337+INDEX('BCA Inputs'!$BP$14:$BP$54,MATCH(I337,'BCA Inputs'!$AW$14:$AW$54,0))*F337+INDEX('BCA Inputs'!$BQ$14:$BQ$54,MATCH(I337,'BCA Inputs'!$AW$14:$AW$54,0))*G337,"")),"")</f>
        <v/>
      </c>
      <c r="AE337" s="237" t="str">
        <f t="shared" si="46"/>
        <v/>
      </c>
      <c r="AF337" s="198">
        <f t="shared" si="48"/>
        <v>0</v>
      </c>
      <c r="AG337" s="239">
        <f t="shared" si="49"/>
        <v>0</v>
      </c>
    </row>
    <row r="338" spans="1:33">
      <c r="A338" s="228"/>
      <c r="B338" s="176"/>
      <c r="C338" s="229"/>
      <c r="D338" s="230"/>
      <c r="E338" s="230"/>
      <c r="F338" s="230"/>
      <c r="G338" s="230"/>
      <c r="H338" s="231"/>
      <c r="I338" s="231"/>
      <c r="J338" s="232"/>
      <c r="K338" s="232"/>
      <c r="L338" s="232"/>
      <c r="M338" s="181">
        <f t="shared" si="47"/>
        <v>0</v>
      </c>
      <c r="N338" s="181">
        <f>IF(H338="",0,H338*I338*'Avoided Water Savings Cost'!$C$16)</f>
        <v>0</v>
      </c>
      <c r="O338" s="545">
        <f>IF(C338="",0,IF($B$3="NYSEG",C338/(1-'Avoided Electric Costs 2020'!$W$21),IF($B$3="RG&amp;E",C338/(1-'Avoided Electric Costs 2020'!$X$21),"")))</f>
        <v>0</v>
      </c>
      <c r="P338" s="546">
        <f>IF(D338="",0,IF($B$3="NYSEG",D338/(1-'Avoided Electric Costs 2020'!$W$21),IF($B$3="RG&amp;E",D338/(1-'Avoided Electric Costs 2020'!$X$21),"")))</f>
        <v>0</v>
      </c>
      <c r="Q338" s="546">
        <f>IF(E338="",0,IF($B$3="NYSEG",E338/(1-'Avoided Natural Gas Costs 2020'!$J$34),IF($B$3="RG&amp;E",E338/(1-'Avoided Natural Gas Costs 2020'!$K$34),"")))</f>
        <v>0</v>
      </c>
      <c r="R338" s="233" t="str">
        <f>IFERROR(IF(P338*'BCA Inputs'!$C$1+Q338*'BCA Inputs'!$C$2+F338*'BCA Inputs'!$C$2+G338*'BCA Inputs'!$C$2=0,"",P338*'BCA Inputs'!$C$1+Q338*'BCA Inputs'!$C$2+F338*'BCA Inputs'!$C$2+G338*'BCA Inputs'!$C$2),"")</f>
        <v/>
      </c>
      <c r="S338" s="181" t="str">
        <f t="shared" si="40"/>
        <v/>
      </c>
      <c r="T338" s="181" t="str">
        <f>IFERROR(IF($B$3="NYSEG",(INDEX('BCA Inputs'!$N$14:$N$54,MATCH(I338,'BCA Inputs'!$M$14:$M$54,0))*P338+INDEX('BCA Inputs'!$O$14:$O$54,MATCH(I338,'BCA Inputs'!$M$14:$M$54,0))*O338+INDEX('BCA Inputs'!P:P,MATCH(I338,'BCA Inputs'!M:M,0))*Q338+INDEX('BCA Inputs'!Q:Q,MATCH(I338,'BCA Inputs'!M:M,0))*F338+INDEX('BCA Inputs'!R:R,MATCH(I338,'BCA Inputs'!M:M,0))*G338)+L338+N338,IF($B$3="RG&amp;E",(INDEX('BCA Inputs'!$AX$14:$AX$54,MATCH(I338,'BCA Inputs'!$AW$14:$AW$54,0))*P338+INDEX('BCA Inputs'!$AY$14:$AY$54,MATCH(I338,'BCA Inputs'!$AW$14:$AW$54,0))*O338+INDEX('BCA Inputs'!$AZ$14:$AZ$54,MATCH(I338,'BCA Inputs'!$AW$14:$AW$54,0))*Q338+INDEX('BCA Inputs'!$BA$14:$BA$54,MATCH(I338,'BCA Inputs'!$AW$14:$AW$54,0))*F338+INDEX('BCA Inputs'!$BB$14:$BB$54,MATCH(I338,'BCA Inputs'!$AW$14:$AW$54,0))*G338)+L338+N338,"")),"")</f>
        <v/>
      </c>
      <c r="U338" s="234" t="str">
        <f t="shared" si="41"/>
        <v/>
      </c>
      <c r="V338" s="234" t="str">
        <f t="shared" si="42"/>
        <v/>
      </c>
      <c r="W338" s="234" t="str">
        <f t="shared" si="43"/>
        <v/>
      </c>
      <c r="Y338" s="235" t="str">
        <f t="shared" si="44"/>
        <v/>
      </c>
      <c r="Z338" s="236" t="str">
        <f>IFERROR(IF($B$3="NYSEG",INDEX('BCA Inputs'!$X$14:$X$54,MATCH(I338,'BCA Inputs'!$M$14:$M$54,0))*P338+INDEX('BCA Inputs'!$Y$14:$Y$54,MATCH(I338,'BCA Inputs'!$M$14:$M$54,0))*O338+INDEX('BCA Inputs'!$Z$14:$Z$54,MATCH(I338,'BCA Inputs'!$M$14:$M$54,0))*Q338+INDEX('BCA Inputs'!$AA$14:$AA$54,MATCH(I338,'BCA Inputs'!$M$14:$M$54,0))*F338+INDEX('BCA Inputs'!$AB$14:$AB$54,MATCH(I338,'BCA Inputs'!$M$14:$M$54,0))*G338,IF($B$3="RG&amp;E",INDEX('BCA Inputs'!$BG$14:$BG$54,MATCH(I338,'BCA Inputs'!$AW$14:$AW$54,0))*P338+INDEX('BCA Inputs'!$BH$14:$BH$54,MATCH(I338,'BCA Inputs'!$AW$14:$AW$54,0))*O338+INDEX('BCA Inputs'!$BI$14:$BI$54,MATCH(I338,'BCA Inputs'!$AW$14:$AW$54,0))*Q338+INDEX('BCA Inputs'!$BJ$14:$BJ$54,MATCH(I338,'BCA Inputs'!$AW$14:$AW$54,0))*F338+INDEX('BCA Inputs'!$BK$14:$BK$54,MATCH(I338,'BCA Inputs'!$AW$14:$AW$54,0))*G338,"")),"")</f>
        <v/>
      </c>
      <c r="AA338" s="237" t="str">
        <f t="shared" si="45"/>
        <v/>
      </c>
      <c r="AC338" s="238" t="str">
        <f>IFERROR((K338+R338)+IF($B$3="NYSEG",INDEX('BCA Inputs'!$AI$14:$AI$54,MATCH(I338,'BCA Inputs'!$M$14:$M$54,0))*P338+INDEX('BCA Inputs'!$AJ$14:$AJ$54,MATCH(I338,'BCA Inputs'!$M$14:$M$54,0))*Q338,IF($B$3="RG&amp;E",INDEX('BCA Inputs'!$BR$14:$BR$54,MATCH(I338,'BCA Inputs'!$AW$14:$AW$54,0))*P338+INDEX('BCA Inputs'!$BS$14:$BS$54,MATCH(I338,'BCA Inputs'!$AW$14:$AW$54,0))*Q338,"")),"")</f>
        <v/>
      </c>
      <c r="AD338" s="181" t="str">
        <f>IFERROR(IF($B$3="NYSEG",INDEX('BCA Inputs'!$AD$14:$AD$54,MATCH(I338,'BCA Inputs'!$M$14:$M$54,0))*P338+INDEX('BCA Inputs'!$AE$14:$AE$54,MATCH(I338,'BCA Inputs'!$M$14:$M$54,0))*O338+INDEX('BCA Inputs'!$AF$14:$AF$54,MATCH(I338,'BCA Inputs'!$M$14:$M$54,0))*Q338+INDEX('BCA Inputs'!$AG$14:$AG$54,MATCH(I338,'BCA Inputs'!$M$14:$M$54,0))*F338+INDEX('BCA Inputs'!$AH$14:$AH$54,MATCH(I338,'BCA Inputs'!$M$14:$M$54,0))*G338,IF($B$3="RG&amp;E",INDEX('BCA Inputs'!$BM$14:$BM$54,MATCH(I338,'BCA Inputs'!$AW$14:$AW$54,0))*P338+INDEX('BCA Inputs'!$BN$14:$BN$54,MATCH(I338,'BCA Inputs'!$AW$14:$AW$54,0))*O338+INDEX('BCA Inputs'!$BO$14:$BO$54,MATCH(I338,'BCA Inputs'!$AW$14:$AW$54,0))*Q338+INDEX('BCA Inputs'!$BP$14:$BP$54,MATCH(I338,'BCA Inputs'!$AW$14:$AW$54,0))*F338+INDEX('BCA Inputs'!$BQ$14:$BQ$54,MATCH(I338,'BCA Inputs'!$AW$14:$AW$54,0))*G338,"")),"")</f>
        <v/>
      </c>
      <c r="AE338" s="237" t="str">
        <f t="shared" si="46"/>
        <v/>
      </c>
      <c r="AF338" s="198">
        <f t="shared" si="48"/>
        <v>0</v>
      </c>
      <c r="AG338" s="239">
        <f t="shared" si="49"/>
        <v>0</v>
      </c>
    </row>
    <row r="339" spans="1:33">
      <c r="A339" s="228"/>
      <c r="B339" s="176"/>
      <c r="C339" s="229"/>
      <c r="D339" s="230"/>
      <c r="E339" s="230"/>
      <c r="F339" s="230"/>
      <c r="G339" s="230"/>
      <c r="H339" s="231"/>
      <c r="I339" s="231"/>
      <c r="J339" s="232"/>
      <c r="K339" s="232"/>
      <c r="L339" s="232"/>
      <c r="M339" s="181">
        <f t="shared" si="47"/>
        <v>0</v>
      </c>
      <c r="N339" s="181">
        <f>IF(H339="",0,H339*I339*'Avoided Water Savings Cost'!$C$16)</f>
        <v>0</v>
      </c>
      <c r="O339" s="545">
        <f>IF(C339="",0,IF($B$3="NYSEG",C339/(1-'Avoided Electric Costs 2020'!$W$21),IF($B$3="RG&amp;E",C339/(1-'Avoided Electric Costs 2020'!$X$21),"")))</f>
        <v>0</v>
      </c>
      <c r="P339" s="546">
        <f>IF(D339="",0,IF($B$3="NYSEG",D339/(1-'Avoided Electric Costs 2020'!$W$21),IF($B$3="RG&amp;E",D339/(1-'Avoided Electric Costs 2020'!$X$21),"")))</f>
        <v>0</v>
      </c>
      <c r="Q339" s="546">
        <f>IF(E339="",0,IF($B$3="NYSEG",E339/(1-'Avoided Natural Gas Costs 2020'!$J$34),IF($B$3="RG&amp;E",E339/(1-'Avoided Natural Gas Costs 2020'!$K$34),"")))</f>
        <v>0</v>
      </c>
      <c r="R339" s="233" t="str">
        <f>IFERROR(IF(P339*'BCA Inputs'!$C$1+Q339*'BCA Inputs'!$C$2+F339*'BCA Inputs'!$C$2+G339*'BCA Inputs'!$C$2=0,"",P339*'BCA Inputs'!$C$1+Q339*'BCA Inputs'!$C$2+F339*'BCA Inputs'!$C$2+G339*'BCA Inputs'!$C$2),"")</f>
        <v/>
      </c>
      <c r="S339" s="181" t="str">
        <f t="shared" si="40"/>
        <v/>
      </c>
      <c r="T339" s="181" t="str">
        <f>IFERROR(IF($B$3="NYSEG",(INDEX('BCA Inputs'!$N$14:$N$54,MATCH(I339,'BCA Inputs'!$M$14:$M$54,0))*P339+INDEX('BCA Inputs'!$O$14:$O$54,MATCH(I339,'BCA Inputs'!$M$14:$M$54,0))*O339+INDEX('BCA Inputs'!P:P,MATCH(I339,'BCA Inputs'!M:M,0))*Q339+INDEX('BCA Inputs'!Q:Q,MATCH(I339,'BCA Inputs'!M:M,0))*F339+INDEX('BCA Inputs'!R:R,MATCH(I339,'BCA Inputs'!M:M,0))*G339)+L339+N339,IF($B$3="RG&amp;E",(INDEX('BCA Inputs'!$AX$14:$AX$54,MATCH(I339,'BCA Inputs'!$AW$14:$AW$54,0))*P339+INDEX('BCA Inputs'!$AY$14:$AY$54,MATCH(I339,'BCA Inputs'!$AW$14:$AW$54,0))*O339+INDEX('BCA Inputs'!$AZ$14:$AZ$54,MATCH(I339,'BCA Inputs'!$AW$14:$AW$54,0))*Q339+INDEX('BCA Inputs'!$BA$14:$BA$54,MATCH(I339,'BCA Inputs'!$AW$14:$AW$54,0))*F339+INDEX('BCA Inputs'!$BB$14:$BB$54,MATCH(I339,'BCA Inputs'!$AW$14:$AW$54,0))*G339)+L339+N339,"")),"")</f>
        <v/>
      </c>
      <c r="U339" s="234" t="str">
        <f t="shared" si="41"/>
        <v/>
      </c>
      <c r="V339" s="234" t="str">
        <f t="shared" si="42"/>
        <v/>
      </c>
      <c r="W339" s="234" t="str">
        <f t="shared" si="43"/>
        <v/>
      </c>
      <c r="Y339" s="235" t="str">
        <f t="shared" si="44"/>
        <v/>
      </c>
      <c r="Z339" s="236" t="str">
        <f>IFERROR(IF($B$3="NYSEG",INDEX('BCA Inputs'!$X$14:$X$54,MATCH(I339,'BCA Inputs'!$M$14:$M$54,0))*P339+INDEX('BCA Inputs'!$Y$14:$Y$54,MATCH(I339,'BCA Inputs'!$M$14:$M$54,0))*O339+INDEX('BCA Inputs'!$Z$14:$Z$54,MATCH(I339,'BCA Inputs'!$M$14:$M$54,0))*Q339+INDEX('BCA Inputs'!$AA$14:$AA$54,MATCH(I339,'BCA Inputs'!$M$14:$M$54,0))*F339+INDEX('BCA Inputs'!$AB$14:$AB$54,MATCH(I339,'BCA Inputs'!$M$14:$M$54,0))*G339,IF($B$3="RG&amp;E",INDEX('BCA Inputs'!$BG$14:$BG$54,MATCH(I339,'BCA Inputs'!$AW$14:$AW$54,0))*P339+INDEX('BCA Inputs'!$BH$14:$BH$54,MATCH(I339,'BCA Inputs'!$AW$14:$AW$54,0))*O339+INDEX('BCA Inputs'!$BI$14:$BI$54,MATCH(I339,'BCA Inputs'!$AW$14:$AW$54,0))*Q339+INDEX('BCA Inputs'!$BJ$14:$BJ$54,MATCH(I339,'BCA Inputs'!$AW$14:$AW$54,0))*F339+INDEX('BCA Inputs'!$BK$14:$BK$54,MATCH(I339,'BCA Inputs'!$AW$14:$AW$54,0))*G339,"")),"")</f>
        <v/>
      </c>
      <c r="AA339" s="237" t="str">
        <f t="shared" si="45"/>
        <v/>
      </c>
      <c r="AC339" s="238" t="str">
        <f>IFERROR((K339+R339)+IF($B$3="NYSEG",INDEX('BCA Inputs'!$AI$14:$AI$54,MATCH(I339,'BCA Inputs'!$M$14:$M$54,0))*P339+INDEX('BCA Inputs'!$AJ$14:$AJ$54,MATCH(I339,'BCA Inputs'!$M$14:$M$54,0))*Q339,IF($B$3="RG&amp;E",INDEX('BCA Inputs'!$BR$14:$BR$54,MATCH(I339,'BCA Inputs'!$AW$14:$AW$54,0))*P339+INDEX('BCA Inputs'!$BS$14:$BS$54,MATCH(I339,'BCA Inputs'!$AW$14:$AW$54,0))*Q339,"")),"")</f>
        <v/>
      </c>
      <c r="AD339" s="181" t="str">
        <f>IFERROR(IF($B$3="NYSEG",INDEX('BCA Inputs'!$AD$14:$AD$54,MATCH(I339,'BCA Inputs'!$M$14:$M$54,0))*P339+INDEX('BCA Inputs'!$AE$14:$AE$54,MATCH(I339,'BCA Inputs'!$M$14:$M$54,0))*O339+INDEX('BCA Inputs'!$AF$14:$AF$54,MATCH(I339,'BCA Inputs'!$M$14:$M$54,0))*Q339+INDEX('BCA Inputs'!$AG$14:$AG$54,MATCH(I339,'BCA Inputs'!$M$14:$M$54,0))*F339+INDEX('BCA Inputs'!$AH$14:$AH$54,MATCH(I339,'BCA Inputs'!$M$14:$M$54,0))*G339,IF($B$3="RG&amp;E",INDEX('BCA Inputs'!$BM$14:$BM$54,MATCH(I339,'BCA Inputs'!$AW$14:$AW$54,0))*P339+INDEX('BCA Inputs'!$BN$14:$BN$54,MATCH(I339,'BCA Inputs'!$AW$14:$AW$54,0))*O339+INDEX('BCA Inputs'!$BO$14:$BO$54,MATCH(I339,'BCA Inputs'!$AW$14:$AW$54,0))*Q339+INDEX('BCA Inputs'!$BP$14:$BP$54,MATCH(I339,'BCA Inputs'!$AW$14:$AW$54,0))*F339+INDEX('BCA Inputs'!$BQ$14:$BQ$54,MATCH(I339,'BCA Inputs'!$AW$14:$AW$54,0))*G339,"")),"")</f>
        <v/>
      </c>
      <c r="AE339" s="237" t="str">
        <f t="shared" si="46"/>
        <v/>
      </c>
      <c r="AF339" s="198">
        <f t="shared" si="48"/>
        <v>0</v>
      </c>
      <c r="AG339" s="239">
        <f t="shared" si="49"/>
        <v>0</v>
      </c>
    </row>
    <row r="340" spans="1:33">
      <c r="A340" s="228"/>
      <c r="B340" s="176"/>
      <c r="C340" s="229"/>
      <c r="D340" s="230"/>
      <c r="E340" s="230"/>
      <c r="F340" s="230"/>
      <c r="G340" s="230"/>
      <c r="H340" s="231"/>
      <c r="I340" s="231"/>
      <c r="J340" s="232"/>
      <c r="K340" s="232"/>
      <c r="L340" s="232"/>
      <c r="M340" s="181">
        <f t="shared" si="47"/>
        <v>0</v>
      </c>
      <c r="N340" s="181">
        <f>IF(H340="",0,H340*I340*'Avoided Water Savings Cost'!$C$16)</f>
        <v>0</v>
      </c>
      <c r="O340" s="545">
        <f>IF(C340="",0,IF($B$3="NYSEG",C340/(1-'Avoided Electric Costs 2020'!$W$21),IF($B$3="RG&amp;E",C340/(1-'Avoided Electric Costs 2020'!$X$21),"")))</f>
        <v>0</v>
      </c>
      <c r="P340" s="546">
        <f>IF(D340="",0,IF($B$3="NYSEG",D340/(1-'Avoided Electric Costs 2020'!$W$21),IF($B$3="RG&amp;E",D340/(1-'Avoided Electric Costs 2020'!$X$21),"")))</f>
        <v>0</v>
      </c>
      <c r="Q340" s="546">
        <f>IF(E340="",0,IF($B$3="NYSEG",E340/(1-'Avoided Natural Gas Costs 2020'!$J$34),IF($B$3="RG&amp;E",E340/(1-'Avoided Natural Gas Costs 2020'!$K$34),"")))</f>
        <v>0</v>
      </c>
      <c r="R340" s="233" t="str">
        <f>IFERROR(IF(P340*'BCA Inputs'!$C$1+Q340*'BCA Inputs'!$C$2+F340*'BCA Inputs'!$C$2+G340*'BCA Inputs'!$C$2=0,"",P340*'BCA Inputs'!$C$1+Q340*'BCA Inputs'!$C$2+F340*'BCA Inputs'!$C$2+G340*'BCA Inputs'!$C$2),"")</f>
        <v/>
      </c>
      <c r="S340" s="181" t="str">
        <f t="shared" si="40"/>
        <v/>
      </c>
      <c r="T340" s="181" t="str">
        <f>IFERROR(IF($B$3="NYSEG",(INDEX('BCA Inputs'!$N$14:$N$54,MATCH(I340,'BCA Inputs'!$M$14:$M$54,0))*P340+INDEX('BCA Inputs'!$O$14:$O$54,MATCH(I340,'BCA Inputs'!$M$14:$M$54,0))*O340+INDEX('BCA Inputs'!P:P,MATCH(I340,'BCA Inputs'!M:M,0))*Q340+INDEX('BCA Inputs'!Q:Q,MATCH(I340,'BCA Inputs'!M:M,0))*F340+INDEX('BCA Inputs'!R:R,MATCH(I340,'BCA Inputs'!M:M,0))*G340)+L340+N340,IF($B$3="RG&amp;E",(INDEX('BCA Inputs'!$AX$14:$AX$54,MATCH(I340,'BCA Inputs'!$AW$14:$AW$54,0))*P340+INDEX('BCA Inputs'!$AY$14:$AY$54,MATCH(I340,'BCA Inputs'!$AW$14:$AW$54,0))*O340+INDEX('BCA Inputs'!$AZ$14:$AZ$54,MATCH(I340,'BCA Inputs'!$AW$14:$AW$54,0))*Q340+INDEX('BCA Inputs'!$BA$14:$BA$54,MATCH(I340,'BCA Inputs'!$AW$14:$AW$54,0))*F340+INDEX('BCA Inputs'!$BB$14:$BB$54,MATCH(I340,'BCA Inputs'!$AW$14:$AW$54,0))*G340)+L340+N340,"")),"")</f>
        <v/>
      </c>
      <c r="U340" s="234" t="str">
        <f t="shared" si="41"/>
        <v/>
      </c>
      <c r="V340" s="234" t="str">
        <f t="shared" si="42"/>
        <v/>
      </c>
      <c r="W340" s="234" t="str">
        <f t="shared" si="43"/>
        <v/>
      </c>
      <c r="Y340" s="235" t="str">
        <f t="shared" si="44"/>
        <v/>
      </c>
      <c r="Z340" s="236" t="str">
        <f>IFERROR(IF($B$3="NYSEG",INDEX('BCA Inputs'!$X$14:$X$54,MATCH(I340,'BCA Inputs'!$M$14:$M$54,0))*P340+INDEX('BCA Inputs'!$Y$14:$Y$54,MATCH(I340,'BCA Inputs'!$M$14:$M$54,0))*O340+INDEX('BCA Inputs'!$Z$14:$Z$54,MATCH(I340,'BCA Inputs'!$M$14:$M$54,0))*Q340+INDEX('BCA Inputs'!$AA$14:$AA$54,MATCH(I340,'BCA Inputs'!$M$14:$M$54,0))*F340+INDEX('BCA Inputs'!$AB$14:$AB$54,MATCH(I340,'BCA Inputs'!$M$14:$M$54,0))*G340,IF($B$3="RG&amp;E",INDEX('BCA Inputs'!$BG$14:$BG$54,MATCH(I340,'BCA Inputs'!$AW$14:$AW$54,0))*P340+INDEX('BCA Inputs'!$BH$14:$BH$54,MATCH(I340,'BCA Inputs'!$AW$14:$AW$54,0))*O340+INDEX('BCA Inputs'!$BI$14:$BI$54,MATCH(I340,'BCA Inputs'!$AW$14:$AW$54,0))*Q340+INDEX('BCA Inputs'!$BJ$14:$BJ$54,MATCH(I340,'BCA Inputs'!$AW$14:$AW$54,0))*F340+INDEX('BCA Inputs'!$BK$14:$BK$54,MATCH(I340,'BCA Inputs'!$AW$14:$AW$54,0))*G340,"")),"")</f>
        <v/>
      </c>
      <c r="AA340" s="237" t="str">
        <f t="shared" si="45"/>
        <v/>
      </c>
      <c r="AC340" s="238" t="str">
        <f>IFERROR((K340+R340)+IF($B$3="NYSEG",INDEX('BCA Inputs'!$AI$14:$AI$54,MATCH(I340,'BCA Inputs'!$M$14:$M$54,0))*P340+INDEX('BCA Inputs'!$AJ$14:$AJ$54,MATCH(I340,'BCA Inputs'!$M$14:$M$54,0))*Q340,IF($B$3="RG&amp;E",INDEX('BCA Inputs'!$BR$14:$BR$54,MATCH(I340,'BCA Inputs'!$AW$14:$AW$54,0))*P340+INDEX('BCA Inputs'!$BS$14:$BS$54,MATCH(I340,'BCA Inputs'!$AW$14:$AW$54,0))*Q340,"")),"")</f>
        <v/>
      </c>
      <c r="AD340" s="181" t="str">
        <f>IFERROR(IF($B$3="NYSEG",INDEX('BCA Inputs'!$AD$14:$AD$54,MATCH(I340,'BCA Inputs'!$M$14:$M$54,0))*P340+INDEX('BCA Inputs'!$AE$14:$AE$54,MATCH(I340,'BCA Inputs'!$M$14:$M$54,0))*O340+INDEX('BCA Inputs'!$AF$14:$AF$54,MATCH(I340,'BCA Inputs'!$M$14:$M$54,0))*Q340+INDEX('BCA Inputs'!$AG$14:$AG$54,MATCH(I340,'BCA Inputs'!$M$14:$M$54,0))*F340+INDEX('BCA Inputs'!$AH$14:$AH$54,MATCH(I340,'BCA Inputs'!$M$14:$M$54,0))*G340,IF($B$3="RG&amp;E",INDEX('BCA Inputs'!$BM$14:$BM$54,MATCH(I340,'BCA Inputs'!$AW$14:$AW$54,0))*P340+INDEX('BCA Inputs'!$BN$14:$BN$54,MATCH(I340,'BCA Inputs'!$AW$14:$AW$54,0))*O340+INDEX('BCA Inputs'!$BO$14:$BO$54,MATCH(I340,'BCA Inputs'!$AW$14:$AW$54,0))*Q340+INDEX('BCA Inputs'!$BP$14:$BP$54,MATCH(I340,'BCA Inputs'!$AW$14:$AW$54,0))*F340+INDEX('BCA Inputs'!$BQ$14:$BQ$54,MATCH(I340,'BCA Inputs'!$AW$14:$AW$54,0))*G340,"")),"")</f>
        <v/>
      </c>
      <c r="AE340" s="237" t="str">
        <f t="shared" si="46"/>
        <v/>
      </c>
      <c r="AF340" s="198">
        <f t="shared" si="48"/>
        <v>0</v>
      </c>
      <c r="AG340" s="239">
        <f t="shared" si="49"/>
        <v>0</v>
      </c>
    </row>
    <row r="341" spans="1:33">
      <c r="A341" s="228"/>
      <c r="B341" s="176"/>
      <c r="C341" s="229"/>
      <c r="D341" s="230"/>
      <c r="E341" s="230"/>
      <c r="F341" s="230"/>
      <c r="G341" s="230"/>
      <c r="H341" s="231"/>
      <c r="I341" s="231"/>
      <c r="J341" s="232"/>
      <c r="K341" s="232"/>
      <c r="L341" s="232"/>
      <c r="M341" s="181">
        <f t="shared" si="47"/>
        <v>0</v>
      </c>
      <c r="N341" s="181">
        <f>IF(H341="",0,H341*I341*'Avoided Water Savings Cost'!$C$16)</f>
        <v>0</v>
      </c>
      <c r="O341" s="545">
        <f>IF(C341="",0,IF($B$3="NYSEG",C341/(1-'Avoided Electric Costs 2020'!$W$21),IF($B$3="RG&amp;E",C341/(1-'Avoided Electric Costs 2020'!$X$21),"")))</f>
        <v>0</v>
      </c>
      <c r="P341" s="546">
        <f>IF(D341="",0,IF($B$3="NYSEG",D341/(1-'Avoided Electric Costs 2020'!$W$21),IF($B$3="RG&amp;E",D341/(1-'Avoided Electric Costs 2020'!$X$21),"")))</f>
        <v>0</v>
      </c>
      <c r="Q341" s="546">
        <f>IF(E341="",0,IF($B$3="NYSEG",E341/(1-'Avoided Natural Gas Costs 2020'!$J$34),IF($B$3="RG&amp;E",E341/(1-'Avoided Natural Gas Costs 2020'!$K$34),"")))</f>
        <v>0</v>
      </c>
      <c r="R341" s="233" t="str">
        <f>IFERROR(IF(P341*'BCA Inputs'!$C$1+Q341*'BCA Inputs'!$C$2+F341*'BCA Inputs'!$C$2+G341*'BCA Inputs'!$C$2=0,"",P341*'BCA Inputs'!$C$1+Q341*'BCA Inputs'!$C$2+F341*'BCA Inputs'!$C$2+G341*'BCA Inputs'!$C$2),"")</f>
        <v/>
      </c>
      <c r="S341" s="181" t="str">
        <f t="shared" si="40"/>
        <v/>
      </c>
      <c r="T341" s="181" t="str">
        <f>IFERROR(IF($B$3="NYSEG",(INDEX('BCA Inputs'!$N$14:$N$54,MATCH(I341,'BCA Inputs'!$M$14:$M$54,0))*P341+INDEX('BCA Inputs'!$O$14:$O$54,MATCH(I341,'BCA Inputs'!$M$14:$M$54,0))*O341+INDEX('BCA Inputs'!P:P,MATCH(I341,'BCA Inputs'!M:M,0))*Q341+INDEX('BCA Inputs'!Q:Q,MATCH(I341,'BCA Inputs'!M:M,0))*F341+INDEX('BCA Inputs'!R:R,MATCH(I341,'BCA Inputs'!M:M,0))*G341)+L341+N341,IF($B$3="RG&amp;E",(INDEX('BCA Inputs'!$AX$14:$AX$54,MATCH(I341,'BCA Inputs'!$AW$14:$AW$54,0))*P341+INDEX('BCA Inputs'!$AY$14:$AY$54,MATCH(I341,'BCA Inputs'!$AW$14:$AW$54,0))*O341+INDEX('BCA Inputs'!$AZ$14:$AZ$54,MATCH(I341,'BCA Inputs'!$AW$14:$AW$54,0))*Q341+INDEX('BCA Inputs'!$BA$14:$BA$54,MATCH(I341,'BCA Inputs'!$AW$14:$AW$54,0))*F341+INDEX('BCA Inputs'!$BB$14:$BB$54,MATCH(I341,'BCA Inputs'!$AW$14:$AW$54,0))*G341)+L341+N341,"")),"")</f>
        <v/>
      </c>
      <c r="U341" s="234" t="str">
        <f t="shared" si="41"/>
        <v/>
      </c>
      <c r="V341" s="234" t="str">
        <f t="shared" si="42"/>
        <v/>
      </c>
      <c r="W341" s="234" t="str">
        <f t="shared" si="43"/>
        <v/>
      </c>
      <c r="Y341" s="235" t="str">
        <f t="shared" si="44"/>
        <v/>
      </c>
      <c r="Z341" s="236" t="str">
        <f>IFERROR(IF($B$3="NYSEG",INDEX('BCA Inputs'!$X$14:$X$54,MATCH(I341,'BCA Inputs'!$M$14:$M$54,0))*P341+INDEX('BCA Inputs'!$Y$14:$Y$54,MATCH(I341,'BCA Inputs'!$M$14:$M$54,0))*O341+INDEX('BCA Inputs'!$Z$14:$Z$54,MATCH(I341,'BCA Inputs'!$M$14:$M$54,0))*Q341+INDEX('BCA Inputs'!$AA$14:$AA$54,MATCH(I341,'BCA Inputs'!$M$14:$M$54,0))*F341+INDEX('BCA Inputs'!$AB$14:$AB$54,MATCH(I341,'BCA Inputs'!$M$14:$M$54,0))*G341,IF($B$3="RG&amp;E",INDEX('BCA Inputs'!$BG$14:$BG$54,MATCH(I341,'BCA Inputs'!$AW$14:$AW$54,0))*P341+INDEX('BCA Inputs'!$BH$14:$BH$54,MATCH(I341,'BCA Inputs'!$AW$14:$AW$54,0))*O341+INDEX('BCA Inputs'!$BI$14:$BI$54,MATCH(I341,'BCA Inputs'!$AW$14:$AW$54,0))*Q341+INDEX('BCA Inputs'!$BJ$14:$BJ$54,MATCH(I341,'BCA Inputs'!$AW$14:$AW$54,0))*F341+INDEX('BCA Inputs'!$BK$14:$BK$54,MATCH(I341,'BCA Inputs'!$AW$14:$AW$54,0))*G341,"")),"")</f>
        <v/>
      </c>
      <c r="AA341" s="237" t="str">
        <f t="shared" si="45"/>
        <v/>
      </c>
      <c r="AC341" s="238" t="str">
        <f>IFERROR((K341+R341)+IF($B$3="NYSEG",INDEX('BCA Inputs'!$AI$14:$AI$54,MATCH(I341,'BCA Inputs'!$M$14:$M$54,0))*P341+INDEX('BCA Inputs'!$AJ$14:$AJ$54,MATCH(I341,'BCA Inputs'!$M$14:$M$54,0))*Q341,IF($B$3="RG&amp;E",INDEX('BCA Inputs'!$BR$14:$BR$54,MATCH(I341,'BCA Inputs'!$AW$14:$AW$54,0))*P341+INDEX('BCA Inputs'!$BS$14:$BS$54,MATCH(I341,'BCA Inputs'!$AW$14:$AW$54,0))*Q341,"")),"")</f>
        <v/>
      </c>
      <c r="AD341" s="181" t="str">
        <f>IFERROR(IF($B$3="NYSEG",INDEX('BCA Inputs'!$AD$14:$AD$54,MATCH(I341,'BCA Inputs'!$M$14:$M$54,0))*P341+INDEX('BCA Inputs'!$AE$14:$AE$54,MATCH(I341,'BCA Inputs'!$M$14:$M$54,0))*O341+INDEX('BCA Inputs'!$AF$14:$AF$54,MATCH(I341,'BCA Inputs'!$M$14:$M$54,0))*Q341+INDEX('BCA Inputs'!$AG$14:$AG$54,MATCH(I341,'BCA Inputs'!$M$14:$M$54,0))*F341+INDEX('BCA Inputs'!$AH$14:$AH$54,MATCH(I341,'BCA Inputs'!$M$14:$M$54,0))*G341,IF($B$3="RG&amp;E",INDEX('BCA Inputs'!$BM$14:$BM$54,MATCH(I341,'BCA Inputs'!$AW$14:$AW$54,0))*P341+INDEX('BCA Inputs'!$BN$14:$BN$54,MATCH(I341,'BCA Inputs'!$AW$14:$AW$54,0))*O341+INDEX('BCA Inputs'!$BO$14:$BO$54,MATCH(I341,'BCA Inputs'!$AW$14:$AW$54,0))*Q341+INDEX('BCA Inputs'!$BP$14:$BP$54,MATCH(I341,'BCA Inputs'!$AW$14:$AW$54,0))*F341+INDEX('BCA Inputs'!$BQ$14:$BQ$54,MATCH(I341,'BCA Inputs'!$AW$14:$AW$54,0))*G341,"")),"")</f>
        <v/>
      </c>
      <c r="AE341" s="237" t="str">
        <f t="shared" si="46"/>
        <v/>
      </c>
      <c r="AF341" s="198">
        <f t="shared" si="48"/>
        <v>0</v>
      </c>
      <c r="AG341" s="239">
        <f t="shared" si="49"/>
        <v>0</v>
      </c>
    </row>
    <row r="342" spans="1:33">
      <c r="A342" s="228"/>
      <c r="B342" s="176"/>
      <c r="C342" s="229"/>
      <c r="D342" s="230"/>
      <c r="E342" s="230"/>
      <c r="F342" s="230"/>
      <c r="G342" s="230"/>
      <c r="H342" s="231"/>
      <c r="I342" s="231"/>
      <c r="J342" s="232"/>
      <c r="K342" s="232"/>
      <c r="L342" s="232"/>
      <c r="M342" s="181">
        <f t="shared" si="47"/>
        <v>0</v>
      </c>
      <c r="N342" s="181">
        <f>IF(H342="",0,H342*I342*'Avoided Water Savings Cost'!$C$16)</f>
        <v>0</v>
      </c>
      <c r="O342" s="545">
        <f>IF(C342="",0,IF($B$3="NYSEG",C342/(1-'Avoided Electric Costs 2020'!$W$21),IF($B$3="RG&amp;E",C342/(1-'Avoided Electric Costs 2020'!$X$21),"")))</f>
        <v>0</v>
      </c>
      <c r="P342" s="546">
        <f>IF(D342="",0,IF($B$3="NYSEG",D342/(1-'Avoided Electric Costs 2020'!$W$21),IF($B$3="RG&amp;E",D342/(1-'Avoided Electric Costs 2020'!$X$21),"")))</f>
        <v>0</v>
      </c>
      <c r="Q342" s="546">
        <f>IF(E342="",0,IF($B$3="NYSEG",E342/(1-'Avoided Natural Gas Costs 2020'!$J$34),IF($B$3="RG&amp;E",E342/(1-'Avoided Natural Gas Costs 2020'!$K$34),"")))</f>
        <v>0</v>
      </c>
      <c r="R342" s="233" t="str">
        <f>IFERROR(IF(P342*'BCA Inputs'!$C$1+Q342*'BCA Inputs'!$C$2+F342*'BCA Inputs'!$C$2+G342*'BCA Inputs'!$C$2=0,"",P342*'BCA Inputs'!$C$1+Q342*'BCA Inputs'!$C$2+F342*'BCA Inputs'!$C$2+G342*'BCA Inputs'!$C$2),"")</f>
        <v/>
      </c>
      <c r="S342" s="181" t="str">
        <f t="shared" si="40"/>
        <v/>
      </c>
      <c r="T342" s="181" t="str">
        <f>IFERROR(IF($B$3="NYSEG",(INDEX('BCA Inputs'!$N$14:$N$54,MATCH(I342,'BCA Inputs'!$M$14:$M$54,0))*P342+INDEX('BCA Inputs'!$O$14:$O$54,MATCH(I342,'BCA Inputs'!$M$14:$M$54,0))*O342+INDEX('BCA Inputs'!P:P,MATCH(I342,'BCA Inputs'!M:M,0))*Q342+INDEX('BCA Inputs'!Q:Q,MATCH(I342,'BCA Inputs'!M:M,0))*F342+INDEX('BCA Inputs'!R:R,MATCH(I342,'BCA Inputs'!M:M,0))*G342)+L342+N342,IF($B$3="RG&amp;E",(INDEX('BCA Inputs'!$AX$14:$AX$54,MATCH(I342,'BCA Inputs'!$AW$14:$AW$54,0))*P342+INDEX('BCA Inputs'!$AY$14:$AY$54,MATCH(I342,'BCA Inputs'!$AW$14:$AW$54,0))*O342+INDEX('BCA Inputs'!$AZ$14:$AZ$54,MATCH(I342,'BCA Inputs'!$AW$14:$AW$54,0))*Q342+INDEX('BCA Inputs'!$BA$14:$BA$54,MATCH(I342,'BCA Inputs'!$AW$14:$AW$54,0))*F342+INDEX('BCA Inputs'!$BB$14:$BB$54,MATCH(I342,'BCA Inputs'!$AW$14:$AW$54,0))*G342)+L342+N342,"")),"")</f>
        <v/>
      </c>
      <c r="U342" s="234" t="str">
        <f t="shared" si="41"/>
        <v/>
      </c>
      <c r="V342" s="234" t="str">
        <f t="shared" si="42"/>
        <v/>
      </c>
      <c r="W342" s="234" t="str">
        <f t="shared" si="43"/>
        <v/>
      </c>
      <c r="Y342" s="235" t="str">
        <f t="shared" si="44"/>
        <v/>
      </c>
      <c r="Z342" s="236" t="str">
        <f>IFERROR(IF($B$3="NYSEG",INDEX('BCA Inputs'!$X$14:$X$54,MATCH(I342,'BCA Inputs'!$M$14:$M$54,0))*P342+INDEX('BCA Inputs'!$Y$14:$Y$54,MATCH(I342,'BCA Inputs'!$M$14:$M$54,0))*O342+INDEX('BCA Inputs'!$Z$14:$Z$54,MATCH(I342,'BCA Inputs'!$M$14:$M$54,0))*Q342+INDEX('BCA Inputs'!$AA$14:$AA$54,MATCH(I342,'BCA Inputs'!$M$14:$M$54,0))*F342+INDEX('BCA Inputs'!$AB$14:$AB$54,MATCH(I342,'BCA Inputs'!$M$14:$M$54,0))*G342,IF($B$3="RG&amp;E",INDEX('BCA Inputs'!$BG$14:$BG$54,MATCH(I342,'BCA Inputs'!$AW$14:$AW$54,0))*P342+INDEX('BCA Inputs'!$BH$14:$BH$54,MATCH(I342,'BCA Inputs'!$AW$14:$AW$54,0))*O342+INDEX('BCA Inputs'!$BI$14:$BI$54,MATCH(I342,'BCA Inputs'!$AW$14:$AW$54,0))*Q342+INDEX('BCA Inputs'!$BJ$14:$BJ$54,MATCH(I342,'BCA Inputs'!$AW$14:$AW$54,0))*F342+INDEX('BCA Inputs'!$BK$14:$BK$54,MATCH(I342,'BCA Inputs'!$AW$14:$AW$54,0))*G342,"")),"")</f>
        <v/>
      </c>
      <c r="AA342" s="237" t="str">
        <f t="shared" si="45"/>
        <v/>
      </c>
      <c r="AC342" s="238" t="str">
        <f>IFERROR((K342+R342)+IF($B$3="NYSEG",INDEX('BCA Inputs'!$AI$14:$AI$54,MATCH(I342,'BCA Inputs'!$M$14:$M$54,0))*P342+INDEX('BCA Inputs'!$AJ$14:$AJ$54,MATCH(I342,'BCA Inputs'!$M$14:$M$54,0))*Q342,IF($B$3="RG&amp;E",INDEX('BCA Inputs'!$BR$14:$BR$54,MATCH(I342,'BCA Inputs'!$AW$14:$AW$54,0))*P342+INDEX('BCA Inputs'!$BS$14:$BS$54,MATCH(I342,'BCA Inputs'!$AW$14:$AW$54,0))*Q342,"")),"")</f>
        <v/>
      </c>
      <c r="AD342" s="181" t="str">
        <f>IFERROR(IF($B$3="NYSEG",INDEX('BCA Inputs'!$AD$14:$AD$54,MATCH(I342,'BCA Inputs'!$M$14:$M$54,0))*P342+INDEX('BCA Inputs'!$AE$14:$AE$54,MATCH(I342,'BCA Inputs'!$M$14:$M$54,0))*O342+INDEX('BCA Inputs'!$AF$14:$AF$54,MATCH(I342,'BCA Inputs'!$M$14:$M$54,0))*Q342+INDEX('BCA Inputs'!$AG$14:$AG$54,MATCH(I342,'BCA Inputs'!$M$14:$M$54,0))*F342+INDEX('BCA Inputs'!$AH$14:$AH$54,MATCH(I342,'BCA Inputs'!$M$14:$M$54,0))*G342,IF($B$3="RG&amp;E",INDEX('BCA Inputs'!$BM$14:$BM$54,MATCH(I342,'BCA Inputs'!$AW$14:$AW$54,0))*P342+INDEX('BCA Inputs'!$BN$14:$BN$54,MATCH(I342,'BCA Inputs'!$AW$14:$AW$54,0))*O342+INDEX('BCA Inputs'!$BO$14:$BO$54,MATCH(I342,'BCA Inputs'!$AW$14:$AW$54,0))*Q342+INDEX('BCA Inputs'!$BP$14:$BP$54,MATCH(I342,'BCA Inputs'!$AW$14:$AW$54,0))*F342+INDEX('BCA Inputs'!$BQ$14:$BQ$54,MATCH(I342,'BCA Inputs'!$AW$14:$AW$54,0))*G342,"")),"")</f>
        <v/>
      </c>
      <c r="AE342" s="237" t="str">
        <f t="shared" si="46"/>
        <v/>
      </c>
      <c r="AF342" s="198">
        <f t="shared" si="48"/>
        <v>0</v>
      </c>
      <c r="AG342" s="239">
        <f t="shared" si="49"/>
        <v>0</v>
      </c>
    </row>
    <row r="343" spans="1:33">
      <c r="A343" s="228"/>
      <c r="B343" s="176"/>
      <c r="C343" s="229"/>
      <c r="D343" s="230"/>
      <c r="E343" s="230"/>
      <c r="F343" s="230"/>
      <c r="G343" s="230"/>
      <c r="H343" s="231"/>
      <c r="I343" s="231"/>
      <c r="J343" s="232"/>
      <c r="K343" s="232"/>
      <c r="L343" s="232"/>
      <c r="M343" s="181">
        <f t="shared" si="47"/>
        <v>0</v>
      </c>
      <c r="N343" s="181">
        <f>IF(H343="",0,H343*I343*'Avoided Water Savings Cost'!$C$16)</f>
        <v>0</v>
      </c>
      <c r="O343" s="545">
        <f>IF(C343="",0,IF($B$3="NYSEG",C343/(1-'Avoided Electric Costs 2020'!$W$21),IF($B$3="RG&amp;E",C343/(1-'Avoided Electric Costs 2020'!$X$21),"")))</f>
        <v>0</v>
      </c>
      <c r="P343" s="546">
        <f>IF(D343="",0,IF($B$3="NYSEG",D343/(1-'Avoided Electric Costs 2020'!$W$21),IF($B$3="RG&amp;E",D343/(1-'Avoided Electric Costs 2020'!$X$21),"")))</f>
        <v>0</v>
      </c>
      <c r="Q343" s="546">
        <f>IF(E343="",0,IF($B$3="NYSEG",E343/(1-'Avoided Natural Gas Costs 2020'!$J$34),IF($B$3="RG&amp;E",E343/(1-'Avoided Natural Gas Costs 2020'!$K$34),"")))</f>
        <v>0</v>
      </c>
      <c r="R343" s="233" t="str">
        <f>IFERROR(IF(P343*'BCA Inputs'!$C$1+Q343*'BCA Inputs'!$C$2+F343*'BCA Inputs'!$C$2+G343*'BCA Inputs'!$C$2=0,"",P343*'BCA Inputs'!$C$1+Q343*'BCA Inputs'!$C$2+F343*'BCA Inputs'!$C$2+G343*'BCA Inputs'!$C$2),"")</f>
        <v/>
      </c>
      <c r="S343" s="181" t="str">
        <f t="shared" ref="S343:S406" si="50">IFERROR(IF(J343+R343=0,"",J343+R343),"")</f>
        <v/>
      </c>
      <c r="T343" s="181" t="str">
        <f>IFERROR(IF($B$3="NYSEG",(INDEX('BCA Inputs'!$N$14:$N$54,MATCH(I343,'BCA Inputs'!$M$14:$M$54,0))*P343+INDEX('BCA Inputs'!$O$14:$O$54,MATCH(I343,'BCA Inputs'!$M$14:$M$54,0))*O343+INDEX('BCA Inputs'!P:P,MATCH(I343,'BCA Inputs'!M:M,0))*Q343+INDEX('BCA Inputs'!Q:Q,MATCH(I343,'BCA Inputs'!M:M,0))*F343+INDEX('BCA Inputs'!R:R,MATCH(I343,'BCA Inputs'!M:M,0))*G343)+L343+N343,IF($B$3="RG&amp;E",(INDEX('BCA Inputs'!$AX$14:$AX$54,MATCH(I343,'BCA Inputs'!$AW$14:$AW$54,0))*P343+INDEX('BCA Inputs'!$AY$14:$AY$54,MATCH(I343,'BCA Inputs'!$AW$14:$AW$54,0))*O343+INDEX('BCA Inputs'!$AZ$14:$AZ$54,MATCH(I343,'BCA Inputs'!$AW$14:$AW$54,0))*Q343+INDEX('BCA Inputs'!$BA$14:$BA$54,MATCH(I343,'BCA Inputs'!$AW$14:$AW$54,0))*F343+INDEX('BCA Inputs'!$BB$14:$BB$54,MATCH(I343,'BCA Inputs'!$AW$14:$AW$54,0))*G343)+L343+N343,"")),"")</f>
        <v/>
      </c>
      <c r="U343" s="234" t="str">
        <f t="shared" ref="U343:U406" si="51">IFERROR(T343/S343,"")</f>
        <v/>
      </c>
      <c r="V343" s="234" t="str">
        <f t="shared" ref="V343:V406" si="52">IFERROR(J343/(D343*$B$6+E343*$B$7+F343*$B$7+G343*$B$7+M343+N343/I343),"")</f>
        <v/>
      </c>
      <c r="W343" s="234" t="str">
        <f t="shared" ref="W343:W406" si="53">IFERROR((J343-K343)/(D343*$B$6+E343*$B$7+F343*$B$7+G343*$B$7+M343+N343/I343),"")</f>
        <v/>
      </c>
      <c r="Y343" s="235" t="str">
        <f t="shared" ref="Y343:Y406" si="54">IFERROR(K343+R343,"")</f>
        <v/>
      </c>
      <c r="Z343" s="236" t="str">
        <f>IFERROR(IF($B$3="NYSEG",INDEX('BCA Inputs'!$X$14:$X$54,MATCH(I343,'BCA Inputs'!$M$14:$M$54,0))*P343+INDEX('BCA Inputs'!$Y$14:$Y$54,MATCH(I343,'BCA Inputs'!$M$14:$M$54,0))*O343+INDEX('BCA Inputs'!$Z$14:$Z$54,MATCH(I343,'BCA Inputs'!$M$14:$M$54,0))*Q343+INDEX('BCA Inputs'!$AA$14:$AA$54,MATCH(I343,'BCA Inputs'!$M$14:$M$54,0))*F343+INDEX('BCA Inputs'!$AB$14:$AB$54,MATCH(I343,'BCA Inputs'!$M$14:$M$54,0))*G343,IF($B$3="RG&amp;E",INDEX('BCA Inputs'!$BG$14:$BG$54,MATCH(I343,'BCA Inputs'!$AW$14:$AW$54,0))*P343+INDEX('BCA Inputs'!$BH$14:$BH$54,MATCH(I343,'BCA Inputs'!$AW$14:$AW$54,0))*O343+INDEX('BCA Inputs'!$BI$14:$BI$54,MATCH(I343,'BCA Inputs'!$AW$14:$AW$54,0))*Q343+INDEX('BCA Inputs'!$BJ$14:$BJ$54,MATCH(I343,'BCA Inputs'!$AW$14:$AW$54,0))*F343+INDEX('BCA Inputs'!$BK$14:$BK$54,MATCH(I343,'BCA Inputs'!$AW$14:$AW$54,0))*G343,"")),"")</f>
        <v/>
      </c>
      <c r="AA343" s="237" t="str">
        <f t="shared" ref="AA343:AA406" si="55">IFERROR(Z343/Y343,"")</f>
        <v/>
      </c>
      <c r="AC343" s="238" t="str">
        <f>IFERROR((K343+R343)+IF($B$3="NYSEG",INDEX('BCA Inputs'!$AI$14:$AI$54,MATCH(I343,'BCA Inputs'!$M$14:$M$54,0))*P343+INDEX('BCA Inputs'!$AJ$14:$AJ$54,MATCH(I343,'BCA Inputs'!$M$14:$M$54,0))*Q343,IF($B$3="RG&amp;E",INDEX('BCA Inputs'!$BR$14:$BR$54,MATCH(I343,'BCA Inputs'!$AW$14:$AW$54,0))*P343+INDEX('BCA Inputs'!$BS$14:$BS$54,MATCH(I343,'BCA Inputs'!$AW$14:$AW$54,0))*Q343,"")),"")</f>
        <v/>
      </c>
      <c r="AD343" s="181" t="str">
        <f>IFERROR(IF($B$3="NYSEG",INDEX('BCA Inputs'!$AD$14:$AD$54,MATCH(I343,'BCA Inputs'!$M$14:$M$54,0))*P343+INDEX('BCA Inputs'!$AE$14:$AE$54,MATCH(I343,'BCA Inputs'!$M$14:$M$54,0))*O343+INDEX('BCA Inputs'!$AF$14:$AF$54,MATCH(I343,'BCA Inputs'!$M$14:$M$54,0))*Q343+INDEX('BCA Inputs'!$AG$14:$AG$54,MATCH(I343,'BCA Inputs'!$M$14:$M$54,0))*F343+INDEX('BCA Inputs'!$AH$14:$AH$54,MATCH(I343,'BCA Inputs'!$M$14:$M$54,0))*G343,IF($B$3="RG&amp;E",INDEX('BCA Inputs'!$BM$14:$BM$54,MATCH(I343,'BCA Inputs'!$AW$14:$AW$54,0))*P343+INDEX('BCA Inputs'!$BN$14:$BN$54,MATCH(I343,'BCA Inputs'!$AW$14:$AW$54,0))*O343+INDEX('BCA Inputs'!$BO$14:$BO$54,MATCH(I343,'BCA Inputs'!$AW$14:$AW$54,0))*Q343+INDEX('BCA Inputs'!$BP$14:$BP$54,MATCH(I343,'BCA Inputs'!$AW$14:$AW$54,0))*F343+INDEX('BCA Inputs'!$BQ$14:$BQ$54,MATCH(I343,'BCA Inputs'!$AW$14:$AW$54,0))*G343,"")),"")</f>
        <v/>
      </c>
      <c r="AE343" s="237" t="str">
        <f t="shared" ref="AE343:AE406" si="56">IFERROR(AD343/AC343,"")</f>
        <v/>
      </c>
      <c r="AF343" s="198">
        <f t="shared" si="48"/>
        <v>0</v>
      </c>
      <c r="AG343" s="239">
        <f t="shared" si="49"/>
        <v>0</v>
      </c>
    </row>
    <row r="344" spans="1:33">
      <c r="A344" s="228"/>
      <c r="B344" s="176"/>
      <c r="C344" s="229"/>
      <c r="D344" s="230"/>
      <c r="E344" s="230"/>
      <c r="F344" s="230"/>
      <c r="G344" s="230"/>
      <c r="H344" s="231"/>
      <c r="I344" s="231"/>
      <c r="J344" s="232"/>
      <c r="K344" s="232"/>
      <c r="L344" s="232"/>
      <c r="M344" s="181">
        <f t="shared" ref="M344:M407" si="57">IF(L344="",0,L344/I344)</f>
        <v>0</v>
      </c>
      <c r="N344" s="181">
        <f>IF(H344="",0,H344*I344*'Avoided Water Savings Cost'!$C$16)</f>
        <v>0</v>
      </c>
      <c r="O344" s="545">
        <f>IF(C344="",0,IF($B$3="NYSEG",C344/(1-'Avoided Electric Costs 2020'!$W$21),IF($B$3="RG&amp;E",C344/(1-'Avoided Electric Costs 2020'!$X$21),"")))</f>
        <v>0</v>
      </c>
      <c r="P344" s="546">
        <f>IF(D344="",0,IF($B$3="NYSEG",D344/(1-'Avoided Electric Costs 2020'!$W$21),IF($B$3="RG&amp;E",D344/(1-'Avoided Electric Costs 2020'!$X$21),"")))</f>
        <v>0</v>
      </c>
      <c r="Q344" s="546">
        <f>IF(E344="",0,IF($B$3="NYSEG",E344/(1-'Avoided Natural Gas Costs 2020'!$J$34),IF($B$3="RG&amp;E",E344/(1-'Avoided Natural Gas Costs 2020'!$K$34),"")))</f>
        <v>0</v>
      </c>
      <c r="R344" s="233" t="str">
        <f>IFERROR(IF(P344*'BCA Inputs'!$C$1+Q344*'BCA Inputs'!$C$2+F344*'BCA Inputs'!$C$2+G344*'BCA Inputs'!$C$2=0,"",P344*'BCA Inputs'!$C$1+Q344*'BCA Inputs'!$C$2+F344*'BCA Inputs'!$C$2+G344*'BCA Inputs'!$C$2),"")</f>
        <v/>
      </c>
      <c r="S344" s="181" t="str">
        <f t="shared" si="50"/>
        <v/>
      </c>
      <c r="T344" s="181" t="str">
        <f>IFERROR(IF($B$3="NYSEG",(INDEX('BCA Inputs'!$N$14:$N$54,MATCH(I344,'BCA Inputs'!$M$14:$M$54,0))*P344+INDEX('BCA Inputs'!$O$14:$O$54,MATCH(I344,'BCA Inputs'!$M$14:$M$54,0))*O344+INDEX('BCA Inputs'!P:P,MATCH(I344,'BCA Inputs'!M:M,0))*Q344+INDEX('BCA Inputs'!Q:Q,MATCH(I344,'BCA Inputs'!M:M,0))*F344+INDEX('BCA Inputs'!R:R,MATCH(I344,'BCA Inputs'!M:M,0))*G344)+L344+N344,IF($B$3="RG&amp;E",(INDEX('BCA Inputs'!$AX$14:$AX$54,MATCH(I344,'BCA Inputs'!$AW$14:$AW$54,0))*P344+INDEX('BCA Inputs'!$AY$14:$AY$54,MATCH(I344,'BCA Inputs'!$AW$14:$AW$54,0))*O344+INDEX('BCA Inputs'!$AZ$14:$AZ$54,MATCH(I344,'BCA Inputs'!$AW$14:$AW$54,0))*Q344+INDEX('BCA Inputs'!$BA$14:$BA$54,MATCH(I344,'BCA Inputs'!$AW$14:$AW$54,0))*F344+INDEX('BCA Inputs'!$BB$14:$BB$54,MATCH(I344,'BCA Inputs'!$AW$14:$AW$54,0))*G344)+L344+N344,"")),"")</f>
        <v/>
      </c>
      <c r="U344" s="234" t="str">
        <f t="shared" si="51"/>
        <v/>
      </c>
      <c r="V344" s="234" t="str">
        <f t="shared" si="52"/>
        <v/>
      </c>
      <c r="W344" s="234" t="str">
        <f t="shared" si="53"/>
        <v/>
      </c>
      <c r="Y344" s="235" t="str">
        <f t="shared" si="54"/>
        <v/>
      </c>
      <c r="Z344" s="236" t="str">
        <f>IFERROR(IF($B$3="NYSEG",INDEX('BCA Inputs'!$X$14:$X$54,MATCH(I344,'BCA Inputs'!$M$14:$M$54,0))*P344+INDEX('BCA Inputs'!$Y$14:$Y$54,MATCH(I344,'BCA Inputs'!$M$14:$M$54,0))*O344+INDEX('BCA Inputs'!$Z$14:$Z$54,MATCH(I344,'BCA Inputs'!$M$14:$M$54,0))*Q344+INDEX('BCA Inputs'!$AA$14:$AA$54,MATCH(I344,'BCA Inputs'!$M$14:$M$54,0))*F344+INDEX('BCA Inputs'!$AB$14:$AB$54,MATCH(I344,'BCA Inputs'!$M$14:$M$54,0))*G344,IF($B$3="RG&amp;E",INDEX('BCA Inputs'!$BG$14:$BG$54,MATCH(I344,'BCA Inputs'!$AW$14:$AW$54,0))*P344+INDEX('BCA Inputs'!$BH$14:$BH$54,MATCH(I344,'BCA Inputs'!$AW$14:$AW$54,0))*O344+INDEX('BCA Inputs'!$BI$14:$BI$54,MATCH(I344,'BCA Inputs'!$AW$14:$AW$54,0))*Q344+INDEX('BCA Inputs'!$BJ$14:$BJ$54,MATCH(I344,'BCA Inputs'!$AW$14:$AW$54,0))*F344+INDEX('BCA Inputs'!$BK$14:$BK$54,MATCH(I344,'BCA Inputs'!$AW$14:$AW$54,0))*G344,"")),"")</f>
        <v/>
      </c>
      <c r="AA344" s="237" t="str">
        <f t="shared" si="55"/>
        <v/>
      </c>
      <c r="AC344" s="238" t="str">
        <f>IFERROR((K344+R344)+IF($B$3="NYSEG",INDEX('BCA Inputs'!$AI$14:$AI$54,MATCH(I344,'BCA Inputs'!$M$14:$M$54,0))*P344+INDEX('BCA Inputs'!$AJ$14:$AJ$54,MATCH(I344,'BCA Inputs'!$M$14:$M$54,0))*Q344,IF($B$3="RG&amp;E",INDEX('BCA Inputs'!$BR$14:$BR$54,MATCH(I344,'BCA Inputs'!$AW$14:$AW$54,0))*P344+INDEX('BCA Inputs'!$BS$14:$BS$54,MATCH(I344,'BCA Inputs'!$AW$14:$AW$54,0))*Q344,"")),"")</f>
        <v/>
      </c>
      <c r="AD344" s="181" t="str">
        <f>IFERROR(IF($B$3="NYSEG",INDEX('BCA Inputs'!$AD$14:$AD$54,MATCH(I344,'BCA Inputs'!$M$14:$M$54,0))*P344+INDEX('BCA Inputs'!$AE$14:$AE$54,MATCH(I344,'BCA Inputs'!$M$14:$M$54,0))*O344+INDEX('BCA Inputs'!$AF$14:$AF$54,MATCH(I344,'BCA Inputs'!$M$14:$M$54,0))*Q344+INDEX('BCA Inputs'!$AG$14:$AG$54,MATCH(I344,'BCA Inputs'!$M$14:$M$54,0))*F344+INDEX('BCA Inputs'!$AH$14:$AH$54,MATCH(I344,'BCA Inputs'!$M$14:$M$54,0))*G344,IF($B$3="RG&amp;E",INDEX('BCA Inputs'!$BM$14:$BM$54,MATCH(I344,'BCA Inputs'!$AW$14:$AW$54,0))*P344+INDEX('BCA Inputs'!$BN$14:$BN$54,MATCH(I344,'BCA Inputs'!$AW$14:$AW$54,0))*O344+INDEX('BCA Inputs'!$BO$14:$BO$54,MATCH(I344,'BCA Inputs'!$AW$14:$AW$54,0))*Q344+INDEX('BCA Inputs'!$BP$14:$BP$54,MATCH(I344,'BCA Inputs'!$AW$14:$AW$54,0))*F344+INDEX('BCA Inputs'!$BQ$14:$BQ$54,MATCH(I344,'BCA Inputs'!$AW$14:$AW$54,0))*G344,"")),"")</f>
        <v/>
      </c>
      <c r="AE344" s="237" t="str">
        <f t="shared" si="56"/>
        <v/>
      </c>
      <c r="AF344" s="198">
        <f t="shared" ref="AF344:AF407" si="58">IF(U344&lt;1,1,0)</f>
        <v>0</v>
      </c>
      <c r="AG344" s="239">
        <f t="shared" ref="AG344:AG407" si="59">D344*3412+(E344+F344+G344)*100000</f>
        <v>0</v>
      </c>
    </row>
    <row r="345" spans="1:33">
      <c r="A345" s="228"/>
      <c r="B345" s="176"/>
      <c r="C345" s="229"/>
      <c r="D345" s="230"/>
      <c r="E345" s="230"/>
      <c r="F345" s="230"/>
      <c r="G345" s="230"/>
      <c r="H345" s="231"/>
      <c r="I345" s="231"/>
      <c r="J345" s="232"/>
      <c r="K345" s="232"/>
      <c r="L345" s="232"/>
      <c r="M345" s="181">
        <f t="shared" si="57"/>
        <v>0</v>
      </c>
      <c r="N345" s="181">
        <f>IF(H345="",0,H345*I345*'Avoided Water Savings Cost'!$C$16)</f>
        <v>0</v>
      </c>
      <c r="O345" s="545">
        <f>IF(C345="",0,IF($B$3="NYSEG",C345/(1-'Avoided Electric Costs 2020'!$W$21),IF($B$3="RG&amp;E",C345/(1-'Avoided Electric Costs 2020'!$X$21),"")))</f>
        <v>0</v>
      </c>
      <c r="P345" s="546">
        <f>IF(D345="",0,IF($B$3="NYSEG",D345/(1-'Avoided Electric Costs 2020'!$W$21),IF($B$3="RG&amp;E",D345/(1-'Avoided Electric Costs 2020'!$X$21),"")))</f>
        <v>0</v>
      </c>
      <c r="Q345" s="546">
        <f>IF(E345="",0,IF($B$3="NYSEG",E345/(1-'Avoided Natural Gas Costs 2020'!$J$34),IF($B$3="RG&amp;E",E345/(1-'Avoided Natural Gas Costs 2020'!$K$34),"")))</f>
        <v>0</v>
      </c>
      <c r="R345" s="233" t="str">
        <f>IFERROR(IF(P345*'BCA Inputs'!$C$1+Q345*'BCA Inputs'!$C$2+F345*'BCA Inputs'!$C$2+G345*'BCA Inputs'!$C$2=0,"",P345*'BCA Inputs'!$C$1+Q345*'BCA Inputs'!$C$2+F345*'BCA Inputs'!$C$2+G345*'BCA Inputs'!$C$2),"")</f>
        <v/>
      </c>
      <c r="S345" s="181" t="str">
        <f t="shared" si="50"/>
        <v/>
      </c>
      <c r="T345" s="181" t="str">
        <f>IFERROR(IF($B$3="NYSEG",(INDEX('BCA Inputs'!$N$14:$N$54,MATCH(I345,'BCA Inputs'!$M$14:$M$54,0))*P345+INDEX('BCA Inputs'!$O$14:$O$54,MATCH(I345,'BCA Inputs'!$M$14:$M$54,0))*O345+INDEX('BCA Inputs'!P:P,MATCH(I345,'BCA Inputs'!M:M,0))*Q345+INDEX('BCA Inputs'!Q:Q,MATCH(I345,'BCA Inputs'!M:M,0))*F345+INDEX('BCA Inputs'!R:R,MATCH(I345,'BCA Inputs'!M:M,0))*G345)+L345+N345,IF($B$3="RG&amp;E",(INDEX('BCA Inputs'!$AX$14:$AX$54,MATCH(I345,'BCA Inputs'!$AW$14:$AW$54,0))*P345+INDEX('BCA Inputs'!$AY$14:$AY$54,MATCH(I345,'BCA Inputs'!$AW$14:$AW$54,0))*O345+INDEX('BCA Inputs'!$AZ$14:$AZ$54,MATCH(I345,'BCA Inputs'!$AW$14:$AW$54,0))*Q345+INDEX('BCA Inputs'!$BA$14:$BA$54,MATCH(I345,'BCA Inputs'!$AW$14:$AW$54,0))*F345+INDEX('BCA Inputs'!$BB$14:$BB$54,MATCH(I345,'BCA Inputs'!$AW$14:$AW$54,0))*G345)+L345+N345,"")),"")</f>
        <v/>
      </c>
      <c r="U345" s="234" t="str">
        <f t="shared" si="51"/>
        <v/>
      </c>
      <c r="V345" s="234" t="str">
        <f t="shared" si="52"/>
        <v/>
      </c>
      <c r="W345" s="234" t="str">
        <f t="shared" si="53"/>
        <v/>
      </c>
      <c r="Y345" s="235" t="str">
        <f t="shared" si="54"/>
        <v/>
      </c>
      <c r="Z345" s="236" t="str">
        <f>IFERROR(IF($B$3="NYSEG",INDEX('BCA Inputs'!$X$14:$X$54,MATCH(I345,'BCA Inputs'!$M$14:$M$54,0))*P345+INDEX('BCA Inputs'!$Y$14:$Y$54,MATCH(I345,'BCA Inputs'!$M$14:$M$54,0))*O345+INDEX('BCA Inputs'!$Z$14:$Z$54,MATCH(I345,'BCA Inputs'!$M$14:$M$54,0))*Q345+INDEX('BCA Inputs'!$AA$14:$AA$54,MATCH(I345,'BCA Inputs'!$M$14:$M$54,0))*F345+INDEX('BCA Inputs'!$AB$14:$AB$54,MATCH(I345,'BCA Inputs'!$M$14:$M$54,0))*G345,IF($B$3="RG&amp;E",INDEX('BCA Inputs'!$BG$14:$BG$54,MATCH(I345,'BCA Inputs'!$AW$14:$AW$54,0))*P345+INDEX('BCA Inputs'!$BH$14:$BH$54,MATCH(I345,'BCA Inputs'!$AW$14:$AW$54,0))*O345+INDEX('BCA Inputs'!$BI$14:$BI$54,MATCH(I345,'BCA Inputs'!$AW$14:$AW$54,0))*Q345+INDEX('BCA Inputs'!$BJ$14:$BJ$54,MATCH(I345,'BCA Inputs'!$AW$14:$AW$54,0))*F345+INDEX('BCA Inputs'!$BK$14:$BK$54,MATCH(I345,'BCA Inputs'!$AW$14:$AW$54,0))*G345,"")),"")</f>
        <v/>
      </c>
      <c r="AA345" s="237" t="str">
        <f t="shared" si="55"/>
        <v/>
      </c>
      <c r="AC345" s="238" t="str">
        <f>IFERROR((K345+R345)+IF($B$3="NYSEG",INDEX('BCA Inputs'!$AI$14:$AI$54,MATCH(I345,'BCA Inputs'!$M$14:$M$54,0))*P345+INDEX('BCA Inputs'!$AJ$14:$AJ$54,MATCH(I345,'BCA Inputs'!$M$14:$M$54,0))*Q345,IF($B$3="RG&amp;E",INDEX('BCA Inputs'!$BR$14:$BR$54,MATCH(I345,'BCA Inputs'!$AW$14:$AW$54,0))*P345+INDEX('BCA Inputs'!$BS$14:$BS$54,MATCH(I345,'BCA Inputs'!$AW$14:$AW$54,0))*Q345,"")),"")</f>
        <v/>
      </c>
      <c r="AD345" s="181" t="str">
        <f>IFERROR(IF($B$3="NYSEG",INDEX('BCA Inputs'!$AD$14:$AD$54,MATCH(I345,'BCA Inputs'!$M$14:$M$54,0))*P345+INDEX('BCA Inputs'!$AE$14:$AE$54,MATCH(I345,'BCA Inputs'!$M$14:$M$54,0))*O345+INDEX('BCA Inputs'!$AF$14:$AF$54,MATCH(I345,'BCA Inputs'!$M$14:$M$54,0))*Q345+INDEX('BCA Inputs'!$AG$14:$AG$54,MATCH(I345,'BCA Inputs'!$M$14:$M$54,0))*F345+INDEX('BCA Inputs'!$AH$14:$AH$54,MATCH(I345,'BCA Inputs'!$M$14:$M$54,0))*G345,IF($B$3="RG&amp;E",INDEX('BCA Inputs'!$BM$14:$BM$54,MATCH(I345,'BCA Inputs'!$AW$14:$AW$54,0))*P345+INDEX('BCA Inputs'!$BN$14:$BN$54,MATCH(I345,'BCA Inputs'!$AW$14:$AW$54,0))*O345+INDEX('BCA Inputs'!$BO$14:$BO$54,MATCH(I345,'BCA Inputs'!$AW$14:$AW$54,0))*Q345+INDEX('BCA Inputs'!$BP$14:$BP$54,MATCH(I345,'BCA Inputs'!$AW$14:$AW$54,0))*F345+INDEX('BCA Inputs'!$BQ$14:$BQ$54,MATCH(I345,'BCA Inputs'!$AW$14:$AW$54,0))*G345,"")),"")</f>
        <v/>
      </c>
      <c r="AE345" s="237" t="str">
        <f t="shared" si="56"/>
        <v/>
      </c>
      <c r="AF345" s="198">
        <f t="shared" si="58"/>
        <v>0</v>
      </c>
      <c r="AG345" s="239">
        <f t="shared" si="59"/>
        <v>0</v>
      </c>
    </row>
    <row r="346" spans="1:33">
      <c r="A346" s="228"/>
      <c r="B346" s="176"/>
      <c r="C346" s="229"/>
      <c r="D346" s="230"/>
      <c r="E346" s="230"/>
      <c r="F346" s="230"/>
      <c r="G346" s="230"/>
      <c r="H346" s="231"/>
      <c r="I346" s="231"/>
      <c r="J346" s="232"/>
      <c r="K346" s="232"/>
      <c r="L346" s="232"/>
      <c r="M346" s="181">
        <f t="shared" si="57"/>
        <v>0</v>
      </c>
      <c r="N346" s="181">
        <f>IF(H346="",0,H346*I346*'Avoided Water Savings Cost'!$C$16)</f>
        <v>0</v>
      </c>
      <c r="O346" s="545">
        <f>IF(C346="",0,IF($B$3="NYSEG",C346/(1-'Avoided Electric Costs 2020'!$W$21),IF($B$3="RG&amp;E",C346/(1-'Avoided Electric Costs 2020'!$X$21),"")))</f>
        <v>0</v>
      </c>
      <c r="P346" s="546">
        <f>IF(D346="",0,IF($B$3="NYSEG",D346/(1-'Avoided Electric Costs 2020'!$W$21),IF($B$3="RG&amp;E",D346/(1-'Avoided Electric Costs 2020'!$X$21),"")))</f>
        <v>0</v>
      </c>
      <c r="Q346" s="546">
        <f>IF(E346="",0,IF($B$3="NYSEG",E346/(1-'Avoided Natural Gas Costs 2020'!$J$34),IF($B$3="RG&amp;E",E346/(1-'Avoided Natural Gas Costs 2020'!$K$34),"")))</f>
        <v>0</v>
      </c>
      <c r="R346" s="233" t="str">
        <f>IFERROR(IF(P346*'BCA Inputs'!$C$1+Q346*'BCA Inputs'!$C$2+F346*'BCA Inputs'!$C$2+G346*'BCA Inputs'!$C$2=0,"",P346*'BCA Inputs'!$C$1+Q346*'BCA Inputs'!$C$2+F346*'BCA Inputs'!$C$2+G346*'BCA Inputs'!$C$2),"")</f>
        <v/>
      </c>
      <c r="S346" s="181" t="str">
        <f t="shared" si="50"/>
        <v/>
      </c>
      <c r="T346" s="181" t="str">
        <f>IFERROR(IF($B$3="NYSEG",(INDEX('BCA Inputs'!$N$14:$N$54,MATCH(I346,'BCA Inputs'!$M$14:$M$54,0))*P346+INDEX('BCA Inputs'!$O$14:$O$54,MATCH(I346,'BCA Inputs'!$M$14:$M$54,0))*O346+INDEX('BCA Inputs'!P:P,MATCH(I346,'BCA Inputs'!M:M,0))*Q346+INDEX('BCA Inputs'!Q:Q,MATCH(I346,'BCA Inputs'!M:M,0))*F346+INDEX('BCA Inputs'!R:R,MATCH(I346,'BCA Inputs'!M:M,0))*G346)+L346+N346,IF($B$3="RG&amp;E",(INDEX('BCA Inputs'!$AX$14:$AX$54,MATCH(I346,'BCA Inputs'!$AW$14:$AW$54,0))*P346+INDEX('BCA Inputs'!$AY$14:$AY$54,MATCH(I346,'BCA Inputs'!$AW$14:$AW$54,0))*O346+INDEX('BCA Inputs'!$AZ$14:$AZ$54,MATCH(I346,'BCA Inputs'!$AW$14:$AW$54,0))*Q346+INDEX('BCA Inputs'!$BA$14:$BA$54,MATCH(I346,'BCA Inputs'!$AW$14:$AW$54,0))*F346+INDEX('BCA Inputs'!$BB$14:$BB$54,MATCH(I346,'BCA Inputs'!$AW$14:$AW$54,0))*G346)+L346+N346,"")),"")</f>
        <v/>
      </c>
      <c r="U346" s="234" t="str">
        <f t="shared" si="51"/>
        <v/>
      </c>
      <c r="V346" s="234" t="str">
        <f t="shared" si="52"/>
        <v/>
      </c>
      <c r="W346" s="234" t="str">
        <f t="shared" si="53"/>
        <v/>
      </c>
      <c r="Y346" s="235" t="str">
        <f t="shared" si="54"/>
        <v/>
      </c>
      <c r="Z346" s="236" t="str">
        <f>IFERROR(IF($B$3="NYSEG",INDEX('BCA Inputs'!$X$14:$X$54,MATCH(I346,'BCA Inputs'!$M$14:$M$54,0))*P346+INDEX('BCA Inputs'!$Y$14:$Y$54,MATCH(I346,'BCA Inputs'!$M$14:$M$54,0))*O346+INDEX('BCA Inputs'!$Z$14:$Z$54,MATCH(I346,'BCA Inputs'!$M$14:$M$54,0))*Q346+INDEX('BCA Inputs'!$AA$14:$AA$54,MATCH(I346,'BCA Inputs'!$M$14:$M$54,0))*F346+INDEX('BCA Inputs'!$AB$14:$AB$54,MATCH(I346,'BCA Inputs'!$M$14:$M$54,0))*G346,IF($B$3="RG&amp;E",INDEX('BCA Inputs'!$BG$14:$BG$54,MATCH(I346,'BCA Inputs'!$AW$14:$AW$54,0))*P346+INDEX('BCA Inputs'!$BH$14:$BH$54,MATCH(I346,'BCA Inputs'!$AW$14:$AW$54,0))*O346+INDEX('BCA Inputs'!$BI$14:$BI$54,MATCH(I346,'BCA Inputs'!$AW$14:$AW$54,0))*Q346+INDEX('BCA Inputs'!$BJ$14:$BJ$54,MATCH(I346,'BCA Inputs'!$AW$14:$AW$54,0))*F346+INDEX('BCA Inputs'!$BK$14:$BK$54,MATCH(I346,'BCA Inputs'!$AW$14:$AW$54,0))*G346,"")),"")</f>
        <v/>
      </c>
      <c r="AA346" s="237" t="str">
        <f t="shared" si="55"/>
        <v/>
      </c>
      <c r="AC346" s="238" t="str">
        <f>IFERROR((K346+R346)+IF($B$3="NYSEG",INDEX('BCA Inputs'!$AI$14:$AI$54,MATCH(I346,'BCA Inputs'!$M$14:$M$54,0))*P346+INDEX('BCA Inputs'!$AJ$14:$AJ$54,MATCH(I346,'BCA Inputs'!$M$14:$M$54,0))*Q346,IF($B$3="RG&amp;E",INDEX('BCA Inputs'!$BR$14:$BR$54,MATCH(I346,'BCA Inputs'!$AW$14:$AW$54,0))*P346+INDEX('BCA Inputs'!$BS$14:$BS$54,MATCH(I346,'BCA Inputs'!$AW$14:$AW$54,0))*Q346,"")),"")</f>
        <v/>
      </c>
      <c r="AD346" s="181" t="str">
        <f>IFERROR(IF($B$3="NYSEG",INDEX('BCA Inputs'!$AD$14:$AD$54,MATCH(I346,'BCA Inputs'!$M$14:$M$54,0))*P346+INDEX('BCA Inputs'!$AE$14:$AE$54,MATCH(I346,'BCA Inputs'!$M$14:$M$54,0))*O346+INDEX('BCA Inputs'!$AF$14:$AF$54,MATCH(I346,'BCA Inputs'!$M$14:$M$54,0))*Q346+INDEX('BCA Inputs'!$AG$14:$AG$54,MATCH(I346,'BCA Inputs'!$M$14:$M$54,0))*F346+INDEX('BCA Inputs'!$AH$14:$AH$54,MATCH(I346,'BCA Inputs'!$M$14:$M$54,0))*G346,IF($B$3="RG&amp;E",INDEX('BCA Inputs'!$BM$14:$BM$54,MATCH(I346,'BCA Inputs'!$AW$14:$AW$54,0))*P346+INDEX('BCA Inputs'!$BN$14:$BN$54,MATCH(I346,'BCA Inputs'!$AW$14:$AW$54,0))*O346+INDEX('BCA Inputs'!$BO$14:$BO$54,MATCH(I346,'BCA Inputs'!$AW$14:$AW$54,0))*Q346+INDEX('BCA Inputs'!$BP$14:$BP$54,MATCH(I346,'BCA Inputs'!$AW$14:$AW$54,0))*F346+INDEX('BCA Inputs'!$BQ$14:$BQ$54,MATCH(I346,'BCA Inputs'!$AW$14:$AW$54,0))*G346,"")),"")</f>
        <v/>
      </c>
      <c r="AE346" s="237" t="str">
        <f t="shared" si="56"/>
        <v/>
      </c>
      <c r="AF346" s="198">
        <f t="shared" si="58"/>
        <v>0</v>
      </c>
      <c r="AG346" s="239">
        <f t="shared" si="59"/>
        <v>0</v>
      </c>
    </row>
    <row r="347" spans="1:33">
      <c r="A347" s="228"/>
      <c r="B347" s="176"/>
      <c r="C347" s="229"/>
      <c r="D347" s="230"/>
      <c r="E347" s="230"/>
      <c r="F347" s="230"/>
      <c r="G347" s="230"/>
      <c r="H347" s="231"/>
      <c r="I347" s="231"/>
      <c r="J347" s="232"/>
      <c r="K347" s="232"/>
      <c r="L347" s="232"/>
      <c r="M347" s="181">
        <f t="shared" si="57"/>
        <v>0</v>
      </c>
      <c r="N347" s="181">
        <f>IF(H347="",0,H347*I347*'Avoided Water Savings Cost'!$C$16)</f>
        <v>0</v>
      </c>
      <c r="O347" s="545">
        <f>IF(C347="",0,IF($B$3="NYSEG",C347/(1-'Avoided Electric Costs 2020'!$W$21),IF($B$3="RG&amp;E",C347/(1-'Avoided Electric Costs 2020'!$X$21),"")))</f>
        <v>0</v>
      </c>
      <c r="P347" s="546">
        <f>IF(D347="",0,IF($B$3="NYSEG",D347/(1-'Avoided Electric Costs 2020'!$W$21),IF($B$3="RG&amp;E",D347/(1-'Avoided Electric Costs 2020'!$X$21),"")))</f>
        <v>0</v>
      </c>
      <c r="Q347" s="546">
        <f>IF(E347="",0,IF($B$3="NYSEG",E347/(1-'Avoided Natural Gas Costs 2020'!$J$34),IF($B$3="RG&amp;E",E347/(1-'Avoided Natural Gas Costs 2020'!$K$34),"")))</f>
        <v>0</v>
      </c>
      <c r="R347" s="233" t="str">
        <f>IFERROR(IF(P347*'BCA Inputs'!$C$1+Q347*'BCA Inputs'!$C$2+F347*'BCA Inputs'!$C$2+G347*'BCA Inputs'!$C$2=0,"",P347*'BCA Inputs'!$C$1+Q347*'BCA Inputs'!$C$2+F347*'BCA Inputs'!$C$2+G347*'BCA Inputs'!$C$2),"")</f>
        <v/>
      </c>
      <c r="S347" s="181" t="str">
        <f t="shared" si="50"/>
        <v/>
      </c>
      <c r="T347" s="181" t="str">
        <f>IFERROR(IF($B$3="NYSEG",(INDEX('BCA Inputs'!$N$14:$N$54,MATCH(I347,'BCA Inputs'!$M$14:$M$54,0))*P347+INDEX('BCA Inputs'!$O$14:$O$54,MATCH(I347,'BCA Inputs'!$M$14:$M$54,0))*O347+INDEX('BCA Inputs'!P:P,MATCH(I347,'BCA Inputs'!M:M,0))*Q347+INDEX('BCA Inputs'!Q:Q,MATCH(I347,'BCA Inputs'!M:M,0))*F347+INDEX('BCA Inputs'!R:R,MATCH(I347,'BCA Inputs'!M:M,0))*G347)+L347+N347,IF($B$3="RG&amp;E",(INDEX('BCA Inputs'!$AX$14:$AX$54,MATCH(I347,'BCA Inputs'!$AW$14:$AW$54,0))*P347+INDEX('BCA Inputs'!$AY$14:$AY$54,MATCH(I347,'BCA Inputs'!$AW$14:$AW$54,0))*O347+INDEX('BCA Inputs'!$AZ$14:$AZ$54,MATCH(I347,'BCA Inputs'!$AW$14:$AW$54,0))*Q347+INDEX('BCA Inputs'!$BA$14:$BA$54,MATCH(I347,'BCA Inputs'!$AW$14:$AW$54,0))*F347+INDEX('BCA Inputs'!$BB$14:$BB$54,MATCH(I347,'BCA Inputs'!$AW$14:$AW$54,0))*G347)+L347+N347,"")),"")</f>
        <v/>
      </c>
      <c r="U347" s="234" t="str">
        <f t="shared" si="51"/>
        <v/>
      </c>
      <c r="V347" s="234" t="str">
        <f t="shared" si="52"/>
        <v/>
      </c>
      <c r="W347" s="234" t="str">
        <f t="shared" si="53"/>
        <v/>
      </c>
      <c r="Y347" s="235" t="str">
        <f t="shared" si="54"/>
        <v/>
      </c>
      <c r="Z347" s="236" t="str">
        <f>IFERROR(IF($B$3="NYSEG",INDEX('BCA Inputs'!$X$14:$X$54,MATCH(I347,'BCA Inputs'!$M$14:$M$54,0))*P347+INDEX('BCA Inputs'!$Y$14:$Y$54,MATCH(I347,'BCA Inputs'!$M$14:$M$54,0))*O347+INDEX('BCA Inputs'!$Z$14:$Z$54,MATCH(I347,'BCA Inputs'!$M$14:$M$54,0))*Q347+INDEX('BCA Inputs'!$AA$14:$AA$54,MATCH(I347,'BCA Inputs'!$M$14:$M$54,0))*F347+INDEX('BCA Inputs'!$AB$14:$AB$54,MATCH(I347,'BCA Inputs'!$M$14:$M$54,0))*G347,IF($B$3="RG&amp;E",INDEX('BCA Inputs'!$BG$14:$BG$54,MATCH(I347,'BCA Inputs'!$AW$14:$AW$54,0))*P347+INDEX('BCA Inputs'!$BH$14:$BH$54,MATCH(I347,'BCA Inputs'!$AW$14:$AW$54,0))*O347+INDEX('BCA Inputs'!$BI$14:$BI$54,MATCH(I347,'BCA Inputs'!$AW$14:$AW$54,0))*Q347+INDEX('BCA Inputs'!$BJ$14:$BJ$54,MATCH(I347,'BCA Inputs'!$AW$14:$AW$54,0))*F347+INDEX('BCA Inputs'!$BK$14:$BK$54,MATCH(I347,'BCA Inputs'!$AW$14:$AW$54,0))*G347,"")),"")</f>
        <v/>
      </c>
      <c r="AA347" s="237" t="str">
        <f t="shared" si="55"/>
        <v/>
      </c>
      <c r="AC347" s="238" t="str">
        <f>IFERROR((K347+R347)+IF($B$3="NYSEG",INDEX('BCA Inputs'!$AI$14:$AI$54,MATCH(I347,'BCA Inputs'!$M$14:$M$54,0))*P347+INDEX('BCA Inputs'!$AJ$14:$AJ$54,MATCH(I347,'BCA Inputs'!$M$14:$M$54,0))*Q347,IF($B$3="RG&amp;E",INDEX('BCA Inputs'!$BR$14:$BR$54,MATCH(I347,'BCA Inputs'!$AW$14:$AW$54,0))*P347+INDEX('BCA Inputs'!$BS$14:$BS$54,MATCH(I347,'BCA Inputs'!$AW$14:$AW$54,0))*Q347,"")),"")</f>
        <v/>
      </c>
      <c r="AD347" s="181" t="str">
        <f>IFERROR(IF($B$3="NYSEG",INDEX('BCA Inputs'!$AD$14:$AD$54,MATCH(I347,'BCA Inputs'!$M$14:$M$54,0))*P347+INDEX('BCA Inputs'!$AE$14:$AE$54,MATCH(I347,'BCA Inputs'!$M$14:$M$54,0))*O347+INDEX('BCA Inputs'!$AF$14:$AF$54,MATCH(I347,'BCA Inputs'!$M$14:$M$54,0))*Q347+INDEX('BCA Inputs'!$AG$14:$AG$54,MATCH(I347,'BCA Inputs'!$M$14:$M$54,0))*F347+INDEX('BCA Inputs'!$AH$14:$AH$54,MATCH(I347,'BCA Inputs'!$M$14:$M$54,0))*G347,IF($B$3="RG&amp;E",INDEX('BCA Inputs'!$BM$14:$BM$54,MATCH(I347,'BCA Inputs'!$AW$14:$AW$54,0))*P347+INDEX('BCA Inputs'!$BN$14:$BN$54,MATCH(I347,'BCA Inputs'!$AW$14:$AW$54,0))*O347+INDEX('BCA Inputs'!$BO$14:$BO$54,MATCH(I347,'BCA Inputs'!$AW$14:$AW$54,0))*Q347+INDEX('BCA Inputs'!$BP$14:$BP$54,MATCH(I347,'BCA Inputs'!$AW$14:$AW$54,0))*F347+INDEX('BCA Inputs'!$BQ$14:$BQ$54,MATCH(I347,'BCA Inputs'!$AW$14:$AW$54,0))*G347,"")),"")</f>
        <v/>
      </c>
      <c r="AE347" s="237" t="str">
        <f t="shared" si="56"/>
        <v/>
      </c>
      <c r="AF347" s="198">
        <f t="shared" si="58"/>
        <v>0</v>
      </c>
      <c r="AG347" s="239">
        <f t="shared" si="59"/>
        <v>0</v>
      </c>
    </row>
    <row r="348" spans="1:33">
      <c r="A348" s="228"/>
      <c r="B348" s="176"/>
      <c r="C348" s="229"/>
      <c r="D348" s="230"/>
      <c r="E348" s="230"/>
      <c r="F348" s="230"/>
      <c r="G348" s="230"/>
      <c r="H348" s="231"/>
      <c r="I348" s="231"/>
      <c r="J348" s="232"/>
      <c r="K348" s="232"/>
      <c r="L348" s="232"/>
      <c r="M348" s="181">
        <f t="shared" si="57"/>
        <v>0</v>
      </c>
      <c r="N348" s="181">
        <f>IF(H348="",0,H348*I348*'Avoided Water Savings Cost'!$C$16)</f>
        <v>0</v>
      </c>
      <c r="O348" s="545">
        <f>IF(C348="",0,IF($B$3="NYSEG",C348/(1-'Avoided Electric Costs 2020'!$W$21),IF($B$3="RG&amp;E",C348/(1-'Avoided Electric Costs 2020'!$X$21),"")))</f>
        <v>0</v>
      </c>
      <c r="P348" s="546">
        <f>IF(D348="",0,IF($B$3="NYSEG",D348/(1-'Avoided Electric Costs 2020'!$W$21),IF($B$3="RG&amp;E",D348/(1-'Avoided Electric Costs 2020'!$X$21),"")))</f>
        <v>0</v>
      </c>
      <c r="Q348" s="546">
        <f>IF(E348="",0,IF($B$3="NYSEG",E348/(1-'Avoided Natural Gas Costs 2020'!$J$34),IF($B$3="RG&amp;E",E348/(1-'Avoided Natural Gas Costs 2020'!$K$34),"")))</f>
        <v>0</v>
      </c>
      <c r="R348" s="233" t="str">
        <f>IFERROR(IF(P348*'BCA Inputs'!$C$1+Q348*'BCA Inputs'!$C$2+F348*'BCA Inputs'!$C$2+G348*'BCA Inputs'!$C$2=0,"",P348*'BCA Inputs'!$C$1+Q348*'BCA Inputs'!$C$2+F348*'BCA Inputs'!$C$2+G348*'BCA Inputs'!$C$2),"")</f>
        <v/>
      </c>
      <c r="S348" s="181" t="str">
        <f t="shared" si="50"/>
        <v/>
      </c>
      <c r="T348" s="181" t="str">
        <f>IFERROR(IF($B$3="NYSEG",(INDEX('BCA Inputs'!$N$14:$N$54,MATCH(I348,'BCA Inputs'!$M$14:$M$54,0))*P348+INDEX('BCA Inputs'!$O$14:$O$54,MATCH(I348,'BCA Inputs'!$M$14:$M$54,0))*O348+INDEX('BCA Inputs'!P:P,MATCH(I348,'BCA Inputs'!M:M,0))*Q348+INDEX('BCA Inputs'!Q:Q,MATCH(I348,'BCA Inputs'!M:M,0))*F348+INDEX('BCA Inputs'!R:R,MATCH(I348,'BCA Inputs'!M:M,0))*G348)+L348+N348,IF($B$3="RG&amp;E",(INDEX('BCA Inputs'!$AX$14:$AX$54,MATCH(I348,'BCA Inputs'!$AW$14:$AW$54,0))*P348+INDEX('BCA Inputs'!$AY$14:$AY$54,MATCH(I348,'BCA Inputs'!$AW$14:$AW$54,0))*O348+INDEX('BCA Inputs'!$AZ$14:$AZ$54,MATCH(I348,'BCA Inputs'!$AW$14:$AW$54,0))*Q348+INDEX('BCA Inputs'!$BA$14:$BA$54,MATCH(I348,'BCA Inputs'!$AW$14:$AW$54,0))*F348+INDEX('BCA Inputs'!$BB$14:$BB$54,MATCH(I348,'BCA Inputs'!$AW$14:$AW$54,0))*G348)+L348+N348,"")),"")</f>
        <v/>
      </c>
      <c r="U348" s="234" t="str">
        <f t="shared" si="51"/>
        <v/>
      </c>
      <c r="V348" s="234" t="str">
        <f t="shared" si="52"/>
        <v/>
      </c>
      <c r="W348" s="234" t="str">
        <f t="shared" si="53"/>
        <v/>
      </c>
      <c r="Y348" s="235" t="str">
        <f t="shared" si="54"/>
        <v/>
      </c>
      <c r="Z348" s="236" t="str">
        <f>IFERROR(IF($B$3="NYSEG",INDEX('BCA Inputs'!$X$14:$X$54,MATCH(I348,'BCA Inputs'!$M$14:$M$54,0))*P348+INDEX('BCA Inputs'!$Y$14:$Y$54,MATCH(I348,'BCA Inputs'!$M$14:$M$54,0))*O348+INDEX('BCA Inputs'!$Z$14:$Z$54,MATCH(I348,'BCA Inputs'!$M$14:$M$54,0))*Q348+INDEX('BCA Inputs'!$AA$14:$AA$54,MATCH(I348,'BCA Inputs'!$M$14:$M$54,0))*F348+INDEX('BCA Inputs'!$AB$14:$AB$54,MATCH(I348,'BCA Inputs'!$M$14:$M$54,0))*G348,IF($B$3="RG&amp;E",INDEX('BCA Inputs'!$BG$14:$BG$54,MATCH(I348,'BCA Inputs'!$AW$14:$AW$54,0))*P348+INDEX('BCA Inputs'!$BH$14:$BH$54,MATCH(I348,'BCA Inputs'!$AW$14:$AW$54,0))*O348+INDEX('BCA Inputs'!$BI$14:$BI$54,MATCH(I348,'BCA Inputs'!$AW$14:$AW$54,0))*Q348+INDEX('BCA Inputs'!$BJ$14:$BJ$54,MATCH(I348,'BCA Inputs'!$AW$14:$AW$54,0))*F348+INDEX('BCA Inputs'!$BK$14:$BK$54,MATCH(I348,'BCA Inputs'!$AW$14:$AW$54,0))*G348,"")),"")</f>
        <v/>
      </c>
      <c r="AA348" s="237" t="str">
        <f t="shared" si="55"/>
        <v/>
      </c>
      <c r="AC348" s="238" t="str">
        <f>IFERROR((K348+R348)+IF($B$3="NYSEG",INDEX('BCA Inputs'!$AI$14:$AI$54,MATCH(I348,'BCA Inputs'!$M$14:$M$54,0))*P348+INDEX('BCA Inputs'!$AJ$14:$AJ$54,MATCH(I348,'BCA Inputs'!$M$14:$M$54,0))*Q348,IF($B$3="RG&amp;E",INDEX('BCA Inputs'!$BR$14:$BR$54,MATCH(I348,'BCA Inputs'!$AW$14:$AW$54,0))*P348+INDEX('BCA Inputs'!$BS$14:$BS$54,MATCH(I348,'BCA Inputs'!$AW$14:$AW$54,0))*Q348,"")),"")</f>
        <v/>
      </c>
      <c r="AD348" s="181" t="str">
        <f>IFERROR(IF($B$3="NYSEG",INDEX('BCA Inputs'!$AD$14:$AD$54,MATCH(I348,'BCA Inputs'!$M$14:$M$54,0))*P348+INDEX('BCA Inputs'!$AE$14:$AE$54,MATCH(I348,'BCA Inputs'!$M$14:$M$54,0))*O348+INDEX('BCA Inputs'!$AF$14:$AF$54,MATCH(I348,'BCA Inputs'!$M$14:$M$54,0))*Q348+INDEX('BCA Inputs'!$AG$14:$AG$54,MATCH(I348,'BCA Inputs'!$M$14:$M$54,0))*F348+INDEX('BCA Inputs'!$AH$14:$AH$54,MATCH(I348,'BCA Inputs'!$M$14:$M$54,0))*G348,IF($B$3="RG&amp;E",INDEX('BCA Inputs'!$BM$14:$BM$54,MATCH(I348,'BCA Inputs'!$AW$14:$AW$54,0))*P348+INDEX('BCA Inputs'!$BN$14:$BN$54,MATCH(I348,'BCA Inputs'!$AW$14:$AW$54,0))*O348+INDEX('BCA Inputs'!$BO$14:$BO$54,MATCH(I348,'BCA Inputs'!$AW$14:$AW$54,0))*Q348+INDEX('BCA Inputs'!$BP$14:$BP$54,MATCH(I348,'BCA Inputs'!$AW$14:$AW$54,0))*F348+INDEX('BCA Inputs'!$BQ$14:$BQ$54,MATCH(I348,'BCA Inputs'!$AW$14:$AW$54,0))*G348,"")),"")</f>
        <v/>
      </c>
      <c r="AE348" s="237" t="str">
        <f t="shared" si="56"/>
        <v/>
      </c>
      <c r="AF348" s="198">
        <f t="shared" si="58"/>
        <v>0</v>
      </c>
      <c r="AG348" s="239">
        <f t="shared" si="59"/>
        <v>0</v>
      </c>
    </row>
    <row r="349" spans="1:33">
      <c r="A349" s="228"/>
      <c r="B349" s="176"/>
      <c r="C349" s="229"/>
      <c r="D349" s="230"/>
      <c r="E349" s="230"/>
      <c r="F349" s="230"/>
      <c r="G349" s="230"/>
      <c r="H349" s="231"/>
      <c r="I349" s="231"/>
      <c r="J349" s="232"/>
      <c r="K349" s="232"/>
      <c r="L349" s="232"/>
      <c r="M349" s="181">
        <f t="shared" si="57"/>
        <v>0</v>
      </c>
      <c r="N349" s="181">
        <f>IF(H349="",0,H349*I349*'Avoided Water Savings Cost'!$C$16)</f>
        <v>0</v>
      </c>
      <c r="O349" s="545">
        <f>IF(C349="",0,IF($B$3="NYSEG",C349/(1-'Avoided Electric Costs 2020'!$W$21),IF($B$3="RG&amp;E",C349/(1-'Avoided Electric Costs 2020'!$X$21),"")))</f>
        <v>0</v>
      </c>
      <c r="P349" s="546">
        <f>IF(D349="",0,IF($B$3="NYSEG",D349/(1-'Avoided Electric Costs 2020'!$W$21),IF($B$3="RG&amp;E",D349/(1-'Avoided Electric Costs 2020'!$X$21),"")))</f>
        <v>0</v>
      </c>
      <c r="Q349" s="546">
        <f>IF(E349="",0,IF($B$3="NYSEG",E349/(1-'Avoided Natural Gas Costs 2020'!$J$34),IF($B$3="RG&amp;E",E349/(1-'Avoided Natural Gas Costs 2020'!$K$34),"")))</f>
        <v>0</v>
      </c>
      <c r="R349" s="233" t="str">
        <f>IFERROR(IF(P349*'BCA Inputs'!$C$1+Q349*'BCA Inputs'!$C$2+F349*'BCA Inputs'!$C$2+G349*'BCA Inputs'!$C$2=0,"",P349*'BCA Inputs'!$C$1+Q349*'BCA Inputs'!$C$2+F349*'BCA Inputs'!$C$2+G349*'BCA Inputs'!$C$2),"")</f>
        <v/>
      </c>
      <c r="S349" s="181" t="str">
        <f t="shared" si="50"/>
        <v/>
      </c>
      <c r="T349" s="181" t="str">
        <f>IFERROR(IF($B$3="NYSEG",(INDEX('BCA Inputs'!$N$14:$N$54,MATCH(I349,'BCA Inputs'!$M$14:$M$54,0))*P349+INDEX('BCA Inputs'!$O$14:$O$54,MATCH(I349,'BCA Inputs'!$M$14:$M$54,0))*O349+INDEX('BCA Inputs'!P:P,MATCH(I349,'BCA Inputs'!M:M,0))*Q349+INDEX('BCA Inputs'!Q:Q,MATCH(I349,'BCA Inputs'!M:M,0))*F349+INDEX('BCA Inputs'!R:R,MATCH(I349,'BCA Inputs'!M:M,0))*G349)+L349+N349,IF($B$3="RG&amp;E",(INDEX('BCA Inputs'!$AX$14:$AX$54,MATCH(I349,'BCA Inputs'!$AW$14:$AW$54,0))*P349+INDEX('BCA Inputs'!$AY$14:$AY$54,MATCH(I349,'BCA Inputs'!$AW$14:$AW$54,0))*O349+INDEX('BCA Inputs'!$AZ$14:$AZ$54,MATCH(I349,'BCA Inputs'!$AW$14:$AW$54,0))*Q349+INDEX('BCA Inputs'!$BA$14:$BA$54,MATCH(I349,'BCA Inputs'!$AW$14:$AW$54,0))*F349+INDEX('BCA Inputs'!$BB$14:$BB$54,MATCH(I349,'BCA Inputs'!$AW$14:$AW$54,0))*G349)+L349+N349,"")),"")</f>
        <v/>
      </c>
      <c r="U349" s="234" t="str">
        <f t="shared" si="51"/>
        <v/>
      </c>
      <c r="V349" s="234" t="str">
        <f t="shared" si="52"/>
        <v/>
      </c>
      <c r="W349" s="234" t="str">
        <f t="shared" si="53"/>
        <v/>
      </c>
      <c r="Y349" s="235" t="str">
        <f t="shared" si="54"/>
        <v/>
      </c>
      <c r="Z349" s="236" t="str">
        <f>IFERROR(IF($B$3="NYSEG",INDEX('BCA Inputs'!$X$14:$X$54,MATCH(I349,'BCA Inputs'!$M$14:$M$54,0))*P349+INDEX('BCA Inputs'!$Y$14:$Y$54,MATCH(I349,'BCA Inputs'!$M$14:$M$54,0))*O349+INDEX('BCA Inputs'!$Z$14:$Z$54,MATCH(I349,'BCA Inputs'!$M$14:$M$54,0))*Q349+INDEX('BCA Inputs'!$AA$14:$AA$54,MATCH(I349,'BCA Inputs'!$M$14:$M$54,0))*F349+INDEX('BCA Inputs'!$AB$14:$AB$54,MATCH(I349,'BCA Inputs'!$M$14:$M$54,0))*G349,IF($B$3="RG&amp;E",INDEX('BCA Inputs'!$BG$14:$BG$54,MATCH(I349,'BCA Inputs'!$AW$14:$AW$54,0))*P349+INDEX('BCA Inputs'!$BH$14:$BH$54,MATCH(I349,'BCA Inputs'!$AW$14:$AW$54,0))*O349+INDEX('BCA Inputs'!$BI$14:$BI$54,MATCH(I349,'BCA Inputs'!$AW$14:$AW$54,0))*Q349+INDEX('BCA Inputs'!$BJ$14:$BJ$54,MATCH(I349,'BCA Inputs'!$AW$14:$AW$54,0))*F349+INDEX('BCA Inputs'!$BK$14:$BK$54,MATCH(I349,'BCA Inputs'!$AW$14:$AW$54,0))*G349,"")),"")</f>
        <v/>
      </c>
      <c r="AA349" s="237" t="str">
        <f t="shared" si="55"/>
        <v/>
      </c>
      <c r="AC349" s="238" t="str">
        <f>IFERROR((K349+R349)+IF($B$3="NYSEG",INDEX('BCA Inputs'!$AI$14:$AI$54,MATCH(I349,'BCA Inputs'!$M$14:$M$54,0))*P349+INDEX('BCA Inputs'!$AJ$14:$AJ$54,MATCH(I349,'BCA Inputs'!$M$14:$M$54,0))*Q349,IF($B$3="RG&amp;E",INDEX('BCA Inputs'!$BR$14:$BR$54,MATCH(I349,'BCA Inputs'!$AW$14:$AW$54,0))*P349+INDEX('BCA Inputs'!$BS$14:$BS$54,MATCH(I349,'BCA Inputs'!$AW$14:$AW$54,0))*Q349,"")),"")</f>
        <v/>
      </c>
      <c r="AD349" s="181" t="str">
        <f>IFERROR(IF($B$3="NYSEG",INDEX('BCA Inputs'!$AD$14:$AD$54,MATCH(I349,'BCA Inputs'!$M$14:$M$54,0))*P349+INDEX('BCA Inputs'!$AE$14:$AE$54,MATCH(I349,'BCA Inputs'!$M$14:$M$54,0))*O349+INDEX('BCA Inputs'!$AF$14:$AF$54,MATCH(I349,'BCA Inputs'!$M$14:$M$54,0))*Q349+INDEX('BCA Inputs'!$AG$14:$AG$54,MATCH(I349,'BCA Inputs'!$M$14:$M$54,0))*F349+INDEX('BCA Inputs'!$AH$14:$AH$54,MATCH(I349,'BCA Inputs'!$M$14:$M$54,0))*G349,IF($B$3="RG&amp;E",INDEX('BCA Inputs'!$BM$14:$BM$54,MATCH(I349,'BCA Inputs'!$AW$14:$AW$54,0))*P349+INDEX('BCA Inputs'!$BN$14:$BN$54,MATCH(I349,'BCA Inputs'!$AW$14:$AW$54,0))*O349+INDEX('BCA Inputs'!$BO$14:$BO$54,MATCH(I349,'BCA Inputs'!$AW$14:$AW$54,0))*Q349+INDEX('BCA Inputs'!$BP$14:$BP$54,MATCH(I349,'BCA Inputs'!$AW$14:$AW$54,0))*F349+INDEX('BCA Inputs'!$BQ$14:$BQ$54,MATCH(I349,'BCA Inputs'!$AW$14:$AW$54,0))*G349,"")),"")</f>
        <v/>
      </c>
      <c r="AE349" s="237" t="str">
        <f t="shared" si="56"/>
        <v/>
      </c>
      <c r="AF349" s="198">
        <f t="shared" si="58"/>
        <v>0</v>
      </c>
      <c r="AG349" s="239">
        <f t="shared" si="59"/>
        <v>0</v>
      </c>
    </row>
    <row r="350" spans="1:33">
      <c r="A350" s="228"/>
      <c r="B350" s="176"/>
      <c r="C350" s="229"/>
      <c r="D350" s="230"/>
      <c r="E350" s="230"/>
      <c r="F350" s="230"/>
      <c r="G350" s="230"/>
      <c r="H350" s="231"/>
      <c r="I350" s="231"/>
      <c r="J350" s="232"/>
      <c r="K350" s="232"/>
      <c r="L350" s="232"/>
      <c r="M350" s="181">
        <f t="shared" si="57"/>
        <v>0</v>
      </c>
      <c r="N350" s="181">
        <f>IF(H350="",0,H350*I350*'Avoided Water Savings Cost'!$C$16)</f>
        <v>0</v>
      </c>
      <c r="O350" s="545">
        <f>IF(C350="",0,IF($B$3="NYSEG",C350/(1-'Avoided Electric Costs 2020'!$W$21),IF($B$3="RG&amp;E",C350/(1-'Avoided Electric Costs 2020'!$X$21),"")))</f>
        <v>0</v>
      </c>
      <c r="P350" s="546">
        <f>IF(D350="",0,IF($B$3="NYSEG",D350/(1-'Avoided Electric Costs 2020'!$W$21),IF($B$3="RG&amp;E",D350/(1-'Avoided Electric Costs 2020'!$X$21),"")))</f>
        <v>0</v>
      </c>
      <c r="Q350" s="546">
        <f>IF(E350="",0,IF($B$3="NYSEG",E350/(1-'Avoided Natural Gas Costs 2020'!$J$34),IF($B$3="RG&amp;E",E350/(1-'Avoided Natural Gas Costs 2020'!$K$34),"")))</f>
        <v>0</v>
      </c>
      <c r="R350" s="233" t="str">
        <f>IFERROR(IF(P350*'BCA Inputs'!$C$1+Q350*'BCA Inputs'!$C$2+F350*'BCA Inputs'!$C$2+G350*'BCA Inputs'!$C$2=0,"",P350*'BCA Inputs'!$C$1+Q350*'BCA Inputs'!$C$2+F350*'BCA Inputs'!$C$2+G350*'BCA Inputs'!$C$2),"")</f>
        <v/>
      </c>
      <c r="S350" s="181" t="str">
        <f t="shared" si="50"/>
        <v/>
      </c>
      <c r="T350" s="181" t="str">
        <f>IFERROR(IF($B$3="NYSEG",(INDEX('BCA Inputs'!$N$14:$N$54,MATCH(I350,'BCA Inputs'!$M$14:$M$54,0))*P350+INDEX('BCA Inputs'!$O$14:$O$54,MATCH(I350,'BCA Inputs'!$M$14:$M$54,0))*O350+INDEX('BCA Inputs'!P:P,MATCH(I350,'BCA Inputs'!M:M,0))*Q350+INDEX('BCA Inputs'!Q:Q,MATCH(I350,'BCA Inputs'!M:M,0))*F350+INDEX('BCA Inputs'!R:R,MATCH(I350,'BCA Inputs'!M:M,0))*G350)+L350+N350,IF($B$3="RG&amp;E",(INDEX('BCA Inputs'!$AX$14:$AX$54,MATCH(I350,'BCA Inputs'!$AW$14:$AW$54,0))*P350+INDEX('BCA Inputs'!$AY$14:$AY$54,MATCH(I350,'BCA Inputs'!$AW$14:$AW$54,0))*O350+INDEX('BCA Inputs'!$AZ$14:$AZ$54,MATCH(I350,'BCA Inputs'!$AW$14:$AW$54,0))*Q350+INDEX('BCA Inputs'!$BA$14:$BA$54,MATCH(I350,'BCA Inputs'!$AW$14:$AW$54,0))*F350+INDEX('BCA Inputs'!$BB$14:$BB$54,MATCH(I350,'BCA Inputs'!$AW$14:$AW$54,0))*G350)+L350+N350,"")),"")</f>
        <v/>
      </c>
      <c r="U350" s="234" t="str">
        <f t="shared" si="51"/>
        <v/>
      </c>
      <c r="V350" s="234" t="str">
        <f t="shared" si="52"/>
        <v/>
      </c>
      <c r="W350" s="234" t="str">
        <f t="shared" si="53"/>
        <v/>
      </c>
      <c r="Y350" s="235" t="str">
        <f t="shared" si="54"/>
        <v/>
      </c>
      <c r="Z350" s="236" t="str">
        <f>IFERROR(IF($B$3="NYSEG",INDEX('BCA Inputs'!$X$14:$X$54,MATCH(I350,'BCA Inputs'!$M$14:$M$54,0))*P350+INDEX('BCA Inputs'!$Y$14:$Y$54,MATCH(I350,'BCA Inputs'!$M$14:$M$54,0))*O350+INDEX('BCA Inputs'!$Z$14:$Z$54,MATCH(I350,'BCA Inputs'!$M$14:$M$54,0))*Q350+INDEX('BCA Inputs'!$AA$14:$AA$54,MATCH(I350,'BCA Inputs'!$M$14:$M$54,0))*F350+INDEX('BCA Inputs'!$AB$14:$AB$54,MATCH(I350,'BCA Inputs'!$M$14:$M$54,0))*G350,IF($B$3="RG&amp;E",INDEX('BCA Inputs'!$BG$14:$BG$54,MATCH(I350,'BCA Inputs'!$AW$14:$AW$54,0))*P350+INDEX('BCA Inputs'!$BH$14:$BH$54,MATCH(I350,'BCA Inputs'!$AW$14:$AW$54,0))*O350+INDEX('BCA Inputs'!$BI$14:$BI$54,MATCH(I350,'BCA Inputs'!$AW$14:$AW$54,0))*Q350+INDEX('BCA Inputs'!$BJ$14:$BJ$54,MATCH(I350,'BCA Inputs'!$AW$14:$AW$54,0))*F350+INDEX('BCA Inputs'!$BK$14:$BK$54,MATCH(I350,'BCA Inputs'!$AW$14:$AW$54,0))*G350,"")),"")</f>
        <v/>
      </c>
      <c r="AA350" s="237" t="str">
        <f t="shared" si="55"/>
        <v/>
      </c>
      <c r="AC350" s="238" t="str">
        <f>IFERROR((K350+R350)+IF($B$3="NYSEG",INDEX('BCA Inputs'!$AI$14:$AI$54,MATCH(I350,'BCA Inputs'!$M$14:$M$54,0))*P350+INDEX('BCA Inputs'!$AJ$14:$AJ$54,MATCH(I350,'BCA Inputs'!$M$14:$M$54,0))*Q350,IF($B$3="RG&amp;E",INDEX('BCA Inputs'!$BR$14:$BR$54,MATCH(I350,'BCA Inputs'!$AW$14:$AW$54,0))*P350+INDEX('BCA Inputs'!$BS$14:$BS$54,MATCH(I350,'BCA Inputs'!$AW$14:$AW$54,0))*Q350,"")),"")</f>
        <v/>
      </c>
      <c r="AD350" s="181" t="str">
        <f>IFERROR(IF($B$3="NYSEG",INDEX('BCA Inputs'!$AD$14:$AD$54,MATCH(I350,'BCA Inputs'!$M$14:$M$54,0))*P350+INDEX('BCA Inputs'!$AE$14:$AE$54,MATCH(I350,'BCA Inputs'!$M$14:$M$54,0))*O350+INDEX('BCA Inputs'!$AF$14:$AF$54,MATCH(I350,'BCA Inputs'!$M$14:$M$54,0))*Q350+INDEX('BCA Inputs'!$AG$14:$AG$54,MATCH(I350,'BCA Inputs'!$M$14:$M$54,0))*F350+INDEX('BCA Inputs'!$AH$14:$AH$54,MATCH(I350,'BCA Inputs'!$M$14:$M$54,0))*G350,IF($B$3="RG&amp;E",INDEX('BCA Inputs'!$BM$14:$BM$54,MATCH(I350,'BCA Inputs'!$AW$14:$AW$54,0))*P350+INDEX('BCA Inputs'!$BN$14:$BN$54,MATCH(I350,'BCA Inputs'!$AW$14:$AW$54,0))*O350+INDEX('BCA Inputs'!$BO$14:$BO$54,MATCH(I350,'BCA Inputs'!$AW$14:$AW$54,0))*Q350+INDEX('BCA Inputs'!$BP$14:$BP$54,MATCH(I350,'BCA Inputs'!$AW$14:$AW$54,0))*F350+INDEX('BCA Inputs'!$BQ$14:$BQ$54,MATCH(I350,'BCA Inputs'!$AW$14:$AW$54,0))*G350,"")),"")</f>
        <v/>
      </c>
      <c r="AE350" s="237" t="str">
        <f t="shared" si="56"/>
        <v/>
      </c>
      <c r="AF350" s="198">
        <f t="shared" si="58"/>
        <v>0</v>
      </c>
      <c r="AG350" s="239">
        <f t="shared" si="59"/>
        <v>0</v>
      </c>
    </row>
    <row r="351" spans="1:33">
      <c r="A351" s="228"/>
      <c r="B351" s="176"/>
      <c r="C351" s="229"/>
      <c r="D351" s="230"/>
      <c r="E351" s="230"/>
      <c r="F351" s="230"/>
      <c r="G351" s="230"/>
      <c r="H351" s="231"/>
      <c r="I351" s="231"/>
      <c r="J351" s="232"/>
      <c r="K351" s="232"/>
      <c r="L351" s="232"/>
      <c r="M351" s="181">
        <f t="shared" si="57"/>
        <v>0</v>
      </c>
      <c r="N351" s="181">
        <f>IF(H351="",0,H351*I351*'Avoided Water Savings Cost'!$C$16)</f>
        <v>0</v>
      </c>
      <c r="O351" s="545">
        <f>IF(C351="",0,IF($B$3="NYSEG",C351/(1-'Avoided Electric Costs 2020'!$W$21),IF($B$3="RG&amp;E",C351/(1-'Avoided Electric Costs 2020'!$X$21),"")))</f>
        <v>0</v>
      </c>
      <c r="P351" s="546">
        <f>IF(D351="",0,IF($B$3="NYSEG",D351/(1-'Avoided Electric Costs 2020'!$W$21),IF($B$3="RG&amp;E",D351/(1-'Avoided Electric Costs 2020'!$X$21),"")))</f>
        <v>0</v>
      </c>
      <c r="Q351" s="546">
        <f>IF(E351="",0,IF($B$3="NYSEG",E351/(1-'Avoided Natural Gas Costs 2020'!$J$34),IF($B$3="RG&amp;E",E351/(1-'Avoided Natural Gas Costs 2020'!$K$34),"")))</f>
        <v>0</v>
      </c>
      <c r="R351" s="233" t="str">
        <f>IFERROR(IF(P351*'BCA Inputs'!$C$1+Q351*'BCA Inputs'!$C$2+F351*'BCA Inputs'!$C$2+G351*'BCA Inputs'!$C$2=0,"",P351*'BCA Inputs'!$C$1+Q351*'BCA Inputs'!$C$2+F351*'BCA Inputs'!$C$2+G351*'BCA Inputs'!$C$2),"")</f>
        <v/>
      </c>
      <c r="S351" s="181" t="str">
        <f t="shared" si="50"/>
        <v/>
      </c>
      <c r="T351" s="181" t="str">
        <f>IFERROR(IF($B$3="NYSEG",(INDEX('BCA Inputs'!$N$14:$N$54,MATCH(I351,'BCA Inputs'!$M$14:$M$54,0))*P351+INDEX('BCA Inputs'!$O$14:$O$54,MATCH(I351,'BCA Inputs'!$M$14:$M$54,0))*O351+INDEX('BCA Inputs'!P:P,MATCH(I351,'BCA Inputs'!M:M,0))*Q351+INDEX('BCA Inputs'!Q:Q,MATCH(I351,'BCA Inputs'!M:M,0))*F351+INDEX('BCA Inputs'!R:R,MATCH(I351,'BCA Inputs'!M:M,0))*G351)+L351+N351,IF($B$3="RG&amp;E",(INDEX('BCA Inputs'!$AX$14:$AX$54,MATCH(I351,'BCA Inputs'!$AW$14:$AW$54,0))*P351+INDEX('BCA Inputs'!$AY$14:$AY$54,MATCH(I351,'BCA Inputs'!$AW$14:$AW$54,0))*O351+INDEX('BCA Inputs'!$AZ$14:$AZ$54,MATCH(I351,'BCA Inputs'!$AW$14:$AW$54,0))*Q351+INDEX('BCA Inputs'!$BA$14:$BA$54,MATCH(I351,'BCA Inputs'!$AW$14:$AW$54,0))*F351+INDEX('BCA Inputs'!$BB$14:$BB$54,MATCH(I351,'BCA Inputs'!$AW$14:$AW$54,0))*G351)+L351+N351,"")),"")</f>
        <v/>
      </c>
      <c r="U351" s="234" t="str">
        <f t="shared" si="51"/>
        <v/>
      </c>
      <c r="V351" s="234" t="str">
        <f t="shared" si="52"/>
        <v/>
      </c>
      <c r="W351" s="234" t="str">
        <f t="shared" si="53"/>
        <v/>
      </c>
      <c r="Y351" s="235" t="str">
        <f t="shared" si="54"/>
        <v/>
      </c>
      <c r="Z351" s="236" t="str">
        <f>IFERROR(IF($B$3="NYSEG",INDEX('BCA Inputs'!$X$14:$X$54,MATCH(I351,'BCA Inputs'!$M$14:$M$54,0))*P351+INDEX('BCA Inputs'!$Y$14:$Y$54,MATCH(I351,'BCA Inputs'!$M$14:$M$54,0))*O351+INDEX('BCA Inputs'!$Z$14:$Z$54,MATCH(I351,'BCA Inputs'!$M$14:$M$54,0))*Q351+INDEX('BCA Inputs'!$AA$14:$AA$54,MATCH(I351,'BCA Inputs'!$M$14:$M$54,0))*F351+INDEX('BCA Inputs'!$AB$14:$AB$54,MATCH(I351,'BCA Inputs'!$M$14:$M$54,0))*G351,IF($B$3="RG&amp;E",INDEX('BCA Inputs'!$BG$14:$BG$54,MATCH(I351,'BCA Inputs'!$AW$14:$AW$54,0))*P351+INDEX('BCA Inputs'!$BH$14:$BH$54,MATCH(I351,'BCA Inputs'!$AW$14:$AW$54,0))*O351+INDEX('BCA Inputs'!$BI$14:$BI$54,MATCH(I351,'BCA Inputs'!$AW$14:$AW$54,0))*Q351+INDEX('BCA Inputs'!$BJ$14:$BJ$54,MATCH(I351,'BCA Inputs'!$AW$14:$AW$54,0))*F351+INDEX('BCA Inputs'!$BK$14:$BK$54,MATCH(I351,'BCA Inputs'!$AW$14:$AW$54,0))*G351,"")),"")</f>
        <v/>
      </c>
      <c r="AA351" s="237" t="str">
        <f t="shared" si="55"/>
        <v/>
      </c>
      <c r="AC351" s="238" t="str">
        <f>IFERROR((K351+R351)+IF($B$3="NYSEG",INDEX('BCA Inputs'!$AI$14:$AI$54,MATCH(I351,'BCA Inputs'!$M$14:$M$54,0))*P351+INDEX('BCA Inputs'!$AJ$14:$AJ$54,MATCH(I351,'BCA Inputs'!$M$14:$M$54,0))*Q351,IF($B$3="RG&amp;E",INDEX('BCA Inputs'!$BR$14:$BR$54,MATCH(I351,'BCA Inputs'!$AW$14:$AW$54,0))*P351+INDEX('BCA Inputs'!$BS$14:$BS$54,MATCH(I351,'BCA Inputs'!$AW$14:$AW$54,0))*Q351,"")),"")</f>
        <v/>
      </c>
      <c r="AD351" s="181" t="str">
        <f>IFERROR(IF($B$3="NYSEG",INDEX('BCA Inputs'!$AD$14:$AD$54,MATCH(I351,'BCA Inputs'!$M$14:$M$54,0))*P351+INDEX('BCA Inputs'!$AE$14:$AE$54,MATCH(I351,'BCA Inputs'!$M$14:$M$54,0))*O351+INDEX('BCA Inputs'!$AF$14:$AF$54,MATCH(I351,'BCA Inputs'!$M$14:$M$54,0))*Q351+INDEX('BCA Inputs'!$AG$14:$AG$54,MATCH(I351,'BCA Inputs'!$M$14:$M$54,0))*F351+INDEX('BCA Inputs'!$AH$14:$AH$54,MATCH(I351,'BCA Inputs'!$M$14:$M$54,0))*G351,IF($B$3="RG&amp;E",INDEX('BCA Inputs'!$BM$14:$BM$54,MATCH(I351,'BCA Inputs'!$AW$14:$AW$54,0))*P351+INDEX('BCA Inputs'!$BN$14:$BN$54,MATCH(I351,'BCA Inputs'!$AW$14:$AW$54,0))*O351+INDEX('BCA Inputs'!$BO$14:$BO$54,MATCH(I351,'BCA Inputs'!$AW$14:$AW$54,0))*Q351+INDEX('BCA Inputs'!$BP$14:$BP$54,MATCH(I351,'BCA Inputs'!$AW$14:$AW$54,0))*F351+INDEX('BCA Inputs'!$BQ$14:$BQ$54,MATCH(I351,'BCA Inputs'!$AW$14:$AW$54,0))*G351,"")),"")</f>
        <v/>
      </c>
      <c r="AE351" s="237" t="str">
        <f t="shared" si="56"/>
        <v/>
      </c>
      <c r="AF351" s="198">
        <f t="shared" si="58"/>
        <v>0</v>
      </c>
      <c r="AG351" s="239">
        <f t="shared" si="59"/>
        <v>0</v>
      </c>
    </row>
    <row r="352" spans="1:33">
      <c r="A352" s="228"/>
      <c r="B352" s="176"/>
      <c r="C352" s="229"/>
      <c r="D352" s="230"/>
      <c r="E352" s="230"/>
      <c r="F352" s="230"/>
      <c r="G352" s="230"/>
      <c r="H352" s="231"/>
      <c r="I352" s="231"/>
      <c r="J352" s="232"/>
      <c r="K352" s="232"/>
      <c r="L352" s="232"/>
      <c r="M352" s="181">
        <f t="shared" si="57"/>
        <v>0</v>
      </c>
      <c r="N352" s="181">
        <f>IF(H352="",0,H352*I352*'Avoided Water Savings Cost'!$C$16)</f>
        <v>0</v>
      </c>
      <c r="O352" s="545">
        <f>IF(C352="",0,IF($B$3="NYSEG",C352/(1-'Avoided Electric Costs 2020'!$W$21),IF($B$3="RG&amp;E",C352/(1-'Avoided Electric Costs 2020'!$X$21),"")))</f>
        <v>0</v>
      </c>
      <c r="P352" s="546">
        <f>IF(D352="",0,IF($B$3="NYSEG",D352/(1-'Avoided Electric Costs 2020'!$W$21),IF($B$3="RG&amp;E",D352/(1-'Avoided Electric Costs 2020'!$X$21),"")))</f>
        <v>0</v>
      </c>
      <c r="Q352" s="546">
        <f>IF(E352="",0,IF($B$3="NYSEG",E352/(1-'Avoided Natural Gas Costs 2020'!$J$34),IF($B$3="RG&amp;E",E352/(1-'Avoided Natural Gas Costs 2020'!$K$34),"")))</f>
        <v>0</v>
      </c>
      <c r="R352" s="233" t="str">
        <f>IFERROR(IF(P352*'BCA Inputs'!$C$1+Q352*'BCA Inputs'!$C$2+F352*'BCA Inputs'!$C$2+G352*'BCA Inputs'!$C$2=0,"",P352*'BCA Inputs'!$C$1+Q352*'BCA Inputs'!$C$2+F352*'BCA Inputs'!$C$2+G352*'BCA Inputs'!$C$2),"")</f>
        <v/>
      </c>
      <c r="S352" s="181" t="str">
        <f t="shared" si="50"/>
        <v/>
      </c>
      <c r="T352" s="181" t="str">
        <f>IFERROR(IF($B$3="NYSEG",(INDEX('BCA Inputs'!$N$14:$N$54,MATCH(I352,'BCA Inputs'!$M$14:$M$54,0))*P352+INDEX('BCA Inputs'!$O$14:$O$54,MATCH(I352,'BCA Inputs'!$M$14:$M$54,0))*O352+INDEX('BCA Inputs'!P:P,MATCH(I352,'BCA Inputs'!M:M,0))*Q352+INDEX('BCA Inputs'!Q:Q,MATCH(I352,'BCA Inputs'!M:M,0))*F352+INDEX('BCA Inputs'!R:R,MATCH(I352,'BCA Inputs'!M:M,0))*G352)+L352+N352,IF($B$3="RG&amp;E",(INDEX('BCA Inputs'!$AX$14:$AX$54,MATCH(I352,'BCA Inputs'!$AW$14:$AW$54,0))*P352+INDEX('BCA Inputs'!$AY$14:$AY$54,MATCH(I352,'BCA Inputs'!$AW$14:$AW$54,0))*O352+INDEX('BCA Inputs'!$AZ$14:$AZ$54,MATCH(I352,'BCA Inputs'!$AW$14:$AW$54,0))*Q352+INDEX('BCA Inputs'!$BA$14:$BA$54,MATCH(I352,'BCA Inputs'!$AW$14:$AW$54,0))*F352+INDEX('BCA Inputs'!$BB$14:$BB$54,MATCH(I352,'BCA Inputs'!$AW$14:$AW$54,0))*G352)+L352+N352,"")),"")</f>
        <v/>
      </c>
      <c r="U352" s="234" t="str">
        <f t="shared" si="51"/>
        <v/>
      </c>
      <c r="V352" s="234" t="str">
        <f t="shared" si="52"/>
        <v/>
      </c>
      <c r="W352" s="234" t="str">
        <f t="shared" si="53"/>
        <v/>
      </c>
      <c r="Y352" s="235" t="str">
        <f t="shared" si="54"/>
        <v/>
      </c>
      <c r="Z352" s="236" t="str">
        <f>IFERROR(IF($B$3="NYSEG",INDEX('BCA Inputs'!$X$14:$X$54,MATCH(I352,'BCA Inputs'!$M$14:$M$54,0))*P352+INDEX('BCA Inputs'!$Y$14:$Y$54,MATCH(I352,'BCA Inputs'!$M$14:$M$54,0))*O352+INDEX('BCA Inputs'!$Z$14:$Z$54,MATCH(I352,'BCA Inputs'!$M$14:$M$54,0))*Q352+INDEX('BCA Inputs'!$AA$14:$AA$54,MATCH(I352,'BCA Inputs'!$M$14:$M$54,0))*F352+INDEX('BCA Inputs'!$AB$14:$AB$54,MATCH(I352,'BCA Inputs'!$M$14:$M$54,0))*G352,IF($B$3="RG&amp;E",INDEX('BCA Inputs'!$BG$14:$BG$54,MATCH(I352,'BCA Inputs'!$AW$14:$AW$54,0))*P352+INDEX('BCA Inputs'!$BH$14:$BH$54,MATCH(I352,'BCA Inputs'!$AW$14:$AW$54,0))*O352+INDEX('BCA Inputs'!$BI$14:$BI$54,MATCH(I352,'BCA Inputs'!$AW$14:$AW$54,0))*Q352+INDEX('BCA Inputs'!$BJ$14:$BJ$54,MATCH(I352,'BCA Inputs'!$AW$14:$AW$54,0))*F352+INDEX('BCA Inputs'!$BK$14:$BK$54,MATCH(I352,'BCA Inputs'!$AW$14:$AW$54,0))*G352,"")),"")</f>
        <v/>
      </c>
      <c r="AA352" s="237" t="str">
        <f t="shared" si="55"/>
        <v/>
      </c>
      <c r="AC352" s="238" t="str">
        <f>IFERROR((K352+R352)+IF($B$3="NYSEG",INDEX('BCA Inputs'!$AI$14:$AI$54,MATCH(I352,'BCA Inputs'!$M$14:$M$54,0))*P352+INDEX('BCA Inputs'!$AJ$14:$AJ$54,MATCH(I352,'BCA Inputs'!$M$14:$M$54,0))*Q352,IF($B$3="RG&amp;E",INDEX('BCA Inputs'!$BR$14:$BR$54,MATCH(I352,'BCA Inputs'!$AW$14:$AW$54,0))*P352+INDEX('BCA Inputs'!$BS$14:$BS$54,MATCH(I352,'BCA Inputs'!$AW$14:$AW$54,0))*Q352,"")),"")</f>
        <v/>
      </c>
      <c r="AD352" s="181" t="str">
        <f>IFERROR(IF($B$3="NYSEG",INDEX('BCA Inputs'!$AD$14:$AD$54,MATCH(I352,'BCA Inputs'!$M$14:$M$54,0))*P352+INDEX('BCA Inputs'!$AE$14:$AE$54,MATCH(I352,'BCA Inputs'!$M$14:$M$54,0))*O352+INDEX('BCA Inputs'!$AF$14:$AF$54,MATCH(I352,'BCA Inputs'!$M$14:$M$54,0))*Q352+INDEX('BCA Inputs'!$AG$14:$AG$54,MATCH(I352,'BCA Inputs'!$M$14:$M$54,0))*F352+INDEX('BCA Inputs'!$AH$14:$AH$54,MATCH(I352,'BCA Inputs'!$M$14:$M$54,0))*G352,IF($B$3="RG&amp;E",INDEX('BCA Inputs'!$BM$14:$BM$54,MATCH(I352,'BCA Inputs'!$AW$14:$AW$54,0))*P352+INDEX('BCA Inputs'!$BN$14:$BN$54,MATCH(I352,'BCA Inputs'!$AW$14:$AW$54,0))*O352+INDEX('BCA Inputs'!$BO$14:$BO$54,MATCH(I352,'BCA Inputs'!$AW$14:$AW$54,0))*Q352+INDEX('BCA Inputs'!$BP$14:$BP$54,MATCH(I352,'BCA Inputs'!$AW$14:$AW$54,0))*F352+INDEX('BCA Inputs'!$BQ$14:$BQ$54,MATCH(I352,'BCA Inputs'!$AW$14:$AW$54,0))*G352,"")),"")</f>
        <v/>
      </c>
      <c r="AE352" s="237" t="str">
        <f t="shared" si="56"/>
        <v/>
      </c>
      <c r="AF352" s="198">
        <f t="shared" si="58"/>
        <v>0</v>
      </c>
      <c r="AG352" s="239">
        <f t="shared" si="59"/>
        <v>0</v>
      </c>
    </row>
    <row r="353" spans="1:33">
      <c r="A353" s="228"/>
      <c r="B353" s="176"/>
      <c r="C353" s="229"/>
      <c r="D353" s="230"/>
      <c r="E353" s="230"/>
      <c r="F353" s="230"/>
      <c r="G353" s="230"/>
      <c r="H353" s="231"/>
      <c r="I353" s="231"/>
      <c r="J353" s="232"/>
      <c r="K353" s="232"/>
      <c r="L353" s="232"/>
      <c r="M353" s="181">
        <f t="shared" si="57"/>
        <v>0</v>
      </c>
      <c r="N353" s="181">
        <f>IF(H353="",0,H353*I353*'Avoided Water Savings Cost'!$C$16)</f>
        <v>0</v>
      </c>
      <c r="O353" s="545">
        <f>IF(C353="",0,IF($B$3="NYSEG",C353/(1-'Avoided Electric Costs 2020'!$W$21),IF($B$3="RG&amp;E",C353/(1-'Avoided Electric Costs 2020'!$X$21),"")))</f>
        <v>0</v>
      </c>
      <c r="P353" s="546">
        <f>IF(D353="",0,IF($B$3="NYSEG",D353/(1-'Avoided Electric Costs 2020'!$W$21),IF($B$3="RG&amp;E",D353/(1-'Avoided Electric Costs 2020'!$X$21),"")))</f>
        <v>0</v>
      </c>
      <c r="Q353" s="546">
        <f>IF(E353="",0,IF($B$3="NYSEG",E353/(1-'Avoided Natural Gas Costs 2020'!$J$34),IF($B$3="RG&amp;E",E353/(1-'Avoided Natural Gas Costs 2020'!$K$34),"")))</f>
        <v>0</v>
      </c>
      <c r="R353" s="233" t="str">
        <f>IFERROR(IF(P353*'BCA Inputs'!$C$1+Q353*'BCA Inputs'!$C$2+F353*'BCA Inputs'!$C$2+G353*'BCA Inputs'!$C$2=0,"",P353*'BCA Inputs'!$C$1+Q353*'BCA Inputs'!$C$2+F353*'BCA Inputs'!$C$2+G353*'BCA Inputs'!$C$2),"")</f>
        <v/>
      </c>
      <c r="S353" s="181" t="str">
        <f t="shared" si="50"/>
        <v/>
      </c>
      <c r="T353" s="181" t="str">
        <f>IFERROR(IF($B$3="NYSEG",(INDEX('BCA Inputs'!$N$14:$N$54,MATCH(I353,'BCA Inputs'!$M$14:$M$54,0))*P353+INDEX('BCA Inputs'!$O$14:$O$54,MATCH(I353,'BCA Inputs'!$M$14:$M$54,0))*O353+INDEX('BCA Inputs'!P:P,MATCH(I353,'BCA Inputs'!M:M,0))*Q353+INDEX('BCA Inputs'!Q:Q,MATCH(I353,'BCA Inputs'!M:M,0))*F353+INDEX('BCA Inputs'!R:R,MATCH(I353,'BCA Inputs'!M:M,0))*G353)+L353+N353,IF($B$3="RG&amp;E",(INDEX('BCA Inputs'!$AX$14:$AX$54,MATCH(I353,'BCA Inputs'!$AW$14:$AW$54,0))*P353+INDEX('BCA Inputs'!$AY$14:$AY$54,MATCH(I353,'BCA Inputs'!$AW$14:$AW$54,0))*O353+INDEX('BCA Inputs'!$AZ$14:$AZ$54,MATCH(I353,'BCA Inputs'!$AW$14:$AW$54,0))*Q353+INDEX('BCA Inputs'!$BA$14:$BA$54,MATCH(I353,'BCA Inputs'!$AW$14:$AW$54,0))*F353+INDEX('BCA Inputs'!$BB$14:$BB$54,MATCH(I353,'BCA Inputs'!$AW$14:$AW$54,0))*G353)+L353+N353,"")),"")</f>
        <v/>
      </c>
      <c r="U353" s="234" t="str">
        <f t="shared" si="51"/>
        <v/>
      </c>
      <c r="V353" s="234" t="str">
        <f t="shared" si="52"/>
        <v/>
      </c>
      <c r="W353" s="234" t="str">
        <f t="shared" si="53"/>
        <v/>
      </c>
      <c r="Y353" s="235" t="str">
        <f t="shared" si="54"/>
        <v/>
      </c>
      <c r="Z353" s="236" t="str">
        <f>IFERROR(IF($B$3="NYSEG",INDEX('BCA Inputs'!$X$14:$X$54,MATCH(I353,'BCA Inputs'!$M$14:$M$54,0))*P353+INDEX('BCA Inputs'!$Y$14:$Y$54,MATCH(I353,'BCA Inputs'!$M$14:$M$54,0))*O353+INDEX('BCA Inputs'!$Z$14:$Z$54,MATCH(I353,'BCA Inputs'!$M$14:$M$54,0))*Q353+INDEX('BCA Inputs'!$AA$14:$AA$54,MATCH(I353,'BCA Inputs'!$M$14:$M$54,0))*F353+INDEX('BCA Inputs'!$AB$14:$AB$54,MATCH(I353,'BCA Inputs'!$M$14:$M$54,0))*G353,IF($B$3="RG&amp;E",INDEX('BCA Inputs'!$BG$14:$BG$54,MATCH(I353,'BCA Inputs'!$AW$14:$AW$54,0))*P353+INDEX('BCA Inputs'!$BH$14:$BH$54,MATCH(I353,'BCA Inputs'!$AW$14:$AW$54,0))*O353+INDEX('BCA Inputs'!$BI$14:$BI$54,MATCH(I353,'BCA Inputs'!$AW$14:$AW$54,0))*Q353+INDEX('BCA Inputs'!$BJ$14:$BJ$54,MATCH(I353,'BCA Inputs'!$AW$14:$AW$54,0))*F353+INDEX('BCA Inputs'!$BK$14:$BK$54,MATCH(I353,'BCA Inputs'!$AW$14:$AW$54,0))*G353,"")),"")</f>
        <v/>
      </c>
      <c r="AA353" s="237" t="str">
        <f t="shared" si="55"/>
        <v/>
      </c>
      <c r="AC353" s="238" t="str">
        <f>IFERROR((K353+R353)+IF($B$3="NYSEG",INDEX('BCA Inputs'!$AI$14:$AI$54,MATCH(I353,'BCA Inputs'!$M$14:$M$54,0))*P353+INDEX('BCA Inputs'!$AJ$14:$AJ$54,MATCH(I353,'BCA Inputs'!$M$14:$M$54,0))*Q353,IF($B$3="RG&amp;E",INDEX('BCA Inputs'!$BR$14:$BR$54,MATCH(I353,'BCA Inputs'!$AW$14:$AW$54,0))*P353+INDEX('BCA Inputs'!$BS$14:$BS$54,MATCH(I353,'BCA Inputs'!$AW$14:$AW$54,0))*Q353,"")),"")</f>
        <v/>
      </c>
      <c r="AD353" s="181" t="str">
        <f>IFERROR(IF($B$3="NYSEG",INDEX('BCA Inputs'!$AD$14:$AD$54,MATCH(I353,'BCA Inputs'!$M$14:$M$54,0))*P353+INDEX('BCA Inputs'!$AE$14:$AE$54,MATCH(I353,'BCA Inputs'!$M$14:$M$54,0))*O353+INDEX('BCA Inputs'!$AF$14:$AF$54,MATCH(I353,'BCA Inputs'!$M$14:$M$54,0))*Q353+INDEX('BCA Inputs'!$AG$14:$AG$54,MATCH(I353,'BCA Inputs'!$M$14:$M$54,0))*F353+INDEX('BCA Inputs'!$AH$14:$AH$54,MATCH(I353,'BCA Inputs'!$M$14:$M$54,0))*G353,IF($B$3="RG&amp;E",INDEX('BCA Inputs'!$BM$14:$BM$54,MATCH(I353,'BCA Inputs'!$AW$14:$AW$54,0))*P353+INDEX('BCA Inputs'!$BN$14:$BN$54,MATCH(I353,'BCA Inputs'!$AW$14:$AW$54,0))*O353+INDEX('BCA Inputs'!$BO$14:$BO$54,MATCH(I353,'BCA Inputs'!$AW$14:$AW$54,0))*Q353+INDEX('BCA Inputs'!$BP$14:$BP$54,MATCH(I353,'BCA Inputs'!$AW$14:$AW$54,0))*F353+INDEX('BCA Inputs'!$BQ$14:$BQ$54,MATCH(I353,'BCA Inputs'!$AW$14:$AW$54,0))*G353,"")),"")</f>
        <v/>
      </c>
      <c r="AE353" s="237" t="str">
        <f t="shared" si="56"/>
        <v/>
      </c>
      <c r="AF353" s="198">
        <f t="shared" si="58"/>
        <v>0</v>
      </c>
      <c r="AG353" s="239">
        <f t="shared" si="59"/>
        <v>0</v>
      </c>
    </row>
    <row r="354" spans="1:33">
      <c r="A354" s="228"/>
      <c r="B354" s="176"/>
      <c r="C354" s="229"/>
      <c r="D354" s="230"/>
      <c r="E354" s="230"/>
      <c r="F354" s="230"/>
      <c r="G354" s="230"/>
      <c r="H354" s="231"/>
      <c r="I354" s="231"/>
      <c r="J354" s="232"/>
      <c r="K354" s="232"/>
      <c r="L354" s="232"/>
      <c r="M354" s="181">
        <f t="shared" si="57"/>
        <v>0</v>
      </c>
      <c r="N354" s="181">
        <f>IF(H354="",0,H354*I354*'Avoided Water Savings Cost'!$C$16)</f>
        <v>0</v>
      </c>
      <c r="O354" s="545">
        <f>IF(C354="",0,IF($B$3="NYSEG",C354/(1-'Avoided Electric Costs 2020'!$W$21),IF($B$3="RG&amp;E",C354/(1-'Avoided Electric Costs 2020'!$X$21),"")))</f>
        <v>0</v>
      </c>
      <c r="P354" s="546">
        <f>IF(D354="",0,IF($B$3="NYSEG",D354/(1-'Avoided Electric Costs 2020'!$W$21),IF($B$3="RG&amp;E",D354/(1-'Avoided Electric Costs 2020'!$X$21),"")))</f>
        <v>0</v>
      </c>
      <c r="Q354" s="546">
        <f>IF(E354="",0,IF($B$3="NYSEG",E354/(1-'Avoided Natural Gas Costs 2020'!$J$34),IF($B$3="RG&amp;E",E354/(1-'Avoided Natural Gas Costs 2020'!$K$34),"")))</f>
        <v>0</v>
      </c>
      <c r="R354" s="233" t="str">
        <f>IFERROR(IF(P354*'BCA Inputs'!$C$1+Q354*'BCA Inputs'!$C$2+F354*'BCA Inputs'!$C$2+G354*'BCA Inputs'!$C$2=0,"",P354*'BCA Inputs'!$C$1+Q354*'BCA Inputs'!$C$2+F354*'BCA Inputs'!$C$2+G354*'BCA Inputs'!$C$2),"")</f>
        <v/>
      </c>
      <c r="S354" s="181" t="str">
        <f t="shared" si="50"/>
        <v/>
      </c>
      <c r="T354" s="181" t="str">
        <f>IFERROR(IF($B$3="NYSEG",(INDEX('BCA Inputs'!$N$14:$N$54,MATCH(I354,'BCA Inputs'!$M$14:$M$54,0))*P354+INDEX('BCA Inputs'!$O$14:$O$54,MATCH(I354,'BCA Inputs'!$M$14:$M$54,0))*O354+INDEX('BCA Inputs'!P:P,MATCH(I354,'BCA Inputs'!M:M,0))*Q354+INDEX('BCA Inputs'!Q:Q,MATCH(I354,'BCA Inputs'!M:M,0))*F354+INDEX('BCA Inputs'!R:R,MATCH(I354,'BCA Inputs'!M:M,0))*G354)+L354+N354,IF($B$3="RG&amp;E",(INDEX('BCA Inputs'!$AX$14:$AX$54,MATCH(I354,'BCA Inputs'!$AW$14:$AW$54,0))*P354+INDEX('BCA Inputs'!$AY$14:$AY$54,MATCH(I354,'BCA Inputs'!$AW$14:$AW$54,0))*O354+INDEX('BCA Inputs'!$AZ$14:$AZ$54,MATCH(I354,'BCA Inputs'!$AW$14:$AW$54,0))*Q354+INDEX('BCA Inputs'!$BA$14:$BA$54,MATCH(I354,'BCA Inputs'!$AW$14:$AW$54,0))*F354+INDEX('BCA Inputs'!$BB$14:$BB$54,MATCH(I354,'BCA Inputs'!$AW$14:$AW$54,0))*G354)+L354+N354,"")),"")</f>
        <v/>
      </c>
      <c r="U354" s="234" t="str">
        <f t="shared" si="51"/>
        <v/>
      </c>
      <c r="V354" s="234" t="str">
        <f t="shared" si="52"/>
        <v/>
      </c>
      <c r="W354" s="234" t="str">
        <f t="shared" si="53"/>
        <v/>
      </c>
      <c r="Y354" s="235" t="str">
        <f t="shared" si="54"/>
        <v/>
      </c>
      <c r="Z354" s="236" t="str">
        <f>IFERROR(IF($B$3="NYSEG",INDEX('BCA Inputs'!$X$14:$X$54,MATCH(I354,'BCA Inputs'!$M$14:$M$54,0))*P354+INDEX('BCA Inputs'!$Y$14:$Y$54,MATCH(I354,'BCA Inputs'!$M$14:$M$54,0))*O354+INDEX('BCA Inputs'!$Z$14:$Z$54,MATCH(I354,'BCA Inputs'!$M$14:$M$54,0))*Q354+INDEX('BCA Inputs'!$AA$14:$AA$54,MATCH(I354,'BCA Inputs'!$M$14:$M$54,0))*F354+INDEX('BCA Inputs'!$AB$14:$AB$54,MATCH(I354,'BCA Inputs'!$M$14:$M$54,0))*G354,IF($B$3="RG&amp;E",INDEX('BCA Inputs'!$BG$14:$BG$54,MATCH(I354,'BCA Inputs'!$AW$14:$AW$54,0))*P354+INDEX('BCA Inputs'!$BH$14:$BH$54,MATCH(I354,'BCA Inputs'!$AW$14:$AW$54,0))*O354+INDEX('BCA Inputs'!$BI$14:$BI$54,MATCH(I354,'BCA Inputs'!$AW$14:$AW$54,0))*Q354+INDEX('BCA Inputs'!$BJ$14:$BJ$54,MATCH(I354,'BCA Inputs'!$AW$14:$AW$54,0))*F354+INDEX('BCA Inputs'!$BK$14:$BK$54,MATCH(I354,'BCA Inputs'!$AW$14:$AW$54,0))*G354,"")),"")</f>
        <v/>
      </c>
      <c r="AA354" s="237" t="str">
        <f t="shared" si="55"/>
        <v/>
      </c>
      <c r="AC354" s="238" t="str">
        <f>IFERROR((K354+R354)+IF($B$3="NYSEG",INDEX('BCA Inputs'!$AI$14:$AI$54,MATCH(I354,'BCA Inputs'!$M$14:$M$54,0))*P354+INDEX('BCA Inputs'!$AJ$14:$AJ$54,MATCH(I354,'BCA Inputs'!$M$14:$M$54,0))*Q354,IF($B$3="RG&amp;E",INDEX('BCA Inputs'!$BR$14:$BR$54,MATCH(I354,'BCA Inputs'!$AW$14:$AW$54,0))*P354+INDEX('BCA Inputs'!$BS$14:$BS$54,MATCH(I354,'BCA Inputs'!$AW$14:$AW$54,0))*Q354,"")),"")</f>
        <v/>
      </c>
      <c r="AD354" s="181" t="str">
        <f>IFERROR(IF($B$3="NYSEG",INDEX('BCA Inputs'!$AD$14:$AD$54,MATCH(I354,'BCA Inputs'!$M$14:$M$54,0))*P354+INDEX('BCA Inputs'!$AE$14:$AE$54,MATCH(I354,'BCA Inputs'!$M$14:$M$54,0))*O354+INDEX('BCA Inputs'!$AF$14:$AF$54,MATCH(I354,'BCA Inputs'!$M$14:$M$54,0))*Q354+INDEX('BCA Inputs'!$AG$14:$AG$54,MATCH(I354,'BCA Inputs'!$M$14:$M$54,0))*F354+INDEX('BCA Inputs'!$AH$14:$AH$54,MATCH(I354,'BCA Inputs'!$M$14:$M$54,0))*G354,IF($B$3="RG&amp;E",INDEX('BCA Inputs'!$BM$14:$BM$54,MATCH(I354,'BCA Inputs'!$AW$14:$AW$54,0))*P354+INDEX('BCA Inputs'!$BN$14:$BN$54,MATCH(I354,'BCA Inputs'!$AW$14:$AW$54,0))*O354+INDEX('BCA Inputs'!$BO$14:$BO$54,MATCH(I354,'BCA Inputs'!$AW$14:$AW$54,0))*Q354+INDEX('BCA Inputs'!$BP$14:$BP$54,MATCH(I354,'BCA Inputs'!$AW$14:$AW$54,0))*F354+INDEX('BCA Inputs'!$BQ$14:$BQ$54,MATCH(I354,'BCA Inputs'!$AW$14:$AW$54,0))*G354,"")),"")</f>
        <v/>
      </c>
      <c r="AE354" s="237" t="str">
        <f t="shared" si="56"/>
        <v/>
      </c>
      <c r="AF354" s="198">
        <f t="shared" si="58"/>
        <v>0</v>
      </c>
      <c r="AG354" s="239">
        <f t="shared" si="59"/>
        <v>0</v>
      </c>
    </row>
    <row r="355" spans="1:33">
      <c r="A355" s="228"/>
      <c r="B355" s="176"/>
      <c r="C355" s="229"/>
      <c r="D355" s="230"/>
      <c r="E355" s="230"/>
      <c r="F355" s="230"/>
      <c r="G355" s="230"/>
      <c r="H355" s="231"/>
      <c r="I355" s="231"/>
      <c r="J355" s="232"/>
      <c r="K355" s="232"/>
      <c r="L355" s="232"/>
      <c r="M355" s="181">
        <f t="shared" si="57"/>
        <v>0</v>
      </c>
      <c r="N355" s="181">
        <f>IF(H355="",0,H355*I355*'Avoided Water Savings Cost'!$C$16)</f>
        <v>0</v>
      </c>
      <c r="O355" s="545">
        <f>IF(C355="",0,IF($B$3="NYSEG",C355/(1-'Avoided Electric Costs 2020'!$W$21),IF($B$3="RG&amp;E",C355/(1-'Avoided Electric Costs 2020'!$X$21),"")))</f>
        <v>0</v>
      </c>
      <c r="P355" s="546">
        <f>IF(D355="",0,IF($B$3="NYSEG",D355/(1-'Avoided Electric Costs 2020'!$W$21),IF($B$3="RG&amp;E",D355/(1-'Avoided Electric Costs 2020'!$X$21),"")))</f>
        <v>0</v>
      </c>
      <c r="Q355" s="546">
        <f>IF(E355="",0,IF($B$3="NYSEG",E355/(1-'Avoided Natural Gas Costs 2020'!$J$34),IF($B$3="RG&amp;E",E355/(1-'Avoided Natural Gas Costs 2020'!$K$34),"")))</f>
        <v>0</v>
      </c>
      <c r="R355" s="233" t="str">
        <f>IFERROR(IF(P355*'BCA Inputs'!$C$1+Q355*'BCA Inputs'!$C$2+F355*'BCA Inputs'!$C$2+G355*'BCA Inputs'!$C$2=0,"",P355*'BCA Inputs'!$C$1+Q355*'BCA Inputs'!$C$2+F355*'BCA Inputs'!$C$2+G355*'BCA Inputs'!$C$2),"")</f>
        <v/>
      </c>
      <c r="S355" s="181" t="str">
        <f t="shared" si="50"/>
        <v/>
      </c>
      <c r="T355" s="181" t="str">
        <f>IFERROR(IF($B$3="NYSEG",(INDEX('BCA Inputs'!$N$14:$N$54,MATCH(I355,'BCA Inputs'!$M$14:$M$54,0))*P355+INDEX('BCA Inputs'!$O$14:$O$54,MATCH(I355,'BCA Inputs'!$M$14:$M$54,0))*O355+INDEX('BCA Inputs'!P:P,MATCH(I355,'BCA Inputs'!M:M,0))*Q355+INDEX('BCA Inputs'!Q:Q,MATCH(I355,'BCA Inputs'!M:M,0))*F355+INDEX('BCA Inputs'!R:R,MATCH(I355,'BCA Inputs'!M:M,0))*G355)+L355+N355,IF($B$3="RG&amp;E",(INDEX('BCA Inputs'!$AX$14:$AX$54,MATCH(I355,'BCA Inputs'!$AW$14:$AW$54,0))*P355+INDEX('BCA Inputs'!$AY$14:$AY$54,MATCH(I355,'BCA Inputs'!$AW$14:$AW$54,0))*O355+INDEX('BCA Inputs'!$AZ$14:$AZ$54,MATCH(I355,'BCA Inputs'!$AW$14:$AW$54,0))*Q355+INDEX('BCA Inputs'!$BA$14:$BA$54,MATCH(I355,'BCA Inputs'!$AW$14:$AW$54,0))*F355+INDEX('BCA Inputs'!$BB$14:$BB$54,MATCH(I355,'BCA Inputs'!$AW$14:$AW$54,0))*G355)+L355+N355,"")),"")</f>
        <v/>
      </c>
      <c r="U355" s="234" t="str">
        <f t="shared" si="51"/>
        <v/>
      </c>
      <c r="V355" s="234" t="str">
        <f t="shared" si="52"/>
        <v/>
      </c>
      <c r="W355" s="234" t="str">
        <f t="shared" si="53"/>
        <v/>
      </c>
      <c r="Y355" s="235" t="str">
        <f t="shared" si="54"/>
        <v/>
      </c>
      <c r="Z355" s="236" t="str">
        <f>IFERROR(IF($B$3="NYSEG",INDEX('BCA Inputs'!$X$14:$X$54,MATCH(I355,'BCA Inputs'!$M$14:$M$54,0))*P355+INDEX('BCA Inputs'!$Y$14:$Y$54,MATCH(I355,'BCA Inputs'!$M$14:$M$54,0))*O355+INDEX('BCA Inputs'!$Z$14:$Z$54,MATCH(I355,'BCA Inputs'!$M$14:$M$54,0))*Q355+INDEX('BCA Inputs'!$AA$14:$AA$54,MATCH(I355,'BCA Inputs'!$M$14:$M$54,0))*F355+INDEX('BCA Inputs'!$AB$14:$AB$54,MATCH(I355,'BCA Inputs'!$M$14:$M$54,0))*G355,IF($B$3="RG&amp;E",INDEX('BCA Inputs'!$BG$14:$BG$54,MATCH(I355,'BCA Inputs'!$AW$14:$AW$54,0))*P355+INDEX('BCA Inputs'!$BH$14:$BH$54,MATCH(I355,'BCA Inputs'!$AW$14:$AW$54,0))*O355+INDEX('BCA Inputs'!$BI$14:$BI$54,MATCH(I355,'BCA Inputs'!$AW$14:$AW$54,0))*Q355+INDEX('BCA Inputs'!$BJ$14:$BJ$54,MATCH(I355,'BCA Inputs'!$AW$14:$AW$54,0))*F355+INDEX('BCA Inputs'!$BK$14:$BK$54,MATCH(I355,'BCA Inputs'!$AW$14:$AW$54,0))*G355,"")),"")</f>
        <v/>
      </c>
      <c r="AA355" s="237" t="str">
        <f t="shared" si="55"/>
        <v/>
      </c>
      <c r="AC355" s="238" t="str">
        <f>IFERROR((K355+R355)+IF($B$3="NYSEG",INDEX('BCA Inputs'!$AI$14:$AI$54,MATCH(I355,'BCA Inputs'!$M$14:$M$54,0))*P355+INDEX('BCA Inputs'!$AJ$14:$AJ$54,MATCH(I355,'BCA Inputs'!$M$14:$M$54,0))*Q355,IF($B$3="RG&amp;E",INDEX('BCA Inputs'!$BR$14:$BR$54,MATCH(I355,'BCA Inputs'!$AW$14:$AW$54,0))*P355+INDEX('BCA Inputs'!$BS$14:$BS$54,MATCH(I355,'BCA Inputs'!$AW$14:$AW$54,0))*Q355,"")),"")</f>
        <v/>
      </c>
      <c r="AD355" s="181" t="str">
        <f>IFERROR(IF($B$3="NYSEG",INDEX('BCA Inputs'!$AD$14:$AD$54,MATCH(I355,'BCA Inputs'!$M$14:$M$54,0))*P355+INDEX('BCA Inputs'!$AE$14:$AE$54,MATCH(I355,'BCA Inputs'!$M$14:$M$54,0))*O355+INDEX('BCA Inputs'!$AF$14:$AF$54,MATCH(I355,'BCA Inputs'!$M$14:$M$54,0))*Q355+INDEX('BCA Inputs'!$AG$14:$AG$54,MATCH(I355,'BCA Inputs'!$M$14:$M$54,0))*F355+INDEX('BCA Inputs'!$AH$14:$AH$54,MATCH(I355,'BCA Inputs'!$M$14:$M$54,0))*G355,IF($B$3="RG&amp;E",INDEX('BCA Inputs'!$BM$14:$BM$54,MATCH(I355,'BCA Inputs'!$AW$14:$AW$54,0))*P355+INDEX('BCA Inputs'!$BN$14:$BN$54,MATCH(I355,'BCA Inputs'!$AW$14:$AW$54,0))*O355+INDEX('BCA Inputs'!$BO$14:$BO$54,MATCH(I355,'BCA Inputs'!$AW$14:$AW$54,0))*Q355+INDEX('BCA Inputs'!$BP$14:$BP$54,MATCH(I355,'BCA Inputs'!$AW$14:$AW$54,0))*F355+INDEX('BCA Inputs'!$BQ$14:$BQ$54,MATCH(I355,'BCA Inputs'!$AW$14:$AW$54,0))*G355,"")),"")</f>
        <v/>
      </c>
      <c r="AE355" s="237" t="str">
        <f t="shared" si="56"/>
        <v/>
      </c>
      <c r="AF355" s="198">
        <f t="shared" si="58"/>
        <v>0</v>
      </c>
      <c r="AG355" s="239">
        <f t="shared" si="59"/>
        <v>0</v>
      </c>
    </row>
    <row r="356" spans="1:33">
      <c r="A356" s="228"/>
      <c r="B356" s="176"/>
      <c r="C356" s="229"/>
      <c r="D356" s="230"/>
      <c r="E356" s="230"/>
      <c r="F356" s="230"/>
      <c r="G356" s="230"/>
      <c r="H356" s="231"/>
      <c r="I356" s="231"/>
      <c r="J356" s="232"/>
      <c r="K356" s="232"/>
      <c r="L356" s="232"/>
      <c r="M356" s="181">
        <f t="shared" si="57"/>
        <v>0</v>
      </c>
      <c r="N356" s="181">
        <f>IF(H356="",0,H356*I356*'Avoided Water Savings Cost'!$C$16)</f>
        <v>0</v>
      </c>
      <c r="O356" s="545">
        <f>IF(C356="",0,IF($B$3="NYSEG",C356/(1-'Avoided Electric Costs 2020'!$W$21),IF($B$3="RG&amp;E",C356/(1-'Avoided Electric Costs 2020'!$X$21),"")))</f>
        <v>0</v>
      </c>
      <c r="P356" s="546">
        <f>IF(D356="",0,IF($B$3="NYSEG",D356/(1-'Avoided Electric Costs 2020'!$W$21),IF($B$3="RG&amp;E",D356/(1-'Avoided Electric Costs 2020'!$X$21),"")))</f>
        <v>0</v>
      </c>
      <c r="Q356" s="546">
        <f>IF(E356="",0,IF($B$3="NYSEG",E356/(1-'Avoided Natural Gas Costs 2020'!$J$34),IF($B$3="RG&amp;E",E356/(1-'Avoided Natural Gas Costs 2020'!$K$34),"")))</f>
        <v>0</v>
      </c>
      <c r="R356" s="233" t="str">
        <f>IFERROR(IF(P356*'BCA Inputs'!$C$1+Q356*'BCA Inputs'!$C$2+F356*'BCA Inputs'!$C$2+G356*'BCA Inputs'!$C$2=0,"",P356*'BCA Inputs'!$C$1+Q356*'BCA Inputs'!$C$2+F356*'BCA Inputs'!$C$2+G356*'BCA Inputs'!$C$2),"")</f>
        <v/>
      </c>
      <c r="S356" s="181" t="str">
        <f t="shared" si="50"/>
        <v/>
      </c>
      <c r="T356" s="181" t="str">
        <f>IFERROR(IF($B$3="NYSEG",(INDEX('BCA Inputs'!$N$14:$N$54,MATCH(I356,'BCA Inputs'!$M$14:$M$54,0))*P356+INDEX('BCA Inputs'!$O$14:$O$54,MATCH(I356,'BCA Inputs'!$M$14:$M$54,0))*O356+INDEX('BCA Inputs'!P:P,MATCH(I356,'BCA Inputs'!M:M,0))*Q356+INDEX('BCA Inputs'!Q:Q,MATCH(I356,'BCA Inputs'!M:M,0))*F356+INDEX('BCA Inputs'!R:R,MATCH(I356,'BCA Inputs'!M:M,0))*G356)+L356+N356,IF($B$3="RG&amp;E",(INDEX('BCA Inputs'!$AX$14:$AX$54,MATCH(I356,'BCA Inputs'!$AW$14:$AW$54,0))*P356+INDEX('BCA Inputs'!$AY$14:$AY$54,MATCH(I356,'BCA Inputs'!$AW$14:$AW$54,0))*O356+INDEX('BCA Inputs'!$AZ$14:$AZ$54,MATCH(I356,'BCA Inputs'!$AW$14:$AW$54,0))*Q356+INDEX('BCA Inputs'!$BA$14:$BA$54,MATCH(I356,'BCA Inputs'!$AW$14:$AW$54,0))*F356+INDEX('BCA Inputs'!$BB$14:$BB$54,MATCH(I356,'BCA Inputs'!$AW$14:$AW$54,0))*G356)+L356+N356,"")),"")</f>
        <v/>
      </c>
      <c r="U356" s="234" t="str">
        <f t="shared" si="51"/>
        <v/>
      </c>
      <c r="V356" s="234" t="str">
        <f t="shared" si="52"/>
        <v/>
      </c>
      <c r="W356" s="234" t="str">
        <f t="shared" si="53"/>
        <v/>
      </c>
      <c r="Y356" s="235" t="str">
        <f t="shared" si="54"/>
        <v/>
      </c>
      <c r="Z356" s="236" t="str">
        <f>IFERROR(IF($B$3="NYSEG",INDEX('BCA Inputs'!$X$14:$X$54,MATCH(I356,'BCA Inputs'!$M$14:$M$54,0))*P356+INDEX('BCA Inputs'!$Y$14:$Y$54,MATCH(I356,'BCA Inputs'!$M$14:$M$54,0))*O356+INDEX('BCA Inputs'!$Z$14:$Z$54,MATCH(I356,'BCA Inputs'!$M$14:$M$54,0))*Q356+INDEX('BCA Inputs'!$AA$14:$AA$54,MATCH(I356,'BCA Inputs'!$M$14:$M$54,0))*F356+INDEX('BCA Inputs'!$AB$14:$AB$54,MATCH(I356,'BCA Inputs'!$M$14:$M$54,0))*G356,IF($B$3="RG&amp;E",INDEX('BCA Inputs'!$BG$14:$BG$54,MATCH(I356,'BCA Inputs'!$AW$14:$AW$54,0))*P356+INDEX('BCA Inputs'!$BH$14:$BH$54,MATCH(I356,'BCA Inputs'!$AW$14:$AW$54,0))*O356+INDEX('BCA Inputs'!$BI$14:$BI$54,MATCH(I356,'BCA Inputs'!$AW$14:$AW$54,0))*Q356+INDEX('BCA Inputs'!$BJ$14:$BJ$54,MATCH(I356,'BCA Inputs'!$AW$14:$AW$54,0))*F356+INDEX('BCA Inputs'!$BK$14:$BK$54,MATCH(I356,'BCA Inputs'!$AW$14:$AW$54,0))*G356,"")),"")</f>
        <v/>
      </c>
      <c r="AA356" s="237" t="str">
        <f t="shared" si="55"/>
        <v/>
      </c>
      <c r="AC356" s="238" t="str">
        <f>IFERROR((K356+R356)+IF($B$3="NYSEG",INDEX('BCA Inputs'!$AI$14:$AI$54,MATCH(I356,'BCA Inputs'!$M$14:$M$54,0))*P356+INDEX('BCA Inputs'!$AJ$14:$AJ$54,MATCH(I356,'BCA Inputs'!$M$14:$M$54,0))*Q356,IF($B$3="RG&amp;E",INDEX('BCA Inputs'!$BR$14:$BR$54,MATCH(I356,'BCA Inputs'!$AW$14:$AW$54,0))*P356+INDEX('BCA Inputs'!$BS$14:$BS$54,MATCH(I356,'BCA Inputs'!$AW$14:$AW$54,0))*Q356,"")),"")</f>
        <v/>
      </c>
      <c r="AD356" s="181" t="str">
        <f>IFERROR(IF($B$3="NYSEG",INDEX('BCA Inputs'!$AD$14:$AD$54,MATCH(I356,'BCA Inputs'!$M$14:$M$54,0))*P356+INDEX('BCA Inputs'!$AE$14:$AE$54,MATCH(I356,'BCA Inputs'!$M$14:$M$54,0))*O356+INDEX('BCA Inputs'!$AF$14:$AF$54,MATCH(I356,'BCA Inputs'!$M$14:$M$54,0))*Q356+INDEX('BCA Inputs'!$AG$14:$AG$54,MATCH(I356,'BCA Inputs'!$M$14:$M$54,0))*F356+INDEX('BCA Inputs'!$AH$14:$AH$54,MATCH(I356,'BCA Inputs'!$M$14:$M$54,0))*G356,IF($B$3="RG&amp;E",INDEX('BCA Inputs'!$BM$14:$BM$54,MATCH(I356,'BCA Inputs'!$AW$14:$AW$54,0))*P356+INDEX('BCA Inputs'!$BN$14:$BN$54,MATCH(I356,'BCA Inputs'!$AW$14:$AW$54,0))*O356+INDEX('BCA Inputs'!$BO$14:$BO$54,MATCH(I356,'BCA Inputs'!$AW$14:$AW$54,0))*Q356+INDEX('BCA Inputs'!$BP$14:$BP$54,MATCH(I356,'BCA Inputs'!$AW$14:$AW$54,0))*F356+INDEX('BCA Inputs'!$BQ$14:$BQ$54,MATCH(I356,'BCA Inputs'!$AW$14:$AW$54,0))*G356,"")),"")</f>
        <v/>
      </c>
      <c r="AE356" s="237" t="str">
        <f t="shared" si="56"/>
        <v/>
      </c>
      <c r="AF356" s="198">
        <f t="shared" si="58"/>
        <v>0</v>
      </c>
      <c r="AG356" s="239">
        <f t="shared" si="59"/>
        <v>0</v>
      </c>
    </row>
    <row r="357" spans="1:33">
      <c r="A357" s="228"/>
      <c r="B357" s="176"/>
      <c r="C357" s="229"/>
      <c r="D357" s="230"/>
      <c r="E357" s="230"/>
      <c r="F357" s="230"/>
      <c r="G357" s="230"/>
      <c r="H357" s="231"/>
      <c r="I357" s="231"/>
      <c r="J357" s="232"/>
      <c r="K357" s="232"/>
      <c r="L357" s="232"/>
      <c r="M357" s="181">
        <f t="shared" si="57"/>
        <v>0</v>
      </c>
      <c r="N357" s="181">
        <f>IF(H357="",0,H357*I357*'Avoided Water Savings Cost'!$C$16)</f>
        <v>0</v>
      </c>
      <c r="O357" s="545">
        <f>IF(C357="",0,IF($B$3="NYSEG",C357/(1-'Avoided Electric Costs 2020'!$W$21),IF($B$3="RG&amp;E",C357/(1-'Avoided Electric Costs 2020'!$X$21),"")))</f>
        <v>0</v>
      </c>
      <c r="P357" s="546">
        <f>IF(D357="",0,IF($B$3="NYSEG",D357/(1-'Avoided Electric Costs 2020'!$W$21),IF($B$3="RG&amp;E",D357/(1-'Avoided Electric Costs 2020'!$X$21),"")))</f>
        <v>0</v>
      </c>
      <c r="Q357" s="546">
        <f>IF(E357="",0,IF($B$3="NYSEG",E357/(1-'Avoided Natural Gas Costs 2020'!$J$34),IF($B$3="RG&amp;E",E357/(1-'Avoided Natural Gas Costs 2020'!$K$34),"")))</f>
        <v>0</v>
      </c>
      <c r="R357" s="233" t="str">
        <f>IFERROR(IF(P357*'BCA Inputs'!$C$1+Q357*'BCA Inputs'!$C$2+F357*'BCA Inputs'!$C$2+G357*'BCA Inputs'!$C$2=0,"",P357*'BCA Inputs'!$C$1+Q357*'BCA Inputs'!$C$2+F357*'BCA Inputs'!$C$2+G357*'BCA Inputs'!$C$2),"")</f>
        <v/>
      </c>
      <c r="S357" s="181" t="str">
        <f t="shared" si="50"/>
        <v/>
      </c>
      <c r="T357" s="181" t="str">
        <f>IFERROR(IF($B$3="NYSEG",(INDEX('BCA Inputs'!$N$14:$N$54,MATCH(I357,'BCA Inputs'!$M$14:$M$54,0))*P357+INDEX('BCA Inputs'!$O$14:$O$54,MATCH(I357,'BCA Inputs'!$M$14:$M$54,0))*O357+INDEX('BCA Inputs'!P:P,MATCH(I357,'BCA Inputs'!M:M,0))*Q357+INDEX('BCA Inputs'!Q:Q,MATCH(I357,'BCA Inputs'!M:M,0))*F357+INDEX('BCA Inputs'!R:R,MATCH(I357,'BCA Inputs'!M:M,0))*G357)+L357+N357,IF($B$3="RG&amp;E",(INDEX('BCA Inputs'!$AX$14:$AX$54,MATCH(I357,'BCA Inputs'!$AW$14:$AW$54,0))*P357+INDEX('BCA Inputs'!$AY$14:$AY$54,MATCH(I357,'BCA Inputs'!$AW$14:$AW$54,0))*O357+INDEX('BCA Inputs'!$AZ$14:$AZ$54,MATCH(I357,'BCA Inputs'!$AW$14:$AW$54,0))*Q357+INDEX('BCA Inputs'!$BA$14:$BA$54,MATCH(I357,'BCA Inputs'!$AW$14:$AW$54,0))*F357+INDEX('BCA Inputs'!$BB$14:$BB$54,MATCH(I357,'BCA Inputs'!$AW$14:$AW$54,0))*G357)+L357+N357,"")),"")</f>
        <v/>
      </c>
      <c r="U357" s="234" t="str">
        <f t="shared" si="51"/>
        <v/>
      </c>
      <c r="V357" s="234" t="str">
        <f t="shared" si="52"/>
        <v/>
      </c>
      <c r="W357" s="234" t="str">
        <f t="shared" si="53"/>
        <v/>
      </c>
      <c r="Y357" s="235" t="str">
        <f t="shared" si="54"/>
        <v/>
      </c>
      <c r="Z357" s="236" t="str">
        <f>IFERROR(IF($B$3="NYSEG",INDEX('BCA Inputs'!$X$14:$X$54,MATCH(I357,'BCA Inputs'!$M$14:$M$54,0))*P357+INDEX('BCA Inputs'!$Y$14:$Y$54,MATCH(I357,'BCA Inputs'!$M$14:$M$54,0))*O357+INDEX('BCA Inputs'!$Z$14:$Z$54,MATCH(I357,'BCA Inputs'!$M$14:$M$54,0))*Q357+INDEX('BCA Inputs'!$AA$14:$AA$54,MATCH(I357,'BCA Inputs'!$M$14:$M$54,0))*F357+INDEX('BCA Inputs'!$AB$14:$AB$54,MATCH(I357,'BCA Inputs'!$M$14:$M$54,0))*G357,IF($B$3="RG&amp;E",INDEX('BCA Inputs'!$BG$14:$BG$54,MATCH(I357,'BCA Inputs'!$AW$14:$AW$54,0))*P357+INDEX('BCA Inputs'!$BH$14:$BH$54,MATCH(I357,'BCA Inputs'!$AW$14:$AW$54,0))*O357+INDEX('BCA Inputs'!$BI$14:$BI$54,MATCH(I357,'BCA Inputs'!$AW$14:$AW$54,0))*Q357+INDEX('BCA Inputs'!$BJ$14:$BJ$54,MATCH(I357,'BCA Inputs'!$AW$14:$AW$54,0))*F357+INDEX('BCA Inputs'!$BK$14:$BK$54,MATCH(I357,'BCA Inputs'!$AW$14:$AW$54,0))*G357,"")),"")</f>
        <v/>
      </c>
      <c r="AA357" s="237" t="str">
        <f t="shared" si="55"/>
        <v/>
      </c>
      <c r="AC357" s="238" t="str">
        <f>IFERROR((K357+R357)+IF($B$3="NYSEG",INDEX('BCA Inputs'!$AI$14:$AI$54,MATCH(I357,'BCA Inputs'!$M$14:$M$54,0))*P357+INDEX('BCA Inputs'!$AJ$14:$AJ$54,MATCH(I357,'BCA Inputs'!$M$14:$M$54,0))*Q357,IF($B$3="RG&amp;E",INDEX('BCA Inputs'!$BR$14:$BR$54,MATCH(I357,'BCA Inputs'!$AW$14:$AW$54,0))*P357+INDEX('BCA Inputs'!$BS$14:$BS$54,MATCH(I357,'BCA Inputs'!$AW$14:$AW$54,0))*Q357,"")),"")</f>
        <v/>
      </c>
      <c r="AD357" s="181" t="str">
        <f>IFERROR(IF($B$3="NYSEG",INDEX('BCA Inputs'!$AD$14:$AD$54,MATCH(I357,'BCA Inputs'!$M$14:$M$54,0))*P357+INDEX('BCA Inputs'!$AE$14:$AE$54,MATCH(I357,'BCA Inputs'!$M$14:$M$54,0))*O357+INDEX('BCA Inputs'!$AF$14:$AF$54,MATCH(I357,'BCA Inputs'!$M$14:$M$54,0))*Q357+INDEX('BCA Inputs'!$AG$14:$AG$54,MATCH(I357,'BCA Inputs'!$M$14:$M$54,0))*F357+INDEX('BCA Inputs'!$AH$14:$AH$54,MATCH(I357,'BCA Inputs'!$M$14:$M$54,0))*G357,IF($B$3="RG&amp;E",INDEX('BCA Inputs'!$BM$14:$BM$54,MATCH(I357,'BCA Inputs'!$AW$14:$AW$54,0))*P357+INDEX('BCA Inputs'!$BN$14:$BN$54,MATCH(I357,'BCA Inputs'!$AW$14:$AW$54,0))*O357+INDEX('BCA Inputs'!$BO$14:$BO$54,MATCH(I357,'BCA Inputs'!$AW$14:$AW$54,0))*Q357+INDEX('BCA Inputs'!$BP$14:$BP$54,MATCH(I357,'BCA Inputs'!$AW$14:$AW$54,0))*F357+INDEX('BCA Inputs'!$BQ$14:$BQ$54,MATCH(I357,'BCA Inputs'!$AW$14:$AW$54,0))*G357,"")),"")</f>
        <v/>
      </c>
      <c r="AE357" s="237" t="str">
        <f t="shared" si="56"/>
        <v/>
      </c>
      <c r="AF357" s="198">
        <f t="shared" si="58"/>
        <v>0</v>
      </c>
      <c r="AG357" s="239">
        <f t="shared" si="59"/>
        <v>0</v>
      </c>
    </row>
    <row r="358" spans="1:33">
      <c r="A358" s="228"/>
      <c r="B358" s="176"/>
      <c r="C358" s="229"/>
      <c r="D358" s="230"/>
      <c r="E358" s="230"/>
      <c r="F358" s="230"/>
      <c r="G358" s="230"/>
      <c r="H358" s="231"/>
      <c r="I358" s="231"/>
      <c r="J358" s="232"/>
      <c r="K358" s="232"/>
      <c r="L358" s="232"/>
      <c r="M358" s="181">
        <f t="shared" si="57"/>
        <v>0</v>
      </c>
      <c r="N358" s="181">
        <f>IF(H358="",0,H358*I358*'Avoided Water Savings Cost'!$C$16)</f>
        <v>0</v>
      </c>
      <c r="O358" s="545">
        <f>IF(C358="",0,IF($B$3="NYSEG",C358/(1-'Avoided Electric Costs 2020'!$W$21),IF($B$3="RG&amp;E",C358/(1-'Avoided Electric Costs 2020'!$X$21),"")))</f>
        <v>0</v>
      </c>
      <c r="P358" s="546">
        <f>IF(D358="",0,IF($B$3="NYSEG",D358/(1-'Avoided Electric Costs 2020'!$W$21),IF($B$3="RG&amp;E",D358/(1-'Avoided Electric Costs 2020'!$X$21),"")))</f>
        <v>0</v>
      </c>
      <c r="Q358" s="546">
        <f>IF(E358="",0,IF($B$3="NYSEG",E358/(1-'Avoided Natural Gas Costs 2020'!$J$34),IF($B$3="RG&amp;E",E358/(1-'Avoided Natural Gas Costs 2020'!$K$34),"")))</f>
        <v>0</v>
      </c>
      <c r="R358" s="233" t="str">
        <f>IFERROR(IF(P358*'BCA Inputs'!$C$1+Q358*'BCA Inputs'!$C$2+F358*'BCA Inputs'!$C$2+G358*'BCA Inputs'!$C$2=0,"",P358*'BCA Inputs'!$C$1+Q358*'BCA Inputs'!$C$2+F358*'BCA Inputs'!$C$2+G358*'BCA Inputs'!$C$2),"")</f>
        <v/>
      </c>
      <c r="S358" s="181" t="str">
        <f t="shared" si="50"/>
        <v/>
      </c>
      <c r="T358" s="181" t="str">
        <f>IFERROR(IF($B$3="NYSEG",(INDEX('BCA Inputs'!$N$14:$N$54,MATCH(I358,'BCA Inputs'!$M$14:$M$54,0))*P358+INDEX('BCA Inputs'!$O$14:$O$54,MATCH(I358,'BCA Inputs'!$M$14:$M$54,0))*O358+INDEX('BCA Inputs'!P:P,MATCH(I358,'BCA Inputs'!M:M,0))*Q358+INDEX('BCA Inputs'!Q:Q,MATCH(I358,'BCA Inputs'!M:M,0))*F358+INDEX('BCA Inputs'!R:R,MATCH(I358,'BCA Inputs'!M:M,0))*G358)+L358+N358,IF($B$3="RG&amp;E",(INDEX('BCA Inputs'!$AX$14:$AX$54,MATCH(I358,'BCA Inputs'!$AW$14:$AW$54,0))*P358+INDEX('BCA Inputs'!$AY$14:$AY$54,MATCH(I358,'BCA Inputs'!$AW$14:$AW$54,0))*O358+INDEX('BCA Inputs'!$AZ$14:$AZ$54,MATCH(I358,'BCA Inputs'!$AW$14:$AW$54,0))*Q358+INDEX('BCA Inputs'!$BA$14:$BA$54,MATCH(I358,'BCA Inputs'!$AW$14:$AW$54,0))*F358+INDEX('BCA Inputs'!$BB$14:$BB$54,MATCH(I358,'BCA Inputs'!$AW$14:$AW$54,0))*G358)+L358+N358,"")),"")</f>
        <v/>
      </c>
      <c r="U358" s="234" t="str">
        <f t="shared" si="51"/>
        <v/>
      </c>
      <c r="V358" s="234" t="str">
        <f t="shared" si="52"/>
        <v/>
      </c>
      <c r="W358" s="234" t="str">
        <f t="shared" si="53"/>
        <v/>
      </c>
      <c r="Y358" s="235" t="str">
        <f t="shared" si="54"/>
        <v/>
      </c>
      <c r="Z358" s="236" t="str">
        <f>IFERROR(IF($B$3="NYSEG",INDEX('BCA Inputs'!$X$14:$X$54,MATCH(I358,'BCA Inputs'!$M$14:$M$54,0))*P358+INDEX('BCA Inputs'!$Y$14:$Y$54,MATCH(I358,'BCA Inputs'!$M$14:$M$54,0))*O358+INDEX('BCA Inputs'!$Z$14:$Z$54,MATCH(I358,'BCA Inputs'!$M$14:$M$54,0))*Q358+INDEX('BCA Inputs'!$AA$14:$AA$54,MATCH(I358,'BCA Inputs'!$M$14:$M$54,0))*F358+INDEX('BCA Inputs'!$AB$14:$AB$54,MATCH(I358,'BCA Inputs'!$M$14:$M$54,0))*G358,IF($B$3="RG&amp;E",INDEX('BCA Inputs'!$BG$14:$BG$54,MATCH(I358,'BCA Inputs'!$AW$14:$AW$54,0))*P358+INDEX('BCA Inputs'!$BH$14:$BH$54,MATCH(I358,'BCA Inputs'!$AW$14:$AW$54,0))*O358+INDEX('BCA Inputs'!$BI$14:$BI$54,MATCH(I358,'BCA Inputs'!$AW$14:$AW$54,0))*Q358+INDEX('BCA Inputs'!$BJ$14:$BJ$54,MATCH(I358,'BCA Inputs'!$AW$14:$AW$54,0))*F358+INDEX('BCA Inputs'!$BK$14:$BK$54,MATCH(I358,'BCA Inputs'!$AW$14:$AW$54,0))*G358,"")),"")</f>
        <v/>
      </c>
      <c r="AA358" s="237" t="str">
        <f t="shared" si="55"/>
        <v/>
      </c>
      <c r="AC358" s="238" t="str">
        <f>IFERROR((K358+R358)+IF($B$3="NYSEG",INDEX('BCA Inputs'!$AI$14:$AI$54,MATCH(I358,'BCA Inputs'!$M$14:$M$54,0))*P358+INDEX('BCA Inputs'!$AJ$14:$AJ$54,MATCH(I358,'BCA Inputs'!$M$14:$M$54,0))*Q358,IF($B$3="RG&amp;E",INDEX('BCA Inputs'!$BR$14:$BR$54,MATCH(I358,'BCA Inputs'!$AW$14:$AW$54,0))*P358+INDEX('BCA Inputs'!$BS$14:$BS$54,MATCH(I358,'BCA Inputs'!$AW$14:$AW$54,0))*Q358,"")),"")</f>
        <v/>
      </c>
      <c r="AD358" s="181" t="str">
        <f>IFERROR(IF($B$3="NYSEG",INDEX('BCA Inputs'!$AD$14:$AD$54,MATCH(I358,'BCA Inputs'!$M$14:$M$54,0))*P358+INDEX('BCA Inputs'!$AE$14:$AE$54,MATCH(I358,'BCA Inputs'!$M$14:$M$54,0))*O358+INDEX('BCA Inputs'!$AF$14:$AF$54,MATCH(I358,'BCA Inputs'!$M$14:$M$54,0))*Q358+INDEX('BCA Inputs'!$AG$14:$AG$54,MATCH(I358,'BCA Inputs'!$M$14:$M$54,0))*F358+INDEX('BCA Inputs'!$AH$14:$AH$54,MATCH(I358,'BCA Inputs'!$M$14:$M$54,0))*G358,IF($B$3="RG&amp;E",INDEX('BCA Inputs'!$BM$14:$BM$54,MATCH(I358,'BCA Inputs'!$AW$14:$AW$54,0))*P358+INDEX('BCA Inputs'!$BN$14:$BN$54,MATCH(I358,'BCA Inputs'!$AW$14:$AW$54,0))*O358+INDEX('BCA Inputs'!$BO$14:$BO$54,MATCH(I358,'BCA Inputs'!$AW$14:$AW$54,0))*Q358+INDEX('BCA Inputs'!$BP$14:$BP$54,MATCH(I358,'BCA Inputs'!$AW$14:$AW$54,0))*F358+INDEX('BCA Inputs'!$BQ$14:$BQ$54,MATCH(I358,'BCA Inputs'!$AW$14:$AW$54,0))*G358,"")),"")</f>
        <v/>
      </c>
      <c r="AE358" s="237" t="str">
        <f t="shared" si="56"/>
        <v/>
      </c>
      <c r="AF358" s="198">
        <f t="shared" si="58"/>
        <v>0</v>
      </c>
      <c r="AG358" s="239">
        <f t="shared" si="59"/>
        <v>0</v>
      </c>
    </row>
    <row r="359" spans="1:33">
      <c r="A359" s="228"/>
      <c r="B359" s="176"/>
      <c r="C359" s="229"/>
      <c r="D359" s="230"/>
      <c r="E359" s="230"/>
      <c r="F359" s="230"/>
      <c r="G359" s="230"/>
      <c r="H359" s="231"/>
      <c r="I359" s="231"/>
      <c r="J359" s="232"/>
      <c r="K359" s="232"/>
      <c r="L359" s="232"/>
      <c r="M359" s="181">
        <f t="shared" si="57"/>
        <v>0</v>
      </c>
      <c r="N359" s="181">
        <f>IF(H359="",0,H359*I359*'Avoided Water Savings Cost'!$C$16)</f>
        <v>0</v>
      </c>
      <c r="O359" s="545">
        <f>IF(C359="",0,IF($B$3="NYSEG",C359/(1-'Avoided Electric Costs 2020'!$W$21),IF($B$3="RG&amp;E",C359/(1-'Avoided Electric Costs 2020'!$X$21),"")))</f>
        <v>0</v>
      </c>
      <c r="P359" s="546">
        <f>IF(D359="",0,IF($B$3="NYSEG",D359/(1-'Avoided Electric Costs 2020'!$W$21),IF($B$3="RG&amp;E",D359/(1-'Avoided Electric Costs 2020'!$X$21),"")))</f>
        <v>0</v>
      </c>
      <c r="Q359" s="546">
        <f>IF(E359="",0,IF($B$3="NYSEG",E359/(1-'Avoided Natural Gas Costs 2020'!$J$34),IF($B$3="RG&amp;E",E359/(1-'Avoided Natural Gas Costs 2020'!$K$34),"")))</f>
        <v>0</v>
      </c>
      <c r="R359" s="233" t="str">
        <f>IFERROR(IF(P359*'BCA Inputs'!$C$1+Q359*'BCA Inputs'!$C$2+F359*'BCA Inputs'!$C$2+G359*'BCA Inputs'!$C$2=0,"",P359*'BCA Inputs'!$C$1+Q359*'BCA Inputs'!$C$2+F359*'BCA Inputs'!$C$2+G359*'BCA Inputs'!$C$2),"")</f>
        <v/>
      </c>
      <c r="S359" s="181" t="str">
        <f t="shared" si="50"/>
        <v/>
      </c>
      <c r="T359" s="181" t="str">
        <f>IFERROR(IF($B$3="NYSEG",(INDEX('BCA Inputs'!$N$14:$N$54,MATCH(I359,'BCA Inputs'!$M$14:$M$54,0))*P359+INDEX('BCA Inputs'!$O$14:$O$54,MATCH(I359,'BCA Inputs'!$M$14:$M$54,0))*O359+INDEX('BCA Inputs'!P:P,MATCH(I359,'BCA Inputs'!M:M,0))*Q359+INDEX('BCA Inputs'!Q:Q,MATCH(I359,'BCA Inputs'!M:M,0))*F359+INDEX('BCA Inputs'!R:R,MATCH(I359,'BCA Inputs'!M:M,0))*G359)+L359+N359,IF($B$3="RG&amp;E",(INDEX('BCA Inputs'!$AX$14:$AX$54,MATCH(I359,'BCA Inputs'!$AW$14:$AW$54,0))*P359+INDEX('BCA Inputs'!$AY$14:$AY$54,MATCH(I359,'BCA Inputs'!$AW$14:$AW$54,0))*O359+INDEX('BCA Inputs'!$AZ$14:$AZ$54,MATCH(I359,'BCA Inputs'!$AW$14:$AW$54,0))*Q359+INDEX('BCA Inputs'!$BA$14:$BA$54,MATCH(I359,'BCA Inputs'!$AW$14:$AW$54,0))*F359+INDEX('BCA Inputs'!$BB$14:$BB$54,MATCH(I359,'BCA Inputs'!$AW$14:$AW$54,0))*G359)+L359+N359,"")),"")</f>
        <v/>
      </c>
      <c r="U359" s="234" t="str">
        <f t="shared" si="51"/>
        <v/>
      </c>
      <c r="V359" s="234" t="str">
        <f t="shared" si="52"/>
        <v/>
      </c>
      <c r="W359" s="234" t="str">
        <f t="shared" si="53"/>
        <v/>
      </c>
      <c r="Y359" s="235" t="str">
        <f t="shared" si="54"/>
        <v/>
      </c>
      <c r="Z359" s="236" t="str">
        <f>IFERROR(IF($B$3="NYSEG",INDEX('BCA Inputs'!$X$14:$X$54,MATCH(I359,'BCA Inputs'!$M$14:$M$54,0))*P359+INDEX('BCA Inputs'!$Y$14:$Y$54,MATCH(I359,'BCA Inputs'!$M$14:$M$54,0))*O359+INDEX('BCA Inputs'!$Z$14:$Z$54,MATCH(I359,'BCA Inputs'!$M$14:$M$54,0))*Q359+INDEX('BCA Inputs'!$AA$14:$AA$54,MATCH(I359,'BCA Inputs'!$M$14:$M$54,0))*F359+INDEX('BCA Inputs'!$AB$14:$AB$54,MATCH(I359,'BCA Inputs'!$M$14:$M$54,0))*G359,IF($B$3="RG&amp;E",INDEX('BCA Inputs'!$BG$14:$BG$54,MATCH(I359,'BCA Inputs'!$AW$14:$AW$54,0))*P359+INDEX('BCA Inputs'!$BH$14:$BH$54,MATCH(I359,'BCA Inputs'!$AW$14:$AW$54,0))*O359+INDEX('BCA Inputs'!$BI$14:$BI$54,MATCH(I359,'BCA Inputs'!$AW$14:$AW$54,0))*Q359+INDEX('BCA Inputs'!$BJ$14:$BJ$54,MATCH(I359,'BCA Inputs'!$AW$14:$AW$54,0))*F359+INDEX('BCA Inputs'!$BK$14:$BK$54,MATCH(I359,'BCA Inputs'!$AW$14:$AW$54,0))*G359,"")),"")</f>
        <v/>
      </c>
      <c r="AA359" s="237" t="str">
        <f t="shared" si="55"/>
        <v/>
      </c>
      <c r="AC359" s="238" t="str">
        <f>IFERROR((K359+R359)+IF($B$3="NYSEG",INDEX('BCA Inputs'!$AI$14:$AI$54,MATCH(I359,'BCA Inputs'!$M$14:$M$54,0))*P359+INDEX('BCA Inputs'!$AJ$14:$AJ$54,MATCH(I359,'BCA Inputs'!$M$14:$M$54,0))*Q359,IF($B$3="RG&amp;E",INDEX('BCA Inputs'!$BR$14:$BR$54,MATCH(I359,'BCA Inputs'!$AW$14:$AW$54,0))*P359+INDEX('BCA Inputs'!$BS$14:$BS$54,MATCH(I359,'BCA Inputs'!$AW$14:$AW$54,0))*Q359,"")),"")</f>
        <v/>
      </c>
      <c r="AD359" s="181" t="str">
        <f>IFERROR(IF($B$3="NYSEG",INDEX('BCA Inputs'!$AD$14:$AD$54,MATCH(I359,'BCA Inputs'!$M$14:$M$54,0))*P359+INDEX('BCA Inputs'!$AE$14:$AE$54,MATCH(I359,'BCA Inputs'!$M$14:$M$54,0))*O359+INDEX('BCA Inputs'!$AF$14:$AF$54,MATCH(I359,'BCA Inputs'!$M$14:$M$54,0))*Q359+INDEX('BCA Inputs'!$AG$14:$AG$54,MATCH(I359,'BCA Inputs'!$M$14:$M$54,0))*F359+INDEX('BCA Inputs'!$AH$14:$AH$54,MATCH(I359,'BCA Inputs'!$M$14:$M$54,0))*G359,IF($B$3="RG&amp;E",INDEX('BCA Inputs'!$BM$14:$BM$54,MATCH(I359,'BCA Inputs'!$AW$14:$AW$54,0))*P359+INDEX('BCA Inputs'!$BN$14:$BN$54,MATCH(I359,'BCA Inputs'!$AW$14:$AW$54,0))*O359+INDEX('BCA Inputs'!$BO$14:$BO$54,MATCH(I359,'BCA Inputs'!$AW$14:$AW$54,0))*Q359+INDEX('BCA Inputs'!$BP$14:$BP$54,MATCH(I359,'BCA Inputs'!$AW$14:$AW$54,0))*F359+INDEX('BCA Inputs'!$BQ$14:$BQ$54,MATCH(I359,'BCA Inputs'!$AW$14:$AW$54,0))*G359,"")),"")</f>
        <v/>
      </c>
      <c r="AE359" s="237" t="str">
        <f t="shared" si="56"/>
        <v/>
      </c>
      <c r="AF359" s="198">
        <f t="shared" si="58"/>
        <v>0</v>
      </c>
      <c r="AG359" s="239">
        <f t="shared" si="59"/>
        <v>0</v>
      </c>
    </row>
    <row r="360" spans="1:33">
      <c r="A360" s="228"/>
      <c r="B360" s="176"/>
      <c r="C360" s="229"/>
      <c r="D360" s="230"/>
      <c r="E360" s="230"/>
      <c r="F360" s="230"/>
      <c r="G360" s="230"/>
      <c r="H360" s="231"/>
      <c r="I360" s="231"/>
      <c r="J360" s="232"/>
      <c r="K360" s="232"/>
      <c r="L360" s="232"/>
      <c r="M360" s="181">
        <f t="shared" si="57"/>
        <v>0</v>
      </c>
      <c r="N360" s="181">
        <f>IF(H360="",0,H360*I360*'Avoided Water Savings Cost'!$C$16)</f>
        <v>0</v>
      </c>
      <c r="O360" s="545">
        <f>IF(C360="",0,IF($B$3="NYSEG",C360/(1-'Avoided Electric Costs 2020'!$W$21),IF($B$3="RG&amp;E",C360/(1-'Avoided Electric Costs 2020'!$X$21),"")))</f>
        <v>0</v>
      </c>
      <c r="P360" s="546">
        <f>IF(D360="",0,IF($B$3="NYSEG",D360/(1-'Avoided Electric Costs 2020'!$W$21),IF($B$3="RG&amp;E",D360/(1-'Avoided Electric Costs 2020'!$X$21),"")))</f>
        <v>0</v>
      </c>
      <c r="Q360" s="546">
        <f>IF(E360="",0,IF($B$3="NYSEG",E360/(1-'Avoided Natural Gas Costs 2020'!$J$34),IF($B$3="RG&amp;E",E360/(1-'Avoided Natural Gas Costs 2020'!$K$34),"")))</f>
        <v>0</v>
      </c>
      <c r="R360" s="233" t="str">
        <f>IFERROR(IF(P360*'BCA Inputs'!$C$1+Q360*'BCA Inputs'!$C$2+F360*'BCA Inputs'!$C$2+G360*'BCA Inputs'!$C$2=0,"",P360*'BCA Inputs'!$C$1+Q360*'BCA Inputs'!$C$2+F360*'BCA Inputs'!$C$2+G360*'BCA Inputs'!$C$2),"")</f>
        <v/>
      </c>
      <c r="S360" s="181" t="str">
        <f t="shared" si="50"/>
        <v/>
      </c>
      <c r="T360" s="181" t="str">
        <f>IFERROR(IF($B$3="NYSEG",(INDEX('BCA Inputs'!$N$14:$N$54,MATCH(I360,'BCA Inputs'!$M$14:$M$54,0))*P360+INDEX('BCA Inputs'!$O$14:$O$54,MATCH(I360,'BCA Inputs'!$M$14:$M$54,0))*O360+INDEX('BCA Inputs'!P:P,MATCH(I360,'BCA Inputs'!M:M,0))*Q360+INDEX('BCA Inputs'!Q:Q,MATCH(I360,'BCA Inputs'!M:M,0))*F360+INDEX('BCA Inputs'!R:R,MATCH(I360,'BCA Inputs'!M:M,0))*G360)+L360+N360,IF($B$3="RG&amp;E",(INDEX('BCA Inputs'!$AX$14:$AX$54,MATCH(I360,'BCA Inputs'!$AW$14:$AW$54,0))*P360+INDEX('BCA Inputs'!$AY$14:$AY$54,MATCH(I360,'BCA Inputs'!$AW$14:$AW$54,0))*O360+INDEX('BCA Inputs'!$AZ$14:$AZ$54,MATCH(I360,'BCA Inputs'!$AW$14:$AW$54,0))*Q360+INDEX('BCA Inputs'!$BA$14:$BA$54,MATCH(I360,'BCA Inputs'!$AW$14:$AW$54,0))*F360+INDEX('BCA Inputs'!$BB$14:$BB$54,MATCH(I360,'BCA Inputs'!$AW$14:$AW$54,0))*G360)+L360+N360,"")),"")</f>
        <v/>
      </c>
      <c r="U360" s="234" t="str">
        <f t="shared" si="51"/>
        <v/>
      </c>
      <c r="V360" s="234" t="str">
        <f t="shared" si="52"/>
        <v/>
      </c>
      <c r="W360" s="234" t="str">
        <f t="shared" si="53"/>
        <v/>
      </c>
      <c r="Y360" s="235" t="str">
        <f t="shared" si="54"/>
        <v/>
      </c>
      <c r="Z360" s="236" t="str">
        <f>IFERROR(IF($B$3="NYSEG",INDEX('BCA Inputs'!$X$14:$X$54,MATCH(I360,'BCA Inputs'!$M$14:$M$54,0))*P360+INDEX('BCA Inputs'!$Y$14:$Y$54,MATCH(I360,'BCA Inputs'!$M$14:$M$54,0))*O360+INDEX('BCA Inputs'!$Z$14:$Z$54,MATCH(I360,'BCA Inputs'!$M$14:$M$54,0))*Q360+INDEX('BCA Inputs'!$AA$14:$AA$54,MATCH(I360,'BCA Inputs'!$M$14:$M$54,0))*F360+INDEX('BCA Inputs'!$AB$14:$AB$54,MATCH(I360,'BCA Inputs'!$M$14:$M$54,0))*G360,IF($B$3="RG&amp;E",INDEX('BCA Inputs'!$BG$14:$BG$54,MATCH(I360,'BCA Inputs'!$AW$14:$AW$54,0))*P360+INDEX('BCA Inputs'!$BH$14:$BH$54,MATCH(I360,'BCA Inputs'!$AW$14:$AW$54,0))*O360+INDEX('BCA Inputs'!$BI$14:$BI$54,MATCH(I360,'BCA Inputs'!$AW$14:$AW$54,0))*Q360+INDEX('BCA Inputs'!$BJ$14:$BJ$54,MATCH(I360,'BCA Inputs'!$AW$14:$AW$54,0))*F360+INDEX('BCA Inputs'!$BK$14:$BK$54,MATCH(I360,'BCA Inputs'!$AW$14:$AW$54,0))*G360,"")),"")</f>
        <v/>
      </c>
      <c r="AA360" s="237" t="str">
        <f t="shared" si="55"/>
        <v/>
      </c>
      <c r="AC360" s="238" t="str">
        <f>IFERROR((K360+R360)+IF($B$3="NYSEG",INDEX('BCA Inputs'!$AI$14:$AI$54,MATCH(I360,'BCA Inputs'!$M$14:$M$54,0))*P360+INDEX('BCA Inputs'!$AJ$14:$AJ$54,MATCH(I360,'BCA Inputs'!$M$14:$M$54,0))*Q360,IF($B$3="RG&amp;E",INDEX('BCA Inputs'!$BR$14:$BR$54,MATCH(I360,'BCA Inputs'!$AW$14:$AW$54,0))*P360+INDEX('BCA Inputs'!$BS$14:$BS$54,MATCH(I360,'BCA Inputs'!$AW$14:$AW$54,0))*Q360,"")),"")</f>
        <v/>
      </c>
      <c r="AD360" s="181" t="str">
        <f>IFERROR(IF($B$3="NYSEG",INDEX('BCA Inputs'!$AD$14:$AD$54,MATCH(I360,'BCA Inputs'!$M$14:$M$54,0))*P360+INDEX('BCA Inputs'!$AE$14:$AE$54,MATCH(I360,'BCA Inputs'!$M$14:$M$54,0))*O360+INDEX('BCA Inputs'!$AF$14:$AF$54,MATCH(I360,'BCA Inputs'!$M$14:$M$54,0))*Q360+INDEX('BCA Inputs'!$AG$14:$AG$54,MATCH(I360,'BCA Inputs'!$M$14:$M$54,0))*F360+INDEX('BCA Inputs'!$AH$14:$AH$54,MATCH(I360,'BCA Inputs'!$M$14:$M$54,0))*G360,IF($B$3="RG&amp;E",INDEX('BCA Inputs'!$BM$14:$BM$54,MATCH(I360,'BCA Inputs'!$AW$14:$AW$54,0))*P360+INDEX('BCA Inputs'!$BN$14:$BN$54,MATCH(I360,'BCA Inputs'!$AW$14:$AW$54,0))*O360+INDEX('BCA Inputs'!$BO$14:$BO$54,MATCH(I360,'BCA Inputs'!$AW$14:$AW$54,0))*Q360+INDEX('BCA Inputs'!$BP$14:$BP$54,MATCH(I360,'BCA Inputs'!$AW$14:$AW$54,0))*F360+INDEX('BCA Inputs'!$BQ$14:$BQ$54,MATCH(I360,'BCA Inputs'!$AW$14:$AW$54,0))*G360,"")),"")</f>
        <v/>
      </c>
      <c r="AE360" s="237" t="str">
        <f t="shared" si="56"/>
        <v/>
      </c>
      <c r="AF360" s="198">
        <f t="shared" si="58"/>
        <v>0</v>
      </c>
      <c r="AG360" s="239">
        <f t="shared" si="59"/>
        <v>0</v>
      </c>
    </row>
    <row r="361" spans="1:33">
      <c r="A361" s="228"/>
      <c r="B361" s="176"/>
      <c r="C361" s="229"/>
      <c r="D361" s="230"/>
      <c r="E361" s="230"/>
      <c r="F361" s="230"/>
      <c r="G361" s="230"/>
      <c r="H361" s="231"/>
      <c r="I361" s="231"/>
      <c r="J361" s="232"/>
      <c r="K361" s="232"/>
      <c r="L361" s="232"/>
      <c r="M361" s="181">
        <f t="shared" si="57"/>
        <v>0</v>
      </c>
      <c r="N361" s="181">
        <f>IF(H361="",0,H361*I361*'Avoided Water Savings Cost'!$C$16)</f>
        <v>0</v>
      </c>
      <c r="O361" s="545">
        <f>IF(C361="",0,IF($B$3="NYSEG",C361/(1-'Avoided Electric Costs 2020'!$W$21),IF($B$3="RG&amp;E",C361/(1-'Avoided Electric Costs 2020'!$X$21),"")))</f>
        <v>0</v>
      </c>
      <c r="P361" s="546">
        <f>IF(D361="",0,IF($B$3="NYSEG",D361/(1-'Avoided Electric Costs 2020'!$W$21),IF($B$3="RG&amp;E",D361/(1-'Avoided Electric Costs 2020'!$X$21),"")))</f>
        <v>0</v>
      </c>
      <c r="Q361" s="546">
        <f>IF(E361="",0,IF($B$3="NYSEG",E361/(1-'Avoided Natural Gas Costs 2020'!$J$34),IF($B$3="RG&amp;E",E361/(1-'Avoided Natural Gas Costs 2020'!$K$34),"")))</f>
        <v>0</v>
      </c>
      <c r="R361" s="233" t="str">
        <f>IFERROR(IF(P361*'BCA Inputs'!$C$1+Q361*'BCA Inputs'!$C$2+F361*'BCA Inputs'!$C$2+G361*'BCA Inputs'!$C$2=0,"",P361*'BCA Inputs'!$C$1+Q361*'BCA Inputs'!$C$2+F361*'BCA Inputs'!$C$2+G361*'BCA Inputs'!$C$2),"")</f>
        <v/>
      </c>
      <c r="S361" s="181" t="str">
        <f t="shared" si="50"/>
        <v/>
      </c>
      <c r="T361" s="181" t="str">
        <f>IFERROR(IF($B$3="NYSEG",(INDEX('BCA Inputs'!$N$14:$N$54,MATCH(I361,'BCA Inputs'!$M$14:$M$54,0))*P361+INDEX('BCA Inputs'!$O$14:$O$54,MATCH(I361,'BCA Inputs'!$M$14:$M$54,0))*O361+INDEX('BCA Inputs'!P:P,MATCH(I361,'BCA Inputs'!M:M,0))*Q361+INDEX('BCA Inputs'!Q:Q,MATCH(I361,'BCA Inputs'!M:M,0))*F361+INDEX('BCA Inputs'!R:R,MATCH(I361,'BCA Inputs'!M:M,0))*G361)+L361+N361,IF($B$3="RG&amp;E",(INDEX('BCA Inputs'!$AX$14:$AX$54,MATCH(I361,'BCA Inputs'!$AW$14:$AW$54,0))*P361+INDEX('BCA Inputs'!$AY$14:$AY$54,MATCH(I361,'BCA Inputs'!$AW$14:$AW$54,0))*O361+INDEX('BCA Inputs'!$AZ$14:$AZ$54,MATCH(I361,'BCA Inputs'!$AW$14:$AW$54,0))*Q361+INDEX('BCA Inputs'!$BA$14:$BA$54,MATCH(I361,'BCA Inputs'!$AW$14:$AW$54,0))*F361+INDEX('BCA Inputs'!$BB$14:$BB$54,MATCH(I361,'BCA Inputs'!$AW$14:$AW$54,0))*G361)+L361+N361,"")),"")</f>
        <v/>
      </c>
      <c r="U361" s="234" t="str">
        <f t="shared" si="51"/>
        <v/>
      </c>
      <c r="V361" s="234" t="str">
        <f t="shared" si="52"/>
        <v/>
      </c>
      <c r="W361" s="234" t="str">
        <f t="shared" si="53"/>
        <v/>
      </c>
      <c r="Y361" s="235" t="str">
        <f t="shared" si="54"/>
        <v/>
      </c>
      <c r="Z361" s="236" t="str">
        <f>IFERROR(IF($B$3="NYSEG",INDEX('BCA Inputs'!$X$14:$X$54,MATCH(I361,'BCA Inputs'!$M$14:$M$54,0))*P361+INDEX('BCA Inputs'!$Y$14:$Y$54,MATCH(I361,'BCA Inputs'!$M$14:$M$54,0))*O361+INDEX('BCA Inputs'!$Z$14:$Z$54,MATCH(I361,'BCA Inputs'!$M$14:$M$54,0))*Q361+INDEX('BCA Inputs'!$AA$14:$AA$54,MATCH(I361,'BCA Inputs'!$M$14:$M$54,0))*F361+INDEX('BCA Inputs'!$AB$14:$AB$54,MATCH(I361,'BCA Inputs'!$M$14:$M$54,0))*G361,IF($B$3="RG&amp;E",INDEX('BCA Inputs'!$BG$14:$BG$54,MATCH(I361,'BCA Inputs'!$AW$14:$AW$54,0))*P361+INDEX('BCA Inputs'!$BH$14:$BH$54,MATCH(I361,'BCA Inputs'!$AW$14:$AW$54,0))*O361+INDEX('BCA Inputs'!$BI$14:$BI$54,MATCH(I361,'BCA Inputs'!$AW$14:$AW$54,0))*Q361+INDEX('BCA Inputs'!$BJ$14:$BJ$54,MATCH(I361,'BCA Inputs'!$AW$14:$AW$54,0))*F361+INDEX('BCA Inputs'!$BK$14:$BK$54,MATCH(I361,'BCA Inputs'!$AW$14:$AW$54,0))*G361,"")),"")</f>
        <v/>
      </c>
      <c r="AA361" s="237" t="str">
        <f t="shared" si="55"/>
        <v/>
      </c>
      <c r="AC361" s="238" t="str">
        <f>IFERROR((K361+R361)+IF($B$3="NYSEG",INDEX('BCA Inputs'!$AI$14:$AI$54,MATCH(I361,'BCA Inputs'!$M$14:$M$54,0))*P361+INDEX('BCA Inputs'!$AJ$14:$AJ$54,MATCH(I361,'BCA Inputs'!$M$14:$M$54,0))*Q361,IF($B$3="RG&amp;E",INDEX('BCA Inputs'!$BR$14:$BR$54,MATCH(I361,'BCA Inputs'!$AW$14:$AW$54,0))*P361+INDEX('BCA Inputs'!$BS$14:$BS$54,MATCH(I361,'BCA Inputs'!$AW$14:$AW$54,0))*Q361,"")),"")</f>
        <v/>
      </c>
      <c r="AD361" s="181" t="str">
        <f>IFERROR(IF($B$3="NYSEG",INDEX('BCA Inputs'!$AD$14:$AD$54,MATCH(I361,'BCA Inputs'!$M$14:$M$54,0))*P361+INDEX('BCA Inputs'!$AE$14:$AE$54,MATCH(I361,'BCA Inputs'!$M$14:$M$54,0))*O361+INDEX('BCA Inputs'!$AF$14:$AF$54,MATCH(I361,'BCA Inputs'!$M$14:$M$54,0))*Q361+INDEX('BCA Inputs'!$AG$14:$AG$54,MATCH(I361,'BCA Inputs'!$M$14:$M$54,0))*F361+INDEX('BCA Inputs'!$AH$14:$AH$54,MATCH(I361,'BCA Inputs'!$M$14:$M$54,0))*G361,IF($B$3="RG&amp;E",INDEX('BCA Inputs'!$BM$14:$BM$54,MATCH(I361,'BCA Inputs'!$AW$14:$AW$54,0))*P361+INDEX('BCA Inputs'!$BN$14:$BN$54,MATCH(I361,'BCA Inputs'!$AW$14:$AW$54,0))*O361+INDEX('BCA Inputs'!$BO$14:$BO$54,MATCH(I361,'BCA Inputs'!$AW$14:$AW$54,0))*Q361+INDEX('BCA Inputs'!$BP$14:$BP$54,MATCH(I361,'BCA Inputs'!$AW$14:$AW$54,0))*F361+INDEX('BCA Inputs'!$BQ$14:$BQ$54,MATCH(I361,'BCA Inputs'!$AW$14:$AW$54,0))*G361,"")),"")</f>
        <v/>
      </c>
      <c r="AE361" s="237" t="str">
        <f t="shared" si="56"/>
        <v/>
      </c>
      <c r="AF361" s="198">
        <f t="shared" si="58"/>
        <v>0</v>
      </c>
      <c r="AG361" s="239">
        <f t="shared" si="59"/>
        <v>0</v>
      </c>
    </row>
    <row r="362" spans="1:33">
      <c r="A362" s="228"/>
      <c r="B362" s="176"/>
      <c r="C362" s="229"/>
      <c r="D362" s="230"/>
      <c r="E362" s="230"/>
      <c r="F362" s="230"/>
      <c r="G362" s="230"/>
      <c r="H362" s="231"/>
      <c r="I362" s="231"/>
      <c r="J362" s="232"/>
      <c r="K362" s="232"/>
      <c r="L362" s="232"/>
      <c r="M362" s="181">
        <f t="shared" si="57"/>
        <v>0</v>
      </c>
      <c r="N362" s="181">
        <f>IF(H362="",0,H362*I362*'Avoided Water Savings Cost'!$C$16)</f>
        <v>0</v>
      </c>
      <c r="O362" s="545">
        <f>IF(C362="",0,IF($B$3="NYSEG",C362/(1-'Avoided Electric Costs 2020'!$W$21),IF($B$3="RG&amp;E",C362/(1-'Avoided Electric Costs 2020'!$X$21),"")))</f>
        <v>0</v>
      </c>
      <c r="P362" s="546">
        <f>IF(D362="",0,IF($B$3="NYSEG",D362/(1-'Avoided Electric Costs 2020'!$W$21),IF($B$3="RG&amp;E",D362/(1-'Avoided Electric Costs 2020'!$X$21),"")))</f>
        <v>0</v>
      </c>
      <c r="Q362" s="546">
        <f>IF(E362="",0,IF($B$3="NYSEG",E362/(1-'Avoided Natural Gas Costs 2020'!$J$34),IF($B$3="RG&amp;E",E362/(1-'Avoided Natural Gas Costs 2020'!$K$34),"")))</f>
        <v>0</v>
      </c>
      <c r="R362" s="233" t="str">
        <f>IFERROR(IF(P362*'BCA Inputs'!$C$1+Q362*'BCA Inputs'!$C$2+F362*'BCA Inputs'!$C$2+G362*'BCA Inputs'!$C$2=0,"",P362*'BCA Inputs'!$C$1+Q362*'BCA Inputs'!$C$2+F362*'BCA Inputs'!$C$2+G362*'BCA Inputs'!$C$2),"")</f>
        <v/>
      </c>
      <c r="S362" s="181" t="str">
        <f t="shared" si="50"/>
        <v/>
      </c>
      <c r="T362" s="181" t="str">
        <f>IFERROR(IF($B$3="NYSEG",(INDEX('BCA Inputs'!$N$14:$N$54,MATCH(I362,'BCA Inputs'!$M$14:$M$54,0))*P362+INDEX('BCA Inputs'!$O$14:$O$54,MATCH(I362,'BCA Inputs'!$M$14:$M$54,0))*O362+INDEX('BCA Inputs'!P:P,MATCH(I362,'BCA Inputs'!M:M,0))*Q362+INDEX('BCA Inputs'!Q:Q,MATCH(I362,'BCA Inputs'!M:M,0))*F362+INDEX('BCA Inputs'!R:R,MATCH(I362,'BCA Inputs'!M:M,0))*G362)+L362+N362,IF($B$3="RG&amp;E",(INDEX('BCA Inputs'!$AX$14:$AX$54,MATCH(I362,'BCA Inputs'!$AW$14:$AW$54,0))*P362+INDEX('BCA Inputs'!$AY$14:$AY$54,MATCH(I362,'BCA Inputs'!$AW$14:$AW$54,0))*O362+INDEX('BCA Inputs'!$AZ$14:$AZ$54,MATCH(I362,'BCA Inputs'!$AW$14:$AW$54,0))*Q362+INDEX('BCA Inputs'!$BA$14:$BA$54,MATCH(I362,'BCA Inputs'!$AW$14:$AW$54,0))*F362+INDEX('BCA Inputs'!$BB$14:$BB$54,MATCH(I362,'BCA Inputs'!$AW$14:$AW$54,0))*G362)+L362+N362,"")),"")</f>
        <v/>
      </c>
      <c r="U362" s="234" t="str">
        <f t="shared" si="51"/>
        <v/>
      </c>
      <c r="V362" s="234" t="str">
        <f t="shared" si="52"/>
        <v/>
      </c>
      <c r="W362" s="234" t="str">
        <f t="shared" si="53"/>
        <v/>
      </c>
      <c r="Y362" s="235" t="str">
        <f t="shared" si="54"/>
        <v/>
      </c>
      <c r="Z362" s="236" t="str">
        <f>IFERROR(IF($B$3="NYSEG",INDEX('BCA Inputs'!$X$14:$X$54,MATCH(I362,'BCA Inputs'!$M$14:$M$54,0))*P362+INDEX('BCA Inputs'!$Y$14:$Y$54,MATCH(I362,'BCA Inputs'!$M$14:$M$54,0))*O362+INDEX('BCA Inputs'!$Z$14:$Z$54,MATCH(I362,'BCA Inputs'!$M$14:$M$54,0))*Q362+INDEX('BCA Inputs'!$AA$14:$AA$54,MATCH(I362,'BCA Inputs'!$M$14:$M$54,0))*F362+INDEX('BCA Inputs'!$AB$14:$AB$54,MATCH(I362,'BCA Inputs'!$M$14:$M$54,0))*G362,IF($B$3="RG&amp;E",INDEX('BCA Inputs'!$BG$14:$BG$54,MATCH(I362,'BCA Inputs'!$AW$14:$AW$54,0))*P362+INDEX('BCA Inputs'!$BH$14:$BH$54,MATCH(I362,'BCA Inputs'!$AW$14:$AW$54,0))*O362+INDEX('BCA Inputs'!$BI$14:$BI$54,MATCH(I362,'BCA Inputs'!$AW$14:$AW$54,0))*Q362+INDEX('BCA Inputs'!$BJ$14:$BJ$54,MATCH(I362,'BCA Inputs'!$AW$14:$AW$54,0))*F362+INDEX('BCA Inputs'!$BK$14:$BK$54,MATCH(I362,'BCA Inputs'!$AW$14:$AW$54,0))*G362,"")),"")</f>
        <v/>
      </c>
      <c r="AA362" s="237" t="str">
        <f t="shared" si="55"/>
        <v/>
      </c>
      <c r="AC362" s="238" t="str">
        <f>IFERROR((K362+R362)+IF($B$3="NYSEG",INDEX('BCA Inputs'!$AI$14:$AI$54,MATCH(I362,'BCA Inputs'!$M$14:$M$54,0))*P362+INDEX('BCA Inputs'!$AJ$14:$AJ$54,MATCH(I362,'BCA Inputs'!$M$14:$M$54,0))*Q362,IF($B$3="RG&amp;E",INDEX('BCA Inputs'!$BR$14:$BR$54,MATCH(I362,'BCA Inputs'!$AW$14:$AW$54,0))*P362+INDEX('BCA Inputs'!$BS$14:$BS$54,MATCH(I362,'BCA Inputs'!$AW$14:$AW$54,0))*Q362,"")),"")</f>
        <v/>
      </c>
      <c r="AD362" s="181" t="str">
        <f>IFERROR(IF($B$3="NYSEG",INDEX('BCA Inputs'!$AD$14:$AD$54,MATCH(I362,'BCA Inputs'!$M$14:$M$54,0))*P362+INDEX('BCA Inputs'!$AE$14:$AE$54,MATCH(I362,'BCA Inputs'!$M$14:$M$54,0))*O362+INDEX('BCA Inputs'!$AF$14:$AF$54,MATCH(I362,'BCA Inputs'!$M$14:$M$54,0))*Q362+INDEX('BCA Inputs'!$AG$14:$AG$54,MATCH(I362,'BCA Inputs'!$M$14:$M$54,0))*F362+INDEX('BCA Inputs'!$AH$14:$AH$54,MATCH(I362,'BCA Inputs'!$M$14:$M$54,0))*G362,IF($B$3="RG&amp;E",INDEX('BCA Inputs'!$BM$14:$BM$54,MATCH(I362,'BCA Inputs'!$AW$14:$AW$54,0))*P362+INDEX('BCA Inputs'!$BN$14:$BN$54,MATCH(I362,'BCA Inputs'!$AW$14:$AW$54,0))*O362+INDEX('BCA Inputs'!$BO$14:$BO$54,MATCH(I362,'BCA Inputs'!$AW$14:$AW$54,0))*Q362+INDEX('BCA Inputs'!$BP$14:$BP$54,MATCH(I362,'BCA Inputs'!$AW$14:$AW$54,0))*F362+INDEX('BCA Inputs'!$BQ$14:$BQ$54,MATCH(I362,'BCA Inputs'!$AW$14:$AW$54,0))*G362,"")),"")</f>
        <v/>
      </c>
      <c r="AE362" s="237" t="str">
        <f t="shared" si="56"/>
        <v/>
      </c>
      <c r="AF362" s="198">
        <f t="shared" si="58"/>
        <v>0</v>
      </c>
      <c r="AG362" s="239">
        <f t="shared" si="59"/>
        <v>0</v>
      </c>
    </row>
    <row r="363" spans="1:33">
      <c r="A363" s="228"/>
      <c r="B363" s="176"/>
      <c r="C363" s="229"/>
      <c r="D363" s="230"/>
      <c r="E363" s="230"/>
      <c r="F363" s="230"/>
      <c r="G363" s="230"/>
      <c r="H363" s="231"/>
      <c r="I363" s="231"/>
      <c r="J363" s="232"/>
      <c r="K363" s="232"/>
      <c r="L363" s="232"/>
      <c r="M363" s="181">
        <f t="shared" si="57"/>
        <v>0</v>
      </c>
      <c r="N363" s="181">
        <f>IF(H363="",0,H363*I363*'Avoided Water Savings Cost'!$C$16)</f>
        <v>0</v>
      </c>
      <c r="O363" s="545">
        <f>IF(C363="",0,IF($B$3="NYSEG",C363/(1-'Avoided Electric Costs 2020'!$W$21),IF($B$3="RG&amp;E",C363/(1-'Avoided Electric Costs 2020'!$X$21),"")))</f>
        <v>0</v>
      </c>
      <c r="P363" s="546">
        <f>IF(D363="",0,IF($B$3="NYSEG",D363/(1-'Avoided Electric Costs 2020'!$W$21),IF($B$3="RG&amp;E",D363/(1-'Avoided Electric Costs 2020'!$X$21),"")))</f>
        <v>0</v>
      </c>
      <c r="Q363" s="546">
        <f>IF(E363="",0,IF($B$3="NYSEG",E363/(1-'Avoided Natural Gas Costs 2020'!$J$34),IF($B$3="RG&amp;E",E363/(1-'Avoided Natural Gas Costs 2020'!$K$34),"")))</f>
        <v>0</v>
      </c>
      <c r="R363" s="233" t="str">
        <f>IFERROR(IF(P363*'BCA Inputs'!$C$1+Q363*'BCA Inputs'!$C$2+F363*'BCA Inputs'!$C$2+G363*'BCA Inputs'!$C$2=0,"",P363*'BCA Inputs'!$C$1+Q363*'BCA Inputs'!$C$2+F363*'BCA Inputs'!$C$2+G363*'BCA Inputs'!$C$2),"")</f>
        <v/>
      </c>
      <c r="S363" s="181" t="str">
        <f t="shared" si="50"/>
        <v/>
      </c>
      <c r="T363" s="181" t="str">
        <f>IFERROR(IF($B$3="NYSEG",(INDEX('BCA Inputs'!$N$14:$N$54,MATCH(I363,'BCA Inputs'!$M$14:$M$54,0))*P363+INDEX('BCA Inputs'!$O$14:$O$54,MATCH(I363,'BCA Inputs'!$M$14:$M$54,0))*O363+INDEX('BCA Inputs'!P:P,MATCH(I363,'BCA Inputs'!M:M,0))*Q363+INDEX('BCA Inputs'!Q:Q,MATCH(I363,'BCA Inputs'!M:M,0))*F363+INDEX('BCA Inputs'!R:R,MATCH(I363,'BCA Inputs'!M:M,0))*G363)+L363+N363,IF($B$3="RG&amp;E",(INDEX('BCA Inputs'!$AX$14:$AX$54,MATCH(I363,'BCA Inputs'!$AW$14:$AW$54,0))*P363+INDEX('BCA Inputs'!$AY$14:$AY$54,MATCH(I363,'BCA Inputs'!$AW$14:$AW$54,0))*O363+INDEX('BCA Inputs'!$AZ$14:$AZ$54,MATCH(I363,'BCA Inputs'!$AW$14:$AW$54,0))*Q363+INDEX('BCA Inputs'!$BA$14:$BA$54,MATCH(I363,'BCA Inputs'!$AW$14:$AW$54,0))*F363+INDEX('BCA Inputs'!$BB$14:$BB$54,MATCH(I363,'BCA Inputs'!$AW$14:$AW$54,0))*G363)+L363+N363,"")),"")</f>
        <v/>
      </c>
      <c r="U363" s="234" t="str">
        <f t="shared" si="51"/>
        <v/>
      </c>
      <c r="V363" s="234" t="str">
        <f t="shared" si="52"/>
        <v/>
      </c>
      <c r="W363" s="234" t="str">
        <f t="shared" si="53"/>
        <v/>
      </c>
      <c r="Y363" s="235" t="str">
        <f t="shared" si="54"/>
        <v/>
      </c>
      <c r="Z363" s="236" t="str">
        <f>IFERROR(IF($B$3="NYSEG",INDEX('BCA Inputs'!$X$14:$X$54,MATCH(I363,'BCA Inputs'!$M$14:$M$54,0))*P363+INDEX('BCA Inputs'!$Y$14:$Y$54,MATCH(I363,'BCA Inputs'!$M$14:$M$54,0))*O363+INDEX('BCA Inputs'!$Z$14:$Z$54,MATCH(I363,'BCA Inputs'!$M$14:$M$54,0))*Q363+INDEX('BCA Inputs'!$AA$14:$AA$54,MATCH(I363,'BCA Inputs'!$M$14:$M$54,0))*F363+INDEX('BCA Inputs'!$AB$14:$AB$54,MATCH(I363,'BCA Inputs'!$M$14:$M$54,0))*G363,IF($B$3="RG&amp;E",INDEX('BCA Inputs'!$BG$14:$BG$54,MATCH(I363,'BCA Inputs'!$AW$14:$AW$54,0))*P363+INDEX('BCA Inputs'!$BH$14:$BH$54,MATCH(I363,'BCA Inputs'!$AW$14:$AW$54,0))*O363+INDEX('BCA Inputs'!$BI$14:$BI$54,MATCH(I363,'BCA Inputs'!$AW$14:$AW$54,0))*Q363+INDEX('BCA Inputs'!$BJ$14:$BJ$54,MATCH(I363,'BCA Inputs'!$AW$14:$AW$54,0))*F363+INDEX('BCA Inputs'!$BK$14:$BK$54,MATCH(I363,'BCA Inputs'!$AW$14:$AW$54,0))*G363,"")),"")</f>
        <v/>
      </c>
      <c r="AA363" s="237" t="str">
        <f t="shared" si="55"/>
        <v/>
      </c>
      <c r="AC363" s="238" t="str">
        <f>IFERROR((K363+R363)+IF($B$3="NYSEG",INDEX('BCA Inputs'!$AI$14:$AI$54,MATCH(I363,'BCA Inputs'!$M$14:$M$54,0))*P363+INDEX('BCA Inputs'!$AJ$14:$AJ$54,MATCH(I363,'BCA Inputs'!$M$14:$M$54,0))*Q363,IF($B$3="RG&amp;E",INDEX('BCA Inputs'!$BR$14:$BR$54,MATCH(I363,'BCA Inputs'!$AW$14:$AW$54,0))*P363+INDEX('BCA Inputs'!$BS$14:$BS$54,MATCH(I363,'BCA Inputs'!$AW$14:$AW$54,0))*Q363,"")),"")</f>
        <v/>
      </c>
      <c r="AD363" s="181" t="str">
        <f>IFERROR(IF($B$3="NYSEG",INDEX('BCA Inputs'!$AD$14:$AD$54,MATCH(I363,'BCA Inputs'!$M$14:$M$54,0))*P363+INDEX('BCA Inputs'!$AE$14:$AE$54,MATCH(I363,'BCA Inputs'!$M$14:$M$54,0))*O363+INDEX('BCA Inputs'!$AF$14:$AF$54,MATCH(I363,'BCA Inputs'!$M$14:$M$54,0))*Q363+INDEX('BCA Inputs'!$AG$14:$AG$54,MATCH(I363,'BCA Inputs'!$M$14:$M$54,0))*F363+INDEX('BCA Inputs'!$AH$14:$AH$54,MATCH(I363,'BCA Inputs'!$M$14:$M$54,0))*G363,IF($B$3="RG&amp;E",INDEX('BCA Inputs'!$BM$14:$BM$54,MATCH(I363,'BCA Inputs'!$AW$14:$AW$54,0))*P363+INDEX('BCA Inputs'!$BN$14:$BN$54,MATCH(I363,'BCA Inputs'!$AW$14:$AW$54,0))*O363+INDEX('BCA Inputs'!$BO$14:$BO$54,MATCH(I363,'BCA Inputs'!$AW$14:$AW$54,0))*Q363+INDEX('BCA Inputs'!$BP$14:$BP$54,MATCH(I363,'BCA Inputs'!$AW$14:$AW$54,0))*F363+INDEX('BCA Inputs'!$BQ$14:$BQ$54,MATCH(I363,'BCA Inputs'!$AW$14:$AW$54,0))*G363,"")),"")</f>
        <v/>
      </c>
      <c r="AE363" s="237" t="str">
        <f t="shared" si="56"/>
        <v/>
      </c>
      <c r="AF363" s="198">
        <f t="shared" si="58"/>
        <v>0</v>
      </c>
      <c r="AG363" s="239">
        <f t="shared" si="59"/>
        <v>0</v>
      </c>
    </row>
    <row r="364" spans="1:33">
      <c r="A364" s="228"/>
      <c r="B364" s="176"/>
      <c r="C364" s="229"/>
      <c r="D364" s="230"/>
      <c r="E364" s="230"/>
      <c r="F364" s="230"/>
      <c r="G364" s="230"/>
      <c r="H364" s="231"/>
      <c r="I364" s="231"/>
      <c r="J364" s="232"/>
      <c r="K364" s="232"/>
      <c r="L364" s="232"/>
      <c r="M364" s="181">
        <f t="shared" si="57"/>
        <v>0</v>
      </c>
      <c r="N364" s="181">
        <f>IF(H364="",0,H364*I364*'Avoided Water Savings Cost'!$C$16)</f>
        <v>0</v>
      </c>
      <c r="O364" s="545">
        <f>IF(C364="",0,IF($B$3="NYSEG",C364/(1-'Avoided Electric Costs 2020'!$W$21),IF($B$3="RG&amp;E",C364/(1-'Avoided Electric Costs 2020'!$X$21),"")))</f>
        <v>0</v>
      </c>
      <c r="P364" s="546">
        <f>IF(D364="",0,IF($B$3="NYSEG",D364/(1-'Avoided Electric Costs 2020'!$W$21),IF($B$3="RG&amp;E",D364/(1-'Avoided Electric Costs 2020'!$X$21),"")))</f>
        <v>0</v>
      </c>
      <c r="Q364" s="546">
        <f>IF(E364="",0,IF($B$3="NYSEG",E364/(1-'Avoided Natural Gas Costs 2020'!$J$34),IF($B$3="RG&amp;E",E364/(1-'Avoided Natural Gas Costs 2020'!$K$34),"")))</f>
        <v>0</v>
      </c>
      <c r="R364" s="233" t="str">
        <f>IFERROR(IF(P364*'BCA Inputs'!$C$1+Q364*'BCA Inputs'!$C$2+F364*'BCA Inputs'!$C$2+G364*'BCA Inputs'!$C$2=0,"",P364*'BCA Inputs'!$C$1+Q364*'BCA Inputs'!$C$2+F364*'BCA Inputs'!$C$2+G364*'BCA Inputs'!$C$2),"")</f>
        <v/>
      </c>
      <c r="S364" s="181" t="str">
        <f t="shared" si="50"/>
        <v/>
      </c>
      <c r="T364" s="181" t="str">
        <f>IFERROR(IF($B$3="NYSEG",(INDEX('BCA Inputs'!$N$14:$N$54,MATCH(I364,'BCA Inputs'!$M$14:$M$54,0))*P364+INDEX('BCA Inputs'!$O$14:$O$54,MATCH(I364,'BCA Inputs'!$M$14:$M$54,0))*O364+INDEX('BCA Inputs'!P:P,MATCH(I364,'BCA Inputs'!M:M,0))*Q364+INDEX('BCA Inputs'!Q:Q,MATCH(I364,'BCA Inputs'!M:M,0))*F364+INDEX('BCA Inputs'!R:R,MATCH(I364,'BCA Inputs'!M:M,0))*G364)+L364+N364,IF($B$3="RG&amp;E",(INDEX('BCA Inputs'!$AX$14:$AX$54,MATCH(I364,'BCA Inputs'!$AW$14:$AW$54,0))*P364+INDEX('BCA Inputs'!$AY$14:$AY$54,MATCH(I364,'BCA Inputs'!$AW$14:$AW$54,0))*O364+INDEX('BCA Inputs'!$AZ$14:$AZ$54,MATCH(I364,'BCA Inputs'!$AW$14:$AW$54,0))*Q364+INDEX('BCA Inputs'!$BA$14:$BA$54,MATCH(I364,'BCA Inputs'!$AW$14:$AW$54,0))*F364+INDEX('BCA Inputs'!$BB$14:$BB$54,MATCH(I364,'BCA Inputs'!$AW$14:$AW$54,0))*G364)+L364+N364,"")),"")</f>
        <v/>
      </c>
      <c r="U364" s="234" t="str">
        <f t="shared" si="51"/>
        <v/>
      </c>
      <c r="V364" s="234" t="str">
        <f t="shared" si="52"/>
        <v/>
      </c>
      <c r="W364" s="234" t="str">
        <f t="shared" si="53"/>
        <v/>
      </c>
      <c r="Y364" s="235" t="str">
        <f t="shared" si="54"/>
        <v/>
      </c>
      <c r="Z364" s="236" t="str">
        <f>IFERROR(IF($B$3="NYSEG",INDEX('BCA Inputs'!$X$14:$X$54,MATCH(I364,'BCA Inputs'!$M$14:$M$54,0))*P364+INDEX('BCA Inputs'!$Y$14:$Y$54,MATCH(I364,'BCA Inputs'!$M$14:$M$54,0))*O364+INDEX('BCA Inputs'!$Z$14:$Z$54,MATCH(I364,'BCA Inputs'!$M$14:$M$54,0))*Q364+INDEX('BCA Inputs'!$AA$14:$AA$54,MATCH(I364,'BCA Inputs'!$M$14:$M$54,0))*F364+INDEX('BCA Inputs'!$AB$14:$AB$54,MATCH(I364,'BCA Inputs'!$M$14:$M$54,0))*G364,IF($B$3="RG&amp;E",INDEX('BCA Inputs'!$BG$14:$BG$54,MATCH(I364,'BCA Inputs'!$AW$14:$AW$54,0))*P364+INDEX('BCA Inputs'!$BH$14:$BH$54,MATCH(I364,'BCA Inputs'!$AW$14:$AW$54,0))*O364+INDEX('BCA Inputs'!$BI$14:$BI$54,MATCH(I364,'BCA Inputs'!$AW$14:$AW$54,0))*Q364+INDEX('BCA Inputs'!$BJ$14:$BJ$54,MATCH(I364,'BCA Inputs'!$AW$14:$AW$54,0))*F364+INDEX('BCA Inputs'!$BK$14:$BK$54,MATCH(I364,'BCA Inputs'!$AW$14:$AW$54,0))*G364,"")),"")</f>
        <v/>
      </c>
      <c r="AA364" s="237" t="str">
        <f t="shared" si="55"/>
        <v/>
      </c>
      <c r="AC364" s="238" t="str">
        <f>IFERROR((K364+R364)+IF($B$3="NYSEG",INDEX('BCA Inputs'!$AI$14:$AI$54,MATCH(I364,'BCA Inputs'!$M$14:$M$54,0))*P364+INDEX('BCA Inputs'!$AJ$14:$AJ$54,MATCH(I364,'BCA Inputs'!$M$14:$M$54,0))*Q364,IF($B$3="RG&amp;E",INDEX('BCA Inputs'!$BR$14:$BR$54,MATCH(I364,'BCA Inputs'!$AW$14:$AW$54,0))*P364+INDEX('BCA Inputs'!$BS$14:$BS$54,MATCH(I364,'BCA Inputs'!$AW$14:$AW$54,0))*Q364,"")),"")</f>
        <v/>
      </c>
      <c r="AD364" s="181" t="str">
        <f>IFERROR(IF($B$3="NYSEG",INDEX('BCA Inputs'!$AD$14:$AD$54,MATCH(I364,'BCA Inputs'!$M$14:$M$54,0))*P364+INDEX('BCA Inputs'!$AE$14:$AE$54,MATCH(I364,'BCA Inputs'!$M$14:$M$54,0))*O364+INDEX('BCA Inputs'!$AF$14:$AF$54,MATCH(I364,'BCA Inputs'!$M$14:$M$54,0))*Q364+INDEX('BCA Inputs'!$AG$14:$AG$54,MATCH(I364,'BCA Inputs'!$M$14:$M$54,0))*F364+INDEX('BCA Inputs'!$AH$14:$AH$54,MATCH(I364,'BCA Inputs'!$M$14:$M$54,0))*G364,IF($B$3="RG&amp;E",INDEX('BCA Inputs'!$BM$14:$BM$54,MATCH(I364,'BCA Inputs'!$AW$14:$AW$54,0))*P364+INDEX('BCA Inputs'!$BN$14:$BN$54,MATCH(I364,'BCA Inputs'!$AW$14:$AW$54,0))*O364+INDEX('BCA Inputs'!$BO$14:$BO$54,MATCH(I364,'BCA Inputs'!$AW$14:$AW$54,0))*Q364+INDEX('BCA Inputs'!$BP$14:$BP$54,MATCH(I364,'BCA Inputs'!$AW$14:$AW$54,0))*F364+INDEX('BCA Inputs'!$BQ$14:$BQ$54,MATCH(I364,'BCA Inputs'!$AW$14:$AW$54,0))*G364,"")),"")</f>
        <v/>
      </c>
      <c r="AE364" s="237" t="str">
        <f t="shared" si="56"/>
        <v/>
      </c>
      <c r="AF364" s="198">
        <f t="shared" si="58"/>
        <v>0</v>
      </c>
      <c r="AG364" s="239">
        <f t="shared" si="59"/>
        <v>0</v>
      </c>
    </row>
    <row r="365" spans="1:33">
      <c r="A365" s="228"/>
      <c r="B365" s="176"/>
      <c r="C365" s="229"/>
      <c r="D365" s="230"/>
      <c r="E365" s="230"/>
      <c r="F365" s="230"/>
      <c r="G365" s="230"/>
      <c r="H365" s="231"/>
      <c r="I365" s="231"/>
      <c r="J365" s="232"/>
      <c r="K365" s="232"/>
      <c r="L365" s="232"/>
      <c r="M365" s="181">
        <f t="shared" si="57"/>
        <v>0</v>
      </c>
      <c r="N365" s="181">
        <f>IF(H365="",0,H365*I365*'Avoided Water Savings Cost'!$C$16)</f>
        <v>0</v>
      </c>
      <c r="O365" s="545">
        <f>IF(C365="",0,IF($B$3="NYSEG",C365/(1-'Avoided Electric Costs 2020'!$W$21),IF($B$3="RG&amp;E",C365/(1-'Avoided Electric Costs 2020'!$X$21),"")))</f>
        <v>0</v>
      </c>
      <c r="P365" s="546">
        <f>IF(D365="",0,IF($B$3="NYSEG",D365/(1-'Avoided Electric Costs 2020'!$W$21),IF($B$3="RG&amp;E",D365/(1-'Avoided Electric Costs 2020'!$X$21),"")))</f>
        <v>0</v>
      </c>
      <c r="Q365" s="546">
        <f>IF(E365="",0,IF($B$3="NYSEG",E365/(1-'Avoided Natural Gas Costs 2020'!$J$34),IF($B$3="RG&amp;E",E365/(1-'Avoided Natural Gas Costs 2020'!$K$34),"")))</f>
        <v>0</v>
      </c>
      <c r="R365" s="233" t="str">
        <f>IFERROR(IF(P365*'BCA Inputs'!$C$1+Q365*'BCA Inputs'!$C$2+F365*'BCA Inputs'!$C$2+G365*'BCA Inputs'!$C$2=0,"",P365*'BCA Inputs'!$C$1+Q365*'BCA Inputs'!$C$2+F365*'BCA Inputs'!$C$2+G365*'BCA Inputs'!$C$2),"")</f>
        <v/>
      </c>
      <c r="S365" s="181" t="str">
        <f t="shared" si="50"/>
        <v/>
      </c>
      <c r="T365" s="181" t="str">
        <f>IFERROR(IF($B$3="NYSEG",(INDEX('BCA Inputs'!$N$14:$N$54,MATCH(I365,'BCA Inputs'!$M$14:$M$54,0))*P365+INDEX('BCA Inputs'!$O$14:$O$54,MATCH(I365,'BCA Inputs'!$M$14:$M$54,0))*O365+INDEX('BCA Inputs'!P:P,MATCH(I365,'BCA Inputs'!M:M,0))*Q365+INDEX('BCA Inputs'!Q:Q,MATCH(I365,'BCA Inputs'!M:M,0))*F365+INDEX('BCA Inputs'!R:R,MATCH(I365,'BCA Inputs'!M:M,0))*G365)+L365+N365,IF($B$3="RG&amp;E",(INDEX('BCA Inputs'!$AX$14:$AX$54,MATCH(I365,'BCA Inputs'!$AW$14:$AW$54,0))*P365+INDEX('BCA Inputs'!$AY$14:$AY$54,MATCH(I365,'BCA Inputs'!$AW$14:$AW$54,0))*O365+INDEX('BCA Inputs'!$AZ$14:$AZ$54,MATCH(I365,'BCA Inputs'!$AW$14:$AW$54,0))*Q365+INDEX('BCA Inputs'!$BA$14:$BA$54,MATCH(I365,'BCA Inputs'!$AW$14:$AW$54,0))*F365+INDEX('BCA Inputs'!$BB$14:$BB$54,MATCH(I365,'BCA Inputs'!$AW$14:$AW$54,0))*G365)+L365+N365,"")),"")</f>
        <v/>
      </c>
      <c r="U365" s="234" t="str">
        <f t="shared" si="51"/>
        <v/>
      </c>
      <c r="V365" s="234" t="str">
        <f t="shared" si="52"/>
        <v/>
      </c>
      <c r="W365" s="234" t="str">
        <f t="shared" si="53"/>
        <v/>
      </c>
      <c r="Y365" s="235" t="str">
        <f t="shared" si="54"/>
        <v/>
      </c>
      <c r="Z365" s="236" t="str">
        <f>IFERROR(IF($B$3="NYSEG",INDEX('BCA Inputs'!$X$14:$X$54,MATCH(I365,'BCA Inputs'!$M$14:$M$54,0))*P365+INDEX('BCA Inputs'!$Y$14:$Y$54,MATCH(I365,'BCA Inputs'!$M$14:$M$54,0))*O365+INDEX('BCA Inputs'!$Z$14:$Z$54,MATCH(I365,'BCA Inputs'!$M$14:$M$54,0))*Q365+INDEX('BCA Inputs'!$AA$14:$AA$54,MATCH(I365,'BCA Inputs'!$M$14:$M$54,0))*F365+INDEX('BCA Inputs'!$AB$14:$AB$54,MATCH(I365,'BCA Inputs'!$M$14:$M$54,0))*G365,IF($B$3="RG&amp;E",INDEX('BCA Inputs'!$BG$14:$BG$54,MATCH(I365,'BCA Inputs'!$AW$14:$AW$54,0))*P365+INDEX('BCA Inputs'!$BH$14:$BH$54,MATCH(I365,'BCA Inputs'!$AW$14:$AW$54,0))*O365+INDEX('BCA Inputs'!$BI$14:$BI$54,MATCH(I365,'BCA Inputs'!$AW$14:$AW$54,0))*Q365+INDEX('BCA Inputs'!$BJ$14:$BJ$54,MATCH(I365,'BCA Inputs'!$AW$14:$AW$54,0))*F365+INDEX('BCA Inputs'!$BK$14:$BK$54,MATCH(I365,'BCA Inputs'!$AW$14:$AW$54,0))*G365,"")),"")</f>
        <v/>
      </c>
      <c r="AA365" s="237" t="str">
        <f t="shared" si="55"/>
        <v/>
      </c>
      <c r="AC365" s="238" t="str">
        <f>IFERROR((K365+R365)+IF($B$3="NYSEG",INDEX('BCA Inputs'!$AI$14:$AI$54,MATCH(I365,'BCA Inputs'!$M$14:$M$54,0))*P365+INDEX('BCA Inputs'!$AJ$14:$AJ$54,MATCH(I365,'BCA Inputs'!$M$14:$M$54,0))*Q365,IF($B$3="RG&amp;E",INDEX('BCA Inputs'!$BR$14:$BR$54,MATCH(I365,'BCA Inputs'!$AW$14:$AW$54,0))*P365+INDEX('BCA Inputs'!$BS$14:$BS$54,MATCH(I365,'BCA Inputs'!$AW$14:$AW$54,0))*Q365,"")),"")</f>
        <v/>
      </c>
      <c r="AD365" s="181" t="str">
        <f>IFERROR(IF($B$3="NYSEG",INDEX('BCA Inputs'!$AD$14:$AD$54,MATCH(I365,'BCA Inputs'!$M$14:$M$54,0))*P365+INDEX('BCA Inputs'!$AE$14:$AE$54,MATCH(I365,'BCA Inputs'!$M$14:$M$54,0))*O365+INDEX('BCA Inputs'!$AF$14:$AF$54,MATCH(I365,'BCA Inputs'!$M$14:$M$54,0))*Q365+INDEX('BCA Inputs'!$AG$14:$AG$54,MATCH(I365,'BCA Inputs'!$M$14:$M$54,0))*F365+INDEX('BCA Inputs'!$AH$14:$AH$54,MATCH(I365,'BCA Inputs'!$M$14:$M$54,0))*G365,IF($B$3="RG&amp;E",INDEX('BCA Inputs'!$BM$14:$BM$54,MATCH(I365,'BCA Inputs'!$AW$14:$AW$54,0))*P365+INDEX('BCA Inputs'!$BN$14:$BN$54,MATCH(I365,'BCA Inputs'!$AW$14:$AW$54,0))*O365+INDEX('BCA Inputs'!$BO$14:$BO$54,MATCH(I365,'BCA Inputs'!$AW$14:$AW$54,0))*Q365+INDEX('BCA Inputs'!$BP$14:$BP$54,MATCH(I365,'BCA Inputs'!$AW$14:$AW$54,0))*F365+INDEX('BCA Inputs'!$BQ$14:$BQ$54,MATCH(I365,'BCA Inputs'!$AW$14:$AW$54,0))*G365,"")),"")</f>
        <v/>
      </c>
      <c r="AE365" s="237" t="str">
        <f t="shared" si="56"/>
        <v/>
      </c>
      <c r="AF365" s="198">
        <f t="shared" si="58"/>
        <v>0</v>
      </c>
      <c r="AG365" s="239">
        <f t="shared" si="59"/>
        <v>0</v>
      </c>
    </row>
    <row r="366" spans="1:33">
      <c r="A366" s="228"/>
      <c r="B366" s="176"/>
      <c r="C366" s="229"/>
      <c r="D366" s="230"/>
      <c r="E366" s="230"/>
      <c r="F366" s="230"/>
      <c r="G366" s="230"/>
      <c r="H366" s="231"/>
      <c r="I366" s="231"/>
      <c r="J366" s="232"/>
      <c r="K366" s="232"/>
      <c r="L366" s="232"/>
      <c r="M366" s="181">
        <f t="shared" si="57"/>
        <v>0</v>
      </c>
      <c r="N366" s="181">
        <f>IF(H366="",0,H366*I366*'Avoided Water Savings Cost'!$C$16)</f>
        <v>0</v>
      </c>
      <c r="O366" s="545">
        <f>IF(C366="",0,IF($B$3="NYSEG",C366/(1-'Avoided Electric Costs 2020'!$W$21),IF($B$3="RG&amp;E",C366/(1-'Avoided Electric Costs 2020'!$X$21),"")))</f>
        <v>0</v>
      </c>
      <c r="P366" s="546">
        <f>IF(D366="",0,IF($B$3="NYSEG",D366/(1-'Avoided Electric Costs 2020'!$W$21),IF($B$3="RG&amp;E",D366/(1-'Avoided Electric Costs 2020'!$X$21),"")))</f>
        <v>0</v>
      </c>
      <c r="Q366" s="546">
        <f>IF(E366="",0,IF($B$3="NYSEG",E366/(1-'Avoided Natural Gas Costs 2020'!$J$34),IF($B$3="RG&amp;E",E366/(1-'Avoided Natural Gas Costs 2020'!$K$34),"")))</f>
        <v>0</v>
      </c>
      <c r="R366" s="233" t="str">
        <f>IFERROR(IF(P366*'BCA Inputs'!$C$1+Q366*'BCA Inputs'!$C$2+F366*'BCA Inputs'!$C$2+G366*'BCA Inputs'!$C$2=0,"",P366*'BCA Inputs'!$C$1+Q366*'BCA Inputs'!$C$2+F366*'BCA Inputs'!$C$2+G366*'BCA Inputs'!$C$2),"")</f>
        <v/>
      </c>
      <c r="S366" s="181" t="str">
        <f t="shared" si="50"/>
        <v/>
      </c>
      <c r="T366" s="181" t="str">
        <f>IFERROR(IF($B$3="NYSEG",(INDEX('BCA Inputs'!$N$14:$N$54,MATCH(I366,'BCA Inputs'!$M$14:$M$54,0))*P366+INDEX('BCA Inputs'!$O$14:$O$54,MATCH(I366,'BCA Inputs'!$M$14:$M$54,0))*O366+INDEX('BCA Inputs'!P:P,MATCH(I366,'BCA Inputs'!M:M,0))*Q366+INDEX('BCA Inputs'!Q:Q,MATCH(I366,'BCA Inputs'!M:M,0))*F366+INDEX('BCA Inputs'!R:R,MATCH(I366,'BCA Inputs'!M:M,0))*G366)+L366+N366,IF($B$3="RG&amp;E",(INDEX('BCA Inputs'!$AX$14:$AX$54,MATCH(I366,'BCA Inputs'!$AW$14:$AW$54,0))*P366+INDEX('BCA Inputs'!$AY$14:$AY$54,MATCH(I366,'BCA Inputs'!$AW$14:$AW$54,0))*O366+INDEX('BCA Inputs'!$AZ$14:$AZ$54,MATCH(I366,'BCA Inputs'!$AW$14:$AW$54,0))*Q366+INDEX('BCA Inputs'!$BA$14:$BA$54,MATCH(I366,'BCA Inputs'!$AW$14:$AW$54,0))*F366+INDEX('BCA Inputs'!$BB$14:$BB$54,MATCH(I366,'BCA Inputs'!$AW$14:$AW$54,0))*G366)+L366+N366,"")),"")</f>
        <v/>
      </c>
      <c r="U366" s="234" t="str">
        <f t="shared" si="51"/>
        <v/>
      </c>
      <c r="V366" s="234" t="str">
        <f t="shared" si="52"/>
        <v/>
      </c>
      <c r="W366" s="234" t="str">
        <f t="shared" si="53"/>
        <v/>
      </c>
      <c r="Y366" s="235" t="str">
        <f t="shared" si="54"/>
        <v/>
      </c>
      <c r="Z366" s="236" t="str">
        <f>IFERROR(IF($B$3="NYSEG",INDEX('BCA Inputs'!$X$14:$X$54,MATCH(I366,'BCA Inputs'!$M$14:$M$54,0))*P366+INDEX('BCA Inputs'!$Y$14:$Y$54,MATCH(I366,'BCA Inputs'!$M$14:$M$54,0))*O366+INDEX('BCA Inputs'!$Z$14:$Z$54,MATCH(I366,'BCA Inputs'!$M$14:$M$54,0))*Q366+INDEX('BCA Inputs'!$AA$14:$AA$54,MATCH(I366,'BCA Inputs'!$M$14:$M$54,0))*F366+INDEX('BCA Inputs'!$AB$14:$AB$54,MATCH(I366,'BCA Inputs'!$M$14:$M$54,0))*G366,IF($B$3="RG&amp;E",INDEX('BCA Inputs'!$BG$14:$BG$54,MATCH(I366,'BCA Inputs'!$AW$14:$AW$54,0))*P366+INDEX('BCA Inputs'!$BH$14:$BH$54,MATCH(I366,'BCA Inputs'!$AW$14:$AW$54,0))*O366+INDEX('BCA Inputs'!$BI$14:$BI$54,MATCH(I366,'BCA Inputs'!$AW$14:$AW$54,0))*Q366+INDEX('BCA Inputs'!$BJ$14:$BJ$54,MATCH(I366,'BCA Inputs'!$AW$14:$AW$54,0))*F366+INDEX('BCA Inputs'!$BK$14:$BK$54,MATCH(I366,'BCA Inputs'!$AW$14:$AW$54,0))*G366,"")),"")</f>
        <v/>
      </c>
      <c r="AA366" s="237" t="str">
        <f t="shared" si="55"/>
        <v/>
      </c>
      <c r="AC366" s="238" t="str">
        <f>IFERROR((K366+R366)+IF($B$3="NYSEG",INDEX('BCA Inputs'!$AI$14:$AI$54,MATCH(I366,'BCA Inputs'!$M$14:$M$54,0))*P366+INDEX('BCA Inputs'!$AJ$14:$AJ$54,MATCH(I366,'BCA Inputs'!$M$14:$M$54,0))*Q366,IF($B$3="RG&amp;E",INDEX('BCA Inputs'!$BR$14:$BR$54,MATCH(I366,'BCA Inputs'!$AW$14:$AW$54,0))*P366+INDEX('BCA Inputs'!$BS$14:$BS$54,MATCH(I366,'BCA Inputs'!$AW$14:$AW$54,0))*Q366,"")),"")</f>
        <v/>
      </c>
      <c r="AD366" s="181" t="str">
        <f>IFERROR(IF($B$3="NYSEG",INDEX('BCA Inputs'!$AD$14:$AD$54,MATCH(I366,'BCA Inputs'!$M$14:$M$54,0))*P366+INDEX('BCA Inputs'!$AE$14:$AE$54,MATCH(I366,'BCA Inputs'!$M$14:$M$54,0))*O366+INDEX('BCA Inputs'!$AF$14:$AF$54,MATCH(I366,'BCA Inputs'!$M$14:$M$54,0))*Q366+INDEX('BCA Inputs'!$AG$14:$AG$54,MATCH(I366,'BCA Inputs'!$M$14:$M$54,0))*F366+INDEX('BCA Inputs'!$AH$14:$AH$54,MATCH(I366,'BCA Inputs'!$M$14:$M$54,0))*G366,IF($B$3="RG&amp;E",INDEX('BCA Inputs'!$BM$14:$BM$54,MATCH(I366,'BCA Inputs'!$AW$14:$AW$54,0))*P366+INDEX('BCA Inputs'!$BN$14:$BN$54,MATCH(I366,'BCA Inputs'!$AW$14:$AW$54,0))*O366+INDEX('BCA Inputs'!$BO$14:$BO$54,MATCH(I366,'BCA Inputs'!$AW$14:$AW$54,0))*Q366+INDEX('BCA Inputs'!$BP$14:$BP$54,MATCH(I366,'BCA Inputs'!$AW$14:$AW$54,0))*F366+INDEX('BCA Inputs'!$BQ$14:$BQ$54,MATCH(I366,'BCA Inputs'!$AW$14:$AW$54,0))*G366,"")),"")</f>
        <v/>
      </c>
      <c r="AE366" s="237" t="str">
        <f t="shared" si="56"/>
        <v/>
      </c>
      <c r="AF366" s="198">
        <f t="shared" si="58"/>
        <v>0</v>
      </c>
      <c r="AG366" s="239">
        <f t="shared" si="59"/>
        <v>0</v>
      </c>
    </row>
    <row r="367" spans="1:33">
      <c r="A367" s="228"/>
      <c r="B367" s="176"/>
      <c r="C367" s="229"/>
      <c r="D367" s="230"/>
      <c r="E367" s="230"/>
      <c r="F367" s="230"/>
      <c r="G367" s="230"/>
      <c r="H367" s="231"/>
      <c r="I367" s="231"/>
      <c r="J367" s="232"/>
      <c r="K367" s="232"/>
      <c r="L367" s="232"/>
      <c r="M367" s="181">
        <f t="shared" si="57"/>
        <v>0</v>
      </c>
      <c r="N367" s="181">
        <f>IF(H367="",0,H367*I367*'Avoided Water Savings Cost'!$C$16)</f>
        <v>0</v>
      </c>
      <c r="O367" s="545">
        <f>IF(C367="",0,IF($B$3="NYSEG",C367/(1-'Avoided Electric Costs 2020'!$W$21),IF($B$3="RG&amp;E",C367/(1-'Avoided Electric Costs 2020'!$X$21),"")))</f>
        <v>0</v>
      </c>
      <c r="P367" s="546">
        <f>IF(D367="",0,IF($B$3="NYSEG",D367/(1-'Avoided Electric Costs 2020'!$W$21),IF($B$3="RG&amp;E",D367/(1-'Avoided Electric Costs 2020'!$X$21),"")))</f>
        <v>0</v>
      </c>
      <c r="Q367" s="546">
        <f>IF(E367="",0,IF($B$3="NYSEG",E367/(1-'Avoided Natural Gas Costs 2020'!$J$34),IF($B$3="RG&amp;E",E367/(1-'Avoided Natural Gas Costs 2020'!$K$34),"")))</f>
        <v>0</v>
      </c>
      <c r="R367" s="233" t="str">
        <f>IFERROR(IF(P367*'BCA Inputs'!$C$1+Q367*'BCA Inputs'!$C$2+F367*'BCA Inputs'!$C$2+G367*'BCA Inputs'!$C$2=0,"",P367*'BCA Inputs'!$C$1+Q367*'BCA Inputs'!$C$2+F367*'BCA Inputs'!$C$2+G367*'BCA Inputs'!$C$2),"")</f>
        <v/>
      </c>
      <c r="S367" s="181" t="str">
        <f t="shared" si="50"/>
        <v/>
      </c>
      <c r="T367" s="181" t="str">
        <f>IFERROR(IF($B$3="NYSEG",(INDEX('BCA Inputs'!$N$14:$N$54,MATCH(I367,'BCA Inputs'!$M$14:$M$54,0))*P367+INDEX('BCA Inputs'!$O$14:$O$54,MATCH(I367,'BCA Inputs'!$M$14:$M$54,0))*O367+INDEX('BCA Inputs'!P:P,MATCH(I367,'BCA Inputs'!M:M,0))*Q367+INDEX('BCA Inputs'!Q:Q,MATCH(I367,'BCA Inputs'!M:M,0))*F367+INDEX('BCA Inputs'!R:R,MATCH(I367,'BCA Inputs'!M:M,0))*G367)+L367+N367,IF($B$3="RG&amp;E",(INDEX('BCA Inputs'!$AX$14:$AX$54,MATCH(I367,'BCA Inputs'!$AW$14:$AW$54,0))*P367+INDEX('BCA Inputs'!$AY$14:$AY$54,MATCH(I367,'BCA Inputs'!$AW$14:$AW$54,0))*O367+INDEX('BCA Inputs'!$AZ$14:$AZ$54,MATCH(I367,'BCA Inputs'!$AW$14:$AW$54,0))*Q367+INDEX('BCA Inputs'!$BA$14:$BA$54,MATCH(I367,'BCA Inputs'!$AW$14:$AW$54,0))*F367+INDEX('BCA Inputs'!$BB$14:$BB$54,MATCH(I367,'BCA Inputs'!$AW$14:$AW$54,0))*G367)+L367+N367,"")),"")</f>
        <v/>
      </c>
      <c r="U367" s="234" t="str">
        <f t="shared" si="51"/>
        <v/>
      </c>
      <c r="V367" s="234" t="str">
        <f t="shared" si="52"/>
        <v/>
      </c>
      <c r="W367" s="234" t="str">
        <f t="shared" si="53"/>
        <v/>
      </c>
      <c r="Y367" s="235" t="str">
        <f t="shared" si="54"/>
        <v/>
      </c>
      <c r="Z367" s="236" t="str">
        <f>IFERROR(IF($B$3="NYSEG",INDEX('BCA Inputs'!$X$14:$X$54,MATCH(I367,'BCA Inputs'!$M$14:$M$54,0))*P367+INDEX('BCA Inputs'!$Y$14:$Y$54,MATCH(I367,'BCA Inputs'!$M$14:$M$54,0))*O367+INDEX('BCA Inputs'!$Z$14:$Z$54,MATCH(I367,'BCA Inputs'!$M$14:$M$54,0))*Q367+INDEX('BCA Inputs'!$AA$14:$AA$54,MATCH(I367,'BCA Inputs'!$M$14:$M$54,0))*F367+INDEX('BCA Inputs'!$AB$14:$AB$54,MATCH(I367,'BCA Inputs'!$M$14:$M$54,0))*G367,IF($B$3="RG&amp;E",INDEX('BCA Inputs'!$BG$14:$BG$54,MATCH(I367,'BCA Inputs'!$AW$14:$AW$54,0))*P367+INDEX('BCA Inputs'!$BH$14:$BH$54,MATCH(I367,'BCA Inputs'!$AW$14:$AW$54,0))*O367+INDEX('BCA Inputs'!$BI$14:$BI$54,MATCH(I367,'BCA Inputs'!$AW$14:$AW$54,0))*Q367+INDEX('BCA Inputs'!$BJ$14:$BJ$54,MATCH(I367,'BCA Inputs'!$AW$14:$AW$54,0))*F367+INDEX('BCA Inputs'!$BK$14:$BK$54,MATCH(I367,'BCA Inputs'!$AW$14:$AW$54,0))*G367,"")),"")</f>
        <v/>
      </c>
      <c r="AA367" s="237" t="str">
        <f t="shared" si="55"/>
        <v/>
      </c>
      <c r="AC367" s="238" t="str">
        <f>IFERROR((K367+R367)+IF($B$3="NYSEG",INDEX('BCA Inputs'!$AI$14:$AI$54,MATCH(I367,'BCA Inputs'!$M$14:$M$54,0))*P367+INDEX('BCA Inputs'!$AJ$14:$AJ$54,MATCH(I367,'BCA Inputs'!$M$14:$M$54,0))*Q367,IF($B$3="RG&amp;E",INDEX('BCA Inputs'!$BR$14:$BR$54,MATCH(I367,'BCA Inputs'!$AW$14:$AW$54,0))*P367+INDEX('BCA Inputs'!$BS$14:$BS$54,MATCH(I367,'BCA Inputs'!$AW$14:$AW$54,0))*Q367,"")),"")</f>
        <v/>
      </c>
      <c r="AD367" s="181" t="str">
        <f>IFERROR(IF($B$3="NYSEG",INDEX('BCA Inputs'!$AD$14:$AD$54,MATCH(I367,'BCA Inputs'!$M$14:$M$54,0))*P367+INDEX('BCA Inputs'!$AE$14:$AE$54,MATCH(I367,'BCA Inputs'!$M$14:$M$54,0))*O367+INDEX('BCA Inputs'!$AF$14:$AF$54,MATCH(I367,'BCA Inputs'!$M$14:$M$54,0))*Q367+INDEX('BCA Inputs'!$AG$14:$AG$54,MATCH(I367,'BCA Inputs'!$M$14:$M$54,0))*F367+INDEX('BCA Inputs'!$AH$14:$AH$54,MATCH(I367,'BCA Inputs'!$M$14:$M$54,0))*G367,IF($B$3="RG&amp;E",INDEX('BCA Inputs'!$BM$14:$BM$54,MATCH(I367,'BCA Inputs'!$AW$14:$AW$54,0))*P367+INDEX('BCA Inputs'!$BN$14:$BN$54,MATCH(I367,'BCA Inputs'!$AW$14:$AW$54,0))*O367+INDEX('BCA Inputs'!$BO$14:$BO$54,MATCH(I367,'BCA Inputs'!$AW$14:$AW$54,0))*Q367+INDEX('BCA Inputs'!$BP$14:$BP$54,MATCH(I367,'BCA Inputs'!$AW$14:$AW$54,0))*F367+INDEX('BCA Inputs'!$BQ$14:$BQ$54,MATCH(I367,'BCA Inputs'!$AW$14:$AW$54,0))*G367,"")),"")</f>
        <v/>
      </c>
      <c r="AE367" s="237" t="str">
        <f t="shared" si="56"/>
        <v/>
      </c>
      <c r="AF367" s="198">
        <f t="shared" si="58"/>
        <v>0</v>
      </c>
      <c r="AG367" s="239">
        <f t="shared" si="59"/>
        <v>0</v>
      </c>
    </row>
    <row r="368" spans="1:33">
      <c r="A368" s="228"/>
      <c r="B368" s="176"/>
      <c r="C368" s="229"/>
      <c r="D368" s="230"/>
      <c r="E368" s="230"/>
      <c r="F368" s="230"/>
      <c r="G368" s="230"/>
      <c r="H368" s="231"/>
      <c r="I368" s="231"/>
      <c r="J368" s="232"/>
      <c r="K368" s="232"/>
      <c r="L368" s="232"/>
      <c r="M368" s="181">
        <f t="shared" si="57"/>
        <v>0</v>
      </c>
      <c r="N368" s="181">
        <f>IF(H368="",0,H368*I368*'Avoided Water Savings Cost'!$C$16)</f>
        <v>0</v>
      </c>
      <c r="O368" s="545">
        <f>IF(C368="",0,IF($B$3="NYSEG",C368/(1-'Avoided Electric Costs 2020'!$W$21),IF($B$3="RG&amp;E",C368/(1-'Avoided Electric Costs 2020'!$X$21),"")))</f>
        <v>0</v>
      </c>
      <c r="P368" s="546">
        <f>IF(D368="",0,IF($B$3="NYSEG",D368/(1-'Avoided Electric Costs 2020'!$W$21),IF($B$3="RG&amp;E",D368/(1-'Avoided Electric Costs 2020'!$X$21),"")))</f>
        <v>0</v>
      </c>
      <c r="Q368" s="546">
        <f>IF(E368="",0,IF($B$3="NYSEG",E368/(1-'Avoided Natural Gas Costs 2020'!$J$34),IF($B$3="RG&amp;E",E368/(1-'Avoided Natural Gas Costs 2020'!$K$34),"")))</f>
        <v>0</v>
      </c>
      <c r="R368" s="233" t="str">
        <f>IFERROR(IF(P368*'BCA Inputs'!$C$1+Q368*'BCA Inputs'!$C$2+F368*'BCA Inputs'!$C$2+G368*'BCA Inputs'!$C$2=0,"",P368*'BCA Inputs'!$C$1+Q368*'BCA Inputs'!$C$2+F368*'BCA Inputs'!$C$2+G368*'BCA Inputs'!$C$2),"")</f>
        <v/>
      </c>
      <c r="S368" s="181" t="str">
        <f t="shared" si="50"/>
        <v/>
      </c>
      <c r="T368" s="181" t="str">
        <f>IFERROR(IF($B$3="NYSEG",(INDEX('BCA Inputs'!$N$14:$N$54,MATCH(I368,'BCA Inputs'!$M$14:$M$54,0))*P368+INDEX('BCA Inputs'!$O$14:$O$54,MATCH(I368,'BCA Inputs'!$M$14:$M$54,0))*O368+INDEX('BCA Inputs'!P:P,MATCH(I368,'BCA Inputs'!M:M,0))*Q368+INDEX('BCA Inputs'!Q:Q,MATCH(I368,'BCA Inputs'!M:M,0))*F368+INDEX('BCA Inputs'!R:R,MATCH(I368,'BCA Inputs'!M:M,0))*G368)+L368+N368,IF($B$3="RG&amp;E",(INDEX('BCA Inputs'!$AX$14:$AX$54,MATCH(I368,'BCA Inputs'!$AW$14:$AW$54,0))*P368+INDEX('BCA Inputs'!$AY$14:$AY$54,MATCH(I368,'BCA Inputs'!$AW$14:$AW$54,0))*O368+INDEX('BCA Inputs'!$AZ$14:$AZ$54,MATCH(I368,'BCA Inputs'!$AW$14:$AW$54,0))*Q368+INDEX('BCA Inputs'!$BA$14:$BA$54,MATCH(I368,'BCA Inputs'!$AW$14:$AW$54,0))*F368+INDEX('BCA Inputs'!$BB$14:$BB$54,MATCH(I368,'BCA Inputs'!$AW$14:$AW$54,0))*G368)+L368+N368,"")),"")</f>
        <v/>
      </c>
      <c r="U368" s="234" t="str">
        <f t="shared" si="51"/>
        <v/>
      </c>
      <c r="V368" s="234" t="str">
        <f t="shared" si="52"/>
        <v/>
      </c>
      <c r="W368" s="234" t="str">
        <f t="shared" si="53"/>
        <v/>
      </c>
      <c r="Y368" s="235" t="str">
        <f t="shared" si="54"/>
        <v/>
      </c>
      <c r="Z368" s="236" t="str">
        <f>IFERROR(IF($B$3="NYSEG",INDEX('BCA Inputs'!$X$14:$X$54,MATCH(I368,'BCA Inputs'!$M$14:$M$54,0))*P368+INDEX('BCA Inputs'!$Y$14:$Y$54,MATCH(I368,'BCA Inputs'!$M$14:$M$54,0))*O368+INDEX('BCA Inputs'!$Z$14:$Z$54,MATCH(I368,'BCA Inputs'!$M$14:$M$54,0))*Q368+INDEX('BCA Inputs'!$AA$14:$AA$54,MATCH(I368,'BCA Inputs'!$M$14:$M$54,0))*F368+INDEX('BCA Inputs'!$AB$14:$AB$54,MATCH(I368,'BCA Inputs'!$M$14:$M$54,0))*G368,IF($B$3="RG&amp;E",INDEX('BCA Inputs'!$BG$14:$BG$54,MATCH(I368,'BCA Inputs'!$AW$14:$AW$54,0))*P368+INDEX('BCA Inputs'!$BH$14:$BH$54,MATCH(I368,'BCA Inputs'!$AW$14:$AW$54,0))*O368+INDEX('BCA Inputs'!$BI$14:$BI$54,MATCH(I368,'BCA Inputs'!$AW$14:$AW$54,0))*Q368+INDEX('BCA Inputs'!$BJ$14:$BJ$54,MATCH(I368,'BCA Inputs'!$AW$14:$AW$54,0))*F368+INDEX('BCA Inputs'!$BK$14:$BK$54,MATCH(I368,'BCA Inputs'!$AW$14:$AW$54,0))*G368,"")),"")</f>
        <v/>
      </c>
      <c r="AA368" s="237" t="str">
        <f t="shared" si="55"/>
        <v/>
      </c>
      <c r="AC368" s="238" t="str">
        <f>IFERROR((K368+R368)+IF($B$3="NYSEG",INDEX('BCA Inputs'!$AI$14:$AI$54,MATCH(I368,'BCA Inputs'!$M$14:$M$54,0))*P368+INDEX('BCA Inputs'!$AJ$14:$AJ$54,MATCH(I368,'BCA Inputs'!$M$14:$M$54,0))*Q368,IF($B$3="RG&amp;E",INDEX('BCA Inputs'!$BR$14:$BR$54,MATCH(I368,'BCA Inputs'!$AW$14:$AW$54,0))*P368+INDEX('BCA Inputs'!$BS$14:$BS$54,MATCH(I368,'BCA Inputs'!$AW$14:$AW$54,0))*Q368,"")),"")</f>
        <v/>
      </c>
      <c r="AD368" s="181" t="str">
        <f>IFERROR(IF($B$3="NYSEG",INDEX('BCA Inputs'!$AD$14:$AD$54,MATCH(I368,'BCA Inputs'!$M$14:$M$54,0))*P368+INDEX('BCA Inputs'!$AE$14:$AE$54,MATCH(I368,'BCA Inputs'!$M$14:$M$54,0))*O368+INDEX('BCA Inputs'!$AF$14:$AF$54,MATCH(I368,'BCA Inputs'!$M$14:$M$54,0))*Q368+INDEX('BCA Inputs'!$AG$14:$AG$54,MATCH(I368,'BCA Inputs'!$M$14:$M$54,0))*F368+INDEX('BCA Inputs'!$AH$14:$AH$54,MATCH(I368,'BCA Inputs'!$M$14:$M$54,0))*G368,IF($B$3="RG&amp;E",INDEX('BCA Inputs'!$BM$14:$BM$54,MATCH(I368,'BCA Inputs'!$AW$14:$AW$54,0))*P368+INDEX('BCA Inputs'!$BN$14:$BN$54,MATCH(I368,'BCA Inputs'!$AW$14:$AW$54,0))*O368+INDEX('BCA Inputs'!$BO$14:$BO$54,MATCH(I368,'BCA Inputs'!$AW$14:$AW$54,0))*Q368+INDEX('BCA Inputs'!$BP$14:$BP$54,MATCH(I368,'BCA Inputs'!$AW$14:$AW$54,0))*F368+INDEX('BCA Inputs'!$BQ$14:$BQ$54,MATCH(I368,'BCA Inputs'!$AW$14:$AW$54,0))*G368,"")),"")</f>
        <v/>
      </c>
      <c r="AE368" s="237" t="str">
        <f t="shared" si="56"/>
        <v/>
      </c>
      <c r="AF368" s="198">
        <f t="shared" si="58"/>
        <v>0</v>
      </c>
      <c r="AG368" s="239">
        <f t="shared" si="59"/>
        <v>0</v>
      </c>
    </row>
    <row r="369" spans="1:33">
      <c r="A369" s="228"/>
      <c r="B369" s="176"/>
      <c r="C369" s="229"/>
      <c r="D369" s="230"/>
      <c r="E369" s="230"/>
      <c r="F369" s="230"/>
      <c r="G369" s="230"/>
      <c r="H369" s="231"/>
      <c r="I369" s="231"/>
      <c r="J369" s="232"/>
      <c r="K369" s="232"/>
      <c r="L369" s="232"/>
      <c r="M369" s="181">
        <f t="shared" si="57"/>
        <v>0</v>
      </c>
      <c r="N369" s="181">
        <f>IF(H369="",0,H369*I369*'Avoided Water Savings Cost'!$C$16)</f>
        <v>0</v>
      </c>
      <c r="O369" s="545">
        <f>IF(C369="",0,IF($B$3="NYSEG",C369/(1-'Avoided Electric Costs 2020'!$W$21),IF($B$3="RG&amp;E",C369/(1-'Avoided Electric Costs 2020'!$X$21),"")))</f>
        <v>0</v>
      </c>
      <c r="P369" s="546">
        <f>IF(D369="",0,IF($B$3="NYSEG",D369/(1-'Avoided Electric Costs 2020'!$W$21),IF($B$3="RG&amp;E",D369/(1-'Avoided Electric Costs 2020'!$X$21),"")))</f>
        <v>0</v>
      </c>
      <c r="Q369" s="546">
        <f>IF(E369="",0,IF($B$3="NYSEG",E369/(1-'Avoided Natural Gas Costs 2020'!$J$34),IF($B$3="RG&amp;E",E369/(1-'Avoided Natural Gas Costs 2020'!$K$34),"")))</f>
        <v>0</v>
      </c>
      <c r="R369" s="233" t="str">
        <f>IFERROR(IF(P369*'BCA Inputs'!$C$1+Q369*'BCA Inputs'!$C$2+F369*'BCA Inputs'!$C$2+G369*'BCA Inputs'!$C$2=0,"",P369*'BCA Inputs'!$C$1+Q369*'BCA Inputs'!$C$2+F369*'BCA Inputs'!$C$2+G369*'BCA Inputs'!$C$2),"")</f>
        <v/>
      </c>
      <c r="S369" s="181" t="str">
        <f t="shared" si="50"/>
        <v/>
      </c>
      <c r="T369" s="181" t="str">
        <f>IFERROR(IF($B$3="NYSEG",(INDEX('BCA Inputs'!$N$14:$N$54,MATCH(I369,'BCA Inputs'!$M$14:$M$54,0))*P369+INDEX('BCA Inputs'!$O$14:$O$54,MATCH(I369,'BCA Inputs'!$M$14:$M$54,0))*O369+INDEX('BCA Inputs'!P:P,MATCH(I369,'BCA Inputs'!M:M,0))*Q369+INDEX('BCA Inputs'!Q:Q,MATCH(I369,'BCA Inputs'!M:M,0))*F369+INDEX('BCA Inputs'!R:R,MATCH(I369,'BCA Inputs'!M:M,0))*G369)+L369+N369,IF($B$3="RG&amp;E",(INDEX('BCA Inputs'!$AX$14:$AX$54,MATCH(I369,'BCA Inputs'!$AW$14:$AW$54,0))*P369+INDEX('BCA Inputs'!$AY$14:$AY$54,MATCH(I369,'BCA Inputs'!$AW$14:$AW$54,0))*O369+INDEX('BCA Inputs'!$AZ$14:$AZ$54,MATCH(I369,'BCA Inputs'!$AW$14:$AW$54,0))*Q369+INDEX('BCA Inputs'!$BA$14:$BA$54,MATCH(I369,'BCA Inputs'!$AW$14:$AW$54,0))*F369+INDEX('BCA Inputs'!$BB$14:$BB$54,MATCH(I369,'BCA Inputs'!$AW$14:$AW$54,0))*G369)+L369+N369,"")),"")</f>
        <v/>
      </c>
      <c r="U369" s="234" t="str">
        <f t="shared" si="51"/>
        <v/>
      </c>
      <c r="V369" s="234" t="str">
        <f t="shared" si="52"/>
        <v/>
      </c>
      <c r="W369" s="234" t="str">
        <f t="shared" si="53"/>
        <v/>
      </c>
      <c r="Y369" s="235" t="str">
        <f t="shared" si="54"/>
        <v/>
      </c>
      <c r="Z369" s="236" t="str">
        <f>IFERROR(IF($B$3="NYSEG",INDEX('BCA Inputs'!$X$14:$X$54,MATCH(I369,'BCA Inputs'!$M$14:$M$54,0))*P369+INDEX('BCA Inputs'!$Y$14:$Y$54,MATCH(I369,'BCA Inputs'!$M$14:$M$54,0))*O369+INDEX('BCA Inputs'!$Z$14:$Z$54,MATCH(I369,'BCA Inputs'!$M$14:$M$54,0))*Q369+INDEX('BCA Inputs'!$AA$14:$AA$54,MATCH(I369,'BCA Inputs'!$M$14:$M$54,0))*F369+INDEX('BCA Inputs'!$AB$14:$AB$54,MATCH(I369,'BCA Inputs'!$M$14:$M$54,0))*G369,IF($B$3="RG&amp;E",INDEX('BCA Inputs'!$BG$14:$BG$54,MATCH(I369,'BCA Inputs'!$AW$14:$AW$54,0))*P369+INDEX('BCA Inputs'!$BH$14:$BH$54,MATCH(I369,'BCA Inputs'!$AW$14:$AW$54,0))*O369+INDEX('BCA Inputs'!$BI$14:$BI$54,MATCH(I369,'BCA Inputs'!$AW$14:$AW$54,0))*Q369+INDEX('BCA Inputs'!$BJ$14:$BJ$54,MATCH(I369,'BCA Inputs'!$AW$14:$AW$54,0))*F369+INDEX('BCA Inputs'!$BK$14:$BK$54,MATCH(I369,'BCA Inputs'!$AW$14:$AW$54,0))*G369,"")),"")</f>
        <v/>
      </c>
      <c r="AA369" s="237" t="str">
        <f t="shared" si="55"/>
        <v/>
      </c>
      <c r="AC369" s="238" t="str">
        <f>IFERROR((K369+R369)+IF($B$3="NYSEG",INDEX('BCA Inputs'!$AI$14:$AI$54,MATCH(I369,'BCA Inputs'!$M$14:$M$54,0))*P369+INDEX('BCA Inputs'!$AJ$14:$AJ$54,MATCH(I369,'BCA Inputs'!$M$14:$M$54,0))*Q369,IF($B$3="RG&amp;E",INDEX('BCA Inputs'!$BR$14:$BR$54,MATCH(I369,'BCA Inputs'!$AW$14:$AW$54,0))*P369+INDEX('BCA Inputs'!$BS$14:$BS$54,MATCH(I369,'BCA Inputs'!$AW$14:$AW$54,0))*Q369,"")),"")</f>
        <v/>
      </c>
      <c r="AD369" s="181" t="str">
        <f>IFERROR(IF($B$3="NYSEG",INDEX('BCA Inputs'!$AD$14:$AD$54,MATCH(I369,'BCA Inputs'!$M$14:$M$54,0))*P369+INDEX('BCA Inputs'!$AE$14:$AE$54,MATCH(I369,'BCA Inputs'!$M$14:$M$54,0))*O369+INDEX('BCA Inputs'!$AF$14:$AF$54,MATCH(I369,'BCA Inputs'!$M$14:$M$54,0))*Q369+INDEX('BCA Inputs'!$AG$14:$AG$54,MATCH(I369,'BCA Inputs'!$M$14:$M$54,0))*F369+INDEX('BCA Inputs'!$AH$14:$AH$54,MATCH(I369,'BCA Inputs'!$M$14:$M$54,0))*G369,IF($B$3="RG&amp;E",INDEX('BCA Inputs'!$BM$14:$BM$54,MATCH(I369,'BCA Inputs'!$AW$14:$AW$54,0))*P369+INDEX('BCA Inputs'!$BN$14:$BN$54,MATCH(I369,'BCA Inputs'!$AW$14:$AW$54,0))*O369+INDEX('BCA Inputs'!$BO$14:$BO$54,MATCH(I369,'BCA Inputs'!$AW$14:$AW$54,0))*Q369+INDEX('BCA Inputs'!$BP$14:$BP$54,MATCH(I369,'BCA Inputs'!$AW$14:$AW$54,0))*F369+INDEX('BCA Inputs'!$BQ$14:$BQ$54,MATCH(I369,'BCA Inputs'!$AW$14:$AW$54,0))*G369,"")),"")</f>
        <v/>
      </c>
      <c r="AE369" s="237" t="str">
        <f t="shared" si="56"/>
        <v/>
      </c>
      <c r="AF369" s="198">
        <f t="shared" si="58"/>
        <v>0</v>
      </c>
      <c r="AG369" s="239">
        <f t="shared" si="59"/>
        <v>0</v>
      </c>
    </row>
    <row r="370" spans="1:33">
      <c r="A370" s="228"/>
      <c r="B370" s="176"/>
      <c r="C370" s="229"/>
      <c r="D370" s="230"/>
      <c r="E370" s="230"/>
      <c r="F370" s="230"/>
      <c r="G370" s="230"/>
      <c r="H370" s="231"/>
      <c r="I370" s="231"/>
      <c r="J370" s="232"/>
      <c r="K370" s="232"/>
      <c r="L370" s="232"/>
      <c r="M370" s="181">
        <f t="shared" si="57"/>
        <v>0</v>
      </c>
      <c r="N370" s="181">
        <f>IF(H370="",0,H370*I370*'Avoided Water Savings Cost'!$C$16)</f>
        <v>0</v>
      </c>
      <c r="O370" s="545">
        <f>IF(C370="",0,IF($B$3="NYSEG",C370/(1-'Avoided Electric Costs 2020'!$W$21),IF($B$3="RG&amp;E",C370/(1-'Avoided Electric Costs 2020'!$X$21),"")))</f>
        <v>0</v>
      </c>
      <c r="P370" s="546">
        <f>IF(D370="",0,IF($B$3="NYSEG",D370/(1-'Avoided Electric Costs 2020'!$W$21),IF($B$3="RG&amp;E",D370/(1-'Avoided Electric Costs 2020'!$X$21),"")))</f>
        <v>0</v>
      </c>
      <c r="Q370" s="546">
        <f>IF(E370="",0,IF($B$3="NYSEG",E370/(1-'Avoided Natural Gas Costs 2020'!$J$34),IF($B$3="RG&amp;E",E370/(1-'Avoided Natural Gas Costs 2020'!$K$34),"")))</f>
        <v>0</v>
      </c>
      <c r="R370" s="233" t="str">
        <f>IFERROR(IF(P370*'BCA Inputs'!$C$1+Q370*'BCA Inputs'!$C$2+F370*'BCA Inputs'!$C$2+G370*'BCA Inputs'!$C$2=0,"",P370*'BCA Inputs'!$C$1+Q370*'BCA Inputs'!$C$2+F370*'BCA Inputs'!$C$2+G370*'BCA Inputs'!$C$2),"")</f>
        <v/>
      </c>
      <c r="S370" s="181" t="str">
        <f t="shared" si="50"/>
        <v/>
      </c>
      <c r="T370" s="181" t="str">
        <f>IFERROR(IF($B$3="NYSEG",(INDEX('BCA Inputs'!$N$14:$N$54,MATCH(I370,'BCA Inputs'!$M$14:$M$54,0))*P370+INDEX('BCA Inputs'!$O$14:$O$54,MATCH(I370,'BCA Inputs'!$M$14:$M$54,0))*O370+INDEX('BCA Inputs'!P:P,MATCH(I370,'BCA Inputs'!M:M,0))*Q370+INDEX('BCA Inputs'!Q:Q,MATCH(I370,'BCA Inputs'!M:M,0))*F370+INDEX('BCA Inputs'!R:R,MATCH(I370,'BCA Inputs'!M:M,0))*G370)+L370+N370,IF($B$3="RG&amp;E",(INDEX('BCA Inputs'!$AX$14:$AX$54,MATCH(I370,'BCA Inputs'!$AW$14:$AW$54,0))*P370+INDEX('BCA Inputs'!$AY$14:$AY$54,MATCH(I370,'BCA Inputs'!$AW$14:$AW$54,0))*O370+INDEX('BCA Inputs'!$AZ$14:$AZ$54,MATCH(I370,'BCA Inputs'!$AW$14:$AW$54,0))*Q370+INDEX('BCA Inputs'!$BA$14:$BA$54,MATCH(I370,'BCA Inputs'!$AW$14:$AW$54,0))*F370+INDEX('BCA Inputs'!$BB$14:$BB$54,MATCH(I370,'BCA Inputs'!$AW$14:$AW$54,0))*G370)+L370+N370,"")),"")</f>
        <v/>
      </c>
      <c r="U370" s="234" t="str">
        <f t="shared" si="51"/>
        <v/>
      </c>
      <c r="V370" s="234" t="str">
        <f t="shared" si="52"/>
        <v/>
      </c>
      <c r="W370" s="234" t="str">
        <f t="shared" si="53"/>
        <v/>
      </c>
      <c r="Y370" s="235" t="str">
        <f t="shared" si="54"/>
        <v/>
      </c>
      <c r="Z370" s="236" t="str">
        <f>IFERROR(IF($B$3="NYSEG",INDEX('BCA Inputs'!$X$14:$X$54,MATCH(I370,'BCA Inputs'!$M$14:$M$54,0))*P370+INDEX('BCA Inputs'!$Y$14:$Y$54,MATCH(I370,'BCA Inputs'!$M$14:$M$54,0))*O370+INDEX('BCA Inputs'!$Z$14:$Z$54,MATCH(I370,'BCA Inputs'!$M$14:$M$54,0))*Q370+INDEX('BCA Inputs'!$AA$14:$AA$54,MATCH(I370,'BCA Inputs'!$M$14:$M$54,0))*F370+INDEX('BCA Inputs'!$AB$14:$AB$54,MATCH(I370,'BCA Inputs'!$M$14:$M$54,0))*G370,IF($B$3="RG&amp;E",INDEX('BCA Inputs'!$BG$14:$BG$54,MATCH(I370,'BCA Inputs'!$AW$14:$AW$54,0))*P370+INDEX('BCA Inputs'!$BH$14:$BH$54,MATCH(I370,'BCA Inputs'!$AW$14:$AW$54,0))*O370+INDEX('BCA Inputs'!$BI$14:$BI$54,MATCH(I370,'BCA Inputs'!$AW$14:$AW$54,0))*Q370+INDEX('BCA Inputs'!$BJ$14:$BJ$54,MATCH(I370,'BCA Inputs'!$AW$14:$AW$54,0))*F370+INDEX('BCA Inputs'!$BK$14:$BK$54,MATCH(I370,'BCA Inputs'!$AW$14:$AW$54,0))*G370,"")),"")</f>
        <v/>
      </c>
      <c r="AA370" s="237" t="str">
        <f t="shared" si="55"/>
        <v/>
      </c>
      <c r="AC370" s="238" t="str">
        <f>IFERROR((K370+R370)+IF($B$3="NYSEG",INDEX('BCA Inputs'!$AI$14:$AI$54,MATCH(I370,'BCA Inputs'!$M$14:$M$54,0))*P370+INDEX('BCA Inputs'!$AJ$14:$AJ$54,MATCH(I370,'BCA Inputs'!$M$14:$M$54,0))*Q370,IF($B$3="RG&amp;E",INDEX('BCA Inputs'!$BR$14:$BR$54,MATCH(I370,'BCA Inputs'!$AW$14:$AW$54,0))*P370+INDEX('BCA Inputs'!$BS$14:$BS$54,MATCH(I370,'BCA Inputs'!$AW$14:$AW$54,0))*Q370,"")),"")</f>
        <v/>
      </c>
      <c r="AD370" s="181" t="str">
        <f>IFERROR(IF($B$3="NYSEG",INDEX('BCA Inputs'!$AD$14:$AD$54,MATCH(I370,'BCA Inputs'!$M$14:$M$54,0))*P370+INDEX('BCA Inputs'!$AE$14:$AE$54,MATCH(I370,'BCA Inputs'!$M$14:$M$54,0))*O370+INDEX('BCA Inputs'!$AF$14:$AF$54,MATCH(I370,'BCA Inputs'!$M$14:$M$54,0))*Q370+INDEX('BCA Inputs'!$AG$14:$AG$54,MATCH(I370,'BCA Inputs'!$M$14:$M$54,0))*F370+INDEX('BCA Inputs'!$AH$14:$AH$54,MATCH(I370,'BCA Inputs'!$M$14:$M$54,0))*G370,IF($B$3="RG&amp;E",INDEX('BCA Inputs'!$BM$14:$BM$54,MATCH(I370,'BCA Inputs'!$AW$14:$AW$54,0))*P370+INDEX('BCA Inputs'!$BN$14:$BN$54,MATCH(I370,'BCA Inputs'!$AW$14:$AW$54,0))*O370+INDEX('BCA Inputs'!$BO$14:$BO$54,MATCH(I370,'BCA Inputs'!$AW$14:$AW$54,0))*Q370+INDEX('BCA Inputs'!$BP$14:$BP$54,MATCH(I370,'BCA Inputs'!$AW$14:$AW$54,0))*F370+INDEX('BCA Inputs'!$BQ$14:$BQ$54,MATCH(I370,'BCA Inputs'!$AW$14:$AW$54,0))*G370,"")),"")</f>
        <v/>
      </c>
      <c r="AE370" s="237" t="str">
        <f t="shared" si="56"/>
        <v/>
      </c>
      <c r="AF370" s="198">
        <f t="shared" si="58"/>
        <v>0</v>
      </c>
      <c r="AG370" s="239">
        <f t="shared" si="59"/>
        <v>0</v>
      </c>
    </row>
    <row r="371" spans="1:33">
      <c r="A371" s="228"/>
      <c r="B371" s="176"/>
      <c r="C371" s="229"/>
      <c r="D371" s="230"/>
      <c r="E371" s="230"/>
      <c r="F371" s="230"/>
      <c r="G371" s="230"/>
      <c r="H371" s="231"/>
      <c r="I371" s="231"/>
      <c r="J371" s="232"/>
      <c r="K371" s="232"/>
      <c r="L371" s="232"/>
      <c r="M371" s="181">
        <f t="shared" si="57"/>
        <v>0</v>
      </c>
      <c r="N371" s="181">
        <f>IF(H371="",0,H371*I371*'Avoided Water Savings Cost'!$C$16)</f>
        <v>0</v>
      </c>
      <c r="O371" s="545">
        <f>IF(C371="",0,IF($B$3="NYSEG",C371/(1-'Avoided Electric Costs 2020'!$W$21),IF($B$3="RG&amp;E",C371/(1-'Avoided Electric Costs 2020'!$X$21),"")))</f>
        <v>0</v>
      </c>
      <c r="P371" s="546">
        <f>IF(D371="",0,IF($B$3="NYSEG",D371/(1-'Avoided Electric Costs 2020'!$W$21),IF($B$3="RG&amp;E",D371/(1-'Avoided Electric Costs 2020'!$X$21),"")))</f>
        <v>0</v>
      </c>
      <c r="Q371" s="546">
        <f>IF(E371="",0,IF($B$3="NYSEG",E371/(1-'Avoided Natural Gas Costs 2020'!$J$34),IF($B$3="RG&amp;E",E371/(1-'Avoided Natural Gas Costs 2020'!$K$34),"")))</f>
        <v>0</v>
      </c>
      <c r="R371" s="233" t="str">
        <f>IFERROR(IF(P371*'BCA Inputs'!$C$1+Q371*'BCA Inputs'!$C$2+F371*'BCA Inputs'!$C$2+G371*'BCA Inputs'!$C$2=0,"",P371*'BCA Inputs'!$C$1+Q371*'BCA Inputs'!$C$2+F371*'BCA Inputs'!$C$2+G371*'BCA Inputs'!$C$2),"")</f>
        <v/>
      </c>
      <c r="S371" s="181" t="str">
        <f t="shared" si="50"/>
        <v/>
      </c>
      <c r="T371" s="181" t="str">
        <f>IFERROR(IF($B$3="NYSEG",(INDEX('BCA Inputs'!$N$14:$N$54,MATCH(I371,'BCA Inputs'!$M$14:$M$54,0))*P371+INDEX('BCA Inputs'!$O$14:$O$54,MATCH(I371,'BCA Inputs'!$M$14:$M$54,0))*O371+INDEX('BCA Inputs'!P:P,MATCH(I371,'BCA Inputs'!M:M,0))*Q371+INDEX('BCA Inputs'!Q:Q,MATCH(I371,'BCA Inputs'!M:M,0))*F371+INDEX('BCA Inputs'!R:R,MATCH(I371,'BCA Inputs'!M:M,0))*G371)+L371+N371,IF($B$3="RG&amp;E",(INDEX('BCA Inputs'!$AX$14:$AX$54,MATCH(I371,'BCA Inputs'!$AW$14:$AW$54,0))*P371+INDEX('BCA Inputs'!$AY$14:$AY$54,MATCH(I371,'BCA Inputs'!$AW$14:$AW$54,0))*O371+INDEX('BCA Inputs'!$AZ$14:$AZ$54,MATCH(I371,'BCA Inputs'!$AW$14:$AW$54,0))*Q371+INDEX('BCA Inputs'!$BA$14:$BA$54,MATCH(I371,'BCA Inputs'!$AW$14:$AW$54,0))*F371+INDEX('BCA Inputs'!$BB$14:$BB$54,MATCH(I371,'BCA Inputs'!$AW$14:$AW$54,0))*G371)+L371+N371,"")),"")</f>
        <v/>
      </c>
      <c r="U371" s="234" t="str">
        <f t="shared" si="51"/>
        <v/>
      </c>
      <c r="V371" s="234" t="str">
        <f t="shared" si="52"/>
        <v/>
      </c>
      <c r="W371" s="234" t="str">
        <f t="shared" si="53"/>
        <v/>
      </c>
      <c r="Y371" s="235" t="str">
        <f t="shared" si="54"/>
        <v/>
      </c>
      <c r="Z371" s="236" t="str">
        <f>IFERROR(IF($B$3="NYSEG",INDEX('BCA Inputs'!$X$14:$X$54,MATCH(I371,'BCA Inputs'!$M$14:$M$54,0))*P371+INDEX('BCA Inputs'!$Y$14:$Y$54,MATCH(I371,'BCA Inputs'!$M$14:$M$54,0))*O371+INDEX('BCA Inputs'!$Z$14:$Z$54,MATCH(I371,'BCA Inputs'!$M$14:$M$54,0))*Q371+INDEX('BCA Inputs'!$AA$14:$AA$54,MATCH(I371,'BCA Inputs'!$M$14:$M$54,0))*F371+INDEX('BCA Inputs'!$AB$14:$AB$54,MATCH(I371,'BCA Inputs'!$M$14:$M$54,0))*G371,IF($B$3="RG&amp;E",INDEX('BCA Inputs'!$BG$14:$BG$54,MATCH(I371,'BCA Inputs'!$AW$14:$AW$54,0))*P371+INDEX('BCA Inputs'!$BH$14:$BH$54,MATCH(I371,'BCA Inputs'!$AW$14:$AW$54,0))*O371+INDEX('BCA Inputs'!$BI$14:$BI$54,MATCH(I371,'BCA Inputs'!$AW$14:$AW$54,0))*Q371+INDEX('BCA Inputs'!$BJ$14:$BJ$54,MATCH(I371,'BCA Inputs'!$AW$14:$AW$54,0))*F371+INDEX('BCA Inputs'!$BK$14:$BK$54,MATCH(I371,'BCA Inputs'!$AW$14:$AW$54,0))*G371,"")),"")</f>
        <v/>
      </c>
      <c r="AA371" s="237" t="str">
        <f t="shared" si="55"/>
        <v/>
      </c>
      <c r="AC371" s="238" t="str">
        <f>IFERROR((K371+R371)+IF($B$3="NYSEG",INDEX('BCA Inputs'!$AI$14:$AI$54,MATCH(I371,'BCA Inputs'!$M$14:$M$54,0))*P371+INDEX('BCA Inputs'!$AJ$14:$AJ$54,MATCH(I371,'BCA Inputs'!$M$14:$M$54,0))*Q371,IF($B$3="RG&amp;E",INDEX('BCA Inputs'!$BR$14:$BR$54,MATCH(I371,'BCA Inputs'!$AW$14:$AW$54,0))*P371+INDEX('BCA Inputs'!$BS$14:$BS$54,MATCH(I371,'BCA Inputs'!$AW$14:$AW$54,0))*Q371,"")),"")</f>
        <v/>
      </c>
      <c r="AD371" s="181" t="str">
        <f>IFERROR(IF($B$3="NYSEG",INDEX('BCA Inputs'!$AD$14:$AD$54,MATCH(I371,'BCA Inputs'!$M$14:$M$54,0))*P371+INDEX('BCA Inputs'!$AE$14:$AE$54,MATCH(I371,'BCA Inputs'!$M$14:$M$54,0))*O371+INDEX('BCA Inputs'!$AF$14:$AF$54,MATCH(I371,'BCA Inputs'!$M$14:$M$54,0))*Q371+INDEX('BCA Inputs'!$AG$14:$AG$54,MATCH(I371,'BCA Inputs'!$M$14:$M$54,0))*F371+INDEX('BCA Inputs'!$AH$14:$AH$54,MATCH(I371,'BCA Inputs'!$M$14:$M$54,0))*G371,IF($B$3="RG&amp;E",INDEX('BCA Inputs'!$BM$14:$BM$54,MATCH(I371,'BCA Inputs'!$AW$14:$AW$54,0))*P371+INDEX('BCA Inputs'!$BN$14:$BN$54,MATCH(I371,'BCA Inputs'!$AW$14:$AW$54,0))*O371+INDEX('BCA Inputs'!$BO$14:$BO$54,MATCH(I371,'BCA Inputs'!$AW$14:$AW$54,0))*Q371+INDEX('BCA Inputs'!$BP$14:$BP$54,MATCH(I371,'BCA Inputs'!$AW$14:$AW$54,0))*F371+INDEX('BCA Inputs'!$BQ$14:$BQ$54,MATCH(I371,'BCA Inputs'!$AW$14:$AW$54,0))*G371,"")),"")</f>
        <v/>
      </c>
      <c r="AE371" s="237" t="str">
        <f t="shared" si="56"/>
        <v/>
      </c>
      <c r="AF371" s="198">
        <f t="shared" si="58"/>
        <v>0</v>
      </c>
      <c r="AG371" s="239">
        <f t="shared" si="59"/>
        <v>0</v>
      </c>
    </row>
    <row r="372" spans="1:33">
      <c r="A372" s="228"/>
      <c r="B372" s="176"/>
      <c r="C372" s="229"/>
      <c r="D372" s="230"/>
      <c r="E372" s="230"/>
      <c r="F372" s="230"/>
      <c r="G372" s="230"/>
      <c r="H372" s="231"/>
      <c r="I372" s="231"/>
      <c r="J372" s="232"/>
      <c r="K372" s="232"/>
      <c r="L372" s="232"/>
      <c r="M372" s="181">
        <f t="shared" si="57"/>
        <v>0</v>
      </c>
      <c r="N372" s="181">
        <f>IF(H372="",0,H372*I372*'Avoided Water Savings Cost'!$C$16)</f>
        <v>0</v>
      </c>
      <c r="O372" s="545">
        <f>IF(C372="",0,IF($B$3="NYSEG",C372/(1-'Avoided Electric Costs 2020'!$W$21),IF($B$3="RG&amp;E",C372/(1-'Avoided Electric Costs 2020'!$X$21),"")))</f>
        <v>0</v>
      </c>
      <c r="P372" s="546">
        <f>IF(D372="",0,IF($B$3="NYSEG",D372/(1-'Avoided Electric Costs 2020'!$W$21),IF($B$3="RG&amp;E",D372/(1-'Avoided Electric Costs 2020'!$X$21),"")))</f>
        <v>0</v>
      </c>
      <c r="Q372" s="546">
        <f>IF(E372="",0,IF($B$3="NYSEG",E372/(1-'Avoided Natural Gas Costs 2020'!$J$34),IF($B$3="RG&amp;E",E372/(1-'Avoided Natural Gas Costs 2020'!$K$34),"")))</f>
        <v>0</v>
      </c>
      <c r="R372" s="233" t="str">
        <f>IFERROR(IF(P372*'BCA Inputs'!$C$1+Q372*'BCA Inputs'!$C$2+F372*'BCA Inputs'!$C$2+G372*'BCA Inputs'!$C$2=0,"",P372*'BCA Inputs'!$C$1+Q372*'BCA Inputs'!$C$2+F372*'BCA Inputs'!$C$2+G372*'BCA Inputs'!$C$2),"")</f>
        <v/>
      </c>
      <c r="S372" s="181" t="str">
        <f t="shared" si="50"/>
        <v/>
      </c>
      <c r="T372" s="181" t="str">
        <f>IFERROR(IF($B$3="NYSEG",(INDEX('BCA Inputs'!$N$14:$N$54,MATCH(I372,'BCA Inputs'!$M$14:$M$54,0))*P372+INDEX('BCA Inputs'!$O$14:$O$54,MATCH(I372,'BCA Inputs'!$M$14:$M$54,0))*O372+INDEX('BCA Inputs'!P:P,MATCH(I372,'BCA Inputs'!M:M,0))*Q372+INDEX('BCA Inputs'!Q:Q,MATCH(I372,'BCA Inputs'!M:M,0))*F372+INDEX('BCA Inputs'!R:R,MATCH(I372,'BCA Inputs'!M:M,0))*G372)+L372+N372,IF($B$3="RG&amp;E",(INDEX('BCA Inputs'!$AX$14:$AX$54,MATCH(I372,'BCA Inputs'!$AW$14:$AW$54,0))*P372+INDEX('BCA Inputs'!$AY$14:$AY$54,MATCH(I372,'BCA Inputs'!$AW$14:$AW$54,0))*O372+INDEX('BCA Inputs'!$AZ$14:$AZ$54,MATCH(I372,'BCA Inputs'!$AW$14:$AW$54,0))*Q372+INDEX('BCA Inputs'!$BA$14:$BA$54,MATCH(I372,'BCA Inputs'!$AW$14:$AW$54,0))*F372+INDEX('BCA Inputs'!$BB$14:$BB$54,MATCH(I372,'BCA Inputs'!$AW$14:$AW$54,0))*G372)+L372+N372,"")),"")</f>
        <v/>
      </c>
      <c r="U372" s="234" t="str">
        <f t="shared" si="51"/>
        <v/>
      </c>
      <c r="V372" s="234" t="str">
        <f t="shared" si="52"/>
        <v/>
      </c>
      <c r="W372" s="234" t="str">
        <f t="shared" si="53"/>
        <v/>
      </c>
      <c r="Y372" s="235" t="str">
        <f t="shared" si="54"/>
        <v/>
      </c>
      <c r="Z372" s="236" t="str">
        <f>IFERROR(IF($B$3="NYSEG",INDEX('BCA Inputs'!$X$14:$X$54,MATCH(I372,'BCA Inputs'!$M$14:$M$54,0))*P372+INDEX('BCA Inputs'!$Y$14:$Y$54,MATCH(I372,'BCA Inputs'!$M$14:$M$54,0))*O372+INDEX('BCA Inputs'!$Z$14:$Z$54,MATCH(I372,'BCA Inputs'!$M$14:$M$54,0))*Q372+INDEX('BCA Inputs'!$AA$14:$AA$54,MATCH(I372,'BCA Inputs'!$M$14:$M$54,0))*F372+INDEX('BCA Inputs'!$AB$14:$AB$54,MATCH(I372,'BCA Inputs'!$M$14:$M$54,0))*G372,IF($B$3="RG&amp;E",INDEX('BCA Inputs'!$BG$14:$BG$54,MATCH(I372,'BCA Inputs'!$AW$14:$AW$54,0))*P372+INDEX('BCA Inputs'!$BH$14:$BH$54,MATCH(I372,'BCA Inputs'!$AW$14:$AW$54,0))*O372+INDEX('BCA Inputs'!$BI$14:$BI$54,MATCH(I372,'BCA Inputs'!$AW$14:$AW$54,0))*Q372+INDEX('BCA Inputs'!$BJ$14:$BJ$54,MATCH(I372,'BCA Inputs'!$AW$14:$AW$54,0))*F372+INDEX('BCA Inputs'!$BK$14:$BK$54,MATCH(I372,'BCA Inputs'!$AW$14:$AW$54,0))*G372,"")),"")</f>
        <v/>
      </c>
      <c r="AA372" s="237" t="str">
        <f t="shared" si="55"/>
        <v/>
      </c>
      <c r="AC372" s="238" t="str">
        <f>IFERROR((K372+R372)+IF($B$3="NYSEG",INDEX('BCA Inputs'!$AI$14:$AI$54,MATCH(I372,'BCA Inputs'!$M$14:$M$54,0))*P372+INDEX('BCA Inputs'!$AJ$14:$AJ$54,MATCH(I372,'BCA Inputs'!$M$14:$M$54,0))*Q372,IF($B$3="RG&amp;E",INDEX('BCA Inputs'!$BR$14:$BR$54,MATCH(I372,'BCA Inputs'!$AW$14:$AW$54,0))*P372+INDEX('BCA Inputs'!$BS$14:$BS$54,MATCH(I372,'BCA Inputs'!$AW$14:$AW$54,0))*Q372,"")),"")</f>
        <v/>
      </c>
      <c r="AD372" s="181" t="str">
        <f>IFERROR(IF($B$3="NYSEG",INDEX('BCA Inputs'!$AD$14:$AD$54,MATCH(I372,'BCA Inputs'!$M$14:$M$54,0))*P372+INDEX('BCA Inputs'!$AE$14:$AE$54,MATCH(I372,'BCA Inputs'!$M$14:$M$54,0))*O372+INDEX('BCA Inputs'!$AF$14:$AF$54,MATCH(I372,'BCA Inputs'!$M$14:$M$54,0))*Q372+INDEX('BCA Inputs'!$AG$14:$AG$54,MATCH(I372,'BCA Inputs'!$M$14:$M$54,0))*F372+INDEX('BCA Inputs'!$AH$14:$AH$54,MATCH(I372,'BCA Inputs'!$M$14:$M$54,0))*G372,IF($B$3="RG&amp;E",INDEX('BCA Inputs'!$BM$14:$BM$54,MATCH(I372,'BCA Inputs'!$AW$14:$AW$54,0))*P372+INDEX('BCA Inputs'!$BN$14:$BN$54,MATCH(I372,'BCA Inputs'!$AW$14:$AW$54,0))*O372+INDEX('BCA Inputs'!$BO$14:$BO$54,MATCH(I372,'BCA Inputs'!$AW$14:$AW$54,0))*Q372+INDEX('BCA Inputs'!$BP$14:$BP$54,MATCH(I372,'BCA Inputs'!$AW$14:$AW$54,0))*F372+INDEX('BCA Inputs'!$BQ$14:$BQ$54,MATCH(I372,'BCA Inputs'!$AW$14:$AW$54,0))*G372,"")),"")</f>
        <v/>
      </c>
      <c r="AE372" s="237" t="str">
        <f t="shared" si="56"/>
        <v/>
      </c>
      <c r="AF372" s="198">
        <f t="shared" si="58"/>
        <v>0</v>
      </c>
      <c r="AG372" s="239">
        <f t="shared" si="59"/>
        <v>0</v>
      </c>
    </row>
    <row r="373" spans="1:33">
      <c r="A373" s="228"/>
      <c r="B373" s="176"/>
      <c r="C373" s="229"/>
      <c r="D373" s="230"/>
      <c r="E373" s="230"/>
      <c r="F373" s="230"/>
      <c r="G373" s="230"/>
      <c r="H373" s="231"/>
      <c r="I373" s="231"/>
      <c r="J373" s="232"/>
      <c r="K373" s="232"/>
      <c r="L373" s="232"/>
      <c r="M373" s="181">
        <f t="shared" si="57"/>
        <v>0</v>
      </c>
      <c r="N373" s="181">
        <f>IF(H373="",0,H373*I373*'Avoided Water Savings Cost'!$C$16)</f>
        <v>0</v>
      </c>
      <c r="O373" s="545">
        <f>IF(C373="",0,IF($B$3="NYSEG",C373/(1-'Avoided Electric Costs 2020'!$W$21),IF($B$3="RG&amp;E",C373/(1-'Avoided Electric Costs 2020'!$X$21),"")))</f>
        <v>0</v>
      </c>
      <c r="P373" s="546">
        <f>IF(D373="",0,IF($B$3="NYSEG",D373/(1-'Avoided Electric Costs 2020'!$W$21),IF($B$3="RG&amp;E",D373/(1-'Avoided Electric Costs 2020'!$X$21),"")))</f>
        <v>0</v>
      </c>
      <c r="Q373" s="546">
        <f>IF(E373="",0,IF($B$3="NYSEG",E373/(1-'Avoided Natural Gas Costs 2020'!$J$34),IF($B$3="RG&amp;E",E373/(1-'Avoided Natural Gas Costs 2020'!$K$34),"")))</f>
        <v>0</v>
      </c>
      <c r="R373" s="233" t="str">
        <f>IFERROR(IF(P373*'BCA Inputs'!$C$1+Q373*'BCA Inputs'!$C$2+F373*'BCA Inputs'!$C$2+G373*'BCA Inputs'!$C$2=0,"",P373*'BCA Inputs'!$C$1+Q373*'BCA Inputs'!$C$2+F373*'BCA Inputs'!$C$2+G373*'BCA Inputs'!$C$2),"")</f>
        <v/>
      </c>
      <c r="S373" s="181" t="str">
        <f t="shared" si="50"/>
        <v/>
      </c>
      <c r="T373" s="181" t="str">
        <f>IFERROR(IF($B$3="NYSEG",(INDEX('BCA Inputs'!$N$14:$N$54,MATCH(I373,'BCA Inputs'!$M$14:$M$54,0))*P373+INDEX('BCA Inputs'!$O$14:$O$54,MATCH(I373,'BCA Inputs'!$M$14:$M$54,0))*O373+INDEX('BCA Inputs'!P:P,MATCH(I373,'BCA Inputs'!M:M,0))*Q373+INDEX('BCA Inputs'!Q:Q,MATCH(I373,'BCA Inputs'!M:M,0))*F373+INDEX('BCA Inputs'!R:R,MATCH(I373,'BCA Inputs'!M:M,0))*G373)+L373+N373,IF($B$3="RG&amp;E",(INDEX('BCA Inputs'!$AX$14:$AX$54,MATCH(I373,'BCA Inputs'!$AW$14:$AW$54,0))*P373+INDEX('BCA Inputs'!$AY$14:$AY$54,MATCH(I373,'BCA Inputs'!$AW$14:$AW$54,0))*O373+INDEX('BCA Inputs'!$AZ$14:$AZ$54,MATCH(I373,'BCA Inputs'!$AW$14:$AW$54,0))*Q373+INDEX('BCA Inputs'!$BA$14:$BA$54,MATCH(I373,'BCA Inputs'!$AW$14:$AW$54,0))*F373+INDEX('BCA Inputs'!$BB$14:$BB$54,MATCH(I373,'BCA Inputs'!$AW$14:$AW$54,0))*G373)+L373+N373,"")),"")</f>
        <v/>
      </c>
      <c r="U373" s="234" t="str">
        <f t="shared" si="51"/>
        <v/>
      </c>
      <c r="V373" s="234" t="str">
        <f t="shared" si="52"/>
        <v/>
      </c>
      <c r="W373" s="234" t="str">
        <f t="shared" si="53"/>
        <v/>
      </c>
      <c r="Y373" s="235" t="str">
        <f t="shared" si="54"/>
        <v/>
      </c>
      <c r="Z373" s="236" t="str">
        <f>IFERROR(IF($B$3="NYSEG",INDEX('BCA Inputs'!$X$14:$X$54,MATCH(I373,'BCA Inputs'!$M$14:$M$54,0))*P373+INDEX('BCA Inputs'!$Y$14:$Y$54,MATCH(I373,'BCA Inputs'!$M$14:$M$54,0))*O373+INDEX('BCA Inputs'!$Z$14:$Z$54,MATCH(I373,'BCA Inputs'!$M$14:$M$54,0))*Q373+INDEX('BCA Inputs'!$AA$14:$AA$54,MATCH(I373,'BCA Inputs'!$M$14:$M$54,0))*F373+INDEX('BCA Inputs'!$AB$14:$AB$54,MATCH(I373,'BCA Inputs'!$M$14:$M$54,0))*G373,IF($B$3="RG&amp;E",INDEX('BCA Inputs'!$BG$14:$BG$54,MATCH(I373,'BCA Inputs'!$AW$14:$AW$54,0))*P373+INDEX('BCA Inputs'!$BH$14:$BH$54,MATCH(I373,'BCA Inputs'!$AW$14:$AW$54,0))*O373+INDEX('BCA Inputs'!$BI$14:$BI$54,MATCH(I373,'BCA Inputs'!$AW$14:$AW$54,0))*Q373+INDEX('BCA Inputs'!$BJ$14:$BJ$54,MATCH(I373,'BCA Inputs'!$AW$14:$AW$54,0))*F373+INDEX('BCA Inputs'!$BK$14:$BK$54,MATCH(I373,'BCA Inputs'!$AW$14:$AW$54,0))*G373,"")),"")</f>
        <v/>
      </c>
      <c r="AA373" s="237" t="str">
        <f t="shared" si="55"/>
        <v/>
      </c>
      <c r="AC373" s="238" t="str">
        <f>IFERROR((K373+R373)+IF($B$3="NYSEG",INDEX('BCA Inputs'!$AI$14:$AI$54,MATCH(I373,'BCA Inputs'!$M$14:$M$54,0))*P373+INDEX('BCA Inputs'!$AJ$14:$AJ$54,MATCH(I373,'BCA Inputs'!$M$14:$M$54,0))*Q373,IF($B$3="RG&amp;E",INDEX('BCA Inputs'!$BR$14:$BR$54,MATCH(I373,'BCA Inputs'!$AW$14:$AW$54,0))*P373+INDEX('BCA Inputs'!$BS$14:$BS$54,MATCH(I373,'BCA Inputs'!$AW$14:$AW$54,0))*Q373,"")),"")</f>
        <v/>
      </c>
      <c r="AD373" s="181" t="str">
        <f>IFERROR(IF($B$3="NYSEG",INDEX('BCA Inputs'!$AD$14:$AD$54,MATCH(I373,'BCA Inputs'!$M$14:$M$54,0))*P373+INDEX('BCA Inputs'!$AE$14:$AE$54,MATCH(I373,'BCA Inputs'!$M$14:$M$54,0))*O373+INDEX('BCA Inputs'!$AF$14:$AF$54,MATCH(I373,'BCA Inputs'!$M$14:$M$54,0))*Q373+INDEX('BCA Inputs'!$AG$14:$AG$54,MATCH(I373,'BCA Inputs'!$M$14:$M$54,0))*F373+INDEX('BCA Inputs'!$AH$14:$AH$54,MATCH(I373,'BCA Inputs'!$M$14:$M$54,0))*G373,IF($B$3="RG&amp;E",INDEX('BCA Inputs'!$BM$14:$BM$54,MATCH(I373,'BCA Inputs'!$AW$14:$AW$54,0))*P373+INDEX('BCA Inputs'!$BN$14:$BN$54,MATCH(I373,'BCA Inputs'!$AW$14:$AW$54,0))*O373+INDEX('BCA Inputs'!$BO$14:$BO$54,MATCH(I373,'BCA Inputs'!$AW$14:$AW$54,0))*Q373+INDEX('BCA Inputs'!$BP$14:$BP$54,MATCH(I373,'BCA Inputs'!$AW$14:$AW$54,0))*F373+INDEX('BCA Inputs'!$BQ$14:$BQ$54,MATCH(I373,'BCA Inputs'!$AW$14:$AW$54,0))*G373,"")),"")</f>
        <v/>
      </c>
      <c r="AE373" s="237" t="str">
        <f t="shared" si="56"/>
        <v/>
      </c>
      <c r="AF373" s="198">
        <f t="shared" si="58"/>
        <v>0</v>
      </c>
      <c r="AG373" s="239">
        <f t="shared" si="59"/>
        <v>0</v>
      </c>
    </row>
    <row r="374" spans="1:33">
      <c r="A374" s="228"/>
      <c r="B374" s="176"/>
      <c r="C374" s="229"/>
      <c r="D374" s="230"/>
      <c r="E374" s="230"/>
      <c r="F374" s="230"/>
      <c r="G374" s="230"/>
      <c r="H374" s="231"/>
      <c r="I374" s="231"/>
      <c r="J374" s="232"/>
      <c r="K374" s="232"/>
      <c r="L374" s="232"/>
      <c r="M374" s="181">
        <f t="shared" si="57"/>
        <v>0</v>
      </c>
      <c r="N374" s="181">
        <f>IF(H374="",0,H374*I374*'Avoided Water Savings Cost'!$C$16)</f>
        <v>0</v>
      </c>
      <c r="O374" s="545">
        <f>IF(C374="",0,IF($B$3="NYSEG",C374/(1-'Avoided Electric Costs 2020'!$W$21),IF($B$3="RG&amp;E",C374/(1-'Avoided Electric Costs 2020'!$X$21),"")))</f>
        <v>0</v>
      </c>
      <c r="P374" s="546">
        <f>IF(D374="",0,IF($B$3="NYSEG",D374/(1-'Avoided Electric Costs 2020'!$W$21),IF($B$3="RG&amp;E",D374/(1-'Avoided Electric Costs 2020'!$X$21),"")))</f>
        <v>0</v>
      </c>
      <c r="Q374" s="546">
        <f>IF(E374="",0,IF($B$3="NYSEG",E374/(1-'Avoided Natural Gas Costs 2020'!$J$34),IF($B$3="RG&amp;E",E374/(1-'Avoided Natural Gas Costs 2020'!$K$34),"")))</f>
        <v>0</v>
      </c>
      <c r="R374" s="233" t="str">
        <f>IFERROR(IF(P374*'BCA Inputs'!$C$1+Q374*'BCA Inputs'!$C$2+F374*'BCA Inputs'!$C$2+G374*'BCA Inputs'!$C$2=0,"",P374*'BCA Inputs'!$C$1+Q374*'BCA Inputs'!$C$2+F374*'BCA Inputs'!$C$2+G374*'BCA Inputs'!$C$2),"")</f>
        <v/>
      </c>
      <c r="S374" s="181" t="str">
        <f t="shared" si="50"/>
        <v/>
      </c>
      <c r="T374" s="181" t="str">
        <f>IFERROR(IF($B$3="NYSEG",(INDEX('BCA Inputs'!$N$14:$N$54,MATCH(I374,'BCA Inputs'!$M$14:$M$54,0))*P374+INDEX('BCA Inputs'!$O$14:$O$54,MATCH(I374,'BCA Inputs'!$M$14:$M$54,0))*O374+INDEX('BCA Inputs'!P:P,MATCH(I374,'BCA Inputs'!M:M,0))*Q374+INDEX('BCA Inputs'!Q:Q,MATCH(I374,'BCA Inputs'!M:M,0))*F374+INDEX('BCA Inputs'!R:R,MATCH(I374,'BCA Inputs'!M:M,0))*G374)+L374+N374,IF($B$3="RG&amp;E",(INDEX('BCA Inputs'!$AX$14:$AX$54,MATCH(I374,'BCA Inputs'!$AW$14:$AW$54,0))*P374+INDEX('BCA Inputs'!$AY$14:$AY$54,MATCH(I374,'BCA Inputs'!$AW$14:$AW$54,0))*O374+INDEX('BCA Inputs'!$AZ$14:$AZ$54,MATCH(I374,'BCA Inputs'!$AW$14:$AW$54,0))*Q374+INDEX('BCA Inputs'!$BA$14:$BA$54,MATCH(I374,'BCA Inputs'!$AW$14:$AW$54,0))*F374+INDEX('BCA Inputs'!$BB$14:$BB$54,MATCH(I374,'BCA Inputs'!$AW$14:$AW$54,0))*G374)+L374+N374,"")),"")</f>
        <v/>
      </c>
      <c r="U374" s="234" t="str">
        <f t="shared" si="51"/>
        <v/>
      </c>
      <c r="V374" s="234" t="str">
        <f t="shared" si="52"/>
        <v/>
      </c>
      <c r="W374" s="234" t="str">
        <f t="shared" si="53"/>
        <v/>
      </c>
      <c r="Y374" s="235" t="str">
        <f t="shared" si="54"/>
        <v/>
      </c>
      <c r="Z374" s="236" t="str">
        <f>IFERROR(IF($B$3="NYSEG",INDEX('BCA Inputs'!$X$14:$X$54,MATCH(I374,'BCA Inputs'!$M$14:$M$54,0))*P374+INDEX('BCA Inputs'!$Y$14:$Y$54,MATCH(I374,'BCA Inputs'!$M$14:$M$54,0))*O374+INDEX('BCA Inputs'!$Z$14:$Z$54,MATCH(I374,'BCA Inputs'!$M$14:$M$54,0))*Q374+INDEX('BCA Inputs'!$AA$14:$AA$54,MATCH(I374,'BCA Inputs'!$M$14:$M$54,0))*F374+INDEX('BCA Inputs'!$AB$14:$AB$54,MATCH(I374,'BCA Inputs'!$M$14:$M$54,0))*G374,IF($B$3="RG&amp;E",INDEX('BCA Inputs'!$BG$14:$BG$54,MATCH(I374,'BCA Inputs'!$AW$14:$AW$54,0))*P374+INDEX('BCA Inputs'!$BH$14:$BH$54,MATCH(I374,'BCA Inputs'!$AW$14:$AW$54,0))*O374+INDEX('BCA Inputs'!$BI$14:$BI$54,MATCH(I374,'BCA Inputs'!$AW$14:$AW$54,0))*Q374+INDEX('BCA Inputs'!$BJ$14:$BJ$54,MATCH(I374,'BCA Inputs'!$AW$14:$AW$54,0))*F374+INDEX('BCA Inputs'!$BK$14:$BK$54,MATCH(I374,'BCA Inputs'!$AW$14:$AW$54,0))*G374,"")),"")</f>
        <v/>
      </c>
      <c r="AA374" s="237" t="str">
        <f t="shared" si="55"/>
        <v/>
      </c>
      <c r="AC374" s="238" t="str">
        <f>IFERROR((K374+R374)+IF($B$3="NYSEG",INDEX('BCA Inputs'!$AI$14:$AI$54,MATCH(I374,'BCA Inputs'!$M$14:$M$54,0))*P374+INDEX('BCA Inputs'!$AJ$14:$AJ$54,MATCH(I374,'BCA Inputs'!$M$14:$M$54,0))*Q374,IF($B$3="RG&amp;E",INDEX('BCA Inputs'!$BR$14:$BR$54,MATCH(I374,'BCA Inputs'!$AW$14:$AW$54,0))*P374+INDEX('BCA Inputs'!$BS$14:$BS$54,MATCH(I374,'BCA Inputs'!$AW$14:$AW$54,0))*Q374,"")),"")</f>
        <v/>
      </c>
      <c r="AD374" s="181" t="str">
        <f>IFERROR(IF($B$3="NYSEG",INDEX('BCA Inputs'!$AD$14:$AD$54,MATCH(I374,'BCA Inputs'!$M$14:$M$54,0))*P374+INDEX('BCA Inputs'!$AE$14:$AE$54,MATCH(I374,'BCA Inputs'!$M$14:$M$54,0))*O374+INDEX('BCA Inputs'!$AF$14:$AF$54,MATCH(I374,'BCA Inputs'!$M$14:$M$54,0))*Q374+INDEX('BCA Inputs'!$AG$14:$AG$54,MATCH(I374,'BCA Inputs'!$M$14:$M$54,0))*F374+INDEX('BCA Inputs'!$AH$14:$AH$54,MATCH(I374,'BCA Inputs'!$M$14:$M$54,0))*G374,IF($B$3="RG&amp;E",INDEX('BCA Inputs'!$BM$14:$BM$54,MATCH(I374,'BCA Inputs'!$AW$14:$AW$54,0))*P374+INDEX('BCA Inputs'!$BN$14:$BN$54,MATCH(I374,'BCA Inputs'!$AW$14:$AW$54,0))*O374+INDEX('BCA Inputs'!$BO$14:$BO$54,MATCH(I374,'BCA Inputs'!$AW$14:$AW$54,0))*Q374+INDEX('BCA Inputs'!$BP$14:$BP$54,MATCH(I374,'BCA Inputs'!$AW$14:$AW$54,0))*F374+INDEX('BCA Inputs'!$BQ$14:$BQ$54,MATCH(I374,'BCA Inputs'!$AW$14:$AW$54,0))*G374,"")),"")</f>
        <v/>
      </c>
      <c r="AE374" s="237" t="str">
        <f t="shared" si="56"/>
        <v/>
      </c>
      <c r="AF374" s="198">
        <f t="shared" si="58"/>
        <v>0</v>
      </c>
      <c r="AG374" s="239">
        <f t="shared" si="59"/>
        <v>0</v>
      </c>
    </row>
    <row r="375" spans="1:33">
      <c r="A375" s="228"/>
      <c r="B375" s="176"/>
      <c r="C375" s="229"/>
      <c r="D375" s="230"/>
      <c r="E375" s="230"/>
      <c r="F375" s="230"/>
      <c r="G375" s="230"/>
      <c r="H375" s="231"/>
      <c r="I375" s="231"/>
      <c r="J375" s="232"/>
      <c r="K375" s="232"/>
      <c r="L375" s="232"/>
      <c r="M375" s="181">
        <f t="shared" si="57"/>
        <v>0</v>
      </c>
      <c r="N375" s="181">
        <f>IF(H375="",0,H375*I375*'Avoided Water Savings Cost'!$C$16)</f>
        <v>0</v>
      </c>
      <c r="O375" s="545">
        <f>IF(C375="",0,IF($B$3="NYSEG",C375/(1-'Avoided Electric Costs 2020'!$W$21),IF($B$3="RG&amp;E",C375/(1-'Avoided Electric Costs 2020'!$X$21),"")))</f>
        <v>0</v>
      </c>
      <c r="P375" s="546">
        <f>IF(D375="",0,IF($B$3="NYSEG",D375/(1-'Avoided Electric Costs 2020'!$W$21),IF($B$3="RG&amp;E",D375/(1-'Avoided Electric Costs 2020'!$X$21),"")))</f>
        <v>0</v>
      </c>
      <c r="Q375" s="546">
        <f>IF(E375="",0,IF($B$3="NYSEG",E375/(1-'Avoided Natural Gas Costs 2020'!$J$34),IF($B$3="RG&amp;E",E375/(1-'Avoided Natural Gas Costs 2020'!$K$34),"")))</f>
        <v>0</v>
      </c>
      <c r="R375" s="233" t="str">
        <f>IFERROR(IF(P375*'BCA Inputs'!$C$1+Q375*'BCA Inputs'!$C$2+F375*'BCA Inputs'!$C$2+G375*'BCA Inputs'!$C$2=0,"",P375*'BCA Inputs'!$C$1+Q375*'BCA Inputs'!$C$2+F375*'BCA Inputs'!$C$2+G375*'BCA Inputs'!$C$2),"")</f>
        <v/>
      </c>
      <c r="S375" s="181" t="str">
        <f t="shared" si="50"/>
        <v/>
      </c>
      <c r="T375" s="181" t="str">
        <f>IFERROR(IF($B$3="NYSEG",(INDEX('BCA Inputs'!$N$14:$N$54,MATCH(I375,'BCA Inputs'!$M$14:$M$54,0))*P375+INDEX('BCA Inputs'!$O$14:$O$54,MATCH(I375,'BCA Inputs'!$M$14:$M$54,0))*O375+INDEX('BCA Inputs'!P:P,MATCH(I375,'BCA Inputs'!M:M,0))*Q375+INDEX('BCA Inputs'!Q:Q,MATCH(I375,'BCA Inputs'!M:M,0))*F375+INDEX('BCA Inputs'!R:R,MATCH(I375,'BCA Inputs'!M:M,0))*G375)+L375+N375,IF($B$3="RG&amp;E",(INDEX('BCA Inputs'!$AX$14:$AX$54,MATCH(I375,'BCA Inputs'!$AW$14:$AW$54,0))*P375+INDEX('BCA Inputs'!$AY$14:$AY$54,MATCH(I375,'BCA Inputs'!$AW$14:$AW$54,0))*O375+INDEX('BCA Inputs'!$AZ$14:$AZ$54,MATCH(I375,'BCA Inputs'!$AW$14:$AW$54,0))*Q375+INDEX('BCA Inputs'!$BA$14:$BA$54,MATCH(I375,'BCA Inputs'!$AW$14:$AW$54,0))*F375+INDEX('BCA Inputs'!$BB$14:$BB$54,MATCH(I375,'BCA Inputs'!$AW$14:$AW$54,0))*G375)+L375+N375,"")),"")</f>
        <v/>
      </c>
      <c r="U375" s="234" t="str">
        <f t="shared" si="51"/>
        <v/>
      </c>
      <c r="V375" s="234" t="str">
        <f t="shared" si="52"/>
        <v/>
      </c>
      <c r="W375" s="234" t="str">
        <f t="shared" si="53"/>
        <v/>
      </c>
      <c r="Y375" s="235" t="str">
        <f t="shared" si="54"/>
        <v/>
      </c>
      <c r="Z375" s="236" t="str">
        <f>IFERROR(IF($B$3="NYSEG",INDEX('BCA Inputs'!$X$14:$X$54,MATCH(I375,'BCA Inputs'!$M$14:$M$54,0))*P375+INDEX('BCA Inputs'!$Y$14:$Y$54,MATCH(I375,'BCA Inputs'!$M$14:$M$54,0))*O375+INDEX('BCA Inputs'!$Z$14:$Z$54,MATCH(I375,'BCA Inputs'!$M$14:$M$54,0))*Q375+INDEX('BCA Inputs'!$AA$14:$AA$54,MATCH(I375,'BCA Inputs'!$M$14:$M$54,0))*F375+INDEX('BCA Inputs'!$AB$14:$AB$54,MATCH(I375,'BCA Inputs'!$M$14:$M$54,0))*G375,IF($B$3="RG&amp;E",INDEX('BCA Inputs'!$BG$14:$BG$54,MATCH(I375,'BCA Inputs'!$AW$14:$AW$54,0))*P375+INDEX('BCA Inputs'!$BH$14:$BH$54,MATCH(I375,'BCA Inputs'!$AW$14:$AW$54,0))*O375+INDEX('BCA Inputs'!$BI$14:$BI$54,MATCH(I375,'BCA Inputs'!$AW$14:$AW$54,0))*Q375+INDEX('BCA Inputs'!$BJ$14:$BJ$54,MATCH(I375,'BCA Inputs'!$AW$14:$AW$54,0))*F375+INDEX('BCA Inputs'!$BK$14:$BK$54,MATCH(I375,'BCA Inputs'!$AW$14:$AW$54,0))*G375,"")),"")</f>
        <v/>
      </c>
      <c r="AA375" s="237" t="str">
        <f t="shared" si="55"/>
        <v/>
      </c>
      <c r="AC375" s="238" t="str">
        <f>IFERROR((K375+R375)+IF($B$3="NYSEG",INDEX('BCA Inputs'!$AI$14:$AI$54,MATCH(I375,'BCA Inputs'!$M$14:$M$54,0))*P375+INDEX('BCA Inputs'!$AJ$14:$AJ$54,MATCH(I375,'BCA Inputs'!$M$14:$M$54,0))*Q375,IF($B$3="RG&amp;E",INDEX('BCA Inputs'!$BR$14:$BR$54,MATCH(I375,'BCA Inputs'!$AW$14:$AW$54,0))*P375+INDEX('BCA Inputs'!$BS$14:$BS$54,MATCH(I375,'BCA Inputs'!$AW$14:$AW$54,0))*Q375,"")),"")</f>
        <v/>
      </c>
      <c r="AD375" s="181" t="str">
        <f>IFERROR(IF($B$3="NYSEG",INDEX('BCA Inputs'!$AD$14:$AD$54,MATCH(I375,'BCA Inputs'!$M$14:$M$54,0))*P375+INDEX('BCA Inputs'!$AE$14:$AE$54,MATCH(I375,'BCA Inputs'!$M$14:$M$54,0))*O375+INDEX('BCA Inputs'!$AF$14:$AF$54,MATCH(I375,'BCA Inputs'!$M$14:$M$54,0))*Q375+INDEX('BCA Inputs'!$AG$14:$AG$54,MATCH(I375,'BCA Inputs'!$M$14:$M$54,0))*F375+INDEX('BCA Inputs'!$AH$14:$AH$54,MATCH(I375,'BCA Inputs'!$M$14:$M$54,0))*G375,IF($B$3="RG&amp;E",INDEX('BCA Inputs'!$BM$14:$BM$54,MATCH(I375,'BCA Inputs'!$AW$14:$AW$54,0))*P375+INDEX('BCA Inputs'!$BN$14:$BN$54,MATCH(I375,'BCA Inputs'!$AW$14:$AW$54,0))*O375+INDEX('BCA Inputs'!$BO$14:$BO$54,MATCH(I375,'BCA Inputs'!$AW$14:$AW$54,0))*Q375+INDEX('BCA Inputs'!$BP$14:$BP$54,MATCH(I375,'BCA Inputs'!$AW$14:$AW$54,0))*F375+INDEX('BCA Inputs'!$BQ$14:$BQ$54,MATCH(I375,'BCA Inputs'!$AW$14:$AW$54,0))*G375,"")),"")</f>
        <v/>
      </c>
      <c r="AE375" s="237" t="str">
        <f t="shared" si="56"/>
        <v/>
      </c>
      <c r="AF375" s="198">
        <f t="shared" si="58"/>
        <v>0</v>
      </c>
      <c r="AG375" s="239">
        <f t="shared" si="59"/>
        <v>0</v>
      </c>
    </row>
    <row r="376" spans="1:33">
      <c r="A376" s="228"/>
      <c r="B376" s="176"/>
      <c r="C376" s="229"/>
      <c r="D376" s="230"/>
      <c r="E376" s="230"/>
      <c r="F376" s="230"/>
      <c r="G376" s="230"/>
      <c r="H376" s="231"/>
      <c r="I376" s="231"/>
      <c r="J376" s="232"/>
      <c r="K376" s="232"/>
      <c r="L376" s="232"/>
      <c r="M376" s="181">
        <f t="shared" si="57"/>
        <v>0</v>
      </c>
      <c r="N376" s="181">
        <f>IF(H376="",0,H376*I376*'Avoided Water Savings Cost'!$C$16)</f>
        <v>0</v>
      </c>
      <c r="O376" s="545">
        <f>IF(C376="",0,IF($B$3="NYSEG",C376/(1-'Avoided Electric Costs 2020'!$W$21),IF($B$3="RG&amp;E",C376/(1-'Avoided Electric Costs 2020'!$X$21),"")))</f>
        <v>0</v>
      </c>
      <c r="P376" s="546">
        <f>IF(D376="",0,IF($B$3="NYSEG",D376/(1-'Avoided Electric Costs 2020'!$W$21),IF($B$3="RG&amp;E",D376/(1-'Avoided Electric Costs 2020'!$X$21),"")))</f>
        <v>0</v>
      </c>
      <c r="Q376" s="546">
        <f>IF(E376="",0,IF($B$3="NYSEG",E376/(1-'Avoided Natural Gas Costs 2020'!$J$34),IF($B$3="RG&amp;E",E376/(1-'Avoided Natural Gas Costs 2020'!$K$34),"")))</f>
        <v>0</v>
      </c>
      <c r="R376" s="233" t="str">
        <f>IFERROR(IF(P376*'BCA Inputs'!$C$1+Q376*'BCA Inputs'!$C$2+F376*'BCA Inputs'!$C$2+G376*'BCA Inputs'!$C$2=0,"",P376*'BCA Inputs'!$C$1+Q376*'BCA Inputs'!$C$2+F376*'BCA Inputs'!$C$2+G376*'BCA Inputs'!$C$2),"")</f>
        <v/>
      </c>
      <c r="S376" s="181" t="str">
        <f t="shared" si="50"/>
        <v/>
      </c>
      <c r="T376" s="181" t="str">
        <f>IFERROR(IF($B$3="NYSEG",(INDEX('BCA Inputs'!$N$14:$N$54,MATCH(I376,'BCA Inputs'!$M$14:$M$54,0))*P376+INDEX('BCA Inputs'!$O$14:$O$54,MATCH(I376,'BCA Inputs'!$M$14:$M$54,0))*O376+INDEX('BCA Inputs'!P:P,MATCH(I376,'BCA Inputs'!M:M,0))*Q376+INDEX('BCA Inputs'!Q:Q,MATCH(I376,'BCA Inputs'!M:M,0))*F376+INDEX('BCA Inputs'!R:R,MATCH(I376,'BCA Inputs'!M:M,0))*G376)+L376+N376,IF($B$3="RG&amp;E",(INDEX('BCA Inputs'!$AX$14:$AX$54,MATCH(I376,'BCA Inputs'!$AW$14:$AW$54,0))*P376+INDEX('BCA Inputs'!$AY$14:$AY$54,MATCH(I376,'BCA Inputs'!$AW$14:$AW$54,0))*O376+INDEX('BCA Inputs'!$AZ$14:$AZ$54,MATCH(I376,'BCA Inputs'!$AW$14:$AW$54,0))*Q376+INDEX('BCA Inputs'!$BA$14:$BA$54,MATCH(I376,'BCA Inputs'!$AW$14:$AW$54,0))*F376+INDEX('BCA Inputs'!$BB$14:$BB$54,MATCH(I376,'BCA Inputs'!$AW$14:$AW$54,0))*G376)+L376+N376,"")),"")</f>
        <v/>
      </c>
      <c r="U376" s="234" t="str">
        <f t="shared" si="51"/>
        <v/>
      </c>
      <c r="V376" s="234" t="str">
        <f t="shared" si="52"/>
        <v/>
      </c>
      <c r="W376" s="234" t="str">
        <f t="shared" si="53"/>
        <v/>
      </c>
      <c r="Y376" s="235" t="str">
        <f t="shared" si="54"/>
        <v/>
      </c>
      <c r="Z376" s="236" t="str">
        <f>IFERROR(IF($B$3="NYSEG",INDEX('BCA Inputs'!$X$14:$X$54,MATCH(I376,'BCA Inputs'!$M$14:$M$54,0))*P376+INDEX('BCA Inputs'!$Y$14:$Y$54,MATCH(I376,'BCA Inputs'!$M$14:$M$54,0))*O376+INDEX('BCA Inputs'!$Z$14:$Z$54,MATCH(I376,'BCA Inputs'!$M$14:$M$54,0))*Q376+INDEX('BCA Inputs'!$AA$14:$AA$54,MATCH(I376,'BCA Inputs'!$M$14:$M$54,0))*F376+INDEX('BCA Inputs'!$AB$14:$AB$54,MATCH(I376,'BCA Inputs'!$M$14:$M$54,0))*G376,IF($B$3="RG&amp;E",INDEX('BCA Inputs'!$BG$14:$BG$54,MATCH(I376,'BCA Inputs'!$AW$14:$AW$54,0))*P376+INDEX('BCA Inputs'!$BH$14:$BH$54,MATCH(I376,'BCA Inputs'!$AW$14:$AW$54,0))*O376+INDEX('BCA Inputs'!$BI$14:$BI$54,MATCH(I376,'BCA Inputs'!$AW$14:$AW$54,0))*Q376+INDEX('BCA Inputs'!$BJ$14:$BJ$54,MATCH(I376,'BCA Inputs'!$AW$14:$AW$54,0))*F376+INDEX('BCA Inputs'!$BK$14:$BK$54,MATCH(I376,'BCA Inputs'!$AW$14:$AW$54,0))*G376,"")),"")</f>
        <v/>
      </c>
      <c r="AA376" s="237" t="str">
        <f t="shared" si="55"/>
        <v/>
      </c>
      <c r="AC376" s="238" t="str">
        <f>IFERROR((K376+R376)+IF($B$3="NYSEG",INDEX('BCA Inputs'!$AI$14:$AI$54,MATCH(I376,'BCA Inputs'!$M$14:$M$54,0))*P376+INDEX('BCA Inputs'!$AJ$14:$AJ$54,MATCH(I376,'BCA Inputs'!$M$14:$M$54,0))*Q376,IF($B$3="RG&amp;E",INDEX('BCA Inputs'!$BR$14:$BR$54,MATCH(I376,'BCA Inputs'!$AW$14:$AW$54,0))*P376+INDEX('BCA Inputs'!$BS$14:$BS$54,MATCH(I376,'BCA Inputs'!$AW$14:$AW$54,0))*Q376,"")),"")</f>
        <v/>
      </c>
      <c r="AD376" s="181" t="str">
        <f>IFERROR(IF($B$3="NYSEG",INDEX('BCA Inputs'!$AD$14:$AD$54,MATCH(I376,'BCA Inputs'!$M$14:$M$54,0))*P376+INDEX('BCA Inputs'!$AE$14:$AE$54,MATCH(I376,'BCA Inputs'!$M$14:$M$54,0))*O376+INDEX('BCA Inputs'!$AF$14:$AF$54,MATCH(I376,'BCA Inputs'!$M$14:$M$54,0))*Q376+INDEX('BCA Inputs'!$AG$14:$AG$54,MATCH(I376,'BCA Inputs'!$M$14:$M$54,0))*F376+INDEX('BCA Inputs'!$AH$14:$AH$54,MATCH(I376,'BCA Inputs'!$M$14:$M$54,0))*G376,IF($B$3="RG&amp;E",INDEX('BCA Inputs'!$BM$14:$BM$54,MATCH(I376,'BCA Inputs'!$AW$14:$AW$54,0))*P376+INDEX('BCA Inputs'!$BN$14:$BN$54,MATCH(I376,'BCA Inputs'!$AW$14:$AW$54,0))*O376+INDEX('BCA Inputs'!$BO$14:$BO$54,MATCH(I376,'BCA Inputs'!$AW$14:$AW$54,0))*Q376+INDEX('BCA Inputs'!$BP$14:$BP$54,MATCH(I376,'BCA Inputs'!$AW$14:$AW$54,0))*F376+INDEX('BCA Inputs'!$BQ$14:$BQ$54,MATCH(I376,'BCA Inputs'!$AW$14:$AW$54,0))*G376,"")),"")</f>
        <v/>
      </c>
      <c r="AE376" s="237" t="str">
        <f t="shared" si="56"/>
        <v/>
      </c>
      <c r="AF376" s="198">
        <f t="shared" si="58"/>
        <v>0</v>
      </c>
      <c r="AG376" s="239">
        <f t="shared" si="59"/>
        <v>0</v>
      </c>
    </row>
    <row r="377" spans="1:33">
      <c r="A377" s="228"/>
      <c r="B377" s="176"/>
      <c r="C377" s="229"/>
      <c r="D377" s="230"/>
      <c r="E377" s="230"/>
      <c r="F377" s="230"/>
      <c r="G377" s="230"/>
      <c r="H377" s="231"/>
      <c r="I377" s="231"/>
      <c r="J377" s="232"/>
      <c r="K377" s="232"/>
      <c r="L377" s="232"/>
      <c r="M377" s="181">
        <f t="shared" si="57"/>
        <v>0</v>
      </c>
      <c r="N377" s="181">
        <f>IF(H377="",0,H377*I377*'Avoided Water Savings Cost'!$C$16)</f>
        <v>0</v>
      </c>
      <c r="O377" s="545">
        <f>IF(C377="",0,IF($B$3="NYSEG",C377/(1-'Avoided Electric Costs 2020'!$W$21),IF($B$3="RG&amp;E",C377/(1-'Avoided Electric Costs 2020'!$X$21),"")))</f>
        <v>0</v>
      </c>
      <c r="P377" s="546">
        <f>IF(D377="",0,IF($B$3="NYSEG",D377/(1-'Avoided Electric Costs 2020'!$W$21),IF($B$3="RG&amp;E",D377/(1-'Avoided Electric Costs 2020'!$X$21),"")))</f>
        <v>0</v>
      </c>
      <c r="Q377" s="546">
        <f>IF(E377="",0,IF($B$3="NYSEG",E377/(1-'Avoided Natural Gas Costs 2020'!$J$34),IF($B$3="RG&amp;E",E377/(1-'Avoided Natural Gas Costs 2020'!$K$34),"")))</f>
        <v>0</v>
      </c>
      <c r="R377" s="233" t="str">
        <f>IFERROR(IF(P377*'BCA Inputs'!$C$1+Q377*'BCA Inputs'!$C$2+F377*'BCA Inputs'!$C$2+G377*'BCA Inputs'!$C$2=0,"",P377*'BCA Inputs'!$C$1+Q377*'BCA Inputs'!$C$2+F377*'BCA Inputs'!$C$2+G377*'BCA Inputs'!$C$2),"")</f>
        <v/>
      </c>
      <c r="S377" s="181" t="str">
        <f t="shared" si="50"/>
        <v/>
      </c>
      <c r="T377" s="181" t="str">
        <f>IFERROR(IF($B$3="NYSEG",(INDEX('BCA Inputs'!$N$14:$N$54,MATCH(I377,'BCA Inputs'!$M$14:$M$54,0))*P377+INDEX('BCA Inputs'!$O$14:$O$54,MATCH(I377,'BCA Inputs'!$M$14:$M$54,0))*O377+INDEX('BCA Inputs'!P:P,MATCH(I377,'BCA Inputs'!M:M,0))*Q377+INDEX('BCA Inputs'!Q:Q,MATCH(I377,'BCA Inputs'!M:M,0))*F377+INDEX('BCA Inputs'!R:R,MATCH(I377,'BCA Inputs'!M:M,0))*G377)+L377+N377,IF($B$3="RG&amp;E",(INDEX('BCA Inputs'!$AX$14:$AX$54,MATCH(I377,'BCA Inputs'!$AW$14:$AW$54,0))*P377+INDEX('BCA Inputs'!$AY$14:$AY$54,MATCH(I377,'BCA Inputs'!$AW$14:$AW$54,0))*O377+INDEX('BCA Inputs'!$AZ$14:$AZ$54,MATCH(I377,'BCA Inputs'!$AW$14:$AW$54,0))*Q377+INDEX('BCA Inputs'!$BA$14:$BA$54,MATCH(I377,'BCA Inputs'!$AW$14:$AW$54,0))*F377+INDEX('BCA Inputs'!$BB$14:$BB$54,MATCH(I377,'BCA Inputs'!$AW$14:$AW$54,0))*G377)+L377+N377,"")),"")</f>
        <v/>
      </c>
      <c r="U377" s="234" t="str">
        <f t="shared" si="51"/>
        <v/>
      </c>
      <c r="V377" s="234" t="str">
        <f t="shared" si="52"/>
        <v/>
      </c>
      <c r="W377" s="234" t="str">
        <f t="shared" si="53"/>
        <v/>
      </c>
      <c r="Y377" s="235" t="str">
        <f t="shared" si="54"/>
        <v/>
      </c>
      <c r="Z377" s="236" t="str">
        <f>IFERROR(IF($B$3="NYSEG",INDEX('BCA Inputs'!$X$14:$X$54,MATCH(I377,'BCA Inputs'!$M$14:$M$54,0))*P377+INDEX('BCA Inputs'!$Y$14:$Y$54,MATCH(I377,'BCA Inputs'!$M$14:$M$54,0))*O377+INDEX('BCA Inputs'!$Z$14:$Z$54,MATCH(I377,'BCA Inputs'!$M$14:$M$54,0))*Q377+INDEX('BCA Inputs'!$AA$14:$AA$54,MATCH(I377,'BCA Inputs'!$M$14:$M$54,0))*F377+INDEX('BCA Inputs'!$AB$14:$AB$54,MATCH(I377,'BCA Inputs'!$M$14:$M$54,0))*G377,IF($B$3="RG&amp;E",INDEX('BCA Inputs'!$BG$14:$BG$54,MATCH(I377,'BCA Inputs'!$AW$14:$AW$54,0))*P377+INDEX('BCA Inputs'!$BH$14:$BH$54,MATCH(I377,'BCA Inputs'!$AW$14:$AW$54,0))*O377+INDEX('BCA Inputs'!$BI$14:$BI$54,MATCH(I377,'BCA Inputs'!$AW$14:$AW$54,0))*Q377+INDEX('BCA Inputs'!$BJ$14:$BJ$54,MATCH(I377,'BCA Inputs'!$AW$14:$AW$54,0))*F377+INDEX('BCA Inputs'!$BK$14:$BK$54,MATCH(I377,'BCA Inputs'!$AW$14:$AW$54,0))*G377,"")),"")</f>
        <v/>
      </c>
      <c r="AA377" s="237" t="str">
        <f t="shared" si="55"/>
        <v/>
      </c>
      <c r="AC377" s="238" t="str">
        <f>IFERROR((K377+R377)+IF($B$3="NYSEG",INDEX('BCA Inputs'!$AI$14:$AI$54,MATCH(I377,'BCA Inputs'!$M$14:$M$54,0))*P377+INDEX('BCA Inputs'!$AJ$14:$AJ$54,MATCH(I377,'BCA Inputs'!$M$14:$M$54,0))*Q377,IF($B$3="RG&amp;E",INDEX('BCA Inputs'!$BR$14:$BR$54,MATCH(I377,'BCA Inputs'!$AW$14:$AW$54,0))*P377+INDEX('BCA Inputs'!$BS$14:$BS$54,MATCH(I377,'BCA Inputs'!$AW$14:$AW$54,0))*Q377,"")),"")</f>
        <v/>
      </c>
      <c r="AD377" s="181" t="str">
        <f>IFERROR(IF($B$3="NYSEG",INDEX('BCA Inputs'!$AD$14:$AD$54,MATCH(I377,'BCA Inputs'!$M$14:$M$54,0))*P377+INDEX('BCA Inputs'!$AE$14:$AE$54,MATCH(I377,'BCA Inputs'!$M$14:$M$54,0))*O377+INDEX('BCA Inputs'!$AF$14:$AF$54,MATCH(I377,'BCA Inputs'!$M$14:$M$54,0))*Q377+INDEX('BCA Inputs'!$AG$14:$AG$54,MATCH(I377,'BCA Inputs'!$M$14:$M$54,0))*F377+INDEX('BCA Inputs'!$AH$14:$AH$54,MATCH(I377,'BCA Inputs'!$M$14:$M$54,0))*G377,IF($B$3="RG&amp;E",INDEX('BCA Inputs'!$BM$14:$BM$54,MATCH(I377,'BCA Inputs'!$AW$14:$AW$54,0))*P377+INDEX('BCA Inputs'!$BN$14:$BN$54,MATCH(I377,'BCA Inputs'!$AW$14:$AW$54,0))*O377+INDEX('BCA Inputs'!$BO$14:$BO$54,MATCH(I377,'BCA Inputs'!$AW$14:$AW$54,0))*Q377+INDEX('BCA Inputs'!$BP$14:$BP$54,MATCH(I377,'BCA Inputs'!$AW$14:$AW$54,0))*F377+INDEX('BCA Inputs'!$BQ$14:$BQ$54,MATCH(I377,'BCA Inputs'!$AW$14:$AW$54,0))*G377,"")),"")</f>
        <v/>
      </c>
      <c r="AE377" s="237" t="str">
        <f t="shared" si="56"/>
        <v/>
      </c>
      <c r="AF377" s="198">
        <f t="shared" si="58"/>
        <v>0</v>
      </c>
      <c r="AG377" s="239">
        <f t="shared" si="59"/>
        <v>0</v>
      </c>
    </row>
    <row r="378" spans="1:33">
      <c r="A378" s="228"/>
      <c r="B378" s="176"/>
      <c r="C378" s="229"/>
      <c r="D378" s="230"/>
      <c r="E378" s="230"/>
      <c r="F378" s="230"/>
      <c r="G378" s="230"/>
      <c r="H378" s="231"/>
      <c r="I378" s="231"/>
      <c r="J378" s="232"/>
      <c r="K378" s="232"/>
      <c r="L378" s="232"/>
      <c r="M378" s="181">
        <f t="shared" si="57"/>
        <v>0</v>
      </c>
      <c r="N378" s="181">
        <f>IF(H378="",0,H378*I378*'Avoided Water Savings Cost'!$C$16)</f>
        <v>0</v>
      </c>
      <c r="O378" s="545">
        <f>IF(C378="",0,IF($B$3="NYSEG",C378/(1-'Avoided Electric Costs 2020'!$W$21),IF($B$3="RG&amp;E",C378/(1-'Avoided Electric Costs 2020'!$X$21),"")))</f>
        <v>0</v>
      </c>
      <c r="P378" s="546">
        <f>IF(D378="",0,IF($B$3="NYSEG",D378/(1-'Avoided Electric Costs 2020'!$W$21),IF($B$3="RG&amp;E",D378/(1-'Avoided Electric Costs 2020'!$X$21),"")))</f>
        <v>0</v>
      </c>
      <c r="Q378" s="546">
        <f>IF(E378="",0,IF($B$3="NYSEG",E378/(1-'Avoided Natural Gas Costs 2020'!$J$34),IF($B$3="RG&amp;E",E378/(1-'Avoided Natural Gas Costs 2020'!$K$34),"")))</f>
        <v>0</v>
      </c>
      <c r="R378" s="233" t="str">
        <f>IFERROR(IF(P378*'BCA Inputs'!$C$1+Q378*'BCA Inputs'!$C$2+F378*'BCA Inputs'!$C$2+G378*'BCA Inputs'!$C$2=0,"",P378*'BCA Inputs'!$C$1+Q378*'BCA Inputs'!$C$2+F378*'BCA Inputs'!$C$2+G378*'BCA Inputs'!$C$2),"")</f>
        <v/>
      </c>
      <c r="S378" s="181" t="str">
        <f t="shared" si="50"/>
        <v/>
      </c>
      <c r="T378" s="181" t="str">
        <f>IFERROR(IF($B$3="NYSEG",(INDEX('BCA Inputs'!$N$14:$N$54,MATCH(I378,'BCA Inputs'!$M$14:$M$54,0))*P378+INDEX('BCA Inputs'!$O$14:$O$54,MATCH(I378,'BCA Inputs'!$M$14:$M$54,0))*O378+INDEX('BCA Inputs'!P:P,MATCH(I378,'BCA Inputs'!M:M,0))*Q378+INDEX('BCA Inputs'!Q:Q,MATCH(I378,'BCA Inputs'!M:M,0))*F378+INDEX('BCA Inputs'!R:R,MATCH(I378,'BCA Inputs'!M:M,0))*G378)+L378+N378,IF($B$3="RG&amp;E",(INDEX('BCA Inputs'!$AX$14:$AX$54,MATCH(I378,'BCA Inputs'!$AW$14:$AW$54,0))*P378+INDEX('BCA Inputs'!$AY$14:$AY$54,MATCH(I378,'BCA Inputs'!$AW$14:$AW$54,0))*O378+INDEX('BCA Inputs'!$AZ$14:$AZ$54,MATCH(I378,'BCA Inputs'!$AW$14:$AW$54,0))*Q378+INDEX('BCA Inputs'!$BA$14:$BA$54,MATCH(I378,'BCA Inputs'!$AW$14:$AW$54,0))*F378+INDEX('BCA Inputs'!$BB$14:$BB$54,MATCH(I378,'BCA Inputs'!$AW$14:$AW$54,0))*G378)+L378+N378,"")),"")</f>
        <v/>
      </c>
      <c r="U378" s="234" t="str">
        <f t="shared" si="51"/>
        <v/>
      </c>
      <c r="V378" s="234" t="str">
        <f t="shared" si="52"/>
        <v/>
      </c>
      <c r="W378" s="234" t="str">
        <f t="shared" si="53"/>
        <v/>
      </c>
      <c r="Y378" s="235" t="str">
        <f t="shared" si="54"/>
        <v/>
      </c>
      <c r="Z378" s="236" t="str">
        <f>IFERROR(IF($B$3="NYSEG",INDEX('BCA Inputs'!$X$14:$X$54,MATCH(I378,'BCA Inputs'!$M$14:$M$54,0))*P378+INDEX('BCA Inputs'!$Y$14:$Y$54,MATCH(I378,'BCA Inputs'!$M$14:$M$54,0))*O378+INDEX('BCA Inputs'!$Z$14:$Z$54,MATCH(I378,'BCA Inputs'!$M$14:$M$54,0))*Q378+INDEX('BCA Inputs'!$AA$14:$AA$54,MATCH(I378,'BCA Inputs'!$M$14:$M$54,0))*F378+INDEX('BCA Inputs'!$AB$14:$AB$54,MATCH(I378,'BCA Inputs'!$M$14:$M$54,0))*G378,IF($B$3="RG&amp;E",INDEX('BCA Inputs'!$BG$14:$BG$54,MATCH(I378,'BCA Inputs'!$AW$14:$AW$54,0))*P378+INDEX('BCA Inputs'!$BH$14:$BH$54,MATCH(I378,'BCA Inputs'!$AW$14:$AW$54,0))*O378+INDEX('BCA Inputs'!$BI$14:$BI$54,MATCH(I378,'BCA Inputs'!$AW$14:$AW$54,0))*Q378+INDEX('BCA Inputs'!$BJ$14:$BJ$54,MATCH(I378,'BCA Inputs'!$AW$14:$AW$54,0))*F378+INDEX('BCA Inputs'!$BK$14:$BK$54,MATCH(I378,'BCA Inputs'!$AW$14:$AW$54,0))*G378,"")),"")</f>
        <v/>
      </c>
      <c r="AA378" s="237" t="str">
        <f t="shared" si="55"/>
        <v/>
      </c>
      <c r="AC378" s="238" t="str">
        <f>IFERROR((K378+R378)+IF($B$3="NYSEG",INDEX('BCA Inputs'!$AI$14:$AI$54,MATCH(I378,'BCA Inputs'!$M$14:$M$54,0))*P378+INDEX('BCA Inputs'!$AJ$14:$AJ$54,MATCH(I378,'BCA Inputs'!$M$14:$M$54,0))*Q378,IF($B$3="RG&amp;E",INDEX('BCA Inputs'!$BR$14:$BR$54,MATCH(I378,'BCA Inputs'!$AW$14:$AW$54,0))*P378+INDEX('BCA Inputs'!$BS$14:$BS$54,MATCH(I378,'BCA Inputs'!$AW$14:$AW$54,0))*Q378,"")),"")</f>
        <v/>
      </c>
      <c r="AD378" s="181" t="str">
        <f>IFERROR(IF($B$3="NYSEG",INDEX('BCA Inputs'!$AD$14:$AD$54,MATCH(I378,'BCA Inputs'!$M$14:$M$54,0))*P378+INDEX('BCA Inputs'!$AE$14:$AE$54,MATCH(I378,'BCA Inputs'!$M$14:$M$54,0))*O378+INDEX('BCA Inputs'!$AF$14:$AF$54,MATCH(I378,'BCA Inputs'!$M$14:$M$54,0))*Q378+INDEX('BCA Inputs'!$AG$14:$AG$54,MATCH(I378,'BCA Inputs'!$M$14:$M$54,0))*F378+INDEX('BCA Inputs'!$AH$14:$AH$54,MATCH(I378,'BCA Inputs'!$M$14:$M$54,0))*G378,IF($B$3="RG&amp;E",INDEX('BCA Inputs'!$BM$14:$BM$54,MATCH(I378,'BCA Inputs'!$AW$14:$AW$54,0))*P378+INDEX('BCA Inputs'!$BN$14:$BN$54,MATCH(I378,'BCA Inputs'!$AW$14:$AW$54,0))*O378+INDEX('BCA Inputs'!$BO$14:$BO$54,MATCH(I378,'BCA Inputs'!$AW$14:$AW$54,0))*Q378+INDEX('BCA Inputs'!$BP$14:$BP$54,MATCH(I378,'BCA Inputs'!$AW$14:$AW$54,0))*F378+INDEX('BCA Inputs'!$BQ$14:$BQ$54,MATCH(I378,'BCA Inputs'!$AW$14:$AW$54,0))*G378,"")),"")</f>
        <v/>
      </c>
      <c r="AE378" s="237" t="str">
        <f t="shared" si="56"/>
        <v/>
      </c>
      <c r="AF378" s="198">
        <f t="shared" si="58"/>
        <v>0</v>
      </c>
      <c r="AG378" s="239">
        <f t="shared" si="59"/>
        <v>0</v>
      </c>
    </row>
    <row r="379" spans="1:33">
      <c r="A379" s="228"/>
      <c r="B379" s="176"/>
      <c r="C379" s="229"/>
      <c r="D379" s="230"/>
      <c r="E379" s="230"/>
      <c r="F379" s="230"/>
      <c r="G379" s="230"/>
      <c r="H379" s="231"/>
      <c r="I379" s="231"/>
      <c r="J379" s="232"/>
      <c r="K379" s="232"/>
      <c r="L379" s="232"/>
      <c r="M379" s="181">
        <f t="shared" si="57"/>
        <v>0</v>
      </c>
      <c r="N379" s="181">
        <f>IF(H379="",0,H379*I379*'Avoided Water Savings Cost'!$C$16)</f>
        <v>0</v>
      </c>
      <c r="O379" s="545">
        <f>IF(C379="",0,IF($B$3="NYSEG",C379/(1-'Avoided Electric Costs 2020'!$W$21),IF($B$3="RG&amp;E",C379/(1-'Avoided Electric Costs 2020'!$X$21),"")))</f>
        <v>0</v>
      </c>
      <c r="P379" s="546">
        <f>IF(D379="",0,IF($B$3="NYSEG",D379/(1-'Avoided Electric Costs 2020'!$W$21),IF($B$3="RG&amp;E",D379/(1-'Avoided Electric Costs 2020'!$X$21),"")))</f>
        <v>0</v>
      </c>
      <c r="Q379" s="546">
        <f>IF(E379="",0,IF($B$3="NYSEG",E379/(1-'Avoided Natural Gas Costs 2020'!$J$34),IF($B$3="RG&amp;E",E379/(1-'Avoided Natural Gas Costs 2020'!$K$34),"")))</f>
        <v>0</v>
      </c>
      <c r="R379" s="233" t="str">
        <f>IFERROR(IF(P379*'BCA Inputs'!$C$1+Q379*'BCA Inputs'!$C$2+F379*'BCA Inputs'!$C$2+G379*'BCA Inputs'!$C$2=0,"",P379*'BCA Inputs'!$C$1+Q379*'BCA Inputs'!$C$2+F379*'BCA Inputs'!$C$2+G379*'BCA Inputs'!$C$2),"")</f>
        <v/>
      </c>
      <c r="S379" s="181" t="str">
        <f t="shared" si="50"/>
        <v/>
      </c>
      <c r="T379" s="181" t="str">
        <f>IFERROR(IF($B$3="NYSEG",(INDEX('BCA Inputs'!$N$14:$N$54,MATCH(I379,'BCA Inputs'!$M$14:$M$54,0))*P379+INDEX('BCA Inputs'!$O$14:$O$54,MATCH(I379,'BCA Inputs'!$M$14:$M$54,0))*O379+INDEX('BCA Inputs'!P:P,MATCH(I379,'BCA Inputs'!M:M,0))*Q379+INDEX('BCA Inputs'!Q:Q,MATCH(I379,'BCA Inputs'!M:M,0))*F379+INDEX('BCA Inputs'!R:R,MATCH(I379,'BCA Inputs'!M:M,0))*G379)+L379+N379,IF($B$3="RG&amp;E",(INDEX('BCA Inputs'!$AX$14:$AX$54,MATCH(I379,'BCA Inputs'!$AW$14:$AW$54,0))*P379+INDEX('BCA Inputs'!$AY$14:$AY$54,MATCH(I379,'BCA Inputs'!$AW$14:$AW$54,0))*O379+INDEX('BCA Inputs'!$AZ$14:$AZ$54,MATCH(I379,'BCA Inputs'!$AW$14:$AW$54,0))*Q379+INDEX('BCA Inputs'!$BA$14:$BA$54,MATCH(I379,'BCA Inputs'!$AW$14:$AW$54,0))*F379+INDEX('BCA Inputs'!$BB$14:$BB$54,MATCH(I379,'BCA Inputs'!$AW$14:$AW$54,0))*G379)+L379+N379,"")),"")</f>
        <v/>
      </c>
      <c r="U379" s="234" t="str">
        <f t="shared" si="51"/>
        <v/>
      </c>
      <c r="V379" s="234" t="str">
        <f t="shared" si="52"/>
        <v/>
      </c>
      <c r="W379" s="234" t="str">
        <f t="shared" si="53"/>
        <v/>
      </c>
      <c r="Y379" s="235" t="str">
        <f t="shared" si="54"/>
        <v/>
      </c>
      <c r="Z379" s="236" t="str">
        <f>IFERROR(IF($B$3="NYSEG",INDEX('BCA Inputs'!$X$14:$X$54,MATCH(I379,'BCA Inputs'!$M$14:$M$54,0))*P379+INDEX('BCA Inputs'!$Y$14:$Y$54,MATCH(I379,'BCA Inputs'!$M$14:$M$54,0))*O379+INDEX('BCA Inputs'!$Z$14:$Z$54,MATCH(I379,'BCA Inputs'!$M$14:$M$54,0))*Q379+INDEX('BCA Inputs'!$AA$14:$AA$54,MATCH(I379,'BCA Inputs'!$M$14:$M$54,0))*F379+INDEX('BCA Inputs'!$AB$14:$AB$54,MATCH(I379,'BCA Inputs'!$M$14:$M$54,0))*G379,IF($B$3="RG&amp;E",INDEX('BCA Inputs'!$BG$14:$BG$54,MATCH(I379,'BCA Inputs'!$AW$14:$AW$54,0))*P379+INDEX('BCA Inputs'!$BH$14:$BH$54,MATCH(I379,'BCA Inputs'!$AW$14:$AW$54,0))*O379+INDEX('BCA Inputs'!$BI$14:$BI$54,MATCH(I379,'BCA Inputs'!$AW$14:$AW$54,0))*Q379+INDEX('BCA Inputs'!$BJ$14:$BJ$54,MATCH(I379,'BCA Inputs'!$AW$14:$AW$54,0))*F379+INDEX('BCA Inputs'!$BK$14:$BK$54,MATCH(I379,'BCA Inputs'!$AW$14:$AW$54,0))*G379,"")),"")</f>
        <v/>
      </c>
      <c r="AA379" s="237" t="str">
        <f t="shared" si="55"/>
        <v/>
      </c>
      <c r="AC379" s="238" t="str">
        <f>IFERROR((K379+R379)+IF($B$3="NYSEG",INDEX('BCA Inputs'!$AI$14:$AI$54,MATCH(I379,'BCA Inputs'!$M$14:$M$54,0))*P379+INDEX('BCA Inputs'!$AJ$14:$AJ$54,MATCH(I379,'BCA Inputs'!$M$14:$M$54,0))*Q379,IF($B$3="RG&amp;E",INDEX('BCA Inputs'!$BR$14:$BR$54,MATCH(I379,'BCA Inputs'!$AW$14:$AW$54,0))*P379+INDEX('BCA Inputs'!$BS$14:$BS$54,MATCH(I379,'BCA Inputs'!$AW$14:$AW$54,0))*Q379,"")),"")</f>
        <v/>
      </c>
      <c r="AD379" s="181" t="str">
        <f>IFERROR(IF($B$3="NYSEG",INDEX('BCA Inputs'!$AD$14:$AD$54,MATCH(I379,'BCA Inputs'!$M$14:$M$54,0))*P379+INDEX('BCA Inputs'!$AE$14:$AE$54,MATCH(I379,'BCA Inputs'!$M$14:$M$54,0))*O379+INDEX('BCA Inputs'!$AF$14:$AF$54,MATCH(I379,'BCA Inputs'!$M$14:$M$54,0))*Q379+INDEX('BCA Inputs'!$AG$14:$AG$54,MATCH(I379,'BCA Inputs'!$M$14:$M$54,0))*F379+INDEX('BCA Inputs'!$AH$14:$AH$54,MATCH(I379,'BCA Inputs'!$M$14:$M$54,0))*G379,IF($B$3="RG&amp;E",INDEX('BCA Inputs'!$BM$14:$BM$54,MATCH(I379,'BCA Inputs'!$AW$14:$AW$54,0))*P379+INDEX('BCA Inputs'!$BN$14:$BN$54,MATCH(I379,'BCA Inputs'!$AW$14:$AW$54,0))*O379+INDEX('BCA Inputs'!$BO$14:$BO$54,MATCH(I379,'BCA Inputs'!$AW$14:$AW$54,0))*Q379+INDEX('BCA Inputs'!$BP$14:$BP$54,MATCH(I379,'BCA Inputs'!$AW$14:$AW$54,0))*F379+INDEX('BCA Inputs'!$BQ$14:$BQ$54,MATCH(I379,'BCA Inputs'!$AW$14:$AW$54,0))*G379,"")),"")</f>
        <v/>
      </c>
      <c r="AE379" s="237" t="str">
        <f t="shared" si="56"/>
        <v/>
      </c>
      <c r="AF379" s="198">
        <f t="shared" si="58"/>
        <v>0</v>
      </c>
      <c r="AG379" s="239">
        <f t="shared" si="59"/>
        <v>0</v>
      </c>
    </row>
    <row r="380" spans="1:33">
      <c r="A380" s="228"/>
      <c r="B380" s="176"/>
      <c r="C380" s="229"/>
      <c r="D380" s="230"/>
      <c r="E380" s="230"/>
      <c r="F380" s="230"/>
      <c r="G380" s="230"/>
      <c r="H380" s="231"/>
      <c r="I380" s="231"/>
      <c r="J380" s="232"/>
      <c r="K380" s="232"/>
      <c r="L380" s="232"/>
      <c r="M380" s="181">
        <f t="shared" si="57"/>
        <v>0</v>
      </c>
      <c r="N380" s="181">
        <f>IF(H380="",0,H380*I380*'Avoided Water Savings Cost'!$C$16)</f>
        <v>0</v>
      </c>
      <c r="O380" s="545">
        <f>IF(C380="",0,IF($B$3="NYSEG",C380/(1-'Avoided Electric Costs 2020'!$W$21),IF($B$3="RG&amp;E",C380/(1-'Avoided Electric Costs 2020'!$X$21),"")))</f>
        <v>0</v>
      </c>
      <c r="P380" s="546">
        <f>IF(D380="",0,IF($B$3="NYSEG",D380/(1-'Avoided Electric Costs 2020'!$W$21),IF($B$3="RG&amp;E",D380/(1-'Avoided Electric Costs 2020'!$X$21),"")))</f>
        <v>0</v>
      </c>
      <c r="Q380" s="546">
        <f>IF(E380="",0,IF($B$3="NYSEG",E380/(1-'Avoided Natural Gas Costs 2020'!$J$34),IF($B$3="RG&amp;E",E380/(1-'Avoided Natural Gas Costs 2020'!$K$34),"")))</f>
        <v>0</v>
      </c>
      <c r="R380" s="233" t="str">
        <f>IFERROR(IF(P380*'BCA Inputs'!$C$1+Q380*'BCA Inputs'!$C$2+F380*'BCA Inputs'!$C$2+G380*'BCA Inputs'!$C$2=0,"",P380*'BCA Inputs'!$C$1+Q380*'BCA Inputs'!$C$2+F380*'BCA Inputs'!$C$2+G380*'BCA Inputs'!$C$2),"")</f>
        <v/>
      </c>
      <c r="S380" s="181" t="str">
        <f t="shared" si="50"/>
        <v/>
      </c>
      <c r="T380" s="181" t="str">
        <f>IFERROR(IF($B$3="NYSEG",(INDEX('BCA Inputs'!$N$14:$N$54,MATCH(I380,'BCA Inputs'!$M$14:$M$54,0))*P380+INDEX('BCA Inputs'!$O$14:$O$54,MATCH(I380,'BCA Inputs'!$M$14:$M$54,0))*O380+INDEX('BCA Inputs'!P:P,MATCH(I380,'BCA Inputs'!M:M,0))*Q380+INDEX('BCA Inputs'!Q:Q,MATCH(I380,'BCA Inputs'!M:M,0))*F380+INDEX('BCA Inputs'!R:R,MATCH(I380,'BCA Inputs'!M:M,0))*G380)+L380+N380,IF($B$3="RG&amp;E",(INDEX('BCA Inputs'!$AX$14:$AX$54,MATCH(I380,'BCA Inputs'!$AW$14:$AW$54,0))*P380+INDEX('BCA Inputs'!$AY$14:$AY$54,MATCH(I380,'BCA Inputs'!$AW$14:$AW$54,0))*O380+INDEX('BCA Inputs'!$AZ$14:$AZ$54,MATCH(I380,'BCA Inputs'!$AW$14:$AW$54,0))*Q380+INDEX('BCA Inputs'!$BA$14:$BA$54,MATCH(I380,'BCA Inputs'!$AW$14:$AW$54,0))*F380+INDEX('BCA Inputs'!$BB$14:$BB$54,MATCH(I380,'BCA Inputs'!$AW$14:$AW$54,0))*G380)+L380+N380,"")),"")</f>
        <v/>
      </c>
      <c r="U380" s="234" t="str">
        <f t="shared" si="51"/>
        <v/>
      </c>
      <c r="V380" s="234" t="str">
        <f t="shared" si="52"/>
        <v/>
      </c>
      <c r="W380" s="234" t="str">
        <f t="shared" si="53"/>
        <v/>
      </c>
      <c r="Y380" s="235" t="str">
        <f t="shared" si="54"/>
        <v/>
      </c>
      <c r="Z380" s="236" t="str">
        <f>IFERROR(IF($B$3="NYSEG",INDEX('BCA Inputs'!$X$14:$X$54,MATCH(I380,'BCA Inputs'!$M$14:$M$54,0))*P380+INDEX('BCA Inputs'!$Y$14:$Y$54,MATCH(I380,'BCA Inputs'!$M$14:$M$54,0))*O380+INDEX('BCA Inputs'!$Z$14:$Z$54,MATCH(I380,'BCA Inputs'!$M$14:$M$54,0))*Q380+INDEX('BCA Inputs'!$AA$14:$AA$54,MATCH(I380,'BCA Inputs'!$M$14:$M$54,0))*F380+INDEX('BCA Inputs'!$AB$14:$AB$54,MATCH(I380,'BCA Inputs'!$M$14:$M$54,0))*G380,IF($B$3="RG&amp;E",INDEX('BCA Inputs'!$BG$14:$BG$54,MATCH(I380,'BCA Inputs'!$AW$14:$AW$54,0))*P380+INDEX('BCA Inputs'!$BH$14:$BH$54,MATCH(I380,'BCA Inputs'!$AW$14:$AW$54,0))*O380+INDEX('BCA Inputs'!$BI$14:$BI$54,MATCH(I380,'BCA Inputs'!$AW$14:$AW$54,0))*Q380+INDEX('BCA Inputs'!$BJ$14:$BJ$54,MATCH(I380,'BCA Inputs'!$AW$14:$AW$54,0))*F380+INDEX('BCA Inputs'!$BK$14:$BK$54,MATCH(I380,'BCA Inputs'!$AW$14:$AW$54,0))*G380,"")),"")</f>
        <v/>
      </c>
      <c r="AA380" s="237" t="str">
        <f t="shared" si="55"/>
        <v/>
      </c>
      <c r="AC380" s="238" t="str">
        <f>IFERROR((K380+R380)+IF($B$3="NYSEG",INDEX('BCA Inputs'!$AI$14:$AI$54,MATCH(I380,'BCA Inputs'!$M$14:$M$54,0))*P380+INDEX('BCA Inputs'!$AJ$14:$AJ$54,MATCH(I380,'BCA Inputs'!$M$14:$M$54,0))*Q380,IF($B$3="RG&amp;E",INDEX('BCA Inputs'!$BR$14:$BR$54,MATCH(I380,'BCA Inputs'!$AW$14:$AW$54,0))*P380+INDEX('BCA Inputs'!$BS$14:$BS$54,MATCH(I380,'BCA Inputs'!$AW$14:$AW$54,0))*Q380,"")),"")</f>
        <v/>
      </c>
      <c r="AD380" s="181" t="str">
        <f>IFERROR(IF($B$3="NYSEG",INDEX('BCA Inputs'!$AD$14:$AD$54,MATCH(I380,'BCA Inputs'!$M$14:$M$54,0))*P380+INDEX('BCA Inputs'!$AE$14:$AE$54,MATCH(I380,'BCA Inputs'!$M$14:$M$54,0))*O380+INDEX('BCA Inputs'!$AF$14:$AF$54,MATCH(I380,'BCA Inputs'!$M$14:$M$54,0))*Q380+INDEX('BCA Inputs'!$AG$14:$AG$54,MATCH(I380,'BCA Inputs'!$M$14:$M$54,0))*F380+INDEX('BCA Inputs'!$AH$14:$AH$54,MATCH(I380,'BCA Inputs'!$M$14:$M$54,0))*G380,IF($B$3="RG&amp;E",INDEX('BCA Inputs'!$BM$14:$BM$54,MATCH(I380,'BCA Inputs'!$AW$14:$AW$54,0))*P380+INDEX('BCA Inputs'!$BN$14:$BN$54,MATCH(I380,'BCA Inputs'!$AW$14:$AW$54,0))*O380+INDEX('BCA Inputs'!$BO$14:$BO$54,MATCH(I380,'BCA Inputs'!$AW$14:$AW$54,0))*Q380+INDEX('BCA Inputs'!$BP$14:$BP$54,MATCH(I380,'BCA Inputs'!$AW$14:$AW$54,0))*F380+INDEX('BCA Inputs'!$BQ$14:$BQ$54,MATCH(I380,'BCA Inputs'!$AW$14:$AW$54,0))*G380,"")),"")</f>
        <v/>
      </c>
      <c r="AE380" s="237" t="str">
        <f t="shared" si="56"/>
        <v/>
      </c>
      <c r="AF380" s="198">
        <f t="shared" si="58"/>
        <v>0</v>
      </c>
      <c r="AG380" s="239">
        <f t="shared" si="59"/>
        <v>0</v>
      </c>
    </row>
    <row r="381" spans="1:33">
      <c r="A381" s="228"/>
      <c r="B381" s="176"/>
      <c r="C381" s="229"/>
      <c r="D381" s="230"/>
      <c r="E381" s="230"/>
      <c r="F381" s="230"/>
      <c r="G381" s="230"/>
      <c r="H381" s="231"/>
      <c r="I381" s="231"/>
      <c r="J381" s="232"/>
      <c r="K381" s="232"/>
      <c r="L381" s="232"/>
      <c r="M381" s="181">
        <f t="shared" si="57"/>
        <v>0</v>
      </c>
      <c r="N381" s="181">
        <f>IF(H381="",0,H381*I381*'Avoided Water Savings Cost'!$C$16)</f>
        <v>0</v>
      </c>
      <c r="O381" s="545">
        <f>IF(C381="",0,IF($B$3="NYSEG",C381/(1-'Avoided Electric Costs 2020'!$W$21),IF($B$3="RG&amp;E",C381/(1-'Avoided Electric Costs 2020'!$X$21),"")))</f>
        <v>0</v>
      </c>
      <c r="P381" s="546">
        <f>IF(D381="",0,IF($B$3="NYSEG",D381/(1-'Avoided Electric Costs 2020'!$W$21),IF($B$3="RG&amp;E",D381/(1-'Avoided Electric Costs 2020'!$X$21),"")))</f>
        <v>0</v>
      </c>
      <c r="Q381" s="546">
        <f>IF(E381="",0,IF($B$3="NYSEG",E381/(1-'Avoided Natural Gas Costs 2020'!$J$34),IF($B$3="RG&amp;E",E381/(1-'Avoided Natural Gas Costs 2020'!$K$34),"")))</f>
        <v>0</v>
      </c>
      <c r="R381" s="233" t="str">
        <f>IFERROR(IF(P381*'BCA Inputs'!$C$1+Q381*'BCA Inputs'!$C$2+F381*'BCA Inputs'!$C$2+G381*'BCA Inputs'!$C$2=0,"",P381*'BCA Inputs'!$C$1+Q381*'BCA Inputs'!$C$2+F381*'BCA Inputs'!$C$2+G381*'BCA Inputs'!$C$2),"")</f>
        <v/>
      </c>
      <c r="S381" s="181" t="str">
        <f t="shared" si="50"/>
        <v/>
      </c>
      <c r="T381" s="181" t="str">
        <f>IFERROR(IF($B$3="NYSEG",(INDEX('BCA Inputs'!$N$14:$N$54,MATCH(I381,'BCA Inputs'!$M$14:$M$54,0))*P381+INDEX('BCA Inputs'!$O$14:$O$54,MATCH(I381,'BCA Inputs'!$M$14:$M$54,0))*O381+INDEX('BCA Inputs'!P:P,MATCH(I381,'BCA Inputs'!M:M,0))*Q381+INDEX('BCA Inputs'!Q:Q,MATCH(I381,'BCA Inputs'!M:M,0))*F381+INDEX('BCA Inputs'!R:R,MATCH(I381,'BCA Inputs'!M:M,0))*G381)+L381+N381,IF($B$3="RG&amp;E",(INDEX('BCA Inputs'!$AX$14:$AX$54,MATCH(I381,'BCA Inputs'!$AW$14:$AW$54,0))*P381+INDEX('BCA Inputs'!$AY$14:$AY$54,MATCH(I381,'BCA Inputs'!$AW$14:$AW$54,0))*O381+INDEX('BCA Inputs'!$AZ$14:$AZ$54,MATCH(I381,'BCA Inputs'!$AW$14:$AW$54,0))*Q381+INDEX('BCA Inputs'!$BA$14:$BA$54,MATCH(I381,'BCA Inputs'!$AW$14:$AW$54,0))*F381+INDEX('BCA Inputs'!$BB$14:$BB$54,MATCH(I381,'BCA Inputs'!$AW$14:$AW$54,0))*G381)+L381+N381,"")),"")</f>
        <v/>
      </c>
      <c r="U381" s="234" t="str">
        <f t="shared" si="51"/>
        <v/>
      </c>
      <c r="V381" s="234" t="str">
        <f t="shared" si="52"/>
        <v/>
      </c>
      <c r="W381" s="234" t="str">
        <f t="shared" si="53"/>
        <v/>
      </c>
      <c r="Y381" s="235" t="str">
        <f t="shared" si="54"/>
        <v/>
      </c>
      <c r="Z381" s="236" t="str">
        <f>IFERROR(IF($B$3="NYSEG",INDEX('BCA Inputs'!$X$14:$X$54,MATCH(I381,'BCA Inputs'!$M$14:$M$54,0))*P381+INDEX('BCA Inputs'!$Y$14:$Y$54,MATCH(I381,'BCA Inputs'!$M$14:$M$54,0))*O381+INDEX('BCA Inputs'!$Z$14:$Z$54,MATCH(I381,'BCA Inputs'!$M$14:$M$54,0))*Q381+INDEX('BCA Inputs'!$AA$14:$AA$54,MATCH(I381,'BCA Inputs'!$M$14:$M$54,0))*F381+INDEX('BCA Inputs'!$AB$14:$AB$54,MATCH(I381,'BCA Inputs'!$M$14:$M$54,0))*G381,IF($B$3="RG&amp;E",INDEX('BCA Inputs'!$BG$14:$BG$54,MATCH(I381,'BCA Inputs'!$AW$14:$AW$54,0))*P381+INDEX('BCA Inputs'!$BH$14:$BH$54,MATCH(I381,'BCA Inputs'!$AW$14:$AW$54,0))*O381+INDEX('BCA Inputs'!$BI$14:$BI$54,MATCH(I381,'BCA Inputs'!$AW$14:$AW$54,0))*Q381+INDEX('BCA Inputs'!$BJ$14:$BJ$54,MATCH(I381,'BCA Inputs'!$AW$14:$AW$54,0))*F381+INDEX('BCA Inputs'!$BK$14:$BK$54,MATCH(I381,'BCA Inputs'!$AW$14:$AW$54,0))*G381,"")),"")</f>
        <v/>
      </c>
      <c r="AA381" s="237" t="str">
        <f t="shared" si="55"/>
        <v/>
      </c>
      <c r="AC381" s="238" t="str">
        <f>IFERROR((K381+R381)+IF($B$3="NYSEG",INDEX('BCA Inputs'!$AI$14:$AI$54,MATCH(I381,'BCA Inputs'!$M$14:$M$54,0))*P381+INDEX('BCA Inputs'!$AJ$14:$AJ$54,MATCH(I381,'BCA Inputs'!$M$14:$M$54,0))*Q381,IF($B$3="RG&amp;E",INDEX('BCA Inputs'!$BR$14:$BR$54,MATCH(I381,'BCA Inputs'!$AW$14:$AW$54,0))*P381+INDEX('BCA Inputs'!$BS$14:$BS$54,MATCH(I381,'BCA Inputs'!$AW$14:$AW$54,0))*Q381,"")),"")</f>
        <v/>
      </c>
      <c r="AD381" s="181" t="str">
        <f>IFERROR(IF($B$3="NYSEG",INDEX('BCA Inputs'!$AD$14:$AD$54,MATCH(I381,'BCA Inputs'!$M$14:$M$54,0))*P381+INDEX('BCA Inputs'!$AE$14:$AE$54,MATCH(I381,'BCA Inputs'!$M$14:$M$54,0))*O381+INDEX('BCA Inputs'!$AF$14:$AF$54,MATCH(I381,'BCA Inputs'!$M$14:$M$54,0))*Q381+INDEX('BCA Inputs'!$AG$14:$AG$54,MATCH(I381,'BCA Inputs'!$M$14:$M$54,0))*F381+INDEX('BCA Inputs'!$AH$14:$AH$54,MATCH(I381,'BCA Inputs'!$M$14:$M$54,0))*G381,IF($B$3="RG&amp;E",INDEX('BCA Inputs'!$BM$14:$BM$54,MATCH(I381,'BCA Inputs'!$AW$14:$AW$54,0))*P381+INDEX('BCA Inputs'!$BN$14:$BN$54,MATCH(I381,'BCA Inputs'!$AW$14:$AW$54,0))*O381+INDEX('BCA Inputs'!$BO$14:$BO$54,MATCH(I381,'BCA Inputs'!$AW$14:$AW$54,0))*Q381+INDEX('BCA Inputs'!$BP$14:$BP$54,MATCH(I381,'BCA Inputs'!$AW$14:$AW$54,0))*F381+INDEX('BCA Inputs'!$BQ$14:$BQ$54,MATCH(I381,'BCA Inputs'!$AW$14:$AW$54,0))*G381,"")),"")</f>
        <v/>
      </c>
      <c r="AE381" s="237" t="str">
        <f t="shared" si="56"/>
        <v/>
      </c>
      <c r="AF381" s="198">
        <f t="shared" si="58"/>
        <v>0</v>
      </c>
      <c r="AG381" s="239">
        <f t="shared" si="59"/>
        <v>0</v>
      </c>
    </row>
    <row r="382" spans="1:33">
      <c r="A382" s="228"/>
      <c r="B382" s="176"/>
      <c r="C382" s="229"/>
      <c r="D382" s="230"/>
      <c r="E382" s="230"/>
      <c r="F382" s="230"/>
      <c r="G382" s="230"/>
      <c r="H382" s="231"/>
      <c r="I382" s="231"/>
      <c r="J382" s="232"/>
      <c r="K382" s="232"/>
      <c r="L382" s="232"/>
      <c r="M382" s="181">
        <f t="shared" si="57"/>
        <v>0</v>
      </c>
      <c r="N382" s="181">
        <f>IF(H382="",0,H382*I382*'Avoided Water Savings Cost'!$C$16)</f>
        <v>0</v>
      </c>
      <c r="O382" s="545">
        <f>IF(C382="",0,IF($B$3="NYSEG",C382/(1-'Avoided Electric Costs 2020'!$W$21),IF($B$3="RG&amp;E",C382/(1-'Avoided Electric Costs 2020'!$X$21),"")))</f>
        <v>0</v>
      </c>
      <c r="P382" s="546">
        <f>IF(D382="",0,IF($B$3="NYSEG",D382/(1-'Avoided Electric Costs 2020'!$W$21),IF($B$3="RG&amp;E",D382/(1-'Avoided Electric Costs 2020'!$X$21),"")))</f>
        <v>0</v>
      </c>
      <c r="Q382" s="546">
        <f>IF(E382="",0,IF($B$3="NYSEG",E382/(1-'Avoided Natural Gas Costs 2020'!$J$34),IF($B$3="RG&amp;E",E382/(1-'Avoided Natural Gas Costs 2020'!$K$34),"")))</f>
        <v>0</v>
      </c>
      <c r="R382" s="233" t="str">
        <f>IFERROR(IF(P382*'BCA Inputs'!$C$1+Q382*'BCA Inputs'!$C$2+F382*'BCA Inputs'!$C$2+G382*'BCA Inputs'!$C$2=0,"",P382*'BCA Inputs'!$C$1+Q382*'BCA Inputs'!$C$2+F382*'BCA Inputs'!$C$2+G382*'BCA Inputs'!$C$2),"")</f>
        <v/>
      </c>
      <c r="S382" s="181" t="str">
        <f t="shared" si="50"/>
        <v/>
      </c>
      <c r="T382" s="181" t="str">
        <f>IFERROR(IF($B$3="NYSEG",(INDEX('BCA Inputs'!$N$14:$N$54,MATCH(I382,'BCA Inputs'!$M$14:$M$54,0))*P382+INDEX('BCA Inputs'!$O$14:$O$54,MATCH(I382,'BCA Inputs'!$M$14:$M$54,0))*O382+INDEX('BCA Inputs'!P:P,MATCH(I382,'BCA Inputs'!M:M,0))*Q382+INDEX('BCA Inputs'!Q:Q,MATCH(I382,'BCA Inputs'!M:M,0))*F382+INDEX('BCA Inputs'!R:R,MATCH(I382,'BCA Inputs'!M:M,0))*G382)+L382+N382,IF($B$3="RG&amp;E",(INDEX('BCA Inputs'!$AX$14:$AX$54,MATCH(I382,'BCA Inputs'!$AW$14:$AW$54,0))*P382+INDEX('BCA Inputs'!$AY$14:$AY$54,MATCH(I382,'BCA Inputs'!$AW$14:$AW$54,0))*O382+INDEX('BCA Inputs'!$AZ$14:$AZ$54,MATCH(I382,'BCA Inputs'!$AW$14:$AW$54,0))*Q382+INDEX('BCA Inputs'!$BA$14:$BA$54,MATCH(I382,'BCA Inputs'!$AW$14:$AW$54,0))*F382+INDEX('BCA Inputs'!$BB$14:$BB$54,MATCH(I382,'BCA Inputs'!$AW$14:$AW$54,0))*G382)+L382+N382,"")),"")</f>
        <v/>
      </c>
      <c r="U382" s="234" t="str">
        <f t="shared" si="51"/>
        <v/>
      </c>
      <c r="V382" s="234" t="str">
        <f t="shared" si="52"/>
        <v/>
      </c>
      <c r="W382" s="234" t="str">
        <f t="shared" si="53"/>
        <v/>
      </c>
      <c r="Y382" s="235" t="str">
        <f t="shared" si="54"/>
        <v/>
      </c>
      <c r="Z382" s="236" t="str">
        <f>IFERROR(IF($B$3="NYSEG",INDEX('BCA Inputs'!$X$14:$X$54,MATCH(I382,'BCA Inputs'!$M$14:$M$54,0))*P382+INDEX('BCA Inputs'!$Y$14:$Y$54,MATCH(I382,'BCA Inputs'!$M$14:$M$54,0))*O382+INDEX('BCA Inputs'!$Z$14:$Z$54,MATCH(I382,'BCA Inputs'!$M$14:$M$54,0))*Q382+INDEX('BCA Inputs'!$AA$14:$AA$54,MATCH(I382,'BCA Inputs'!$M$14:$M$54,0))*F382+INDEX('BCA Inputs'!$AB$14:$AB$54,MATCH(I382,'BCA Inputs'!$M$14:$M$54,0))*G382,IF($B$3="RG&amp;E",INDEX('BCA Inputs'!$BG$14:$BG$54,MATCH(I382,'BCA Inputs'!$AW$14:$AW$54,0))*P382+INDEX('BCA Inputs'!$BH$14:$BH$54,MATCH(I382,'BCA Inputs'!$AW$14:$AW$54,0))*O382+INDEX('BCA Inputs'!$BI$14:$BI$54,MATCH(I382,'BCA Inputs'!$AW$14:$AW$54,0))*Q382+INDEX('BCA Inputs'!$BJ$14:$BJ$54,MATCH(I382,'BCA Inputs'!$AW$14:$AW$54,0))*F382+INDEX('BCA Inputs'!$BK$14:$BK$54,MATCH(I382,'BCA Inputs'!$AW$14:$AW$54,0))*G382,"")),"")</f>
        <v/>
      </c>
      <c r="AA382" s="237" t="str">
        <f t="shared" si="55"/>
        <v/>
      </c>
      <c r="AC382" s="238" t="str">
        <f>IFERROR((K382+R382)+IF($B$3="NYSEG",INDEX('BCA Inputs'!$AI$14:$AI$54,MATCH(I382,'BCA Inputs'!$M$14:$M$54,0))*P382+INDEX('BCA Inputs'!$AJ$14:$AJ$54,MATCH(I382,'BCA Inputs'!$M$14:$M$54,0))*Q382,IF($B$3="RG&amp;E",INDEX('BCA Inputs'!$BR$14:$BR$54,MATCH(I382,'BCA Inputs'!$AW$14:$AW$54,0))*P382+INDEX('BCA Inputs'!$BS$14:$BS$54,MATCH(I382,'BCA Inputs'!$AW$14:$AW$54,0))*Q382,"")),"")</f>
        <v/>
      </c>
      <c r="AD382" s="181" t="str">
        <f>IFERROR(IF($B$3="NYSEG",INDEX('BCA Inputs'!$AD$14:$AD$54,MATCH(I382,'BCA Inputs'!$M$14:$M$54,0))*P382+INDEX('BCA Inputs'!$AE$14:$AE$54,MATCH(I382,'BCA Inputs'!$M$14:$M$54,0))*O382+INDEX('BCA Inputs'!$AF$14:$AF$54,MATCH(I382,'BCA Inputs'!$M$14:$M$54,0))*Q382+INDEX('BCA Inputs'!$AG$14:$AG$54,MATCH(I382,'BCA Inputs'!$M$14:$M$54,0))*F382+INDEX('BCA Inputs'!$AH$14:$AH$54,MATCH(I382,'BCA Inputs'!$M$14:$M$54,0))*G382,IF($B$3="RG&amp;E",INDEX('BCA Inputs'!$BM$14:$BM$54,MATCH(I382,'BCA Inputs'!$AW$14:$AW$54,0))*P382+INDEX('BCA Inputs'!$BN$14:$BN$54,MATCH(I382,'BCA Inputs'!$AW$14:$AW$54,0))*O382+INDEX('BCA Inputs'!$BO$14:$BO$54,MATCH(I382,'BCA Inputs'!$AW$14:$AW$54,0))*Q382+INDEX('BCA Inputs'!$BP$14:$BP$54,MATCH(I382,'BCA Inputs'!$AW$14:$AW$54,0))*F382+INDEX('BCA Inputs'!$BQ$14:$BQ$54,MATCH(I382,'BCA Inputs'!$AW$14:$AW$54,0))*G382,"")),"")</f>
        <v/>
      </c>
      <c r="AE382" s="237" t="str">
        <f t="shared" si="56"/>
        <v/>
      </c>
      <c r="AF382" s="198">
        <f t="shared" si="58"/>
        <v>0</v>
      </c>
      <c r="AG382" s="239">
        <f t="shared" si="59"/>
        <v>0</v>
      </c>
    </row>
    <row r="383" spans="1:33">
      <c r="A383" s="228"/>
      <c r="B383" s="176"/>
      <c r="C383" s="229"/>
      <c r="D383" s="230"/>
      <c r="E383" s="230"/>
      <c r="F383" s="230"/>
      <c r="G383" s="230"/>
      <c r="H383" s="231"/>
      <c r="I383" s="231"/>
      <c r="J383" s="232"/>
      <c r="K383" s="232"/>
      <c r="L383" s="232"/>
      <c r="M383" s="181">
        <f t="shared" si="57"/>
        <v>0</v>
      </c>
      <c r="N383" s="181">
        <f>IF(H383="",0,H383*I383*'Avoided Water Savings Cost'!$C$16)</f>
        <v>0</v>
      </c>
      <c r="O383" s="545">
        <f>IF(C383="",0,IF($B$3="NYSEG",C383/(1-'Avoided Electric Costs 2020'!$W$21),IF($B$3="RG&amp;E",C383/(1-'Avoided Electric Costs 2020'!$X$21),"")))</f>
        <v>0</v>
      </c>
      <c r="P383" s="546">
        <f>IF(D383="",0,IF($B$3="NYSEG",D383/(1-'Avoided Electric Costs 2020'!$W$21),IF($B$3="RG&amp;E",D383/(1-'Avoided Electric Costs 2020'!$X$21),"")))</f>
        <v>0</v>
      </c>
      <c r="Q383" s="546">
        <f>IF(E383="",0,IF($B$3="NYSEG",E383/(1-'Avoided Natural Gas Costs 2020'!$J$34),IF($B$3="RG&amp;E",E383/(1-'Avoided Natural Gas Costs 2020'!$K$34),"")))</f>
        <v>0</v>
      </c>
      <c r="R383" s="233" t="str">
        <f>IFERROR(IF(P383*'BCA Inputs'!$C$1+Q383*'BCA Inputs'!$C$2+F383*'BCA Inputs'!$C$2+G383*'BCA Inputs'!$C$2=0,"",P383*'BCA Inputs'!$C$1+Q383*'BCA Inputs'!$C$2+F383*'BCA Inputs'!$C$2+G383*'BCA Inputs'!$C$2),"")</f>
        <v/>
      </c>
      <c r="S383" s="181" t="str">
        <f t="shared" si="50"/>
        <v/>
      </c>
      <c r="T383" s="181" t="str">
        <f>IFERROR(IF($B$3="NYSEG",(INDEX('BCA Inputs'!$N$14:$N$54,MATCH(I383,'BCA Inputs'!$M$14:$M$54,0))*P383+INDEX('BCA Inputs'!$O$14:$O$54,MATCH(I383,'BCA Inputs'!$M$14:$M$54,0))*O383+INDEX('BCA Inputs'!P:P,MATCH(I383,'BCA Inputs'!M:M,0))*Q383+INDEX('BCA Inputs'!Q:Q,MATCH(I383,'BCA Inputs'!M:M,0))*F383+INDEX('BCA Inputs'!R:R,MATCH(I383,'BCA Inputs'!M:M,0))*G383)+L383+N383,IF($B$3="RG&amp;E",(INDEX('BCA Inputs'!$AX$14:$AX$54,MATCH(I383,'BCA Inputs'!$AW$14:$AW$54,0))*P383+INDEX('BCA Inputs'!$AY$14:$AY$54,MATCH(I383,'BCA Inputs'!$AW$14:$AW$54,0))*O383+INDEX('BCA Inputs'!$AZ$14:$AZ$54,MATCH(I383,'BCA Inputs'!$AW$14:$AW$54,0))*Q383+INDEX('BCA Inputs'!$BA$14:$BA$54,MATCH(I383,'BCA Inputs'!$AW$14:$AW$54,0))*F383+INDEX('BCA Inputs'!$BB$14:$BB$54,MATCH(I383,'BCA Inputs'!$AW$14:$AW$54,0))*G383)+L383+N383,"")),"")</f>
        <v/>
      </c>
      <c r="U383" s="234" t="str">
        <f t="shared" si="51"/>
        <v/>
      </c>
      <c r="V383" s="234" t="str">
        <f t="shared" si="52"/>
        <v/>
      </c>
      <c r="W383" s="234" t="str">
        <f t="shared" si="53"/>
        <v/>
      </c>
      <c r="Y383" s="235" t="str">
        <f t="shared" si="54"/>
        <v/>
      </c>
      <c r="Z383" s="236" t="str">
        <f>IFERROR(IF($B$3="NYSEG",INDEX('BCA Inputs'!$X$14:$X$54,MATCH(I383,'BCA Inputs'!$M$14:$M$54,0))*P383+INDEX('BCA Inputs'!$Y$14:$Y$54,MATCH(I383,'BCA Inputs'!$M$14:$M$54,0))*O383+INDEX('BCA Inputs'!$Z$14:$Z$54,MATCH(I383,'BCA Inputs'!$M$14:$M$54,0))*Q383+INDEX('BCA Inputs'!$AA$14:$AA$54,MATCH(I383,'BCA Inputs'!$M$14:$M$54,0))*F383+INDEX('BCA Inputs'!$AB$14:$AB$54,MATCH(I383,'BCA Inputs'!$M$14:$M$54,0))*G383,IF($B$3="RG&amp;E",INDEX('BCA Inputs'!$BG$14:$BG$54,MATCH(I383,'BCA Inputs'!$AW$14:$AW$54,0))*P383+INDEX('BCA Inputs'!$BH$14:$BH$54,MATCH(I383,'BCA Inputs'!$AW$14:$AW$54,0))*O383+INDEX('BCA Inputs'!$BI$14:$BI$54,MATCH(I383,'BCA Inputs'!$AW$14:$AW$54,0))*Q383+INDEX('BCA Inputs'!$BJ$14:$BJ$54,MATCH(I383,'BCA Inputs'!$AW$14:$AW$54,0))*F383+INDEX('BCA Inputs'!$BK$14:$BK$54,MATCH(I383,'BCA Inputs'!$AW$14:$AW$54,0))*G383,"")),"")</f>
        <v/>
      </c>
      <c r="AA383" s="237" t="str">
        <f t="shared" si="55"/>
        <v/>
      </c>
      <c r="AC383" s="238" t="str">
        <f>IFERROR((K383+R383)+IF($B$3="NYSEG",INDEX('BCA Inputs'!$AI$14:$AI$54,MATCH(I383,'BCA Inputs'!$M$14:$M$54,0))*P383+INDEX('BCA Inputs'!$AJ$14:$AJ$54,MATCH(I383,'BCA Inputs'!$M$14:$M$54,0))*Q383,IF($B$3="RG&amp;E",INDEX('BCA Inputs'!$BR$14:$BR$54,MATCH(I383,'BCA Inputs'!$AW$14:$AW$54,0))*P383+INDEX('BCA Inputs'!$BS$14:$BS$54,MATCH(I383,'BCA Inputs'!$AW$14:$AW$54,0))*Q383,"")),"")</f>
        <v/>
      </c>
      <c r="AD383" s="181" t="str">
        <f>IFERROR(IF($B$3="NYSEG",INDEX('BCA Inputs'!$AD$14:$AD$54,MATCH(I383,'BCA Inputs'!$M$14:$M$54,0))*P383+INDEX('BCA Inputs'!$AE$14:$AE$54,MATCH(I383,'BCA Inputs'!$M$14:$M$54,0))*O383+INDEX('BCA Inputs'!$AF$14:$AF$54,MATCH(I383,'BCA Inputs'!$M$14:$M$54,0))*Q383+INDEX('BCA Inputs'!$AG$14:$AG$54,MATCH(I383,'BCA Inputs'!$M$14:$M$54,0))*F383+INDEX('BCA Inputs'!$AH$14:$AH$54,MATCH(I383,'BCA Inputs'!$M$14:$M$54,0))*G383,IF($B$3="RG&amp;E",INDEX('BCA Inputs'!$BM$14:$BM$54,MATCH(I383,'BCA Inputs'!$AW$14:$AW$54,0))*P383+INDEX('BCA Inputs'!$BN$14:$BN$54,MATCH(I383,'BCA Inputs'!$AW$14:$AW$54,0))*O383+INDEX('BCA Inputs'!$BO$14:$BO$54,MATCH(I383,'BCA Inputs'!$AW$14:$AW$54,0))*Q383+INDEX('BCA Inputs'!$BP$14:$BP$54,MATCH(I383,'BCA Inputs'!$AW$14:$AW$54,0))*F383+INDEX('BCA Inputs'!$BQ$14:$BQ$54,MATCH(I383,'BCA Inputs'!$AW$14:$AW$54,0))*G383,"")),"")</f>
        <v/>
      </c>
      <c r="AE383" s="237" t="str">
        <f t="shared" si="56"/>
        <v/>
      </c>
      <c r="AF383" s="198">
        <f t="shared" si="58"/>
        <v>0</v>
      </c>
      <c r="AG383" s="239">
        <f t="shared" si="59"/>
        <v>0</v>
      </c>
    </row>
    <row r="384" spans="1:33">
      <c r="A384" s="228"/>
      <c r="B384" s="176"/>
      <c r="C384" s="229"/>
      <c r="D384" s="230"/>
      <c r="E384" s="230"/>
      <c r="F384" s="230"/>
      <c r="G384" s="230"/>
      <c r="H384" s="231"/>
      <c r="I384" s="231"/>
      <c r="J384" s="232"/>
      <c r="K384" s="232"/>
      <c r="L384" s="232"/>
      <c r="M384" s="181">
        <f t="shared" si="57"/>
        <v>0</v>
      </c>
      <c r="N384" s="181">
        <f>IF(H384="",0,H384*I384*'Avoided Water Savings Cost'!$C$16)</f>
        <v>0</v>
      </c>
      <c r="O384" s="545">
        <f>IF(C384="",0,IF($B$3="NYSEG",C384/(1-'Avoided Electric Costs 2020'!$W$21),IF($B$3="RG&amp;E",C384/(1-'Avoided Electric Costs 2020'!$X$21),"")))</f>
        <v>0</v>
      </c>
      <c r="P384" s="546">
        <f>IF(D384="",0,IF($B$3="NYSEG",D384/(1-'Avoided Electric Costs 2020'!$W$21),IF($B$3="RG&amp;E",D384/(1-'Avoided Electric Costs 2020'!$X$21),"")))</f>
        <v>0</v>
      </c>
      <c r="Q384" s="546">
        <f>IF(E384="",0,IF($B$3="NYSEG",E384/(1-'Avoided Natural Gas Costs 2020'!$J$34),IF($B$3="RG&amp;E",E384/(1-'Avoided Natural Gas Costs 2020'!$K$34),"")))</f>
        <v>0</v>
      </c>
      <c r="R384" s="233" t="str">
        <f>IFERROR(IF(P384*'BCA Inputs'!$C$1+Q384*'BCA Inputs'!$C$2+F384*'BCA Inputs'!$C$2+G384*'BCA Inputs'!$C$2=0,"",P384*'BCA Inputs'!$C$1+Q384*'BCA Inputs'!$C$2+F384*'BCA Inputs'!$C$2+G384*'BCA Inputs'!$C$2),"")</f>
        <v/>
      </c>
      <c r="S384" s="181" t="str">
        <f t="shared" si="50"/>
        <v/>
      </c>
      <c r="T384" s="181" t="str">
        <f>IFERROR(IF($B$3="NYSEG",(INDEX('BCA Inputs'!$N$14:$N$54,MATCH(I384,'BCA Inputs'!$M$14:$M$54,0))*P384+INDEX('BCA Inputs'!$O$14:$O$54,MATCH(I384,'BCA Inputs'!$M$14:$M$54,0))*O384+INDEX('BCA Inputs'!P:P,MATCH(I384,'BCA Inputs'!M:M,0))*Q384+INDEX('BCA Inputs'!Q:Q,MATCH(I384,'BCA Inputs'!M:M,0))*F384+INDEX('BCA Inputs'!R:R,MATCH(I384,'BCA Inputs'!M:M,0))*G384)+L384+N384,IF($B$3="RG&amp;E",(INDEX('BCA Inputs'!$AX$14:$AX$54,MATCH(I384,'BCA Inputs'!$AW$14:$AW$54,0))*P384+INDEX('BCA Inputs'!$AY$14:$AY$54,MATCH(I384,'BCA Inputs'!$AW$14:$AW$54,0))*O384+INDEX('BCA Inputs'!$AZ$14:$AZ$54,MATCH(I384,'BCA Inputs'!$AW$14:$AW$54,0))*Q384+INDEX('BCA Inputs'!$BA$14:$BA$54,MATCH(I384,'BCA Inputs'!$AW$14:$AW$54,0))*F384+INDEX('BCA Inputs'!$BB$14:$BB$54,MATCH(I384,'BCA Inputs'!$AW$14:$AW$54,0))*G384)+L384+N384,"")),"")</f>
        <v/>
      </c>
      <c r="U384" s="234" t="str">
        <f t="shared" si="51"/>
        <v/>
      </c>
      <c r="V384" s="234" t="str">
        <f t="shared" si="52"/>
        <v/>
      </c>
      <c r="W384" s="234" t="str">
        <f t="shared" si="53"/>
        <v/>
      </c>
      <c r="Y384" s="235" t="str">
        <f t="shared" si="54"/>
        <v/>
      </c>
      <c r="Z384" s="236" t="str">
        <f>IFERROR(IF($B$3="NYSEG",INDEX('BCA Inputs'!$X$14:$X$54,MATCH(I384,'BCA Inputs'!$M$14:$M$54,0))*P384+INDEX('BCA Inputs'!$Y$14:$Y$54,MATCH(I384,'BCA Inputs'!$M$14:$M$54,0))*O384+INDEX('BCA Inputs'!$Z$14:$Z$54,MATCH(I384,'BCA Inputs'!$M$14:$M$54,0))*Q384+INDEX('BCA Inputs'!$AA$14:$AA$54,MATCH(I384,'BCA Inputs'!$M$14:$M$54,0))*F384+INDEX('BCA Inputs'!$AB$14:$AB$54,MATCH(I384,'BCA Inputs'!$M$14:$M$54,0))*G384,IF($B$3="RG&amp;E",INDEX('BCA Inputs'!$BG$14:$BG$54,MATCH(I384,'BCA Inputs'!$AW$14:$AW$54,0))*P384+INDEX('BCA Inputs'!$BH$14:$BH$54,MATCH(I384,'BCA Inputs'!$AW$14:$AW$54,0))*O384+INDEX('BCA Inputs'!$BI$14:$BI$54,MATCH(I384,'BCA Inputs'!$AW$14:$AW$54,0))*Q384+INDEX('BCA Inputs'!$BJ$14:$BJ$54,MATCH(I384,'BCA Inputs'!$AW$14:$AW$54,0))*F384+INDEX('BCA Inputs'!$BK$14:$BK$54,MATCH(I384,'BCA Inputs'!$AW$14:$AW$54,0))*G384,"")),"")</f>
        <v/>
      </c>
      <c r="AA384" s="237" t="str">
        <f t="shared" si="55"/>
        <v/>
      </c>
      <c r="AC384" s="238" t="str">
        <f>IFERROR((K384+R384)+IF($B$3="NYSEG",INDEX('BCA Inputs'!$AI$14:$AI$54,MATCH(I384,'BCA Inputs'!$M$14:$M$54,0))*P384+INDEX('BCA Inputs'!$AJ$14:$AJ$54,MATCH(I384,'BCA Inputs'!$M$14:$M$54,0))*Q384,IF($B$3="RG&amp;E",INDEX('BCA Inputs'!$BR$14:$BR$54,MATCH(I384,'BCA Inputs'!$AW$14:$AW$54,0))*P384+INDEX('BCA Inputs'!$BS$14:$BS$54,MATCH(I384,'BCA Inputs'!$AW$14:$AW$54,0))*Q384,"")),"")</f>
        <v/>
      </c>
      <c r="AD384" s="181" t="str">
        <f>IFERROR(IF($B$3="NYSEG",INDEX('BCA Inputs'!$AD$14:$AD$54,MATCH(I384,'BCA Inputs'!$M$14:$M$54,0))*P384+INDEX('BCA Inputs'!$AE$14:$AE$54,MATCH(I384,'BCA Inputs'!$M$14:$M$54,0))*O384+INDEX('BCA Inputs'!$AF$14:$AF$54,MATCH(I384,'BCA Inputs'!$M$14:$M$54,0))*Q384+INDEX('BCA Inputs'!$AG$14:$AG$54,MATCH(I384,'BCA Inputs'!$M$14:$M$54,0))*F384+INDEX('BCA Inputs'!$AH$14:$AH$54,MATCH(I384,'BCA Inputs'!$M$14:$M$54,0))*G384,IF($B$3="RG&amp;E",INDEX('BCA Inputs'!$BM$14:$BM$54,MATCH(I384,'BCA Inputs'!$AW$14:$AW$54,0))*P384+INDEX('BCA Inputs'!$BN$14:$BN$54,MATCH(I384,'BCA Inputs'!$AW$14:$AW$54,0))*O384+INDEX('BCA Inputs'!$BO$14:$BO$54,MATCH(I384,'BCA Inputs'!$AW$14:$AW$54,0))*Q384+INDEX('BCA Inputs'!$BP$14:$BP$54,MATCH(I384,'BCA Inputs'!$AW$14:$AW$54,0))*F384+INDEX('BCA Inputs'!$BQ$14:$BQ$54,MATCH(I384,'BCA Inputs'!$AW$14:$AW$54,0))*G384,"")),"")</f>
        <v/>
      </c>
      <c r="AE384" s="237" t="str">
        <f t="shared" si="56"/>
        <v/>
      </c>
      <c r="AF384" s="198">
        <f t="shared" si="58"/>
        <v>0</v>
      </c>
      <c r="AG384" s="239">
        <f t="shared" si="59"/>
        <v>0</v>
      </c>
    </row>
    <row r="385" spans="1:33">
      <c r="A385" s="228"/>
      <c r="B385" s="176"/>
      <c r="C385" s="229"/>
      <c r="D385" s="230"/>
      <c r="E385" s="230"/>
      <c r="F385" s="230"/>
      <c r="G385" s="230"/>
      <c r="H385" s="231"/>
      <c r="I385" s="231"/>
      <c r="J385" s="232"/>
      <c r="K385" s="232"/>
      <c r="L385" s="232"/>
      <c r="M385" s="181">
        <f t="shared" si="57"/>
        <v>0</v>
      </c>
      <c r="N385" s="181">
        <f>IF(H385="",0,H385*I385*'Avoided Water Savings Cost'!$C$16)</f>
        <v>0</v>
      </c>
      <c r="O385" s="545">
        <f>IF(C385="",0,IF($B$3="NYSEG",C385/(1-'Avoided Electric Costs 2020'!$W$21),IF($B$3="RG&amp;E",C385/(1-'Avoided Electric Costs 2020'!$X$21),"")))</f>
        <v>0</v>
      </c>
      <c r="P385" s="546">
        <f>IF(D385="",0,IF($B$3="NYSEG",D385/(1-'Avoided Electric Costs 2020'!$W$21),IF($B$3="RG&amp;E",D385/(1-'Avoided Electric Costs 2020'!$X$21),"")))</f>
        <v>0</v>
      </c>
      <c r="Q385" s="546">
        <f>IF(E385="",0,IF($B$3="NYSEG",E385/(1-'Avoided Natural Gas Costs 2020'!$J$34),IF($B$3="RG&amp;E",E385/(1-'Avoided Natural Gas Costs 2020'!$K$34),"")))</f>
        <v>0</v>
      </c>
      <c r="R385" s="233" t="str">
        <f>IFERROR(IF(P385*'BCA Inputs'!$C$1+Q385*'BCA Inputs'!$C$2+F385*'BCA Inputs'!$C$2+G385*'BCA Inputs'!$C$2=0,"",P385*'BCA Inputs'!$C$1+Q385*'BCA Inputs'!$C$2+F385*'BCA Inputs'!$C$2+G385*'BCA Inputs'!$C$2),"")</f>
        <v/>
      </c>
      <c r="S385" s="181" t="str">
        <f t="shared" si="50"/>
        <v/>
      </c>
      <c r="T385" s="181" t="str">
        <f>IFERROR(IF($B$3="NYSEG",(INDEX('BCA Inputs'!$N$14:$N$54,MATCH(I385,'BCA Inputs'!$M$14:$M$54,0))*P385+INDEX('BCA Inputs'!$O$14:$O$54,MATCH(I385,'BCA Inputs'!$M$14:$M$54,0))*O385+INDEX('BCA Inputs'!P:P,MATCH(I385,'BCA Inputs'!M:M,0))*Q385+INDEX('BCA Inputs'!Q:Q,MATCH(I385,'BCA Inputs'!M:M,0))*F385+INDEX('BCA Inputs'!R:R,MATCH(I385,'BCA Inputs'!M:M,0))*G385)+L385+N385,IF($B$3="RG&amp;E",(INDEX('BCA Inputs'!$AX$14:$AX$54,MATCH(I385,'BCA Inputs'!$AW$14:$AW$54,0))*P385+INDEX('BCA Inputs'!$AY$14:$AY$54,MATCH(I385,'BCA Inputs'!$AW$14:$AW$54,0))*O385+INDEX('BCA Inputs'!$AZ$14:$AZ$54,MATCH(I385,'BCA Inputs'!$AW$14:$AW$54,0))*Q385+INDEX('BCA Inputs'!$BA$14:$BA$54,MATCH(I385,'BCA Inputs'!$AW$14:$AW$54,0))*F385+INDEX('BCA Inputs'!$BB$14:$BB$54,MATCH(I385,'BCA Inputs'!$AW$14:$AW$54,0))*G385)+L385+N385,"")),"")</f>
        <v/>
      </c>
      <c r="U385" s="234" t="str">
        <f t="shared" si="51"/>
        <v/>
      </c>
      <c r="V385" s="234" t="str">
        <f t="shared" si="52"/>
        <v/>
      </c>
      <c r="W385" s="234" t="str">
        <f t="shared" si="53"/>
        <v/>
      </c>
      <c r="Y385" s="235" t="str">
        <f t="shared" si="54"/>
        <v/>
      </c>
      <c r="Z385" s="236" t="str">
        <f>IFERROR(IF($B$3="NYSEG",INDEX('BCA Inputs'!$X$14:$X$54,MATCH(I385,'BCA Inputs'!$M$14:$M$54,0))*P385+INDEX('BCA Inputs'!$Y$14:$Y$54,MATCH(I385,'BCA Inputs'!$M$14:$M$54,0))*O385+INDEX('BCA Inputs'!$Z$14:$Z$54,MATCH(I385,'BCA Inputs'!$M$14:$M$54,0))*Q385+INDEX('BCA Inputs'!$AA$14:$AA$54,MATCH(I385,'BCA Inputs'!$M$14:$M$54,0))*F385+INDEX('BCA Inputs'!$AB$14:$AB$54,MATCH(I385,'BCA Inputs'!$M$14:$M$54,0))*G385,IF($B$3="RG&amp;E",INDEX('BCA Inputs'!$BG$14:$BG$54,MATCH(I385,'BCA Inputs'!$AW$14:$AW$54,0))*P385+INDEX('BCA Inputs'!$BH$14:$BH$54,MATCH(I385,'BCA Inputs'!$AW$14:$AW$54,0))*O385+INDEX('BCA Inputs'!$BI$14:$BI$54,MATCH(I385,'BCA Inputs'!$AW$14:$AW$54,0))*Q385+INDEX('BCA Inputs'!$BJ$14:$BJ$54,MATCH(I385,'BCA Inputs'!$AW$14:$AW$54,0))*F385+INDEX('BCA Inputs'!$BK$14:$BK$54,MATCH(I385,'BCA Inputs'!$AW$14:$AW$54,0))*G385,"")),"")</f>
        <v/>
      </c>
      <c r="AA385" s="237" t="str">
        <f t="shared" si="55"/>
        <v/>
      </c>
      <c r="AC385" s="238" t="str">
        <f>IFERROR((K385+R385)+IF($B$3="NYSEG",INDEX('BCA Inputs'!$AI$14:$AI$54,MATCH(I385,'BCA Inputs'!$M$14:$M$54,0))*P385+INDEX('BCA Inputs'!$AJ$14:$AJ$54,MATCH(I385,'BCA Inputs'!$M$14:$M$54,0))*Q385,IF($B$3="RG&amp;E",INDEX('BCA Inputs'!$BR$14:$BR$54,MATCH(I385,'BCA Inputs'!$AW$14:$AW$54,0))*P385+INDEX('BCA Inputs'!$BS$14:$BS$54,MATCH(I385,'BCA Inputs'!$AW$14:$AW$54,0))*Q385,"")),"")</f>
        <v/>
      </c>
      <c r="AD385" s="181" t="str">
        <f>IFERROR(IF($B$3="NYSEG",INDEX('BCA Inputs'!$AD$14:$AD$54,MATCH(I385,'BCA Inputs'!$M$14:$M$54,0))*P385+INDEX('BCA Inputs'!$AE$14:$AE$54,MATCH(I385,'BCA Inputs'!$M$14:$M$54,0))*O385+INDEX('BCA Inputs'!$AF$14:$AF$54,MATCH(I385,'BCA Inputs'!$M$14:$M$54,0))*Q385+INDEX('BCA Inputs'!$AG$14:$AG$54,MATCH(I385,'BCA Inputs'!$M$14:$M$54,0))*F385+INDEX('BCA Inputs'!$AH$14:$AH$54,MATCH(I385,'BCA Inputs'!$M$14:$M$54,0))*G385,IF($B$3="RG&amp;E",INDEX('BCA Inputs'!$BM$14:$BM$54,MATCH(I385,'BCA Inputs'!$AW$14:$AW$54,0))*P385+INDEX('BCA Inputs'!$BN$14:$BN$54,MATCH(I385,'BCA Inputs'!$AW$14:$AW$54,0))*O385+INDEX('BCA Inputs'!$BO$14:$BO$54,MATCH(I385,'BCA Inputs'!$AW$14:$AW$54,0))*Q385+INDEX('BCA Inputs'!$BP$14:$BP$54,MATCH(I385,'BCA Inputs'!$AW$14:$AW$54,0))*F385+INDEX('BCA Inputs'!$BQ$14:$BQ$54,MATCH(I385,'BCA Inputs'!$AW$14:$AW$54,0))*G385,"")),"")</f>
        <v/>
      </c>
      <c r="AE385" s="237" t="str">
        <f t="shared" si="56"/>
        <v/>
      </c>
      <c r="AF385" s="198">
        <f t="shared" si="58"/>
        <v>0</v>
      </c>
      <c r="AG385" s="239">
        <f t="shared" si="59"/>
        <v>0</v>
      </c>
    </row>
    <row r="386" spans="1:33">
      <c r="A386" s="228"/>
      <c r="B386" s="176"/>
      <c r="C386" s="229"/>
      <c r="D386" s="230"/>
      <c r="E386" s="230"/>
      <c r="F386" s="230"/>
      <c r="G386" s="230"/>
      <c r="H386" s="231"/>
      <c r="I386" s="231"/>
      <c r="J386" s="232"/>
      <c r="K386" s="232"/>
      <c r="L386" s="232"/>
      <c r="M386" s="181">
        <f t="shared" si="57"/>
        <v>0</v>
      </c>
      <c r="N386" s="181">
        <f>IF(H386="",0,H386*I386*'Avoided Water Savings Cost'!$C$16)</f>
        <v>0</v>
      </c>
      <c r="O386" s="545">
        <f>IF(C386="",0,IF($B$3="NYSEG",C386/(1-'Avoided Electric Costs 2020'!$W$21),IF($B$3="RG&amp;E",C386/(1-'Avoided Electric Costs 2020'!$X$21),"")))</f>
        <v>0</v>
      </c>
      <c r="P386" s="546">
        <f>IF(D386="",0,IF($B$3="NYSEG",D386/(1-'Avoided Electric Costs 2020'!$W$21),IF($B$3="RG&amp;E",D386/(1-'Avoided Electric Costs 2020'!$X$21),"")))</f>
        <v>0</v>
      </c>
      <c r="Q386" s="546">
        <f>IF(E386="",0,IF($B$3="NYSEG",E386/(1-'Avoided Natural Gas Costs 2020'!$J$34),IF($B$3="RG&amp;E",E386/(1-'Avoided Natural Gas Costs 2020'!$K$34),"")))</f>
        <v>0</v>
      </c>
      <c r="R386" s="233" t="str">
        <f>IFERROR(IF(P386*'BCA Inputs'!$C$1+Q386*'BCA Inputs'!$C$2+F386*'BCA Inputs'!$C$2+G386*'BCA Inputs'!$C$2=0,"",P386*'BCA Inputs'!$C$1+Q386*'BCA Inputs'!$C$2+F386*'BCA Inputs'!$C$2+G386*'BCA Inputs'!$C$2),"")</f>
        <v/>
      </c>
      <c r="S386" s="181" t="str">
        <f t="shared" si="50"/>
        <v/>
      </c>
      <c r="T386" s="181" t="str">
        <f>IFERROR(IF($B$3="NYSEG",(INDEX('BCA Inputs'!$N$14:$N$54,MATCH(I386,'BCA Inputs'!$M$14:$M$54,0))*P386+INDEX('BCA Inputs'!$O$14:$O$54,MATCH(I386,'BCA Inputs'!$M$14:$M$54,0))*O386+INDEX('BCA Inputs'!P:P,MATCH(I386,'BCA Inputs'!M:M,0))*Q386+INDEX('BCA Inputs'!Q:Q,MATCH(I386,'BCA Inputs'!M:M,0))*F386+INDEX('BCA Inputs'!R:R,MATCH(I386,'BCA Inputs'!M:M,0))*G386)+L386+N386,IF($B$3="RG&amp;E",(INDEX('BCA Inputs'!$AX$14:$AX$54,MATCH(I386,'BCA Inputs'!$AW$14:$AW$54,0))*P386+INDEX('BCA Inputs'!$AY$14:$AY$54,MATCH(I386,'BCA Inputs'!$AW$14:$AW$54,0))*O386+INDEX('BCA Inputs'!$AZ$14:$AZ$54,MATCH(I386,'BCA Inputs'!$AW$14:$AW$54,0))*Q386+INDEX('BCA Inputs'!$BA$14:$BA$54,MATCH(I386,'BCA Inputs'!$AW$14:$AW$54,0))*F386+INDEX('BCA Inputs'!$BB$14:$BB$54,MATCH(I386,'BCA Inputs'!$AW$14:$AW$54,0))*G386)+L386+N386,"")),"")</f>
        <v/>
      </c>
      <c r="U386" s="234" t="str">
        <f t="shared" si="51"/>
        <v/>
      </c>
      <c r="V386" s="234" t="str">
        <f t="shared" si="52"/>
        <v/>
      </c>
      <c r="W386" s="234" t="str">
        <f t="shared" si="53"/>
        <v/>
      </c>
      <c r="Y386" s="235" t="str">
        <f t="shared" si="54"/>
        <v/>
      </c>
      <c r="Z386" s="236" t="str">
        <f>IFERROR(IF($B$3="NYSEG",INDEX('BCA Inputs'!$X$14:$X$54,MATCH(I386,'BCA Inputs'!$M$14:$M$54,0))*P386+INDEX('BCA Inputs'!$Y$14:$Y$54,MATCH(I386,'BCA Inputs'!$M$14:$M$54,0))*O386+INDEX('BCA Inputs'!$Z$14:$Z$54,MATCH(I386,'BCA Inputs'!$M$14:$M$54,0))*Q386+INDEX('BCA Inputs'!$AA$14:$AA$54,MATCH(I386,'BCA Inputs'!$M$14:$M$54,0))*F386+INDEX('BCA Inputs'!$AB$14:$AB$54,MATCH(I386,'BCA Inputs'!$M$14:$M$54,0))*G386,IF($B$3="RG&amp;E",INDEX('BCA Inputs'!$BG$14:$BG$54,MATCH(I386,'BCA Inputs'!$AW$14:$AW$54,0))*P386+INDEX('BCA Inputs'!$BH$14:$BH$54,MATCH(I386,'BCA Inputs'!$AW$14:$AW$54,0))*O386+INDEX('BCA Inputs'!$BI$14:$BI$54,MATCH(I386,'BCA Inputs'!$AW$14:$AW$54,0))*Q386+INDEX('BCA Inputs'!$BJ$14:$BJ$54,MATCH(I386,'BCA Inputs'!$AW$14:$AW$54,0))*F386+INDEX('BCA Inputs'!$BK$14:$BK$54,MATCH(I386,'BCA Inputs'!$AW$14:$AW$54,0))*G386,"")),"")</f>
        <v/>
      </c>
      <c r="AA386" s="237" t="str">
        <f t="shared" si="55"/>
        <v/>
      </c>
      <c r="AC386" s="238" t="str">
        <f>IFERROR((K386+R386)+IF($B$3="NYSEG",INDEX('BCA Inputs'!$AI$14:$AI$54,MATCH(I386,'BCA Inputs'!$M$14:$M$54,0))*P386+INDEX('BCA Inputs'!$AJ$14:$AJ$54,MATCH(I386,'BCA Inputs'!$M$14:$M$54,0))*Q386,IF($B$3="RG&amp;E",INDEX('BCA Inputs'!$BR$14:$BR$54,MATCH(I386,'BCA Inputs'!$AW$14:$AW$54,0))*P386+INDEX('BCA Inputs'!$BS$14:$BS$54,MATCH(I386,'BCA Inputs'!$AW$14:$AW$54,0))*Q386,"")),"")</f>
        <v/>
      </c>
      <c r="AD386" s="181" t="str">
        <f>IFERROR(IF($B$3="NYSEG",INDEX('BCA Inputs'!$AD$14:$AD$54,MATCH(I386,'BCA Inputs'!$M$14:$M$54,0))*P386+INDEX('BCA Inputs'!$AE$14:$AE$54,MATCH(I386,'BCA Inputs'!$M$14:$M$54,0))*O386+INDEX('BCA Inputs'!$AF$14:$AF$54,MATCH(I386,'BCA Inputs'!$M$14:$M$54,0))*Q386+INDEX('BCA Inputs'!$AG$14:$AG$54,MATCH(I386,'BCA Inputs'!$M$14:$M$54,0))*F386+INDEX('BCA Inputs'!$AH$14:$AH$54,MATCH(I386,'BCA Inputs'!$M$14:$M$54,0))*G386,IF($B$3="RG&amp;E",INDEX('BCA Inputs'!$BM$14:$BM$54,MATCH(I386,'BCA Inputs'!$AW$14:$AW$54,0))*P386+INDEX('BCA Inputs'!$BN$14:$BN$54,MATCH(I386,'BCA Inputs'!$AW$14:$AW$54,0))*O386+INDEX('BCA Inputs'!$BO$14:$BO$54,MATCH(I386,'BCA Inputs'!$AW$14:$AW$54,0))*Q386+INDEX('BCA Inputs'!$BP$14:$BP$54,MATCH(I386,'BCA Inputs'!$AW$14:$AW$54,0))*F386+INDEX('BCA Inputs'!$BQ$14:$BQ$54,MATCH(I386,'BCA Inputs'!$AW$14:$AW$54,0))*G386,"")),"")</f>
        <v/>
      </c>
      <c r="AE386" s="237" t="str">
        <f t="shared" si="56"/>
        <v/>
      </c>
      <c r="AF386" s="198">
        <f t="shared" si="58"/>
        <v>0</v>
      </c>
      <c r="AG386" s="239">
        <f t="shared" si="59"/>
        <v>0</v>
      </c>
    </row>
    <row r="387" spans="1:33">
      <c r="A387" s="228"/>
      <c r="B387" s="176"/>
      <c r="C387" s="229"/>
      <c r="D387" s="230"/>
      <c r="E387" s="230"/>
      <c r="F387" s="230"/>
      <c r="G387" s="230"/>
      <c r="H387" s="231"/>
      <c r="I387" s="231"/>
      <c r="J387" s="232"/>
      <c r="K387" s="232"/>
      <c r="L387" s="232"/>
      <c r="M387" s="181">
        <f t="shared" si="57"/>
        <v>0</v>
      </c>
      <c r="N387" s="181">
        <f>IF(H387="",0,H387*I387*'Avoided Water Savings Cost'!$C$16)</f>
        <v>0</v>
      </c>
      <c r="O387" s="545">
        <f>IF(C387="",0,IF($B$3="NYSEG",C387/(1-'Avoided Electric Costs 2020'!$W$21),IF($B$3="RG&amp;E",C387/(1-'Avoided Electric Costs 2020'!$X$21),"")))</f>
        <v>0</v>
      </c>
      <c r="P387" s="546">
        <f>IF(D387="",0,IF($B$3="NYSEG",D387/(1-'Avoided Electric Costs 2020'!$W$21),IF($B$3="RG&amp;E",D387/(1-'Avoided Electric Costs 2020'!$X$21),"")))</f>
        <v>0</v>
      </c>
      <c r="Q387" s="546">
        <f>IF(E387="",0,IF($B$3="NYSEG",E387/(1-'Avoided Natural Gas Costs 2020'!$J$34),IF($B$3="RG&amp;E",E387/(1-'Avoided Natural Gas Costs 2020'!$K$34),"")))</f>
        <v>0</v>
      </c>
      <c r="R387" s="233" t="str">
        <f>IFERROR(IF(P387*'BCA Inputs'!$C$1+Q387*'BCA Inputs'!$C$2+F387*'BCA Inputs'!$C$2+G387*'BCA Inputs'!$C$2=0,"",P387*'BCA Inputs'!$C$1+Q387*'BCA Inputs'!$C$2+F387*'BCA Inputs'!$C$2+G387*'BCA Inputs'!$C$2),"")</f>
        <v/>
      </c>
      <c r="S387" s="181" t="str">
        <f t="shared" si="50"/>
        <v/>
      </c>
      <c r="T387" s="181" t="str">
        <f>IFERROR(IF($B$3="NYSEG",(INDEX('BCA Inputs'!$N$14:$N$54,MATCH(I387,'BCA Inputs'!$M$14:$M$54,0))*P387+INDEX('BCA Inputs'!$O$14:$O$54,MATCH(I387,'BCA Inputs'!$M$14:$M$54,0))*O387+INDEX('BCA Inputs'!P:P,MATCH(I387,'BCA Inputs'!M:M,0))*Q387+INDEX('BCA Inputs'!Q:Q,MATCH(I387,'BCA Inputs'!M:M,0))*F387+INDEX('BCA Inputs'!R:R,MATCH(I387,'BCA Inputs'!M:M,0))*G387)+L387+N387,IF($B$3="RG&amp;E",(INDEX('BCA Inputs'!$AX$14:$AX$54,MATCH(I387,'BCA Inputs'!$AW$14:$AW$54,0))*P387+INDEX('BCA Inputs'!$AY$14:$AY$54,MATCH(I387,'BCA Inputs'!$AW$14:$AW$54,0))*O387+INDEX('BCA Inputs'!$AZ$14:$AZ$54,MATCH(I387,'BCA Inputs'!$AW$14:$AW$54,0))*Q387+INDEX('BCA Inputs'!$BA$14:$BA$54,MATCH(I387,'BCA Inputs'!$AW$14:$AW$54,0))*F387+INDEX('BCA Inputs'!$BB$14:$BB$54,MATCH(I387,'BCA Inputs'!$AW$14:$AW$54,0))*G387)+L387+N387,"")),"")</f>
        <v/>
      </c>
      <c r="U387" s="234" t="str">
        <f t="shared" si="51"/>
        <v/>
      </c>
      <c r="V387" s="234" t="str">
        <f t="shared" si="52"/>
        <v/>
      </c>
      <c r="W387" s="234" t="str">
        <f t="shared" si="53"/>
        <v/>
      </c>
      <c r="Y387" s="235" t="str">
        <f t="shared" si="54"/>
        <v/>
      </c>
      <c r="Z387" s="236" t="str">
        <f>IFERROR(IF($B$3="NYSEG",INDEX('BCA Inputs'!$X$14:$X$54,MATCH(I387,'BCA Inputs'!$M$14:$M$54,0))*P387+INDEX('BCA Inputs'!$Y$14:$Y$54,MATCH(I387,'BCA Inputs'!$M$14:$M$54,0))*O387+INDEX('BCA Inputs'!$Z$14:$Z$54,MATCH(I387,'BCA Inputs'!$M$14:$M$54,0))*Q387+INDEX('BCA Inputs'!$AA$14:$AA$54,MATCH(I387,'BCA Inputs'!$M$14:$M$54,0))*F387+INDEX('BCA Inputs'!$AB$14:$AB$54,MATCH(I387,'BCA Inputs'!$M$14:$M$54,0))*G387,IF($B$3="RG&amp;E",INDEX('BCA Inputs'!$BG$14:$BG$54,MATCH(I387,'BCA Inputs'!$AW$14:$AW$54,0))*P387+INDEX('BCA Inputs'!$BH$14:$BH$54,MATCH(I387,'BCA Inputs'!$AW$14:$AW$54,0))*O387+INDEX('BCA Inputs'!$BI$14:$BI$54,MATCH(I387,'BCA Inputs'!$AW$14:$AW$54,0))*Q387+INDEX('BCA Inputs'!$BJ$14:$BJ$54,MATCH(I387,'BCA Inputs'!$AW$14:$AW$54,0))*F387+INDEX('BCA Inputs'!$BK$14:$BK$54,MATCH(I387,'BCA Inputs'!$AW$14:$AW$54,0))*G387,"")),"")</f>
        <v/>
      </c>
      <c r="AA387" s="237" t="str">
        <f t="shared" si="55"/>
        <v/>
      </c>
      <c r="AC387" s="238" t="str">
        <f>IFERROR((K387+R387)+IF($B$3="NYSEG",INDEX('BCA Inputs'!$AI$14:$AI$54,MATCH(I387,'BCA Inputs'!$M$14:$M$54,0))*P387+INDEX('BCA Inputs'!$AJ$14:$AJ$54,MATCH(I387,'BCA Inputs'!$M$14:$M$54,0))*Q387,IF($B$3="RG&amp;E",INDEX('BCA Inputs'!$BR$14:$BR$54,MATCH(I387,'BCA Inputs'!$AW$14:$AW$54,0))*P387+INDEX('BCA Inputs'!$BS$14:$BS$54,MATCH(I387,'BCA Inputs'!$AW$14:$AW$54,0))*Q387,"")),"")</f>
        <v/>
      </c>
      <c r="AD387" s="181" t="str">
        <f>IFERROR(IF($B$3="NYSEG",INDEX('BCA Inputs'!$AD$14:$AD$54,MATCH(I387,'BCA Inputs'!$M$14:$M$54,0))*P387+INDEX('BCA Inputs'!$AE$14:$AE$54,MATCH(I387,'BCA Inputs'!$M$14:$M$54,0))*O387+INDEX('BCA Inputs'!$AF$14:$AF$54,MATCH(I387,'BCA Inputs'!$M$14:$M$54,0))*Q387+INDEX('BCA Inputs'!$AG$14:$AG$54,MATCH(I387,'BCA Inputs'!$M$14:$M$54,0))*F387+INDEX('BCA Inputs'!$AH$14:$AH$54,MATCH(I387,'BCA Inputs'!$M$14:$M$54,0))*G387,IF($B$3="RG&amp;E",INDEX('BCA Inputs'!$BM$14:$BM$54,MATCH(I387,'BCA Inputs'!$AW$14:$AW$54,0))*P387+INDEX('BCA Inputs'!$BN$14:$BN$54,MATCH(I387,'BCA Inputs'!$AW$14:$AW$54,0))*O387+INDEX('BCA Inputs'!$BO$14:$BO$54,MATCH(I387,'BCA Inputs'!$AW$14:$AW$54,0))*Q387+INDEX('BCA Inputs'!$BP$14:$BP$54,MATCH(I387,'BCA Inputs'!$AW$14:$AW$54,0))*F387+INDEX('BCA Inputs'!$BQ$14:$BQ$54,MATCH(I387,'BCA Inputs'!$AW$14:$AW$54,0))*G387,"")),"")</f>
        <v/>
      </c>
      <c r="AE387" s="237" t="str">
        <f t="shared" si="56"/>
        <v/>
      </c>
      <c r="AF387" s="198">
        <f t="shared" si="58"/>
        <v>0</v>
      </c>
      <c r="AG387" s="239">
        <f t="shared" si="59"/>
        <v>0</v>
      </c>
    </row>
    <row r="388" spans="1:33">
      <c r="A388" s="228"/>
      <c r="B388" s="176"/>
      <c r="C388" s="229"/>
      <c r="D388" s="230"/>
      <c r="E388" s="230"/>
      <c r="F388" s="230"/>
      <c r="G388" s="230"/>
      <c r="H388" s="231"/>
      <c r="I388" s="231"/>
      <c r="J388" s="232"/>
      <c r="K388" s="232"/>
      <c r="L388" s="232"/>
      <c r="M388" s="181">
        <f t="shared" si="57"/>
        <v>0</v>
      </c>
      <c r="N388" s="181">
        <f>IF(H388="",0,H388*I388*'Avoided Water Savings Cost'!$C$16)</f>
        <v>0</v>
      </c>
      <c r="O388" s="545">
        <f>IF(C388="",0,IF($B$3="NYSEG",C388/(1-'Avoided Electric Costs 2020'!$W$21),IF($B$3="RG&amp;E",C388/(1-'Avoided Electric Costs 2020'!$X$21),"")))</f>
        <v>0</v>
      </c>
      <c r="P388" s="546">
        <f>IF(D388="",0,IF($B$3="NYSEG",D388/(1-'Avoided Electric Costs 2020'!$W$21),IF($B$3="RG&amp;E",D388/(1-'Avoided Electric Costs 2020'!$X$21),"")))</f>
        <v>0</v>
      </c>
      <c r="Q388" s="546">
        <f>IF(E388="",0,IF($B$3="NYSEG",E388/(1-'Avoided Natural Gas Costs 2020'!$J$34),IF($B$3="RG&amp;E",E388/(1-'Avoided Natural Gas Costs 2020'!$K$34),"")))</f>
        <v>0</v>
      </c>
      <c r="R388" s="233" t="str">
        <f>IFERROR(IF(P388*'BCA Inputs'!$C$1+Q388*'BCA Inputs'!$C$2+F388*'BCA Inputs'!$C$2+G388*'BCA Inputs'!$C$2=0,"",P388*'BCA Inputs'!$C$1+Q388*'BCA Inputs'!$C$2+F388*'BCA Inputs'!$C$2+G388*'BCA Inputs'!$C$2),"")</f>
        <v/>
      </c>
      <c r="S388" s="181" t="str">
        <f t="shared" si="50"/>
        <v/>
      </c>
      <c r="T388" s="181" t="str">
        <f>IFERROR(IF($B$3="NYSEG",(INDEX('BCA Inputs'!$N$14:$N$54,MATCH(I388,'BCA Inputs'!$M$14:$M$54,0))*P388+INDEX('BCA Inputs'!$O$14:$O$54,MATCH(I388,'BCA Inputs'!$M$14:$M$54,0))*O388+INDEX('BCA Inputs'!P:P,MATCH(I388,'BCA Inputs'!M:M,0))*Q388+INDEX('BCA Inputs'!Q:Q,MATCH(I388,'BCA Inputs'!M:M,0))*F388+INDEX('BCA Inputs'!R:R,MATCH(I388,'BCA Inputs'!M:M,0))*G388)+L388+N388,IF($B$3="RG&amp;E",(INDEX('BCA Inputs'!$AX$14:$AX$54,MATCH(I388,'BCA Inputs'!$AW$14:$AW$54,0))*P388+INDEX('BCA Inputs'!$AY$14:$AY$54,MATCH(I388,'BCA Inputs'!$AW$14:$AW$54,0))*O388+INDEX('BCA Inputs'!$AZ$14:$AZ$54,MATCH(I388,'BCA Inputs'!$AW$14:$AW$54,0))*Q388+INDEX('BCA Inputs'!$BA$14:$BA$54,MATCH(I388,'BCA Inputs'!$AW$14:$AW$54,0))*F388+INDEX('BCA Inputs'!$BB$14:$BB$54,MATCH(I388,'BCA Inputs'!$AW$14:$AW$54,0))*G388)+L388+N388,"")),"")</f>
        <v/>
      </c>
      <c r="U388" s="234" t="str">
        <f t="shared" si="51"/>
        <v/>
      </c>
      <c r="V388" s="234" t="str">
        <f t="shared" si="52"/>
        <v/>
      </c>
      <c r="W388" s="234" t="str">
        <f t="shared" si="53"/>
        <v/>
      </c>
      <c r="Y388" s="235" t="str">
        <f t="shared" si="54"/>
        <v/>
      </c>
      <c r="Z388" s="236" t="str">
        <f>IFERROR(IF($B$3="NYSEG",INDEX('BCA Inputs'!$X$14:$X$54,MATCH(I388,'BCA Inputs'!$M$14:$M$54,0))*P388+INDEX('BCA Inputs'!$Y$14:$Y$54,MATCH(I388,'BCA Inputs'!$M$14:$M$54,0))*O388+INDEX('BCA Inputs'!$Z$14:$Z$54,MATCH(I388,'BCA Inputs'!$M$14:$M$54,0))*Q388+INDEX('BCA Inputs'!$AA$14:$AA$54,MATCH(I388,'BCA Inputs'!$M$14:$M$54,0))*F388+INDEX('BCA Inputs'!$AB$14:$AB$54,MATCH(I388,'BCA Inputs'!$M$14:$M$54,0))*G388,IF($B$3="RG&amp;E",INDEX('BCA Inputs'!$BG$14:$BG$54,MATCH(I388,'BCA Inputs'!$AW$14:$AW$54,0))*P388+INDEX('BCA Inputs'!$BH$14:$BH$54,MATCH(I388,'BCA Inputs'!$AW$14:$AW$54,0))*O388+INDEX('BCA Inputs'!$BI$14:$BI$54,MATCH(I388,'BCA Inputs'!$AW$14:$AW$54,0))*Q388+INDEX('BCA Inputs'!$BJ$14:$BJ$54,MATCH(I388,'BCA Inputs'!$AW$14:$AW$54,0))*F388+INDEX('BCA Inputs'!$BK$14:$BK$54,MATCH(I388,'BCA Inputs'!$AW$14:$AW$54,0))*G388,"")),"")</f>
        <v/>
      </c>
      <c r="AA388" s="237" t="str">
        <f t="shared" si="55"/>
        <v/>
      </c>
      <c r="AC388" s="238" t="str">
        <f>IFERROR((K388+R388)+IF($B$3="NYSEG",INDEX('BCA Inputs'!$AI$14:$AI$54,MATCH(I388,'BCA Inputs'!$M$14:$M$54,0))*P388+INDEX('BCA Inputs'!$AJ$14:$AJ$54,MATCH(I388,'BCA Inputs'!$M$14:$M$54,0))*Q388,IF($B$3="RG&amp;E",INDEX('BCA Inputs'!$BR$14:$BR$54,MATCH(I388,'BCA Inputs'!$AW$14:$AW$54,0))*P388+INDEX('BCA Inputs'!$BS$14:$BS$54,MATCH(I388,'BCA Inputs'!$AW$14:$AW$54,0))*Q388,"")),"")</f>
        <v/>
      </c>
      <c r="AD388" s="181" t="str">
        <f>IFERROR(IF($B$3="NYSEG",INDEX('BCA Inputs'!$AD$14:$AD$54,MATCH(I388,'BCA Inputs'!$M$14:$M$54,0))*P388+INDEX('BCA Inputs'!$AE$14:$AE$54,MATCH(I388,'BCA Inputs'!$M$14:$M$54,0))*O388+INDEX('BCA Inputs'!$AF$14:$AF$54,MATCH(I388,'BCA Inputs'!$M$14:$M$54,0))*Q388+INDEX('BCA Inputs'!$AG$14:$AG$54,MATCH(I388,'BCA Inputs'!$M$14:$M$54,0))*F388+INDEX('BCA Inputs'!$AH$14:$AH$54,MATCH(I388,'BCA Inputs'!$M$14:$M$54,0))*G388,IF($B$3="RG&amp;E",INDEX('BCA Inputs'!$BM$14:$BM$54,MATCH(I388,'BCA Inputs'!$AW$14:$AW$54,0))*P388+INDEX('BCA Inputs'!$BN$14:$BN$54,MATCH(I388,'BCA Inputs'!$AW$14:$AW$54,0))*O388+INDEX('BCA Inputs'!$BO$14:$BO$54,MATCH(I388,'BCA Inputs'!$AW$14:$AW$54,0))*Q388+INDEX('BCA Inputs'!$BP$14:$BP$54,MATCH(I388,'BCA Inputs'!$AW$14:$AW$54,0))*F388+INDEX('BCA Inputs'!$BQ$14:$BQ$54,MATCH(I388,'BCA Inputs'!$AW$14:$AW$54,0))*G388,"")),"")</f>
        <v/>
      </c>
      <c r="AE388" s="237" t="str">
        <f t="shared" si="56"/>
        <v/>
      </c>
      <c r="AF388" s="198">
        <f t="shared" si="58"/>
        <v>0</v>
      </c>
      <c r="AG388" s="239">
        <f t="shared" si="59"/>
        <v>0</v>
      </c>
    </row>
    <row r="389" spans="1:33">
      <c r="A389" s="228"/>
      <c r="B389" s="176"/>
      <c r="C389" s="229"/>
      <c r="D389" s="230"/>
      <c r="E389" s="230"/>
      <c r="F389" s="230"/>
      <c r="G389" s="230"/>
      <c r="H389" s="231"/>
      <c r="I389" s="231"/>
      <c r="J389" s="232"/>
      <c r="K389" s="232"/>
      <c r="L389" s="232"/>
      <c r="M389" s="181">
        <f t="shared" si="57"/>
        <v>0</v>
      </c>
      <c r="N389" s="181">
        <f>IF(H389="",0,H389*I389*'Avoided Water Savings Cost'!$C$16)</f>
        <v>0</v>
      </c>
      <c r="O389" s="545">
        <f>IF(C389="",0,IF($B$3="NYSEG",C389/(1-'Avoided Electric Costs 2020'!$W$21),IF($B$3="RG&amp;E",C389/(1-'Avoided Electric Costs 2020'!$X$21),"")))</f>
        <v>0</v>
      </c>
      <c r="P389" s="546">
        <f>IF(D389="",0,IF($B$3="NYSEG",D389/(1-'Avoided Electric Costs 2020'!$W$21),IF($B$3="RG&amp;E",D389/(1-'Avoided Electric Costs 2020'!$X$21),"")))</f>
        <v>0</v>
      </c>
      <c r="Q389" s="546">
        <f>IF(E389="",0,IF($B$3="NYSEG",E389/(1-'Avoided Natural Gas Costs 2020'!$J$34),IF($B$3="RG&amp;E",E389/(1-'Avoided Natural Gas Costs 2020'!$K$34),"")))</f>
        <v>0</v>
      </c>
      <c r="R389" s="233" t="str">
        <f>IFERROR(IF(P389*'BCA Inputs'!$C$1+Q389*'BCA Inputs'!$C$2+F389*'BCA Inputs'!$C$2+G389*'BCA Inputs'!$C$2=0,"",P389*'BCA Inputs'!$C$1+Q389*'BCA Inputs'!$C$2+F389*'BCA Inputs'!$C$2+G389*'BCA Inputs'!$C$2),"")</f>
        <v/>
      </c>
      <c r="S389" s="181" t="str">
        <f t="shared" si="50"/>
        <v/>
      </c>
      <c r="T389" s="181" t="str">
        <f>IFERROR(IF($B$3="NYSEG",(INDEX('BCA Inputs'!$N$14:$N$54,MATCH(I389,'BCA Inputs'!$M$14:$M$54,0))*P389+INDEX('BCA Inputs'!$O$14:$O$54,MATCH(I389,'BCA Inputs'!$M$14:$M$54,0))*O389+INDEX('BCA Inputs'!P:P,MATCH(I389,'BCA Inputs'!M:M,0))*Q389+INDEX('BCA Inputs'!Q:Q,MATCH(I389,'BCA Inputs'!M:M,0))*F389+INDEX('BCA Inputs'!R:R,MATCH(I389,'BCA Inputs'!M:M,0))*G389)+L389+N389,IF($B$3="RG&amp;E",(INDEX('BCA Inputs'!$AX$14:$AX$54,MATCH(I389,'BCA Inputs'!$AW$14:$AW$54,0))*P389+INDEX('BCA Inputs'!$AY$14:$AY$54,MATCH(I389,'BCA Inputs'!$AW$14:$AW$54,0))*O389+INDEX('BCA Inputs'!$AZ$14:$AZ$54,MATCH(I389,'BCA Inputs'!$AW$14:$AW$54,0))*Q389+INDEX('BCA Inputs'!$BA$14:$BA$54,MATCH(I389,'BCA Inputs'!$AW$14:$AW$54,0))*F389+INDEX('BCA Inputs'!$BB$14:$BB$54,MATCH(I389,'BCA Inputs'!$AW$14:$AW$54,0))*G389)+L389+N389,"")),"")</f>
        <v/>
      </c>
      <c r="U389" s="234" t="str">
        <f t="shared" si="51"/>
        <v/>
      </c>
      <c r="V389" s="234" t="str">
        <f t="shared" si="52"/>
        <v/>
      </c>
      <c r="W389" s="234" t="str">
        <f t="shared" si="53"/>
        <v/>
      </c>
      <c r="Y389" s="235" t="str">
        <f t="shared" si="54"/>
        <v/>
      </c>
      <c r="Z389" s="236" t="str">
        <f>IFERROR(IF($B$3="NYSEG",INDEX('BCA Inputs'!$X$14:$X$54,MATCH(I389,'BCA Inputs'!$M$14:$M$54,0))*P389+INDEX('BCA Inputs'!$Y$14:$Y$54,MATCH(I389,'BCA Inputs'!$M$14:$M$54,0))*O389+INDEX('BCA Inputs'!$Z$14:$Z$54,MATCH(I389,'BCA Inputs'!$M$14:$M$54,0))*Q389+INDEX('BCA Inputs'!$AA$14:$AA$54,MATCH(I389,'BCA Inputs'!$M$14:$M$54,0))*F389+INDEX('BCA Inputs'!$AB$14:$AB$54,MATCH(I389,'BCA Inputs'!$M$14:$M$54,0))*G389,IF($B$3="RG&amp;E",INDEX('BCA Inputs'!$BG$14:$BG$54,MATCH(I389,'BCA Inputs'!$AW$14:$AW$54,0))*P389+INDEX('BCA Inputs'!$BH$14:$BH$54,MATCH(I389,'BCA Inputs'!$AW$14:$AW$54,0))*O389+INDEX('BCA Inputs'!$BI$14:$BI$54,MATCH(I389,'BCA Inputs'!$AW$14:$AW$54,0))*Q389+INDEX('BCA Inputs'!$BJ$14:$BJ$54,MATCH(I389,'BCA Inputs'!$AW$14:$AW$54,0))*F389+INDEX('BCA Inputs'!$BK$14:$BK$54,MATCH(I389,'BCA Inputs'!$AW$14:$AW$54,0))*G389,"")),"")</f>
        <v/>
      </c>
      <c r="AA389" s="237" t="str">
        <f t="shared" si="55"/>
        <v/>
      </c>
      <c r="AC389" s="238" t="str">
        <f>IFERROR((K389+R389)+IF($B$3="NYSEG",INDEX('BCA Inputs'!$AI$14:$AI$54,MATCH(I389,'BCA Inputs'!$M$14:$M$54,0))*P389+INDEX('BCA Inputs'!$AJ$14:$AJ$54,MATCH(I389,'BCA Inputs'!$M$14:$M$54,0))*Q389,IF($B$3="RG&amp;E",INDEX('BCA Inputs'!$BR$14:$BR$54,MATCH(I389,'BCA Inputs'!$AW$14:$AW$54,0))*P389+INDEX('BCA Inputs'!$BS$14:$BS$54,MATCH(I389,'BCA Inputs'!$AW$14:$AW$54,0))*Q389,"")),"")</f>
        <v/>
      </c>
      <c r="AD389" s="181" t="str">
        <f>IFERROR(IF($B$3="NYSEG",INDEX('BCA Inputs'!$AD$14:$AD$54,MATCH(I389,'BCA Inputs'!$M$14:$M$54,0))*P389+INDEX('BCA Inputs'!$AE$14:$AE$54,MATCH(I389,'BCA Inputs'!$M$14:$M$54,0))*O389+INDEX('BCA Inputs'!$AF$14:$AF$54,MATCH(I389,'BCA Inputs'!$M$14:$M$54,0))*Q389+INDEX('BCA Inputs'!$AG$14:$AG$54,MATCH(I389,'BCA Inputs'!$M$14:$M$54,0))*F389+INDEX('BCA Inputs'!$AH$14:$AH$54,MATCH(I389,'BCA Inputs'!$M$14:$M$54,0))*G389,IF($B$3="RG&amp;E",INDEX('BCA Inputs'!$BM$14:$BM$54,MATCH(I389,'BCA Inputs'!$AW$14:$AW$54,0))*P389+INDEX('BCA Inputs'!$BN$14:$BN$54,MATCH(I389,'BCA Inputs'!$AW$14:$AW$54,0))*O389+INDEX('BCA Inputs'!$BO$14:$BO$54,MATCH(I389,'BCA Inputs'!$AW$14:$AW$54,0))*Q389+INDEX('BCA Inputs'!$BP$14:$BP$54,MATCH(I389,'BCA Inputs'!$AW$14:$AW$54,0))*F389+INDEX('BCA Inputs'!$BQ$14:$BQ$54,MATCH(I389,'BCA Inputs'!$AW$14:$AW$54,0))*G389,"")),"")</f>
        <v/>
      </c>
      <c r="AE389" s="237" t="str">
        <f t="shared" si="56"/>
        <v/>
      </c>
      <c r="AF389" s="198">
        <f t="shared" si="58"/>
        <v>0</v>
      </c>
      <c r="AG389" s="239">
        <f t="shared" si="59"/>
        <v>0</v>
      </c>
    </row>
    <row r="390" spans="1:33">
      <c r="A390" s="228"/>
      <c r="B390" s="176"/>
      <c r="C390" s="229"/>
      <c r="D390" s="230"/>
      <c r="E390" s="230"/>
      <c r="F390" s="230"/>
      <c r="G390" s="230"/>
      <c r="H390" s="231"/>
      <c r="I390" s="231"/>
      <c r="J390" s="232"/>
      <c r="K390" s="232"/>
      <c r="L390" s="232"/>
      <c r="M390" s="181">
        <f t="shared" si="57"/>
        <v>0</v>
      </c>
      <c r="N390" s="181">
        <f>IF(H390="",0,H390*I390*'Avoided Water Savings Cost'!$C$16)</f>
        <v>0</v>
      </c>
      <c r="O390" s="545">
        <f>IF(C390="",0,IF($B$3="NYSEG",C390/(1-'Avoided Electric Costs 2020'!$W$21),IF($B$3="RG&amp;E",C390/(1-'Avoided Electric Costs 2020'!$X$21),"")))</f>
        <v>0</v>
      </c>
      <c r="P390" s="546">
        <f>IF(D390="",0,IF($B$3="NYSEG",D390/(1-'Avoided Electric Costs 2020'!$W$21),IF($B$3="RG&amp;E",D390/(1-'Avoided Electric Costs 2020'!$X$21),"")))</f>
        <v>0</v>
      </c>
      <c r="Q390" s="546">
        <f>IF(E390="",0,IF($B$3="NYSEG",E390/(1-'Avoided Natural Gas Costs 2020'!$J$34),IF($B$3="RG&amp;E",E390/(1-'Avoided Natural Gas Costs 2020'!$K$34),"")))</f>
        <v>0</v>
      </c>
      <c r="R390" s="233" t="str">
        <f>IFERROR(IF(P390*'BCA Inputs'!$C$1+Q390*'BCA Inputs'!$C$2+F390*'BCA Inputs'!$C$2+G390*'BCA Inputs'!$C$2=0,"",P390*'BCA Inputs'!$C$1+Q390*'BCA Inputs'!$C$2+F390*'BCA Inputs'!$C$2+G390*'BCA Inputs'!$C$2),"")</f>
        <v/>
      </c>
      <c r="S390" s="181" t="str">
        <f t="shared" si="50"/>
        <v/>
      </c>
      <c r="T390" s="181" t="str">
        <f>IFERROR(IF($B$3="NYSEG",(INDEX('BCA Inputs'!$N$14:$N$54,MATCH(I390,'BCA Inputs'!$M$14:$M$54,0))*P390+INDEX('BCA Inputs'!$O$14:$O$54,MATCH(I390,'BCA Inputs'!$M$14:$M$54,0))*O390+INDEX('BCA Inputs'!P:P,MATCH(I390,'BCA Inputs'!M:M,0))*Q390+INDEX('BCA Inputs'!Q:Q,MATCH(I390,'BCA Inputs'!M:M,0))*F390+INDEX('BCA Inputs'!R:R,MATCH(I390,'BCA Inputs'!M:M,0))*G390)+L390+N390,IF($B$3="RG&amp;E",(INDEX('BCA Inputs'!$AX$14:$AX$54,MATCH(I390,'BCA Inputs'!$AW$14:$AW$54,0))*P390+INDEX('BCA Inputs'!$AY$14:$AY$54,MATCH(I390,'BCA Inputs'!$AW$14:$AW$54,0))*O390+INDEX('BCA Inputs'!$AZ$14:$AZ$54,MATCH(I390,'BCA Inputs'!$AW$14:$AW$54,0))*Q390+INDEX('BCA Inputs'!$BA$14:$BA$54,MATCH(I390,'BCA Inputs'!$AW$14:$AW$54,0))*F390+INDEX('BCA Inputs'!$BB$14:$BB$54,MATCH(I390,'BCA Inputs'!$AW$14:$AW$54,0))*G390)+L390+N390,"")),"")</f>
        <v/>
      </c>
      <c r="U390" s="234" t="str">
        <f t="shared" si="51"/>
        <v/>
      </c>
      <c r="V390" s="234" t="str">
        <f t="shared" si="52"/>
        <v/>
      </c>
      <c r="W390" s="234" t="str">
        <f t="shared" si="53"/>
        <v/>
      </c>
      <c r="Y390" s="235" t="str">
        <f t="shared" si="54"/>
        <v/>
      </c>
      <c r="Z390" s="236" t="str">
        <f>IFERROR(IF($B$3="NYSEG",INDEX('BCA Inputs'!$X$14:$X$54,MATCH(I390,'BCA Inputs'!$M$14:$M$54,0))*P390+INDEX('BCA Inputs'!$Y$14:$Y$54,MATCH(I390,'BCA Inputs'!$M$14:$M$54,0))*O390+INDEX('BCA Inputs'!$Z$14:$Z$54,MATCH(I390,'BCA Inputs'!$M$14:$M$54,0))*Q390+INDEX('BCA Inputs'!$AA$14:$AA$54,MATCH(I390,'BCA Inputs'!$M$14:$M$54,0))*F390+INDEX('BCA Inputs'!$AB$14:$AB$54,MATCH(I390,'BCA Inputs'!$M$14:$M$54,0))*G390,IF($B$3="RG&amp;E",INDEX('BCA Inputs'!$BG$14:$BG$54,MATCH(I390,'BCA Inputs'!$AW$14:$AW$54,0))*P390+INDEX('BCA Inputs'!$BH$14:$BH$54,MATCH(I390,'BCA Inputs'!$AW$14:$AW$54,0))*O390+INDEX('BCA Inputs'!$BI$14:$BI$54,MATCH(I390,'BCA Inputs'!$AW$14:$AW$54,0))*Q390+INDEX('BCA Inputs'!$BJ$14:$BJ$54,MATCH(I390,'BCA Inputs'!$AW$14:$AW$54,0))*F390+INDEX('BCA Inputs'!$BK$14:$BK$54,MATCH(I390,'BCA Inputs'!$AW$14:$AW$54,0))*G390,"")),"")</f>
        <v/>
      </c>
      <c r="AA390" s="237" t="str">
        <f t="shared" si="55"/>
        <v/>
      </c>
      <c r="AC390" s="238" t="str">
        <f>IFERROR((K390+R390)+IF($B$3="NYSEG",INDEX('BCA Inputs'!$AI$14:$AI$54,MATCH(I390,'BCA Inputs'!$M$14:$M$54,0))*P390+INDEX('BCA Inputs'!$AJ$14:$AJ$54,MATCH(I390,'BCA Inputs'!$M$14:$M$54,0))*Q390,IF($B$3="RG&amp;E",INDEX('BCA Inputs'!$BR$14:$BR$54,MATCH(I390,'BCA Inputs'!$AW$14:$AW$54,0))*P390+INDEX('BCA Inputs'!$BS$14:$BS$54,MATCH(I390,'BCA Inputs'!$AW$14:$AW$54,0))*Q390,"")),"")</f>
        <v/>
      </c>
      <c r="AD390" s="181" t="str">
        <f>IFERROR(IF($B$3="NYSEG",INDEX('BCA Inputs'!$AD$14:$AD$54,MATCH(I390,'BCA Inputs'!$M$14:$M$54,0))*P390+INDEX('BCA Inputs'!$AE$14:$AE$54,MATCH(I390,'BCA Inputs'!$M$14:$M$54,0))*O390+INDEX('BCA Inputs'!$AF$14:$AF$54,MATCH(I390,'BCA Inputs'!$M$14:$M$54,0))*Q390+INDEX('BCA Inputs'!$AG$14:$AG$54,MATCH(I390,'BCA Inputs'!$M$14:$M$54,0))*F390+INDEX('BCA Inputs'!$AH$14:$AH$54,MATCH(I390,'BCA Inputs'!$M$14:$M$54,0))*G390,IF($B$3="RG&amp;E",INDEX('BCA Inputs'!$BM$14:$BM$54,MATCH(I390,'BCA Inputs'!$AW$14:$AW$54,0))*P390+INDEX('BCA Inputs'!$BN$14:$BN$54,MATCH(I390,'BCA Inputs'!$AW$14:$AW$54,0))*O390+INDEX('BCA Inputs'!$BO$14:$BO$54,MATCH(I390,'BCA Inputs'!$AW$14:$AW$54,0))*Q390+INDEX('BCA Inputs'!$BP$14:$BP$54,MATCH(I390,'BCA Inputs'!$AW$14:$AW$54,0))*F390+INDEX('BCA Inputs'!$BQ$14:$BQ$54,MATCH(I390,'BCA Inputs'!$AW$14:$AW$54,0))*G390,"")),"")</f>
        <v/>
      </c>
      <c r="AE390" s="237" t="str">
        <f t="shared" si="56"/>
        <v/>
      </c>
      <c r="AF390" s="198">
        <f t="shared" si="58"/>
        <v>0</v>
      </c>
      <c r="AG390" s="239">
        <f t="shared" si="59"/>
        <v>0</v>
      </c>
    </row>
    <row r="391" spans="1:33">
      <c r="A391" s="228"/>
      <c r="B391" s="176"/>
      <c r="C391" s="229"/>
      <c r="D391" s="230"/>
      <c r="E391" s="230"/>
      <c r="F391" s="230"/>
      <c r="G391" s="230"/>
      <c r="H391" s="231"/>
      <c r="I391" s="231"/>
      <c r="J391" s="232"/>
      <c r="K391" s="232"/>
      <c r="L391" s="232"/>
      <c r="M391" s="181">
        <f t="shared" si="57"/>
        <v>0</v>
      </c>
      <c r="N391" s="181">
        <f>IF(H391="",0,H391*I391*'Avoided Water Savings Cost'!$C$16)</f>
        <v>0</v>
      </c>
      <c r="O391" s="545">
        <f>IF(C391="",0,IF($B$3="NYSEG",C391/(1-'Avoided Electric Costs 2020'!$W$21),IF($B$3="RG&amp;E",C391/(1-'Avoided Electric Costs 2020'!$X$21),"")))</f>
        <v>0</v>
      </c>
      <c r="P391" s="546">
        <f>IF(D391="",0,IF($B$3="NYSEG",D391/(1-'Avoided Electric Costs 2020'!$W$21),IF($B$3="RG&amp;E",D391/(1-'Avoided Electric Costs 2020'!$X$21),"")))</f>
        <v>0</v>
      </c>
      <c r="Q391" s="546">
        <f>IF(E391="",0,IF($B$3="NYSEG",E391/(1-'Avoided Natural Gas Costs 2020'!$J$34),IF($B$3="RG&amp;E",E391/(1-'Avoided Natural Gas Costs 2020'!$K$34),"")))</f>
        <v>0</v>
      </c>
      <c r="R391" s="233" t="str">
        <f>IFERROR(IF(P391*'BCA Inputs'!$C$1+Q391*'BCA Inputs'!$C$2+F391*'BCA Inputs'!$C$2+G391*'BCA Inputs'!$C$2=0,"",P391*'BCA Inputs'!$C$1+Q391*'BCA Inputs'!$C$2+F391*'BCA Inputs'!$C$2+G391*'BCA Inputs'!$C$2),"")</f>
        <v/>
      </c>
      <c r="S391" s="181" t="str">
        <f t="shared" si="50"/>
        <v/>
      </c>
      <c r="T391" s="181" t="str">
        <f>IFERROR(IF($B$3="NYSEG",(INDEX('BCA Inputs'!$N$14:$N$54,MATCH(I391,'BCA Inputs'!$M$14:$M$54,0))*P391+INDEX('BCA Inputs'!$O$14:$O$54,MATCH(I391,'BCA Inputs'!$M$14:$M$54,0))*O391+INDEX('BCA Inputs'!P:P,MATCH(I391,'BCA Inputs'!M:M,0))*Q391+INDEX('BCA Inputs'!Q:Q,MATCH(I391,'BCA Inputs'!M:M,0))*F391+INDEX('BCA Inputs'!R:R,MATCH(I391,'BCA Inputs'!M:M,0))*G391)+L391+N391,IF($B$3="RG&amp;E",(INDEX('BCA Inputs'!$AX$14:$AX$54,MATCH(I391,'BCA Inputs'!$AW$14:$AW$54,0))*P391+INDEX('BCA Inputs'!$AY$14:$AY$54,MATCH(I391,'BCA Inputs'!$AW$14:$AW$54,0))*O391+INDEX('BCA Inputs'!$AZ$14:$AZ$54,MATCH(I391,'BCA Inputs'!$AW$14:$AW$54,0))*Q391+INDEX('BCA Inputs'!$BA$14:$BA$54,MATCH(I391,'BCA Inputs'!$AW$14:$AW$54,0))*F391+INDEX('BCA Inputs'!$BB$14:$BB$54,MATCH(I391,'BCA Inputs'!$AW$14:$AW$54,0))*G391)+L391+N391,"")),"")</f>
        <v/>
      </c>
      <c r="U391" s="234" t="str">
        <f t="shared" si="51"/>
        <v/>
      </c>
      <c r="V391" s="234" t="str">
        <f t="shared" si="52"/>
        <v/>
      </c>
      <c r="W391" s="234" t="str">
        <f t="shared" si="53"/>
        <v/>
      </c>
      <c r="Y391" s="235" t="str">
        <f t="shared" si="54"/>
        <v/>
      </c>
      <c r="Z391" s="236" t="str">
        <f>IFERROR(IF($B$3="NYSEG",INDEX('BCA Inputs'!$X$14:$X$54,MATCH(I391,'BCA Inputs'!$M$14:$M$54,0))*P391+INDEX('BCA Inputs'!$Y$14:$Y$54,MATCH(I391,'BCA Inputs'!$M$14:$M$54,0))*O391+INDEX('BCA Inputs'!$Z$14:$Z$54,MATCH(I391,'BCA Inputs'!$M$14:$M$54,0))*Q391+INDEX('BCA Inputs'!$AA$14:$AA$54,MATCH(I391,'BCA Inputs'!$M$14:$M$54,0))*F391+INDEX('BCA Inputs'!$AB$14:$AB$54,MATCH(I391,'BCA Inputs'!$M$14:$M$54,0))*G391,IF($B$3="RG&amp;E",INDEX('BCA Inputs'!$BG$14:$BG$54,MATCH(I391,'BCA Inputs'!$AW$14:$AW$54,0))*P391+INDEX('BCA Inputs'!$BH$14:$BH$54,MATCH(I391,'BCA Inputs'!$AW$14:$AW$54,0))*O391+INDEX('BCA Inputs'!$BI$14:$BI$54,MATCH(I391,'BCA Inputs'!$AW$14:$AW$54,0))*Q391+INDEX('BCA Inputs'!$BJ$14:$BJ$54,MATCH(I391,'BCA Inputs'!$AW$14:$AW$54,0))*F391+INDEX('BCA Inputs'!$BK$14:$BK$54,MATCH(I391,'BCA Inputs'!$AW$14:$AW$54,0))*G391,"")),"")</f>
        <v/>
      </c>
      <c r="AA391" s="237" t="str">
        <f t="shared" si="55"/>
        <v/>
      </c>
      <c r="AC391" s="238" t="str">
        <f>IFERROR((K391+R391)+IF($B$3="NYSEG",INDEX('BCA Inputs'!$AI$14:$AI$54,MATCH(I391,'BCA Inputs'!$M$14:$M$54,0))*P391+INDEX('BCA Inputs'!$AJ$14:$AJ$54,MATCH(I391,'BCA Inputs'!$M$14:$M$54,0))*Q391,IF($B$3="RG&amp;E",INDEX('BCA Inputs'!$BR$14:$BR$54,MATCH(I391,'BCA Inputs'!$AW$14:$AW$54,0))*P391+INDEX('BCA Inputs'!$BS$14:$BS$54,MATCH(I391,'BCA Inputs'!$AW$14:$AW$54,0))*Q391,"")),"")</f>
        <v/>
      </c>
      <c r="AD391" s="181" t="str">
        <f>IFERROR(IF($B$3="NYSEG",INDEX('BCA Inputs'!$AD$14:$AD$54,MATCH(I391,'BCA Inputs'!$M$14:$M$54,0))*P391+INDEX('BCA Inputs'!$AE$14:$AE$54,MATCH(I391,'BCA Inputs'!$M$14:$M$54,0))*O391+INDEX('BCA Inputs'!$AF$14:$AF$54,MATCH(I391,'BCA Inputs'!$M$14:$M$54,0))*Q391+INDEX('BCA Inputs'!$AG$14:$AG$54,MATCH(I391,'BCA Inputs'!$M$14:$M$54,0))*F391+INDEX('BCA Inputs'!$AH$14:$AH$54,MATCH(I391,'BCA Inputs'!$M$14:$M$54,0))*G391,IF($B$3="RG&amp;E",INDEX('BCA Inputs'!$BM$14:$BM$54,MATCH(I391,'BCA Inputs'!$AW$14:$AW$54,0))*P391+INDEX('BCA Inputs'!$BN$14:$BN$54,MATCH(I391,'BCA Inputs'!$AW$14:$AW$54,0))*O391+INDEX('BCA Inputs'!$BO$14:$BO$54,MATCH(I391,'BCA Inputs'!$AW$14:$AW$54,0))*Q391+INDEX('BCA Inputs'!$BP$14:$BP$54,MATCH(I391,'BCA Inputs'!$AW$14:$AW$54,0))*F391+INDEX('BCA Inputs'!$BQ$14:$BQ$54,MATCH(I391,'BCA Inputs'!$AW$14:$AW$54,0))*G391,"")),"")</f>
        <v/>
      </c>
      <c r="AE391" s="237" t="str">
        <f t="shared" si="56"/>
        <v/>
      </c>
      <c r="AF391" s="198">
        <f t="shared" si="58"/>
        <v>0</v>
      </c>
      <c r="AG391" s="239">
        <f t="shared" si="59"/>
        <v>0</v>
      </c>
    </row>
    <row r="392" spans="1:33">
      <c r="A392" s="228"/>
      <c r="B392" s="176"/>
      <c r="C392" s="229"/>
      <c r="D392" s="230"/>
      <c r="E392" s="230"/>
      <c r="F392" s="230"/>
      <c r="G392" s="230"/>
      <c r="H392" s="231"/>
      <c r="I392" s="231"/>
      <c r="J392" s="232"/>
      <c r="K392" s="232"/>
      <c r="L392" s="232"/>
      <c r="M392" s="181">
        <f t="shared" si="57"/>
        <v>0</v>
      </c>
      <c r="N392" s="181">
        <f>IF(H392="",0,H392*I392*'Avoided Water Savings Cost'!$C$16)</f>
        <v>0</v>
      </c>
      <c r="O392" s="545">
        <f>IF(C392="",0,IF($B$3="NYSEG",C392/(1-'Avoided Electric Costs 2020'!$W$21),IF($B$3="RG&amp;E",C392/(1-'Avoided Electric Costs 2020'!$X$21),"")))</f>
        <v>0</v>
      </c>
      <c r="P392" s="546">
        <f>IF(D392="",0,IF($B$3="NYSEG",D392/(1-'Avoided Electric Costs 2020'!$W$21),IF($B$3="RG&amp;E",D392/(1-'Avoided Electric Costs 2020'!$X$21),"")))</f>
        <v>0</v>
      </c>
      <c r="Q392" s="546">
        <f>IF(E392="",0,IF($B$3="NYSEG",E392/(1-'Avoided Natural Gas Costs 2020'!$J$34),IF($B$3="RG&amp;E",E392/(1-'Avoided Natural Gas Costs 2020'!$K$34),"")))</f>
        <v>0</v>
      </c>
      <c r="R392" s="233" t="str">
        <f>IFERROR(IF(P392*'BCA Inputs'!$C$1+Q392*'BCA Inputs'!$C$2+F392*'BCA Inputs'!$C$2+G392*'BCA Inputs'!$C$2=0,"",P392*'BCA Inputs'!$C$1+Q392*'BCA Inputs'!$C$2+F392*'BCA Inputs'!$C$2+G392*'BCA Inputs'!$C$2),"")</f>
        <v/>
      </c>
      <c r="S392" s="181" t="str">
        <f t="shared" si="50"/>
        <v/>
      </c>
      <c r="T392" s="181" t="str">
        <f>IFERROR(IF($B$3="NYSEG",(INDEX('BCA Inputs'!$N$14:$N$54,MATCH(I392,'BCA Inputs'!$M$14:$M$54,0))*P392+INDEX('BCA Inputs'!$O$14:$O$54,MATCH(I392,'BCA Inputs'!$M$14:$M$54,0))*O392+INDEX('BCA Inputs'!P:P,MATCH(I392,'BCA Inputs'!M:M,0))*Q392+INDEX('BCA Inputs'!Q:Q,MATCH(I392,'BCA Inputs'!M:M,0))*F392+INDEX('BCA Inputs'!R:R,MATCH(I392,'BCA Inputs'!M:M,0))*G392)+L392+N392,IF($B$3="RG&amp;E",(INDEX('BCA Inputs'!$AX$14:$AX$54,MATCH(I392,'BCA Inputs'!$AW$14:$AW$54,0))*P392+INDEX('BCA Inputs'!$AY$14:$AY$54,MATCH(I392,'BCA Inputs'!$AW$14:$AW$54,0))*O392+INDEX('BCA Inputs'!$AZ$14:$AZ$54,MATCH(I392,'BCA Inputs'!$AW$14:$AW$54,0))*Q392+INDEX('BCA Inputs'!$BA$14:$BA$54,MATCH(I392,'BCA Inputs'!$AW$14:$AW$54,0))*F392+INDEX('BCA Inputs'!$BB$14:$BB$54,MATCH(I392,'BCA Inputs'!$AW$14:$AW$54,0))*G392)+L392+N392,"")),"")</f>
        <v/>
      </c>
      <c r="U392" s="234" t="str">
        <f t="shared" si="51"/>
        <v/>
      </c>
      <c r="V392" s="234" t="str">
        <f t="shared" si="52"/>
        <v/>
      </c>
      <c r="W392" s="234" t="str">
        <f t="shared" si="53"/>
        <v/>
      </c>
      <c r="Y392" s="235" t="str">
        <f t="shared" si="54"/>
        <v/>
      </c>
      <c r="Z392" s="236" t="str">
        <f>IFERROR(IF($B$3="NYSEG",INDEX('BCA Inputs'!$X$14:$X$54,MATCH(I392,'BCA Inputs'!$M$14:$M$54,0))*P392+INDEX('BCA Inputs'!$Y$14:$Y$54,MATCH(I392,'BCA Inputs'!$M$14:$M$54,0))*O392+INDEX('BCA Inputs'!$Z$14:$Z$54,MATCH(I392,'BCA Inputs'!$M$14:$M$54,0))*Q392+INDEX('BCA Inputs'!$AA$14:$AA$54,MATCH(I392,'BCA Inputs'!$M$14:$M$54,0))*F392+INDEX('BCA Inputs'!$AB$14:$AB$54,MATCH(I392,'BCA Inputs'!$M$14:$M$54,0))*G392,IF($B$3="RG&amp;E",INDEX('BCA Inputs'!$BG$14:$BG$54,MATCH(I392,'BCA Inputs'!$AW$14:$AW$54,0))*P392+INDEX('BCA Inputs'!$BH$14:$BH$54,MATCH(I392,'BCA Inputs'!$AW$14:$AW$54,0))*O392+INDEX('BCA Inputs'!$BI$14:$BI$54,MATCH(I392,'BCA Inputs'!$AW$14:$AW$54,0))*Q392+INDEX('BCA Inputs'!$BJ$14:$BJ$54,MATCH(I392,'BCA Inputs'!$AW$14:$AW$54,0))*F392+INDEX('BCA Inputs'!$BK$14:$BK$54,MATCH(I392,'BCA Inputs'!$AW$14:$AW$54,0))*G392,"")),"")</f>
        <v/>
      </c>
      <c r="AA392" s="237" t="str">
        <f t="shared" si="55"/>
        <v/>
      </c>
      <c r="AC392" s="238" t="str">
        <f>IFERROR((K392+R392)+IF($B$3="NYSEG",INDEX('BCA Inputs'!$AI$14:$AI$54,MATCH(I392,'BCA Inputs'!$M$14:$M$54,0))*P392+INDEX('BCA Inputs'!$AJ$14:$AJ$54,MATCH(I392,'BCA Inputs'!$M$14:$M$54,0))*Q392,IF($B$3="RG&amp;E",INDEX('BCA Inputs'!$BR$14:$BR$54,MATCH(I392,'BCA Inputs'!$AW$14:$AW$54,0))*P392+INDEX('BCA Inputs'!$BS$14:$BS$54,MATCH(I392,'BCA Inputs'!$AW$14:$AW$54,0))*Q392,"")),"")</f>
        <v/>
      </c>
      <c r="AD392" s="181" t="str">
        <f>IFERROR(IF($B$3="NYSEG",INDEX('BCA Inputs'!$AD$14:$AD$54,MATCH(I392,'BCA Inputs'!$M$14:$M$54,0))*P392+INDEX('BCA Inputs'!$AE$14:$AE$54,MATCH(I392,'BCA Inputs'!$M$14:$M$54,0))*O392+INDEX('BCA Inputs'!$AF$14:$AF$54,MATCH(I392,'BCA Inputs'!$M$14:$M$54,0))*Q392+INDEX('BCA Inputs'!$AG$14:$AG$54,MATCH(I392,'BCA Inputs'!$M$14:$M$54,0))*F392+INDEX('BCA Inputs'!$AH$14:$AH$54,MATCH(I392,'BCA Inputs'!$M$14:$M$54,0))*G392,IF($B$3="RG&amp;E",INDEX('BCA Inputs'!$BM$14:$BM$54,MATCH(I392,'BCA Inputs'!$AW$14:$AW$54,0))*P392+INDEX('BCA Inputs'!$BN$14:$BN$54,MATCH(I392,'BCA Inputs'!$AW$14:$AW$54,0))*O392+INDEX('BCA Inputs'!$BO$14:$BO$54,MATCH(I392,'BCA Inputs'!$AW$14:$AW$54,0))*Q392+INDEX('BCA Inputs'!$BP$14:$BP$54,MATCH(I392,'BCA Inputs'!$AW$14:$AW$54,0))*F392+INDEX('BCA Inputs'!$BQ$14:$BQ$54,MATCH(I392,'BCA Inputs'!$AW$14:$AW$54,0))*G392,"")),"")</f>
        <v/>
      </c>
      <c r="AE392" s="237" t="str">
        <f t="shared" si="56"/>
        <v/>
      </c>
      <c r="AF392" s="198">
        <f t="shared" si="58"/>
        <v>0</v>
      </c>
      <c r="AG392" s="239">
        <f t="shared" si="59"/>
        <v>0</v>
      </c>
    </row>
    <row r="393" spans="1:33">
      <c r="A393" s="228"/>
      <c r="B393" s="176"/>
      <c r="C393" s="229"/>
      <c r="D393" s="230"/>
      <c r="E393" s="230"/>
      <c r="F393" s="230"/>
      <c r="G393" s="230"/>
      <c r="H393" s="231"/>
      <c r="I393" s="231"/>
      <c r="J393" s="232"/>
      <c r="K393" s="232"/>
      <c r="L393" s="232"/>
      <c r="M393" s="181">
        <f t="shared" si="57"/>
        <v>0</v>
      </c>
      <c r="N393" s="181">
        <f>IF(H393="",0,H393*I393*'Avoided Water Savings Cost'!$C$16)</f>
        <v>0</v>
      </c>
      <c r="O393" s="545">
        <f>IF(C393="",0,IF($B$3="NYSEG",C393/(1-'Avoided Electric Costs 2020'!$W$21),IF($B$3="RG&amp;E",C393/(1-'Avoided Electric Costs 2020'!$X$21),"")))</f>
        <v>0</v>
      </c>
      <c r="P393" s="546">
        <f>IF(D393="",0,IF($B$3="NYSEG",D393/(1-'Avoided Electric Costs 2020'!$W$21),IF($B$3="RG&amp;E",D393/(1-'Avoided Electric Costs 2020'!$X$21),"")))</f>
        <v>0</v>
      </c>
      <c r="Q393" s="546">
        <f>IF(E393="",0,IF($B$3="NYSEG",E393/(1-'Avoided Natural Gas Costs 2020'!$J$34),IF($B$3="RG&amp;E",E393/(1-'Avoided Natural Gas Costs 2020'!$K$34),"")))</f>
        <v>0</v>
      </c>
      <c r="R393" s="233" t="str">
        <f>IFERROR(IF(P393*'BCA Inputs'!$C$1+Q393*'BCA Inputs'!$C$2+F393*'BCA Inputs'!$C$2+G393*'BCA Inputs'!$C$2=0,"",P393*'BCA Inputs'!$C$1+Q393*'BCA Inputs'!$C$2+F393*'BCA Inputs'!$C$2+G393*'BCA Inputs'!$C$2),"")</f>
        <v/>
      </c>
      <c r="S393" s="181" t="str">
        <f t="shared" si="50"/>
        <v/>
      </c>
      <c r="T393" s="181" t="str">
        <f>IFERROR(IF($B$3="NYSEG",(INDEX('BCA Inputs'!$N$14:$N$54,MATCH(I393,'BCA Inputs'!$M$14:$M$54,0))*P393+INDEX('BCA Inputs'!$O$14:$O$54,MATCH(I393,'BCA Inputs'!$M$14:$M$54,0))*O393+INDEX('BCA Inputs'!P:P,MATCH(I393,'BCA Inputs'!M:M,0))*Q393+INDEX('BCA Inputs'!Q:Q,MATCH(I393,'BCA Inputs'!M:M,0))*F393+INDEX('BCA Inputs'!R:R,MATCH(I393,'BCA Inputs'!M:M,0))*G393)+L393+N393,IF($B$3="RG&amp;E",(INDEX('BCA Inputs'!$AX$14:$AX$54,MATCH(I393,'BCA Inputs'!$AW$14:$AW$54,0))*P393+INDEX('BCA Inputs'!$AY$14:$AY$54,MATCH(I393,'BCA Inputs'!$AW$14:$AW$54,0))*O393+INDEX('BCA Inputs'!$AZ$14:$AZ$54,MATCH(I393,'BCA Inputs'!$AW$14:$AW$54,0))*Q393+INDEX('BCA Inputs'!$BA$14:$BA$54,MATCH(I393,'BCA Inputs'!$AW$14:$AW$54,0))*F393+INDEX('BCA Inputs'!$BB$14:$BB$54,MATCH(I393,'BCA Inputs'!$AW$14:$AW$54,0))*G393)+L393+N393,"")),"")</f>
        <v/>
      </c>
      <c r="U393" s="234" t="str">
        <f t="shared" si="51"/>
        <v/>
      </c>
      <c r="V393" s="234" t="str">
        <f t="shared" si="52"/>
        <v/>
      </c>
      <c r="W393" s="234" t="str">
        <f t="shared" si="53"/>
        <v/>
      </c>
      <c r="Y393" s="235" t="str">
        <f t="shared" si="54"/>
        <v/>
      </c>
      <c r="Z393" s="236" t="str">
        <f>IFERROR(IF($B$3="NYSEG",INDEX('BCA Inputs'!$X$14:$X$54,MATCH(I393,'BCA Inputs'!$M$14:$M$54,0))*P393+INDEX('BCA Inputs'!$Y$14:$Y$54,MATCH(I393,'BCA Inputs'!$M$14:$M$54,0))*O393+INDEX('BCA Inputs'!$Z$14:$Z$54,MATCH(I393,'BCA Inputs'!$M$14:$M$54,0))*Q393+INDEX('BCA Inputs'!$AA$14:$AA$54,MATCH(I393,'BCA Inputs'!$M$14:$M$54,0))*F393+INDEX('BCA Inputs'!$AB$14:$AB$54,MATCH(I393,'BCA Inputs'!$M$14:$M$54,0))*G393,IF($B$3="RG&amp;E",INDEX('BCA Inputs'!$BG$14:$BG$54,MATCH(I393,'BCA Inputs'!$AW$14:$AW$54,0))*P393+INDEX('BCA Inputs'!$BH$14:$BH$54,MATCH(I393,'BCA Inputs'!$AW$14:$AW$54,0))*O393+INDEX('BCA Inputs'!$BI$14:$BI$54,MATCH(I393,'BCA Inputs'!$AW$14:$AW$54,0))*Q393+INDEX('BCA Inputs'!$BJ$14:$BJ$54,MATCH(I393,'BCA Inputs'!$AW$14:$AW$54,0))*F393+INDEX('BCA Inputs'!$BK$14:$BK$54,MATCH(I393,'BCA Inputs'!$AW$14:$AW$54,0))*G393,"")),"")</f>
        <v/>
      </c>
      <c r="AA393" s="237" t="str">
        <f t="shared" si="55"/>
        <v/>
      </c>
      <c r="AC393" s="238" t="str">
        <f>IFERROR((K393+R393)+IF($B$3="NYSEG",INDEX('BCA Inputs'!$AI$14:$AI$54,MATCH(I393,'BCA Inputs'!$M$14:$M$54,0))*P393+INDEX('BCA Inputs'!$AJ$14:$AJ$54,MATCH(I393,'BCA Inputs'!$M$14:$M$54,0))*Q393,IF($B$3="RG&amp;E",INDEX('BCA Inputs'!$BR$14:$BR$54,MATCH(I393,'BCA Inputs'!$AW$14:$AW$54,0))*P393+INDEX('BCA Inputs'!$BS$14:$BS$54,MATCH(I393,'BCA Inputs'!$AW$14:$AW$54,0))*Q393,"")),"")</f>
        <v/>
      </c>
      <c r="AD393" s="181" t="str">
        <f>IFERROR(IF($B$3="NYSEG",INDEX('BCA Inputs'!$AD$14:$AD$54,MATCH(I393,'BCA Inputs'!$M$14:$M$54,0))*P393+INDEX('BCA Inputs'!$AE$14:$AE$54,MATCH(I393,'BCA Inputs'!$M$14:$M$54,0))*O393+INDEX('BCA Inputs'!$AF$14:$AF$54,MATCH(I393,'BCA Inputs'!$M$14:$M$54,0))*Q393+INDEX('BCA Inputs'!$AG$14:$AG$54,MATCH(I393,'BCA Inputs'!$M$14:$M$54,0))*F393+INDEX('BCA Inputs'!$AH$14:$AH$54,MATCH(I393,'BCA Inputs'!$M$14:$M$54,0))*G393,IF($B$3="RG&amp;E",INDEX('BCA Inputs'!$BM$14:$BM$54,MATCH(I393,'BCA Inputs'!$AW$14:$AW$54,0))*P393+INDEX('BCA Inputs'!$BN$14:$BN$54,MATCH(I393,'BCA Inputs'!$AW$14:$AW$54,0))*O393+INDEX('BCA Inputs'!$BO$14:$BO$54,MATCH(I393,'BCA Inputs'!$AW$14:$AW$54,0))*Q393+INDEX('BCA Inputs'!$BP$14:$BP$54,MATCH(I393,'BCA Inputs'!$AW$14:$AW$54,0))*F393+INDEX('BCA Inputs'!$BQ$14:$BQ$54,MATCH(I393,'BCA Inputs'!$AW$14:$AW$54,0))*G393,"")),"")</f>
        <v/>
      </c>
      <c r="AE393" s="237" t="str">
        <f t="shared" si="56"/>
        <v/>
      </c>
      <c r="AF393" s="198">
        <f t="shared" si="58"/>
        <v>0</v>
      </c>
      <c r="AG393" s="239">
        <f t="shared" si="59"/>
        <v>0</v>
      </c>
    </row>
    <row r="394" spans="1:33">
      <c r="A394" s="228"/>
      <c r="B394" s="176"/>
      <c r="C394" s="229"/>
      <c r="D394" s="230"/>
      <c r="E394" s="230"/>
      <c r="F394" s="230"/>
      <c r="G394" s="230"/>
      <c r="H394" s="231"/>
      <c r="I394" s="231"/>
      <c r="J394" s="232"/>
      <c r="K394" s="232"/>
      <c r="L394" s="232"/>
      <c r="M394" s="181">
        <f t="shared" si="57"/>
        <v>0</v>
      </c>
      <c r="N394" s="181">
        <f>IF(H394="",0,H394*I394*'Avoided Water Savings Cost'!$C$16)</f>
        <v>0</v>
      </c>
      <c r="O394" s="545">
        <f>IF(C394="",0,IF($B$3="NYSEG",C394/(1-'Avoided Electric Costs 2020'!$W$21),IF($B$3="RG&amp;E",C394/(1-'Avoided Electric Costs 2020'!$X$21),"")))</f>
        <v>0</v>
      </c>
      <c r="P394" s="546">
        <f>IF(D394="",0,IF($B$3="NYSEG",D394/(1-'Avoided Electric Costs 2020'!$W$21),IF($B$3="RG&amp;E",D394/(1-'Avoided Electric Costs 2020'!$X$21),"")))</f>
        <v>0</v>
      </c>
      <c r="Q394" s="546">
        <f>IF(E394="",0,IF($B$3="NYSEG",E394/(1-'Avoided Natural Gas Costs 2020'!$J$34),IF($B$3="RG&amp;E",E394/(1-'Avoided Natural Gas Costs 2020'!$K$34),"")))</f>
        <v>0</v>
      </c>
      <c r="R394" s="233" t="str">
        <f>IFERROR(IF(P394*'BCA Inputs'!$C$1+Q394*'BCA Inputs'!$C$2+F394*'BCA Inputs'!$C$2+G394*'BCA Inputs'!$C$2=0,"",P394*'BCA Inputs'!$C$1+Q394*'BCA Inputs'!$C$2+F394*'BCA Inputs'!$C$2+G394*'BCA Inputs'!$C$2),"")</f>
        <v/>
      </c>
      <c r="S394" s="181" t="str">
        <f t="shared" si="50"/>
        <v/>
      </c>
      <c r="T394" s="181" t="str">
        <f>IFERROR(IF($B$3="NYSEG",(INDEX('BCA Inputs'!$N$14:$N$54,MATCH(I394,'BCA Inputs'!$M$14:$M$54,0))*P394+INDEX('BCA Inputs'!$O$14:$O$54,MATCH(I394,'BCA Inputs'!$M$14:$M$54,0))*O394+INDEX('BCA Inputs'!P:P,MATCH(I394,'BCA Inputs'!M:M,0))*Q394+INDEX('BCA Inputs'!Q:Q,MATCH(I394,'BCA Inputs'!M:M,0))*F394+INDEX('BCA Inputs'!R:R,MATCH(I394,'BCA Inputs'!M:M,0))*G394)+L394+N394,IF($B$3="RG&amp;E",(INDEX('BCA Inputs'!$AX$14:$AX$54,MATCH(I394,'BCA Inputs'!$AW$14:$AW$54,0))*P394+INDEX('BCA Inputs'!$AY$14:$AY$54,MATCH(I394,'BCA Inputs'!$AW$14:$AW$54,0))*O394+INDEX('BCA Inputs'!$AZ$14:$AZ$54,MATCH(I394,'BCA Inputs'!$AW$14:$AW$54,0))*Q394+INDEX('BCA Inputs'!$BA$14:$BA$54,MATCH(I394,'BCA Inputs'!$AW$14:$AW$54,0))*F394+INDEX('BCA Inputs'!$BB$14:$BB$54,MATCH(I394,'BCA Inputs'!$AW$14:$AW$54,0))*G394)+L394+N394,"")),"")</f>
        <v/>
      </c>
      <c r="U394" s="234" t="str">
        <f t="shared" si="51"/>
        <v/>
      </c>
      <c r="V394" s="234" t="str">
        <f t="shared" si="52"/>
        <v/>
      </c>
      <c r="W394" s="234" t="str">
        <f t="shared" si="53"/>
        <v/>
      </c>
      <c r="Y394" s="235" t="str">
        <f t="shared" si="54"/>
        <v/>
      </c>
      <c r="Z394" s="236" t="str">
        <f>IFERROR(IF($B$3="NYSEG",INDEX('BCA Inputs'!$X$14:$X$54,MATCH(I394,'BCA Inputs'!$M$14:$M$54,0))*P394+INDEX('BCA Inputs'!$Y$14:$Y$54,MATCH(I394,'BCA Inputs'!$M$14:$M$54,0))*O394+INDEX('BCA Inputs'!$Z$14:$Z$54,MATCH(I394,'BCA Inputs'!$M$14:$M$54,0))*Q394+INDEX('BCA Inputs'!$AA$14:$AA$54,MATCH(I394,'BCA Inputs'!$M$14:$M$54,0))*F394+INDEX('BCA Inputs'!$AB$14:$AB$54,MATCH(I394,'BCA Inputs'!$M$14:$M$54,0))*G394,IF($B$3="RG&amp;E",INDEX('BCA Inputs'!$BG$14:$BG$54,MATCH(I394,'BCA Inputs'!$AW$14:$AW$54,0))*P394+INDEX('BCA Inputs'!$BH$14:$BH$54,MATCH(I394,'BCA Inputs'!$AW$14:$AW$54,0))*O394+INDEX('BCA Inputs'!$BI$14:$BI$54,MATCH(I394,'BCA Inputs'!$AW$14:$AW$54,0))*Q394+INDEX('BCA Inputs'!$BJ$14:$BJ$54,MATCH(I394,'BCA Inputs'!$AW$14:$AW$54,0))*F394+INDEX('BCA Inputs'!$BK$14:$BK$54,MATCH(I394,'BCA Inputs'!$AW$14:$AW$54,0))*G394,"")),"")</f>
        <v/>
      </c>
      <c r="AA394" s="237" t="str">
        <f t="shared" si="55"/>
        <v/>
      </c>
      <c r="AC394" s="238" t="str">
        <f>IFERROR((K394+R394)+IF($B$3="NYSEG",INDEX('BCA Inputs'!$AI$14:$AI$54,MATCH(I394,'BCA Inputs'!$M$14:$M$54,0))*P394+INDEX('BCA Inputs'!$AJ$14:$AJ$54,MATCH(I394,'BCA Inputs'!$M$14:$M$54,0))*Q394,IF($B$3="RG&amp;E",INDEX('BCA Inputs'!$BR$14:$BR$54,MATCH(I394,'BCA Inputs'!$AW$14:$AW$54,0))*P394+INDEX('BCA Inputs'!$BS$14:$BS$54,MATCH(I394,'BCA Inputs'!$AW$14:$AW$54,0))*Q394,"")),"")</f>
        <v/>
      </c>
      <c r="AD394" s="181" t="str">
        <f>IFERROR(IF($B$3="NYSEG",INDEX('BCA Inputs'!$AD$14:$AD$54,MATCH(I394,'BCA Inputs'!$M$14:$M$54,0))*P394+INDEX('BCA Inputs'!$AE$14:$AE$54,MATCH(I394,'BCA Inputs'!$M$14:$M$54,0))*O394+INDEX('BCA Inputs'!$AF$14:$AF$54,MATCH(I394,'BCA Inputs'!$M$14:$M$54,0))*Q394+INDEX('BCA Inputs'!$AG$14:$AG$54,MATCH(I394,'BCA Inputs'!$M$14:$M$54,0))*F394+INDEX('BCA Inputs'!$AH$14:$AH$54,MATCH(I394,'BCA Inputs'!$M$14:$M$54,0))*G394,IF($B$3="RG&amp;E",INDEX('BCA Inputs'!$BM$14:$BM$54,MATCH(I394,'BCA Inputs'!$AW$14:$AW$54,0))*P394+INDEX('BCA Inputs'!$BN$14:$BN$54,MATCH(I394,'BCA Inputs'!$AW$14:$AW$54,0))*O394+INDEX('BCA Inputs'!$BO$14:$BO$54,MATCH(I394,'BCA Inputs'!$AW$14:$AW$54,0))*Q394+INDEX('BCA Inputs'!$BP$14:$BP$54,MATCH(I394,'BCA Inputs'!$AW$14:$AW$54,0))*F394+INDEX('BCA Inputs'!$BQ$14:$BQ$54,MATCH(I394,'BCA Inputs'!$AW$14:$AW$54,0))*G394,"")),"")</f>
        <v/>
      </c>
      <c r="AE394" s="237" t="str">
        <f t="shared" si="56"/>
        <v/>
      </c>
      <c r="AF394" s="198">
        <f t="shared" si="58"/>
        <v>0</v>
      </c>
      <c r="AG394" s="239">
        <f t="shared" si="59"/>
        <v>0</v>
      </c>
    </row>
    <row r="395" spans="1:33">
      <c r="A395" s="228"/>
      <c r="B395" s="176"/>
      <c r="C395" s="229"/>
      <c r="D395" s="230"/>
      <c r="E395" s="230"/>
      <c r="F395" s="230"/>
      <c r="G395" s="230"/>
      <c r="H395" s="231"/>
      <c r="I395" s="231"/>
      <c r="J395" s="232"/>
      <c r="K395" s="232"/>
      <c r="L395" s="232"/>
      <c r="M395" s="181">
        <f t="shared" si="57"/>
        <v>0</v>
      </c>
      <c r="N395" s="181">
        <f>IF(H395="",0,H395*I395*'Avoided Water Savings Cost'!$C$16)</f>
        <v>0</v>
      </c>
      <c r="O395" s="545">
        <f>IF(C395="",0,IF($B$3="NYSEG",C395/(1-'Avoided Electric Costs 2020'!$W$21),IF($B$3="RG&amp;E",C395/(1-'Avoided Electric Costs 2020'!$X$21),"")))</f>
        <v>0</v>
      </c>
      <c r="P395" s="546">
        <f>IF(D395="",0,IF($B$3="NYSEG",D395/(1-'Avoided Electric Costs 2020'!$W$21),IF($B$3="RG&amp;E",D395/(1-'Avoided Electric Costs 2020'!$X$21),"")))</f>
        <v>0</v>
      </c>
      <c r="Q395" s="546">
        <f>IF(E395="",0,IF($B$3="NYSEG",E395/(1-'Avoided Natural Gas Costs 2020'!$J$34),IF($B$3="RG&amp;E",E395/(1-'Avoided Natural Gas Costs 2020'!$K$34),"")))</f>
        <v>0</v>
      </c>
      <c r="R395" s="233" t="str">
        <f>IFERROR(IF(P395*'BCA Inputs'!$C$1+Q395*'BCA Inputs'!$C$2+F395*'BCA Inputs'!$C$2+G395*'BCA Inputs'!$C$2=0,"",P395*'BCA Inputs'!$C$1+Q395*'BCA Inputs'!$C$2+F395*'BCA Inputs'!$C$2+G395*'BCA Inputs'!$C$2),"")</f>
        <v/>
      </c>
      <c r="S395" s="181" t="str">
        <f t="shared" si="50"/>
        <v/>
      </c>
      <c r="T395" s="181" t="str">
        <f>IFERROR(IF($B$3="NYSEG",(INDEX('BCA Inputs'!$N$14:$N$54,MATCH(I395,'BCA Inputs'!$M$14:$M$54,0))*P395+INDEX('BCA Inputs'!$O$14:$O$54,MATCH(I395,'BCA Inputs'!$M$14:$M$54,0))*O395+INDEX('BCA Inputs'!P:P,MATCH(I395,'BCA Inputs'!M:M,0))*Q395+INDEX('BCA Inputs'!Q:Q,MATCH(I395,'BCA Inputs'!M:M,0))*F395+INDEX('BCA Inputs'!R:R,MATCH(I395,'BCA Inputs'!M:M,0))*G395)+L395+N395,IF($B$3="RG&amp;E",(INDEX('BCA Inputs'!$AX$14:$AX$54,MATCH(I395,'BCA Inputs'!$AW$14:$AW$54,0))*P395+INDEX('BCA Inputs'!$AY$14:$AY$54,MATCH(I395,'BCA Inputs'!$AW$14:$AW$54,0))*O395+INDEX('BCA Inputs'!$AZ$14:$AZ$54,MATCH(I395,'BCA Inputs'!$AW$14:$AW$54,0))*Q395+INDEX('BCA Inputs'!$BA$14:$BA$54,MATCH(I395,'BCA Inputs'!$AW$14:$AW$54,0))*F395+INDEX('BCA Inputs'!$BB$14:$BB$54,MATCH(I395,'BCA Inputs'!$AW$14:$AW$54,0))*G395)+L395+N395,"")),"")</f>
        <v/>
      </c>
      <c r="U395" s="234" t="str">
        <f t="shared" si="51"/>
        <v/>
      </c>
      <c r="V395" s="234" t="str">
        <f t="shared" si="52"/>
        <v/>
      </c>
      <c r="W395" s="234" t="str">
        <f t="shared" si="53"/>
        <v/>
      </c>
      <c r="Y395" s="235" t="str">
        <f t="shared" si="54"/>
        <v/>
      </c>
      <c r="Z395" s="236" t="str">
        <f>IFERROR(IF($B$3="NYSEG",INDEX('BCA Inputs'!$X$14:$X$54,MATCH(I395,'BCA Inputs'!$M$14:$M$54,0))*P395+INDEX('BCA Inputs'!$Y$14:$Y$54,MATCH(I395,'BCA Inputs'!$M$14:$M$54,0))*O395+INDEX('BCA Inputs'!$Z$14:$Z$54,MATCH(I395,'BCA Inputs'!$M$14:$M$54,0))*Q395+INDEX('BCA Inputs'!$AA$14:$AA$54,MATCH(I395,'BCA Inputs'!$M$14:$M$54,0))*F395+INDEX('BCA Inputs'!$AB$14:$AB$54,MATCH(I395,'BCA Inputs'!$M$14:$M$54,0))*G395,IF($B$3="RG&amp;E",INDEX('BCA Inputs'!$BG$14:$BG$54,MATCH(I395,'BCA Inputs'!$AW$14:$AW$54,0))*P395+INDEX('BCA Inputs'!$BH$14:$BH$54,MATCH(I395,'BCA Inputs'!$AW$14:$AW$54,0))*O395+INDEX('BCA Inputs'!$BI$14:$BI$54,MATCH(I395,'BCA Inputs'!$AW$14:$AW$54,0))*Q395+INDEX('BCA Inputs'!$BJ$14:$BJ$54,MATCH(I395,'BCA Inputs'!$AW$14:$AW$54,0))*F395+INDEX('BCA Inputs'!$BK$14:$BK$54,MATCH(I395,'BCA Inputs'!$AW$14:$AW$54,0))*G395,"")),"")</f>
        <v/>
      </c>
      <c r="AA395" s="237" t="str">
        <f t="shared" si="55"/>
        <v/>
      </c>
      <c r="AC395" s="238" t="str">
        <f>IFERROR((K395+R395)+IF($B$3="NYSEG",INDEX('BCA Inputs'!$AI$14:$AI$54,MATCH(I395,'BCA Inputs'!$M$14:$M$54,0))*P395+INDEX('BCA Inputs'!$AJ$14:$AJ$54,MATCH(I395,'BCA Inputs'!$M$14:$M$54,0))*Q395,IF($B$3="RG&amp;E",INDEX('BCA Inputs'!$BR$14:$BR$54,MATCH(I395,'BCA Inputs'!$AW$14:$AW$54,0))*P395+INDEX('BCA Inputs'!$BS$14:$BS$54,MATCH(I395,'BCA Inputs'!$AW$14:$AW$54,0))*Q395,"")),"")</f>
        <v/>
      </c>
      <c r="AD395" s="181" t="str">
        <f>IFERROR(IF($B$3="NYSEG",INDEX('BCA Inputs'!$AD$14:$AD$54,MATCH(I395,'BCA Inputs'!$M$14:$M$54,0))*P395+INDEX('BCA Inputs'!$AE$14:$AE$54,MATCH(I395,'BCA Inputs'!$M$14:$M$54,0))*O395+INDEX('BCA Inputs'!$AF$14:$AF$54,MATCH(I395,'BCA Inputs'!$M$14:$M$54,0))*Q395+INDEX('BCA Inputs'!$AG$14:$AG$54,MATCH(I395,'BCA Inputs'!$M$14:$M$54,0))*F395+INDEX('BCA Inputs'!$AH$14:$AH$54,MATCH(I395,'BCA Inputs'!$M$14:$M$54,0))*G395,IF($B$3="RG&amp;E",INDEX('BCA Inputs'!$BM$14:$BM$54,MATCH(I395,'BCA Inputs'!$AW$14:$AW$54,0))*P395+INDEX('BCA Inputs'!$BN$14:$BN$54,MATCH(I395,'BCA Inputs'!$AW$14:$AW$54,0))*O395+INDEX('BCA Inputs'!$BO$14:$BO$54,MATCH(I395,'BCA Inputs'!$AW$14:$AW$54,0))*Q395+INDEX('BCA Inputs'!$BP$14:$BP$54,MATCH(I395,'BCA Inputs'!$AW$14:$AW$54,0))*F395+INDEX('BCA Inputs'!$BQ$14:$BQ$54,MATCH(I395,'BCA Inputs'!$AW$14:$AW$54,0))*G395,"")),"")</f>
        <v/>
      </c>
      <c r="AE395" s="237" t="str">
        <f t="shared" si="56"/>
        <v/>
      </c>
      <c r="AF395" s="198">
        <f t="shared" si="58"/>
        <v>0</v>
      </c>
      <c r="AG395" s="239">
        <f t="shared" si="59"/>
        <v>0</v>
      </c>
    </row>
    <row r="396" spans="1:33">
      <c r="A396" s="228"/>
      <c r="B396" s="176"/>
      <c r="C396" s="229"/>
      <c r="D396" s="230"/>
      <c r="E396" s="230"/>
      <c r="F396" s="230"/>
      <c r="G396" s="230"/>
      <c r="H396" s="231"/>
      <c r="I396" s="231"/>
      <c r="J396" s="232"/>
      <c r="K396" s="232"/>
      <c r="L396" s="232"/>
      <c r="M396" s="181">
        <f t="shared" si="57"/>
        <v>0</v>
      </c>
      <c r="N396" s="181">
        <f>IF(H396="",0,H396*I396*'Avoided Water Savings Cost'!$C$16)</f>
        <v>0</v>
      </c>
      <c r="O396" s="545">
        <f>IF(C396="",0,IF($B$3="NYSEG",C396/(1-'Avoided Electric Costs 2020'!$W$21),IF($B$3="RG&amp;E",C396/(1-'Avoided Electric Costs 2020'!$X$21),"")))</f>
        <v>0</v>
      </c>
      <c r="P396" s="546">
        <f>IF(D396="",0,IF($B$3="NYSEG",D396/(1-'Avoided Electric Costs 2020'!$W$21),IF($B$3="RG&amp;E",D396/(1-'Avoided Electric Costs 2020'!$X$21),"")))</f>
        <v>0</v>
      </c>
      <c r="Q396" s="546">
        <f>IF(E396="",0,IF($B$3="NYSEG",E396/(1-'Avoided Natural Gas Costs 2020'!$J$34),IF($B$3="RG&amp;E",E396/(1-'Avoided Natural Gas Costs 2020'!$K$34),"")))</f>
        <v>0</v>
      </c>
      <c r="R396" s="233" t="str">
        <f>IFERROR(IF(P396*'BCA Inputs'!$C$1+Q396*'BCA Inputs'!$C$2+F396*'BCA Inputs'!$C$2+G396*'BCA Inputs'!$C$2=0,"",P396*'BCA Inputs'!$C$1+Q396*'BCA Inputs'!$C$2+F396*'BCA Inputs'!$C$2+G396*'BCA Inputs'!$C$2),"")</f>
        <v/>
      </c>
      <c r="S396" s="181" t="str">
        <f t="shared" si="50"/>
        <v/>
      </c>
      <c r="T396" s="181" t="str">
        <f>IFERROR(IF($B$3="NYSEG",(INDEX('BCA Inputs'!$N$14:$N$54,MATCH(I396,'BCA Inputs'!$M$14:$M$54,0))*P396+INDEX('BCA Inputs'!$O$14:$O$54,MATCH(I396,'BCA Inputs'!$M$14:$M$54,0))*O396+INDEX('BCA Inputs'!P:P,MATCH(I396,'BCA Inputs'!M:M,0))*Q396+INDEX('BCA Inputs'!Q:Q,MATCH(I396,'BCA Inputs'!M:M,0))*F396+INDEX('BCA Inputs'!R:R,MATCH(I396,'BCA Inputs'!M:M,0))*G396)+L396+N396,IF($B$3="RG&amp;E",(INDEX('BCA Inputs'!$AX$14:$AX$54,MATCH(I396,'BCA Inputs'!$AW$14:$AW$54,0))*P396+INDEX('BCA Inputs'!$AY$14:$AY$54,MATCH(I396,'BCA Inputs'!$AW$14:$AW$54,0))*O396+INDEX('BCA Inputs'!$AZ$14:$AZ$54,MATCH(I396,'BCA Inputs'!$AW$14:$AW$54,0))*Q396+INDEX('BCA Inputs'!$BA$14:$BA$54,MATCH(I396,'BCA Inputs'!$AW$14:$AW$54,0))*F396+INDEX('BCA Inputs'!$BB$14:$BB$54,MATCH(I396,'BCA Inputs'!$AW$14:$AW$54,0))*G396)+L396+N396,"")),"")</f>
        <v/>
      </c>
      <c r="U396" s="234" t="str">
        <f t="shared" si="51"/>
        <v/>
      </c>
      <c r="V396" s="234" t="str">
        <f t="shared" si="52"/>
        <v/>
      </c>
      <c r="W396" s="234" t="str">
        <f t="shared" si="53"/>
        <v/>
      </c>
      <c r="Y396" s="235" t="str">
        <f t="shared" si="54"/>
        <v/>
      </c>
      <c r="Z396" s="236" t="str">
        <f>IFERROR(IF($B$3="NYSEG",INDEX('BCA Inputs'!$X$14:$X$54,MATCH(I396,'BCA Inputs'!$M$14:$M$54,0))*P396+INDEX('BCA Inputs'!$Y$14:$Y$54,MATCH(I396,'BCA Inputs'!$M$14:$M$54,0))*O396+INDEX('BCA Inputs'!$Z$14:$Z$54,MATCH(I396,'BCA Inputs'!$M$14:$M$54,0))*Q396+INDEX('BCA Inputs'!$AA$14:$AA$54,MATCH(I396,'BCA Inputs'!$M$14:$M$54,0))*F396+INDEX('BCA Inputs'!$AB$14:$AB$54,MATCH(I396,'BCA Inputs'!$M$14:$M$54,0))*G396,IF($B$3="RG&amp;E",INDEX('BCA Inputs'!$BG$14:$BG$54,MATCH(I396,'BCA Inputs'!$AW$14:$AW$54,0))*P396+INDEX('BCA Inputs'!$BH$14:$BH$54,MATCH(I396,'BCA Inputs'!$AW$14:$AW$54,0))*O396+INDEX('BCA Inputs'!$BI$14:$BI$54,MATCH(I396,'BCA Inputs'!$AW$14:$AW$54,0))*Q396+INDEX('BCA Inputs'!$BJ$14:$BJ$54,MATCH(I396,'BCA Inputs'!$AW$14:$AW$54,0))*F396+INDEX('BCA Inputs'!$BK$14:$BK$54,MATCH(I396,'BCA Inputs'!$AW$14:$AW$54,0))*G396,"")),"")</f>
        <v/>
      </c>
      <c r="AA396" s="237" t="str">
        <f t="shared" si="55"/>
        <v/>
      </c>
      <c r="AC396" s="238" t="str">
        <f>IFERROR((K396+R396)+IF($B$3="NYSEG",INDEX('BCA Inputs'!$AI$14:$AI$54,MATCH(I396,'BCA Inputs'!$M$14:$M$54,0))*P396+INDEX('BCA Inputs'!$AJ$14:$AJ$54,MATCH(I396,'BCA Inputs'!$M$14:$M$54,0))*Q396,IF($B$3="RG&amp;E",INDEX('BCA Inputs'!$BR$14:$BR$54,MATCH(I396,'BCA Inputs'!$AW$14:$AW$54,0))*P396+INDEX('BCA Inputs'!$BS$14:$BS$54,MATCH(I396,'BCA Inputs'!$AW$14:$AW$54,0))*Q396,"")),"")</f>
        <v/>
      </c>
      <c r="AD396" s="181" t="str">
        <f>IFERROR(IF($B$3="NYSEG",INDEX('BCA Inputs'!$AD$14:$AD$54,MATCH(I396,'BCA Inputs'!$M$14:$M$54,0))*P396+INDEX('BCA Inputs'!$AE$14:$AE$54,MATCH(I396,'BCA Inputs'!$M$14:$M$54,0))*O396+INDEX('BCA Inputs'!$AF$14:$AF$54,MATCH(I396,'BCA Inputs'!$M$14:$M$54,0))*Q396+INDEX('BCA Inputs'!$AG$14:$AG$54,MATCH(I396,'BCA Inputs'!$M$14:$M$54,0))*F396+INDEX('BCA Inputs'!$AH$14:$AH$54,MATCH(I396,'BCA Inputs'!$M$14:$M$54,0))*G396,IF($B$3="RG&amp;E",INDEX('BCA Inputs'!$BM$14:$BM$54,MATCH(I396,'BCA Inputs'!$AW$14:$AW$54,0))*P396+INDEX('BCA Inputs'!$BN$14:$BN$54,MATCH(I396,'BCA Inputs'!$AW$14:$AW$54,0))*O396+INDEX('BCA Inputs'!$BO$14:$BO$54,MATCH(I396,'BCA Inputs'!$AW$14:$AW$54,0))*Q396+INDEX('BCA Inputs'!$BP$14:$BP$54,MATCH(I396,'BCA Inputs'!$AW$14:$AW$54,0))*F396+INDEX('BCA Inputs'!$BQ$14:$BQ$54,MATCH(I396,'BCA Inputs'!$AW$14:$AW$54,0))*G396,"")),"")</f>
        <v/>
      </c>
      <c r="AE396" s="237" t="str">
        <f t="shared" si="56"/>
        <v/>
      </c>
      <c r="AF396" s="198">
        <f t="shared" si="58"/>
        <v>0</v>
      </c>
      <c r="AG396" s="239">
        <f t="shared" si="59"/>
        <v>0</v>
      </c>
    </row>
    <row r="397" spans="1:33">
      <c r="A397" s="228"/>
      <c r="B397" s="176"/>
      <c r="C397" s="229"/>
      <c r="D397" s="230"/>
      <c r="E397" s="230"/>
      <c r="F397" s="230"/>
      <c r="G397" s="230"/>
      <c r="H397" s="231"/>
      <c r="I397" s="231"/>
      <c r="J397" s="232"/>
      <c r="K397" s="232"/>
      <c r="L397" s="232"/>
      <c r="M397" s="181">
        <f t="shared" si="57"/>
        <v>0</v>
      </c>
      <c r="N397" s="181">
        <f>IF(H397="",0,H397*I397*'Avoided Water Savings Cost'!$C$16)</f>
        <v>0</v>
      </c>
      <c r="O397" s="545">
        <f>IF(C397="",0,IF($B$3="NYSEG",C397/(1-'Avoided Electric Costs 2020'!$W$21),IF($B$3="RG&amp;E",C397/(1-'Avoided Electric Costs 2020'!$X$21),"")))</f>
        <v>0</v>
      </c>
      <c r="P397" s="546">
        <f>IF(D397="",0,IF($B$3="NYSEG",D397/(1-'Avoided Electric Costs 2020'!$W$21),IF($B$3="RG&amp;E",D397/(1-'Avoided Electric Costs 2020'!$X$21),"")))</f>
        <v>0</v>
      </c>
      <c r="Q397" s="546">
        <f>IF(E397="",0,IF($B$3="NYSEG",E397/(1-'Avoided Natural Gas Costs 2020'!$J$34),IF($B$3="RG&amp;E",E397/(1-'Avoided Natural Gas Costs 2020'!$K$34),"")))</f>
        <v>0</v>
      </c>
      <c r="R397" s="233" t="str">
        <f>IFERROR(IF(P397*'BCA Inputs'!$C$1+Q397*'BCA Inputs'!$C$2+F397*'BCA Inputs'!$C$2+G397*'BCA Inputs'!$C$2=0,"",P397*'BCA Inputs'!$C$1+Q397*'BCA Inputs'!$C$2+F397*'BCA Inputs'!$C$2+G397*'BCA Inputs'!$C$2),"")</f>
        <v/>
      </c>
      <c r="S397" s="181" t="str">
        <f t="shared" si="50"/>
        <v/>
      </c>
      <c r="T397" s="181" t="str">
        <f>IFERROR(IF($B$3="NYSEG",(INDEX('BCA Inputs'!$N$14:$N$54,MATCH(I397,'BCA Inputs'!$M$14:$M$54,0))*P397+INDEX('BCA Inputs'!$O$14:$O$54,MATCH(I397,'BCA Inputs'!$M$14:$M$54,0))*O397+INDEX('BCA Inputs'!P:P,MATCH(I397,'BCA Inputs'!M:M,0))*Q397+INDEX('BCA Inputs'!Q:Q,MATCH(I397,'BCA Inputs'!M:M,0))*F397+INDEX('BCA Inputs'!R:R,MATCH(I397,'BCA Inputs'!M:M,0))*G397)+L397+N397,IF($B$3="RG&amp;E",(INDEX('BCA Inputs'!$AX$14:$AX$54,MATCH(I397,'BCA Inputs'!$AW$14:$AW$54,0))*P397+INDEX('BCA Inputs'!$AY$14:$AY$54,MATCH(I397,'BCA Inputs'!$AW$14:$AW$54,0))*O397+INDEX('BCA Inputs'!$AZ$14:$AZ$54,MATCH(I397,'BCA Inputs'!$AW$14:$AW$54,0))*Q397+INDEX('BCA Inputs'!$BA$14:$BA$54,MATCH(I397,'BCA Inputs'!$AW$14:$AW$54,0))*F397+INDEX('BCA Inputs'!$BB$14:$BB$54,MATCH(I397,'BCA Inputs'!$AW$14:$AW$54,0))*G397)+L397+N397,"")),"")</f>
        <v/>
      </c>
      <c r="U397" s="234" t="str">
        <f t="shared" si="51"/>
        <v/>
      </c>
      <c r="V397" s="234" t="str">
        <f t="shared" si="52"/>
        <v/>
      </c>
      <c r="W397" s="234" t="str">
        <f t="shared" si="53"/>
        <v/>
      </c>
      <c r="Y397" s="235" t="str">
        <f t="shared" si="54"/>
        <v/>
      </c>
      <c r="Z397" s="236" t="str">
        <f>IFERROR(IF($B$3="NYSEG",INDEX('BCA Inputs'!$X$14:$X$54,MATCH(I397,'BCA Inputs'!$M$14:$M$54,0))*P397+INDEX('BCA Inputs'!$Y$14:$Y$54,MATCH(I397,'BCA Inputs'!$M$14:$M$54,0))*O397+INDEX('BCA Inputs'!$Z$14:$Z$54,MATCH(I397,'BCA Inputs'!$M$14:$M$54,0))*Q397+INDEX('BCA Inputs'!$AA$14:$AA$54,MATCH(I397,'BCA Inputs'!$M$14:$M$54,0))*F397+INDEX('BCA Inputs'!$AB$14:$AB$54,MATCH(I397,'BCA Inputs'!$M$14:$M$54,0))*G397,IF($B$3="RG&amp;E",INDEX('BCA Inputs'!$BG$14:$BG$54,MATCH(I397,'BCA Inputs'!$AW$14:$AW$54,0))*P397+INDEX('BCA Inputs'!$BH$14:$BH$54,MATCH(I397,'BCA Inputs'!$AW$14:$AW$54,0))*O397+INDEX('BCA Inputs'!$BI$14:$BI$54,MATCH(I397,'BCA Inputs'!$AW$14:$AW$54,0))*Q397+INDEX('BCA Inputs'!$BJ$14:$BJ$54,MATCH(I397,'BCA Inputs'!$AW$14:$AW$54,0))*F397+INDEX('BCA Inputs'!$BK$14:$BK$54,MATCH(I397,'BCA Inputs'!$AW$14:$AW$54,0))*G397,"")),"")</f>
        <v/>
      </c>
      <c r="AA397" s="237" t="str">
        <f t="shared" si="55"/>
        <v/>
      </c>
      <c r="AC397" s="238" t="str">
        <f>IFERROR((K397+R397)+IF($B$3="NYSEG",INDEX('BCA Inputs'!$AI$14:$AI$54,MATCH(I397,'BCA Inputs'!$M$14:$M$54,0))*P397+INDEX('BCA Inputs'!$AJ$14:$AJ$54,MATCH(I397,'BCA Inputs'!$M$14:$M$54,0))*Q397,IF($B$3="RG&amp;E",INDEX('BCA Inputs'!$BR$14:$BR$54,MATCH(I397,'BCA Inputs'!$AW$14:$AW$54,0))*P397+INDEX('BCA Inputs'!$BS$14:$BS$54,MATCH(I397,'BCA Inputs'!$AW$14:$AW$54,0))*Q397,"")),"")</f>
        <v/>
      </c>
      <c r="AD397" s="181" t="str">
        <f>IFERROR(IF($B$3="NYSEG",INDEX('BCA Inputs'!$AD$14:$AD$54,MATCH(I397,'BCA Inputs'!$M$14:$M$54,0))*P397+INDEX('BCA Inputs'!$AE$14:$AE$54,MATCH(I397,'BCA Inputs'!$M$14:$M$54,0))*O397+INDEX('BCA Inputs'!$AF$14:$AF$54,MATCH(I397,'BCA Inputs'!$M$14:$M$54,0))*Q397+INDEX('BCA Inputs'!$AG$14:$AG$54,MATCH(I397,'BCA Inputs'!$M$14:$M$54,0))*F397+INDEX('BCA Inputs'!$AH$14:$AH$54,MATCH(I397,'BCA Inputs'!$M$14:$M$54,0))*G397,IF($B$3="RG&amp;E",INDEX('BCA Inputs'!$BM$14:$BM$54,MATCH(I397,'BCA Inputs'!$AW$14:$AW$54,0))*P397+INDEX('BCA Inputs'!$BN$14:$BN$54,MATCH(I397,'BCA Inputs'!$AW$14:$AW$54,0))*O397+INDEX('BCA Inputs'!$BO$14:$BO$54,MATCH(I397,'BCA Inputs'!$AW$14:$AW$54,0))*Q397+INDEX('BCA Inputs'!$BP$14:$BP$54,MATCH(I397,'BCA Inputs'!$AW$14:$AW$54,0))*F397+INDEX('BCA Inputs'!$BQ$14:$BQ$54,MATCH(I397,'BCA Inputs'!$AW$14:$AW$54,0))*G397,"")),"")</f>
        <v/>
      </c>
      <c r="AE397" s="237" t="str">
        <f t="shared" si="56"/>
        <v/>
      </c>
      <c r="AF397" s="198">
        <f t="shared" si="58"/>
        <v>0</v>
      </c>
      <c r="AG397" s="239">
        <f t="shared" si="59"/>
        <v>0</v>
      </c>
    </row>
    <row r="398" spans="1:33">
      <c r="A398" s="228"/>
      <c r="B398" s="176"/>
      <c r="C398" s="229"/>
      <c r="D398" s="230"/>
      <c r="E398" s="230"/>
      <c r="F398" s="230"/>
      <c r="G398" s="230"/>
      <c r="H398" s="231"/>
      <c r="I398" s="231"/>
      <c r="J398" s="232"/>
      <c r="K398" s="232"/>
      <c r="L398" s="232"/>
      <c r="M398" s="181">
        <f t="shared" si="57"/>
        <v>0</v>
      </c>
      <c r="N398" s="181">
        <f>IF(H398="",0,H398*I398*'Avoided Water Savings Cost'!$C$16)</f>
        <v>0</v>
      </c>
      <c r="O398" s="545">
        <f>IF(C398="",0,IF($B$3="NYSEG",C398/(1-'Avoided Electric Costs 2020'!$W$21),IF($B$3="RG&amp;E",C398/(1-'Avoided Electric Costs 2020'!$X$21),"")))</f>
        <v>0</v>
      </c>
      <c r="P398" s="546">
        <f>IF(D398="",0,IF($B$3="NYSEG",D398/(1-'Avoided Electric Costs 2020'!$W$21),IF($B$3="RG&amp;E",D398/(1-'Avoided Electric Costs 2020'!$X$21),"")))</f>
        <v>0</v>
      </c>
      <c r="Q398" s="546">
        <f>IF(E398="",0,IF($B$3="NYSEG",E398/(1-'Avoided Natural Gas Costs 2020'!$J$34),IF($B$3="RG&amp;E",E398/(1-'Avoided Natural Gas Costs 2020'!$K$34),"")))</f>
        <v>0</v>
      </c>
      <c r="R398" s="233" t="str">
        <f>IFERROR(IF(P398*'BCA Inputs'!$C$1+Q398*'BCA Inputs'!$C$2+F398*'BCA Inputs'!$C$2+G398*'BCA Inputs'!$C$2=0,"",P398*'BCA Inputs'!$C$1+Q398*'BCA Inputs'!$C$2+F398*'BCA Inputs'!$C$2+G398*'BCA Inputs'!$C$2),"")</f>
        <v/>
      </c>
      <c r="S398" s="181" t="str">
        <f t="shared" si="50"/>
        <v/>
      </c>
      <c r="T398" s="181" t="str">
        <f>IFERROR(IF($B$3="NYSEG",(INDEX('BCA Inputs'!$N$14:$N$54,MATCH(I398,'BCA Inputs'!$M$14:$M$54,0))*P398+INDEX('BCA Inputs'!$O$14:$O$54,MATCH(I398,'BCA Inputs'!$M$14:$M$54,0))*O398+INDEX('BCA Inputs'!P:P,MATCH(I398,'BCA Inputs'!M:M,0))*Q398+INDEX('BCA Inputs'!Q:Q,MATCH(I398,'BCA Inputs'!M:M,0))*F398+INDEX('BCA Inputs'!R:R,MATCH(I398,'BCA Inputs'!M:M,0))*G398)+L398+N398,IF($B$3="RG&amp;E",(INDEX('BCA Inputs'!$AX$14:$AX$54,MATCH(I398,'BCA Inputs'!$AW$14:$AW$54,0))*P398+INDEX('BCA Inputs'!$AY$14:$AY$54,MATCH(I398,'BCA Inputs'!$AW$14:$AW$54,0))*O398+INDEX('BCA Inputs'!$AZ$14:$AZ$54,MATCH(I398,'BCA Inputs'!$AW$14:$AW$54,0))*Q398+INDEX('BCA Inputs'!$BA$14:$BA$54,MATCH(I398,'BCA Inputs'!$AW$14:$AW$54,0))*F398+INDEX('BCA Inputs'!$BB$14:$BB$54,MATCH(I398,'BCA Inputs'!$AW$14:$AW$54,0))*G398)+L398+N398,"")),"")</f>
        <v/>
      </c>
      <c r="U398" s="234" t="str">
        <f t="shared" si="51"/>
        <v/>
      </c>
      <c r="V398" s="234" t="str">
        <f t="shared" si="52"/>
        <v/>
      </c>
      <c r="W398" s="234" t="str">
        <f t="shared" si="53"/>
        <v/>
      </c>
      <c r="Y398" s="235" t="str">
        <f t="shared" si="54"/>
        <v/>
      </c>
      <c r="Z398" s="236" t="str">
        <f>IFERROR(IF($B$3="NYSEG",INDEX('BCA Inputs'!$X$14:$X$54,MATCH(I398,'BCA Inputs'!$M$14:$M$54,0))*P398+INDEX('BCA Inputs'!$Y$14:$Y$54,MATCH(I398,'BCA Inputs'!$M$14:$M$54,0))*O398+INDEX('BCA Inputs'!$Z$14:$Z$54,MATCH(I398,'BCA Inputs'!$M$14:$M$54,0))*Q398+INDEX('BCA Inputs'!$AA$14:$AA$54,MATCH(I398,'BCA Inputs'!$M$14:$M$54,0))*F398+INDEX('BCA Inputs'!$AB$14:$AB$54,MATCH(I398,'BCA Inputs'!$M$14:$M$54,0))*G398,IF($B$3="RG&amp;E",INDEX('BCA Inputs'!$BG$14:$BG$54,MATCH(I398,'BCA Inputs'!$AW$14:$AW$54,0))*P398+INDEX('BCA Inputs'!$BH$14:$BH$54,MATCH(I398,'BCA Inputs'!$AW$14:$AW$54,0))*O398+INDEX('BCA Inputs'!$BI$14:$BI$54,MATCH(I398,'BCA Inputs'!$AW$14:$AW$54,0))*Q398+INDEX('BCA Inputs'!$BJ$14:$BJ$54,MATCH(I398,'BCA Inputs'!$AW$14:$AW$54,0))*F398+INDEX('BCA Inputs'!$BK$14:$BK$54,MATCH(I398,'BCA Inputs'!$AW$14:$AW$54,0))*G398,"")),"")</f>
        <v/>
      </c>
      <c r="AA398" s="237" t="str">
        <f t="shared" si="55"/>
        <v/>
      </c>
      <c r="AC398" s="238" t="str">
        <f>IFERROR((K398+R398)+IF($B$3="NYSEG",INDEX('BCA Inputs'!$AI$14:$AI$54,MATCH(I398,'BCA Inputs'!$M$14:$M$54,0))*P398+INDEX('BCA Inputs'!$AJ$14:$AJ$54,MATCH(I398,'BCA Inputs'!$M$14:$M$54,0))*Q398,IF($B$3="RG&amp;E",INDEX('BCA Inputs'!$BR$14:$BR$54,MATCH(I398,'BCA Inputs'!$AW$14:$AW$54,0))*P398+INDEX('BCA Inputs'!$BS$14:$BS$54,MATCH(I398,'BCA Inputs'!$AW$14:$AW$54,0))*Q398,"")),"")</f>
        <v/>
      </c>
      <c r="AD398" s="181" t="str">
        <f>IFERROR(IF($B$3="NYSEG",INDEX('BCA Inputs'!$AD$14:$AD$54,MATCH(I398,'BCA Inputs'!$M$14:$M$54,0))*P398+INDEX('BCA Inputs'!$AE$14:$AE$54,MATCH(I398,'BCA Inputs'!$M$14:$M$54,0))*O398+INDEX('BCA Inputs'!$AF$14:$AF$54,MATCH(I398,'BCA Inputs'!$M$14:$M$54,0))*Q398+INDEX('BCA Inputs'!$AG$14:$AG$54,MATCH(I398,'BCA Inputs'!$M$14:$M$54,0))*F398+INDEX('BCA Inputs'!$AH$14:$AH$54,MATCH(I398,'BCA Inputs'!$M$14:$M$54,0))*G398,IF($B$3="RG&amp;E",INDEX('BCA Inputs'!$BM$14:$BM$54,MATCH(I398,'BCA Inputs'!$AW$14:$AW$54,0))*P398+INDEX('BCA Inputs'!$BN$14:$BN$54,MATCH(I398,'BCA Inputs'!$AW$14:$AW$54,0))*O398+INDEX('BCA Inputs'!$BO$14:$BO$54,MATCH(I398,'BCA Inputs'!$AW$14:$AW$54,0))*Q398+INDEX('BCA Inputs'!$BP$14:$BP$54,MATCH(I398,'BCA Inputs'!$AW$14:$AW$54,0))*F398+INDEX('BCA Inputs'!$BQ$14:$BQ$54,MATCH(I398,'BCA Inputs'!$AW$14:$AW$54,0))*G398,"")),"")</f>
        <v/>
      </c>
      <c r="AE398" s="237" t="str">
        <f t="shared" si="56"/>
        <v/>
      </c>
      <c r="AF398" s="198">
        <f t="shared" si="58"/>
        <v>0</v>
      </c>
      <c r="AG398" s="239">
        <f t="shared" si="59"/>
        <v>0</v>
      </c>
    </row>
    <row r="399" spans="1:33">
      <c r="A399" s="228"/>
      <c r="B399" s="176"/>
      <c r="C399" s="229"/>
      <c r="D399" s="230"/>
      <c r="E399" s="230"/>
      <c r="F399" s="230"/>
      <c r="G399" s="230"/>
      <c r="H399" s="231"/>
      <c r="I399" s="231"/>
      <c r="J399" s="232"/>
      <c r="K399" s="232"/>
      <c r="L399" s="232"/>
      <c r="M399" s="181">
        <f t="shared" si="57"/>
        <v>0</v>
      </c>
      <c r="N399" s="181">
        <f>IF(H399="",0,H399*I399*'Avoided Water Savings Cost'!$C$16)</f>
        <v>0</v>
      </c>
      <c r="O399" s="545">
        <f>IF(C399="",0,IF($B$3="NYSEG",C399/(1-'Avoided Electric Costs 2020'!$W$21),IF($B$3="RG&amp;E",C399/(1-'Avoided Electric Costs 2020'!$X$21),"")))</f>
        <v>0</v>
      </c>
      <c r="P399" s="546">
        <f>IF(D399="",0,IF($B$3="NYSEG",D399/(1-'Avoided Electric Costs 2020'!$W$21),IF($B$3="RG&amp;E",D399/(1-'Avoided Electric Costs 2020'!$X$21),"")))</f>
        <v>0</v>
      </c>
      <c r="Q399" s="546">
        <f>IF(E399="",0,IF($B$3="NYSEG",E399/(1-'Avoided Natural Gas Costs 2020'!$J$34),IF($B$3="RG&amp;E",E399/(1-'Avoided Natural Gas Costs 2020'!$K$34),"")))</f>
        <v>0</v>
      </c>
      <c r="R399" s="233" t="str">
        <f>IFERROR(IF(P399*'BCA Inputs'!$C$1+Q399*'BCA Inputs'!$C$2+F399*'BCA Inputs'!$C$2+G399*'BCA Inputs'!$C$2=0,"",P399*'BCA Inputs'!$C$1+Q399*'BCA Inputs'!$C$2+F399*'BCA Inputs'!$C$2+G399*'BCA Inputs'!$C$2),"")</f>
        <v/>
      </c>
      <c r="S399" s="181" t="str">
        <f t="shared" si="50"/>
        <v/>
      </c>
      <c r="T399" s="181" t="str">
        <f>IFERROR(IF($B$3="NYSEG",(INDEX('BCA Inputs'!$N$14:$N$54,MATCH(I399,'BCA Inputs'!$M$14:$M$54,0))*P399+INDEX('BCA Inputs'!$O$14:$O$54,MATCH(I399,'BCA Inputs'!$M$14:$M$54,0))*O399+INDEX('BCA Inputs'!P:P,MATCH(I399,'BCA Inputs'!M:M,0))*Q399+INDEX('BCA Inputs'!Q:Q,MATCH(I399,'BCA Inputs'!M:M,0))*F399+INDEX('BCA Inputs'!R:R,MATCH(I399,'BCA Inputs'!M:M,0))*G399)+L399+N399,IF($B$3="RG&amp;E",(INDEX('BCA Inputs'!$AX$14:$AX$54,MATCH(I399,'BCA Inputs'!$AW$14:$AW$54,0))*P399+INDEX('BCA Inputs'!$AY$14:$AY$54,MATCH(I399,'BCA Inputs'!$AW$14:$AW$54,0))*O399+INDEX('BCA Inputs'!$AZ$14:$AZ$54,MATCH(I399,'BCA Inputs'!$AW$14:$AW$54,0))*Q399+INDEX('BCA Inputs'!$BA$14:$BA$54,MATCH(I399,'BCA Inputs'!$AW$14:$AW$54,0))*F399+INDEX('BCA Inputs'!$BB$14:$BB$54,MATCH(I399,'BCA Inputs'!$AW$14:$AW$54,0))*G399)+L399+N399,"")),"")</f>
        <v/>
      </c>
      <c r="U399" s="234" t="str">
        <f t="shared" si="51"/>
        <v/>
      </c>
      <c r="V399" s="234" t="str">
        <f t="shared" si="52"/>
        <v/>
      </c>
      <c r="W399" s="234" t="str">
        <f t="shared" si="53"/>
        <v/>
      </c>
      <c r="Y399" s="235" t="str">
        <f t="shared" si="54"/>
        <v/>
      </c>
      <c r="Z399" s="236" t="str">
        <f>IFERROR(IF($B$3="NYSEG",INDEX('BCA Inputs'!$X$14:$X$54,MATCH(I399,'BCA Inputs'!$M$14:$M$54,0))*P399+INDEX('BCA Inputs'!$Y$14:$Y$54,MATCH(I399,'BCA Inputs'!$M$14:$M$54,0))*O399+INDEX('BCA Inputs'!$Z$14:$Z$54,MATCH(I399,'BCA Inputs'!$M$14:$M$54,0))*Q399+INDEX('BCA Inputs'!$AA$14:$AA$54,MATCH(I399,'BCA Inputs'!$M$14:$M$54,0))*F399+INDEX('BCA Inputs'!$AB$14:$AB$54,MATCH(I399,'BCA Inputs'!$M$14:$M$54,0))*G399,IF($B$3="RG&amp;E",INDEX('BCA Inputs'!$BG$14:$BG$54,MATCH(I399,'BCA Inputs'!$AW$14:$AW$54,0))*P399+INDEX('BCA Inputs'!$BH$14:$BH$54,MATCH(I399,'BCA Inputs'!$AW$14:$AW$54,0))*O399+INDEX('BCA Inputs'!$BI$14:$BI$54,MATCH(I399,'BCA Inputs'!$AW$14:$AW$54,0))*Q399+INDEX('BCA Inputs'!$BJ$14:$BJ$54,MATCH(I399,'BCA Inputs'!$AW$14:$AW$54,0))*F399+INDEX('BCA Inputs'!$BK$14:$BK$54,MATCH(I399,'BCA Inputs'!$AW$14:$AW$54,0))*G399,"")),"")</f>
        <v/>
      </c>
      <c r="AA399" s="237" t="str">
        <f t="shared" si="55"/>
        <v/>
      </c>
      <c r="AC399" s="238" t="str">
        <f>IFERROR((K399+R399)+IF($B$3="NYSEG",INDEX('BCA Inputs'!$AI$14:$AI$54,MATCH(I399,'BCA Inputs'!$M$14:$M$54,0))*P399+INDEX('BCA Inputs'!$AJ$14:$AJ$54,MATCH(I399,'BCA Inputs'!$M$14:$M$54,0))*Q399,IF($B$3="RG&amp;E",INDEX('BCA Inputs'!$BR$14:$BR$54,MATCH(I399,'BCA Inputs'!$AW$14:$AW$54,0))*P399+INDEX('BCA Inputs'!$BS$14:$BS$54,MATCH(I399,'BCA Inputs'!$AW$14:$AW$54,0))*Q399,"")),"")</f>
        <v/>
      </c>
      <c r="AD399" s="181" t="str">
        <f>IFERROR(IF($B$3="NYSEG",INDEX('BCA Inputs'!$AD$14:$AD$54,MATCH(I399,'BCA Inputs'!$M$14:$M$54,0))*P399+INDEX('BCA Inputs'!$AE$14:$AE$54,MATCH(I399,'BCA Inputs'!$M$14:$M$54,0))*O399+INDEX('BCA Inputs'!$AF$14:$AF$54,MATCH(I399,'BCA Inputs'!$M$14:$M$54,0))*Q399+INDEX('BCA Inputs'!$AG$14:$AG$54,MATCH(I399,'BCA Inputs'!$M$14:$M$54,0))*F399+INDEX('BCA Inputs'!$AH$14:$AH$54,MATCH(I399,'BCA Inputs'!$M$14:$M$54,0))*G399,IF($B$3="RG&amp;E",INDEX('BCA Inputs'!$BM$14:$BM$54,MATCH(I399,'BCA Inputs'!$AW$14:$AW$54,0))*P399+INDEX('BCA Inputs'!$BN$14:$BN$54,MATCH(I399,'BCA Inputs'!$AW$14:$AW$54,0))*O399+INDEX('BCA Inputs'!$BO$14:$BO$54,MATCH(I399,'BCA Inputs'!$AW$14:$AW$54,0))*Q399+INDEX('BCA Inputs'!$BP$14:$BP$54,MATCH(I399,'BCA Inputs'!$AW$14:$AW$54,0))*F399+INDEX('BCA Inputs'!$BQ$14:$BQ$54,MATCH(I399,'BCA Inputs'!$AW$14:$AW$54,0))*G399,"")),"")</f>
        <v/>
      </c>
      <c r="AE399" s="237" t="str">
        <f t="shared" si="56"/>
        <v/>
      </c>
      <c r="AF399" s="198">
        <f t="shared" si="58"/>
        <v>0</v>
      </c>
      <c r="AG399" s="239">
        <f t="shared" si="59"/>
        <v>0</v>
      </c>
    </row>
    <row r="400" spans="1:33">
      <c r="A400" s="228"/>
      <c r="B400" s="176"/>
      <c r="C400" s="229"/>
      <c r="D400" s="230"/>
      <c r="E400" s="230"/>
      <c r="F400" s="230"/>
      <c r="G400" s="230"/>
      <c r="H400" s="231"/>
      <c r="I400" s="231"/>
      <c r="J400" s="232"/>
      <c r="K400" s="232"/>
      <c r="L400" s="232"/>
      <c r="M400" s="181">
        <f t="shared" si="57"/>
        <v>0</v>
      </c>
      <c r="N400" s="181">
        <f>IF(H400="",0,H400*I400*'Avoided Water Savings Cost'!$C$16)</f>
        <v>0</v>
      </c>
      <c r="O400" s="545">
        <f>IF(C400="",0,IF($B$3="NYSEG",C400/(1-'Avoided Electric Costs 2020'!$W$21),IF($B$3="RG&amp;E",C400/(1-'Avoided Electric Costs 2020'!$X$21),"")))</f>
        <v>0</v>
      </c>
      <c r="P400" s="546">
        <f>IF(D400="",0,IF($B$3="NYSEG",D400/(1-'Avoided Electric Costs 2020'!$W$21),IF($B$3="RG&amp;E",D400/(1-'Avoided Electric Costs 2020'!$X$21),"")))</f>
        <v>0</v>
      </c>
      <c r="Q400" s="546">
        <f>IF(E400="",0,IF($B$3="NYSEG",E400/(1-'Avoided Natural Gas Costs 2020'!$J$34),IF($B$3="RG&amp;E",E400/(1-'Avoided Natural Gas Costs 2020'!$K$34),"")))</f>
        <v>0</v>
      </c>
      <c r="R400" s="233" t="str">
        <f>IFERROR(IF(P400*'BCA Inputs'!$C$1+Q400*'BCA Inputs'!$C$2+F400*'BCA Inputs'!$C$2+G400*'BCA Inputs'!$C$2=0,"",P400*'BCA Inputs'!$C$1+Q400*'BCA Inputs'!$C$2+F400*'BCA Inputs'!$C$2+G400*'BCA Inputs'!$C$2),"")</f>
        <v/>
      </c>
      <c r="S400" s="181" t="str">
        <f t="shared" si="50"/>
        <v/>
      </c>
      <c r="T400" s="181" t="str">
        <f>IFERROR(IF($B$3="NYSEG",(INDEX('BCA Inputs'!$N$14:$N$54,MATCH(I400,'BCA Inputs'!$M$14:$M$54,0))*P400+INDEX('BCA Inputs'!$O$14:$O$54,MATCH(I400,'BCA Inputs'!$M$14:$M$54,0))*O400+INDEX('BCA Inputs'!P:P,MATCH(I400,'BCA Inputs'!M:M,0))*Q400+INDEX('BCA Inputs'!Q:Q,MATCH(I400,'BCA Inputs'!M:M,0))*F400+INDEX('BCA Inputs'!R:R,MATCH(I400,'BCA Inputs'!M:M,0))*G400)+L400+N400,IF($B$3="RG&amp;E",(INDEX('BCA Inputs'!$AX$14:$AX$54,MATCH(I400,'BCA Inputs'!$AW$14:$AW$54,0))*P400+INDEX('BCA Inputs'!$AY$14:$AY$54,MATCH(I400,'BCA Inputs'!$AW$14:$AW$54,0))*O400+INDEX('BCA Inputs'!$AZ$14:$AZ$54,MATCH(I400,'BCA Inputs'!$AW$14:$AW$54,0))*Q400+INDEX('BCA Inputs'!$BA$14:$BA$54,MATCH(I400,'BCA Inputs'!$AW$14:$AW$54,0))*F400+INDEX('BCA Inputs'!$BB$14:$BB$54,MATCH(I400,'BCA Inputs'!$AW$14:$AW$54,0))*G400)+L400+N400,"")),"")</f>
        <v/>
      </c>
      <c r="U400" s="234" t="str">
        <f t="shared" si="51"/>
        <v/>
      </c>
      <c r="V400" s="234" t="str">
        <f t="shared" si="52"/>
        <v/>
      </c>
      <c r="W400" s="234" t="str">
        <f t="shared" si="53"/>
        <v/>
      </c>
      <c r="Y400" s="235" t="str">
        <f t="shared" si="54"/>
        <v/>
      </c>
      <c r="Z400" s="236" t="str">
        <f>IFERROR(IF($B$3="NYSEG",INDEX('BCA Inputs'!$X$14:$X$54,MATCH(I400,'BCA Inputs'!$M$14:$M$54,0))*P400+INDEX('BCA Inputs'!$Y$14:$Y$54,MATCH(I400,'BCA Inputs'!$M$14:$M$54,0))*O400+INDEX('BCA Inputs'!$Z$14:$Z$54,MATCH(I400,'BCA Inputs'!$M$14:$M$54,0))*Q400+INDEX('BCA Inputs'!$AA$14:$AA$54,MATCH(I400,'BCA Inputs'!$M$14:$M$54,0))*F400+INDEX('BCA Inputs'!$AB$14:$AB$54,MATCH(I400,'BCA Inputs'!$M$14:$M$54,0))*G400,IF($B$3="RG&amp;E",INDEX('BCA Inputs'!$BG$14:$BG$54,MATCH(I400,'BCA Inputs'!$AW$14:$AW$54,0))*P400+INDEX('BCA Inputs'!$BH$14:$BH$54,MATCH(I400,'BCA Inputs'!$AW$14:$AW$54,0))*O400+INDEX('BCA Inputs'!$BI$14:$BI$54,MATCH(I400,'BCA Inputs'!$AW$14:$AW$54,0))*Q400+INDEX('BCA Inputs'!$BJ$14:$BJ$54,MATCH(I400,'BCA Inputs'!$AW$14:$AW$54,0))*F400+INDEX('BCA Inputs'!$BK$14:$BK$54,MATCH(I400,'BCA Inputs'!$AW$14:$AW$54,0))*G400,"")),"")</f>
        <v/>
      </c>
      <c r="AA400" s="237" t="str">
        <f t="shared" si="55"/>
        <v/>
      </c>
      <c r="AC400" s="238" t="str">
        <f>IFERROR((K400+R400)+IF($B$3="NYSEG",INDEX('BCA Inputs'!$AI$14:$AI$54,MATCH(I400,'BCA Inputs'!$M$14:$M$54,0))*P400+INDEX('BCA Inputs'!$AJ$14:$AJ$54,MATCH(I400,'BCA Inputs'!$M$14:$M$54,0))*Q400,IF($B$3="RG&amp;E",INDEX('BCA Inputs'!$BR$14:$BR$54,MATCH(I400,'BCA Inputs'!$AW$14:$AW$54,0))*P400+INDEX('BCA Inputs'!$BS$14:$BS$54,MATCH(I400,'BCA Inputs'!$AW$14:$AW$54,0))*Q400,"")),"")</f>
        <v/>
      </c>
      <c r="AD400" s="181" t="str">
        <f>IFERROR(IF($B$3="NYSEG",INDEX('BCA Inputs'!$AD$14:$AD$54,MATCH(I400,'BCA Inputs'!$M$14:$M$54,0))*P400+INDEX('BCA Inputs'!$AE$14:$AE$54,MATCH(I400,'BCA Inputs'!$M$14:$M$54,0))*O400+INDEX('BCA Inputs'!$AF$14:$AF$54,MATCH(I400,'BCA Inputs'!$M$14:$M$54,0))*Q400+INDEX('BCA Inputs'!$AG$14:$AG$54,MATCH(I400,'BCA Inputs'!$M$14:$M$54,0))*F400+INDEX('BCA Inputs'!$AH$14:$AH$54,MATCH(I400,'BCA Inputs'!$M$14:$M$54,0))*G400,IF($B$3="RG&amp;E",INDEX('BCA Inputs'!$BM$14:$BM$54,MATCH(I400,'BCA Inputs'!$AW$14:$AW$54,0))*P400+INDEX('BCA Inputs'!$BN$14:$BN$54,MATCH(I400,'BCA Inputs'!$AW$14:$AW$54,0))*O400+INDEX('BCA Inputs'!$BO$14:$BO$54,MATCH(I400,'BCA Inputs'!$AW$14:$AW$54,0))*Q400+INDEX('BCA Inputs'!$BP$14:$BP$54,MATCH(I400,'BCA Inputs'!$AW$14:$AW$54,0))*F400+INDEX('BCA Inputs'!$BQ$14:$BQ$54,MATCH(I400,'BCA Inputs'!$AW$14:$AW$54,0))*G400,"")),"")</f>
        <v/>
      </c>
      <c r="AE400" s="237" t="str">
        <f t="shared" si="56"/>
        <v/>
      </c>
      <c r="AF400" s="198">
        <f t="shared" si="58"/>
        <v>0</v>
      </c>
      <c r="AG400" s="239">
        <f t="shared" si="59"/>
        <v>0</v>
      </c>
    </row>
    <row r="401" spans="1:33">
      <c r="A401" s="228"/>
      <c r="B401" s="176"/>
      <c r="C401" s="229"/>
      <c r="D401" s="230"/>
      <c r="E401" s="230"/>
      <c r="F401" s="230"/>
      <c r="G401" s="230"/>
      <c r="H401" s="231"/>
      <c r="I401" s="231"/>
      <c r="J401" s="232"/>
      <c r="K401" s="232"/>
      <c r="L401" s="232"/>
      <c r="M401" s="181">
        <f t="shared" si="57"/>
        <v>0</v>
      </c>
      <c r="N401" s="181">
        <f>IF(H401="",0,H401*I401*'Avoided Water Savings Cost'!$C$16)</f>
        <v>0</v>
      </c>
      <c r="O401" s="545">
        <f>IF(C401="",0,IF($B$3="NYSEG",C401/(1-'Avoided Electric Costs 2020'!$W$21),IF($B$3="RG&amp;E",C401/(1-'Avoided Electric Costs 2020'!$X$21),"")))</f>
        <v>0</v>
      </c>
      <c r="P401" s="546">
        <f>IF(D401="",0,IF($B$3="NYSEG",D401/(1-'Avoided Electric Costs 2020'!$W$21),IF($B$3="RG&amp;E",D401/(1-'Avoided Electric Costs 2020'!$X$21),"")))</f>
        <v>0</v>
      </c>
      <c r="Q401" s="546">
        <f>IF(E401="",0,IF($B$3="NYSEG",E401/(1-'Avoided Natural Gas Costs 2020'!$J$34),IF($B$3="RG&amp;E",E401/(1-'Avoided Natural Gas Costs 2020'!$K$34),"")))</f>
        <v>0</v>
      </c>
      <c r="R401" s="233" t="str">
        <f>IFERROR(IF(P401*'BCA Inputs'!$C$1+Q401*'BCA Inputs'!$C$2+F401*'BCA Inputs'!$C$2+G401*'BCA Inputs'!$C$2=0,"",P401*'BCA Inputs'!$C$1+Q401*'BCA Inputs'!$C$2+F401*'BCA Inputs'!$C$2+G401*'BCA Inputs'!$C$2),"")</f>
        <v/>
      </c>
      <c r="S401" s="181" t="str">
        <f t="shared" si="50"/>
        <v/>
      </c>
      <c r="T401" s="181" t="str">
        <f>IFERROR(IF($B$3="NYSEG",(INDEX('BCA Inputs'!$N$14:$N$54,MATCH(I401,'BCA Inputs'!$M$14:$M$54,0))*P401+INDEX('BCA Inputs'!$O$14:$O$54,MATCH(I401,'BCA Inputs'!$M$14:$M$54,0))*O401+INDEX('BCA Inputs'!P:P,MATCH(I401,'BCA Inputs'!M:M,0))*Q401+INDEX('BCA Inputs'!Q:Q,MATCH(I401,'BCA Inputs'!M:M,0))*F401+INDEX('BCA Inputs'!R:R,MATCH(I401,'BCA Inputs'!M:M,0))*G401)+L401+N401,IF($B$3="RG&amp;E",(INDEX('BCA Inputs'!$AX$14:$AX$54,MATCH(I401,'BCA Inputs'!$AW$14:$AW$54,0))*P401+INDEX('BCA Inputs'!$AY$14:$AY$54,MATCH(I401,'BCA Inputs'!$AW$14:$AW$54,0))*O401+INDEX('BCA Inputs'!$AZ$14:$AZ$54,MATCH(I401,'BCA Inputs'!$AW$14:$AW$54,0))*Q401+INDEX('BCA Inputs'!$BA$14:$BA$54,MATCH(I401,'BCA Inputs'!$AW$14:$AW$54,0))*F401+INDEX('BCA Inputs'!$BB$14:$BB$54,MATCH(I401,'BCA Inputs'!$AW$14:$AW$54,0))*G401)+L401+N401,"")),"")</f>
        <v/>
      </c>
      <c r="U401" s="234" t="str">
        <f t="shared" si="51"/>
        <v/>
      </c>
      <c r="V401" s="234" t="str">
        <f t="shared" si="52"/>
        <v/>
      </c>
      <c r="W401" s="234" t="str">
        <f t="shared" si="53"/>
        <v/>
      </c>
      <c r="Y401" s="235" t="str">
        <f t="shared" si="54"/>
        <v/>
      </c>
      <c r="Z401" s="236" t="str">
        <f>IFERROR(IF($B$3="NYSEG",INDEX('BCA Inputs'!$X$14:$X$54,MATCH(I401,'BCA Inputs'!$M$14:$M$54,0))*P401+INDEX('BCA Inputs'!$Y$14:$Y$54,MATCH(I401,'BCA Inputs'!$M$14:$M$54,0))*O401+INDEX('BCA Inputs'!$Z$14:$Z$54,MATCH(I401,'BCA Inputs'!$M$14:$M$54,0))*Q401+INDEX('BCA Inputs'!$AA$14:$AA$54,MATCH(I401,'BCA Inputs'!$M$14:$M$54,0))*F401+INDEX('BCA Inputs'!$AB$14:$AB$54,MATCH(I401,'BCA Inputs'!$M$14:$M$54,0))*G401,IF($B$3="RG&amp;E",INDEX('BCA Inputs'!$BG$14:$BG$54,MATCH(I401,'BCA Inputs'!$AW$14:$AW$54,0))*P401+INDEX('BCA Inputs'!$BH$14:$BH$54,MATCH(I401,'BCA Inputs'!$AW$14:$AW$54,0))*O401+INDEX('BCA Inputs'!$BI$14:$BI$54,MATCH(I401,'BCA Inputs'!$AW$14:$AW$54,0))*Q401+INDEX('BCA Inputs'!$BJ$14:$BJ$54,MATCH(I401,'BCA Inputs'!$AW$14:$AW$54,0))*F401+INDEX('BCA Inputs'!$BK$14:$BK$54,MATCH(I401,'BCA Inputs'!$AW$14:$AW$54,0))*G401,"")),"")</f>
        <v/>
      </c>
      <c r="AA401" s="237" t="str">
        <f t="shared" si="55"/>
        <v/>
      </c>
      <c r="AC401" s="238" t="str">
        <f>IFERROR((K401+R401)+IF($B$3="NYSEG",INDEX('BCA Inputs'!$AI$14:$AI$54,MATCH(I401,'BCA Inputs'!$M$14:$M$54,0))*P401+INDEX('BCA Inputs'!$AJ$14:$AJ$54,MATCH(I401,'BCA Inputs'!$M$14:$M$54,0))*Q401,IF($B$3="RG&amp;E",INDEX('BCA Inputs'!$BR$14:$BR$54,MATCH(I401,'BCA Inputs'!$AW$14:$AW$54,0))*P401+INDEX('BCA Inputs'!$BS$14:$BS$54,MATCH(I401,'BCA Inputs'!$AW$14:$AW$54,0))*Q401,"")),"")</f>
        <v/>
      </c>
      <c r="AD401" s="181" t="str">
        <f>IFERROR(IF($B$3="NYSEG",INDEX('BCA Inputs'!$AD$14:$AD$54,MATCH(I401,'BCA Inputs'!$M$14:$M$54,0))*P401+INDEX('BCA Inputs'!$AE$14:$AE$54,MATCH(I401,'BCA Inputs'!$M$14:$M$54,0))*O401+INDEX('BCA Inputs'!$AF$14:$AF$54,MATCH(I401,'BCA Inputs'!$M$14:$M$54,0))*Q401+INDEX('BCA Inputs'!$AG$14:$AG$54,MATCH(I401,'BCA Inputs'!$M$14:$M$54,0))*F401+INDEX('BCA Inputs'!$AH$14:$AH$54,MATCH(I401,'BCA Inputs'!$M$14:$M$54,0))*G401,IF($B$3="RG&amp;E",INDEX('BCA Inputs'!$BM$14:$BM$54,MATCH(I401,'BCA Inputs'!$AW$14:$AW$54,0))*P401+INDEX('BCA Inputs'!$BN$14:$BN$54,MATCH(I401,'BCA Inputs'!$AW$14:$AW$54,0))*O401+INDEX('BCA Inputs'!$BO$14:$BO$54,MATCH(I401,'BCA Inputs'!$AW$14:$AW$54,0))*Q401+INDEX('BCA Inputs'!$BP$14:$BP$54,MATCH(I401,'BCA Inputs'!$AW$14:$AW$54,0))*F401+INDEX('BCA Inputs'!$BQ$14:$BQ$54,MATCH(I401,'BCA Inputs'!$AW$14:$AW$54,0))*G401,"")),"")</f>
        <v/>
      </c>
      <c r="AE401" s="237" t="str">
        <f t="shared" si="56"/>
        <v/>
      </c>
      <c r="AF401" s="198">
        <f t="shared" si="58"/>
        <v>0</v>
      </c>
      <c r="AG401" s="239">
        <f t="shared" si="59"/>
        <v>0</v>
      </c>
    </row>
    <row r="402" spans="1:33">
      <c r="A402" s="228"/>
      <c r="B402" s="176"/>
      <c r="C402" s="229"/>
      <c r="D402" s="230"/>
      <c r="E402" s="230"/>
      <c r="F402" s="230"/>
      <c r="G402" s="230"/>
      <c r="H402" s="231"/>
      <c r="I402" s="231"/>
      <c r="J402" s="232"/>
      <c r="K402" s="232"/>
      <c r="L402" s="232"/>
      <c r="M402" s="181">
        <f t="shared" si="57"/>
        <v>0</v>
      </c>
      <c r="N402" s="181">
        <f>IF(H402="",0,H402*I402*'Avoided Water Savings Cost'!$C$16)</f>
        <v>0</v>
      </c>
      <c r="O402" s="545">
        <f>IF(C402="",0,IF($B$3="NYSEG",C402/(1-'Avoided Electric Costs 2020'!$W$21),IF($B$3="RG&amp;E",C402/(1-'Avoided Electric Costs 2020'!$X$21),"")))</f>
        <v>0</v>
      </c>
      <c r="P402" s="546">
        <f>IF(D402="",0,IF($B$3="NYSEG",D402/(1-'Avoided Electric Costs 2020'!$W$21),IF($B$3="RG&amp;E",D402/(1-'Avoided Electric Costs 2020'!$X$21),"")))</f>
        <v>0</v>
      </c>
      <c r="Q402" s="546">
        <f>IF(E402="",0,IF($B$3="NYSEG",E402/(1-'Avoided Natural Gas Costs 2020'!$J$34),IF($B$3="RG&amp;E",E402/(1-'Avoided Natural Gas Costs 2020'!$K$34),"")))</f>
        <v>0</v>
      </c>
      <c r="R402" s="233" t="str">
        <f>IFERROR(IF(P402*'BCA Inputs'!$C$1+Q402*'BCA Inputs'!$C$2+F402*'BCA Inputs'!$C$2+G402*'BCA Inputs'!$C$2=0,"",P402*'BCA Inputs'!$C$1+Q402*'BCA Inputs'!$C$2+F402*'BCA Inputs'!$C$2+G402*'BCA Inputs'!$C$2),"")</f>
        <v/>
      </c>
      <c r="S402" s="181" t="str">
        <f t="shared" si="50"/>
        <v/>
      </c>
      <c r="T402" s="181" t="str">
        <f>IFERROR(IF($B$3="NYSEG",(INDEX('BCA Inputs'!$N$14:$N$54,MATCH(I402,'BCA Inputs'!$M$14:$M$54,0))*P402+INDEX('BCA Inputs'!$O$14:$O$54,MATCH(I402,'BCA Inputs'!$M$14:$M$54,0))*O402+INDEX('BCA Inputs'!P:P,MATCH(I402,'BCA Inputs'!M:M,0))*Q402+INDEX('BCA Inputs'!Q:Q,MATCH(I402,'BCA Inputs'!M:M,0))*F402+INDEX('BCA Inputs'!R:R,MATCH(I402,'BCA Inputs'!M:M,0))*G402)+L402+N402,IF($B$3="RG&amp;E",(INDEX('BCA Inputs'!$AX$14:$AX$54,MATCH(I402,'BCA Inputs'!$AW$14:$AW$54,0))*P402+INDEX('BCA Inputs'!$AY$14:$AY$54,MATCH(I402,'BCA Inputs'!$AW$14:$AW$54,0))*O402+INDEX('BCA Inputs'!$AZ$14:$AZ$54,MATCH(I402,'BCA Inputs'!$AW$14:$AW$54,0))*Q402+INDEX('BCA Inputs'!$BA$14:$BA$54,MATCH(I402,'BCA Inputs'!$AW$14:$AW$54,0))*F402+INDEX('BCA Inputs'!$BB$14:$BB$54,MATCH(I402,'BCA Inputs'!$AW$14:$AW$54,0))*G402)+L402+N402,"")),"")</f>
        <v/>
      </c>
      <c r="U402" s="234" t="str">
        <f t="shared" si="51"/>
        <v/>
      </c>
      <c r="V402" s="234" t="str">
        <f t="shared" si="52"/>
        <v/>
      </c>
      <c r="W402" s="234" t="str">
        <f t="shared" si="53"/>
        <v/>
      </c>
      <c r="Y402" s="235" t="str">
        <f t="shared" si="54"/>
        <v/>
      </c>
      <c r="Z402" s="236" t="str">
        <f>IFERROR(IF($B$3="NYSEG",INDEX('BCA Inputs'!$X$14:$X$54,MATCH(I402,'BCA Inputs'!$M$14:$M$54,0))*P402+INDEX('BCA Inputs'!$Y$14:$Y$54,MATCH(I402,'BCA Inputs'!$M$14:$M$54,0))*O402+INDEX('BCA Inputs'!$Z$14:$Z$54,MATCH(I402,'BCA Inputs'!$M$14:$M$54,0))*Q402+INDEX('BCA Inputs'!$AA$14:$AA$54,MATCH(I402,'BCA Inputs'!$M$14:$M$54,0))*F402+INDEX('BCA Inputs'!$AB$14:$AB$54,MATCH(I402,'BCA Inputs'!$M$14:$M$54,0))*G402,IF($B$3="RG&amp;E",INDEX('BCA Inputs'!$BG$14:$BG$54,MATCH(I402,'BCA Inputs'!$AW$14:$AW$54,0))*P402+INDEX('BCA Inputs'!$BH$14:$BH$54,MATCH(I402,'BCA Inputs'!$AW$14:$AW$54,0))*O402+INDEX('BCA Inputs'!$BI$14:$BI$54,MATCH(I402,'BCA Inputs'!$AW$14:$AW$54,0))*Q402+INDEX('BCA Inputs'!$BJ$14:$BJ$54,MATCH(I402,'BCA Inputs'!$AW$14:$AW$54,0))*F402+INDEX('BCA Inputs'!$BK$14:$BK$54,MATCH(I402,'BCA Inputs'!$AW$14:$AW$54,0))*G402,"")),"")</f>
        <v/>
      </c>
      <c r="AA402" s="237" t="str">
        <f t="shared" si="55"/>
        <v/>
      </c>
      <c r="AC402" s="238" t="str">
        <f>IFERROR((K402+R402)+IF($B$3="NYSEG",INDEX('BCA Inputs'!$AI$14:$AI$54,MATCH(I402,'BCA Inputs'!$M$14:$M$54,0))*P402+INDEX('BCA Inputs'!$AJ$14:$AJ$54,MATCH(I402,'BCA Inputs'!$M$14:$M$54,0))*Q402,IF($B$3="RG&amp;E",INDEX('BCA Inputs'!$BR$14:$BR$54,MATCH(I402,'BCA Inputs'!$AW$14:$AW$54,0))*P402+INDEX('BCA Inputs'!$BS$14:$BS$54,MATCH(I402,'BCA Inputs'!$AW$14:$AW$54,0))*Q402,"")),"")</f>
        <v/>
      </c>
      <c r="AD402" s="181" t="str">
        <f>IFERROR(IF($B$3="NYSEG",INDEX('BCA Inputs'!$AD$14:$AD$54,MATCH(I402,'BCA Inputs'!$M$14:$M$54,0))*P402+INDEX('BCA Inputs'!$AE$14:$AE$54,MATCH(I402,'BCA Inputs'!$M$14:$M$54,0))*O402+INDEX('BCA Inputs'!$AF$14:$AF$54,MATCH(I402,'BCA Inputs'!$M$14:$M$54,0))*Q402+INDEX('BCA Inputs'!$AG$14:$AG$54,MATCH(I402,'BCA Inputs'!$M$14:$M$54,0))*F402+INDEX('BCA Inputs'!$AH$14:$AH$54,MATCH(I402,'BCA Inputs'!$M$14:$M$54,0))*G402,IF($B$3="RG&amp;E",INDEX('BCA Inputs'!$BM$14:$BM$54,MATCH(I402,'BCA Inputs'!$AW$14:$AW$54,0))*P402+INDEX('BCA Inputs'!$BN$14:$BN$54,MATCH(I402,'BCA Inputs'!$AW$14:$AW$54,0))*O402+INDEX('BCA Inputs'!$BO$14:$BO$54,MATCH(I402,'BCA Inputs'!$AW$14:$AW$54,0))*Q402+INDEX('BCA Inputs'!$BP$14:$BP$54,MATCH(I402,'BCA Inputs'!$AW$14:$AW$54,0))*F402+INDEX('BCA Inputs'!$BQ$14:$BQ$54,MATCH(I402,'BCA Inputs'!$AW$14:$AW$54,0))*G402,"")),"")</f>
        <v/>
      </c>
      <c r="AE402" s="237" t="str">
        <f t="shared" si="56"/>
        <v/>
      </c>
      <c r="AF402" s="198">
        <f t="shared" si="58"/>
        <v>0</v>
      </c>
      <c r="AG402" s="239">
        <f t="shared" si="59"/>
        <v>0</v>
      </c>
    </row>
    <row r="403" spans="1:33">
      <c r="A403" s="228"/>
      <c r="B403" s="176"/>
      <c r="C403" s="229"/>
      <c r="D403" s="230"/>
      <c r="E403" s="230"/>
      <c r="F403" s="230"/>
      <c r="G403" s="230"/>
      <c r="H403" s="231"/>
      <c r="I403" s="231"/>
      <c r="J403" s="232"/>
      <c r="K403" s="232"/>
      <c r="L403" s="232"/>
      <c r="M403" s="181">
        <f t="shared" si="57"/>
        <v>0</v>
      </c>
      <c r="N403" s="181">
        <f>IF(H403="",0,H403*I403*'Avoided Water Savings Cost'!$C$16)</f>
        <v>0</v>
      </c>
      <c r="O403" s="545">
        <f>IF(C403="",0,IF($B$3="NYSEG",C403/(1-'Avoided Electric Costs 2020'!$W$21),IF($B$3="RG&amp;E",C403/(1-'Avoided Electric Costs 2020'!$X$21),"")))</f>
        <v>0</v>
      </c>
      <c r="P403" s="546">
        <f>IF(D403="",0,IF($B$3="NYSEG",D403/(1-'Avoided Electric Costs 2020'!$W$21),IF($B$3="RG&amp;E",D403/(1-'Avoided Electric Costs 2020'!$X$21),"")))</f>
        <v>0</v>
      </c>
      <c r="Q403" s="546">
        <f>IF(E403="",0,IF($B$3="NYSEG",E403/(1-'Avoided Natural Gas Costs 2020'!$J$34),IF($B$3="RG&amp;E",E403/(1-'Avoided Natural Gas Costs 2020'!$K$34),"")))</f>
        <v>0</v>
      </c>
      <c r="R403" s="233" t="str">
        <f>IFERROR(IF(P403*'BCA Inputs'!$C$1+Q403*'BCA Inputs'!$C$2+F403*'BCA Inputs'!$C$2+G403*'BCA Inputs'!$C$2=0,"",P403*'BCA Inputs'!$C$1+Q403*'BCA Inputs'!$C$2+F403*'BCA Inputs'!$C$2+G403*'BCA Inputs'!$C$2),"")</f>
        <v/>
      </c>
      <c r="S403" s="181" t="str">
        <f t="shared" si="50"/>
        <v/>
      </c>
      <c r="T403" s="181" t="str">
        <f>IFERROR(IF($B$3="NYSEG",(INDEX('BCA Inputs'!$N$14:$N$54,MATCH(I403,'BCA Inputs'!$M$14:$M$54,0))*P403+INDEX('BCA Inputs'!$O$14:$O$54,MATCH(I403,'BCA Inputs'!$M$14:$M$54,0))*O403+INDEX('BCA Inputs'!P:P,MATCH(I403,'BCA Inputs'!M:M,0))*Q403+INDEX('BCA Inputs'!Q:Q,MATCH(I403,'BCA Inputs'!M:M,0))*F403+INDEX('BCA Inputs'!R:R,MATCH(I403,'BCA Inputs'!M:M,0))*G403)+L403+N403,IF($B$3="RG&amp;E",(INDEX('BCA Inputs'!$AX$14:$AX$54,MATCH(I403,'BCA Inputs'!$AW$14:$AW$54,0))*P403+INDEX('BCA Inputs'!$AY$14:$AY$54,MATCH(I403,'BCA Inputs'!$AW$14:$AW$54,0))*O403+INDEX('BCA Inputs'!$AZ$14:$AZ$54,MATCH(I403,'BCA Inputs'!$AW$14:$AW$54,0))*Q403+INDEX('BCA Inputs'!$BA$14:$BA$54,MATCH(I403,'BCA Inputs'!$AW$14:$AW$54,0))*F403+INDEX('BCA Inputs'!$BB$14:$BB$54,MATCH(I403,'BCA Inputs'!$AW$14:$AW$54,0))*G403)+L403+N403,"")),"")</f>
        <v/>
      </c>
      <c r="U403" s="234" t="str">
        <f t="shared" si="51"/>
        <v/>
      </c>
      <c r="V403" s="234" t="str">
        <f t="shared" si="52"/>
        <v/>
      </c>
      <c r="W403" s="234" t="str">
        <f t="shared" si="53"/>
        <v/>
      </c>
      <c r="Y403" s="235" t="str">
        <f t="shared" si="54"/>
        <v/>
      </c>
      <c r="Z403" s="236" t="str">
        <f>IFERROR(IF($B$3="NYSEG",INDEX('BCA Inputs'!$X$14:$X$54,MATCH(I403,'BCA Inputs'!$M$14:$M$54,0))*P403+INDEX('BCA Inputs'!$Y$14:$Y$54,MATCH(I403,'BCA Inputs'!$M$14:$M$54,0))*O403+INDEX('BCA Inputs'!$Z$14:$Z$54,MATCH(I403,'BCA Inputs'!$M$14:$M$54,0))*Q403+INDEX('BCA Inputs'!$AA$14:$AA$54,MATCH(I403,'BCA Inputs'!$M$14:$M$54,0))*F403+INDEX('BCA Inputs'!$AB$14:$AB$54,MATCH(I403,'BCA Inputs'!$M$14:$M$54,0))*G403,IF($B$3="RG&amp;E",INDEX('BCA Inputs'!$BG$14:$BG$54,MATCH(I403,'BCA Inputs'!$AW$14:$AW$54,0))*P403+INDEX('BCA Inputs'!$BH$14:$BH$54,MATCH(I403,'BCA Inputs'!$AW$14:$AW$54,0))*O403+INDEX('BCA Inputs'!$BI$14:$BI$54,MATCH(I403,'BCA Inputs'!$AW$14:$AW$54,0))*Q403+INDEX('BCA Inputs'!$BJ$14:$BJ$54,MATCH(I403,'BCA Inputs'!$AW$14:$AW$54,0))*F403+INDEX('BCA Inputs'!$BK$14:$BK$54,MATCH(I403,'BCA Inputs'!$AW$14:$AW$54,0))*G403,"")),"")</f>
        <v/>
      </c>
      <c r="AA403" s="237" t="str">
        <f t="shared" si="55"/>
        <v/>
      </c>
      <c r="AC403" s="238" t="str">
        <f>IFERROR((K403+R403)+IF($B$3="NYSEG",INDEX('BCA Inputs'!$AI$14:$AI$54,MATCH(I403,'BCA Inputs'!$M$14:$M$54,0))*P403+INDEX('BCA Inputs'!$AJ$14:$AJ$54,MATCH(I403,'BCA Inputs'!$M$14:$M$54,0))*Q403,IF($B$3="RG&amp;E",INDEX('BCA Inputs'!$BR$14:$BR$54,MATCH(I403,'BCA Inputs'!$AW$14:$AW$54,0))*P403+INDEX('BCA Inputs'!$BS$14:$BS$54,MATCH(I403,'BCA Inputs'!$AW$14:$AW$54,0))*Q403,"")),"")</f>
        <v/>
      </c>
      <c r="AD403" s="181" t="str">
        <f>IFERROR(IF($B$3="NYSEG",INDEX('BCA Inputs'!$AD$14:$AD$54,MATCH(I403,'BCA Inputs'!$M$14:$M$54,0))*P403+INDEX('BCA Inputs'!$AE$14:$AE$54,MATCH(I403,'BCA Inputs'!$M$14:$M$54,0))*O403+INDEX('BCA Inputs'!$AF$14:$AF$54,MATCH(I403,'BCA Inputs'!$M$14:$M$54,0))*Q403+INDEX('BCA Inputs'!$AG$14:$AG$54,MATCH(I403,'BCA Inputs'!$M$14:$M$54,0))*F403+INDEX('BCA Inputs'!$AH$14:$AH$54,MATCH(I403,'BCA Inputs'!$M$14:$M$54,0))*G403,IF($B$3="RG&amp;E",INDEX('BCA Inputs'!$BM$14:$BM$54,MATCH(I403,'BCA Inputs'!$AW$14:$AW$54,0))*P403+INDEX('BCA Inputs'!$BN$14:$BN$54,MATCH(I403,'BCA Inputs'!$AW$14:$AW$54,0))*O403+INDEX('BCA Inputs'!$BO$14:$BO$54,MATCH(I403,'BCA Inputs'!$AW$14:$AW$54,0))*Q403+INDEX('BCA Inputs'!$BP$14:$BP$54,MATCH(I403,'BCA Inputs'!$AW$14:$AW$54,0))*F403+INDEX('BCA Inputs'!$BQ$14:$BQ$54,MATCH(I403,'BCA Inputs'!$AW$14:$AW$54,0))*G403,"")),"")</f>
        <v/>
      </c>
      <c r="AE403" s="237" t="str">
        <f t="shared" si="56"/>
        <v/>
      </c>
      <c r="AF403" s="198">
        <f t="shared" si="58"/>
        <v>0</v>
      </c>
      <c r="AG403" s="239">
        <f t="shared" si="59"/>
        <v>0</v>
      </c>
    </row>
    <row r="404" spans="1:33">
      <c r="A404" s="228"/>
      <c r="B404" s="176"/>
      <c r="C404" s="229"/>
      <c r="D404" s="230"/>
      <c r="E404" s="230"/>
      <c r="F404" s="230"/>
      <c r="G404" s="230"/>
      <c r="H404" s="231"/>
      <c r="I404" s="231"/>
      <c r="J404" s="232"/>
      <c r="K404" s="232"/>
      <c r="L404" s="232"/>
      <c r="M404" s="181">
        <f t="shared" si="57"/>
        <v>0</v>
      </c>
      <c r="N404" s="181">
        <f>IF(H404="",0,H404*I404*'Avoided Water Savings Cost'!$C$16)</f>
        <v>0</v>
      </c>
      <c r="O404" s="545">
        <f>IF(C404="",0,IF($B$3="NYSEG",C404/(1-'Avoided Electric Costs 2020'!$W$21),IF($B$3="RG&amp;E",C404/(1-'Avoided Electric Costs 2020'!$X$21),"")))</f>
        <v>0</v>
      </c>
      <c r="P404" s="546">
        <f>IF(D404="",0,IF($B$3="NYSEG",D404/(1-'Avoided Electric Costs 2020'!$W$21),IF($B$3="RG&amp;E",D404/(1-'Avoided Electric Costs 2020'!$X$21),"")))</f>
        <v>0</v>
      </c>
      <c r="Q404" s="546">
        <f>IF(E404="",0,IF($B$3="NYSEG",E404/(1-'Avoided Natural Gas Costs 2020'!$J$34),IF($B$3="RG&amp;E",E404/(1-'Avoided Natural Gas Costs 2020'!$K$34),"")))</f>
        <v>0</v>
      </c>
      <c r="R404" s="233" t="str">
        <f>IFERROR(IF(P404*'BCA Inputs'!$C$1+Q404*'BCA Inputs'!$C$2+F404*'BCA Inputs'!$C$2+G404*'BCA Inputs'!$C$2=0,"",P404*'BCA Inputs'!$C$1+Q404*'BCA Inputs'!$C$2+F404*'BCA Inputs'!$C$2+G404*'BCA Inputs'!$C$2),"")</f>
        <v/>
      </c>
      <c r="S404" s="181" t="str">
        <f t="shared" si="50"/>
        <v/>
      </c>
      <c r="T404" s="181" t="str">
        <f>IFERROR(IF($B$3="NYSEG",(INDEX('BCA Inputs'!$N$14:$N$54,MATCH(I404,'BCA Inputs'!$M$14:$M$54,0))*P404+INDEX('BCA Inputs'!$O$14:$O$54,MATCH(I404,'BCA Inputs'!$M$14:$M$54,0))*O404+INDEX('BCA Inputs'!P:P,MATCH(I404,'BCA Inputs'!M:M,0))*Q404+INDEX('BCA Inputs'!Q:Q,MATCH(I404,'BCA Inputs'!M:M,0))*F404+INDEX('BCA Inputs'!R:R,MATCH(I404,'BCA Inputs'!M:M,0))*G404)+L404+N404,IF($B$3="RG&amp;E",(INDEX('BCA Inputs'!$AX$14:$AX$54,MATCH(I404,'BCA Inputs'!$AW$14:$AW$54,0))*P404+INDEX('BCA Inputs'!$AY$14:$AY$54,MATCH(I404,'BCA Inputs'!$AW$14:$AW$54,0))*O404+INDEX('BCA Inputs'!$AZ$14:$AZ$54,MATCH(I404,'BCA Inputs'!$AW$14:$AW$54,0))*Q404+INDEX('BCA Inputs'!$BA$14:$BA$54,MATCH(I404,'BCA Inputs'!$AW$14:$AW$54,0))*F404+INDEX('BCA Inputs'!$BB$14:$BB$54,MATCH(I404,'BCA Inputs'!$AW$14:$AW$54,0))*G404)+L404+N404,"")),"")</f>
        <v/>
      </c>
      <c r="U404" s="234" t="str">
        <f t="shared" si="51"/>
        <v/>
      </c>
      <c r="V404" s="234" t="str">
        <f t="shared" si="52"/>
        <v/>
      </c>
      <c r="W404" s="234" t="str">
        <f t="shared" si="53"/>
        <v/>
      </c>
      <c r="Y404" s="235" t="str">
        <f t="shared" si="54"/>
        <v/>
      </c>
      <c r="Z404" s="236" t="str">
        <f>IFERROR(IF($B$3="NYSEG",INDEX('BCA Inputs'!$X$14:$X$54,MATCH(I404,'BCA Inputs'!$M$14:$M$54,0))*P404+INDEX('BCA Inputs'!$Y$14:$Y$54,MATCH(I404,'BCA Inputs'!$M$14:$M$54,0))*O404+INDEX('BCA Inputs'!$Z$14:$Z$54,MATCH(I404,'BCA Inputs'!$M$14:$M$54,0))*Q404+INDEX('BCA Inputs'!$AA$14:$AA$54,MATCH(I404,'BCA Inputs'!$M$14:$M$54,0))*F404+INDEX('BCA Inputs'!$AB$14:$AB$54,MATCH(I404,'BCA Inputs'!$M$14:$M$54,0))*G404,IF($B$3="RG&amp;E",INDEX('BCA Inputs'!$BG$14:$BG$54,MATCH(I404,'BCA Inputs'!$AW$14:$AW$54,0))*P404+INDEX('BCA Inputs'!$BH$14:$BH$54,MATCH(I404,'BCA Inputs'!$AW$14:$AW$54,0))*O404+INDEX('BCA Inputs'!$BI$14:$BI$54,MATCH(I404,'BCA Inputs'!$AW$14:$AW$54,0))*Q404+INDEX('BCA Inputs'!$BJ$14:$BJ$54,MATCH(I404,'BCA Inputs'!$AW$14:$AW$54,0))*F404+INDEX('BCA Inputs'!$BK$14:$BK$54,MATCH(I404,'BCA Inputs'!$AW$14:$AW$54,0))*G404,"")),"")</f>
        <v/>
      </c>
      <c r="AA404" s="237" t="str">
        <f t="shared" si="55"/>
        <v/>
      </c>
      <c r="AC404" s="238" t="str">
        <f>IFERROR((K404+R404)+IF($B$3="NYSEG",INDEX('BCA Inputs'!$AI$14:$AI$54,MATCH(I404,'BCA Inputs'!$M$14:$M$54,0))*P404+INDEX('BCA Inputs'!$AJ$14:$AJ$54,MATCH(I404,'BCA Inputs'!$M$14:$M$54,0))*Q404,IF($B$3="RG&amp;E",INDEX('BCA Inputs'!$BR$14:$BR$54,MATCH(I404,'BCA Inputs'!$AW$14:$AW$54,0))*P404+INDEX('BCA Inputs'!$BS$14:$BS$54,MATCH(I404,'BCA Inputs'!$AW$14:$AW$54,0))*Q404,"")),"")</f>
        <v/>
      </c>
      <c r="AD404" s="181" t="str">
        <f>IFERROR(IF($B$3="NYSEG",INDEX('BCA Inputs'!$AD$14:$AD$54,MATCH(I404,'BCA Inputs'!$M$14:$M$54,0))*P404+INDEX('BCA Inputs'!$AE$14:$AE$54,MATCH(I404,'BCA Inputs'!$M$14:$M$54,0))*O404+INDEX('BCA Inputs'!$AF$14:$AF$54,MATCH(I404,'BCA Inputs'!$M$14:$M$54,0))*Q404+INDEX('BCA Inputs'!$AG$14:$AG$54,MATCH(I404,'BCA Inputs'!$M$14:$M$54,0))*F404+INDEX('BCA Inputs'!$AH$14:$AH$54,MATCH(I404,'BCA Inputs'!$M$14:$M$54,0))*G404,IF($B$3="RG&amp;E",INDEX('BCA Inputs'!$BM$14:$BM$54,MATCH(I404,'BCA Inputs'!$AW$14:$AW$54,0))*P404+INDEX('BCA Inputs'!$BN$14:$BN$54,MATCH(I404,'BCA Inputs'!$AW$14:$AW$54,0))*O404+INDEX('BCA Inputs'!$BO$14:$BO$54,MATCH(I404,'BCA Inputs'!$AW$14:$AW$54,0))*Q404+INDEX('BCA Inputs'!$BP$14:$BP$54,MATCH(I404,'BCA Inputs'!$AW$14:$AW$54,0))*F404+INDEX('BCA Inputs'!$BQ$14:$BQ$54,MATCH(I404,'BCA Inputs'!$AW$14:$AW$54,0))*G404,"")),"")</f>
        <v/>
      </c>
      <c r="AE404" s="237" t="str">
        <f t="shared" si="56"/>
        <v/>
      </c>
      <c r="AF404" s="198">
        <f t="shared" si="58"/>
        <v>0</v>
      </c>
      <c r="AG404" s="239">
        <f t="shared" si="59"/>
        <v>0</v>
      </c>
    </row>
    <row r="405" spans="1:33">
      <c r="A405" s="228"/>
      <c r="B405" s="176"/>
      <c r="C405" s="229"/>
      <c r="D405" s="230"/>
      <c r="E405" s="230"/>
      <c r="F405" s="230"/>
      <c r="G405" s="230"/>
      <c r="H405" s="231"/>
      <c r="I405" s="231"/>
      <c r="J405" s="232"/>
      <c r="K405" s="232"/>
      <c r="L405" s="232"/>
      <c r="M405" s="181">
        <f t="shared" si="57"/>
        <v>0</v>
      </c>
      <c r="N405" s="181">
        <f>IF(H405="",0,H405*I405*'Avoided Water Savings Cost'!$C$16)</f>
        <v>0</v>
      </c>
      <c r="O405" s="545">
        <f>IF(C405="",0,IF($B$3="NYSEG",C405/(1-'Avoided Electric Costs 2020'!$W$21),IF($B$3="RG&amp;E",C405/(1-'Avoided Electric Costs 2020'!$X$21),"")))</f>
        <v>0</v>
      </c>
      <c r="P405" s="546">
        <f>IF(D405="",0,IF($B$3="NYSEG",D405/(1-'Avoided Electric Costs 2020'!$W$21),IF($B$3="RG&amp;E",D405/(1-'Avoided Electric Costs 2020'!$X$21),"")))</f>
        <v>0</v>
      </c>
      <c r="Q405" s="546">
        <f>IF(E405="",0,IF($B$3="NYSEG",E405/(1-'Avoided Natural Gas Costs 2020'!$J$34),IF($B$3="RG&amp;E",E405/(1-'Avoided Natural Gas Costs 2020'!$K$34),"")))</f>
        <v>0</v>
      </c>
      <c r="R405" s="233" t="str">
        <f>IFERROR(IF(P405*'BCA Inputs'!$C$1+Q405*'BCA Inputs'!$C$2+F405*'BCA Inputs'!$C$2+G405*'BCA Inputs'!$C$2=0,"",P405*'BCA Inputs'!$C$1+Q405*'BCA Inputs'!$C$2+F405*'BCA Inputs'!$C$2+G405*'BCA Inputs'!$C$2),"")</f>
        <v/>
      </c>
      <c r="S405" s="181" t="str">
        <f t="shared" si="50"/>
        <v/>
      </c>
      <c r="T405" s="181" t="str">
        <f>IFERROR(IF($B$3="NYSEG",(INDEX('BCA Inputs'!$N$14:$N$54,MATCH(I405,'BCA Inputs'!$M$14:$M$54,0))*P405+INDEX('BCA Inputs'!$O$14:$O$54,MATCH(I405,'BCA Inputs'!$M$14:$M$54,0))*O405+INDEX('BCA Inputs'!P:P,MATCH(I405,'BCA Inputs'!M:M,0))*Q405+INDEX('BCA Inputs'!Q:Q,MATCH(I405,'BCA Inputs'!M:M,0))*F405+INDEX('BCA Inputs'!R:R,MATCH(I405,'BCA Inputs'!M:M,0))*G405)+L405+N405,IF($B$3="RG&amp;E",(INDEX('BCA Inputs'!$AX$14:$AX$54,MATCH(I405,'BCA Inputs'!$AW$14:$AW$54,0))*P405+INDEX('BCA Inputs'!$AY$14:$AY$54,MATCH(I405,'BCA Inputs'!$AW$14:$AW$54,0))*O405+INDEX('BCA Inputs'!$AZ$14:$AZ$54,MATCH(I405,'BCA Inputs'!$AW$14:$AW$54,0))*Q405+INDEX('BCA Inputs'!$BA$14:$BA$54,MATCH(I405,'BCA Inputs'!$AW$14:$AW$54,0))*F405+INDEX('BCA Inputs'!$BB$14:$BB$54,MATCH(I405,'BCA Inputs'!$AW$14:$AW$54,0))*G405)+L405+N405,"")),"")</f>
        <v/>
      </c>
      <c r="U405" s="234" t="str">
        <f t="shared" si="51"/>
        <v/>
      </c>
      <c r="V405" s="234" t="str">
        <f t="shared" si="52"/>
        <v/>
      </c>
      <c r="W405" s="234" t="str">
        <f t="shared" si="53"/>
        <v/>
      </c>
      <c r="Y405" s="235" t="str">
        <f t="shared" si="54"/>
        <v/>
      </c>
      <c r="Z405" s="236" t="str">
        <f>IFERROR(IF($B$3="NYSEG",INDEX('BCA Inputs'!$X$14:$X$54,MATCH(I405,'BCA Inputs'!$M$14:$M$54,0))*P405+INDEX('BCA Inputs'!$Y$14:$Y$54,MATCH(I405,'BCA Inputs'!$M$14:$M$54,0))*O405+INDEX('BCA Inputs'!$Z$14:$Z$54,MATCH(I405,'BCA Inputs'!$M$14:$M$54,0))*Q405+INDEX('BCA Inputs'!$AA$14:$AA$54,MATCH(I405,'BCA Inputs'!$M$14:$M$54,0))*F405+INDEX('BCA Inputs'!$AB$14:$AB$54,MATCH(I405,'BCA Inputs'!$M$14:$M$54,0))*G405,IF($B$3="RG&amp;E",INDEX('BCA Inputs'!$BG$14:$BG$54,MATCH(I405,'BCA Inputs'!$AW$14:$AW$54,0))*P405+INDEX('BCA Inputs'!$BH$14:$BH$54,MATCH(I405,'BCA Inputs'!$AW$14:$AW$54,0))*O405+INDEX('BCA Inputs'!$BI$14:$BI$54,MATCH(I405,'BCA Inputs'!$AW$14:$AW$54,0))*Q405+INDEX('BCA Inputs'!$BJ$14:$BJ$54,MATCH(I405,'BCA Inputs'!$AW$14:$AW$54,0))*F405+INDEX('BCA Inputs'!$BK$14:$BK$54,MATCH(I405,'BCA Inputs'!$AW$14:$AW$54,0))*G405,"")),"")</f>
        <v/>
      </c>
      <c r="AA405" s="237" t="str">
        <f t="shared" si="55"/>
        <v/>
      </c>
      <c r="AC405" s="238" t="str">
        <f>IFERROR((K405+R405)+IF($B$3="NYSEG",INDEX('BCA Inputs'!$AI$14:$AI$54,MATCH(I405,'BCA Inputs'!$M$14:$M$54,0))*P405+INDEX('BCA Inputs'!$AJ$14:$AJ$54,MATCH(I405,'BCA Inputs'!$M$14:$M$54,0))*Q405,IF($B$3="RG&amp;E",INDEX('BCA Inputs'!$BR$14:$BR$54,MATCH(I405,'BCA Inputs'!$AW$14:$AW$54,0))*P405+INDEX('BCA Inputs'!$BS$14:$BS$54,MATCH(I405,'BCA Inputs'!$AW$14:$AW$54,0))*Q405,"")),"")</f>
        <v/>
      </c>
      <c r="AD405" s="181" t="str">
        <f>IFERROR(IF($B$3="NYSEG",INDEX('BCA Inputs'!$AD$14:$AD$54,MATCH(I405,'BCA Inputs'!$M$14:$M$54,0))*P405+INDEX('BCA Inputs'!$AE$14:$AE$54,MATCH(I405,'BCA Inputs'!$M$14:$M$54,0))*O405+INDEX('BCA Inputs'!$AF$14:$AF$54,MATCH(I405,'BCA Inputs'!$M$14:$M$54,0))*Q405+INDEX('BCA Inputs'!$AG$14:$AG$54,MATCH(I405,'BCA Inputs'!$M$14:$M$54,0))*F405+INDEX('BCA Inputs'!$AH$14:$AH$54,MATCH(I405,'BCA Inputs'!$M$14:$M$54,0))*G405,IF($B$3="RG&amp;E",INDEX('BCA Inputs'!$BM$14:$BM$54,MATCH(I405,'BCA Inputs'!$AW$14:$AW$54,0))*P405+INDEX('BCA Inputs'!$BN$14:$BN$54,MATCH(I405,'BCA Inputs'!$AW$14:$AW$54,0))*O405+INDEX('BCA Inputs'!$BO$14:$BO$54,MATCH(I405,'BCA Inputs'!$AW$14:$AW$54,0))*Q405+INDEX('BCA Inputs'!$BP$14:$BP$54,MATCH(I405,'BCA Inputs'!$AW$14:$AW$54,0))*F405+INDEX('BCA Inputs'!$BQ$14:$BQ$54,MATCH(I405,'BCA Inputs'!$AW$14:$AW$54,0))*G405,"")),"")</f>
        <v/>
      </c>
      <c r="AE405" s="237" t="str">
        <f t="shared" si="56"/>
        <v/>
      </c>
      <c r="AF405" s="198">
        <f t="shared" si="58"/>
        <v>0</v>
      </c>
      <c r="AG405" s="239">
        <f t="shared" si="59"/>
        <v>0</v>
      </c>
    </row>
    <row r="406" spans="1:33">
      <c r="A406" s="228"/>
      <c r="B406" s="176"/>
      <c r="C406" s="229"/>
      <c r="D406" s="230"/>
      <c r="E406" s="230"/>
      <c r="F406" s="230"/>
      <c r="G406" s="230"/>
      <c r="H406" s="231"/>
      <c r="I406" s="231"/>
      <c r="J406" s="232"/>
      <c r="K406" s="232"/>
      <c r="L406" s="232"/>
      <c r="M406" s="181">
        <f t="shared" si="57"/>
        <v>0</v>
      </c>
      <c r="N406" s="181">
        <f>IF(H406="",0,H406*I406*'Avoided Water Savings Cost'!$C$16)</f>
        <v>0</v>
      </c>
      <c r="O406" s="545">
        <f>IF(C406="",0,IF($B$3="NYSEG",C406/(1-'Avoided Electric Costs 2020'!$W$21),IF($B$3="RG&amp;E",C406/(1-'Avoided Electric Costs 2020'!$X$21),"")))</f>
        <v>0</v>
      </c>
      <c r="P406" s="546">
        <f>IF(D406="",0,IF($B$3="NYSEG",D406/(1-'Avoided Electric Costs 2020'!$W$21),IF($B$3="RG&amp;E",D406/(1-'Avoided Electric Costs 2020'!$X$21),"")))</f>
        <v>0</v>
      </c>
      <c r="Q406" s="546">
        <f>IF(E406="",0,IF($B$3="NYSEG",E406/(1-'Avoided Natural Gas Costs 2020'!$J$34),IF($B$3="RG&amp;E",E406/(1-'Avoided Natural Gas Costs 2020'!$K$34),"")))</f>
        <v>0</v>
      </c>
      <c r="R406" s="233" t="str">
        <f>IFERROR(IF(P406*'BCA Inputs'!$C$1+Q406*'BCA Inputs'!$C$2+F406*'BCA Inputs'!$C$2+G406*'BCA Inputs'!$C$2=0,"",P406*'BCA Inputs'!$C$1+Q406*'BCA Inputs'!$C$2+F406*'BCA Inputs'!$C$2+G406*'BCA Inputs'!$C$2),"")</f>
        <v/>
      </c>
      <c r="S406" s="181" t="str">
        <f t="shared" si="50"/>
        <v/>
      </c>
      <c r="T406" s="181" t="str">
        <f>IFERROR(IF($B$3="NYSEG",(INDEX('BCA Inputs'!$N$14:$N$54,MATCH(I406,'BCA Inputs'!$M$14:$M$54,0))*P406+INDEX('BCA Inputs'!$O$14:$O$54,MATCH(I406,'BCA Inputs'!$M$14:$M$54,0))*O406+INDEX('BCA Inputs'!P:P,MATCH(I406,'BCA Inputs'!M:M,0))*Q406+INDEX('BCA Inputs'!Q:Q,MATCH(I406,'BCA Inputs'!M:M,0))*F406+INDEX('BCA Inputs'!R:R,MATCH(I406,'BCA Inputs'!M:M,0))*G406)+L406+N406,IF($B$3="RG&amp;E",(INDEX('BCA Inputs'!$AX$14:$AX$54,MATCH(I406,'BCA Inputs'!$AW$14:$AW$54,0))*P406+INDEX('BCA Inputs'!$AY$14:$AY$54,MATCH(I406,'BCA Inputs'!$AW$14:$AW$54,0))*O406+INDEX('BCA Inputs'!$AZ$14:$AZ$54,MATCH(I406,'BCA Inputs'!$AW$14:$AW$54,0))*Q406+INDEX('BCA Inputs'!$BA$14:$BA$54,MATCH(I406,'BCA Inputs'!$AW$14:$AW$54,0))*F406+INDEX('BCA Inputs'!$BB$14:$BB$54,MATCH(I406,'BCA Inputs'!$AW$14:$AW$54,0))*G406)+L406+N406,"")),"")</f>
        <v/>
      </c>
      <c r="U406" s="234" t="str">
        <f t="shared" si="51"/>
        <v/>
      </c>
      <c r="V406" s="234" t="str">
        <f t="shared" si="52"/>
        <v/>
      </c>
      <c r="W406" s="234" t="str">
        <f t="shared" si="53"/>
        <v/>
      </c>
      <c r="Y406" s="235" t="str">
        <f t="shared" si="54"/>
        <v/>
      </c>
      <c r="Z406" s="236" t="str">
        <f>IFERROR(IF($B$3="NYSEG",INDEX('BCA Inputs'!$X$14:$X$54,MATCH(I406,'BCA Inputs'!$M$14:$M$54,0))*P406+INDEX('BCA Inputs'!$Y$14:$Y$54,MATCH(I406,'BCA Inputs'!$M$14:$M$54,0))*O406+INDEX('BCA Inputs'!$Z$14:$Z$54,MATCH(I406,'BCA Inputs'!$M$14:$M$54,0))*Q406+INDEX('BCA Inputs'!$AA$14:$AA$54,MATCH(I406,'BCA Inputs'!$M$14:$M$54,0))*F406+INDEX('BCA Inputs'!$AB$14:$AB$54,MATCH(I406,'BCA Inputs'!$M$14:$M$54,0))*G406,IF($B$3="RG&amp;E",INDEX('BCA Inputs'!$BG$14:$BG$54,MATCH(I406,'BCA Inputs'!$AW$14:$AW$54,0))*P406+INDEX('BCA Inputs'!$BH$14:$BH$54,MATCH(I406,'BCA Inputs'!$AW$14:$AW$54,0))*O406+INDEX('BCA Inputs'!$BI$14:$BI$54,MATCH(I406,'BCA Inputs'!$AW$14:$AW$54,0))*Q406+INDEX('BCA Inputs'!$BJ$14:$BJ$54,MATCH(I406,'BCA Inputs'!$AW$14:$AW$54,0))*F406+INDEX('BCA Inputs'!$BK$14:$BK$54,MATCH(I406,'BCA Inputs'!$AW$14:$AW$54,0))*G406,"")),"")</f>
        <v/>
      </c>
      <c r="AA406" s="237" t="str">
        <f t="shared" si="55"/>
        <v/>
      </c>
      <c r="AC406" s="238" t="str">
        <f>IFERROR((K406+R406)+IF($B$3="NYSEG",INDEX('BCA Inputs'!$AI$14:$AI$54,MATCH(I406,'BCA Inputs'!$M$14:$M$54,0))*P406+INDEX('BCA Inputs'!$AJ$14:$AJ$54,MATCH(I406,'BCA Inputs'!$M$14:$M$54,0))*Q406,IF($B$3="RG&amp;E",INDEX('BCA Inputs'!$BR$14:$BR$54,MATCH(I406,'BCA Inputs'!$AW$14:$AW$54,0))*P406+INDEX('BCA Inputs'!$BS$14:$BS$54,MATCH(I406,'BCA Inputs'!$AW$14:$AW$54,0))*Q406,"")),"")</f>
        <v/>
      </c>
      <c r="AD406" s="181" t="str">
        <f>IFERROR(IF($B$3="NYSEG",INDEX('BCA Inputs'!$AD$14:$AD$54,MATCH(I406,'BCA Inputs'!$M$14:$M$54,0))*P406+INDEX('BCA Inputs'!$AE$14:$AE$54,MATCH(I406,'BCA Inputs'!$M$14:$M$54,0))*O406+INDEX('BCA Inputs'!$AF$14:$AF$54,MATCH(I406,'BCA Inputs'!$M$14:$M$54,0))*Q406+INDEX('BCA Inputs'!$AG$14:$AG$54,MATCH(I406,'BCA Inputs'!$M$14:$M$54,0))*F406+INDEX('BCA Inputs'!$AH$14:$AH$54,MATCH(I406,'BCA Inputs'!$M$14:$M$54,0))*G406,IF($B$3="RG&amp;E",INDEX('BCA Inputs'!$BM$14:$BM$54,MATCH(I406,'BCA Inputs'!$AW$14:$AW$54,0))*P406+INDEX('BCA Inputs'!$BN$14:$BN$54,MATCH(I406,'BCA Inputs'!$AW$14:$AW$54,0))*O406+INDEX('BCA Inputs'!$BO$14:$BO$54,MATCH(I406,'BCA Inputs'!$AW$14:$AW$54,0))*Q406+INDEX('BCA Inputs'!$BP$14:$BP$54,MATCH(I406,'BCA Inputs'!$AW$14:$AW$54,0))*F406+INDEX('BCA Inputs'!$BQ$14:$BQ$54,MATCH(I406,'BCA Inputs'!$AW$14:$AW$54,0))*G406,"")),"")</f>
        <v/>
      </c>
      <c r="AE406" s="237" t="str">
        <f t="shared" si="56"/>
        <v/>
      </c>
      <c r="AF406" s="198">
        <f t="shared" si="58"/>
        <v>0</v>
      </c>
      <c r="AG406" s="239">
        <f t="shared" si="59"/>
        <v>0</v>
      </c>
    </row>
    <row r="407" spans="1:33">
      <c r="A407" s="228"/>
      <c r="B407" s="176"/>
      <c r="C407" s="229"/>
      <c r="D407" s="230"/>
      <c r="E407" s="230"/>
      <c r="F407" s="230"/>
      <c r="G407" s="230"/>
      <c r="H407" s="231"/>
      <c r="I407" s="231"/>
      <c r="J407" s="232"/>
      <c r="K407" s="232"/>
      <c r="L407" s="232"/>
      <c r="M407" s="181">
        <f t="shared" si="57"/>
        <v>0</v>
      </c>
      <c r="N407" s="181">
        <f>IF(H407="",0,H407*I407*'Avoided Water Savings Cost'!$C$16)</f>
        <v>0</v>
      </c>
      <c r="O407" s="545">
        <f>IF(C407="",0,IF($B$3="NYSEG",C407/(1-'Avoided Electric Costs 2020'!$W$21),IF($B$3="RG&amp;E",C407/(1-'Avoided Electric Costs 2020'!$X$21),"")))</f>
        <v>0</v>
      </c>
      <c r="P407" s="546">
        <f>IF(D407="",0,IF($B$3="NYSEG",D407/(1-'Avoided Electric Costs 2020'!$W$21),IF($B$3="RG&amp;E",D407/(1-'Avoided Electric Costs 2020'!$X$21),"")))</f>
        <v>0</v>
      </c>
      <c r="Q407" s="546">
        <f>IF(E407="",0,IF($B$3="NYSEG",E407/(1-'Avoided Natural Gas Costs 2020'!$J$34),IF($B$3="RG&amp;E",E407/(1-'Avoided Natural Gas Costs 2020'!$K$34),"")))</f>
        <v>0</v>
      </c>
      <c r="R407" s="233" t="str">
        <f>IFERROR(IF(P407*'BCA Inputs'!$C$1+Q407*'BCA Inputs'!$C$2+F407*'BCA Inputs'!$C$2+G407*'BCA Inputs'!$C$2=0,"",P407*'BCA Inputs'!$C$1+Q407*'BCA Inputs'!$C$2+F407*'BCA Inputs'!$C$2+G407*'BCA Inputs'!$C$2),"")</f>
        <v/>
      </c>
      <c r="S407" s="181" t="str">
        <f t="shared" ref="S407:S470" si="60">IFERROR(IF(J407+R407=0,"",J407+R407),"")</f>
        <v/>
      </c>
      <c r="T407" s="181" t="str">
        <f>IFERROR(IF($B$3="NYSEG",(INDEX('BCA Inputs'!$N$14:$N$54,MATCH(I407,'BCA Inputs'!$M$14:$M$54,0))*P407+INDEX('BCA Inputs'!$O$14:$O$54,MATCH(I407,'BCA Inputs'!$M$14:$M$54,0))*O407+INDEX('BCA Inputs'!P:P,MATCH(I407,'BCA Inputs'!M:M,0))*Q407+INDEX('BCA Inputs'!Q:Q,MATCH(I407,'BCA Inputs'!M:M,0))*F407+INDEX('BCA Inputs'!R:R,MATCH(I407,'BCA Inputs'!M:M,0))*G407)+L407+N407,IF($B$3="RG&amp;E",(INDEX('BCA Inputs'!$AX$14:$AX$54,MATCH(I407,'BCA Inputs'!$AW$14:$AW$54,0))*P407+INDEX('BCA Inputs'!$AY$14:$AY$54,MATCH(I407,'BCA Inputs'!$AW$14:$AW$54,0))*O407+INDEX('BCA Inputs'!$AZ$14:$AZ$54,MATCH(I407,'BCA Inputs'!$AW$14:$AW$54,0))*Q407+INDEX('BCA Inputs'!$BA$14:$BA$54,MATCH(I407,'BCA Inputs'!$AW$14:$AW$54,0))*F407+INDEX('BCA Inputs'!$BB$14:$BB$54,MATCH(I407,'BCA Inputs'!$AW$14:$AW$54,0))*G407)+L407+N407,"")),"")</f>
        <v/>
      </c>
      <c r="U407" s="234" t="str">
        <f t="shared" ref="U407:U470" si="61">IFERROR(T407/S407,"")</f>
        <v/>
      </c>
      <c r="V407" s="234" t="str">
        <f t="shared" ref="V407:V470" si="62">IFERROR(J407/(D407*$B$6+E407*$B$7+F407*$B$7+G407*$B$7+M407+N407/I407),"")</f>
        <v/>
      </c>
      <c r="W407" s="234" t="str">
        <f t="shared" ref="W407:W470" si="63">IFERROR((J407-K407)/(D407*$B$6+E407*$B$7+F407*$B$7+G407*$B$7+M407+N407/I407),"")</f>
        <v/>
      </c>
      <c r="Y407" s="235" t="str">
        <f t="shared" ref="Y407:Y470" si="64">IFERROR(K407+R407,"")</f>
        <v/>
      </c>
      <c r="Z407" s="236" t="str">
        <f>IFERROR(IF($B$3="NYSEG",INDEX('BCA Inputs'!$X$14:$X$54,MATCH(I407,'BCA Inputs'!$M$14:$M$54,0))*P407+INDEX('BCA Inputs'!$Y$14:$Y$54,MATCH(I407,'BCA Inputs'!$M$14:$M$54,0))*O407+INDEX('BCA Inputs'!$Z$14:$Z$54,MATCH(I407,'BCA Inputs'!$M$14:$M$54,0))*Q407+INDEX('BCA Inputs'!$AA$14:$AA$54,MATCH(I407,'BCA Inputs'!$M$14:$M$54,0))*F407+INDEX('BCA Inputs'!$AB$14:$AB$54,MATCH(I407,'BCA Inputs'!$M$14:$M$54,0))*G407,IF($B$3="RG&amp;E",INDEX('BCA Inputs'!$BG$14:$BG$54,MATCH(I407,'BCA Inputs'!$AW$14:$AW$54,0))*P407+INDEX('BCA Inputs'!$BH$14:$BH$54,MATCH(I407,'BCA Inputs'!$AW$14:$AW$54,0))*O407+INDEX('BCA Inputs'!$BI$14:$BI$54,MATCH(I407,'BCA Inputs'!$AW$14:$AW$54,0))*Q407+INDEX('BCA Inputs'!$BJ$14:$BJ$54,MATCH(I407,'BCA Inputs'!$AW$14:$AW$54,0))*F407+INDEX('BCA Inputs'!$BK$14:$BK$54,MATCH(I407,'BCA Inputs'!$AW$14:$AW$54,0))*G407,"")),"")</f>
        <v/>
      </c>
      <c r="AA407" s="237" t="str">
        <f t="shared" ref="AA407:AA470" si="65">IFERROR(Z407/Y407,"")</f>
        <v/>
      </c>
      <c r="AC407" s="238" t="str">
        <f>IFERROR((K407+R407)+IF($B$3="NYSEG",INDEX('BCA Inputs'!$AI$14:$AI$54,MATCH(I407,'BCA Inputs'!$M$14:$M$54,0))*P407+INDEX('BCA Inputs'!$AJ$14:$AJ$54,MATCH(I407,'BCA Inputs'!$M$14:$M$54,0))*Q407,IF($B$3="RG&amp;E",INDEX('BCA Inputs'!$BR$14:$BR$54,MATCH(I407,'BCA Inputs'!$AW$14:$AW$54,0))*P407+INDEX('BCA Inputs'!$BS$14:$BS$54,MATCH(I407,'BCA Inputs'!$AW$14:$AW$54,0))*Q407,"")),"")</f>
        <v/>
      </c>
      <c r="AD407" s="181" t="str">
        <f>IFERROR(IF($B$3="NYSEG",INDEX('BCA Inputs'!$AD$14:$AD$54,MATCH(I407,'BCA Inputs'!$M$14:$M$54,0))*P407+INDEX('BCA Inputs'!$AE$14:$AE$54,MATCH(I407,'BCA Inputs'!$M$14:$M$54,0))*O407+INDEX('BCA Inputs'!$AF$14:$AF$54,MATCH(I407,'BCA Inputs'!$M$14:$M$54,0))*Q407+INDEX('BCA Inputs'!$AG$14:$AG$54,MATCH(I407,'BCA Inputs'!$M$14:$M$54,0))*F407+INDEX('BCA Inputs'!$AH$14:$AH$54,MATCH(I407,'BCA Inputs'!$M$14:$M$54,0))*G407,IF($B$3="RG&amp;E",INDEX('BCA Inputs'!$BM$14:$BM$54,MATCH(I407,'BCA Inputs'!$AW$14:$AW$54,0))*P407+INDEX('BCA Inputs'!$BN$14:$BN$54,MATCH(I407,'BCA Inputs'!$AW$14:$AW$54,0))*O407+INDEX('BCA Inputs'!$BO$14:$BO$54,MATCH(I407,'BCA Inputs'!$AW$14:$AW$54,0))*Q407+INDEX('BCA Inputs'!$BP$14:$BP$54,MATCH(I407,'BCA Inputs'!$AW$14:$AW$54,0))*F407+INDEX('BCA Inputs'!$BQ$14:$BQ$54,MATCH(I407,'BCA Inputs'!$AW$14:$AW$54,0))*G407,"")),"")</f>
        <v/>
      </c>
      <c r="AE407" s="237" t="str">
        <f t="shared" ref="AE407:AE470" si="66">IFERROR(AD407/AC407,"")</f>
        <v/>
      </c>
      <c r="AF407" s="198">
        <f t="shared" si="58"/>
        <v>0</v>
      </c>
      <c r="AG407" s="239">
        <f t="shared" si="59"/>
        <v>0</v>
      </c>
    </row>
    <row r="408" spans="1:33">
      <c r="A408" s="228"/>
      <c r="B408" s="176"/>
      <c r="C408" s="229"/>
      <c r="D408" s="230"/>
      <c r="E408" s="230"/>
      <c r="F408" s="230"/>
      <c r="G408" s="230"/>
      <c r="H408" s="231"/>
      <c r="I408" s="231"/>
      <c r="J408" s="232"/>
      <c r="K408" s="232"/>
      <c r="L408" s="232"/>
      <c r="M408" s="181">
        <f t="shared" ref="M408:M471" si="67">IF(L408="",0,L408/I408)</f>
        <v>0</v>
      </c>
      <c r="N408" s="181">
        <f>IF(H408="",0,H408*I408*'Avoided Water Savings Cost'!$C$16)</f>
        <v>0</v>
      </c>
      <c r="O408" s="545">
        <f>IF(C408="",0,IF($B$3="NYSEG",C408/(1-'Avoided Electric Costs 2020'!$W$21),IF($B$3="RG&amp;E",C408/(1-'Avoided Electric Costs 2020'!$X$21),"")))</f>
        <v>0</v>
      </c>
      <c r="P408" s="546">
        <f>IF(D408="",0,IF($B$3="NYSEG",D408/(1-'Avoided Electric Costs 2020'!$W$21),IF($B$3="RG&amp;E",D408/(1-'Avoided Electric Costs 2020'!$X$21),"")))</f>
        <v>0</v>
      </c>
      <c r="Q408" s="546">
        <f>IF(E408="",0,IF($B$3="NYSEG",E408/(1-'Avoided Natural Gas Costs 2020'!$J$34),IF($B$3="RG&amp;E",E408/(1-'Avoided Natural Gas Costs 2020'!$K$34),"")))</f>
        <v>0</v>
      </c>
      <c r="R408" s="233" t="str">
        <f>IFERROR(IF(P408*'BCA Inputs'!$C$1+Q408*'BCA Inputs'!$C$2+F408*'BCA Inputs'!$C$2+G408*'BCA Inputs'!$C$2=0,"",P408*'BCA Inputs'!$C$1+Q408*'BCA Inputs'!$C$2+F408*'BCA Inputs'!$C$2+G408*'BCA Inputs'!$C$2),"")</f>
        <v/>
      </c>
      <c r="S408" s="181" t="str">
        <f t="shared" si="60"/>
        <v/>
      </c>
      <c r="T408" s="181" t="str">
        <f>IFERROR(IF($B$3="NYSEG",(INDEX('BCA Inputs'!$N$14:$N$54,MATCH(I408,'BCA Inputs'!$M$14:$M$54,0))*P408+INDEX('BCA Inputs'!$O$14:$O$54,MATCH(I408,'BCA Inputs'!$M$14:$M$54,0))*O408+INDEX('BCA Inputs'!P:P,MATCH(I408,'BCA Inputs'!M:M,0))*Q408+INDEX('BCA Inputs'!Q:Q,MATCH(I408,'BCA Inputs'!M:M,0))*F408+INDEX('BCA Inputs'!R:R,MATCH(I408,'BCA Inputs'!M:M,0))*G408)+L408+N408,IF($B$3="RG&amp;E",(INDEX('BCA Inputs'!$AX$14:$AX$54,MATCH(I408,'BCA Inputs'!$AW$14:$AW$54,0))*P408+INDEX('BCA Inputs'!$AY$14:$AY$54,MATCH(I408,'BCA Inputs'!$AW$14:$AW$54,0))*O408+INDEX('BCA Inputs'!$AZ$14:$AZ$54,MATCH(I408,'BCA Inputs'!$AW$14:$AW$54,0))*Q408+INDEX('BCA Inputs'!$BA$14:$BA$54,MATCH(I408,'BCA Inputs'!$AW$14:$AW$54,0))*F408+INDEX('BCA Inputs'!$BB$14:$BB$54,MATCH(I408,'BCA Inputs'!$AW$14:$AW$54,0))*G408)+L408+N408,"")),"")</f>
        <v/>
      </c>
      <c r="U408" s="234" t="str">
        <f t="shared" si="61"/>
        <v/>
      </c>
      <c r="V408" s="234" t="str">
        <f t="shared" si="62"/>
        <v/>
      </c>
      <c r="W408" s="234" t="str">
        <f t="shared" si="63"/>
        <v/>
      </c>
      <c r="Y408" s="235" t="str">
        <f t="shared" si="64"/>
        <v/>
      </c>
      <c r="Z408" s="236" t="str">
        <f>IFERROR(IF($B$3="NYSEG",INDEX('BCA Inputs'!$X$14:$X$54,MATCH(I408,'BCA Inputs'!$M$14:$M$54,0))*P408+INDEX('BCA Inputs'!$Y$14:$Y$54,MATCH(I408,'BCA Inputs'!$M$14:$M$54,0))*O408+INDEX('BCA Inputs'!$Z$14:$Z$54,MATCH(I408,'BCA Inputs'!$M$14:$M$54,0))*Q408+INDEX('BCA Inputs'!$AA$14:$AA$54,MATCH(I408,'BCA Inputs'!$M$14:$M$54,0))*F408+INDEX('BCA Inputs'!$AB$14:$AB$54,MATCH(I408,'BCA Inputs'!$M$14:$M$54,0))*G408,IF($B$3="RG&amp;E",INDEX('BCA Inputs'!$BG$14:$BG$54,MATCH(I408,'BCA Inputs'!$AW$14:$AW$54,0))*P408+INDEX('BCA Inputs'!$BH$14:$BH$54,MATCH(I408,'BCA Inputs'!$AW$14:$AW$54,0))*O408+INDEX('BCA Inputs'!$BI$14:$BI$54,MATCH(I408,'BCA Inputs'!$AW$14:$AW$54,0))*Q408+INDEX('BCA Inputs'!$BJ$14:$BJ$54,MATCH(I408,'BCA Inputs'!$AW$14:$AW$54,0))*F408+INDEX('BCA Inputs'!$BK$14:$BK$54,MATCH(I408,'BCA Inputs'!$AW$14:$AW$54,0))*G408,"")),"")</f>
        <v/>
      </c>
      <c r="AA408" s="237" t="str">
        <f t="shared" si="65"/>
        <v/>
      </c>
      <c r="AC408" s="238" t="str">
        <f>IFERROR((K408+R408)+IF($B$3="NYSEG",INDEX('BCA Inputs'!$AI$14:$AI$54,MATCH(I408,'BCA Inputs'!$M$14:$M$54,0))*P408+INDEX('BCA Inputs'!$AJ$14:$AJ$54,MATCH(I408,'BCA Inputs'!$M$14:$M$54,0))*Q408,IF($B$3="RG&amp;E",INDEX('BCA Inputs'!$BR$14:$BR$54,MATCH(I408,'BCA Inputs'!$AW$14:$AW$54,0))*P408+INDEX('BCA Inputs'!$BS$14:$BS$54,MATCH(I408,'BCA Inputs'!$AW$14:$AW$54,0))*Q408,"")),"")</f>
        <v/>
      </c>
      <c r="AD408" s="181" t="str">
        <f>IFERROR(IF($B$3="NYSEG",INDEX('BCA Inputs'!$AD$14:$AD$54,MATCH(I408,'BCA Inputs'!$M$14:$M$54,0))*P408+INDEX('BCA Inputs'!$AE$14:$AE$54,MATCH(I408,'BCA Inputs'!$M$14:$M$54,0))*O408+INDEX('BCA Inputs'!$AF$14:$AF$54,MATCH(I408,'BCA Inputs'!$M$14:$M$54,0))*Q408+INDEX('BCA Inputs'!$AG$14:$AG$54,MATCH(I408,'BCA Inputs'!$M$14:$M$54,0))*F408+INDEX('BCA Inputs'!$AH$14:$AH$54,MATCH(I408,'BCA Inputs'!$M$14:$M$54,0))*G408,IF($B$3="RG&amp;E",INDEX('BCA Inputs'!$BM$14:$BM$54,MATCH(I408,'BCA Inputs'!$AW$14:$AW$54,0))*P408+INDEX('BCA Inputs'!$BN$14:$BN$54,MATCH(I408,'BCA Inputs'!$AW$14:$AW$54,0))*O408+INDEX('BCA Inputs'!$BO$14:$BO$54,MATCH(I408,'BCA Inputs'!$AW$14:$AW$54,0))*Q408+INDEX('BCA Inputs'!$BP$14:$BP$54,MATCH(I408,'BCA Inputs'!$AW$14:$AW$54,0))*F408+INDEX('BCA Inputs'!$BQ$14:$BQ$54,MATCH(I408,'BCA Inputs'!$AW$14:$AW$54,0))*G408,"")),"")</f>
        <v/>
      </c>
      <c r="AE408" s="237" t="str">
        <f t="shared" si="66"/>
        <v/>
      </c>
      <c r="AF408" s="198">
        <f t="shared" ref="AF408:AF471" si="68">IF(U408&lt;1,1,0)</f>
        <v>0</v>
      </c>
      <c r="AG408" s="239">
        <f t="shared" ref="AG408:AG471" si="69">D408*3412+(E408+F408+G408)*100000</f>
        <v>0</v>
      </c>
    </row>
    <row r="409" spans="1:33">
      <c r="A409" s="228"/>
      <c r="B409" s="176"/>
      <c r="C409" s="229"/>
      <c r="D409" s="230"/>
      <c r="E409" s="230"/>
      <c r="F409" s="230"/>
      <c r="G409" s="230"/>
      <c r="H409" s="231"/>
      <c r="I409" s="231"/>
      <c r="J409" s="232"/>
      <c r="K409" s="232"/>
      <c r="L409" s="232"/>
      <c r="M409" s="181">
        <f t="shared" si="67"/>
        <v>0</v>
      </c>
      <c r="N409" s="181">
        <f>IF(H409="",0,H409*I409*'Avoided Water Savings Cost'!$C$16)</f>
        <v>0</v>
      </c>
      <c r="O409" s="545">
        <f>IF(C409="",0,IF($B$3="NYSEG",C409/(1-'Avoided Electric Costs 2020'!$W$21),IF($B$3="RG&amp;E",C409/(1-'Avoided Electric Costs 2020'!$X$21),"")))</f>
        <v>0</v>
      </c>
      <c r="P409" s="546">
        <f>IF(D409="",0,IF($B$3="NYSEG",D409/(1-'Avoided Electric Costs 2020'!$W$21),IF($B$3="RG&amp;E",D409/(1-'Avoided Electric Costs 2020'!$X$21),"")))</f>
        <v>0</v>
      </c>
      <c r="Q409" s="546">
        <f>IF(E409="",0,IF($B$3="NYSEG",E409/(1-'Avoided Natural Gas Costs 2020'!$J$34),IF($B$3="RG&amp;E",E409/(1-'Avoided Natural Gas Costs 2020'!$K$34),"")))</f>
        <v>0</v>
      </c>
      <c r="R409" s="233" t="str">
        <f>IFERROR(IF(P409*'BCA Inputs'!$C$1+Q409*'BCA Inputs'!$C$2+F409*'BCA Inputs'!$C$2+G409*'BCA Inputs'!$C$2=0,"",P409*'BCA Inputs'!$C$1+Q409*'BCA Inputs'!$C$2+F409*'BCA Inputs'!$C$2+G409*'BCA Inputs'!$C$2),"")</f>
        <v/>
      </c>
      <c r="S409" s="181" t="str">
        <f t="shared" si="60"/>
        <v/>
      </c>
      <c r="T409" s="181" t="str">
        <f>IFERROR(IF($B$3="NYSEG",(INDEX('BCA Inputs'!$N$14:$N$54,MATCH(I409,'BCA Inputs'!$M$14:$M$54,0))*P409+INDEX('BCA Inputs'!$O$14:$O$54,MATCH(I409,'BCA Inputs'!$M$14:$M$54,0))*O409+INDEX('BCA Inputs'!P:P,MATCH(I409,'BCA Inputs'!M:M,0))*Q409+INDEX('BCA Inputs'!Q:Q,MATCH(I409,'BCA Inputs'!M:M,0))*F409+INDEX('BCA Inputs'!R:R,MATCH(I409,'BCA Inputs'!M:M,0))*G409)+L409+N409,IF($B$3="RG&amp;E",(INDEX('BCA Inputs'!$AX$14:$AX$54,MATCH(I409,'BCA Inputs'!$AW$14:$AW$54,0))*P409+INDEX('BCA Inputs'!$AY$14:$AY$54,MATCH(I409,'BCA Inputs'!$AW$14:$AW$54,0))*O409+INDEX('BCA Inputs'!$AZ$14:$AZ$54,MATCH(I409,'BCA Inputs'!$AW$14:$AW$54,0))*Q409+INDEX('BCA Inputs'!$BA$14:$BA$54,MATCH(I409,'BCA Inputs'!$AW$14:$AW$54,0))*F409+INDEX('BCA Inputs'!$BB$14:$BB$54,MATCH(I409,'BCA Inputs'!$AW$14:$AW$54,0))*G409)+L409+N409,"")),"")</f>
        <v/>
      </c>
      <c r="U409" s="234" t="str">
        <f t="shared" si="61"/>
        <v/>
      </c>
      <c r="V409" s="234" t="str">
        <f t="shared" si="62"/>
        <v/>
      </c>
      <c r="W409" s="234" t="str">
        <f t="shared" si="63"/>
        <v/>
      </c>
      <c r="Y409" s="235" t="str">
        <f t="shared" si="64"/>
        <v/>
      </c>
      <c r="Z409" s="236" t="str">
        <f>IFERROR(IF($B$3="NYSEG",INDEX('BCA Inputs'!$X$14:$X$54,MATCH(I409,'BCA Inputs'!$M$14:$M$54,0))*P409+INDEX('BCA Inputs'!$Y$14:$Y$54,MATCH(I409,'BCA Inputs'!$M$14:$M$54,0))*O409+INDEX('BCA Inputs'!$Z$14:$Z$54,MATCH(I409,'BCA Inputs'!$M$14:$M$54,0))*Q409+INDEX('BCA Inputs'!$AA$14:$AA$54,MATCH(I409,'BCA Inputs'!$M$14:$M$54,0))*F409+INDEX('BCA Inputs'!$AB$14:$AB$54,MATCH(I409,'BCA Inputs'!$M$14:$M$54,0))*G409,IF($B$3="RG&amp;E",INDEX('BCA Inputs'!$BG$14:$BG$54,MATCH(I409,'BCA Inputs'!$AW$14:$AW$54,0))*P409+INDEX('BCA Inputs'!$BH$14:$BH$54,MATCH(I409,'BCA Inputs'!$AW$14:$AW$54,0))*O409+INDEX('BCA Inputs'!$BI$14:$BI$54,MATCH(I409,'BCA Inputs'!$AW$14:$AW$54,0))*Q409+INDEX('BCA Inputs'!$BJ$14:$BJ$54,MATCH(I409,'BCA Inputs'!$AW$14:$AW$54,0))*F409+INDEX('BCA Inputs'!$BK$14:$BK$54,MATCH(I409,'BCA Inputs'!$AW$14:$AW$54,0))*G409,"")),"")</f>
        <v/>
      </c>
      <c r="AA409" s="237" t="str">
        <f t="shared" si="65"/>
        <v/>
      </c>
      <c r="AC409" s="238" t="str">
        <f>IFERROR((K409+R409)+IF($B$3="NYSEG",INDEX('BCA Inputs'!$AI$14:$AI$54,MATCH(I409,'BCA Inputs'!$M$14:$M$54,0))*P409+INDEX('BCA Inputs'!$AJ$14:$AJ$54,MATCH(I409,'BCA Inputs'!$M$14:$M$54,0))*Q409,IF($B$3="RG&amp;E",INDEX('BCA Inputs'!$BR$14:$BR$54,MATCH(I409,'BCA Inputs'!$AW$14:$AW$54,0))*P409+INDEX('BCA Inputs'!$BS$14:$BS$54,MATCH(I409,'BCA Inputs'!$AW$14:$AW$54,0))*Q409,"")),"")</f>
        <v/>
      </c>
      <c r="AD409" s="181" t="str">
        <f>IFERROR(IF($B$3="NYSEG",INDEX('BCA Inputs'!$AD$14:$AD$54,MATCH(I409,'BCA Inputs'!$M$14:$M$54,0))*P409+INDEX('BCA Inputs'!$AE$14:$AE$54,MATCH(I409,'BCA Inputs'!$M$14:$M$54,0))*O409+INDEX('BCA Inputs'!$AF$14:$AF$54,MATCH(I409,'BCA Inputs'!$M$14:$M$54,0))*Q409+INDEX('BCA Inputs'!$AG$14:$AG$54,MATCH(I409,'BCA Inputs'!$M$14:$M$54,0))*F409+INDEX('BCA Inputs'!$AH$14:$AH$54,MATCH(I409,'BCA Inputs'!$M$14:$M$54,0))*G409,IF($B$3="RG&amp;E",INDEX('BCA Inputs'!$BM$14:$BM$54,MATCH(I409,'BCA Inputs'!$AW$14:$AW$54,0))*P409+INDEX('BCA Inputs'!$BN$14:$BN$54,MATCH(I409,'BCA Inputs'!$AW$14:$AW$54,0))*O409+INDEX('BCA Inputs'!$BO$14:$BO$54,MATCH(I409,'BCA Inputs'!$AW$14:$AW$54,0))*Q409+INDEX('BCA Inputs'!$BP$14:$BP$54,MATCH(I409,'BCA Inputs'!$AW$14:$AW$54,0))*F409+INDEX('BCA Inputs'!$BQ$14:$BQ$54,MATCH(I409,'BCA Inputs'!$AW$14:$AW$54,0))*G409,"")),"")</f>
        <v/>
      </c>
      <c r="AE409" s="237" t="str">
        <f t="shared" si="66"/>
        <v/>
      </c>
      <c r="AF409" s="198">
        <f t="shared" si="68"/>
        <v>0</v>
      </c>
      <c r="AG409" s="239">
        <f t="shared" si="69"/>
        <v>0</v>
      </c>
    </row>
    <row r="410" spans="1:33">
      <c r="A410" s="228"/>
      <c r="B410" s="176"/>
      <c r="C410" s="229"/>
      <c r="D410" s="230"/>
      <c r="E410" s="230"/>
      <c r="F410" s="230"/>
      <c r="G410" s="230"/>
      <c r="H410" s="231"/>
      <c r="I410" s="231"/>
      <c r="J410" s="232"/>
      <c r="K410" s="232"/>
      <c r="L410" s="232"/>
      <c r="M410" s="181">
        <f t="shared" si="67"/>
        <v>0</v>
      </c>
      <c r="N410" s="181">
        <f>IF(H410="",0,H410*I410*'Avoided Water Savings Cost'!$C$16)</f>
        <v>0</v>
      </c>
      <c r="O410" s="545">
        <f>IF(C410="",0,IF($B$3="NYSEG",C410/(1-'Avoided Electric Costs 2020'!$W$21),IF($B$3="RG&amp;E",C410/(1-'Avoided Electric Costs 2020'!$X$21),"")))</f>
        <v>0</v>
      </c>
      <c r="P410" s="546">
        <f>IF(D410="",0,IF($B$3="NYSEG",D410/(1-'Avoided Electric Costs 2020'!$W$21),IF($B$3="RG&amp;E",D410/(1-'Avoided Electric Costs 2020'!$X$21),"")))</f>
        <v>0</v>
      </c>
      <c r="Q410" s="546">
        <f>IF(E410="",0,IF($B$3="NYSEG",E410/(1-'Avoided Natural Gas Costs 2020'!$J$34),IF($B$3="RG&amp;E",E410/(1-'Avoided Natural Gas Costs 2020'!$K$34),"")))</f>
        <v>0</v>
      </c>
      <c r="R410" s="233" t="str">
        <f>IFERROR(IF(P410*'BCA Inputs'!$C$1+Q410*'BCA Inputs'!$C$2+F410*'BCA Inputs'!$C$2+G410*'BCA Inputs'!$C$2=0,"",P410*'BCA Inputs'!$C$1+Q410*'BCA Inputs'!$C$2+F410*'BCA Inputs'!$C$2+G410*'BCA Inputs'!$C$2),"")</f>
        <v/>
      </c>
      <c r="S410" s="181" t="str">
        <f t="shared" si="60"/>
        <v/>
      </c>
      <c r="T410" s="181" t="str">
        <f>IFERROR(IF($B$3="NYSEG",(INDEX('BCA Inputs'!$N$14:$N$54,MATCH(I410,'BCA Inputs'!$M$14:$M$54,0))*P410+INDEX('BCA Inputs'!$O$14:$O$54,MATCH(I410,'BCA Inputs'!$M$14:$M$54,0))*O410+INDEX('BCA Inputs'!P:P,MATCH(I410,'BCA Inputs'!M:M,0))*Q410+INDEX('BCA Inputs'!Q:Q,MATCH(I410,'BCA Inputs'!M:M,0))*F410+INDEX('BCA Inputs'!R:R,MATCH(I410,'BCA Inputs'!M:M,0))*G410)+L410+N410,IF($B$3="RG&amp;E",(INDEX('BCA Inputs'!$AX$14:$AX$54,MATCH(I410,'BCA Inputs'!$AW$14:$AW$54,0))*P410+INDEX('BCA Inputs'!$AY$14:$AY$54,MATCH(I410,'BCA Inputs'!$AW$14:$AW$54,0))*O410+INDEX('BCA Inputs'!$AZ$14:$AZ$54,MATCH(I410,'BCA Inputs'!$AW$14:$AW$54,0))*Q410+INDEX('BCA Inputs'!$BA$14:$BA$54,MATCH(I410,'BCA Inputs'!$AW$14:$AW$54,0))*F410+INDEX('BCA Inputs'!$BB$14:$BB$54,MATCH(I410,'BCA Inputs'!$AW$14:$AW$54,0))*G410)+L410+N410,"")),"")</f>
        <v/>
      </c>
      <c r="U410" s="234" t="str">
        <f t="shared" si="61"/>
        <v/>
      </c>
      <c r="V410" s="234" t="str">
        <f t="shared" si="62"/>
        <v/>
      </c>
      <c r="W410" s="234" t="str">
        <f t="shared" si="63"/>
        <v/>
      </c>
      <c r="Y410" s="235" t="str">
        <f t="shared" si="64"/>
        <v/>
      </c>
      <c r="Z410" s="236" t="str">
        <f>IFERROR(IF($B$3="NYSEG",INDEX('BCA Inputs'!$X$14:$X$54,MATCH(I410,'BCA Inputs'!$M$14:$M$54,0))*P410+INDEX('BCA Inputs'!$Y$14:$Y$54,MATCH(I410,'BCA Inputs'!$M$14:$M$54,0))*O410+INDEX('BCA Inputs'!$Z$14:$Z$54,MATCH(I410,'BCA Inputs'!$M$14:$M$54,0))*Q410+INDEX('BCA Inputs'!$AA$14:$AA$54,MATCH(I410,'BCA Inputs'!$M$14:$M$54,0))*F410+INDEX('BCA Inputs'!$AB$14:$AB$54,MATCH(I410,'BCA Inputs'!$M$14:$M$54,0))*G410,IF($B$3="RG&amp;E",INDEX('BCA Inputs'!$BG$14:$BG$54,MATCH(I410,'BCA Inputs'!$AW$14:$AW$54,0))*P410+INDEX('BCA Inputs'!$BH$14:$BH$54,MATCH(I410,'BCA Inputs'!$AW$14:$AW$54,0))*O410+INDEX('BCA Inputs'!$BI$14:$BI$54,MATCH(I410,'BCA Inputs'!$AW$14:$AW$54,0))*Q410+INDEX('BCA Inputs'!$BJ$14:$BJ$54,MATCH(I410,'BCA Inputs'!$AW$14:$AW$54,0))*F410+INDEX('BCA Inputs'!$BK$14:$BK$54,MATCH(I410,'BCA Inputs'!$AW$14:$AW$54,0))*G410,"")),"")</f>
        <v/>
      </c>
      <c r="AA410" s="237" t="str">
        <f t="shared" si="65"/>
        <v/>
      </c>
      <c r="AC410" s="238" t="str">
        <f>IFERROR((K410+R410)+IF($B$3="NYSEG",INDEX('BCA Inputs'!$AI$14:$AI$54,MATCH(I410,'BCA Inputs'!$M$14:$M$54,0))*P410+INDEX('BCA Inputs'!$AJ$14:$AJ$54,MATCH(I410,'BCA Inputs'!$M$14:$M$54,0))*Q410,IF($B$3="RG&amp;E",INDEX('BCA Inputs'!$BR$14:$BR$54,MATCH(I410,'BCA Inputs'!$AW$14:$AW$54,0))*P410+INDEX('BCA Inputs'!$BS$14:$BS$54,MATCH(I410,'BCA Inputs'!$AW$14:$AW$54,0))*Q410,"")),"")</f>
        <v/>
      </c>
      <c r="AD410" s="181" t="str">
        <f>IFERROR(IF($B$3="NYSEG",INDEX('BCA Inputs'!$AD$14:$AD$54,MATCH(I410,'BCA Inputs'!$M$14:$M$54,0))*P410+INDEX('BCA Inputs'!$AE$14:$AE$54,MATCH(I410,'BCA Inputs'!$M$14:$M$54,0))*O410+INDEX('BCA Inputs'!$AF$14:$AF$54,MATCH(I410,'BCA Inputs'!$M$14:$M$54,0))*Q410+INDEX('BCA Inputs'!$AG$14:$AG$54,MATCH(I410,'BCA Inputs'!$M$14:$M$54,0))*F410+INDEX('BCA Inputs'!$AH$14:$AH$54,MATCH(I410,'BCA Inputs'!$M$14:$M$54,0))*G410,IF($B$3="RG&amp;E",INDEX('BCA Inputs'!$BM$14:$BM$54,MATCH(I410,'BCA Inputs'!$AW$14:$AW$54,0))*P410+INDEX('BCA Inputs'!$BN$14:$BN$54,MATCH(I410,'BCA Inputs'!$AW$14:$AW$54,0))*O410+INDEX('BCA Inputs'!$BO$14:$BO$54,MATCH(I410,'BCA Inputs'!$AW$14:$AW$54,0))*Q410+INDEX('BCA Inputs'!$BP$14:$BP$54,MATCH(I410,'BCA Inputs'!$AW$14:$AW$54,0))*F410+INDEX('BCA Inputs'!$BQ$14:$BQ$54,MATCH(I410,'BCA Inputs'!$AW$14:$AW$54,0))*G410,"")),"")</f>
        <v/>
      </c>
      <c r="AE410" s="237" t="str">
        <f t="shared" si="66"/>
        <v/>
      </c>
      <c r="AF410" s="198">
        <f t="shared" si="68"/>
        <v>0</v>
      </c>
      <c r="AG410" s="239">
        <f t="shared" si="69"/>
        <v>0</v>
      </c>
    </row>
    <row r="411" spans="1:33">
      <c r="A411" s="228"/>
      <c r="B411" s="176"/>
      <c r="C411" s="229"/>
      <c r="D411" s="230"/>
      <c r="E411" s="230"/>
      <c r="F411" s="230"/>
      <c r="G411" s="230"/>
      <c r="H411" s="231"/>
      <c r="I411" s="231"/>
      <c r="J411" s="232"/>
      <c r="K411" s="232"/>
      <c r="L411" s="232"/>
      <c r="M411" s="181">
        <f t="shared" si="67"/>
        <v>0</v>
      </c>
      <c r="N411" s="181">
        <f>IF(H411="",0,H411*I411*'Avoided Water Savings Cost'!$C$16)</f>
        <v>0</v>
      </c>
      <c r="O411" s="545">
        <f>IF(C411="",0,IF($B$3="NYSEG",C411/(1-'Avoided Electric Costs 2020'!$W$21),IF($B$3="RG&amp;E",C411/(1-'Avoided Electric Costs 2020'!$X$21),"")))</f>
        <v>0</v>
      </c>
      <c r="P411" s="546">
        <f>IF(D411="",0,IF($B$3="NYSEG",D411/(1-'Avoided Electric Costs 2020'!$W$21),IF($B$3="RG&amp;E",D411/(1-'Avoided Electric Costs 2020'!$X$21),"")))</f>
        <v>0</v>
      </c>
      <c r="Q411" s="546">
        <f>IF(E411="",0,IF($B$3="NYSEG",E411/(1-'Avoided Natural Gas Costs 2020'!$J$34),IF($B$3="RG&amp;E",E411/(1-'Avoided Natural Gas Costs 2020'!$K$34),"")))</f>
        <v>0</v>
      </c>
      <c r="R411" s="233" t="str">
        <f>IFERROR(IF(P411*'BCA Inputs'!$C$1+Q411*'BCA Inputs'!$C$2+F411*'BCA Inputs'!$C$2+G411*'BCA Inputs'!$C$2=0,"",P411*'BCA Inputs'!$C$1+Q411*'BCA Inputs'!$C$2+F411*'BCA Inputs'!$C$2+G411*'BCA Inputs'!$C$2),"")</f>
        <v/>
      </c>
      <c r="S411" s="181" t="str">
        <f t="shared" si="60"/>
        <v/>
      </c>
      <c r="T411" s="181" t="str">
        <f>IFERROR(IF($B$3="NYSEG",(INDEX('BCA Inputs'!$N$14:$N$54,MATCH(I411,'BCA Inputs'!$M$14:$M$54,0))*P411+INDEX('BCA Inputs'!$O$14:$O$54,MATCH(I411,'BCA Inputs'!$M$14:$M$54,0))*O411+INDEX('BCA Inputs'!P:P,MATCH(I411,'BCA Inputs'!M:M,0))*Q411+INDEX('BCA Inputs'!Q:Q,MATCH(I411,'BCA Inputs'!M:M,0))*F411+INDEX('BCA Inputs'!R:R,MATCH(I411,'BCA Inputs'!M:M,0))*G411)+L411+N411,IF($B$3="RG&amp;E",(INDEX('BCA Inputs'!$AX$14:$AX$54,MATCH(I411,'BCA Inputs'!$AW$14:$AW$54,0))*P411+INDEX('BCA Inputs'!$AY$14:$AY$54,MATCH(I411,'BCA Inputs'!$AW$14:$AW$54,0))*O411+INDEX('BCA Inputs'!$AZ$14:$AZ$54,MATCH(I411,'BCA Inputs'!$AW$14:$AW$54,0))*Q411+INDEX('BCA Inputs'!$BA$14:$BA$54,MATCH(I411,'BCA Inputs'!$AW$14:$AW$54,0))*F411+INDEX('BCA Inputs'!$BB$14:$BB$54,MATCH(I411,'BCA Inputs'!$AW$14:$AW$54,0))*G411)+L411+N411,"")),"")</f>
        <v/>
      </c>
      <c r="U411" s="234" t="str">
        <f t="shared" si="61"/>
        <v/>
      </c>
      <c r="V411" s="234" t="str">
        <f t="shared" si="62"/>
        <v/>
      </c>
      <c r="W411" s="234" t="str">
        <f t="shared" si="63"/>
        <v/>
      </c>
      <c r="Y411" s="235" t="str">
        <f t="shared" si="64"/>
        <v/>
      </c>
      <c r="Z411" s="236" t="str">
        <f>IFERROR(IF($B$3="NYSEG",INDEX('BCA Inputs'!$X$14:$X$54,MATCH(I411,'BCA Inputs'!$M$14:$M$54,0))*P411+INDEX('BCA Inputs'!$Y$14:$Y$54,MATCH(I411,'BCA Inputs'!$M$14:$M$54,0))*O411+INDEX('BCA Inputs'!$Z$14:$Z$54,MATCH(I411,'BCA Inputs'!$M$14:$M$54,0))*Q411+INDEX('BCA Inputs'!$AA$14:$AA$54,MATCH(I411,'BCA Inputs'!$M$14:$M$54,0))*F411+INDEX('BCA Inputs'!$AB$14:$AB$54,MATCH(I411,'BCA Inputs'!$M$14:$M$54,0))*G411,IF($B$3="RG&amp;E",INDEX('BCA Inputs'!$BG$14:$BG$54,MATCH(I411,'BCA Inputs'!$AW$14:$AW$54,0))*P411+INDEX('BCA Inputs'!$BH$14:$BH$54,MATCH(I411,'BCA Inputs'!$AW$14:$AW$54,0))*O411+INDEX('BCA Inputs'!$BI$14:$BI$54,MATCH(I411,'BCA Inputs'!$AW$14:$AW$54,0))*Q411+INDEX('BCA Inputs'!$BJ$14:$BJ$54,MATCH(I411,'BCA Inputs'!$AW$14:$AW$54,0))*F411+INDEX('BCA Inputs'!$BK$14:$BK$54,MATCH(I411,'BCA Inputs'!$AW$14:$AW$54,0))*G411,"")),"")</f>
        <v/>
      </c>
      <c r="AA411" s="237" t="str">
        <f t="shared" si="65"/>
        <v/>
      </c>
      <c r="AC411" s="238" t="str">
        <f>IFERROR((K411+R411)+IF($B$3="NYSEG",INDEX('BCA Inputs'!$AI$14:$AI$54,MATCH(I411,'BCA Inputs'!$M$14:$M$54,0))*P411+INDEX('BCA Inputs'!$AJ$14:$AJ$54,MATCH(I411,'BCA Inputs'!$M$14:$M$54,0))*Q411,IF($B$3="RG&amp;E",INDEX('BCA Inputs'!$BR$14:$BR$54,MATCH(I411,'BCA Inputs'!$AW$14:$AW$54,0))*P411+INDEX('BCA Inputs'!$BS$14:$BS$54,MATCH(I411,'BCA Inputs'!$AW$14:$AW$54,0))*Q411,"")),"")</f>
        <v/>
      </c>
      <c r="AD411" s="181" t="str">
        <f>IFERROR(IF($B$3="NYSEG",INDEX('BCA Inputs'!$AD$14:$AD$54,MATCH(I411,'BCA Inputs'!$M$14:$M$54,0))*P411+INDEX('BCA Inputs'!$AE$14:$AE$54,MATCH(I411,'BCA Inputs'!$M$14:$M$54,0))*O411+INDEX('BCA Inputs'!$AF$14:$AF$54,MATCH(I411,'BCA Inputs'!$M$14:$M$54,0))*Q411+INDEX('BCA Inputs'!$AG$14:$AG$54,MATCH(I411,'BCA Inputs'!$M$14:$M$54,0))*F411+INDEX('BCA Inputs'!$AH$14:$AH$54,MATCH(I411,'BCA Inputs'!$M$14:$M$54,0))*G411,IF($B$3="RG&amp;E",INDEX('BCA Inputs'!$BM$14:$BM$54,MATCH(I411,'BCA Inputs'!$AW$14:$AW$54,0))*P411+INDEX('BCA Inputs'!$BN$14:$BN$54,MATCH(I411,'BCA Inputs'!$AW$14:$AW$54,0))*O411+INDEX('BCA Inputs'!$BO$14:$BO$54,MATCH(I411,'BCA Inputs'!$AW$14:$AW$54,0))*Q411+INDEX('BCA Inputs'!$BP$14:$BP$54,MATCH(I411,'BCA Inputs'!$AW$14:$AW$54,0))*F411+INDEX('BCA Inputs'!$BQ$14:$BQ$54,MATCH(I411,'BCA Inputs'!$AW$14:$AW$54,0))*G411,"")),"")</f>
        <v/>
      </c>
      <c r="AE411" s="237" t="str">
        <f t="shared" si="66"/>
        <v/>
      </c>
      <c r="AF411" s="198">
        <f t="shared" si="68"/>
        <v>0</v>
      </c>
      <c r="AG411" s="239">
        <f t="shared" si="69"/>
        <v>0</v>
      </c>
    </row>
    <row r="412" spans="1:33">
      <c r="A412" s="228"/>
      <c r="B412" s="176"/>
      <c r="C412" s="229"/>
      <c r="D412" s="230"/>
      <c r="E412" s="230"/>
      <c r="F412" s="230"/>
      <c r="G412" s="230"/>
      <c r="H412" s="231"/>
      <c r="I412" s="231"/>
      <c r="J412" s="232"/>
      <c r="K412" s="232"/>
      <c r="L412" s="232"/>
      <c r="M412" s="181">
        <f t="shared" si="67"/>
        <v>0</v>
      </c>
      <c r="N412" s="181">
        <f>IF(H412="",0,H412*I412*'Avoided Water Savings Cost'!$C$16)</f>
        <v>0</v>
      </c>
      <c r="O412" s="545">
        <f>IF(C412="",0,IF($B$3="NYSEG",C412/(1-'Avoided Electric Costs 2020'!$W$21),IF($B$3="RG&amp;E",C412/(1-'Avoided Electric Costs 2020'!$X$21),"")))</f>
        <v>0</v>
      </c>
      <c r="P412" s="546">
        <f>IF(D412="",0,IF($B$3="NYSEG",D412/(1-'Avoided Electric Costs 2020'!$W$21),IF($B$3="RG&amp;E",D412/(1-'Avoided Electric Costs 2020'!$X$21),"")))</f>
        <v>0</v>
      </c>
      <c r="Q412" s="546">
        <f>IF(E412="",0,IF($B$3="NYSEG",E412/(1-'Avoided Natural Gas Costs 2020'!$J$34),IF($B$3="RG&amp;E",E412/(1-'Avoided Natural Gas Costs 2020'!$K$34),"")))</f>
        <v>0</v>
      </c>
      <c r="R412" s="233" t="str">
        <f>IFERROR(IF(P412*'BCA Inputs'!$C$1+Q412*'BCA Inputs'!$C$2+F412*'BCA Inputs'!$C$2+G412*'BCA Inputs'!$C$2=0,"",P412*'BCA Inputs'!$C$1+Q412*'BCA Inputs'!$C$2+F412*'BCA Inputs'!$C$2+G412*'BCA Inputs'!$C$2),"")</f>
        <v/>
      </c>
      <c r="S412" s="181" t="str">
        <f t="shared" si="60"/>
        <v/>
      </c>
      <c r="T412" s="181" t="str">
        <f>IFERROR(IF($B$3="NYSEG",(INDEX('BCA Inputs'!$N$14:$N$54,MATCH(I412,'BCA Inputs'!$M$14:$M$54,0))*P412+INDEX('BCA Inputs'!$O$14:$O$54,MATCH(I412,'BCA Inputs'!$M$14:$M$54,0))*O412+INDEX('BCA Inputs'!P:P,MATCH(I412,'BCA Inputs'!M:M,0))*Q412+INDEX('BCA Inputs'!Q:Q,MATCH(I412,'BCA Inputs'!M:M,0))*F412+INDEX('BCA Inputs'!R:R,MATCH(I412,'BCA Inputs'!M:M,0))*G412)+L412+N412,IF($B$3="RG&amp;E",(INDEX('BCA Inputs'!$AX$14:$AX$54,MATCH(I412,'BCA Inputs'!$AW$14:$AW$54,0))*P412+INDEX('BCA Inputs'!$AY$14:$AY$54,MATCH(I412,'BCA Inputs'!$AW$14:$AW$54,0))*O412+INDEX('BCA Inputs'!$AZ$14:$AZ$54,MATCH(I412,'BCA Inputs'!$AW$14:$AW$54,0))*Q412+INDEX('BCA Inputs'!$BA$14:$BA$54,MATCH(I412,'BCA Inputs'!$AW$14:$AW$54,0))*F412+INDEX('BCA Inputs'!$BB$14:$BB$54,MATCH(I412,'BCA Inputs'!$AW$14:$AW$54,0))*G412)+L412+N412,"")),"")</f>
        <v/>
      </c>
      <c r="U412" s="234" t="str">
        <f t="shared" si="61"/>
        <v/>
      </c>
      <c r="V412" s="234" t="str">
        <f t="shared" si="62"/>
        <v/>
      </c>
      <c r="W412" s="234" t="str">
        <f t="shared" si="63"/>
        <v/>
      </c>
      <c r="Y412" s="235" t="str">
        <f t="shared" si="64"/>
        <v/>
      </c>
      <c r="Z412" s="236" t="str">
        <f>IFERROR(IF($B$3="NYSEG",INDEX('BCA Inputs'!$X$14:$X$54,MATCH(I412,'BCA Inputs'!$M$14:$M$54,0))*P412+INDEX('BCA Inputs'!$Y$14:$Y$54,MATCH(I412,'BCA Inputs'!$M$14:$M$54,0))*O412+INDEX('BCA Inputs'!$Z$14:$Z$54,MATCH(I412,'BCA Inputs'!$M$14:$M$54,0))*Q412+INDEX('BCA Inputs'!$AA$14:$AA$54,MATCH(I412,'BCA Inputs'!$M$14:$M$54,0))*F412+INDEX('BCA Inputs'!$AB$14:$AB$54,MATCH(I412,'BCA Inputs'!$M$14:$M$54,0))*G412,IF($B$3="RG&amp;E",INDEX('BCA Inputs'!$BG$14:$BG$54,MATCH(I412,'BCA Inputs'!$AW$14:$AW$54,0))*P412+INDEX('BCA Inputs'!$BH$14:$BH$54,MATCH(I412,'BCA Inputs'!$AW$14:$AW$54,0))*O412+INDEX('BCA Inputs'!$BI$14:$BI$54,MATCH(I412,'BCA Inputs'!$AW$14:$AW$54,0))*Q412+INDEX('BCA Inputs'!$BJ$14:$BJ$54,MATCH(I412,'BCA Inputs'!$AW$14:$AW$54,0))*F412+INDEX('BCA Inputs'!$BK$14:$BK$54,MATCH(I412,'BCA Inputs'!$AW$14:$AW$54,0))*G412,"")),"")</f>
        <v/>
      </c>
      <c r="AA412" s="237" t="str">
        <f t="shared" si="65"/>
        <v/>
      </c>
      <c r="AC412" s="238" t="str">
        <f>IFERROR((K412+R412)+IF($B$3="NYSEG",INDEX('BCA Inputs'!$AI$14:$AI$54,MATCH(I412,'BCA Inputs'!$M$14:$M$54,0))*P412+INDEX('BCA Inputs'!$AJ$14:$AJ$54,MATCH(I412,'BCA Inputs'!$M$14:$M$54,0))*Q412,IF($B$3="RG&amp;E",INDEX('BCA Inputs'!$BR$14:$BR$54,MATCH(I412,'BCA Inputs'!$AW$14:$AW$54,0))*P412+INDEX('BCA Inputs'!$BS$14:$BS$54,MATCH(I412,'BCA Inputs'!$AW$14:$AW$54,0))*Q412,"")),"")</f>
        <v/>
      </c>
      <c r="AD412" s="181" t="str">
        <f>IFERROR(IF($B$3="NYSEG",INDEX('BCA Inputs'!$AD$14:$AD$54,MATCH(I412,'BCA Inputs'!$M$14:$M$54,0))*P412+INDEX('BCA Inputs'!$AE$14:$AE$54,MATCH(I412,'BCA Inputs'!$M$14:$M$54,0))*O412+INDEX('BCA Inputs'!$AF$14:$AF$54,MATCH(I412,'BCA Inputs'!$M$14:$M$54,0))*Q412+INDEX('BCA Inputs'!$AG$14:$AG$54,MATCH(I412,'BCA Inputs'!$M$14:$M$54,0))*F412+INDEX('BCA Inputs'!$AH$14:$AH$54,MATCH(I412,'BCA Inputs'!$M$14:$M$54,0))*G412,IF($B$3="RG&amp;E",INDEX('BCA Inputs'!$BM$14:$BM$54,MATCH(I412,'BCA Inputs'!$AW$14:$AW$54,0))*P412+INDEX('BCA Inputs'!$BN$14:$BN$54,MATCH(I412,'BCA Inputs'!$AW$14:$AW$54,0))*O412+INDEX('BCA Inputs'!$BO$14:$BO$54,MATCH(I412,'BCA Inputs'!$AW$14:$AW$54,0))*Q412+INDEX('BCA Inputs'!$BP$14:$BP$54,MATCH(I412,'BCA Inputs'!$AW$14:$AW$54,0))*F412+INDEX('BCA Inputs'!$BQ$14:$BQ$54,MATCH(I412,'BCA Inputs'!$AW$14:$AW$54,0))*G412,"")),"")</f>
        <v/>
      </c>
      <c r="AE412" s="237" t="str">
        <f t="shared" si="66"/>
        <v/>
      </c>
      <c r="AF412" s="198">
        <f t="shared" si="68"/>
        <v>0</v>
      </c>
      <c r="AG412" s="239">
        <f t="shared" si="69"/>
        <v>0</v>
      </c>
    </row>
    <row r="413" spans="1:33">
      <c r="A413" s="228"/>
      <c r="B413" s="176"/>
      <c r="C413" s="229"/>
      <c r="D413" s="230"/>
      <c r="E413" s="230"/>
      <c r="F413" s="230"/>
      <c r="G413" s="230"/>
      <c r="H413" s="231"/>
      <c r="I413" s="231"/>
      <c r="J413" s="232"/>
      <c r="K413" s="232"/>
      <c r="L413" s="232"/>
      <c r="M413" s="181">
        <f t="shared" si="67"/>
        <v>0</v>
      </c>
      <c r="N413" s="181">
        <f>IF(H413="",0,H413*I413*'Avoided Water Savings Cost'!$C$16)</f>
        <v>0</v>
      </c>
      <c r="O413" s="545">
        <f>IF(C413="",0,IF($B$3="NYSEG",C413/(1-'Avoided Electric Costs 2020'!$W$21),IF($B$3="RG&amp;E",C413/(1-'Avoided Electric Costs 2020'!$X$21),"")))</f>
        <v>0</v>
      </c>
      <c r="P413" s="546">
        <f>IF(D413="",0,IF($B$3="NYSEG",D413/(1-'Avoided Electric Costs 2020'!$W$21),IF($B$3="RG&amp;E",D413/(1-'Avoided Electric Costs 2020'!$X$21),"")))</f>
        <v>0</v>
      </c>
      <c r="Q413" s="546">
        <f>IF(E413="",0,IF($B$3="NYSEG",E413/(1-'Avoided Natural Gas Costs 2020'!$J$34),IF($B$3="RG&amp;E",E413/(1-'Avoided Natural Gas Costs 2020'!$K$34),"")))</f>
        <v>0</v>
      </c>
      <c r="R413" s="233" t="str">
        <f>IFERROR(IF(P413*'BCA Inputs'!$C$1+Q413*'BCA Inputs'!$C$2+F413*'BCA Inputs'!$C$2+G413*'BCA Inputs'!$C$2=0,"",P413*'BCA Inputs'!$C$1+Q413*'BCA Inputs'!$C$2+F413*'BCA Inputs'!$C$2+G413*'BCA Inputs'!$C$2),"")</f>
        <v/>
      </c>
      <c r="S413" s="181" t="str">
        <f t="shared" si="60"/>
        <v/>
      </c>
      <c r="T413" s="181" t="str">
        <f>IFERROR(IF($B$3="NYSEG",(INDEX('BCA Inputs'!$N$14:$N$54,MATCH(I413,'BCA Inputs'!$M$14:$M$54,0))*P413+INDEX('BCA Inputs'!$O$14:$O$54,MATCH(I413,'BCA Inputs'!$M$14:$M$54,0))*O413+INDEX('BCA Inputs'!P:P,MATCH(I413,'BCA Inputs'!M:M,0))*Q413+INDEX('BCA Inputs'!Q:Q,MATCH(I413,'BCA Inputs'!M:M,0))*F413+INDEX('BCA Inputs'!R:R,MATCH(I413,'BCA Inputs'!M:M,0))*G413)+L413+N413,IF($B$3="RG&amp;E",(INDEX('BCA Inputs'!$AX$14:$AX$54,MATCH(I413,'BCA Inputs'!$AW$14:$AW$54,0))*P413+INDEX('BCA Inputs'!$AY$14:$AY$54,MATCH(I413,'BCA Inputs'!$AW$14:$AW$54,0))*O413+INDEX('BCA Inputs'!$AZ$14:$AZ$54,MATCH(I413,'BCA Inputs'!$AW$14:$AW$54,0))*Q413+INDEX('BCA Inputs'!$BA$14:$BA$54,MATCH(I413,'BCA Inputs'!$AW$14:$AW$54,0))*F413+INDEX('BCA Inputs'!$BB$14:$BB$54,MATCH(I413,'BCA Inputs'!$AW$14:$AW$54,0))*G413)+L413+N413,"")),"")</f>
        <v/>
      </c>
      <c r="U413" s="234" t="str">
        <f t="shared" si="61"/>
        <v/>
      </c>
      <c r="V413" s="234" t="str">
        <f t="shared" si="62"/>
        <v/>
      </c>
      <c r="W413" s="234" t="str">
        <f t="shared" si="63"/>
        <v/>
      </c>
      <c r="Y413" s="235" t="str">
        <f t="shared" si="64"/>
        <v/>
      </c>
      <c r="Z413" s="236" t="str">
        <f>IFERROR(IF($B$3="NYSEG",INDEX('BCA Inputs'!$X$14:$X$54,MATCH(I413,'BCA Inputs'!$M$14:$M$54,0))*P413+INDEX('BCA Inputs'!$Y$14:$Y$54,MATCH(I413,'BCA Inputs'!$M$14:$M$54,0))*O413+INDEX('BCA Inputs'!$Z$14:$Z$54,MATCH(I413,'BCA Inputs'!$M$14:$M$54,0))*Q413+INDEX('BCA Inputs'!$AA$14:$AA$54,MATCH(I413,'BCA Inputs'!$M$14:$M$54,0))*F413+INDEX('BCA Inputs'!$AB$14:$AB$54,MATCH(I413,'BCA Inputs'!$M$14:$M$54,0))*G413,IF($B$3="RG&amp;E",INDEX('BCA Inputs'!$BG$14:$BG$54,MATCH(I413,'BCA Inputs'!$AW$14:$AW$54,0))*P413+INDEX('BCA Inputs'!$BH$14:$BH$54,MATCH(I413,'BCA Inputs'!$AW$14:$AW$54,0))*O413+INDEX('BCA Inputs'!$BI$14:$BI$54,MATCH(I413,'BCA Inputs'!$AW$14:$AW$54,0))*Q413+INDEX('BCA Inputs'!$BJ$14:$BJ$54,MATCH(I413,'BCA Inputs'!$AW$14:$AW$54,0))*F413+INDEX('BCA Inputs'!$BK$14:$BK$54,MATCH(I413,'BCA Inputs'!$AW$14:$AW$54,0))*G413,"")),"")</f>
        <v/>
      </c>
      <c r="AA413" s="237" t="str">
        <f t="shared" si="65"/>
        <v/>
      </c>
      <c r="AC413" s="238" t="str">
        <f>IFERROR((K413+R413)+IF($B$3="NYSEG",INDEX('BCA Inputs'!$AI$14:$AI$54,MATCH(I413,'BCA Inputs'!$M$14:$M$54,0))*P413+INDEX('BCA Inputs'!$AJ$14:$AJ$54,MATCH(I413,'BCA Inputs'!$M$14:$M$54,0))*Q413,IF($B$3="RG&amp;E",INDEX('BCA Inputs'!$BR$14:$BR$54,MATCH(I413,'BCA Inputs'!$AW$14:$AW$54,0))*P413+INDEX('BCA Inputs'!$BS$14:$BS$54,MATCH(I413,'BCA Inputs'!$AW$14:$AW$54,0))*Q413,"")),"")</f>
        <v/>
      </c>
      <c r="AD413" s="181" t="str">
        <f>IFERROR(IF($B$3="NYSEG",INDEX('BCA Inputs'!$AD$14:$AD$54,MATCH(I413,'BCA Inputs'!$M$14:$M$54,0))*P413+INDEX('BCA Inputs'!$AE$14:$AE$54,MATCH(I413,'BCA Inputs'!$M$14:$M$54,0))*O413+INDEX('BCA Inputs'!$AF$14:$AF$54,MATCH(I413,'BCA Inputs'!$M$14:$M$54,0))*Q413+INDEX('BCA Inputs'!$AG$14:$AG$54,MATCH(I413,'BCA Inputs'!$M$14:$M$54,0))*F413+INDEX('BCA Inputs'!$AH$14:$AH$54,MATCH(I413,'BCA Inputs'!$M$14:$M$54,0))*G413,IF($B$3="RG&amp;E",INDEX('BCA Inputs'!$BM$14:$BM$54,MATCH(I413,'BCA Inputs'!$AW$14:$AW$54,0))*P413+INDEX('BCA Inputs'!$BN$14:$BN$54,MATCH(I413,'BCA Inputs'!$AW$14:$AW$54,0))*O413+INDEX('BCA Inputs'!$BO$14:$BO$54,MATCH(I413,'BCA Inputs'!$AW$14:$AW$54,0))*Q413+INDEX('BCA Inputs'!$BP$14:$BP$54,MATCH(I413,'BCA Inputs'!$AW$14:$AW$54,0))*F413+INDEX('BCA Inputs'!$BQ$14:$BQ$54,MATCH(I413,'BCA Inputs'!$AW$14:$AW$54,0))*G413,"")),"")</f>
        <v/>
      </c>
      <c r="AE413" s="237" t="str">
        <f t="shared" si="66"/>
        <v/>
      </c>
      <c r="AF413" s="198">
        <f t="shared" si="68"/>
        <v>0</v>
      </c>
      <c r="AG413" s="239">
        <f t="shared" si="69"/>
        <v>0</v>
      </c>
    </row>
    <row r="414" spans="1:33">
      <c r="A414" s="228"/>
      <c r="B414" s="176"/>
      <c r="C414" s="229"/>
      <c r="D414" s="230"/>
      <c r="E414" s="230"/>
      <c r="F414" s="230"/>
      <c r="G414" s="230"/>
      <c r="H414" s="231"/>
      <c r="I414" s="231"/>
      <c r="J414" s="232"/>
      <c r="K414" s="232"/>
      <c r="L414" s="232"/>
      <c r="M414" s="181">
        <f t="shared" si="67"/>
        <v>0</v>
      </c>
      <c r="N414" s="181">
        <f>IF(H414="",0,H414*I414*'Avoided Water Savings Cost'!$C$16)</f>
        <v>0</v>
      </c>
      <c r="O414" s="545">
        <f>IF(C414="",0,IF($B$3="NYSEG",C414/(1-'Avoided Electric Costs 2020'!$W$21),IF($B$3="RG&amp;E",C414/(1-'Avoided Electric Costs 2020'!$X$21),"")))</f>
        <v>0</v>
      </c>
      <c r="P414" s="546">
        <f>IF(D414="",0,IF($B$3="NYSEG",D414/(1-'Avoided Electric Costs 2020'!$W$21),IF($B$3="RG&amp;E",D414/(1-'Avoided Electric Costs 2020'!$X$21),"")))</f>
        <v>0</v>
      </c>
      <c r="Q414" s="546">
        <f>IF(E414="",0,IF($B$3="NYSEG",E414/(1-'Avoided Natural Gas Costs 2020'!$J$34),IF($B$3="RG&amp;E",E414/(1-'Avoided Natural Gas Costs 2020'!$K$34),"")))</f>
        <v>0</v>
      </c>
      <c r="R414" s="233" t="str">
        <f>IFERROR(IF(P414*'BCA Inputs'!$C$1+Q414*'BCA Inputs'!$C$2+F414*'BCA Inputs'!$C$2+G414*'BCA Inputs'!$C$2=0,"",P414*'BCA Inputs'!$C$1+Q414*'BCA Inputs'!$C$2+F414*'BCA Inputs'!$C$2+G414*'BCA Inputs'!$C$2),"")</f>
        <v/>
      </c>
      <c r="S414" s="181" t="str">
        <f t="shared" si="60"/>
        <v/>
      </c>
      <c r="T414" s="181" t="str">
        <f>IFERROR(IF($B$3="NYSEG",(INDEX('BCA Inputs'!$N$14:$N$54,MATCH(I414,'BCA Inputs'!$M$14:$M$54,0))*P414+INDEX('BCA Inputs'!$O$14:$O$54,MATCH(I414,'BCA Inputs'!$M$14:$M$54,0))*O414+INDEX('BCA Inputs'!P:P,MATCH(I414,'BCA Inputs'!M:M,0))*Q414+INDEX('BCA Inputs'!Q:Q,MATCH(I414,'BCA Inputs'!M:M,0))*F414+INDEX('BCA Inputs'!R:R,MATCH(I414,'BCA Inputs'!M:M,0))*G414)+L414+N414,IF($B$3="RG&amp;E",(INDEX('BCA Inputs'!$AX$14:$AX$54,MATCH(I414,'BCA Inputs'!$AW$14:$AW$54,0))*P414+INDEX('BCA Inputs'!$AY$14:$AY$54,MATCH(I414,'BCA Inputs'!$AW$14:$AW$54,0))*O414+INDEX('BCA Inputs'!$AZ$14:$AZ$54,MATCH(I414,'BCA Inputs'!$AW$14:$AW$54,0))*Q414+INDEX('BCA Inputs'!$BA$14:$BA$54,MATCH(I414,'BCA Inputs'!$AW$14:$AW$54,0))*F414+INDEX('BCA Inputs'!$BB$14:$BB$54,MATCH(I414,'BCA Inputs'!$AW$14:$AW$54,0))*G414)+L414+N414,"")),"")</f>
        <v/>
      </c>
      <c r="U414" s="234" t="str">
        <f t="shared" si="61"/>
        <v/>
      </c>
      <c r="V414" s="234" t="str">
        <f t="shared" si="62"/>
        <v/>
      </c>
      <c r="W414" s="234" t="str">
        <f t="shared" si="63"/>
        <v/>
      </c>
      <c r="Y414" s="235" t="str">
        <f t="shared" si="64"/>
        <v/>
      </c>
      <c r="Z414" s="236" t="str">
        <f>IFERROR(IF($B$3="NYSEG",INDEX('BCA Inputs'!$X$14:$X$54,MATCH(I414,'BCA Inputs'!$M$14:$M$54,0))*P414+INDEX('BCA Inputs'!$Y$14:$Y$54,MATCH(I414,'BCA Inputs'!$M$14:$M$54,0))*O414+INDEX('BCA Inputs'!$Z$14:$Z$54,MATCH(I414,'BCA Inputs'!$M$14:$M$54,0))*Q414+INDEX('BCA Inputs'!$AA$14:$AA$54,MATCH(I414,'BCA Inputs'!$M$14:$M$54,0))*F414+INDEX('BCA Inputs'!$AB$14:$AB$54,MATCH(I414,'BCA Inputs'!$M$14:$M$54,0))*G414,IF($B$3="RG&amp;E",INDEX('BCA Inputs'!$BG$14:$BG$54,MATCH(I414,'BCA Inputs'!$AW$14:$AW$54,0))*P414+INDEX('BCA Inputs'!$BH$14:$BH$54,MATCH(I414,'BCA Inputs'!$AW$14:$AW$54,0))*O414+INDEX('BCA Inputs'!$BI$14:$BI$54,MATCH(I414,'BCA Inputs'!$AW$14:$AW$54,0))*Q414+INDEX('BCA Inputs'!$BJ$14:$BJ$54,MATCH(I414,'BCA Inputs'!$AW$14:$AW$54,0))*F414+INDEX('BCA Inputs'!$BK$14:$BK$54,MATCH(I414,'BCA Inputs'!$AW$14:$AW$54,0))*G414,"")),"")</f>
        <v/>
      </c>
      <c r="AA414" s="237" t="str">
        <f t="shared" si="65"/>
        <v/>
      </c>
      <c r="AC414" s="238" t="str">
        <f>IFERROR((K414+R414)+IF($B$3="NYSEG",INDEX('BCA Inputs'!$AI$14:$AI$54,MATCH(I414,'BCA Inputs'!$M$14:$M$54,0))*P414+INDEX('BCA Inputs'!$AJ$14:$AJ$54,MATCH(I414,'BCA Inputs'!$M$14:$M$54,0))*Q414,IF($B$3="RG&amp;E",INDEX('BCA Inputs'!$BR$14:$BR$54,MATCH(I414,'BCA Inputs'!$AW$14:$AW$54,0))*P414+INDEX('BCA Inputs'!$BS$14:$BS$54,MATCH(I414,'BCA Inputs'!$AW$14:$AW$54,0))*Q414,"")),"")</f>
        <v/>
      </c>
      <c r="AD414" s="181" t="str">
        <f>IFERROR(IF($B$3="NYSEG",INDEX('BCA Inputs'!$AD$14:$AD$54,MATCH(I414,'BCA Inputs'!$M$14:$M$54,0))*P414+INDEX('BCA Inputs'!$AE$14:$AE$54,MATCH(I414,'BCA Inputs'!$M$14:$M$54,0))*O414+INDEX('BCA Inputs'!$AF$14:$AF$54,MATCH(I414,'BCA Inputs'!$M$14:$M$54,0))*Q414+INDEX('BCA Inputs'!$AG$14:$AG$54,MATCH(I414,'BCA Inputs'!$M$14:$M$54,0))*F414+INDEX('BCA Inputs'!$AH$14:$AH$54,MATCH(I414,'BCA Inputs'!$M$14:$M$54,0))*G414,IF($B$3="RG&amp;E",INDEX('BCA Inputs'!$BM$14:$BM$54,MATCH(I414,'BCA Inputs'!$AW$14:$AW$54,0))*P414+INDEX('BCA Inputs'!$BN$14:$BN$54,MATCH(I414,'BCA Inputs'!$AW$14:$AW$54,0))*O414+INDEX('BCA Inputs'!$BO$14:$BO$54,MATCH(I414,'BCA Inputs'!$AW$14:$AW$54,0))*Q414+INDEX('BCA Inputs'!$BP$14:$BP$54,MATCH(I414,'BCA Inputs'!$AW$14:$AW$54,0))*F414+INDEX('BCA Inputs'!$BQ$14:$BQ$54,MATCH(I414,'BCA Inputs'!$AW$14:$AW$54,0))*G414,"")),"")</f>
        <v/>
      </c>
      <c r="AE414" s="237" t="str">
        <f t="shared" si="66"/>
        <v/>
      </c>
      <c r="AF414" s="198">
        <f t="shared" si="68"/>
        <v>0</v>
      </c>
      <c r="AG414" s="239">
        <f t="shared" si="69"/>
        <v>0</v>
      </c>
    </row>
    <row r="415" spans="1:33">
      <c r="A415" s="228"/>
      <c r="B415" s="176"/>
      <c r="C415" s="229"/>
      <c r="D415" s="230"/>
      <c r="E415" s="230"/>
      <c r="F415" s="230"/>
      <c r="G415" s="230"/>
      <c r="H415" s="231"/>
      <c r="I415" s="231"/>
      <c r="J415" s="232"/>
      <c r="K415" s="232"/>
      <c r="L415" s="232"/>
      <c r="M415" s="181">
        <f t="shared" si="67"/>
        <v>0</v>
      </c>
      <c r="N415" s="181">
        <f>IF(H415="",0,H415*I415*'Avoided Water Savings Cost'!$C$16)</f>
        <v>0</v>
      </c>
      <c r="O415" s="545">
        <f>IF(C415="",0,IF($B$3="NYSEG",C415/(1-'Avoided Electric Costs 2020'!$W$21),IF($B$3="RG&amp;E",C415/(1-'Avoided Electric Costs 2020'!$X$21),"")))</f>
        <v>0</v>
      </c>
      <c r="P415" s="546">
        <f>IF(D415="",0,IF($B$3="NYSEG",D415/(1-'Avoided Electric Costs 2020'!$W$21),IF($B$3="RG&amp;E",D415/(1-'Avoided Electric Costs 2020'!$X$21),"")))</f>
        <v>0</v>
      </c>
      <c r="Q415" s="546">
        <f>IF(E415="",0,IF($B$3="NYSEG",E415/(1-'Avoided Natural Gas Costs 2020'!$J$34),IF($B$3="RG&amp;E",E415/(1-'Avoided Natural Gas Costs 2020'!$K$34),"")))</f>
        <v>0</v>
      </c>
      <c r="R415" s="233" t="str">
        <f>IFERROR(IF(P415*'BCA Inputs'!$C$1+Q415*'BCA Inputs'!$C$2+F415*'BCA Inputs'!$C$2+G415*'BCA Inputs'!$C$2=0,"",P415*'BCA Inputs'!$C$1+Q415*'BCA Inputs'!$C$2+F415*'BCA Inputs'!$C$2+G415*'BCA Inputs'!$C$2),"")</f>
        <v/>
      </c>
      <c r="S415" s="181" t="str">
        <f t="shared" si="60"/>
        <v/>
      </c>
      <c r="T415" s="181" t="str">
        <f>IFERROR(IF($B$3="NYSEG",(INDEX('BCA Inputs'!$N$14:$N$54,MATCH(I415,'BCA Inputs'!$M$14:$M$54,0))*P415+INDEX('BCA Inputs'!$O$14:$O$54,MATCH(I415,'BCA Inputs'!$M$14:$M$54,0))*O415+INDEX('BCA Inputs'!P:P,MATCH(I415,'BCA Inputs'!M:M,0))*Q415+INDEX('BCA Inputs'!Q:Q,MATCH(I415,'BCA Inputs'!M:M,0))*F415+INDEX('BCA Inputs'!R:R,MATCH(I415,'BCA Inputs'!M:M,0))*G415)+L415+N415,IF($B$3="RG&amp;E",(INDEX('BCA Inputs'!$AX$14:$AX$54,MATCH(I415,'BCA Inputs'!$AW$14:$AW$54,0))*P415+INDEX('BCA Inputs'!$AY$14:$AY$54,MATCH(I415,'BCA Inputs'!$AW$14:$AW$54,0))*O415+INDEX('BCA Inputs'!$AZ$14:$AZ$54,MATCH(I415,'BCA Inputs'!$AW$14:$AW$54,0))*Q415+INDEX('BCA Inputs'!$BA$14:$BA$54,MATCH(I415,'BCA Inputs'!$AW$14:$AW$54,0))*F415+INDEX('BCA Inputs'!$BB$14:$BB$54,MATCH(I415,'BCA Inputs'!$AW$14:$AW$54,0))*G415)+L415+N415,"")),"")</f>
        <v/>
      </c>
      <c r="U415" s="234" t="str">
        <f t="shared" si="61"/>
        <v/>
      </c>
      <c r="V415" s="234" t="str">
        <f t="shared" si="62"/>
        <v/>
      </c>
      <c r="W415" s="234" t="str">
        <f t="shared" si="63"/>
        <v/>
      </c>
      <c r="Y415" s="235" t="str">
        <f t="shared" si="64"/>
        <v/>
      </c>
      <c r="Z415" s="236" t="str">
        <f>IFERROR(IF($B$3="NYSEG",INDEX('BCA Inputs'!$X$14:$X$54,MATCH(I415,'BCA Inputs'!$M$14:$M$54,0))*P415+INDEX('BCA Inputs'!$Y$14:$Y$54,MATCH(I415,'BCA Inputs'!$M$14:$M$54,0))*O415+INDEX('BCA Inputs'!$Z$14:$Z$54,MATCH(I415,'BCA Inputs'!$M$14:$M$54,0))*Q415+INDEX('BCA Inputs'!$AA$14:$AA$54,MATCH(I415,'BCA Inputs'!$M$14:$M$54,0))*F415+INDEX('BCA Inputs'!$AB$14:$AB$54,MATCH(I415,'BCA Inputs'!$M$14:$M$54,0))*G415,IF($B$3="RG&amp;E",INDEX('BCA Inputs'!$BG$14:$BG$54,MATCH(I415,'BCA Inputs'!$AW$14:$AW$54,0))*P415+INDEX('BCA Inputs'!$BH$14:$BH$54,MATCH(I415,'BCA Inputs'!$AW$14:$AW$54,0))*O415+INDEX('BCA Inputs'!$BI$14:$BI$54,MATCH(I415,'BCA Inputs'!$AW$14:$AW$54,0))*Q415+INDEX('BCA Inputs'!$BJ$14:$BJ$54,MATCH(I415,'BCA Inputs'!$AW$14:$AW$54,0))*F415+INDEX('BCA Inputs'!$BK$14:$BK$54,MATCH(I415,'BCA Inputs'!$AW$14:$AW$54,0))*G415,"")),"")</f>
        <v/>
      </c>
      <c r="AA415" s="237" t="str">
        <f t="shared" si="65"/>
        <v/>
      </c>
      <c r="AC415" s="238" t="str">
        <f>IFERROR((K415+R415)+IF($B$3="NYSEG",INDEX('BCA Inputs'!$AI$14:$AI$54,MATCH(I415,'BCA Inputs'!$M$14:$M$54,0))*P415+INDEX('BCA Inputs'!$AJ$14:$AJ$54,MATCH(I415,'BCA Inputs'!$M$14:$M$54,0))*Q415,IF($B$3="RG&amp;E",INDEX('BCA Inputs'!$BR$14:$BR$54,MATCH(I415,'BCA Inputs'!$AW$14:$AW$54,0))*P415+INDEX('BCA Inputs'!$BS$14:$BS$54,MATCH(I415,'BCA Inputs'!$AW$14:$AW$54,0))*Q415,"")),"")</f>
        <v/>
      </c>
      <c r="AD415" s="181" t="str">
        <f>IFERROR(IF($B$3="NYSEG",INDEX('BCA Inputs'!$AD$14:$AD$54,MATCH(I415,'BCA Inputs'!$M$14:$M$54,0))*P415+INDEX('BCA Inputs'!$AE$14:$AE$54,MATCH(I415,'BCA Inputs'!$M$14:$M$54,0))*O415+INDEX('BCA Inputs'!$AF$14:$AF$54,MATCH(I415,'BCA Inputs'!$M$14:$M$54,0))*Q415+INDEX('BCA Inputs'!$AG$14:$AG$54,MATCH(I415,'BCA Inputs'!$M$14:$M$54,0))*F415+INDEX('BCA Inputs'!$AH$14:$AH$54,MATCH(I415,'BCA Inputs'!$M$14:$M$54,0))*G415,IF($B$3="RG&amp;E",INDEX('BCA Inputs'!$BM$14:$BM$54,MATCH(I415,'BCA Inputs'!$AW$14:$AW$54,0))*P415+INDEX('BCA Inputs'!$BN$14:$BN$54,MATCH(I415,'BCA Inputs'!$AW$14:$AW$54,0))*O415+INDEX('BCA Inputs'!$BO$14:$BO$54,MATCH(I415,'BCA Inputs'!$AW$14:$AW$54,0))*Q415+INDEX('BCA Inputs'!$BP$14:$BP$54,MATCH(I415,'BCA Inputs'!$AW$14:$AW$54,0))*F415+INDEX('BCA Inputs'!$BQ$14:$BQ$54,MATCH(I415,'BCA Inputs'!$AW$14:$AW$54,0))*G415,"")),"")</f>
        <v/>
      </c>
      <c r="AE415" s="237" t="str">
        <f t="shared" si="66"/>
        <v/>
      </c>
      <c r="AF415" s="198">
        <f t="shared" si="68"/>
        <v>0</v>
      </c>
      <c r="AG415" s="239">
        <f t="shared" si="69"/>
        <v>0</v>
      </c>
    </row>
    <row r="416" spans="1:33">
      <c r="A416" s="228"/>
      <c r="B416" s="176"/>
      <c r="C416" s="229"/>
      <c r="D416" s="230"/>
      <c r="E416" s="230"/>
      <c r="F416" s="230"/>
      <c r="G416" s="230"/>
      <c r="H416" s="231"/>
      <c r="I416" s="231"/>
      <c r="J416" s="232"/>
      <c r="K416" s="232"/>
      <c r="L416" s="232"/>
      <c r="M416" s="181">
        <f t="shared" si="67"/>
        <v>0</v>
      </c>
      <c r="N416" s="181">
        <f>IF(H416="",0,H416*I416*'Avoided Water Savings Cost'!$C$16)</f>
        <v>0</v>
      </c>
      <c r="O416" s="545">
        <f>IF(C416="",0,IF($B$3="NYSEG",C416/(1-'Avoided Electric Costs 2020'!$W$21),IF($B$3="RG&amp;E",C416/(1-'Avoided Electric Costs 2020'!$X$21),"")))</f>
        <v>0</v>
      </c>
      <c r="P416" s="546">
        <f>IF(D416="",0,IF($B$3="NYSEG",D416/(1-'Avoided Electric Costs 2020'!$W$21),IF($B$3="RG&amp;E",D416/(1-'Avoided Electric Costs 2020'!$X$21),"")))</f>
        <v>0</v>
      </c>
      <c r="Q416" s="546">
        <f>IF(E416="",0,IF($B$3="NYSEG",E416/(1-'Avoided Natural Gas Costs 2020'!$J$34),IF($B$3="RG&amp;E",E416/(1-'Avoided Natural Gas Costs 2020'!$K$34),"")))</f>
        <v>0</v>
      </c>
      <c r="R416" s="233" t="str">
        <f>IFERROR(IF(P416*'BCA Inputs'!$C$1+Q416*'BCA Inputs'!$C$2+F416*'BCA Inputs'!$C$2+G416*'BCA Inputs'!$C$2=0,"",P416*'BCA Inputs'!$C$1+Q416*'BCA Inputs'!$C$2+F416*'BCA Inputs'!$C$2+G416*'BCA Inputs'!$C$2),"")</f>
        <v/>
      </c>
      <c r="S416" s="181" t="str">
        <f t="shared" si="60"/>
        <v/>
      </c>
      <c r="T416" s="181" t="str">
        <f>IFERROR(IF($B$3="NYSEG",(INDEX('BCA Inputs'!$N$14:$N$54,MATCH(I416,'BCA Inputs'!$M$14:$M$54,0))*P416+INDEX('BCA Inputs'!$O$14:$O$54,MATCH(I416,'BCA Inputs'!$M$14:$M$54,0))*O416+INDEX('BCA Inputs'!P:P,MATCH(I416,'BCA Inputs'!M:M,0))*Q416+INDEX('BCA Inputs'!Q:Q,MATCH(I416,'BCA Inputs'!M:M,0))*F416+INDEX('BCA Inputs'!R:R,MATCH(I416,'BCA Inputs'!M:M,0))*G416)+L416+N416,IF($B$3="RG&amp;E",(INDEX('BCA Inputs'!$AX$14:$AX$54,MATCH(I416,'BCA Inputs'!$AW$14:$AW$54,0))*P416+INDEX('BCA Inputs'!$AY$14:$AY$54,MATCH(I416,'BCA Inputs'!$AW$14:$AW$54,0))*O416+INDEX('BCA Inputs'!$AZ$14:$AZ$54,MATCH(I416,'BCA Inputs'!$AW$14:$AW$54,0))*Q416+INDEX('BCA Inputs'!$BA$14:$BA$54,MATCH(I416,'BCA Inputs'!$AW$14:$AW$54,0))*F416+INDEX('BCA Inputs'!$BB$14:$BB$54,MATCH(I416,'BCA Inputs'!$AW$14:$AW$54,0))*G416)+L416+N416,"")),"")</f>
        <v/>
      </c>
      <c r="U416" s="234" t="str">
        <f t="shared" si="61"/>
        <v/>
      </c>
      <c r="V416" s="234" t="str">
        <f t="shared" si="62"/>
        <v/>
      </c>
      <c r="W416" s="234" t="str">
        <f t="shared" si="63"/>
        <v/>
      </c>
      <c r="Y416" s="235" t="str">
        <f t="shared" si="64"/>
        <v/>
      </c>
      <c r="Z416" s="236" t="str">
        <f>IFERROR(IF($B$3="NYSEG",INDEX('BCA Inputs'!$X$14:$X$54,MATCH(I416,'BCA Inputs'!$M$14:$M$54,0))*P416+INDEX('BCA Inputs'!$Y$14:$Y$54,MATCH(I416,'BCA Inputs'!$M$14:$M$54,0))*O416+INDEX('BCA Inputs'!$Z$14:$Z$54,MATCH(I416,'BCA Inputs'!$M$14:$M$54,0))*Q416+INDEX('BCA Inputs'!$AA$14:$AA$54,MATCH(I416,'BCA Inputs'!$M$14:$M$54,0))*F416+INDEX('BCA Inputs'!$AB$14:$AB$54,MATCH(I416,'BCA Inputs'!$M$14:$M$54,0))*G416,IF($B$3="RG&amp;E",INDEX('BCA Inputs'!$BG$14:$BG$54,MATCH(I416,'BCA Inputs'!$AW$14:$AW$54,0))*P416+INDEX('BCA Inputs'!$BH$14:$BH$54,MATCH(I416,'BCA Inputs'!$AW$14:$AW$54,0))*O416+INDEX('BCA Inputs'!$BI$14:$BI$54,MATCH(I416,'BCA Inputs'!$AW$14:$AW$54,0))*Q416+INDEX('BCA Inputs'!$BJ$14:$BJ$54,MATCH(I416,'BCA Inputs'!$AW$14:$AW$54,0))*F416+INDEX('BCA Inputs'!$BK$14:$BK$54,MATCH(I416,'BCA Inputs'!$AW$14:$AW$54,0))*G416,"")),"")</f>
        <v/>
      </c>
      <c r="AA416" s="237" t="str">
        <f t="shared" si="65"/>
        <v/>
      </c>
      <c r="AC416" s="238" t="str">
        <f>IFERROR((K416+R416)+IF($B$3="NYSEG",INDEX('BCA Inputs'!$AI$14:$AI$54,MATCH(I416,'BCA Inputs'!$M$14:$M$54,0))*P416+INDEX('BCA Inputs'!$AJ$14:$AJ$54,MATCH(I416,'BCA Inputs'!$M$14:$M$54,0))*Q416,IF($B$3="RG&amp;E",INDEX('BCA Inputs'!$BR$14:$BR$54,MATCH(I416,'BCA Inputs'!$AW$14:$AW$54,0))*P416+INDEX('BCA Inputs'!$BS$14:$BS$54,MATCH(I416,'BCA Inputs'!$AW$14:$AW$54,0))*Q416,"")),"")</f>
        <v/>
      </c>
      <c r="AD416" s="181" t="str">
        <f>IFERROR(IF($B$3="NYSEG",INDEX('BCA Inputs'!$AD$14:$AD$54,MATCH(I416,'BCA Inputs'!$M$14:$M$54,0))*P416+INDEX('BCA Inputs'!$AE$14:$AE$54,MATCH(I416,'BCA Inputs'!$M$14:$M$54,0))*O416+INDEX('BCA Inputs'!$AF$14:$AF$54,MATCH(I416,'BCA Inputs'!$M$14:$M$54,0))*Q416+INDEX('BCA Inputs'!$AG$14:$AG$54,MATCH(I416,'BCA Inputs'!$M$14:$M$54,0))*F416+INDEX('BCA Inputs'!$AH$14:$AH$54,MATCH(I416,'BCA Inputs'!$M$14:$M$54,0))*G416,IF($B$3="RG&amp;E",INDEX('BCA Inputs'!$BM$14:$BM$54,MATCH(I416,'BCA Inputs'!$AW$14:$AW$54,0))*P416+INDEX('BCA Inputs'!$BN$14:$BN$54,MATCH(I416,'BCA Inputs'!$AW$14:$AW$54,0))*O416+INDEX('BCA Inputs'!$BO$14:$BO$54,MATCH(I416,'BCA Inputs'!$AW$14:$AW$54,0))*Q416+INDEX('BCA Inputs'!$BP$14:$BP$54,MATCH(I416,'BCA Inputs'!$AW$14:$AW$54,0))*F416+INDEX('BCA Inputs'!$BQ$14:$BQ$54,MATCH(I416,'BCA Inputs'!$AW$14:$AW$54,0))*G416,"")),"")</f>
        <v/>
      </c>
      <c r="AE416" s="237" t="str">
        <f t="shared" si="66"/>
        <v/>
      </c>
      <c r="AF416" s="198">
        <f t="shared" si="68"/>
        <v>0</v>
      </c>
      <c r="AG416" s="239">
        <f t="shared" si="69"/>
        <v>0</v>
      </c>
    </row>
    <row r="417" spans="1:33">
      <c r="A417" s="228"/>
      <c r="B417" s="176"/>
      <c r="C417" s="229"/>
      <c r="D417" s="230"/>
      <c r="E417" s="230"/>
      <c r="F417" s="230"/>
      <c r="G417" s="230"/>
      <c r="H417" s="231"/>
      <c r="I417" s="231"/>
      <c r="J417" s="232"/>
      <c r="K417" s="232"/>
      <c r="L417" s="232"/>
      <c r="M417" s="181">
        <f t="shared" si="67"/>
        <v>0</v>
      </c>
      <c r="N417" s="181">
        <f>IF(H417="",0,H417*I417*'Avoided Water Savings Cost'!$C$16)</f>
        <v>0</v>
      </c>
      <c r="O417" s="545">
        <f>IF(C417="",0,IF($B$3="NYSEG",C417/(1-'Avoided Electric Costs 2020'!$W$21),IF($B$3="RG&amp;E",C417/(1-'Avoided Electric Costs 2020'!$X$21),"")))</f>
        <v>0</v>
      </c>
      <c r="P417" s="546">
        <f>IF(D417="",0,IF($B$3="NYSEG",D417/(1-'Avoided Electric Costs 2020'!$W$21),IF($B$3="RG&amp;E",D417/(1-'Avoided Electric Costs 2020'!$X$21),"")))</f>
        <v>0</v>
      </c>
      <c r="Q417" s="546">
        <f>IF(E417="",0,IF($B$3="NYSEG",E417/(1-'Avoided Natural Gas Costs 2020'!$J$34),IF($B$3="RG&amp;E",E417/(1-'Avoided Natural Gas Costs 2020'!$K$34),"")))</f>
        <v>0</v>
      </c>
      <c r="R417" s="233" t="str">
        <f>IFERROR(IF(P417*'BCA Inputs'!$C$1+Q417*'BCA Inputs'!$C$2+F417*'BCA Inputs'!$C$2+G417*'BCA Inputs'!$C$2=0,"",P417*'BCA Inputs'!$C$1+Q417*'BCA Inputs'!$C$2+F417*'BCA Inputs'!$C$2+G417*'BCA Inputs'!$C$2),"")</f>
        <v/>
      </c>
      <c r="S417" s="181" t="str">
        <f t="shared" si="60"/>
        <v/>
      </c>
      <c r="T417" s="181" t="str">
        <f>IFERROR(IF($B$3="NYSEG",(INDEX('BCA Inputs'!$N$14:$N$54,MATCH(I417,'BCA Inputs'!$M$14:$M$54,0))*P417+INDEX('BCA Inputs'!$O$14:$O$54,MATCH(I417,'BCA Inputs'!$M$14:$M$54,0))*O417+INDEX('BCA Inputs'!P:P,MATCH(I417,'BCA Inputs'!M:M,0))*Q417+INDEX('BCA Inputs'!Q:Q,MATCH(I417,'BCA Inputs'!M:M,0))*F417+INDEX('BCA Inputs'!R:R,MATCH(I417,'BCA Inputs'!M:M,0))*G417)+L417+N417,IF($B$3="RG&amp;E",(INDEX('BCA Inputs'!$AX$14:$AX$54,MATCH(I417,'BCA Inputs'!$AW$14:$AW$54,0))*P417+INDEX('BCA Inputs'!$AY$14:$AY$54,MATCH(I417,'BCA Inputs'!$AW$14:$AW$54,0))*O417+INDEX('BCA Inputs'!$AZ$14:$AZ$54,MATCH(I417,'BCA Inputs'!$AW$14:$AW$54,0))*Q417+INDEX('BCA Inputs'!$BA$14:$BA$54,MATCH(I417,'BCA Inputs'!$AW$14:$AW$54,0))*F417+INDEX('BCA Inputs'!$BB$14:$BB$54,MATCH(I417,'BCA Inputs'!$AW$14:$AW$54,0))*G417)+L417+N417,"")),"")</f>
        <v/>
      </c>
      <c r="U417" s="234" t="str">
        <f t="shared" si="61"/>
        <v/>
      </c>
      <c r="V417" s="234" t="str">
        <f t="shared" si="62"/>
        <v/>
      </c>
      <c r="W417" s="234" t="str">
        <f t="shared" si="63"/>
        <v/>
      </c>
      <c r="Y417" s="235" t="str">
        <f t="shared" si="64"/>
        <v/>
      </c>
      <c r="Z417" s="236" t="str">
        <f>IFERROR(IF($B$3="NYSEG",INDEX('BCA Inputs'!$X$14:$X$54,MATCH(I417,'BCA Inputs'!$M$14:$M$54,0))*P417+INDEX('BCA Inputs'!$Y$14:$Y$54,MATCH(I417,'BCA Inputs'!$M$14:$M$54,0))*O417+INDEX('BCA Inputs'!$Z$14:$Z$54,MATCH(I417,'BCA Inputs'!$M$14:$M$54,0))*Q417+INDEX('BCA Inputs'!$AA$14:$AA$54,MATCH(I417,'BCA Inputs'!$M$14:$M$54,0))*F417+INDEX('BCA Inputs'!$AB$14:$AB$54,MATCH(I417,'BCA Inputs'!$M$14:$M$54,0))*G417,IF($B$3="RG&amp;E",INDEX('BCA Inputs'!$BG$14:$BG$54,MATCH(I417,'BCA Inputs'!$AW$14:$AW$54,0))*P417+INDEX('BCA Inputs'!$BH$14:$BH$54,MATCH(I417,'BCA Inputs'!$AW$14:$AW$54,0))*O417+INDEX('BCA Inputs'!$BI$14:$BI$54,MATCH(I417,'BCA Inputs'!$AW$14:$AW$54,0))*Q417+INDEX('BCA Inputs'!$BJ$14:$BJ$54,MATCH(I417,'BCA Inputs'!$AW$14:$AW$54,0))*F417+INDEX('BCA Inputs'!$BK$14:$BK$54,MATCH(I417,'BCA Inputs'!$AW$14:$AW$54,0))*G417,"")),"")</f>
        <v/>
      </c>
      <c r="AA417" s="237" t="str">
        <f t="shared" si="65"/>
        <v/>
      </c>
      <c r="AC417" s="238" t="str">
        <f>IFERROR((K417+R417)+IF($B$3="NYSEG",INDEX('BCA Inputs'!$AI$14:$AI$54,MATCH(I417,'BCA Inputs'!$M$14:$M$54,0))*P417+INDEX('BCA Inputs'!$AJ$14:$AJ$54,MATCH(I417,'BCA Inputs'!$M$14:$M$54,0))*Q417,IF($B$3="RG&amp;E",INDEX('BCA Inputs'!$BR$14:$BR$54,MATCH(I417,'BCA Inputs'!$AW$14:$AW$54,0))*P417+INDEX('BCA Inputs'!$BS$14:$BS$54,MATCH(I417,'BCA Inputs'!$AW$14:$AW$54,0))*Q417,"")),"")</f>
        <v/>
      </c>
      <c r="AD417" s="181" t="str">
        <f>IFERROR(IF($B$3="NYSEG",INDEX('BCA Inputs'!$AD$14:$AD$54,MATCH(I417,'BCA Inputs'!$M$14:$M$54,0))*P417+INDEX('BCA Inputs'!$AE$14:$AE$54,MATCH(I417,'BCA Inputs'!$M$14:$M$54,0))*O417+INDEX('BCA Inputs'!$AF$14:$AF$54,MATCH(I417,'BCA Inputs'!$M$14:$M$54,0))*Q417+INDEX('BCA Inputs'!$AG$14:$AG$54,MATCH(I417,'BCA Inputs'!$M$14:$M$54,0))*F417+INDEX('BCA Inputs'!$AH$14:$AH$54,MATCH(I417,'BCA Inputs'!$M$14:$M$54,0))*G417,IF($B$3="RG&amp;E",INDEX('BCA Inputs'!$BM$14:$BM$54,MATCH(I417,'BCA Inputs'!$AW$14:$AW$54,0))*P417+INDEX('BCA Inputs'!$BN$14:$BN$54,MATCH(I417,'BCA Inputs'!$AW$14:$AW$54,0))*O417+INDEX('BCA Inputs'!$BO$14:$BO$54,MATCH(I417,'BCA Inputs'!$AW$14:$AW$54,0))*Q417+INDEX('BCA Inputs'!$BP$14:$BP$54,MATCH(I417,'BCA Inputs'!$AW$14:$AW$54,0))*F417+INDEX('BCA Inputs'!$BQ$14:$BQ$54,MATCH(I417,'BCA Inputs'!$AW$14:$AW$54,0))*G417,"")),"")</f>
        <v/>
      </c>
      <c r="AE417" s="237" t="str">
        <f t="shared" si="66"/>
        <v/>
      </c>
      <c r="AF417" s="198">
        <f t="shared" si="68"/>
        <v>0</v>
      </c>
      <c r="AG417" s="239">
        <f t="shared" si="69"/>
        <v>0</v>
      </c>
    </row>
    <row r="418" spans="1:33">
      <c r="A418" s="228"/>
      <c r="B418" s="176"/>
      <c r="C418" s="229"/>
      <c r="D418" s="230"/>
      <c r="E418" s="230"/>
      <c r="F418" s="230"/>
      <c r="G418" s="230"/>
      <c r="H418" s="231"/>
      <c r="I418" s="231"/>
      <c r="J418" s="232"/>
      <c r="K418" s="232"/>
      <c r="L418" s="232"/>
      <c r="M418" s="181">
        <f t="shared" si="67"/>
        <v>0</v>
      </c>
      <c r="N418" s="181">
        <f>IF(H418="",0,H418*I418*'Avoided Water Savings Cost'!$C$16)</f>
        <v>0</v>
      </c>
      <c r="O418" s="545">
        <f>IF(C418="",0,IF($B$3="NYSEG",C418/(1-'Avoided Electric Costs 2020'!$W$21),IF($B$3="RG&amp;E",C418/(1-'Avoided Electric Costs 2020'!$X$21),"")))</f>
        <v>0</v>
      </c>
      <c r="P418" s="546">
        <f>IF(D418="",0,IF($B$3="NYSEG",D418/(1-'Avoided Electric Costs 2020'!$W$21),IF($B$3="RG&amp;E",D418/(1-'Avoided Electric Costs 2020'!$X$21),"")))</f>
        <v>0</v>
      </c>
      <c r="Q418" s="546">
        <f>IF(E418="",0,IF($B$3="NYSEG",E418/(1-'Avoided Natural Gas Costs 2020'!$J$34),IF($B$3="RG&amp;E",E418/(1-'Avoided Natural Gas Costs 2020'!$K$34),"")))</f>
        <v>0</v>
      </c>
      <c r="R418" s="233" t="str">
        <f>IFERROR(IF(P418*'BCA Inputs'!$C$1+Q418*'BCA Inputs'!$C$2+F418*'BCA Inputs'!$C$2+G418*'BCA Inputs'!$C$2=0,"",P418*'BCA Inputs'!$C$1+Q418*'BCA Inputs'!$C$2+F418*'BCA Inputs'!$C$2+G418*'BCA Inputs'!$C$2),"")</f>
        <v/>
      </c>
      <c r="S418" s="181" t="str">
        <f t="shared" si="60"/>
        <v/>
      </c>
      <c r="T418" s="181" t="str">
        <f>IFERROR(IF($B$3="NYSEG",(INDEX('BCA Inputs'!$N$14:$N$54,MATCH(I418,'BCA Inputs'!$M$14:$M$54,0))*P418+INDEX('BCA Inputs'!$O$14:$O$54,MATCH(I418,'BCA Inputs'!$M$14:$M$54,0))*O418+INDEX('BCA Inputs'!P:P,MATCH(I418,'BCA Inputs'!M:M,0))*Q418+INDEX('BCA Inputs'!Q:Q,MATCH(I418,'BCA Inputs'!M:M,0))*F418+INDEX('BCA Inputs'!R:R,MATCH(I418,'BCA Inputs'!M:M,0))*G418)+L418+N418,IF($B$3="RG&amp;E",(INDEX('BCA Inputs'!$AX$14:$AX$54,MATCH(I418,'BCA Inputs'!$AW$14:$AW$54,0))*P418+INDEX('BCA Inputs'!$AY$14:$AY$54,MATCH(I418,'BCA Inputs'!$AW$14:$AW$54,0))*O418+INDEX('BCA Inputs'!$AZ$14:$AZ$54,MATCH(I418,'BCA Inputs'!$AW$14:$AW$54,0))*Q418+INDEX('BCA Inputs'!$BA$14:$BA$54,MATCH(I418,'BCA Inputs'!$AW$14:$AW$54,0))*F418+INDEX('BCA Inputs'!$BB$14:$BB$54,MATCH(I418,'BCA Inputs'!$AW$14:$AW$54,0))*G418)+L418+N418,"")),"")</f>
        <v/>
      </c>
      <c r="U418" s="234" t="str">
        <f t="shared" si="61"/>
        <v/>
      </c>
      <c r="V418" s="234" t="str">
        <f t="shared" si="62"/>
        <v/>
      </c>
      <c r="W418" s="234" t="str">
        <f t="shared" si="63"/>
        <v/>
      </c>
      <c r="Y418" s="235" t="str">
        <f t="shared" si="64"/>
        <v/>
      </c>
      <c r="Z418" s="236" t="str">
        <f>IFERROR(IF($B$3="NYSEG",INDEX('BCA Inputs'!$X$14:$X$54,MATCH(I418,'BCA Inputs'!$M$14:$M$54,0))*P418+INDEX('BCA Inputs'!$Y$14:$Y$54,MATCH(I418,'BCA Inputs'!$M$14:$M$54,0))*O418+INDEX('BCA Inputs'!$Z$14:$Z$54,MATCH(I418,'BCA Inputs'!$M$14:$M$54,0))*Q418+INDEX('BCA Inputs'!$AA$14:$AA$54,MATCH(I418,'BCA Inputs'!$M$14:$M$54,0))*F418+INDEX('BCA Inputs'!$AB$14:$AB$54,MATCH(I418,'BCA Inputs'!$M$14:$M$54,0))*G418,IF($B$3="RG&amp;E",INDEX('BCA Inputs'!$BG$14:$BG$54,MATCH(I418,'BCA Inputs'!$AW$14:$AW$54,0))*P418+INDEX('BCA Inputs'!$BH$14:$BH$54,MATCH(I418,'BCA Inputs'!$AW$14:$AW$54,0))*O418+INDEX('BCA Inputs'!$BI$14:$BI$54,MATCH(I418,'BCA Inputs'!$AW$14:$AW$54,0))*Q418+INDEX('BCA Inputs'!$BJ$14:$BJ$54,MATCH(I418,'BCA Inputs'!$AW$14:$AW$54,0))*F418+INDEX('BCA Inputs'!$BK$14:$BK$54,MATCH(I418,'BCA Inputs'!$AW$14:$AW$54,0))*G418,"")),"")</f>
        <v/>
      </c>
      <c r="AA418" s="237" t="str">
        <f t="shared" si="65"/>
        <v/>
      </c>
      <c r="AC418" s="238" t="str">
        <f>IFERROR((K418+R418)+IF($B$3="NYSEG",INDEX('BCA Inputs'!$AI$14:$AI$54,MATCH(I418,'BCA Inputs'!$M$14:$M$54,0))*P418+INDEX('BCA Inputs'!$AJ$14:$AJ$54,MATCH(I418,'BCA Inputs'!$M$14:$M$54,0))*Q418,IF($B$3="RG&amp;E",INDEX('BCA Inputs'!$BR$14:$BR$54,MATCH(I418,'BCA Inputs'!$AW$14:$AW$54,0))*P418+INDEX('BCA Inputs'!$BS$14:$BS$54,MATCH(I418,'BCA Inputs'!$AW$14:$AW$54,0))*Q418,"")),"")</f>
        <v/>
      </c>
      <c r="AD418" s="181" t="str">
        <f>IFERROR(IF($B$3="NYSEG",INDEX('BCA Inputs'!$AD$14:$AD$54,MATCH(I418,'BCA Inputs'!$M$14:$M$54,0))*P418+INDEX('BCA Inputs'!$AE$14:$AE$54,MATCH(I418,'BCA Inputs'!$M$14:$M$54,0))*O418+INDEX('BCA Inputs'!$AF$14:$AF$54,MATCH(I418,'BCA Inputs'!$M$14:$M$54,0))*Q418+INDEX('BCA Inputs'!$AG$14:$AG$54,MATCH(I418,'BCA Inputs'!$M$14:$M$54,0))*F418+INDEX('BCA Inputs'!$AH$14:$AH$54,MATCH(I418,'BCA Inputs'!$M$14:$M$54,0))*G418,IF($B$3="RG&amp;E",INDEX('BCA Inputs'!$BM$14:$BM$54,MATCH(I418,'BCA Inputs'!$AW$14:$AW$54,0))*P418+INDEX('BCA Inputs'!$BN$14:$BN$54,MATCH(I418,'BCA Inputs'!$AW$14:$AW$54,0))*O418+INDEX('BCA Inputs'!$BO$14:$BO$54,MATCH(I418,'BCA Inputs'!$AW$14:$AW$54,0))*Q418+INDEX('BCA Inputs'!$BP$14:$BP$54,MATCH(I418,'BCA Inputs'!$AW$14:$AW$54,0))*F418+INDEX('BCA Inputs'!$BQ$14:$BQ$54,MATCH(I418,'BCA Inputs'!$AW$14:$AW$54,0))*G418,"")),"")</f>
        <v/>
      </c>
      <c r="AE418" s="237" t="str">
        <f t="shared" si="66"/>
        <v/>
      </c>
      <c r="AF418" s="198">
        <f t="shared" si="68"/>
        <v>0</v>
      </c>
      <c r="AG418" s="239">
        <f t="shared" si="69"/>
        <v>0</v>
      </c>
    </row>
    <row r="419" spans="1:33">
      <c r="A419" s="228"/>
      <c r="B419" s="176"/>
      <c r="C419" s="229"/>
      <c r="D419" s="230"/>
      <c r="E419" s="230"/>
      <c r="F419" s="230"/>
      <c r="G419" s="230"/>
      <c r="H419" s="231"/>
      <c r="I419" s="231"/>
      <c r="J419" s="232"/>
      <c r="K419" s="232"/>
      <c r="L419" s="232"/>
      <c r="M419" s="181">
        <f t="shared" si="67"/>
        <v>0</v>
      </c>
      <c r="N419" s="181">
        <f>IF(H419="",0,H419*I419*'Avoided Water Savings Cost'!$C$16)</f>
        <v>0</v>
      </c>
      <c r="O419" s="545">
        <f>IF(C419="",0,IF($B$3="NYSEG",C419/(1-'Avoided Electric Costs 2020'!$W$21),IF($B$3="RG&amp;E",C419/(1-'Avoided Electric Costs 2020'!$X$21),"")))</f>
        <v>0</v>
      </c>
      <c r="P419" s="546">
        <f>IF(D419="",0,IF($B$3="NYSEG",D419/(1-'Avoided Electric Costs 2020'!$W$21),IF($B$3="RG&amp;E",D419/(1-'Avoided Electric Costs 2020'!$X$21),"")))</f>
        <v>0</v>
      </c>
      <c r="Q419" s="546">
        <f>IF(E419="",0,IF($B$3="NYSEG",E419/(1-'Avoided Natural Gas Costs 2020'!$J$34),IF($B$3="RG&amp;E",E419/(1-'Avoided Natural Gas Costs 2020'!$K$34),"")))</f>
        <v>0</v>
      </c>
      <c r="R419" s="233" t="str">
        <f>IFERROR(IF(P419*'BCA Inputs'!$C$1+Q419*'BCA Inputs'!$C$2+F419*'BCA Inputs'!$C$2+G419*'BCA Inputs'!$C$2=0,"",P419*'BCA Inputs'!$C$1+Q419*'BCA Inputs'!$C$2+F419*'BCA Inputs'!$C$2+G419*'BCA Inputs'!$C$2),"")</f>
        <v/>
      </c>
      <c r="S419" s="181" t="str">
        <f t="shared" si="60"/>
        <v/>
      </c>
      <c r="T419" s="181" t="str">
        <f>IFERROR(IF($B$3="NYSEG",(INDEX('BCA Inputs'!$N$14:$N$54,MATCH(I419,'BCA Inputs'!$M$14:$M$54,0))*P419+INDEX('BCA Inputs'!$O$14:$O$54,MATCH(I419,'BCA Inputs'!$M$14:$M$54,0))*O419+INDEX('BCA Inputs'!P:P,MATCH(I419,'BCA Inputs'!M:M,0))*Q419+INDEX('BCA Inputs'!Q:Q,MATCH(I419,'BCA Inputs'!M:M,0))*F419+INDEX('BCA Inputs'!R:R,MATCH(I419,'BCA Inputs'!M:M,0))*G419)+L419+N419,IF($B$3="RG&amp;E",(INDEX('BCA Inputs'!$AX$14:$AX$54,MATCH(I419,'BCA Inputs'!$AW$14:$AW$54,0))*P419+INDEX('BCA Inputs'!$AY$14:$AY$54,MATCH(I419,'BCA Inputs'!$AW$14:$AW$54,0))*O419+INDEX('BCA Inputs'!$AZ$14:$AZ$54,MATCH(I419,'BCA Inputs'!$AW$14:$AW$54,0))*Q419+INDEX('BCA Inputs'!$BA$14:$BA$54,MATCH(I419,'BCA Inputs'!$AW$14:$AW$54,0))*F419+INDEX('BCA Inputs'!$BB$14:$BB$54,MATCH(I419,'BCA Inputs'!$AW$14:$AW$54,0))*G419)+L419+N419,"")),"")</f>
        <v/>
      </c>
      <c r="U419" s="234" t="str">
        <f t="shared" si="61"/>
        <v/>
      </c>
      <c r="V419" s="234" t="str">
        <f t="shared" si="62"/>
        <v/>
      </c>
      <c r="W419" s="234" t="str">
        <f t="shared" si="63"/>
        <v/>
      </c>
      <c r="Y419" s="235" t="str">
        <f t="shared" si="64"/>
        <v/>
      </c>
      <c r="Z419" s="236" t="str">
        <f>IFERROR(IF($B$3="NYSEG",INDEX('BCA Inputs'!$X$14:$X$54,MATCH(I419,'BCA Inputs'!$M$14:$M$54,0))*P419+INDEX('BCA Inputs'!$Y$14:$Y$54,MATCH(I419,'BCA Inputs'!$M$14:$M$54,0))*O419+INDEX('BCA Inputs'!$Z$14:$Z$54,MATCH(I419,'BCA Inputs'!$M$14:$M$54,0))*Q419+INDEX('BCA Inputs'!$AA$14:$AA$54,MATCH(I419,'BCA Inputs'!$M$14:$M$54,0))*F419+INDEX('BCA Inputs'!$AB$14:$AB$54,MATCH(I419,'BCA Inputs'!$M$14:$M$54,0))*G419,IF($B$3="RG&amp;E",INDEX('BCA Inputs'!$BG$14:$BG$54,MATCH(I419,'BCA Inputs'!$AW$14:$AW$54,0))*P419+INDEX('BCA Inputs'!$BH$14:$BH$54,MATCH(I419,'BCA Inputs'!$AW$14:$AW$54,0))*O419+INDEX('BCA Inputs'!$BI$14:$BI$54,MATCH(I419,'BCA Inputs'!$AW$14:$AW$54,0))*Q419+INDEX('BCA Inputs'!$BJ$14:$BJ$54,MATCH(I419,'BCA Inputs'!$AW$14:$AW$54,0))*F419+INDEX('BCA Inputs'!$BK$14:$BK$54,MATCH(I419,'BCA Inputs'!$AW$14:$AW$54,0))*G419,"")),"")</f>
        <v/>
      </c>
      <c r="AA419" s="237" t="str">
        <f t="shared" si="65"/>
        <v/>
      </c>
      <c r="AC419" s="238" t="str">
        <f>IFERROR((K419+R419)+IF($B$3="NYSEG",INDEX('BCA Inputs'!$AI$14:$AI$54,MATCH(I419,'BCA Inputs'!$M$14:$M$54,0))*P419+INDEX('BCA Inputs'!$AJ$14:$AJ$54,MATCH(I419,'BCA Inputs'!$M$14:$M$54,0))*Q419,IF($B$3="RG&amp;E",INDEX('BCA Inputs'!$BR$14:$BR$54,MATCH(I419,'BCA Inputs'!$AW$14:$AW$54,0))*P419+INDEX('BCA Inputs'!$BS$14:$BS$54,MATCH(I419,'BCA Inputs'!$AW$14:$AW$54,0))*Q419,"")),"")</f>
        <v/>
      </c>
      <c r="AD419" s="181" t="str">
        <f>IFERROR(IF($B$3="NYSEG",INDEX('BCA Inputs'!$AD$14:$AD$54,MATCH(I419,'BCA Inputs'!$M$14:$M$54,0))*P419+INDEX('BCA Inputs'!$AE$14:$AE$54,MATCH(I419,'BCA Inputs'!$M$14:$M$54,0))*O419+INDEX('BCA Inputs'!$AF$14:$AF$54,MATCH(I419,'BCA Inputs'!$M$14:$M$54,0))*Q419+INDEX('BCA Inputs'!$AG$14:$AG$54,MATCH(I419,'BCA Inputs'!$M$14:$M$54,0))*F419+INDEX('BCA Inputs'!$AH$14:$AH$54,MATCH(I419,'BCA Inputs'!$M$14:$M$54,0))*G419,IF($B$3="RG&amp;E",INDEX('BCA Inputs'!$BM$14:$BM$54,MATCH(I419,'BCA Inputs'!$AW$14:$AW$54,0))*P419+INDEX('BCA Inputs'!$BN$14:$BN$54,MATCH(I419,'BCA Inputs'!$AW$14:$AW$54,0))*O419+INDEX('BCA Inputs'!$BO$14:$BO$54,MATCH(I419,'BCA Inputs'!$AW$14:$AW$54,0))*Q419+INDEX('BCA Inputs'!$BP$14:$BP$54,MATCH(I419,'BCA Inputs'!$AW$14:$AW$54,0))*F419+INDEX('BCA Inputs'!$BQ$14:$BQ$54,MATCH(I419,'BCA Inputs'!$AW$14:$AW$54,0))*G419,"")),"")</f>
        <v/>
      </c>
      <c r="AE419" s="237" t="str">
        <f t="shared" si="66"/>
        <v/>
      </c>
      <c r="AF419" s="198">
        <f t="shared" si="68"/>
        <v>0</v>
      </c>
      <c r="AG419" s="239">
        <f t="shared" si="69"/>
        <v>0</v>
      </c>
    </row>
    <row r="420" spans="1:33">
      <c r="A420" s="228"/>
      <c r="B420" s="176"/>
      <c r="C420" s="229"/>
      <c r="D420" s="230"/>
      <c r="E420" s="230"/>
      <c r="F420" s="230"/>
      <c r="G420" s="230"/>
      <c r="H420" s="231"/>
      <c r="I420" s="231"/>
      <c r="J420" s="232"/>
      <c r="K420" s="232"/>
      <c r="L420" s="232"/>
      <c r="M420" s="181">
        <f t="shared" si="67"/>
        <v>0</v>
      </c>
      <c r="N420" s="181">
        <f>IF(H420="",0,H420*I420*'Avoided Water Savings Cost'!$C$16)</f>
        <v>0</v>
      </c>
      <c r="O420" s="545">
        <f>IF(C420="",0,IF($B$3="NYSEG",C420/(1-'Avoided Electric Costs 2020'!$W$21),IF($B$3="RG&amp;E",C420/(1-'Avoided Electric Costs 2020'!$X$21),"")))</f>
        <v>0</v>
      </c>
      <c r="P420" s="546">
        <f>IF(D420="",0,IF($B$3="NYSEG",D420/(1-'Avoided Electric Costs 2020'!$W$21),IF($B$3="RG&amp;E",D420/(1-'Avoided Electric Costs 2020'!$X$21),"")))</f>
        <v>0</v>
      </c>
      <c r="Q420" s="546">
        <f>IF(E420="",0,IF($B$3="NYSEG",E420/(1-'Avoided Natural Gas Costs 2020'!$J$34),IF($B$3="RG&amp;E",E420/(1-'Avoided Natural Gas Costs 2020'!$K$34),"")))</f>
        <v>0</v>
      </c>
      <c r="R420" s="233" t="str">
        <f>IFERROR(IF(P420*'BCA Inputs'!$C$1+Q420*'BCA Inputs'!$C$2+F420*'BCA Inputs'!$C$2+G420*'BCA Inputs'!$C$2=0,"",P420*'BCA Inputs'!$C$1+Q420*'BCA Inputs'!$C$2+F420*'BCA Inputs'!$C$2+G420*'BCA Inputs'!$C$2),"")</f>
        <v/>
      </c>
      <c r="S420" s="181" t="str">
        <f t="shared" si="60"/>
        <v/>
      </c>
      <c r="T420" s="181" t="str">
        <f>IFERROR(IF($B$3="NYSEG",(INDEX('BCA Inputs'!$N$14:$N$54,MATCH(I420,'BCA Inputs'!$M$14:$M$54,0))*P420+INDEX('BCA Inputs'!$O$14:$O$54,MATCH(I420,'BCA Inputs'!$M$14:$M$54,0))*O420+INDEX('BCA Inputs'!P:P,MATCH(I420,'BCA Inputs'!M:M,0))*Q420+INDEX('BCA Inputs'!Q:Q,MATCH(I420,'BCA Inputs'!M:M,0))*F420+INDEX('BCA Inputs'!R:R,MATCH(I420,'BCA Inputs'!M:M,0))*G420)+L420+N420,IF($B$3="RG&amp;E",(INDEX('BCA Inputs'!$AX$14:$AX$54,MATCH(I420,'BCA Inputs'!$AW$14:$AW$54,0))*P420+INDEX('BCA Inputs'!$AY$14:$AY$54,MATCH(I420,'BCA Inputs'!$AW$14:$AW$54,0))*O420+INDEX('BCA Inputs'!$AZ$14:$AZ$54,MATCH(I420,'BCA Inputs'!$AW$14:$AW$54,0))*Q420+INDEX('BCA Inputs'!$BA$14:$BA$54,MATCH(I420,'BCA Inputs'!$AW$14:$AW$54,0))*F420+INDEX('BCA Inputs'!$BB$14:$BB$54,MATCH(I420,'BCA Inputs'!$AW$14:$AW$54,0))*G420)+L420+N420,"")),"")</f>
        <v/>
      </c>
      <c r="U420" s="234" t="str">
        <f t="shared" si="61"/>
        <v/>
      </c>
      <c r="V420" s="234" t="str">
        <f t="shared" si="62"/>
        <v/>
      </c>
      <c r="W420" s="234" t="str">
        <f t="shared" si="63"/>
        <v/>
      </c>
      <c r="Y420" s="235" t="str">
        <f t="shared" si="64"/>
        <v/>
      </c>
      <c r="Z420" s="236" t="str">
        <f>IFERROR(IF($B$3="NYSEG",INDEX('BCA Inputs'!$X$14:$X$54,MATCH(I420,'BCA Inputs'!$M$14:$M$54,0))*P420+INDEX('BCA Inputs'!$Y$14:$Y$54,MATCH(I420,'BCA Inputs'!$M$14:$M$54,0))*O420+INDEX('BCA Inputs'!$Z$14:$Z$54,MATCH(I420,'BCA Inputs'!$M$14:$M$54,0))*Q420+INDEX('BCA Inputs'!$AA$14:$AA$54,MATCH(I420,'BCA Inputs'!$M$14:$M$54,0))*F420+INDEX('BCA Inputs'!$AB$14:$AB$54,MATCH(I420,'BCA Inputs'!$M$14:$M$54,0))*G420,IF($B$3="RG&amp;E",INDEX('BCA Inputs'!$BG$14:$BG$54,MATCH(I420,'BCA Inputs'!$AW$14:$AW$54,0))*P420+INDEX('BCA Inputs'!$BH$14:$BH$54,MATCH(I420,'BCA Inputs'!$AW$14:$AW$54,0))*O420+INDEX('BCA Inputs'!$BI$14:$BI$54,MATCH(I420,'BCA Inputs'!$AW$14:$AW$54,0))*Q420+INDEX('BCA Inputs'!$BJ$14:$BJ$54,MATCH(I420,'BCA Inputs'!$AW$14:$AW$54,0))*F420+INDEX('BCA Inputs'!$BK$14:$BK$54,MATCH(I420,'BCA Inputs'!$AW$14:$AW$54,0))*G420,"")),"")</f>
        <v/>
      </c>
      <c r="AA420" s="237" t="str">
        <f t="shared" si="65"/>
        <v/>
      </c>
      <c r="AC420" s="238" t="str">
        <f>IFERROR((K420+R420)+IF($B$3="NYSEG",INDEX('BCA Inputs'!$AI$14:$AI$54,MATCH(I420,'BCA Inputs'!$M$14:$M$54,0))*P420+INDEX('BCA Inputs'!$AJ$14:$AJ$54,MATCH(I420,'BCA Inputs'!$M$14:$M$54,0))*Q420,IF($B$3="RG&amp;E",INDEX('BCA Inputs'!$BR$14:$BR$54,MATCH(I420,'BCA Inputs'!$AW$14:$AW$54,0))*P420+INDEX('BCA Inputs'!$BS$14:$BS$54,MATCH(I420,'BCA Inputs'!$AW$14:$AW$54,0))*Q420,"")),"")</f>
        <v/>
      </c>
      <c r="AD420" s="181" t="str">
        <f>IFERROR(IF($B$3="NYSEG",INDEX('BCA Inputs'!$AD$14:$AD$54,MATCH(I420,'BCA Inputs'!$M$14:$M$54,0))*P420+INDEX('BCA Inputs'!$AE$14:$AE$54,MATCH(I420,'BCA Inputs'!$M$14:$M$54,0))*O420+INDEX('BCA Inputs'!$AF$14:$AF$54,MATCH(I420,'BCA Inputs'!$M$14:$M$54,0))*Q420+INDEX('BCA Inputs'!$AG$14:$AG$54,MATCH(I420,'BCA Inputs'!$M$14:$M$54,0))*F420+INDEX('BCA Inputs'!$AH$14:$AH$54,MATCH(I420,'BCA Inputs'!$M$14:$M$54,0))*G420,IF($B$3="RG&amp;E",INDEX('BCA Inputs'!$BM$14:$BM$54,MATCH(I420,'BCA Inputs'!$AW$14:$AW$54,0))*P420+INDEX('BCA Inputs'!$BN$14:$BN$54,MATCH(I420,'BCA Inputs'!$AW$14:$AW$54,0))*O420+INDEX('BCA Inputs'!$BO$14:$BO$54,MATCH(I420,'BCA Inputs'!$AW$14:$AW$54,0))*Q420+INDEX('BCA Inputs'!$BP$14:$BP$54,MATCH(I420,'BCA Inputs'!$AW$14:$AW$54,0))*F420+INDEX('BCA Inputs'!$BQ$14:$BQ$54,MATCH(I420,'BCA Inputs'!$AW$14:$AW$54,0))*G420,"")),"")</f>
        <v/>
      </c>
      <c r="AE420" s="237" t="str">
        <f t="shared" si="66"/>
        <v/>
      </c>
      <c r="AF420" s="198">
        <f t="shared" si="68"/>
        <v>0</v>
      </c>
      <c r="AG420" s="239">
        <f t="shared" si="69"/>
        <v>0</v>
      </c>
    </row>
    <row r="421" spans="1:33">
      <c r="A421" s="228"/>
      <c r="B421" s="176"/>
      <c r="C421" s="229"/>
      <c r="D421" s="230"/>
      <c r="E421" s="230"/>
      <c r="F421" s="230"/>
      <c r="G421" s="230"/>
      <c r="H421" s="231"/>
      <c r="I421" s="231"/>
      <c r="J421" s="232"/>
      <c r="K421" s="232"/>
      <c r="L421" s="232"/>
      <c r="M421" s="181">
        <f t="shared" si="67"/>
        <v>0</v>
      </c>
      <c r="N421" s="181">
        <f>IF(H421="",0,H421*I421*'Avoided Water Savings Cost'!$C$16)</f>
        <v>0</v>
      </c>
      <c r="O421" s="545">
        <f>IF(C421="",0,IF($B$3="NYSEG",C421/(1-'Avoided Electric Costs 2020'!$W$21),IF($B$3="RG&amp;E",C421/(1-'Avoided Electric Costs 2020'!$X$21),"")))</f>
        <v>0</v>
      </c>
      <c r="P421" s="546">
        <f>IF(D421="",0,IF($B$3="NYSEG",D421/(1-'Avoided Electric Costs 2020'!$W$21),IF($B$3="RG&amp;E",D421/(1-'Avoided Electric Costs 2020'!$X$21),"")))</f>
        <v>0</v>
      </c>
      <c r="Q421" s="546">
        <f>IF(E421="",0,IF($B$3="NYSEG",E421/(1-'Avoided Natural Gas Costs 2020'!$J$34),IF($B$3="RG&amp;E",E421/(1-'Avoided Natural Gas Costs 2020'!$K$34),"")))</f>
        <v>0</v>
      </c>
      <c r="R421" s="233" t="str">
        <f>IFERROR(IF(P421*'BCA Inputs'!$C$1+Q421*'BCA Inputs'!$C$2+F421*'BCA Inputs'!$C$2+G421*'BCA Inputs'!$C$2=0,"",P421*'BCA Inputs'!$C$1+Q421*'BCA Inputs'!$C$2+F421*'BCA Inputs'!$C$2+G421*'BCA Inputs'!$C$2),"")</f>
        <v/>
      </c>
      <c r="S421" s="181" t="str">
        <f t="shared" si="60"/>
        <v/>
      </c>
      <c r="T421" s="181" t="str">
        <f>IFERROR(IF($B$3="NYSEG",(INDEX('BCA Inputs'!$N$14:$N$54,MATCH(I421,'BCA Inputs'!$M$14:$M$54,0))*P421+INDEX('BCA Inputs'!$O$14:$O$54,MATCH(I421,'BCA Inputs'!$M$14:$M$54,0))*O421+INDEX('BCA Inputs'!P:P,MATCH(I421,'BCA Inputs'!M:M,0))*Q421+INDEX('BCA Inputs'!Q:Q,MATCH(I421,'BCA Inputs'!M:M,0))*F421+INDEX('BCA Inputs'!R:R,MATCH(I421,'BCA Inputs'!M:M,0))*G421)+L421+N421,IF($B$3="RG&amp;E",(INDEX('BCA Inputs'!$AX$14:$AX$54,MATCH(I421,'BCA Inputs'!$AW$14:$AW$54,0))*P421+INDEX('BCA Inputs'!$AY$14:$AY$54,MATCH(I421,'BCA Inputs'!$AW$14:$AW$54,0))*O421+INDEX('BCA Inputs'!$AZ$14:$AZ$54,MATCH(I421,'BCA Inputs'!$AW$14:$AW$54,0))*Q421+INDEX('BCA Inputs'!$BA$14:$BA$54,MATCH(I421,'BCA Inputs'!$AW$14:$AW$54,0))*F421+INDEX('BCA Inputs'!$BB$14:$BB$54,MATCH(I421,'BCA Inputs'!$AW$14:$AW$54,0))*G421)+L421+N421,"")),"")</f>
        <v/>
      </c>
      <c r="U421" s="234" t="str">
        <f t="shared" si="61"/>
        <v/>
      </c>
      <c r="V421" s="234" t="str">
        <f t="shared" si="62"/>
        <v/>
      </c>
      <c r="W421" s="234" t="str">
        <f t="shared" si="63"/>
        <v/>
      </c>
      <c r="Y421" s="235" t="str">
        <f t="shared" si="64"/>
        <v/>
      </c>
      <c r="Z421" s="236" t="str">
        <f>IFERROR(IF($B$3="NYSEG",INDEX('BCA Inputs'!$X$14:$X$54,MATCH(I421,'BCA Inputs'!$M$14:$M$54,0))*P421+INDEX('BCA Inputs'!$Y$14:$Y$54,MATCH(I421,'BCA Inputs'!$M$14:$M$54,0))*O421+INDEX('BCA Inputs'!$Z$14:$Z$54,MATCH(I421,'BCA Inputs'!$M$14:$M$54,0))*Q421+INDEX('BCA Inputs'!$AA$14:$AA$54,MATCH(I421,'BCA Inputs'!$M$14:$M$54,0))*F421+INDEX('BCA Inputs'!$AB$14:$AB$54,MATCH(I421,'BCA Inputs'!$M$14:$M$54,0))*G421,IF($B$3="RG&amp;E",INDEX('BCA Inputs'!$BG$14:$BG$54,MATCH(I421,'BCA Inputs'!$AW$14:$AW$54,0))*P421+INDEX('BCA Inputs'!$BH$14:$BH$54,MATCH(I421,'BCA Inputs'!$AW$14:$AW$54,0))*O421+INDEX('BCA Inputs'!$BI$14:$BI$54,MATCH(I421,'BCA Inputs'!$AW$14:$AW$54,0))*Q421+INDEX('BCA Inputs'!$BJ$14:$BJ$54,MATCH(I421,'BCA Inputs'!$AW$14:$AW$54,0))*F421+INDEX('BCA Inputs'!$BK$14:$BK$54,MATCH(I421,'BCA Inputs'!$AW$14:$AW$54,0))*G421,"")),"")</f>
        <v/>
      </c>
      <c r="AA421" s="237" t="str">
        <f t="shared" si="65"/>
        <v/>
      </c>
      <c r="AC421" s="238" t="str">
        <f>IFERROR((K421+R421)+IF($B$3="NYSEG",INDEX('BCA Inputs'!$AI$14:$AI$54,MATCH(I421,'BCA Inputs'!$M$14:$M$54,0))*P421+INDEX('BCA Inputs'!$AJ$14:$AJ$54,MATCH(I421,'BCA Inputs'!$M$14:$M$54,0))*Q421,IF($B$3="RG&amp;E",INDEX('BCA Inputs'!$BR$14:$BR$54,MATCH(I421,'BCA Inputs'!$AW$14:$AW$54,0))*P421+INDEX('BCA Inputs'!$BS$14:$BS$54,MATCH(I421,'BCA Inputs'!$AW$14:$AW$54,0))*Q421,"")),"")</f>
        <v/>
      </c>
      <c r="AD421" s="181" t="str">
        <f>IFERROR(IF($B$3="NYSEG",INDEX('BCA Inputs'!$AD$14:$AD$54,MATCH(I421,'BCA Inputs'!$M$14:$M$54,0))*P421+INDEX('BCA Inputs'!$AE$14:$AE$54,MATCH(I421,'BCA Inputs'!$M$14:$M$54,0))*O421+INDEX('BCA Inputs'!$AF$14:$AF$54,MATCH(I421,'BCA Inputs'!$M$14:$M$54,0))*Q421+INDEX('BCA Inputs'!$AG$14:$AG$54,MATCH(I421,'BCA Inputs'!$M$14:$M$54,0))*F421+INDEX('BCA Inputs'!$AH$14:$AH$54,MATCH(I421,'BCA Inputs'!$M$14:$M$54,0))*G421,IF($B$3="RG&amp;E",INDEX('BCA Inputs'!$BM$14:$BM$54,MATCH(I421,'BCA Inputs'!$AW$14:$AW$54,0))*P421+INDEX('BCA Inputs'!$BN$14:$BN$54,MATCH(I421,'BCA Inputs'!$AW$14:$AW$54,0))*O421+INDEX('BCA Inputs'!$BO$14:$BO$54,MATCH(I421,'BCA Inputs'!$AW$14:$AW$54,0))*Q421+INDEX('BCA Inputs'!$BP$14:$BP$54,MATCH(I421,'BCA Inputs'!$AW$14:$AW$54,0))*F421+INDEX('BCA Inputs'!$BQ$14:$BQ$54,MATCH(I421,'BCA Inputs'!$AW$14:$AW$54,0))*G421,"")),"")</f>
        <v/>
      </c>
      <c r="AE421" s="237" t="str">
        <f t="shared" si="66"/>
        <v/>
      </c>
      <c r="AF421" s="198">
        <f t="shared" si="68"/>
        <v>0</v>
      </c>
      <c r="AG421" s="239">
        <f t="shared" si="69"/>
        <v>0</v>
      </c>
    </row>
    <row r="422" spans="1:33">
      <c r="A422" s="228"/>
      <c r="B422" s="176"/>
      <c r="C422" s="229"/>
      <c r="D422" s="230"/>
      <c r="E422" s="230"/>
      <c r="F422" s="230"/>
      <c r="G422" s="230"/>
      <c r="H422" s="231"/>
      <c r="I422" s="231"/>
      <c r="J422" s="232"/>
      <c r="K422" s="232"/>
      <c r="L422" s="232"/>
      <c r="M422" s="181">
        <f t="shared" si="67"/>
        <v>0</v>
      </c>
      <c r="N422" s="181">
        <f>IF(H422="",0,H422*I422*'Avoided Water Savings Cost'!$C$16)</f>
        <v>0</v>
      </c>
      <c r="O422" s="545">
        <f>IF(C422="",0,IF($B$3="NYSEG",C422/(1-'Avoided Electric Costs 2020'!$W$21),IF($B$3="RG&amp;E",C422/(1-'Avoided Electric Costs 2020'!$X$21),"")))</f>
        <v>0</v>
      </c>
      <c r="P422" s="546">
        <f>IF(D422="",0,IF($B$3="NYSEG",D422/(1-'Avoided Electric Costs 2020'!$W$21),IF($B$3="RG&amp;E",D422/(1-'Avoided Electric Costs 2020'!$X$21),"")))</f>
        <v>0</v>
      </c>
      <c r="Q422" s="546">
        <f>IF(E422="",0,IF($B$3="NYSEG",E422/(1-'Avoided Natural Gas Costs 2020'!$J$34),IF($B$3="RG&amp;E",E422/(1-'Avoided Natural Gas Costs 2020'!$K$34),"")))</f>
        <v>0</v>
      </c>
      <c r="R422" s="233" t="str">
        <f>IFERROR(IF(P422*'BCA Inputs'!$C$1+Q422*'BCA Inputs'!$C$2+F422*'BCA Inputs'!$C$2+G422*'BCA Inputs'!$C$2=0,"",P422*'BCA Inputs'!$C$1+Q422*'BCA Inputs'!$C$2+F422*'BCA Inputs'!$C$2+G422*'BCA Inputs'!$C$2),"")</f>
        <v/>
      </c>
      <c r="S422" s="181" t="str">
        <f t="shared" si="60"/>
        <v/>
      </c>
      <c r="T422" s="181" t="str">
        <f>IFERROR(IF($B$3="NYSEG",(INDEX('BCA Inputs'!$N$14:$N$54,MATCH(I422,'BCA Inputs'!$M$14:$M$54,0))*P422+INDEX('BCA Inputs'!$O$14:$O$54,MATCH(I422,'BCA Inputs'!$M$14:$M$54,0))*O422+INDEX('BCA Inputs'!P:P,MATCH(I422,'BCA Inputs'!M:M,0))*Q422+INDEX('BCA Inputs'!Q:Q,MATCH(I422,'BCA Inputs'!M:M,0))*F422+INDEX('BCA Inputs'!R:R,MATCH(I422,'BCA Inputs'!M:M,0))*G422)+L422+N422,IF($B$3="RG&amp;E",(INDEX('BCA Inputs'!$AX$14:$AX$54,MATCH(I422,'BCA Inputs'!$AW$14:$AW$54,0))*P422+INDEX('BCA Inputs'!$AY$14:$AY$54,MATCH(I422,'BCA Inputs'!$AW$14:$AW$54,0))*O422+INDEX('BCA Inputs'!$AZ$14:$AZ$54,MATCH(I422,'BCA Inputs'!$AW$14:$AW$54,0))*Q422+INDEX('BCA Inputs'!$BA$14:$BA$54,MATCH(I422,'BCA Inputs'!$AW$14:$AW$54,0))*F422+INDEX('BCA Inputs'!$BB$14:$BB$54,MATCH(I422,'BCA Inputs'!$AW$14:$AW$54,0))*G422)+L422+N422,"")),"")</f>
        <v/>
      </c>
      <c r="U422" s="234" t="str">
        <f t="shared" si="61"/>
        <v/>
      </c>
      <c r="V422" s="234" t="str">
        <f t="shared" si="62"/>
        <v/>
      </c>
      <c r="W422" s="234" t="str">
        <f t="shared" si="63"/>
        <v/>
      </c>
      <c r="Y422" s="235" t="str">
        <f t="shared" si="64"/>
        <v/>
      </c>
      <c r="Z422" s="236" t="str">
        <f>IFERROR(IF($B$3="NYSEG",INDEX('BCA Inputs'!$X$14:$X$54,MATCH(I422,'BCA Inputs'!$M$14:$M$54,0))*P422+INDEX('BCA Inputs'!$Y$14:$Y$54,MATCH(I422,'BCA Inputs'!$M$14:$M$54,0))*O422+INDEX('BCA Inputs'!$Z$14:$Z$54,MATCH(I422,'BCA Inputs'!$M$14:$M$54,0))*Q422+INDEX('BCA Inputs'!$AA$14:$AA$54,MATCH(I422,'BCA Inputs'!$M$14:$M$54,0))*F422+INDEX('BCA Inputs'!$AB$14:$AB$54,MATCH(I422,'BCA Inputs'!$M$14:$M$54,0))*G422,IF($B$3="RG&amp;E",INDEX('BCA Inputs'!$BG$14:$BG$54,MATCH(I422,'BCA Inputs'!$AW$14:$AW$54,0))*P422+INDEX('BCA Inputs'!$BH$14:$BH$54,MATCH(I422,'BCA Inputs'!$AW$14:$AW$54,0))*O422+INDEX('BCA Inputs'!$BI$14:$BI$54,MATCH(I422,'BCA Inputs'!$AW$14:$AW$54,0))*Q422+INDEX('BCA Inputs'!$BJ$14:$BJ$54,MATCH(I422,'BCA Inputs'!$AW$14:$AW$54,0))*F422+INDEX('BCA Inputs'!$BK$14:$BK$54,MATCH(I422,'BCA Inputs'!$AW$14:$AW$54,0))*G422,"")),"")</f>
        <v/>
      </c>
      <c r="AA422" s="237" t="str">
        <f t="shared" si="65"/>
        <v/>
      </c>
      <c r="AC422" s="238" t="str">
        <f>IFERROR((K422+R422)+IF($B$3="NYSEG",INDEX('BCA Inputs'!$AI$14:$AI$54,MATCH(I422,'BCA Inputs'!$M$14:$M$54,0))*P422+INDEX('BCA Inputs'!$AJ$14:$AJ$54,MATCH(I422,'BCA Inputs'!$M$14:$M$54,0))*Q422,IF($B$3="RG&amp;E",INDEX('BCA Inputs'!$BR$14:$BR$54,MATCH(I422,'BCA Inputs'!$AW$14:$AW$54,0))*P422+INDEX('BCA Inputs'!$BS$14:$BS$54,MATCH(I422,'BCA Inputs'!$AW$14:$AW$54,0))*Q422,"")),"")</f>
        <v/>
      </c>
      <c r="AD422" s="181" t="str">
        <f>IFERROR(IF($B$3="NYSEG",INDEX('BCA Inputs'!$AD$14:$AD$54,MATCH(I422,'BCA Inputs'!$M$14:$M$54,0))*P422+INDEX('BCA Inputs'!$AE$14:$AE$54,MATCH(I422,'BCA Inputs'!$M$14:$M$54,0))*O422+INDEX('BCA Inputs'!$AF$14:$AF$54,MATCH(I422,'BCA Inputs'!$M$14:$M$54,0))*Q422+INDEX('BCA Inputs'!$AG$14:$AG$54,MATCH(I422,'BCA Inputs'!$M$14:$M$54,0))*F422+INDEX('BCA Inputs'!$AH$14:$AH$54,MATCH(I422,'BCA Inputs'!$M$14:$M$54,0))*G422,IF($B$3="RG&amp;E",INDEX('BCA Inputs'!$BM$14:$BM$54,MATCH(I422,'BCA Inputs'!$AW$14:$AW$54,0))*P422+INDEX('BCA Inputs'!$BN$14:$BN$54,MATCH(I422,'BCA Inputs'!$AW$14:$AW$54,0))*O422+INDEX('BCA Inputs'!$BO$14:$BO$54,MATCH(I422,'BCA Inputs'!$AW$14:$AW$54,0))*Q422+INDEX('BCA Inputs'!$BP$14:$BP$54,MATCH(I422,'BCA Inputs'!$AW$14:$AW$54,0))*F422+INDEX('BCA Inputs'!$BQ$14:$BQ$54,MATCH(I422,'BCA Inputs'!$AW$14:$AW$54,0))*G422,"")),"")</f>
        <v/>
      </c>
      <c r="AE422" s="237" t="str">
        <f t="shared" si="66"/>
        <v/>
      </c>
      <c r="AF422" s="198">
        <f t="shared" si="68"/>
        <v>0</v>
      </c>
      <c r="AG422" s="239">
        <f t="shared" si="69"/>
        <v>0</v>
      </c>
    </row>
    <row r="423" spans="1:33">
      <c r="A423" s="228"/>
      <c r="B423" s="176"/>
      <c r="C423" s="229"/>
      <c r="D423" s="230"/>
      <c r="E423" s="230"/>
      <c r="F423" s="230"/>
      <c r="G423" s="230"/>
      <c r="H423" s="231"/>
      <c r="I423" s="231"/>
      <c r="J423" s="232"/>
      <c r="K423" s="232"/>
      <c r="L423" s="232"/>
      <c r="M423" s="181">
        <f t="shared" si="67"/>
        <v>0</v>
      </c>
      <c r="N423" s="181">
        <f>IF(H423="",0,H423*I423*'Avoided Water Savings Cost'!$C$16)</f>
        <v>0</v>
      </c>
      <c r="O423" s="545">
        <f>IF(C423="",0,IF($B$3="NYSEG",C423/(1-'Avoided Electric Costs 2020'!$W$21),IF($B$3="RG&amp;E",C423/(1-'Avoided Electric Costs 2020'!$X$21),"")))</f>
        <v>0</v>
      </c>
      <c r="P423" s="546">
        <f>IF(D423="",0,IF($B$3="NYSEG",D423/(1-'Avoided Electric Costs 2020'!$W$21),IF($B$3="RG&amp;E",D423/(1-'Avoided Electric Costs 2020'!$X$21),"")))</f>
        <v>0</v>
      </c>
      <c r="Q423" s="546">
        <f>IF(E423="",0,IF($B$3="NYSEG",E423/(1-'Avoided Natural Gas Costs 2020'!$J$34),IF($B$3="RG&amp;E",E423/(1-'Avoided Natural Gas Costs 2020'!$K$34),"")))</f>
        <v>0</v>
      </c>
      <c r="R423" s="233" t="str">
        <f>IFERROR(IF(P423*'BCA Inputs'!$C$1+Q423*'BCA Inputs'!$C$2+F423*'BCA Inputs'!$C$2+G423*'BCA Inputs'!$C$2=0,"",P423*'BCA Inputs'!$C$1+Q423*'BCA Inputs'!$C$2+F423*'BCA Inputs'!$C$2+G423*'BCA Inputs'!$C$2),"")</f>
        <v/>
      </c>
      <c r="S423" s="181" t="str">
        <f t="shared" si="60"/>
        <v/>
      </c>
      <c r="T423" s="181" t="str">
        <f>IFERROR(IF($B$3="NYSEG",(INDEX('BCA Inputs'!$N$14:$N$54,MATCH(I423,'BCA Inputs'!$M$14:$M$54,0))*P423+INDEX('BCA Inputs'!$O$14:$O$54,MATCH(I423,'BCA Inputs'!$M$14:$M$54,0))*O423+INDEX('BCA Inputs'!P:P,MATCH(I423,'BCA Inputs'!M:M,0))*Q423+INDEX('BCA Inputs'!Q:Q,MATCH(I423,'BCA Inputs'!M:M,0))*F423+INDEX('BCA Inputs'!R:R,MATCH(I423,'BCA Inputs'!M:M,0))*G423)+L423+N423,IF($B$3="RG&amp;E",(INDEX('BCA Inputs'!$AX$14:$AX$54,MATCH(I423,'BCA Inputs'!$AW$14:$AW$54,0))*P423+INDEX('BCA Inputs'!$AY$14:$AY$54,MATCH(I423,'BCA Inputs'!$AW$14:$AW$54,0))*O423+INDEX('BCA Inputs'!$AZ$14:$AZ$54,MATCH(I423,'BCA Inputs'!$AW$14:$AW$54,0))*Q423+INDEX('BCA Inputs'!$BA$14:$BA$54,MATCH(I423,'BCA Inputs'!$AW$14:$AW$54,0))*F423+INDEX('BCA Inputs'!$BB$14:$BB$54,MATCH(I423,'BCA Inputs'!$AW$14:$AW$54,0))*G423)+L423+N423,"")),"")</f>
        <v/>
      </c>
      <c r="U423" s="234" t="str">
        <f t="shared" si="61"/>
        <v/>
      </c>
      <c r="V423" s="234" t="str">
        <f t="shared" si="62"/>
        <v/>
      </c>
      <c r="W423" s="234" t="str">
        <f t="shared" si="63"/>
        <v/>
      </c>
      <c r="Y423" s="235" t="str">
        <f t="shared" si="64"/>
        <v/>
      </c>
      <c r="Z423" s="236" t="str">
        <f>IFERROR(IF($B$3="NYSEG",INDEX('BCA Inputs'!$X$14:$X$54,MATCH(I423,'BCA Inputs'!$M$14:$M$54,0))*P423+INDEX('BCA Inputs'!$Y$14:$Y$54,MATCH(I423,'BCA Inputs'!$M$14:$M$54,0))*O423+INDEX('BCA Inputs'!$Z$14:$Z$54,MATCH(I423,'BCA Inputs'!$M$14:$M$54,0))*Q423+INDEX('BCA Inputs'!$AA$14:$AA$54,MATCH(I423,'BCA Inputs'!$M$14:$M$54,0))*F423+INDEX('BCA Inputs'!$AB$14:$AB$54,MATCH(I423,'BCA Inputs'!$M$14:$M$54,0))*G423,IF($B$3="RG&amp;E",INDEX('BCA Inputs'!$BG$14:$BG$54,MATCH(I423,'BCA Inputs'!$AW$14:$AW$54,0))*P423+INDEX('BCA Inputs'!$BH$14:$BH$54,MATCH(I423,'BCA Inputs'!$AW$14:$AW$54,0))*O423+INDEX('BCA Inputs'!$BI$14:$BI$54,MATCH(I423,'BCA Inputs'!$AW$14:$AW$54,0))*Q423+INDEX('BCA Inputs'!$BJ$14:$BJ$54,MATCH(I423,'BCA Inputs'!$AW$14:$AW$54,0))*F423+INDEX('BCA Inputs'!$BK$14:$BK$54,MATCH(I423,'BCA Inputs'!$AW$14:$AW$54,0))*G423,"")),"")</f>
        <v/>
      </c>
      <c r="AA423" s="237" t="str">
        <f t="shared" si="65"/>
        <v/>
      </c>
      <c r="AC423" s="238" t="str">
        <f>IFERROR((K423+R423)+IF($B$3="NYSEG",INDEX('BCA Inputs'!$AI$14:$AI$54,MATCH(I423,'BCA Inputs'!$M$14:$M$54,0))*P423+INDEX('BCA Inputs'!$AJ$14:$AJ$54,MATCH(I423,'BCA Inputs'!$M$14:$M$54,0))*Q423,IF($B$3="RG&amp;E",INDEX('BCA Inputs'!$BR$14:$BR$54,MATCH(I423,'BCA Inputs'!$AW$14:$AW$54,0))*P423+INDEX('BCA Inputs'!$BS$14:$BS$54,MATCH(I423,'BCA Inputs'!$AW$14:$AW$54,0))*Q423,"")),"")</f>
        <v/>
      </c>
      <c r="AD423" s="181" t="str">
        <f>IFERROR(IF($B$3="NYSEG",INDEX('BCA Inputs'!$AD$14:$AD$54,MATCH(I423,'BCA Inputs'!$M$14:$M$54,0))*P423+INDEX('BCA Inputs'!$AE$14:$AE$54,MATCH(I423,'BCA Inputs'!$M$14:$M$54,0))*O423+INDEX('BCA Inputs'!$AF$14:$AF$54,MATCH(I423,'BCA Inputs'!$M$14:$M$54,0))*Q423+INDEX('BCA Inputs'!$AG$14:$AG$54,MATCH(I423,'BCA Inputs'!$M$14:$M$54,0))*F423+INDEX('BCA Inputs'!$AH$14:$AH$54,MATCH(I423,'BCA Inputs'!$M$14:$M$54,0))*G423,IF($B$3="RG&amp;E",INDEX('BCA Inputs'!$BM$14:$BM$54,MATCH(I423,'BCA Inputs'!$AW$14:$AW$54,0))*P423+INDEX('BCA Inputs'!$BN$14:$BN$54,MATCH(I423,'BCA Inputs'!$AW$14:$AW$54,0))*O423+INDEX('BCA Inputs'!$BO$14:$BO$54,MATCH(I423,'BCA Inputs'!$AW$14:$AW$54,0))*Q423+INDEX('BCA Inputs'!$BP$14:$BP$54,MATCH(I423,'BCA Inputs'!$AW$14:$AW$54,0))*F423+INDEX('BCA Inputs'!$BQ$14:$BQ$54,MATCH(I423,'BCA Inputs'!$AW$14:$AW$54,0))*G423,"")),"")</f>
        <v/>
      </c>
      <c r="AE423" s="237" t="str">
        <f t="shared" si="66"/>
        <v/>
      </c>
      <c r="AF423" s="198">
        <f t="shared" si="68"/>
        <v>0</v>
      </c>
      <c r="AG423" s="239">
        <f t="shared" si="69"/>
        <v>0</v>
      </c>
    </row>
    <row r="424" spans="1:33">
      <c r="A424" s="228"/>
      <c r="B424" s="176"/>
      <c r="C424" s="229"/>
      <c r="D424" s="230"/>
      <c r="E424" s="230"/>
      <c r="F424" s="230"/>
      <c r="G424" s="230"/>
      <c r="H424" s="231"/>
      <c r="I424" s="231"/>
      <c r="J424" s="232"/>
      <c r="K424" s="232"/>
      <c r="L424" s="232"/>
      <c r="M424" s="181">
        <f t="shared" si="67"/>
        <v>0</v>
      </c>
      <c r="N424" s="181">
        <f>IF(H424="",0,H424*I424*'Avoided Water Savings Cost'!$C$16)</f>
        <v>0</v>
      </c>
      <c r="O424" s="545">
        <f>IF(C424="",0,IF($B$3="NYSEG",C424/(1-'Avoided Electric Costs 2020'!$W$21),IF($B$3="RG&amp;E",C424/(1-'Avoided Electric Costs 2020'!$X$21),"")))</f>
        <v>0</v>
      </c>
      <c r="P424" s="546">
        <f>IF(D424="",0,IF($B$3="NYSEG",D424/(1-'Avoided Electric Costs 2020'!$W$21),IF($B$3="RG&amp;E",D424/(1-'Avoided Electric Costs 2020'!$X$21),"")))</f>
        <v>0</v>
      </c>
      <c r="Q424" s="546">
        <f>IF(E424="",0,IF($B$3="NYSEG",E424/(1-'Avoided Natural Gas Costs 2020'!$J$34),IF($B$3="RG&amp;E",E424/(1-'Avoided Natural Gas Costs 2020'!$K$34),"")))</f>
        <v>0</v>
      </c>
      <c r="R424" s="233" t="str">
        <f>IFERROR(IF(P424*'BCA Inputs'!$C$1+Q424*'BCA Inputs'!$C$2+F424*'BCA Inputs'!$C$2+G424*'BCA Inputs'!$C$2=0,"",P424*'BCA Inputs'!$C$1+Q424*'BCA Inputs'!$C$2+F424*'BCA Inputs'!$C$2+G424*'BCA Inputs'!$C$2),"")</f>
        <v/>
      </c>
      <c r="S424" s="181" t="str">
        <f t="shared" si="60"/>
        <v/>
      </c>
      <c r="T424" s="181" t="str">
        <f>IFERROR(IF($B$3="NYSEG",(INDEX('BCA Inputs'!$N$14:$N$54,MATCH(I424,'BCA Inputs'!$M$14:$M$54,0))*P424+INDEX('BCA Inputs'!$O$14:$O$54,MATCH(I424,'BCA Inputs'!$M$14:$M$54,0))*O424+INDEX('BCA Inputs'!P:P,MATCH(I424,'BCA Inputs'!M:M,0))*Q424+INDEX('BCA Inputs'!Q:Q,MATCH(I424,'BCA Inputs'!M:M,0))*F424+INDEX('BCA Inputs'!R:R,MATCH(I424,'BCA Inputs'!M:M,0))*G424)+L424+N424,IF($B$3="RG&amp;E",(INDEX('BCA Inputs'!$AX$14:$AX$54,MATCH(I424,'BCA Inputs'!$AW$14:$AW$54,0))*P424+INDEX('BCA Inputs'!$AY$14:$AY$54,MATCH(I424,'BCA Inputs'!$AW$14:$AW$54,0))*O424+INDEX('BCA Inputs'!$AZ$14:$AZ$54,MATCH(I424,'BCA Inputs'!$AW$14:$AW$54,0))*Q424+INDEX('BCA Inputs'!$BA$14:$BA$54,MATCH(I424,'BCA Inputs'!$AW$14:$AW$54,0))*F424+INDEX('BCA Inputs'!$BB$14:$BB$54,MATCH(I424,'BCA Inputs'!$AW$14:$AW$54,0))*G424)+L424+N424,"")),"")</f>
        <v/>
      </c>
      <c r="U424" s="234" t="str">
        <f t="shared" si="61"/>
        <v/>
      </c>
      <c r="V424" s="234" t="str">
        <f t="shared" si="62"/>
        <v/>
      </c>
      <c r="W424" s="234" t="str">
        <f t="shared" si="63"/>
        <v/>
      </c>
      <c r="Y424" s="235" t="str">
        <f t="shared" si="64"/>
        <v/>
      </c>
      <c r="Z424" s="236" t="str">
        <f>IFERROR(IF($B$3="NYSEG",INDEX('BCA Inputs'!$X$14:$X$54,MATCH(I424,'BCA Inputs'!$M$14:$M$54,0))*P424+INDEX('BCA Inputs'!$Y$14:$Y$54,MATCH(I424,'BCA Inputs'!$M$14:$M$54,0))*O424+INDEX('BCA Inputs'!$Z$14:$Z$54,MATCH(I424,'BCA Inputs'!$M$14:$M$54,0))*Q424+INDEX('BCA Inputs'!$AA$14:$AA$54,MATCH(I424,'BCA Inputs'!$M$14:$M$54,0))*F424+INDEX('BCA Inputs'!$AB$14:$AB$54,MATCH(I424,'BCA Inputs'!$M$14:$M$54,0))*G424,IF($B$3="RG&amp;E",INDEX('BCA Inputs'!$BG$14:$BG$54,MATCH(I424,'BCA Inputs'!$AW$14:$AW$54,0))*P424+INDEX('BCA Inputs'!$BH$14:$BH$54,MATCH(I424,'BCA Inputs'!$AW$14:$AW$54,0))*O424+INDEX('BCA Inputs'!$BI$14:$BI$54,MATCH(I424,'BCA Inputs'!$AW$14:$AW$54,0))*Q424+INDEX('BCA Inputs'!$BJ$14:$BJ$54,MATCH(I424,'BCA Inputs'!$AW$14:$AW$54,0))*F424+INDEX('BCA Inputs'!$BK$14:$BK$54,MATCH(I424,'BCA Inputs'!$AW$14:$AW$54,0))*G424,"")),"")</f>
        <v/>
      </c>
      <c r="AA424" s="237" t="str">
        <f t="shared" si="65"/>
        <v/>
      </c>
      <c r="AC424" s="238" t="str">
        <f>IFERROR((K424+R424)+IF($B$3="NYSEG",INDEX('BCA Inputs'!$AI$14:$AI$54,MATCH(I424,'BCA Inputs'!$M$14:$M$54,0))*P424+INDEX('BCA Inputs'!$AJ$14:$AJ$54,MATCH(I424,'BCA Inputs'!$M$14:$M$54,0))*Q424,IF($B$3="RG&amp;E",INDEX('BCA Inputs'!$BR$14:$BR$54,MATCH(I424,'BCA Inputs'!$AW$14:$AW$54,0))*P424+INDEX('BCA Inputs'!$BS$14:$BS$54,MATCH(I424,'BCA Inputs'!$AW$14:$AW$54,0))*Q424,"")),"")</f>
        <v/>
      </c>
      <c r="AD424" s="181" t="str">
        <f>IFERROR(IF($B$3="NYSEG",INDEX('BCA Inputs'!$AD$14:$AD$54,MATCH(I424,'BCA Inputs'!$M$14:$M$54,0))*P424+INDEX('BCA Inputs'!$AE$14:$AE$54,MATCH(I424,'BCA Inputs'!$M$14:$M$54,0))*O424+INDEX('BCA Inputs'!$AF$14:$AF$54,MATCH(I424,'BCA Inputs'!$M$14:$M$54,0))*Q424+INDEX('BCA Inputs'!$AG$14:$AG$54,MATCH(I424,'BCA Inputs'!$M$14:$M$54,0))*F424+INDEX('BCA Inputs'!$AH$14:$AH$54,MATCH(I424,'BCA Inputs'!$M$14:$M$54,0))*G424,IF($B$3="RG&amp;E",INDEX('BCA Inputs'!$BM$14:$BM$54,MATCH(I424,'BCA Inputs'!$AW$14:$AW$54,0))*P424+INDEX('BCA Inputs'!$BN$14:$BN$54,MATCH(I424,'BCA Inputs'!$AW$14:$AW$54,0))*O424+INDEX('BCA Inputs'!$BO$14:$BO$54,MATCH(I424,'BCA Inputs'!$AW$14:$AW$54,0))*Q424+INDEX('BCA Inputs'!$BP$14:$BP$54,MATCH(I424,'BCA Inputs'!$AW$14:$AW$54,0))*F424+INDEX('BCA Inputs'!$BQ$14:$BQ$54,MATCH(I424,'BCA Inputs'!$AW$14:$AW$54,0))*G424,"")),"")</f>
        <v/>
      </c>
      <c r="AE424" s="237" t="str">
        <f t="shared" si="66"/>
        <v/>
      </c>
      <c r="AF424" s="198">
        <f t="shared" si="68"/>
        <v>0</v>
      </c>
      <c r="AG424" s="239">
        <f t="shared" si="69"/>
        <v>0</v>
      </c>
    </row>
    <row r="425" spans="1:33">
      <c r="A425" s="228"/>
      <c r="B425" s="176"/>
      <c r="C425" s="229"/>
      <c r="D425" s="230"/>
      <c r="E425" s="230"/>
      <c r="F425" s="230"/>
      <c r="G425" s="230"/>
      <c r="H425" s="231"/>
      <c r="I425" s="231"/>
      <c r="J425" s="232"/>
      <c r="K425" s="232"/>
      <c r="L425" s="232"/>
      <c r="M425" s="181">
        <f t="shared" si="67"/>
        <v>0</v>
      </c>
      <c r="N425" s="181">
        <f>IF(H425="",0,H425*I425*'Avoided Water Savings Cost'!$C$16)</f>
        <v>0</v>
      </c>
      <c r="O425" s="545">
        <f>IF(C425="",0,IF($B$3="NYSEG",C425/(1-'Avoided Electric Costs 2020'!$W$21),IF($B$3="RG&amp;E",C425/(1-'Avoided Electric Costs 2020'!$X$21),"")))</f>
        <v>0</v>
      </c>
      <c r="P425" s="546">
        <f>IF(D425="",0,IF($B$3="NYSEG",D425/(1-'Avoided Electric Costs 2020'!$W$21),IF($B$3="RG&amp;E",D425/(1-'Avoided Electric Costs 2020'!$X$21),"")))</f>
        <v>0</v>
      </c>
      <c r="Q425" s="546">
        <f>IF(E425="",0,IF($B$3="NYSEG",E425/(1-'Avoided Natural Gas Costs 2020'!$J$34),IF($B$3="RG&amp;E",E425/(1-'Avoided Natural Gas Costs 2020'!$K$34),"")))</f>
        <v>0</v>
      </c>
      <c r="R425" s="233" t="str">
        <f>IFERROR(IF(P425*'BCA Inputs'!$C$1+Q425*'BCA Inputs'!$C$2+F425*'BCA Inputs'!$C$2+G425*'BCA Inputs'!$C$2=0,"",P425*'BCA Inputs'!$C$1+Q425*'BCA Inputs'!$C$2+F425*'BCA Inputs'!$C$2+G425*'BCA Inputs'!$C$2),"")</f>
        <v/>
      </c>
      <c r="S425" s="181" t="str">
        <f t="shared" si="60"/>
        <v/>
      </c>
      <c r="T425" s="181" t="str">
        <f>IFERROR(IF($B$3="NYSEG",(INDEX('BCA Inputs'!$N$14:$N$54,MATCH(I425,'BCA Inputs'!$M$14:$M$54,0))*P425+INDEX('BCA Inputs'!$O$14:$O$54,MATCH(I425,'BCA Inputs'!$M$14:$M$54,0))*O425+INDEX('BCA Inputs'!P:P,MATCH(I425,'BCA Inputs'!M:M,0))*Q425+INDEX('BCA Inputs'!Q:Q,MATCH(I425,'BCA Inputs'!M:M,0))*F425+INDEX('BCA Inputs'!R:R,MATCH(I425,'BCA Inputs'!M:M,0))*G425)+L425+N425,IF($B$3="RG&amp;E",(INDEX('BCA Inputs'!$AX$14:$AX$54,MATCH(I425,'BCA Inputs'!$AW$14:$AW$54,0))*P425+INDEX('BCA Inputs'!$AY$14:$AY$54,MATCH(I425,'BCA Inputs'!$AW$14:$AW$54,0))*O425+INDEX('BCA Inputs'!$AZ$14:$AZ$54,MATCH(I425,'BCA Inputs'!$AW$14:$AW$54,0))*Q425+INDEX('BCA Inputs'!$BA$14:$BA$54,MATCH(I425,'BCA Inputs'!$AW$14:$AW$54,0))*F425+INDEX('BCA Inputs'!$BB$14:$BB$54,MATCH(I425,'BCA Inputs'!$AW$14:$AW$54,0))*G425)+L425+N425,"")),"")</f>
        <v/>
      </c>
      <c r="U425" s="234" t="str">
        <f t="shared" si="61"/>
        <v/>
      </c>
      <c r="V425" s="234" t="str">
        <f t="shared" si="62"/>
        <v/>
      </c>
      <c r="W425" s="234" t="str">
        <f t="shared" si="63"/>
        <v/>
      </c>
      <c r="Y425" s="235" t="str">
        <f t="shared" si="64"/>
        <v/>
      </c>
      <c r="Z425" s="236" t="str">
        <f>IFERROR(IF($B$3="NYSEG",INDEX('BCA Inputs'!$X$14:$X$54,MATCH(I425,'BCA Inputs'!$M$14:$M$54,0))*P425+INDEX('BCA Inputs'!$Y$14:$Y$54,MATCH(I425,'BCA Inputs'!$M$14:$M$54,0))*O425+INDEX('BCA Inputs'!$Z$14:$Z$54,MATCH(I425,'BCA Inputs'!$M$14:$M$54,0))*Q425+INDEX('BCA Inputs'!$AA$14:$AA$54,MATCH(I425,'BCA Inputs'!$M$14:$M$54,0))*F425+INDEX('BCA Inputs'!$AB$14:$AB$54,MATCH(I425,'BCA Inputs'!$M$14:$M$54,0))*G425,IF($B$3="RG&amp;E",INDEX('BCA Inputs'!$BG$14:$BG$54,MATCH(I425,'BCA Inputs'!$AW$14:$AW$54,0))*P425+INDEX('BCA Inputs'!$BH$14:$BH$54,MATCH(I425,'BCA Inputs'!$AW$14:$AW$54,0))*O425+INDEX('BCA Inputs'!$BI$14:$BI$54,MATCH(I425,'BCA Inputs'!$AW$14:$AW$54,0))*Q425+INDEX('BCA Inputs'!$BJ$14:$BJ$54,MATCH(I425,'BCA Inputs'!$AW$14:$AW$54,0))*F425+INDEX('BCA Inputs'!$BK$14:$BK$54,MATCH(I425,'BCA Inputs'!$AW$14:$AW$54,0))*G425,"")),"")</f>
        <v/>
      </c>
      <c r="AA425" s="237" t="str">
        <f t="shared" si="65"/>
        <v/>
      </c>
      <c r="AC425" s="238" t="str">
        <f>IFERROR((K425+R425)+IF($B$3="NYSEG",INDEX('BCA Inputs'!$AI$14:$AI$54,MATCH(I425,'BCA Inputs'!$M$14:$M$54,0))*P425+INDEX('BCA Inputs'!$AJ$14:$AJ$54,MATCH(I425,'BCA Inputs'!$M$14:$M$54,0))*Q425,IF($B$3="RG&amp;E",INDEX('BCA Inputs'!$BR$14:$BR$54,MATCH(I425,'BCA Inputs'!$AW$14:$AW$54,0))*P425+INDEX('BCA Inputs'!$BS$14:$BS$54,MATCH(I425,'BCA Inputs'!$AW$14:$AW$54,0))*Q425,"")),"")</f>
        <v/>
      </c>
      <c r="AD425" s="181" t="str">
        <f>IFERROR(IF($B$3="NYSEG",INDEX('BCA Inputs'!$AD$14:$AD$54,MATCH(I425,'BCA Inputs'!$M$14:$M$54,0))*P425+INDEX('BCA Inputs'!$AE$14:$AE$54,MATCH(I425,'BCA Inputs'!$M$14:$M$54,0))*O425+INDEX('BCA Inputs'!$AF$14:$AF$54,MATCH(I425,'BCA Inputs'!$M$14:$M$54,0))*Q425+INDEX('BCA Inputs'!$AG$14:$AG$54,MATCH(I425,'BCA Inputs'!$M$14:$M$54,0))*F425+INDEX('BCA Inputs'!$AH$14:$AH$54,MATCH(I425,'BCA Inputs'!$M$14:$M$54,0))*G425,IF($B$3="RG&amp;E",INDEX('BCA Inputs'!$BM$14:$BM$54,MATCH(I425,'BCA Inputs'!$AW$14:$AW$54,0))*P425+INDEX('BCA Inputs'!$BN$14:$BN$54,MATCH(I425,'BCA Inputs'!$AW$14:$AW$54,0))*O425+INDEX('BCA Inputs'!$BO$14:$BO$54,MATCH(I425,'BCA Inputs'!$AW$14:$AW$54,0))*Q425+INDEX('BCA Inputs'!$BP$14:$BP$54,MATCH(I425,'BCA Inputs'!$AW$14:$AW$54,0))*F425+INDEX('BCA Inputs'!$BQ$14:$BQ$54,MATCH(I425,'BCA Inputs'!$AW$14:$AW$54,0))*G425,"")),"")</f>
        <v/>
      </c>
      <c r="AE425" s="237" t="str">
        <f t="shared" si="66"/>
        <v/>
      </c>
      <c r="AF425" s="198">
        <f t="shared" si="68"/>
        <v>0</v>
      </c>
      <c r="AG425" s="239">
        <f t="shared" si="69"/>
        <v>0</v>
      </c>
    </row>
    <row r="426" spans="1:33">
      <c r="A426" s="228"/>
      <c r="B426" s="176"/>
      <c r="C426" s="229"/>
      <c r="D426" s="230"/>
      <c r="E426" s="230"/>
      <c r="F426" s="230"/>
      <c r="G426" s="230"/>
      <c r="H426" s="231"/>
      <c r="I426" s="231"/>
      <c r="J426" s="232"/>
      <c r="K426" s="232"/>
      <c r="L426" s="232"/>
      <c r="M426" s="181">
        <f t="shared" si="67"/>
        <v>0</v>
      </c>
      <c r="N426" s="181">
        <f>IF(H426="",0,H426*I426*'Avoided Water Savings Cost'!$C$16)</f>
        <v>0</v>
      </c>
      <c r="O426" s="545">
        <f>IF(C426="",0,IF($B$3="NYSEG",C426/(1-'Avoided Electric Costs 2020'!$W$21),IF($B$3="RG&amp;E",C426/(1-'Avoided Electric Costs 2020'!$X$21),"")))</f>
        <v>0</v>
      </c>
      <c r="P426" s="546">
        <f>IF(D426="",0,IF($B$3="NYSEG",D426/(1-'Avoided Electric Costs 2020'!$W$21),IF($B$3="RG&amp;E",D426/(1-'Avoided Electric Costs 2020'!$X$21),"")))</f>
        <v>0</v>
      </c>
      <c r="Q426" s="546">
        <f>IF(E426="",0,IF($B$3="NYSEG",E426/(1-'Avoided Natural Gas Costs 2020'!$J$34),IF($B$3="RG&amp;E",E426/(1-'Avoided Natural Gas Costs 2020'!$K$34),"")))</f>
        <v>0</v>
      </c>
      <c r="R426" s="233" t="str">
        <f>IFERROR(IF(P426*'BCA Inputs'!$C$1+Q426*'BCA Inputs'!$C$2+F426*'BCA Inputs'!$C$2+G426*'BCA Inputs'!$C$2=0,"",P426*'BCA Inputs'!$C$1+Q426*'BCA Inputs'!$C$2+F426*'BCA Inputs'!$C$2+G426*'BCA Inputs'!$C$2),"")</f>
        <v/>
      </c>
      <c r="S426" s="181" t="str">
        <f t="shared" si="60"/>
        <v/>
      </c>
      <c r="T426" s="181" t="str">
        <f>IFERROR(IF($B$3="NYSEG",(INDEX('BCA Inputs'!$N$14:$N$54,MATCH(I426,'BCA Inputs'!$M$14:$M$54,0))*P426+INDEX('BCA Inputs'!$O$14:$O$54,MATCH(I426,'BCA Inputs'!$M$14:$M$54,0))*O426+INDEX('BCA Inputs'!P:P,MATCH(I426,'BCA Inputs'!M:M,0))*Q426+INDEX('BCA Inputs'!Q:Q,MATCH(I426,'BCA Inputs'!M:M,0))*F426+INDEX('BCA Inputs'!R:R,MATCH(I426,'BCA Inputs'!M:M,0))*G426)+L426+N426,IF($B$3="RG&amp;E",(INDEX('BCA Inputs'!$AX$14:$AX$54,MATCH(I426,'BCA Inputs'!$AW$14:$AW$54,0))*P426+INDEX('BCA Inputs'!$AY$14:$AY$54,MATCH(I426,'BCA Inputs'!$AW$14:$AW$54,0))*O426+INDEX('BCA Inputs'!$AZ$14:$AZ$54,MATCH(I426,'BCA Inputs'!$AW$14:$AW$54,0))*Q426+INDEX('BCA Inputs'!$BA$14:$BA$54,MATCH(I426,'BCA Inputs'!$AW$14:$AW$54,0))*F426+INDEX('BCA Inputs'!$BB$14:$BB$54,MATCH(I426,'BCA Inputs'!$AW$14:$AW$54,0))*G426)+L426+N426,"")),"")</f>
        <v/>
      </c>
      <c r="U426" s="234" t="str">
        <f t="shared" si="61"/>
        <v/>
      </c>
      <c r="V426" s="234" t="str">
        <f t="shared" si="62"/>
        <v/>
      </c>
      <c r="W426" s="234" t="str">
        <f t="shared" si="63"/>
        <v/>
      </c>
      <c r="Y426" s="235" t="str">
        <f t="shared" si="64"/>
        <v/>
      </c>
      <c r="Z426" s="236" t="str">
        <f>IFERROR(IF($B$3="NYSEG",INDEX('BCA Inputs'!$X$14:$X$54,MATCH(I426,'BCA Inputs'!$M$14:$M$54,0))*P426+INDEX('BCA Inputs'!$Y$14:$Y$54,MATCH(I426,'BCA Inputs'!$M$14:$M$54,0))*O426+INDEX('BCA Inputs'!$Z$14:$Z$54,MATCH(I426,'BCA Inputs'!$M$14:$M$54,0))*Q426+INDEX('BCA Inputs'!$AA$14:$AA$54,MATCH(I426,'BCA Inputs'!$M$14:$M$54,0))*F426+INDEX('BCA Inputs'!$AB$14:$AB$54,MATCH(I426,'BCA Inputs'!$M$14:$M$54,0))*G426,IF($B$3="RG&amp;E",INDEX('BCA Inputs'!$BG$14:$BG$54,MATCH(I426,'BCA Inputs'!$AW$14:$AW$54,0))*P426+INDEX('BCA Inputs'!$BH$14:$BH$54,MATCH(I426,'BCA Inputs'!$AW$14:$AW$54,0))*O426+INDEX('BCA Inputs'!$BI$14:$BI$54,MATCH(I426,'BCA Inputs'!$AW$14:$AW$54,0))*Q426+INDEX('BCA Inputs'!$BJ$14:$BJ$54,MATCH(I426,'BCA Inputs'!$AW$14:$AW$54,0))*F426+INDEX('BCA Inputs'!$BK$14:$BK$54,MATCH(I426,'BCA Inputs'!$AW$14:$AW$54,0))*G426,"")),"")</f>
        <v/>
      </c>
      <c r="AA426" s="237" t="str">
        <f t="shared" si="65"/>
        <v/>
      </c>
      <c r="AC426" s="238" t="str">
        <f>IFERROR((K426+R426)+IF($B$3="NYSEG",INDEX('BCA Inputs'!$AI$14:$AI$54,MATCH(I426,'BCA Inputs'!$M$14:$M$54,0))*P426+INDEX('BCA Inputs'!$AJ$14:$AJ$54,MATCH(I426,'BCA Inputs'!$M$14:$M$54,0))*Q426,IF($B$3="RG&amp;E",INDEX('BCA Inputs'!$BR$14:$BR$54,MATCH(I426,'BCA Inputs'!$AW$14:$AW$54,0))*P426+INDEX('BCA Inputs'!$BS$14:$BS$54,MATCH(I426,'BCA Inputs'!$AW$14:$AW$54,0))*Q426,"")),"")</f>
        <v/>
      </c>
      <c r="AD426" s="181" t="str">
        <f>IFERROR(IF($B$3="NYSEG",INDEX('BCA Inputs'!$AD$14:$AD$54,MATCH(I426,'BCA Inputs'!$M$14:$M$54,0))*P426+INDEX('BCA Inputs'!$AE$14:$AE$54,MATCH(I426,'BCA Inputs'!$M$14:$M$54,0))*O426+INDEX('BCA Inputs'!$AF$14:$AF$54,MATCH(I426,'BCA Inputs'!$M$14:$M$54,0))*Q426+INDEX('BCA Inputs'!$AG$14:$AG$54,MATCH(I426,'BCA Inputs'!$M$14:$M$54,0))*F426+INDEX('BCA Inputs'!$AH$14:$AH$54,MATCH(I426,'BCA Inputs'!$M$14:$M$54,0))*G426,IF($B$3="RG&amp;E",INDEX('BCA Inputs'!$BM$14:$BM$54,MATCH(I426,'BCA Inputs'!$AW$14:$AW$54,0))*P426+INDEX('BCA Inputs'!$BN$14:$BN$54,MATCH(I426,'BCA Inputs'!$AW$14:$AW$54,0))*O426+INDEX('BCA Inputs'!$BO$14:$BO$54,MATCH(I426,'BCA Inputs'!$AW$14:$AW$54,0))*Q426+INDEX('BCA Inputs'!$BP$14:$BP$54,MATCH(I426,'BCA Inputs'!$AW$14:$AW$54,0))*F426+INDEX('BCA Inputs'!$BQ$14:$BQ$54,MATCH(I426,'BCA Inputs'!$AW$14:$AW$54,0))*G426,"")),"")</f>
        <v/>
      </c>
      <c r="AE426" s="237" t="str">
        <f t="shared" si="66"/>
        <v/>
      </c>
      <c r="AF426" s="198">
        <f t="shared" si="68"/>
        <v>0</v>
      </c>
      <c r="AG426" s="239">
        <f t="shared" si="69"/>
        <v>0</v>
      </c>
    </row>
    <row r="427" spans="1:33">
      <c r="A427" s="228"/>
      <c r="B427" s="176"/>
      <c r="C427" s="229"/>
      <c r="D427" s="230"/>
      <c r="E427" s="230"/>
      <c r="F427" s="230"/>
      <c r="G427" s="230"/>
      <c r="H427" s="231"/>
      <c r="I427" s="231"/>
      <c r="J427" s="232"/>
      <c r="K427" s="232"/>
      <c r="L427" s="232"/>
      <c r="M427" s="181">
        <f t="shared" si="67"/>
        <v>0</v>
      </c>
      <c r="N427" s="181">
        <f>IF(H427="",0,H427*I427*'Avoided Water Savings Cost'!$C$16)</f>
        <v>0</v>
      </c>
      <c r="O427" s="545">
        <f>IF(C427="",0,IF($B$3="NYSEG",C427/(1-'Avoided Electric Costs 2020'!$W$21),IF($B$3="RG&amp;E",C427/(1-'Avoided Electric Costs 2020'!$X$21),"")))</f>
        <v>0</v>
      </c>
      <c r="P427" s="546">
        <f>IF(D427="",0,IF($B$3="NYSEG",D427/(1-'Avoided Electric Costs 2020'!$W$21),IF($B$3="RG&amp;E",D427/(1-'Avoided Electric Costs 2020'!$X$21),"")))</f>
        <v>0</v>
      </c>
      <c r="Q427" s="546">
        <f>IF(E427="",0,IF($B$3="NYSEG",E427/(1-'Avoided Natural Gas Costs 2020'!$J$34),IF($B$3="RG&amp;E",E427/(1-'Avoided Natural Gas Costs 2020'!$K$34),"")))</f>
        <v>0</v>
      </c>
      <c r="R427" s="233" t="str">
        <f>IFERROR(IF(P427*'BCA Inputs'!$C$1+Q427*'BCA Inputs'!$C$2+F427*'BCA Inputs'!$C$2+G427*'BCA Inputs'!$C$2=0,"",P427*'BCA Inputs'!$C$1+Q427*'BCA Inputs'!$C$2+F427*'BCA Inputs'!$C$2+G427*'BCA Inputs'!$C$2),"")</f>
        <v/>
      </c>
      <c r="S427" s="181" t="str">
        <f t="shared" si="60"/>
        <v/>
      </c>
      <c r="T427" s="181" t="str">
        <f>IFERROR(IF($B$3="NYSEG",(INDEX('BCA Inputs'!$N$14:$N$54,MATCH(I427,'BCA Inputs'!$M$14:$M$54,0))*P427+INDEX('BCA Inputs'!$O$14:$O$54,MATCH(I427,'BCA Inputs'!$M$14:$M$54,0))*O427+INDEX('BCA Inputs'!P:P,MATCH(I427,'BCA Inputs'!M:M,0))*Q427+INDEX('BCA Inputs'!Q:Q,MATCH(I427,'BCA Inputs'!M:M,0))*F427+INDEX('BCA Inputs'!R:R,MATCH(I427,'BCA Inputs'!M:M,0))*G427)+L427+N427,IF($B$3="RG&amp;E",(INDEX('BCA Inputs'!$AX$14:$AX$54,MATCH(I427,'BCA Inputs'!$AW$14:$AW$54,0))*P427+INDEX('BCA Inputs'!$AY$14:$AY$54,MATCH(I427,'BCA Inputs'!$AW$14:$AW$54,0))*O427+INDEX('BCA Inputs'!$AZ$14:$AZ$54,MATCH(I427,'BCA Inputs'!$AW$14:$AW$54,0))*Q427+INDEX('BCA Inputs'!$BA$14:$BA$54,MATCH(I427,'BCA Inputs'!$AW$14:$AW$54,0))*F427+INDEX('BCA Inputs'!$BB$14:$BB$54,MATCH(I427,'BCA Inputs'!$AW$14:$AW$54,0))*G427)+L427+N427,"")),"")</f>
        <v/>
      </c>
      <c r="U427" s="234" t="str">
        <f t="shared" si="61"/>
        <v/>
      </c>
      <c r="V427" s="234" t="str">
        <f t="shared" si="62"/>
        <v/>
      </c>
      <c r="W427" s="234" t="str">
        <f t="shared" si="63"/>
        <v/>
      </c>
      <c r="Y427" s="235" t="str">
        <f t="shared" si="64"/>
        <v/>
      </c>
      <c r="Z427" s="236" t="str">
        <f>IFERROR(IF($B$3="NYSEG",INDEX('BCA Inputs'!$X$14:$X$54,MATCH(I427,'BCA Inputs'!$M$14:$M$54,0))*P427+INDEX('BCA Inputs'!$Y$14:$Y$54,MATCH(I427,'BCA Inputs'!$M$14:$M$54,0))*O427+INDEX('BCA Inputs'!$Z$14:$Z$54,MATCH(I427,'BCA Inputs'!$M$14:$M$54,0))*Q427+INDEX('BCA Inputs'!$AA$14:$AA$54,MATCH(I427,'BCA Inputs'!$M$14:$M$54,0))*F427+INDEX('BCA Inputs'!$AB$14:$AB$54,MATCH(I427,'BCA Inputs'!$M$14:$M$54,0))*G427,IF($B$3="RG&amp;E",INDEX('BCA Inputs'!$BG$14:$BG$54,MATCH(I427,'BCA Inputs'!$AW$14:$AW$54,0))*P427+INDEX('BCA Inputs'!$BH$14:$BH$54,MATCH(I427,'BCA Inputs'!$AW$14:$AW$54,0))*O427+INDEX('BCA Inputs'!$BI$14:$BI$54,MATCH(I427,'BCA Inputs'!$AW$14:$AW$54,0))*Q427+INDEX('BCA Inputs'!$BJ$14:$BJ$54,MATCH(I427,'BCA Inputs'!$AW$14:$AW$54,0))*F427+INDEX('BCA Inputs'!$BK$14:$BK$54,MATCH(I427,'BCA Inputs'!$AW$14:$AW$54,0))*G427,"")),"")</f>
        <v/>
      </c>
      <c r="AA427" s="237" t="str">
        <f t="shared" si="65"/>
        <v/>
      </c>
      <c r="AC427" s="238" t="str">
        <f>IFERROR((K427+R427)+IF($B$3="NYSEG",INDEX('BCA Inputs'!$AI$14:$AI$54,MATCH(I427,'BCA Inputs'!$M$14:$M$54,0))*P427+INDEX('BCA Inputs'!$AJ$14:$AJ$54,MATCH(I427,'BCA Inputs'!$M$14:$M$54,0))*Q427,IF($B$3="RG&amp;E",INDEX('BCA Inputs'!$BR$14:$BR$54,MATCH(I427,'BCA Inputs'!$AW$14:$AW$54,0))*P427+INDEX('BCA Inputs'!$BS$14:$BS$54,MATCH(I427,'BCA Inputs'!$AW$14:$AW$54,0))*Q427,"")),"")</f>
        <v/>
      </c>
      <c r="AD427" s="181" t="str">
        <f>IFERROR(IF($B$3="NYSEG",INDEX('BCA Inputs'!$AD$14:$AD$54,MATCH(I427,'BCA Inputs'!$M$14:$M$54,0))*P427+INDEX('BCA Inputs'!$AE$14:$AE$54,MATCH(I427,'BCA Inputs'!$M$14:$M$54,0))*O427+INDEX('BCA Inputs'!$AF$14:$AF$54,MATCH(I427,'BCA Inputs'!$M$14:$M$54,0))*Q427+INDEX('BCA Inputs'!$AG$14:$AG$54,MATCH(I427,'BCA Inputs'!$M$14:$M$54,0))*F427+INDEX('BCA Inputs'!$AH$14:$AH$54,MATCH(I427,'BCA Inputs'!$M$14:$M$54,0))*G427,IF($B$3="RG&amp;E",INDEX('BCA Inputs'!$BM$14:$BM$54,MATCH(I427,'BCA Inputs'!$AW$14:$AW$54,0))*P427+INDEX('BCA Inputs'!$BN$14:$BN$54,MATCH(I427,'BCA Inputs'!$AW$14:$AW$54,0))*O427+INDEX('BCA Inputs'!$BO$14:$BO$54,MATCH(I427,'BCA Inputs'!$AW$14:$AW$54,0))*Q427+INDEX('BCA Inputs'!$BP$14:$BP$54,MATCH(I427,'BCA Inputs'!$AW$14:$AW$54,0))*F427+INDEX('BCA Inputs'!$BQ$14:$BQ$54,MATCH(I427,'BCA Inputs'!$AW$14:$AW$54,0))*G427,"")),"")</f>
        <v/>
      </c>
      <c r="AE427" s="237" t="str">
        <f t="shared" si="66"/>
        <v/>
      </c>
      <c r="AF427" s="198">
        <f t="shared" si="68"/>
        <v>0</v>
      </c>
      <c r="AG427" s="239">
        <f t="shared" si="69"/>
        <v>0</v>
      </c>
    </row>
    <row r="428" spans="1:33">
      <c r="A428" s="228"/>
      <c r="B428" s="176"/>
      <c r="C428" s="229"/>
      <c r="D428" s="230"/>
      <c r="E428" s="230"/>
      <c r="F428" s="230"/>
      <c r="G428" s="230"/>
      <c r="H428" s="231"/>
      <c r="I428" s="231"/>
      <c r="J428" s="232"/>
      <c r="K428" s="232"/>
      <c r="L428" s="232"/>
      <c r="M428" s="181">
        <f t="shared" si="67"/>
        <v>0</v>
      </c>
      <c r="N428" s="181">
        <f>IF(H428="",0,H428*I428*'Avoided Water Savings Cost'!$C$16)</f>
        <v>0</v>
      </c>
      <c r="O428" s="545">
        <f>IF(C428="",0,IF($B$3="NYSEG",C428/(1-'Avoided Electric Costs 2020'!$W$21),IF($B$3="RG&amp;E",C428/(1-'Avoided Electric Costs 2020'!$X$21),"")))</f>
        <v>0</v>
      </c>
      <c r="P428" s="546">
        <f>IF(D428="",0,IF($B$3="NYSEG",D428/(1-'Avoided Electric Costs 2020'!$W$21),IF($B$3="RG&amp;E",D428/(1-'Avoided Electric Costs 2020'!$X$21),"")))</f>
        <v>0</v>
      </c>
      <c r="Q428" s="546">
        <f>IF(E428="",0,IF($B$3="NYSEG",E428/(1-'Avoided Natural Gas Costs 2020'!$J$34),IF($B$3="RG&amp;E",E428/(1-'Avoided Natural Gas Costs 2020'!$K$34),"")))</f>
        <v>0</v>
      </c>
      <c r="R428" s="233" t="str">
        <f>IFERROR(IF(P428*'BCA Inputs'!$C$1+Q428*'BCA Inputs'!$C$2+F428*'BCA Inputs'!$C$2+G428*'BCA Inputs'!$C$2=0,"",P428*'BCA Inputs'!$C$1+Q428*'BCA Inputs'!$C$2+F428*'BCA Inputs'!$C$2+G428*'BCA Inputs'!$C$2),"")</f>
        <v/>
      </c>
      <c r="S428" s="181" t="str">
        <f t="shared" si="60"/>
        <v/>
      </c>
      <c r="T428" s="181" t="str">
        <f>IFERROR(IF($B$3="NYSEG",(INDEX('BCA Inputs'!$N$14:$N$54,MATCH(I428,'BCA Inputs'!$M$14:$M$54,0))*P428+INDEX('BCA Inputs'!$O$14:$O$54,MATCH(I428,'BCA Inputs'!$M$14:$M$54,0))*O428+INDEX('BCA Inputs'!P:P,MATCH(I428,'BCA Inputs'!M:M,0))*Q428+INDEX('BCA Inputs'!Q:Q,MATCH(I428,'BCA Inputs'!M:M,0))*F428+INDEX('BCA Inputs'!R:R,MATCH(I428,'BCA Inputs'!M:M,0))*G428)+L428+N428,IF($B$3="RG&amp;E",(INDEX('BCA Inputs'!$AX$14:$AX$54,MATCH(I428,'BCA Inputs'!$AW$14:$AW$54,0))*P428+INDEX('BCA Inputs'!$AY$14:$AY$54,MATCH(I428,'BCA Inputs'!$AW$14:$AW$54,0))*O428+INDEX('BCA Inputs'!$AZ$14:$AZ$54,MATCH(I428,'BCA Inputs'!$AW$14:$AW$54,0))*Q428+INDEX('BCA Inputs'!$BA$14:$BA$54,MATCH(I428,'BCA Inputs'!$AW$14:$AW$54,0))*F428+INDEX('BCA Inputs'!$BB$14:$BB$54,MATCH(I428,'BCA Inputs'!$AW$14:$AW$54,0))*G428)+L428+N428,"")),"")</f>
        <v/>
      </c>
      <c r="U428" s="234" t="str">
        <f t="shared" si="61"/>
        <v/>
      </c>
      <c r="V428" s="234" t="str">
        <f t="shared" si="62"/>
        <v/>
      </c>
      <c r="W428" s="234" t="str">
        <f t="shared" si="63"/>
        <v/>
      </c>
      <c r="Y428" s="235" t="str">
        <f t="shared" si="64"/>
        <v/>
      </c>
      <c r="Z428" s="236" t="str">
        <f>IFERROR(IF($B$3="NYSEG",INDEX('BCA Inputs'!$X$14:$X$54,MATCH(I428,'BCA Inputs'!$M$14:$M$54,0))*P428+INDEX('BCA Inputs'!$Y$14:$Y$54,MATCH(I428,'BCA Inputs'!$M$14:$M$54,0))*O428+INDEX('BCA Inputs'!$Z$14:$Z$54,MATCH(I428,'BCA Inputs'!$M$14:$M$54,0))*Q428+INDEX('BCA Inputs'!$AA$14:$AA$54,MATCH(I428,'BCA Inputs'!$M$14:$M$54,0))*F428+INDEX('BCA Inputs'!$AB$14:$AB$54,MATCH(I428,'BCA Inputs'!$M$14:$M$54,0))*G428,IF($B$3="RG&amp;E",INDEX('BCA Inputs'!$BG$14:$BG$54,MATCH(I428,'BCA Inputs'!$AW$14:$AW$54,0))*P428+INDEX('BCA Inputs'!$BH$14:$BH$54,MATCH(I428,'BCA Inputs'!$AW$14:$AW$54,0))*O428+INDEX('BCA Inputs'!$BI$14:$BI$54,MATCH(I428,'BCA Inputs'!$AW$14:$AW$54,0))*Q428+INDEX('BCA Inputs'!$BJ$14:$BJ$54,MATCH(I428,'BCA Inputs'!$AW$14:$AW$54,0))*F428+INDEX('BCA Inputs'!$BK$14:$BK$54,MATCH(I428,'BCA Inputs'!$AW$14:$AW$54,0))*G428,"")),"")</f>
        <v/>
      </c>
      <c r="AA428" s="237" t="str">
        <f t="shared" si="65"/>
        <v/>
      </c>
      <c r="AC428" s="238" t="str">
        <f>IFERROR((K428+R428)+IF($B$3="NYSEG",INDEX('BCA Inputs'!$AI$14:$AI$54,MATCH(I428,'BCA Inputs'!$M$14:$M$54,0))*P428+INDEX('BCA Inputs'!$AJ$14:$AJ$54,MATCH(I428,'BCA Inputs'!$M$14:$M$54,0))*Q428,IF($B$3="RG&amp;E",INDEX('BCA Inputs'!$BR$14:$BR$54,MATCH(I428,'BCA Inputs'!$AW$14:$AW$54,0))*P428+INDEX('BCA Inputs'!$BS$14:$BS$54,MATCH(I428,'BCA Inputs'!$AW$14:$AW$54,0))*Q428,"")),"")</f>
        <v/>
      </c>
      <c r="AD428" s="181" t="str">
        <f>IFERROR(IF($B$3="NYSEG",INDEX('BCA Inputs'!$AD$14:$AD$54,MATCH(I428,'BCA Inputs'!$M$14:$M$54,0))*P428+INDEX('BCA Inputs'!$AE$14:$AE$54,MATCH(I428,'BCA Inputs'!$M$14:$M$54,0))*O428+INDEX('BCA Inputs'!$AF$14:$AF$54,MATCH(I428,'BCA Inputs'!$M$14:$M$54,0))*Q428+INDEX('BCA Inputs'!$AG$14:$AG$54,MATCH(I428,'BCA Inputs'!$M$14:$M$54,0))*F428+INDEX('BCA Inputs'!$AH$14:$AH$54,MATCH(I428,'BCA Inputs'!$M$14:$M$54,0))*G428,IF($B$3="RG&amp;E",INDEX('BCA Inputs'!$BM$14:$BM$54,MATCH(I428,'BCA Inputs'!$AW$14:$AW$54,0))*P428+INDEX('BCA Inputs'!$BN$14:$BN$54,MATCH(I428,'BCA Inputs'!$AW$14:$AW$54,0))*O428+INDEX('BCA Inputs'!$BO$14:$BO$54,MATCH(I428,'BCA Inputs'!$AW$14:$AW$54,0))*Q428+INDEX('BCA Inputs'!$BP$14:$BP$54,MATCH(I428,'BCA Inputs'!$AW$14:$AW$54,0))*F428+INDEX('BCA Inputs'!$BQ$14:$BQ$54,MATCH(I428,'BCA Inputs'!$AW$14:$AW$54,0))*G428,"")),"")</f>
        <v/>
      </c>
      <c r="AE428" s="237" t="str">
        <f t="shared" si="66"/>
        <v/>
      </c>
      <c r="AF428" s="198">
        <f t="shared" si="68"/>
        <v>0</v>
      </c>
      <c r="AG428" s="239">
        <f t="shared" si="69"/>
        <v>0</v>
      </c>
    </row>
    <row r="429" spans="1:33">
      <c r="A429" s="228"/>
      <c r="B429" s="176"/>
      <c r="C429" s="229"/>
      <c r="D429" s="230"/>
      <c r="E429" s="230"/>
      <c r="F429" s="230"/>
      <c r="G429" s="230"/>
      <c r="H429" s="231"/>
      <c r="I429" s="231"/>
      <c r="J429" s="232"/>
      <c r="K429" s="232"/>
      <c r="L429" s="232"/>
      <c r="M429" s="181">
        <f t="shared" si="67"/>
        <v>0</v>
      </c>
      <c r="N429" s="181">
        <f>IF(H429="",0,H429*I429*'Avoided Water Savings Cost'!$C$16)</f>
        <v>0</v>
      </c>
      <c r="O429" s="545">
        <f>IF(C429="",0,IF($B$3="NYSEG",C429/(1-'Avoided Electric Costs 2020'!$W$21),IF($B$3="RG&amp;E",C429/(1-'Avoided Electric Costs 2020'!$X$21),"")))</f>
        <v>0</v>
      </c>
      <c r="P429" s="546">
        <f>IF(D429="",0,IF($B$3="NYSEG",D429/(1-'Avoided Electric Costs 2020'!$W$21),IF($B$3="RG&amp;E",D429/(1-'Avoided Electric Costs 2020'!$X$21),"")))</f>
        <v>0</v>
      </c>
      <c r="Q429" s="546">
        <f>IF(E429="",0,IF($B$3="NYSEG",E429/(1-'Avoided Natural Gas Costs 2020'!$J$34),IF($B$3="RG&amp;E",E429/(1-'Avoided Natural Gas Costs 2020'!$K$34),"")))</f>
        <v>0</v>
      </c>
      <c r="R429" s="233" t="str">
        <f>IFERROR(IF(P429*'BCA Inputs'!$C$1+Q429*'BCA Inputs'!$C$2+F429*'BCA Inputs'!$C$2+G429*'BCA Inputs'!$C$2=0,"",P429*'BCA Inputs'!$C$1+Q429*'BCA Inputs'!$C$2+F429*'BCA Inputs'!$C$2+G429*'BCA Inputs'!$C$2),"")</f>
        <v/>
      </c>
      <c r="S429" s="181" t="str">
        <f t="shared" si="60"/>
        <v/>
      </c>
      <c r="T429" s="181" t="str">
        <f>IFERROR(IF($B$3="NYSEG",(INDEX('BCA Inputs'!$N$14:$N$54,MATCH(I429,'BCA Inputs'!$M$14:$M$54,0))*P429+INDEX('BCA Inputs'!$O$14:$O$54,MATCH(I429,'BCA Inputs'!$M$14:$M$54,0))*O429+INDEX('BCA Inputs'!P:P,MATCH(I429,'BCA Inputs'!M:M,0))*Q429+INDEX('BCA Inputs'!Q:Q,MATCH(I429,'BCA Inputs'!M:M,0))*F429+INDEX('BCA Inputs'!R:R,MATCH(I429,'BCA Inputs'!M:M,0))*G429)+L429+N429,IF($B$3="RG&amp;E",(INDEX('BCA Inputs'!$AX$14:$AX$54,MATCH(I429,'BCA Inputs'!$AW$14:$AW$54,0))*P429+INDEX('BCA Inputs'!$AY$14:$AY$54,MATCH(I429,'BCA Inputs'!$AW$14:$AW$54,0))*O429+INDEX('BCA Inputs'!$AZ$14:$AZ$54,MATCH(I429,'BCA Inputs'!$AW$14:$AW$54,0))*Q429+INDEX('BCA Inputs'!$BA$14:$BA$54,MATCH(I429,'BCA Inputs'!$AW$14:$AW$54,0))*F429+INDEX('BCA Inputs'!$BB$14:$BB$54,MATCH(I429,'BCA Inputs'!$AW$14:$AW$54,0))*G429)+L429+N429,"")),"")</f>
        <v/>
      </c>
      <c r="U429" s="234" t="str">
        <f t="shared" si="61"/>
        <v/>
      </c>
      <c r="V429" s="234" t="str">
        <f t="shared" si="62"/>
        <v/>
      </c>
      <c r="W429" s="234" t="str">
        <f t="shared" si="63"/>
        <v/>
      </c>
      <c r="Y429" s="235" t="str">
        <f t="shared" si="64"/>
        <v/>
      </c>
      <c r="Z429" s="236" t="str">
        <f>IFERROR(IF($B$3="NYSEG",INDEX('BCA Inputs'!$X$14:$X$54,MATCH(I429,'BCA Inputs'!$M$14:$M$54,0))*P429+INDEX('BCA Inputs'!$Y$14:$Y$54,MATCH(I429,'BCA Inputs'!$M$14:$M$54,0))*O429+INDEX('BCA Inputs'!$Z$14:$Z$54,MATCH(I429,'BCA Inputs'!$M$14:$M$54,0))*Q429+INDEX('BCA Inputs'!$AA$14:$AA$54,MATCH(I429,'BCA Inputs'!$M$14:$M$54,0))*F429+INDEX('BCA Inputs'!$AB$14:$AB$54,MATCH(I429,'BCA Inputs'!$M$14:$M$54,0))*G429,IF($B$3="RG&amp;E",INDEX('BCA Inputs'!$BG$14:$BG$54,MATCH(I429,'BCA Inputs'!$AW$14:$AW$54,0))*P429+INDEX('BCA Inputs'!$BH$14:$BH$54,MATCH(I429,'BCA Inputs'!$AW$14:$AW$54,0))*O429+INDEX('BCA Inputs'!$BI$14:$BI$54,MATCH(I429,'BCA Inputs'!$AW$14:$AW$54,0))*Q429+INDEX('BCA Inputs'!$BJ$14:$BJ$54,MATCH(I429,'BCA Inputs'!$AW$14:$AW$54,0))*F429+INDEX('BCA Inputs'!$BK$14:$BK$54,MATCH(I429,'BCA Inputs'!$AW$14:$AW$54,0))*G429,"")),"")</f>
        <v/>
      </c>
      <c r="AA429" s="237" t="str">
        <f t="shared" si="65"/>
        <v/>
      </c>
      <c r="AC429" s="238" t="str">
        <f>IFERROR((K429+R429)+IF($B$3="NYSEG",INDEX('BCA Inputs'!$AI$14:$AI$54,MATCH(I429,'BCA Inputs'!$M$14:$M$54,0))*P429+INDEX('BCA Inputs'!$AJ$14:$AJ$54,MATCH(I429,'BCA Inputs'!$M$14:$M$54,0))*Q429,IF($B$3="RG&amp;E",INDEX('BCA Inputs'!$BR$14:$BR$54,MATCH(I429,'BCA Inputs'!$AW$14:$AW$54,0))*P429+INDEX('BCA Inputs'!$BS$14:$BS$54,MATCH(I429,'BCA Inputs'!$AW$14:$AW$54,0))*Q429,"")),"")</f>
        <v/>
      </c>
      <c r="AD429" s="181" t="str">
        <f>IFERROR(IF($B$3="NYSEG",INDEX('BCA Inputs'!$AD$14:$AD$54,MATCH(I429,'BCA Inputs'!$M$14:$M$54,0))*P429+INDEX('BCA Inputs'!$AE$14:$AE$54,MATCH(I429,'BCA Inputs'!$M$14:$M$54,0))*O429+INDEX('BCA Inputs'!$AF$14:$AF$54,MATCH(I429,'BCA Inputs'!$M$14:$M$54,0))*Q429+INDEX('BCA Inputs'!$AG$14:$AG$54,MATCH(I429,'BCA Inputs'!$M$14:$M$54,0))*F429+INDEX('BCA Inputs'!$AH$14:$AH$54,MATCH(I429,'BCA Inputs'!$M$14:$M$54,0))*G429,IF($B$3="RG&amp;E",INDEX('BCA Inputs'!$BM$14:$BM$54,MATCH(I429,'BCA Inputs'!$AW$14:$AW$54,0))*P429+INDEX('BCA Inputs'!$BN$14:$BN$54,MATCH(I429,'BCA Inputs'!$AW$14:$AW$54,0))*O429+INDEX('BCA Inputs'!$BO$14:$BO$54,MATCH(I429,'BCA Inputs'!$AW$14:$AW$54,0))*Q429+INDEX('BCA Inputs'!$BP$14:$BP$54,MATCH(I429,'BCA Inputs'!$AW$14:$AW$54,0))*F429+INDEX('BCA Inputs'!$BQ$14:$BQ$54,MATCH(I429,'BCA Inputs'!$AW$14:$AW$54,0))*G429,"")),"")</f>
        <v/>
      </c>
      <c r="AE429" s="237" t="str">
        <f t="shared" si="66"/>
        <v/>
      </c>
      <c r="AF429" s="198">
        <f t="shared" si="68"/>
        <v>0</v>
      </c>
      <c r="AG429" s="239">
        <f t="shared" si="69"/>
        <v>0</v>
      </c>
    </row>
    <row r="430" spans="1:33">
      <c r="A430" s="228"/>
      <c r="B430" s="176"/>
      <c r="C430" s="229"/>
      <c r="D430" s="230"/>
      <c r="E430" s="230"/>
      <c r="F430" s="230"/>
      <c r="G430" s="230"/>
      <c r="H430" s="231"/>
      <c r="I430" s="231"/>
      <c r="J430" s="232"/>
      <c r="K430" s="232"/>
      <c r="L430" s="232"/>
      <c r="M430" s="181">
        <f t="shared" si="67"/>
        <v>0</v>
      </c>
      <c r="N430" s="181">
        <f>IF(H430="",0,H430*I430*'Avoided Water Savings Cost'!$C$16)</f>
        <v>0</v>
      </c>
      <c r="O430" s="545">
        <f>IF(C430="",0,IF($B$3="NYSEG",C430/(1-'Avoided Electric Costs 2020'!$W$21),IF($B$3="RG&amp;E",C430/(1-'Avoided Electric Costs 2020'!$X$21),"")))</f>
        <v>0</v>
      </c>
      <c r="P430" s="546">
        <f>IF(D430="",0,IF($B$3="NYSEG",D430/(1-'Avoided Electric Costs 2020'!$W$21),IF($B$3="RG&amp;E",D430/(1-'Avoided Electric Costs 2020'!$X$21),"")))</f>
        <v>0</v>
      </c>
      <c r="Q430" s="546">
        <f>IF(E430="",0,IF($B$3="NYSEG",E430/(1-'Avoided Natural Gas Costs 2020'!$J$34),IF($B$3="RG&amp;E",E430/(1-'Avoided Natural Gas Costs 2020'!$K$34),"")))</f>
        <v>0</v>
      </c>
      <c r="R430" s="233" t="str">
        <f>IFERROR(IF(P430*'BCA Inputs'!$C$1+Q430*'BCA Inputs'!$C$2+F430*'BCA Inputs'!$C$2+G430*'BCA Inputs'!$C$2=0,"",P430*'BCA Inputs'!$C$1+Q430*'BCA Inputs'!$C$2+F430*'BCA Inputs'!$C$2+G430*'BCA Inputs'!$C$2),"")</f>
        <v/>
      </c>
      <c r="S430" s="181" t="str">
        <f t="shared" si="60"/>
        <v/>
      </c>
      <c r="T430" s="181" t="str">
        <f>IFERROR(IF($B$3="NYSEG",(INDEX('BCA Inputs'!$N$14:$N$54,MATCH(I430,'BCA Inputs'!$M$14:$M$54,0))*P430+INDEX('BCA Inputs'!$O$14:$O$54,MATCH(I430,'BCA Inputs'!$M$14:$M$54,0))*O430+INDEX('BCA Inputs'!P:P,MATCH(I430,'BCA Inputs'!M:M,0))*Q430+INDEX('BCA Inputs'!Q:Q,MATCH(I430,'BCA Inputs'!M:M,0))*F430+INDEX('BCA Inputs'!R:R,MATCH(I430,'BCA Inputs'!M:M,0))*G430)+L430+N430,IF($B$3="RG&amp;E",(INDEX('BCA Inputs'!$AX$14:$AX$54,MATCH(I430,'BCA Inputs'!$AW$14:$AW$54,0))*P430+INDEX('BCA Inputs'!$AY$14:$AY$54,MATCH(I430,'BCA Inputs'!$AW$14:$AW$54,0))*O430+INDEX('BCA Inputs'!$AZ$14:$AZ$54,MATCH(I430,'BCA Inputs'!$AW$14:$AW$54,0))*Q430+INDEX('BCA Inputs'!$BA$14:$BA$54,MATCH(I430,'BCA Inputs'!$AW$14:$AW$54,0))*F430+INDEX('BCA Inputs'!$BB$14:$BB$54,MATCH(I430,'BCA Inputs'!$AW$14:$AW$54,0))*G430)+L430+N430,"")),"")</f>
        <v/>
      </c>
      <c r="U430" s="234" t="str">
        <f t="shared" si="61"/>
        <v/>
      </c>
      <c r="V430" s="234" t="str">
        <f t="shared" si="62"/>
        <v/>
      </c>
      <c r="W430" s="234" t="str">
        <f t="shared" si="63"/>
        <v/>
      </c>
      <c r="Y430" s="235" t="str">
        <f t="shared" si="64"/>
        <v/>
      </c>
      <c r="Z430" s="236" t="str">
        <f>IFERROR(IF($B$3="NYSEG",INDEX('BCA Inputs'!$X$14:$X$54,MATCH(I430,'BCA Inputs'!$M$14:$M$54,0))*P430+INDEX('BCA Inputs'!$Y$14:$Y$54,MATCH(I430,'BCA Inputs'!$M$14:$M$54,0))*O430+INDEX('BCA Inputs'!$Z$14:$Z$54,MATCH(I430,'BCA Inputs'!$M$14:$M$54,0))*Q430+INDEX('BCA Inputs'!$AA$14:$AA$54,MATCH(I430,'BCA Inputs'!$M$14:$M$54,0))*F430+INDEX('BCA Inputs'!$AB$14:$AB$54,MATCH(I430,'BCA Inputs'!$M$14:$M$54,0))*G430,IF($B$3="RG&amp;E",INDEX('BCA Inputs'!$BG$14:$BG$54,MATCH(I430,'BCA Inputs'!$AW$14:$AW$54,0))*P430+INDEX('BCA Inputs'!$BH$14:$BH$54,MATCH(I430,'BCA Inputs'!$AW$14:$AW$54,0))*O430+INDEX('BCA Inputs'!$BI$14:$BI$54,MATCH(I430,'BCA Inputs'!$AW$14:$AW$54,0))*Q430+INDEX('BCA Inputs'!$BJ$14:$BJ$54,MATCH(I430,'BCA Inputs'!$AW$14:$AW$54,0))*F430+INDEX('BCA Inputs'!$BK$14:$BK$54,MATCH(I430,'BCA Inputs'!$AW$14:$AW$54,0))*G430,"")),"")</f>
        <v/>
      </c>
      <c r="AA430" s="237" t="str">
        <f t="shared" si="65"/>
        <v/>
      </c>
      <c r="AC430" s="238" t="str">
        <f>IFERROR((K430+R430)+IF($B$3="NYSEG",INDEX('BCA Inputs'!$AI$14:$AI$54,MATCH(I430,'BCA Inputs'!$M$14:$M$54,0))*P430+INDEX('BCA Inputs'!$AJ$14:$AJ$54,MATCH(I430,'BCA Inputs'!$M$14:$M$54,0))*Q430,IF($B$3="RG&amp;E",INDEX('BCA Inputs'!$BR$14:$BR$54,MATCH(I430,'BCA Inputs'!$AW$14:$AW$54,0))*P430+INDEX('BCA Inputs'!$BS$14:$BS$54,MATCH(I430,'BCA Inputs'!$AW$14:$AW$54,0))*Q430,"")),"")</f>
        <v/>
      </c>
      <c r="AD430" s="181" t="str">
        <f>IFERROR(IF($B$3="NYSEG",INDEX('BCA Inputs'!$AD$14:$AD$54,MATCH(I430,'BCA Inputs'!$M$14:$M$54,0))*P430+INDEX('BCA Inputs'!$AE$14:$AE$54,MATCH(I430,'BCA Inputs'!$M$14:$M$54,0))*O430+INDEX('BCA Inputs'!$AF$14:$AF$54,MATCH(I430,'BCA Inputs'!$M$14:$M$54,0))*Q430+INDEX('BCA Inputs'!$AG$14:$AG$54,MATCH(I430,'BCA Inputs'!$M$14:$M$54,0))*F430+INDEX('BCA Inputs'!$AH$14:$AH$54,MATCH(I430,'BCA Inputs'!$M$14:$M$54,0))*G430,IF($B$3="RG&amp;E",INDEX('BCA Inputs'!$BM$14:$BM$54,MATCH(I430,'BCA Inputs'!$AW$14:$AW$54,0))*P430+INDEX('BCA Inputs'!$BN$14:$BN$54,MATCH(I430,'BCA Inputs'!$AW$14:$AW$54,0))*O430+INDEX('BCA Inputs'!$BO$14:$BO$54,MATCH(I430,'BCA Inputs'!$AW$14:$AW$54,0))*Q430+INDEX('BCA Inputs'!$BP$14:$BP$54,MATCH(I430,'BCA Inputs'!$AW$14:$AW$54,0))*F430+INDEX('BCA Inputs'!$BQ$14:$BQ$54,MATCH(I430,'BCA Inputs'!$AW$14:$AW$54,0))*G430,"")),"")</f>
        <v/>
      </c>
      <c r="AE430" s="237" t="str">
        <f t="shared" si="66"/>
        <v/>
      </c>
      <c r="AF430" s="198">
        <f t="shared" si="68"/>
        <v>0</v>
      </c>
      <c r="AG430" s="239">
        <f t="shared" si="69"/>
        <v>0</v>
      </c>
    </row>
    <row r="431" spans="1:33">
      <c r="A431" s="228"/>
      <c r="B431" s="176"/>
      <c r="C431" s="229"/>
      <c r="D431" s="230"/>
      <c r="E431" s="230"/>
      <c r="F431" s="230"/>
      <c r="G431" s="230"/>
      <c r="H431" s="231"/>
      <c r="I431" s="231"/>
      <c r="J431" s="232"/>
      <c r="K431" s="232"/>
      <c r="L431" s="232"/>
      <c r="M431" s="181">
        <f t="shared" si="67"/>
        <v>0</v>
      </c>
      <c r="N431" s="181">
        <f>IF(H431="",0,H431*I431*'Avoided Water Savings Cost'!$C$16)</f>
        <v>0</v>
      </c>
      <c r="O431" s="545">
        <f>IF(C431="",0,IF($B$3="NYSEG",C431/(1-'Avoided Electric Costs 2020'!$W$21),IF($B$3="RG&amp;E",C431/(1-'Avoided Electric Costs 2020'!$X$21),"")))</f>
        <v>0</v>
      </c>
      <c r="P431" s="546">
        <f>IF(D431="",0,IF($B$3="NYSEG",D431/(1-'Avoided Electric Costs 2020'!$W$21),IF($B$3="RG&amp;E",D431/(1-'Avoided Electric Costs 2020'!$X$21),"")))</f>
        <v>0</v>
      </c>
      <c r="Q431" s="546">
        <f>IF(E431="",0,IF($B$3="NYSEG",E431/(1-'Avoided Natural Gas Costs 2020'!$J$34),IF($B$3="RG&amp;E",E431/(1-'Avoided Natural Gas Costs 2020'!$K$34),"")))</f>
        <v>0</v>
      </c>
      <c r="R431" s="233" t="str">
        <f>IFERROR(IF(P431*'BCA Inputs'!$C$1+Q431*'BCA Inputs'!$C$2+F431*'BCA Inputs'!$C$2+G431*'BCA Inputs'!$C$2=0,"",P431*'BCA Inputs'!$C$1+Q431*'BCA Inputs'!$C$2+F431*'BCA Inputs'!$C$2+G431*'BCA Inputs'!$C$2),"")</f>
        <v/>
      </c>
      <c r="S431" s="181" t="str">
        <f t="shared" si="60"/>
        <v/>
      </c>
      <c r="T431" s="181" t="str">
        <f>IFERROR(IF($B$3="NYSEG",(INDEX('BCA Inputs'!$N$14:$N$54,MATCH(I431,'BCA Inputs'!$M$14:$M$54,0))*P431+INDEX('BCA Inputs'!$O$14:$O$54,MATCH(I431,'BCA Inputs'!$M$14:$M$54,0))*O431+INDEX('BCA Inputs'!P:P,MATCH(I431,'BCA Inputs'!M:M,0))*Q431+INDEX('BCA Inputs'!Q:Q,MATCH(I431,'BCA Inputs'!M:M,0))*F431+INDEX('BCA Inputs'!R:R,MATCH(I431,'BCA Inputs'!M:M,0))*G431)+L431+N431,IF($B$3="RG&amp;E",(INDEX('BCA Inputs'!$AX$14:$AX$54,MATCH(I431,'BCA Inputs'!$AW$14:$AW$54,0))*P431+INDEX('BCA Inputs'!$AY$14:$AY$54,MATCH(I431,'BCA Inputs'!$AW$14:$AW$54,0))*O431+INDEX('BCA Inputs'!$AZ$14:$AZ$54,MATCH(I431,'BCA Inputs'!$AW$14:$AW$54,0))*Q431+INDEX('BCA Inputs'!$BA$14:$BA$54,MATCH(I431,'BCA Inputs'!$AW$14:$AW$54,0))*F431+INDEX('BCA Inputs'!$BB$14:$BB$54,MATCH(I431,'BCA Inputs'!$AW$14:$AW$54,0))*G431)+L431+N431,"")),"")</f>
        <v/>
      </c>
      <c r="U431" s="234" t="str">
        <f t="shared" si="61"/>
        <v/>
      </c>
      <c r="V431" s="234" t="str">
        <f t="shared" si="62"/>
        <v/>
      </c>
      <c r="W431" s="234" t="str">
        <f t="shared" si="63"/>
        <v/>
      </c>
      <c r="Y431" s="235" t="str">
        <f t="shared" si="64"/>
        <v/>
      </c>
      <c r="Z431" s="236" t="str">
        <f>IFERROR(IF($B$3="NYSEG",INDEX('BCA Inputs'!$X$14:$X$54,MATCH(I431,'BCA Inputs'!$M$14:$M$54,0))*P431+INDEX('BCA Inputs'!$Y$14:$Y$54,MATCH(I431,'BCA Inputs'!$M$14:$M$54,0))*O431+INDEX('BCA Inputs'!$Z$14:$Z$54,MATCH(I431,'BCA Inputs'!$M$14:$M$54,0))*Q431+INDEX('BCA Inputs'!$AA$14:$AA$54,MATCH(I431,'BCA Inputs'!$M$14:$M$54,0))*F431+INDEX('BCA Inputs'!$AB$14:$AB$54,MATCH(I431,'BCA Inputs'!$M$14:$M$54,0))*G431,IF($B$3="RG&amp;E",INDEX('BCA Inputs'!$BG$14:$BG$54,MATCH(I431,'BCA Inputs'!$AW$14:$AW$54,0))*P431+INDEX('BCA Inputs'!$BH$14:$BH$54,MATCH(I431,'BCA Inputs'!$AW$14:$AW$54,0))*O431+INDEX('BCA Inputs'!$BI$14:$BI$54,MATCH(I431,'BCA Inputs'!$AW$14:$AW$54,0))*Q431+INDEX('BCA Inputs'!$BJ$14:$BJ$54,MATCH(I431,'BCA Inputs'!$AW$14:$AW$54,0))*F431+INDEX('BCA Inputs'!$BK$14:$BK$54,MATCH(I431,'BCA Inputs'!$AW$14:$AW$54,0))*G431,"")),"")</f>
        <v/>
      </c>
      <c r="AA431" s="237" t="str">
        <f t="shared" si="65"/>
        <v/>
      </c>
      <c r="AC431" s="238" t="str">
        <f>IFERROR((K431+R431)+IF($B$3="NYSEG",INDEX('BCA Inputs'!$AI$14:$AI$54,MATCH(I431,'BCA Inputs'!$M$14:$M$54,0))*P431+INDEX('BCA Inputs'!$AJ$14:$AJ$54,MATCH(I431,'BCA Inputs'!$M$14:$M$54,0))*Q431,IF($B$3="RG&amp;E",INDEX('BCA Inputs'!$BR$14:$BR$54,MATCH(I431,'BCA Inputs'!$AW$14:$AW$54,0))*P431+INDEX('BCA Inputs'!$BS$14:$BS$54,MATCH(I431,'BCA Inputs'!$AW$14:$AW$54,0))*Q431,"")),"")</f>
        <v/>
      </c>
      <c r="AD431" s="181" t="str">
        <f>IFERROR(IF($B$3="NYSEG",INDEX('BCA Inputs'!$AD$14:$AD$54,MATCH(I431,'BCA Inputs'!$M$14:$M$54,0))*P431+INDEX('BCA Inputs'!$AE$14:$AE$54,MATCH(I431,'BCA Inputs'!$M$14:$M$54,0))*O431+INDEX('BCA Inputs'!$AF$14:$AF$54,MATCH(I431,'BCA Inputs'!$M$14:$M$54,0))*Q431+INDEX('BCA Inputs'!$AG$14:$AG$54,MATCH(I431,'BCA Inputs'!$M$14:$M$54,0))*F431+INDEX('BCA Inputs'!$AH$14:$AH$54,MATCH(I431,'BCA Inputs'!$M$14:$M$54,0))*G431,IF($B$3="RG&amp;E",INDEX('BCA Inputs'!$BM$14:$BM$54,MATCH(I431,'BCA Inputs'!$AW$14:$AW$54,0))*P431+INDEX('BCA Inputs'!$BN$14:$BN$54,MATCH(I431,'BCA Inputs'!$AW$14:$AW$54,0))*O431+INDEX('BCA Inputs'!$BO$14:$BO$54,MATCH(I431,'BCA Inputs'!$AW$14:$AW$54,0))*Q431+INDEX('BCA Inputs'!$BP$14:$BP$54,MATCH(I431,'BCA Inputs'!$AW$14:$AW$54,0))*F431+INDEX('BCA Inputs'!$BQ$14:$BQ$54,MATCH(I431,'BCA Inputs'!$AW$14:$AW$54,0))*G431,"")),"")</f>
        <v/>
      </c>
      <c r="AE431" s="237" t="str">
        <f t="shared" si="66"/>
        <v/>
      </c>
      <c r="AF431" s="198">
        <f t="shared" si="68"/>
        <v>0</v>
      </c>
      <c r="AG431" s="239">
        <f t="shared" si="69"/>
        <v>0</v>
      </c>
    </row>
    <row r="432" spans="1:33">
      <c r="A432" s="228"/>
      <c r="B432" s="176"/>
      <c r="C432" s="229"/>
      <c r="D432" s="230"/>
      <c r="E432" s="230"/>
      <c r="F432" s="230"/>
      <c r="G432" s="230"/>
      <c r="H432" s="231"/>
      <c r="I432" s="231"/>
      <c r="J432" s="232"/>
      <c r="K432" s="232"/>
      <c r="L432" s="232"/>
      <c r="M432" s="181">
        <f t="shared" si="67"/>
        <v>0</v>
      </c>
      <c r="N432" s="181">
        <f>IF(H432="",0,H432*I432*'Avoided Water Savings Cost'!$C$16)</f>
        <v>0</v>
      </c>
      <c r="O432" s="545">
        <f>IF(C432="",0,IF($B$3="NYSEG",C432/(1-'Avoided Electric Costs 2020'!$W$21),IF($B$3="RG&amp;E",C432/(1-'Avoided Electric Costs 2020'!$X$21),"")))</f>
        <v>0</v>
      </c>
      <c r="P432" s="546">
        <f>IF(D432="",0,IF($B$3="NYSEG",D432/(1-'Avoided Electric Costs 2020'!$W$21),IF($B$3="RG&amp;E",D432/(1-'Avoided Electric Costs 2020'!$X$21),"")))</f>
        <v>0</v>
      </c>
      <c r="Q432" s="546">
        <f>IF(E432="",0,IF($B$3="NYSEG",E432/(1-'Avoided Natural Gas Costs 2020'!$J$34),IF($B$3="RG&amp;E",E432/(1-'Avoided Natural Gas Costs 2020'!$K$34),"")))</f>
        <v>0</v>
      </c>
      <c r="R432" s="233" t="str">
        <f>IFERROR(IF(P432*'BCA Inputs'!$C$1+Q432*'BCA Inputs'!$C$2+F432*'BCA Inputs'!$C$2+G432*'BCA Inputs'!$C$2=0,"",P432*'BCA Inputs'!$C$1+Q432*'BCA Inputs'!$C$2+F432*'BCA Inputs'!$C$2+G432*'BCA Inputs'!$C$2),"")</f>
        <v/>
      </c>
      <c r="S432" s="181" t="str">
        <f t="shared" si="60"/>
        <v/>
      </c>
      <c r="T432" s="181" t="str">
        <f>IFERROR(IF($B$3="NYSEG",(INDEX('BCA Inputs'!$N$14:$N$54,MATCH(I432,'BCA Inputs'!$M$14:$M$54,0))*P432+INDEX('BCA Inputs'!$O$14:$O$54,MATCH(I432,'BCA Inputs'!$M$14:$M$54,0))*O432+INDEX('BCA Inputs'!P:P,MATCH(I432,'BCA Inputs'!M:M,0))*Q432+INDEX('BCA Inputs'!Q:Q,MATCH(I432,'BCA Inputs'!M:M,0))*F432+INDEX('BCA Inputs'!R:R,MATCH(I432,'BCA Inputs'!M:M,0))*G432)+L432+N432,IF($B$3="RG&amp;E",(INDEX('BCA Inputs'!$AX$14:$AX$54,MATCH(I432,'BCA Inputs'!$AW$14:$AW$54,0))*P432+INDEX('BCA Inputs'!$AY$14:$AY$54,MATCH(I432,'BCA Inputs'!$AW$14:$AW$54,0))*O432+INDEX('BCA Inputs'!$AZ$14:$AZ$54,MATCH(I432,'BCA Inputs'!$AW$14:$AW$54,0))*Q432+INDEX('BCA Inputs'!$BA$14:$BA$54,MATCH(I432,'BCA Inputs'!$AW$14:$AW$54,0))*F432+INDEX('BCA Inputs'!$BB$14:$BB$54,MATCH(I432,'BCA Inputs'!$AW$14:$AW$54,0))*G432)+L432+N432,"")),"")</f>
        <v/>
      </c>
      <c r="U432" s="234" t="str">
        <f t="shared" si="61"/>
        <v/>
      </c>
      <c r="V432" s="234" t="str">
        <f t="shared" si="62"/>
        <v/>
      </c>
      <c r="W432" s="234" t="str">
        <f t="shared" si="63"/>
        <v/>
      </c>
      <c r="Y432" s="235" t="str">
        <f t="shared" si="64"/>
        <v/>
      </c>
      <c r="Z432" s="236" t="str">
        <f>IFERROR(IF($B$3="NYSEG",INDEX('BCA Inputs'!$X$14:$X$54,MATCH(I432,'BCA Inputs'!$M$14:$M$54,0))*P432+INDEX('BCA Inputs'!$Y$14:$Y$54,MATCH(I432,'BCA Inputs'!$M$14:$M$54,0))*O432+INDEX('BCA Inputs'!$Z$14:$Z$54,MATCH(I432,'BCA Inputs'!$M$14:$M$54,0))*Q432+INDEX('BCA Inputs'!$AA$14:$AA$54,MATCH(I432,'BCA Inputs'!$M$14:$M$54,0))*F432+INDEX('BCA Inputs'!$AB$14:$AB$54,MATCH(I432,'BCA Inputs'!$M$14:$M$54,0))*G432,IF($B$3="RG&amp;E",INDEX('BCA Inputs'!$BG$14:$BG$54,MATCH(I432,'BCA Inputs'!$AW$14:$AW$54,0))*P432+INDEX('BCA Inputs'!$BH$14:$BH$54,MATCH(I432,'BCA Inputs'!$AW$14:$AW$54,0))*O432+INDEX('BCA Inputs'!$BI$14:$BI$54,MATCH(I432,'BCA Inputs'!$AW$14:$AW$54,0))*Q432+INDEX('BCA Inputs'!$BJ$14:$BJ$54,MATCH(I432,'BCA Inputs'!$AW$14:$AW$54,0))*F432+INDEX('BCA Inputs'!$BK$14:$BK$54,MATCH(I432,'BCA Inputs'!$AW$14:$AW$54,0))*G432,"")),"")</f>
        <v/>
      </c>
      <c r="AA432" s="237" t="str">
        <f t="shared" si="65"/>
        <v/>
      </c>
      <c r="AC432" s="238" t="str">
        <f>IFERROR((K432+R432)+IF($B$3="NYSEG",INDEX('BCA Inputs'!$AI$14:$AI$54,MATCH(I432,'BCA Inputs'!$M$14:$M$54,0))*P432+INDEX('BCA Inputs'!$AJ$14:$AJ$54,MATCH(I432,'BCA Inputs'!$M$14:$M$54,0))*Q432,IF($B$3="RG&amp;E",INDEX('BCA Inputs'!$BR$14:$BR$54,MATCH(I432,'BCA Inputs'!$AW$14:$AW$54,0))*P432+INDEX('BCA Inputs'!$BS$14:$BS$54,MATCH(I432,'BCA Inputs'!$AW$14:$AW$54,0))*Q432,"")),"")</f>
        <v/>
      </c>
      <c r="AD432" s="181" t="str">
        <f>IFERROR(IF($B$3="NYSEG",INDEX('BCA Inputs'!$AD$14:$AD$54,MATCH(I432,'BCA Inputs'!$M$14:$M$54,0))*P432+INDEX('BCA Inputs'!$AE$14:$AE$54,MATCH(I432,'BCA Inputs'!$M$14:$M$54,0))*O432+INDEX('BCA Inputs'!$AF$14:$AF$54,MATCH(I432,'BCA Inputs'!$M$14:$M$54,0))*Q432+INDEX('BCA Inputs'!$AG$14:$AG$54,MATCH(I432,'BCA Inputs'!$M$14:$M$54,0))*F432+INDEX('BCA Inputs'!$AH$14:$AH$54,MATCH(I432,'BCA Inputs'!$M$14:$M$54,0))*G432,IF($B$3="RG&amp;E",INDEX('BCA Inputs'!$BM$14:$BM$54,MATCH(I432,'BCA Inputs'!$AW$14:$AW$54,0))*P432+INDEX('BCA Inputs'!$BN$14:$BN$54,MATCH(I432,'BCA Inputs'!$AW$14:$AW$54,0))*O432+INDEX('BCA Inputs'!$BO$14:$BO$54,MATCH(I432,'BCA Inputs'!$AW$14:$AW$54,0))*Q432+INDEX('BCA Inputs'!$BP$14:$BP$54,MATCH(I432,'BCA Inputs'!$AW$14:$AW$54,0))*F432+INDEX('BCA Inputs'!$BQ$14:$BQ$54,MATCH(I432,'BCA Inputs'!$AW$14:$AW$54,0))*G432,"")),"")</f>
        <v/>
      </c>
      <c r="AE432" s="237" t="str">
        <f t="shared" si="66"/>
        <v/>
      </c>
      <c r="AF432" s="198">
        <f t="shared" si="68"/>
        <v>0</v>
      </c>
      <c r="AG432" s="239">
        <f t="shared" si="69"/>
        <v>0</v>
      </c>
    </row>
    <row r="433" spans="1:33">
      <c r="A433" s="228"/>
      <c r="B433" s="176"/>
      <c r="C433" s="229"/>
      <c r="D433" s="230"/>
      <c r="E433" s="230"/>
      <c r="F433" s="230"/>
      <c r="G433" s="230"/>
      <c r="H433" s="231"/>
      <c r="I433" s="231"/>
      <c r="J433" s="232"/>
      <c r="K433" s="232"/>
      <c r="L433" s="232"/>
      <c r="M433" s="181">
        <f t="shared" si="67"/>
        <v>0</v>
      </c>
      <c r="N433" s="181">
        <f>IF(H433="",0,H433*I433*'Avoided Water Savings Cost'!$C$16)</f>
        <v>0</v>
      </c>
      <c r="O433" s="545">
        <f>IF(C433="",0,IF($B$3="NYSEG",C433/(1-'Avoided Electric Costs 2020'!$W$21),IF($B$3="RG&amp;E",C433/(1-'Avoided Electric Costs 2020'!$X$21),"")))</f>
        <v>0</v>
      </c>
      <c r="P433" s="546">
        <f>IF(D433="",0,IF($B$3="NYSEG",D433/(1-'Avoided Electric Costs 2020'!$W$21),IF($B$3="RG&amp;E",D433/(1-'Avoided Electric Costs 2020'!$X$21),"")))</f>
        <v>0</v>
      </c>
      <c r="Q433" s="546">
        <f>IF(E433="",0,IF($B$3="NYSEG",E433/(1-'Avoided Natural Gas Costs 2020'!$J$34),IF($B$3="RG&amp;E",E433/(1-'Avoided Natural Gas Costs 2020'!$K$34),"")))</f>
        <v>0</v>
      </c>
      <c r="R433" s="233" t="str">
        <f>IFERROR(IF(P433*'BCA Inputs'!$C$1+Q433*'BCA Inputs'!$C$2+F433*'BCA Inputs'!$C$2+G433*'BCA Inputs'!$C$2=0,"",P433*'BCA Inputs'!$C$1+Q433*'BCA Inputs'!$C$2+F433*'BCA Inputs'!$C$2+G433*'BCA Inputs'!$C$2),"")</f>
        <v/>
      </c>
      <c r="S433" s="181" t="str">
        <f t="shared" si="60"/>
        <v/>
      </c>
      <c r="T433" s="181" t="str">
        <f>IFERROR(IF($B$3="NYSEG",(INDEX('BCA Inputs'!$N$14:$N$54,MATCH(I433,'BCA Inputs'!$M$14:$M$54,0))*P433+INDEX('BCA Inputs'!$O$14:$O$54,MATCH(I433,'BCA Inputs'!$M$14:$M$54,0))*O433+INDEX('BCA Inputs'!P:P,MATCH(I433,'BCA Inputs'!M:M,0))*Q433+INDEX('BCA Inputs'!Q:Q,MATCH(I433,'BCA Inputs'!M:M,0))*F433+INDEX('BCA Inputs'!R:R,MATCH(I433,'BCA Inputs'!M:M,0))*G433)+L433+N433,IF($B$3="RG&amp;E",(INDEX('BCA Inputs'!$AX$14:$AX$54,MATCH(I433,'BCA Inputs'!$AW$14:$AW$54,0))*P433+INDEX('BCA Inputs'!$AY$14:$AY$54,MATCH(I433,'BCA Inputs'!$AW$14:$AW$54,0))*O433+INDEX('BCA Inputs'!$AZ$14:$AZ$54,MATCH(I433,'BCA Inputs'!$AW$14:$AW$54,0))*Q433+INDEX('BCA Inputs'!$BA$14:$BA$54,MATCH(I433,'BCA Inputs'!$AW$14:$AW$54,0))*F433+INDEX('BCA Inputs'!$BB$14:$BB$54,MATCH(I433,'BCA Inputs'!$AW$14:$AW$54,0))*G433)+L433+N433,"")),"")</f>
        <v/>
      </c>
      <c r="U433" s="234" t="str">
        <f t="shared" si="61"/>
        <v/>
      </c>
      <c r="V433" s="234" t="str">
        <f t="shared" si="62"/>
        <v/>
      </c>
      <c r="W433" s="234" t="str">
        <f t="shared" si="63"/>
        <v/>
      </c>
      <c r="Y433" s="235" t="str">
        <f t="shared" si="64"/>
        <v/>
      </c>
      <c r="Z433" s="236" t="str">
        <f>IFERROR(IF($B$3="NYSEG",INDEX('BCA Inputs'!$X$14:$X$54,MATCH(I433,'BCA Inputs'!$M$14:$M$54,0))*P433+INDEX('BCA Inputs'!$Y$14:$Y$54,MATCH(I433,'BCA Inputs'!$M$14:$M$54,0))*O433+INDEX('BCA Inputs'!$Z$14:$Z$54,MATCH(I433,'BCA Inputs'!$M$14:$M$54,0))*Q433+INDEX('BCA Inputs'!$AA$14:$AA$54,MATCH(I433,'BCA Inputs'!$M$14:$M$54,0))*F433+INDEX('BCA Inputs'!$AB$14:$AB$54,MATCH(I433,'BCA Inputs'!$M$14:$M$54,0))*G433,IF($B$3="RG&amp;E",INDEX('BCA Inputs'!$BG$14:$BG$54,MATCH(I433,'BCA Inputs'!$AW$14:$AW$54,0))*P433+INDEX('BCA Inputs'!$BH$14:$BH$54,MATCH(I433,'BCA Inputs'!$AW$14:$AW$54,0))*O433+INDEX('BCA Inputs'!$BI$14:$BI$54,MATCH(I433,'BCA Inputs'!$AW$14:$AW$54,0))*Q433+INDEX('BCA Inputs'!$BJ$14:$BJ$54,MATCH(I433,'BCA Inputs'!$AW$14:$AW$54,0))*F433+INDEX('BCA Inputs'!$BK$14:$BK$54,MATCH(I433,'BCA Inputs'!$AW$14:$AW$54,0))*G433,"")),"")</f>
        <v/>
      </c>
      <c r="AA433" s="237" t="str">
        <f t="shared" si="65"/>
        <v/>
      </c>
      <c r="AC433" s="238" t="str">
        <f>IFERROR((K433+R433)+IF($B$3="NYSEG",INDEX('BCA Inputs'!$AI$14:$AI$54,MATCH(I433,'BCA Inputs'!$M$14:$M$54,0))*P433+INDEX('BCA Inputs'!$AJ$14:$AJ$54,MATCH(I433,'BCA Inputs'!$M$14:$M$54,0))*Q433,IF($B$3="RG&amp;E",INDEX('BCA Inputs'!$BR$14:$BR$54,MATCH(I433,'BCA Inputs'!$AW$14:$AW$54,0))*P433+INDEX('BCA Inputs'!$BS$14:$BS$54,MATCH(I433,'BCA Inputs'!$AW$14:$AW$54,0))*Q433,"")),"")</f>
        <v/>
      </c>
      <c r="AD433" s="181" t="str">
        <f>IFERROR(IF($B$3="NYSEG",INDEX('BCA Inputs'!$AD$14:$AD$54,MATCH(I433,'BCA Inputs'!$M$14:$M$54,0))*P433+INDEX('BCA Inputs'!$AE$14:$AE$54,MATCH(I433,'BCA Inputs'!$M$14:$M$54,0))*O433+INDEX('BCA Inputs'!$AF$14:$AF$54,MATCH(I433,'BCA Inputs'!$M$14:$M$54,0))*Q433+INDEX('BCA Inputs'!$AG$14:$AG$54,MATCH(I433,'BCA Inputs'!$M$14:$M$54,0))*F433+INDEX('BCA Inputs'!$AH$14:$AH$54,MATCH(I433,'BCA Inputs'!$M$14:$M$54,0))*G433,IF($B$3="RG&amp;E",INDEX('BCA Inputs'!$BM$14:$BM$54,MATCH(I433,'BCA Inputs'!$AW$14:$AW$54,0))*P433+INDEX('BCA Inputs'!$BN$14:$BN$54,MATCH(I433,'BCA Inputs'!$AW$14:$AW$54,0))*O433+INDEX('BCA Inputs'!$BO$14:$BO$54,MATCH(I433,'BCA Inputs'!$AW$14:$AW$54,0))*Q433+INDEX('BCA Inputs'!$BP$14:$BP$54,MATCH(I433,'BCA Inputs'!$AW$14:$AW$54,0))*F433+INDEX('BCA Inputs'!$BQ$14:$BQ$54,MATCH(I433,'BCA Inputs'!$AW$14:$AW$54,0))*G433,"")),"")</f>
        <v/>
      </c>
      <c r="AE433" s="237" t="str">
        <f t="shared" si="66"/>
        <v/>
      </c>
      <c r="AF433" s="198">
        <f t="shared" si="68"/>
        <v>0</v>
      </c>
      <c r="AG433" s="239">
        <f t="shared" si="69"/>
        <v>0</v>
      </c>
    </row>
    <row r="434" spans="1:33">
      <c r="A434" s="228"/>
      <c r="B434" s="176"/>
      <c r="C434" s="229"/>
      <c r="D434" s="230"/>
      <c r="E434" s="230"/>
      <c r="F434" s="230"/>
      <c r="G434" s="230"/>
      <c r="H434" s="231"/>
      <c r="I434" s="231"/>
      <c r="J434" s="232"/>
      <c r="K434" s="232"/>
      <c r="L434" s="232"/>
      <c r="M434" s="181">
        <f t="shared" si="67"/>
        <v>0</v>
      </c>
      <c r="N434" s="181">
        <f>IF(H434="",0,H434*I434*'Avoided Water Savings Cost'!$C$16)</f>
        <v>0</v>
      </c>
      <c r="O434" s="545">
        <f>IF(C434="",0,IF($B$3="NYSEG",C434/(1-'Avoided Electric Costs 2020'!$W$21),IF($B$3="RG&amp;E",C434/(1-'Avoided Electric Costs 2020'!$X$21),"")))</f>
        <v>0</v>
      </c>
      <c r="P434" s="546">
        <f>IF(D434="",0,IF($B$3="NYSEG",D434/(1-'Avoided Electric Costs 2020'!$W$21),IF($B$3="RG&amp;E",D434/(1-'Avoided Electric Costs 2020'!$X$21),"")))</f>
        <v>0</v>
      </c>
      <c r="Q434" s="546">
        <f>IF(E434="",0,IF($B$3="NYSEG",E434/(1-'Avoided Natural Gas Costs 2020'!$J$34),IF($B$3="RG&amp;E",E434/(1-'Avoided Natural Gas Costs 2020'!$K$34),"")))</f>
        <v>0</v>
      </c>
      <c r="R434" s="233" t="str">
        <f>IFERROR(IF(P434*'BCA Inputs'!$C$1+Q434*'BCA Inputs'!$C$2+F434*'BCA Inputs'!$C$2+G434*'BCA Inputs'!$C$2=0,"",P434*'BCA Inputs'!$C$1+Q434*'BCA Inputs'!$C$2+F434*'BCA Inputs'!$C$2+G434*'BCA Inputs'!$C$2),"")</f>
        <v/>
      </c>
      <c r="S434" s="181" t="str">
        <f t="shared" si="60"/>
        <v/>
      </c>
      <c r="T434" s="181" t="str">
        <f>IFERROR(IF($B$3="NYSEG",(INDEX('BCA Inputs'!$N$14:$N$54,MATCH(I434,'BCA Inputs'!$M$14:$M$54,0))*P434+INDEX('BCA Inputs'!$O$14:$O$54,MATCH(I434,'BCA Inputs'!$M$14:$M$54,0))*O434+INDEX('BCA Inputs'!P:P,MATCH(I434,'BCA Inputs'!M:M,0))*Q434+INDEX('BCA Inputs'!Q:Q,MATCH(I434,'BCA Inputs'!M:M,0))*F434+INDEX('BCA Inputs'!R:R,MATCH(I434,'BCA Inputs'!M:M,0))*G434)+L434+N434,IF($B$3="RG&amp;E",(INDEX('BCA Inputs'!$AX$14:$AX$54,MATCH(I434,'BCA Inputs'!$AW$14:$AW$54,0))*P434+INDEX('BCA Inputs'!$AY$14:$AY$54,MATCH(I434,'BCA Inputs'!$AW$14:$AW$54,0))*O434+INDEX('BCA Inputs'!$AZ$14:$AZ$54,MATCH(I434,'BCA Inputs'!$AW$14:$AW$54,0))*Q434+INDEX('BCA Inputs'!$BA$14:$BA$54,MATCH(I434,'BCA Inputs'!$AW$14:$AW$54,0))*F434+INDEX('BCA Inputs'!$BB$14:$BB$54,MATCH(I434,'BCA Inputs'!$AW$14:$AW$54,0))*G434)+L434+N434,"")),"")</f>
        <v/>
      </c>
      <c r="U434" s="234" t="str">
        <f t="shared" si="61"/>
        <v/>
      </c>
      <c r="V434" s="234" t="str">
        <f t="shared" si="62"/>
        <v/>
      </c>
      <c r="W434" s="234" t="str">
        <f t="shared" si="63"/>
        <v/>
      </c>
      <c r="Y434" s="235" t="str">
        <f t="shared" si="64"/>
        <v/>
      </c>
      <c r="Z434" s="236" t="str">
        <f>IFERROR(IF($B$3="NYSEG",INDEX('BCA Inputs'!$X$14:$X$54,MATCH(I434,'BCA Inputs'!$M$14:$M$54,0))*P434+INDEX('BCA Inputs'!$Y$14:$Y$54,MATCH(I434,'BCA Inputs'!$M$14:$M$54,0))*O434+INDEX('BCA Inputs'!$Z$14:$Z$54,MATCH(I434,'BCA Inputs'!$M$14:$M$54,0))*Q434+INDEX('BCA Inputs'!$AA$14:$AA$54,MATCH(I434,'BCA Inputs'!$M$14:$M$54,0))*F434+INDEX('BCA Inputs'!$AB$14:$AB$54,MATCH(I434,'BCA Inputs'!$M$14:$M$54,0))*G434,IF($B$3="RG&amp;E",INDEX('BCA Inputs'!$BG$14:$BG$54,MATCH(I434,'BCA Inputs'!$AW$14:$AW$54,0))*P434+INDEX('BCA Inputs'!$BH$14:$BH$54,MATCH(I434,'BCA Inputs'!$AW$14:$AW$54,0))*O434+INDEX('BCA Inputs'!$BI$14:$BI$54,MATCH(I434,'BCA Inputs'!$AW$14:$AW$54,0))*Q434+INDEX('BCA Inputs'!$BJ$14:$BJ$54,MATCH(I434,'BCA Inputs'!$AW$14:$AW$54,0))*F434+INDEX('BCA Inputs'!$BK$14:$BK$54,MATCH(I434,'BCA Inputs'!$AW$14:$AW$54,0))*G434,"")),"")</f>
        <v/>
      </c>
      <c r="AA434" s="237" t="str">
        <f t="shared" si="65"/>
        <v/>
      </c>
      <c r="AC434" s="238" t="str">
        <f>IFERROR((K434+R434)+IF($B$3="NYSEG",INDEX('BCA Inputs'!$AI$14:$AI$54,MATCH(I434,'BCA Inputs'!$M$14:$M$54,0))*P434+INDEX('BCA Inputs'!$AJ$14:$AJ$54,MATCH(I434,'BCA Inputs'!$M$14:$M$54,0))*Q434,IF($B$3="RG&amp;E",INDEX('BCA Inputs'!$BR$14:$BR$54,MATCH(I434,'BCA Inputs'!$AW$14:$AW$54,0))*P434+INDEX('BCA Inputs'!$BS$14:$BS$54,MATCH(I434,'BCA Inputs'!$AW$14:$AW$54,0))*Q434,"")),"")</f>
        <v/>
      </c>
      <c r="AD434" s="181" t="str">
        <f>IFERROR(IF($B$3="NYSEG",INDEX('BCA Inputs'!$AD$14:$AD$54,MATCH(I434,'BCA Inputs'!$M$14:$M$54,0))*P434+INDEX('BCA Inputs'!$AE$14:$AE$54,MATCH(I434,'BCA Inputs'!$M$14:$M$54,0))*O434+INDEX('BCA Inputs'!$AF$14:$AF$54,MATCH(I434,'BCA Inputs'!$M$14:$M$54,0))*Q434+INDEX('BCA Inputs'!$AG$14:$AG$54,MATCH(I434,'BCA Inputs'!$M$14:$M$54,0))*F434+INDEX('BCA Inputs'!$AH$14:$AH$54,MATCH(I434,'BCA Inputs'!$M$14:$M$54,0))*G434,IF($B$3="RG&amp;E",INDEX('BCA Inputs'!$BM$14:$BM$54,MATCH(I434,'BCA Inputs'!$AW$14:$AW$54,0))*P434+INDEX('BCA Inputs'!$BN$14:$BN$54,MATCH(I434,'BCA Inputs'!$AW$14:$AW$54,0))*O434+INDEX('BCA Inputs'!$BO$14:$BO$54,MATCH(I434,'BCA Inputs'!$AW$14:$AW$54,0))*Q434+INDEX('BCA Inputs'!$BP$14:$BP$54,MATCH(I434,'BCA Inputs'!$AW$14:$AW$54,0))*F434+INDEX('BCA Inputs'!$BQ$14:$BQ$54,MATCH(I434,'BCA Inputs'!$AW$14:$AW$54,0))*G434,"")),"")</f>
        <v/>
      </c>
      <c r="AE434" s="237" t="str">
        <f t="shared" si="66"/>
        <v/>
      </c>
      <c r="AF434" s="198">
        <f t="shared" si="68"/>
        <v>0</v>
      </c>
      <c r="AG434" s="239">
        <f t="shared" si="69"/>
        <v>0</v>
      </c>
    </row>
    <row r="435" spans="1:33">
      <c r="A435" s="228"/>
      <c r="B435" s="176"/>
      <c r="C435" s="229"/>
      <c r="D435" s="230"/>
      <c r="E435" s="230"/>
      <c r="F435" s="230"/>
      <c r="G435" s="230"/>
      <c r="H435" s="231"/>
      <c r="I435" s="231"/>
      <c r="J435" s="232"/>
      <c r="K435" s="232"/>
      <c r="L435" s="232"/>
      <c r="M435" s="181">
        <f t="shared" si="67"/>
        <v>0</v>
      </c>
      <c r="N435" s="181">
        <f>IF(H435="",0,H435*I435*'Avoided Water Savings Cost'!$C$16)</f>
        <v>0</v>
      </c>
      <c r="O435" s="545">
        <f>IF(C435="",0,IF($B$3="NYSEG",C435/(1-'Avoided Electric Costs 2020'!$W$21),IF($B$3="RG&amp;E",C435/(1-'Avoided Electric Costs 2020'!$X$21),"")))</f>
        <v>0</v>
      </c>
      <c r="P435" s="546">
        <f>IF(D435="",0,IF($B$3="NYSEG",D435/(1-'Avoided Electric Costs 2020'!$W$21),IF($B$3="RG&amp;E",D435/(1-'Avoided Electric Costs 2020'!$X$21),"")))</f>
        <v>0</v>
      </c>
      <c r="Q435" s="546">
        <f>IF(E435="",0,IF($B$3="NYSEG",E435/(1-'Avoided Natural Gas Costs 2020'!$J$34),IF($B$3="RG&amp;E",E435/(1-'Avoided Natural Gas Costs 2020'!$K$34),"")))</f>
        <v>0</v>
      </c>
      <c r="R435" s="233" t="str">
        <f>IFERROR(IF(P435*'BCA Inputs'!$C$1+Q435*'BCA Inputs'!$C$2+F435*'BCA Inputs'!$C$2+G435*'BCA Inputs'!$C$2=0,"",P435*'BCA Inputs'!$C$1+Q435*'BCA Inputs'!$C$2+F435*'BCA Inputs'!$C$2+G435*'BCA Inputs'!$C$2),"")</f>
        <v/>
      </c>
      <c r="S435" s="181" t="str">
        <f t="shared" si="60"/>
        <v/>
      </c>
      <c r="T435" s="181" t="str">
        <f>IFERROR(IF($B$3="NYSEG",(INDEX('BCA Inputs'!$N$14:$N$54,MATCH(I435,'BCA Inputs'!$M$14:$M$54,0))*P435+INDEX('BCA Inputs'!$O$14:$O$54,MATCH(I435,'BCA Inputs'!$M$14:$M$54,0))*O435+INDEX('BCA Inputs'!P:P,MATCH(I435,'BCA Inputs'!M:M,0))*Q435+INDEX('BCA Inputs'!Q:Q,MATCH(I435,'BCA Inputs'!M:M,0))*F435+INDEX('BCA Inputs'!R:R,MATCH(I435,'BCA Inputs'!M:M,0))*G435)+L435+N435,IF($B$3="RG&amp;E",(INDEX('BCA Inputs'!$AX$14:$AX$54,MATCH(I435,'BCA Inputs'!$AW$14:$AW$54,0))*P435+INDEX('BCA Inputs'!$AY$14:$AY$54,MATCH(I435,'BCA Inputs'!$AW$14:$AW$54,0))*O435+INDEX('BCA Inputs'!$AZ$14:$AZ$54,MATCH(I435,'BCA Inputs'!$AW$14:$AW$54,0))*Q435+INDEX('BCA Inputs'!$BA$14:$BA$54,MATCH(I435,'BCA Inputs'!$AW$14:$AW$54,0))*F435+INDEX('BCA Inputs'!$BB$14:$BB$54,MATCH(I435,'BCA Inputs'!$AW$14:$AW$54,0))*G435)+L435+N435,"")),"")</f>
        <v/>
      </c>
      <c r="U435" s="234" t="str">
        <f t="shared" si="61"/>
        <v/>
      </c>
      <c r="V435" s="234" t="str">
        <f t="shared" si="62"/>
        <v/>
      </c>
      <c r="W435" s="234" t="str">
        <f t="shared" si="63"/>
        <v/>
      </c>
      <c r="Y435" s="235" t="str">
        <f t="shared" si="64"/>
        <v/>
      </c>
      <c r="Z435" s="236" t="str">
        <f>IFERROR(IF($B$3="NYSEG",INDEX('BCA Inputs'!$X$14:$X$54,MATCH(I435,'BCA Inputs'!$M$14:$M$54,0))*P435+INDEX('BCA Inputs'!$Y$14:$Y$54,MATCH(I435,'BCA Inputs'!$M$14:$M$54,0))*O435+INDEX('BCA Inputs'!$Z$14:$Z$54,MATCH(I435,'BCA Inputs'!$M$14:$M$54,0))*Q435+INDEX('BCA Inputs'!$AA$14:$AA$54,MATCH(I435,'BCA Inputs'!$M$14:$M$54,0))*F435+INDEX('BCA Inputs'!$AB$14:$AB$54,MATCH(I435,'BCA Inputs'!$M$14:$M$54,0))*G435,IF($B$3="RG&amp;E",INDEX('BCA Inputs'!$BG$14:$BG$54,MATCH(I435,'BCA Inputs'!$AW$14:$AW$54,0))*P435+INDEX('BCA Inputs'!$BH$14:$BH$54,MATCH(I435,'BCA Inputs'!$AW$14:$AW$54,0))*O435+INDEX('BCA Inputs'!$BI$14:$BI$54,MATCH(I435,'BCA Inputs'!$AW$14:$AW$54,0))*Q435+INDEX('BCA Inputs'!$BJ$14:$BJ$54,MATCH(I435,'BCA Inputs'!$AW$14:$AW$54,0))*F435+INDEX('BCA Inputs'!$BK$14:$BK$54,MATCH(I435,'BCA Inputs'!$AW$14:$AW$54,0))*G435,"")),"")</f>
        <v/>
      </c>
      <c r="AA435" s="237" t="str">
        <f t="shared" si="65"/>
        <v/>
      </c>
      <c r="AC435" s="238" t="str">
        <f>IFERROR((K435+R435)+IF($B$3="NYSEG",INDEX('BCA Inputs'!$AI$14:$AI$54,MATCH(I435,'BCA Inputs'!$M$14:$M$54,0))*P435+INDEX('BCA Inputs'!$AJ$14:$AJ$54,MATCH(I435,'BCA Inputs'!$M$14:$M$54,0))*Q435,IF($B$3="RG&amp;E",INDEX('BCA Inputs'!$BR$14:$BR$54,MATCH(I435,'BCA Inputs'!$AW$14:$AW$54,0))*P435+INDEX('BCA Inputs'!$BS$14:$BS$54,MATCH(I435,'BCA Inputs'!$AW$14:$AW$54,0))*Q435,"")),"")</f>
        <v/>
      </c>
      <c r="AD435" s="181" t="str">
        <f>IFERROR(IF($B$3="NYSEG",INDEX('BCA Inputs'!$AD$14:$AD$54,MATCH(I435,'BCA Inputs'!$M$14:$M$54,0))*P435+INDEX('BCA Inputs'!$AE$14:$AE$54,MATCH(I435,'BCA Inputs'!$M$14:$M$54,0))*O435+INDEX('BCA Inputs'!$AF$14:$AF$54,MATCH(I435,'BCA Inputs'!$M$14:$M$54,0))*Q435+INDEX('BCA Inputs'!$AG$14:$AG$54,MATCH(I435,'BCA Inputs'!$M$14:$M$54,0))*F435+INDEX('BCA Inputs'!$AH$14:$AH$54,MATCH(I435,'BCA Inputs'!$M$14:$M$54,0))*G435,IF($B$3="RG&amp;E",INDEX('BCA Inputs'!$BM$14:$BM$54,MATCH(I435,'BCA Inputs'!$AW$14:$AW$54,0))*P435+INDEX('BCA Inputs'!$BN$14:$BN$54,MATCH(I435,'BCA Inputs'!$AW$14:$AW$54,0))*O435+INDEX('BCA Inputs'!$BO$14:$BO$54,MATCH(I435,'BCA Inputs'!$AW$14:$AW$54,0))*Q435+INDEX('BCA Inputs'!$BP$14:$BP$54,MATCH(I435,'BCA Inputs'!$AW$14:$AW$54,0))*F435+INDEX('BCA Inputs'!$BQ$14:$BQ$54,MATCH(I435,'BCA Inputs'!$AW$14:$AW$54,0))*G435,"")),"")</f>
        <v/>
      </c>
      <c r="AE435" s="237" t="str">
        <f t="shared" si="66"/>
        <v/>
      </c>
      <c r="AF435" s="198">
        <f t="shared" si="68"/>
        <v>0</v>
      </c>
      <c r="AG435" s="239">
        <f t="shared" si="69"/>
        <v>0</v>
      </c>
    </row>
    <row r="436" spans="1:33">
      <c r="A436" s="228"/>
      <c r="B436" s="176"/>
      <c r="C436" s="229"/>
      <c r="D436" s="230"/>
      <c r="E436" s="230"/>
      <c r="F436" s="230"/>
      <c r="G436" s="230"/>
      <c r="H436" s="231"/>
      <c r="I436" s="231"/>
      <c r="J436" s="232"/>
      <c r="K436" s="232"/>
      <c r="L436" s="232"/>
      <c r="M436" s="181">
        <f t="shared" si="67"/>
        <v>0</v>
      </c>
      <c r="N436" s="181">
        <f>IF(H436="",0,H436*I436*'Avoided Water Savings Cost'!$C$16)</f>
        <v>0</v>
      </c>
      <c r="O436" s="545">
        <f>IF(C436="",0,IF($B$3="NYSEG",C436/(1-'Avoided Electric Costs 2020'!$W$21),IF($B$3="RG&amp;E",C436/(1-'Avoided Electric Costs 2020'!$X$21),"")))</f>
        <v>0</v>
      </c>
      <c r="P436" s="546">
        <f>IF(D436="",0,IF($B$3="NYSEG",D436/(1-'Avoided Electric Costs 2020'!$W$21),IF($B$3="RG&amp;E",D436/(1-'Avoided Electric Costs 2020'!$X$21),"")))</f>
        <v>0</v>
      </c>
      <c r="Q436" s="546">
        <f>IF(E436="",0,IF($B$3="NYSEG",E436/(1-'Avoided Natural Gas Costs 2020'!$J$34),IF($B$3="RG&amp;E",E436/(1-'Avoided Natural Gas Costs 2020'!$K$34),"")))</f>
        <v>0</v>
      </c>
      <c r="R436" s="233" t="str">
        <f>IFERROR(IF(P436*'BCA Inputs'!$C$1+Q436*'BCA Inputs'!$C$2+F436*'BCA Inputs'!$C$2+G436*'BCA Inputs'!$C$2=0,"",P436*'BCA Inputs'!$C$1+Q436*'BCA Inputs'!$C$2+F436*'BCA Inputs'!$C$2+G436*'BCA Inputs'!$C$2),"")</f>
        <v/>
      </c>
      <c r="S436" s="181" t="str">
        <f t="shared" si="60"/>
        <v/>
      </c>
      <c r="T436" s="181" t="str">
        <f>IFERROR(IF($B$3="NYSEG",(INDEX('BCA Inputs'!$N$14:$N$54,MATCH(I436,'BCA Inputs'!$M$14:$M$54,0))*P436+INDEX('BCA Inputs'!$O$14:$O$54,MATCH(I436,'BCA Inputs'!$M$14:$M$54,0))*O436+INDEX('BCA Inputs'!P:P,MATCH(I436,'BCA Inputs'!M:M,0))*Q436+INDEX('BCA Inputs'!Q:Q,MATCH(I436,'BCA Inputs'!M:M,0))*F436+INDEX('BCA Inputs'!R:R,MATCH(I436,'BCA Inputs'!M:M,0))*G436)+L436+N436,IF($B$3="RG&amp;E",(INDEX('BCA Inputs'!$AX$14:$AX$54,MATCH(I436,'BCA Inputs'!$AW$14:$AW$54,0))*P436+INDEX('BCA Inputs'!$AY$14:$AY$54,MATCH(I436,'BCA Inputs'!$AW$14:$AW$54,0))*O436+INDEX('BCA Inputs'!$AZ$14:$AZ$54,MATCH(I436,'BCA Inputs'!$AW$14:$AW$54,0))*Q436+INDEX('BCA Inputs'!$BA$14:$BA$54,MATCH(I436,'BCA Inputs'!$AW$14:$AW$54,0))*F436+INDEX('BCA Inputs'!$BB$14:$BB$54,MATCH(I436,'BCA Inputs'!$AW$14:$AW$54,0))*G436)+L436+N436,"")),"")</f>
        <v/>
      </c>
      <c r="U436" s="234" t="str">
        <f t="shared" si="61"/>
        <v/>
      </c>
      <c r="V436" s="234" t="str">
        <f t="shared" si="62"/>
        <v/>
      </c>
      <c r="W436" s="234" t="str">
        <f t="shared" si="63"/>
        <v/>
      </c>
      <c r="Y436" s="235" t="str">
        <f t="shared" si="64"/>
        <v/>
      </c>
      <c r="Z436" s="236" t="str">
        <f>IFERROR(IF($B$3="NYSEG",INDEX('BCA Inputs'!$X$14:$X$54,MATCH(I436,'BCA Inputs'!$M$14:$M$54,0))*P436+INDEX('BCA Inputs'!$Y$14:$Y$54,MATCH(I436,'BCA Inputs'!$M$14:$M$54,0))*O436+INDEX('BCA Inputs'!$Z$14:$Z$54,MATCH(I436,'BCA Inputs'!$M$14:$M$54,0))*Q436+INDEX('BCA Inputs'!$AA$14:$AA$54,MATCH(I436,'BCA Inputs'!$M$14:$M$54,0))*F436+INDEX('BCA Inputs'!$AB$14:$AB$54,MATCH(I436,'BCA Inputs'!$M$14:$M$54,0))*G436,IF($B$3="RG&amp;E",INDEX('BCA Inputs'!$BG$14:$BG$54,MATCH(I436,'BCA Inputs'!$AW$14:$AW$54,0))*P436+INDEX('BCA Inputs'!$BH$14:$BH$54,MATCH(I436,'BCA Inputs'!$AW$14:$AW$54,0))*O436+INDEX('BCA Inputs'!$BI$14:$BI$54,MATCH(I436,'BCA Inputs'!$AW$14:$AW$54,0))*Q436+INDEX('BCA Inputs'!$BJ$14:$BJ$54,MATCH(I436,'BCA Inputs'!$AW$14:$AW$54,0))*F436+INDEX('BCA Inputs'!$BK$14:$BK$54,MATCH(I436,'BCA Inputs'!$AW$14:$AW$54,0))*G436,"")),"")</f>
        <v/>
      </c>
      <c r="AA436" s="237" t="str">
        <f t="shared" si="65"/>
        <v/>
      </c>
      <c r="AC436" s="238" t="str">
        <f>IFERROR((K436+R436)+IF($B$3="NYSEG",INDEX('BCA Inputs'!$AI$14:$AI$54,MATCH(I436,'BCA Inputs'!$M$14:$M$54,0))*P436+INDEX('BCA Inputs'!$AJ$14:$AJ$54,MATCH(I436,'BCA Inputs'!$M$14:$M$54,0))*Q436,IF($B$3="RG&amp;E",INDEX('BCA Inputs'!$BR$14:$BR$54,MATCH(I436,'BCA Inputs'!$AW$14:$AW$54,0))*P436+INDEX('BCA Inputs'!$BS$14:$BS$54,MATCH(I436,'BCA Inputs'!$AW$14:$AW$54,0))*Q436,"")),"")</f>
        <v/>
      </c>
      <c r="AD436" s="181" t="str">
        <f>IFERROR(IF($B$3="NYSEG",INDEX('BCA Inputs'!$AD$14:$AD$54,MATCH(I436,'BCA Inputs'!$M$14:$M$54,0))*P436+INDEX('BCA Inputs'!$AE$14:$AE$54,MATCH(I436,'BCA Inputs'!$M$14:$M$54,0))*O436+INDEX('BCA Inputs'!$AF$14:$AF$54,MATCH(I436,'BCA Inputs'!$M$14:$M$54,0))*Q436+INDEX('BCA Inputs'!$AG$14:$AG$54,MATCH(I436,'BCA Inputs'!$M$14:$M$54,0))*F436+INDEX('BCA Inputs'!$AH$14:$AH$54,MATCH(I436,'BCA Inputs'!$M$14:$M$54,0))*G436,IF($B$3="RG&amp;E",INDEX('BCA Inputs'!$BM$14:$BM$54,MATCH(I436,'BCA Inputs'!$AW$14:$AW$54,0))*P436+INDEX('BCA Inputs'!$BN$14:$BN$54,MATCH(I436,'BCA Inputs'!$AW$14:$AW$54,0))*O436+INDEX('BCA Inputs'!$BO$14:$BO$54,MATCH(I436,'BCA Inputs'!$AW$14:$AW$54,0))*Q436+INDEX('BCA Inputs'!$BP$14:$BP$54,MATCH(I436,'BCA Inputs'!$AW$14:$AW$54,0))*F436+INDEX('BCA Inputs'!$BQ$14:$BQ$54,MATCH(I436,'BCA Inputs'!$AW$14:$AW$54,0))*G436,"")),"")</f>
        <v/>
      </c>
      <c r="AE436" s="237" t="str">
        <f t="shared" si="66"/>
        <v/>
      </c>
      <c r="AF436" s="198">
        <f t="shared" si="68"/>
        <v>0</v>
      </c>
      <c r="AG436" s="239">
        <f t="shared" si="69"/>
        <v>0</v>
      </c>
    </row>
    <row r="437" spans="1:33">
      <c r="A437" s="228"/>
      <c r="B437" s="176"/>
      <c r="C437" s="229"/>
      <c r="D437" s="230"/>
      <c r="E437" s="230"/>
      <c r="F437" s="230"/>
      <c r="G437" s="230"/>
      <c r="H437" s="231"/>
      <c r="I437" s="231"/>
      <c r="J437" s="232"/>
      <c r="K437" s="232"/>
      <c r="L437" s="232"/>
      <c r="M437" s="181">
        <f t="shared" si="67"/>
        <v>0</v>
      </c>
      <c r="N437" s="181">
        <f>IF(H437="",0,H437*I437*'Avoided Water Savings Cost'!$C$16)</f>
        <v>0</v>
      </c>
      <c r="O437" s="545">
        <f>IF(C437="",0,IF($B$3="NYSEG",C437/(1-'Avoided Electric Costs 2020'!$W$21),IF($B$3="RG&amp;E",C437/(1-'Avoided Electric Costs 2020'!$X$21),"")))</f>
        <v>0</v>
      </c>
      <c r="P437" s="546">
        <f>IF(D437="",0,IF($B$3="NYSEG",D437/(1-'Avoided Electric Costs 2020'!$W$21),IF($B$3="RG&amp;E",D437/(1-'Avoided Electric Costs 2020'!$X$21),"")))</f>
        <v>0</v>
      </c>
      <c r="Q437" s="546">
        <f>IF(E437="",0,IF($B$3="NYSEG",E437/(1-'Avoided Natural Gas Costs 2020'!$J$34),IF($B$3="RG&amp;E",E437/(1-'Avoided Natural Gas Costs 2020'!$K$34),"")))</f>
        <v>0</v>
      </c>
      <c r="R437" s="233" t="str">
        <f>IFERROR(IF(P437*'BCA Inputs'!$C$1+Q437*'BCA Inputs'!$C$2+F437*'BCA Inputs'!$C$2+G437*'BCA Inputs'!$C$2=0,"",P437*'BCA Inputs'!$C$1+Q437*'BCA Inputs'!$C$2+F437*'BCA Inputs'!$C$2+G437*'BCA Inputs'!$C$2),"")</f>
        <v/>
      </c>
      <c r="S437" s="181" t="str">
        <f t="shared" si="60"/>
        <v/>
      </c>
      <c r="T437" s="181" t="str">
        <f>IFERROR(IF($B$3="NYSEG",(INDEX('BCA Inputs'!$N$14:$N$54,MATCH(I437,'BCA Inputs'!$M$14:$M$54,0))*P437+INDEX('BCA Inputs'!$O$14:$O$54,MATCH(I437,'BCA Inputs'!$M$14:$M$54,0))*O437+INDEX('BCA Inputs'!P:P,MATCH(I437,'BCA Inputs'!M:M,0))*Q437+INDEX('BCA Inputs'!Q:Q,MATCH(I437,'BCA Inputs'!M:M,0))*F437+INDEX('BCA Inputs'!R:R,MATCH(I437,'BCA Inputs'!M:M,0))*G437)+L437+N437,IF($B$3="RG&amp;E",(INDEX('BCA Inputs'!$AX$14:$AX$54,MATCH(I437,'BCA Inputs'!$AW$14:$AW$54,0))*P437+INDEX('BCA Inputs'!$AY$14:$AY$54,MATCH(I437,'BCA Inputs'!$AW$14:$AW$54,0))*O437+INDEX('BCA Inputs'!$AZ$14:$AZ$54,MATCH(I437,'BCA Inputs'!$AW$14:$AW$54,0))*Q437+INDEX('BCA Inputs'!$BA$14:$BA$54,MATCH(I437,'BCA Inputs'!$AW$14:$AW$54,0))*F437+INDEX('BCA Inputs'!$BB$14:$BB$54,MATCH(I437,'BCA Inputs'!$AW$14:$AW$54,0))*G437)+L437+N437,"")),"")</f>
        <v/>
      </c>
      <c r="U437" s="234" t="str">
        <f t="shared" si="61"/>
        <v/>
      </c>
      <c r="V437" s="234" t="str">
        <f t="shared" si="62"/>
        <v/>
      </c>
      <c r="W437" s="234" t="str">
        <f t="shared" si="63"/>
        <v/>
      </c>
      <c r="Y437" s="235" t="str">
        <f t="shared" si="64"/>
        <v/>
      </c>
      <c r="Z437" s="236" t="str">
        <f>IFERROR(IF($B$3="NYSEG",INDEX('BCA Inputs'!$X$14:$X$54,MATCH(I437,'BCA Inputs'!$M$14:$M$54,0))*P437+INDEX('BCA Inputs'!$Y$14:$Y$54,MATCH(I437,'BCA Inputs'!$M$14:$M$54,0))*O437+INDEX('BCA Inputs'!$Z$14:$Z$54,MATCH(I437,'BCA Inputs'!$M$14:$M$54,0))*Q437+INDEX('BCA Inputs'!$AA$14:$AA$54,MATCH(I437,'BCA Inputs'!$M$14:$M$54,0))*F437+INDEX('BCA Inputs'!$AB$14:$AB$54,MATCH(I437,'BCA Inputs'!$M$14:$M$54,0))*G437,IF($B$3="RG&amp;E",INDEX('BCA Inputs'!$BG$14:$BG$54,MATCH(I437,'BCA Inputs'!$AW$14:$AW$54,0))*P437+INDEX('BCA Inputs'!$BH$14:$BH$54,MATCH(I437,'BCA Inputs'!$AW$14:$AW$54,0))*O437+INDEX('BCA Inputs'!$BI$14:$BI$54,MATCH(I437,'BCA Inputs'!$AW$14:$AW$54,0))*Q437+INDEX('BCA Inputs'!$BJ$14:$BJ$54,MATCH(I437,'BCA Inputs'!$AW$14:$AW$54,0))*F437+INDEX('BCA Inputs'!$BK$14:$BK$54,MATCH(I437,'BCA Inputs'!$AW$14:$AW$54,0))*G437,"")),"")</f>
        <v/>
      </c>
      <c r="AA437" s="237" t="str">
        <f t="shared" si="65"/>
        <v/>
      </c>
      <c r="AC437" s="238" t="str">
        <f>IFERROR((K437+R437)+IF($B$3="NYSEG",INDEX('BCA Inputs'!$AI$14:$AI$54,MATCH(I437,'BCA Inputs'!$M$14:$M$54,0))*P437+INDEX('BCA Inputs'!$AJ$14:$AJ$54,MATCH(I437,'BCA Inputs'!$M$14:$M$54,0))*Q437,IF($B$3="RG&amp;E",INDEX('BCA Inputs'!$BR$14:$BR$54,MATCH(I437,'BCA Inputs'!$AW$14:$AW$54,0))*P437+INDEX('BCA Inputs'!$BS$14:$BS$54,MATCH(I437,'BCA Inputs'!$AW$14:$AW$54,0))*Q437,"")),"")</f>
        <v/>
      </c>
      <c r="AD437" s="181" t="str">
        <f>IFERROR(IF($B$3="NYSEG",INDEX('BCA Inputs'!$AD$14:$AD$54,MATCH(I437,'BCA Inputs'!$M$14:$M$54,0))*P437+INDEX('BCA Inputs'!$AE$14:$AE$54,MATCH(I437,'BCA Inputs'!$M$14:$M$54,0))*O437+INDEX('BCA Inputs'!$AF$14:$AF$54,MATCH(I437,'BCA Inputs'!$M$14:$M$54,0))*Q437+INDEX('BCA Inputs'!$AG$14:$AG$54,MATCH(I437,'BCA Inputs'!$M$14:$M$54,0))*F437+INDEX('BCA Inputs'!$AH$14:$AH$54,MATCH(I437,'BCA Inputs'!$M$14:$M$54,0))*G437,IF($B$3="RG&amp;E",INDEX('BCA Inputs'!$BM$14:$BM$54,MATCH(I437,'BCA Inputs'!$AW$14:$AW$54,0))*P437+INDEX('BCA Inputs'!$BN$14:$BN$54,MATCH(I437,'BCA Inputs'!$AW$14:$AW$54,0))*O437+INDEX('BCA Inputs'!$BO$14:$BO$54,MATCH(I437,'BCA Inputs'!$AW$14:$AW$54,0))*Q437+INDEX('BCA Inputs'!$BP$14:$BP$54,MATCH(I437,'BCA Inputs'!$AW$14:$AW$54,0))*F437+INDEX('BCA Inputs'!$BQ$14:$BQ$54,MATCH(I437,'BCA Inputs'!$AW$14:$AW$54,0))*G437,"")),"")</f>
        <v/>
      </c>
      <c r="AE437" s="237" t="str">
        <f t="shared" si="66"/>
        <v/>
      </c>
      <c r="AF437" s="198">
        <f t="shared" si="68"/>
        <v>0</v>
      </c>
      <c r="AG437" s="239">
        <f t="shared" si="69"/>
        <v>0</v>
      </c>
    </row>
    <row r="438" spans="1:33">
      <c r="A438" s="228"/>
      <c r="B438" s="176"/>
      <c r="C438" s="229"/>
      <c r="D438" s="230"/>
      <c r="E438" s="230"/>
      <c r="F438" s="230"/>
      <c r="G438" s="230"/>
      <c r="H438" s="231"/>
      <c r="I438" s="231"/>
      <c r="J438" s="232"/>
      <c r="K438" s="232"/>
      <c r="L438" s="232"/>
      <c r="M438" s="181">
        <f t="shared" si="67"/>
        <v>0</v>
      </c>
      <c r="N438" s="181">
        <f>IF(H438="",0,H438*I438*'Avoided Water Savings Cost'!$C$16)</f>
        <v>0</v>
      </c>
      <c r="O438" s="545">
        <f>IF(C438="",0,IF($B$3="NYSEG",C438/(1-'Avoided Electric Costs 2020'!$W$21),IF($B$3="RG&amp;E",C438/(1-'Avoided Electric Costs 2020'!$X$21),"")))</f>
        <v>0</v>
      </c>
      <c r="P438" s="546">
        <f>IF(D438="",0,IF($B$3="NYSEG",D438/(1-'Avoided Electric Costs 2020'!$W$21),IF($B$3="RG&amp;E",D438/(1-'Avoided Electric Costs 2020'!$X$21),"")))</f>
        <v>0</v>
      </c>
      <c r="Q438" s="546">
        <f>IF(E438="",0,IF($B$3="NYSEG",E438/(1-'Avoided Natural Gas Costs 2020'!$J$34),IF($B$3="RG&amp;E",E438/(1-'Avoided Natural Gas Costs 2020'!$K$34),"")))</f>
        <v>0</v>
      </c>
      <c r="R438" s="233" t="str">
        <f>IFERROR(IF(P438*'BCA Inputs'!$C$1+Q438*'BCA Inputs'!$C$2+F438*'BCA Inputs'!$C$2+G438*'BCA Inputs'!$C$2=0,"",P438*'BCA Inputs'!$C$1+Q438*'BCA Inputs'!$C$2+F438*'BCA Inputs'!$C$2+G438*'BCA Inputs'!$C$2),"")</f>
        <v/>
      </c>
      <c r="S438" s="181" t="str">
        <f t="shared" si="60"/>
        <v/>
      </c>
      <c r="T438" s="181" t="str">
        <f>IFERROR(IF($B$3="NYSEG",(INDEX('BCA Inputs'!$N$14:$N$54,MATCH(I438,'BCA Inputs'!$M$14:$M$54,0))*P438+INDEX('BCA Inputs'!$O$14:$O$54,MATCH(I438,'BCA Inputs'!$M$14:$M$54,0))*O438+INDEX('BCA Inputs'!P:P,MATCH(I438,'BCA Inputs'!M:M,0))*Q438+INDEX('BCA Inputs'!Q:Q,MATCH(I438,'BCA Inputs'!M:M,0))*F438+INDEX('BCA Inputs'!R:R,MATCH(I438,'BCA Inputs'!M:M,0))*G438)+L438+N438,IF($B$3="RG&amp;E",(INDEX('BCA Inputs'!$AX$14:$AX$54,MATCH(I438,'BCA Inputs'!$AW$14:$AW$54,0))*P438+INDEX('BCA Inputs'!$AY$14:$AY$54,MATCH(I438,'BCA Inputs'!$AW$14:$AW$54,0))*O438+INDEX('BCA Inputs'!$AZ$14:$AZ$54,MATCH(I438,'BCA Inputs'!$AW$14:$AW$54,0))*Q438+INDEX('BCA Inputs'!$BA$14:$BA$54,MATCH(I438,'BCA Inputs'!$AW$14:$AW$54,0))*F438+INDEX('BCA Inputs'!$BB$14:$BB$54,MATCH(I438,'BCA Inputs'!$AW$14:$AW$54,0))*G438)+L438+N438,"")),"")</f>
        <v/>
      </c>
      <c r="U438" s="234" t="str">
        <f t="shared" si="61"/>
        <v/>
      </c>
      <c r="V438" s="234" t="str">
        <f t="shared" si="62"/>
        <v/>
      </c>
      <c r="W438" s="234" t="str">
        <f t="shared" si="63"/>
        <v/>
      </c>
      <c r="Y438" s="235" t="str">
        <f t="shared" si="64"/>
        <v/>
      </c>
      <c r="Z438" s="236" t="str">
        <f>IFERROR(IF($B$3="NYSEG",INDEX('BCA Inputs'!$X$14:$X$54,MATCH(I438,'BCA Inputs'!$M$14:$M$54,0))*P438+INDEX('BCA Inputs'!$Y$14:$Y$54,MATCH(I438,'BCA Inputs'!$M$14:$M$54,0))*O438+INDEX('BCA Inputs'!$Z$14:$Z$54,MATCH(I438,'BCA Inputs'!$M$14:$M$54,0))*Q438+INDEX('BCA Inputs'!$AA$14:$AA$54,MATCH(I438,'BCA Inputs'!$M$14:$M$54,0))*F438+INDEX('BCA Inputs'!$AB$14:$AB$54,MATCH(I438,'BCA Inputs'!$M$14:$M$54,0))*G438,IF($B$3="RG&amp;E",INDEX('BCA Inputs'!$BG$14:$BG$54,MATCH(I438,'BCA Inputs'!$AW$14:$AW$54,0))*P438+INDEX('BCA Inputs'!$BH$14:$BH$54,MATCH(I438,'BCA Inputs'!$AW$14:$AW$54,0))*O438+INDEX('BCA Inputs'!$BI$14:$BI$54,MATCH(I438,'BCA Inputs'!$AW$14:$AW$54,0))*Q438+INDEX('BCA Inputs'!$BJ$14:$BJ$54,MATCH(I438,'BCA Inputs'!$AW$14:$AW$54,0))*F438+INDEX('BCA Inputs'!$BK$14:$BK$54,MATCH(I438,'BCA Inputs'!$AW$14:$AW$54,0))*G438,"")),"")</f>
        <v/>
      </c>
      <c r="AA438" s="237" t="str">
        <f t="shared" si="65"/>
        <v/>
      </c>
      <c r="AC438" s="238" t="str">
        <f>IFERROR((K438+R438)+IF($B$3="NYSEG",INDEX('BCA Inputs'!$AI$14:$AI$54,MATCH(I438,'BCA Inputs'!$M$14:$M$54,0))*P438+INDEX('BCA Inputs'!$AJ$14:$AJ$54,MATCH(I438,'BCA Inputs'!$M$14:$M$54,0))*Q438,IF($B$3="RG&amp;E",INDEX('BCA Inputs'!$BR$14:$BR$54,MATCH(I438,'BCA Inputs'!$AW$14:$AW$54,0))*P438+INDEX('BCA Inputs'!$BS$14:$BS$54,MATCH(I438,'BCA Inputs'!$AW$14:$AW$54,0))*Q438,"")),"")</f>
        <v/>
      </c>
      <c r="AD438" s="181" t="str">
        <f>IFERROR(IF($B$3="NYSEG",INDEX('BCA Inputs'!$AD$14:$AD$54,MATCH(I438,'BCA Inputs'!$M$14:$M$54,0))*P438+INDEX('BCA Inputs'!$AE$14:$AE$54,MATCH(I438,'BCA Inputs'!$M$14:$M$54,0))*O438+INDEX('BCA Inputs'!$AF$14:$AF$54,MATCH(I438,'BCA Inputs'!$M$14:$M$54,0))*Q438+INDEX('BCA Inputs'!$AG$14:$AG$54,MATCH(I438,'BCA Inputs'!$M$14:$M$54,0))*F438+INDEX('BCA Inputs'!$AH$14:$AH$54,MATCH(I438,'BCA Inputs'!$M$14:$M$54,0))*G438,IF($B$3="RG&amp;E",INDEX('BCA Inputs'!$BM$14:$BM$54,MATCH(I438,'BCA Inputs'!$AW$14:$AW$54,0))*P438+INDEX('BCA Inputs'!$BN$14:$BN$54,MATCH(I438,'BCA Inputs'!$AW$14:$AW$54,0))*O438+INDEX('BCA Inputs'!$BO$14:$BO$54,MATCH(I438,'BCA Inputs'!$AW$14:$AW$54,0))*Q438+INDEX('BCA Inputs'!$BP$14:$BP$54,MATCH(I438,'BCA Inputs'!$AW$14:$AW$54,0))*F438+INDEX('BCA Inputs'!$BQ$14:$BQ$54,MATCH(I438,'BCA Inputs'!$AW$14:$AW$54,0))*G438,"")),"")</f>
        <v/>
      </c>
      <c r="AE438" s="237" t="str">
        <f t="shared" si="66"/>
        <v/>
      </c>
      <c r="AF438" s="198">
        <f t="shared" si="68"/>
        <v>0</v>
      </c>
      <c r="AG438" s="239">
        <f t="shared" si="69"/>
        <v>0</v>
      </c>
    </row>
    <row r="439" spans="1:33">
      <c r="A439" s="228"/>
      <c r="B439" s="176"/>
      <c r="C439" s="229"/>
      <c r="D439" s="230"/>
      <c r="E439" s="230"/>
      <c r="F439" s="230"/>
      <c r="G439" s="230"/>
      <c r="H439" s="231"/>
      <c r="I439" s="231"/>
      <c r="J439" s="232"/>
      <c r="K439" s="232"/>
      <c r="L439" s="232"/>
      <c r="M439" s="181">
        <f t="shared" si="67"/>
        <v>0</v>
      </c>
      <c r="N439" s="181">
        <f>IF(H439="",0,H439*I439*'Avoided Water Savings Cost'!$C$16)</f>
        <v>0</v>
      </c>
      <c r="O439" s="545">
        <f>IF(C439="",0,IF($B$3="NYSEG",C439/(1-'Avoided Electric Costs 2020'!$W$21),IF($B$3="RG&amp;E",C439/(1-'Avoided Electric Costs 2020'!$X$21),"")))</f>
        <v>0</v>
      </c>
      <c r="P439" s="546">
        <f>IF(D439="",0,IF($B$3="NYSEG",D439/(1-'Avoided Electric Costs 2020'!$W$21),IF($B$3="RG&amp;E",D439/(1-'Avoided Electric Costs 2020'!$X$21),"")))</f>
        <v>0</v>
      </c>
      <c r="Q439" s="546">
        <f>IF(E439="",0,IF($B$3="NYSEG",E439/(1-'Avoided Natural Gas Costs 2020'!$J$34),IF($B$3="RG&amp;E",E439/(1-'Avoided Natural Gas Costs 2020'!$K$34),"")))</f>
        <v>0</v>
      </c>
      <c r="R439" s="233" t="str">
        <f>IFERROR(IF(P439*'BCA Inputs'!$C$1+Q439*'BCA Inputs'!$C$2+F439*'BCA Inputs'!$C$2+G439*'BCA Inputs'!$C$2=0,"",P439*'BCA Inputs'!$C$1+Q439*'BCA Inputs'!$C$2+F439*'BCA Inputs'!$C$2+G439*'BCA Inputs'!$C$2),"")</f>
        <v/>
      </c>
      <c r="S439" s="181" t="str">
        <f t="shared" si="60"/>
        <v/>
      </c>
      <c r="T439" s="181" t="str">
        <f>IFERROR(IF($B$3="NYSEG",(INDEX('BCA Inputs'!$N$14:$N$54,MATCH(I439,'BCA Inputs'!$M$14:$M$54,0))*P439+INDEX('BCA Inputs'!$O$14:$O$54,MATCH(I439,'BCA Inputs'!$M$14:$M$54,0))*O439+INDEX('BCA Inputs'!P:P,MATCH(I439,'BCA Inputs'!M:M,0))*Q439+INDEX('BCA Inputs'!Q:Q,MATCH(I439,'BCA Inputs'!M:M,0))*F439+INDEX('BCA Inputs'!R:R,MATCH(I439,'BCA Inputs'!M:M,0))*G439)+L439+N439,IF($B$3="RG&amp;E",(INDEX('BCA Inputs'!$AX$14:$AX$54,MATCH(I439,'BCA Inputs'!$AW$14:$AW$54,0))*P439+INDEX('BCA Inputs'!$AY$14:$AY$54,MATCH(I439,'BCA Inputs'!$AW$14:$AW$54,0))*O439+INDEX('BCA Inputs'!$AZ$14:$AZ$54,MATCH(I439,'BCA Inputs'!$AW$14:$AW$54,0))*Q439+INDEX('BCA Inputs'!$BA$14:$BA$54,MATCH(I439,'BCA Inputs'!$AW$14:$AW$54,0))*F439+INDEX('BCA Inputs'!$BB$14:$BB$54,MATCH(I439,'BCA Inputs'!$AW$14:$AW$54,0))*G439)+L439+N439,"")),"")</f>
        <v/>
      </c>
      <c r="U439" s="234" t="str">
        <f t="shared" si="61"/>
        <v/>
      </c>
      <c r="V439" s="234" t="str">
        <f t="shared" si="62"/>
        <v/>
      </c>
      <c r="W439" s="234" t="str">
        <f t="shared" si="63"/>
        <v/>
      </c>
      <c r="Y439" s="235" t="str">
        <f t="shared" si="64"/>
        <v/>
      </c>
      <c r="Z439" s="236" t="str">
        <f>IFERROR(IF($B$3="NYSEG",INDEX('BCA Inputs'!$X$14:$X$54,MATCH(I439,'BCA Inputs'!$M$14:$M$54,0))*P439+INDEX('BCA Inputs'!$Y$14:$Y$54,MATCH(I439,'BCA Inputs'!$M$14:$M$54,0))*O439+INDEX('BCA Inputs'!$Z$14:$Z$54,MATCH(I439,'BCA Inputs'!$M$14:$M$54,0))*Q439+INDEX('BCA Inputs'!$AA$14:$AA$54,MATCH(I439,'BCA Inputs'!$M$14:$M$54,0))*F439+INDEX('BCA Inputs'!$AB$14:$AB$54,MATCH(I439,'BCA Inputs'!$M$14:$M$54,0))*G439,IF($B$3="RG&amp;E",INDEX('BCA Inputs'!$BG$14:$BG$54,MATCH(I439,'BCA Inputs'!$AW$14:$AW$54,0))*P439+INDEX('BCA Inputs'!$BH$14:$BH$54,MATCH(I439,'BCA Inputs'!$AW$14:$AW$54,0))*O439+INDEX('BCA Inputs'!$BI$14:$BI$54,MATCH(I439,'BCA Inputs'!$AW$14:$AW$54,0))*Q439+INDEX('BCA Inputs'!$BJ$14:$BJ$54,MATCH(I439,'BCA Inputs'!$AW$14:$AW$54,0))*F439+INDEX('BCA Inputs'!$BK$14:$BK$54,MATCH(I439,'BCA Inputs'!$AW$14:$AW$54,0))*G439,"")),"")</f>
        <v/>
      </c>
      <c r="AA439" s="237" t="str">
        <f t="shared" si="65"/>
        <v/>
      </c>
      <c r="AC439" s="238" t="str">
        <f>IFERROR((K439+R439)+IF($B$3="NYSEG",INDEX('BCA Inputs'!$AI$14:$AI$54,MATCH(I439,'BCA Inputs'!$M$14:$M$54,0))*P439+INDEX('BCA Inputs'!$AJ$14:$AJ$54,MATCH(I439,'BCA Inputs'!$M$14:$M$54,0))*Q439,IF($B$3="RG&amp;E",INDEX('BCA Inputs'!$BR$14:$BR$54,MATCH(I439,'BCA Inputs'!$AW$14:$AW$54,0))*P439+INDEX('BCA Inputs'!$BS$14:$BS$54,MATCH(I439,'BCA Inputs'!$AW$14:$AW$54,0))*Q439,"")),"")</f>
        <v/>
      </c>
      <c r="AD439" s="181" t="str">
        <f>IFERROR(IF($B$3="NYSEG",INDEX('BCA Inputs'!$AD$14:$AD$54,MATCH(I439,'BCA Inputs'!$M$14:$M$54,0))*P439+INDEX('BCA Inputs'!$AE$14:$AE$54,MATCH(I439,'BCA Inputs'!$M$14:$M$54,0))*O439+INDEX('BCA Inputs'!$AF$14:$AF$54,MATCH(I439,'BCA Inputs'!$M$14:$M$54,0))*Q439+INDEX('BCA Inputs'!$AG$14:$AG$54,MATCH(I439,'BCA Inputs'!$M$14:$M$54,0))*F439+INDEX('BCA Inputs'!$AH$14:$AH$54,MATCH(I439,'BCA Inputs'!$M$14:$M$54,0))*G439,IF($B$3="RG&amp;E",INDEX('BCA Inputs'!$BM$14:$BM$54,MATCH(I439,'BCA Inputs'!$AW$14:$AW$54,0))*P439+INDEX('BCA Inputs'!$BN$14:$BN$54,MATCH(I439,'BCA Inputs'!$AW$14:$AW$54,0))*O439+INDEX('BCA Inputs'!$BO$14:$BO$54,MATCH(I439,'BCA Inputs'!$AW$14:$AW$54,0))*Q439+INDEX('BCA Inputs'!$BP$14:$BP$54,MATCH(I439,'BCA Inputs'!$AW$14:$AW$54,0))*F439+INDEX('BCA Inputs'!$BQ$14:$BQ$54,MATCH(I439,'BCA Inputs'!$AW$14:$AW$54,0))*G439,"")),"")</f>
        <v/>
      </c>
      <c r="AE439" s="237" t="str">
        <f t="shared" si="66"/>
        <v/>
      </c>
      <c r="AF439" s="198">
        <f t="shared" si="68"/>
        <v>0</v>
      </c>
      <c r="AG439" s="239">
        <f t="shared" si="69"/>
        <v>0</v>
      </c>
    </row>
    <row r="440" spans="1:33">
      <c r="A440" s="228"/>
      <c r="B440" s="176"/>
      <c r="C440" s="229"/>
      <c r="D440" s="230"/>
      <c r="E440" s="230"/>
      <c r="F440" s="230"/>
      <c r="G440" s="230"/>
      <c r="H440" s="231"/>
      <c r="I440" s="231"/>
      <c r="J440" s="232"/>
      <c r="K440" s="232"/>
      <c r="L440" s="232"/>
      <c r="M440" s="181">
        <f t="shared" si="67"/>
        <v>0</v>
      </c>
      <c r="N440" s="181">
        <f>IF(H440="",0,H440*I440*'Avoided Water Savings Cost'!$C$16)</f>
        <v>0</v>
      </c>
      <c r="O440" s="545">
        <f>IF(C440="",0,IF($B$3="NYSEG",C440/(1-'Avoided Electric Costs 2020'!$W$21),IF($B$3="RG&amp;E",C440/(1-'Avoided Electric Costs 2020'!$X$21),"")))</f>
        <v>0</v>
      </c>
      <c r="P440" s="546">
        <f>IF(D440="",0,IF($B$3="NYSEG",D440/(1-'Avoided Electric Costs 2020'!$W$21),IF($B$3="RG&amp;E",D440/(1-'Avoided Electric Costs 2020'!$X$21),"")))</f>
        <v>0</v>
      </c>
      <c r="Q440" s="546">
        <f>IF(E440="",0,IF($B$3="NYSEG",E440/(1-'Avoided Natural Gas Costs 2020'!$J$34),IF($B$3="RG&amp;E",E440/(1-'Avoided Natural Gas Costs 2020'!$K$34),"")))</f>
        <v>0</v>
      </c>
      <c r="R440" s="233" t="str">
        <f>IFERROR(IF(P440*'BCA Inputs'!$C$1+Q440*'BCA Inputs'!$C$2+F440*'BCA Inputs'!$C$2+G440*'BCA Inputs'!$C$2=0,"",P440*'BCA Inputs'!$C$1+Q440*'BCA Inputs'!$C$2+F440*'BCA Inputs'!$C$2+G440*'BCA Inputs'!$C$2),"")</f>
        <v/>
      </c>
      <c r="S440" s="181" t="str">
        <f t="shared" si="60"/>
        <v/>
      </c>
      <c r="T440" s="181" t="str">
        <f>IFERROR(IF($B$3="NYSEG",(INDEX('BCA Inputs'!$N$14:$N$54,MATCH(I440,'BCA Inputs'!$M$14:$M$54,0))*P440+INDEX('BCA Inputs'!$O$14:$O$54,MATCH(I440,'BCA Inputs'!$M$14:$M$54,0))*O440+INDEX('BCA Inputs'!P:P,MATCH(I440,'BCA Inputs'!M:M,0))*Q440+INDEX('BCA Inputs'!Q:Q,MATCH(I440,'BCA Inputs'!M:M,0))*F440+INDEX('BCA Inputs'!R:R,MATCH(I440,'BCA Inputs'!M:M,0))*G440)+L440+N440,IF($B$3="RG&amp;E",(INDEX('BCA Inputs'!$AX$14:$AX$54,MATCH(I440,'BCA Inputs'!$AW$14:$AW$54,0))*P440+INDEX('BCA Inputs'!$AY$14:$AY$54,MATCH(I440,'BCA Inputs'!$AW$14:$AW$54,0))*O440+INDEX('BCA Inputs'!$AZ$14:$AZ$54,MATCH(I440,'BCA Inputs'!$AW$14:$AW$54,0))*Q440+INDEX('BCA Inputs'!$BA$14:$BA$54,MATCH(I440,'BCA Inputs'!$AW$14:$AW$54,0))*F440+INDEX('BCA Inputs'!$BB$14:$BB$54,MATCH(I440,'BCA Inputs'!$AW$14:$AW$54,0))*G440)+L440+N440,"")),"")</f>
        <v/>
      </c>
      <c r="U440" s="234" t="str">
        <f t="shared" si="61"/>
        <v/>
      </c>
      <c r="V440" s="234" t="str">
        <f t="shared" si="62"/>
        <v/>
      </c>
      <c r="W440" s="234" t="str">
        <f t="shared" si="63"/>
        <v/>
      </c>
      <c r="Y440" s="235" t="str">
        <f t="shared" si="64"/>
        <v/>
      </c>
      <c r="Z440" s="236" t="str">
        <f>IFERROR(IF($B$3="NYSEG",INDEX('BCA Inputs'!$X$14:$X$54,MATCH(I440,'BCA Inputs'!$M$14:$M$54,0))*P440+INDEX('BCA Inputs'!$Y$14:$Y$54,MATCH(I440,'BCA Inputs'!$M$14:$M$54,0))*O440+INDEX('BCA Inputs'!$Z$14:$Z$54,MATCH(I440,'BCA Inputs'!$M$14:$M$54,0))*Q440+INDEX('BCA Inputs'!$AA$14:$AA$54,MATCH(I440,'BCA Inputs'!$M$14:$M$54,0))*F440+INDEX('BCA Inputs'!$AB$14:$AB$54,MATCH(I440,'BCA Inputs'!$M$14:$M$54,0))*G440,IF($B$3="RG&amp;E",INDEX('BCA Inputs'!$BG$14:$BG$54,MATCH(I440,'BCA Inputs'!$AW$14:$AW$54,0))*P440+INDEX('BCA Inputs'!$BH$14:$BH$54,MATCH(I440,'BCA Inputs'!$AW$14:$AW$54,0))*O440+INDEX('BCA Inputs'!$BI$14:$BI$54,MATCH(I440,'BCA Inputs'!$AW$14:$AW$54,0))*Q440+INDEX('BCA Inputs'!$BJ$14:$BJ$54,MATCH(I440,'BCA Inputs'!$AW$14:$AW$54,0))*F440+INDEX('BCA Inputs'!$BK$14:$BK$54,MATCH(I440,'BCA Inputs'!$AW$14:$AW$54,0))*G440,"")),"")</f>
        <v/>
      </c>
      <c r="AA440" s="237" t="str">
        <f t="shared" si="65"/>
        <v/>
      </c>
      <c r="AC440" s="238" t="str">
        <f>IFERROR((K440+R440)+IF($B$3="NYSEG",INDEX('BCA Inputs'!$AI$14:$AI$54,MATCH(I440,'BCA Inputs'!$M$14:$M$54,0))*P440+INDEX('BCA Inputs'!$AJ$14:$AJ$54,MATCH(I440,'BCA Inputs'!$M$14:$M$54,0))*Q440,IF($B$3="RG&amp;E",INDEX('BCA Inputs'!$BR$14:$BR$54,MATCH(I440,'BCA Inputs'!$AW$14:$AW$54,0))*P440+INDEX('BCA Inputs'!$BS$14:$BS$54,MATCH(I440,'BCA Inputs'!$AW$14:$AW$54,0))*Q440,"")),"")</f>
        <v/>
      </c>
      <c r="AD440" s="181" t="str">
        <f>IFERROR(IF($B$3="NYSEG",INDEX('BCA Inputs'!$AD$14:$AD$54,MATCH(I440,'BCA Inputs'!$M$14:$M$54,0))*P440+INDEX('BCA Inputs'!$AE$14:$AE$54,MATCH(I440,'BCA Inputs'!$M$14:$M$54,0))*O440+INDEX('BCA Inputs'!$AF$14:$AF$54,MATCH(I440,'BCA Inputs'!$M$14:$M$54,0))*Q440+INDEX('BCA Inputs'!$AG$14:$AG$54,MATCH(I440,'BCA Inputs'!$M$14:$M$54,0))*F440+INDEX('BCA Inputs'!$AH$14:$AH$54,MATCH(I440,'BCA Inputs'!$M$14:$M$54,0))*G440,IF($B$3="RG&amp;E",INDEX('BCA Inputs'!$BM$14:$BM$54,MATCH(I440,'BCA Inputs'!$AW$14:$AW$54,0))*P440+INDEX('BCA Inputs'!$BN$14:$BN$54,MATCH(I440,'BCA Inputs'!$AW$14:$AW$54,0))*O440+INDEX('BCA Inputs'!$BO$14:$BO$54,MATCH(I440,'BCA Inputs'!$AW$14:$AW$54,0))*Q440+INDEX('BCA Inputs'!$BP$14:$BP$54,MATCH(I440,'BCA Inputs'!$AW$14:$AW$54,0))*F440+INDEX('BCA Inputs'!$BQ$14:$BQ$54,MATCH(I440,'BCA Inputs'!$AW$14:$AW$54,0))*G440,"")),"")</f>
        <v/>
      </c>
      <c r="AE440" s="237" t="str">
        <f t="shared" si="66"/>
        <v/>
      </c>
      <c r="AF440" s="198">
        <f t="shared" si="68"/>
        <v>0</v>
      </c>
      <c r="AG440" s="239">
        <f t="shared" si="69"/>
        <v>0</v>
      </c>
    </row>
    <row r="441" spans="1:33">
      <c r="A441" s="228"/>
      <c r="B441" s="176"/>
      <c r="C441" s="229"/>
      <c r="D441" s="230"/>
      <c r="E441" s="230"/>
      <c r="F441" s="230"/>
      <c r="G441" s="230"/>
      <c r="H441" s="231"/>
      <c r="I441" s="231"/>
      <c r="J441" s="232"/>
      <c r="K441" s="232"/>
      <c r="L441" s="232"/>
      <c r="M441" s="181">
        <f t="shared" si="67"/>
        <v>0</v>
      </c>
      <c r="N441" s="181">
        <f>IF(H441="",0,H441*I441*'Avoided Water Savings Cost'!$C$16)</f>
        <v>0</v>
      </c>
      <c r="O441" s="545">
        <f>IF(C441="",0,IF($B$3="NYSEG",C441/(1-'Avoided Electric Costs 2020'!$W$21),IF($B$3="RG&amp;E",C441/(1-'Avoided Electric Costs 2020'!$X$21),"")))</f>
        <v>0</v>
      </c>
      <c r="P441" s="546">
        <f>IF(D441="",0,IF($B$3="NYSEG",D441/(1-'Avoided Electric Costs 2020'!$W$21),IF($B$3="RG&amp;E",D441/(1-'Avoided Electric Costs 2020'!$X$21),"")))</f>
        <v>0</v>
      </c>
      <c r="Q441" s="546">
        <f>IF(E441="",0,IF($B$3="NYSEG",E441/(1-'Avoided Natural Gas Costs 2020'!$J$34),IF($B$3="RG&amp;E",E441/(1-'Avoided Natural Gas Costs 2020'!$K$34),"")))</f>
        <v>0</v>
      </c>
      <c r="R441" s="233" t="str">
        <f>IFERROR(IF(P441*'BCA Inputs'!$C$1+Q441*'BCA Inputs'!$C$2+F441*'BCA Inputs'!$C$2+G441*'BCA Inputs'!$C$2=0,"",P441*'BCA Inputs'!$C$1+Q441*'BCA Inputs'!$C$2+F441*'BCA Inputs'!$C$2+G441*'BCA Inputs'!$C$2),"")</f>
        <v/>
      </c>
      <c r="S441" s="181" t="str">
        <f t="shared" si="60"/>
        <v/>
      </c>
      <c r="T441" s="181" t="str">
        <f>IFERROR(IF($B$3="NYSEG",(INDEX('BCA Inputs'!$N$14:$N$54,MATCH(I441,'BCA Inputs'!$M$14:$M$54,0))*P441+INDEX('BCA Inputs'!$O$14:$O$54,MATCH(I441,'BCA Inputs'!$M$14:$M$54,0))*O441+INDEX('BCA Inputs'!P:P,MATCH(I441,'BCA Inputs'!M:M,0))*Q441+INDEX('BCA Inputs'!Q:Q,MATCH(I441,'BCA Inputs'!M:M,0))*F441+INDEX('BCA Inputs'!R:R,MATCH(I441,'BCA Inputs'!M:M,0))*G441)+L441+N441,IF($B$3="RG&amp;E",(INDEX('BCA Inputs'!$AX$14:$AX$54,MATCH(I441,'BCA Inputs'!$AW$14:$AW$54,0))*P441+INDEX('BCA Inputs'!$AY$14:$AY$54,MATCH(I441,'BCA Inputs'!$AW$14:$AW$54,0))*O441+INDEX('BCA Inputs'!$AZ$14:$AZ$54,MATCH(I441,'BCA Inputs'!$AW$14:$AW$54,0))*Q441+INDEX('BCA Inputs'!$BA$14:$BA$54,MATCH(I441,'BCA Inputs'!$AW$14:$AW$54,0))*F441+INDEX('BCA Inputs'!$BB$14:$BB$54,MATCH(I441,'BCA Inputs'!$AW$14:$AW$54,0))*G441)+L441+N441,"")),"")</f>
        <v/>
      </c>
      <c r="U441" s="234" t="str">
        <f t="shared" si="61"/>
        <v/>
      </c>
      <c r="V441" s="234" t="str">
        <f t="shared" si="62"/>
        <v/>
      </c>
      <c r="W441" s="234" t="str">
        <f t="shared" si="63"/>
        <v/>
      </c>
      <c r="Y441" s="235" t="str">
        <f t="shared" si="64"/>
        <v/>
      </c>
      <c r="Z441" s="236" t="str">
        <f>IFERROR(IF($B$3="NYSEG",INDEX('BCA Inputs'!$X$14:$X$54,MATCH(I441,'BCA Inputs'!$M$14:$M$54,0))*P441+INDEX('BCA Inputs'!$Y$14:$Y$54,MATCH(I441,'BCA Inputs'!$M$14:$M$54,0))*O441+INDEX('BCA Inputs'!$Z$14:$Z$54,MATCH(I441,'BCA Inputs'!$M$14:$M$54,0))*Q441+INDEX('BCA Inputs'!$AA$14:$AA$54,MATCH(I441,'BCA Inputs'!$M$14:$M$54,0))*F441+INDEX('BCA Inputs'!$AB$14:$AB$54,MATCH(I441,'BCA Inputs'!$M$14:$M$54,0))*G441,IF($B$3="RG&amp;E",INDEX('BCA Inputs'!$BG$14:$BG$54,MATCH(I441,'BCA Inputs'!$AW$14:$AW$54,0))*P441+INDEX('BCA Inputs'!$BH$14:$BH$54,MATCH(I441,'BCA Inputs'!$AW$14:$AW$54,0))*O441+INDEX('BCA Inputs'!$BI$14:$BI$54,MATCH(I441,'BCA Inputs'!$AW$14:$AW$54,0))*Q441+INDEX('BCA Inputs'!$BJ$14:$BJ$54,MATCH(I441,'BCA Inputs'!$AW$14:$AW$54,0))*F441+INDEX('BCA Inputs'!$BK$14:$BK$54,MATCH(I441,'BCA Inputs'!$AW$14:$AW$54,0))*G441,"")),"")</f>
        <v/>
      </c>
      <c r="AA441" s="237" t="str">
        <f t="shared" si="65"/>
        <v/>
      </c>
      <c r="AC441" s="238" t="str">
        <f>IFERROR((K441+R441)+IF($B$3="NYSEG",INDEX('BCA Inputs'!$AI$14:$AI$54,MATCH(I441,'BCA Inputs'!$M$14:$M$54,0))*P441+INDEX('BCA Inputs'!$AJ$14:$AJ$54,MATCH(I441,'BCA Inputs'!$M$14:$M$54,0))*Q441,IF($B$3="RG&amp;E",INDEX('BCA Inputs'!$BR$14:$BR$54,MATCH(I441,'BCA Inputs'!$AW$14:$AW$54,0))*P441+INDEX('BCA Inputs'!$BS$14:$BS$54,MATCH(I441,'BCA Inputs'!$AW$14:$AW$54,0))*Q441,"")),"")</f>
        <v/>
      </c>
      <c r="AD441" s="181" t="str">
        <f>IFERROR(IF($B$3="NYSEG",INDEX('BCA Inputs'!$AD$14:$AD$54,MATCH(I441,'BCA Inputs'!$M$14:$M$54,0))*P441+INDEX('BCA Inputs'!$AE$14:$AE$54,MATCH(I441,'BCA Inputs'!$M$14:$M$54,0))*O441+INDEX('BCA Inputs'!$AF$14:$AF$54,MATCH(I441,'BCA Inputs'!$M$14:$M$54,0))*Q441+INDEX('BCA Inputs'!$AG$14:$AG$54,MATCH(I441,'BCA Inputs'!$M$14:$M$54,0))*F441+INDEX('BCA Inputs'!$AH$14:$AH$54,MATCH(I441,'BCA Inputs'!$M$14:$M$54,0))*G441,IF($B$3="RG&amp;E",INDEX('BCA Inputs'!$BM$14:$BM$54,MATCH(I441,'BCA Inputs'!$AW$14:$AW$54,0))*P441+INDEX('BCA Inputs'!$BN$14:$BN$54,MATCH(I441,'BCA Inputs'!$AW$14:$AW$54,0))*O441+INDEX('BCA Inputs'!$BO$14:$BO$54,MATCH(I441,'BCA Inputs'!$AW$14:$AW$54,0))*Q441+INDEX('BCA Inputs'!$BP$14:$BP$54,MATCH(I441,'BCA Inputs'!$AW$14:$AW$54,0))*F441+INDEX('BCA Inputs'!$BQ$14:$BQ$54,MATCH(I441,'BCA Inputs'!$AW$14:$AW$54,0))*G441,"")),"")</f>
        <v/>
      </c>
      <c r="AE441" s="237" t="str">
        <f t="shared" si="66"/>
        <v/>
      </c>
      <c r="AF441" s="198">
        <f t="shared" si="68"/>
        <v>0</v>
      </c>
      <c r="AG441" s="239">
        <f t="shared" si="69"/>
        <v>0</v>
      </c>
    </row>
    <row r="442" spans="1:33">
      <c r="A442" s="228"/>
      <c r="B442" s="176"/>
      <c r="C442" s="229"/>
      <c r="D442" s="230"/>
      <c r="E442" s="230"/>
      <c r="F442" s="230"/>
      <c r="G442" s="230"/>
      <c r="H442" s="231"/>
      <c r="I442" s="231"/>
      <c r="J442" s="232"/>
      <c r="K442" s="232"/>
      <c r="L442" s="232"/>
      <c r="M442" s="181">
        <f t="shared" si="67"/>
        <v>0</v>
      </c>
      <c r="N442" s="181">
        <f>IF(H442="",0,H442*I442*'Avoided Water Savings Cost'!$C$16)</f>
        <v>0</v>
      </c>
      <c r="O442" s="545">
        <f>IF(C442="",0,IF($B$3="NYSEG",C442/(1-'Avoided Electric Costs 2020'!$W$21),IF($B$3="RG&amp;E",C442/(1-'Avoided Electric Costs 2020'!$X$21),"")))</f>
        <v>0</v>
      </c>
      <c r="P442" s="546">
        <f>IF(D442="",0,IF($B$3="NYSEG",D442/(1-'Avoided Electric Costs 2020'!$W$21),IF($B$3="RG&amp;E",D442/(1-'Avoided Electric Costs 2020'!$X$21),"")))</f>
        <v>0</v>
      </c>
      <c r="Q442" s="546">
        <f>IF(E442="",0,IF($B$3="NYSEG",E442/(1-'Avoided Natural Gas Costs 2020'!$J$34),IF($B$3="RG&amp;E",E442/(1-'Avoided Natural Gas Costs 2020'!$K$34),"")))</f>
        <v>0</v>
      </c>
      <c r="R442" s="233" t="str">
        <f>IFERROR(IF(P442*'BCA Inputs'!$C$1+Q442*'BCA Inputs'!$C$2+F442*'BCA Inputs'!$C$2+G442*'BCA Inputs'!$C$2=0,"",P442*'BCA Inputs'!$C$1+Q442*'BCA Inputs'!$C$2+F442*'BCA Inputs'!$C$2+G442*'BCA Inputs'!$C$2),"")</f>
        <v/>
      </c>
      <c r="S442" s="181" t="str">
        <f t="shared" si="60"/>
        <v/>
      </c>
      <c r="T442" s="181" t="str">
        <f>IFERROR(IF($B$3="NYSEG",(INDEX('BCA Inputs'!$N$14:$N$54,MATCH(I442,'BCA Inputs'!$M$14:$M$54,0))*P442+INDEX('BCA Inputs'!$O$14:$O$54,MATCH(I442,'BCA Inputs'!$M$14:$M$54,0))*O442+INDEX('BCA Inputs'!P:P,MATCH(I442,'BCA Inputs'!M:M,0))*Q442+INDEX('BCA Inputs'!Q:Q,MATCH(I442,'BCA Inputs'!M:M,0))*F442+INDEX('BCA Inputs'!R:R,MATCH(I442,'BCA Inputs'!M:M,0))*G442)+L442+N442,IF($B$3="RG&amp;E",(INDEX('BCA Inputs'!$AX$14:$AX$54,MATCH(I442,'BCA Inputs'!$AW$14:$AW$54,0))*P442+INDEX('BCA Inputs'!$AY$14:$AY$54,MATCH(I442,'BCA Inputs'!$AW$14:$AW$54,0))*O442+INDEX('BCA Inputs'!$AZ$14:$AZ$54,MATCH(I442,'BCA Inputs'!$AW$14:$AW$54,0))*Q442+INDEX('BCA Inputs'!$BA$14:$BA$54,MATCH(I442,'BCA Inputs'!$AW$14:$AW$54,0))*F442+INDEX('BCA Inputs'!$BB$14:$BB$54,MATCH(I442,'BCA Inputs'!$AW$14:$AW$54,0))*G442)+L442+N442,"")),"")</f>
        <v/>
      </c>
      <c r="U442" s="234" t="str">
        <f t="shared" si="61"/>
        <v/>
      </c>
      <c r="V442" s="234" t="str">
        <f t="shared" si="62"/>
        <v/>
      </c>
      <c r="W442" s="234" t="str">
        <f t="shared" si="63"/>
        <v/>
      </c>
      <c r="Y442" s="235" t="str">
        <f t="shared" si="64"/>
        <v/>
      </c>
      <c r="Z442" s="236" t="str">
        <f>IFERROR(IF($B$3="NYSEG",INDEX('BCA Inputs'!$X$14:$X$54,MATCH(I442,'BCA Inputs'!$M$14:$M$54,0))*P442+INDEX('BCA Inputs'!$Y$14:$Y$54,MATCH(I442,'BCA Inputs'!$M$14:$M$54,0))*O442+INDEX('BCA Inputs'!$Z$14:$Z$54,MATCH(I442,'BCA Inputs'!$M$14:$M$54,0))*Q442+INDEX('BCA Inputs'!$AA$14:$AA$54,MATCH(I442,'BCA Inputs'!$M$14:$M$54,0))*F442+INDEX('BCA Inputs'!$AB$14:$AB$54,MATCH(I442,'BCA Inputs'!$M$14:$M$54,0))*G442,IF($B$3="RG&amp;E",INDEX('BCA Inputs'!$BG$14:$BG$54,MATCH(I442,'BCA Inputs'!$AW$14:$AW$54,0))*P442+INDEX('BCA Inputs'!$BH$14:$BH$54,MATCH(I442,'BCA Inputs'!$AW$14:$AW$54,0))*O442+INDEX('BCA Inputs'!$BI$14:$BI$54,MATCH(I442,'BCA Inputs'!$AW$14:$AW$54,0))*Q442+INDEX('BCA Inputs'!$BJ$14:$BJ$54,MATCH(I442,'BCA Inputs'!$AW$14:$AW$54,0))*F442+INDEX('BCA Inputs'!$BK$14:$BK$54,MATCH(I442,'BCA Inputs'!$AW$14:$AW$54,0))*G442,"")),"")</f>
        <v/>
      </c>
      <c r="AA442" s="237" t="str">
        <f t="shared" si="65"/>
        <v/>
      </c>
      <c r="AC442" s="238" t="str">
        <f>IFERROR((K442+R442)+IF($B$3="NYSEG",INDEX('BCA Inputs'!$AI$14:$AI$54,MATCH(I442,'BCA Inputs'!$M$14:$M$54,0))*P442+INDEX('BCA Inputs'!$AJ$14:$AJ$54,MATCH(I442,'BCA Inputs'!$M$14:$M$54,0))*Q442,IF($B$3="RG&amp;E",INDEX('BCA Inputs'!$BR$14:$BR$54,MATCH(I442,'BCA Inputs'!$AW$14:$AW$54,0))*P442+INDEX('BCA Inputs'!$BS$14:$BS$54,MATCH(I442,'BCA Inputs'!$AW$14:$AW$54,0))*Q442,"")),"")</f>
        <v/>
      </c>
      <c r="AD442" s="181" t="str">
        <f>IFERROR(IF($B$3="NYSEG",INDEX('BCA Inputs'!$AD$14:$AD$54,MATCH(I442,'BCA Inputs'!$M$14:$M$54,0))*P442+INDEX('BCA Inputs'!$AE$14:$AE$54,MATCH(I442,'BCA Inputs'!$M$14:$M$54,0))*O442+INDEX('BCA Inputs'!$AF$14:$AF$54,MATCH(I442,'BCA Inputs'!$M$14:$M$54,0))*Q442+INDEX('BCA Inputs'!$AG$14:$AG$54,MATCH(I442,'BCA Inputs'!$M$14:$M$54,0))*F442+INDEX('BCA Inputs'!$AH$14:$AH$54,MATCH(I442,'BCA Inputs'!$M$14:$M$54,0))*G442,IF($B$3="RG&amp;E",INDEX('BCA Inputs'!$BM$14:$BM$54,MATCH(I442,'BCA Inputs'!$AW$14:$AW$54,0))*P442+INDEX('BCA Inputs'!$BN$14:$BN$54,MATCH(I442,'BCA Inputs'!$AW$14:$AW$54,0))*O442+INDEX('BCA Inputs'!$BO$14:$BO$54,MATCH(I442,'BCA Inputs'!$AW$14:$AW$54,0))*Q442+INDEX('BCA Inputs'!$BP$14:$BP$54,MATCH(I442,'BCA Inputs'!$AW$14:$AW$54,0))*F442+INDEX('BCA Inputs'!$BQ$14:$BQ$54,MATCH(I442,'BCA Inputs'!$AW$14:$AW$54,0))*G442,"")),"")</f>
        <v/>
      </c>
      <c r="AE442" s="237" t="str">
        <f t="shared" si="66"/>
        <v/>
      </c>
      <c r="AF442" s="198">
        <f t="shared" si="68"/>
        <v>0</v>
      </c>
      <c r="AG442" s="239">
        <f t="shared" si="69"/>
        <v>0</v>
      </c>
    </row>
    <row r="443" spans="1:33">
      <c r="A443" s="228"/>
      <c r="B443" s="176"/>
      <c r="C443" s="229"/>
      <c r="D443" s="230"/>
      <c r="E443" s="230"/>
      <c r="F443" s="230"/>
      <c r="G443" s="230"/>
      <c r="H443" s="231"/>
      <c r="I443" s="231"/>
      <c r="J443" s="232"/>
      <c r="K443" s="232"/>
      <c r="L443" s="232"/>
      <c r="M443" s="181">
        <f t="shared" si="67"/>
        <v>0</v>
      </c>
      <c r="N443" s="181">
        <f>IF(H443="",0,H443*I443*'Avoided Water Savings Cost'!$C$16)</f>
        <v>0</v>
      </c>
      <c r="O443" s="545">
        <f>IF(C443="",0,IF($B$3="NYSEG",C443/(1-'Avoided Electric Costs 2020'!$W$21),IF($B$3="RG&amp;E",C443/(1-'Avoided Electric Costs 2020'!$X$21),"")))</f>
        <v>0</v>
      </c>
      <c r="P443" s="546">
        <f>IF(D443="",0,IF($B$3="NYSEG",D443/(1-'Avoided Electric Costs 2020'!$W$21),IF($B$3="RG&amp;E",D443/(1-'Avoided Electric Costs 2020'!$X$21),"")))</f>
        <v>0</v>
      </c>
      <c r="Q443" s="546">
        <f>IF(E443="",0,IF($B$3="NYSEG",E443/(1-'Avoided Natural Gas Costs 2020'!$J$34),IF($B$3="RG&amp;E",E443/(1-'Avoided Natural Gas Costs 2020'!$K$34),"")))</f>
        <v>0</v>
      </c>
      <c r="R443" s="233" t="str">
        <f>IFERROR(IF(P443*'BCA Inputs'!$C$1+Q443*'BCA Inputs'!$C$2+F443*'BCA Inputs'!$C$2+G443*'BCA Inputs'!$C$2=0,"",P443*'BCA Inputs'!$C$1+Q443*'BCA Inputs'!$C$2+F443*'BCA Inputs'!$C$2+G443*'BCA Inputs'!$C$2),"")</f>
        <v/>
      </c>
      <c r="S443" s="181" t="str">
        <f t="shared" si="60"/>
        <v/>
      </c>
      <c r="T443" s="181" t="str">
        <f>IFERROR(IF($B$3="NYSEG",(INDEX('BCA Inputs'!$N$14:$N$54,MATCH(I443,'BCA Inputs'!$M$14:$M$54,0))*P443+INDEX('BCA Inputs'!$O$14:$O$54,MATCH(I443,'BCA Inputs'!$M$14:$M$54,0))*O443+INDEX('BCA Inputs'!P:P,MATCH(I443,'BCA Inputs'!M:M,0))*Q443+INDEX('BCA Inputs'!Q:Q,MATCH(I443,'BCA Inputs'!M:M,0))*F443+INDEX('BCA Inputs'!R:R,MATCH(I443,'BCA Inputs'!M:M,0))*G443)+L443+N443,IF($B$3="RG&amp;E",(INDEX('BCA Inputs'!$AX$14:$AX$54,MATCH(I443,'BCA Inputs'!$AW$14:$AW$54,0))*P443+INDEX('BCA Inputs'!$AY$14:$AY$54,MATCH(I443,'BCA Inputs'!$AW$14:$AW$54,0))*O443+INDEX('BCA Inputs'!$AZ$14:$AZ$54,MATCH(I443,'BCA Inputs'!$AW$14:$AW$54,0))*Q443+INDEX('BCA Inputs'!$BA$14:$BA$54,MATCH(I443,'BCA Inputs'!$AW$14:$AW$54,0))*F443+INDEX('BCA Inputs'!$BB$14:$BB$54,MATCH(I443,'BCA Inputs'!$AW$14:$AW$54,0))*G443)+L443+N443,"")),"")</f>
        <v/>
      </c>
      <c r="U443" s="234" t="str">
        <f t="shared" si="61"/>
        <v/>
      </c>
      <c r="V443" s="234" t="str">
        <f t="shared" si="62"/>
        <v/>
      </c>
      <c r="W443" s="234" t="str">
        <f t="shared" si="63"/>
        <v/>
      </c>
      <c r="Y443" s="235" t="str">
        <f t="shared" si="64"/>
        <v/>
      </c>
      <c r="Z443" s="236" t="str">
        <f>IFERROR(IF($B$3="NYSEG",INDEX('BCA Inputs'!$X$14:$X$54,MATCH(I443,'BCA Inputs'!$M$14:$M$54,0))*P443+INDEX('BCA Inputs'!$Y$14:$Y$54,MATCH(I443,'BCA Inputs'!$M$14:$M$54,0))*O443+INDEX('BCA Inputs'!$Z$14:$Z$54,MATCH(I443,'BCA Inputs'!$M$14:$M$54,0))*Q443+INDEX('BCA Inputs'!$AA$14:$AA$54,MATCH(I443,'BCA Inputs'!$M$14:$M$54,0))*F443+INDEX('BCA Inputs'!$AB$14:$AB$54,MATCH(I443,'BCA Inputs'!$M$14:$M$54,0))*G443,IF($B$3="RG&amp;E",INDEX('BCA Inputs'!$BG$14:$BG$54,MATCH(I443,'BCA Inputs'!$AW$14:$AW$54,0))*P443+INDEX('BCA Inputs'!$BH$14:$BH$54,MATCH(I443,'BCA Inputs'!$AW$14:$AW$54,0))*O443+INDEX('BCA Inputs'!$BI$14:$BI$54,MATCH(I443,'BCA Inputs'!$AW$14:$AW$54,0))*Q443+INDEX('BCA Inputs'!$BJ$14:$BJ$54,MATCH(I443,'BCA Inputs'!$AW$14:$AW$54,0))*F443+INDEX('BCA Inputs'!$BK$14:$BK$54,MATCH(I443,'BCA Inputs'!$AW$14:$AW$54,0))*G443,"")),"")</f>
        <v/>
      </c>
      <c r="AA443" s="237" t="str">
        <f t="shared" si="65"/>
        <v/>
      </c>
      <c r="AC443" s="238" t="str">
        <f>IFERROR((K443+R443)+IF($B$3="NYSEG",INDEX('BCA Inputs'!$AI$14:$AI$54,MATCH(I443,'BCA Inputs'!$M$14:$M$54,0))*P443+INDEX('BCA Inputs'!$AJ$14:$AJ$54,MATCH(I443,'BCA Inputs'!$M$14:$M$54,0))*Q443,IF($B$3="RG&amp;E",INDEX('BCA Inputs'!$BR$14:$BR$54,MATCH(I443,'BCA Inputs'!$AW$14:$AW$54,0))*P443+INDEX('BCA Inputs'!$BS$14:$BS$54,MATCH(I443,'BCA Inputs'!$AW$14:$AW$54,0))*Q443,"")),"")</f>
        <v/>
      </c>
      <c r="AD443" s="181" t="str">
        <f>IFERROR(IF($B$3="NYSEG",INDEX('BCA Inputs'!$AD$14:$AD$54,MATCH(I443,'BCA Inputs'!$M$14:$M$54,0))*P443+INDEX('BCA Inputs'!$AE$14:$AE$54,MATCH(I443,'BCA Inputs'!$M$14:$M$54,0))*O443+INDEX('BCA Inputs'!$AF$14:$AF$54,MATCH(I443,'BCA Inputs'!$M$14:$M$54,0))*Q443+INDEX('BCA Inputs'!$AG$14:$AG$54,MATCH(I443,'BCA Inputs'!$M$14:$M$54,0))*F443+INDEX('BCA Inputs'!$AH$14:$AH$54,MATCH(I443,'BCA Inputs'!$M$14:$M$54,0))*G443,IF($B$3="RG&amp;E",INDEX('BCA Inputs'!$BM$14:$BM$54,MATCH(I443,'BCA Inputs'!$AW$14:$AW$54,0))*P443+INDEX('BCA Inputs'!$BN$14:$BN$54,MATCH(I443,'BCA Inputs'!$AW$14:$AW$54,0))*O443+INDEX('BCA Inputs'!$BO$14:$BO$54,MATCH(I443,'BCA Inputs'!$AW$14:$AW$54,0))*Q443+INDEX('BCA Inputs'!$BP$14:$BP$54,MATCH(I443,'BCA Inputs'!$AW$14:$AW$54,0))*F443+INDEX('BCA Inputs'!$BQ$14:$BQ$54,MATCH(I443,'BCA Inputs'!$AW$14:$AW$54,0))*G443,"")),"")</f>
        <v/>
      </c>
      <c r="AE443" s="237" t="str">
        <f t="shared" si="66"/>
        <v/>
      </c>
      <c r="AF443" s="198">
        <f t="shared" si="68"/>
        <v>0</v>
      </c>
      <c r="AG443" s="239">
        <f t="shared" si="69"/>
        <v>0</v>
      </c>
    </row>
    <row r="444" spans="1:33">
      <c r="A444" s="228"/>
      <c r="B444" s="176"/>
      <c r="C444" s="229"/>
      <c r="D444" s="230"/>
      <c r="E444" s="230"/>
      <c r="F444" s="230"/>
      <c r="G444" s="230"/>
      <c r="H444" s="231"/>
      <c r="I444" s="231"/>
      <c r="J444" s="232"/>
      <c r="K444" s="232"/>
      <c r="L444" s="232"/>
      <c r="M444" s="181">
        <f t="shared" si="67"/>
        <v>0</v>
      </c>
      <c r="N444" s="181">
        <f>IF(H444="",0,H444*I444*'Avoided Water Savings Cost'!$C$16)</f>
        <v>0</v>
      </c>
      <c r="O444" s="545">
        <f>IF(C444="",0,IF($B$3="NYSEG",C444/(1-'Avoided Electric Costs 2020'!$W$21),IF($B$3="RG&amp;E",C444/(1-'Avoided Electric Costs 2020'!$X$21),"")))</f>
        <v>0</v>
      </c>
      <c r="P444" s="546">
        <f>IF(D444="",0,IF($B$3="NYSEG",D444/(1-'Avoided Electric Costs 2020'!$W$21),IF($B$3="RG&amp;E",D444/(1-'Avoided Electric Costs 2020'!$X$21),"")))</f>
        <v>0</v>
      </c>
      <c r="Q444" s="546">
        <f>IF(E444="",0,IF($B$3="NYSEG",E444/(1-'Avoided Natural Gas Costs 2020'!$J$34),IF($B$3="RG&amp;E",E444/(1-'Avoided Natural Gas Costs 2020'!$K$34),"")))</f>
        <v>0</v>
      </c>
      <c r="R444" s="233" t="str">
        <f>IFERROR(IF(P444*'BCA Inputs'!$C$1+Q444*'BCA Inputs'!$C$2+F444*'BCA Inputs'!$C$2+G444*'BCA Inputs'!$C$2=0,"",P444*'BCA Inputs'!$C$1+Q444*'BCA Inputs'!$C$2+F444*'BCA Inputs'!$C$2+G444*'BCA Inputs'!$C$2),"")</f>
        <v/>
      </c>
      <c r="S444" s="181" t="str">
        <f t="shared" si="60"/>
        <v/>
      </c>
      <c r="T444" s="181" t="str">
        <f>IFERROR(IF($B$3="NYSEG",(INDEX('BCA Inputs'!$N$14:$N$54,MATCH(I444,'BCA Inputs'!$M$14:$M$54,0))*P444+INDEX('BCA Inputs'!$O$14:$O$54,MATCH(I444,'BCA Inputs'!$M$14:$M$54,0))*O444+INDEX('BCA Inputs'!P:P,MATCH(I444,'BCA Inputs'!M:M,0))*Q444+INDEX('BCA Inputs'!Q:Q,MATCH(I444,'BCA Inputs'!M:M,0))*F444+INDEX('BCA Inputs'!R:R,MATCH(I444,'BCA Inputs'!M:M,0))*G444)+L444+N444,IF($B$3="RG&amp;E",(INDEX('BCA Inputs'!$AX$14:$AX$54,MATCH(I444,'BCA Inputs'!$AW$14:$AW$54,0))*P444+INDEX('BCA Inputs'!$AY$14:$AY$54,MATCH(I444,'BCA Inputs'!$AW$14:$AW$54,0))*O444+INDEX('BCA Inputs'!$AZ$14:$AZ$54,MATCH(I444,'BCA Inputs'!$AW$14:$AW$54,0))*Q444+INDEX('BCA Inputs'!$BA$14:$BA$54,MATCH(I444,'BCA Inputs'!$AW$14:$AW$54,0))*F444+INDEX('BCA Inputs'!$BB$14:$BB$54,MATCH(I444,'BCA Inputs'!$AW$14:$AW$54,0))*G444)+L444+N444,"")),"")</f>
        <v/>
      </c>
      <c r="U444" s="234" t="str">
        <f t="shared" si="61"/>
        <v/>
      </c>
      <c r="V444" s="234" t="str">
        <f t="shared" si="62"/>
        <v/>
      </c>
      <c r="W444" s="234" t="str">
        <f t="shared" si="63"/>
        <v/>
      </c>
      <c r="Y444" s="235" t="str">
        <f t="shared" si="64"/>
        <v/>
      </c>
      <c r="Z444" s="236" t="str">
        <f>IFERROR(IF($B$3="NYSEG",INDEX('BCA Inputs'!$X$14:$X$54,MATCH(I444,'BCA Inputs'!$M$14:$M$54,0))*P444+INDEX('BCA Inputs'!$Y$14:$Y$54,MATCH(I444,'BCA Inputs'!$M$14:$M$54,0))*O444+INDEX('BCA Inputs'!$Z$14:$Z$54,MATCH(I444,'BCA Inputs'!$M$14:$M$54,0))*Q444+INDEX('BCA Inputs'!$AA$14:$AA$54,MATCH(I444,'BCA Inputs'!$M$14:$M$54,0))*F444+INDEX('BCA Inputs'!$AB$14:$AB$54,MATCH(I444,'BCA Inputs'!$M$14:$M$54,0))*G444,IF($B$3="RG&amp;E",INDEX('BCA Inputs'!$BG$14:$BG$54,MATCH(I444,'BCA Inputs'!$AW$14:$AW$54,0))*P444+INDEX('BCA Inputs'!$BH$14:$BH$54,MATCH(I444,'BCA Inputs'!$AW$14:$AW$54,0))*O444+INDEX('BCA Inputs'!$BI$14:$BI$54,MATCH(I444,'BCA Inputs'!$AW$14:$AW$54,0))*Q444+INDEX('BCA Inputs'!$BJ$14:$BJ$54,MATCH(I444,'BCA Inputs'!$AW$14:$AW$54,0))*F444+INDEX('BCA Inputs'!$BK$14:$BK$54,MATCH(I444,'BCA Inputs'!$AW$14:$AW$54,0))*G444,"")),"")</f>
        <v/>
      </c>
      <c r="AA444" s="237" t="str">
        <f t="shared" si="65"/>
        <v/>
      </c>
      <c r="AC444" s="238" t="str">
        <f>IFERROR((K444+R444)+IF($B$3="NYSEG",INDEX('BCA Inputs'!$AI$14:$AI$54,MATCH(I444,'BCA Inputs'!$M$14:$M$54,0))*P444+INDEX('BCA Inputs'!$AJ$14:$AJ$54,MATCH(I444,'BCA Inputs'!$M$14:$M$54,0))*Q444,IF($B$3="RG&amp;E",INDEX('BCA Inputs'!$BR$14:$BR$54,MATCH(I444,'BCA Inputs'!$AW$14:$AW$54,0))*P444+INDEX('BCA Inputs'!$BS$14:$BS$54,MATCH(I444,'BCA Inputs'!$AW$14:$AW$54,0))*Q444,"")),"")</f>
        <v/>
      </c>
      <c r="AD444" s="181" t="str">
        <f>IFERROR(IF($B$3="NYSEG",INDEX('BCA Inputs'!$AD$14:$AD$54,MATCH(I444,'BCA Inputs'!$M$14:$M$54,0))*P444+INDEX('BCA Inputs'!$AE$14:$AE$54,MATCH(I444,'BCA Inputs'!$M$14:$M$54,0))*O444+INDEX('BCA Inputs'!$AF$14:$AF$54,MATCH(I444,'BCA Inputs'!$M$14:$M$54,0))*Q444+INDEX('BCA Inputs'!$AG$14:$AG$54,MATCH(I444,'BCA Inputs'!$M$14:$M$54,0))*F444+INDEX('BCA Inputs'!$AH$14:$AH$54,MATCH(I444,'BCA Inputs'!$M$14:$M$54,0))*G444,IF($B$3="RG&amp;E",INDEX('BCA Inputs'!$BM$14:$BM$54,MATCH(I444,'BCA Inputs'!$AW$14:$AW$54,0))*P444+INDEX('BCA Inputs'!$BN$14:$BN$54,MATCH(I444,'BCA Inputs'!$AW$14:$AW$54,0))*O444+INDEX('BCA Inputs'!$BO$14:$BO$54,MATCH(I444,'BCA Inputs'!$AW$14:$AW$54,0))*Q444+INDEX('BCA Inputs'!$BP$14:$BP$54,MATCH(I444,'BCA Inputs'!$AW$14:$AW$54,0))*F444+INDEX('BCA Inputs'!$BQ$14:$BQ$54,MATCH(I444,'BCA Inputs'!$AW$14:$AW$54,0))*G444,"")),"")</f>
        <v/>
      </c>
      <c r="AE444" s="237" t="str">
        <f t="shared" si="66"/>
        <v/>
      </c>
      <c r="AF444" s="198">
        <f t="shared" si="68"/>
        <v>0</v>
      </c>
      <c r="AG444" s="239">
        <f t="shared" si="69"/>
        <v>0</v>
      </c>
    </row>
    <row r="445" spans="1:33">
      <c r="A445" s="228"/>
      <c r="B445" s="176"/>
      <c r="C445" s="229"/>
      <c r="D445" s="230"/>
      <c r="E445" s="230"/>
      <c r="F445" s="230"/>
      <c r="G445" s="230"/>
      <c r="H445" s="231"/>
      <c r="I445" s="231"/>
      <c r="J445" s="232"/>
      <c r="K445" s="232"/>
      <c r="L445" s="232"/>
      <c r="M445" s="181">
        <f t="shared" si="67"/>
        <v>0</v>
      </c>
      <c r="N445" s="181">
        <f>IF(H445="",0,H445*I445*'Avoided Water Savings Cost'!$C$16)</f>
        <v>0</v>
      </c>
      <c r="O445" s="545">
        <f>IF(C445="",0,IF($B$3="NYSEG",C445/(1-'Avoided Electric Costs 2020'!$W$21),IF($B$3="RG&amp;E",C445/(1-'Avoided Electric Costs 2020'!$X$21),"")))</f>
        <v>0</v>
      </c>
      <c r="P445" s="546">
        <f>IF(D445="",0,IF($B$3="NYSEG",D445/(1-'Avoided Electric Costs 2020'!$W$21),IF($B$3="RG&amp;E",D445/(1-'Avoided Electric Costs 2020'!$X$21),"")))</f>
        <v>0</v>
      </c>
      <c r="Q445" s="546">
        <f>IF(E445="",0,IF($B$3="NYSEG",E445/(1-'Avoided Natural Gas Costs 2020'!$J$34),IF($B$3="RG&amp;E",E445/(1-'Avoided Natural Gas Costs 2020'!$K$34),"")))</f>
        <v>0</v>
      </c>
      <c r="R445" s="233" t="str">
        <f>IFERROR(IF(P445*'BCA Inputs'!$C$1+Q445*'BCA Inputs'!$C$2+F445*'BCA Inputs'!$C$2+G445*'BCA Inputs'!$C$2=0,"",P445*'BCA Inputs'!$C$1+Q445*'BCA Inputs'!$C$2+F445*'BCA Inputs'!$C$2+G445*'BCA Inputs'!$C$2),"")</f>
        <v/>
      </c>
      <c r="S445" s="181" t="str">
        <f t="shared" si="60"/>
        <v/>
      </c>
      <c r="T445" s="181" t="str">
        <f>IFERROR(IF($B$3="NYSEG",(INDEX('BCA Inputs'!$N$14:$N$54,MATCH(I445,'BCA Inputs'!$M$14:$M$54,0))*P445+INDEX('BCA Inputs'!$O$14:$O$54,MATCH(I445,'BCA Inputs'!$M$14:$M$54,0))*O445+INDEX('BCA Inputs'!P:P,MATCH(I445,'BCA Inputs'!M:M,0))*Q445+INDEX('BCA Inputs'!Q:Q,MATCH(I445,'BCA Inputs'!M:M,0))*F445+INDEX('BCA Inputs'!R:R,MATCH(I445,'BCA Inputs'!M:M,0))*G445)+L445+N445,IF($B$3="RG&amp;E",(INDEX('BCA Inputs'!$AX$14:$AX$54,MATCH(I445,'BCA Inputs'!$AW$14:$AW$54,0))*P445+INDEX('BCA Inputs'!$AY$14:$AY$54,MATCH(I445,'BCA Inputs'!$AW$14:$AW$54,0))*O445+INDEX('BCA Inputs'!$AZ$14:$AZ$54,MATCH(I445,'BCA Inputs'!$AW$14:$AW$54,0))*Q445+INDEX('BCA Inputs'!$BA$14:$BA$54,MATCH(I445,'BCA Inputs'!$AW$14:$AW$54,0))*F445+INDEX('BCA Inputs'!$BB$14:$BB$54,MATCH(I445,'BCA Inputs'!$AW$14:$AW$54,0))*G445)+L445+N445,"")),"")</f>
        <v/>
      </c>
      <c r="U445" s="234" t="str">
        <f t="shared" si="61"/>
        <v/>
      </c>
      <c r="V445" s="234" t="str">
        <f t="shared" si="62"/>
        <v/>
      </c>
      <c r="W445" s="234" t="str">
        <f t="shared" si="63"/>
        <v/>
      </c>
      <c r="Y445" s="235" t="str">
        <f t="shared" si="64"/>
        <v/>
      </c>
      <c r="Z445" s="236" t="str">
        <f>IFERROR(IF($B$3="NYSEG",INDEX('BCA Inputs'!$X$14:$X$54,MATCH(I445,'BCA Inputs'!$M$14:$M$54,0))*P445+INDEX('BCA Inputs'!$Y$14:$Y$54,MATCH(I445,'BCA Inputs'!$M$14:$M$54,0))*O445+INDEX('BCA Inputs'!$Z$14:$Z$54,MATCH(I445,'BCA Inputs'!$M$14:$M$54,0))*Q445+INDEX('BCA Inputs'!$AA$14:$AA$54,MATCH(I445,'BCA Inputs'!$M$14:$M$54,0))*F445+INDEX('BCA Inputs'!$AB$14:$AB$54,MATCH(I445,'BCA Inputs'!$M$14:$M$54,0))*G445,IF($B$3="RG&amp;E",INDEX('BCA Inputs'!$BG$14:$BG$54,MATCH(I445,'BCA Inputs'!$AW$14:$AW$54,0))*P445+INDEX('BCA Inputs'!$BH$14:$BH$54,MATCH(I445,'BCA Inputs'!$AW$14:$AW$54,0))*O445+INDEX('BCA Inputs'!$BI$14:$BI$54,MATCH(I445,'BCA Inputs'!$AW$14:$AW$54,0))*Q445+INDEX('BCA Inputs'!$BJ$14:$BJ$54,MATCH(I445,'BCA Inputs'!$AW$14:$AW$54,0))*F445+INDEX('BCA Inputs'!$BK$14:$BK$54,MATCH(I445,'BCA Inputs'!$AW$14:$AW$54,0))*G445,"")),"")</f>
        <v/>
      </c>
      <c r="AA445" s="237" t="str">
        <f t="shared" si="65"/>
        <v/>
      </c>
      <c r="AC445" s="238" t="str">
        <f>IFERROR((K445+R445)+IF($B$3="NYSEG",INDEX('BCA Inputs'!$AI$14:$AI$54,MATCH(I445,'BCA Inputs'!$M$14:$M$54,0))*P445+INDEX('BCA Inputs'!$AJ$14:$AJ$54,MATCH(I445,'BCA Inputs'!$M$14:$M$54,0))*Q445,IF($B$3="RG&amp;E",INDEX('BCA Inputs'!$BR$14:$BR$54,MATCH(I445,'BCA Inputs'!$AW$14:$AW$54,0))*P445+INDEX('BCA Inputs'!$BS$14:$BS$54,MATCH(I445,'BCA Inputs'!$AW$14:$AW$54,0))*Q445,"")),"")</f>
        <v/>
      </c>
      <c r="AD445" s="181" t="str">
        <f>IFERROR(IF($B$3="NYSEG",INDEX('BCA Inputs'!$AD$14:$AD$54,MATCH(I445,'BCA Inputs'!$M$14:$M$54,0))*P445+INDEX('BCA Inputs'!$AE$14:$AE$54,MATCH(I445,'BCA Inputs'!$M$14:$M$54,0))*O445+INDEX('BCA Inputs'!$AF$14:$AF$54,MATCH(I445,'BCA Inputs'!$M$14:$M$54,0))*Q445+INDEX('BCA Inputs'!$AG$14:$AG$54,MATCH(I445,'BCA Inputs'!$M$14:$M$54,0))*F445+INDEX('BCA Inputs'!$AH$14:$AH$54,MATCH(I445,'BCA Inputs'!$M$14:$M$54,0))*G445,IF($B$3="RG&amp;E",INDEX('BCA Inputs'!$BM$14:$BM$54,MATCH(I445,'BCA Inputs'!$AW$14:$AW$54,0))*P445+INDEX('BCA Inputs'!$BN$14:$BN$54,MATCH(I445,'BCA Inputs'!$AW$14:$AW$54,0))*O445+INDEX('BCA Inputs'!$BO$14:$BO$54,MATCH(I445,'BCA Inputs'!$AW$14:$AW$54,0))*Q445+INDEX('BCA Inputs'!$BP$14:$BP$54,MATCH(I445,'BCA Inputs'!$AW$14:$AW$54,0))*F445+INDEX('BCA Inputs'!$BQ$14:$BQ$54,MATCH(I445,'BCA Inputs'!$AW$14:$AW$54,0))*G445,"")),"")</f>
        <v/>
      </c>
      <c r="AE445" s="237" t="str">
        <f t="shared" si="66"/>
        <v/>
      </c>
      <c r="AF445" s="198">
        <f t="shared" si="68"/>
        <v>0</v>
      </c>
      <c r="AG445" s="239">
        <f t="shared" si="69"/>
        <v>0</v>
      </c>
    </row>
    <row r="446" spans="1:33">
      <c r="A446" s="228"/>
      <c r="B446" s="176"/>
      <c r="C446" s="229"/>
      <c r="D446" s="230"/>
      <c r="E446" s="230"/>
      <c r="F446" s="230"/>
      <c r="G446" s="230"/>
      <c r="H446" s="231"/>
      <c r="I446" s="231"/>
      <c r="J446" s="232"/>
      <c r="K446" s="232"/>
      <c r="L446" s="232"/>
      <c r="M446" s="181">
        <f t="shared" si="67"/>
        <v>0</v>
      </c>
      <c r="N446" s="181">
        <f>IF(H446="",0,H446*I446*'Avoided Water Savings Cost'!$C$16)</f>
        <v>0</v>
      </c>
      <c r="O446" s="545">
        <f>IF(C446="",0,IF($B$3="NYSEG",C446/(1-'Avoided Electric Costs 2020'!$W$21),IF($B$3="RG&amp;E",C446/(1-'Avoided Electric Costs 2020'!$X$21),"")))</f>
        <v>0</v>
      </c>
      <c r="P446" s="546">
        <f>IF(D446="",0,IF($B$3="NYSEG",D446/(1-'Avoided Electric Costs 2020'!$W$21),IF($B$3="RG&amp;E",D446/(1-'Avoided Electric Costs 2020'!$X$21),"")))</f>
        <v>0</v>
      </c>
      <c r="Q446" s="546">
        <f>IF(E446="",0,IF($B$3="NYSEG",E446/(1-'Avoided Natural Gas Costs 2020'!$J$34),IF($B$3="RG&amp;E",E446/(1-'Avoided Natural Gas Costs 2020'!$K$34),"")))</f>
        <v>0</v>
      </c>
      <c r="R446" s="233" t="str">
        <f>IFERROR(IF(P446*'BCA Inputs'!$C$1+Q446*'BCA Inputs'!$C$2+F446*'BCA Inputs'!$C$2+G446*'BCA Inputs'!$C$2=0,"",P446*'BCA Inputs'!$C$1+Q446*'BCA Inputs'!$C$2+F446*'BCA Inputs'!$C$2+G446*'BCA Inputs'!$C$2),"")</f>
        <v/>
      </c>
      <c r="S446" s="181" t="str">
        <f t="shared" si="60"/>
        <v/>
      </c>
      <c r="T446" s="181" t="str">
        <f>IFERROR(IF($B$3="NYSEG",(INDEX('BCA Inputs'!$N$14:$N$54,MATCH(I446,'BCA Inputs'!$M$14:$M$54,0))*P446+INDEX('BCA Inputs'!$O$14:$O$54,MATCH(I446,'BCA Inputs'!$M$14:$M$54,0))*O446+INDEX('BCA Inputs'!P:P,MATCH(I446,'BCA Inputs'!M:M,0))*Q446+INDEX('BCA Inputs'!Q:Q,MATCH(I446,'BCA Inputs'!M:M,0))*F446+INDEX('BCA Inputs'!R:R,MATCH(I446,'BCA Inputs'!M:M,0))*G446)+L446+N446,IF($B$3="RG&amp;E",(INDEX('BCA Inputs'!$AX$14:$AX$54,MATCH(I446,'BCA Inputs'!$AW$14:$AW$54,0))*P446+INDEX('BCA Inputs'!$AY$14:$AY$54,MATCH(I446,'BCA Inputs'!$AW$14:$AW$54,0))*O446+INDEX('BCA Inputs'!$AZ$14:$AZ$54,MATCH(I446,'BCA Inputs'!$AW$14:$AW$54,0))*Q446+INDEX('BCA Inputs'!$BA$14:$BA$54,MATCH(I446,'BCA Inputs'!$AW$14:$AW$54,0))*F446+INDEX('BCA Inputs'!$BB$14:$BB$54,MATCH(I446,'BCA Inputs'!$AW$14:$AW$54,0))*G446)+L446+N446,"")),"")</f>
        <v/>
      </c>
      <c r="U446" s="234" t="str">
        <f t="shared" si="61"/>
        <v/>
      </c>
      <c r="V446" s="234" t="str">
        <f t="shared" si="62"/>
        <v/>
      </c>
      <c r="W446" s="234" t="str">
        <f t="shared" si="63"/>
        <v/>
      </c>
      <c r="Y446" s="235" t="str">
        <f t="shared" si="64"/>
        <v/>
      </c>
      <c r="Z446" s="236" t="str">
        <f>IFERROR(IF($B$3="NYSEG",INDEX('BCA Inputs'!$X$14:$X$54,MATCH(I446,'BCA Inputs'!$M$14:$M$54,0))*P446+INDEX('BCA Inputs'!$Y$14:$Y$54,MATCH(I446,'BCA Inputs'!$M$14:$M$54,0))*O446+INDEX('BCA Inputs'!$Z$14:$Z$54,MATCH(I446,'BCA Inputs'!$M$14:$M$54,0))*Q446+INDEX('BCA Inputs'!$AA$14:$AA$54,MATCH(I446,'BCA Inputs'!$M$14:$M$54,0))*F446+INDEX('BCA Inputs'!$AB$14:$AB$54,MATCH(I446,'BCA Inputs'!$M$14:$M$54,0))*G446,IF($B$3="RG&amp;E",INDEX('BCA Inputs'!$BG$14:$BG$54,MATCH(I446,'BCA Inputs'!$AW$14:$AW$54,0))*P446+INDEX('BCA Inputs'!$BH$14:$BH$54,MATCH(I446,'BCA Inputs'!$AW$14:$AW$54,0))*O446+INDEX('BCA Inputs'!$BI$14:$BI$54,MATCH(I446,'BCA Inputs'!$AW$14:$AW$54,0))*Q446+INDEX('BCA Inputs'!$BJ$14:$BJ$54,MATCH(I446,'BCA Inputs'!$AW$14:$AW$54,0))*F446+INDEX('BCA Inputs'!$BK$14:$BK$54,MATCH(I446,'BCA Inputs'!$AW$14:$AW$54,0))*G446,"")),"")</f>
        <v/>
      </c>
      <c r="AA446" s="237" t="str">
        <f t="shared" si="65"/>
        <v/>
      </c>
      <c r="AC446" s="238" t="str">
        <f>IFERROR((K446+R446)+IF($B$3="NYSEG",INDEX('BCA Inputs'!$AI$14:$AI$54,MATCH(I446,'BCA Inputs'!$M$14:$M$54,0))*P446+INDEX('BCA Inputs'!$AJ$14:$AJ$54,MATCH(I446,'BCA Inputs'!$M$14:$M$54,0))*Q446,IF($B$3="RG&amp;E",INDEX('BCA Inputs'!$BR$14:$BR$54,MATCH(I446,'BCA Inputs'!$AW$14:$AW$54,0))*P446+INDEX('BCA Inputs'!$BS$14:$BS$54,MATCH(I446,'BCA Inputs'!$AW$14:$AW$54,0))*Q446,"")),"")</f>
        <v/>
      </c>
      <c r="AD446" s="181" t="str">
        <f>IFERROR(IF($B$3="NYSEG",INDEX('BCA Inputs'!$AD$14:$AD$54,MATCH(I446,'BCA Inputs'!$M$14:$M$54,0))*P446+INDEX('BCA Inputs'!$AE$14:$AE$54,MATCH(I446,'BCA Inputs'!$M$14:$M$54,0))*O446+INDEX('BCA Inputs'!$AF$14:$AF$54,MATCH(I446,'BCA Inputs'!$M$14:$M$54,0))*Q446+INDEX('BCA Inputs'!$AG$14:$AG$54,MATCH(I446,'BCA Inputs'!$M$14:$M$54,0))*F446+INDEX('BCA Inputs'!$AH$14:$AH$54,MATCH(I446,'BCA Inputs'!$M$14:$M$54,0))*G446,IF($B$3="RG&amp;E",INDEX('BCA Inputs'!$BM$14:$BM$54,MATCH(I446,'BCA Inputs'!$AW$14:$AW$54,0))*P446+INDEX('BCA Inputs'!$BN$14:$BN$54,MATCH(I446,'BCA Inputs'!$AW$14:$AW$54,0))*O446+INDEX('BCA Inputs'!$BO$14:$BO$54,MATCH(I446,'BCA Inputs'!$AW$14:$AW$54,0))*Q446+INDEX('BCA Inputs'!$BP$14:$BP$54,MATCH(I446,'BCA Inputs'!$AW$14:$AW$54,0))*F446+INDEX('BCA Inputs'!$BQ$14:$BQ$54,MATCH(I446,'BCA Inputs'!$AW$14:$AW$54,0))*G446,"")),"")</f>
        <v/>
      </c>
      <c r="AE446" s="237" t="str">
        <f t="shared" si="66"/>
        <v/>
      </c>
      <c r="AF446" s="198">
        <f t="shared" si="68"/>
        <v>0</v>
      </c>
      <c r="AG446" s="239">
        <f t="shared" si="69"/>
        <v>0</v>
      </c>
    </row>
    <row r="447" spans="1:33">
      <c r="A447" s="228"/>
      <c r="B447" s="176"/>
      <c r="C447" s="229"/>
      <c r="D447" s="230"/>
      <c r="E447" s="230"/>
      <c r="F447" s="230"/>
      <c r="G447" s="230"/>
      <c r="H447" s="231"/>
      <c r="I447" s="231"/>
      <c r="J447" s="232"/>
      <c r="K447" s="232"/>
      <c r="L447" s="232"/>
      <c r="M447" s="181">
        <f t="shared" si="67"/>
        <v>0</v>
      </c>
      <c r="N447" s="181">
        <f>IF(H447="",0,H447*I447*'Avoided Water Savings Cost'!$C$16)</f>
        <v>0</v>
      </c>
      <c r="O447" s="545">
        <f>IF(C447="",0,IF($B$3="NYSEG",C447/(1-'Avoided Electric Costs 2020'!$W$21),IF($B$3="RG&amp;E",C447/(1-'Avoided Electric Costs 2020'!$X$21),"")))</f>
        <v>0</v>
      </c>
      <c r="P447" s="546">
        <f>IF(D447="",0,IF($B$3="NYSEG",D447/(1-'Avoided Electric Costs 2020'!$W$21),IF($B$3="RG&amp;E",D447/(1-'Avoided Electric Costs 2020'!$X$21),"")))</f>
        <v>0</v>
      </c>
      <c r="Q447" s="546">
        <f>IF(E447="",0,IF($B$3="NYSEG",E447/(1-'Avoided Natural Gas Costs 2020'!$J$34),IF($B$3="RG&amp;E",E447/(1-'Avoided Natural Gas Costs 2020'!$K$34),"")))</f>
        <v>0</v>
      </c>
      <c r="R447" s="233" t="str">
        <f>IFERROR(IF(P447*'BCA Inputs'!$C$1+Q447*'BCA Inputs'!$C$2+F447*'BCA Inputs'!$C$2+G447*'BCA Inputs'!$C$2=0,"",P447*'BCA Inputs'!$C$1+Q447*'BCA Inputs'!$C$2+F447*'BCA Inputs'!$C$2+G447*'BCA Inputs'!$C$2),"")</f>
        <v/>
      </c>
      <c r="S447" s="181" t="str">
        <f t="shared" si="60"/>
        <v/>
      </c>
      <c r="T447" s="181" t="str">
        <f>IFERROR(IF($B$3="NYSEG",(INDEX('BCA Inputs'!$N$14:$N$54,MATCH(I447,'BCA Inputs'!$M$14:$M$54,0))*P447+INDEX('BCA Inputs'!$O$14:$O$54,MATCH(I447,'BCA Inputs'!$M$14:$M$54,0))*O447+INDEX('BCA Inputs'!P:P,MATCH(I447,'BCA Inputs'!M:M,0))*Q447+INDEX('BCA Inputs'!Q:Q,MATCH(I447,'BCA Inputs'!M:M,0))*F447+INDEX('BCA Inputs'!R:R,MATCH(I447,'BCA Inputs'!M:M,0))*G447)+L447+N447,IF($B$3="RG&amp;E",(INDEX('BCA Inputs'!$AX$14:$AX$54,MATCH(I447,'BCA Inputs'!$AW$14:$AW$54,0))*P447+INDEX('BCA Inputs'!$AY$14:$AY$54,MATCH(I447,'BCA Inputs'!$AW$14:$AW$54,0))*O447+INDEX('BCA Inputs'!$AZ$14:$AZ$54,MATCH(I447,'BCA Inputs'!$AW$14:$AW$54,0))*Q447+INDEX('BCA Inputs'!$BA$14:$BA$54,MATCH(I447,'BCA Inputs'!$AW$14:$AW$54,0))*F447+INDEX('BCA Inputs'!$BB$14:$BB$54,MATCH(I447,'BCA Inputs'!$AW$14:$AW$54,0))*G447)+L447+N447,"")),"")</f>
        <v/>
      </c>
      <c r="U447" s="234" t="str">
        <f t="shared" si="61"/>
        <v/>
      </c>
      <c r="V447" s="234" t="str">
        <f t="shared" si="62"/>
        <v/>
      </c>
      <c r="W447" s="234" t="str">
        <f t="shared" si="63"/>
        <v/>
      </c>
      <c r="Y447" s="235" t="str">
        <f t="shared" si="64"/>
        <v/>
      </c>
      <c r="Z447" s="236" t="str">
        <f>IFERROR(IF($B$3="NYSEG",INDEX('BCA Inputs'!$X$14:$X$54,MATCH(I447,'BCA Inputs'!$M$14:$M$54,0))*P447+INDEX('BCA Inputs'!$Y$14:$Y$54,MATCH(I447,'BCA Inputs'!$M$14:$M$54,0))*O447+INDEX('BCA Inputs'!$Z$14:$Z$54,MATCH(I447,'BCA Inputs'!$M$14:$M$54,0))*Q447+INDEX('BCA Inputs'!$AA$14:$AA$54,MATCH(I447,'BCA Inputs'!$M$14:$M$54,0))*F447+INDEX('BCA Inputs'!$AB$14:$AB$54,MATCH(I447,'BCA Inputs'!$M$14:$M$54,0))*G447,IF($B$3="RG&amp;E",INDEX('BCA Inputs'!$BG$14:$BG$54,MATCH(I447,'BCA Inputs'!$AW$14:$AW$54,0))*P447+INDEX('BCA Inputs'!$BH$14:$BH$54,MATCH(I447,'BCA Inputs'!$AW$14:$AW$54,0))*O447+INDEX('BCA Inputs'!$BI$14:$BI$54,MATCH(I447,'BCA Inputs'!$AW$14:$AW$54,0))*Q447+INDEX('BCA Inputs'!$BJ$14:$BJ$54,MATCH(I447,'BCA Inputs'!$AW$14:$AW$54,0))*F447+INDEX('BCA Inputs'!$BK$14:$BK$54,MATCH(I447,'BCA Inputs'!$AW$14:$AW$54,0))*G447,"")),"")</f>
        <v/>
      </c>
      <c r="AA447" s="237" t="str">
        <f t="shared" si="65"/>
        <v/>
      </c>
      <c r="AC447" s="238" t="str">
        <f>IFERROR((K447+R447)+IF($B$3="NYSEG",INDEX('BCA Inputs'!$AI$14:$AI$54,MATCH(I447,'BCA Inputs'!$M$14:$M$54,0))*P447+INDEX('BCA Inputs'!$AJ$14:$AJ$54,MATCH(I447,'BCA Inputs'!$M$14:$M$54,0))*Q447,IF($B$3="RG&amp;E",INDEX('BCA Inputs'!$BR$14:$BR$54,MATCH(I447,'BCA Inputs'!$AW$14:$AW$54,0))*P447+INDEX('BCA Inputs'!$BS$14:$BS$54,MATCH(I447,'BCA Inputs'!$AW$14:$AW$54,0))*Q447,"")),"")</f>
        <v/>
      </c>
      <c r="AD447" s="181" t="str">
        <f>IFERROR(IF($B$3="NYSEG",INDEX('BCA Inputs'!$AD$14:$AD$54,MATCH(I447,'BCA Inputs'!$M$14:$M$54,0))*P447+INDEX('BCA Inputs'!$AE$14:$AE$54,MATCH(I447,'BCA Inputs'!$M$14:$M$54,0))*O447+INDEX('BCA Inputs'!$AF$14:$AF$54,MATCH(I447,'BCA Inputs'!$M$14:$M$54,0))*Q447+INDEX('BCA Inputs'!$AG$14:$AG$54,MATCH(I447,'BCA Inputs'!$M$14:$M$54,0))*F447+INDEX('BCA Inputs'!$AH$14:$AH$54,MATCH(I447,'BCA Inputs'!$M$14:$M$54,0))*G447,IF($B$3="RG&amp;E",INDEX('BCA Inputs'!$BM$14:$BM$54,MATCH(I447,'BCA Inputs'!$AW$14:$AW$54,0))*P447+INDEX('BCA Inputs'!$BN$14:$BN$54,MATCH(I447,'BCA Inputs'!$AW$14:$AW$54,0))*O447+INDEX('BCA Inputs'!$BO$14:$BO$54,MATCH(I447,'BCA Inputs'!$AW$14:$AW$54,0))*Q447+INDEX('BCA Inputs'!$BP$14:$BP$54,MATCH(I447,'BCA Inputs'!$AW$14:$AW$54,0))*F447+INDEX('BCA Inputs'!$BQ$14:$BQ$54,MATCH(I447,'BCA Inputs'!$AW$14:$AW$54,0))*G447,"")),"")</f>
        <v/>
      </c>
      <c r="AE447" s="237" t="str">
        <f t="shared" si="66"/>
        <v/>
      </c>
      <c r="AF447" s="198">
        <f t="shared" si="68"/>
        <v>0</v>
      </c>
      <c r="AG447" s="239">
        <f t="shared" si="69"/>
        <v>0</v>
      </c>
    </row>
    <row r="448" spans="1:33">
      <c r="A448" s="228"/>
      <c r="B448" s="176"/>
      <c r="C448" s="229"/>
      <c r="D448" s="230"/>
      <c r="E448" s="230"/>
      <c r="F448" s="230"/>
      <c r="G448" s="230"/>
      <c r="H448" s="231"/>
      <c r="I448" s="231"/>
      <c r="J448" s="232"/>
      <c r="K448" s="232"/>
      <c r="L448" s="232"/>
      <c r="M448" s="181">
        <f t="shared" si="67"/>
        <v>0</v>
      </c>
      <c r="N448" s="181">
        <f>IF(H448="",0,H448*I448*'Avoided Water Savings Cost'!$C$16)</f>
        <v>0</v>
      </c>
      <c r="O448" s="545">
        <f>IF(C448="",0,IF($B$3="NYSEG",C448/(1-'Avoided Electric Costs 2020'!$W$21),IF($B$3="RG&amp;E",C448/(1-'Avoided Electric Costs 2020'!$X$21),"")))</f>
        <v>0</v>
      </c>
      <c r="P448" s="546">
        <f>IF(D448="",0,IF($B$3="NYSEG",D448/(1-'Avoided Electric Costs 2020'!$W$21),IF($B$3="RG&amp;E",D448/(1-'Avoided Electric Costs 2020'!$X$21),"")))</f>
        <v>0</v>
      </c>
      <c r="Q448" s="546">
        <f>IF(E448="",0,IF($B$3="NYSEG",E448/(1-'Avoided Natural Gas Costs 2020'!$J$34),IF($B$3="RG&amp;E",E448/(1-'Avoided Natural Gas Costs 2020'!$K$34),"")))</f>
        <v>0</v>
      </c>
      <c r="R448" s="233" t="str">
        <f>IFERROR(IF(P448*'BCA Inputs'!$C$1+Q448*'BCA Inputs'!$C$2+F448*'BCA Inputs'!$C$2+G448*'BCA Inputs'!$C$2=0,"",P448*'BCA Inputs'!$C$1+Q448*'BCA Inputs'!$C$2+F448*'BCA Inputs'!$C$2+G448*'BCA Inputs'!$C$2),"")</f>
        <v/>
      </c>
      <c r="S448" s="181" t="str">
        <f t="shared" si="60"/>
        <v/>
      </c>
      <c r="T448" s="181" t="str">
        <f>IFERROR(IF($B$3="NYSEG",(INDEX('BCA Inputs'!$N$14:$N$54,MATCH(I448,'BCA Inputs'!$M$14:$M$54,0))*P448+INDEX('BCA Inputs'!$O$14:$O$54,MATCH(I448,'BCA Inputs'!$M$14:$M$54,0))*O448+INDEX('BCA Inputs'!P:P,MATCH(I448,'BCA Inputs'!M:M,0))*Q448+INDEX('BCA Inputs'!Q:Q,MATCH(I448,'BCA Inputs'!M:M,0))*F448+INDEX('BCA Inputs'!R:R,MATCH(I448,'BCA Inputs'!M:M,0))*G448)+L448+N448,IF($B$3="RG&amp;E",(INDEX('BCA Inputs'!$AX$14:$AX$54,MATCH(I448,'BCA Inputs'!$AW$14:$AW$54,0))*P448+INDEX('BCA Inputs'!$AY$14:$AY$54,MATCH(I448,'BCA Inputs'!$AW$14:$AW$54,0))*O448+INDEX('BCA Inputs'!$AZ$14:$AZ$54,MATCH(I448,'BCA Inputs'!$AW$14:$AW$54,0))*Q448+INDEX('BCA Inputs'!$BA$14:$BA$54,MATCH(I448,'BCA Inputs'!$AW$14:$AW$54,0))*F448+INDEX('BCA Inputs'!$BB$14:$BB$54,MATCH(I448,'BCA Inputs'!$AW$14:$AW$54,0))*G448)+L448+N448,"")),"")</f>
        <v/>
      </c>
      <c r="U448" s="234" t="str">
        <f t="shared" si="61"/>
        <v/>
      </c>
      <c r="V448" s="234" t="str">
        <f t="shared" si="62"/>
        <v/>
      </c>
      <c r="W448" s="234" t="str">
        <f t="shared" si="63"/>
        <v/>
      </c>
      <c r="Y448" s="235" t="str">
        <f t="shared" si="64"/>
        <v/>
      </c>
      <c r="Z448" s="236" t="str">
        <f>IFERROR(IF($B$3="NYSEG",INDEX('BCA Inputs'!$X$14:$X$54,MATCH(I448,'BCA Inputs'!$M$14:$M$54,0))*P448+INDEX('BCA Inputs'!$Y$14:$Y$54,MATCH(I448,'BCA Inputs'!$M$14:$M$54,0))*O448+INDEX('BCA Inputs'!$Z$14:$Z$54,MATCH(I448,'BCA Inputs'!$M$14:$M$54,0))*Q448+INDEX('BCA Inputs'!$AA$14:$AA$54,MATCH(I448,'BCA Inputs'!$M$14:$M$54,0))*F448+INDEX('BCA Inputs'!$AB$14:$AB$54,MATCH(I448,'BCA Inputs'!$M$14:$M$54,0))*G448,IF($B$3="RG&amp;E",INDEX('BCA Inputs'!$BG$14:$BG$54,MATCH(I448,'BCA Inputs'!$AW$14:$AW$54,0))*P448+INDEX('BCA Inputs'!$BH$14:$BH$54,MATCH(I448,'BCA Inputs'!$AW$14:$AW$54,0))*O448+INDEX('BCA Inputs'!$BI$14:$BI$54,MATCH(I448,'BCA Inputs'!$AW$14:$AW$54,0))*Q448+INDEX('BCA Inputs'!$BJ$14:$BJ$54,MATCH(I448,'BCA Inputs'!$AW$14:$AW$54,0))*F448+INDEX('BCA Inputs'!$BK$14:$BK$54,MATCH(I448,'BCA Inputs'!$AW$14:$AW$54,0))*G448,"")),"")</f>
        <v/>
      </c>
      <c r="AA448" s="237" t="str">
        <f t="shared" si="65"/>
        <v/>
      </c>
      <c r="AC448" s="238" t="str">
        <f>IFERROR((K448+R448)+IF($B$3="NYSEG",INDEX('BCA Inputs'!$AI$14:$AI$54,MATCH(I448,'BCA Inputs'!$M$14:$M$54,0))*P448+INDEX('BCA Inputs'!$AJ$14:$AJ$54,MATCH(I448,'BCA Inputs'!$M$14:$M$54,0))*Q448,IF($B$3="RG&amp;E",INDEX('BCA Inputs'!$BR$14:$BR$54,MATCH(I448,'BCA Inputs'!$AW$14:$AW$54,0))*P448+INDEX('BCA Inputs'!$BS$14:$BS$54,MATCH(I448,'BCA Inputs'!$AW$14:$AW$54,0))*Q448,"")),"")</f>
        <v/>
      </c>
      <c r="AD448" s="181" t="str">
        <f>IFERROR(IF($B$3="NYSEG",INDEX('BCA Inputs'!$AD$14:$AD$54,MATCH(I448,'BCA Inputs'!$M$14:$M$54,0))*P448+INDEX('BCA Inputs'!$AE$14:$AE$54,MATCH(I448,'BCA Inputs'!$M$14:$M$54,0))*O448+INDEX('BCA Inputs'!$AF$14:$AF$54,MATCH(I448,'BCA Inputs'!$M$14:$M$54,0))*Q448+INDEX('BCA Inputs'!$AG$14:$AG$54,MATCH(I448,'BCA Inputs'!$M$14:$M$54,0))*F448+INDEX('BCA Inputs'!$AH$14:$AH$54,MATCH(I448,'BCA Inputs'!$M$14:$M$54,0))*G448,IF($B$3="RG&amp;E",INDEX('BCA Inputs'!$BM$14:$BM$54,MATCH(I448,'BCA Inputs'!$AW$14:$AW$54,0))*P448+INDEX('BCA Inputs'!$BN$14:$BN$54,MATCH(I448,'BCA Inputs'!$AW$14:$AW$54,0))*O448+INDEX('BCA Inputs'!$BO$14:$BO$54,MATCH(I448,'BCA Inputs'!$AW$14:$AW$54,0))*Q448+INDEX('BCA Inputs'!$BP$14:$BP$54,MATCH(I448,'BCA Inputs'!$AW$14:$AW$54,0))*F448+INDEX('BCA Inputs'!$BQ$14:$BQ$54,MATCH(I448,'BCA Inputs'!$AW$14:$AW$54,0))*G448,"")),"")</f>
        <v/>
      </c>
      <c r="AE448" s="237" t="str">
        <f t="shared" si="66"/>
        <v/>
      </c>
      <c r="AF448" s="198">
        <f t="shared" si="68"/>
        <v>0</v>
      </c>
      <c r="AG448" s="239">
        <f t="shared" si="69"/>
        <v>0</v>
      </c>
    </row>
    <row r="449" spans="1:33">
      <c r="A449" s="228"/>
      <c r="B449" s="176"/>
      <c r="C449" s="229"/>
      <c r="D449" s="230"/>
      <c r="E449" s="230"/>
      <c r="F449" s="230"/>
      <c r="G449" s="230"/>
      <c r="H449" s="231"/>
      <c r="I449" s="231"/>
      <c r="J449" s="232"/>
      <c r="K449" s="232"/>
      <c r="L449" s="232"/>
      <c r="M449" s="181">
        <f t="shared" si="67"/>
        <v>0</v>
      </c>
      <c r="N449" s="181">
        <f>IF(H449="",0,H449*I449*'Avoided Water Savings Cost'!$C$16)</f>
        <v>0</v>
      </c>
      <c r="O449" s="545">
        <f>IF(C449="",0,IF($B$3="NYSEG",C449/(1-'Avoided Electric Costs 2020'!$W$21),IF($B$3="RG&amp;E",C449/(1-'Avoided Electric Costs 2020'!$X$21),"")))</f>
        <v>0</v>
      </c>
      <c r="P449" s="546">
        <f>IF(D449="",0,IF($B$3="NYSEG",D449/(1-'Avoided Electric Costs 2020'!$W$21),IF($B$3="RG&amp;E",D449/(1-'Avoided Electric Costs 2020'!$X$21),"")))</f>
        <v>0</v>
      </c>
      <c r="Q449" s="546">
        <f>IF(E449="",0,IF($B$3="NYSEG",E449/(1-'Avoided Natural Gas Costs 2020'!$J$34),IF($B$3="RG&amp;E",E449/(1-'Avoided Natural Gas Costs 2020'!$K$34),"")))</f>
        <v>0</v>
      </c>
      <c r="R449" s="233" t="str">
        <f>IFERROR(IF(P449*'BCA Inputs'!$C$1+Q449*'BCA Inputs'!$C$2+F449*'BCA Inputs'!$C$2+G449*'BCA Inputs'!$C$2=0,"",P449*'BCA Inputs'!$C$1+Q449*'BCA Inputs'!$C$2+F449*'BCA Inputs'!$C$2+G449*'BCA Inputs'!$C$2),"")</f>
        <v/>
      </c>
      <c r="S449" s="181" t="str">
        <f t="shared" si="60"/>
        <v/>
      </c>
      <c r="T449" s="181" t="str">
        <f>IFERROR(IF($B$3="NYSEG",(INDEX('BCA Inputs'!$N$14:$N$54,MATCH(I449,'BCA Inputs'!$M$14:$M$54,0))*P449+INDEX('BCA Inputs'!$O$14:$O$54,MATCH(I449,'BCA Inputs'!$M$14:$M$54,0))*O449+INDEX('BCA Inputs'!P:P,MATCH(I449,'BCA Inputs'!M:M,0))*Q449+INDEX('BCA Inputs'!Q:Q,MATCH(I449,'BCA Inputs'!M:M,0))*F449+INDEX('BCA Inputs'!R:R,MATCH(I449,'BCA Inputs'!M:M,0))*G449)+L449+N449,IF($B$3="RG&amp;E",(INDEX('BCA Inputs'!$AX$14:$AX$54,MATCH(I449,'BCA Inputs'!$AW$14:$AW$54,0))*P449+INDEX('BCA Inputs'!$AY$14:$AY$54,MATCH(I449,'BCA Inputs'!$AW$14:$AW$54,0))*O449+INDEX('BCA Inputs'!$AZ$14:$AZ$54,MATCH(I449,'BCA Inputs'!$AW$14:$AW$54,0))*Q449+INDEX('BCA Inputs'!$BA$14:$BA$54,MATCH(I449,'BCA Inputs'!$AW$14:$AW$54,0))*F449+INDEX('BCA Inputs'!$BB$14:$BB$54,MATCH(I449,'BCA Inputs'!$AW$14:$AW$54,0))*G449)+L449+N449,"")),"")</f>
        <v/>
      </c>
      <c r="U449" s="234" t="str">
        <f t="shared" si="61"/>
        <v/>
      </c>
      <c r="V449" s="234" t="str">
        <f t="shared" si="62"/>
        <v/>
      </c>
      <c r="W449" s="234" t="str">
        <f t="shared" si="63"/>
        <v/>
      </c>
      <c r="Y449" s="235" t="str">
        <f t="shared" si="64"/>
        <v/>
      </c>
      <c r="Z449" s="236" t="str">
        <f>IFERROR(IF($B$3="NYSEG",INDEX('BCA Inputs'!$X$14:$X$54,MATCH(I449,'BCA Inputs'!$M$14:$M$54,0))*P449+INDEX('BCA Inputs'!$Y$14:$Y$54,MATCH(I449,'BCA Inputs'!$M$14:$M$54,0))*O449+INDEX('BCA Inputs'!$Z$14:$Z$54,MATCH(I449,'BCA Inputs'!$M$14:$M$54,0))*Q449+INDEX('BCA Inputs'!$AA$14:$AA$54,MATCH(I449,'BCA Inputs'!$M$14:$M$54,0))*F449+INDEX('BCA Inputs'!$AB$14:$AB$54,MATCH(I449,'BCA Inputs'!$M$14:$M$54,0))*G449,IF($B$3="RG&amp;E",INDEX('BCA Inputs'!$BG$14:$BG$54,MATCH(I449,'BCA Inputs'!$AW$14:$AW$54,0))*P449+INDEX('BCA Inputs'!$BH$14:$BH$54,MATCH(I449,'BCA Inputs'!$AW$14:$AW$54,0))*O449+INDEX('BCA Inputs'!$BI$14:$BI$54,MATCH(I449,'BCA Inputs'!$AW$14:$AW$54,0))*Q449+INDEX('BCA Inputs'!$BJ$14:$BJ$54,MATCH(I449,'BCA Inputs'!$AW$14:$AW$54,0))*F449+INDEX('BCA Inputs'!$BK$14:$BK$54,MATCH(I449,'BCA Inputs'!$AW$14:$AW$54,0))*G449,"")),"")</f>
        <v/>
      </c>
      <c r="AA449" s="237" t="str">
        <f t="shared" si="65"/>
        <v/>
      </c>
      <c r="AC449" s="238" t="str">
        <f>IFERROR((K449+R449)+IF($B$3="NYSEG",INDEX('BCA Inputs'!$AI$14:$AI$54,MATCH(I449,'BCA Inputs'!$M$14:$M$54,0))*P449+INDEX('BCA Inputs'!$AJ$14:$AJ$54,MATCH(I449,'BCA Inputs'!$M$14:$M$54,0))*Q449,IF($B$3="RG&amp;E",INDEX('BCA Inputs'!$BR$14:$BR$54,MATCH(I449,'BCA Inputs'!$AW$14:$AW$54,0))*P449+INDEX('BCA Inputs'!$BS$14:$BS$54,MATCH(I449,'BCA Inputs'!$AW$14:$AW$54,0))*Q449,"")),"")</f>
        <v/>
      </c>
      <c r="AD449" s="181" t="str">
        <f>IFERROR(IF($B$3="NYSEG",INDEX('BCA Inputs'!$AD$14:$AD$54,MATCH(I449,'BCA Inputs'!$M$14:$M$54,0))*P449+INDEX('BCA Inputs'!$AE$14:$AE$54,MATCH(I449,'BCA Inputs'!$M$14:$M$54,0))*O449+INDEX('BCA Inputs'!$AF$14:$AF$54,MATCH(I449,'BCA Inputs'!$M$14:$M$54,0))*Q449+INDEX('BCA Inputs'!$AG$14:$AG$54,MATCH(I449,'BCA Inputs'!$M$14:$M$54,0))*F449+INDEX('BCA Inputs'!$AH$14:$AH$54,MATCH(I449,'BCA Inputs'!$M$14:$M$54,0))*G449,IF($B$3="RG&amp;E",INDEX('BCA Inputs'!$BM$14:$BM$54,MATCH(I449,'BCA Inputs'!$AW$14:$AW$54,0))*P449+INDEX('BCA Inputs'!$BN$14:$BN$54,MATCH(I449,'BCA Inputs'!$AW$14:$AW$54,0))*O449+INDEX('BCA Inputs'!$BO$14:$BO$54,MATCH(I449,'BCA Inputs'!$AW$14:$AW$54,0))*Q449+INDEX('BCA Inputs'!$BP$14:$BP$54,MATCH(I449,'BCA Inputs'!$AW$14:$AW$54,0))*F449+INDEX('BCA Inputs'!$BQ$14:$BQ$54,MATCH(I449,'BCA Inputs'!$AW$14:$AW$54,0))*G449,"")),"")</f>
        <v/>
      </c>
      <c r="AE449" s="237" t="str">
        <f t="shared" si="66"/>
        <v/>
      </c>
      <c r="AF449" s="198">
        <f t="shared" si="68"/>
        <v>0</v>
      </c>
      <c r="AG449" s="239">
        <f t="shared" si="69"/>
        <v>0</v>
      </c>
    </row>
    <row r="450" spans="1:33">
      <c r="A450" s="228"/>
      <c r="B450" s="176"/>
      <c r="C450" s="229"/>
      <c r="D450" s="230"/>
      <c r="E450" s="230"/>
      <c r="F450" s="230"/>
      <c r="G450" s="230"/>
      <c r="H450" s="231"/>
      <c r="I450" s="231"/>
      <c r="J450" s="232"/>
      <c r="K450" s="232"/>
      <c r="L450" s="232"/>
      <c r="M450" s="181">
        <f t="shared" si="67"/>
        <v>0</v>
      </c>
      <c r="N450" s="181">
        <f>IF(H450="",0,H450*I450*'Avoided Water Savings Cost'!$C$16)</f>
        <v>0</v>
      </c>
      <c r="O450" s="545">
        <f>IF(C450="",0,IF($B$3="NYSEG",C450/(1-'Avoided Electric Costs 2020'!$W$21),IF($B$3="RG&amp;E",C450/(1-'Avoided Electric Costs 2020'!$X$21),"")))</f>
        <v>0</v>
      </c>
      <c r="P450" s="546">
        <f>IF(D450="",0,IF($B$3="NYSEG",D450/(1-'Avoided Electric Costs 2020'!$W$21),IF($B$3="RG&amp;E",D450/(1-'Avoided Electric Costs 2020'!$X$21),"")))</f>
        <v>0</v>
      </c>
      <c r="Q450" s="546">
        <f>IF(E450="",0,IF($B$3="NYSEG",E450/(1-'Avoided Natural Gas Costs 2020'!$J$34),IF($B$3="RG&amp;E",E450/(1-'Avoided Natural Gas Costs 2020'!$K$34),"")))</f>
        <v>0</v>
      </c>
      <c r="R450" s="233" t="str">
        <f>IFERROR(IF(P450*'BCA Inputs'!$C$1+Q450*'BCA Inputs'!$C$2+F450*'BCA Inputs'!$C$2+G450*'BCA Inputs'!$C$2=0,"",P450*'BCA Inputs'!$C$1+Q450*'BCA Inputs'!$C$2+F450*'BCA Inputs'!$C$2+G450*'BCA Inputs'!$C$2),"")</f>
        <v/>
      </c>
      <c r="S450" s="181" t="str">
        <f t="shared" si="60"/>
        <v/>
      </c>
      <c r="T450" s="181" t="str">
        <f>IFERROR(IF($B$3="NYSEG",(INDEX('BCA Inputs'!$N$14:$N$54,MATCH(I450,'BCA Inputs'!$M$14:$M$54,0))*P450+INDEX('BCA Inputs'!$O$14:$O$54,MATCH(I450,'BCA Inputs'!$M$14:$M$54,0))*O450+INDEX('BCA Inputs'!P:P,MATCH(I450,'BCA Inputs'!M:M,0))*Q450+INDEX('BCA Inputs'!Q:Q,MATCH(I450,'BCA Inputs'!M:M,0))*F450+INDEX('BCA Inputs'!R:R,MATCH(I450,'BCA Inputs'!M:M,0))*G450)+L450+N450,IF($B$3="RG&amp;E",(INDEX('BCA Inputs'!$AX$14:$AX$54,MATCH(I450,'BCA Inputs'!$AW$14:$AW$54,0))*P450+INDEX('BCA Inputs'!$AY$14:$AY$54,MATCH(I450,'BCA Inputs'!$AW$14:$AW$54,0))*O450+INDEX('BCA Inputs'!$AZ$14:$AZ$54,MATCH(I450,'BCA Inputs'!$AW$14:$AW$54,0))*Q450+INDEX('BCA Inputs'!$BA$14:$BA$54,MATCH(I450,'BCA Inputs'!$AW$14:$AW$54,0))*F450+INDEX('BCA Inputs'!$BB$14:$BB$54,MATCH(I450,'BCA Inputs'!$AW$14:$AW$54,0))*G450)+L450+N450,"")),"")</f>
        <v/>
      </c>
      <c r="U450" s="234" t="str">
        <f t="shared" si="61"/>
        <v/>
      </c>
      <c r="V450" s="234" t="str">
        <f t="shared" si="62"/>
        <v/>
      </c>
      <c r="W450" s="234" t="str">
        <f t="shared" si="63"/>
        <v/>
      </c>
      <c r="Y450" s="235" t="str">
        <f t="shared" si="64"/>
        <v/>
      </c>
      <c r="Z450" s="236" t="str">
        <f>IFERROR(IF($B$3="NYSEG",INDEX('BCA Inputs'!$X$14:$X$54,MATCH(I450,'BCA Inputs'!$M$14:$M$54,0))*P450+INDEX('BCA Inputs'!$Y$14:$Y$54,MATCH(I450,'BCA Inputs'!$M$14:$M$54,0))*O450+INDEX('BCA Inputs'!$Z$14:$Z$54,MATCH(I450,'BCA Inputs'!$M$14:$M$54,0))*Q450+INDEX('BCA Inputs'!$AA$14:$AA$54,MATCH(I450,'BCA Inputs'!$M$14:$M$54,0))*F450+INDEX('BCA Inputs'!$AB$14:$AB$54,MATCH(I450,'BCA Inputs'!$M$14:$M$54,0))*G450,IF($B$3="RG&amp;E",INDEX('BCA Inputs'!$BG$14:$BG$54,MATCH(I450,'BCA Inputs'!$AW$14:$AW$54,0))*P450+INDEX('BCA Inputs'!$BH$14:$BH$54,MATCH(I450,'BCA Inputs'!$AW$14:$AW$54,0))*O450+INDEX('BCA Inputs'!$BI$14:$BI$54,MATCH(I450,'BCA Inputs'!$AW$14:$AW$54,0))*Q450+INDEX('BCA Inputs'!$BJ$14:$BJ$54,MATCH(I450,'BCA Inputs'!$AW$14:$AW$54,0))*F450+INDEX('BCA Inputs'!$BK$14:$BK$54,MATCH(I450,'BCA Inputs'!$AW$14:$AW$54,0))*G450,"")),"")</f>
        <v/>
      </c>
      <c r="AA450" s="237" t="str">
        <f t="shared" si="65"/>
        <v/>
      </c>
      <c r="AC450" s="238" t="str">
        <f>IFERROR((K450+R450)+IF($B$3="NYSEG",INDEX('BCA Inputs'!$AI$14:$AI$54,MATCH(I450,'BCA Inputs'!$M$14:$M$54,0))*P450+INDEX('BCA Inputs'!$AJ$14:$AJ$54,MATCH(I450,'BCA Inputs'!$M$14:$M$54,0))*Q450,IF($B$3="RG&amp;E",INDEX('BCA Inputs'!$BR$14:$BR$54,MATCH(I450,'BCA Inputs'!$AW$14:$AW$54,0))*P450+INDEX('BCA Inputs'!$BS$14:$BS$54,MATCH(I450,'BCA Inputs'!$AW$14:$AW$54,0))*Q450,"")),"")</f>
        <v/>
      </c>
      <c r="AD450" s="181" t="str">
        <f>IFERROR(IF($B$3="NYSEG",INDEX('BCA Inputs'!$AD$14:$AD$54,MATCH(I450,'BCA Inputs'!$M$14:$M$54,0))*P450+INDEX('BCA Inputs'!$AE$14:$AE$54,MATCH(I450,'BCA Inputs'!$M$14:$M$54,0))*O450+INDEX('BCA Inputs'!$AF$14:$AF$54,MATCH(I450,'BCA Inputs'!$M$14:$M$54,0))*Q450+INDEX('BCA Inputs'!$AG$14:$AG$54,MATCH(I450,'BCA Inputs'!$M$14:$M$54,0))*F450+INDEX('BCA Inputs'!$AH$14:$AH$54,MATCH(I450,'BCA Inputs'!$M$14:$M$54,0))*G450,IF($B$3="RG&amp;E",INDEX('BCA Inputs'!$BM$14:$BM$54,MATCH(I450,'BCA Inputs'!$AW$14:$AW$54,0))*P450+INDEX('BCA Inputs'!$BN$14:$BN$54,MATCH(I450,'BCA Inputs'!$AW$14:$AW$54,0))*O450+INDEX('BCA Inputs'!$BO$14:$BO$54,MATCH(I450,'BCA Inputs'!$AW$14:$AW$54,0))*Q450+INDEX('BCA Inputs'!$BP$14:$BP$54,MATCH(I450,'BCA Inputs'!$AW$14:$AW$54,0))*F450+INDEX('BCA Inputs'!$BQ$14:$BQ$54,MATCH(I450,'BCA Inputs'!$AW$14:$AW$54,0))*G450,"")),"")</f>
        <v/>
      </c>
      <c r="AE450" s="237" t="str">
        <f t="shared" si="66"/>
        <v/>
      </c>
      <c r="AF450" s="198">
        <f t="shared" si="68"/>
        <v>0</v>
      </c>
      <c r="AG450" s="239">
        <f t="shared" si="69"/>
        <v>0</v>
      </c>
    </row>
    <row r="451" spans="1:33">
      <c r="A451" s="228"/>
      <c r="B451" s="176"/>
      <c r="C451" s="229"/>
      <c r="D451" s="230"/>
      <c r="E451" s="230"/>
      <c r="F451" s="230"/>
      <c r="G451" s="230"/>
      <c r="H451" s="231"/>
      <c r="I451" s="231"/>
      <c r="J451" s="232"/>
      <c r="K451" s="232"/>
      <c r="L451" s="232"/>
      <c r="M451" s="181">
        <f t="shared" si="67"/>
        <v>0</v>
      </c>
      <c r="N451" s="181">
        <f>IF(H451="",0,H451*I451*'Avoided Water Savings Cost'!$C$16)</f>
        <v>0</v>
      </c>
      <c r="O451" s="545">
        <f>IF(C451="",0,IF($B$3="NYSEG",C451/(1-'Avoided Electric Costs 2020'!$W$21),IF($B$3="RG&amp;E",C451/(1-'Avoided Electric Costs 2020'!$X$21),"")))</f>
        <v>0</v>
      </c>
      <c r="P451" s="546">
        <f>IF(D451="",0,IF($B$3="NYSEG",D451/(1-'Avoided Electric Costs 2020'!$W$21),IF($B$3="RG&amp;E",D451/(1-'Avoided Electric Costs 2020'!$X$21),"")))</f>
        <v>0</v>
      </c>
      <c r="Q451" s="546">
        <f>IF(E451="",0,IF($B$3="NYSEG",E451/(1-'Avoided Natural Gas Costs 2020'!$J$34),IF($B$3="RG&amp;E",E451/(1-'Avoided Natural Gas Costs 2020'!$K$34),"")))</f>
        <v>0</v>
      </c>
      <c r="R451" s="233" t="str">
        <f>IFERROR(IF(P451*'BCA Inputs'!$C$1+Q451*'BCA Inputs'!$C$2+F451*'BCA Inputs'!$C$2+G451*'BCA Inputs'!$C$2=0,"",P451*'BCA Inputs'!$C$1+Q451*'BCA Inputs'!$C$2+F451*'BCA Inputs'!$C$2+G451*'BCA Inputs'!$C$2),"")</f>
        <v/>
      </c>
      <c r="S451" s="181" t="str">
        <f t="shared" si="60"/>
        <v/>
      </c>
      <c r="T451" s="181" t="str">
        <f>IFERROR(IF($B$3="NYSEG",(INDEX('BCA Inputs'!$N$14:$N$54,MATCH(I451,'BCA Inputs'!$M$14:$M$54,0))*P451+INDEX('BCA Inputs'!$O$14:$O$54,MATCH(I451,'BCA Inputs'!$M$14:$M$54,0))*O451+INDEX('BCA Inputs'!P:P,MATCH(I451,'BCA Inputs'!M:M,0))*Q451+INDEX('BCA Inputs'!Q:Q,MATCH(I451,'BCA Inputs'!M:M,0))*F451+INDEX('BCA Inputs'!R:R,MATCH(I451,'BCA Inputs'!M:M,0))*G451)+L451+N451,IF($B$3="RG&amp;E",(INDEX('BCA Inputs'!$AX$14:$AX$54,MATCH(I451,'BCA Inputs'!$AW$14:$AW$54,0))*P451+INDEX('BCA Inputs'!$AY$14:$AY$54,MATCH(I451,'BCA Inputs'!$AW$14:$AW$54,0))*O451+INDEX('BCA Inputs'!$AZ$14:$AZ$54,MATCH(I451,'BCA Inputs'!$AW$14:$AW$54,0))*Q451+INDEX('BCA Inputs'!$BA$14:$BA$54,MATCH(I451,'BCA Inputs'!$AW$14:$AW$54,0))*F451+INDEX('BCA Inputs'!$BB$14:$BB$54,MATCH(I451,'BCA Inputs'!$AW$14:$AW$54,0))*G451)+L451+N451,"")),"")</f>
        <v/>
      </c>
      <c r="U451" s="234" t="str">
        <f t="shared" si="61"/>
        <v/>
      </c>
      <c r="V451" s="234" t="str">
        <f t="shared" si="62"/>
        <v/>
      </c>
      <c r="W451" s="234" t="str">
        <f t="shared" si="63"/>
        <v/>
      </c>
      <c r="Y451" s="235" t="str">
        <f t="shared" si="64"/>
        <v/>
      </c>
      <c r="Z451" s="236" t="str">
        <f>IFERROR(IF($B$3="NYSEG",INDEX('BCA Inputs'!$X$14:$X$54,MATCH(I451,'BCA Inputs'!$M$14:$M$54,0))*P451+INDEX('BCA Inputs'!$Y$14:$Y$54,MATCH(I451,'BCA Inputs'!$M$14:$M$54,0))*O451+INDEX('BCA Inputs'!$Z$14:$Z$54,MATCH(I451,'BCA Inputs'!$M$14:$M$54,0))*Q451+INDEX('BCA Inputs'!$AA$14:$AA$54,MATCH(I451,'BCA Inputs'!$M$14:$M$54,0))*F451+INDEX('BCA Inputs'!$AB$14:$AB$54,MATCH(I451,'BCA Inputs'!$M$14:$M$54,0))*G451,IF($B$3="RG&amp;E",INDEX('BCA Inputs'!$BG$14:$BG$54,MATCH(I451,'BCA Inputs'!$AW$14:$AW$54,0))*P451+INDEX('BCA Inputs'!$BH$14:$BH$54,MATCH(I451,'BCA Inputs'!$AW$14:$AW$54,0))*O451+INDEX('BCA Inputs'!$BI$14:$BI$54,MATCH(I451,'BCA Inputs'!$AW$14:$AW$54,0))*Q451+INDEX('BCA Inputs'!$BJ$14:$BJ$54,MATCH(I451,'BCA Inputs'!$AW$14:$AW$54,0))*F451+INDEX('BCA Inputs'!$BK$14:$BK$54,MATCH(I451,'BCA Inputs'!$AW$14:$AW$54,0))*G451,"")),"")</f>
        <v/>
      </c>
      <c r="AA451" s="237" t="str">
        <f t="shared" si="65"/>
        <v/>
      </c>
      <c r="AC451" s="238" t="str">
        <f>IFERROR((K451+R451)+IF($B$3="NYSEG",INDEX('BCA Inputs'!$AI$14:$AI$54,MATCH(I451,'BCA Inputs'!$M$14:$M$54,0))*P451+INDEX('BCA Inputs'!$AJ$14:$AJ$54,MATCH(I451,'BCA Inputs'!$M$14:$M$54,0))*Q451,IF($B$3="RG&amp;E",INDEX('BCA Inputs'!$BR$14:$BR$54,MATCH(I451,'BCA Inputs'!$AW$14:$AW$54,0))*P451+INDEX('BCA Inputs'!$BS$14:$BS$54,MATCH(I451,'BCA Inputs'!$AW$14:$AW$54,0))*Q451,"")),"")</f>
        <v/>
      </c>
      <c r="AD451" s="181" t="str">
        <f>IFERROR(IF($B$3="NYSEG",INDEX('BCA Inputs'!$AD$14:$AD$54,MATCH(I451,'BCA Inputs'!$M$14:$M$54,0))*P451+INDEX('BCA Inputs'!$AE$14:$AE$54,MATCH(I451,'BCA Inputs'!$M$14:$M$54,0))*O451+INDEX('BCA Inputs'!$AF$14:$AF$54,MATCH(I451,'BCA Inputs'!$M$14:$M$54,0))*Q451+INDEX('BCA Inputs'!$AG$14:$AG$54,MATCH(I451,'BCA Inputs'!$M$14:$M$54,0))*F451+INDEX('BCA Inputs'!$AH$14:$AH$54,MATCH(I451,'BCA Inputs'!$M$14:$M$54,0))*G451,IF($B$3="RG&amp;E",INDEX('BCA Inputs'!$BM$14:$BM$54,MATCH(I451,'BCA Inputs'!$AW$14:$AW$54,0))*P451+INDEX('BCA Inputs'!$BN$14:$BN$54,MATCH(I451,'BCA Inputs'!$AW$14:$AW$54,0))*O451+INDEX('BCA Inputs'!$BO$14:$BO$54,MATCH(I451,'BCA Inputs'!$AW$14:$AW$54,0))*Q451+INDEX('BCA Inputs'!$BP$14:$BP$54,MATCH(I451,'BCA Inputs'!$AW$14:$AW$54,0))*F451+INDEX('BCA Inputs'!$BQ$14:$BQ$54,MATCH(I451,'BCA Inputs'!$AW$14:$AW$54,0))*G451,"")),"")</f>
        <v/>
      </c>
      <c r="AE451" s="237" t="str">
        <f t="shared" si="66"/>
        <v/>
      </c>
      <c r="AF451" s="198">
        <f t="shared" si="68"/>
        <v>0</v>
      </c>
      <c r="AG451" s="239">
        <f t="shared" si="69"/>
        <v>0</v>
      </c>
    </row>
    <row r="452" spans="1:33">
      <c r="A452" s="228"/>
      <c r="B452" s="176"/>
      <c r="C452" s="229"/>
      <c r="D452" s="230"/>
      <c r="E452" s="230"/>
      <c r="F452" s="230"/>
      <c r="G452" s="230"/>
      <c r="H452" s="231"/>
      <c r="I452" s="231"/>
      <c r="J452" s="232"/>
      <c r="K452" s="232"/>
      <c r="L452" s="232"/>
      <c r="M452" s="181">
        <f t="shared" si="67"/>
        <v>0</v>
      </c>
      <c r="N452" s="181">
        <f>IF(H452="",0,H452*I452*'Avoided Water Savings Cost'!$C$16)</f>
        <v>0</v>
      </c>
      <c r="O452" s="545">
        <f>IF(C452="",0,IF($B$3="NYSEG",C452/(1-'Avoided Electric Costs 2020'!$W$21),IF($B$3="RG&amp;E",C452/(1-'Avoided Electric Costs 2020'!$X$21),"")))</f>
        <v>0</v>
      </c>
      <c r="P452" s="546">
        <f>IF(D452="",0,IF($B$3="NYSEG",D452/(1-'Avoided Electric Costs 2020'!$W$21),IF($B$3="RG&amp;E",D452/(1-'Avoided Electric Costs 2020'!$X$21),"")))</f>
        <v>0</v>
      </c>
      <c r="Q452" s="546">
        <f>IF(E452="",0,IF($B$3="NYSEG",E452/(1-'Avoided Natural Gas Costs 2020'!$J$34),IF($B$3="RG&amp;E",E452/(1-'Avoided Natural Gas Costs 2020'!$K$34),"")))</f>
        <v>0</v>
      </c>
      <c r="R452" s="233" t="str">
        <f>IFERROR(IF(P452*'BCA Inputs'!$C$1+Q452*'BCA Inputs'!$C$2+F452*'BCA Inputs'!$C$2+G452*'BCA Inputs'!$C$2=0,"",P452*'BCA Inputs'!$C$1+Q452*'BCA Inputs'!$C$2+F452*'BCA Inputs'!$C$2+G452*'BCA Inputs'!$C$2),"")</f>
        <v/>
      </c>
      <c r="S452" s="181" t="str">
        <f t="shared" si="60"/>
        <v/>
      </c>
      <c r="T452" s="181" t="str">
        <f>IFERROR(IF($B$3="NYSEG",(INDEX('BCA Inputs'!$N$14:$N$54,MATCH(I452,'BCA Inputs'!$M$14:$M$54,0))*P452+INDEX('BCA Inputs'!$O$14:$O$54,MATCH(I452,'BCA Inputs'!$M$14:$M$54,0))*O452+INDEX('BCA Inputs'!P:P,MATCH(I452,'BCA Inputs'!M:M,0))*Q452+INDEX('BCA Inputs'!Q:Q,MATCH(I452,'BCA Inputs'!M:M,0))*F452+INDEX('BCA Inputs'!R:R,MATCH(I452,'BCA Inputs'!M:M,0))*G452)+L452+N452,IF($B$3="RG&amp;E",(INDEX('BCA Inputs'!$AX$14:$AX$54,MATCH(I452,'BCA Inputs'!$AW$14:$AW$54,0))*P452+INDEX('BCA Inputs'!$AY$14:$AY$54,MATCH(I452,'BCA Inputs'!$AW$14:$AW$54,0))*O452+INDEX('BCA Inputs'!$AZ$14:$AZ$54,MATCH(I452,'BCA Inputs'!$AW$14:$AW$54,0))*Q452+INDEX('BCA Inputs'!$BA$14:$BA$54,MATCH(I452,'BCA Inputs'!$AW$14:$AW$54,0))*F452+INDEX('BCA Inputs'!$BB$14:$BB$54,MATCH(I452,'BCA Inputs'!$AW$14:$AW$54,0))*G452)+L452+N452,"")),"")</f>
        <v/>
      </c>
      <c r="U452" s="234" t="str">
        <f t="shared" si="61"/>
        <v/>
      </c>
      <c r="V452" s="234" t="str">
        <f t="shared" si="62"/>
        <v/>
      </c>
      <c r="W452" s="234" t="str">
        <f t="shared" si="63"/>
        <v/>
      </c>
      <c r="Y452" s="235" t="str">
        <f t="shared" si="64"/>
        <v/>
      </c>
      <c r="Z452" s="236" t="str">
        <f>IFERROR(IF($B$3="NYSEG",INDEX('BCA Inputs'!$X$14:$X$54,MATCH(I452,'BCA Inputs'!$M$14:$M$54,0))*P452+INDEX('BCA Inputs'!$Y$14:$Y$54,MATCH(I452,'BCA Inputs'!$M$14:$M$54,0))*O452+INDEX('BCA Inputs'!$Z$14:$Z$54,MATCH(I452,'BCA Inputs'!$M$14:$M$54,0))*Q452+INDEX('BCA Inputs'!$AA$14:$AA$54,MATCH(I452,'BCA Inputs'!$M$14:$M$54,0))*F452+INDEX('BCA Inputs'!$AB$14:$AB$54,MATCH(I452,'BCA Inputs'!$M$14:$M$54,0))*G452,IF($B$3="RG&amp;E",INDEX('BCA Inputs'!$BG$14:$BG$54,MATCH(I452,'BCA Inputs'!$AW$14:$AW$54,0))*P452+INDEX('BCA Inputs'!$BH$14:$BH$54,MATCH(I452,'BCA Inputs'!$AW$14:$AW$54,0))*O452+INDEX('BCA Inputs'!$BI$14:$BI$54,MATCH(I452,'BCA Inputs'!$AW$14:$AW$54,0))*Q452+INDEX('BCA Inputs'!$BJ$14:$BJ$54,MATCH(I452,'BCA Inputs'!$AW$14:$AW$54,0))*F452+INDEX('BCA Inputs'!$BK$14:$BK$54,MATCH(I452,'BCA Inputs'!$AW$14:$AW$54,0))*G452,"")),"")</f>
        <v/>
      </c>
      <c r="AA452" s="237" t="str">
        <f t="shared" si="65"/>
        <v/>
      </c>
      <c r="AC452" s="238" t="str">
        <f>IFERROR((K452+R452)+IF($B$3="NYSEG",INDEX('BCA Inputs'!$AI$14:$AI$54,MATCH(I452,'BCA Inputs'!$M$14:$M$54,0))*P452+INDEX('BCA Inputs'!$AJ$14:$AJ$54,MATCH(I452,'BCA Inputs'!$M$14:$M$54,0))*Q452,IF($B$3="RG&amp;E",INDEX('BCA Inputs'!$BR$14:$BR$54,MATCH(I452,'BCA Inputs'!$AW$14:$AW$54,0))*P452+INDEX('BCA Inputs'!$BS$14:$BS$54,MATCH(I452,'BCA Inputs'!$AW$14:$AW$54,0))*Q452,"")),"")</f>
        <v/>
      </c>
      <c r="AD452" s="181" t="str">
        <f>IFERROR(IF($B$3="NYSEG",INDEX('BCA Inputs'!$AD$14:$AD$54,MATCH(I452,'BCA Inputs'!$M$14:$M$54,0))*P452+INDEX('BCA Inputs'!$AE$14:$AE$54,MATCH(I452,'BCA Inputs'!$M$14:$M$54,0))*O452+INDEX('BCA Inputs'!$AF$14:$AF$54,MATCH(I452,'BCA Inputs'!$M$14:$M$54,0))*Q452+INDEX('BCA Inputs'!$AG$14:$AG$54,MATCH(I452,'BCA Inputs'!$M$14:$M$54,0))*F452+INDEX('BCA Inputs'!$AH$14:$AH$54,MATCH(I452,'BCA Inputs'!$M$14:$M$54,0))*G452,IF($B$3="RG&amp;E",INDEX('BCA Inputs'!$BM$14:$BM$54,MATCH(I452,'BCA Inputs'!$AW$14:$AW$54,0))*P452+INDEX('BCA Inputs'!$BN$14:$BN$54,MATCH(I452,'BCA Inputs'!$AW$14:$AW$54,0))*O452+INDEX('BCA Inputs'!$BO$14:$BO$54,MATCH(I452,'BCA Inputs'!$AW$14:$AW$54,0))*Q452+INDEX('BCA Inputs'!$BP$14:$BP$54,MATCH(I452,'BCA Inputs'!$AW$14:$AW$54,0))*F452+INDEX('BCA Inputs'!$BQ$14:$BQ$54,MATCH(I452,'BCA Inputs'!$AW$14:$AW$54,0))*G452,"")),"")</f>
        <v/>
      </c>
      <c r="AE452" s="237" t="str">
        <f t="shared" si="66"/>
        <v/>
      </c>
      <c r="AF452" s="198">
        <f t="shared" si="68"/>
        <v>0</v>
      </c>
      <c r="AG452" s="239">
        <f t="shared" si="69"/>
        <v>0</v>
      </c>
    </row>
    <row r="453" spans="1:33">
      <c r="A453" s="228"/>
      <c r="B453" s="176"/>
      <c r="C453" s="229"/>
      <c r="D453" s="230"/>
      <c r="E453" s="230"/>
      <c r="F453" s="230"/>
      <c r="G453" s="230"/>
      <c r="H453" s="231"/>
      <c r="I453" s="231"/>
      <c r="J453" s="232"/>
      <c r="K453" s="232"/>
      <c r="L453" s="232"/>
      <c r="M453" s="181">
        <f t="shared" si="67"/>
        <v>0</v>
      </c>
      <c r="N453" s="181">
        <f>IF(H453="",0,H453*I453*'Avoided Water Savings Cost'!$C$16)</f>
        <v>0</v>
      </c>
      <c r="O453" s="545">
        <f>IF(C453="",0,IF($B$3="NYSEG",C453/(1-'Avoided Electric Costs 2020'!$W$21),IF($B$3="RG&amp;E",C453/(1-'Avoided Electric Costs 2020'!$X$21),"")))</f>
        <v>0</v>
      </c>
      <c r="P453" s="546">
        <f>IF(D453="",0,IF($B$3="NYSEG",D453/(1-'Avoided Electric Costs 2020'!$W$21),IF($B$3="RG&amp;E",D453/(1-'Avoided Electric Costs 2020'!$X$21),"")))</f>
        <v>0</v>
      </c>
      <c r="Q453" s="546">
        <f>IF(E453="",0,IF($B$3="NYSEG",E453/(1-'Avoided Natural Gas Costs 2020'!$J$34),IF($B$3="RG&amp;E",E453/(1-'Avoided Natural Gas Costs 2020'!$K$34),"")))</f>
        <v>0</v>
      </c>
      <c r="R453" s="233" t="str">
        <f>IFERROR(IF(P453*'BCA Inputs'!$C$1+Q453*'BCA Inputs'!$C$2+F453*'BCA Inputs'!$C$2+G453*'BCA Inputs'!$C$2=0,"",P453*'BCA Inputs'!$C$1+Q453*'BCA Inputs'!$C$2+F453*'BCA Inputs'!$C$2+G453*'BCA Inputs'!$C$2),"")</f>
        <v/>
      </c>
      <c r="S453" s="181" t="str">
        <f t="shared" si="60"/>
        <v/>
      </c>
      <c r="T453" s="181" t="str">
        <f>IFERROR(IF($B$3="NYSEG",(INDEX('BCA Inputs'!$N$14:$N$54,MATCH(I453,'BCA Inputs'!$M$14:$M$54,0))*P453+INDEX('BCA Inputs'!$O$14:$O$54,MATCH(I453,'BCA Inputs'!$M$14:$M$54,0))*O453+INDEX('BCA Inputs'!P:P,MATCH(I453,'BCA Inputs'!M:M,0))*Q453+INDEX('BCA Inputs'!Q:Q,MATCH(I453,'BCA Inputs'!M:M,0))*F453+INDEX('BCA Inputs'!R:R,MATCH(I453,'BCA Inputs'!M:M,0))*G453)+L453+N453,IF($B$3="RG&amp;E",(INDEX('BCA Inputs'!$AX$14:$AX$54,MATCH(I453,'BCA Inputs'!$AW$14:$AW$54,0))*P453+INDEX('BCA Inputs'!$AY$14:$AY$54,MATCH(I453,'BCA Inputs'!$AW$14:$AW$54,0))*O453+INDEX('BCA Inputs'!$AZ$14:$AZ$54,MATCH(I453,'BCA Inputs'!$AW$14:$AW$54,0))*Q453+INDEX('BCA Inputs'!$BA$14:$BA$54,MATCH(I453,'BCA Inputs'!$AW$14:$AW$54,0))*F453+INDEX('BCA Inputs'!$BB$14:$BB$54,MATCH(I453,'BCA Inputs'!$AW$14:$AW$54,0))*G453)+L453+N453,"")),"")</f>
        <v/>
      </c>
      <c r="U453" s="234" t="str">
        <f t="shared" si="61"/>
        <v/>
      </c>
      <c r="V453" s="234" t="str">
        <f t="shared" si="62"/>
        <v/>
      </c>
      <c r="W453" s="234" t="str">
        <f t="shared" si="63"/>
        <v/>
      </c>
      <c r="Y453" s="235" t="str">
        <f t="shared" si="64"/>
        <v/>
      </c>
      <c r="Z453" s="236" t="str">
        <f>IFERROR(IF($B$3="NYSEG",INDEX('BCA Inputs'!$X$14:$X$54,MATCH(I453,'BCA Inputs'!$M$14:$M$54,0))*P453+INDEX('BCA Inputs'!$Y$14:$Y$54,MATCH(I453,'BCA Inputs'!$M$14:$M$54,0))*O453+INDEX('BCA Inputs'!$Z$14:$Z$54,MATCH(I453,'BCA Inputs'!$M$14:$M$54,0))*Q453+INDEX('BCA Inputs'!$AA$14:$AA$54,MATCH(I453,'BCA Inputs'!$M$14:$M$54,0))*F453+INDEX('BCA Inputs'!$AB$14:$AB$54,MATCH(I453,'BCA Inputs'!$M$14:$M$54,0))*G453,IF($B$3="RG&amp;E",INDEX('BCA Inputs'!$BG$14:$BG$54,MATCH(I453,'BCA Inputs'!$AW$14:$AW$54,0))*P453+INDEX('BCA Inputs'!$BH$14:$BH$54,MATCH(I453,'BCA Inputs'!$AW$14:$AW$54,0))*O453+INDEX('BCA Inputs'!$BI$14:$BI$54,MATCH(I453,'BCA Inputs'!$AW$14:$AW$54,0))*Q453+INDEX('BCA Inputs'!$BJ$14:$BJ$54,MATCH(I453,'BCA Inputs'!$AW$14:$AW$54,0))*F453+INDEX('BCA Inputs'!$BK$14:$BK$54,MATCH(I453,'BCA Inputs'!$AW$14:$AW$54,0))*G453,"")),"")</f>
        <v/>
      </c>
      <c r="AA453" s="237" t="str">
        <f t="shared" si="65"/>
        <v/>
      </c>
      <c r="AC453" s="238" t="str">
        <f>IFERROR((K453+R453)+IF($B$3="NYSEG",INDEX('BCA Inputs'!$AI$14:$AI$54,MATCH(I453,'BCA Inputs'!$M$14:$M$54,0))*P453+INDEX('BCA Inputs'!$AJ$14:$AJ$54,MATCH(I453,'BCA Inputs'!$M$14:$M$54,0))*Q453,IF($B$3="RG&amp;E",INDEX('BCA Inputs'!$BR$14:$BR$54,MATCH(I453,'BCA Inputs'!$AW$14:$AW$54,0))*P453+INDEX('BCA Inputs'!$BS$14:$BS$54,MATCH(I453,'BCA Inputs'!$AW$14:$AW$54,0))*Q453,"")),"")</f>
        <v/>
      </c>
      <c r="AD453" s="181" t="str">
        <f>IFERROR(IF($B$3="NYSEG",INDEX('BCA Inputs'!$AD$14:$AD$54,MATCH(I453,'BCA Inputs'!$M$14:$M$54,0))*P453+INDEX('BCA Inputs'!$AE$14:$AE$54,MATCH(I453,'BCA Inputs'!$M$14:$M$54,0))*O453+INDEX('BCA Inputs'!$AF$14:$AF$54,MATCH(I453,'BCA Inputs'!$M$14:$M$54,0))*Q453+INDEX('BCA Inputs'!$AG$14:$AG$54,MATCH(I453,'BCA Inputs'!$M$14:$M$54,0))*F453+INDEX('BCA Inputs'!$AH$14:$AH$54,MATCH(I453,'BCA Inputs'!$M$14:$M$54,0))*G453,IF($B$3="RG&amp;E",INDEX('BCA Inputs'!$BM$14:$BM$54,MATCH(I453,'BCA Inputs'!$AW$14:$AW$54,0))*P453+INDEX('BCA Inputs'!$BN$14:$BN$54,MATCH(I453,'BCA Inputs'!$AW$14:$AW$54,0))*O453+INDEX('BCA Inputs'!$BO$14:$BO$54,MATCH(I453,'BCA Inputs'!$AW$14:$AW$54,0))*Q453+INDEX('BCA Inputs'!$BP$14:$BP$54,MATCH(I453,'BCA Inputs'!$AW$14:$AW$54,0))*F453+INDEX('BCA Inputs'!$BQ$14:$BQ$54,MATCH(I453,'BCA Inputs'!$AW$14:$AW$54,0))*G453,"")),"")</f>
        <v/>
      </c>
      <c r="AE453" s="237" t="str">
        <f t="shared" si="66"/>
        <v/>
      </c>
      <c r="AF453" s="198">
        <f t="shared" si="68"/>
        <v>0</v>
      </c>
      <c r="AG453" s="239">
        <f t="shared" si="69"/>
        <v>0</v>
      </c>
    </row>
    <row r="454" spans="1:33">
      <c r="A454" s="228"/>
      <c r="B454" s="176"/>
      <c r="C454" s="229"/>
      <c r="D454" s="230"/>
      <c r="E454" s="230"/>
      <c r="F454" s="230"/>
      <c r="G454" s="230"/>
      <c r="H454" s="231"/>
      <c r="I454" s="231"/>
      <c r="J454" s="232"/>
      <c r="K454" s="232"/>
      <c r="L454" s="232"/>
      <c r="M454" s="181">
        <f t="shared" si="67"/>
        <v>0</v>
      </c>
      <c r="N454" s="181">
        <f>IF(H454="",0,H454*I454*'Avoided Water Savings Cost'!$C$16)</f>
        <v>0</v>
      </c>
      <c r="O454" s="545">
        <f>IF(C454="",0,IF($B$3="NYSEG",C454/(1-'Avoided Electric Costs 2020'!$W$21),IF($B$3="RG&amp;E",C454/(1-'Avoided Electric Costs 2020'!$X$21),"")))</f>
        <v>0</v>
      </c>
      <c r="P454" s="546">
        <f>IF(D454="",0,IF($B$3="NYSEG",D454/(1-'Avoided Electric Costs 2020'!$W$21),IF($B$3="RG&amp;E",D454/(1-'Avoided Electric Costs 2020'!$X$21),"")))</f>
        <v>0</v>
      </c>
      <c r="Q454" s="546">
        <f>IF(E454="",0,IF($B$3="NYSEG",E454/(1-'Avoided Natural Gas Costs 2020'!$J$34),IF($B$3="RG&amp;E",E454/(1-'Avoided Natural Gas Costs 2020'!$K$34),"")))</f>
        <v>0</v>
      </c>
      <c r="R454" s="233" t="str">
        <f>IFERROR(IF(P454*'BCA Inputs'!$C$1+Q454*'BCA Inputs'!$C$2+F454*'BCA Inputs'!$C$2+G454*'BCA Inputs'!$C$2=0,"",P454*'BCA Inputs'!$C$1+Q454*'BCA Inputs'!$C$2+F454*'BCA Inputs'!$C$2+G454*'BCA Inputs'!$C$2),"")</f>
        <v/>
      </c>
      <c r="S454" s="181" t="str">
        <f t="shared" si="60"/>
        <v/>
      </c>
      <c r="T454" s="181" t="str">
        <f>IFERROR(IF($B$3="NYSEG",(INDEX('BCA Inputs'!$N$14:$N$54,MATCH(I454,'BCA Inputs'!$M$14:$M$54,0))*P454+INDEX('BCA Inputs'!$O$14:$O$54,MATCH(I454,'BCA Inputs'!$M$14:$M$54,0))*O454+INDEX('BCA Inputs'!P:P,MATCH(I454,'BCA Inputs'!M:M,0))*Q454+INDEX('BCA Inputs'!Q:Q,MATCH(I454,'BCA Inputs'!M:M,0))*F454+INDEX('BCA Inputs'!R:R,MATCH(I454,'BCA Inputs'!M:M,0))*G454)+L454+N454,IF($B$3="RG&amp;E",(INDEX('BCA Inputs'!$AX$14:$AX$54,MATCH(I454,'BCA Inputs'!$AW$14:$AW$54,0))*P454+INDEX('BCA Inputs'!$AY$14:$AY$54,MATCH(I454,'BCA Inputs'!$AW$14:$AW$54,0))*O454+INDEX('BCA Inputs'!$AZ$14:$AZ$54,MATCH(I454,'BCA Inputs'!$AW$14:$AW$54,0))*Q454+INDEX('BCA Inputs'!$BA$14:$BA$54,MATCH(I454,'BCA Inputs'!$AW$14:$AW$54,0))*F454+INDEX('BCA Inputs'!$BB$14:$BB$54,MATCH(I454,'BCA Inputs'!$AW$14:$AW$54,0))*G454)+L454+N454,"")),"")</f>
        <v/>
      </c>
      <c r="U454" s="234" t="str">
        <f t="shared" si="61"/>
        <v/>
      </c>
      <c r="V454" s="234" t="str">
        <f t="shared" si="62"/>
        <v/>
      </c>
      <c r="W454" s="234" t="str">
        <f t="shared" si="63"/>
        <v/>
      </c>
      <c r="Y454" s="235" t="str">
        <f t="shared" si="64"/>
        <v/>
      </c>
      <c r="Z454" s="236" t="str">
        <f>IFERROR(IF($B$3="NYSEG",INDEX('BCA Inputs'!$X$14:$X$54,MATCH(I454,'BCA Inputs'!$M$14:$M$54,0))*P454+INDEX('BCA Inputs'!$Y$14:$Y$54,MATCH(I454,'BCA Inputs'!$M$14:$M$54,0))*O454+INDEX('BCA Inputs'!$Z$14:$Z$54,MATCH(I454,'BCA Inputs'!$M$14:$M$54,0))*Q454+INDEX('BCA Inputs'!$AA$14:$AA$54,MATCH(I454,'BCA Inputs'!$M$14:$M$54,0))*F454+INDEX('BCA Inputs'!$AB$14:$AB$54,MATCH(I454,'BCA Inputs'!$M$14:$M$54,0))*G454,IF($B$3="RG&amp;E",INDEX('BCA Inputs'!$BG$14:$BG$54,MATCH(I454,'BCA Inputs'!$AW$14:$AW$54,0))*P454+INDEX('BCA Inputs'!$BH$14:$BH$54,MATCH(I454,'BCA Inputs'!$AW$14:$AW$54,0))*O454+INDEX('BCA Inputs'!$BI$14:$BI$54,MATCH(I454,'BCA Inputs'!$AW$14:$AW$54,0))*Q454+INDEX('BCA Inputs'!$BJ$14:$BJ$54,MATCH(I454,'BCA Inputs'!$AW$14:$AW$54,0))*F454+INDEX('BCA Inputs'!$BK$14:$BK$54,MATCH(I454,'BCA Inputs'!$AW$14:$AW$54,0))*G454,"")),"")</f>
        <v/>
      </c>
      <c r="AA454" s="237" t="str">
        <f t="shared" si="65"/>
        <v/>
      </c>
      <c r="AC454" s="238" t="str">
        <f>IFERROR((K454+R454)+IF($B$3="NYSEG",INDEX('BCA Inputs'!$AI$14:$AI$54,MATCH(I454,'BCA Inputs'!$M$14:$M$54,0))*P454+INDEX('BCA Inputs'!$AJ$14:$AJ$54,MATCH(I454,'BCA Inputs'!$M$14:$M$54,0))*Q454,IF($B$3="RG&amp;E",INDEX('BCA Inputs'!$BR$14:$BR$54,MATCH(I454,'BCA Inputs'!$AW$14:$AW$54,0))*P454+INDEX('BCA Inputs'!$BS$14:$BS$54,MATCH(I454,'BCA Inputs'!$AW$14:$AW$54,0))*Q454,"")),"")</f>
        <v/>
      </c>
      <c r="AD454" s="181" t="str">
        <f>IFERROR(IF($B$3="NYSEG",INDEX('BCA Inputs'!$AD$14:$AD$54,MATCH(I454,'BCA Inputs'!$M$14:$M$54,0))*P454+INDEX('BCA Inputs'!$AE$14:$AE$54,MATCH(I454,'BCA Inputs'!$M$14:$M$54,0))*O454+INDEX('BCA Inputs'!$AF$14:$AF$54,MATCH(I454,'BCA Inputs'!$M$14:$M$54,0))*Q454+INDEX('BCA Inputs'!$AG$14:$AG$54,MATCH(I454,'BCA Inputs'!$M$14:$M$54,0))*F454+INDEX('BCA Inputs'!$AH$14:$AH$54,MATCH(I454,'BCA Inputs'!$M$14:$M$54,0))*G454,IF($B$3="RG&amp;E",INDEX('BCA Inputs'!$BM$14:$BM$54,MATCH(I454,'BCA Inputs'!$AW$14:$AW$54,0))*P454+INDEX('BCA Inputs'!$BN$14:$BN$54,MATCH(I454,'BCA Inputs'!$AW$14:$AW$54,0))*O454+INDEX('BCA Inputs'!$BO$14:$BO$54,MATCH(I454,'BCA Inputs'!$AW$14:$AW$54,0))*Q454+INDEX('BCA Inputs'!$BP$14:$BP$54,MATCH(I454,'BCA Inputs'!$AW$14:$AW$54,0))*F454+INDEX('BCA Inputs'!$BQ$14:$BQ$54,MATCH(I454,'BCA Inputs'!$AW$14:$AW$54,0))*G454,"")),"")</f>
        <v/>
      </c>
      <c r="AE454" s="237" t="str">
        <f t="shared" si="66"/>
        <v/>
      </c>
      <c r="AF454" s="198">
        <f t="shared" si="68"/>
        <v>0</v>
      </c>
      <c r="AG454" s="239">
        <f t="shared" si="69"/>
        <v>0</v>
      </c>
    </row>
    <row r="455" spans="1:33">
      <c r="A455" s="228"/>
      <c r="B455" s="176"/>
      <c r="C455" s="229"/>
      <c r="D455" s="230"/>
      <c r="E455" s="230"/>
      <c r="F455" s="230"/>
      <c r="G455" s="230"/>
      <c r="H455" s="231"/>
      <c r="I455" s="231"/>
      <c r="J455" s="232"/>
      <c r="K455" s="232"/>
      <c r="L455" s="232"/>
      <c r="M455" s="181">
        <f t="shared" si="67"/>
        <v>0</v>
      </c>
      <c r="N455" s="181">
        <f>IF(H455="",0,H455*I455*'Avoided Water Savings Cost'!$C$16)</f>
        <v>0</v>
      </c>
      <c r="O455" s="545">
        <f>IF(C455="",0,IF($B$3="NYSEG",C455/(1-'Avoided Electric Costs 2020'!$W$21),IF($B$3="RG&amp;E",C455/(1-'Avoided Electric Costs 2020'!$X$21),"")))</f>
        <v>0</v>
      </c>
      <c r="P455" s="546">
        <f>IF(D455="",0,IF($B$3="NYSEG",D455/(1-'Avoided Electric Costs 2020'!$W$21),IF($B$3="RG&amp;E",D455/(1-'Avoided Electric Costs 2020'!$X$21),"")))</f>
        <v>0</v>
      </c>
      <c r="Q455" s="546">
        <f>IF(E455="",0,IF($B$3="NYSEG",E455/(1-'Avoided Natural Gas Costs 2020'!$J$34),IF($B$3="RG&amp;E",E455/(1-'Avoided Natural Gas Costs 2020'!$K$34),"")))</f>
        <v>0</v>
      </c>
      <c r="R455" s="233" t="str">
        <f>IFERROR(IF(P455*'BCA Inputs'!$C$1+Q455*'BCA Inputs'!$C$2+F455*'BCA Inputs'!$C$2+G455*'BCA Inputs'!$C$2=0,"",P455*'BCA Inputs'!$C$1+Q455*'BCA Inputs'!$C$2+F455*'BCA Inputs'!$C$2+G455*'BCA Inputs'!$C$2),"")</f>
        <v/>
      </c>
      <c r="S455" s="181" t="str">
        <f t="shared" si="60"/>
        <v/>
      </c>
      <c r="T455" s="181" t="str">
        <f>IFERROR(IF($B$3="NYSEG",(INDEX('BCA Inputs'!$N$14:$N$54,MATCH(I455,'BCA Inputs'!$M$14:$M$54,0))*P455+INDEX('BCA Inputs'!$O$14:$O$54,MATCH(I455,'BCA Inputs'!$M$14:$M$54,0))*O455+INDEX('BCA Inputs'!P:P,MATCH(I455,'BCA Inputs'!M:M,0))*Q455+INDEX('BCA Inputs'!Q:Q,MATCH(I455,'BCA Inputs'!M:M,0))*F455+INDEX('BCA Inputs'!R:R,MATCH(I455,'BCA Inputs'!M:M,0))*G455)+L455+N455,IF($B$3="RG&amp;E",(INDEX('BCA Inputs'!$AX$14:$AX$54,MATCH(I455,'BCA Inputs'!$AW$14:$AW$54,0))*P455+INDEX('BCA Inputs'!$AY$14:$AY$54,MATCH(I455,'BCA Inputs'!$AW$14:$AW$54,0))*O455+INDEX('BCA Inputs'!$AZ$14:$AZ$54,MATCH(I455,'BCA Inputs'!$AW$14:$AW$54,0))*Q455+INDEX('BCA Inputs'!$BA$14:$BA$54,MATCH(I455,'BCA Inputs'!$AW$14:$AW$54,0))*F455+INDEX('BCA Inputs'!$BB$14:$BB$54,MATCH(I455,'BCA Inputs'!$AW$14:$AW$54,0))*G455)+L455+N455,"")),"")</f>
        <v/>
      </c>
      <c r="U455" s="234" t="str">
        <f t="shared" si="61"/>
        <v/>
      </c>
      <c r="V455" s="234" t="str">
        <f t="shared" si="62"/>
        <v/>
      </c>
      <c r="W455" s="234" t="str">
        <f t="shared" si="63"/>
        <v/>
      </c>
      <c r="Y455" s="235" t="str">
        <f t="shared" si="64"/>
        <v/>
      </c>
      <c r="Z455" s="236" t="str">
        <f>IFERROR(IF($B$3="NYSEG",INDEX('BCA Inputs'!$X$14:$X$54,MATCH(I455,'BCA Inputs'!$M$14:$M$54,0))*P455+INDEX('BCA Inputs'!$Y$14:$Y$54,MATCH(I455,'BCA Inputs'!$M$14:$M$54,0))*O455+INDEX('BCA Inputs'!$Z$14:$Z$54,MATCH(I455,'BCA Inputs'!$M$14:$M$54,0))*Q455+INDEX('BCA Inputs'!$AA$14:$AA$54,MATCH(I455,'BCA Inputs'!$M$14:$M$54,0))*F455+INDEX('BCA Inputs'!$AB$14:$AB$54,MATCH(I455,'BCA Inputs'!$M$14:$M$54,0))*G455,IF($B$3="RG&amp;E",INDEX('BCA Inputs'!$BG$14:$BG$54,MATCH(I455,'BCA Inputs'!$AW$14:$AW$54,0))*P455+INDEX('BCA Inputs'!$BH$14:$BH$54,MATCH(I455,'BCA Inputs'!$AW$14:$AW$54,0))*O455+INDEX('BCA Inputs'!$BI$14:$BI$54,MATCH(I455,'BCA Inputs'!$AW$14:$AW$54,0))*Q455+INDEX('BCA Inputs'!$BJ$14:$BJ$54,MATCH(I455,'BCA Inputs'!$AW$14:$AW$54,0))*F455+INDEX('BCA Inputs'!$BK$14:$BK$54,MATCH(I455,'BCA Inputs'!$AW$14:$AW$54,0))*G455,"")),"")</f>
        <v/>
      </c>
      <c r="AA455" s="237" t="str">
        <f t="shared" si="65"/>
        <v/>
      </c>
      <c r="AC455" s="238" t="str">
        <f>IFERROR((K455+R455)+IF($B$3="NYSEG",INDEX('BCA Inputs'!$AI$14:$AI$54,MATCH(I455,'BCA Inputs'!$M$14:$M$54,0))*P455+INDEX('BCA Inputs'!$AJ$14:$AJ$54,MATCH(I455,'BCA Inputs'!$M$14:$M$54,0))*Q455,IF($B$3="RG&amp;E",INDEX('BCA Inputs'!$BR$14:$BR$54,MATCH(I455,'BCA Inputs'!$AW$14:$AW$54,0))*P455+INDEX('BCA Inputs'!$BS$14:$BS$54,MATCH(I455,'BCA Inputs'!$AW$14:$AW$54,0))*Q455,"")),"")</f>
        <v/>
      </c>
      <c r="AD455" s="181" t="str">
        <f>IFERROR(IF($B$3="NYSEG",INDEX('BCA Inputs'!$AD$14:$AD$54,MATCH(I455,'BCA Inputs'!$M$14:$M$54,0))*P455+INDEX('BCA Inputs'!$AE$14:$AE$54,MATCH(I455,'BCA Inputs'!$M$14:$M$54,0))*O455+INDEX('BCA Inputs'!$AF$14:$AF$54,MATCH(I455,'BCA Inputs'!$M$14:$M$54,0))*Q455+INDEX('BCA Inputs'!$AG$14:$AG$54,MATCH(I455,'BCA Inputs'!$M$14:$M$54,0))*F455+INDEX('BCA Inputs'!$AH$14:$AH$54,MATCH(I455,'BCA Inputs'!$M$14:$M$54,0))*G455,IF($B$3="RG&amp;E",INDEX('BCA Inputs'!$BM$14:$BM$54,MATCH(I455,'BCA Inputs'!$AW$14:$AW$54,0))*P455+INDEX('BCA Inputs'!$BN$14:$BN$54,MATCH(I455,'BCA Inputs'!$AW$14:$AW$54,0))*O455+INDEX('BCA Inputs'!$BO$14:$BO$54,MATCH(I455,'BCA Inputs'!$AW$14:$AW$54,0))*Q455+INDEX('BCA Inputs'!$BP$14:$BP$54,MATCH(I455,'BCA Inputs'!$AW$14:$AW$54,0))*F455+INDEX('BCA Inputs'!$BQ$14:$BQ$54,MATCH(I455,'BCA Inputs'!$AW$14:$AW$54,0))*G455,"")),"")</f>
        <v/>
      </c>
      <c r="AE455" s="237" t="str">
        <f t="shared" si="66"/>
        <v/>
      </c>
      <c r="AF455" s="198">
        <f t="shared" si="68"/>
        <v>0</v>
      </c>
      <c r="AG455" s="239">
        <f t="shared" si="69"/>
        <v>0</v>
      </c>
    </row>
    <row r="456" spans="1:33">
      <c r="A456" s="228"/>
      <c r="B456" s="176"/>
      <c r="C456" s="229"/>
      <c r="D456" s="230"/>
      <c r="E456" s="230"/>
      <c r="F456" s="230"/>
      <c r="G456" s="230"/>
      <c r="H456" s="231"/>
      <c r="I456" s="231"/>
      <c r="J456" s="232"/>
      <c r="K456" s="232"/>
      <c r="L456" s="232"/>
      <c r="M456" s="181">
        <f t="shared" si="67"/>
        <v>0</v>
      </c>
      <c r="N456" s="181">
        <f>IF(H456="",0,H456*I456*'Avoided Water Savings Cost'!$C$16)</f>
        <v>0</v>
      </c>
      <c r="O456" s="545">
        <f>IF(C456="",0,IF($B$3="NYSEG",C456/(1-'Avoided Electric Costs 2020'!$W$21),IF($B$3="RG&amp;E",C456/(1-'Avoided Electric Costs 2020'!$X$21),"")))</f>
        <v>0</v>
      </c>
      <c r="P456" s="546">
        <f>IF(D456="",0,IF($B$3="NYSEG",D456/(1-'Avoided Electric Costs 2020'!$W$21),IF($B$3="RG&amp;E",D456/(1-'Avoided Electric Costs 2020'!$X$21),"")))</f>
        <v>0</v>
      </c>
      <c r="Q456" s="546">
        <f>IF(E456="",0,IF($B$3="NYSEG",E456/(1-'Avoided Natural Gas Costs 2020'!$J$34),IF($B$3="RG&amp;E",E456/(1-'Avoided Natural Gas Costs 2020'!$K$34),"")))</f>
        <v>0</v>
      </c>
      <c r="R456" s="233" t="str">
        <f>IFERROR(IF(P456*'BCA Inputs'!$C$1+Q456*'BCA Inputs'!$C$2+F456*'BCA Inputs'!$C$2+G456*'BCA Inputs'!$C$2=0,"",P456*'BCA Inputs'!$C$1+Q456*'BCA Inputs'!$C$2+F456*'BCA Inputs'!$C$2+G456*'BCA Inputs'!$C$2),"")</f>
        <v/>
      </c>
      <c r="S456" s="181" t="str">
        <f t="shared" si="60"/>
        <v/>
      </c>
      <c r="T456" s="181" t="str">
        <f>IFERROR(IF($B$3="NYSEG",(INDEX('BCA Inputs'!$N$14:$N$54,MATCH(I456,'BCA Inputs'!$M$14:$M$54,0))*P456+INDEX('BCA Inputs'!$O$14:$O$54,MATCH(I456,'BCA Inputs'!$M$14:$M$54,0))*O456+INDEX('BCA Inputs'!P:P,MATCH(I456,'BCA Inputs'!M:M,0))*Q456+INDEX('BCA Inputs'!Q:Q,MATCH(I456,'BCA Inputs'!M:M,0))*F456+INDEX('BCA Inputs'!R:R,MATCH(I456,'BCA Inputs'!M:M,0))*G456)+L456+N456,IF($B$3="RG&amp;E",(INDEX('BCA Inputs'!$AX$14:$AX$54,MATCH(I456,'BCA Inputs'!$AW$14:$AW$54,0))*P456+INDEX('BCA Inputs'!$AY$14:$AY$54,MATCH(I456,'BCA Inputs'!$AW$14:$AW$54,0))*O456+INDEX('BCA Inputs'!$AZ$14:$AZ$54,MATCH(I456,'BCA Inputs'!$AW$14:$AW$54,0))*Q456+INDEX('BCA Inputs'!$BA$14:$BA$54,MATCH(I456,'BCA Inputs'!$AW$14:$AW$54,0))*F456+INDEX('BCA Inputs'!$BB$14:$BB$54,MATCH(I456,'BCA Inputs'!$AW$14:$AW$54,0))*G456)+L456+N456,"")),"")</f>
        <v/>
      </c>
      <c r="U456" s="234" t="str">
        <f t="shared" si="61"/>
        <v/>
      </c>
      <c r="V456" s="234" t="str">
        <f t="shared" si="62"/>
        <v/>
      </c>
      <c r="W456" s="234" t="str">
        <f t="shared" si="63"/>
        <v/>
      </c>
      <c r="Y456" s="235" t="str">
        <f t="shared" si="64"/>
        <v/>
      </c>
      <c r="Z456" s="236" t="str">
        <f>IFERROR(IF($B$3="NYSEG",INDEX('BCA Inputs'!$X$14:$X$54,MATCH(I456,'BCA Inputs'!$M$14:$M$54,0))*P456+INDEX('BCA Inputs'!$Y$14:$Y$54,MATCH(I456,'BCA Inputs'!$M$14:$M$54,0))*O456+INDEX('BCA Inputs'!$Z$14:$Z$54,MATCH(I456,'BCA Inputs'!$M$14:$M$54,0))*Q456+INDEX('BCA Inputs'!$AA$14:$AA$54,MATCH(I456,'BCA Inputs'!$M$14:$M$54,0))*F456+INDEX('BCA Inputs'!$AB$14:$AB$54,MATCH(I456,'BCA Inputs'!$M$14:$M$54,0))*G456,IF($B$3="RG&amp;E",INDEX('BCA Inputs'!$BG$14:$BG$54,MATCH(I456,'BCA Inputs'!$AW$14:$AW$54,0))*P456+INDEX('BCA Inputs'!$BH$14:$BH$54,MATCH(I456,'BCA Inputs'!$AW$14:$AW$54,0))*O456+INDEX('BCA Inputs'!$BI$14:$BI$54,MATCH(I456,'BCA Inputs'!$AW$14:$AW$54,0))*Q456+INDEX('BCA Inputs'!$BJ$14:$BJ$54,MATCH(I456,'BCA Inputs'!$AW$14:$AW$54,0))*F456+INDEX('BCA Inputs'!$BK$14:$BK$54,MATCH(I456,'BCA Inputs'!$AW$14:$AW$54,0))*G456,"")),"")</f>
        <v/>
      </c>
      <c r="AA456" s="237" t="str">
        <f t="shared" si="65"/>
        <v/>
      </c>
      <c r="AC456" s="238" t="str">
        <f>IFERROR((K456+R456)+IF($B$3="NYSEG",INDEX('BCA Inputs'!$AI$14:$AI$54,MATCH(I456,'BCA Inputs'!$M$14:$M$54,0))*P456+INDEX('BCA Inputs'!$AJ$14:$AJ$54,MATCH(I456,'BCA Inputs'!$M$14:$M$54,0))*Q456,IF($B$3="RG&amp;E",INDEX('BCA Inputs'!$BR$14:$BR$54,MATCH(I456,'BCA Inputs'!$AW$14:$AW$54,0))*P456+INDEX('BCA Inputs'!$BS$14:$BS$54,MATCH(I456,'BCA Inputs'!$AW$14:$AW$54,0))*Q456,"")),"")</f>
        <v/>
      </c>
      <c r="AD456" s="181" t="str">
        <f>IFERROR(IF($B$3="NYSEG",INDEX('BCA Inputs'!$AD$14:$AD$54,MATCH(I456,'BCA Inputs'!$M$14:$M$54,0))*P456+INDEX('BCA Inputs'!$AE$14:$AE$54,MATCH(I456,'BCA Inputs'!$M$14:$M$54,0))*O456+INDEX('BCA Inputs'!$AF$14:$AF$54,MATCH(I456,'BCA Inputs'!$M$14:$M$54,0))*Q456+INDEX('BCA Inputs'!$AG$14:$AG$54,MATCH(I456,'BCA Inputs'!$M$14:$M$54,0))*F456+INDEX('BCA Inputs'!$AH$14:$AH$54,MATCH(I456,'BCA Inputs'!$M$14:$M$54,0))*G456,IF($B$3="RG&amp;E",INDEX('BCA Inputs'!$BM$14:$BM$54,MATCH(I456,'BCA Inputs'!$AW$14:$AW$54,0))*P456+INDEX('BCA Inputs'!$BN$14:$BN$54,MATCH(I456,'BCA Inputs'!$AW$14:$AW$54,0))*O456+INDEX('BCA Inputs'!$BO$14:$BO$54,MATCH(I456,'BCA Inputs'!$AW$14:$AW$54,0))*Q456+INDEX('BCA Inputs'!$BP$14:$BP$54,MATCH(I456,'BCA Inputs'!$AW$14:$AW$54,0))*F456+INDEX('BCA Inputs'!$BQ$14:$BQ$54,MATCH(I456,'BCA Inputs'!$AW$14:$AW$54,0))*G456,"")),"")</f>
        <v/>
      </c>
      <c r="AE456" s="237" t="str">
        <f t="shared" si="66"/>
        <v/>
      </c>
      <c r="AF456" s="198">
        <f t="shared" si="68"/>
        <v>0</v>
      </c>
      <c r="AG456" s="239">
        <f t="shared" si="69"/>
        <v>0</v>
      </c>
    </row>
    <row r="457" spans="1:33">
      <c r="A457" s="228"/>
      <c r="B457" s="176"/>
      <c r="C457" s="229"/>
      <c r="D457" s="230"/>
      <c r="E457" s="230"/>
      <c r="F457" s="230"/>
      <c r="G457" s="230"/>
      <c r="H457" s="231"/>
      <c r="I457" s="231"/>
      <c r="J457" s="232"/>
      <c r="K457" s="232"/>
      <c r="L457" s="232"/>
      <c r="M457" s="181">
        <f t="shared" si="67"/>
        <v>0</v>
      </c>
      <c r="N457" s="181">
        <f>IF(H457="",0,H457*I457*'Avoided Water Savings Cost'!$C$16)</f>
        <v>0</v>
      </c>
      <c r="O457" s="545">
        <f>IF(C457="",0,IF($B$3="NYSEG",C457/(1-'Avoided Electric Costs 2020'!$W$21),IF($B$3="RG&amp;E",C457/(1-'Avoided Electric Costs 2020'!$X$21),"")))</f>
        <v>0</v>
      </c>
      <c r="P457" s="546">
        <f>IF(D457="",0,IF($B$3="NYSEG",D457/(1-'Avoided Electric Costs 2020'!$W$21),IF($B$3="RG&amp;E",D457/(1-'Avoided Electric Costs 2020'!$X$21),"")))</f>
        <v>0</v>
      </c>
      <c r="Q457" s="546">
        <f>IF(E457="",0,IF($B$3="NYSEG",E457/(1-'Avoided Natural Gas Costs 2020'!$J$34),IF($B$3="RG&amp;E",E457/(1-'Avoided Natural Gas Costs 2020'!$K$34),"")))</f>
        <v>0</v>
      </c>
      <c r="R457" s="233" t="str">
        <f>IFERROR(IF(P457*'BCA Inputs'!$C$1+Q457*'BCA Inputs'!$C$2+F457*'BCA Inputs'!$C$2+G457*'BCA Inputs'!$C$2=0,"",P457*'BCA Inputs'!$C$1+Q457*'BCA Inputs'!$C$2+F457*'BCA Inputs'!$C$2+G457*'BCA Inputs'!$C$2),"")</f>
        <v/>
      </c>
      <c r="S457" s="181" t="str">
        <f t="shared" si="60"/>
        <v/>
      </c>
      <c r="T457" s="181" t="str">
        <f>IFERROR(IF($B$3="NYSEG",(INDEX('BCA Inputs'!$N$14:$N$54,MATCH(I457,'BCA Inputs'!$M$14:$M$54,0))*P457+INDEX('BCA Inputs'!$O$14:$O$54,MATCH(I457,'BCA Inputs'!$M$14:$M$54,0))*O457+INDEX('BCA Inputs'!P:P,MATCH(I457,'BCA Inputs'!M:M,0))*Q457+INDEX('BCA Inputs'!Q:Q,MATCH(I457,'BCA Inputs'!M:M,0))*F457+INDEX('BCA Inputs'!R:R,MATCH(I457,'BCA Inputs'!M:M,0))*G457)+L457+N457,IF($B$3="RG&amp;E",(INDEX('BCA Inputs'!$AX$14:$AX$54,MATCH(I457,'BCA Inputs'!$AW$14:$AW$54,0))*P457+INDEX('BCA Inputs'!$AY$14:$AY$54,MATCH(I457,'BCA Inputs'!$AW$14:$AW$54,0))*O457+INDEX('BCA Inputs'!$AZ$14:$AZ$54,MATCH(I457,'BCA Inputs'!$AW$14:$AW$54,0))*Q457+INDEX('BCA Inputs'!$BA$14:$BA$54,MATCH(I457,'BCA Inputs'!$AW$14:$AW$54,0))*F457+INDEX('BCA Inputs'!$BB$14:$BB$54,MATCH(I457,'BCA Inputs'!$AW$14:$AW$54,0))*G457)+L457+N457,"")),"")</f>
        <v/>
      </c>
      <c r="U457" s="234" t="str">
        <f t="shared" si="61"/>
        <v/>
      </c>
      <c r="V457" s="234" t="str">
        <f t="shared" si="62"/>
        <v/>
      </c>
      <c r="W457" s="234" t="str">
        <f t="shared" si="63"/>
        <v/>
      </c>
      <c r="Y457" s="235" t="str">
        <f t="shared" si="64"/>
        <v/>
      </c>
      <c r="Z457" s="236" t="str">
        <f>IFERROR(IF($B$3="NYSEG",INDEX('BCA Inputs'!$X$14:$X$54,MATCH(I457,'BCA Inputs'!$M$14:$M$54,0))*P457+INDEX('BCA Inputs'!$Y$14:$Y$54,MATCH(I457,'BCA Inputs'!$M$14:$M$54,0))*O457+INDEX('BCA Inputs'!$Z$14:$Z$54,MATCH(I457,'BCA Inputs'!$M$14:$M$54,0))*Q457+INDEX('BCA Inputs'!$AA$14:$AA$54,MATCH(I457,'BCA Inputs'!$M$14:$M$54,0))*F457+INDEX('BCA Inputs'!$AB$14:$AB$54,MATCH(I457,'BCA Inputs'!$M$14:$M$54,0))*G457,IF($B$3="RG&amp;E",INDEX('BCA Inputs'!$BG$14:$BG$54,MATCH(I457,'BCA Inputs'!$AW$14:$AW$54,0))*P457+INDEX('BCA Inputs'!$BH$14:$BH$54,MATCH(I457,'BCA Inputs'!$AW$14:$AW$54,0))*O457+INDEX('BCA Inputs'!$BI$14:$BI$54,MATCH(I457,'BCA Inputs'!$AW$14:$AW$54,0))*Q457+INDEX('BCA Inputs'!$BJ$14:$BJ$54,MATCH(I457,'BCA Inputs'!$AW$14:$AW$54,0))*F457+INDEX('BCA Inputs'!$BK$14:$BK$54,MATCH(I457,'BCA Inputs'!$AW$14:$AW$54,0))*G457,"")),"")</f>
        <v/>
      </c>
      <c r="AA457" s="237" t="str">
        <f t="shared" si="65"/>
        <v/>
      </c>
      <c r="AC457" s="238" t="str">
        <f>IFERROR((K457+R457)+IF($B$3="NYSEG",INDEX('BCA Inputs'!$AI$14:$AI$54,MATCH(I457,'BCA Inputs'!$M$14:$M$54,0))*P457+INDEX('BCA Inputs'!$AJ$14:$AJ$54,MATCH(I457,'BCA Inputs'!$M$14:$M$54,0))*Q457,IF($B$3="RG&amp;E",INDEX('BCA Inputs'!$BR$14:$BR$54,MATCH(I457,'BCA Inputs'!$AW$14:$AW$54,0))*P457+INDEX('BCA Inputs'!$BS$14:$BS$54,MATCH(I457,'BCA Inputs'!$AW$14:$AW$54,0))*Q457,"")),"")</f>
        <v/>
      </c>
      <c r="AD457" s="181" t="str">
        <f>IFERROR(IF($B$3="NYSEG",INDEX('BCA Inputs'!$AD$14:$AD$54,MATCH(I457,'BCA Inputs'!$M$14:$M$54,0))*P457+INDEX('BCA Inputs'!$AE$14:$AE$54,MATCH(I457,'BCA Inputs'!$M$14:$M$54,0))*O457+INDEX('BCA Inputs'!$AF$14:$AF$54,MATCH(I457,'BCA Inputs'!$M$14:$M$54,0))*Q457+INDEX('BCA Inputs'!$AG$14:$AG$54,MATCH(I457,'BCA Inputs'!$M$14:$M$54,0))*F457+INDEX('BCA Inputs'!$AH$14:$AH$54,MATCH(I457,'BCA Inputs'!$M$14:$M$54,0))*G457,IF($B$3="RG&amp;E",INDEX('BCA Inputs'!$BM$14:$BM$54,MATCH(I457,'BCA Inputs'!$AW$14:$AW$54,0))*P457+INDEX('BCA Inputs'!$BN$14:$BN$54,MATCH(I457,'BCA Inputs'!$AW$14:$AW$54,0))*O457+INDEX('BCA Inputs'!$BO$14:$BO$54,MATCH(I457,'BCA Inputs'!$AW$14:$AW$54,0))*Q457+INDEX('BCA Inputs'!$BP$14:$BP$54,MATCH(I457,'BCA Inputs'!$AW$14:$AW$54,0))*F457+INDEX('BCA Inputs'!$BQ$14:$BQ$54,MATCH(I457,'BCA Inputs'!$AW$14:$AW$54,0))*G457,"")),"")</f>
        <v/>
      </c>
      <c r="AE457" s="237" t="str">
        <f t="shared" si="66"/>
        <v/>
      </c>
      <c r="AF457" s="198">
        <f t="shared" si="68"/>
        <v>0</v>
      </c>
      <c r="AG457" s="239">
        <f t="shared" si="69"/>
        <v>0</v>
      </c>
    </row>
    <row r="458" spans="1:33">
      <c r="A458" s="228"/>
      <c r="B458" s="176"/>
      <c r="C458" s="229"/>
      <c r="D458" s="230"/>
      <c r="E458" s="230"/>
      <c r="F458" s="230"/>
      <c r="G458" s="230"/>
      <c r="H458" s="231"/>
      <c r="I458" s="231"/>
      <c r="J458" s="232"/>
      <c r="K458" s="232"/>
      <c r="L458" s="232"/>
      <c r="M458" s="181">
        <f t="shared" si="67"/>
        <v>0</v>
      </c>
      <c r="N458" s="181">
        <f>IF(H458="",0,H458*I458*'Avoided Water Savings Cost'!$C$16)</f>
        <v>0</v>
      </c>
      <c r="O458" s="545">
        <f>IF(C458="",0,IF($B$3="NYSEG",C458/(1-'Avoided Electric Costs 2020'!$W$21),IF($B$3="RG&amp;E",C458/(1-'Avoided Electric Costs 2020'!$X$21),"")))</f>
        <v>0</v>
      </c>
      <c r="P458" s="546">
        <f>IF(D458="",0,IF($B$3="NYSEG",D458/(1-'Avoided Electric Costs 2020'!$W$21),IF($B$3="RG&amp;E",D458/(1-'Avoided Electric Costs 2020'!$X$21),"")))</f>
        <v>0</v>
      </c>
      <c r="Q458" s="546">
        <f>IF(E458="",0,IF($B$3="NYSEG",E458/(1-'Avoided Natural Gas Costs 2020'!$J$34),IF($B$3="RG&amp;E",E458/(1-'Avoided Natural Gas Costs 2020'!$K$34),"")))</f>
        <v>0</v>
      </c>
      <c r="R458" s="233" t="str">
        <f>IFERROR(IF(P458*'BCA Inputs'!$C$1+Q458*'BCA Inputs'!$C$2+F458*'BCA Inputs'!$C$2+G458*'BCA Inputs'!$C$2=0,"",P458*'BCA Inputs'!$C$1+Q458*'BCA Inputs'!$C$2+F458*'BCA Inputs'!$C$2+G458*'BCA Inputs'!$C$2),"")</f>
        <v/>
      </c>
      <c r="S458" s="181" t="str">
        <f t="shared" si="60"/>
        <v/>
      </c>
      <c r="T458" s="181" t="str">
        <f>IFERROR(IF($B$3="NYSEG",(INDEX('BCA Inputs'!$N$14:$N$54,MATCH(I458,'BCA Inputs'!$M$14:$M$54,0))*P458+INDEX('BCA Inputs'!$O$14:$O$54,MATCH(I458,'BCA Inputs'!$M$14:$M$54,0))*O458+INDEX('BCA Inputs'!P:P,MATCH(I458,'BCA Inputs'!M:M,0))*Q458+INDEX('BCA Inputs'!Q:Q,MATCH(I458,'BCA Inputs'!M:M,0))*F458+INDEX('BCA Inputs'!R:R,MATCH(I458,'BCA Inputs'!M:M,0))*G458)+L458+N458,IF($B$3="RG&amp;E",(INDEX('BCA Inputs'!$AX$14:$AX$54,MATCH(I458,'BCA Inputs'!$AW$14:$AW$54,0))*P458+INDEX('BCA Inputs'!$AY$14:$AY$54,MATCH(I458,'BCA Inputs'!$AW$14:$AW$54,0))*O458+INDEX('BCA Inputs'!$AZ$14:$AZ$54,MATCH(I458,'BCA Inputs'!$AW$14:$AW$54,0))*Q458+INDEX('BCA Inputs'!$BA$14:$BA$54,MATCH(I458,'BCA Inputs'!$AW$14:$AW$54,0))*F458+INDEX('BCA Inputs'!$BB$14:$BB$54,MATCH(I458,'BCA Inputs'!$AW$14:$AW$54,0))*G458)+L458+N458,"")),"")</f>
        <v/>
      </c>
      <c r="U458" s="234" t="str">
        <f t="shared" si="61"/>
        <v/>
      </c>
      <c r="V458" s="234" t="str">
        <f t="shared" si="62"/>
        <v/>
      </c>
      <c r="W458" s="234" t="str">
        <f t="shared" si="63"/>
        <v/>
      </c>
      <c r="Y458" s="235" t="str">
        <f t="shared" si="64"/>
        <v/>
      </c>
      <c r="Z458" s="236" t="str">
        <f>IFERROR(IF($B$3="NYSEG",INDEX('BCA Inputs'!$X$14:$X$54,MATCH(I458,'BCA Inputs'!$M$14:$M$54,0))*P458+INDEX('BCA Inputs'!$Y$14:$Y$54,MATCH(I458,'BCA Inputs'!$M$14:$M$54,0))*O458+INDEX('BCA Inputs'!$Z$14:$Z$54,MATCH(I458,'BCA Inputs'!$M$14:$M$54,0))*Q458+INDEX('BCA Inputs'!$AA$14:$AA$54,MATCH(I458,'BCA Inputs'!$M$14:$M$54,0))*F458+INDEX('BCA Inputs'!$AB$14:$AB$54,MATCH(I458,'BCA Inputs'!$M$14:$M$54,0))*G458,IF($B$3="RG&amp;E",INDEX('BCA Inputs'!$BG$14:$BG$54,MATCH(I458,'BCA Inputs'!$AW$14:$AW$54,0))*P458+INDEX('BCA Inputs'!$BH$14:$BH$54,MATCH(I458,'BCA Inputs'!$AW$14:$AW$54,0))*O458+INDEX('BCA Inputs'!$BI$14:$BI$54,MATCH(I458,'BCA Inputs'!$AW$14:$AW$54,0))*Q458+INDEX('BCA Inputs'!$BJ$14:$BJ$54,MATCH(I458,'BCA Inputs'!$AW$14:$AW$54,0))*F458+INDEX('BCA Inputs'!$BK$14:$BK$54,MATCH(I458,'BCA Inputs'!$AW$14:$AW$54,0))*G458,"")),"")</f>
        <v/>
      </c>
      <c r="AA458" s="237" t="str">
        <f t="shared" si="65"/>
        <v/>
      </c>
      <c r="AC458" s="238" t="str">
        <f>IFERROR((K458+R458)+IF($B$3="NYSEG",INDEX('BCA Inputs'!$AI$14:$AI$54,MATCH(I458,'BCA Inputs'!$M$14:$M$54,0))*P458+INDEX('BCA Inputs'!$AJ$14:$AJ$54,MATCH(I458,'BCA Inputs'!$M$14:$M$54,0))*Q458,IF($B$3="RG&amp;E",INDEX('BCA Inputs'!$BR$14:$BR$54,MATCH(I458,'BCA Inputs'!$AW$14:$AW$54,0))*P458+INDEX('BCA Inputs'!$BS$14:$BS$54,MATCH(I458,'BCA Inputs'!$AW$14:$AW$54,0))*Q458,"")),"")</f>
        <v/>
      </c>
      <c r="AD458" s="181" t="str">
        <f>IFERROR(IF($B$3="NYSEG",INDEX('BCA Inputs'!$AD$14:$AD$54,MATCH(I458,'BCA Inputs'!$M$14:$M$54,0))*P458+INDEX('BCA Inputs'!$AE$14:$AE$54,MATCH(I458,'BCA Inputs'!$M$14:$M$54,0))*O458+INDEX('BCA Inputs'!$AF$14:$AF$54,MATCH(I458,'BCA Inputs'!$M$14:$M$54,0))*Q458+INDEX('BCA Inputs'!$AG$14:$AG$54,MATCH(I458,'BCA Inputs'!$M$14:$M$54,0))*F458+INDEX('BCA Inputs'!$AH$14:$AH$54,MATCH(I458,'BCA Inputs'!$M$14:$M$54,0))*G458,IF($B$3="RG&amp;E",INDEX('BCA Inputs'!$BM$14:$BM$54,MATCH(I458,'BCA Inputs'!$AW$14:$AW$54,0))*P458+INDEX('BCA Inputs'!$BN$14:$BN$54,MATCH(I458,'BCA Inputs'!$AW$14:$AW$54,0))*O458+INDEX('BCA Inputs'!$BO$14:$BO$54,MATCH(I458,'BCA Inputs'!$AW$14:$AW$54,0))*Q458+INDEX('BCA Inputs'!$BP$14:$BP$54,MATCH(I458,'BCA Inputs'!$AW$14:$AW$54,0))*F458+INDEX('BCA Inputs'!$BQ$14:$BQ$54,MATCH(I458,'BCA Inputs'!$AW$14:$AW$54,0))*G458,"")),"")</f>
        <v/>
      </c>
      <c r="AE458" s="237" t="str">
        <f t="shared" si="66"/>
        <v/>
      </c>
      <c r="AF458" s="198">
        <f t="shared" si="68"/>
        <v>0</v>
      </c>
      <c r="AG458" s="239">
        <f t="shared" si="69"/>
        <v>0</v>
      </c>
    </row>
    <row r="459" spans="1:33">
      <c r="A459" s="228"/>
      <c r="B459" s="176"/>
      <c r="C459" s="229"/>
      <c r="D459" s="230"/>
      <c r="E459" s="230"/>
      <c r="F459" s="230"/>
      <c r="G459" s="230"/>
      <c r="H459" s="231"/>
      <c r="I459" s="231"/>
      <c r="J459" s="232"/>
      <c r="K459" s="232"/>
      <c r="L459" s="232"/>
      <c r="M459" s="181">
        <f t="shared" si="67"/>
        <v>0</v>
      </c>
      <c r="N459" s="181">
        <f>IF(H459="",0,H459*I459*'Avoided Water Savings Cost'!$C$16)</f>
        <v>0</v>
      </c>
      <c r="O459" s="545">
        <f>IF(C459="",0,IF($B$3="NYSEG",C459/(1-'Avoided Electric Costs 2020'!$W$21),IF($B$3="RG&amp;E",C459/(1-'Avoided Electric Costs 2020'!$X$21),"")))</f>
        <v>0</v>
      </c>
      <c r="P459" s="546">
        <f>IF(D459="",0,IF($B$3="NYSEG",D459/(1-'Avoided Electric Costs 2020'!$W$21),IF($B$3="RG&amp;E",D459/(1-'Avoided Electric Costs 2020'!$X$21),"")))</f>
        <v>0</v>
      </c>
      <c r="Q459" s="546">
        <f>IF(E459="",0,IF($B$3="NYSEG",E459/(1-'Avoided Natural Gas Costs 2020'!$J$34),IF($B$3="RG&amp;E",E459/(1-'Avoided Natural Gas Costs 2020'!$K$34),"")))</f>
        <v>0</v>
      </c>
      <c r="R459" s="233" t="str">
        <f>IFERROR(IF(P459*'BCA Inputs'!$C$1+Q459*'BCA Inputs'!$C$2+F459*'BCA Inputs'!$C$2+G459*'BCA Inputs'!$C$2=0,"",P459*'BCA Inputs'!$C$1+Q459*'BCA Inputs'!$C$2+F459*'BCA Inputs'!$C$2+G459*'BCA Inputs'!$C$2),"")</f>
        <v/>
      </c>
      <c r="S459" s="181" t="str">
        <f t="shared" si="60"/>
        <v/>
      </c>
      <c r="T459" s="181" t="str">
        <f>IFERROR(IF($B$3="NYSEG",(INDEX('BCA Inputs'!$N$14:$N$54,MATCH(I459,'BCA Inputs'!$M$14:$M$54,0))*P459+INDEX('BCA Inputs'!$O$14:$O$54,MATCH(I459,'BCA Inputs'!$M$14:$M$54,0))*O459+INDEX('BCA Inputs'!P:P,MATCH(I459,'BCA Inputs'!M:M,0))*Q459+INDEX('BCA Inputs'!Q:Q,MATCH(I459,'BCA Inputs'!M:M,0))*F459+INDEX('BCA Inputs'!R:R,MATCH(I459,'BCA Inputs'!M:M,0))*G459)+L459+N459,IF($B$3="RG&amp;E",(INDEX('BCA Inputs'!$AX$14:$AX$54,MATCH(I459,'BCA Inputs'!$AW$14:$AW$54,0))*P459+INDEX('BCA Inputs'!$AY$14:$AY$54,MATCH(I459,'BCA Inputs'!$AW$14:$AW$54,0))*O459+INDEX('BCA Inputs'!$AZ$14:$AZ$54,MATCH(I459,'BCA Inputs'!$AW$14:$AW$54,0))*Q459+INDEX('BCA Inputs'!$BA$14:$BA$54,MATCH(I459,'BCA Inputs'!$AW$14:$AW$54,0))*F459+INDEX('BCA Inputs'!$BB$14:$BB$54,MATCH(I459,'BCA Inputs'!$AW$14:$AW$54,0))*G459)+L459+N459,"")),"")</f>
        <v/>
      </c>
      <c r="U459" s="234" t="str">
        <f t="shared" si="61"/>
        <v/>
      </c>
      <c r="V459" s="234" t="str">
        <f t="shared" si="62"/>
        <v/>
      </c>
      <c r="W459" s="234" t="str">
        <f t="shared" si="63"/>
        <v/>
      </c>
      <c r="Y459" s="235" t="str">
        <f t="shared" si="64"/>
        <v/>
      </c>
      <c r="Z459" s="236" t="str">
        <f>IFERROR(IF($B$3="NYSEG",INDEX('BCA Inputs'!$X$14:$X$54,MATCH(I459,'BCA Inputs'!$M$14:$M$54,0))*P459+INDEX('BCA Inputs'!$Y$14:$Y$54,MATCH(I459,'BCA Inputs'!$M$14:$M$54,0))*O459+INDEX('BCA Inputs'!$Z$14:$Z$54,MATCH(I459,'BCA Inputs'!$M$14:$M$54,0))*Q459+INDEX('BCA Inputs'!$AA$14:$AA$54,MATCH(I459,'BCA Inputs'!$M$14:$M$54,0))*F459+INDEX('BCA Inputs'!$AB$14:$AB$54,MATCH(I459,'BCA Inputs'!$M$14:$M$54,0))*G459,IF($B$3="RG&amp;E",INDEX('BCA Inputs'!$BG$14:$BG$54,MATCH(I459,'BCA Inputs'!$AW$14:$AW$54,0))*P459+INDEX('BCA Inputs'!$BH$14:$BH$54,MATCH(I459,'BCA Inputs'!$AW$14:$AW$54,0))*O459+INDEX('BCA Inputs'!$BI$14:$BI$54,MATCH(I459,'BCA Inputs'!$AW$14:$AW$54,0))*Q459+INDEX('BCA Inputs'!$BJ$14:$BJ$54,MATCH(I459,'BCA Inputs'!$AW$14:$AW$54,0))*F459+INDEX('BCA Inputs'!$BK$14:$BK$54,MATCH(I459,'BCA Inputs'!$AW$14:$AW$54,0))*G459,"")),"")</f>
        <v/>
      </c>
      <c r="AA459" s="237" t="str">
        <f t="shared" si="65"/>
        <v/>
      </c>
      <c r="AC459" s="238" t="str">
        <f>IFERROR((K459+R459)+IF($B$3="NYSEG",INDEX('BCA Inputs'!$AI$14:$AI$54,MATCH(I459,'BCA Inputs'!$M$14:$M$54,0))*P459+INDEX('BCA Inputs'!$AJ$14:$AJ$54,MATCH(I459,'BCA Inputs'!$M$14:$M$54,0))*Q459,IF($B$3="RG&amp;E",INDEX('BCA Inputs'!$BR$14:$BR$54,MATCH(I459,'BCA Inputs'!$AW$14:$AW$54,0))*P459+INDEX('BCA Inputs'!$BS$14:$BS$54,MATCH(I459,'BCA Inputs'!$AW$14:$AW$54,0))*Q459,"")),"")</f>
        <v/>
      </c>
      <c r="AD459" s="181" t="str">
        <f>IFERROR(IF($B$3="NYSEG",INDEX('BCA Inputs'!$AD$14:$AD$54,MATCH(I459,'BCA Inputs'!$M$14:$M$54,0))*P459+INDEX('BCA Inputs'!$AE$14:$AE$54,MATCH(I459,'BCA Inputs'!$M$14:$M$54,0))*O459+INDEX('BCA Inputs'!$AF$14:$AF$54,MATCH(I459,'BCA Inputs'!$M$14:$M$54,0))*Q459+INDEX('BCA Inputs'!$AG$14:$AG$54,MATCH(I459,'BCA Inputs'!$M$14:$M$54,0))*F459+INDEX('BCA Inputs'!$AH$14:$AH$54,MATCH(I459,'BCA Inputs'!$M$14:$M$54,0))*G459,IF($B$3="RG&amp;E",INDEX('BCA Inputs'!$BM$14:$BM$54,MATCH(I459,'BCA Inputs'!$AW$14:$AW$54,0))*P459+INDEX('BCA Inputs'!$BN$14:$BN$54,MATCH(I459,'BCA Inputs'!$AW$14:$AW$54,0))*O459+INDEX('BCA Inputs'!$BO$14:$BO$54,MATCH(I459,'BCA Inputs'!$AW$14:$AW$54,0))*Q459+INDEX('BCA Inputs'!$BP$14:$BP$54,MATCH(I459,'BCA Inputs'!$AW$14:$AW$54,0))*F459+INDEX('BCA Inputs'!$BQ$14:$BQ$54,MATCH(I459,'BCA Inputs'!$AW$14:$AW$54,0))*G459,"")),"")</f>
        <v/>
      </c>
      <c r="AE459" s="237" t="str">
        <f t="shared" si="66"/>
        <v/>
      </c>
      <c r="AF459" s="198">
        <f t="shared" si="68"/>
        <v>0</v>
      </c>
      <c r="AG459" s="239">
        <f t="shared" si="69"/>
        <v>0</v>
      </c>
    </row>
    <row r="460" spans="1:33">
      <c r="A460" s="228"/>
      <c r="B460" s="176"/>
      <c r="C460" s="229"/>
      <c r="D460" s="230"/>
      <c r="E460" s="230"/>
      <c r="F460" s="230"/>
      <c r="G460" s="230"/>
      <c r="H460" s="231"/>
      <c r="I460" s="231"/>
      <c r="J460" s="232"/>
      <c r="K460" s="232"/>
      <c r="L460" s="232"/>
      <c r="M460" s="181">
        <f t="shared" si="67"/>
        <v>0</v>
      </c>
      <c r="N460" s="181">
        <f>IF(H460="",0,H460*I460*'Avoided Water Savings Cost'!$C$16)</f>
        <v>0</v>
      </c>
      <c r="O460" s="545">
        <f>IF(C460="",0,IF($B$3="NYSEG",C460/(1-'Avoided Electric Costs 2020'!$W$21),IF($B$3="RG&amp;E",C460/(1-'Avoided Electric Costs 2020'!$X$21),"")))</f>
        <v>0</v>
      </c>
      <c r="P460" s="546">
        <f>IF(D460="",0,IF($B$3="NYSEG",D460/(1-'Avoided Electric Costs 2020'!$W$21),IF($B$3="RG&amp;E",D460/(1-'Avoided Electric Costs 2020'!$X$21),"")))</f>
        <v>0</v>
      </c>
      <c r="Q460" s="546">
        <f>IF(E460="",0,IF($B$3="NYSEG",E460/(1-'Avoided Natural Gas Costs 2020'!$J$34),IF($B$3="RG&amp;E",E460/(1-'Avoided Natural Gas Costs 2020'!$K$34),"")))</f>
        <v>0</v>
      </c>
      <c r="R460" s="233" t="str">
        <f>IFERROR(IF(P460*'BCA Inputs'!$C$1+Q460*'BCA Inputs'!$C$2+F460*'BCA Inputs'!$C$2+G460*'BCA Inputs'!$C$2=0,"",P460*'BCA Inputs'!$C$1+Q460*'BCA Inputs'!$C$2+F460*'BCA Inputs'!$C$2+G460*'BCA Inputs'!$C$2),"")</f>
        <v/>
      </c>
      <c r="S460" s="181" t="str">
        <f t="shared" si="60"/>
        <v/>
      </c>
      <c r="T460" s="181" t="str">
        <f>IFERROR(IF($B$3="NYSEG",(INDEX('BCA Inputs'!$N$14:$N$54,MATCH(I460,'BCA Inputs'!$M$14:$M$54,0))*P460+INDEX('BCA Inputs'!$O$14:$O$54,MATCH(I460,'BCA Inputs'!$M$14:$M$54,0))*O460+INDEX('BCA Inputs'!P:P,MATCH(I460,'BCA Inputs'!M:M,0))*Q460+INDEX('BCA Inputs'!Q:Q,MATCH(I460,'BCA Inputs'!M:M,0))*F460+INDEX('BCA Inputs'!R:R,MATCH(I460,'BCA Inputs'!M:M,0))*G460)+L460+N460,IF($B$3="RG&amp;E",(INDEX('BCA Inputs'!$AX$14:$AX$54,MATCH(I460,'BCA Inputs'!$AW$14:$AW$54,0))*P460+INDEX('BCA Inputs'!$AY$14:$AY$54,MATCH(I460,'BCA Inputs'!$AW$14:$AW$54,0))*O460+INDEX('BCA Inputs'!$AZ$14:$AZ$54,MATCH(I460,'BCA Inputs'!$AW$14:$AW$54,0))*Q460+INDEX('BCA Inputs'!$BA$14:$BA$54,MATCH(I460,'BCA Inputs'!$AW$14:$AW$54,0))*F460+INDEX('BCA Inputs'!$BB$14:$BB$54,MATCH(I460,'BCA Inputs'!$AW$14:$AW$54,0))*G460)+L460+N460,"")),"")</f>
        <v/>
      </c>
      <c r="U460" s="234" t="str">
        <f t="shared" si="61"/>
        <v/>
      </c>
      <c r="V460" s="234" t="str">
        <f t="shared" si="62"/>
        <v/>
      </c>
      <c r="W460" s="234" t="str">
        <f t="shared" si="63"/>
        <v/>
      </c>
      <c r="Y460" s="235" t="str">
        <f t="shared" si="64"/>
        <v/>
      </c>
      <c r="Z460" s="236" t="str">
        <f>IFERROR(IF($B$3="NYSEG",INDEX('BCA Inputs'!$X$14:$X$54,MATCH(I460,'BCA Inputs'!$M$14:$M$54,0))*P460+INDEX('BCA Inputs'!$Y$14:$Y$54,MATCH(I460,'BCA Inputs'!$M$14:$M$54,0))*O460+INDEX('BCA Inputs'!$Z$14:$Z$54,MATCH(I460,'BCA Inputs'!$M$14:$M$54,0))*Q460+INDEX('BCA Inputs'!$AA$14:$AA$54,MATCH(I460,'BCA Inputs'!$M$14:$M$54,0))*F460+INDEX('BCA Inputs'!$AB$14:$AB$54,MATCH(I460,'BCA Inputs'!$M$14:$M$54,0))*G460,IF($B$3="RG&amp;E",INDEX('BCA Inputs'!$BG$14:$BG$54,MATCH(I460,'BCA Inputs'!$AW$14:$AW$54,0))*P460+INDEX('BCA Inputs'!$BH$14:$BH$54,MATCH(I460,'BCA Inputs'!$AW$14:$AW$54,0))*O460+INDEX('BCA Inputs'!$BI$14:$BI$54,MATCH(I460,'BCA Inputs'!$AW$14:$AW$54,0))*Q460+INDEX('BCA Inputs'!$BJ$14:$BJ$54,MATCH(I460,'BCA Inputs'!$AW$14:$AW$54,0))*F460+INDEX('BCA Inputs'!$BK$14:$BK$54,MATCH(I460,'BCA Inputs'!$AW$14:$AW$54,0))*G460,"")),"")</f>
        <v/>
      </c>
      <c r="AA460" s="237" t="str">
        <f t="shared" si="65"/>
        <v/>
      </c>
      <c r="AC460" s="238" t="str">
        <f>IFERROR((K460+R460)+IF($B$3="NYSEG",INDEX('BCA Inputs'!$AI$14:$AI$54,MATCH(I460,'BCA Inputs'!$M$14:$M$54,0))*P460+INDEX('BCA Inputs'!$AJ$14:$AJ$54,MATCH(I460,'BCA Inputs'!$M$14:$M$54,0))*Q460,IF($B$3="RG&amp;E",INDEX('BCA Inputs'!$BR$14:$BR$54,MATCH(I460,'BCA Inputs'!$AW$14:$AW$54,0))*P460+INDEX('BCA Inputs'!$BS$14:$BS$54,MATCH(I460,'BCA Inputs'!$AW$14:$AW$54,0))*Q460,"")),"")</f>
        <v/>
      </c>
      <c r="AD460" s="181" t="str">
        <f>IFERROR(IF($B$3="NYSEG",INDEX('BCA Inputs'!$AD$14:$AD$54,MATCH(I460,'BCA Inputs'!$M$14:$M$54,0))*P460+INDEX('BCA Inputs'!$AE$14:$AE$54,MATCH(I460,'BCA Inputs'!$M$14:$M$54,0))*O460+INDEX('BCA Inputs'!$AF$14:$AF$54,MATCH(I460,'BCA Inputs'!$M$14:$M$54,0))*Q460+INDEX('BCA Inputs'!$AG$14:$AG$54,MATCH(I460,'BCA Inputs'!$M$14:$M$54,0))*F460+INDEX('BCA Inputs'!$AH$14:$AH$54,MATCH(I460,'BCA Inputs'!$M$14:$M$54,0))*G460,IF($B$3="RG&amp;E",INDEX('BCA Inputs'!$BM$14:$BM$54,MATCH(I460,'BCA Inputs'!$AW$14:$AW$54,0))*P460+INDEX('BCA Inputs'!$BN$14:$BN$54,MATCH(I460,'BCA Inputs'!$AW$14:$AW$54,0))*O460+INDEX('BCA Inputs'!$BO$14:$BO$54,MATCH(I460,'BCA Inputs'!$AW$14:$AW$54,0))*Q460+INDEX('BCA Inputs'!$BP$14:$BP$54,MATCH(I460,'BCA Inputs'!$AW$14:$AW$54,0))*F460+INDEX('BCA Inputs'!$BQ$14:$BQ$54,MATCH(I460,'BCA Inputs'!$AW$14:$AW$54,0))*G460,"")),"")</f>
        <v/>
      </c>
      <c r="AE460" s="237" t="str">
        <f t="shared" si="66"/>
        <v/>
      </c>
      <c r="AF460" s="198">
        <f t="shared" si="68"/>
        <v>0</v>
      </c>
      <c r="AG460" s="239">
        <f t="shared" si="69"/>
        <v>0</v>
      </c>
    </row>
    <row r="461" spans="1:33">
      <c r="A461" s="228"/>
      <c r="B461" s="176"/>
      <c r="C461" s="229"/>
      <c r="D461" s="230"/>
      <c r="E461" s="230"/>
      <c r="F461" s="230"/>
      <c r="G461" s="230"/>
      <c r="H461" s="231"/>
      <c r="I461" s="231"/>
      <c r="J461" s="232"/>
      <c r="K461" s="232"/>
      <c r="L461" s="232"/>
      <c r="M461" s="181">
        <f t="shared" si="67"/>
        <v>0</v>
      </c>
      <c r="N461" s="181">
        <f>IF(H461="",0,H461*I461*'Avoided Water Savings Cost'!$C$16)</f>
        <v>0</v>
      </c>
      <c r="O461" s="545">
        <f>IF(C461="",0,IF($B$3="NYSEG",C461/(1-'Avoided Electric Costs 2020'!$W$21),IF($B$3="RG&amp;E",C461/(1-'Avoided Electric Costs 2020'!$X$21),"")))</f>
        <v>0</v>
      </c>
      <c r="P461" s="546">
        <f>IF(D461="",0,IF($B$3="NYSEG",D461/(1-'Avoided Electric Costs 2020'!$W$21),IF($B$3="RG&amp;E",D461/(1-'Avoided Electric Costs 2020'!$X$21),"")))</f>
        <v>0</v>
      </c>
      <c r="Q461" s="546">
        <f>IF(E461="",0,IF($B$3="NYSEG",E461/(1-'Avoided Natural Gas Costs 2020'!$J$34),IF($B$3="RG&amp;E",E461/(1-'Avoided Natural Gas Costs 2020'!$K$34),"")))</f>
        <v>0</v>
      </c>
      <c r="R461" s="233" t="str">
        <f>IFERROR(IF(P461*'BCA Inputs'!$C$1+Q461*'BCA Inputs'!$C$2+F461*'BCA Inputs'!$C$2+G461*'BCA Inputs'!$C$2=0,"",P461*'BCA Inputs'!$C$1+Q461*'BCA Inputs'!$C$2+F461*'BCA Inputs'!$C$2+G461*'BCA Inputs'!$C$2),"")</f>
        <v/>
      </c>
      <c r="S461" s="181" t="str">
        <f t="shared" si="60"/>
        <v/>
      </c>
      <c r="T461" s="181" t="str">
        <f>IFERROR(IF($B$3="NYSEG",(INDEX('BCA Inputs'!$N$14:$N$54,MATCH(I461,'BCA Inputs'!$M$14:$M$54,0))*P461+INDEX('BCA Inputs'!$O$14:$O$54,MATCH(I461,'BCA Inputs'!$M$14:$M$54,0))*O461+INDEX('BCA Inputs'!P:P,MATCH(I461,'BCA Inputs'!M:M,0))*Q461+INDEX('BCA Inputs'!Q:Q,MATCH(I461,'BCA Inputs'!M:M,0))*F461+INDEX('BCA Inputs'!R:R,MATCH(I461,'BCA Inputs'!M:M,0))*G461)+L461+N461,IF($B$3="RG&amp;E",(INDEX('BCA Inputs'!$AX$14:$AX$54,MATCH(I461,'BCA Inputs'!$AW$14:$AW$54,0))*P461+INDEX('BCA Inputs'!$AY$14:$AY$54,MATCH(I461,'BCA Inputs'!$AW$14:$AW$54,0))*O461+INDEX('BCA Inputs'!$AZ$14:$AZ$54,MATCH(I461,'BCA Inputs'!$AW$14:$AW$54,0))*Q461+INDEX('BCA Inputs'!$BA$14:$BA$54,MATCH(I461,'BCA Inputs'!$AW$14:$AW$54,0))*F461+INDEX('BCA Inputs'!$BB$14:$BB$54,MATCH(I461,'BCA Inputs'!$AW$14:$AW$54,0))*G461)+L461+N461,"")),"")</f>
        <v/>
      </c>
      <c r="U461" s="234" t="str">
        <f t="shared" si="61"/>
        <v/>
      </c>
      <c r="V461" s="234" t="str">
        <f t="shared" si="62"/>
        <v/>
      </c>
      <c r="W461" s="234" t="str">
        <f t="shared" si="63"/>
        <v/>
      </c>
      <c r="Y461" s="235" t="str">
        <f t="shared" si="64"/>
        <v/>
      </c>
      <c r="Z461" s="236" t="str">
        <f>IFERROR(IF($B$3="NYSEG",INDEX('BCA Inputs'!$X$14:$X$54,MATCH(I461,'BCA Inputs'!$M$14:$M$54,0))*P461+INDEX('BCA Inputs'!$Y$14:$Y$54,MATCH(I461,'BCA Inputs'!$M$14:$M$54,0))*O461+INDEX('BCA Inputs'!$Z$14:$Z$54,MATCH(I461,'BCA Inputs'!$M$14:$M$54,0))*Q461+INDEX('BCA Inputs'!$AA$14:$AA$54,MATCH(I461,'BCA Inputs'!$M$14:$M$54,0))*F461+INDEX('BCA Inputs'!$AB$14:$AB$54,MATCH(I461,'BCA Inputs'!$M$14:$M$54,0))*G461,IF($B$3="RG&amp;E",INDEX('BCA Inputs'!$BG$14:$BG$54,MATCH(I461,'BCA Inputs'!$AW$14:$AW$54,0))*P461+INDEX('BCA Inputs'!$BH$14:$BH$54,MATCH(I461,'BCA Inputs'!$AW$14:$AW$54,0))*O461+INDEX('BCA Inputs'!$BI$14:$BI$54,MATCH(I461,'BCA Inputs'!$AW$14:$AW$54,0))*Q461+INDEX('BCA Inputs'!$BJ$14:$BJ$54,MATCH(I461,'BCA Inputs'!$AW$14:$AW$54,0))*F461+INDEX('BCA Inputs'!$BK$14:$BK$54,MATCH(I461,'BCA Inputs'!$AW$14:$AW$54,0))*G461,"")),"")</f>
        <v/>
      </c>
      <c r="AA461" s="237" t="str">
        <f t="shared" si="65"/>
        <v/>
      </c>
      <c r="AC461" s="238" t="str">
        <f>IFERROR((K461+R461)+IF($B$3="NYSEG",INDEX('BCA Inputs'!$AI$14:$AI$54,MATCH(I461,'BCA Inputs'!$M$14:$M$54,0))*P461+INDEX('BCA Inputs'!$AJ$14:$AJ$54,MATCH(I461,'BCA Inputs'!$M$14:$M$54,0))*Q461,IF($B$3="RG&amp;E",INDEX('BCA Inputs'!$BR$14:$BR$54,MATCH(I461,'BCA Inputs'!$AW$14:$AW$54,0))*P461+INDEX('BCA Inputs'!$BS$14:$BS$54,MATCH(I461,'BCA Inputs'!$AW$14:$AW$54,0))*Q461,"")),"")</f>
        <v/>
      </c>
      <c r="AD461" s="181" t="str">
        <f>IFERROR(IF($B$3="NYSEG",INDEX('BCA Inputs'!$AD$14:$AD$54,MATCH(I461,'BCA Inputs'!$M$14:$M$54,0))*P461+INDEX('BCA Inputs'!$AE$14:$AE$54,MATCH(I461,'BCA Inputs'!$M$14:$M$54,0))*O461+INDEX('BCA Inputs'!$AF$14:$AF$54,MATCH(I461,'BCA Inputs'!$M$14:$M$54,0))*Q461+INDEX('BCA Inputs'!$AG$14:$AG$54,MATCH(I461,'BCA Inputs'!$M$14:$M$54,0))*F461+INDEX('BCA Inputs'!$AH$14:$AH$54,MATCH(I461,'BCA Inputs'!$M$14:$M$54,0))*G461,IF($B$3="RG&amp;E",INDEX('BCA Inputs'!$BM$14:$BM$54,MATCH(I461,'BCA Inputs'!$AW$14:$AW$54,0))*P461+INDEX('BCA Inputs'!$BN$14:$BN$54,MATCH(I461,'BCA Inputs'!$AW$14:$AW$54,0))*O461+INDEX('BCA Inputs'!$BO$14:$BO$54,MATCH(I461,'BCA Inputs'!$AW$14:$AW$54,0))*Q461+INDEX('BCA Inputs'!$BP$14:$BP$54,MATCH(I461,'BCA Inputs'!$AW$14:$AW$54,0))*F461+INDEX('BCA Inputs'!$BQ$14:$BQ$54,MATCH(I461,'BCA Inputs'!$AW$14:$AW$54,0))*G461,"")),"")</f>
        <v/>
      </c>
      <c r="AE461" s="237" t="str">
        <f t="shared" si="66"/>
        <v/>
      </c>
      <c r="AF461" s="198">
        <f t="shared" si="68"/>
        <v>0</v>
      </c>
      <c r="AG461" s="239">
        <f t="shared" si="69"/>
        <v>0</v>
      </c>
    </row>
    <row r="462" spans="1:33">
      <c r="A462" s="228"/>
      <c r="B462" s="176"/>
      <c r="C462" s="229"/>
      <c r="D462" s="230"/>
      <c r="E462" s="230"/>
      <c r="F462" s="230"/>
      <c r="G462" s="230"/>
      <c r="H462" s="231"/>
      <c r="I462" s="231"/>
      <c r="J462" s="232"/>
      <c r="K462" s="232"/>
      <c r="L462" s="232"/>
      <c r="M462" s="181">
        <f t="shared" si="67"/>
        <v>0</v>
      </c>
      <c r="N462" s="181">
        <f>IF(H462="",0,H462*I462*'Avoided Water Savings Cost'!$C$16)</f>
        <v>0</v>
      </c>
      <c r="O462" s="545">
        <f>IF(C462="",0,IF($B$3="NYSEG",C462/(1-'Avoided Electric Costs 2020'!$W$21),IF($B$3="RG&amp;E",C462/(1-'Avoided Electric Costs 2020'!$X$21),"")))</f>
        <v>0</v>
      </c>
      <c r="P462" s="546">
        <f>IF(D462="",0,IF($B$3="NYSEG",D462/(1-'Avoided Electric Costs 2020'!$W$21),IF($B$3="RG&amp;E",D462/(1-'Avoided Electric Costs 2020'!$X$21),"")))</f>
        <v>0</v>
      </c>
      <c r="Q462" s="546">
        <f>IF(E462="",0,IF($B$3="NYSEG",E462/(1-'Avoided Natural Gas Costs 2020'!$J$34),IF($B$3="RG&amp;E",E462/(1-'Avoided Natural Gas Costs 2020'!$K$34),"")))</f>
        <v>0</v>
      </c>
      <c r="R462" s="233" t="str">
        <f>IFERROR(IF(P462*'BCA Inputs'!$C$1+Q462*'BCA Inputs'!$C$2+F462*'BCA Inputs'!$C$2+G462*'BCA Inputs'!$C$2=0,"",P462*'BCA Inputs'!$C$1+Q462*'BCA Inputs'!$C$2+F462*'BCA Inputs'!$C$2+G462*'BCA Inputs'!$C$2),"")</f>
        <v/>
      </c>
      <c r="S462" s="181" t="str">
        <f t="shared" si="60"/>
        <v/>
      </c>
      <c r="T462" s="181" t="str">
        <f>IFERROR(IF($B$3="NYSEG",(INDEX('BCA Inputs'!$N$14:$N$54,MATCH(I462,'BCA Inputs'!$M$14:$M$54,0))*P462+INDEX('BCA Inputs'!$O$14:$O$54,MATCH(I462,'BCA Inputs'!$M$14:$M$54,0))*O462+INDEX('BCA Inputs'!P:P,MATCH(I462,'BCA Inputs'!M:M,0))*Q462+INDEX('BCA Inputs'!Q:Q,MATCH(I462,'BCA Inputs'!M:M,0))*F462+INDEX('BCA Inputs'!R:R,MATCH(I462,'BCA Inputs'!M:M,0))*G462)+L462+N462,IF($B$3="RG&amp;E",(INDEX('BCA Inputs'!$AX$14:$AX$54,MATCH(I462,'BCA Inputs'!$AW$14:$AW$54,0))*P462+INDEX('BCA Inputs'!$AY$14:$AY$54,MATCH(I462,'BCA Inputs'!$AW$14:$AW$54,0))*O462+INDEX('BCA Inputs'!$AZ$14:$AZ$54,MATCH(I462,'BCA Inputs'!$AW$14:$AW$54,0))*Q462+INDEX('BCA Inputs'!$BA$14:$BA$54,MATCH(I462,'BCA Inputs'!$AW$14:$AW$54,0))*F462+INDEX('BCA Inputs'!$BB$14:$BB$54,MATCH(I462,'BCA Inputs'!$AW$14:$AW$54,0))*G462)+L462+N462,"")),"")</f>
        <v/>
      </c>
      <c r="U462" s="234" t="str">
        <f t="shared" si="61"/>
        <v/>
      </c>
      <c r="V462" s="234" t="str">
        <f t="shared" si="62"/>
        <v/>
      </c>
      <c r="W462" s="234" t="str">
        <f t="shared" si="63"/>
        <v/>
      </c>
      <c r="Y462" s="235" t="str">
        <f t="shared" si="64"/>
        <v/>
      </c>
      <c r="Z462" s="236" t="str">
        <f>IFERROR(IF($B$3="NYSEG",INDEX('BCA Inputs'!$X$14:$X$54,MATCH(I462,'BCA Inputs'!$M$14:$M$54,0))*P462+INDEX('BCA Inputs'!$Y$14:$Y$54,MATCH(I462,'BCA Inputs'!$M$14:$M$54,0))*O462+INDEX('BCA Inputs'!$Z$14:$Z$54,MATCH(I462,'BCA Inputs'!$M$14:$M$54,0))*Q462+INDEX('BCA Inputs'!$AA$14:$AA$54,MATCH(I462,'BCA Inputs'!$M$14:$M$54,0))*F462+INDEX('BCA Inputs'!$AB$14:$AB$54,MATCH(I462,'BCA Inputs'!$M$14:$M$54,0))*G462,IF($B$3="RG&amp;E",INDEX('BCA Inputs'!$BG$14:$BG$54,MATCH(I462,'BCA Inputs'!$AW$14:$AW$54,0))*P462+INDEX('BCA Inputs'!$BH$14:$BH$54,MATCH(I462,'BCA Inputs'!$AW$14:$AW$54,0))*O462+INDEX('BCA Inputs'!$BI$14:$BI$54,MATCH(I462,'BCA Inputs'!$AW$14:$AW$54,0))*Q462+INDEX('BCA Inputs'!$BJ$14:$BJ$54,MATCH(I462,'BCA Inputs'!$AW$14:$AW$54,0))*F462+INDEX('BCA Inputs'!$BK$14:$BK$54,MATCH(I462,'BCA Inputs'!$AW$14:$AW$54,0))*G462,"")),"")</f>
        <v/>
      </c>
      <c r="AA462" s="237" t="str">
        <f t="shared" si="65"/>
        <v/>
      </c>
      <c r="AC462" s="238" t="str">
        <f>IFERROR((K462+R462)+IF($B$3="NYSEG",INDEX('BCA Inputs'!$AI$14:$AI$54,MATCH(I462,'BCA Inputs'!$M$14:$M$54,0))*P462+INDEX('BCA Inputs'!$AJ$14:$AJ$54,MATCH(I462,'BCA Inputs'!$M$14:$M$54,0))*Q462,IF($B$3="RG&amp;E",INDEX('BCA Inputs'!$BR$14:$BR$54,MATCH(I462,'BCA Inputs'!$AW$14:$AW$54,0))*P462+INDEX('BCA Inputs'!$BS$14:$BS$54,MATCH(I462,'BCA Inputs'!$AW$14:$AW$54,0))*Q462,"")),"")</f>
        <v/>
      </c>
      <c r="AD462" s="181" t="str">
        <f>IFERROR(IF($B$3="NYSEG",INDEX('BCA Inputs'!$AD$14:$AD$54,MATCH(I462,'BCA Inputs'!$M$14:$M$54,0))*P462+INDEX('BCA Inputs'!$AE$14:$AE$54,MATCH(I462,'BCA Inputs'!$M$14:$M$54,0))*O462+INDEX('BCA Inputs'!$AF$14:$AF$54,MATCH(I462,'BCA Inputs'!$M$14:$M$54,0))*Q462+INDEX('BCA Inputs'!$AG$14:$AG$54,MATCH(I462,'BCA Inputs'!$M$14:$M$54,0))*F462+INDEX('BCA Inputs'!$AH$14:$AH$54,MATCH(I462,'BCA Inputs'!$M$14:$M$54,0))*G462,IF($B$3="RG&amp;E",INDEX('BCA Inputs'!$BM$14:$BM$54,MATCH(I462,'BCA Inputs'!$AW$14:$AW$54,0))*P462+INDEX('BCA Inputs'!$BN$14:$BN$54,MATCH(I462,'BCA Inputs'!$AW$14:$AW$54,0))*O462+INDEX('BCA Inputs'!$BO$14:$BO$54,MATCH(I462,'BCA Inputs'!$AW$14:$AW$54,0))*Q462+INDEX('BCA Inputs'!$BP$14:$BP$54,MATCH(I462,'BCA Inputs'!$AW$14:$AW$54,0))*F462+INDEX('BCA Inputs'!$BQ$14:$BQ$54,MATCH(I462,'BCA Inputs'!$AW$14:$AW$54,0))*G462,"")),"")</f>
        <v/>
      </c>
      <c r="AE462" s="237" t="str">
        <f t="shared" si="66"/>
        <v/>
      </c>
      <c r="AF462" s="198">
        <f t="shared" si="68"/>
        <v>0</v>
      </c>
      <c r="AG462" s="239">
        <f t="shared" si="69"/>
        <v>0</v>
      </c>
    </row>
    <row r="463" spans="1:33">
      <c r="A463" s="228"/>
      <c r="B463" s="176"/>
      <c r="C463" s="229"/>
      <c r="D463" s="230"/>
      <c r="E463" s="230"/>
      <c r="F463" s="230"/>
      <c r="G463" s="230"/>
      <c r="H463" s="231"/>
      <c r="I463" s="231"/>
      <c r="J463" s="232"/>
      <c r="K463" s="232"/>
      <c r="L463" s="232"/>
      <c r="M463" s="181">
        <f t="shared" si="67"/>
        <v>0</v>
      </c>
      <c r="N463" s="181">
        <f>IF(H463="",0,H463*I463*'Avoided Water Savings Cost'!$C$16)</f>
        <v>0</v>
      </c>
      <c r="O463" s="545">
        <f>IF(C463="",0,IF($B$3="NYSEG",C463/(1-'Avoided Electric Costs 2020'!$W$21),IF($B$3="RG&amp;E",C463/(1-'Avoided Electric Costs 2020'!$X$21),"")))</f>
        <v>0</v>
      </c>
      <c r="P463" s="546">
        <f>IF(D463="",0,IF($B$3="NYSEG",D463/(1-'Avoided Electric Costs 2020'!$W$21),IF($B$3="RG&amp;E",D463/(1-'Avoided Electric Costs 2020'!$X$21),"")))</f>
        <v>0</v>
      </c>
      <c r="Q463" s="546">
        <f>IF(E463="",0,IF($B$3="NYSEG",E463/(1-'Avoided Natural Gas Costs 2020'!$J$34),IF($B$3="RG&amp;E",E463/(1-'Avoided Natural Gas Costs 2020'!$K$34),"")))</f>
        <v>0</v>
      </c>
      <c r="R463" s="233" t="str">
        <f>IFERROR(IF(P463*'BCA Inputs'!$C$1+Q463*'BCA Inputs'!$C$2+F463*'BCA Inputs'!$C$2+G463*'BCA Inputs'!$C$2=0,"",P463*'BCA Inputs'!$C$1+Q463*'BCA Inputs'!$C$2+F463*'BCA Inputs'!$C$2+G463*'BCA Inputs'!$C$2),"")</f>
        <v/>
      </c>
      <c r="S463" s="181" t="str">
        <f t="shared" si="60"/>
        <v/>
      </c>
      <c r="T463" s="181" t="str">
        <f>IFERROR(IF($B$3="NYSEG",(INDEX('BCA Inputs'!$N$14:$N$54,MATCH(I463,'BCA Inputs'!$M$14:$M$54,0))*P463+INDEX('BCA Inputs'!$O$14:$O$54,MATCH(I463,'BCA Inputs'!$M$14:$M$54,0))*O463+INDEX('BCA Inputs'!P:P,MATCH(I463,'BCA Inputs'!M:M,0))*Q463+INDEX('BCA Inputs'!Q:Q,MATCH(I463,'BCA Inputs'!M:M,0))*F463+INDEX('BCA Inputs'!R:R,MATCH(I463,'BCA Inputs'!M:M,0))*G463)+L463+N463,IF($B$3="RG&amp;E",(INDEX('BCA Inputs'!$AX$14:$AX$54,MATCH(I463,'BCA Inputs'!$AW$14:$AW$54,0))*P463+INDEX('BCA Inputs'!$AY$14:$AY$54,MATCH(I463,'BCA Inputs'!$AW$14:$AW$54,0))*O463+INDEX('BCA Inputs'!$AZ$14:$AZ$54,MATCH(I463,'BCA Inputs'!$AW$14:$AW$54,0))*Q463+INDEX('BCA Inputs'!$BA$14:$BA$54,MATCH(I463,'BCA Inputs'!$AW$14:$AW$54,0))*F463+INDEX('BCA Inputs'!$BB$14:$BB$54,MATCH(I463,'BCA Inputs'!$AW$14:$AW$54,0))*G463)+L463+N463,"")),"")</f>
        <v/>
      </c>
      <c r="U463" s="234" t="str">
        <f t="shared" si="61"/>
        <v/>
      </c>
      <c r="V463" s="234" t="str">
        <f t="shared" si="62"/>
        <v/>
      </c>
      <c r="W463" s="234" t="str">
        <f t="shared" si="63"/>
        <v/>
      </c>
      <c r="Y463" s="235" t="str">
        <f t="shared" si="64"/>
        <v/>
      </c>
      <c r="Z463" s="236" t="str">
        <f>IFERROR(IF($B$3="NYSEG",INDEX('BCA Inputs'!$X$14:$X$54,MATCH(I463,'BCA Inputs'!$M$14:$M$54,0))*P463+INDEX('BCA Inputs'!$Y$14:$Y$54,MATCH(I463,'BCA Inputs'!$M$14:$M$54,0))*O463+INDEX('BCA Inputs'!$Z$14:$Z$54,MATCH(I463,'BCA Inputs'!$M$14:$M$54,0))*Q463+INDEX('BCA Inputs'!$AA$14:$AA$54,MATCH(I463,'BCA Inputs'!$M$14:$M$54,0))*F463+INDEX('BCA Inputs'!$AB$14:$AB$54,MATCH(I463,'BCA Inputs'!$M$14:$M$54,0))*G463,IF($B$3="RG&amp;E",INDEX('BCA Inputs'!$BG$14:$BG$54,MATCH(I463,'BCA Inputs'!$AW$14:$AW$54,0))*P463+INDEX('BCA Inputs'!$BH$14:$BH$54,MATCH(I463,'BCA Inputs'!$AW$14:$AW$54,0))*O463+INDEX('BCA Inputs'!$BI$14:$BI$54,MATCH(I463,'BCA Inputs'!$AW$14:$AW$54,0))*Q463+INDEX('BCA Inputs'!$BJ$14:$BJ$54,MATCH(I463,'BCA Inputs'!$AW$14:$AW$54,0))*F463+INDEX('BCA Inputs'!$BK$14:$BK$54,MATCH(I463,'BCA Inputs'!$AW$14:$AW$54,0))*G463,"")),"")</f>
        <v/>
      </c>
      <c r="AA463" s="237" t="str">
        <f t="shared" si="65"/>
        <v/>
      </c>
      <c r="AC463" s="238" t="str">
        <f>IFERROR((K463+R463)+IF($B$3="NYSEG",INDEX('BCA Inputs'!$AI$14:$AI$54,MATCH(I463,'BCA Inputs'!$M$14:$M$54,0))*P463+INDEX('BCA Inputs'!$AJ$14:$AJ$54,MATCH(I463,'BCA Inputs'!$M$14:$M$54,0))*Q463,IF($B$3="RG&amp;E",INDEX('BCA Inputs'!$BR$14:$BR$54,MATCH(I463,'BCA Inputs'!$AW$14:$AW$54,0))*P463+INDEX('BCA Inputs'!$BS$14:$BS$54,MATCH(I463,'BCA Inputs'!$AW$14:$AW$54,0))*Q463,"")),"")</f>
        <v/>
      </c>
      <c r="AD463" s="181" t="str">
        <f>IFERROR(IF($B$3="NYSEG",INDEX('BCA Inputs'!$AD$14:$AD$54,MATCH(I463,'BCA Inputs'!$M$14:$M$54,0))*P463+INDEX('BCA Inputs'!$AE$14:$AE$54,MATCH(I463,'BCA Inputs'!$M$14:$M$54,0))*O463+INDEX('BCA Inputs'!$AF$14:$AF$54,MATCH(I463,'BCA Inputs'!$M$14:$M$54,0))*Q463+INDEX('BCA Inputs'!$AG$14:$AG$54,MATCH(I463,'BCA Inputs'!$M$14:$M$54,0))*F463+INDEX('BCA Inputs'!$AH$14:$AH$54,MATCH(I463,'BCA Inputs'!$M$14:$M$54,0))*G463,IF($B$3="RG&amp;E",INDEX('BCA Inputs'!$BM$14:$BM$54,MATCH(I463,'BCA Inputs'!$AW$14:$AW$54,0))*P463+INDEX('BCA Inputs'!$BN$14:$BN$54,MATCH(I463,'BCA Inputs'!$AW$14:$AW$54,0))*O463+INDEX('BCA Inputs'!$BO$14:$BO$54,MATCH(I463,'BCA Inputs'!$AW$14:$AW$54,0))*Q463+INDEX('BCA Inputs'!$BP$14:$BP$54,MATCH(I463,'BCA Inputs'!$AW$14:$AW$54,0))*F463+INDEX('BCA Inputs'!$BQ$14:$BQ$54,MATCH(I463,'BCA Inputs'!$AW$14:$AW$54,0))*G463,"")),"")</f>
        <v/>
      </c>
      <c r="AE463" s="237" t="str">
        <f t="shared" si="66"/>
        <v/>
      </c>
      <c r="AF463" s="198">
        <f t="shared" si="68"/>
        <v>0</v>
      </c>
      <c r="AG463" s="239">
        <f t="shared" si="69"/>
        <v>0</v>
      </c>
    </row>
    <row r="464" spans="1:33">
      <c r="A464" s="228"/>
      <c r="B464" s="176"/>
      <c r="C464" s="229"/>
      <c r="D464" s="230"/>
      <c r="E464" s="230"/>
      <c r="F464" s="230"/>
      <c r="G464" s="230"/>
      <c r="H464" s="231"/>
      <c r="I464" s="231"/>
      <c r="J464" s="232"/>
      <c r="K464" s="232"/>
      <c r="L464" s="232"/>
      <c r="M464" s="181">
        <f t="shared" si="67"/>
        <v>0</v>
      </c>
      <c r="N464" s="181">
        <f>IF(H464="",0,H464*I464*'Avoided Water Savings Cost'!$C$16)</f>
        <v>0</v>
      </c>
      <c r="O464" s="545">
        <f>IF(C464="",0,IF($B$3="NYSEG",C464/(1-'Avoided Electric Costs 2020'!$W$21),IF($B$3="RG&amp;E",C464/(1-'Avoided Electric Costs 2020'!$X$21),"")))</f>
        <v>0</v>
      </c>
      <c r="P464" s="546">
        <f>IF(D464="",0,IF($B$3="NYSEG",D464/(1-'Avoided Electric Costs 2020'!$W$21),IF($B$3="RG&amp;E",D464/(1-'Avoided Electric Costs 2020'!$X$21),"")))</f>
        <v>0</v>
      </c>
      <c r="Q464" s="546">
        <f>IF(E464="",0,IF($B$3="NYSEG",E464/(1-'Avoided Natural Gas Costs 2020'!$J$34),IF($B$3="RG&amp;E",E464/(1-'Avoided Natural Gas Costs 2020'!$K$34),"")))</f>
        <v>0</v>
      </c>
      <c r="R464" s="233" t="str">
        <f>IFERROR(IF(P464*'BCA Inputs'!$C$1+Q464*'BCA Inputs'!$C$2+F464*'BCA Inputs'!$C$2+G464*'BCA Inputs'!$C$2=0,"",P464*'BCA Inputs'!$C$1+Q464*'BCA Inputs'!$C$2+F464*'BCA Inputs'!$C$2+G464*'BCA Inputs'!$C$2),"")</f>
        <v/>
      </c>
      <c r="S464" s="181" t="str">
        <f t="shared" si="60"/>
        <v/>
      </c>
      <c r="T464" s="181" t="str">
        <f>IFERROR(IF($B$3="NYSEG",(INDEX('BCA Inputs'!$N$14:$N$54,MATCH(I464,'BCA Inputs'!$M$14:$M$54,0))*P464+INDEX('BCA Inputs'!$O$14:$O$54,MATCH(I464,'BCA Inputs'!$M$14:$M$54,0))*O464+INDEX('BCA Inputs'!P:P,MATCH(I464,'BCA Inputs'!M:M,0))*Q464+INDEX('BCA Inputs'!Q:Q,MATCH(I464,'BCA Inputs'!M:M,0))*F464+INDEX('BCA Inputs'!R:R,MATCH(I464,'BCA Inputs'!M:M,0))*G464)+L464+N464,IF($B$3="RG&amp;E",(INDEX('BCA Inputs'!$AX$14:$AX$54,MATCH(I464,'BCA Inputs'!$AW$14:$AW$54,0))*P464+INDEX('BCA Inputs'!$AY$14:$AY$54,MATCH(I464,'BCA Inputs'!$AW$14:$AW$54,0))*O464+INDEX('BCA Inputs'!$AZ$14:$AZ$54,MATCH(I464,'BCA Inputs'!$AW$14:$AW$54,0))*Q464+INDEX('BCA Inputs'!$BA$14:$BA$54,MATCH(I464,'BCA Inputs'!$AW$14:$AW$54,0))*F464+INDEX('BCA Inputs'!$BB$14:$BB$54,MATCH(I464,'BCA Inputs'!$AW$14:$AW$54,0))*G464)+L464+N464,"")),"")</f>
        <v/>
      </c>
      <c r="U464" s="234" t="str">
        <f t="shared" si="61"/>
        <v/>
      </c>
      <c r="V464" s="234" t="str">
        <f t="shared" si="62"/>
        <v/>
      </c>
      <c r="W464" s="234" t="str">
        <f t="shared" si="63"/>
        <v/>
      </c>
      <c r="Y464" s="235" t="str">
        <f t="shared" si="64"/>
        <v/>
      </c>
      <c r="Z464" s="236" t="str">
        <f>IFERROR(IF($B$3="NYSEG",INDEX('BCA Inputs'!$X$14:$X$54,MATCH(I464,'BCA Inputs'!$M$14:$M$54,0))*P464+INDEX('BCA Inputs'!$Y$14:$Y$54,MATCH(I464,'BCA Inputs'!$M$14:$M$54,0))*O464+INDEX('BCA Inputs'!$Z$14:$Z$54,MATCH(I464,'BCA Inputs'!$M$14:$M$54,0))*Q464+INDEX('BCA Inputs'!$AA$14:$AA$54,MATCH(I464,'BCA Inputs'!$M$14:$M$54,0))*F464+INDEX('BCA Inputs'!$AB$14:$AB$54,MATCH(I464,'BCA Inputs'!$M$14:$M$54,0))*G464,IF($B$3="RG&amp;E",INDEX('BCA Inputs'!$BG$14:$BG$54,MATCH(I464,'BCA Inputs'!$AW$14:$AW$54,0))*P464+INDEX('BCA Inputs'!$BH$14:$BH$54,MATCH(I464,'BCA Inputs'!$AW$14:$AW$54,0))*O464+INDEX('BCA Inputs'!$BI$14:$BI$54,MATCH(I464,'BCA Inputs'!$AW$14:$AW$54,0))*Q464+INDEX('BCA Inputs'!$BJ$14:$BJ$54,MATCH(I464,'BCA Inputs'!$AW$14:$AW$54,0))*F464+INDEX('BCA Inputs'!$BK$14:$BK$54,MATCH(I464,'BCA Inputs'!$AW$14:$AW$54,0))*G464,"")),"")</f>
        <v/>
      </c>
      <c r="AA464" s="237" t="str">
        <f t="shared" si="65"/>
        <v/>
      </c>
      <c r="AC464" s="238" t="str">
        <f>IFERROR((K464+R464)+IF($B$3="NYSEG",INDEX('BCA Inputs'!$AI$14:$AI$54,MATCH(I464,'BCA Inputs'!$M$14:$M$54,0))*P464+INDEX('BCA Inputs'!$AJ$14:$AJ$54,MATCH(I464,'BCA Inputs'!$M$14:$M$54,0))*Q464,IF($B$3="RG&amp;E",INDEX('BCA Inputs'!$BR$14:$BR$54,MATCH(I464,'BCA Inputs'!$AW$14:$AW$54,0))*P464+INDEX('BCA Inputs'!$BS$14:$BS$54,MATCH(I464,'BCA Inputs'!$AW$14:$AW$54,0))*Q464,"")),"")</f>
        <v/>
      </c>
      <c r="AD464" s="181" t="str">
        <f>IFERROR(IF($B$3="NYSEG",INDEX('BCA Inputs'!$AD$14:$AD$54,MATCH(I464,'BCA Inputs'!$M$14:$M$54,0))*P464+INDEX('BCA Inputs'!$AE$14:$AE$54,MATCH(I464,'BCA Inputs'!$M$14:$M$54,0))*O464+INDEX('BCA Inputs'!$AF$14:$AF$54,MATCH(I464,'BCA Inputs'!$M$14:$M$54,0))*Q464+INDEX('BCA Inputs'!$AG$14:$AG$54,MATCH(I464,'BCA Inputs'!$M$14:$M$54,0))*F464+INDEX('BCA Inputs'!$AH$14:$AH$54,MATCH(I464,'BCA Inputs'!$M$14:$M$54,0))*G464,IF($B$3="RG&amp;E",INDEX('BCA Inputs'!$BM$14:$BM$54,MATCH(I464,'BCA Inputs'!$AW$14:$AW$54,0))*P464+INDEX('BCA Inputs'!$BN$14:$BN$54,MATCH(I464,'BCA Inputs'!$AW$14:$AW$54,0))*O464+INDEX('BCA Inputs'!$BO$14:$BO$54,MATCH(I464,'BCA Inputs'!$AW$14:$AW$54,0))*Q464+INDEX('BCA Inputs'!$BP$14:$BP$54,MATCH(I464,'BCA Inputs'!$AW$14:$AW$54,0))*F464+INDEX('BCA Inputs'!$BQ$14:$BQ$54,MATCH(I464,'BCA Inputs'!$AW$14:$AW$54,0))*G464,"")),"")</f>
        <v/>
      </c>
      <c r="AE464" s="237" t="str">
        <f t="shared" si="66"/>
        <v/>
      </c>
      <c r="AF464" s="198">
        <f t="shared" si="68"/>
        <v>0</v>
      </c>
      <c r="AG464" s="239">
        <f t="shared" si="69"/>
        <v>0</v>
      </c>
    </row>
    <row r="465" spans="1:33">
      <c r="A465" s="228"/>
      <c r="B465" s="176"/>
      <c r="C465" s="229"/>
      <c r="D465" s="230"/>
      <c r="E465" s="230"/>
      <c r="F465" s="230"/>
      <c r="G465" s="230"/>
      <c r="H465" s="231"/>
      <c r="I465" s="231"/>
      <c r="J465" s="232"/>
      <c r="K465" s="232"/>
      <c r="L465" s="232"/>
      <c r="M465" s="181">
        <f t="shared" si="67"/>
        <v>0</v>
      </c>
      <c r="N465" s="181">
        <f>IF(H465="",0,H465*I465*'Avoided Water Savings Cost'!$C$16)</f>
        <v>0</v>
      </c>
      <c r="O465" s="545">
        <f>IF(C465="",0,IF($B$3="NYSEG",C465/(1-'Avoided Electric Costs 2020'!$W$21),IF($B$3="RG&amp;E",C465/(1-'Avoided Electric Costs 2020'!$X$21),"")))</f>
        <v>0</v>
      </c>
      <c r="P465" s="546">
        <f>IF(D465="",0,IF($B$3="NYSEG",D465/(1-'Avoided Electric Costs 2020'!$W$21),IF($B$3="RG&amp;E",D465/(1-'Avoided Electric Costs 2020'!$X$21),"")))</f>
        <v>0</v>
      </c>
      <c r="Q465" s="546">
        <f>IF(E465="",0,IF($B$3="NYSEG",E465/(1-'Avoided Natural Gas Costs 2020'!$J$34),IF($B$3="RG&amp;E",E465/(1-'Avoided Natural Gas Costs 2020'!$K$34),"")))</f>
        <v>0</v>
      </c>
      <c r="R465" s="233" t="str">
        <f>IFERROR(IF(P465*'BCA Inputs'!$C$1+Q465*'BCA Inputs'!$C$2+F465*'BCA Inputs'!$C$2+G465*'BCA Inputs'!$C$2=0,"",P465*'BCA Inputs'!$C$1+Q465*'BCA Inputs'!$C$2+F465*'BCA Inputs'!$C$2+G465*'BCA Inputs'!$C$2),"")</f>
        <v/>
      </c>
      <c r="S465" s="181" t="str">
        <f t="shared" si="60"/>
        <v/>
      </c>
      <c r="T465" s="181" t="str">
        <f>IFERROR(IF($B$3="NYSEG",(INDEX('BCA Inputs'!$N$14:$N$54,MATCH(I465,'BCA Inputs'!$M$14:$M$54,0))*P465+INDEX('BCA Inputs'!$O$14:$O$54,MATCH(I465,'BCA Inputs'!$M$14:$M$54,0))*O465+INDEX('BCA Inputs'!P:P,MATCH(I465,'BCA Inputs'!M:M,0))*Q465+INDEX('BCA Inputs'!Q:Q,MATCH(I465,'BCA Inputs'!M:M,0))*F465+INDEX('BCA Inputs'!R:R,MATCH(I465,'BCA Inputs'!M:M,0))*G465)+L465+N465,IF($B$3="RG&amp;E",(INDEX('BCA Inputs'!$AX$14:$AX$54,MATCH(I465,'BCA Inputs'!$AW$14:$AW$54,0))*P465+INDEX('BCA Inputs'!$AY$14:$AY$54,MATCH(I465,'BCA Inputs'!$AW$14:$AW$54,0))*O465+INDEX('BCA Inputs'!$AZ$14:$AZ$54,MATCH(I465,'BCA Inputs'!$AW$14:$AW$54,0))*Q465+INDEX('BCA Inputs'!$BA$14:$BA$54,MATCH(I465,'BCA Inputs'!$AW$14:$AW$54,0))*F465+INDEX('BCA Inputs'!$BB$14:$BB$54,MATCH(I465,'BCA Inputs'!$AW$14:$AW$54,0))*G465)+L465+N465,"")),"")</f>
        <v/>
      </c>
      <c r="U465" s="234" t="str">
        <f t="shared" si="61"/>
        <v/>
      </c>
      <c r="V465" s="234" t="str">
        <f t="shared" si="62"/>
        <v/>
      </c>
      <c r="W465" s="234" t="str">
        <f t="shared" si="63"/>
        <v/>
      </c>
      <c r="Y465" s="235" t="str">
        <f t="shared" si="64"/>
        <v/>
      </c>
      <c r="Z465" s="236" t="str">
        <f>IFERROR(IF($B$3="NYSEG",INDEX('BCA Inputs'!$X$14:$X$54,MATCH(I465,'BCA Inputs'!$M$14:$M$54,0))*P465+INDEX('BCA Inputs'!$Y$14:$Y$54,MATCH(I465,'BCA Inputs'!$M$14:$M$54,0))*O465+INDEX('BCA Inputs'!$Z$14:$Z$54,MATCH(I465,'BCA Inputs'!$M$14:$M$54,0))*Q465+INDEX('BCA Inputs'!$AA$14:$AA$54,MATCH(I465,'BCA Inputs'!$M$14:$M$54,0))*F465+INDEX('BCA Inputs'!$AB$14:$AB$54,MATCH(I465,'BCA Inputs'!$M$14:$M$54,0))*G465,IF($B$3="RG&amp;E",INDEX('BCA Inputs'!$BG$14:$BG$54,MATCH(I465,'BCA Inputs'!$AW$14:$AW$54,0))*P465+INDEX('BCA Inputs'!$BH$14:$BH$54,MATCH(I465,'BCA Inputs'!$AW$14:$AW$54,0))*O465+INDEX('BCA Inputs'!$BI$14:$BI$54,MATCH(I465,'BCA Inputs'!$AW$14:$AW$54,0))*Q465+INDEX('BCA Inputs'!$BJ$14:$BJ$54,MATCH(I465,'BCA Inputs'!$AW$14:$AW$54,0))*F465+INDEX('BCA Inputs'!$BK$14:$BK$54,MATCH(I465,'BCA Inputs'!$AW$14:$AW$54,0))*G465,"")),"")</f>
        <v/>
      </c>
      <c r="AA465" s="237" t="str">
        <f t="shared" si="65"/>
        <v/>
      </c>
      <c r="AC465" s="238" t="str">
        <f>IFERROR((K465+R465)+IF($B$3="NYSEG",INDEX('BCA Inputs'!$AI$14:$AI$54,MATCH(I465,'BCA Inputs'!$M$14:$M$54,0))*P465+INDEX('BCA Inputs'!$AJ$14:$AJ$54,MATCH(I465,'BCA Inputs'!$M$14:$M$54,0))*Q465,IF($B$3="RG&amp;E",INDEX('BCA Inputs'!$BR$14:$BR$54,MATCH(I465,'BCA Inputs'!$AW$14:$AW$54,0))*P465+INDEX('BCA Inputs'!$BS$14:$BS$54,MATCH(I465,'BCA Inputs'!$AW$14:$AW$54,0))*Q465,"")),"")</f>
        <v/>
      </c>
      <c r="AD465" s="181" t="str">
        <f>IFERROR(IF($B$3="NYSEG",INDEX('BCA Inputs'!$AD$14:$AD$54,MATCH(I465,'BCA Inputs'!$M$14:$M$54,0))*P465+INDEX('BCA Inputs'!$AE$14:$AE$54,MATCH(I465,'BCA Inputs'!$M$14:$M$54,0))*O465+INDEX('BCA Inputs'!$AF$14:$AF$54,MATCH(I465,'BCA Inputs'!$M$14:$M$54,0))*Q465+INDEX('BCA Inputs'!$AG$14:$AG$54,MATCH(I465,'BCA Inputs'!$M$14:$M$54,0))*F465+INDEX('BCA Inputs'!$AH$14:$AH$54,MATCH(I465,'BCA Inputs'!$M$14:$M$54,0))*G465,IF($B$3="RG&amp;E",INDEX('BCA Inputs'!$BM$14:$BM$54,MATCH(I465,'BCA Inputs'!$AW$14:$AW$54,0))*P465+INDEX('BCA Inputs'!$BN$14:$BN$54,MATCH(I465,'BCA Inputs'!$AW$14:$AW$54,0))*O465+INDEX('BCA Inputs'!$BO$14:$BO$54,MATCH(I465,'BCA Inputs'!$AW$14:$AW$54,0))*Q465+INDEX('BCA Inputs'!$BP$14:$BP$54,MATCH(I465,'BCA Inputs'!$AW$14:$AW$54,0))*F465+INDEX('BCA Inputs'!$BQ$14:$BQ$54,MATCH(I465,'BCA Inputs'!$AW$14:$AW$54,0))*G465,"")),"")</f>
        <v/>
      </c>
      <c r="AE465" s="237" t="str">
        <f t="shared" si="66"/>
        <v/>
      </c>
      <c r="AF465" s="198">
        <f t="shared" si="68"/>
        <v>0</v>
      </c>
      <c r="AG465" s="239">
        <f t="shared" si="69"/>
        <v>0</v>
      </c>
    </row>
    <row r="466" spans="1:33">
      <c r="A466" s="228"/>
      <c r="B466" s="176"/>
      <c r="C466" s="229"/>
      <c r="D466" s="230"/>
      <c r="E466" s="230"/>
      <c r="F466" s="230"/>
      <c r="G466" s="230"/>
      <c r="H466" s="231"/>
      <c r="I466" s="231"/>
      <c r="J466" s="232"/>
      <c r="K466" s="232"/>
      <c r="L466" s="232"/>
      <c r="M466" s="181">
        <f t="shared" si="67"/>
        <v>0</v>
      </c>
      <c r="N466" s="181">
        <f>IF(H466="",0,H466*I466*'Avoided Water Savings Cost'!$C$16)</f>
        <v>0</v>
      </c>
      <c r="O466" s="545">
        <f>IF(C466="",0,IF($B$3="NYSEG",C466/(1-'Avoided Electric Costs 2020'!$W$21),IF($B$3="RG&amp;E",C466/(1-'Avoided Electric Costs 2020'!$X$21),"")))</f>
        <v>0</v>
      </c>
      <c r="P466" s="546">
        <f>IF(D466="",0,IF($B$3="NYSEG",D466/(1-'Avoided Electric Costs 2020'!$W$21),IF($B$3="RG&amp;E",D466/(1-'Avoided Electric Costs 2020'!$X$21),"")))</f>
        <v>0</v>
      </c>
      <c r="Q466" s="546">
        <f>IF(E466="",0,IF($B$3="NYSEG",E466/(1-'Avoided Natural Gas Costs 2020'!$J$34),IF($B$3="RG&amp;E",E466/(1-'Avoided Natural Gas Costs 2020'!$K$34),"")))</f>
        <v>0</v>
      </c>
      <c r="R466" s="233" t="str">
        <f>IFERROR(IF(P466*'BCA Inputs'!$C$1+Q466*'BCA Inputs'!$C$2+F466*'BCA Inputs'!$C$2+G466*'BCA Inputs'!$C$2=0,"",P466*'BCA Inputs'!$C$1+Q466*'BCA Inputs'!$C$2+F466*'BCA Inputs'!$C$2+G466*'BCA Inputs'!$C$2),"")</f>
        <v/>
      </c>
      <c r="S466" s="181" t="str">
        <f t="shared" si="60"/>
        <v/>
      </c>
      <c r="T466" s="181" t="str">
        <f>IFERROR(IF($B$3="NYSEG",(INDEX('BCA Inputs'!$N$14:$N$54,MATCH(I466,'BCA Inputs'!$M$14:$M$54,0))*P466+INDEX('BCA Inputs'!$O$14:$O$54,MATCH(I466,'BCA Inputs'!$M$14:$M$54,0))*O466+INDEX('BCA Inputs'!P:P,MATCH(I466,'BCA Inputs'!M:M,0))*Q466+INDEX('BCA Inputs'!Q:Q,MATCH(I466,'BCA Inputs'!M:M,0))*F466+INDEX('BCA Inputs'!R:R,MATCH(I466,'BCA Inputs'!M:M,0))*G466)+L466+N466,IF($B$3="RG&amp;E",(INDEX('BCA Inputs'!$AX$14:$AX$54,MATCH(I466,'BCA Inputs'!$AW$14:$AW$54,0))*P466+INDEX('BCA Inputs'!$AY$14:$AY$54,MATCH(I466,'BCA Inputs'!$AW$14:$AW$54,0))*O466+INDEX('BCA Inputs'!$AZ$14:$AZ$54,MATCH(I466,'BCA Inputs'!$AW$14:$AW$54,0))*Q466+INDEX('BCA Inputs'!$BA$14:$BA$54,MATCH(I466,'BCA Inputs'!$AW$14:$AW$54,0))*F466+INDEX('BCA Inputs'!$BB$14:$BB$54,MATCH(I466,'BCA Inputs'!$AW$14:$AW$54,0))*G466)+L466+N466,"")),"")</f>
        <v/>
      </c>
      <c r="U466" s="234" t="str">
        <f t="shared" si="61"/>
        <v/>
      </c>
      <c r="V466" s="234" t="str">
        <f t="shared" si="62"/>
        <v/>
      </c>
      <c r="W466" s="234" t="str">
        <f t="shared" si="63"/>
        <v/>
      </c>
      <c r="Y466" s="235" t="str">
        <f t="shared" si="64"/>
        <v/>
      </c>
      <c r="Z466" s="236" t="str">
        <f>IFERROR(IF($B$3="NYSEG",INDEX('BCA Inputs'!$X$14:$X$54,MATCH(I466,'BCA Inputs'!$M$14:$M$54,0))*P466+INDEX('BCA Inputs'!$Y$14:$Y$54,MATCH(I466,'BCA Inputs'!$M$14:$M$54,0))*O466+INDEX('BCA Inputs'!$Z$14:$Z$54,MATCH(I466,'BCA Inputs'!$M$14:$M$54,0))*Q466+INDEX('BCA Inputs'!$AA$14:$AA$54,MATCH(I466,'BCA Inputs'!$M$14:$M$54,0))*F466+INDEX('BCA Inputs'!$AB$14:$AB$54,MATCH(I466,'BCA Inputs'!$M$14:$M$54,0))*G466,IF($B$3="RG&amp;E",INDEX('BCA Inputs'!$BG$14:$BG$54,MATCH(I466,'BCA Inputs'!$AW$14:$AW$54,0))*P466+INDEX('BCA Inputs'!$BH$14:$BH$54,MATCH(I466,'BCA Inputs'!$AW$14:$AW$54,0))*O466+INDEX('BCA Inputs'!$BI$14:$BI$54,MATCH(I466,'BCA Inputs'!$AW$14:$AW$54,0))*Q466+INDEX('BCA Inputs'!$BJ$14:$BJ$54,MATCH(I466,'BCA Inputs'!$AW$14:$AW$54,0))*F466+INDEX('BCA Inputs'!$BK$14:$BK$54,MATCH(I466,'BCA Inputs'!$AW$14:$AW$54,0))*G466,"")),"")</f>
        <v/>
      </c>
      <c r="AA466" s="237" t="str">
        <f t="shared" si="65"/>
        <v/>
      </c>
      <c r="AC466" s="238" t="str">
        <f>IFERROR((K466+R466)+IF($B$3="NYSEG",INDEX('BCA Inputs'!$AI$14:$AI$54,MATCH(I466,'BCA Inputs'!$M$14:$M$54,0))*P466+INDEX('BCA Inputs'!$AJ$14:$AJ$54,MATCH(I466,'BCA Inputs'!$M$14:$M$54,0))*Q466,IF($B$3="RG&amp;E",INDEX('BCA Inputs'!$BR$14:$BR$54,MATCH(I466,'BCA Inputs'!$AW$14:$AW$54,0))*P466+INDEX('BCA Inputs'!$BS$14:$BS$54,MATCH(I466,'BCA Inputs'!$AW$14:$AW$54,0))*Q466,"")),"")</f>
        <v/>
      </c>
      <c r="AD466" s="181" t="str">
        <f>IFERROR(IF($B$3="NYSEG",INDEX('BCA Inputs'!$AD$14:$AD$54,MATCH(I466,'BCA Inputs'!$M$14:$M$54,0))*P466+INDEX('BCA Inputs'!$AE$14:$AE$54,MATCH(I466,'BCA Inputs'!$M$14:$M$54,0))*O466+INDEX('BCA Inputs'!$AF$14:$AF$54,MATCH(I466,'BCA Inputs'!$M$14:$M$54,0))*Q466+INDEX('BCA Inputs'!$AG$14:$AG$54,MATCH(I466,'BCA Inputs'!$M$14:$M$54,0))*F466+INDEX('BCA Inputs'!$AH$14:$AH$54,MATCH(I466,'BCA Inputs'!$M$14:$M$54,0))*G466,IF($B$3="RG&amp;E",INDEX('BCA Inputs'!$BM$14:$BM$54,MATCH(I466,'BCA Inputs'!$AW$14:$AW$54,0))*P466+INDEX('BCA Inputs'!$BN$14:$BN$54,MATCH(I466,'BCA Inputs'!$AW$14:$AW$54,0))*O466+INDEX('BCA Inputs'!$BO$14:$BO$54,MATCH(I466,'BCA Inputs'!$AW$14:$AW$54,0))*Q466+INDEX('BCA Inputs'!$BP$14:$BP$54,MATCH(I466,'BCA Inputs'!$AW$14:$AW$54,0))*F466+INDEX('BCA Inputs'!$BQ$14:$BQ$54,MATCH(I466,'BCA Inputs'!$AW$14:$AW$54,0))*G466,"")),"")</f>
        <v/>
      </c>
      <c r="AE466" s="237" t="str">
        <f t="shared" si="66"/>
        <v/>
      </c>
      <c r="AF466" s="198">
        <f t="shared" si="68"/>
        <v>0</v>
      </c>
      <c r="AG466" s="239">
        <f t="shared" si="69"/>
        <v>0</v>
      </c>
    </row>
    <row r="467" spans="1:33">
      <c r="A467" s="228"/>
      <c r="B467" s="176"/>
      <c r="C467" s="229"/>
      <c r="D467" s="230"/>
      <c r="E467" s="230"/>
      <c r="F467" s="230"/>
      <c r="G467" s="230"/>
      <c r="H467" s="231"/>
      <c r="I467" s="231"/>
      <c r="J467" s="232"/>
      <c r="K467" s="232"/>
      <c r="L467" s="232"/>
      <c r="M467" s="181">
        <f t="shared" si="67"/>
        <v>0</v>
      </c>
      <c r="N467" s="181">
        <f>IF(H467="",0,H467*I467*'Avoided Water Savings Cost'!$C$16)</f>
        <v>0</v>
      </c>
      <c r="O467" s="545">
        <f>IF(C467="",0,IF($B$3="NYSEG",C467/(1-'Avoided Electric Costs 2020'!$W$21),IF($B$3="RG&amp;E",C467/(1-'Avoided Electric Costs 2020'!$X$21),"")))</f>
        <v>0</v>
      </c>
      <c r="P467" s="546">
        <f>IF(D467="",0,IF($B$3="NYSEG",D467/(1-'Avoided Electric Costs 2020'!$W$21),IF($B$3="RG&amp;E",D467/(1-'Avoided Electric Costs 2020'!$X$21),"")))</f>
        <v>0</v>
      </c>
      <c r="Q467" s="546">
        <f>IF(E467="",0,IF($B$3="NYSEG",E467/(1-'Avoided Natural Gas Costs 2020'!$J$34),IF($B$3="RG&amp;E",E467/(1-'Avoided Natural Gas Costs 2020'!$K$34),"")))</f>
        <v>0</v>
      </c>
      <c r="R467" s="233" t="str">
        <f>IFERROR(IF(P467*'BCA Inputs'!$C$1+Q467*'BCA Inputs'!$C$2+F467*'BCA Inputs'!$C$2+G467*'BCA Inputs'!$C$2=0,"",P467*'BCA Inputs'!$C$1+Q467*'BCA Inputs'!$C$2+F467*'BCA Inputs'!$C$2+G467*'BCA Inputs'!$C$2),"")</f>
        <v/>
      </c>
      <c r="S467" s="181" t="str">
        <f t="shared" si="60"/>
        <v/>
      </c>
      <c r="T467" s="181" t="str">
        <f>IFERROR(IF($B$3="NYSEG",(INDEX('BCA Inputs'!$N$14:$N$54,MATCH(I467,'BCA Inputs'!$M$14:$M$54,0))*P467+INDEX('BCA Inputs'!$O$14:$O$54,MATCH(I467,'BCA Inputs'!$M$14:$M$54,0))*O467+INDEX('BCA Inputs'!P:P,MATCH(I467,'BCA Inputs'!M:M,0))*Q467+INDEX('BCA Inputs'!Q:Q,MATCH(I467,'BCA Inputs'!M:M,0))*F467+INDEX('BCA Inputs'!R:R,MATCH(I467,'BCA Inputs'!M:M,0))*G467)+L467+N467,IF($B$3="RG&amp;E",(INDEX('BCA Inputs'!$AX$14:$AX$54,MATCH(I467,'BCA Inputs'!$AW$14:$AW$54,0))*P467+INDEX('BCA Inputs'!$AY$14:$AY$54,MATCH(I467,'BCA Inputs'!$AW$14:$AW$54,0))*O467+INDEX('BCA Inputs'!$AZ$14:$AZ$54,MATCH(I467,'BCA Inputs'!$AW$14:$AW$54,0))*Q467+INDEX('BCA Inputs'!$BA$14:$BA$54,MATCH(I467,'BCA Inputs'!$AW$14:$AW$54,0))*F467+INDEX('BCA Inputs'!$BB$14:$BB$54,MATCH(I467,'BCA Inputs'!$AW$14:$AW$54,0))*G467)+L467+N467,"")),"")</f>
        <v/>
      </c>
      <c r="U467" s="234" t="str">
        <f t="shared" si="61"/>
        <v/>
      </c>
      <c r="V467" s="234" t="str">
        <f t="shared" si="62"/>
        <v/>
      </c>
      <c r="W467" s="234" t="str">
        <f t="shared" si="63"/>
        <v/>
      </c>
      <c r="Y467" s="235" t="str">
        <f t="shared" si="64"/>
        <v/>
      </c>
      <c r="Z467" s="236" t="str">
        <f>IFERROR(IF($B$3="NYSEG",INDEX('BCA Inputs'!$X$14:$X$54,MATCH(I467,'BCA Inputs'!$M$14:$M$54,0))*P467+INDEX('BCA Inputs'!$Y$14:$Y$54,MATCH(I467,'BCA Inputs'!$M$14:$M$54,0))*O467+INDEX('BCA Inputs'!$Z$14:$Z$54,MATCH(I467,'BCA Inputs'!$M$14:$M$54,0))*Q467+INDEX('BCA Inputs'!$AA$14:$AA$54,MATCH(I467,'BCA Inputs'!$M$14:$M$54,0))*F467+INDEX('BCA Inputs'!$AB$14:$AB$54,MATCH(I467,'BCA Inputs'!$M$14:$M$54,0))*G467,IF($B$3="RG&amp;E",INDEX('BCA Inputs'!$BG$14:$BG$54,MATCH(I467,'BCA Inputs'!$AW$14:$AW$54,0))*P467+INDEX('BCA Inputs'!$BH$14:$BH$54,MATCH(I467,'BCA Inputs'!$AW$14:$AW$54,0))*O467+INDEX('BCA Inputs'!$BI$14:$BI$54,MATCH(I467,'BCA Inputs'!$AW$14:$AW$54,0))*Q467+INDEX('BCA Inputs'!$BJ$14:$BJ$54,MATCH(I467,'BCA Inputs'!$AW$14:$AW$54,0))*F467+INDEX('BCA Inputs'!$BK$14:$BK$54,MATCH(I467,'BCA Inputs'!$AW$14:$AW$54,0))*G467,"")),"")</f>
        <v/>
      </c>
      <c r="AA467" s="237" t="str">
        <f t="shared" si="65"/>
        <v/>
      </c>
      <c r="AC467" s="238" t="str">
        <f>IFERROR((K467+R467)+IF($B$3="NYSEG",INDEX('BCA Inputs'!$AI$14:$AI$54,MATCH(I467,'BCA Inputs'!$M$14:$M$54,0))*P467+INDEX('BCA Inputs'!$AJ$14:$AJ$54,MATCH(I467,'BCA Inputs'!$M$14:$M$54,0))*Q467,IF($B$3="RG&amp;E",INDEX('BCA Inputs'!$BR$14:$BR$54,MATCH(I467,'BCA Inputs'!$AW$14:$AW$54,0))*P467+INDEX('BCA Inputs'!$BS$14:$BS$54,MATCH(I467,'BCA Inputs'!$AW$14:$AW$54,0))*Q467,"")),"")</f>
        <v/>
      </c>
      <c r="AD467" s="181" t="str">
        <f>IFERROR(IF($B$3="NYSEG",INDEX('BCA Inputs'!$AD$14:$AD$54,MATCH(I467,'BCA Inputs'!$M$14:$M$54,0))*P467+INDEX('BCA Inputs'!$AE$14:$AE$54,MATCH(I467,'BCA Inputs'!$M$14:$M$54,0))*O467+INDEX('BCA Inputs'!$AF$14:$AF$54,MATCH(I467,'BCA Inputs'!$M$14:$M$54,0))*Q467+INDEX('BCA Inputs'!$AG$14:$AG$54,MATCH(I467,'BCA Inputs'!$M$14:$M$54,0))*F467+INDEX('BCA Inputs'!$AH$14:$AH$54,MATCH(I467,'BCA Inputs'!$M$14:$M$54,0))*G467,IF($B$3="RG&amp;E",INDEX('BCA Inputs'!$BM$14:$BM$54,MATCH(I467,'BCA Inputs'!$AW$14:$AW$54,0))*P467+INDEX('BCA Inputs'!$BN$14:$BN$54,MATCH(I467,'BCA Inputs'!$AW$14:$AW$54,0))*O467+INDEX('BCA Inputs'!$BO$14:$BO$54,MATCH(I467,'BCA Inputs'!$AW$14:$AW$54,0))*Q467+INDEX('BCA Inputs'!$BP$14:$BP$54,MATCH(I467,'BCA Inputs'!$AW$14:$AW$54,0))*F467+INDEX('BCA Inputs'!$BQ$14:$BQ$54,MATCH(I467,'BCA Inputs'!$AW$14:$AW$54,0))*G467,"")),"")</f>
        <v/>
      </c>
      <c r="AE467" s="237" t="str">
        <f t="shared" si="66"/>
        <v/>
      </c>
      <c r="AF467" s="198">
        <f t="shared" si="68"/>
        <v>0</v>
      </c>
      <c r="AG467" s="239">
        <f t="shared" si="69"/>
        <v>0</v>
      </c>
    </row>
    <row r="468" spans="1:33">
      <c r="A468" s="228"/>
      <c r="B468" s="176"/>
      <c r="C468" s="229"/>
      <c r="D468" s="230"/>
      <c r="E468" s="230"/>
      <c r="F468" s="230"/>
      <c r="G468" s="230"/>
      <c r="H468" s="231"/>
      <c r="I468" s="231"/>
      <c r="J468" s="232"/>
      <c r="K468" s="232"/>
      <c r="L468" s="232"/>
      <c r="M468" s="181">
        <f t="shared" si="67"/>
        <v>0</v>
      </c>
      <c r="N468" s="181">
        <f>IF(H468="",0,H468*I468*'Avoided Water Savings Cost'!$C$16)</f>
        <v>0</v>
      </c>
      <c r="O468" s="545">
        <f>IF(C468="",0,IF($B$3="NYSEG",C468/(1-'Avoided Electric Costs 2020'!$W$21),IF($B$3="RG&amp;E",C468/(1-'Avoided Electric Costs 2020'!$X$21),"")))</f>
        <v>0</v>
      </c>
      <c r="P468" s="546">
        <f>IF(D468="",0,IF($B$3="NYSEG",D468/(1-'Avoided Electric Costs 2020'!$W$21),IF($B$3="RG&amp;E",D468/(1-'Avoided Electric Costs 2020'!$X$21),"")))</f>
        <v>0</v>
      </c>
      <c r="Q468" s="546">
        <f>IF(E468="",0,IF($B$3="NYSEG",E468/(1-'Avoided Natural Gas Costs 2020'!$J$34),IF($B$3="RG&amp;E",E468/(1-'Avoided Natural Gas Costs 2020'!$K$34),"")))</f>
        <v>0</v>
      </c>
      <c r="R468" s="233" t="str">
        <f>IFERROR(IF(P468*'BCA Inputs'!$C$1+Q468*'BCA Inputs'!$C$2+F468*'BCA Inputs'!$C$2+G468*'BCA Inputs'!$C$2=0,"",P468*'BCA Inputs'!$C$1+Q468*'BCA Inputs'!$C$2+F468*'BCA Inputs'!$C$2+G468*'BCA Inputs'!$C$2),"")</f>
        <v/>
      </c>
      <c r="S468" s="181" t="str">
        <f t="shared" si="60"/>
        <v/>
      </c>
      <c r="T468" s="181" t="str">
        <f>IFERROR(IF($B$3="NYSEG",(INDEX('BCA Inputs'!$N$14:$N$54,MATCH(I468,'BCA Inputs'!$M$14:$M$54,0))*P468+INDEX('BCA Inputs'!$O$14:$O$54,MATCH(I468,'BCA Inputs'!$M$14:$M$54,0))*O468+INDEX('BCA Inputs'!P:P,MATCH(I468,'BCA Inputs'!M:M,0))*Q468+INDEX('BCA Inputs'!Q:Q,MATCH(I468,'BCA Inputs'!M:M,0))*F468+INDEX('BCA Inputs'!R:R,MATCH(I468,'BCA Inputs'!M:M,0))*G468)+L468+N468,IF($B$3="RG&amp;E",(INDEX('BCA Inputs'!$AX$14:$AX$54,MATCH(I468,'BCA Inputs'!$AW$14:$AW$54,0))*P468+INDEX('BCA Inputs'!$AY$14:$AY$54,MATCH(I468,'BCA Inputs'!$AW$14:$AW$54,0))*O468+INDEX('BCA Inputs'!$AZ$14:$AZ$54,MATCH(I468,'BCA Inputs'!$AW$14:$AW$54,0))*Q468+INDEX('BCA Inputs'!$BA$14:$BA$54,MATCH(I468,'BCA Inputs'!$AW$14:$AW$54,0))*F468+INDEX('BCA Inputs'!$BB$14:$BB$54,MATCH(I468,'BCA Inputs'!$AW$14:$AW$54,0))*G468)+L468+N468,"")),"")</f>
        <v/>
      </c>
      <c r="U468" s="234" t="str">
        <f t="shared" si="61"/>
        <v/>
      </c>
      <c r="V468" s="234" t="str">
        <f t="shared" si="62"/>
        <v/>
      </c>
      <c r="W468" s="234" t="str">
        <f t="shared" si="63"/>
        <v/>
      </c>
      <c r="Y468" s="235" t="str">
        <f t="shared" si="64"/>
        <v/>
      </c>
      <c r="Z468" s="236" t="str">
        <f>IFERROR(IF($B$3="NYSEG",INDEX('BCA Inputs'!$X$14:$X$54,MATCH(I468,'BCA Inputs'!$M$14:$M$54,0))*P468+INDEX('BCA Inputs'!$Y$14:$Y$54,MATCH(I468,'BCA Inputs'!$M$14:$M$54,0))*O468+INDEX('BCA Inputs'!$Z$14:$Z$54,MATCH(I468,'BCA Inputs'!$M$14:$M$54,0))*Q468+INDEX('BCA Inputs'!$AA$14:$AA$54,MATCH(I468,'BCA Inputs'!$M$14:$M$54,0))*F468+INDEX('BCA Inputs'!$AB$14:$AB$54,MATCH(I468,'BCA Inputs'!$M$14:$M$54,0))*G468,IF($B$3="RG&amp;E",INDEX('BCA Inputs'!$BG$14:$BG$54,MATCH(I468,'BCA Inputs'!$AW$14:$AW$54,0))*P468+INDEX('BCA Inputs'!$BH$14:$BH$54,MATCH(I468,'BCA Inputs'!$AW$14:$AW$54,0))*O468+INDEX('BCA Inputs'!$BI$14:$BI$54,MATCH(I468,'BCA Inputs'!$AW$14:$AW$54,0))*Q468+INDEX('BCA Inputs'!$BJ$14:$BJ$54,MATCH(I468,'BCA Inputs'!$AW$14:$AW$54,0))*F468+INDEX('BCA Inputs'!$BK$14:$BK$54,MATCH(I468,'BCA Inputs'!$AW$14:$AW$54,0))*G468,"")),"")</f>
        <v/>
      </c>
      <c r="AA468" s="237" t="str">
        <f t="shared" si="65"/>
        <v/>
      </c>
      <c r="AC468" s="238" t="str">
        <f>IFERROR((K468+R468)+IF($B$3="NYSEG",INDEX('BCA Inputs'!$AI$14:$AI$54,MATCH(I468,'BCA Inputs'!$M$14:$M$54,0))*P468+INDEX('BCA Inputs'!$AJ$14:$AJ$54,MATCH(I468,'BCA Inputs'!$M$14:$M$54,0))*Q468,IF($B$3="RG&amp;E",INDEX('BCA Inputs'!$BR$14:$BR$54,MATCH(I468,'BCA Inputs'!$AW$14:$AW$54,0))*P468+INDEX('BCA Inputs'!$BS$14:$BS$54,MATCH(I468,'BCA Inputs'!$AW$14:$AW$54,0))*Q468,"")),"")</f>
        <v/>
      </c>
      <c r="AD468" s="181" t="str">
        <f>IFERROR(IF($B$3="NYSEG",INDEX('BCA Inputs'!$AD$14:$AD$54,MATCH(I468,'BCA Inputs'!$M$14:$M$54,0))*P468+INDEX('BCA Inputs'!$AE$14:$AE$54,MATCH(I468,'BCA Inputs'!$M$14:$M$54,0))*O468+INDEX('BCA Inputs'!$AF$14:$AF$54,MATCH(I468,'BCA Inputs'!$M$14:$M$54,0))*Q468+INDEX('BCA Inputs'!$AG$14:$AG$54,MATCH(I468,'BCA Inputs'!$M$14:$M$54,0))*F468+INDEX('BCA Inputs'!$AH$14:$AH$54,MATCH(I468,'BCA Inputs'!$M$14:$M$54,0))*G468,IF($B$3="RG&amp;E",INDEX('BCA Inputs'!$BM$14:$BM$54,MATCH(I468,'BCA Inputs'!$AW$14:$AW$54,0))*P468+INDEX('BCA Inputs'!$BN$14:$BN$54,MATCH(I468,'BCA Inputs'!$AW$14:$AW$54,0))*O468+INDEX('BCA Inputs'!$BO$14:$BO$54,MATCH(I468,'BCA Inputs'!$AW$14:$AW$54,0))*Q468+INDEX('BCA Inputs'!$BP$14:$BP$54,MATCH(I468,'BCA Inputs'!$AW$14:$AW$54,0))*F468+INDEX('BCA Inputs'!$BQ$14:$BQ$54,MATCH(I468,'BCA Inputs'!$AW$14:$AW$54,0))*G468,"")),"")</f>
        <v/>
      </c>
      <c r="AE468" s="237" t="str">
        <f t="shared" si="66"/>
        <v/>
      </c>
      <c r="AF468" s="198">
        <f t="shared" si="68"/>
        <v>0</v>
      </c>
      <c r="AG468" s="239">
        <f t="shared" si="69"/>
        <v>0</v>
      </c>
    </row>
    <row r="469" spans="1:33">
      <c r="A469" s="228"/>
      <c r="B469" s="176"/>
      <c r="C469" s="229"/>
      <c r="D469" s="230"/>
      <c r="E469" s="230"/>
      <c r="F469" s="230"/>
      <c r="G469" s="230"/>
      <c r="H469" s="231"/>
      <c r="I469" s="231"/>
      <c r="J469" s="232"/>
      <c r="K469" s="232"/>
      <c r="L469" s="232"/>
      <c r="M469" s="181">
        <f t="shared" si="67"/>
        <v>0</v>
      </c>
      <c r="N469" s="181">
        <f>IF(H469="",0,H469*I469*'Avoided Water Savings Cost'!$C$16)</f>
        <v>0</v>
      </c>
      <c r="O469" s="545">
        <f>IF(C469="",0,IF($B$3="NYSEG",C469/(1-'Avoided Electric Costs 2020'!$W$21),IF($B$3="RG&amp;E",C469/(1-'Avoided Electric Costs 2020'!$X$21),"")))</f>
        <v>0</v>
      </c>
      <c r="P469" s="546">
        <f>IF(D469="",0,IF($B$3="NYSEG",D469/(1-'Avoided Electric Costs 2020'!$W$21),IF($B$3="RG&amp;E",D469/(1-'Avoided Electric Costs 2020'!$X$21),"")))</f>
        <v>0</v>
      </c>
      <c r="Q469" s="546">
        <f>IF(E469="",0,IF($B$3="NYSEG",E469/(1-'Avoided Natural Gas Costs 2020'!$J$34),IF($B$3="RG&amp;E",E469/(1-'Avoided Natural Gas Costs 2020'!$K$34),"")))</f>
        <v>0</v>
      </c>
      <c r="R469" s="233" t="str">
        <f>IFERROR(IF(P469*'BCA Inputs'!$C$1+Q469*'BCA Inputs'!$C$2+F469*'BCA Inputs'!$C$2+G469*'BCA Inputs'!$C$2=0,"",P469*'BCA Inputs'!$C$1+Q469*'BCA Inputs'!$C$2+F469*'BCA Inputs'!$C$2+G469*'BCA Inputs'!$C$2),"")</f>
        <v/>
      </c>
      <c r="S469" s="181" t="str">
        <f t="shared" si="60"/>
        <v/>
      </c>
      <c r="T469" s="181" t="str">
        <f>IFERROR(IF($B$3="NYSEG",(INDEX('BCA Inputs'!$N$14:$N$54,MATCH(I469,'BCA Inputs'!$M$14:$M$54,0))*P469+INDEX('BCA Inputs'!$O$14:$O$54,MATCH(I469,'BCA Inputs'!$M$14:$M$54,0))*O469+INDEX('BCA Inputs'!P:P,MATCH(I469,'BCA Inputs'!M:M,0))*Q469+INDEX('BCA Inputs'!Q:Q,MATCH(I469,'BCA Inputs'!M:M,0))*F469+INDEX('BCA Inputs'!R:R,MATCH(I469,'BCA Inputs'!M:M,0))*G469)+L469+N469,IF($B$3="RG&amp;E",(INDEX('BCA Inputs'!$AX$14:$AX$54,MATCH(I469,'BCA Inputs'!$AW$14:$AW$54,0))*P469+INDEX('BCA Inputs'!$AY$14:$AY$54,MATCH(I469,'BCA Inputs'!$AW$14:$AW$54,0))*O469+INDEX('BCA Inputs'!$AZ$14:$AZ$54,MATCH(I469,'BCA Inputs'!$AW$14:$AW$54,0))*Q469+INDEX('BCA Inputs'!$BA$14:$BA$54,MATCH(I469,'BCA Inputs'!$AW$14:$AW$54,0))*F469+INDEX('BCA Inputs'!$BB$14:$BB$54,MATCH(I469,'BCA Inputs'!$AW$14:$AW$54,0))*G469)+L469+N469,"")),"")</f>
        <v/>
      </c>
      <c r="U469" s="234" t="str">
        <f t="shared" si="61"/>
        <v/>
      </c>
      <c r="V469" s="234" t="str">
        <f t="shared" si="62"/>
        <v/>
      </c>
      <c r="W469" s="234" t="str">
        <f t="shared" si="63"/>
        <v/>
      </c>
      <c r="Y469" s="235" t="str">
        <f t="shared" si="64"/>
        <v/>
      </c>
      <c r="Z469" s="236" t="str">
        <f>IFERROR(IF($B$3="NYSEG",INDEX('BCA Inputs'!$X$14:$X$54,MATCH(I469,'BCA Inputs'!$M$14:$M$54,0))*P469+INDEX('BCA Inputs'!$Y$14:$Y$54,MATCH(I469,'BCA Inputs'!$M$14:$M$54,0))*O469+INDEX('BCA Inputs'!$Z$14:$Z$54,MATCH(I469,'BCA Inputs'!$M$14:$M$54,0))*Q469+INDEX('BCA Inputs'!$AA$14:$AA$54,MATCH(I469,'BCA Inputs'!$M$14:$M$54,0))*F469+INDEX('BCA Inputs'!$AB$14:$AB$54,MATCH(I469,'BCA Inputs'!$M$14:$M$54,0))*G469,IF($B$3="RG&amp;E",INDEX('BCA Inputs'!$BG$14:$BG$54,MATCH(I469,'BCA Inputs'!$AW$14:$AW$54,0))*P469+INDEX('BCA Inputs'!$BH$14:$BH$54,MATCH(I469,'BCA Inputs'!$AW$14:$AW$54,0))*O469+INDEX('BCA Inputs'!$BI$14:$BI$54,MATCH(I469,'BCA Inputs'!$AW$14:$AW$54,0))*Q469+INDEX('BCA Inputs'!$BJ$14:$BJ$54,MATCH(I469,'BCA Inputs'!$AW$14:$AW$54,0))*F469+INDEX('BCA Inputs'!$BK$14:$BK$54,MATCH(I469,'BCA Inputs'!$AW$14:$AW$54,0))*G469,"")),"")</f>
        <v/>
      </c>
      <c r="AA469" s="237" t="str">
        <f t="shared" si="65"/>
        <v/>
      </c>
      <c r="AC469" s="238" t="str">
        <f>IFERROR((K469+R469)+IF($B$3="NYSEG",INDEX('BCA Inputs'!$AI$14:$AI$54,MATCH(I469,'BCA Inputs'!$M$14:$M$54,0))*P469+INDEX('BCA Inputs'!$AJ$14:$AJ$54,MATCH(I469,'BCA Inputs'!$M$14:$M$54,0))*Q469,IF($B$3="RG&amp;E",INDEX('BCA Inputs'!$BR$14:$BR$54,MATCH(I469,'BCA Inputs'!$AW$14:$AW$54,0))*P469+INDEX('BCA Inputs'!$BS$14:$BS$54,MATCH(I469,'BCA Inputs'!$AW$14:$AW$54,0))*Q469,"")),"")</f>
        <v/>
      </c>
      <c r="AD469" s="181" t="str">
        <f>IFERROR(IF($B$3="NYSEG",INDEX('BCA Inputs'!$AD$14:$AD$54,MATCH(I469,'BCA Inputs'!$M$14:$M$54,0))*P469+INDEX('BCA Inputs'!$AE$14:$AE$54,MATCH(I469,'BCA Inputs'!$M$14:$M$54,0))*O469+INDEX('BCA Inputs'!$AF$14:$AF$54,MATCH(I469,'BCA Inputs'!$M$14:$M$54,0))*Q469+INDEX('BCA Inputs'!$AG$14:$AG$54,MATCH(I469,'BCA Inputs'!$M$14:$M$54,0))*F469+INDEX('BCA Inputs'!$AH$14:$AH$54,MATCH(I469,'BCA Inputs'!$M$14:$M$54,0))*G469,IF($B$3="RG&amp;E",INDEX('BCA Inputs'!$BM$14:$BM$54,MATCH(I469,'BCA Inputs'!$AW$14:$AW$54,0))*P469+INDEX('BCA Inputs'!$BN$14:$BN$54,MATCH(I469,'BCA Inputs'!$AW$14:$AW$54,0))*O469+INDEX('BCA Inputs'!$BO$14:$BO$54,MATCH(I469,'BCA Inputs'!$AW$14:$AW$54,0))*Q469+INDEX('BCA Inputs'!$BP$14:$BP$54,MATCH(I469,'BCA Inputs'!$AW$14:$AW$54,0))*F469+INDEX('BCA Inputs'!$BQ$14:$BQ$54,MATCH(I469,'BCA Inputs'!$AW$14:$AW$54,0))*G469,"")),"")</f>
        <v/>
      </c>
      <c r="AE469" s="237" t="str">
        <f t="shared" si="66"/>
        <v/>
      </c>
      <c r="AF469" s="198">
        <f t="shared" si="68"/>
        <v>0</v>
      </c>
      <c r="AG469" s="239">
        <f t="shared" si="69"/>
        <v>0</v>
      </c>
    </row>
    <row r="470" spans="1:33">
      <c r="A470" s="228"/>
      <c r="B470" s="176"/>
      <c r="C470" s="229"/>
      <c r="D470" s="230"/>
      <c r="E470" s="230"/>
      <c r="F470" s="230"/>
      <c r="G470" s="230"/>
      <c r="H470" s="231"/>
      <c r="I470" s="231"/>
      <c r="J470" s="232"/>
      <c r="K470" s="232"/>
      <c r="L470" s="232"/>
      <c r="M470" s="181">
        <f t="shared" si="67"/>
        <v>0</v>
      </c>
      <c r="N470" s="181">
        <f>IF(H470="",0,H470*I470*'Avoided Water Savings Cost'!$C$16)</f>
        <v>0</v>
      </c>
      <c r="O470" s="545">
        <f>IF(C470="",0,IF($B$3="NYSEG",C470/(1-'Avoided Electric Costs 2020'!$W$21),IF($B$3="RG&amp;E",C470/(1-'Avoided Electric Costs 2020'!$X$21),"")))</f>
        <v>0</v>
      </c>
      <c r="P470" s="546">
        <f>IF(D470="",0,IF($B$3="NYSEG",D470/(1-'Avoided Electric Costs 2020'!$W$21),IF($B$3="RG&amp;E",D470/(1-'Avoided Electric Costs 2020'!$X$21),"")))</f>
        <v>0</v>
      </c>
      <c r="Q470" s="546">
        <f>IF(E470="",0,IF($B$3="NYSEG",E470/(1-'Avoided Natural Gas Costs 2020'!$J$34),IF($B$3="RG&amp;E",E470/(1-'Avoided Natural Gas Costs 2020'!$K$34),"")))</f>
        <v>0</v>
      </c>
      <c r="R470" s="233" t="str">
        <f>IFERROR(IF(P470*'BCA Inputs'!$C$1+Q470*'BCA Inputs'!$C$2+F470*'BCA Inputs'!$C$2+G470*'BCA Inputs'!$C$2=0,"",P470*'BCA Inputs'!$C$1+Q470*'BCA Inputs'!$C$2+F470*'BCA Inputs'!$C$2+G470*'BCA Inputs'!$C$2),"")</f>
        <v/>
      </c>
      <c r="S470" s="181" t="str">
        <f t="shared" si="60"/>
        <v/>
      </c>
      <c r="T470" s="181" t="str">
        <f>IFERROR(IF($B$3="NYSEG",(INDEX('BCA Inputs'!$N$14:$N$54,MATCH(I470,'BCA Inputs'!$M$14:$M$54,0))*P470+INDEX('BCA Inputs'!$O$14:$O$54,MATCH(I470,'BCA Inputs'!$M$14:$M$54,0))*O470+INDEX('BCA Inputs'!P:P,MATCH(I470,'BCA Inputs'!M:M,0))*Q470+INDEX('BCA Inputs'!Q:Q,MATCH(I470,'BCA Inputs'!M:M,0))*F470+INDEX('BCA Inputs'!R:R,MATCH(I470,'BCA Inputs'!M:M,0))*G470)+L470+N470,IF($B$3="RG&amp;E",(INDEX('BCA Inputs'!$AX$14:$AX$54,MATCH(I470,'BCA Inputs'!$AW$14:$AW$54,0))*P470+INDEX('BCA Inputs'!$AY$14:$AY$54,MATCH(I470,'BCA Inputs'!$AW$14:$AW$54,0))*O470+INDEX('BCA Inputs'!$AZ$14:$AZ$54,MATCH(I470,'BCA Inputs'!$AW$14:$AW$54,0))*Q470+INDEX('BCA Inputs'!$BA$14:$BA$54,MATCH(I470,'BCA Inputs'!$AW$14:$AW$54,0))*F470+INDEX('BCA Inputs'!$BB$14:$BB$54,MATCH(I470,'BCA Inputs'!$AW$14:$AW$54,0))*G470)+L470+N470,"")),"")</f>
        <v/>
      </c>
      <c r="U470" s="234" t="str">
        <f t="shared" si="61"/>
        <v/>
      </c>
      <c r="V470" s="234" t="str">
        <f t="shared" si="62"/>
        <v/>
      </c>
      <c r="W470" s="234" t="str">
        <f t="shared" si="63"/>
        <v/>
      </c>
      <c r="Y470" s="235" t="str">
        <f t="shared" si="64"/>
        <v/>
      </c>
      <c r="Z470" s="236" t="str">
        <f>IFERROR(IF($B$3="NYSEG",INDEX('BCA Inputs'!$X$14:$X$54,MATCH(I470,'BCA Inputs'!$M$14:$M$54,0))*P470+INDEX('BCA Inputs'!$Y$14:$Y$54,MATCH(I470,'BCA Inputs'!$M$14:$M$54,0))*O470+INDEX('BCA Inputs'!$Z$14:$Z$54,MATCH(I470,'BCA Inputs'!$M$14:$M$54,0))*Q470+INDEX('BCA Inputs'!$AA$14:$AA$54,MATCH(I470,'BCA Inputs'!$M$14:$M$54,0))*F470+INDEX('BCA Inputs'!$AB$14:$AB$54,MATCH(I470,'BCA Inputs'!$M$14:$M$54,0))*G470,IF($B$3="RG&amp;E",INDEX('BCA Inputs'!$BG$14:$BG$54,MATCH(I470,'BCA Inputs'!$AW$14:$AW$54,0))*P470+INDEX('BCA Inputs'!$BH$14:$BH$54,MATCH(I470,'BCA Inputs'!$AW$14:$AW$54,0))*O470+INDEX('BCA Inputs'!$BI$14:$BI$54,MATCH(I470,'BCA Inputs'!$AW$14:$AW$54,0))*Q470+INDEX('BCA Inputs'!$BJ$14:$BJ$54,MATCH(I470,'BCA Inputs'!$AW$14:$AW$54,0))*F470+INDEX('BCA Inputs'!$BK$14:$BK$54,MATCH(I470,'BCA Inputs'!$AW$14:$AW$54,0))*G470,"")),"")</f>
        <v/>
      </c>
      <c r="AA470" s="237" t="str">
        <f t="shared" si="65"/>
        <v/>
      </c>
      <c r="AC470" s="238" t="str">
        <f>IFERROR((K470+R470)+IF($B$3="NYSEG",INDEX('BCA Inputs'!$AI$14:$AI$54,MATCH(I470,'BCA Inputs'!$M$14:$M$54,0))*P470+INDEX('BCA Inputs'!$AJ$14:$AJ$54,MATCH(I470,'BCA Inputs'!$M$14:$M$54,0))*Q470,IF($B$3="RG&amp;E",INDEX('BCA Inputs'!$BR$14:$BR$54,MATCH(I470,'BCA Inputs'!$AW$14:$AW$54,0))*P470+INDEX('BCA Inputs'!$BS$14:$BS$54,MATCH(I470,'BCA Inputs'!$AW$14:$AW$54,0))*Q470,"")),"")</f>
        <v/>
      </c>
      <c r="AD470" s="181" t="str">
        <f>IFERROR(IF($B$3="NYSEG",INDEX('BCA Inputs'!$AD$14:$AD$54,MATCH(I470,'BCA Inputs'!$M$14:$M$54,0))*P470+INDEX('BCA Inputs'!$AE$14:$AE$54,MATCH(I470,'BCA Inputs'!$M$14:$M$54,0))*O470+INDEX('BCA Inputs'!$AF$14:$AF$54,MATCH(I470,'BCA Inputs'!$M$14:$M$54,0))*Q470+INDEX('BCA Inputs'!$AG$14:$AG$54,MATCH(I470,'BCA Inputs'!$M$14:$M$54,0))*F470+INDEX('BCA Inputs'!$AH$14:$AH$54,MATCH(I470,'BCA Inputs'!$M$14:$M$54,0))*G470,IF($B$3="RG&amp;E",INDEX('BCA Inputs'!$BM$14:$BM$54,MATCH(I470,'BCA Inputs'!$AW$14:$AW$54,0))*P470+INDEX('BCA Inputs'!$BN$14:$BN$54,MATCH(I470,'BCA Inputs'!$AW$14:$AW$54,0))*O470+INDEX('BCA Inputs'!$BO$14:$BO$54,MATCH(I470,'BCA Inputs'!$AW$14:$AW$54,0))*Q470+INDEX('BCA Inputs'!$BP$14:$BP$54,MATCH(I470,'BCA Inputs'!$AW$14:$AW$54,0))*F470+INDEX('BCA Inputs'!$BQ$14:$BQ$54,MATCH(I470,'BCA Inputs'!$AW$14:$AW$54,0))*G470,"")),"")</f>
        <v/>
      </c>
      <c r="AE470" s="237" t="str">
        <f t="shared" si="66"/>
        <v/>
      </c>
      <c r="AF470" s="198">
        <f t="shared" si="68"/>
        <v>0</v>
      </c>
      <c r="AG470" s="239">
        <f t="shared" si="69"/>
        <v>0</v>
      </c>
    </row>
    <row r="471" spans="1:33">
      <c r="A471" s="228"/>
      <c r="B471" s="176"/>
      <c r="C471" s="229"/>
      <c r="D471" s="230"/>
      <c r="E471" s="230"/>
      <c r="F471" s="230"/>
      <c r="G471" s="230"/>
      <c r="H471" s="231"/>
      <c r="I471" s="231"/>
      <c r="J471" s="232"/>
      <c r="K471" s="232"/>
      <c r="L471" s="232"/>
      <c r="M471" s="181">
        <f t="shared" si="67"/>
        <v>0</v>
      </c>
      <c r="N471" s="181">
        <f>IF(H471="",0,H471*I471*'Avoided Water Savings Cost'!$C$16)</f>
        <v>0</v>
      </c>
      <c r="O471" s="545">
        <f>IF(C471="",0,IF($B$3="NYSEG",C471/(1-'Avoided Electric Costs 2020'!$W$21),IF($B$3="RG&amp;E",C471/(1-'Avoided Electric Costs 2020'!$X$21),"")))</f>
        <v>0</v>
      </c>
      <c r="P471" s="546">
        <f>IF(D471="",0,IF($B$3="NYSEG",D471/(1-'Avoided Electric Costs 2020'!$W$21),IF($B$3="RG&amp;E",D471/(1-'Avoided Electric Costs 2020'!$X$21),"")))</f>
        <v>0</v>
      </c>
      <c r="Q471" s="546">
        <f>IF(E471="",0,IF($B$3="NYSEG",E471/(1-'Avoided Natural Gas Costs 2020'!$J$34),IF($B$3="RG&amp;E",E471/(1-'Avoided Natural Gas Costs 2020'!$K$34),"")))</f>
        <v>0</v>
      </c>
      <c r="R471" s="233" t="str">
        <f>IFERROR(IF(P471*'BCA Inputs'!$C$1+Q471*'BCA Inputs'!$C$2+F471*'BCA Inputs'!$C$2+G471*'BCA Inputs'!$C$2=0,"",P471*'BCA Inputs'!$C$1+Q471*'BCA Inputs'!$C$2+F471*'BCA Inputs'!$C$2+G471*'BCA Inputs'!$C$2),"")</f>
        <v/>
      </c>
      <c r="S471" s="181" t="str">
        <f t="shared" ref="S471:S534" si="70">IFERROR(IF(J471+R471=0,"",J471+R471),"")</f>
        <v/>
      </c>
      <c r="T471" s="181" t="str">
        <f>IFERROR(IF($B$3="NYSEG",(INDEX('BCA Inputs'!$N$14:$N$54,MATCH(I471,'BCA Inputs'!$M$14:$M$54,0))*P471+INDEX('BCA Inputs'!$O$14:$O$54,MATCH(I471,'BCA Inputs'!$M$14:$M$54,0))*O471+INDEX('BCA Inputs'!P:P,MATCH(I471,'BCA Inputs'!M:M,0))*Q471+INDEX('BCA Inputs'!Q:Q,MATCH(I471,'BCA Inputs'!M:M,0))*F471+INDEX('BCA Inputs'!R:R,MATCH(I471,'BCA Inputs'!M:M,0))*G471)+L471+N471,IF($B$3="RG&amp;E",(INDEX('BCA Inputs'!$AX$14:$AX$54,MATCH(I471,'BCA Inputs'!$AW$14:$AW$54,0))*P471+INDEX('BCA Inputs'!$AY$14:$AY$54,MATCH(I471,'BCA Inputs'!$AW$14:$AW$54,0))*O471+INDEX('BCA Inputs'!$AZ$14:$AZ$54,MATCH(I471,'BCA Inputs'!$AW$14:$AW$54,0))*Q471+INDEX('BCA Inputs'!$BA$14:$BA$54,MATCH(I471,'BCA Inputs'!$AW$14:$AW$54,0))*F471+INDEX('BCA Inputs'!$BB$14:$BB$54,MATCH(I471,'BCA Inputs'!$AW$14:$AW$54,0))*G471)+L471+N471,"")),"")</f>
        <v/>
      </c>
      <c r="U471" s="234" t="str">
        <f t="shared" ref="U471:U534" si="71">IFERROR(T471/S471,"")</f>
        <v/>
      </c>
      <c r="V471" s="234" t="str">
        <f t="shared" ref="V471:V534" si="72">IFERROR(J471/(D471*$B$6+E471*$B$7+F471*$B$7+G471*$B$7+M471+N471/I471),"")</f>
        <v/>
      </c>
      <c r="W471" s="234" t="str">
        <f t="shared" ref="W471:W534" si="73">IFERROR((J471-K471)/(D471*$B$6+E471*$B$7+F471*$B$7+G471*$B$7+M471+N471/I471),"")</f>
        <v/>
      </c>
      <c r="Y471" s="235" t="str">
        <f t="shared" ref="Y471:Y534" si="74">IFERROR(K471+R471,"")</f>
        <v/>
      </c>
      <c r="Z471" s="236" t="str">
        <f>IFERROR(IF($B$3="NYSEG",INDEX('BCA Inputs'!$X$14:$X$54,MATCH(I471,'BCA Inputs'!$M$14:$M$54,0))*P471+INDEX('BCA Inputs'!$Y$14:$Y$54,MATCH(I471,'BCA Inputs'!$M$14:$M$54,0))*O471+INDEX('BCA Inputs'!$Z$14:$Z$54,MATCH(I471,'BCA Inputs'!$M$14:$M$54,0))*Q471+INDEX('BCA Inputs'!$AA$14:$AA$54,MATCH(I471,'BCA Inputs'!$M$14:$M$54,0))*F471+INDEX('BCA Inputs'!$AB$14:$AB$54,MATCH(I471,'BCA Inputs'!$M$14:$M$54,0))*G471,IF($B$3="RG&amp;E",INDEX('BCA Inputs'!$BG$14:$BG$54,MATCH(I471,'BCA Inputs'!$AW$14:$AW$54,0))*P471+INDEX('BCA Inputs'!$BH$14:$BH$54,MATCH(I471,'BCA Inputs'!$AW$14:$AW$54,0))*O471+INDEX('BCA Inputs'!$BI$14:$BI$54,MATCH(I471,'BCA Inputs'!$AW$14:$AW$54,0))*Q471+INDEX('BCA Inputs'!$BJ$14:$BJ$54,MATCH(I471,'BCA Inputs'!$AW$14:$AW$54,0))*F471+INDEX('BCA Inputs'!$BK$14:$BK$54,MATCH(I471,'BCA Inputs'!$AW$14:$AW$54,0))*G471,"")),"")</f>
        <v/>
      </c>
      <c r="AA471" s="237" t="str">
        <f t="shared" ref="AA471:AA534" si="75">IFERROR(Z471/Y471,"")</f>
        <v/>
      </c>
      <c r="AC471" s="238" t="str">
        <f>IFERROR((K471+R471)+IF($B$3="NYSEG",INDEX('BCA Inputs'!$AI$14:$AI$54,MATCH(I471,'BCA Inputs'!$M$14:$M$54,0))*P471+INDEX('BCA Inputs'!$AJ$14:$AJ$54,MATCH(I471,'BCA Inputs'!$M$14:$M$54,0))*Q471,IF($B$3="RG&amp;E",INDEX('BCA Inputs'!$BR$14:$BR$54,MATCH(I471,'BCA Inputs'!$AW$14:$AW$54,0))*P471+INDEX('BCA Inputs'!$BS$14:$BS$54,MATCH(I471,'BCA Inputs'!$AW$14:$AW$54,0))*Q471,"")),"")</f>
        <v/>
      </c>
      <c r="AD471" s="181" t="str">
        <f>IFERROR(IF($B$3="NYSEG",INDEX('BCA Inputs'!$AD$14:$AD$54,MATCH(I471,'BCA Inputs'!$M$14:$M$54,0))*P471+INDEX('BCA Inputs'!$AE$14:$AE$54,MATCH(I471,'BCA Inputs'!$M$14:$M$54,0))*O471+INDEX('BCA Inputs'!$AF$14:$AF$54,MATCH(I471,'BCA Inputs'!$M$14:$M$54,0))*Q471+INDEX('BCA Inputs'!$AG$14:$AG$54,MATCH(I471,'BCA Inputs'!$M$14:$M$54,0))*F471+INDEX('BCA Inputs'!$AH$14:$AH$54,MATCH(I471,'BCA Inputs'!$M$14:$M$54,0))*G471,IF($B$3="RG&amp;E",INDEX('BCA Inputs'!$BM$14:$BM$54,MATCH(I471,'BCA Inputs'!$AW$14:$AW$54,0))*P471+INDEX('BCA Inputs'!$BN$14:$BN$54,MATCH(I471,'BCA Inputs'!$AW$14:$AW$54,0))*O471+INDEX('BCA Inputs'!$BO$14:$BO$54,MATCH(I471,'BCA Inputs'!$AW$14:$AW$54,0))*Q471+INDEX('BCA Inputs'!$BP$14:$BP$54,MATCH(I471,'BCA Inputs'!$AW$14:$AW$54,0))*F471+INDEX('BCA Inputs'!$BQ$14:$BQ$54,MATCH(I471,'BCA Inputs'!$AW$14:$AW$54,0))*G471,"")),"")</f>
        <v/>
      </c>
      <c r="AE471" s="237" t="str">
        <f t="shared" ref="AE471:AE534" si="76">IFERROR(AD471/AC471,"")</f>
        <v/>
      </c>
      <c r="AF471" s="198">
        <f t="shared" si="68"/>
        <v>0</v>
      </c>
      <c r="AG471" s="239">
        <f t="shared" si="69"/>
        <v>0</v>
      </c>
    </row>
    <row r="472" spans="1:33">
      <c r="A472" s="228"/>
      <c r="B472" s="176"/>
      <c r="C472" s="229"/>
      <c r="D472" s="230"/>
      <c r="E472" s="230"/>
      <c r="F472" s="230"/>
      <c r="G472" s="230"/>
      <c r="H472" s="231"/>
      <c r="I472" s="231"/>
      <c r="J472" s="232"/>
      <c r="K472" s="232"/>
      <c r="L472" s="232"/>
      <c r="M472" s="181">
        <f t="shared" ref="M472:M535" si="77">IF(L472="",0,L472/I472)</f>
        <v>0</v>
      </c>
      <c r="N472" s="181">
        <f>IF(H472="",0,H472*I472*'Avoided Water Savings Cost'!$C$16)</f>
        <v>0</v>
      </c>
      <c r="O472" s="545">
        <f>IF(C472="",0,IF($B$3="NYSEG",C472/(1-'Avoided Electric Costs 2020'!$W$21),IF($B$3="RG&amp;E",C472/(1-'Avoided Electric Costs 2020'!$X$21),"")))</f>
        <v>0</v>
      </c>
      <c r="P472" s="546">
        <f>IF(D472="",0,IF($B$3="NYSEG",D472/(1-'Avoided Electric Costs 2020'!$W$21),IF($B$3="RG&amp;E",D472/(1-'Avoided Electric Costs 2020'!$X$21),"")))</f>
        <v>0</v>
      </c>
      <c r="Q472" s="546">
        <f>IF(E472="",0,IF($B$3="NYSEG",E472/(1-'Avoided Natural Gas Costs 2020'!$J$34),IF($B$3="RG&amp;E",E472/(1-'Avoided Natural Gas Costs 2020'!$K$34),"")))</f>
        <v>0</v>
      </c>
      <c r="R472" s="233" t="str">
        <f>IFERROR(IF(P472*'BCA Inputs'!$C$1+Q472*'BCA Inputs'!$C$2+F472*'BCA Inputs'!$C$2+G472*'BCA Inputs'!$C$2=0,"",P472*'BCA Inputs'!$C$1+Q472*'BCA Inputs'!$C$2+F472*'BCA Inputs'!$C$2+G472*'BCA Inputs'!$C$2),"")</f>
        <v/>
      </c>
      <c r="S472" s="181" t="str">
        <f t="shared" si="70"/>
        <v/>
      </c>
      <c r="T472" s="181" t="str">
        <f>IFERROR(IF($B$3="NYSEG",(INDEX('BCA Inputs'!$N$14:$N$54,MATCH(I472,'BCA Inputs'!$M$14:$M$54,0))*P472+INDEX('BCA Inputs'!$O$14:$O$54,MATCH(I472,'BCA Inputs'!$M$14:$M$54,0))*O472+INDEX('BCA Inputs'!P:P,MATCH(I472,'BCA Inputs'!M:M,0))*Q472+INDEX('BCA Inputs'!Q:Q,MATCH(I472,'BCA Inputs'!M:M,0))*F472+INDEX('BCA Inputs'!R:R,MATCH(I472,'BCA Inputs'!M:M,0))*G472)+L472+N472,IF($B$3="RG&amp;E",(INDEX('BCA Inputs'!$AX$14:$AX$54,MATCH(I472,'BCA Inputs'!$AW$14:$AW$54,0))*P472+INDEX('BCA Inputs'!$AY$14:$AY$54,MATCH(I472,'BCA Inputs'!$AW$14:$AW$54,0))*O472+INDEX('BCA Inputs'!$AZ$14:$AZ$54,MATCH(I472,'BCA Inputs'!$AW$14:$AW$54,0))*Q472+INDEX('BCA Inputs'!$BA$14:$BA$54,MATCH(I472,'BCA Inputs'!$AW$14:$AW$54,0))*F472+INDEX('BCA Inputs'!$BB$14:$BB$54,MATCH(I472,'BCA Inputs'!$AW$14:$AW$54,0))*G472)+L472+N472,"")),"")</f>
        <v/>
      </c>
      <c r="U472" s="234" t="str">
        <f t="shared" si="71"/>
        <v/>
      </c>
      <c r="V472" s="234" t="str">
        <f t="shared" si="72"/>
        <v/>
      </c>
      <c r="W472" s="234" t="str">
        <f t="shared" si="73"/>
        <v/>
      </c>
      <c r="Y472" s="235" t="str">
        <f t="shared" si="74"/>
        <v/>
      </c>
      <c r="Z472" s="236" t="str">
        <f>IFERROR(IF($B$3="NYSEG",INDEX('BCA Inputs'!$X$14:$X$54,MATCH(I472,'BCA Inputs'!$M$14:$M$54,0))*P472+INDEX('BCA Inputs'!$Y$14:$Y$54,MATCH(I472,'BCA Inputs'!$M$14:$M$54,0))*O472+INDEX('BCA Inputs'!$Z$14:$Z$54,MATCH(I472,'BCA Inputs'!$M$14:$M$54,0))*Q472+INDEX('BCA Inputs'!$AA$14:$AA$54,MATCH(I472,'BCA Inputs'!$M$14:$M$54,0))*F472+INDEX('BCA Inputs'!$AB$14:$AB$54,MATCH(I472,'BCA Inputs'!$M$14:$M$54,0))*G472,IF($B$3="RG&amp;E",INDEX('BCA Inputs'!$BG$14:$BG$54,MATCH(I472,'BCA Inputs'!$AW$14:$AW$54,0))*P472+INDEX('BCA Inputs'!$BH$14:$BH$54,MATCH(I472,'BCA Inputs'!$AW$14:$AW$54,0))*O472+INDEX('BCA Inputs'!$BI$14:$BI$54,MATCH(I472,'BCA Inputs'!$AW$14:$AW$54,0))*Q472+INDEX('BCA Inputs'!$BJ$14:$BJ$54,MATCH(I472,'BCA Inputs'!$AW$14:$AW$54,0))*F472+INDEX('BCA Inputs'!$BK$14:$BK$54,MATCH(I472,'BCA Inputs'!$AW$14:$AW$54,0))*G472,"")),"")</f>
        <v/>
      </c>
      <c r="AA472" s="237" t="str">
        <f t="shared" si="75"/>
        <v/>
      </c>
      <c r="AC472" s="238" t="str">
        <f>IFERROR((K472+R472)+IF($B$3="NYSEG",INDEX('BCA Inputs'!$AI$14:$AI$54,MATCH(I472,'BCA Inputs'!$M$14:$M$54,0))*P472+INDEX('BCA Inputs'!$AJ$14:$AJ$54,MATCH(I472,'BCA Inputs'!$M$14:$M$54,0))*Q472,IF($B$3="RG&amp;E",INDEX('BCA Inputs'!$BR$14:$BR$54,MATCH(I472,'BCA Inputs'!$AW$14:$AW$54,0))*P472+INDEX('BCA Inputs'!$BS$14:$BS$54,MATCH(I472,'BCA Inputs'!$AW$14:$AW$54,0))*Q472,"")),"")</f>
        <v/>
      </c>
      <c r="AD472" s="181" t="str">
        <f>IFERROR(IF($B$3="NYSEG",INDEX('BCA Inputs'!$AD$14:$AD$54,MATCH(I472,'BCA Inputs'!$M$14:$M$54,0))*P472+INDEX('BCA Inputs'!$AE$14:$AE$54,MATCH(I472,'BCA Inputs'!$M$14:$M$54,0))*O472+INDEX('BCA Inputs'!$AF$14:$AF$54,MATCH(I472,'BCA Inputs'!$M$14:$M$54,0))*Q472+INDEX('BCA Inputs'!$AG$14:$AG$54,MATCH(I472,'BCA Inputs'!$M$14:$M$54,0))*F472+INDEX('BCA Inputs'!$AH$14:$AH$54,MATCH(I472,'BCA Inputs'!$M$14:$M$54,0))*G472,IF($B$3="RG&amp;E",INDEX('BCA Inputs'!$BM$14:$BM$54,MATCH(I472,'BCA Inputs'!$AW$14:$AW$54,0))*P472+INDEX('BCA Inputs'!$BN$14:$BN$54,MATCH(I472,'BCA Inputs'!$AW$14:$AW$54,0))*O472+INDEX('BCA Inputs'!$BO$14:$BO$54,MATCH(I472,'BCA Inputs'!$AW$14:$AW$54,0))*Q472+INDEX('BCA Inputs'!$BP$14:$BP$54,MATCH(I472,'BCA Inputs'!$AW$14:$AW$54,0))*F472+INDEX('BCA Inputs'!$BQ$14:$BQ$54,MATCH(I472,'BCA Inputs'!$AW$14:$AW$54,0))*G472,"")),"")</f>
        <v/>
      </c>
      <c r="AE472" s="237" t="str">
        <f t="shared" si="76"/>
        <v/>
      </c>
      <c r="AF472" s="198">
        <f t="shared" ref="AF472:AF535" si="78">IF(U472&lt;1,1,0)</f>
        <v>0</v>
      </c>
      <c r="AG472" s="239">
        <f t="shared" ref="AG472:AG535" si="79">D472*3412+(E472+F472+G472)*100000</f>
        <v>0</v>
      </c>
    </row>
    <row r="473" spans="1:33">
      <c r="A473" s="228"/>
      <c r="B473" s="176"/>
      <c r="C473" s="229"/>
      <c r="D473" s="230"/>
      <c r="E473" s="230"/>
      <c r="F473" s="230"/>
      <c r="G473" s="230"/>
      <c r="H473" s="231"/>
      <c r="I473" s="231"/>
      <c r="J473" s="232"/>
      <c r="K473" s="232"/>
      <c r="L473" s="232"/>
      <c r="M473" s="181">
        <f t="shared" si="77"/>
        <v>0</v>
      </c>
      <c r="N473" s="181">
        <f>IF(H473="",0,H473*I473*'Avoided Water Savings Cost'!$C$16)</f>
        <v>0</v>
      </c>
      <c r="O473" s="545">
        <f>IF(C473="",0,IF($B$3="NYSEG",C473/(1-'Avoided Electric Costs 2020'!$W$21),IF($B$3="RG&amp;E",C473/(1-'Avoided Electric Costs 2020'!$X$21),"")))</f>
        <v>0</v>
      </c>
      <c r="P473" s="546">
        <f>IF(D473="",0,IF($B$3="NYSEG",D473/(1-'Avoided Electric Costs 2020'!$W$21),IF($B$3="RG&amp;E",D473/(1-'Avoided Electric Costs 2020'!$X$21),"")))</f>
        <v>0</v>
      </c>
      <c r="Q473" s="546">
        <f>IF(E473="",0,IF($B$3="NYSEG",E473/(1-'Avoided Natural Gas Costs 2020'!$J$34),IF($B$3="RG&amp;E",E473/(1-'Avoided Natural Gas Costs 2020'!$K$34),"")))</f>
        <v>0</v>
      </c>
      <c r="R473" s="233" t="str">
        <f>IFERROR(IF(P473*'BCA Inputs'!$C$1+Q473*'BCA Inputs'!$C$2+F473*'BCA Inputs'!$C$2+G473*'BCA Inputs'!$C$2=0,"",P473*'BCA Inputs'!$C$1+Q473*'BCA Inputs'!$C$2+F473*'BCA Inputs'!$C$2+G473*'BCA Inputs'!$C$2),"")</f>
        <v/>
      </c>
      <c r="S473" s="181" t="str">
        <f t="shared" si="70"/>
        <v/>
      </c>
      <c r="T473" s="181" t="str">
        <f>IFERROR(IF($B$3="NYSEG",(INDEX('BCA Inputs'!$N$14:$N$54,MATCH(I473,'BCA Inputs'!$M$14:$M$54,0))*P473+INDEX('BCA Inputs'!$O$14:$O$54,MATCH(I473,'BCA Inputs'!$M$14:$M$54,0))*O473+INDEX('BCA Inputs'!P:P,MATCH(I473,'BCA Inputs'!M:M,0))*Q473+INDEX('BCA Inputs'!Q:Q,MATCH(I473,'BCA Inputs'!M:M,0))*F473+INDEX('BCA Inputs'!R:R,MATCH(I473,'BCA Inputs'!M:M,0))*G473)+L473+N473,IF($B$3="RG&amp;E",(INDEX('BCA Inputs'!$AX$14:$AX$54,MATCH(I473,'BCA Inputs'!$AW$14:$AW$54,0))*P473+INDEX('BCA Inputs'!$AY$14:$AY$54,MATCH(I473,'BCA Inputs'!$AW$14:$AW$54,0))*O473+INDEX('BCA Inputs'!$AZ$14:$AZ$54,MATCH(I473,'BCA Inputs'!$AW$14:$AW$54,0))*Q473+INDEX('BCA Inputs'!$BA$14:$BA$54,MATCH(I473,'BCA Inputs'!$AW$14:$AW$54,0))*F473+INDEX('BCA Inputs'!$BB$14:$BB$54,MATCH(I473,'BCA Inputs'!$AW$14:$AW$54,0))*G473)+L473+N473,"")),"")</f>
        <v/>
      </c>
      <c r="U473" s="234" t="str">
        <f t="shared" si="71"/>
        <v/>
      </c>
      <c r="V473" s="234" t="str">
        <f t="shared" si="72"/>
        <v/>
      </c>
      <c r="W473" s="234" t="str">
        <f t="shared" si="73"/>
        <v/>
      </c>
      <c r="Y473" s="235" t="str">
        <f t="shared" si="74"/>
        <v/>
      </c>
      <c r="Z473" s="236" t="str">
        <f>IFERROR(IF($B$3="NYSEG",INDEX('BCA Inputs'!$X$14:$X$54,MATCH(I473,'BCA Inputs'!$M$14:$M$54,0))*P473+INDEX('BCA Inputs'!$Y$14:$Y$54,MATCH(I473,'BCA Inputs'!$M$14:$M$54,0))*O473+INDEX('BCA Inputs'!$Z$14:$Z$54,MATCH(I473,'BCA Inputs'!$M$14:$M$54,0))*Q473+INDEX('BCA Inputs'!$AA$14:$AA$54,MATCH(I473,'BCA Inputs'!$M$14:$M$54,0))*F473+INDEX('BCA Inputs'!$AB$14:$AB$54,MATCH(I473,'BCA Inputs'!$M$14:$M$54,0))*G473,IF($B$3="RG&amp;E",INDEX('BCA Inputs'!$BG$14:$BG$54,MATCH(I473,'BCA Inputs'!$AW$14:$AW$54,0))*P473+INDEX('BCA Inputs'!$BH$14:$BH$54,MATCH(I473,'BCA Inputs'!$AW$14:$AW$54,0))*O473+INDEX('BCA Inputs'!$BI$14:$BI$54,MATCH(I473,'BCA Inputs'!$AW$14:$AW$54,0))*Q473+INDEX('BCA Inputs'!$BJ$14:$BJ$54,MATCH(I473,'BCA Inputs'!$AW$14:$AW$54,0))*F473+INDEX('BCA Inputs'!$BK$14:$BK$54,MATCH(I473,'BCA Inputs'!$AW$14:$AW$54,0))*G473,"")),"")</f>
        <v/>
      </c>
      <c r="AA473" s="237" t="str">
        <f t="shared" si="75"/>
        <v/>
      </c>
      <c r="AC473" s="238" t="str">
        <f>IFERROR((K473+R473)+IF($B$3="NYSEG",INDEX('BCA Inputs'!$AI$14:$AI$54,MATCH(I473,'BCA Inputs'!$M$14:$M$54,0))*P473+INDEX('BCA Inputs'!$AJ$14:$AJ$54,MATCH(I473,'BCA Inputs'!$M$14:$M$54,0))*Q473,IF($B$3="RG&amp;E",INDEX('BCA Inputs'!$BR$14:$BR$54,MATCH(I473,'BCA Inputs'!$AW$14:$AW$54,0))*P473+INDEX('BCA Inputs'!$BS$14:$BS$54,MATCH(I473,'BCA Inputs'!$AW$14:$AW$54,0))*Q473,"")),"")</f>
        <v/>
      </c>
      <c r="AD473" s="181" t="str">
        <f>IFERROR(IF($B$3="NYSEG",INDEX('BCA Inputs'!$AD$14:$AD$54,MATCH(I473,'BCA Inputs'!$M$14:$M$54,0))*P473+INDEX('BCA Inputs'!$AE$14:$AE$54,MATCH(I473,'BCA Inputs'!$M$14:$M$54,0))*O473+INDEX('BCA Inputs'!$AF$14:$AF$54,MATCH(I473,'BCA Inputs'!$M$14:$M$54,0))*Q473+INDEX('BCA Inputs'!$AG$14:$AG$54,MATCH(I473,'BCA Inputs'!$M$14:$M$54,0))*F473+INDEX('BCA Inputs'!$AH$14:$AH$54,MATCH(I473,'BCA Inputs'!$M$14:$M$54,0))*G473,IF($B$3="RG&amp;E",INDEX('BCA Inputs'!$BM$14:$BM$54,MATCH(I473,'BCA Inputs'!$AW$14:$AW$54,0))*P473+INDEX('BCA Inputs'!$BN$14:$BN$54,MATCH(I473,'BCA Inputs'!$AW$14:$AW$54,0))*O473+INDEX('BCA Inputs'!$BO$14:$BO$54,MATCH(I473,'BCA Inputs'!$AW$14:$AW$54,0))*Q473+INDEX('BCA Inputs'!$BP$14:$BP$54,MATCH(I473,'BCA Inputs'!$AW$14:$AW$54,0))*F473+INDEX('BCA Inputs'!$BQ$14:$BQ$54,MATCH(I473,'BCA Inputs'!$AW$14:$AW$54,0))*G473,"")),"")</f>
        <v/>
      </c>
      <c r="AE473" s="237" t="str">
        <f t="shared" si="76"/>
        <v/>
      </c>
      <c r="AF473" s="198">
        <f t="shared" si="78"/>
        <v>0</v>
      </c>
      <c r="AG473" s="239">
        <f t="shared" si="79"/>
        <v>0</v>
      </c>
    </row>
    <row r="474" spans="1:33">
      <c r="A474" s="228"/>
      <c r="B474" s="176"/>
      <c r="C474" s="229"/>
      <c r="D474" s="230"/>
      <c r="E474" s="230"/>
      <c r="F474" s="230"/>
      <c r="G474" s="230"/>
      <c r="H474" s="231"/>
      <c r="I474" s="231"/>
      <c r="J474" s="232"/>
      <c r="K474" s="232"/>
      <c r="L474" s="232"/>
      <c r="M474" s="181">
        <f t="shared" si="77"/>
        <v>0</v>
      </c>
      <c r="N474" s="181">
        <f>IF(H474="",0,H474*I474*'Avoided Water Savings Cost'!$C$16)</f>
        <v>0</v>
      </c>
      <c r="O474" s="545">
        <f>IF(C474="",0,IF($B$3="NYSEG",C474/(1-'Avoided Electric Costs 2020'!$W$21),IF($B$3="RG&amp;E",C474/(1-'Avoided Electric Costs 2020'!$X$21),"")))</f>
        <v>0</v>
      </c>
      <c r="P474" s="546">
        <f>IF(D474="",0,IF($B$3="NYSEG",D474/(1-'Avoided Electric Costs 2020'!$W$21),IF($B$3="RG&amp;E",D474/(1-'Avoided Electric Costs 2020'!$X$21),"")))</f>
        <v>0</v>
      </c>
      <c r="Q474" s="546">
        <f>IF(E474="",0,IF($B$3="NYSEG",E474/(1-'Avoided Natural Gas Costs 2020'!$J$34),IF($B$3="RG&amp;E",E474/(1-'Avoided Natural Gas Costs 2020'!$K$34),"")))</f>
        <v>0</v>
      </c>
      <c r="R474" s="233" t="str">
        <f>IFERROR(IF(P474*'BCA Inputs'!$C$1+Q474*'BCA Inputs'!$C$2+F474*'BCA Inputs'!$C$2+G474*'BCA Inputs'!$C$2=0,"",P474*'BCA Inputs'!$C$1+Q474*'BCA Inputs'!$C$2+F474*'BCA Inputs'!$C$2+G474*'BCA Inputs'!$C$2),"")</f>
        <v/>
      </c>
      <c r="S474" s="181" t="str">
        <f t="shared" si="70"/>
        <v/>
      </c>
      <c r="T474" s="181" t="str">
        <f>IFERROR(IF($B$3="NYSEG",(INDEX('BCA Inputs'!$N$14:$N$54,MATCH(I474,'BCA Inputs'!$M$14:$M$54,0))*P474+INDEX('BCA Inputs'!$O$14:$O$54,MATCH(I474,'BCA Inputs'!$M$14:$M$54,0))*O474+INDEX('BCA Inputs'!P:P,MATCH(I474,'BCA Inputs'!M:M,0))*Q474+INDEX('BCA Inputs'!Q:Q,MATCH(I474,'BCA Inputs'!M:M,0))*F474+INDEX('BCA Inputs'!R:R,MATCH(I474,'BCA Inputs'!M:M,0))*G474)+L474+N474,IF($B$3="RG&amp;E",(INDEX('BCA Inputs'!$AX$14:$AX$54,MATCH(I474,'BCA Inputs'!$AW$14:$AW$54,0))*P474+INDEX('BCA Inputs'!$AY$14:$AY$54,MATCH(I474,'BCA Inputs'!$AW$14:$AW$54,0))*O474+INDEX('BCA Inputs'!$AZ$14:$AZ$54,MATCH(I474,'BCA Inputs'!$AW$14:$AW$54,0))*Q474+INDEX('BCA Inputs'!$BA$14:$BA$54,MATCH(I474,'BCA Inputs'!$AW$14:$AW$54,0))*F474+INDEX('BCA Inputs'!$BB$14:$BB$54,MATCH(I474,'BCA Inputs'!$AW$14:$AW$54,0))*G474)+L474+N474,"")),"")</f>
        <v/>
      </c>
      <c r="U474" s="234" t="str">
        <f t="shared" si="71"/>
        <v/>
      </c>
      <c r="V474" s="234" t="str">
        <f t="shared" si="72"/>
        <v/>
      </c>
      <c r="W474" s="234" t="str">
        <f t="shared" si="73"/>
        <v/>
      </c>
      <c r="Y474" s="235" t="str">
        <f t="shared" si="74"/>
        <v/>
      </c>
      <c r="Z474" s="236" t="str">
        <f>IFERROR(IF($B$3="NYSEG",INDEX('BCA Inputs'!$X$14:$X$54,MATCH(I474,'BCA Inputs'!$M$14:$M$54,0))*P474+INDEX('BCA Inputs'!$Y$14:$Y$54,MATCH(I474,'BCA Inputs'!$M$14:$M$54,0))*O474+INDEX('BCA Inputs'!$Z$14:$Z$54,MATCH(I474,'BCA Inputs'!$M$14:$M$54,0))*Q474+INDEX('BCA Inputs'!$AA$14:$AA$54,MATCH(I474,'BCA Inputs'!$M$14:$M$54,0))*F474+INDEX('BCA Inputs'!$AB$14:$AB$54,MATCH(I474,'BCA Inputs'!$M$14:$M$54,0))*G474,IF($B$3="RG&amp;E",INDEX('BCA Inputs'!$BG$14:$BG$54,MATCH(I474,'BCA Inputs'!$AW$14:$AW$54,0))*P474+INDEX('BCA Inputs'!$BH$14:$BH$54,MATCH(I474,'BCA Inputs'!$AW$14:$AW$54,0))*O474+INDEX('BCA Inputs'!$BI$14:$BI$54,MATCH(I474,'BCA Inputs'!$AW$14:$AW$54,0))*Q474+INDEX('BCA Inputs'!$BJ$14:$BJ$54,MATCH(I474,'BCA Inputs'!$AW$14:$AW$54,0))*F474+INDEX('BCA Inputs'!$BK$14:$BK$54,MATCH(I474,'BCA Inputs'!$AW$14:$AW$54,0))*G474,"")),"")</f>
        <v/>
      </c>
      <c r="AA474" s="237" t="str">
        <f t="shared" si="75"/>
        <v/>
      </c>
      <c r="AC474" s="238" t="str">
        <f>IFERROR((K474+R474)+IF($B$3="NYSEG",INDEX('BCA Inputs'!$AI$14:$AI$54,MATCH(I474,'BCA Inputs'!$M$14:$M$54,0))*P474+INDEX('BCA Inputs'!$AJ$14:$AJ$54,MATCH(I474,'BCA Inputs'!$M$14:$M$54,0))*Q474,IF($B$3="RG&amp;E",INDEX('BCA Inputs'!$BR$14:$BR$54,MATCH(I474,'BCA Inputs'!$AW$14:$AW$54,0))*P474+INDEX('BCA Inputs'!$BS$14:$BS$54,MATCH(I474,'BCA Inputs'!$AW$14:$AW$54,0))*Q474,"")),"")</f>
        <v/>
      </c>
      <c r="AD474" s="181" t="str">
        <f>IFERROR(IF($B$3="NYSEG",INDEX('BCA Inputs'!$AD$14:$AD$54,MATCH(I474,'BCA Inputs'!$M$14:$M$54,0))*P474+INDEX('BCA Inputs'!$AE$14:$AE$54,MATCH(I474,'BCA Inputs'!$M$14:$M$54,0))*O474+INDEX('BCA Inputs'!$AF$14:$AF$54,MATCH(I474,'BCA Inputs'!$M$14:$M$54,0))*Q474+INDEX('BCA Inputs'!$AG$14:$AG$54,MATCH(I474,'BCA Inputs'!$M$14:$M$54,0))*F474+INDEX('BCA Inputs'!$AH$14:$AH$54,MATCH(I474,'BCA Inputs'!$M$14:$M$54,0))*G474,IF($B$3="RG&amp;E",INDEX('BCA Inputs'!$BM$14:$BM$54,MATCH(I474,'BCA Inputs'!$AW$14:$AW$54,0))*P474+INDEX('BCA Inputs'!$BN$14:$BN$54,MATCH(I474,'BCA Inputs'!$AW$14:$AW$54,0))*O474+INDEX('BCA Inputs'!$BO$14:$BO$54,MATCH(I474,'BCA Inputs'!$AW$14:$AW$54,0))*Q474+INDEX('BCA Inputs'!$BP$14:$BP$54,MATCH(I474,'BCA Inputs'!$AW$14:$AW$54,0))*F474+INDEX('BCA Inputs'!$BQ$14:$BQ$54,MATCH(I474,'BCA Inputs'!$AW$14:$AW$54,0))*G474,"")),"")</f>
        <v/>
      </c>
      <c r="AE474" s="237" t="str">
        <f t="shared" si="76"/>
        <v/>
      </c>
      <c r="AF474" s="198">
        <f t="shared" si="78"/>
        <v>0</v>
      </c>
      <c r="AG474" s="239">
        <f t="shared" si="79"/>
        <v>0</v>
      </c>
    </row>
    <row r="475" spans="1:33">
      <c r="A475" s="228"/>
      <c r="B475" s="176"/>
      <c r="C475" s="229"/>
      <c r="D475" s="230"/>
      <c r="E475" s="230"/>
      <c r="F475" s="230"/>
      <c r="G475" s="230"/>
      <c r="H475" s="231"/>
      <c r="I475" s="231"/>
      <c r="J475" s="232"/>
      <c r="K475" s="232"/>
      <c r="L475" s="232"/>
      <c r="M475" s="181">
        <f t="shared" si="77"/>
        <v>0</v>
      </c>
      <c r="N475" s="181">
        <f>IF(H475="",0,H475*I475*'Avoided Water Savings Cost'!$C$16)</f>
        <v>0</v>
      </c>
      <c r="O475" s="545">
        <f>IF(C475="",0,IF($B$3="NYSEG",C475/(1-'Avoided Electric Costs 2020'!$W$21),IF($B$3="RG&amp;E",C475/(1-'Avoided Electric Costs 2020'!$X$21),"")))</f>
        <v>0</v>
      </c>
      <c r="P475" s="546">
        <f>IF(D475="",0,IF($B$3="NYSEG",D475/(1-'Avoided Electric Costs 2020'!$W$21),IF($B$3="RG&amp;E",D475/(1-'Avoided Electric Costs 2020'!$X$21),"")))</f>
        <v>0</v>
      </c>
      <c r="Q475" s="546">
        <f>IF(E475="",0,IF($B$3="NYSEG",E475/(1-'Avoided Natural Gas Costs 2020'!$J$34),IF($B$3="RG&amp;E",E475/(1-'Avoided Natural Gas Costs 2020'!$K$34),"")))</f>
        <v>0</v>
      </c>
      <c r="R475" s="233" t="str">
        <f>IFERROR(IF(P475*'BCA Inputs'!$C$1+Q475*'BCA Inputs'!$C$2+F475*'BCA Inputs'!$C$2+G475*'BCA Inputs'!$C$2=0,"",P475*'BCA Inputs'!$C$1+Q475*'BCA Inputs'!$C$2+F475*'BCA Inputs'!$C$2+G475*'BCA Inputs'!$C$2),"")</f>
        <v/>
      </c>
      <c r="S475" s="181" t="str">
        <f t="shared" si="70"/>
        <v/>
      </c>
      <c r="T475" s="181" t="str">
        <f>IFERROR(IF($B$3="NYSEG",(INDEX('BCA Inputs'!$N$14:$N$54,MATCH(I475,'BCA Inputs'!$M$14:$M$54,0))*P475+INDEX('BCA Inputs'!$O$14:$O$54,MATCH(I475,'BCA Inputs'!$M$14:$M$54,0))*O475+INDEX('BCA Inputs'!P:P,MATCH(I475,'BCA Inputs'!M:M,0))*Q475+INDEX('BCA Inputs'!Q:Q,MATCH(I475,'BCA Inputs'!M:M,0))*F475+INDEX('BCA Inputs'!R:R,MATCH(I475,'BCA Inputs'!M:M,0))*G475)+L475+N475,IF($B$3="RG&amp;E",(INDEX('BCA Inputs'!$AX$14:$AX$54,MATCH(I475,'BCA Inputs'!$AW$14:$AW$54,0))*P475+INDEX('BCA Inputs'!$AY$14:$AY$54,MATCH(I475,'BCA Inputs'!$AW$14:$AW$54,0))*O475+INDEX('BCA Inputs'!$AZ$14:$AZ$54,MATCH(I475,'BCA Inputs'!$AW$14:$AW$54,0))*Q475+INDEX('BCA Inputs'!$BA$14:$BA$54,MATCH(I475,'BCA Inputs'!$AW$14:$AW$54,0))*F475+INDEX('BCA Inputs'!$BB$14:$BB$54,MATCH(I475,'BCA Inputs'!$AW$14:$AW$54,0))*G475)+L475+N475,"")),"")</f>
        <v/>
      </c>
      <c r="U475" s="234" t="str">
        <f t="shared" si="71"/>
        <v/>
      </c>
      <c r="V475" s="234" t="str">
        <f t="shared" si="72"/>
        <v/>
      </c>
      <c r="W475" s="234" t="str">
        <f t="shared" si="73"/>
        <v/>
      </c>
      <c r="Y475" s="235" t="str">
        <f t="shared" si="74"/>
        <v/>
      </c>
      <c r="Z475" s="236" t="str">
        <f>IFERROR(IF($B$3="NYSEG",INDEX('BCA Inputs'!$X$14:$X$54,MATCH(I475,'BCA Inputs'!$M$14:$M$54,0))*P475+INDEX('BCA Inputs'!$Y$14:$Y$54,MATCH(I475,'BCA Inputs'!$M$14:$M$54,0))*O475+INDEX('BCA Inputs'!$Z$14:$Z$54,MATCH(I475,'BCA Inputs'!$M$14:$M$54,0))*Q475+INDEX('BCA Inputs'!$AA$14:$AA$54,MATCH(I475,'BCA Inputs'!$M$14:$M$54,0))*F475+INDEX('BCA Inputs'!$AB$14:$AB$54,MATCH(I475,'BCA Inputs'!$M$14:$M$54,0))*G475,IF($B$3="RG&amp;E",INDEX('BCA Inputs'!$BG$14:$BG$54,MATCH(I475,'BCA Inputs'!$AW$14:$AW$54,0))*P475+INDEX('BCA Inputs'!$BH$14:$BH$54,MATCH(I475,'BCA Inputs'!$AW$14:$AW$54,0))*O475+INDEX('BCA Inputs'!$BI$14:$BI$54,MATCH(I475,'BCA Inputs'!$AW$14:$AW$54,0))*Q475+INDEX('BCA Inputs'!$BJ$14:$BJ$54,MATCH(I475,'BCA Inputs'!$AW$14:$AW$54,0))*F475+INDEX('BCA Inputs'!$BK$14:$BK$54,MATCH(I475,'BCA Inputs'!$AW$14:$AW$54,0))*G475,"")),"")</f>
        <v/>
      </c>
      <c r="AA475" s="237" t="str">
        <f t="shared" si="75"/>
        <v/>
      </c>
      <c r="AC475" s="238" t="str">
        <f>IFERROR((K475+R475)+IF($B$3="NYSEG",INDEX('BCA Inputs'!$AI$14:$AI$54,MATCH(I475,'BCA Inputs'!$M$14:$M$54,0))*P475+INDEX('BCA Inputs'!$AJ$14:$AJ$54,MATCH(I475,'BCA Inputs'!$M$14:$M$54,0))*Q475,IF($B$3="RG&amp;E",INDEX('BCA Inputs'!$BR$14:$BR$54,MATCH(I475,'BCA Inputs'!$AW$14:$AW$54,0))*P475+INDEX('BCA Inputs'!$BS$14:$BS$54,MATCH(I475,'BCA Inputs'!$AW$14:$AW$54,0))*Q475,"")),"")</f>
        <v/>
      </c>
      <c r="AD475" s="181" t="str">
        <f>IFERROR(IF($B$3="NYSEG",INDEX('BCA Inputs'!$AD$14:$AD$54,MATCH(I475,'BCA Inputs'!$M$14:$M$54,0))*P475+INDEX('BCA Inputs'!$AE$14:$AE$54,MATCH(I475,'BCA Inputs'!$M$14:$M$54,0))*O475+INDEX('BCA Inputs'!$AF$14:$AF$54,MATCH(I475,'BCA Inputs'!$M$14:$M$54,0))*Q475+INDEX('BCA Inputs'!$AG$14:$AG$54,MATCH(I475,'BCA Inputs'!$M$14:$M$54,0))*F475+INDEX('BCA Inputs'!$AH$14:$AH$54,MATCH(I475,'BCA Inputs'!$M$14:$M$54,0))*G475,IF($B$3="RG&amp;E",INDEX('BCA Inputs'!$BM$14:$BM$54,MATCH(I475,'BCA Inputs'!$AW$14:$AW$54,0))*P475+INDEX('BCA Inputs'!$BN$14:$BN$54,MATCH(I475,'BCA Inputs'!$AW$14:$AW$54,0))*O475+INDEX('BCA Inputs'!$BO$14:$BO$54,MATCH(I475,'BCA Inputs'!$AW$14:$AW$54,0))*Q475+INDEX('BCA Inputs'!$BP$14:$BP$54,MATCH(I475,'BCA Inputs'!$AW$14:$AW$54,0))*F475+INDEX('BCA Inputs'!$BQ$14:$BQ$54,MATCH(I475,'BCA Inputs'!$AW$14:$AW$54,0))*G475,"")),"")</f>
        <v/>
      </c>
      <c r="AE475" s="237" t="str">
        <f t="shared" si="76"/>
        <v/>
      </c>
      <c r="AF475" s="198">
        <f t="shared" si="78"/>
        <v>0</v>
      </c>
      <c r="AG475" s="239">
        <f t="shared" si="79"/>
        <v>0</v>
      </c>
    </row>
    <row r="476" spans="1:33">
      <c r="A476" s="228"/>
      <c r="B476" s="176"/>
      <c r="C476" s="229"/>
      <c r="D476" s="230"/>
      <c r="E476" s="230"/>
      <c r="F476" s="230"/>
      <c r="G476" s="230"/>
      <c r="H476" s="231"/>
      <c r="I476" s="231"/>
      <c r="J476" s="232"/>
      <c r="K476" s="232"/>
      <c r="L476" s="232"/>
      <c r="M476" s="181">
        <f t="shared" si="77"/>
        <v>0</v>
      </c>
      <c r="N476" s="181">
        <f>IF(H476="",0,H476*I476*'Avoided Water Savings Cost'!$C$16)</f>
        <v>0</v>
      </c>
      <c r="O476" s="545">
        <f>IF(C476="",0,IF($B$3="NYSEG",C476/(1-'Avoided Electric Costs 2020'!$W$21),IF($B$3="RG&amp;E",C476/(1-'Avoided Electric Costs 2020'!$X$21),"")))</f>
        <v>0</v>
      </c>
      <c r="P476" s="546">
        <f>IF(D476="",0,IF($B$3="NYSEG",D476/(1-'Avoided Electric Costs 2020'!$W$21),IF($B$3="RG&amp;E",D476/(1-'Avoided Electric Costs 2020'!$X$21),"")))</f>
        <v>0</v>
      </c>
      <c r="Q476" s="546">
        <f>IF(E476="",0,IF($B$3="NYSEG",E476/(1-'Avoided Natural Gas Costs 2020'!$J$34),IF($B$3="RG&amp;E",E476/(1-'Avoided Natural Gas Costs 2020'!$K$34),"")))</f>
        <v>0</v>
      </c>
      <c r="R476" s="233" t="str">
        <f>IFERROR(IF(P476*'BCA Inputs'!$C$1+Q476*'BCA Inputs'!$C$2+F476*'BCA Inputs'!$C$2+G476*'BCA Inputs'!$C$2=0,"",P476*'BCA Inputs'!$C$1+Q476*'BCA Inputs'!$C$2+F476*'BCA Inputs'!$C$2+G476*'BCA Inputs'!$C$2),"")</f>
        <v/>
      </c>
      <c r="S476" s="181" t="str">
        <f t="shared" si="70"/>
        <v/>
      </c>
      <c r="T476" s="181" t="str">
        <f>IFERROR(IF($B$3="NYSEG",(INDEX('BCA Inputs'!$N$14:$N$54,MATCH(I476,'BCA Inputs'!$M$14:$M$54,0))*P476+INDEX('BCA Inputs'!$O$14:$O$54,MATCH(I476,'BCA Inputs'!$M$14:$M$54,0))*O476+INDEX('BCA Inputs'!P:P,MATCH(I476,'BCA Inputs'!M:M,0))*Q476+INDEX('BCA Inputs'!Q:Q,MATCH(I476,'BCA Inputs'!M:M,0))*F476+INDEX('BCA Inputs'!R:R,MATCH(I476,'BCA Inputs'!M:M,0))*G476)+L476+N476,IF($B$3="RG&amp;E",(INDEX('BCA Inputs'!$AX$14:$AX$54,MATCH(I476,'BCA Inputs'!$AW$14:$AW$54,0))*P476+INDEX('BCA Inputs'!$AY$14:$AY$54,MATCH(I476,'BCA Inputs'!$AW$14:$AW$54,0))*O476+INDEX('BCA Inputs'!$AZ$14:$AZ$54,MATCH(I476,'BCA Inputs'!$AW$14:$AW$54,0))*Q476+INDEX('BCA Inputs'!$BA$14:$BA$54,MATCH(I476,'BCA Inputs'!$AW$14:$AW$54,0))*F476+INDEX('BCA Inputs'!$BB$14:$BB$54,MATCH(I476,'BCA Inputs'!$AW$14:$AW$54,0))*G476)+L476+N476,"")),"")</f>
        <v/>
      </c>
      <c r="U476" s="234" t="str">
        <f t="shared" si="71"/>
        <v/>
      </c>
      <c r="V476" s="234" t="str">
        <f t="shared" si="72"/>
        <v/>
      </c>
      <c r="W476" s="234" t="str">
        <f t="shared" si="73"/>
        <v/>
      </c>
      <c r="Y476" s="235" t="str">
        <f t="shared" si="74"/>
        <v/>
      </c>
      <c r="Z476" s="236" t="str">
        <f>IFERROR(IF($B$3="NYSEG",INDEX('BCA Inputs'!$X$14:$X$54,MATCH(I476,'BCA Inputs'!$M$14:$M$54,0))*P476+INDEX('BCA Inputs'!$Y$14:$Y$54,MATCH(I476,'BCA Inputs'!$M$14:$M$54,0))*O476+INDEX('BCA Inputs'!$Z$14:$Z$54,MATCH(I476,'BCA Inputs'!$M$14:$M$54,0))*Q476+INDEX('BCA Inputs'!$AA$14:$AA$54,MATCH(I476,'BCA Inputs'!$M$14:$M$54,0))*F476+INDEX('BCA Inputs'!$AB$14:$AB$54,MATCH(I476,'BCA Inputs'!$M$14:$M$54,0))*G476,IF($B$3="RG&amp;E",INDEX('BCA Inputs'!$BG$14:$BG$54,MATCH(I476,'BCA Inputs'!$AW$14:$AW$54,0))*P476+INDEX('BCA Inputs'!$BH$14:$BH$54,MATCH(I476,'BCA Inputs'!$AW$14:$AW$54,0))*O476+INDEX('BCA Inputs'!$BI$14:$BI$54,MATCH(I476,'BCA Inputs'!$AW$14:$AW$54,0))*Q476+INDEX('BCA Inputs'!$BJ$14:$BJ$54,MATCH(I476,'BCA Inputs'!$AW$14:$AW$54,0))*F476+INDEX('BCA Inputs'!$BK$14:$BK$54,MATCH(I476,'BCA Inputs'!$AW$14:$AW$54,0))*G476,"")),"")</f>
        <v/>
      </c>
      <c r="AA476" s="237" t="str">
        <f t="shared" si="75"/>
        <v/>
      </c>
      <c r="AC476" s="238" t="str">
        <f>IFERROR((K476+R476)+IF($B$3="NYSEG",INDEX('BCA Inputs'!$AI$14:$AI$54,MATCH(I476,'BCA Inputs'!$M$14:$M$54,0))*P476+INDEX('BCA Inputs'!$AJ$14:$AJ$54,MATCH(I476,'BCA Inputs'!$M$14:$M$54,0))*Q476,IF($B$3="RG&amp;E",INDEX('BCA Inputs'!$BR$14:$BR$54,MATCH(I476,'BCA Inputs'!$AW$14:$AW$54,0))*P476+INDEX('BCA Inputs'!$BS$14:$BS$54,MATCH(I476,'BCA Inputs'!$AW$14:$AW$54,0))*Q476,"")),"")</f>
        <v/>
      </c>
      <c r="AD476" s="181" t="str">
        <f>IFERROR(IF($B$3="NYSEG",INDEX('BCA Inputs'!$AD$14:$AD$54,MATCH(I476,'BCA Inputs'!$M$14:$M$54,0))*P476+INDEX('BCA Inputs'!$AE$14:$AE$54,MATCH(I476,'BCA Inputs'!$M$14:$M$54,0))*O476+INDEX('BCA Inputs'!$AF$14:$AF$54,MATCH(I476,'BCA Inputs'!$M$14:$M$54,0))*Q476+INDEX('BCA Inputs'!$AG$14:$AG$54,MATCH(I476,'BCA Inputs'!$M$14:$M$54,0))*F476+INDEX('BCA Inputs'!$AH$14:$AH$54,MATCH(I476,'BCA Inputs'!$M$14:$M$54,0))*G476,IF($B$3="RG&amp;E",INDEX('BCA Inputs'!$BM$14:$BM$54,MATCH(I476,'BCA Inputs'!$AW$14:$AW$54,0))*P476+INDEX('BCA Inputs'!$BN$14:$BN$54,MATCH(I476,'BCA Inputs'!$AW$14:$AW$54,0))*O476+INDEX('BCA Inputs'!$BO$14:$BO$54,MATCH(I476,'BCA Inputs'!$AW$14:$AW$54,0))*Q476+INDEX('BCA Inputs'!$BP$14:$BP$54,MATCH(I476,'BCA Inputs'!$AW$14:$AW$54,0))*F476+INDEX('BCA Inputs'!$BQ$14:$BQ$54,MATCH(I476,'BCA Inputs'!$AW$14:$AW$54,0))*G476,"")),"")</f>
        <v/>
      </c>
      <c r="AE476" s="237" t="str">
        <f t="shared" si="76"/>
        <v/>
      </c>
      <c r="AF476" s="198">
        <f t="shared" si="78"/>
        <v>0</v>
      </c>
      <c r="AG476" s="239">
        <f t="shared" si="79"/>
        <v>0</v>
      </c>
    </row>
    <row r="477" spans="1:33">
      <c r="A477" s="228"/>
      <c r="B477" s="176"/>
      <c r="C477" s="229"/>
      <c r="D477" s="230"/>
      <c r="E477" s="230"/>
      <c r="F477" s="230"/>
      <c r="G477" s="230"/>
      <c r="H477" s="231"/>
      <c r="I477" s="231"/>
      <c r="J477" s="232"/>
      <c r="K477" s="232"/>
      <c r="L477" s="232"/>
      <c r="M477" s="181">
        <f t="shared" si="77"/>
        <v>0</v>
      </c>
      <c r="N477" s="181">
        <f>IF(H477="",0,H477*I477*'Avoided Water Savings Cost'!$C$16)</f>
        <v>0</v>
      </c>
      <c r="O477" s="545">
        <f>IF(C477="",0,IF($B$3="NYSEG",C477/(1-'Avoided Electric Costs 2020'!$W$21),IF($B$3="RG&amp;E",C477/(1-'Avoided Electric Costs 2020'!$X$21),"")))</f>
        <v>0</v>
      </c>
      <c r="P477" s="546">
        <f>IF(D477="",0,IF($B$3="NYSEG",D477/(1-'Avoided Electric Costs 2020'!$W$21),IF($B$3="RG&amp;E",D477/(1-'Avoided Electric Costs 2020'!$X$21),"")))</f>
        <v>0</v>
      </c>
      <c r="Q477" s="546">
        <f>IF(E477="",0,IF($B$3="NYSEG",E477/(1-'Avoided Natural Gas Costs 2020'!$J$34),IF($B$3="RG&amp;E",E477/(1-'Avoided Natural Gas Costs 2020'!$K$34),"")))</f>
        <v>0</v>
      </c>
      <c r="R477" s="233" t="str">
        <f>IFERROR(IF(P477*'BCA Inputs'!$C$1+Q477*'BCA Inputs'!$C$2+F477*'BCA Inputs'!$C$2+G477*'BCA Inputs'!$C$2=0,"",P477*'BCA Inputs'!$C$1+Q477*'BCA Inputs'!$C$2+F477*'BCA Inputs'!$C$2+G477*'BCA Inputs'!$C$2),"")</f>
        <v/>
      </c>
      <c r="S477" s="181" t="str">
        <f t="shared" si="70"/>
        <v/>
      </c>
      <c r="T477" s="181" t="str">
        <f>IFERROR(IF($B$3="NYSEG",(INDEX('BCA Inputs'!$N$14:$N$54,MATCH(I477,'BCA Inputs'!$M$14:$M$54,0))*P477+INDEX('BCA Inputs'!$O$14:$O$54,MATCH(I477,'BCA Inputs'!$M$14:$M$54,0))*O477+INDEX('BCA Inputs'!P:P,MATCH(I477,'BCA Inputs'!M:M,0))*Q477+INDEX('BCA Inputs'!Q:Q,MATCH(I477,'BCA Inputs'!M:M,0))*F477+INDEX('BCA Inputs'!R:R,MATCH(I477,'BCA Inputs'!M:M,0))*G477)+L477+N477,IF($B$3="RG&amp;E",(INDEX('BCA Inputs'!$AX$14:$AX$54,MATCH(I477,'BCA Inputs'!$AW$14:$AW$54,0))*P477+INDEX('BCA Inputs'!$AY$14:$AY$54,MATCH(I477,'BCA Inputs'!$AW$14:$AW$54,0))*O477+INDEX('BCA Inputs'!$AZ$14:$AZ$54,MATCH(I477,'BCA Inputs'!$AW$14:$AW$54,0))*Q477+INDEX('BCA Inputs'!$BA$14:$BA$54,MATCH(I477,'BCA Inputs'!$AW$14:$AW$54,0))*F477+INDEX('BCA Inputs'!$BB$14:$BB$54,MATCH(I477,'BCA Inputs'!$AW$14:$AW$54,0))*G477)+L477+N477,"")),"")</f>
        <v/>
      </c>
      <c r="U477" s="234" t="str">
        <f t="shared" si="71"/>
        <v/>
      </c>
      <c r="V477" s="234" t="str">
        <f t="shared" si="72"/>
        <v/>
      </c>
      <c r="W477" s="234" t="str">
        <f t="shared" si="73"/>
        <v/>
      </c>
      <c r="Y477" s="235" t="str">
        <f t="shared" si="74"/>
        <v/>
      </c>
      <c r="Z477" s="236" t="str">
        <f>IFERROR(IF($B$3="NYSEG",INDEX('BCA Inputs'!$X$14:$X$54,MATCH(I477,'BCA Inputs'!$M$14:$M$54,0))*P477+INDEX('BCA Inputs'!$Y$14:$Y$54,MATCH(I477,'BCA Inputs'!$M$14:$M$54,0))*O477+INDEX('BCA Inputs'!$Z$14:$Z$54,MATCH(I477,'BCA Inputs'!$M$14:$M$54,0))*Q477+INDEX('BCA Inputs'!$AA$14:$AA$54,MATCH(I477,'BCA Inputs'!$M$14:$M$54,0))*F477+INDEX('BCA Inputs'!$AB$14:$AB$54,MATCH(I477,'BCA Inputs'!$M$14:$M$54,0))*G477,IF($B$3="RG&amp;E",INDEX('BCA Inputs'!$BG$14:$BG$54,MATCH(I477,'BCA Inputs'!$AW$14:$AW$54,0))*P477+INDEX('BCA Inputs'!$BH$14:$BH$54,MATCH(I477,'BCA Inputs'!$AW$14:$AW$54,0))*O477+INDEX('BCA Inputs'!$BI$14:$BI$54,MATCH(I477,'BCA Inputs'!$AW$14:$AW$54,0))*Q477+INDEX('BCA Inputs'!$BJ$14:$BJ$54,MATCH(I477,'BCA Inputs'!$AW$14:$AW$54,0))*F477+INDEX('BCA Inputs'!$BK$14:$BK$54,MATCH(I477,'BCA Inputs'!$AW$14:$AW$54,0))*G477,"")),"")</f>
        <v/>
      </c>
      <c r="AA477" s="237" t="str">
        <f t="shared" si="75"/>
        <v/>
      </c>
      <c r="AC477" s="238" t="str">
        <f>IFERROR((K477+R477)+IF($B$3="NYSEG",INDEX('BCA Inputs'!$AI$14:$AI$54,MATCH(I477,'BCA Inputs'!$M$14:$M$54,0))*P477+INDEX('BCA Inputs'!$AJ$14:$AJ$54,MATCH(I477,'BCA Inputs'!$M$14:$M$54,0))*Q477,IF($B$3="RG&amp;E",INDEX('BCA Inputs'!$BR$14:$BR$54,MATCH(I477,'BCA Inputs'!$AW$14:$AW$54,0))*P477+INDEX('BCA Inputs'!$BS$14:$BS$54,MATCH(I477,'BCA Inputs'!$AW$14:$AW$54,0))*Q477,"")),"")</f>
        <v/>
      </c>
      <c r="AD477" s="181" t="str">
        <f>IFERROR(IF($B$3="NYSEG",INDEX('BCA Inputs'!$AD$14:$AD$54,MATCH(I477,'BCA Inputs'!$M$14:$M$54,0))*P477+INDEX('BCA Inputs'!$AE$14:$AE$54,MATCH(I477,'BCA Inputs'!$M$14:$M$54,0))*O477+INDEX('BCA Inputs'!$AF$14:$AF$54,MATCH(I477,'BCA Inputs'!$M$14:$M$54,0))*Q477+INDEX('BCA Inputs'!$AG$14:$AG$54,MATCH(I477,'BCA Inputs'!$M$14:$M$54,0))*F477+INDEX('BCA Inputs'!$AH$14:$AH$54,MATCH(I477,'BCA Inputs'!$M$14:$M$54,0))*G477,IF($B$3="RG&amp;E",INDEX('BCA Inputs'!$BM$14:$BM$54,MATCH(I477,'BCA Inputs'!$AW$14:$AW$54,0))*P477+INDEX('BCA Inputs'!$BN$14:$BN$54,MATCH(I477,'BCA Inputs'!$AW$14:$AW$54,0))*O477+INDEX('BCA Inputs'!$BO$14:$BO$54,MATCH(I477,'BCA Inputs'!$AW$14:$AW$54,0))*Q477+INDEX('BCA Inputs'!$BP$14:$BP$54,MATCH(I477,'BCA Inputs'!$AW$14:$AW$54,0))*F477+INDEX('BCA Inputs'!$BQ$14:$BQ$54,MATCH(I477,'BCA Inputs'!$AW$14:$AW$54,0))*G477,"")),"")</f>
        <v/>
      </c>
      <c r="AE477" s="237" t="str">
        <f t="shared" si="76"/>
        <v/>
      </c>
      <c r="AF477" s="198">
        <f t="shared" si="78"/>
        <v>0</v>
      </c>
      <c r="AG477" s="239">
        <f t="shared" si="79"/>
        <v>0</v>
      </c>
    </row>
    <row r="478" spans="1:33">
      <c r="A478" s="228"/>
      <c r="B478" s="176"/>
      <c r="C478" s="229"/>
      <c r="D478" s="230"/>
      <c r="E478" s="230"/>
      <c r="F478" s="230"/>
      <c r="G478" s="230"/>
      <c r="H478" s="231"/>
      <c r="I478" s="231"/>
      <c r="J478" s="232"/>
      <c r="K478" s="232"/>
      <c r="L478" s="232"/>
      <c r="M478" s="181">
        <f t="shared" si="77"/>
        <v>0</v>
      </c>
      <c r="N478" s="181">
        <f>IF(H478="",0,H478*I478*'Avoided Water Savings Cost'!$C$16)</f>
        <v>0</v>
      </c>
      <c r="O478" s="545">
        <f>IF(C478="",0,IF($B$3="NYSEG",C478/(1-'Avoided Electric Costs 2020'!$W$21),IF($B$3="RG&amp;E",C478/(1-'Avoided Electric Costs 2020'!$X$21),"")))</f>
        <v>0</v>
      </c>
      <c r="P478" s="546">
        <f>IF(D478="",0,IF($B$3="NYSEG",D478/(1-'Avoided Electric Costs 2020'!$W$21),IF($B$3="RG&amp;E",D478/(1-'Avoided Electric Costs 2020'!$X$21),"")))</f>
        <v>0</v>
      </c>
      <c r="Q478" s="546">
        <f>IF(E478="",0,IF($B$3="NYSEG",E478/(1-'Avoided Natural Gas Costs 2020'!$J$34),IF($B$3="RG&amp;E",E478/(1-'Avoided Natural Gas Costs 2020'!$K$34),"")))</f>
        <v>0</v>
      </c>
      <c r="R478" s="233" t="str">
        <f>IFERROR(IF(P478*'BCA Inputs'!$C$1+Q478*'BCA Inputs'!$C$2+F478*'BCA Inputs'!$C$2+G478*'BCA Inputs'!$C$2=0,"",P478*'BCA Inputs'!$C$1+Q478*'BCA Inputs'!$C$2+F478*'BCA Inputs'!$C$2+G478*'BCA Inputs'!$C$2),"")</f>
        <v/>
      </c>
      <c r="S478" s="181" t="str">
        <f t="shared" si="70"/>
        <v/>
      </c>
      <c r="T478" s="181" t="str">
        <f>IFERROR(IF($B$3="NYSEG",(INDEX('BCA Inputs'!$N$14:$N$54,MATCH(I478,'BCA Inputs'!$M$14:$M$54,0))*P478+INDEX('BCA Inputs'!$O$14:$O$54,MATCH(I478,'BCA Inputs'!$M$14:$M$54,0))*O478+INDEX('BCA Inputs'!P:P,MATCH(I478,'BCA Inputs'!M:M,0))*Q478+INDEX('BCA Inputs'!Q:Q,MATCH(I478,'BCA Inputs'!M:M,0))*F478+INDEX('BCA Inputs'!R:R,MATCH(I478,'BCA Inputs'!M:M,0))*G478)+L478+N478,IF($B$3="RG&amp;E",(INDEX('BCA Inputs'!$AX$14:$AX$54,MATCH(I478,'BCA Inputs'!$AW$14:$AW$54,0))*P478+INDEX('BCA Inputs'!$AY$14:$AY$54,MATCH(I478,'BCA Inputs'!$AW$14:$AW$54,0))*O478+INDEX('BCA Inputs'!$AZ$14:$AZ$54,MATCH(I478,'BCA Inputs'!$AW$14:$AW$54,0))*Q478+INDEX('BCA Inputs'!$BA$14:$BA$54,MATCH(I478,'BCA Inputs'!$AW$14:$AW$54,0))*F478+INDEX('BCA Inputs'!$BB$14:$BB$54,MATCH(I478,'BCA Inputs'!$AW$14:$AW$54,0))*G478)+L478+N478,"")),"")</f>
        <v/>
      </c>
      <c r="U478" s="234" t="str">
        <f t="shared" si="71"/>
        <v/>
      </c>
      <c r="V478" s="234" t="str">
        <f t="shared" si="72"/>
        <v/>
      </c>
      <c r="W478" s="234" t="str">
        <f t="shared" si="73"/>
        <v/>
      </c>
      <c r="Y478" s="235" t="str">
        <f t="shared" si="74"/>
        <v/>
      </c>
      <c r="Z478" s="236" t="str">
        <f>IFERROR(IF($B$3="NYSEG",INDEX('BCA Inputs'!$X$14:$X$54,MATCH(I478,'BCA Inputs'!$M$14:$M$54,0))*P478+INDEX('BCA Inputs'!$Y$14:$Y$54,MATCH(I478,'BCA Inputs'!$M$14:$M$54,0))*O478+INDEX('BCA Inputs'!$Z$14:$Z$54,MATCH(I478,'BCA Inputs'!$M$14:$M$54,0))*Q478+INDEX('BCA Inputs'!$AA$14:$AA$54,MATCH(I478,'BCA Inputs'!$M$14:$M$54,0))*F478+INDEX('BCA Inputs'!$AB$14:$AB$54,MATCH(I478,'BCA Inputs'!$M$14:$M$54,0))*G478,IF($B$3="RG&amp;E",INDEX('BCA Inputs'!$BG$14:$BG$54,MATCH(I478,'BCA Inputs'!$AW$14:$AW$54,0))*P478+INDEX('BCA Inputs'!$BH$14:$BH$54,MATCH(I478,'BCA Inputs'!$AW$14:$AW$54,0))*O478+INDEX('BCA Inputs'!$BI$14:$BI$54,MATCH(I478,'BCA Inputs'!$AW$14:$AW$54,0))*Q478+INDEX('BCA Inputs'!$BJ$14:$BJ$54,MATCH(I478,'BCA Inputs'!$AW$14:$AW$54,0))*F478+INDEX('BCA Inputs'!$BK$14:$BK$54,MATCH(I478,'BCA Inputs'!$AW$14:$AW$54,0))*G478,"")),"")</f>
        <v/>
      </c>
      <c r="AA478" s="237" t="str">
        <f t="shared" si="75"/>
        <v/>
      </c>
      <c r="AC478" s="238" t="str">
        <f>IFERROR((K478+R478)+IF($B$3="NYSEG",INDEX('BCA Inputs'!$AI$14:$AI$54,MATCH(I478,'BCA Inputs'!$M$14:$M$54,0))*P478+INDEX('BCA Inputs'!$AJ$14:$AJ$54,MATCH(I478,'BCA Inputs'!$M$14:$M$54,0))*Q478,IF($B$3="RG&amp;E",INDEX('BCA Inputs'!$BR$14:$BR$54,MATCH(I478,'BCA Inputs'!$AW$14:$AW$54,0))*P478+INDEX('BCA Inputs'!$BS$14:$BS$54,MATCH(I478,'BCA Inputs'!$AW$14:$AW$54,0))*Q478,"")),"")</f>
        <v/>
      </c>
      <c r="AD478" s="181" t="str">
        <f>IFERROR(IF($B$3="NYSEG",INDEX('BCA Inputs'!$AD$14:$AD$54,MATCH(I478,'BCA Inputs'!$M$14:$M$54,0))*P478+INDEX('BCA Inputs'!$AE$14:$AE$54,MATCH(I478,'BCA Inputs'!$M$14:$M$54,0))*O478+INDEX('BCA Inputs'!$AF$14:$AF$54,MATCH(I478,'BCA Inputs'!$M$14:$M$54,0))*Q478+INDEX('BCA Inputs'!$AG$14:$AG$54,MATCH(I478,'BCA Inputs'!$M$14:$M$54,0))*F478+INDEX('BCA Inputs'!$AH$14:$AH$54,MATCH(I478,'BCA Inputs'!$M$14:$M$54,0))*G478,IF($B$3="RG&amp;E",INDEX('BCA Inputs'!$BM$14:$BM$54,MATCH(I478,'BCA Inputs'!$AW$14:$AW$54,0))*P478+INDEX('BCA Inputs'!$BN$14:$BN$54,MATCH(I478,'BCA Inputs'!$AW$14:$AW$54,0))*O478+INDEX('BCA Inputs'!$BO$14:$BO$54,MATCH(I478,'BCA Inputs'!$AW$14:$AW$54,0))*Q478+INDEX('BCA Inputs'!$BP$14:$BP$54,MATCH(I478,'BCA Inputs'!$AW$14:$AW$54,0))*F478+INDEX('BCA Inputs'!$BQ$14:$BQ$54,MATCH(I478,'BCA Inputs'!$AW$14:$AW$54,0))*G478,"")),"")</f>
        <v/>
      </c>
      <c r="AE478" s="237" t="str">
        <f t="shared" si="76"/>
        <v/>
      </c>
      <c r="AF478" s="198">
        <f t="shared" si="78"/>
        <v>0</v>
      </c>
      <c r="AG478" s="239">
        <f t="shared" si="79"/>
        <v>0</v>
      </c>
    </row>
    <row r="479" spans="1:33">
      <c r="A479" s="228"/>
      <c r="B479" s="176"/>
      <c r="C479" s="229"/>
      <c r="D479" s="230"/>
      <c r="E479" s="230"/>
      <c r="F479" s="230"/>
      <c r="G479" s="230"/>
      <c r="H479" s="231"/>
      <c r="I479" s="231"/>
      <c r="J479" s="232"/>
      <c r="K479" s="232"/>
      <c r="L479" s="232"/>
      <c r="M479" s="181">
        <f t="shared" si="77"/>
        <v>0</v>
      </c>
      <c r="N479" s="181">
        <f>IF(H479="",0,H479*I479*'Avoided Water Savings Cost'!$C$16)</f>
        <v>0</v>
      </c>
      <c r="O479" s="545">
        <f>IF(C479="",0,IF($B$3="NYSEG",C479/(1-'Avoided Electric Costs 2020'!$W$21),IF($B$3="RG&amp;E",C479/(1-'Avoided Electric Costs 2020'!$X$21),"")))</f>
        <v>0</v>
      </c>
      <c r="P479" s="546">
        <f>IF(D479="",0,IF($B$3="NYSEG",D479/(1-'Avoided Electric Costs 2020'!$W$21),IF($B$3="RG&amp;E",D479/(1-'Avoided Electric Costs 2020'!$X$21),"")))</f>
        <v>0</v>
      </c>
      <c r="Q479" s="546">
        <f>IF(E479="",0,IF($B$3="NYSEG",E479/(1-'Avoided Natural Gas Costs 2020'!$J$34),IF($B$3="RG&amp;E",E479/(1-'Avoided Natural Gas Costs 2020'!$K$34),"")))</f>
        <v>0</v>
      </c>
      <c r="R479" s="233" t="str">
        <f>IFERROR(IF(P479*'BCA Inputs'!$C$1+Q479*'BCA Inputs'!$C$2+F479*'BCA Inputs'!$C$2+G479*'BCA Inputs'!$C$2=0,"",P479*'BCA Inputs'!$C$1+Q479*'BCA Inputs'!$C$2+F479*'BCA Inputs'!$C$2+G479*'BCA Inputs'!$C$2),"")</f>
        <v/>
      </c>
      <c r="S479" s="181" t="str">
        <f t="shared" si="70"/>
        <v/>
      </c>
      <c r="T479" s="181" t="str">
        <f>IFERROR(IF($B$3="NYSEG",(INDEX('BCA Inputs'!$N$14:$N$54,MATCH(I479,'BCA Inputs'!$M$14:$M$54,0))*P479+INDEX('BCA Inputs'!$O$14:$O$54,MATCH(I479,'BCA Inputs'!$M$14:$M$54,0))*O479+INDEX('BCA Inputs'!P:P,MATCH(I479,'BCA Inputs'!M:M,0))*Q479+INDEX('BCA Inputs'!Q:Q,MATCH(I479,'BCA Inputs'!M:M,0))*F479+INDEX('BCA Inputs'!R:R,MATCH(I479,'BCA Inputs'!M:M,0))*G479)+L479+N479,IF($B$3="RG&amp;E",(INDEX('BCA Inputs'!$AX$14:$AX$54,MATCH(I479,'BCA Inputs'!$AW$14:$AW$54,0))*P479+INDEX('BCA Inputs'!$AY$14:$AY$54,MATCH(I479,'BCA Inputs'!$AW$14:$AW$54,0))*O479+INDEX('BCA Inputs'!$AZ$14:$AZ$54,MATCH(I479,'BCA Inputs'!$AW$14:$AW$54,0))*Q479+INDEX('BCA Inputs'!$BA$14:$BA$54,MATCH(I479,'BCA Inputs'!$AW$14:$AW$54,0))*F479+INDEX('BCA Inputs'!$BB$14:$BB$54,MATCH(I479,'BCA Inputs'!$AW$14:$AW$54,0))*G479)+L479+N479,"")),"")</f>
        <v/>
      </c>
      <c r="U479" s="234" t="str">
        <f t="shared" si="71"/>
        <v/>
      </c>
      <c r="V479" s="234" t="str">
        <f t="shared" si="72"/>
        <v/>
      </c>
      <c r="W479" s="234" t="str">
        <f t="shared" si="73"/>
        <v/>
      </c>
      <c r="Y479" s="235" t="str">
        <f t="shared" si="74"/>
        <v/>
      </c>
      <c r="Z479" s="236" t="str">
        <f>IFERROR(IF($B$3="NYSEG",INDEX('BCA Inputs'!$X$14:$X$54,MATCH(I479,'BCA Inputs'!$M$14:$M$54,0))*P479+INDEX('BCA Inputs'!$Y$14:$Y$54,MATCH(I479,'BCA Inputs'!$M$14:$M$54,0))*O479+INDEX('BCA Inputs'!$Z$14:$Z$54,MATCH(I479,'BCA Inputs'!$M$14:$M$54,0))*Q479+INDEX('BCA Inputs'!$AA$14:$AA$54,MATCH(I479,'BCA Inputs'!$M$14:$M$54,0))*F479+INDEX('BCA Inputs'!$AB$14:$AB$54,MATCH(I479,'BCA Inputs'!$M$14:$M$54,0))*G479,IF($B$3="RG&amp;E",INDEX('BCA Inputs'!$BG$14:$BG$54,MATCH(I479,'BCA Inputs'!$AW$14:$AW$54,0))*P479+INDEX('BCA Inputs'!$BH$14:$BH$54,MATCH(I479,'BCA Inputs'!$AW$14:$AW$54,0))*O479+INDEX('BCA Inputs'!$BI$14:$BI$54,MATCH(I479,'BCA Inputs'!$AW$14:$AW$54,0))*Q479+INDEX('BCA Inputs'!$BJ$14:$BJ$54,MATCH(I479,'BCA Inputs'!$AW$14:$AW$54,0))*F479+INDEX('BCA Inputs'!$BK$14:$BK$54,MATCH(I479,'BCA Inputs'!$AW$14:$AW$54,0))*G479,"")),"")</f>
        <v/>
      </c>
      <c r="AA479" s="237" t="str">
        <f t="shared" si="75"/>
        <v/>
      </c>
      <c r="AC479" s="238" t="str">
        <f>IFERROR((K479+R479)+IF($B$3="NYSEG",INDEX('BCA Inputs'!$AI$14:$AI$54,MATCH(I479,'BCA Inputs'!$M$14:$M$54,0))*P479+INDEX('BCA Inputs'!$AJ$14:$AJ$54,MATCH(I479,'BCA Inputs'!$M$14:$M$54,0))*Q479,IF($B$3="RG&amp;E",INDEX('BCA Inputs'!$BR$14:$BR$54,MATCH(I479,'BCA Inputs'!$AW$14:$AW$54,0))*P479+INDEX('BCA Inputs'!$BS$14:$BS$54,MATCH(I479,'BCA Inputs'!$AW$14:$AW$54,0))*Q479,"")),"")</f>
        <v/>
      </c>
      <c r="AD479" s="181" t="str">
        <f>IFERROR(IF($B$3="NYSEG",INDEX('BCA Inputs'!$AD$14:$AD$54,MATCH(I479,'BCA Inputs'!$M$14:$M$54,0))*P479+INDEX('BCA Inputs'!$AE$14:$AE$54,MATCH(I479,'BCA Inputs'!$M$14:$M$54,0))*O479+INDEX('BCA Inputs'!$AF$14:$AF$54,MATCH(I479,'BCA Inputs'!$M$14:$M$54,0))*Q479+INDEX('BCA Inputs'!$AG$14:$AG$54,MATCH(I479,'BCA Inputs'!$M$14:$M$54,0))*F479+INDEX('BCA Inputs'!$AH$14:$AH$54,MATCH(I479,'BCA Inputs'!$M$14:$M$54,0))*G479,IF($B$3="RG&amp;E",INDEX('BCA Inputs'!$BM$14:$BM$54,MATCH(I479,'BCA Inputs'!$AW$14:$AW$54,0))*P479+INDEX('BCA Inputs'!$BN$14:$BN$54,MATCH(I479,'BCA Inputs'!$AW$14:$AW$54,0))*O479+INDEX('BCA Inputs'!$BO$14:$BO$54,MATCH(I479,'BCA Inputs'!$AW$14:$AW$54,0))*Q479+INDEX('BCA Inputs'!$BP$14:$BP$54,MATCH(I479,'BCA Inputs'!$AW$14:$AW$54,0))*F479+INDEX('BCA Inputs'!$BQ$14:$BQ$54,MATCH(I479,'BCA Inputs'!$AW$14:$AW$54,0))*G479,"")),"")</f>
        <v/>
      </c>
      <c r="AE479" s="237" t="str">
        <f t="shared" si="76"/>
        <v/>
      </c>
      <c r="AF479" s="198">
        <f t="shared" si="78"/>
        <v>0</v>
      </c>
      <c r="AG479" s="239">
        <f t="shared" si="79"/>
        <v>0</v>
      </c>
    </row>
    <row r="480" spans="1:33">
      <c r="A480" s="228"/>
      <c r="B480" s="176"/>
      <c r="C480" s="229"/>
      <c r="D480" s="230"/>
      <c r="E480" s="230"/>
      <c r="F480" s="230"/>
      <c r="G480" s="230"/>
      <c r="H480" s="231"/>
      <c r="I480" s="231"/>
      <c r="J480" s="232"/>
      <c r="K480" s="232"/>
      <c r="L480" s="232"/>
      <c r="M480" s="181">
        <f t="shared" si="77"/>
        <v>0</v>
      </c>
      <c r="N480" s="181">
        <f>IF(H480="",0,H480*I480*'Avoided Water Savings Cost'!$C$16)</f>
        <v>0</v>
      </c>
      <c r="O480" s="545">
        <f>IF(C480="",0,IF($B$3="NYSEG",C480/(1-'Avoided Electric Costs 2020'!$W$21),IF($B$3="RG&amp;E",C480/(1-'Avoided Electric Costs 2020'!$X$21),"")))</f>
        <v>0</v>
      </c>
      <c r="P480" s="546">
        <f>IF(D480="",0,IF($B$3="NYSEG",D480/(1-'Avoided Electric Costs 2020'!$W$21),IF($B$3="RG&amp;E",D480/(1-'Avoided Electric Costs 2020'!$X$21),"")))</f>
        <v>0</v>
      </c>
      <c r="Q480" s="546">
        <f>IF(E480="",0,IF($B$3="NYSEG",E480/(1-'Avoided Natural Gas Costs 2020'!$J$34),IF($B$3="RG&amp;E",E480/(1-'Avoided Natural Gas Costs 2020'!$K$34),"")))</f>
        <v>0</v>
      </c>
      <c r="R480" s="233" t="str">
        <f>IFERROR(IF(P480*'BCA Inputs'!$C$1+Q480*'BCA Inputs'!$C$2+F480*'BCA Inputs'!$C$2+G480*'BCA Inputs'!$C$2=0,"",P480*'BCA Inputs'!$C$1+Q480*'BCA Inputs'!$C$2+F480*'BCA Inputs'!$C$2+G480*'BCA Inputs'!$C$2),"")</f>
        <v/>
      </c>
      <c r="S480" s="181" t="str">
        <f t="shared" si="70"/>
        <v/>
      </c>
      <c r="T480" s="181" t="str">
        <f>IFERROR(IF($B$3="NYSEG",(INDEX('BCA Inputs'!$N$14:$N$54,MATCH(I480,'BCA Inputs'!$M$14:$M$54,0))*P480+INDEX('BCA Inputs'!$O$14:$O$54,MATCH(I480,'BCA Inputs'!$M$14:$M$54,0))*O480+INDEX('BCA Inputs'!P:P,MATCH(I480,'BCA Inputs'!M:M,0))*Q480+INDEX('BCA Inputs'!Q:Q,MATCH(I480,'BCA Inputs'!M:M,0))*F480+INDEX('BCA Inputs'!R:R,MATCH(I480,'BCA Inputs'!M:M,0))*G480)+L480+N480,IF($B$3="RG&amp;E",(INDEX('BCA Inputs'!$AX$14:$AX$54,MATCH(I480,'BCA Inputs'!$AW$14:$AW$54,0))*P480+INDEX('BCA Inputs'!$AY$14:$AY$54,MATCH(I480,'BCA Inputs'!$AW$14:$AW$54,0))*O480+INDEX('BCA Inputs'!$AZ$14:$AZ$54,MATCH(I480,'BCA Inputs'!$AW$14:$AW$54,0))*Q480+INDEX('BCA Inputs'!$BA$14:$BA$54,MATCH(I480,'BCA Inputs'!$AW$14:$AW$54,0))*F480+INDEX('BCA Inputs'!$BB$14:$BB$54,MATCH(I480,'BCA Inputs'!$AW$14:$AW$54,0))*G480)+L480+N480,"")),"")</f>
        <v/>
      </c>
      <c r="U480" s="234" t="str">
        <f t="shared" si="71"/>
        <v/>
      </c>
      <c r="V480" s="234" t="str">
        <f t="shared" si="72"/>
        <v/>
      </c>
      <c r="W480" s="234" t="str">
        <f t="shared" si="73"/>
        <v/>
      </c>
      <c r="Y480" s="235" t="str">
        <f t="shared" si="74"/>
        <v/>
      </c>
      <c r="Z480" s="236" t="str">
        <f>IFERROR(IF($B$3="NYSEG",INDEX('BCA Inputs'!$X$14:$X$54,MATCH(I480,'BCA Inputs'!$M$14:$M$54,0))*P480+INDEX('BCA Inputs'!$Y$14:$Y$54,MATCH(I480,'BCA Inputs'!$M$14:$M$54,0))*O480+INDEX('BCA Inputs'!$Z$14:$Z$54,MATCH(I480,'BCA Inputs'!$M$14:$M$54,0))*Q480+INDEX('BCA Inputs'!$AA$14:$AA$54,MATCH(I480,'BCA Inputs'!$M$14:$M$54,0))*F480+INDEX('BCA Inputs'!$AB$14:$AB$54,MATCH(I480,'BCA Inputs'!$M$14:$M$54,0))*G480,IF($B$3="RG&amp;E",INDEX('BCA Inputs'!$BG$14:$BG$54,MATCH(I480,'BCA Inputs'!$AW$14:$AW$54,0))*P480+INDEX('BCA Inputs'!$BH$14:$BH$54,MATCH(I480,'BCA Inputs'!$AW$14:$AW$54,0))*O480+INDEX('BCA Inputs'!$BI$14:$BI$54,MATCH(I480,'BCA Inputs'!$AW$14:$AW$54,0))*Q480+INDEX('BCA Inputs'!$BJ$14:$BJ$54,MATCH(I480,'BCA Inputs'!$AW$14:$AW$54,0))*F480+INDEX('BCA Inputs'!$BK$14:$BK$54,MATCH(I480,'BCA Inputs'!$AW$14:$AW$54,0))*G480,"")),"")</f>
        <v/>
      </c>
      <c r="AA480" s="237" t="str">
        <f t="shared" si="75"/>
        <v/>
      </c>
      <c r="AC480" s="238" t="str">
        <f>IFERROR((K480+R480)+IF($B$3="NYSEG",INDEX('BCA Inputs'!$AI$14:$AI$54,MATCH(I480,'BCA Inputs'!$M$14:$M$54,0))*P480+INDEX('BCA Inputs'!$AJ$14:$AJ$54,MATCH(I480,'BCA Inputs'!$M$14:$M$54,0))*Q480,IF($B$3="RG&amp;E",INDEX('BCA Inputs'!$BR$14:$BR$54,MATCH(I480,'BCA Inputs'!$AW$14:$AW$54,0))*P480+INDEX('BCA Inputs'!$BS$14:$BS$54,MATCH(I480,'BCA Inputs'!$AW$14:$AW$54,0))*Q480,"")),"")</f>
        <v/>
      </c>
      <c r="AD480" s="181" t="str">
        <f>IFERROR(IF($B$3="NYSEG",INDEX('BCA Inputs'!$AD$14:$AD$54,MATCH(I480,'BCA Inputs'!$M$14:$M$54,0))*P480+INDEX('BCA Inputs'!$AE$14:$AE$54,MATCH(I480,'BCA Inputs'!$M$14:$M$54,0))*O480+INDEX('BCA Inputs'!$AF$14:$AF$54,MATCH(I480,'BCA Inputs'!$M$14:$M$54,0))*Q480+INDEX('BCA Inputs'!$AG$14:$AG$54,MATCH(I480,'BCA Inputs'!$M$14:$M$54,0))*F480+INDEX('BCA Inputs'!$AH$14:$AH$54,MATCH(I480,'BCA Inputs'!$M$14:$M$54,0))*G480,IF($B$3="RG&amp;E",INDEX('BCA Inputs'!$BM$14:$BM$54,MATCH(I480,'BCA Inputs'!$AW$14:$AW$54,0))*P480+INDEX('BCA Inputs'!$BN$14:$BN$54,MATCH(I480,'BCA Inputs'!$AW$14:$AW$54,0))*O480+INDEX('BCA Inputs'!$BO$14:$BO$54,MATCH(I480,'BCA Inputs'!$AW$14:$AW$54,0))*Q480+INDEX('BCA Inputs'!$BP$14:$BP$54,MATCH(I480,'BCA Inputs'!$AW$14:$AW$54,0))*F480+INDEX('BCA Inputs'!$BQ$14:$BQ$54,MATCH(I480,'BCA Inputs'!$AW$14:$AW$54,0))*G480,"")),"")</f>
        <v/>
      </c>
      <c r="AE480" s="237" t="str">
        <f t="shared" si="76"/>
        <v/>
      </c>
      <c r="AF480" s="198">
        <f t="shared" si="78"/>
        <v>0</v>
      </c>
      <c r="AG480" s="239">
        <f t="shared" si="79"/>
        <v>0</v>
      </c>
    </row>
    <row r="481" spans="1:33">
      <c r="A481" s="228"/>
      <c r="B481" s="176"/>
      <c r="C481" s="229"/>
      <c r="D481" s="230"/>
      <c r="E481" s="230"/>
      <c r="F481" s="230"/>
      <c r="G481" s="230"/>
      <c r="H481" s="231"/>
      <c r="I481" s="231"/>
      <c r="J481" s="232"/>
      <c r="K481" s="232"/>
      <c r="L481" s="232"/>
      <c r="M481" s="181">
        <f t="shared" si="77"/>
        <v>0</v>
      </c>
      <c r="N481" s="181">
        <f>IF(H481="",0,H481*I481*'Avoided Water Savings Cost'!$C$16)</f>
        <v>0</v>
      </c>
      <c r="O481" s="545">
        <f>IF(C481="",0,IF($B$3="NYSEG",C481/(1-'Avoided Electric Costs 2020'!$W$21),IF($B$3="RG&amp;E",C481/(1-'Avoided Electric Costs 2020'!$X$21),"")))</f>
        <v>0</v>
      </c>
      <c r="P481" s="546">
        <f>IF(D481="",0,IF($B$3="NYSEG",D481/(1-'Avoided Electric Costs 2020'!$W$21),IF($B$3="RG&amp;E",D481/(1-'Avoided Electric Costs 2020'!$X$21),"")))</f>
        <v>0</v>
      </c>
      <c r="Q481" s="546">
        <f>IF(E481="",0,IF($B$3="NYSEG",E481/(1-'Avoided Natural Gas Costs 2020'!$J$34),IF($B$3="RG&amp;E",E481/(1-'Avoided Natural Gas Costs 2020'!$K$34),"")))</f>
        <v>0</v>
      </c>
      <c r="R481" s="233" t="str">
        <f>IFERROR(IF(P481*'BCA Inputs'!$C$1+Q481*'BCA Inputs'!$C$2+F481*'BCA Inputs'!$C$2+G481*'BCA Inputs'!$C$2=0,"",P481*'BCA Inputs'!$C$1+Q481*'BCA Inputs'!$C$2+F481*'BCA Inputs'!$C$2+G481*'BCA Inputs'!$C$2),"")</f>
        <v/>
      </c>
      <c r="S481" s="181" t="str">
        <f t="shared" si="70"/>
        <v/>
      </c>
      <c r="T481" s="181" t="str">
        <f>IFERROR(IF($B$3="NYSEG",(INDEX('BCA Inputs'!$N$14:$N$54,MATCH(I481,'BCA Inputs'!$M$14:$M$54,0))*P481+INDEX('BCA Inputs'!$O$14:$O$54,MATCH(I481,'BCA Inputs'!$M$14:$M$54,0))*O481+INDEX('BCA Inputs'!P:P,MATCH(I481,'BCA Inputs'!M:M,0))*Q481+INDEX('BCA Inputs'!Q:Q,MATCH(I481,'BCA Inputs'!M:M,0))*F481+INDEX('BCA Inputs'!R:R,MATCH(I481,'BCA Inputs'!M:M,0))*G481)+L481+N481,IF($B$3="RG&amp;E",(INDEX('BCA Inputs'!$AX$14:$AX$54,MATCH(I481,'BCA Inputs'!$AW$14:$AW$54,0))*P481+INDEX('BCA Inputs'!$AY$14:$AY$54,MATCH(I481,'BCA Inputs'!$AW$14:$AW$54,0))*O481+INDEX('BCA Inputs'!$AZ$14:$AZ$54,MATCH(I481,'BCA Inputs'!$AW$14:$AW$54,0))*Q481+INDEX('BCA Inputs'!$BA$14:$BA$54,MATCH(I481,'BCA Inputs'!$AW$14:$AW$54,0))*F481+INDEX('BCA Inputs'!$BB$14:$BB$54,MATCH(I481,'BCA Inputs'!$AW$14:$AW$54,0))*G481)+L481+N481,"")),"")</f>
        <v/>
      </c>
      <c r="U481" s="234" t="str">
        <f t="shared" si="71"/>
        <v/>
      </c>
      <c r="V481" s="234" t="str">
        <f t="shared" si="72"/>
        <v/>
      </c>
      <c r="W481" s="234" t="str">
        <f t="shared" si="73"/>
        <v/>
      </c>
      <c r="Y481" s="235" t="str">
        <f t="shared" si="74"/>
        <v/>
      </c>
      <c r="Z481" s="236" t="str">
        <f>IFERROR(IF($B$3="NYSEG",INDEX('BCA Inputs'!$X$14:$X$54,MATCH(I481,'BCA Inputs'!$M$14:$M$54,0))*P481+INDEX('BCA Inputs'!$Y$14:$Y$54,MATCH(I481,'BCA Inputs'!$M$14:$M$54,0))*O481+INDEX('BCA Inputs'!$Z$14:$Z$54,MATCH(I481,'BCA Inputs'!$M$14:$M$54,0))*Q481+INDEX('BCA Inputs'!$AA$14:$AA$54,MATCH(I481,'BCA Inputs'!$M$14:$M$54,0))*F481+INDEX('BCA Inputs'!$AB$14:$AB$54,MATCH(I481,'BCA Inputs'!$M$14:$M$54,0))*G481,IF($B$3="RG&amp;E",INDEX('BCA Inputs'!$BG$14:$BG$54,MATCH(I481,'BCA Inputs'!$AW$14:$AW$54,0))*P481+INDEX('BCA Inputs'!$BH$14:$BH$54,MATCH(I481,'BCA Inputs'!$AW$14:$AW$54,0))*O481+INDEX('BCA Inputs'!$BI$14:$BI$54,MATCH(I481,'BCA Inputs'!$AW$14:$AW$54,0))*Q481+INDEX('BCA Inputs'!$BJ$14:$BJ$54,MATCH(I481,'BCA Inputs'!$AW$14:$AW$54,0))*F481+INDEX('BCA Inputs'!$BK$14:$BK$54,MATCH(I481,'BCA Inputs'!$AW$14:$AW$54,0))*G481,"")),"")</f>
        <v/>
      </c>
      <c r="AA481" s="237" t="str">
        <f t="shared" si="75"/>
        <v/>
      </c>
      <c r="AC481" s="238" t="str">
        <f>IFERROR((K481+R481)+IF($B$3="NYSEG",INDEX('BCA Inputs'!$AI$14:$AI$54,MATCH(I481,'BCA Inputs'!$M$14:$M$54,0))*P481+INDEX('BCA Inputs'!$AJ$14:$AJ$54,MATCH(I481,'BCA Inputs'!$M$14:$M$54,0))*Q481,IF($B$3="RG&amp;E",INDEX('BCA Inputs'!$BR$14:$BR$54,MATCH(I481,'BCA Inputs'!$AW$14:$AW$54,0))*P481+INDEX('BCA Inputs'!$BS$14:$BS$54,MATCH(I481,'BCA Inputs'!$AW$14:$AW$54,0))*Q481,"")),"")</f>
        <v/>
      </c>
      <c r="AD481" s="181" t="str">
        <f>IFERROR(IF($B$3="NYSEG",INDEX('BCA Inputs'!$AD$14:$AD$54,MATCH(I481,'BCA Inputs'!$M$14:$M$54,0))*P481+INDEX('BCA Inputs'!$AE$14:$AE$54,MATCH(I481,'BCA Inputs'!$M$14:$M$54,0))*O481+INDEX('BCA Inputs'!$AF$14:$AF$54,MATCH(I481,'BCA Inputs'!$M$14:$M$54,0))*Q481+INDEX('BCA Inputs'!$AG$14:$AG$54,MATCH(I481,'BCA Inputs'!$M$14:$M$54,0))*F481+INDEX('BCA Inputs'!$AH$14:$AH$54,MATCH(I481,'BCA Inputs'!$M$14:$M$54,0))*G481,IF($B$3="RG&amp;E",INDEX('BCA Inputs'!$BM$14:$BM$54,MATCH(I481,'BCA Inputs'!$AW$14:$AW$54,0))*P481+INDEX('BCA Inputs'!$BN$14:$BN$54,MATCH(I481,'BCA Inputs'!$AW$14:$AW$54,0))*O481+INDEX('BCA Inputs'!$BO$14:$BO$54,MATCH(I481,'BCA Inputs'!$AW$14:$AW$54,0))*Q481+INDEX('BCA Inputs'!$BP$14:$BP$54,MATCH(I481,'BCA Inputs'!$AW$14:$AW$54,0))*F481+INDEX('BCA Inputs'!$BQ$14:$BQ$54,MATCH(I481,'BCA Inputs'!$AW$14:$AW$54,0))*G481,"")),"")</f>
        <v/>
      </c>
      <c r="AE481" s="237" t="str">
        <f t="shared" si="76"/>
        <v/>
      </c>
      <c r="AF481" s="198">
        <f t="shared" si="78"/>
        <v>0</v>
      </c>
      <c r="AG481" s="239">
        <f t="shared" si="79"/>
        <v>0</v>
      </c>
    </row>
    <row r="482" spans="1:33">
      <c r="A482" s="228"/>
      <c r="B482" s="176"/>
      <c r="C482" s="229"/>
      <c r="D482" s="230"/>
      <c r="E482" s="230"/>
      <c r="F482" s="230"/>
      <c r="G482" s="230"/>
      <c r="H482" s="231"/>
      <c r="I482" s="231"/>
      <c r="J482" s="232"/>
      <c r="K482" s="232"/>
      <c r="L482" s="232"/>
      <c r="M482" s="181">
        <f t="shared" si="77"/>
        <v>0</v>
      </c>
      <c r="N482" s="181">
        <f>IF(H482="",0,H482*I482*'Avoided Water Savings Cost'!$C$16)</f>
        <v>0</v>
      </c>
      <c r="O482" s="545">
        <f>IF(C482="",0,IF($B$3="NYSEG",C482/(1-'Avoided Electric Costs 2020'!$W$21),IF($B$3="RG&amp;E",C482/(1-'Avoided Electric Costs 2020'!$X$21),"")))</f>
        <v>0</v>
      </c>
      <c r="P482" s="546">
        <f>IF(D482="",0,IF($B$3="NYSEG",D482/(1-'Avoided Electric Costs 2020'!$W$21),IF($B$3="RG&amp;E",D482/(1-'Avoided Electric Costs 2020'!$X$21),"")))</f>
        <v>0</v>
      </c>
      <c r="Q482" s="546">
        <f>IF(E482="",0,IF($B$3="NYSEG",E482/(1-'Avoided Natural Gas Costs 2020'!$J$34),IF($B$3="RG&amp;E",E482/(1-'Avoided Natural Gas Costs 2020'!$K$34),"")))</f>
        <v>0</v>
      </c>
      <c r="R482" s="233" t="str">
        <f>IFERROR(IF(P482*'BCA Inputs'!$C$1+Q482*'BCA Inputs'!$C$2+F482*'BCA Inputs'!$C$2+G482*'BCA Inputs'!$C$2=0,"",P482*'BCA Inputs'!$C$1+Q482*'BCA Inputs'!$C$2+F482*'BCA Inputs'!$C$2+G482*'BCA Inputs'!$C$2),"")</f>
        <v/>
      </c>
      <c r="S482" s="181" t="str">
        <f t="shared" si="70"/>
        <v/>
      </c>
      <c r="T482" s="181" t="str">
        <f>IFERROR(IF($B$3="NYSEG",(INDEX('BCA Inputs'!$N$14:$N$54,MATCH(I482,'BCA Inputs'!$M$14:$M$54,0))*P482+INDEX('BCA Inputs'!$O$14:$O$54,MATCH(I482,'BCA Inputs'!$M$14:$M$54,0))*O482+INDEX('BCA Inputs'!P:P,MATCH(I482,'BCA Inputs'!M:M,0))*Q482+INDEX('BCA Inputs'!Q:Q,MATCH(I482,'BCA Inputs'!M:M,0))*F482+INDEX('BCA Inputs'!R:R,MATCH(I482,'BCA Inputs'!M:M,0))*G482)+L482+N482,IF($B$3="RG&amp;E",(INDEX('BCA Inputs'!$AX$14:$AX$54,MATCH(I482,'BCA Inputs'!$AW$14:$AW$54,0))*P482+INDEX('BCA Inputs'!$AY$14:$AY$54,MATCH(I482,'BCA Inputs'!$AW$14:$AW$54,0))*O482+INDEX('BCA Inputs'!$AZ$14:$AZ$54,MATCH(I482,'BCA Inputs'!$AW$14:$AW$54,0))*Q482+INDEX('BCA Inputs'!$BA$14:$BA$54,MATCH(I482,'BCA Inputs'!$AW$14:$AW$54,0))*F482+INDEX('BCA Inputs'!$BB$14:$BB$54,MATCH(I482,'BCA Inputs'!$AW$14:$AW$54,0))*G482)+L482+N482,"")),"")</f>
        <v/>
      </c>
      <c r="U482" s="234" t="str">
        <f t="shared" si="71"/>
        <v/>
      </c>
      <c r="V482" s="234" t="str">
        <f t="shared" si="72"/>
        <v/>
      </c>
      <c r="W482" s="234" t="str">
        <f t="shared" si="73"/>
        <v/>
      </c>
      <c r="Y482" s="235" t="str">
        <f t="shared" si="74"/>
        <v/>
      </c>
      <c r="Z482" s="236" t="str">
        <f>IFERROR(IF($B$3="NYSEG",INDEX('BCA Inputs'!$X$14:$X$54,MATCH(I482,'BCA Inputs'!$M$14:$M$54,0))*P482+INDEX('BCA Inputs'!$Y$14:$Y$54,MATCH(I482,'BCA Inputs'!$M$14:$M$54,0))*O482+INDEX('BCA Inputs'!$Z$14:$Z$54,MATCH(I482,'BCA Inputs'!$M$14:$M$54,0))*Q482+INDEX('BCA Inputs'!$AA$14:$AA$54,MATCH(I482,'BCA Inputs'!$M$14:$M$54,0))*F482+INDEX('BCA Inputs'!$AB$14:$AB$54,MATCH(I482,'BCA Inputs'!$M$14:$M$54,0))*G482,IF($B$3="RG&amp;E",INDEX('BCA Inputs'!$BG$14:$BG$54,MATCH(I482,'BCA Inputs'!$AW$14:$AW$54,0))*P482+INDEX('BCA Inputs'!$BH$14:$BH$54,MATCH(I482,'BCA Inputs'!$AW$14:$AW$54,0))*O482+INDEX('BCA Inputs'!$BI$14:$BI$54,MATCH(I482,'BCA Inputs'!$AW$14:$AW$54,0))*Q482+INDEX('BCA Inputs'!$BJ$14:$BJ$54,MATCH(I482,'BCA Inputs'!$AW$14:$AW$54,0))*F482+INDEX('BCA Inputs'!$BK$14:$BK$54,MATCH(I482,'BCA Inputs'!$AW$14:$AW$54,0))*G482,"")),"")</f>
        <v/>
      </c>
      <c r="AA482" s="237" t="str">
        <f t="shared" si="75"/>
        <v/>
      </c>
      <c r="AC482" s="238" t="str">
        <f>IFERROR((K482+R482)+IF($B$3="NYSEG",INDEX('BCA Inputs'!$AI$14:$AI$54,MATCH(I482,'BCA Inputs'!$M$14:$M$54,0))*P482+INDEX('BCA Inputs'!$AJ$14:$AJ$54,MATCH(I482,'BCA Inputs'!$M$14:$M$54,0))*Q482,IF($B$3="RG&amp;E",INDEX('BCA Inputs'!$BR$14:$BR$54,MATCH(I482,'BCA Inputs'!$AW$14:$AW$54,0))*P482+INDEX('BCA Inputs'!$BS$14:$BS$54,MATCH(I482,'BCA Inputs'!$AW$14:$AW$54,0))*Q482,"")),"")</f>
        <v/>
      </c>
      <c r="AD482" s="181" t="str">
        <f>IFERROR(IF($B$3="NYSEG",INDEX('BCA Inputs'!$AD$14:$AD$54,MATCH(I482,'BCA Inputs'!$M$14:$M$54,0))*P482+INDEX('BCA Inputs'!$AE$14:$AE$54,MATCH(I482,'BCA Inputs'!$M$14:$M$54,0))*O482+INDEX('BCA Inputs'!$AF$14:$AF$54,MATCH(I482,'BCA Inputs'!$M$14:$M$54,0))*Q482+INDEX('BCA Inputs'!$AG$14:$AG$54,MATCH(I482,'BCA Inputs'!$M$14:$M$54,0))*F482+INDEX('BCA Inputs'!$AH$14:$AH$54,MATCH(I482,'BCA Inputs'!$M$14:$M$54,0))*G482,IF($B$3="RG&amp;E",INDEX('BCA Inputs'!$BM$14:$BM$54,MATCH(I482,'BCA Inputs'!$AW$14:$AW$54,0))*P482+INDEX('BCA Inputs'!$BN$14:$BN$54,MATCH(I482,'BCA Inputs'!$AW$14:$AW$54,0))*O482+INDEX('BCA Inputs'!$BO$14:$BO$54,MATCH(I482,'BCA Inputs'!$AW$14:$AW$54,0))*Q482+INDEX('BCA Inputs'!$BP$14:$BP$54,MATCH(I482,'BCA Inputs'!$AW$14:$AW$54,0))*F482+INDEX('BCA Inputs'!$BQ$14:$BQ$54,MATCH(I482,'BCA Inputs'!$AW$14:$AW$54,0))*G482,"")),"")</f>
        <v/>
      </c>
      <c r="AE482" s="237" t="str">
        <f t="shared" si="76"/>
        <v/>
      </c>
      <c r="AF482" s="198">
        <f t="shared" si="78"/>
        <v>0</v>
      </c>
      <c r="AG482" s="239">
        <f t="shared" si="79"/>
        <v>0</v>
      </c>
    </row>
    <row r="483" spans="1:33">
      <c r="A483" s="228"/>
      <c r="B483" s="176"/>
      <c r="C483" s="229"/>
      <c r="D483" s="230"/>
      <c r="E483" s="230"/>
      <c r="F483" s="230"/>
      <c r="G483" s="230"/>
      <c r="H483" s="231"/>
      <c r="I483" s="231"/>
      <c r="J483" s="232"/>
      <c r="K483" s="232"/>
      <c r="L483" s="232"/>
      <c r="M483" s="181">
        <f t="shared" si="77"/>
        <v>0</v>
      </c>
      <c r="N483" s="181">
        <f>IF(H483="",0,H483*I483*'Avoided Water Savings Cost'!$C$16)</f>
        <v>0</v>
      </c>
      <c r="O483" s="545">
        <f>IF(C483="",0,IF($B$3="NYSEG",C483/(1-'Avoided Electric Costs 2020'!$W$21),IF($B$3="RG&amp;E",C483/(1-'Avoided Electric Costs 2020'!$X$21),"")))</f>
        <v>0</v>
      </c>
      <c r="P483" s="546">
        <f>IF(D483="",0,IF($B$3="NYSEG",D483/(1-'Avoided Electric Costs 2020'!$W$21),IF($B$3="RG&amp;E",D483/(1-'Avoided Electric Costs 2020'!$X$21),"")))</f>
        <v>0</v>
      </c>
      <c r="Q483" s="546">
        <f>IF(E483="",0,IF($B$3="NYSEG",E483/(1-'Avoided Natural Gas Costs 2020'!$J$34),IF($B$3="RG&amp;E",E483/(1-'Avoided Natural Gas Costs 2020'!$K$34),"")))</f>
        <v>0</v>
      </c>
      <c r="R483" s="233" t="str">
        <f>IFERROR(IF(P483*'BCA Inputs'!$C$1+Q483*'BCA Inputs'!$C$2+F483*'BCA Inputs'!$C$2+G483*'BCA Inputs'!$C$2=0,"",P483*'BCA Inputs'!$C$1+Q483*'BCA Inputs'!$C$2+F483*'BCA Inputs'!$C$2+G483*'BCA Inputs'!$C$2),"")</f>
        <v/>
      </c>
      <c r="S483" s="181" t="str">
        <f t="shared" si="70"/>
        <v/>
      </c>
      <c r="T483" s="181" t="str">
        <f>IFERROR(IF($B$3="NYSEG",(INDEX('BCA Inputs'!$N$14:$N$54,MATCH(I483,'BCA Inputs'!$M$14:$M$54,0))*P483+INDEX('BCA Inputs'!$O$14:$O$54,MATCH(I483,'BCA Inputs'!$M$14:$M$54,0))*O483+INDEX('BCA Inputs'!P:P,MATCH(I483,'BCA Inputs'!M:M,0))*Q483+INDEX('BCA Inputs'!Q:Q,MATCH(I483,'BCA Inputs'!M:M,0))*F483+INDEX('BCA Inputs'!R:R,MATCH(I483,'BCA Inputs'!M:M,0))*G483)+L483+N483,IF($B$3="RG&amp;E",(INDEX('BCA Inputs'!$AX$14:$AX$54,MATCH(I483,'BCA Inputs'!$AW$14:$AW$54,0))*P483+INDEX('BCA Inputs'!$AY$14:$AY$54,MATCH(I483,'BCA Inputs'!$AW$14:$AW$54,0))*O483+INDEX('BCA Inputs'!$AZ$14:$AZ$54,MATCH(I483,'BCA Inputs'!$AW$14:$AW$54,0))*Q483+INDEX('BCA Inputs'!$BA$14:$BA$54,MATCH(I483,'BCA Inputs'!$AW$14:$AW$54,0))*F483+INDEX('BCA Inputs'!$BB$14:$BB$54,MATCH(I483,'BCA Inputs'!$AW$14:$AW$54,0))*G483)+L483+N483,"")),"")</f>
        <v/>
      </c>
      <c r="U483" s="234" t="str">
        <f t="shared" si="71"/>
        <v/>
      </c>
      <c r="V483" s="234" t="str">
        <f t="shared" si="72"/>
        <v/>
      </c>
      <c r="W483" s="234" t="str">
        <f t="shared" si="73"/>
        <v/>
      </c>
      <c r="Y483" s="235" t="str">
        <f t="shared" si="74"/>
        <v/>
      </c>
      <c r="Z483" s="236" t="str">
        <f>IFERROR(IF($B$3="NYSEG",INDEX('BCA Inputs'!$X$14:$X$54,MATCH(I483,'BCA Inputs'!$M$14:$M$54,0))*P483+INDEX('BCA Inputs'!$Y$14:$Y$54,MATCH(I483,'BCA Inputs'!$M$14:$M$54,0))*O483+INDEX('BCA Inputs'!$Z$14:$Z$54,MATCH(I483,'BCA Inputs'!$M$14:$M$54,0))*Q483+INDEX('BCA Inputs'!$AA$14:$AA$54,MATCH(I483,'BCA Inputs'!$M$14:$M$54,0))*F483+INDEX('BCA Inputs'!$AB$14:$AB$54,MATCH(I483,'BCA Inputs'!$M$14:$M$54,0))*G483,IF($B$3="RG&amp;E",INDEX('BCA Inputs'!$BG$14:$BG$54,MATCH(I483,'BCA Inputs'!$AW$14:$AW$54,0))*P483+INDEX('BCA Inputs'!$BH$14:$BH$54,MATCH(I483,'BCA Inputs'!$AW$14:$AW$54,0))*O483+INDEX('BCA Inputs'!$BI$14:$BI$54,MATCH(I483,'BCA Inputs'!$AW$14:$AW$54,0))*Q483+INDEX('BCA Inputs'!$BJ$14:$BJ$54,MATCH(I483,'BCA Inputs'!$AW$14:$AW$54,0))*F483+INDEX('BCA Inputs'!$BK$14:$BK$54,MATCH(I483,'BCA Inputs'!$AW$14:$AW$54,0))*G483,"")),"")</f>
        <v/>
      </c>
      <c r="AA483" s="237" t="str">
        <f t="shared" si="75"/>
        <v/>
      </c>
      <c r="AC483" s="238" t="str">
        <f>IFERROR((K483+R483)+IF($B$3="NYSEG",INDEX('BCA Inputs'!$AI$14:$AI$54,MATCH(I483,'BCA Inputs'!$M$14:$M$54,0))*P483+INDEX('BCA Inputs'!$AJ$14:$AJ$54,MATCH(I483,'BCA Inputs'!$M$14:$M$54,0))*Q483,IF($B$3="RG&amp;E",INDEX('BCA Inputs'!$BR$14:$BR$54,MATCH(I483,'BCA Inputs'!$AW$14:$AW$54,0))*P483+INDEX('BCA Inputs'!$BS$14:$BS$54,MATCH(I483,'BCA Inputs'!$AW$14:$AW$54,0))*Q483,"")),"")</f>
        <v/>
      </c>
      <c r="AD483" s="181" t="str">
        <f>IFERROR(IF($B$3="NYSEG",INDEX('BCA Inputs'!$AD$14:$AD$54,MATCH(I483,'BCA Inputs'!$M$14:$M$54,0))*P483+INDEX('BCA Inputs'!$AE$14:$AE$54,MATCH(I483,'BCA Inputs'!$M$14:$M$54,0))*O483+INDEX('BCA Inputs'!$AF$14:$AF$54,MATCH(I483,'BCA Inputs'!$M$14:$M$54,0))*Q483+INDEX('BCA Inputs'!$AG$14:$AG$54,MATCH(I483,'BCA Inputs'!$M$14:$M$54,0))*F483+INDEX('BCA Inputs'!$AH$14:$AH$54,MATCH(I483,'BCA Inputs'!$M$14:$M$54,0))*G483,IF($B$3="RG&amp;E",INDEX('BCA Inputs'!$BM$14:$BM$54,MATCH(I483,'BCA Inputs'!$AW$14:$AW$54,0))*P483+INDEX('BCA Inputs'!$BN$14:$BN$54,MATCH(I483,'BCA Inputs'!$AW$14:$AW$54,0))*O483+INDEX('BCA Inputs'!$BO$14:$BO$54,MATCH(I483,'BCA Inputs'!$AW$14:$AW$54,0))*Q483+INDEX('BCA Inputs'!$BP$14:$BP$54,MATCH(I483,'BCA Inputs'!$AW$14:$AW$54,0))*F483+INDEX('BCA Inputs'!$BQ$14:$BQ$54,MATCH(I483,'BCA Inputs'!$AW$14:$AW$54,0))*G483,"")),"")</f>
        <v/>
      </c>
      <c r="AE483" s="237" t="str">
        <f t="shared" si="76"/>
        <v/>
      </c>
      <c r="AF483" s="198">
        <f t="shared" si="78"/>
        <v>0</v>
      </c>
      <c r="AG483" s="239">
        <f t="shared" si="79"/>
        <v>0</v>
      </c>
    </row>
    <row r="484" spans="1:33">
      <c r="A484" s="228"/>
      <c r="B484" s="176"/>
      <c r="C484" s="229"/>
      <c r="D484" s="230"/>
      <c r="E484" s="230"/>
      <c r="F484" s="230"/>
      <c r="G484" s="230"/>
      <c r="H484" s="231"/>
      <c r="I484" s="231"/>
      <c r="J484" s="232"/>
      <c r="K484" s="232"/>
      <c r="L484" s="232"/>
      <c r="M484" s="181">
        <f t="shared" si="77"/>
        <v>0</v>
      </c>
      <c r="N484" s="181">
        <f>IF(H484="",0,H484*I484*'Avoided Water Savings Cost'!$C$16)</f>
        <v>0</v>
      </c>
      <c r="O484" s="545">
        <f>IF(C484="",0,IF($B$3="NYSEG",C484/(1-'Avoided Electric Costs 2020'!$W$21),IF($B$3="RG&amp;E",C484/(1-'Avoided Electric Costs 2020'!$X$21),"")))</f>
        <v>0</v>
      </c>
      <c r="P484" s="546">
        <f>IF(D484="",0,IF($B$3="NYSEG",D484/(1-'Avoided Electric Costs 2020'!$W$21),IF($B$3="RG&amp;E",D484/(1-'Avoided Electric Costs 2020'!$X$21),"")))</f>
        <v>0</v>
      </c>
      <c r="Q484" s="546">
        <f>IF(E484="",0,IF($B$3="NYSEG",E484/(1-'Avoided Natural Gas Costs 2020'!$J$34),IF($B$3="RG&amp;E",E484/(1-'Avoided Natural Gas Costs 2020'!$K$34),"")))</f>
        <v>0</v>
      </c>
      <c r="R484" s="233" t="str">
        <f>IFERROR(IF(P484*'BCA Inputs'!$C$1+Q484*'BCA Inputs'!$C$2+F484*'BCA Inputs'!$C$2+G484*'BCA Inputs'!$C$2=0,"",P484*'BCA Inputs'!$C$1+Q484*'BCA Inputs'!$C$2+F484*'BCA Inputs'!$C$2+G484*'BCA Inputs'!$C$2),"")</f>
        <v/>
      </c>
      <c r="S484" s="181" t="str">
        <f t="shared" si="70"/>
        <v/>
      </c>
      <c r="T484" s="181" t="str">
        <f>IFERROR(IF($B$3="NYSEG",(INDEX('BCA Inputs'!$N$14:$N$54,MATCH(I484,'BCA Inputs'!$M$14:$M$54,0))*P484+INDEX('BCA Inputs'!$O$14:$O$54,MATCH(I484,'BCA Inputs'!$M$14:$M$54,0))*O484+INDEX('BCA Inputs'!P:P,MATCH(I484,'BCA Inputs'!M:M,0))*Q484+INDEX('BCA Inputs'!Q:Q,MATCH(I484,'BCA Inputs'!M:M,0))*F484+INDEX('BCA Inputs'!R:R,MATCH(I484,'BCA Inputs'!M:M,0))*G484)+L484+N484,IF($B$3="RG&amp;E",(INDEX('BCA Inputs'!$AX$14:$AX$54,MATCH(I484,'BCA Inputs'!$AW$14:$AW$54,0))*P484+INDEX('BCA Inputs'!$AY$14:$AY$54,MATCH(I484,'BCA Inputs'!$AW$14:$AW$54,0))*O484+INDEX('BCA Inputs'!$AZ$14:$AZ$54,MATCH(I484,'BCA Inputs'!$AW$14:$AW$54,0))*Q484+INDEX('BCA Inputs'!$BA$14:$BA$54,MATCH(I484,'BCA Inputs'!$AW$14:$AW$54,0))*F484+INDEX('BCA Inputs'!$BB$14:$BB$54,MATCH(I484,'BCA Inputs'!$AW$14:$AW$54,0))*G484)+L484+N484,"")),"")</f>
        <v/>
      </c>
      <c r="U484" s="234" t="str">
        <f t="shared" si="71"/>
        <v/>
      </c>
      <c r="V484" s="234" t="str">
        <f t="shared" si="72"/>
        <v/>
      </c>
      <c r="W484" s="234" t="str">
        <f t="shared" si="73"/>
        <v/>
      </c>
      <c r="Y484" s="235" t="str">
        <f t="shared" si="74"/>
        <v/>
      </c>
      <c r="Z484" s="236" t="str">
        <f>IFERROR(IF($B$3="NYSEG",INDEX('BCA Inputs'!$X$14:$X$54,MATCH(I484,'BCA Inputs'!$M$14:$M$54,0))*P484+INDEX('BCA Inputs'!$Y$14:$Y$54,MATCH(I484,'BCA Inputs'!$M$14:$M$54,0))*O484+INDEX('BCA Inputs'!$Z$14:$Z$54,MATCH(I484,'BCA Inputs'!$M$14:$M$54,0))*Q484+INDEX('BCA Inputs'!$AA$14:$AA$54,MATCH(I484,'BCA Inputs'!$M$14:$M$54,0))*F484+INDEX('BCA Inputs'!$AB$14:$AB$54,MATCH(I484,'BCA Inputs'!$M$14:$M$54,0))*G484,IF($B$3="RG&amp;E",INDEX('BCA Inputs'!$BG$14:$BG$54,MATCH(I484,'BCA Inputs'!$AW$14:$AW$54,0))*P484+INDEX('BCA Inputs'!$BH$14:$BH$54,MATCH(I484,'BCA Inputs'!$AW$14:$AW$54,0))*O484+INDEX('BCA Inputs'!$BI$14:$BI$54,MATCH(I484,'BCA Inputs'!$AW$14:$AW$54,0))*Q484+INDEX('BCA Inputs'!$BJ$14:$BJ$54,MATCH(I484,'BCA Inputs'!$AW$14:$AW$54,0))*F484+INDEX('BCA Inputs'!$BK$14:$BK$54,MATCH(I484,'BCA Inputs'!$AW$14:$AW$54,0))*G484,"")),"")</f>
        <v/>
      </c>
      <c r="AA484" s="237" t="str">
        <f t="shared" si="75"/>
        <v/>
      </c>
      <c r="AC484" s="238" t="str">
        <f>IFERROR((K484+R484)+IF($B$3="NYSEG",INDEX('BCA Inputs'!$AI$14:$AI$54,MATCH(I484,'BCA Inputs'!$M$14:$M$54,0))*P484+INDEX('BCA Inputs'!$AJ$14:$AJ$54,MATCH(I484,'BCA Inputs'!$M$14:$M$54,0))*Q484,IF($B$3="RG&amp;E",INDEX('BCA Inputs'!$BR$14:$BR$54,MATCH(I484,'BCA Inputs'!$AW$14:$AW$54,0))*P484+INDEX('BCA Inputs'!$BS$14:$BS$54,MATCH(I484,'BCA Inputs'!$AW$14:$AW$54,0))*Q484,"")),"")</f>
        <v/>
      </c>
      <c r="AD484" s="181" t="str">
        <f>IFERROR(IF($B$3="NYSEG",INDEX('BCA Inputs'!$AD$14:$AD$54,MATCH(I484,'BCA Inputs'!$M$14:$M$54,0))*P484+INDEX('BCA Inputs'!$AE$14:$AE$54,MATCH(I484,'BCA Inputs'!$M$14:$M$54,0))*O484+INDEX('BCA Inputs'!$AF$14:$AF$54,MATCH(I484,'BCA Inputs'!$M$14:$M$54,0))*Q484+INDEX('BCA Inputs'!$AG$14:$AG$54,MATCH(I484,'BCA Inputs'!$M$14:$M$54,0))*F484+INDEX('BCA Inputs'!$AH$14:$AH$54,MATCH(I484,'BCA Inputs'!$M$14:$M$54,0))*G484,IF($B$3="RG&amp;E",INDEX('BCA Inputs'!$BM$14:$BM$54,MATCH(I484,'BCA Inputs'!$AW$14:$AW$54,0))*P484+INDEX('BCA Inputs'!$BN$14:$BN$54,MATCH(I484,'BCA Inputs'!$AW$14:$AW$54,0))*O484+INDEX('BCA Inputs'!$BO$14:$BO$54,MATCH(I484,'BCA Inputs'!$AW$14:$AW$54,0))*Q484+INDEX('BCA Inputs'!$BP$14:$BP$54,MATCH(I484,'BCA Inputs'!$AW$14:$AW$54,0))*F484+INDEX('BCA Inputs'!$BQ$14:$BQ$54,MATCH(I484,'BCA Inputs'!$AW$14:$AW$54,0))*G484,"")),"")</f>
        <v/>
      </c>
      <c r="AE484" s="237" t="str">
        <f t="shared" si="76"/>
        <v/>
      </c>
      <c r="AF484" s="198">
        <f t="shared" si="78"/>
        <v>0</v>
      </c>
      <c r="AG484" s="239">
        <f t="shared" si="79"/>
        <v>0</v>
      </c>
    </row>
    <row r="485" spans="1:33">
      <c r="A485" s="228"/>
      <c r="B485" s="176"/>
      <c r="C485" s="229"/>
      <c r="D485" s="230"/>
      <c r="E485" s="230"/>
      <c r="F485" s="230"/>
      <c r="G485" s="230"/>
      <c r="H485" s="231"/>
      <c r="I485" s="231"/>
      <c r="J485" s="232"/>
      <c r="K485" s="232"/>
      <c r="L485" s="232"/>
      <c r="M485" s="181">
        <f t="shared" si="77"/>
        <v>0</v>
      </c>
      <c r="N485" s="181">
        <f>IF(H485="",0,H485*I485*'Avoided Water Savings Cost'!$C$16)</f>
        <v>0</v>
      </c>
      <c r="O485" s="545">
        <f>IF(C485="",0,IF($B$3="NYSEG",C485/(1-'Avoided Electric Costs 2020'!$W$21),IF($B$3="RG&amp;E",C485/(1-'Avoided Electric Costs 2020'!$X$21),"")))</f>
        <v>0</v>
      </c>
      <c r="P485" s="546">
        <f>IF(D485="",0,IF($B$3="NYSEG",D485/(1-'Avoided Electric Costs 2020'!$W$21),IF($B$3="RG&amp;E",D485/(1-'Avoided Electric Costs 2020'!$X$21),"")))</f>
        <v>0</v>
      </c>
      <c r="Q485" s="546">
        <f>IF(E485="",0,IF($B$3="NYSEG",E485/(1-'Avoided Natural Gas Costs 2020'!$J$34),IF($B$3="RG&amp;E",E485/(1-'Avoided Natural Gas Costs 2020'!$K$34),"")))</f>
        <v>0</v>
      </c>
      <c r="R485" s="233" t="str">
        <f>IFERROR(IF(P485*'BCA Inputs'!$C$1+Q485*'BCA Inputs'!$C$2+F485*'BCA Inputs'!$C$2+G485*'BCA Inputs'!$C$2=0,"",P485*'BCA Inputs'!$C$1+Q485*'BCA Inputs'!$C$2+F485*'BCA Inputs'!$C$2+G485*'BCA Inputs'!$C$2),"")</f>
        <v/>
      </c>
      <c r="S485" s="181" t="str">
        <f t="shared" si="70"/>
        <v/>
      </c>
      <c r="T485" s="181" t="str">
        <f>IFERROR(IF($B$3="NYSEG",(INDEX('BCA Inputs'!$N$14:$N$54,MATCH(I485,'BCA Inputs'!$M$14:$M$54,0))*P485+INDEX('BCA Inputs'!$O$14:$O$54,MATCH(I485,'BCA Inputs'!$M$14:$M$54,0))*O485+INDEX('BCA Inputs'!P:P,MATCH(I485,'BCA Inputs'!M:M,0))*Q485+INDEX('BCA Inputs'!Q:Q,MATCH(I485,'BCA Inputs'!M:M,0))*F485+INDEX('BCA Inputs'!R:R,MATCH(I485,'BCA Inputs'!M:M,0))*G485)+L485+N485,IF($B$3="RG&amp;E",(INDEX('BCA Inputs'!$AX$14:$AX$54,MATCH(I485,'BCA Inputs'!$AW$14:$AW$54,0))*P485+INDEX('BCA Inputs'!$AY$14:$AY$54,MATCH(I485,'BCA Inputs'!$AW$14:$AW$54,0))*O485+INDEX('BCA Inputs'!$AZ$14:$AZ$54,MATCH(I485,'BCA Inputs'!$AW$14:$AW$54,0))*Q485+INDEX('BCA Inputs'!$BA$14:$BA$54,MATCH(I485,'BCA Inputs'!$AW$14:$AW$54,0))*F485+INDEX('BCA Inputs'!$BB$14:$BB$54,MATCH(I485,'BCA Inputs'!$AW$14:$AW$54,0))*G485)+L485+N485,"")),"")</f>
        <v/>
      </c>
      <c r="U485" s="234" t="str">
        <f t="shared" si="71"/>
        <v/>
      </c>
      <c r="V485" s="234" t="str">
        <f t="shared" si="72"/>
        <v/>
      </c>
      <c r="W485" s="234" t="str">
        <f t="shared" si="73"/>
        <v/>
      </c>
      <c r="Y485" s="235" t="str">
        <f t="shared" si="74"/>
        <v/>
      </c>
      <c r="Z485" s="236" t="str">
        <f>IFERROR(IF($B$3="NYSEG",INDEX('BCA Inputs'!$X$14:$X$54,MATCH(I485,'BCA Inputs'!$M$14:$M$54,0))*P485+INDEX('BCA Inputs'!$Y$14:$Y$54,MATCH(I485,'BCA Inputs'!$M$14:$M$54,0))*O485+INDEX('BCA Inputs'!$Z$14:$Z$54,MATCH(I485,'BCA Inputs'!$M$14:$M$54,0))*Q485+INDEX('BCA Inputs'!$AA$14:$AA$54,MATCH(I485,'BCA Inputs'!$M$14:$M$54,0))*F485+INDEX('BCA Inputs'!$AB$14:$AB$54,MATCH(I485,'BCA Inputs'!$M$14:$M$54,0))*G485,IF($B$3="RG&amp;E",INDEX('BCA Inputs'!$BG$14:$BG$54,MATCH(I485,'BCA Inputs'!$AW$14:$AW$54,0))*P485+INDEX('BCA Inputs'!$BH$14:$BH$54,MATCH(I485,'BCA Inputs'!$AW$14:$AW$54,0))*O485+INDEX('BCA Inputs'!$BI$14:$BI$54,MATCH(I485,'BCA Inputs'!$AW$14:$AW$54,0))*Q485+INDEX('BCA Inputs'!$BJ$14:$BJ$54,MATCH(I485,'BCA Inputs'!$AW$14:$AW$54,0))*F485+INDEX('BCA Inputs'!$BK$14:$BK$54,MATCH(I485,'BCA Inputs'!$AW$14:$AW$54,0))*G485,"")),"")</f>
        <v/>
      </c>
      <c r="AA485" s="237" t="str">
        <f t="shared" si="75"/>
        <v/>
      </c>
      <c r="AC485" s="238" t="str">
        <f>IFERROR((K485+R485)+IF($B$3="NYSEG",INDEX('BCA Inputs'!$AI$14:$AI$54,MATCH(I485,'BCA Inputs'!$M$14:$M$54,0))*P485+INDEX('BCA Inputs'!$AJ$14:$AJ$54,MATCH(I485,'BCA Inputs'!$M$14:$M$54,0))*Q485,IF($B$3="RG&amp;E",INDEX('BCA Inputs'!$BR$14:$BR$54,MATCH(I485,'BCA Inputs'!$AW$14:$AW$54,0))*P485+INDEX('BCA Inputs'!$BS$14:$BS$54,MATCH(I485,'BCA Inputs'!$AW$14:$AW$54,0))*Q485,"")),"")</f>
        <v/>
      </c>
      <c r="AD485" s="181" t="str">
        <f>IFERROR(IF($B$3="NYSEG",INDEX('BCA Inputs'!$AD$14:$AD$54,MATCH(I485,'BCA Inputs'!$M$14:$M$54,0))*P485+INDEX('BCA Inputs'!$AE$14:$AE$54,MATCH(I485,'BCA Inputs'!$M$14:$M$54,0))*O485+INDEX('BCA Inputs'!$AF$14:$AF$54,MATCH(I485,'BCA Inputs'!$M$14:$M$54,0))*Q485+INDEX('BCA Inputs'!$AG$14:$AG$54,MATCH(I485,'BCA Inputs'!$M$14:$M$54,0))*F485+INDEX('BCA Inputs'!$AH$14:$AH$54,MATCH(I485,'BCA Inputs'!$M$14:$M$54,0))*G485,IF($B$3="RG&amp;E",INDEX('BCA Inputs'!$BM$14:$BM$54,MATCH(I485,'BCA Inputs'!$AW$14:$AW$54,0))*P485+INDEX('BCA Inputs'!$BN$14:$BN$54,MATCH(I485,'BCA Inputs'!$AW$14:$AW$54,0))*O485+INDEX('BCA Inputs'!$BO$14:$BO$54,MATCH(I485,'BCA Inputs'!$AW$14:$AW$54,0))*Q485+INDEX('BCA Inputs'!$BP$14:$BP$54,MATCH(I485,'BCA Inputs'!$AW$14:$AW$54,0))*F485+INDEX('BCA Inputs'!$BQ$14:$BQ$54,MATCH(I485,'BCA Inputs'!$AW$14:$AW$54,0))*G485,"")),"")</f>
        <v/>
      </c>
      <c r="AE485" s="237" t="str">
        <f t="shared" si="76"/>
        <v/>
      </c>
      <c r="AF485" s="198">
        <f t="shared" si="78"/>
        <v>0</v>
      </c>
      <c r="AG485" s="239">
        <f t="shared" si="79"/>
        <v>0</v>
      </c>
    </row>
    <row r="486" spans="1:33">
      <c r="A486" s="228"/>
      <c r="B486" s="176"/>
      <c r="C486" s="229"/>
      <c r="D486" s="230"/>
      <c r="E486" s="230"/>
      <c r="F486" s="230"/>
      <c r="G486" s="230"/>
      <c r="H486" s="231"/>
      <c r="I486" s="231"/>
      <c r="J486" s="232"/>
      <c r="K486" s="232"/>
      <c r="L486" s="232"/>
      <c r="M486" s="181">
        <f t="shared" si="77"/>
        <v>0</v>
      </c>
      <c r="N486" s="181">
        <f>IF(H486="",0,H486*I486*'Avoided Water Savings Cost'!$C$16)</f>
        <v>0</v>
      </c>
      <c r="O486" s="545">
        <f>IF(C486="",0,IF($B$3="NYSEG",C486/(1-'Avoided Electric Costs 2020'!$W$21),IF($B$3="RG&amp;E",C486/(1-'Avoided Electric Costs 2020'!$X$21),"")))</f>
        <v>0</v>
      </c>
      <c r="P486" s="546">
        <f>IF(D486="",0,IF($B$3="NYSEG",D486/(1-'Avoided Electric Costs 2020'!$W$21),IF($B$3="RG&amp;E",D486/(1-'Avoided Electric Costs 2020'!$X$21),"")))</f>
        <v>0</v>
      </c>
      <c r="Q486" s="546">
        <f>IF(E486="",0,IF($B$3="NYSEG",E486/(1-'Avoided Natural Gas Costs 2020'!$J$34),IF($B$3="RG&amp;E",E486/(1-'Avoided Natural Gas Costs 2020'!$K$34),"")))</f>
        <v>0</v>
      </c>
      <c r="R486" s="233" t="str">
        <f>IFERROR(IF(P486*'BCA Inputs'!$C$1+Q486*'BCA Inputs'!$C$2+F486*'BCA Inputs'!$C$2+G486*'BCA Inputs'!$C$2=0,"",P486*'BCA Inputs'!$C$1+Q486*'BCA Inputs'!$C$2+F486*'BCA Inputs'!$C$2+G486*'BCA Inputs'!$C$2),"")</f>
        <v/>
      </c>
      <c r="S486" s="181" t="str">
        <f t="shared" si="70"/>
        <v/>
      </c>
      <c r="T486" s="181" t="str">
        <f>IFERROR(IF($B$3="NYSEG",(INDEX('BCA Inputs'!$N$14:$N$54,MATCH(I486,'BCA Inputs'!$M$14:$M$54,0))*P486+INDEX('BCA Inputs'!$O$14:$O$54,MATCH(I486,'BCA Inputs'!$M$14:$M$54,0))*O486+INDEX('BCA Inputs'!P:P,MATCH(I486,'BCA Inputs'!M:M,0))*Q486+INDEX('BCA Inputs'!Q:Q,MATCH(I486,'BCA Inputs'!M:M,0))*F486+INDEX('BCA Inputs'!R:R,MATCH(I486,'BCA Inputs'!M:M,0))*G486)+L486+N486,IF($B$3="RG&amp;E",(INDEX('BCA Inputs'!$AX$14:$AX$54,MATCH(I486,'BCA Inputs'!$AW$14:$AW$54,0))*P486+INDEX('BCA Inputs'!$AY$14:$AY$54,MATCH(I486,'BCA Inputs'!$AW$14:$AW$54,0))*O486+INDEX('BCA Inputs'!$AZ$14:$AZ$54,MATCH(I486,'BCA Inputs'!$AW$14:$AW$54,0))*Q486+INDEX('BCA Inputs'!$BA$14:$BA$54,MATCH(I486,'BCA Inputs'!$AW$14:$AW$54,0))*F486+INDEX('BCA Inputs'!$BB$14:$BB$54,MATCH(I486,'BCA Inputs'!$AW$14:$AW$54,0))*G486)+L486+N486,"")),"")</f>
        <v/>
      </c>
      <c r="U486" s="234" t="str">
        <f t="shared" si="71"/>
        <v/>
      </c>
      <c r="V486" s="234" t="str">
        <f t="shared" si="72"/>
        <v/>
      </c>
      <c r="W486" s="234" t="str">
        <f t="shared" si="73"/>
        <v/>
      </c>
      <c r="Y486" s="235" t="str">
        <f t="shared" si="74"/>
        <v/>
      </c>
      <c r="Z486" s="236" t="str">
        <f>IFERROR(IF($B$3="NYSEG",INDEX('BCA Inputs'!$X$14:$X$54,MATCH(I486,'BCA Inputs'!$M$14:$M$54,0))*P486+INDEX('BCA Inputs'!$Y$14:$Y$54,MATCH(I486,'BCA Inputs'!$M$14:$M$54,0))*O486+INDEX('BCA Inputs'!$Z$14:$Z$54,MATCH(I486,'BCA Inputs'!$M$14:$M$54,0))*Q486+INDEX('BCA Inputs'!$AA$14:$AA$54,MATCH(I486,'BCA Inputs'!$M$14:$M$54,0))*F486+INDEX('BCA Inputs'!$AB$14:$AB$54,MATCH(I486,'BCA Inputs'!$M$14:$M$54,0))*G486,IF($B$3="RG&amp;E",INDEX('BCA Inputs'!$BG$14:$BG$54,MATCH(I486,'BCA Inputs'!$AW$14:$AW$54,0))*P486+INDEX('BCA Inputs'!$BH$14:$BH$54,MATCH(I486,'BCA Inputs'!$AW$14:$AW$54,0))*O486+INDEX('BCA Inputs'!$BI$14:$BI$54,MATCH(I486,'BCA Inputs'!$AW$14:$AW$54,0))*Q486+INDEX('BCA Inputs'!$BJ$14:$BJ$54,MATCH(I486,'BCA Inputs'!$AW$14:$AW$54,0))*F486+INDEX('BCA Inputs'!$BK$14:$BK$54,MATCH(I486,'BCA Inputs'!$AW$14:$AW$54,0))*G486,"")),"")</f>
        <v/>
      </c>
      <c r="AA486" s="237" t="str">
        <f t="shared" si="75"/>
        <v/>
      </c>
      <c r="AC486" s="238" t="str">
        <f>IFERROR((K486+R486)+IF($B$3="NYSEG",INDEX('BCA Inputs'!$AI$14:$AI$54,MATCH(I486,'BCA Inputs'!$M$14:$M$54,0))*P486+INDEX('BCA Inputs'!$AJ$14:$AJ$54,MATCH(I486,'BCA Inputs'!$M$14:$M$54,0))*Q486,IF($B$3="RG&amp;E",INDEX('BCA Inputs'!$BR$14:$BR$54,MATCH(I486,'BCA Inputs'!$AW$14:$AW$54,0))*P486+INDEX('BCA Inputs'!$BS$14:$BS$54,MATCH(I486,'BCA Inputs'!$AW$14:$AW$54,0))*Q486,"")),"")</f>
        <v/>
      </c>
      <c r="AD486" s="181" t="str">
        <f>IFERROR(IF($B$3="NYSEG",INDEX('BCA Inputs'!$AD$14:$AD$54,MATCH(I486,'BCA Inputs'!$M$14:$M$54,0))*P486+INDEX('BCA Inputs'!$AE$14:$AE$54,MATCH(I486,'BCA Inputs'!$M$14:$M$54,0))*O486+INDEX('BCA Inputs'!$AF$14:$AF$54,MATCH(I486,'BCA Inputs'!$M$14:$M$54,0))*Q486+INDEX('BCA Inputs'!$AG$14:$AG$54,MATCH(I486,'BCA Inputs'!$M$14:$M$54,0))*F486+INDEX('BCA Inputs'!$AH$14:$AH$54,MATCH(I486,'BCA Inputs'!$M$14:$M$54,0))*G486,IF($B$3="RG&amp;E",INDEX('BCA Inputs'!$BM$14:$BM$54,MATCH(I486,'BCA Inputs'!$AW$14:$AW$54,0))*P486+INDEX('BCA Inputs'!$BN$14:$BN$54,MATCH(I486,'BCA Inputs'!$AW$14:$AW$54,0))*O486+INDEX('BCA Inputs'!$BO$14:$BO$54,MATCH(I486,'BCA Inputs'!$AW$14:$AW$54,0))*Q486+INDEX('BCA Inputs'!$BP$14:$BP$54,MATCH(I486,'BCA Inputs'!$AW$14:$AW$54,0))*F486+INDEX('BCA Inputs'!$BQ$14:$BQ$54,MATCH(I486,'BCA Inputs'!$AW$14:$AW$54,0))*G486,"")),"")</f>
        <v/>
      </c>
      <c r="AE486" s="237" t="str">
        <f t="shared" si="76"/>
        <v/>
      </c>
      <c r="AF486" s="198">
        <f t="shared" si="78"/>
        <v>0</v>
      </c>
      <c r="AG486" s="239">
        <f t="shared" si="79"/>
        <v>0</v>
      </c>
    </row>
    <row r="487" spans="1:33">
      <c r="A487" s="228"/>
      <c r="B487" s="176"/>
      <c r="C487" s="229"/>
      <c r="D487" s="230"/>
      <c r="E487" s="230"/>
      <c r="F487" s="230"/>
      <c r="G487" s="230"/>
      <c r="H487" s="231"/>
      <c r="I487" s="231"/>
      <c r="J487" s="232"/>
      <c r="K487" s="232"/>
      <c r="L487" s="232"/>
      <c r="M487" s="181">
        <f t="shared" si="77"/>
        <v>0</v>
      </c>
      <c r="N487" s="181">
        <f>IF(H487="",0,H487*I487*'Avoided Water Savings Cost'!$C$16)</f>
        <v>0</v>
      </c>
      <c r="O487" s="545">
        <f>IF(C487="",0,IF($B$3="NYSEG",C487/(1-'Avoided Electric Costs 2020'!$W$21),IF($B$3="RG&amp;E",C487/(1-'Avoided Electric Costs 2020'!$X$21),"")))</f>
        <v>0</v>
      </c>
      <c r="P487" s="546">
        <f>IF(D487="",0,IF($B$3="NYSEG",D487/(1-'Avoided Electric Costs 2020'!$W$21),IF($B$3="RG&amp;E",D487/(1-'Avoided Electric Costs 2020'!$X$21),"")))</f>
        <v>0</v>
      </c>
      <c r="Q487" s="546">
        <f>IF(E487="",0,IF($B$3="NYSEG",E487/(1-'Avoided Natural Gas Costs 2020'!$J$34),IF($B$3="RG&amp;E",E487/(1-'Avoided Natural Gas Costs 2020'!$K$34),"")))</f>
        <v>0</v>
      </c>
      <c r="R487" s="233" t="str">
        <f>IFERROR(IF(P487*'BCA Inputs'!$C$1+Q487*'BCA Inputs'!$C$2+F487*'BCA Inputs'!$C$2+G487*'BCA Inputs'!$C$2=0,"",P487*'BCA Inputs'!$C$1+Q487*'BCA Inputs'!$C$2+F487*'BCA Inputs'!$C$2+G487*'BCA Inputs'!$C$2),"")</f>
        <v/>
      </c>
      <c r="S487" s="181" t="str">
        <f t="shared" si="70"/>
        <v/>
      </c>
      <c r="T487" s="181" t="str">
        <f>IFERROR(IF($B$3="NYSEG",(INDEX('BCA Inputs'!$N$14:$N$54,MATCH(I487,'BCA Inputs'!$M$14:$M$54,0))*P487+INDEX('BCA Inputs'!$O$14:$O$54,MATCH(I487,'BCA Inputs'!$M$14:$M$54,0))*O487+INDEX('BCA Inputs'!P:P,MATCH(I487,'BCA Inputs'!M:M,0))*Q487+INDEX('BCA Inputs'!Q:Q,MATCH(I487,'BCA Inputs'!M:M,0))*F487+INDEX('BCA Inputs'!R:R,MATCH(I487,'BCA Inputs'!M:M,0))*G487)+L487+N487,IF($B$3="RG&amp;E",(INDEX('BCA Inputs'!$AX$14:$AX$54,MATCH(I487,'BCA Inputs'!$AW$14:$AW$54,0))*P487+INDEX('BCA Inputs'!$AY$14:$AY$54,MATCH(I487,'BCA Inputs'!$AW$14:$AW$54,0))*O487+INDEX('BCA Inputs'!$AZ$14:$AZ$54,MATCH(I487,'BCA Inputs'!$AW$14:$AW$54,0))*Q487+INDEX('BCA Inputs'!$BA$14:$BA$54,MATCH(I487,'BCA Inputs'!$AW$14:$AW$54,0))*F487+INDEX('BCA Inputs'!$BB$14:$BB$54,MATCH(I487,'BCA Inputs'!$AW$14:$AW$54,0))*G487)+L487+N487,"")),"")</f>
        <v/>
      </c>
      <c r="U487" s="234" t="str">
        <f t="shared" si="71"/>
        <v/>
      </c>
      <c r="V487" s="234" t="str">
        <f t="shared" si="72"/>
        <v/>
      </c>
      <c r="W487" s="234" t="str">
        <f t="shared" si="73"/>
        <v/>
      </c>
      <c r="Y487" s="235" t="str">
        <f t="shared" si="74"/>
        <v/>
      </c>
      <c r="Z487" s="236" t="str">
        <f>IFERROR(IF($B$3="NYSEG",INDEX('BCA Inputs'!$X$14:$X$54,MATCH(I487,'BCA Inputs'!$M$14:$M$54,0))*P487+INDEX('BCA Inputs'!$Y$14:$Y$54,MATCH(I487,'BCA Inputs'!$M$14:$M$54,0))*O487+INDEX('BCA Inputs'!$Z$14:$Z$54,MATCH(I487,'BCA Inputs'!$M$14:$M$54,0))*Q487+INDEX('BCA Inputs'!$AA$14:$AA$54,MATCH(I487,'BCA Inputs'!$M$14:$M$54,0))*F487+INDEX('BCA Inputs'!$AB$14:$AB$54,MATCH(I487,'BCA Inputs'!$M$14:$M$54,0))*G487,IF($B$3="RG&amp;E",INDEX('BCA Inputs'!$BG$14:$BG$54,MATCH(I487,'BCA Inputs'!$AW$14:$AW$54,0))*P487+INDEX('BCA Inputs'!$BH$14:$BH$54,MATCH(I487,'BCA Inputs'!$AW$14:$AW$54,0))*O487+INDEX('BCA Inputs'!$BI$14:$BI$54,MATCH(I487,'BCA Inputs'!$AW$14:$AW$54,0))*Q487+INDEX('BCA Inputs'!$BJ$14:$BJ$54,MATCH(I487,'BCA Inputs'!$AW$14:$AW$54,0))*F487+INDEX('BCA Inputs'!$BK$14:$BK$54,MATCH(I487,'BCA Inputs'!$AW$14:$AW$54,0))*G487,"")),"")</f>
        <v/>
      </c>
      <c r="AA487" s="237" t="str">
        <f t="shared" si="75"/>
        <v/>
      </c>
      <c r="AC487" s="238" t="str">
        <f>IFERROR((K487+R487)+IF($B$3="NYSEG",INDEX('BCA Inputs'!$AI$14:$AI$54,MATCH(I487,'BCA Inputs'!$M$14:$M$54,0))*P487+INDEX('BCA Inputs'!$AJ$14:$AJ$54,MATCH(I487,'BCA Inputs'!$M$14:$M$54,0))*Q487,IF($B$3="RG&amp;E",INDEX('BCA Inputs'!$BR$14:$BR$54,MATCH(I487,'BCA Inputs'!$AW$14:$AW$54,0))*P487+INDEX('BCA Inputs'!$BS$14:$BS$54,MATCH(I487,'BCA Inputs'!$AW$14:$AW$54,0))*Q487,"")),"")</f>
        <v/>
      </c>
      <c r="AD487" s="181" t="str">
        <f>IFERROR(IF($B$3="NYSEG",INDEX('BCA Inputs'!$AD$14:$AD$54,MATCH(I487,'BCA Inputs'!$M$14:$M$54,0))*P487+INDEX('BCA Inputs'!$AE$14:$AE$54,MATCH(I487,'BCA Inputs'!$M$14:$M$54,0))*O487+INDEX('BCA Inputs'!$AF$14:$AF$54,MATCH(I487,'BCA Inputs'!$M$14:$M$54,0))*Q487+INDEX('BCA Inputs'!$AG$14:$AG$54,MATCH(I487,'BCA Inputs'!$M$14:$M$54,0))*F487+INDEX('BCA Inputs'!$AH$14:$AH$54,MATCH(I487,'BCA Inputs'!$M$14:$M$54,0))*G487,IF($B$3="RG&amp;E",INDEX('BCA Inputs'!$BM$14:$BM$54,MATCH(I487,'BCA Inputs'!$AW$14:$AW$54,0))*P487+INDEX('BCA Inputs'!$BN$14:$BN$54,MATCH(I487,'BCA Inputs'!$AW$14:$AW$54,0))*O487+INDEX('BCA Inputs'!$BO$14:$BO$54,MATCH(I487,'BCA Inputs'!$AW$14:$AW$54,0))*Q487+INDEX('BCA Inputs'!$BP$14:$BP$54,MATCH(I487,'BCA Inputs'!$AW$14:$AW$54,0))*F487+INDEX('BCA Inputs'!$BQ$14:$BQ$54,MATCH(I487,'BCA Inputs'!$AW$14:$AW$54,0))*G487,"")),"")</f>
        <v/>
      </c>
      <c r="AE487" s="237" t="str">
        <f t="shared" si="76"/>
        <v/>
      </c>
      <c r="AF487" s="198">
        <f t="shared" si="78"/>
        <v>0</v>
      </c>
      <c r="AG487" s="239">
        <f t="shared" si="79"/>
        <v>0</v>
      </c>
    </row>
    <row r="488" spans="1:33">
      <c r="A488" s="228"/>
      <c r="B488" s="176"/>
      <c r="C488" s="229"/>
      <c r="D488" s="230"/>
      <c r="E488" s="230"/>
      <c r="F488" s="230"/>
      <c r="G488" s="230"/>
      <c r="H488" s="231"/>
      <c r="I488" s="231"/>
      <c r="J488" s="232"/>
      <c r="K488" s="232"/>
      <c r="L488" s="232"/>
      <c r="M488" s="181">
        <f t="shared" si="77"/>
        <v>0</v>
      </c>
      <c r="N488" s="181">
        <f>IF(H488="",0,H488*I488*'Avoided Water Savings Cost'!$C$16)</f>
        <v>0</v>
      </c>
      <c r="O488" s="545">
        <f>IF(C488="",0,IF($B$3="NYSEG",C488/(1-'Avoided Electric Costs 2020'!$W$21),IF($B$3="RG&amp;E",C488/(1-'Avoided Electric Costs 2020'!$X$21),"")))</f>
        <v>0</v>
      </c>
      <c r="P488" s="546">
        <f>IF(D488="",0,IF($B$3="NYSEG",D488/(1-'Avoided Electric Costs 2020'!$W$21),IF($B$3="RG&amp;E",D488/(1-'Avoided Electric Costs 2020'!$X$21),"")))</f>
        <v>0</v>
      </c>
      <c r="Q488" s="546">
        <f>IF(E488="",0,IF($B$3="NYSEG",E488/(1-'Avoided Natural Gas Costs 2020'!$J$34),IF($B$3="RG&amp;E",E488/(1-'Avoided Natural Gas Costs 2020'!$K$34),"")))</f>
        <v>0</v>
      </c>
      <c r="R488" s="233" t="str">
        <f>IFERROR(IF(P488*'BCA Inputs'!$C$1+Q488*'BCA Inputs'!$C$2+F488*'BCA Inputs'!$C$2+G488*'BCA Inputs'!$C$2=0,"",P488*'BCA Inputs'!$C$1+Q488*'BCA Inputs'!$C$2+F488*'BCA Inputs'!$C$2+G488*'BCA Inputs'!$C$2),"")</f>
        <v/>
      </c>
      <c r="S488" s="181" t="str">
        <f t="shared" si="70"/>
        <v/>
      </c>
      <c r="T488" s="181" t="str">
        <f>IFERROR(IF($B$3="NYSEG",(INDEX('BCA Inputs'!$N$14:$N$54,MATCH(I488,'BCA Inputs'!$M$14:$M$54,0))*P488+INDEX('BCA Inputs'!$O$14:$O$54,MATCH(I488,'BCA Inputs'!$M$14:$M$54,0))*O488+INDEX('BCA Inputs'!P:P,MATCH(I488,'BCA Inputs'!M:M,0))*Q488+INDEX('BCA Inputs'!Q:Q,MATCH(I488,'BCA Inputs'!M:M,0))*F488+INDEX('BCA Inputs'!R:R,MATCH(I488,'BCA Inputs'!M:M,0))*G488)+L488+N488,IF($B$3="RG&amp;E",(INDEX('BCA Inputs'!$AX$14:$AX$54,MATCH(I488,'BCA Inputs'!$AW$14:$AW$54,0))*P488+INDEX('BCA Inputs'!$AY$14:$AY$54,MATCH(I488,'BCA Inputs'!$AW$14:$AW$54,0))*O488+INDEX('BCA Inputs'!$AZ$14:$AZ$54,MATCH(I488,'BCA Inputs'!$AW$14:$AW$54,0))*Q488+INDEX('BCA Inputs'!$BA$14:$BA$54,MATCH(I488,'BCA Inputs'!$AW$14:$AW$54,0))*F488+INDEX('BCA Inputs'!$BB$14:$BB$54,MATCH(I488,'BCA Inputs'!$AW$14:$AW$54,0))*G488)+L488+N488,"")),"")</f>
        <v/>
      </c>
      <c r="U488" s="234" t="str">
        <f t="shared" si="71"/>
        <v/>
      </c>
      <c r="V488" s="234" t="str">
        <f t="shared" si="72"/>
        <v/>
      </c>
      <c r="W488" s="234" t="str">
        <f t="shared" si="73"/>
        <v/>
      </c>
      <c r="Y488" s="235" t="str">
        <f t="shared" si="74"/>
        <v/>
      </c>
      <c r="Z488" s="236" t="str">
        <f>IFERROR(IF($B$3="NYSEG",INDEX('BCA Inputs'!$X$14:$X$54,MATCH(I488,'BCA Inputs'!$M$14:$M$54,0))*P488+INDEX('BCA Inputs'!$Y$14:$Y$54,MATCH(I488,'BCA Inputs'!$M$14:$M$54,0))*O488+INDEX('BCA Inputs'!$Z$14:$Z$54,MATCH(I488,'BCA Inputs'!$M$14:$M$54,0))*Q488+INDEX('BCA Inputs'!$AA$14:$AA$54,MATCH(I488,'BCA Inputs'!$M$14:$M$54,0))*F488+INDEX('BCA Inputs'!$AB$14:$AB$54,MATCH(I488,'BCA Inputs'!$M$14:$M$54,0))*G488,IF($B$3="RG&amp;E",INDEX('BCA Inputs'!$BG$14:$BG$54,MATCH(I488,'BCA Inputs'!$AW$14:$AW$54,0))*P488+INDEX('BCA Inputs'!$BH$14:$BH$54,MATCH(I488,'BCA Inputs'!$AW$14:$AW$54,0))*O488+INDEX('BCA Inputs'!$BI$14:$BI$54,MATCH(I488,'BCA Inputs'!$AW$14:$AW$54,0))*Q488+INDEX('BCA Inputs'!$BJ$14:$BJ$54,MATCH(I488,'BCA Inputs'!$AW$14:$AW$54,0))*F488+INDEX('BCA Inputs'!$BK$14:$BK$54,MATCH(I488,'BCA Inputs'!$AW$14:$AW$54,0))*G488,"")),"")</f>
        <v/>
      </c>
      <c r="AA488" s="237" t="str">
        <f t="shared" si="75"/>
        <v/>
      </c>
      <c r="AC488" s="238" t="str">
        <f>IFERROR((K488+R488)+IF($B$3="NYSEG",INDEX('BCA Inputs'!$AI$14:$AI$54,MATCH(I488,'BCA Inputs'!$M$14:$M$54,0))*P488+INDEX('BCA Inputs'!$AJ$14:$AJ$54,MATCH(I488,'BCA Inputs'!$M$14:$M$54,0))*Q488,IF($B$3="RG&amp;E",INDEX('BCA Inputs'!$BR$14:$BR$54,MATCH(I488,'BCA Inputs'!$AW$14:$AW$54,0))*P488+INDEX('BCA Inputs'!$BS$14:$BS$54,MATCH(I488,'BCA Inputs'!$AW$14:$AW$54,0))*Q488,"")),"")</f>
        <v/>
      </c>
      <c r="AD488" s="181" t="str">
        <f>IFERROR(IF($B$3="NYSEG",INDEX('BCA Inputs'!$AD$14:$AD$54,MATCH(I488,'BCA Inputs'!$M$14:$M$54,0))*P488+INDEX('BCA Inputs'!$AE$14:$AE$54,MATCH(I488,'BCA Inputs'!$M$14:$M$54,0))*O488+INDEX('BCA Inputs'!$AF$14:$AF$54,MATCH(I488,'BCA Inputs'!$M$14:$M$54,0))*Q488+INDEX('BCA Inputs'!$AG$14:$AG$54,MATCH(I488,'BCA Inputs'!$M$14:$M$54,0))*F488+INDEX('BCA Inputs'!$AH$14:$AH$54,MATCH(I488,'BCA Inputs'!$M$14:$M$54,0))*G488,IF($B$3="RG&amp;E",INDEX('BCA Inputs'!$BM$14:$BM$54,MATCH(I488,'BCA Inputs'!$AW$14:$AW$54,0))*P488+INDEX('BCA Inputs'!$BN$14:$BN$54,MATCH(I488,'BCA Inputs'!$AW$14:$AW$54,0))*O488+INDEX('BCA Inputs'!$BO$14:$BO$54,MATCH(I488,'BCA Inputs'!$AW$14:$AW$54,0))*Q488+INDEX('BCA Inputs'!$BP$14:$BP$54,MATCH(I488,'BCA Inputs'!$AW$14:$AW$54,0))*F488+INDEX('BCA Inputs'!$BQ$14:$BQ$54,MATCH(I488,'BCA Inputs'!$AW$14:$AW$54,0))*G488,"")),"")</f>
        <v/>
      </c>
      <c r="AE488" s="237" t="str">
        <f t="shared" si="76"/>
        <v/>
      </c>
      <c r="AF488" s="198">
        <f t="shared" si="78"/>
        <v>0</v>
      </c>
      <c r="AG488" s="239">
        <f t="shared" si="79"/>
        <v>0</v>
      </c>
    </row>
    <row r="489" spans="1:33">
      <c r="A489" s="228"/>
      <c r="B489" s="176"/>
      <c r="C489" s="229"/>
      <c r="D489" s="230"/>
      <c r="E489" s="230"/>
      <c r="F489" s="230"/>
      <c r="G489" s="230"/>
      <c r="H489" s="231"/>
      <c r="I489" s="231"/>
      <c r="J489" s="232"/>
      <c r="K489" s="232"/>
      <c r="L489" s="232"/>
      <c r="M489" s="181">
        <f t="shared" si="77"/>
        <v>0</v>
      </c>
      <c r="N489" s="181">
        <f>IF(H489="",0,H489*I489*'Avoided Water Savings Cost'!$C$16)</f>
        <v>0</v>
      </c>
      <c r="O489" s="545">
        <f>IF(C489="",0,IF($B$3="NYSEG",C489/(1-'Avoided Electric Costs 2020'!$W$21),IF($B$3="RG&amp;E",C489/(1-'Avoided Electric Costs 2020'!$X$21),"")))</f>
        <v>0</v>
      </c>
      <c r="P489" s="546">
        <f>IF(D489="",0,IF($B$3="NYSEG",D489/(1-'Avoided Electric Costs 2020'!$W$21),IF($B$3="RG&amp;E",D489/(1-'Avoided Electric Costs 2020'!$X$21),"")))</f>
        <v>0</v>
      </c>
      <c r="Q489" s="546">
        <f>IF(E489="",0,IF($B$3="NYSEG",E489/(1-'Avoided Natural Gas Costs 2020'!$J$34),IF($B$3="RG&amp;E",E489/(1-'Avoided Natural Gas Costs 2020'!$K$34),"")))</f>
        <v>0</v>
      </c>
      <c r="R489" s="233" t="str">
        <f>IFERROR(IF(P489*'BCA Inputs'!$C$1+Q489*'BCA Inputs'!$C$2+F489*'BCA Inputs'!$C$2+G489*'BCA Inputs'!$C$2=0,"",P489*'BCA Inputs'!$C$1+Q489*'BCA Inputs'!$C$2+F489*'BCA Inputs'!$C$2+G489*'BCA Inputs'!$C$2),"")</f>
        <v/>
      </c>
      <c r="S489" s="181" t="str">
        <f t="shared" si="70"/>
        <v/>
      </c>
      <c r="T489" s="181" t="str">
        <f>IFERROR(IF($B$3="NYSEG",(INDEX('BCA Inputs'!$N$14:$N$54,MATCH(I489,'BCA Inputs'!$M$14:$M$54,0))*P489+INDEX('BCA Inputs'!$O$14:$O$54,MATCH(I489,'BCA Inputs'!$M$14:$M$54,0))*O489+INDEX('BCA Inputs'!P:P,MATCH(I489,'BCA Inputs'!M:M,0))*Q489+INDEX('BCA Inputs'!Q:Q,MATCH(I489,'BCA Inputs'!M:M,0))*F489+INDEX('BCA Inputs'!R:R,MATCH(I489,'BCA Inputs'!M:M,0))*G489)+L489+N489,IF($B$3="RG&amp;E",(INDEX('BCA Inputs'!$AX$14:$AX$54,MATCH(I489,'BCA Inputs'!$AW$14:$AW$54,0))*P489+INDEX('BCA Inputs'!$AY$14:$AY$54,MATCH(I489,'BCA Inputs'!$AW$14:$AW$54,0))*O489+INDEX('BCA Inputs'!$AZ$14:$AZ$54,MATCH(I489,'BCA Inputs'!$AW$14:$AW$54,0))*Q489+INDEX('BCA Inputs'!$BA$14:$BA$54,MATCH(I489,'BCA Inputs'!$AW$14:$AW$54,0))*F489+INDEX('BCA Inputs'!$BB$14:$BB$54,MATCH(I489,'BCA Inputs'!$AW$14:$AW$54,0))*G489)+L489+N489,"")),"")</f>
        <v/>
      </c>
      <c r="U489" s="234" t="str">
        <f t="shared" si="71"/>
        <v/>
      </c>
      <c r="V489" s="234" t="str">
        <f t="shared" si="72"/>
        <v/>
      </c>
      <c r="W489" s="234" t="str">
        <f t="shared" si="73"/>
        <v/>
      </c>
      <c r="Y489" s="235" t="str">
        <f t="shared" si="74"/>
        <v/>
      </c>
      <c r="Z489" s="236" t="str">
        <f>IFERROR(IF($B$3="NYSEG",INDEX('BCA Inputs'!$X$14:$X$54,MATCH(I489,'BCA Inputs'!$M$14:$M$54,0))*P489+INDEX('BCA Inputs'!$Y$14:$Y$54,MATCH(I489,'BCA Inputs'!$M$14:$M$54,0))*O489+INDEX('BCA Inputs'!$Z$14:$Z$54,MATCH(I489,'BCA Inputs'!$M$14:$M$54,0))*Q489+INDEX('BCA Inputs'!$AA$14:$AA$54,MATCH(I489,'BCA Inputs'!$M$14:$M$54,0))*F489+INDEX('BCA Inputs'!$AB$14:$AB$54,MATCH(I489,'BCA Inputs'!$M$14:$M$54,0))*G489,IF($B$3="RG&amp;E",INDEX('BCA Inputs'!$BG$14:$BG$54,MATCH(I489,'BCA Inputs'!$AW$14:$AW$54,0))*P489+INDEX('BCA Inputs'!$BH$14:$BH$54,MATCH(I489,'BCA Inputs'!$AW$14:$AW$54,0))*O489+INDEX('BCA Inputs'!$BI$14:$BI$54,MATCH(I489,'BCA Inputs'!$AW$14:$AW$54,0))*Q489+INDEX('BCA Inputs'!$BJ$14:$BJ$54,MATCH(I489,'BCA Inputs'!$AW$14:$AW$54,0))*F489+INDEX('BCA Inputs'!$BK$14:$BK$54,MATCH(I489,'BCA Inputs'!$AW$14:$AW$54,0))*G489,"")),"")</f>
        <v/>
      </c>
      <c r="AA489" s="237" t="str">
        <f t="shared" si="75"/>
        <v/>
      </c>
      <c r="AC489" s="238" t="str">
        <f>IFERROR((K489+R489)+IF($B$3="NYSEG",INDEX('BCA Inputs'!$AI$14:$AI$54,MATCH(I489,'BCA Inputs'!$M$14:$M$54,0))*P489+INDEX('BCA Inputs'!$AJ$14:$AJ$54,MATCH(I489,'BCA Inputs'!$M$14:$M$54,0))*Q489,IF($B$3="RG&amp;E",INDEX('BCA Inputs'!$BR$14:$BR$54,MATCH(I489,'BCA Inputs'!$AW$14:$AW$54,0))*P489+INDEX('BCA Inputs'!$BS$14:$BS$54,MATCH(I489,'BCA Inputs'!$AW$14:$AW$54,0))*Q489,"")),"")</f>
        <v/>
      </c>
      <c r="AD489" s="181" t="str">
        <f>IFERROR(IF($B$3="NYSEG",INDEX('BCA Inputs'!$AD$14:$AD$54,MATCH(I489,'BCA Inputs'!$M$14:$M$54,0))*P489+INDEX('BCA Inputs'!$AE$14:$AE$54,MATCH(I489,'BCA Inputs'!$M$14:$M$54,0))*O489+INDEX('BCA Inputs'!$AF$14:$AF$54,MATCH(I489,'BCA Inputs'!$M$14:$M$54,0))*Q489+INDEX('BCA Inputs'!$AG$14:$AG$54,MATCH(I489,'BCA Inputs'!$M$14:$M$54,0))*F489+INDEX('BCA Inputs'!$AH$14:$AH$54,MATCH(I489,'BCA Inputs'!$M$14:$M$54,0))*G489,IF($B$3="RG&amp;E",INDEX('BCA Inputs'!$BM$14:$BM$54,MATCH(I489,'BCA Inputs'!$AW$14:$AW$54,0))*P489+INDEX('BCA Inputs'!$BN$14:$BN$54,MATCH(I489,'BCA Inputs'!$AW$14:$AW$54,0))*O489+INDEX('BCA Inputs'!$BO$14:$BO$54,MATCH(I489,'BCA Inputs'!$AW$14:$AW$54,0))*Q489+INDEX('BCA Inputs'!$BP$14:$BP$54,MATCH(I489,'BCA Inputs'!$AW$14:$AW$54,0))*F489+INDEX('BCA Inputs'!$BQ$14:$BQ$54,MATCH(I489,'BCA Inputs'!$AW$14:$AW$54,0))*G489,"")),"")</f>
        <v/>
      </c>
      <c r="AE489" s="237" t="str">
        <f t="shared" si="76"/>
        <v/>
      </c>
      <c r="AF489" s="198">
        <f t="shared" si="78"/>
        <v>0</v>
      </c>
      <c r="AG489" s="239">
        <f t="shared" si="79"/>
        <v>0</v>
      </c>
    </row>
    <row r="490" spans="1:33">
      <c r="A490" s="228"/>
      <c r="B490" s="176"/>
      <c r="C490" s="229"/>
      <c r="D490" s="230"/>
      <c r="E490" s="230"/>
      <c r="F490" s="230"/>
      <c r="G490" s="230"/>
      <c r="H490" s="231"/>
      <c r="I490" s="231"/>
      <c r="J490" s="232"/>
      <c r="K490" s="232"/>
      <c r="L490" s="232"/>
      <c r="M490" s="181">
        <f t="shared" si="77"/>
        <v>0</v>
      </c>
      <c r="N490" s="181">
        <f>IF(H490="",0,H490*I490*'Avoided Water Savings Cost'!$C$16)</f>
        <v>0</v>
      </c>
      <c r="O490" s="545">
        <f>IF(C490="",0,IF($B$3="NYSEG",C490/(1-'Avoided Electric Costs 2020'!$W$21),IF($B$3="RG&amp;E",C490/(1-'Avoided Electric Costs 2020'!$X$21),"")))</f>
        <v>0</v>
      </c>
      <c r="P490" s="546">
        <f>IF(D490="",0,IF($B$3="NYSEG",D490/(1-'Avoided Electric Costs 2020'!$W$21),IF($B$3="RG&amp;E",D490/(1-'Avoided Electric Costs 2020'!$X$21),"")))</f>
        <v>0</v>
      </c>
      <c r="Q490" s="546">
        <f>IF(E490="",0,IF($B$3="NYSEG",E490/(1-'Avoided Natural Gas Costs 2020'!$J$34),IF($B$3="RG&amp;E",E490/(1-'Avoided Natural Gas Costs 2020'!$K$34),"")))</f>
        <v>0</v>
      </c>
      <c r="R490" s="233" t="str">
        <f>IFERROR(IF(P490*'BCA Inputs'!$C$1+Q490*'BCA Inputs'!$C$2+F490*'BCA Inputs'!$C$2+G490*'BCA Inputs'!$C$2=0,"",P490*'BCA Inputs'!$C$1+Q490*'BCA Inputs'!$C$2+F490*'BCA Inputs'!$C$2+G490*'BCA Inputs'!$C$2),"")</f>
        <v/>
      </c>
      <c r="S490" s="181" t="str">
        <f t="shared" si="70"/>
        <v/>
      </c>
      <c r="T490" s="181" t="str">
        <f>IFERROR(IF($B$3="NYSEG",(INDEX('BCA Inputs'!$N$14:$N$54,MATCH(I490,'BCA Inputs'!$M$14:$M$54,0))*P490+INDEX('BCA Inputs'!$O$14:$O$54,MATCH(I490,'BCA Inputs'!$M$14:$M$54,0))*O490+INDEX('BCA Inputs'!P:P,MATCH(I490,'BCA Inputs'!M:M,0))*Q490+INDEX('BCA Inputs'!Q:Q,MATCH(I490,'BCA Inputs'!M:M,0))*F490+INDEX('BCA Inputs'!R:R,MATCH(I490,'BCA Inputs'!M:M,0))*G490)+L490+N490,IF($B$3="RG&amp;E",(INDEX('BCA Inputs'!$AX$14:$AX$54,MATCH(I490,'BCA Inputs'!$AW$14:$AW$54,0))*P490+INDEX('BCA Inputs'!$AY$14:$AY$54,MATCH(I490,'BCA Inputs'!$AW$14:$AW$54,0))*O490+INDEX('BCA Inputs'!$AZ$14:$AZ$54,MATCH(I490,'BCA Inputs'!$AW$14:$AW$54,0))*Q490+INDEX('BCA Inputs'!$BA$14:$BA$54,MATCH(I490,'BCA Inputs'!$AW$14:$AW$54,0))*F490+INDEX('BCA Inputs'!$BB$14:$BB$54,MATCH(I490,'BCA Inputs'!$AW$14:$AW$54,0))*G490)+L490+N490,"")),"")</f>
        <v/>
      </c>
      <c r="U490" s="234" t="str">
        <f t="shared" si="71"/>
        <v/>
      </c>
      <c r="V490" s="234" t="str">
        <f t="shared" si="72"/>
        <v/>
      </c>
      <c r="W490" s="234" t="str">
        <f t="shared" si="73"/>
        <v/>
      </c>
      <c r="Y490" s="235" t="str">
        <f t="shared" si="74"/>
        <v/>
      </c>
      <c r="Z490" s="236" t="str">
        <f>IFERROR(IF($B$3="NYSEG",INDEX('BCA Inputs'!$X$14:$X$54,MATCH(I490,'BCA Inputs'!$M$14:$M$54,0))*P490+INDEX('BCA Inputs'!$Y$14:$Y$54,MATCH(I490,'BCA Inputs'!$M$14:$M$54,0))*O490+INDEX('BCA Inputs'!$Z$14:$Z$54,MATCH(I490,'BCA Inputs'!$M$14:$M$54,0))*Q490+INDEX('BCA Inputs'!$AA$14:$AA$54,MATCH(I490,'BCA Inputs'!$M$14:$M$54,0))*F490+INDEX('BCA Inputs'!$AB$14:$AB$54,MATCH(I490,'BCA Inputs'!$M$14:$M$54,0))*G490,IF($B$3="RG&amp;E",INDEX('BCA Inputs'!$BG$14:$BG$54,MATCH(I490,'BCA Inputs'!$AW$14:$AW$54,0))*P490+INDEX('BCA Inputs'!$BH$14:$BH$54,MATCH(I490,'BCA Inputs'!$AW$14:$AW$54,0))*O490+INDEX('BCA Inputs'!$BI$14:$BI$54,MATCH(I490,'BCA Inputs'!$AW$14:$AW$54,0))*Q490+INDEX('BCA Inputs'!$BJ$14:$BJ$54,MATCH(I490,'BCA Inputs'!$AW$14:$AW$54,0))*F490+INDEX('BCA Inputs'!$BK$14:$BK$54,MATCH(I490,'BCA Inputs'!$AW$14:$AW$54,0))*G490,"")),"")</f>
        <v/>
      </c>
      <c r="AA490" s="237" t="str">
        <f t="shared" si="75"/>
        <v/>
      </c>
      <c r="AC490" s="238" t="str">
        <f>IFERROR((K490+R490)+IF($B$3="NYSEG",INDEX('BCA Inputs'!$AI$14:$AI$54,MATCH(I490,'BCA Inputs'!$M$14:$M$54,0))*P490+INDEX('BCA Inputs'!$AJ$14:$AJ$54,MATCH(I490,'BCA Inputs'!$M$14:$M$54,0))*Q490,IF($B$3="RG&amp;E",INDEX('BCA Inputs'!$BR$14:$BR$54,MATCH(I490,'BCA Inputs'!$AW$14:$AW$54,0))*P490+INDEX('BCA Inputs'!$BS$14:$BS$54,MATCH(I490,'BCA Inputs'!$AW$14:$AW$54,0))*Q490,"")),"")</f>
        <v/>
      </c>
      <c r="AD490" s="181" t="str">
        <f>IFERROR(IF($B$3="NYSEG",INDEX('BCA Inputs'!$AD$14:$AD$54,MATCH(I490,'BCA Inputs'!$M$14:$M$54,0))*P490+INDEX('BCA Inputs'!$AE$14:$AE$54,MATCH(I490,'BCA Inputs'!$M$14:$M$54,0))*O490+INDEX('BCA Inputs'!$AF$14:$AF$54,MATCH(I490,'BCA Inputs'!$M$14:$M$54,0))*Q490+INDEX('BCA Inputs'!$AG$14:$AG$54,MATCH(I490,'BCA Inputs'!$M$14:$M$54,0))*F490+INDEX('BCA Inputs'!$AH$14:$AH$54,MATCH(I490,'BCA Inputs'!$M$14:$M$54,0))*G490,IF($B$3="RG&amp;E",INDEX('BCA Inputs'!$BM$14:$BM$54,MATCH(I490,'BCA Inputs'!$AW$14:$AW$54,0))*P490+INDEX('BCA Inputs'!$BN$14:$BN$54,MATCH(I490,'BCA Inputs'!$AW$14:$AW$54,0))*O490+INDEX('BCA Inputs'!$BO$14:$BO$54,MATCH(I490,'BCA Inputs'!$AW$14:$AW$54,0))*Q490+INDEX('BCA Inputs'!$BP$14:$BP$54,MATCH(I490,'BCA Inputs'!$AW$14:$AW$54,0))*F490+INDEX('BCA Inputs'!$BQ$14:$BQ$54,MATCH(I490,'BCA Inputs'!$AW$14:$AW$54,0))*G490,"")),"")</f>
        <v/>
      </c>
      <c r="AE490" s="237" t="str">
        <f t="shared" si="76"/>
        <v/>
      </c>
      <c r="AF490" s="198">
        <f t="shared" si="78"/>
        <v>0</v>
      </c>
      <c r="AG490" s="239">
        <f t="shared" si="79"/>
        <v>0</v>
      </c>
    </row>
    <row r="491" spans="1:33">
      <c r="A491" s="228"/>
      <c r="B491" s="176"/>
      <c r="C491" s="229"/>
      <c r="D491" s="230"/>
      <c r="E491" s="230"/>
      <c r="F491" s="230"/>
      <c r="G491" s="230"/>
      <c r="H491" s="231"/>
      <c r="I491" s="231"/>
      <c r="J491" s="232"/>
      <c r="K491" s="232"/>
      <c r="L491" s="232"/>
      <c r="M491" s="181">
        <f t="shared" si="77"/>
        <v>0</v>
      </c>
      <c r="N491" s="181">
        <f>IF(H491="",0,H491*I491*'Avoided Water Savings Cost'!$C$16)</f>
        <v>0</v>
      </c>
      <c r="O491" s="545">
        <f>IF(C491="",0,IF($B$3="NYSEG",C491/(1-'Avoided Electric Costs 2020'!$W$21),IF($B$3="RG&amp;E",C491/(1-'Avoided Electric Costs 2020'!$X$21),"")))</f>
        <v>0</v>
      </c>
      <c r="P491" s="546">
        <f>IF(D491="",0,IF($B$3="NYSEG",D491/(1-'Avoided Electric Costs 2020'!$W$21),IF($B$3="RG&amp;E",D491/(1-'Avoided Electric Costs 2020'!$X$21),"")))</f>
        <v>0</v>
      </c>
      <c r="Q491" s="546">
        <f>IF(E491="",0,IF($B$3="NYSEG",E491/(1-'Avoided Natural Gas Costs 2020'!$J$34),IF($B$3="RG&amp;E",E491/(1-'Avoided Natural Gas Costs 2020'!$K$34),"")))</f>
        <v>0</v>
      </c>
      <c r="R491" s="233" t="str">
        <f>IFERROR(IF(P491*'BCA Inputs'!$C$1+Q491*'BCA Inputs'!$C$2+F491*'BCA Inputs'!$C$2+G491*'BCA Inputs'!$C$2=0,"",P491*'BCA Inputs'!$C$1+Q491*'BCA Inputs'!$C$2+F491*'BCA Inputs'!$C$2+G491*'BCA Inputs'!$C$2),"")</f>
        <v/>
      </c>
      <c r="S491" s="181" t="str">
        <f t="shared" si="70"/>
        <v/>
      </c>
      <c r="T491" s="181" t="str">
        <f>IFERROR(IF($B$3="NYSEG",(INDEX('BCA Inputs'!$N$14:$N$54,MATCH(I491,'BCA Inputs'!$M$14:$M$54,0))*P491+INDEX('BCA Inputs'!$O$14:$O$54,MATCH(I491,'BCA Inputs'!$M$14:$M$54,0))*O491+INDEX('BCA Inputs'!P:P,MATCH(I491,'BCA Inputs'!M:M,0))*Q491+INDEX('BCA Inputs'!Q:Q,MATCH(I491,'BCA Inputs'!M:M,0))*F491+INDEX('BCA Inputs'!R:R,MATCH(I491,'BCA Inputs'!M:M,0))*G491)+L491+N491,IF($B$3="RG&amp;E",(INDEX('BCA Inputs'!$AX$14:$AX$54,MATCH(I491,'BCA Inputs'!$AW$14:$AW$54,0))*P491+INDEX('BCA Inputs'!$AY$14:$AY$54,MATCH(I491,'BCA Inputs'!$AW$14:$AW$54,0))*O491+INDEX('BCA Inputs'!$AZ$14:$AZ$54,MATCH(I491,'BCA Inputs'!$AW$14:$AW$54,0))*Q491+INDEX('BCA Inputs'!$BA$14:$BA$54,MATCH(I491,'BCA Inputs'!$AW$14:$AW$54,0))*F491+INDEX('BCA Inputs'!$BB$14:$BB$54,MATCH(I491,'BCA Inputs'!$AW$14:$AW$54,0))*G491)+L491+N491,"")),"")</f>
        <v/>
      </c>
      <c r="U491" s="234" t="str">
        <f t="shared" si="71"/>
        <v/>
      </c>
      <c r="V491" s="234" t="str">
        <f t="shared" si="72"/>
        <v/>
      </c>
      <c r="W491" s="234" t="str">
        <f t="shared" si="73"/>
        <v/>
      </c>
      <c r="Y491" s="235" t="str">
        <f t="shared" si="74"/>
        <v/>
      </c>
      <c r="Z491" s="236" t="str">
        <f>IFERROR(IF($B$3="NYSEG",INDEX('BCA Inputs'!$X$14:$X$54,MATCH(I491,'BCA Inputs'!$M$14:$M$54,0))*P491+INDEX('BCA Inputs'!$Y$14:$Y$54,MATCH(I491,'BCA Inputs'!$M$14:$M$54,0))*O491+INDEX('BCA Inputs'!$Z$14:$Z$54,MATCH(I491,'BCA Inputs'!$M$14:$M$54,0))*Q491+INDEX('BCA Inputs'!$AA$14:$AA$54,MATCH(I491,'BCA Inputs'!$M$14:$M$54,0))*F491+INDEX('BCA Inputs'!$AB$14:$AB$54,MATCH(I491,'BCA Inputs'!$M$14:$M$54,0))*G491,IF($B$3="RG&amp;E",INDEX('BCA Inputs'!$BG$14:$BG$54,MATCH(I491,'BCA Inputs'!$AW$14:$AW$54,0))*P491+INDEX('BCA Inputs'!$BH$14:$BH$54,MATCH(I491,'BCA Inputs'!$AW$14:$AW$54,0))*O491+INDEX('BCA Inputs'!$BI$14:$BI$54,MATCH(I491,'BCA Inputs'!$AW$14:$AW$54,0))*Q491+INDEX('BCA Inputs'!$BJ$14:$BJ$54,MATCH(I491,'BCA Inputs'!$AW$14:$AW$54,0))*F491+INDEX('BCA Inputs'!$BK$14:$BK$54,MATCH(I491,'BCA Inputs'!$AW$14:$AW$54,0))*G491,"")),"")</f>
        <v/>
      </c>
      <c r="AA491" s="237" t="str">
        <f t="shared" si="75"/>
        <v/>
      </c>
      <c r="AC491" s="238" t="str">
        <f>IFERROR((K491+R491)+IF($B$3="NYSEG",INDEX('BCA Inputs'!$AI$14:$AI$54,MATCH(I491,'BCA Inputs'!$M$14:$M$54,0))*P491+INDEX('BCA Inputs'!$AJ$14:$AJ$54,MATCH(I491,'BCA Inputs'!$M$14:$M$54,0))*Q491,IF($B$3="RG&amp;E",INDEX('BCA Inputs'!$BR$14:$BR$54,MATCH(I491,'BCA Inputs'!$AW$14:$AW$54,0))*P491+INDEX('BCA Inputs'!$BS$14:$BS$54,MATCH(I491,'BCA Inputs'!$AW$14:$AW$54,0))*Q491,"")),"")</f>
        <v/>
      </c>
      <c r="AD491" s="181" t="str">
        <f>IFERROR(IF($B$3="NYSEG",INDEX('BCA Inputs'!$AD$14:$AD$54,MATCH(I491,'BCA Inputs'!$M$14:$M$54,0))*P491+INDEX('BCA Inputs'!$AE$14:$AE$54,MATCH(I491,'BCA Inputs'!$M$14:$M$54,0))*O491+INDEX('BCA Inputs'!$AF$14:$AF$54,MATCH(I491,'BCA Inputs'!$M$14:$M$54,0))*Q491+INDEX('BCA Inputs'!$AG$14:$AG$54,MATCH(I491,'BCA Inputs'!$M$14:$M$54,0))*F491+INDEX('BCA Inputs'!$AH$14:$AH$54,MATCH(I491,'BCA Inputs'!$M$14:$M$54,0))*G491,IF($B$3="RG&amp;E",INDEX('BCA Inputs'!$BM$14:$BM$54,MATCH(I491,'BCA Inputs'!$AW$14:$AW$54,0))*P491+INDEX('BCA Inputs'!$BN$14:$BN$54,MATCH(I491,'BCA Inputs'!$AW$14:$AW$54,0))*O491+INDEX('BCA Inputs'!$BO$14:$BO$54,MATCH(I491,'BCA Inputs'!$AW$14:$AW$54,0))*Q491+INDEX('BCA Inputs'!$BP$14:$BP$54,MATCH(I491,'BCA Inputs'!$AW$14:$AW$54,0))*F491+INDEX('BCA Inputs'!$BQ$14:$BQ$54,MATCH(I491,'BCA Inputs'!$AW$14:$AW$54,0))*G491,"")),"")</f>
        <v/>
      </c>
      <c r="AE491" s="237" t="str">
        <f t="shared" si="76"/>
        <v/>
      </c>
      <c r="AF491" s="198">
        <f t="shared" si="78"/>
        <v>0</v>
      </c>
      <c r="AG491" s="239">
        <f t="shared" si="79"/>
        <v>0</v>
      </c>
    </row>
    <row r="492" spans="1:33">
      <c r="A492" s="228"/>
      <c r="B492" s="176"/>
      <c r="C492" s="229"/>
      <c r="D492" s="230"/>
      <c r="E492" s="230"/>
      <c r="F492" s="230"/>
      <c r="G492" s="230"/>
      <c r="H492" s="231"/>
      <c r="I492" s="231"/>
      <c r="J492" s="232"/>
      <c r="K492" s="232"/>
      <c r="L492" s="232"/>
      <c r="M492" s="181">
        <f t="shared" si="77"/>
        <v>0</v>
      </c>
      <c r="N492" s="181">
        <f>IF(H492="",0,H492*I492*'Avoided Water Savings Cost'!$C$16)</f>
        <v>0</v>
      </c>
      <c r="O492" s="545">
        <f>IF(C492="",0,IF($B$3="NYSEG",C492/(1-'Avoided Electric Costs 2020'!$W$21),IF($B$3="RG&amp;E",C492/(1-'Avoided Electric Costs 2020'!$X$21),"")))</f>
        <v>0</v>
      </c>
      <c r="P492" s="546">
        <f>IF(D492="",0,IF($B$3="NYSEG",D492/(1-'Avoided Electric Costs 2020'!$W$21),IF($B$3="RG&amp;E",D492/(1-'Avoided Electric Costs 2020'!$X$21),"")))</f>
        <v>0</v>
      </c>
      <c r="Q492" s="546">
        <f>IF(E492="",0,IF($B$3="NYSEG",E492/(1-'Avoided Natural Gas Costs 2020'!$J$34),IF($B$3="RG&amp;E",E492/(1-'Avoided Natural Gas Costs 2020'!$K$34),"")))</f>
        <v>0</v>
      </c>
      <c r="R492" s="233" t="str">
        <f>IFERROR(IF(P492*'BCA Inputs'!$C$1+Q492*'BCA Inputs'!$C$2+F492*'BCA Inputs'!$C$2+G492*'BCA Inputs'!$C$2=0,"",P492*'BCA Inputs'!$C$1+Q492*'BCA Inputs'!$C$2+F492*'BCA Inputs'!$C$2+G492*'BCA Inputs'!$C$2),"")</f>
        <v/>
      </c>
      <c r="S492" s="181" t="str">
        <f t="shared" si="70"/>
        <v/>
      </c>
      <c r="T492" s="181" t="str">
        <f>IFERROR(IF($B$3="NYSEG",(INDEX('BCA Inputs'!$N$14:$N$54,MATCH(I492,'BCA Inputs'!$M$14:$M$54,0))*P492+INDEX('BCA Inputs'!$O$14:$O$54,MATCH(I492,'BCA Inputs'!$M$14:$M$54,0))*O492+INDEX('BCA Inputs'!P:P,MATCH(I492,'BCA Inputs'!M:M,0))*Q492+INDEX('BCA Inputs'!Q:Q,MATCH(I492,'BCA Inputs'!M:M,0))*F492+INDEX('BCA Inputs'!R:R,MATCH(I492,'BCA Inputs'!M:M,0))*G492)+L492+N492,IF($B$3="RG&amp;E",(INDEX('BCA Inputs'!$AX$14:$AX$54,MATCH(I492,'BCA Inputs'!$AW$14:$AW$54,0))*P492+INDEX('BCA Inputs'!$AY$14:$AY$54,MATCH(I492,'BCA Inputs'!$AW$14:$AW$54,0))*O492+INDEX('BCA Inputs'!$AZ$14:$AZ$54,MATCH(I492,'BCA Inputs'!$AW$14:$AW$54,0))*Q492+INDEX('BCA Inputs'!$BA$14:$BA$54,MATCH(I492,'BCA Inputs'!$AW$14:$AW$54,0))*F492+INDEX('BCA Inputs'!$BB$14:$BB$54,MATCH(I492,'BCA Inputs'!$AW$14:$AW$54,0))*G492)+L492+N492,"")),"")</f>
        <v/>
      </c>
      <c r="U492" s="234" t="str">
        <f t="shared" si="71"/>
        <v/>
      </c>
      <c r="V492" s="234" t="str">
        <f t="shared" si="72"/>
        <v/>
      </c>
      <c r="W492" s="234" t="str">
        <f t="shared" si="73"/>
        <v/>
      </c>
      <c r="Y492" s="235" t="str">
        <f t="shared" si="74"/>
        <v/>
      </c>
      <c r="Z492" s="236" t="str">
        <f>IFERROR(IF($B$3="NYSEG",INDEX('BCA Inputs'!$X$14:$X$54,MATCH(I492,'BCA Inputs'!$M$14:$M$54,0))*P492+INDEX('BCA Inputs'!$Y$14:$Y$54,MATCH(I492,'BCA Inputs'!$M$14:$M$54,0))*O492+INDEX('BCA Inputs'!$Z$14:$Z$54,MATCH(I492,'BCA Inputs'!$M$14:$M$54,0))*Q492+INDEX('BCA Inputs'!$AA$14:$AA$54,MATCH(I492,'BCA Inputs'!$M$14:$M$54,0))*F492+INDEX('BCA Inputs'!$AB$14:$AB$54,MATCH(I492,'BCA Inputs'!$M$14:$M$54,0))*G492,IF($B$3="RG&amp;E",INDEX('BCA Inputs'!$BG$14:$BG$54,MATCH(I492,'BCA Inputs'!$AW$14:$AW$54,0))*P492+INDEX('BCA Inputs'!$BH$14:$BH$54,MATCH(I492,'BCA Inputs'!$AW$14:$AW$54,0))*O492+INDEX('BCA Inputs'!$BI$14:$BI$54,MATCH(I492,'BCA Inputs'!$AW$14:$AW$54,0))*Q492+INDEX('BCA Inputs'!$BJ$14:$BJ$54,MATCH(I492,'BCA Inputs'!$AW$14:$AW$54,0))*F492+INDEX('BCA Inputs'!$BK$14:$BK$54,MATCH(I492,'BCA Inputs'!$AW$14:$AW$54,0))*G492,"")),"")</f>
        <v/>
      </c>
      <c r="AA492" s="237" t="str">
        <f t="shared" si="75"/>
        <v/>
      </c>
      <c r="AC492" s="238" t="str">
        <f>IFERROR((K492+R492)+IF($B$3="NYSEG",INDEX('BCA Inputs'!$AI$14:$AI$54,MATCH(I492,'BCA Inputs'!$M$14:$M$54,0))*P492+INDEX('BCA Inputs'!$AJ$14:$AJ$54,MATCH(I492,'BCA Inputs'!$M$14:$M$54,0))*Q492,IF($B$3="RG&amp;E",INDEX('BCA Inputs'!$BR$14:$BR$54,MATCH(I492,'BCA Inputs'!$AW$14:$AW$54,0))*P492+INDEX('BCA Inputs'!$BS$14:$BS$54,MATCH(I492,'BCA Inputs'!$AW$14:$AW$54,0))*Q492,"")),"")</f>
        <v/>
      </c>
      <c r="AD492" s="181" t="str">
        <f>IFERROR(IF($B$3="NYSEG",INDEX('BCA Inputs'!$AD$14:$AD$54,MATCH(I492,'BCA Inputs'!$M$14:$M$54,0))*P492+INDEX('BCA Inputs'!$AE$14:$AE$54,MATCH(I492,'BCA Inputs'!$M$14:$M$54,0))*O492+INDEX('BCA Inputs'!$AF$14:$AF$54,MATCH(I492,'BCA Inputs'!$M$14:$M$54,0))*Q492+INDEX('BCA Inputs'!$AG$14:$AG$54,MATCH(I492,'BCA Inputs'!$M$14:$M$54,0))*F492+INDEX('BCA Inputs'!$AH$14:$AH$54,MATCH(I492,'BCA Inputs'!$M$14:$M$54,0))*G492,IF($B$3="RG&amp;E",INDEX('BCA Inputs'!$BM$14:$BM$54,MATCH(I492,'BCA Inputs'!$AW$14:$AW$54,0))*P492+INDEX('BCA Inputs'!$BN$14:$BN$54,MATCH(I492,'BCA Inputs'!$AW$14:$AW$54,0))*O492+INDEX('BCA Inputs'!$BO$14:$BO$54,MATCH(I492,'BCA Inputs'!$AW$14:$AW$54,0))*Q492+INDEX('BCA Inputs'!$BP$14:$BP$54,MATCH(I492,'BCA Inputs'!$AW$14:$AW$54,0))*F492+INDEX('BCA Inputs'!$BQ$14:$BQ$54,MATCH(I492,'BCA Inputs'!$AW$14:$AW$54,0))*G492,"")),"")</f>
        <v/>
      </c>
      <c r="AE492" s="237" t="str">
        <f t="shared" si="76"/>
        <v/>
      </c>
      <c r="AF492" s="198">
        <f t="shared" si="78"/>
        <v>0</v>
      </c>
      <c r="AG492" s="239">
        <f t="shared" si="79"/>
        <v>0</v>
      </c>
    </row>
    <row r="493" spans="1:33">
      <c r="A493" s="228"/>
      <c r="B493" s="176"/>
      <c r="C493" s="229"/>
      <c r="D493" s="230"/>
      <c r="E493" s="230"/>
      <c r="F493" s="230"/>
      <c r="G493" s="230"/>
      <c r="H493" s="231"/>
      <c r="I493" s="231"/>
      <c r="J493" s="232"/>
      <c r="K493" s="232"/>
      <c r="L493" s="232"/>
      <c r="M493" s="181">
        <f t="shared" si="77"/>
        <v>0</v>
      </c>
      <c r="N493" s="181">
        <f>IF(H493="",0,H493*I493*'Avoided Water Savings Cost'!$C$16)</f>
        <v>0</v>
      </c>
      <c r="O493" s="545">
        <f>IF(C493="",0,IF($B$3="NYSEG",C493/(1-'Avoided Electric Costs 2020'!$W$21),IF($B$3="RG&amp;E",C493/(1-'Avoided Electric Costs 2020'!$X$21),"")))</f>
        <v>0</v>
      </c>
      <c r="P493" s="546">
        <f>IF(D493="",0,IF($B$3="NYSEG",D493/(1-'Avoided Electric Costs 2020'!$W$21),IF($B$3="RG&amp;E",D493/(1-'Avoided Electric Costs 2020'!$X$21),"")))</f>
        <v>0</v>
      </c>
      <c r="Q493" s="546">
        <f>IF(E493="",0,IF($B$3="NYSEG",E493/(1-'Avoided Natural Gas Costs 2020'!$J$34),IF($B$3="RG&amp;E",E493/(1-'Avoided Natural Gas Costs 2020'!$K$34),"")))</f>
        <v>0</v>
      </c>
      <c r="R493" s="233" t="str">
        <f>IFERROR(IF(P493*'BCA Inputs'!$C$1+Q493*'BCA Inputs'!$C$2+F493*'BCA Inputs'!$C$2+G493*'BCA Inputs'!$C$2=0,"",P493*'BCA Inputs'!$C$1+Q493*'BCA Inputs'!$C$2+F493*'BCA Inputs'!$C$2+G493*'BCA Inputs'!$C$2),"")</f>
        <v/>
      </c>
      <c r="S493" s="181" t="str">
        <f t="shared" si="70"/>
        <v/>
      </c>
      <c r="T493" s="181" t="str">
        <f>IFERROR(IF($B$3="NYSEG",(INDEX('BCA Inputs'!$N$14:$N$54,MATCH(I493,'BCA Inputs'!$M$14:$M$54,0))*P493+INDEX('BCA Inputs'!$O$14:$O$54,MATCH(I493,'BCA Inputs'!$M$14:$M$54,0))*O493+INDEX('BCA Inputs'!P:P,MATCH(I493,'BCA Inputs'!M:M,0))*Q493+INDEX('BCA Inputs'!Q:Q,MATCH(I493,'BCA Inputs'!M:M,0))*F493+INDEX('BCA Inputs'!R:R,MATCH(I493,'BCA Inputs'!M:M,0))*G493)+L493+N493,IF($B$3="RG&amp;E",(INDEX('BCA Inputs'!$AX$14:$AX$54,MATCH(I493,'BCA Inputs'!$AW$14:$AW$54,0))*P493+INDEX('BCA Inputs'!$AY$14:$AY$54,MATCH(I493,'BCA Inputs'!$AW$14:$AW$54,0))*O493+INDEX('BCA Inputs'!$AZ$14:$AZ$54,MATCH(I493,'BCA Inputs'!$AW$14:$AW$54,0))*Q493+INDEX('BCA Inputs'!$BA$14:$BA$54,MATCH(I493,'BCA Inputs'!$AW$14:$AW$54,0))*F493+INDEX('BCA Inputs'!$BB$14:$BB$54,MATCH(I493,'BCA Inputs'!$AW$14:$AW$54,0))*G493)+L493+N493,"")),"")</f>
        <v/>
      </c>
      <c r="U493" s="234" t="str">
        <f t="shared" si="71"/>
        <v/>
      </c>
      <c r="V493" s="234" t="str">
        <f t="shared" si="72"/>
        <v/>
      </c>
      <c r="W493" s="234" t="str">
        <f t="shared" si="73"/>
        <v/>
      </c>
      <c r="Y493" s="235" t="str">
        <f t="shared" si="74"/>
        <v/>
      </c>
      <c r="Z493" s="236" t="str">
        <f>IFERROR(IF($B$3="NYSEG",INDEX('BCA Inputs'!$X$14:$X$54,MATCH(I493,'BCA Inputs'!$M$14:$M$54,0))*P493+INDEX('BCA Inputs'!$Y$14:$Y$54,MATCH(I493,'BCA Inputs'!$M$14:$M$54,0))*O493+INDEX('BCA Inputs'!$Z$14:$Z$54,MATCH(I493,'BCA Inputs'!$M$14:$M$54,0))*Q493+INDEX('BCA Inputs'!$AA$14:$AA$54,MATCH(I493,'BCA Inputs'!$M$14:$M$54,0))*F493+INDEX('BCA Inputs'!$AB$14:$AB$54,MATCH(I493,'BCA Inputs'!$M$14:$M$54,0))*G493,IF($B$3="RG&amp;E",INDEX('BCA Inputs'!$BG$14:$BG$54,MATCH(I493,'BCA Inputs'!$AW$14:$AW$54,0))*P493+INDEX('BCA Inputs'!$BH$14:$BH$54,MATCH(I493,'BCA Inputs'!$AW$14:$AW$54,0))*O493+INDEX('BCA Inputs'!$BI$14:$BI$54,MATCH(I493,'BCA Inputs'!$AW$14:$AW$54,0))*Q493+INDEX('BCA Inputs'!$BJ$14:$BJ$54,MATCH(I493,'BCA Inputs'!$AW$14:$AW$54,0))*F493+INDEX('BCA Inputs'!$BK$14:$BK$54,MATCH(I493,'BCA Inputs'!$AW$14:$AW$54,0))*G493,"")),"")</f>
        <v/>
      </c>
      <c r="AA493" s="237" t="str">
        <f t="shared" si="75"/>
        <v/>
      </c>
      <c r="AC493" s="238" t="str">
        <f>IFERROR((K493+R493)+IF($B$3="NYSEG",INDEX('BCA Inputs'!$AI$14:$AI$54,MATCH(I493,'BCA Inputs'!$M$14:$M$54,0))*P493+INDEX('BCA Inputs'!$AJ$14:$AJ$54,MATCH(I493,'BCA Inputs'!$M$14:$M$54,0))*Q493,IF($B$3="RG&amp;E",INDEX('BCA Inputs'!$BR$14:$BR$54,MATCH(I493,'BCA Inputs'!$AW$14:$AW$54,0))*P493+INDEX('BCA Inputs'!$BS$14:$BS$54,MATCH(I493,'BCA Inputs'!$AW$14:$AW$54,0))*Q493,"")),"")</f>
        <v/>
      </c>
      <c r="AD493" s="181" t="str">
        <f>IFERROR(IF($B$3="NYSEG",INDEX('BCA Inputs'!$AD$14:$AD$54,MATCH(I493,'BCA Inputs'!$M$14:$M$54,0))*P493+INDEX('BCA Inputs'!$AE$14:$AE$54,MATCH(I493,'BCA Inputs'!$M$14:$M$54,0))*O493+INDEX('BCA Inputs'!$AF$14:$AF$54,MATCH(I493,'BCA Inputs'!$M$14:$M$54,0))*Q493+INDEX('BCA Inputs'!$AG$14:$AG$54,MATCH(I493,'BCA Inputs'!$M$14:$M$54,0))*F493+INDEX('BCA Inputs'!$AH$14:$AH$54,MATCH(I493,'BCA Inputs'!$M$14:$M$54,0))*G493,IF($B$3="RG&amp;E",INDEX('BCA Inputs'!$BM$14:$BM$54,MATCH(I493,'BCA Inputs'!$AW$14:$AW$54,0))*P493+INDEX('BCA Inputs'!$BN$14:$BN$54,MATCH(I493,'BCA Inputs'!$AW$14:$AW$54,0))*O493+INDEX('BCA Inputs'!$BO$14:$BO$54,MATCH(I493,'BCA Inputs'!$AW$14:$AW$54,0))*Q493+INDEX('BCA Inputs'!$BP$14:$BP$54,MATCH(I493,'BCA Inputs'!$AW$14:$AW$54,0))*F493+INDEX('BCA Inputs'!$BQ$14:$BQ$54,MATCH(I493,'BCA Inputs'!$AW$14:$AW$54,0))*G493,"")),"")</f>
        <v/>
      </c>
      <c r="AE493" s="237" t="str">
        <f t="shared" si="76"/>
        <v/>
      </c>
      <c r="AF493" s="198">
        <f t="shared" si="78"/>
        <v>0</v>
      </c>
      <c r="AG493" s="239">
        <f t="shared" si="79"/>
        <v>0</v>
      </c>
    </row>
    <row r="494" spans="1:33">
      <c r="A494" s="228"/>
      <c r="B494" s="176"/>
      <c r="C494" s="229"/>
      <c r="D494" s="230"/>
      <c r="E494" s="230"/>
      <c r="F494" s="230"/>
      <c r="G494" s="230"/>
      <c r="H494" s="231"/>
      <c r="I494" s="231"/>
      <c r="J494" s="232"/>
      <c r="K494" s="232"/>
      <c r="L494" s="232"/>
      <c r="M494" s="181">
        <f t="shared" si="77"/>
        <v>0</v>
      </c>
      <c r="N494" s="181">
        <f>IF(H494="",0,H494*I494*'Avoided Water Savings Cost'!$C$16)</f>
        <v>0</v>
      </c>
      <c r="O494" s="545">
        <f>IF(C494="",0,IF($B$3="NYSEG",C494/(1-'Avoided Electric Costs 2020'!$W$21),IF($B$3="RG&amp;E",C494/(1-'Avoided Electric Costs 2020'!$X$21),"")))</f>
        <v>0</v>
      </c>
      <c r="P494" s="546">
        <f>IF(D494="",0,IF($B$3="NYSEG",D494/(1-'Avoided Electric Costs 2020'!$W$21),IF($B$3="RG&amp;E",D494/(1-'Avoided Electric Costs 2020'!$X$21),"")))</f>
        <v>0</v>
      </c>
      <c r="Q494" s="546">
        <f>IF(E494="",0,IF($B$3="NYSEG",E494/(1-'Avoided Natural Gas Costs 2020'!$J$34),IF($B$3="RG&amp;E",E494/(1-'Avoided Natural Gas Costs 2020'!$K$34),"")))</f>
        <v>0</v>
      </c>
      <c r="R494" s="233" t="str">
        <f>IFERROR(IF(P494*'BCA Inputs'!$C$1+Q494*'BCA Inputs'!$C$2+F494*'BCA Inputs'!$C$2+G494*'BCA Inputs'!$C$2=0,"",P494*'BCA Inputs'!$C$1+Q494*'BCA Inputs'!$C$2+F494*'BCA Inputs'!$C$2+G494*'BCA Inputs'!$C$2),"")</f>
        <v/>
      </c>
      <c r="S494" s="181" t="str">
        <f t="shared" si="70"/>
        <v/>
      </c>
      <c r="T494" s="181" t="str">
        <f>IFERROR(IF($B$3="NYSEG",(INDEX('BCA Inputs'!$N$14:$N$54,MATCH(I494,'BCA Inputs'!$M$14:$M$54,0))*P494+INDEX('BCA Inputs'!$O$14:$O$54,MATCH(I494,'BCA Inputs'!$M$14:$M$54,0))*O494+INDEX('BCA Inputs'!P:P,MATCH(I494,'BCA Inputs'!M:M,0))*Q494+INDEX('BCA Inputs'!Q:Q,MATCH(I494,'BCA Inputs'!M:M,0))*F494+INDEX('BCA Inputs'!R:R,MATCH(I494,'BCA Inputs'!M:M,0))*G494)+L494+N494,IF($B$3="RG&amp;E",(INDEX('BCA Inputs'!$AX$14:$AX$54,MATCH(I494,'BCA Inputs'!$AW$14:$AW$54,0))*P494+INDEX('BCA Inputs'!$AY$14:$AY$54,MATCH(I494,'BCA Inputs'!$AW$14:$AW$54,0))*O494+INDEX('BCA Inputs'!$AZ$14:$AZ$54,MATCH(I494,'BCA Inputs'!$AW$14:$AW$54,0))*Q494+INDEX('BCA Inputs'!$BA$14:$BA$54,MATCH(I494,'BCA Inputs'!$AW$14:$AW$54,0))*F494+INDEX('BCA Inputs'!$BB$14:$BB$54,MATCH(I494,'BCA Inputs'!$AW$14:$AW$54,0))*G494)+L494+N494,"")),"")</f>
        <v/>
      </c>
      <c r="U494" s="234" t="str">
        <f t="shared" si="71"/>
        <v/>
      </c>
      <c r="V494" s="234" t="str">
        <f t="shared" si="72"/>
        <v/>
      </c>
      <c r="W494" s="234" t="str">
        <f t="shared" si="73"/>
        <v/>
      </c>
      <c r="Y494" s="235" t="str">
        <f t="shared" si="74"/>
        <v/>
      </c>
      <c r="Z494" s="236" t="str">
        <f>IFERROR(IF($B$3="NYSEG",INDEX('BCA Inputs'!$X$14:$X$54,MATCH(I494,'BCA Inputs'!$M$14:$M$54,0))*P494+INDEX('BCA Inputs'!$Y$14:$Y$54,MATCH(I494,'BCA Inputs'!$M$14:$M$54,0))*O494+INDEX('BCA Inputs'!$Z$14:$Z$54,MATCH(I494,'BCA Inputs'!$M$14:$M$54,0))*Q494+INDEX('BCA Inputs'!$AA$14:$AA$54,MATCH(I494,'BCA Inputs'!$M$14:$M$54,0))*F494+INDEX('BCA Inputs'!$AB$14:$AB$54,MATCH(I494,'BCA Inputs'!$M$14:$M$54,0))*G494,IF($B$3="RG&amp;E",INDEX('BCA Inputs'!$BG$14:$BG$54,MATCH(I494,'BCA Inputs'!$AW$14:$AW$54,0))*P494+INDEX('BCA Inputs'!$BH$14:$BH$54,MATCH(I494,'BCA Inputs'!$AW$14:$AW$54,0))*O494+INDEX('BCA Inputs'!$BI$14:$BI$54,MATCH(I494,'BCA Inputs'!$AW$14:$AW$54,0))*Q494+INDEX('BCA Inputs'!$BJ$14:$BJ$54,MATCH(I494,'BCA Inputs'!$AW$14:$AW$54,0))*F494+INDEX('BCA Inputs'!$BK$14:$BK$54,MATCH(I494,'BCA Inputs'!$AW$14:$AW$54,0))*G494,"")),"")</f>
        <v/>
      </c>
      <c r="AA494" s="237" t="str">
        <f t="shared" si="75"/>
        <v/>
      </c>
      <c r="AC494" s="238" t="str">
        <f>IFERROR((K494+R494)+IF($B$3="NYSEG",INDEX('BCA Inputs'!$AI$14:$AI$54,MATCH(I494,'BCA Inputs'!$M$14:$M$54,0))*P494+INDEX('BCA Inputs'!$AJ$14:$AJ$54,MATCH(I494,'BCA Inputs'!$M$14:$M$54,0))*Q494,IF($B$3="RG&amp;E",INDEX('BCA Inputs'!$BR$14:$BR$54,MATCH(I494,'BCA Inputs'!$AW$14:$AW$54,0))*P494+INDEX('BCA Inputs'!$BS$14:$BS$54,MATCH(I494,'BCA Inputs'!$AW$14:$AW$54,0))*Q494,"")),"")</f>
        <v/>
      </c>
      <c r="AD494" s="181" t="str">
        <f>IFERROR(IF($B$3="NYSEG",INDEX('BCA Inputs'!$AD$14:$AD$54,MATCH(I494,'BCA Inputs'!$M$14:$M$54,0))*P494+INDEX('BCA Inputs'!$AE$14:$AE$54,MATCH(I494,'BCA Inputs'!$M$14:$M$54,0))*O494+INDEX('BCA Inputs'!$AF$14:$AF$54,MATCH(I494,'BCA Inputs'!$M$14:$M$54,0))*Q494+INDEX('BCA Inputs'!$AG$14:$AG$54,MATCH(I494,'BCA Inputs'!$M$14:$M$54,0))*F494+INDEX('BCA Inputs'!$AH$14:$AH$54,MATCH(I494,'BCA Inputs'!$M$14:$M$54,0))*G494,IF($B$3="RG&amp;E",INDEX('BCA Inputs'!$BM$14:$BM$54,MATCH(I494,'BCA Inputs'!$AW$14:$AW$54,0))*P494+INDEX('BCA Inputs'!$BN$14:$BN$54,MATCH(I494,'BCA Inputs'!$AW$14:$AW$54,0))*O494+INDEX('BCA Inputs'!$BO$14:$BO$54,MATCH(I494,'BCA Inputs'!$AW$14:$AW$54,0))*Q494+INDEX('BCA Inputs'!$BP$14:$BP$54,MATCH(I494,'BCA Inputs'!$AW$14:$AW$54,0))*F494+INDEX('BCA Inputs'!$BQ$14:$BQ$54,MATCH(I494,'BCA Inputs'!$AW$14:$AW$54,0))*G494,"")),"")</f>
        <v/>
      </c>
      <c r="AE494" s="237" t="str">
        <f t="shared" si="76"/>
        <v/>
      </c>
      <c r="AF494" s="198">
        <f t="shared" si="78"/>
        <v>0</v>
      </c>
      <c r="AG494" s="239">
        <f t="shared" si="79"/>
        <v>0</v>
      </c>
    </row>
    <row r="495" spans="1:33">
      <c r="A495" s="228"/>
      <c r="B495" s="176"/>
      <c r="C495" s="229"/>
      <c r="D495" s="230"/>
      <c r="E495" s="230"/>
      <c r="F495" s="230"/>
      <c r="G495" s="230"/>
      <c r="H495" s="231"/>
      <c r="I495" s="231"/>
      <c r="J495" s="232"/>
      <c r="K495" s="232"/>
      <c r="L495" s="232"/>
      <c r="M495" s="181">
        <f t="shared" si="77"/>
        <v>0</v>
      </c>
      <c r="N495" s="181">
        <f>IF(H495="",0,H495*I495*'Avoided Water Savings Cost'!$C$16)</f>
        <v>0</v>
      </c>
      <c r="O495" s="545">
        <f>IF(C495="",0,IF($B$3="NYSEG",C495/(1-'Avoided Electric Costs 2020'!$W$21),IF($B$3="RG&amp;E",C495/(1-'Avoided Electric Costs 2020'!$X$21),"")))</f>
        <v>0</v>
      </c>
      <c r="P495" s="546">
        <f>IF(D495="",0,IF($B$3="NYSEG",D495/(1-'Avoided Electric Costs 2020'!$W$21),IF($B$3="RG&amp;E",D495/(1-'Avoided Electric Costs 2020'!$X$21),"")))</f>
        <v>0</v>
      </c>
      <c r="Q495" s="546">
        <f>IF(E495="",0,IF($B$3="NYSEG",E495/(1-'Avoided Natural Gas Costs 2020'!$J$34),IF($B$3="RG&amp;E",E495/(1-'Avoided Natural Gas Costs 2020'!$K$34),"")))</f>
        <v>0</v>
      </c>
      <c r="R495" s="233" t="str">
        <f>IFERROR(IF(P495*'BCA Inputs'!$C$1+Q495*'BCA Inputs'!$C$2+F495*'BCA Inputs'!$C$2+G495*'BCA Inputs'!$C$2=0,"",P495*'BCA Inputs'!$C$1+Q495*'BCA Inputs'!$C$2+F495*'BCA Inputs'!$C$2+G495*'BCA Inputs'!$C$2),"")</f>
        <v/>
      </c>
      <c r="S495" s="181" t="str">
        <f t="shared" si="70"/>
        <v/>
      </c>
      <c r="T495" s="181" t="str">
        <f>IFERROR(IF($B$3="NYSEG",(INDEX('BCA Inputs'!$N$14:$N$54,MATCH(I495,'BCA Inputs'!$M$14:$M$54,0))*P495+INDEX('BCA Inputs'!$O$14:$O$54,MATCH(I495,'BCA Inputs'!$M$14:$M$54,0))*O495+INDEX('BCA Inputs'!P:P,MATCH(I495,'BCA Inputs'!M:M,0))*Q495+INDEX('BCA Inputs'!Q:Q,MATCH(I495,'BCA Inputs'!M:M,0))*F495+INDEX('BCA Inputs'!R:R,MATCH(I495,'BCA Inputs'!M:M,0))*G495)+L495+N495,IF($B$3="RG&amp;E",(INDEX('BCA Inputs'!$AX$14:$AX$54,MATCH(I495,'BCA Inputs'!$AW$14:$AW$54,0))*P495+INDEX('BCA Inputs'!$AY$14:$AY$54,MATCH(I495,'BCA Inputs'!$AW$14:$AW$54,0))*O495+INDEX('BCA Inputs'!$AZ$14:$AZ$54,MATCH(I495,'BCA Inputs'!$AW$14:$AW$54,0))*Q495+INDEX('BCA Inputs'!$BA$14:$BA$54,MATCH(I495,'BCA Inputs'!$AW$14:$AW$54,0))*F495+INDEX('BCA Inputs'!$BB$14:$BB$54,MATCH(I495,'BCA Inputs'!$AW$14:$AW$54,0))*G495)+L495+N495,"")),"")</f>
        <v/>
      </c>
      <c r="U495" s="234" t="str">
        <f t="shared" si="71"/>
        <v/>
      </c>
      <c r="V495" s="234" t="str">
        <f t="shared" si="72"/>
        <v/>
      </c>
      <c r="W495" s="234" t="str">
        <f t="shared" si="73"/>
        <v/>
      </c>
      <c r="Y495" s="235" t="str">
        <f t="shared" si="74"/>
        <v/>
      </c>
      <c r="Z495" s="236" t="str">
        <f>IFERROR(IF($B$3="NYSEG",INDEX('BCA Inputs'!$X$14:$X$54,MATCH(I495,'BCA Inputs'!$M$14:$M$54,0))*P495+INDEX('BCA Inputs'!$Y$14:$Y$54,MATCH(I495,'BCA Inputs'!$M$14:$M$54,0))*O495+INDEX('BCA Inputs'!$Z$14:$Z$54,MATCH(I495,'BCA Inputs'!$M$14:$M$54,0))*Q495+INDEX('BCA Inputs'!$AA$14:$AA$54,MATCH(I495,'BCA Inputs'!$M$14:$M$54,0))*F495+INDEX('BCA Inputs'!$AB$14:$AB$54,MATCH(I495,'BCA Inputs'!$M$14:$M$54,0))*G495,IF($B$3="RG&amp;E",INDEX('BCA Inputs'!$BG$14:$BG$54,MATCH(I495,'BCA Inputs'!$AW$14:$AW$54,0))*P495+INDEX('BCA Inputs'!$BH$14:$BH$54,MATCH(I495,'BCA Inputs'!$AW$14:$AW$54,0))*O495+INDEX('BCA Inputs'!$BI$14:$BI$54,MATCH(I495,'BCA Inputs'!$AW$14:$AW$54,0))*Q495+INDEX('BCA Inputs'!$BJ$14:$BJ$54,MATCH(I495,'BCA Inputs'!$AW$14:$AW$54,0))*F495+INDEX('BCA Inputs'!$BK$14:$BK$54,MATCH(I495,'BCA Inputs'!$AW$14:$AW$54,0))*G495,"")),"")</f>
        <v/>
      </c>
      <c r="AA495" s="237" t="str">
        <f t="shared" si="75"/>
        <v/>
      </c>
      <c r="AC495" s="238" t="str">
        <f>IFERROR((K495+R495)+IF($B$3="NYSEG",INDEX('BCA Inputs'!$AI$14:$AI$54,MATCH(I495,'BCA Inputs'!$M$14:$M$54,0))*P495+INDEX('BCA Inputs'!$AJ$14:$AJ$54,MATCH(I495,'BCA Inputs'!$M$14:$M$54,0))*Q495,IF($B$3="RG&amp;E",INDEX('BCA Inputs'!$BR$14:$BR$54,MATCH(I495,'BCA Inputs'!$AW$14:$AW$54,0))*P495+INDEX('BCA Inputs'!$BS$14:$BS$54,MATCH(I495,'BCA Inputs'!$AW$14:$AW$54,0))*Q495,"")),"")</f>
        <v/>
      </c>
      <c r="AD495" s="181" t="str">
        <f>IFERROR(IF($B$3="NYSEG",INDEX('BCA Inputs'!$AD$14:$AD$54,MATCH(I495,'BCA Inputs'!$M$14:$M$54,0))*P495+INDEX('BCA Inputs'!$AE$14:$AE$54,MATCH(I495,'BCA Inputs'!$M$14:$M$54,0))*O495+INDEX('BCA Inputs'!$AF$14:$AF$54,MATCH(I495,'BCA Inputs'!$M$14:$M$54,0))*Q495+INDEX('BCA Inputs'!$AG$14:$AG$54,MATCH(I495,'BCA Inputs'!$M$14:$M$54,0))*F495+INDEX('BCA Inputs'!$AH$14:$AH$54,MATCH(I495,'BCA Inputs'!$M$14:$M$54,0))*G495,IF($B$3="RG&amp;E",INDEX('BCA Inputs'!$BM$14:$BM$54,MATCH(I495,'BCA Inputs'!$AW$14:$AW$54,0))*P495+INDEX('BCA Inputs'!$BN$14:$BN$54,MATCH(I495,'BCA Inputs'!$AW$14:$AW$54,0))*O495+INDEX('BCA Inputs'!$BO$14:$BO$54,MATCH(I495,'BCA Inputs'!$AW$14:$AW$54,0))*Q495+INDEX('BCA Inputs'!$BP$14:$BP$54,MATCH(I495,'BCA Inputs'!$AW$14:$AW$54,0))*F495+INDEX('BCA Inputs'!$BQ$14:$BQ$54,MATCH(I495,'BCA Inputs'!$AW$14:$AW$54,0))*G495,"")),"")</f>
        <v/>
      </c>
      <c r="AE495" s="237" t="str">
        <f t="shared" si="76"/>
        <v/>
      </c>
      <c r="AF495" s="198">
        <f t="shared" si="78"/>
        <v>0</v>
      </c>
      <c r="AG495" s="239">
        <f t="shared" si="79"/>
        <v>0</v>
      </c>
    </row>
    <row r="496" spans="1:33">
      <c r="A496" s="228"/>
      <c r="B496" s="176"/>
      <c r="C496" s="229"/>
      <c r="D496" s="230"/>
      <c r="E496" s="230"/>
      <c r="F496" s="230"/>
      <c r="G496" s="230"/>
      <c r="H496" s="231"/>
      <c r="I496" s="231"/>
      <c r="J496" s="232"/>
      <c r="K496" s="232"/>
      <c r="L496" s="232"/>
      <c r="M496" s="181">
        <f t="shared" si="77"/>
        <v>0</v>
      </c>
      <c r="N496" s="181">
        <f>IF(H496="",0,H496*I496*'Avoided Water Savings Cost'!$C$16)</f>
        <v>0</v>
      </c>
      <c r="O496" s="545">
        <f>IF(C496="",0,IF($B$3="NYSEG",C496/(1-'Avoided Electric Costs 2020'!$W$21),IF($B$3="RG&amp;E",C496/(1-'Avoided Electric Costs 2020'!$X$21),"")))</f>
        <v>0</v>
      </c>
      <c r="P496" s="546">
        <f>IF(D496="",0,IF($B$3="NYSEG",D496/(1-'Avoided Electric Costs 2020'!$W$21),IF($B$3="RG&amp;E",D496/(1-'Avoided Electric Costs 2020'!$X$21),"")))</f>
        <v>0</v>
      </c>
      <c r="Q496" s="546">
        <f>IF(E496="",0,IF($B$3="NYSEG",E496/(1-'Avoided Natural Gas Costs 2020'!$J$34),IF($B$3="RG&amp;E",E496/(1-'Avoided Natural Gas Costs 2020'!$K$34),"")))</f>
        <v>0</v>
      </c>
      <c r="R496" s="233" t="str">
        <f>IFERROR(IF(P496*'BCA Inputs'!$C$1+Q496*'BCA Inputs'!$C$2+F496*'BCA Inputs'!$C$2+G496*'BCA Inputs'!$C$2=0,"",P496*'BCA Inputs'!$C$1+Q496*'BCA Inputs'!$C$2+F496*'BCA Inputs'!$C$2+G496*'BCA Inputs'!$C$2),"")</f>
        <v/>
      </c>
      <c r="S496" s="181" t="str">
        <f t="shared" si="70"/>
        <v/>
      </c>
      <c r="T496" s="181" t="str">
        <f>IFERROR(IF($B$3="NYSEG",(INDEX('BCA Inputs'!$N$14:$N$54,MATCH(I496,'BCA Inputs'!$M$14:$M$54,0))*P496+INDEX('BCA Inputs'!$O$14:$O$54,MATCH(I496,'BCA Inputs'!$M$14:$M$54,0))*O496+INDEX('BCA Inputs'!P:P,MATCH(I496,'BCA Inputs'!M:M,0))*Q496+INDEX('BCA Inputs'!Q:Q,MATCH(I496,'BCA Inputs'!M:M,0))*F496+INDEX('BCA Inputs'!R:R,MATCH(I496,'BCA Inputs'!M:M,0))*G496)+L496+N496,IF($B$3="RG&amp;E",(INDEX('BCA Inputs'!$AX$14:$AX$54,MATCH(I496,'BCA Inputs'!$AW$14:$AW$54,0))*P496+INDEX('BCA Inputs'!$AY$14:$AY$54,MATCH(I496,'BCA Inputs'!$AW$14:$AW$54,0))*O496+INDEX('BCA Inputs'!$AZ$14:$AZ$54,MATCH(I496,'BCA Inputs'!$AW$14:$AW$54,0))*Q496+INDEX('BCA Inputs'!$BA$14:$BA$54,MATCH(I496,'BCA Inputs'!$AW$14:$AW$54,0))*F496+INDEX('BCA Inputs'!$BB$14:$BB$54,MATCH(I496,'BCA Inputs'!$AW$14:$AW$54,0))*G496)+L496+N496,"")),"")</f>
        <v/>
      </c>
      <c r="U496" s="234" t="str">
        <f t="shared" si="71"/>
        <v/>
      </c>
      <c r="V496" s="234" t="str">
        <f t="shared" si="72"/>
        <v/>
      </c>
      <c r="W496" s="234" t="str">
        <f t="shared" si="73"/>
        <v/>
      </c>
      <c r="Y496" s="235" t="str">
        <f t="shared" si="74"/>
        <v/>
      </c>
      <c r="Z496" s="236" t="str">
        <f>IFERROR(IF($B$3="NYSEG",INDEX('BCA Inputs'!$X$14:$X$54,MATCH(I496,'BCA Inputs'!$M$14:$M$54,0))*P496+INDEX('BCA Inputs'!$Y$14:$Y$54,MATCH(I496,'BCA Inputs'!$M$14:$M$54,0))*O496+INDEX('BCA Inputs'!$Z$14:$Z$54,MATCH(I496,'BCA Inputs'!$M$14:$M$54,0))*Q496+INDEX('BCA Inputs'!$AA$14:$AA$54,MATCH(I496,'BCA Inputs'!$M$14:$M$54,0))*F496+INDEX('BCA Inputs'!$AB$14:$AB$54,MATCH(I496,'BCA Inputs'!$M$14:$M$54,0))*G496,IF($B$3="RG&amp;E",INDEX('BCA Inputs'!$BG$14:$BG$54,MATCH(I496,'BCA Inputs'!$AW$14:$AW$54,0))*P496+INDEX('BCA Inputs'!$BH$14:$BH$54,MATCH(I496,'BCA Inputs'!$AW$14:$AW$54,0))*O496+INDEX('BCA Inputs'!$BI$14:$BI$54,MATCH(I496,'BCA Inputs'!$AW$14:$AW$54,0))*Q496+INDEX('BCA Inputs'!$BJ$14:$BJ$54,MATCH(I496,'BCA Inputs'!$AW$14:$AW$54,0))*F496+INDEX('BCA Inputs'!$BK$14:$BK$54,MATCH(I496,'BCA Inputs'!$AW$14:$AW$54,0))*G496,"")),"")</f>
        <v/>
      </c>
      <c r="AA496" s="237" t="str">
        <f t="shared" si="75"/>
        <v/>
      </c>
      <c r="AC496" s="238" t="str">
        <f>IFERROR((K496+R496)+IF($B$3="NYSEG",INDEX('BCA Inputs'!$AI$14:$AI$54,MATCH(I496,'BCA Inputs'!$M$14:$M$54,0))*P496+INDEX('BCA Inputs'!$AJ$14:$AJ$54,MATCH(I496,'BCA Inputs'!$M$14:$M$54,0))*Q496,IF($B$3="RG&amp;E",INDEX('BCA Inputs'!$BR$14:$BR$54,MATCH(I496,'BCA Inputs'!$AW$14:$AW$54,0))*P496+INDEX('BCA Inputs'!$BS$14:$BS$54,MATCH(I496,'BCA Inputs'!$AW$14:$AW$54,0))*Q496,"")),"")</f>
        <v/>
      </c>
      <c r="AD496" s="181" t="str">
        <f>IFERROR(IF($B$3="NYSEG",INDEX('BCA Inputs'!$AD$14:$AD$54,MATCH(I496,'BCA Inputs'!$M$14:$M$54,0))*P496+INDEX('BCA Inputs'!$AE$14:$AE$54,MATCH(I496,'BCA Inputs'!$M$14:$M$54,0))*O496+INDEX('BCA Inputs'!$AF$14:$AF$54,MATCH(I496,'BCA Inputs'!$M$14:$M$54,0))*Q496+INDEX('BCA Inputs'!$AG$14:$AG$54,MATCH(I496,'BCA Inputs'!$M$14:$M$54,0))*F496+INDEX('BCA Inputs'!$AH$14:$AH$54,MATCH(I496,'BCA Inputs'!$M$14:$M$54,0))*G496,IF($B$3="RG&amp;E",INDEX('BCA Inputs'!$BM$14:$BM$54,MATCH(I496,'BCA Inputs'!$AW$14:$AW$54,0))*P496+INDEX('BCA Inputs'!$BN$14:$BN$54,MATCH(I496,'BCA Inputs'!$AW$14:$AW$54,0))*O496+INDEX('BCA Inputs'!$BO$14:$BO$54,MATCH(I496,'BCA Inputs'!$AW$14:$AW$54,0))*Q496+INDEX('BCA Inputs'!$BP$14:$BP$54,MATCH(I496,'BCA Inputs'!$AW$14:$AW$54,0))*F496+INDEX('BCA Inputs'!$BQ$14:$BQ$54,MATCH(I496,'BCA Inputs'!$AW$14:$AW$54,0))*G496,"")),"")</f>
        <v/>
      </c>
      <c r="AE496" s="237" t="str">
        <f t="shared" si="76"/>
        <v/>
      </c>
      <c r="AF496" s="198">
        <f t="shared" si="78"/>
        <v>0</v>
      </c>
      <c r="AG496" s="239">
        <f t="shared" si="79"/>
        <v>0</v>
      </c>
    </row>
    <row r="497" spans="1:33">
      <c r="A497" s="228"/>
      <c r="B497" s="176"/>
      <c r="C497" s="229"/>
      <c r="D497" s="230"/>
      <c r="E497" s="230"/>
      <c r="F497" s="230"/>
      <c r="G497" s="230"/>
      <c r="H497" s="231"/>
      <c r="I497" s="231"/>
      <c r="J497" s="232"/>
      <c r="K497" s="232"/>
      <c r="L497" s="232"/>
      <c r="M497" s="181">
        <f t="shared" si="77"/>
        <v>0</v>
      </c>
      <c r="N497" s="181">
        <f>IF(H497="",0,H497*I497*'Avoided Water Savings Cost'!$C$16)</f>
        <v>0</v>
      </c>
      <c r="O497" s="545">
        <f>IF(C497="",0,IF($B$3="NYSEG",C497/(1-'Avoided Electric Costs 2020'!$W$21),IF($B$3="RG&amp;E",C497/(1-'Avoided Electric Costs 2020'!$X$21),"")))</f>
        <v>0</v>
      </c>
      <c r="P497" s="546">
        <f>IF(D497="",0,IF($B$3="NYSEG",D497/(1-'Avoided Electric Costs 2020'!$W$21),IF($B$3="RG&amp;E",D497/(1-'Avoided Electric Costs 2020'!$X$21),"")))</f>
        <v>0</v>
      </c>
      <c r="Q497" s="546">
        <f>IF(E497="",0,IF($B$3="NYSEG",E497/(1-'Avoided Natural Gas Costs 2020'!$J$34),IF($B$3="RG&amp;E",E497/(1-'Avoided Natural Gas Costs 2020'!$K$34),"")))</f>
        <v>0</v>
      </c>
      <c r="R497" s="233" t="str">
        <f>IFERROR(IF(P497*'BCA Inputs'!$C$1+Q497*'BCA Inputs'!$C$2+F497*'BCA Inputs'!$C$2+G497*'BCA Inputs'!$C$2=0,"",P497*'BCA Inputs'!$C$1+Q497*'BCA Inputs'!$C$2+F497*'BCA Inputs'!$C$2+G497*'BCA Inputs'!$C$2),"")</f>
        <v/>
      </c>
      <c r="S497" s="181" t="str">
        <f t="shared" si="70"/>
        <v/>
      </c>
      <c r="T497" s="181" t="str">
        <f>IFERROR(IF($B$3="NYSEG",(INDEX('BCA Inputs'!$N$14:$N$54,MATCH(I497,'BCA Inputs'!$M$14:$M$54,0))*P497+INDEX('BCA Inputs'!$O$14:$O$54,MATCH(I497,'BCA Inputs'!$M$14:$M$54,0))*O497+INDEX('BCA Inputs'!P:P,MATCH(I497,'BCA Inputs'!M:M,0))*Q497+INDEX('BCA Inputs'!Q:Q,MATCH(I497,'BCA Inputs'!M:M,0))*F497+INDEX('BCA Inputs'!R:R,MATCH(I497,'BCA Inputs'!M:M,0))*G497)+L497+N497,IF($B$3="RG&amp;E",(INDEX('BCA Inputs'!$AX$14:$AX$54,MATCH(I497,'BCA Inputs'!$AW$14:$AW$54,0))*P497+INDEX('BCA Inputs'!$AY$14:$AY$54,MATCH(I497,'BCA Inputs'!$AW$14:$AW$54,0))*O497+INDEX('BCA Inputs'!$AZ$14:$AZ$54,MATCH(I497,'BCA Inputs'!$AW$14:$AW$54,0))*Q497+INDEX('BCA Inputs'!$BA$14:$BA$54,MATCH(I497,'BCA Inputs'!$AW$14:$AW$54,0))*F497+INDEX('BCA Inputs'!$BB$14:$BB$54,MATCH(I497,'BCA Inputs'!$AW$14:$AW$54,0))*G497)+L497+N497,"")),"")</f>
        <v/>
      </c>
      <c r="U497" s="234" t="str">
        <f t="shared" si="71"/>
        <v/>
      </c>
      <c r="V497" s="234" t="str">
        <f t="shared" si="72"/>
        <v/>
      </c>
      <c r="W497" s="234" t="str">
        <f t="shared" si="73"/>
        <v/>
      </c>
      <c r="Y497" s="235" t="str">
        <f t="shared" si="74"/>
        <v/>
      </c>
      <c r="Z497" s="236" t="str">
        <f>IFERROR(IF($B$3="NYSEG",INDEX('BCA Inputs'!$X$14:$X$54,MATCH(I497,'BCA Inputs'!$M$14:$M$54,0))*P497+INDEX('BCA Inputs'!$Y$14:$Y$54,MATCH(I497,'BCA Inputs'!$M$14:$M$54,0))*O497+INDEX('BCA Inputs'!$Z$14:$Z$54,MATCH(I497,'BCA Inputs'!$M$14:$M$54,0))*Q497+INDEX('BCA Inputs'!$AA$14:$AA$54,MATCH(I497,'BCA Inputs'!$M$14:$M$54,0))*F497+INDEX('BCA Inputs'!$AB$14:$AB$54,MATCH(I497,'BCA Inputs'!$M$14:$M$54,0))*G497,IF($B$3="RG&amp;E",INDEX('BCA Inputs'!$BG$14:$BG$54,MATCH(I497,'BCA Inputs'!$AW$14:$AW$54,0))*P497+INDEX('BCA Inputs'!$BH$14:$BH$54,MATCH(I497,'BCA Inputs'!$AW$14:$AW$54,0))*O497+INDEX('BCA Inputs'!$BI$14:$BI$54,MATCH(I497,'BCA Inputs'!$AW$14:$AW$54,0))*Q497+INDEX('BCA Inputs'!$BJ$14:$BJ$54,MATCH(I497,'BCA Inputs'!$AW$14:$AW$54,0))*F497+INDEX('BCA Inputs'!$BK$14:$BK$54,MATCH(I497,'BCA Inputs'!$AW$14:$AW$54,0))*G497,"")),"")</f>
        <v/>
      </c>
      <c r="AA497" s="237" t="str">
        <f t="shared" si="75"/>
        <v/>
      </c>
      <c r="AC497" s="238" t="str">
        <f>IFERROR((K497+R497)+IF($B$3="NYSEG",INDEX('BCA Inputs'!$AI$14:$AI$54,MATCH(I497,'BCA Inputs'!$M$14:$M$54,0))*P497+INDEX('BCA Inputs'!$AJ$14:$AJ$54,MATCH(I497,'BCA Inputs'!$M$14:$M$54,0))*Q497,IF($B$3="RG&amp;E",INDEX('BCA Inputs'!$BR$14:$BR$54,MATCH(I497,'BCA Inputs'!$AW$14:$AW$54,0))*P497+INDEX('BCA Inputs'!$BS$14:$BS$54,MATCH(I497,'BCA Inputs'!$AW$14:$AW$54,0))*Q497,"")),"")</f>
        <v/>
      </c>
      <c r="AD497" s="181" t="str">
        <f>IFERROR(IF($B$3="NYSEG",INDEX('BCA Inputs'!$AD$14:$AD$54,MATCH(I497,'BCA Inputs'!$M$14:$M$54,0))*P497+INDEX('BCA Inputs'!$AE$14:$AE$54,MATCH(I497,'BCA Inputs'!$M$14:$M$54,0))*O497+INDEX('BCA Inputs'!$AF$14:$AF$54,MATCH(I497,'BCA Inputs'!$M$14:$M$54,0))*Q497+INDEX('BCA Inputs'!$AG$14:$AG$54,MATCH(I497,'BCA Inputs'!$M$14:$M$54,0))*F497+INDEX('BCA Inputs'!$AH$14:$AH$54,MATCH(I497,'BCA Inputs'!$M$14:$M$54,0))*G497,IF($B$3="RG&amp;E",INDEX('BCA Inputs'!$BM$14:$BM$54,MATCH(I497,'BCA Inputs'!$AW$14:$AW$54,0))*P497+INDEX('BCA Inputs'!$BN$14:$BN$54,MATCH(I497,'BCA Inputs'!$AW$14:$AW$54,0))*O497+INDEX('BCA Inputs'!$BO$14:$BO$54,MATCH(I497,'BCA Inputs'!$AW$14:$AW$54,0))*Q497+INDEX('BCA Inputs'!$BP$14:$BP$54,MATCH(I497,'BCA Inputs'!$AW$14:$AW$54,0))*F497+INDEX('BCA Inputs'!$BQ$14:$BQ$54,MATCH(I497,'BCA Inputs'!$AW$14:$AW$54,0))*G497,"")),"")</f>
        <v/>
      </c>
      <c r="AE497" s="237" t="str">
        <f t="shared" si="76"/>
        <v/>
      </c>
      <c r="AF497" s="198">
        <f t="shared" si="78"/>
        <v>0</v>
      </c>
      <c r="AG497" s="239">
        <f t="shared" si="79"/>
        <v>0</v>
      </c>
    </row>
    <row r="498" spans="1:33">
      <c r="A498" s="228"/>
      <c r="B498" s="176"/>
      <c r="C498" s="229"/>
      <c r="D498" s="230"/>
      <c r="E498" s="230"/>
      <c r="F498" s="230"/>
      <c r="G498" s="230"/>
      <c r="H498" s="231"/>
      <c r="I498" s="231"/>
      <c r="J498" s="232"/>
      <c r="K498" s="232"/>
      <c r="L498" s="232"/>
      <c r="M498" s="181">
        <f t="shared" si="77"/>
        <v>0</v>
      </c>
      <c r="N498" s="181">
        <f>IF(H498="",0,H498*I498*'Avoided Water Savings Cost'!$C$16)</f>
        <v>0</v>
      </c>
      <c r="O498" s="545">
        <f>IF(C498="",0,IF($B$3="NYSEG",C498/(1-'Avoided Electric Costs 2020'!$W$21),IF($B$3="RG&amp;E",C498/(1-'Avoided Electric Costs 2020'!$X$21),"")))</f>
        <v>0</v>
      </c>
      <c r="P498" s="546">
        <f>IF(D498="",0,IF($B$3="NYSEG",D498/(1-'Avoided Electric Costs 2020'!$W$21),IF($B$3="RG&amp;E",D498/(1-'Avoided Electric Costs 2020'!$X$21),"")))</f>
        <v>0</v>
      </c>
      <c r="Q498" s="546">
        <f>IF(E498="",0,IF($B$3="NYSEG",E498/(1-'Avoided Natural Gas Costs 2020'!$J$34),IF($B$3="RG&amp;E",E498/(1-'Avoided Natural Gas Costs 2020'!$K$34),"")))</f>
        <v>0</v>
      </c>
      <c r="R498" s="233" t="str">
        <f>IFERROR(IF(P498*'BCA Inputs'!$C$1+Q498*'BCA Inputs'!$C$2+F498*'BCA Inputs'!$C$2+G498*'BCA Inputs'!$C$2=0,"",P498*'BCA Inputs'!$C$1+Q498*'BCA Inputs'!$C$2+F498*'BCA Inputs'!$C$2+G498*'BCA Inputs'!$C$2),"")</f>
        <v/>
      </c>
      <c r="S498" s="181" t="str">
        <f t="shared" si="70"/>
        <v/>
      </c>
      <c r="T498" s="181" t="str">
        <f>IFERROR(IF($B$3="NYSEG",(INDEX('BCA Inputs'!$N$14:$N$54,MATCH(I498,'BCA Inputs'!$M$14:$M$54,0))*P498+INDEX('BCA Inputs'!$O$14:$O$54,MATCH(I498,'BCA Inputs'!$M$14:$M$54,0))*O498+INDEX('BCA Inputs'!P:P,MATCH(I498,'BCA Inputs'!M:M,0))*Q498+INDEX('BCA Inputs'!Q:Q,MATCH(I498,'BCA Inputs'!M:M,0))*F498+INDEX('BCA Inputs'!R:R,MATCH(I498,'BCA Inputs'!M:M,0))*G498)+L498+N498,IF($B$3="RG&amp;E",(INDEX('BCA Inputs'!$AX$14:$AX$54,MATCH(I498,'BCA Inputs'!$AW$14:$AW$54,0))*P498+INDEX('BCA Inputs'!$AY$14:$AY$54,MATCH(I498,'BCA Inputs'!$AW$14:$AW$54,0))*O498+INDEX('BCA Inputs'!$AZ$14:$AZ$54,MATCH(I498,'BCA Inputs'!$AW$14:$AW$54,0))*Q498+INDEX('BCA Inputs'!$BA$14:$BA$54,MATCH(I498,'BCA Inputs'!$AW$14:$AW$54,0))*F498+INDEX('BCA Inputs'!$BB$14:$BB$54,MATCH(I498,'BCA Inputs'!$AW$14:$AW$54,0))*G498)+L498+N498,"")),"")</f>
        <v/>
      </c>
      <c r="U498" s="234" t="str">
        <f t="shared" si="71"/>
        <v/>
      </c>
      <c r="V498" s="234" t="str">
        <f t="shared" si="72"/>
        <v/>
      </c>
      <c r="W498" s="234" t="str">
        <f t="shared" si="73"/>
        <v/>
      </c>
      <c r="Y498" s="235" t="str">
        <f t="shared" si="74"/>
        <v/>
      </c>
      <c r="Z498" s="236" t="str">
        <f>IFERROR(IF($B$3="NYSEG",INDEX('BCA Inputs'!$X$14:$X$54,MATCH(I498,'BCA Inputs'!$M$14:$M$54,0))*P498+INDEX('BCA Inputs'!$Y$14:$Y$54,MATCH(I498,'BCA Inputs'!$M$14:$M$54,0))*O498+INDEX('BCA Inputs'!$Z$14:$Z$54,MATCH(I498,'BCA Inputs'!$M$14:$M$54,0))*Q498+INDEX('BCA Inputs'!$AA$14:$AA$54,MATCH(I498,'BCA Inputs'!$M$14:$M$54,0))*F498+INDEX('BCA Inputs'!$AB$14:$AB$54,MATCH(I498,'BCA Inputs'!$M$14:$M$54,0))*G498,IF($B$3="RG&amp;E",INDEX('BCA Inputs'!$BG$14:$BG$54,MATCH(I498,'BCA Inputs'!$AW$14:$AW$54,0))*P498+INDEX('BCA Inputs'!$BH$14:$BH$54,MATCH(I498,'BCA Inputs'!$AW$14:$AW$54,0))*O498+INDEX('BCA Inputs'!$BI$14:$BI$54,MATCH(I498,'BCA Inputs'!$AW$14:$AW$54,0))*Q498+INDEX('BCA Inputs'!$BJ$14:$BJ$54,MATCH(I498,'BCA Inputs'!$AW$14:$AW$54,0))*F498+INDEX('BCA Inputs'!$BK$14:$BK$54,MATCH(I498,'BCA Inputs'!$AW$14:$AW$54,0))*G498,"")),"")</f>
        <v/>
      </c>
      <c r="AA498" s="237" t="str">
        <f t="shared" si="75"/>
        <v/>
      </c>
      <c r="AC498" s="238" t="str">
        <f>IFERROR((K498+R498)+IF($B$3="NYSEG",INDEX('BCA Inputs'!$AI$14:$AI$54,MATCH(I498,'BCA Inputs'!$M$14:$M$54,0))*P498+INDEX('BCA Inputs'!$AJ$14:$AJ$54,MATCH(I498,'BCA Inputs'!$M$14:$M$54,0))*Q498,IF($B$3="RG&amp;E",INDEX('BCA Inputs'!$BR$14:$BR$54,MATCH(I498,'BCA Inputs'!$AW$14:$AW$54,0))*P498+INDEX('BCA Inputs'!$BS$14:$BS$54,MATCH(I498,'BCA Inputs'!$AW$14:$AW$54,0))*Q498,"")),"")</f>
        <v/>
      </c>
      <c r="AD498" s="181" t="str">
        <f>IFERROR(IF($B$3="NYSEG",INDEX('BCA Inputs'!$AD$14:$AD$54,MATCH(I498,'BCA Inputs'!$M$14:$M$54,0))*P498+INDEX('BCA Inputs'!$AE$14:$AE$54,MATCH(I498,'BCA Inputs'!$M$14:$M$54,0))*O498+INDEX('BCA Inputs'!$AF$14:$AF$54,MATCH(I498,'BCA Inputs'!$M$14:$M$54,0))*Q498+INDEX('BCA Inputs'!$AG$14:$AG$54,MATCH(I498,'BCA Inputs'!$M$14:$M$54,0))*F498+INDEX('BCA Inputs'!$AH$14:$AH$54,MATCH(I498,'BCA Inputs'!$M$14:$M$54,0))*G498,IF($B$3="RG&amp;E",INDEX('BCA Inputs'!$BM$14:$BM$54,MATCH(I498,'BCA Inputs'!$AW$14:$AW$54,0))*P498+INDEX('BCA Inputs'!$BN$14:$BN$54,MATCH(I498,'BCA Inputs'!$AW$14:$AW$54,0))*O498+INDEX('BCA Inputs'!$BO$14:$BO$54,MATCH(I498,'BCA Inputs'!$AW$14:$AW$54,0))*Q498+INDEX('BCA Inputs'!$BP$14:$BP$54,MATCH(I498,'BCA Inputs'!$AW$14:$AW$54,0))*F498+INDEX('BCA Inputs'!$BQ$14:$BQ$54,MATCH(I498,'BCA Inputs'!$AW$14:$AW$54,0))*G498,"")),"")</f>
        <v/>
      </c>
      <c r="AE498" s="237" t="str">
        <f t="shared" si="76"/>
        <v/>
      </c>
      <c r="AF498" s="198">
        <f t="shared" si="78"/>
        <v>0</v>
      </c>
      <c r="AG498" s="239">
        <f t="shared" si="79"/>
        <v>0</v>
      </c>
    </row>
    <row r="499" spans="1:33">
      <c r="A499" s="228"/>
      <c r="B499" s="176"/>
      <c r="C499" s="229"/>
      <c r="D499" s="230"/>
      <c r="E499" s="230"/>
      <c r="F499" s="230"/>
      <c r="G499" s="230"/>
      <c r="H499" s="231"/>
      <c r="I499" s="231"/>
      <c r="J499" s="232"/>
      <c r="K499" s="232"/>
      <c r="L499" s="232"/>
      <c r="M499" s="181">
        <f t="shared" si="77"/>
        <v>0</v>
      </c>
      <c r="N499" s="181">
        <f>IF(H499="",0,H499*I499*'Avoided Water Savings Cost'!$C$16)</f>
        <v>0</v>
      </c>
      <c r="O499" s="545">
        <f>IF(C499="",0,IF($B$3="NYSEG",C499/(1-'Avoided Electric Costs 2020'!$W$21),IF($B$3="RG&amp;E",C499/(1-'Avoided Electric Costs 2020'!$X$21),"")))</f>
        <v>0</v>
      </c>
      <c r="P499" s="546">
        <f>IF(D499="",0,IF($B$3="NYSEG",D499/(1-'Avoided Electric Costs 2020'!$W$21),IF($B$3="RG&amp;E",D499/(1-'Avoided Electric Costs 2020'!$X$21),"")))</f>
        <v>0</v>
      </c>
      <c r="Q499" s="546">
        <f>IF(E499="",0,IF($B$3="NYSEG",E499/(1-'Avoided Natural Gas Costs 2020'!$J$34),IF($B$3="RG&amp;E",E499/(1-'Avoided Natural Gas Costs 2020'!$K$34),"")))</f>
        <v>0</v>
      </c>
      <c r="R499" s="233" t="str">
        <f>IFERROR(IF(P499*'BCA Inputs'!$C$1+Q499*'BCA Inputs'!$C$2+F499*'BCA Inputs'!$C$2+G499*'BCA Inputs'!$C$2=0,"",P499*'BCA Inputs'!$C$1+Q499*'BCA Inputs'!$C$2+F499*'BCA Inputs'!$C$2+G499*'BCA Inputs'!$C$2),"")</f>
        <v/>
      </c>
      <c r="S499" s="181" t="str">
        <f t="shared" si="70"/>
        <v/>
      </c>
      <c r="T499" s="181" t="str">
        <f>IFERROR(IF($B$3="NYSEG",(INDEX('BCA Inputs'!$N$14:$N$54,MATCH(I499,'BCA Inputs'!$M$14:$M$54,0))*P499+INDEX('BCA Inputs'!$O$14:$O$54,MATCH(I499,'BCA Inputs'!$M$14:$M$54,0))*O499+INDEX('BCA Inputs'!P:P,MATCH(I499,'BCA Inputs'!M:M,0))*Q499+INDEX('BCA Inputs'!Q:Q,MATCH(I499,'BCA Inputs'!M:M,0))*F499+INDEX('BCA Inputs'!R:R,MATCH(I499,'BCA Inputs'!M:M,0))*G499)+L499+N499,IF($B$3="RG&amp;E",(INDEX('BCA Inputs'!$AX$14:$AX$54,MATCH(I499,'BCA Inputs'!$AW$14:$AW$54,0))*P499+INDEX('BCA Inputs'!$AY$14:$AY$54,MATCH(I499,'BCA Inputs'!$AW$14:$AW$54,0))*O499+INDEX('BCA Inputs'!$AZ$14:$AZ$54,MATCH(I499,'BCA Inputs'!$AW$14:$AW$54,0))*Q499+INDEX('BCA Inputs'!$BA$14:$BA$54,MATCH(I499,'BCA Inputs'!$AW$14:$AW$54,0))*F499+INDEX('BCA Inputs'!$BB$14:$BB$54,MATCH(I499,'BCA Inputs'!$AW$14:$AW$54,0))*G499)+L499+N499,"")),"")</f>
        <v/>
      </c>
      <c r="U499" s="234" t="str">
        <f t="shared" si="71"/>
        <v/>
      </c>
      <c r="V499" s="234" t="str">
        <f t="shared" si="72"/>
        <v/>
      </c>
      <c r="W499" s="234" t="str">
        <f t="shared" si="73"/>
        <v/>
      </c>
      <c r="Y499" s="235" t="str">
        <f t="shared" si="74"/>
        <v/>
      </c>
      <c r="Z499" s="236" t="str">
        <f>IFERROR(IF($B$3="NYSEG",INDEX('BCA Inputs'!$X$14:$X$54,MATCH(I499,'BCA Inputs'!$M$14:$M$54,0))*P499+INDEX('BCA Inputs'!$Y$14:$Y$54,MATCH(I499,'BCA Inputs'!$M$14:$M$54,0))*O499+INDEX('BCA Inputs'!$Z$14:$Z$54,MATCH(I499,'BCA Inputs'!$M$14:$M$54,0))*Q499+INDEX('BCA Inputs'!$AA$14:$AA$54,MATCH(I499,'BCA Inputs'!$M$14:$M$54,0))*F499+INDEX('BCA Inputs'!$AB$14:$AB$54,MATCH(I499,'BCA Inputs'!$M$14:$M$54,0))*G499,IF($B$3="RG&amp;E",INDEX('BCA Inputs'!$BG$14:$BG$54,MATCH(I499,'BCA Inputs'!$AW$14:$AW$54,0))*P499+INDEX('BCA Inputs'!$BH$14:$BH$54,MATCH(I499,'BCA Inputs'!$AW$14:$AW$54,0))*O499+INDEX('BCA Inputs'!$BI$14:$BI$54,MATCH(I499,'BCA Inputs'!$AW$14:$AW$54,0))*Q499+INDEX('BCA Inputs'!$BJ$14:$BJ$54,MATCH(I499,'BCA Inputs'!$AW$14:$AW$54,0))*F499+INDEX('BCA Inputs'!$BK$14:$BK$54,MATCH(I499,'BCA Inputs'!$AW$14:$AW$54,0))*G499,"")),"")</f>
        <v/>
      </c>
      <c r="AA499" s="237" t="str">
        <f t="shared" si="75"/>
        <v/>
      </c>
      <c r="AC499" s="238" t="str">
        <f>IFERROR((K499+R499)+IF($B$3="NYSEG",INDEX('BCA Inputs'!$AI$14:$AI$54,MATCH(I499,'BCA Inputs'!$M$14:$M$54,0))*P499+INDEX('BCA Inputs'!$AJ$14:$AJ$54,MATCH(I499,'BCA Inputs'!$M$14:$M$54,0))*Q499,IF($B$3="RG&amp;E",INDEX('BCA Inputs'!$BR$14:$BR$54,MATCH(I499,'BCA Inputs'!$AW$14:$AW$54,0))*P499+INDEX('BCA Inputs'!$BS$14:$BS$54,MATCH(I499,'BCA Inputs'!$AW$14:$AW$54,0))*Q499,"")),"")</f>
        <v/>
      </c>
      <c r="AD499" s="181" t="str">
        <f>IFERROR(IF($B$3="NYSEG",INDEX('BCA Inputs'!$AD$14:$AD$54,MATCH(I499,'BCA Inputs'!$M$14:$M$54,0))*P499+INDEX('BCA Inputs'!$AE$14:$AE$54,MATCH(I499,'BCA Inputs'!$M$14:$M$54,0))*O499+INDEX('BCA Inputs'!$AF$14:$AF$54,MATCH(I499,'BCA Inputs'!$M$14:$M$54,0))*Q499+INDEX('BCA Inputs'!$AG$14:$AG$54,MATCH(I499,'BCA Inputs'!$M$14:$M$54,0))*F499+INDEX('BCA Inputs'!$AH$14:$AH$54,MATCH(I499,'BCA Inputs'!$M$14:$M$54,0))*G499,IF($B$3="RG&amp;E",INDEX('BCA Inputs'!$BM$14:$BM$54,MATCH(I499,'BCA Inputs'!$AW$14:$AW$54,0))*P499+INDEX('BCA Inputs'!$BN$14:$BN$54,MATCH(I499,'BCA Inputs'!$AW$14:$AW$54,0))*O499+INDEX('BCA Inputs'!$BO$14:$BO$54,MATCH(I499,'BCA Inputs'!$AW$14:$AW$54,0))*Q499+INDEX('BCA Inputs'!$BP$14:$BP$54,MATCH(I499,'BCA Inputs'!$AW$14:$AW$54,0))*F499+INDEX('BCA Inputs'!$BQ$14:$BQ$54,MATCH(I499,'BCA Inputs'!$AW$14:$AW$54,0))*G499,"")),"")</f>
        <v/>
      </c>
      <c r="AE499" s="237" t="str">
        <f t="shared" si="76"/>
        <v/>
      </c>
      <c r="AF499" s="198">
        <f t="shared" si="78"/>
        <v>0</v>
      </c>
      <c r="AG499" s="239">
        <f t="shared" si="79"/>
        <v>0</v>
      </c>
    </row>
    <row r="500" spans="1:33">
      <c r="A500" s="228"/>
      <c r="B500" s="176"/>
      <c r="C500" s="229"/>
      <c r="D500" s="230"/>
      <c r="E500" s="230"/>
      <c r="F500" s="230"/>
      <c r="G500" s="230"/>
      <c r="H500" s="231"/>
      <c r="I500" s="231"/>
      <c r="J500" s="232"/>
      <c r="K500" s="232"/>
      <c r="L500" s="232"/>
      <c r="M500" s="181">
        <f t="shared" si="77"/>
        <v>0</v>
      </c>
      <c r="N500" s="181">
        <f>IF(H500="",0,H500*I500*'Avoided Water Savings Cost'!$C$16)</f>
        <v>0</v>
      </c>
      <c r="O500" s="545">
        <f>IF(C500="",0,IF($B$3="NYSEG",C500/(1-'Avoided Electric Costs 2020'!$W$21),IF($B$3="RG&amp;E",C500/(1-'Avoided Electric Costs 2020'!$X$21),"")))</f>
        <v>0</v>
      </c>
      <c r="P500" s="546">
        <f>IF(D500="",0,IF($B$3="NYSEG",D500/(1-'Avoided Electric Costs 2020'!$W$21),IF($B$3="RG&amp;E",D500/(1-'Avoided Electric Costs 2020'!$X$21),"")))</f>
        <v>0</v>
      </c>
      <c r="Q500" s="546">
        <f>IF(E500="",0,IF($B$3="NYSEG",E500/(1-'Avoided Natural Gas Costs 2020'!$J$34),IF($B$3="RG&amp;E",E500/(1-'Avoided Natural Gas Costs 2020'!$K$34),"")))</f>
        <v>0</v>
      </c>
      <c r="R500" s="233" t="str">
        <f>IFERROR(IF(P500*'BCA Inputs'!$C$1+Q500*'BCA Inputs'!$C$2+F500*'BCA Inputs'!$C$2+G500*'BCA Inputs'!$C$2=0,"",P500*'BCA Inputs'!$C$1+Q500*'BCA Inputs'!$C$2+F500*'BCA Inputs'!$C$2+G500*'BCA Inputs'!$C$2),"")</f>
        <v/>
      </c>
      <c r="S500" s="181" t="str">
        <f t="shared" si="70"/>
        <v/>
      </c>
      <c r="T500" s="181" t="str">
        <f>IFERROR(IF($B$3="NYSEG",(INDEX('BCA Inputs'!$N$14:$N$54,MATCH(I500,'BCA Inputs'!$M$14:$M$54,0))*P500+INDEX('BCA Inputs'!$O$14:$O$54,MATCH(I500,'BCA Inputs'!$M$14:$M$54,0))*O500+INDEX('BCA Inputs'!P:P,MATCH(I500,'BCA Inputs'!M:M,0))*Q500+INDEX('BCA Inputs'!Q:Q,MATCH(I500,'BCA Inputs'!M:M,0))*F500+INDEX('BCA Inputs'!R:R,MATCH(I500,'BCA Inputs'!M:M,0))*G500)+L500+N500,IF($B$3="RG&amp;E",(INDEX('BCA Inputs'!$AX$14:$AX$54,MATCH(I500,'BCA Inputs'!$AW$14:$AW$54,0))*P500+INDEX('BCA Inputs'!$AY$14:$AY$54,MATCH(I500,'BCA Inputs'!$AW$14:$AW$54,0))*O500+INDEX('BCA Inputs'!$AZ$14:$AZ$54,MATCH(I500,'BCA Inputs'!$AW$14:$AW$54,0))*Q500+INDEX('BCA Inputs'!$BA$14:$BA$54,MATCH(I500,'BCA Inputs'!$AW$14:$AW$54,0))*F500+INDEX('BCA Inputs'!$BB$14:$BB$54,MATCH(I500,'BCA Inputs'!$AW$14:$AW$54,0))*G500)+L500+N500,"")),"")</f>
        <v/>
      </c>
      <c r="U500" s="234" t="str">
        <f t="shared" si="71"/>
        <v/>
      </c>
      <c r="V500" s="234" t="str">
        <f t="shared" si="72"/>
        <v/>
      </c>
      <c r="W500" s="234" t="str">
        <f t="shared" si="73"/>
        <v/>
      </c>
      <c r="Y500" s="235" t="str">
        <f t="shared" si="74"/>
        <v/>
      </c>
      <c r="Z500" s="236" t="str">
        <f>IFERROR(IF($B$3="NYSEG",INDEX('BCA Inputs'!$X$14:$X$54,MATCH(I500,'BCA Inputs'!$M$14:$M$54,0))*P500+INDEX('BCA Inputs'!$Y$14:$Y$54,MATCH(I500,'BCA Inputs'!$M$14:$M$54,0))*O500+INDEX('BCA Inputs'!$Z$14:$Z$54,MATCH(I500,'BCA Inputs'!$M$14:$M$54,0))*Q500+INDEX('BCA Inputs'!$AA$14:$AA$54,MATCH(I500,'BCA Inputs'!$M$14:$M$54,0))*F500+INDEX('BCA Inputs'!$AB$14:$AB$54,MATCH(I500,'BCA Inputs'!$M$14:$M$54,0))*G500,IF($B$3="RG&amp;E",INDEX('BCA Inputs'!$BG$14:$BG$54,MATCH(I500,'BCA Inputs'!$AW$14:$AW$54,0))*P500+INDEX('BCA Inputs'!$BH$14:$BH$54,MATCH(I500,'BCA Inputs'!$AW$14:$AW$54,0))*O500+INDEX('BCA Inputs'!$BI$14:$BI$54,MATCH(I500,'BCA Inputs'!$AW$14:$AW$54,0))*Q500+INDEX('BCA Inputs'!$BJ$14:$BJ$54,MATCH(I500,'BCA Inputs'!$AW$14:$AW$54,0))*F500+INDEX('BCA Inputs'!$BK$14:$BK$54,MATCH(I500,'BCA Inputs'!$AW$14:$AW$54,0))*G500,"")),"")</f>
        <v/>
      </c>
      <c r="AA500" s="237" t="str">
        <f t="shared" si="75"/>
        <v/>
      </c>
      <c r="AC500" s="238" t="str">
        <f>IFERROR((K500+R500)+IF($B$3="NYSEG",INDEX('BCA Inputs'!$AI$14:$AI$54,MATCH(I500,'BCA Inputs'!$M$14:$M$54,0))*P500+INDEX('BCA Inputs'!$AJ$14:$AJ$54,MATCH(I500,'BCA Inputs'!$M$14:$M$54,0))*Q500,IF($B$3="RG&amp;E",INDEX('BCA Inputs'!$BR$14:$BR$54,MATCH(I500,'BCA Inputs'!$AW$14:$AW$54,0))*P500+INDEX('BCA Inputs'!$BS$14:$BS$54,MATCH(I500,'BCA Inputs'!$AW$14:$AW$54,0))*Q500,"")),"")</f>
        <v/>
      </c>
      <c r="AD500" s="181" t="str">
        <f>IFERROR(IF($B$3="NYSEG",INDEX('BCA Inputs'!$AD$14:$AD$54,MATCH(I500,'BCA Inputs'!$M$14:$M$54,0))*P500+INDEX('BCA Inputs'!$AE$14:$AE$54,MATCH(I500,'BCA Inputs'!$M$14:$M$54,0))*O500+INDEX('BCA Inputs'!$AF$14:$AF$54,MATCH(I500,'BCA Inputs'!$M$14:$M$54,0))*Q500+INDEX('BCA Inputs'!$AG$14:$AG$54,MATCH(I500,'BCA Inputs'!$M$14:$M$54,0))*F500+INDEX('BCA Inputs'!$AH$14:$AH$54,MATCH(I500,'BCA Inputs'!$M$14:$M$54,0))*G500,IF($B$3="RG&amp;E",INDEX('BCA Inputs'!$BM$14:$BM$54,MATCH(I500,'BCA Inputs'!$AW$14:$AW$54,0))*P500+INDEX('BCA Inputs'!$BN$14:$BN$54,MATCH(I500,'BCA Inputs'!$AW$14:$AW$54,0))*O500+INDEX('BCA Inputs'!$BO$14:$BO$54,MATCH(I500,'BCA Inputs'!$AW$14:$AW$54,0))*Q500+INDEX('BCA Inputs'!$BP$14:$BP$54,MATCH(I500,'BCA Inputs'!$AW$14:$AW$54,0))*F500+INDEX('BCA Inputs'!$BQ$14:$BQ$54,MATCH(I500,'BCA Inputs'!$AW$14:$AW$54,0))*G500,"")),"")</f>
        <v/>
      </c>
      <c r="AE500" s="237" t="str">
        <f t="shared" si="76"/>
        <v/>
      </c>
      <c r="AF500" s="198">
        <f t="shared" si="78"/>
        <v>0</v>
      </c>
      <c r="AG500" s="239">
        <f t="shared" si="79"/>
        <v>0</v>
      </c>
    </row>
    <row r="501" spans="1:33">
      <c r="A501" s="228"/>
      <c r="B501" s="176"/>
      <c r="C501" s="229"/>
      <c r="D501" s="230"/>
      <c r="E501" s="230"/>
      <c r="F501" s="230"/>
      <c r="G501" s="230"/>
      <c r="H501" s="231"/>
      <c r="I501" s="231"/>
      <c r="J501" s="232"/>
      <c r="K501" s="232"/>
      <c r="L501" s="232"/>
      <c r="M501" s="181">
        <f t="shared" si="77"/>
        <v>0</v>
      </c>
      <c r="N501" s="181">
        <f>IF(H501="",0,H501*I501*'Avoided Water Savings Cost'!$C$16)</f>
        <v>0</v>
      </c>
      <c r="O501" s="545">
        <f>IF(C501="",0,IF($B$3="NYSEG",C501/(1-'Avoided Electric Costs 2020'!$W$21),IF($B$3="RG&amp;E",C501/(1-'Avoided Electric Costs 2020'!$X$21),"")))</f>
        <v>0</v>
      </c>
      <c r="P501" s="546">
        <f>IF(D501="",0,IF($B$3="NYSEG",D501/(1-'Avoided Electric Costs 2020'!$W$21),IF($B$3="RG&amp;E",D501/(1-'Avoided Electric Costs 2020'!$X$21),"")))</f>
        <v>0</v>
      </c>
      <c r="Q501" s="546">
        <f>IF(E501="",0,IF($B$3="NYSEG",E501/(1-'Avoided Natural Gas Costs 2020'!$J$34),IF($B$3="RG&amp;E",E501/(1-'Avoided Natural Gas Costs 2020'!$K$34),"")))</f>
        <v>0</v>
      </c>
      <c r="R501" s="233" t="str">
        <f>IFERROR(IF(P501*'BCA Inputs'!$C$1+Q501*'BCA Inputs'!$C$2+F501*'BCA Inputs'!$C$2+G501*'BCA Inputs'!$C$2=0,"",P501*'BCA Inputs'!$C$1+Q501*'BCA Inputs'!$C$2+F501*'BCA Inputs'!$C$2+G501*'BCA Inputs'!$C$2),"")</f>
        <v/>
      </c>
      <c r="S501" s="181" t="str">
        <f t="shared" si="70"/>
        <v/>
      </c>
      <c r="T501" s="181" t="str">
        <f>IFERROR(IF($B$3="NYSEG",(INDEX('BCA Inputs'!$N$14:$N$54,MATCH(I501,'BCA Inputs'!$M$14:$M$54,0))*P501+INDEX('BCA Inputs'!$O$14:$O$54,MATCH(I501,'BCA Inputs'!$M$14:$M$54,0))*O501+INDEX('BCA Inputs'!P:P,MATCH(I501,'BCA Inputs'!M:M,0))*Q501+INDEX('BCA Inputs'!Q:Q,MATCH(I501,'BCA Inputs'!M:M,0))*F501+INDEX('BCA Inputs'!R:R,MATCH(I501,'BCA Inputs'!M:M,0))*G501)+L501+N501,IF($B$3="RG&amp;E",(INDEX('BCA Inputs'!$AX$14:$AX$54,MATCH(I501,'BCA Inputs'!$AW$14:$AW$54,0))*P501+INDEX('BCA Inputs'!$AY$14:$AY$54,MATCH(I501,'BCA Inputs'!$AW$14:$AW$54,0))*O501+INDEX('BCA Inputs'!$AZ$14:$AZ$54,MATCH(I501,'BCA Inputs'!$AW$14:$AW$54,0))*Q501+INDEX('BCA Inputs'!$BA$14:$BA$54,MATCH(I501,'BCA Inputs'!$AW$14:$AW$54,0))*F501+INDEX('BCA Inputs'!$BB$14:$BB$54,MATCH(I501,'BCA Inputs'!$AW$14:$AW$54,0))*G501)+L501+N501,"")),"")</f>
        <v/>
      </c>
      <c r="U501" s="234" t="str">
        <f t="shared" si="71"/>
        <v/>
      </c>
      <c r="V501" s="234" t="str">
        <f t="shared" si="72"/>
        <v/>
      </c>
      <c r="W501" s="234" t="str">
        <f t="shared" si="73"/>
        <v/>
      </c>
      <c r="Y501" s="235" t="str">
        <f t="shared" si="74"/>
        <v/>
      </c>
      <c r="Z501" s="236" t="str">
        <f>IFERROR(IF($B$3="NYSEG",INDEX('BCA Inputs'!$X$14:$X$54,MATCH(I501,'BCA Inputs'!$M$14:$M$54,0))*P501+INDEX('BCA Inputs'!$Y$14:$Y$54,MATCH(I501,'BCA Inputs'!$M$14:$M$54,0))*O501+INDEX('BCA Inputs'!$Z$14:$Z$54,MATCH(I501,'BCA Inputs'!$M$14:$M$54,0))*Q501+INDEX('BCA Inputs'!$AA$14:$AA$54,MATCH(I501,'BCA Inputs'!$M$14:$M$54,0))*F501+INDEX('BCA Inputs'!$AB$14:$AB$54,MATCH(I501,'BCA Inputs'!$M$14:$M$54,0))*G501,IF($B$3="RG&amp;E",INDEX('BCA Inputs'!$BG$14:$BG$54,MATCH(I501,'BCA Inputs'!$AW$14:$AW$54,0))*P501+INDEX('BCA Inputs'!$BH$14:$BH$54,MATCH(I501,'BCA Inputs'!$AW$14:$AW$54,0))*O501+INDEX('BCA Inputs'!$BI$14:$BI$54,MATCH(I501,'BCA Inputs'!$AW$14:$AW$54,0))*Q501+INDEX('BCA Inputs'!$BJ$14:$BJ$54,MATCH(I501,'BCA Inputs'!$AW$14:$AW$54,0))*F501+INDEX('BCA Inputs'!$BK$14:$BK$54,MATCH(I501,'BCA Inputs'!$AW$14:$AW$54,0))*G501,"")),"")</f>
        <v/>
      </c>
      <c r="AA501" s="237" t="str">
        <f t="shared" si="75"/>
        <v/>
      </c>
      <c r="AC501" s="238" t="str">
        <f>IFERROR((K501+R501)+IF($B$3="NYSEG",INDEX('BCA Inputs'!$AI$14:$AI$54,MATCH(I501,'BCA Inputs'!$M$14:$M$54,0))*P501+INDEX('BCA Inputs'!$AJ$14:$AJ$54,MATCH(I501,'BCA Inputs'!$M$14:$M$54,0))*Q501,IF($B$3="RG&amp;E",INDEX('BCA Inputs'!$BR$14:$BR$54,MATCH(I501,'BCA Inputs'!$AW$14:$AW$54,0))*P501+INDEX('BCA Inputs'!$BS$14:$BS$54,MATCH(I501,'BCA Inputs'!$AW$14:$AW$54,0))*Q501,"")),"")</f>
        <v/>
      </c>
      <c r="AD501" s="181" t="str">
        <f>IFERROR(IF($B$3="NYSEG",INDEX('BCA Inputs'!$AD$14:$AD$54,MATCH(I501,'BCA Inputs'!$M$14:$M$54,0))*P501+INDEX('BCA Inputs'!$AE$14:$AE$54,MATCH(I501,'BCA Inputs'!$M$14:$M$54,0))*O501+INDEX('BCA Inputs'!$AF$14:$AF$54,MATCH(I501,'BCA Inputs'!$M$14:$M$54,0))*Q501+INDEX('BCA Inputs'!$AG$14:$AG$54,MATCH(I501,'BCA Inputs'!$M$14:$M$54,0))*F501+INDEX('BCA Inputs'!$AH$14:$AH$54,MATCH(I501,'BCA Inputs'!$M$14:$M$54,0))*G501,IF($B$3="RG&amp;E",INDEX('BCA Inputs'!$BM$14:$BM$54,MATCH(I501,'BCA Inputs'!$AW$14:$AW$54,0))*P501+INDEX('BCA Inputs'!$BN$14:$BN$54,MATCH(I501,'BCA Inputs'!$AW$14:$AW$54,0))*O501+INDEX('BCA Inputs'!$BO$14:$BO$54,MATCH(I501,'BCA Inputs'!$AW$14:$AW$54,0))*Q501+INDEX('BCA Inputs'!$BP$14:$BP$54,MATCH(I501,'BCA Inputs'!$AW$14:$AW$54,0))*F501+INDEX('BCA Inputs'!$BQ$14:$BQ$54,MATCH(I501,'BCA Inputs'!$AW$14:$AW$54,0))*G501,"")),"")</f>
        <v/>
      </c>
      <c r="AE501" s="237" t="str">
        <f t="shared" si="76"/>
        <v/>
      </c>
      <c r="AF501" s="198">
        <f t="shared" si="78"/>
        <v>0</v>
      </c>
      <c r="AG501" s="239">
        <f t="shared" si="79"/>
        <v>0</v>
      </c>
    </row>
    <row r="502" spans="1:33">
      <c r="A502" s="228"/>
      <c r="B502" s="176"/>
      <c r="C502" s="229"/>
      <c r="D502" s="230"/>
      <c r="E502" s="230"/>
      <c r="F502" s="230"/>
      <c r="G502" s="230"/>
      <c r="H502" s="231"/>
      <c r="I502" s="231"/>
      <c r="J502" s="232"/>
      <c r="K502" s="232"/>
      <c r="L502" s="232"/>
      <c r="M502" s="181">
        <f t="shared" si="77"/>
        <v>0</v>
      </c>
      <c r="N502" s="181">
        <f>IF(H502="",0,H502*I502*'Avoided Water Savings Cost'!$C$16)</f>
        <v>0</v>
      </c>
      <c r="O502" s="545">
        <f>IF(C502="",0,IF($B$3="NYSEG",C502/(1-'Avoided Electric Costs 2020'!$W$21),IF($B$3="RG&amp;E",C502/(1-'Avoided Electric Costs 2020'!$X$21),"")))</f>
        <v>0</v>
      </c>
      <c r="P502" s="546">
        <f>IF(D502="",0,IF($B$3="NYSEG",D502/(1-'Avoided Electric Costs 2020'!$W$21),IF($B$3="RG&amp;E",D502/(1-'Avoided Electric Costs 2020'!$X$21),"")))</f>
        <v>0</v>
      </c>
      <c r="Q502" s="546">
        <f>IF(E502="",0,IF($B$3="NYSEG",E502/(1-'Avoided Natural Gas Costs 2020'!$J$34),IF($B$3="RG&amp;E",E502/(1-'Avoided Natural Gas Costs 2020'!$K$34),"")))</f>
        <v>0</v>
      </c>
      <c r="R502" s="233" t="str">
        <f>IFERROR(IF(P502*'BCA Inputs'!$C$1+Q502*'BCA Inputs'!$C$2+F502*'BCA Inputs'!$C$2+G502*'BCA Inputs'!$C$2=0,"",P502*'BCA Inputs'!$C$1+Q502*'BCA Inputs'!$C$2+F502*'BCA Inputs'!$C$2+G502*'BCA Inputs'!$C$2),"")</f>
        <v/>
      </c>
      <c r="S502" s="181" t="str">
        <f t="shared" si="70"/>
        <v/>
      </c>
      <c r="T502" s="181" t="str">
        <f>IFERROR(IF($B$3="NYSEG",(INDEX('BCA Inputs'!$N$14:$N$54,MATCH(I502,'BCA Inputs'!$M$14:$M$54,0))*P502+INDEX('BCA Inputs'!$O$14:$O$54,MATCH(I502,'BCA Inputs'!$M$14:$M$54,0))*O502+INDEX('BCA Inputs'!P:P,MATCH(I502,'BCA Inputs'!M:M,0))*Q502+INDEX('BCA Inputs'!Q:Q,MATCH(I502,'BCA Inputs'!M:M,0))*F502+INDEX('BCA Inputs'!R:R,MATCH(I502,'BCA Inputs'!M:M,0))*G502)+L502+N502,IF($B$3="RG&amp;E",(INDEX('BCA Inputs'!$AX$14:$AX$54,MATCH(I502,'BCA Inputs'!$AW$14:$AW$54,0))*P502+INDEX('BCA Inputs'!$AY$14:$AY$54,MATCH(I502,'BCA Inputs'!$AW$14:$AW$54,0))*O502+INDEX('BCA Inputs'!$AZ$14:$AZ$54,MATCH(I502,'BCA Inputs'!$AW$14:$AW$54,0))*Q502+INDEX('BCA Inputs'!$BA$14:$BA$54,MATCH(I502,'BCA Inputs'!$AW$14:$AW$54,0))*F502+INDEX('BCA Inputs'!$BB$14:$BB$54,MATCH(I502,'BCA Inputs'!$AW$14:$AW$54,0))*G502)+L502+N502,"")),"")</f>
        <v/>
      </c>
      <c r="U502" s="234" t="str">
        <f t="shared" si="71"/>
        <v/>
      </c>
      <c r="V502" s="234" t="str">
        <f t="shared" si="72"/>
        <v/>
      </c>
      <c r="W502" s="234" t="str">
        <f t="shared" si="73"/>
        <v/>
      </c>
      <c r="Y502" s="235" t="str">
        <f t="shared" si="74"/>
        <v/>
      </c>
      <c r="Z502" s="236" t="str">
        <f>IFERROR(IF($B$3="NYSEG",INDEX('BCA Inputs'!$X$14:$X$54,MATCH(I502,'BCA Inputs'!$M$14:$M$54,0))*P502+INDEX('BCA Inputs'!$Y$14:$Y$54,MATCH(I502,'BCA Inputs'!$M$14:$M$54,0))*O502+INDEX('BCA Inputs'!$Z$14:$Z$54,MATCH(I502,'BCA Inputs'!$M$14:$M$54,0))*Q502+INDEX('BCA Inputs'!$AA$14:$AA$54,MATCH(I502,'BCA Inputs'!$M$14:$M$54,0))*F502+INDEX('BCA Inputs'!$AB$14:$AB$54,MATCH(I502,'BCA Inputs'!$M$14:$M$54,0))*G502,IF($B$3="RG&amp;E",INDEX('BCA Inputs'!$BG$14:$BG$54,MATCH(I502,'BCA Inputs'!$AW$14:$AW$54,0))*P502+INDEX('BCA Inputs'!$BH$14:$BH$54,MATCH(I502,'BCA Inputs'!$AW$14:$AW$54,0))*O502+INDEX('BCA Inputs'!$BI$14:$BI$54,MATCH(I502,'BCA Inputs'!$AW$14:$AW$54,0))*Q502+INDEX('BCA Inputs'!$BJ$14:$BJ$54,MATCH(I502,'BCA Inputs'!$AW$14:$AW$54,0))*F502+INDEX('BCA Inputs'!$BK$14:$BK$54,MATCH(I502,'BCA Inputs'!$AW$14:$AW$54,0))*G502,"")),"")</f>
        <v/>
      </c>
      <c r="AA502" s="237" t="str">
        <f t="shared" si="75"/>
        <v/>
      </c>
      <c r="AC502" s="238" t="str">
        <f>IFERROR((K502+R502)+IF($B$3="NYSEG",INDEX('BCA Inputs'!$AI$14:$AI$54,MATCH(I502,'BCA Inputs'!$M$14:$M$54,0))*P502+INDEX('BCA Inputs'!$AJ$14:$AJ$54,MATCH(I502,'BCA Inputs'!$M$14:$M$54,0))*Q502,IF($B$3="RG&amp;E",INDEX('BCA Inputs'!$BR$14:$BR$54,MATCH(I502,'BCA Inputs'!$AW$14:$AW$54,0))*P502+INDEX('BCA Inputs'!$BS$14:$BS$54,MATCH(I502,'BCA Inputs'!$AW$14:$AW$54,0))*Q502,"")),"")</f>
        <v/>
      </c>
      <c r="AD502" s="181" t="str">
        <f>IFERROR(IF($B$3="NYSEG",INDEX('BCA Inputs'!$AD$14:$AD$54,MATCH(I502,'BCA Inputs'!$M$14:$M$54,0))*P502+INDEX('BCA Inputs'!$AE$14:$AE$54,MATCH(I502,'BCA Inputs'!$M$14:$M$54,0))*O502+INDEX('BCA Inputs'!$AF$14:$AF$54,MATCH(I502,'BCA Inputs'!$M$14:$M$54,0))*Q502+INDEX('BCA Inputs'!$AG$14:$AG$54,MATCH(I502,'BCA Inputs'!$M$14:$M$54,0))*F502+INDEX('BCA Inputs'!$AH$14:$AH$54,MATCH(I502,'BCA Inputs'!$M$14:$M$54,0))*G502,IF($B$3="RG&amp;E",INDEX('BCA Inputs'!$BM$14:$BM$54,MATCH(I502,'BCA Inputs'!$AW$14:$AW$54,0))*P502+INDEX('BCA Inputs'!$BN$14:$BN$54,MATCH(I502,'BCA Inputs'!$AW$14:$AW$54,0))*O502+INDEX('BCA Inputs'!$BO$14:$BO$54,MATCH(I502,'BCA Inputs'!$AW$14:$AW$54,0))*Q502+INDEX('BCA Inputs'!$BP$14:$BP$54,MATCH(I502,'BCA Inputs'!$AW$14:$AW$54,0))*F502+INDEX('BCA Inputs'!$BQ$14:$BQ$54,MATCH(I502,'BCA Inputs'!$AW$14:$AW$54,0))*G502,"")),"")</f>
        <v/>
      </c>
      <c r="AE502" s="237" t="str">
        <f t="shared" si="76"/>
        <v/>
      </c>
      <c r="AF502" s="198">
        <f t="shared" si="78"/>
        <v>0</v>
      </c>
      <c r="AG502" s="239">
        <f t="shared" si="79"/>
        <v>0</v>
      </c>
    </row>
    <row r="503" spans="1:33">
      <c r="A503" s="228"/>
      <c r="B503" s="176"/>
      <c r="C503" s="229"/>
      <c r="D503" s="230"/>
      <c r="E503" s="230"/>
      <c r="F503" s="230"/>
      <c r="G503" s="230"/>
      <c r="H503" s="231"/>
      <c r="I503" s="231"/>
      <c r="J503" s="232"/>
      <c r="K503" s="232"/>
      <c r="L503" s="232"/>
      <c r="M503" s="181">
        <f t="shared" si="77"/>
        <v>0</v>
      </c>
      <c r="N503" s="181">
        <f>IF(H503="",0,H503*I503*'Avoided Water Savings Cost'!$C$16)</f>
        <v>0</v>
      </c>
      <c r="O503" s="545">
        <f>IF(C503="",0,IF($B$3="NYSEG",C503/(1-'Avoided Electric Costs 2020'!$W$21),IF($B$3="RG&amp;E",C503/(1-'Avoided Electric Costs 2020'!$X$21),"")))</f>
        <v>0</v>
      </c>
      <c r="P503" s="546">
        <f>IF(D503="",0,IF($B$3="NYSEG",D503/(1-'Avoided Electric Costs 2020'!$W$21),IF($B$3="RG&amp;E",D503/(1-'Avoided Electric Costs 2020'!$X$21),"")))</f>
        <v>0</v>
      </c>
      <c r="Q503" s="546">
        <f>IF(E503="",0,IF($B$3="NYSEG",E503/(1-'Avoided Natural Gas Costs 2020'!$J$34),IF($B$3="RG&amp;E",E503/(1-'Avoided Natural Gas Costs 2020'!$K$34),"")))</f>
        <v>0</v>
      </c>
      <c r="R503" s="233" t="str">
        <f>IFERROR(IF(P503*'BCA Inputs'!$C$1+Q503*'BCA Inputs'!$C$2+F503*'BCA Inputs'!$C$2+G503*'BCA Inputs'!$C$2=0,"",P503*'BCA Inputs'!$C$1+Q503*'BCA Inputs'!$C$2+F503*'BCA Inputs'!$C$2+G503*'BCA Inputs'!$C$2),"")</f>
        <v/>
      </c>
      <c r="S503" s="181" t="str">
        <f t="shared" si="70"/>
        <v/>
      </c>
      <c r="T503" s="181" t="str">
        <f>IFERROR(IF($B$3="NYSEG",(INDEX('BCA Inputs'!$N$14:$N$54,MATCH(I503,'BCA Inputs'!$M$14:$M$54,0))*P503+INDEX('BCA Inputs'!$O$14:$O$54,MATCH(I503,'BCA Inputs'!$M$14:$M$54,0))*O503+INDEX('BCA Inputs'!P:P,MATCH(I503,'BCA Inputs'!M:M,0))*Q503+INDEX('BCA Inputs'!Q:Q,MATCH(I503,'BCA Inputs'!M:M,0))*F503+INDEX('BCA Inputs'!R:R,MATCH(I503,'BCA Inputs'!M:M,0))*G503)+L503+N503,IF($B$3="RG&amp;E",(INDEX('BCA Inputs'!$AX$14:$AX$54,MATCH(I503,'BCA Inputs'!$AW$14:$AW$54,0))*P503+INDEX('BCA Inputs'!$AY$14:$AY$54,MATCH(I503,'BCA Inputs'!$AW$14:$AW$54,0))*O503+INDEX('BCA Inputs'!$AZ$14:$AZ$54,MATCH(I503,'BCA Inputs'!$AW$14:$AW$54,0))*Q503+INDEX('BCA Inputs'!$BA$14:$BA$54,MATCH(I503,'BCA Inputs'!$AW$14:$AW$54,0))*F503+INDEX('BCA Inputs'!$BB$14:$BB$54,MATCH(I503,'BCA Inputs'!$AW$14:$AW$54,0))*G503)+L503+N503,"")),"")</f>
        <v/>
      </c>
      <c r="U503" s="234" t="str">
        <f t="shared" si="71"/>
        <v/>
      </c>
      <c r="V503" s="234" t="str">
        <f t="shared" si="72"/>
        <v/>
      </c>
      <c r="W503" s="234" t="str">
        <f t="shared" si="73"/>
        <v/>
      </c>
      <c r="Y503" s="235" t="str">
        <f t="shared" si="74"/>
        <v/>
      </c>
      <c r="Z503" s="236" t="str">
        <f>IFERROR(IF($B$3="NYSEG",INDEX('BCA Inputs'!$X$14:$X$54,MATCH(I503,'BCA Inputs'!$M$14:$M$54,0))*P503+INDEX('BCA Inputs'!$Y$14:$Y$54,MATCH(I503,'BCA Inputs'!$M$14:$M$54,0))*O503+INDEX('BCA Inputs'!$Z$14:$Z$54,MATCH(I503,'BCA Inputs'!$M$14:$M$54,0))*Q503+INDEX('BCA Inputs'!$AA$14:$AA$54,MATCH(I503,'BCA Inputs'!$M$14:$M$54,0))*F503+INDEX('BCA Inputs'!$AB$14:$AB$54,MATCH(I503,'BCA Inputs'!$M$14:$M$54,0))*G503,IF($B$3="RG&amp;E",INDEX('BCA Inputs'!$BG$14:$BG$54,MATCH(I503,'BCA Inputs'!$AW$14:$AW$54,0))*P503+INDEX('BCA Inputs'!$BH$14:$BH$54,MATCH(I503,'BCA Inputs'!$AW$14:$AW$54,0))*O503+INDEX('BCA Inputs'!$BI$14:$BI$54,MATCH(I503,'BCA Inputs'!$AW$14:$AW$54,0))*Q503+INDEX('BCA Inputs'!$BJ$14:$BJ$54,MATCH(I503,'BCA Inputs'!$AW$14:$AW$54,0))*F503+INDEX('BCA Inputs'!$BK$14:$BK$54,MATCH(I503,'BCA Inputs'!$AW$14:$AW$54,0))*G503,"")),"")</f>
        <v/>
      </c>
      <c r="AA503" s="237" t="str">
        <f t="shared" si="75"/>
        <v/>
      </c>
      <c r="AC503" s="238" t="str">
        <f>IFERROR((K503+R503)+IF($B$3="NYSEG",INDEX('BCA Inputs'!$AI$14:$AI$54,MATCH(I503,'BCA Inputs'!$M$14:$M$54,0))*P503+INDEX('BCA Inputs'!$AJ$14:$AJ$54,MATCH(I503,'BCA Inputs'!$M$14:$M$54,0))*Q503,IF($B$3="RG&amp;E",INDEX('BCA Inputs'!$BR$14:$BR$54,MATCH(I503,'BCA Inputs'!$AW$14:$AW$54,0))*P503+INDEX('BCA Inputs'!$BS$14:$BS$54,MATCH(I503,'BCA Inputs'!$AW$14:$AW$54,0))*Q503,"")),"")</f>
        <v/>
      </c>
      <c r="AD503" s="181" t="str">
        <f>IFERROR(IF($B$3="NYSEG",INDEX('BCA Inputs'!$AD$14:$AD$54,MATCH(I503,'BCA Inputs'!$M$14:$M$54,0))*P503+INDEX('BCA Inputs'!$AE$14:$AE$54,MATCH(I503,'BCA Inputs'!$M$14:$M$54,0))*O503+INDEX('BCA Inputs'!$AF$14:$AF$54,MATCH(I503,'BCA Inputs'!$M$14:$M$54,0))*Q503+INDEX('BCA Inputs'!$AG$14:$AG$54,MATCH(I503,'BCA Inputs'!$M$14:$M$54,0))*F503+INDEX('BCA Inputs'!$AH$14:$AH$54,MATCH(I503,'BCA Inputs'!$M$14:$M$54,0))*G503,IF($B$3="RG&amp;E",INDEX('BCA Inputs'!$BM$14:$BM$54,MATCH(I503,'BCA Inputs'!$AW$14:$AW$54,0))*P503+INDEX('BCA Inputs'!$BN$14:$BN$54,MATCH(I503,'BCA Inputs'!$AW$14:$AW$54,0))*O503+INDEX('BCA Inputs'!$BO$14:$BO$54,MATCH(I503,'BCA Inputs'!$AW$14:$AW$54,0))*Q503+INDEX('BCA Inputs'!$BP$14:$BP$54,MATCH(I503,'BCA Inputs'!$AW$14:$AW$54,0))*F503+INDEX('BCA Inputs'!$BQ$14:$BQ$54,MATCH(I503,'BCA Inputs'!$AW$14:$AW$54,0))*G503,"")),"")</f>
        <v/>
      </c>
      <c r="AE503" s="237" t="str">
        <f t="shared" si="76"/>
        <v/>
      </c>
      <c r="AF503" s="198">
        <f t="shared" si="78"/>
        <v>0</v>
      </c>
      <c r="AG503" s="239">
        <f t="shared" si="79"/>
        <v>0</v>
      </c>
    </row>
    <row r="504" spans="1:33">
      <c r="A504" s="228"/>
      <c r="B504" s="176"/>
      <c r="C504" s="229"/>
      <c r="D504" s="230"/>
      <c r="E504" s="230"/>
      <c r="F504" s="230"/>
      <c r="G504" s="230"/>
      <c r="H504" s="231"/>
      <c r="I504" s="231"/>
      <c r="J504" s="232"/>
      <c r="K504" s="232"/>
      <c r="L504" s="232"/>
      <c r="M504" s="181">
        <f t="shared" si="77"/>
        <v>0</v>
      </c>
      <c r="N504" s="181">
        <f>IF(H504="",0,H504*I504*'Avoided Water Savings Cost'!$C$16)</f>
        <v>0</v>
      </c>
      <c r="O504" s="545">
        <f>IF(C504="",0,IF($B$3="NYSEG",C504/(1-'Avoided Electric Costs 2020'!$W$21),IF($B$3="RG&amp;E",C504/(1-'Avoided Electric Costs 2020'!$X$21),"")))</f>
        <v>0</v>
      </c>
      <c r="P504" s="546">
        <f>IF(D504="",0,IF($B$3="NYSEG",D504/(1-'Avoided Electric Costs 2020'!$W$21),IF($B$3="RG&amp;E",D504/(1-'Avoided Electric Costs 2020'!$X$21),"")))</f>
        <v>0</v>
      </c>
      <c r="Q504" s="546">
        <f>IF(E504="",0,IF($B$3="NYSEG",E504/(1-'Avoided Natural Gas Costs 2020'!$J$34),IF($B$3="RG&amp;E",E504/(1-'Avoided Natural Gas Costs 2020'!$K$34),"")))</f>
        <v>0</v>
      </c>
      <c r="R504" s="233" t="str">
        <f>IFERROR(IF(P504*'BCA Inputs'!$C$1+Q504*'BCA Inputs'!$C$2+F504*'BCA Inputs'!$C$2+G504*'BCA Inputs'!$C$2=0,"",P504*'BCA Inputs'!$C$1+Q504*'BCA Inputs'!$C$2+F504*'BCA Inputs'!$C$2+G504*'BCA Inputs'!$C$2),"")</f>
        <v/>
      </c>
      <c r="S504" s="181" t="str">
        <f t="shared" si="70"/>
        <v/>
      </c>
      <c r="T504" s="181" t="str">
        <f>IFERROR(IF($B$3="NYSEG",(INDEX('BCA Inputs'!$N$14:$N$54,MATCH(I504,'BCA Inputs'!$M$14:$M$54,0))*P504+INDEX('BCA Inputs'!$O$14:$O$54,MATCH(I504,'BCA Inputs'!$M$14:$M$54,0))*O504+INDEX('BCA Inputs'!P:P,MATCH(I504,'BCA Inputs'!M:M,0))*Q504+INDEX('BCA Inputs'!Q:Q,MATCH(I504,'BCA Inputs'!M:M,0))*F504+INDEX('BCA Inputs'!R:R,MATCH(I504,'BCA Inputs'!M:M,0))*G504)+L504+N504,IF($B$3="RG&amp;E",(INDEX('BCA Inputs'!$AX$14:$AX$54,MATCH(I504,'BCA Inputs'!$AW$14:$AW$54,0))*P504+INDEX('BCA Inputs'!$AY$14:$AY$54,MATCH(I504,'BCA Inputs'!$AW$14:$AW$54,0))*O504+INDEX('BCA Inputs'!$AZ$14:$AZ$54,MATCH(I504,'BCA Inputs'!$AW$14:$AW$54,0))*Q504+INDEX('BCA Inputs'!$BA$14:$BA$54,MATCH(I504,'BCA Inputs'!$AW$14:$AW$54,0))*F504+INDEX('BCA Inputs'!$BB$14:$BB$54,MATCH(I504,'BCA Inputs'!$AW$14:$AW$54,0))*G504)+L504+N504,"")),"")</f>
        <v/>
      </c>
      <c r="U504" s="234" t="str">
        <f t="shared" si="71"/>
        <v/>
      </c>
      <c r="V504" s="234" t="str">
        <f t="shared" si="72"/>
        <v/>
      </c>
      <c r="W504" s="234" t="str">
        <f t="shared" si="73"/>
        <v/>
      </c>
      <c r="Y504" s="235" t="str">
        <f t="shared" si="74"/>
        <v/>
      </c>
      <c r="Z504" s="236" t="str">
        <f>IFERROR(IF($B$3="NYSEG",INDEX('BCA Inputs'!$X$14:$X$54,MATCH(I504,'BCA Inputs'!$M$14:$M$54,0))*P504+INDEX('BCA Inputs'!$Y$14:$Y$54,MATCH(I504,'BCA Inputs'!$M$14:$M$54,0))*O504+INDEX('BCA Inputs'!$Z$14:$Z$54,MATCH(I504,'BCA Inputs'!$M$14:$M$54,0))*Q504+INDEX('BCA Inputs'!$AA$14:$AA$54,MATCH(I504,'BCA Inputs'!$M$14:$M$54,0))*F504+INDEX('BCA Inputs'!$AB$14:$AB$54,MATCH(I504,'BCA Inputs'!$M$14:$M$54,0))*G504,IF($B$3="RG&amp;E",INDEX('BCA Inputs'!$BG$14:$BG$54,MATCH(I504,'BCA Inputs'!$AW$14:$AW$54,0))*P504+INDEX('BCA Inputs'!$BH$14:$BH$54,MATCH(I504,'BCA Inputs'!$AW$14:$AW$54,0))*O504+INDEX('BCA Inputs'!$BI$14:$BI$54,MATCH(I504,'BCA Inputs'!$AW$14:$AW$54,0))*Q504+INDEX('BCA Inputs'!$BJ$14:$BJ$54,MATCH(I504,'BCA Inputs'!$AW$14:$AW$54,0))*F504+INDEX('BCA Inputs'!$BK$14:$BK$54,MATCH(I504,'BCA Inputs'!$AW$14:$AW$54,0))*G504,"")),"")</f>
        <v/>
      </c>
      <c r="AA504" s="237" t="str">
        <f t="shared" si="75"/>
        <v/>
      </c>
      <c r="AC504" s="238" t="str">
        <f>IFERROR((K504+R504)+IF($B$3="NYSEG",INDEX('BCA Inputs'!$AI$14:$AI$54,MATCH(I504,'BCA Inputs'!$M$14:$M$54,0))*P504+INDEX('BCA Inputs'!$AJ$14:$AJ$54,MATCH(I504,'BCA Inputs'!$M$14:$M$54,0))*Q504,IF($B$3="RG&amp;E",INDEX('BCA Inputs'!$BR$14:$BR$54,MATCH(I504,'BCA Inputs'!$AW$14:$AW$54,0))*P504+INDEX('BCA Inputs'!$BS$14:$BS$54,MATCH(I504,'BCA Inputs'!$AW$14:$AW$54,0))*Q504,"")),"")</f>
        <v/>
      </c>
      <c r="AD504" s="181" t="str">
        <f>IFERROR(IF($B$3="NYSEG",INDEX('BCA Inputs'!$AD$14:$AD$54,MATCH(I504,'BCA Inputs'!$M$14:$M$54,0))*P504+INDEX('BCA Inputs'!$AE$14:$AE$54,MATCH(I504,'BCA Inputs'!$M$14:$M$54,0))*O504+INDEX('BCA Inputs'!$AF$14:$AF$54,MATCH(I504,'BCA Inputs'!$M$14:$M$54,0))*Q504+INDEX('BCA Inputs'!$AG$14:$AG$54,MATCH(I504,'BCA Inputs'!$M$14:$M$54,0))*F504+INDEX('BCA Inputs'!$AH$14:$AH$54,MATCH(I504,'BCA Inputs'!$M$14:$M$54,0))*G504,IF($B$3="RG&amp;E",INDEX('BCA Inputs'!$BM$14:$BM$54,MATCH(I504,'BCA Inputs'!$AW$14:$AW$54,0))*P504+INDEX('BCA Inputs'!$BN$14:$BN$54,MATCH(I504,'BCA Inputs'!$AW$14:$AW$54,0))*O504+INDEX('BCA Inputs'!$BO$14:$BO$54,MATCH(I504,'BCA Inputs'!$AW$14:$AW$54,0))*Q504+INDEX('BCA Inputs'!$BP$14:$BP$54,MATCH(I504,'BCA Inputs'!$AW$14:$AW$54,0))*F504+INDEX('BCA Inputs'!$BQ$14:$BQ$54,MATCH(I504,'BCA Inputs'!$AW$14:$AW$54,0))*G504,"")),"")</f>
        <v/>
      </c>
      <c r="AE504" s="237" t="str">
        <f t="shared" si="76"/>
        <v/>
      </c>
      <c r="AF504" s="198">
        <f t="shared" si="78"/>
        <v>0</v>
      </c>
      <c r="AG504" s="239">
        <f t="shared" si="79"/>
        <v>0</v>
      </c>
    </row>
    <row r="505" spans="1:33">
      <c r="A505" s="228"/>
      <c r="B505" s="176"/>
      <c r="C505" s="229"/>
      <c r="D505" s="230"/>
      <c r="E505" s="230"/>
      <c r="F505" s="230"/>
      <c r="G505" s="230"/>
      <c r="H505" s="231"/>
      <c r="I505" s="231"/>
      <c r="J505" s="232"/>
      <c r="K505" s="232"/>
      <c r="L505" s="232"/>
      <c r="M505" s="181">
        <f t="shared" si="77"/>
        <v>0</v>
      </c>
      <c r="N505" s="181">
        <f>IF(H505="",0,H505*I505*'Avoided Water Savings Cost'!$C$16)</f>
        <v>0</v>
      </c>
      <c r="O505" s="545">
        <f>IF(C505="",0,IF($B$3="NYSEG",C505/(1-'Avoided Electric Costs 2020'!$W$21),IF($B$3="RG&amp;E",C505/(1-'Avoided Electric Costs 2020'!$X$21),"")))</f>
        <v>0</v>
      </c>
      <c r="P505" s="546">
        <f>IF(D505="",0,IF($B$3="NYSEG",D505/(1-'Avoided Electric Costs 2020'!$W$21),IF($B$3="RG&amp;E",D505/(1-'Avoided Electric Costs 2020'!$X$21),"")))</f>
        <v>0</v>
      </c>
      <c r="Q505" s="546">
        <f>IF(E505="",0,IF($B$3="NYSEG",E505/(1-'Avoided Natural Gas Costs 2020'!$J$34),IF($B$3="RG&amp;E",E505/(1-'Avoided Natural Gas Costs 2020'!$K$34),"")))</f>
        <v>0</v>
      </c>
      <c r="R505" s="233" t="str">
        <f>IFERROR(IF(P505*'BCA Inputs'!$C$1+Q505*'BCA Inputs'!$C$2+F505*'BCA Inputs'!$C$2+G505*'BCA Inputs'!$C$2=0,"",P505*'BCA Inputs'!$C$1+Q505*'BCA Inputs'!$C$2+F505*'BCA Inputs'!$C$2+G505*'BCA Inputs'!$C$2),"")</f>
        <v/>
      </c>
      <c r="S505" s="181" t="str">
        <f t="shared" si="70"/>
        <v/>
      </c>
      <c r="T505" s="181" t="str">
        <f>IFERROR(IF($B$3="NYSEG",(INDEX('BCA Inputs'!$N$14:$N$54,MATCH(I505,'BCA Inputs'!$M$14:$M$54,0))*P505+INDEX('BCA Inputs'!$O$14:$O$54,MATCH(I505,'BCA Inputs'!$M$14:$M$54,0))*O505+INDEX('BCA Inputs'!P:P,MATCH(I505,'BCA Inputs'!M:M,0))*Q505+INDEX('BCA Inputs'!Q:Q,MATCH(I505,'BCA Inputs'!M:M,0))*F505+INDEX('BCA Inputs'!R:R,MATCH(I505,'BCA Inputs'!M:M,0))*G505)+L505+N505,IF($B$3="RG&amp;E",(INDEX('BCA Inputs'!$AX$14:$AX$54,MATCH(I505,'BCA Inputs'!$AW$14:$AW$54,0))*P505+INDEX('BCA Inputs'!$AY$14:$AY$54,MATCH(I505,'BCA Inputs'!$AW$14:$AW$54,0))*O505+INDEX('BCA Inputs'!$AZ$14:$AZ$54,MATCH(I505,'BCA Inputs'!$AW$14:$AW$54,0))*Q505+INDEX('BCA Inputs'!$BA$14:$BA$54,MATCH(I505,'BCA Inputs'!$AW$14:$AW$54,0))*F505+INDEX('BCA Inputs'!$BB$14:$BB$54,MATCH(I505,'BCA Inputs'!$AW$14:$AW$54,0))*G505)+L505+N505,"")),"")</f>
        <v/>
      </c>
      <c r="U505" s="234" t="str">
        <f t="shared" si="71"/>
        <v/>
      </c>
      <c r="V505" s="234" t="str">
        <f t="shared" si="72"/>
        <v/>
      </c>
      <c r="W505" s="234" t="str">
        <f t="shared" si="73"/>
        <v/>
      </c>
      <c r="Y505" s="235" t="str">
        <f t="shared" si="74"/>
        <v/>
      </c>
      <c r="Z505" s="236" t="str">
        <f>IFERROR(IF($B$3="NYSEG",INDEX('BCA Inputs'!$X$14:$X$54,MATCH(I505,'BCA Inputs'!$M$14:$M$54,0))*P505+INDEX('BCA Inputs'!$Y$14:$Y$54,MATCH(I505,'BCA Inputs'!$M$14:$M$54,0))*O505+INDEX('BCA Inputs'!$Z$14:$Z$54,MATCH(I505,'BCA Inputs'!$M$14:$M$54,0))*Q505+INDEX('BCA Inputs'!$AA$14:$AA$54,MATCH(I505,'BCA Inputs'!$M$14:$M$54,0))*F505+INDEX('BCA Inputs'!$AB$14:$AB$54,MATCH(I505,'BCA Inputs'!$M$14:$M$54,0))*G505,IF($B$3="RG&amp;E",INDEX('BCA Inputs'!$BG$14:$BG$54,MATCH(I505,'BCA Inputs'!$AW$14:$AW$54,0))*P505+INDEX('BCA Inputs'!$BH$14:$BH$54,MATCH(I505,'BCA Inputs'!$AW$14:$AW$54,0))*O505+INDEX('BCA Inputs'!$BI$14:$BI$54,MATCH(I505,'BCA Inputs'!$AW$14:$AW$54,0))*Q505+INDEX('BCA Inputs'!$BJ$14:$BJ$54,MATCH(I505,'BCA Inputs'!$AW$14:$AW$54,0))*F505+INDEX('BCA Inputs'!$BK$14:$BK$54,MATCH(I505,'BCA Inputs'!$AW$14:$AW$54,0))*G505,"")),"")</f>
        <v/>
      </c>
      <c r="AA505" s="237" t="str">
        <f t="shared" si="75"/>
        <v/>
      </c>
      <c r="AC505" s="238" t="str">
        <f>IFERROR((K505+R505)+IF($B$3="NYSEG",INDEX('BCA Inputs'!$AI$14:$AI$54,MATCH(I505,'BCA Inputs'!$M$14:$M$54,0))*P505+INDEX('BCA Inputs'!$AJ$14:$AJ$54,MATCH(I505,'BCA Inputs'!$M$14:$M$54,0))*Q505,IF($B$3="RG&amp;E",INDEX('BCA Inputs'!$BR$14:$BR$54,MATCH(I505,'BCA Inputs'!$AW$14:$AW$54,0))*P505+INDEX('BCA Inputs'!$BS$14:$BS$54,MATCH(I505,'BCA Inputs'!$AW$14:$AW$54,0))*Q505,"")),"")</f>
        <v/>
      </c>
      <c r="AD505" s="181" t="str">
        <f>IFERROR(IF($B$3="NYSEG",INDEX('BCA Inputs'!$AD$14:$AD$54,MATCH(I505,'BCA Inputs'!$M$14:$M$54,0))*P505+INDEX('BCA Inputs'!$AE$14:$AE$54,MATCH(I505,'BCA Inputs'!$M$14:$M$54,0))*O505+INDEX('BCA Inputs'!$AF$14:$AF$54,MATCH(I505,'BCA Inputs'!$M$14:$M$54,0))*Q505+INDEX('BCA Inputs'!$AG$14:$AG$54,MATCH(I505,'BCA Inputs'!$M$14:$M$54,0))*F505+INDEX('BCA Inputs'!$AH$14:$AH$54,MATCH(I505,'BCA Inputs'!$M$14:$M$54,0))*G505,IF($B$3="RG&amp;E",INDEX('BCA Inputs'!$BM$14:$BM$54,MATCH(I505,'BCA Inputs'!$AW$14:$AW$54,0))*P505+INDEX('BCA Inputs'!$BN$14:$BN$54,MATCH(I505,'BCA Inputs'!$AW$14:$AW$54,0))*O505+INDEX('BCA Inputs'!$BO$14:$BO$54,MATCH(I505,'BCA Inputs'!$AW$14:$AW$54,0))*Q505+INDEX('BCA Inputs'!$BP$14:$BP$54,MATCH(I505,'BCA Inputs'!$AW$14:$AW$54,0))*F505+INDEX('BCA Inputs'!$BQ$14:$BQ$54,MATCH(I505,'BCA Inputs'!$AW$14:$AW$54,0))*G505,"")),"")</f>
        <v/>
      </c>
      <c r="AE505" s="237" t="str">
        <f t="shared" si="76"/>
        <v/>
      </c>
      <c r="AF505" s="198">
        <f t="shared" si="78"/>
        <v>0</v>
      </c>
      <c r="AG505" s="239">
        <f t="shared" si="79"/>
        <v>0</v>
      </c>
    </row>
    <row r="506" spans="1:33">
      <c r="A506" s="228"/>
      <c r="B506" s="176"/>
      <c r="C506" s="229"/>
      <c r="D506" s="230"/>
      <c r="E506" s="230"/>
      <c r="F506" s="230"/>
      <c r="G506" s="230"/>
      <c r="H506" s="231"/>
      <c r="I506" s="231"/>
      <c r="J506" s="232"/>
      <c r="K506" s="232"/>
      <c r="L506" s="232"/>
      <c r="M506" s="181">
        <f t="shared" si="77"/>
        <v>0</v>
      </c>
      <c r="N506" s="181">
        <f>IF(H506="",0,H506*I506*'Avoided Water Savings Cost'!$C$16)</f>
        <v>0</v>
      </c>
      <c r="O506" s="545">
        <f>IF(C506="",0,IF($B$3="NYSEG",C506/(1-'Avoided Electric Costs 2020'!$W$21),IF($B$3="RG&amp;E",C506/(1-'Avoided Electric Costs 2020'!$X$21),"")))</f>
        <v>0</v>
      </c>
      <c r="P506" s="546">
        <f>IF(D506="",0,IF($B$3="NYSEG",D506/(1-'Avoided Electric Costs 2020'!$W$21),IF($B$3="RG&amp;E",D506/(1-'Avoided Electric Costs 2020'!$X$21),"")))</f>
        <v>0</v>
      </c>
      <c r="Q506" s="546">
        <f>IF(E506="",0,IF($B$3="NYSEG",E506/(1-'Avoided Natural Gas Costs 2020'!$J$34),IF($B$3="RG&amp;E",E506/(1-'Avoided Natural Gas Costs 2020'!$K$34),"")))</f>
        <v>0</v>
      </c>
      <c r="R506" s="233" t="str">
        <f>IFERROR(IF(P506*'BCA Inputs'!$C$1+Q506*'BCA Inputs'!$C$2+F506*'BCA Inputs'!$C$2+G506*'BCA Inputs'!$C$2=0,"",P506*'BCA Inputs'!$C$1+Q506*'BCA Inputs'!$C$2+F506*'BCA Inputs'!$C$2+G506*'BCA Inputs'!$C$2),"")</f>
        <v/>
      </c>
      <c r="S506" s="181" t="str">
        <f t="shared" si="70"/>
        <v/>
      </c>
      <c r="T506" s="181" t="str">
        <f>IFERROR(IF($B$3="NYSEG",(INDEX('BCA Inputs'!$N$14:$N$54,MATCH(I506,'BCA Inputs'!$M$14:$M$54,0))*P506+INDEX('BCA Inputs'!$O$14:$O$54,MATCH(I506,'BCA Inputs'!$M$14:$M$54,0))*O506+INDEX('BCA Inputs'!P:P,MATCH(I506,'BCA Inputs'!M:M,0))*Q506+INDEX('BCA Inputs'!Q:Q,MATCH(I506,'BCA Inputs'!M:M,0))*F506+INDEX('BCA Inputs'!R:R,MATCH(I506,'BCA Inputs'!M:M,0))*G506)+L506+N506,IF($B$3="RG&amp;E",(INDEX('BCA Inputs'!$AX$14:$AX$54,MATCH(I506,'BCA Inputs'!$AW$14:$AW$54,0))*P506+INDEX('BCA Inputs'!$AY$14:$AY$54,MATCH(I506,'BCA Inputs'!$AW$14:$AW$54,0))*O506+INDEX('BCA Inputs'!$AZ$14:$AZ$54,MATCH(I506,'BCA Inputs'!$AW$14:$AW$54,0))*Q506+INDEX('BCA Inputs'!$BA$14:$BA$54,MATCH(I506,'BCA Inputs'!$AW$14:$AW$54,0))*F506+INDEX('BCA Inputs'!$BB$14:$BB$54,MATCH(I506,'BCA Inputs'!$AW$14:$AW$54,0))*G506)+L506+N506,"")),"")</f>
        <v/>
      </c>
      <c r="U506" s="234" t="str">
        <f t="shared" si="71"/>
        <v/>
      </c>
      <c r="V506" s="234" t="str">
        <f t="shared" si="72"/>
        <v/>
      </c>
      <c r="W506" s="234" t="str">
        <f t="shared" si="73"/>
        <v/>
      </c>
      <c r="Y506" s="235" t="str">
        <f t="shared" si="74"/>
        <v/>
      </c>
      <c r="Z506" s="236" t="str">
        <f>IFERROR(IF($B$3="NYSEG",INDEX('BCA Inputs'!$X$14:$X$54,MATCH(I506,'BCA Inputs'!$M$14:$M$54,0))*P506+INDEX('BCA Inputs'!$Y$14:$Y$54,MATCH(I506,'BCA Inputs'!$M$14:$M$54,0))*O506+INDEX('BCA Inputs'!$Z$14:$Z$54,MATCH(I506,'BCA Inputs'!$M$14:$M$54,0))*Q506+INDEX('BCA Inputs'!$AA$14:$AA$54,MATCH(I506,'BCA Inputs'!$M$14:$M$54,0))*F506+INDEX('BCA Inputs'!$AB$14:$AB$54,MATCH(I506,'BCA Inputs'!$M$14:$M$54,0))*G506,IF($B$3="RG&amp;E",INDEX('BCA Inputs'!$BG$14:$BG$54,MATCH(I506,'BCA Inputs'!$AW$14:$AW$54,0))*P506+INDEX('BCA Inputs'!$BH$14:$BH$54,MATCH(I506,'BCA Inputs'!$AW$14:$AW$54,0))*O506+INDEX('BCA Inputs'!$BI$14:$BI$54,MATCH(I506,'BCA Inputs'!$AW$14:$AW$54,0))*Q506+INDEX('BCA Inputs'!$BJ$14:$BJ$54,MATCH(I506,'BCA Inputs'!$AW$14:$AW$54,0))*F506+INDEX('BCA Inputs'!$BK$14:$BK$54,MATCH(I506,'BCA Inputs'!$AW$14:$AW$54,0))*G506,"")),"")</f>
        <v/>
      </c>
      <c r="AA506" s="237" t="str">
        <f t="shared" si="75"/>
        <v/>
      </c>
      <c r="AC506" s="238" t="str">
        <f>IFERROR((K506+R506)+IF($B$3="NYSEG",INDEX('BCA Inputs'!$AI$14:$AI$54,MATCH(I506,'BCA Inputs'!$M$14:$M$54,0))*P506+INDEX('BCA Inputs'!$AJ$14:$AJ$54,MATCH(I506,'BCA Inputs'!$M$14:$M$54,0))*Q506,IF($B$3="RG&amp;E",INDEX('BCA Inputs'!$BR$14:$BR$54,MATCH(I506,'BCA Inputs'!$AW$14:$AW$54,0))*P506+INDEX('BCA Inputs'!$BS$14:$BS$54,MATCH(I506,'BCA Inputs'!$AW$14:$AW$54,0))*Q506,"")),"")</f>
        <v/>
      </c>
      <c r="AD506" s="181" t="str">
        <f>IFERROR(IF($B$3="NYSEG",INDEX('BCA Inputs'!$AD$14:$AD$54,MATCH(I506,'BCA Inputs'!$M$14:$M$54,0))*P506+INDEX('BCA Inputs'!$AE$14:$AE$54,MATCH(I506,'BCA Inputs'!$M$14:$M$54,0))*O506+INDEX('BCA Inputs'!$AF$14:$AF$54,MATCH(I506,'BCA Inputs'!$M$14:$M$54,0))*Q506+INDEX('BCA Inputs'!$AG$14:$AG$54,MATCH(I506,'BCA Inputs'!$M$14:$M$54,0))*F506+INDEX('BCA Inputs'!$AH$14:$AH$54,MATCH(I506,'BCA Inputs'!$M$14:$M$54,0))*G506,IF($B$3="RG&amp;E",INDEX('BCA Inputs'!$BM$14:$BM$54,MATCH(I506,'BCA Inputs'!$AW$14:$AW$54,0))*P506+INDEX('BCA Inputs'!$BN$14:$BN$54,MATCH(I506,'BCA Inputs'!$AW$14:$AW$54,0))*O506+INDEX('BCA Inputs'!$BO$14:$BO$54,MATCH(I506,'BCA Inputs'!$AW$14:$AW$54,0))*Q506+INDEX('BCA Inputs'!$BP$14:$BP$54,MATCH(I506,'BCA Inputs'!$AW$14:$AW$54,0))*F506+INDEX('BCA Inputs'!$BQ$14:$BQ$54,MATCH(I506,'BCA Inputs'!$AW$14:$AW$54,0))*G506,"")),"")</f>
        <v/>
      </c>
      <c r="AE506" s="237" t="str">
        <f t="shared" si="76"/>
        <v/>
      </c>
      <c r="AF506" s="198">
        <f t="shared" si="78"/>
        <v>0</v>
      </c>
      <c r="AG506" s="239">
        <f t="shared" si="79"/>
        <v>0</v>
      </c>
    </row>
    <row r="507" spans="1:33">
      <c r="A507" s="228"/>
      <c r="B507" s="176"/>
      <c r="C507" s="229"/>
      <c r="D507" s="230"/>
      <c r="E507" s="230"/>
      <c r="F507" s="230"/>
      <c r="G507" s="230"/>
      <c r="H507" s="231"/>
      <c r="I507" s="231"/>
      <c r="J507" s="232"/>
      <c r="K507" s="232"/>
      <c r="L507" s="232"/>
      <c r="M507" s="181">
        <f t="shared" si="77"/>
        <v>0</v>
      </c>
      <c r="N507" s="181">
        <f>IF(H507="",0,H507*I507*'Avoided Water Savings Cost'!$C$16)</f>
        <v>0</v>
      </c>
      <c r="O507" s="545">
        <f>IF(C507="",0,IF($B$3="NYSEG",C507/(1-'Avoided Electric Costs 2020'!$W$21),IF($B$3="RG&amp;E",C507/(1-'Avoided Electric Costs 2020'!$X$21),"")))</f>
        <v>0</v>
      </c>
      <c r="P507" s="546">
        <f>IF(D507="",0,IF($B$3="NYSEG",D507/(1-'Avoided Electric Costs 2020'!$W$21),IF($B$3="RG&amp;E",D507/(1-'Avoided Electric Costs 2020'!$X$21),"")))</f>
        <v>0</v>
      </c>
      <c r="Q507" s="546">
        <f>IF(E507="",0,IF($B$3="NYSEG",E507/(1-'Avoided Natural Gas Costs 2020'!$J$34),IF($B$3="RG&amp;E",E507/(1-'Avoided Natural Gas Costs 2020'!$K$34),"")))</f>
        <v>0</v>
      </c>
      <c r="R507" s="233" t="str">
        <f>IFERROR(IF(P507*'BCA Inputs'!$C$1+Q507*'BCA Inputs'!$C$2+F507*'BCA Inputs'!$C$2+G507*'BCA Inputs'!$C$2=0,"",P507*'BCA Inputs'!$C$1+Q507*'BCA Inputs'!$C$2+F507*'BCA Inputs'!$C$2+G507*'BCA Inputs'!$C$2),"")</f>
        <v/>
      </c>
      <c r="S507" s="181" t="str">
        <f t="shared" si="70"/>
        <v/>
      </c>
      <c r="T507" s="181" t="str">
        <f>IFERROR(IF($B$3="NYSEG",(INDEX('BCA Inputs'!$N$14:$N$54,MATCH(I507,'BCA Inputs'!$M$14:$M$54,0))*P507+INDEX('BCA Inputs'!$O$14:$O$54,MATCH(I507,'BCA Inputs'!$M$14:$M$54,0))*O507+INDEX('BCA Inputs'!P:P,MATCH(I507,'BCA Inputs'!M:M,0))*Q507+INDEX('BCA Inputs'!Q:Q,MATCH(I507,'BCA Inputs'!M:M,0))*F507+INDEX('BCA Inputs'!R:R,MATCH(I507,'BCA Inputs'!M:M,0))*G507)+L507+N507,IF($B$3="RG&amp;E",(INDEX('BCA Inputs'!$AX$14:$AX$54,MATCH(I507,'BCA Inputs'!$AW$14:$AW$54,0))*P507+INDEX('BCA Inputs'!$AY$14:$AY$54,MATCH(I507,'BCA Inputs'!$AW$14:$AW$54,0))*O507+INDEX('BCA Inputs'!$AZ$14:$AZ$54,MATCH(I507,'BCA Inputs'!$AW$14:$AW$54,0))*Q507+INDEX('BCA Inputs'!$BA$14:$BA$54,MATCH(I507,'BCA Inputs'!$AW$14:$AW$54,0))*F507+INDEX('BCA Inputs'!$BB$14:$BB$54,MATCH(I507,'BCA Inputs'!$AW$14:$AW$54,0))*G507)+L507+N507,"")),"")</f>
        <v/>
      </c>
      <c r="U507" s="234" t="str">
        <f t="shared" si="71"/>
        <v/>
      </c>
      <c r="V507" s="234" t="str">
        <f t="shared" si="72"/>
        <v/>
      </c>
      <c r="W507" s="234" t="str">
        <f t="shared" si="73"/>
        <v/>
      </c>
      <c r="Y507" s="235" t="str">
        <f t="shared" si="74"/>
        <v/>
      </c>
      <c r="Z507" s="236" t="str">
        <f>IFERROR(IF($B$3="NYSEG",INDEX('BCA Inputs'!$X$14:$X$54,MATCH(I507,'BCA Inputs'!$M$14:$M$54,0))*P507+INDEX('BCA Inputs'!$Y$14:$Y$54,MATCH(I507,'BCA Inputs'!$M$14:$M$54,0))*O507+INDEX('BCA Inputs'!$Z$14:$Z$54,MATCH(I507,'BCA Inputs'!$M$14:$M$54,0))*Q507+INDEX('BCA Inputs'!$AA$14:$AA$54,MATCH(I507,'BCA Inputs'!$M$14:$M$54,0))*F507+INDEX('BCA Inputs'!$AB$14:$AB$54,MATCH(I507,'BCA Inputs'!$M$14:$M$54,0))*G507,IF($B$3="RG&amp;E",INDEX('BCA Inputs'!$BG$14:$BG$54,MATCH(I507,'BCA Inputs'!$AW$14:$AW$54,0))*P507+INDEX('BCA Inputs'!$BH$14:$BH$54,MATCH(I507,'BCA Inputs'!$AW$14:$AW$54,0))*O507+INDEX('BCA Inputs'!$BI$14:$BI$54,MATCH(I507,'BCA Inputs'!$AW$14:$AW$54,0))*Q507+INDEX('BCA Inputs'!$BJ$14:$BJ$54,MATCH(I507,'BCA Inputs'!$AW$14:$AW$54,0))*F507+INDEX('BCA Inputs'!$BK$14:$BK$54,MATCH(I507,'BCA Inputs'!$AW$14:$AW$54,0))*G507,"")),"")</f>
        <v/>
      </c>
      <c r="AA507" s="237" t="str">
        <f t="shared" si="75"/>
        <v/>
      </c>
      <c r="AC507" s="238" t="str">
        <f>IFERROR((K507+R507)+IF($B$3="NYSEG",INDEX('BCA Inputs'!$AI$14:$AI$54,MATCH(I507,'BCA Inputs'!$M$14:$M$54,0))*P507+INDEX('BCA Inputs'!$AJ$14:$AJ$54,MATCH(I507,'BCA Inputs'!$M$14:$M$54,0))*Q507,IF($B$3="RG&amp;E",INDEX('BCA Inputs'!$BR$14:$BR$54,MATCH(I507,'BCA Inputs'!$AW$14:$AW$54,0))*P507+INDEX('BCA Inputs'!$BS$14:$BS$54,MATCH(I507,'BCA Inputs'!$AW$14:$AW$54,0))*Q507,"")),"")</f>
        <v/>
      </c>
      <c r="AD507" s="181" t="str">
        <f>IFERROR(IF($B$3="NYSEG",INDEX('BCA Inputs'!$AD$14:$AD$54,MATCH(I507,'BCA Inputs'!$M$14:$M$54,0))*P507+INDEX('BCA Inputs'!$AE$14:$AE$54,MATCH(I507,'BCA Inputs'!$M$14:$M$54,0))*O507+INDEX('BCA Inputs'!$AF$14:$AF$54,MATCH(I507,'BCA Inputs'!$M$14:$M$54,0))*Q507+INDEX('BCA Inputs'!$AG$14:$AG$54,MATCH(I507,'BCA Inputs'!$M$14:$M$54,0))*F507+INDEX('BCA Inputs'!$AH$14:$AH$54,MATCH(I507,'BCA Inputs'!$M$14:$M$54,0))*G507,IF($B$3="RG&amp;E",INDEX('BCA Inputs'!$BM$14:$BM$54,MATCH(I507,'BCA Inputs'!$AW$14:$AW$54,0))*P507+INDEX('BCA Inputs'!$BN$14:$BN$54,MATCH(I507,'BCA Inputs'!$AW$14:$AW$54,0))*O507+INDEX('BCA Inputs'!$BO$14:$BO$54,MATCH(I507,'BCA Inputs'!$AW$14:$AW$54,0))*Q507+INDEX('BCA Inputs'!$BP$14:$BP$54,MATCH(I507,'BCA Inputs'!$AW$14:$AW$54,0))*F507+INDEX('BCA Inputs'!$BQ$14:$BQ$54,MATCH(I507,'BCA Inputs'!$AW$14:$AW$54,0))*G507,"")),"")</f>
        <v/>
      </c>
      <c r="AE507" s="237" t="str">
        <f t="shared" si="76"/>
        <v/>
      </c>
      <c r="AF507" s="198">
        <f t="shared" si="78"/>
        <v>0</v>
      </c>
      <c r="AG507" s="239">
        <f t="shared" si="79"/>
        <v>0</v>
      </c>
    </row>
    <row r="508" spans="1:33">
      <c r="A508" s="228"/>
      <c r="B508" s="176"/>
      <c r="C508" s="229"/>
      <c r="D508" s="230"/>
      <c r="E508" s="230"/>
      <c r="F508" s="230"/>
      <c r="G508" s="230"/>
      <c r="H508" s="231"/>
      <c r="I508" s="231"/>
      <c r="J508" s="232"/>
      <c r="K508" s="232"/>
      <c r="L508" s="232"/>
      <c r="M508" s="181">
        <f t="shared" si="77"/>
        <v>0</v>
      </c>
      <c r="N508" s="181">
        <f>IF(H508="",0,H508*I508*'Avoided Water Savings Cost'!$C$16)</f>
        <v>0</v>
      </c>
      <c r="O508" s="545">
        <f>IF(C508="",0,IF($B$3="NYSEG",C508/(1-'Avoided Electric Costs 2020'!$W$21),IF($B$3="RG&amp;E",C508/(1-'Avoided Electric Costs 2020'!$X$21),"")))</f>
        <v>0</v>
      </c>
      <c r="P508" s="546">
        <f>IF(D508="",0,IF($B$3="NYSEG",D508/(1-'Avoided Electric Costs 2020'!$W$21),IF($B$3="RG&amp;E",D508/(1-'Avoided Electric Costs 2020'!$X$21),"")))</f>
        <v>0</v>
      </c>
      <c r="Q508" s="546">
        <f>IF(E508="",0,IF($B$3="NYSEG",E508/(1-'Avoided Natural Gas Costs 2020'!$J$34),IF($B$3="RG&amp;E",E508/(1-'Avoided Natural Gas Costs 2020'!$K$34),"")))</f>
        <v>0</v>
      </c>
      <c r="R508" s="233" t="str">
        <f>IFERROR(IF(P508*'BCA Inputs'!$C$1+Q508*'BCA Inputs'!$C$2+F508*'BCA Inputs'!$C$2+G508*'BCA Inputs'!$C$2=0,"",P508*'BCA Inputs'!$C$1+Q508*'BCA Inputs'!$C$2+F508*'BCA Inputs'!$C$2+G508*'BCA Inputs'!$C$2),"")</f>
        <v/>
      </c>
      <c r="S508" s="181" t="str">
        <f t="shared" si="70"/>
        <v/>
      </c>
      <c r="T508" s="181" t="str">
        <f>IFERROR(IF($B$3="NYSEG",(INDEX('BCA Inputs'!$N$14:$N$54,MATCH(I508,'BCA Inputs'!$M$14:$M$54,0))*P508+INDEX('BCA Inputs'!$O$14:$O$54,MATCH(I508,'BCA Inputs'!$M$14:$M$54,0))*O508+INDEX('BCA Inputs'!P:P,MATCH(I508,'BCA Inputs'!M:M,0))*Q508+INDEX('BCA Inputs'!Q:Q,MATCH(I508,'BCA Inputs'!M:M,0))*F508+INDEX('BCA Inputs'!R:R,MATCH(I508,'BCA Inputs'!M:M,0))*G508)+L508+N508,IF($B$3="RG&amp;E",(INDEX('BCA Inputs'!$AX$14:$AX$54,MATCH(I508,'BCA Inputs'!$AW$14:$AW$54,0))*P508+INDEX('BCA Inputs'!$AY$14:$AY$54,MATCH(I508,'BCA Inputs'!$AW$14:$AW$54,0))*O508+INDEX('BCA Inputs'!$AZ$14:$AZ$54,MATCH(I508,'BCA Inputs'!$AW$14:$AW$54,0))*Q508+INDEX('BCA Inputs'!$BA$14:$BA$54,MATCH(I508,'BCA Inputs'!$AW$14:$AW$54,0))*F508+INDEX('BCA Inputs'!$BB$14:$BB$54,MATCH(I508,'BCA Inputs'!$AW$14:$AW$54,0))*G508)+L508+N508,"")),"")</f>
        <v/>
      </c>
      <c r="U508" s="234" t="str">
        <f t="shared" si="71"/>
        <v/>
      </c>
      <c r="V508" s="234" t="str">
        <f t="shared" si="72"/>
        <v/>
      </c>
      <c r="W508" s="234" t="str">
        <f t="shared" si="73"/>
        <v/>
      </c>
      <c r="Y508" s="235" t="str">
        <f t="shared" si="74"/>
        <v/>
      </c>
      <c r="Z508" s="236" t="str">
        <f>IFERROR(IF($B$3="NYSEG",INDEX('BCA Inputs'!$X$14:$X$54,MATCH(I508,'BCA Inputs'!$M$14:$M$54,0))*P508+INDEX('BCA Inputs'!$Y$14:$Y$54,MATCH(I508,'BCA Inputs'!$M$14:$M$54,0))*O508+INDEX('BCA Inputs'!$Z$14:$Z$54,MATCH(I508,'BCA Inputs'!$M$14:$M$54,0))*Q508+INDEX('BCA Inputs'!$AA$14:$AA$54,MATCH(I508,'BCA Inputs'!$M$14:$M$54,0))*F508+INDEX('BCA Inputs'!$AB$14:$AB$54,MATCH(I508,'BCA Inputs'!$M$14:$M$54,0))*G508,IF($B$3="RG&amp;E",INDEX('BCA Inputs'!$BG$14:$BG$54,MATCH(I508,'BCA Inputs'!$AW$14:$AW$54,0))*P508+INDEX('BCA Inputs'!$BH$14:$BH$54,MATCH(I508,'BCA Inputs'!$AW$14:$AW$54,0))*O508+INDEX('BCA Inputs'!$BI$14:$BI$54,MATCH(I508,'BCA Inputs'!$AW$14:$AW$54,0))*Q508+INDEX('BCA Inputs'!$BJ$14:$BJ$54,MATCH(I508,'BCA Inputs'!$AW$14:$AW$54,0))*F508+INDEX('BCA Inputs'!$BK$14:$BK$54,MATCH(I508,'BCA Inputs'!$AW$14:$AW$54,0))*G508,"")),"")</f>
        <v/>
      </c>
      <c r="AA508" s="237" t="str">
        <f t="shared" si="75"/>
        <v/>
      </c>
      <c r="AC508" s="238" t="str">
        <f>IFERROR((K508+R508)+IF($B$3="NYSEG",INDEX('BCA Inputs'!$AI$14:$AI$54,MATCH(I508,'BCA Inputs'!$M$14:$M$54,0))*P508+INDEX('BCA Inputs'!$AJ$14:$AJ$54,MATCH(I508,'BCA Inputs'!$M$14:$M$54,0))*Q508,IF($B$3="RG&amp;E",INDEX('BCA Inputs'!$BR$14:$BR$54,MATCH(I508,'BCA Inputs'!$AW$14:$AW$54,0))*P508+INDEX('BCA Inputs'!$BS$14:$BS$54,MATCH(I508,'BCA Inputs'!$AW$14:$AW$54,0))*Q508,"")),"")</f>
        <v/>
      </c>
      <c r="AD508" s="181" t="str">
        <f>IFERROR(IF($B$3="NYSEG",INDEX('BCA Inputs'!$AD$14:$AD$54,MATCH(I508,'BCA Inputs'!$M$14:$M$54,0))*P508+INDEX('BCA Inputs'!$AE$14:$AE$54,MATCH(I508,'BCA Inputs'!$M$14:$M$54,0))*O508+INDEX('BCA Inputs'!$AF$14:$AF$54,MATCH(I508,'BCA Inputs'!$M$14:$M$54,0))*Q508+INDEX('BCA Inputs'!$AG$14:$AG$54,MATCH(I508,'BCA Inputs'!$M$14:$M$54,0))*F508+INDEX('BCA Inputs'!$AH$14:$AH$54,MATCH(I508,'BCA Inputs'!$M$14:$M$54,0))*G508,IF($B$3="RG&amp;E",INDEX('BCA Inputs'!$BM$14:$BM$54,MATCH(I508,'BCA Inputs'!$AW$14:$AW$54,0))*P508+INDEX('BCA Inputs'!$BN$14:$BN$54,MATCH(I508,'BCA Inputs'!$AW$14:$AW$54,0))*O508+INDEX('BCA Inputs'!$BO$14:$BO$54,MATCH(I508,'BCA Inputs'!$AW$14:$AW$54,0))*Q508+INDEX('BCA Inputs'!$BP$14:$BP$54,MATCH(I508,'BCA Inputs'!$AW$14:$AW$54,0))*F508+INDEX('BCA Inputs'!$BQ$14:$BQ$54,MATCH(I508,'BCA Inputs'!$AW$14:$AW$54,0))*G508,"")),"")</f>
        <v/>
      </c>
      <c r="AE508" s="237" t="str">
        <f t="shared" si="76"/>
        <v/>
      </c>
      <c r="AF508" s="198">
        <f t="shared" si="78"/>
        <v>0</v>
      </c>
      <c r="AG508" s="239">
        <f t="shared" si="79"/>
        <v>0</v>
      </c>
    </row>
    <row r="509" spans="1:33">
      <c r="A509" s="228"/>
      <c r="B509" s="176"/>
      <c r="C509" s="229"/>
      <c r="D509" s="230"/>
      <c r="E509" s="230"/>
      <c r="F509" s="230"/>
      <c r="G509" s="230"/>
      <c r="H509" s="231"/>
      <c r="I509" s="231"/>
      <c r="J509" s="232"/>
      <c r="K509" s="232"/>
      <c r="L509" s="232"/>
      <c r="M509" s="181">
        <f t="shared" si="77"/>
        <v>0</v>
      </c>
      <c r="N509" s="181">
        <f>IF(H509="",0,H509*I509*'Avoided Water Savings Cost'!$C$16)</f>
        <v>0</v>
      </c>
      <c r="O509" s="545">
        <f>IF(C509="",0,IF($B$3="NYSEG",C509/(1-'Avoided Electric Costs 2020'!$W$21),IF($B$3="RG&amp;E",C509/(1-'Avoided Electric Costs 2020'!$X$21),"")))</f>
        <v>0</v>
      </c>
      <c r="P509" s="546">
        <f>IF(D509="",0,IF($B$3="NYSEG",D509/(1-'Avoided Electric Costs 2020'!$W$21),IF($B$3="RG&amp;E",D509/(1-'Avoided Electric Costs 2020'!$X$21),"")))</f>
        <v>0</v>
      </c>
      <c r="Q509" s="546">
        <f>IF(E509="",0,IF($B$3="NYSEG",E509/(1-'Avoided Natural Gas Costs 2020'!$J$34),IF($B$3="RG&amp;E",E509/(1-'Avoided Natural Gas Costs 2020'!$K$34),"")))</f>
        <v>0</v>
      </c>
      <c r="R509" s="233" t="str">
        <f>IFERROR(IF(P509*'BCA Inputs'!$C$1+Q509*'BCA Inputs'!$C$2+F509*'BCA Inputs'!$C$2+G509*'BCA Inputs'!$C$2=0,"",P509*'BCA Inputs'!$C$1+Q509*'BCA Inputs'!$C$2+F509*'BCA Inputs'!$C$2+G509*'BCA Inputs'!$C$2),"")</f>
        <v/>
      </c>
      <c r="S509" s="181" t="str">
        <f t="shared" si="70"/>
        <v/>
      </c>
      <c r="T509" s="181" t="str">
        <f>IFERROR(IF($B$3="NYSEG",(INDEX('BCA Inputs'!$N$14:$N$54,MATCH(I509,'BCA Inputs'!$M$14:$M$54,0))*P509+INDEX('BCA Inputs'!$O$14:$O$54,MATCH(I509,'BCA Inputs'!$M$14:$M$54,0))*O509+INDEX('BCA Inputs'!P:P,MATCH(I509,'BCA Inputs'!M:M,0))*Q509+INDEX('BCA Inputs'!Q:Q,MATCH(I509,'BCA Inputs'!M:M,0))*F509+INDEX('BCA Inputs'!R:R,MATCH(I509,'BCA Inputs'!M:M,0))*G509)+L509+N509,IF($B$3="RG&amp;E",(INDEX('BCA Inputs'!$AX$14:$AX$54,MATCH(I509,'BCA Inputs'!$AW$14:$AW$54,0))*P509+INDEX('BCA Inputs'!$AY$14:$AY$54,MATCH(I509,'BCA Inputs'!$AW$14:$AW$54,0))*O509+INDEX('BCA Inputs'!$AZ$14:$AZ$54,MATCH(I509,'BCA Inputs'!$AW$14:$AW$54,0))*Q509+INDEX('BCA Inputs'!$BA$14:$BA$54,MATCH(I509,'BCA Inputs'!$AW$14:$AW$54,0))*F509+INDEX('BCA Inputs'!$BB$14:$BB$54,MATCH(I509,'BCA Inputs'!$AW$14:$AW$54,0))*G509)+L509+N509,"")),"")</f>
        <v/>
      </c>
      <c r="U509" s="234" t="str">
        <f t="shared" si="71"/>
        <v/>
      </c>
      <c r="V509" s="234" t="str">
        <f t="shared" si="72"/>
        <v/>
      </c>
      <c r="W509" s="234" t="str">
        <f t="shared" si="73"/>
        <v/>
      </c>
      <c r="Y509" s="235" t="str">
        <f t="shared" si="74"/>
        <v/>
      </c>
      <c r="Z509" s="236" t="str">
        <f>IFERROR(IF($B$3="NYSEG",INDEX('BCA Inputs'!$X$14:$X$54,MATCH(I509,'BCA Inputs'!$M$14:$M$54,0))*P509+INDEX('BCA Inputs'!$Y$14:$Y$54,MATCH(I509,'BCA Inputs'!$M$14:$M$54,0))*O509+INDEX('BCA Inputs'!$Z$14:$Z$54,MATCH(I509,'BCA Inputs'!$M$14:$M$54,0))*Q509+INDEX('BCA Inputs'!$AA$14:$AA$54,MATCH(I509,'BCA Inputs'!$M$14:$M$54,0))*F509+INDEX('BCA Inputs'!$AB$14:$AB$54,MATCH(I509,'BCA Inputs'!$M$14:$M$54,0))*G509,IF($B$3="RG&amp;E",INDEX('BCA Inputs'!$BG$14:$BG$54,MATCH(I509,'BCA Inputs'!$AW$14:$AW$54,0))*P509+INDEX('BCA Inputs'!$BH$14:$BH$54,MATCH(I509,'BCA Inputs'!$AW$14:$AW$54,0))*O509+INDEX('BCA Inputs'!$BI$14:$BI$54,MATCH(I509,'BCA Inputs'!$AW$14:$AW$54,0))*Q509+INDEX('BCA Inputs'!$BJ$14:$BJ$54,MATCH(I509,'BCA Inputs'!$AW$14:$AW$54,0))*F509+INDEX('BCA Inputs'!$BK$14:$BK$54,MATCH(I509,'BCA Inputs'!$AW$14:$AW$54,0))*G509,"")),"")</f>
        <v/>
      </c>
      <c r="AA509" s="237" t="str">
        <f t="shared" si="75"/>
        <v/>
      </c>
      <c r="AC509" s="238" t="str">
        <f>IFERROR((K509+R509)+IF($B$3="NYSEG",INDEX('BCA Inputs'!$AI$14:$AI$54,MATCH(I509,'BCA Inputs'!$M$14:$M$54,0))*P509+INDEX('BCA Inputs'!$AJ$14:$AJ$54,MATCH(I509,'BCA Inputs'!$M$14:$M$54,0))*Q509,IF($B$3="RG&amp;E",INDEX('BCA Inputs'!$BR$14:$BR$54,MATCH(I509,'BCA Inputs'!$AW$14:$AW$54,0))*P509+INDEX('BCA Inputs'!$BS$14:$BS$54,MATCH(I509,'BCA Inputs'!$AW$14:$AW$54,0))*Q509,"")),"")</f>
        <v/>
      </c>
      <c r="AD509" s="181" t="str">
        <f>IFERROR(IF($B$3="NYSEG",INDEX('BCA Inputs'!$AD$14:$AD$54,MATCH(I509,'BCA Inputs'!$M$14:$M$54,0))*P509+INDEX('BCA Inputs'!$AE$14:$AE$54,MATCH(I509,'BCA Inputs'!$M$14:$M$54,0))*O509+INDEX('BCA Inputs'!$AF$14:$AF$54,MATCH(I509,'BCA Inputs'!$M$14:$M$54,0))*Q509+INDEX('BCA Inputs'!$AG$14:$AG$54,MATCH(I509,'BCA Inputs'!$M$14:$M$54,0))*F509+INDEX('BCA Inputs'!$AH$14:$AH$54,MATCH(I509,'BCA Inputs'!$M$14:$M$54,0))*G509,IF($B$3="RG&amp;E",INDEX('BCA Inputs'!$BM$14:$BM$54,MATCH(I509,'BCA Inputs'!$AW$14:$AW$54,0))*P509+INDEX('BCA Inputs'!$BN$14:$BN$54,MATCH(I509,'BCA Inputs'!$AW$14:$AW$54,0))*O509+INDEX('BCA Inputs'!$BO$14:$BO$54,MATCH(I509,'BCA Inputs'!$AW$14:$AW$54,0))*Q509+INDEX('BCA Inputs'!$BP$14:$BP$54,MATCH(I509,'BCA Inputs'!$AW$14:$AW$54,0))*F509+INDEX('BCA Inputs'!$BQ$14:$BQ$54,MATCH(I509,'BCA Inputs'!$AW$14:$AW$54,0))*G509,"")),"")</f>
        <v/>
      </c>
      <c r="AE509" s="237" t="str">
        <f t="shared" si="76"/>
        <v/>
      </c>
      <c r="AF509" s="198">
        <f t="shared" si="78"/>
        <v>0</v>
      </c>
      <c r="AG509" s="239">
        <f t="shared" si="79"/>
        <v>0</v>
      </c>
    </row>
    <row r="510" spans="1:33">
      <c r="A510" s="228"/>
      <c r="B510" s="176"/>
      <c r="C510" s="229"/>
      <c r="D510" s="230"/>
      <c r="E510" s="230"/>
      <c r="F510" s="230"/>
      <c r="G510" s="230"/>
      <c r="H510" s="231"/>
      <c r="I510" s="231"/>
      <c r="J510" s="232"/>
      <c r="K510" s="232"/>
      <c r="L510" s="232"/>
      <c r="M510" s="181">
        <f t="shared" si="77"/>
        <v>0</v>
      </c>
      <c r="N510" s="181">
        <f>IF(H510="",0,H510*I510*'Avoided Water Savings Cost'!$C$16)</f>
        <v>0</v>
      </c>
      <c r="O510" s="545">
        <f>IF(C510="",0,IF($B$3="NYSEG",C510/(1-'Avoided Electric Costs 2020'!$W$21),IF($B$3="RG&amp;E",C510/(1-'Avoided Electric Costs 2020'!$X$21),"")))</f>
        <v>0</v>
      </c>
      <c r="P510" s="546">
        <f>IF(D510="",0,IF($B$3="NYSEG",D510/(1-'Avoided Electric Costs 2020'!$W$21),IF($B$3="RG&amp;E",D510/(1-'Avoided Electric Costs 2020'!$X$21),"")))</f>
        <v>0</v>
      </c>
      <c r="Q510" s="546">
        <f>IF(E510="",0,IF($B$3="NYSEG",E510/(1-'Avoided Natural Gas Costs 2020'!$J$34),IF($B$3="RG&amp;E",E510/(1-'Avoided Natural Gas Costs 2020'!$K$34),"")))</f>
        <v>0</v>
      </c>
      <c r="R510" s="233" t="str">
        <f>IFERROR(IF(P510*'BCA Inputs'!$C$1+Q510*'BCA Inputs'!$C$2+F510*'BCA Inputs'!$C$2+G510*'BCA Inputs'!$C$2=0,"",P510*'BCA Inputs'!$C$1+Q510*'BCA Inputs'!$C$2+F510*'BCA Inputs'!$C$2+G510*'BCA Inputs'!$C$2),"")</f>
        <v/>
      </c>
      <c r="S510" s="181" t="str">
        <f t="shared" si="70"/>
        <v/>
      </c>
      <c r="T510" s="181" t="str">
        <f>IFERROR(IF($B$3="NYSEG",(INDEX('BCA Inputs'!$N$14:$N$54,MATCH(I510,'BCA Inputs'!$M$14:$M$54,0))*P510+INDEX('BCA Inputs'!$O$14:$O$54,MATCH(I510,'BCA Inputs'!$M$14:$M$54,0))*O510+INDEX('BCA Inputs'!P:P,MATCH(I510,'BCA Inputs'!M:M,0))*Q510+INDEX('BCA Inputs'!Q:Q,MATCH(I510,'BCA Inputs'!M:M,0))*F510+INDEX('BCA Inputs'!R:R,MATCH(I510,'BCA Inputs'!M:M,0))*G510)+L510+N510,IF($B$3="RG&amp;E",(INDEX('BCA Inputs'!$AX$14:$AX$54,MATCH(I510,'BCA Inputs'!$AW$14:$AW$54,0))*P510+INDEX('BCA Inputs'!$AY$14:$AY$54,MATCH(I510,'BCA Inputs'!$AW$14:$AW$54,0))*O510+INDEX('BCA Inputs'!$AZ$14:$AZ$54,MATCH(I510,'BCA Inputs'!$AW$14:$AW$54,0))*Q510+INDEX('BCA Inputs'!$BA$14:$BA$54,MATCH(I510,'BCA Inputs'!$AW$14:$AW$54,0))*F510+INDEX('BCA Inputs'!$BB$14:$BB$54,MATCH(I510,'BCA Inputs'!$AW$14:$AW$54,0))*G510)+L510+N510,"")),"")</f>
        <v/>
      </c>
      <c r="U510" s="234" t="str">
        <f t="shared" si="71"/>
        <v/>
      </c>
      <c r="V510" s="234" t="str">
        <f t="shared" si="72"/>
        <v/>
      </c>
      <c r="W510" s="234" t="str">
        <f t="shared" si="73"/>
        <v/>
      </c>
      <c r="Y510" s="235" t="str">
        <f t="shared" si="74"/>
        <v/>
      </c>
      <c r="Z510" s="236" t="str">
        <f>IFERROR(IF($B$3="NYSEG",INDEX('BCA Inputs'!$X$14:$X$54,MATCH(I510,'BCA Inputs'!$M$14:$M$54,0))*P510+INDEX('BCA Inputs'!$Y$14:$Y$54,MATCH(I510,'BCA Inputs'!$M$14:$M$54,0))*O510+INDEX('BCA Inputs'!$Z$14:$Z$54,MATCH(I510,'BCA Inputs'!$M$14:$M$54,0))*Q510+INDEX('BCA Inputs'!$AA$14:$AA$54,MATCH(I510,'BCA Inputs'!$M$14:$M$54,0))*F510+INDEX('BCA Inputs'!$AB$14:$AB$54,MATCH(I510,'BCA Inputs'!$M$14:$M$54,0))*G510,IF($B$3="RG&amp;E",INDEX('BCA Inputs'!$BG$14:$BG$54,MATCH(I510,'BCA Inputs'!$AW$14:$AW$54,0))*P510+INDEX('BCA Inputs'!$BH$14:$BH$54,MATCH(I510,'BCA Inputs'!$AW$14:$AW$54,0))*O510+INDEX('BCA Inputs'!$BI$14:$BI$54,MATCH(I510,'BCA Inputs'!$AW$14:$AW$54,0))*Q510+INDEX('BCA Inputs'!$BJ$14:$BJ$54,MATCH(I510,'BCA Inputs'!$AW$14:$AW$54,0))*F510+INDEX('BCA Inputs'!$BK$14:$BK$54,MATCH(I510,'BCA Inputs'!$AW$14:$AW$54,0))*G510,"")),"")</f>
        <v/>
      </c>
      <c r="AA510" s="237" t="str">
        <f t="shared" si="75"/>
        <v/>
      </c>
      <c r="AC510" s="238" t="str">
        <f>IFERROR((K510+R510)+IF($B$3="NYSEG",INDEX('BCA Inputs'!$AI$14:$AI$54,MATCH(I510,'BCA Inputs'!$M$14:$M$54,0))*P510+INDEX('BCA Inputs'!$AJ$14:$AJ$54,MATCH(I510,'BCA Inputs'!$M$14:$M$54,0))*Q510,IF($B$3="RG&amp;E",INDEX('BCA Inputs'!$BR$14:$BR$54,MATCH(I510,'BCA Inputs'!$AW$14:$AW$54,0))*P510+INDEX('BCA Inputs'!$BS$14:$BS$54,MATCH(I510,'BCA Inputs'!$AW$14:$AW$54,0))*Q510,"")),"")</f>
        <v/>
      </c>
      <c r="AD510" s="181" t="str">
        <f>IFERROR(IF($B$3="NYSEG",INDEX('BCA Inputs'!$AD$14:$AD$54,MATCH(I510,'BCA Inputs'!$M$14:$M$54,0))*P510+INDEX('BCA Inputs'!$AE$14:$AE$54,MATCH(I510,'BCA Inputs'!$M$14:$M$54,0))*O510+INDEX('BCA Inputs'!$AF$14:$AF$54,MATCH(I510,'BCA Inputs'!$M$14:$M$54,0))*Q510+INDEX('BCA Inputs'!$AG$14:$AG$54,MATCH(I510,'BCA Inputs'!$M$14:$M$54,0))*F510+INDEX('BCA Inputs'!$AH$14:$AH$54,MATCH(I510,'BCA Inputs'!$M$14:$M$54,0))*G510,IF($B$3="RG&amp;E",INDEX('BCA Inputs'!$BM$14:$BM$54,MATCH(I510,'BCA Inputs'!$AW$14:$AW$54,0))*P510+INDEX('BCA Inputs'!$BN$14:$BN$54,MATCH(I510,'BCA Inputs'!$AW$14:$AW$54,0))*O510+INDEX('BCA Inputs'!$BO$14:$BO$54,MATCH(I510,'BCA Inputs'!$AW$14:$AW$54,0))*Q510+INDEX('BCA Inputs'!$BP$14:$BP$54,MATCH(I510,'BCA Inputs'!$AW$14:$AW$54,0))*F510+INDEX('BCA Inputs'!$BQ$14:$BQ$54,MATCH(I510,'BCA Inputs'!$AW$14:$AW$54,0))*G510,"")),"")</f>
        <v/>
      </c>
      <c r="AE510" s="237" t="str">
        <f t="shared" si="76"/>
        <v/>
      </c>
      <c r="AF510" s="198">
        <f t="shared" si="78"/>
        <v>0</v>
      </c>
      <c r="AG510" s="239">
        <f t="shared" si="79"/>
        <v>0</v>
      </c>
    </row>
    <row r="511" spans="1:33">
      <c r="A511" s="228"/>
      <c r="B511" s="176"/>
      <c r="C511" s="229"/>
      <c r="D511" s="230"/>
      <c r="E511" s="230"/>
      <c r="F511" s="230"/>
      <c r="G511" s="230"/>
      <c r="H511" s="231"/>
      <c r="I511" s="231"/>
      <c r="J511" s="232"/>
      <c r="K511" s="232"/>
      <c r="L511" s="232"/>
      <c r="M511" s="181">
        <f t="shared" si="77"/>
        <v>0</v>
      </c>
      <c r="N511" s="181">
        <f>IF(H511="",0,H511*I511*'Avoided Water Savings Cost'!$C$16)</f>
        <v>0</v>
      </c>
      <c r="O511" s="545">
        <f>IF(C511="",0,IF($B$3="NYSEG",C511/(1-'Avoided Electric Costs 2020'!$W$21),IF($B$3="RG&amp;E",C511/(1-'Avoided Electric Costs 2020'!$X$21),"")))</f>
        <v>0</v>
      </c>
      <c r="P511" s="546">
        <f>IF(D511="",0,IF($B$3="NYSEG",D511/(1-'Avoided Electric Costs 2020'!$W$21),IF($B$3="RG&amp;E",D511/(1-'Avoided Electric Costs 2020'!$X$21),"")))</f>
        <v>0</v>
      </c>
      <c r="Q511" s="546">
        <f>IF(E511="",0,IF($B$3="NYSEG",E511/(1-'Avoided Natural Gas Costs 2020'!$J$34),IF($B$3="RG&amp;E",E511/(1-'Avoided Natural Gas Costs 2020'!$K$34),"")))</f>
        <v>0</v>
      </c>
      <c r="R511" s="233" t="str">
        <f>IFERROR(IF(P511*'BCA Inputs'!$C$1+Q511*'BCA Inputs'!$C$2+F511*'BCA Inputs'!$C$2+G511*'BCA Inputs'!$C$2=0,"",P511*'BCA Inputs'!$C$1+Q511*'BCA Inputs'!$C$2+F511*'BCA Inputs'!$C$2+G511*'BCA Inputs'!$C$2),"")</f>
        <v/>
      </c>
      <c r="S511" s="181" t="str">
        <f t="shared" si="70"/>
        <v/>
      </c>
      <c r="T511" s="181" t="str">
        <f>IFERROR(IF($B$3="NYSEG",(INDEX('BCA Inputs'!$N$14:$N$54,MATCH(I511,'BCA Inputs'!$M$14:$M$54,0))*P511+INDEX('BCA Inputs'!$O$14:$O$54,MATCH(I511,'BCA Inputs'!$M$14:$M$54,0))*O511+INDEX('BCA Inputs'!P:P,MATCH(I511,'BCA Inputs'!M:M,0))*Q511+INDEX('BCA Inputs'!Q:Q,MATCH(I511,'BCA Inputs'!M:M,0))*F511+INDEX('BCA Inputs'!R:R,MATCH(I511,'BCA Inputs'!M:M,0))*G511)+L511+N511,IF($B$3="RG&amp;E",(INDEX('BCA Inputs'!$AX$14:$AX$54,MATCH(I511,'BCA Inputs'!$AW$14:$AW$54,0))*P511+INDEX('BCA Inputs'!$AY$14:$AY$54,MATCH(I511,'BCA Inputs'!$AW$14:$AW$54,0))*O511+INDEX('BCA Inputs'!$AZ$14:$AZ$54,MATCH(I511,'BCA Inputs'!$AW$14:$AW$54,0))*Q511+INDEX('BCA Inputs'!$BA$14:$BA$54,MATCH(I511,'BCA Inputs'!$AW$14:$AW$54,0))*F511+INDEX('BCA Inputs'!$BB$14:$BB$54,MATCH(I511,'BCA Inputs'!$AW$14:$AW$54,0))*G511)+L511+N511,"")),"")</f>
        <v/>
      </c>
      <c r="U511" s="234" t="str">
        <f t="shared" si="71"/>
        <v/>
      </c>
      <c r="V511" s="234" t="str">
        <f t="shared" si="72"/>
        <v/>
      </c>
      <c r="W511" s="234" t="str">
        <f t="shared" si="73"/>
        <v/>
      </c>
      <c r="Y511" s="235" t="str">
        <f t="shared" si="74"/>
        <v/>
      </c>
      <c r="Z511" s="236" t="str">
        <f>IFERROR(IF($B$3="NYSEG",INDEX('BCA Inputs'!$X$14:$X$54,MATCH(I511,'BCA Inputs'!$M$14:$M$54,0))*P511+INDEX('BCA Inputs'!$Y$14:$Y$54,MATCH(I511,'BCA Inputs'!$M$14:$M$54,0))*O511+INDEX('BCA Inputs'!$Z$14:$Z$54,MATCH(I511,'BCA Inputs'!$M$14:$M$54,0))*Q511+INDEX('BCA Inputs'!$AA$14:$AA$54,MATCH(I511,'BCA Inputs'!$M$14:$M$54,0))*F511+INDEX('BCA Inputs'!$AB$14:$AB$54,MATCH(I511,'BCA Inputs'!$M$14:$M$54,0))*G511,IF($B$3="RG&amp;E",INDEX('BCA Inputs'!$BG$14:$BG$54,MATCH(I511,'BCA Inputs'!$AW$14:$AW$54,0))*P511+INDEX('BCA Inputs'!$BH$14:$BH$54,MATCH(I511,'BCA Inputs'!$AW$14:$AW$54,0))*O511+INDEX('BCA Inputs'!$BI$14:$BI$54,MATCH(I511,'BCA Inputs'!$AW$14:$AW$54,0))*Q511+INDEX('BCA Inputs'!$BJ$14:$BJ$54,MATCH(I511,'BCA Inputs'!$AW$14:$AW$54,0))*F511+INDEX('BCA Inputs'!$BK$14:$BK$54,MATCH(I511,'BCA Inputs'!$AW$14:$AW$54,0))*G511,"")),"")</f>
        <v/>
      </c>
      <c r="AA511" s="237" t="str">
        <f t="shared" si="75"/>
        <v/>
      </c>
      <c r="AC511" s="238" t="str">
        <f>IFERROR((K511+R511)+IF($B$3="NYSEG",INDEX('BCA Inputs'!$AI$14:$AI$54,MATCH(I511,'BCA Inputs'!$M$14:$M$54,0))*P511+INDEX('BCA Inputs'!$AJ$14:$AJ$54,MATCH(I511,'BCA Inputs'!$M$14:$M$54,0))*Q511,IF($B$3="RG&amp;E",INDEX('BCA Inputs'!$BR$14:$BR$54,MATCH(I511,'BCA Inputs'!$AW$14:$AW$54,0))*P511+INDEX('BCA Inputs'!$BS$14:$BS$54,MATCH(I511,'BCA Inputs'!$AW$14:$AW$54,0))*Q511,"")),"")</f>
        <v/>
      </c>
      <c r="AD511" s="181" t="str">
        <f>IFERROR(IF($B$3="NYSEG",INDEX('BCA Inputs'!$AD$14:$AD$54,MATCH(I511,'BCA Inputs'!$M$14:$M$54,0))*P511+INDEX('BCA Inputs'!$AE$14:$AE$54,MATCH(I511,'BCA Inputs'!$M$14:$M$54,0))*O511+INDEX('BCA Inputs'!$AF$14:$AF$54,MATCH(I511,'BCA Inputs'!$M$14:$M$54,0))*Q511+INDEX('BCA Inputs'!$AG$14:$AG$54,MATCH(I511,'BCA Inputs'!$M$14:$M$54,0))*F511+INDEX('BCA Inputs'!$AH$14:$AH$54,MATCH(I511,'BCA Inputs'!$M$14:$M$54,0))*G511,IF($B$3="RG&amp;E",INDEX('BCA Inputs'!$BM$14:$BM$54,MATCH(I511,'BCA Inputs'!$AW$14:$AW$54,0))*P511+INDEX('BCA Inputs'!$BN$14:$BN$54,MATCH(I511,'BCA Inputs'!$AW$14:$AW$54,0))*O511+INDEX('BCA Inputs'!$BO$14:$BO$54,MATCH(I511,'BCA Inputs'!$AW$14:$AW$54,0))*Q511+INDEX('BCA Inputs'!$BP$14:$BP$54,MATCH(I511,'BCA Inputs'!$AW$14:$AW$54,0))*F511+INDEX('BCA Inputs'!$BQ$14:$BQ$54,MATCH(I511,'BCA Inputs'!$AW$14:$AW$54,0))*G511,"")),"")</f>
        <v/>
      </c>
      <c r="AE511" s="237" t="str">
        <f t="shared" si="76"/>
        <v/>
      </c>
      <c r="AF511" s="198">
        <f t="shared" si="78"/>
        <v>0</v>
      </c>
      <c r="AG511" s="239">
        <f t="shared" si="79"/>
        <v>0</v>
      </c>
    </row>
    <row r="512" spans="1:33">
      <c r="A512" s="228"/>
      <c r="B512" s="176"/>
      <c r="C512" s="229"/>
      <c r="D512" s="230"/>
      <c r="E512" s="230"/>
      <c r="F512" s="230"/>
      <c r="G512" s="230"/>
      <c r="H512" s="231"/>
      <c r="I512" s="231"/>
      <c r="J512" s="232"/>
      <c r="K512" s="232"/>
      <c r="L512" s="232"/>
      <c r="M512" s="181">
        <f t="shared" si="77"/>
        <v>0</v>
      </c>
      <c r="N512" s="181">
        <f>IF(H512="",0,H512*I512*'Avoided Water Savings Cost'!$C$16)</f>
        <v>0</v>
      </c>
      <c r="O512" s="545">
        <f>IF(C512="",0,IF($B$3="NYSEG",C512/(1-'Avoided Electric Costs 2020'!$W$21),IF($B$3="RG&amp;E",C512/(1-'Avoided Electric Costs 2020'!$X$21),"")))</f>
        <v>0</v>
      </c>
      <c r="P512" s="546">
        <f>IF(D512="",0,IF($B$3="NYSEG",D512/(1-'Avoided Electric Costs 2020'!$W$21),IF($B$3="RG&amp;E",D512/(1-'Avoided Electric Costs 2020'!$X$21),"")))</f>
        <v>0</v>
      </c>
      <c r="Q512" s="546">
        <f>IF(E512="",0,IF($B$3="NYSEG",E512/(1-'Avoided Natural Gas Costs 2020'!$J$34),IF($B$3="RG&amp;E",E512/(1-'Avoided Natural Gas Costs 2020'!$K$34),"")))</f>
        <v>0</v>
      </c>
      <c r="R512" s="233" t="str">
        <f>IFERROR(IF(P512*'BCA Inputs'!$C$1+Q512*'BCA Inputs'!$C$2+F512*'BCA Inputs'!$C$2+G512*'BCA Inputs'!$C$2=0,"",P512*'BCA Inputs'!$C$1+Q512*'BCA Inputs'!$C$2+F512*'BCA Inputs'!$C$2+G512*'BCA Inputs'!$C$2),"")</f>
        <v/>
      </c>
      <c r="S512" s="181" t="str">
        <f t="shared" si="70"/>
        <v/>
      </c>
      <c r="T512" s="181" t="str">
        <f>IFERROR(IF($B$3="NYSEG",(INDEX('BCA Inputs'!$N$14:$N$54,MATCH(I512,'BCA Inputs'!$M$14:$M$54,0))*P512+INDEX('BCA Inputs'!$O$14:$O$54,MATCH(I512,'BCA Inputs'!$M$14:$M$54,0))*O512+INDEX('BCA Inputs'!P:P,MATCH(I512,'BCA Inputs'!M:M,0))*Q512+INDEX('BCA Inputs'!Q:Q,MATCH(I512,'BCA Inputs'!M:M,0))*F512+INDEX('BCA Inputs'!R:R,MATCH(I512,'BCA Inputs'!M:M,0))*G512)+L512+N512,IF($B$3="RG&amp;E",(INDEX('BCA Inputs'!$AX$14:$AX$54,MATCH(I512,'BCA Inputs'!$AW$14:$AW$54,0))*P512+INDEX('BCA Inputs'!$AY$14:$AY$54,MATCH(I512,'BCA Inputs'!$AW$14:$AW$54,0))*O512+INDEX('BCA Inputs'!$AZ$14:$AZ$54,MATCH(I512,'BCA Inputs'!$AW$14:$AW$54,0))*Q512+INDEX('BCA Inputs'!$BA$14:$BA$54,MATCH(I512,'BCA Inputs'!$AW$14:$AW$54,0))*F512+INDEX('BCA Inputs'!$BB$14:$BB$54,MATCH(I512,'BCA Inputs'!$AW$14:$AW$54,0))*G512)+L512+N512,"")),"")</f>
        <v/>
      </c>
      <c r="U512" s="234" t="str">
        <f t="shared" si="71"/>
        <v/>
      </c>
      <c r="V512" s="234" t="str">
        <f t="shared" si="72"/>
        <v/>
      </c>
      <c r="W512" s="234" t="str">
        <f t="shared" si="73"/>
        <v/>
      </c>
      <c r="Y512" s="235" t="str">
        <f t="shared" si="74"/>
        <v/>
      </c>
      <c r="Z512" s="236" t="str">
        <f>IFERROR(IF($B$3="NYSEG",INDEX('BCA Inputs'!$X$14:$X$54,MATCH(I512,'BCA Inputs'!$M$14:$M$54,0))*P512+INDEX('BCA Inputs'!$Y$14:$Y$54,MATCH(I512,'BCA Inputs'!$M$14:$M$54,0))*O512+INDEX('BCA Inputs'!$Z$14:$Z$54,MATCH(I512,'BCA Inputs'!$M$14:$M$54,0))*Q512+INDEX('BCA Inputs'!$AA$14:$AA$54,MATCH(I512,'BCA Inputs'!$M$14:$M$54,0))*F512+INDEX('BCA Inputs'!$AB$14:$AB$54,MATCH(I512,'BCA Inputs'!$M$14:$M$54,0))*G512,IF($B$3="RG&amp;E",INDEX('BCA Inputs'!$BG$14:$BG$54,MATCH(I512,'BCA Inputs'!$AW$14:$AW$54,0))*P512+INDEX('BCA Inputs'!$BH$14:$BH$54,MATCH(I512,'BCA Inputs'!$AW$14:$AW$54,0))*O512+INDEX('BCA Inputs'!$BI$14:$BI$54,MATCH(I512,'BCA Inputs'!$AW$14:$AW$54,0))*Q512+INDEX('BCA Inputs'!$BJ$14:$BJ$54,MATCH(I512,'BCA Inputs'!$AW$14:$AW$54,0))*F512+INDEX('BCA Inputs'!$BK$14:$BK$54,MATCH(I512,'BCA Inputs'!$AW$14:$AW$54,0))*G512,"")),"")</f>
        <v/>
      </c>
      <c r="AA512" s="237" t="str">
        <f t="shared" si="75"/>
        <v/>
      </c>
      <c r="AC512" s="238" t="str">
        <f>IFERROR((K512+R512)+IF($B$3="NYSEG",INDEX('BCA Inputs'!$AI$14:$AI$54,MATCH(I512,'BCA Inputs'!$M$14:$M$54,0))*P512+INDEX('BCA Inputs'!$AJ$14:$AJ$54,MATCH(I512,'BCA Inputs'!$M$14:$M$54,0))*Q512,IF($B$3="RG&amp;E",INDEX('BCA Inputs'!$BR$14:$BR$54,MATCH(I512,'BCA Inputs'!$AW$14:$AW$54,0))*P512+INDEX('BCA Inputs'!$BS$14:$BS$54,MATCH(I512,'BCA Inputs'!$AW$14:$AW$54,0))*Q512,"")),"")</f>
        <v/>
      </c>
      <c r="AD512" s="181" t="str">
        <f>IFERROR(IF($B$3="NYSEG",INDEX('BCA Inputs'!$AD$14:$AD$54,MATCH(I512,'BCA Inputs'!$M$14:$M$54,0))*P512+INDEX('BCA Inputs'!$AE$14:$AE$54,MATCH(I512,'BCA Inputs'!$M$14:$M$54,0))*O512+INDEX('BCA Inputs'!$AF$14:$AF$54,MATCH(I512,'BCA Inputs'!$M$14:$M$54,0))*Q512+INDEX('BCA Inputs'!$AG$14:$AG$54,MATCH(I512,'BCA Inputs'!$M$14:$M$54,0))*F512+INDEX('BCA Inputs'!$AH$14:$AH$54,MATCH(I512,'BCA Inputs'!$M$14:$M$54,0))*G512,IF($B$3="RG&amp;E",INDEX('BCA Inputs'!$BM$14:$BM$54,MATCH(I512,'BCA Inputs'!$AW$14:$AW$54,0))*P512+INDEX('BCA Inputs'!$BN$14:$BN$54,MATCH(I512,'BCA Inputs'!$AW$14:$AW$54,0))*O512+INDEX('BCA Inputs'!$BO$14:$BO$54,MATCH(I512,'BCA Inputs'!$AW$14:$AW$54,0))*Q512+INDEX('BCA Inputs'!$BP$14:$BP$54,MATCH(I512,'BCA Inputs'!$AW$14:$AW$54,0))*F512+INDEX('BCA Inputs'!$BQ$14:$BQ$54,MATCH(I512,'BCA Inputs'!$AW$14:$AW$54,0))*G512,"")),"")</f>
        <v/>
      </c>
      <c r="AE512" s="237" t="str">
        <f t="shared" si="76"/>
        <v/>
      </c>
      <c r="AF512" s="198">
        <f t="shared" si="78"/>
        <v>0</v>
      </c>
      <c r="AG512" s="239">
        <f t="shared" si="79"/>
        <v>0</v>
      </c>
    </row>
    <row r="513" spans="1:33">
      <c r="A513" s="228"/>
      <c r="B513" s="176"/>
      <c r="C513" s="229"/>
      <c r="D513" s="230"/>
      <c r="E513" s="230"/>
      <c r="F513" s="230"/>
      <c r="G513" s="230"/>
      <c r="H513" s="231"/>
      <c r="I513" s="231"/>
      <c r="J513" s="232"/>
      <c r="K513" s="232"/>
      <c r="L513" s="232"/>
      <c r="M513" s="181">
        <f t="shared" si="77"/>
        <v>0</v>
      </c>
      <c r="N513" s="181">
        <f>IF(H513="",0,H513*I513*'Avoided Water Savings Cost'!$C$16)</f>
        <v>0</v>
      </c>
      <c r="O513" s="545">
        <f>IF(C513="",0,IF($B$3="NYSEG",C513/(1-'Avoided Electric Costs 2020'!$W$21),IF($B$3="RG&amp;E",C513/(1-'Avoided Electric Costs 2020'!$X$21),"")))</f>
        <v>0</v>
      </c>
      <c r="P513" s="546">
        <f>IF(D513="",0,IF($B$3="NYSEG",D513/(1-'Avoided Electric Costs 2020'!$W$21),IF($B$3="RG&amp;E",D513/(1-'Avoided Electric Costs 2020'!$X$21),"")))</f>
        <v>0</v>
      </c>
      <c r="Q513" s="546">
        <f>IF(E513="",0,IF($B$3="NYSEG",E513/(1-'Avoided Natural Gas Costs 2020'!$J$34),IF($B$3="RG&amp;E",E513/(1-'Avoided Natural Gas Costs 2020'!$K$34),"")))</f>
        <v>0</v>
      </c>
      <c r="R513" s="233" t="str">
        <f>IFERROR(IF(P513*'BCA Inputs'!$C$1+Q513*'BCA Inputs'!$C$2+F513*'BCA Inputs'!$C$2+G513*'BCA Inputs'!$C$2=0,"",P513*'BCA Inputs'!$C$1+Q513*'BCA Inputs'!$C$2+F513*'BCA Inputs'!$C$2+G513*'BCA Inputs'!$C$2),"")</f>
        <v/>
      </c>
      <c r="S513" s="181" t="str">
        <f t="shared" si="70"/>
        <v/>
      </c>
      <c r="T513" s="181" t="str">
        <f>IFERROR(IF($B$3="NYSEG",(INDEX('BCA Inputs'!$N$14:$N$54,MATCH(I513,'BCA Inputs'!$M$14:$M$54,0))*P513+INDEX('BCA Inputs'!$O$14:$O$54,MATCH(I513,'BCA Inputs'!$M$14:$M$54,0))*O513+INDEX('BCA Inputs'!P:P,MATCH(I513,'BCA Inputs'!M:M,0))*Q513+INDEX('BCA Inputs'!Q:Q,MATCH(I513,'BCA Inputs'!M:M,0))*F513+INDEX('BCA Inputs'!R:R,MATCH(I513,'BCA Inputs'!M:M,0))*G513)+L513+N513,IF($B$3="RG&amp;E",(INDEX('BCA Inputs'!$AX$14:$AX$54,MATCH(I513,'BCA Inputs'!$AW$14:$AW$54,0))*P513+INDEX('BCA Inputs'!$AY$14:$AY$54,MATCH(I513,'BCA Inputs'!$AW$14:$AW$54,0))*O513+INDEX('BCA Inputs'!$AZ$14:$AZ$54,MATCH(I513,'BCA Inputs'!$AW$14:$AW$54,0))*Q513+INDEX('BCA Inputs'!$BA$14:$BA$54,MATCH(I513,'BCA Inputs'!$AW$14:$AW$54,0))*F513+INDEX('BCA Inputs'!$BB$14:$BB$54,MATCH(I513,'BCA Inputs'!$AW$14:$AW$54,0))*G513)+L513+N513,"")),"")</f>
        <v/>
      </c>
      <c r="U513" s="234" t="str">
        <f t="shared" si="71"/>
        <v/>
      </c>
      <c r="V513" s="234" t="str">
        <f t="shared" si="72"/>
        <v/>
      </c>
      <c r="W513" s="234" t="str">
        <f t="shared" si="73"/>
        <v/>
      </c>
      <c r="Y513" s="235" t="str">
        <f t="shared" si="74"/>
        <v/>
      </c>
      <c r="Z513" s="236" t="str">
        <f>IFERROR(IF($B$3="NYSEG",INDEX('BCA Inputs'!$X$14:$X$54,MATCH(I513,'BCA Inputs'!$M$14:$M$54,0))*P513+INDEX('BCA Inputs'!$Y$14:$Y$54,MATCH(I513,'BCA Inputs'!$M$14:$M$54,0))*O513+INDEX('BCA Inputs'!$Z$14:$Z$54,MATCH(I513,'BCA Inputs'!$M$14:$M$54,0))*Q513+INDEX('BCA Inputs'!$AA$14:$AA$54,MATCH(I513,'BCA Inputs'!$M$14:$M$54,0))*F513+INDEX('BCA Inputs'!$AB$14:$AB$54,MATCH(I513,'BCA Inputs'!$M$14:$M$54,0))*G513,IF($B$3="RG&amp;E",INDEX('BCA Inputs'!$BG$14:$BG$54,MATCH(I513,'BCA Inputs'!$AW$14:$AW$54,0))*P513+INDEX('BCA Inputs'!$BH$14:$BH$54,MATCH(I513,'BCA Inputs'!$AW$14:$AW$54,0))*O513+INDEX('BCA Inputs'!$BI$14:$BI$54,MATCH(I513,'BCA Inputs'!$AW$14:$AW$54,0))*Q513+INDEX('BCA Inputs'!$BJ$14:$BJ$54,MATCH(I513,'BCA Inputs'!$AW$14:$AW$54,0))*F513+INDEX('BCA Inputs'!$BK$14:$BK$54,MATCH(I513,'BCA Inputs'!$AW$14:$AW$54,0))*G513,"")),"")</f>
        <v/>
      </c>
      <c r="AA513" s="237" t="str">
        <f t="shared" si="75"/>
        <v/>
      </c>
      <c r="AC513" s="238" t="str">
        <f>IFERROR((K513+R513)+IF($B$3="NYSEG",INDEX('BCA Inputs'!$AI$14:$AI$54,MATCH(I513,'BCA Inputs'!$M$14:$M$54,0))*P513+INDEX('BCA Inputs'!$AJ$14:$AJ$54,MATCH(I513,'BCA Inputs'!$M$14:$M$54,0))*Q513,IF($B$3="RG&amp;E",INDEX('BCA Inputs'!$BR$14:$BR$54,MATCH(I513,'BCA Inputs'!$AW$14:$AW$54,0))*P513+INDEX('BCA Inputs'!$BS$14:$BS$54,MATCH(I513,'BCA Inputs'!$AW$14:$AW$54,0))*Q513,"")),"")</f>
        <v/>
      </c>
      <c r="AD513" s="181" t="str">
        <f>IFERROR(IF($B$3="NYSEG",INDEX('BCA Inputs'!$AD$14:$AD$54,MATCH(I513,'BCA Inputs'!$M$14:$M$54,0))*P513+INDEX('BCA Inputs'!$AE$14:$AE$54,MATCH(I513,'BCA Inputs'!$M$14:$M$54,0))*O513+INDEX('BCA Inputs'!$AF$14:$AF$54,MATCH(I513,'BCA Inputs'!$M$14:$M$54,0))*Q513+INDEX('BCA Inputs'!$AG$14:$AG$54,MATCH(I513,'BCA Inputs'!$M$14:$M$54,0))*F513+INDEX('BCA Inputs'!$AH$14:$AH$54,MATCH(I513,'BCA Inputs'!$M$14:$M$54,0))*G513,IF($B$3="RG&amp;E",INDEX('BCA Inputs'!$BM$14:$BM$54,MATCH(I513,'BCA Inputs'!$AW$14:$AW$54,0))*P513+INDEX('BCA Inputs'!$BN$14:$BN$54,MATCH(I513,'BCA Inputs'!$AW$14:$AW$54,0))*O513+INDEX('BCA Inputs'!$BO$14:$BO$54,MATCH(I513,'BCA Inputs'!$AW$14:$AW$54,0))*Q513+INDEX('BCA Inputs'!$BP$14:$BP$54,MATCH(I513,'BCA Inputs'!$AW$14:$AW$54,0))*F513+INDEX('BCA Inputs'!$BQ$14:$BQ$54,MATCH(I513,'BCA Inputs'!$AW$14:$AW$54,0))*G513,"")),"")</f>
        <v/>
      </c>
      <c r="AE513" s="237" t="str">
        <f t="shared" si="76"/>
        <v/>
      </c>
      <c r="AF513" s="198">
        <f t="shared" si="78"/>
        <v>0</v>
      </c>
      <c r="AG513" s="239">
        <f t="shared" si="79"/>
        <v>0</v>
      </c>
    </row>
    <row r="514" spans="1:33">
      <c r="A514" s="228"/>
      <c r="B514" s="176"/>
      <c r="C514" s="229"/>
      <c r="D514" s="230"/>
      <c r="E514" s="230"/>
      <c r="F514" s="230"/>
      <c r="G514" s="230"/>
      <c r="H514" s="231"/>
      <c r="I514" s="231"/>
      <c r="J514" s="232"/>
      <c r="K514" s="232"/>
      <c r="L514" s="232"/>
      <c r="M514" s="181">
        <f t="shared" si="77"/>
        <v>0</v>
      </c>
      <c r="N514" s="181">
        <f>IF(H514="",0,H514*I514*'Avoided Water Savings Cost'!$C$16)</f>
        <v>0</v>
      </c>
      <c r="O514" s="545">
        <f>IF(C514="",0,IF($B$3="NYSEG",C514/(1-'Avoided Electric Costs 2020'!$W$21),IF($B$3="RG&amp;E",C514/(1-'Avoided Electric Costs 2020'!$X$21),"")))</f>
        <v>0</v>
      </c>
      <c r="P514" s="546">
        <f>IF(D514="",0,IF($B$3="NYSEG",D514/(1-'Avoided Electric Costs 2020'!$W$21),IF($B$3="RG&amp;E",D514/(1-'Avoided Electric Costs 2020'!$X$21),"")))</f>
        <v>0</v>
      </c>
      <c r="Q514" s="546">
        <f>IF(E514="",0,IF($B$3="NYSEG",E514/(1-'Avoided Natural Gas Costs 2020'!$J$34),IF($B$3="RG&amp;E",E514/(1-'Avoided Natural Gas Costs 2020'!$K$34),"")))</f>
        <v>0</v>
      </c>
      <c r="R514" s="233" t="str">
        <f>IFERROR(IF(P514*'BCA Inputs'!$C$1+Q514*'BCA Inputs'!$C$2+F514*'BCA Inputs'!$C$2+G514*'BCA Inputs'!$C$2=0,"",P514*'BCA Inputs'!$C$1+Q514*'BCA Inputs'!$C$2+F514*'BCA Inputs'!$C$2+G514*'BCA Inputs'!$C$2),"")</f>
        <v/>
      </c>
      <c r="S514" s="181" t="str">
        <f t="shared" si="70"/>
        <v/>
      </c>
      <c r="T514" s="181" t="str">
        <f>IFERROR(IF($B$3="NYSEG",(INDEX('BCA Inputs'!$N$14:$N$54,MATCH(I514,'BCA Inputs'!$M$14:$M$54,0))*P514+INDEX('BCA Inputs'!$O$14:$O$54,MATCH(I514,'BCA Inputs'!$M$14:$M$54,0))*O514+INDEX('BCA Inputs'!P:P,MATCH(I514,'BCA Inputs'!M:M,0))*Q514+INDEX('BCA Inputs'!Q:Q,MATCH(I514,'BCA Inputs'!M:M,0))*F514+INDEX('BCA Inputs'!R:R,MATCH(I514,'BCA Inputs'!M:M,0))*G514)+L514+N514,IF($B$3="RG&amp;E",(INDEX('BCA Inputs'!$AX$14:$AX$54,MATCH(I514,'BCA Inputs'!$AW$14:$AW$54,0))*P514+INDEX('BCA Inputs'!$AY$14:$AY$54,MATCH(I514,'BCA Inputs'!$AW$14:$AW$54,0))*O514+INDEX('BCA Inputs'!$AZ$14:$AZ$54,MATCH(I514,'BCA Inputs'!$AW$14:$AW$54,0))*Q514+INDEX('BCA Inputs'!$BA$14:$BA$54,MATCH(I514,'BCA Inputs'!$AW$14:$AW$54,0))*F514+INDEX('BCA Inputs'!$BB$14:$BB$54,MATCH(I514,'BCA Inputs'!$AW$14:$AW$54,0))*G514)+L514+N514,"")),"")</f>
        <v/>
      </c>
      <c r="U514" s="234" t="str">
        <f t="shared" si="71"/>
        <v/>
      </c>
      <c r="V514" s="234" t="str">
        <f t="shared" si="72"/>
        <v/>
      </c>
      <c r="W514" s="234" t="str">
        <f t="shared" si="73"/>
        <v/>
      </c>
      <c r="Y514" s="235" t="str">
        <f t="shared" si="74"/>
        <v/>
      </c>
      <c r="Z514" s="236" t="str">
        <f>IFERROR(IF($B$3="NYSEG",INDEX('BCA Inputs'!$X$14:$X$54,MATCH(I514,'BCA Inputs'!$M$14:$M$54,0))*P514+INDEX('BCA Inputs'!$Y$14:$Y$54,MATCH(I514,'BCA Inputs'!$M$14:$M$54,0))*O514+INDEX('BCA Inputs'!$Z$14:$Z$54,MATCH(I514,'BCA Inputs'!$M$14:$M$54,0))*Q514+INDEX('BCA Inputs'!$AA$14:$AA$54,MATCH(I514,'BCA Inputs'!$M$14:$M$54,0))*F514+INDEX('BCA Inputs'!$AB$14:$AB$54,MATCH(I514,'BCA Inputs'!$M$14:$M$54,0))*G514,IF($B$3="RG&amp;E",INDEX('BCA Inputs'!$BG$14:$BG$54,MATCH(I514,'BCA Inputs'!$AW$14:$AW$54,0))*P514+INDEX('BCA Inputs'!$BH$14:$BH$54,MATCH(I514,'BCA Inputs'!$AW$14:$AW$54,0))*O514+INDEX('BCA Inputs'!$BI$14:$BI$54,MATCH(I514,'BCA Inputs'!$AW$14:$AW$54,0))*Q514+INDEX('BCA Inputs'!$BJ$14:$BJ$54,MATCH(I514,'BCA Inputs'!$AW$14:$AW$54,0))*F514+INDEX('BCA Inputs'!$BK$14:$BK$54,MATCH(I514,'BCA Inputs'!$AW$14:$AW$54,0))*G514,"")),"")</f>
        <v/>
      </c>
      <c r="AA514" s="237" t="str">
        <f t="shared" si="75"/>
        <v/>
      </c>
      <c r="AC514" s="238" t="str">
        <f>IFERROR((K514+R514)+IF($B$3="NYSEG",INDEX('BCA Inputs'!$AI$14:$AI$54,MATCH(I514,'BCA Inputs'!$M$14:$M$54,0))*P514+INDEX('BCA Inputs'!$AJ$14:$AJ$54,MATCH(I514,'BCA Inputs'!$M$14:$M$54,0))*Q514,IF($B$3="RG&amp;E",INDEX('BCA Inputs'!$BR$14:$BR$54,MATCH(I514,'BCA Inputs'!$AW$14:$AW$54,0))*P514+INDEX('BCA Inputs'!$BS$14:$BS$54,MATCH(I514,'BCA Inputs'!$AW$14:$AW$54,0))*Q514,"")),"")</f>
        <v/>
      </c>
      <c r="AD514" s="181" t="str">
        <f>IFERROR(IF($B$3="NYSEG",INDEX('BCA Inputs'!$AD$14:$AD$54,MATCH(I514,'BCA Inputs'!$M$14:$M$54,0))*P514+INDEX('BCA Inputs'!$AE$14:$AE$54,MATCH(I514,'BCA Inputs'!$M$14:$M$54,0))*O514+INDEX('BCA Inputs'!$AF$14:$AF$54,MATCH(I514,'BCA Inputs'!$M$14:$M$54,0))*Q514+INDEX('BCA Inputs'!$AG$14:$AG$54,MATCH(I514,'BCA Inputs'!$M$14:$M$54,0))*F514+INDEX('BCA Inputs'!$AH$14:$AH$54,MATCH(I514,'BCA Inputs'!$M$14:$M$54,0))*G514,IF($B$3="RG&amp;E",INDEX('BCA Inputs'!$BM$14:$BM$54,MATCH(I514,'BCA Inputs'!$AW$14:$AW$54,0))*P514+INDEX('BCA Inputs'!$BN$14:$BN$54,MATCH(I514,'BCA Inputs'!$AW$14:$AW$54,0))*O514+INDEX('BCA Inputs'!$BO$14:$BO$54,MATCH(I514,'BCA Inputs'!$AW$14:$AW$54,0))*Q514+INDEX('BCA Inputs'!$BP$14:$BP$54,MATCH(I514,'BCA Inputs'!$AW$14:$AW$54,0))*F514+INDEX('BCA Inputs'!$BQ$14:$BQ$54,MATCH(I514,'BCA Inputs'!$AW$14:$AW$54,0))*G514,"")),"")</f>
        <v/>
      </c>
      <c r="AE514" s="237" t="str">
        <f t="shared" si="76"/>
        <v/>
      </c>
      <c r="AF514" s="198">
        <f t="shared" si="78"/>
        <v>0</v>
      </c>
      <c r="AG514" s="239">
        <f t="shared" si="79"/>
        <v>0</v>
      </c>
    </row>
    <row r="515" spans="1:33">
      <c r="A515" s="228"/>
      <c r="B515" s="176"/>
      <c r="C515" s="229"/>
      <c r="D515" s="230"/>
      <c r="E515" s="230"/>
      <c r="F515" s="230"/>
      <c r="G515" s="230"/>
      <c r="H515" s="231"/>
      <c r="I515" s="231"/>
      <c r="J515" s="232"/>
      <c r="K515" s="232"/>
      <c r="L515" s="232"/>
      <c r="M515" s="181">
        <f t="shared" si="77"/>
        <v>0</v>
      </c>
      <c r="N515" s="181">
        <f>IF(H515="",0,H515*I515*'Avoided Water Savings Cost'!$C$16)</f>
        <v>0</v>
      </c>
      <c r="O515" s="545">
        <f>IF(C515="",0,IF($B$3="NYSEG",C515/(1-'Avoided Electric Costs 2020'!$W$21),IF($B$3="RG&amp;E",C515/(1-'Avoided Electric Costs 2020'!$X$21),"")))</f>
        <v>0</v>
      </c>
      <c r="P515" s="546">
        <f>IF(D515="",0,IF($B$3="NYSEG",D515/(1-'Avoided Electric Costs 2020'!$W$21),IF($B$3="RG&amp;E",D515/(1-'Avoided Electric Costs 2020'!$X$21),"")))</f>
        <v>0</v>
      </c>
      <c r="Q515" s="546">
        <f>IF(E515="",0,IF($B$3="NYSEG",E515/(1-'Avoided Natural Gas Costs 2020'!$J$34),IF($B$3="RG&amp;E",E515/(1-'Avoided Natural Gas Costs 2020'!$K$34),"")))</f>
        <v>0</v>
      </c>
      <c r="R515" s="233" t="str">
        <f>IFERROR(IF(P515*'BCA Inputs'!$C$1+Q515*'BCA Inputs'!$C$2+F515*'BCA Inputs'!$C$2+G515*'BCA Inputs'!$C$2=0,"",P515*'BCA Inputs'!$C$1+Q515*'BCA Inputs'!$C$2+F515*'BCA Inputs'!$C$2+G515*'BCA Inputs'!$C$2),"")</f>
        <v/>
      </c>
      <c r="S515" s="181" t="str">
        <f t="shared" si="70"/>
        <v/>
      </c>
      <c r="T515" s="181" t="str">
        <f>IFERROR(IF($B$3="NYSEG",(INDEX('BCA Inputs'!$N$14:$N$54,MATCH(I515,'BCA Inputs'!$M$14:$M$54,0))*P515+INDEX('BCA Inputs'!$O$14:$O$54,MATCH(I515,'BCA Inputs'!$M$14:$M$54,0))*O515+INDEX('BCA Inputs'!P:P,MATCH(I515,'BCA Inputs'!M:M,0))*Q515+INDEX('BCA Inputs'!Q:Q,MATCH(I515,'BCA Inputs'!M:M,0))*F515+INDEX('BCA Inputs'!R:R,MATCH(I515,'BCA Inputs'!M:M,0))*G515)+L515+N515,IF($B$3="RG&amp;E",(INDEX('BCA Inputs'!$AX$14:$AX$54,MATCH(I515,'BCA Inputs'!$AW$14:$AW$54,0))*P515+INDEX('BCA Inputs'!$AY$14:$AY$54,MATCH(I515,'BCA Inputs'!$AW$14:$AW$54,0))*O515+INDEX('BCA Inputs'!$AZ$14:$AZ$54,MATCH(I515,'BCA Inputs'!$AW$14:$AW$54,0))*Q515+INDEX('BCA Inputs'!$BA$14:$BA$54,MATCH(I515,'BCA Inputs'!$AW$14:$AW$54,0))*F515+INDEX('BCA Inputs'!$BB$14:$BB$54,MATCH(I515,'BCA Inputs'!$AW$14:$AW$54,0))*G515)+L515+N515,"")),"")</f>
        <v/>
      </c>
      <c r="U515" s="234" t="str">
        <f t="shared" si="71"/>
        <v/>
      </c>
      <c r="V515" s="234" t="str">
        <f t="shared" si="72"/>
        <v/>
      </c>
      <c r="W515" s="234" t="str">
        <f t="shared" si="73"/>
        <v/>
      </c>
      <c r="Y515" s="235" t="str">
        <f t="shared" si="74"/>
        <v/>
      </c>
      <c r="Z515" s="236" t="str">
        <f>IFERROR(IF($B$3="NYSEG",INDEX('BCA Inputs'!$X$14:$X$54,MATCH(I515,'BCA Inputs'!$M$14:$M$54,0))*P515+INDEX('BCA Inputs'!$Y$14:$Y$54,MATCH(I515,'BCA Inputs'!$M$14:$M$54,0))*O515+INDEX('BCA Inputs'!$Z$14:$Z$54,MATCH(I515,'BCA Inputs'!$M$14:$M$54,0))*Q515+INDEX('BCA Inputs'!$AA$14:$AA$54,MATCH(I515,'BCA Inputs'!$M$14:$M$54,0))*F515+INDEX('BCA Inputs'!$AB$14:$AB$54,MATCH(I515,'BCA Inputs'!$M$14:$M$54,0))*G515,IF($B$3="RG&amp;E",INDEX('BCA Inputs'!$BG$14:$BG$54,MATCH(I515,'BCA Inputs'!$AW$14:$AW$54,0))*P515+INDEX('BCA Inputs'!$BH$14:$BH$54,MATCH(I515,'BCA Inputs'!$AW$14:$AW$54,0))*O515+INDEX('BCA Inputs'!$BI$14:$BI$54,MATCH(I515,'BCA Inputs'!$AW$14:$AW$54,0))*Q515+INDEX('BCA Inputs'!$BJ$14:$BJ$54,MATCH(I515,'BCA Inputs'!$AW$14:$AW$54,0))*F515+INDEX('BCA Inputs'!$BK$14:$BK$54,MATCH(I515,'BCA Inputs'!$AW$14:$AW$54,0))*G515,"")),"")</f>
        <v/>
      </c>
      <c r="AA515" s="237" t="str">
        <f t="shared" si="75"/>
        <v/>
      </c>
      <c r="AC515" s="238" t="str">
        <f>IFERROR((K515+R515)+IF($B$3="NYSEG",INDEX('BCA Inputs'!$AI$14:$AI$54,MATCH(I515,'BCA Inputs'!$M$14:$M$54,0))*P515+INDEX('BCA Inputs'!$AJ$14:$AJ$54,MATCH(I515,'BCA Inputs'!$M$14:$M$54,0))*Q515,IF($B$3="RG&amp;E",INDEX('BCA Inputs'!$BR$14:$BR$54,MATCH(I515,'BCA Inputs'!$AW$14:$AW$54,0))*P515+INDEX('BCA Inputs'!$BS$14:$BS$54,MATCH(I515,'BCA Inputs'!$AW$14:$AW$54,0))*Q515,"")),"")</f>
        <v/>
      </c>
      <c r="AD515" s="181" t="str">
        <f>IFERROR(IF($B$3="NYSEG",INDEX('BCA Inputs'!$AD$14:$AD$54,MATCH(I515,'BCA Inputs'!$M$14:$M$54,0))*P515+INDEX('BCA Inputs'!$AE$14:$AE$54,MATCH(I515,'BCA Inputs'!$M$14:$M$54,0))*O515+INDEX('BCA Inputs'!$AF$14:$AF$54,MATCH(I515,'BCA Inputs'!$M$14:$M$54,0))*Q515+INDEX('BCA Inputs'!$AG$14:$AG$54,MATCH(I515,'BCA Inputs'!$M$14:$M$54,0))*F515+INDEX('BCA Inputs'!$AH$14:$AH$54,MATCH(I515,'BCA Inputs'!$M$14:$M$54,0))*G515,IF($B$3="RG&amp;E",INDEX('BCA Inputs'!$BM$14:$BM$54,MATCH(I515,'BCA Inputs'!$AW$14:$AW$54,0))*P515+INDEX('BCA Inputs'!$BN$14:$BN$54,MATCH(I515,'BCA Inputs'!$AW$14:$AW$54,0))*O515+INDEX('BCA Inputs'!$BO$14:$BO$54,MATCH(I515,'BCA Inputs'!$AW$14:$AW$54,0))*Q515+INDEX('BCA Inputs'!$BP$14:$BP$54,MATCH(I515,'BCA Inputs'!$AW$14:$AW$54,0))*F515+INDEX('BCA Inputs'!$BQ$14:$BQ$54,MATCH(I515,'BCA Inputs'!$AW$14:$AW$54,0))*G515,"")),"")</f>
        <v/>
      </c>
      <c r="AE515" s="237" t="str">
        <f t="shared" si="76"/>
        <v/>
      </c>
      <c r="AF515" s="198">
        <f t="shared" si="78"/>
        <v>0</v>
      </c>
      <c r="AG515" s="239">
        <f t="shared" si="79"/>
        <v>0</v>
      </c>
    </row>
    <row r="516" spans="1:33">
      <c r="A516" s="228"/>
      <c r="B516" s="176"/>
      <c r="C516" s="229"/>
      <c r="D516" s="230"/>
      <c r="E516" s="230"/>
      <c r="F516" s="230"/>
      <c r="G516" s="230"/>
      <c r="H516" s="231"/>
      <c r="I516" s="231"/>
      <c r="J516" s="232"/>
      <c r="K516" s="232"/>
      <c r="L516" s="232"/>
      <c r="M516" s="181">
        <f t="shared" si="77"/>
        <v>0</v>
      </c>
      <c r="N516" s="181">
        <f>IF(H516="",0,H516*I516*'Avoided Water Savings Cost'!$C$16)</f>
        <v>0</v>
      </c>
      <c r="O516" s="545">
        <f>IF(C516="",0,IF($B$3="NYSEG",C516/(1-'Avoided Electric Costs 2020'!$W$21),IF($B$3="RG&amp;E",C516/(1-'Avoided Electric Costs 2020'!$X$21),"")))</f>
        <v>0</v>
      </c>
      <c r="P516" s="546">
        <f>IF(D516="",0,IF($B$3="NYSEG",D516/(1-'Avoided Electric Costs 2020'!$W$21),IF($B$3="RG&amp;E",D516/(1-'Avoided Electric Costs 2020'!$X$21),"")))</f>
        <v>0</v>
      </c>
      <c r="Q516" s="546">
        <f>IF(E516="",0,IF($B$3="NYSEG",E516/(1-'Avoided Natural Gas Costs 2020'!$J$34),IF($B$3="RG&amp;E",E516/(1-'Avoided Natural Gas Costs 2020'!$K$34),"")))</f>
        <v>0</v>
      </c>
      <c r="R516" s="233" t="str">
        <f>IFERROR(IF(P516*'BCA Inputs'!$C$1+Q516*'BCA Inputs'!$C$2+F516*'BCA Inputs'!$C$2+G516*'BCA Inputs'!$C$2=0,"",P516*'BCA Inputs'!$C$1+Q516*'BCA Inputs'!$C$2+F516*'BCA Inputs'!$C$2+G516*'BCA Inputs'!$C$2),"")</f>
        <v/>
      </c>
      <c r="S516" s="181" t="str">
        <f t="shared" si="70"/>
        <v/>
      </c>
      <c r="T516" s="181" t="str">
        <f>IFERROR(IF($B$3="NYSEG",(INDEX('BCA Inputs'!$N$14:$N$54,MATCH(I516,'BCA Inputs'!$M$14:$M$54,0))*P516+INDEX('BCA Inputs'!$O$14:$O$54,MATCH(I516,'BCA Inputs'!$M$14:$M$54,0))*O516+INDEX('BCA Inputs'!P:P,MATCH(I516,'BCA Inputs'!M:M,0))*Q516+INDEX('BCA Inputs'!Q:Q,MATCH(I516,'BCA Inputs'!M:M,0))*F516+INDEX('BCA Inputs'!R:R,MATCH(I516,'BCA Inputs'!M:M,0))*G516)+L516+N516,IF($B$3="RG&amp;E",(INDEX('BCA Inputs'!$AX$14:$AX$54,MATCH(I516,'BCA Inputs'!$AW$14:$AW$54,0))*P516+INDEX('BCA Inputs'!$AY$14:$AY$54,MATCH(I516,'BCA Inputs'!$AW$14:$AW$54,0))*O516+INDEX('BCA Inputs'!$AZ$14:$AZ$54,MATCH(I516,'BCA Inputs'!$AW$14:$AW$54,0))*Q516+INDEX('BCA Inputs'!$BA$14:$BA$54,MATCH(I516,'BCA Inputs'!$AW$14:$AW$54,0))*F516+INDEX('BCA Inputs'!$BB$14:$BB$54,MATCH(I516,'BCA Inputs'!$AW$14:$AW$54,0))*G516)+L516+N516,"")),"")</f>
        <v/>
      </c>
      <c r="U516" s="234" t="str">
        <f t="shared" si="71"/>
        <v/>
      </c>
      <c r="V516" s="234" t="str">
        <f t="shared" si="72"/>
        <v/>
      </c>
      <c r="W516" s="234" t="str">
        <f t="shared" si="73"/>
        <v/>
      </c>
      <c r="Y516" s="235" t="str">
        <f t="shared" si="74"/>
        <v/>
      </c>
      <c r="Z516" s="236" t="str">
        <f>IFERROR(IF($B$3="NYSEG",INDEX('BCA Inputs'!$X$14:$X$54,MATCH(I516,'BCA Inputs'!$M$14:$M$54,0))*P516+INDEX('BCA Inputs'!$Y$14:$Y$54,MATCH(I516,'BCA Inputs'!$M$14:$M$54,0))*O516+INDEX('BCA Inputs'!$Z$14:$Z$54,MATCH(I516,'BCA Inputs'!$M$14:$M$54,0))*Q516+INDEX('BCA Inputs'!$AA$14:$AA$54,MATCH(I516,'BCA Inputs'!$M$14:$M$54,0))*F516+INDEX('BCA Inputs'!$AB$14:$AB$54,MATCH(I516,'BCA Inputs'!$M$14:$M$54,0))*G516,IF($B$3="RG&amp;E",INDEX('BCA Inputs'!$BG$14:$BG$54,MATCH(I516,'BCA Inputs'!$AW$14:$AW$54,0))*P516+INDEX('BCA Inputs'!$BH$14:$BH$54,MATCH(I516,'BCA Inputs'!$AW$14:$AW$54,0))*O516+INDEX('BCA Inputs'!$BI$14:$BI$54,MATCH(I516,'BCA Inputs'!$AW$14:$AW$54,0))*Q516+INDEX('BCA Inputs'!$BJ$14:$BJ$54,MATCH(I516,'BCA Inputs'!$AW$14:$AW$54,0))*F516+INDEX('BCA Inputs'!$BK$14:$BK$54,MATCH(I516,'BCA Inputs'!$AW$14:$AW$54,0))*G516,"")),"")</f>
        <v/>
      </c>
      <c r="AA516" s="237" t="str">
        <f t="shared" si="75"/>
        <v/>
      </c>
      <c r="AC516" s="238" t="str">
        <f>IFERROR((K516+R516)+IF($B$3="NYSEG",INDEX('BCA Inputs'!$AI$14:$AI$54,MATCH(I516,'BCA Inputs'!$M$14:$M$54,0))*P516+INDEX('BCA Inputs'!$AJ$14:$AJ$54,MATCH(I516,'BCA Inputs'!$M$14:$M$54,0))*Q516,IF($B$3="RG&amp;E",INDEX('BCA Inputs'!$BR$14:$BR$54,MATCH(I516,'BCA Inputs'!$AW$14:$AW$54,0))*P516+INDEX('BCA Inputs'!$BS$14:$BS$54,MATCH(I516,'BCA Inputs'!$AW$14:$AW$54,0))*Q516,"")),"")</f>
        <v/>
      </c>
      <c r="AD516" s="181" t="str">
        <f>IFERROR(IF($B$3="NYSEG",INDEX('BCA Inputs'!$AD$14:$AD$54,MATCH(I516,'BCA Inputs'!$M$14:$M$54,0))*P516+INDEX('BCA Inputs'!$AE$14:$AE$54,MATCH(I516,'BCA Inputs'!$M$14:$M$54,0))*O516+INDEX('BCA Inputs'!$AF$14:$AF$54,MATCH(I516,'BCA Inputs'!$M$14:$M$54,0))*Q516+INDEX('BCA Inputs'!$AG$14:$AG$54,MATCH(I516,'BCA Inputs'!$M$14:$M$54,0))*F516+INDEX('BCA Inputs'!$AH$14:$AH$54,MATCH(I516,'BCA Inputs'!$M$14:$M$54,0))*G516,IF($B$3="RG&amp;E",INDEX('BCA Inputs'!$BM$14:$BM$54,MATCH(I516,'BCA Inputs'!$AW$14:$AW$54,0))*P516+INDEX('BCA Inputs'!$BN$14:$BN$54,MATCH(I516,'BCA Inputs'!$AW$14:$AW$54,0))*O516+INDEX('BCA Inputs'!$BO$14:$BO$54,MATCH(I516,'BCA Inputs'!$AW$14:$AW$54,0))*Q516+INDEX('BCA Inputs'!$BP$14:$BP$54,MATCH(I516,'BCA Inputs'!$AW$14:$AW$54,0))*F516+INDEX('BCA Inputs'!$BQ$14:$BQ$54,MATCH(I516,'BCA Inputs'!$AW$14:$AW$54,0))*G516,"")),"")</f>
        <v/>
      </c>
      <c r="AE516" s="237" t="str">
        <f t="shared" si="76"/>
        <v/>
      </c>
      <c r="AF516" s="198">
        <f t="shared" si="78"/>
        <v>0</v>
      </c>
      <c r="AG516" s="239">
        <f t="shared" si="79"/>
        <v>0</v>
      </c>
    </row>
    <row r="517" spans="1:33">
      <c r="A517" s="228"/>
      <c r="B517" s="176"/>
      <c r="C517" s="229"/>
      <c r="D517" s="230"/>
      <c r="E517" s="230"/>
      <c r="F517" s="230"/>
      <c r="G517" s="230"/>
      <c r="H517" s="231"/>
      <c r="I517" s="231"/>
      <c r="J517" s="232"/>
      <c r="K517" s="232"/>
      <c r="L517" s="232"/>
      <c r="M517" s="181">
        <f t="shared" si="77"/>
        <v>0</v>
      </c>
      <c r="N517" s="181">
        <f>IF(H517="",0,H517*I517*'Avoided Water Savings Cost'!$C$16)</f>
        <v>0</v>
      </c>
      <c r="O517" s="545">
        <f>IF(C517="",0,IF($B$3="NYSEG",C517/(1-'Avoided Electric Costs 2020'!$W$21),IF($B$3="RG&amp;E",C517/(1-'Avoided Electric Costs 2020'!$X$21),"")))</f>
        <v>0</v>
      </c>
      <c r="P517" s="546">
        <f>IF(D517="",0,IF($B$3="NYSEG",D517/(1-'Avoided Electric Costs 2020'!$W$21),IF($B$3="RG&amp;E",D517/(1-'Avoided Electric Costs 2020'!$X$21),"")))</f>
        <v>0</v>
      </c>
      <c r="Q517" s="546">
        <f>IF(E517="",0,IF($B$3="NYSEG",E517/(1-'Avoided Natural Gas Costs 2020'!$J$34),IF($B$3="RG&amp;E",E517/(1-'Avoided Natural Gas Costs 2020'!$K$34),"")))</f>
        <v>0</v>
      </c>
      <c r="R517" s="233" t="str">
        <f>IFERROR(IF(P517*'BCA Inputs'!$C$1+Q517*'BCA Inputs'!$C$2+F517*'BCA Inputs'!$C$2+G517*'BCA Inputs'!$C$2=0,"",P517*'BCA Inputs'!$C$1+Q517*'BCA Inputs'!$C$2+F517*'BCA Inputs'!$C$2+G517*'BCA Inputs'!$C$2),"")</f>
        <v/>
      </c>
      <c r="S517" s="181" t="str">
        <f t="shared" si="70"/>
        <v/>
      </c>
      <c r="T517" s="181" t="str">
        <f>IFERROR(IF($B$3="NYSEG",(INDEX('BCA Inputs'!$N$14:$N$54,MATCH(I517,'BCA Inputs'!$M$14:$M$54,0))*P517+INDEX('BCA Inputs'!$O$14:$O$54,MATCH(I517,'BCA Inputs'!$M$14:$M$54,0))*O517+INDEX('BCA Inputs'!P:P,MATCH(I517,'BCA Inputs'!M:M,0))*Q517+INDEX('BCA Inputs'!Q:Q,MATCH(I517,'BCA Inputs'!M:M,0))*F517+INDEX('BCA Inputs'!R:R,MATCH(I517,'BCA Inputs'!M:M,0))*G517)+L517+N517,IF($B$3="RG&amp;E",(INDEX('BCA Inputs'!$AX$14:$AX$54,MATCH(I517,'BCA Inputs'!$AW$14:$AW$54,0))*P517+INDEX('BCA Inputs'!$AY$14:$AY$54,MATCH(I517,'BCA Inputs'!$AW$14:$AW$54,0))*O517+INDEX('BCA Inputs'!$AZ$14:$AZ$54,MATCH(I517,'BCA Inputs'!$AW$14:$AW$54,0))*Q517+INDEX('BCA Inputs'!$BA$14:$BA$54,MATCH(I517,'BCA Inputs'!$AW$14:$AW$54,0))*F517+INDEX('BCA Inputs'!$BB$14:$BB$54,MATCH(I517,'BCA Inputs'!$AW$14:$AW$54,0))*G517)+L517+N517,"")),"")</f>
        <v/>
      </c>
      <c r="U517" s="234" t="str">
        <f t="shared" si="71"/>
        <v/>
      </c>
      <c r="V517" s="234" t="str">
        <f t="shared" si="72"/>
        <v/>
      </c>
      <c r="W517" s="234" t="str">
        <f t="shared" si="73"/>
        <v/>
      </c>
      <c r="Y517" s="235" t="str">
        <f t="shared" si="74"/>
        <v/>
      </c>
      <c r="Z517" s="236" t="str">
        <f>IFERROR(IF($B$3="NYSEG",INDEX('BCA Inputs'!$X$14:$X$54,MATCH(I517,'BCA Inputs'!$M$14:$M$54,0))*P517+INDEX('BCA Inputs'!$Y$14:$Y$54,MATCH(I517,'BCA Inputs'!$M$14:$M$54,0))*O517+INDEX('BCA Inputs'!$Z$14:$Z$54,MATCH(I517,'BCA Inputs'!$M$14:$M$54,0))*Q517+INDEX('BCA Inputs'!$AA$14:$AA$54,MATCH(I517,'BCA Inputs'!$M$14:$M$54,0))*F517+INDEX('BCA Inputs'!$AB$14:$AB$54,MATCH(I517,'BCA Inputs'!$M$14:$M$54,0))*G517,IF($B$3="RG&amp;E",INDEX('BCA Inputs'!$BG$14:$BG$54,MATCH(I517,'BCA Inputs'!$AW$14:$AW$54,0))*P517+INDEX('BCA Inputs'!$BH$14:$BH$54,MATCH(I517,'BCA Inputs'!$AW$14:$AW$54,0))*O517+INDEX('BCA Inputs'!$BI$14:$BI$54,MATCH(I517,'BCA Inputs'!$AW$14:$AW$54,0))*Q517+INDEX('BCA Inputs'!$BJ$14:$BJ$54,MATCH(I517,'BCA Inputs'!$AW$14:$AW$54,0))*F517+INDEX('BCA Inputs'!$BK$14:$BK$54,MATCH(I517,'BCA Inputs'!$AW$14:$AW$54,0))*G517,"")),"")</f>
        <v/>
      </c>
      <c r="AA517" s="237" t="str">
        <f t="shared" si="75"/>
        <v/>
      </c>
      <c r="AC517" s="238" t="str">
        <f>IFERROR((K517+R517)+IF($B$3="NYSEG",INDEX('BCA Inputs'!$AI$14:$AI$54,MATCH(I517,'BCA Inputs'!$M$14:$M$54,0))*P517+INDEX('BCA Inputs'!$AJ$14:$AJ$54,MATCH(I517,'BCA Inputs'!$M$14:$M$54,0))*Q517,IF($B$3="RG&amp;E",INDEX('BCA Inputs'!$BR$14:$BR$54,MATCH(I517,'BCA Inputs'!$AW$14:$AW$54,0))*P517+INDEX('BCA Inputs'!$BS$14:$BS$54,MATCH(I517,'BCA Inputs'!$AW$14:$AW$54,0))*Q517,"")),"")</f>
        <v/>
      </c>
      <c r="AD517" s="181" t="str">
        <f>IFERROR(IF($B$3="NYSEG",INDEX('BCA Inputs'!$AD$14:$AD$54,MATCH(I517,'BCA Inputs'!$M$14:$M$54,0))*P517+INDEX('BCA Inputs'!$AE$14:$AE$54,MATCH(I517,'BCA Inputs'!$M$14:$M$54,0))*O517+INDEX('BCA Inputs'!$AF$14:$AF$54,MATCH(I517,'BCA Inputs'!$M$14:$M$54,0))*Q517+INDEX('BCA Inputs'!$AG$14:$AG$54,MATCH(I517,'BCA Inputs'!$M$14:$M$54,0))*F517+INDEX('BCA Inputs'!$AH$14:$AH$54,MATCH(I517,'BCA Inputs'!$M$14:$M$54,0))*G517,IF($B$3="RG&amp;E",INDEX('BCA Inputs'!$BM$14:$BM$54,MATCH(I517,'BCA Inputs'!$AW$14:$AW$54,0))*P517+INDEX('BCA Inputs'!$BN$14:$BN$54,MATCH(I517,'BCA Inputs'!$AW$14:$AW$54,0))*O517+INDEX('BCA Inputs'!$BO$14:$BO$54,MATCH(I517,'BCA Inputs'!$AW$14:$AW$54,0))*Q517+INDEX('BCA Inputs'!$BP$14:$BP$54,MATCH(I517,'BCA Inputs'!$AW$14:$AW$54,0))*F517+INDEX('BCA Inputs'!$BQ$14:$BQ$54,MATCH(I517,'BCA Inputs'!$AW$14:$AW$54,0))*G517,"")),"")</f>
        <v/>
      </c>
      <c r="AE517" s="237" t="str">
        <f t="shared" si="76"/>
        <v/>
      </c>
      <c r="AF517" s="198">
        <f t="shared" si="78"/>
        <v>0</v>
      </c>
      <c r="AG517" s="239">
        <f t="shared" si="79"/>
        <v>0</v>
      </c>
    </row>
    <row r="518" spans="1:33">
      <c r="A518" s="228"/>
      <c r="B518" s="176"/>
      <c r="C518" s="229"/>
      <c r="D518" s="230"/>
      <c r="E518" s="230"/>
      <c r="F518" s="230"/>
      <c r="G518" s="230"/>
      <c r="H518" s="231"/>
      <c r="I518" s="231"/>
      <c r="J518" s="232"/>
      <c r="K518" s="232"/>
      <c r="L518" s="232"/>
      <c r="M518" s="181">
        <f t="shared" si="77"/>
        <v>0</v>
      </c>
      <c r="N518" s="181">
        <f>IF(H518="",0,H518*I518*'Avoided Water Savings Cost'!$C$16)</f>
        <v>0</v>
      </c>
      <c r="O518" s="545">
        <f>IF(C518="",0,IF($B$3="NYSEG",C518/(1-'Avoided Electric Costs 2020'!$W$21),IF($B$3="RG&amp;E",C518/(1-'Avoided Electric Costs 2020'!$X$21),"")))</f>
        <v>0</v>
      </c>
      <c r="P518" s="546">
        <f>IF(D518="",0,IF($B$3="NYSEG",D518/(1-'Avoided Electric Costs 2020'!$W$21),IF($B$3="RG&amp;E",D518/(1-'Avoided Electric Costs 2020'!$X$21),"")))</f>
        <v>0</v>
      </c>
      <c r="Q518" s="546">
        <f>IF(E518="",0,IF($B$3="NYSEG",E518/(1-'Avoided Natural Gas Costs 2020'!$J$34),IF($B$3="RG&amp;E",E518/(1-'Avoided Natural Gas Costs 2020'!$K$34),"")))</f>
        <v>0</v>
      </c>
      <c r="R518" s="233" t="str">
        <f>IFERROR(IF(P518*'BCA Inputs'!$C$1+Q518*'BCA Inputs'!$C$2+F518*'BCA Inputs'!$C$2+G518*'BCA Inputs'!$C$2=0,"",P518*'BCA Inputs'!$C$1+Q518*'BCA Inputs'!$C$2+F518*'BCA Inputs'!$C$2+G518*'BCA Inputs'!$C$2),"")</f>
        <v/>
      </c>
      <c r="S518" s="181" t="str">
        <f t="shared" si="70"/>
        <v/>
      </c>
      <c r="T518" s="181" t="str">
        <f>IFERROR(IF($B$3="NYSEG",(INDEX('BCA Inputs'!$N$14:$N$54,MATCH(I518,'BCA Inputs'!$M$14:$M$54,0))*P518+INDEX('BCA Inputs'!$O$14:$O$54,MATCH(I518,'BCA Inputs'!$M$14:$M$54,0))*O518+INDEX('BCA Inputs'!P:P,MATCH(I518,'BCA Inputs'!M:M,0))*Q518+INDEX('BCA Inputs'!Q:Q,MATCH(I518,'BCA Inputs'!M:M,0))*F518+INDEX('BCA Inputs'!R:R,MATCH(I518,'BCA Inputs'!M:M,0))*G518)+L518+N518,IF($B$3="RG&amp;E",(INDEX('BCA Inputs'!$AX$14:$AX$54,MATCH(I518,'BCA Inputs'!$AW$14:$AW$54,0))*P518+INDEX('BCA Inputs'!$AY$14:$AY$54,MATCH(I518,'BCA Inputs'!$AW$14:$AW$54,0))*O518+INDEX('BCA Inputs'!$AZ$14:$AZ$54,MATCH(I518,'BCA Inputs'!$AW$14:$AW$54,0))*Q518+INDEX('BCA Inputs'!$BA$14:$BA$54,MATCH(I518,'BCA Inputs'!$AW$14:$AW$54,0))*F518+INDEX('BCA Inputs'!$BB$14:$BB$54,MATCH(I518,'BCA Inputs'!$AW$14:$AW$54,0))*G518)+L518+N518,"")),"")</f>
        <v/>
      </c>
      <c r="U518" s="234" t="str">
        <f t="shared" si="71"/>
        <v/>
      </c>
      <c r="V518" s="234" t="str">
        <f t="shared" si="72"/>
        <v/>
      </c>
      <c r="W518" s="234" t="str">
        <f t="shared" si="73"/>
        <v/>
      </c>
      <c r="Y518" s="235" t="str">
        <f t="shared" si="74"/>
        <v/>
      </c>
      <c r="Z518" s="236" t="str">
        <f>IFERROR(IF($B$3="NYSEG",INDEX('BCA Inputs'!$X$14:$X$54,MATCH(I518,'BCA Inputs'!$M$14:$M$54,0))*P518+INDEX('BCA Inputs'!$Y$14:$Y$54,MATCH(I518,'BCA Inputs'!$M$14:$M$54,0))*O518+INDEX('BCA Inputs'!$Z$14:$Z$54,MATCH(I518,'BCA Inputs'!$M$14:$M$54,0))*Q518+INDEX('BCA Inputs'!$AA$14:$AA$54,MATCH(I518,'BCA Inputs'!$M$14:$M$54,0))*F518+INDEX('BCA Inputs'!$AB$14:$AB$54,MATCH(I518,'BCA Inputs'!$M$14:$M$54,0))*G518,IF($B$3="RG&amp;E",INDEX('BCA Inputs'!$BG$14:$BG$54,MATCH(I518,'BCA Inputs'!$AW$14:$AW$54,0))*P518+INDEX('BCA Inputs'!$BH$14:$BH$54,MATCH(I518,'BCA Inputs'!$AW$14:$AW$54,0))*O518+INDEX('BCA Inputs'!$BI$14:$BI$54,MATCH(I518,'BCA Inputs'!$AW$14:$AW$54,0))*Q518+INDEX('BCA Inputs'!$BJ$14:$BJ$54,MATCH(I518,'BCA Inputs'!$AW$14:$AW$54,0))*F518+INDEX('BCA Inputs'!$BK$14:$BK$54,MATCH(I518,'BCA Inputs'!$AW$14:$AW$54,0))*G518,"")),"")</f>
        <v/>
      </c>
      <c r="AA518" s="237" t="str">
        <f t="shared" si="75"/>
        <v/>
      </c>
      <c r="AC518" s="238" t="str">
        <f>IFERROR((K518+R518)+IF($B$3="NYSEG",INDEX('BCA Inputs'!$AI$14:$AI$54,MATCH(I518,'BCA Inputs'!$M$14:$M$54,0))*P518+INDEX('BCA Inputs'!$AJ$14:$AJ$54,MATCH(I518,'BCA Inputs'!$M$14:$M$54,0))*Q518,IF($B$3="RG&amp;E",INDEX('BCA Inputs'!$BR$14:$BR$54,MATCH(I518,'BCA Inputs'!$AW$14:$AW$54,0))*P518+INDEX('BCA Inputs'!$BS$14:$BS$54,MATCH(I518,'BCA Inputs'!$AW$14:$AW$54,0))*Q518,"")),"")</f>
        <v/>
      </c>
      <c r="AD518" s="181" t="str">
        <f>IFERROR(IF($B$3="NYSEG",INDEX('BCA Inputs'!$AD$14:$AD$54,MATCH(I518,'BCA Inputs'!$M$14:$M$54,0))*P518+INDEX('BCA Inputs'!$AE$14:$AE$54,MATCH(I518,'BCA Inputs'!$M$14:$M$54,0))*O518+INDEX('BCA Inputs'!$AF$14:$AF$54,MATCH(I518,'BCA Inputs'!$M$14:$M$54,0))*Q518+INDEX('BCA Inputs'!$AG$14:$AG$54,MATCH(I518,'BCA Inputs'!$M$14:$M$54,0))*F518+INDEX('BCA Inputs'!$AH$14:$AH$54,MATCH(I518,'BCA Inputs'!$M$14:$M$54,0))*G518,IF($B$3="RG&amp;E",INDEX('BCA Inputs'!$BM$14:$BM$54,MATCH(I518,'BCA Inputs'!$AW$14:$AW$54,0))*P518+INDEX('BCA Inputs'!$BN$14:$BN$54,MATCH(I518,'BCA Inputs'!$AW$14:$AW$54,0))*O518+INDEX('BCA Inputs'!$BO$14:$BO$54,MATCH(I518,'BCA Inputs'!$AW$14:$AW$54,0))*Q518+INDEX('BCA Inputs'!$BP$14:$BP$54,MATCH(I518,'BCA Inputs'!$AW$14:$AW$54,0))*F518+INDEX('BCA Inputs'!$BQ$14:$BQ$54,MATCH(I518,'BCA Inputs'!$AW$14:$AW$54,0))*G518,"")),"")</f>
        <v/>
      </c>
      <c r="AE518" s="237" t="str">
        <f t="shared" si="76"/>
        <v/>
      </c>
      <c r="AF518" s="198">
        <f t="shared" si="78"/>
        <v>0</v>
      </c>
      <c r="AG518" s="239">
        <f t="shared" si="79"/>
        <v>0</v>
      </c>
    </row>
    <row r="519" spans="1:33">
      <c r="A519" s="228"/>
      <c r="B519" s="176"/>
      <c r="C519" s="229"/>
      <c r="D519" s="230"/>
      <c r="E519" s="230"/>
      <c r="F519" s="230"/>
      <c r="G519" s="230"/>
      <c r="H519" s="231"/>
      <c r="I519" s="231"/>
      <c r="J519" s="232"/>
      <c r="K519" s="232"/>
      <c r="L519" s="232"/>
      <c r="M519" s="181">
        <f t="shared" si="77"/>
        <v>0</v>
      </c>
      <c r="N519" s="181">
        <f>IF(H519="",0,H519*I519*'Avoided Water Savings Cost'!$C$16)</f>
        <v>0</v>
      </c>
      <c r="O519" s="545">
        <f>IF(C519="",0,IF($B$3="NYSEG",C519/(1-'Avoided Electric Costs 2020'!$W$21),IF($B$3="RG&amp;E",C519/(1-'Avoided Electric Costs 2020'!$X$21),"")))</f>
        <v>0</v>
      </c>
      <c r="P519" s="546">
        <f>IF(D519="",0,IF($B$3="NYSEG",D519/(1-'Avoided Electric Costs 2020'!$W$21),IF($B$3="RG&amp;E",D519/(1-'Avoided Electric Costs 2020'!$X$21),"")))</f>
        <v>0</v>
      </c>
      <c r="Q519" s="546">
        <f>IF(E519="",0,IF($B$3="NYSEG",E519/(1-'Avoided Natural Gas Costs 2020'!$J$34),IF($B$3="RG&amp;E",E519/(1-'Avoided Natural Gas Costs 2020'!$K$34),"")))</f>
        <v>0</v>
      </c>
      <c r="R519" s="233" t="str">
        <f>IFERROR(IF(P519*'BCA Inputs'!$C$1+Q519*'BCA Inputs'!$C$2+F519*'BCA Inputs'!$C$2+G519*'BCA Inputs'!$C$2=0,"",P519*'BCA Inputs'!$C$1+Q519*'BCA Inputs'!$C$2+F519*'BCA Inputs'!$C$2+G519*'BCA Inputs'!$C$2),"")</f>
        <v/>
      </c>
      <c r="S519" s="181" t="str">
        <f t="shared" si="70"/>
        <v/>
      </c>
      <c r="T519" s="181" t="str">
        <f>IFERROR(IF($B$3="NYSEG",(INDEX('BCA Inputs'!$N$14:$N$54,MATCH(I519,'BCA Inputs'!$M$14:$M$54,0))*P519+INDEX('BCA Inputs'!$O$14:$O$54,MATCH(I519,'BCA Inputs'!$M$14:$M$54,0))*O519+INDEX('BCA Inputs'!P:P,MATCH(I519,'BCA Inputs'!M:M,0))*Q519+INDEX('BCA Inputs'!Q:Q,MATCH(I519,'BCA Inputs'!M:M,0))*F519+INDEX('BCA Inputs'!R:R,MATCH(I519,'BCA Inputs'!M:M,0))*G519)+L519+N519,IF($B$3="RG&amp;E",(INDEX('BCA Inputs'!$AX$14:$AX$54,MATCH(I519,'BCA Inputs'!$AW$14:$AW$54,0))*P519+INDEX('BCA Inputs'!$AY$14:$AY$54,MATCH(I519,'BCA Inputs'!$AW$14:$AW$54,0))*O519+INDEX('BCA Inputs'!$AZ$14:$AZ$54,MATCH(I519,'BCA Inputs'!$AW$14:$AW$54,0))*Q519+INDEX('BCA Inputs'!$BA$14:$BA$54,MATCH(I519,'BCA Inputs'!$AW$14:$AW$54,0))*F519+INDEX('BCA Inputs'!$BB$14:$BB$54,MATCH(I519,'BCA Inputs'!$AW$14:$AW$54,0))*G519)+L519+N519,"")),"")</f>
        <v/>
      </c>
      <c r="U519" s="234" t="str">
        <f t="shared" si="71"/>
        <v/>
      </c>
      <c r="V519" s="234" t="str">
        <f t="shared" si="72"/>
        <v/>
      </c>
      <c r="W519" s="234" t="str">
        <f t="shared" si="73"/>
        <v/>
      </c>
      <c r="Y519" s="235" t="str">
        <f t="shared" si="74"/>
        <v/>
      </c>
      <c r="Z519" s="236" t="str">
        <f>IFERROR(IF($B$3="NYSEG",INDEX('BCA Inputs'!$X$14:$X$54,MATCH(I519,'BCA Inputs'!$M$14:$M$54,0))*P519+INDEX('BCA Inputs'!$Y$14:$Y$54,MATCH(I519,'BCA Inputs'!$M$14:$M$54,0))*O519+INDEX('BCA Inputs'!$Z$14:$Z$54,MATCH(I519,'BCA Inputs'!$M$14:$M$54,0))*Q519+INDEX('BCA Inputs'!$AA$14:$AA$54,MATCH(I519,'BCA Inputs'!$M$14:$M$54,0))*F519+INDEX('BCA Inputs'!$AB$14:$AB$54,MATCH(I519,'BCA Inputs'!$M$14:$M$54,0))*G519,IF($B$3="RG&amp;E",INDEX('BCA Inputs'!$BG$14:$BG$54,MATCH(I519,'BCA Inputs'!$AW$14:$AW$54,0))*P519+INDEX('BCA Inputs'!$BH$14:$BH$54,MATCH(I519,'BCA Inputs'!$AW$14:$AW$54,0))*O519+INDEX('BCA Inputs'!$BI$14:$BI$54,MATCH(I519,'BCA Inputs'!$AW$14:$AW$54,0))*Q519+INDEX('BCA Inputs'!$BJ$14:$BJ$54,MATCH(I519,'BCA Inputs'!$AW$14:$AW$54,0))*F519+INDEX('BCA Inputs'!$BK$14:$BK$54,MATCH(I519,'BCA Inputs'!$AW$14:$AW$54,0))*G519,"")),"")</f>
        <v/>
      </c>
      <c r="AA519" s="237" t="str">
        <f t="shared" si="75"/>
        <v/>
      </c>
      <c r="AC519" s="238" t="str">
        <f>IFERROR((K519+R519)+IF($B$3="NYSEG",INDEX('BCA Inputs'!$AI$14:$AI$54,MATCH(I519,'BCA Inputs'!$M$14:$M$54,0))*P519+INDEX('BCA Inputs'!$AJ$14:$AJ$54,MATCH(I519,'BCA Inputs'!$M$14:$M$54,0))*Q519,IF($B$3="RG&amp;E",INDEX('BCA Inputs'!$BR$14:$BR$54,MATCH(I519,'BCA Inputs'!$AW$14:$AW$54,0))*P519+INDEX('BCA Inputs'!$BS$14:$BS$54,MATCH(I519,'BCA Inputs'!$AW$14:$AW$54,0))*Q519,"")),"")</f>
        <v/>
      </c>
      <c r="AD519" s="181" t="str">
        <f>IFERROR(IF($B$3="NYSEG",INDEX('BCA Inputs'!$AD$14:$AD$54,MATCH(I519,'BCA Inputs'!$M$14:$M$54,0))*P519+INDEX('BCA Inputs'!$AE$14:$AE$54,MATCH(I519,'BCA Inputs'!$M$14:$M$54,0))*O519+INDEX('BCA Inputs'!$AF$14:$AF$54,MATCH(I519,'BCA Inputs'!$M$14:$M$54,0))*Q519+INDEX('BCA Inputs'!$AG$14:$AG$54,MATCH(I519,'BCA Inputs'!$M$14:$M$54,0))*F519+INDEX('BCA Inputs'!$AH$14:$AH$54,MATCH(I519,'BCA Inputs'!$M$14:$M$54,0))*G519,IF($B$3="RG&amp;E",INDEX('BCA Inputs'!$BM$14:$BM$54,MATCH(I519,'BCA Inputs'!$AW$14:$AW$54,0))*P519+INDEX('BCA Inputs'!$BN$14:$BN$54,MATCH(I519,'BCA Inputs'!$AW$14:$AW$54,0))*O519+INDEX('BCA Inputs'!$BO$14:$BO$54,MATCH(I519,'BCA Inputs'!$AW$14:$AW$54,0))*Q519+INDEX('BCA Inputs'!$BP$14:$BP$54,MATCH(I519,'BCA Inputs'!$AW$14:$AW$54,0))*F519+INDEX('BCA Inputs'!$BQ$14:$BQ$54,MATCH(I519,'BCA Inputs'!$AW$14:$AW$54,0))*G519,"")),"")</f>
        <v/>
      </c>
      <c r="AE519" s="237" t="str">
        <f t="shared" si="76"/>
        <v/>
      </c>
      <c r="AF519" s="198">
        <f t="shared" si="78"/>
        <v>0</v>
      </c>
      <c r="AG519" s="239">
        <f t="shared" si="79"/>
        <v>0</v>
      </c>
    </row>
    <row r="520" spans="1:33">
      <c r="A520" s="228"/>
      <c r="B520" s="176"/>
      <c r="C520" s="229"/>
      <c r="D520" s="230"/>
      <c r="E520" s="230"/>
      <c r="F520" s="230"/>
      <c r="G520" s="230"/>
      <c r="H520" s="231"/>
      <c r="I520" s="231"/>
      <c r="J520" s="232"/>
      <c r="K520" s="232"/>
      <c r="L520" s="232"/>
      <c r="M520" s="181">
        <f t="shared" si="77"/>
        <v>0</v>
      </c>
      <c r="N520" s="181">
        <f>IF(H520="",0,H520*I520*'Avoided Water Savings Cost'!$C$16)</f>
        <v>0</v>
      </c>
      <c r="O520" s="545">
        <f>IF(C520="",0,IF($B$3="NYSEG",C520/(1-'Avoided Electric Costs 2020'!$W$21),IF($B$3="RG&amp;E",C520/(1-'Avoided Electric Costs 2020'!$X$21),"")))</f>
        <v>0</v>
      </c>
      <c r="P520" s="546">
        <f>IF(D520="",0,IF($B$3="NYSEG",D520/(1-'Avoided Electric Costs 2020'!$W$21),IF($B$3="RG&amp;E",D520/(1-'Avoided Electric Costs 2020'!$X$21),"")))</f>
        <v>0</v>
      </c>
      <c r="Q520" s="546">
        <f>IF(E520="",0,IF($B$3="NYSEG",E520/(1-'Avoided Natural Gas Costs 2020'!$J$34),IF($B$3="RG&amp;E",E520/(1-'Avoided Natural Gas Costs 2020'!$K$34),"")))</f>
        <v>0</v>
      </c>
      <c r="R520" s="233" t="str">
        <f>IFERROR(IF(P520*'BCA Inputs'!$C$1+Q520*'BCA Inputs'!$C$2+F520*'BCA Inputs'!$C$2+G520*'BCA Inputs'!$C$2=0,"",P520*'BCA Inputs'!$C$1+Q520*'BCA Inputs'!$C$2+F520*'BCA Inputs'!$C$2+G520*'BCA Inputs'!$C$2),"")</f>
        <v/>
      </c>
      <c r="S520" s="181" t="str">
        <f t="shared" si="70"/>
        <v/>
      </c>
      <c r="T520" s="181" t="str">
        <f>IFERROR(IF($B$3="NYSEG",(INDEX('BCA Inputs'!$N$14:$N$54,MATCH(I520,'BCA Inputs'!$M$14:$M$54,0))*P520+INDEX('BCA Inputs'!$O$14:$O$54,MATCH(I520,'BCA Inputs'!$M$14:$M$54,0))*O520+INDEX('BCA Inputs'!P:P,MATCH(I520,'BCA Inputs'!M:M,0))*Q520+INDEX('BCA Inputs'!Q:Q,MATCH(I520,'BCA Inputs'!M:M,0))*F520+INDEX('BCA Inputs'!R:R,MATCH(I520,'BCA Inputs'!M:M,0))*G520)+L520+N520,IF($B$3="RG&amp;E",(INDEX('BCA Inputs'!$AX$14:$AX$54,MATCH(I520,'BCA Inputs'!$AW$14:$AW$54,0))*P520+INDEX('BCA Inputs'!$AY$14:$AY$54,MATCH(I520,'BCA Inputs'!$AW$14:$AW$54,0))*O520+INDEX('BCA Inputs'!$AZ$14:$AZ$54,MATCH(I520,'BCA Inputs'!$AW$14:$AW$54,0))*Q520+INDEX('BCA Inputs'!$BA$14:$BA$54,MATCH(I520,'BCA Inputs'!$AW$14:$AW$54,0))*F520+INDEX('BCA Inputs'!$BB$14:$BB$54,MATCH(I520,'BCA Inputs'!$AW$14:$AW$54,0))*G520)+L520+N520,"")),"")</f>
        <v/>
      </c>
      <c r="U520" s="234" t="str">
        <f t="shared" si="71"/>
        <v/>
      </c>
      <c r="V520" s="234" t="str">
        <f t="shared" si="72"/>
        <v/>
      </c>
      <c r="W520" s="234" t="str">
        <f t="shared" si="73"/>
        <v/>
      </c>
      <c r="Y520" s="235" t="str">
        <f t="shared" si="74"/>
        <v/>
      </c>
      <c r="Z520" s="236" t="str">
        <f>IFERROR(IF($B$3="NYSEG",INDEX('BCA Inputs'!$X$14:$X$54,MATCH(I520,'BCA Inputs'!$M$14:$M$54,0))*P520+INDEX('BCA Inputs'!$Y$14:$Y$54,MATCH(I520,'BCA Inputs'!$M$14:$M$54,0))*O520+INDEX('BCA Inputs'!$Z$14:$Z$54,MATCH(I520,'BCA Inputs'!$M$14:$M$54,0))*Q520+INDEX('BCA Inputs'!$AA$14:$AA$54,MATCH(I520,'BCA Inputs'!$M$14:$M$54,0))*F520+INDEX('BCA Inputs'!$AB$14:$AB$54,MATCH(I520,'BCA Inputs'!$M$14:$M$54,0))*G520,IF($B$3="RG&amp;E",INDEX('BCA Inputs'!$BG$14:$BG$54,MATCH(I520,'BCA Inputs'!$AW$14:$AW$54,0))*P520+INDEX('BCA Inputs'!$BH$14:$BH$54,MATCH(I520,'BCA Inputs'!$AW$14:$AW$54,0))*O520+INDEX('BCA Inputs'!$BI$14:$BI$54,MATCH(I520,'BCA Inputs'!$AW$14:$AW$54,0))*Q520+INDEX('BCA Inputs'!$BJ$14:$BJ$54,MATCH(I520,'BCA Inputs'!$AW$14:$AW$54,0))*F520+INDEX('BCA Inputs'!$BK$14:$BK$54,MATCH(I520,'BCA Inputs'!$AW$14:$AW$54,0))*G520,"")),"")</f>
        <v/>
      </c>
      <c r="AA520" s="237" t="str">
        <f t="shared" si="75"/>
        <v/>
      </c>
      <c r="AC520" s="238" t="str">
        <f>IFERROR((K520+R520)+IF($B$3="NYSEG",INDEX('BCA Inputs'!$AI$14:$AI$54,MATCH(I520,'BCA Inputs'!$M$14:$M$54,0))*P520+INDEX('BCA Inputs'!$AJ$14:$AJ$54,MATCH(I520,'BCA Inputs'!$M$14:$M$54,0))*Q520,IF($B$3="RG&amp;E",INDEX('BCA Inputs'!$BR$14:$BR$54,MATCH(I520,'BCA Inputs'!$AW$14:$AW$54,0))*P520+INDEX('BCA Inputs'!$BS$14:$BS$54,MATCH(I520,'BCA Inputs'!$AW$14:$AW$54,0))*Q520,"")),"")</f>
        <v/>
      </c>
      <c r="AD520" s="181" t="str">
        <f>IFERROR(IF($B$3="NYSEG",INDEX('BCA Inputs'!$AD$14:$AD$54,MATCH(I520,'BCA Inputs'!$M$14:$M$54,0))*P520+INDEX('BCA Inputs'!$AE$14:$AE$54,MATCH(I520,'BCA Inputs'!$M$14:$M$54,0))*O520+INDEX('BCA Inputs'!$AF$14:$AF$54,MATCH(I520,'BCA Inputs'!$M$14:$M$54,0))*Q520+INDEX('BCA Inputs'!$AG$14:$AG$54,MATCH(I520,'BCA Inputs'!$M$14:$M$54,0))*F520+INDEX('BCA Inputs'!$AH$14:$AH$54,MATCH(I520,'BCA Inputs'!$M$14:$M$54,0))*G520,IF($B$3="RG&amp;E",INDEX('BCA Inputs'!$BM$14:$BM$54,MATCH(I520,'BCA Inputs'!$AW$14:$AW$54,0))*P520+INDEX('BCA Inputs'!$BN$14:$BN$54,MATCH(I520,'BCA Inputs'!$AW$14:$AW$54,0))*O520+INDEX('BCA Inputs'!$BO$14:$BO$54,MATCH(I520,'BCA Inputs'!$AW$14:$AW$54,0))*Q520+INDEX('BCA Inputs'!$BP$14:$BP$54,MATCH(I520,'BCA Inputs'!$AW$14:$AW$54,0))*F520+INDEX('BCA Inputs'!$BQ$14:$BQ$54,MATCH(I520,'BCA Inputs'!$AW$14:$AW$54,0))*G520,"")),"")</f>
        <v/>
      </c>
      <c r="AE520" s="237" t="str">
        <f t="shared" si="76"/>
        <v/>
      </c>
      <c r="AF520" s="198">
        <f t="shared" si="78"/>
        <v>0</v>
      </c>
      <c r="AG520" s="239">
        <f t="shared" si="79"/>
        <v>0</v>
      </c>
    </row>
    <row r="521" spans="1:33">
      <c r="A521" s="228"/>
      <c r="B521" s="176"/>
      <c r="C521" s="229"/>
      <c r="D521" s="230"/>
      <c r="E521" s="230"/>
      <c r="F521" s="230"/>
      <c r="G521" s="230"/>
      <c r="H521" s="231"/>
      <c r="I521" s="231"/>
      <c r="J521" s="232"/>
      <c r="K521" s="232"/>
      <c r="L521" s="232"/>
      <c r="M521" s="181">
        <f t="shared" si="77"/>
        <v>0</v>
      </c>
      <c r="N521" s="181">
        <f>IF(H521="",0,H521*I521*'Avoided Water Savings Cost'!$C$16)</f>
        <v>0</v>
      </c>
      <c r="O521" s="545">
        <f>IF(C521="",0,IF($B$3="NYSEG",C521/(1-'Avoided Electric Costs 2020'!$W$21),IF($B$3="RG&amp;E",C521/(1-'Avoided Electric Costs 2020'!$X$21),"")))</f>
        <v>0</v>
      </c>
      <c r="P521" s="546">
        <f>IF(D521="",0,IF($B$3="NYSEG",D521/(1-'Avoided Electric Costs 2020'!$W$21),IF($B$3="RG&amp;E",D521/(1-'Avoided Electric Costs 2020'!$X$21),"")))</f>
        <v>0</v>
      </c>
      <c r="Q521" s="546">
        <f>IF(E521="",0,IF($B$3="NYSEG",E521/(1-'Avoided Natural Gas Costs 2020'!$J$34),IF($B$3="RG&amp;E",E521/(1-'Avoided Natural Gas Costs 2020'!$K$34),"")))</f>
        <v>0</v>
      </c>
      <c r="R521" s="233" t="str">
        <f>IFERROR(IF(P521*'BCA Inputs'!$C$1+Q521*'BCA Inputs'!$C$2+F521*'BCA Inputs'!$C$2+G521*'BCA Inputs'!$C$2=0,"",P521*'BCA Inputs'!$C$1+Q521*'BCA Inputs'!$C$2+F521*'BCA Inputs'!$C$2+G521*'BCA Inputs'!$C$2),"")</f>
        <v/>
      </c>
      <c r="S521" s="181" t="str">
        <f t="shared" si="70"/>
        <v/>
      </c>
      <c r="T521" s="181" t="str">
        <f>IFERROR(IF($B$3="NYSEG",(INDEX('BCA Inputs'!$N$14:$N$54,MATCH(I521,'BCA Inputs'!$M$14:$M$54,0))*P521+INDEX('BCA Inputs'!$O$14:$O$54,MATCH(I521,'BCA Inputs'!$M$14:$M$54,0))*O521+INDEX('BCA Inputs'!P:P,MATCH(I521,'BCA Inputs'!M:M,0))*Q521+INDEX('BCA Inputs'!Q:Q,MATCH(I521,'BCA Inputs'!M:M,0))*F521+INDEX('BCA Inputs'!R:R,MATCH(I521,'BCA Inputs'!M:M,0))*G521)+L521+N521,IF($B$3="RG&amp;E",(INDEX('BCA Inputs'!$AX$14:$AX$54,MATCH(I521,'BCA Inputs'!$AW$14:$AW$54,0))*P521+INDEX('BCA Inputs'!$AY$14:$AY$54,MATCH(I521,'BCA Inputs'!$AW$14:$AW$54,0))*O521+INDEX('BCA Inputs'!$AZ$14:$AZ$54,MATCH(I521,'BCA Inputs'!$AW$14:$AW$54,0))*Q521+INDEX('BCA Inputs'!$BA$14:$BA$54,MATCH(I521,'BCA Inputs'!$AW$14:$AW$54,0))*F521+INDEX('BCA Inputs'!$BB$14:$BB$54,MATCH(I521,'BCA Inputs'!$AW$14:$AW$54,0))*G521)+L521+N521,"")),"")</f>
        <v/>
      </c>
      <c r="U521" s="234" t="str">
        <f t="shared" si="71"/>
        <v/>
      </c>
      <c r="V521" s="234" t="str">
        <f t="shared" si="72"/>
        <v/>
      </c>
      <c r="W521" s="234" t="str">
        <f t="shared" si="73"/>
        <v/>
      </c>
      <c r="Y521" s="235" t="str">
        <f t="shared" si="74"/>
        <v/>
      </c>
      <c r="Z521" s="236" t="str">
        <f>IFERROR(IF($B$3="NYSEG",INDEX('BCA Inputs'!$X$14:$X$54,MATCH(I521,'BCA Inputs'!$M$14:$M$54,0))*P521+INDEX('BCA Inputs'!$Y$14:$Y$54,MATCH(I521,'BCA Inputs'!$M$14:$M$54,0))*O521+INDEX('BCA Inputs'!$Z$14:$Z$54,MATCH(I521,'BCA Inputs'!$M$14:$M$54,0))*Q521+INDEX('BCA Inputs'!$AA$14:$AA$54,MATCH(I521,'BCA Inputs'!$M$14:$M$54,0))*F521+INDEX('BCA Inputs'!$AB$14:$AB$54,MATCH(I521,'BCA Inputs'!$M$14:$M$54,0))*G521,IF($B$3="RG&amp;E",INDEX('BCA Inputs'!$BG$14:$BG$54,MATCH(I521,'BCA Inputs'!$AW$14:$AW$54,0))*P521+INDEX('BCA Inputs'!$BH$14:$BH$54,MATCH(I521,'BCA Inputs'!$AW$14:$AW$54,0))*O521+INDEX('BCA Inputs'!$BI$14:$BI$54,MATCH(I521,'BCA Inputs'!$AW$14:$AW$54,0))*Q521+INDEX('BCA Inputs'!$BJ$14:$BJ$54,MATCH(I521,'BCA Inputs'!$AW$14:$AW$54,0))*F521+INDEX('BCA Inputs'!$BK$14:$BK$54,MATCH(I521,'BCA Inputs'!$AW$14:$AW$54,0))*G521,"")),"")</f>
        <v/>
      </c>
      <c r="AA521" s="237" t="str">
        <f t="shared" si="75"/>
        <v/>
      </c>
      <c r="AC521" s="238" t="str">
        <f>IFERROR((K521+R521)+IF($B$3="NYSEG",INDEX('BCA Inputs'!$AI$14:$AI$54,MATCH(I521,'BCA Inputs'!$M$14:$M$54,0))*P521+INDEX('BCA Inputs'!$AJ$14:$AJ$54,MATCH(I521,'BCA Inputs'!$M$14:$M$54,0))*Q521,IF($B$3="RG&amp;E",INDEX('BCA Inputs'!$BR$14:$BR$54,MATCH(I521,'BCA Inputs'!$AW$14:$AW$54,0))*P521+INDEX('BCA Inputs'!$BS$14:$BS$54,MATCH(I521,'BCA Inputs'!$AW$14:$AW$54,0))*Q521,"")),"")</f>
        <v/>
      </c>
      <c r="AD521" s="181" t="str">
        <f>IFERROR(IF($B$3="NYSEG",INDEX('BCA Inputs'!$AD$14:$AD$54,MATCH(I521,'BCA Inputs'!$M$14:$M$54,0))*P521+INDEX('BCA Inputs'!$AE$14:$AE$54,MATCH(I521,'BCA Inputs'!$M$14:$M$54,0))*O521+INDEX('BCA Inputs'!$AF$14:$AF$54,MATCH(I521,'BCA Inputs'!$M$14:$M$54,0))*Q521+INDEX('BCA Inputs'!$AG$14:$AG$54,MATCH(I521,'BCA Inputs'!$M$14:$M$54,0))*F521+INDEX('BCA Inputs'!$AH$14:$AH$54,MATCH(I521,'BCA Inputs'!$M$14:$M$54,0))*G521,IF($B$3="RG&amp;E",INDEX('BCA Inputs'!$BM$14:$BM$54,MATCH(I521,'BCA Inputs'!$AW$14:$AW$54,0))*P521+INDEX('BCA Inputs'!$BN$14:$BN$54,MATCH(I521,'BCA Inputs'!$AW$14:$AW$54,0))*O521+INDEX('BCA Inputs'!$BO$14:$BO$54,MATCH(I521,'BCA Inputs'!$AW$14:$AW$54,0))*Q521+INDEX('BCA Inputs'!$BP$14:$BP$54,MATCH(I521,'BCA Inputs'!$AW$14:$AW$54,0))*F521+INDEX('BCA Inputs'!$BQ$14:$BQ$54,MATCH(I521,'BCA Inputs'!$AW$14:$AW$54,0))*G521,"")),"")</f>
        <v/>
      </c>
      <c r="AE521" s="237" t="str">
        <f t="shared" si="76"/>
        <v/>
      </c>
      <c r="AF521" s="198">
        <f t="shared" si="78"/>
        <v>0</v>
      </c>
      <c r="AG521" s="239">
        <f t="shared" si="79"/>
        <v>0</v>
      </c>
    </row>
    <row r="522" spans="1:33">
      <c r="A522" s="228"/>
      <c r="B522" s="176"/>
      <c r="C522" s="229"/>
      <c r="D522" s="230"/>
      <c r="E522" s="230"/>
      <c r="F522" s="230"/>
      <c r="G522" s="230"/>
      <c r="H522" s="231"/>
      <c r="I522" s="231"/>
      <c r="J522" s="232"/>
      <c r="K522" s="232"/>
      <c r="L522" s="232"/>
      <c r="M522" s="181">
        <f t="shared" si="77"/>
        <v>0</v>
      </c>
      <c r="N522" s="181">
        <f>IF(H522="",0,H522*I522*'Avoided Water Savings Cost'!$C$16)</f>
        <v>0</v>
      </c>
      <c r="O522" s="545">
        <f>IF(C522="",0,IF($B$3="NYSEG",C522/(1-'Avoided Electric Costs 2020'!$W$21),IF($B$3="RG&amp;E",C522/(1-'Avoided Electric Costs 2020'!$X$21),"")))</f>
        <v>0</v>
      </c>
      <c r="P522" s="546">
        <f>IF(D522="",0,IF($B$3="NYSEG",D522/(1-'Avoided Electric Costs 2020'!$W$21),IF($B$3="RG&amp;E",D522/(1-'Avoided Electric Costs 2020'!$X$21),"")))</f>
        <v>0</v>
      </c>
      <c r="Q522" s="546">
        <f>IF(E522="",0,IF($B$3="NYSEG",E522/(1-'Avoided Natural Gas Costs 2020'!$J$34),IF($B$3="RG&amp;E",E522/(1-'Avoided Natural Gas Costs 2020'!$K$34),"")))</f>
        <v>0</v>
      </c>
      <c r="R522" s="233" t="str">
        <f>IFERROR(IF(P522*'BCA Inputs'!$C$1+Q522*'BCA Inputs'!$C$2+F522*'BCA Inputs'!$C$2+G522*'BCA Inputs'!$C$2=0,"",P522*'BCA Inputs'!$C$1+Q522*'BCA Inputs'!$C$2+F522*'BCA Inputs'!$C$2+G522*'BCA Inputs'!$C$2),"")</f>
        <v/>
      </c>
      <c r="S522" s="181" t="str">
        <f t="shared" si="70"/>
        <v/>
      </c>
      <c r="T522" s="181" t="str">
        <f>IFERROR(IF($B$3="NYSEG",(INDEX('BCA Inputs'!$N$14:$N$54,MATCH(I522,'BCA Inputs'!$M$14:$M$54,0))*P522+INDEX('BCA Inputs'!$O$14:$O$54,MATCH(I522,'BCA Inputs'!$M$14:$M$54,0))*O522+INDEX('BCA Inputs'!P:P,MATCH(I522,'BCA Inputs'!M:M,0))*Q522+INDEX('BCA Inputs'!Q:Q,MATCH(I522,'BCA Inputs'!M:M,0))*F522+INDEX('BCA Inputs'!R:R,MATCH(I522,'BCA Inputs'!M:M,0))*G522)+L522+N522,IF($B$3="RG&amp;E",(INDEX('BCA Inputs'!$AX$14:$AX$54,MATCH(I522,'BCA Inputs'!$AW$14:$AW$54,0))*P522+INDEX('BCA Inputs'!$AY$14:$AY$54,MATCH(I522,'BCA Inputs'!$AW$14:$AW$54,0))*O522+INDEX('BCA Inputs'!$AZ$14:$AZ$54,MATCH(I522,'BCA Inputs'!$AW$14:$AW$54,0))*Q522+INDEX('BCA Inputs'!$BA$14:$BA$54,MATCH(I522,'BCA Inputs'!$AW$14:$AW$54,0))*F522+INDEX('BCA Inputs'!$BB$14:$BB$54,MATCH(I522,'BCA Inputs'!$AW$14:$AW$54,0))*G522)+L522+N522,"")),"")</f>
        <v/>
      </c>
      <c r="U522" s="234" t="str">
        <f t="shared" si="71"/>
        <v/>
      </c>
      <c r="V522" s="234" t="str">
        <f t="shared" si="72"/>
        <v/>
      </c>
      <c r="W522" s="234" t="str">
        <f t="shared" si="73"/>
        <v/>
      </c>
      <c r="Y522" s="235" t="str">
        <f t="shared" si="74"/>
        <v/>
      </c>
      <c r="Z522" s="236" t="str">
        <f>IFERROR(IF($B$3="NYSEG",INDEX('BCA Inputs'!$X$14:$X$54,MATCH(I522,'BCA Inputs'!$M$14:$M$54,0))*P522+INDEX('BCA Inputs'!$Y$14:$Y$54,MATCH(I522,'BCA Inputs'!$M$14:$M$54,0))*O522+INDEX('BCA Inputs'!$Z$14:$Z$54,MATCH(I522,'BCA Inputs'!$M$14:$M$54,0))*Q522+INDEX('BCA Inputs'!$AA$14:$AA$54,MATCH(I522,'BCA Inputs'!$M$14:$M$54,0))*F522+INDEX('BCA Inputs'!$AB$14:$AB$54,MATCH(I522,'BCA Inputs'!$M$14:$M$54,0))*G522,IF($B$3="RG&amp;E",INDEX('BCA Inputs'!$BG$14:$BG$54,MATCH(I522,'BCA Inputs'!$AW$14:$AW$54,0))*P522+INDEX('BCA Inputs'!$BH$14:$BH$54,MATCH(I522,'BCA Inputs'!$AW$14:$AW$54,0))*O522+INDEX('BCA Inputs'!$BI$14:$BI$54,MATCH(I522,'BCA Inputs'!$AW$14:$AW$54,0))*Q522+INDEX('BCA Inputs'!$BJ$14:$BJ$54,MATCH(I522,'BCA Inputs'!$AW$14:$AW$54,0))*F522+INDEX('BCA Inputs'!$BK$14:$BK$54,MATCH(I522,'BCA Inputs'!$AW$14:$AW$54,0))*G522,"")),"")</f>
        <v/>
      </c>
      <c r="AA522" s="237" t="str">
        <f t="shared" si="75"/>
        <v/>
      </c>
      <c r="AC522" s="238" t="str">
        <f>IFERROR((K522+R522)+IF($B$3="NYSEG",INDEX('BCA Inputs'!$AI$14:$AI$54,MATCH(I522,'BCA Inputs'!$M$14:$M$54,0))*P522+INDEX('BCA Inputs'!$AJ$14:$AJ$54,MATCH(I522,'BCA Inputs'!$M$14:$M$54,0))*Q522,IF($B$3="RG&amp;E",INDEX('BCA Inputs'!$BR$14:$BR$54,MATCH(I522,'BCA Inputs'!$AW$14:$AW$54,0))*P522+INDEX('BCA Inputs'!$BS$14:$BS$54,MATCH(I522,'BCA Inputs'!$AW$14:$AW$54,0))*Q522,"")),"")</f>
        <v/>
      </c>
      <c r="AD522" s="181" t="str">
        <f>IFERROR(IF($B$3="NYSEG",INDEX('BCA Inputs'!$AD$14:$AD$54,MATCH(I522,'BCA Inputs'!$M$14:$M$54,0))*P522+INDEX('BCA Inputs'!$AE$14:$AE$54,MATCH(I522,'BCA Inputs'!$M$14:$M$54,0))*O522+INDEX('BCA Inputs'!$AF$14:$AF$54,MATCH(I522,'BCA Inputs'!$M$14:$M$54,0))*Q522+INDEX('BCA Inputs'!$AG$14:$AG$54,MATCH(I522,'BCA Inputs'!$M$14:$M$54,0))*F522+INDEX('BCA Inputs'!$AH$14:$AH$54,MATCH(I522,'BCA Inputs'!$M$14:$M$54,0))*G522,IF($B$3="RG&amp;E",INDEX('BCA Inputs'!$BM$14:$BM$54,MATCH(I522,'BCA Inputs'!$AW$14:$AW$54,0))*P522+INDEX('BCA Inputs'!$BN$14:$BN$54,MATCH(I522,'BCA Inputs'!$AW$14:$AW$54,0))*O522+INDEX('BCA Inputs'!$BO$14:$BO$54,MATCH(I522,'BCA Inputs'!$AW$14:$AW$54,0))*Q522+INDEX('BCA Inputs'!$BP$14:$BP$54,MATCH(I522,'BCA Inputs'!$AW$14:$AW$54,0))*F522+INDEX('BCA Inputs'!$BQ$14:$BQ$54,MATCH(I522,'BCA Inputs'!$AW$14:$AW$54,0))*G522,"")),"")</f>
        <v/>
      </c>
      <c r="AE522" s="237" t="str">
        <f t="shared" si="76"/>
        <v/>
      </c>
      <c r="AF522" s="198">
        <f t="shared" si="78"/>
        <v>0</v>
      </c>
      <c r="AG522" s="239">
        <f t="shared" si="79"/>
        <v>0</v>
      </c>
    </row>
    <row r="523" spans="1:33">
      <c r="A523" s="228"/>
      <c r="B523" s="176"/>
      <c r="C523" s="229"/>
      <c r="D523" s="230"/>
      <c r="E523" s="230"/>
      <c r="F523" s="230"/>
      <c r="G523" s="230"/>
      <c r="H523" s="231"/>
      <c r="I523" s="231"/>
      <c r="J523" s="232"/>
      <c r="K523" s="232"/>
      <c r="L523" s="232"/>
      <c r="M523" s="181">
        <f t="shared" si="77"/>
        <v>0</v>
      </c>
      <c r="N523" s="181">
        <f>IF(H523="",0,H523*I523*'Avoided Water Savings Cost'!$C$16)</f>
        <v>0</v>
      </c>
      <c r="O523" s="545">
        <f>IF(C523="",0,IF($B$3="NYSEG",C523/(1-'Avoided Electric Costs 2020'!$W$21),IF($B$3="RG&amp;E",C523/(1-'Avoided Electric Costs 2020'!$X$21),"")))</f>
        <v>0</v>
      </c>
      <c r="P523" s="546">
        <f>IF(D523="",0,IF($B$3="NYSEG",D523/(1-'Avoided Electric Costs 2020'!$W$21),IF($B$3="RG&amp;E",D523/(1-'Avoided Electric Costs 2020'!$X$21),"")))</f>
        <v>0</v>
      </c>
      <c r="Q523" s="546">
        <f>IF(E523="",0,IF($B$3="NYSEG",E523/(1-'Avoided Natural Gas Costs 2020'!$J$34),IF($B$3="RG&amp;E",E523/(1-'Avoided Natural Gas Costs 2020'!$K$34),"")))</f>
        <v>0</v>
      </c>
      <c r="R523" s="233" t="str">
        <f>IFERROR(IF(P523*'BCA Inputs'!$C$1+Q523*'BCA Inputs'!$C$2+F523*'BCA Inputs'!$C$2+G523*'BCA Inputs'!$C$2=0,"",P523*'BCA Inputs'!$C$1+Q523*'BCA Inputs'!$C$2+F523*'BCA Inputs'!$C$2+G523*'BCA Inputs'!$C$2),"")</f>
        <v/>
      </c>
      <c r="S523" s="181" t="str">
        <f t="shared" si="70"/>
        <v/>
      </c>
      <c r="T523" s="181" t="str">
        <f>IFERROR(IF($B$3="NYSEG",(INDEX('BCA Inputs'!$N$14:$N$54,MATCH(I523,'BCA Inputs'!$M$14:$M$54,0))*P523+INDEX('BCA Inputs'!$O$14:$O$54,MATCH(I523,'BCA Inputs'!$M$14:$M$54,0))*O523+INDEX('BCA Inputs'!P:P,MATCH(I523,'BCA Inputs'!M:M,0))*Q523+INDEX('BCA Inputs'!Q:Q,MATCH(I523,'BCA Inputs'!M:M,0))*F523+INDEX('BCA Inputs'!R:R,MATCH(I523,'BCA Inputs'!M:M,0))*G523)+L523+N523,IF($B$3="RG&amp;E",(INDEX('BCA Inputs'!$AX$14:$AX$54,MATCH(I523,'BCA Inputs'!$AW$14:$AW$54,0))*P523+INDEX('BCA Inputs'!$AY$14:$AY$54,MATCH(I523,'BCA Inputs'!$AW$14:$AW$54,0))*O523+INDEX('BCA Inputs'!$AZ$14:$AZ$54,MATCH(I523,'BCA Inputs'!$AW$14:$AW$54,0))*Q523+INDEX('BCA Inputs'!$BA$14:$BA$54,MATCH(I523,'BCA Inputs'!$AW$14:$AW$54,0))*F523+INDEX('BCA Inputs'!$BB$14:$BB$54,MATCH(I523,'BCA Inputs'!$AW$14:$AW$54,0))*G523)+L523+N523,"")),"")</f>
        <v/>
      </c>
      <c r="U523" s="234" t="str">
        <f t="shared" si="71"/>
        <v/>
      </c>
      <c r="V523" s="234" t="str">
        <f t="shared" si="72"/>
        <v/>
      </c>
      <c r="W523" s="234" t="str">
        <f t="shared" si="73"/>
        <v/>
      </c>
      <c r="Y523" s="235" t="str">
        <f t="shared" si="74"/>
        <v/>
      </c>
      <c r="Z523" s="236" t="str">
        <f>IFERROR(IF($B$3="NYSEG",INDEX('BCA Inputs'!$X$14:$X$54,MATCH(I523,'BCA Inputs'!$M$14:$M$54,0))*P523+INDEX('BCA Inputs'!$Y$14:$Y$54,MATCH(I523,'BCA Inputs'!$M$14:$M$54,0))*O523+INDEX('BCA Inputs'!$Z$14:$Z$54,MATCH(I523,'BCA Inputs'!$M$14:$M$54,0))*Q523+INDEX('BCA Inputs'!$AA$14:$AA$54,MATCH(I523,'BCA Inputs'!$M$14:$M$54,0))*F523+INDEX('BCA Inputs'!$AB$14:$AB$54,MATCH(I523,'BCA Inputs'!$M$14:$M$54,0))*G523,IF($B$3="RG&amp;E",INDEX('BCA Inputs'!$BG$14:$BG$54,MATCH(I523,'BCA Inputs'!$AW$14:$AW$54,0))*P523+INDEX('BCA Inputs'!$BH$14:$BH$54,MATCH(I523,'BCA Inputs'!$AW$14:$AW$54,0))*O523+INDEX('BCA Inputs'!$BI$14:$BI$54,MATCH(I523,'BCA Inputs'!$AW$14:$AW$54,0))*Q523+INDEX('BCA Inputs'!$BJ$14:$BJ$54,MATCH(I523,'BCA Inputs'!$AW$14:$AW$54,0))*F523+INDEX('BCA Inputs'!$BK$14:$BK$54,MATCH(I523,'BCA Inputs'!$AW$14:$AW$54,0))*G523,"")),"")</f>
        <v/>
      </c>
      <c r="AA523" s="237" t="str">
        <f t="shared" si="75"/>
        <v/>
      </c>
      <c r="AC523" s="238" t="str">
        <f>IFERROR((K523+R523)+IF($B$3="NYSEG",INDEX('BCA Inputs'!$AI$14:$AI$54,MATCH(I523,'BCA Inputs'!$M$14:$M$54,0))*P523+INDEX('BCA Inputs'!$AJ$14:$AJ$54,MATCH(I523,'BCA Inputs'!$M$14:$M$54,0))*Q523,IF($B$3="RG&amp;E",INDEX('BCA Inputs'!$BR$14:$BR$54,MATCH(I523,'BCA Inputs'!$AW$14:$AW$54,0))*P523+INDEX('BCA Inputs'!$BS$14:$BS$54,MATCH(I523,'BCA Inputs'!$AW$14:$AW$54,0))*Q523,"")),"")</f>
        <v/>
      </c>
      <c r="AD523" s="181" t="str">
        <f>IFERROR(IF($B$3="NYSEG",INDEX('BCA Inputs'!$AD$14:$AD$54,MATCH(I523,'BCA Inputs'!$M$14:$M$54,0))*P523+INDEX('BCA Inputs'!$AE$14:$AE$54,MATCH(I523,'BCA Inputs'!$M$14:$M$54,0))*O523+INDEX('BCA Inputs'!$AF$14:$AF$54,MATCH(I523,'BCA Inputs'!$M$14:$M$54,0))*Q523+INDEX('BCA Inputs'!$AG$14:$AG$54,MATCH(I523,'BCA Inputs'!$M$14:$M$54,0))*F523+INDEX('BCA Inputs'!$AH$14:$AH$54,MATCH(I523,'BCA Inputs'!$M$14:$M$54,0))*G523,IF($B$3="RG&amp;E",INDEX('BCA Inputs'!$BM$14:$BM$54,MATCH(I523,'BCA Inputs'!$AW$14:$AW$54,0))*P523+INDEX('BCA Inputs'!$BN$14:$BN$54,MATCH(I523,'BCA Inputs'!$AW$14:$AW$54,0))*O523+INDEX('BCA Inputs'!$BO$14:$BO$54,MATCH(I523,'BCA Inputs'!$AW$14:$AW$54,0))*Q523+INDEX('BCA Inputs'!$BP$14:$BP$54,MATCH(I523,'BCA Inputs'!$AW$14:$AW$54,0))*F523+INDEX('BCA Inputs'!$BQ$14:$BQ$54,MATCH(I523,'BCA Inputs'!$AW$14:$AW$54,0))*G523,"")),"")</f>
        <v/>
      </c>
      <c r="AE523" s="237" t="str">
        <f t="shared" si="76"/>
        <v/>
      </c>
      <c r="AF523" s="198">
        <f t="shared" si="78"/>
        <v>0</v>
      </c>
      <c r="AG523" s="239">
        <f t="shared" si="79"/>
        <v>0</v>
      </c>
    </row>
    <row r="524" spans="1:33">
      <c r="A524" s="228"/>
      <c r="B524" s="176"/>
      <c r="C524" s="229"/>
      <c r="D524" s="230"/>
      <c r="E524" s="230"/>
      <c r="F524" s="230"/>
      <c r="G524" s="230"/>
      <c r="H524" s="231"/>
      <c r="I524" s="231"/>
      <c r="J524" s="232"/>
      <c r="K524" s="232"/>
      <c r="L524" s="232"/>
      <c r="M524" s="181">
        <f t="shared" si="77"/>
        <v>0</v>
      </c>
      <c r="N524" s="181">
        <f>IF(H524="",0,H524*I524*'Avoided Water Savings Cost'!$C$16)</f>
        <v>0</v>
      </c>
      <c r="O524" s="545">
        <f>IF(C524="",0,IF($B$3="NYSEG",C524/(1-'Avoided Electric Costs 2020'!$W$21),IF($B$3="RG&amp;E",C524/(1-'Avoided Electric Costs 2020'!$X$21),"")))</f>
        <v>0</v>
      </c>
      <c r="P524" s="546">
        <f>IF(D524="",0,IF($B$3="NYSEG",D524/(1-'Avoided Electric Costs 2020'!$W$21),IF($B$3="RG&amp;E",D524/(1-'Avoided Electric Costs 2020'!$X$21),"")))</f>
        <v>0</v>
      </c>
      <c r="Q524" s="546">
        <f>IF(E524="",0,IF($B$3="NYSEG",E524/(1-'Avoided Natural Gas Costs 2020'!$J$34),IF($B$3="RG&amp;E",E524/(1-'Avoided Natural Gas Costs 2020'!$K$34),"")))</f>
        <v>0</v>
      </c>
      <c r="R524" s="233" t="str">
        <f>IFERROR(IF(P524*'BCA Inputs'!$C$1+Q524*'BCA Inputs'!$C$2+F524*'BCA Inputs'!$C$2+G524*'BCA Inputs'!$C$2=0,"",P524*'BCA Inputs'!$C$1+Q524*'BCA Inputs'!$C$2+F524*'BCA Inputs'!$C$2+G524*'BCA Inputs'!$C$2),"")</f>
        <v/>
      </c>
      <c r="S524" s="181" t="str">
        <f t="shared" si="70"/>
        <v/>
      </c>
      <c r="T524" s="181" t="str">
        <f>IFERROR(IF($B$3="NYSEG",(INDEX('BCA Inputs'!$N$14:$N$54,MATCH(I524,'BCA Inputs'!$M$14:$M$54,0))*P524+INDEX('BCA Inputs'!$O$14:$O$54,MATCH(I524,'BCA Inputs'!$M$14:$M$54,0))*O524+INDEX('BCA Inputs'!P:P,MATCH(I524,'BCA Inputs'!M:M,0))*Q524+INDEX('BCA Inputs'!Q:Q,MATCH(I524,'BCA Inputs'!M:M,0))*F524+INDEX('BCA Inputs'!R:R,MATCH(I524,'BCA Inputs'!M:M,0))*G524)+L524+N524,IF($B$3="RG&amp;E",(INDEX('BCA Inputs'!$AX$14:$AX$54,MATCH(I524,'BCA Inputs'!$AW$14:$AW$54,0))*P524+INDEX('BCA Inputs'!$AY$14:$AY$54,MATCH(I524,'BCA Inputs'!$AW$14:$AW$54,0))*O524+INDEX('BCA Inputs'!$AZ$14:$AZ$54,MATCH(I524,'BCA Inputs'!$AW$14:$AW$54,0))*Q524+INDEX('BCA Inputs'!$BA$14:$BA$54,MATCH(I524,'BCA Inputs'!$AW$14:$AW$54,0))*F524+INDEX('BCA Inputs'!$BB$14:$BB$54,MATCH(I524,'BCA Inputs'!$AW$14:$AW$54,0))*G524)+L524+N524,"")),"")</f>
        <v/>
      </c>
      <c r="U524" s="234" t="str">
        <f t="shared" si="71"/>
        <v/>
      </c>
      <c r="V524" s="234" t="str">
        <f t="shared" si="72"/>
        <v/>
      </c>
      <c r="W524" s="234" t="str">
        <f t="shared" si="73"/>
        <v/>
      </c>
      <c r="Y524" s="235" t="str">
        <f t="shared" si="74"/>
        <v/>
      </c>
      <c r="Z524" s="236" t="str">
        <f>IFERROR(IF($B$3="NYSEG",INDEX('BCA Inputs'!$X$14:$X$54,MATCH(I524,'BCA Inputs'!$M$14:$M$54,0))*P524+INDEX('BCA Inputs'!$Y$14:$Y$54,MATCH(I524,'BCA Inputs'!$M$14:$M$54,0))*O524+INDEX('BCA Inputs'!$Z$14:$Z$54,MATCH(I524,'BCA Inputs'!$M$14:$M$54,0))*Q524+INDEX('BCA Inputs'!$AA$14:$AA$54,MATCH(I524,'BCA Inputs'!$M$14:$M$54,0))*F524+INDEX('BCA Inputs'!$AB$14:$AB$54,MATCH(I524,'BCA Inputs'!$M$14:$M$54,0))*G524,IF($B$3="RG&amp;E",INDEX('BCA Inputs'!$BG$14:$BG$54,MATCH(I524,'BCA Inputs'!$AW$14:$AW$54,0))*P524+INDEX('BCA Inputs'!$BH$14:$BH$54,MATCH(I524,'BCA Inputs'!$AW$14:$AW$54,0))*O524+INDEX('BCA Inputs'!$BI$14:$BI$54,MATCH(I524,'BCA Inputs'!$AW$14:$AW$54,0))*Q524+INDEX('BCA Inputs'!$BJ$14:$BJ$54,MATCH(I524,'BCA Inputs'!$AW$14:$AW$54,0))*F524+INDEX('BCA Inputs'!$BK$14:$BK$54,MATCH(I524,'BCA Inputs'!$AW$14:$AW$54,0))*G524,"")),"")</f>
        <v/>
      </c>
      <c r="AA524" s="237" t="str">
        <f t="shared" si="75"/>
        <v/>
      </c>
      <c r="AC524" s="238" t="str">
        <f>IFERROR((K524+R524)+IF($B$3="NYSEG",INDEX('BCA Inputs'!$AI$14:$AI$54,MATCH(I524,'BCA Inputs'!$M$14:$M$54,0))*P524+INDEX('BCA Inputs'!$AJ$14:$AJ$54,MATCH(I524,'BCA Inputs'!$M$14:$M$54,0))*Q524,IF($B$3="RG&amp;E",INDEX('BCA Inputs'!$BR$14:$BR$54,MATCH(I524,'BCA Inputs'!$AW$14:$AW$54,0))*P524+INDEX('BCA Inputs'!$BS$14:$BS$54,MATCH(I524,'BCA Inputs'!$AW$14:$AW$54,0))*Q524,"")),"")</f>
        <v/>
      </c>
      <c r="AD524" s="181" t="str">
        <f>IFERROR(IF($B$3="NYSEG",INDEX('BCA Inputs'!$AD$14:$AD$54,MATCH(I524,'BCA Inputs'!$M$14:$M$54,0))*P524+INDEX('BCA Inputs'!$AE$14:$AE$54,MATCH(I524,'BCA Inputs'!$M$14:$M$54,0))*O524+INDEX('BCA Inputs'!$AF$14:$AF$54,MATCH(I524,'BCA Inputs'!$M$14:$M$54,0))*Q524+INDEX('BCA Inputs'!$AG$14:$AG$54,MATCH(I524,'BCA Inputs'!$M$14:$M$54,0))*F524+INDEX('BCA Inputs'!$AH$14:$AH$54,MATCH(I524,'BCA Inputs'!$M$14:$M$54,0))*G524,IF($B$3="RG&amp;E",INDEX('BCA Inputs'!$BM$14:$BM$54,MATCH(I524,'BCA Inputs'!$AW$14:$AW$54,0))*P524+INDEX('BCA Inputs'!$BN$14:$BN$54,MATCH(I524,'BCA Inputs'!$AW$14:$AW$54,0))*O524+INDEX('BCA Inputs'!$BO$14:$BO$54,MATCH(I524,'BCA Inputs'!$AW$14:$AW$54,0))*Q524+INDEX('BCA Inputs'!$BP$14:$BP$54,MATCH(I524,'BCA Inputs'!$AW$14:$AW$54,0))*F524+INDEX('BCA Inputs'!$BQ$14:$BQ$54,MATCH(I524,'BCA Inputs'!$AW$14:$AW$54,0))*G524,"")),"")</f>
        <v/>
      </c>
      <c r="AE524" s="237" t="str">
        <f t="shared" si="76"/>
        <v/>
      </c>
      <c r="AF524" s="198">
        <f t="shared" si="78"/>
        <v>0</v>
      </c>
      <c r="AG524" s="239">
        <f t="shared" si="79"/>
        <v>0</v>
      </c>
    </row>
    <row r="525" spans="1:33">
      <c r="A525" s="228"/>
      <c r="B525" s="176"/>
      <c r="C525" s="229"/>
      <c r="D525" s="230"/>
      <c r="E525" s="230"/>
      <c r="F525" s="230"/>
      <c r="G525" s="230"/>
      <c r="H525" s="231"/>
      <c r="I525" s="231"/>
      <c r="J525" s="232"/>
      <c r="K525" s="232"/>
      <c r="L525" s="232"/>
      <c r="M525" s="181">
        <f t="shared" si="77"/>
        <v>0</v>
      </c>
      <c r="N525" s="181">
        <f>IF(H525="",0,H525*I525*'Avoided Water Savings Cost'!$C$16)</f>
        <v>0</v>
      </c>
      <c r="O525" s="545">
        <f>IF(C525="",0,IF($B$3="NYSEG",C525/(1-'Avoided Electric Costs 2020'!$W$21),IF($B$3="RG&amp;E",C525/(1-'Avoided Electric Costs 2020'!$X$21),"")))</f>
        <v>0</v>
      </c>
      <c r="P525" s="546">
        <f>IF(D525="",0,IF($B$3="NYSEG",D525/(1-'Avoided Electric Costs 2020'!$W$21),IF($B$3="RG&amp;E",D525/(1-'Avoided Electric Costs 2020'!$X$21),"")))</f>
        <v>0</v>
      </c>
      <c r="Q525" s="546">
        <f>IF(E525="",0,IF($B$3="NYSEG",E525/(1-'Avoided Natural Gas Costs 2020'!$J$34),IF($B$3="RG&amp;E",E525/(1-'Avoided Natural Gas Costs 2020'!$K$34),"")))</f>
        <v>0</v>
      </c>
      <c r="R525" s="233" t="str">
        <f>IFERROR(IF(P525*'BCA Inputs'!$C$1+Q525*'BCA Inputs'!$C$2+F525*'BCA Inputs'!$C$2+G525*'BCA Inputs'!$C$2=0,"",P525*'BCA Inputs'!$C$1+Q525*'BCA Inputs'!$C$2+F525*'BCA Inputs'!$C$2+G525*'BCA Inputs'!$C$2),"")</f>
        <v/>
      </c>
      <c r="S525" s="181" t="str">
        <f t="shared" si="70"/>
        <v/>
      </c>
      <c r="T525" s="181" t="str">
        <f>IFERROR(IF($B$3="NYSEG",(INDEX('BCA Inputs'!$N$14:$N$54,MATCH(I525,'BCA Inputs'!$M$14:$M$54,0))*P525+INDEX('BCA Inputs'!$O$14:$O$54,MATCH(I525,'BCA Inputs'!$M$14:$M$54,0))*O525+INDEX('BCA Inputs'!P:P,MATCH(I525,'BCA Inputs'!M:M,0))*Q525+INDEX('BCA Inputs'!Q:Q,MATCH(I525,'BCA Inputs'!M:M,0))*F525+INDEX('BCA Inputs'!R:R,MATCH(I525,'BCA Inputs'!M:M,0))*G525)+L525+N525,IF($B$3="RG&amp;E",(INDEX('BCA Inputs'!$AX$14:$AX$54,MATCH(I525,'BCA Inputs'!$AW$14:$AW$54,0))*P525+INDEX('BCA Inputs'!$AY$14:$AY$54,MATCH(I525,'BCA Inputs'!$AW$14:$AW$54,0))*O525+INDEX('BCA Inputs'!$AZ$14:$AZ$54,MATCH(I525,'BCA Inputs'!$AW$14:$AW$54,0))*Q525+INDEX('BCA Inputs'!$BA$14:$BA$54,MATCH(I525,'BCA Inputs'!$AW$14:$AW$54,0))*F525+INDEX('BCA Inputs'!$BB$14:$BB$54,MATCH(I525,'BCA Inputs'!$AW$14:$AW$54,0))*G525)+L525+N525,"")),"")</f>
        <v/>
      </c>
      <c r="U525" s="234" t="str">
        <f t="shared" si="71"/>
        <v/>
      </c>
      <c r="V525" s="234" t="str">
        <f t="shared" si="72"/>
        <v/>
      </c>
      <c r="W525" s="234" t="str">
        <f t="shared" si="73"/>
        <v/>
      </c>
      <c r="Y525" s="235" t="str">
        <f t="shared" si="74"/>
        <v/>
      </c>
      <c r="Z525" s="236" t="str">
        <f>IFERROR(IF($B$3="NYSEG",INDEX('BCA Inputs'!$X$14:$X$54,MATCH(I525,'BCA Inputs'!$M$14:$M$54,0))*P525+INDEX('BCA Inputs'!$Y$14:$Y$54,MATCH(I525,'BCA Inputs'!$M$14:$M$54,0))*O525+INDEX('BCA Inputs'!$Z$14:$Z$54,MATCH(I525,'BCA Inputs'!$M$14:$M$54,0))*Q525+INDEX('BCA Inputs'!$AA$14:$AA$54,MATCH(I525,'BCA Inputs'!$M$14:$M$54,0))*F525+INDEX('BCA Inputs'!$AB$14:$AB$54,MATCH(I525,'BCA Inputs'!$M$14:$M$54,0))*G525,IF($B$3="RG&amp;E",INDEX('BCA Inputs'!$BG$14:$BG$54,MATCH(I525,'BCA Inputs'!$AW$14:$AW$54,0))*P525+INDEX('BCA Inputs'!$BH$14:$BH$54,MATCH(I525,'BCA Inputs'!$AW$14:$AW$54,0))*O525+INDEX('BCA Inputs'!$BI$14:$BI$54,MATCH(I525,'BCA Inputs'!$AW$14:$AW$54,0))*Q525+INDEX('BCA Inputs'!$BJ$14:$BJ$54,MATCH(I525,'BCA Inputs'!$AW$14:$AW$54,0))*F525+INDEX('BCA Inputs'!$BK$14:$BK$54,MATCH(I525,'BCA Inputs'!$AW$14:$AW$54,0))*G525,"")),"")</f>
        <v/>
      </c>
      <c r="AA525" s="237" t="str">
        <f t="shared" si="75"/>
        <v/>
      </c>
      <c r="AC525" s="238" t="str">
        <f>IFERROR((K525+R525)+IF($B$3="NYSEG",INDEX('BCA Inputs'!$AI$14:$AI$54,MATCH(I525,'BCA Inputs'!$M$14:$M$54,0))*P525+INDEX('BCA Inputs'!$AJ$14:$AJ$54,MATCH(I525,'BCA Inputs'!$M$14:$M$54,0))*Q525,IF($B$3="RG&amp;E",INDEX('BCA Inputs'!$BR$14:$BR$54,MATCH(I525,'BCA Inputs'!$AW$14:$AW$54,0))*P525+INDEX('BCA Inputs'!$BS$14:$BS$54,MATCH(I525,'BCA Inputs'!$AW$14:$AW$54,0))*Q525,"")),"")</f>
        <v/>
      </c>
      <c r="AD525" s="181" t="str">
        <f>IFERROR(IF($B$3="NYSEG",INDEX('BCA Inputs'!$AD$14:$AD$54,MATCH(I525,'BCA Inputs'!$M$14:$M$54,0))*P525+INDEX('BCA Inputs'!$AE$14:$AE$54,MATCH(I525,'BCA Inputs'!$M$14:$M$54,0))*O525+INDEX('BCA Inputs'!$AF$14:$AF$54,MATCH(I525,'BCA Inputs'!$M$14:$M$54,0))*Q525+INDEX('BCA Inputs'!$AG$14:$AG$54,MATCH(I525,'BCA Inputs'!$M$14:$M$54,0))*F525+INDEX('BCA Inputs'!$AH$14:$AH$54,MATCH(I525,'BCA Inputs'!$M$14:$M$54,0))*G525,IF($B$3="RG&amp;E",INDEX('BCA Inputs'!$BM$14:$BM$54,MATCH(I525,'BCA Inputs'!$AW$14:$AW$54,0))*P525+INDEX('BCA Inputs'!$BN$14:$BN$54,MATCH(I525,'BCA Inputs'!$AW$14:$AW$54,0))*O525+INDEX('BCA Inputs'!$BO$14:$BO$54,MATCH(I525,'BCA Inputs'!$AW$14:$AW$54,0))*Q525+INDEX('BCA Inputs'!$BP$14:$BP$54,MATCH(I525,'BCA Inputs'!$AW$14:$AW$54,0))*F525+INDEX('BCA Inputs'!$BQ$14:$BQ$54,MATCH(I525,'BCA Inputs'!$AW$14:$AW$54,0))*G525,"")),"")</f>
        <v/>
      </c>
      <c r="AE525" s="237" t="str">
        <f t="shared" si="76"/>
        <v/>
      </c>
      <c r="AF525" s="198">
        <f t="shared" si="78"/>
        <v>0</v>
      </c>
      <c r="AG525" s="239">
        <f t="shared" si="79"/>
        <v>0</v>
      </c>
    </row>
    <row r="526" spans="1:33">
      <c r="A526" s="228"/>
      <c r="B526" s="176"/>
      <c r="C526" s="229"/>
      <c r="D526" s="230"/>
      <c r="E526" s="230"/>
      <c r="F526" s="230"/>
      <c r="G526" s="230"/>
      <c r="H526" s="231"/>
      <c r="I526" s="231"/>
      <c r="J526" s="232"/>
      <c r="K526" s="232"/>
      <c r="L526" s="232"/>
      <c r="M526" s="181">
        <f t="shared" si="77"/>
        <v>0</v>
      </c>
      <c r="N526" s="181">
        <f>IF(H526="",0,H526*I526*'Avoided Water Savings Cost'!$C$16)</f>
        <v>0</v>
      </c>
      <c r="O526" s="545">
        <f>IF(C526="",0,IF($B$3="NYSEG",C526/(1-'Avoided Electric Costs 2020'!$W$21),IF($B$3="RG&amp;E",C526/(1-'Avoided Electric Costs 2020'!$X$21),"")))</f>
        <v>0</v>
      </c>
      <c r="P526" s="546">
        <f>IF(D526="",0,IF($B$3="NYSEG",D526/(1-'Avoided Electric Costs 2020'!$W$21),IF($B$3="RG&amp;E",D526/(1-'Avoided Electric Costs 2020'!$X$21),"")))</f>
        <v>0</v>
      </c>
      <c r="Q526" s="546">
        <f>IF(E526="",0,IF($B$3="NYSEG",E526/(1-'Avoided Natural Gas Costs 2020'!$J$34),IF($B$3="RG&amp;E",E526/(1-'Avoided Natural Gas Costs 2020'!$K$34),"")))</f>
        <v>0</v>
      </c>
      <c r="R526" s="233" t="str">
        <f>IFERROR(IF(P526*'BCA Inputs'!$C$1+Q526*'BCA Inputs'!$C$2+F526*'BCA Inputs'!$C$2+G526*'BCA Inputs'!$C$2=0,"",P526*'BCA Inputs'!$C$1+Q526*'BCA Inputs'!$C$2+F526*'BCA Inputs'!$C$2+G526*'BCA Inputs'!$C$2),"")</f>
        <v/>
      </c>
      <c r="S526" s="181" t="str">
        <f t="shared" si="70"/>
        <v/>
      </c>
      <c r="T526" s="181" t="str">
        <f>IFERROR(IF($B$3="NYSEG",(INDEX('BCA Inputs'!$N$14:$N$54,MATCH(I526,'BCA Inputs'!$M$14:$M$54,0))*P526+INDEX('BCA Inputs'!$O$14:$O$54,MATCH(I526,'BCA Inputs'!$M$14:$M$54,0))*O526+INDEX('BCA Inputs'!P:P,MATCH(I526,'BCA Inputs'!M:M,0))*Q526+INDEX('BCA Inputs'!Q:Q,MATCH(I526,'BCA Inputs'!M:M,0))*F526+INDEX('BCA Inputs'!R:R,MATCH(I526,'BCA Inputs'!M:M,0))*G526)+L526+N526,IF($B$3="RG&amp;E",(INDEX('BCA Inputs'!$AX$14:$AX$54,MATCH(I526,'BCA Inputs'!$AW$14:$AW$54,0))*P526+INDEX('BCA Inputs'!$AY$14:$AY$54,MATCH(I526,'BCA Inputs'!$AW$14:$AW$54,0))*O526+INDEX('BCA Inputs'!$AZ$14:$AZ$54,MATCH(I526,'BCA Inputs'!$AW$14:$AW$54,0))*Q526+INDEX('BCA Inputs'!$BA$14:$BA$54,MATCH(I526,'BCA Inputs'!$AW$14:$AW$54,0))*F526+INDEX('BCA Inputs'!$BB$14:$BB$54,MATCH(I526,'BCA Inputs'!$AW$14:$AW$54,0))*G526)+L526+N526,"")),"")</f>
        <v/>
      </c>
      <c r="U526" s="234" t="str">
        <f t="shared" si="71"/>
        <v/>
      </c>
      <c r="V526" s="234" t="str">
        <f t="shared" si="72"/>
        <v/>
      </c>
      <c r="W526" s="234" t="str">
        <f t="shared" si="73"/>
        <v/>
      </c>
      <c r="Y526" s="235" t="str">
        <f t="shared" si="74"/>
        <v/>
      </c>
      <c r="Z526" s="236" t="str">
        <f>IFERROR(IF($B$3="NYSEG",INDEX('BCA Inputs'!$X$14:$X$54,MATCH(I526,'BCA Inputs'!$M$14:$M$54,0))*P526+INDEX('BCA Inputs'!$Y$14:$Y$54,MATCH(I526,'BCA Inputs'!$M$14:$M$54,0))*O526+INDEX('BCA Inputs'!$Z$14:$Z$54,MATCH(I526,'BCA Inputs'!$M$14:$M$54,0))*Q526+INDEX('BCA Inputs'!$AA$14:$AA$54,MATCH(I526,'BCA Inputs'!$M$14:$M$54,0))*F526+INDEX('BCA Inputs'!$AB$14:$AB$54,MATCH(I526,'BCA Inputs'!$M$14:$M$54,0))*G526,IF($B$3="RG&amp;E",INDEX('BCA Inputs'!$BG$14:$BG$54,MATCH(I526,'BCA Inputs'!$AW$14:$AW$54,0))*P526+INDEX('BCA Inputs'!$BH$14:$BH$54,MATCH(I526,'BCA Inputs'!$AW$14:$AW$54,0))*O526+INDEX('BCA Inputs'!$BI$14:$BI$54,MATCH(I526,'BCA Inputs'!$AW$14:$AW$54,0))*Q526+INDEX('BCA Inputs'!$BJ$14:$BJ$54,MATCH(I526,'BCA Inputs'!$AW$14:$AW$54,0))*F526+INDEX('BCA Inputs'!$BK$14:$BK$54,MATCH(I526,'BCA Inputs'!$AW$14:$AW$54,0))*G526,"")),"")</f>
        <v/>
      </c>
      <c r="AA526" s="237" t="str">
        <f t="shared" si="75"/>
        <v/>
      </c>
      <c r="AC526" s="238" t="str">
        <f>IFERROR((K526+R526)+IF($B$3="NYSEG",INDEX('BCA Inputs'!$AI$14:$AI$54,MATCH(I526,'BCA Inputs'!$M$14:$M$54,0))*P526+INDEX('BCA Inputs'!$AJ$14:$AJ$54,MATCH(I526,'BCA Inputs'!$M$14:$M$54,0))*Q526,IF($B$3="RG&amp;E",INDEX('BCA Inputs'!$BR$14:$BR$54,MATCH(I526,'BCA Inputs'!$AW$14:$AW$54,0))*P526+INDEX('BCA Inputs'!$BS$14:$BS$54,MATCH(I526,'BCA Inputs'!$AW$14:$AW$54,0))*Q526,"")),"")</f>
        <v/>
      </c>
      <c r="AD526" s="181" t="str">
        <f>IFERROR(IF($B$3="NYSEG",INDEX('BCA Inputs'!$AD$14:$AD$54,MATCH(I526,'BCA Inputs'!$M$14:$M$54,0))*P526+INDEX('BCA Inputs'!$AE$14:$AE$54,MATCH(I526,'BCA Inputs'!$M$14:$M$54,0))*O526+INDEX('BCA Inputs'!$AF$14:$AF$54,MATCH(I526,'BCA Inputs'!$M$14:$M$54,0))*Q526+INDEX('BCA Inputs'!$AG$14:$AG$54,MATCH(I526,'BCA Inputs'!$M$14:$M$54,0))*F526+INDEX('BCA Inputs'!$AH$14:$AH$54,MATCH(I526,'BCA Inputs'!$M$14:$M$54,0))*G526,IF($B$3="RG&amp;E",INDEX('BCA Inputs'!$BM$14:$BM$54,MATCH(I526,'BCA Inputs'!$AW$14:$AW$54,0))*P526+INDEX('BCA Inputs'!$BN$14:$BN$54,MATCH(I526,'BCA Inputs'!$AW$14:$AW$54,0))*O526+INDEX('BCA Inputs'!$BO$14:$BO$54,MATCH(I526,'BCA Inputs'!$AW$14:$AW$54,0))*Q526+INDEX('BCA Inputs'!$BP$14:$BP$54,MATCH(I526,'BCA Inputs'!$AW$14:$AW$54,0))*F526+INDEX('BCA Inputs'!$BQ$14:$BQ$54,MATCH(I526,'BCA Inputs'!$AW$14:$AW$54,0))*G526,"")),"")</f>
        <v/>
      </c>
      <c r="AE526" s="237" t="str">
        <f t="shared" si="76"/>
        <v/>
      </c>
      <c r="AF526" s="198">
        <f t="shared" si="78"/>
        <v>0</v>
      </c>
      <c r="AG526" s="239">
        <f t="shared" si="79"/>
        <v>0</v>
      </c>
    </row>
    <row r="527" spans="1:33">
      <c r="A527" s="228"/>
      <c r="B527" s="176"/>
      <c r="C527" s="229"/>
      <c r="D527" s="230"/>
      <c r="E527" s="230"/>
      <c r="F527" s="230"/>
      <c r="G527" s="230"/>
      <c r="H527" s="231"/>
      <c r="I527" s="231"/>
      <c r="J527" s="232"/>
      <c r="K527" s="232"/>
      <c r="L527" s="232"/>
      <c r="M527" s="181">
        <f t="shared" si="77"/>
        <v>0</v>
      </c>
      <c r="N527" s="181">
        <f>IF(H527="",0,H527*I527*'Avoided Water Savings Cost'!$C$16)</f>
        <v>0</v>
      </c>
      <c r="O527" s="545">
        <f>IF(C527="",0,IF($B$3="NYSEG",C527/(1-'Avoided Electric Costs 2020'!$W$21),IF($B$3="RG&amp;E",C527/(1-'Avoided Electric Costs 2020'!$X$21),"")))</f>
        <v>0</v>
      </c>
      <c r="P527" s="546">
        <f>IF(D527="",0,IF($B$3="NYSEG",D527/(1-'Avoided Electric Costs 2020'!$W$21),IF($B$3="RG&amp;E",D527/(1-'Avoided Electric Costs 2020'!$X$21),"")))</f>
        <v>0</v>
      </c>
      <c r="Q527" s="546">
        <f>IF(E527="",0,IF($B$3="NYSEG",E527/(1-'Avoided Natural Gas Costs 2020'!$J$34),IF($B$3="RG&amp;E",E527/(1-'Avoided Natural Gas Costs 2020'!$K$34),"")))</f>
        <v>0</v>
      </c>
      <c r="R527" s="233" t="str">
        <f>IFERROR(IF(P527*'BCA Inputs'!$C$1+Q527*'BCA Inputs'!$C$2+F527*'BCA Inputs'!$C$2+G527*'BCA Inputs'!$C$2=0,"",P527*'BCA Inputs'!$C$1+Q527*'BCA Inputs'!$C$2+F527*'BCA Inputs'!$C$2+G527*'BCA Inputs'!$C$2),"")</f>
        <v/>
      </c>
      <c r="S527" s="181" t="str">
        <f t="shared" si="70"/>
        <v/>
      </c>
      <c r="T527" s="181" t="str">
        <f>IFERROR(IF($B$3="NYSEG",(INDEX('BCA Inputs'!$N$14:$N$54,MATCH(I527,'BCA Inputs'!$M$14:$M$54,0))*P527+INDEX('BCA Inputs'!$O$14:$O$54,MATCH(I527,'BCA Inputs'!$M$14:$M$54,0))*O527+INDEX('BCA Inputs'!P:P,MATCH(I527,'BCA Inputs'!M:M,0))*Q527+INDEX('BCA Inputs'!Q:Q,MATCH(I527,'BCA Inputs'!M:M,0))*F527+INDEX('BCA Inputs'!R:R,MATCH(I527,'BCA Inputs'!M:M,0))*G527)+L527+N527,IF($B$3="RG&amp;E",(INDEX('BCA Inputs'!$AX$14:$AX$54,MATCH(I527,'BCA Inputs'!$AW$14:$AW$54,0))*P527+INDEX('BCA Inputs'!$AY$14:$AY$54,MATCH(I527,'BCA Inputs'!$AW$14:$AW$54,0))*O527+INDEX('BCA Inputs'!$AZ$14:$AZ$54,MATCH(I527,'BCA Inputs'!$AW$14:$AW$54,0))*Q527+INDEX('BCA Inputs'!$BA$14:$BA$54,MATCH(I527,'BCA Inputs'!$AW$14:$AW$54,0))*F527+INDEX('BCA Inputs'!$BB$14:$BB$54,MATCH(I527,'BCA Inputs'!$AW$14:$AW$54,0))*G527)+L527+N527,"")),"")</f>
        <v/>
      </c>
      <c r="U527" s="234" t="str">
        <f t="shared" si="71"/>
        <v/>
      </c>
      <c r="V527" s="234" t="str">
        <f t="shared" si="72"/>
        <v/>
      </c>
      <c r="W527" s="234" t="str">
        <f t="shared" si="73"/>
        <v/>
      </c>
      <c r="Y527" s="235" t="str">
        <f t="shared" si="74"/>
        <v/>
      </c>
      <c r="Z527" s="236" t="str">
        <f>IFERROR(IF($B$3="NYSEG",INDEX('BCA Inputs'!$X$14:$X$54,MATCH(I527,'BCA Inputs'!$M$14:$M$54,0))*P527+INDEX('BCA Inputs'!$Y$14:$Y$54,MATCH(I527,'BCA Inputs'!$M$14:$M$54,0))*O527+INDEX('BCA Inputs'!$Z$14:$Z$54,MATCH(I527,'BCA Inputs'!$M$14:$M$54,0))*Q527+INDEX('BCA Inputs'!$AA$14:$AA$54,MATCH(I527,'BCA Inputs'!$M$14:$M$54,0))*F527+INDEX('BCA Inputs'!$AB$14:$AB$54,MATCH(I527,'BCA Inputs'!$M$14:$M$54,0))*G527,IF($B$3="RG&amp;E",INDEX('BCA Inputs'!$BG$14:$BG$54,MATCH(I527,'BCA Inputs'!$AW$14:$AW$54,0))*P527+INDEX('BCA Inputs'!$BH$14:$BH$54,MATCH(I527,'BCA Inputs'!$AW$14:$AW$54,0))*O527+INDEX('BCA Inputs'!$BI$14:$BI$54,MATCH(I527,'BCA Inputs'!$AW$14:$AW$54,0))*Q527+INDEX('BCA Inputs'!$BJ$14:$BJ$54,MATCH(I527,'BCA Inputs'!$AW$14:$AW$54,0))*F527+INDEX('BCA Inputs'!$BK$14:$BK$54,MATCH(I527,'BCA Inputs'!$AW$14:$AW$54,0))*G527,"")),"")</f>
        <v/>
      </c>
      <c r="AA527" s="237" t="str">
        <f t="shared" si="75"/>
        <v/>
      </c>
      <c r="AC527" s="238" t="str">
        <f>IFERROR((K527+R527)+IF($B$3="NYSEG",INDEX('BCA Inputs'!$AI$14:$AI$54,MATCH(I527,'BCA Inputs'!$M$14:$M$54,0))*P527+INDEX('BCA Inputs'!$AJ$14:$AJ$54,MATCH(I527,'BCA Inputs'!$M$14:$M$54,0))*Q527,IF($B$3="RG&amp;E",INDEX('BCA Inputs'!$BR$14:$BR$54,MATCH(I527,'BCA Inputs'!$AW$14:$AW$54,0))*P527+INDEX('BCA Inputs'!$BS$14:$BS$54,MATCH(I527,'BCA Inputs'!$AW$14:$AW$54,0))*Q527,"")),"")</f>
        <v/>
      </c>
      <c r="AD527" s="181" t="str">
        <f>IFERROR(IF($B$3="NYSEG",INDEX('BCA Inputs'!$AD$14:$AD$54,MATCH(I527,'BCA Inputs'!$M$14:$M$54,0))*P527+INDEX('BCA Inputs'!$AE$14:$AE$54,MATCH(I527,'BCA Inputs'!$M$14:$M$54,0))*O527+INDEX('BCA Inputs'!$AF$14:$AF$54,MATCH(I527,'BCA Inputs'!$M$14:$M$54,0))*Q527+INDEX('BCA Inputs'!$AG$14:$AG$54,MATCH(I527,'BCA Inputs'!$M$14:$M$54,0))*F527+INDEX('BCA Inputs'!$AH$14:$AH$54,MATCH(I527,'BCA Inputs'!$M$14:$M$54,0))*G527,IF($B$3="RG&amp;E",INDEX('BCA Inputs'!$BM$14:$BM$54,MATCH(I527,'BCA Inputs'!$AW$14:$AW$54,0))*P527+INDEX('BCA Inputs'!$BN$14:$BN$54,MATCH(I527,'BCA Inputs'!$AW$14:$AW$54,0))*O527+INDEX('BCA Inputs'!$BO$14:$BO$54,MATCH(I527,'BCA Inputs'!$AW$14:$AW$54,0))*Q527+INDEX('BCA Inputs'!$BP$14:$BP$54,MATCH(I527,'BCA Inputs'!$AW$14:$AW$54,0))*F527+INDEX('BCA Inputs'!$BQ$14:$BQ$54,MATCH(I527,'BCA Inputs'!$AW$14:$AW$54,0))*G527,"")),"")</f>
        <v/>
      </c>
      <c r="AE527" s="237" t="str">
        <f t="shared" si="76"/>
        <v/>
      </c>
      <c r="AF527" s="198">
        <f t="shared" si="78"/>
        <v>0</v>
      </c>
      <c r="AG527" s="239">
        <f t="shared" si="79"/>
        <v>0</v>
      </c>
    </row>
    <row r="528" spans="1:33">
      <c r="A528" s="228"/>
      <c r="B528" s="176"/>
      <c r="C528" s="229"/>
      <c r="D528" s="230"/>
      <c r="E528" s="230"/>
      <c r="F528" s="230"/>
      <c r="G528" s="230"/>
      <c r="H528" s="231"/>
      <c r="I528" s="231"/>
      <c r="J528" s="232"/>
      <c r="K528" s="232"/>
      <c r="L528" s="232"/>
      <c r="M528" s="181">
        <f t="shared" si="77"/>
        <v>0</v>
      </c>
      <c r="N528" s="181">
        <f>IF(H528="",0,H528*I528*'Avoided Water Savings Cost'!$C$16)</f>
        <v>0</v>
      </c>
      <c r="O528" s="545">
        <f>IF(C528="",0,IF($B$3="NYSEG",C528/(1-'Avoided Electric Costs 2020'!$W$21),IF($B$3="RG&amp;E",C528/(1-'Avoided Electric Costs 2020'!$X$21),"")))</f>
        <v>0</v>
      </c>
      <c r="P528" s="546">
        <f>IF(D528="",0,IF($B$3="NYSEG",D528/(1-'Avoided Electric Costs 2020'!$W$21),IF($B$3="RG&amp;E",D528/(1-'Avoided Electric Costs 2020'!$X$21),"")))</f>
        <v>0</v>
      </c>
      <c r="Q528" s="546">
        <f>IF(E528="",0,IF($B$3="NYSEG",E528/(1-'Avoided Natural Gas Costs 2020'!$J$34),IF($B$3="RG&amp;E",E528/(1-'Avoided Natural Gas Costs 2020'!$K$34),"")))</f>
        <v>0</v>
      </c>
      <c r="R528" s="233" t="str">
        <f>IFERROR(IF(P528*'BCA Inputs'!$C$1+Q528*'BCA Inputs'!$C$2+F528*'BCA Inputs'!$C$2+G528*'BCA Inputs'!$C$2=0,"",P528*'BCA Inputs'!$C$1+Q528*'BCA Inputs'!$C$2+F528*'BCA Inputs'!$C$2+G528*'BCA Inputs'!$C$2),"")</f>
        <v/>
      </c>
      <c r="S528" s="181" t="str">
        <f t="shared" si="70"/>
        <v/>
      </c>
      <c r="T528" s="181" t="str">
        <f>IFERROR(IF($B$3="NYSEG",(INDEX('BCA Inputs'!$N$14:$N$54,MATCH(I528,'BCA Inputs'!$M$14:$M$54,0))*P528+INDEX('BCA Inputs'!$O$14:$O$54,MATCH(I528,'BCA Inputs'!$M$14:$M$54,0))*O528+INDEX('BCA Inputs'!P:P,MATCH(I528,'BCA Inputs'!M:M,0))*Q528+INDEX('BCA Inputs'!Q:Q,MATCH(I528,'BCA Inputs'!M:M,0))*F528+INDEX('BCA Inputs'!R:R,MATCH(I528,'BCA Inputs'!M:M,0))*G528)+L528+N528,IF($B$3="RG&amp;E",(INDEX('BCA Inputs'!$AX$14:$AX$54,MATCH(I528,'BCA Inputs'!$AW$14:$AW$54,0))*P528+INDEX('BCA Inputs'!$AY$14:$AY$54,MATCH(I528,'BCA Inputs'!$AW$14:$AW$54,0))*O528+INDEX('BCA Inputs'!$AZ$14:$AZ$54,MATCH(I528,'BCA Inputs'!$AW$14:$AW$54,0))*Q528+INDEX('BCA Inputs'!$BA$14:$BA$54,MATCH(I528,'BCA Inputs'!$AW$14:$AW$54,0))*F528+INDEX('BCA Inputs'!$BB$14:$BB$54,MATCH(I528,'BCA Inputs'!$AW$14:$AW$54,0))*G528)+L528+N528,"")),"")</f>
        <v/>
      </c>
      <c r="U528" s="234" t="str">
        <f t="shared" si="71"/>
        <v/>
      </c>
      <c r="V528" s="234" t="str">
        <f t="shared" si="72"/>
        <v/>
      </c>
      <c r="W528" s="234" t="str">
        <f t="shared" si="73"/>
        <v/>
      </c>
      <c r="Y528" s="235" t="str">
        <f t="shared" si="74"/>
        <v/>
      </c>
      <c r="Z528" s="236" t="str">
        <f>IFERROR(IF($B$3="NYSEG",INDEX('BCA Inputs'!$X$14:$X$54,MATCH(I528,'BCA Inputs'!$M$14:$M$54,0))*P528+INDEX('BCA Inputs'!$Y$14:$Y$54,MATCH(I528,'BCA Inputs'!$M$14:$M$54,0))*O528+INDEX('BCA Inputs'!$Z$14:$Z$54,MATCH(I528,'BCA Inputs'!$M$14:$M$54,0))*Q528+INDEX('BCA Inputs'!$AA$14:$AA$54,MATCH(I528,'BCA Inputs'!$M$14:$M$54,0))*F528+INDEX('BCA Inputs'!$AB$14:$AB$54,MATCH(I528,'BCA Inputs'!$M$14:$M$54,0))*G528,IF($B$3="RG&amp;E",INDEX('BCA Inputs'!$BG$14:$BG$54,MATCH(I528,'BCA Inputs'!$AW$14:$AW$54,0))*P528+INDEX('BCA Inputs'!$BH$14:$BH$54,MATCH(I528,'BCA Inputs'!$AW$14:$AW$54,0))*O528+INDEX('BCA Inputs'!$BI$14:$BI$54,MATCH(I528,'BCA Inputs'!$AW$14:$AW$54,0))*Q528+INDEX('BCA Inputs'!$BJ$14:$BJ$54,MATCH(I528,'BCA Inputs'!$AW$14:$AW$54,0))*F528+INDEX('BCA Inputs'!$BK$14:$BK$54,MATCH(I528,'BCA Inputs'!$AW$14:$AW$54,0))*G528,"")),"")</f>
        <v/>
      </c>
      <c r="AA528" s="237" t="str">
        <f t="shared" si="75"/>
        <v/>
      </c>
      <c r="AC528" s="238" t="str">
        <f>IFERROR((K528+R528)+IF($B$3="NYSEG",INDEX('BCA Inputs'!$AI$14:$AI$54,MATCH(I528,'BCA Inputs'!$M$14:$M$54,0))*P528+INDEX('BCA Inputs'!$AJ$14:$AJ$54,MATCH(I528,'BCA Inputs'!$M$14:$M$54,0))*Q528,IF($B$3="RG&amp;E",INDEX('BCA Inputs'!$BR$14:$BR$54,MATCH(I528,'BCA Inputs'!$AW$14:$AW$54,0))*P528+INDEX('BCA Inputs'!$BS$14:$BS$54,MATCH(I528,'BCA Inputs'!$AW$14:$AW$54,0))*Q528,"")),"")</f>
        <v/>
      </c>
      <c r="AD528" s="181" t="str">
        <f>IFERROR(IF($B$3="NYSEG",INDEX('BCA Inputs'!$AD$14:$AD$54,MATCH(I528,'BCA Inputs'!$M$14:$M$54,0))*P528+INDEX('BCA Inputs'!$AE$14:$AE$54,MATCH(I528,'BCA Inputs'!$M$14:$M$54,0))*O528+INDEX('BCA Inputs'!$AF$14:$AF$54,MATCH(I528,'BCA Inputs'!$M$14:$M$54,0))*Q528+INDEX('BCA Inputs'!$AG$14:$AG$54,MATCH(I528,'BCA Inputs'!$M$14:$M$54,0))*F528+INDEX('BCA Inputs'!$AH$14:$AH$54,MATCH(I528,'BCA Inputs'!$M$14:$M$54,0))*G528,IF($B$3="RG&amp;E",INDEX('BCA Inputs'!$BM$14:$BM$54,MATCH(I528,'BCA Inputs'!$AW$14:$AW$54,0))*P528+INDEX('BCA Inputs'!$BN$14:$BN$54,MATCH(I528,'BCA Inputs'!$AW$14:$AW$54,0))*O528+INDEX('BCA Inputs'!$BO$14:$BO$54,MATCH(I528,'BCA Inputs'!$AW$14:$AW$54,0))*Q528+INDEX('BCA Inputs'!$BP$14:$BP$54,MATCH(I528,'BCA Inputs'!$AW$14:$AW$54,0))*F528+INDEX('BCA Inputs'!$BQ$14:$BQ$54,MATCH(I528,'BCA Inputs'!$AW$14:$AW$54,0))*G528,"")),"")</f>
        <v/>
      </c>
      <c r="AE528" s="237" t="str">
        <f t="shared" si="76"/>
        <v/>
      </c>
      <c r="AF528" s="198">
        <f t="shared" si="78"/>
        <v>0</v>
      </c>
      <c r="AG528" s="239">
        <f t="shared" si="79"/>
        <v>0</v>
      </c>
    </row>
    <row r="529" spans="1:33">
      <c r="A529" s="228"/>
      <c r="B529" s="176"/>
      <c r="C529" s="229"/>
      <c r="D529" s="230"/>
      <c r="E529" s="230"/>
      <c r="F529" s="230"/>
      <c r="G529" s="230"/>
      <c r="H529" s="231"/>
      <c r="I529" s="231"/>
      <c r="J529" s="232"/>
      <c r="K529" s="232"/>
      <c r="L529" s="232"/>
      <c r="M529" s="181">
        <f t="shared" si="77"/>
        <v>0</v>
      </c>
      <c r="N529" s="181">
        <f>IF(H529="",0,H529*I529*'Avoided Water Savings Cost'!$C$16)</f>
        <v>0</v>
      </c>
      <c r="O529" s="545">
        <f>IF(C529="",0,IF($B$3="NYSEG",C529/(1-'Avoided Electric Costs 2020'!$W$21),IF($B$3="RG&amp;E",C529/(1-'Avoided Electric Costs 2020'!$X$21),"")))</f>
        <v>0</v>
      </c>
      <c r="P529" s="546">
        <f>IF(D529="",0,IF($B$3="NYSEG",D529/(1-'Avoided Electric Costs 2020'!$W$21),IF($B$3="RG&amp;E",D529/(1-'Avoided Electric Costs 2020'!$X$21),"")))</f>
        <v>0</v>
      </c>
      <c r="Q529" s="546">
        <f>IF(E529="",0,IF($B$3="NYSEG",E529/(1-'Avoided Natural Gas Costs 2020'!$J$34),IF($B$3="RG&amp;E",E529/(1-'Avoided Natural Gas Costs 2020'!$K$34),"")))</f>
        <v>0</v>
      </c>
      <c r="R529" s="233" t="str">
        <f>IFERROR(IF(P529*'BCA Inputs'!$C$1+Q529*'BCA Inputs'!$C$2+F529*'BCA Inputs'!$C$2+G529*'BCA Inputs'!$C$2=0,"",P529*'BCA Inputs'!$C$1+Q529*'BCA Inputs'!$C$2+F529*'BCA Inputs'!$C$2+G529*'BCA Inputs'!$C$2),"")</f>
        <v/>
      </c>
      <c r="S529" s="181" t="str">
        <f t="shared" si="70"/>
        <v/>
      </c>
      <c r="T529" s="181" t="str">
        <f>IFERROR(IF($B$3="NYSEG",(INDEX('BCA Inputs'!$N$14:$N$54,MATCH(I529,'BCA Inputs'!$M$14:$M$54,0))*P529+INDEX('BCA Inputs'!$O$14:$O$54,MATCH(I529,'BCA Inputs'!$M$14:$M$54,0))*O529+INDEX('BCA Inputs'!P:P,MATCH(I529,'BCA Inputs'!M:M,0))*Q529+INDEX('BCA Inputs'!Q:Q,MATCH(I529,'BCA Inputs'!M:M,0))*F529+INDEX('BCA Inputs'!R:R,MATCH(I529,'BCA Inputs'!M:M,0))*G529)+L529+N529,IF($B$3="RG&amp;E",(INDEX('BCA Inputs'!$AX$14:$AX$54,MATCH(I529,'BCA Inputs'!$AW$14:$AW$54,0))*P529+INDEX('BCA Inputs'!$AY$14:$AY$54,MATCH(I529,'BCA Inputs'!$AW$14:$AW$54,0))*O529+INDEX('BCA Inputs'!$AZ$14:$AZ$54,MATCH(I529,'BCA Inputs'!$AW$14:$AW$54,0))*Q529+INDEX('BCA Inputs'!$BA$14:$BA$54,MATCH(I529,'BCA Inputs'!$AW$14:$AW$54,0))*F529+INDEX('BCA Inputs'!$BB$14:$BB$54,MATCH(I529,'BCA Inputs'!$AW$14:$AW$54,0))*G529)+L529+N529,"")),"")</f>
        <v/>
      </c>
      <c r="U529" s="234" t="str">
        <f t="shared" si="71"/>
        <v/>
      </c>
      <c r="V529" s="234" t="str">
        <f t="shared" si="72"/>
        <v/>
      </c>
      <c r="W529" s="234" t="str">
        <f t="shared" si="73"/>
        <v/>
      </c>
      <c r="Y529" s="235" t="str">
        <f t="shared" si="74"/>
        <v/>
      </c>
      <c r="Z529" s="236" t="str">
        <f>IFERROR(IF($B$3="NYSEG",INDEX('BCA Inputs'!$X$14:$X$54,MATCH(I529,'BCA Inputs'!$M$14:$M$54,0))*P529+INDEX('BCA Inputs'!$Y$14:$Y$54,MATCH(I529,'BCA Inputs'!$M$14:$M$54,0))*O529+INDEX('BCA Inputs'!$Z$14:$Z$54,MATCH(I529,'BCA Inputs'!$M$14:$M$54,0))*Q529+INDEX('BCA Inputs'!$AA$14:$AA$54,MATCH(I529,'BCA Inputs'!$M$14:$M$54,0))*F529+INDEX('BCA Inputs'!$AB$14:$AB$54,MATCH(I529,'BCA Inputs'!$M$14:$M$54,0))*G529,IF($B$3="RG&amp;E",INDEX('BCA Inputs'!$BG$14:$BG$54,MATCH(I529,'BCA Inputs'!$AW$14:$AW$54,0))*P529+INDEX('BCA Inputs'!$BH$14:$BH$54,MATCH(I529,'BCA Inputs'!$AW$14:$AW$54,0))*O529+INDEX('BCA Inputs'!$BI$14:$BI$54,MATCH(I529,'BCA Inputs'!$AW$14:$AW$54,0))*Q529+INDEX('BCA Inputs'!$BJ$14:$BJ$54,MATCH(I529,'BCA Inputs'!$AW$14:$AW$54,0))*F529+INDEX('BCA Inputs'!$BK$14:$BK$54,MATCH(I529,'BCA Inputs'!$AW$14:$AW$54,0))*G529,"")),"")</f>
        <v/>
      </c>
      <c r="AA529" s="237" t="str">
        <f t="shared" si="75"/>
        <v/>
      </c>
      <c r="AC529" s="238" t="str">
        <f>IFERROR((K529+R529)+IF($B$3="NYSEG",INDEX('BCA Inputs'!$AI$14:$AI$54,MATCH(I529,'BCA Inputs'!$M$14:$M$54,0))*P529+INDEX('BCA Inputs'!$AJ$14:$AJ$54,MATCH(I529,'BCA Inputs'!$M$14:$M$54,0))*Q529,IF($B$3="RG&amp;E",INDEX('BCA Inputs'!$BR$14:$BR$54,MATCH(I529,'BCA Inputs'!$AW$14:$AW$54,0))*P529+INDEX('BCA Inputs'!$BS$14:$BS$54,MATCH(I529,'BCA Inputs'!$AW$14:$AW$54,0))*Q529,"")),"")</f>
        <v/>
      </c>
      <c r="AD529" s="181" t="str">
        <f>IFERROR(IF($B$3="NYSEG",INDEX('BCA Inputs'!$AD$14:$AD$54,MATCH(I529,'BCA Inputs'!$M$14:$M$54,0))*P529+INDEX('BCA Inputs'!$AE$14:$AE$54,MATCH(I529,'BCA Inputs'!$M$14:$M$54,0))*O529+INDEX('BCA Inputs'!$AF$14:$AF$54,MATCH(I529,'BCA Inputs'!$M$14:$M$54,0))*Q529+INDEX('BCA Inputs'!$AG$14:$AG$54,MATCH(I529,'BCA Inputs'!$M$14:$M$54,0))*F529+INDEX('BCA Inputs'!$AH$14:$AH$54,MATCH(I529,'BCA Inputs'!$M$14:$M$54,0))*G529,IF($B$3="RG&amp;E",INDEX('BCA Inputs'!$BM$14:$BM$54,MATCH(I529,'BCA Inputs'!$AW$14:$AW$54,0))*P529+INDEX('BCA Inputs'!$BN$14:$BN$54,MATCH(I529,'BCA Inputs'!$AW$14:$AW$54,0))*O529+INDEX('BCA Inputs'!$BO$14:$BO$54,MATCH(I529,'BCA Inputs'!$AW$14:$AW$54,0))*Q529+INDEX('BCA Inputs'!$BP$14:$BP$54,MATCH(I529,'BCA Inputs'!$AW$14:$AW$54,0))*F529+INDEX('BCA Inputs'!$BQ$14:$BQ$54,MATCH(I529,'BCA Inputs'!$AW$14:$AW$54,0))*G529,"")),"")</f>
        <v/>
      </c>
      <c r="AE529" s="237" t="str">
        <f t="shared" si="76"/>
        <v/>
      </c>
      <c r="AF529" s="198">
        <f t="shared" si="78"/>
        <v>0</v>
      </c>
      <c r="AG529" s="239">
        <f t="shared" si="79"/>
        <v>0</v>
      </c>
    </row>
    <row r="530" spans="1:33">
      <c r="A530" s="228"/>
      <c r="B530" s="176"/>
      <c r="C530" s="229"/>
      <c r="D530" s="230"/>
      <c r="E530" s="230"/>
      <c r="F530" s="230"/>
      <c r="G530" s="230"/>
      <c r="H530" s="231"/>
      <c r="I530" s="231"/>
      <c r="J530" s="232"/>
      <c r="K530" s="232"/>
      <c r="L530" s="232"/>
      <c r="M530" s="181">
        <f t="shared" si="77"/>
        <v>0</v>
      </c>
      <c r="N530" s="181">
        <f>IF(H530="",0,H530*I530*'Avoided Water Savings Cost'!$C$16)</f>
        <v>0</v>
      </c>
      <c r="O530" s="545">
        <f>IF(C530="",0,IF($B$3="NYSEG",C530/(1-'Avoided Electric Costs 2020'!$W$21),IF($B$3="RG&amp;E",C530/(1-'Avoided Electric Costs 2020'!$X$21),"")))</f>
        <v>0</v>
      </c>
      <c r="P530" s="546">
        <f>IF(D530="",0,IF($B$3="NYSEG",D530/(1-'Avoided Electric Costs 2020'!$W$21),IF($B$3="RG&amp;E",D530/(1-'Avoided Electric Costs 2020'!$X$21),"")))</f>
        <v>0</v>
      </c>
      <c r="Q530" s="546">
        <f>IF(E530="",0,IF($B$3="NYSEG",E530/(1-'Avoided Natural Gas Costs 2020'!$J$34),IF($B$3="RG&amp;E",E530/(1-'Avoided Natural Gas Costs 2020'!$K$34),"")))</f>
        <v>0</v>
      </c>
      <c r="R530" s="233" t="str">
        <f>IFERROR(IF(P530*'BCA Inputs'!$C$1+Q530*'BCA Inputs'!$C$2+F530*'BCA Inputs'!$C$2+G530*'BCA Inputs'!$C$2=0,"",P530*'BCA Inputs'!$C$1+Q530*'BCA Inputs'!$C$2+F530*'BCA Inputs'!$C$2+G530*'BCA Inputs'!$C$2),"")</f>
        <v/>
      </c>
      <c r="S530" s="181" t="str">
        <f t="shared" si="70"/>
        <v/>
      </c>
      <c r="T530" s="181" t="str">
        <f>IFERROR(IF($B$3="NYSEG",(INDEX('BCA Inputs'!$N$14:$N$54,MATCH(I530,'BCA Inputs'!$M$14:$M$54,0))*P530+INDEX('BCA Inputs'!$O$14:$O$54,MATCH(I530,'BCA Inputs'!$M$14:$M$54,0))*O530+INDEX('BCA Inputs'!P:P,MATCH(I530,'BCA Inputs'!M:M,0))*Q530+INDEX('BCA Inputs'!Q:Q,MATCH(I530,'BCA Inputs'!M:M,0))*F530+INDEX('BCA Inputs'!R:R,MATCH(I530,'BCA Inputs'!M:M,0))*G530)+L530+N530,IF($B$3="RG&amp;E",(INDEX('BCA Inputs'!$AX$14:$AX$54,MATCH(I530,'BCA Inputs'!$AW$14:$AW$54,0))*P530+INDEX('BCA Inputs'!$AY$14:$AY$54,MATCH(I530,'BCA Inputs'!$AW$14:$AW$54,0))*O530+INDEX('BCA Inputs'!$AZ$14:$AZ$54,MATCH(I530,'BCA Inputs'!$AW$14:$AW$54,0))*Q530+INDEX('BCA Inputs'!$BA$14:$BA$54,MATCH(I530,'BCA Inputs'!$AW$14:$AW$54,0))*F530+INDEX('BCA Inputs'!$BB$14:$BB$54,MATCH(I530,'BCA Inputs'!$AW$14:$AW$54,0))*G530)+L530+N530,"")),"")</f>
        <v/>
      </c>
      <c r="U530" s="234" t="str">
        <f t="shared" si="71"/>
        <v/>
      </c>
      <c r="V530" s="234" t="str">
        <f t="shared" si="72"/>
        <v/>
      </c>
      <c r="W530" s="234" t="str">
        <f t="shared" si="73"/>
        <v/>
      </c>
      <c r="Y530" s="235" t="str">
        <f t="shared" si="74"/>
        <v/>
      </c>
      <c r="Z530" s="236" t="str">
        <f>IFERROR(IF($B$3="NYSEG",INDEX('BCA Inputs'!$X$14:$X$54,MATCH(I530,'BCA Inputs'!$M$14:$M$54,0))*P530+INDEX('BCA Inputs'!$Y$14:$Y$54,MATCH(I530,'BCA Inputs'!$M$14:$M$54,0))*O530+INDEX('BCA Inputs'!$Z$14:$Z$54,MATCH(I530,'BCA Inputs'!$M$14:$M$54,0))*Q530+INDEX('BCA Inputs'!$AA$14:$AA$54,MATCH(I530,'BCA Inputs'!$M$14:$M$54,0))*F530+INDEX('BCA Inputs'!$AB$14:$AB$54,MATCH(I530,'BCA Inputs'!$M$14:$M$54,0))*G530,IF($B$3="RG&amp;E",INDEX('BCA Inputs'!$BG$14:$BG$54,MATCH(I530,'BCA Inputs'!$AW$14:$AW$54,0))*P530+INDEX('BCA Inputs'!$BH$14:$BH$54,MATCH(I530,'BCA Inputs'!$AW$14:$AW$54,0))*O530+INDEX('BCA Inputs'!$BI$14:$BI$54,MATCH(I530,'BCA Inputs'!$AW$14:$AW$54,0))*Q530+INDEX('BCA Inputs'!$BJ$14:$BJ$54,MATCH(I530,'BCA Inputs'!$AW$14:$AW$54,0))*F530+INDEX('BCA Inputs'!$BK$14:$BK$54,MATCH(I530,'BCA Inputs'!$AW$14:$AW$54,0))*G530,"")),"")</f>
        <v/>
      </c>
      <c r="AA530" s="237" t="str">
        <f t="shared" si="75"/>
        <v/>
      </c>
      <c r="AC530" s="238" t="str">
        <f>IFERROR((K530+R530)+IF($B$3="NYSEG",INDEX('BCA Inputs'!$AI$14:$AI$54,MATCH(I530,'BCA Inputs'!$M$14:$M$54,0))*P530+INDEX('BCA Inputs'!$AJ$14:$AJ$54,MATCH(I530,'BCA Inputs'!$M$14:$M$54,0))*Q530,IF($B$3="RG&amp;E",INDEX('BCA Inputs'!$BR$14:$BR$54,MATCH(I530,'BCA Inputs'!$AW$14:$AW$54,0))*P530+INDEX('BCA Inputs'!$BS$14:$BS$54,MATCH(I530,'BCA Inputs'!$AW$14:$AW$54,0))*Q530,"")),"")</f>
        <v/>
      </c>
      <c r="AD530" s="181" t="str">
        <f>IFERROR(IF($B$3="NYSEG",INDEX('BCA Inputs'!$AD$14:$AD$54,MATCH(I530,'BCA Inputs'!$M$14:$M$54,0))*P530+INDEX('BCA Inputs'!$AE$14:$AE$54,MATCH(I530,'BCA Inputs'!$M$14:$M$54,0))*O530+INDEX('BCA Inputs'!$AF$14:$AF$54,MATCH(I530,'BCA Inputs'!$M$14:$M$54,0))*Q530+INDEX('BCA Inputs'!$AG$14:$AG$54,MATCH(I530,'BCA Inputs'!$M$14:$M$54,0))*F530+INDEX('BCA Inputs'!$AH$14:$AH$54,MATCH(I530,'BCA Inputs'!$M$14:$M$54,0))*G530,IF($B$3="RG&amp;E",INDEX('BCA Inputs'!$BM$14:$BM$54,MATCH(I530,'BCA Inputs'!$AW$14:$AW$54,0))*P530+INDEX('BCA Inputs'!$BN$14:$BN$54,MATCH(I530,'BCA Inputs'!$AW$14:$AW$54,0))*O530+INDEX('BCA Inputs'!$BO$14:$BO$54,MATCH(I530,'BCA Inputs'!$AW$14:$AW$54,0))*Q530+INDEX('BCA Inputs'!$BP$14:$BP$54,MATCH(I530,'BCA Inputs'!$AW$14:$AW$54,0))*F530+INDEX('BCA Inputs'!$BQ$14:$BQ$54,MATCH(I530,'BCA Inputs'!$AW$14:$AW$54,0))*G530,"")),"")</f>
        <v/>
      </c>
      <c r="AE530" s="237" t="str">
        <f t="shared" si="76"/>
        <v/>
      </c>
      <c r="AF530" s="198">
        <f t="shared" si="78"/>
        <v>0</v>
      </c>
      <c r="AG530" s="239">
        <f t="shared" si="79"/>
        <v>0</v>
      </c>
    </row>
    <row r="531" spans="1:33">
      <c r="A531" s="228"/>
      <c r="B531" s="176"/>
      <c r="C531" s="229"/>
      <c r="D531" s="230"/>
      <c r="E531" s="230"/>
      <c r="F531" s="230"/>
      <c r="G531" s="230"/>
      <c r="H531" s="231"/>
      <c r="I531" s="231"/>
      <c r="J531" s="232"/>
      <c r="K531" s="232"/>
      <c r="L531" s="232"/>
      <c r="M531" s="181">
        <f t="shared" si="77"/>
        <v>0</v>
      </c>
      <c r="N531" s="181">
        <f>IF(H531="",0,H531*I531*'Avoided Water Savings Cost'!$C$16)</f>
        <v>0</v>
      </c>
      <c r="O531" s="545">
        <f>IF(C531="",0,IF($B$3="NYSEG",C531/(1-'Avoided Electric Costs 2020'!$W$21),IF($B$3="RG&amp;E",C531/(1-'Avoided Electric Costs 2020'!$X$21),"")))</f>
        <v>0</v>
      </c>
      <c r="P531" s="546">
        <f>IF(D531="",0,IF($B$3="NYSEG",D531/(1-'Avoided Electric Costs 2020'!$W$21),IF($B$3="RG&amp;E",D531/(1-'Avoided Electric Costs 2020'!$X$21),"")))</f>
        <v>0</v>
      </c>
      <c r="Q531" s="546">
        <f>IF(E531="",0,IF($B$3="NYSEG",E531/(1-'Avoided Natural Gas Costs 2020'!$J$34),IF($B$3="RG&amp;E",E531/(1-'Avoided Natural Gas Costs 2020'!$K$34),"")))</f>
        <v>0</v>
      </c>
      <c r="R531" s="233" t="str">
        <f>IFERROR(IF(P531*'BCA Inputs'!$C$1+Q531*'BCA Inputs'!$C$2+F531*'BCA Inputs'!$C$2+G531*'BCA Inputs'!$C$2=0,"",P531*'BCA Inputs'!$C$1+Q531*'BCA Inputs'!$C$2+F531*'BCA Inputs'!$C$2+G531*'BCA Inputs'!$C$2),"")</f>
        <v/>
      </c>
      <c r="S531" s="181" t="str">
        <f t="shared" si="70"/>
        <v/>
      </c>
      <c r="T531" s="181" t="str">
        <f>IFERROR(IF($B$3="NYSEG",(INDEX('BCA Inputs'!$N$14:$N$54,MATCH(I531,'BCA Inputs'!$M$14:$M$54,0))*P531+INDEX('BCA Inputs'!$O$14:$O$54,MATCH(I531,'BCA Inputs'!$M$14:$M$54,0))*O531+INDEX('BCA Inputs'!P:P,MATCH(I531,'BCA Inputs'!M:M,0))*Q531+INDEX('BCA Inputs'!Q:Q,MATCH(I531,'BCA Inputs'!M:M,0))*F531+INDEX('BCA Inputs'!R:R,MATCH(I531,'BCA Inputs'!M:M,0))*G531)+L531+N531,IF($B$3="RG&amp;E",(INDEX('BCA Inputs'!$AX$14:$AX$54,MATCH(I531,'BCA Inputs'!$AW$14:$AW$54,0))*P531+INDEX('BCA Inputs'!$AY$14:$AY$54,MATCH(I531,'BCA Inputs'!$AW$14:$AW$54,0))*O531+INDEX('BCA Inputs'!$AZ$14:$AZ$54,MATCH(I531,'BCA Inputs'!$AW$14:$AW$54,0))*Q531+INDEX('BCA Inputs'!$BA$14:$BA$54,MATCH(I531,'BCA Inputs'!$AW$14:$AW$54,0))*F531+INDEX('BCA Inputs'!$BB$14:$BB$54,MATCH(I531,'BCA Inputs'!$AW$14:$AW$54,0))*G531)+L531+N531,"")),"")</f>
        <v/>
      </c>
      <c r="U531" s="234" t="str">
        <f t="shared" si="71"/>
        <v/>
      </c>
      <c r="V531" s="234" t="str">
        <f t="shared" si="72"/>
        <v/>
      </c>
      <c r="W531" s="234" t="str">
        <f t="shared" si="73"/>
        <v/>
      </c>
      <c r="Y531" s="235" t="str">
        <f t="shared" si="74"/>
        <v/>
      </c>
      <c r="Z531" s="236" t="str">
        <f>IFERROR(IF($B$3="NYSEG",INDEX('BCA Inputs'!$X$14:$X$54,MATCH(I531,'BCA Inputs'!$M$14:$M$54,0))*P531+INDEX('BCA Inputs'!$Y$14:$Y$54,MATCH(I531,'BCA Inputs'!$M$14:$M$54,0))*O531+INDEX('BCA Inputs'!$Z$14:$Z$54,MATCH(I531,'BCA Inputs'!$M$14:$M$54,0))*Q531+INDEX('BCA Inputs'!$AA$14:$AA$54,MATCH(I531,'BCA Inputs'!$M$14:$M$54,0))*F531+INDEX('BCA Inputs'!$AB$14:$AB$54,MATCH(I531,'BCA Inputs'!$M$14:$M$54,0))*G531,IF($B$3="RG&amp;E",INDEX('BCA Inputs'!$BG$14:$BG$54,MATCH(I531,'BCA Inputs'!$AW$14:$AW$54,0))*P531+INDEX('BCA Inputs'!$BH$14:$BH$54,MATCH(I531,'BCA Inputs'!$AW$14:$AW$54,0))*O531+INDEX('BCA Inputs'!$BI$14:$BI$54,MATCH(I531,'BCA Inputs'!$AW$14:$AW$54,0))*Q531+INDEX('BCA Inputs'!$BJ$14:$BJ$54,MATCH(I531,'BCA Inputs'!$AW$14:$AW$54,0))*F531+INDEX('BCA Inputs'!$BK$14:$BK$54,MATCH(I531,'BCA Inputs'!$AW$14:$AW$54,0))*G531,"")),"")</f>
        <v/>
      </c>
      <c r="AA531" s="237" t="str">
        <f t="shared" si="75"/>
        <v/>
      </c>
      <c r="AC531" s="238" t="str">
        <f>IFERROR((K531+R531)+IF($B$3="NYSEG",INDEX('BCA Inputs'!$AI$14:$AI$54,MATCH(I531,'BCA Inputs'!$M$14:$M$54,0))*P531+INDEX('BCA Inputs'!$AJ$14:$AJ$54,MATCH(I531,'BCA Inputs'!$M$14:$M$54,0))*Q531,IF($B$3="RG&amp;E",INDEX('BCA Inputs'!$BR$14:$BR$54,MATCH(I531,'BCA Inputs'!$AW$14:$AW$54,0))*P531+INDEX('BCA Inputs'!$BS$14:$BS$54,MATCH(I531,'BCA Inputs'!$AW$14:$AW$54,0))*Q531,"")),"")</f>
        <v/>
      </c>
      <c r="AD531" s="181" t="str">
        <f>IFERROR(IF($B$3="NYSEG",INDEX('BCA Inputs'!$AD$14:$AD$54,MATCH(I531,'BCA Inputs'!$M$14:$M$54,0))*P531+INDEX('BCA Inputs'!$AE$14:$AE$54,MATCH(I531,'BCA Inputs'!$M$14:$M$54,0))*O531+INDEX('BCA Inputs'!$AF$14:$AF$54,MATCH(I531,'BCA Inputs'!$M$14:$M$54,0))*Q531+INDEX('BCA Inputs'!$AG$14:$AG$54,MATCH(I531,'BCA Inputs'!$M$14:$M$54,0))*F531+INDEX('BCA Inputs'!$AH$14:$AH$54,MATCH(I531,'BCA Inputs'!$M$14:$M$54,0))*G531,IF($B$3="RG&amp;E",INDEX('BCA Inputs'!$BM$14:$BM$54,MATCH(I531,'BCA Inputs'!$AW$14:$AW$54,0))*P531+INDEX('BCA Inputs'!$BN$14:$BN$54,MATCH(I531,'BCA Inputs'!$AW$14:$AW$54,0))*O531+INDEX('BCA Inputs'!$BO$14:$BO$54,MATCH(I531,'BCA Inputs'!$AW$14:$AW$54,0))*Q531+INDEX('BCA Inputs'!$BP$14:$BP$54,MATCH(I531,'BCA Inputs'!$AW$14:$AW$54,0))*F531+INDEX('BCA Inputs'!$BQ$14:$BQ$54,MATCH(I531,'BCA Inputs'!$AW$14:$AW$54,0))*G531,"")),"")</f>
        <v/>
      </c>
      <c r="AE531" s="237" t="str">
        <f t="shared" si="76"/>
        <v/>
      </c>
      <c r="AF531" s="198">
        <f t="shared" si="78"/>
        <v>0</v>
      </c>
      <c r="AG531" s="239">
        <f t="shared" si="79"/>
        <v>0</v>
      </c>
    </row>
    <row r="532" spans="1:33">
      <c r="A532" s="228"/>
      <c r="B532" s="176"/>
      <c r="C532" s="229"/>
      <c r="D532" s="230"/>
      <c r="E532" s="230"/>
      <c r="F532" s="230"/>
      <c r="G532" s="230"/>
      <c r="H532" s="231"/>
      <c r="I532" s="231"/>
      <c r="J532" s="232"/>
      <c r="K532" s="232"/>
      <c r="L532" s="232"/>
      <c r="M532" s="181">
        <f t="shared" si="77"/>
        <v>0</v>
      </c>
      <c r="N532" s="181">
        <f>IF(H532="",0,H532*I532*'Avoided Water Savings Cost'!$C$16)</f>
        <v>0</v>
      </c>
      <c r="O532" s="545">
        <f>IF(C532="",0,IF($B$3="NYSEG",C532/(1-'Avoided Electric Costs 2020'!$W$21),IF($B$3="RG&amp;E",C532/(1-'Avoided Electric Costs 2020'!$X$21),"")))</f>
        <v>0</v>
      </c>
      <c r="P532" s="546">
        <f>IF(D532="",0,IF($B$3="NYSEG",D532/(1-'Avoided Electric Costs 2020'!$W$21),IF($B$3="RG&amp;E",D532/(1-'Avoided Electric Costs 2020'!$X$21),"")))</f>
        <v>0</v>
      </c>
      <c r="Q532" s="546">
        <f>IF(E532="",0,IF($B$3="NYSEG",E532/(1-'Avoided Natural Gas Costs 2020'!$J$34),IF($B$3="RG&amp;E",E532/(1-'Avoided Natural Gas Costs 2020'!$K$34),"")))</f>
        <v>0</v>
      </c>
      <c r="R532" s="233" t="str">
        <f>IFERROR(IF(P532*'BCA Inputs'!$C$1+Q532*'BCA Inputs'!$C$2+F532*'BCA Inputs'!$C$2+G532*'BCA Inputs'!$C$2=0,"",P532*'BCA Inputs'!$C$1+Q532*'BCA Inputs'!$C$2+F532*'BCA Inputs'!$C$2+G532*'BCA Inputs'!$C$2),"")</f>
        <v/>
      </c>
      <c r="S532" s="181" t="str">
        <f t="shared" si="70"/>
        <v/>
      </c>
      <c r="T532" s="181" t="str">
        <f>IFERROR(IF($B$3="NYSEG",(INDEX('BCA Inputs'!$N$14:$N$54,MATCH(I532,'BCA Inputs'!$M$14:$M$54,0))*P532+INDEX('BCA Inputs'!$O$14:$O$54,MATCH(I532,'BCA Inputs'!$M$14:$M$54,0))*O532+INDEX('BCA Inputs'!P:P,MATCH(I532,'BCA Inputs'!M:M,0))*Q532+INDEX('BCA Inputs'!Q:Q,MATCH(I532,'BCA Inputs'!M:M,0))*F532+INDEX('BCA Inputs'!R:R,MATCH(I532,'BCA Inputs'!M:M,0))*G532)+L532+N532,IF($B$3="RG&amp;E",(INDEX('BCA Inputs'!$AX$14:$AX$54,MATCH(I532,'BCA Inputs'!$AW$14:$AW$54,0))*P532+INDEX('BCA Inputs'!$AY$14:$AY$54,MATCH(I532,'BCA Inputs'!$AW$14:$AW$54,0))*O532+INDEX('BCA Inputs'!$AZ$14:$AZ$54,MATCH(I532,'BCA Inputs'!$AW$14:$AW$54,0))*Q532+INDEX('BCA Inputs'!$BA$14:$BA$54,MATCH(I532,'BCA Inputs'!$AW$14:$AW$54,0))*F532+INDEX('BCA Inputs'!$BB$14:$BB$54,MATCH(I532,'BCA Inputs'!$AW$14:$AW$54,0))*G532)+L532+N532,"")),"")</f>
        <v/>
      </c>
      <c r="U532" s="234" t="str">
        <f t="shared" si="71"/>
        <v/>
      </c>
      <c r="V532" s="234" t="str">
        <f t="shared" si="72"/>
        <v/>
      </c>
      <c r="W532" s="234" t="str">
        <f t="shared" si="73"/>
        <v/>
      </c>
      <c r="Y532" s="235" t="str">
        <f t="shared" si="74"/>
        <v/>
      </c>
      <c r="Z532" s="236" t="str">
        <f>IFERROR(IF($B$3="NYSEG",INDEX('BCA Inputs'!$X$14:$X$54,MATCH(I532,'BCA Inputs'!$M$14:$M$54,0))*P532+INDEX('BCA Inputs'!$Y$14:$Y$54,MATCH(I532,'BCA Inputs'!$M$14:$M$54,0))*O532+INDEX('BCA Inputs'!$Z$14:$Z$54,MATCH(I532,'BCA Inputs'!$M$14:$M$54,0))*Q532+INDEX('BCA Inputs'!$AA$14:$AA$54,MATCH(I532,'BCA Inputs'!$M$14:$M$54,0))*F532+INDEX('BCA Inputs'!$AB$14:$AB$54,MATCH(I532,'BCA Inputs'!$M$14:$M$54,0))*G532,IF($B$3="RG&amp;E",INDEX('BCA Inputs'!$BG$14:$BG$54,MATCH(I532,'BCA Inputs'!$AW$14:$AW$54,0))*P532+INDEX('BCA Inputs'!$BH$14:$BH$54,MATCH(I532,'BCA Inputs'!$AW$14:$AW$54,0))*O532+INDEX('BCA Inputs'!$BI$14:$BI$54,MATCH(I532,'BCA Inputs'!$AW$14:$AW$54,0))*Q532+INDEX('BCA Inputs'!$BJ$14:$BJ$54,MATCH(I532,'BCA Inputs'!$AW$14:$AW$54,0))*F532+INDEX('BCA Inputs'!$BK$14:$BK$54,MATCH(I532,'BCA Inputs'!$AW$14:$AW$54,0))*G532,"")),"")</f>
        <v/>
      </c>
      <c r="AA532" s="237" t="str">
        <f t="shared" si="75"/>
        <v/>
      </c>
      <c r="AC532" s="238" t="str">
        <f>IFERROR((K532+R532)+IF($B$3="NYSEG",INDEX('BCA Inputs'!$AI$14:$AI$54,MATCH(I532,'BCA Inputs'!$M$14:$M$54,0))*P532+INDEX('BCA Inputs'!$AJ$14:$AJ$54,MATCH(I532,'BCA Inputs'!$M$14:$M$54,0))*Q532,IF($B$3="RG&amp;E",INDEX('BCA Inputs'!$BR$14:$BR$54,MATCH(I532,'BCA Inputs'!$AW$14:$AW$54,0))*P532+INDEX('BCA Inputs'!$BS$14:$BS$54,MATCH(I532,'BCA Inputs'!$AW$14:$AW$54,0))*Q532,"")),"")</f>
        <v/>
      </c>
      <c r="AD532" s="181" t="str">
        <f>IFERROR(IF($B$3="NYSEG",INDEX('BCA Inputs'!$AD$14:$AD$54,MATCH(I532,'BCA Inputs'!$M$14:$M$54,0))*P532+INDEX('BCA Inputs'!$AE$14:$AE$54,MATCH(I532,'BCA Inputs'!$M$14:$M$54,0))*O532+INDEX('BCA Inputs'!$AF$14:$AF$54,MATCH(I532,'BCA Inputs'!$M$14:$M$54,0))*Q532+INDEX('BCA Inputs'!$AG$14:$AG$54,MATCH(I532,'BCA Inputs'!$M$14:$M$54,0))*F532+INDEX('BCA Inputs'!$AH$14:$AH$54,MATCH(I532,'BCA Inputs'!$M$14:$M$54,0))*G532,IF($B$3="RG&amp;E",INDEX('BCA Inputs'!$BM$14:$BM$54,MATCH(I532,'BCA Inputs'!$AW$14:$AW$54,0))*P532+INDEX('BCA Inputs'!$BN$14:$BN$54,MATCH(I532,'BCA Inputs'!$AW$14:$AW$54,0))*O532+INDEX('BCA Inputs'!$BO$14:$BO$54,MATCH(I532,'BCA Inputs'!$AW$14:$AW$54,0))*Q532+INDEX('BCA Inputs'!$BP$14:$BP$54,MATCH(I532,'BCA Inputs'!$AW$14:$AW$54,0))*F532+INDEX('BCA Inputs'!$BQ$14:$BQ$54,MATCH(I532,'BCA Inputs'!$AW$14:$AW$54,0))*G532,"")),"")</f>
        <v/>
      </c>
      <c r="AE532" s="237" t="str">
        <f t="shared" si="76"/>
        <v/>
      </c>
      <c r="AF532" s="198">
        <f t="shared" si="78"/>
        <v>0</v>
      </c>
      <c r="AG532" s="239">
        <f t="shared" si="79"/>
        <v>0</v>
      </c>
    </row>
    <row r="533" spans="1:33">
      <c r="A533" s="228"/>
      <c r="B533" s="176"/>
      <c r="C533" s="229"/>
      <c r="D533" s="230"/>
      <c r="E533" s="230"/>
      <c r="F533" s="230"/>
      <c r="G533" s="230"/>
      <c r="H533" s="231"/>
      <c r="I533" s="231"/>
      <c r="J533" s="232"/>
      <c r="K533" s="232"/>
      <c r="L533" s="232"/>
      <c r="M533" s="181">
        <f t="shared" si="77"/>
        <v>0</v>
      </c>
      <c r="N533" s="181">
        <f>IF(H533="",0,H533*I533*'Avoided Water Savings Cost'!$C$16)</f>
        <v>0</v>
      </c>
      <c r="O533" s="545">
        <f>IF(C533="",0,IF($B$3="NYSEG",C533/(1-'Avoided Electric Costs 2020'!$W$21),IF($B$3="RG&amp;E",C533/(1-'Avoided Electric Costs 2020'!$X$21),"")))</f>
        <v>0</v>
      </c>
      <c r="P533" s="546">
        <f>IF(D533="",0,IF($B$3="NYSEG",D533/(1-'Avoided Electric Costs 2020'!$W$21),IF($B$3="RG&amp;E",D533/(1-'Avoided Electric Costs 2020'!$X$21),"")))</f>
        <v>0</v>
      </c>
      <c r="Q533" s="546">
        <f>IF(E533="",0,IF($B$3="NYSEG",E533/(1-'Avoided Natural Gas Costs 2020'!$J$34),IF($B$3="RG&amp;E",E533/(1-'Avoided Natural Gas Costs 2020'!$K$34),"")))</f>
        <v>0</v>
      </c>
      <c r="R533" s="233" t="str">
        <f>IFERROR(IF(P533*'BCA Inputs'!$C$1+Q533*'BCA Inputs'!$C$2+F533*'BCA Inputs'!$C$2+G533*'BCA Inputs'!$C$2=0,"",P533*'BCA Inputs'!$C$1+Q533*'BCA Inputs'!$C$2+F533*'BCA Inputs'!$C$2+G533*'BCA Inputs'!$C$2),"")</f>
        <v/>
      </c>
      <c r="S533" s="181" t="str">
        <f t="shared" si="70"/>
        <v/>
      </c>
      <c r="T533" s="181" t="str">
        <f>IFERROR(IF($B$3="NYSEG",(INDEX('BCA Inputs'!$N$14:$N$54,MATCH(I533,'BCA Inputs'!$M$14:$M$54,0))*P533+INDEX('BCA Inputs'!$O$14:$O$54,MATCH(I533,'BCA Inputs'!$M$14:$M$54,0))*O533+INDEX('BCA Inputs'!P:P,MATCH(I533,'BCA Inputs'!M:M,0))*Q533+INDEX('BCA Inputs'!Q:Q,MATCH(I533,'BCA Inputs'!M:M,0))*F533+INDEX('BCA Inputs'!R:R,MATCH(I533,'BCA Inputs'!M:M,0))*G533)+L533+N533,IF($B$3="RG&amp;E",(INDEX('BCA Inputs'!$AX$14:$AX$54,MATCH(I533,'BCA Inputs'!$AW$14:$AW$54,0))*P533+INDEX('BCA Inputs'!$AY$14:$AY$54,MATCH(I533,'BCA Inputs'!$AW$14:$AW$54,0))*O533+INDEX('BCA Inputs'!$AZ$14:$AZ$54,MATCH(I533,'BCA Inputs'!$AW$14:$AW$54,0))*Q533+INDEX('BCA Inputs'!$BA$14:$BA$54,MATCH(I533,'BCA Inputs'!$AW$14:$AW$54,0))*F533+INDEX('BCA Inputs'!$BB$14:$BB$54,MATCH(I533,'BCA Inputs'!$AW$14:$AW$54,0))*G533)+L533+N533,"")),"")</f>
        <v/>
      </c>
      <c r="U533" s="234" t="str">
        <f t="shared" si="71"/>
        <v/>
      </c>
      <c r="V533" s="234" t="str">
        <f t="shared" si="72"/>
        <v/>
      </c>
      <c r="W533" s="234" t="str">
        <f t="shared" si="73"/>
        <v/>
      </c>
      <c r="Y533" s="235" t="str">
        <f t="shared" si="74"/>
        <v/>
      </c>
      <c r="Z533" s="236" t="str">
        <f>IFERROR(IF($B$3="NYSEG",INDEX('BCA Inputs'!$X$14:$X$54,MATCH(I533,'BCA Inputs'!$M$14:$M$54,0))*P533+INDEX('BCA Inputs'!$Y$14:$Y$54,MATCH(I533,'BCA Inputs'!$M$14:$M$54,0))*O533+INDEX('BCA Inputs'!$Z$14:$Z$54,MATCH(I533,'BCA Inputs'!$M$14:$M$54,0))*Q533+INDEX('BCA Inputs'!$AA$14:$AA$54,MATCH(I533,'BCA Inputs'!$M$14:$M$54,0))*F533+INDEX('BCA Inputs'!$AB$14:$AB$54,MATCH(I533,'BCA Inputs'!$M$14:$M$54,0))*G533,IF($B$3="RG&amp;E",INDEX('BCA Inputs'!$BG$14:$BG$54,MATCH(I533,'BCA Inputs'!$AW$14:$AW$54,0))*P533+INDEX('BCA Inputs'!$BH$14:$BH$54,MATCH(I533,'BCA Inputs'!$AW$14:$AW$54,0))*O533+INDEX('BCA Inputs'!$BI$14:$BI$54,MATCH(I533,'BCA Inputs'!$AW$14:$AW$54,0))*Q533+INDEX('BCA Inputs'!$BJ$14:$BJ$54,MATCH(I533,'BCA Inputs'!$AW$14:$AW$54,0))*F533+INDEX('BCA Inputs'!$BK$14:$BK$54,MATCH(I533,'BCA Inputs'!$AW$14:$AW$54,0))*G533,"")),"")</f>
        <v/>
      </c>
      <c r="AA533" s="237" t="str">
        <f t="shared" si="75"/>
        <v/>
      </c>
      <c r="AC533" s="238" t="str">
        <f>IFERROR((K533+R533)+IF($B$3="NYSEG",INDEX('BCA Inputs'!$AI$14:$AI$54,MATCH(I533,'BCA Inputs'!$M$14:$M$54,0))*P533+INDEX('BCA Inputs'!$AJ$14:$AJ$54,MATCH(I533,'BCA Inputs'!$M$14:$M$54,0))*Q533,IF($B$3="RG&amp;E",INDEX('BCA Inputs'!$BR$14:$BR$54,MATCH(I533,'BCA Inputs'!$AW$14:$AW$54,0))*P533+INDEX('BCA Inputs'!$BS$14:$BS$54,MATCH(I533,'BCA Inputs'!$AW$14:$AW$54,0))*Q533,"")),"")</f>
        <v/>
      </c>
      <c r="AD533" s="181" t="str">
        <f>IFERROR(IF($B$3="NYSEG",INDEX('BCA Inputs'!$AD$14:$AD$54,MATCH(I533,'BCA Inputs'!$M$14:$M$54,0))*P533+INDEX('BCA Inputs'!$AE$14:$AE$54,MATCH(I533,'BCA Inputs'!$M$14:$M$54,0))*O533+INDEX('BCA Inputs'!$AF$14:$AF$54,MATCH(I533,'BCA Inputs'!$M$14:$M$54,0))*Q533+INDEX('BCA Inputs'!$AG$14:$AG$54,MATCH(I533,'BCA Inputs'!$M$14:$M$54,0))*F533+INDEX('BCA Inputs'!$AH$14:$AH$54,MATCH(I533,'BCA Inputs'!$M$14:$M$54,0))*G533,IF($B$3="RG&amp;E",INDEX('BCA Inputs'!$BM$14:$BM$54,MATCH(I533,'BCA Inputs'!$AW$14:$AW$54,0))*P533+INDEX('BCA Inputs'!$BN$14:$BN$54,MATCH(I533,'BCA Inputs'!$AW$14:$AW$54,0))*O533+INDEX('BCA Inputs'!$BO$14:$BO$54,MATCH(I533,'BCA Inputs'!$AW$14:$AW$54,0))*Q533+INDEX('BCA Inputs'!$BP$14:$BP$54,MATCH(I533,'BCA Inputs'!$AW$14:$AW$54,0))*F533+INDEX('BCA Inputs'!$BQ$14:$BQ$54,MATCH(I533,'BCA Inputs'!$AW$14:$AW$54,0))*G533,"")),"")</f>
        <v/>
      </c>
      <c r="AE533" s="237" t="str">
        <f t="shared" si="76"/>
        <v/>
      </c>
      <c r="AF533" s="198">
        <f t="shared" si="78"/>
        <v>0</v>
      </c>
      <c r="AG533" s="239">
        <f t="shared" si="79"/>
        <v>0</v>
      </c>
    </row>
    <row r="534" spans="1:33">
      <c r="A534" s="228"/>
      <c r="B534" s="176"/>
      <c r="C534" s="229"/>
      <c r="D534" s="230"/>
      <c r="E534" s="230"/>
      <c r="F534" s="230"/>
      <c r="G534" s="230"/>
      <c r="H534" s="231"/>
      <c r="I534" s="231"/>
      <c r="J534" s="232"/>
      <c r="K534" s="232"/>
      <c r="L534" s="232"/>
      <c r="M534" s="181">
        <f t="shared" si="77"/>
        <v>0</v>
      </c>
      <c r="N534" s="181">
        <f>IF(H534="",0,H534*I534*'Avoided Water Savings Cost'!$C$16)</f>
        <v>0</v>
      </c>
      <c r="O534" s="545">
        <f>IF(C534="",0,IF($B$3="NYSEG",C534/(1-'Avoided Electric Costs 2020'!$W$21),IF($B$3="RG&amp;E",C534/(1-'Avoided Electric Costs 2020'!$X$21),"")))</f>
        <v>0</v>
      </c>
      <c r="P534" s="546">
        <f>IF(D534="",0,IF($B$3="NYSEG",D534/(1-'Avoided Electric Costs 2020'!$W$21),IF($B$3="RG&amp;E",D534/(1-'Avoided Electric Costs 2020'!$X$21),"")))</f>
        <v>0</v>
      </c>
      <c r="Q534" s="546">
        <f>IF(E534="",0,IF($B$3="NYSEG",E534/(1-'Avoided Natural Gas Costs 2020'!$J$34),IF($B$3="RG&amp;E",E534/(1-'Avoided Natural Gas Costs 2020'!$K$34),"")))</f>
        <v>0</v>
      </c>
      <c r="R534" s="233" t="str">
        <f>IFERROR(IF(P534*'BCA Inputs'!$C$1+Q534*'BCA Inputs'!$C$2+F534*'BCA Inputs'!$C$2+G534*'BCA Inputs'!$C$2=0,"",P534*'BCA Inputs'!$C$1+Q534*'BCA Inputs'!$C$2+F534*'BCA Inputs'!$C$2+G534*'BCA Inputs'!$C$2),"")</f>
        <v/>
      </c>
      <c r="S534" s="181" t="str">
        <f t="shared" si="70"/>
        <v/>
      </c>
      <c r="T534" s="181" t="str">
        <f>IFERROR(IF($B$3="NYSEG",(INDEX('BCA Inputs'!$N$14:$N$54,MATCH(I534,'BCA Inputs'!$M$14:$M$54,0))*P534+INDEX('BCA Inputs'!$O$14:$O$54,MATCH(I534,'BCA Inputs'!$M$14:$M$54,0))*O534+INDEX('BCA Inputs'!P:P,MATCH(I534,'BCA Inputs'!M:M,0))*Q534+INDEX('BCA Inputs'!Q:Q,MATCH(I534,'BCA Inputs'!M:M,0))*F534+INDEX('BCA Inputs'!R:R,MATCH(I534,'BCA Inputs'!M:M,0))*G534)+L534+N534,IF($B$3="RG&amp;E",(INDEX('BCA Inputs'!$AX$14:$AX$54,MATCH(I534,'BCA Inputs'!$AW$14:$AW$54,0))*P534+INDEX('BCA Inputs'!$AY$14:$AY$54,MATCH(I534,'BCA Inputs'!$AW$14:$AW$54,0))*O534+INDEX('BCA Inputs'!$AZ$14:$AZ$54,MATCH(I534,'BCA Inputs'!$AW$14:$AW$54,0))*Q534+INDEX('BCA Inputs'!$BA$14:$BA$54,MATCH(I534,'BCA Inputs'!$AW$14:$AW$54,0))*F534+INDEX('BCA Inputs'!$BB$14:$BB$54,MATCH(I534,'BCA Inputs'!$AW$14:$AW$54,0))*G534)+L534+N534,"")),"")</f>
        <v/>
      </c>
      <c r="U534" s="234" t="str">
        <f t="shared" si="71"/>
        <v/>
      </c>
      <c r="V534" s="234" t="str">
        <f t="shared" si="72"/>
        <v/>
      </c>
      <c r="W534" s="234" t="str">
        <f t="shared" si="73"/>
        <v/>
      </c>
      <c r="Y534" s="235" t="str">
        <f t="shared" si="74"/>
        <v/>
      </c>
      <c r="Z534" s="236" t="str">
        <f>IFERROR(IF($B$3="NYSEG",INDEX('BCA Inputs'!$X$14:$X$54,MATCH(I534,'BCA Inputs'!$M$14:$M$54,0))*P534+INDEX('BCA Inputs'!$Y$14:$Y$54,MATCH(I534,'BCA Inputs'!$M$14:$M$54,0))*O534+INDEX('BCA Inputs'!$Z$14:$Z$54,MATCH(I534,'BCA Inputs'!$M$14:$M$54,0))*Q534+INDEX('BCA Inputs'!$AA$14:$AA$54,MATCH(I534,'BCA Inputs'!$M$14:$M$54,0))*F534+INDEX('BCA Inputs'!$AB$14:$AB$54,MATCH(I534,'BCA Inputs'!$M$14:$M$54,0))*G534,IF($B$3="RG&amp;E",INDEX('BCA Inputs'!$BG$14:$BG$54,MATCH(I534,'BCA Inputs'!$AW$14:$AW$54,0))*P534+INDEX('BCA Inputs'!$BH$14:$BH$54,MATCH(I534,'BCA Inputs'!$AW$14:$AW$54,0))*O534+INDEX('BCA Inputs'!$BI$14:$BI$54,MATCH(I534,'BCA Inputs'!$AW$14:$AW$54,0))*Q534+INDEX('BCA Inputs'!$BJ$14:$BJ$54,MATCH(I534,'BCA Inputs'!$AW$14:$AW$54,0))*F534+INDEX('BCA Inputs'!$BK$14:$BK$54,MATCH(I534,'BCA Inputs'!$AW$14:$AW$54,0))*G534,"")),"")</f>
        <v/>
      </c>
      <c r="AA534" s="237" t="str">
        <f t="shared" si="75"/>
        <v/>
      </c>
      <c r="AC534" s="238" t="str">
        <f>IFERROR((K534+R534)+IF($B$3="NYSEG",INDEX('BCA Inputs'!$AI$14:$AI$54,MATCH(I534,'BCA Inputs'!$M$14:$M$54,0))*P534+INDEX('BCA Inputs'!$AJ$14:$AJ$54,MATCH(I534,'BCA Inputs'!$M$14:$M$54,0))*Q534,IF($B$3="RG&amp;E",INDEX('BCA Inputs'!$BR$14:$BR$54,MATCH(I534,'BCA Inputs'!$AW$14:$AW$54,0))*P534+INDEX('BCA Inputs'!$BS$14:$BS$54,MATCH(I534,'BCA Inputs'!$AW$14:$AW$54,0))*Q534,"")),"")</f>
        <v/>
      </c>
      <c r="AD534" s="181" t="str">
        <f>IFERROR(IF($B$3="NYSEG",INDEX('BCA Inputs'!$AD$14:$AD$54,MATCH(I534,'BCA Inputs'!$M$14:$M$54,0))*P534+INDEX('BCA Inputs'!$AE$14:$AE$54,MATCH(I534,'BCA Inputs'!$M$14:$M$54,0))*O534+INDEX('BCA Inputs'!$AF$14:$AF$54,MATCH(I534,'BCA Inputs'!$M$14:$M$54,0))*Q534+INDEX('BCA Inputs'!$AG$14:$AG$54,MATCH(I534,'BCA Inputs'!$M$14:$M$54,0))*F534+INDEX('BCA Inputs'!$AH$14:$AH$54,MATCH(I534,'BCA Inputs'!$M$14:$M$54,0))*G534,IF($B$3="RG&amp;E",INDEX('BCA Inputs'!$BM$14:$BM$54,MATCH(I534,'BCA Inputs'!$AW$14:$AW$54,0))*P534+INDEX('BCA Inputs'!$BN$14:$BN$54,MATCH(I534,'BCA Inputs'!$AW$14:$AW$54,0))*O534+INDEX('BCA Inputs'!$BO$14:$BO$54,MATCH(I534,'BCA Inputs'!$AW$14:$AW$54,0))*Q534+INDEX('BCA Inputs'!$BP$14:$BP$54,MATCH(I534,'BCA Inputs'!$AW$14:$AW$54,0))*F534+INDEX('BCA Inputs'!$BQ$14:$BQ$54,MATCH(I534,'BCA Inputs'!$AW$14:$AW$54,0))*G534,"")),"")</f>
        <v/>
      </c>
      <c r="AE534" s="237" t="str">
        <f t="shared" si="76"/>
        <v/>
      </c>
      <c r="AF534" s="198">
        <f t="shared" si="78"/>
        <v>0</v>
      </c>
      <c r="AG534" s="239">
        <f t="shared" si="79"/>
        <v>0</v>
      </c>
    </row>
    <row r="535" spans="1:33">
      <c r="A535" s="228"/>
      <c r="B535" s="176"/>
      <c r="C535" s="229"/>
      <c r="D535" s="230"/>
      <c r="E535" s="230"/>
      <c r="F535" s="230"/>
      <c r="G535" s="230"/>
      <c r="H535" s="231"/>
      <c r="I535" s="231"/>
      <c r="J535" s="232"/>
      <c r="K535" s="232"/>
      <c r="L535" s="232"/>
      <c r="M535" s="181">
        <f t="shared" si="77"/>
        <v>0</v>
      </c>
      <c r="N535" s="181">
        <f>IF(H535="",0,H535*I535*'Avoided Water Savings Cost'!$C$16)</f>
        <v>0</v>
      </c>
      <c r="O535" s="545">
        <f>IF(C535="",0,IF($B$3="NYSEG",C535/(1-'Avoided Electric Costs 2020'!$W$21),IF($B$3="RG&amp;E",C535/(1-'Avoided Electric Costs 2020'!$X$21),"")))</f>
        <v>0</v>
      </c>
      <c r="P535" s="546">
        <f>IF(D535="",0,IF($B$3="NYSEG",D535/(1-'Avoided Electric Costs 2020'!$W$21),IF($B$3="RG&amp;E",D535/(1-'Avoided Electric Costs 2020'!$X$21),"")))</f>
        <v>0</v>
      </c>
      <c r="Q535" s="546">
        <f>IF(E535="",0,IF($B$3="NYSEG",E535/(1-'Avoided Natural Gas Costs 2020'!$J$34),IF($B$3="RG&amp;E",E535/(1-'Avoided Natural Gas Costs 2020'!$K$34),"")))</f>
        <v>0</v>
      </c>
      <c r="R535" s="233" t="str">
        <f>IFERROR(IF(P535*'BCA Inputs'!$C$1+Q535*'BCA Inputs'!$C$2+F535*'BCA Inputs'!$C$2+G535*'BCA Inputs'!$C$2=0,"",P535*'BCA Inputs'!$C$1+Q535*'BCA Inputs'!$C$2+F535*'BCA Inputs'!$C$2+G535*'BCA Inputs'!$C$2),"")</f>
        <v/>
      </c>
      <c r="S535" s="181" t="str">
        <f t="shared" ref="S535:S598" si="80">IFERROR(IF(J535+R535=0,"",J535+R535),"")</f>
        <v/>
      </c>
      <c r="T535" s="181" t="str">
        <f>IFERROR(IF($B$3="NYSEG",(INDEX('BCA Inputs'!$N$14:$N$54,MATCH(I535,'BCA Inputs'!$M$14:$M$54,0))*P535+INDEX('BCA Inputs'!$O$14:$O$54,MATCH(I535,'BCA Inputs'!$M$14:$M$54,0))*O535+INDEX('BCA Inputs'!P:P,MATCH(I535,'BCA Inputs'!M:M,0))*Q535+INDEX('BCA Inputs'!Q:Q,MATCH(I535,'BCA Inputs'!M:M,0))*F535+INDEX('BCA Inputs'!R:R,MATCH(I535,'BCA Inputs'!M:M,0))*G535)+L535+N535,IF($B$3="RG&amp;E",(INDEX('BCA Inputs'!$AX$14:$AX$54,MATCH(I535,'BCA Inputs'!$AW$14:$AW$54,0))*P535+INDEX('BCA Inputs'!$AY$14:$AY$54,MATCH(I535,'BCA Inputs'!$AW$14:$AW$54,0))*O535+INDEX('BCA Inputs'!$AZ$14:$AZ$54,MATCH(I535,'BCA Inputs'!$AW$14:$AW$54,0))*Q535+INDEX('BCA Inputs'!$BA$14:$BA$54,MATCH(I535,'BCA Inputs'!$AW$14:$AW$54,0))*F535+INDEX('BCA Inputs'!$BB$14:$BB$54,MATCH(I535,'BCA Inputs'!$AW$14:$AW$54,0))*G535)+L535+N535,"")),"")</f>
        <v/>
      </c>
      <c r="U535" s="234" t="str">
        <f t="shared" ref="U535:U598" si="81">IFERROR(T535/S535,"")</f>
        <v/>
      </c>
      <c r="V535" s="234" t="str">
        <f t="shared" ref="V535:V598" si="82">IFERROR(J535/(D535*$B$6+E535*$B$7+F535*$B$7+G535*$B$7+M535+N535/I535),"")</f>
        <v/>
      </c>
      <c r="W535" s="234" t="str">
        <f t="shared" ref="W535:W598" si="83">IFERROR((J535-K535)/(D535*$B$6+E535*$B$7+F535*$B$7+G535*$B$7+M535+N535/I535),"")</f>
        <v/>
      </c>
      <c r="Y535" s="235" t="str">
        <f t="shared" ref="Y535:Y598" si="84">IFERROR(K535+R535,"")</f>
        <v/>
      </c>
      <c r="Z535" s="236" t="str">
        <f>IFERROR(IF($B$3="NYSEG",INDEX('BCA Inputs'!$X$14:$X$54,MATCH(I535,'BCA Inputs'!$M$14:$M$54,0))*P535+INDEX('BCA Inputs'!$Y$14:$Y$54,MATCH(I535,'BCA Inputs'!$M$14:$M$54,0))*O535+INDEX('BCA Inputs'!$Z$14:$Z$54,MATCH(I535,'BCA Inputs'!$M$14:$M$54,0))*Q535+INDEX('BCA Inputs'!$AA$14:$AA$54,MATCH(I535,'BCA Inputs'!$M$14:$M$54,0))*F535+INDEX('BCA Inputs'!$AB$14:$AB$54,MATCH(I535,'BCA Inputs'!$M$14:$M$54,0))*G535,IF($B$3="RG&amp;E",INDEX('BCA Inputs'!$BG$14:$BG$54,MATCH(I535,'BCA Inputs'!$AW$14:$AW$54,0))*P535+INDEX('BCA Inputs'!$BH$14:$BH$54,MATCH(I535,'BCA Inputs'!$AW$14:$AW$54,0))*O535+INDEX('BCA Inputs'!$BI$14:$BI$54,MATCH(I535,'BCA Inputs'!$AW$14:$AW$54,0))*Q535+INDEX('BCA Inputs'!$BJ$14:$BJ$54,MATCH(I535,'BCA Inputs'!$AW$14:$AW$54,0))*F535+INDEX('BCA Inputs'!$BK$14:$BK$54,MATCH(I535,'BCA Inputs'!$AW$14:$AW$54,0))*G535,"")),"")</f>
        <v/>
      </c>
      <c r="AA535" s="237" t="str">
        <f t="shared" ref="AA535:AA598" si="85">IFERROR(Z535/Y535,"")</f>
        <v/>
      </c>
      <c r="AC535" s="238" t="str">
        <f>IFERROR((K535+R535)+IF($B$3="NYSEG",INDEX('BCA Inputs'!$AI$14:$AI$54,MATCH(I535,'BCA Inputs'!$M$14:$M$54,0))*P535+INDEX('BCA Inputs'!$AJ$14:$AJ$54,MATCH(I535,'BCA Inputs'!$M$14:$M$54,0))*Q535,IF($B$3="RG&amp;E",INDEX('BCA Inputs'!$BR$14:$BR$54,MATCH(I535,'BCA Inputs'!$AW$14:$AW$54,0))*P535+INDEX('BCA Inputs'!$BS$14:$BS$54,MATCH(I535,'BCA Inputs'!$AW$14:$AW$54,0))*Q535,"")),"")</f>
        <v/>
      </c>
      <c r="AD535" s="181" t="str">
        <f>IFERROR(IF($B$3="NYSEG",INDEX('BCA Inputs'!$AD$14:$AD$54,MATCH(I535,'BCA Inputs'!$M$14:$M$54,0))*P535+INDEX('BCA Inputs'!$AE$14:$AE$54,MATCH(I535,'BCA Inputs'!$M$14:$M$54,0))*O535+INDEX('BCA Inputs'!$AF$14:$AF$54,MATCH(I535,'BCA Inputs'!$M$14:$M$54,0))*Q535+INDEX('BCA Inputs'!$AG$14:$AG$54,MATCH(I535,'BCA Inputs'!$M$14:$M$54,0))*F535+INDEX('BCA Inputs'!$AH$14:$AH$54,MATCH(I535,'BCA Inputs'!$M$14:$M$54,0))*G535,IF($B$3="RG&amp;E",INDEX('BCA Inputs'!$BM$14:$BM$54,MATCH(I535,'BCA Inputs'!$AW$14:$AW$54,0))*P535+INDEX('BCA Inputs'!$BN$14:$BN$54,MATCH(I535,'BCA Inputs'!$AW$14:$AW$54,0))*O535+INDEX('BCA Inputs'!$BO$14:$BO$54,MATCH(I535,'BCA Inputs'!$AW$14:$AW$54,0))*Q535+INDEX('BCA Inputs'!$BP$14:$BP$54,MATCH(I535,'BCA Inputs'!$AW$14:$AW$54,0))*F535+INDEX('BCA Inputs'!$BQ$14:$BQ$54,MATCH(I535,'BCA Inputs'!$AW$14:$AW$54,0))*G535,"")),"")</f>
        <v/>
      </c>
      <c r="AE535" s="237" t="str">
        <f t="shared" ref="AE535:AE598" si="86">IFERROR(AD535/AC535,"")</f>
        <v/>
      </c>
      <c r="AF535" s="198">
        <f t="shared" si="78"/>
        <v>0</v>
      </c>
      <c r="AG535" s="239">
        <f t="shared" si="79"/>
        <v>0</v>
      </c>
    </row>
    <row r="536" spans="1:33">
      <c r="A536" s="228"/>
      <c r="B536" s="176"/>
      <c r="C536" s="229"/>
      <c r="D536" s="230"/>
      <c r="E536" s="230"/>
      <c r="F536" s="230"/>
      <c r="G536" s="230"/>
      <c r="H536" s="231"/>
      <c r="I536" s="231"/>
      <c r="J536" s="232"/>
      <c r="K536" s="232"/>
      <c r="L536" s="232"/>
      <c r="M536" s="181">
        <f t="shared" ref="M536:M599" si="87">IF(L536="",0,L536/I536)</f>
        <v>0</v>
      </c>
      <c r="N536" s="181">
        <f>IF(H536="",0,H536*I536*'Avoided Water Savings Cost'!$C$16)</f>
        <v>0</v>
      </c>
      <c r="O536" s="545">
        <f>IF(C536="",0,IF($B$3="NYSEG",C536/(1-'Avoided Electric Costs 2020'!$W$21),IF($B$3="RG&amp;E",C536/(1-'Avoided Electric Costs 2020'!$X$21),"")))</f>
        <v>0</v>
      </c>
      <c r="P536" s="546">
        <f>IF(D536="",0,IF($B$3="NYSEG",D536/(1-'Avoided Electric Costs 2020'!$W$21),IF($B$3="RG&amp;E",D536/(1-'Avoided Electric Costs 2020'!$X$21),"")))</f>
        <v>0</v>
      </c>
      <c r="Q536" s="546">
        <f>IF(E536="",0,IF($B$3="NYSEG",E536/(1-'Avoided Natural Gas Costs 2020'!$J$34),IF($B$3="RG&amp;E",E536/(1-'Avoided Natural Gas Costs 2020'!$K$34),"")))</f>
        <v>0</v>
      </c>
      <c r="R536" s="233" t="str">
        <f>IFERROR(IF(P536*'BCA Inputs'!$C$1+Q536*'BCA Inputs'!$C$2+F536*'BCA Inputs'!$C$2+G536*'BCA Inputs'!$C$2=0,"",P536*'BCA Inputs'!$C$1+Q536*'BCA Inputs'!$C$2+F536*'BCA Inputs'!$C$2+G536*'BCA Inputs'!$C$2),"")</f>
        <v/>
      </c>
      <c r="S536" s="181" t="str">
        <f t="shared" si="80"/>
        <v/>
      </c>
      <c r="T536" s="181" t="str">
        <f>IFERROR(IF($B$3="NYSEG",(INDEX('BCA Inputs'!$N$14:$N$54,MATCH(I536,'BCA Inputs'!$M$14:$M$54,0))*P536+INDEX('BCA Inputs'!$O$14:$O$54,MATCH(I536,'BCA Inputs'!$M$14:$M$54,0))*O536+INDEX('BCA Inputs'!P:P,MATCH(I536,'BCA Inputs'!M:M,0))*Q536+INDEX('BCA Inputs'!Q:Q,MATCH(I536,'BCA Inputs'!M:M,0))*F536+INDEX('BCA Inputs'!R:R,MATCH(I536,'BCA Inputs'!M:M,0))*G536)+L536+N536,IF($B$3="RG&amp;E",(INDEX('BCA Inputs'!$AX$14:$AX$54,MATCH(I536,'BCA Inputs'!$AW$14:$AW$54,0))*P536+INDEX('BCA Inputs'!$AY$14:$AY$54,MATCH(I536,'BCA Inputs'!$AW$14:$AW$54,0))*O536+INDEX('BCA Inputs'!$AZ$14:$AZ$54,MATCH(I536,'BCA Inputs'!$AW$14:$AW$54,0))*Q536+INDEX('BCA Inputs'!$BA$14:$BA$54,MATCH(I536,'BCA Inputs'!$AW$14:$AW$54,0))*F536+INDEX('BCA Inputs'!$BB$14:$BB$54,MATCH(I536,'BCA Inputs'!$AW$14:$AW$54,0))*G536)+L536+N536,"")),"")</f>
        <v/>
      </c>
      <c r="U536" s="234" t="str">
        <f t="shared" si="81"/>
        <v/>
      </c>
      <c r="V536" s="234" t="str">
        <f t="shared" si="82"/>
        <v/>
      </c>
      <c r="W536" s="234" t="str">
        <f t="shared" si="83"/>
        <v/>
      </c>
      <c r="Y536" s="235" t="str">
        <f t="shared" si="84"/>
        <v/>
      </c>
      <c r="Z536" s="236" t="str">
        <f>IFERROR(IF($B$3="NYSEG",INDEX('BCA Inputs'!$X$14:$X$54,MATCH(I536,'BCA Inputs'!$M$14:$M$54,0))*P536+INDEX('BCA Inputs'!$Y$14:$Y$54,MATCH(I536,'BCA Inputs'!$M$14:$M$54,0))*O536+INDEX('BCA Inputs'!$Z$14:$Z$54,MATCH(I536,'BCA Inputs'!$M$14:$M$54,0))*Q536+INDEX('BCA Inputs'!$AA$14:$AA$54,MATCH(I536,'BCA Inputs'!$M$14:$M$54,0))*F536+INDEX('BCA Inputs'!$AB$14:$AB$54,MATCH(I536,'BCA Inputs'!$M$14:$M$54,0))*G536,IF($B$3="RG&amp;E",INDEX('BCA Inputs'!$BG$14:$BG$54,MATCH(I536,'BCA Inputs'!$AW$14:$AW$54,0))*P536+INDEX('BCA Inputs'!$BH$14:$BH$54,MATCH(I536,'BCA Inputs'!$AW$14:$AW$54,0))*O536+INDEX('BCA Inputs'!$BI$14:$BI$54,MATCH(I536,'BCA Inputs'!$AW$14:$AW$54,0))*Q536+INDEX('BCA Inputs'!$BJ$14:$BJ$54,MATCH(I536,'BCA Inputs'!$AW$14:$AW$54,0))*F536+INDEX('BCA Inputs'!$BK$14:$BK$54,MATCH(I536,'BCA Inputs'!$AW$14:$AW$54,0))*G536,"")),"")</f>
        <v/>
      </c>
      <c r="AA536" s="237" t="str">
        <f t="shared" si="85"/>
        <v/>
      </c>
      <c r="AC536" s="238" t="str">
        <f>IFERROR((K536+R536)+IF($B$3="NYSEG",INDEX('BCA Inputs'!$AI$14:$AI$54,MATCH(I536,'BCA Inputs'!$M$14:$M$54,0))*P536+INDEX('BCA Inputs'!$AJ$14:$AJ$54,MATCH(I536,'BCA Inputs'!$M$14:$M$54,0))*Q536,IF($B$3="RG&amp;E",INDEX('BCA Inputs'!$BR$14:$BR$54,MATCH(I536,'BCA Inputs'!$AW$14:$AW$54,0))*P536+INDEX('BCA Inputs'!$BS$14:$BS$54,MATCH(I536,'BCA Inputs'!$AW$14:$AW$54,0))*Q536,"")),"")</f>
        <v/>
      </c>
      <c r="AD536" s="181" t="str">
        <f>IFERROR(IF($B$3="NYSEG",INDEX('BCA Inputs'!$AD$14:$AD$54,MATCH(I536,'BCA Inputs'!$M$14:$M$54,0))*P536+INDEX('BCA Inputs'!$AE$14:$AE$54,MATCH(I536,'BCA Inputs'!$M$14:$M$54,0))*O536+INDEX('BCA Inputs'!$AF$14:$AF$54,MATCH(I536,'BCA Inputs'!$M$14:$M$54,0))*Q536+INDEX('BCA Inputs'!$AG$14:$AG$54,MATCH(I536,'BCA Inputs'!$M$14:$M$54,0))*F536+INDEX('BCA Inputs'!$AH$14:$AH$54,MATCH(I536,'BCA Inputs'!$M$14:$M$54,0))*G536,IF($B$3="RG&amp;E",INDEX('BCA Inputs'!$BM$14:$BM$54,MATCH(I536,'BCA Inputs'!$AW$14:$AW$54,0))*P536+INDEX('BCA Inputs'!$BN$14:$BN$54,MATCH(I536,'BCA Inputs'!$AW$14:$AW$54,0))*O536+INDEX('BCA Inputs'!$BO$14:$BO$54,MATCH(I536,'BCA Inputs'!$AW$14:$AW$54,0))*Q536+INDEX('BCA Inputs'!$BP$14:$BP$54,MATCH(I536,'BCA Inputs'!$AW$14:$AW$54,0))*F536+INDEX('BCA Inputs'!$BQ$14:$BQ$54,MATCH(I536,'BCA Inputs'!$AW$14:$AW$54,0))*G536,"")),"")</f>
        <v/>
      </c>
      <c r="AE536" s="237" t="str">
        <f t="shared" si="86"/>
        <v/>
      </c>
      <c r="AF536" s="198">
        <f t="shared" ref="AF536:AF599" si="88">IF(U536&lt;1,1,0)</f>
        <v>0</v>
      </c>
      <c r="AG536" s="239">
        <f t="shared" ref="AG536:AG599" si="89">D536*3412+(E536+F536+G536)*100000</f>
        <v>0</v>
      </c>
    </row>
    <row r="537" spans="1:33">
      <c r="A537" s="228"/>
      <c r="B537" s="176"/>
      <c r="C537" s="229"/>
      <c r="D537" s="230"/>
      <c r="E537" s="230"/>
      <c r="F537" s="230"/>
      <c r="G537" s="230"/>
      <c r="H537" s="231"/>
      <c r="I537" s="231"/>
      <c r="J537" s="232"/>
      <c r="K537" s="232"/>
      <c r="L537" s="232"/>
      <c r="M537" s="181">
        <f t="shared" si="87"/>
        <v>0</v>
      </c>
      <c r="N537" s="181">
        <f>IF(H537="",0,H537*I537*'Avoided Water Savings Cost'!$C$16)</f>
        <v>0</v>
      </c>
      <c r="O537" s="545">
        <f>IF(C537="",0,IF($B$3="NYSEG",C537/(1-'Avoided Electric Costs 2020'!$W$21),IF($B$3="RG&amp;E",C537/(1-'Avoided Electric Costs 2020'!$X$21),"")))</f>
        <v>0</v>
      </c>
      <c r="P537" s="546">
        <f>IF(D537="",0,IF($B$3="NYSEG",D537/(1-'Avoided Electric Costs 2020'!$W$21),IF($B$3="RG&amp;E",D537/(1-'Avoided Electric Costs 2020'!$X$21),"")))</f>
        <v>0</v>
      </c>
      <c r="Q537" s="546">
        <f>IF(E537="",0,IF($B$3="NYSEG",E537/(1-'Avoided Natural Gas Costs 2020'!$J$34),IF($B$3="RG&amp;E",E537/(1-'Avoided Natural Gas Costs 2020'!$K$34),"")))</f>
        <v>0</v>
      </c>
      <c r="R537" s="233" t="str">
        <f>IFERROR(IF(P537*'BCA Inputs'!$C$1+Q537*'BCA Inputs'!$C$2+F537*'BCA Inputs'!$C$2+G537*'BCA Inputs'!$C$2=0,"",P537*'BCA Inputs'!$C$1+Q537*'BCA Inputs'!$C$2+F537*'BCA Inputs'!$C$2+G537*'BCA Inputs'!$C$2),"")</f>
        <v/>
      </c>
      <c r="S537" s="181" t="str">
        <f t="shared" si="80"/>
        <v/>
      </c>
      <c r="T537" s="181" t="str">
        <f>IFERROR(IF($B$3="NYSEG",(INDEX('BCA Inputs'!$N$14:$N$54,MATCH(I537,'BCA Inputs'!$M$14:$M$54,0))*P537+INDEX('BCA Inputs'!$O$14:$O$54,MATCH(I537,'BCA Inputs'!$M$14:$M$54,0))*O537+INDEX('BCA Inputs'!P:P,MATCH(I537,'BCA Inputs'!M:M,0))*Q537+INDEX('BCA Inputs'!Q:Q,MATCH(I537,'BCA Inputs'!M:M,0))*F537+INDEX('BCA Inputs'!R:R,MATCH(I537,'BCA Inputs'!M:M,0))*G537)+L537+N537,IF($B$3="RG&amp;E",(INDEX('BCA Inputs'!$AX$14:$AX$54,MATCH(I537,'BCA Inputs'!$AW$14:$AW$54,0))*P537+INDEX('BCA Inputs'!$AY$14:$AY$54,MATCH(I537,'BCA Inputs'!$AW$14:$AW$54,0))*O537+INDEX('BCA Inputs'!$AZ$14:$AZ$54,MATCH(I537,'BCA Inputs'!$AW$14:$AW$54,0))*Q537+INDEX('BCA Inputs'!$BA$14:$BA$54,MATCH(I537,'BCA Inputs'!$AW$14:$AW$54,0))*F537+INDEX('BCA Inputs'!$BB$14:$BB$54,MATCH(I537,'BCA Inputs'!$AW$14:$AW$54,0))*G537)+L537+N537,"")),"")</f>
        <v/>
      </c>
      <c r="U537" s="234" t="str">
        <f t="shared" si="81"/>
        <v/>
      </c>
      <c r="V537" s="234" t="str">
        <f t="shared" si="82"/>
        <v/>
      </c>
      <c r="W537" s="234" t="str">
        <f t="shared" si="83"/>
        <v/>
      </c>
      <c r="Y537" s="235" t="str">
        <f t="shared" si="84"/>
        <v/>
      </c>
      <c r="Z537" s="236" t="str">
        <f>IFERROR(IF($B$3="NYSEG",INDEX('BCA Inputs'!$X$14:$X$54,MATCH(I537,'BCA Inputs'!$M$14:$M$54,0))*P537+INDEX('BCA Inputs'!$Y$14:$Y$54,MATCH(I537,'BCA Inputs'!$M$14:$M$54,0))*O537+INDEX('BCA Inputs'!$Z$14:$Z$54,MATCH(I537,'BCA Inputs'!$M$14:$M$54,0))*Q537+INDEX('BCA Inputs'!$AA$14:$AA$54,MATCH(I537,'BCA Inputs'!$M$14:$M$54,0))*F537+INDEX('BCA Inputs'!$AB$14:$AB$54,MATCH(I537,'BCA Inputs'!$M$14:$M$54,0))*G537,IF($B$3="RG&amp;E",INDEX('BCA Inputs'!$BG$14:$BG$54,MATCH(I537,'BCA Inputs'!$AW$14:$AW$54,0))*P537+INDEX('BCA Inputs'!$BH$14:$BH$54,MATCH(I537,'BCA Inputs'!$AW$14:$AW$54,0))*O537+INDEX('BCA Inputs'!$BI$14:$BI$54,MATCH(I537,'BCA Inputs'!$AW$14:$AW$54,0))*Q537+INDEX('BCA Inputs'!$BJ$14:$BJ$54,MATCH(I537,'BCA Inputs'!$AW$14:$AW$54,0))*F537+INDEX('BCA Inputs'!$BK$14:$BK$54,MATCH(I537,'BCA Inputs'!$AW$14:$AW$54,0))*G537,"")),"")</f>
        <v/>
      </c>
      <c r="AA537" s="237" t="str">
        <f t="shared" si="85"/>
        <v/>
      </c>
      <c r="AC537" s="238" t="str">
        <f>IFERROR((K537+R537)+IF($B$3="NYSEG",INDEX('BCA Inputs'!$AI$14:$AI$54,MATCH(I537,'BCA Inputs'!$M$14:$M$54,0))*P537+INDEX('BCA Inputs'!$AJ$14:$AJ$54,MATCH(I537,'BCA Inputs'!$M$14:$M$54,0))*Q537,IF($B$3="RG&amp;E",INDEX('BCA Inputs'!$BR$14:$BR$54,MATCH(I537,'BCA Inputs'!$AW$14:$AW$54,0))*P537+INDEX('BCA Inputs'!$BS$14:$BS$54,MATCH(I537,'BCA Inputs'!$AW$14:$AW$54,0))*Q537,"")),"")</f>
        <v/>
      </c>
      <c r="AD537" s="181" t="str">
        <f>IFERROR(IF($B$3="NYSEG",INDEX('BCA Inputs'!$AD$14:$AD$54,MATCH(I537,'BCA Inputs'!$M$14:$M$54,0))*P537+INDEX('BCA Inputs'!$AE$14:$AE$54,MATCH(I537,'BCA Inputs'!$M$14:$M$54,0))*O537+INDEX('BCA Inputs'!$AF$14:$AF$54,MATCH(I537,'BCA Inputs'!$M$14:$M$54,0))*Q537+INDEX('BCA Inputs'!$AG$14:$AG$54,MATCH(I537,'BCA Inputs'!$M$14:$M$54,0))*F537+INDEX('BCA Inputs'!$AH$14:$AH$54,MATCH(I537,'BCA Inputs'!$M$14:$M$54,0))*G537,IF($B$3="RG&amp;E",INDEX('BCA Inputs'!$BM$14:$BM$54,MATCH(I537,'BCA Inputs'!$AW$14:$AW$54,0))*P537+INDEX('BCA Inputs'!$BN$14:$BN$54,MATCH(I537,'BCA Inputs'!$AW$14:$AW$54,0))*O537+INDEX('BCA Inputs'!$BO$14:$BO$54,MATCH(I537,'BCA Inputs'!$AW$14:$AW$54,0))*Q537+INDEX('BCA Inputs'!$BP$14:$BP$54,MATCH(I537,'BCA Inputs'!$AW$14:$AW$54,0))*F537+INDEX('BCA Inputs'!$BQ$14:$BQ$54,MATCH(I537,'BCA Inputs'!$AW$14:$AW$54,0))*G537,"")),"")</f>
        <v/>
      </c>
      <c r="AE537" s="237" t="str">
        <f t="shared" si="86"/>
        <v/>
      </c>
      <c r="AF537" s="198">
        <f t="shared" si="88"/>
        <v>0</v>
      </c>
      <c r="AG537" s="239">
        <f t="shared" si="89"/>
        <v>0</v>
      </c>
    </row>
    <row r="538" spans="1:33">
      <c r="A538" s="228"/>
      <c r="B538" s="176"/>
      <c r="C538" s="229"/>
      <c r="D538" s="230"/>
      <c r="E538" s="230"/>
      <c r="F538" s="230"/>
      <c r="G538" s="230"/>
      <c r="H538" s="231"/>
      <c r="I538" s="231"/>
      <c r="J538" s="232"/>
      <c r="K538" s="232"/>
      <c r="L538" s="232"/>
      <c r="M538" s="181">
        <f t="shared" si="87"/>
        <v>0</v>
      </c>
      <c r="N538" s="181">
        <f>IF(H538="",0,H538*I538*'Avoided Water Savings Cost'!$C$16)</f>
        <v>0</v>
      </c>
      <c r="O538" s="545">
        <f>IF(C538="",0,IF($B$3="NYSEG",C538/(1-'Avoided Electric Costs 2020'!$W$21),IF($B$3="RG&amp;E",C538/(1-'Avoided Electric Costs 2020'!$X$21),"")))</f>
        <v>0</v>
      </c>
      <c r="P538" s="546">
        <f>IF(D538="",0,IF($B$3="NYSEG",D538/(1-'Avoided Electric Costs 2020'!$W$21),IF($B$3="RG&amp;E",D538/(1-'Avoided Electric Costs 2020'!$X$21),"")))</f>
        <v>0</v>
      </c>
      <c r="Q538" s="546">
        <f>IF(E538="",0,IF($B$3="NYSEG",E538/(1-'Avoided Natural Gas Costs 2020'!$J$34),IF($B$3="RG&amp;E",E538/(1-'Avoided Natural Gas Costs 2020'!$K$34),"")))</f>
        <v>0</v>
      </c>
      <c r="R538" s="233" t="str">
        <f>IFERROR(IF(P538*'BCA Inputs'!$C$1+Q538*'BCA Inputs'!$C$2+F538*'BCA Inputs'!$C$2+G538*'BCA Inputs'!$C$2=0,"",P538*'BCA Inputs'!$C$1+Q538*'BCA Inputs'!$C$2+F538*'BCA Inputs'!$C$2+G538*'BCA Inputs'!$C$2),"")</f>
        <v/>
      </c>
      <c r="S538" s="181" t="str">
        <f t="shared" si="80"/>
        <v/>
      </c>
      <c r="T538" s="181" t="str">
        <f>IFERROR(IF($B$3="NYSEG",(INDEX('BCA Inputs'!$N$14:$N$54,MATCH(I538,'BCA Inputs'!$M$14:$M$54,0))*P538+INDEX('BCA Inputs'!$O$14:$O$54,MATCH(I538,'BCA Inputs'!$M$14:$M$54,0))*O538+INDEX('BCA Inputs'!P:P,MATCH(I538,'BCA Inputs'!M:M,0))*Q538+INDEX('BCA Inputs'!Q:Q,MATCH(I538,'BCA Inputs'!M:M,0))*F538+INDEX('BCA Inputs'!R:R,MATCH(I538,'BCA Inputs'!M:M,0))*G538)+L538+N538,IF($B$3="RG&amp;E",(INDEX('BCA Inputs'!$AX$14:$AX$54,MATCH(I538,'BCA Inputs'!$AW$14:$AW$54,0))*P538+INDEX('BCA Inputs'!$AY$14:$AY$54,MATCH(I538,'BCA Inputs'!$AW$14:$AW$54,0))*O538+INDEX('BCA Inputs'!$AZ$14:$AZ$54,MATCH(I538,'BCA Inputs'!$AW$14:$AW$54,0))*Q538+INDEX('BCA Inputs'!$BA$14:$BA$54,MATCH(I538,'BCA Inputs'!$AW$14:$AW$54,0))*F538+INDEX('BCA Inputs'!$BB$14:$BB$54,MATCH(I538,'BCA Inputs'!$AW$14:$AW$54,0))*G538)+L538+N538,"")),"")</f>
        <v/>
      </c>
      <c r="U538" s="234" t="str">
        <f t="shared" si="81"/>
        <v/>
      </c>
      <c r="V538" s="234" t="str">
        <f t="shared" si="82"/>
        <v/>
      </c>
      <c r="W538" s="234" t="str">
        <f t="shared" si="83"/>
        <v/>
      </c>
      <c r="Y538" s="235" t="str">
        <f t="shared" si="84"/>
        <v/>
      </c>
      <c r="Z538" s="236" t="str">
        <f>IFERROR(IF($B$3="NYSEG",INDEX('BCA Inputs'!$X$14:$X$54,MATCH(I538,'BCA Inputs'!$M$14:$M$54,0))*P538+INDEX('BCA Inputs'!$Y$14:$Y$54,MATCH(I538,'BCA Inputs'!$M$14:$M$54,0))*O538+INDEX('BCA Inputs'!$Z$14:$Z$54,MATCH(I538,'BCA Inputs'!$M$14:$M$54,0))*Q538+INDEX('BCA Inputs'!$AA$14:$AA$54,MATCH(I538,'BCA Inputs'!$M$14:$M$54,0))*F538+INDEX('BCA Inputs'!$AB$14:$AB$54,MATCH(I538,'BCA Inputs'!$M$14:$M$54,0))*G538,IF($B$3="RG&amp;E",INDEX('BCA Inputs'!$BG$14:$BG$54,MATCH(I538,'BCA Inputs'!$AW$14:$AW$54,0))*P538+INDEX('BCA Inputs'!$BH$14:$BH$54,MATCH(I538,'BCA Inputs'!$AW$14:$AW$54,0))*O538+INDEX('BCA Inputs'!$BI$14:$BI$54,MATCH(I538,'BCA Inputs'!$AW$14:$AW$54,0))*Q538+INDEX('BCA Inputs'!$BJ$14:$BJ$54,MATCH(I538,'BCA Inputs'!$AW$14:$AW$54,0))*F538+INDEX('BCA Inputs'!$BK$14:$BK$54,MATCH(I538,'BCA Inputs'!$AW$14:$AW$54,0))*G538,"")),"")</f>
        <v/>
      </c>
      <c r="AA538" s="237" t="str">
        <f t="shared" si="85"/>
        <v/>
      </c>
      <c r="AC538" s="238" t="str">
        <f>IFERROR((K538+R538)+IF($B$3="NYSEG",INDEX('BCA Inputs'!$AI$14:$AI$54,MATCH(I538,'BCA Inputs'!$M$14:$M$54,0))*P538+INDEX('BCA Inputs'!$AJ$14:$AJ$54,MATCH(I538,'BCA Inputs'!$M$14:$M$54,0))*Q538,IF($B$3="RG&amp;E",INDEX('BCA Inputs'!$BR$14:$BR$54,MATCH(I538,'BCA Inputs'!$AW$14:$AW$54,0))*P538+INDEX('BCA Inputs'!$BS$14:$BS$54,MATCH(I538,'BCA Inputs'!$AW$14:$AW$54,0))*Q538,"")),"")</f>
        <v/>
      </c>
      <c r="AD538" s="181" t="str">
        <f>IFERROR(IF($B$3="NYSEG",INDEX('BCA Inputs'!$AD$14:$AD$54,MATCH(I538,'BCA Inputs'!$M$14:$M$54,0))*P538+INDEX('BCA Inputs'!$AE$14:$AE$54,MATCH(I538,'BCA Inputs'!$M$14:$M$54,0))*O538+INDEX('BCA Inputs'!$AF$14:$AF$54,MATCH(I538,'BCA Inputs'!$M$14:$M$54,0))*Q538+INDEX('BCA Inputs'!$AG$14:$AG$54,MATCH(I538,'BCA Inputs'!$M$14:$M$54,0))*F538+INDEX('BCA Inputs'!$AH$14:$AH$54,MATCH(I538,'BCA Inputs'!$M$14:$M$54,0))*G538,IF($B$3="RG&amp;E",INDEX('BCA Inputs'!$BM$14:$BM$54,MATCH(I538,'BCA Inputs'!$AW$14:$AW$54,0))*P538+INDEX('BCA Inputs'!$BN$14:$BN$54,MATCH(I538,'BCA Inputs'!$AW$14:$AW$54,0))*O538+INDEX('BCA Inputs'!$BO$14:$BO$54,MATCH(I538,'BCA Inputs'!$AW$14:$AW$54,0))*Q538+INDEX('BCA Inputs'!$BP$14:$BP$54,MATCH(I538,'BCA Inputs'!$AW$14:$AW$54,0))*F538+INDEX('BCA Inputs'!$BQ$14:$BQ$54,MATCH(I538,'BCA Inputs'!$AW$14:$AW$54,0))*G538,"")),"")</f>
        <v/>
      </c>
      <c r="AE538" s="237" t="str">
        <f t="shared" si="86"/>
        <v/>
      </c>
      <c r="AF538" s="198">
        <f t="shared" si="88"/>
        <v>0</v>
      </c>
      <c r="AG538" s="239">
        <f t="shared" si="89"/>
        <v>0</v>
      </c>
    </row>
    <row r="539" spans="1:33">
      <c r="A539" s="228"/>
      <c r="B539" s="176"/>
      <c r="C539" s="229"/>
      <c r="D539" s="230"/>
      <c r="E539" s="230"/>
      <c r="F539" s="230"/>
      <c r="G539" s="230"/>
      <c r="H539" s="231"/>
      <c r="I539" s="231"/>
      <c r="J539" s="232"/>
      <c r="K539" s="232"/>
      <c r="L539" s="232"/>
      <c r="M539" s="181">
        <f t="shared" si="87"/>
        <v>0</v>
      </c>
      <c r="N539" s="181">
        <f>IF(H539="",0,H539*I539*'Avoided Water Savings Cost'!$C$16)</f>
        <v>0</v>
      </c>
      <c r="O539" s="545">
        <f>IF(C539="",0,IF($B$3="NYSEG",C539/(1-'Avoided Electric Costs 2020'!$W$21),IF($B$3="RG&amp;E",C539/(1-'Avoided Electric Costs 2020'!$X$21),"")))</f>
        <v>0</v>
      </c>
      <c r="P539" s="546">
        <f>IF(D539="",0,IF($B$3="NYSEG",D539/(1-'Avoided Electric Costs 2020'!$W$21),IF($B$3="RG&amp;E",D539/(1-'Avoided Electric Costs 2020'!$X$21),"")))</f>
        <v>0</v>
      </c>
      <c r="Q539" s="546">
        <f>IF(E539="",0,IF($B$3="NYSEG",E539/(1-'Avoided Natural Gas Costs 2020'!$J$34),IF($B$3="RG&amp;E",E539/(1-'Avoided Natural Gas Costs 2020'!$K$34),"")))</f>
        <v>0</v>
      </c>
      <c r="R539" s="233" t="str">
        <f>IFERROR(IF(P539*'BCA Inputs'!$C$1+Q539*'BCA Inputs'!$C$2+F539*'BCA Inputs'!$C$2+G539*'BCA Inputs'!$C$2=0,"",P539*'BCA Inputs'!$C$1+Q539*'BCA Inputs'!$C$2+F539*'BCA Inputs'!$C$2+G539*'BCA Inputs'!$C$2),"")</f>
        <v/>
      </c>
      <c r="S539" s="181" t="str">
        <f t="shared" si="80"/>
        <v/>
      </c>
      <c r="T539" s="181" t="str">
        <f>IFERROR(IF($B$3="NYSEG",(INDEX('BCA Inputs'!$N$14:$N$54,MATCH(I539,'BCA Inputs'!$M$14:$M$54,0))*P539+INDEX('BCA Inputs'!$O$14:$O$54,MATCH(I539,'BCA Inputs'!$M$14:$M$54,0))*O539+INDEX('BCA Inputs'!P:P,MATCH(I539,'BCA Inputs'!M:M,0))*Q539+INDEX('BCA Inputs'!Q:Q,MATCH(I539,'BCA Inputs'!M:M,0))*F539+INDEX('BCA Inputs'!R:R,MATCH(I539,'BCA Inputs'!M:M,0))*G539)+L539+N539,IF($B$3="RG&amp;E",(INDEX('BCA Inputs'!$AX$14:$AX$54,MATCH(I539,'BCA Inputs'!$AW$14:$AW$54,0))*P539+INDEX('BCA Inputs'!$AY$14:$AY$54,MATCH(I539,'BCA Inputs'!$AW$14:$AW$54,0))*O539+INDEX('BCA Inputs'!$AZ$14:$AZ$54,MATCH(I539,'BCA Inputs'!$AW$14:$AW$54,0))*Q539+INDEX('BCA Inputs'!$BA$14:$BA$54,MATCH(I539,'BCA Inputs'!$AW$14:$AW$54,0))*F539+INDEX('BCA Inputs'!$BB$14:$BB$54,MATCH(I539,'BCA Inputs'!$AW$14:$AW$54,0))*G539)+L539+N539,"")),"")</f>
        <v/>
      </c>
      <c r="U539" s="234" t="str">
        <f t="shared" si="81"/>
        <v/>
      </c>
      <c r="V539" s="234" t="str">
        <f t="shared" si="82"/>
        <v/>
      </c>
      <c r="W539" s="234" t="str">
        <f t="shared" si="83"/>
        <v/>
      </c>
      <c r="Y539" s="235" t="str">
        <f t="shared" si="84"/>
        <v/>
      </c>
      <c r="Z539" s="236" t="str">
        <f>IFERROR(IF($B$3="NYSEG",INDEX('BCA Inputs'!$X$14:$X$54,MATCH(I539,'BCA Inputs'!$M$14:$M$54,0))*P539+INDEX('BCA Inputs'!$Y$14:$Y$54,MATCH(I539,'BCA Inputs'!$M$14:$M$54,0))*O539+INDEX('BCA Inputs'!$Z$14:$Z$54,MATCH(I539,'BCA Inputs'!$M$14:$M$54,0))*Q539+INDEX('BCA Inputs'!$AA$14:$AA$54,MATCH(I539,'BCA Inputs'!$M$14:$M$54,0))*F539+INDEX('BCA Inputs'!$AB$14:$AB$54,MATCH(I539,'BCA Inputs'!$M$14:$M$54,0))*G539,IF($B$3="RG&amp;E",INDEX('BCA Inputs'!$BG$14:$BG$54,MATCH(I539,'BCA Inputs'!$AW$14:$AW$54,0))*P539+INDEX('BCA Inputs'!$BH$14:$BH$54,MATCH(I539,'BCA Inputs'!$AW$14:$AW$54,0))*O539+INDEX('BCA Inputs'!$BI$14:$BI$54,MATCH(I539,'BCA Inputs'!$AW$14:$AW$54,0))*Q539+INDEX('BCA Inputs'!$BJ$14:$BJ$54,MATCH(I539,'BCA Inputs'!$AW$14:$AW$54,0))*F539+INDEX('BCA Inputs'!$BK$14:$BK$54,MATCH(I539,'BCA Inputs'!$AW$14:$AW$54,0))*G539,"")),"")</f>
        <v/>
      </c>
      <c r="AA539" s="237" t="str">
        <f t="shared" si="85"/>
        <v/>
      </c>
      <c r="AC539" s="238" t="str">
        <f>IFERROR((K539+R539)+IF($B$3="NYSEG",INDEX('BCA Inputs'!$AI$14:$AI$54,MATCH(I539,'BCA Inputs'!$M$14:$M$54,0))*P539+INDEX('BCA Inputs'!$AJ$14:$AJ$54,MATCH(I539,'BCA Inputs'!$M$14:$M$54,0))*Q539,IF($B$3="RG&amp;E",INDEX('BCA Inputs'!$BR$14:$BR$54,MATCH(I539,'BCA Inputs'!$AW$14:$AW$54,0))*P539+INDEX('BCA Inputs'!$BS$14:$BS$54,MATCH(I539,'BCA Inputs'!$AW$14:$AW$54,0))*Q539,"")),"")</f>
        <v/>
      </c>
      <c r="AD539" s="181" t="str">
        <f>IFERROR(IF($B$3="NYSEG",INDEX('BCA Inputs'!$AD$14:$AD$54,MATCH(I539,'BCA Inputs'!$M$14:$M$54,0))*P539+INDEX('BCA Inputs'!$AE$14:$AE$54,MATCH(I539,'BCA Inputs'!$M$14:$M$54,0))*O539+INDEX('BCA Inputs'!$AF$14:$AF$54,MATCH(I539,'BCA Inputs'!$M$14:$M$54,0))*Q539+INDEX('BCA Inputs'!$AG$14:$AG$54,MATCH(I539,'BCA Inputs'!$M$14:$M$54,0))*F539+INDEX('BCA Inputs'!$AH$14:$AH$54,MATCH(I539,'BCA Inputs'!$M$14:$M$54,0))*G539,IF($B$3="RG&amp;E",INDEX('BCA Inputs'!$BM$14:$BM$54,MATCH(I539,'BCA Inputs'!$AW$14:$AW$54,0))*P539+INDEX('BCA Inputs'!$BN$14:$BN$54,MATCH(I539,'BCA Inputs'!$AW$14:$AW$54,0))*O539+INDEX('BCA Inputs'!$BO$14:$BO$54,MATCH(I539,'BCA Inputs'!$AW$14:$AW$54,0))*Q539+INDEX('BCA Inputs'!$BP$14:$BP$54,MATCH(I539,'BCA Inputs'!$AW$14:$AW$54,0))*F539+INDEX('BCA Inputs'!$BQ$14:$BQ$54,MATCH(I539,'BCA Inputs'!$AW$14:$AW$54,0))*G539,"")),"")</f>
        <v/>
      </c>
      <c r="AE539" s="237" t="str">
        <f t="shared" si="86"/>
        <v/>
      </c>
      <c r="AF539" s="198">
        <f t="shared" si="88"/>
        <v>0</v>
      </c>
      <c r="AG539" s="239">
        <f t="shared" si="89"/>
        <v>0</v>
      </c>
    </row>
    <row r="540" spans="1:33">
      <c r="A540" s="228"/>
      <c r="B540" s="176"/>
      <c r="C540" s="229"/>
      <c r="D540" s="230"/>
      <c r="E540" s="230"/>
      <c r="F540" s="230"/>
      <c r="G540" s="230"/>
      <c r="H540" s="231"/>
      <c r="I540" s="231"/>
      <c r="J540" s="232"/>
      <c r="K540" s="232"/>
      <c r="L540" s="232"/>
      <c r="M540" s="181">
        <f t="shared" si="87"/>
        <v>0</v>
      </c>
      <c r="N540" s="181">
        <f>IF(H540="",0,H540*I540*'Avoided Water Savings Cost'!$C$16)</f>
        <v>0</v>
      </c>
      <c r="O540" s="545">
        <f>IF(C540="",0,IF($B$3="NYSEG",C540/(1-'Avoided Electric Costs 2020'!$W$21),IF($B$3="RG&amp;E",C540/(1-'Avoided Electric Costs 2020'!$X$21),"")))</f>
        <v>0</v>
      </c>
      <c r="P540" s="546">
        <f>IF(D540="",0,IF($B$3="NYSEG",D540/(1-'Avoided Electric Costs 2020'!$W$21),IF($B$3="RG&amp;E",D540/(1-'Avoided Electric Costs 2020'!$X$21),"")))</f>
        <v>0</v>
      </c>
      <c r="Q540" s="546">
        <f>IF(E540="",0,IF($B$3="NYSEG",E540/(1-'Avoided Natural Gas Costs 2020'!$J$34),IF($B$3="RG&amp;E",E540/(1-'Avoided Natural Gas Costs 2020'!$K$34),"")))</f>
        <v>0</v>
      </c>
      <c r="R540" s="233" t="str">
        <f>IFERROR(IF(P540*'BCA Inputs'!$C$1+Q540*'BCA Inputs'!$C$2+F540*'BCA Inputs'!$C$2+G540*'BCA Inputs'!$C$2=0,"",P540*'BCA Inputs'!$C$1+Q540*'BCA Inputs'!$C$2+F540*'BCA Inputs'!$C$2+G540*'BCA Inputs'!$C$2),"")</f>
        <v/>
      </c>
      <c r="S540" s="181" t="str">
        <f t="shared" si="80"/>
        <v/>
      </c>
      <c r="T540" s="181" t="str">
        <f>IFERROR(IF($B$3="NYSEG",(INDEX('BCA Inputs'!$N$14:$N$54,MATCH(I540,'BCA Inputs'!$M$14:$M$54,0))*P540+INDEX('BCA Inputs'!$O$14:$O$54,MATCH(I540,'BCA Inputs'!$M$14:$M$54,0))*O540+INDEX('BCA Inputs'!P:P,MATCH(I540,'BCA Inputs'!M:M,0))*Q540+INDEX('BCA Inputs'!Q:Q,MATCH(I540,'BCA Inputs'!M:M,0))*F540+INDEX('BCA Inputs'!R:R,MATCH(I540,'BCA Inputs'!M:M,0))*G540)+L540+N540,IF($B$3="RG&amp;E",(INDEX('BCA Inputs'!$AX$14:$AX$54,MATCH(I540,'BCA Inputs'!$AW$14:$AW$54,0))*P540+INDEX('BCA Inputs'!$AY$14:$AY$54,MATCH(I540,'BCA Inputs'!$AW$14:$AW$54,0))*O540+INDEX('BCA Inputs'!$AZ$14:$AZ$54,MATCH(I540,'BCA Inputs'!$AW$14:$AW$54,0))*Q540+INDEX('BCA Inputs'!$BA$14:$BA$54,MATCH(I540,'BCA Inputs'!$AW$14:$AW$54,0))*F540+INDEX('BCA Inputs'!$BB$14:$BB$54,MATCH(I540,'BCA Inputs'!$AW$14:$AW$54,0))*G540)+L540+N540,"")),"")</f>
        <v/>
      </c>
      <c r="U540" s="234" t="str">
        <f t="shared" si="81"/>
        <v/>
      </c>
      <c r="V540" s="234" t="str">
        <f t="shared" si="82"/>
        <v/>
      </c>
      <c r="W540" s="234" t="str">
        <f t="shared" si="83"/>
        <v/>
      </c>
      <c r="Y540" s="235" t="str">
        <f t="shared" si="84"/>
        <v/>
      </c>
      <c r="Z540" s="236" t="str">
        <f>IFERROR(IF($B$3="NYSEG",INDEX('BCA Inputs'!$X$14:$X$54,MATCH(I540,'BCA Inputs'!$M$14:$M$54,0))*P540+INDEX('BCA Inputs'!$Y$14:$Y$54,MATCH(I540,'BCA Inputs'!$M$14:$M$54,0))*O540+INDEX('BCA Inputs'!$Z$14:$Z$54,MATCH(I540,'BCA Inputs'!$M$14:$M$54,0))*Q540+INDEX('BCA Inputs'!$AA$14:$AA$54,MATCH(I540,'BCA Inputs'!$M$14:$M$54,0))*F540+INDEX('BCA Inputs'!$AB$14:$AB$54,MATCH(I540,'BCA Inputs'!$M$14:$M$54,0))*G540,IF($B$3="RG&amp;E",INDEX('BCA Inputs'!$BG$14:$BG$54,MATCH(I540,'BCA Inputs'!$AW$14:$AW$54,0))*P540+INDEX('BCA Inputs'!$BH$14:$BH$54,MATCH(I540,'BCA Inputs'!$AW$14:$AW$54,0))*O540+INDEX('BCA Inputs'!$BI$14:$BI$54,MATCH(I540,'BCA Inputs'!$AW$14:$AW$54,0))*Q540+INDEX('BCA Inputs'!$BJ$14:$BJ$54,MATCH(I540,'BCA Inputs'!$AW$14:$AW$54,0))*F540+INDEX('BCA Inputs'!$BK$14:$BK$54,MATCH(I540,'BCA Inputs'!$AW$14:$AW$54,0))*G540,"")),"")</f>
        <v/>
      </c>
      <c r="AA540" s="237" t="str">
        <f t="shared" si="85"/>
        <v/>
      </c>
      <c r="AC540" s="238" t="str">
        <f>IFERROR((K540+R540)+IF($B$3="NYSEG",INDEX('BCA Inputs'!$AI$14:$AI$54,MATCH(I540,'BCA Inputs'!$M$14:$M$54,0))*P540+INDEX('BCA Inputs'!$AJ$14:$AJ$54,MATCH(I540,'BCA Inputs'!$M$14:$M$54,0))*Q540,IF($B$3="RG&amp;E",INDEX('BCA Inputs'!$BR$14:$BR$54,MATCH(I540,'BCA Inputs'!$AW$14:$AW$54,0))*P540+INDEX('BCA Inputs'!$BS$14:$BS$54,MATCH(I540,'BCA Inputs'!$AW$14:$AW$54,0))*Q540,"")),"")</f>
        <v/>
      </c>
      <c r="AD540" s="181" t="str">
        <f>IFERROR(IF($B$3="NYSEG",INDEX('BCA Inputs'!$AD$14:$AD$54,MATCH(I540,'BCA Inputs'!$M$14:$M$54,0))*P540+INDEX('BCA Inputs'!$AE$14:$AE$54,MATCH(I540,'BCA Inputs'!$M$14:$M$54,0))*O540+INDEX('BCA Inputs'!$AF$14:$AF$54,MATCH(I540,'BCA Inputs'!$M$14:$M$54,0))*Q540+INDEX('BCA Inputs'!$AG$14:$AG$54,MATCH(I540,'BCA Inputs'!$M$14:$M$54,0))*F540+INDEX('BCA Inputs'!$AH$14:$AH$54,MATCH(I540,'BCA Inputs'!$M$14:$M$54,0))*G540,IF($B$3="RG&amp;E",INDEX('BCA Inputs'!$BM$14:$BM$54,MATCH(I540,'BCA Inputs'!$AW$14:$AW$54,0))*P540+INDEX('BCA Inputs'!$BN$14:$BN$54,MATCH(I540,'BCA Inputs'!$AW$14:$AW$54,0))*O540+INDEX('BCA Inputs'!$BO$14:$BO$54,MATCH(I540,'BCA Inputs'!$AW$14:$AW$54,0))*Q540+INDEX('BCA Inputs'!$BP$14:$BP$54,MATCH(I540,'BCA Inputs'!$AW$14:$AW$54,0))*F540+INDEX('BCA Inputs'!$BQ$14:$BQ$54,MATCH(I540,'BCA Inputs'!$AW$14:$AW$54,0))*G540,"")),"")</f>
        <v/>
      </c>
      <c r="AE540" s="237" t="str">
        <f t="shared" si="86"/>
        <v/>
      </c>
      <c r="AF540" s="198">
        <f t="shared" si="88"/>
        <v>0</v>
      </c>
      <c r="AG540" s="239">
        <f t="shared" si="89"/>
        <v>0</v>
      </c>
    </row>
    <row r="541" spans="1:33">
      <c r="A541" s="228"/>
      <c r="B541" s="176"/>
      <c r="C541" s="229"/>
      <c r="D541" s="230"/>
      <c r="E541" s="230"/>
      <c r="F541" s="230"/>
      <c r="G541" s="230"/>
      <c r="H541" s="231"/>
      <c r="I541" s="231"/>
      <c r="J541" s="232"/>
      <c r="K541" s="232"/>
      <c r="L541" s="232"/>
      <c r="M541" s="181">
        <f t="shared" si="87"/>
        <v>0</v>
      </c>
      <c r="N541" s="181">
        <f>IF(H541="",0,H541*I541*'Avoided Water Savings Cost'!$C$16)</f>
        <v>0</v>
      </c>
      <c r="O541" s="545">
        <f>IF(C541="",0,IF($B$3="NYSEG",C541/(1-'Avoided Electric Costs 2020'!$W$21),IF($B$3="RG&amp;E",C541/(1-'Avoided Electric Costs 2020'!$X$21),"")))</f>
        <v>0</v>
      </c>
      <c r="P541" s="546">
        <f>IF(D541="",0,IF($B$3="NYSEG",D541/(1-'Avoided Electric Costs 2020'!$W$21),IF($B$3="RG&amp;E",D541/(1-'Avoided Electric Costs 2020'!$X$21),"")))</f>
        <v>0</v>
      </c>
      <c r="Q541" s="546">
        <f>IF(E541="",0,IF($B$3="NYSEG",E541/(1-'Avoided Natural Gas Costs 2020'!$J$34),IF($B$3="RG&amp;E",E541/(1-'Avoided Natural Gas Costs 2020'!$K$34),"")))</f>
        <v>0</v>
      </c>
      <c r="R541" s="233" t="str">
        <f>IFERROR(IF(P541*'BCA Inputs'!$C$1+Q541*'BCA Inputs'!$C$2+F541*'BCA Inputs'!$C$2+G541*'BCA Inputs'!$C$2=0,"",P541*'BCA Inputs'!$C$1+Q541*'BCA Inputs'!$C$2+F541*'BCA Inputs'!$C$2+G541*'BCA Inputs'!$C$2),"")</f>
        <v/>
      </c>
      <c r="S541" s="181" t="str">
        <f t="shared" si="80"/>
        <v/>
      </c>
      <c r="T541" s="181" t="str">
        <f>IFERROR(IF($B$3="NYSEG",(INDEX('BCA Inputs'!$N$14:$N$54,MATCH(I541,'BCA Inputs'!$M$14:$M$54,0))*P541+INDEX('BCA Inputs'!$O$14:$O$54,MATCH(I541,'BCA Inputs'!$M$14:$M$54,0))*O541+INDEX('BCA Inputs'!P:P,MATCH(I541,'BCA Inputs'!M:M,0))*Q541+INDEX('BCA Inputs'!Q:Q,MATCH(I541,'BCA Inputs'!M:M,0))*F541+INDEX('BCA Inputs'!R:R,MATCH(I541,'BCA Inputs'!M:M,0))*G541)+L541+N541,IF($B$3="RG&amp;E",(INDEX('BCA Inputs'!$AX$14:$AX$54,MATCH(I541,'BCA Inputs'!$AW$14:$AW$54,0))*P541+INDEX('BCA Inputs'!$AY$14:$AY$54,MATCH(I541,'BCA Inputs'!$AW$14:$AW$54,0))*O541+INDEX('BCA Inputs'!$AZ$14:$AZ$54,MATCH(I541,'BCA Inputs'!$AW$14:$AW$54,0))*Q541+INDEX('BCA Inputs'!$BA$14:$BA$54,MATCH(I541,'BCA Inputs'!$AW$14:$AW$54,0))*F541+INDEX('BCA Inputs'!$BB$14:$BB$54,MATCH(I541,'BCA Inputs'!$AW$14:$AW$54,0))*G541)+L541+N541,"")),"")</f>
        <v/>
      </c>
      <c r="U541" s="234" t="str">
        <f t="shared" si="81"/>
        <v/>
      </c>
      <c r="V541" s="234" t="str">
        <f t="shared" si="82"/>
        <v/>
      </c>
      <c r="W541" s="234" t="str">
        <f t="shared" si="83"/>
        <v/>
      </c>
      <c r="Y541" s="235" t="str">
        <f t="shared" si="84"/>
        <v/>
      </c>
      <c r="Z541" s="236" t="str">
        <f>IFERROR(IF($B$3="NYSEG",INDEX('BCA Inputs'!$X$14:$X$54,MATCH(I541,'BCA Inputs'!$M$14:$M$54,0))*P541+INDEX('BCA Inputs'!$Y$14:$Y$54,MATCH(I541,'BCA Inputs'!$M$14:$M$54,0))*O541+INDEX('BCA Inputs'!$Z$14:$Z$54,MATCH(I541,'BCA Inputs'!$M$14:$M$54,0))*Q541+INDEX('BCA Inputs'!$AA$14:$AA$54,MATCH(I541,'BCA Inputs'!$M$14:$M$54,0))*F541+INDEX('BCA Inputs'!$AB$14:$AB$54,MATCH(I541,'BCA Inputs'!$M$14:$M$54,0))*G541,IF($B$3="RG&amp;E",INDEX('BCA Inputs'!$BG$14:$BG$54,MATCH(I541,'BCA Inputs'!$AW$14:$AW$54,0))*P541+INDEX('BCA Inputs'!$BH$14:$BH$54,MATCH(I541,'BCA Inputs'!$AW$14:$AW$54,0))*O541+INDEX('BCA Inputs'!$BI$14:$BI$54,MATCH(I541,'BCA Inputs'!$AW$14:$AW$54,0))*Q541+INDEX('BCA Inputs'!$BJ$14:$BJ$54,MATCH(I541,'BCA Inputs'!$AW$14:$AW$54,0))*F541+INDEX('BCA Inputs'!$BK$14:$BK$54,MATCH(I541,'BCA Inputs'!$AW$14:$AW$54,0))*G541,"")),"")</f>
        <v/>
      </c>
      <c r="AA541" s="237" t="str">
        <f t="shared" si="85"/>
        <v/>
      </c>
      <c r="AC541" s="238" t="str">
        <f>IFERROR((K541+R541)+IF($B$3="NYSEG",INDEX('BCA Inputs'!$AI$14:$AI$54,MATCH(I541,'BCA Inputs'!$M$14:$M$54,0))*P541+INDEX('BCA Inputs'!$AJ$14:$AJ$54,MATCH(I541,'BCA Inputs'!$M$14:$M$54,0))*Q541,IF($B$3="RG&amp;E",INDEX('BCA Inputs'!$BR$14:$BR$54,MATCH(I541,'BCA Inputs'!$AW$14:$AW$54,0))*P541+INDEX('BCA Inputs'!$BS$14:$BS$54,MATCH(I541,'BCA Inputs'!$AW$14:$AW$54,0))*Q541,"")),"")</f>
        <v/>
      </c>
      <c r="AD541" s="181" t="str">
        <f>IFERROR(IF($B$3="NYSEG",INDEX('BCA Inputs'!$AD$14:$AD$54,MATCH(I541,'BCA Inputs'!$M$14:$M$54,0))*P541+INDEX('BCA Inputs'!$AE$14:$AE$54,MATCH(I541,'BCA Inputs'!$M$14:$M$54,0))*O541+INDEX('BCA Inputs'!$AF$14:$AF$54,MATCH(I541,'BCA Inputs'!$M$14:$M$54,0))*Q541+INDEX('BCA Inputs'!$AG$14:$AG$54,MATCH(I541,'BCA Inputs'!$M$14:$M$54,0))*F541+INDEX('BCA Inputs'!$AH$14:$AH$54,MATCH(I541,'BCA Inputs'!$M$14:$M$54,0))*G541,IF($B$3="RG&amp;E",INDEX('BCA Inputs'!$BM$14:$BM$54,MATCH(I541,'BCA Inputs'!$AW$14:$AW$54,0))*P541+INDEX('BCA Inputs'!$BN$14:$BN$54,MATCH(I541,'BCA Inputs'!$AW$14:$AW$54,0))*O541+INDEX('BCA Inputs'!$BO$14:$BO$54,MATCH(I541,'BCA Inputs'!$AW$14:$AW$54,0))*Q541+INDEX('BCA Inputs'!$BP$14:$BP$54,MATCH(I541,'BCA Inputs'!$AW$14:$AW$54,0))*F541+INDEX('BCA Inputs'!$BQ$14:$BQ$54,MATCH(I541,'BCA Inputs'!$AW$14:$AW$54,0))*G541,"")),"")</f>
        <v/>
      </c>
      <c r="AE541" s="237" t="str">
        <f t="shared" si="86"/>
        <v/>
      </c>
      <c r="AF541" s="198">
        <f t="shared" si="88"/>
        <v>0</v>
      </c>
      <c r="AG541" s="239">
        <f t="shared" si="89"/>
        <v>0</v>
      </c>
    </row>
    <row r="542" spans="1:33">
      <c r="A542" s="228"/>
      <c r="B542" s="176"/>
      <c r="C542" s="229"/>
      <c r="D542" s="230"/>
      <c r="E542" s="230"/>
      <c r="F542" s="230"/>
      <c r="G542" s="230"/>
      <c r="H542" s="231"/>
      <c r="I542" s="231"/>
      <c r="J542" s="232"/>
      <c r="K542" s="232"/>
      <c r="L542" s="232"/>
      <c r="M542" s="181">
        <f t="shared" si="87"/>
        <v>0</v>
      </c>
      <c r="N542" s="181">
        <f>IF(H542="",0,H542*I542*'Avoided Water Savings Cost'!$C$16)</f>
        <v>0</v>
      </c>
      <c r="O542" s="545">
        <f>IF(C542="",0,IF($B$3="NYSEG",C542/(1-'Avoided Electric Costs 2020'!$W$21),IF($B$3="RG&amp;E",C542/(1-'Avoided Electric Costs 2020'!$X$21),"")))</f>
        <v>0</v>
      </c>
      <c r="P542" s="546">
        <f>IF(D542="",0,IF($B$3="NYSEG",D542/(1-'Avoided Electric Costs 2020'!$W$21),IF($B$3="RG&amp;E",D542/(1-'Avoided Electric Costs 2020'!$X$21),"")))</f>
        <v>0</v>
      </c>
      <c r="Q542" s="546">
        <f>IF(E542="",0,IF($B$3="NYSEG",E542/(1-'Avoided Natural Gas Costs 2020'!$J$34),IF($B$3="RG&amp;E",E542/(1-'Avoided Natural Gas Costs 2020'!$K$34),"")))</f>
        <v>0</v>
      </c>
      <c r="R542" s="233" t="str">
        <f>IFERROR(IF(P542*'BCA Inputs'!$C$1+Q542*'BCA Inputs'!$C$2+F542*'BCA Inputs'!$C$2+G542*'BCA Inputs'!$C$2=0,"",P542*'BCA Inputs'!$C$1+Q542*'BCA Inputs'!$C$2+F542*'BCA Inputs'!$C$2+G542*'BCA Inputs'!$C$2),"")</f>
        <v/>
      </c>
      <c r="S542" s="181" t="str">
        <f t="shared" si="80"/>
        <v/>
      </c>
      <c r="T542" s="181" t="str">
        <f>IFERROR(IF($B$3="NYSEG",(INDEX('BCA Inputs'!$N$14:$N$54,MATCH(I542,'BCA Inputs'!$M$14:$M$54,0))*P542+INDEX('BCA Inputs'!$O$14:$O$54,MATCH(I542,'BCA Inputs'!$M$14:$M$54,0))*O542+INDEX('BCA Inputs'!P:P,MATCH(I542,'BCA Inputs'!M:M,0))*Q542+INDEX('BCA Inputs'!Q:Q,MATCH(I542,'BCA Inputs'!M:M,0))*F542+INDEX('BCA Inputs'!R:R,MATCH(I542,'BCA Inputs'!M:M,0))*G542)+L542+N542,IF($B$3="RG&amp;E",(INDEX('BCA Inputs'!$AX$14:$AX$54,MATCH(I542,'BCA Inputs'!$AW$14:$AW$54,0))*P542+INDEX('BCA Inputs'!$AY$14:$AY$54,MATCH(I542,'BCA Inputs'!$AW$14:$AW$54,0))*O542+INDEX('BCA Inputs'!$AZ$14:$AZ$54,MATCH(I542,'BCA Inputs'!$AW$14:$AW$54,0))*Q542+INDEX('BCA Inputs'!$BA$14:$BA$54,MATCH(I542,'BCA Inputs'!$AW$14:$AW$54,0))*F542+INDEX('BCA Inputs'!$BB$14:$BB$54,MATCH(I542,'BCA Inputs'!$AW$14:$AW$54,0))*G542)+L542+N542,"")),"")</f>
        <v/>
      </c>
      <c r="U542" s="234" t="str">
        <f t="shared" si="81"/>
        <v/>
      </c>
      <c r="V542" s="234" t="str">
        <f t="shared" si="82"/>
        <v/>
      </c>
      <c r="W542" s="234" t="str">
        <f t="shared" si="83"/>
        <v/>
      </c>
      <c r="Y542" s="235" t="str">
        <f t="shared" si="84"/>
        <v/>
      </c>
      <c r="Z542" s="236" t="str">
        <f>IFERROR(IF($B$3="NYSEG",INDEX('BCA Inputs'!$X$14:$X$54,MATCH(I542,'BCA Inputs'!$M$14:$M$54,0))*P542+INDEX('BCA Inputs'!$Y$14:$Y$54,MATCH(I542,'BCA Inputs'!$M$14:$M$54,0))*O542+INDEX('BCA Inputs'!$Z$14:$Z$54,MATCH(I542,'BCA Inputs'!$M$14:$M$54,0))*Q542+INDEX('BCA Inputs'!$AA$14:$AA$54,MATCH(I542,'BCA Inputs'!$M$14:$M$54,0))*F542+INDEX('BCA Inputs'!$AB$14:$AB$54,MATCH(I542,'BCA Inputs'!$M$14:$M$54,0))*G542,IF($B$3="RG&amp;E",INDEX('BCA Inputs'!$BG$14:$BG$54,MATCH(I542,'BCA Inputs'!$AW$14:$AW$54,0))*P542+INDEX('BCA Inputs'!$BH$14:$BH$54,MATCH(I542,'BCA Inputs'!$AW$14:$AW$54,0))*O542+INDEX('BCA Inputs'!$BI$14:$BI$54,MATCH(I542,'BCA Inputs'!$AW$14:$AW$54,0))*Q542+INDEX('BCA Inputs'!$BJ$14:$BJ$54,MATCH(I542,'BCA Inputs'!$AW$14:$AW$54,0))*F542+INDEX('BCA Inputs'!$BK$14:$BK$54,MATCH(I542,'BCA Inputs'!$AW$14:$AW$54,0))*G542,"")),"")</f>
        <v/>
      </c>
      <c r="AA542" s="237" t="str">
        <f t="shared" si="85"/>
        <v/>
      </c>
      <c r="AC542" s="238" t="str">
        <f>IFERROR((K542+R542)+IF($B$3="NYSEG",INDEX('BCA Inputs'!$AI$14:$AI$54,MATCH(I542,'BCA Inputs'!$M$14:$M$54,0))*P542+INDEX('BCA Inputs'!$AJ$14:$AJ$54,MATCH(I542,'BCA Inputs'!$M$14:$M$54,0))*Q542,IF($B$3="RG&amp;E",INDEX('BCA Inputs'!$BR$14:$BR$54,MATCH(I542,'BCA Inputs'!$AW$14:$AW$54,0))*P542+INDEX('BCA Inputs'!$BS$14:$BS$54,MATCH(I542,'BCA Inputs'!$AW$14:$AW$54,0))*Q542,"")),"")</f>
        <v/>
      </c>
      <c r="AD542" s="181" t="str">
        <f>IFERROR(IF($B$3="NYSEG",INDEX('BCA Inputs'!$AD$14:$AD$54,MATCH(I542,'BCA Inputs'!$M$14:$M$54,0))*P542+INDEX('BCA Inputs'!$AE$14:$AE$54,MATCH(I542,'BCA Inputs'!$M$14:$M$54,0))*O542+INDEX('BCA Inputs'!$AF$14:$AF$54,MATCH(I542,'BCA Inputs'!$M$14:$M$54,0))*Q542+INDEX('BCA Inputs'!$AG$14:$AG$54,MATCH(I542,'BCA Inputs'!$M$14:$M$54,0))*F542+INDEX('BCA Inputs'!$AH$14:$AH$54,MATCH(I542,'BCA Inputs'!$M$14:$M$54,0))*G542,IF($B$3="RG&amp;E",INDEX('BCA Inputs'!$BM$14:$BM$54,MATCH(I542,'BCA Inputs'!$AW$14:$AW$54,0))*P542+INDEX('BCA Inputs'!$BN$14:$BN$54,MATCH(I542,'BCA Inputs'!$AW$14:$AW$54,0))*O542+INDEX('BCA Inputs'!$BO$14:$BO$54,MATCH(I542,'BCA Inputs'!$AW$14:$AW$54,0))*Q542+INDEX('BCA Inputs'!$BP$14:$BP$54,MATCH(I542,'BCA Inputs'!$AW$14:$AW$54,0))*F542+INDEX('BCA Inputs'!$BQ$14:$BQ$54,MATCH(I542,'BCA Inputs'!$AW$14:$AW$54,0))*G542,"")),"")</f>
        <v/>
      </c>
      <c r="AE542" s="237" t="str">
        <f t="shared" si="86"/>
        <v/>
      </c>
      <c r="AF542" s="198">
        <f t="shared" si="88"/>
        <v>0</v>
      </c>
      <c r="AG542" s="239">
        <f t="shared" si="89"/>
        <v>0</v>
      </c>
    </row>
    <row r="543" spans="1:33">
      <c r="A543" s="228"/>
      <c r="B543" s="176"/>
      <c r="C543" s="229"/>
      <c r="D543" s="230"/>
      <c r="E543" s="230"/>
      <c r="F543" s="230"/>
      <c r="G543" s="230"/>
      <c r="H543" s="231"/>
      <c r="I543" s="231"/>
      <c r="J543" s="232"/>
      <c r="K543" s="232"/>
      <c r="L543" s="232"/>
      <c r="M543" s="181">
        <f t="shared" si="87"/>
        <v>0</v>
      </c>
      <c r="N543" s="181">
        <f>IF(H543="",0,H543*I543*'Avoided Water Savings Cost'!$C$16)</f>
        <v>0</v>
      </c>
      <c r="O543" s="545">
        <f>IF(C543="",0,IF($B$3="NYSEG",C543/(1-'Avoided Electric Costs 2020'!$W$21),IF($B$3="RG&amp;E",C543/(1-'Avoided Electric Costs 2020'!$X$21),"")))</f>
        <v>0</v>
      </c>
      <c r="P543" s="546">
        <f>IF(D543="",0,IF($B$3="NYSEG",D543/(1-'Avoided Electric Costs 2020'!$W$21),IF($B$3="RG&amp;E",D543/(1-'Avoided Electric Costs 2020'!$X$21),"")))</f>
        <v>0</v>
      </c>
      <c r="Q543" s="546">
        <f>IF(E543="",0,IF($B$3="NYSEG",E543/(1-'Avoided Natural Gas Costs 2020'!$J$34),IF($B$3="RG&amp;E",E543/(1-'Avoided Natural Gas Costs 2020'!$K$34),"")))</f>
        <v>0</v>
      </c>
      <c r="R543" s="233" t="str">
        <f>IFERROR(IF(P543*'BCA Inputs'!$C$1+Q543*'BCA Inputs'!$C$2+F543*'BCA Inputs'!$C$2+G543*'BCA Inputs'!$C$2=0,"",P543*'BCA Inputs'!$C$1+Q543*'BCA Inputs'!$C$2+F543*'BCA Inputs'!$C$2+G543*'BCA Inputs'!$C$2),"")</f>
        <v/>
      </c>
      <c r="S543" s="181" t="str">
        <f t="shared" si="80"/>
        <v/>
      </c>
      <c r="T543" s="181" t="str">
        <f>IFERROR(IF($B$3="NYSEG",(INDEX('BCA Inputs'!$N$14:$N$54,MATCH(I543,'BCA Inputs'!$M$14:$M$54,0))*P543+INDEX('BCA Inputs'!$O$14:$O$54,MATCH(I543,'BCA Inputs'!$M$14:$M$54,0))*O543+INDEX('BCA Inputs'!P:P,MATCH(I543,'BCA Inputs'!M:M,0))*Q543+INDEX('BCA Inputs'!Q:Q,MATCH(I543,'BCA Inputs'!M:M,0))*F543+INDEX('BCA Inputs'!R:R,MATCH(I543,'BCA Inputs'!M:M,0))*G543)+L543+N543,IF($B$3="RG&amp;E",(INDEX('BCA Inputs'!$AX$14:$AX$54,MATCH(I543,'BCA Inputs'!$AW$14:$AW$54,0))*P543+INDEX('BCA Inputs'!$AY$14:$AY$54,MATCH(I543,'BCA Inputs'!$AW$14:$AW$54,0))*O543+INDEX('BCA Inputs'!$AZ$14:$AZ$54,MATCH(I543,'BCA Inputs'!$AW$14:$AW$54,0))*Q543+INDEX('BCA Inputs'!$BA$14:$BA$54,MATCH(I543,'BCA Inputs'!$AW$14:$AW$54,0))*F543+INDEX('BCA Inputs'!$BB$14:$BB$54,MATCH(I543,'BCA Inputs'!$AW$14:$AW$54,0))*G543)+L543+N543,"")),"")</f>
        <v/>
      </c>
      <c r="U543" s="234" t="str">
        <f t="shared" si="81"/>
        <v/>
      </c>
      <c r="V543" s="234" t="str">
        <f t="shared" si="82"/>
        <v/>
      </c>
      <c r="W543" s="234" t="str">
        <f t="shared" si="83"/>
        <v/>
      </c>
      <c r="Y543" s="235" t="str">
        <f t="shared" si="84"/>
        <v/>
      </c>
      <c r="Z543" s="236" t="str">
        <f>IFERROR(IF($B$3="NYSEG",INDEX('BCA Inputs'!$X$14:$X$54,MATCH(I543,'BCA Inputs'!$M$14:$M$54,0))*P543+INDEX('BCA Inputs'!$Y$14:$Y$54,MATCH(I543,'BCA Inputs'!$M$14:$M$54,0))*O543+INDEX('BCA Inputs'!$Z$14:$Z$54,MATCH(I543,'BCA Inputs'!$M$14:$M$54,0))*Q543+INDEX('BCA Inputs'!$AA$14:$AA$54,MATCH(I543,'BCA Inputs'!$M$14:$M$54,0))*F543+INDEX('BCA Inputs'!$AB$14:$AB$54,MATCH(I543,'BCA Inputs'!$M$14:$M$54,0))*G543,IF($B$3="RG&amp;E",INDEX('BCA Inputs'!$BG$14:$BG$54,MATCH(I543,'BCA Inputs'!$AW$14:$AW$54,0))*P543+INDEX('BCA Inputs'!$BH$14:$BH$54,MATCH(I543,'BCA Inputs'!$AW$14:$AW$54,0))*O543+INDEX('BCA Inputs'!$BI$14:$BI$54,MATCH(I543,'BCA Inputs'!$AW$14:$AW$54,0))*Q543+INDEX('BCA Inputs'!$BJ$14:$BJ$54,MATCH(I543,'BCA Inputs'!$AW$14:$AW$54,0))*F543+INDEX('BCA Inputs'!$BK$14:$BK$54,MATCH(I543,'BCA Inputs'!$AW$14:$AW$54,0))*G543,"")),"")</f>
        <v/>
      </c>
      <c r="AA543" s="237" t="str">
        <f t="shared" si="85"/>
        <v/>
      </c>
      <c r="AC543" s="238" t="str">
        <f>IFERROR((K543+R543)+IF($B$3="NYSEG",INDEX('BCA Inputs'!$AI$14:$AI$54,MATCH(I543,'BCA Inputs'!$M$14:$M$54,0))*P543+INDEX('BCA Inputs'!$AJ$14:$AJ$54,MATCH(I543,'BCA Inputs'!$M$14:$M$54,0))*Q543,IF($B$3="RG&amp;E",INDEX('BCA Inputs'!$BR$14:$BR$54,MATCH(I543,'BCA Inputs'!$AW$14:$AW$54,0))*P543+INDEX('BCA Inputs'!$BS$14:$BS$54,MATCH(I543,'BCA Inputs'!$AW$14:$AW$54,0))*Q543,"")),"")</f>
        <v/>
      </c>
      <c r="AD543" s="181" t="str">
        <f>IFERROR(IF($B$3="NYSEG",INDEX('BCA Inputs'!$AD$14:$AD$54,MATCH(I543,'BCA Inputs'!$M$14:$M$54,0))*P543+INDEX('BCA Inputs'!$AE$14:$AE$54,MATCH(I543,'BCA Inputs'!$M$14:$M$54,0))*O543+INDEX('BCA Inputs'!$AF$14:$AF$54,MATCH(I543,'BCA Inputs'!$M$14:$M$54,0))*Q543+INDEX('BCA Inputs'!$AG$14:$AG$54,MATCH(I543,'BCA Inputs'!$M$14:$M$54,0))*F543+INDEX('BCA Inputs'!$AH$14:$AH$54,MATCH(I543,'BCA Inputs'!$M$14:$M$54,0))*G543,IF($B$3="RG&amp;E",INDEX('BCA Inputs'!$BM$14:$BM$54,MATCH(I543,'BCA Inputs'!$AW$14:$AW$54,0))*P543+INDEX('BCA Inputs'!$BN$14:$BN$54,MATCH(I543,'BCA Inputs'!$AW$14:$AW$54,0))*O543+INDEX('BCA Inputs'!$BO$14:$BO$54,MATCH(I543,'BCA Inputs'!$AW$14:$AW$54,0))*Q543+INDEX('BCA Inputs'!$BP$14:$BP$54,MATCH(I543,'BCA Inputs'!$AW$14:$AW$54,0))*F543+INDEX('BCA Inputs'!$BQ$14:$BQ$54,MATCH(I543,'BCA Inputs'!$AW$14:$AW$54,0))*G543,"")),"")</f>
        <v/>
      </c>
      <c r="AE543" s="237" t="str">
        <f t="shared" si="86"/>
        <v/>
      </c>
      <c r="AF543" s="198">
        <f t="shared" si="88"/>
        <v>0</v>
      </c>
      <c r="AG543" s="239">
        <f t="shared" si="89"/>
        <v>0</v>
      </c>
    </row>
    <row r="544" spans="1:33">
      <c r="A544" s="228"/>
      <c r="B544" s="176"/>
      <c r="C544" s="229"/>
      <c r="D544" s="230"/>
      <c r="E544" s="230"/>
      <c r="F544" s="230"/>
      <c r="G544" s="230"/>
      <c r="H544" s="231"/>
      <c r="I544" s="231"/>
      <c r="J544" s="232"/>
      <c r="K544" s="232"/>
      <c r="L544" s="232"/>
      <c r="M544" s="181">
        <f t="shared" si="87"/>
        <v>0</v>
      </c>
      <c r="N544" s="181">
        <f>IF(H544="",0,H544*I544*'Avoided Water Savings Cost'!$C$16)</f>
        <v>0</v>
      </c>
      <c r="O544" s="545">
        <f>IF(C544="",0,IF($B$3="NYSEG",C544/(1-'Avoided Electric Costs 2020'!$W$21),IF($B$3="RG&amp;E",C544/(1-'Avoided Electric Costs 2020'!$X$21),"")))</f>
        <v>0</v>
      </c>
      <c r="P544" s="546">
        <f>IF(D544="",0,IF($B$3="NYSEG",D544/(1-'Avoided Electric Costs 2020'!$W$21),IF($B$3="RG&amp;E",D544/(1-'Avoided Electric Costs 2020'!$X$21),"")))</f>
        <v>0</v>
      </c>
      <c r="Q544" s="546">
        <f>IF(E544="",0,IF($B$3="NYSEG",E544/(1-'Avoided Natural Gas Costs 2020'!$J$34),IF($B$3="RG&amp;E",E544/(1-'Avoided Natural Gas Costs 2020'!$K$34),"")))</f>
        <v>0</v>
      </c>
      <c r="R544" s="233" t="str">
        <f>IFERROR(IF(P544*'BCA Inputs'!$C$1+Q544*'BCA Inputs'!$C$2+F544*'BCA Inputs'!$C$2+G544*'BCA Inputs'!$C$2=0,"",P544*'BCA Inputs'!$C$1+Q544*'BCA Inputs'!$C$2+F544*'BCA Inputs'!$C$2+G544*'BCA Inputs'!$C$2),"")</f>
        <v/>
      </c>
      <c r="S544" s="181" t="str">
        <f t="shared" si="80"/>
        <v/>
      </c>
      <c r="T544" s="181" t="str">
        <f>IFERROR(IF($B$3="NYSEG",(INDEX('BCA Inputs'!$N$14:$N$54,MATCH(I544,'BCA Inputs'!$M$14:$M$54,0))*P544+INDEX('BCA Inputs'!$O$14:$O$54,MATCH(I544,'BCA Inputs'!$M$14:$M$54,0))*O544+INDEX('BCA Inputs'!P:P,MATCH(I544,'BCA Inputs'!M:M,0))*Q544+INDEX('BCA Inputs'!Q:Q,MATCH(I544,'BCA Inputs'!M:M,0))*F544+INDEX('BCA Inputs'!R:R,MATCH(I544,'BCA Inputs'!M:M,0))*G544)+L544+N544,IF($B$3="RG&amp;E",(INDEX('BCA Inputs'!$AX$14:$AX$54,MATCH(I544,'BCA Inputs'!$AW$14:$AW$54,0))*P544+INDEX('BCA Inputs'!$AY$14:$AY$54,MATCH(I544,'BCA Inputs'!$AW$14:$AW$54,0))*O544+INDEX('BCA Inputs'!$AZ$14:$AZ$54,MATCH(I544,'BCA Inputs'!$AW$14:$AW$54,0))*Q544+INDEX('BCA Inputs'!$BA$14:$BA$54,MATCH(I544,'BCA Inputs'!$AW$14:$AW$54,0))*F544+INDEX('BCA Inputs'!$BB$14:$BB$54,MATCH(I544,'BCA Inputs'!$AW$14:$AW$54,0))*G544)+L544+N544,"")),"")</f>
        <v/>
      </c>
      <c r="U544" s="234" t="str">
        <f t="shared" si="81"/>
        <v/>
      </c>
      <c r="V544" s="234" t="str">
        <f t="shared" si="82"/>
        <v/>
      </c>
      <c r="W544" s="234" t="str">
        <f t="shared" si="83"/>
        <v/>
      </c>
      <c r="Y544" s="235" t="str">
        <f t="shared" si="84"/>
        <v/>
      </c>
      <c r="Z544" s="236" t="str">
        <f>IFERROR(IF($B$3="NYSEG",INDEX('BCA Inputs'!$X$14:$X$54,MATCH(I544,'BCA Inputs'!$M$14:$M$54,0))*P544+INDEX('BCA Inputs'!$Y$14:$Y$54,MATCH(I544,'BCA Inputs'!$M$14:$M$54,0))*O544+INDEX('BCA Inputs'!$Z$14:$Z$54,MATCH(I544,'BCA Inputs'!$M$14:$M$54,0))*Q544+INDEX('BCA Inputs'!$AA$14:$AA$54,MATCH(I544,'BCA Inputs'!$M$14:$M$54,0))*F544+INDEX('BCA Inputs'!$AB$14:$AB$54,MATCH(I544,'BCA Inputs'!$M$14:$M$54,0))*G544,IF($B$3="RG&amp;E",INDEX('BCA Inputs'!$BG$14:$BG$54,MATCH(I544,'BCA Inputs'!$AW$14:$AW$54,0))*P544+INDEX('BCA Inputs'!$BH$14:$BH$54,MATCH(I544,'BCA Inputs'!$AW$14:$AW$54,0))*O544+INDEX('BCA Inputs'!$BI$14:$BI$54,MATCH(I544,'BCA Inputs'!$AW$14:$AW$54,0))*Q544+INDEX('BCA Inputs'!$BJ$14:$BJ$54,MATCH(I544,'BCA Inputs'!$AW$14:$AW$54,0))*F544+INDEX('BCA Inputs'!$BK$14:$BK$54,MATCH(I544,'BCA Inputs'!$AW$14:$AW$54,0))*G544,"")),"")</f>
        <v/>
      </c>
      <c r="AA544" s="237" t="str">
        <f t="shared" si="85"/>
        <v/>
      </c>
      <c r="AC544" s="238" t="str">
        <f>IFERROR((K544+R544)+IF($B$3="NYSEG",INDEX('BCA Inputs'!$AI$14:$AI$54,MATCH(I544,'BCA Inputs'!$M$14:$M$54,0))*P544+INDEX('BCA Inputs'!$AJ$14:$AJ$54,MATCH(I544,'BCA Inputs'!$M$14:$M$54,0))*Q544,IF($B$3="RG&amp;E",INDEX('BCA Inputs'!$BR$14:$BR$54,MATCH(I544,'BCA Inputs'!$AW$14:$AW$54,0))*P544+INDEX('BCA Inputs'!$BS$14:$BS$54,MATCH(I544,'BCA Inputs'!$AW$14:$AW$54,0))*Q544,"")),"")</f>
        <v/>
      </c>
      <c r="AD544" s="181" t="str">
        <f>IFERROR(IF($B$3="NYSEG",INDEX('BCA Inputs'!$AD$14:$AD$54,MATCH(I544,'BCA Inputs'!$M$14:$M$54,0))*P544+INDEX('BCA Inputs'!$AE$14:$AE$54,MATCH(I544,'BCA Inputs'!$M$14:$M$54,0))*O544+INDEX('BCA Inputs'!$AF$14:$AF$54,MATCH(I544,'BCA Inputs'!$M$14:$M$54,0))*Q544+INDEX('BCA Inputs'!$AG$14:$AG$54,MATCH(I544,'BCA Inputs'!$M$14:$M$54,0))*F544+INDEX('BCA Inputs'!$AH$14:$AH$54,MATCH(I544,'BCA Inputs'!$M$14:$M$54,0))*G544,IF($B$3="RG&amp;E",INDEX('BCA Inputs'!$BM$14:$BM$54,MATCH(I544,'BCA Inputs'!$AW$14:$AW$54,0))*P544+INDEX('BCA Inputs'!$BN$14:$BN$54,MATCH(I544,'BCA Inputs'!$AW$14:$AW$54,0))*O544+INDEX('BCA Inputs'!$BO$14:$BO$54,MATCH(I544,'BCA Inputs'!$AW$14:$AW$54,0))*Q544+INDEX('BCA Inputs'!$BP$14:$BP$54,MATCH(I544,'BCA Inputs'!$AW$14:$AW$54,0))*F544+INDEX('BCA Inputs'!$BQ$14:$BQ$54,MATCH(I544,'BCA Inputs'!$AW$14:$AW$54,0))*G544,"")),"")</f>
        <v/>
      </c>
      <c r="AE544" s="237" t="str">
        <f t="shared" si="86"/>
        <v/>
      </c>
      <c r="AF544" s="198">
        <f t="shared" si="88"/>
        <v>0</v>
      </c>
      <c r="AG544" s="239">
        <f t="shared" si="89"/>
        <v>0</v>
      </c>
    </row>
    <row r="545" spans="1:33">
      <c r="A545" s="228"/>
      <c r="B545" s="176"/>
      <c r="C545" s="229"/>
      <c r="D545" s="230"/>
      <c r="E545" s="230"/>
      <c r="F545" s="230"/>
      <c r="G545" s="230"/>
      <c r="H545" s="231"/>
      <c r="I545" s="231"/>
      <c r="J545" s="232"/>
      <c r="K545" s="232"/>
      <c r="L545" s="232"/>
      <c r="M545" s="181">
        <f t="shared" si="87"/>
        <v>0</v>
      </c>
      <c r="N545" s="181">
        <f>IF(H545="",0,H545*I545*'Avoided Water Savings Cost'!$C$16)</f>
        <v>0</v>
      </c>
      <c r="O545" s="545">
        <f>IF(C545="",0,IF($B$3="NYSEG",C545/(1-'Avoided Electric Costs 2020'!$W$21),IF($B$3="RG&amp;E",C545/(1-'Avoided Electric Costs 2020'!$X$21),"")))</f>
        <v>0</v>
      </c>
      <c r="P545" s="546">
        <f>IF(D545="",0,IF($B$3="NYSEG",D545/(1-'Avoided Electric Costs 2020'!$W$21),IF($B$3="RG&amp;E",D545/(1-'Avoided Electric Costs 2020'!$X$21),"")))</f>
        <v>0</v>
      </c>
      <c r="Q545" s="546">
        <f>IF(E545="",0,IF($B$3="NYSEG",E545/(1-'Avoided Natural Gas Costs 2020'!$J$34),IF($B$3="RG&amp;E",E545/(1-'Avoided Natural Gas Costs 2020'!$K$34),"")))</f>
        <v>0</v>
      </c>
      <c r="R545" s="233" t="str">
        <f>IFERROR(IF(P545*'BCA Inputs'!$C$1+Q545*'BCA Inputs'!$C$2+F545*'BCA Inputs'!$C$2+G545*'BCA Inputs'!$C$2=0,"",P545*'BCA Inputs'!$C$1+Q545*'BCA Inputs'!$C$2+F545*'BCA Inputs'!$C$2+G545*'BCA Inputs'!$C$2),"")</f>
        <v/>
      </c>
      <c r="S545" s="181" t="str">
        <f t="shared" si="80"/>
        <v/>
      </c>
      <c r="T545" s="181" t="str">
        <f>IFERROR(IF($B$3="NYSEG",(INDEX('BCA Inputs'!$N$14:$N$54,MATCH(I545,'BCA Inputs'!$M$14:$M$54,0))*P545+INDEX('BCA Inputs'!$O$14:$O$54,MATCH(I545,'BCA Inputs'!$M$14:$M$54,0))*O545+INDEX('BCA Inputs'!P:P,MATCH(I545,'BCA Inputs'!M:M,0))*Q545+INDEX('BCA Inputs'!Q:Q,MATCH(I545,'BCA Inputs'!M:M,0))*F545+INDEX('BCA Inputs'!R:R,MATCH(I545,'BCA Inputs'!M:M,0))*G545)+L545+N545,IF($B$3="RG&amp;E",(INDEX('BCA Inputs'!$AX$14:$AX$54,MATCH(I545,'BCA Inputs'!$AW$14:$AW$54,0))*P545+INDEX('BCA Inputs'!$AY$14:$AY$54,MATCH(I545,'BCA Inputs'!$AW$14:$AW$54,0))*O545+INDEX('BCA Inputs'!$AZ$14:$AZ$54,MATCH(I545,'BCA Inputs'!$AW$14:$AW$54,0))*Q545+INDEX('BCA Inputs'!$BA$14:$BA$54,MATCH(I545,'BCA Inputs'!$AW$14:$AW$54,0))*F545+INDEX('BCA Inputs'!$BB$14:$BB$54,MATCH(I545,'BCA Inputs'!$AW$14:$AW$54,0))*G545)+L545+N545,"")),"")</f>
        <v/>
      </c>
      <c r="U545" s="234" t="str">
        <f t="shared" si="81"/>
        <v/>
      </c>
      <c r="V545" s="234" t="str">
        <f t="shared" si="82"/>
        <v/>
      </c>
      <c r="W545" s="234" t="str">
        <f t="shared" si="83"/>
        <v/>
      </c>
      <c r="Y545" s="235" t="str">
        <f t="shared" si="84"/>
        <v/>
      </c>
      <c r="Z545" s="236" t="str">
        <f>IFERROR(IF($B$3="NYSEG",INDEX('BCA Inputs'!$X$14:$X$54,MATCH(I545,'BCA Inputs'!$M$14:$M$54,0))*P545+INDEX('BCA Inputs'!$Y$14:$Y$54,MATCH(I545,'BCA Inputs'!$M$14:$M$54,0))*O545+INDEX('BCA Inputs'!$Z$14:$Z$54,MATCH(I545,'BCA Inputs'!$M$14:$M$54,0))*Q545+INDEX('BCA Inputs'!$AA$14:$AA$54,MATCH(I545,'BCA Inputs'!$M$14:$M$54,0))*F545+INDEX('BCA Inputs'!$AB$14:$AB$54,MATCH(I545,'BCA Inputs'!$M$14:$M$54,0))*G545,IF($B$3="RG&amp;E",INDEX('BCA Inputs'!$BG$14:$BG$54,MATCH(I545,'BCA Inputs'!$AW$14:$AW$54,0))*P545+INDEX('BCA Inputs'!$BH$14:$BH$54,MATCH(I545,'BCA Inputs'!$AW$14:$AW$54,0))*O545+INDEX('BCA Inputs'!$BI$14:$BI$54,MATCH(I545,'BCA Inputs'!$AW$14:$AW$54,0))*Q545+INDEX('BCA Inputs'!$BJ$14:$BJ$54,MATCH(I545,'BCA Inputs'!$AW$14:$AW$54,0))*F545+INDEX('BCA Inputs'!$BK$14:$BK$54,MATCH(I545,'BCA Inputs'!$AW$14:$AW$54,0))*G545,"")),"")</f>
        <v/>
      </c>
      <c r="AA545" s="237" t="str">
        <f t="shared" si="85"/>
        <v/>
      </c>
      <c r="AC545" s="238" t="str">
        <f>IFERROR((K545+R545)+IF($B$3="NYSEG",INDEX('BCA Inputs'!$AI$14:$AI$54,MATCH(I545,'BCA Inputs'!$M$14:$M$54,0))*P545+INDEX('BCA Inputs'!$AJ$14:$AJ$54,MATCH(I545,'BCA Inputs'!$M$14:$M$54,0))*Q545,IF($B$3="RG&amp;E",INDEX('BCA Inputs'!$BR$14:$BR$54,MATCH(I545,'BCA Inputs'!$AW$14:$AW$54,0))*P545+INDEX('BCA Inputs'!$BS$14:$BS$54,MATCH(I545,'BCA Inputs'!$AW$14:$AW$54,0))*Q545,"")),"")</f>
        <v/>
      </c>
      <c r="AD545" s="181" t="str">
        <f>IFERROR(IF($B$3="NYSEG",INDEX('BCA Inputs'!$AD$14:$AD$54,MATCH(I545,'BCA Inputs'!$M$14:$M$54,0))*P545+INDEX('BCA Inputs'!$AE$14:$AE$54,MATCH(I545,'BCA Inputs'!$M$14:$M$54,0))*O545+INDEX('BCA Inputs'!$AF$14:$AF$54,MATCH(I545,'BCA Inputs'!$M$14:$M$54,0))*Q545+INDEX('BCA Inputs'!$AG$14:$AG$54,MATCH(I545,'BCA Inputs'!$M$14:$M$54,0))*F545+INDEX('BCA Inputs'!$AH$14:$AH$54,MATCH(I545,'BCA Inputs'!$M$14:$M$54,0))*G545,IF($B$3="RG&amp;E",INDEX('BCA Inputs'!$BM$14:$BM$54,MATCH(I545,'BCA Inputs'!$AW$14:$AW$54,0))*P545+INDEX('BCA Inputs'!$BN$14:$BN$54,MATCH(I545,'BCA Inputs'!$AW$14:$AW$54,0))*O545+INDEX('BCA Inputs'!$BO$14:$BO$54,MATCH(I545,'BCA Inputs'!$AW$14:$AW$54,0))*Q545+INDEX('BCA Inputs'!$BP$14:$BP$54,MATCH(I545,'BCA Inputs'!$AW$14:$AW$54,0))*F545+INDEX('BCA Inputs'!$BQ$14:$BQ$54,MATCH(I545,'BCA Inputs'!$AW$14:$AW$54,0))*G545,"")),"")</f>
        <v/>
      </c>
      <c r="AE545" s="237" t="str">
        <f t="shared" si="86"/>
        <v/>
      </c>
      <c r="AF545" s="198">
        <f t="shared" si="88"/>
        <v>0</v>
      </c>
      <c r="AG545" s="239">
        <f t="shared" si="89"/>
        <v>0</v>
      </c>
    </row>
    <row r="546" spans="1:33">
      <c r="A546" s="228"/>
      <c r="B546" s="176"/>
      <c r="C546" s="229"/>
      <c r="D546" s="230"/>
      <c r="E546" s="230"/>
      <c r="F546" s="230"/>
      <c r="G546" s="230"/>
      <c r="H546" s="231"/>
      <c r="I546" s="231"/>
      <c r="J546" s="232"/>
      <c r="K546" s="232"/>
      <c r="L546" s="232"/>
      <c r="M546" s="181">
        <f t="shared" si="87"/>
        <v>0</v>
      </c>
      <c r="N546" s="181">
        <f>IF(H546="",0,H546*I546*'Avoided Water Savings Cost'!$C$16)</f>
        <v>0</v>
      </c>
      <c r="O546" s="545">
        <f>IF(C546="",0,IF($B$3="NYSEG",C546/(1-'Avoided Electric Costs 2020'!$W$21),IF($B$3="RG&amp;E",C546/(1-'Avoided Electric Costs 2020'!$X$21),"")))</f>
        <v>0</v>
      </c>
      <c r="P546" s="546">
        <f>IF(D546="",0,IF($B$3="NYSEG",D546/(1-'Avoided Electric Costs 2020'!$W$21),IF($B$3="RG&amp;E",D546/(1-'Avoided Electric Costs 2020'!$X$21),"")))</f>
        <v>0</v>
      </c>
      <c r="Q546" s="546">
        <f>IF(E546="",0,IF($B$3="NYSEG",E546/(1-'Avoided Natural Gas Costs 2020'!$J$34),IF($B$3="RG&amp;E",E546/(1-'Avoided Natural Gas Costs 2020'!$K$34),"")))</f>
        <v>0</v>
      </c>
      <c r="R546" s="233" t="str">
        <f>IFERROR(IF(P546*'BCA Inputs'!$C$1+Q546*'BCA Inputs'!$C$2+F546*'BCA Inputs'!$C$2+G546*'BCA Inputs'!$C$2=0,"",P546*'BCA Inputs'!$C$1+Q546*'BCA Inputs'!$C$2+F546*'BCA Inputs'!$C$2+G546*'BCA Inputs'!$C$2),"")</f>
        <v/>
      </c>
      <c r="S546" s="181" t="str">
        <f t="shared" si="80"/>
        <v/>
      </c>
      <c r="T546" s="181" t="str">
        <f>IFERROR(IF($B$3="NYSEG",(INDEX('BCA Inputs'!$N$14:$N$54,MATCH(I546,'BCA Inputs'!$M$14:$M$54,0))*P546+INDEX('BCA Inputs'!$O$14:$O$54,MATCH(I546,'BCA Inputs'!$M$14:$M$54,0))*O546+INDEX('BCA Inputs'!P:P,MATCH(I546,'BCA Inputs'!M:M,0))*Q546+INDEX('BCA Inputs'!Q:Q,MATCH(I546,'BCA Inputs'!M:M,0))*F546+INDEX('BCA Inputs'!R:R,MATCH(I546,'BCA Inputs'!M:M,0))*G546)+L546+N546,IF($B$3="RG&amp;E",(INDEX('BCA Inputs'!$AX$14:$AX$54,MATCH(I546,'BCA Inputs'!$AW$14:$AW$54,0))*P546+INDEX('BCA Inputs'!$AY$14:$AY$54,MATCH(I546,'BCA Inputs'!$AW$14:$AW$54,0))*O546+INDEX('BCA Inputs'!$AZ$14:$AZ$54,MATCH(I546,'BCA Inputs'!$AW$14:$AW$54,0))*Q546+INDEX('BCA Inputs'!$BA$14:$BA$54,MATCH(I546,'BCA Inputs'!$AW$14:$AW$54,0))*F546+INDEX('BCA Inputs'!$BB$14:$BB$54,MATCH(I546,'BCA Inputs'!$AW$14:$AW$54,0))*G546)+L546+N546,"")),"")</f>
        <v/>
      </c>
      <c r="U546" s="234" t="str">
        <f t="shared" si="81"/>
        <v/>
      </c>
      <c r="V546" s="234" t="str">
        <f t="shared" si="82"/>
        <v/>
      </c>
      <c r="W546" s="234" t="str">
        <f t="shared" si="83"/>
        <v/>
      </c>
      <c r="Y546" s="235" t="str">
        <f t="shared" si="84"/>
        <v/>
      </c>
      <c r="Z546" s="236" t="str">
        <f>IFERROR(IF($B$3="NYSEG",INDEX('BCA Inputs'!$X$14:$X$54,MATCH(I546,'BCA Inputs'!$M$14:$M$54,0))*P546+INDEX('BCA Inputs'!$Y$14:$Y$54,MATCH(I546,'BCA Inputs'!$M$14:$M$54,0))*O546+INDEX('BCA Inputs'!$Z$14:$Z$54,MATCH(I546,'BCA Inputs'!$M$14:$M$54,0))*Q546+INDEX('BCA Inputs'!$AA$14:$AA$54,MATCH(I546,'BCA Inputs'!$M$14:$M$54,0))*F546+INDEX('BCA Inputs'!$AB$14:$AB$54,MATCH(I546,'BCA Inputs'!$M$14:$M$54,0))*G546,IF($B$3="RG&amp;E",INDEX('BCA Inputs'!$BG$14:$BG$54,MATCH(I546,'BCA Inputs'!$AW$14:$AW$54,0))*P546+INDEX('BCA Inputs'!$BH$14:$BH$54,MATCH(I546,'BCA Inputs'!$AW$14:$AW$54,0))*O546+INDEX('BCA Inputs'!$BI$14:$BI$54,MATCH(I546,'BCA Inputs'!$AW$14:$AW$54,0))*Q546+INDEX('BCA Inputs'!$BJ$14:$BJ$54,MATCH(I546,'BCA Inputs'!$AW$14:$AW$54,0))*F546+INDEX('BCA Inputs'!$BK$14:$BK$54,MATCH(I546,'BCA Inputs'!$AW$14:$AW$54,0))*G546,"")),"")</f>
        <v/>
      </c>
      <c r="AA546" s="237" t="str">
        <f t="shared" si="85"/>
        <v/>
      </c>
      <c r="AC546" s="238" t="str">
        <f>IFERROR((K546+R546)+IF($B$3="NYSEG",INDEX('BCA Inputs'!$AI$14:$AI$54,MATCH(I546,'BCA Inputs'!$M$14:$M$54,0))*P546+INDEX('BCA Inputs'!$AJ$14:$AJ$54,MATCH(I546,'BCA Inputs'!$M$14:$M$54,0))*Q546,IF($B$3="RG&amp;E",INDEX('BCA Inputs'!$BR$14:$BR$54,MATCH(I546,'BCA Inputs'!$AW$14:$AW$54,0))*P546+INDEX('BCA Inputs'!$BS$14:$BS$54,MATCH(I546,'BCA Inputs'!$AW$14:$AW$54,0))*Q546,"")),"")</f>
        <v/>
      </c>
      <c r="AD546" s="181" t="str">
        <f>IFERROR(IF($B$3="NYSEG",INDEX('BCA Inputs'!$AD$14:$AD$54,MATCH(I546,'BCA Inputs'!$M$14:$M$54,0))*P546+INDEX('BCA Inputs'!$AE$14:$AE$54,MATCH(I546,'BCA Inputs'!$M$14:$M$54,0))*O546+INDEX('BCA Inputs'!$AF$14:$AF$54,MATCH(I546,'BCA Inputs'!$M$14:$M$54,0))*Q546+INDEX('BCA Inputs'!$AG$14:$AG$54,MATCH(I546,'BCA Inputs'!$M$14:$M$54,0))*F546+INDEX('BCA Inputs'!$AH$14:$AH$54,MATCH(I546,'BCA Inputs'!$M$14:$M$54,0))*G546,IF($B$3="RG&amp;E",INDEX('BCA Inputs'!$BM$14:$BM$54,MATCH(I546,'BCA Inputs'!$AW$14:$AW$54,0))*P546+INDEX('BCA Inputs'!$BN$14:$BN$54,MATCH(I546,'BCA Inputs'!$AW$14:$AW$54,0))*O546+INDEX('BCA Inputs'!$BO$14:$BO$54,MATCH(I546,'BCA Inputs'!$AW$14:$AW$54,0))*Q546+INDEX('BCA Inputs'!$BP$14:$BP$54,MATCH(I546,'BCA Inputs'!$AW$14:$AW$54,0))*F546+INDEX('BCA Inputs'!$BQ$14:$BQ$54,MATCH(I546,'BCA Inputs'!$AW$14:$AW$54,0))*G546,"")),"")</f>
        <v/>
      </c>
      <c r="AE546" s="237" t="str">
        <f t="shared" si="86"/>
        <v/>
      </c>
      <c r="AF546" s="198">
        <f t="shared" si="88"/>
        <v>0</v>
      </c>
      <c r="AG546" s="239">
        <f t="shared" si="89"/>
        <v>0</v>
      </c>
    </row>
    <row r="547" spans="1:33">
      <c r="A547" s="228"/>
      <c r="B547" s="176"/>
      <c r="C547" s="229"/>
      <c r="D547" s="230"/>
      <c r="E547" s="230"/>
      <c r="F547" s="230"/>
      <c r="G547" s="230"/>
      <c r="H547" s="231"/>
      <c r="I547" s="231"/>
      <c r="J547" s="232"/>
      <c r="K547" s="232"/>
      <c r="L547" s="232"/>
      <c r="M547" s="181">
        <f t="shared" si="87"/>
        <v>0</v>
      </c>
      <c r="N547" s="181">
        <f>IF(H547="",0,H547*I547*'Avoided Water Savings Cost'!$C$16)</f>
        <v>0</v>
      </c>
      <c r="O547" s="545">
        <f>IF(C547="",0,IF($B$3="NYSEG",C547/(1-'Avoided Electric Costs 2020'!$W$21),IF($B$3="RG&amp;E",C547/(1-'Avoided Electric Costs 2020'!$X$21),"")))</f>
        <v>0</v>
      </c>
      <c r="P547" s="546">
        <f>IF(D547="",0,IF($B$3="NYSEG",D547/(1-'Avoided Electric Costs 2020'!$W$21),IF($B$3="RG&amp;E",D547/(1-'Avoided Electric Costs 2020'!$X$21),"")))</f>
        <v>0</v>
      </c>
      <c r="Q547" s="546">
        <f>IF(E547="",0,IF($B$3="NYSEG",E547/(1-'Avoided Natural Gas Costs 2020'!$J$34),IF($B$3="RG&amp;E",E547/(1-'Avoided Natural Gas Costs 2020'!$K$34),"")))</f>
        <v>0</v>
      </c>
      <c r="R547" s="233" t="str">
        <f>IFERROR(IF(P547*'BCA Inputs'!$C$1+Q547*'BCA Inputs'!$C$2+F547*'BCA Inputs'!$C$2+G547*'BCA Inputs'!$C$2=0,"",P547*'BCA Inputs'!$C$1+Q547*'BCA Inputs'!$C$2+F547*'BCA Inputs'!$C$2+G547*'BCA Inputs'!$C$2),"")</f>
        <v/>
      </c>
      <c r="S547" s="181" t="str">
        <f t="shared" si="80"/>
        <v/>
      </c>
      <c r="T547" s="181" t="str">
        <f>IFERROR(IF($B$3="NYSEG",(INDEX('BCA Inputs'!$N$14:$N$54,MATCH(I547,'BCA Inputs'!$M$14:$M$54,0))*P547+INDEX('BCA Inputs'!$O$14:$O$54,MATCH(I547,'BCA Inputs'!$M$14:$M$54,0))*O547+INDEX('BCA Inputs'!P:P,MATCH(I547,'BCA Inputs'!M:M,0))*Q547+INDEX('BCA Inputs'!Q:Q,MATCH(I547,'BCA Inputs'!M:M,0))*F547+INDEX('BCA Inputs'!R:R,MATCH(I547,'BCA Inputs'!M:M,0))*G547)+L547+N547,IF($B$3="RG&amp;E",(INDEX('BCA Inputs'!$AX$14:$AX$54,MATCH(I547,'BCA Inputs'!$AW$14:$AW$54,0))*P547+INDEX('BCA Inputs'!$AY$14:$AY$54,MATCH(I547,'BCA Inputs'!$AW$14:$AW$54,0))*O547+INDEX('BCA Inputs'!$AZ$14:$AZ$54,MATCH(I547,'BCA Inputs'!$AW$14:$AW$54,0))*Q547+INDEX('BCA Inputs'!$BA$14:$BA$54,MATCH(I547,'BCA Inputs'!$AW$14:$AW$54,0))*F547+INDEX('BCA Inputs'!$BB$14:$BB$54,MATCH(I547,'BCA Inputs'!$AW$14:$AW$54,0))*G547)+L547+N547,"")),"")</f>
        <v/>
      </c>
      <c r="U547" s="234" t="str">
        <f t="shared" si="81"/>
        <v/>
      </c>
      <c r="V547" s="234" t="str">
        <f t="shared" si="82"/>
        <v/>
      </c>
      <c r="W547" s="234" t="str">
        <f t="shared" si="83"/>
        <v/>
      </c>
      <c r="Y547" s="235" t="str">
        <f t="shared" si="84"/>
        <v/>
      </c>
      <c r="Z547" s="236" t="str">
        <f>IFERROR(IF($B$3="NYSEG",INDEX('BCA Inputs'!$X$14:$X$54,MATCH(I547,'BCA Inputs'!$M$14:$M$54,0))*P547+INDEX('BCA Inputs'!$Y$14:$Y$54,MATCH(I547,'BCA Inputs'!$M$14:$M$54,0))*O547+INDEX('BCA Inputs'!$Z$14:$Z$54,MATCH(I547,'BCA Inputs'!$M$14:$M$54,0))*Q547+INDEX('BCA Inputs'!$AA$14:$AA$54,MATCH(I547,'BCA Inputs'!$M$14:$M$54,0))*F547+INDEX('BCA Inputs'!$AB$14:$AB$54,MATCH(I547,'BCA Inputs'!$M$14:$M$54,0))*G547,IF($B$3="RG&amp;E",INDEX('BCA Inputs'!$BG$14:$BG$54,MATCH(I547,'BCA Inputs'!$AW$14:$AW$54,0))*P547+INDEX('BCA Inputs'!$BH$14:$BH$54,MATCH(I547,'BCA Inputs'!$AW$14:$AW$54,0))*O547+INDEX('BCA Inputs'!$BI$14:$BI$54,MATCH(I547,'BCA Inputs'!$AW$14:$AW$54,0))*Q547+INDEX('BCA Inputs'!$BJ$14:$BJ$54,MATCH(I547,'BCA Inputs'!$AW$14:$AW$54,0))*F547+INDEX('BCA Inputs'!$BK$14:$BK$54,MATCH(I547,'BCA Inputs'!$AW$14:$AW$54,0))*G547,"")),"")</f>
        <v/>
      </c>
      <c r="AA547" s="237" t="str">
        <f t="shared" si="85"/>
        <v/>
      </c>
      <c r="AC547" s="238" t="str">
        <f>IFERROR((K547+R547)+IF($B$3="NYSEG",INDEX('BCA Inputs'!$AI$14:$AI$54,MATCH(I547,'BCA Inputs'!$M$14:$M$54,0))*P547+INDEX('BCA Inputs'!$AJ$14:$AJ$54,MATCH(I547,'BCA Inputs'!$M$14:$M$54,0))*Q547,IF($B$3="RG&amp;E",INDEX('BCA Inputs'!$BR$14:$BR$54,MATCH(I547,'BCA Inputs'!$AW$14:$AW$54,0))*P547+INDEX('BCA Inputs'!$BS$14:$BS$54,MATCH(I547,'BCA Inputs'!$AW$14:$AW$54,0))*Q547,"")),"")</f>
        <v/>
      </c>
      <c r="AD547" s="181" t="str">
        <f>IFERROR(IF($B$3="NYSEG",INDEX('BCA Inputs'!$AD$14:$AD$54,MATCH(I547,'BCA Inputs'!$M$14:$M$54,0))*P547+INDEX('BCA Inputs'!$AE$14:$AE$54,MATCH(I547,'BCA Inputs'!$M$14:$M$54,0))*O547+INDEX('BCA Inputs'!$AF$14:$AF$54,MATCH(I547,'BCA Inputs'!$M$14:$M$54,0))*Q547+INDEX('BCA Inputs'!$AG$14:$AG$54,MATCH(I547,'BCA Inputs'!$M$14:$M$54,0))*F547+INDEX('BCA Inputs'!$AH$14:$AH$54,MATCH(I547,'BCA Inputs'!$M$14:$M$54,0))*G547,IF($B$3="RG&amp;E",INDEX('BCA Inputs'!$BM$14:$BM$54,MATCH(I547,'BCA Inputs'!$AW$14:$AW$54,0))*P547+INDEX('BCA Inputs'!$BN$14:$BN$54,MATCH(I547,'BCA Inputs'!$AW$14:$AW$54,0))*O547+INDEX('BCA Inputs'!$BO$14:$BO$54,MATCH(I547,'BCA Inputs'!$AW$14:$AW$54,0))*Q547+INDEX('BCA Inputs'!$BP$14:$BP$54,MATCH(I547,'BCA Inputs'!$AW$14:$AW$54,0))*F547+INDEX('BCA Inputs'!$BQ$14:$BQ$54,MATCH(I547,'BCA Inputs'!$AW$14:$AW$54,0))*G547,"")),"")</f>
        <v/>
      </c>
      <c r="AE547" s="237" t="str">
        <f t="shared" si="86"/>
        <v/>
      </c>
      <c r="AF547" s="198">
        <f t="shared" si="88"/>
        <v>0</v>
      </c>
      <c r="AG547" s="239">
        <f t="shared" si="89"/>
        <v>0</v>
      </c>
    </row>
    <row r="548" spans="1:33">
      <c r="A548" s="228"/>
      <c r="B548" s="176"/>
      <c r="C548" s="229"/>
      <c r="D548" s="230"/>
      <c r="E548" s="230"/>
      <c r="F548" s="230"/>
      <c r="G548" s="230"/>
      <c r="H548" s="231"/>
      <c r="I548" s="231"/>
      <c r="J548" s="232"/>
      <c r="K548" s="232"/>
      <c r="L548" s="232"/>
      <c r="M548" s="181">
        <f t="shared" si="87"/>
        <v>0</v>
      </c>
      <c r="N548" s="181">
        <f>IF(H548="",0,H548*I548*'Avoided Water Savings Cost'!$C$16)</f>
        <v>0</v>
      </c>
      <c r="O548" s="545">
        <f>IF(C548="",0,IF($B$3="NYSEG",C548/(1-'Avoided Electric Costs 2020'!$W$21),IF($B$3="RG&amp;E",C548/(1-'Avoided Electric Costs 2020'!$X$21),"")))</f>
        <v>0</v>
      </c>
      <c r="P548" s="546">
        <f>IF(D548="",0,IF($B$3="NYSEG",D548/(1-'Avoided Electric Costs 2020'!$W$21),IF($B$3="RG&amp;E",D548/(1-'Avoided Electric Costs 2020'!$X$21),"")))</f>
        <v>0</v>
      </c>
      <c r="Q548" s="546">
        <f>IF(E548="",0,IF($B$3="NYSEG",E548/(1-'Avoided Natural Gas Costs 2020'!$J$34),IF($B$3="RG&amp;E",E548/(1-'Avoided Natural Gas Costs 2020'!$K$34),"")))</f>
        <v>0</v>
      </c>
      <c r="R548" s="233" t="str">
        <f>IFERROR(IF(P548*'BCA Inputs'!$C$1+Q548*'BCA Inputs'!$C$2+F548*'BCA Inputs'!$C$2+G548*'BCA Inputs'!$C$2=0,"",P548*'BCA Inputs'!$C$1+Q548*'BCA Inputs'!$C$2+F548*'BCA Inputs'!$C$2+G548*'BCA Inputs'!$C$2),"")</f>
        <v/>
      </c>
      <c r="S548" s="181" t="str">
        <f t="shared" si="80"/>
        <v/>
      </c>
      <c r="T548" s="181" t="str">
        <f>IFERROR(IF($B$3="NYSEG",(INDEX('BCA Inputs'!$N$14:$N$54,MATCH(I548,'BCA Inputs'!$M$14:$M$54,0))*P548+INDEX('BCA Inputs'!$O$14:$O$54,MATCH(I548,'BCA Inputs'!$M$14:$M$54,0))*O548+INDEX('BCA Inputs'!P:P,MATCH(I548,'BCA Inputs'!M:M,0))*Q548+INDEX('BCA Inputs'!Q:Q,MATCH(I548,'BCA Inputs'!M:M,0))*F548+INDEX('BCA Inputs'!R:R,MATCH(I548,'BCA Inputs'!M:M,0))*G548)+L548+N548,IF($B$3="RG&amp;E",(INDEX('BCA Inputs'!$AX$14:$AX$54,MATCH(I548,'BCA Inputs'!$AW$14:$AW$54,0))*P548+INDEX('BCA Inputs'!$AY$14:$AY$54,MATCH(I548,'BCA Inputs'!$AW$14:$AW$54,0))*O548+INDEX('BCA Inputs'!$AZ$14:$AZ$54,MATCH(I548,'BCA Inputs'!$AW$14:$AW$54,0))*Q548+INDEX('BCA Inputs'!$BA$14:$BA$54,MATCH(I548,'BCA Inputs'!$AW$14:$AW$54,0))*F548+INDEX('BCA Inputs'!$BB$14:$BB$54,MATCH(I548,'BCA Inputs'!$AW$14:$AW$54,0))*G548)+L548+N548,"")),"")</f>
        <v/>
      </c>
      <c r="U548" s="234" t="str">
        <f t="shared" si="81"/>
        <v/>
      </c>
      <c r="V548" s="234" t="str">
        <f t="shared" si="82"/>
        <v/>
      </c>
      <c r="W548" s="234" t="str">
        <f t="shared" si="83"/>
        <v/>
      </c>
      <c r="Y548" s="235" t="str">
        <f t="shared" si="84"/>
        <v/>
      </c>
      <c r="Z548" s="236" t="str">
        <f>IFERROR(IF($B$3="NYSEG",INDEX('BCA Inputs'!$X$14:$X$54,MATCH(I548,'BCA Inputs'!$M$14:$M$54,0))*P548+INDEX('BCA Inputs'!$Y$14:$Y$54,MATCH(I548,'BCA Inputs'!$M$14:$M$54,0))*O548+INDEX('BCA Inputs'!$Z$14:$Z$54,MATCH(I548,'BCA Inputs'!$M$14:$M$54,0))*Q548+INDEX('BCA Inputs'!$AA$14:$AA$54,MATCH(I548,'BCA Inputs'!$M$14:$M$54,0))*F548+INDEX('BCA Inputs'!$AB$14:$AB$54,MATCH(I548,'BCA Inputs'!$M$14:$M$54,0))*G548,IF($B$3="RG&amp;E",INDEX('BCA Inputs'!$BG$14:$BG$54,MATCH(I548,'BCA Inputs'!$AW$14:$AW$54,0))*P548+INDEX('BCA Inputs'!$BH$14:$BH$54,MATCH(I548,'BCA Inputs'!$AW$14:$AW$54,0))*O548+INDEX('BCA Inputs'!$BI$14:$BI$54,MATCH(I548,'BCA Inputs'!$AW$14:$AW$54,0))*Q548+INDEX('BCA Inputs'!$BJ$14:$BJ$54,MATCH(I548,'BCA Inputs'!$AW$14:$AW$54,0))*F548+INDEX('BCA Inputs'!$BK$14:$BK$54,MATCH(I548,'BCA Inputs'!$AW$14:$AW$54,0))*G548,"")),"")</f>
        <v/>
      </c>
      <c r="AA548" s="237" t="str">
        <f t="shared" si="85"/>
        <v/>
      </c>
      <c r="AC548" s="238" t="str">
        <f>IFERROR((K548+R548)+IF($B$3="NYSEG",INDEX('BCA Inputs'!$AI$14:$AI$54,MATCH(I548,'BCA Inputs'!$M$14:$M$54,0))*P548+INDEX('BCA Inputs'!$AJ$14:$AJ$54,MATCH(I548,'BCA Inputs'!$M$14:$M$54,0))*Q548,IF($B$3="RG&amp;E",INDEX('BCA Inputs'!$BR$14:$BR$54,MATCH(I548,'BCA Inputs'!$AW$14:$AW$54,0))*P548+INDEX('BCA Inputs'!$BS$14:$BS$54,MATCH(I548,'BCA Inputs'!$AW$14:$AW$54,0))*Q548,"")),"")</f>
        <v/>
      </c>
      <c r="AD548" s="181" t="str">
        <f>IFERROR(IF($B$3="NYSEG",INDEX('BCA Inputs'!$AD$14:$AD$54,MATCH(I548,'BCA Inputs'!$M$14:$M$54,0))*P548+INDEX('BCA Inputs'!$AE$14:$AE$54,MATCH(I548,'BCA Inputs'!$M$14:$M$54,0))*O548+INDEX('BCA Inputs'!$AF$14:$AF$54,MATCH(I548,'BCA Inputs'!$M$14:$M$54,0))*Q548+INDEX('BCA Inputs'!$AG$14:$AG$54,MATCH(I548,'BCA Inputs'!$M$14:$M$54,0))*F548+INDEX('BCA Inputs'!$AH$14:$AH$54,MATCH(I548,'BCA Inputs'!$M$14:$M$54,0))*G548,IF($B$3="RG&amp;E",INDEX('BCA Inputs'!$BM$14:$BM$54,MATCH(I548,'BCA Inputs'!$AW$14:$AW$54,0))*P548+INDEX('BCA Inputs'!$BN$14:$BN$54,MATCH(I548,'BCA Inputs'!$AW$14:$AW$54,0))*O548+INDEX('BCA Inputs'!$BO$14:$BO$54,MATCH(I548,'BCA Inputs'!$AW$14:$AW$54,0))*Q548+INDEX('BCA Inputs'!$BP$14:$BP$54,MATCH(I548,'BCA Inputs'!$AW$14:$AW$54,0))*F548+INDEX('BCA Inputs'!$BQ$14:$BQ$54,MATCH(I548,'BCA Inputs'!$AW$14:$AW$54,0))*G548,"")),"")</f>
        <v/>
      </c>
      <c r="AE548" s="237" t="str">
        <f t="shared" si="86"/>
        <v/>
      </c>
      <c r="AF548" s="198">
        <f t="shared" si="88"/>
        <v>0</v>
      </c>
      <c r="AG548" s="239">
        <f t="shared" si="89"/>
        <v>0</v>
      </c>
    </row>
    <row r="549" spans="1:33">
      <c r="A549" s="228"/>
      <c r="B549" s="176"/>
      <c r="C549" s="229"/>
      <c r="D549" s="230"/>
      <c r="E549" s="230"/>
      <c r="F549" s="230"/>
      <c r="G549" s="230"/>
      <c r="H549" s="231"/>
      <c r="I549" s="231"/>
      <c r="J549" s="232"/>
      <c r="K549" s="232"/>
      <c r="L549" s="232"/>
      <c r="M549" s="181">
        <f t="shared" si="87"/>
        <v>0</v>
      </c>
      <c r="N549" s="181">
        <f>IF(H549="",0,H549*I549*'Avoided Water Savings Cost'!$C$16)</f>
        <v>0</v>
      </c>
      <c r="O549" s="545">
        <f>IF(C549="",0,IF($B$3="NYSEG",C549/(1-'Avoided Electric Costs 2020'!$W$21),IF($B$3="RG&amp;E",C549/(1-'Avoided Electric Costs 2020'!$X$21),"")))</f>
        <v>0</v>
      </c>
      <c r="P549" s="546">
        <f>IF(D549="",0,IF($B$3="NYSEG",D549/(1-'Avoided Electric Costs 2020'!$W$21),IF($B$3="RG&amp;E",D549/(1-'Avoided Electric Costs 2020'!$X$21),"")))</f>
        <v>0</v>
      </c>
      <c r="Q549" s="546">
        <f>IF(E549="",0,IF($B$3="NYSEG",E549/(1-'Avoided Natural Gas Costs 2020'!$J$34),IF($B$3="RG&amp;E",E549/(1-'Avoided Natural Gas Costs 2020'!$K$34),"")))</f>
        <v>0</v>
      </c>
      <c r="R549" s="233" t="str">
        <f>IFERROR(IF(P549*'BCA Inputs'!$C$1+Q549*'BCA Inputs'!$C$2+F549*'BCA Inputs'!$C$2+G549*'BCA Inputs'!$C$2=0,"",P549*'BCA Inputs'!$C$1+Q549*'BCA Inputs'!$C$2+F549*'BCA Inputs'!$C$2+G549*'BCA Inputs'!$C$2),"")</f>
        <v/>
      </c>
      <c r="S549" s="181" t="str">
        <f t="shared" si="80"/>
        <v/>
      </c>
      <c r="T549" s="181" t="str">
        <f>IFERROR(IF($B$3="NYSEG",(INDEX('BCA Inputs'!$N$14:$N$54,MATCH(I549,'BCA Inputs'!$M$14:$M$54,0))*P549+INDEX('BCA Inputs'!$O$14:$O$54,MATCH(I549,'BCA Inputs'!$M$14:$M$54,0))*O549+INDEX('BCA Inputs'!P:P,MATCH(I549,'BCA Inputs'!M:M,0))*Q549+INDEX('BCA Inputs'!Q:Q,MATCH(I549,'BCA Inputs'!M:M,0))*F549+INDEX('BCA Inputs'!R:R,MATCH(I549,'BCA Inputs'!M:M,0))*G549)+L549+N549,IF($B$3="RG&amp;E",(INDEX('BCA Inputs'!$AX$14:$AX$54,MATCH(I549,'BCA Inputs'!$AW$14:$AW$54,0))*P549+INDEX('BCA Inputs'!$AY$14:$AY$54,MATCH(I549,'BCA Inputs'!$AW$14:$AW$54,0))*O549+INDEX('BCA Inputs'!$AZ$14:$AZ$54,MATCH(I549,'BCA Inputs'!$AW$14:$AW$54,0))*Q549+INDEX('BCA Inputs'!$BA$14:$BA$54,MATCH(I549,'BCA Inputs'!$AW$14:$AW$54,0))*F549+INDEX('BCA Inputs'!$BB$14:$BB$54,MATCH(I549,'BCA Inputs'!$AW$14:$AW$54,0))*G549)+L549+N549,"")),"")</f>
        <v/>
      </c>
      <c r="U549" s="234" t="str">
        <f t="shared" si="81"/>
        <v/>
      </c>
      <c r="V549" s="234" t="str">
        <f t="shared" si="82"/>
        <v/>
      </c>
      <c r="W549" s="234" t="str">
        <f t="shared" si="83"/>
        <v/>
      </c>
      <c r="Y549" s="235" t="str">
        <f t="shared" si="84"/>
        <v/>
      </c>
      <c r="Z549" s="236" t="str">
        <f>IFERROR(IF($B$3="NYSEG",INDEX('BCA Inputs'!$X$14:$X$54,MATCH(I549,'BCA Inputs'!$M$14:$M$54,0))*P549+INDEX('BCA Inputs'!$Y$14:$Y$54,MATCH(I549,'BCA Inputs'!$M$14:$M$54,0))*O549+INDEX('BCA Inputs'!$Z$14:$Z$54,MATCH(I549,'BCA Inputs'!$M$14:$M$54,0))*Q549+INDEX('BCA Inputs'!$AA$14:$AA$54,MATCH(I549,'BCA Inputs'!$M$14:$M$54,0))*F549+INDEX('BCA Inputs'!$AB$14:$AB$54,MATCH(I549,'BCA Inputs'!$M$14:$M$54,0))*G549,IF($B$3="RG&amp;E",INDEX('BCA Inputs'!$BG$14:$BG$54,MATCH(I549,'BCA Inputs'!$AW$14:$AW$54,0))*P549+INDEX('BCA Inputs'!$BH$14:$BH$54,MATCH(I549,'BCA Inputs'!$AW$14:$AW$54,0))*O549+INDEX('BCA Inputs'!$BI$14:$BI$54,MATCH(I549,'BCA Inputs'!$AW$14:$AW$54,0))*Q549+INDEX('BCA Inputs'!$BJ$14:$BJ$54,MATCH(I549,'BCA Inputs'!$AW$14:$AW$54,0))*F549+INDEX('BCA Inputs'!$BK$14:$BK$54,MATCH(I549,'BCA Inputs'!$AW$14:$AW$54,0))*G549,"")),"")</f>
        <v/>
      </c>
      <c r="AA549" s="237" t="str">
        <f t="shared" si="85"/>
        <v/>
      </c>
      <c r="AC549" s="238" t="str">
        <f>IFERROR((K549+R549)+IF($B$3="NYSEG",INDEX('BCA Inputs'!$AI$14:$AI$54,MATCH(I549,'BCA Inputs'!$M$14:$M$54,0))*P549+INDEX('BCA Inputs'!$AJ$14:$AJ$54,MATCH(I549,'BCA Inputs'!$M$14:$M$54,0))*Q549,IF($B$3="RG&amp;E",INDEX('BCA Inputs'!$BR$14:$BR$54,MATCH(I549,'BCA Inputs'!$AW$14:$AW$54,0))*P549+INDEX('BCA Inputs'!$BS$14:$BS$54,MATCH(I549,'BCA Inputs'!$AW$14:$AW$54,0))*Q549,"")),"")</f>
        <v/>
      </c>
      <c r="AD549" s="181" t="str">
        <f>IFERROR(IF($B$3="NYSEG",INDEX('BCA Inputs'!$AD$14:$AD$54,MATCH(I549,'BCA Inputs'!$M$14:$M$54,0))*P549+INDEX('BCA Inputs'!$AE$14:$AE$54,MATCH(I549,'BCA Inputs'!$M$14:$M$54,0))*O549+INDEX('BCA Inputs'!$AF$14:$AF$54,MATCH(I549,'BCA Inputs'!$M$14:$M$54,0))*Q549+INDEX('BCA Inputs'!$AG$14:$AG$54,MATCH(I549,'BCA Inputs'!$M$14:$M$54,0))*F549+INDEX('BCA Inputs'!$AH$14:$AH$54,MATCH(I549,'BCA Inputs'!$M$14:$M$54,0))*G549,IF($B$3="RG&amp;E",INDEX('BCA Inputs'!$BM$14:$BM$54,MATCH(I549,'BCA Inputs'!$AW$14:$AW$54,0))*P549+INDEX('BCA Inputs'!$BN$14:$BN$54,MATCH(I549,'BCA Inputs'!$AW$14:$AW$54,0))*O549+INDEX('BCA Inputs'!$BO$14:$BO$54,MATCH(I549,'BCA Inputs'!$AW$14:$AW$54,0))*Q549+INDEX('BCA Inputs'!$BP$14:$BP$54,MATCH(I549,'BCA Inputs'!$AW$14:$AW$54,0))*F549+INDEX('BCA Inputs'!$BQ$14:$BQ$54,MATCH(I549,'BCA Inputs'!$AW$14:$AW$54,0))*G549,"")),"")</f>
        <v/>
      </c>
      <c r="AE549" s="237" t="str">
        <f t="shared" si="86"/>
        <v/>
      </c>
      <c r="AF549" s="198">
        <f t="shared" si="88"/>
        <v>0</v>
      </c>
      <c r="AG549" s="239">
        <f t="shared" si="89"/>
        <v>0</v>
      </c>
    </row>
    <row r="550" spans="1:33">
      <c r="A550" s="228"/>
      <c r="B550" s="176"/>
      <c r="C550" s="229"/>
      <c r="D550" s="230"/>
      <c r="E550" s="230"/>
      <c r="F550" s="230"/>
      <c r="G550" s="230"/>
      <c r="H550" s="231"/>
      <c r="I550" s="231"/>
      <c r="J550" s="232"/>
      <c r="K550" s="232"/>
      <c r="L550" s="232"/>
      <c r="M550" s="181">
        <f t="shared" si="87"/>
        <v>0</v>
      </c>
      <c r="N550" s="181">
        <f>IF(H550="",0,H550*I550*'Avoided Water Savings Cost'!$C$16)</f>
        <v>0</v>
      </c>
      <c r="O550" s="545">
        <f>IF(C550="",0,IF($B$3="NYSEG",C550/(1-'Avoided Electric Costs 2020'!$W$21),IF($B$3="RG&amp;E",C550/(1-'Avoided Electric Costs 2020'!$X$21),"")))</f>
        <v>0</v>
      </c>
      <c r="P550" s="546">
        <f>IF(D550="",0,IF($B$3="NYSEG",D550/(1-'Avoided Electric Costs 2020'!$W$21),IF($B$3="RG&amp;E",D550/(1-'Avoided Electric Costs 2020'!$X$21),"")))</f>
        <v>0</v>
      </c>
      <c r="Q550" s="546">
        <f>IF(E550="",0,IF($B$3="NYSEG",E550/(1-'Avoided Natural Gas Costs 2020'!$J$34),IF($B$3="RG&amp;E",E550/(1-'Avoided Natural Gas Costs 2020'!$K$34),"")))</f>
        <v>0</v>
      </c>
      <c r="R550" s="233" t="str">
        <f>IFERROR(IF(P550*'BCA Inputs'!$C$1+Q550*'BCA Inputs'!$C$2+F550*'BCA Inputs'!$C$2+G550*'BCA Inputs'!$C$2=0,"",P550*'BCA Inputs'!$C$1+Q550*'BCA Inputs'!$C$2+F550*'BCA Inputs'!$C$2+G550*'BCA Inputs'!$C$2),"")</f>
        <v/>
      </c>
      <c r="S550" s="181" t="str">
        <f t="shared" si="80"/>
        <v/>
      </c>
      <c r="T550" s="181" t="str">
        <f>IFERROR(IF($B$3="NYSEG",(INDEX('BCA Inputs'!$N$14:$N$54,MATCH(I550,'BCA Inputs'!$M$14:$M$54,0))*P550+INDEX('BCA Inputs'!$O$14:$O$54,MATCH(I550,'BCA Inputs'!$M$14:$M$54,0))*O550+INDEX('BCA Inputs'!P:P,MATCH(I550,'BCA Inputs'!M:M,0))*Q550+INDEX('BCA Inputs'!Q:Q,MATCH(I550,'BCA Inputs'!M:M,0))*F550+INDEX('BCA Inputs'!R:R,MATCH(I550,'BCA Inputs'!M:M,0))*G550)+L550+N550,IF($B$3="RG&amp;E",(INDEX('BCA Inputs'!$AX$14:$AX$54,MATCH(I550,'BCA Inputs'!$AW$14:$AW$54,0))*P550+INDEX('BCA Inputs'!$AY$14:$AY$54,MATCH(I550,'BCA Inputs'!$AW$14:$AW$54,0))*O550+INDEX('BCA Inputs'!$AZ$14:$AZ$54,MATCH(I550,'BCA Inputs'!$AW$14:$AW$54,0))*Q550+INDEX('BCA Inputs'!$BA$14:$BA$54,MATCH(I550,'BCA Inputs'!$AW$14:$AW$54,0))*F550+INDEX('BCA Inputs'!$BB$14:$BB$54,MATCH(I550,'BCA Inputs'!$AW$14:$AW$54,0))*G550)+L550+N550,"")),"")</f>
        <v/>
      </c>
      <c r="U550" s="234" t="str">
        <f t="shared" si="81"/>
        <v/>
      </c>
      <c r="V550" s="234" t="str">
        <f t="shared" si="82"/>
        <v/>
      </c>
      <c r="W550" s="234" t="str">
        <f t="shared" si="83"/>
        <v/>
      </c>
      <c r="Y550" s="235" t="str">
        <f t="shared" si="84"/>
        <v/>
      </c>
      <c r="Z550" s="236" t="str">
        <f>IFERROR(IF($B$3="NYSEG",INDEX('BCA Inputs'!$X$14:$X$54,MATCH(I550,'BCA Inputs'!$M$14:$M$54,0))*P550+INDEX('BCA Inputs'!$Y$14:$Y$54,MATCH(I550,'BCA Inputs'!$M$14:$M$54,0))*O550+INDEX('BCA Inputs'!$Z$14:$Z$54,MATCH(I550,'BCA Inputs'!$M$14:$M$54,0))*Q550+INDEX('BCA Inputs'!$AA$14:$AA$54,MATCH(I550,'BCA Inputs'!$M$14:$M$54,0))*F550+INDEX('BCA Inputs'!$AB$14:$AB$54,MATCH(I550,'BCA Inputs'!$M$14:$M$54,0))*G550,IF($B$3="RG&amp;E",INDEX('BCA Inputs'!$BG$14:$BG$54,MATCH(I550,'BCA Inputs'!$AW$14:$AW$54,0))*P550+INDEX('BCA Inputs'!$BH$14:$BH$54,MATCH(I550,'BCA Inputs'!$AW$14:$AW$54,0))*O550+INDEX('BCA Inputs'!$BI$14:$BI$54,MATCH(I550,'BCA Inputs'!$AW$14:$AW$54,0))*Q550+INDEX('BCA Inputs'!$BJ$14:$BJ$54,MATCH(I550,'BCA Inputs'!$AW$14:$AW$54,0))*F550+INDEX('BCA Inputs'!$BK$14:$BK$54,MATCH(I550,'BCA Inputs'!$AW$14:$AW$54,0))*G550,"")),"")</f>
        <v/>
      </c>
      <c r="AA550" s="237" t="str">
        <f t="shared" si="85"/>
        <v/>
      </c>
      <c r="AC550" s="238" t="str">
        <f>IFERROR((K550+R550)+IF($B$3="NYSEG",INDEX('BCA Inputs'!$AI$14:$AI$54,MATCH(I550,'BCA Inputs'!$M$14:$M$54,0))*P550+INDEX('BCA Inputs'!$AJ$14:$AJ$54,MATCH(I550,'BCA Inputs'!$M$14:$M$54,0))*Q550,IF($B$3="RG&amp;E",INDEX('BCA Inputs'!$BR$14:$BR$54,MATCH(I550,'BCA Inputs'!$AW$14:$AW$54,0))*P550+INDEX('BCA Inputs'!$BS$14:$BS$54,MATCH(I550,'BCA Inputs'!$AW$14:$AW$54,0))*Q550,"")),"")</f>
        <v/>
      </c>
      <c r="AD550" s="181" t="str">
        <f>IFERROR(IF($B$3="NYSEG",INDEX('BCA Inputs'!$AD$14:$AD$54,MATCH(I550,'BCA Inputs'!$M$14:$M$54,0))*P550+INDEX('BCA Inputs'!$AE$14:$AE$54,MATCH(I550,'BCA Inputs'!$M$14:$M$54,0))*O550+INDEX('BCA Inputs'!$AF$14:$AF$54,MATCH(I550,'BCA Inputs'!$M$14:$M$54,0))*Q550+INDEX('BCA Inputs'!$AG$14:$AG$54,MATCH(I550,'BCA Inputs'!$M$14:$M$54,0))*F550+INDEX('BCA Inputs'!$AH$14:$AH$54,MATCH(I550,'BCA Inputs'!$M$14:$M$54,0))*G550,IF($B$3="RG&amp;E",INDEX('BCA Inputs'!$BM$14:$BM$54,MATCH(I550,'BCA Inputs'!$AW$14:$AW$54,0))*P550+INDEX('BCA Inputs'!$BN$14:$BN$54,MATCH(I550,'BCA Inputs'!$AW$14:$AW$54,0))*O550+INDEX('BCA Inputs'!$BO$14:$BO$54,MATCH(I550,'BCA Inputs'!$AW$14:$AW$54,0))*Q550+INDEX('BCA Inputs'!$BP$14:$BP$54,MATCH(I550,'BCA Inputs'!$AW$14:$AW$54,0))*F550+INDEX('BCA Inputs'!$BQ$14:$BQ$54,MATCH(I550,'BCA Inputs'!$AW$14:$AW$54,0))*G550,"")),"")</f>
        <v/>
      </c>
      <c r="AE550" s="237" t="str">
        <f t="shared" si="86"/>
        <v/>
      </c>
      <c r="AF550" s="198">
        <f t="shared" si="88"/>
        <v>0</v>
      </c>
      <c r="AG550" s="239">
        <f t="shared" si="89"/>
        <v>0</v>
      </c>
    </row>
    <row r="551" spans="1:33">
      <c r="A551" s="228"/>
      <c r="B551" s="176"/>
      <c r="C551" s="229"/>
      <c r="D551" s="230"/>
      <c r="E551" s="230"/>
      <c r="F551" s="230"/>
      <c r="G551" s="230"/>
      <c r="H551" s="231"/>
      <c r="I551" s="231"/>
      <c r="J551" s="232"/>
      <c r="K551" s="232"/>
      <c r="L551" s="232"/>
      <c r="M551" s="181">
        <f t="shared" si="87"/>
        <v>0</v>
      </c>
      <c r="N551" s="181">
        <f>IF(H551="",0,H551*I551*'Avoided Water Savings Cost'!$C$16)</f>
        <v>0</v>
      </c>
      <c r="O551" s="545">
        <f>IF(C551="",0,IF($B$3="NYSEG",C551/(1-'Avoided Electric Costs 2020'!$W$21),IF($B$3="RG&amp;E",C551/(1-'Avoided Electric Costs 2020'!$X$21),"")))</f>
        <v>0</v>
      </c>
      <c r="P551" s="546">
        <f>IF(D551="",0,IF($B$3="NYSEG",D551/(1-'Avoided Electric Costs 2020'!$W$21),IF($B$3="RG&amp;E",D551/(1-'Avoided Electric Costs 2020'!$X$21),"")))</f>
        <v>0</v>
      </c>
      <c r="Q551" s="546">
        <f>IF(E551="",0,IF($B$3="NYSEG",E551/(1-'Avoided Natural Gas Costs 2020'!$J$34),IF($B$3="RG&amp;E",E551/(1-'Avoided Natural Gas Costs 2020'!$K$34),"")))</f>
        <v>0</v>
      </c>
      <c r="R551" s="233" t="str">
        <f>IFERROR(IF(P551*'BCA Inputs'!$C$1+Q551*'BCA Inputs'!$C$2+F551*'BCA Inputs'!$C$2+G551*'BCA Inputs'!$C$2=0,"",P551*'BCA Inputs'!$C$1+Q551*'BCA Inputs'!$C$2+F551*'BCA Inputs'!$C$2+G551*'BCA Inputs'!$C$2),"")</f>
        <v/>
      </c>
      <c r="S551" s="181" t="str">
        <f t="shared" si="80"/>
        <v/>
      </c>
      <c r="T551" s="181" t="str">
        <f>IFERROR(IF($B$3="NYSEG",(INDEX('BCA Inputs'!$N$14:$N$54,MATCH(I551,'BCA Inputs'!$M$14:$M$54,0))*P551+INDEX('BCA Inputs'!$O$14:$O$54,MATCH(I551,'BCA Inputs'!$M$14:$M$54,0))*O551+INDEX('BCA Inputs'!P:P,MATCH(I551,'BCA Inputs'!M:M,0))*Q551+INDEX('BCA Inputs'!Q:Q,MATCH(I551,'BCA Inputs'!M:M,0))*F551+INDEX('BCA Inputs'!R:R,MATCH(I551,'BCA Inputs'!M:M,0))*G551)+L551+N551,IF($B$3="RG&amp;E",(INDEX('BCA Inputs'!$AX$14:$AX$54,MATCH(I551,'BCA Inputs'!$AW$14:$AW$54,0))*P551+INDEX('BCA Inputs'!$AY$14:$AY$54,MATCH(I551,'BCA Inputs'!$AW$14:$AW$54,0))*O551+INDEX('BCA Inputs'!$AZ$14:$AZ$54,MATCH(I551,'BCA Inputs'!$AW$14:$AW$54,0))*Q551+INDEX('BCA Inputs'!$BA$14:$BA$54,MATCH(I551,'BCA Inputs'!$AW$14:$AW$54,0))*F551+INDEX('BCA Inputs'!$BB$14:$BB$54,MATCH(I551,'BCA Inputs'!$AW$14:$AW$54,0))*G551)+L551+N551,"")),"")</f>
        <v/>
      </c>
      <c r="U551" s="234" t="str">
        <f t="shared" si="81"/>
        <v/>
      </c>
      <c r="V551" s="234" t="str">
        <f t="shared" si="82"/>
        <v/>
      </c>
      <c r="W551" s="234" t="str">
        <f t="shared" si="83"/>
        <v/>
      </c>
      <c r="Y551" s="235" t="str">
        <f t="shared" si="84"/>
        <v/>
      </c>
      <c r="Z551" s="236" t="str">
        <f>IFERROR(IF($B$3="NYSEG",INDEX('BCA Inputs'!$X$14:$X$54,MATCH(I551,'BCA Inputs'!$M$14:$M$54,0))*P551+INDEX('BCA Inputs'!$Y$14:$Y$54,MATCH(I551,'BCA Inputs'!$M$14:$M$54,0))*O551+INDEX('BCA Inputs'!$Z$14:$Z$54,MATCH(I551,'BCA Inputs'!$M$14:$M$54,0))*Q551+INDEX('BCA Inputs'!$AA$14:$AA$54,MATCH(I551,'BCA Inputs'!$M$14:$M$54,0))*F551+INDEX('BCA Inputs'!$AB$14:$AB$54,MATCH(I551,'BCA Inputs'!$M$14:$M$54,0))*G551,IF($B$3="RG&amp;E",INDEX('BCA Inputs'!$BG$14:$BG$54,MATCH(I551,'BCA Inputs'!$AW$14:$AW$54,0))*P551+INDEX('BCA Inputs'!$BH$14:$BH$54,MATCH(I551,'BCA Inputs'!$AW$14:$AW$54,0))*O551+INDEX('BCA Inputs'!$BI$14:$BI$54,MATCH(I551,'BCA Inputs'!$AW$14:$AW$54,0))*Q551+INDEX('BCA Inputs'!$BJ$14:$BJ$54,MATCH(I551,'BCA Inputs'!$AW$14:$AW$54,0))*F551+INDEX('BCA Inputs'!$BK$14:$BK$54,MATCH(I551,'BCA Inputs'!$AW$14:$AW$54,0))*G551,"")),"")</f>
        <v/>
      </c>
      <c r="AA551" s="237" t="str">
        <f t="shared" si="85"/>
        <v/>
      </c>
      <c r="AC551" s="238" t="str">
        <f>IFERROR((K551+R551)+IF($B$3="NYSEG",INDEX('BCA Inputs'!$AI$14:$AI$54,MATCH(I551,'BCA Inputs'!$M$14:$M$54,0))*P551+INDEX('BCA Inputs'!$AJ$14:$AJ$54,MATCH(I551,'BCA Inputs'!$M$14:$M$54,0))*Q551,IF($B$3="RG&amp;E",INDEX('BCA Inputs'!$BR$14:$BR$54,MATCH(I551,'BCA Inputs'!$AW$14:$AW$54,0))*P551+INDEX('BCA Inputs'!$BS$14:$BS$54,MATCH(I551,'BCA Inputs'!$AW$14:$AW$54,0))*Q551,"")),"")</f>
        <v/>
      </c>
      <c r="AD551" s="181" t="str">
        <f>IFERROR(IF($B$3="NYSEG",INDEX('BCA Inputs'!$AD$14:$AD$54,MATCH(I551,'BCA Inputs'!$M$14:$M$54,0))*P551+INDEX('BCA Inputs'!$AE$14:$AE$54,MATCH(I551,'BCA Inputs'!$M$14:$M$54,0))*O551+INDEX('BCA Inputs'!$AF$14:$AF$54,MATCH(I551,'BCA Inputs'!$M$14:$M$54,0))*Q551+INDEX('BCA Inputs'!$AG$14:$AG$54,MATCH(I551,'BCA Inputs'!$M$14:$M$54,0))*F551+INDEX('BCA Inputs'!$AH$14:$AH$54,MATCH(I551,'BCA Inputs'!$M$14:$M$54,0))*G551,IF($B$3="RG&amp;E",INDEX('BCA Inputs'!$BM$14:$BM$54,MATCH(I551,'BCA Inputs'!$AW$14:$AW$54,0))*P551+INDEX('BCA Inputs'!$BN$14:$BN$54,MATCH(I551,'BCA Inputs'!$AW$14:$AW$54,0))*O551+INDEX('BCA Inputs'!$BO$14:$BO$54,MATCH(I551,'BCA Inputs'!$AW$14:$AW$54,0))*Q551+INDEX('BCA Inputs'!$BP$14:$BP$54,MATCH(I551,'BCA Inputs'!$AW$14:$AW$54,0))*F551+INDEX('BCA Inputs'!$BQ$14:$BQ$54,MATCH(I551,'BCA Inputs'!$AW$14:$AW$54,0))*G551,"")),"")</f>
        <v/>
      </c>
      <c r="AE551" s="237" t="str">
        <f t="shared" si="86"/>
        <v/>
      </c>
      <c r="AF551" s="198">
        <f t="shared" si="88"/>
        <v>0</v>
      </c>
      <c r="AG551" s="239">
        <f t="shared" si="89"/>
        <v>0</v>
      </c>
    </row>
    <row r="552" spans="1:33">
      <c r="A552" s="228"/>
      <c r="B552" s="176"/>
      <c r="C552" s="229"/>
      <c r="D552" s="230"/>
      <c r="E552" s="230"/>
      <c r="F552" s="230"/>
      <c r="G552" s="230"/>
      <c r="H552" s="231"/>
      <c r="I552" s="231"/>
      <c r="J552" s="232"/>
      <c r="K552" s="232"/>
      <c r="L552" s="232"/>
      <c r="M552" s="181">
        <f t="shared" si="87"/>
        <v>0</v>
      </c>
      <c r="N552" s="181">
        <f>IF(H552="",0,H552*I552*'Avoided Water Savings Cost'!$C$16)</f>
        <v>0</v>
      </c>
      <c r="O552" s="545">
        <f>IF(C552="",0,IF($B$3="NYSEG",C552/(1-'Avoided Electric Costs 2020'!$W$21),IF($B$3="RG&amp;E",C552/(1-'Avoided Electric Costs 2020'!$X$21),"")))</f>
        <v>0</v>
      </c>
      <c r="P552" s="546">
        <f>IF(D552="",0,IF($B$3="NYSEG",D552/(1-'Avoided Electric Costs 2020'!$W$21),IF($B$3="RG&amp;E",D552/(1-'Avoided Electric Costs 2020'!$X$21),"")))</f>
        <v>0</v>
      </c>
      <c r="Q552" s="546">
        <f>IF(E552="",0,IF($B$3="NYSEG",E552/(1-'Avoided Natural Gas Costs 2020'!$J$34),IF($B$3="RG&amp;E",E552/(1-'Avoided Natural Gas Costs 2020'!$K$34),"")))</f>
        <v>0</v>
      </c>
      <c r="R552" s="233" t="str">
        <f>IFERROR(IF(P552*'BCA Inputs'!$C$1+Q552*'BCA Inputs'!$C$2+F552*'BCA Inputs'!$C$2+G552*'BCA Inputs'!$C$2=0,"",P552*'BCA Inputs'!$C$1+Q552*'BCA Inputs'!$C$2+F552*'BCA Inputs'!$C$2+G552*'BCA Inputs'!$C$2),"")</f>
        <v/>
      </c>
      <c r="S552" s="181" t="str">
        <f t="shared" si="80"/>
        <v/>
      </c>
      <c r="T552" s="181" t="str">
        <f>IFERROR(IF($B$3="NYSEG",(INDEX('BCA Inputs'!$N$14:$N$54,MATCH(I552,'BCA Inputs'!$M$14:$M$54,0))*P552+INDEX('BCA Inputs'!$O$14:$O$54,MATCH(I552,'BCA Inputs'!$M$14:$M$54,0))*O552+INDEX('BCA Inputs'!P:P,MATCH(I552,'BCA Inputs'!M:M,0))*Q552+INDEX('BCA Inputs'!Q:Q,MATCH(I552,'BCA Inputs'!M:M,0))*F552+INDEX('BCA Inputs'!R:R,MATCH(I552,'BCA Inputs'!M:M,0))*G552)+L552+N552,IF($B$3="RG&amp;E",(INDEX('BCA Inputs'!$AX$14:$AX$54,MATCH(I552,'BCA Inputs'!$AW$14:$AW$54,0))*P552+INDEX('BCA Inputs'!$AY$14:$AY$54,MATCH(I552,'BCA Inputs'!$AW$14:$AW$54,0))*O552+INDEX('BCA Inputs'!$AZ$14:$AZ$54,MATCH(I552,'BCA Inputs'!$AW$14:$AW$54,0))*Q552+INDEX('BCA Inputs'!$BA$14:$BA$54,MATCH(I552,'BCA Inputs'!$AW$14:$AW$54,0))*F552+INDEX('BCA Inputs'!$BB$14:$BB$54,MATCH(I552,'BCA Inputs'!$AW$14:$AW$54,0))*G552)+L552+N552,"")),"")</f>
        <v/>
      </c>
      <c r="U552" s="234" t="str">
        <f t="shared" si="81"/>
        <v/>
      </c>
      <c r="V552" s="234" t="str">
        <f t="shared" si="82"/>
        <v/>
      </c>
      <c r="W552" s="234" t="str">
        <f t="shared" si="83"/>
        <v/>
      </c>
      <c r="Y552" s="235" t="str">
        <f t="shared" si="84"/>
        <v/>
      </c>
      <c r="Z552" s="236" t="str">
        <f>IFERROR(IF($B$3="NYSEG",INDEX('BCA Inputs'!$X$14:$X$54,MATCH(I552,'BCA Inputs'!$M$14:$M$54,0))*P552+INDEX('BCA Inputs'!$Y$14:$Y$54,MATCH(I552,'BCA Inputs'!$M$14:$M$54,0))*O552+INDEX('BCA Inputs'!$Z$14:$Z$54,MATCH(I552,'BCA Inputs'!$M$14:$M$54,0))*Q552+INDEX('BCA Inputs'!$AA$14:$AA$54,MATCH(I552,'BCA Inputs'!$M$14:$M$54,0))*F552+INDEX('BCA Inputs'!$AB$14:$AB$54,MATCH(I552,'BCA Inputs'!$M$14:$M$54,0))*G552,IF($B$3="RG&amp;E",INDEX('BCA Inputs'!$BG$14:$BG$54,MATCH(I552,'BCA Inputs'!$AW$14:$AW$54,0))*P552+INDEX('BCA Inputs'!$BH$14:$BH$54,MATCH(I552,'BCA Inputs'!$AW$14:$AW$54,0))*O552+INDEX('BCA Inputs'!$BI$14:$BI$54,MATCH(I552,'BCA Inputs'!$AW$14:$AW$54,0))*Q552+INDEX('BCA Inputs'!$BJ$14:$BJ$54,MATCH(I552,'BCA Inputs'!$AW$14:$AW$54,0))*F552+INDEX('BCA Inputs'!$BK$14:$BK$54,MATCH(I552,'BCA Inputs'!$AW$14:$AW$54,0))*G552,"")),"")</f>
        <v/>
      </c>
      <c r="AA552" s="237" t="str">
        <f t="shared" si="85"/>
        <v/>
      </c>
      <c r="AC552" s="238" t="str">
        <f>IFERROR((K552+R552)+IF($B$3="NYSEG",INDEX('BCA Inputs'!$AI$14:$AI$54,MATCH(I552,'BCA Inputs'!$M$14:$M$54,0))*P552+INDEX('BCA Inputs'!$AJ$14:$AJ$54,MATCH(I552,'BCA Inputs'!$M$14:$M$54,0))*Q552,IF($B$3="RG&amp;E",INDEX('BCA Inputs'!$BR$14:$BR$54,MATCH(I552,'BCA Inputs'!$AW$14:$AW$54,0))*P552+INDEX('BCA Inputs'!$BS$14:$BS$54,MATCH(I552,'BCA Inputs'!$AW$14:$AW$54,0))*Q552,"")),"")</f>
        <v/>
      </c>
      <c r="AD552" s="181" t="str">
        <f>IFERROR(IF($B$3="NYSEG",INDEX('BCA Inputs'!$AD$14:$AD$54,MATCH(I552,'BCA Inputs'!$M$14:$M$54,0))*P552+INDEX('BCA Inputs'!$AE$14:$AE$54,MATCH(I552,'BCA Inputs'!$M$14:$M$54,0))*O552+INDEX('BCA Inputs'!$AF$14:$AF$54,MATCH(I552,'BCA Inputs'!$M$14:$M$54,0))*Q552+INDEX('BCA Inputs'!$AG$14:$AG$54,MATCH(I552,'BCA Inputs'!$M$14:$M$54,0))*F552+INDEX('BCA Inputs'!$AH$14:$AH$54,MATCH(I552,'BCA Inputs'!$M$14:$M$54,0))*G552,IF($B$3="RG&amp;E",INDEX('BCA Inputs'!$BM$14:$BM$54,MATCH(I552,'BCA Inputs'!$AW$14:$AW$54,0))*P552+INDEX('BCA Inputs'!$BN$14:$BN$54,MATCH(I552,'BCA Inputs'!$AW$14:$AW$54,0))*O552+INDEX('BCA Inputs'!$BO$14:$BO$54,MATCH(I552,'BCA Inputs'!$AW$14:$AW$54,0))*Q552+INDEX('BCA Inputs'!$BP$14:$BP$54,MATCH(I552,'BCA Inputs'!$AW$14:$AW$54,0))*F552+INDEX('BCA Inputs'!$BQ$14:$BQ$54,MATCH(I552,'BCA Inputs'!$AW$14:$AW$54,0))*G552,"")),"")</f>
        <v/>
      </c>
      <c r="AE552" s="237" t="str">
        <f t="shared" si="86"/>
        <v/>
      </c>
      <c r="AF552" s="198">
        <f t="shared" si="88"/>
        <v>0</v>
      </c>
      <c r="AG552" s="239">
        <f t="shared" si="89"/>
        <v>0</v>
      </c>
    </row>
    <row r="553" spans="1:33">
      <c r="A553" s="228"/>
      <c r="B553" s="176"/>
      <c r="C553" s="229"/>
      <c r="D553" s="230"/>
      <c r="E553" s="230"/>
      <c r="F553" s="230"/>
      <c r="G553" s="230"/>
      <c r="H553" s="231"/>
      <c r="I553" s="231"/>
      <c r="J553" s="232"/>
      <c r="K553" s="232"/>
      <c r="L553" s="232"/>
      <c r="M553" s="181">
        <f t="shared" si="87"/>
        <v>0</v>
      </c>
      <c r="N553" s="181">
        <f>IF(H553="",0,H553*I553*'Avoided Water Savings Cost'!$C$16)</f>
        <v>0</v>
      </c>
      <c r="O553" s="545">
        <f>IF(C553="",0,IF($B$3="NYSEG",C553/(1-'Avoided Electric Costs 2020'!$W$21),IF($B$3="RG&amp;E",C553/(1-'Avoided Electric Costs 2020'!$X$21),"")))</f>
        <v>0</v>
      </c>
      <c r="P553" s="546">
        <f>IF(D553="",0,IF($B$3="NYSEG",D553/(1-'Avoided Electric Costs 2020'!$W$21),IF($B$3="RG&amp;E",D553/(1-'Avoided Electric Costs 2020'!$X$21),"")))</f>
        <v>0</v>
      </c>
      <c r="Q553" s="546">
        <f>IF(E553="",0,IF($B$3="NYSEG",E553/(1-'Avoided Natural Gas Costs 2020'!$J$34),IF($B$3="RG&amp;E",E553/(1-'Avoided Natural Gas Costs 2020'!$K$34),"")))</f>
        <v>0</v>
      </c>
      <c r="R553" s="233" t="str">
        <f>IFERROR(IF(P553*'BCA Inputs'!$C$1+Q553*'BCA Inputs'!$C$2+F553*'BCA Inputs'!$C$2+G553*'BCA Inputs'!$C$2=0,"",P553*'BCA Inputs'!$C$1+Q553*'BCA Inputs'!$C$2+F553*'BCA Inputs'!$C$2+G553*'BCA Inputs'!$C$2),"")</f>
        <v/>
      </c>
      <c r="S553" s="181" t="str">
        <f t="shared" si="80"/>
        <v/>
      </c>
      <c r="T553" s="181" t="str">
        <f>IFERROR(IF($B$3="NYSEG",(INDEX('BCA Inputs'!$N$14:$N$54,MATCH(I553,'BCA Inputs'!$M$14:$M$54,0))*P553+INDEX('BCA Inputs'!$O$14:$O$54,MATCH(I553,'BCA Inputs'!$M$14:$M$54,0))*O553+INDEX('BCA Inputs'!P:P,MATCH(I553,'BCA Inputs'!M:M,0))*Q553+INDEX('BCA Inputs'!Q:Q,MATCH(I553,'BCA Inputs'!M:M,0))*F553+INDEX('BCA Inputs'!R:R,MATCH(I553,'BCA Inputs'!M:M,0))*G553)+L553+N553,IF($B$3="RG&amp;E",(INDEX('BCA Inputs'!$AX$14:$AX$54,MATCH(I553,'BCA Inputs'!$AW$14:$AW$54,0))*P553+INDEX('BCA Inputs'!$AY$14:$AY$54,MATCH(I553,'BCA Inputs'!$AW$14:$AW$54,0))*O553+INDEX('BCA Inputs'!$AZ$14:$AZ$54,MATCH(I553,'BCA Inputs'!$AW$14:$AW$54,0))*Q553+INDEX('BCA Inputs'!$BA$14:$BA$54,MATCH(I553,'BCA Inputs'!$AW$14:$AW$54,0))*F553+INDEX('BCA Inputs'!$BB$14:$BB$54,MATCH(I553,'BCA Inputs'!$AW$14:$AW$54,0))*G553)+L553+N553,"")),"")</f>
        <v/>
      </c>
      <c r="U553" s="234" t="str">
        <f t="shared" si="81"/>
        <v/>
      </c>
      <c r="V553" s="234" t="str">
        <f t="shared" si="82"/>
        <v/>
      </c>
      <c r="W553" s="234" t="str">
        <f t="shared" si="83"/>
        <v/>
      </c>
      <c r="Y553" s="235" t="str">
        <f t="shared" si="84"/>
        <v/>
      </c>
      <c r="Z553" s="236" t="str">
        <f>IFERROR(IF($B$3="NYSEG",INDEX('BCA Inputs'!$X$14:$X$54,MATCH(I553,'BCA Inputs'!$M$14:$M$54,0))*P553+INDEX('BCA Inputs'!$Y$14:$Y$54,MATCH(I553,'BCA Inputs'!$M$14:$M$54,0))*O553+INDEX('BCA Inputs'!$Z$14:$Z$54,MATCH(I553,'BCA Inputs'!$M$14:$M$54,0))*Q553+INDEX('BCA Inputs'!$AA$14:$AA$54,MATCH(I553,'BCA Inputs'!$M$14:$M$54,0))*F553+INDEX('BCA Inputs'!$AB$14:$AB$54,MATCH(I553,'BCA Inputs'!$M$14:$M$54,0))*G553,IF($B$3="RG&amp;E",INDEX('BCA Inputs'!$BG$14:$BG$54,MATCH(I553,'BCA Inputs'!$AW$14:$AW$54,0))*P553+INDEX('BCA Inputs'!$BH$14:$BH$54,MATCH(I553,'BCA Inputs'!$AW$14:$AW$54,0))*O553+INDEX('BCA Inputs'!$BI$14:$BI$54,MATCH(I553,'BCA Inputs'!$AW$14:$AW$54,0))*Q553+INDEX('BCA Inputs'!$BJ$14:$BJ$54,MATCH(I553,'BCA Inputs'!$AW$14:$AW$54,0))*F553+INDEX('BCA Inputs'!$BK$14:$BK$54,MATCH(I553,'BCA Inputs'!$AW$14:$AW$54,0))*G553,"")),"")</f>
        <v/>
      </c>
      <c r="AA553" s="237" t="str">
        <f t="shared" si="85"/>
        <v/>
      </c>
      <c r="AC553" s="238" t="str">
        <f>IFERROR((K553+R553)+IF($B$3="NYSEG",INDEX('BCA Inputs'!$AI$14:$AI$54,MATCH(I553,'BCA Inputs'!$M$14:$M$54,0))*P553+INDEX('BCA Inputs'!$AJ$14:$AJ$54,MATCH(I553,'BCA Inputs'!$M$14:$M$54,0))*Q553,IF($B$3="RG&amp;E",INDEX('BCA Inputs'!$BR$14:$BR$54,MATCH(I553,'BCA Inputs'!$AW$14:$AW$54,0))*P553+INDEX('BCA Inputs'!$BS$14:$BS$54,MATCH(I553,'BCA Inputs'!$AW$14:$AW$54,0))*Q553,"")),"")</f>
        <v/>
      </c>
      <c r="AD553" s="181" t="str">
        <f>IFERROR(IF($B$3="NYSEG",INDEX('BCA Inputs'!$AD$14:$AD$54,MATCH(I553,'BCA Inputs'!$M$14:$M$54,0))*P553+INDEX('BCA Inputs'!$AE$14:$AE$54,MATCH(I553,'BCA Inputs'!$M$14:$M$54,0))*O553+INDEX('BCA Inputs'!$AF$14:$AF$54,MATCH(I553,'BCA Inputs'!$M$14:$M$54,0))*Q553+INDEX('BCA Inputs'!$AG$14:$AG$54,MATCH(I553,'BCA Inputs'!$M$14:$M$54,0))*F553+INDEX('BCA Inputs'!$AH$14:$AH$54,MATCH(I553,'BCA Inputs'!$M$14:$M$54,0))*G553,IF($B$3="RG&amp;E",INDEX('BCA Inputs'!$BM$14:$BM$54,MATCH(I553,'BCA Inputs'!$AW$14:$AW$54,0))*P553+INDEX('BCA Inputs'!$BN$14:$BN$54,MATCH(I553,'BCA Inputs'!$AW$14:$AW$54,0))*O553+INDEX('BCA Inputs'!$BO$14:$BO$54,MATCH(I553,'BCA Inputs'!$AW$14:$AW$54,0))*Q553+INDEX('BCA Inputs'!$BP$14:$BP$54,MATCH(I553,'BCA Inputs'!$AW$14:$AW$54,0))*F553+INDEX('BCA Inputs'!$BQ$14:$BQ$54,MATCH(I553,'BCA Inputs'!$AW$14:$AW$54,0))*G553,"")),"")</f>
        <v/>
      </c>
      <c r="AE553" s="237" t="str">
        <f t="shared" si="86"/>
        <v/>
      </c>
      <c r="AF553" s="198">
        <f t="shared" si="88"/>
        <v>0</v>
      </c>
      <c r="AG553" s="239">
        <f t="shared" si="89"/>
        <v>0</v>
      </c>
    </row>
    <row r="554" spans="1:33">
      <c r="A554" s="228"/>
      <c r="B554" s="176"/>
      <c r="C554" s="229"/>
      <c r="D554" s="230"/>
      <c r="E554" s="230"/>
      <c r="F554" s="230"/>
      <c r="G554" s="230"/>
      <c r="H554" s="231"/>
      <c r="I554" s="231"/>
      <c r="J554" s="232"/>
      <c r="K554" s="232"/>
      <c r="L554" s="232"/>
      <c r="M554" s="181">
        <f t="shared" si="87"/>
        <v>0</v>
      </c>
      <c r="N554" s="181">
        <f>IF(H554="",0,H554*I554*'Avoided Water Savings Cost'!$C$16)</f>
        <v>0</v>
      </c>
      <c r="O554" s="545">
        <f>IF(C554="",0,IF($B$3="NYSEG",C554/(1-'Avoided Electric Costs 2020'!$W$21),IF($B$3="RG&amp;E",C554/(1-'Avoided Electric Costs 2020'!$X$21),"")))</f>
        <v>0</v>
      </c>
      <c r="P554" s="546">
        <f>IF(D554="",0,IF($B$3="NYSEG",D554/(1-'Avoided Electric Costs 2020'!$W$21),IF($B$3="RG&amp;E",D554/(1-'Avoided Electric Costs 2020'!$X$21),"")))</f>
        <v>0</v>
      </c>
      <c r="Q554" s="546">
        <f>IF(E554="",0,IF($B$3="NYSEG",E554/(1-'Avoided Natural Gas Costs 2020'!$J$34),IF($B$3="RG&amp;E",E554/(1-'Avoided Natural Gas Costs 2020'!$K$34),"")))</f>
        <v>0</v>
      </c>
      <c r="R554" s="233" t="str">
        <f>IFERROR(IF(P554*'BCA Inputs'!$C$1+Q554*'BCA Inputs'!$C$2+F554*'BCA Inputs'!$C$2+G554*'BCA Inputs'!$C$2=0,"",P554*'BCA Inputs'!$C$1+Q554*'BCA Inputs'!$C$2+F554*'BCA Inputs'!$C$2+G554*'BCA Inputs'!$C$2),"")</f>
        <v/>
      </c>
      <c r="S554" s="181" t="str">
        <f t="shared" si="80"/>
        <v/>
      </c>
      <c r="T554" s="181" t="str">
        <f>IFERROR(IF($B$3="NYSEG",(INDEX('BCA Inputs'!$N$14:$N$54,MATCH(I554,'BCA Inputs'!$M$14:$M$54,0))*P554+INDEX('BCA Inputs'!$O$14:$O$54,MATCH(I554,'BCA Inputs'!$M$14:$M$54,0))*O554+INDEX('BCA Inputs'!P:P,MATCH(I554,'BCA Inputs'!M:M,0))*Q554+INDEX('BCA Inputs'!Q:Q,MATCH(I554,'BCA Inputs'!M:M,0))*F554+INDEX('BCA Inputs'!R:R,MATCH(I554,'BCA Inputs'!M:M,0))*G554)+L554+N554,IF($B$3="RG&amp;E",(INDEX('BCA Inputs'!$AX$14:$AX$54,MATCH(I554,'BCA Inputs'!$AW$14:$AW$54,0))*P554+INDEX('BCA Inputs'!$AY$14:$AY$54,MATCH(I554,'BCA Inputs'!$AW$14:$AW$54,0))*O554+INDEX('BCA Inputs'!$AZ$14:$AZ$54,MATCH(I554,'BCA Inputs'!$AW$14:$AW$54,0))*Q554+INDEX('BCA Inputs'!$BA$14:$BA$54,MATCH(I554,'BCA Inputs'!$AW$14:$AW$54,0))*F554+INDEX('BCA Inputs'!$BB$14:$BB$54,MATCH(I554,'BCA Inputs'!$AW$14:$AW$54,0))*G554)+L554+N554,"")),"")</f>
        <v/>
      </c>
      <c r="U554" s="234" t="str">
        <f t="shared" si="81"/>
        <v/>
      </c>
      <c r="V554" s="234" t="str">
        <f t="shared" si="82"/>
        <v/>
      </c>
      <c r="W554" s="234" t="str">
        <f t="shared" si="83"/>
        <v/>
      </c>
      <c r="Y554" s="235" t="str">
        <f t="shared" si="84"/>
        <v/>
      </c>
      <c r="Z554" s="236" t="str">
        <f>IFERROR(IF($B$3="NYSEG",INDEX('BCA Inputs'!$X$14:$X$54,MATCH(I554,'BCA Inputs'!$M$14:$M$54,0))*P554+INDEX('BCA Inputs'!$Y$14:$Y$54,MATCH(I554,'BCA Inputs'!$M$14:$M$54,0))*O554+INDEX('BCA Inputs'!$Z$14:$Z$54,MATCH(I554,'BCA Inputs'!$M$14:$M$54,0))*Q554+INDEX('BCA Inputs'!$AA$14:$AA$54,MATCH(I554,'BCA Inputs'!$M$14:$M$54,0))*F554+INDEX('BCA Inputs'!$AB$14:$AB$54,MATCH(I554,'BCA Inputs'!$M$14:$M$54,0))*G554,IF($B$3="RG&amp;E",INDEX('BCA Inputs'!$BG$14:$BG$54,MATCH(I554,'BCA Inputs'!$AW$14:$AW$54,0))*P554+INDEX('BCA Inputs'!$BH$14:$BH$54,MATCH(I554,'BCA Inputs'!$AW$14:$AW$54,0))*O554+INDEX('BCA Inputs'!$BI$14:$BI$54,MATCH(I554,'BCA Inputs'!$AW$14:$AW$54,0))*Q554+INDEX('BCA Inputs'!$BJ$14:$BJ$54,MATCH(I554,'BCA Inputs'!$AW$14:$AW$54,0))*F554+INDEX('BCA Inputs'!$BK$14:$BK$54,MATCH(I554,'BCA Inputs'!$AW$14:$AW$54,0))*G554,"")),"")</f>
        <v/>
      </c>
      <c r="AA554" s="237" t="str">
        <f t="shared" si="85"/>
        <v/>
      </c>
      <c r="AC554" s="238" t="str">
        <f>IFERROR((K554+R554)+IF($B$3="NYSEG",INDEX('BCA Inputs'!$AI$14:$AI$54,MATCH(I554,'BCA Inputs'!$M$14:$M$54,0))*P554+INDEX('BCA Inputs'!$AJ$14:$AJ$54,MATCH(I554,'BCA Inputs'!$M$14:$M$54,0))*Q554,IF($B$3="RG&amp;E",INDEX('BCA Inputs'!$BR$14:$BR$54,MATCH(I554,'BCA Inputs'!$AW$14:$AW$54,0))*P554+INDEX('BCA Inputs'!$BS$14:$BS$54,MATCH(I554,'BCA Inputs'!$AW$14:$AW$54,0))*Q554,"")),"")</f>
        <v/>
      </c>
      <c r="AD554" s="181" t="str">
        <f>IFERROR(IF($B$3="NYSEG",INDEX('BCA Inputs'!$AD$14:$AD$54,MATCH(I554,'BCA Inputs'!$M$14:$M$54,0))*P554+INDEX('BCA Inputs'!$AE$14:$AE$54,MATCH(I554,'BCA Inputs'!$M$14:$M$54,0))*O554+INDEX('BCA Inputs'!$AF$14:$AF$54,MATCH(I554,'BCA Inputs'!$M$14:$M$54,0))*Q554+INDEX('BCA Inputs'!$AG$14:$AG$54,MATCH(I554,'BCA Inputs'!$M$14:$M$54,0))*F554+INDEX('BCA Inputs'!$AH$14:$AH$54,MATCH(I554,'BCA Inputs'!$M$14:$M$54,0))*G554,IF($B$3="RG&amp;E",INDEX('BCA Inputs'!$BM$14:$BM$54,MATCH(I554,'BCA Inputs'!$AW$14:$AW$54,0))*P554+INDEX('BCA Inputs'!$BN$14:$BN$54,MATCH(I554,'BCA Inputs'!$AW$14:$AW$54,0))*O554+INDEX('BCA Inputs'!$BO$14:$BO$54,MATCH(I554,'BCA Inputs'!$AW$14:$AW$54,0))*Q554+INDEX('BCA Inputs'!$BP$14:$BP$54,MATCH(I554,'BCA Inputs'!$AW$14:$AW$54,0))*F554+INDEX('BCA Inputs'!$BQ$14:$BQ$54,MATCH(I554,'BCA Inputs'!$AW$14:$AW$54,0))*G554,"")),"")</f>
        <v/>
      </c>
      <c r="AE554" s="237" t="str">
        <f t="shared" si="86"/>
        <v/>
      </c>
      <c r="AF554" s="198">
        <f t="shared" si="88"/>
        <v>0</v>
      </c>
      <c r="AG554" s="239">
        <f t="shared" si="89"/>
        <v>0</v>
      </c>
    </row>
    <row r="555" spans="1:33">
      <c r="A555" s="228"/>
      <c r="B555" s="176"/>
      <c r="C555" s="229"/>
      <c r="D555" s="230"/>
      <c r="E555" s="230"/>
      <c r="F555" s="230"/>
      <c r="G555" s="230"/>
      <c r="H555" s="231"/>
      <c r="I555" s="231"/>
      <c r="J555" s="232"/>
      <c r="K555" s="232"/>
      <c r="L555" s="232"/>
      <c r="M555" s="181">
        <f t="shared" si="87"/>
        <v>0</v>
      </c>
      <c r="N555" s="181">
        <f>IF(H555="",0,H555*I555*'Avoided Water Savings Cost'!$C$16)</f>
        <v>0</v>
      </c>
      <c r="O555" s="545">
        <f>IF(C555="",0,IF($B$3="NYSEG",C555/(1-'Avoided Electric Costs 2020'!$W$21),IF($B$3="RG&amp;E",C555/(1-'Avoided Electric Costs 2020'!$X$21),"")))</f>
        <v>0</v>
      </c>
      <c r="P555" s="546">
        <f>IF(D555="",0,IF($B$3="NYSEG",D555/(1-'Avoided Electric Costs 2020'!$W$21),IF($B$3="RG&amp;E",D555/(1-'Avoided Electric Costs 2020'!$X$21),"")))</f>
        <v>0</v>
      </c>
      <c r="Q555" s="546">
        <f>IF(E555="",0,IF($B$3="NYSEG",E555/(1-'Avoided Natural Gas Costs 2020'!$J$34),IF($B$3="RG&amp;E",E555/(1-'Avoided Natural Gas Costs 2020'!$K$34),"")))</f>
        <v>0</v>
      </c>
      <c r="R555" s="233" t="str">
        <f>IFERROR(IF(P555*'BCA Inputs'!$C$1+Q555*'BCA Inputs'!$C$2+F555*'BCA Inputs'!$C$2+G555*'BCA Inputs'!$C$2=0,"",P555*'BCA Inputs'!$C$1+Q555*'BCA Inputs'!$C$2+F555*'BCA Inputs'!$C$2+G555*'BCA Inputs'!$C$2),"")</f>
        <v/>
      </c>
      <c r="S555" s="181" t="str">
        <f t="shared" si="80"/>
        <v/>
      </c>
      <c r="T555" s="181" t="str">
        <f>IFERROR(IF($B$3="NYSEG",(INDEX('BCA Inputs'!$N$14:$N$54,MATCH(I555,'BCA Inputs'!$M$14:$M$54,0))*P555+INDEX('BCA Inputs'!$O$14:$O$54,MATCH(I555,'BCA Inputs'!$M$14:$M$54,0))*O555+INDEX('BCA Inputs'!P:P,MATCH(I555,'BCA Inputs'!M:M,0))*Q555+INDEX('BCA Inputs'!Q:Q,MATCH(I555,'BCA Inputs'!M:M,0))*F555+INDEX('BCA Inputs'!R:R,MATCH(I555,'BCA Inputs'!M:M,0))*G555)+L555+N555,IF($B$3="RG&amp;E",(INDEX('BCA Inputs'!$AX$14:$AX$54,MATCH(I555,'BCA Inputs'!$AW$14:$AW$54,0))*P555+INDEX('BCA Inputs'!$AY$14:$AY$54,MATCH(I555,'BCA Inputs'!$AW$14:$AW$54,0))*O555+INDEX('BCA Inputs'!$AZ$14:$AZ$54,MATCH(I555,'BCA Inputs'!$AW$14:$AW$54,0))*Q555+INDEX('BCA Inputs'!$BA$14:$BA$54,MATCH(I555,'BCA Inputs'!$AW$14:$AW$54,0))*F555+INDEX('BCA Inputs'!$BB$14:$BB$54,MATCH(I555,'BCA Inputs'!$AW$14:$AW$54,0))*G555)+L555+N555,"")),"")</f>
        <v/>
      </c>
      <c r="U555" s="234" t="str">
        <f t="shared" si="81"/>
        <v/>
      </c>
      <c r="V555" s="234" t="str">
        <f t="shared" si="82"/>
        <v/>
      </c>
      <c r="W555" s="234" t="str">
        <f t="shared" si="83"/>
        <v/>
      </c>
      <c r="Y555" s="235" t="str">
        <f t="shared" si="84"/>
        <v/>
      </c>
      <c r="Z555" s="236" t="str">
        <f>IFERROR(IF($B$3="NYSEG",INDEX('BCA Inputs'!$X$14:$X$54,MATCH(I555,'BCA Inputs'!$M$14:$M$54,0))*P555+INDEX('BCA Inputs'!$Y$14:$Y$54,MATCH(I555,'BCA Inputs'!$M$14:$M$54,0))*O555+INDEX('BCA Inputs'!$Z$14:$Z$54,MATCH(I555,'BCA Inputs'!$M$14:$M$54,0))*Q555+INDEX('BCA Inputs'!$AA$14:$AA$54,MATCH(I555,'BCA Inputs'!$M$14:$M$54,0))*F555+INDEX('BCA Inputs'!$AB$14:$AB$54,MATCH(I555,'BCA Inputs'!$M$14:$M$54,0))*G555,IF($B$3="RG&amp;E",INDEX('BCA Inputs'!$BG$14:$BG$54,MATCH(I555,'BCA Inputs'!$AW$14:$AW$54,0))*P555+INDEX('BCA Inputs'!$BH$14:$BH$54,MATCH(I555,'BCA Inputs'!$AW$14:$AW$54,0))*O555+INDEX('BCA Inputs'!$BI$14:$BI$54,MATCH(I555,'BCA Inputs'!$AW$14:$AW$54,0))*Q555+INDEX('BCA Inputs'!$BJ$14:$BJ$54,MATCH(I555,'BCA Inputs'!$AW$14:$AW$54,0))*F555+INDEX('BCA Inputs'!$BK$14:$BK$54,MATCH(I555,'BCA Inputs'!$AW$14:$AW$54,0))*G555,"")),"")</f>
        <v/>
      </c>
      <c r="AA555" s="237" t="str">
        <f t="shared" si="85"/>
        <v/>
      </c>
      <c r="AC555" s="238" t="str">
        <f>IFERROR((K555+R555)+IF($B$3="NYSEG",INDEX('BCA Inputs'!$AI$14:$AI$54,MATCH(I555,'BCA Inputs'!$M$14:$M$54,0))*P555+INDEX('BCA Inputs'!$AJ$14:$AJ$54,MATCH(I555,'BCA Inputs'!$M$14:$M$54,0))*Q555,IF($B$3="RG&amp;E",INDEX('BCA Inputs'!$BR$14:$BR$54,MATCH(I555,'BCA Inputs'!$AW$14:$AW$54,0))*P555+INDEX('BCA Inputs'!$BS$14:$BS$54,MATCH(I555,'BCA Inputs'!$AW$14:$AW$54,0))*Q555,"")),"")</f>
        <v/>
      </c>
      <c r="AD555" s="181" t="str">
        <f>IFERROR(IF($B$3="NYSEG",INDEX('BCA Inputs'!$AD$14:$AD$54,MATCH(I555,'BCA Inputs'!$M$14:$M$54,0))*P555+INDEX('BCA Inputs'!$AE$14:$AE$54,MATCH(I555,'BCA Inputs'!$M$14:$M$54,0))*O555+INDEX('BCA Inputs'!$AF$14:$AF$54,MATCH(I555,'BCA Inputs'!$M$14:$M$54,0))*Q555+INDEX('BCA Inputs'!$AG$14:$AG$54,MATCH(I555,'BCA Inputs'!$M$14:$M$54,0))*F555+INDEX('BCA Inputs'!$AH$14:$AH$54,MATCH(I555,'BCA Inputs'!$M$14:$M$54,0))*G555,IF($B$3="RG&amp;E",INDEX('BCA Inputs'!$BM$14:$BM$54,MATCH(I555,'BCA Inputs'!$AW$14:$AW$54,0))*P555+INDEX('BCA Inputs'!$BN$14:$BN$54,MATCH(I555,'BCA Inputs'!$AW$14:$AW$54,0))*O555+INDEX('BCA Inputs'!$BO$14:$BO$54,MATCH(I555,'BCA Inputs'!$AW$14:$AW$54,0))*Q555+INDEX('BCA Inputs'!$BP$14:$BP$54,MATCH(I555,'BCA Inputs'!$AW$14:$AW$54,0))*F555+INDEX('BCA Inputs'!$BQ$14:$BQ$54,MATCH(I555,'BCA Inputs'!$AW$14:$AW$54,0))*G555,"")),"")</f>
        <v/>
      </c>
      <c r="AE555" s="237" t="str">
        <f t="shared" si="86"/>
        <v/>
      </c>
      <c r="AF555" s="198">
        <f t="shared" si="88"/>
        <v>0</v>
      </c>
      <c r="AG555" s="239">
        <f t="shared" si="89"/>
        <v>0</v>
      </c>
    </row>
    <row r="556" spans="1:33">
      <c r="A556" s="228"/>
      <c r="B556" s="176"/>
      <c r="C556" s="229"/>
      <c r="D556" s="230"/>
      <c r="E556" s="230"/>
      <c r="F556" s="230"/>
      <c r="G556" s="230"/>
      <c r="H556" s="231"/>
      <c r="I556" s="231"/>
      <c r="J556" s="232"/>
      <c r="K556" s="232"/>
      <c r="L556" s="232"/>
      <c r="M556" s="181">
        <f t="shared" si="87"/>
        <v>0</v>
      </c>
      <c r="N556" s="181">
        <f>IF(H556="",0,H556*I556*'Avoided Water Savings Cost'!$C$16)</f>
        <v>0</v>
      </c>
      <c r="O556" s="545">
        <f>IF(C556="",0,IF($B$3="NYSEG",C556/(1-'Avoided Electric Costs 2020'!$W$21),IF($B$3="RG&amp;E",C556/(1-'Avoided Electric Costs 2020'!$X$21),"")))</f>
        <v>0</v>
      </c>
      <c r="P556" s="546">
        <f>IF(D556="",0,IF($B$3="NYSEG",D556/(1-'Avoided Electric Costs 2020'!$W$21),IF($B$3="RG&amp;E",D556/(1-'Avoided Electric Costs 2020'!$X$21),"")))</f>
        <v>0</v>
      </c>
      <c r="Q556" s="546">
        <f>IF(E556="",0,IF($B$3="NYSEG",E556/(1-'Avoided Natural Gas Costs 2020'!$J$34),IF($B$3="RG&amp;E",E556/(1-'Avoided Natural Gas Costs 2020'!$K$34),"")))</f>
        <v>0</v>
      </c>
      <c r="R556" s="233" t="str">
        <f>IFERROR(IF(P556*'BCA Inputs'!$C$1+Q556*'BCA Inputs'!$C$2+F556*'BCA Inputs'!$C$2+G556*'BCA Inputs'!$C$2=0,"",P556*'BCA Inputs'!$C$1+Q556*'BCA Inputs'!$C$2+F556*'BCA Inputs'!$C$2+G556*'BCA Inputs'!$C$2),"")</f>
        <v/>
      </c>
      <c r="S556" s="181" t="str">
        <f t="shared" si="80"/>
        <v/>
      </c>
      <c r="T556" s="181" t="str">
        <f>IFERROR(IF($B$3="NYSEG",(INDEX('BCA Inputs'!$N$14:$N$54,MATCH(I556,'BCA Inputs'!$M$14:$M$54,0))*P556+INDEX('BCA Inputs'!$O$14:$O$54,MATCH(I556,'BCA Inputs'!$M$14:$M$54,0))*O556+INDEX('BCA Inputs'!P:P,MATCH(I556,'BCA Inputs'!M:M,0))*Q556+INDEX('BCA Inputs'!Q:Q,MATCH(I556,'BCA Inputs'!M:M,0))*F556+INDEX('BCA Inputs'!R:R,MATCH(I556,'BCA Inputs'!M:M,0))*G556)+L556+N556,IF($B$3="RG&amp;E",(INDEX('BCA Inputs'!$AX$14:$AX$54,MATCH(I556,'BCA Inputs'!$AW$14:$AW$54,0))*P556+INDEX('BCA Inputs'!$AY$14:$AY$54,MATCH(I556,'BCA Inputs'!$AW$14:$AW$54,0))*O556+INDEX('BCA Inputs'!$AZ$14:$AZ$54,MATCH(I556,'BCA Inputs'!$AW$14:$AW$54,0))*Q556+INDEX('BCA Inputs'!$BA$14:$BA$54,MATCH(I556,'BCA Inputs'!$AW$14:$AW$54,0))*F556+INDEX('BCA Inputs'!$BB$14:$BB$54,MATCH(I556,'BCA Inputs'!$AW$14:$AW$54,0))*G556)+L556+N556,"")),"")</f>
        <v/>
      </c>
      <c r="U556" s="234" t="str">
        <f t="shared" si="81"/>
        <v/>
      </c>
      <c r="V556" s="234" t="str">
        <f t="shared" si="82"/>
        <v/>
      </c>
      <c r="W556" s="234" t="str">
        <f t="shared" si="83"/>
        <v/>
      </c>
      <c r="Y556" s="235" t="str">
        <f t="shared" si="84"/>
        <v/>
      </c>
      <c r="Z556" s="236" t="str">
        <f>IFERROR(IF($B$3="NYSEG",INDEX('BCA Inputs'!$X$14:$X$54,MATCH(I556,'BCA Inputs'!$M$14:$M$54,0))*P556+INDEX('BCA Inputs'!$Y$14:$Y$54,MATCH(I556,'BCA Inputs'!$M$14:$M$54,0))*O556+INDEX('BCA Inputs'!$Z$14:$Z$54,MATCH(I556,'BCA Inputs'!$M$14:$M$54,0))*Q556+INDEX('BCA Inputs'!$AA$14:$AA$54,MATCH(I556,'BCA Inputs'!$M$14:$M$54,0))*F556+INDEX('BCA Inputs'!$AB$14:$AB$54,MATCH(I556,'BCA Inputs'!$M$14:$M$54,0))*G556,IF($B$3="RG&amp;E",INDEX('BCA Inputs'!$BG$14:$BG$54,MATCH(I556,'BCA Inputs'!$AW$14:$AW$54,0))*P556+INDEX('BCA Inputs'!$BH$14:$BH$54,MATCH(I556,'BCA Inputs'!$AW$14:$AW$54,0))*O556+INDEX('BCA Inputs'!$BI$14:$BI$54,MATCH(I556,'BCA Inputs'!$AW$14:$AW$54,0))*Q556+INDEX('BCA Inputs'!$BJ$14:$BJ$54,MATCH(I556,'BCA Inputs'!$AW$14:$AW$54,0))*F556+INDEX('BCA Inputs'!$BK$14:$BK$54,MATCH(I556,'BCA Inputs'!$AW$14:$AW$54,0))*G556,"")),"")</f>
        <v/>
      </c>
      <c r="AA556" s="237" t="str">
        <f t="shared" si="85"/>
        <v/>
      </c>
      <c r="AC556" s="238" t="str">
        <f>IFERROR((K556+R556)+IF($B$3="NYSEG",INDEX('BCA Inputs'!$AI$14:$AI$54,MATCH(I556,'BCA Inputs'!$M$14:$M$54,0))*P556+INDEX('BCA Inputs'!$AJ$14:$AJ$54,MATCH(I556,'BCA Inputs'!$M$14:$M$54,0))*Q556,IF($B$3="RG&amp;E",INDEX('BCA Inputs'!$BR$14:$BR$54,MATCH(I556,'BCA Inputs'!$AW$14:$AW$54,0))*P556+INDEX('BCA Inputs'!$BS$14:$BS$54,MATCH(I556,'BCA Inputs'!$AW$14:$AW$54,0))*Q556,"")),"")</f>
        <v/>
      </c>
      <c r="AD556" s="181" t="str">
        <f>IFERROR(IF($B$3="NYSEG",INDEX('BCA Inputs'!$AD$14:$AD$54,MATCH(I556,'BCA Inputs'!$M$14:$M$54,0))*P556+INDEX('BCA Inputs'!$AE$14:$AE$54,MATCH(I556,'BCA Inputs'!$M$14:$M$54,0))*O556+INDEX('BCA Inputs'!$AF$14:$AF$54,MATCH(I556,'BCA Inputs'!$M$14:$M$54,0))*Q556+INDEX('BCA Inputs'!$AG$14:$AG$54,MATCH(I556,'BCA Inputs'!$M$14:$M$54,0))*F556+INDEX('BCA Inputs'!$AH$14:$AH$54,MATCH(I556,'BCA Inputs'!$M$14:$M$54,0))*G556,IF($B$3="RG&amp;E",INDEX('BCA Inputs'!$BM$14:$BM$54,MATCH(I556,'BCA Inputs'!$AW$14:$AW$54,0))*P556+INDEX('BCA Inputs'!$BN$14:$BN$54,MATCH(I556,'BCA Inputs'!$AW$14:$AW$54,0))*O556+INDEX('BCA Inputs'!$BO$14:$BO$54,MATCH(I556,'BCA Inputs'!$AW$14:$AW$54,0))*Q556+INDEX('BCA Inputs'!$BP$14:$BP$54,MATCH(I556,'BCA Inputs'!$AW$14:$AW$54,0))*F556+INDEX('BCA Inputs'!$BQ$14:$BQ$54,MATCH(I556,'BCA Inputs'!$AW$14:$AW$54,0))*G556,"")),"")</f>
        <v/>
      </c>
      <c r="AE556" s="237" t="str">
        <f t="shared" si="86"/>
        <v/>
      </c>
      <c r="AF556" s="198">
        <f t="shared" si="88"/>
        <v>0</v>
      </c>
      <c r="AG556" s="239">
        <f t="shared" si="89"/>
        <v>0</v>
      </c>
    </row>
    <row r="557" spans="1:33">
      <c r="A557" s="228"/>
      <c r="B557" s="176"/>
      <c r="C557" s="229"/>
      <c r="D557" s="230"/>
      <c r="E557" s="230"/>
      <c r="F557" s="230"/>
      <c r="G557" s="230"/>
      <c r="H557" s="231"/>
      <c r="I557" s="231"/>
      <c r="J557" s="232"/>
      <c r="K557" s="232"/>
      <c r="L557" s="232"/>
      <c r="M557" s="181">
        <f t="shared" si="87"/>
        <v>0</v>
      </c>
      <c r="N557" s="181">
        <f>IF(H557="",0,H557*I557*'Avoided Water Savings Cost'!$C$16)</f>
        <v>0</v>
      </c>
      <c r="O557" s="545">
        <f>IF(C557="",0,IF($B$3="NYSEG",C557/(1-'Avoided Electric Costs 2020'!$W$21),IF($B$3="RG&amp;E",C557/(1-'Avoided Electric Costs 2020'!$X$21),"")))</f>
        <v>0</v>
      </c>
      <c r="P557" s="546">
        <f>IF(D557="",0,IF($B$3="NYSEG",D557/(1-'Avoided Electric Costs 2020'!$W$21),IF($B$3="RG&amp;E",D557/(1-'Avoided Electric Costs 2020'!$X$21),"")))</f>
        <v>0</v>
      </c>
      <c r="Q557" s="546">
        <f>IF(E557="",0,IF($B$3="NYSEG",E557/(1-'Avoided Natural Gas Costs 2020'!$J$34),IF($B$3="RG&amp;E",E557/(1-'Avoided Natural Gas Costs 2020'!$K$34),"")))</f>
        <v>0</v>
      </c>
      <c r="R557" s="233" t="str">
        <f>IFERROR(IF(P557*'BCA Inputs'!$C$1+Q557*'BCA Inputs'!$C$2+F557*'BCA Inputs'!$C$2+G557*'BCA Inputs'!$C$2=0,"",P557*'BCA Inputs'!$C$1+Q557*'BCA Inputs'!$C$2+F557*'BCA Inputs'!$C$2+G557*'BCA Inputs'!$C$2),"")</f>
        <v/>
      </c>
      <c r="S557" s="181" t="str">
        <f t="shared" si="80"/>
        <v/>
      </c>
      <c r="T557" s="181" t="str">
        <f>IFERROR(IF($B$3="NYSEG",(INDEX('BCA Inputs'!$N$14:$N$54,MATCH(I557,'BCA Inputs'!$M$14:$M$54,0))*P557+INDEX('BCA Inputs'!$O$14:$O$54,MATCH(I557,'BCA Inputs'!$M$14:$M$54,0))*O557+INDEX('BCA Inputs'!P:P,MATCH(I557,'BCA Inputs'!M:M,0))*Q557+INDEX('BCA Inputs'!Q:Q,MATCH(I557,'BCA Inputs'!M:M,0))*F557+INDEX('BCA Inputs'!R:R,MATCH(I557,'BCA Inputs'!M:M,0))*G557)+L557+N557,IF($B$3="RG&amp;E",(INDEX('BCA Inputs'!$AX$14:$AX$54,MATCH(I557,'BCA Inputs'!$AW$14:$AW$54,0))*P557+INDEX('BCA Inputs'!$AY$14:$AY$54,MATCH(I557,'BCA Inputs'!$AW$14:$AW$54,0))*O557+INDEX('BCA Inputs'!$AZ$14:$AZ$54,MATCH(I557,'BCA Inputs'!$AW$14:$AW$54,0))*Q557+INDEX('BCA Inputs'!$BA$14:$BA$54,MATCH(I557,'BCA Inputs'!$AW$14:$AW$54,0))*F557+INDEX('BCA Inputs'!$BB$14:$BB$54,MATCH(I557,'BCA Inputs'!$AW$14:$AW$54,0))*G557)+L557+N557,"")),"")</f>
        <v/>
      </c>
      <c r="U557" s="234" t="str">
        <f t="shared" si="81"/>
        <v/>
      </c>
      <c r="V557" s="234" t="str">
        <f t="shared" si="82"/>
        <v/>
      </c>
      <c r="W557" s="234" t="str">
        <f t="shared" si="83"/>
        <v/>
      </c>
      <c r="Y557" s="235" t="str">
        <f t="shared" si="84"/>
        <v/>
      </c>
      <c r="Z557" s="236" t="str">
        <f>IFERROR(IF($B$3="NYSEG",INDEX('BCA Inputs'!$X$14:$X$54,MATCH(I557,'BCA Inputs'!$M$14:$M$54,0))*P557+INDEX('BCA Inputs'!$Y$14:$Y$54,MATCH(I557,'BCA Inputs'!$M$14:$M$54,0))*O557+INDEX('BCA Inputs'!$Z$14:$Z$54,MATCH(I557,'BCA Inputs'!$M$14:$M$54,0))*Q557+INDEX('BCA Inputs'!$AA$14:$AA$54,MATCH(I557,'BCA Inputs'!$M$14:$M$54,0))*F557+INDEX('BCA Inputs'!$AB$14:$AB$54,MATCH(I557,'BCA Inputs'!$M$14:$M$54,0))*G557,IF($B$3="RG&amp;E",INDEX('BCA Inputs'!$BG$14:$BG$54,MATCH(I557,'BCA Inputs'!$AW$14:$AW$54,0))*P557+INDEX('BCA Inputs'!$BH$14:$BH$54,MATCH(I557,'BCA Inputs'!$AW$14:$AW$54,0))*O557+INDEX('BCA Inputs'!$BI$14:$BI$54,MATCH(I557,'BCA Inputs'!$AW$14:$AW$54,0))*Q557+INDEX('BCA Inputs'!$BJ$14:$BJ$54,MATCH(I557,'BCA Inputs'!$AW$14:$AW$54,0))*F557+INDEX('BCA Inputs'!$BK$14:$BK$54,MATCH(I557,'BCA Inputs'!$AW$14:$AW$54,0))*G557,"")),"")</f>
        <v/>
      </c>
      <c r="AA557" s="237" t="str">
        <f t="shared" si="85"/>
        <v/>
      </c>
      <c r="AC557" s="238" t="str">
        <f>IFERROR((K557+R557)+IF($B$3="NYSEG",INDEX('BCA Inputs'!$AI$14:$AI$54,MATCH(I557,'BCA Inputs'!$M$14:$M$54,0))*P557+INDEX('BCA Inputs'!$AJ$14:$AJ$54,MATCH(I557,'BCA Inputs'!$M$14:$M$54,0))*Q557,IF($B$3="RG&amp;E",INDEX('BCA Inputs'!$BR$14:$BR$54,MATCH(I557,'BCA Inputs'!$AW$14:$AW$54,0))*P557+INDEX('BCA Inputs'!$BS$14:$BS$54,MATCH(I557,'BCA Inputs'!$AW$14:$AW$54,0))*Q557,"")),"")</f>
        <v/>
      </c>
      <c r="AD557" s="181" t="str">
        <f>IFERROR(IF($B$3="NYSEG",INDEX('BCA Inputs'!$AD$14:$AD$54,MATCH(I557,'BCA Inputs'!$M$14:$M$54,0))*P557+INDEX('BCA Inputs'!$AE$14:$AE$54,MATCH(I557,'BCA Inputs'!$M$14:$M$54,0))*O557+INDEX('BCA Inputs'!$AF$14:$AF$54,MATCH(I557,'BCA Inputs'!$M$14:$M$54,0))*Q557+INDEX('BCA Inputs'!$AG$14:$AG$54,MATCH(I557,'BCA Inputs'!$M$14:$M$54,0))*F557+INDEX('BCA Inputs'!$AH$14:$AH$54,MATCH(I557,'BCA Inputs'!$M$14:$M$54,0))*G557,IF($B$3="RG&amp;E",INDEX('BCA Inputs'!$BM$14:$BM$54,MATCH(I557,'BCA Inputs'!$AW$14:$AW$54,0))*P557+INDEX('BCA Inputs'!$BN$14:$BN$54,MATCH(I557,'BCA Inputs'!$AW$14:$AW$54,0))*O557+INDEX('BCA Inputs'!$BO$14:$BO$54,MATCH(I557,'BCA Inputs'!$AW$14:$AW$54,0))*Q557+INDEX('BCA Inputs'!$BP$14:$BP$54,MATCH(I557,'BCA Inputs'!$AW$14:$AW$54,0))*F557+INDEX('BCA Inputs'!$BQ$14:$BQ$54,MATCH(I557,'BCA Inputs'!$AW$14:$AW$54,0))*G557,"")),"")</f>
        <v/>
      </c>
      <c r="AE557" s="237" t="str">
        <f t="shared" si="86"/>
        <v/>
      </c>
      <c r="AF557" s="198">
        <f t="shared" si="88"/>
        <v>0</v>
      </c>
      <c r="AG557" s="239">
        <f t="shared" si="89"/>
        <v>0</v>
      </c>
    </row>
    <row r="558" spans="1:33">
      <c r="A558" s="228"/>
      <c r="B558" s="176"/>
      <c r="C558" s="229"/>
      <c r="D558" s="230"/>
      <c r="E558" s="230"/>
      <c r="F558" s="230"/>
      <c r="G558" s="230"/>
      <c r="H558" s="231"/>
      <c r="I558" s="231"/>
      <c r="J558" s="232"/>
      <c r="K558" s="232"/>
      <c r="L558" s="232"/>
      <c r="M558" s="181">
        <f t="shared" si="87"/>
        <v>0</v>
      </c>
      <c r="N558" s="181">
        <f>IF(H558="",0,H558*I558*'Avoided Water Savings Cost'!$C$16)</f>
        <v>0</v>
      </c>
      <c r="O558" s="545">
        <f>IF(C558="",0,IF($B$3="NYSEG",C558/(1-'Avoided Electric Costs 2020'!$W$21),IF($B$3="RG&amp;E",C558/(1-'Avoided Electric Costs 2020'!$X$21),"")))</f>
        <v>0</v>
      </c>
      <c r="P558" s="546">
        <f>IF(D558="",0,IF($B$3="NYSEG",D558/(1-'Avoided Electric Costs 2020'!$W$21),IF($B$3="RG&amp;E",D558/(1-'Avoided Electric Costs 2020'!$X$21),"")))</f>
        <v>0</v>
      </c>
      <c r="Q558" s="546">
        <f>IF(E558="",0,IF($B$3="NYSEG",E558/(1-'Avoided Natural Gas Costs 2020'!$J$34),IF($B$3="RG&amp;E",E558/(1-'Avoided Natural Gas Costs 2020'!$K$34),"")))</f>
        <v>0</v>
      </c>
      <c r="R558" s="233" t="str">
        <f>IFERROR(IF(P558*'BCA Inputs'!$C$1+Q558*'BCA Inputs'!$C$2+F558*'BCA Inputs'!$C$2+G558*'BCA Inputs'!$C$2=0,"",P558*'BCA Inputs'!$C$1+Q558*'BCA Inputs'!$C$2+F558*'BCA Inputs'!$C$2+G558*'BCA Inputs'!$C$2),"")</f>
        <v/>
      </c>
      <c r="S558" s="181" t="str">
        <f t="shared" si="80"/>
        <v/>
      </c>
      <c r="T558" s="181" t="str">
        <f>IFERROR(IF($B$3="NYSEG",(INDEX('BCA Inputs'!$N$14:$N$54,MATCH(I558,'BCA Inputs'!$M$14:$M$54,0))*P558+INDEX('BCA Inputs'!$O$14:$O$54,MATCH(I558,'BCA Inputs'!$M$14:$M$54,0))*O558+INDEX('BCA Inputs'!P:P,MATCH(I558,'BCA Inputs'!M:M,0))*Q558+INDEX('BCA Inputs'!Q:Q,MATCH(I558,'BCA Inputs'!M:M,0))*F558+INDEX('BCA Inputs'!R:R,MATCH(I558,'BCA Inputs'!M:M,0))*G558)+L558+N558,IF($B$3="RG&amp;E",(INDEX('BCA Inputs'!$AX$14:$AX$54,MATCH(I558,'BCA Inputs'!$AW$14:$AW$54,0))*P558+INDEX('BCA Inputs'!$AY$14:$AY$54,MATCH(I558,'BCA Inputs'!$AW$14:$AW$54,0))*O558+INDEX('BCA Inputs'!$AZ$14:$AZ$54,MATCH(I558,'BCA Inputs'!$AW$14:$AW$54,0))*Q558+INDEX('BCA Inputs'!$BA$14:$BA$54,MATCH(I558,'BCA Inputs'!$AW$14:$AW$54,0))*F558+INDEX('BCA Inputs'!$BB$14:$BB$54,MATCH(I558,'BCA Inputs'!$AW$14:$AW$54,0))*G558)+L558+N558,"")),"")</f>
        <v/>
      </c>
      <c r="U558" s="234" t="str">
        <f t="shared" si="81"/>
        <v/>
      </c>
      <c r="V558" s="234" t="str">
        <f t="shared" si="82"/>
        <v/>
      </c>
      <c r="W558" s="234" t="str">
        <f t="shared" si="83"/>
        <v/>
      </c>
      <c r="Y558" s="235" t="str">
        <f t="shared" si="84"/>
        <v/>
      </c>
      <c r="Z558" s="236" t="str">
        <f>IFERROR(IF($B$3="NYSEG",INDEX('BCA Inputs'!$X$14:$X$54,MATCH(I558,'BCA Inputs'!$M$14:$M$54,0))*P558+INDEX('BCA Inputs'!$Y$14:$Y$54,MATCH(I558,'BCA Inputs'!$M$14:$M$54,0))*O558+INDEX('BCA Inputs'!$Z$14:$Z$54,MATCH(I558,'BCA Inputs'!$M$14:$M$54,0))*Q558+INDEX('BCA Inputs'!$AA$14:$AA$54,MATCH(I558,'BCA Inputs'!$M$14:$M$54,0))*F558+INDEX('BCA Inputs'!$AB$14:$AB$54,MATCH(I558,'BCA Inputs'!$M$14:$M$54,0))*G558,IF($B$3="RG&amp;E",INDEX('BCA Inputs'!$BG$14:$BG$54,MATCH(I558,'BCA Inputs'!$AW$14:$AW$54,0))*P558+INDEX('BCA Inputs'!$BH$14:$BH$54,MATCH(I558,'BCA Inputs'!$AW$14:$AW$54,0))*O558+INDEX('BCA Inputs'!$BI$14:$BI$54,MATCH(I558,'BCA Inputs'!$AW$14:$AW$54,0))*Q558+INDEX('BCA Inputs'!$BJ$14:$BJ$54,MATCH(I558,'BCA Inputs'!$AW$14:$AW$54,0))*F558+INDEX('BCA Inputs'!$BK$14:$BK$54,MATCH(I558,'BCA Inputs'!$AW$14:$AW$54,0))*G558,"")),"")</f>
        <v/>
      </c>
      <c r="AA558" s="237" t="str">
        <f t="shared" si="85"/>
        <v/>
      </c>
      <c r="AC558" s="238" t="str">
        <f>IFERROR((K558+R558)+IF($B$3="NYSEG",INDEX('BCA Inputs'!$AI$14:$AI$54,MATCH(I558,'BCA Inputs'!$M$14:$M$54,0))*P558+INDEX('BCA Inputs'!$AJ$14:$AJ$54,MATCH(I558,'BCA Inputs'!$M$14:$M$54,0))*Q558,IF($B$3="RG&amp;E",INDEX('BCA Inputs'!$BR$14:$BR$54,MATCH(I558,'BCA Inputs'!$AW$14:$AW$54,0))*P558+INDEX('BCA Inputs'!$BS$14:$BS$54,MATCH(I558,'BCA Inputs'!$AW$14:$AW$54,0))*Q558,"")),"")</f>
        <v/>
      </c>
      <c r="AD558" s="181" t="str">
        <f>IFERROR(IF($B$3="NYSEG",INDEX('BCA Inputs'!$AD$14:$AD$54,MATCH(I558,'BCA Inputs'!$M$14:$M$54,0))*P558+INDEX('BCA Inputs'!$AE$14:$AE$54,MATCH(I558,'BCA Inputs'!$M$14:$M$54,0))*O558+INDEX('BCA Inputs'!$AF$14:$AF$54,MATCH(I558,'BCA Inputs'!$M$14:$M$54,0))*Q558+INDEX('BCA Inputs'!$AG$14:$AG$54,MATCH(I558,'BCA Inputs'!$M$14:$M$54,0))*F558+INDEX('BCA Inputs'!$AH$14:$AH$54,MATCH(I558,'BCA Inputs'!$M$14:$M$54,0))*G558,IF($B$3="RG&amp;E",INDEX('BCA Inputs'!$BM$14:$BM$54,MATCH(I558,'BCA Inputs'!$AW$14:$AW$54,0))*P558+INDEX('BCA Inputs'!$BN$14:$BN$54,MATCH(I558,'BCA Inputs'!$AW$14:$AW$54,0))*O558+INDEX('BCA Inputs'!$BO$14:$BO$54,MATCH(I558,'BCA Inputs'!$AW$14:$AW$54,0))*Q558+INDEX('BCA Inputs'!$BP$14:$BP$54,MATCH(I558,'BCA Inputs'!$AW$14:$AW$54,0))*F558+INDEX('BCA Inputs'!$BQ$14:$BQ$54,MATCH(I558,'BCA Inputs'!$AW$14:$AW$54,0))*G558,"")),"")</f>
        <v/>
      </c>
      <c r="AE558" s="237" t="str">
        <f t="shared" si="86"/>
        <v/>
      </c>
      <c r="AF558" s="198">
        <f t="shared" si="88"/>
        <v>0</v>
      </c>
      <c r="AG558" s="239">
        <f t="shared" si="89"/>
        <v>0</v>
      </c>
    </row>
    <row r="559" spans="1:33">
      <c r="A559" s="228"/>
      <c r="B559" s="176"/>
      <c r="C559" s="229"/>
      <c r="D559" s="230"/>
      <c r="E559" s="230"/>
      <c r="F559" s="230"/>
      <c r="G559" s="230"/>
      <c r="H559" s="231"/>
      <c r="I559" s="231"/>
      <c r="J559" s="232"/>
      <c r="K559" s="232"/>
      <c r="L559" s="232"/>
      <c r="M559" s="181">
        <f t="shared" si="87"/>
        <v>0</v>
      </c>
      <c r="N559" s="181">
        <f>IF(H559="",0,H559*I559*'Avoided Water Savings Cost'!$C$16)</f>
        <v>0</v>
      </c>
      <c r="O559" s="545">
        <f>IF(C559="",0,IF($B$3="NYSEG",C559/(1-'Avoided Electric Costs 2020'!$W$21),IF($B$3="RG&amp;E",C559/(1-'Avoided Electric Costs 2020'!$X$21),"")))</f>
        <v>0</v>
      </c>
      <c r="P559" s="546">
        <f>IF(D559="",0,IF($B$3="NYSEG",D559/(1-'Avoided Electric Costs 2020'!$W$21),IF($B$3="RG&amp;E",D559/(1-'Avoided Electric Costs 2020'!$X$21),"")))</f>
        <v>0</v>
      </c>
      <c r="Q559" s="546">
        <f>IF(E559="",0,IF($B$3="NYSEG",E559/(1-'Avoided Natural Gas Costs 2020'!$J$34),IF($B$3="RG&amp;E",E559/(1-'Avoided Natural Gas Costs 2020'!$K$34),"")))</f>
        <v>0</v>
      </c>
      <c r="R559" s="233" t="str">
        <f>IFERROR(IF(P559*'BCA Inputs'!$C$1+Q559*'BCA Inputs'!$C$2+F559*'BCA Inputs'!$C$2+G559*'BCA Inputs'!$C$2=0,"",P559*'BCA Inputs'!$C$1+Q559*'BCA Inputs'!$C$2+F559*'BCA Inputs'!$C$2+G559*'BCA Inputs'!$C$2),"")</f>
        <v/>
      </c>
      <c r="S559" s="181" t="str">
        <f t="shared" si="80"/>
        <v/>
      </c>
      <c r="T559" s="181" t="str">
        <f>IFERROR(IF($B$3="NYSEG",(INDEX('BCA Inputs'!$N$14:$N$54,MATCH(I559,'BCA Inputs'!$M$14:$M$54,0))*P559+INDEX('BCA Inputs'!$O$14:$O$54,MATCH(I559,'BCA Inputs'!$M$14:$M$54,0))*O559+INDEX('BCA Inputs'!P:P,MATCH(I559,'BCA Inputs'!M:M,0))*Q559+INDEX('BCA Inputs'!Q:Q,MATCH(I559,'BCA Inputs'!M:M,0))*F559+INDEX('BCA Inputs'!R:R,MATCH(I559,'BCA Inputs'!M:M,0))*G559)+L559+N559,IF($B$3="RG&amp;E",(INDEX('BCA Inputs'!$AX$14:$AX$54,MATCH(I559,'BCA Inputs'!$AW$14:$AW$54,0))*P559+INDEX('BCA Inputs'!$AY$14:$AY$54,MATCH(I559,'BCA Inputs'!$AW$14:$AW$54,0))*O559+INDEX('BCA Inputs'!$AZ$14:$AZ$54,MATCH(I559,'BCA Inputs'!$AW$14:$AW$54,0))*Q559+INDEX('BCA Inputs'!$BA$14:$BA$54,MATCH(I559,'BCA Inputs'!$AW$14:$AW$54,0))*F559+INDEX('BCA Inputs'!$BB$14:$BB$54,MATCH(I559,'BCA Inputs'!$AW$14:$AW$54,0))*G559)+L559+N559,"")),"")</f>
        <v/>
      </c>
      <c r="U559" s="234" t="str">
        <f t="shared" si="81"/>
        <v/>
      </c>
      <c r="V559" s="234" t="str">
        <f t="shared" si="82"/>
        <v/>
      </c>
      <c r="W559" s="234" t="str">
        <f t="shared" si="83"/>
        <v/>
      </c>
      <c r="Y559" s="235" t="str">
        <f t="shared" si="84"/>
        <v/>
      </c>
      <c r="Z559" s="236" t="str">
        <f>IFERROR(IF($B$3="NYSEG",INDEX('BCA Inputs'!$X$14:$X$54,MATCH(I559,'BCA Inputs'!$M$14:$M$54,0))*P559+INDEX('BCA Inputs'!$Y$14:$Y$54,MATCH(I559,'BCA Inputs'!$M$14:$M$54,0))*O559+INDEX('BCA Inputs'!$Z$14:$Z$54,MATCH(I559,'BCA Inputs'!$M$14:$M$54,0))*Q559+INDEX('BCA Inputs'!$AA$14:$AA$54,MATCH(I559,'BCA Inputs'!$M$14:$M$54,0))*F559+INDEX('BCA Inputs'!$AB$14:$AB$54,MATCH(I559,'BCA Inputs'!$M$14:$M$54,0))*G559,IF($B$3="RG&amp;E",INDEX('BCA Inputs'!$BG$14:$BG$54,MATCH(I559,'BCA Inputs'!$AW$14:$AW$54,0))*P559+INDEX('BCA Inputs'!$BH$14:$BH$54,MATCH(I559,'BCA Inputs'!$AW$14:$AW$54,0))*O559+INDEX('BCA Inputs'!$BI$14:$BI$54,MATCH(I559,'BCA Inputs'!$AW$14:$AW$54,0))*Q559+INDEX('BCA Inputs'!$BJ$14:$BJ$54,MATCH(I559,'BCA Inputs'!$AW$14:$AW$54,0))*F559+INDEX('BCA Inputs'!$BK$14:$BK$54,MATCH(I559,'BCA Inputs'!$AW$14:$AW$54,0))*G559,"")),"")</f>
        <v/>
      </c>
      <c r="AA559" s="237" t="str">
        <f t="shared" si="85"/>
        <v/>
      </c>
      <c r="AC559" s="238" t="str">
        <f>IFERROR((K559+R559)+IF($B$3="NYSEG",INDEX('BCA Inputs'!$AI$14:$AI$54,MATCH(I559,'BCA Inputs'!$M$14:$M$54,0))*P559+INDEX('BCA Inputs'!$AJ$14:$AJ$54,MATCH(I559,'BCA Inputs'!$M$14:$M$54,0))*Q559,IF($B$3="RG&amp;E",INDEX('BCA Inputs'!$BR$14:$BR$54,MATCH(I559,'BCA Inputs'!$AW$14:$AW$54,0))*P559+INDEX('BCA Inputs'!$BS$14:$BS$54,MATCH(I559,'BCA Inputs'!$AW$14:$AW$54,0))*Q559,"")),"")</f>
        <v/>
      </c>
      <c r="AD559" s="181" t="str">
        <f>IFERROR(IF($B$3="NYSEG",INDEX('BCA Inputs'!$AD$14:$AD$54,MATCH(I559,'BCA Inputs'!$M$14:$M$54,0))*P559+INDEX('BCA Inputs'!$AE$14:$AE$54,MATCH(I559,'BCA Inputs'!$M$14:$M$54,0))*O559+INDEX('BCA Inputs'!$AF$14:$AF$54,MATCH(I559,'BCA Inputs'!$M$14:$M$54,0))*Q559+INDEX('BCA Inputs'!$AG$14:$AG$54,MATCH(I559,'BCA Inputs'!$M$14:$M$54,0))*F559+INDEX('BCA Inputs'!$AH$14:$AH$54,MATCH(I559,'BCA Inputs'!$M$14:$M$54,0))*G559,IF($B$3="RG&amp;E",INDEX('BCA Inputs'!$BM$14:$BM$54,MATCH(I559,'BCA Inputs'!$AW$14:$AW$54,0))*P559+INDEX('BCA Inputs'!$BN$14:$BN$54,MATCH(I559,'BCA Inputs'!$AW$14:$AW$54,0))*O559+INDEX('BCA Inputs'!$BO$14:$BO$54,MATCH(I559,'BCA Inputs'!$AW$14:$AW$54,0))*Q559+INDEX('BCA Inputs'!$BP$14:$BP$54,MATCH(I559,'BCA Inputs'!$AW$14:$AW$54,0))*F559+INDEX('BCA Inputs'!$BQ$14:$BQ$54,MATCH(I559,'BCA Inputs'!$AW$14:$AW$54,0))*G559,"")),"")</f>
        <v/>
      </c>
      <c r="AE559" s="237" t="str">
        <f t="shared" si="86"/>
        <v/>
      </c>
      <c r="AF559" s="198">
        <f t="shared" si="88"/>
        <v>0</v>
      </c>
      <c r="AG559" s="239">
        <f t="shared" si="89"/>
        <v>0</v>
      </c>
    </row>
    <row r="560" spans="1:33">
      <c r="A560" s="228"/>
      <c r="B560" s="176"/>
      <c r="C560" s="229"/>
      <c r="D560" s="230"/>
      <c r="E560" s="230"/>
      <c r="F560" s="230"/>
      <c r="G560" s="230"/>
      <c r="H560" s="231"/>
      <c r="I560" s="231"/>
      <c r="J560" s="232"/>
      <c r="K560" s="232"/>
      <c r="L560" s="232"/>
      <c r="M560" s="181">
        <f t="shared" si="87"/>
        <v>0</v>
      </c>
      <c r="N560" s="181">
        <f>IF(H560="",0,H560*I560*'Avoided Water Savings Cost'!$C$16)</f>
        <v>0</v>
      </c>
      <c r="O560" s="545">
        <f>IF(C560="",0,IF($B$3="NYSEG",C560/(1-'Avoided Electric Costs 2020'!$W$21),IF($B$3="RG&amp;E",C560/(1-'Avoided Electric Costs 2020'!$X$21),"")))</f>
        <v>0</v>
      </c>
      <c r="P560" s="546">
        <f>IF(D560="",0,IF($B$3="NYSEG",D560/(1-'Avoided Electric Costs 2020'!$W$21),IF($B$3="RG&amp;E",D560/(1-'Avoided Electric Costs 2020'!$X$21),"")))</f>
        <v>0</v>
      </c>
      <c r="Q560" s="546">
        <f>IF(E560="",0,IF($B$3="NYSEG",E560/(1-'Avoided Natural Gas Costs 2020'!$J$34),IF($B$3="RG&amp;E",E560/(1-'Avoided Natural Gas Costs 2020'!$K$34),"")))</f>
        <v>0</v>
      </c>
      <c r="R560" s="233" t="str">
        <f>IFERROR(IF(P560*'BCA Inputs'!$C$1+Q560*'BCA Inputs'!$C$2+F560*'BCA Inputs'!$C$2+G560*'BCA Inputs'!$C$2=0,"",P560*'BCA Inputs'!$C$1+Q560*'BCA Inputs'!$C$2+F560*'BCA Inputs'!$C$2+G560*'BCA Inputs'!$C$2),"")</f>
        <v/>
      </c>
      <c r="S560" s="181" t="str">
        <f t="shared" si="80"/>
        <v/>
      </c>
      <c r="T560" s="181" t="str">
        <f>IFERROR(IF($B$3="NYSEG",(INDEX('BCA Inputs'!$N$14:$N$54,MATCH(I560,'BCA Inputs'!$M$14:$M$54,0))*P560+INDEX('BCA Inputs'!$O$14:$O$54,MATCH(I560,'BCA Inputs'!$M$14:$M$54,0))*O560+INDEX('BCA Inputs'!P:P,MATCH(I560,'BCA Inputs'!M:M,0))*Q560+INDEX('BCA Inputs'!Q:Q,MATCH(I560,'BCA Inputs'!M:M,0))*F560+INDEX('BCA Inputs'!R:R,MATCH(I560,'BCA Inputs'!M:M,0))*G560)+L560+N560,IF($B$3="RG&amp;E",(INDEX('BCA Inputs'!$AX$14:$AX$54,MATCH(I560,'BCA Inputs'!$AW$14:$AW$54,0))*P560+INDEX('BCA Inputs'!$AY$14:$AY$54,MATCH(I560,'BCA Inputs'!$AW$14:$AW$54,0))*O560+INDEX('BCA Inputs'!$AZ$14:$AZ$54,MATCH(I560,'BCA Inputs'!$AW$14:$AW$54,0))*Q560+INDEX('BCA Inputs'!$BA$14:$BA$54,MATCH(I560,'BCA Inputs'!$AW$14:$AW$54,0))*F560+INDEX('BCA Inputs'!$BB$14:$BB$54,MATCH(I560,'BCA Inputs'!$AW$14:$AW$54,0))*G560)+L560+N560,"")),"")</f>
        <v/>
      </c>
      <c r="U560" s="234" t="str">
        <f t="shared" si="81"/>
        <v/>
      </c>
      <c r="V560" s="234" t="str">
        <f t="shared" si="82"/>
        <v/>
      </c>
      <c r="W560" s="234" t="str">
        <f t="shared" si="83"/>
        <v/>
      </c>
      <c r="Y560" s="235" t="str">
        <f t="shared" si="84"/>
        <v/>
      </c>
      <c r="Z560" s="236" t="str">
        <f>IFERROR(IF($B$3="NYSEG",INDEX('BCA Inputs'!$X$14:$X$54,MATCH(I560,'BCA Inputs'!$M$14:$M$54,0))*P560+INDEX('BCA Inputs'!$Y$14:$Y$54,MATCH(I560,'BCA Inputs'!$M$14:$M$54,0))*O560+INDEX('BCA Inputs'!$Z$14:$Z$54,MATCH(I560,'BCA Inputs'!$M$14:$M$54,0))*Q560+INDEX('BCA Inputs'!$AA$14:$AA$54,MATCH(I560,'BCA Inputs'!$M$14:$M$54,0))*F560+INDEX('BCA Inputs'!$AB$14:$AB$54,MATCH(I560,'BCA Inputs'!$M$14:$M$54,0))*G560,IF($B$3="RG&amp;E",INDEX('BCA Inputs'!$BG$14:$BG$54,MATCH(I560,'BCA Inputs'!$AW$14:$AW$54,0))*P560+INDEX('BCA Inputs'!$BH$14:$BH$54,MATCH(I560,'BCA Inputs'!$AW$14:$AW$54,0))*O560+INDEX('BCA Inputs'!$BI$14:$BI$54,MATCH(I560,'BCA Inputs'!$AW$14:$AW$54,0))*Q560+INDEX('BCA Inputs'!$BJ$14:$BJ$54,MATCH(I560,'BCA Inputs'!$AW$14:$AW$54,0))*F560+INDEX('BCA Inputs'!$BK$14:$BK$54,MATCH(I560,'BCA Inputs'!$AW$14:$AW$54,0))*G560,"")),"")</f>
        <v/>
      </c>
      <c r="AA560" s="237" t="str">
        <f t="shared" si="85"/>
        <v/>
      </c>
      <c r="AC560" s="238" t="str">
        <f>IFERROR((K560+R560)+IF($B$3="NYSEG",INDEX('BCA Inputs'!$AI$14:$AI$54,MATCH(I560,'BCA Inputs'!$M$14:$M$54,0))*P560+INDEX('BCA Inputs'!$AJ$14:$AJ$54,MATCH(I560,'BCA Inputs'!$M$14:$M$54,0))*Q560,IF($B$3="RG&amp;E",INDEX('BCA Inputs'!$BR$14:$BR$54,MATCH(I560,'BCA Inputs'!$AW$14:$AW$54,0))*P560+INDEX('BCA Inputs'!$BS$14:$BS$54,MATCH(I560,'BCA Inputs'!$AW$14:$AW$54,0))*Q560,"")),"")</f>
        <v/>
      </c>
      <c r="AD560" s="181" t="str">
        <f>IFERROR(IF($B$3="NYSEG",INDEX('BCA Inputs'!$AD$14:$AD$54,MATCH(I560,'BCA Inputs'!$M$14:$M$54,0))*P560+INDEX('BCA Inputs'!$AE$14:$AE$54,MATCH(I560,'BCA Inputs'!$M$14:$M$54,0))*O560+INDEX('BCA Inputs'!$AF$14:$AF$54,MATCH(I560,'BCA Inputs'!$M$14:$M$54,0))*Q560+INDEX('BCA Inputs'!$AG$14:$AG$54,MATCH(I560,'BCA Inputs'!$M$14:$M$54,0))*F560+INDEX('BCA Inputs'!$AH$14:$AH$54,MATCH(I560,'BCA Inputs'!$M$14:$M$54,0))*G560,IF($B$3="RG&amp;E",INDEX('BCA Inputs'!$BM$14:$BM$54,MATCH(I560,'BCA Inputs'!$AW$14:$AW$54,0))*P560+INDEX('BCA Inputs'!$BN$14:$BN$54,MATCH(I560,'BCA Inputs'!$AW$14:$AW$54,0))*O560+INDEX('BCA Inputs'!$BO$14:$BO$54,MATCH(I560,'BCA Inputs'!$AW$14:$AW$54,0))*Q560+INDEX('BCA Inputs'!$BP$14:$BP$54,MATCH(I560,'BCA Inputs'!$AW$14:$AW$54,0))*F560+INDEX('BCA Inputs'!$BQ$14:$BQ$54,MATCH(I560,'BCA Inputs'!$AW$14:$AW$54,0))*G560,"")),"")</f>
        <v/>
      </c>
      <c r="AE560" s="237" t="str">
        <f t="shared" si="86"/>
        <v/>
      </c>
      <c r="AF560" s="198">
        <f t="shared" si="88"/>
        <v>0</v>
      </c>
      <c r="AG560" s="239">
        <f t="shared" si="89"/>
        <v>0</v>
      </c>
    </row>
    <row r="561" spans="1:33">
      <c r="A561" s="228"/>
      <c r="B561" s="176"/>
      <c r="C561" s="229"/>
      <c r="D561" s="230"/>
      <c r="E561" s="230"/>
      <c r="F561" s="230"/>
      <c r="G561" s="230"/>
      <c r="H561" s="231"/>
      <c r="I561" s="231"/>
      <c r="J561" s="232"/>
      <c r="K561" s="232"/>
      <c r="L561" s="232"/>
      <c r="M561" s="181">
        <f t="shared" si="87"/>
        <v>0</v>
      </c>
      <c r="N561" s="181">
        <f>IF(H561="",0,H561*I561*'Avoided Water Savings Cost'!$C$16)</f>
        <v>0</v>
      </c>
      <c r="O561" s="545">
        <f>IF(C561="",0,IF($B$3="NYSEG",C561/(1-'Avoided Electric Costs 2020'!$W$21),IF($B$3="RG&amp;E",C561/(1-'Avoided Electric Costs 2020'!$X$21),"")))</f>
        <v>0</v>
      </c>
      <c r="P561" s="546">
        <f>IF(D561="",0,IF($B$3="NYSEG",D561/(1-'Avoided Electric Costs 2020'!$W$21),IF($B$3="RG&amp;E",D561/(1-'Avoided Electric Costs 2020'!$X$21),"")))</f>
        <v>0</v>
      </c>
      <c r="Q561" s="546">
        <f>IF(E561="",0,IF($B$3="NYSEG",E561/(1-'Avoided Natural Gas Costs 2020'!$J$34),IF($B$3="RG&amp;E",E561/(1-'Avoided Natural Gas Costs 2020'!$K$34),"")))</f>
        <v>0</v>
      </c>
      <c r="R561" s="233" t="str">
        <f>IFERROR(IF(P561*'BCA Inputs'!$C$1+Q561*'BCA Inputs'!$C$2+F561*'BCA Inputs'!$C$2+G561*'BCA Inputs'!$C$2=0,"",P561*'BCA Inputs'!$C$1+Q561*'BCA Inputs'!$C$2+F561*'BCA Inputs'!$C$2+G561*'BCA Inputs'!$C$2),"")</f>
        <v/>
      </c>
      <c r="S561" s="181" t="str">
        <f t="shared" si="80"/>
        <v/>
      </c>
      <c r="T561" s="181" t="str">
        <f>IFERROR(IF($B$3="NYSEG",(INDEX('BCA Inputs'!$N$14:$N$54,MATCH(I561,'BCA Inputs'!$M$14:$M$54,0))*P561+INDEX('BCA Inputs'!$O$14:$O$54,MATCH(I561,'BCA Inputs'!$M$14:$M$54,0))*O561+INDEX('BCA Inputs'!P:P,MATCH(I561,'BCA Inputs'!M:M,0))*Q561+INDEX('BCA Inputs'!Q:Q,MATCH(I561,'BCA Inputs'!M:M,0))*F561+INDEX('BCA Inputs'!R:R,MATCH(I561,'BCA Inputs'!M:M,0))*G561)+L561+N561,IF($B$3="RG&amp;E",(INDEX('BCA Inputs'!$AX$14:$AX$54,MATCH(I561,'BCA Inputs'!$AW$14:$AW$54,0))*P561+INDEX('BCA Inputs'!$AY$14:$AY$54,MATCH(I561,'BCA Inputs'!$AW$14:$AW$54,0))*O561+INDEX('BCA Inputs'!$AZ$14:$AZ$54,MATCH(I561,'BCA Inputs'!$AW$14:$AW$54,0))*Q561+INDEX('BCA Inputs'!$BA$14:$BA$54,MATCH(I561,'BCA Inputs'!$AW$14:$AW$54,0))*F561+INDEX('BCA Inputs'!$BB$14:$BB$54,MATCH(I561,'BCA Inputs'!$AW$14:$AW$54,0))*G561)+L561+N561,"")),"")</f>
        <v/>
      </c>
      <c r="U561" s="234" t="str">
        <f t="shared" si="81"/>
        <v/>
      </c>
      <c r="V561" s="234" t="str">
        <f t="shared" si="82"/>
        <v/>
      </c>
      <c r="W561" s="234" t="str">
        <f t="shared" si="83"/>
        <v/>
      </c>
      <c r="Y561" s="235" t="str">
        <f t="shared" si="84"/>
        <v/>
      </c>
      <c r="Z561" s="236" t="str">
        <f>IFERROR(IF($B$3="NYSEG",INDEX('BCA Inputs'!$X$14:$X$54,MATCH(I561,'BCA Inputs'!$M$14:$M$54,0))*P561+INDEX('BCA Inputs'!$Y$14:$Y$54,MATCH(I561,'BCA Inputs'!$M$14:$M$54,0))*O561+INDEX('BCA Inputs'!$Z$14:$Z$54,MATCH(I561,'BCA Inputs'!$M$14:$M$54,0))*Q561+INDEX('BCA Inputs'!$AA$14:$AA$54,MATCH(I561,'BCA Inputs'!$M$14:$M$54,0))*F561+INDEX('BCA Inputs'!$AB$14:$AB$54,MATCH(I561,'BCA Inputs'!$M$14:$M$54,0))*G561,IF($B$3="RG&amp;E",INDEX('BCA Inputs'!$BG$14:$BG$54,MATCH(I561,'BCA Inputs'!$AW$14:$AW$54,0))*P561+INDEX('BCA Inputs'!$BH$14:$BH$54,MATCH(I561,'BCA Inputs'!$AW$14:$AW$54,0))*O561+INDEX('BCA Inputs'!$BI$14:$BI$54,MATCH(I561,'BCA Inputs'!$AW$14:$AW$54,0))*Q561+INDEX('BCA Inputs'!$BJ$14:$BJ$54,MATCH(I561,'BCA Inputs'!$AW$14:$AW$54,0))*F561+INDEX('BCA Inputs'!$BK$14:$BK$54,MATCH(I561,'BCA Inputs'!$AW$14:$AW$54,0))*G561,"")),"")</f>
        <v/>
      </c>
      <c r="AA561" s="237" t="str">
        <f t="shared" si="85"/>
        <v/>
      </c>
      <c r="AC561" s="238" t="str">
        <f>IFERROR((K561+R561)+IF($B$3="NYSEG",INDEX('BCA Inputs'!$AI$14:$AI$54,MATCH(I561,'BCA Inputs'!$M$14:$M$54,0))*P561+INDEX('BCA Inputs'!$AJ$14:$AJ$54,MATCH(I561,'BCA Inputs'!$M$14:$M$54,0))*Q561,IF($B$3="RG&amp;E",INDEX('BCA Inputs'!$BR$14:$BR$54,MATCH(I561,'BCA Inputs'!$AW$14:$AW$54,0))*P561+INDEX('BCA Inputs'!$BS$14:$BS$54,MATCH(I561,'BCA Inputs'!$AW$14:$AW$54,0))*Q561,"")),"")</f>
        <v/>
      </c>
      <c r="AD561" s="181" t="str">
        <f>IFERROR(IF($B$3="NYSEG",INDEX('BCA Inputs'!$AD$14:$AD$54,MATCH(I561,'BCA Inputs'!$M$14:$M$54,0))*P561+INDEX('BCA Inputs'!$AE$14:$AE$54,MATCH(I561,'BCA Inputs'!$M$14:$M$54,0))*O561+INDEX('BCA Inputs'!$AF$14:$AF$54,MATCH(I561,'BCA Inputs'!$M$14:$M$54,0))*Q561+INDEX('BCA Inputs'!$AG$14:$AG$54,MATCH(I561,'BCA Inputs'!$M$14:$M$54,0))*F561+INDEX('BCA Inputs'!$AH$14:$AH$54,MATCH(I561,'BCA Inputs'!$M$14:$M$54,0))*G561,IF($B$3="RG&amp;E",INDEX('BCA Inputs'!$BM$14:$BM$54,MATCH(I561,'BCA Inputs'!$AW$14:$AW$54,0))*P561+INDEX('BCA Inputs'!$BN$14:$BN$54,MATCH(I561,'BCA Inputs'!$AW$14:$AW$54,0))*O561+INDEX('BCA Inputs'!$BO$14:$BO$54,MATCH(I561,'BCA Inputs'!$AW$14:$AW$54,0))*Q561+INDEX('BCA Inputs'!$BP$14:$BP$54,MATCH(I561,'BCA Inputs'!$AW$14:$AW$54,0))*F561+INDEX('BCA Inputs'!$BQ$14:$BQ$54,MATCH(I561,'BCA Inputs'!$AW$14:$AW$54,0))*G561,"")),"")</f>
        <v/>
      </c>
      <c r="AE561" s="237" t="str">
        <f t="shared" si="86"/>
        <v/>
      </c>
      <c r="AF561" s="198">
        <f t="shared" si="88"/>
        <v>0</v>
      </c>
      <c r="AG561" s="239">
        <f t="shared" si="89"/>
        <v>0</v>
      </c>
    </row>
    <row r="562" spans="1:33">
      <c r="A562" s="228"/>
      <c r="B562" s="176"/>
      <c r="C562" s="229"/>
      <c r="D562" s="230"/>
      <c r="E562" s="230"/>
      <c r="F562" s="230"/>
      <c r="G562" s="230"/>
      <c r="H562" s="231"/>
      <c r="I562" s="231"/>
      <c r="J562" s="232"/>
      <c r="K562" s="232"/>
      <c r="L562" s="232"/>
      <c r="M562" s="181">
        <f t="shared" si="87"/>
        <v>0</v>
      </c>
      <c r="N562" s="181">
        <f>IF(H562="",0,H562*I562*'Avoided Water Savings Cost'!$C$16)</f>
        <v>0</v>
      </c>
      <c r="O562" s="545">
        <f>IF(C562="",0,IF($B$3="NYSEG",C562/(1-'Avoided Electric Costs 2020'!$W$21),IF($B$3="RG&amp;E",C562/(1-'Avoided Electric Costs 2020'!$X$21),"")))</f>
        <v>0</v>
      </c>
      <c r="P562" s="546">
        <f>IF(D562="",0,IF($B$3="NYSEG",D562/(1-'Avoided Electric Costs 2020'!$W$21),IF($B$3="RG&amp;E",D562/(1-'Avoided Electric Costs 2020'!$X$21),"")))</f>
        <v>0</v>
      </c>
      <c r="Q562" s="546">
        <f>IF(E562="",0,IF($B$3="NYSEG",E562/(1-'Avoided Natural Gas Costs 2020'!$J$34),IF($B$3="RG&amp;E",E562/(1-'Avoided Natural Gas Costs 2020'!$K$34),"")))</f>
        <v>0</v>
      </c>
      <c r="R562" s="233" t="str">
        <f>IFERROR(IF(P562*'BCA Inputs'!$C$1+Q562*'BCA Inputs'!$C$2+F562*'BCA Inputs'!$C$2+G562*'BCA Inputs'!$C$2=0,"",P562*'BCA Inputs'!$C$1+Q562*'BCA Inputs'!$C$2+F562*'BCA Inputs'!$C$2+G562*'BCA Inputs'!$C$2),"")</f>
        <v/>
      </c>
      <c r="S562" s="181" t="str">
        <f t="shared" si="80"/>
        <v/>
      </c>
      <c r="T562" s="181" t="str">
        <f>IFERROR(IF($B$3="NYSEG",(INDEX('BCA Inputs'!$N$14:$N$54,MATCH(I562,'BCA Inputs'!$M$14:$M$54,0))*P562+INDEX('BCA Inputs'!$O$14:$O$54,MATCH(I562,'BCA Inputs'!$M$14:$M$54,0))*O562+INDEX('BCA Inputs'!P:P,MATCH(I562,'BCA Inputs'!M:M,0))*Q562+INDEX('BCA Inputs'!Q:Q,MATCH(I562,'BCA Inputs'!M:M,0))*F562+INDEX('BCA Inputs'!R:R,MATCH(I562,'BCA Inputs'!M:M,0))*G562)+L562+N562,IF($B$3="RG&amp;E",(INDEX('BCA Inputs'!$AX$14:$AX$54,MATCH(I562,'BCA Inputs'!$AW$14:$AW$54,0))*P562+INDEX('BCA Inputs'!$AY$14:$AY$54,MATCH(I562,'BCA Inputs'!$AW$14:$AW$54,0))*O562+INDEX('BCA Inputs'!$AZ$14:$AZ$54,MATCH(I562,'BCA Inputs'!$AW$14:$AW$54,0))*Q562+INDEX('BCA Inputs'!$BA$14:$BA$54,MATCH(I562,'BCA Inputs'!$AW$14:$AW$54,0))*F562+INDEX('BCA Inputs'!$BB$14:$BB$54,MATCH(I562,'BCA Inputs'!$AW$14:$AW$54,0))*G562)+L562+N562,"")),"")</f>
        <v/>
      </c>
      <c r="U562" s="234" t="str">
        <f t="shared" si="81"/>
        <v/>
      </c>
      <c r="V562" s="234" t="str">
        <f t="shared" si="82"/>
        <v/>
      </c>
      <c r="W562" s="234" t="str">
        <f t="shared" si="83"/>
        <v/>
      </c>
      <c r="Y562" s="235" t="str">
        <f t="shared" si="84"/>
        <v/>
      </c>
      <c r="Z562" s="236" t="str">
        <f>IFERROR(IF($B$3="NYSEG",INDEX('BCA Inputs'!$X$14:$X$54,MATCH(I562,'BCA Inputs'!$M$14:$M$54,0))*P562+INDEX('BCA Inputs'!$Y$14:$Y$54,MATCH(I562,'BCA Inputs'!$M$14:$M$54,0))*O562+INDEX('BCA Inputs'!$Z$14:$Z$54,MATCH(I562,'BCA Inputs'!$M$14:$M$54,0))*Q562+INDEX('BCA Inputs'!$AA$14:$AA$54,MATCH(I562,'BCA Inputs'!$M$14:$M$54,0))*F562+INDEX('BCA Inputs'!$AB$14:$AB$54,MATCH(I562,'BCA Inputs'!$M$14:$M$54,0))*G562,IF($B$3="RG&amp;E",INDEX('BCA Inputs'!$BG$14:$BG$54,MATCH(I562,'BCA Inputs'!$AW$14:$AW$54,0))*P562+INDEX('BCA Inputs'!$BH$14:$BH$54,MATCH(I562,'BCA Inputs'!$AW$14:$AW$54,0))*O562+INDEX('BCA Inputs'!$BI$14:$BI$54,MATCH(I562,'BCA Inputs'!$AW$14:$AW$54,0))*Q562+INDEX('BCA Inputs'!$BJ$14:$BJ$54,MATCH(I562,'BCA Inputs'!$AW$14:$AW$54,0))*F562+INDEX('BCA Inputs'!$BK$14:$BK$54,MATCH(I562,'BCA Inputs'!$AW$14:$AW$54,0))*G562,"")),"")</f>
        <v/>
      </c>
      <c r="AA562" s="237" t="str">
        <f t="shared" si="85"/>
        <v/>
      </c>
      <c r="AC562" s="238" t="str">
        <f>IFERROR((K562+R562)+IF($B$3="NYSEG",INDEX('BCA Inputs'!$AI$14:$AI$54,MATCH(I562,'BCA Inputs'!$M$14:$M$54,0))*P562+INDEX('BCA Inputs'!$AJ$14:$AJ$54,MATCH(I562,'BCA Inputs'!$M$14:$M$54,0))*Q562,IF($B$3="RG&amp;E",INDEX('BCA Inputs'!$BR$14:$BR$54,MATCH(I562,'BCA Inputs'!$AW$14:$AW$54,0))*P562+INDEX('BCA Inputs'!$BS$14:$BS$54,MATCH(I562,'BCA Inputs'!$AW$14:$AW$54,0))*Q562,"")),"")</f>
        <v/>
      </c>
      <c r="AD562" s="181" t="str">
        <f>IFERROR(IF($B$3="NYSEG",INDEX('BCA Inputs'!$AD$14:$AD$54,MATCH(I562,'BCA Inputs'!$M$14:$M$54,0))*P562+INDEX('BCA Inputs'!$AE$14:$AE$54,MATCH(I562,'BCA Inputs'!$M$14:$M$54,0))*O562+INDEX('BCA Inputs'!$AF$14:$AF$54,MATCH(I562,'BCA Inputs'!$M$14:$M$54,0))*Q562+INDEX('BCA Inputs'!$AG$14:$AG$54,MATCH(I562,'BCA Inputs'!$M$14:$M$54,0))*F562+INDEX('BCA Inputs'!$AH$14:$AH$54,MATCH(I562,'BCA Inputs'!$M$14:$M$54,0))*G562,IF($B$3="RG&amp;E",INDEX('BCA Inputs'!$BM$14:$BM$54,MATCH(I562,'BCA Inputs'!$AW$14:$AW$54,0))*P562+INDEX('BCA Inputs'!$BN$14:$BN$54,MATCH(I562,'BCA Inputs'!$AW$14:$AW$54,0))*O562+INDEX('BCA Inputs'!$BO$14:$BO$54,MATCH(I562,'BCA Inputs'!$AW$14:$AW$54,0))*Q562+INDEX('BCA Inputs'!$BP$14:$BP$54,MATCH(I562,'BCA Inputs'!$AW$14:$AW$54,0))*F562+INDEX('BCA Inputs'!$BQ$14:$BQ$54,MATCH(I562,'BCA Inputs'!$AW$14:$AW$54,0))*G562,"")),"")</f>
        <v/>
      </c>
      <c r="AE562" s="237" t="str">
        <f t="shared" si="86"/>
        <v/>
      </c>
      <c r="AF562" s="198">
        <f t="shared" si="88"/>
        <v>0</v>
      </c>
      <c r="AG562" s="239">
        <f t="shared" si="89"/>
        <v>0</v>
      </c>
    </row>
    <row r="563" spans="1:33">
      <c r="A563" s="228"/>
      <c r="B563" s="176"/>
      <c r="C563" s="229"/>
      <c r="D563" s="230"/>
      <c r="E563" s="230"/>
      <c r="F563" s="230"/>
      <c r="G563" s="230"/>
      <c r="H563" s="231"/>
      <c r="I563" s="231"/>
      <c r="J563" s="232"/>
      <c r="K563" s="232"/>
      <c r="L563" s="232"/>
      <c r="M563" s="181">
        <f t="shared" si="87"/>
        <v>0</v>
      </c>
      <c r="N563" s="181">
        <f>IF(H563="",0,H563*I563*'Avoided Water Savings Cost'!$C$16)</f>
        <v>0</v>
      </c>
      <c r="O563" s="545">
        <f>IF(C563="",0,IF($B$3="NYSEG",C563/(1-'Avoided Electric Costs 2020'!$W$21),IF($B$3="RG&amp;E",C563/(1-'Avoided Electric Costs 2020'!$X$21),"")))</f>
        <v>0</v>
      </c>
      <c r="P563" s="546">
        <f>IF(D563="",0,IF($B$3="NYSEG",D563/(1-'Avoided Electric Costs 2020'!$W$21),IF($B$3="RG&amp;E",D563/(1-'Avoided Electric Costs 2020'!$X$21),"")))</f>
        <v>0</v>
      </c>
      <c r="Q563" s="546">
        <f>IF(E563="",0,IF($B$3="NYSEG",E563/(1-'Avoided Natural Gas Costs 2020'!$J$34),IF($B$3="RG&amp;E",E563/(1-'Avoided Natural Gas Costs 2020'!$K$34),"")))</f>
        <v>0</v>
      </c>
      <c r="R563" s="233" t="str">
        <f>IFERROR(IF(P563*'BCA Inputs'!$C$1+Q563*'BCA Inputs'!$C$2+F563*'BCA Inputs'!$C$2+G563*'BCA Inputs'!$C$2=0,"",P563*'BCA Inputs'!$C$1+Q563*'BCA Inputs'!$C$2+F563*'BCA Inputs'!$C$2+G563*'BCA Inputs'!$C$2),"")</f>
        <v/>
      </c>
      <c r="S563" s="181" t="str">
        <f t="shared" si="80"/>
        <v/>
      </c>
      <c r="T563" s="181" t="str">
        <f>IFERROR(IF($B$3="NYSEG",(INDEX('BCA Inputs'!$N$14:$N$54,MATCH(I563,'BCA Inputs'!$M$14:$M$54,0))*P563+INDEX('BCA Inputs'!$O$14:$O$54,MATCH(I563,'BCA Inputs'!$M$14:$M$54,0))*O563+INDEX('BCA Inputs'!P:P,MATCH(I563,'BCA Inputs'!M:M,0))*Q563+INDEX('BCA Inputs'!Q:Q,MATCH(I563,'BCA Inputs'!M:M,0))*F563+INDEX('BCA Inputs'!R:R,MATCH(I563,'BCA Inputs'!M:M,0))*G563)+L563+N563,IF($B$3="RG&amp;E",(INDEX('BCA Inputs'!$AX$14:$AX$54,MATCH(I563,'BCA Inputs'!$AW$14:$AW$54,0))*P563+INDEX('BCA Inputs'!$AY$14:$AY$54,MATCH(I563,'BCA Inputs'!$AW$14:$AW$54,0))*O563+INDEX('BCA Inputs'!$AZ$14:$AZ$54,MATCH(I563,'BCA Inputs'!$AW$14:$AW$54,0))*Q563+INDEX('BCA Inputs'!$BA$14:$BA$54,MATCH(I563,'BCA Inputs'!$AW$14:$AW$54,0))*F563+INDEX('BCA Inputs'!$BB$14:$BB$54,MATCH(I563,'BCA Inputs'!$AW$14:$AW$54,0))*G563)+L563+N563,"")),"")</f>
        <v/>
      </c>
      <c r="U563" s="234" t="str">
        <f t="shared" si="81"/>
        <v/>
      </c>
      <c r="V563" s="234" t="str">
        <f t="shared" si="82"/>
        <v/>
      </c>
      <c r="W563" s="234" t="str">
        <f t="shared" si="83"/>
        <v/>
      </c>
      <c r="Y563" s="235" t="str">
        <f t="shared" si="84"/>
        <v/>
      </c>
      <c r="Z563" s="236" t="str">
        <f>IFERROR(IF($B$3="NYSEG",INDEX('BCA Inputs'!$X$14:$X$54,MATCH(I563,'BCA Inputs'!$M$14:$M$54,0))*P563+INDEX('BCA Inputs'!$Y$14:$Y$54,MATCH(I563,'BCA Inputs'!$M$14:$M$54,0))*O563+INDEX('BCA Inputs'!$Z$14:$Z$54,MATCH(I563,'BCA Inputs'!$M$14:$M$54,0))*Q563+INDEX('BCA Inputs'!$AA$14:$AA$54,MATCH(I563,'BCA Inputs'!$M$14:$M$54,0))*F563+INDEX('BCA Inputs'!$AB$14:$AB$54,MATCH(I563,'BCA Inputs'!$M$14:$M$54,0))*G563,IF($B$3="RG&amp;E",INDEX('BCA Inputs'!$BG$14:$BG$54,MATCH(I563,'BCA Inputs'!$AW$14:$AW$54,0))*P563+INDEX('BCA Inputs'!$BH$14:$BH$54,MATCH(I563,'BCA Inputs'!$AW$14:$AW$54,0))*O563+INDEX('BCA Inputs'!$BI$14:$BI$54,MATCH(I563,'BCA Inputs'!$AW$14:$AW$54,0))*Q563+INDEX('BCA Inputs'!$BJ$14:$BJ$54,MATCH(I563,'BCA Inputs'!$AW$14:$AW$54,0))*F563+INDEX('BCA Inputs'!$BK$14:$BK$54,MATCH(I563,'BCA Inputs'!$AW$14:$AW$54,0))*G563,"")),"")</f>
        <v/>
      </c>
      <c r="AA563" s="237" t="str">
        <f t="shared" si="85"/>
        <v/>
      </c>
      <c r="AC563" s="238" t="str">
        <f>IFERROR((K563+R563)+IF($B$3="NYSEG",INDEX('BCA Inputs'!$AI$14:$AI$54,MATCH(I563,'BCA Inputs'!$M$14:$M$54,0))*P563+INDEX('BCA Inputs'!$AJ$14:$AJ$54,MATCH(I563,'BCA Inputs'!$M$14:$M$54,0))*Q563,IF($B$3="RG&amp;E",INDEX('BCA Inputs'!$BR$14:$BR$54,MATCH(I563,'BCA Inputs'!$AW$14:$AW$54,0))*P563+INDEX('BCA Inputs'!$BS$14:$BS$54,MATCH(I563,'BCA Inputs'!$AW$14:$AW$54,0))*Q563,"")),"")</f>
        <v/>
      </c>
      <c r="AD563" s="181" t="str">
        <f>IFERROR(IF($B$3="NYSEG",INDEX('BCA Inputs'!$AD$14:$AD$54,MATCH(I563,'BCA Inputs'!$M$14:$M$54,0))*P563+INDEX('BCA Inputs'!$AE$14:$AE$54,MATCH(I563,'BCA Inputs'!$M$14:$M$54,0))*O563+INDEX('BCA Inputs'!$AF$14:$AF$54,MATCH(I563,'BCA Inputs'!$M$14:$M$54,0))*Q563+INDEX('BCA Inputs'!$AG$14:$AG$54,MATCH(I563,'BCA Inputs'!$M$14:$M$54,0))*F563+INDEX('BCA Inputs'!$AH$14:$AH$54,MATCH(I563,'BCA Inputs'!$M$14:$M$54,0))*G563,IF($B$3="RG&amp;E",INDEX('BCA Inputs'!$BM$14:$BM$54,MATCH(I563,'BCA Inputs'!$AW$14:$AW$54,0))*P563+INDEX('BCA Inputs'!$BN$14:$BN$54,MATCH(I563,'BCA Inputs'!$AW$14:$AW$54,0))*O563+INDEX('BCA Inputs'!$BO$14:$BO$54,MATCH(I563,'BCA Inputs'!$AW$14:$AW$54,0))*Q563+INDEX('BCA Inputs'!$BP$14:$BP$54,MATCH(I563,'BCA Inputs'!$AW$14:$AW$54,0))*F563+INDEX('BCA Inputs'!$BQ$14:$BQ$54,MATCH(I563,'BCA Inputs'!$AW$14:$AW$54,0))*G563,"")),"")</f>
        <v/>
      </c>
      <c r="AE563" s="237" t="str">
        <f t="shared" si="86"/>
        <v/>
      </c>
      <c r="AF563" s="198">
        <f t="shared" si="88"/>
        <v>0</v>
      </c>
      <c r="AG563" s="239">
        <f t="shared" si="89"/>
        <v>0</v>
      </c>
    </row>
    <row r="564" spans="1:33">
      <c r="A564" s="228"/>
      <c r="B564" s="176"/>
      <c r="C564" s="229"/>
      <c r="D564" s="230"/>
      <c r="E564" s="230"/>
      <c r="F564" s="230"/>
      <c r="G564" s="230"/>
      <c r="H564" s="231"/>
      <c r="I564" s="231"/>
      <c r="J564" s="232"/>
      <c r="K564" s="232"/>
      <c r="L564" s="232"/>
      <c r="M564" s="181">
        <f t="shared" si="87"/>
        <v>0</v>
      </c>
      <c r="N564" s="181">
        <f>IF(H564="",0,H564*I564*'Avoided Water Savings Cost'!$C$16)</f>
        <v>0</v>
      </c>
      <c r="O564" s="545">
        <f>IF(C564="",0,IF($B$3="NYSEG",C564/(1-'Avoided Electric Costs 2020'!$W$21),IF($B$3="RG&amp;E",C564/(1-'Avoided Electric Costs 2020'!$X$21),"")))</f>
        <v>0</v>
      </c>
      <c r="P564" s="546">
        <f>IF(D564="",0,IF($B$3="NYSEG",D564/(1-'Avoided Electric Costs 2020'!$W$21),IF($B$3="RG&amp;E",D564/(1-'Avoided Electric Costs 2020'!$X$21),"")))</f>
        <v>0</v>
      </c>
      <c r="Q564" s="546">
        <f>IF(E564="",0,IF($B$3="NYSEG",E564/(1-'Avoided Natural Gas Costs 2020'!$J$34),IF($B$3="RG&amp;E",E564/(1-'Avoided Natural Gas Costs 2020'!$K$34),"")))</f>
        <v>0</v>
      </c>
      <c r="R564" s="233" t="str">
        <f>IFERROR(IF(P564*'BCA Inputs'!$C$1+Q564*'BCA Inputs'!$C$2+F564*'BCA Inputs'!$C$2+G564*'BCA Inputs'!$C$2=0,"",P564*'BCA Inputs'!$C$1+Q564*'BCA Inputs'!$C$2+F564*'BCA Inputs'!$C$2+G564*'BCA Inputs'!$C$2),"")</f>
        <v/>
      </c>
      <c r="S564" s="181" t="str">
        <f t="shared" si="80"/>
        <v/>
      </c>
      <c r="T564" s="181" t="str">
        <f>IFERROR(IF($B$3="NYSEG",(INDEX('BCA Inputs'!$N$14:$N$54,MATCH(I564,'BCA Inputs'!$M$14:$M$54,0))*P564+INDEX('BCA Inputs'!$O$14:$O$54,MATCH(I564,'BCA Inputs'!$M$14:$M$54,0))*O564+INDEX('BCA Inputs'!P:P,MATCH(I564,'BCA Inputs'!M:M,0))*Q564+INDEX('BCA Inputs'!Q:Q,MATCH(I564,'BCA Inputs'!M:M,0))*F564+INDEX('BCA Inputs'!R:R,MATCH(I564,'BCA Inputs'!M:M,0))*G564)+L564+N564,IF($B$3="RG&amp;E",(INDEX('BCA Inputs'!$AX$14:$AX$54,MATCH(I564,'BCA Inputs'!$AW$14:$AW$54,0))*P564+INDEX('BCA Inputs'!$AY$14:$AY$54,MATCH(I564,'BCA Inputs'!$AW$14:$AW$54,0))*O564+INDEX('BCA Inputs'!$AZ$14:$AZ$54,MATCH(I564,'BCA Inputs'!$AW$14:$AW$54,0))*Q564+INDEX('BCA Inputs'!$BA$14:$BA$54,MATCH(I564,'BCA Inputs'!$AW$14:$AW$54,0))*F564+INDEX('BCA Inputs'!$BB$14:$BB$54,MATCH(I564,'BCA Inputs'!$AW$14:$AW$54,0))*G564)+L564+N564,"")),"")</f>
        <v/>
      </c>
      <c r="U564" s="234" t="str">
        <f t="shared" si="81"/>
        <v/>
      </c>
      <c r="V564" s="234" t="str">
        <f t="shared" si="82"/>
        <v/>
      </c>
      <c r="W564" s="234" t="str">
        <f t="shared" si="83"/>
        <v/>
      </c>
      <c r="Y564" s="235" t="str">
        <f t="shared" si="84"/>
        <v/>
      </c>
      <c r="Z564" s="236" t="str">
        <f>IFERROR(IF($B$3="NYSEG",INDEX('BCA Inputs'!$X$14:$X$54,MATCH(I564,'BCA Inputs'!$M$14:$M$54,0))*P564+INDEX('BCA Inputs'!$Y$14:$Y$54,MATCH(I564,'BCA Inputs'!$M$14:$M$54,0))*O564+INDEX('BCA Inputs'!$Z$14:$Z$54,MATCH(I564,'BCA Inputs'!$M$14:$M$54,0))*Q564+INDEX('BCA Inputs'!$AA$14:$AA$54,MATCH(I564,'BCA Inputs'!$M$14:$M$54,0))*F564+INDEX('BCA Inputs'!$AB$14:$AB$54,MATCH(I564,'BCA Inputs'!$M$14:$M$54,0))*G564,IF($B$3="RG&amp;E",INDEX('BCA Inputs'!$BG$14:$BG$54,MATCH(I564,'BCA Inputs'!$AW$14:$AW$54,0))*P564+INDEX('BCA Inputs'!$BH$14:$BH$54,MATCH(I564,'BCA Inputs'!$AW$14:$AW$54,0))*O564+INDEX('BCA Inputs'!$BI$14:$BI$54,MATCH(I564,'BCA Inputs'!$AW$14:$AW$54,0))*Q564+INDEX('BCA Inputs'!$BJ$14:$BJ$54,MATCH(I564,'BCA Inputs'!$AW$14:$AW$54,0))*F564+INDEX('BCA Inputs'!$BK$14:$BK$54,MATCH(I564,'BCA Inputs'!$AW$14:$AW$54,0))*G564,"")),"")</f>
        <v/>
      </c>
      <c r="AA564" s="237" t="str">
        <f t="shared" si="85"/>
        <v/>
      </c>
      <c r="AC564" s="238" t="str">
        <f>IFERROR((K564+R564)+IF($B$3="NYSEG",INDEX('BCA Inputs'!$AI$14:$AI$54,MATCH(I564,'BCA Inputs'!$M$14:$M$54,0))*P564+INDEX('BCA Inputs'!$AJ$14:$AJ$54,MATCH(I564,'BCA Inputs'!$M$14:$M$54,0))*Q564,IF($B$3="RG&amp;E",INDEX('BCA Inputs'!$BR$14:$BR$54,MATCH(I564,'BCA Inputs'!$AW$14:$AW$54,0))*P564+INDEX('BCA Inputs'!$BS$14:$BS$54,MATCH(I564,'BCA Inputs'!$AW$14:$AW$54,0))*Q564,"")),"")</f>
        <v/>
      </c>
      <c r="AD564" s="181" t="str">
        <f>IFERROR(IF($B$3="NYSEG",INDEX('BCA Inputs'!$AD$14:$AD$54,MATCH(I564,'BCA Inputs'!$M$14:$M$54,0))*P564+INDEX('BCA Inputs'!$AE$14:$AE$54,MATCH(I564,'BCA Inputs'!$M$14:$M$54,0))*O564+INDEX('BCA Inputs'!$AF$14:$AF$54,MATCH(I564,'BCA Inputs'!$M$14:$M$54,0))*Q564+INDEX('BCA Inputs'!$AG$14:$AG$54,MATCH(I564,'BCA Inputs'!$M$14:$M$54,0))*F564+INDEX('BCA Inputs'!$AH$14:$AH$54,MATCH(I564,'BCA Inputs'!$M$14:$M$54,0))*G564,IF($B$3="RG&amp;E",INDEX('BCA Inputs'!$BM$14:$BM$54,MATCH(I564,'BCA Inputs'!$AW$14:$AW$54,0))*P564+INDEX('BCA Inputs'!$BN$14:$BN$54,MATCH(I564,'BCA Inputs'!$AW$14:$AW$54,0))*O564+INDEX('BCA Inputs'!$BO$14:$BO$54,MATCH(I564,'BCA Inputs'!$AW$14:$AW$54,0))*Q564+INDEX('BCA Inputs'!$BP$14:$BP$54,MATCH(I564,'BCA Inputs'!$AW$14:$AW$54,0))*F564+INDEX('BCA Inputs'!$BQ$14:$BQ$54,MATCH(I564,'BCA Inputs'!$AW$14:$AW$54,0))*G564,"")),"")</f>
        <v/>
      </c>
      <c r="AE564" s="237" t="str">
        <f t="shared" si="86"/>
        <v/>
      </c>
      <c r="AF564" s="198">
        <f t="shared" si="88"/>
        <v>0</v>
      </c>
      <c r="AG564" s="239">
        <f t="shared" si="89"/>
        <v>0</v>
      </c>
    </row>
    <row r="565" spans="1:33">
      <c r="A565" s="228"/>
      <c r="B565" s="176"/>
      <c r="C565" s="229"/>
      <c r="D565" s="230"/>
      <c r="E565" s="230"/>
      <c r="F565" s="230"/>
      <c r="G565" s="230"/>
      <c r="H565" s="231"/>
      <c r="I565" s="231"/>
      <c r="J565" s="232"/>
      <c r="K565" s="232"/>
      <c r="L565" s="232"/>
      <c r="M565" s="181">
        <f t="shared" si="87"/>
        <v>0</v>
      </c>
      <c r="N565" s="181">
        <f>IF(H565="",0,H565*I565*'Avoided Water Savings Cost'!$C$16)</f>
        <v>0</v>
      </c>
      <c r="O565" s="545">
        <f>IF(C565="",0,IF($B$3="NYSEG",C565/(1-'Avoided Electric Costs 2020'!$W$21),IF($B$3="RG&amp;E",C565/(1-'Avoided Electric Costs 2020'!$X$21),"")))</f>
        <v>0</v>
      </c>
      <c r="P565" s="546">
        <f>IF(D565="",0,IF($B$3="NYSEG",D565/(1-'Avoided Electric Costs 2020'!$W$21),IF($B$3="RG&amp;E",D565/(1-'Avoided Electric Costs 2020'!$X$21),"")))</f>
        <v>0</v>
      </c>
      <c r="Q565" s="546">
        <f>IF(E565="",0,IF($B$3="NYSEG",E565/(1-'Avoided Natural Gas Costs 2020'!$J$34),IF($B$3="RG&amp;E",E565/(1-'Avoided Natural Gas Costs 2020'!$K$34),"")))</f>
        <v>0</v>
      </c>
      <c r="R565" s="233" t="str">
        <f>IFERROR(IF(P565*'BCA Inputs'!$C$1+Q565*'BCA Inputs'!$C$2+F565*'BCA Inputs'!$C$2+G565*'BCA Inputs'!$C$2=0,"",P565*'BCA Inputs'!$C$1+Q565*'BCA Inputs'!$C$2+F565*'BCA Inputs'!$C$2+G565*'BCA Inputs'!$C$2),"")</f>
        <v/>
      </c>
      <c r="S565" s="181" t="str">
        <f t="shared" si="80"/>
        <v/>
      </c>
      <c r="T565" s="181" t="str">
        <f>IFERROR(IF($B$3="NYSEG",(INDEX('BCA Inputs'!$N$14:$N$54,MATCH(I565,'BCA Inputs'!$M$14:$M$54,0))*P565+INDEX('BCA Inputs'!$O$14:$O$54,MATCH(I565,'BCA Inputs'!$M$14:$M$54,0))*O565+INDEX('BCA Inputs'!P:P,MATCH(I565,'BCA Inputs'!M:M,0))*Q565+INDEX('BCA Inputs'!Q:Q,MATCH(I565,'BCA Inputs'!M:M,0))*F565+INDEX('BCA Inputs'!R:R,MATCH(I565,'BCA Inputs'!M:M,0))*G565)+L565+N565,IF($B$3="RG&amp;E",(INDEX('BCA Inputs'!$AX$14:$AX$54,MATCH(I565,'BCA Inputs'!$AW$14:$AW$54,0))*P565+INDEX('BCA Inputs'!$AY$14:$AY$54,MATCH(I565,'BCA Inputs'!$AW$14:$AW$54,0))*O565+INDEX('BCA Inputs'!$AZ$14:$AZ$54,MATCH(I565,'BCA Inputs'!$AW$14:$AW$54,0))*Q565+INDEX('BCA Inputs'!$BA$14:$BA$54,MATCH(I565,'BCA Inputs'!$AW$14:$AW$54,0))*F565+INDEX('BCA Inputs'!$BB$14:$BB$54,MATCH(I565,'BCA Inputs'!$AW$14:$AW$54,0))*G565)+L565+N565,"")),"")</f>
        <v/>
      </c>
      <c r="U565" s="234" t="str">
        <f t="shared" si="81"/>
        <v/>
      </c>
      <c r="V565" s="234" t="str">
        <f t="shared" si="82"/>
        <v/>
      </c>
      <c r="W565" s="234" t="str">
        <f t="shared" si="83"/>
        <v/>
      </c>
      <c r="Y565" s="235" t="str">
        <f t="shared" si="84"/>
        <v/>
      </c>
      <c r="Z565" s="236" t="str">
        <f>IFERROR(IF($B$3="NYSEG",INDEX('BCA Inputs'!$X$14:$X$54,MATCH(I565,'BCA Inputs'!$M$14:$M$54,0))*P565+INDEX('BCA Inputs'!$Y$14:$Y$54,MATCH(I565,'BCA Inputs'!$M$14:$M$54,0))*O565+INDEX('BCA Inputs'!$Z$14:$Z$54,MATCH(I565,'BCA Inputs'!$M$14:$M$54,0))*Q565+INDEX('BCA Inputs'!$AA$14:$AA$54,MATCH(I565,'BCA Inputs'!$M$14:$M$54,0))*F565+INDEX('BCA Inputs'!$AB$14:$AB$54,MATCH(I565,'BCA Inputs'!$M$14:$M$54,0))*G565,IF($B$3="RG&amp;E",INDEX('BCA Inputs'!$BG$14:$BG$54,MATCH(I565,'BCA Inputs'!$AW$14:$AW$54,0))*P565+INDEX('BCA Inputs'!$BH$14:$BH$54,MATCH(I565,'BCA Inputs'!$AW$14:$AW$54,0))*O565+INDEX('BCA Inputs'!$BI$14:$BI$54,MATCH(I565,'BCA Inputs'!$AW$14:$AW$54,0))*Q565+INDEX('BCA Inputs'!$BJ$14:$BJ$54,MATCH(I565,'BCA Inputs'!$AW$14:$AW$54,0))*F565+INDEX('BCA Inputs'!$BK$14:$BK$54,MATCH(I565,'BCA Inputs'!$AW$14:$AW$54,0))*G565,"")),"")</f>
        <v/>
      </c>
      <c r="AA565" s="237" t="str">
        <f t="shared" si="85"/>
        <v/>
      </c>
      <c r="AC565" s="238" t="str">
        <f>IFERROR((K565+R565)+IF($B$3="NYSEG",INDEX('BCA Inputs'!$AI$14:$AI$54,MATCH(I565,'BCA Inputs'!$M$14:$M$54,0))*P565+INDEX('BCA Inputs'!$AJ$14:$AJ$54,MATCH(I565,'BCA Inputs'!$M$14:$M$54,0))*Q565,IF($B$3="RG&amp;E",INDEX('BCA Inputs'!$BR$14:$BR$54,MATCH(I565,'BCA Inputs'!$AW$14:$AW$54,0))*P565+INDEX('BCA Inputs'!$BS$14:$BS$54,MATCH(I565,'BCA Inputs'!$AW$14:$AW$54,0))*Q565,"")),"")</f>
        <v/>
      </c>
      <c r="AD565" s="181" t="str">
        <f>IFERROR(IF($B$3="NYSEG",INDEX('BCA Inputs'!$AD$14:$AD$54,MATCH(I565,'BCA Inputs'!$M$14:$M$54,0))*P565+INDEX('BCA Inputs'!$AE$14:$AE$54,MATCH(I565,'BCA Inputs'!$M$14:$M$54,0))*O565+INDEX('BCA Inputs'!$AF$14:$AF$54,MATCH(I565,'BCA Inputs'!$M$14:$M$54,0))*Q565+INDEX('BCA Inputs'!$AG$14:$AG$54,MATCH(I565,'BCA Inputs'!$M$14:$M$54,0))*F565+INDEX('BCA Inputs'!$AH$14:$AH$54,MATCH(I565,'BCA Inputs'!$M$14:$M$54,0))*G565,IF($B$3="RG&amp;E",INDEX('BCA Inputs'!$BM$14:$BM$54,MATCH(I565,'BCA Inputs'!$AW$14:$AW$54,0))*P565+INDEX('BCA Inputs'!$BN$14:$BN$54,MATCH(I565,'BCA Inputs'!$AW$14:$AW$54,0))*O565+INDEX('BCA Inputs'!$BO$14:$BO$54,MATCH(I565,'BCA Inputs'!$AW$14:$AW$54,0))*Q565+INDEX('BCA Inputs'!$BP$14:$BP$54,MATCH(I565,'BCA Inputs'!$AW$14:$AW$54,0))*F565+INDEX('BCA Inputs'!$BQ$14:$BQ$54,MATCH(I565,'BCA Inputs'!$AW$14:$AW$54,0))*G565,"")),"")</f>
        <v/>
      </c>
      <c r="AE565" s="237" t="str">
        <f t="shared" si="86"/>
        <v/>
      </c>
      <c r="AF565" s="198">
        <f t="shared" si="88"/>
        <v>0</v>
      </c>
      <c r="AG565" s="239">
        <f t="shared" si="89"/>
        <v>0</v>
      </c>
    </row>
    <row r="566" spans="1:33">
      <c r="A566" s="228"/>
      <c r="B566" s="176"/>
      <c r="C566" s="229"/>
      <c r="D566" s="230"/>
      <c r="E566" s="230"/>
      <c r="F566" s="230"/>
      <c r="G566" s="230"/>
      <c r="H566" s="231"/>
      <c r="I566" s="231"/>
      <c r="J566" s="232"/>
      <c r="K566" s="232"/>
      <c r="L566" s="232"/>
      <c r="M566" s="181">
        <f t="shared" si="87"/>
        <v>0</v>
      </c>
      <c r="N566" s="181">
        <f>IF(H566="",0,H566*I566*'Avoided Water Savings Cost'!$C$16)</f>
        <v>0</v>
      </c>
      <c r="O566" s="545">
        <f>IF(C566="",0,IF($B$3="NYSEG",C566/(1-'Avoided Electric Costs 2020'!$W$21),IF($B$3="RG&amp;E",C566/(1-'Avoided Electric Costs 2020'!$X$21),"")))</f>
        <v>0</v>
      </c>
      <c r="P566" s="546">
        <f>IF(D566="",0,IF($B$3="NYSEG",D566/(1-'Avoided Electric Costs 2020'!$W$21),IF($B$3="RG&amp;E",D566/(1-'Avoided Electric Costs 2020'!$X$21),"")))</f>
        <v>0</v>
      </c>
      <c r="Q566" s="546">
        <f>IF(E566="",0,IF($B$3="NYSEG",E566/(1-'Avoided Natural Gas Costs 2020'!$J$34),IF($B$3="RG&amp;E",E566/(1-'Avoided Natural Gas Costs 2020'!$K$34),"")))</f>
        <v>0</v>
      </c>
      <c r="R566" s="233" t="str">
        <f>IFERROR(IF(P566*'BCA Inputs'!$C$1+Q566*'BCA Inputs'!$C$2+F566*'BCA Inputs'!$C$2+G566*'BCA Inputs'!$C$2=0,"",P566*'BCA Inputs'!$C$1+Q566*'BCA Inputs'!$C$2+F566*'BCA Inputs'!$C$2+G566*'BCA Inputs'!$C$2),"")</f>
        <v/>
      </c>
      <c r="S566" s="181" t="str">
        <f t="shared" si="80"/>
        <v/>
      </c>
      <c r="T566" s="181" t="str">
        <f>IFERROR(IF($B$3="NYSEG",(INDEX('BCA Inputs'!$N$14:$N$54,MATCH(I566,'BCA Inputs'!$M$14:$M$54,0))*P566+INDEX('BCA Inputs'!$O$14:$O$54,MATCH(I566,'BCA Inputs'!$M$14:$M$54,0))*O566+INDEX('BCA Inputs'!P:P,MATCH(I566,'BCA Inputs'!M:M,0))*Q566+INDEX('BCA Inputs'!Q:Q,MATCH(I566,'BCA Inputs'!M:M,0))*F566+INDEX('BCA Inputs'!R:R,MATCH(I566,'BCA Inputs'!M:M,0))*G566)+L566+N566,IF($B$3="RG&amp;E",(INDEX('BCA Inputs'!$AX$14:$AX$54,MATCH(I566,'BCA Inputs'!$AW$14:$AW$54,0))*P566+INDEX('BCA Inputs'!$AY$14:$AY$54,MATCH(I566,'BCA Inputs'!$AW$14:$AW$54,0))*O566+INDEX('BCA Inputs'!$AZ$14:$AZ$54,MATCH(I566,'BCA Inputs'!$AW$14:$AW$54,0))*Q566+INDEX('BCA Inputs'!$BA$14:$BA$54,MATCH(I566,'BCA Inputs'!$AW$14:$AW$54,0))*F566+INDEX('BCA Inputs'!$BB$14:$BB$54,MATCH(I566,'BCA Inputs'!$AW$14:$AW$54,0))*G566)+L566+N566,"")),"")</f>
        <v/>
      </c>
      <c r="U566" s="234" t="str">
        <f t="shared" si="81"/>
        <v/>
      </c>
      <c r="V566" s="234" t="str">
        <f t="shared" si="82"/>
        <v/>
      </c>
      <c r="W566" s="234" t="str">
        <f t="shared" si="83"/>
        <v/>
      </c>
      <c r="Y566" s="235" t="str">
        <f t="shared" si="84"/>
        <v/>
      </c>
      <c r="Z566" s="236" t="str">
        <f>IFERROR(IF($B$3="NYSEG",INDEX('BCA Inputs'!$X$14:$X$54,MATCH(I566,'BCA Inputs'!$M$14:$M$54,0))*P566+INDEX('BCA Inputs'!$Y$14:$Y$54,MATCH(I566,'BCA Inputs'!$M$14:$M$54,0))*O566+INDEX('BCA Inputs'!$Z$14:$Z$54,MATCH(I566,'BCA Inputs'!$M$14:$M$54,0))*Q566+INDEX('BCA Inputs'!$AA$14:$AA$54,MATCH(I566,'BCA Inputs'!$M$14:$M$54,0))*F566+INDEX('BCA Inputs'!$AB$14:$AB$54,MATCH(I566,'BCA Inputs'!$M$14:$M$54,0))*G566,IF($B$3="RG&amp;E",INDEX('BCA Inputs'!$BG$14:$BG$54,MATCH(I566,'BCA Inputs'!$AW$14:$AW$54,0))*P566+INDEX('BCA Inputs'!$BH$14:$BH$54,MATCH(I566,'BCA Inputs'!$AW$14:$AW$54,0))*O566+INDEX('BCA Inputs'!$BI$14:$BI$54,MATCH(I566,'BCA Inputs'!$AW$14:$AW$54,0))*Q566+INDEX('BCA Inputs'!$BJ$14:$BJ$54,MATCH(I566,'BCA Inputs'!$AW$14:$AW$54,0))*F566+INDEX('BCA Inputs'!$BK$14:$BK$54,MATCH(I566,'BCA Inputs'!$AW$14:$AW$54,0))*G566,"")),"")</f>
        <v/>
      </c>
      <c r="AA566" s="237" t="str">
        <f t="shared" si="85"/>
        <v/>
      </c>
      <c r="AC566" s="238" t="str">
        <f>IFERROR((K566+R566)+IF($B$3="NYSEG",INDEX('BCA Inputs'!$AI$14:$AI$54,MATCH(I566,'BCA Inputs'!$M$14:$M$54,0))*P566+INDEX('BCA Inputs'!$AJ$14:$AJ$54,MATCH(I566,'BCA Inputs'!$M$14:$M$54,0))*Q566,IF($B$3="RG&amp;E",INDEX('BCA Inputs'!$BR$14:$BR$54,MATCH(I566,'BCA Inputs'!$AW$14:$AW$54,0))*P566+INDEX('BCA Inputs'!$BS$14:$BS$54,MATCH(I566,'BCA Inputs'!$AW$14:$AW$54,0))*Q566,"")),"")</f>
        <v/>
      </c>
      <c r="AD566" s="181" t="str">
        <f>IFERROR(IF($B$3="NYSEG",INDEX('BCA Inputs'!$AD$14:$AD$54,MATCH(I566,'BCA Inputs'!$M$14:$M$54,0))*P566+INDEX('BCA Inputs'!$AE$14:$AE$54,MATCH(I566,'BCA Inputs'!$M$14:$M$54,0))*O566+INDEX('BCA Inputs'!$AF$14:$AF$54,MATCH(I566,'BCA Inputs'!$M$14:$M$54,0))*Q566+INDEX('BCA Inputs'!$AG$14:$AG$54,MATCH(I566,'BCA Inputs'!$M$14:$M$54,0))*F566+INDEX('BCA Inputs'!$AH$14:$AH$54,MATCH(I566,'BCA Inputs'!$M$14:$M$54,0))*G566,IF($B$3="RG&amp;E",INDEX('BCA Inputs'!$BM$14:$BM$54,MATCH(I566,'BCA Inputs'!$AW$14:$AW$54,0))*P566+INDEX('BCA Inputs'!$BN$14:$BN$54,MATCH(I566,'BCA Inputs'!$AW$14:$AW$54,0))*O566+INDEX('BCA Inputs'!$BO$14:$BO$54,MATCH(I566,'BCA Inputs'!$AW$14:$AW$54,0))*Q566+INDEX('BCA Inputs'!$BP$14:$BP$54,MATCH(I566,'BCA Inputs'!$AW$14:$AW$54,0))*F566+INDEX('BCA Inputs'!$BQ$14:$BQ$54,MATCH(I566,'BCA Inputs'!$AW$14:$AW$54,0))*G566,"")),"")</f>
        <v/>
      </c>
      <c r="AE566" s="237" t="str">
        <f t="shared" si="86"/>
        <v/>
      </c>
      <c r="AF566" s="198">
        <f t="shared" si="88"/>
        <v>0</v>
      </c>
      <c r="AG566" s="239">
        <f t="shared" si="89"/>
        <v>0</v>
      </c>
    </row>
    <row r="567" spans="1:33">
      <c r="A567" s="228"/>
      <c r="B567" s="176"/>
      <c r="C567" s="229"/>
      <c r="D567" s="230"/>
      <c r="E567" s="230"/>
      <c r="F567" s="230"/>
      <c r="G567" s="230"/>
      <c r="H567" s="231"/>
      <c r="I567" s="231"/>
      <c r="J567" s="232"/>
      <c r="K567" s="232"/>
      <c r="L567" s="232"/>
      <c r="M567" s="181">
        <f t="shared" si="87"/>
        <v>0</v>
      </c>
      <c r="N567" s="181">
        <f>IF(H567="",0,H567*I567*'Avoided Water Savings Cost'!$C$16)</f>
        <v>0</v>
      </c>
      <c r="O567" s="545">
        <f>IF(C567="",0,IF($B$3="NYSEG",C567/(1-'Avoided Electric Costs 2020'!$W$21),IF($B$3="RG&amp;E",C567/(1-'Avoided Electric Costs 2020'!$X$21),"")))</f>
        <v>0</v>
      </c>
      <c r="P567" s="546">
        <f>IF(D567="",0,IF($B$3="NYSEG",D567/(1-'Avoided Electric Costs 2020'!$W$21),IF($B$3="RG&amp;E",D567/(1-'Avoided Electric Costs 2020'!$X$21),"")))</f>
        <v>0</v>
      </c>
      <c r="Q567" s="546">
        <f>IF(E567="",0,IF($B$3="NYSEG",E567/(1-'Avoided Natural Gas Costs 2020'!$J$34),IF($B$3="RG&amp;E",E567/(1-'Avoided Natural Gas Costs 2020'!$K$34),"")))</f>
        <v>0</v>
      </c>
      <c r="R567" s="233" t="str">
        <f>IFERROR(IF(P567*'BCA Inputs'!$C$1+Q567*'BCA Inputs'!$C$2+F567*'BCA Inputs'!$C$2+G567*'BCA Inputs'!$C$2=0,"",P567*'BCA Inputs'!$C$1+Q567*'BCA Inputs'!$C$2+F567*'BCA Inputs'!$C$2+G567*'BCA Inputs'!$C$2),"")</f>
        <v/>
      </c>
      <c r="S567" s="181" t="str">
        <f t="shared" si="80"/>
        <v/>
      </c>
      <c r="T567" s="181" t="str">
        <f>IFERROR(IF($B$3="NYSEG",(INDEX('BCA Inputs'!$N$14:$N$54,MATCH(I567,'BCA Inputs'!$M$14:$M$54,0))*P567+INDEX('BCA Inputs'!$O$14:$O$54,MATCH(I567,'BCA Inputs'!$M$14:$M$54,0))*O567+INDEX('BCA Inputs'!P:P,MATCH(I567,'BCA Inputs'!M:M,0))*Q567+INDEX('BCA Inputs'!Q:Q,MATCH(I567,'BCA Inputs'!M:M,0))*F567+INDEX('BCA Inputs'!R:R,MATCH(I567,'BCA Inputs'!M:M,0))*G567)+L567+N567,IF($B$3="RG&amp;E",(INDEX('BCA Inputs'!$AX$14:$AX$54,MATCH(I567,'BCA Inputs'!$AW$14:$AW$54,0))*P567+INDEX('BCA Inputs'!$AY$14:$AY$54,MATCH(I567,'BCA Inputs'!$AW$14:$AW$54,0))*O567+INDEX('BCA Inputs'!$AZ$14:$AZ$54,MATCH(I567,'BCA Inputs'!$AW$14:$AW$54,0))*Q567+INDEX('BCA Inputs'!$BA$14:$BA$54,MATCH(I567,'BCA Inputs'!$AW$14:$AW$54,0))*F567+INDEX('BCA Inputs'!$BB$14:$BB$54,MATCH(I567,'BCA Inputs'!$AW$14:$AW$54,0))*G567)+L567+N567,"")),"")</f>
        <v/>
      </c>
      <c r="U567" s="234" t="str">
        <f t="shared" si="81"/>
        <v/>
      </c>
      <c r="V567" s="234" t="str">
        <f t="shared" si="82"/>
        <v/>
      </c>
      <c r="W567" s="234" t="str">
        <f t="shared" si="83"/>
        <v/>
      </c>
      <c r="Y567" s="235" t="str">
        <f t="shared" si="84"/>
        <v/>
      </c>
      <c r="Z567" s="236" t="str">
        <f>IFERROR(IF($B$3="NYSEG",INDEX('BCA Inputs'!$X$14:$X$54,MATCH(I567,'BCA Inputs'!$M$14:$M$54,0))*P567+INDEX('BCA Inputs'!$Y$14:$Y$54,MATCH(I567,'BCA Inputs'!$M$14:$M$54,0))*O567+INDEX('BCA Inputs'!$Z$14:$Z$54,MATCH(I567,'BCA Inputs'!$M$14:$M$54,0))*Q567+INDEX('BCA Inputs'!$AA$14:$AA$54,MATCH(I567,'BCA Inputs'!$M$14:$M$54,0))*F567+INDEX('BCA Inputs'!$AB$14:$AB$54,MATCH(I567,'BCA Inputs'!$M$14:$M$54,0))*G567,IF($B$3="RG&amp;E",INDEX('BCA Inputs'!$BG$14:$BG$54,MATCH(I567,'BCA Inputs'!$AW$14:$AW$54,0))*P567+INDEX('BCA Inputs'!$BH$14:$BH$54,MATCH(I567,'BCA Inputs'!$AW$14:$AW$54,0))*O567+INDEX('BCA Inputs'!$BI$14:$BI$54,MATCH(I567,'BCA Inputs'!$AW$14:$AW$54,0))*Q567+INDEX('BCA Inputs'!$BJ$14:$BJ$54,MATCH(I567,'BCA Inputs'!$AW$14:$AW$54,0))*F567+INDEX('BCA Inputs'!$BK$14:$BK$54,MATCH(I567,'BCA Inputs'!$AW$14:$AW$54,0))*G567,"")),"")</f>
        <v/>
      </c>
      <c r="AA567" s="237" t="str">
        <f t="shared" si="85"/>
        <v/>
      </c>
      <c r="AC567" s="238" t="str">
        <f>IFERROR((K567+R567)+IF($B$3="NYSEG",INDEX('BCA Inputs'!$AI$14:$AI$54,MATCH(I567,'BCA Inputs'!$M$14:$M$54,0))*P567+INDEX('BCA Inputs'!$AJ$14:$AJ$54,MATCH(I567,'BCA Inputs'!$M$14:$M$54,0))*Q567,IF($B$3="RG&amp;E",INDEX('BCA Inputs'!$BR$14:$BR$54,MATCH(I567,'BCA Inputs'!$AW$14:$AW$54,0))*P567+INDEX('BCA Inputs'!$BS$14:$BS$54,MATCH(I567,'BCA Inputs'!$AW$14:$AW$54,0))*Q567,"")),"")</f>
        <v/>
      </c>
      <c r="AD567" s="181" t="str">
        <f>IFERROR(IF($B$3="NYSEG",INDEX('BCA Inputs'!$AD$14:$AD$54,MATCH(I567,'BCA Inputs'!$M$14:$M$54,0))*P567+INDEX('BCA Inputs'!$AE$14:$AE$54,MATCH(I567,'BCA Inputs'!$M$14:$M$54,0))*O567+INDEX('BCA Inputs'!$AF$14:$AF$54,MATCH(I567,'BCA Inputs'!$M$14:$M$54,0))*Q567+INDEX('BCA Inputs'!$AG$14:$AG$54,MATCH(I567,'BCA Inputs'!$M$14:$M$54,0))*F567+INDEX('BCA Inputs'!$AH$14:$AH$54,MATCH(I567,'BCA Inputs'!$M$14:$M$54,0))*G567,IF($B$3="RG&amp;E",INDEX('BCA Inputs'!$BM$14:$BM$54,MATCH(I567,'BCA Inputs'!$AW$14:$AW$54,0))*P567+INDEX('BCA Inputs'!$BN$14:$BN$54,MATCH(I567,'BCA Inputs'!$AW$14:$AW$54,0))*O567+INDEX('BCA Inputs'!$BO$14:$BO$54,MATCH(I567,'BCA Inputs'!$AW$14:$AW$54,0))*Q567+INDEX('BCA Inputs'!$BP$14:$BP$54,MATCH(I567,'BCA Inputs'!$AW$14:$AW$54,0))*F567+INDEX('BCA Inputs'!$BQ$14:$BQ$54,MATCH(I567,'BCA Inputs'!$AW$14:$AW$54,0))*G567,"")),"")</f>
        <v/>
      </c>
      <c r="AE567" s="237" t="str">
        <f t="shared" si="86"/>
        <v/>
      </c>
      <c r="AF567" s="198">
        <f t="shared" si="88"/>
        <v>0</v>
      </c>
      <c r="AG567" s="239">
        <f t="shared" si="89"/>
        <v>0</v>
      </c>
    </row>
    <row r="568" spans="1:33">
      <c r="A568" s="228"/>
      <c r="B568" s="176"/>
      <c r="C568" s="229"/>
      <c r="D568" s="230"/>
      <c r="E568" s="230"/>
      <c r="F568" s="230"/>
      <c r="G568" s="230"/>
      <c r="H568" s="231"/>
      <c r="I568" s="231"/>
      <c r="J568" s="232"/>
      <c r="K568" s="232"/>
      <c r="L568" s="232"/>
      <c r="M568" s="181">
        <f t="shared" si="87"/>
        <v>0</v>
      </c>
      <c r="N568" s="181">
        <f>IF(H568="",0,H568*I568*'Avoided Water Savings Cost'!$C$16)</f>
        <v>0</v>
      </c>
      <c r="O568" s="545">
        <f>IF(C568="",0,IF($B$3="NYSEG",C568/(1-'Avoided Electric Costs 2020'!$W$21),IF($B$3="RG&amp;E",C568/(1-'Avoided Electric Costs 2020'!$X$21),"")))</f>
        <v>0</v>
      </c>
      <c r="P568" s="546">
        <f>IF(D568="",0,IF($B$3="NYSEG",D568/(1-'Avoided Electric Costs 2020'!$W$21),IF($B$3="RG&amp;E",D568/(1-'Avoided Electric Costs 2020'!$X$21),"")))</f>
        <v>0</v>
      </c>
      <c r="Q568" s="546">
        <f>IF(E568="",0,IF($B$3="NYSEG",E568/(1-'Avoided Natural Gas Costs 2020'!$J$34),IF($B$3="RG&amp;E",E568/(1-'Avoided Natural Gas Costs 2020'!$K$34),"")))</f>
        <v>0</v>
      </c>
      <c r="R568" s="233" t="str">
        <f>IFERROR(IF(P568*'BCA Inputs'!$C$1+Q568*'BCA Inputs'!$C$2+F568*'BCA Inputs'!$C$2+G568*'BCA Inputs'!$C$2=0,"",P568*'BCA Inputs'!$C$1+Q568*'BCA Inputs'!$C$2+F568*'BCA Inputs'!$C$2+G568*'BCA Inputs'!$C$2),"")</f>
        <v/>
      </c>
      <c r="S568" s="181" t="str">
        <f t="shared" si="80"/>
        <v/>
      </c>
      <c r="T568" s="181" t="str">
        <f>IFERROR(IF($B$3="NYSEG",(INDEX('BCA Inputs'!$N$14:$N$54,MATCH(I568,'BCA Inputs'!$M$14:$M$54,0))*P568+INDEX('BCA Inputs'!$O$14:$O$54,MATCH(I568,'BCA Inputs'!$M$14:$M$54,0))*O568+INDEX('BCA Inputs'!P:P,MATCH(I568,'BCA Inputs'!M:M,0))*Q568+INDEX('BCA Inputs'!Q:Q,MATCH(I568,'BCA Inputs'!M:M,0))*F568+INDEX('BCA Inputs'!R:R,MATCH(I568,'BCA Inputs'!M:M,0))*G568)+L568+N568,IF($B$3="RG&amp;E",(INDEX('BCA Inputs'!$AX$14:$AX$54,MATCH(I568,'BCA Inputs'!$AW$14:$AW$54,0))*P568+INDEX('BCA Inputs'!$AY$14:$AY$54,MATCH(I568,'BCA Inputs'!$AW$14:$AW$54,0))*O568+INDEX('BCA Inputs'!$AZ$14:$AZ$54,MATCH(I568,'BCA Inputs'!$AW$14:$AW$54,0))*Q568+INDEX('BCA Inputs'!$BA$14:$BA$54,MATCH(I568,'BCA Inputs'!$AW$14:$AW$54,0))*F568+INDEX('BCA Inputs'!$BB$14:$BB$54,MATCH(I568,'BCA Inputs'!$AW$14:$AW$54,0))*G568)+L568+N568,"")),"")</f>
        <v/>
      </c>
      <c r="U568" s="234" t="str">
        <f t="shared" si="81"/>
        <v/>
      </c>
      <c r="V568" s="234" t="str">
        <f t="shared" si="82"/>
        <v/>
      </c>
      <c r="W568" s="234" t="str">
        <f t="shared" si="83"/>
        <v/>
      </c>
      <c r="Y568" s="235" t="str">
        <f t="shared" si="84"/>
        <v/>
      </c>
      <c r="Z568" s="236" t="str">
        <f>IFERROR(IF($B$3="NYSEG",INDEX('BCA Inputs'!$X$14:$X$54,MATCH(I568,'BCA Inputs'!$M$14:$M$54,0))*P568+INDEX('BCA Inputs'!$Y$14:$Y$54,MATCH(I568,'BCA Inputs'!$M$14:$M$54,0))*O568+INDEX('BCA Inputs'!$Z$14:$Z$54,MATCH(I568,'BCA Inputs'!$M$14:$M$54,0))*Q568+INDEX('BCA Inputs'!$AA$14:$AA$54,MATCH(I568,'BCA Inputs'!$M$14:$M$54,0))*F568+INDEX('BCA Inputs'!$AB$14:$AB$54,MATCH(I568,'BCA Inputs'!$M$14:$M$54,0))*G568,IF($B$3="RG&amp;E",INDEX('BCA Inputs'!$BG$14:$BG$54,MATCH(I568,'BCA Inputs'!$AW$14:$AW$54,0))*P568+INDEX('BCA Inputs'!$BH$14:$BH$54,MATCH(I568,'BCA Inputs'!$AW$14:$AW$54,0))*O568+INDEX('BCA Inputs'!$BI$14:$BI$54,MATCH(I568,'BCA Inputs'!$AW$14:$AW$54,0))*Q568+INDEX('BCA Inputs'!$BJ$14:$BJ$54,MATCH(I568,'BCA Inputs'!$AW$14:$AW$54,0))*F568+INDEX('BCA Inputs'!$BK$14:$BK$54,MATCH(I568,'BCA Inputs'!$AW$14:$AW$54,0))*G568,"")),"")</f>
        <v/>
      </c>
      <c r="AA568" s="237" t="str">
        <f t="shared" si="85"/>
        <v/>
      </c>
      <c r="AC568" s="238" t="str">
        <f>IFERROR((K568+R568)+IF($B$3="NYSEG",INDEX('BCA Inputs'!$AI$14:$AI$54,MATCH(I568,'BCA Inputs'!$M$14:$M$54,0))*P568+INDEX('BCA Inputs'!$AJ$14:$AJ$54,MATCH(I568,'BCA Inputs'!$M$14:$M$54,0))*Q568,IF($B$3="RG&amp;E",INDEX('BCA Inputs'!$BR$14:$BR$54,MATCH(I568,'BCA Inputs'!$AW$14:$AW$54,0))*P568+INDEX('BCA Inputs'!$BS$14:$BS$54,MATCH(I568,'BCA Inputs'!$AW$14:$AW$54,0))*Q568,"")),"")</f>
        <v/>
      </c>
      <c r="AD568" s="181" t="str">
        <f>IFERROR(IF($B$3="NYSEG",INDEX('BCA Inputs'!$AD$14:$AD$54,MATCH(I568,'BCA Inputs'!$M$14:$M$54,0))*P568+INDEX('BCA Inputs'!$AE$14:$AE$54,MATCH(I568,'BCA Inputs'!$M$14:$M$54,0))*O568+INDEX('BCA Inputs'!$AF$14:$AF$54,MATCH(I568,'BCA Inputs'!$M$14:$M$54,0))*Q568+INDEX('BCA Inputs'!$AG$14:$AG$54,MATCH(I568,'BCA Inputs'!$M$14:$M$54,0))*F568+INDEX('BCA Inputs'!$AH$14:$AH$54,MATCH(I568,'BCA Inputs'!$M$14:$M$54,0))*G568,IF($B$3="RG&amp;E",INDEX('BCA Inputs'!$BM$14:$BM$54,MATCH(I568,'BCA Inputs'!$AW$14:$AW$54,0))*P568+INDEX('BCA Inputs'!$BN$14:$BN$54,MATCH(I568,'BCA Inputs'!$AW$14:$AW$54,0))*O568+INDEX('BCA Inputs'!$BO$14:$BO$54,MATCH(I568,'BCA Inputs'!$AW$14:$AW$54,0))*Q568+INDEX('BCA Inputs'!$BP$14:$BP$54,MATCH(I568,'BCA Inputs'!$AW$14:$AW$54,0))*F568+INDEX('BCA Inputs'!$BQ$14:$BQ$54,MATCH(I568,'BCA Inputs'!$AW$14:$AW$54,0))*G568,"")),"")</f>
        <v/>
      </c>
      <c r="AE568" s="237" t="str">
        <f t="shared" si="86"/>
        <v/>
      </c>
      <c r="AF568" s="198">
        <f t="shared" si="88"/>
        <v>0</v>
      </c>
      <c r="AG568" s="239">
        <f t="shared" si="89"/>
        <v>0</v>
      </c>
    </row>
    <row r="569" spans="1:33">
      <c r="A569" s="228"/>
      <c r="B569" s="176"/>
      <c r="C569" s="229"/>
      <c r="D569" s="230"/>
      <c r="E569" s="230"/>
      <c r="F569" s="230"/>
      <c r="G569" s="230"/>
      <c r="H569" s="231"/>
      <c r="I569" s="231"/>
      <c r="J569" s="232"/>
      <c r="K569" s="232"/>
      <c r="L569" s="232"/>
      <c r="M569" s="181">
        <f t="shared" si="87"/>
        <v>0</v>
      </c>
      <c r="N569" s="181">
        <f>IF(H569="",0,H569*I569*'Avoided Water Savings Cost'!$C$16)</f>
        <v>0</v>
      </c>
      <c r="O569" s="545">
        <f>IF(C569="",0,IF($B$3="NYSEG",C569/(1-'Avoided Electric Costs 2020'!$W$21),IF($B$3="RG&amp;E",C569/(1-'Avoided Electric Costs 2020'!$X$21),"")))</f>
        <v>0</v>
      </c>
      <c r="P569" s="546">
        <f>IF(D569="",0,IF($B$3="NYSEG",D569/(1-'Avoided Electric Costs 2020'!$W$21),IF($B$3="RG&amp;E",D569/(1-'Avoided Electric Costs 2020'!$X$21),"")))</f>
        <v>0</v>
      </c>
      <c r="Q569" s="546">
        <f>IF(E569="",0,IF($B$3="NYSEG",E569/(1-'Avoided Natural Gas Costs 2020'!$J$34),IF($B$3="RG&amp;E",E569/(1-'Avoided Natural Gas Costs 2020'!$K$34),"")))</f>
        <v>0</v>
      </c>
      <c r="R569" s="233" t="str">
        <f>IFERROR(IF(P569*'BCA Inputs'!$C$1+Q569*'BCA Inputs'!$C$2+F569*'BCA Inputs'!$C$2+G569*'BCA Inputs'!$C$2=0,"",P569*'BCA Inputs'!$C$1+Q569*'BCA Inputs'!$C$2+F569*'BCA Inputs'!$C$2+G569*'BCA Inputs'!$C$2),"")</f>
        <v/>
      </c>
      <c r="S569" s="181" t="str">
        <f t="shared" si="80"/>
        <v/>
      </c>
      <c r="T569" s="181" t="str">
        <f>IFERROR(IF($B$3="NYSEG",(INDEX('BCA Inputs'!$N$14:$N$54,MATCH(I569,'BCA Inputs'!$M$14:$M$54,0))*P569+INDEX('BCA Inputs'!$O$14:$O$54,MATCH(I569,'BCA Inputs'!$M$14:$M$54,0))*O569+INDEX('BCA Inputs'!P:P,MATCH(I569,'BCA Inputs'!M:M,0))*Q569+INDEX('BCA Inputs'!Q:Q,MATCH(I569,'BCA Inputs'!M:M,0))*F569+INDEX('BCA Inputs'!R:R,MATCH(I569,'BCA Inputs'!M:M,0))*G569)+L569+N569,IF($B$3="RG&amp;E",(INDEX('BCA Inputs'!$AX$14:$AX$54,MATCH(I569,'BCA Inputs'!$AW$14:$AW$54,0))*P569+INDEX('BCA Inputs'!$AY$14:$AY$54,MATCH(I569,'BCA Inputs'!$AW$14:$AW$54,0))*O569+INDEX('BCA Inputs'!$AZ$14:$AZ$54,MATCH(I569,'BCA Inputs'!$AW$14:$AW$54,0))*Q569+INDEX('BCA Inputs'!$BA$14:$BA$54,MATCH(I569,'BCA Inputs'!$AW$14:$AW$54,0))*F569+INDEX('BCA Inputs'!$BB$14:$BB$54,MATCH(I569,'BCA Inputs'!$AW$14:$AW$54,0))*G569)+L569+N569,"")),"")</f>
        <v/>
      </c>
      <c r="U569" s="234" t="str">
        <f t="shared" si="81"/>
        <v/>
      </c>
      <c r="V569" s="234" t="str">
        <f t="shared" si="82"/>
        <v/>
      </c>
      <c r="W569" s="234" t="str">
        <f t="shared" si="83"/>
        <v/>
      </c>
      <c r="Y569" s="235" t="str">
        <f t="shared" si="84"/>
        <v/>
      </c>
      <c r="Z569" s="236" t="str">
        <f>IFERROR(IF($B$3="NYSEG",INDEX('BCA Inputs'!$X$14:$X$54,MATCH(I569,'BCA Inputs'!$M$14:$M$54,0))*P569+INDEX('BCA Inputs'!$Y$14:$Y$54,MATCH(I569,'BCA Inputs'!$M$14:$M$54,0))*O569+INDEX('BCA Inputs'!$Z$14:$Z$54,MATCH(I569,'BCA Inputs'!$M$14:$M$54,0))*Q569+INDEX('BCA Inputs'!$AA$14:$AA$54,MATCH(I569,'BCA Inputs'!$M$14:$M$54,0))*F569+INDEX('BCA Inputs'!$AB$14:$AB$54,MATCH(I569,'BCA Inputs'!$M$14:$M$54,0))*G569,IF($B$3="RG&amp;E",INDEX('BCA Inputs'!$BG$14:$BG$54,MATCH(I569,'BCA Inputs'!$AW$14:$AW$54,0))*P569+INDEX('BCA Inputs'!$BH$14:$BH$54,MATCH(I569,'BCA Inputs'!$AW$14:$AW$54,0))*O569+INDEX('BCA Inputs'!$BI$14:$BI$54,MATCH(I569,'BCA Inputs'!$AW$14:$AW$54,0))*Q569+INDEX('BCA Inputs'!$BJ$14:$BJ$54,MATCH(I569,'BCA Inputs'!$AW$14:$AW$54,0))*F569+INDEX('BCA Inputs'!$BK$14:$BK$54,MATCH(I569,'BCA Inputs'!$AW$14:$AW$54,0))*G569,"")),"")</f>
        <v/>
      </c>
      <c r="AA569" s="237" t="str">
        <f t="shared" si="85"/>
        <v/>
      </c>
      <c r="AC569" s="238" t="str">
        <f>IFERROR((K569+R569)+IF($B$3="NYSEG",INDEX('BCA Inputs'!$AI$14:$AI$54,MATCH(I569,'BCA Inputs'!$M$14:$M$54,0))*P569+INDEX('BCA Inputs'!$AJ$14:$AJ$54,MATCH(I569,'BCA Inputs'!$M$14:$M$54,0))*Q569,IF($B$3="RG&amp;E",INDEX('BCA Inputs'!$BR$14:$BR$54,MATCH(I569,'BCA Inputs'!$AW$14:$AW$54,0))*P569+INDEX('BCA Inputs'!$BS$14:$BS$54,MATCH(I569,'BCA Inputs'!$AW$14:$AW$54,0))*Q569,"")),"")</f>
        <v/>
      </c>
      <c r="AD569" s="181" t="str">
        <f>IFERROR(IF($B$3="NYSEG",INDEX('BCA Inputs'!$AD$14:$AD$54,MATCH(I569,'BCA Inputs'!$M$14:$M$54,0))*P569+INDEX('BCA Inputs'!$AE$14:$AE$54,MATCH(I569,'BCA Inputs'!$M$14:$M$54,0))*O569+INDEX('BCA Inputs'!$AF$14:$AF$54,MATCH(I569,'BCA Inputs'!$M$14:$M$54,0))*Q569+INDEX('BCA Inputs'!$AG$14:$AG$54,MATCH(I569,'BCA Inputs'!$M$14:$M$54,0))*F569+INDEX('BCA Inputs'!$AH$14:$AH$54,MATCH(I569,'BCA Inputs'!$M$14:$M$54,0))*G569,IF($B$3="RG&amp;E",INDEX('BCA Inputs'!$BM$14:$BM$54,MATCH(I569,'BCA Inputs'!$AW$14:$AW$54,0))*P569+INDEX('BCA Inputs'!$BN$14:$BN$54,MATCH(I569,'BCA Inputs'!$AW$14:$AW$54,0))*O569+INDEX('BCA Inputs'!$BO$14:$BO$54,MATCH(I569,'BCA Inputs'!$AW$14:$AW$54,0))*Q569+INDEX('BCA Inputs'!$BP$14:$BP$54,MATCH(I569,'BCA Inputs'!$AW$14:$AW$54,0))*F569+INDEX('BCA Inputs'!$BQ$14:$BQ$54,MATCH(I569,'BCA Inputs'!$AW$14:$AW$54,0))*G569,"")),"")</f>
        <v/>
      </c>
      <c r="AE569" s="237" t="str">
        <f t="shared" si="86"/>
        <v/>
      </c>
      <c r="AF569" s="198">
        <f t="shared" si="88"/>
        <v>0</v>
      </c>
      <c r="AG569" s="239">
        <f t="shared" si="89"/>
        <v>0</v>
      </c>
    </row>
    <row r="570" spans="1:33">
      <c r="A570" s="228"/>
      <c r="B570" s="176"/>
      <c r="C570" s="229"/>
      <c r="D570" s="230"/>
      <c r="E570" s="230"/>
      <c r="F570" s="230"/>
      <c r="G570" s="230"/>
      <c r="H570" s="231"/>
      <c r="I570" s="231"/>
      <c r="J570" s="232"/>
      <c r="K570" s="232"/>
      <c r="L570" s="232"/>
      <c r="M570" s="181">
        <f t="shared" si="87"/>
        <v>0</v>
      </c>
      <c r="N570" s="181">
        <f>IF(H570="",0,H570*I570*'Avoided Water Savings Cost'!$C$16)</f>
        <v>0</v>
      </c>
      <c r="O570" s="545">
        <f>IF(C570="",0,IF($B$3="NYSEG",C570/(1-'Avoided Electric Costs 2020'!$W$21),IF($B$3="RG&amp;E",C570/(1-'Avoided Electric Costs 2020'!$X$21),"")))</f>
        <v>0</v>
      </c>
      <c r="P570" s="546">
        <f>IF(D570="",0,IF($B$3="NYSEG",D570/(1-'Avoided Electric Costs 2020'!$W$21),IF($B$3="RG&amp;E",D570/(1-'Avoided Electric Costs 2020'!$X$21),"")))</f>
        <v>0</v>
      </c>
      <c r="Q570" s="546">
        <f>IF(E570="",0,IF($B$3="NYSEG",E570/(1-'Avoided Natural Gas Costs 2020'!$J$34),IF($B$3="RG&amp;E",E570/(1-'Avoided Natural Gas Costs 2020'!$K$34),"")))</f>
        <v>0</v>
      </c>
      <c r="R570" s="233" t="str">
        <f>IFERROR(IF(P570*'BCA Inputs'!$C$1+Q570*'BCA Inputs'!$C$2+F570*'BCA Inputs'!$C$2+G570*'BCA Inputs'!$C$2=0,"",P570*'BCA Inputs'!$C$1+Q570*'BCA Inputs'!$C$2+F570*'BCA Inputs'!$C$2+G570*'BCA Inputs'!$C$2),"")</f>
        <v/>
      </c>
      <c r="S570" s="181" t="str">
        <f t="shared" si="80"/>
        <v/>
      </c>
      <c r="T570" s="181" t="str">
        <f>IFERROR(IF($B$3="NYSEG",(INDEX('BCA Inputs'!$N$14:$N$54,MATCH(I570,'BCA Inputs'!$M$14:$M$54,0))*P570+INDEX('BCA Inputs'!$O$14:$O$54,MATCH(I570,'BCA Inputs'!$M$14:$M$54,0))*O570+INDEX('BCA Inputs'!P:P,MATCH(I570,'BCA Inputs'!M:M,0))*Q570+INDEX('BCA Inputs'!Q:Q,MATCH(I570,'BCA Inputs'!M:M,0))*F570+INDEX('BCA Inputs'!R:R,MATCH(I570,'BCA Inputs'!M:M,0))*G570)+L570+N570,IF($B$3="RG&amp;E",(INDEX('BCA Inputs'!$AX$14:$AX$54,MATCH(I570,'BCA Inputs'!$AW$14:$AW$54,0))*P570+INDEX('BCA Inputs'!$AY$14:$AY$54,MATCH(I570,'BCA Inputs'!$AW$14:$AW$54,0))*O570+INDEX('BCA Inputs'!$AZ$14:$AZ$54,MATCH(I570,'BCA Inputs'!$AW$14:$AW$54,0))*Q570+INDEX('BCA Inputs'!$BA$14:$BA$54,MATCH(I570,'BCA Inputs'!$AW$14:$AW$54,0))*F570+INDEX('BCA Inputs'!$BB$14:$BB$54,MATCH(I570,'BCA Inputs'!$AW$14:$AW$54,0))*G570)+L570+N570,"")),"")</f>
        <v/>
      </c>
      <c r="U570" s="234" t="str">
        <f t="shared" si="81"/>
        <v/>
      </c>
      <c r="V570" s="234" t="str">
        <f t="shared" si="82"/>
        <v/>
      </c>
      <c r="W570" s="234" t="str">
        <f t="shared" si="83"/>
        <v/>
      </c>
      <c r="Y570" s="235" t="str">
        <f t="shared" si="84"/>
        <v/>
      </c>
      <c r="Z570" s="236" t="str">
        <f>IFERROR(IF($B$3="NYSEG",INDEX('BCA Inputs'!$X$14:$X$54,MATCH(I570,'BCA Inputs'!$M$14:$M$54,0))*P570+INDEX('BCA Inputs'!$Y$14:$Y$54,MATCH(I570,'BCA Inputs'!$M$14:$M$54,0))*O570+INDEX('BCA Inputs'!$Z$14:$Z$54,MATCH(I570,'BCA Inputs'!$M$14:$M$54,0))*Q570+INDEX('BCA Inputs'!$AA$14:$AA$54,MATCH(I570,'BCA Inputs'!$M$14:$M$54,0))*F570+INDEX('BCA Inputs'!$AB$14:$AB$54,MATCH(I570,'BCA Inputs'!$M$14:$M$54,0))*G570,IF($B$3="RG&amp;E",INDEX('BCA Inputs'!$BG$14:$BG$54,MATCH(I570,'BCA Inputs'!$AW$14:$AW$54,0))*P570+INDEX('BCA Inputs'!$BH$14:$BH$54,MATCH(I570,'BCA Inputs'!$AW$14:$AW$54,0))*O570+INDEX('BCA Inputs'!$BI$14:$BI$54,MATCH(I570,'BCA Inputs'!$AW$14:$AW$54,0))*Q570+INDEX('BCA Inputs'!$BJ$14:$BJ$54,MATCH(I570,'BCA Inputs'!$AW$14:$AW$54,0))*F570+INDEX('BCA Inputs'!$BK$14:$BK$54,MATCH(I570,'BCA Inputs'!$AW$14:$AW$54,0))*G570,"")),"")</f>
        <v/>
      </c>
      <c r="AA570" s="237" t="str">
        <f t="shared" si="85"/>
        <v/>
      </c>
      <c r="AC570" s="238" t="str">
        <f>IFERROR((K570+R570)+IF($B$3="NYSEG",INDEX('BCA Inputs'!$AI$14:$AI$54,MATCH(I570,'BCA Inputs'!$M$14:$M$54,0))*P570+INDEX('BCA Inputs'!$AJ$14:$AJ$54,MATCH(I570,'BCA Inputs'!$M$14:$M$54,0))*Q570,IF($B$3="RG&amp;E",INDEX('BCA Inputs'!$BR$14:$BR$54,MATCH(I570,'BCA Inputs'!$AW$14:$AW$54,0))*P570+INDEX('BCA Inputs'!$BS$14:$BS$54,MATCH(I570,'BCA Inputs'!$AW$14:$AW$54,0))*Q570,"")),"")</f>
        <v/>
      </c>
      <c r="AD570" s="181" t="str">
        <f>IFERROR(IF($B$3="NYSEG",INDEX('BCA Inputs'!$AD$14:$AD$54,MATCH(I570,'BCA Inputs'!$M$14:$M$54,0))*P570+INDEX('BCA Inputs'!$AE$14:$AE$54,MATCH(I570,'BCA Inputs'!$M$14:$M$54,0))*O570+INDEX('BCA Inputs'!$AF$14:$AF$54,MATCH(I570,'BCA Inputs'!$M$14:$M$54,0))*Q570+INDEX('BCA Inputs'!$AG$14:$AG$54,MATCH(I570,'BCA Inputs'!$M$14:$M$54,0))*F570+INDEX('BCA Inputs'!$AH$14:$AH$54,MATCH(I570,'BCA Inputs'!$M$14:$M$54,0))*G570,IF($B$3="RG&amp;E",INDEX('BCA Inputs'!$BM$14:$BM$54,MATCH(I570,'BCA Inputs'!$AW$14:$AW$54,0))*P570+INDEX('BCA Inputs'!$BN$14:$BN$54,MATCH(I570,'BCA Inputs'!$AW$14:$AW$54,0))*O570+INDEX('BCA Inputs'!$BO$14:$BO$54,MATCH(I570,'BCA Inputs'!$AW$14:$AW$54,0))*Q570+INDEX('BCA Inputs'!$BP$14:$BP$54,MATCH(I570,'BCA Inputs'!$AW$14:$AW$54,0))*F570+INDEX('BCA Inputs'!$BQ$14:$BQ$54,MATCH(I570,'BCA Inputs'!$AW$14:$AW$54,0))*G570,"")),"")</f>
        <v/>
      </c>
      <c r="AE570" s="237" t="str">
        <f t="shared" si="86"/>
        <v/>
      </c>
      <c r="AF570" s="198">
        <f t="shared" si="88"/>
        <v>0</v>
      </c>
      <c r="AG570" s="239">
        <f t="shared" si="89"/>
        <v>0</v>
      </c>
    </row>
    <row r="571" spans="1:33">
      <c r="A571" s="228"/>
      <c r="B571" s="176"/>
      <c r="C571" s="229"/>
      <c r="D571" s="230"/>
      <c r="E571" s="230"/>
      <c r="F571" s="230"/>
      <c r="G571" s="230"/>
      <c r="H571" s="231"/>
      <c r="I571" s="231"/>
      <c r="J571" s="232"/>
      <c r="K571" s="232"/>
      <c r="L571" s="232"/>
      <c r="M571" s="181">
        <f t="shared" si="87"/>
        <v>0</v>
      </c>
      <c r="N571" s="181">
        <f>IF(H571="",0,H571*I571*'Avoided Water Savings Cost'!$C$16)</f>
        <v>0</v>
      </c>
      <c r="O571" s="545">
        <f>IF(C571="",0,IF($B$3="NYSEG",C571/(1-'Avoided Electric Costs 2020'!$W$21),IF($B$3="RG&amp;E",C571/(1-'Avoided Electric Costs 2020'!$X$21),"")))</f>
        <v>0</v>
      </c>
      <c r="P571" s="546">
        <f>IF(D571="",0,IF($B$3="NYSEG",D571/(1-'Avoided Electric Costs 2020'!$W$21),IF($B$3="RG&amp;E",D571/(1-'Avoided Electric Costs 2020'!$X$21),"")))</f>
        <v>0</v>
      </c>
      <c r="Q571" s="546">
        <f>IF(E571="",0,IF($B$3="NYSEG",E571/(1-'Avoided Natural Gas Costs 2020'!$J$34),IF($B$3="RG&amp;E",E571/(1-'Avoided Natural Gas Costs 2020'!$K$34),"")))</f>
        <v>0</v>
      </c>
      <c r="R571" s="233" t="str">
        <f>IFERROR(IF(P571*'BCA Inputs'!$C$1+Q571*'BCA Inputs'!$C$2+F571*'BCA Inputs'!$C$2+G571*'BCA Inputs'!$C$2=0,"",P571*'BCA Inputs'!$C$1+Q571*'BCA Inputs'!$C$2+F571*'BCA Inputs'!$C$2+G571*'BCA Inputs'!$C$2),"")</f>
        <v/>
      </c>
      <c r="S571" s="181" t="str">
        <f t="shared" si="80"/>
        <v/>
      </c>
      <c r="T571" s="181" t="str">
        <f>IFERROR(IF($B$3="NYSEG",(INDEX('BCA Inputs'!$N$14:$N$54,MATCH(I571,'BCA Inputs'!$M$14:$M$54,0))*P571+INDEX('BCA Inputs'!$O$14:$O$54,MATCH(I571,'BCA Inputs'!$M$14:$M$54,0))*O571+INDEX('BCA Inputs'!P:P,MATCH(I571,'BCA Inputs'!M:M,0))*Q571+INDEX('BCA Inputs'!Q:Q,MATCH(I571,'BCA Inputs'!M:M,0))*F571+INDEX('BCA Inputs'!R:R,MATCH(I571,'BCA Inputs'!M:M,0))*G571)+L571+N571,IF($B$3="RG&amp;E",(INDEX('BCA Inputs'!$AX$14:$AX$54,MATCH(I571,'BCA Inputs'!$AW$14:$AW$54,0))*P571+INDEX('BCA Inputs'!$AY$14:$AY$54,MATCH(I571,'BCA Inputs'!$AW$14:$AW$54,0))*O571+INDEX('BCA Inputs'!$AZ$14:$AZ$54,MATCH(I571,'BCA Inputs'!$AW$14:$AW$54,0))*Q571+INDEX('BCA Inputs'!$BA$14:$BA$54,MATCH(I571,'BCA Inputs'!$AW$14:$AW$54,0))*F571+INDEX('BCA Inputs'!$BB$14:$BB$54,MATCH(I571,'BCA Inputs'!$AW$14:$AW$54,0))*G571)+L571+N571,"")),"")</f>
        <v/>
      </c>
      <c r="U571" s="234" t="str">
        <f t="shared" si="81"/>
        <v/>
      </c>
      <c r="V571" s="234" t="str">
        <f t="shared" si="82"/>
        <v/>
      </c>
      <c r="W571" s="234" t="str">
        <f t="shared" si="83"/>
        <v/>
      </c>
      <c r="Y571" s="235" t="str">
        <f t="shared" si="84"/>
        <v/>
      </c>
      <c r="Z571" s="236" t="str">
        <f>IFERROR(IF($B$3="NYSEG",INDEX('BCA Inputs'!$X$14:$X$54,MATCH(I571,'BCA Inputs'!$M$14:$M$54,0))*P571+INDEX('BCA Inputs'!$Y$14:$Y$54,MATCH(I571,'BCA Inputs'!$M$14:$M$54,0))*O571+INDEX('BCA Inputs'!$Z$14:$Z$54,MATCH(I571,'BCA Inputs'!$M$14:$M$54,0))*Q571+INDEX('BCA Inputs'!$AA$14:$AA$54,MATCH(I571,'BCA Inputs'!$M$14:$M$54,0))*F571+INDEX('BCA Inputs'!$AB$14:$AB$54,MATCH(I571,'BCA Inputs'!$M$14:$M$54,0))*G571,IF($B$3="RG&amp;E",INDEX('BCA Inputs'!$BG$14:$BG$54,MATCH(I571,'BCA Inputs'!$AW$14:$AW$54,0))*P571+INDEX('BCA Inputs'!$BH$14:$BH$54,MATCH(I571,'BCA Inputs'!$AW$14:$AW$54,0))*O571+INDEX('BCA Inputs'!$BI$14:$BI$54,MATCH(I571,'BCA Inputs'!$AW$14:$AW$54,0))*Q571+INDEX('BCA Inputs'!$BJ$14:$BJ$54,MATCH(I571,'BCA Inputs'!$AW$14:$AW$54,0))*F571+INDEX('BCA Inputs'!$BK$14:$BK$54,MATCH(I571,'BCA Inputs'!$AW$14:$AW$54,0))*G571,"")),"")</f>
        <v/>
      </c>
      <c r="AA571" s="237" t="str">
        <f t="shared" si="85"/>
        <v/>
      </c>
      <c r="AC571" s="238" t="str">
        <f>IFERROR((K571+R571)+IF($B$3="NYSEG",INDEX('BCA Inputs'!$AI$14:$AI$54,MATCH(I571,'BCA Inputs'!$M$14:$M$54,0))*P571+INDEX('BCA Inputs'!$AJ$14:$AJ$54,MATCH(I571,'BCA Inputs'!$M$14:$M$54,0))*Q571,IF($B$3="RG&amp;E",INDEX('BCA Inputs'!$BR$14:$BR$54,MATCH(I571,'BCA Inputs'!$AW$14:$AW$54,0))*P571+INDEX('BCA Inputs'!$BS$14:$BS$54,MATCH(I571,'BCA Inputs'!$AW$14:$AW$54,0))*Q571,"")),"")</f>
        <v/>
      </c>
      <c r="AD571" s="181" t="str">
        <f>IFERROR(IF($B$3="NYSEG",INDEX('BCA Inputs'!$AD$14:$AD$54,MATCH(I571,'BCA Inputs'!$M$14:$M$54,0))*P571+INDEX('BCA Inputs'!$AE$14:$AE$54,MATCH(I571,'BCA Inputs'!$M$14:$M$54,0))*O571+INDEX('BCA Inputs'!$AF$14:$AF$54,MATCH(I571,'BCA Inputs'!$M$14:$M$54,0))*Q571+INDEX('BCA Inputs'!$AG$14:$AG$54,MATCH(I571,'BCA Inputs'!$M$14:$M$54,0))*F571+INDEX('BCA Inputs'!$AH$14:$AH$54,MATCH(I571,'BCA Inputs'!$M$14:$M$54,0))*G571,IF($B$3="RG&amp;E",INDEX('BCA Inputs'!$BM$14:$BM$54,MATCH(I571,'BCA Inputs'!$AW$14:$AW$54,0))*P571+INDEX('BCA Inputs'!$BN$14:$BN$54,MATCH(I571,'BCA Inputs'!$AW$14:$AW$54,0))*O571+INDEX('BCA Inputs'!$BO$14:$BO$54,MATCH(I571,'BCA Inputs'!$AW$14:$AW$54,0))*Q571+INDEX('BCA Inputs'!$BP$14:$BP$54,MATCH(I571,'BCA Inputs'!$AW$14:$AW$54,0))*F571+INDEX('BCA Inputs'!$BQ$14:$BQ$54,MATCH(I571,'BCA Inputs'!$AW$14:$AW$54,0))*G571,"")),"")</f>
        <v/>
      </c>
      <c r="AE571" s="237" t="str">
        <f t="shared" si="86"/>
        <v/>
      </c>
      <c r="AF571" s="198">
        <f t="shared" si="88"/>
        <v>0</v>
      </c>
      <c r="AG571" s="239">
        <f t="shared" si="89"/>
        <v>0</v>
      </c>
    </row>
    <row r="572" spans="1:33">
      <c r="A572" s="228"/>
      <c r="B572" s="176"/>
      <c r="C572" s="229"/>
      <c r="D572" s="230"/>
      <c r="E572" s="230"/>
      <c r="F572" s="230"/>
      <c r="G572" s="230"/>
      <c r="H572" s="231"/>
      <c r="I572" s="231"/>
      <c r="J572" s="232"/>
      <c r="K572" s="232"/>
      <c r="L572" s="232"/>
      <c r="M572" s="181">
        <f t="shared" si="87"/>
        <v>0</v>
      </c>
      <c r="N572" s="181">
        <f>IF(H572="",0,H572*I572*'Avoided Water Savings Cost'!$C$16)</f>
        <v>0</v>
      </c>
      <c r="O572" s="545">
        <f>IF(C572="",0,IF($B$3="NYSEG",C572/(1-'Avoided Electric Costs 2020'!$W$21),IF($B$3="RG&amp;E",C572/(1-'Avoided Electric Costs 2020'!$X$21),"")))</f>
        <v>0</v>
      </c>
      <c r="P572" s="546">
        <f>IF(D572="",0,IF($B$3="NYSEG",D572/(1-'Avoided Electric Costs 2020'!$W$21),IF($B$3="RG&amp;E",D572/(1-'Avoided Electric Costs 2020'!$X$21),"")))</f>
        <v>0</v>
      </c>
      <c r="Q572" s="546">
        <f>IF(E572="",0,IF($B$3="NYSEG",E572/(1-'Avoided Natural Gas Costs 2020'!$J$34),IF($B$3="RG&amp;E",E572/(1-'Avoided Natural Gas Costs 2020'!$K$34),"")))</f>
        <v>0</v>
      </c>
      <c r="R572" s="233" t="str">
        <f>IFERROR(IF(P572*'BCA Inputs'!$C$1+Q572*'BCA Inputs'!$C$2+F572*'BCA Inputs'!$C$2+G572*'BCA Inputs'!$C$2=0,"",P572*'BCA Inputs'!$C$1+Q572*'BCA Inputs'!$C$2+F572*'BCA Inputs'!$C$2+G572*'BCA Inputs'!$C$2),"")</f>
        <v/>
      </c>
      <c r="S572" s="181" t="str">
        <f t="shared" si="80"/>
        <v/>
      </c>
      <c r="T572" s="181" t="str">
        <f>IFERROR(IF($B$3="NYSEG",(INDEX('BCA Inputs'!$N$14:$N$54,MATCH(I572,'BCA Inputs'!$M$14:$M$54,0))*P572+INDEX('BCA Inputs'!$O$14:$O$54,MATCH(I572,'BCA Inputs'!$M$14:$M$54,0))*O572+INDEX('BCA Inputs'!P:P,MATCH(I572,'BCA Inputs'!M:M,0))*Q572+INDEX('BCA Inputs'!Q:Q,MATCH(I572,'BCA Inputs'!M:M,0))*F572+INDEX('BCA Inputs'!R:R,MATCH(I572,'BCA Inputs'!M:M,0))*G572)+L572+N572,IF($B$3="RG&amp;E",(INDEX('BCA Inputs'!$AX$14:$AX$54,MATCH(I572,'BCA Inputs'!$AW$14:$AW$54,0))*P572+INDEX('BCA Inputs'!$AY$14:$AY$54,MATCH(I572,'BCA Inputs'!$AW$14:$AW$54,0))*O572+INDEX('BCA Inputs'!$AZ$14:$AZ$54,MATCH(I572,'BCA Inputs'!$AW$14:$AW$54,0))*Q572+INDEX('BCA Inputs'!$BA$14:$BA$54,MATCH(I572,'BCA Inputs'!$AW$14:$AW$54,0))*F572+INDEX('BCA Inputs'!$BB$14:$BB$54,MATCH(I572,'BCA Inputs'!$AW$14:$AW$54,0))*G572)+L572+N572,"")),"")</f>
        <v/>
      </c>
      <c r="U572" s="234" t="str">
        <f t="shared" si="81"/>
        <v/>
      </c>
      <c r="V572" s="234" t="str">
        <f t="shared" si="82"/>
        <v/>
      </c>
      <c r="W572" s="234" t="str">
        <f t="shared" si="83"/>
        <v/>
      </c>
      <c r="Y572" s="235" t="str">
        <f t="shared" si="84"/>
        <v/>
      </c>
      <c r="Z572" s="236" t="str">
        <f>IFERROR(IF($B$3="NYSEG",INDEX('BCA Inputs'!$X$14:$X$54,MATCH(I572,'BCA Inputs'!$M$14:$M$54,0))*P572+INDEX('BCA Inputs'!$Y$14:$Y$54,MATCH(I572,'BCA Inputs'!$M$14:$M$54,0))*O572+INDEX('BCA Inputs'!$Z$14:$Z$54,MATCH(I572,'BCA Inputs'!$M$14:$M$54,0))*Q572+INDEX('BCA Inputs'!$AA$14:$AA$54,MATCH(I572,'BCA Inputs'!$M$14:$M$54,0))*F572+INDEX('BCA Inputs'!$AB$14:$AB$54,MATCH(I572,'BCA Inputs'!$M$14:$M$54,0))*G572,IF($B$3="RG&amp;E",INDEX('BCA Inputs'!$BG$14:$BG$54,MATCH(I572,'BCA Inputs'!$AW$14:$AW$54,0))*P572+INDEX('BCA Inputs'!$BH$14:$BH$54,MATCH(I572,'BCA Inputs'!$AW$14:$AW$54,0))*O572+INDEX('BCA Inputs'!$BI$14:$BI$54,MATCH(I572,'BCA Inputs'!$AW$14:$AW$54,0))*Q572+INDEX('BCA Inputs'!$BJ$14:$BJ$54,MATCH(I572,'BCA Inputs'!$AW$14:$AW$54,0))*F572+INDEX('BCA Inputs'!$BK$14:$BK$54,MATCH(I572,'BCA Inputs'!$AW$14:$AW$54,0))*G572,"")),"")</f>
        <v/>
      </c>
      <c r="AA572" s="237" t="str">
        <f t="shared" si="85"/>
        <v/>
      </c>
      <c r="AC572" s="238" t="str">
        <f>IFERROR((K572+R572)+IF($B$3="NYSEG",INDEX('BCA Inputs'!$AI$14:$AI$54,MATCH(I572,'BCA Inputs'!$M$14:$M$54,0))*P572+INDEX('BCA Inputs'!$AJ$14:$AJ$54,MATCH(I572,'BCA Inputs'!$M$14:$M$54,0))*Q572,IF($B$3="RG&amp;E",INDEX('BCA Inputs'!$BR$14:$BR$54,MATCH(I572,'BCA Inputs'!$AW$14:$AW$54,0))*P572+INDEX('BCA Inputs'!$BS$14:$BS$54,MATCH(I572,'BCA Inputs'!$AW$14:$AW$54,0))*Q572,"")),"")</f>
        <v/>
      </c>
      <c r="AD572" s="181" t="str">
        <f>IFERROR(IF($B$3="NYSEG",INDEX('BCA Inputs'!$AD$14:$AD$54,MATCH(I572,'BCA Inputs'!$M$14:$M$54,0))*P572+INDEX('BCA Inputs'!$AE$14:$AE$54,MATCH(I572,'BCA Inputs'!$M$14:$M$54,0))*O572+INDEX('BCA Inputs'!$AF$14:$AF$54,MATCH(I572,'BCA Inputs'!$M$14:$M$54,0))*Q572+INDEX('BCA Inputs'!$AG$14:$AG$54,MATCH(I572,'BCA Inputs'!$M$14:$M$54,0))*F572+INDEX('BCA Inputs'!$AH$14:$AH$54,MATCH(I572,'BCA Inputs'!$M$14:$M$54,0))*G572,IF($B$3="RG&amp;E",INDEX('BCA Inputs'!$BM$14:$BM$54,MATCH(I572,'BCA Inputs'!$AW$14:$AW$54,0))*P572+INDEX('BCA Inputs'!$BN$14:$BN$54,MATCH(I572,'BCA Inputs'!$AW$14:$AW$54,0))*O572+INDEX('BCA Inputs'!$BO$14:$BO$54,MATCH(I572,'BCA Inputs'!$AW$14:$AW$54,0))*Q572+INDEX('BCA Inputs'!$BP$14:$BP$54,MATCH(I572,'BCA Inputs'!$AW$14:$AW$54,0))*F572+INDEX('BCA Inputs'!$BQ$14:$BQ$54,MATCH(I572,'BCA Inputs'!$AW$14:$AW$54,0))*G572,"")),"")</f>
        <v/>
      </c>
      <c r="AE572" s="237" t="str">
        <f t="shared" si="86"/>
        <v/>
      </c>
      <c r="AF572" s="198">
        <f t="shared" si="88"/>
        <v>0</v>
      </c>
      <c r="AG572" s="239">
        <f t="shared" si="89"/>
        <v>0</v>
      </c>
    </row>
    <row r="573" spans="1:33">
      <c r="A573" s="228"/>
      <c r="B573" s="176"/>
      <c r="C573" s="229"/>
      <c r="D573" s="230"/>
      <c r="E573" s="230"/>
      <c r="F573" s="230"/>
      <c r="G573" s="230"/>
      <c r="H573" s="231"/>
      <c r="I573" s="231"/>
      <c r="J573" s="232"/>
      <c r="K573" s="232"/>
      <c r="L573" s="232"/>
      <c r="M573" s="181">
        <f t="shared" si="87"/>
        <v>0</v>
      </c>
      <c r="N573" s="181">
        <f>IF(H573="",0,H573*I573*'Avoided Water Savings Cost'!$C$16)</f>
        <v>0</v>
      </c>
      <c r="O573" s="545">
        <f>IF(C573="",0,IF($B$3="NYSEG",C573/(1-'Avoided Electric Costs 2020'!$W$21),IF($B$3="RG&amp;E",C573/(1-'Avoided Electric Costs 2020'!$X$21),"")))</f>
        <v>0</v>
      </c>
      <c r="P573" s="546">
        <f>IF(D573="",0,IF($B$3="NYSEG",D573/(1-'Avoided Electric Costs 2020'!$W$21),IF($B$3="RG&amp;E",D573/(1-'Avoided Electric Costs 2020'!$X$21),"")))</f>
        <v>0</v>
      </c>
      <c r="Q573" s="546">
        <f>IF(E573="",0,IF($B$3="NYSEG",E573/(1-'Avoided Natural Gas Costs 2020'!$J$34),IF($B$3="RG&amp;E",E573/(1-'Avoided Natural Gas Costs 2020'!$K$34),"")))</f>
        <v>0</v>
      </c>
      <c r="R573" s="233" t="str">
        <f>IFERROR(IF(P573*'BCA Inputs'!$C$1+Q573*'BCA Inputs'!$C$2+F573*'BCA Inputs'!$C$2+G573*'BCA Inputs'!$C$2=0,"",P573*'BCA Inputs'!$C$1+Q573*'BCA Inputs'!$C$2+F573*'BCA Inputs'!$C$2+G573*'BCA Inputs'!$C$2),"")</f>
        <v/>
      </c>
      <c r="S573" s="181" t="str">
        <f t="shared" si="80"/>
        <v/>
      </c>
      <c r="T573" s="181" t="str">
        <f>IFERROR(IF($B$3="NYSEG",(INDEX('BCA Inputs'!$N$14:$N$54,MATCH(I573,'BCA Inputs'!$M$14:$M$54,0))*P573+INDEX('BCA Inputs'!$O$14:$O$54,MATCH(I573,'BCA Inputs'!$M$14:$M$54,0))*O573+INDEX('BCA Inputs'!P:P,MATCH(I573,'BCA Inputs'!M:M,0))*Q573+INDEX('BCA Inputs'!Q:Q,MATCH(I573,'BCA Inputs'!M:M,0))*F573+INDEX('BCA Inputs'!R:R,MATCH(I573,'BCA Inputs'!M:M,0))*G573)+L573+N573,IF($B$3="RG&amp;E",(INDEX('BCA Inputs'!$AX$14:$AX$54,MATCH(I573,'BCA Inputs'!$AW$14:$AW$54,0))*P573+INDEX('BCA Inputs'!$AY$14:$AY$54,MATCH(I573,'BCA Inputs'!$AW$14:$AW$54,0))*O573+INDEX('BCA Inputs'!$AZ$14:$AZ$54,MATCH(I573,'BCA Inputs'!$AW$14:$AW$54,0))*Q573+INDEX('BCA Inputs'!$BA$14:$BA$54,MATCH(I573,'BCA Inputs'!$AW$14:$AW$54,0))*F573+INDEX('BCA Inputs'!$BB$14:$BB$54,MATCH(I573,'BCA Inputs'!$AW$14:$AW$54,0))*G573)+L573+N573,"")),"")</f>
        <v/>
      </c>
      <c r="U573" s="234" t="str">
        <f t="shared" si="81"/>
        <v/>
      </c>
      <c r="V573" s="234" t="str">
        <f t="shared" si="82"/>
        <v/>
      </c>
      <c r="W573" s="234" t="str">
        <f t="shared" si="83"/>
        <v/>
      </c>
      <c r="Y573" s="235" t="str">
        <f t="shared" si="84"/>
        <v/>
      </c>
      <c r="Z573" s="236" t="str">
        <f>IFERROR(IF($B$3="NYSEG",INDEX('BCA Inputs'!$X$14:$X$54,MATCH(I573,'BCA Inputs'!$M$14:$M$54,0))*P573+INDEX('BCA Inputs'!$Y$14:$Y$54,MATCH(I573,'BCA Inputs'!$M$14:$M$54,0))*O573+INDEX('BCA Inputs'!$Z$14:$Z$54,MATCH(I573,'BCA Inputs'!$M$14:$M$54,0))*Q573+INDEX('BCA Inputs'!$AA$14:$AA$54,MATCH(I573,'BCA Inputs'!$M$14:$M$54,0))*F573+INDEX('BCA Inputs'!$AB$14:$AB$54,MATCH(I573,'BCA Inputs'!$M$14:$M$54,0))*G573,IF($B$3="RG&amp;E",INDEX('BCA Inputs'!$BG$14:$BG$54,MATCH(I573,'BCA Inputs'!$AW$14:$AW$54,0))*P573+INDEX('BCA Inputs'!$BH$14:$BH$54,MATCH(I573,'BCA Inputs'!$AW$14:$AW$54,0))*O573+INDEX('BCA Inputs'!$BI$14:$BI$54,MATCH(I573,'BCA Inputs'!$AW$14:$AW$54,0))*Q573+INDEX('BCA Inputs'!$BJ$14:$BJ$54,MATCH(I573,'BCA Inputs'!$AW$14:$AW$54,0))*F573+INDEX('BCA Inputs'!$BK$14:$BK$54,MATCH(I573,'BCA Inputs'!$AW$14:$AW$54,0))*G573,"")),"")</f>
        <v/>
      </c>
      <c r="AA573" s="237" t="str">
        <f t="shared" si="85"/>
        <v/>
      </c>
      <c r="AC573" s="238" t="str">
        <f>IFERROR((K573+R573)+IF($B$3="NYSEG",INDEX('BCA Inputs'!$AI$14:$AI$54,MATCH(I573,'BCA Inputs'!$M$14:$M$54,0))*P573+INDEX('BCA Inputs'!$AJ$14:$AJ$54,MATCH(I573,'BCA Inputs'!$M$14:$M$54,0))*Q573,IF($B$3="RG&amp;E",INDEX('BCA Inputs'!$BR$14:$BR$54,MATCH(I573,'BCA Inputs'!$AW$14:$AW$54,0))*P573+INDEX('BCA Inputs'!$BS$14:$BS$54,MATCH(I573,'BCA Inputs'!$AW$14:$AW$54,0))*Q573,"")),"")</f>
        <v/>
      </c>
      <c r="AD573" s="181" t="str">
        <f>IFERROR(IF($B$3="NYSEG",INDEX('BCA Inputs'!$AD$14:$AD$54,MATCH(I573,'BCA Inputs'!$M$14:$M$54,0))*P573+INDEX('BCA Inputs'!$AE$14:$AE$54,MATCH(I573,'BCA Inputs'!$M$14:$M$54,0))*O573+INDEX('BCA Inputs'!$AF$14:$AF$54,MATCH(I573,'BCA Inputs'!$M$14:$M$54,0))*Q573+INDEX('BCA Inputs'!$AG$14:$AG$54,MATCH(I573,'BCA Inputs'!$M$14:$M$54,0))*F573+INDEX('BCA Inputs'!$AH$14:$AH$54,MATCH(I573,'BCA Inputs'!$M$14:$M$54,0))*G573,IF($B$3="RG&amp;E",INDEX('BCA Inputs'!$BM$14:$BM$54,MATCH(I573,'BCA Inputs'!$AW$14:$AW$54,0))*P573+INDEX('BCA Inputs'!$BN$14:$BN$54,MATCH(I573,'BCA Inputs'!$AW$14:$AW$54,0))*O573+INDEX('BCA Inputs'!$BO$14:$BO$54,MATCH(I573,'BCA Inputs'!$AW$14:$AW$54,0))*Q573+INDEX('BCA Inputs'!$BP$14:$BP$54,MATCH(I573,'BCA Inputs'!$AW$14:$AW$54,0))*F573+INDEX('BCA Inputs'!$BQ$14:$BQ$54,MATCH(I573,'BCA Inputs'!$AW$14:$AW$54,0))*G573,"")),"")</f>
        <v/>
      </c>
      <c r="AE573" s="237" t="str">
        <f t="shared" si="86"/>
        <v/>
      </c>
      <c r="AF573" s="198">
        <f t="shared" si="88"/>
        <v>0</v>
      </c>
      <c r="AG573" s="239">
        <f t="shared" si="89"/>
        <v>0</v>
      </c>
    </row>
    <row r="574" spans="1:33">
      <c r="A574" s="228"/>
      <c r="B574" s="176"/>
      <c r="C574" s="229"/>
      <c r="D574" s="230"/>
      <c r="E574" s="230"/>
      <c r="F574" s="230"/>
      <c r="G574" s="230"/>
      <c r="H574" s="231"/>
      <c r="I574" s="231"/>
      <c r="J574" s="232"/>
      <c r="K574" s="232"/>
      <c r="L574" s="232"/>
      <c r="M574" s="181">
        <f t="shared" si="87"/>
        <v>0</v>
      </c>
      <c r="N574" s="181">
        <f>IF(H574="",0,H574*I574*'Avoided Water Savings Cost'!$C$16)</f>
        <v>0</v>
      </c>
      <c r="O574" s="545">
        <f>IF(C574="",0,IF($B$3="NYSEG",C574/(1-'Avoided Electric Costs 2020'!$W$21),IF($B$3="RG&amp;E",C574/(1-'Avoided Electric Costs 2020'!$X$21),"")))</f>
        <v>0</v>
      </c>
      <c r="P574" s="546">
        <f>IF(D574="",0,IF($B$3="NYSEG",D574/(1-'Avoided Electric Costs 2020'!$W$21),IF($B$3="RG&amp;E",D574/(1-'Avoided Electric Costs 2020'!$X$21),"")))</f>
        <v>0</v>
      </c>
      <c r="Q574" s="546">
        <f>IF(E574="",0,IF($B$3="NYSEG",E574/(1-'Avoided Natural Gas Costs 2020'!$J$34),IF($B$3="RG&amp;E",E574/(1-'Avoided Natural Gas Costs 2020'!$K$34),"")))</f>
        <v>0</v>
      </c>
      <c r="R574" s="233" t="str">
        <f>IFERROR(IF(P574*'BCA Inputs'!$C$1+Q574*'BCA Inputs'!$C$2+F574*'BCA Inputs'!$C$2+G574*'BCA Inputs'!$C$2=0,"",P574*'BCA Inputs'!$C$1+Q574*'BCA Inputs'!$C$2+F574*'BCA Inputs'!$C$2+G574*'BCA Inputs'!$C$2),"")</f>
        <v/>
      </c>
      <c r="S574" s="181" t="str">
        <f t="shared" si="80"/>
        <v/>
      </c>
      <c r="T574" s="181" t="str">
        <f>IFERROR(IF($B$3="NYSEG",(INDEX('BCA Inputs'!$N$14:$N$54,MATCH(I574,'BCA Inputs'!$M$14:$M$54,0))*P574+INDEX('BCA Inputs'!$O$14:$O$54,MATCH(I574,'BCA Inputs'!$M$14:$M$54,0))*O574+INDEX('BCA Inputs'!P:P,MATCH(I574,'BCA Inputs'!M:M,0))*Q574+INDEX('BCA Inputs'!Q:Q,MATCH(I574,'BCA Inputs'!M:M,0))*F574+INDEX('BCA Inputs'!R:R,MATCH(I574,'BCA Inputs'!M:M,0))*G574)+L574+N574,IF($B$3="RG&amp;E",(INDEX('BCA Inputs'!$AX$14:$AX$54,MATCH(I574,'BCA Inputs'!$AW$14:$AW$54,0))*P574+INDEX('BCA Inputs'!$AY$14:$AY$54,MATCH(I574,'BCA Inputs'!$AW$14:$AW$54,0))*O574+INDEX('BCA Inputs'!$AZ$14:$AZ$54,MATCH(I574,'BCA Inputs'!$AW$14:$AW$54,0))*Q574+INDEX('BCA Inputs'!$BA$14:$BA$54,MATCH(I574,'BCA Inputs'!$AW$14:$AW$54,0))*F574+INDEX('BCA Inputs'!$BB$14:$BB$54,MATCH(I574,'BCA Inputs'!$AW$14:$AW$54,0))*G574)+L574+N574,"")),"")</f>
        <v/>
      </c>
      <c r="U574" s="234" t="str">
        <f t="shared" si="81"/>
        <v/>
      </c>
      <c r="V574" s="234" t="str">
        <f t="shared" si="82"/>
        <v/>
      </c>
      <c r="W574" s="234" t="str">
        <f t="shared" si="83"/>
        <v/>
      </c>
      <c r="Y574" s="235" t="str">
        <f t="shared" si="84"/>
        <v/>
      </c>
      <c r="Z574" s="236" t="str">
        <f>IFERROR(IF($B$3="NYSEG",INDEX('BCA Inputs'!$X$14:$X$54,MATCH(I574,'BCA Inputs'!$M$14:$M$54,0))*P574+INDEX('BCA Inputs'!$Y$14:$Y$54,MATCH(I574,'BCA Inputs'!$M$14:$M$54,0))*O574+INDEX('BCA Inputs'!$Z$14:$Z$54,MATCH(I574,'BCA Inputs'!$M$14:$M$54,0))*Q574+INDEX('BCA Inputs'!$AA$14:$AA$54,MATCH(I574,'BCA Inputs'!$M$14:$M$54,0))*F574+INDEX('BCA Inputs'!$AB$14:$AB$54,MATCH(I574,'BCA Inputs'!$M$14:$M$54,0))*G574,IF($B$3="RG&amp;E",INDEX('BCA Inputs'!$BG$14:$BG$54,MATCH(I574,'BCA Inputs'!$AW$14:$AW$54,0))*P574+INDEX('BCA Inputs'!$BH$14:$BH$54,MATCH(I574,'BCA Inputs'!$AW$14:$AW$54,0))*O574+INDEX('BCA Inputs'!$BI$14:$BI$54,MATCH(I574,'BCA Inputs'!$AW$14:$AW$54,0))*Q574+INDEX('BCA Inputs'!$BJ$14:$BJ$54,MATCH(I574,'BCA Inputs'!$AW$14:$AW$54,0))*F574+INDEX('BCA Inputs'!$BK$14:$BK$54,MATCH(I574,'BCA Inputs'!$AW$14:$AW$54,0))*G574,"")),"")</f>
        <v/>
      </c>
      <c r="AA574" s="237" t="str">
        <f t="shared" si="85"/>
        <v/>
      </c>
      <c r="AC574" s="238" t="str">
        <f>IFERROR((K574+R574)+IF($B$3="NYSEG",INDEX('BCA Inputs'!$AI$14:$AI$54,MATCH(I574,'BCA Inputs'!$M$14:$M$54,0))*P574+INDEX('BCA Inputs'!$AJ$14:$AJ$54,MATCH(I574,'BCA Inputs'!$M$14:$M$54,0))*Q574,IF($B$3="RG&amp;E",INDEX('BCA Inputs'!$BR$14:$BR$54,MATCH(I574,'BCA Inputs'!$AW$14:$AW$54,0))*P574+INDEX('BCA Inputs'!$BS$14:$BS$54,MATCH(I574,'BCA Inputs'!$AW$14:$AW$54,0))*Q574,"")),"")</f>
        <v/>
      </c>
      <c r="AD574" s="181" t="str">
        <f>IFERROR(IF($B$3="NYSEG",INDEX('BCA Inputs'!$AD$14:$AD$54,MATCH(I574,'BCA Inputs'!$M$14:$M$54,0))*P574+INDEX('BCA Inputs'!$AE$14:$AE$54,MATCH(I574,'BCA Inputs'!$M$14:$M$54,0))*O574+INDEX('BCA Inputs'!$AF$14:$AF$54,MATCH(I574,'BCA Inputs'!$M$14:$M$54,0))*Q574+INDEX('BCA Inputs'!$AG$14:$AG$54,MATCH(I574,'BCA Inputs'!$M$14:$M$54,0))*F574+INDEX('BCA Inputs'!$AH$14:$AH$54,MATCH(I574,'BCA Inputs'!$M$14:$M$54,0))*G574,IF($B$3="RG&amp;E",INDEX('BCA Inputs'!$BM$14:$BM$54,MATCH(I574,'BCA Inputs'!$AW$14:$AW$54,0))*P574+INDEX('BCA Inputs'!$BN$14:$BN$54,MATCH(I574,'BCA Inputs'!$AW$14:$AW$54,0))*O574+INDEX('BCA Inputs'!$BO$14:$BO$54,MATCH(I574,'BCA Inputs'!$AW$14:$AW$54,0))*Q574+INDEX('BCA Inputs'!$BP$14:$BP$54,MATCH(I574,'BCA Inputs'!$AW$14:$AW$54,0))*F574+INDEX('BCA Inputs'!$BQ$14:$BQ$54,MATCH(I574,'BCA Inputs'!$AW$14:$AW$54,0))*G574,"")),"")</f>
        <v/>
      </c>
      <c r="AE574" s="237" t="str">
        <f t="shared" si="86"/>
        <v/>
      </c>
      <c r="AF574" s="198">
        <f t="shared" si="88"/>
        <v>0</v>
      </c>
      <c r="AG574" s="239">
        <f t="shared" si="89"/>
        <v>0</v>
      </c>
    </row>
    <row r="575" spans="1:33">
      <c r="A575" s="228"/>
      <c r="B575" s="176"/>
      <c r="C575" s="229"/>
      <c r="D575" s="230"/>
      <c r="E575" s="230"/>
      <c r="F575" s="230"/>
      <c r="G575" s="230"/>
      <c r="H575" s="231"/>
      <c r="I575" s="231"/>
      <c r="J575" s="232"/>
      <c r="K575" s="232"/>
      <c r="L575" s="232"/>
      <c r="M575" s="181">
        <f t="shared" si="87"/>
        <v>0</v>
      </c>
      <c r="N575" s="181">
        <f>IF(H575="",0,H575*I575*'Avoided Water Savings Cost'!$C$16)</f>
        <v>0</v>
      </c>
      <c r="O575" s="545">
        <f>IF(C575="",0,IF($B$3="NYSEG",C575/(1-'Avoided Electric Costs 2020'!$W$21),IF($B$3="RG&amp;E",C575/(1-'Avoided Electric Costs 2020'!$X$21),"")))</f>
        <v>0</v>
      </c>
      <c r="P575" s="546">
        <f>IF(D575="",0,IF($B$3="NYSEG",D575/(1-'Avoided Electric Costs 2020'!$W$21),IF($B$3="RG&amp;E",D575/(1-'Avoided Electric Costs 2020'!$X$21),"")))</f>
        <v>0</v>
      </c>
      <c r="Q575" s="546">
        <f>IF(E575="",0,IF($B$3="NYSEG",E575/(1-'Avoided Natural Gas Costs 2020'!$J$34),IF($B$3="RG&amp;E",E575/(1-'Avoided Natural Gas Costs 2020'!$K$34),"")))</f>
        <v>0</v>
      </c>
      <c r="R575" s="233" t="str">
        <f>IFERROR(IF(P575*'BCA Inputs'!$C$1+Q575*'BCA Inputs'!$C$2+F575*'BCA Inputs'!$C$2+G575*'BCA Inputs'!$C$2=0,"",P575*'BCA Inputs'!$C$1+Q575*'BCA Inputs'!$C$2+F575*'BCA Inputs'!$C$2+G575*'BCA Inputs'!$C$2),"")</f>
        <v/>
      </c>
      <c r="S575" s="181" t="str">
        <f t="shared" si="80"/>
        <v/>
      </c>
      <c r="T575" s="181" t="str">
        <f>IFERROR(IF($B$3="NYSEG",(INDEX('BCA Inputs'!$N$14:$N$54,MATCH(I575,'BCA Inputs'!$M$14:$M$54,0))*P575+INDEX('BCA Inputs'!$O$14:$O$54,MATCH(I575,'BCA Inputs'!$M$14:$M$54,0))*O575+INDEX('BCA Inputs'!P:P,MATCH(I575,'BCA Inputs'!M:M,0))*Q575+INDEX('BCA Inputs'!Q:Q,MATCH(I575,'BCA Inputs'!M:M,0))*F575+INDEX('BCA Inputs'!R:R,MATCH(I575,'BCA Inputs'!M:M,0))*G575)+L575+N575,IF($B$3="RG&amp;E",(INDEX('BCA Inputs'!$AX$14:$AX$54,MATCH(I575,'BCA Inputs'!$AW$14:$AW$54,0))*P575+INDEX('BCA Inputs'!$AY$14:$AY$54,MATCH(I575,'BCA Inputs'!$AW$14:$AW$54,0))*O575+INDEX('BCA Inputs'!$AZ$14:$AZ$54,MATCH(I575,'BCA Inputs'!$AW$14:$AW$54,0))*Q575+INDEX('BCA Inputs'!$BA$14:$BA$54,MATCH(I575,'BCA Inputs'!$AW$14:$AW$54,0))*F575+INDEX('BCA Inputs'!$BB$14:$BB$54,MATCH(I575,'BCA Inputs'!$AW$14:$AW$54,0))*G575)+L575+N575,"")),"")</f>
        <v/>
      </c>
      <c r="U575" s="234" t="str">
        <f t="shared" si="81"/>
        <v/>
      </c>
      <c r="V575" s="234" t="str">
        <f t="shared" si="82"/>
        <v/>
      </c>
      <c r="W575" s="234" t="str">
        <f t="shared" si="83"/>
        <v/>
      </c>
      <c r="Y575" s="235" t="str">
        <f t="shared" si="84"/>
        <v/>
      </c>
      <c r="Z575" s="236" t="str">
        <f>IFERROR(IF($B$3="NYSEG",INDEX('BCA Inputs'!$X$14:$X$54,MATCH(I575,'BCA Inputs'!$M$14:$M$54,0))*P575+INDEX('BCA Inputs'!$Y$14:$Y$54,MATCH(I575,'BCA Inputs'!$M$14:$M$54,0))*O575+INDEX('BCA Inputs'!$Z$14:$Z$54,MATCH(I575,'BCA Inputs'!$M$14:$M$54,0))*Q575+INDEX('BCA Inputs'!$AA$14:$AA$54,MATCH(I575,'BCA Inputs'!$M$14:$M$54,0))*F575+INDEX('BCA Inputs'!$AB$14:$AB$54,MATCH(I575,'BCA Inputs'!$M$14:$M$54,0))*G575,IF($B$3="RG&amp;E",INDEX('BCA Inputs'!$BG$14:$BG$54,MATCH(I575,'BCA Inputs'!$AW$14:$AW$54,0))*P575+INDEX('BCA Inputs'!$BH$14:$BH$54,MATCH(I575,'BCA Inputs'!$AW$14:$AW$54,0))*O575+INDEX('BCA Inputs'!$BI$14:$BI$54,MATCH(I575,'BCA Inputs'!$AW$14:$AW$54,0))*Q575+INDEX('BCA Inputs'!$BJ$14:$BJ$54,MATCH(I575,'BCA Inputs'!$AW$14:$AW$54,0))*F575+INDEX('BCA Inputs'!$BK$14:$BK$54,MATCH(I575,'BCA Inputs'!$AW$14:$AW$54,0))*G575,"")),"")</f>
        <v/>
      </c>
      <c r="AA575" s="237" t="str">
        <f t="shared" si="85"/>
        <v/>
      </c>
      <c r="AC575" s="238" t="str">
        <f>IFERROR((K575+R575)+IF($B$3="NYSEG",INDEX('BCA Inputs'!$AI$14:$AI$54,MATCH(I575,'BCA Inputs'!$M$14:$M$54,0))*P575+INDEX('BCA Inputs'!$AJ$14:$AJ$54,MATCH(I575,'BCA Inputs'!$M$14:$M$54,0))*Q575,IF($B$3="RG&amp;E",INDEX('BCA Inputs'!$BR$14:$BR$54,MATCH(I575,'BCA Inputs'!$AW$14:$AW$54,0))*P575+INDEX('BCA Inputs'!$BS$14:$BS$54,MATCH(I575,'BCA Inputs'!$AW$14:$AW$54,0))*Q575,"")),"")</f>
        <v/>
      </c>
      <c r="AD575" s="181" t="str">
        <f>IFERROR(IF($B$3="NYSEG",INDEX('BCA Inputs'!$AD$14:$AD$54,MATCH(I575,'BCA Inputs'!$M$14:$M$54,0))*P575+INDEX('BCA Inputs'!$AE$14:$AE$54,MATCH(I575,'BCA Inputs'!$M$14:$M$54,0))*O575+INDEX('BCA Inputs'!$AF$14:$AF$54,MATCH(I575,'BCA Inputs'!$M$14:$M$54,0))*Q575+INDEX('BCA Inputs'!$AG$14:$AG$54,MATCH(I575,'BCA Inputs'!$M$14:$M$54,0))*F575+INDEX('BCA Inputs'!$AH$14:$AH$54,MATCH(I575,'BCA Inputs'!$M$14:$M$54,0))*G575,IF($B$3="RG&amp;E",INDEX('BCA Inputs'!$BM$14:$BM$54,MATCH(I575,'BCA Inputs'!$AW$14:$AW$54,0))*P575+INDEX('BCA Inputs'!$BN$14:$BN$54,MATCH(I575,'BCA Inputs'!$AW$14:$AW$54,0))*O575+INDEX('BCA Inputs'!$BO$14:$BO$54,MATCH(I575,'BCA Inputs'!$AW$14:$AW$54,0))*Q575+INDEX('BCA Inputs'!$BP$14:$BP$54,MATCH(I575,'BCA Inputs'!$AW$14:$AW$54,0))*F575+INDEX('BCA Inputs'!$BQ$14:$BQ$54,MATCH(I575,'BCA Inputs'!$AW$14:$AW$54,0))*G575,"")),"")</f>
        <v/>
      </c>
      <c r="AE575" s="237" t="str">
        <f t="shared" si="86"/>
        <v/>
      </c>
      <c r="AF575" s="198">
        <f t="shared" si="88"/>
        <v>0</v>
      </c>
      <c r="AG575" s="239">
        <f t="shared" si="89"/>
        <v>0</v>
      </c>
    </row>
    <row r="576" spans="1:33">
      <c r="A576" s="228"/>
      <c r="B576" s="176"/>
      <c r="C576" s="229"/>
      <c r="D576" s="230"/>
      <c r="E576" s="230"/>
      <c r="F576" s="230"/>
      <c r="G576" s="230"/>
      <c r="H576" s="231"/>
      <c r="I576" s="231"/>
      <c r="J576" s="232"/>
      <c r="K576" s="232"/>
      <c r="L576" s="232"/>
      <c r="M576" s="181">
        <f t="shared" si="87"/>
        <v>0</v>
      </c>
      <c r="N576" s="181">
        <f>IF(H576="",0,H576*I576*'Avoided Water Savings Cost'!$C$16)</f>
        <v>0</v>
      </c>
      <c r="O576" s="545">
        <f>IF(C576="",0,IF($B$3="NYSEG",C576/(1-'Avoided Electric Costs 2020'!$W$21),IF($B$3="RG&amp;E",C576/(1-'Avoided Electric Costs 2020'!$X$21),"")))</f>
        <v>0</v>
      </c>
      <c r="P576" s="546">
        <f>IF(D576="",0,IF($B$3="NYSEG",D576/(1-'Avoided Electric Costs 2020'!$W$21),IF($B$3="RG&amp;E",D576/(1-'Avoided Electric Costs 2020'!$X$21),"")))</f>
        <v>0</v>
      </c>
      <c r="Q576" s="546">
        <f>IF(E576="",0,IF($B$3="NYSEG",E576/(1-'Avoided Natural Gas Costs 2020'!$J$34),IF($B$3="RG&amp;E",E576/(1-'Avoided Natural Gas Costs 2020'!$K$34),"")))</f>
        <v>0</v>
      </c>
      <c r="R576" s="233" t="str">
        <f>IFERROR(IF(P576*'BCA Inputs'!$C$1+Q576*'BCA Inputs'!$C$2+F576*'BCA Inputs'!$C$2+G576*'BCA Inputs'!$C$2=0,"",P576*'BCA Inputs'!$C$1+Q576*'BCA Inputs'!$C$2+F576*'BCA Inputs'!$C$2+G576*'BCA Inputs'!$C$2),"")</f>
        <v/>
      </c>
      <c r="S576" s="181" t="str">
        <f t="shared" si="80"/>
        <v/>
      </c>
      <c r="T576" s="181" t="str">
        <f>IFERROR(IF($B$3="NYSEG",(INDEX('BCA Inputs'!$N$14:$N$54,MATCH(I576,'BCA Inputs'!$M$14:$M$54,0))*P576+INDEX('BCA Inputs'!$O$14:$O$54,MATCH(I576,'BCA Inputs'!$M$14:$M$54,0))*O576+INDEX('BCA Inputs'!P:P,MATCH(I576,'BCA Inputs'!M:M,0))*Q576+INDEX('BCA Inputs'!Q:Q,MATCH(I576,'BCA Inputs'!M:M,0))*F576+INDEX('BCA Inputs'!R:R,MATCH(I576,'BCA Inputs'!M:M,0))*G576)+L576+N576,IF($B$3="RG&amp;E",(INDEX('BCA Inputs'!$AX$14:$AX$54,MATCH(I576,'BCA Inputs'!$AW$14:$AW$54,0))*P576+INDEX('BCA Inputs'!$AY$14:$AY$54,MATCH(I576,'BCA Inputs'!$AW$14:$AW$54,0))*O576+INDEX('BCA Inputs'!$AZ$14:$AZ$54,MATCH(I576,'BCA Inputs'!$AW$14:$AW$54,0))*Q576+INDEX('BCA Inputs'!$BA$14:$BA$54,MATCH(I576,'BCA Inputs'!$AW$14:$AW$54,0))*F576+INDEX('BCA Inputs'!$BB$14:$BB$54,MATCH(I576,'BCA Inputs'!$AW$14:$AW$54,0))*G576)+L576+N576,"")),"")</f>
        <v/>
      </c>
      <c r="U576" s="234" t="str">
        <f t="shared" si="81"/>
        <v/>
      </c>
      <c r="V576" s="234" t="str">
        <f t="shared" si="82"/>
        <v/>
      </c>
      <c r="W576" s="234" t="str">
        <f t="shared" si="83"/>
        <v/>
      </c>
      <c r="Y576" s="235" t="str">
        <f t="shared" si="84"/>
        <v/>
      </c>
      <c r="Z576" s="236" t="str">
        <f>IFERROR(IF($B$3="NYSEG",INDEX('BCA Inputs'!$X$14:$X$54,MATCH(I576,'BCA Inputs'!$M$14:$M$54,0))*P576+INDEX('BCA Inputs'!$Y$14:$Y$54,MATCH(I576,'BCA Inputs'!$M$14:$M$54,0))*O576+INDEX('BCA Inputs'!$Z$14:$Z$54,MATCH(I576,'BCA Inputs'!$M$14:$M$54,0))*Q576+INDEX('BCA Inputs'!$AA$14:$AA$54,MATCH(I576,'BCA Inputs'!$M$14:$M$54,0))*F576+INDEX('BCA Inputs'!$AB$14:$AB$54,MATCH(I576,'BCA Inputs'!$M$14:$M$54,0))*G576,IF($B$3="RG&amp;E",INDEX('BCA Inputs'!$BG$14:$BG$54,MATCH(I576,'BCA Inputs'!$AW$14:$AW$54,0))*P576+INDEX('BCA Inputs'!$BH$14:$BH$54,MATCH(I576,'BCA Inputs'!$AW$14:$AW$54,0))*O576+INDEX('BCA Inputs'!$BI$14:$BI$54,MATCH(I576,'BCA Inputs'!$AW$14:$AW$54,0))*Q576+INDEX('BCA Inputs'!$BJ$14:$BJ$54,MATCH(I576,'BCA Inputs'!$AW$14:$AW$54,0))*F576+INDEX('BCA Inputs'!$BK$14:$BK$54,MATCH(I576,'BCA Inputs'!$AW$14:$AW$54,0))*G576,"")),"")</f>
        <v/>
      </c>
      <c r="AA576" s="237" t="str">
        <f t="shared" si="85"/>
        <v/>
      </c>
      <c r="AC576" s="238" t="str">
        <f>IFERROR((K576+R576)+IF($B$3="NYSEG",INDEX('BCA Inputs'!$AI$14:$AI$54,MATCH(I576,'BCA Inputs'!$M$14:$M$54,0))*P576+INDEX('BCA Inputs'!$AJ$14:$AJ$54,MATCH(I576,'BCA Inputs'!$M$14:$M$54,0))*Q576,IF($B$3="RG&amp;E",INDEX('BCA Inputs'!$BR$14:$BR$54,MATCH(I576,'BCA Inputs'!$AW$14:$AW$54,0))*P576+INDEX('BCA Inputs'!$BS$14:$BS$54,MATCH(I576,'BCA Inputs'!$AW$14:$AW$54,0))*Q576,"")),"")</f>
        <v/>
      </c>
      <c r="AD576" s="181" t="str">
        <f>IFERROR(IF($B$3="NYSEG",INDEX('BCA Inputs'!$AD$14:$AD$54,MATCH(I576,'BCA Inputs'!$M$14:$M$54,0))*P576+INDEX('BCA Inputs'!$AE$14:$AE$54,MATCH(I576,'BCA Inputs'!$M$14:$M$54,0))*O576+INDEX('BCA Inputs'!$AF$14:$AF$54,MATCH(I576,'BCA Inputs'!$M$14:$M$54,0))*Q576+INDEX('BCA Inputs'!$AG$14:$AG$54,MATCH(I576,'BCA Inputs'!$M$14:$M$54,0))*F576+INDEX('BCA Inputs'!$AH$14:$AH$54,MATCH(I576,'BCA Inputs'!$M$14:$M$54,0))*G576,IF($B$3="RG&amp;E",INDEX('BCA Inputs'!$BM$14:$BM$54,MATCH(I576,'BCA Inputs'!$AW$14:$AW$54,0))*P576+INDEX('BCA Inputs'!$BN$14:$BN$54,MATCH(I576,'BCA Inputs'!$AW$14:$AW$54,0))*O576+INDEX('BCA Inputs'!$BO$14:$BO$54,MATCH(I576,'BCA Inputs'!$AW$14:$AW$54,0))*Q576+INDEX('BCA Inputs'!$BP$14:$BP$54,MATCH(I576,'BCA Inputs'!$AW$14:$AW$54,0))*F576+INDEX('BCA Inputs'!$BQ$14:$BQ$54,MATCH(I576,'BCA Inputs'!$AW$14:$AW$54,0))*G576,"")),"")</f>
        <v/>
      </c>
      <c r="AE576" s="237" t="str">
        <f t="shared" si="86"/>
        <v/>
      </c>
      <c r="AF576" s="198">
        <f t="shared" si="88"/>
        <v>0</v>
      </c>
      <c r="AG576" s="239">
        <f t="shared" si="89"/>
        <v>0</v>
      </c>
    </row>
    <row r="577" spans="1:33">
      <c r="A577" s="228"/>
      <c r="B577" s="176"/>
      <c r="C577" s="229"/>
      <c r="D577" s="230"/>
      <c r="E577" s="230"/>
      <c r="F577" s="230"/>
      <c r="G577" s="230"/>
      <c r="H577" s="231"/>
      <c r="I577" s="231"/>
      <c r="J577" s="232"/>
      <c r="K577" s="232"/>
      <c r="L577" s="232"/>
      <c r="M577" s="181">
        <f t="shared" si="87"/>
        <v>0</v>
      </c>
      <c r="N577" s="181">
        <f>IF(H577="",0,H577*I577*'Avoided Water Savings Cost'!$C$16)</f>
        <v>0</v>
      </c>
      <c r="O577" s="545">
        <f>IF(C577="",0,IF($B$3="NYSEG",C577/(1-'Avoided Electric Costs 2020'!$W$21),IF($B$3="RG&amp;E",C577/(1-'Avoided Electric Costs 2020'!$X$21),"")))</f>
        <v>0</v>
      </c>
      <c r="P577" s="546">
        <f>IF(D577="",0,IF($B$3="NYSEG",D577/(1-'Avoided Electric Costs 2020'!$W$21),IF($B$3="RG&amp;E",D577/(1-'Avoided Electric Costs 2020'!$X$21),"")))</f>
        <v>0</v>
      </c>
      <c r="Q577" s="546">
        <f>IF(E577="",0,IF($B$3="NYSEG",E577/(1-'Avoided Natural Gas Costs 2020'!$J$34),IF($B$3="RG&amp;E",E577/(1-'Avoided Natural Gas Costs 2020'!$K$34),"")))</f>
        <v>0</v>
      </c>
      <c r="R577" s="233" t="str">
        <f>IFERROR(IF(P577*'BCA Inputs'!$C$1+Q577*'BCA Inputs'!$C$2+F577*'BCA Inputs'!$C$2+G577*'BCA Inputs'!$C$2=0,"",P577*'BCA Inputs'!$C$1+Q577*'BCA Inputs'!$C$2+F577*'BCA Inputs'!$C$2+G577*'BCA Inputs'!$C$2),"")</f>
        <v/>
      </c>
      <c r="S577" s="181" t="str">
        <f t="shared" si="80"/>
        <v/>
      </c>
      <c r="T577" s="181" t="str">
        <f>IFERROR(IF($B$3="NYSEG",(INDEX('BCA Inputs'!$N$14:$N$54,MATCH(I577,'BCA Inputs'!$M$14:$M$54,0))*P577+INDEX('BCA Inputs'!$O$14:$O$54,MATCH(I577,'BCA Inputs'!$M$14:$M$54,0))*O577+INDEX('BCA Inputs'!P:P,MATCH(I577,'BCA Inputs'!M:M,0))*Q577+INDEX('BCA Inputs'!Q:Q,MATCH(I577,'BCA Inputs'!M:M,0))*F577+INDEX('BCA Inputs'!R:R,MATCH(I577,'BCA Inputs'!M:M,0))*G577)+L577+N577,IF($B$3="RG&amp;E",(INDEX('BCA Inputs'!$AX$14:$AX$54,MATCH(I577,'BCA Inputs'!$AW$14:$AW$54,0))*P577+INDEX('BCA Inputs'!$AY$14:$AY$54,MATCH(I577,'BCA Inputs'!$AW$14:$AW$54,0))*O577+INDEX('BCA Inputs'!$AZ$14:$AZ$54,MATCH(I577,'BCA Inputs'!$AW$14:$AW$54,0))*Q577+INDEX('BCA Inputs'!$BA$14:$BA$54,MATCH(I577,'BCA Inputs'!$AW$14:$AW$54,0))*F577+INDEX('BCA Inputs'!$BB$14:$BB$54,MATCH(I577,'BCA Inputs'!$AW$14:$AW$54,0))*G577)+L577+N577,"")),"")</f>
        <v/>
      </c>
      <c r="U577" s="234" t="str">
        <f t="shared" si="81"/>
        <v/>
      </c>
      <c r="V577" s="234" t="str">
        <f t="shared" si="82"/>
        <v/>
      </c>
      <c r="W577" s="234" t="str">
        <f t="shared" si="83"/>
        <v/>
      </c>
      <c r="Y577" s="235" t="str">
        <f t="shared" si="84"/>
        <v/>
      </c>
      <c r="Z577" s="236" t="str">
        <f>IFERROR(IF($B$3="NYSEG",INDEX('BCA Inputs'!$X$14:$X$54,MATCH(I577,'BCA Inputs'!$M$14:$M$54,0))*P577+INDEX('BCA Inputs'!$Y$14:$Y$54,MATCH(I577,'BCA Inputs'!$M$14:$M$54,0))*O577+INDEX('BCA Inputs'!$Z$14:$Z$54,MATCH(I577,'BCA Inputs'!$M$14:$M$54,0))*Q577+INDEX('BCA Inputs'!$AA$14:$AA$54,MATCH(I577,'BCA Inputs'!$M$14:$M$54,0))*F577+INDEX('BCA Inputs'!$AB$14:$AB$54,MATCH(I577,'BCA Inputs'!$M$14:$M$54,0))*G577,IF($B$3="RG&amp;E",INDEX('BCA Inputs'!$BG$14:$BG$54,MATCH(I577,'BCA Inputs'!$AW$14:$AW$54,0))*P577+INDEX('BCA Inputs'!$BH$14:$BH$54,MATCH(I577,'BCA Inputs'!$AW$14:$AW$54,0))*O577+INDEX('BCA Inputs'!$BI$14:$BI$54,MATCH(I577,'BCA Inputs'!$AW$14:$AW$54,0))*Q577+INDEX('BCA Inputs'!$BJ$14:$BJ$54,MATCH(I577,'BCA Inputs'!$AW$14:$AW$54,0))*F577+INDEX('BCA Inputs'!$BK$14:$BK$54,MATCH(I577,'BCA Inputs'!$AW$14:$AW$54,0))*G577,"")),"")</f>
        <v/>
      </c>
      <c r="AA577" s="237" t="str">
        <f t="shared" si="85"/>
        <v/>
      </c>
      <c r="AC577" s="238" t="str">
        <f>IFERROR((K577+R577)+IF($B$3="NYSEG",INDEX('BCA Inputs'!$AI$14:$AI$54,MATCH(I577,'BCA Inputs'!$M$14:$M$54,0))*P577+INDEX('BCA Inputs'!$AJ$14:$AJ$54,MATCH(I577,'BCA Inputs'!$M$14:$M$54,0))*Q577,IF($B$3="RG&amp;E",INDEX('BCA Inputs'!$BR$14:$BR$54,MATCH(I577,'BCA Inputs'!$AW$14:$AW$54,0))*P577+INDEX('BCA Inputs'!$BS$14:$BS$54,MATCH(I577,'BCA Inputs'!$AW$14:$AW$54,0))*Q577,"")),"")</f>
        <v/>
      </c>
      <c r="AD577" s="181" t="str">
        <f>IFERROR(IF($B$3="NYSEG",INDEX('BCA Inputs'!$AD$14:$AD$54,MATCH(I577,'BCA Inputs'!$M$14:$M$54,0))*P577+INDEX('BCA Inputs'!$AE$14:$AE$54,MATCH(I577,'BCA Inputs'!$M$14:$M$54,0))*O577+INDEX('BCA Inputs'!$AF$14:$AF$54,MATCH(I577,'BCA Inputs'!$M$14:$M$54,0))*Q577+INDEX('BCA Inputs'!$AG$14:$AG$54,MATCH(I577,'BCA Inputs'!$M$14:$M$54,0))*F577+INDEX('BCA Inputs'!$AH$14:$AH$54,MATCH(I577,'BCA Inputs'!$M$14:$M$54,0))*G577,IF($B$3="RG&amp;E",INDEX('BCA Inputs'!$BM$14:$BM$54,MATCH(I577,'BCA Inputs'!$AW$14:$AW$54,0))*P577+INDEX('BCA Inputs'!$BN$14:$BN$54,MATCH(I577,'BCA Inputs'!$AW$14:$AW$54,0))*O577+INDEX('BCA Inputs'!$BO$14:$BO$54,MATCH(I577,'BCA Inputs'!$AW$14:$AW$54,0))*Q577+INDEX('BCA Inputs'!$BP$14:$BP$54,MATCH(I577,'BCA Inputs'!$AW$14:$AW$54,0))*F577+INDEX('BCA Inputs'!$BQ$14:$BQ$54,MATCH(I577,'BCA Inputs'!$AW$14:$AW$54,0))*G577,"")),"")</f>
        <v/>
      </c>
      <c r="AE577" s="237" t="str">
        <f t="shared" si="86"/>
        <v/>
      </c>
      <c r="AF577" s="198">
        <f t="shared" si="88"/>
        <v>0</v>
      </c>
      <c r="AG577" s="239">
        <f t="shared" si="89"/>
        <v>0</v>
      </c>
    </row>
    <row r="578" spans="1:33">
      <c r="A578" s="228"/>
      <c r="B578" s="176"/>
      <c r="C578" s="229"/>
      <c r="D578" s="230"/>
      <c r="E578" s="230"/>
      <c r="F578" s="230"/>
      <c r="G578" s="230"/>
      <c r="H578" s="231"/>
      <c r="I578" s="231"/>
      <c r="J578" s="232"/>
      <c r="K578" s="232"/>
      <c r="L578" s="232"/>
      <c r="M578" s="181">
        <f t="shared" si="87"/>
        <v>0</v>
      </c>
      <c r="N578" s="181">
        <f>IF(H578="",0,H578*I578*'Avoided Water Savings Cost'!$C$16)</f>
        <v>0</v>
      </c>
      <c r="O578" s="545">
        <f>IF(C578="",0,IF($B$3="NYSEG",C578/(1-'Avoided Electric Costs 2020'!$W$21),IF($B$3="RG&amp;E",C578/(1-'Avoided Electric Costs 2020'!$X$21),"")))</f>
        <v>0</v>
      </c>
      <c r="P578" s="546">
        <f>IF(D578="",0,IF($B$3="NYSEG",D578/(1-'Avoided Electric Costs 2020'!$W$21),IF($B$3="RG&amp;E",D578/(1-'Avoided Electric Costs 2020'!$X$21),"")))</f>
        <v>0</v>
      </c>
      <c r="Q578" s="546">
        <f>IF(E578="",0,IF($B$3="NYSEG",E578/(1-'Avoided Natural Gas Costs 2020'!$J$34),IF($B$3="RG&amp;E",E578/(1-'Avoided Natural Gas Costs 2020'!$K$34),"")))</f>
        <v>0</v>
      </c>
      <c r="R578" s="233" t="str">
        <f>IFERROR(IF(P578*'BCA Inputs'!$C$1+Q578*'BCA Inputs'!$C$2+F578*'BCA Inputs'!$C$2+G578*'BCA Inputs'!$C$2=0,"",P578*'BCA Inputs'!$C$1+Q578*'BCA Inputs'!$C$2+F578*'BCA Inputs'!$C$2+G578*'BCA Inputs'!$C$2),"")</f>
        <v/>
      </c>
      <c r="S578" s="181" t="str">
        <f t="shared" si="80"/>
        <v/>
      </c>
      <c r="T578" s="181" t="str">
        <f>IFERROR(IF($B$3="NYSEG",(INDEX('BCA Inputs'!$N$14:$N$54,MATCH(I578,'BCA Inputs'!$M$14:$M$54,0))*P578+INDEX('BCA Inputs'!$O$14:$O$54,MATCH(I578,'BCA Inputs'!$M$14:$M$54,0))*O578+INDEX('BCA Inputs'!P:P,MATCH(I578,'BCA Inputs'!M:M,0))*Q578+INDEX('BCA Inputs'!Q:Q,MATCH(I578,'BCA Inputs'!M:M,0))*F578+INDEX('BCA Inputs'!R:R,MATCH(I578,'BCA Inputs'!M:M,0))*G578)+L578+N578,IF($B$3="RG&amp;E",(INDEX('BCA Inputs'!$AX$14:$AX$54,MATCH(I578,'BCA Inputs'!$AW$14:$AW$54,0))*P578+INDEX('BCA Inputs'!$AY$14:$AY$54,MATCH(I578,'BCA Inputs'!$AW$14:$AW$54,0))*O578+INDEX('BCA Inputs'!$AZ$14:$AZ$54,MATCH(I578,'BCA Inputs'!$AW$14:$AW$54,0))*Q578+INDEX('BCA Inputs'!$BA$14:$BA$54,MATCH(I578,'BCA Inputs'!$AW$14:$AW$54,0))*F578+INDEX('BCA Inputs'!$BB$14:$BB$54,MATCH(I578,'BCA Inputs'!$AW$14:$AW$54,0))*G578)+L578+N578,"")),"")</f>
        <v/>
      </c>
      <c r="U578" s="234" t="str">
        <f t="shared" si="81"/>
        <v/>
      </c>
      <c r="V578" s="234" t="str">
        <f t="shared" si="82"/>
        <v/>
      </c>
      <c r="W578" s="234" t="str">
        <f t="shared" si="83"/>
        <v/>
      </c>
      <c r="Y578" s="235" t="str">
        <f t="shared" si="84"/>
        <v/>
      </c>
      <c r="Z578" s="236" t="str">
        <f>IFERROR(IF($B$3="NYSEG",INDEX('BCA Inputs'!$X$14:$X$54,MATCH(I578,'BCA Inputs'!$M$14:$M$54,0))*P578+INDEX('BCA Inputs'!$Y$14:$Y$54,MATCH(I578,'BCA Inputs'!$M$14:$M$54,0))*O578+INDEX('BCA Inputs'!$Z$14:$Z$54,MATCH(I578,'BCA Inputs'!$M$14:$M$54,0))*Q578+INDEX('BCA Inputs'!$AA$14:$AA$54,MATCH(I578,'BCA Inputs'!$M$14:$M$54,0))*F578+INDEX('BCA Inputs'!$AB$14:$AB$54,MATCH(I578,'BCA Inputs'!$M$14:$M$54,0))*G578,IF($B$3="RG&amp;E",INDEX('BCA Inputs'!$BG$14:$BG$54,MATCH(I578,'BCA Inputs'!$AW$14:$AW$54,0))*P578+INDEX('BCA Inputs'!$BH$14:$BH$54,MATCH(I578,'BCA Inputs'!$AW$14:$AW$54,0))*O578+INDEX('BCA Inputs'!$BI$14:$BI$54,MATCH(I578,'BCA Inputs'!$AW$14:$AW$54,0))*Q578+INDEX('BCA Inputs'!$BJ$14:$BJ$54,MATCH(I578,'BCA Inputs'!$AW$14:$AW$54,0))*F578+INDEX('BCA Inputs'!$BK$14:$BK$54,MATCH(I578,'BCA Inputs'!$AW$14:$AW$54,0))*G578,"")),"")</f>
        <v/>
      </c>
      <c r="AA578" s="237" t="str">
        <f t="shared" si="85"/>
        <v/>
      </c>
      <c r="AC578" s="238" t="str">
        <f>IFERROR((K578+R578)+IF($B$3="NYSEG",INDEX('BCA Inputs'!$AI$14:$AI$54,MATCH(I578,'BCA Inputs'!$M$14:$M$54,0))*P578+INDEX('BCA Inputs'!$AJ$14:$AJ$54,MATCH(I578,'BCA Inputs'!$M$14:$M$54,0))*Q578,IF($B$3="RG&amp;E",INDEX('BCA Inputs'!$BR$14:$BR$54,MATCH(I578,'BCA Inputs'!$AW$14:$AW$54,0))*P578+INDEX('BCA Inputs'!$BS$14:$BS$54,MATCH(I578,'BCA Inputs'!$AW$14:$AW$54,0))*Q578,"")),"")</f>
        <v/>
      </c>
      <c r="AD578" s="181" t="str">
        <f>IFERROR(IF($B$3="NYSEG",INDEX('BCA Inputs'!$AD$14:$AD$54,MATCH(I578,'BCA Inputs'!$M$14:$M$54,0))*P578+INDEX('BCA Inputs'!$AE$14:$AE$54,MATCH(I578,'BCA Inputs'!$M$14:$M$54,0))*O578+INDEX('BCA Inputs'!$AF$14:$AF$54,MATCH(I578,'BCA Inputs'!$M$14:$M$54,0))*Q578+INDEX('BCA Inputs'!$AG$14:$AG$54,MATCH(I578,'BCA Inputs'!$M$14:$M$54,0))*F578+INDEX('BCA Inputs'!$AH$14:$AH$54,MATCH(I578,'BCA Inputs'!$M$14:$M$54,0))*G578,IF($B$3="RG&amp;E",INDEX('BCA Inputs'!$BM$14:$BM$54,MATCH(I578,'BCA Inputs'!$AW$14:$AW$54,0))*P578+INDEX('BCA Inputs'!$BN$14:$BN$54,MATCH(I578,'BCA Inputs'!$AW$14:$AW$54,0))*O578+INDEX('BCA Inputs'!$BO$14:$BO$54,MATCH(I578,'BCA Inputs'!$AW$14:$AW$54,0))*Q578+INDEX('BCA Inputs'!$BP$14:$BP$54,MATCH(I578,'BCA Inputs'!$AW$14:$AW$54,0))*F578+INDEX('BCA Inputs'!$BQ$14:$BQ$54,MATCH(I578,'BCA Inputs'!$AW$14:$AW$54,0))*G578,"")),"")</f>
        <v/>
      </c>
      <c r="AE578" s="237" t="str">
        <f t="shared" si="86"/>
        <v/>
      </c>
      <c r="AF578" s="198">
        <f t="shared" si="88"/>
        <v>0</v>
      </c>
      <c r="AG578" s="239">
        <f t="shared" si="89"/>
        <v>0</v>
      </c>
    </row>
    <row r="579" spans="1:33">
      <c r="A579" s="228"/>
      <c r="B579" s="176"/>
      <c r="C579" s="229"/>
      <c r="D579" s="230"/>
      <c r="E579" s="230"/>
      <c r="F579" s="230"/>
      <c r="G579" s="230"/>
      <c r="H579" s="231"/>
      <c r="I579" s="231"/>
      <c r="J579" s="232"/>
      <c r="K579" s="232"/>
      <c r="L579" s="232"/>
      <c r="M579" s="181">
        <f t="shared" si="87"/>
        <v>0</v>
      </c>
      <c r="N579" s="181">
        <f>IF(H579="",0,H579*I579*'Avoided Water Savings Cost'!$C$16)</f>
        <v>0</v>
      </c>
      <c r="O579" s="545">
        <f>IF(C579="",0,IF($B$3="NYSEG",C579/(1-'Avoided Electric Costs 2020'!$W$21),IF($B$3="RG&amp;E",C579/(1-'Avoided Electric Costs 2020'!$X$21),"")))</f>
        <v>0</v>
      </c>
      <c r="P579" s="546">
        <f>IF(D579="",0,IF($B$3="NYSEG",D579/(1-'Avoided Electric Costs 2020'!$W$21),IF($B$3="RG&amp;E",D579/(1-'Avoided Electric Costs 2020'!$X$21),"")))</f>
        <v>0</v>
      </c>
      <c r="Q579" s="546">
        <f>IF(E579="",0,IF($B$3="NYSEG",E579/(1-'Avoided Natural Gas Costs 2020'!$J$34),IF($B$3="RG&amp;E",E579/(1-'Avoided Natural Gas Costs 2020'!$K$34),"")))</f>
        <v>0</v>
      </c>
      <c r="R579" s="233" t="str">
        <f>IFERROR(IF(P579*'BCA Inputs'!$C$1+Q579*'BCA Inputs'!$C$2+F579*'BCA Inputs'!$C$2+G579*'BCA Inputs'!$C$2=0,"",P579*'BCA Inputs'!$C$1+Q579*'BCA Inputs'!$C$2+F579*'BCA Inputs'!$C$2+G579*'BCA Inputs'!$C$2),"")</f>
        <v/>
      </c>
      <c r="S579" s="181" t="str">
        <f t="shared" si="80"/>
        <v/>
      </c>
      <c r="T579" s="181" t="str">
        <f>IFERROR(IF($B$3="NYSEG",(INDEX('BCA Inputs'!$N$14:$N$54,MATCH(I579,'BCA Inputs'!$M$14:$M$54,0))*P579+INDEX('BCA Inputs'!$O$14:$O$54,MATCH(I579,'BCA Inputs'!$M$14:$M$54,0))*O579+INDEX('BCA Inputs'!P:P,MATCH(I579,'BCA Inputs'!M:M,0))*Q579+INDEX('BCA Inputs'!Q:Q,MATCH(I579,'BCA Inputs'!M:M,0))*F579+INDEX('BCA Inputs'!R:R,MATCH(I579,'BCA Inputs'!M:M,0))*G579)+L579+N579,IF($B$3="RG&amp;E",(INDEX('BCA Inputs'!$AX$14:$AX$54,MATCH(I579,'BCA Inputs'!$AW$14:$AW$54,0))*P579+INDEX('BCA Inputs'!$AY$14:$AY$54,MATCH(I579,'BCA Inputs'!$AW$14:$AW$54,0))*O579+INDEX('BCA Inputs'!$AZ$14:$AZ$54,MATCH(I579,'BCA Inputs'!$AW$14:$AW$54,0))*Q579+INDEX('BCA Inputs'!$BA$14:$BA$54,MATCH(I579,'BCA Inputs'!$AW$14:$AW$54,0))*F579+INDEX('BCA Inputs'!$BB$14:$BB$54,MATCH(I579,'BCA Inputs'!$AW$14:$AW$54,0))*G579)+L579+N579,"")),"")</f>
        <v/>
      </c>
      <c r="U579" s="234" t="str">
        <f t="shared" si="81"/>
        <v/>
      </c>
      <c r="V579" s="234" t="str">
        <f t="shared" si="82"/>
        <v/>
      </c>
      <c r="W579" s="234" t="str">
        <f t="shared" si="83"/>
        <v/>
      </c>
      <c r="Y579" s="235" t="str">
        <f t="shared" si="84"/>
        <v/>
      </c>
      <c r="Z579" s="236" t="str">
        <f>IFERROR(IF($B$3="NYSEG",INDEX('BCA Inputs'!$X$14:$X$54,MATCH(I579,'BCA Inputs'!$M$14:$M$54,0))*P579+INDEX('BCA Inputs'!$Y$14:$Y$54,MATCH(I579,'BCA Inputs'!$M$14:$M$54,0))*O579+INDEX('BCA Inputs'!$Z$14:$Z$54,MATCH(I579,'BCA Inputs'!$M$14:$M$54,0))*Q579+INDEX('BCA Inputs'!$AA$14:$AA$54,MATCH(I579,'BCA Inputs'!$M$14:$M$54,0))*F579+INDEX('BCA Inputs'!$AB$14:$AB$54,MATCH(I579,'BCA Inputs'!$M$14:$M$54,0))*G579,IF($B$3="RG&amp;E",INDEX('BCA Inputs'!$BG$14:$BG$54,MATCH(I579,'BCA Inputs'!$AW$14:$AW$54,0))*P579+INDEX('BCA Inputs'!$BH$14:$BH$54,MATCH(I579,'BCA Inputs'!$AW$14:$AW$54,0))*O579+INDEX('BCA Inputs'!$BI$14:$BI$54,MATCH(I579,'BCA Inputs'!$AW$14:$AW$54,0))*Q579+INDEX('BCA Inputs'!$BJ$14:$BJ$54,MATCH(I579,'BCA Inputs'!$AW$14:$AW$54,0))*F579+INDEX('BCA Inputs'!$BK$14:$BK$54,MATCH(I579,'BCA Inputs'!$AW$14:$AW$54,0))*G579,"")),"")</f>
        <v/>
      </c>
      <c r="AA579" s="237" t="str">
        <f t="shared" si="85"/>
        <v/>
      </c>
      <c r="AC579" s="238" t="str">
        <f>IFERROR((K579+R579)+IF($B$3="NYSEG",INDEX('BCA Inputs'!$AI$14:$AI$54,MATCH(I579,'BCA Inputs'!$M$14:$M$54,0))*P579+INDEX('BCA Inputs'!$AJ$14:$AJ$54,MATCH(I579,'BCA Inputs'!$M$14:$M$54,0))*Q579,IF($B$3="RG&amp;E",INDEX('BCA Inputs'!$BR$14:$BR$54,MATCH(I579,'BCA Inputs'!$AW$14:$AW$54,0))*P579+INDEX('BCA Inputs'!$BS$14:$BS$54,MATCH(I579,'BCA Inputs'!$AW$14:$AW$54,0))*Q579,"")),"")</f>
        <v/>
      </c>
      <c r="AD579" s="181" t="str">
        <f>IFERROR(IF($B$3="NYSEG",INDEX('BCA Inputs'!$AD$14:$AD$54,MATCH(I579,'BCA Inputs'!$M$14:$M$54,0))*P579+INDEX('BCA Inputs'!$AE$14:$AE$54,MATCH(I579,'BCA Inputs'!$M$14:$M$54,0))*O579+INDEX('BCA Inputs'!$AF$14:$AF$54,MATCH(I579,'BCA Inputs'!$M$14:$M$54,0))*Q579+INDEX('BCA Inputs'!$AG$14:$AG$54,MATCH(I579,'BCA Inputs'!$M$14:$M$54,0))*F579+INDEX('BCA Inputs'!$AH$14:$AH$54,MATCH(I579,'BCA Inputs'!$M$14:$M$54,0))*G579,IF($B$3="RG&amp;E",INDEX('BCA Inputs'!$BM$14:$BM$54,MATCH(I579,'BCA Inputs'!$AW$14:$AW$54,0))*P579+INDEX('BCA Inputs'!$BN$14:$BN$54,MATCH(I579,'BCA Inputs'!$AW$14:$AW$54,0))*O579+INDEX('BCA Inputs'!$BO$14:$BO$54,MATCH(I579,'BCA Inputs'!$AW$14:$AW$54,0))*Q579+INDEX('BCA Inputs'!$BP$14:$BP$54,MATCH(I579,'BCA Inputs'!$AW$14:$AW$54,0))*F579+INDEX('BCA Inputs'!$BQ$14:$BQ$54,MATCH(I579,'BCA Inputs'!$AW$14:$AW$54,0))*G579,"")),"")</f>
        <v/>
      </c>
      <c r="AE579" s="237" t="str">
        <f t="shared" si="86"/>
        <v/>
      </c>
      <c r="AF579" s="198">
        <f t="shared" si="88"/>
        <v>0</v>
      </c>
      <c r="AG579" s="239">
        <f t="shared" si="89"/>
        <v>0</v>
      </c>
    </row>
    <row r="580" spans="1:33">
      <c r="A580" s="228"/>
      <c r="B580" s="176"/>
      <c r="C580" s="229"/>
      <c r="D580" s="230"/>
      <c r="E580" s="230"/>
      <c r="F580" s="230"/>
      <c r="G580" s="230"/>
      <c r="H580" s="231"/>
      <c r="I580" s="231"/>
      <c r="J580" s="232"/>
      <c r="K580" s="232"/>
      <c r="L580" s="232"/>
      <c r="M580" s="181">
        <f t="shared" si="87"/>
        <v>0</v>
      </c>
      <c r="N580" s="181">
        <f>IF(H580="",0,H580*I580*'Avoided Water Savings Cost'!$C$16)</f>
        <v>0</v>
      </c>
      <c r="O580" s="545">
        <f>IF(C580="",0,IF($B$3="NYSEG",C580/(1-'Avoided Electric Costs 2020'!$W$21),IF($B$3="RG&amp;E",C580/(1-'Avoided Electric Costs 2020'!$X$21),"")))</f>
        <v>0</v>
      </c>
      <c r="P580" s="546">
        <f>IF(D580="",0,IF($B$3="NYSEG",D580/(1-'Avoided Electric Costs 2020'!$W$21),IF($B$3="RG&amp;E",D580/(1-'Avoided Electric Costs 2020'!$X$21),"")))</f>
        <v>0</v>
      </c>
      <c r="Q580" s="546">
        <f>IF(E580="",0,IF($B$3="NYSEG",E580/(1-'Avoided Natural Gas Costs 2020'!$J$34),IF($B$3="RG&amp;E",E580/(1-'Avoided Natural Gas Costs 2020'!$K$34),"")))</f>
        <v>0</v>
      </c>
      <c r="R580" s="233" t="str">
        <f>IFERROR(IF(P580*'BCA Inputs'!$C$1+Q580*'BCA Inputs'!$C$2+F580*'BCA Inputs'!$C$2+G580*'BCA Inputs'!$C$2=0,"",P580*'BCA Inputs'!$C$1+Q580*'BCA Inputs'!$C$2+F580*'BCA Inputs'!$C$2+G580*'BCA Inputs'!$C$2),"")</f>
        <v/>
      </c>
      <c r="S580" s="181" t="str">
        <f t="shared" si="80"/>
        <v/>
      </c>
      <c r="T580" s="181" t="str">
        <f>IFERROR(IF($B$3="NYSEG",(INDEX('BCA Inputs'!$N$14:$N$54,MATCH(I580,'BCA Inputs'!$M$14:$M$54,0))*P580+INDEX('BCA Inputs'!$O$14:$O$54,MATCH(I580,'BCA Inputs'!$M$14:$M$54,0))*O580+INDEX('BCA Inputs'!P:P,MATCH(I580,'BCA Inputs'!M:M,0))*Q580+INDEX('BCA Inputs'!Q:Q,MATCH(I580,'BCA Inputs'!M:M,0))*F580+INDEX('BCA Inputs'!R:R,MATCH(I580,'BCA Inputs'!M:M,0))*G580)+L580+N580,IF($B$3="RG&amp;E",(INDEX('BCA Inputs'!$AX$14:$AX$54,MATCH(I580,'BCA Inputs'!$AW$14:$AW$54,0))*P580+INDEX('BCA Inputs'!$AY$14:$AY$54,MATCH(I580,'BCA Inputs'!$AW$14:$AW$54,0))*O580+INDEX('BCA Inputs'!$AZ$14:$AZ$54,MATCH(I580,'BCA Inputs'!$AW$14:$AW$54,0))*Q580+INDEX('BCA Inputs'!$BA$14:$BA$54,MATCH(I580,'BCA Inputs'!$AW$14:$AW$54,0))*F580+INDEX('BCA Inputs'!$BB$14:$BB$54,MATCH(I580,'BCA Inputs'!$AW$14:$AW$54,0))*G580)+L580+N580,"")),"")</f>
        <v/>
      </c>
      <c r="U580" s="234" t="str">
        <f t="shared" si="81"/>
        <v/>
      </c>
      <c r="V580" s="234" t="str">
        <f t="shared" si="82"/>
        <v/>
      </c>
      <c r="W580" s="234" t="str">
        <f t="shared" si="83"/>
        <v/>
      </c>
      <c r="Y580" s="235" t="str">
        <f t="shared" si="84"/>
        <v/>
      </c>
      <c r="Z580" s="236" t="str">
        <f>IFERROR(IF($B$3="NYSEG",INDEX('BCA Inputs'!$X$14:$X$54,MATCH(I580,'BCA Inputs'!$M$14:$M$54,0))*P580+INDEX('BCA Inputs'!$Y$14:$Y$54,MATCH(I580,'BCA Inputs'!$M$14:$M$54,0))*O580+INDEX('BCA Inputs'!$Z$14:$Z$54,MATCH(I580,'BCA Inputs'!$M$14:$M$54,0))*Q580+INDEX('BCA Inputs'!$AA$14:$AA$54,MATCH(I580,'BCA Inputs'!$M$14:$M$54,0))*F580+INDEX('BCA Inputs'!$AB$14:$AB$54,MATCH(I580,'BCA Inputs'!$M$14:$M$54,0))*G580,IF($B$3="RG&amp;E",INDEX('BCA Inputs'!$BG$14:$BG$54,MATCH(I580,'BCA Inputs'!$AW$14:$AW$54,0))*P580+INDEX('BCA Inputs'!$BH$14:$BH$54,MATCH(I580,'BCA Inputs'!$AW$14:$AW$54,0))*O580+INDEX('BCA Inputs'!$BI$14:$BI$54,MATCH(I580,'BCA Inputs'!$AW$14:$AW$54,0))*Q580+INDEX('BCA Inputs'!$BJ$14:$BJ$54,MATCH(I580,'BCA Inputs'!$AW$14:$AW$54,0))*F580+INDEX('BCA Inputs'!$BK$14:$BK$54,MATCH(I580,'BCA Inputs'!$AW$14:$AW$54,0))*G580,"")),"")</f>
        <v/>
      </c>
      <c r="AA580" s="237" t="str">
        <f t="shared" si="85"/>
        <v/>
      </c>
      <c r="AC580" s="238" t="str">
        <f>IFERROR((K580+R580)+IF($B$3="NYSEG",INDEX('BCA Inputs'!$AI$14:$AI$54,MATCH(I580,'BCA Inputs'!$M$14:$M$54,0))*P580+INDEX('BCA Inputs'!$AJ$14:$AJ$54,MATCH(I580,'BCA Inputs'!$M$14:$M$54,0))*Q580,IF($B$3="RG&amp;E",INDEX('BCA Inputs'!$BR$14:$BR$54,MATCH(I580,'BCA Inputs'!$AW$14:$AW$54,0))*P580+INDEX('BCA Inputs'!$BS$14:$BS$54,MATCH(I580,'BCA Inputs'!$AW$14:$AW$54,0))*Q580,"")),"")</f>
        <v/>
      </c>
      <c r="AD580" s="181" t="str">
        <f>IFERROR(IF($B$3="NYSEG",INDEX('BCA Inputs'!$AD$14:$AD$54,MATCH(I580,'BCA Inputs'!$M$14:$M$54,0))*P580+INDEX('BCA Inputs'!$AE$14:$AE$54,MATCH(I580,'BCA Inputs'!$M$14:$M$54,0))*O580+INDEX('BCA Inputs'!$AF$14:$AF$54,MATCH(I580,'BCA Inputs'!$M$14:$M$54,0))*Q580+INDEX('BCA Inputs'!$AG$14:$AG$54,MATCH(I580,'BCA Inputs'!$M$14:$M$54,0))*F580+INDEX('BCA Inputs'!$AH$14:$AH$54,MATCH(I580,'BCA Inputs'!$M$14:$M$54,0))*G580,IF($B$3="RG&amp;E",INDEX('BCA Inputs'!$BM$14:$BM$54,MATCH(I580,'BCA Inputs'!$AW$14:$AW$54,0))*P580+INDEX('BCA Inputs'!$BN$14:$BN$54,MATCH(I580,'BCA Inputs'!$AW$14:$AW$54,0))*O580+INDEX('BCA Inputs'!$BO$14:$BO$54,MATCH(I580,'BCA Inputs'!$AW$14:$AW$54,0))*Q580+INDEX('BCA Inputs'!$BP$14:$BP$54,MATCH(I580,'BCA Inputs'!$AW$14:$AW$54,0))*F580+INDEX('BCA Inputs'!$BQ$14:$BQ$54,MATCH(I580,'BCA Inputs'!$AW$14:$AW$54,0))*G580,"")),"")</f>
        <v/>
      </c>
      <c r="AE580" s="237" t="str">
        <f t="shared" si="86"/>
        <v/>
      </c>
      <c r="AF580" s="198">
        <f t="shared" si="88"/>
        <v>0</v>
      </c>
      <c r="AG580" s="239">
        <f t="shared" si="89"/>
        <v>0</v>
      </c>
    </row>
    <row r="581" spans="1:33">
      <c r="A581" s="228"/>
      <c r="B581" s="176"/>
      <c r="C581" s="229"/>
      <c r="D581" s="230"/>
      <c r="E581" s="230"/>
      <c r="F581" s="230"/>
      <c r="G581" s="230"/>
      <c r="H581" s="231"/>
      <c r="I581" s="231"/>
      <c r="J581" s="232"/>
      <c r="K581" s="232"/>
      <c r="L581" s="232"/>
      <c r="M581" s="181">
        <f t="shared" si="87"/>
        <v>0</v>
      </c>
      <c r="N581" s="181">
        <f>IF(H581="",0,H581*I581*'Avoided Water Savings Cost'!$C$16)</f>
        <v>0</v>
      </c>
      <c r="O581" s="545">
        <f>IF(C581="",0,IF($B$3="NYSEG",C581/(1-'Avoided Electric Costs 2020'!$W$21),IF($B$3="RG&amp;E",C581/(1-'Avoided Electric Costs 2020'!$X$21),"")))</f>
        <v>0</v>
      </c>
      <c r="P581" s="546">
        <f>IF(D581="",0,IF($B$3="NYSEG",D581/(1-'Avoided Electric Costs 2020'!$W$21),IF($B$3="RG&amp;E",D581/(1-'Avoided Electric Costs 2020'!$X$21),"")))</f>
        <v>0</v>
      </c>
      <c r="Q581" s="546">
        <f>IF(E581="",0,IF($B$3="NYSEG",E581/(1-'Avoided Natural Gas Costs 2020'!$J$34),IF($B$3="RG&amp;E",E581/(1-'Avoided Natural Gas Costs 2020'!$K$34),"")))</f>
        <v>0</v>
      </c>
      <c r="R581" s="233" t="str">
        <f>IFERROR(IF(P581*'BCA Inputs'!$C$1+Q581*'BCA Inputs'!$C$2+F581*'BCA Inputs'!$C$2+G581*'BCA Inputs'!$C$2=0,"",P581*'BCA Inputs'!$C$1+Q581*'BCA Inputs'!$C$2+F581*'BCA Inputs'!$C$2+G581*'BCA Inputs'!$C$2),"")</f>
        <v/>
      </c>
      <c r="S581" s="181" t="str">
        <f t="shared" si="80"/>
        <v/>
      </c>
      <c r="T581" s="181" t="str">
        <f>IFERROR(IF($B$3="NYSEG",(INDEX('BCA Inputs'!$N$14:$N$54,MATCH(I581,'BCA Inputs'!$M$14:$M$54,0))*P581+INDEX('BCA Inputs'!$O$14:$O$54,MATCH(I581,'BCA Inputs'!$M$14:$M$54,0))*O581+INDEX('BCA Inputs'!P:P,MATCH(I581,'BCA Inputs'!M:M,0))*Q581+INDEX('BCA Inputs'!Q:Q,MATCH(I581,'BCA Inputs'!M:M,0))*F581+INDEX('BCA Inputs'!R:R,MATCH(I581,'BCA Inputs'!M:M,0))*G581)+L581+N581,IF($B$3="RG&amp;E",(INDEX('BCA Inputs'!$AX$14:$AX$54,MATCH(I581,'BCA Inputs'!$AW$14:$AW$54,0))*P581+INDEX('BCA Inputs'!$AY$14:$AY$54,MATCH(I581,'BCA Inputs'!$AW$14:$AW$54,0))*O581+INDEX('BCA Inputs'!$AZ$14:$AZ$54,MATCH(I581,'BCA Inputs'!$AW$14:$AW$54,0))*Q581+INDEX('BCA Inputs'!$BA$14:$BA$54,MATCH(I581,'BCA Inputs'!$AW$14:$AW$54,0))*F581+INDEX('BCA Inputs'!$BB$14:$BB$54,MATCH(I581,'BCA Inputs'!$AW$14:$AW$54,0))*G581)+L581+N581,"")),"")</f>
        <v/>
      </c>
      <c r="U581" s="234" t="str">
        <f t="shared" si="81"/>
        <v/>
      </c>
      <c r="V581" s="234" t="str">
        <f t="shared" si="82"/>
        <v/>
      </c>
      <c r="W581" s="234" t="str">
        <f t="shared" si="83"/>
        <v/>
      </c>
      <c r="Y581" s="235" t="str">
        <f t="shared" si="84"/>
        <v/>
      </c>
      <c r="Z581" s="236" t="str">
        <f>IFERROR(IF($B$3="NYSEG",INDEX('BCA Inputs'!$X$14:$X$54,MATCH(I581,'BCA Inputs'!$M$14:$M$54,0))*P581+INDEX('BCA Inputs'!$Y$14:$Y$54,MATCH(I581,'BCA Inputs'!$M$14:$M$54,0))*O581+INDEX('BCA Inputs'!$Z$14:$Z$54,MATCH(I581,'BCA Inputs'!$M$14:$M$54,0))*Q581+INDEX('BCA Inputs'!$AA$14:$AA$54,MATCH(I581,'BCA Inputs'!$M$14:$M$54,0))*F581+INDEX('BCA Inputs'!$AB$14:$AB$54,MATCH(I581,'BCA Inputs'!$M$14:$M$54,0))*G581,IF($B$3="RG&amp;E",INDEX('BCA Inputs'!$BG$14:$BG$54,MATCH(I581,'BCA Inputs'!$AW$14:$AW$54,0))*P581+INDEX('BCA Inputs'!$BH$14:$BH$54,MATCH(I581,'BCA Inputs'!$AW$14:$AW$54,0))*O581+INDEX('BCA Inputs'!$BI$14:$BI$54,MATCH(I581,'BCA Inputs'!$AW$14:$AW$54,0))*Q581+INDEX('BCA Inputs'!$BJ$14:$BJ$54,MATCH(I581,'BCA Inputs'!$AW$14:$AW$54,0))*F581+INDEX('BCA Inputs'!$BK$14:$BK$54,MATCH(I581,'BCA Inputs'!$AW$14:$AW$54,0))*G581,"")),"")</f>
        <v/>
      </c>
      <c r="AA581" s="237" t="str">
        <f t="shared" si="85"/>
        <v/>
      </c>
      <c r="AC581" s="238" t="str">
        <f>IFERROR((K581+R581)+IF($B$3="NYSEG",INDEX('BCA Inputs'!$AI$14:$AI$54,MATCH(I581,'BCA Inputs'!$M$14:$M$54,0))*P581+INDEX('BCA Inputs'!$AJ$14:$AJ$54,MATCH(I581,'BCA Inputs'!$M$14:$M$54,0))*Q581,IF($B$3="RG&amp;E",INDEX('BCA Inputs'!$BR$14:$BR$54,MATCH(I581,'BCA Inputs'!$AW$14:$AW$54,0))*P581+INDEX('BCA Inputs'!$BS$14:$BS$54,MATCH(I581,'BCA Inputs'!$AW$14:$AW$54,0))*Q581,"")),"")</f>
        <v/>
      </c>
      <c r="AD581" s="181" t="str">
        <f>IFERROR(IF($B$3="NYSEG",INDEX('BCA Inputs'!$AD$14:$AD$54,MATCH(I581,'BCA Inputs'!$M$14:$M$54,0))*P581+INDEX('BCA Inputs'!$AE$14:$AE$54,MATCH(I581,'BCA Inputs'!$M$14:$M$54,0))*O581+INDEX('BCA Inputs'!$AF$14:$AF$54,MATCH(I581,'BCA Inputs'!$M$14:$M$54,0))*Q581+INDEX('BCA Inputs'!$AG$14:$AG$54,MATCH(I581,'BCA Inputs'!$M$14:$M$54,0))*F581+INDEX('BCA Inputs'!$AH$14:$AH$54,MATCH(I581,'BCA Inputs'!$M$14:$M$54,0))*G581,IF($B$3="RG&amp;E",INDEX('BCA Inputs'!$BM$14:$BM$54,MATCH(I581,'BCA Inputs'!$AW$14:$AW$54,0))*P581+INDEX('BCA Inputs'!$BN$14:$BN$54,MATCH(I581,'BCA Inputs'!$AW$14:$AW$54,0))*O581+INDEX('BCA Inputs'!$BO$14:$BO$54,MATCH(I581,'BCA Inputs'!$AW$14:$AW$54,0))*Q581+INDEX('BCA Inputs'!$BP$14:$BP$54,MATCH(I581,'BCA Inputs'!$AW$14:$AW$54,0))*F581+INDEX('BCA Inputs'!$BQ$14:$BQ$54,MATCH(I581,'BCA Inputs'!$AW$14:$AW$54,0))*G581,"")),"")</f>
        <v/>
      </c>
      <c r="AE581" s="237" t="str">
        <f t="shared" si="86"/>
        <v/>
      </c>
      <c r="AF581" s="198">
        <f t="shared" si="88"/>
        <v>0</v>
      </c>
      <c r="AG581" s="239">
        <f t="shared" si="89"/>
        <v>0</v>
      </c>
    </row>
    <row r="582" spans="1:33">
      <c r="A582" s="228"/>
      <c r="B582" s="176"/>
      <c r="C582" s="229"/>
      <c r="D582" s="230"/>
      <c r="E582" s="230"/>
      <c r="F582" s="230"/>
      <c r="G582" s="230"/>
      <c r="H582" s="231"/>
      <c r="I582" s="231"/>
      <c r="J582" s="232"/>
      <c r="K582" s="232"/>
      <c r="L582" s="232"/>
      <c r="M582" s="181">
        <f t="shared" si="87"/>
        <v>0</v>
      </c>
      <c r="N582" s="181">
        <f>IF(H582="",0,H582*I582*'Avoided Water Savings Cost'!$C$16)</f>
        <v>0</v>
      </c>
      <c r="O582" s="545">
        <f>IF(C582="",0,IF($B$3="NYSEG",C582/(1-'Avoided Electric Costs 2020'!$W$21),IF($B$3="RG&amp;E",C582/(1-'Avoided Electric Costs 2020'!$X$21),"")))</f>
        <v>0</v>
      </c>
      <c r="P582" s="546">
        <f>IF(D582="",0,IF($B$3="NYSEG",D582/(1-'Avoided Electric Costs 2020'!$W$21),IF($B$3="RG&amp;E",D582/(1-'Avoided Electric Costs 2020'!$X$21),"")))</f>
        <v>0</v>
      </c>
      <c r="Q582" s="546">
        <f>IF(E582="",0,IF($B$3="NYSEG",E582/(1-'Avoided Natural Gas Costs 2020'!$J$34),IF($B$3="RG&amp;E",E582/(1-'Avoided Natural Gas Costs 2020'!$K$34),"")))</f>
        <v>0</v>
      </c>
      <c r="R582" s="233" t="str">
        <f>IFERROR(IF(P582*'BCA Inputs'!$C$1+Q582*'BCA Inputs'!$C$2+F582*'BCA Inputs'!$C$2+G582*'BCA Inputs'!$C$2=0,"",P582*'BCA Inputs'!$C$1+Q582*'BCA Inputs'!$C$2+F582*'BCA Inputs'!$C$2+G582*'BCA Inputs'!$C$2),"")</f>
        <v/>
      </c>
      <c r="S582" s="181" t="str">
        <f t="shared" si="80"/>
        <v/>
      </c>
      <c r="T582" s="181" t="str">
        <f>IFERROR(IF($B$3="NYSEG",(INDEX('BCA Inputs'!$N$14:$N$54,MATCH(I582,'BCA Inputs'!$M$14:$M$54,0))*P582+INDEX('BCA Inputs'!$O$14:$O$54,MATCH(I582,'BCA Inputs'!$M$14:$M$54,0))*O582+INDEX('BCA Inputs'!P:P,MATCH(I582,'BCA Inputs'!M:M,0))*Q582+INDEX('BCA Inputs'!Q:Q,MATCH(I582,'BCA Inputs'!M:M,0))*F582+INDEX('BCA Inputs'!R:R,MATCH(I582,'BCA Inputs'!M:M,0))*G582)+L582+N582,IF($B$3="RG&amp;E",(INDEX('BCA Inputs'!$AX$14:$AX$54,MATCH(I582,'BCA Inputs'!$AW$14:$AW$54,0))*P582+INDEX('BCA Inputs'!$AY$14:$AY$54,MATCH(I582,'BCA Inputs'!$AW$14:$AW$54,0))*O582+INDEX('BCA Inputs'!$AZ$14:$AZ$54,MATCH(I582,'BCA Inputs'!$AW$14:$AW$54,0))*Q582+INDEX('BCA Inputs'!$BA$14:$BA$54,MATCH(I582,'BCA Inputs'!$AW$14:$AW$54,0))*F582+INDEX('BCA Inputs'!$BB$14:$BB$54,MATCH(I582,'BCA Inputs'!$AW$14:$AW$54,0))*G582)+L582+N582,"")),"")</f>
        <v/>
      </c>
      <c r="U582" s="234" t="str">
        <f t="shared" si="81"/>
        <v/>
      </c>
      <c r="V582" s="234" t="str">
        <f t="shared" si="82"/>
        <v/>
      </c>
      <c r="W582" s="234" t="str">
        <f t="shared" si="83"/>
        <v/>
      </c>
      <c r="Y582" s="235" t="str">
        <f t="shared" si="84"/>
        <v/>
      </c>
      <c r="Z582" s="236" t="str">
        <f>IFERROR(IF($B$3="NYSEG",INDEX('BCA Inputs'!$X$14:$X$54,MATCH(I582,'BCA Inputs'!$M$14:$M$54,0))*P582+INDEX('BCA Inputs'!$Y$14:$Y$54,MATCH(I582,'BCA Inputs'!$M$14:$M$54,0))*O582+INDEX('BCA Inputs'!$Z$14:$Z$54,MATCH(I582,'BCA Inputs'!$M$14:$M$54,0))*Q582+INDEX('BCA Inputs'!$AA$14:$AA$54,MATCH(I582,'BCA Inputs'!$M$14:$M$54,0))*F582+INDEX('BCA Inputs'!$AB$14:$AB$54,MATCH(I582,'BCA Inputs'!$M$14:$M$54,0))*G582,IF($B$3="RG&amp;E",INDEX('BCA Inputs'!$BG$14:$BG$54,MATCH(I582,'BCA Inputs'!$AW$14:$AW$54,0))*P582+INDEX('BCA Inputs'!$BH$14:$BH$54,MATCH(I582,'BCA Inputs'!$AW$14:$AW$54,0))*O582+INDEX('BCA Inputs'!$BI$14:$BI$54,MATCH(I582,'BCA Inputs'!$AW$14:$AW$54,0))*Q582+INDEX('BCA Inputs'!$BJ$14:$BJ$54,MATCH(I582,'BCA Inputs'!$AW$14:$AW$54,0))*F582+INDEX('BCA Inputs'!$BK$14:$BK$54,MATCH(I582,'BCA Inputs'!$AW$14:$AW$54,0))*G582,"")),"")</f>
        <v/>
      </c>
      <c r="AA582" s="237" t="str">
        <f t="shared" si="85"/>
        <v/>
      </c>
      <c r="AC582" s="238" t="str">
        <f>IFERROR((K582+R582)+IF($B$3="NYSEG",INDEX('BCA Inputs'!$AI$14:$AI$54,MATCH(I582,'BCA Inputs'!$M$14:$M$54,0))*P582+INDEX('BCA Inputs'!$AJ$14:$AJ$54,MATCH(I582,'BCA Inputs'!$M$14:$M$54,0))*Q582,IF($B$3="RG&amp;E",INDEX('BCA Inputs'!$BR$14:$BR$54,MATCH(I582,'BCA Inputs'!$AW$14:$AW$54,0))*P582+INDEX('BCA Inputs'!$BS$14:$BS$54,MATCH(I582,'BCA Inputs'!$AW$14:$AW$54,0))*Q582,"")),"")</f>
        <v/>
      </c>
      <c r="AD582" s="181" t="str">
        <f>IFERROR(IF($B$3="NYSEG",INDEX('BCA Inputs'!$AD$14:$AD$54,MATCH(I582,'BCA Inputs'!$M$14:$M$54,0))*P582+INDEX('BCA Inputs'!$AE$14:$AE$54,MATCH(I582,'BCA Inputs'!$M$14:$M$54,0))*O582+INDEX('BCA Inputs'!$AF$14:$AF$54,MATCH(I582,'BCA Inputs'!$M$14:$M$54,0))*Q582+INDEX('BCA Inputs'!$AG$14:$AG$54,MATCH(I582,'BCA Inputs'!$M$14:$M$54,0))*F582+INDEX('BCA Inputs'!$AH$14:$AH$54,MATCH(I582,'BCA Inputs'!$M$14:$M$54,0))*G582,IF($B$3="RG&amp;E",INDEX('BCA Inputs'!$BM$14:$BM$54,MATCH(I582,'BCA Inputs'!$AW$14:$AW$54,0))*P582+INDEX('BCA Inputs'!$BN$14:$BN$54,MATCH(I582,'BCA Inputs'!$AW$14:$AW$54,0))*O582+INDEX('BCA Inputs'!$BO$14:$BO$54,MATCH(I582,'BCA Inputs'!$AW$14:$AW$54,0))*Q582+INDEX('BCA Inputs'!$BP$14:$BP$54,MATCH(I582,'BCA Inputs'!$AW$14:$AW$54,0))*F582+INDEX('BCA Inputs'!$BQ$14:$BQ$54,MATCH(I582,'BCA Inputs'!$AW$14:$AW$54,0))*G582,"")),"")</f>
        <v/>
      </c>
      <c r="AE582" s="237" t="str">
        <f t="shared" si="86"/>
        <v/>
      </c>
      <c r="AF582" s="198">
        <f t="shared" si="88"/>
        <v>0</v>
      </c>
      <c r="AG582" s="239">
        <f t="shared" si="89"/>
        <v>0</v>
      </c>
    </row>
    <row r="583" spans="1:33">
      <c r="A583" s="228"/>
      <c r="B583" s="176"/>
      <c r="C583" s="229"/>
      <c r="D583" s="230"/>
      <c r="E583" s="230"/>
      <c r="F583" s="230"/>
      <c r="G583" s="230"/>
      <c r="H583" s="231"/>
      <c r="I583" s="231"/>
      <c r="J583" s="232"/>
      <c r="K583" s="232"/>
      <c r="L583" s="232"/>
      <c r="M583" s="181">
        <f t="shared" si="87"/>
        <v>0</v>
      </c>
      <c r="N583" s="181">
        <f>IF(H583="",0,H583*I583*'Avoided Water Savings Cost'!$C$16)</f>
        <v>0</v>
      </c>
      <c r="O583" s="545">
        <f>IF(C583="",0,IF($B$3="NYSEG",C583/(1-'Avoided Electric Costs 2020'!$W$21),IF($B$3="RG&amp;E",C583/(1-'Avoided Electric Costs 2020'!$X$21),"")))</f>
        <v>0</v>
      </c>
      <c r="P583" s="546">
        <f>IF(D583="",0,IF($B$3="NYSEG",D583/(1-'Avoided Electric Costs 2020'!$W$21),IF($B$3="RG&amp;E",D583/(1-'Avoided Electric Costs 2020'!$X$21),"")))</f>
        <v>0</v>
      </c>
      <c r="Q583" s="546">
        <f>IF(E583="",0,IF($B$3="NYSEG",E583/(1-'Avoided Natural Gas Costs 2020'!$J$34),IF($B$3="RG&amp;E",E583/(1-'Avoided Natural Gas Costs 2020'!$K$34),"")))</f>
        <v>0</v>
      </c>
      <c r="R583" s="233" t="str">
        <f>IFERROR(IF(P583*'BCA Inputs'!$C$1+Q583*'BCA Inputs'!$C$2+F583*'BCA Inputs'!$C$2+G583*'BCA Inputs'!$C$2=0,"",P583*'BCA Inputs'!$C$1+Q583*'BCA Inputs'!$C$2+F583*'BCA Inputs'!$C$2+G583*'BCA Inputs'!$C$2),"")</f>
        <v/>
      </c>
      <c r="S583" s="181" t="str">
        <f t="shared" si="80"/>
        <v/>
      </c>
      <c r="T583" s="181" t="str">
        <f>IFERROR(IF($B$3="NYSEG",(INDEX('BCA Inputs'!$N$14:$N$54,MATCH(I583,'BCA Inputs'!$M$14:$M$54,0))*P583+INDEX('BCA Inputs'!$O$14:$O$54,MATCH(I583,'BCA Inputs'!$M$14:$M$54,0))*O583+INDEX('BCA Inputs'!P:P,MATCH(I583,'BCA Inputs'!M:M,0))*Q583+INDEX('BCA Inputs'!Q:Q,MATCH(I583,'BCA Inputs'!M:M,0))*F583+INDEX('BCA Inputs'!R:R,MATCH(I583,'BCA Inputs'!M:M,0))*G583)+L583+N583,IF($B$3="RG&amp;E",(INDEX('BCA Inputs'!$AX$14:$AX$54,MATCH(I583,'BCA Inputs'!$AW$14:$AW$54,0))*P583+INDEX('BCA Inputs'!$AY$14:$AY$54,MATCH(I583,'BCA Inputs'!$AW$14:$AW$54,0))*O583+INDEX('BCA Inputs'!$AZ$14:$AZ$54,MATCH(I583,'BCA Inputs'!$AW$14:$AW$54,0))*Q583+INDEX('BCA Inputs'!$BA$14:$BA$54,MATCH(I583,'BCA Inputs'!$AW$14:$AW$54,0))*F583+INDEX('BCA Inputs'!$BB$14:$BB$54,MATCH(I583,'BCA Inputs'!$AW$14:$AW$54,0))*G583)+L583+N583,"")),"")</f>
        <v/>
      </c>
      <c r="U583" s="234" t="str">
        <f t="shared" si="81"/>
        <v/>
      </c>
      <c r="V583" s="234" t="str">
        <f t="shared" si="82"/>
        <v/>
      </c>
      <c r="W583" s="234" t="str">
        <f t="shared" si="83"/>
        <v/>
      </c>
      <c r="Y583" s="235" t="str">
        <f t="shared" si="84"/>
        <v/>
      </c>
      <c r="Z583" s="236" t="str">
        <f>IFERROR(IF($B$3="NYSEG",INDEX('BCA Inputs'!$X$14:$X$54,MATCH(I583,'BCA Inputs'!$M$14:$M$54,0))*P583+INDEX('BCA Inputs'!$Y$14:$Y$54,MATCH(I583,'BCA Inputs'!$M$14:$M$54,0))*O583+INDEX('BCA Inputs'!$Z$14:$Z$54,MATCH(I583,'BCA Inputs'!$M$14:$M$54,0))*Q583+INDEX('BCA Inputs'!$AA$14:$AA$54,MATCH(I583,'BCA Inputs'!$M$14:$M$54,0))*F583+INDEX('BCA Inputs'!$AB$14:$AB$54,MATCH(I583,'BCA Inputs'!$M$14:$M$54,0))*G583,IF($B$3="RG&amp;E",INDEX('BCA Inputs'!$BG$14:$BG$54,MATCH(I583,'BCA Inputs'!$AW$14:$AW$54,0))*P583+INDEX('BCA Inputs'!$BH$14:$BH$54,MATCH(I583,'BCA Inputs'!$AW$14:$AW$54,0))*O583+INDEX('BCA Inputs'!$BI$14:$BI$54,MATCH(I583,'BCA Inputs'!$AW$14:$AW$54,0))*Q583+INDEX('BCA Inputs'!$BJ$14:$BJ$54,MATCH(I583,'BCA Inputs'!$AW$14:$AW$54,0))*F583+INDEX('BCA Inputs'!$BK$14:$BK$54,MATCH(I583,'BCA Inputs'!$AW$14:$AW$54,0))*G583,"")),"")</f>
        <v/>
      </c>
      <c r="AA583" s="237" t="str">
        <f t="shared" si="85"/>
        <v/>
      </c>
      <c r="AC583" s="238" t="str">
        <f>IFERROR((K583+R583)+IF($B$3="NYSEG",INDEX('BCA Inputs'!$AI$14:$AI$54,MATCH(I583,'BCA Inputs'!$M$14:$M$54,0))*P583+INDEX('BCA Inputs'!$AJ$14:$AJ$54,MATCH(I583,'BCA Inputs'!$M$14:$M$54,0))*Q583,IF($B$3="RG&amp;E",INDEX('BCA Inputs'!$BR$14:$BR$54,MATCH(I583,'BCA Inputs'!$AW$14:$AW$54,0))*P583+INDEX('BCA Inputs'!$BS$14:$BS$54,MATCH(I583,'BCA Inputs'!$AW$14:$AW$54,0))*Q583,"")),"")</f>
        <v/>
      </c>
      <c r="AD583" s="181" t="str">
        <f>IFERROR(IF($B$3="NYSEG",INDEX('BCA Inputs'!$AD$14:$AD$54,MATCH(I583,'BCA Inputs'!$M$14:$M$54,0))*P583+INDEX('BCA Inputs'!$AE$14:$AE$54,MATCH(I583,'BCA Inputs'!$M$14:$M$54,0))*O583+INDEX('BCA Inputs'!$AF$14:$AF$54,MATCH(I583,'BCA Inputs'!$M$14:$M$54,0))*Q583+INDEX('BCA Inputs'!$AG$14:$AG$54,MATCH(I583,'BCA Inputs'!$M$14:$M$54,0))*F583+INDEX('BCA Inputs'!$AH$14:$AH$54,MATCH(I583,'BCA Inputs'!$M$14:$M$54,0))*G583,IF($B$3="RG&amp;E",INDEX('BCA Inputs'!$BM$14:$BM$54,MATCH(I583,'BCA Inputs'!$AW$14:$AW$54,0))*P583+INDEX('BCA Inputs'!$BN$14:$BN$54,MATCH(I583,'BCA Inputs'!$AW$14:$AW$54,0))*O583+INDEX('BCA Inputs'!$BO$14:$BO$54,MATCH(I583,'BCA Inputs'!$AW$14:$AW$54,0))*Q583+INDEX('BCA Inputs'!$BP$14:$BP$54,MATCH(I583,'BCA Inputs'!$AW$14:$AW$54,0))*F583+INDEX('BCA Inputs'!$BQ$14:$BQ$54,MATCH(I583,'BCA Inputs'!$AW$14:$AW$54,0))*G583,"")),"")</f>
        <v/>
      </c>
      <c r="AE583" s="237" t="str">
        <f t="shared" si="86"/>
        <v/>
      </c>
      <c r="AF583" s="198">
        <f t="shared" si="88"/>
        <v>0</v>
      </c>
      <c r="AG583" s="239">
        <f t="shared" si="89"/>
        <v>0</v>
      </c>
    </row>
    <row r="584" spans="1:33">
      <c r="A584" s="228"/>
      <c r="B584" s="176"/>
      <c r="C584" s="229"/>
      <c r="D584" s="230"/>
      <c r="E584" s="230"/>
      <c r="F584" s="230"/>
      <c r="G584" s="230"/>
      <c r="H584" s="231"/>
      <c r="I584" s="231"/>
      <c r="J584" s="232"/>
      <c r="K584" s="232"/>
      <c r="L584" s="232"/>
      <c r="M584" s="181">
        <f t="shared" si="87"/>
        <v>0</v>
      </c>
      <c r="N584" s="181">
        <f>IF(H584="",0,H584*I584*'Avoided Water Savings Cost'!$C$16)</f>
        <v>0</v>
      </c>
      <c r="O584" s="545">
        <f>IF(C584="",0,IF($B$3="NYSEG",C584/(1-'Avoided Electric Costs 2020'!$W$21),IF($B$3="RG&amp;E",C584/(1-'Avoided Electric Costs 2020'!$X$21),"")))</f>
        <v>0</v>
      </c>
      <c r="P584" s="546">
        <f>IF(D584="",0,IF($B$3="NYSEG",D584/(1-'Avoided Electric Costs 2020'!$W$21),IF($B$3="RG&amp;E",D584/(1-'Avoided Electric Costs 2020'!$X$21),"")))</f>
        <v>0</v>
      </c>
      <c r="Q584" s="546">
        <f>IF(E584="",0,IF($B$3="NYSEG",E584/(1-'Avoided Natural Gas Costs 2020'!$J$34),IF($B$3="RG&amp;E",E584/(1-'Avoided Natural Gas Costs 2020'!$K$34),"")))</f>
        <v>0</v>
      </c>
      <c r="R584" s="233" t="str">
        <f>IFERROR(IF(P584*'BCA Inputs'!$C$1+Q584*'BCA Inputs'!$C$2+F584*'BCA Inputs'!$C$2+G584*'BCA Inputs'!$C$2=0,"",P584*'BCA Inputs'!$C$1+Q584*'BCA Inputs'!$C$2+F584*'BCA Inputs'!$C$2+G584*'BCA Inputs'!$C$2),"")</f>
        <v/>
      </c>
      <c r="S584" s="181" t="str">
        <f t="shared" si="80"/>
        <v/>
      </c>
      <c r="T584" s="181" t="str">
        <f>IFERROR(IF($B$3="NYSEG",(INDEX('BCA Inputs'!$N$14:$N$54,MATCH(I584,'BCA Inputs'!$M$14:$M$54,0))*P584+INDEX('BCA Inputs'!$O$14:$O$54,MATCH(I584,'BCA Inputs'!$M$14:$M$54,0))*O584+INDEX('BCA Inputs'!P:P,MATCH(I584,'BCA Inputs'!M:M,0))*Q584+INDEX('BCA Inputs'!Q:Q,MATCH(I584,'BCA Inputs'!M:M,0))*F584+INDEX('BCA Inputs'!R:R,MATCH(I584,'BCA Inputs'!M:M,0))*G584)+L584+N584,IF($B$3="RG&amp;E",(INDEX('BCA Inputs'!$AX$14:$AX$54,MATCH(I584,'BCA Inputs'!$AW$14:$AW$54,0))*P584+INDEX('BCA Inputs'!$AY$14:$AY$54,MATCH(I584,'BCA Inputs'!$AW$14:$AW$54,0))*O584+INDEX('BCA Inputs'!$AZ$14:$AZ$54,MATCH(I584,'BCA Inputs'!$AW$14:$AW$54,0))*Q584+INDEX('BCA Inputs'!$BA$14:$BA$54,MATCH(I584,'BCA Inputs'!$AW$14:$AW$54,0))*F584+INDEX('BCA Inputs'!$BB$14:$BB$54,MATCH(I584,'BCA Inputs'!$AW$14:$AW$54,0))*G584)+L584+N584,"")),"")</f>
        <v/>
      </c>
      <c r="U584" s="234" t="str">
        <f t="shared" si="81"/>
        <v/>
      </c>
      <c r="V584" s="234" t="str">
        <f t="shared" si="82"/>
        <v/>
      </c>
      <c r="W584" s="234" t="str">
        <f t="shared" si="83"/>
        <v/>
      </c>
      <c r="Y584" s="235" t="str">
        <f t="shared" si="84"/>
        <v/>
      </c>
      <c r="Z584" s="236" t="str">
        <f>IFERROR(IF($B$3="NYSEG",INDEX('BCA Inputs'!$X$14:$X$54,MATCH(I584,'BCA Inputs'!$M$14:$M$54,0))*P584+INDEX('BCA Inputs'!$Y$14:$Y$54,MATCH(I584,'BCA Inputs'!$M$14:$M$54,0))*O584+INDEX('BCA Inputs'!$Z$14:$Z$54,MATCH(I584,'BCA Inputs'!$M$14:$M$54,0))*Q584+INDEX('BCA Inputs'!$AA$14:$AA$54,MATCH(I584,'BCA Inputs'!$M$14:$M$54,0))*F584+INDEX('BCA Inputs'!$AB$14:$AB$54,MATCH(I584,'BCA Inputs'!$M$14:$M$54,0))*G584,IF($B$3="RG&amp;E",INDEX('BCA Inputs'!$BG$14:$BG$54,MATCH(I584,'BCA Inputs'!$AW$14:$AW$54,0))*P584+INDEX('BCA Inputs'!$BH$14:$BH$54,MATCH(I584,'BCA Inputs'!$AW$14:$AW$54,0))*O584+INDEX('BCA Inputs'!$BI$14:$BI$54,MATCH(I584,'BCA Inputs'!$AW$14:$AW$54,0))*Q584+INDEX('BCA Inputs'!$BJ$14:$BJ$54,MATCH(I584,'BCA Inputs'!$AW$14:$AW$54,0))*F584+INDEX('BCA Inputs'!$BK$14:$BK$54,MATCH(I584,'BCA Inputs'!$AW$14:$AW$54,0))*G584,"")),"")</f>
        <v/>
      </c>
      <c r="AA584" s="237" t="str">
        <f t="shared" si="85"/>
        <v/>
      </c>
      <c r="AC584" s="238" t="str">
        <f>IFERROR((K584+R584)+IF($B$3="NYSEG",INDEX('BCA Inputs'!$AI$14:$AI$54,MATCH(I584,'BCA Inputs'!$M$14:$M$54,0))*P584+INDEX('BCA Inputs'!$AJ$14:$AJ$54,MATCH(I584,'BCA Inputs'!$M$14:$M$54,0))*Q584,IF($B$3="RG&amp;E",INDEX('BCA Inputs'!$BR$14:$BR$54,MATCH(I584,'BCA Inputs'!$AW$14:$AW$54,0))*P584+INDEX('BCA Inputs'!$BS$14:$BS$54,MATCH(I584,'BCA Inputs'!$AW$14:$AW$54,0))*Q584,"")),"")</f>
        <v/>
      </c>
      <c r="AD584" s="181" t="str">
        <f>IFERROR(IF($B$3="NYSEG",INDEX('BCA Inputs'!$AD$14:$AD$54,MATCH(I584,'BCA Inputs'!$M$14:$M$54,0))*P584+INDEX('BCA Inputs'!$AE$14:$AE$54,MATCH(I584,'BCA Inputs'!$M$14:$M$54,0))*O584+INDEX('BCA Inputs'!$AF$14:$AF$54,MATCH(I584,'BCA Inputs'!$M$14:$M$54,0))*Q584+INDEX('BCA Inputs'!$AG$14:$AG$54,MATCH(I584,'BCA Inputs'!$M$14:$M$54,0))*F584+INDEX('BCA Inputs'!$AH$14:$AH$54,MATCH(I584,'BCA Inputs'!$M$14:$M$54,0))*G584,IF($B$3="RG&amp;E",INDEX('BCA Inputs'!$BM$14:$BM$54,MATCH(I584,'BCA Inputs'!$AW$14:$AW$54,0))*P584+INDEX('BCA Inputs'!$BN$14:$BN$54,MATCH(I584,'BCA Inputs'!$AW$14:$AW$54,0))*O584+INDEX('BCA Inputs'!$BO$14:$BO$54,MATCH(I584,'BCA Inputs'!$AW$14:$AW$54,0))*Q584+INDEX('BCA Inputs'!$BP$14:$BP$54,MATCH(I584,'BCA Inputs'!$AW$14:$AW$54,0))*F584+INDEX('BCA Inputs'!$BQ$14:$BQ$54,MATCH(I584,'BCA Inputs'!$AW$14:$AW$54,0))*G584,"")),"")</f>
        <v/>
      </c>
      <c r="AE584" s="237" t="str">
        <f t="shared" si="86"/>
        <v/>
      </c>
      <c r="AF584" s="198">
        <f t="shared" si="88"/>
        <v>0</v>
      </c>
      <c r="AG584" s="239">
        <f t="shared" si="89"/>
        <v>0</v>
      </c>
    </row>
    <row r="585" spans="1:33">
      <c r="A585" s="228"/>
      <c r="B585" s="176"/>
      <c r="C585" s="229"/>
      <c r="D585" s="230"/>
      <c r="E585" s="230"/>
      <c r="F585" s="230"/>
      <c r="G585" s="230"/>
      <c r="H585" s="231"/>
      <c r="I585" s="231"/>
      <c r="J585" s="232"/>
      <c r="K585" s="232"/>
      <c r="L585" s="232"/>
      <c r="M585" s="181">
        <f t="shared" si="87"/>
        <v>0</v>
      </c>
      <c r="N585" s="181">
        <f>IF(H585="",0,H585*I585*'Avoided Water Savings Cost'!$C$16)</f>
        <v>0</v>
      </c>
      <c r="O585" s="545">
        <f>IF(C585="",0,IF($B$3="NYSEG",C585/(1-'Avoided Electric Costs 2020'!$W$21),IF($B$3="RG&amp;E",C585/(1-'Avoided Electric Costs 2020'!$X$21),"")))</f>
        <v>0</v>
      </c>
      <c r="P585" s="546">
        <f>IF(D585="",0,IF($B$3="NYSEG",D585/(1-'Avoided Electric Costs 2020'!$W$21),IF($B$3="RG&amp;E",D585/(1-'Avoided Electric Costs 2020'!$X$21),"")))</f>
        <v>0</v>
      </c>
      <c r="Q585" s="546">
        <f>IF(E585="",0,IF($B$3="NYSEG",E585/(1-'Avoided Natural Gas Costs 2020'!$J$34),IF($B$3="RG&amp;E",E585/(1-'Avoided Natural Gas Costs 2020'!$K$34),"")))</f>
        <v>0</v>
      </c>
      <c r="R585" s="233" t="str">
        <f>IFERROR(IF(P585*'BCA Inputs'!$C$1+Q585*'BCA Inputs'!$C$2+F585*'BCA Inputs'!$C$2+G585*'BCA Inputs'!$C$2=0,"",P585*'BCA Inputs'!$C$1+Q585*'BCA Inputs'!$C$2+F585*'BCA Inputs'!$C$2+G585*'BCA Inputs'!$C$2),"")</f>
        <v/>
      </c>
      <c r="S585" s="181" t="str">
        <f t="shared" si="80"/>
        <v/>
      </c>
      <c r="T585" s="181" t="str">
        <f>IFERROR(IF($B$3="NYSEG",(INDEX('BCA Inputs'!$N$14:$N$54,MATCH(I585,'BCA Inputs'!$M$14:$M$54,0))*P585+INDEX('BCA Inputs'!$O$14:$O$54,MATCH(I585,'BCA Inputs'!$M$14:$M$54,0))*O585+INDEX('BCA Inputs'!P:P,MATCH(I585,'BCA Inputs'!M:M,0))*Q585+INDEX('BCA Inputs'!Q:Q,MATCH(I585,'BCA Inputs'!M:M,0))*F585+INDEX('BCA Inputs'!R:R,MATCH(I585,'BCA Inputs'!M:M,0))*G585)+L585+N585,IF($B$3="RG&amp;E",(INDEX('BCA Inputs'!$AX$14:$AX$54,MATCH(I585,'BCA Inputs'!$AW$14:$AW$54,0))*P585+INDEX('BCA Inputs'!$AY$14:$AY$54,MATCH(I585,'BCA Inputs'!$AW$14:$AW$54,0))*O585+INDEX('BCA Inputs'!$AZ$14:$AZ$54,MATCH(I585,'BCA Inputs'!$AW$14:$AW$54,0))*Q585+INDEX('BCA Inputs'!$BA$14:$BA$54,MATCH(I585,'BCA Inputs'!$AW$14:$AW$54,0))*F585+INDEX('BCA Inputs'!$BB$14:$BB$54,MATCH(I585,'BCA Inputs'!$AW$14:$AW$54,0))*G585)+L585+N585,"")),"")</f>
        <v/>
      </c>
      <c r="U585" s="234" t="str">
        <f t="shared" si="81"/>
        <v/>
      </c>
      <c r="V585" s="234" t="str">
        <f t="shared" si="82"/>
        <v/>
      </c>
      <c r="W585" s="234" t="str">
        <f t="shared" si="83"/>
        <v/>
      </c>
      <c r="Y585" s="235" t="str">
        <f t="shared" si="84"/>
        <v/>
      </c>
      <c r="Z585" s="236" t="str">
        <f>IFERROR(IF($B$3="NYSEG",INDEX('BCA Inputs'!$X$14:$X$54,MATCH(I585,'BCA Inputs'!$M$14:$M$54,0))*P585+INDEX('BCA Inputs'!$Y$14:$Y$54,MATCH(I585,'BCA Inputs'!$M$14:$M$54,0))*O585+INDEX('BCA Inputs'!$Z$14:$Z$54,MATCH(I585,'BCA Inputs'!$M$14:$M$54,0))*Q585+INDEX('BCA Inputs'!$AA$14:$AA$54,MATCH(I585,'BCA Inputs'!$M$14:$M$54,0))*F585+INDEX('BCA Inputs'!$AB$14:$AB$54,MATCH(I585,'BCA Inputs'!$M$14:$M$54,0))*G585,IF($B$3="RG&amp;E",INDEX('BCA Inputs'!$BG$14:$BG$54,MATCH(I585,'BCA Inputs'!$AW$14:$AW$54,0))*P585+INDEX('BCA Inputs'!$BH$14:$BH$54,MATCH(I585,'BCA Inputs'!$AW$14:$AW$54,0))*O585+INDEX('BCA Inputs'!$BI$14:$BI$54,MATCH(I585,'BCA Inputs'!$AW$14:$AW$54,0))*Q585+INDEX('BCA Inputs'!$BJ$14:$BJ$54,MATCH(I585,'BCA Inputs'!$AW$14:$AW$54,0))*F585+INDEX('BCA Inputs'!$BK$14:$BK$54,MATCH(I585,'BCA Inputs'!$AW$14:$AW$54,0))*G585,"")),"")</f>
        <v/>
      </c>
      <c r="AA585" s="237" t="str">
        <f t="shared" si="85"/>
        <v/>
      </c>
      <c r="AC585" s="238" t="str">
        <f>IFERROR((K585+R585)+IF($B$3="NYSEG",INDEX('BCA Inputs'!$AI$14:$AI$54,MATCH(I585,'BCA Inputs'!$M$14:$M$54,0))*P585+INDEX('BCA Inputs'!$AJ$14:$AJ$54,MATCH(I585,'BCA Inputs'!$M$14:$M$54,0))*Q585,IF($B$3="RG&amp;E",INDEX('BCA Inputs'!$BR$14:$BR$54,MATCH(I585,'BCA Inputs'!$AW$14:$AW$54,0))*P585+INDEX('BCA Inputs'!$BS$14:$BS$54,MATCH(I585,'BCA Inputs'!$AW$14:$AW$54,0))*Q585,"")),"")</f>
        <v/>
      </c>
      <c r="AD585" s="181" t="str">
        <f>IFERROR(IF($B$3="NYSEG",INDEX('BCA Inputs'!$AD$14:$AD$54,MATCH(I585,'BCA Inputs'!$M$14:$M$54,0))*P585+INDEX('BCA Inputs'!$AE$14:$AE$54,MATCH(I585,'BCA Inputs'!$M$14:$M$54,0))*O585+INDEX('BCA Inputs'!$AF$14:$AF$54,MATCH(I585,'BCA Inputs'!$M$14:$M$54,0))*Q585+INDEX('BCA Inputs'!$AG$14:$AG$54,MATCH(I585,'BCA Inputs'!$M$14:$M$54,0))*F585+INDEX('BCA Inputs'!$AH$14:$AH$54,MATCH(I585,'BCA Inputs'!$M$14:$M$54,0))*G585,IF($B$3="RG&amp;E",INDEX('BCA Inputs'!$BM$14:$BM$54,MATCH(I585,'BCA Inputs'!$AW$14:$AW$54,0))*P585+INDEX('BCA Inputs'!$BN$14:$BN$54,MATCH(I585,'BCA Inputs'!$AW$14:$AW$54,0))*O585+INDEX('BCA Inputs'!$BO$14:$BO$54,MATCH(I585,'BCA Inputs'!$AW$14:$AW$54,0))*Q585+INDEX('BCA Inputs'!$BP$14:$BP$54,MATCH(I585,'BCA Inputs'!$AW$14:$AW$54,0))*F585+INDEX('BCA Inputs'!$BQ$14:$BQ$54,MATCH(I585,'BCA Inputs'!$AW$14:$AW$54,0))*G585,"")),"")</f>
        <v/>
      </c>
      <c r="AE585" s="237" t="str">
        <f t="shared" si="86"/>
        <v/>
      </c>
      <c r="AF585" s="198">
        <f t="shared" si="88"/>
        <v>0</v>
      </c>
      <c r="AG585" s="239">
        <f t="shared" si="89"/>
        <v>0</v>
      </c>
    </row>
    <row r="586" spans="1:33">
      <c r="A586" s="228"/>
      <c r="B586" s="176"/>
      <c r="C586" s="229"/>
      <c r="D586" s="230"/>
      <c r="E586" s="230"/>
      <c r="F586" s="230"/>
      <c r="G586" s="230"/>
      <c r="H586" s="231"/>
      <c r="I586" s="231"/>
      <c r="J586" s="232"/>
      <c r="K586" s="232"/>
      <c r="L586" s="232"/>
      <c r="M586" s="181">
        <f t="shared" si="87"/>
        <v>0</v>
      </c>
      <c r="N586" s="181">
        <f>IF(H586="",0,H586*I586*'Avoided Water Savings Cost'!$C$16)</f>
        <v>0</v>
      </c>
      <c r="O586" s="545">
        <f>IF(C586="",0,IF($B$3="NYSEG",C586/(1-'Avoided Electric Costs 2020'!$W$21),IF($B$3="RG&amp;E",C586/(1-'Avoided Electric Costs 2020'!$X$21),"")))</f>
        <v>0</v>
      </c>
      <c r="P586" s="546">
        <f>IF(D586="",0,IF($B$3="NYSEG",D586/(1-'Avoided Electric Costs 2020'!$W$21),IF($B$3="RG&amp;E",D586/(1-'Avoided Electric Costs 2020'!$X$21),"")))</f>
        <v>0</v>
      </c>
      <c r="Q586" s="546">
        <f>IF(E586="",0,IF($B$3="NYSEG",E586/(1-'Avoided Natural Gas Costs 2020'!$J$34),IF($B$3="RG&amp;E",E586/(1-'Avoided Natural Gas Costs 2020'!$K$34),"")))</f>
        <v>0</v>
      </c>
      <c r="R586" s="233" t="str">
        <f>IFERROR(IF(P586*'BCA Inputs'!$C$1+Q586*'BCA Inputs'!$C$2+F586*'BCA Inputs'!$C$2+G586*'BCA Inputs'!$C$2=0,"",P586*'BCA Inputs'!$C$1+Q586*'BCA Inputs'!$C$2+F586*'BCA Inputs'!$C$2+G586*'BCA Inputs'!$C$2),"")</f>
        <v/>
      </c>
      <c r="S586" s="181" t="str">
        <f t="shared" si="80"/>
        <v/>
      </c>
      <c r="T586" s="181" t="str">
        <f>IFERROR(IF($B$3="NYSEG",(INDEX('BCA Inputs'!$N$14:$N$54,MATCH(I586,'BCA Inputs'!$M$14:$M$54,0))*P586+INDEX('BCA Inputs'!$O$14:$O$54,MATCH(I586,'BCA Inputs'!$M$14:$M$54,0))*O586+INDEX('BCA Inputs'!P:P,MATCH(I586,'BCA Inputs'!M:M,0))*Q586+INDEX('BCA Inputs'!Q:Q,MATCH(I586,'BCA Inputs'!M:M,0))*F586+INDEX('BCA Inputs'!R:R,MATCH(I586,'BCA Inputs'!M:M,0))*G586)+L586+N586,IF($B$3="RG&amp;E",(INDEX('BCA Inputs'!$AX$14:$AX$54,MATCH(I586,'BCA Inputs'!$AW$14:$AW$54,0))*P586+INDEX('BCA Inputs'!$AY$14:$AY$54,MATCH(I586,'BCA Inputs'!$AW$14:$AW$54,0))*O586+INDEX('BCA Inputs'!$AZ$14:$AZ$54,MATCH(I586,'BCA Inputs'!$AW$14:$AW$54,0))*Q586+INDEX('BCA Inputs'!$BA$14:$BA$54,MATCH(I586,'BCA Inputs'!$AW$14:$AW$54,0))*F586+INDEX('BCA Inputs'!$BB$14:$BB$54,MATCH(I586,'BCA Inputs'!$AW$14:$AW$54,0))*G586)+L586+N586,"")),"")</f>
        <v/>
      </c>
      <c r="U586" s="234" t="str">
        <f t="shared" si="81"/>
        <v/>
      </c>
      <c r="V586" s="234" t="str">
        <f t="shared" si="82"/>
        <v/>
      </c>
      <c r="W586" s="234" t="str">
        <f t="shared" si="83"/>
        <v/>
      </c>
      <c r="Y586" s="235" t="str">
        <f t="shared" si="84"/>
        <v/>
      </c>
      <c r="Z586" s="236" t="str">
        <f>IFERROR(IF($B$3="NYSEG",INDEX('BCA Inputs'!$X$14:$X$54,MATCH(I586,'BCA Inputs'!$M$14:$M$54,0))*P586+INDEX('BCA Inputs'!$Y$14:$Y$54,MATCH(I586,'BCA Inputs'!$M$14:$M$54,0))*O586+INDEX('BCA Inputs'!$Z$14:$Z$54,MATCH(I586,'BCA Inputs'!$M$14:$M$54,0))*Q586+INDEX('BCA Inputs'!$AA$14:$AA$54,MATCH(I586,'BCA Inputs'!$M$14:$M$54,0))*F586+INDEX('BCA Inputs'!$AB$14:$AB$54,MATCH(I586,'BCA Inputs'!$M$14:$M$54,0))*G586,IF($B$3="RG&amp;E",INDEX('BCA Inputs'!$BG$14:$BG$54,MATCH(I586,'BCA Inputs'!$AW$14:$AW$54,0))*P586+INDEX('BCA Inputs'!$BH$14:$BH$54,MATCH(I586,'BCA Inputs'!$AW$14:$AW$54,0))*O586+INDEX('BCA Inputs'!$BI$14:$BI$54,MATCH(I586,'BCA Inputs'!$AW$14:$AW$54,0))*Q586+INDEX('BCA Inputs'!$BJ$14:$BJ$54,MATCH(I586,'BCA Inputs'!$AW$14:$AW$54,0))*F586+INDEX('BCA Inputs'!$BK$14:$BK$54,MATCH(I586,'BCA Inputs'!$AW$14:$AW$54,0))*G586,"")),"")</f>
        <v/>
      </c>
      <c r="AA586" s="237" t="str">
        <f t="shared" si="85"/>
        <v/>
      </c>
      <c r="AC586" s="238" t="str">
        <f>IFERROR((K586+R586)+IF($B$3="NYSEG",INDEX('BCA Inputs'!$AI$14:$AI$54,MATCH(I586,'BCA Inputs'!$M$14:$M$54,0))*P586+INDEX('BCA Inputs'!$AJ$14:$AJ$54,MATCH(I586,'BCA Inputs'!$M$14:$M$54,0))*Q586,IF($B$3="RG&amp;E",INDEX('BCA Inputs'!$BR$14:$BR$54,MATCH(I586,'BCA Inputs'!$AW$14:$AW$54,0))*P586+INDEX('BCA Inputs'!$BS$14:$BS$54,MATCH(I586,'BCA Inputs'!$AW$14:$AW$54,0))*Q586,"")),"")</f>
        <v/>
      </c>
      <c r="AD586" s="181" t="str">
        <f>IFERROR(IF($B$3="NYSEG",INDEX('BCA Inputs'!$AD$14:$AD$54,MATCH(I586,'BCA Inputs'!$M$14:$M$54,0))*P586+INDEX('BCA Inputs'!$AE$14:$AE$54,MATCH(I586,'BCA Inputs'!$M$14:$M$54,0))*O586+INDEX('BCA Inputs'!$AF$14:$AF$54,MATCH(I586,'BCA Inputs'!$M$14:$M$54,0))*Q586+INDEX('BCA Inputs'!$AG$14:$AG$54,MATCH(I586,'BCA Inputs'!$M$14:$M$54,0))*F586+INDEX('BCA Inputs'!$AH$14:$AH$54,MATCH(I586,'BCA Inputs'!$M$14:$M$54,0))*G586,IF($B$3="RG&amp;E",INDEX('BCA Inputs'!$BM$14:$BM$54,MATCH(I586,'BCA Inputs'!$AW$14:$AW$54,0))*P586+INDEX('BCA Inputs'!$BN$14:$BN$54,MATCH(I586,'BCA Inputs'!$AW$14:$AW$54,0))*O586+INDEX('BCA Inputs'!$BO$14:$BO$54,MATCH(I586,'BCA Inputs'!$AW$14:$AW$54,0))*Q586+INDEX('BCA Inputs'!$BP$14:$BP$54,MATCH(I586,'BCA Inputs'!$AW$14:$AW$54,0))*F586+INDEX('BCA Inputs'!$BQ$14:$BQ$54,MATCH(I586,'BCA Inputs'!$AW$14:$AW$54,0))*G586,"")),"")</f>
        <v/>
      </c>
      <c r="AE586" s="237" t="str">
        <f t="shared" si="86"/>
        <v/>
      </c>
      <c r="AF586" s="198">
        <f t="shared" si="88"/>
        <v>0</v>
      </c>
      <c r="AG586" s="239">
        <f t="shared" si="89"/>
        <v>0</v>
      </c>
    </row>
    <row r="587" spans="1:33">
      <c r="A587" s="228"/>
      <c r="B587" s="176"/>
      <c r="C587" s="229"/>
      <c r="D587" s="230"/>
      <c r="E587" s="230"/>
      <c r="F587" s="230"/>
      <c r="G587" s="230"/>
      <c r="H587" s="231"/>
      <c r="I587" s="231"/>
      <c r="J587" s="232"/>
      <c r="K587" s="232"/>
      <c r="L587" s="232"/>
      <c r="M587" s="181">
        <f t="shared" si="87"/>
        <v>0</v>
      </c>
      <c r="N587" s="181">
        <f>IF(H587="",0,H587*I587*'Avoided Water Savings Cost'!$C$16)</f>
        <v>0</v>
      </c>
      <c r="O587" s="545">
        <f>IF(C587="",0,IF($B$3="NYSEG",C587/(1-'Avoided Electric Costs 2020'!$W$21),IF($B$3="RG&amp;E",C587/(1-'Avoided Electric Costs 2020'!$X$21),"")))</f>
        <v>0</v>
      </c>
      <c r="P587" s="546">
        <f>IF(D587="",0,IF($B$3="NYSEG",D587/(1-'Avoided Electric Costs 2020'!$W$21),IF($B$3="RG&amp;E",D587/(1-'Avoided Electric Costs 2020'!$X$21),"")))</f>
        <v>0</v>
      </c>
      <c r="Q587" s="546">
        <f>IF(E587="",0,IF($B$3="NYSEG",E587/(1-'Avoided Natural Gas Costs 2020'!$J$34),IF($B$3="RG&amp;E",E587/(1-'Avoided Natural Gas Costs 2020'!$K$34),"")))</f>
        <v>0</v>
      </c>
      <c r="R587" s="233" t="str">
        <f>IFERROR(IF(P587*'BCA Inputs'!$C$1+Q587*'BCA Inputs'!$C$2+F587*'BCA Inputs'!$C$2+G587*'BCA Inputs'!$C$2=0,"",P587*'BCA Inputs'!$C$1+Q587*'BCA Inputs'!$C$2+F587*'BCA Inputs'!$C$2+G587*'BCA Inputs'!$C$2),"")</f>
        <v/>
      </c>
      <c r="S587" s="181" t="str">
        <f t="shared" si="80"/>
        <v/>
      </c>
      <c r="T587" s="181" t="str">
        <f>IFERROR(IF($B$3="NYSEG",(INDEX('BCA Inputs'!$N$14:$N$54,MATCH(I587,'BCA Inputs'!$M$14:$M$54,0))*P587+INDEX('BCA Inputs'!$O$14:$O$54,MATCH(I587,'BCA Inputs'!$M$14:$M$54,0))*O587+INDEX('BCA Inputs'!P:P,MATCH(I587,'BCA Inputs'!M:M,0))*Q587+INDEX('BCA Inputs'!Q:Q,MATCH(I587,'BCA Inputs'!M:M,0))*F587+INDEX('BCA Inputs'!R:R,MATCH(I587,'BCA Inputs'!M:M,0))*G587)+L587+N587,IF($B$3="RG&amp;E",(INDEX('BCA Inputs'!$AX$14:$AX$54,MATCH(I587,'BCA Inputs'!$AW$14:$AW$54,0))*P587+INDEX('BCA Inputs'!$AY$14:$AY$54,MATCH(I587,'BCA Inputs'!$AW$14:$AW$54,0))*O587+INDEX('BCA Inputs'!$AZ$14:$AZ$54,MATCH(I587,'BCA Inputs'!$AW$14:$AW$54,0))*Q587+INDEX('BCA Inputs'!$BA$14:$BA$54,MATCH(I587,'BCA Inputs'!$AW$14:$AW$54,0))*F587+INDEX('BCA Inputs'!$BB$14:$BB$54,MATCH(I587,'BCA Inputs'!$AW$14:$AW$54,0))*G587)+L587+N587,"")),"")</f>
        <v/>
      </c>
      <c r="U587" s="234" t="str">
        <f t="shared" si="81"/>
        <v/>
      </c>
      <c r="V587" s="234" t="str">
        <f t="shared" si="82"/>
        <v/>
      </c>
      <c r="W587" s="234" t="str">
        <f t="shared" si="83"/>
        <v/>
      </c>
      <c r="Y587" s="235" t="str">
        <f t="shared" si="84"/>
        <v/>
      </c>
      <c r="Z587" s="236" t="str">
        <f>IFERROR(IF($B$3="NYSEG",INDEX('BCA Inputs'!$X$14:$X$54,MATCH(I587,'BCA Inputs'!$M$14:$M$54,0))*P587+INDEX('BCA Inputs'!$Y$14:$Y$54,MATCH(I587,'BCA Inputs'!$M$14:$M$54,0))*O587+INDEX('BCA Inputs'!$Z$14:$Z$54,MATCH(I587,'BCA Inputs'!$M$14:$M$54,0))*Q587+INDEX('BCA Inputs'!$AA$14:$AA$54,MATCH(I587,'BCA Inputs'!$M$14:$M$54,0))*F587+INDEX('BCA Inputs'!$AB$14:$AB$54,MATCH(I587,'BCA Inputs'!$M$14:$M$54,0))*G587,IF($B$3="RG&amp;E",INDEX('BCA Inputs'!$BG$14:$BG$54,MATCH(I587,'BCA Inputs'!$AW$14:$AW$54,0))*P587+INDEX('BCA Inputs'!$BH$14:$BH$54,MATCH(I587,'BCA Inputs'!$AW$14:$AW$54,0))*O587+INDEX('BCA Inputs'!$BI$14:$BI$54,MATCH(I587,'BCA Inputs'!$AW$14:$AW$54,0))*Q587+INDEX('BCA Inputs'!$BJ$14:$BJ$54,MATCH(I587,'BCA Inputs'!$AW$14:$AW$54,0))*F587+INDEX('BCA Inputs'!$BK$14:$BK$54,MATCH(I587,'BCA Inputs'!$AW$14:$AW$54,0))*G587,"")),"")</f>
        <v/>
      </c>
      <c r="AA587" s="237" t="str">
        <f t="shared" si="85"/>
        <v/>
      </c>
      <c r="AC587" s="238" t="str">
        <f>IFERROR((K587+R587)+IF($B$3="NYSEG",INDEX('BCA Inputs'!$AI$14:$AI$54,MATCH(I587,'BCA Inputs'!$M$14:$M$54,0))*P587+INDEX('BCA Inputs'!$AJ$14:$AJ$54,MATCH(I587,'BCA Inputs'!$M$14:$M$54,0))*Q587,IF($B$3="RG&amp;E",INDEX('BCA Inputs'!$BR$14:$BR$54,MATCH(I587,'BCA Inputs'!$AW$14:$AW$54,0))*P587+INDEX('BCA Inputs'!$BS$14:$BS$54,MATCH(I587,'BCA Inputs'!$AW$14:$AW$54,0))*Q587,"")),"")</f>
        <v/>
      </c>
      <c r="AD587" s="181" t="str">
        <f>IFERROR(IF($B$3="NYSEG",INDEX('BCA Inputs'!$AD$14:$AD$54,MATCH(I587,'BCA Inputs'!$M$14:$M$54,0))*P587+INDEX('BCA Inputs'!$AE$14:$AE$54,MATCH(I587,'BCA Inputs'!$M$14:$M$54,0))*O587+INDEX('BCA Inputs'!$AF$14:$AF$54,MATCH(I587,'BCA Inputs'!$M$14:$M$54,0))*Q587+INDEX('BCA Inputs'!$AG$14:$AG$54,MATCH(I587,'BCA Inputs'!$M$14:$M$54,0))*F587+INDEX('BCA Inputs'!$AH$14:$AH$54,MATCH(I587,'BCA Inputs'!$M$14:$M$54,0))*G587,IF($B$3="RG&amp;E",INDEX('BCA Inputs'!$BM$14:$BM$54,MATCH(I587,'BCA Inputs'!$AW$14:$AW$54,0))*P587+INDEX('BCA Inputs'!$BN$14:$BN$54,MATCH(I587,'BCA Inputs'!$AW$14:$AW$54,0))*O587+INDEX('BCA Inputs'!$BO$14:$BO$54,MATCH(I587,'BCA Inputs'!$AW$14:$AW$54,0))*Q587+INDEX('BCA Inputs'!$BP$14:$BP$54,MATCH(I587,'BCA Inputs'!$AW$14:$AW$54,0))*F587+INDEX('BCA Inputs'!$BQ$14:$BQ$54,MATCH(I587,'BCA Inputs'!$AW$14:$AW$54,0))*G587,"")),"")</f>
        <v/>
      </c>
      <c r="AE587" s="237" t="str">
        <f t="shared" si="86"/>
        <v/>
      </c>
      <c r="AF587" s="198">
        <f t="shared" si="88"/>
        <v>0</v>
      </c>
      <c r="AG587" s="239">
        <f t="shared" si="89"/>
        <v>0</v>
      </c>
    </row>
    <row r="588" spans="1:33">
      <c r="A588" s="228"/>
      <c r="B588" s="176"/>
      <c r="C588" s="229"/>
      <c r="D588" s="230"/>
      <c r="E588" s="230"/>
      <c r="F588" s="230"/>
      <c r="G588" s="230"/>
      <c r="H588" s="231"/>
      <c r="I588" s="231"/>
      <c r="J588" s="232"/>
      <c r="K588" s="232"/>
      <c r="L588" s="232"/>
      <c r="M588" s="181">
        <f t="shared" si="87"/>
        <v>0</v>
      </c>
      <c r="N588" s="181">
        <f>IF(H588="",0,H588*I588*'Avoided Water Savings Cost'!$C$16)</f>
        <v>0</v>
      </c>
      <c r="O588" s="545">
        <f>IF(C588="",0,IF($B$3="NYSEG",C588/(1-'Avoided Electric Costs 2020'!$W$21),IF($B$3="RG&amp;E",C588/(1-'Avoided Electric Costs 2020'!$X$21),"")))</f>
        <v>0</v>
      </c>
      <c r="P588" s="546">
        <f>IF(D588="",0,IF($B$3="NYSEG",D588/(1-'Avoided Electric Costs 2020'!$W$21),IF($B$3="RG&amp;E",D588/(1-'Avoided Electric Costs 2020'!$X$21),"")))</f>
        <v>0</v>
      </c>
      <c r="Q588" s="546">
        <f>IF(E588="",0,IF($B$3="NYSEG",E588/(1-'Avoided Natural Gas Costs 2020'!$J$34),IF($B$3="RG&amp;E",E588/(1-'Avoided Natural Gas Costs 2020'!$K$34),"")))</f>
        <v>0</v>
      </c>
      <c r="R588" s="233" t="str">
        <f>IFERROR(IF(P588*'BCA Inputs'!$C$1+Q588*'BCA Inputs'!$C$2+F588*'BCA Inputs'!$C$2+G588*'BCA Inputs'!$C$2=0,"",P588*'BCA Inputs'!$C$1+Q588*'BCA Inputs'!$C$2+F588*'BCA Inputs'!$C$2+G588*'BCA Inputs'!$C$2),"")</f>
        <v/>
      </c>
      <c r="S588" s="181" t="str">
        <f t="shared" si="80"/>
        <v/>
      </c>
      <c r="T588" s="181" t="str">
        <f>IFERROR(IF($B$3="NYSEG",(INDEX('BCA Inputs'!$N$14:$N$54,MATCH(I588,'BCA Inputs'!$M$14:$M$54,0))*P588+INDEX('BCA Inputs'!$O$14:$O$54,MATCH(I588,'BCA Inputs'!$M$14:$M$54,0))*O588+INDEX('BCA Inputs'!P:P,MATCH(I588,'BCA Inputs'!M:M,0))*Q588+INDEX('BCA Inputs'!Q:Q,MATCH(I588,'BCA Inputs'!M:M,0))*F588+INDEX('BCA Inputs'!R:R,MATCH(I588,'BCA Inputs'!M:M,0))*G588)+L588+N588,IF($B$3="RG&amp;E",(INDEX('BCA Inputs'!$AX$14:$AX$54,MATCH(I588,'BCA Inputs'!$AW$14:$AW$54,0))*P588+INDEX('BCA Inputs'!$AY$14:$AY$54,MATCH(I588,'BCA Inputs'!$AW$14:$AW$54,0))*O588+INDEX('BCA Inputs'!$AZ$14:$AZ$54,MATCH(I588,'BCA Inputs'!$AW$14:$AW$54,0))*Q588+INDEX('BCA Inputs'!$BA$14:$BA$54,MATCH(I588,'BCA Inputs'!$AW$14:$AW$54,0))*F588+INDEX('BCA Inputs'!$BB$14:$BB$54,MATCH(I588,'BCA Inputs'!$AW$14:$AW$54,0))*G588)+L588+N588,"")),"")</f>
        <v/>
      </c>
      <c r="U588" s="234" t="str">
        <f t="shared" si="81"/>
        <v/>
      </c>
      <c r="V588" s="234" t="str">
        <f t="shared" si="82"/>
        <v/>
      </c>
      <c r="W588" s="234" t="str">
        <f t="shared" si="83"/>
        <v/>
      </c>
      <c r="Y588" s="235" t="str">
        <f t="shared" si="84"/>
        <v/>
      </c>
      <c r="Z588" s="236" t="str">
        <f>IFERROR(IF($B$3="NYSEG",INDEX('BCA Inputs'!$X$14:$X$54,MATCH(I588,'BCA Inputs'!$M$14:$M$54,0))*P588+INDEX('BCA Inputs'!$Y$14:$Y$54,MATCH(I588,'BCA Inputs'!$M$14:$M$54,0))*O588+INDEX('BCA Inputs'!$Z$14:$Z$54,MATCH(I588,'BCA Inputs'!$M$14:$M$54,0))*Q588+INDEX('BCA Inputs'!$AA$14:$AA$54,MATCH(I588,'BCA Inputs'!$M$14:$M$54,0))*F588+INDEX('BCA Inputs'!$AB$14:$AB$54,MATCH(I588,'BCA Inputs'!$M$14:$M$54,0))*G588,IF($B$3="RG&amp;E",INDEX('BCA Inputs'!$BG$14:$BG$54,MATCH(I588,'BCA Inputs'!$AW$14:$AW$54,0))*P588+INDEX('BCA Inputs'!$BH$14:$BH$54,MATCH(I588,'BCA Inputs'!$AW$14:$AW$54,0))*O588+INDEX('BCA Inputs'!$BI$14:$BI$54,MATCH(I588,'BCA Inputs'!$AW$14:$AW$54,0))*Q588+INDEX('BCA Inputs'!$BJ$14:$BJ$54,MATCH(I588,'BCA Inputs'!$AW$14:$AW$54,0))*F588+INDEX('BCA Inputs'!$BK$14:$BK$54,MATCH(I588,'BCA Inputs'!$AW$14:$AW$54,0))*G588,"")),"")</f>
        <v/>
      </c>
      <c r="AA588" s="237" t="str">
        <f t="shared" si="85"/>
        <v/>
      </c>
      <c r="AC588" s="238" t="str">
        <f>IFERROR((K588+R588)+IF($B$3="NYSEG",INDEX('BCA Inputs'!$AI$14:$AI$54,MATCH(I588,'BCA Inputs'!$M$14:$M$54,0))*P588+INDEX('BCA Inputs'!$AJ$14:$AJ$54,MATCH(I588,'BCA Inputs'!$M$14:$M$54,0))*Q588,IF($B$3="RG&amp;E",INDEX('BCA Inputs'!$BR$14:$BR$54,MATCH(I588,'BCA Inputs'!$AW$14:$AW$54,0))*P588+INDEX('BCA Inputs'!$BS$14:$BS$54,MATCH(I588,'BCA Inputs'!$AW$14:$AW$54,0))*Q588,"")),"")</f>
        <v/>
      </c>
      <c r="AD588" s="181" t="str">
        <f>IFERROR(IF($B$3="NYSEG",INDEX('BCA Inputs'!$AD$14:$AD$54,MATCH(I588,'BCA Inputs'!$M$14:$M$54,0))*P588+INDEX('BCA Inputs'!$AE$14:$AE$54,MATCH(I588,'BCA Inputs'!$M$14:$M$54,0))*O588+INDEX('BCA Inputs'!$AF$14:$AF$54,MATCH(I588,'BCA Inputs'!$M$14:$M$54,0))*Q588+INDEX('BCA Inputs'!$AG$14:$AG$54,MATCH(I588,'BCA Inputs'!$M$14:$M$54,0))*F588+INDEX('BCA Inputs'!$AH$14:$AH$54,MATCH(I588,'BCA Inputs'!$M$14:$M$54,0))*G588,IF($B$3="RG&amp;E",INDEX('BCA Inputs'!$BM$14:$BM$54,MATCH(I588,'BCA Inputs'!$AW$14:$AW$54,0))*P588+INDEX('BCA Inputs'!$BN$14:$BN$54,MATCH(I588,'BCA Inputs'!$AW$14:$AW$54,0))*O588+INDEX('BCA Inputs'!$BO$14:$BO$54,MATCH(I588,'BCA Inputs'!$AW$14:$AW$54,0))*Q588+INDEX('BCA Inputs'!$BP$14:$BP$54,MATCH(I588,'BCA Inputs'!$AW$14:$AW$54,0))*F588+INDEX('BCA Inputs'!$BQ$14:$BQ$54,MATCH(I588,'BCA Inputs'!$AW$14:$AW$54,0))*G588,"")),"")</f>
        <v/>
      </c>
      <c r="AE588" s="237" t="str">
        <f t="shared" si="86"/>
        <v/>
      </c>
      <c r="AF588" s="198">
        <f t="shared" si="88"/>
        <v>0</v>
      </c>
      <c r="AG588" s="239">
        <f t="shared" si="89"/>
        <v>0</v>
      </c>
    </row>
    <row r="589" spans="1:33">
      <c r="A589" s="228"/>
      <c r="B589" s="176"/>
      <c r="C589" s="229"/>
      <c r="D589" s="230"/>
      <c r="E589" s="230"/>
      <c r="F589" s="230"/>
      <c r="G589" s="230"/>
      <c r="H589" s="231"/>
      <c r="I589" s="231"/>
      <c r="J589" s="232"/>
      <c r="K589" s="232"/>
      <c r="L589" s="232"/>
      <c r="M589" s="181">
        <f t="shared" si="87"/>
        <v>0</v>
      </c>
      <c r="N589" s="181">
        <f>IF(H589="",0,H589*I589*'Avoided Water Savings Cost'!$C$16)</f>
        <v>0</v>
      </c>
      <c r="O589" s="545">
        <f>IF(C589="",0,IF($B$3="NYSEG",C589/(1-'Avoided Electric Costs 2020'!$W$21),IF($B$3="RG&amp;E",C589/(1-'Avoided Electric Costs 2020'!$X$21),"")))</f>
        <v>0</v>
      </c>
      <c r="P589" s="546">
        <f>IF(D589="",0,IF($B$3="NYSEG",D589/(1-'Avoided Electric Costs 2020'!$W$21),IF($B$3="RG&amp;E",D589/(1-'Avoided Electric Costs 2020'!$X$21),"")))</f>
        <v>0</v>
      </c>
      <c r="Q589" s="546">
        <f>IF(E589="",0,IF($B$3="NYSEG",E589/(1-'Avoided Natural Gas Costs 2020'!$J$34),IF($B$3="RG&amp;E",E589/(1-'Avoided Natural Gas Costs 2020'!$K$34),"")))</f>
        <v>0</v>
      </c>
      <c r="R589" s="233" t="str">
        <f>IFERROR(IF(P589*'BCA Inputs'!$C$1+Q589*'BCA Inputs'!$C$2+F589*'BCA Inputs'!$C$2+G589*'BCA Inputs'!$C$2=0,"",P589*'BCA Inputs'!$C$1+Q589*'BCA Inputs'!$C$2+F589*'BCA Inputs'!$C$2+G589*'BCA Inputs'!$C$2),"")</f>
        <v/>
      </c>
      <c r="S589" s="181" t="str">
        <f t="shared" si="80"/>
        <v/>
      </c>
      <c r="T589" s="181" t="str">
        <f>IFERROR(IF($B$3="NYSEG",(INDEX('BCA Inputs'!$N$14:$N$54,MATCH(I589,'BCA Inputs'!$M$14:$M$54,0))*P589+INDEX('BCA Inputs'!$O$14:$O$54,MATCH(I589,'BCA Inputs'!$M$14:$M$54,0))*O589+INDEX('BCA Inputs'!P:P,MATCH(I589,'BCA Inputs'!M:M,0))*Q589+INDEX('BCA Inputs'!Q:Q,MATCH(I589,'BCA Inputs'!M:M,0))*F589+INDEX('BCA Inputs'!R:R,MATCH(I589,'BCA Inputs'!M:M,0))*G589)+L589+N589,IF($B$3="RG&amp;E",(INDEX('BCA Inputs'!$AX$14:$AX$54,MATCH(I589,'BCA Inputs'!$AW$14:$AW$54,0))*P589+INDEX('BCA Inputs'!$AY$14:$AY$54,MATCH(I589,'BCA Inputs'!$AW$14:$AW$54,0))*O589+INDEX('BCA Inputs'!$AZ$14:$AZ$54,MATCH(I589,'BCA Inputs'!$AW$14:$AW$54,0))*Q589+INDEX('BCA Inputs'!$BA$14:$BA$54,MATCH(I589,'BCA Inputs'!$AW$14:$AW$54,0))*F589+INDEX('BCA Inputs'!$BB$14:$BB$54,MATCH(I589,'BCA Inputs'!$AW$14:$AW$54,0))*G589)+L589+N589,"")),"")</f>
        <v/>
      </c>
      <c r="U589" s="234" t="str">
        <f t="shared" si="81"/>
        <v/>
      </c>
      <c r="V589" s="234" t="str">
        <f t="shared" si="82"/>
        <v/>
      </c>
      <c r="W589" s="234" t="str">
        <f t="shared" si="83"/>
        <v/>
      </c>
      <c r="Y589" s="235" t="str">
        <f t="shared" si="84"/>
        <v/>
      </c>
      <c r="Z589" s="236" t="str">
        <f>IFERROR(IF($B$3="NYSEG",INDEX('BCA Inputs'!$X$14:$X$54,MATCH(I589,'BCA Inputs'!$M$14:$M$54,0))*P589+INDEX('BCA Inputs'!$Y$14:$Y$54,MATCH(I589,'BCA Inputs'!$M$14:$M$54,0))*O589+INDEX('BCA Inputs'!$Z$14:$Z$54,MATCH(I589,'BCA Inputs'!$M$14:$M$54,0))*Q589+INDEX('BCA Inputs'!$AA$14:$AA$54,MATCH(I589,'BCA Inputs'!$M$14:$M$54,0))*F589+INDEX('BCA Inputs'!$AB$14:$AB$54,MATCH(I589,'BCA Inputs'!$M$14:$M$54,0))*G589,IF($B$3="RG&amp;E",INDEX('BCA Inputs'!$BG$14:$BG$54,MATCH(I589,'BCA Inputs'!$AW$14:$AW$54,0))*P589+INDEX('BCA Inputs'!$BH$14:$BH$54,MATCH(I589,'BCA Inputs'!$AW$14:$AW$54,0))*O589+INDEX('BCA Inputs'!$BI$14:$BI$54,MATCH(I589,'BCA Inputs'!$AW$14:$AW$54,0))*Q589+INDEX('BCA Inputs'!$BJ$14:$BJ$54,MATCH(I589,'BCA Inputs'!$AW$14:$AW$54,0))*F589+INDEX('BCA Inputs'!$BK$14:$BK$54,MATCH(I589,'BCA Inputs'!$AW$14:$AW$54,0))*G589,"")),"")</f>
        <v/>
      </c>
      <c r="AA589" s="237" t="str">
        <f t="shared" si="85"/>
        <v/>
      </c>
      <c r="AC589" s="238" t="str">
        <f>IFERROR((K589+R589)+IF($B$3="NYSEG",INDEX('BCA Inputs'!$AI$14:$AI$54,MATCH(I589,'BCA Inputs'!$M$14:$M$54,0))*P589+INDEX('BCA Inputs'!$AJ$14:$AJ$54,MATCH(I589,'BCA Inputs'!$M$14:$M$54,0))*Q589,IF($B$3="RG&amp;E",INDEX('BCA Inputs'!$BR$14:$BR$54,MATCH(I589,'BCA Inputs'!$AW$14:$AW$54,0))*P589+INDEX('BCA Inputs'!$BS$14:$BS$54,MATCH(I589,'BCA Inputs'!$AW$14:$AW$54,0))*Q589,"")),"")</f>
        <v/>
      </c>
      <c r="AD589" s="181" t="str">
        <f>IFERROR(IF($B$3="NYSEG",INDEX('BCA Inputs'!$AD$14:$AD$54,MATCH(I589,'BCA Inputs'!$M$14:$M$54,0))*P589+INDEX('BCA Inputs'!$AE$14:$AE$54,MATCH(I589,'BCA Inputs'!$M$14:$M$54,0))*O589+INDEX('BCA Inputs'!$AF$14:$AF$54,MATCH(I589,'BCA Inputs'!$M$14:$M$54,0))*Q589+INDEX('BCA Inputs'!$AG$14:$AG$54,MATCH(I589,'BCA Inputs'!$M$14:$M$54,0))*F589+INDEX('BCA Inputs'!$AH$14:$AH$54,MATCH(I589,'BCA Inputs'!$M$14:$M$54,0))*G589,IF($B$3="RG&amp;E",INDEX('BCA Inputs'!$BM$14:$BM$54,MATCH(I589,'BCA Inputs'!$AW$14:$AW$54,0))*P589+INDEX('BCA Inputs'!$BN$14:$BN$54,MATCH(I589,'BCA Inputs'!$AW$14:$AW$54,0))*O589+INDEX('BCA Inputs'!$BO$14:$BO$54,MATCH(I589,'BCA Inputs'!$AW$14:$AW$54,0))*Q589+INDEX('BCA Inputs'!$BP$14:$BP$54,MATCH(I589,'BCA Inputs'!$AW$14:$AW$54,0))*F589+INDEX('BCA Inputs'!$BQ$14:$BQ$54,MATCH(I589,'BCA Inputs'!$AW$14:$AW$54,0))*G589,"")),"")</f>
        <v/>
      </c>
      <c r="AE589" s="237" t="str">
        <f t="shared" si="86"/>
        <v/>
      </c>
      <c r="AF589" s="198">
        <f t="shared" si="88"/>
        <v>0</v>
      </c>
      <c r="AG589" s="239">
        <f t="shared" si="89"/>
        <v>0</v>
      </c>
    </row>
    <row r="590" spans="1:33">
      <c r="A590" s="228"/>
      <c r="B590" s="176"/>
      <c r="C590" s="229"/>
      <c r="D590" s="230"/>
      <c r="E590" s="230"/>
      <c r="F590" s="230"/>
      <c r="G590" s="230"/>
      <c r="H590" s="231"/>
      <c r="I590" s="231"/>
      <c r="J590" s="232"/>
      <c r="K590" s="232"/>
      <c r="L590" s="232"/>
      <c r="M590" s="181">
        <f t="shared" si="87"/>
        <v>0</v>
      </c>
      <c r="N590" s="181">
        <f>IF(H590="",0,H590*I590*'Avoided Water Savings Cost'!$C$16)</f>
        <v>0</v>
      </c>
      <c r="O590" s="545">
        <f>IF(C590="",0,IF($B$3="NYSEG",C590/(1-'Avoided Electric Costs 2020'!$W$21),IF($B$3="RG&amp;E",C590/(1-'Avoided Electric Costs 2020'!$X$21),"")))</f>
        <v>0</v>
      </c>
      <c r="P590" s="546">
        <f>IF(D590="",0,IF($B$3="NYSEG",D590/(1-'Avoided Electric Costs 2020'!$W$21),IF($B$3="RG&amp;E",D590/(1-'Avoided Electric Costs 2020'!$X$21),"")))</f>
        <v>0</v>
      </c>
      <c r="Q590" s="546">
        <f>IF(E590="",0,IF($B$3="NYSEG",E590/(1-'Avoided Natural Gas Costs 2020'!$J$34),IF($B$3="RG&amp;E",E590/(1-'Avoided Natural Gas Costs 2020'!$K$34),"")))</f>
        <v>0</v>
      </c>
      <c r="R590" s="233" t="str">
        <f>IFERROR(IF(P590*'BCA Inputs'!$C$1+Q590*'BCA Inputs'!$C$2+F590*'BCA Inputs'!$C$2+G590*'BCA Inputs'!$C$2=0,"",P590*'BCA Inputs'!$C$1+Q590*'BCA Inputs'!$C$2+F590*'BCA Inputs'!$C$2+G590*'BCA Inputs'!$C$2),"")</f>
        <v/>
      </c>
      <c r="S590" s="181" t="str">
        <f t="shared" si="80"/>
        <v/>
      </c>
      <c r="T590" s="181" t="str">
        <f>IFERROR(IF($B$3="NYSEG",(INDEX('BCA Inputs'!$N$14:$N$54,MATCH(I590,'BCA Inputs'!$M$14:$M$54,0))*P590+INDEX('BCA Inputs'!$O$14:$O$54,MATCH(I590,'BCA Inputs'!$M$14:$M$54,0))*O590+INDEX('BCA Inputs'!P:P,MATCH(I590,'BCA Inputs'!M:M,0))*Q590+INDEX('BCA Inputs'!Q:Q,MATCH(I590,'BCA Inputs'!M:M,0))*F590+INDEX('BCA Inputs'!R:R,MATCH(I590,'BCA Inputs'!M:M,0))*G590)+L590+N590,IF($B$3="RG&amp;E",(INDEX('BCA Inputs'!$AX$14:$AX$54,MATCH(I590,'BCA Inputs'!$AW$14:$AW$54,0))*P590+INDEX('BCA Inputs'!$AY$14:$AY$54,MATCH(I590,'BCA Inputs'!$AW$14:$AW$54,0))*O590+INDEX('BCA Inputs'!$AZ$14:$AZ$54,MATCH(I590,'BCA Inputs'!$AW$14:$AW$54,0))*Q590+INDEX('BCA Inputs'!$BA$14:$BA$54,MATCH(I590,'BCA Inputs'!$AW$14:$AW$54,0))*F590+INDEX('BCA Inputs'!$BB$14:$BB$54,MATCH(I590,'BCA Inputs'!$AW$14:$AW$54,0))*G590)+L590+N590,"")),"")</f>
        <v/>
      </c>
      <c r="U590" s="234" t="str">
        <f t="shared" si="81"/>
        <v/>
      </c>
      <c r="V590" s="234" t="str">
        <f t="shared" si="82"/>
        <v/>
      </c>
      <c r="W590" s="234" t="str">
        <f t="shared" si="83"/>
        <v/>
      </c>
      <c r="Y590" s="235" t="str">
        <f t="shared" si="84"/>
        <v/>
      </c>
      <c r="Z590" s="236" t="str">
        <f>IFERROR(IF($B$3="NYSEG",INDEX('BCA Inputs'!$X$14:$X$54,MATCH(I590,'BCA Inputs'!$M$14:$M$54,0))*P590+INDEX('BCA Inputs'!$Y$14:$Y$54,MATCH(I590,'BCA Inputs'!$M$14:$M$54,0))*O590+INDEX('BCA Inputs'!$Z$14:$Z$54,MATCH(I590,'BCA Inputs'!$M$14:$M$54,0))*Q590+INDEX('BCA Inputs'!$AA$14:$AA$54,MATCH(I590,'BCA Inputs'!$M$14:$M$54,0))*F590+INDEX('BCA Inputs'!$AB$14:$AB$54,MATCH(I590,'BCA Inputs'!$M$14:$M$54,0))*G590,IF($B$3="RG&amp;E",INDEX('BCA Inputs'!$BG$14:$BG$54,MATCH(I590,'BCA Inputs'!$AW$14:$AW$54,0))*P590+INDEX('BCA Inputs'!$BH$14:$BH$54,MATCH(I590,'BCA Inputs'!$AW$14:$AW$54,0))*O590+INDEX('BCA Inputs'!$BI$14:$BI$54,MATCH(I590,'BCA Inputs'!$AW$14:$AW$54,0))*Q590+INDEX('BCA Inputs'!$BJ$14:$BJ$54,MATCH(I590,'BCA Inputs'!$AW$14:$AW$54,0))*F590+INDEX('BCA Inputs'!$BK$14:$BK$54,MATCH(I590,'BCA Inputs'!$AW$14:$AW$54,0))*G590,"")),"")</f>
        <v/>
      </c>
      <c r="AA590" s="237" t="str">
        <f t="shared" si="85"/>
        <v/>
      </c>
      <c r="AC590" s="238" t="str">
        <f>IFERROR((K590+R590)+IF($B$3="NYSEG",INDEX('BCA Inputs'!$AI$14:$AI$54,MATCH(I590,'BCA Inputs'!$M$14:$M$54,0))*P590+INDEX('BCA Inputs'!$AJ$14:$AJ$54,MATCH(I590,'BCA Inputs'!$M$14:$M$54,0))*Q590,IF($B$3="RG&amp;E",INDEX('BCA Inputs'!$BR$14:$BR$54,MATCH(I590,'BCA Inputs'!$AW$14:$AW$54,0))*P590+INDEX('BCA Inputs'!$BS$14:$BS$54,MATCH(I590,'BCA Inputs'!$AW$14:$AW$54,0))*Q590,"")),"")</f>
        <v/>
      </c>
      <c r="AD590" s="181" t="str">
        <f>IFERROR(IF($B$3="NYSEG",INDEX('BCA Inputs'!$AD$14:$AD$54,MATCH(I590,'BCA Inputs'!$M$14:$M$54,0))*P590+INDEX('BCA Inputs'!$AE$14:$AE$54,MATCH(I590,'BCA Inputs'!$M$14:$M$54,0))*O590+INDEX('BCA Inputs'!$AF$14:$AF$54,MATCH(I590,'BCA Inputs'!$M$14:$M$54,0))*Q590+INDEX('BCA Inputs'!$AG$14:$AG$54,MATCH(I590,'BCA Inputs'!$M$14:$M$54,0))*F590+INDEX('BCA Inputs'!$AH$14:$AH$54,MATCH(I590,'BCA Inputs'!$M$14:$M$54,0))*G590,IF($B$3="RG&amp;E",INDEX('BCA Inputs'!$BM$14:$BM$54,MATCH(I590,'BCA Inputs'!$AW$14:$AW$54,0))*P590+INDEX('BCA Inputs'!$BN$14:$BN$54,MATCH(I590,'BCA Inputs'!$AW$14:$AW$54,0))*O590+INDEX('BCA Inputs'!$BO$14:$BO$54,MATCH(I590,'BCA Inputs'!$AW$14:$AW$54,0))*Q590+INDEX('BCA Inputs'!$BP$14:$BP$54,MATCH(I590,'BCA Inputs'!$AW$14:$AW$54,0))*F590+INDEX('BCA Inputs'!$BQ$14:$BQ$54,MATCH(I590,'BCA Inputs'!$AW$14:$AW$54,0))*G590,"")),"")</f>
        <v/>
      </c>
      <c r="AE590" s="237" t="str">
        <f t="shared" si="86"/>
        <v/>
      </c>
      <c r="AF590" s="198">
        <f t="shared" si="88"/>
        <v>0</v>
      </c>
      <c r="AG590" s="239">
        <f t="shared" si="89"/>
        <v>0</v>
      </c>
    </row>
    <row r="591" spans="1:33">
      <c r="A591" s="228"/>
      <c r="B591" s="176"/>
      <c r="C591" s="229"/>
      <c r="D591" s="230"/>
      <c r="E591" s="230"/>
      <c r="F591" s="230"/>
      <c r="G591" s="230"/>
      <c r="H591" s="231"/>
      <c r="I591" s="231"/>
      <c r="J591" s="232"/>
      <c r="K591" s="232"/>
      <c r="L591" s="232"/>
      <c r="M591" s="181">
        <f t="shared" si="87"/>
        <v>0</v>
      </c>
      <c r="N591" s="181">
        <f>IF(H591="",0,H591*I591*'Avoided Water Savings Cost'!$C$16)</f>
        <v>0</v>
      </c>
      <c r="O591" s="545">
        <f>IF(C591="",0,IF($B$3="NYSEG",C591/(1-'Avoided Electric Costs 2020'!$W$21),IF($B$3="RG&amp;E",C591/(1-'Avoided Electric Costs 2020'!$X$21),"")))</f>
        <v>0</v>
      </c>
      <c r="P591" s="546">
        <f>IF(D591="",0,IF($B$3="NYSEG",D591/(1-'Avoided Electric Costs 2020'!$W$21),IF($B$3="RG&amp;E",D591/(1-'Avoided Electric Costs 2020'!$X$21),"")))</f>
        <v>0</v>
      </c>
      <c r="Q591" s="546">
        <f>IF(E591="",0,IF($B$3="NYSEG",E591/(1-'Avoided Natural Gas Costs 2020'!$J$34),IF($B$3="RG&amp;E",E591/(1-'Avoided Natural Gas Costs 2020'!$K$34),"")))</f>
        <v>0</v>
      </c>
      <c r="R591" s="233" t="str">
        <f>IFERROR(IF(P591*'BCA Inputs'!$C$1+Q591*'BCA Inputs'!$C$2+F591*'BCA Inputs'!$C$2+G591*'BCA Inputs'!$C$2=0,"",P591*'BCA Inputs'!$C$1+Q591*'BCA Inputs'!$C$2+F591*'BCA Inputs'!$C$2+G591*'BCA Inputs'!$C$2),"")</f>
        <v/>
      </c>
      <c r="S591" s="181" t="str">
        <f t="shared" si="80"/>
        <v/>
      </c>
      <c r="T591" s="181" t="str">
        <f>IFERROR(IF($B$3="NYSEG",(INDEX('BCA Inputs'!$N$14:$N$54,MATCH(I591,'BCA Inputs'!$M$14:$M$54,0))*P591+INDEX('BCA Inputs'!$O$14:$O$54,MATCH(I591,'BCA Inputs'!$M$14:$M$54,0))*O591+INDEX('BCA Inputs'!P:P,MATCH(I591,'BCA Inputs'!M:M,0))*Q591+INDEX('BCA Inputs'!Q:Q,MATCH(I591,'BCA Inputs'!M:M,0))*F591+INDEX('BCA Inputs'!R:R,MATCH(I591,'BCA Inputs'!M:M,0))*G591)+L591+N591,IF($B$3="RG&amp;E",(INDEX('BCA Inputs'!$AX$14:$AX$54,MATCH(I591,'BCA Inputs'!$AW$14:$AW$54,0))*P591+INDEX('BCA Inputs'!$AY$14:$AY$54,MATCH(I591,'BCA Inputs'!$AW$14:$AW$54,0))*O591+INDEX('BCA Inputs'!$AZ$14:$AZ$54,MATCH(I591,'BCA Inputs'!$AW$14:$AW$54,0))*Q591+INDEX('BCA Inputs'!$BA$14:$BA$54,MATCH(I591,'BCA Inputs'!$AW$14:$AW$54,0))*F591+INDEX('BCA Inputs'!$BB$14:$BB$54,MATCH(I591,'BCA Inputs'!$AW$14:$AW$54,0))*G591)+L591+N591,"")),"")</f>
        <v/>
      </c>
      <c r="U591" s="234" t="str">
        <f t="shared" si="81"/>
        <v/>
      </c>
      <c r="V591" s="234" t="str">
        <f t="shared" si="82"/>
        <v/>
      </c>
      <c r="W591" s="234" t="str">
        <f t="shared" si="83"/>
        <v/>
      </c>
      <c r="Y591" s="235" t="str">
        <f t="shared" si="84"/>
        <v/>
      </c>
      <c r="Z591" s="236" t="str">
        <f>IFERROR(IF($B$3="NYSEG",INDEX('BCA Inputs'!$X$14:$X$54,MATCH(I591,'BCA Inputs'!$M$14:$M$54,0))*P591+INDEX('BCA Inputs'!$Y$14:$Y$54,MATCH(I591,'BCA Inputs'!$M$14:$M$54,0))*O591+INDEX('BCA Inputs'!$Z$14:$Z$54,MATCH(I591,'BCA Inputs'!$M$14:$M$54,0))*Q591+INDEX('BCA Inputs'!$AA$14:$AA$54,MATCH(I591,'BCA Inputs'!$M$14:$M$54,0))*F591+INDEX('BCA Inputs'!$AB$14:$AB$54,MATCH(I591,'BCA Inputs'!$M$14:$M$54,0))*G591,IF($B$3="RG&amp;E",INDEX('BCA Inputs'!$BG$14:$BG$54,MATCH(I591,'BCA Inputs'!$AW$14:$AW$54,0))*P591+INDEX('BCA Inputs'!$BH$14:$BH$54,MATCH(I591,'BCA Inputs'!$AW$14:$AW$54,0))*O591+INDEX('BCA Inputs'!$BI$14:$BI$54,MATCH(I591,'BCA Inputs'!$AW$14:$AW$54,0))*Q591+INDEX('BCA Inputs'!$BJ$14:$BJ$54,MATCH(I591,'BCA Inputs'!$AW$14:$AW$54,0))*F591+INDEX('BCA Inputs'!$BK$14:$BK$54,MATCH(I591,'BCA Inputs'!$AW$14:$AW$54,0))*G591,"")),"")</f>
        <v/>
      </c>
      <c r="AA591" s="237" t="str">
        <f t="shared" si="85"/>
        <v/>
      </c>
      <c r="AC591" s="238" t="str">
        <f>IFERROR((K591+R591)+IF($B$3="NYSEG",INDEX('BCA Inputs'!$AI$14:$AI$54,MATCH(I591,'BCA Inputs'!$M$14:$M$54,0))*P591+INDEX('BCA Inputs'!$AJ$14:$AJ$54,MATCH(I591,'BCA Inputs'!$M$14:$M$54,0))*Q591,IF($B$3="RG&amp;E",INDEX('BCA Inputs'!$BR$14:$BR$54,MATCH(I591,'BCA Inputs'!$AW$14:$AW$54,0))*P591+INDEX('BCA Inputs'!$BS$14:$BS$54,MATCH(I591,'BCA Inputs'!$AW$14:$AW$54,0))*Q591,"")),"")</f>
        <v/>
      </c>
      <c r="AD591" s="181" t="str">
        <f>IFERROR(IF($B$3="NYSEG",INDEX('BCA Inputs'!$AD$14:$AD$54,MATCH(I591,'BCA Inputs'!$M$14:$M$54,0))*P591+INDEX('BCA Inputs'!$AE$14:$AE$54,MATCH(I591,'BCA Inputs'!$M$14:$M$54,0))*O591+INDEX('BCA Inputs'!$AF$14:$AF$54,MATCH(I591,'BCA Inputs'!$M$14:$M$54,0))*Q591+INDEX('BCA Inputs'!$AG$14:$AG$54,MATCH(I591,'BCA Inputs'!$M$14:$M$54,0))*F591+INDEX('BCA Inputs'!$AH$14:$AH$54,MATCH(I591,'BCA Inputs'!$M$14:$M$54,0))*G591,IF($B$3="RG&amp;E",INDEX('BCA Inputs'!$BM$14:$BM$54,MATCH(I591,'BCA Inputs'!$AW$14:$AW$54,0))*P591+INDEX('BCA Inputs'!$BN$14:$BN$54,MATCH(I591,'BCA Inputs'!$AW$14:$AW$54,0))*O591+INDEX('BCA Inputs'!$BO$14:$BO$54,MATCH(I591,'BCA Inputs'!$AW$14:$AW$54,0))*Q591+INDEX('BCA Inputs'!$BP$14:$BP$54,MATCH(I591,'BCA Inputs'!$AW$14:$AW$54,0))*F591+INDEX('BCA Inputs'!$BQ$14:$BQ$54,MATCH(I591,'BCA Inputs'!$AW$14:$AW$54,0))*G591,"")),"")</f>
        <v/>
      </c>
      <c r="AE591" s="237" t="str">
        <f t="shared" si="86"/>
        <v/>
      </c>
      <c r="AF591" s="198">
        <f t="shared" si="88"/>
        <v>0</v>
      </c>
      <c r="AG591" s="239">
        <f t="shared" si="89"/>
        <v>0</v>
      </c>
    </row>
    <row r="592" spans="1:33">
      <c r="A592" s="228"/>
      <c r="B592" s="176"/>
      <c r="C592" s="229"/>
      <c r="D592" s="230"/>
      <c r="E592" s="230"/>
      <c r="F592" s="230"/>
      <c r="G592" s="230"/>
      <c r="H592" s="231"/>
      <c r="I592" s="231"/>
      <c r="J592" s="232"/>
      <c r="K592" s="232"/>
      <c r="L592" s="232"/>
      <c r="M592" s="181">
        <f t="shared" si="87"/>
        <v>0</v>
      </c>
      <c r="N592" s="181">
        <f>IF(H592="",0,H592*I592*'Avoided Water Savings Cost'!$C$16)</f>
        <v>0</v>
      </c>
      <c r="O592" s="545">
        <f>IF(C592="",0,IF($B$3="NYSEG",C592/(1-'Avoided Electric Costs 2020'!$W$21),IF($B$3="RG&amp;E",C592/(1-'Avoided Electric Costs 2020'!$X$21),"")))</f>
        <v>0</v>
      </c>
      <c r="P592" s="546">
        <f>IF(D592="",0,IF($B$3="NYSEG",D592/(1-'Avoided Electric Costs 2020'!$W$21),IF($B$3="RG&amp;E",D592/(1-'Avoided Electric Costs 2020'!$X$21),"")))</f>
        <v>0</v>
      </c>
      <c r="Q592" s="546">
        <f>IF(E592="",0,IF($B$3="NYSEG",E592/(1-'Avoided Natural Gas Costs 2020'!$J$34),IF($B$3="RG&amp;E",E592/(1-'Avoided Natural Gas Costs 2020'!$K$34),"")))</f>
        <v>0</v>
      </c>
      <c r="R592" s="233" t="str">
        <f>IFERROR(IF(P592*'BCA Inputs'!$C$1+Q592*'BCA Inputs'!$C$2+F592*'BCA Inputs'!$C$2+G592*'BCA Inputs'!$C$2=0,"",P592*'BCA Inputs'!$C$1+Q592*'BCA Inputs'!$C$2+F592*'BCA Inputs'!$C$2+G592*'BCA Inputs'!$C$2),"")</f>
        <v/>
      </c>
      <c r="S592" s="181" t="str">
        <f t="shared" si="80"/>
        <v/>
      </c>
      <c r="T592" s="181" t="str">
        <f>IFERROR(IF($B$3="NYSEG",(INDEX('BCA Inputs'!$N$14:$N$54,MATCH(I592,'BCA Inputs'!$M$14:$M$54,0))*P592+INDEX('BCA Inputs'!$O$14:$O$54,MATCH(I592,'BCA Inputs'!$M$14:$M$54,0))*O592+INDEX('BCA Inputs'!P:P,MATCH(I592,'BCA Inputs'!M:M,0))*Q592+INDEX('BCA Inputs'!Q:Q,MATCH(I592,'BCA Inputs'!M:M,0))*F592+INDEX('BCA Inputs'!R:R,MATCH(I592,'BCA Inputs'!M:M,0))*G592)+L592+N592,IF($B$3="RG&amp;E",(INDEX('BCA Inputs'!$AX$14:$AX$54,MATCH(I592,'BCA Inputs'!$AW$14:$AW$54,0))*P592+INDEX('BCA Inputs'!$AY$14:$AY$54,MATCH(I592,'BCA Inputs'!$AW$14:$AW$54,0))*O592+INDEX('BCA Inputs'!$AZ$14:$AZ$54,MATCH(I592,'BCA Inputs'!$AW$14:$AW$54,0))*Q592+INDEX('BCA Inputs'!$BA$14:$BA$54,MATCH(I592,'BCA Inputs'!$AW$14:$AW$54,0))*F592+INDEX('BCA Inputs'!$BB$14:$BB$54,MATCH(I592,'BCA Inputs'!$AW$14:$AW$54,0))*G592)+L592+N592,"")),"")</f>
        <v/>
      </c>
      <c r="U592" s="234" t="str">
        <f t="shared" si="81"/>
        <v/>
      </c>
      <c r="V592" s="234" t="str">
        <f t="shared" si="82"/>
        <v/>
      </c>
      <c r="W592" s="234" t="str">
        <f t="shared" si="83"/>
        <v/>
      </c>
      <c r="Y592" s="235" t="str">
        <f t="shared" si="84"/>
        <v/>
      </c>
      <c r="Z592" s="236" t="str">
        <f>IFERROR(IF($B$3="NYSEG",INDEX('BCA Inputs'!$X$14:$X$54,MATCH(I592,'BCA Inputs'!$M$14:$M$54,0))*P592+INDEX('BCA Inputs'!$Y$14:$Y$54,MATCH(I592,'BCA Inputs'!$M$14:$M$54,0))*O592+INDEX('BCA Inputs'!$Z$14:$Z$54,MATCH(I592,'BCA Inputs'!$M$14:$M$54,0))*Q592+INDEX('BCA Inputs'!$AA$14:$AA$54,MATCH(I592,'BCA Inputs'!$M$14:$M$54,0))*F592+INDEX('BCA Inputs'!$AB$14:$AB$54,MATCH(I592,'BCA Inputs'!$M$14:$M$54,0))*G592,IF($B$3="RG&amp;E",INDEX('BCA Inputs'!$BG$14:$BG$54,MATCH(I592,'BCA Inputs'!$AW$14:$AW$54,0))*P592+INDEX('BCA Inputs'!$BH$14:$BH$54,MATCH(I592,'BCA Inputs'!$AW$14:$AW$54,0))*O592+INDEX('BCA Inputs'!$BI$14:$BI$54,MATCH(I592,'BCA Inputs'!$AW$14:$AW$54,0))*Q592+INDEX('BCA Inputs'!$BJ$14:$BJ$54,MATCH(I592,'BCA Inputs'!$AW$14:$AW$54,0))*F592+INDEX('BCA Inputs'!$BK$14:$BK$54,MATCH(I592,'BCA Inputs'!$AW$14:$AW$54,0))*G592,"")),"")</f>
        <v/>
      </c>
      <c r="AA592" s="237" t="str">
        <f t="shared" si="85"/>
        <v/>
      </c>
      <c r="AC592" s="238" t="str">
        <f>IFERROR((K592+R592)+IF($B$3="NYSEG",INDEX('BCA Inputs'!$AI$14:$AI$54,MATCH(I592,'BCA Inputs'!$M$14:$M$54,0))*P592+INDEX('BCA Inputs'!$AJ$14:$AJ$54,MATCH(I592,'BCA Inputs'!$M$14:$M$54,0))*Q592,IF($B$3="RG&amp;E",INDEX('BCA Inputs'!$BR$14:$BR$54,MATCH(I592,'BCA Inputs'!$AW$14:$AW$54,0))*P592+INDEX('BCA Inputs'!$BS$14:$BS$54,MATCH(I592,'BCA Inputs'!$AW$14:$AW$54,0))*Q592,"")),"")</f>
        <v/>
      </c>
      <c r="AD592" s="181" t="str">
        <f>IFERROR(IF($B$3="NYSEG",INDEX('BCA Inputs'!$AD$14:$AD$54,MATCH(I592,'BCA Inputs'!$M$14:$M$54,0))*P592+INDEX('BCA Inputs'!$AE$14:$AE$54,MATCH(I592,'BCA Inputs'!$M$14:$M$54,0))*O592+INDEX('BCA Inputs'!$AF$14:$AF$54,MATCH(I592,'BCA Inputs'!$M$14:$M$54,0))*Q592+INDEX('BCA Inputs'!$AG$14:$AG$54,MATCH(I592,'BCA Inputs'!$M$14:$M$54,0))*F592+INDEX('BCA Inputs'!$AH$14:$AH$54,MATCH(I592,'BCA Inputs'!$M$14:$M$54,0))*G592,IF($B$3="RG&amp;E",INDEX('BCA Inputs'!$BM$14:$BM$54,MATCH(I592,'BCA Inputs'!$AW$14:$AW$54,0))*P592+INDEX('BCA Inputs'!$BN$14:$BN$54,MATCH(I592,'BCA Inputs'!$AW$14:$AW$54,0))*O592+INDEX('BCA Inputs'!$BO$14:$BO$54,MATCH(I592,'BCA Inputs'!$AW$14:$AW$54,0))*Q592+INDEX('BCA Inputs'!$BP$14:$BP$54,MATCH(I592,'BCA Inputs'!$AW$14:$AW$54,0))*F592+INDEX('BCA Inputs'!$BQ$14:$BQ$54,MATCH(I592,'BCA Inputs'!$AW$14:$AW$54,0))*G592,"")),"")</f>
        <v/>
      </c>
      <c r="AE592" s="237" t="str">
        <f t="shared" si="86"/>
        <v/>
      </c>
      <c r="AF592" s="198">
        <f t="shared" si="88"/>
        <v>0</v>
      </c>
      <c r="AG592" s="239">
        <f t="shared" si="89"/>
        <v>0</v>
      </c>
    </row>
    <row r="593" spans="1:33">
      <c r="A593" s="228"/>
      <c r="B593" s="176"/>
      <c r="C593" s="229"/>
      <c r="D593" s="230"/>
      <c r="E593" s="230"/>
      <c r="F593" s="230"/>
      <c r="G593" s="230"/>
      <c r="H593" s="231"/>
      <c r="I593" s="231"/>
      <c r="J593" s="232"/>
      <c r="K593" s="232"/>
      <c r="L593" s="232"/>
      <c r="M593" s="181">
        <f t="shared" si="87"/>
        <v>0</v>
      </c>
      <c r="N593" s="181">
        <f>IF(H593="",0,H593*I593*'Avoided Water Savings Cost'!$C$16)</f>
        <v>0</v>
      </c>
      <c r="O593" s="545">
        <f>IF(C593="",0,IF($B$3="NYSEG",C593/(1-'Avoided Electric Costs 2020'!$W$21),IF($B$3="RG&amp;E",C593/(1-'Avoided Electric Costs 2020'!$X$21),"")))</f>
        <v>0</v>
      </c>
      <c r="P593" s="546">
        <f>IF(D593="",0,IF($B$3="NYSEG",D593/(1-'Avoided Electric Costs 2020'!$W$21),IF($B$3="RG&amp;E",D593/(1-'Avoided Electric Costs 2020'!$X$21),"")))</f>
        <v>0</v>
      </c>
      <c r="Q593" s="546">
        <f>IF(E593="",0,IF($B$3="NYSEG",E593/(1-'Avoided Natural Gas Costs 2020'!$J$34),IF($B$3="RG&amp;E",E593/(1-'Avoided Natural Gas Costs 2020'!$K$34),"")))</f>
        <v>0</v>
      </c>
      <c r="R593" s="233" t="str">
        <f>IFERROR(IF(P593*'BCA Inputs'!$C$1+Q593*'BCA Inputs'!$C$2+F593*'BCA Inputs'!$C$2+G593*'BCA Inputs'!$C$2=0,"",P593*'BCA Inputs'!$C$1+Q593*'BCA Inputs'!$C$2+F593*'BCA Inputs'!$C$2+G593*'BCA Inputs'!$C$2),"")</f>
        <v/>
      </c>
      <c r="S593" s="181" t="str">
        <f t="shared" si="80"/>
        <v/>
      </c>
      <c r="T593" s="181" t="str">
        <f>IFERROR(IF($B$3="NYSEG",(INDEX('BCA Inputs'!$N$14:$N$54,MATCH(I593,'BCA Inputs'!$M$14:$M$54,0))*P593+INDEX('BCA Inputs'!$O$14:$O$54,MATCH(I593,'BCA Inputs'!$M$14:$M$54,0))*O593+INDEX('BCA Inputs'!P:P,MATCH(I593,'BCA Inputs'!M:M,0))*Q593+INDEX('BCA Inputs'!Q:Q,MATCH(I593,'BCA Inputs'!M:M,0))*F593+INDEX('BCA Inputs'!R:R,MATCH(I593,'BCA Inputs'!M:M,0))*G593)+L593+N593,IF($B$3="RG&amp;E",(INDEX('BCA Inputs'!$AX$14:$AX$54,MATCH(I593,'BCA Inputs'!$AW$14:$AW$54,0))*P593+INDEX('BCA Inputs'!$AY$14:$AY$54,MATCH(I593,'BCA Inputs'!$AW$14:$AW$54,0))*O593+INDEX('BCA Inputs'!$AZ$14:$AZ$54,MATCH(I593,'BCA Inputs'!$AW$14:$AW$54,0))*Q593+INDEX('BCA Inputs'!$BA$14:$BA$54,MATCH(I593,'BCA Inputs'!$AW$14:$AW$54,0))*F593+INDEX('BCA Inputs'!$BB$14:$BB$54,MATCH(I593,'BCA Inputs'!$AW$14:$AW$54,0))*G593)+L593+N593,"")),"")</f>
        <v/>
      </c>
      <c r="U593" s="234" t="str">
        <f t="shared" si="81"/>
        <v/>
      </c>
      <c r="V593" s="234" t="str">
        <f t="shared" si="82"/>
        <v/>
      </c>
      <c r="W593" s="234" t="str">
        <f t="shared" si="83"/>
        <v/>
      </c>
      <c r="Y593" s="235" t="str">
        <f t="shared" si="84"/>
        <v/>
      </c>
      <c r="Z593" s="236" t="str">
        <f>IFERROR(IF($B$3="NYSEG",INDEX('BCA Inputs'!$X$14:$X$54,MATCH(I593,'BCA Inputs'!$M$14:$M$54,0))*P593+INDEX('BCA Inputs'!$Y$14:$Y$54,MATCH(I593,'BCA Inputs'!$M$14:$M$54,0))*O593+INDEX('BCA Inputs'!$Z$14:$Z$54,MATCH(I593,'BCA Inputs'!$M$14:$M$54,0))*Q593+INDEX('BCA Inputs'!$AA$14:$AA$54,MATCH(I593,'BCA Inputs'!$M$14:$M$54,0))*F593+INDEX('BCA Inputs'!$AB$14:$AB$54,MATCH(I593,'BCA Inputs'!$M$14:$M$54,0))*G593,IF($B$3="RG&amp;E",INDEX('BCA Inputs'!$BG$14:$BG$54,MATCH(I593,'BCA Inputs'!$AW$14:$AW$54,0))*P593+INDEX('BCA Inputs'!$BH$14:$BH$54,MATCH(I593,'BCA Inputs'!$AW$14:$AW$54,0))*O593+INDEX('BCA Inputs'!$BI$14:$BI$54,MATCH(I593,'BCA Inputs'!$AW$14:$AW$54,0))*Q593+INDEX('BCA Inputs'!$BJ$14:$BJ$54,MATCH(I593,'BCA Inputs'!$AW$14:$AW$54,0))*F593+INDEX('BCA Inputs'!$BK$14:$BK$54,MATCH(I593,'BCA Inputs'!$AW$14:$AW$54,0))*G593,"")),"")</f>
        <v/>
      </c>
      <c r="AA593" s="237" t="str">
        <f t="shared" si="85"/>
        <v/>
      </c>
      <c r="AC593" s="238" t="str">
        <f>IFERROR((K593+R593)+IF($B$3="NYSEG",INDEX('BCA Inputs'!$AI$14:$AI$54,MATCH(I593,'BCA Inputs'!$M$14:$M$54,0))*P593+INDEX('BCA Inputs'!$AJ$14:$AJ$54,MATCH(I593,'BCA Inputs'!$M$14:$M$54,0))*Q593,IF($B$3="RG&amp;E",INDEX('BCA Inputs'!$BR$14:$BR$54,MATCH(I593,'BCA Inputs'!$AW$14:$AW$54,0))*P593+INDEX('BCA Inputs'!$BS$14:$BS$54,MATCH(I593,'BCA Inputs'!$AW$14:$AW$54,0))*Q593,"")),"")</f>
        <v/>
      </c>
      <c r="AD593" s="181" t="str">
        <f>IFERROR(IF($B$3="NYSEG",INDEX('BCA Inputs'!$AD$14:$AD$54,MATCH(I593,'BCA Inputs'!$M$14:$M$54,0))*P593+INDEX('BCA Inputs'!$AE$14:$AE$54,MATCH(I593,'BCA Inputs'!$M$14:$M$54,0))*O593+INDEX('BCA Inputs'!$AF$14:$AF$54,MATCH(I593,'BCA Inputs'!$M$14:$M$54,0))*Q593+INDEX('BCA Inputs'!$AG$14:$AG$54,MATCH(I593,'BCA Inputs'!$M$14:$M$54,0))*F593+INDEX('BCA Inputs'!$AH$14:$AH$54,MATCH(I593,'BCA Inputs'!$M$14:$M$54,0))*G593,IF($B$3="RG&amp;E",INDEX('BCA Inputs'!$BM$14:$BM$54,MATCH(I593,'BCA Inputs'!$AW$14:$AW$54,0))*P593+INDEX('BCA Inputs'!$BN$14:$BN$54,MATCH(I593,'BCA Inputs'!$AW$14:$AW$54,0))*O593+INDEX('BCA Inputs'!$BO$14:$BO$54,MATCH(I593,'BCA Inputs'!$AW$14:$AW$54,0))*Q593+INDEX('BCA Inputs'!$BP$14:$BP$54,MATCH(I593,'BCA Inputs'!$AW$14:$AW$54,0))*F593+INDEX('BCA Inputs'!$BQ$14:$BQ$54,MATCH(I593,'BCA Inputs'!$AW$14:$AW$54,0))*G593,"")),"")</f>
        <v/>
      </c>
      <c r="AE593" s="237" t="str">
        <f t="shared" si="86"/>
        <v/>
      </c>
      <c r="AF593" s="198">
        <f t="shared" si="88"/>
        <v>0</v>
      </c>
      <c r="AG593" s="239">
        <f t="shared" si="89"/>
        <v>0</v>
      </c>
    </row>
    <row r="594" spans="1:33">
      <c r="A594" s="228"/>
      <c r="B594" s="176"/>
      <c r="C594" s="229"/>
      <c r="D594" s="230"/>
      <c r="E594" s="230"/>
      <c r="F594" s="230"/>
      <c r="G594" s="230"/>
      <c r="H594" s="231"/>
      <c r="I594" s="231"/>
      <c r="J594" s="232"/>
      <c r="K594" s="232"/>
      <c r="L594" s="232"/>
      <c r="M594" s="181">
        <f t="shared" si="87"/>
        <v>0</v>
      </c>
      <c r="N594" s="181">
        <f>IF(H594="",0,H594*I594*'Avoided Water Savings Cost'!$C$16)</f>
        <v>0</v>
      </c>
      <c r="O594" s="545">
        <f>IF(C594="",0,IF($B$3="NYSEG",C594/(1-'Avoided Electric Costs 2020'!$W$21),IF($B$3="RG&amp;E",C594/(1-'Avoided Electric Costs 2020'!$X$21),"")))</f>
        <v>0</v>
      </c>
      <c r="P594" s="546">
        <f>IF(D594="",0,IF($B$3="NYSEG",D594/(1-'Avoided Electric Costs 2020'!$W$21),IF($B$3="RG&amp;E",D594/(1-'Avoided Electric Costs 2020'!$X$21),"")))</f>
        <v>0</v>
      </c>
      <c r="Q594" s="546">
        <f>IF(E594="",0,IF($B$3="NYSEG",E594/(1-'Avoided Natural Gas Costs 2020'!$J$34),IF($B$3="RG&amp;E",E594/(1-'Avoided Natural Gas Costs 2020'!$K$34),"")))</f>
        <v>0</v>
      </c>
      <c r="R594" s="233" t="str">
        <f>IFERROR(IF(P594*'BCA Inputs'!$C$1+Q594*'BCA Inputs'!$C$2+F594*'BCA Inputs'!$C$2+G594*'BCA Inputs'!$C$2=0,"",P594*'BCA Inputs'!$C$1+Q594*'BCA Inputs'!$C$2+F594*'BCA Inputs'!$C$2+G594*'BCA Inputs'!$C$2),"")</f>
        <v/>
      </c>
      <c r="S594" s="181" t="str">
        <f t="shared" si="80"/>
        <v/>
      </c>
      <c r="T594" s="181" t="str">
        <f>IFERROR(IF($B$3="NYSEG",(INDEX('BCA Inputs'!$N$14:$N$54,MATCH(I594,'BCA Inputs'!$M$14:$M$54,0))*P594+INDEX('BCA Inputs'!$O$14:$O$54,MATCH(I594,'BCA Inputs'!$M$14:$M$54,0))*O594+INDEX('BCA Inputs'!P:P,MATCH(I594,'BCA Inputs'!M:M,0))*Q594+INDEX('BCA Inputs'!Q:Q,MATCH(I594,'BCA Inputs'!M:M,0))*F594+INDEX('BCA Inputs'!R:R,MATCH(I594,'BCA Inputs'!M:M,0))*G594)+L594+N594,IF($B$3="RG&amp;E",(INDEX('BCA Inputs'!$AX$14:$AX$54,MATCH(I594,'BCA Inputs'!$AW$14:$AW$54,0))*P594+INDEX('BCA Inputs'!$AY$14:$AY$54,MATCH(I594,'BCA Inputs'!$AW$14:$AW$54,0))*O594+INDEX('BCA Inputs'!$AZ$14:$AZ$54,MATCH(I594,'BCA Inputs'!$AW$14:$AW$54,0))*Q594+INDEX('BCA Inputs'!$BA$14:$BA$54,MATCH(I594,'BCA Inputs'!$AW$14:$AW$54,0))*F594+INDEX('BCA Inputs'!$BB$14:$BB$54,MATCH(I594,'BCA Inputs'!$AW$14:$AW$54,0))*G594)+L594+N594,"")),"")</f>
        <v/>
      </c>
      <c r="U594" s="234" t="str">
        <f t="shared" si="81"/>
        <v/>
      </c>
      <c r="V594" s="234" t="str">
        <f t="shared" si="82"/>
        <v/>
      </c>
      <c r="W594" s="234" t="str">
        <f t="shared" si="83"/>
        <v/>
      </c>
      <c r="Y594" s="235" t="str">
        <f t="shared" si="84"/>
        <v/>
      </c>
      <c r="Z594" s="236" t="str">
        <f>IFERROR(IF($B$3="NYSEG",INDEX('BCA Inputs'!$X$14:$X$54,MATCH(I594,'BCA Inputs'!$M$14:$M$54,0))*P594+INDEX('BCA Inputs'!$Y$14:$Y$54,MATCH(I594,'BCA Inputs'!$M$14:$M$54,0))*O594+INDEX('BCA Inputs'!$Z$14:$Z$54,MATCH(I594,'BCA Inputs'!$M$14:$M$54,0))*Q594+INDEX('BCA Inputs'!$AA$14:$AA$54,MATCH(I594,'BCA Inputs'!$M$14:$M$54,0))*F594+INDEX('BCA Inputs'!$AB$14:$AB$54,MATCH(I594,'BCA Inputs'!$M$14:$M$54,0))*G594,IF($B$3="RG&amp;E",INDEX('BCA Inputs'!$BG$14:$BG$54,MATCH(I594,'BCA Inputs'!$AW$14:$AW$54,0))*P594+INDEX('BCA Inputs'!$BH$14:$BH$54,MATCH(I594,'BCA Inputs'!$AW$14:$AW$54,0))*O594+INDEX('BCA Inputs'!$BI$14:$BI$54,MATCH(I594,'BCA Inputs'!$AW$14:$AW$54,0))*Q594+INDEX('BCA Inputs'!$BJ$14:$BJ$54,MATCH(I594,'BCA Inputs'!$AW$14:$AW$54,0))*F594+INDEX('BCA Inputs'!$BK$14:$BK$54,MATCH(I594,'BCA Inputs'!$AW$14:$AW$54,0))*G594,"")),"")</f>
        <v/>
      </c>
      <c r="AA594" s="237" t="str">
        <f t="shared" si="85"/>
        <v/>
      </c>
      <c r="AC594" s="238" t="str">
        <f>IFERROR((K594+R594)+IF($B$3="NYSEG",INDEX('BCA Inputs'!$AI$14:$AI$54,MATCH(I594,'BCA Inputs'!$M$14:$M$54,0))*P594+INDEX('BCA Inputs'!$AJ$14:$AJ$54,MATCH(I594,'BCA Inputs'!$M$14:$M$54,0))*Q594,IF($B$3="RG&amp;E",INDEX('BCA Inputs'!$BR$14:$BR$54,MATCH(I594,'BCA Inputs'!$AW$14:$AW$54,0))*P594+INDEX('BCA Inputs'!$BS$14:$BS$54,MATCH(I594,'BCA Inputs'!$AW$14:$AW$54,0))*Q594,"")),"")</f>
        <v/>
      </c>
      <c r="AD594" s="181" t="str">
        <f>IFERROR(IF($B$3="NYSEG",INDEX('BCA Inputs'!$AD$14:$AD$54,MATCH(I594,'BCA Inputs'!$M$14:$M$54,0))*P594+INDEX('BCA Inputs'!$AE$14:$AE$54,MATCH(I594,'BCA Inputs'!$M$14:$M$54,0))*O594+INDEX('BCA Inputs'!$AF$14:$AF$54,MATCH(I594,'BCA Inputs'!$M$14:$M$54,0))*Q594+INDEX('BCA Inputs'!$AG$14:$AG$54,MATCH(I594,'BCA Inputs'!$M$14:$M$54,0))*F594+INDEX('BCA Inputs'!$AH$14:$AH$54,MATCH(I594,'BCA Inputs'!$M$14:$M$54,0))*G594,IF($B$3="RG&amp;E",INDEX('BCA Inputs'!$BM$14:$BM$54,MATCH(I594,'BCA Inputs'!$AW$14:$AW$54,0))*P594+INDEX('BCA Inputs'!$BN$14:$BN$54,MATCH(I594,'BCA Inputs'!$AW$14:$AW$54,0))*O594+INDEX('BCA Inputs'!$BO$14:$BO$54,MATCH(I594,'BCA Inputs'!$AW$14:$AW$54,0))*Q594+INDEX('BCA Inputs'!$BP$14:$BP$54,MATCH(I594,'BCA Inputs'!$AW$14:$AW$54,0))*F594+INDEX('BCA Inputs'!$BQ$14:$BQ$54,MATCH(I594,'BCA Inputs'!$AW$14:$AW$54,0))*G594,"")),"")</f>
        <v/>
      </c>
      <c r="AE594" s="237" t="str">
        <f t="shared" si="86"/>
        <v/>
      </c>
      <c r="AF594" s="198">
        <f t="shared" si="88"/>
        <v>0</v>
      </c>
      <c r="AG594" s="239">
        <f t="shared" si="89"/>
        <v>0</v>
      </c>
    </row>
    <row r="595" spans="1:33">
      <c r="A595" s="228"/>
      <c r="B595" s="176"/>
      <c r="C595" s="229"/>
      <c r="D595" s="230"/>
      <c r="E595" s="230"/>
      <c r="F595" s="230"/>
      <c r="G595" s="230"/>
      <c r="H595" s="231"/>
      <c r="I595" s="231"/>
      <c r="J595" s="232"/>
      <c r="K595" s="232"/>
      <c r="L595" s="232"/>
      <c r="M595" s="181">
        <f t="shared" si="87"/>
        <v>0</v>
      </c>
      <c r="N595" s="181">
        <f>IF(H595="",0,H595*I595*'Avoided Water Savings Cost'!$C$16)</f>
        <v>0</v>
      </c>
      <c r="O595" s="545">
        <f>IF(C595="",0,IF($B$3="NYSEG",C595/(1-'Avoided Electric Costs 2020'!$W$21),IF($B$3="RG&amp;E",C595/(1-'Avoided Electric Costs 2020'!$X$21),"")))</f>
        <v>0</v>
      </c>
      <c r="P595" s="546">
        <f>IF(D595="",0,IF($B$3="NYSEG",D595/(1-'Avoided Electric Costs 2020'!$W$21),IF($B$3="RG&amp;E",D595/(1-'Avoided Electric Costs 2020'!$X$21),"")))</f>
        <v>0</v>
      </c>
      <c r="Q595" s="546">
        <f>IF(E595="",0,IF($B$3="NYSEG",E595/(1-'Avoided Natural Gas Costs 2020'!$J$34),IF($B$3="RG&amp;E",E595/(1-'Avoided Natural Gas Costs 2020'!$K$34),"")))</f>
        <v>0</v>
      </c>
      <c r="R595" s="233" t="str">
        <f>IFERROR(IF(P595*'BCA Inputs'!$C$1+Q595*'BCA Inputs'!$C$2+F595*'BCA Inputs'!$C$2+G595*'BCA Inputs'!$C$2=0,"",P595*'BCA Inputs'!$C$1+Q595*'BCA Inputs'!$C$2+F595*'BCA Inputs'!$C$2+G595*'BCA Inputs'!$C$2),"")</f>
        <v/>
      </c>
      <c r="S595" s="181" t="str">
        <f t="shared" si="80"/>
        <v/>
      </c>
      <c r="T595" s="181" t="str">
        <f>IFERROR(IF($B$3="NYSEG",(INDEX('BCA Inputs'!$N$14:$N$54,MATCH(I595,'BCA Inputs'!$M$14:$M$54,0))*P595+INDEX('BCA Inputs'!$O$14:$O$54,MATCH(I595,'BCA Inputs'!$M$14:$M$54,0))*O595+INDEX('BCA Inputs'!P:P,MATCH(I595,'BCA Inputs'!M:M,0))*Q595+INDEX('BCA Inputs'!Q:Q,MATCH(I595,'BCA Inputs'!M:M,0))*F595+INDEX('BCA Inputs'!R:R,MATCH(I595,'BCA Inputs'!M:M,0))*G595)+L595+N595,IF($B$3="RG&amp;E",(INDEX('BCA Inputs'!$AX$14:$AX$54,MATCH(I595,'BCA Inputs'!$AW$14:$AW$54,0))*P595+INDEX('BCA Inputs'!$AY$14:$AY$54,MATCH(I595,'BCA Inputs'!$AW$14:$AW$54,0))*O595+INDEX('BCA Inputs'!$AZ$14:$AZ$54,MATCH(I595,'BCA Inputs'!$AW$14:$AW$54,0))*Q595+INDEX('BCA Inputs'!$BA$14:$BA$54,MATCH(I595,'BCA Inputs'!$AW$14:$AW$54,0))*F595+INDEX('BCA Inputs'!$BB$14:$BB$54,MATCH(I595,'BCA Inputs'!$AW$14:$AW$54,0))*G595)+L595+N595,"")),"")</f>
        <v/>
      </c>
      <c r="U595" s="234" t="str">
        <f t="shared" si="81"/>
        <v/>
      </c>
      <c r="V595" s="234" t="str">
        <f t="shared" si="82"/>
        <v/>
      </c>
      <c r="W595" s="234" t="str">
        <f t="shared" si="83"/>
        <v/>
      </c>
      <c r="Y595" s="235" t="str">
        <f t="shared" si="84"/>
        <v/>
      </c>
      <c r="Z595" s="236" t="str">
        <f>IFERROR(IF($B$3="NYSEG",INDEX('BCA Inputs'!$X$14:$X$54,MATCH(I595,'BCA Inputs'!$M$14:$M$54,0))*P595+INDEX('BCA Inputs'!$Y$14:$Y$54,MATCH(I595,'BCA Inputs'!$M$14:$M$54,0))*O595+INDEX('BCA Inputs'!$Z$14:$Z$54,MATCH(I595,'BCA Inputs'!$M$14:$M$54,0))*Q595+INDEX('BCA Inputs'!$AA$14:$AA$54,MATCH(I595,'BCA Inputs'!$M$14:$M$54,0))*F595+INDEX('BCA Inputs'!$AB$14:$AB$54,MATCH(I595,'BCA Inputs'!$M$14:$M$54,0))*G595,IF($B$3="RG&amp;E",INDEX('BCA Inputs'!$BG$14:$BG$54,MATCH(I595,'BCA Inputs'!$AW$14:$AW$54,0))*P595+INDEX('BCA Inputs'!$BH$14:$BH$54,MATCH(I595,'BCA Inputs'!$AW$14:$AW$54,0))*O595+INDEX('BCA Inputs'!$BI$14:$BI$54,MATCH(I595,'BCA Inputs'!$AW$14:$AW$54,0))*Q595+INDEX('BCA Inputs'!$BJ$14:$BJ$54,MATCH(I595,'BCA Inputs'!$AW$14:$AW$54,0))*F595+INDEX('BCA Inputs'!$BK$14:$BK$54,MATCH(I595,'BCA Inputs'!$AW$14:$AW$54,0))*G595,"")),"")</f>
        <v/>
      </c>
      <c r="AA595" s="237" t="str">
        <f t="shared" si="85"/>
        <v/>
      </c>
      <c r="AC595" s="238" t="str">
        <f>IFERROR((K595+R595)+IF($B$3="NYSEG",INDEX('BCA Inputs'!$AI$14:$AI$54,MATCH(I595,'BCA Inputs'!$M$14:$M$54,0))*P595+INDEX('BCA Inputs'!$AJ$14:$AJ$54,MATCH(I595,'BCA Inputs'!$M$14:$M$54,0))*Q595,IF($B$3="RG&amp;E",INDEX('BCA Inputs'!$BR$14:$BR$54,MATCH(I595,'BCA Inputs'!$AW$14:$AW$54,0))*P595+INDEX('BCA Inputs'!$BS$14:$BS$54,MATCH(I595,'BCA Inputs'!$AW$14:$AW$54,0))*Q595,"")),"")</f>
        <v/>
      </c>
      <c r="AD595" s="181" t="str">
        <f>IFERROR(IF($B$3="NYSEG",INDEX('BCA Inputs'!$AD$14:$AD$54,MATCH(I595,'BCA Inputs'!$M$14:$M$54,0))*P595+INDEX('BCA Inputs'!$AE$14:$AE$54,MATCH(I595,'BCA Inputs'!$M$14:$M$54,0))*O595+INDEX('BCA Inputs'!$AF$14:$AF$54,MATCH(I595,'BCA Inputs'!$M$14:$M$54,0))*Q595+INDEX('BCA Inputs'!$AG$14:$AG$54,MATCH(I595,'BCA Inputs'!$M$14:$M$54,0))*F595+INDEX('BCA Inputs'!$AH$14:$AH$54,MATCH(I595,'BCA Inputs'!$M$14:$M$54,0))*G595,IF($B$3="RG&amp;E",INDEX('BCA Inputs'!$BM$14:$BM$54,MATCH(I595,'BCA Inputs'!$AW$14:$AW$54,0))*P595+INDEX('BCA Inputs'!$BN$14:$BN$54,MATCH(I595,'BCA Inputs'!$AW$14:$AW$54,0))*O595+INDEX('BCA Inputs'!$BO$14:$BO$54,MATCH(I595,'BCA Inputs'!$AW$14:$AW$54,0))*Q595+INDEX('BCA Inputs'!$BP$14:$BP$54,MATCH(I595,'BCA Inputs'!$AW$14:$AW$54,0))*F595+INDEX('BCA Inputs'!$BQ$14:$BQ$54,MATCH(I595,'BCA Inputs'!$AW$14:$AW$54,0))*G595,"")),"")</f>
        <v/>
      </c>
      <c r="AE595" s="237" t="str">
        <f t="shared" si="86"/>
        <v/>
      </c>
      <c r="AF595" s="198">
        <f t="shared" si="88"/>
        <v>0</v>
      </c>
      <c r="AG595" s="239">
        <f t="shared" si="89"/>
        <v>0</v>
      </c>
    </row>
    <row r="596" spans="1:33">
      <c r="A596" s="228"/>
      <c r="B596" s="176"/>
      <c r="C596" s="229"/>
      <c r="D596" s="230"/>
      <c r="E596" s="230"/>
      <c r="F596" s="230"/>
      <c r="G596" s="230"/>
      <c r="H596" s="231"/>
      <c r="I596" s="231"/>
      <c r="J596" s="232"/>
      <c r="K596" s="232"/>
      <c r="L596" s="232"/>
      <c r="M596" s="181">
        <f t="shared" si="87"/>
        <v>0</v>
      </c>
      <c r="N596" s="181">
        <f>IF(H596="",0,H596*I596*'Avoided Water Savings Cost'!$C$16)</f>
        <v>0</v>
      </c>
      <c r="O596" s="545">
        <f>IF(C596="",0,IF($B$3="NYSEG",C596/(1-'Avoided Electric Costs 2020'!$W$21),IF($B$3="RG&amp;E",C596/(1-'Avoided Electric Costs 2020'!$X$21),"")))</f>
        <v>0</v>
      </c>
      <c r="P596" s="546">
        <f>IF(D596="",0,IF($B$3="NYSEG",D596/(1-'Avoided Electric Costs 2020'!$W$21),IF($B$3="RG&amp;E",D596/(1-'Avoided Electric Costs 2020'!$X$21),"")))</f>
        <v>0</v>
      </c>
      <c r="Q596" s="546">
        <f>IF(E596="",0,IF($B$3="NYSEG",E596/(1-'Avoided Natural Gas Costs 2020'!$J$34),IF($B$3="RG&amp;E",E596/(1-'Avoided Natural Gas Costs 2020'!$K$34),"")))</f>
        <v>0</v>
      </c>
      <c r="R596" s="233" t="str">
        <f>IFERROR(IF(P596*'BCA Inputs'!$C$1+Q596*'BCA Inputs'!$C$2+F596*'BCA Inputs'!$C$2+G596*'BCA Inputs'!$C$2=0,"",P596*'BCA Inputs'!$C$1+Q596*'BCA Inputs'!$C$2+F596*'BCA Inputs'!$C$2+G596*'BCA Inputs'!$C$2),"")</f>
        <v/>
      </c>
      <c r="S596" s="181" t="str">
        <f t="shared" si="80"/>
        <v/>
      </c>
      <c r="T596" s="181" t="str">
        <f>IFERROR(IF($B$3="NYSEG",(INDEX('BCA Inputs'!$N$14:$N$54,MATCH(I596,'BCA Inputs'!$M$14:$M$54,0))*P596+INDEX('BCA Inputs'!$O$14:$O$54,MATCH(I596,'BCA Inputs'!$M$14:$M$54,0))*O596+INDEX('BCA Inputs'!P:P,MATCH(I596,'BCA Inputs'!M:M,0))*Q596+INDEX('BCA Inputs'!Q:Q,MATCH(I596,'BCA Inputs'!M:M,0))*F596+INDEX('BCA Inputs'!R:R,MATCH(I596,'BCA Inputs'!M:M,0))*G596)+L596+N596,IF($B$3="RG&amp;E",(INDEX('BCA Inputs'!$AX$14:$AX$54,MATCH(I596,'BCA Inputs'!$AW$14:$AW$54,0))*P596+INDEX('BCA Inputs'!$AY$14:$AY$54,MATCH(I596,'BCA Inputs'!$AW$14:$AW$54,0))*O596+INDEX('BCA Inputs'!$AZ$14:$AZ$54,MATCH(I596,'BCA Inputs'!$AW$14:$AW$54,0))*Q596+INDEX('BCA Inputs'!$BA$14:$BA$54,MATCH(I596,'BCA Inputs'!$AW$14:$AW$54,0))*F596+INDEX('BCA Inputs'!$BB$14:$BB$54,MATCH(I596,'BCA Inputs'!$AW$14:$AW$54,0))*G596)+L596+N596,"")),"")</f>
        <v/>
      </c>
      <c r="U596" s="234" t="str">
        <f t="shared" si="81"/>
        <v/>
      </c>
      <c r="V596" s="234" t="str">
        <f t="shared" si="82"/>
        <v/>
      </c>
      <c r="W596" s="234" t="str">
        <f t="shared" si="83"/>
        <v/>
      </c>
      <c r="Y596" s="235" t="str">
        <f t="shared" si="84"/>
        <v/>
      </c>
      <c r="Z596" s="236" t="str">
        <f>IFERROR(IF($B$3="NYSEG",INDEX('BCA Inputs'!$X$14:$X$54,MATCH(I596,'BCA Inputs'!$M$14:$M$54,0))*P596+INDEX('BCA Inputs'!$Y$14:$Y$54,MATCH(I596,'BCA Inputs'!$M$14:$M$54,0))*O596+INDEX('BCA Inputs'!$Z$14:$Z$54,MATCH(I596,'BCA Inputs'!$M$14:$M$54,0))*Q596+INDEX('BCA Inputs'!$AA$14:$AA$54,MATCH(I596,'BCA Inputs'!$M$14:$M$54,0))*F596+INDEX('BCA Inputs'!$AB$14:$AB$54,MATCH(I596,'BCA Inputs'!$M$14:$M$54,0))*G596,IF($B$3="RG&amp;E",INDEX('BCA Inputs'!$BG$14:$BG$54,MATCH(I596,'BCA Inputs'!$AW$14:$AW$54,0))*P596+INDEX('BCA Inputs'!$BH$14:$BH$54,MATCH(I596,'BCA Inputs'!$AW$14:$AW$54,0))*O596+INDEX('BCA Inputs'!$BI$14:$BI$54,MATCH(I596,'BCA Inputs'!$AW$14:$AW$54,0))*Q596+INDEX('BCA Inputs'!$BJ$14:$BJ$54,MATCH(I596,'BCA Inputs'!$AW$14:$AW$54,0))*F596+INDEX('BCA Inputs'!$BK$14:$BK$54,MATCH(I596,'BCA Inputs'!$AW$14:$AW$54,0))*G596,"")),"")</f>
        <v/>
      </c>
      <c r="AA596" s="237" t="str">
        <f t="shared" si="85"/>
        <v/>
      </c>
      <c r="AC596" s="238" t="str">
        <f>IFERROR((K596+R596)+IF($B$3="NYSEG",INDEX('BCA Inputs'!$AI$14:$AI$54,MATCH(I596,'BCA Inputs'!$M$14:$M$54,0))*P596+INDEX('BCA Inputs'!$AJ$14:$AJ$54,MATCH(I596,'BCA Inputs'!$M$14:$M$54,0))*Q596,IF($B$3="RG&amp;E",INDEX('BCA Inputs'!$BR$14:$BR$54,MATCH(I596,'BCA Inputs'!$AW$14:$AW$54,0))*P596+INDEX('BCA Inputs'!$BS$14:$BS$54,MATCH(I596,'BCA Inputs'!$AW$14:$AW$54,0))*Q596,"")),"")</f>
        <v/>
      </c>
      <c r="AD596" s="181" t="str">
        <f>IFERROR(IF($B$3="NYSEG",INDEX('BCA Inputs'!$AD$14:$AD$54,MATCH(I596,'BCA Inputs'!$M$14:$M$54,0))*P596+INDEX('BCA Inputs'!$AE$14:$AE$54,MATCH(I596,'BCA Inputs'!$M$14:$M$54,0))*O596+INDEX('BCA Inputs'!$AF$14:$AF$54,MATCH(I596,'BCA Inputs'!$M$14:$M$54,0))*Q596+INDEX('BCA Inputs'!$AG$14:$AG$54,MATCH(I596,'BCA Inputs'!$M$14:$M$54,0))*F596+INDEX('BCA Inputs'!$AH$14:$AH$54,MATCH(I596,'BCA Inputs'!$M$14:$M$54,0))*G596,IF($B$3="RG&amp;E",INDEX('BCA Inputs'!$BM$14:$BM$54,MATCH(I596,'BCA Inputs'!$AW$14:$AW$54,0))*P596+INDEX('BCA Inputs'!$BN$14:$BN$54,MATCH(I596,'BCA Inputs'!$AW$14:$AW$54,0))*O596+INDEX('BCA Inputs'!$BO$14:$BO$54,MATCH(I596,'BCA Inputs'!$AW$14:$AW$54,0))*Q596+INDEX('BCA Inputs'!$BP$14:$BP$54,MATCH(I596,'BCA Inputs'!$AW$14:$AW$54,0))*F596+INDEX('BCA Inputs'!$BQ$14:$BQ$54,MATCH(I596,'BCA Inputs'!$AW$14:$AW$54,0))*G596,"")),"")</f>
        <v/>
      </c>
      <c r="AE596" s="237" t="str">
        <f t="shared" si="86"/>
        <v/>
      </c>
      <c r="AF596" s="198">
        <f t="shared" si="88"/>
        <v>0</v>
      </c>
      <c r="AG596" s="239">
        <f t="shared" si="89"/>
        <v>0</v>
      </c>
    </row>
    <row r="597" spans="1:33">
      <c r="A597" s="228"/>
      <c r="B597" s="176"/>
      <c r="C597" s="229"/>
      <c r="D597" s="230"/>
      <c r="E597" s="230"/>
      <c r="F597" s="230"/>
      <c r="G597" s="230"/>
      <c r="H597" s="231"/>
      <c r="I597" s="231"/>
      <c r="J597" s="232"/>
      <c r="K597" s="232"/>
      <c r="L597" s="232"/>
      <c r="M597" s="181">
        <f t="shared" si="87"/>
        <v>0</v>
      </c>
      <c r="N597" s="181">
        <f>IF(H597="",0,H597*I597*'Avoided Water Savings Cost'!$C$16)</f>
        <v>0</v>
      </c>
      <c r="O597" s="545">
        <f>IF(C597="",0,IF($B$3="NYSEG",C597/(1-'Avoided Electric Costs 2020'!$W$21),IF($B$3="RG&amp;E",C597/(1-'Avoided Electric Costs 2020'!$X$21),"")))</f>
        <v>0</v>
      </c>
      <c r="P597" s="546">
        <f>IF(D597="",0,IF($B$3="NYSEG",D597/(1-'Avoided Electric Costs 2020'!$W$21),IF($B$3="RG&amp;E",D597/(1-'Avoided Electric Costs 2020'!$X$21),"")))</f>
        <v>0</v>
      </c>
      <c r="Q597" s="546">
        <f>IF(E597="",0,IF($B$3="NYSEG",E597/(1-'Avoided Natural Gas Costs 2020'!$J$34),IF($B$3="RG&amp;E",E597/(1-'Avoided Natural Gas Costs 2020'!$K$34),"")))</f>
        <v>0</v>
      </c>
      <c r="R597" s="233" t="str">
        <f>IFERROR(IF(P597*'BCA Inputs'!$C$1+Q597*'BCA Inputs'!$C$2+F597*'BCA Inputs'!$C$2+G597*'BCA Inputs'!$C$2=0,"",P597*'BCA Inputs'!$C$1+Q597*'BCA Inputs'!$C$2+F597*'BCA Inputs'!$C$2+G597*'BCA Inputs'!$C$2),"")</f>
        <v/>
      </c>
      <c r="S597" s="181" t="str">
        <f t="shared" si="80"/>
        <v/>
      </c>
      <c r="T597" s="181" t="str">
        <f>IFERROR(IF($B$3="NYSEG",(INDEX('BCA Inputs'!$N$14:$N$54,MATCH(I597,'BCA Inputs'!$M$14:$M$54,0))*P597+INDEX('BCA Inputs'!$O$14:$O$54,MATCH(I597,'BCA Inputs'!$M$14:$M$54,0))*O597+INDEX('BCA Inputs'!P:P,MATCH(I597,'BCA Inputs'!M:M,0))*Q597+INDEX('BCA Inputs'!Q:Q,MATCH(I597,'BCA Inputs'!M:M,0))*F597+INDEX('BCA Inputs'!R:R,MATCH(I597,'BCA Inputs'!M:M,0))*G597)+L597+N597,IF($B$3="RG&amp;E",(INDEX('BCA Inputs'!$AX$14:$AX$54,MATCH(I597,'BCA Inputs'!$AW$14:$AW$54,0))*P597+INDEX('BCA Inputs'!$AY$14:$AY$54,MATCH(I597,'BCA Inputs'!$AW$14:$AW$54,0))*O597+INDEX('BCA Inputs'!$AZ$14:$AZ$54,MATCH(I597,'BCA Inputs'!$AW$14:$AW$54,0))*Q597+INDEX('BCA Inputs'!$BA$14:$BA$54,MATCH(I597,'BCA Inputs'!$AW$14:$AW$54,0))*F597+INDEX('BCA Inputs'!$BB$14:$BB$54,MATCH(I597,'BCA Inputs'!$AW$14:$AW$54,0))*G597)+L597+N597,"")),"")</f>
        <v/>
      </c>
      <c r="U597" s="234" t="str">
        <f t="shared" si="81"/>
        <v/>
      </c>
      <c r="V597" s="234" t="str">
        <f t="shared" si="82"/>
        <v/>
      </c>
      <c r="W597" s="234" t="str">
        <f t="shared" si="83"/>
        <v/>
      </c>
      <c r="Y597" s="235" t="str">
        <f t="shared" si="84"/>
        <v/>
      </c>
      <c r="Z597" s="236" t="str">
        <f>IFERROR(IF($B$3="NYSEG",INDEX('BCA Inputs'!$X$14:$X$54,MATCH(I597,'BCA Inputs'!$M$14:$M$54,0))*P597+INDEX('BCA Inputs'!$Y$14:$Y$54,MATCH(I597,'BCA Inputs'!$M$14:$M$54,0))*O597+INDEX('BCA Inputs'!$Z$14:$Z$54,MATCH(I597,'BCA Inputs'!$M$14:$M$54,0))*Q597+INDEX('BCA Inputs'!$AA$14:$AA$54,MATCH(I597,'BCA Inputs'!$M$14:$M$54,0))*F597+INDEX('BCA Inputs'!$AB$14:$AB$54,MATCH(I597,'BCA Inputs'!$M$14:$M$54,0))*G597,IF($B$3="RG&amp;E",INDEX('BCA Inputs'!$BG$14:$BG$54,MATCH(I597,'BCA Inputs'!$AW$14:$AW$54,0))*P597+INDEX('BCA Inputs'!$BH$14:$BH$54,MATCH(I597,'BCA Inputs'!$AW$14:$AW$54,0))*O597+INDEX('BCA Inputs'!$BI$14:$BI$54,MATCH(I597,'BCA Inputs'!$AW$14:$AW$54,0))*Q597+INDEX('BCA Inputs'!$BJ$14:$BJ$54,MATCH(I597,'BCA Inputs'!$AW$14:$AW$54,0))*F597+INDEX('BCA Inputs'!$BK$14:$BK$54,MATCH(I597,'BCA Inputs'!$AW$14:$AW$54,0))*G597,"")),"")</f>
        <v/>
      </c>
      <c r="AA597" s="237" t="str">
        <f t="shared" si="85"/>
        <v/>
      </c>
      <c r="AC597" s="238" t="str">
        <f>IFERROR((K597+R597)+IF($B$3="NYSEG",INDEX('BCA Inputs'!$AI$14:$AI$54,MATCH(I597,'BCA Inputs'!$M$14:$M$54,0))*P597+INDEX('BCA Inputs'!$AJ$14:$AJ$54,MATCH(I597,'BCA Inputs'!$M$14:$M$54,0))*Q597,IF($B$3="RG&amp;E",INDEX('BCA Inputs'!$BR$14:$BR$54,MATCH(I597,'BCA Inputs'!$AW$14:$AW$54,0))*P597+INDEX('BCA Inputs'!$BS$14:$BS$54,MATCH(I597,'BCA Inputs'!$AW$14:$AW$54,0))*Q597,"")),"")</f>
        <v/>
      </c>
      <c r="AD597" s="181" t="str">
        <f>IFERROR(IF($B$3="NYSEG",INDEX('BCA Inputs'!$AD$14:$AD$54,MATCH(I597,'BCA Inputs'!$M$14:$M$54,0))*P597+INDEX('BCA Inputs'!$AE$14:$AE$54,MATCH(I597,'BCA Inputs'!$M$14:$M$54,0))*O597+INDEX('BCA Inputs'!$AF$14:$AF$54,MATCH(I597,'BCA Inputs'!$M$14:$M$54,0))*Q597+INDEX('BCA Inputs'!$AG$14:$AG$54,MATCH(I597,'BCA Inputs'!$M$14:$M$54,0))*F597+INDEX('BCA Inputs'!$AH$14:$AH$54,MATCH(I597,'BCA Inputs'!$M$14:$M$54,0))*G597,IF($B$3="RG&amp;E",INDEX('BCA Inputs'!$BM$14:$BM$54,MATCH(I597,'BCA Inputs'!$AW$14:$AW$54,0))*P597+INDEX('BCA Inputs'!$BN$14:$BN$54,MATCH(I597,'BCA Inputs'!$AW$14:$AW$54,0))*O597+INDEX('BCA Inputs'!$BO$14:$BO$54,MATCH(I597,'BCA Inputs'!$AW$14:$AW$54,0))*Q597+INDEX('BCA Inputs'!$BP$14:$BP$54,MATCH(I597,'BCA Inputs'!$AW$14:$AW$54,0))*F597+INDEX('BCA Inputs'!$BQ$14:$BQ$54,MATCH(I597,'BCA Inputs'!$AW$14:$AW$54,0))*G597,"")),"")</f>
        <v/>
      </c>
      <c r="AE597" s="237" t="str">
        <f t="shared" si="86"/>
        <v/>
      </c>
      <c r="AF597" s="198">
        <f t="shared" si="88"/>
        <v>0</v>
      </c>
      <c r="AG597" s="239">
        <f t="shared" si="89"/>
        <v>0</v>
      </c>
    </row>
    <row r="598" spans="1:33">
      <c r="A598" s="228"/>
      <c r="B598" s="176"/>
      <c r="C598" s="229"/>
      <c r="D598" s="230"/>
      <c r="E598" s="230"/>
      <c r="F598" s="230"/>
      <c r="G598" s="230"/>
      <c r="H598" s="231"/>
      <c r="I598" s="231"/>
      <c r="J598" s="232"/>
      <c r="K598" s="232"/>
      <c r="L598" s="232"/>
      <c r="M598" s="181">
        <f t="shared" si="87"/>
        <v>0</v>
      </c>
      <c r="N598" s="181">
        <f>IF(H598="",0,H598*I598*'Avoided Water Savings Cost'!$C$16)</f>
        <v>0</v>
      </c>
      <c r="O598" s="545">
        <f>IF(C598="",0,IF($B$3="NYSEG",C598/(1-'Avoided Electric Costs 2020'!$W$21),IF($B$3="RG&amp;E",C598/(1-'Avoided Electric Costs 2020'!$X$21),"")))</f>
        <v>0</v>
      </c>
      <c r="P598" s="546">
        <f>IF(D598="",0,IF($B$3="NYSEG",D598/(1-'Avoided Electric Costs 2020'!$W$21),IF($B$3="RG&amp;E",D598/(1-'Avoided Electric Costs 2020'!$X$21),"")))</f>
        <v>0</v>
      </c>
      <c r="Q598" s="546">
        <f>IF(E598="",0,IF($B$3="NYSEG",E598/(1-'Avoided Natural Gas Costs 2020'!$J$34),IF($B$3="RG&amp;E",E598/(1-'Avoided Natural Gas Costs 2020'!$K$34),"")))</f>
        <v>0</v>
      </c>
      <c r="R598" s="233" t="str">
        <f>IFERROR(IF(P598*'BCA Inputs'!$C$1+Q598*'BCA Inputs'!$C$2+F598*'BCA Inputs'!$C$2+G598*'BCA Inputs'!$C$2=0,"",P598*'BCA Inputs'!$C$1+Q598*'BCA Inputs'!$C$2+F598*'BCA Inputs'!$C$2+G598*'BCA Inputs'!$C$2),"")</f>
        <v/>
      </c>
      <c r="S598" s="181" t="str">
        <f t="shared" si="80"/>
        <v/>
      </c>
      <c r="T598" s="181" t="str">
        <f>IFERROR(IF($B$3="NYSEG",(INDEX('BCA Inputs'!$N$14:$N$54,MATCH(I598,'BCA Inputs'!$M$14:$M$54,0))*P598+INDEX('BCA Inputs'!$O$14:$O$54,MATCH(I598,'BCA Inputs'!$M$14:$M$54,0))*O598+INDEX('BCA Inputs'!P:P,MATCH(I598,'BCA Inputs'!M:M,0))*Q598+INDEX('BCA Inputs'!Q:Q,MATCH(I598,'BCA Inputs'!M:M,0))*F598+INDEX('BCA Inputs'!R:R,MATCH(I598,'BCA Inputs'!M:M,0))*G598)+L598+N598,IF($B$3="RG&amp;E",(INDEX('BCA Inputs'!$AX$14:$AX$54,MATCH(I598,'BCA Inputs'!$AW$14:$AW$54,0))*P598+INDEX('BCA Inputs'!$AY$14:$AY$54,MATCH(I598,'BCA Inputs'!$AW$14:$AW$54,0))*O598+INDEX('BCA Inputs'!$AZ$14:$AZ$54,MATCH(I598,'BCA Inputs'!$AW$14:$AW$54,0))*Q598+INDEX('BCA Inputs'!$BA$14:$BA$54,MATCH(I598,'BCA Inputs'!$AW$14:$AW$54,0))*F598+INDEX('BCA Inputs'!$BB$14:$BB$54,MATCH(I598,'BCA Inputs'!$AW$14:$AW$54,0))*G598)+L598+N598,"")),"")</f>
        <v/>
      </c>
      <c r="U598" s="234" t="str">
        <f t="shared" si="81"/>
        <v/>
      </c>
      <c r="V598" s="234" t="str">
        <f t="shared" si="82"/>
        <v/>
      </c>
      <c r="W598" s="234" t="str">
        <f t="shared" si="83"/>
        <v/>
      </c>
      <c r="Y598" s="235" t="str">
        <f t="shared" si="84"/>
        <v/>
      </c>
      <c r="Z598" s="236" t="str">
        <f>IFERROR(IF($B$3="NYSEG",INDEX('BCA Inputs'!$X$14:$X$54,MATCH(I598,'BCA Inputs'!$M$14:$M$54,0))*P598+INDEX('BCA Inputs'!$Y$14:$Y$54,MATCH(I598,'BCA Inputs'!$M$14:$M$54,0))*O598+INDEX('BCA Inputs'!$Z$14:$Z$54,MATCH(I598,'BCA Inputs'!$M$14:$M$54,0))*Q598+INDEX('BCA Inputs'!$AA$14:$AA$54,MATCH(I598,'BCA Inputs'!$M$14:$M$54,0))*F598+INDEX('BCA Inputs'!$AB$14:$AB$54,MATCH(I598,'BCA Inputs'!$M$14:$M$54,0))*G598,IF($B$3="RG&amp;E",INDEX('BCA Inputs'!$BG$14:$BG$54,MATCH(I598,'BCA Inputs'!$AW$14:$AW$54,0))*P598+INDEX('BCA Inputs'!$BH$14:$BH$54,MATCH(I598,'BCA Inputs'!$AW$14:$AW$54,0))*O598+INDEX('BCA Inputs'!$BI$14:$BI$54,MATCH(I598,'BCA Inputs'!$AW$14:$AW$54,0))*Q598+INDEX('BCA Inputs'!$BJ$14:$BJ$54,MATCH(I598,'BCA Inputs'!$AW$14:$AW$54,0))*F598+INDEX('BCA Inputs'!$BK$14:$BK$54,MATCH(I598,'BCA Inputs'!$AW$14:$AW$54,0))*G598,"")),"")</f>
        <v/>
      </c>
      <c r="AA598" s="237" t="str">
        <f t="shared" si="85"/>
        <v/>
      </c>
      <c r="AC598" s="238" t="str">
        <f>IFERROR((K598+R598)+IF($B$3="NYSEG",INDEX('BCA Inputs'!$AI$14:$AI$54,MATCH(I598,'BCA Inputs'!$M$14:$M$54,0))*P598+INDEX('BCA Inputs'!$AJ$14:$AJ$54,MATCH(I598,'BCA Inputs'!$M$14:$M$54,0))*Q598,IF($B$3="RG&amp;E",INDEX('BCA Inputs'!$BR$14:$BR$54,MATCH(I598,'BCA Inputs'!$AW$14:$AW$54,0))*P598+INDEX('BCA Inputs'!$BS$14:$BS$54,MATCH(I598,'BCA Inputs'!$AW$14:$AW$54,0))*Q598,"")),"")</f>
        <v/>
      </c>
      <c r="AD598" s="181" t="str">
        <f>IFERROR(IF($B$3="NYSEG",INDEX('BCA Inputs'!$AD$14:$AD$54,MATCH(I598,'BCA Inputs'!$M$14:$M$54,0))*P598+INDEX('BCA Inputs'!$AE$14:$AE$54,MATCH(I598,'BCA Inputs'!$M$14:$M$54,0))*O598+INDEX('BCA Inputs'!$AF$14:$AF$54,MATCH(I598,'BCA Inputs'!$M$14:$M$54,0))*Q598+INDEX('BCA Inputs'!$AG$14:$AG$54,MATCH(I598,'BCA Inputs'!$M$14:$M$54,0))*F598+INDEX('BCA Inputs'!$AH$14:$AH$54,MATCH(I598,'BCA Inputs'!$M$14:$M$54,0))*G598,IF($B$3="RG&amp;E",INDEX('BCA Inputs'!$BM$14:$BM$54,MATCH(I598,'BCA Inputs'!$AW$14:$AW$54,0))*P598+INDEX('BCA Inputs'!$BN$14:$BN$54,MATCH(I598,'BCA Inputs'!$AW$14:$AW$54,0))*O598+INDEX('BCA Inputs'!$BO$14:$BO$54,MATCH(I598,'BCA Inputs'!$AW$14:$AW$54,0))*Q598+INDEX('BCA Inputs'!$BP$14:$BP$54,MATCH(I598,'BCA Inputs'!$AW$14:$AW$54,0))*F598+INDEX('BCA Inputs'!$BQ$14:$BQ$54,MATCH(I598,'BCA Inputs'!$AW$14:$AW$54,0))*G598,"")),"")</f>
        <v/>
      </c>
      <c r="AE598" s="237" t="str">
        <f t="shared" si="86"/>
        <v/>
      </c>
      <c r="AF598" s="198">
        <f t="shared" si="88"/>
        <v>0</v>
      </c>
      <c r="AG598" s="239">
        <f t="shared" si="89"/>
        <v>0</v>
      </c>
    </row>
    <row r="599" spans="1:33">
      <c r="A599" s="228"/>
      <c r="B599" s="176"/>
      <c r="C599" s="229"/>
      <c r="D599" s="230"/>
      <c r="E599" s="230"/>
      <c r="F599" s="230"/>
      <c r="G599" s="230"/>
      <c r="H599" s="231"/>
      <c r="I599" s="231"/>
      <c r="J599" s="232"/>
      <c r="K599" s="232"/>
      <c r="L599" s="232"/>
      <c r="M599" s="181">
        <f t="shared" si="87"/>
        <v>0</v>
      </c>
      <c r="N599" s="181">
        <f>IF(H599="",0,H599*I599*'Avoided Water Savings Cost'!$C$16)</f>
        <v>0</v>
      </c>
      <c r="O599" s="545">
        <f>IF(C599="",0,IF($B$3="NYSEG",C599/(1-'Avoided Electric Costs 2020'!$W$21),IF($B$3="RG&amp;E",C599/(1-'Avoided Electric Costs 2020'!$X$21),"")))</f>
        <v>0</v>
      </c>
      <c r="P599" s="546">
        <f>IF(D599="",0,IF($B$3="NYSEG",D599/(1-'Avoided Electric Costs 2020'!$W$21),IF($B$3="RG&amp;E",D599/(1-'Avoided Electric Costs 2020'!$X$21),"")))</f>
        <v>0</v>
      </c>
      <c r="Q599" s="546">
        <f>IF(E599="",0,IF($B$3="NYSEG",E599/(1-'Avoided Natural Gas Costs 2020'!$J$34),IF($B$3="RG&amp;E",E599/(1-'Avoided Natural Gas Costs 2020'!$K$34),"")))</f>
        <v>0</v>
      </c>
      <c r="R599" s="233" t="str">
        <f>IFERROR(IF(P599*'BCA Inputs'!$C$1+Q599*'BCA Inputs'!$C$2+F599*'BCA Inputs'!$C$2+G599*'BCA Inputs'!$C$2=0,"",P599*'BCA Inputs'!$C$1+Q599*'BCA Inputs'!$C$2+F599*'BCA Inputs'!$C$2+G599*'BCA Inputs'!$C$2),"")</f>
        <v/>
      </c>
      <c r="S599" s="181" t="str">
        <f t="shared" ref="S599:S662" si="90">IFERROR(IF(J599+R599=0,"",J599+R599),"")</f>
        <v/>
      </c>
      <c r="T599" s="181" t="str">
        <f>IFERROR(IF($B$3="NYSEG",(INDEX('BCA Inputs'!$N$14:$N$54,MATCH(I599,'BCA Inputs'!$M$14:$M$54,0))*P599+INDEX('BCA Inputs'!$O$14:$O$54,MATCH(I599,'BCA Inputs'!$M$14:$M$54,0))*O599+INDEX('BCA Inputs'!P:P,MATCH(I599,'BCA Inputs'!M:M,0))*Q599+INDEX('BCA Inputs'!Q:Q,MATCH(I599,'BCA Inputs'!M:M,0))*F599+INDEX('BCA Inputs'!R:R,MATCH(I599,'BCA Inputs'!M:M,0))*G599)+L599+N599,IF($B$3="RG&amp;E",(INDEX('BCA Inputs'!$AX$14:$AX$54,MATCH(I599,'BCA Inputs'!$AW$14:$AW$54,0))*P599+INDEX('BCA Inputs'!$AY$14:$AY$54,MATCH(I599,'BCA Inputs'!$AW$14:$AW$54,0))*O599+INDEX('BCA Inputs'!$AZ$14:$AZ$54,MATCH(I599,'BCA Inputs'!$AW$14:$AW$54,0))*Q599+INDEX('BCA Inputs'!$BA$14:$BA$54,MATCH(I599,'BCA Inputs'!$AW$14:$AW$54,0))*F599+INDEX('BCA Inputs'!$BB$14:$BB$54,MATCH(I599,'BCA Inputs'!$AW$14:$AW$54,0))*G599)+L599+N599,"")),"")</f>
        <v/>
      </c>
      <c r="U599" s="234" t="str">
        <f t="shared" ref="U599:U662" si="91">IFERROR(T599/S599,"")</f>
        <v/>
      </c>
      <c r="V599" s="234" t="str">
        <f t="shared" ref="V599:V662" si="92">IFERROR(J599/(D599*$B$6+E599*$B$7+F599*$B$7+G599*$B$7+M599+N599/I599),"")</f>
        <v/>
      </c>
      <c r="W599" s="234" t="str">
        <f t="shared" ref="W599:W662" si="93">IFERROR((J599-K599)/(D599*$B$6+E599*$B$7+F599*$B$7+G599*$B$7+M599+N599/I599),"")</f>
        <v/>
      </c>
      <c r="Y599" s="235" t="str">
        <f t="shared" ref="Y599:Y662" si="94">IFERROR(K599+R599,"")</f>
        <v/>
      </c>
      <c r="Z599" s="236" t="str">
        <f>IFERROR(IF($B$3="NYSEG",INDEX('BCA Inputs'!$X$14:$X$54,MATCH(I599,'BCA Inputs'!$M$14:$M$54,0))*P599+INDEX('BCA Inputs'!$Y$14:$Y$54,MATCH(I599,'BCA Inputs'!$M$14:$M$54,0))*O599+INDEX('BCA Inputs'!$Z$14:$Z$54,MATCH(I599,'BCA Inputs'!$M$14:$M$54,0))*Q599+INDEX('BCA Inputs'!$AA$14:$AA$54,MATCH(I599,'BCA Inputs'!$M$14:$M$54,0))*F599+INDEX('BCA Inputs'!$AB$14:$AB$54,MATCH(I599,'BCA Inputs'!$M$14:$M$54,0))*G599,IF($B$3="RG&amp;E",INDEX('BCA Inputs'!$BG$14:$BG$54,MATCH(I599,'BCA Inputs'!$AW$14:$AW$54,0))*P599+INDEX('BCA Inputs'!$BH$14:$BH$54,MATCH(I599,'BCA Inputs'!$AW$14:$AW$54,0))*O599+INDEX('BCA Inputs'!$BI$14:$BI$54,MATCH(I599,'BCA Inputs'!$AW$14:$AW$54,0))*Q599+INDEX('BCA Inputs'!$BJ$14:$BJ$54,MATCH(I599,'BCA Inputs'!$AW$14:$AW$54,0))*F599+INDEX('BCA Inputs'!$BK$14:$BK$54,MATCH(I599,'BCA Inputs'!$AW$14:$AW$54,0))*G599,"")),"")</f>
        <v/>
      </c>
      <c r="AA599" s="237" t="str">
        <f t="shared" ref="AA599:AA662" si="95">IFERROR(Z599/Y599,"")</f>
        <v/>
      </c>
      <c r="AC599" s="238" t="str">
        <f>IFERROR((K599+R599)+IF($B$3="NYSEG",INDEX('BCA Inputs'!$AI$14:$AI$54,MATCH(I599,'BCA Inputs'!$M$14:$M$54,0))*P599+INDEX('BCA Inputs'!$AJ$14:$AJ$54,MATCH(I599,'BCA Inputs'!$M$14:$M$54,0))*Q599,IF($B$3="RG&amp;E",INDEX('BCA Inputs'!$BR$14:$BR$54,MATCH(I599,'BCA Inputs'!$AW$14:$AW$54,0))*P599+INDEX('BCA Inputs'!$BS$14:$BS$54,MATCH(I599,'BCA Inputs'!$AW$14:$AW$54,0))*Q599,"")),"")</f>
        <v/>
      </c>
      <c r="AD599" s="181" t="str">
        <f>IFERROR(IF($B$3="NYSEG",INDEX('BCA Inputs'!$AD$14:$AD$54,MATCH(I599,'BCA Inputs'!$M$14:$M$54,0))*P599+INDEX('BCA Inputs'!$AE$14:$AE$54,MATCH(I599,'BCA Inputs'!$M$14:$M$54,0))*O599+INDEX('BCA Inputs'!$AF$14:$AF$54,MATCH(I599,'BCA Inputs'!$M$14:$M$54,0))*Q599+INDEX('BCA Inputs'!$AG$14:$AG$54,MATCH(I599,'BCA Inputs'!$M$14:$M$54,0))*F599+INDEX('BCA Inputs'!$AH$14:$AH$54,MATCH(I599,'BCA Inputs'!$M$14:$M$54,0))*G599,IF($B$3="RG&amp;E",INDEX('BCA Inputs'!$BM$14:$BM$54,MATCH(I599,'BCA Inputs'!$AW$14:$AW$54,0))*P599+INDEX('BCA Inputs'!$BN$14:$BN$54,MATCH(I599,'BCA Inputs'!$AW$14:$AW$54,0))*O599+INDEX('BCA Inputs'!$BO$14:$BO$54,MATCH(I599,'BCA Inputs'!$AW$14:$AW$54,0))*Q599+INDEX('BCA Inputs'!$BP$14:$BP$54,MATCH(I599,'BCA Inputs'!$AW$14:$AW$54,0))*F599+INDEX('BCA Inputs'!$BQ$14:$BQ$54,MATCH(I599,'BCA Inputs'!$AW$14:$AW$54,0))*G599,"")),"")</f>
        <v/>
      </c>
      <c r="AE599" s="237" t="str">
        <f t="shared" ref="AE599:AE662" si="96">IFERROR(AD599/AC599,"")</f>
        <v/>
      </c>
      <c r="AF599" s="198">
        <f t="shared" si="88"/>
        <v>0</v>
      </c>
      <c r="AG599" s="239">
        <f t="shared" si="89"/>
        <v>0</v>
      </c>
    </row>
    <row r="600" spans="1:33">
      <c r="A600" s="228"/>
      <c r="B600" s="176"/>
      <c r="C600" s="229"/>
      <c r="D600" s="230"/>
      <c r="E600" s="230"/>
      <c r="F600" s="230"/>
      <c r="G600" s="230"/>
      <c r="H600" s="231"/>
      <c r="I600" s="231"/>
      <c r="J600" s="232"/>
      <c r="K600" s="232"/>
      <c r="L600" s="232"/>
      <c r="M600" s="181">
        <f t="shared" ref="M600:M663" si="97">IF(L600="",0,L600/I600)</f>
        <v>0</v>
      </c>
      <c r="N600" s="181">
        <f>IF(H600="",0,H600*I600*'Avoided Water Savings Cost'!$C$16)</f>
        <v>0</v>
      </c>
      <c r="O600" s="545">
        <f>IF(C600="",0,IF($B$3="NYSEG",C600/(1-'Avoided Electric Costs 2020'!$W$21),IF($B$3="RG&amp;E",C600/(1-'Avoided Electric Costs 2020'!$X$21),"")))</f>
        <v>0</v>
      </c>
      <c r="P600" s="546">
        <f>IF(D600="",0,IF($B$3="NYSEG",D600/(1-'Avoided Electric Costs 2020'!$W$21),IF($B$3="RG&amp;E",D600/(1-'Avoided Electric Costs 2020'!$X$21),"")))</f>
        <v>0</v>
      </c>
      <c r="Q600" s="546">
        <f>IF(E600="",0,IF($B$3="NYSEG",E600/(1-'Avoided Natural Gas Costs 2020'!$J$34),IF($B$3="RG&amp;E",E600/(1-'Avoided Natural Gas Costs 2020'!$K$34),"")))</f>
        <v>0</v>
      </c>
      <c r="R600" s="233" t="str">
        <f>IFERROR(IF(P600*'BCA Inputs'!$C$1+Q600*'BCA Inputs'!$C$2+F600*'BCA Inputs'!$C$2+G600*'BCA Inputs'!$C$2=0,"",P600*'BCA Inputs'!$C$1+Q600*'BCA Inputs'!$C$2+F600*'BCA Inputs'!$C$2+G600*'BCA Inputs'!$C$2),"")</f>
        <v/>
      </c>
      <c r="S600" s="181" t="str">
        <f t="shared" si="90"/>
        <v/>
      </c>
      <c r="T600" s="181" t="str">
        <f>IFERROR(IF($B$3="NYSEG",(INDEX('BCA Inputs'!$N$14:$N$54,MATCH(I600,'BCA Inputs'!$M$14:$M$54,0))*P600+INDEX('BCA Inputs'!$O$14:$O$54,MATCH(I600,'BCA Inputs'!$M$14:$M$54,0))*O600+INDEX('BCA Inputs'!P:P,MATCH(I600,'BCA Inputs'!M:M,0))*Q600+INDEX('BCA Inputs'!Q:Q,MATCH(I600,'BCA Inputs'!M:M,0))*F600+INDEX('BCA Inputs'!R:R,MATCH(I600,'BCA Inputs'!M:M,0))*G600)+L600+N600,IF($B$3="RG&amp;E",(INDEX('BCA Inputs'!$AX$14:$AX$54,MATCH(I600,'BCA Inputs'!$AW$14:$AW$54,0))*P600+INDEX('BCA Inputs'!$AY$14:$AY$54,MATCH(I600,'BCA Inputs'!$AW$14:$AW$54,0))*O600+INDEX('BCA Inputs'!$AZ$14:$AZ$54,MATCH(I600,'BCA Inputs'!$AW$14:$AW$54,0))*Q600+INDEX('BCA Inputs'!$BA$14:$BA$54,MATCH(I600,'BCA Inputs'!$AW$14:$AW$54,0))*F600+INDEX('BCA Inputs'!$BB$14:$BB$54,MATCH(I600,'BCA Inputs'!$AW$14:$AW$54,0))*G600)+L600+N600,"")),"")</f>
        <v/>
      </c>
      <c r="U600" s="234" t="str">
        <f t="shared" si="91"/>
        <v/>
      </c>
      <c r="V600" s="234" t="str">
        <f t="shared" si="92"/>
        <v/>
      </c>
      <c r="W600" s="234" t="str">
        <f t="shared" si="93"/>
        <v/>
      </c>
      <c r="Y600" s="235" t="str">
        <f t="shared" si="94"/>
        <v/>
      </c>
      <c r="Z600" s="236" t="str">
        <f>IFERROR(IF($B$3="NYSEG",INDEX('BCA Inputs'!$X$14:$X$54,MATCH(I600,'BCA Inputs'!$M$14:$M$54,0))*P600+INDEX('BCA Inputs'!$Y$14:$Y$54,MATCH(I600,'BCA Inputs'!$M$14:$M$54,0))*O600+INDEX('BCA Inputs'!$Z$14:$Z$54,MATCH(I600,'BCA Inputs'!$M$14:$M$54,0))*Q600+INDEX('BCA Inputs'!$AA$14:$AA$54,MATCH(I600,'BCA Inputs'!$M$14:$M$54,0))*F600+INDEX('BCA Inputs'!$AB$14:$AB$54,MATCH(I600,'BCA Inputs'!$M$14:$M$54,0))*G600,IF($B$3="RG&amp;E",INDEX('BCA Inputs'!$BG$14:$BG$54,MATCH(I600,'BCA Inputs'!$AW$14:$AW$54,0))*P600+INDEX('BCA Inputs'!$BH$14:$BH$54,MATCH(I600,'BCA Inputs'!$AW$14:$AW$54,0))*O600+INDEX('BCA Inputs'!$BI$14:$BI$54,MATCH(I600,'BCA Inputs'!$AW$14:$AW$54,0))*Q600+INDEX('BCA Inputs'!$BJ$14:$BJ$54,MATCH(I600,'BCA Inputs'!$AW$14:$AW$54,0))*F600+INDEX('BCA Inputs'!$BK$14:$BK$54,MATCH(I600,'BCA Inputs'!$AW$14:$AW$54,0))*G600,"")),"")</f>
        <v/>
      </c>
      <c r="AA600" s="237" t="str">
        <f t="shared" si="95"/>
        <v/>
      </c>
      <c r="AC600" s="238" t="str">
        <f>IFERROR((K600+R600)+IF($B$3="NYSEG",INDEX('BCA Inputs'!$AI$14:$AI$54,MATCH(I600,'BCA Inputs'!$M$14:$M$54,0))*P600+INDEX('BCA Inputs'!$AJ$14:$AJ$54,MATCH(I600,'BCA Inputs'!$M$14:$M$54,0))*Q600,IF($B$3="RG&amp;E",INDEX('BCA Inputs'!$BR$14:$BR$54,MATCH(I600,'BCA Inputs'!$AW$14:$AW$54,0))*P600+INDEX('BCA Inputs'!$BS$14:$BS$54,MATCH(I600,'BCA Inputs'!$AW$14:$AW$54,0))*Q600,"")),"")</f>
        <v/>
      </c>
      <c r="AD600" s="181" t="str">
        <f>IFERROR(IF($B$3="NYSEG",INDEX('BCA Inputs'!$AD$14:$AD$54,MATCH(I600,'BCA Inputs'!$M$14:$M$54,0))*P600+INDEX('BCA Inputs'!$AE$14:$AE$54,MATCH(I600,'BCA Inputs'!$M$14:$M$54,0))*O600+INDEX('BCA Inputs'!$AF$14:$AF$54,MATCH(I600,'BCA Inputs'!$M$14:$M$54,0))*Q600+INDEX('BCA Inputs'!$AG$14:$AG$54,MATCH(I600,'BCA Inputs'!$M$14:$M$54,0))*F600+INDEX('BCA Inputs'!$AH$14:$AH$54,MATCH(I600,'BCA Inputs'!$M$14:$M$54,0))*G600,IF($B$3="RG&amp;E",INDEX('BCA Inputs'!$BM$14:$BM$54,MATCH(I600,'BCA Inputs'!$AW$14:$AW$54,0))*P600+INDEX('BCA Inputs'!$BN$14:$BN$54,MATCH(I600,'BCA Inputs'!$AW$14:$AW$54,0))*O600+INDEX('BCA Inputs'!$BO$14:$BO$54,MATCH(I600,'BCA Inputs'!$AW$14:$AW$54,0))*Q600+INDEX('BCA Inputs'!$BP$14:$BP$54,MATCH(I600,'BCA Inputs'!$AW$14:$AW$54,0))*F600+INDEX('BCA Inputs'!$BQ$14:$BQ$54,MATCH(I600,'BCA Inputs'!$AW$14:$AW$54,0))*G600,"")),"")</f>
        <v/>
      </c>
      <c r="AE600" s="237" t="str">
        <f t="shared" si="96"/>
        <v/>
      </c>
      <c r="AF600" s="198">
        <f t="shared" ref="AF600:AF663" si="98">IF(U600&lt;1,1,0)</f>
        <v>0</v>
      </c>
      <c r="AG600" s="239">
        <f t="shared" ref="AG600:AG663" si="99">D600*3412+(E600+F600+G600)*100000</f>
        <v>0</v>
      </c>
    </row>
    <row r="601" spans="1:33">
      <c r="A601" s="228"/>
      <c r="B601" s="176"/>
      <c r="C601" s="229"/>
      <c r="D601" s="230"/>
      <c r="E601" s="230"/>
      <c r="F601" s="230"/>
      <c r="G601" s="230"/>
      <c r="H601" s="231"/>
      <c r="I601" s="231"/>
      <c r="J601" s="232"/>
      <c r="K601" s="232"/>
      <c r="L601" s="232"/>
      <c r="M601" s="181">
        <f t="shared" si="97"/>
        <v>0</v>
      </c>
      <c r="N601" s="181">
        <f>IF(H601="",0,H601*I601*'Avoided Water Savings Cost'!$C$16)</f>
        <v>0</v>
      </c>
      <c r="O601" s="545">
        <f>IF(C601="",0,IF($B$3="NYSEG",C601/(1-'Avoided Electric Costs 2020'!$W$21),IF($B$3="RG&amp;E",C601/(1-'Avoided Electric Costs 2020'!$X$21),"")))</f>
        <v>0</v>
      </c>
      <c r="P601" s="546">
        <f>IF(D601="",0,IF($B$3="NYSEG",D601/(1-'Avoided Electric Costs 2020'!$W$21),IF($B$3="RG&amp;E",D601/(1-'Avoided Electric Costs 2020'!$X$21),"")))</f>
        <v>0</v>
      </c>
      <c r="Q601" s="546">
        <f>IF(E601="",0,IF($B$3="NYSEG",E601/(1-'Avoided Natural Gas Costs 2020'!$J$34),IF($B$3="RG&amp;E",E601/(1-'Avoided Natural Gas Costs 2020'!$K$34),"")))</f>
        <v>0</v>
      </c>
      <c r="R601" s="233" t="str">
        <f>IFERROR(IF(P601*'BCA Inputs'!$C$1+Q601*'BCA Inputs'!$C$2+F601*'BCA Inputs'!$C$2+G601*'BCA Inputs'!$C$2=0,"",P601*'BCA Inputs'!$C$1+Q601*'BCA Inputs'!$C$2+F601*'BCA Inputs'!$C$2+G601*'BCA Inputs'!$C$2),"")</f>
        <v/>
      </c>
      <c r="S601" s="181" t="str">
        <f t="shared" si="90"/>
        <v/>
      </c>
      <c r="T601" s="181" t="str">
        <f>IFERROR(IF($B$3="NYSEG",(INDEX('BCA Inputs'!$N$14:$N$54,MATCH(I601,'BCA Inputs'!$M$14:$M$54,0))*P601+INDEX('BCA Inputs'!$O$14:$O$54,MATCH(I601,'BCA Inputs'!$M$14:$M$54,0))*O601+INDEX('BCA Inputs'!P:P,MATCH(I601,'BCA Inputs'!M:M,0))*Q601+INDEX('BCA Inputs'!Q:Q,MATCH(I601,'BCA Inputs'!M:M,0))*F601+INDEX('BCA Inputs'!R:R,MATCH(I601,'BCA Inputs'!M:M,0))*G601)+L601+N601,IF($B$3="RG&amp;E",(INDEX('BCA Inputs'!$AX$14:$AX$54,MATCH(I601,'BCA Inputs'!$AW$14:$AW$54,0))*P601+INDEX('BCA Inputs'!$AY$14:$AY$54,MATCH(I601,'BCA Inputs'!$AW$14:$AW$54,0))*O601+INDEX('BCA Inputs'!$AZ$14:$AZ$54,MATCH(I601,'BCA Inputs'!$AW$14:$AW$54,0))*Q601+INDEX('BCA Inputs'!$BA$14:$BA$54,MATCH(I601,'BCA Inputs'!$AW$14:$AW$54,0))*F601+INDEX('BCA Inputs'!$BB$14:$BB$54,MATCH(I601,'BCA Inputs'!$AW$14:$AW$54,0))*G601)+L601+N601,"")),"")</f>
        <v/>
      </c>
      <c r="U601" s="234" t="str">
        <f t="shared" si="91"/>
        <v/>
      </c>
      <c r="V601" s="234" t="str">
        <f t="shared" si="92"/>
        <v/>
      </c>
      <c r="W601" s="234" t="str">
        <f t="shared" si="93"/>
        <v/>
      </c>
      <c r="Y601" s="235" t="str">
        <f t="shared" si="94"/>
        <v/>
      </c>
      <c r="Z601" s="236" t="str">
        <f>IFERROR(IF($B$3="NYSEG",INDEX('BCA Inputs'!$X$14:$X$54,MATCH(I601,'BCA Inputs'!$M$14:$M$54,0))*P601+INDEX('BCA Inputs'!$Y$14:$Y$54,MATCH(I601,'BCA Inputs'!$M$14:$M$54,0))*O601+INDEX('BCA Inputs'!$Z$14:$Z$54,MATCH(I601,'BCA Inputs'!$M$14:$M$54,0))*Q601+INDEX('BCA Inputs'!$AA$14:$AA$54,MATCH(I601,'BCA Inputs'!$M$14:$M$54,0))*F601+INDEX('BCA Inputs'!$AB$14:$AB$54,MATCH(I601,'BCA Inputs'!$M$14:$M$54,0))*G601,IF($B$3="RG&amp;E",INDEX('BCA Inputs'!$BG$14:$BG$54,MATCH(I601,'BCA Inputs'!$AW$14:$AW$54,0))*P601+INDEX('BCA Inputs'!$BH$14:$BH$54,MATCH(I601,'BCA Inputs'!$AW$14:$AW$54,0))*O601+INDEX('BCA Inputs'!$BI$14:$BI$54,MATCH(I601,'BCA Inputs'!$AW$14:$AW$54,0))*Q601+INDEX('BCA Inputs'!$BJ$14:$BJ$54,MATCH(I601,'BCA Inputs'!$AW$14:$AW$54,0))*F601+INDEX('BCA Inputs'!$BK$14:$BK$54,MATCH(I601,'BCA Inputs'!$AW$14:$AW$54,0))*G601,"")),"")</f>
        <v/>
      </c>
      <c r="AA601" s="237" t="str">
        <f t="shared" si="95"/>
        <v/>
      </c>
      <c r="AC601" s="238" t="str">
        <f>IFERROR((K601+R601)+IF($B$3="NYSEG",INDEX('BCA Inputs'!$AI$14:$AI$54,MATCH(I601,'BCA Inputs'!$M$14:$M$54,0))*P601+INDEX('BCA Inputs'!$AJ$14:$AJ$54,MATCH(I601,'BCA Inputs'!$M$14:$M$54,0))*Q601,IF($B$3="RG&amp;E",INDEX('BCA Inputs'!$BR$14:$BR$54,MATCH(I601,'BCA Inputs'!$AW$14:$AW$54,0))*P601+INDEX('BCA Inputs'!$BS$14:$BS$54,MATCH(I601,'BCA Inputs'!$AW$14:$AW$54,0))*Q601,"")),"")</f>
        <v/>
      </c>
      <c r="AD601" s="181" t="str">
        <f>IFERROR(IF($B$3="NYSEG",INDEX('BCA Inputs'!$AD$14:$AD$54,MATCH(I601,'BCA Inputs'!$M$14:$M$54,0))*P601+INDEX('BCA Inputs'!$AE$14:$AE$54,MATCH(I601,'BCA Inputs'!$M$14:$M$54,0))*O601+INDEX('BCA Inputs'!$AF$14:$AF$54,MATCH(I601,'BCA Inputs'!$M$14:$M$54,0))*Q601+INDEX('BCA Inputs'!$AG$14:$AG$54,MATCH(I601,'BCA Inputs'!$M$14:$M$54,0))*F601+INDEX('BCA Inputs'!$AH$14:$AH$54,MATCH(I601,'BCA Inputs'!$M$14:$M$54,0))*G601,IF($B$3="RG&amp;E",INDEX('BCA Inputs'!$BM$14:$BM$54,MATCH(I601,'BCA Inputs'!$AW$14:$AW$54,0))*P601+INDEX('BCA Inputs'!$BN$14:$BN$54,MATCH(I601,'BCA Inputs'!$AW$14:$AW$54,0))*O601+INDEX('BCA Inputs'!$BO$14:$BO$54,MATCH(I601,'BCA Inputs'!$AW$14:$AW$54,0))*Q601+INDEX('BCA Inputs'!$BP$14:$BP$54,MATCH(I601,'BCA Inputs'!$AW$14:$AW$54,0))*F601+INDEX('BCA Inputs'!$BQ$14:$BQ$54,MATCH(I601,'BCA Inputs'!$AW$14:$AW$54,0))*G601,"")),"")</f>
        <v/>
      </c>
      <c r="AE601" s="237" t="str">
        <f t="shared" si="96"/>
        <v/>
      </c>
      <c r="AF601" s="198">
        <f t="shared" si="98"/>
        <v>0</v>
      </c>
      <c r="AG601" s="239">
        <f t="shared" si="99"/>
        <v>0</v>
      </c>
    </row>
    <row r="602" spans="1:33">
      <c r="A602" s="228"/>
      <c r="B602" s="176"/>
      <c r="C602" s="229"/>
      <c r="D602" s="230"/>
      <c r="E602" s="230"/>
      <c r="F602" s="230"/>
      <c r="G602" s="230"/>
      <c r="H602" s="231"/>
      <c r="I602" s="231"/>
      <c r="J602" s="232"/>
      <c r="K602" s="232"/>
      <c r="L602" s="232"/>
      <c r="M602" s="181">
        <f t="shared" si="97"/>
        <v>0</v>
      </c>
      <c r="N602" s="181">
        <f>IF(H602="",0,H602*I602*'Avoided Water Savings Cost'!$C$16)</f>
        <v>0</v>
      </c>
      <c r="O602" s="545">
        <f>IF(C602="",0,IF($B$3="NYSEG",C602/(1-'Avoided Electric Costs 2020'!$W$21),IF($B$3="RG&amp;E",C602/(1-'Avoided Electric Costs 2020'!$X$21),"")))</f>
        <v>0</v>
      </c>
      <c r="P602" s="546">
        <f>IF(D602="",0,IF($B$3="NYSEG",D602/(1-'Avoided Electric Costs 2020'!$W$21),IF($B$3="RG&amp;E",D602/(1-'Avoided Electric Costs 2020'!$X$21),"")))</f>
        <v>0</v>
      </c>
      <c r="Q602" s="546">
        <f>IF(E602="",0,IF($B$3="NYSEG",E602/(1-'Avoided Natural Gas Costs 2020'!$J$34),IF($B$3="RG&amp;E",E602/(1-'Avoided Natural Gas Costs 2020'!$K$34),"")))</f>
        <v>0</v>
      </c>
      <c r="R602" s="233" t="str">
        <f>IFERROR(IF(P602*'BCA Inputs'!$C$1+Q602*'BCA Inputs'!$C$2+F602*'BCA Inputs'!$C$2+G602*'BCA Inputs'!$C$2=0,"",P602*'BCA Inputs'!$C$1+Q602*'BCA Inputs'!$C$2+F602*'BCA Inputs'!$C$2+G602*'BCA Inputs'!$C$2),"")</f>
        <v/>
      </c>
      <c r="S602" s="181" t="str">
        <f t="shared" si="90"/>
        <v/>
      </c>
      <c r="T602" s="181" t="str">
        <f>IFERROR(IF($B$3="NYSEG",(INDEX('BCA Inputs'!$N$14:$N$54,MATCH(I602,'BCA Inputs'!$M$14:$M$54,0))*P602+INDEX('BCA Inputs'!$O$14:$O$54,MATCH(I602,'BCA Inputs'!$M$14:$M$54,0))*O602+INDEX('BCA Inputs'!P:P,MATCH(I602,'BCA Inputs'!M:M,0))*Q602+INDEX('BCA Inputs'!Q:Q,MATCH(I602,'BCA Inputs'!M:M,0))*F602+INDEX('BCA Inputs'!R:R,MATCH(I602,'BCA Inputs'!M:M,0))*G602)+L602+N602,IF($B$3="RG&amp;E",(INDEX('BCA Inputs'!$AX$14:$AX$54,MATCH(I602,'BCA Inputs'!$AW$14:$AW$54,0))*P602+INDEX('BCA Inputs'!$AY$14:$AY$54,MATCH(I602,'BCA Inputs'!$AW$14:$AW$54,0))*O602+INDEX('BCA Inputs'!$AZ$14:$AZ$54,MATCH(I602,'BCA Inputs'!$AW$14:$AW$54,0))*Q602+INDEX('BCA Inputs'!$BA$14:$BA$54,MATCH(I602,'BCA Inputs'!$AW$14:$AW$54,0))*F602+INDEX('BCA Inputs'!$BB$14:$BB$54,MATCH(I602,'BCA Inputs'!$AW$14:$AW$54,0))*G602)+L602+N602,"")),"")</f>
        <v/>
      </c>
      <c r="U602" s="234" t="str">
        <f t="shared" si="91"/>
        <v/>
      </c>
      <c r="V602" s="234" t="str">
        <f t="shared" si="92"/>
        <v/>
      </c>
      <c r="W602" s="234" t="str">
        <f t="shared" si="93"/>
        <v/>
      </c>
      <c r="Y602" s="235" t="str">
        <f t="shared" si="94"/>
        <v/>
      </c>
      <c r="Z602" s="236" t="str">
        <f>IFERROR(IF($B$3="NYSEG",INDEX('BCA Inputs'!$X$14:$X$54,MATCH(I602,'BCA Inputs'!$M$14:$M$54,0))*P602+INDEX('BCA Inputs'!$Y$14:$Y$54,MATCH(I602,'BCA Inputs'!$M$14:$M$54,0))*O602+INDEX('BCA Inputs'!$Z$14:$Z$54,MATCH(I602,'BCA Inputs'!$M$14:$M$54,0))*Q602+INDEX('BCA Inputs'!$AA$14:$AA$54,MATCH(I602,'BCA Inputs'!$M$14:$M$54,0))*F602+INDEX('BCA Inputs'!$AB$14:$AB$54,MATCH(I602,'BCA Inputs'!$M$14:$M$54,0))*G602,IF($B$3="RG&amp;E",INDEX('BCA Inputs'!$BG$14:$BG$54,MATCH(I602,'BCA Inputs'!$AW$14:$AW$54,0))*P602+INDEX('BCA Inputs'!$BH$14:$BH$54,MATCH(I602,'BCA Inputs'!$AW$14:$AW$54,0))*O602+INDEX('BCA Inputs'!$BI$14:$BI$54,MATCH(I602,'BCA Inputs'!$AW$14:$AW$54,0))*Q602+INDEX('BCA Inputs'!$BJ$14:$BJ$54,MATCH(I602,'BCA Inputs'!$AW$14:$AW$54,0))*F602+INDEX('BCA Inputs'!$BK$14:$BK$54,MATCH(I602,'BCA Inputs'!$AW$14:$AW$54,0))*G602,"")),"")</f>
        <v/>
      </c>
      <c r="AA602" s="237" t="str">
        <f t="shared" si="95"/>
        <v/>
      </c>
      <c r="AC602" s="238" t="str">
        <f>IFERROR((K602+R602)+IF($B$3="NYSEG",INDEX('BCA Inputs'!$AI$14:$AI$54,MATCH(I602,'BCA Inputs'!$M$14:$M$54,0))*P602+INDEX('BCA Inputs'!$AJ$14:$AJ$54,MATCH(I602,'BCA Inputs'!$M$14:$M$54,0))*Q602,IF($B$3="RG&amp;E",INDEX('BCA Inputs'!$BR$14:$BR$54,MATCH(I602,'BCA Inputs'!$AW$14:$AW$54,0))*P602+INDEX('BCA Inputs'!$BS$14:$BS$54,MATCH(I602,'BCA Inputs'!$AW$14:$AW$54,0))*Q602,"")),"")</f>
        <v/>
      </c>
      <c r="AD602" s="181" t="str">
        <f>IFERROR(IF($B$3="NYSEG",INDEX('BCA Inputs'!$AD$14:$AD$54,MATCH(I602,'BCA Inputs'!$M$14:$M$54,0))*P602+INDEX('BCA Inputs'!$AE$14:$AE$54,MATCH(I602,'BCA Inputs'!$M$14:$M$54,0))*O602+INDEX('BCA Inputs'!$AF$14:$AF$54,MATCH(I602,'BCA Inputs'!$M$14:$M$54,0))*Q602+INDEX('BCA Inputs'!$AG$14:$AG$54,MATCH(I602,'BCA Inputs'!$M$14:$M$54,0))*F602+INDEX('BCA Inputs'!$AH$14:$AH$54,MATCH(I602,'BCA Inputs'!$M$14:$M$54,0))*G602,IF($B$3="RG&amp;E",INDEX('BCA Inputs'!$BM$14:$BM$54,MATCH(I602,'BCA Inputs'!$AW$14:$AW$54,0))*P602+INDEX('BCA Inputs'!$BN$14:$BN$54,MATCH(I602,'BCA Inputs'!$AW$14:$AW$54,0))*O602+INDEX('BCA Inputs'!$BO$14:$BO$54,MATCH(I602,'BCA Inputs'!$AW$14:$AW$54,0))*Q602+INDEX('BCA Inputs'!$BP$14:$BP$54,MATCH(I602,'BCA Inputs'!$AW$14:$AW$54,0))*F602+INDEX('BCA Inputs'!$BQ$14:$BQ$54,MATCH(I602,'BCA Inputs'!$AW$14:$AW$54,0))*G602,"")),"")</f>
        <v/>
      </c>
      <c r="AE602" s="237" t="str">
        <f t="shared" si="96"/>
        <v/>
      </c>
      <c r="AF602" s="198">
        <f t="shared" si="98"/>
        <v>0</v>
      </c>
      <c r="AG602" s="239">
        <f t="shared" si="99"/>
        <v>0</v>
      </c>
    </row>
    <row r="603" spans="1:33">
      <c r="A603" s="228"/>
      <c r="B603" s="176"/>
      <c r="C603" s="229"/>
      <c r="D603" s="230"/>
      <c r="E603" s="230"/>
      <c r="F603" s="230"/>
      <c r="G603" s="230"/>
      <c r="H603" s="231"/>
      <c r="I603" s="231"/>
      <c r="J603" s="232"/>
      <c r="K603" s="232"/>
      <c r="L603" s="232"/>
      <c r="M603" s="181">
        <f t="shared" si="97"/>
        <v>0</v>
      </c>
      <c r="N603" s="181">
        <f>IF(H603="",0,H603*I603*'Avoided Water Savings Cost'!$C$16)</f>
        <v>0</v>
      </c>
      <c r="O603" s="545">
        <f>IF(C603="",0,IF($B$3="NYSEG",C603/(1-'Avoided Electric Costs 2020'!$W$21),IF($B$3="RG&amp;E",C603/(1-'Avoided Electric Costs 2020'!$X$21),"")))</f>
        <v>0</v>
      </c>
      <c r="P603" s="546">
        <f>IF(D603="",0,IF($B$3="NYSEG",D603/(1-'Avoided Electric Costs 2020'!$W$21),IF($B$3="RG&amp;E",D603/(1-'Avoided Electric Costs 2020'!$X$21),"")))</f>
        <v>0</v>
      </c>
      <c r="Q603" s="546">
        <f>IF(E603="",0,IF($B$3="NYSEG",E603/(1-'Avoided Natural Gas Costs 2020'!$J$34),IF($B$3="RG&amp;E",E603/(1-'Avoided Natural Gas Costs 2020'!$K$34),"")))</f>
        <v>0</v>
      </c>
      <c r="R603" s="233" t="str">
        <f>IFERROR(IF(P603*'BCA Inputs'!$C$1+Q603*'BCA Inputs'!$C$2+F603*'BCA Inputs'!$C$2+G603*'BCA Inputs'!$C$2=0,"",P603*'BCA Inputs'!$C$1+Q603*'BCA Inputs'!$C$2+F603*'BCA Inputs'!$C$2+G603*'BCA Inputs'!$C$2),"")</f>
        <v/>
      </c>
      <c r="S603" s="181" t="str">
        <f t="shared" si="90"/>
        <v/>
      </c>
      <c r="T603" s="181" t="str">
        <f>IFERROR(IF($B$3="NYSEG",(INDEX('BCA Inputs'!$N$14:$N$54,MATCH(I603,'BCA Inputs'!$M$14:$M$54,0))*P603+INDEX('BCA Inputs'!$O$14:$O$54,MATCH(I603,'BCA Inputs'!$M$14:$M$54,0))*O603+INDEX('BCA Inputs'!P:P,MATCH(I603,'BCA Inputs'!M:M,0))*Q603+INDEX('BCA Inputs'!Q:Q,MATCH(I603,'BCA Inputs'!M:M,0))*F603+INDEX('BCA Inputs'!R:R,MATCH(I603,'BCA Inputs'!M:M,0))*G603)+L603+N603,IF($B$3="RG&amp;E",(INDEX('BCA Inputs'!$AX$14:$AX$54,MATCH(I603,'BCA Inputs'!$AW$14:$AW$54,0))*P603+INDEX('BCA Inputs'!$AY$14:$AY$54,MATCH(I603,'BCA Inputs'!$AW$14:$AW$54,0))*O603+INDEX('BCA Inputs'!$AZ$14:$AZ$54,MATCH(I603,'BCA Inputs'!$AW$14:$AW$54,0))*Q603+INDEX('BCA Inputs'!$BA$14:$BA$54,MATCH(I603,'BCA Inputs'!$AW$14:$AW$54,0))*F603+INDEX('BCA Inputs'!$BB$14:$BB$54,MATCH(I603,'BCA Inputs'!$AW$14:$AW$54,0))*G603)+L603+N603,"")),"")</f>
        <v/>
      </c>
      <c r="U603" s="234" t="str">
        <f t="shared" si="91"/>
        <v/>
      </c>
      <c r="V603" s="234" t="str">
        <f t="shared" si="92"/>
        <v/>
      </c>
      <c r="W603" s="234" t="str">
        <f t="shared" si="93"/>
        <v/>
      </c>
      <c r="Y603" s="235" t="str">
        <f t="shared" si="94"/>
        <v/>
      </c>
      <c r="Z603" s="236" t="str">
        <f>IFERROR(IF($B$3="NYSEG",INDEX('BCA Inputs'!$X$14:$X$54,MATCH(I603,'BCA Inputs'!$M$14:$M$54,0))*P603+INDEX('BCA Inputs'!$Y$14:$Y$54,MATCH(I603,'BCA Inputs'!$M$14:$M$54,0))*O603+INDEX('BCA Inputs'!$Z$14:$Z$54,MATCH(I603,'BCA Inputs'!$M$14:$M$54,0))*Q603+INDEX('BCA Inputs'!$AA$14:$AA$54,MATCH(I603,'BCA Inputs'!$M$14:$M$54,0))*F603+INDEX('BCA Inputs'!$AB$14:$AB$54,MATCH(I603,'BCA Inputs'!$M$14:$M$54,0))*G603,IF($B$3="RG&amp;E",INDEX('BCA Inputs'!$BG$14:$BG$54,MATCH(I603,'BCA Inputs'!$AW$14:$AW$54,0))*P603+INDEX('BCA Inputs'!$BH$14:$BH$54,MATCH(I603,'BCA Inputs'!$AW$14:$AW$54,0))*O603+INDEX('BCA Inputs'!$BI$14:$BI$54,MATCH(I603,'BCA Inputs'!$AW$14:$AW$54,0))*Q603+INDEX('BCA Inputs'!$BJ$14:$BJ$54,MATCH(I603,'BCA Inputs'!$AW$14:$AW$54,0))*F603+INDEX('BCA Inputs'!$BK$14:$BK$54,MATCH(I603,'BCA Inputs'!$AW$14:$AW$54,0))*G603,"")),"")</f>
        <v/>
      </c>
      <c r="AA603" s="237" t="str">
        <f t="shared" si="95"/>
        <v/>
      </c>
      <c r="AC603" s="238" t="str">
        <f>IFERROR((K603+R603)+IF($B$3="NYSEG",INDEX('BCA Inputs'!$AI$14:$AI$54,MATCH(I603,'BCA Inputs'!$M$14:$M$54,0))*P603+INDEX('BCA Inputs'!$AJ$14:$AJ$54,MATCH(I603,'BCA Inputs'!$M$14:$M$54,0))*Q603,IF($B$3="RG&amp;E",INDEX('BCA Inputs'!$BR$14:$BR$54,MATCH(I603,'BCA Inputs'!$AW$14:$AW$54,0))*P603+INDEX('BCA Inputs'!$BS$14:$BS$54,MATCH(I603,'BCA Inputs'!$AW$14:$AW$54,0))*Q603,"")),"")</f>
        <v/>
      </c>
      <c r="AD603" s="181" t="str">
        <f>IFERROR(IF($B$3="NYSEG",INDEX('BCA Inputs'!$AD$14:$AD$54,MATCH(I603,'BCA Inputs'!$M$14:$M$54,0))*P603+INDEX('BCA Inputs'!$AE$14:$AE$54,MATCH(I603,'BCA Inputs'!$M$14:$M$54,0))*O603+INDEX('BCA Inputs'!$AF$14:$AF$54,MATCH(I603,'BCA Inputs'!$M$14:$M$54,0))*Q603+INDEX('BCA Inputs'!$AG$14:$AG$54,MATCH(I603,'BCA Inputs'!$M$14:$M$54,0))*F603+INDEX('BCA Inputs'!$AH$14:$AH$54,MATCH(I603,'BCA Inputs'!$M$14:$M$54,0))*G603,IF($B$3="RG&amp;E",INDEX('BCA Inputs'!$BM$14:$BM$54,MATCH(I603,'BCA Inputs'!$AW$14:$AW$54,0))*P603+INDEX('BCA Inputs'!$BN$14:$BN$54,MATCH(I603,'BCA Inputs'!$AW$14:$AW$54,0))*O603+INDEX('BCA Inputs'!$BO$14:$BO$54,MATCH(I603,'BCA Inputs'!$AW$14:$AW$54,0))*Q603+INDEX('BCA Inputs'!$BP$14:$BP$54,MATCH(I603,'BCA Inputs'!$AW$14:$AW$54,0))*F603+INDEX('BCA Inputs'!$BQ$14:$BQ$54,MATCH(I603,'BCA Inputs'!$AW$14:$AW$54,0))*G603,"")),"")</f>
        <v/>
      </c>
      <c r="AE603" s="237" t="str">
        <f t="shared" si="96"/>
        <v/>
      </c>
      <c r="AF603" s="198">
        <f t="shared" si="98"/>
        <v>0</v>
      </c>
      <c r="AG603" s="239">
        <f t="shared" si="99"/>
        <v>0</v>
      </c>
    </row>
    <row r="604" spans="1:33">
      <c r="A604" s="228"/>
      <c r="B604" s="176"/>
      <c r="C604" s="229"/>
      <c r="D604" s="230"/>
      <c r="E604" s="230"/>
      <c r="F604" s="230"/>
      <c r="G604" s="230"/>
      <c r="H604" s="231"/>
      <c r="I604" s="231"/>
      <c r="J604" s="232"/>
      <c r="K604" s="232"/>
      <c r="L604" s="232"/>
      <c r="M604" s="181">
        <f t="shared" si="97"/>
        <v>0</v>
      </c>
      <c r="N604" s="181">
        <f>IF(H604="",0,H604*I604*'Avoided Water Savings Cost'!$C$16)</f>
        <v>0</v>
      </c>
      <c r="O604" s="545">
        <f>IF(C604="",0,IF($B$3="NYSEG",C604/(1-'Avoided Electric Costs 2020'!$W$21),IF($B$3="RG&amp;E",C604/(1-'Avoided Electric Costs 2020'!$X$21),"")))</f>
        <v>0</v>
      </c>
      <c r="P604" s="546">
        <f>IF(D604="",0,IF($B$3="NYSEG",D604/(1-'Avoided Electric Costs 2020'!$W$21),IF($B$3="RG&amp;E",D604/(1-'Avoided Electric Costs 2020'!$X$21),"")))</f>
        <v>0</v>
      </c>
      <c r="Q604" s="546">
        <f>IF(E604="",0,IF($B$3="NYSEG",E604/(1-'Avoided Natural Gas Costs 2020'!$J$34),IF($B$3="RG&amp;E",E604/(1-'Avoided Natural Gas Costs 2020'!$K$34),"")))</f>
        <v>0</v>
      </c>
      <c r="R604" s="233" t="str">
        <f>IFERROR(IF(P604*'BCA Inputs'!$C$1+Q604*'BCA Inputs'!$C$2+F604*'BCA Inputs'!$C$2+G604*'BCA Inputs'!$C$2=0,"",P604*'BCA Inputs'!$C$1+Q604*'BCA Inputs'!$C$2+F604*'BCA Inputs'!$C$2+G604*'BCA Inputs'!$C$2),"")</f>
        <v/>
      </c>
      <c r="S604" s="181" t="str">
        <f t="shared" si="90"/>
        <v/>
      </c>
      <c r="T604" s="181" t="str">
        <f>IFERROR(IF($B$3="NYSEG",(INDEX('BCA Inputs'!$N$14:$N$54,MATCH(I604,'BCA Inputs'!$M$14:$M$54,0))*P604+INDEX('BCA Inputs'!$O$14:$O$54,MATCH(I604,'BCA Inputs'!$M$14:$M$54,0))*O604+INDEX('BCA Inputs'!P:P,MATCH(I604,'BCA Inputs'!M:M,0))*Q604+INDEX('BCA Inputs'!Q:Q,MATCH(I604,'BCA Inputs'!M:M,0))*F604+INDEX('BCA Inputs'!R:R,MATCH(I604,'BCA Inputs'!M:M,0))*G604)+L604+N604,IF($B$3="RG&amp;E",(INDEX('BCA Inputs'!$AX$14:$AX$54,MATCH(I604,'BCA Inputs'!$AW$14:$AW$54,0))*P604+INDEX('BCA Inputs'!$AY$14:$AY$54,MATCH(I604,'BCA Inputs'!$AW$14:$AW$54,0))*O604+INDEX('BCA Inputs'!$AZ$14:$AZ$54,MATCH(I604,'BCA Inputs'!$AW$14:$AW$54,0))*Q604+INDEX('BCA Inputs'!$BA$14:$BA$54,MATCH(I604,'BCA Inputs'!$AW$14:$AW$54,0))*F604+INDEX('BCA Inputs'!$BB$14:$BB$54,MATCH(I604,'BCA Inputs'!$AW$14:$AW$54,0))*G604)+L604+N604,"")),"")</f>
        <v/>
      </c>
      <c r="U604" s="234" t="str">
        <f t="shared" si="91"/>
        <v/>
      </c>
      <c r="V604" s="234" t="str">
        <f t="shared" si="92"/>
        <v/>
      </c>
      <c r="W604" s="234" t="str">
        <f t="shared" si="93"/>
        <v/>
      </c>
      <c r="Y604" s="235" t="str">
        <f t="shared" si="94"/>
        <v/>
      </c>
      <c r="Z604" s="236" t="str">
        <f>IFERROR(IF($B$3="NYSEG",INDEX('BCA Inputs'!$X$14:$X$54,MATCH(I604,'BCA Inputs'!$M$14:$M$54,0))*P604+INDEX('BCA Inputs'!$Y$14:$Y$54,MATCH(I604,'BCA Inputs'!$M$14:$M$54,0))*O604+INDEX('BCA Inputs'!$Z$14:$Z$54,MATCH(I604,'BCA Inputs'!$M$14:$M$54,0))*Q604+INDEX('BCA Inputs'!$AA$14:$AA$54,MATCH(I604,'BCA Inputs'!$M$14:$M$54,0))*F604+INDEX('BCA Inputs'!$AB$14:$AB$54,MATCH(I604,'BCA Inputs'!$M$14:$M$54,0))*G604,IF($B$3="RG&amp;E",INDEX('BCA Inputs'!$BG$14:$BG$54,MATCH(I604,'BCA Inputs'!$AW$14:$AW$54,0))*P604+INDEX('BCA Inputs'!$BH$14:$BH$54,MATCH(I604,'BCA Inputs'!$AW$14:$AW$54,0))*O604+INDEX('BCA Inputs'!$BI$14:$BI$54,MATCH(I604,'BCA Inputs'!$AW$14:$AW$54,0))*Q604+INDEX('BCA Inputs'!$BJ$14:$BJ$54,MATCH(I604,'BCA Inputs'!$AW$14:$AW$54,0))*F604+INDEX('BCA Inputs'!$BK$14:$BK$54,MATCH(I604,'BCA Inputs'!$AW$14:$AW$54,0))*G604,"")),"")</f>
        <v/>
      </c>
      <c r="AA604" s="237" t="str">
        <f t="shared" si="95"/>
        <v/>
      </c>
      <c r="AC604" s="238" t="str">
        <f>IFERROR((K604+R604)+IF($B$3="NYSEG",INDEX('BCA Inputs'!$AI$14:$AI$54,MATCH(I604,'BCA Inputs'!$M$14:$M$54,0))*P604+INDEX('BCA Inputs'!$AJ$14:$AJ$54,MATCH(I604,'BCA Inputs'!$M$14:$M$54,0))*Q604,IF($B$3="RG&amp;E",INDEX('BCA Inputs'!$BR$14:$BR$54,MATCH(I604,'BCA Inputs'!$AW$14:$AW$54,0))*P604+INDEX('BCA Inputs'!$BS$14:$BS$54,MATCH(I604,'BCA Inputs'!$AW$14:$AW$54,0))*Q604,"")),"")</f>
        <v/>
      </c>
      <c r="AD604" s="181" t="str">
        <f>IFERROR(IF($B$3="NYSEG",INDEX('BCA Inputs'!$AD$14:$AD$54,MATCH(I604,'BCA Inputs'!$M$14:$M$54,0))*P604+INDEX('BCA Inputs'!$AE$14:$AE$54,MATCH(I604,'BCA Inputs'!$M$14:$M$54,0))*O604+INDEX('BCA Inputs'!$AF$14:$AF$54,MATCH(I604,'BCA Inputs'!$M$14:$M$54,0))*Q604+INDEX('BCA Inputs'!$AG$14:$AG$54,MATCH(I604,'BCA Inputs'!$M$14:$M$54,0))*F604+INDEX('BCA Inputs'!$AH$14:$AH$54,MATCH(I604,'BCA Inputs'!$M$14:$M$54,0))*G604,IF($B$3="RG&amp;E",INDEX('BCA Inputs'!$BM$14:$BM$54,MATCH(I604,'BCA Inputs'!$AW$14:$AW$54,0))*P604+INDEX('BCA Inputs'!$BN$14:$BN$54,MATCH(I604,'BCA Inputs'!$AW$14:$AW$54,0))*O604+INDEX('BCA Inputs'!$BO$14:$BO$54,MATCH(I604,'BCA Inputs'!$AW$14:$AW$54,0))*Q604+INDEX('BCA Inputs'!$BP$14:$BP$54,MATCH(I604,'BCA Inputs'!$AW$14:$AW$54,0))*F604+INDEX('BCA Inputs'!$BQ$14:$BQ$54,MATCH(I604,'BCA Inputs'!$AW$14:$AW$54,0))*G604,"")),"")</f>
        <v/>
      </c>
      <c r="AE604" s="237" t="str">
        <f t="shared" si="96"/>
        <v/>
      </c>
      <c r="AF604" s="198">
        <f t="shared" si="98"/>
        <v>0</v>
      </c>
      <c r="AG604" s="239">
        <f t="shared" si="99"/>
        <v>0</v>
      </c>
    </row>
    <row r="605" spans="1:33">
      <c r="A605" s="228"/>
      <c r="B605" s="176"/>
      <c r="C605" s="229"/>
      <c r="D605" s="230"/>
      <c r="E605" s="230"/>
      <c r="F605" s="230"/>
      <c r="G605" s="230"/>
      <c r="H605" s="231"/>
      <c r="I605" s="231"/>
      <c r="J605" s="232"/>
      <c r="K605" s="232"/>
      <c r="L605" s="232"/>
      <c r="M605" s="181">
        <f t="shared" si="97"/>
        <v>0</v>
      </c>
      <c r="N605" s="181">
        <f>IF(H605="",0,H605*I605*'Avoided Water Savings Cost'!$C$16)</f>
        <v>0</v>
      </c>
      <c r="O605" s="545">
        <f>IF(C605="",0,IF($B$3="NYSEG",C605/(1-'Avoided Electric Costs 2020'!$W$21),IF($B$3="RG&amp;E",C605/(1-'Avoided Electric Costs 2020'!$X$21),"")))</f>
        <v>0</v>
      </c>
      <c r="P605" s="546">
        <f>IF(D605="",0,IF($B$3="NYSEG",D605/(1-'Avoided Electric Costs 2020'!$W$21),IF($B$3="RG&amp;E",D605/(1-'Avoided Electric Costs 2020'!$X$21),"")))</f>
        <v>0</v>
      </c>
      <c r="Q605" s="546">
        <f>IF(E605="",0,IF($B$3="NYSEG",E605/(1-'Avoided Natural Gas Costs 2020'!$J$34),IF($B$3="RG&amp;E",E605/(1-'Avoided Natural Gas Costs 2020'!$K$34),"")))</f>
        <v>0</v>
      </c>
      <c r="R605" s="233" t="str">
        <f>IFERROR(IF(P605*'BCA Inputs'!$C$1+Q605*'BCA Inputs'!$C$2+F605*'BCA Inputs'!$C$2+G605*'BCA Inputs'!$C$2=0,"",P605*'BCA Inputs'!$C$1+Q605*'BCA Inputs'!$C$2+F605*'BCA Inputs'!$C$2+G605*'BCA Inputs'!$C$2),"")</f>
        <v/>
      </c>
      <c r="S605" s="181" t="str">
        <f t="shared" si="90"/>
        <v/>
      </c>
      <c r="T605" s="181" t="str">
        <f>IFERROR(IF($B$3="NYSEG",(INDEX('BCA Inputs'!$N$14:$N$54,MATCH(I605,'BCA Inputs'!$M$14:$M$54,0))*P605+INDEX('BCA Inputs'!$O$14:$O$54,MATCH(I605,'BCA Inputs'!$M$14:$M$54,0))*O605+INDEX('BCA Inputs'!P:P,MATCH(I605,'BCA Inputs'!M:M,0))*Q605+INDEX('BCA Inputs'!Q:Q,MATCH(I605,'BCA Inputs'!M:M,0))*F605+INDEX('BCA Inputs'!R:R,MATCH(I605,'BCA Inputs'!M:M,0))*G605)+L605+N605,IF($B$3="RG&amp;E",(INDEX('BCA Inputs'!$AX$14:$AX$54,MATCH(I605,'BCA Inputs'!$AW$14:$AW$54,0))*P605+INDEX('BCA Inputs'!$AY$14:$AY$54,MATCH(I605,'BCA Inputs'!$AW$14:$AW$54,0))*O605+INDEX('BCA Inputs'!$AZ$14:$AZ$54,MATCH(I605,'BCA Inputs'!$AW$14:$AW$54,0))*Q605+INDEX('BCA Inputs'!$BA$14:$BA$54,MATCH(I605,'BCA Inputs'!$AW$14:$AW$54,0))*F605+INDEX('BCA Inputs'!$BB$14:$BB$54,MATCH(I605,'BCA Inputs'!$AW$14:$AW$54,0))*G605)+L605+N605,"")),"")</f>
        <v/>
      </c>
      <c r="U605" s="234" t="str">
        <f t="shared" si="91"/>
        <v/>
      </c>
      <c r="V605" s="234" t="str">
        <f t="shared" si="92"/>
        <v/>
      </c>
      <c r="W605" s="234" t="str">
        <f t="shared" si="93"/>
        <v/>
      </c>
      <c r="Y605" s="235" t="str">
        <f t="shared" si="94"/>
        <v/>
      </c>
      <c r="Z605" s="236" t="str">
        <f>IFERROR(IF($B$3="NYSEG",INDEX('BCA Inputs'!$X$14:$X$54,MATCH(I605,'BCA Inputs'!$M$14:$M$54,0))*P605+INDEX('BCA Inputs'!$Y$14:$Y$54,MATCH(I605,'BCA Inputs'!$M$14:$M$54,0))*O605+INDEX('BCA Inputs'!$Z$14:$Z$54,MATCH(I605,'BCA Inputs'!$M$14:$M$54,0))*Q605+INDEX('BCA Inputs'!$AA$14:$AA$54,MATCH(I605,'BCA Inputs'!$M$14:$M$54,0))*F605+INDEX('BCA Inputs'!$AB$14:$AB$54,MATCH(I605,'BCA Inputs'!$M$14:$M$54,0))*G605,IF($B$3="RG&amp;E",INDEX('BCA Inputs'!$BG$14:$BG$54,MATCH(I605,'BCA Inputs'!$AW$14:$AW$54,0))*P605+INDEX('BCA Inputs'!$BH$14:$BH$54,MATCH(I605,'BCA Inputs'!$AW$14:$AW$54,0))*O605+INDEX('BCA Inputs'!$BI$14:$BI$54,MATCH(I605,'BCA Inputs'!$AW$14:$AW$54,0))*Q605+INDEX('BCA Inputs'!$BJ$14:$BJ$54,MATCH(I605,'BCA Inputs'!$AW$14:$AW$54,0))*F605+INDEX('BCA Inputs'!$BK$14:$BK$54,MATCH(I605,'BCA Inputs'!$AW$14:$AW$54,0))*G605,"")),"")</f>
        <v/>
      </c>
      <c r="AA605" s="237" t="str">
        <f t="shared" si="95"/>
        <v/>
      </c>
      <c r="AC605" s="238" t="str">
        <f>IFERROR((K605+R605)+IF($B$3="NYSEG",INDEX('BCA Inputs'!$AI$14:$AI$54,MATCH(I605,'BCA Inputs'!$M$14:$M$54,0))*P605+INDEX('BCA Inputs'!$AJ$14:$AJ$54,MATCH(I605,'BCA Inputs'!$M$14:$M$54,0))*Q605,IF($B$3="RG&amp;E",INDEX('BCA Inputs'!$BR$14:$BR$54,MATCH(I605,'BCA Inputs'!$AW$14:$AW$54,0))*P605+INDEX('BCA Inputs'!$BS$14:$BS$54,MATCH(I605,'BCA Inputs'!$AW$14:$AW$54,0))*Q605,"")),"")</f>
        <v/>
      </c>
      <c r="AD605" s="181" t="str">
        <f>IFERROR(IF($B$3="NYSEG",INDEX('BCA Inputs'!$AD$14:$AD$54,MATCH(I605,'BCA Inputs'!$M$14:$M$54,0))*P605+INDEX('BCA Inputs'!$AE$14:$AE$54,MATCH(I605,'BCA Inputs'!$M$14:$M$54,0))*O605+INDEX('BCA Inputs'!$AF$14:$AF$54,MATCH(I605,'BCA Inputs'!$M$14:$M$54,0))*Q605+INDEX('BCA Inputs'!$AG$14:$AG$54,MATCH(I605,'BCA Inputs'!$M$14:$M$54,0))*F605+INDEX('BCA Inputs'!$AH$14:$AH$54,MATCH(I605,'BCA Inputs'!$M$14:$M$54,0))*G605,IF($B$3="RG&amp;E",INDEX('BCA Inputs'!$BM$14:$BM$54,MATCH(I605,'BCA Inputs'!$AW$14:$AW$54,0))*P605+INDEX('BCA Inputs'!$BN$14:$BN$54,MATCH(I605,'BCA Inputs'!$AW$14:$AW$54,0))*O605+INDEX('BCA Inputs'!$BO$14:$BO$54,MATCH(I605,'BCA Inputs'!$AW$14:$AW$54,0))*Q605+INDEX('BCA Inputs'!$BP$14:$BP$54,MATCH(I605,'BCA Inputs'!$AW$14:$AW$54,0))*F605+INDEX('BCA Inputs'!$BQ$14:$BQ$54,MATCH(I605,'BCA Inputs'!$AW$14:$AW$54,0))*G605,"")),"")</f>
        <v/>
      </c>
      <c r="AE605" s="237" t="str">
        <f t="shared" si="96"/>
        <v/>
      </c>
      <c r="AF605" s="198">
        <f t="shared" si="98"/>
        <v>0</v>
      </c>
      <c r="AG605" s="239">
        <f t="shared" si="99"/>
        <v>0</v>
      </c>
    </row>
    <row r="606" spans="1:33">
      <c r="A606" s="228"/>
      <c r="B606" s="176"/>
      <c r="C606" s="229"/>
      <c r="D606" s="230"/>
      <c r="E606" s="230"/>
      <c r="F606" s="230"/>
      <c r="G606" s="230"/>
      <c r="H606" s="231"/>
      <c r="I606" s="231"/>
      <c r="J606" s="232"/>
      <c r="K606" s="232"/>
      <c r="L606" s="232"/>
      <c r="M606" s="181">
        <f t="shared" si="97"/>
        <v>0</v>
      </c>
      <c r="N606" s="181">
        <f>IF(H606="",0,H606*I606*'Avoided Water Savings Cost'!$C$16)</f>
        <v>0</v>
      </c>
      <c r="O606" s="545">
        <f>IF(C606="",0,IF($B$3="NYSEG",C606/(1-'Avoided Electric Costs 2020'!$W$21),IF($B$3="RG&amp;E",C606/(1-'Avoided Electric Costs 2020'!$X$21),"")))</f>
        <v>0</v>
      </c>
      <c r="P606" s="546">
        <f>IF(D606="",0,IF($B$3="NYSEG",D606/(1-'Avoided Electric Costs 2020'!$W$21),IF($B$3="RG&amp;E",D606/(1-'Avoided Electric Costs 2020'!$X$21),"")))</f>
        <v>0</v>
      </c>
      <c r="Q606" s="546">
        <f>IF(E606="",0,IF($B$3="NYSEG",E606/(1-'Avoided Natural Gas Costs 2020'!$J$34),IF($B$3="RG&amp;E",E606/(1-'Avoided Natural Gas Costs 2020'!$K$34),"")))</f>
        <v>0</v>
      </c>
      <c r="R606" s="233" t="str">
        <f>IFERROR(IF(P606*'BCA Inputs'!$C$1+Q606*'BCA Inputs'!$C$2+F606*'BCA Inputs'!$C$2+G606*'BCA Inputs'!$C$2=0,"",P606*'BCA Inputs'!$C$1+Q606*'BCA Inputs'!$C$2+F606*'BCA Inputs'!$C$2+G606*'BCA Inputs'!$C$2),"")</f>
        <v/>
      </c>
      <c r="S606" s="181" t="str">
        <f t="shared" si="90"/>
        <v/>
      </c>
      <c r="T606" s="181" t="str">
        <f>IFERROR(IF($B$3="NYSEG",(INDEX('BCA Inputs'!$N$14:$N$54,MATCH(I606,'BCA Inputs'!$M$14:$M$54,0))*P606+INDEX('BCA Inputs'!$O$14:$O$54,MATCH(I606,'BCA Inputs'!$M$14:$M$54,0))*O606+INDEX('BCA Inputs'!P:P,MATCH(I606,'BCA Inputs'!M:M,0))*Q606+INDEX('BCA Inputs'!Q:Q,MATCH(I606,'BCA Inputs'!M:M,0))*F606+INDEX('BCA Inputs'!R:R,MATCH(I606,'BCA Inputs'!M:M,0))*G606)+L606+N606,IF($B$3="RG&amp;E",(INDEX('BCA Inputs'!$AX$14:$AX$54,MATCH(I606,'BCA Inputs'!$AW$14:$AW$54,0))*P606+INDEX('BCA Inputs'!$AY$14:$AY$54,MATCH(I606,'BCA Inputs'!$AW$14:$AW$54,0))*O606+INDEX('BCA Inputs'!$AZ$14:$AZ$54,MATCH(I606,'BCA Inputs'!$AW$14:$AW$54,0))*Q606+INDEX('BCA Inputs'!$BA$14:$BA$54,MATCH(I606,'BCA Inputs'!$AW$14:$AW$54,0))*F606+INDEX('BCA Inputs'!$BB$14:$BB$54,MATCH(I606,'BCA Inputs'!$AW$14:$AW$54,0))*G606)+L606+N606,"")),"")</f>
        <v/>
      </c>
      <c r="U606" s="234" t="str">
        <f t="shared" si="91"/>
        <v/>
      </c>
      <c r="V606" s="234" t="str">
        <f t="shared" si="92"/>
        <v/>
      </c>
      <c r="W606" s="234" t="str">
        <f t="shared" si="93"/>
        <v/>
      </c>
      <c r="Y606" s="235" t="str">
        <f t="shared" si="94"/>
        <v/>
      </c>
      <c r="Z606" s="236" t="str">
        <f>IFERROR(IF($B$3="NYSEG",INDEX('BCA Inputs'!$X$14:$X$54,MATCH(I606,'BCA Inputs'!$M$14:$M$54,0))*P606+INDEX('BCA Inputs'!$Y$14:$Y$54,MATCH(I606,'BCA Inputs'!$M$14:$M$54,0))*O606+INDEX('BCA Inputs'!$Z$14:$Z$54,MATCH(I606,'BCA Inputs'!$M$14:$M$54,0))*Q606+INDEX('BCA Inputs'!$AA$14:$AA$54,MATCH(I606,'BCA Inputs'!$M$14:$M$54,0))*F606+INDEX('BCA Inputs'!$AB$14:$AB$54,MATCH(I606,'BCA Inputs'!$M$14:$M$54,0))*G606,IF($B$3="RG&amp;E",INDEX('BCA Inputs'!$BG$14:$BG$54,MATCH(I606,'BCA Inputs'!$AW$14:$AW$54,0))*P606+INDEX('BCA Inputs'!$BH$14:$BH$54,MATCH(I606,'BCA Inputs'!$AW$14:$AW$54,0))*O606+INDEX('BCA Inputs'!$BI$14:$BI$54,MATCH(I606,'BCA Inputs'!$AW$14:$AW$54,0))*Q606+INDEX('BCA Inputs'!$BJ$14:$BJ$54,MATCH(I606,'BCA Inputs'!$AW$14:$AW$54,0))*F606+INDEX('BCA Inputs'!$BK$14:$BK$54,MATCH(I606,'BCA Inputs'!$AW$14:$AW$54,0))*G606,"")),"")</f>
        <v/>
      </c>
      <c r="AA606" s="237" t="str">
        <f t="shared" si="95"/>
        <v/>
      </c>
      <c r="AC606" s="238" t="str">
        <f>IFERROR((K606+R606)+IF($B$3="NYSEG",INDEX('BCA Inputs'!$AI$14:$AI$54,MATCH(I606,'BCA Inputs'!$M$14:$M$54,0))*P606+INDEX('BCA Inputs'!$AJ$14:$AJ$54,MATCH(I606,'BCA Inputs'!$M$14:$M$54,0))*Q606,IF($B$3="RG&amp;E",INDEX('BCA Inputs'!$BR$14:$BR$54,MATCH(I606,'BCA Inputs'!$AW$14:$AW$54,0))*P606+INDEX('BCA Inputs'!$BS$14:$BS$54,MATCH(I606,'BCA Inputs'!$AW$14:$AW$54,0))*Q606,"")),"")</f>
        <v/>
      </c>
      <c r="AD606" s="181" t="str">
        <f>IFERROR(IF($B$3="NYSEG",INDEX('BCA Inputs'!$AD$14:$AD$54,MATCH(I606,'BCA Inputs'!$M$14:$M$54,0))*P606+INDEX('BCA Inputs'!$AE$14:$AE$54,MATCH(I606,'BCA Inputs'!$M$14:$M$54,0))*O606+INDEX('BCA Inputs'!$AF$14:$AF$54,MATCH(I606,'BCA Inputs'!$M$14:$M$54,0))*Q606+INDEX('BCA Inputs'!$AG$14:$AG$54,MATCH(I606,'BCA Inputs'!$M$14:$M$54,0))*F606+INDEX('BCA Inputs'!$AH$14:$AH$54,MATCH(I606,'BCA Inputs'!$M$14:$M$54,0))*G606,IF($B$3="RG&amp;E",INDEX('BCA Inputs'!$BM$14:$BM$54,MATCH(I606,'BCA Inputs'!$AW$14:$AW$54,0))*P606+INDEX('BCA Inputs'!$BN$14:$BN$54,MATCH(I606,'BCA Inputs'!$AW$14:$AW$54,0))*O606+INDEX('BCA Inputs'!$BO$14:$BO$54,MATCH(I606,'BCA Inputs'!$AW$14:$AW$54,0))*Q606+INDEX('BCA Inputs'!$BP$14:$BP$54,MATCH(I606,'BCA Inputs'!$AW$14:$AW$54,0))*F606+INDEX('BCA Inputs'!$BQ$14:$BQ$54,MATCH(I606,'BCA Inputs'!$AW$14:$AW$54,0))*G606,"")),"")</f>
        <v/>
      </c>
      <c r="AE606" s="237" t="str">
        <f t="shared" si="96"/>
        <v/>
      </c>
      <c r="AF606" s="198">
        <f t="shared" si="98"/>
        <v>0</v>
      </c>
      <c r="AG606" s="239">
        <f t="shared" si="99"/>
        <v>0</v>
      </c>
    </row>
    <row r="607" spans="1:33">
      <c r="A607" s="228"/>
      <c r="B607" s="176"/>
      <c r="C607" s="229"/>
      <c r="D607" s="230"/>
      <c r="E607" s="230"/>
      <c r="F607" s="230"/>
      <c r="G607" s="230"/>
      <c r="H607" s="231"/>
      <c r="I607" s="231"/>
      <c r="J607" s="232"/>
      <c r="K607" s="232"/>
      <c r="L607" s="232"/>
      <c r="M607" s="181">
        <f t="shared" si="97"/>
        <v>0</v>
      </c>
      <c r="N607" s="181">
        <f>IF(H607="",0,H607*I607*'Avoided Water Savings Cost'!$C$16)</f>
        <v>0</v>
      </c>
      <c r="O607" s="545">
        <f>IF(C607="",0,IF($B$3="NYSEG",C607/(1-'Avoided Electric Costs 2020'!$W$21),IF($B$3="RG&amp;E",C607/(1-'Avoided Electric Costs 2020'!$X$21),"")))</f>
        <v>0</v>
      </c>
      <c r="P607" s="546">
        <f>IF(D607="",0,IF($B$3="NYSEG",D607/(1-'Avoided Electric Costs 2020'!$W$21),IF($B$3="RG&amp;E",D607/(1-'Avoided Electric Costs 2020'!$X$21),"")))</f>
        <v>0</v>
      </c>
      <c r="Q607" s="546">
        <f>IF(E607="",0,IF($B$3="NYSEG",E607/(1-'Avoided Natural Gas Costs 2020'!$J$34),IF($B$3="RG&amp;E",E607/(1-'Avoided Natural Gas Costs 2020'!$K$34),"")))</f>
        <v>0</v>
      </c>
      <c r="R607" s="233" t="str">
        <f>IFERROR(IF(P607*'BCA Inputs'!$C$1+Q607*'BCA Inputs'!$C$2+F607*'BCA Inputs'!$C$2+G607*'BCA Inputs'!$C$2=0,"",P607*'BCA Inputs'!$C$1+Q607*'BCA Inputs'!$C$2+F607*'BCA Inputs'!$C$2+G607*'BCA Inputs'!$C$2),"")</f>
        <v/>
      </c>
      <c r="S607" s="181" t="str">
        <f t="shared" si="90"/>
        <v/>
      </c>
      <c r="T607" s="181" t="str">
        <f>IFERROR(IF($B$3="NYSEG",(INDEX('BCA Inputs'!$N$14:$N$54,MATCH(I607,'BCA Inputs'!$M$14:$M$54,0))*P607+INDEX('BCA Inputs'!$O$14:$O$54,MATCH(I607,'BCA Inputs'!$M$14:$M$54,0))*O607+INDEX('BCA Inputs'!P:P,MATCH(I607,'BCA Inputs'!M:M,0))*Q607+INDEX('BCA Inputs'!Q:Q,MATCH(I607,'BCA Inputs'!M:M,0))*F607+INDEX('BCA Inputs'!R:R,MATCH(I607,'BCA Inputs'!M:M,0))*G607)+L607+N607,IF($B$3="RG&amp;E",(INDEX('BCA Inputs'!$AX$14:$AX$54,MATCH(I607,'BCA Inputs'!$AW$14:$AW$54,0))*P607+INDEX('BCA Inputs'!$AY$14:$AY$54,MATCH(I607,'BCA Inputs'!$AW$14:$AW$54,0))*O607+INDEX('BCA Inputs'!$AZ$14:$AZ$54,MATCH(I607,'BCA Inputs'!$AW$14:$AW$54,0))*Q607+INDEX('BCA Inputs'!$BA$14:$BA$54,MATCH(I607,'BCA Inputs'!$AW$14:$AW$54,0))*F607+INDEX('BCA Inputs'!$BB$14:$BB$54,MATCH(I607,'BCA Inputs'!$AW$14:$AW$54,0))*G607)+L607+N607,"")),"")</f>
        <v/>
      </c>
      <c r="U607" s="234" t="str">
        <f t="shared" si="91"/>
        <v/>
      </c>
      <c r="V607" s="234" t="str">
        <f t="shared" si="92"/>
        <v/>
      </c>
      <c r="W607" s="234" t="str">
        <f t="shared" si="93"/>
        <v/>
      </c>
      <c r="Y607" s="235" t="str">
        <f t="shared" si="94"/>
        <v/>
      </c>
      <c r="Z607" s="236" t="str">
        <f>IFERROR(IF($B$3="NYSEG",INDEX('BCA Inputs'!$X$14:$X$54,MATCH(I607,'BCA Inputs'!$M$14:$M$54,0))*P607+INDEX('BCA Inputs'!$Y$14:$Y$54,MATCH(I607,'BCA Inputs'!$M$14:$M$54,0))*O607+INDEX('BCA Inputs'!$Z$14:$Z$54,MATCH(I607,'BCA Inputs'!$M$14:$M$54,0))*Q607+INDEX('BCA Inputs'!$AA$14:$AA$54,MATCH(I607,'BCA Inputs'!$M$14:$M$54,0))*F607+INDEX('BCA Inputs'!$AB$14:$AB$54,MATCH(I607,'BCA Inputs'!$M$14:$M$54,0))*G607,IF($B$3="RG&amp;E",INDEX('BCA Inputs'!$BG$14:$BG$54,MATCH(I607,'BCA Inputs'!$AW$14:$AW$54,0))*P607+INDEX('BCA Inputs'!$BH$14:$BH$54,MATCH(I607,'BCA Inputs'!$AW$14:$AW$54,0))*O607+INDEX('BCA Inputs'!$BI$14:$BI$54,MATCH(I607,'BCA Inputs'!$AW$14:$AW$54,0))*Q607+INDEX('BCA Inputs'!$BJ$14:$BJ$54,MATCH(I607,'BCA Inputs'!$AW$14:$AW$54,0))*F607+INDEX('BCA Inputs'!$BK$14:$BK$54,MATCH(I607,'BCA Inputs'!$AW$14:$AW$54,0))*G607,"")),"")</f>
        <v/>
      </c>
      <c r="AA607" s="237" t="str">
        <f t="shared" si="95"/>
        <v/>
      </c>
      <c r="AC607" s="238" t="str">
        <f>IFERROR((K607+R607)+IF($B$3="NYSEG",INDEX('BCA Inputs'!$AI$14:$AI$54,MATCH(I607,'BCA Inputs'!$M$14:$M$54,0))*P607+INDEX('BCA Inputs'!$AJ$14:$AJ$54,MATCH(I607,'BCA Inputs'!$M$14:$M$54,0))*Q607,IF($B$3="RG&amp;E",INDEX('BCA Inputs'!$BR$14:$BR$54,MATCH(I607,'BCA Inputs'!$AW$14:$AW$54,0))*P607+INDEX('BCA Inputs'!$BS$14:$BS$54,MATCH(I607,'BCA Inputs'!$AW$14:$AW$54,0))*Q607,"")),"")</f>
        <v/>
      </c>
      <c r="AD607" s="181" t="str">
        <f>IFERROR(IF($B$3="NYSEG",INDEX('BCA Inputs'!$AD$14:$AD$54,MATCH(I607,'BCA Inputs'!$M$14:$M$54,0))*P607+INDEX('BCA Inputs'!$AE$14:$AE$54,MATCH(I607,'BCA Inputs'!$M$14:$M$54,0))*O607+INDEX('BCA Inputs'!$AF$14:$AF$54,MATCH(I607,'BCA Inputs'!$M$14:$M$54,0))*Q607+INDEX('BCA Inputs'!$AG$14:$AG$54,MATCH(I607,'BCA Inputs'!$M$14:$M$54,0))*F607+INDEX('BCA Inputs'!$AH$14:$AH$54,MATCH(I607,'BCA Inputs'!$M$14:$M$54,0))*G607,IF($B$3="RG&amp;E",INDEX('BCA Inputs'!$BM$14:$BM$54,MATCH(I607,'BCA Inputs'!$AW$14:$AW$54,0))*P607+INDEX('BCA Inputs'!$BN$14:$BN$54,MATCH(I607,'BCA Inputs'!$AW$14:$AW$54,0))*O607+INDEX('BCA Inputs'!$BO$14:$BO$54,MATCH(I607,'BCA Inputs'!$AW$14:$AW$54,0))*Q607+INDEX('BCA Inputs'!$BP$14:$BP$54,MATCH(I607,'BCA Inputs'!$AW$14:$AW$54,0))*F607+INDEX('BCA Inputs'!$BQ$14:$BQ$54,MATCH(I607,'BCA Inputs'!$AW$14:$AW$54,0))*G607,"")),"")</f>
        <v/>
      </c>
      <c r="AE607" s="237" t="str">
        <f t="shared" si="96"/>
        <v/>
      </c>
      <c r="AF607" s="198">
        <f t="shared" si="98"/>
        <v>0</v>
      </c>
      <c r="AG607" s="239">
        <f t="shared" si="99"/>
        <v>0</v>
      </c>
    </row>
    <row r="608" spans="1:33">
      <c r="A608" s="228"/>
      <c r="B608" s="176"/>
      <c r="C608" s="229"/>
      <c r="D608" s="230"/>
      <c r="E608" s="230"/>
      <c r="F608" s="230"/>
      <c r="G608" s="230"/>
      <c r="H608" s="231"/>
      <c r="I608" s="231"/>
      <c r="J608" s="232"/>
      <c r="K608" s="232"/>
      <c r="L608" s="232"/>
      <c r="M608" s="181">
        <f t="shared" si="97"/>
        <v>0</v>
      </c>
      <c r="N608" s="181">
        <f>IF(H608="",0,H608*I608*'Avoided Water Savings Cost'!$C$16)</f>
        <v>0</v>
      </c>
      <c r="O608" s="545">
        <f>IF(C608="",0,IF($B$3="NYSEG",C608/(1-'Avoided Electric Costs 2020'!$W$21),IF($B$3="RG&amp;E",C608/(1-'Avoided Electric Costs 2020'!$X$21),"")))</f>
        <v>0</v>
      </c>
      <c r="P608" s="546">
        <f>IF(D608="",0,IF($B$3="NYSEG",D608/(1-'Avoided Electric Costs 2020'!$W$21),IF($B$3="RG&amp;E",D608/(1-'Avoided Electric Costs 2020'!$X$21),"")))</f>
        <v>0</v>
      </c>
      <c r="Q608" s="546">
        <f>IF(E608="",0,IF($B$3="NYSEG",E608/(1-'Avoided Natural Gas Costs 2020'!$J$34),IF($B$3="RG&amp;E",E608/(1-'Avoided Natural Gas Costs 2020'!$K$34),"")))</f>
        <v>0</v>
      </c>
      <c r="R608" s="233" t="str">
        <f>IFERROR(IF(P608*'BCA Inputs'!$C$1+Q608*'BCA Inputs'!$C$2+F608*'BCA Inputs'!$C$2+G608*'BCA Inputs'!$C$2=0,"",P608*'BCA Inputs'!$C$1+Q608*'BCA Inputs'!$C$2+F608*'BCA Inputs'!$C$2+G608*'BCA Inputs'!$C$2),"")</f>
        <v/>
      </c>
      <c r="S608" s="181" t="str">
        <f t="shared" si="90"/>
        <v/>
      </c>
      <c r="T608" s="181" t="str">
        <f>IFERROR(IF($B$3="NYSEG",(INDEX('BCA Inputs'!$N$14:$N$54,MATCH(I608,'BCA Inputs'!$M$14:$M$54,0))*P608+INDEX('BCA Inputs'!$O$14:$O$54,MATCH(I608,'BCA Inputs'!$M$14:$M$54,0))*O608+INDEX('BCA Inputs'!P:P,MATCH(I608,'BCA Inputs'!M:M,0))*Q608+INDEX('BCA Inputs'!Q:Q,MATCH(I608,'BCA Inputs'!M:M,0))*F608+INDEX('BCA Inputs'!R:R,MATCH(I608,'BCA Inputs'!M:M,0))*G608)+L608+N608,IF($B$3="RG&amp;E",(INDEX('BCA Inputs'!$AX$14:$AX$54,MATCH(I608,'BCA Inputs'!$AW$14:$AW$54,0))*P608+INDEX('BCA Inputs'!$AY$14:$AY$54,MATCH(I608,'BCA Inputs'!$AW$14:$AW$54,0))*O608+INDEX('BCA Inputs'!$AZ$14:$AZ$54,MATCH(I608,'BCA Inputs'!$AW$14:$AW$54,0))*Q608+INDEX('BCA Inputs'!$BA$14:$BA$54,MATCH(I608,'BCA Inputs'!$AW$14:$AW$54,0))*F608+INDEX('BCA Inputs'!$BB$14:$BB$54,MATCH(I608,'BCA Inputs'!$AW$14:$AW$54,0))*G608)+L608+N608,"")),"")</f>
        <v/>
      </c>
      <c r="U608" s="234" t="str">
        <f t="shared" si="91"/>
        <v/>
      </c>
      <c r="V608" s="234" t="str">
        <f t="shared" si="92"/>
        <v/>
      </c>
      <c r="W608" s="234" t="str">
        <f t="shared" si="93"/>
        <v/>
      </c>
      <c r="Y608" s="235" t="str">
        <f t="shared" si="94"/>
        <v/>
      </c>
      <c r="Z608" s="236" t="str">
        <f>IFERROR(IF($B$3="NYSEG",INDEX('BCA Inputs'!$X$14:$X$54,MATCH(I608,'BCA Inputs'!$M$14:$M$54,0))*P608+INDEX('BCA Inputs'!$Y$14:$Y$54,MATCH(I608,'BCA Inputs'!$M$14:$M$54,0))*O608+INDEX('BCA Inputs'!$Z$14:$Z$54,MATCH(I608,'BCA Inputs'!$M$14:$M$54,0))*Q608+INDEX('BCA Inputs'!$AA$14:$AA$54,MATCH(I608,'BCA Inputs'!$M$14:$M$54,0))*F608+INDEX('BCA Inputs'!$AB$14:$AB$54,MATCH(I608,'BCA Inputs'!$M$14:$M$54,0))*G608,IF($B$3="RG&amp;E",INDEX('BCA Inputs'!$BG$14:$BG$54,MATCH(I608,'BCA Inputs'!$AW$14:$AW$54,0))*P608+INDEX('BCA Inputs'!$BH$14:$BH$54,MATCH(I608,'BCA Inputs'!$AW$14:$AW$54,0))*O608+INDEX('BCA Inputs'!$BI$14:$BI$54,MATCH(I608,'BCA Inputs'!$AW$14:$AW$54,0))*Q608+INDEX('BCA Inputs'!$BJ$14:$BJ$54,MATCH(I608,'BCA Inputs'!$AW$14:$AW$54,0))*F608+INDEX('BCA Inputs'!$BK$14:$BK$54,MATCH(I608,'BCA Inputs'!$AW$14:$AW$54,0))*G608,"")),"")</f>
        <v/>
      </c>
      <c r="AA608" s="237" t="str">
        <f t="shared" si="95"/>
        <v/>
      </c>
      <c r="AC608" s="238" t="str">
        <f>IFERROR((K608+R608)+IF($B$3="NYSEG",INDEX('BCA Inputs'!$AI$14:$AI$54,MATCH(I608,'BCA Inputs'!$M$14:$M$54,0))*P608+INDEX('BCA Inputs'!$AJ$14:$AJ$54,MATCH(I608,'BCA Inputs'!$M$14:$M$54,0))*Q608,IF($B$3="RG&amp;E",INDEX('BCA Inputs'!$BR$14:$BR$54,MATCH(I608,'BCA Inputs'!$AW$14:$AW$54,0))*P608+INDEX('BCA Inputs'!$BS$14:$BS$54,MATCH(I608,'BCA Inputs'!$AW$14:$AW$54,0))*Q608,"")),"")</f>
        <v/>
      </c>
      <c r="AD608" s="181" t="str">
        <f>IFERROR(IF($B$3="NYSEG",INDEX('BCA Inputs'!$AD$14:$AD$54,MATCH(I608,'BCA Inputs'!$M$14:$M$54,0))*P608+INDEX('BCA Inputs'!$AE$14:$AE$54,MATCH(I608,'BCA Inputs'!$M$14:$M$54,0))*O608+INDEX('BCA Inputs'!$AF$14:$AF$54,MATCH(I608,'BCA Inputs'!$M$14:$M$54,0))*Q608+INDEX('BCA Inputs'!$AG$14:$AG$54,MATCH(I608,'BCA Inputs'!$M$14:$M$54,0))*F608+INDEX('BCA Inputs'!$AH$14:$AH$54,MATCH(I608,'BCA Inputs'!$M$14:$M$54,0))*G608,IF($B$3="RG&amp;E",INDEX('BCA Inputs'!$BM$14:$BM$54,MATCH(I608,'BCA Inputs'!$AW$14:$AW$54,0))*P608+INDEX('BCA Inputs'!$BN$14:$BN$54,MATCH(I608,'BCA Inputs'!$AW$14:$AW$54,0))*O608+INDEX('BCA Inputs'!$BO$14:$BO$54,MATCH(I608,'BCA Inputs'!$AW$14:$AW$54,0))*Q608+INDEX('BCA Inputs'!$BP$14:$BP$54,MATCH(I608,'BCA Inputs'!$AW$14:$AW$54,0))*F608+INDEX('BCA Inputs'!$BQ$14:$BQ$54,MATCH(I608,'BCA Inputs'!$AW$14:$AW$54,0))*G608,"")),"")</f>
        <v/>
      </c>
      <c r="AE608" s="237" t="str">
        <f t="shared" si="96"/>
        <v/>
      </c>
      <c r="AF608" s="198">
        <f t="shared" si="98"/>
        <v>0</v>
      </c>
      <c r="AG608" s="239">
        <f t="shared" si="99"/>
        <v>0</v>
      </c>
    </row>
    <row r="609" spans="1:33">
      <c r="A609" s="228"/>
      <c r="B609" s="176"/>
      <c r="C609" s="229"/>
      <c r="D609" s="230"/>
      <c r="E609" s="230"/>
      <c r="F609" s="230"/>
      <c r="G609" s="230"/>
      <c r="H609" s="231"/>
      <c r="I609" s="231"/>
      <c r="J609" s="232"/>
      <c r="K609" s="232"/>
      <c r="L609" s="232"/>
      <c r="M609" s="181">
        <f t="shared" si="97"/>
        <v>0</v>
      </c>
      <c r="N609" s="181">
        <f>IF(H609="",0,H609*I609*'Avoided Water Savings Cost'!$C$16)</f>
        <v>0</v>
      </c>
      <c r="O609" s="545">
        <f>IF(C609="",0,IF($B$3="NYSEG",C609/(1-'Avoided Electric Costs 2020'!$W$21),IF($B$3="RG&amp;E",C609/(1-'Avoided Electric Costs 2020'!$X$21),"")))</f>
        <v>0</v>
      </c>
      <c r="P609" s="546">
        <f>IF(D609="",0,IF($B$3="NYSEG",D609/(1-'Avoided Electric Costs 2020'!$W$21),IF($B$3="RG&amp;E",D609/(1-'Avoided Electric Costs 2020'!$X$21),"")))</f>
        <v>0</v>
      </c>
      <c r="Q609" s="546">
        <f>IF(E609="",0,IF($B$3="NYSEG",E609/(1-'Avoided Natural Gas Costs 2020'!$J$34),IF($B$3="RG&amp;E",E609/(1-'Avoided Natural Gas Costs 2020'!$K$34),"")))</f>
        <v>0</v>
      </c>
      <c r="R609" s="233" t="str">
        <f>IFERROR(IF(P609*'BCA Inputs'!$C$1+Q609*'BCA Inputs'!$C$2+F609*'BCA Inputs'!$C$2+G609*'BCA Inputs'!$C$2=0,"",P609*'BCA Inputs'!$C$1+Q609*'BCA Inputs'!$C$2+F609*'BCA Inputs'!$C$2+G609*'BCA Inputs'!$C$2),"")</f>
        <v/>
      </c>
      <c r="S609" s="181" t="str">
        <f t="shared" si="90"/>
        <v/>
      </c>
      <c r="T609" s="181" t="str">
        <f>IFERROR(IF($B$3="NYSEG",(INDEX('BCA Inputs'!$N$14:$N$54,MATCH(I609,'BCA Inputs'!$M$14:$M$54,0))*P609+INDEX('BCA Inputs'!$O$14:$O$54,MATCH(I609,'BCA Inputs'!$M$14:$M$54,0))*O609+INDEX('BCA Inputs'!P:P,MATCH(I609,'BCA Inputs'!M:M,0))*Q609+INDEX('BCA Inputs'!Q:Q,MATCH(I609,'BCA Inputs'!M:M,0))*F609+INDEX('BCA Inputs'!R:R,MATCH(I609,'BCA Inputs'!M:M,0))*G609)+L609+N609,IF($B$3="RG&amp;E",(INDEX('BCA Inputs'!$AX$14:$AX$54,MATCH(I609,'BCA Inputs'!$AW$14:$AW$54,0))*P609+INDEX('BCA Inputs'!$AY$14:$AY$54,MATCH(I609,'BCA Inputs'!$AW$14:$AW$54,0))*O609+INDEX('BCA Inputs'!$AZ$14:$AZ$54,MATCH(I609,'BCA Inputs'!$AW$14:$AW$54,0))*Q609+INDEX('BCA Inputs'!$BA$14:$BA$54,MATCH(I609,'BCA Inputs'!$AW$14:$AW$54,0))*F609+INDEX('BCA Inputs'!$BB$14:$BB$54,MATCH(I609,'BCA Inputs'!$AW$14:$AW$54,0))*G609)+L609+N609,"")),"")</f>
        <v/>
      </c>
      <c r="U609" s="234" t="str">
        <f t="shared" si="91"/>
        <v/>
      </c>
      <c r="V609" s="234" t="str">
        <f t="shared" si="92"/>
        <v/>
      </c>
      <c r="W609" s="234" t="str">
        <f t="shared" si="93"/>
        <v/>
      </c>
      <c r="Y609" s="235" t="str">
        <f t="shared" si="94"/>
        <v/>
      </c>
      <c r="Z609" s="236" t="str">
        <f>IFERROR(IF($B$3="NYSEG",INDEX('BCA Inputs'!$X$14:$X$54,MATCH(I609,'BCA Inputs'!$M$14:$M$54,0))*P609+INDEX('BCA Inputs'!$Y$14:$Y$54,MATCH(I609,'BCA Inputs'!$M$14:$M$54,0))*O609+INDEX('BCA Inputs'!$Z$14:$Z$54,MATCH(I609,'BCA Inputs'!$M$14:$M$54,0))*Q609+INDEX('BCA Inputs'!$AA$14:$AA$54,MATCH(I609,'BCA Inputs'!$M$14:$M$54,0))*F609+INDEX('BCA Inputs'!$AB$14:$AB$54,MATCH(I609,'BCA Inputs'!$M$14:$M$54,0))*G609,IF($B$3="RG&amp;E",INDEX('BCA Inputs'!$BG$14:$BG$54,MATCH(I609,'BCA Inputs'!$AW$14:$AW$54,0))*P609+INDEX('BCA Inputs'!$BH$14:$BH$54,MATCH(I609,'BCA Inputs'!$AW$14:$AW$54,0))*O609+INDEX('BCA Inputs'!$BI$14:$BI$54,MATCH(I609,'BCA Inputs'!$AW$14:$AW$54,0))*Q609+INDEX('BCA Inputs'!$BJ$14:$BJ$54,MATCH(I609,'BCA Inputs'!$AW$14:$AW$54,0))*F609+INDEX('BCA Inputs'!$BK$14:$BK$54,MATCH(I609,'BCA Inputs'!$AW$14:$AW$54,0))*G609,"")),"")</f>
        <v/>
      </c>
      <c r="AA609" s="237" t="str">
        <f t="shared" si="95"/>
        <v/>
      </c>
      <c r="AC609" s="238" t="str">
        <f>IFERROR((K609+R609)+IF($B$3="NYSEG",INDEX('BCA Inputs'!$AI$14:$AI$54,MATCH(I609,'BCA Inputs'!$M$14:$M$54,0))*P609+INDEX('BCA Inputs'!$AJ$14:$AJ$54,MATCH(I609,'BCA Inputs'!$M$14:$M$54,0))*Q609,IF($B$3="RG&amp;E",INDEX('BCA Inputs'!$BR$14:$BR$54,MATCH(I609,'BCA Inputs'!$AW$14:$AW$54,0))*P609+INDEX('BCA Inputs'!$BS$14:$BS$54,MATCH(I609,'BCA Inputs'!$AW$14:$AW$54,0))*Q609,"")),"")</f>
        <v/>
      </c>
      <c r="AD609" s="181" t="str">
        <f>IFERROR(IF($B$3="NYSEG",INDEX('BCA Inputs'!$AD$14:$AD$54,MATCH(I609,'BCA Inputs'!$M$14:$M$54,0))*P609+INDEX('BCA Inputs'!$AE$14:$AE$54,MATCH(I609,'BCA Inputs'!$M$14:$M$54,0))*O609+INDEX('BCA Inputs'!$AF$14:$AF$54,MATCH(I609,'BCA Inputs'!$M$14:$M$54,0))*Q609+INDEX('BCA Inputs'!$AG$14:$AG$54,MATCH(I609,'BCA Inputs'!$M$14:$M$54,0))*F609+INDEX('BCA Inputs'!$AH$14:$AH$54,MATCH(I609,'BCA Inputs'!$M$14:$M$54,0))*G609,IF($B$3="RG&amp;E",INDEX('BCA Inputs'!$BM$14:$BM$54,MATCH(I609,'BCA Inputs'!$AW$14:$AW$54,0))*P609+INDEX('BCA Inputs'!$BN$14:$BN$54,MATCH(I609,'BCA Inputs'!$AW$14:$AW$54,0))*O609+INDEX('BCA Inputs'!$BO$14:$BO$54,MATCH(I609,'BCA Inputs'!$AW$14:$AW$54,0))*Q609+INDEX('BCA Inputs'!$BP$14:$BP$54,MATCH(I609,'BCA Inputs'!$AW$14:$AW$54,0))*F609+INDEX('BCA Inputs'!$BQ$14:$BQ$54,MATCH(I609,'BCA Inputs'!$AW$14:$AW$54,0))*G609,"")),"")</f>
        <v/>
      </c>
      <c r="AE609" s="237" t="str">
        <f t="shared" si="96"/>
        <v/>
      </c>
      <c r="AF609" s="198">
        <f t="shared" si="98"/>
        <v>0</v>
      </c>
      <c r="AG609" s="239">
        <f t="shared" si="99"/>
        <v>0</v>
      </c>
    </row>
    <row r="610" spans="1:33">
      <c r="A610" s="228"/>
      <c r="B610" s="176"/>
      <c r="C610" s="229"/>
      <c r="D610" s="230"/>
      <c r="E610" s="230"/>
      <c r="F610" s="230"/>
      <c r="G610" s="230"/>
      <c r="H610" s="231"/>
      <c r="I610" s="231"/>
      <c r="J610" s="232"/>
      <c r="K610" s="232"/>
      <c r="L610" s="232"/>
      <c r="M610" s="181">
        <f t="shared" si="97"/>
        <v>0</v>
      </c>
      <c r="N610" s="181">
        <f>IF(H610="",0,H610*I610*'Avoided Water Savings Cost'!$C$16)</f>
        <v>0</v>
      </c>
      <c r="O610" s="545">
        <f>IF(C610="",0,IF($B$3="NYSEG",C610/(1-'Avoided Electric Costs 2020'!$W$21),IF($B$3="RG&amp;E",C610/(1-'Avoided Electric Costs 2020'!$X$21),"")))</f>
        <v>0</v>
      </c>
      <c r="P610" s="546">
        <f>IF(D610="",0,IF($B$3="NYSEG",D610/(1-'Avoided Electric Costs 2020'!$W$21),IF($B$3="RG&amp;E",D610/(1-'Avoided Electric Costs 2020'!$X$21),"")))</f>
        <v>0</v>
      </c>
      <c r="Q610" s="546">
        <f>IF(E610="",0,IF($B$3="NYSEG",E610/(1-'Avoided Natural Gas Costs 2020'!$J$34),IF($B$3="RG&amp;E",E610/(1-'Avoided Natural Gas Costs 2020'!$K$34),"")))</f>
        <v>0</v>
      </c>
      <c r="R610" s="233" t="str">
        <f>IFERROR(IF(P610*'BCA Inputs'!$C$1+Q610*'BCA Inputs'!$C$2+F610*'BCA Inputs'!$C$2+G610*'BCA Inputs'!$C$2=0,"",P610*'BCA Inputs'!$C$1+Q610*'BCA Inputs'!$C$2+F610*'BCA Inputs'!$C$2+G610*'BCA Inputs'!$C$2),"")</f>
        <v/>
      </c>
      <c r="S610" s="181" t="str">
        <f t="shared" si="90"/>
        <v/>
      </c>
      <c r="T610" s="181" t="str">
        <f>IFERROR(IF($B$3="NYSEG",(INDEX('BCA Inputs'!$N$14:$N$54,MATCH(I610,'BCA Inputs'!$M$14:$M$54,0))*P610+INDEX('BCA Inputs'!$O$14:$O$54,MATCH(I610,'BCA Inputs'!$M$14:$M$54,0))*O610+INDEX('BCA Inputs'!P:P,MATCH(I610,'BCA Inputs'!M:M,0))*Q610+INDEX('BCA Inputs'!Q:Q,MATCH(I610,'BCA Inputs'!M:M,0))*F610+INDEX('BCA Inputs'!R:R,MATCH(I610,'BCA Inputs'!M:M,0))*G610)+L610+N610,IF($B$3="RG&amp;E",(INDEX('BCA Inputs'!$AX$14:$AX$54,MATCH(I610,'BCA Inputs'!$AW$14:$AW$54,0))*P610+INDEX('BCA Inputs'!$AY$14:$AY$54,MATCH(I610,'BCA Inputs'!$AW$14:$AW$54,0))*O610+INDEX('BCA Inputs'!$AZ$14:$AZ$54,MATCH(I610,'BCA Inputs'!$AW$14:$AW$54,0))*Q610+INDEX('BCA Inputs'!$BA$14:$BA$54,MATCH(I610,'BCA Inputs'!$AW$14:$AW$54,0))*F610+INDEX('BCA Inputs'!$BB$14:$BB$54,MATCH(I610,'BCA Inputs'!$AW$14:$AW$54,0))*G610)+L610+N610,"")),"")</f>
        <v/>
      </c>
      <c r="U610" s="234" t="str">
        <f t="shared" si="91"/>
        <v/>
      </c>
      <c r="V610" s="234" t="str">
        <f t="shared" si="92"/>
        <v/>
      </c>
      <c r="W610" s="234" t="str">
        <f t="shared" si="93"/>
        <v/>
      </c>
      <c r="Y610" s="235" t="str">
        <f t="shared" si="94"/>
        <v/>
      </c>
      <c r="Z610" s="236" t="str">
        <f>IFERROR(IF($B$3="NYSEG",INDEX('BCA Inputs'!$X$14:$X$54,MATCH(I610,'BCA Inputs'!$M$14:$M$54,0))*P610+INDEX('BCA Inputs'!$Y$14:$Y$54,MATCH(I610,'BCA Inputs'!$M$14:$M$54,0))*O610+INDEX('BCA Inputs'!$Z$14:$Z$54,MATCH(I610,'BCA Inputs'!$M$14:$M$54,0))*Q610+INDEX('BCA Inputs'!$AA$14:$AA$54,MATCH(I610,'BCA Inputs'!$M$14:$M$54,0))*F610+INDEX('BCA Inputs'!$AB$14:$AB$54,MATCH(I610,'BCA Inputs'!$M$14:$M$54,0))*G610,IF($B$3="RG&amp;E",INDEX('BCA Inputs'!$BG$14:$BG$54,MATCH(I610,'BCA Inputs'!$AW$14:$AW$54,0))*P610+INDEX('BCA Inputs'!$BH$14:$BH$54,MATCH(I610,'BCA Inputs'!$AW$14:$AW$54,0))*O610+INDEX('BCA Inputs'!$BI$14:$BI$54,MATCH(I610,'BCA Inputs'!$AW$14:$AW$54,0))*Q610+INDEX('BCA Inputs'!$BJ$14:$BJ$54,MATCH(I610,'BCA Inputs'!$AW$14:$AW$54,0))*F610+INDEX('BCA Inputs'!$BK$14:$BK$54,MATCH(I610,'BCA Inputs'!$AW$14:$AW$54,0))*G610,"")),"")</f>
        <v/>
      </c>
      <c r="AA610" s="237" t="str">
        <f t="shared" si="95"/>
        <v/>
      </c>
      <c r="AC610" s="238" t="str">
        <f>IFERROR((K610+R610)+IF($B$3="NYSEG",INDEX('BCA Inputs'!$AI$14:$AI$54,MATCH(I610,'BCA Inputs'!$M$14:$M$54,0))*P610+INDEX('BCA Inputs'!$AJ$14:$AJ$54,MATCH(I610,'BCA Inputs'!$M$14:$M$54,0))*Q610,IF($B$3="RG&amp;E",INDEX('BCA Inputs'!$BR$14:$BR$54,MATCH(I610,'BCA Inputs'!$AW$14:$AW$54,0))*P610+INDEX('BCA Inputs'!$BS$14:$BS$54,MATCH(I610,'BCA Inputs'!$AW$14:$AW$54,0))*Q610,"")),"")</f>
        <v/>
      </c>
      <c r="AD610" s="181" t="str">
        <f>IFERROR(IF($B$3="NYSEG",INDEX('BCA Inputs'!$AD$14:$AD$54,MATCH(I610,'BCA Inputs'!$M$14:$M$54,0))*P610+INDEX('BCA Inputs'!$AE$14:$AE$54,MATCH(I610,'BCA Inputs'!$M$14:$M$54,0))*O610+INDEX('BCA Inputs'!$AF$14:$AF$54,MATCH(I610,'BCA Inputs'!$M$14:$M$54,0))*Q610+INDEX('BCA Inputs'!$AG$14:$AG$54,MATCH(I610,'BCA Inputs'!$M$14:$M$54,0))*F610+INDEX('BCA Inputs'!$AH$14:$AH$54,MATCH(I610,'BCA Inputs'!$M$14:$M$54,0))*G610,IF($B$3="RG&amp;E",INDEX('BCA Inputs'!$BM$14:$BM$54,MATCH(I610,'BCA Inputs'!$AW$14:$AW$54,0))*P610+INDEX('BCA Inputs'!$BN$14:$BN$54,MATCH(I610,'BCA Inputs'!$AW$14:$AW$54,0))*O610+INDEX('BCA Inputs'!$BO$14:$BO$54,MATCH(I610,'BCA Inputs'!$AW$14:$AW$54,0))*Q610+INDEX('BCA Inputs'!$BP$14:$BP$54,MATCH(I610,'BCA Inputs'!$AW$14:$AW$54,0))*F610+INDEX('BCA Inputs'!$BQ$14:$BQ$54,MATCH(I610,'BCA Inputs'!$AW$14:$AW$54,0))*G610,"")),"")</f>
        <v/>
      </c>
      <c r="AE610" s="237" t="str">
        <f t="shared" si="96"/>
        <v/>
      </c>
      <c r="AF610" s="198">
        <f t="shared" si="98"/>
        <v>0</v>
      </c>
      <c r="AG610" s="239">
        <f t="shared" si="99"/>
        <v>0</v>
      </c>
    </row>
    <row r="611" spans="1:33">
      <c r="A611" s="228"/>
      <c r="B611" s="176"/>
      <c r="C611" s="229"/>
      <c r="D611" s="230"/>
      <c r="E611" s="230"/>
      <c r="F611" s="230"/>
      <c r="G611" s="230"/>
      <c r="H611" s="231"/>
      <c r="I611" s="231"/>
      <c r="J611" s="232"/>
      <c r="K611" s="232"/>
      <c r="L611" s="232"/>
      <c r="M611" s="181">
        <f t="shared" si="97"/>
        <v>0</v>
      </c>
      <c r="N611" s="181">
        <f>IF(H611="",0,H611*I611*'Avoided Water Savings Cost'!$C$16)</f>
        <v>0</v>
      </c>
      <c r="O611" s="545">
        <f>IF(C611="",0,IF($B$3="NYSEG",C611/(1-'Avoided Electric Costs 2020'!$W$21),IF($B$3="RG&amp;E",C611/(1-'Avoided Electric Costs 2020'!$X$21),"")))</f>
        <v>0</v>
      </c>
      <c r="P611" s="546">
        <f>IF(D611="",0,IF($B$3="NYSEG",D611/(1-'Avoided Electric Costs 2020'!$W$21),IF($B$3="RG&amp;E",D611/(1-'Avoided Electric Costs 2020'!$X$21),"")))</f>
        <v>0</v>
      </c>
      <c r="Q611" s="546">
        <f>IF(E611="",0,IF($B$3="NYSEG",E611/(1-'Avoided Natural Gas Costs 2020'!$J$34),IF($B$3="RG&amp;E",E611/(1-'Avoided Natural Gas Costs 2020'!$K$34),"")))</f>
        <v>0</v>
      </c>
      <c r="R611" s="233" t="str">
        <f>IFERROR(IF(P611*'BCA Inputs'!$C$1+Q611*'BCA Inputs'!$C$2+F611*'BCA Inputs'!$C$2+G611*'BCA Inputs'!$C$2=0,"",P611*'BCA Inputs'!$C$1+Q611*'BCA Inputs'!$C$2+F611*'BCA Inputs'!$C$2+G611*'BCA Inputs'!$C$2),"")</f>
        <v/>
      </c>
      <c r="S611" s="181" t="str">
        <f t="shared" si="90"/>
        <v/>
      </c>
      <c r="T611" s="181" t="str">
        <f>IFERROR(IF($B$3="NYSEG",(INDEX('BCA Inputs'!$N$14:$N$54,MATCH(I611,'BCA Inputs'!$M$14:$M$54,0))*P611+INDEX('BCA Inputs'!$O$14:$O$54,MATCH(I611,'BCA Inputs'!$M$14:$M$54,0))*O611+INDEX('BCA Inputs'!P:P,MATCH(I611,'BCA Inputs'!M:M,0))*Q611+INDEX('BCA Inputs'!Q:Q,MATCH(I611,'BCA Inputs'!M:M,0))*F611+INDEX('BCA Inputs'!R:R,MATCH(I611,'BCA Inputs'!M:M,0))*G611)+L611+N611,IF($B$3="RG&amp;E",(INDEX('BCA Inputs'!$AX$14:$AX$54,MATCH(I611,'BCA Inputs'!$AW$14:$AW$54,0))*P611+INDEX('BCA Inputs'!$AY$14:$AY$54,MATCH(I611,'BCA Inputs'!$AW$14:$AW$54,0))*O611+INDEX('BCA Inputs'!$AZ$14:$AZ$54,MATCH(I611,'BCA Inputs'!$AW$14:$AW$54,0))*Q611+INDEX('BCA Inputs'!$BA$14:$BA$54,MATCH(I611,'BCA Inputs'!$AW$14:$AW$54,0))*F611+INDEX('BCA Inputs'!$BB$14:$BB$54,MATCH(I611,'BCA Inputs'!$AW$14:$AW$54,0))*G611)+L611+N611,"")),"")</f>
        <v/>
      </c>
      <c r="U611" s="234" t="str">
        <f t="shared" si="91"/>
        <v/>
      </c>
      <c r="V611" s="234" t="str">
        <f t="shared" si="92"/>
        <v/>
      </c>
      <c r="W611" s="234" t="str">
        <f t="shared" si="93"/>
        <v/>
      </c>
      <c r="Y611" s="235" t="str">
        <f t="shared" si="94"/>
        <v/>
      </c>
      <c r="Z611" s="236" t="str">
        <f>IFERROR(IF($B$3="NYSEG",INDEX('BCA Inputs'!$X$14:$X$54,MATCH(I611,'BCA Inputs'!$M$14:$M$54,0))*P611+INDEX('BCA Inputs'!$Y$14:$Y$54,MATCH(I611,'BCA Inputs'!$M$14:$M$54,0))*O611+INDEX('BCA Inputs'!$Z$14:$Z$54,MATCH(I611,'BCA Inputs'!$M$14:$M$54,0))*Q611+INDEX('BCA Inputs'!$AA$14:$AA$54,MATCH(I611,'BCA Inputs'!$M$14:$M$54,0))*F611+INDEX('BCA Inputs'!$AB$14:$AB$54,MATCH(I611,'BCA Inputs'!$M$14:$M$54,0))*G611,IF($B$3="RG&amp;E",INDEX('BCA Inputs'!$BG$14:$BG$54,MATCH(I611,'BCA Inputs'!$AW$14:$AW$54,0))*P611+INDEX('BCA Inputs'!$BH$14:$BH$54,MATCH(I611,'BCA Inputs'!$AW$14:$AW$54,0))*O611+INDEX('BCA Inputs'!$BI$14:$BI$54,MATCH(I611,'BCA Inputs'!$AW$14:$AW$54,0))*Q611+INDEX('BCA Inputs'!$BJ$14:$BJ$54,MATCH(I611,'BCA Inputs'!$AW$14:$AW$54,0))*F611+INDEX('BCA Inputs'!$BK$14:$BK$54,MATCH(I611,'BCA Inputs'!$AW$14:$AW$54,0))*G611,"")),"")</f>
        <v/>
      </c>
      <c r="AA611" s="237" t="str">
        <f t="shared" si="95"/>
        <v/>
      </c>
      <c r="AC611" s="238" t="str">
        <f>IFERROR((K611+R611)+IF($B$3="NYSEG",INDEX('BCA Inputs'!$AI$14:$AI$54,MATCH(I611,'BCA Inputs'!$M$14:$M$54,0))*P611+INDEX('BCA Inputs'!$AJ$14:$AJ$54,MATCH(I611,'BCA Inputs'!$M$14:$M$54,0))*Q611,IF($B$3="RG&amp;E",INDEX('BCA Inputs'!$BR$14:$BR$54,MATCH(I611,'BCA Inputs'!$AW$14:$AW$54,0))*P611+INDEX('BCA Inputs'!$BS$14:$BS$54,MATCH(I611,'BCA Inputs'!$AW$14:$AW$54,0))*Q611,"")),"")</f>
        <v/>
      </c>
      <c r="AD611" s="181" t="str">
        <f>IFERROR(IF($B$3="NYSEG",INDEX('BCA Inputs'!$AD$14:$AD$54,MATCH(I611,'BCA Inputs'!$M$14:$M$54,0))*P611+INDEX('BCA Inputs'!$AE$14:$AE$54,MATCH(I611,'BCA Inputs'!$M$14:$M$54,0))*O611+INDEX('BCA Inputs'!$AF$14:$AF$54,MATCH(I611,'BCA Inputs'!$M$14:$M$54,0))*Q611+INDEX('BCA Inputs'!$AG$14:$AG$54,MATCH(I611,'BCA Inputs'!$M$14:$M$54,0))*F611+INDEX('BCA Inputs'!$AH$14:$AH$54,MATCH(I611,'BCA Inputs'!$M$14:$M$54,0))*G611,IF($B$3="RG&amp;E",INDEX('BCA Inputs'!$BM$14:$BM$54,MATCH(I611,'BCA Inputs'!$AW$14:$AW$54,0))*P611+INDEX('BCA Inputs'!$BN$14:$BN$54,MATCH(I611,'BCA Inputs'!$AW$14:$AW$54,0))*O611+INDEX('BCA Inputs'!$BO$14:$BO$54,MATCH(I611,'BCA Inputs'!$AW$14:$AW$54,0))*Q611+INDEX('BCA Inputs'!$BP$14:$BP$54,MATCH(I611,'BCA Inputs'!$AW$14:$AW$54,0))*F611+INDEX('BCA Inputs'!$BQ$14:$BQ$54,MATCH(I611,'BCA Inputs'!$AW$14:$AW$54,0))*G611,"")),"")</f>
        <v/>
      </c>
      <c r="AE611" s="237" t="str">
        <f t="shared" si="96"/>
        <v/>
      </c>
      <c r="AF611" s="198">
        <f t="shared" si="98"/>
        <v>0</v>
      </c>
      <c r="AG611" s="239">
        <f t="shared" si="99"/>
        <v>0</v>
      </c>
    </row>
    <row r="612" spans="1:33">
      <c r="A612" s="228"/>
      <c r="B612" s="176"/>
      <c r="C612" s="229"/>
      <c r="D612" s="230"/>
      <c r="E612" s="230"/>
      <c r="F612" s="230"/>
      <c r="G612" s="230"/>
      <c r="H612" s="231"/>
      <c r="I612" s="231"/>
      <c r="J612" s="232"/>
      <c r="K612" s="232"/>
      <c r="L612" s="232"/>
      <c r="M612" s="181">
        <f t="shared" si="97"/>
        <v>0</v>
      </c>
      <c r="N612" s="181">
        <f>IF(H612="",0,H612*I612*'Avoided Water Savings Cost'!$C$16)</f>
        <v>0</v>
      </c>
      <c r="O612" s="545">
        <f>IF(C612="",0,IF($B$3="NYSEG",C612/(1-'Avoided Electric Costs 2020'!$W$21),IF($B$3="RG&amp;E",C612/(1-'Avoided Electric Costs 2020'!$X$21),"")))</f>
        <v>0</v>
      </c>
      <c r="P612" s="546">
        <f>IF(D612="",0,IF($B$3="NYSEG",D612/(1-'Avoided Electric Costs 2020'!$W$21),IF($B$3="RG&amp;E",D612/(1-'Avoided Electric Costs 2020'!$X$21),"")))</f>
        <v>0</v>
      </c>
      <c r="Q612" s="546">
        <f>IF(E612="",0,IF($B$3="NYSEG",E612/(1-'Avoided Natural Gas Costs 2020'!$J$34),IF($B$3="RG&amp;E",E612/(1-'Avoided Natural Gas Costs 2020'!$K$34),"")))</f>
        <v>0</v>
      </c>
      <c r="R612" s="233" t="str">
        <f>IFERROR(IF(P612*'BCA Inputs'!$C$1+Q612*'BCA Inputs'!$C$2+F612*'BCA Inputs'!$C$2+G612*'BCA Inputs'!$C$2=0,"",P612*'BCA Inputs'!$C$1+Q612*'BCA Inputs'!$C$2+F612*'BCA Inputs'!$C$2+G612*'BCA Inputs'!$C$2),"")</f>
        <v/>
      </c>
      <c r="S612" s="181" t="str">
        <f t="shared" si="90"/>
        <v/>
      </c>
      <c r="T612" s="181" t="str">
        <f>IFERROR(IF($B$3="NYSEG",(INDEX('BCA Inputs'!$N$14:$N$54,MATCH(I612,'BCA Inputs'!$M$14:$M$54,0))*P612+INDEX('BCA Inputs'!$O$14:$O$54,MATCH(I612,'BCA Inputs'!$M$14:$M$54,0))*O612+INDEX('BCA Inputs'!P:P,MATCH(I612,'BCA Inputs'!M:M,0))*Q612+INDEX('BCA Inputs'!Q:Q,MATCH(I612,'BCA Inputs'!M:M,0))*F612+INDEX('BCA Inputs'!R:R,MATCH(I612,'BCA Inputs'!M:M,0))*G612)+L612+N612,IF($B$3="RG&amp;E",(INDEX('BCA Inputs'!$AX$14:$AX$54,MATCH(I612,'BCA Inputs'!$AW$14:$AW$54,0))*P612+INDEX('BCA Inputs'!$AY$14:$AY$54,MATCH(I612,'BCA Inputs'!$AW$14:$AW$54,0))*O612+INDEX('BCA Inputs'!$AZ$14:$AZ$54,MATCH(I612,'BCA Inputs'!$AW$14:$AW$54,0))*Q612+INDEX('BCA Inputs'!$BA$14:$BA$54,MATCH(I612,'BCA Inputs'!$AW$14:$AW$54,0))*F612+INDEX('BCA Inputs'!$BB$14:$BB$54,MATCH(I612,'BCA Inputs'!$AW$14:$AW$54,0))*G612)+L612+N612,"")),"")</f>
        <v/>
      </c>
      <c r="U612" s="234" t="str">
        <f t="shared" si="91"/>
        <v/>
      </c>
      <c r="V612" s="234" t="str">
        <f t="shared" si="92"/>
        <v/>
      </c>
      <c r="W612" s="234" t="str">
        <f t="shared" si="93"/>
        <v/>
      </c>
      <c r="Y612" s="235" t="str">
        <f t="shared" si="94"/>
        <v/>
      </c>
      <c r="Z612" s="236" t="str">
        <f>IFERROR(IF($B$3="NYSEG",INDEX('BCA Inputs'!$X$14:$X$54,MATCH(I612,'BCA Inputs'!$M$14:$M$54,0))*P612+INDEX('BCA Inputs'!$Y$14:$Y$54,MATCH(I612,'BCA Inputs'!$M$14:$M$54,0))*O612+INDEX('BCA Inputs'!$Z$14:$Z$54,MATCH(I612,'BCA Inputs'!$M$14:$M$54,0))*Q612+INDEX('BCA Inputs'!$AA$14:$AA$54,MATCH(I612,'BCA Inputs'!$M$14:$M$54,0))*F612+INDEX('BCA Inputs'!$AB$14:$AB$54,MATCH(I612,'BCA Inputs'!$M$14:$M$54,0))*G612,IF($B$3="RG&amp;E",INDEX('BCA Inputs'!$BG$14:$BG$54,MATCH(I612,'BCA Inputs'!$AW$14:$AW$54,0))*P612+INDEX('BCA Inputs'!$BH$14:$BH$54,MATCH(I612,'BCA Inputs'!$AW$14:$AW$54,0))*O612+INDEX('BCA Inputs'!$BI$14:$BI$54,MATCH(I612,'BCA Inputs'!$AW$14:$AW$54,0))*Q612+INDEX('BCA Inputs'!$BJ$14:$BJ$54,MATCH(I612,'BCA Inputs'!$AW$14:$AW$54,0))*F612+INDEX('BCA Inputs'!$BK$14:$BK$54,MATCH(I612,'BCA Inputs'!$AW$14:$AW$54,0))*G612,"")),"")</f>
        <v/>
      </c>
      <c r="AA612" s="237" t="str">
        <f t="shared" si="95"/>
        <v/>
      </c>
      <c r="AC612" s="238" t="str">
        <f>IFERROR((K612+R612)+IF($B$3="NYSEG",INDEX('BCA Inputs'!$AI$14:$AI$54,MATCH(I612,'BCA Inputs'!$M$14:$M$54,0))*P612+INDEX('BCA Inputs'!$AJ$14:$AJ$54,MATCH(I612,'BCA Inputs'!$M$14:$M$54,0))*Q612,IF($B$3="RG&amp;E",INDEX('BCA Inputs'!$BR$14:$BR$54,MATCH(I612,'BCA Inputs'!$AW$14:$AW$54,0))*P612+INDEX('BCA Inputs'!$BS$14:$BS$54,MATCH(I612,'BCA Inputs'!$AW$14:$AW$54,0))*Q612,"")),"")</f>
        <v/>
      </c>
      <c r="AD612" s="181" t="str">
        <f>IFERROR(IF($B$3="NYSEG",INDEX('BCA Inputs'!$AD$14:$AD$54,MATCH(I612,'BCA Inputs'!$M$14:$M$54,0))*P612+INDEX('BCA Inputs'!$AE$14:$AE$54,MATCH(I612,'BCA Inputs'!$M$14:$M$54,0))*O612+INDEX('BCA Inputs'!$AF$14:$AF$54,MATCH(I612,'BCA Inputs'!$M$14:$M$54,0))*Q612+INDEX('BCA Inputs'!$AG$14:$AG$54,MATCH(I612,'BCA Inputs'!$M$14:$M$54,0))*F612+INDEX('BCA Inputs'!$AH$14:$AH$54,MATCH(I612,'BCA Inputs'!$M$14:$M$54,0))*G612,IF($B$3="RG&amp;E",INDEX('BCA Inputs'!$BM$14:$BM$54,MATCH(I612,'BCA Inputs'!$AW$14:$AW$54,0))*P612+INDEX('BCA Inputs'!$BN$14:$BN$54,MATCH(I612,'BCA Inputs'!$AW$14:$AW$54,0))*O612+INDEX('BCA Inputs'!$BO$14:$BO$54,MATCH(I612,'BCA Inputs'!$AW$14:$AW$54,0))*Q612+INDEX('BCA Inputs'!$BP$14:$BP$54,MATCH(I612,'BCA Inputs'!$AW$14:$AW$54,0))*F612+INDEX('BCA Inputs'!$BQ$14:$BQ$54,MATCH(I612,'BCA Inputs'!$AW$14:$AW$54,0))*G612,"")),"")</f>
        <v/>
      </c>
      <c r="AE612" s="237" t="str">
        <f t="shared" si="96"/>
        <v/>
      </c>
      <c r="AF612" s="198">
        <f t="shared" si="98"/>
        <v>0</v>
      </c>
      <c r="AG612" s="239">
        <f t="shared" si="99"/>
        <v>0</v>
      </c>
    </row>
    <row r="613" spans="1:33">
      <c r="A613" s="228"/>
      <c r="B613" s="176"/>
      <c r="C613" s="229"/>
      <c r="D613" s="230"/>
      <c r="E613" s="230"/>
      <c r="F613" s="230"/>
      <c r="G613" s="230"/>
      <c r="H613" s="231"/>
      <c r="I613" s="231"/>
      <c r="J613" s="232"/>
      <c r="K613" s="232"/>
      <c r="L613" s="232"/>
      <c r="M613" s="181">
        <f t="shared" si="97"/>
        <v>0</v>
      </c>
      <c r="N613" s="181">
        <f>IF(H613="",0,H613*I613*'Avoided Water Savings Cost'!$C$16)</f>
        <v>0</v>
      </c>
      <c r="O613" s="545">
        <f>IF(C613="",0,IF($B$3="NYSEG",C613/(1-'Avoided Electric Costs 2020'!$W$21),IF($B$3="RG&amp;E",C613/(1-'Avoided Electric Costs 2020'!$X$21),"")))</f>
        <v>0</v>
      </c>
      <c r="P613" s="546">
        <f>IF(D613="",0,IF($B$3="NYSEG",D613/(1-'Avoided Electric Costs 2020'!$W$21),IF($B$3="RG&amp;E",D613/(1-'Avoided Electric Costs 2020'!$X$21),"")))</f>
        <v>0</v>
      </c>
      <c r="Q613" s="546">
        <f>IF(E613="",0,IF($B$3="NYSEG",E613/(1-'Avoided Natural Gas Costs 2020'!$J$34),IF($B$3="RG&amp;E",E613/(1-'Avoided Natural Gas Costs 2020'!$K$34),"")))</f>
        <v>0</v>
      </c>
      <c r="R613" s="233" t="str">
        <f>IFERROR(IF(P613*'BCA Inputs'!$C$1+Q613*'BCA Inputs'!$C$2+F613*'BCA Inputs'!$C$2+G613*'BCA Inputs'!$C$2=0,"",P613*'BCA Inputs'!$C$1+Q613*'BCA Inputs'!$C$2+F613*'BCA Inputs'!$C$2+G613*'BCA Inputs'!$C$2),"")</f>
        <v/>
      </c>
      <c r="S613" s="181" t="str">
        <f t="shared" si="90"/>
        <v/>
      </c>
      <c r="T613" s="181" t="str">
        <f>IFERROR(IF($B$3="NYSEG",(INDEX('BCA Inputs'!$N$14:$N$54,MATCH(I613,'BCA Inputs'!$M$14:$M$54,0))*P613+INDEX('BCA Inputs'!$O$14:$O$54,MATCH(I613,'BCA Inputs'!$M$14:$M$54,0))*O613+INDEX('BCA Inputs'!P:P,MATCH(I613,'BCA Inputs'!M:M,0))*Q613+INDEX('BCA Inputs'!Q:Q,MATCH(I613,'BCA Inputs'!M:M,0))*F613+INDEX('BCA Inputs'!R:R,MATCH(I613,'BCA Inputs'!M:M,0))*G613)+L613+N613,IF($B$3="RG&amp;E",(INDEX('BCA Inputs'!$AX$14:$AX$54,MATCH(I613,'BCA Inputs'!$AW$14:$AW$54,0))*P613+INDEX('BCA Inputs'!$AY$14:$AY$54,MATCH(I613,'BCA Inputs'!$AW$14:$AW$54,0))*O613+INDEX('BCA Inputs'!$AZ$14:$AZ$54,MATCH(I613,'BCA Inputs'!$AW$14:$AW$54,0))*Q613+INDEX('BCA Inputs'!$BA$14:$BA$54,MATCH(I613,'BCA Inputs'!$AW$14:$AW$54,0))*F613+INDEX('BCA Inputs'!$BB$14:$BB$54,MATCH(I613,'BCA Inputs'!$AW$14:$AW$54,0))*G613)+L613+N613,"")),"")</f>
        <v/>
      </c>
      <c r="U613" s="234" t="str">
        <f t="shared" si="91"/>
        <v/>
      </c>
      <c r="V613" s="234" t="str">
        <f t="shared" si="92"/>
        <v/>
      </c>
      <c r="W613" s="234" t="str">
        <f t="shared" si="93"/>
        <v/>
      </c>
      <c r="Y613" s="235" t="str">
        <f t="shared" si="94"/>
        <v/>
      </c>
      <c r="Z613" s="236" t="str">
        <f>IFERROR(IF($B$3="NYSEG",INDEX('BCA Inputs'!$X$14:$X$54,MATCH(I613,'BCA Inputs'!$M$14:$M$54,0))*P613+INDEX('BCA Inputs'!$Y$14:$Y$54,MATCH(I613,'BCA Inputs'!$M$14:$M$54,0))*O613+INDEX('BCA Inputs'!$Z$14:$Z$54,MATCH(I613,'BCA Inputs'!$M$14:$M$54,0))*Q613+INDEX('BCA Inputs'!$AA$14:$AA$54,MATCH(I613,'BCA Inputs'!$M$14:$M$54,0))*F613+INDEX('BCA Inputs'!$AB$14:$AB$54,MATCH(I613,'BCA Inputs'!$M$14:$M$54,0))*G613,IF($B$3="RG&amp;E",INDEX('BCA Inputs'!$BG$14:$BG$54,MATCH(I613,'BCA Inputs'!$AW$14:$AW$54,0))*P613+INDEX('BCA Inputs'!$BH$14:$BH$54,MATCH(I613,'BCA Inputs'!$AW$14:$AW$54,0))*O613+INDEX('BCA Inputs'!$BI$14:$BI$54,MATCH(I613,'BCA Inputs'!$AW$14:$AW$54,0))*Q613+INDEX('BCA Inputs'!$BJ$14:$BJ$54,MATCH(I613,'BCA Inputs'!$AW$14:$AW$54,0))*F613+INDEX('BCA Inputs'!$BK$14:$BK$54,MATCH(I613,'BCA Inputs'!$AW$14:$AW$54,0))*G613,"")),"")</f>
        <v/>
      </c>
      <c r="AA613" s="237" t="str">
        <f t="shared" si="95"/>
        <v/>
      </c>
      <c r="AC613" s="238" t="str">
        <f>IFERROR((K613+R613)+IF($B$3="NYSEG",INDEX('BCA Inputs'!$AI$14:$AI$54,MATCH(I613,'BCA Inputs'!$M$14:$M$54,0))*P613+INDEX('BCA Inputs'!$AJ$14:$AJ$54,MATCH(I613,'BCA Inputs'!$M$14:$M$54,0))*Q613,IF($B$3="RG&amp;E",INDEX('BCA Inputs'!$BR$14:$BR$54,MATCH(I613,'BCA Inputs'!$AW$14:$AW$54,0))*P613+INDEX('BCA Inputs'!$BS$14:$BS$54,MATCH(I613,'BCA Inputs'!$AW$14:$AW$54,0))*Q613,"")),"")</f>
        <v/>
      </c>
      <c r="AD613" s="181" t="str">
        <f>IFERROR(IF($B$3="NYSEG",INDEX('BCA Inputs'!$AD$14:$AD$54,MATCH(I613,'BCA Inputs'!$M$14:$M$54,0))*P613+INDEX('BCA Inputs'!$AE$14:$AE$54,MATCH(I613,'BCA Inputs'!$M$14:$M$54,0))*O613+INDEX('BCA Inputs'!$AF$14:$AF$54,MATCH(I613,'BCA Inputs'!$M$14:$M$54,0))*Q613+INDEX('BCA Inputs'!$AG$14:$AG$54,MATCH(I613,'BCA Inputs'!$M$14:$M$54,0))*F613+INDEX('BCA Inputs'!$AH$14:$AH$54,MATCH(I613,'BCA Inputs'!$M$14:$M$54,0))*G613,IF($B$3="RG&amp;E",INDEX('BCA Inputs'!$BM$14:$BM$54,MATCH(I613,'BCA Inputs'!$AW$14:$AW$54,0))*P613+INDEX('BCA Inputs'!$BN$14:$BN$54,MATCH(I613,'BCA Inputs'!$AW$14:$AW$54,0))*O613+INDEX('BCA Inputs'!$BO$14:$BO$54,MATCH(I613,'BCA Inputs'!$AW$14:$AW$54,0))*Q613+INDEX('BCA Inputs'!$BP$14:$BP$54,MATCH(I613,'BCA Inputs'!$AW$14:$AW$54,0))*F613+INDEX('BCA Inputs'!$BQ$14:$BQ$54,MATCH(I613,'BCA Inputs'!$AW$14:$AW$54,0))*G613,"")),"")</f>
        <v/>
      </c>
      <c r="AE613" s="237" t="str">
        <f t="shared" si="96"/>
        <v/>
      </c>
      <c r="AF613" s="198">
        <f t="shared" si="98"/>
        <v>0</v>
      </c>
      <c r="AG613" s="239">
        <f t="shared" si="99"/>
        <v>0</v>
      </c>
    </row>
    <row r="614" spans="1:33">
      <c r="A614" s="228"/>
      <c r="B614" s="176"/>
      <c r="C614" s="229"/>
      <c r="D614" s="230"/>
      <c r="E614" s="230"/>
      <c r="F614" s="230"/>
      <c r="G614" s="230"/>
      <c r="H614" s="231"/>
      <c r="I614" s="231"/>
      <c r="J614" s="232"/>
      <c r="K614" s="232"/>
      <c r="L614" s="232"/>
      <c r="M614" s="181">
        <f t="shared" si="97"/>
        <v>0</v>
      </c>
      <c r="N614" s="181">
        <f>IF(H614="",0,H614*I614*'Avoided Water Savings Cost'!$C$16)</f>
        <v>0</v>
      </c>
      <c r="O614" s="545">
        <f>IF(C614="",0,IF($B$3="NYSEG",C614/(1-'Avoided Electric Costs 2020'!$W$21),IF($B$3="RG&amp;E",C614/(1-'Avoided Electric Costs 2020'!$X$21),"")))</f>
        <v>0</v>
      </c>
      <c r="P614" s="546">
        <f>IF(D614="",0,IF($B$3="NYSEG",D614/(1-'Avoided Electric Costs 2020'!$W$21),IF($B$3="RG&amp;E",D614/(1-'Avoided Electric Costs 2020'!$X$21),"")))</f>
        <v>0</v>
      </c>
      <c r="Q614" s="546">
        <f>IF(E614="",0,IF($B$3="NYSEG",E614/(1-'Avoided Natural Gas Costs 2020'!$J$34),IF($B$3="RG&amp;E",E614/(1-'Avoided Natural Gas Costs 2020'!$K$34),"")))</f>
        <v>0</v>
      </c>
      <c r="R614" s="233" t="str">
        <f>IFERROR(IF(P614*'BCA Inputs'!$C$1+Q614*'BCA Inputs'!$C$2+F614*'BCA Inputs'!$C$2+G614*'BCA Inputs'!$C$2=0,"",P614*'BCA Inputs'!$C$1+Q614*'BCA Inputs'!$C$2+F614*'BCA Inputs'!$C$2+G614*'BCA Inputs'!$C$2),"")</f>
        <v/>
      </c>
      <c r="S614" s="181" t="str">
        <f t="shared" si="90"/>
        <v/>
      </c>
      <c r="T614" s="181" t="str">
        <f>IFERROR(IF($B$3="NYSEG",(INDEX('BCA Inputs'!$N$14:$N$54,MATCH(I614,'BCA Inputs'!$M$14:$M$54,0))*P614+INDEX('BCA Inputs'!$O$14:$O$54,MATCH(I614,'BCA Inputs'!$M$14:$M$54,0))*O614+INDEX('BCA Inputs'!P:P,MATCH(I614,'BCA Inputs'!M:M,0))*Q614+INDEX('BCA Inputs'!Q:Q,MATCH(I614,'BCA Inputs'!M:M,0))*F614+INDEX('BCA Inputs'!R:R,MATCH(I614,'BCA Inputs'!M:M,0))*G614)+L614+N614,IF($B$3="RG&amp;E",(INDEX('BCA Inputs'!$AX$14:$AX$54,MATCH(I614,'BCA Inputs'!$AW$14:$AW$54,0))*P614+INDEX('BCA Inputs'!$AY$14:$AY$54,MATCH(I614,'BCA Inputs'!$AW$14:$AW$54,0))*O614+INDEX('BCA Inputs'!$AZ$14:$AZ$54,MATCH(I614,'BCA Inputs'!$AW$14:$AW$54,0))*Q614+INDEX('BCA Inputs'!$BA$14:$BA$54,MATCH(I614,'BCA Inputs'!$AW$14:$AW$54,0))*F614+INDEX('BCA Inputs'!$BB$14:$BB$54,MATCH(I614,'BCA Inputs'!$AW$14:$AW$54,0))*G614)+L614+N614,"")),"")</f>
        <v/>
      </c>
      <c r="U614" s="234" t="str">
        <f t="shared" si="91"/>
        <v/>
      </c>
      <c r="V614" s="234" t="str">
        <f t="shared" si="92"/>
        <v/>
      </c>
      <c r="W614" s="234" t="str">
        <f t="shared" si="93"/>
        <v/>
      </c>
      <c r="Y614" s="235" t="str">
        <f t="shared" si="94"/>
        <v/>
      </c>
      <c r="Z614" s="236" t="str">
        <f>IFERROR(IF($B$3="NYSEG",INDEX('BCA Inputs'!$X$14:$X$54,MATCH(I614,'BCA Inputs'!$M$14:$M$54,0))*P614+INDEX('BCA Inputs'!$Y$14:$Y$54,MATCH(I614,'BCA Inputs'!$M$14:$M$54,0))*O614+INDEX('BCA Inputs'!$Z$14:$Z$54,MATCH(I614,'BCA Inputs'!$M$14:$M$54,0))*Q614+INDEX('BCA Inputs'!$AA$14:$AA$54,MATCH(I614,'BCA Inputs'!$M$14:$M$54,0))*F614+INDEX('BCA Inputs'!$AB$14:$AB$54,MATCH(I614,'BCA Inputs'!$M$14:$M$54,0))*G614,IF($B$3="RG&amp;E",INDEX('BCA Inputs'!$BG$14:$BG$54,MATCH(I614,'BCA Inputs'!$AW$14:$AW$54,0))*P614+INDEX('BCA Inputs'!$BH$14:$BH$54,MATCH(I614,'BCA Inputs'!$AW$14:$AW$54,0))*O614+INDEX('BCA Inputs'!$BI$14:$BI$54,MATCH(I614,'BCA Inputs'!$AW$14:$AW$54,0))*Q614+INDEX('BCA Inputs'!$BJ$14:$BJ$54,MATCH(I614,'BCA Inputs'!$AW$14:$AW$54,0))*F614+INDEX('BCA Inputs'!$BK$14:$BK$54,MATCH(I614,'BCA Inputs'!$AW$14:$AW$54,0))*G614,"")),"")</f>
        <v/>
      </c>
      <c r="AA614" s="237" t="str">
        <f t="shared" si="95"/>
        <v/>
      </c>
      <c r="AC614" s="238" t="str">
        <f>IFERROR((K614+R614)+IF($B$3="NYSEG",INDEX('BCA Inputs'!$AI$14:$AI$54,MATCH(I614,'BCA Inputs'!$M$14:$M$54,0))*P614+INDEX('BCA Inputs'!$AJ$14:$AJ$54,MATCH(I614,'BCA Inputs'!$M$14:$M$54,0))*Q614,IF($B$3="RG&amp;E",INDEX('BCA Inputs'!$BR$14:$BR$54,MATCH(I614,'BCA Inputs'!$AW$14:$AW$54,0))*P614+INDEX('BCA Inputs'!$BS$14:$BS$54,MATCH(I614,'BCA Inputs'!$AW$14:$AW$54,0))*Q614,"")),"")</f>
        <v/>
      </c>
      <c r="AD614" s="181" t="str">
        <f>IFERROR(IF($B$3="NYSEG",INDEX('BCA Inputs'!$AD$14:$AD$54,MATCH(I614,'BCA Inputs'!$M$14:$M$54,0))*P614+INDEX('BCA Inputs'!$AE$14:$AE$54,MATCH(I614,'BCA Inputs'!$M$14:$M$54,0))*O614+INDEX('BCA Inputs'!$AF$14:$AF$54,MATCH(I614,'BCA Inputs'!$M$14:$M$54,0))*Q614+INDEX('BCA Inputs'!$AG$14:$AG$54,MATCH(I614,'BCA Inputs'!$M$14:$M$54,0))*F614+INDEX('BCA Inputs'!$AH$14:$AH$54,MATCH(I614,'BCA Inputs'!$M$14:$M$54,0))*G614,IF($B$3="RG&amp;E",INDEX('BCA Inputs'!$BM$14:$BM$54,MATCH(I614,'BCA Inputs'!$AW$14:$AW$54,0))*P614+INDEX('BCA Inputs'!$BN$14:$BN$54,MATCH(I614,'BCA Inputs'!$AW$14:$AW$54,0))*O614+INDEX('BCA Inputs'!$BO$14:$BO$54,MATCH(I614,'BCA Inputs'!$AW$14:$AW$54,0))*Q614+INDEX('BCA Inputs'!$BP$14:$BP$54,MATCH(I614,'BCA Inputs'!$AW$14:$AW$54,0))*F614+INDEX('BCA Inputs'!$BQ$14:$BQ$54,MATCH(I614,'BCA Inputs'!$AW$14:$AW$54,0))*G614,"")),"")</f>
        <v/>
      </c>
      <c r="AE614" s="237" t="str">
        <f t="shared" si="96"/>
        <v/>
      </c>
      <c r="AF614" s="198">
        <f t="shared" si="98"/>
        <v>0</v>
      </c>
      <c r="AG614" s="239">
        <f t="shared" si="99"/>
        <v>0</v>
      </c>
    </row>
    <row r="615" spans="1:33">
      <c r="A615" s="228"/>
      <c r="B615" s="176"/>
      <c r="C615" s="229"/>
      <c r="D615" s="230"/>
      <c r="E615" s="230"/>
      <c r="F615" s="230"/>
      <c r="G615" s="230"/>
      <c r="H615" s="231"/>
      <c r="I615" s="231"/>
      <c r="J615" s="232"/>
      <c r="K615" s="232"/>
      <c r="L615" s="232"/>
      <c r="M615" s="181">
        <f t="shared" si="97"/>
        <v>0</v>
      </c>
      <c r="N615" s="181">
        <f>IF(H615="",0,H615*I615*'Avoided Water Savings Cost'!$C$16)</f>
        <v>0</v>
      </c>
      <c r="O615" s="545">
        <f>IF(C615="",0,IF($B$3="NYSEG",C615/(1-'Avoided Electric Costs 2020'!$W$21),IF($B$3="RG&amp;E",C615/(1-'Avoided Electric Costs 2020'!$X$21),"")))</f>
        <v>0</v>
      </c>
      <c r="P615" s="546">
        <f>IF(D615="",0,IF($B$3="NYSEG",D615/(1-'Avoided Electric Costs 2020'!$W$21),IF($B$3="RG&amp;E",D615/(1-'Avoided Electric Costs 2020'!$X$21),"")))</f>
        <v>0</v>
      </c>
      <c r="Q615" s="546">
        <f>IF(E615="",0,IF($B$3="NYSEG",E615/(1-'Avoided Natural Gas Costs 2020'!$J$34),IF($B$3="RG&amp;E",E615/(1-'Avoided Natural Gas Costs 2020'!$K$34),"")))</f>
        <v>0</v>
      </c>
      <c r="R615" s="233" t="str">
        <f>IFERROR(IF(P615*'BCA Inputs'!$C$1+Q615*'BCA Inputs'!$C$2+F615*'BCA Inputs'!$C$2+G615*'BCA Inputs'!$C$2=0,"",P615*'BCA Inputs'!$C$1+Q615*'BCA Inputs'!$C$2+F615*'BCA Inputs'!$C$2+G615*'BCA Inputs'!$C$2),"")</f>
        <v/>
      </c>
      <c r="S615" s="181" t="str">
        <f t="shared" si="90"/>
        <v/>
      </c>
      <c r="T615" s="181" t="str">
        <f>IFERROR(IF($B$3="NYSEG",(INDEX('BCA Inputs'!$N$14:$N$54,MATCH(I615,'BCA Inputs'!$M$14:$M$54,0))*P615+INDEX('BCA Inputs'!$O$14:$O$54,MATCH(I615,'BCA Inputs'!$M$14:$M$54,0))*O615+INDEX('BCA Inputs'!P:P,MATCH(I615,'BCA Inputs'!M:M,0))*Q615+INDEX('BCA Inputs'!Q:Q,MATCH(I615,'BCA Inputs'!M:M,0))*F615+INDEX('BCA Inputs'!R:R,MATCH(I615,'BCA Inputs'!M:M,0))*G615)+L615+N615,IF($B$3="RG&amp;E",(INDEX('BCA Inputs'!$AX$14:$AX$54,MATCH(I615,'BCA Inputs'!$AW$14:$AW$54,0))*P615+INDEX('BCA Inputs'!$AY$14:$AY$54,MATCH(I615,'BCA Inputs'!$AW$14:$AW$54,0))*O615+INDEX('BCA Inputs'!$AZ$14:$AZ$54,MATCH(I615,'BCA Inputs'!$AW$14:$AW$54,0))*Q615+INDEX('BCA Inputs'!$BA$14:$BA$54,MATCH(I615,'BCA Inputs'!$AW$14:$AW$54,0))*F615+INDEX('BCA Inputs'!$BB$14:$BB$54,MATCH(I615,'BCA Inputs'!$AW$14:$AW$54,0))*G615)+L615+N615,"")),"")</f>
        <v/>
      </c>
      <c r="U615" s="234" t="str">
        <f t="shared" si="91"/>
        <v/>
      </c>
      <c r="V615" s="234" t="str">
        <f t="shared" si="92"/>
        <v/>
      </c>
      <c r="W615" s="234" t="str">
        <f t="shared" si="93"/>
        <v/>
      </c>
      <c r="Y615" s="235" t="str">
        <f t="shared" si="94"/>
        <v/>
      </c>
      <c r="Z615" s="236" t="str">
        <f>IFERROR(IF($B$3="NYSEG",INDEX('BCA Inputs'!$X$14:$X$54,MATCH(I615,'BCA Inputs'!$M$14:$M$54,0))*P615+INDEX('BCA Inputs'!$Y$14:$Y$54,MATCH(I615,'BCA Inputs'!$M$14:$M$54,0))*O615+INDEX('BCA Inputs'!$Z$14:$Z$54,MATCH(I615,'BCA Inputs'!$M$14:$M$54,0))*Q615+INDEX('BCA Inputs'!$AA$14:$AA$54,MATCH(I615,'BCA Inputs'!$M$14:$M$54,0))*F615+INDEX('BCA Inputs'!$AB$14:$AB$54,MATCH(I615,'BCA Inputs'!$M$14:$M$54,0))*G615,IF($B$3="RG&amp;E",INDEX('BCA Inputs'!$BG$14:$BG$54,MATCH(I615,'BCA Inputs'!$AW$14:$AW$54,0))*P615+INDEX('BCA Inputs'!$BH$14:$BH$54,MATCH(I615,'BCA Inputs'!$AW$14:$AW$54,0))*O615+INDEX('BCA Inputs'!$BI$14:$BI$54,MATCH(I615,'BCA Inputs'!$AW$14:$AW$54,0))*Q615+INDEX('BCA Inputs'!$BJ$14:$BJ$54,MATCH(I615,'BCA Inputs'!$AW$14:$AW$54,0))*F615+INDEX('BCA Inputs'!$BK$14:$BK$54,MATCH(I615,'BCA Inputs'!$AW$14:$AW$54,0))*G615,"")),"")</f>
        <v/>
      </c>
      <c r="AA615" s="237" t="str">
        <f t="shared" si="95"/>
        <v/>
      </c>
      <c r="AC615" s="238" t="str">
        <f>IFERROR((K615+R615)+IF($B$3="NYSEG",INDEX('BCA Inputs'!$AI$14:$AI$54,MATCH(I615,'BCA Inputs'!$M$14:$M$54,0))*P615+INDEX('BCA Inputs'!$AJ$14:$AJ$54,MATCH(I615,'BCA Inputs'!$M$14:$M$54,0))*Q615,IF($B$3="RG&amp;E",INDEX('BCA Inputs'!$BR$14:$BR$54,MATCH(I615,'BCA Inputs'!$AW$14:$AW$54,0))*P615+INDEX('BCA Inputs'!$BS$14:$BS$54,MATCH(I615,'BCA Inputs'!$AW$14:$AW$54,0))*Q615,"")),"")</f>
        <v/>
      </c>
      <c r="AD615" s="181" t="str">
        <f>IFERROR(IF($B$3="NYSEG",INDEX('BCA Inputs'!$AD$14:$AD$54,MATCH(I615,'BCA Inputs'!$M$14:$M$54,0))*P615+INDEX('BCA Inputs'!$AE$14:$AE$54,MATCH(I615,'BCA Inputs'!$M$14:$M$54,0))*O615+INDEX('BCA Inputs'!$AF$14:$AF$54,MATCH(I615,'BCA Inputs'!$M$14:$M$54,0))*Q615+INDEX('BCA Inputs'!$AG$14:$AG$54,MATCH(I615,'BCA Inputs'!$M$14:$M$54,0))*F615+INDEX('BCA Inputs'!$AH$14:$AH$54,MATCH(I615,'BCA Inputs'!$M$14:$M$54,0))*G615,IF($B$3="RG&amp;E",INDEX('BCA Inputs'!$BM$14:$BM$54,MATCH(I615,'BCA Inputs'!$AW$14:$AW$54,0))*P615+INDEX('BCA Inputs'!$BN$14:$BN$54,MATCH(I615,'BCA Inputs'!$AW$14:$AW$54,0))*O615+INDEX('BCA Inputs'!$BO$14:$BO$54,MATCH(I615,'BCA Inputs'!$AW$14:$AW$54,0))*Q615+INDEX('BCA Inputs'!$BP$14:$BP$54,MATCH(I615,'BCA Inputs'!$AW$14:$AW$54,0))*F615+INDEX('BCA Inputs'!$BQ$14:$BQ$54,MATCH(I615,'BCA Inputs'!$AW$14:$AW$54,0))*G615,"")),"")</f>
        <v/>
      </c>
      <c r="AE615" s="237" t="str">
        <f t="shared" si="96"/>
        <v/>
      </c>
      <c r="AF615" s="198">
        <f t="shared" si="98"/>
        <v>0</v>
      </c>
      <c r="AG615" s="239">
        <f t="shared" si="99"/>
        <v>0</v>
      </c>
    </row>
    <row r="616" spans="1:33">
      <c r="A616" s="228"/>
      <c r="B616" s="176"/>
      <c r="C616" s="229"/>
      <c r="D616" s="230"/>
      <c r="E616" s="230"/>
      <c r="F616" s="230"/>
      <c r="G616" s="230"/>
      <c r="H616" s="231"/>
      <c r="I616" s="231"/>
      <c r="J616" s="232"/>
      <c r="K616" s="232"/>
      <c r="L616" s="232"/>
      <c r="M616" s="181">
        <f t="shared" si="97"/>
        <v>0</v>
      </c>
      <c r="N616" s="181">
        <f>IF(H616="",0,H616*I616*'Avoided Water Savings Cost'!$C$16)</f>
        <v>0</v>
      </c>
      <c r="O616" s="545">
        <f>IF(C616="",0,IF($B$3="NYSEG",C616/(1-'Avoided Electric Costs 2020'!$W$21),IF($B$3="RG&amp;E",C616/(1-'Avoided Electric Costs 2020'!$X$21),"")))</f>
        <v>0</v>
      </c>
      <c r="P616" s="546">
        <f>IF(D616="",0,IF($B$3="NYSEG",D616/(1-'Avoided Electric Costs 2020'!$W$21),IF($B$3="RG&amp;E",D616/(1-'Avoided Electric Costs 2020'!$X$21),"")))</f>
        <v>0</v>
      </c>
      <c r="Q616" s="546">
        <f>IF(E616="",0,IF($B$3="NYSEG",E616/(1-'Avoided Natural Gas Costs 2020'!$J$34),IF($B$3="RG&amp;E",E616/(1-'Avoided Natural Gas Costs 2020'!$K$34),"")))</f>
        <v>0</v>
      </c>
      <c r="R616" s="233" t="str">
        <f>IFERROR(IF(P616*'BCA Inputs'!$C$1+Q616*'BCA Inputs'!$C$2+F616*'BCA Inputs'!$C$2+G616*'BCA Inputs'!$C$2=0,"",P616*'BCA Inputs'!$C$1+Q616*'BCA Inputs'!$C$2+F616*'BCA Inputs'!$C$2+G616*'BCA Inputs'!$C$2),"")</f>
        <v/>
      </c>
      <c r="S616" s="181" t="str">
        <f t="shared" si="90"/>
        <v/>
      </c>
      <c r="T616" s="181" t="str">
        <f>IFERROR(IF($B$3="NYSEG",(INDEX('BCA Inputs'!$N$14:$N$54,MATCH(I616,'BCA Inputs'!$M$14:$M$54,0))*P616+INDEX('BCA Inputs'!$O$14:$O$54,MATCH(I616,'BCA Inputs'!$M$14:$M$54,0))*O616+INDEX('BCA Inputs'!P:P,MATCH(I616,'BCA Inputs'!M:M,0))*Q616+INDEX('BCA Inputs'!Q:Q,MATCH(I616,'BCA Inputs'!M:M,0))*F616+INDEX('BCA Inputs'!R:R,MATCH(I616,'BCA Inputs'!M:M,0))*G616)+L616+N616,IF($B$3="RG&amp;E",(INDEX('BCA Inputs'!$AX$14:$AX$54,MATCH(I616,'BCA Inputs'!$AW$14:$AW$54,0))*P616+INDEX('BCA Inputs'!$AY$14:$AY$54,MATCH(I616,'BCA Inputs'!$AW$14:$AW$54,0))*O616+INDEX('BCA Inputs'!$AZ$14:$AZ$54,MATCH(I616,'BCA Inputs'!$AW$14:$AW$54,0))*Q616+INDEX('BCA Inputs'!$BA$14:$BA$54,MATCH(I616,'BCA Inputs'!$AW$14:$AW$54,0))*F616+INDEX('BCA Inputs'!$BB$14:$BB$54,MATCH(I616,'BCA Inputs'!$AW$14:$AW$54,0))*G616)+L616+N616,"")),"")</f>
        <v/>
      </c>
      <c r="U616" s="234" t="str">
        <f t="shared" si="91"/>
        <v/>
      </c>
      <c r="V616" s="234" t="str">
        <f t="shared" si="92"/>
        <v/>
      </c>
      <c r="W616" s="234" t="str">
        <f t="shared" si="93"/>
        <v/>
      </c>
      <c r="Y616" s="235" t="str">
        <f t="shared" si="94"/>
        <v/>
      </c>
      <c r="Z616" s="236" t="str">
        <f>IFERROR(IF($B$3="NYSEG",INDEX('BCA Inputs'!$X$14:$X$54,MATCH(I616,'BCA Inputs'!$M$14:$M$54,0))*P616+INDEX('BCA Inputs'!$Y$14:$Y$54,MATCH(I616,'BCA Inputs'!$M$14:$M$54,0))*O616+INDEX('BCA Inputs'!$Z$14:$Z$54,MATCH(I616,'BCA Inputs'!$M$14:$M$54,0))*Q616+INDEX('BCA Inputs'!$AA$14:$AA$54,MATCH(I616,'BCA Inputs'!$M$14:$M$54,0))*F616+INDEX('BCA Inputs'!$AB$14:$AB$54,MATCH(I616,'BCA Inputs'!$M$14:$M$54,0))*G616,IF($B$3="RG&amp;E",INDEX('BCA Inputs'!$BG$14:$BG$54,MATCH(I616,'BCA Inputs'!$AW$14:$AW$54,0))*P616+INDEX('BCA Inputs'!$BH$14:$BH$54,MATCH(I616,'BCA Inputs'!$AW$14:$AW$54,0))*O616+INDEX('BCA Inputs'!$BI$14:$BI$54,MATCH(I616,'BCA Inputs'!$AW$14:$AW$54,0))*Q616+INDEX('BCA Inputs'!$BJ$14:$BJ$54,MATCH(I616,'BCA Inputs'!$AW$14:$AW$54,0))*F616+INDEX('BCA Inputs'!$BK$14:$BK$54,MATCH(I616,'BCA Inputs'!$AW$14:$AW$54,0))*G616,"")),"")</f>
        <v/>
      </c>
      <c r="AA616" s="237" t="str">
        <f t="shared" si="95"/>
        <v/>
      </c>
      <c r="AC616" s="238" t="str">
        <f>IFERROR((K616+R616)+IF($B$3="NYSEG",INDEX('BCA Inputs'!$AI$14:$AI$54,MATCH(I616,'BCA Inputs'!$M$14:$M$54,0))*P616+INDEX('BCA Inputs'!$AJ$14:$AJ$54,MATCH(I616,'BCA Inputs'!$M$14:$M$54,0))*Q616,IF($B$3="RG&amp;E",INDEX('BCA Inputs'!$BR$14:$BR$54,MATCH(I616,'BCA Inputs'!$AW$14:$AW$54,0))*P616+INDEX('BCA Inputs'!$BS$14:$BS$54,MATCH(I616,'BCA Inputs'!$AW$14:$AW$54,0))*Q616,"")),"")</f>
        <v/>
      </c>
      <c r="AD616" s="181" t="str">
        <f>IFERROR(IF($B$3="NYSEG",INDEX('BCA Inputs'!$AD$14:$AD$54,MATCH(I616,'BCA Inputs'!$M$14:$M$54,0))*P616+INDEX('BCA Inputs'!$AE$14:$AE$54,MATCH(I616,'BCA Inputs'!$M$14:$M$54,0))*O616+INDEX('BCA Inputs'!$AF$14:$AF$54,MATCH(I616,'BCA Inputs'!$M$14:$M$54,0))*Q616+INDEX('BCA Inputs'!$AG$14:$AG$54,MATCH(I616,'BCA Inputs'!$M$14:$M$54,0))*F616+INDEX('BCA Inputs'!$AH$14:$AH$54,MATCH(I616,'BCA Inputs'!$M$14:$M$54,0))*G616,IF($B$3="RG&amp;E",INDEX('BCA Inputs'!$BM$14:$BM$54,MATCH(I616,'BCA Inputs'!$AW$14:$AW$54,0))*P616+INDEX('BCA Inputs'!$BN$14:$BN$54,MATCH(I616,'BCA Inputs'!$AW$14:$AW$54,0))*O616+INDEX('BCA Inputs'!$BO$14:$BO$54,MATCH(I616,'BCA Inputs'!$AW$14:$AW$54,0))*Q616+INDEX('BCA Inputs'!$BP$14:$BP$54,MATCH(I616,'BCA Inputs'!$AW$14:$AW$54,0))*F616+INDEX('BCA Inputs'!$BQ$14:$BQ$54,MATCH(I616,'BCA Inputs'!$AW$14:$AW$54,0))*G616,"")),"")</f>
        <v/>
      </c>
      <c r="AE616" s="237" t="str">
        <f t="shared" si="96"/>
        <v/>
      </c>
      <c r="AF616" s="198">
        <f t="shared" si="98"/>
        <v>0</v>
      </c>
      <c r="AG616" s="239">
        <f t="shared" si="99"/>
        <v>0</v>
      </c>
    </row>
    <row r="617" spans="1:33">
      <c r="A617" s="228"/>
      <c r="B617" s="176"/>
      <c r="C617" s="229"/>
      <c r="D617" s="230"/>
      <c r="E617" s="230"/>
      <c r="F617" s="230"/>
      <c r="G617" s="230"/>
      <c r="H617" s="231"/>
      <c r="I617" s="231"/>
      <c r="J617" s="232"/>
      <c r="K617" s="232"/>
      <c r="L617" s="232"/>
      <c r="M617" s="181">
        <f t="shared" si="97"/>
        <v>0</v>
      </c>
      <c r="N617" s="181">
        <f>IF(H617="",0,H617*I617*'Avoided Water Savings Cost'!$C$16)</f>
        <v>0</v>
      </c>
      <c r="O617" s="545">
        <f>IF(C617="",0,IF($B$3="NYSEG",C617/(1-'Avoided Electric Costs 2020'!$W$21),IF($B$3="RG&amp;E",C617/(1-'Avoided Electric Costs 2020'!$X$21),"")))</f>
        <v>0</v>
      </c>
      <c r="P617" s="546">
        <f>IF(D617="",0,IF($B$3="NYSEG",D617/(1-'Avoided Electric Costs 2020'!$W$21),IF($B$3="RG&amp;E",D617/(1-'Avoided Electric Costs 2020'!$X$21),"")))</f>
        <v>0</v>
      </c>
      <c r="Q617" s="546">
        <f>IF(E617="",0,IF($B$3="NYSEG",E617/(1-'Avoided Natural Gas Costs 2020'!$J$34),IF($B$3="RG&amp;E",E617/(1-'Avoided Natural Gas Costs 2020'!$K$34),"")))</f>
        <v>0</v>
      </c>
      <c r="R617" s="233" t="str">
        <f>IFERROR(IF(P617*'BCA Inputs'!$C$1+Q617*'BCA Inputs'!$C$2+F617*'BCA Inputs'!$C$2+G617*'BCA Inputs'!$C$2=0,"",P617*'BCA Inputs'!$C$1+Q617*'BCA Inputs'!$C$2+F617*'BCA Inputs'!$C$2+G617*'BCA Inputs'!$C$2),"")</f>
        <v/>
      </c>
      <c r="S617" s="181" t="str">
        <f t="shared" si="90"/>
        <v/>
      </c>
      <c r="T617" s="181" t="str">
        <f>IFERROR(IF($B$3="NYSEG",(INDEX('BCA Inputs'!$N$14:$N$54,MATCH(I617,'BCA Inputs'!$M$14:$M$54,0))*P617+INDEX('BCA Inputs'!$O$14:$O$54,MATCH(I617,'BCA Inputs'!$M$14:$M$54,0))*O617+INDEX('BCA Inputs'!P:P,MATCH(I617,'BCA Inputs'!M:M,0))*Q617+INDEX('BCA Inputs'!Q:Q,MATCH(I617,'BCA Inputs'!M:M,0))*F617+INDEX('BCA Inputs'!R:R,MATCH(I617,'BCA Inputs'!M:M,0))*G617)+L617+N617,IF($B$3="RG&amp;E",(INDEX('BCA Inputs'!$AX$14:$AX$54,MATCH(I617,'BCA Inputs'!$AW$14:$AW$54,0))*P617+INDEX('BCA Inputs'!$AY$14:$AY$54,MATCH(I617,'BCA Inputs'!$AW$14:$AW$54,0))*O617+INDEX('BCA Inputs'!$AZ$14:$AZ$54,MATCH(I617,'BCA Inputs'!$AW$14:$AW$54,0))*Q617+INDEX('BCA Inputs'!$BA$14:$BA$54,MATCH(I617,'BCA Inputs'!$AW$14:$AW$54,0))*F617+INDEX('BCA Inputs'!$BB$14:$BB$54,MATCH(I617,'BCA Inputs'!$AW$14:$AW$54,0))*G617)+L617+N617,"")),"")</f>
        <v/>
      </c>
      <c r="U617" s="234" t="str">
        <f t="shared" si="91"/>
        <v/>
      </c>
      <c r="V617" s="234" t="str">
        <f t="shared" si="92"/>
        <v/>
      </c>
      <c r="W617" s="234" t="str">
        <f t="shared" si="93"/>
        <v/>
      </c>
      <c r="Y617" s="235" t="str">
        <f t="shared" si="94"/>
        <v/>
      </c>
      <c r="Z617" s="236" t="str">
        <f>IFERROR(IF($B$3="NYSEG",INDEX('BCA Inputs'!$X$14:$X$54,MATCH(I617,'BCA Inputs'!$M$14:$M$54,0))*P617+INDEX('BCA Inputs'!$Y$14:$Y$54,MATCH(I617,'BCA Inputs'!$M$14:$M$54,0))*O617+INDEX('BCA Inputs'!$Z$14:$Z$54,MATCH(I617,'BCA Inputs'!$M$14:$M$54,0))*Q617+INDEX('BCA Inputs'!$AA$14:$AA$54,MATCH(I617,'BCA Inputs'!$M$14:$M$54,0))*F617+INDEX('BCA Inputs'!$AB$14:$AB$54,MATCH(I617,'BCA Inputs'!$M$14:$M$54,0))*G617,IF($B$3="RG&amp;E",INDEX('BCA Inputs'!$BG$14:$BG$54,MATCH(I617,'BCA Inputs'!$AW$14:$AW$54,0))*P617+INDEX('BCA Inputs'!$BH$14:$BH$54,MATCH(I617,'BCA Inputs'!$AW$14:$AW$54,0))*O617+INDEX('BCA Inputs'!$BI$14:$BI$54,MATCH(I617,'BCA Inputs'!$AW$14:$AW$54,0))*Q617+INDEX('BCA Inputs'!$BJ$14:$BJ$54,MATCH(I617,'BCA Inputs'!$AW$14:$AW$54,0))*F617+INDEX('BCA Inputs'!$BK$14:$BK$54,MATCH(I617,'BCA Inputs'!$AW$14:$AW$54,0))*G617,"")),"")</f>
        <v/>
      </c>
      <c r="AA617" s="237" t="str">
        <f t="shared" si="95"/>
        <v/>
      </c>
      <c r="AC617" s="238" t="str">
        <f>IFERROR((K617+R617)+IF($B$3="NYSEG",INDEX('BCA Inputs'!$AI$14:$AI$54,MATCH(I617,'BCA Inputs'!$M$14:$M$54,0))*P617+INDEX('BCA Inputs'!$AJ$14:$AJ$54,MATCH(I617,'BCA Inputs'!$M$14:$M$54,0))*Q617,IF($B$3="RG&amp;E",INDEX('BCA Inputs'!$BR$14:$BR$54,MATCH(I617,'BCA Inputs'!$AW$14:$AW$54,0))*P617+INDEX('BCA Inputs'!$BS$14:$BS$54,MATCH(I617,'BCA Inputs'!$AW$14:$AW$54,0))*Q617,"")),"")</f>
        <v/>
      </c>
      <c r="AD617" s="181" t="str">
        <f>IFERROR(IF($B$3="NYSEG",INDEX('BCA Inputs'!$AD$14:$AD$54,MATCH(I617,'BCA Inputs'!$M$14:$M$54,0))*P617+INDEX('BCA Inputs'!$AE$14:$AE$54,MATCH(I617,'BCA Inputs'!$M$14:$M$54,0))*O617+INDEX('BCA Inputs'!$AF$14:$AF$54,MATCH(I617,'BCA Inputs'!$M$14:$M$54,0))*Q617+INDEX('BCA Inputs'!$AG$14:$AG$54,MATCH(I617,'BCA Inputs'!$M$14:$M$54,0))*F617+INDEX('BCA Inputs'!$AH$14:$AH$54,MATCH(I617,'BCA Inputs'!$M$14:$M$54,0))*G617,IF($B$3="RG&amp;E",INDEX('BCA Inputs'!$BM$14:$BM$54,MATCH(I617,'BCA Inputs'!$AW$14:$AW$54,0))*P617+INDEX('BCA Inputs'!$BN$14:$BN$54,MATCH(I617,'BCA Inputs'!$AW$14:$AW$54,0))*O617+INDEX('BCA Inputs'!$BO$14:$BO$54,MATCH(I617,'BCA Inputs'!$AW$14:$AW$54,0))*Q617+INDEX('BCA Inputs'!$BP$14:$BP$54,MATCH(I617,'BCA Inputs'!$AW$14:$AW$54,0))*F617+INDEX('BCA Inputs'!$BQ$14:$BQ$54,MATCH(I617,'BCA Inputs'!$AW$14:$AW$54,0))*G617,"")),"")</f>
        <v/>
      </c>
      <c r="AE617" s="237" t="str">
        <f t="shared" si="96"/>
        <v/>
      </c>
      <c r="AF617" s="198">
        <f t="shared" si="98"/>
        <v>0</v>
      </c>
      <c r="AG617" s="239">
        <f t="shared" si="99"/>
        <v>0</v>
      </c>
    </row>
    <row r="618" spans="1:33">
      <c r="A618" s="228"/>
      <c r="B618" s="176"/>
      <c r="C618" s="229"/>
      <c r="D618" s="230"/>
      <c r="E618" s="230"/>
      <c r="F618" s="230"/>
      <c r="G618" s="230"/>
      <c r="H618" s="231"/>
      <c r="I618" s="231"/>
      <c r="J618" s="232"/>
      <c r="K618" s="232"/>
      <c r="L618" s="232"/>
      <c r="M618" s="181">
        <f t="shared" si="97"/>
        <v>0</v>
      </c>
      <c r="N618" s="181">
        <f>IF(H618="",0,H618*I618*'Avoided Water Savings Cost'!$C$16)</f>
        <v>0</v>
      </c>
      <c r="O618" s="545">
        <f>IF(C618="",0,IF($B$3="NYSEG",C618/(1-'Avoided Electric Costs 2020'!$W$21),IF($B$3="RG&amp;E",C618/(1-'Avoided Electric Costs 2020'!$X$21),"")))</f>
        <v>0</v>
      </c>
      <c r="P618" s="546">
        <f>IF(D618="",0,IF($B$3="NYSEG",D618/(1-'Avoided Electric Costs 2020'!$W$21),IF($B$3="RG&amp;E",D618/(1-'Avoided Electric Costs 2020'!$X$21),"")))</f>
        <v>0</v>
      </c>
      <c r="Q618" s="546">
        <f>IF(E618="",0,IF($B$3="NYSEG",E618/(1-'Avoided Natural Gas Costs 2020'!$J$34),IF($B$3="RG&amp;E",E618/(1-'Avoided Natural Gas Costs 2020'!$K$34),"")))</f>
        <v>0</v>
      </c>
      <c r="R618" s="233" t="str">
        <f>IFERROR(IF(P618*'BCA Inputs'!$C$1+Q618*'BCA Inputs'!$C$2+F618*'BCA Inputs'!$C$2+G618*'BCA Inputs'!$C$2=0,"",P618*'BCA Inputs'!$C$1+Q618*'BCA Inputs'!$C$2+F618*'BCA Inputs'!$C$2+G618*'BCA Inputs'!$C$2),"")</f>
        <v/>
      </c>
      <c r="S618" s="181" t="str">
        <f t="shared" si="90"/>
        <v/>
      </c>
      <c r="T618" s="181" t="str">
        <f>IFERROR(IF($B$3="NYSEG",(INDEX('BCA Inputs'!$N$14:$N$54,MATCH(I618,'BCA Inputs'!$M$14:$M$54,0))*P618+INDEX('BCA Inputs'!$O$14:$O$54,MATCH(I618,'BCA Inputs'!$M$14:$M$54,0))*O618+INDEX('BCA Inputs'!P:P,MATCH(I618,'BCA Inputs'!M:M,0))*Q618+INDEX('BCA Inputs'!Q:Q,MATCH(I618,'BCA Inputs'!M:M,0))*F618+INDEX('BCA Inputs'!R:R,MATCH(I618,'BCA Inputs'!M:M,0))*G618)+L618+N618,IF($B$3="RG&amp;E",(INDEX('BCA Inputs'!$AX$14:$AX$54,MATCH(I618,'BCA Inputs'!$AW$14:$AW$54,0))*P618+INDEX('BCA Inputs'!$AY$14:$AY$54,MATCH(I618,'BCA Inputs'!$AW$14:$AW$54,0))*O618+INDEX('BCA Inputs'!$AZ$14:$AZ$54,MATCH(I618,'BCA Inputs'!$AW$14:$AW$54,0))*Q618+INDEX('BCA Inputs'!$BA$14:$BA$54,MATCH(I618,'BCA Inputs'!$AW$14:$AW$54,0))*F618+INDEX('BCA Inputs'!$BB$14:$BB$54,MATCH(I618,'BCA Inputs'!$AW$14:$AW$54,0))*G618)+L618+N618,"")),"")</f>
        <v/>
      </c>
      <c r="U618" s="234" t="str">
        <f t="shared" si="91"/>
        <v/>
      </c>
      <c r="V618" s="234" t="str">
        <f t="shared" si="92"/>
        <v/>
      </c>
      <c r="W618" s="234" t="str">
        <f t="shared" si="93"/>
        <v/>
      </c>
      <c r="Y618" s="235" t="str">
        <f t="shared" si="94"/>
        <v/>
      </c>
      <c r="Z618" s="236" t="str">
        <f>IFERROR(IF($B$3="NYSEG",INDEX('BCA Inputs'!$X$14:$X$54,MATCH(I618,'BCA Inputs'!$M$14:$M$54,0))*P618+INDEX('BCA Inputs'!$Y$14:$Y$54,MATCH(I618,'BCA Inputs'!$M$14:$M$54,0))*O618+INDEX('BCA Inputs'!$Z$14:$Z$54,MATCH(I618,'BCA Inputs'!$M$14:$M$54,0))*Q618+INDEX('BCA Inputs'!$AA$14:$AA$54,MATCH(I618,'BCA Inputs'!$M$14:$M$54,0))*F618+INDEX('BCA Inputs'!$AB$14:$AB$54,MATCH(I618,'BCA Inputs'!$M$14:$M$54,0))*G618,IF($B$3="RG&amp;E",INDEX('BCA Inputs'!$BG$14:$BG$54,MATCH(I618,'BCA Inputs'!$AW$14:$AW$54,0))*P618+INDEX('BCA Inputs'!$BH$14:$BH$54,MATCH(I618,'BCA Inputs'!$AW$14:$AW$54,0))*O618+INDEX('BCA Inputs'!$BI$14:$BI$54,MATCH(I618,'BCA Inputs'!$AW$14:$AW$54,0))*Q618+INDEX('BCA Inputs'!$BJ$14:$BJ$54,MATCH(I618,'BCA Inputs'!$AW$14:$AW$54,0))*F618+INDEX('BCA Inputs'!$BK$14:$BK$54,MATCH(I618,'BCA Inputs'!$AW$14:$AW$54,0))*G618,"")),"")</f>
        <v/>
      </c>
      <c r="AA618" s="237" t="str">
        <f t="shared" si="95"/>
        <v/>
      </c>
      <c r="AC618" s="238" t="str">
        <f>IFERROR((K618+R618)+IF($B$3="NYSEG",INDEX('BCA Inputs'!$AI$14:$AI$54,MATCH(I618,'BCA Inputs'!$M$14:$M$54,0))*P618+INDEX('BCA Inputs'!$AJ$14:$AJ$54,MATCH(I618,'BCA Inputs'!$M$14:$M$54,0))*Q618,IF($B$3="RG&amp;E",INDEX('BCA Inputs'!$BR$14:$BR$54,MATCH(I618,'BCA Inputs'!$AW$14:$AW$54,0))*P618+INDEX('BCA Inputs'!$BS$14:$BS$54,MATCH(I618,'BCA Inputs'!$AW$14:$AW$54,0))*Q618,"")),"")</f>
        <v/>
      </c>
      <c r="AD618" s="181" t="str">
        <f>IFERROR(IF($B$3="NYSEG",INDEX('BCA Inputs'!$AD$14:$AD$54,MATCH(I618,'BCA Inputs'!$M$14:$M$54,0))*P618+INDEX('BCA Inputs'!$AE$14:$AE$54,MATCH(I618,'BCA Inputs'!$M$14:$M$54,0))*O618+INDEX('BCA Inputs'!$AF$14:$AF$54,MATCH(I618,'BCA Inputs'!$M$14:$M$54,0))*Q618+INDEX('BCA Inputs'!$AG$14:$AG$54,MATCH(I618,'BCA Inputs'!$M$14:$M$54,0))*F618+INDEX('BCA Inputs'!$AH$14:$AH$54,MATCH(I618,'BCA Inputs'!$M$14:$M$54,0))*G618,IF($B$3="RG&amp;E",INDEX('BCA Inputs'!$BM$14:$BM$54,MATCH(I618,'BCA Inputs'!$AW$14:$AW$54,0))*P618+INDEX('BCA Inputs'!$BN$14:$BN$54,MATCH(I618,'BCA Inputs'!$AW$14:$AW$54,0))*O618+INDEX('BCA Inputs'!$BO$14:$BO$54,MATCH(I618,'BCA Inputs'!$AW$14:$AW$54,0))*Q618+INDEX('BCA Inputs'!$BP$14:$BP$54,MATCH(I618,'BCA Inputs'!$AW$14:$AW$54,0))*F618+INDEX('BCA Inputs'!$BQ$14:$BQ$54,MATCH(I618,'BCA Inputs'!$AW$14:$AW$54,0))*G618,"")),"")</f>
        <v/>
      </c>
      <c r="AE618" s="237" t="str">
        <f t="shared" si="96"/>
        <v/>
      </c>
      <c r="AF618" s="198">
        <f t="shared" si="98"/>
        <v>0</v>
      </c>
      <c r="AG618" s="239">
        <f t="shared" si="99"/>
        <v>0</v>
      </c>
    </row>
    <row r="619" spans="1:33">
      <c r="A619" s="228"/>
      <c r="B619" s="176"/>
      <c r="C619" s="229"/>
      <c r="D619" s="230"/>
      <c r="E619" s="230"/>
      <c r="F619" s="230"/>
      <c r="G619" s="230"/>
      <c r="H619" s="231"/>
      <c r="I619" s="231"/>
      <c r="J619" s="232"/>
      <c r="K619" s="232"/>
      <c r="L619" s="232"/>
      <c r="M619" s="181">
        <f t="shared" si="97"/>
        <v>0</v>
      </c>
      <c r="N619" s="181">
        <f>IF(H619="",0,H619*I619*'Avoided Water Savings Cost'!$C$16)</f>
        <v>0</v>
      </c>
      <c r="O619" s="545">
        <f>IF(C619="",0,IF($B$3="NYSEG",C619/(1-'Avoided Electric Costs 2020'!$W$21),IF($B$3="RG&amp;E",C619/(1-'Avoided Electric Costs 2020'!$X$21),"")))</f>
        <v>0</v>
      </c>
      <c r="P619" s="546">
        <f>IF(D619="",0,IF($B$3="NYSEG",D619/(1-'Avoided Electric Costs 2020'!$W$21),IF($B$3="RG&amp;E",D619/(1-'Avoided Electric Costs 2020'!$X$21),"")))</f>
        <v>0</v>
      </c>
      <c r="Q619" s="546">
        <f>IF(E619="",0,IF($B$3="NYSEG",E619/(1-'Avoided Natural Gas Costs 2020'!$J$34),IF($B$3="RG&amp;E",E619/(1-'Avoided Natural Gas Costs 2020'!$K$34),"")))</f>
        <v>0</v>
      </c>
      <c r="R619" s="233" t="str">
        <f>IFERROR(IF(P619*'BCA Inputs'!$C$1+Q619*'BCA Inputs'!$C$2+F619*'BCA Inputs'!$C$2+G619*'BCA Inputs'!$C$2=0,"",P619*'BCA Inputs'!$C$1+Q619*'BCA Inputs'!$C$2+F619*'BCA Inputs'!$C$2+G619*'BCA Inputs'!$C$2),"")</f>
        <v/>
      </c>
      <c r="S619" s="181" t="str">
        <f t="shared" si="90"/>
        <v/>
      </c>
      <c r="T619" s="181" t="str">
        <f>IFERROR(IF($B$3="NYSEG",(INDEX('BCA Inputs'!$N$14:$N$54,MATCH(I619,'BCA Inputs'!$M$14:$M$54,0))*P619+INDEX('BCA Inputs'!$O$14:$O$54,MATCH(I619,'BCA Inputs'!$M$14:$M$54,0))*O619+INDEX('BCA Inputs'!P:P,MATCH(I619,'BCA Inputs'!M:M,0))*Q619+INDEX('BCA Inputs'!Q:Q,MATCH(I619,'BCA Inputs'!M:M,0))*F619+INDEX('BCA Inputs'!R:R,MATCH(I619,'BCA Inputs'!M:M,0))*G619)+L619+N619,IF($B$3="RG&amp;E",(INDEX('BCA Inputs'!$AX$14:$AX$54,MATCH(I619,'BCA Inputs'!$AW$14:$AW$54,0))*P619+INDEX('BCA Inputs'!$AY$14:$AY$54,MATCH(I619,'BCA Inputs'!$AW$14:$AW$54,0))*O619+INDEX('BCA Inputs'!$AZ$14:$AZ$54,MATCH(I619,'BCA Inputs'!$AW$14:$AW$54,0))*Q619+INDEX('BCA Inputs'!$BA$14:$BA$54,MATCH(I619,'BCA Inputs'!$AW$14:$AW$54,0))*F619+INDEX('BCA Inputs'!$BB$14:$BB$54,MATCH(I619,'BCA Inputs'!$AW$14:$AW$54,0))*G619)+L619+N619,"")),"")</f>
        <v/>
      </c>
      <c r="U619" s="234" t="str">
        <f t="shared" si="91"/>
        <v/>
      </c>
      <c r="V619" s="234" t="str">
        <f t="shared" si="92"/>
        <v/>
      </c>
      <c r="W619" s="234" t="str">
        <f t="shared" si="93"/>
        <v/>
      </c>
      <c r="Y619" s="235" t="str">
        <f t="shared" si="94"/>
        <v/>
      </c>
      <c r="Z619" s="236" t="str">
        <f>IFERROR(IF($B$3="NYSEG",INDEX('BCA Inputs'!$X$14:$X$54,MATCH(I619,'BCA Inputs'!$M$14:$M$54,0))*P619+INDEX('BCA Inputs'!$Y$14:$Y$54,MATCH(I619,'BCA Inputs'!$M$14:$M$54,0))*O619+INDEX('BCA Inputs'!$Z$14:$Z$54,MATCH(I619,'BCA Inputs'!$M$14:$M$54,0))*Q619+INDEX('BCA Inputs'!$AA$14:$AA$54,MATCH(I619,'BCA Inputs'!$M$14:$M$54,0))*F619+INDEX('BCA Inputs'!$AB$14:$AB$54,MATCH(I619,'BCA Inputs'!$M$14:$M$54,0))*G619,IF($B$3="RG&amp;E",INDEX('BCA Inputs'!$BG$14:$BG$54,MATCH(I619,'BCA Inputs'!$AW$14:$AW$54,0))*P619+INDEX('BCA Inputs'!$BH$14:$BH$54,MATCH(I619,'BCA Inputs'!$AW$14:$AW$54,0))*O619+INDEX('BCA Inputs'!$BI$14:$BI$54,MATCH(I619,'BCA Inputs'!$AW$14:$AW$54,0))*Q619+INDEX('BCA Inputs'!$BJ$14:$BJ$54,MATCH(I619,'BCA Inputs'!$AW$14:$AW$54,0))*F619+INDEX('BCA Inputs'!$BK$14:$BK$54,MATCH(I619,'BCA Inputs'!$AW$14:$AW$54,0))*G619,"")),"")</f>
        <v/>
      </c>
      <c r="AA619" s="237" t="str">
        <f t="shared" si="95"/>
        <v/>
      </c>
      <c r="AC619" s="238" t="str">
        <f>IFERROR((K619+R619)+IF($B$3="NYSEG",INDEX('BCA Inputs'!$AI$14:$AI$54,MATCH(I619,'BCA Inputs'!$M$14:$M$54,0))*P619+INDEX('BCA Inputs'!$AJ$14:$AJ$54,MATCH(I619,'BCA Inputs'!$M$14:$M$54,0))*Q619,IF($B$3="RG&amp;E",INDEX('BCA Inputs'!$BR$14:$BR$54,MATCH(I619,'BCA Inputs'!$AW$14:$AW$54,0))*P619+INDEX('BCA Inputs'!$BS$14:$BS$54,MATCH(I619,'BCA Inputs'!$AW$14:$AW$54,0))*Q619,"")),"")</f>
        <v/>
      </c>
      <c r="AD619" s="181" t="str">
        <f>IFERROR(IF($B$3="NYSEG",INDEX('BCA Inputs'!$AD$14:$AD$54,MATCH(I619,'BCA Inputs'!$M$14:$M$54,0))*P619+INDEX('BCA Inputs'!$AE$14:$AE$54,MATCH(I619,'BCA Inputs'!$M$14:$M$54,0))*O619+INDEX('BCA Inputs'!$AF$14:$AF$54,MATCH(I619,'BCA Inputs'!$M$14:$M$54,0))*Q619+INDEX('BCA Inputs'!$AG$14:$AG$54,MATCH(I619,'BCA Inputs'!$M$14:$M$54,0))*F619+INDEX('BCA Inputs'!$AH$14:$AH$54,MATCH(I619,'BCA Inputs'!$M$14:$M$54,0))*G619,IF($B$3="RG&amp;E",INDEX('BCA Inputs'!$BM$14:$BM$54,MATCH(I619,'BCA Inputs'!$AW$14:$AW$54,0))*P619+INDEX('BCA Inputs'!$BN$14:$BN$54,MATCH(I619,'BCA Inputs'!$AW$14:$AW$54,0))*O619+INDEX('BCA Inputs'!$BO$14:$BO$54,MATCH(I619,'BCA Inputs'!$AW$14:$AW$54,0))*Q619+INDEX('BCA Inputs'!$BP$14:$BP$54,MATCH(I619,'BCA Inputs'!$AW$14:$AW$54,0))*F619+INDEX('BCA Inputs'!$BQ$14:$BQ$54,MATCH(I619,'BCA Inputs'!$AW$14:$AW$54,0))*G619,"")),"")</f>
        <v/>
      </c>
      <c r="AE619" s="237" t="str">
        <f t="shared" si="96"/>
        <v/>
      </c>
      <c r="AF619" s="198">
        <f t="shared" si="98"/>
        <v>0</v>
      </c>
      <c r="AG619" s="239">
        <f t="shared" si="99"/>
        <v>0</v>
      </c>
    </row>
    <row r="620" spans="1:33">
      <c r="A620" s="228"/>
      <c r="B620" s="176"/>
      <c r="C620" s="229"/>
      <c r="D620" s="230"/>
      <c r="E620" s="230"/>
      <c r="F620" s="230"/>
      <c r="G620" s="230"/>
      <c r="H620" s="231"/>
      <c r="I620" s="231"/>
      <c r="J620" s="232"/>
      <c r="K620" s="232"/>
      <c r="L620" s="232"/>
      <c r="M620" s="181">
        <f t="shared" si="97"/>
        <v>0</v>
      </c>
      <c r="N620" s="181">
        <f>IF(H620="",0,H620*I620*'Avoided Water Savings Cost'!$C$16)</f>
        <v>0</v>
      </c>
      <c r="O620" s="545">
        <f>IF(C620="",0,IF($B$3="NYSEG",C620/(1-'Avoided Electric Costs 2020'!$W$21),IF($B$3="RG&amp;E",C620/(1-'Avoided Electric Costs 2020'!$X$21),"")))</f>
        <v>0</v>
      </c>
      <c r="P620" s="546">
        <f>IF(D620="",0,IF($B$3="NYSEG",D620/(1-'Avoided Electric Costs 2020'!$W$21),IF($B$3="RG&amp;E",D620/(1-'Avoided Electric Costs 2020'!$X$21),"")))</f>
        <v>0</v>
      </c>
      <c r="Q620" s="546">
        <f>IF(E620="",0,IF($B$3="NYSEG",E620/(1-'Avoided Natural Gas Costs 2020'!$J$34),IF($B$3="RG&amp;E",E620/(1-'Avoided Natural Gas Costs 2020'!$K$34),"")))</f>
        <v>0</v>
      </c>
      <c r="R620" s="233" t="str">
        <f>IFERROR(IF(P620*'BCA Inputs'!$C$1+Q620*'BCA Inputs'!$C$2+F620*'BCA Inputs'!$C$2+G620*'BCA Inputs'!$C$2=0,"",P620*'BCA Inputs'!$C$1+Q620*'BCA Inputs'!$C$2+F620*'BCA Inputs'!$C$2+G620*'BCA Inputs'!$C$2),"")</f>
        <v/>
      </c>
      <c r="S620" s="181" t="str">
        <f t="shared" si="90"/>
        <v/>
      </c>
      <c r="T620" s="181" t="str">
        <f>IFERROR(IF($B$3="NYSEG",(INDEX('BCA Inputs'!$N$14:$N$54,MATCH(I620,'BCA Inputs'!$M$14:$M$54,0))*P620+INDEX('BCA Inputs'!$O$14:$O$54,MATCH(I620,'BCA Inputs'!$M$14:$M$54,0))*O620+INDEX('BCA Inputs'!P:P,MATCH(I620,'BCA Inputs'!M:M,0))*Q620+INDEX('BCA Inputs'!Q:Q,MATCH(I620,'BCA Inputs'!M:M,0))*F620+INDEX('BCA Inputs'!R:R,MATCH(I620,'BCA Inputs'!M:M,0))*G620)+L620+N620,IF($B$3="RG&amp;E",(INDEX('BCA Inputs'!$AX$14:$AX$54,MATCH(I620,'BCA Inputs'!$AW$14:$AW$54,0))*P620+INDEX('BCA Inputs'!$AY$14:$AY$54,MATCH(I620,'BCA Inputs'!$AW$14:$AW$54,0))*O620+INDEX('BCA Inputs'!$AZ$14:$AZ$54,MATCH(I620,'BCA Inputs'!$AW$14:$AW$54,0))*Q620+INDEX('BCA Inputs'!$BA$14:$BA$54,MATCH(I620,'BCA Inputs'!$AW$14:$AW$54,0))*F620+INDEX('BCA Inputs'!$BB$14:$BB$54,MATCH(I620,'BCA Inputs'!$AW$14:$AW$54,0))*G620)+L620+N620,"")),"")</f>
        <v/>
      </c>
      <c r="U620" s="234" t="str">
        <f t="shared" si="91"/>
        <v/>
      </c>
      <c r="V620" s="234" t="str">
        <f t="shared" si="92"/>
        <v/>
      </c>
      <c r="W620" s="234" t="str">
        <f t="shared" si="93"/>
        <v/>
      </c>
      <c r="Y620" s="235" t="str">
        <f t="shared" si="94"/>
        <v/>
      </c>
      <c r="Z620" s="236" t="str">
        <f>IFERROR(IF($B$3="NYSEG",INDEX('BCA Inputs'!$X$14:$X$54,MATCH(I620,'BCA Inputs'!$M$14:$M$54,0))*P620+INDEX('BCA Inputs'!$Y$14:$Y$54,MATCH(I620,'BCA Inputs'!$M$14:$M$54,0))*O620+INDEX('BCA Inputs'!$Z$14:$Z$54,MATCH(I620,'BCA Inputs'!$M$14:$M$54,0))*Q620+INDEX('BCA Inputs'!$AA$14:$AA$54,MATCH(I620,'BCA Inputs'!$M$14:$M$54,0))*F620+INDEX('BCA Inputs'!$AB$14:$AB$54,MATCH(I620,'BCA Inputs'!$M$14:$M$54,0))*G620,IF($B$3="RG&amp;E",INDEX('BCA Inputs'!$BG$14:$BG$54,MATCH(I620,'BCA Inputs'!$AW$14:$AW$54,0))*P620+INDEX('BCA Inputs'!$BH$14:$BH$54,MATCH(I620,'BCA Inputs'!$AW$14:$AW$54,0))*O620+INDEX('BCA Inputs'!$BI$14:$BI$54,MATCH(I620,'BCA Inputs'!$AW$14:$AW$54,0))*Q620+INDEX('BCA Inputs'!$BJ$14:$BJ$54,MATCH(I620,'BCA Inputs'!$AW$14:$AW$54,0))*F620+INDEX('BCA Inputs'!$BK$14:$BK$54,MATCH(I620,'BCA Inputs'!$AW$14:$AW$54,0))*G620,"")),"")</f>
        <v/>
      </c>
      <c r="AA620" s="237" t="str">
        <f t="shared" si="95"/>
        <v/>
      </c>
      <c r="AC620" s="238" t="str">
        <f>IFERROR((K620+R620)+IF($B$3="NYSEG",INDEX('BCA Inputs'!$AI$14:$AI$54,MATCH(I620,'BCA Inputs'!$M$14:$M$54,0))*P620+INDEX('BCA Inputs'!$AJ$14:$AJ$54,MATCH(I620,'BCA Inputs'!$M$14:$M$54,0))*Q620,IF($B$3="RG&amp;E",INDEX('BCA Inputs'!$BR$14:$BR$54,MATCH(I620,'BCA Inputs'!$AW$14:$AW$54,0))*P620+INDEX('BCA Inputs'!$BS$14:$BS$54,MATCH(I620,'BCA Inputs'!$AW$14:$AW$54,0))*Q620,"")),"")</f>
        <v/>
      </c>
      <c r="AD620" s="181" t="str">
        <f>IFERROR(IF($B$3="NYSEG",INDEX('BCA Inputs'!$AD$14:$AD$54,MATCH(I620,'BCA Inputs'!$M$14:$M$54,0))*P620+INDEX('BCA Inputs'!$AE$14:$AE$54,MATCH(I620,'BCA Inputs'!$M$14:$M$54,0))*O620+INDEX('BCA Inputs'!$AF$14:$AF$54,MATCH(I620,'BCA Inputs'!$M$14:$M$54,0))*Q620+INDEX('BCA Inputs'!$AG$14:$AG$54,MATCH(I620,'BCA Inputs'!$M$14:$M$54,0))*F620+INDEX('BCA Inputs'!$AH$14:$AH$54,MATCH(I620,'BCA Inputs'!$M$14:$M$54,0))*G620,IF($B$3="RG&amp;E",INDEX('BCA Inputs'!$BM$14:$BM$54,MATCH(I620,'BCA Inputs'!$AW$14:$AW$54,0))*P620+INDEX('BCA Inputs'!$BN$14:$BN$54,MATCH(I620,'BCA Inputs'!$AW$14:$AW$54,0))*O620+INDEX('BCA Inputs'!$BO$14:$BO$54,MATCH(I620,'BCA Inputs'!$AW$14:$AW$54,0))*Q620+INDEX('BCA Inputs'!$BP$14:$BP$54,MATCH(I620,'BCA Inputs'!$AW$14:$AW$54,0))*F620+INDEX('BCA Inputs'!$BQ$14:$BQ$54,MATCH(I620,'BCA Inputs'!$AW$14:$AW$54,0))*G620,"")),"")</f>
        <v/>
      </c>
      <c r="AE620" s="237" t="str">
        <f t="shared" si="96"/>
        <v/>
      </c>
      <c r="AF620" s="198">
        <f t="shared" si="98"/>
        <v>0</v>
      </c>
      <c r="AG620" s="239">
        <f t="shared" si="99"/>
        <v>0</v>
      </c>
    </row>
    <row r="621" spans="1:33">
      <c r="A621" s="228"/>
      <c r="B621" s="176"/>
      <c r="C621" s="229"/>
      <c r="D621" s="230"/>
      <c r="E621" s="230"/>
      <c r="F621" s="230"/>
      <c r="G621" s="230"/>
      <c r="H621" s="231"/>
      <c r="I621" s="231"/>
      <c r="J621" s="232"/>
      <c r="K621" s="232"/>
      <c r="L621" s="232"/>
      <c r="M621" s="181">
        <f t="shared" si="97"/>
        <v>0</v>
      </c>
      <c r="N621" s="181">
        <f>IF(H621="",0,H621*I621*'Avoided Water Savings Cost'!$C$16)</f>
        <v>0</v>
      </c>
      <c r="O621" s="545">
        <f>IF(C621="",0,IF($B$3="NYSEG",C621/(1-'Avoided Electric Costs 2020'!$W$21),IF($B$3="RG&amp;E",C621/(1-'Avoided Electric Costs 2020'!$X$21),"")))</f>
        <v>0</v>
      </c>
      <c r="P621" s="546">
        <f>IF(D621="",0,IF($B$3="NYSEG",D621/(1-'Avoided Electric Costs 2020'!$W$21),IF($B$3="RG&amp;E",D621/(1-'Avoided Electric Costs 2020'!$X$21),"")))</f>
        <v>0</v>
      </c>
      <c r="Q621" s="546">
        <f>IF(E621="",0,IF($B$3="NYSEG",E621/(1-'Avoided Natural Gas Costs 2020'!$J$34),IF($B$3="RG&amp;E",E621/(1-'Avoided Natural Gas Costs 2020'!$K$34),"")))</f>
        <v>0</v>
      </c>
      <c r="R621" s="233" t="str">
        <f>IFERROR(IF(P621*'BCA Inputs'!$C$1+Q621*'BCA Inputs'!$C$2+F621*'BCA Inputs'!$C$2+G621*'BCA Inputs'!$C$2=0,"",P621*'BCA Inputs'!$C$1+Q621*'BCA Inputs'!$C$2+F621*'BCA Inputs'!$C$2+G621*'BCA Inputs'!$C$2),"")</f>
        <v/>
      </c>
      <c r="S621" s="181" t="str">
        <f t="shared" si="90"/>
        <v/>
      </c>
      <c r="T621" s="181" t="str">
        <f>IFERROR(IF($B$3="NYSEG",(INDEX('BCA Inputs'!$N$14:$N$54,MATCH(I621,'BCA Inputs'!$M$14:$M$54,0))*P621+INDEX('BCA Inputs'!$O$14:$O$54,MATCH(I621,'BCA Inputs'!$M$14:$M$54,0))*O621+INDEX('BCA Inputs'!P:P,MATCH(I621,'BCA Inputs'!M:M,0))*Q621+INDEX('BCA Inputs'!Q:Q,MATCH(I621,'BCA Inputs'!M:M,0))*F621+INDEX('BCA Inputs'!R:R,MATCH(I621,'BCA Inputs'!M:M,0))*G621)+L621+N621,IF($B$3="RG&amp;E",(INDEX('BCA Inputs'!$AX$14:$AX$54,MATCH(I621,'BCA Inputs'!$AW$14:$AW$54,0))*P621+INDEX('BCA Inputs'!$AY$14:$AY$54,MATCH(I621,'BCA Inputs'!$AW$14:$AW$54,0))*O621+INDEX('BCA Inputs'!$AZ$14:$AZ$54,MATCH(I621,'BCA Inputs'!$AW$14:$AW$54,0))*Q621+INDEX('BCA Inputs'!$BA$14:$BA$54,MATCH(I621,'BCA Inputs'!$AW$14:$AW$54,0))*F621+INDEX('BCA Inputs'!$BB$14:$BB$54,MATCH(I621,'BCA Inputs'!$AW$14:$AW$54,0))*G621)+L621+N621,"")),"")</f>
        <v/>
      </c>
      <c r="U621" s="234" t="str">
        <f t="shared" si="91"/>
        <v/>
      </c>
      <c r="V621" s="234" t="str">
        <f t="shared" si="92"/>
        <v/>
      </c>
      <c r="W621" s="234" t="str">
        <f t="shared" si="93"/>
        <v/>
      </c>
      <c r="Y621" s="235" t="str">
        <f t="shared" si="94"/>
        <v/>
      </c>
      <c r="Z621" s="236" t="str">
        <f>IFERROR(IF($B$3="NYSEG",INDEX('BCA Inputs'!$X$14:$X$54,MATCH(I621,'BCA Inputs'!$M$14:$M$54,0))*P621+INDEX('BCA Inputs'!$Y$14:$Y$54,MATCH(I621,'BCA Inputs'!$M$14:$M$54,0))*O621+INDEX('BCA Inputs'!$Z$14:$Z$54,MATCH(I621,'BCA Inputs'!$M$14:$M$54,0))*Q621+INDEX('BCA Inputs'!$AA$14:$AA$54,MATCH(I621,'BCA Inputs'!$M$14:$M$54,0))*F621+INDEX('BCA Inputs'!$AB$14:$AB$54,MATCH(I621,'BCA Inputs'!$M$14:$M$54,0))*G621,IF($B$3="RG&amp;E",INDEX('BCA Inputs'!$BG$14:$BG$54,MATCH(I621,'BCA Inputs'!$AW$14:$AW$54,0))*P621+INDEX('BCA Inputs'!$BH$14:$BH$54,MATCH(I621,'BCA Inputs'!$AW$14:$AW$54,0))*O621+INDEX('BCA Inputs'!$BI$14:$BI$54,MATCH(I621,'BCA Inputs'!$AW$14:$AW$54,0))*Q621+INDEX('BCA Inputs'!$BJ$14:$BJ$54,MATCH(I621,'BCA Inputs'!$AW$14:$AW$54,0))*F621+INDEX('BCA Inputs'!$BK$14:$BK$54,MATCH(I621,'BCA Inputs'!$AW$14:$AW$54,0))*G621,"")),"")</f>
        <v/>
      </c>
      <c r="AA621" s="237" t="str">
        <f t="shared" si="95"/>
        <v/>
      </c>
      <c r="AC621" s="238" t="str">
        <f>IFERROR((K621+R621)+IF($B$3="NYSEG",INDEX('BCA Inputs'!$AI$14:$AI$54,MATCH(I621,'BCA Inputs'!$M$14:$M$54,0))*P621+INDEX('BCA Inputs'!$AJ$14:$AJ$54,MATCH(I621,'BCA Inputs'!$M$14:$M$54,0))*Q621,IF($B$3="RG&amp;E",INDEX('BCA Inputs'!$BR$14:$BR$54,MATCH(I621,'BCA Inputs'!$AW$14:$AW$54,0))*P621+INDEX('BCA Inputs'!$BS$14:$BS$54,MATCH(I621,'BCA Inputs'!$AW$14:$AW$54,0))*Q621,"")),"")</f>
        <v/>
      </c>
      <c r="AD621" s="181" t="str">
        <f>IFERROR(IF($B$3="NYSEG",INDEX('BCA Inputs'!$AD$14:$AD$54,MATCH(I621,'BCA Inputs'!$M$14:$M$54,0))*P621+INDEX('BCA Inputs'!$AE$14:$AE$54,MATCH(I621,'BCA Inputs'!$M$14:$M$54,0))*O621+INDEX('BCA Inputs'!$AF$14:$AF$54,MATCH(I621,'BCA Inputs'!$M$14:$M$54,0))*Q621+INDEX('BCA Inputs'!$AG$14:$AG$54,MATCH(I621,'BCA Inputs'!$M$14:$M$54,0))*F621+INDEX('BCA Inputs'!$AH$14:$AH$54,MATCH(I621,'BCA Inputs'!$M$14:$M$54,0))*G621,IF($B$3="RG&amp;E",INDEX('BCA Inputs'!$BM$14:$BM$54,MATCH(I621,'BCA Inputs'!$AW$14:$AW$54,0))*P621+INDEX('BCA Inputs'!$BN$14:$BN$54,MATCH(I621,'BCA Inputs'!$AW$14:$AW$54,0))*O621+INDEX('BCA Inputs'!$BO$14:$BO$54,MATCH(I621,'BCA Inputs'!$AW$14:$AW$54,0))*Q621+INDEX('BCA Inputs'!$BP$14:$BP$54,MATCH(I621,'BCA Inputs'!$AW$14:$AW$54,0))*F621+INDEX('BCA Inputs'!$BQ$14:$BQ$54,MATCH(I621,'BCA Inputs'!$AW$14:$AW$54,0))*G621,"")),"")</f>
        <v/>
      </c>
      <c r="AE621" s="237" t="str">
        <f t="shared" si="96"/>
        <v/>
      </c>
      <c r="AF621" s="198">
        <f t="shared" si="98"/>
        <v>0</v>
      </c>
      <c r="AG621" s="239">
        <f t="shared" si="99"/>
        <v>0</v>
      </c>
    </row>
    <row r="622" spans="1:33">
      <c r="A622" s="228"/>
      <c r="B622" s="176"/>
      <c r="C622" s="229"/>
      <c r="D622" s="230"/>
      <c r="E622" s="230"/>
      <c r="F622" s="230"/>
      <c r="G622" s="230"/>
      <c r="H622" s="231"/>
      <c r="I622" s="231"/>
      <c r="J622" s="232"/>
      <c r="K622" s="232"/>
      <c r="L622" s="232"/>
      <c r="M622" s="181">
        <f t="shared" si="97"/>
        <v>0</v>
      </c>
      <c r="N622" s="181">
        <f>IF(H622="",0,H622*I622*'Avoided Water Savings Cost'!$C$16)</f>
        <v>0</v>
      </c>
      <c r="O622" s="545">
        <f>IF(C622="",0,IF($B$3="NYSEG",C622/(1-'Avoided Electric Costs 2020'!$W$21),IF($B$3="RG&amp;E",C622/(1-'Avoided Electric Costs 2020'!$X$21),"")))</f>
        <v>0</v>
      </c>
      <c r="P622" s="546">
        <f>IF(D622="",0,IF($B$3="NYSEG",D622/(1-'Avoided Electric Costs 2020'!$W$21),IF($B$3="RG&amp;E",D622/(1-'Avoided Electric Costs 2020'!$X$21),"")))</f>
        <v>0</v>
      </c>
      <c r="Q622" s="546">
        <f>IF(E622="",0,IF($B$3="NYSEG",E622/(1-'Avoided Natural Gas Costs 2020'!$J$34),IF($B$3="RG&amp;E",E622/(1-'Avoided Natural Gas Costs 2020'!$K$34),"")))</f>
        <v>0</v>
      </c>
      <c r="R622" s="233" t="str">
        <f>IFERROR(IF(P622*'BCA Inputs'!$C$1+Q622*'BCA Inputs'!$C$2+F622*'BCA Inputs'!$C$2+G622*'BCA Inputs'!$C$2=0,"",P622*'BCA Inputs'!$C$1+Q622*'BCA Inputs'!$C$2+F622*'BCA Inputs'!$C$2+G622*'BCA Inputs'!$C$2),"")</f>
        <v/>
      </c>
      <c r="S622" s="181" t="str">
        <f t="shared" si="90"/>
        <v/>
      </c>
      <c r="T622" s="181" t="str">
        <f>IFERROR(IF($B$3="NYSEG",(INDEX('BCA Inputs'!$N$14:$N$54,MATCH(I622,'BCA Inputs'!$M$14:$M$54,0))*P622+INDEX('BCA Inputs'!$O$14:$O$54,MATCH(I622,'BCA Inputs'!$M$14:$M$54,0))*O622+INDEX('BCA Inputs'!P:P,MATCH(I622,'BCA Inputs'!M:M,0))*Q622+INDEX('BCA Inputs'!Q:Q,MATCH(I622,'BCA Inputs'!M:M,0))*F622+INDEX('BCA Inputs'!R:R,MATCH(I622,'BCA Inputs'!M:M,0))*G622)+L622+N622,IF($B$3="RG&amp;E",(INDEX('BCA Inputs'!$AX$14:$AX$54,MATCH(I622,'BCA Inputs'!$AW$14:$AW$54,0))*P622+INDEX('BCA Inputs'!$AY$14:$AY$54,MATCH(I622,'BCA Inputs'!$AW$14:$AW$54,0))*O622+INDEX('BCA Inputs'!$AZ$14:$AZ$54,MATCH(I622,'BCA Inputs'!$AW$14:$AW$54,0))*Q622+INDEX('BCA Inputs'!$BA$14:$BA$54,MATCH(I622,'BCA Inputs'!$AW$14:$AW$54,0))*F622+INDEX('BCA Inputs'!$BB$14:$BB$54,MATCH(I622,'BCA Inputs'!$AW$14:$AW$54,0))*G622)+L622+N622,"")),"")</f>
        <v/>
      </c>
      <c r="U622" s="234" t="str">
        <f t="shared" si="91"/>
        <v/>
      </c>
      <c r="V622" s="234" t="str">
        <f t="shared" si="92"/>
        <v/>
      </c>
      <c r="W622" s="234" t="str">
        <f t="shared" si="93"/>
        <v/>
      </c>
      <c r="Y622" s="235" t="str">
        <f t="shared" si="94"/>
        <v/>
      </c>
      <c r="Z622" s="236" t="str">
        <f>IFERROR(IF($B$3="NYSEG",INDEX('BCA Inputs'!$X$14:$X$54,MATCH(I622,'BCA Inputs'!$M$14:$M$54,0))*P622+INDEX('BCA Inputs'!$Y$14:$Y$54,MATCH(I622,'BCA Inputs'!$M$14:$M$54,0))*O622+INDEX('BCA Inputs'!$Z$14:$Z$54,MATCH(I622,'BCA Inputs'!$M$14:$M$54,0))*Q622+INDEX('BCA Inputs'!$AA$14:$AA$54,MATCH(I622,'BCA Inputs'!$M$14:$M$54,0))*F622+INDEX('BCA Inputs'!$AB$14:$AB$54,MATCH(I622,'BCA Inputs'!$M$14:$M$54,0))*G622,IF($B$3="RG&amp;E",INDEX('BCA Inputs'!$BG$14:$BG$54,MATCH(I622,'BCA Inputs'!$AW$14:$AW$54,0))*P622+INDEX('BCA Inputs'!$BH$14:$BH$54,MATCH(I622,'BCA Inputs'!$AW$14:$AW$54,0))*O622+INDEX('BCA Inputs'!$BI$14:$BI$54,MATCH(I622,'BCA Inputs'!$AW$14:$AW$54,0))*Q622+INDEX('BCA Inputs'!$BJ$14:$BJ$54,MATCH(I622,'BCA Inputs'!$AW$14:$AW$54,0))*F622+INDEX('BCA Inputs'!$BK$14:$BK$54,MATCH(I622,'BCA Inputs'!$AW$14:$AW$54,0))*G622,"")),"")</f>
        <v/>
      </c>
      <c r="AA622" s="237" t="str">
        <f t="shared" si="95"/>
        <v/>
      </c>
      <c r="AC622" s="238" t="str">
        <f>IFERROR((K622+R622)+IF($B$3="NYSEG",INDEX('BCA Inputs'!$AI$14:$AI$54,MATCH(I622,'BCA Inputs'!$M$14:$M$54,0))*P622+INDEX('BCA Inputs'!$AJ$14:$AJ$54,MATCH(I622,'BCA Inputs'!$M$14:$M$54,0))*Q622,IF($B$3="RG&amp;E",INDEX('BCA Inputs'!$BR$14:$BR$54,MATCH(I622,'BCA Inputs'!$AW$14:$AW$54,0))*P622+INDEX('BCA Inputs'!$BS$14:$BS$54,MATCH(I622,'BCA Inputs'!$AW$14:$AW$54,0))*Q622,"")),"")</f>
        <v/>
      </c>
      <c r="AD622" s="181" t="str">
        <f>IFERROR(IF($B$3="NYSEG",INDEX('BCA Inputs'!$AD$14:$AD$54,MATCH(I622,'BCA Inputs'!$M$14:$M$54,0))*P622+INDEX('BCA Inputs'!$AE$14:$AE$54,MATCH(I622,'BCA Inputs'!$M$14:$M$54,0))*O622+INDEX('BCA Inputs'!$AF$14:$AF$54,MATCH(I622,'BCA Inputs'!$M$14:$M$54,0))*Q622+INDEX('BCA Inputs'!$AG$14:$AG$54,MATCH(I622,'BCA Inputs'!$M$14:$M$54,0))*F622+INDEX('BCA Inputs'!$AH$14:$AH$54,MATCH(I622,'BCA Inputs'!$M$14:$M$54,0))*G622,IF($B$3="RG&amp;E",INDEX('BCA Inputs'!$BM$14:$BM$54,MATCH(I622,'BCA Inputs'!$AW$14:$AW$54,0))*P622+INDEX('BCA Inputs'!$BN$14:$BN$54,MATCH(I622,'BCA Inputs'!$AW$14:$AW$54,0))*O622+INDEX('BCA Inputs'!$BO$14:$BO$54,MATCH(I622,'BCA Inputs'!$AW$14:$AW$54,0))*Q622+INDEX('BCA Inputs'!$BP$14:$BP$54,MATCH(I622,'BCA Inputs'!$AW$14:$AW$54,0))*F622+INDEX('BCA Inputs'!$BQ$14:$BQ$54,MATCH(I622,'BCA Inputs'!$AW$14:$AW$54,0))*G622,"")),"")</f>
        <v/>
      </c>
      <c r="AE622" s="237" t="str">
        <f t="shared" si="96"/>
        <v/>
      </c>
      <c r="AF622" s="198">
        <f t="shared" si="98"/>
        <v>0</v>
      </c>
      <c r="AG622" s="239">
        <f t="shared" si="99"/>
        <v>0</v>
      </c>
    </row>
    <row r="623" spans="1:33">
      <c r="A623" s="228"/>
      <c r="B623" s="176"/>
      <c r="C623" s="229"/>
      <c r="D623" s="230"/>
      <c r="E623" s="230"/>
      <c r="F623" s="230"/>
      <c r="G623" s="230"/>
      <c r="H623" s="231"/>
      <c r="I623" s="231"/>
      <c r="J623" s="232"/>
      <c r="K623" s="232"/>
      <c r="L623" s="232"/>
      <c r="M623" s="181">
        <f t="shared" si="97"/>
        <v>0</v>
      </c>
      <c r="N623" s="181">
        <f>IF(H623="",0,H623*I623*'Avoided Water Savings Cost'!$C$16)</f>
        <v>0</v>
      </c>
      <c r="O623" s="545">
        <f>IF(C623="",0,IF($B$3="NYSEG",C623/(1-'Avoided Electric Costs 2020'!$W$21),IF($B$3="RG&amp;E",C623/(1-'Avoided Electric Costs 2020'!$X$21),"")))</f>
        <v>0</v>
      </c>
      <c r="P623" s="546">
        <f>IF(D623="",0,IF($B$3="NYSEG",D623/(1-'Avoided Electric Costs 2020'!$W$21),IF($B$3="RG&amp;E",D623/(1-'Avoided Electric Costs 2020'!$X$21),"")))</f>
        <v>0</v>
      </c>
      <c r="Q623" s="546">
        <f>IF(E623="",0,IF($B$3="NYSEG",E623/(1-'Avoided Natural Gas Costs 2020'!$J$34),IF($B$3="RG&amp;E",E623/(1-'Avoided Natural Gas Costs 2020'!$K$34),"")))</f>
        <v>0</v>
      </c>
      <c r="R623" s="233" t="str">
        <f>IFERROR(IF(P623*'BCA Inputs'!$C$1+Q623*'BCA Inputs'!$C$2+F623*'BCA Inputs'!$C$2+G623*'BCA Inputs'!$C$2=0,"",P623*'BCA Inputs'!$C$1+Q623*'BCA Inputs'!$C$2+F623*'BCA Inputs'!$C$2+G623*'BCA Inputs'!$C$2),"")</f>
        <v/>
      </c>
      <c r="S623" s="181" t="str">
        <f t="shared" si="90"/>
        <v/>
      </c>
      <c r="T623" s="181" t="str">
        <f>IFERROR(IF($B$3="NYSEG",(INDEX('BCA Inputs'!$N$14:$N$54,MATCH(I623,'BCA Inputs'!$M$14:$M$54,0))*P623+INDEX('BCA Inputs'!$O$14:$O$54,MATCH(I623,'BCA Inputs'!$M$14:$M$54,0))*O623+INDEX('BCA Inputs'!P:P,MATCH(I623,'BCA Inputs'!M:M,0))*Q623+INDEX('BCA Inputs'!Q:Q,MATCH(I623,'BCA Inputs'!M:M,0))*F623+INDEX('BCA Inputs'!R:R,MATCH(I623,'BCA Inputs'!M:M,0))*G623)+L623+N623,IF($B$3="RG&amp;E",(INDEX('BCA Inputs'!$AX$14:$AX$54,MATCH(I623,'BCA Inputs'!$AW$14:$AW$54,0))*P623+INDEX('BCA Inputs'!$AY$14:$AY$54,MATCH(I623,'BCA Inputs'!$AW$14:$AW$54,0))*O623+INDEX('BCA Inputs'!$AZ$14:$AZ$54,MATCH(I623,'BCA Inputs'!$AW$14:$AW$54,0))*Q623+INDEX('BCA Inputs'!$BA$14:$BA$54,MATCH(I623,'BCA Inputs'!$AW$14:$AW$54,0))*F623+INDEX('BCA Inputs'!$BB$14:$BB$54,MATCH(I623,'BCA Inputs'!$AW$14:$AW$54,0))*G623)+L623+N623,"")),"")</f>
        <v/>
      </c>
      <c r="U623" s="234" t="str">
        <f t="shared" si="91"/>
        <v/>
      </c>
      <c r="V623" s="234" t="str">
        <f t="shared" si="92"/>
        <v/>
      </c>
      <c r="W623" s="234" t="str">
        <f t="shared" si="93"/>
        <v/>
      </c>
      <c r="Y623" s="235" t="str">
        <f t="shared" si="94"/>
        <v/>
      </c>
      <c r="Z623" s="236" t="str">
        <f>IFERROR(IF($B$3="NYSEG",INDEX('BCA Inputs'!$X$14:$X$54,MATCH(I623,'BCA Inputs'!$M$14:$M$54,0))*P623+INDEX('BCA Inputs'!$Y$14:$Y$54,MATCH(I623,'BCA Inputs'!$M$14:$M$54,0))*O623+INDEX('BCA Inputs'!$Z$14:$Z$54,MATCH(I623,'BCA Inputs'!$M$14:$M$54,0))*Q623+INDEX('BCA Inputs'!$AA$14:$AA$54,MATCH(I623,'BCA Inputs'!$M$14:$M$54,0))*F623+INDEX('BCA Inputs'!$AB$14:$AB$54,MATCH(I623,'BCA Inputs'!$M$14:$M$54,0))*G623,IF($B$3="RG&amp;E",INDEX('BCA Inputs'!$BG$14:$BG$54,MATCH(I623,'BCA Inputs'!$AW$14:$AW$54,0))*P623+INDEX('BCA Inputs'!$BH$14:$BH$54,MATCH(I623,'BCA Inputs'!$AW$14:$AW$54,0))*O623+INDEX('BCA Inputs'!$BI$14:$BI$54,MATCH(I623,'BCA Inputs'!$AW$14:$AW$54,0))*Q623+INDEX('BCA Inputs'!$BJ$14:$BJ$54,MATCH(I623,'BCA Inputs'!$AW$14:$AW$54,0))*F623+INDEX('BCA Inputs'!$BK$14:$BK$54,MATCH(I623,'BCA Inputs'!$AW$14:$AW$54,0))*G623,"")),"")</f>
        <v/>
      </c>
      <c r="AA623" s="237" t="str">
        <f t="shared" si="95"/>
        <v/>
      </c>
      <c r="AC623" s="238" t="str">
        <f>IFERROR((K623+R623)+IF($B$3="NYSEG",INDEX('BCA Inputs'!$AI$14:$AI$54,MATCH(I623,'BCA Inputs'!$M$14:$M$54,0))*P623+INDEX('BCA Inputs'!$AJ$14:$AJ$54,MATCH(I623,'BCA Inputs'!$M$14:$M$54,0))*Q623,IF($B$3="RG&amp;E",INDEX('BCA Inputs'!$BR$14:$BR$54,MATCH(I623,'BCA Inputs'!$AW$14:$AW$54,0))*P623+INDEX('BCA Inputs'!$BS$14:$BS$54,MATCH(I623,'BCA Inputs'!$AW$14:$AW$54,0))*Q623,"")),"")</f>
        <v/>
      </c>
      <c r="AD623" s="181" t="str">
        <f>IFERROR(IF($B$3="NYSEG",INDEX('BCA Inputs'!$AD$14:$AD$54,MATCH(I623,'BCA Inputs'!$M$14:$M$54,0))*P623+INDEX('BCA Inputs'!$AE$14:$AE$54,MATCH(I623,'BCA Inputs'!$M$14:$M$54,0))*O623+INDEX('BCA Inputs'!$AF$14:$AF$54,MATCH(I623,'BCA Inputs'!$M$14:$M$54,0))*Q623+INDEX('BCA Inputs'!$AG$14:$AG$54,MATCH(I623,'BCA Inputs'!$M$14:$M$54,0))*F623+INDEX('BCA Inputs'!$AH$14:$AH$54,MATCH(I623,'BCA Inputs'!$M$14:$M$54,0))*G623,IF($B$3="RG&amp;E",INDEX('BCA Inputs'!$BM$14:$BM$54,MATCH(I623,'BCA Inputs'!$AW$14:$AW$54,0))*P623+INDEX('BCA Inputs'!$BN$14:$BN$54,MATCH(I623,'BCA Inputs'!$AW$14:$AW$54,0))*O623+INDEX('BCA Inputs'!$BO$14:$BO$54,MATCH(I623,'BCA Inputs'!$AW$14:$AW$54,0))*Q623+INDEX('BCA Inputs'!$BP$14:$BP$54,MATCH(I623,'BCA Inputs'!$AW$14:$AW$54,0))*F623+INDEX('BCA Inputs'!$BQ$14:$BQ$54,MATCH(I623,'BCA Inputs'!$AW$14:$AW$54,0))*G623,"")),"")</f>
        <v/>
      </c>
      <c r="AE623" s="237" t="str">
        <f t="shared" si="96"/>
        <v/>
      </c>
      <c r="AF623" s="198">
        <f t="shared" si="98"/>
        <v>0</v>
      </c>
      <c r="AG623" s="239">
        <f t="shared" si="99"/>
        <v>0</v>
      </c>
    </row>
    <row r="624" spans="1:33">
      <c r="A624" s="228"/>
      <c r="B624" s="176"/>
      <c r="C624" s="229"/>
      <c r="D624" s="230"/>
      <c r="E624" s="230"/>
      <c r="F624" s="230"/>
      <c r="G624" s="230"/>
      <c r="H624" s="231"/>
      <c r="I624" s="231"/>
      <c r="J624" s="232"/>
      <c r="K624" s="232"/>
      <c r="L624" s="232"/>
      <c r="M624" s="181">
        <f t="shared" si="97"/>
        <v>0</v>
      </c>
      <c r="N624" s="181">
        <f>IF(H624="",0,H624*I624*'Avoided Water Savings Cost'!$C$16)</f>
        <v>0</v>
      </c>
      <c r="O624" s="545">
        <f>IF(C624="",0,IF($B$3="NYSEG",C624/(1-'Avoided Electric Costs 2020'!$W$21),IF($B$3="RG&amp;E",C624/(1-'Avoided Electric Costs 2020'!$X$21),"")))</f>
        <v>0</v>
      </c>
      <c r="P624" s="546">
        <f>IF(D624="",0,IF($B$3="NYSEG",D624/(1-'Avoided Electric Costs 2020'!$W$21),IF($B$3="RG&amp;E",D624/(1-'Avoided Electric Costs 2020'!$X$21),"")))</f>
        <v>0</v>
      </c>
      <c r="Q624" s="546">
        <f>IF(E624="",0,IF($B$3="NYSEG",E624/(1-'Avoided Natural Gas Costs 2020'!$J$34),IF($B$3="RG&amp;E",E624/(1-'Avoided Natural Gas Costs 2020'!$K$34),"")))</f>
        <v>0</v>
      </c>
      <c r="R624" s="233" t="str">
        <f>IFERROR(IF(P624*'BCA Inputs'!$C$1+Q624*'BCA Inputs'!$C$2+F624*'BCA Inputs'!$C$2+G624*'BCA Inputs'!$C$2=0,"",P624*'BCA Inputs'!$C$1+Q624*'BCA Inputs'!$C$2+F624*'BCA Inputs'!$C$2+G624*'BCA Inputs'!$C$2),"")</f>
        <v/>
      </c>
      <c r="S624" s="181" t="str">
        <f t="shared" si="90"/>
        <v/>
      </c>
      <c r="T624" s="181" t="str">
        <f>IFERROR(IF($B$3="NYSEG",(INDEX('BCA Inputs'!$N$14:$N$54,MATCH(I624,'BCA Inputs'!$M$14:$M$54,0))*P624+INDEX('BCA Inputs'!$O$14:$O$54,MATCH(I624,'BCA Inputs'!$M$14:$M$54,0))*O624+INDEX('BCA Inputs'!P:P,MATCH(I624,'BCA Inputs'!M:M,0))*Q624+INDEX('BCA Inputs'!Q:Q,MATCH(I624,'BCA Inputs'!M:M,0))*F624+INDEX('BCA Inputs'!R:R,MATCH(I624,'BCA Inputs'!M:M,0))*G624)+L624+N624,IF($B$3="RG&amp;E",(INDEX('BCA Inputs'!$AX$14:$AX$54,MATCH(I624,'BCA Inputs'!$AW$14:$AW$54,0))*P624+INDEX('BCA Inputs'!$AY$14:$AY$54,MATCH(I624,'BCA Inputs'!$AW$14:$AW$54,0))*O624+INDEX('BCA Inputs'!$AZ$14:$AZ$54,MATCH(I624,'BCA Inputs'!$AW$14:$AW$54,0))*Q624+INDEX('BCA Inputs'!$BA$14:$BA$54,MATCH(I624,'BCA Inputs'!$AW$14:$AW$54,0))*F624+INDEX('BCA Inputs'!$BB$14:$BB$54,MATCH(I624,'BCA Inputs'!$AW$14:$AW$54,0))*G624)+L624+N624,"")),"")</f>
        <v/>
      </c>
      <c r="U624" s="234" t="str">
        <f t="shared" si="91"/>
        <v/>
      </c>
      <c r="V624" s="234" t="str">
        <f t="shared" si="92"/>
        <v/>
      </c>
      <c r="W624" s="234" t="str">
        <f t="shared" si="93"/>
        <v/>
      </c>
      <c r="Y624" s="235" t="str">
        <f t="shared" si="94"/>
        <v/>
      </c>
      <c r="Z624" s="236" t="str">
        <f>IFERROR(IF($B$3="NYSEG",INDEX('BCA Inputs'!$X$14:$X$54,MATCH(I624,'BCA Inputs'!$M$14:$M$54,0))*P624+INDEX('BCA Inputs'!$Y$14:$Y$54,MATCH(I624,'BCA Inputs'!$M$14:$M$54,0))*O624+INDEX('BCA Inputs'!$Z$14:$Z$54,MATCH(I624,'BCA Inputs'!$M$14:$M$54,0))*Q624+INDEX('BCA Inputs'!$AA$14:$AA$54,MATCH(I624,'BCA Inputs'!$M$14:$M$54,0))*F624+INDEX('BCA Inputs'!$AB$14:$AB$54,MATCH(I624,'BCA Inputs'!$M$14:$M$54,0))*G624,IF($B$3="RG&amp;E",INDEX('BCA Inputs'!$BG$14:$BG$54,MATCH(I624,'BCA Inputs'!$AW$14:$AW$54,0))*P624+INDEX('BCA Inputs'!$BH$14:$BH$54,MATCH(I624,'BCA Inputs'!$AW$14:$AW$54,0))*O624+INDEX('BCA Inputs'!$BI$14:$BI$54,MATCH(I624,'BCA Inputs'!$AW$14:$AW$54,0))*Q624+INDEX('BCA Inputs'!$BJ$14:$BJ$54,MATCH(I624,'BCA Inputs'!$AW$14:$AW$54,0))*F624+INDEX('BCA Inputs'!$BK$14:$BK$54,MATCH(I624,'BCA Inputs'!$AW$14:$AW$54,0))*G624,"")),"")</f>
        <v/>
      </c>
      <c r="AA624" s="237" t="str">
        <f t="shared" si="95"/>
        <v/>
      </c>
      <c r="AC624" s="238" t="str">
        <f>IFERROR((K624+R624)+IF($B$3="NYSEG",INDEX('BCA Inputs'!$AI$14:$AI$54,MATCH(I624,'BCA Inputs'!$M$14:$M$54,0))*P624+INDEX('BCA Inputs'!$AJ$14:$AJ$54,MATCH(I624,'BCA Inputs'!$M$14:$M$54,0))*Q624,IF($B$3="RG&amp;E",INDEX('BCA Inputs'!$BR$14:$BR$54,MATCH(I624,'BCA Inputs'!$AW$14:$AW$54,0))*P624+INDEX('BCA Inputs'!$BS$14:$BS$54,MATCH(I624,'BCA Inputs'!$AW$14:$AW$54,0))*Q624,"")),"")</f>
        <v/>
      </c>
      <c r="AD624" s="181" t="str">
        <f>IFERROR(IF($B$3="NYSEG",INDEX('BCA Inputs'!$AD$14:$AD$54,MATCH(I624,'BCA Inputs'!$M$14:$M$54,0))*P624+INDEX('BCA Inputs'!$AE$14:$AE$54,MATCH(I624,'BCA Inputs'!$M$14:$M$54,0))*O624+INDEX('BCA Inputs'!$AF$14:$AF$54,MATCH(I624,'BCA Inputs'!$M$14:$M$54,0))*Q624+INDEX('BCA Inputs'!$AG$14:$AG$54,MATCH(I624,'BCA Inputs'!$M$14:$M$54,0))*F624+INDEX('BCA Inputs'!$AH$14:$AH$54,MATCH(I624,'BCA Inputs'!$M$14:$M$54,0))*G624,IF($B$3="RG&amp;E",INDEX('BCA Inputs'!$BM$14:$BM$54,MATCH(I624,'BCA Inputs'!$AW$14:$AW$54,0))*P624+INDEX('BCA Inputs'!$BN$14:$BN$54,MATCH(I624,'BCA Inputs'!$AW$14:$AW$54,0))*O624+INDEX('BCA Inputs'!$BO$14:$BO$54,MATCH(I624,'BCA Inputs'!$AW$14:$AW$54,0))*Q624+INDEX('BCA Inputs'!$BP$14:$BP$54,MATCH(I624,'BCA Inputs'!$AW$14:$AW$54,0))*F624+INDEX('BCA Inputs'!$BQ$14:$BQ$54,MATCH(I624,'BCA Inputs'!$AW$14:$AW$54,0))*G624,"")),"")</f>
        <v/>
      </c>
      <c r="AE624" s="237" t="str">
        <f t="shared" si="96"/>
        <v/>
      </c>
      <c r="AF624" s="198">
        <f t="shared" si="98"/>
        <v>0</v>
      </c>
      <c r="AG624" s="239">
        <f t="shared" si="99"/>
        <v>0</v>
      </c>
    </row>
    <row r="625" spans="1:33">
      <c r="A625" s="228"/>
      <c r="B625" s="176"/>
      <c r="C625" s="229"/>
      <c r="D625" s="230"/>
      <c r="E625" s="230"/>
      <c r="F625" s="230"/>
      <c r="G625" s="230"/>
      <c r="H625" s="231"/>
      <c r="I625" s="231"/>
      <c r="J625" s="232"/>
      <c r="K625" s="232"/>
      <c r="L625" s="232"/>
      <c r="M625" s="181">
        <f t="shared" si="97"/>
        <v>0</v>
      </c>
      <c r="N625" s="181">
        <f>IF(H625="",0,H625*I625*'Avoided Water Savings Cost'!$C$16)</f>
        <v>0</v>
      </c>
      <c r="O625" s="545">
        <f>IF(C625="",0,IF($B$3="NYSEG",C625/(1-'Avoided Electric Costs 2020'!$W$21),IF($B$3="RG&amp;E",C625/(1-'Avoided Electric Costs 2020'!$X$21),"")))</f>
        <v>0</v>
      </c>
      <c r="P625" s="546">
        <f>IF(D625="",0,IF($B$3="NYSEG",D625/(1-'Avoided Electric Costs 2020'!$W$21),IF($B$3="RG&amp;E",D625/(1-'Avoided Electric Costs 2020'!$X$21),"")))</f>
        <v>0</v>
      </c>
      <c r="Q625" s="546">
        <f>IF(E625="",0,IF($B$3="NYSEG",E625/(1-'Avoided Natural Gas Costs 2020'!$J$34),IF($B$3="RG&amp;E",E625/(1-'Avoided Natural Gas Costs 2020'!$K$34),"")))</f>
        <v>0</v>
      </c>
      <c r="R625" s="233" t="str">
        <f>IFERROR(IF(P625*'BCA Inputs'!$C$1+Q625*'BCA Inputs'!$C$2+F625*'BCA Inputs'!$C$2+G625*'BCA Inputs'!$C$2=0,"",P625*'BCA Inputs'!$C$1+Q625*'BCA Inputs'!$C$2+F625*'BCA Inputs'!$C$2+G625*'BCA Inputs'!$C$2),"")</f>
        <v/>
      </c>
      <c r="S625" s="181" t="str">
        <f t="shared" si="90"/>
        <v/>
      </c>
      <c r="T625" s="181" t="str">
        <f>IFERROR(IF($B$3="NYSEG",(INDEX('BCA Inputs'!$N$14:$N$54,MATCH(I625,'BCA Inputs'!$M$14:$M$54,0))*P625+INDEX('BCA Inputs'!$O$14:$O$54,MATCH(I625,'BCA Inputs'!$M$14:$M$54,0))*O625+INDEX('BCA Inputs'!P:P,MATCH(I625,'BCA Inputs'!M:M,0))*Q625+INDEX('BCA Inputs'!Q:Q,MATCH(I625,'BCA Inputs'!M:M,0))*F625+INDEX('BCA Inputs'!R:R,MATCH(I625,'BCA Inputs'!M:M,0))*G625)+L625+N625,IF($B$3="RG&amp;E",(INDEX('BCA Inputs'!$AX$14:$AX$54,MATCH(I625,'BCA Inputs'!$AW$14:$AW$54,0))*P625+INDEX('BCA Inputs'!$AY$14:$AY$54,MATCH(I625,'BCA Inputs'!$AW$14:$AW$54,0))*O625+INDEX('BCA Inputs'!$AZ$14:$AZ$54,MATCH(I625,'BCA Inputs'!$AW$14:$AW$54,0))*Q625+INDEX('BCA Inputs'!$BA$14:$BA$54,MATCH(I625,'BCA Inputs'!$AW$14:$AW$54,0))*F625+INDEX('BCA Inputs'!$BB$14:$BB$54,MATCH(I625,'BCA Inputs'!$AW$14:$AW$54,0))*G625)+L625+N625,"")),"")</f>
        <v/>
      </c>
      <c r="U625" s="234" t="str">
        <f t="shared" si="91"/>
        <v/>
      </c>
      <c r="V625" s="234" t="str">
        <f t="shared" si="92"/>
        <v/>
      </c>
      <c r="W625" s="234" t="str">
        <f t="shared" si="93"/>
        <v/>
      </c>
      <c r="Y625" s="235" t="str">
        <f t="shared" si="94"/>
        <v/>
      </c>
      <c r="Z625" s="236" t="str">
        <f>IFERROR(IF($B$3="NYSEG",INDEX('BCA Inputs'!$X$14:$X$54,MATCH(I625,'BCA Inputs'!$M$14:$M$54,0))*P625+INDEX('BCA Inputs'!$Y$14:$Y$54,MATCH(I625,'BCA Inputs'!$M$14:$M$54,0))*O625+INDEX('BCA Inputs'!$Z$14:$Z$54,MATCH(I625,'BCA Inputs'!$M$14:$M$54,0))*Q625+INDEX('BCA Inputs'!$AA$14:$AA$54,MATCH(I625,'BCA Inputs'!$M$14:$M$54,0))*F625+INDEX('BCA Inputs'!$AB$14:$AB$54,MATCH(I625,'BCA Inputs'!$M$14:$M$54,0))*G625,IF($B$3="RG&amp;E",INDEX('BCA Inputs'!$BG$14:$BG$54,MATCH(I625,'BCA Inputs'!$AW$14:$AW$54,0))*P625+INDEX('BCA Inputs'!$BH$14:$BH$54,MATCH(I625,'BCA Inputs'!$AW$14:$AW$54,0))*O625+INDEX('BCA Inputs'!$BI$14:$BI$54,MATCH(I625,'BCA Inputs'!$AW$14:$AW$54,0))*Q625+INDEX('BCA Inputs'!$BJ$14:$BJ$54,MATCH(I625,'BCA Inputs'!$AW$14:$AW$54,0))*F625+INDEX('BCA Inputs'!$BK$14:$BK$54,MATCH(I625,'BCA Inputs'!$AW$14:$AW$54,0))*G625,"")),"")</f>
        <v/>
      </c>
      <c r="AA625" s="237" t="str">
        <f t="shared" si="95"/>
        <v/>
      </c>
      <c r="AC625" s="238" t="str">
        <f>IFERROR((K625+R625)+IF($B$3="NYSEG",INDEX('BCA Inputs'!$AI$14:$AI$54,MATCH(I625,'BCA Inputs'!$M$14:$M$54,0))*P625+INDEX('BCA Inputs'!$AJ$14:$AJ$54,MATCH(I625,'BCA Inputs'!$M$14:$M$54,0))*Q625,IF($B$3="RG&amp;E",INDEX('BCA Inputs'!$BR$14:$BR$54,MATCH(I625,'BCA Inputs'!$AW$14:$AW$54,0))*P625+INDEX('BCA Inputs'!$BS$14:$BS$54,MATCH(I625,'BCA Inputs'!$AW$14:$AW$54,0))*Q625,"")),"")</f>
        <v/>
      </c>
      <c r="AD625" s="181" t="str">
        <f>IFERROR(IF($B$3="NYSEG",INDEX('BCA Inputs'!$AD$14:$AD$54,MATCH(I625,'BCA Inputs'!$M$14:$M$54,0))*P625+INDEX('BCA Inputs'!$AE$14:$AE$54,MATCH(I625,'BCA Inputs'!$M$14:$M$54,0))*O625+INDEX('BCA Inputs'!$AF$14:$AF$54,MATCH(I625,'BCA Inputs'!$M$14:$M$54,0))*Q625+INDEX('BCA Inputs'!$AG$14:$AG$54,MATCH(I625,'BCA Inputs'!$M$14:$M$54,0))*F625+INDEX('BCA Inputs'!$AH$14:$AH$54,MATCH(I625,'BCA Inputs'!$M$14:$M$54,0))*G625,IF($B$3="RG&amp;E",INDEX('BCA Inputs'!$BM$14:$BM$54,MATCH(I625,'BCA Inputs'!$AW$14:$AW$54,0))*P625+INDEX('BCA Inputs'!$BN$14:$BN$54,MATCH(I625,'BCA Inputs'!$AW$14:$AW$54,0))*O625+INDEX('BCA Inputs'!$BO$14:$BO$54,MATCH(I625,'BCA Inputs'!$AW$14:$AW$54,0))*Q625+INDEX('BCA Inputs'!$BP$14:$BP$54,MATCH(I625,'BCA Inputs'!$AW$14:$AW$54,0))*F625+INDEX('BCA Inputs'!$BQ$14:$BQ$54,MATCH(I625,'BCA Inputs'!$AW$14:$AW$54,0))*G625,"")),"")</f>
        <v/>
      </c>
      <c r="AE625" s="237" t="str">
        <f t="shared" si="96"/>
        <v/>
      </c>
      <c r="AF625" s="198">
        <f t="shared" si="98"/>
        <v>0</v>
      </c>
      <c r="AG625" s="239">
        <f t="shared" si="99"/>
        <v>0</v>
      </c>
    </row>
    <row r="626" spans="1:33">
      <c r="A626" s="228"/>
      <c r="B626" s="176"/>
      <c r="C626" s="229"/>
      <c r="D626" s="230"/>
      <c r="E626" s="230"/>
      <c r="F626" s="230"/>
      <c r="G626" s="230"/>
      <c r="H626" s="231"/>
      <c r="I626" s="231"/>
      <c r="J626" s="232"/>
      <c r="K626" s="232"/>
      <c r="L626" s="232"/>
      <c r="M626" s="181">
        <f t="shared" si="97"/>
        <v>0</v>
      </c>
      <c r="N626" s="181">
        <f>IF(H626="",0,H626*I626*'Avoided Water Savings Cost'!$C$16)</f>
        <v>0</v>
      </c>
      <c r="O626" s="545">
        <f>IF(C626="",0,IF($B$3="NYSEG",C626/(1-'Avoided Electric Costs 2020'!$W$21),IF($B$3="RG&amp;E",C626/(1-'Avoided Electric Costs 2020'!$X$21),"")))</f>
        <v>0</v>
      </c>
      <c r="P626" s="546">
        <f>IF(D626="",0,IF($B$3="NYSEG",D626/(1-'Avoided Electric Costs 2020'!$W$21),IF($B$3="RG&amp;E",D626/(1-'Avoided Electric Costs 2020'!$X$21),"")))</f>
        <v>0</v>
      </c>
      <c r="Q626" s="546">
        <f>IF(E626="",0,IF($B$3="NYSEG",E626/(1-'Avoided Natural Gas Costs 2020'!$J$34),IF($B$3="RG&amp;E",E626/(1-'Avoided Natural Gas Costs 2020'!$K$34),"")))</f>
        <v>0</v>
      </c>
      <c r="R626" s="233" t="str">
        <f>IFERROR(IF(P626*'BCA Inputs'!$C$1+Q626*'BCA Inputs'!$C$2+F626*'BCA Inputs'!$C$2+G626*'BCA Inputs'!$C$2=0,"",P626*'BCA Inputs'!$C$1+Q626*'BCA Inputs'!$C$2+F626*'BCA Inputs'!$C$2+G626*'BCA Inputs'!$C$2),"")</f>
        <v/>
      </c>
      <c r="S626" s="181" t="str">
        <f t="shared" si="90"/>
        <v/>
      </c>
      <c r="T626" s="181" t="str">
        <f>IFERROR(IF($B$3="NYSEG",(INDEX('BCA Inputs'!$N$14:$N$54,MATCH(I626,'BCA Inputs'!$M$14:$M$54,0))*P626+INDEX('BCA Inputs'!$O$14:$O$54,MATCH(I626,'BCA Inputs'!$M$14:$M$54,0))*O626+INDEX('BCA Inputs'!P:P,MATCH(I626,'BCA Inputs'!M:M,0))*Q626+INDEX('BCA Inputs'!Q:Q,MATCH(I626,'BCA Inputs'!M:M,0))*F626+INDEX('BCA Inputs'!R:R,MATCH(I626,'BCA Inputs'!M:M,0))*G626)+L626+N626,IF($B$3="RG&amp;E",(INDEX('BCA Inputs'!$AX$14:$AX$54,MATCH(I626,'BCA Inputs'!$AW$14:$AW$54,0))*P626+INDEX('BCA Inputs'!$AY$14:$AY$54,MATCH(I626,'BCA Inputs'!$AW$14:$AW$54,0))*O626+INDEX('BCA Inputs'!$AZ$14:$AZ$54,MATCH(I626,'BCA Inputs'!$AW$14:$AW$54,0))*Q626+INDEX('BCA Inputs'!$BA$14:$BA$54,MATCH(I626,'BCA Inputs'!$AW$14:$AW$54,0))*F626+INDEX('BCA Inputs'!$BB$14:$BB$54,MATCH(I626,'BCA Inputs'!$AW$14:$AW$54,0))*G626)+L626+N626,"")),"")</f>
        <v/>
      </c>
      <c r="U626" s="234" t="str">
        <f t="shared" si="91"/>
        <v/>
      </c>
      <c r="V626" s="234" t="str">
        <f t="shared" si="92"/>
        <v/>
      </c>
      <c r="W626" s="234" t="str">
        <f t="shared" si="93"/>
        <v/>
      </c>
      <c r="Y626" s="235" t="str">
        <f t="shared" si="94"/>
        <v/>
      </c>
      <c r="Z626" s="236" t="str">
        <f>IFERROR(IF($B$3="NYSEG",INDEX('BCA Inputs'!$X$14:$X$54,MATCH(I626,'BCA Inputs'!$M$14:$M$54,0))*P626+INDEX('BCA Inputs'!$Y$14:$Y$54,MATCH(I626,'BCA Inputs'!$M$14:$M$54,0))*O626+INDEX('BCA Inputs'!$Z$14:$Z$54,MATCH(I626,'BCA Inputs'!$M$14:$M$54,0))*Q626+INDEX('BCA Inputs'!$AA$14:$AA$54,MATCH(I626,'BCA Inputs'!$M$14:$M$54,0))*F626+INDEX('BCA Inputs'!$AB$14:$AB$54,MATCH(I626,'BCA Inputs'!$M$14:$M$54,0))*G626,IF($B$3="RG&amp;E",INDEX('BCA Inputs'!$BG$14:$BG$54,MATCH(I626,'BCA Inputs'!$AW$14:$AW$54,0))*P626+INDEX('BCA Inputs'!$BH$14:$BH$54,MATCH(I626,'BCA Inputs'!$AW$14:$AW$54,0))*O626+INDEX('BCA Inputs'!$BI$14:$BI$54,MATCH(I626,'BCA Inputs'!$AW$14:$AW$54,0))*Q626+INDEX('BCA Inputs'!$BJ$14:$BJ$54,MATCH(I626,'BCA Inputs'!$AW$14:$AW$54,0))*F626+INDEX('BCA Inputs'!$BK$14:$BK$54,MATCH(I626,'BCA Inputs'!$AW$14:$AW$54,0))*G626,"")),"")</f>
        <v/>
      </c>
      <c r="AA626" s="237" t="str">
        <f t="shared" si="95"/>
        <v/>
      </c>
      <c r="AC626" s="238" t="str">
        <f>IFERROR((K626+R626)+IF($B$3="NYSEG",INDEX('BCA Inputs'!$AI$14:$AI$54,MATCH(I626,'BCA Inputs'!$M$14:$M$54,0))*P626+INDEX('BCA Inputs'!$AJ$14:$AJ$54,MATCH(I626,'BCA Inputs'!$M$14:$M$54,0))*Q626,IF($B$3="RG&amp;E",INDEX('BCA Inputs'!$BR$14:$BR$54,MATCH(I626,'BCA Inputs'!$AW$14:$AW$54,0))*P626+INDEX('BCA Inputs'!$BS$14:$BS$54,MATCH(I626,'BCA Inputs'!$AW$14:$AW$54,0))*Q626,"")),"")</f>
        <v/>
      </c>
      <c r="AD626" s="181" t="str">
        <f>IFERROR(IF($B$3="NYSEG",INDEX('BCA Inputs'!$AD$14:$AD$54,MATCH(I626,'BCA Inputs'!$M$14:$M$54,0))*P626+INDEX('BCA Inputs'!$AE$14:$AE$54,MATCH(I626,'BCA Inputs'!$M$14:$M$54,0))*O626+INDEX('BCA Inputs'!$AF$14:$AF$54,MATCH(I626,'BCA Inputs'!$M$14:$M$54,0))*Q626+INDEX('BCA Inputs'!$AG$14:$AG$54,MATCH(I626,'BCA Inputs'!$M$14:$M$54,0))*F626+INDEX('BCA Inputs'!$AH$14:$AH$54,MATCH(I626,'BCA Inputs'!$M$14:$M$54,0))*G626,IF($B$3="RG&amp;E",INDEX('BCA Inputs'!$BM$14:$BM$54,MATCH(I626,'BCA Inputs'!$AW$14:$AW$54,0))*P626+INDEX('BCA Inputs'!$BN$14:$BN$54,MATCH(I626,'BCA Inputs'!$AW$14:$AW$54,0))*O626+INDEX('BCA Inputs'!$BO$14:$BO$54,MATCH(I626,'BCA Inputs'!$AW$14:$AW$54,0))*Q626+INDEX('BCA Inputs'!$BP$14:$BP$54,MATCH(I626,'BCA Inputs'!$AW$14:$AW$54,0))*F626+INDEX('BCA Inputs'!$BQ$14:$BQ$54,MATCH(I626,'BCA Inputs'!$AW$14:$AW$54,0))*G626,"")),"")</f>
        <v/>
      </c>
      <c r="AE626" s="237" t="str">
        <f t="shared" si="96"/>
        <v/>
      </c>
      <c r="AF626" s="198">
        <f t="shared" si="98"/>
        <v>0</v>
      </c>
      <c r="AG626" s="239">
        <f t="shared" si="99"/>
        <v>0</v>
      </c>
    </row>
    <row r="627" spans="1:33">
      <c r="A627" s="228"/>
      <c r="B627" s="176"/>
      <c r="C627" s="229"/>
      <c r="D627" s="230"/>
      <c r="E627" s="230"/>
      <c r="F627" s="230"/>
      <c r="G627" s="230"/>
      <c r="H627" s="231"/>
      <c r="I627" s="231"/>
      <c r="J627" s="232"/>
      <c r="K627" s="232"/>
      <c r="L627" s="232"/>
      <c r="M627" s="181">
        <f t="shared" si="97"/>
        <v>0</v>
      </c>
      <c r="N627" s="181">
        <f>IF(H627="",0,H627*I627*'Avoided Water Savings Cost'!$C$16)</f>
        <v>0</v>
      </c>
      <c r="O627" s="545">
        <f>IF(C627="",0,IF($B$3="NYSEG",C627/(1-'Avoided Electric Costs 2020'!$W$21),IF($B$3="RG&amp;E",C627/(1-'Avoided Electric Costs 2020'!$X$21),"")))</f>
        <v>0</v>
      </c>
      <c r="P627" s="546">
        <f>IF(D627="",0,IF($B$3="NYSEG",D627/(1-'Avoided Electric Costs 2020'!$W$21),IF($B$3="RG&amp;E",D627/(1-'Avoided Electric Costs 2020'!$X$21),"")))</f>
        <v>0</v>
      </c>
      <c r="Q627" s="546">
        <f>IF(E627="",0,IF($B$3="NYSEG",E627/(1-'Avoided Natural Gas Costs 2020'!$J$34),IF($B$3="RG&amp;E",E627/(1-'Avoided Natural Gas Costs 2020'!$K$34),"")))</f>
        <v>0</v>
      </c>
      <c r="R627" s="233" t="str">
        <f>IFERROR(IF(P627*'BCA Inputs'!$C$1+Q627*'BCA Inputs'!$C$2+F627*'BCA Inputs'!$C$2+G627*'BCA Inputs'!$C$2=0,"",P627*'BCA Inputs'!$C$1+Q627*'BCA Inputs'!$C$2+F627*'BCA Inputs'!$C$2+G627*'BCA Inputs'!$C$2),"")</f>
        <v/>
      </c>
      <c r="S627" s="181" t="str">
        <f t="shared" si="90"/>
        <v/>
      </c>
      <c r="T627" s="181" t="str">
        <f>IFERROR(IF($B$3="NYSEG",(INDEX('BCA Inputs'!$N$14:$N$54,MATCH(I627,'BCA Inputs'!$M$14:$M$54,0))*P627+INDEX('BCA Inputs'!$O$14:$O$54,MATCH(I627,'BCA Inputs'!$M$14:$M$54,0))*O627+INDEX('BCA Inputs'!P:P,MATCH(I627,'BCA Inputs'!M:M,0))*Q627+INDEX('BCA Inputs'!Q:Q,MATCH(I627,'BCA Inputs'!M:M,0))*F627+INDEX('BCA Inputs'!R:R,MATCH(I627,'BCA Inputs'!M:M,0))*G627)+L627+N627,IF($B$3="RG&amp;E",(INDEX('BCA Inputs'!$AX$14:$AX$54,MATCH(I627,'BCA Inputs'!$AW$14:$AW$54,0))*P627+INDEX('BCA Inputs'!$AY$14:$AY$54,MATCH(I627,'BCA Inputs'!$AW$14:$AW$54,0))*O627+INDEX('BCA Inputs'!$AZ$14:$AZ$54,MATCH(I627,'BCA Inputs'!$AW$14:$AW$54,0))*Q627+INDEX('BCA Inputs'!$BA$14:$BA$54,MATCH(I627,'BCA Inputs'!$AW$14:$AW$54,0))*F627+INDEX('BCA Inputs'!$BB$14:$BB$54,MATCH(I627,'BCA Inputs'!$AW$14:$AW$54,0))*G627)+L627+N627,"")),"")</f>
        <v/>
      </c>
      <c r="U627" s="234" t="str">
        <f t="shared" si="91"/>
        <v/>
      </c>
      <c r="V627" s="234" t="str">
        <f t="shared" si="92"/>
        <v/>
      </c>
      <c r="W627" s="234" t="str">
        <f t="shared" si="93"/>
        <v/>
      </c>
      <c r="Y627" s="235" t="str">
        <f t="shared" si="94"/>
        <v/>
      </c>
      <c r="Z627" s="236" t="str">
        <f>IFERROR(IF($B$3="NYSEG",INDEX('BCA Inputs'!$X$14:$X$54,MATCH(I627,'BCA Inputs'!$M$14:$M$54,0))*P627+INDEX('BCA Inputs'!$Y$14:$Y$54,MATCH(I627,'BCA Inputs'!$M$14:$M$54,0))*O627+INDEX('BCA Inputs'!$Z$14:$Z$54,MATCH(I627,'BCA Inputs'!$M$14:$M$54,0))*Q627+INDEX('BCA Inputs'!$AA$14:$AA$54,MATCH(I627,'BCA Inputs'!$M$14:$M$54,0))*F627+INDEX('BCA Inputs'!$AB$14:$AB$54,MATCH(I627,'BCA Inputs'!$M$14:$M$54,0))*G627,IF($B$3="RG&amp;E",INDEX('BCA Inputs'!$BG$14:$BG$54,MATCH(I627,'BCA Inputs'!$AW$14:$AW$54,0))*P627+INDEX('BCA Inputs'!$BH$14:$BH$54,MATCH(I627,'BCA Inputs'!$AW$14:$AW$54,0))*O627+INDEX('BCA Inputs'!$BI$14:$BI$54,MATCH(I627,'BCA Inputs'!$AW$14:$AW$54,0))*Q627+INDEX('BCA Inputs'!$BJ$14:$BJ$54,MATCH(I627,'BCA Inputs'!$AW$14:$AW$54,0))*F627+INDEX('BCA Inputs'!$BK$14:$BK$54,MATCH(I627,'BCA Inputs'!$AW$14:$AW$54,0))*G627,"")),"")</f>
        <v/>
      </c>
      <c r="AA627" s="237" t="str">
        <f t="shared" si="95"/>
        <v/>
      </c>
      <c r="AC627" s="238" t="str">
        <f>IFERROR((K627+R627)+IF($B$3="NYSEG",INDEX('BCA Inputs'!$AI$14:$AI$54,MATCH(I627,'BCA Inputs'!$M$14:$M$54,0))*P627+INDEX('BCA Inputs'!$AJ$14:$AJ$54,MATCH(I627,'BCA Inputs'!$M$14:$M$54,0))*Q627,IF($B$3="RG&amp;E",INDEX('BCA Inputs'!$BR$14:$BR$54,MATCH(I627,'BCA Inputs'!$AW$14:$AW$54,0))*P627+INDEX('BCA Inputs'!$BS$14:$BS$54,MATCH(I627,'BCA Inputs'!$AW$14:$AW$54,0))*Q627,"")),"")</f>
        <v/>
      </c>
      <c r="AD627" s="181" t="str">
        <f>IFERROR(IF($B$3="NYSEG",INDEX('BCA Inputs'!$AD$14:$AD$54,MATCH(I627,'BCA Inputs'!$M$14:$M$54,0))*P627+INDEX('BCA Inputs'!$AE$14:$AE$54,MATCH(I627,'BCA Inputs'!$M$14:$M$54,0))*O627+INDEX('BCA Inputs'!$AF$14:$AF$54,MATCH(I627,'BCA Inputs'!$M$14:$M$54,0))*Q627+INDEX('BCA Inputs'!$AG$14:$AG$54,MATCH(I627,'BCA Inputs'!$M$14:$M$54,0))*F627+INDEX('BCA Inputs'!$AH$14:$AH$54,MATCH(I627,'BCA Inputs'!$M$14:$M$54,0))*G627,IF($B$3="RG&amp;E",INDEX('BCA Inputs'!$BM$14:$BM$54,MATCH(I627,'BCA Inputs'!$AW$14:$AW$54,0))*P627+INDEX('BCA Inputs'!$BN$14:$BN$54,MATCH(I627,'BCA Inputs'!$AW$14:$AW$54,0))*O627+INDEX('BCA Inputs'!$BO$14:$BO$54,MATCH(I627,'BCA Inputs'!$AW$14:$AW$54,0))*Q627+INDEX('BCA Inputs'!$BP$14:$BP$54,MATCH(I627,'BCA Inputs'!$AW$14:$AW$54,0))*F627+INDEX('BCA Inputs'!$BQ$14:$BQ$54,MATCH(I627,'BCA Inputs'!$AW$14:$AW$54,0))*G627,"")),"")</f>
        <v/>
      </c>
      <c r="AE627" s="237" t="str">
        <f t="shared" si="96"/>
        <v/>
      </c>
      <c r="AF627" s="198">
        <f t="shared" si="98"/>
        <v>0</v>
      </c>
      <c r="AG627" s="239">
        <f t="shared" si="99"/>
        <v>0</v>
      </c>
    </row>
    <row r="628" spans="1:33">
      <c r="A628" s="228"/>
      <c r="B628" s="176"/>
      <c r="C628" s="229"/>
      <c r="D628" s="230"/>
      <c r="E628" s="230"/>
      <c r="F628" s="230"/>
      <c r="G628" s="230"/>
      <c r="H628" s="231"/>
      <c r="I628" s="231"/>
      <c r="J628" s="232"/>
      <c r="K628" s="232"/>
      <c r="L628" s="232"/>
      <c r="M628" s="181">
        <f t="shared" si="97"/>
        <v>0</v>
      </c>
      <c r="N628" s="181">
        <f>IF(H628="",0,H628*I628*'Avoided Water Savings Cost'!$C$16)</f>
        <v>0</v>
      </c>
      <c r="O628" s="545">
        <f>IF(C628="",0,IF($B$3="NYSEG",C628/(1-'Avoided Electric Costs 2020'!$W$21),IF($B$3="RG&amp;E",C628/(1-'Avoided Electric Costs 2020'!$X$21),"")))</f>
        <v>0</v>
      </c>
      <c r="P628" s="546">
        <f>IF(D628="",0,IF($B$3="NYSEG",D628/(1-'Avoided Electric Costs 2020'!$W$21),IF($B$3="RG&amp;E",D628/(1-'Avoided Electric Costs 2020'!$X$21),"")))</f>
        <v>0</v>
      </c>
      <c r="Q628" s="546">
        <f>IF(E628="",0,IF($B$3="NYSEG",E628/(1-'Avoided Natural Gas Costs 2020'!$J$34),IF($B$3="RG&amp;E",E628/(1-'Avoided Natural Gas Costs 2020'!$K$34),"")))</f>
        <v>0</v>
      </c>
      <c r="R628" s="233" t="str">
        <f>IFERROR(IF(P628*'BCA Inputs'!$C$1+Q628*'BCA Inputs'!$C$2+F628*'BCA Inputs'!$C$2+G628*'BCA Inputs'!$C$2=0,"",P628*'BCA Inputs'!$C$1+Q628*'BCA Inputs'!$C$2+F628*'BCA Inputs'!$C$2+G628*'BCA Inputs'!$C$2),"")</f>
        <v/>
      </c>
      <c r="S628" s="181" t="str">
        <f t="shared" si="90"/>
        <v/>
      </c>
      <c r="T628" s="181" t="str">
        <f>IFERROR(IF($B$3="NYSEG",(INDEX('BCA Inputs'!$N$14:$N$54,MATCH(I628,'BCA Inputs'!$M$14:$M$54,0))*P628+INDEX('BCA Inputs'!$O$14:$O$54,MATCH(I628,'BCA Inputs'!$M$14:$M$54,0))*O628+INDEX('BCA Inputs'!P:P,MATCH(I628,'BCA Inputs'!M:M,0))*Q628+INDEX('BCA Inputs'!Q:Q,MATCH(I628,'BCA Inputs'!M:M,0))*F628+INDEX('BCA Inputs'!R:R,MATCH(I628,'BCA Inputs'!M:M,0))*G628)+L628+N628,IF($B$3="RG&amp;E",(INDEX('BCA Inputs'!$AX$14:$AX$54,MATCH(I628,'BCA Inputs'!$AW$14:$AW$54,0))*P628+INDEX('BCA Inputs'!$AY$14:$AY$54,MATCH(I628,'BCA Inputs'!$AW$14:$AW$54,0))*O628+INDEX('BCA Inputs'!$AZ$14:$AZ$54,MATCH(I628,'BCA Inputs'!$AW$14:$AW$54,0))*Q628+INDEX('BCA Inputs'!$BA$14:$BA$54,MATCH(I628,'BCA Inputs'!$AW$14:$AW$54,0))*F628+INDEX('BCA Inputs'!$BB$14:$BB$54,MATCH(I628,'BCA Inputs'!$AW$14:$AW$54,0))*G628)+L628+N628,"")),"")</f>
        <v/>
      </c>
      <c r="U628" s="234" t="str">
        <f t="shared" si="91"/>
        <v/>
      </c>
      <c r="V628" s="234" t="str">
        <f t="shared" si="92"/>
        <v/>
      </c>
      <c r="W628" s="234" t="str">
        <f t="shared" si="93"/>
        <v/>
      </c>
      <c r="Y628" s="235" t="str">
        <f t="shared" si="94"/>
        <v/>
      </c>
      <c r="Z628" s="236" t="str">
        <f>IFERROR(IF($B$3="NYSEG",INDEX('BCA Inputs'!$X$14:$X$54,MATCH(I628,'BCA Inputs'!$M$14:$M$54,0))*P628+INDEX('BCA Inputs'!$Y$14:$Y$54,MATCH(I628,'BCA Inputs'!$M$14:$M$54,0))*O628+INDEX('BCA Inputs'!$Z$14:$Z$54,MATCH(I628,'BCA Inputs'!$M$14:$M$54,0))*Q628+INDEX('BCA Inputs'!$AA$14:$AA$54,MATCH(I628,'BCA Inputs'!$M$14:$M$54,0))*F628+INDEX('BCA Inputs'!$AB$14:$AB$54,MATCH(I628,'BCA Inputs'!$M$14:$M$54,0))*G628,IF($B$3="RG&amp;E",INDEX('BCA Inputs'!$BG$14:$BG$54,MATCH(I628,'BCA Inputs'!$AW$14:$AW$54,0))*P628+INDEX('BCA Inputs'!$BH$14:$BH$54,MATCH(I628,'BCA Inputs'!$AW$14:$AW$54,0))*O628+INDEX('BCA Inputs'!$BI$14:$BI$54,MATCH(I628,'BCA Inputs'!$AW$14:$AW$54,0))*Q628+INDEX('BCA Inputs'!$BJ$14:$BJ$54,MATCH(I628,'BCA Inputs'!$AW$14:$AW$54,0))*F628+INDEX('BCA Inputs'!$BK$14:$BK$54,MATCH(I628,'BCA Inputs'!$AW$14:$AW$54,0))*G628,"")),"")</f>
        <v/>
      </c>
      <c r="AA628" s="237" t="str">
        <f t="shared" si="95"/>
        <v/>
      </c>
      <c r="AC628" s="238" t="str">
        <f>IFERROR((K628+R628)+IF($B$3="NYSEG",INDEX('BCA Inputs'!$AI$14:$AI$54,MATCH(I628,'BCA Inputs'!$M$14:$M$54,0))*P628+INDEX('BCA Inputs'!$AJ$14:$AJ$54,MATCH(I628,'BCA Inputs'!$M$14:$M$54,0))*Q628,IF($B$3="RG&amp;E",INDEX('BCA Inputs'!$BR$14:$BR$54,MATCH(I628,'BCA Inputs'!$AW$14:$AW$54,0))*P628+INDEX('BCA Inputs'!$BS$14:$BS$54,MATCH(I628,'BCA Inputs'!$AW$14:$AW$54,0))*Q628,"")),"")</f>
        <v/>
      </c>
      <c r="AD628" s="181" t="str">
        <f>IFERROR(IF($B$3="NYSEG",INDEX('BCA Inputs'!$AD$14:$AD$54,MATCH(I628,'BCA Inputs'!$M$14:$M$54,0))*P628+INDEX('BCA Inputs'!$AE$14:$AE$54,MATCH(I628,'BCA Inputs'!$M$14:$M$54,0))*O628+INDEX('BCA Inputs'!$AF$14:$AF$54,MATCH(I628,'BCA Inputs'!$M$14:$M$54,0))*Q628+INDEX('BCA Inputs'!$AG$14:$AG$54,MATCH(I628,'BCA Inputs'!$M$14:$M$54,0))*F628+INDEX('BCA Inputs'!$AH$14:$AH$54,MATCH(I628,'BCA Inputs'!$M$14:$M$54,0))*G628,IF($B$3="RG&amp;E",INDEX('BCA Inputs'!$BM$14:$BM$54,MATCH(I628,'BCA Inputs'!$AW$14:$AW$54,0))*P628+INDEX('BCA Inputs'!$BN$14:$BN$54,MATCH(I628,'BCA Inputs'!$AW$14:$AW$54,0))*O628+INDEX('BCA Inputs'!$BO$14:$BO$54,MATCH(I628,'BCA Inputs'!$AW$14:$AW$54,0))*Q628+INDEX('BCA Inputs'!$BP$14:$BP$54,MATCH(I628,'BCA Inputs'!$AW$14:$AW$54,0))*F628+INDEX('BCA Inputs'!$BQ$14:$BQ$54,MATCH(I628,'BCA Inputs'!$AW$14:$AW$54,0))*G628,"")),"")</f>
        <v/>
      </c>
      <c r="AE628" s="237" t="str">
        <f t="shared" si="96"/>
        <v/>
      </c>
      <c r="AF628" s="198">
        <f t="shared" si="98"/>
        <v>0</v>
      </c>
      <c r="AG628" s="239">
        <f t="shared" si="99"/>
        <v>0</v>
      </c>
    </row>
    <row r="629" spans="1:33">
      <c r="A629" s="228"/>
      <c r="B629" s="176"/>
      <c r="C629" s="229"/>
      <c r="D629" s="230"/>
      <c r="E629" s="230"/>
      <c r="F629" s="230"/>
      <c r="G629" s="230"/>
      <c r="H629" s="231"/>
      <c r="I629" s="231"/>
      <c r="J629" s="232"/>
      <c r="K629" s="232"/>
      <c r="L629" s="232"/>
      <c r="M629" s="181">
        <f t="shared" si="97"/>
        <v>0</v>
      </c>
      <c r="N629" s="181">
        <f>IF(H629="",0,H629*I629*'Avoided Water Savings Cost'!$C$16)</f>
        <v>0</v>
      </c>
      <c r="O629" s="545">
        <f>IF(C629="",0,IF($B$3="NYSEG",C629/(1-'Avoided Electric Costs 2020'!$W$21),IF($B$3="RG&amp;E",C629/(1-'Avoided Electric Costs 2020'!$X$21),"")))</f>
        <v>0</v>
      </c>
      <c r="P629" s="546">
        <f>IF(D629="",0,IF($B$3="NYSEG",D629/(1-'Avoided Electric Costs 2020'!$W$21),IF($B$3="RG&amp;E",D629/(1-'Avoided Electric Costs 2020'!$X$21),"")))</f>
        <v>0</v>
      </c>
      <c r="Q629" s="546">
        <f>IF(E629="",0,IF($B$3="NYSEG",E629/(1-'Avoided Natural Gas Costs 2020'!$J$34),IF($B$3="RG&amp;E",E629/(1-'Avoided Natural Gas Costs 2020'!$K$34),"")))</f>
        <v>0</v>
      </c>
      <c r="R629" s="233" t="str">
        <f>IFERROR(IF(P629*'BCA Inputs'!$C$1+Q629*'BCA Inputs'!$C$2+F629*'BCA Inputs'!$C$2+G629*'BCA Inputs'!$C$2=0,"",P629*'BCA Inputs'!$C$1+Q629*'BCA Inputs'!$C$2+F629*'BCA Inputs'!$C$2+G629*'BCA Inputs'!$C$2),"")</f>
        <v/>
      </c>
      <c r="S629" s="181" t="str">
        <f t="shared" si="90"/>
        <v/>
      </c>
      <c r="T629" s="181" t="str">
        <f>IFERROR(IF($B$3="NYSEG",(INDEX('BCA Inputs'!$N$14:$N$54,MATCH(I629,'BCA Inputs'!$M$14:$M$54,0))*P629+INDEX('BCA Inputs'!$O$14:$O$54,MATCH(I629,'BCA Inputs'!$M$14:$M$54,0))*O629+INDEX('BCA Inputs'!P:P,MATCH(I629,'BCA Inputs'!M:M,0))*Q629+INDEX('BCA Inputs'!Q:Q,MATCH(I629,'BCA Inputs'!M:M,0))*F629+INDEX('BCA Inputs'!R:R,MATCH(I629,'BCA Inputs'!M:M,0))*G629)+L629+N629,IF($B$3="RG&amp;E",(INDEX('BCA Inputs'!$AX$14:$AX$54,MATCH(I629,'BCA Inputs'!$AW$14:$AW$54,0))*P629+INDEX('BCA Inputs'!$AY$14:$AY$54,MATCH(I629,'BCA Inputs'!$AW$14:$AW$54,0))*O629+INDEX('BCA Inputs'!$AZ$14:$AZ$54,MATCH(I629,'BCA Inputs'!$AW$14:$AW$54,0))*Q629+INDEX('BCA Inputs'!$BA$14:$BA$54,MATCH(I629,'BCA Inputs'!$AW$14:$AW$54,0))*F629+INDEX('BCA Inputs'!$BB$14:$BB$54,MATCH(I629,'BCA Inputs'!$AW$14:$AW$54,0))*G629)+L629+N629,"")),"")</f>
        <v/>
      </c>
      <c r="U629" s="234" t="str">
        <f t="shared" si="91"/>
        <v/>
      </c>
      <c r="V629" s="234" t="str">
        <f t="shared" si="92"/>
        <v/>
      </c>
      <c r="W629" s="234" t="str">
        <f t="shared" si="93"/>
        <v/>
      </c>
      <c r="Y629" s="235" t="str">
        <f t="shared" si="94"/>
        <v/>
      </c>
      <c r="Z629" s="236" t="str">
        <f>IFERROR(IF($B$3="NYSEG",INDEX('BCA Inputs'!$X$14:$X$54,MATCH(I629,'BCA Inputs'!$M$14:$M$54,0))*P629+INDEX('BCA Inputs'!$Y$14:$Y$54,MATCH(I629,'BCA Inputs'!$M$14:$M$54,0))*O629+INDEX('BCA Inputs'!$Z$14:$Z$54,MATCH(I629,'BCA Inputs'!$M$14:$M$54,0))*Q629+INDEX('BCA Inputs'!$AA$14:$AA$54,MATCH(I629,'BCA Inputs'!$M$14:$M$54,0))*F629+INDEX('BCA Inputs'!$AB$14:$AB$54,MATCH(I629,'BCA Inputs'!$M$14:$M$54,0))*G629,IF($B$3="RG&amp;E",INDEX('BCA Inputs'!$BG$14:$BG$54,MATCH(I629,'BCA Inputs'!$AW$14:$AW$54,0))*P629+INDEX('BCA Inputs'!$BH$14:$BH$54,MATCH(I629,'BCA Inputs'!$AW$14:$AW$54,0))*O629+INDEX('BCA Inputs'!$BI$14:$BI$54,MATCH(I629,'BCA Inputs'!$AW$14:$AW$54,0))*Q629+INDEX('BCA Inputs'!$BJ$14:$BJ$54,MATCH(I629,'BCA Inputs'!$AW$14:$AW$54,0))*F629+INDEX('BCA Inputs'!$BK$14:$BK$54,MATCH(I629,'BCA Inputs'!$AW$14:$AW$54,0))*G629,"")),"")</f>
        <v/>
      </c>
      <c r="AA629" s="237" t="str">
        <f t="shared" si="95"/>
        <v/>
      </c>
      <c r="AC629" s="238" t="str">
        <f>IFERROR((K629+R629)+IF($B$3="NYSEG",INDEX('BCA Inputs'!$AI$14:$AI$54,MATCH(I629,'BCA Inputs'!$M$14:$M$54,0))*P629+INDEX('BCA Inputs'!$AJ$14:$AJ$54,MATCH(I629,'BCA Inputs'!$M$14:$M$54,0))*Q629,IF($B$3="RG&amp;E",INDEX('BCA Inputs'!$BR$14:$BR$54,MATCH(I629,'BCA Inputs'!$AW$14:$AW$54,0))*P629+INDEX('BCA Inputs'!$BS$14:$BS$54,MATCH(I629,'BCA Inputs'!$AW$14:$AW$54,0))*Q629,"")),"")</f>
        <v/>
      </c>
      <c r="AD629" s="181" t="str">
        <f>IFERROR(IF($B$3="NYSEG",INDEX('BCA Inputs'!$AD$14:$AD$54,MATCH(I629,'BCA Inputs'!$M$14:$M$54,0))*P629+INDEX('BCA Inputs'!$AE$14:$AE$54,MATCH(I629,'BCA Inputs'!$M$14:$M$54,0))*O629+INDEX('BCA Inputs'!$AF$14:$AF$54,MATCH(I629,'BCA Inputs'!$M$14:$M$54,0))*Q629+INDEX('BCA Inputs'!$AG$14:$AG$54,MATCH(I629,'BCA Inputs'!$M$14:$M$54,0))*F629+INDEX('BCA Inputs'!$AH$14:$AH$54,MATCH(I629,'BCA Inputs'!$M$14:$M$54,0))*G629,IF($B$3="RG&amp;E",INDEX('BCA Inputs'!$BM$14:$BM$54,MATCH(I629,'BCA Inputs'!$AW$14:$AW$54,0))*P629+INDEX('BCA Inputs'!$BN$14:$BN$54,MATCH(I629,'BCA Inputs'!$AW$14:$AW$54,0))*O629+INDEX('BCA Inputs'!$BO$14:$BO$54,MATCH(I629,'BCA Inputs'!$AW$14:$AW$54,0))*Q629+INDEX('BCA Inputs'!$BP$14:$BP$54,MATCH(I629,'BCA Inputs'!$AW$14:$AW$54,0))*F629+INDEX('BCA Inputs'!$BQ$14:$BQ$54,MATCH(I629,'BCA Inputs'!$AW$14:$AW$54,0))*G629,"")),"")</f>
        <v/>
      </c>
      <c r="AE629" s="237" t="str">
        <f t="shared" si="96"/>
        <v/>
      </c>
      <c r="AF629" s="198">
        <f t="shared" si="98"/>
        <v>0</v>
      </c>
      <c r="AG629" s="239">
        <f t="shared" si="99"/>
        <v>0</v>
      </c>
    </row>
    <row r="630" spans="1:33">
      <c r="A630" s="228"/>
      <c r="B630" s="176"/>
      <c r="C630" s="229"/>
      <c r="D630" s="230"/>
      <c r="E630" s="230"/>
      <c r="F630" s="230"/>
      <c r="G630" s="230"/>
      <c r="H630" s="231"/>
      <c r="I630" s="231"/>
      <c r="J630" s="232"/>
      <c r="K630" s="232"/>
      <c r="L630" s="232"/>
      <c r="M630" s="181">
        <f t="shared" si="97"/>
        <v>0</v>
      </c>
      <c r="N630" s="181">
        <f>IF(H630="",0,H630*I630*'Avoided Water Savings Cost'!$C$16)</f>
        <v>0</v>
      </c>
      <c r="O630" s="545">
        <f>IF(C630="",0,IF($B$3="NYSEG",C630/(1-'Avoided Electric Costs 2020'!$W$21),IF($B$3="RG&amp;E",C630/(1-'Avoided Electric Costs 2020'!$X$21),"")))</f>
        <v>0</v>
      </c>
      <c r="P630" s="546">
        <f>IF(D630="",0,IF($B$3="NYSEG",D630/(1-'Avoided Electric Costs 2020'!$W$21),IF($B$3="RG&amp;E",D630/(1-'Avoided Electric Costs 2020'!$X$21),"")))</f>
        <v>0</v>
      </c>
      <c r="Q630" s="546">
        <f>IF(E630="",0,IF($B$3="NYSEG",E630/(1-'Avoided Natural Gas Costs 2020'!$J$34),IF($B$3="RG&amp;E",E630/(1-'Avoided Natural Gas Costs 2020'!$K$34),"")))</f>
        <v>0</v>
      </c>
      <c r="R630" s="233" t="str">
        <f>IFERROR(IF(P630*'BCA Inputs'!$C$1+Q630*'BCA Inputs'!$C$2+F630*'BCA Inputs'!$C$2+G630*'BCA Inputs'!$C$2=0,"",P630*'BCA Inputs'!$C$1+Q630*'BCA Inputs'!$C$2+F630*'BCA Inputs'!$C$2+G630*'BCA Inputs'!$C$2),"")</f>
        <v/>
      </c>
      <c r="S630" s="181" t="str">
        <f t="shared" si="90"/>
        <v/>
      </c>
      <c r="T630" s="181" t="str">
        <f>IFERROR(IF($B$3="NYSEG",(INDEX('BCA Inputs'!$N$14:$N$54,MATCH(I630,'BCA Inputs'!$M$14:$M$54,0))*P630+INDEX('BCA Inputs'!$O$14:$O$54,MATCH(I630,'BCA Inputs'!$M$14:$M$54,0))*O630+INDEX('BCA Inputs'!P:P,MATCH(I630,'BCA Inputs'!M:M,0))*Q630+INDEX('BCA Inputs'!Q:Q,MATCH(I630,'BCA Inputs'!M:M,0))*F630+INDEX('BCA Inputs'!R:R,MATCH(I630,'BCA Inputs'!M:M,0))*G630)+L630+N630,IF($B$3="RG&amp;E",(INDEX('BCA Inputs'!$AX$14:$AX$54,MATCH(I630,'BCA Inputs'!$AW$14:$AW$54,0))*P630+INDEX('BCA Inputs'!$AY$14:$AY$54,MATCH(I630,'BCA Inputs'!$AW$14:$AW$54,0))*O630+INDEX('BCA Inputs'!$AZ$14:$AZ$54,MATCH(I630,'BCA Inputs'!$AW$14:$AW$54,0))*Q630+INDEX('BCA Inputs'!$BA$14:$BA$54,MATCH(I630,'BCA Inputs'!$AW$14:$AW$54,0))*F630+INDEX('BCA Inputs'!$BB$14:$BB$54,MATCH(I630,'BCA Inputs'!$AW$14:$AW$54,0))*G630)+L630+N630,"")),"")</f>
        <v/>
      </c>
      <c r="U630" s="234" t="str">
        <f t="shared" si="91"/>
        <v/>
      </c>
      <c r="V630" s="234" t="str">
        <f t="shared" si="92"/>
        <v/>
      </c>
      <c r="W630" s="234" t="str">
        <f t="shared" si="93"/>
        <v/>
      </c>
      <c r="Y630" s="235" t="str">
        <f t="shared" si="94"/>
        <v/>
      </c>
      <c r="Z630" s="236" t="str">
        <f>IFERROR(IF($B$3="NYSEG",INDEX('BCA Inputs'!$X$14:$X$54,MATCH(I630,'BCA Inputs'!$M$14:$M$54,0))*P630+INDEX('BCA Inputs'!$Y$14:$Y$54,MATCH(I630,'BCA Inputs'!$M$14:$M$54,0))*O630+INDEX('BCA Inputs'!$Z$14:$Z$54,MATCH(I630,'BCA Inputs'!$M$14:$M$54,0))*Q630+INDEX('BCA Inputs'!$AA$14:$AA$54,MATCH(I630,'BCA Inputs'!$M$14:$M$54,0))*F630+INDEX('BCA Inputs'!$AB$14:$AB$54,MATCH(I630,'BCA Inputs'!$M$14:$M$54,0))*G630,IF($B$3="RG&amp;E",INDEX('BCA Inputs'!$BG$14:$BG$54,MATCH(I630,'BCA Inputs'!$AW$14:$AW$54,0))*P630+INDEX('BCA Inputs'!$BH$14:$BH$54,MATCH(I630,'BCA Inputs'!$AW$14:$AW$54,0))*O630+INDEX('BCA Inputs'!$BI$14:$BI$54,MATCH(I630,'BCA Inputs'!$AW$14:$AW$54,0))*Q630+INDEX('BCA Inputs'!$BJ$14:$BJ$54,MATCH(I630,'BCA Inputs'!$AW$14:$AW$54,0))*F630+INDEX('BCA Inputs'!$BK$14:$BK$54,MATCH(I630,'BCA Inputs'!$AW$14:$AW$54,0))*G630,"")),"")</f>
        <v/>
      </c>
      <c r="AA630" s="237" t="str">
        <f t="shared" si="95"/>
        <v/>
      </c>
      <c r="AC630" s="238" t="str">
        <f>IFERROR((K630+R630)+IF($B$3="NYSEG",INDEX('BCA Inputs'!$AI$14:$AI$54,MATCH(I630,'BCA Inputs'!$M$14:$M$54,0))*P630+INDEX('BCA Inputs'!$AJ$14:$AJ$54,MATCH(I630,'BCA Inputs'!$M$14:$M$54,0))*Q630,IF($B$3="RG&amp;E",INDEX('BCA Inputs'!$BR$14:$BR$54,MATCH(I630,'BCA Inputs'!$AW$14:$AW$54,0))*P630+INDEX('BCA Inputs'!$BS$14:$BS$54,MATCH(I630,'BCA Inputs'!$AW$14:$AW$54,0))*Q630,"")),"")</f>
        <v/>
      </c>
      <c r="AD630" s="181" t="str">
        <f>IFERROR(IF($B$3="NYSEG",INDEX('BCA Inputs'!$AD$14:$AD$54,MATCH(I630,'BCA Inputs'!$M$14:$M$54,0))*P630+INDEX('BCA Inputs'!$AE$14:$AE$54,MATCH(I630,'BCA Inputs'!$M$14:$M$54,0))*O630+INDEX('BCA Inputs'!$AF$14:$AF$54,MATCH(I630,'BCA Inputs'!$M$14:$M$54,0))*Q630+INDEX('BCA Inputs'!$AG$14:$AG$54,MATCH(I630,'BCA Inputs'!$M$14:$M$54,0))*F630+INDEX('BCA Inputs'!$AH$14:$AH$54,MATCH(I630,'BCA Inputs'!$M$14:$M$54,0))*G630,IF($B$3="RG&amp;E",INDEX('BCA Inputs'!$BM$14:$BM$54,MATCH(I630,'BCA Inputs'!$AW$14:$AW$54,0))*P630+INDEX('BCA Inputs'!$BN$14:$BN$54,MATCH(I630,'BCA Inputs'!$AW$14:$AW$54,0))*O630+INDEX('BCA Inputs'!$BO$14:$BO$54,MATCH(I630,'BCA Inputs'!$AW$14:$AW$54,0))*Q630+INDEX('BCA Inputs'!$BP$14:$BP$54,MATCH(I630,'BCA Inputs'!$AW$14:$AW$54,0))*F630+INDEX('BCA Inputs'!$BQ$14:$BQ$54,MATCH(I630,'BCA Inputs'!$AW$14:$AW$54,0))*G630,"")),"")</f>
        <v/>
      </c>
      <c r="AE630" s="237" t="str">
        <f t="shared" si="96"/>
        <v/>
      </c>
      <c r="AF630" s="198">
        <f t="shared" si="98"/>
        <v>0</v>
      </c>
      <c r="AG630" s="239">
        <f t="shared" si="99"/>
        <v>0</v>
      </c>
    </row>
    <row r="631" spans="1:33">
      <c r="A631" s="228"/>
      <c r="B631" s="176"/>
      <c r="C631" s="229"/>
      <c r="D631" s="230"/>
      <c r="E631" s="230"/>
      <c r="F631" s="230"/>
      <c r="G631" s="230"/>
      <c r="H631" s="231"/>
      <c r="I631" s="231"/>
      <c r="J631" s="232"/>
      <c r="K631" s="232"/>
      <c r="L631" s="232"/>
      <c r="M631" s="181">
        <f t="shared" si="97"/>
        <v>0</v>
      </c>
      <c r="N631" s="181">
        <f>IF(H631="",0,H631*I631*'Avoided Water Savings Cost'!$C$16)</f>
        <v>0</v>
      </c>
      <c r="O631" s="545">
        <f>IF(C631="",0,IF($B$3="NYSEG",C631/(1-'Avoided Electric Costs 2020'!$W$21),IF($B$3="RG&amp;E",C631/(1-'Avoided Electric Costs 2020'!$X$21),"")))</f>
        <v>0</v>
      </c>
      <c r="P631" s="546">
        <f>IF(D631="",0,IF($B$3="NYSEG",D631/(1-'Avoided Electric Costs 2020'!$W$21),IF($B$3="RG&amp;E",D631/(1-'Avoided Electric Costs 2020'!$X$21),"")))</f>
        <v>0</v>
      </c>
      <c r="Q631" s="546">
        <f>IF(E631="",0,IF($B$3="NYSEG",E631/(1-'Avoided Natural Gas Costs 2020'!$J$34),IF($B$3="RG&amp;E",E631/(1-'Avoided Natural Gas Costs 2020'!$K$34),"")))</f>
        <v>0</v>
      </c>
      <c r="R631" s="233" t="str">
        <f>IFERROR(IF(P631*'BCA Inputs'!$C$1+Q631*'BCA Inputs'!$C$2+F631*'BCA Inputs'!$C$2+G631*'BCA Inputs'!$C$2=0,"",P631*'BCA Inputs'!$C$1+Q631*'BCA Inputs'!$C$2+F631*'BCA Inputs'!$C$2+G631*'BCA Inputs'!$C$2),"")</f>
        <v/>
      </c>
      <c r="S631" s="181" t="str">
        <f t="shared" si="90"/>
        <v/>
      </c>
      <c r="T631" s="181" t="str">
        <f>IFERROR(IF($B$3="NYSEG",(INDEX('BCA Inputs'!$N$14:$N$54,MATCH(I631,'BCA Inputs'!$M$14:$M$54,0))*P631+INDEX('BCA Inputs'!$O$14:$O$54,MATCH(I631,'BCA Inputs'!$M$14:$M$54,0))*O631+INDEX('BCA Inputs'!P:P,MATCH(I631,'BCA Inputs'!M:M,0))*Q631+INDEX('BCA Inputs'!Q:Q,MATCH(I631,'BCA Inputs'!M:M,0))*F631+INDEX('BCA Inputs'!R:R,MATCH(I631,'BCA Inputs'!M:M,0))*G631)+L631+N631,IF($B$3="RG&amp;E",(INDEX('BCA Inputs'!$AX$14:$AX$54,MATCH(I631,'BCA Inputs'!$AW$14:$AW$54,0))*P631+INDEX('BCA Inputs'!$AY$14:$AY$54,MATCH(I631,'BCA Inputs'!$AW$14:$AW$54,0))*O631+INDEX('BCA Inputs'!$AZ$14:$AZ$54,MATCH(I631,'BCA Inputs'!$AW$14:$AW$54,0))*Q631+INDEX('BCA Inputs'!$BA$14:$BA$54,MATCH(I631,'BCA Inputs'!$AW$14:$AW$54,0))*F631+INDEX('BCA Inputs'!$BB$14:$BB$54,MATCH(I631,'BCA Inputs'!$AW$14:$AW$54,0))*G631)+L631+N631,"")),"")</f>
        <v/>
      </c>
      <c r="U631" s="234" t="str">
        <f t="shared" si="91"/>
        <v/>
      </c>
      <c r="V631" s="234" t="str">
        <f t="shared" si="92"/>
        <v/>
      </c>
      <c r="W631" s="234" t="str">
        <f t="shared" si="93"/>
        <v/>
      </c>
      <c r="Y631" s="235" t="str">
        <f t="shared" si="94"/>
        <v/>
      </c>
      <c r="Z631" s="236" t="str">
        <f>IFERROR(IF($B$3="NYSEG",INDEX('BCA Inputs'!$X$14:$X$54,MATCH(I631,'BCA Inputs'!$M$14:$M$54,0))*P631+INDEX('BCA Inputs'!$Y$14:$Y$54,MATCH(I631,'BCA Inputs'!$M$14:$M$54,0))*O631+INDEX('BCA Inputs'!$Z$14:$Z$54,MATCH(I631,'BCA Inputs'!$M$14:$M$54,0))*Q631+INDEX('BCA Inputs'!$AA$14:$AA$54,MATCH(I631,'BCA Inputs'!$M$14:$M$54,0))*F631+INDEX('BCA Inputs'!$AB$14:$AB$54,MATCH(I631,'BCA Inputs'!$M$14:$M$54,0))*G631,IF($B$3="RG&amp;E",INDEX('BCA Inputs'!$BG$14:$BG$54,MATCH(I631,'BCA Inputs'!$AW$14:$AW$54,0))*P631+INDEX('BCA Inputs'!$BH$14:$BH$54,MATCH(I631,'BCA Inputs'!$AW$14:$AW$54,0))*O631+INDEX('BCA Inputs'!$BI$14:$BI$54,MATCH(I631,'BCA Inputs'!$AW$14:$AW$54,0))*Q631+INDEX('BCA Inputs'!$BJ$14:$BJ$54,MATCH(I631,'BCA Inputs'!$AW$14:$AW$54,0))*F631+INDEX('BCA Inputs'!$BK$14:$BK$54,MATCH(I631,'BCA Inputs'!$AW$14:$AW$54,0))*G631,"")),"")</f>
        <v/>
      </c>
      <c r="AA631" s="237" t="str">
        <f t="shared" si="95"/>
        <v/>
      </c>
      <c r="AC631" s="238" t="str">
        <f>IFERROR((K631+R631)+IF($B$3="NYSEG",INDEX('BCA Inputs'!$AI$14:$AI$54,MATCH(I631,'BCA Inputs'!$M$14:$M$54,0))*P631+INDEX('BCA Inputs'!$AJ$14:$AJ$54,MATCH(I631,'BCA Inputs'!$M$14:$M$54,0))*Q631,IF($B$3="RG&amp;E",INDEX('BCA Inputs'!$BR$14:$BR$54,MATCH(I631,'BCA Inputs'!$AW$14:$AW$54,0))*P631+INDEX('BCA Inputs'!$BS$14:$BS$54,MATCH(I631,'BCA Inputs'!$AW$14:$AW$54,0))*Q631,"")),"")</f>
        <v/>
      </c>
      <c r="AD631" s="181" t="str">
        <f>IFERROR(IF($B$3="NYSEG",INDEX('BCA Inputs'!$AD$14:$AD$54,MATCH(I631,'BCA Inputs'!$M$14:$M$54,0))*P631+INDEX('BCA Inputs'!$AE$14:$AE$54,MATCH(I631,'BCA Inputs'!$M$14:$M$54,0))*O631+INDEX('BCA Inputs'!$AF$14:$AF$54,MATCH(I631,'BCA Inputs'!$M$14:$M$54,0))*Q631+INDEX('BCA Inputs'!$AG$14:$AG$54,MATCH(I631,'BCA Inputs'!$M$14:$M$54,0))*F631+INDEX('BCA Inputs'!$AH$14:$AH$54,MATCH(I631,'BCA Inputs'!$M$14:$M$54,0))*G631,IF($B$3="RG&amp;E",INDEX('BCA Inputs'!$BM$14:$BM$54,MATCH(I631,'BCA Inputs'!$AW$14:$AW$54,0))*P631+INDEX('BCA Inputs'!$BN$14:$BN$54,MATCH(I631,'BCA Inputs'!$AW$14:$AW$54,0))*O631+INDEX('BCA Inputs'!$BO$14:$BO$54,MATCH(I631,'BCA Inputs'!$AW$14:$AW$54,0))*Q631+INDEX('BCA Inputs'!$BP$14:$BP$54,MATCH(I631,'BCA Inputs'!$AW$14:$AW$54,0))*F631+INDEX('BCA Inputs'!$BQ$14:$BQ$54,MATCH(I631,'BCA Inputs'!$AW$14:$AW$54,0))*G631,"")),"")</f>
        <v/>
      </c>
      <c r="AE631" s="237" t="str">
        <f t="shared" si="96"/>
        <v/>
      </c>
      <c r="AF631" s="198">
        <f t="shared" si="98"/>
        <v>0</v>
      </c>
      <c r="AG631" s="239">
        <f t="shared" si="99"/>
        <v>0</v>
      </c>
    </row>
    <row r="632" spans="1:33">
      <c r="A632" s="228"/>
      <c r="B632" s="176"/>
      <c r="C632" s="229"/>
      <c r="D632" s="230"/>
      <c r="E632" s="230"/>
      <c r="F632" s="230"/>
      <c r="G632" s="230"/>
      <c r="H632" s="231"/>
      <c r="I632" s="231"/>
      <c r="J632" s="232"/>
      <c r="K632" s="232"/>
      <c r="L632" s="232"/>
      <c r="M632" s="181">
        <f t="shared" si="97"/>
        <v>0</v>
      </c>
      <c r="N632" s="181">
        <f>IF(H632="",0,H632*I632*'Avoided Water Savings Cost'!$C$16)</f>
        <v>0</v>
      </c>
      <c r="O632" s="545">
        <f>IF(C632="",0,IF($B$3="NYSEG",C632/(1-'Avoided Electric Costs 2020'!$W$21),IF($B$3="RG&amp;E",C632/(1-'Avoided Electric Costs 2020'!$X$21),"")))</f>
        <v>0</v>
      </c>
      <c r="P632" s="546">
        <f>IF(D632="",0,IF($B$3="NYSEG",D632/(1-'Avoided Electric Costs 2020'!$W$21),IF($B$3="RG&amp;E",D632/(1-'Avoided Electric Costs 2020'!$X$21),"")))</f>
        <v>0</v>
      </c>
      <c r="Q632" s="546">
        <f>IF(E632="",0,IF($B$3="NYSEG",E632/(1-'Avoided Natural Gas Costs 2020'!$J$34),IF($B$3="RG&amp;E",E632/(1-'Avoided Natural Gas Costs 2020'!$K$34),"")))</f>
        <v>0</v>
      </c>
      <c r="R632" s="233" t="str">
        <f>IFERROR(IF(P632*'BCA Inputs'!$C$1+Q632*'BCA Inputs'!$C$2+F632*'BCA Inputs'!$C$2+G632*'BCA Inputs'!$C$2=0,"",P632*'BCA Inputs'!$C$1+Q632*'BCA Inputs'!$C$2+F632*'BCA Inputs'!$C$2+G632*'BCA Inputs'!$C$2),"")</f>
        <v/>
      </c>
      <c r="S632" s="181" t="str">
        <f t="shared" si="90"/>
        <v/>
      </c>
      <c r="T632" s="181" t="str">
        <f>IFERROR(IF($B$3="NYSEG",(INDEX('BCA Inputs'!$N$14:$N$54,MATCH(I632,'BCA Inputs'!$M$14:$M$54,0))*P632+INDEX('BCA Inputs'!$O$14:$O$54,MATCH(I632,'BCA Inputs'!$M$14:$M$54,0))*O632+INDEX('BCA Inputs'!P:P,MATCH(I632,'BCA Inputs'!M:M,0))*Q632+INDEX('BCA Inputs'!Q:Q,MATCH(I632,'BCA Inputs'!M:M,0))*F632+INDEX('BCA Inputs'!R:R,MATCH(I632,'BCA Inputs'!M:M,0))*G632)+L632+N632,IF($B$3="RG&amp;E",(INDEX('BCA Inputs'!$AX$14:$AX$54,MATCH(I632,'BCA Inputs'!$AW$14:$AW$54,0))*P632+INDEX('BCA Inputs'!$AY$14:$AY$54,MATCH(I632,'BCA Inputs'!$AW$14:$AW$54,0))*O632+INDEX('BCA Inputs'!$AZ$14:$AZ$54,MATCH(I632,'BCA Inputs'!$AW$14:$AW$54,0))*Q632+INDEX('BCA Inputs'!$BA$14:$BA$54,MATCH(I632,'BCA Inputs'!$AW$14:$AW$54,0))*F632+INDEX('BCA Inputs'!$BB$14:$BB$54,MATCH(I632,'BCA Inputs'!$AW$14:$AW$54,0))*G632)+L632+N632,"")),"")</f>
        <v/>
      </c>
      <c r="U632" s="234" t="str">
        <f t="shared" si="91"/>
        <v/>
      </c>
      <c r="V632" s="234" t="str">
        <f t="shared" si="92"/>
        <v/>
      </c>
      <c r="W632" s="234" t="str">
        <f t="shared" si="93"/>
        <v/>
      </c>
      <c r="Y632" s="235" t="str">
        <f t="shared" si="94"/>
        <v/>
      </c>
      <c r="Z632" s="236" t="str">
        <f>IFERROR(IF($B$3="NYSEG",INDEX('BCA Inputs'!$X$14:$X$54,MATCH(I632,'BCA Inputs'!$M$14:$M$54,0))*P632+INDEX('BCA Inputs'!$Y$14:$Y$54,MATCH(I632,'BCA Inputs'!$M$14:$M$54,0))*O632+INDEX('BCA Inputs'!$Z$14:$Z$54,MATCH(I632,'BCA Inputs'!$M$14:$M$54,0))*Q632+INDEX('BCA Inputs'!$AA$14:$AA$54,MATCH(I632,'BCA Inputs'!$M$14:$M$54,0))*F632+INDEX('BCA Inputs'!$AB$14:$AB$54,MATCH(I632,'BCA Inputs'!$M$14:$M$54,0))*G632,IF($B$3="RG&amp;E",INDEX('BCA Inputs'!$BG$14:$BG$54,MATCH(I632,'BCA Inputs'!$AW$14:$AW$54,0))*P632+INDEX('BCA Inputs'!$BH$14:$BH$54,MATCH(I632,'BCA Inputs'!$AW$14:$AW$54,0))*O632+INDEX('BCA Inputs'!$BI$14:$BI$54,MATCH(I632,'BCA Inputs'!$AW$14:$AW$54,0))*Q632+INDEX('BCA Inputs'!$BJ$14:$BJ$54,MATCH(I632,'BCA Inputs'!$AW$14:$AW$54,0))*F632+INDEX('BCA Inputs'!$BK$14:$BK$54,MATCH(I632,'BCA Inputs'!$AW$14:$AW$54,0))*G632,"")),"")</f>
        <v/>
      </c>
      <c r="AA632" s="237" t="str">
        <f t="shared" si="95"/>
        <v/>
      </c>
      <c r="AC632" s="238" t="str">
        <f>IFERROR((K632+R632)+IF($B$3="NYSEG",INDEX('BCA Inputs'!$AI$14:$AI$54,MATCH(I632,'BCA Inputs'!$M$14:$M$54,0))*P632+INDEX('BCA Inputs'!$AJ$14:$AJ$54,MATCH(I632,'BCA Inputs'!$M$14:$M$54,0))*Q632,IF($B$3="RG&amp;E",INDEX('BCA Inputs'!$BR$14:$BR$54,MATCH(I632,'BCA Inputs'!$AW$14:$AW$54,0))*P632+INDEX('BCA Inputs'!$BS$14:$BS$54,MATCH(I632,'BCA Inputs'!$AW$14:$AW$54,0))*Q632,"")),"")</f>
        <v/>
      </c>
      <c r="AD632" s="181" t="str">
        <f>IFERROR(IF($B$3="NYSEG",INDEX('BCA Inputs'!$AD$14:$AD$54,MATCH(I632,'BCA Inputs'!$M$14:$M$54,0))*P632+INDEX('BCA Inputs'!$AE$14:$AE$54,MATCH(I632,'BCA Inputs'!$M$14:$M$54,0))*O632+INDEX('BCA Inputs'!$AF$14:$AF$54,MATCH(I632,'BCA Inputs'!$M$14:$M$54,0))*Q632+INDEX('BCA Inputs'!$AG$14:$AG$54,MATCH(I632,'BCA Inputs'!$M$14:$M$54,0))*F632+INDEX('BCA Inputs'!$AH$14:$AH$54,MATCH(I632,'BCA Inputs'!$M$14:$M$54,0))*G632,IF($B$3="RG&amp;E",INDEX('BCA Inputs'!$BM$14:$BM$54,MATCH(I632,'BCA Inputs'!$AW$14:$AW$54,0))*P632+INDEX('BCA Inputs'!$BN$14:$BN$54,MATCH(I632,'BCA Inputs'!$AW$14:$AW$54,0))*O632+INDEX('BCA Inputs'!$BO$14:$BO$54,MATCH(I632,'BCA Inputs'!$AW$14:$AW$54,0))*Q632+INDEX('BCA Inputs'!$BP$14:$BP$54,MATCH(I632,'BCA Inputs'!$AW$14:$AW$54,0))*F632+INDEX('BCA Inputs'!$BQ$14:$BQ$54,MATCH(I632,'BCA Inputs'!$AW$14:$AW$54,0))*G632,"")),"")</f>
        <v/>
      </c>
      <c r="AE632" s="237" t="str">
        <f t="shared" si="96"/>
        <v/>
      </c>
      <c r="AF632" s="198">
        <f t="shared" si="98"/>
        <v>0</v>
      </c>
      <c r="AG632" s="239">
        <f t="shared" si="99"/>
        <v>0</v>
      </c>
    </row>
    <row r="633" spans="1:33">
      <c r="A633" s="228"/>
      <c r="B633" s="176"/>
      <c r="C633" s="229"/>
      <c r="D633" s="230"/>
      <c r="E633" s="230"/>
      <c r="F633" s="230"/>
      <c r="G633" s="230"/>
      <c r="H633" s="231"/>
      <c r="I633" s="231"/>
      <c r="J633" s="232"/>
      <c r="K633" s="232"/>
      <c r="L633" s="232"/>
      <c r="M633" s="181">
        <f t="shared" si="97"/>
        <v>0</v>
      </c>
      <c r="N633" s="181">
        <f>IF(H633="",0,H633*I633*'Avoided Water Savings Cost'!$C$16)</f>
        <v>0</v>
      </c>
      <c r="O633" s="545">
        <f>IF(C633="",0,IF($B$3="NYSEG",C633/(1-'Avoided Electric Costs 2020'!$W$21),IF($B$3="RG&amp;E",C633/(1-'Avoided Electric Costs 2020'!$X$21),"")))</f>
        <v>0</v>
      </c>
      <c r="P633" s="546">
        <f>IF(D633="",0,IF($B$3="NYSEG",D633/(1-'Avoided Electric Costs 2020'!$W$21),IF($B$3="RG&amp;E",D633/(1-'Avoided Electric Costs 2020'!$X$21),"")))</f>
        <v>0</v>
      </c>
      <c r="Q633" s="546">
        <f>IF(E633="",0,IF($B$3="NYSEG",E633/(1-'Avoided Natural Gas Costs 2020'!$J$34),IF($B$3="RG&amp;E",E633/(1-'Avoided Natural Gas Costs 2020'!$K$34),"")))</f>
        <v>0</v>
      </c>
      <c r="R633" s="233" t="str">
        <f>IFERROR(IF(P633*'BCA Inputs'!$C$1+Q633*'BCA Inputs'!$C$2+F633*'BCA Inputs'!$C$2+G633*'BCA Inputs'!$C$2=0,"",P633*'BCA Inputs'!$C$1+Q633*'BCA Inputs'!$C$2+F633*'BCA Inputs'!$C$2+G633*'BCA Inputs'!$C$2),"")</f>
        <v/>
      </c>
      <c r="S633" s="181" t="str">
        <f t="shared" si="90"/>
        <v/>
      </c>
      <c r="T633" s="181" t="str">
        <f>IFERROR(IF($B$3="NYSEG",(INDEX('BCA Inputs'!$N$14:$N$54,MATCH(I633,'BCA Inputs'!$M$14:$M$54,0))*P633+INDEX('BCA Inputs'!$O$14:$O$54,MATCH(I633,'BCA Inputs'!$M$14:$M$54,0))*O633+INDEX('BCA Inputs'!P:P,MATCH(I633,'BCA Inputs'!M:M,0))*Q633+INDEX('BCA Inputs'!Q:Q,MATCH(I633,'BCA Inputs'!M:M,0))*F633+INDEX('BCA Inputs'!R:R,MATCH(I633,'BCA Inputs'!M:M,0))*G633)+L633+N633,IF($B$3="RG&amp;E",(INDEX('BCA Inputs'!$AX$14:$AX$54,MATCH(I633,'BCA Inputs'!$AW$14:$AW$54,0))*P633+INDEX('BCA Inputs'!$AY$14:$AY$54,MATCH(I633,'BCA Inputs'!$AW$14:$AW$54,0))*O633+INDEX('BCA Inputs'!$AZ$14:$AZ$54,MATCH(I633,'BCA Inputs'!$AW$14:$AW$54,0))*Q633+INDEX('BCA Inputs'!$BA$14:$BA$54,MATCH(I633,'BCA Inputs'!$AW$14:$AW$54,0))*F633+INDEX('BCA Inputs'!$BB$14:$BB$54,MATCH(I633,'BCA Inputs'!$AW$14:$AW$54,0))*G633)+L633+N633,"")),"")</f>
        <v/>
      </c>
      <c r="U633" s="234" t="str">
        <f t="shared" si="91"/>
        <v/>
      </c>
      <c r="V633" s="234" t="str">
        <f t="shared" si="92"/>
        <v/>
      </c>
      <c r="W633" s="234" t="str">
        <f t="shared" si="93"/>
        <v/>
      </c>
      <c r="Y633" s="235" t="str">
        <f t="shared" si="94"/>
        <v/>
      </c>
      <c r="Z633" s="236" t="str">
        <f>IFERROR(IF($B$3="NYSEG",INDEX('BCA Inputs'!$X$14:$X$54,MATCH(I633,'BCA Inputs'!$M$14:$M$54,0))*P633+INDEX('BCA Inputs'!$Y$14:$Y$54,MATCH(I633,'BCA Inputs'!$M$14:$M$54,0))*O633+INDEX('BCA Inputs'!$Z$14:$Z$54,MATCH(I633,'BCA Inputs'!$M$14:$M$54,0))*Q633+INDEX('BCA Inputs'!$AA$14:$AA$54,MATCH(I633,'BCA Inputs'!$M$14:$M$54,0))*F633+INDEX('BCA Inputs'!$AB$14:$AB$54,MATCH(I633,'BCA Inputs'!$M$14:$M$54,0))*G633,IF($B$3="RG&amp;E",INDEX('BCA Inputs'!$BG$14:$BG$54,MATCH(I633,'BCA Inputs'!$AW$14:$AW$54,0))*P633+INDEX('BCA Inputs'!$BH$14:$BH$54,MATCH(I633,'BCA Inputs'!$AW$14:$AW$54,0))*O633+INDEX('BCA Inputs'!$BI$14:$BI$54,MATCH(I633,'BCA Inputs'!$AW$14:$AW$54,0))*Q633+INDEX('BCA Inputs'!$BJ$14:$BJ$54,MATCH(I633,'BCA Inputs'!$AW$14:$AW$54,0))*F633+INDEX('BCA Inputs'!$BK$14:$BK$54,MATCH(I633,'BCA Inputs'!$AW$14:$AW$54,0))*G633,"")),"")</f>
        <v/>
      </c>
      <c r="AA633" s="237" t="str">
        <f t="shared" si="95"/>
        <v/>
      </c>
      <c r="AC633" s="238" t="str">
        <f>IFERROR((K633+R633)+IF($B$3="NYSEG",INDEX('BCA Inputs'!$AI$14:$AI$54,MATCH(I633,'BCA Inputs'!$M$14:$M$54,0))*P633+INDEX('BCA Inputs'!$AJ$14:$AJ$54,MATCH(I633,'BCA Inputs'!$M$14:$M$54,0))*Q633,IF($B$3="RG&amp;E",INDEX('BCA Inputs'!$BR$14:$BR$54,MATCH(I633,'BCA Inputs'!$AW$14:$AW$54,0))*P633+INDEX('BCA Inputs'!$BS$14:$BS$54,MATCH(I633,'BCA Inputs'!$AW$14:$AW$54,0))*Q633,"")),"")</f>
        <v/>
      </c>
      <c r="AD633" s="181" t="str">
        <f>IFERROR(IF($B$3="NYSEG",INDEX('BCA Inputs'!$AD$14:$AD$54,MATCH(I633,'BCA Inputs'!$M$14:$M$54,0))*P633+INDEX('BCA Inputs'!$AE$14:$AE$54,MATCH(I633,'BCA Inputs'!$M$14:$M$54,0))*O633+INDEX('BCA Inputs'!$AF$14:$AF$54,MATCH(I633,'BCA Inputs'!$M$14:$M$54,0))*Q633+INDEX('BCA Inputs'!$AG$14:$AG$54,MATCH(I633,'BCA Inputs'!$M$14:$M$54,0))*F633+INDEX('BCA Inputs'!$AH$14:$AH$54,MATCH(I633,'BCA Inputs'!$M$14:$M$54,0))*G633,IF($B$3="RG&amp;E",INDEX('BCA Inputs'!$BM$14:$BM$54,MATCH(I633,'BCA Inputs'!$AW$14:$AW$54,0))*P633+INDEX('BCA Inputs'!$BN$14:$BN$54,MATCH(I633,'BCA Inputs'!$AW$14:$AW$54,0))*O633+INDEX('BCA Inputs'!$BO$14:$BO$54,MATCH(I633,'BCA Inputs'!$AW$14:$AW$54,0))*Q633+INDEX('BCA Inputs'!$BP$14:$BP$54,MATCH(I633,'BCA Inputs'!$AW$14:$AW$54,0))*F633+INDEX('BCA Inputs'!$BQ$14:$BQ$54,MATCH(I633,'BCA Inputs'!$AW$14:$AW$54,0))*G633,"")),"")</f>
        <v/>
      </c>
      <c r="AE633" s="237" t="str">
        <f t="shared" si="96"/>
        <v/>
      </c>
      <c r="AF633" s="198">
        <f t="shared" si="98"/>
        <v>0</v>
      </c>
      <c r="AG633" s="239">
        <f t="shared" si="99"/>
        <v>0</v>
      </c>
    </row>
    <row r="634" spans="1:33">
      <c r="A634" s="228"/>
      <c r="B634" s="176"/>
      <c r="C634" s="229"/>
      <c r="D634" s="230"/>
      <c r="E634" s="230"/>
      <c r="F634" s="230"/>
      <c r="G634" s="230"/>
      <c r="H634" s="231"/>
      <c r="I634" s="231"/>
      <c r="J634" s="232"/>
      <c r="K634" s="232"/>
      <c r="L634" s="232"/>
      <c r="M634" s="181">
        <f t="shared" si="97"/>
        <v>0</v>
      </c>
      <c r="N634" s="181">
        <f>IF(H634="",0,H634*I634*'Avoided Water Savings Cost'!$C$16)</f>
        <v>0</v>
      </c>
      <c r="O634" s="545">
        <f>IF(C634="",0,IF($B$3="NYSEG",C634/(1-'Avoided Electric Costs 2020'!$W$21),IF($B$3="RG&amp;E",C634/(1-'Avoided Electric Costs 2020'!$X$21),"")))</f>
        <v>0</v>
      </c>
      <c r="P634" s="546">
        <f>IF(D634="",0,IF($B$3="NYSEG",D634/(1-'Avoided Electric Costs 2020'!$W$21),IF($B$3="RG&amp;E",D634/(1-'Avoided Electric Costs 2020'!$X$21),"")))</f>
        <v>0</v>
      </c>
      <c r="Q634" s="546">
        <f>IF(E634="",0,IF($B$3="NYSEG",E634/(1-'Avoided Natural Gas Costs 2020'!$J$34),IF($B$3="RG&amp;E",E634/(1-'Avoided Natural Gas Costs 2020'!$K$34),"")))</f>
        <v>0</v>
      </c>
      <c r="R634" s="233" t="str">
        <f>IFERROR(IF(P634*'BCA Inputs'!$C$1+Q634*'BCA Inputs'!$C$2+F634*'BCA Inputs'!$C$2+G634*'BCA Inputs'!$C$2=0,"",P634*'BCA Inputs'!$C$1+Q634*'BCA Inputs'!$C$2+F634*'BCA Inputs'!$C$2+G634*'BCA Inputs'!$C$2),"")</f>
        <v/>
      </c>
      <c r="S634" s="181" t="str">
        <f t="shared" si="90"/>
        <v/>
      </c>
      <c r="T634" s="181" t="str">
        <f>IFERROR(IF($B$3="NYSEG",(INDEX('BCA Inputs'!$N$14:$N$54,MATCH(I634,'BCA Inputs'!$M$14:$M$54,0))*P634+INDEX('BCA Inputs'!$O$14:$O$54,MATCH(I634,'BCA Inputs'!$M$14:$M$54,0))*O634+INDEX('BCA Inputs'!P:P,MATCH(I634,'BCA Inputs'!M:M,0))*Q634+INDEX('BCA Inputs'!Q:Q,MATCH(I634,'BCA Inputs'!M:M,0))*F634+INDEX('BCA Inputs'!R:R,MATCH(I634,'BCA Inputs'!M:M,0))*G634)+L634+N634,IF($B$3="RG&amp;E",(INDEX('BCA Inputs'!$AX$14:$AX$54,MATCH(I634,'BCA Inputs'!$AW$14:$AW$54,0))*P634+INDEX('BCA Inputs'!$AY$14:$AY$54,MATCH(I634,'BCA Inputs'!$AW$14:$AW$54,0))*O634+INDEX('BCA Inputs'!$AZ$14:$AZ$54,MATCH(I634,'BCA Inputs'!$AW$14:$AW$54,0))*Q634+INDEX('BCA Inputs'!$BA$14:$BA$54,MATCH(I634,'BCA Inputs'!$AW$14:$AW$54,0))*F634+INDEX('BCA Inputs'!$BB$14:$BB$54,MATCH(I634,'BCA Inputs'!$AW$14:$AW$54,0))*G634)+L634+N634,"")),"")</f>
        <v/>
      </c>
      <c r="U634" s="234" t="str">
        <f t="shared" si="91"/>
        <v/>
      </c>
      <c r="V634" s="234" t="str">
        <f t="shared" si="92"/>
        <v/>
      </c>
      <c r="W634" s="234" t="str">
        <f t="shared" si="93"/>
        <v/>
      </c>
      <c r="Y634" s="235" t="str">
        <f t="shared" si="94"/>
        <v/>
      </c>
      <c r="Z634" s="236" t="str">
        <f>IFERROR(IF($B$3="NYSEG",INDEX('BCA Inputs'!$X$14:$X$54,MATCH(I634,'BCA Inputs'!$M$14:$M$54,0))*P634+INDEX('BCA Inputs'!$Y$14:$Y$54,MATCH(I634,'BCA Inputs'!$M$14:$M$54,0))*O634+INDEX('BCA Inputs'!$Z$14:$Z$54,MATCH(I634,'BCA Inputs'!$M$14:$M$54,0))*Q634+INDEX('BCA Inputs'!$AA$14:$AA$54,MATCH(I634,'BCA Inputs'!$M$14:$M$54,0))*F634+INDEX('BCA Inputs'!$AB$14:$AB$54,MATCH(I634,'BCA Inputs'!$M$14:$M$54,0))*G634,IF($B$3="RG&amp;E",INDEX('BCA Inputs'!$BG$14:$BG$54,MATCH(I634,'BCA Inputs'!$AW$14:$AW$54,0))*P634+INDEX('BCA Inputs'!$BH$14:$BH$54,MATCH(I634,'BCA Inputs'!$AW$14:$AW$54,0))*O634+INDEX('BCA Inputs'!$BI$14:$BI$54,MATCH(I634,'BCA Inputs'!$AW$14:$AW$54,0))*Q634+INDEX('BCA Inputs'!$BJ$14:$BJ$54,MATCH(I634,'BCA Inputs'!$AW$14:$AW$54,0))*F634+INDEX('BCA Inputs'!$BK$14:$BK$54,MATCH(I634,'BCA Inputs'!$AW$14:$AW$54,0))*G634,"")),"")</f>
        <v/>
      </c>
      <c r="AA634" s="237" t="str">
        <f t="shared" si="95"/>
        <v/>
      </c>
      <c r="AC634" s="238" t="str">
        <f>IFERROR((K634+R634)+IF($B$3="NYSEG",INDEX('BCA Inputs'!$AI$14:$AI$54,MATCH(I634,'BCA Inputs'!$M$14:$M$54,0))*P634+INDEX('BCA Inputs'!$AJ$14:$AJ$54,MATCH(I634,'BCA Inputs'!$M$14:$M$54,0))*Q634,IF($B$3="RG&amp;E",INDEX('BCA Inputs'!$BR$14:$BR$54,MATCH(I634,'BCA Inputs'!$AW$14:$AW$54,0))*P634+INDEX('BCA Inputs'!$BS$14:$BS$54,MATCH(I634,'BCA Inputs'!$AW$14:$AW$54,0))*Q634,"")),"")</f>
        <v/>
      </c>
      <c r="AD634" s="181" t="str">
        <f>IFERROR(IF($B$3="NYSEG",INDEX('BCA Inputs'!$AD$14:$AD$54,MATCH(I634,'BCA Inputs'!$M$14:$M$54,0))*P634+INDEX('BCA Inputs'!$AE$14:$AE$54,MATCH(I634,'BCA Inputs'!$M$14:$M$54,0))*O634+INDEX('BCA Inputs'!$AF$14:$AF$54,MATCH(I634,'BCA Inputs'!$M$14:$M$54,0))*Q634+INDEX('BCA Inputs'!$AG$14:$AG$54,MATCH(I634,'BCA Inputs'!$M$14:$M$54,0))*F634+INDEX('BCA Inputs'!$AH$14:$AH$54,MATCH(I634,'BCA Inputs'!$M$14:$M$54,0))*G634,IF($B$3="RG&amp;E",INDEX('BCA Inputs'!$BM$14:$BM$54,MATCH(I634,'BCA Inputs'!$AW$14:$AW$54,0))*P634+INDEX('BCA Inputs'!$BN$14:$BN$54,MATCH(I634,'BCA Inputs'!$AW$14:$AW$54,0))*O634+INDEX('BCA Inputs'!$BO$14:$BO$54,MATCH(I634,'BCA Inputs'!$AW$14:$AW$54,0))*Q634+INDEX('BCA Inputs'!$BP$14:$BP$54,MATCH(I634,'BCA Inputs'!$AW$14:$AW$54,0))*F634+INDEX('BCA Inputs'!$BQ$14:$BQ$54,MATCH(I634,'BCA Inputs'!$AW$14:$AW$54,0))*G634,"")),"")</f>
        <v/>
      </c>
      <c r="AE634" s="237" t="str">
        <f t="shared" si="96"/>
        <v/>
      </c>
      <c r="AF634" s="198">
        <f t="shared" si="98"/>
        <v>0</v>
      </c>
      <c r="AG634" s="239">
        <f t="shared" si="99"/>
        <v>0</v>
      </c>
    </row>
    <row r="635" spans="1:33">
      <c r="A635" s="228"/>
      <c r="B635" s="176"/>
      <c r="C635" s="229"/>
      <c r="D635" s="230"/>
      <c r="E635" s="230"/>
      <c r="F635" s="230"/>
      <c r="G635" s="230"/>
      <c r="H635" s="231"/>
      <c r="I635" s="231"/>
      <c r="J635" s="232"/>
      <c r="K635" s="232"/>
      <c r="L635" s="232"/>
      <c r="M635" s="181">
        <f t="shared" si="97"/>
        <v>0</v>
      </c>
      <c r="N635" s="181">
        <f>IF(H635="",0,H635*I635*'Avoided Water Savings Cost'!$C$16)</f>
        <v>0</v>
      </c>
      <c r="O635" s="545">
        <f>IF(C635="",0,IF($B$3="NYSEG",C635/(1-'Avoided Electric Costs 2020'!$W$21),IF($B$3="RG&amp;E",C635/(1-'Avoided Electric Costs 2020'!$X$21),"")))</f>
        <v>0</v>
      </c>
      <c r="P635" s="546">
        <f>IF(D635="",0,IF($B$3="NYSEG",D635/(1-'Avoided Electric Costs 2020'!$W$21),IF($B$3="RG&amp;E",D635/(1-'Avoided Electric Costs 2020'!$X$21),"")))</f>
        <v>0</v>
      </c>
      <c r="Q635" s="546">
        <f>IF(E635="",0,IF($B$3="NYSEG",E635/(1-'Avoided Natural Gas Costs 2020'!$J$34),IF($B$3="RG&amp;E",E635/(1-'Avoided Natural Gas Costs 2020'!$K$34),"")))</f>
        <v>0</v>
      </c>
      <c r="R635" s="233" t="str">
        <f>IFERROR(IF(P635*'BCA Inputs'!$C$1+Q635*'BCA Inputs'!$C$2+F635*'BCA Inputs'!$C$2+G635*'BCA Inputs'!$C$2=0,"",P635*'BCA Inputs'!$C$1+Q635*'BCA Inputs'!$C$2+F635*'BCA Inputs'!$C$2+G635*'BCA Inputs'!$C$2),"")</f>
        <v/>
      </c>
      <c r="S635" s="181" t="str">
        <f t="shared" si="90"/>
        <v/>
      </c>
      <c r="T635" s="181" t="str">
        <f>IFERROR(IF($B$3="NYSEG",(INDEX('BCA Inputs'!$N$14:$N$54,MATCH(I635,'BCA Inputs'!$M$14:$M$54,0))*P635+INDEX('BCA Inputs'!$O$14:$O$54,MATCH(I635,'BCA Inputs'!$M$14:$M$54,0))*O635+INDEX('BCA Inputs'!P:P,MATCH(I635,'BCA Inputs'!M:M,0))*Q635+INDEX('BCA Inputs'!Q:Q,MATCH(I635,'BCA Inputs'!M:M,0))*F635+INDEX('BCA Inputs'!R:R,MATCH(I635,'BCA Inputs'!M:M,0))*G635)+L635+N635,IF($B$3="RG&amp;E",(INDEX('BCA Inputs'!$AX$14:$AX$54,MATCH(I635,'BCA Inputs'!$AW$14:$AW$54,0))*P635+INDEX('BCA Inputs'!$AY$14:$AY$54,MATCH(I635,'BCA Inputs'!$AW$14:$AW$54,0))*O635+INDEX('BCA Inputs'!$AZ$14:$AZ$54,MATCH(I635,'BCA Inputs'!$AW$14:$AW$54,0))*Q635+INDEX('BCA Inputs'!$BA$14:$BA$54,MATCH(I635,'BCA Inputs'!$AW$14:$AW$54,0))*F635+INDEX('BCA Inputs'!$BB$14:$BB$54,MATCH(I635,'BCA Inputs'!$AW$14:$AW$54,0))*G635)+L635+N635,"")),"")</f>
        <v/>
      </c>
      <c r="U635" s="234" t="str">
        <f t="shared" si="91"/>
        <v/>
      </c>
      <c r="V635" s="234" t="str">
        <f t="shared" si="92"/>
        <v/>
      </c>
      <c r="W635" s="234" t="str">
        <f t="shared" si="93"/>
        <v/>
      </c>
      <c r="Y635" s="235" t="str">
        <f t="shared" si="94"/>
        <v/>
      </c>
      <c r="Z635" s="236" t="str">
        <f>IFERROR(IF($B$3="NYSEG",INDEX('BCA Inputs'!$X$14:$X$54,MATCH(I635,'BCA Inputs'!$M$14:$M$54,0))*P635+INDEX('BCA Inputs'!$Y$14:$Y$54,MATCH(I635,'BCA Inputs'!$M$14:$M$54,0))*O635+INDEX('BCA Inputs'!$Z$14:$Z$54,MATCH(I635,'BCA Inputs'!$M$14:$M$54,0))*Q635+INDEX('BCA Inputs'!$AA$14:$AA$54,MATCH(I635,'BCA Inputs'!$M$14:$M$54,0))*F635+INDEX('BCA Inputs'!$AB$14:$AB$54,MATCH(I635,'BCA Inputs'!$M$14:$M$54,0))*G635,IF($B$3="RG&amp;E",INDEX('BCA Inputs'!$BG$14:$BG$54,MATCH(I635,'BCA Inputs'!$AW$14:$AW$54,0))*P635+INDEX('BCA Inputs'!$BH$14:$BH$54,MATCH(I635,'BCA Inputs'!$AW$14:$AW$54,0))*O635+INDEX('BCA Inputs'!$BI$14:$BI$54,MATCH(I635,'BCA Inputs'!$AW$14:$AW$54,0))*Q635+INDEX('BCA Inputs'!$BJ$14:$BJ$54,MATCH(I635,'BCA Inputs'!$AW$14:$AW$54,0))*F635+INDEX('BCA Inputs'!$BK$14:$BK$54,MATCH(I635,'BCA Inputs'!$AW$14:$AW$54,0))*G635,"")),"")</f>
        <v/>
      </c>
      <c r="AA635" s="237" t="str">
        <f t="shared" si="95"/>
        <v/>
      </c>
      <c r="AC635" s="238" t="str">
        <f>IFERROR((K635+R635)+IF($B$3="NYSEG",INDEX('BCA Inputs'!$AI$14:$AI$54,MATCH(I635,'BCA Inputs'!$M$14:$M$54,0))*P635+INDEX('BCA Inputs'!$AJ$14:$AJ$54,MATCH(I635,'BCA Inputs'!$M$14:$M$54,0))*Q635,IF($B$3="RG&amp;E",INDEX('BCA Inputs'!$BR$14:$BR$54,MATCH(I635,'BCA Inputs'!$AW$14:$AW$54,0))*P635+INDEX('BCA Inputs'!$BS$14:$BS$54,MATCH(I635,'BCA Inputs'!$AW$14:$AW$54,0))*Q635,"")),"")</f>
        <v/>
      </c>
      <c r="AD635" s="181" t="str">
        <f>IFERROR(IF($B$3="NYSEG",INDEX('BCA Inputs'!$AD$14:$AD$54,MATCH(I635,'BCA Inputs'!$M$14:$M$54,0))*P635+INDEX('BCA Inputs'!$AE$14:$AE$54,MATCH(I635,'BCA Inputs'!$M$14:$M$54,0))*O635+INDEX('BCA Inputs'!$AF$14:$AF$54,MATCH(I635,'BCA Inputs'!$M$14:$M$54,0))*Q635+INDEX('BCA Inputs'!$AG$14:$AG$54,MATCH(I635,'BCA Inputs'!$M$14:$M$54,0))*F635+INDEX('BCA Inputs'!$AH$14:$AH$54,MATCH(I635,'BCA Inputs'!$M$14:$M$54,0))*G635,IF($B$3="RG&amp;E",INDEX('BCA Inputs'!$BM$14:$BM$54,MATCH(I635,'BCA Inputs'!$AW$14:$AW$54,0))*P635+INDEX('BCA Inputs'!$BN$14:$BN$54,MATCH(I635,'BCA Inputs'!$AW$14:$AW$54,0))*O635+INDEX('BCA Inputs'!$BO$14:$BO$54,MATCH(I635,'BCA Inputs'!$AW$14:$AW$54,0))*Q635+INDEX('BCA Inputs'!$BP$14:$BP$54,MATCH(I635,'BCA Inputs'!$AW$14:$AW$54,0))*F635+INDEX('BCA Inputs'!$BQ$14:$BQ$54,MATCH(I635,'BCA Inputs'!$AW$14:$AW$54,0))*G635,"")),"")</f>
        <v/>
      </c>
      <c r="AE635" s="237" t="str">
        <f t="shared" si="96"/>
        <v/>
      </c>
      <c r="AF635" s="198">
        <f t="shared" si="98"/>
        <v>0</v>
      </c>
      <c r="AG635" s="239">
        <f t="shared" si="99"/>
        <v>0</v>
      </c>
    </row>
    <row r="636" spans="1:33">
      <c r="A636" s="228"/>
      <c r="B636" s="176"/>
      <c r="C636" s="229"/>
      <c r="D636" s="230"/>
      <c r="E636" s="230"/>
      <c r="F636" s="230"/>
      <c r="G636" s="230"/>
      <c r="H636" s="231"/>
      <c r="I636" s="231"/>
      <c r="J636" s="232"/>
      <c r="K636" s="232"/>
      <c r="L636" s="232"/>
      <c r="M636" s="181">
        <f t="shared" si="97"/>
        <v>0</v>
      </c>
      <c r="N636" s="181">
        <f>IF(H636="",0,H636*I636*'Avoided Water Savings Cost'!$C$16)</f>
        <v>0</v>
      </c>
      <c r="O636" s="545">
        <f>IF(C636="",0,IF($B$3="NYSEG",C636/(1-'Avoided Electric Costs 2020'!$W$21),IF($B$3="RG&amp;E",C636/(1-'Avoided Electric Costs 2020'!$X$21),"")))</f>
        <v>0</v>
      </c>
      <c r="P636" s="546">
        <f>IF(D636="",0,IF($B$3="NYSEG",D636/(1-'Avoided Electric Costs 2020'!$W$21),IF($B$3="RG&amp;E",D636/(1-'Avoided Electric Costs 2020'!$X$21),"")))</f>
        <v>0</v>
      </c>
      <c r="Q636" s="546">
        <f>IF(E636="",0,IF($B$3="NYSEG",E636/(1-'Avoided Natural Gas Costs 2020'!$J$34),IF($B$3="RG&amp;E",E636/(1-'Avoided Natural Gas Costs 2020'!$K$34),"")))</f>
        <v>0</v>
      </c>
      <c r="R636" s="233" t="str">
        <f>IFERROR(IF(P636*'BCA Inputs'!$C$1+Q636*'BCA Inputs'!$C$2+F636*'BCA Inputs'!$C$2+G636*'BCA Inputs'!$C$2=0,"",P636*'BCA Inputs'!$C$1+Q636*'BCA Inputs'!$C$2+F636*'BCA Inputs'!$C$2+G636*'BCA Inputs'!$C$2),"")</f>
        <v/>
      </c>
      <c r="S636" s="181" t="str">
        <f t="shared" si="90"/>
        <v/>
      </c>
      <c r="T636" s="181" t="str">
        <f>IFERROR(IF($B$3="NYSEG",(INDEX('BCA Inputs'!$N$14:$N$54,MATCH(I636,'BCA Inputs'!$M$14:$M$54,0))*P636+INDEX('BCA Inputs'!$O$14:$O$54,MATCH(I636,'BCA Inputs'!$M$14:$M$54,0))*O636+INDEX('BCA Inputs'!P:P,MATCH(I636,'BCA Inputs'!M:M,0))*Q636+INDEX('BCA Inputs'!Q:Q,MATCH(I636,'BCA Inputs'!M:M,0))*F636+INDEX('BCA Inputs'!R:R,MATCH(I636,'BCA Inputs'!M:M,0))*G636)+L636+N636,IF($B$3="RG&amp;E",(INDEX('BCA Inputs'!$AX$14:$AX$54,MATCH(I636,'BCA Inputs'!$AW$14:$AW$54,0))*P636+INDEX('BCA Inputs'!$AY$14:$AY$54,MATCH(I636,'BCA Inputs'!$AW$14:$AW$54,0))*O636+INDEX('BCA Inputs'!$AZ$14:$AZ$54,MATCH(I636,'BCA Inputs'!$AW$14:$AW$54,0))*Q636+INDEX('BCA Inputs'!$BA$14:$BA$54,MATCH(I636,'BCA Inputs'!$AW$14:$AW$54,0))*F636+INDEX('BCA Inputs'!$BB$14:$BB$54,MATCH(I636,'BCA Inputs'!$AW$14:$AW$54,0))*G636)+L636+N636,"")),"")</f>
        <v/>
      </c>
      <c r="U636" s="234" t="str">
        <f t="shared" si="91"/>
        <v/>
      </c>
      <c r="V636" s="234" t="str">
        <f t="shared" si="92"/>
        <v/>
      </c>
      <c r="W636" s="234" t="str">
        <f t="shared" si="93"/>
        <v/>
      </c>
      <c r="Y636" s="235" t="str">
        <f t="shared" si="94"/>
        <v/>
      </c>
      <c r="Z636" s="236" t="str">
        <f>IFERROR(IF($B$3="NYSEG",INDEX('BCA Inputs'!$X$14:$X$54,MATCH(I636,'BCA Inputs'!$M$14:$M$54,0))*P636+INDEX('BCA Inputs'!$Y$14:$Y$54,MATCH(I636,'BCA Inputs'!$M$14:$M$54,0))*O636+INDEX('BCA Inputs'!$Z$14:$Z$54,MATCH(I636,'BCA Inputs'!$M$14:$M$54,0))*Q636+INDEX('BCA Inputs'!$AA$14:$AA$54,MATCH(I636,'BCA Inputs'!$M$14:$M$54,0))*F636+INDEX('BCA Inputs'!$AB$14:$AB$54,MATCH(I636,'BCA Inputs'!$M$14:$M$54,0))*G636,IF($B$3="RG&amp;E",INDEX('BCA Inputs'!$BG$14:$BG$54,MATCH(I636,'BCA Inputs'!$AW$14:$AW$54,0))*P636+INDEX('BCA Inputs'!$BH$14:$BH$54,MATCH(I636,'BCA Inputs'!$AW$14:$AW$54,0))*O636+INDEX('BCA Inputs'!$BI$14:$BI$54,MATCH(I636,'BCA Inputs'!$AW$14:$AW$54,0))*Q636+INDEX('BCA Inputs'!$BJ$14:$BJ$54,MATCH(I636,'BCA Inputs'!$AW$14:$AW$54,0))*F636+INDEX('BCA Inputs'!$BK$14:$BK$54,MATCH(I636,'BCA Inputs'!$AW$14:$AW$54,0))*G636,"")),"")</f>
        <v/>
      </c>
      <c r="AA636" s="237" t="str">
        <f t="shared" si="95"/>
        <v/>
      </c>
      <c r="AC636" s="238" t="str">
        <f>IFERROR((K636+R636)+IF($B$3="NYSEG",INDEX('BCA Inputs'!$AI$14:$AI$54,MATCH(I636,'BCA Inputs'!$M$14:$M$54,0))*P636+INDEX('BCA Inputs'!$AJ$14:$AJ$54,MATCH(I636,'BCA Inputs'!$M$14:$M$54,0))*Q636,IF($B$3="RG&amp;E",INDEX('BCA Inputs'!$BR$14:$BR$54,MATCH(I636,'BCA Inputs'!$AW$14:$AW$54,0))*P636+INDEX('BCA Inputs'!$BS$14:$BS$54,MATCH(I636,'BCA Inputs'!$AW$14:$AW$54,0))*Q636,"")),"")</f>
        <v/>
      </c>
      <c r="AD636" s="181" t="str">
        <f>IFERROR(IF($B$3="NYSEG",INDEX('BCA Inputs'!$AD$14:$AD$54,MATCH(I636,'BCA Inputs'!$M$14:$M$54,0))*P636+INDEX('BCA Inputs'!$AE$14:$AE$54,MATCH(I636,'BCA Inputs'!$M$14:$M$54,0))*O636+INDEX('BCA Inputs'!$AF$14:$AF$54,MATCH(I636,'BCA Inputs'!$M$14:$M$54,0))*Q636+INDEX('BCA Inputs'!$AG$14:$AG$54,MATCH(I636,'BCA Inputs'!$M$14:$M$54,0))*F636+INDEX('BCA Inputs'!$AH$14:$AH$54,MATCH(I636,'BCA Inputs'!$M$14:$M$54,0))*G636,IF($B$3="RG&amp;E",INDEX('BCA Inputs'!$BM$14:$BM$54,MATCH(I636,'BCA Inputs'!$AW$14:$AW$54,0))*P636+INDEX('BCA Inputs'!$BN$14:$BN$54,MATCH(I636,'BCA Inputs'!$AW$14:$AW$54,0))*O636+INDEX('BCA Inputs'!$BO$14:$BO$54,MATCH(I636,'BCA Inputs'!$AW$14:$AW$54,0))*Q636+INDEX('BCA Inputs'!$BP$14:$BP$54,MATCH(I636,'BCA Inputs'!$AW$14:$AW$54,0))*F636+INDEX('BCA Inputs'!$BQ$14:$BQ$54,MATCH(I636,'BCA Inputs'!$AW$14:$AW$54,0))*G636,"")),"")</f>
        <v/>
      </c>
      <c r="AE636" s="237" t="str">
        <f t="shared" si="96"/>
        <v/>
      </c>
      <c r="AF636" s="198">
        <f t="shared" si="98"/>
        <v>0</v>
      </c>
      <c r="AG636" s="239">
        <f t="shared" si="99"/>
        <v>0</v>
      </c>
    </row>
    <row r="637" spans="1:33">
      <c r="A637" s="228"/>
      <c r="B637" s="176"/>
      <c r="C637" s="229"/>
      <c r="D637" s="230"/>
      <c r="E637" s="230"/>
      <c r="F637" s="230"/>
      <c r="G637" s="230"/>
      <c r="H637" s="231"/>
      <c r="I637" s="231"/>
      <c r="J637" s="232"/>
      <c r="K637" s="232"/>
      <c r="L637" s="232"/>
      <c r="M637" s="181">
        <f t="shared" si="97"/>
        <v>0</v>
      </c>
      <c r="N637" s="181">
        <f>IF(H637="",0,H637*I637*'Avoided Water Savings Cost'!$C$16)</f>
        <v>0</v>
      </c>
      <c r="O637" s="545">
        <f>IF(C637="",0,IF($B$3="NYSEG",C637/(1-'Avoided Electric Costs 2020'!$W$21),IF($B$3="RG&amp;E",C637/(1-'Avoided Electric Costs 2020'!$X$21),"")))</f>
        <v>0</v>
      </c>
      <c r="P637" s="546">
        <f>IF(D637="",0,IF($B$3="NYSEG",D637/(1-'Avoided Electric Costs 2020'!$W$21),IF($B$3="RG&amp;E",D637/(1-'Avoided Electric Costs 2020'!$X$21),"")))</f>
        <v>0</v>
      </c>
      <c r="Q637" s="546">
        <f>IF(E637="",0,IF($B$3="NYSEG",E637/(1-'Avoided Natural Gas Costs 2020'!$J$34),IF($B$3="RG&amp;E",E637/(1-'Avoided Natural Gas Costs 2020'!$K$34),"")))</f>
        <v>0</v>
      </c>
      <c r="R637" s="233" t="str">
        <f>IFERROR(IF(P637*'BCA Inputs'!$C$1+Q637*'BCA Inputs'!$C$2+F637*'BCA Inputs'!$C$2+G637*'BCA Inputs'!$C$2=0,"",P637*'BCA Inputs'!$C$1+Q637*'BCA Inputs'!$C$2+F637*'BCA Inputs'!$C$2+G637*'BCA Inputs'!$C$2),"")</f>
        <v/>
      </c>
      <c r="S637" s="181" t="str">
        <f t="shared" si="90"/>
        <v/>
      </c>
      <c r="T637" s="181" t="str">
        <f>IFERROR(IF($B$3="NYSEG",(INDEX('BCA Inputs'!$N$14:$N$54,MATCH(I637,'BCA Inputs'!$M$14:$M$54,0))*P637+INDEX('BCA Inputs'!$O$14:$O$54,MATCH(I637,'BCA Inputs'!$M$14:$M$54,0))*O637+INDEX('BCA Inputs'!P:P,MATCH(I637,'BCA Inputs'!M:M,0))*Q637+INDEX('BCA Inputs'!Q:Q,MATCH(I637,'BCA Inputs'!M:M,0))*F637+INDEX('BCA Inputs'!R:R,MATCH(I637,'BCA Inputs'!M:M,0))*G637)+L637+N637,IF($B$3="RG&amp;E",(INDEX('BCA Inputs'!$AX$14:$AX$54,MATCH(I637,'BCA Inputs'!$AW$14:$AW$54,0))*P637+INDEX('BCA Inputs'!$AY$14:$AY$54,MATCH(I637,'BCA Inputs'!$AW$14:$AW$54,0))*O637+INDEX('BCA Inputs'!$AZ$14:$AZ$54,MATCH(I637,'BCA Inputs'!$AW$14:$AW$54,0))*Q637+INDEX('BCA Inputs'!$BA$14:$BA$54,MATCH(I637,'BCA Inputs'!$AW$14:$AW$54,0))*F637+INDEX('BCA Inputs'!$BB$14:$BB$54,MATCH(I637,'BCA Inputs'!$AW$14:$AW$54,0))*G637)+L637+N637,"")),"")</f>
        <v/>
      </c>
      <c r="U637" s="234" t="str">
        <f t="shared" si="91"/>
        <v/>
      </c>
      <c r="V637" s="234" t="str">
        <f t="shared" si="92"/>
        <v/>
      </c>
      <c r="W637" s="234" t="str">
        <f t="shared" si="93"/>
        <v/>
      </c>
      <c r="Y637" s="235" t="str">
        <f t="shared" si="94"/>
        <v/>
      </c>
      <c r="Z637" s="236" t="str">
        <f>IFERROR(IF($B$3="NYSEG",INDEX('BCA Inputs'!$X$14:$X$54,MATCH(I637,'BCA Inputs'!$M$14:$M$54,0))*P637+INDEX('BCA Inputs'!$Y$14:$Y$54,MATCH(I637,'BCA Inputs'!$M$14:$M$54,0))*O637+INDEX('BCA Inputs'!$Z$14:$Z$54,MATCH(I637,'BCA Inputs'!$M$14:$M$54,0))*Q637+INDEX('BCA Inputs'!$AA$14:$AA$54,MATCH(I637,'BCA Inputs'!$M$14:$M$54,0))*F637+INDEX('BCA Inputs'!$AB$14:$AB$54,MATCH(I637,'BCA Inputs'!$M$14:$M$54,0))*G637,IF($B$3="RG&amp;E",INDEX('BCA Inputs'!$BG$14:$BG$54,MATCH(I637,'BCA Inputs'!$AW$14:$AW$54,0))*P637+INDEX('BCA Inputs'!$BH$14:$BH$54,MATCH(I637,'BCA Inputs'!$AW$14:$AW$54,0))*O637+INDEX('BCA Inputs'!$BI$14:$BI$54,MATCH(I637,'BCA Inputs'!$AW$14:$AW$54,0))*Q637+INDEX('BCA Inputs'!$BJ$14:$BJ$54,MATCH(I637,'BCA Inputs'!$AW$14:$AW$54,0))*F637+INDEX('BCA Inputs'!$BK$14:$BK$54,MATCH(I637,'BCA Inputs'!$AW$14:$AW$54,0))*G637,"")),"")</f>
        <v/>
      </c>
      <c r="AA637" s="237" t="str">
        <f t="shared" si="95"/>
        <v/>
      </c>
      <c r="AC637" s="238" t="str">
        <f>IFERROR((K637+R637)+IF($B$3="NYSEG",INDEX('BCA Inputs'!$AI$14:$AI$54,MATCH(I637,'BCA Inputs'!$M$14:$M$54,0))*P637+INDEX('BCA Inputs'!$AJ$14:$AJ$54,MATCH(I637,'BCA Inputs'!$M$14:$M$54,0))*Q637,IF($B$3="RG&amp;E",INDEX('BCA Inputs'!$BR$14:$BR$54,MATCH(I637,'BCA Inputs'!$AW$14:$AW$54,0))*P637+INDEX('BCA Inputs'!$BS$14:$BS$54,MATCH(I637,'BCA Inputs'!$AW$14:$AW$54,0))*Q637,"")),"")</f>
        <v/>
      </c>
      <c r="AD637" s="181" t="str">
        <f>IFERROR(IF($B$3="NYSEG",INDEX('BCA Inputs'!$AD$14:$AD$54,MATCH(I637,'BCA Inputs'!$M$14:$M$54,0))*P637+INDEX('BCA Inputs'!$AE$14:$AE$54,MATCH(I637,'BCA Inputs'!$M$14:$M$54,0))*O637+INDEX('BCA Inputs'!$AF$14:$AF$54,MATCH(I637,'BCA Inputs'!$M$14:$M$54,0))*Q637+INDEX('BCA Inputs'!$AG$14:$AG$54,MATCH(I637,'BCA Inputs'!$M$14:$M$54,0))*F637+INDEX('BCA Inputs'!$AH$14:$AH$54,MATCH(I637,'BCA Inputs'!$M$14:$M$54,0))*G637,IF($B$3="RG&amp;E",INDEX('BCA Inputs'!$BM$14:$BM$54,MATCH(I637,'BCA Inputs'!$AW$14:$AW$54,0))*P637+INDEX('BCA Inputs'!$BN$14:$BN$54,MATCH(I637,'BCA Inputs'!$AW$14:$AW$54,0))*O637+INDEX('BCA Inputs'!$BO$14:$BO$54,MATCH(I637,'BCA Inputs'!$AW$14:$AW$54,0))*Q637+INDEX('BCA Inputs'!$BP$14:$BP$54,MATCH(I637,'BCA Inputs'!$AW$14:$AW$54,0))*F637+INDEX('BCA Inputs'!$BQ$14:$BQ$54,MATCH(I637,'BCA Inputs'!$AW$14:$AW$54,0))*G637,"")),"")</f>
        <v/>
      </c>
      <c r="AE637" s="237" t="str">
        <f t="shared" si="96"/>
        <v/>
      </c>
      <c r="AF637" s="198">
        <f t="shared" si="98"/>
        <v>0</v>
      </c>
      <c r="AG637" s="239">
        <f t="shared" si="99"/>
        <v>0</v>
      </c>
    </row>
    <row r="638" spans="1:33">
      <c r="A638" s="228"/>
      <c r="B638" s="176"/>
      <c r="C638" s="229"/>
      <c r="D638" s="230"/>
      <c r="E638" s="230"/>
      <c r="F638" s="230"/>
      <c r="G638" s="230"/>
      <c r="H638" s="231"/>
      <c r="I638" s="231"/>
      <c r="J638" s="232"/>
      <c r="K638" s="232"/>
      <c r="L638" s="232"/>
      <c r="M638" s="181">
        <f t="shared" si="97"/>
        <v>0</v>
      </c>
      <c r="N638" s="181">
        <f>IF(H638="",0,H638*I638*'Avoided Water Savings Cost'!$C$16)</f>
        <v>0</v>
      </c>
      <c r="O638" s="545">
        <f>IF(C638="",0,IF($B$3="NYSEG",C638/(1-'Avoided Electric Costs 2020'!$W$21),IF($B$3="RG&amp;E",C638/(1-'Avoided Electric Costs 2020'!$X$21),"")))</f>
        <v>0</v>
      </c>
      <c r="P638" s="546">
        <f>IF(D638="",0,IF($B$3="NYSEG",D638/(1-'Avoided Electric Costs 2020'!$W$21),IF($B$3="RG&amp;E",D638/(1-'Avoided Electric Costs 2020'!$X$21),"")))</f>
        <v>0</v>
      </c>
      <c r="Q638" s="546">
        <f>IF(E638="",0,IF($B$3="NYSEG",E638/(1-'Avoided Natural Gas Costs 2020'!$J$34),IF($B$3="RG&amp;E",E638/(1-'Avoided Natural Gas Costs 2020'!$K$34),"")))</f>
        <v>0</v>
      </c>
      <c r="R638" s="233" t="str">
        <f>IFERROR(IF(P638*'BCA Inputs'!$C$1+Q638*'BCA Inputs'!$C$2+F638*'BCA Inputs'!$C$2+G638*'BCA Inputs'!$C$2=0,"",P638*'BCA Inputs'!$C$1+Q638*'BCA Inputs'!$C$2+F638*'BCA Inputs'!$C$2+G638*'BCA Inputs'!$C$2),"")</f>
        <v/>
      </c>
      <c r="S638" s="181" t="str">
        <f t="shared" si="90"/>
        <v/>
      </c>
      <c r="T638" s="181" t="str">
        <f>IFERROR(IF($B$3="NYSEG",(INDEX('BCA Inputs'!$N$14:$N$54,MATCH(I638,'BCA Inputs'!$M$14:$M$54,0))*P638+INDEX('BCA Inputs'!$O$14:$O$54,MATCH(I638,'BCA Inputs'!$M$14:$M$54,0))*O638+INDEX('BCA Inputs'!P:P,MATCH(I638,'BCA Inputs'!M:M,0))*Q638+INDEX('BCA Inputs'!Q:Q,MATCH(I638,'BCA Inputs'!M:M,0))*F638+INDEX('BCA Inputs'!R:R,MATCH(I638,'BCA Inputs'!M:M,0))*G638)+L638+N638,IF($B$3="RG&amp;E",(INDEX('BCA Inputs'!$AX$14:$AX$54,MATCH(I638,'BCA Inputs'!$AW$14:$AW$54,0))*P638+INDEX('BCA Inputs'!$AY$14:$AY$54,MATCH(I638,'BCA Inputs'!$AW$14:$AW$54,0))*O638+INDEX('BCA Inputs'!$AZ$14:$AZ$54,MATCH(I638,'BCA Inputs'!$AW$14:$AW$54,0))*Q638+INDEX('BCA Inputs'!$BA$14:$BA$54,MATCH(I638,'BCA Inputs'!$AW$14:$AW$54,0))*F638+INDEX('BCA Inputs'!$BB$14:$BB$54,MATCH(I638,'BCA Inputs'!$AW$14:$AW$54,0))*G638)+L638+N638,"")),"")</f>
        <v/>
      </c>
      <c r="U638" s="234" t="str">
        <f t="shared" si="91"/>
        <v/>
      </c>
      <c r="V638" s="234" t="str">
        <f t="shared" si="92"/>
        <v/>
      </c>
      <c r="W638" s="234" t="str">
        <f t="shared" si="93"/>
        <v/>
      </c>
      <c r="Y638" s="235" t="str">
        <f t="shared" si="94"/>
        <v/>
      </c>
      <c r="Z638" s="236" t="str">
        <f>IFERROR(IF($B$3="NYSEG",INDEX('BCA Inputs'!$X$14:$X$54,MATCH(I638,'BCA Inputs'!$M$14:$M$54,0))*P638+INDEX('BCA Inputs'!$Y$14:$Y$54,MATCH(I638,'BCA Inputs'!$M$14:$M$54,0))*O638+INDEX('BCA Inputs'!$Z$14:$Z$54,MATCH(I638,'BCA Inputs'!$M$14:$M$54,0))*Q638+INDEX('BCA Inputs'!$AA$14:$AA$54,MATCH(I638,'BCA Inputs'!$M$14:$M$54,0))*F638+INDEX('BCA Inputs'!$AB$14:$AB$54,MATCH(I638,'BCA Inputs'!$M$14:$M$54,0))*G638,IF($B$3="RG&amp;E",INDEX('BCA Inputs'!$BG$14:$BG$54,MATCH(I638,'BCA Inputs'!$AW$14:$AW$54,0))*P638+INDEX('BCA Inputs'!$BH$14:$BH$54,MATCH(I638,'BCA Inputs'!$AW$14:$AW$54,0))*O638+INDEX('BCA Inputs'!$BI$14:$BI$54,MATCH(I638,'BCA Inputs'!$AW$14:$AW$54,0))*Q638+INDEX('BCA Inputs'!$BJ$14:$BJ$54,MATCH(I638,'BCA Inputs'!$AW$14:$AW$54,0))*F638+INDEX('BCA Inputs'!$BK$14:$BK$54,MATCH(I638,'BCA Inputs'!$AW$14:$AW$54,0))*G638,"")),"")</f>
        <v/>
      </c>
      <c r="AA638" s="237" t="str">
        <f t="shared" si="95"/>
        <v/>
      </c>
      <c r="AC638" s="238" t="str">
        <f>IFERROR((K638+R638)+IF($B$3="NYSEG",INDEX('BCA Inputs'!$AI$14:$AI$54,MATCH(I638,'BCA Inputs'!$M$14:$M$54,0))*P638+INDEX('BCA Inputs'!$AJ$14:$AJ$54,MATCH(I638,'BCA Inputs'!$M$14:$M$54,0))*Q638,IF($B$3="RG&amp;E",INDEX('BCA Inputs'!$BR$14:$BR$54,MATCH(I638,'BCA Inputs'!$AW$14:$AW$54,0))*P638+INDEX('BCA Inputs'!$BS$14:$BS$54,MATCH(I638,'BCA Inputs'!$AW$14:$AW$54,0))*Q638,"")),"")</f>
        <v/>
      </c>
      <c r="AD638" s="181" t="str">
        <f>IFERROR(IF($B$3="NYSEG",INDEX('BCA Inputs'!$AD$14:$AD$54,MATCH(I638,'BCA Inputs'!$M$14:$M$54,0))*P638+INDEX('BCA Inputs'!$AE$14:$AE$54,MATCH(I638,'BCA Inputs'!$M$14:$M$54,0))*O638+INDEX('BCA Inputs'!$AF$14:$AF$54,MATCH(I638,'BCA Inputs'!$M$14:$M$54,0))*Q638+INDEX('BCA Inputs'!$AG$14:$AG$54,MATCH(I638,'BCA Inputs'!$M$14:$M$54,0))*F638+INDEX('BCA Inputs'!$AH$14:$AH$54,MATCH(I638,'BCA Inputs'!$M$14:$M$54,0))*G638,IF($B$3="RG&amp;E",INDEX('BCA Inputs'!$BM$14:$BM$54,MATCH(I638,'BCA Inputs'!$AW$14:$AW$54,0))*P638+INDEX('BCA Inputs'!$BN$14:$BN$54,MATCH(I638,'BCA Inputs'!$AW$14:$AW$54,0))*O638+INDEX('BCA Inputs'!$BO$14:$BO$54,MATCH(I638,'BCA Inputs'!$AW$14:$AW$54,0))*Q638+INDEX('BCA Inputs'!$BP$14:$BP$54,MATCH(I638,'BCA Inputs'!$AW$14:$AW$54,0))*F638+INDEX('BCA Inputs'!$BQ$14:$BQ$54,MATCH(I638,'BCA Inputs'!$AW$14:$AW$54,0))*G638,"")),"")</f>
        <v/>
      </c>
      <c r="AE638" s="237" t="str">
        <f t="shared" si="96"/>
        <v/>
      </c>
      <c r="AF638" s="198">
        <f t="shared" si="98"/>
        <v>0</v>
      </c>
      <c r="AG638" s="239">
        <f t="shared" si="99"/>
        <v>0</v>
      </c>
    </row>
    <row r="639" spans="1:33">
      <c r="A639" s="228"/>
      <c r="B639" s="176"/>
      <c r="C639" s="229"/>
      <c r="D639" s="230"/>
      <c r="E639" s="230"/>
      <c r="F639" s="230"/>
      <c r="G639" s="230"/>
      <c r="H639" s="231"/>
      <c r="I639" s="231"/>
      <c r="J639" s="232"/>
      <c r="K639" s="232"/>
      <c r="L639" s="232"/>
      <c r="M639" s="181">
        <f t="shared" si="97"/>
        <v>0</v>
      </c>
      <c r="N639" s="181">
        <f>IF(H639="",0,H639*I639*'Avoided Water Savings Cost'!$C$16)</f>
        <v>0</v>
      </c>
      <c r="O639" s="545">
        <f>IF(C639="",0,IF($B$3="NYSEG",C639/(1-'Avoided Electric Costs 2020'!$W$21),IF($B$3="RG&amp;E",C639/(1-'Avoided Electric Costs 2020'!$X$21),"")))</f>
        <v>0</v>
      </c>
      <c r="P639" s="546">
        <f>IF(D639="",0,IF($B$3="NYSEG",D639/(1-'Avoided Electric Costs 2020'!$W$21),IF($B$3="RG&amp;E",D639/(1-'Avoided Electric Costs 2020'!$X$21),"")))</f>
        <v>0</v>
      </c>
      <c r="Q639" s="546">
        <f>IF(E639="",0,IF($B$3="NYSEG",E639/(1-'Avoided Natural Gas Costs 2020'!$J$34),IF($B$3="RG&amp;E",E639/(1-'Avoided Natural Gas Costs 2020'!$K$34),"")))</f>
        <v>0</v>
      </c>
      <c r="R639" s="233" t="str">
        <f>IFERROR(IF(P639*'BCA Inputs'!$C$1+Q639*'BCA Inputs'!$C$2+F639*'BCA Inputs'!$C$2+G639*'BCA Inputs'!$C$2=0,"",P639*'BCA Inputs'!$C$1+Q639*'BCA Inputs'!$C$2+F639*'BCA Inputs'!$C$2+G639*'BCA Inputs'!$C$2),"")</f>
        <v/>
      </c>
      <c r="S639" s="181" t="str">
        <f t="shared" si="90"/>
        <v/>
      </c>
      <c r="T639" s="181" t="str">
        <f>IFERROR(IF($B$3="NYSEG",(INDEX('BCA Inputs'!$N$14:$N$54,MATCH(I639,'BCA Inputs'!$M$14:$M$54,0))*P639+INDEX('BCA Inputs'!$O$14:$O$54,MATCH(I639,'BCA Inputs'!$M$14:$M$54,0))*O639+INDEX('BCA Inputs'!P:P,MATCH(I639,'BCA Inputs'!M:M,0))*Q639+INDEX('BCA Inputs'!Q:Q,MATCH(I639,'BCA Inputs'!M:M,0))*F639+INDEX('BCA Inputs'!R:R,MATCH(I639,'BCA Inputs'!M:M,0))*G639)+L639+N639,IF($B$3="RG&amp;E",(INDEX('BCA Inputs'!$AX$14:$AX$54,MATCH(I639,'BCA Inputs'!$AW$14:$AW$54,0))*P639+INDEX('BCA Inputs'!$AY$14:$AY$54,MATCH(I639,'BCA Inputs'!$AW$14:$AW$54,0))*O639+INDEX('BCA Inputs'!$AZ$14:$AZ$54,MATCH(I639,'BCA Inputs'!$AW$14:$AW$54,0))*Q639+INDEX('BCA Inputs'!$BA$14:$BA$54,MATCH(I639,'BCA Inputs'!$AW$14:$AW$54,0))*F639+INDEX('BCA Inputs'!$BB$14:$BB$54,MATCH(I639,'BCA Inputs'!$AW$14:$AW$54,0))*G639)+L639+N639,"")),"")</f>
        <v/>
      </c>
      <c r="U639" s="234" t="str">
        <f t="shared" si="91"/>
        <v/>
      </c>
      <c r="V639" s="234" t="str">
        <f t="shared" si="92"/>
        <v/>
      </c>
      <c r="W639" s="234" t="str">
        <f t="shared" si="93"/>
        <v/>
      </c>
      <c r="Y639" s="235" t="str">
        <f t="shared" si="94"/>
        <v/>
      </c>
      <c r="Z639" s="236" t="str">
        <f>IFERROR(IF($B$3="NYSEG",INDEX('BCA Inputs'!$X$14:$X$54,MATCH(I639,'BCA Inputs'!$M$14:$M$54,0))*P639+INDEX('BCA Inputs'!$Y$14:$Y$54,MATCH(I639,'BCA Inputs'!$M$14:$M$54,0))*O639+INDEX('BCA Inputs'!$Z$14:$Z$54,MATCH(I639,'BCA Inputs'!$M$14:$M$54,0))*Q639+INDEX('BCA Inputs'!$AA$14:$AA$54,MATCH(I639,'BCA Inputs'!$M$14:$M$54,0))*F639+INDEX('BCA Inputs'!$AB$14:$AB$54,MATCH(I639,'BCA Inputs'!$M$14:$M$54,0))*G639,IF($B$3="RG&amp;E",INDEX('BCA Inputs'!$BG$14:$BG$54,MATCH(I639,'BCA Inputs'!$AW$14:$AW$54,0))*P639+INDEX('BCA Inputs'!$BH$14:$BH$54,MATCH(I639,'BCA Inputs'!$AW$14:$AW$54,0))*O639+INDEX('BCA Inputs'!$BI$14:$BI$54,MATCH(I639,'BCA Inputs'!$AW$14:$AW$54,0))*Q639+INDEX('BCA Inputs'!$BJ$14:$BJ$54,MATCH(I639,'BCA Inputs'!$AW$14:$AW$54,0))*F639+INDEX('BCA Inputs'!$BK$14:$BK$54,MATCH(I639,'BCA Inputs'!$AW$14:$AW$54,0))*G639,"")),"")</f>
        <v/>
      </c>
      <c r="AA639" s="237" t="str">
        <f t="shared" si="95"/>
        <v/>
      </c>
      <c r="AC639" s="238" t="str">
        <f>IFERROR((K639+R639)+IF($B$3="NYSEG",INDEX('BCA Inputs'!$AI$14:$AI$54,MATCH(I639,'BCA Inputs'!$M$14:$M$54,0))*P639+INDEX('BCA Inputs'!$AJ$14:$AJ$54,MATCH(I639,'BCA Inputs'!$M$14:$M$54,0))*Q639,IF($B$3="RG&amp;E",INDEX('BCA Inputs'!$BR$14:$BR$54,MATCH(I639,'BCA Inputs'!$AW$14:$AW$54,0))*P639+INDEX('BCA Inputs'!$BS$14:$BS$54,MATCH(I639,'BCA Inputs'!$AW$14:$AW$54,0))*Q639,"")),"")</f>
        <v/>
      </c>
      <c r="AD639" s="181" t="str">
        <f>IFERROR(IF($B$3="NYSEG",INDEX('BCA Inputs'!$AD$14:$AD$54,MATCH(I639,'BCA Inputs'!$M$14:$M$54,0))*P639+INDEX('BCA Inputs'!$AE$14:$AE$54,MATCH(I639,'BCA Inputs'!$M$14:$M$54,0))*O639+INDEX('BCA Inputs'!$AF$14:$AF$54,MATCH(I639,'BCA Inputs'!$M$14:$M$54,0))*Q639+INDEX('BCA Inputs'!$AG$14:$AG$54,MATCH(I639,'BCA Inputs'!$M$14:$M$54,0))*F639+INDEX('BCA Inputs'!$AH$14:$AH$54,MATCH(I639,'BCA Inputs'!$M$14:$M$54,0))*G639,IF($B$3="RG&amp;E",INDEX('BCA Inputs'!$BM$14:$BM$54,MATCH(I639,'BCA Inputs'!$AW$14:$AW$54,0))*P639+INDEX('BCA Inputs'!$BN$14:$BN$54,MATCH(I639,'BCA Inputs'!$AW$14:$AW$54,0))*O639+INDEX('BCA Inputs'!$BO$14:$BO$54,MATCH(I639,'BCA Inputs'!$AW$14:$AW$54,0))*Q639+INDEX('BCA Inputs'!$BP$14:$BP$54,MATCH(I639,'BCA Inputs'!$AW$14:$AW$54,0))*F639+INDEX('BCA Inputs'!$BQ$14:$BQ$54,MATCH(I639,'BCA Inputs'!$AW$14:$AW$54,0))*G639,"")),"")</f>
        <v/>
      </c>
      <c r="AE639" s="237" t="str">
        <f t="shared" si="96"/>
        <v/>
      </c>
      <c r="AF639" s="198">
        <f t="shared" si="98"/>
        <v>0</v>
      </c>
      <c r="AG639" s="239">
        <f t="shared" si="99"/>
        <v>0</v>
      </c>
    </row>
    <row r="640" spans="1:33">
      <c r="A640" s="228"/>
      <c r="B640" s="176"/>
      <c r="C640" s="229"/>
      <c r="D640" s="230"/>
      <c r="E640" s="230"/>
      <c r="F640" s="230"/>
      <c r="G640" s="230"/>
      <c r="H640" s="231"/>
      <c r="I640" s="231"/>
      <c r="J640" s="232"/>
      <c r="K640" s="232"/>
      <c r="L640" s="232"/>
      <c r="M640" s="181">
        <f t="shared" si="97"/>
        <v>0</v>
      </c>
      <c r="N640" s="181">
        <f>IF(H640="",0,H640*I640*'Avoided Water Savings Cost'!$C$16)</f>
        <v>0</v>
      </c>
      <c r="O640" s="545">
        <f>IF(C640="",0,IF($B$3="NYSEG",C640/(1-'Avoided Electric Costs 2020'!$W$21),IF($B$3="RG&amp;E",C640/(1-'Avoided Electric Costs 2020'!$X$21),"")))</f>
        <v>0</v>
      </c>
      <c r="P640" s="546">
        <f>IF(D640="",0,IF($B$3="NYSEG",D640/(1-'Avoided Electric Costs 2020'!$W$21),IF($B$3="RG&amp;E",D640/(1-'Avoided Electric Costs 2020'!$X$21),"")))</f>
        <v>0</v>
      </c>
      <c r="Q640" s="546">
        <f>IF(E640="",0,IF($B$3="NYSEG",E640/(1-'Avoided Natural Gas Costs 2020'!$J$34),IF($B$3="RG&amp;E",E640/(1-'Avoided Natural Gas Costs 2020'!$K$34),"")))</f>
        <v>0</v>
      </c>
      <c r="R640" s="233" t="str">
        <f>IFERROR(IF(P640*'BCA Inputs'!$C$1+Q640*'BCA Inputs'!$C$2+F640*'BCA Inputs'!$C$2+G640*'BCA Inputs'!$C$2=0,"",P640*'BCA Inputs'!$C$1+Q640*'BCA Inputs'!$C$2+F640*'BCA Inputs'!$C$2+G640*'BCA Inputs'!$C$2),"")</f>
        <v/>
      </c>
      <c r="S640" s="181" t="str">
        <f t="shared" si="90"/>
        <v/>
      </c>
      <c r="T640" s="181" t="str">
        <f>IFERROR(IF($B$3="NYSEG",(INDEX('BCA Inputs'!$N$14:$N$54,MATCH(I640,'BCA Inputs'!$M$14:$M$54,0))*P640+INDEX('BCA Inputs'!$O$14:$O$54,MATCH(I640,'BCA Inputs'!$M$14:$M$54,0))*O640+INDEX('BCA Inputs'!P:P,MATCH(I640,'BCA Inputs'!M:M,0))*Q640+INDEX('BCA Inputs'!Q:Q,MATCH(I640,'BCA Inputs'!M:M,0))*F640+INDEX('BCA Inputs'!R:R,MATCH(I640,'BCA Inputs'!M:M,0))*G640)+L640+N640,IF($B$3="RG&amp;E",(INDEX('BCA Inputs'!$AX$14:$AX$54,MATCH(I640,'BCA Inputs'!$AW$14:$AW$54,0))*P640+INDEX('BCA Inputs'!$AY$14:$AY$54,MATCH(I640,'BCA Inputs'!$AW$14:$AW$54,0))*O640+INDEX('BCA Inputs'!$AZ$14:$AZ$54,MATCH(I640,'BCA Inputs'!$AW$14:$AW$54,0))*Q640+INDEX('BCA Inputs'!$BA$14:$BA$54,MATCH(I640,'BCA Inputs'!$AW$14:$AW$54,0))*F640+INDEX('BCA Inputs'!$BB$14:$BB$54,MATCH(I640,'BCA Inputs'!$AW$14:$AW$54,0))*G640)+L640+N640,"")),"")</f>
        <v/>
      </c>
      <c r="U640" s="234" t="str">
        <f t="shared" si="91"/>
        <v/>
      </c>
      <c r="V640" s="234" t="str">
        <f t="shared" si="92"/>
        <v/>
      </c>
      <c r="W640" s="234" t="str">
        <f t="shared" si="93"/>
        <v/>
      </c>
      <c r="Y640" s="235" t="str">
        <f t="shared" si="94"/>
        <v/>
      </c>
      <c r="Z640" s="236" t="str">
        <f>IFERROR(IF($B$3="NYSEG",INDEX('BCA Inputs'!$X$14:$X$54,MATCH(I640,'BCA Inputs'!$M$14:$M$54,0))*P640+INDEX('BCA Inputs'!$Y$14:$Y$54,MATCH(I640,'BCA Inputs'!$M$14:$M$54,0))*O640+INDEX('BCA Inputs'!$Z$14:$Z$54,MATCH(I640,'BCA Inputs'!$M$14:$M$54,0))*Q640+INDEX('BCA Inputs'!$AA$14:$AA$54,MATCH(I640,'BCA Inputs'!$M$14:$M$54,0))*F640+INDEX('BCA Inputs'!$AB$14:$AB$54,MATCH(I640,'BCA Inputs'!$M$14:$M$54,0))*G640,IF($B$3="RG&amp;E",INDEX('BCA Inputs'!$BG$14:$BG$54,MATCH(I640,'BCA Inputs'!$AW$14:$AW$54,0))*P640+INDEX('BCA Inputs'!$BH$14:$BH$54,MATCH(I640,'BCA Inputs'!$AW$14:$AW$54,0))*O640+INDEX('BCA Inputs'!$BI$14:$BI$54,MATCH(I640,'BCA Inputs'!$AW$14:$AW$54,0))*Q640+INDEX('BCA Inputs'!$BJ$14:$BJ$54,MATCH(I640,'BCA Inputs'!$AW$14:$AW$54,0))*F640+INDEX('BCA Inputs'!$BK$14:$BK$54,MATCH(I640,'BCA Inputs'!$AW$14:$AW$54,0))*G640,"")),"")</f>
        <v/>
      </c>
      <c r="AA640" s="237" t="str">
        <f t="shared" si="95"/>
        <v/>
      </c>
      <c r="AC640" s="238" t="str">
        <f>IFERROR((K640+R640)+IF($B$3="NYSEG",INDEX('BCA Inputs'!$AI$14:$AI$54,MATCH(I640,'BCA Inputs'!$M$14:$M$54,0))*P640+INDEX('BCA Inputs'!$AJ$14:$AJ$54,MATCH(I640,'BCA Inputs'!$M$14:$M$54,0))*Q640,IF($B$3="RG&amp;E",INDEX('BCA Inputs'!$BR$14:$BR$54,MATCH(I640,'BCA Inputs'!$AW$14:$AW$54,0))*P640+INDEX('BCA Inputs'!$BS$14:$BS$54,MATCH(I640,'BCA Inputs'!$AW$14:$AW$54,0))*Q640,"")),"")</f>
        <v/>
      </c>
      <c r="AD640" s="181" t="str">
        <f>IFERROR(IF($B$3="NYSEG",INDEX('BCA Inputs'!$AD$14:$AD$54,MATCH(I640,'BCA Inputs'!$M$14:$M$54,0))*P640+INDEX('BCA Inputs'!$AE$14:$AE$54,MATCH(I640,'BCA Inputs'!$M$14:$M$54,0))*O640+INDEX('BCA Inputs'!$AF$14:$AF$54,MATCH(I640,'BCA Inputs'!$M$14:$M$54,0))*Q640+INDEX('BCA Inputs'!$AG$14:$AG$54,MATCH(I640,'BCA Inputs'!$M$14:$M$54,0))*F640+INDEX('BCA Inputs'!$AH$14:$AH$54,MATCH(I640,'BCA Inputs'!$M$14:$M$54,0))*G640,IF($B$3="RG&amp;E",INDEX('BCA Inputs'!$BM$14:$BM$54,MATCH(I640,'BCA Inputs'!$AW$14:$AW$54,0))*P640+INDEX('BCA Inputs'!$BN$14:$BN$54,MATCH(I640,'BCA Inputs'!$AW$14:$AW$54,0))*O640+INDEX('BCA Inputs'!$BO$14:$BO$54,MATCH(I640,'BCA Inputs'!$AW$14:$AW$54,0))*Q640+INDEX('BCA Inputs'!$BP$14:$BP$54,MATCH(I640,'BCA Inputs'!$AW$14:$AW$54,0))*F640+INDEX('BCA Inputs'!$BQ$14:$BQ$54,MATCH(I640,'BCA Inputs'!$AW$14:$AW$54,0))*G640,"")),"")</f>
        <v/>
      </c>
      <c r="AE640" s="237" t="str">
        <f t="shared" si="96"/>
        <v/>
      </c>
      <c r="AF640" s="198">
        <f t="shared" si="98"/>
        <v>0</v>
      </c>
      <c r="AG640" s="239">
        <f t="shared" si="99"/>
        <v>0</v>
      </c>
    </row>
    <row r="641" spans="1:33">
      <c r="A641" s="228"/>
      <c r="B641" s="176"/>
      <c r="C641" s="229"/>
      <c r="D641" s="230"/>
      <c r="E641" s="230"/>
      <c r="F641" s="230"/>
      <c r="G641" s="230"/>
      <c r="H641" s="231"/>
      <c r="I641" s="231"/>
      <c r="J641" s="232"/>
      <c r="K641" s="232"/>
      <c r="L641" s="232"/>
      <c r="M641" s="181">
        <f t="shared" si="97"/>
        <v>0</v>
      </c>
      <c r="N641" s="181">
        <f>IF(H641="",0,H641*I641*'Avoided Water Savings Cost'!$C$16)</f>
        <v>0</v>
      </c>
      <c r="O641" s="545">
        <f>IF(C641="",0,IF($B$3="NYSEG",C641/(1-'Avoided Electric Costs 2020'!$W$21),IF($B$3="RG&amp;E",C641/(1-'Avoided Electric Costs 2020'!$X$21),"")))</f>
        <v>0</v>
      </c>
      <c r="P641" s="546">
        <f>IF(D641="",0,IF($B$3="NYSEG",D641/(1-'Avoided Electric Costs 2020'!$W$21),IF($B$3="RG&amp;E",D641/(1-'Avoided Electric Costs 2020'!$X$21),"")))</f>
        <v>0</v>
      </c>
      <c r="Q641" s="546">
        <f>IF(E641="",0,IF($B$3="NYSEG",E641/(1-'Avoided Natural Gas Costs 2020'!$J$34),IF($B$3="RG&amp;E",E641/(1-'Avoided Natural Gas Costs 2020'!$K$34),"")))</f>
        <v>0</v>
      </c>
      <c r="R641" s="233" t="str">
        <f>IFERROR(IF(P641*'BCA Inputs'!$C$1+Q641*'BCA Inputs'!$C$2+F641*'BCA Inputs'!$C$2+G641*'BCA Inputs'!$C$2=0,"",P641*'BCA Inputs'!$C$1+Q641*'BCA Inputs'!$C$2+F641*'BCA Inputs'!$C$2+G641*'BCA Inputs'!$C$2),"")</f>
        <v/>
      </c>
      <c r="S641" s="181" t="str">
        <f t="shared" si="90"/>
        <v/>
      </c>
      <c r="T641" s="181" t="str">
        <f>IFERROR(IF($B$3="NYSEG",(INDEX('BCA Inputs'!$N$14:$N$54,MATCH(I641,'BCA Inputs'!$M$14:$M$54,0))*P641+INDEX('BCA Inputs'!$O$14:$O$54,MATCH(I641,'BCA Inputs'!$M$14:$M$54,0))*O641+INDEX('BCA Inputs'!P:P,MATCH(I641,'BCA Inputs'!M:M,0))*Q641+INDEX('BCA Inputs'!Q:Q,MATCH(I641,'BCA Inputs'!M:M,0))*F641+INDEX('BCA Inputs'!R:R,MATCH(I641,'BCA Inputs'!M:M,0))*G641)+L641+N641,IF($B$3="RG&amp;E",(INDEX('BCA Inputs'!$AX$14:$AX$54,MATCH(I641,'BCA Inputs'!$AW$14:$AW$54,0))*P641+INDEX('BCA Inputs'!$AY$14:$AY$54,MATCH(I641,'BCA Inputs'!$AW$14:$AW$54,0))*O641+INDEX('BCA Inputs'!$AZ$14:$AZ$54,MATCH(I641,'BCA Inputs'!$AW$14:$AW$54,0))*Q641+INDEX('BCA Inputs'!$BA$14:$BA$54,MATCH(I641,'BCA Inputs'!$AW$14:$AW$54,0))*F641+INDEX('BCA Inputs'!$BB$14:$BB$54,MATCH(I641,'BCA Inputs'!$AW$14:$AW$54,0))*G641)+L641+N641,"")),"")</f>
        <v/>
      </c>
      <c r="U641" s="234" t="str">
        <f t="shared" si="91"/>
        <v/>
      </c>
      <c r="V641" s="234" t="str">
        <f t="shared" si="92"/>
        <v/>
      </c>
      <c r="W641" s="234" t="str">
        <f t="shared" si="93"/>
        <v/>
      </c>
      <c r="Y641" s="235" t="str">
        <f t="shared" si="94"/>
        <v/>
      </c>
      <c r="Z641" s="236" t="str">
        <f>IFERROR(IF($B$3="NYSEG",INDEX('BCA Inputs'!$X$14:$X$54,MATCH(I641,'BCA Inputs'!$M$14:$M$54,0))*P641+INDEX('BCA Inputs'!$Y$14:$Y$54,MATCH(I641,'BCA Inputs'!$M$14:$M$54,0))*O641+INDEX('BCA Inputs'!$Z$14:$Z$54,MATCH(I641,'BCA Inputs'!$M$14:$M$54,0))*Q641+INDEX('BCA Inputs'!$AA$14:$AA$54,MATCH(I641,'BCA Inputs'!$M$14:$M$54,0))*F641+INDEX('BCA Inputs'!$AB$14:$AB$54,MATCH(I641,'BCA Inputs'!$M$14:$M$54,0))*G641,IF($B$3="RG&amp;E",INDEX('BCA Inputs'!$BG$14:$BG$54,MATCH(I641,'BCA Inputs'!$AW$14:$AW$54,0))*P641+INDEX('BCA Inputs'!$BH$14:$BH$54,MATCH(I641,'BCA Inputs'!$AW$14:$AW$54,0))*O641+INDEX('BCA Inputs'!$BI$14:$BI$54,MATCH(I641,'BCA Inputs'!$AW$14:$AW$54,0))*Q641+INDEX('BCA Inputs'!$BJ$14:$BJ$54,MATCH(I641,'BCA Inputs'!$AW$14:$AW$54,0))*F641+INDEX('BCA Inputs'!$BK$14:$BK$54,MATCH(I641,'BCA Inputs'!$AW$14:$AW$54,0))*G641,"")),"")</f>
        <v/>
      </c>
      <c r="AA641" s="237" t="str">
        <f t="shared" si="95"/>
        <v/>
      </c>
      <c r="AC641" s="238" t="str">
        <f>IFERROR((K641+R641)+IF($B$3="NYSEG",INDEX('BCA Inputs'!$AI$14:$AI$54,MATCH(I641,'BCA Inputs'!$M$14:$M$54,0))*P641+INDEX('BCA Inputs'!$AJ$14:$AJ$54,MATCH(I641,'BCA Inputs'!$M$14:$M$54,0))*Q641,IF($B$3="RG&amp;E",INDEX('BCA Inputs'!$BR$14:$BR$54,MATCH(I641,'BCA Inputs'!$AW$14:$AW$54,0))*P641+INDEX('BCA Inputs'!$BS$14:$BS$54,MATCH(I641,'BCA Inputs'!$AW$14:$AW$54,0))*Q641,"")),"")</f>
        <v/>
      </c>
      <c r="AD641" s="181" t="str">
        <f>IFERROR(IF($B$3="NYSEG",INDEX('BCA Inputs'!$AD$14:$AD$54,MATCH(I641,'BCA Inputs'!$M$14:$M$54,0))*P641+INDEX('BCA Inputs'!$AE$14:$AE$54,MATCH(I641,'BCA Inputs'!$M$14:$M$54,0))*O641+INDEX('BCA Inputs'!$AF$14:$AF$54,MATCH(I641,'BCA Inputs'!$M$14:$M$54,0))*Q641+INDEX('BCA Inputs'!$AG$14:$AG$54,MATCH(I641,'BCA Inputs'!$M$14:$M$54,0))*F641+INDEX('BCA Inputs'!$AH$14:$AH$54,MATCH(I641,'BCA Inputs'!$M$14:$M$54,0))*G641,IF($B$3="RG&amp;E",INDEX('BCA Inputs'!$BM$14:$BM$54,MATCH(I641,'BCA Inputs'!$AW$14:$AW$54,0))*P641+INDEX('BCA Inputs'!$BN$14:$BN$54,MATCH(I641,'BCA Inputs'!$AW$14:$AW$54,0))*O641+INDEX('BCA Inputs'!$BO$14:$BO$54,MATCH(I641,'BCA Inputs'!$AW$14:$AW$54,0))*Q641+INDEX('BCA Inputs'!$BP$14:$BP$54,MATCH(I641,'BCA Inputs'!$AW$14:$AW$54,0))*F641+INDEX('BCA Inputs'!$BQ$14:$BQ$54,MATCH(I641,'BCA Inputs'!$AW$14:$AW$54,0))*G641,"")),"")</f>
        <v/>
      </c>
      <c r="AE641" s="237" t="str">
        <f t="shared" si="96"/>
        <v/>
      </c>
      <c r="AF641" s="198">
        <f t="shared" si="98"/>
        <v>0</v>
      </c>
      <c r="AG641" s="239">
        <f t="shared" si="99"/>
        <v>0</v>
      </c>
    </row>
    <row r="642" spans="1:33">
      <c r="A642" s="228"/>
      <c r="B642" s="176"/>
      <c r="C642" s="229"/>
      <c r="D642" s="230"/>
      <c r="E642" s="230"/>
      <c r="F642" s="230"/>
      <c r="G642" s="230"/>
      <c r="H642" s="231"/>
      <c r="I642" s="231"/>
      <c r="J642" s="232"/>
      <c r="K642" s="232"/>
      <c r="L642" s="232"/>
      <c r="M642" s="181">
        <f t="shared" si="97"/>
        <v>0</v>
      </c>
      <c r="N642" s="181">
        <f>IF(H642="",0,H642*I642*'Avoided Water Savings Cost'!$C$16)</f>
        <v>0</v>
      </c>
      <c r="O642" s="545">
        <f>IF(C642="",0,IF($B$3="NYSEG",C642/(1-'Avoided Electric Costs 2020'!$W$21),IF($B$3="RG&amp;E",C642/(1-'Avoided Electric Costs 2020'!$X$21),"")))</f>
        <v>0</v>
      </c>
      <c r="P642" s="546">
        <f>IF(D642="",0,IF($B$3="NYSEG",D642/(1-'Avoided Electric Costs 2020'!$W$21),IF($B$3="RG&amp;E",D642/(1-'Avoided Electric Costs 2020'!$X$21),"")))</f>
        <v>0</v>
      </c>
      <c r="Q642" s="546">
        <f>IF(E642="",0,IF($B$3="NYSEG",E642/(1-'Avoided Natural Gas Costs 2020'!$J$34),IF($B$3="RG&amp;E",E642/(1-'Avoided Natural Gas Costs 2020'!$K$34),"")))</f>
        <v>0</v>
      </c>
      <c r="R642" s="233" t="str">
        <f>IFERROR(IF(P642*'BCA Inputs'!$C$1+Q642*'BCA Inputs'!$C$2+F642*'BCA Inputs'!$C$2+G642*'BCA Inputs'!$C$2=0,"",P642*'BCA Inputs'!$C$1+Q642*'BCA Inputs'!$C$2+F642*'BCA Inputs'!$C$2+G642*'BCA Inputs'!$C$2),"")</f>
        <v/>
      </c>
      <c r="S642" s="181" t="str">
        <f t="shared" si="90"/>
        <v/>
      </c>
      <c r="T642" s="181" t="str">
        <f>IFERROR(IF($B$3="NYSEG",(INDEX('BCA Inputs'!$N$14:$N$54,MATCH(I642,'BCA Inputs'!$M$14:$M$54,0))*P642+INDEX('BCA Inputs'!$O$14:$O$54,MATCH(I642,'BCA Inputs'!$M$14:$M$54,0))*O642+INDEX('BCA Inputs'!P:P,MATCH(I642,'BCA Inputs'!M:M,0))*Q642+INDEX('BCA Inputs'!Q:Q,MATCH(I642,'BCA Inputs'!M:M,0))*F642+INDEX('BCA Inputs'!R:R,MATCH(I642,'BCA Inputs'!M:M,0))*G642)+L642+N642,IF($B$3="RG&amp;E",(INDEX('BCA Inputs'!$AX$14:$AX$54,MATCH(I642,'BCA Inputs'!$AW$14:$AW$54,0))*P642+INDEX('BCA Inputs'!$AY$14:$AY$54,MATCH(I642,'BCA Inputs'!$AW$14:$AW$54,0))*O642+INDEX('BCA Inputs'!$AZ$14:$AZ$54,MATCH(I642,'BCA Inputs'!$AW$14:$AW$54,0))*Q642+INDEX('BCA Inputs'!$BA$14:$BA$54,MATCH(I642,'BCA Inputs'!$AW$14:$AW$54,0))*F642+INDEX('BCA Inputs'!$BB$14:$BB$54,MATCH(I642,'BCA Inputs'!$AW$14:$AW$54,0))*G642)+L642+N642,"")),"")</f>
        <v/>
      </c>
      <c r="U642" s="234" t="str">
        <f t="shared" si="91"/>
        <v/>
      </c>
      <c r="V642" s="234" t="str">
        <f t="shared" si="92"/>
        <v/>
      </c>
      <c r="W642" s="234" t="str">
        <f t="shared" si="93"/>
        <v/>
      </c>
      <c r="Y642" s="235" t="str">
        <f t="shared" si="94"/>
        <v/>
      </c>
      <c r="Z642" s="236" t="str">
        <f>IFERROR(IF($B$3="NYSEG",INDEX('BCA Inputs'!$X$14:$X$54,MATCH(I642,'BCA Inputs'!$M$14:$M$54,0))*P642+INDEX('BCA Inputs'!$Y$14:$Y$54,MATCH(I642,'BCA Inputs'!$M$14:$M$54,0))*O642+INDEX('BCA Inputs'!$Z$14:$Z$54,MATCH(I642,'BCA Inputs'!$M$14:$M$54,0))*Q642+INDEX('BCA Inputs'!$AA$14:$AA$54,MATCH(I642,'BCA Inputs'!$M$14:$M$54,0))*F642+INDEX('BCA Inputs'!$AB$14:$AB$54,MATCH(I642,'BCA Inputs'!$M$14:$M$54,0))*G642,IF($B$3="RG&amp;E",INDEX('BCA Inputs'!$BG$14:$BG$54,MATCH(I642,'BCA Inputs'!$AW$14:$AW$54,0))*P642+INDEX('BCA Inputs'!$BH$14:$BH$54,MATCH(I642,'BCA Inputs'!$AW$14:$AW$54,0))*O642+INDEX('BCA Inputs'!$BI$14:$BI$54,MATCH(I642,'BCA Inputs'!$AW$14:$AW$54,0))*Q642+INDEX('BCA Inputs'!$BJ$14:$BJ$54,MATCH(I642,'BCA Inputs'!$AW$14:$AW$54,0))*F642+INDEX('BCA Inputs'!$BK$14:$BK$54,MATCH(I642,'BCA Inputs'!$AW$14:$AW$54,0))*G642,"")),"")</f>
        <v/>
      </c>
      <c r="AA642" s="237" t="str">
        <f t="shared" si="95"/>
        <v/>
      </c>
      <c r="AC642" s="238" t="str">
        <f>IFERROR((K642+R642)+IF($B$3="NYSEG",INDEX('BCA Inputs'!$AI$14:$AI$54,MATCH(I642,'BCA Inputs'!$M$14:$M$54,0))*P642+INDEX('BCA Inputs'!$AJ$14:$AJ$54,MATCH(I642,'BCA Inputs'!$M$14:$M$54,0))*Q642,IF($B$3="RG&amp;E",INDEX('BCA Inputs'!$BR$14:$BR$54,MATCH(I642,'BCA Inputs'!$AW$14:$AW$54,0))*P642+INDEX('BCA Inputs'!$BS$14:$BS$54,MATCH(I642,'BCA Inputs'!$AW$14:$AW$54,0))*Q642,"")),"")</f>
        <v/>
      </c>
      <c r="AD642" s="181" t="str">
        <f>IFERROR(IF($B$3="NYSEG",INDEX('BCA Inputs'!$AD$14:$AD$54,MATCH(I642,'BCA Inputs'!$M$14:$M$54,0))*P642+INDEX('BCA Inputs'!$AE$14:$AE$54,MATCH(I642,'BCA Inputs'!$M$14:$M$54,0))*O642+INDEX('BCA Inputs'!$AF$14:$AF$54,MATCH(I642,'BCA Inputs'!$M$14:$M$54,0))*Q642+INDEX('BCA Inputs'!$AG$14:$AG$54,MATCH(I642,'BCA Inputs'!$M$14:$M$54,0))*F642+INDEX('BCA Inputs'!$AH$14:$AH$54,MATCH(I642,'BCA Inputs'!$M$14:$M$54,0))*G642,IF($B$3="RG&amp;E",INDEX('BCA Inputs'!$BM$14:$BM$54,MATCH(I642,'BCA Inputs'!$AW$14:$AW$54,0))*P642+INDEX('BCA Inputs'!$BN$14:$BN$54,MATCH(I642,'BCA Inputs'!$AW$14:$AW$54,0))*O642+INDEX('BCA Inputs'!$BO$14:$BO$54,MATCH(I642,'BCA Inputs'!$AW$14:$AW$54,0))*Q642+INDEX('BCA Inputs'!$BP$14:$BP$54,MATCH(I642,'BCA Inputs'!$AW$14:$AW$54,0))*F642+INDEX('BCA Inputs'!$BQ$14:$BQ$54,MATCH(I642,'BCA Inputs'!$AW$14:$AW$54,0))*G642,"")),"")</f>
        <v/>
      </c>
      <c r="AE642" s="237" t="str">
        <f t="shared" si="96"/>
        <v/>
      </c>
      <c r="AF642" s="198">
        <f t="shared" si="98"/>
        <v>0</v>
      </c>
      <c r="AG642" s="239">
        <f t="shared" si="99"/>
        <v>0</v>
      </c>
    </row>
    <row r="643" spans="1:33">
      <c r="A643" s="228"/>
      <c r="B643" s="176"/>
      <c r="C643" s="229"/>
      <c r="D643" s="230"/>
      <c r="E643" s="230"/>
      <c r="F643" s="230"/>
      <c r="G643" s="230"/>
      <c r="H643" s="231"/>
      <c r="I643" s="231"/>
      <c r="J643" s="232"/>
      <c r="K643" s="232"/>
      <c r="L643" s="232"/>
      <c r="M643" s="181">
        <f t="shared" si="97"/>
        <v>0</v>
      </c>
      <c r="N643" s="181">
        <f>IF(H643="",0,H643*I643*'Avoided Water Savings Cost'!$C$16)</f>
        <v>0</v>
      </c>
      <c r="O643" s="545">
        <f>IF(C643="",0,IF($B$3="NYSEG",C643/(1-'Avoided Electric Costs 2020'!$W$21),IF($B$3="RG&amp;E",C643/(1-'Avoided Electric Costs 2020'!$X$21),"")))</f>
        <v>0</v>
      </c>
      <c r="P643" s="546">
        <f>IF(D643="",0,IF($B$3="NYSEG",D643/(1-'Avoided Electric Costs 2020'!$W$21),IF($B$3="RG&amp;E",D643/(1-'Avoided Electric Costs 2020'!$X$21),"")))</f>
        <v>0</v>
      </c>
      <c r="Q643" s="546">
        <f>IF(E643="",0,IF($B$3="NYSEG",E643/(1-'Avoided Natural Gas Costs 2020'!$J$34),IF($B$3="RG&amp;E",E643/(1-'Avoided Natural Gas Costs 2020'!$K$34),"")))</f>
        <v>0</v>
      </c>
      <c r="R643" s="233" t="str">
        <f>IFERROR(IF(P643*'BCA Inputs'!$C$1+Q643*'BCA Inputs'!$C$2+F643*'BCA Inputs'!$C$2+G643*'BCA Inputs'!$C$2=0,"",P643*'BCA Inputs'!$C$1+Q643*'BCA Inputs'!$C$2+F643*'BCA Inputs'!$C$2+G643*'BCA Inputs'!$C$2),"")</f>
        <v/>
      </c>
      <c r="S643" s="181" t="str">
        <f t="shared" si="90"/>
        <v/>
      </c>
      <c r="T643" s="181" t="str">
        <f>IFERROR(IF($B$3="NYSEG",(INDEX('BCA Inputs'!$N$14:$N$54,MATCH(I643,'BCA Inputs'!$M$14:$M$54,0))*P643+INDEX('BCA Inputs'!$O$14:$O$54,MATCH(I643,'BCA Inputs'!$M$14:$M$54,0))*O643+INDEX('BCA Inputs'!P:P,MATCH(I643,'BCA Inputs'!M:M,0))*Q643+INDEX('BCA Inputs'!Q:Q,MATCH(I643,'BCA Inputs'!M:M,0))*F643+INDEX('BCA Inputs'!R:R,MATCH(I643,'BCA Inputs'!M:M,0))*G643)+L643+N643,IF($B$3="RG&amp;E",(INDEX('BCA Inputs'!$AX$14:$AX$54,MATCH(I643,'BCA Inputs'!$AW$14:$AW$54,0))*P643+INDEX('BCA Inputs'!$AY$14:$AY$54,MATCH(I643,'BCA Inputs'!$AW$14:$AW$54,0))*O643+INDEX('BCA Inputs'!$AZ$14:$AZ$54,MATCH(I643,'BCA Inputs'!$AW$14:$AW$54,0))*Q643+INDEX('BCA Inputs'!$BA$14:$BA$54,MATCH(I643,'BCA Inputs'!$AW$14:$AW$54,0))*F643+INDEX('BCA Inputs'!$BB$14:$BB$54,MATCH(I643,'BCA Inputs'!$AW$14:$AW$54,0))*G643)+L643+N643,"")),"")</f>
        <v/>
      </c>
      <c r="U643" s="234" t="str">
        <f t="shared" si="91"/>
        <v/>
      </c>
      <c r="V643" s="234" t="str">
        <f t="shared" si="92"/>
        <v/>
      </c>
      <c r="W643" s="234" t="str">
        <f t="shared" si="93"/>
        <v/>
      </c>
      <c r="Y643" s="235" t="str">
        <f t="shared" si="94"/>
        <v/>
      </c>
      <c r="Z643" s="236" t="str">
        <f>IFERROR(IF($B$3="NYSEG",INDEX('BCA Inputs'!$X$14:$X$54,MATCH(I643,'BCA Inputs'!$M$14:$M$54,0))*P643+INDEX('BCA Inputs'!$Y$14:$Y$54,MATCH(I643,'BCA Inputs'!$M$14:$M$54,0))*O643+INDEX('BCA Inputs'!$Z$14:$Z$54,MATCH(I643,'BCA Inputs'!$M$14:$M$54,0))*Q643+INDEX('BCA Inputs'!$AA$14:$AA$54,MATCH(I643,'BCA Inputs'!$M$14:$M$54,0))*F643+INDEX('BCA Inputs'!$AB$14:$AB$54,MATCH(I643,'BCA Inputs'!$M$14:$M$54,0))*G643,IF($B$3="RG&amp;E",INDEX('BCA Inputs'!$BG$14:$BG$54,MATCH(I643,'BCA Inputs'!$AW$14:$AW$54,0))*P643+INDEX('BCA Inputs'!$BH$14:$BH$54,MATCH(I643,'BCA Inputs'!$AW$14:$AW$54,0))*O643+INDEX('BCA Inputs'!$BI$14:$BI$54,MATCH(I643,'BCA Inputs'!$AW$14:$AW$54,0))*Q643+INDEX('BCA Inputs'!$BJ$14:$BJ$54,MATCH(I643,'BCA Inputs'!$AW$14:$AW$54,0))*F643+INDEX('BCA Inputs'!$BK$14:$BK$54,MATCH(I643,'BCA Inputs'!$AW$14:$AW$54,0))*G643,"")),"")</f>
        <v/>
      </c>
      <c r="AA643" s="237" t="str">
        <f t="shared" si="95"/>
        <v/>
      </c>
      <c r="AC643" s="238" t="str">
        <f>IFERROR((K643+R643)+IF($B$3="NYSEG",INDEX('BCA Inputs'!$AI$14:$AI$54,MATCH(I643,'BCA Inputs'!$M$14:$M$54,0))*P643+INDEX('BCA Inputs'!$AJ$14:$AJ$54,MATCH(I643,'BCA Inputs'!$M$14:$M$54,0))*Q643,IF($B$3="RG&amp;E",INDEX('BCA Inputs'!$BR$14:$BR$54,MATCH(I643,'BCA Inputs'!$AW$14:$AW$54,0))*P643+INDEX('BCA Inputs'!$BS$14:$BS$54,MATCH(I643,'BCA Inputs'!$AW$14:$AW$54,0))*Q643,"")),"")</f>
        <v/>
      </c>
      <c r="AD643" s="181" t="str">
        <f>IFERROR(IF($B$3="NYSEG",INDEX('BCA Inputs'!$AD$14:$AD$54,MATCH(I643,'BCA Inputs'!$M$14:$M$54,0))*P643+INDEX('BCA Inputs'!$AE$14:$AE$54,MATCH(I643,'BCA Inputs'!$M$14:$M$54,0))*O643+INDEX('BCA Inputs'!$AF$14:$AF$54,MATCH(I643,'BCA Inputs'!$M$14:$M$54,0))*Q643+INDEX('BCA Inputs'!$AG$14:$AG$54,MATCH(I643,'BCA Inputs'!$M$14:$M$54,0))*F643+INDEX('BCA Inputs'!$AH$14:$AH$54,MATCH(I643,'BCA Inputs'!$M$14:$M$54,0))*G643,IF($B$3="RG&amp;E",INDEX('BCA Inputs'!$BM$14:$BM$54,MATCH(I643,'BCA Inputs'!$AW$14:$AW$54,0))*P643+INDEX('BCA Inputs'!$BN$14:$BN$54,MATCH(I643,'BCA Inputs'!$AW$14:$AW$54,0))*O643+INDEX('BCA Inputs'!$BO$14:$BO$54,MATCH(I643,'BCA Inputs'!$AW$14:$AW$54,0))*Q643+INDEX('BCA Inputs'!$BP$14:$BP$54,MATCH(I643,'BCA Inputs'!$AW$14:$AW$54,0))*F643+INDEX('BCA Inputs'!$BQ$14:$BQ$54,MATCH(I643,'BCA Inputs'!$AW$14:$AW$54,0))*G643,"")),"")</f>
        <v/>
      </c>
      <c r="AE643" s="237" t="str">
        <f t="shared" si="96"/>
        <v/>
      </c>
      <c r="AF643" s="198">
        <f t="shared" si="98"/>
        <v>0</v>
      </c>
      <c r="AG643" s="239">
        <f t="shared" si="99"/>
        <v>0</v>
      </c>
    </row>
    <row r="644" spans="1:33">
      <c r="A644" s="228"/>
      <c r="B644" s="176"/>
      <c r="C644" s="229"/>
      <c r="D644" s="230"/>
      <c r="E644" s="230"/>
      <c r="F644" s="230"/>
      <c r="G644" s="230"/>
      <c r="H644" s="231"/>
      <c r="I644" s="231"/>
      <c r="J644" s="232"/>
      <c r="K644" s="232"/>
      <c r="L644" s="232"/>
      <c r="M644" s="181">
        <f t="shared" si="97"/>
        <v>0</v>
      </c>
      <c r="N644" s="181">
        <f>IF(H644="",0,H644*I644*'Avoided Water Savings Cost'!$C$16)</f>
        <v>0</v>
      </c>
      <c r="O644" s="545">
        <f>IF(C644="",0,IF($B$3="NYSEG",C644/(1-'Avoided Electric Costs 2020'!$W$21),IF($B$3="RG&amp;E",C644/(1-'Avoided Electric Costs 2020'!$X$21),"")))</f>
        <v>0</v>
      </c>
      <c r="P644" s="546">
        <f>IF(D644="",0,IF($B$3="NYSEG",D644/(1-'Avoided Electric Costs 2020'!$W$21),IF($B$3="RG&amp;E",D644/(1-'Avoided Electric Costs 2020'!$X$21),"")))</f>
        <v>0</v>
      </c>
      <c r="Q644" s="546">
        <f>IF(E644="",0,IF($B$3="NYSEG",E644/(1-'Avoided Natural Gas Costs 2020'!$J$34),IF($B$3="RG&amp;E",E644/(1-'Avoided Natural Gas Costs 2020'!$K$34),"")))</f>
        <v>0</v>
      </c>
      <c r="R644" s="233" t="str">
        <f>IFERROR(IF(P644*'BCA Inputs'!$C$1+Q644*'BCA Inputs'!$C$2+F644*'BCA Inputs'!$C$2+G644*'BCA Inputs'!$C$2=0,"",P644*'BCA Inputs'!$C$1+Q644*'BCA Inputs'!$C$2+F644*'BCA Inputs'!$C$2+G644*'BCA Inputs'!$C$2),"")</f>
        <v/>
      </c>
      <c r="S644" s="181" t="str">
        <f t="shared" si="90"/>
        <v/>
      </c>
      <c r="T644" s="181" t="str">
        <f>IFERROR(IF($B$3="NYSEG",(INDEX('BCA Inputs'!$N$14:$N$54,MATCH(I644,'BCA Inputs'!$M$14:$M$54,0))*P644+INDEX('BCA Inputs'!$O$14:$O$54,MATCH(I644,'BCA Inputs'!$M$14:$M$54,0))*O644+INDEX('BCA Inputs'!P:P,MATCH(I644,'BCA Inputs'!M:M,0))*Q644+INDEX('BCA Inputs'!Q:Q,MATCH(I644,'BCA Inputs'!M:M,0))*F644+INDEX('BCA Inputs'!R:R,MATCH(I644,'BCA Inputs'!M:M,0))*G644)+L644+N644,IF($B$3="RG&amp;E",(INDEX('BCA Inputs'!$AX$14:$AX$54,MATCH(I644,'BCA Inputs'!$AW$14:$AW$54,0))*P644+INDEX('BCA Inputs'!$AY$14:$AY$54,MATCH(I644,'BCA Inputs'!$AW$14:$AW$54,0))*O644+INDEX('BCA Inputs'!$AZ$14:$AZ$54,MATCH(I644,'BCA Inputs'!$AW$14:$AW$54,0))*Q644+INDEX('BCA Inputs'!$BA$14:$BA$54,MATCH(I644,'BCA Inputs'!$AW$14:$AW$54,0))*F644+INDEX('BCA Inputs'!$BB$14:$BB$54,MATCH(I644,'BCA Inputs'!$AW$14:$AW$54,0))*G644)+L644+N644,"")),"")</f>
        <v/>
      </c>
      <c r="U644" s="234" t="str">
        <f t="shared" si="91"/>
        <v/>
      </c>
      <c r="V644" s="234" t="str">
        <f t="shared" si="92"/>
        <v/>
      </c>
      <c r="W644" s="234" t="str">
        <f t="shared" si="93"/>
        <v/>
      </c>
      <c r="Y644" s="235" t="str">
        <f t="shared" si="94"/>
        <v/>
      </c>
      <c r="Z644" s="236" t="str">
        <f>IFERROR(IF($B$3="NYSEG",INDEX('BCA Inputs'!$X$14:$X$54,MATCH(I644,'BCA Inputs'!$M$14:$M$54,0))*P644+INDEX('BCA Inputs'!$Y$14:$Y$54,MATCH(I644,'BCA Inputs'!$M$14:$M$54,0))*O644+INDEX('BCA Inputs'!$Z$14:$Z$54,MATCH(I644,'BCA Inputs'!$M$14:$M$54,0))*Q644+INDEX('BCA Inputs'!$AA$14:$AA$54,MATCH(I644,'BCA Inputs'!$M$14:$M$54,0))*F644+INDEX('BCA Inputs'!$AB$14:$AB$54,MATCH(I644,'BCA Inputs'!$M$14:$M$54,0))*G644,IF($B$3="RG&amp;E",INDEX('BCA Inputs'!$BG$14:$BG$54,MATCH(I644,'BCA Inputs'!$AW$14:$AW$54,0))*P644+INDEX('BCA Inputs'!$BH$14:$BH$54,MATCH(I644,'BCA Inputs'!$AW$14:$AW$54,0))*O644+INDEX('BCA Inputs'!$BI$14:$BI$54,MATCH(I644,'BCA Inputs'!$AW$14:$AW$54,0))*Q644+INDEX('BCA Inputs'!$BJ$14:$BJ$54,MATCH(I644,'BCA Inputs'!$AW$14:$AW$54,0))*F644+INDEX('BCA Inputs'!$BK$14:$BK$54,MATCH(I644,'BCA Inputs'!$AW$14:$AW$54,0))*G644,"")),"")</f>
        <v/>
      </c>
      <c r="AA644" s="237" t="str">
        <f t="shared" si="95"/>
        <v/>
      </c>
      <c r="AC644" s="238" t="str">
        <f>IFERROR((K644+R644)+IF($B$3="NYSEG",INDEX('BCA Inputs'!$AI$14:$AI$54,MATCH(I644,'BCA Inputs'!$M$14:$M$54,0))*P644+INDEX('BCA Inputs'!$AJ$14:$AJ$54,MATCH(I644,'BCA Inputs'!$M$14:$M$54,0))*Q644,IF($B$3="RG&amp;E",INDEX('BCA Inputs'!$BR$14:$BR$54,MATCH(I644,'BCA Inputs'!$AW$14:$AW$54,0))*P644+INDEX('BCA Inputs'!$BS$14:$BS$54,MATCH(I644,'BCA Inputs'!$AW$14:$AW$54,0))*Q644,"")),"")</f>
        <v/>
      </c>
      <c r="AD644" s="181" t="str">
        <f>IFERROR(IF($B$3="NYSEG",INDEX('BCA Inputs'!$AD$14:$AD$54,MATCH(I644,'BCA Inputs'!$M$14:$M$54,0))*P644+INDEX('BCA Inputs'!$AE$14:$AE$54,MATCH(I644,'BCA Inputs'!$M$14:$M$54,0))*O644+INDEX('BCA Inputs'!$AF$14:$AF$54,MATCH(I644,'BCA Inputs'!$M$14:$M$54,0))*Q644+INDEX('BCA Inputs'!$AG$14:$AG$54,MATCH(I644,'BCA Inputs'!$M$14:$M$54,0))*F644+INDEX('BCA Inputs'!$AH$14:$AH$54,MATCH(I644,'BCA Inputs'!$M$14:$M$54,0))*G644,IF($B$3="RG&amp;E",INDEX('BCA Inputs'!$BM$14:$BM$54,MATCH(I644,'BCA Inputs'!$AW$14:$AW$54,0))*P644+INDEX('BCA Inputs'!$BN$14:$BN$54,MATCH(I644,'BCA Inputs'!$AW$14:$AW$54,0))*O644+INDEX('BCA Inputs'!$BO$14:$BO$54,MATCH(I644,'BCA Inputs'!$AW$14:$AW$54,0))*Q644+INDEX('BCA Inputs'!$BP$14:$BP$54,MATCH(I644,'BCA Inputs'!$AW$14:$AW$54,0))*F644+INDEX('BCA Inputs'!$BQ$14:$BQ$54,MATCH(I644,'BCA Inputs'!$AW$14:$AW$54,0))*G644,"")),"")</f>
        <v/>
      </c>
      <c r="AE644" s="237" t="str">
        <f t="shared" si="96"/>
        <v/>
      </c>
      <c r="AF644" s="198">
        <f t="shared" si="98"/>
        <v>0</v>
      </c>
      <c r="AG644" s="239">
        <f t="shared" si="99"/>
        <v>0</v>
      </c>
    </row>
    <row r="645" spans="1:33">
      <c r="A645" s="228"/>
      <c r="B645" s="176"/>
      <c r="C645" s="229"/>
      <c r="D645" s="230"/>
      <c r="E645" s="230"/>
      <c r="F645" s="230"/>
      <c r="G645" s="230"/>
      <c r="H645" s="231"/>
      <c r="I645" s="231"/>
      <c r="J645" s="232"/>
      <c r="K645" s="232"/>
      <c r="L645" s="232"/>
      <c r="M645" s="181">
        <f t="shared" si="97"/>
        <v>0</v>
      </c>
      <c r="N645" s="181">
        <f>IF(H645="",0,H645*I645*'Avoided Water Savings Cost'!$C$16)</f>
        <v>0</v>
      </c>
      <c r="O645" s="545">
        <f>IF(C645="",0,IF($B$3="NYSEG",C645/(1-'Avoided Electric Costs 2020'!$W$21),IF($B$3="RG&amp;E",C645/(1-'Avoided Electric Costs 2020'!$X$21),"")))</f>
        <v>0</v>
      </c>
      <c r="P645" s="546">
        <f>IF(D645="",0,IF($B$3="NYSEG",D645/(1-'Avoided Electric Costs 2020'!$W$21),IF($B$3="RG&amp;E",D645/(1-'Avoided Electric Costs 2020'!$X$21),"")))</f>
        <v>0</v>
      </c>
      <c r="Q645" s="546">
        <f>IF(E645="",0,IF($B$3="NYSEG",E645/(1-'Avoided Natural Gas Costs 2020'!$J$34),IF($B$3="RG&amp;E",E645/(1-'Avoided Natural Gas Costs 2020'!$K$34),"")))</f>
        <v>0</v>
      </c>
      <c r="R645" s="233" t="str">
        <f>IFERROR(IF(P645*'BCA Inputs'!$C$1+Q645*'BCA Inputs'!$C$2+F645*'BCA Inputs'!$C$2+G645*'BCA Inputs'!$C$2=0,"",P645*'BCA Inputs'!$C$1+Q645*'BCA Inputs'!$C$2+F645*'BCA Inputs'!$C$2+G645*'BCA Inputs'!$C$2),"")</f>
        <v/>
      </c>
      <c r="S645" s="181" t="str">
        <f t="shared" si="90"/>
        <v/>
      </c>
      <c r="T645" s="181" t="str">
        <f>IFERROR(IF($B$3="NYSEG",(INDEX('BCA Inputs'!$N$14:$N$54,MATCH(I645,'BCA Inputs'!$M$14:$M$54,0))*P645+INDEX('BCA Inputs'!$O$14:$O$54,MATCH(I645,'BCA Inputs'!$M$14:$M$54,0))*O645+INDEX('BCA Inputs'!P:P,MATCH(I645,'BCA Inputs'!M:M,0))*Q645+INDEX('BCA Inputs'!Q:Q,MATCH(I645,'BCA Inputs'!M:M,0))*F645+INDEX('BCA Inputs'!R:R,MATCH(I645,'BCA Inputs'!M:M,0))*G645)+L645+N645,IF($B$3="RG&amp;E",(INDEX('BCA Inputs'!$AX$14:$AX$54,MATCH(I645,'BCA Inputs'!$AW$14:$AW$54,0))*P645+INDEX('BCA Inputs'!$AY$14:$AY$54,MATCH(I645,'BCA Inputs'!$AW$14:$AW$54,0))*O645+INDEX('BCA Inputs'!$AZ$14:$AZ$54,MATCH(I645,'BCA Inputs'!$AW$14:$AW$54,0))*Q645+INDEX('BCA Inputs'!$BA$14:$BA$54,MATCH(I645,'BCA Inputs'!$AW$14:$AW$54,0))*F645+INDEX('BCA Inputs'!$BB$14:$BB$54,MATCH(I645,'BCA Inputs'!$AW$14:$AW$54,0))*G645)+L645+N645,"")),"")</f>
        <v/>
      </c>
      <c r="U645" s="234" t="str">
        <f t="shared" si="91"/>
        <v/>
      </c>
      <c r="V645" s="234" t="str">
        <f t="shared" si="92"/>
        <v/>
      </c>
      <c r="W645" s="234" t="str">
        <f t="shared" si="93"/>
        <v/>
      </c>
      <c r="Y645" s="235" t="str">
        <f t="shared" si="94"/>
        <v/>
      </c>
      <c r="Z645" s="236" t="str">
        <f>IFERROR(IF($B$3="NYSEG",INDEX('BCA Inputs'!$X$14:$X$54,MATCH(I645,'BCA Inputs'!$M$14:$M$54,0))*P645+INDEX('BCA Inputs'!$Y$14:$Y$54,MATCH(I645,'BCA Inputs'!$M$14:$M$54,0))*O645+INDEX('BCA Inputs'!$Z$14:$Z$54,MATCH(I645,'BCA Inputs'!$M$14:$M$54,0))*Q645+INDEX('BCA Inputs'!$AA$14:$AA$54,MATCH(I645,'BCA Inputs'!$M$14:$M$54,0))*F645+INDEX('BCA Inputs'!$AB$14:$AB$54,MATCH(I645,'BCA Inputs'!$M$14:$M$54,0))*G645,IF($B$3="RG&amp;E",INDEX('BCA Inputs'!$BG$14:$BG$54,MATCH(I645,'BCA Inputs'!$AW$14:$AW$54,0))*P645+INDEX('BCA Inputs'!$BH$14:$BH$54,MATCH(I645,'BCA Inputs'!$AW$14:$AW$54,0))*O645+INDEX('BCA Inputs'!$BI$14:$BI$54,MATCH(I645,'BCA Inputs'!$AW$14:$AW$54,0))*Q645+INDEX('BCA Inputs'!$BJ$14:$BJ$54,MATCH(I645,'BCA Inputs'!$AW$14:$AW$54,0))*F645+INDEX('BCA Inputs'!$BK$14:$BK$54,MATCH(I645,'BCA Inputs'!$AW$14:$AW$54,0))*G645,"")),"")</f>
        <v/>
      </c>
      <c r="AA645" s="237" t="str">
        <f t="shared" si="95"/>
        <v/>
      </c>
      <c r="AC645" s="238" t="str">
        <f>IFERROR((K645+R645)+IF($B$3="NYSEG",INDEX('BCA Inputs'!$AI$14:$AI$54,MATCH(I645,'BCA Inputs'!$M$14:$M$54,0))*P645+INDEX('BCA Inputs'!$AJ$14:$AJ$54,MATCH(I645,'BCA Inputs'!$M$14:$M$54,0))*Q645,IF($B$3="RG&amp;E",INDEX('BCA Inputs'!$BR$14:$BR$54,MATCH(I645,'BCA Inputs'!$AW$14:$AW$54,0))*P645+INDEX('BCA Inputs'!$BS$14:$BS$54,MATCH(I645,'BCA Inputs'!$AW$14:$AW$54,0))*Q645,"")),"")</f>
        <v/>
      </c>
      <c r="AD645" s="181" t="str">
        <f>IFERROR(IF($B$3="NYSEG",INDEX('BCA Inputs'!$AD$14:$AD$54,MATCH(I645,'BCA Inputs'!$M$14:$M$54,0))*P645+INDEX('BCA Inputs'!$AE$14:$AE$54,MATCH(I645,'BCA Inputs'!$M$14:$M$54,0))*O645+INDEX('BCA Inputs'!$AF$14:$AF$54,MATCH(I645,'BCA Inputs'!$M$14:$M$54,0))*Q645+INDEX('BCA Inputs'!$AG$14:$AG$54,MATCH(I645,'BCA Inputs'!$M$14:$M$54,0))*F645+INDEX('BCA Inputs'!$AH$14:$AH$54,MATCH(I645,'BCA Inputs'!$M$14:$M$54,0))*G645,IF($B$3="RG&amp;E",INDEX('BCA Inputs'!$BM$14:$BM$54,MATCH(I645,'BCA Inputs'!$AW$14:$AW$54,0))*P645+INDEX('BCA Inputs'!$BN$14:$BN$54,MATCH(I645,'BCA Inputs'!$AW$14:$AW$54,0))*O645+INDEX('BCA Inputs'!$BO$14:$BO$54,MATCH(I645,'BCA Inputs'!$AW$14:$AW$54,0))*Q645+INDEX('BCA Inputs'!$BP$14:$BP$54,MATCH(I645,'BCA Inputs'!$AW$14:$AW$54,0))*F645+INDEX('BCA Inputs'!$BQ$14:$BQ$54,MATCH(I645,'BCA Inputs'!$AW$14:$AW$54,0))*G645,"")),"")</f>
        <v/>
      </c>
      <c r="AE645" s="237" t="str">
        <f t="shared" si="96"/>
        <v/>
      </c>
      <c r="AF645" s="198">
        <f t="shared" si="98"/>
        <v>0</v>
      </c>
      <c r="AG645" s="239">
        <f t="shared" si="99"/>
        <v>0</v>
      </c>
    </row>
    <row r="646" spans="1:33">
      <c r="A646" s="228"/>
      <c r="B646" s="176"/>
      <c r="C646" s="229"/>
      <c r="D646" s="230"/>
      <c r="E646" s="230"/>
      <c r="F646" s="230"/>
      <c r="G646" s="230"/>
      <c r="H646" s="231"/>
      <c r="I646" s="231"/>
      <c r="J646" s="232"/>
      <c r="K646" s="232"/>
      <c r="L646" s="232"/>
      <c r="M646" s="181">
        <f t="shared" si="97"/>
        <v>0</v>
      </c>
      <c r="N646" s="181">
        <f>IF(H646="",0,H646*I646*'Avoided Water Savings Cost'!$C$16)</f>
        <v>0</v>
      </c>
      <c r="O646" s="545">
        <f>IF(C646="",0,IF($B$3="NYSEG",C646/(1-'Avoided Electric Costs 2020'!$W$21),IF($B$3="RG&amp;E",C646/(1-'Avoided Electric Costs 2020'!$X$21),"")))</f>
        <v>0</v>
      </c>
      <c r="P646" s="546">
        <f>IF(D646="",0,IF($B$3="NYSEG",D646/(1-'Avoided Electric Costs 2020'!$W$21),IF($B$3="RG&amp;E",D646/(1-'Avoided Electric Costs 2020'!$X$21),"")))</f>
        <v>0</v>
      </c>
      <c r="Q646" s="546">
        <f>IF(E646="",0,IF($B$3="NYSEG",E646/(1-'Avoided Natural Gas Costs 2020'!$J$34),IF($B$3="RG&amp;E",E646/(1-'Avoided Natural Gas Costs 2020'!$K$34),"")))</f>
        <v>0</v>
      </c>
      <c r="R646" s="233" t="str">
        <f>IFERROR(IF(P646*'BCA Inputs'!$C$1+Q646*'BCA Inputs'!$C$2+F646*'BCA Inputs'!$C$2+G646*'BCA Inputs'!$C$2=0,"",P646*'BCA Inputs'!$C$1+Q646*'BCA Inputs'!$C$2+F646*'BCA Inputs'!$C$2+G646*'BCA Inputs'!$C$2),"")</f>
        <v/>
      </c>
      <c r="S646" s="181" t="str">
        <f t="shared" si="90"/>
        <v/>
      </c>
      <c r="T646" s="181" t="str">
        <f>IFERROR(IF($B$3="NYSEG",(INDEX('BCA Inputs'!$N$14:$N$54,MATCH(I646,'BCA Inputs'!$M$14:$M$54,0))*P646+INDEX('BCA Inputs'!$O$14:$O$54,MATCH(I646,'BCA Inputs'!$M$14:$M$54,0))*O646+INDEX('BCA Inputs'!P:P,MATCH(I646,'BCA Inputs'!M:M,0))*Q646+INDEX('BCA Inputs'!Q:Q,MATCH(I646,'BCA Inputs'!M:M,0))*F646+INDEX('BCA Inputs'!R:R,MATCH(I646,'BCA Inputs'!M:M,0))*G646)+L646+N646,IF($B$3="RG&amp;E",(INDEX('BCA Inputs'!$AX$14:$AX$54,MATCH(I646,'BCA Inputs'!$AW$14:$AW$54,0))*P646+INDEX('BCA Inputs'!$AY$14:$AY$54,MATCH(I646,'BCA Inputs'!$AW$14:$AW$54,0))*O646+INDEX('BCA Inputs'!$AZ$14:$AZ$54,MATCH(I646,'BCA Inputs'!$AW$14:$AW$54,0))*Q646+INDEX('BCA Inputs'!$BA$14:$BA$54,MATCH(I646,'BCA Inputs'!$AW$14:$AW$54,0))*F646+INDEX('BCA Inputs'!$BB$14:$BB$54,MATCH(I646,'BCA Inputs'!$AW$14:$AW$54,0))*G646)+L646+N646,"")),"")</f>
        <v/>
      </c>
      <c r="U646" s="234" t="str">
        <f t="shared" si="91"/>
        <v/>
      </c>
      <c r="V646" s="234" t="str">
        <f t="shared" si="92"/>
        <v/>
      </c>
      <c r="W646" s="234" t="str">
        <f t="shared" si="93"/>
        <v/>
      </c>
      <c r="Y646" s="235" t="str">
        <f t="shared" si="94"/>
        <v/>
      </c>
      <c r="Z646" s="236" t="str">
        <f>IFERROR(IF($B$3="NYSEG",INDEX('BCA Inputs'!$X$14:$X$54,MATCH(I646,'BCA Inputs'!$M$14:$M$54,0))*P646+INDEX('BCA Inputs'!$Y$14:$Y$54,MATCH(I646,'BCA Inputs'!$M$14:$M$54,0))*O646+INDEX('BCA Inputs'!$Z$14:$Z$54,MATCH(I646,'BCA Inputs'!$M$14:$M$54,0))*Q646+INDEX('BCA Inputs'!$AA$14:$AA$54,MATCH(I646,'BCA Inputs'!$M$14:$M$54,0))*F646+INDEX('BCA Inputs'!$AB$14:$AB$54,MATCH(I646,'BCA Inputs'!$M$14:$M$54,0))*G646,IF($B$3="RG&amp;E",INDEX('BCA Inputs'!$BG$14:$BG$54,MATCH(I646,'BCA Inputs'!$AW$14:$AW$54,0))*P646+INDEX('BCA Inputs'!$BH$14:$BH$54,MATCH(I646,'BCA Inputs'!$AW$14:$AW$54,0))*O646+INDEX('BCA Inputs'!$BI$14:$BI$54,MATCH(I646,'BCA Inputs'!$AW$14:$AW$54,0))*Q646+INDEX('BCA Inputs'!$BJ$14:$BJ$54,MATCH(I646,'BCA Inputs'!$AW$14:$AW$54,0))*F646+INDEX('BCA Inputs'!$BK$14:$BK$54,MATCH(I646,'BCA Inputs'!$AW$14:$AW$54,0))*G646,"")),"")</f>
        <v/>
      </c>
      <c r="AA646" s="237" t="str">
        <f t="shared" si="95"/>
        <v/>
      </c>
      <c r="AC646" s="238" t="str">
        <f>IFERROR((K646+R646)+IF($B$3="NYSEG",INDEX('BCA Inputs'!$AI$14:$AI$54,MATCH(I646,'BCA Inputs'!$M$14:$M$54,0))*P646+INDEX('BCA Inputs'!$AJ$14:$AJ$54,MATCH(I646,'BCA Inputs'!$M$14:$M$54,0))*Q646,IF($B$3="RG&amp;E",INDEX('BCA Inputs'!$BR$14:$BR$54,MATCH(I646,'BCA Inputs'!$AW$14:$AW$54,0))*P646+INDEX('BCA Inputs'!$BS$14:$BS$54,MATCH(I646,'BCA Inputs'!$AW$14:$AW$54,0))*Q646,"")),"")</f>
        <v/>
      </c>
      <c r="AD646" s="181" t="str">
        <f>IFERROR(IF($B$3="NYSEG",INDEX('BCA Inputs'!$AD$14:$AD$54,MATCH(I646,'BCA Inputs'!$M$14:$M$54,0))*P646+INDEX('BCA Inputs'!$AE$14:$AE$54,MATCH(I646,'BCA Inputs'!$M$14:$M$54,0))*O646+INDEX('BCA Inputs'!$AF$14:$AF$54,MATCH(I646,'BCA Inputs'!$M$14:$M$54,0))*Q646+INDEX('BCA Inputs'!$AG$14:$AG$54,MATCH(I646,'BCA Inputs'!$M$14:$M$54,0))*F646+INDEX('BCA Inputs'!$AH$14:$AH$54,MATCH(I646,'BCA Inputs'!$M$14:$M$54,0))*G646,IF($B$3="RG&amp;E",INDEX('BCA Inputs'!$BM$14:$BM$54,MATCH(I646,'BCA Inputs'!$AW$14:$AW$54,0))*P646+INDEX('BCA Inputs'!$BN$14:$BN$54,MATCH(I646,'BCA Inputs'!$AW$14:$AW$54,0))*O646+INDEX('BCA Inputs'!$BO$14:$BO$54,MATCH(I646,'BCA Inputs'!$AW$14:$AW$54,0))*Q646+INDEX('BCA Inputs'!$BP$14:$BP$54,MATCH(I646,'BCA Inputs'!$AW$14:$AW$54,0))*F646+INDEX('BCA Inputs'!$BQ$14:$BQ$54,MATCH(I646,'BCA Inputs'!$AW$14:$AW$54,0))*G646,"")),"")</f>
        <v/>
      </c>
      <c r="AE646" s="237" t="str">
        <f t="shared" si="96"/>
        <v/>
      </c>
      <c r="AF646" s="198">
        <f t="shared" si="98"/>
        <v>0</v>
      </c>
      <c r="AG646" s="239">
        <f t="shared" si="99"/>
        <v>0</v>
      </c>
    </row>
    <row r="647" spans="1:33">
      <c r="A647" s="228"/>
      <c r="B647" s="176"/>
      <c r="C647" s="229"/>
      <c r="D647" s="230"/>
      <c r="E647" s="230"/>
      <c r="F647" s="230"/>
      <c r="G647" s="230"/>
      <c r="H647" s="231"/>
      <c r="I647" s="231"/>
      <c r="J647" s="232"/>
      <c r="K647" s="232"/>
      <c r="L647" s="232"/>
      <c r="M647" s="181">
        <f t="shared" si="97"/>
        <v>0</v>
      </c>
      <c r="N647" s="181">
        <f>IF(H647="",0,H647*I647*'Avoided Water Savings Cost'!$C$16)</f>
        <v>0</v>
      </c>
      <c r="O647" s="545">
        <f>IF(C647="",0,IF($B$3="NYSEG",C647/(1-'Avoided Electric Costs 2020'!$W$21),IF($B$3="RG&amp;E",C647/(1-'Avoided Electric Costs 2020'!$X$21),"")))</f>
        <v>0</v>
      </c>
      <c r="P647" s="546">
        <f>IF(D647="",0,IF($B$3="NYSEG",D647/(1-'Avoided Electric Costs 2020'!$W$21),IF($B$3="RG&amp;E",D647/(1-'Avoided Electric Costs 2020'!$X$21),"")))</f>
        <v>0</v>
      </c>
      <c r="Q647" s="546">
        <f>IF(E647="",0,IF($B$3="NYSEG",E647/(1-'Avoided Natural Gas Costs 2020'!$J$34),IF($B$3="RG&amp;E",E647/(1-'Avoided Natural Gas Costs 2020'!$K$34),"")))</f>
        <v>0</v>
      </c>
      <c r="R647" s="233" t="str">
        <f>IFERROR(IF(P647*'BCA Inputs'!$C$1+Q647*'BCA Inputs'!$C$2+F647*'BCA Inputs'!$C$2+G647*'BCA Inputs'!$C$2=0,"",P647*'BCA Inputs'!$C$1+Q647*'BCA Inputs'!$C$2+F647*'BCA Inputs'!$C$2+G647*'BCA Inputs'!$C$2),"")</f>
        <v/>
      </c>
      <c r="S647" s="181" t="str">
        <f t="shared" si="90"/>
        <v/>
      </c>
      <c r="T647" s="181" t="str">
        <f>IFERROR(IF($B$3="NYSEG",(INDEX('BCA Inputs'!$N$14:$N$54,MATCH(I647,'BCA Inputs'!$M$14:$M$54,0))*P647+INDEX('BCA Inputs'!$O$14:$O$54,MATCH(I647,'BCA Inputs'!$M$14:$M$54,0))*O647+INDEX('BCA Inputs'!P:P,MATCH(I647,'BCA Inputs'!M:M,0))*Q647+INDEX('BCA Inputs'!Q:Q,MATCH(I647,'BCA Inputs'!M:M,0))*F647+INDEX('BCA Inputs'!R:R,MATCH(I647,'BCA Inputs'!M:M,0))*G647)+L647+N647,IF($B$3="RG&amp;E",(INDEX('BCA Inputs'!$AX$14:$AX$54,MATCH(I647,'BCA Inputs'!$AW$14:$AW$54,0))*P647+INDEX('BCA Inputs'!$AY$14:$AY$54,MATCH(I647,'BCA Inputs'!$AW$14:$AW$54,0))*O647+INDEX('BCA Inputs'!$AZ$14:$AZ$54,MATCH(I647,'BCA Inputs'!$AW$14:$AW$54,0))*Q647+INDEX('BCA Inputs'!$BA$14:$BA$54,MATCH(I647,'BCA Inputs'!$AW$14:$AW$54,0))*F647+INDEX('BCA Inputs'!$BB$14:$BB$54,MATCH(I647,'BCA Inputs'!$AW$14:$AW$54,0))*G647)+L647+N647,"")),"")</f>
        <v/>
      </c>
      <c r="U647" s="234" t="str">
        <f t="shared" si="91"/>
        <v/>
      </c>
      <c r="V647" s="234" t="str">
        <f t="shared" si="92"/>
        <v/>
      </c>
      <c r="W647" s="234" t="str">
        <f t="shared" si="93"/>
        <v/>
      </c>
      <c r="Y647" s="235" t="str">
        <f t="shared" si="94"/>
        <v/>
      </c>
      <c r="Z647" s="236" t="str">
        <f>IFERROR(IF($B$3="NYSEG",INDEX('BCA Inputs'!$X$14:$X$54,MATCH(I647,'BCA Inputs'!$M$14:$M$54,0))*P647+INDEX('BCA Inputs'!$Y$14:$Y$54,MATCH(I647,'BCA Inputs'!$M$14:$M$54,0))*O647+INDEX('BCA Inputs'!$Z$14:$Z$54,MATCH(I647,'BCA Inputs'!$M$14:$M$54,0))*Q647+INDEX('BCA Inputs'!$AA$14:$AA$54,MATCH(I647,'BCA Inputs'!$M$14:$M$54,0))*F647+INDEX('BCA Inputs'!$AB$14:$AB$54,MATCH(I647,'BCA Inputs'!$M$14:$M$54,0))*G647,IF($B$3="RG&amp;E",INDEX('BCA Inputs'!$BG$14:$BG$54,MATCH(I647,'BCA Inputs'!$AW$14:$AW$54,0))*P647+INDEX('BCA Inputs'!$BH$14:$BH$54,MATCH(I647,'BCA Inputs'!$AW$14:$AW$54,0))*O647+INDEX('BCA Inputs'!$BI$14:$BI$54,MATCH(I647,'BCA Inputs'!$AW$14:$AW$54,0))*Q647+INDEX('BCA Inputs'!$BJ$14:$BJ$54,MATCH(I647,'BCA Inputs'!$AW$14:$AW$54,0))*F647+INDEX('BCA Inputs'!$BK$14:$BK$54,MATCH(I647,'BCA Inputs'!$AW$14:$AW$54,0))*G647,"")),"")</f>
        <v/>
      </c>
      <c r="AA647" s="237" t="str">
        <f t="shared" si="95"/>
        <v/>
      </c>
      <c r="AC647" s="238" t="str">
        <f>IFERROR((K647+R647)+IF($B$3="NYSEG",INDEX('BCA Inputs'!$AI$14:$AI$54,MATCH(I647,'BCA Inputs'!$M$14:$M$54,0))*P647+INDEX('BCA Inputs'!$AJ$14:$AJ$54,MATCH(I647,'BCA Inputs'!$M$14:$M$54,0))*Q647,IF($B$3="RG&amp;E",INDEX('BCA Inputs'!$BR$14:$BR$54,MATCH(I647,'BCA Inputs'!$AW$14:$AW$54,0))*P647+INDEX('BCA Inputs'!$BS$14:$BS$54,MATCH(I647,'BCA Inputs'!$AW$14:$AW$54,0))*Q647,"")),"")</f>
        <v/>
      </c>
      <c r="AD647" s="181" t="str">
        <f>IFERROR(IF($B$3="NYSEG",INDEX('BCA Inputs'!$AD$14:$AD$54,MATCH(I647,'BCA Inputs'!$M$14:$M$54,0))*P647+INDEX('BCA Inputs'!$AE$14:$AE$54,MATCH(I647,'BCA Inputs'!$M$14:$M$54,0))*O647+INDEX('BCA Inputs'!$AF$14:$AF$54,MATCH(I647,'BCA Inputs'!$M$14:$M$54,0))*Q647+INDEX('BCA Inputs'!$AG$14:$AG$54,MATCH(I647,'BCA Inputs'!$M$14:$M$54,0))*F647+INDEX('BCA Inputs'!$AH$14:$AH$54,MATCH(I647,'BCA Inputs'!$M$14:$M$54,0))*G647,IF($B$3="RG&amp;E",INDEX('BCA Inputs'!$BM$14:$BM$54,MATCH(I647,'BCA Inputs'!$AW$14:$AW$54,0))*P647+INDEX('BCA Inputs'!$BN$14:$BN$54,MATCH(I647,'BCA Inputs'!$AW$14:$AW$54,0))*O647+INDEX('BCA Inputs'!$BO$14:$BO$54,MATCH(I647,'BCA Inputs'!$AW$14:$AW$54,0))*Q647+INDEX('BCA Inputs'!$BP$14:$BP$54,MATCH(I647,'BCA Inputs'!$AW$14:$AW$54,0))*F647+INDEX('BCA Inputs'!$BQ$14:$BQ$54,MATCH(I647,'BCA Inputs'!$AW$14:$AW$54,0))*G647,"")),"")</f>
        <v/>
      </c>
      <c r="AE647" s="237" t="str">
        <f t="shared" si="96"/>
        <v/>
      </c>
      <c r="AF647" s="198">
        <f t="shared" si="98"/>
        <v>0</v>
      </c>
      <c r="AG647" s="239">
        <f t="shared" si="99"/>
        <v>0</v>
      </c>
    </row>
    <row r="648" spans="1:33">
      <c r="A648" s="228"/>
      <c r="B648" s="176"/>
      <c r="C648" s="229"/>
      <c r="D648" s="230"/>
      <c r="E648" s="230"/>
      <c r="F648" s="230"/>
      <c r="G648" s="230"/>
      <c r="H648" s="231"/>
      <c r="I648" s="231"/>
      <c r="J648" s="232"/>
      <c r="K648" s="232"/>
      <c r="L648" s="232"/>
      <c r="M648" s="181">
        <f t="shared" si="97"/>
        <v>0</v>
      </c>
      <c r="N648" s="181">
        <f>IF(H648="",0,H648*I648*'Avoided Water Savings Cost'!$C$16)</f>
        <v>0</v>
      </c>
      <c r="O648" s="545">
        <f>IF(C648="",0,IF($B$3="NYSEG",C648/(1-'Avoided Electric Costs 2020'!$W$21),IF($B$3="RG&amp;E",C648/(1-'Avoided Electric Costs 2020'!$X$21),"")))</f>
        <v>0</v>
      </c>
      <c r="P648" s="546">
        <f>IF(D648="",0,IF($B$3="NYSEG",D648/(1-'Avoided Electric Costs 2020'!$W$21),IF($B$3="RG&amp;E",D648/(1-'Avoided Electric Costs 2020'!$X$21),"")))</f>
        <v>0</v>
      </c>
      <c r="Q648" s="546">
        <f>IF(E648="",0,IF($B$3="NYSEG",E648/(1-'Avoided Natural Gas Costs 2020'!$J$34),IF($B$3="RG&amp;E",E648/(1-'Avoided Natural Gas Costs 2020'!$K$34),"")))</f>
        <v>0</v>
      </c>
      <c r="R648" s="233" t="str">
        <f>IFERROR(IF(P648*'BCA Inputs'!$C$1+Q648*'BCA Inputs'!$C$2+F648*'BCA Inputs'!$C$2+G648*'BCA Inputs'!$C$2=0,"",P648*'BCA Inputs'!$C$1+Q648*'BCA Inputs'!$C$2+F648*'BCA Inputs'!$C$2+G648*'BCA Inputs'!$C$2),"")</f>
        <v/>
      </c>
      <c r="S648" s="181" t="str">
        <f t="shared" si="90"/>
        <v/>
      </c>
      <c r="T648" s="181" t="str">
        <f>IFERROR(IF($B$3="NYSEG",(INDEX('BCA Inputs'!$N$14:$N$54,MATCH(I648,'BCA Inputs'!$M$14:$M$54,0))*P648+INDEX('BCA Inputs'!$O$14:$O$54,MATCH(I648,'BCA Inputs'!$M$14:$M$54,0))*O648+INDEX('BCA Inputs'!P:P,MATCH(I648,'BCA Inputs'!M:M,0))*Q648+INDEX('BCA Inputs'!Q:Q,MATCH(I648,'BCA Inputs'!M:M,0))*F648+INDEX('BCA Inputs'!R:R,MATCH(I648,'BCA Inputs'!M:M,0))*G648)+L648+N648,IF($B$3="RG&amp;E",(INDEX('BCA Inputs'!$AX$14:$AX$54,MATCH(I648,'BCA Inputs'!$AW$14:$AW$54,0))*P648+INDEX('BCA Inputs'!$AY$14:$AY$54,MATCH(I648,'BCA Inputs'!$AW$14:$AW$54,0))*O648+INDEX('BCA Inputs'!$AZ$14:$AZ$54,MATCH(I648,'BCA Inputs'!$AW$14:$AW$54,0))*Q648+INDEX('BCA Inputs'!$BA$14:$BA$54,MATCH(I648,'BCA Inputs'!$AW$14:$AW$54,0))*F648+INDEX('BCA Inputs'!$BB$14:$BB$54,MATCH(I648,'BCA Inputs'!$AW$14:$AW$54,0))*G648)+L648+N648,"")),"")</f>
        <v/>
      </c>
      <c r="U648" s="234" t="str">
        <f t="shared" si="91"/>
        <v/>
      </c>
      <c r="V648" s="234" t="str">
        <f t="shared" si="92"/>
        <v/>
      </c>
      <c r="W648" s="234" t="str">
        <f t="shared" si="93"/>
        <v/>
      </c>
      <c r="Y648" s="235" t="str">
        <f t="shared" si="94"/>
        <v/>
      </c>
      <c r="Z648" s="236" t="str">
        <f>IFERROR(IF($B$3="NYSEG",INDEX('BCA Inputs'!$X$14:$X$54,MATCH(I648,'BCA Inputs'!$M$14:$M$54,0))*P648+INDEX('BCA Inputs'!$Y$14:$Y$54,MATCH(I648,'BCA Inputs'!$M$14:$M$54,0))*O648+INDEX('BCA Inputs'!$Z$14:$Z$54,MATCH(I648,'BCA Inputs'!$M$14:$M$54,0))*Q648+INDEX('BCA Inputs'!$AA$14:$AA$54,MATCH(I648,'BCA Inputs'!$M$14:$M$54,0))*F648+INDEX('BCA Inputs'!$AB$14:$AB$54,MATCH(I648,'BCA Inputs'!$M$14:$M$54,0))*G648,IF($B$3="RG&amp;E",INDEX('BCA Inputs'!$BG$14:$BG$54,MATCH(I648,'BCA Inputs'!$AW$14:$AW$54,0))*P648+INDEX('BCA Inputs'!$BH$14:$BH$54,MATCH(I648,'BCA Inputs'!$AW$14:$AW$54,0))*O648+INDEX('BCA Inputs'!$BI$14:$BI$54,MATCH(I648,'BCA Inputs'!$AW$14:$AW$54,0))*Q648+INDEX('BCA Inputs'!$BJ$14:$BJ$54,MATCH(I648,'BCA Inputs'!$AW$14:$AW$54,0))*F648+INDEX('BCA Inputs'!$BK$14:$BK$54,MATCH(I648,'BCA Inputs'!$AW$14:$AW$54,0))*G648,"")),"")</f>
        <v/>
      </c>
      <c r="AA648" s="237" t="str">
        <f t="shared" si="95"/>
        <v/>
      </c>
      <c r="AC648" s="238" t="str">
        <f>IFERROR((K648+R648)+IF($B$3="NYSEG",INDEX('BCA Inputs'!$AI$14:$AI$54,MATCH(I648,'BCA Inputs'!$M$14:$M$54,0))*P648+INDEX('BCA Inputs'!$AJ$14:$AJ$54,MATCH(I648,'BCA Inputs'!$M$14:$M$54,0))*Q648,IF($B$3="RG&amp;E",INDEX('BCA Inputs'!$BR$14:$BR$54,MATCH(I648,'BCA Inputs'!$AW$14:$AW$54,0))*P648+INDEX('BCA Inputs'!$BS$14:$BS$54,MATCH(I648,'BCA Inputs'!$AW$14:$AW$54,0))*Q648,"")),"")</f>
        <v/>
      </c>
      <c r="AD648" s="181" t="str">
        <f>IFERROR(IF($B$3="NYSEG",INDEX('BCA Inputs'!$AD$14:$AD$54,MATCH(I648,'BCA Inputs'!$M$14:$M$54,0))*P648+INDEX('BCA Inputs'!$AE$14:$AE$54,MATCH(I648,'BCA Inputs'!$M$14:$M$54,0))*O648+INDEX('BCA Inputs'!$AF$14:$AF$54,MATCH(I648,'BCA Inputs'!$M$14:$M$54,0))*Q648+INDEX('BCA Inputs'!$AG$14:$AG$54,MATCH(I648,'BCA Inputs'!$M$14:$M$54,0))*F648+INDEX('BCA Inputs'!$AH$14:$AH$54,MATCH(I648,'BCA Inputs'!$M$14:$M$54,0))*G648,IF($B$3="RG&amp;E",INDEX('BCA Inputs'!$BM$14:$BM$54,MATCH(I648,'BCA Inputs'!$AW$14:$AW$54,0))*P648+INDEX('BCA Inputs'!$BN$14:$BN$54,MATCH(I648,'BCA Inputs'!$AW$14:$AW$54,0))*O648+INDEX('BCA Inputs'!$BO$14:$BO$54,MATCH(I648,'BCA Inputs'!$AW$14:$AW$54,0))*Q648+INDEX('BCA Inputs'!$BP$14:$BP$54,MATCH(I648,'BCA Inputs'!$AW$14:$AW$54,0))*F648+INDEX('BCA Inputs'!$BQ$14:$BQ$54,MATCH(I648,'BCA Inputs'!$AW$14:$AW$54,0))*G648,"")),"")</f>
        <v/>
      </c>
      <c r="AE648" s="237" t="str">
        <f t="shared" si="96"/>
        <v/>
      </c>
      <c r="AF648" s="198">
        <f t="shared" si="98"/>
        <v>0</v>
      </c>
      <c r="AG648" s="239">
        <f t="shared" si="99"/>
        <v>0</v>
      </c>
    </row>
    <row r="649" spans="1:33">
      <c r="A649" s="228"/>
      <c r="B649" s="176"/>
      <c r="C649" s="229"/>
      <c r="D649" s="230"/>
      <c r="E649" s="230"/>
      <c r="F649" s="230"/>
      <c r="G649" s="230"/>
      <c r="H649" s="231"/>
      <c r="I649" s="231"/>
      <c r="J649" s="232"/>
      <c r="K649" s="232"/>
      <c r="L649" s="232"/>
      <c r="M649" s="181">
        <f t="shared" si="97"/>
        <v>0</v>
      </c>
      <c r="N649" s="181">
        <f>IF(H649="",0,H649*I649*'Avoided Water Savings Cost'!$C$16)</f>
        <v>0</v>
      </c>
      <c r="O649" s="545">
        <f>IF(C649="",0,IF($B$3="NYSEG",C649/(1-'Avoided Electric Costs 2020'!$W$21),IF($B$3="RG&amp;E",C649/(1-'Avoided Electric Costs 2020'!$X$21),"")))</f>
        <v>0</v>
      </c>
      <c r="P649" s="546">
        <f>IF(D649="",0,IF($B$3="NYSEG",D649/(1-'Avoided Electric Costs 2020'!$W$21),IF($B$3="RG&amp;E",D649/(1-'Avoided Electric Costs 2020'!$X$21),"")))</f>
        <v>0</v>
      </c>
      <c r="Q649" s="546">
        <f>IF(E649="",0,IF($B$3="NYSEG",E649/(1-'Avoided Natural Gas Costs 2020'!$J$34),IF($B$3="RG&amp;E",E649/(1-'Avoided Natural Gas Costs 2020'!$K$34),"")))</f>
        <v>0</v>
      </c>
      <c r="R649" s="233" t="str">
        <f>IFERROR(IF(P649*'BCA Inputs'!$C$1+Q649*'BCA Inputs'!$C$2+F649*'BCA Inputs'!$C$2+G649*'BCA Inputs'!$C$2=0,"",P649*'BCA Inputs'!$C$1+Q649*'BCA Inputs'!$C$2+F649*'BCA Inputs'!$C$2+G649*'BCA Inputs'!$C$2),"")</f>
        <v/>
      </c>
      <c r="S649" s="181" t="str">
        <f t="shared" si="90"/>
        <v/>
      </c>
      <c r="T649" s="181" t="str">
        <f>IFERROR(IF($B$3="NYSEG",(INDEX('BCA Inputs'!$N$14:$N$54,MATCH(I649,'BCA Inputs'!$M$14:$M$54,0))*P649+INDEX('BCA Inputs'!$O$14:$O$54,MATCH(I649,'BCA Inputs'!$M$14:$M$54,0))*O649+INDEX('BCA Inputs'!P:P,MATCH(I649,'BCA Inputs'!M:M,0))*Q649+INDEX('BCA Inputs'!Q:Q,MATCH(I649,'BCA Inputs'!M:M,0))*F649+INDEX('BCA Inputs'!R:R,MATCH(I649,'BCA Inputs'!M:M,0))*G649)+L649+N649,IF($B$3="RG&amp;E",(INDEX('BCA Inputs'!$AX$14:$AX$54,MATCH(I649,'BCA Inputs'!$AW$14:$AW$54,0))*P649+INDEX('BCA Inputs'!$AY$14:$AY$54,MATCH(I649,'BCA Inputs'!$AW$14:$AW$54,0))*O649+INDEX('BCA Inputs'!$AZ$14:$AZ$54,MATCH(I649,'BCA Inputs'!$AW$14:$AW$54,0))*Q649+INDEX('BCA Inputs'!$BA$14:$BA$54,MATCH(I649,'BCA Inputs'!$AW$14:$AW$54,0))*F649+INDEX('BCA Inputs'!$BB$14:$BB$54,MATCH(I649,'BCA Inputs'!$AW$14:$AW$54,0))*G649)+L649+N649,"")),"")</f>
        <v/>
      </c>
      <c r="U649" s="234" t="str">
        <f t="shared" si="91"/>
        <v/>
      </c>
      <c r="V649" s="234" t="str">
        <f t="shared" si="92"/>
        <v/>
      </c>
      <c r="W649" s="234" t="str">
        <f t="shared" si="93"/>
        <v/>
      </c>
      <c r="Y649" s="235" t="str">
        <f t="shared" si="94"/>
        <v/>
      </c>
      <c r="Z649" s="236" t="str">
        <f>IFERROR(IF($B$3="NYSEG",INDEX('BCA Inputs'!$X$14:$X$54,MATCH(I649,'BCA Inputs'!$M$14:$M$54,0))*P649+INDEX('BCA Inputs'!$Y$14:$Y$54,MATCH(I649,'BCA Inputs'!$M$14:$M$54,0))*O649+INDEX('BCA Inputs'!$Z$14:$Z$54,MATCH(I649,'BCA Inputs'!$M$14:$M$54,0))*Q649+INDEX('BCA Inputs'!$AA$14:$AA$54,MATCH(I649,'BCA Inputs'!$M$14:$M$54,0))*F649+INDEX('BCA Inputs'!$AB$14:$AB$54,MATCH(I649,'BCA Inputs'!$M$14:$M$54,0))*G649,IF($B$3="RG&amp;E",INDEX('BCA Inputs'!$BG$14:$BG$54,MATCH(I649,'BCA Inputs'!$AW$14:$AW$54,0))*P649+INDEX('BCA Inputs'!$BH$14:$BH$54,MATCH(I649,'BCA Inputs'!$AW$14:$AW$54,0))*O649+INDEX('BCA Inputs'!$BI$14:$BI$54,MATCH(I649,'BCA Inputs'!$AW$14:$AW$54,0))*Q649+INDEX('BCA Inputs'!$BJ$14:$BJ$54,MATCH(I649,'BCA Inputs'!$AW$14:$AW$54,0))*F649+INDEX('BCA Inputs'!$BK$14:$BK$54,MATCH(I649,'BCA Inputs'!$AW$14:$AW$54,0))*G649,"")),"")</f>
        <v/>
      </c>
      <c r="AA649" s="237" t="str">
        <f t="shared" si="95"/>
        <v/>
      </c>
      <c r="AC649" s="238" t="str">
        <f>IFERROR((K649+R649)+IF($B$3="NYSEG",INDEX('BCA Inputs'!$AI$14:$AI$54,MATCH(I649,'BCA Inputs'!$M$14:$M$54,0))*P649+INDEX('BCA Inputs'!$AJ$14:$AJ$54,MATCH(I649,'BCA Inputs'!$M$14:$M$54,0))*Q649,IF($B$3="RG&amp;E",INDEX('BCA Inputs'!$BR$14:$BR$54,MATCH(I649,'BCA Inputs'!$AW$14:$AW$54,0))*P649+INDEX('BCA Inputs'!$BS$14:$BS$54,MATCH(I649,'BCA Inputs'!$AW$14:$AW$54,0))*Q649,"")),"")</f>
        <v/>
      </c>
      <c r="AD649" s="181" t="str">
        <f>IFERROR(IF($B$3="NYSEG",INDEX('BCA Inputs'!$AD$14:$AD$54,MATCH(I649,'BCA Inputs'!$M$14:$M$54,0))*P649+INDEX('BCA Inputs'!$AE$14:$AE$54,MATCH(I649,'BCA Inputs'!$M$14:$M$54,0))*O649+INDEX('BCA Inputs'!$AF$14:$AF$54,MATCH(I649,'BCA Inputs'!$M$14:$M$54,0))*Q649+INDEX('BCA Inputs'!$AG$14:$AG$54,MATCH(I649,'BCA Inputs'!$M$14:$M$54,0))*F649+INDEX('BCA Inputs'!$AH$14:$AH$54,MATCH(I649,'BCA Inputs'!$M$14:$M$54,0))*G649,IF($B$3="RG&amp;E",INDEX('BCA Inputs'!$BM$14:$BM$54,MATCH(I649,'BCA Inputs'!$AW$14:$AW$54,0))*P649+INDEX('BCA Inputs'!$BN$14:$BN$54,MATCH(I649,'BCA Inputs'!$AW$14:$AW$54,0))*O649+INDEX('BCA Inputs'!$BO$14:$BO$54,MATCH(I649,'BCA Inputs'!$AW$14:$AW$54,0))*Q649+INDEX('BCA Inputs'!$BP$14:$BP$54,MATCH(I649,'BCA Inputs'!$AW$14:$AW$54,0))*F649+INDEX('BCA Inputs'!$BQ$14:$BQ$54,MATCH(I649,'BCA Inputs'!$AW$14:$AW$54,0))*G649,"")),"")</f>
        <v/>
      </c>
      <c r="AE649" s="237" t="str">
        <f t="shared" si="96"/>
        <v/>
      </c>
      <c r="AF649" s="198">
        <f t="shared" si="98"/>
        <v>0</v>
      </c>
      <c r="AG649" s="239">
        <f t="shared" si="99"/>
        <v>0</v>
      </c>
    </row>
    <row r="650" spans="1:33">
      <c r="A650" s="228"/>
      <c r="B650" s="176"/>
      <c r="C650" s="229"/>
      <c r="D650" s="230"/>
      <c r="E650" s="230"/>
      <c r="F650" s="230"/>
      <c r="G650" s="230"/>
      <c r="H650" s="231"/>
      <c r="I650" s="231"/>
      <c r="J650" s="232"/>
      <c r="K650" s="232"/>
      <c r="L650" s="232"/>
      <c r="M650" s="181">
        <f t="shared" si="97"/>
        <v>0</v>
      </c>
      <c r="N650" s="181">
        <f>IF(H650="",0,H650*I650*'Avoided Water Savings Cost'!$C$16)</f>
        <v>0</v>
      </c>
      <c r="O650" s="545">
        <f>IF(C650="",0,IF($B$3="NYSEG",C650/(1-'Avoided Electric Costs 2020'!$W$21),IF($B$3="RG&amp;E",C650/(1-'Avoided Electric Costs 2020'!$X$21),"")))</f>
        <v>0</v>
      </c>
      <c r="P650" s="546">
        <f>IF(D650="",0,IF($B$3="NYSEG",D650/(1-'Avoided Electric Costs 2020'!$W$21),IF($B$3="RG&amp;E",D650/(1-'Avoided Electric Costs 2020'!$X$21),"")))</f>
        <v>0</v>
      </c>
      <c r="Q650" s="546">
        <f>IF(E650="",0,IF($B$3="NYSEG",E650/(1-'Avoided Natural Gas Costs 2020'!$J$34),IF($B$3="RG&amp;E",E650/(1-'Avoided Natural Gas Costs 2020'!$K$34),"")))</f>
        <v>0</v>
      </c>
      <c r="R650" s="233" t="str">
        <f>IFERROR(IF(P650*'BCA Inputs'!$C$1+Q650*'BCA Inputs'!$C$2+F650*'BCA Inputs'!$C$2+G650*'BCA Inputs'!$C$2=0,"",P650*'BCA Inputs'!$C$1+Q650*'BCA Inputs'!$C$2+F650*'BCA Inputs'!$C$2+G650*'BCA Inputs'!$C$2),"")</f>
        <v/>
      </c>
      <c r="S650" s="181" t="str">
        <f t="shared" si="90"/>
        <v/>
      </c>
      <c r="T650" s="181" t="str">
        <f>IFERROR(IF($B$3="NYSEG",(INDEX('BCA Inputs'!$N$14:$N$54,MATCH(I650,'BCA Inputs'!$M$14:$M$54,0))*P650+INDEX('BCA Inputs'!$O$14:$O$54,MATCH(I650,'BCA Inputs'!$M$14:$M$54,0))*O650+INDEX('BCA Inputs'!P:P,MATCH(I650,'BCA Inputs'!M:M,0))*Q650+INDEX('BCA Inputs'!Q:Q,MATCH(I650,'BCA Inputs'!M:M,0))*F650+INDEX('BCA Inputs'!R:R,MATCH(I650,'BCA Inputs'!M:M,0))*G650)+L650+N650,IF($B$3="RG&amp;E",(INDEX('BCA Inputs'!$AX$14:$AX$54,MATCH(I650,'BCA Inputs'!$AW$14:$AW$54,0))*P650+INDEX('BCA Inputs'!$AY$14:$AY$54,MATCH(I650,'BCA Inputs'!$AW$14:$AW$54,0))*O650+INDEX('BCA Inputs'!$AZ$14:$AZ$54,MATCH(I650,'BCA Inputs'!$AW$14:$AW$54,0))*Q650+INDEX('BCA Inputs'!$BA$14:$BA$54,MATCH(I650,'BCA Inputs'!$AW$14:$AW$54,0))*F650+INDEX('BCA Inputs'!$BB$14:$BB$54,MATCH(I650,'BCA Inputs'!$AW$14:$AW$54,0))*G650)+L650+N650,"")),"")</f>
        <v/>
      </c>
      <c r="U650" s="234" t="str">
        <f t="shared" si="91"/>
        <v/>
      </c>
      <c r="V650" s="234" t="str">
        <f t="shared" si="92"/>
        <v/>
      </c>
      <c r="W650" s="234" t="str">
        <f t="shared" si="93"/>
        <v/>
      </c>
      <c r="Y650" s="235" t="str">
        <f t="shared" si="94"/>
        <v/>
      </c>
      <c r="Z650" s="236" t="str">
        <f>IFERROR(IF($B$3="NYSEG",INDEX('BCA Inputs'!$X$14:$X$54,MATCH(I650,'BCA Inputs'!$M$14:$M$54,0))*P650+INDEX('BCA Inputs'!$Y$14:$Y$54,MATCH(I650,'BCA Inputs'!$M$14:$M$54,0))*O650+INDEX('BCA Inputs'!$Z$14:$Z$54,MATCH(I650,'BCA Inputs'!$M$14:$M$54,0))*Q650+INDEX('BCA Inputs'!$AA$14:$AA$54,MATCH(I650,'BCA Inputs'!$M$14:$M$54,0))*F650+INDEX('BCA Inputs'!$AB$14:$AB$54,MATCH(I650,'BCA Inputs'!$M$14:$M$54,0))*G650,IF($B$3="RG&amp;E",INDEX('BCA Inputs'!$BG$14:$BG$54,MATCH(I650,'BCA Inputs'!$AW$14:$AW$54,0))*P650+INDEX('BCA Inputs'!$BH$14:$BH$54,MATCH(I650,'BCA Inputs'!$AW$14:$AW$54,0))*O650+INDEX('BCA Inputs'!$BI$14:$BI$54,MATCH(I650,'BCA Inputs'!$AW$14:$AW$54,0))*Q650+INDEX('BCA Inputs'!$BJ$14:$BJ$54,MATCH(I650,'BCA Inputs'!$AW$14:$AW$54,0))*F650+INDEX('BCA Inputs'!$BK$14:$BK$54,MATCH(I650,'BCA Inputs'!$AW$14:$AW$54,0))*G650,"")),"")</f>
        <v/>
      </c>
      <c r="AA650" s="237" t="str">
        <f t="shared" si="95"/>
        <v/>
      </c>
      <c r="AC650" s="238" t="str">
        <f>IFERROR((K650+R650)+IF($B$3="NYSEG",INDEX('BCA Inputs'!$AI$14:$AI$54,MATCH(I650,'BCA Inputs'!$M$14:$M$54,0))*P650+INDEX('BCA Inputs'!$AJ$14:$AJ$54,MATCH(I650,'BCA Inputs'!$M$14:$M$54,0))*Q650,IF($B$3="RG&amp;E",INDEX('BCA Inputs'!$BR$14:$BR$54,MATCH(I650,'BCA Inputs'!$AW$14:$AW$54,0))*P650+INDEX('BCA Inputs'!$BS$14:$BS$54,MATCH(I650,'BCA Inputs'!$AW$14:$AW$54,0))*Q650,"")),"")</f>
        <v/>
      </c>
      <c r="AD650" s="181" t="str">
        <f>IFERROR(IF($B$3="NYSEG",INDEX('BCA Inputs'!$AD$14:$AD$54,MATCH(I650,'BCA Inputs'!$M$14:$M$54,0))*P650+INDEX('BCA Inputs'!$AE$14:$AE$54,MATCH(I650,'BCA Inputs'!$M$14:$M$54,0))*O650+INDEX('BCA Inputs'!$AF$14:$AF$54,MATCH(I650,'BCA Inputs'!$M$14:$M$54,0))*Q650+INDEX('BCA Inputs'!$AG$14:$AG$54,MATCH(I650,'BCA Inputs'!$M$14:$M$54,0))*F650+INDEX('BCA Inputs'!$AH$14:$AH$54,MATCH(I650,'BCA Inputs'!$M$14:$M$54,0))*G650,IF($B$3="RG&amp;E",INDEX('BCA Inputs'!$BM$14:$BM$54,MATCH(I650,'BCA Inputs'!$AW$14:$AW$54,0))*P650+INDEX('BCA Inputs'!$BN$14:$BN$54,MATCH(I650,'BCA Inputs'!$AW$14:$AW$54,0))*O650+INDEX('BCA Inputs'!$BO$14:$BO$54,MATCH(I650,'BCA Inputs'!$AW$14:$AW$54,0))*Q650+INDEX('BCA Inputs'!$BP$14:$BP$54,MATCH(I650,'BCA Inputs'!$AW$14:$AW$54,0))*F650+INDEX('BCA Inputs'!$BQ$14:$BQ$54,MATCH(I650,'BCA Inputs'!$AW$14:$AW$54,0))*G650,"")),"")</f>
        <v/>
      </c>
      <c r="AE650" s="237" t="str">
        <f t="shared" si="96"/>
        <v/>
      </c>
      <c r="AF650" s="198">
        <f t="shared" si="98"/>
        <v>0</v>
      </c>
      <c r="AG650" s="239">
        <f t="shared" si="99"/>
        <v>0</v>
      </c>
    </row>
    <row r="651" spans="1:33">
      <c r="A651" s="228"/>
      <c r="B651" s="176"/>
      <c r="C651" s="229"/>
      <c r="D651" s="230"/>
      <c r="E651" s="230"/>
      <c r="F651" s="230"/>
      <c r="G651" s="230"/>
      <c r="H651" s="231"/>
      <c r="I651" s="231"/>
      <c r="J651" s="232"/>
      <c r="K651" s="232"/>
      <c r="L651" s="232"/>
      <c r="M651" s="181">
        <f t="shared" si="97"/>
        <v>0</v>
      </c>
      <c r="N651" s="181">
        <f>IF(H651="",0,H651*I651*'Avoided Water Savings Cost'!$C$16)</f>
        <v>0</v>
      </c>
      <c r="O651" s="545">
        <f>IF(C651="",0,IF($B$3="NYSEG",C651/(1-'Avoided Electric Costs 2020'!$W$21),IF($B$3="RG&amp;E",C651/(1-'Avoided Electric Costs 2020'!$X$21),"")))</f>
        <v>0</v>
      </c>
      <c r="P651" s="546">
        <f>IF(D651="",0,IF($B$3="NYSEG",D651/(1-'Avoided Electric Costs 2020'!$W$21),IF($B$3="RG&amp;E",D651/(1-'Avoided Electric Costs 2020'!$X$21),"")))</f>
        <v>0</v>
      </c>
      <c r="Q651" s="546">
        <f>IF(E651="",0,IF($B$3="NYSEG",E651/(1-'Avoided Natural Gas Costs 2020'!$J$34),IF($B$3="RG&amp;E",E651/(1-'Avoided Natural Gas Costs 2020'!$K$34),"")))</f>
        <v>0</v>
      </c>
      <c r="R651" s="233" t="str">
        <f>IFERROR(IF(P651*'BCA Inputs'!$C$1+Q651*'BCA Inputs'!$C$2+F651*'BCA Inputs'!$C$2+G651*'BCA Inputs'!$C$2=0,"",P651*'BCA Inputs'!$C$1+Q651*'BCA Inputs'!$C$2+F651*'BCA Inputs'!$C$2+G651*'BCA Inputs'!$C$2),"")</f>
        <v/>
      </c>
      <c r="S651" s="181" t="str">
        <f t="shared" si="90"/>
        <v/>
      </c>
      <c r="T651" s="181" t="str">
        <f>IFERROR(IF($B$3="NYSEG",(INDEX('BCA Inputs'!$N$14:$N$54,MATCH(I651,'BCA Inputs'!$M$14:$M$54,0))*P651+INDEX('BCA Inputs'!$O$14:$O$54,MATCH(I651,'BCA Inputs'!$M$14:$M$54,0))*O651+INDEX('BCA Inputs'!P:P,MATCH(I651,'BCA Inputs'!M:M,0))*Q651+INDEX('BCA Inputs'!Q:Q,MATCH(I651,'BCA Inputs'!M:M,0))*F651+INDEX('BCA Inputs'!R:R,MATCH(I651,'BCA Inputs'!M:M,0))*G651)+L651+N651,IF($B$3="RG&amp;E",(INDEX('BCA Inputs'!$AX$14:$AX$54,MATCH(I651,'BCA Inputs'!$AW$14:$AW$54,0))*P651+INDEX('BCA Inputs'!$AY$14:$AY$54,MATCH(I651,'BCA Inputs'!$AW$14:$AW$54,0))*O651+INDEX('BCA Inputs'!$AZ$14:$AZ$54,MATCH(I651,'BCA Inputs'!$AW$14:$AW$54,0))*Q651+INDEX('BCA Inputs'!$BA$14:$BA$54,MATCH(I651,'BCA Inputs'!$AW$14:$AW$54,0))*F651+INDEX('BCA Inputs'!$BB$14:$BB$54,MATCH(I651,'BCA Inputs'!$AW$14:$AW$54,0))*G651)+L651+N651,"")),"")</f>
        <v/>
      </c>
      <c r="U651" s="234" t="str">
        <f t="shared" si="91"/>
        <v/>
      </c>
      <c r="V651" s="234" t="str">
        <f t="shared" si="92"/>
        <v/>
      </c>
      <c r="W651" s="234" t="str">
        <f t="shared" si="93"/>
        <v/>
      </c>
      <c r="Y651" s="235" t="str">
        <f t="shared" si="94"/>
        <v/>
      </c>
      <c r="Z651" s="236" t="str">
        <f>IFERROR(IF($B$3="NYSEG",INDEX('BCA Inputs'!$X$14:$X$54,MATCH(I651,'BCA Inputs'!$M$14:$M$54,0))*P651+INDEX('BCA Inputs'!$Y$14:$Y$54,MATCH(I651,'BCA Inputs'!$M$14:$M$54,0))*O651+INDEX('BCA Inputs'!$Z$14:$Z$54,MATCH(I651,'BCA Inputs'!$M$14:$M$54,0))*Q651+INDEX('BCA Inputs'!$AA$14:$AA$54,MATCH(I651,'BCA Inputs'!$M$14:$M$54,0))*F651+INDEX('BCA Inputs'!$AB$14:$AB$54,MATCH(I651,'BCA Inputs'!$M$14:$M$54,0))*G651,IF($B$3="RG&amp;E",INDEX('BCA Inputs'!$BG$14:$BG$54,MATCH(I651,'BCA Inputs'!$AW$14:$AW$54,0))*P651+INDEX('BCA Inputs'!$BH$14:$BH$54,MATCH(I651,'BCA Inputs'!$AW$14:$AW$54,0))*O651+INDEX('BCA Inputs'!$BI$14:$BI$54,MATCH(I651,'BCA Inputs'!$AW$14:$AW$54,0))*Q651+INDEX('BCA Inputs'!$BJ$14:$BJ$54,MATCH(I651,'BCA Inputs'!$AW$14:$AW$54,0))*F651+INDEX('BCA Inputs'!$BK$14:$BK$54,MATCH(I651,'BCA Inputs'!$AW$14:$AW$54,0))*G651,"")),"")</f>
        <v/>
      </c>
      <c r="AA651" s="237" t="str">
        <f t="shared" si="95"/>
        <v/>
      </c>
      <c r="AC651" s="238" t="str">
        <f>IFERROR((K651+R651)+IF($B$3="NYSEG",INDEX('BCA Inputs'!$AI$14:$AI$54,MATCH(I651,'BCA Inputs'!$M$14:$M$54,0))*P651+INDEX('BCA Inputs'!$AJ$14:$AJ$54,MATCH(I651,'BCA Inputs'!$M$14:$M$54,0))*Q651,IF($B$3="RG&amp;E",INDEX('BCA Inputs'!$BR$14:$BR$54,MATCH(I651,'BCA Inputs'!$AW$14:$AW$54,0))*P651+INDEX('BCA Inputs'!$BS$14:$BS$54,MATCH(I651,'BCA Inputs'!$AW$14:$AW$54,0))*Q651,"")),"")</f>
        <v/>
      </c>
      <c r="AD651" s="181" t="str">
        <f>IFERROR(IF($B$3="NYSEG",INDEX('BCA Inputs'!$AD$14:$AD$54,MATCH(I651,'BCA Inputs'!$M$14:$M$54,0))*P651+INDEX('BCA Inputs'!$AE$14:$AE$54,MATCH(I651,'BCA Inputs'!$M$14:$M$54,0))*O651+INDEX('BCA Inputs'!$AF$14:$AF$54,MATCH(I651,'BCA Inputs'!$M$14:$M$54,0))*Q651+INDEX('BCA Inputs'!$AG$14:$AG$54,MATCH(I651,'BCA Inputs'!$M$14:$M$54,0))*F651+INDEX('BCA Inputs'!$AH$14:$AH$54,MATCH(I651,'BCA Inputs'!$M$14:$M$54,0))*G651,IF($B$3="RG&amp;E",INDEX('BCA Inputs'!$BM$14:$BM$54,MATCH(I651,'BCA Inputs'!$AW$14:$AW$54,0))*P651+INDEX('BCA Inputs'!$BN$14:$BN$54,MATCH(I651,'BCA Inputs'!$AW$14:$AW$54,0))*O651+INDEX('BCA Inputs'!$BO$14:$BO$54,MATCH(I651,'BCA Inputs'!$AW$14:$AW$54,0))*Q651+INDEX('BCA Inputs'!$BP$14:$BP$54,MATCH(I651,'BCA Inputs'!$AW$14:$AW$54,0))*F651+INDEX('BCA Inputs'!$BQ$14:$BQ$54,MATCH(I651,'BCA Inputs'!$AW$14:$AW$54,0))*G651,"")),"")</f>
        <v/>
      </c>
      <c r="AE651" s="237" t="str">
        <f t="shared" si="96"/>
        <v/>
      </c>
      <c r="AF651" s="198">
        <f t="shared" si="98"/>
        <v>0</v>
      </c>
      <c r="AG651" s="239">
        <f t="shared" si="99"/>
        <v>0</v>
      </c>
    </row>
    <row r="652" spans="1:33">
      <c r="A652" s="228"/>
      <c r="B652" s="176"/>
      <c r="C652" s="229"/>
      <c r="D652" s="230"/>
      <c r="E652" s="230"/>
      <c r="F652" s="230"/>
      <c r="G652" s="230"/>
      <c r="H652" s="231"/>
      <c r="I652" s="231"/>
      <c r="J652" s="232"/>
      <c r="K652" s="232"/>
      <c r="L652" s="232"/>
      <c r="M652" s="181">
        <f t="shared" si="97"/>
        <v>0</v>
      </c>
      <c r="N652" s="181">
        <f>IF(H652="",0,H652*I652*'Avoided Water Savings Cost'!$C$16)</f>
        <v>0</v>
      </c>
      <c r="O652" s="545">
        <f>IF(C652="",0,IF($B$3="NYSEG",C652/(1-'Avoided Electric Costs 2020'!$W$21),IF($B$3="RG&amp;E",C652/(1-'Avoided Electric Costs 2020'!$X$21),"")))</f>
        <v>0</v>
      </c>
      <c r="P652" s="546">
        <f>IF(D652="",0,IF($B$3="NYSEG",D652/(1-'Avoided Electric Costs 2020'!$W$21),IF($B$3="RG&amp;E",D652/(1-'Avoided Electric Costs 2020'!$X$21),"")))</f>
        <v>0</v>
      </c>
      <c r="Q652" s="546">
        <f>IF(E652="",0,IF($B$3="NYSEG",E652/(1-'Avoided Natural Gas Costs 2020'!$J$34),IF($B$3="RG&amp;E",E652/(1-'Avoided Natural Gas Costs 2020'!$K$34),"")))</f>
        <v>0</v>
      </c>
      <c r="R652" s="233" t="str">
        <f>IFERROR(IF(P652*'BCA Inputs'!$C$1+Q652*'BCA Inputs'!$C$2+F652*'BCA Inputs'!$C$2+G652*'BCA Inputs'!$C$2=0,"",P652*'BCA Inputs'!$C$1+Q652*'BCA Inputs'!$C$2+F652*'BCA Inputs'!$C$2+G652*'BCA Inputs'!$C$2),"")</f>
        <v/>
      </c>
      <c r="S652" s="181" t="str">
        <f t="shared" si="90"/>
        <v/>
      </c>
      <c r="T652" s="181" t="str">
        <f>IFERROR(IF($B$3="NYSEG",(INDEX('BCA Inputs'!$N$14:$N$54,MATCH(I652,'BCA Inputs'!$M$14:$M$54,0))*P652+INDEX('BCA Inputs'!$O$14:$O$54,MATCH(I652,'BCA Inputs'!$M$14:$M$54,0))*O652+INDEX('BCA Inputs'!P:P,MATCH(I652,'BCA Inputs'!M:M,0))*Q652+INDEX('BCA Inputs'!Q:Q,MATCH(I652,'BCA Inputs'!M:M,0))*F652+INDEX('BCA Inputs'!R:R,MATCH(I652,'BCA Inputs'!M:M,0))*G652)+L652+N652,IF($B$3="RG&amp;E",(INDEX('BCA Inputs'!$AX$14:$AX$54,MATCH(I652,'BCA Inputs'!$AW$14:$AW$54,0))*P652+INDEX('BCA Inputs'!$AY$14:$AY$54,MATCH(I652,'BCA Inputs'!$AW$14:$AW$54,0))*O652+INDEX('BCA Inputs'!$AZ$14:$AZ$54,MATCH(I652,'BCA Inputs'!$AW$14:$AW$54,0))*Q652+INDEX('BCA Inputs'!$BA$14:$BA$54,MATCH(I652,'BCA Inputs'!$AW$14:$AW$54,0))*F652+INDEX('BCA Inputs'!$BB$14:$BB$54,MATCH(I652,'BCA Inputs'!$AW$14:$AW$54,0))*G652)+L652+N652,"")),"")</f>
        <v/>
      </c>
      <c r="U652" s="234" t="str">
        <f t="shared" si="91"/>
        <v/>
      </c>
      <c r="V652" s="234" t="str">
        <f t="shared" si="92"/>
        <v/>
      </c>
      <c r="W652" s="234" t="str">
        <f t="shared" si="93"/>
        <v/>
      </c>
      <c r="Y652" s="235" t="str">
        <f t="shared" si="94"/>
        <v/>
      </c>
      <c r="Z652" s="236" t="str">
        <f>IFERROR(IF($B$3="NYSEG",INDEX('BCA Inputs'!$X$14:$X$54,MATCH(I652,'BCA Inputs'!$M$14:$M$54,0))*P652+INDEX('BCA Inputs'!$Y$14:$Y$54,MATCH(I652,'BCA Inputs'!$M$14:$M$54,0))*O652+INDEX('BCA Inputs'!$Z$14:$Z$54,MATCH(I652,'BCA Inputs'!$M$14:$M$54,0))*Q652+INDEX('BCA Inputs'!$AA$14:$AA$54,MATCH(I652,'BCA Inputs'!$M$14:$M$54,0))*F652+INDEX('BCA Inputs'!$AB$14:$AB$54,MATCH(I652,'BCA Inputs'!$M$14:$M$54,0))*G652,IF($B$3="RG&amp;E",INDEX('BCA Inputs'!$BG$14:$BG$54,MATCH(I652,'BCA Inputs'!$AW$14:$AW$54,0))*P652+INDEX('BCA Inputs'!$BH$14:$BH$54,MATCH(I652,'BCA Inputs'!$AW$14:$AW$54,0))*O652+INDEX('BCA Inputs'!$BI$14:$BI$54,MATCH(I652,'BCA Inputs'!$AW$14:$AW$54,0))*Q652+INDEX('BCA Inputs'!$BJ$14:$BJ$54,MATCH(I652,'BCA Inputs'!$AW$14:$AW$54,0))*F652+INDEX('BCA Inputs'!$BK$14:$BK$54,MATCH(I652,'BCA Inputs'!$AW$14:$AW$54,0))*G652,"")),"")</f>
        <v/>
      </c>
      <c r="AA652" s="237" t="str">
        <f t="shared" si="95"/>
        <v/>
      </c>
      <c r="AC652" s="238" t="str">
        <f>IFERROR((K652+R652)+IF($B$3="NYSEG",INDEX('BCA Inputs'!$AI$14:$AI$54,MATCH(I652,'BCA Inputs'!$M$14:$M$54,0))*P652+INDEX('BCA Inputs'!$AJ$14:$AJ$54,MATCH(I652,'BCA Inputs'!$M$14:$M$54,0))*Q652,IF($B$3="RG&amp;E",INDEX('BCA Inputs'!$BR$14:$BR$54,MATCH(I652,'BCA Inputs'!$AW$14:$AW$54,0))*P652+INDEX('BCA Inputs'!$BS$14:$BS$54,MATCH(I652,'BCA Inputs'!$AW$14:$AW$54,0))*Q652,"")),"")</f>
        <v/>
      </c>
      <c r="AD652" s="181" t="str">
        <f>IFERROR(IF($B$3="NYSEG",INDEX('BCA Inputs'!$AD$14:$AD$54,MATCH(I652,'BCA Inputs'!$M$14:$M$54,0))*P652+INDEX('BCA Inputs'!$AE$14:$AE$54,MATCH(I652,'BCA Inputs'!$M$14:$M$54,0))*O652+INDEX('BCA Inputs'!$AF$14:$AF$54,MATCH(I652,'BCA Inputs'!$M$14:$M$54,0))*Q652+INDEX('BCA Inputs'!$AG$14:$AG$54,MATCH(I652,'BCA Inputs'!$M$14:$M$54,0))*F652+INDEX('BCA Inputs'!$AH$14:$AH$54,MATCH(I652,'BCA Inputs'!$M$14:$M$54,0))*G652,IF($B$3="RG&amp;E",INDEX('BCA Inputs'!$BM$14:$BM$54,MATCH(I652,'BCA Inputs'!$AW$14:$AW$54,0))*P652+INDEX('BCA Inputs'!$BN$14:$BN$54,MATCH(I652,'BCA Inputs'!$AW$14:$AW$54,0))*O652+INDEX('BCA Inputs'!$BO$14:$BO$54,MATCH(I652,'BCA Inputs'!$AW$14:$AW$54,0))*Q652+INDEX('BCA Inputs'!$BP$14:$BP$54,MATCH(I652,'BCA Inputs'!$AW$14:$AW$54,0))*F652+INDEX('BCA Inputs'!$BQ$14:$BQ$54,MATCH(I652,'BCA Inputs'!$AW$14:$AW$54,0))*G652,"")),"")</f>
        <v/>
      </c>
      <c r="AE652" s="237" t="str">
        <f t="shared" si="96"/>
        <v/>
      </c>
      <c r="AF652" s="198">
        <f t="shared" si="98"/>
        <v>0</v>
      </c>
      <c r="AG652" s="239">
        <f t="shared" si="99"/>
        <v>0</v>
      </c>
    </row>
    <row r="653" spans="1:33">
      <c r="A653" s="228"/>
      <c r="B653" s="176"/>
      <c r="C653" s="229"/>
      <c r="D653" s="230"/>
      <c r="E653" s="230"/>
      <c r="F653" s="230"/>
      <c r="G653" s="230"/>
      <c r="H653" s="231"/>
      <c r="I653" s="231"/>
      <c r="J653" s="232"/>
      <c r="K653" s="232"/>
      <c r="L653" s="232"/>
      <c r="M653" s="181">
        <f t="shared" si="97"/>
        <v>0</v>
      </c>
      <c r="N653" s="181">
        <f>IF(H653="",0,H653*I653*'Avoided Water Savings Cost'!$C$16)</f>
        <v>0</v>
      </c>
      <c r="O653" s="545">
        <f>IF(C653="",0,IF($B$3="NYSEG",C653/(1-'Avoided Electric Costs 2020'!$W$21),IF($B$3="RG&amp;E",C653/(1-'Avoided Electric Costs 2020'!$X$21),"")))</f>
        <v>0</v>
      </c>
      <c r="P653" s="546">
        <f>IF(D653="",0,IF($B$3="NYSEG",D653/(1-'Avoided Electric Costs 2020'!$W$21),IF($B$3="RG&amp;E",D653/(1-'Avoided Electric Costs 2020'!$X$21),"")))</f>
        <v>0</v>
      </c>
      <c r="Q653" s="546">
        <f>IF(E653="",0,IF($B$3="NYSEG",E653/(1-'Avoided Natural Gas Costs 2020'!$J$34),IF($B$3="RG&amp;E",E653/(1-'Avoided Natural Gas Costs 2020'!$K$34),"")))</f>
        <v>0</v>
      </c>
      <c r="R653" s="233" t="str">
        <f>IFERROR(IF(P653*'BCA Inputs'!$C$1+Q653*'BCA Inputs'!$C$2+F653*'BCA Inputs'!$C$2+G653*'BCA Inputs'!$C$2=0,"",P653*'BCA Inputs'!$C$1+Q653*'BCA Inputs'!$C$2+F653*'BCA Inputs'!$C$2+G653*'BCA Inputs'!$C$2),"")</f>
        <v/>
      </c>
      <c r="S653" s="181" t="str">
        <f t="shared" si="90"/>
        <v/>
      </c>
      <c r="T653" s="181" t="str">
        <f>IFERROR(IF($B$3="NYSEG",(INDEX('BCA Inputs'!$N$14:$N$54,MATCH(I653,'BCA Inputs'!$M$14:$M$54,0))*P653+INDEX('BCA Inputs'!$O$14:$O$54,MATCH(I653,'BCA Inputs'!$M$14:$M$54,0))*O653+INDEX('BCA Inputs'!P:P,MATCH(I653,'BCA Inputs'!M:M,0))*Q653+INDEX('BCA Inputs'!Q:Q,MATCH(I653,'BCA Inputs'!M:M,0))*F653+INDEX('BCA Inputs'!R:R,MATCH(I653,'BCA Inputs'!M:M,0))*G653)+L653+N653,IF($B$3="RG&amp;E",(INDEX('BCA Inputs'!$AX$14:$AX$54,MATCH(I653,'BCA Inputs'!$AW$14:$AW$54,0))*P653+INDEX('BCA Inputs'!$AY$14:$AY$54,MATCH(I653,'BCA Inputs'!$AW$14:$AW$54,0))*O653+INDEX('BCA Inputs'!$AZ$14:$AZ$54,MATCH(I653,'BCA Inputs'!$AW$14:$AW$54,0))*Q653+INDEX('BCA Inputs'!$BA$14:$BA$54,MATCH(I653,'BCA Inputs'!$AW$14:$AW$54,0))*F653+INDEX('BCA Inputs'!$BB$14:$BB$54,MATCH(I653,'BCA Inputs'!$AW$14:$AW$54,0))*G653)+L653+N653,"")),"")</f>
        <v/>
      </c>
      <c r="U653" s="234" t="str">
        <f t="shared" si="91"/>
        <v/>
      </c>
      <c r="V653" s="234" t="str">
        <f t="shared" si="92"/>
        <v/>
      </c>
      <c r="W653" s="234" t="str">
        <f t="shared" si="93"/>
        <v/>
      </c>
      <c r="Y653" s="235" t="str">
        <f t="shared" si="94"/>
        <v/>
      </c>
      <c r="Z653" s="236" t="str">
        <f>IFERROR(IF($B$3="NYSEG",INDEX('BCA Inputs'!$X$14:$X$54,MATCH(I653,'BCA Inputs'!$M$14:$M$54,0))*P653+INDEX('BCA Inputs'!$Y$14:$Y$54,MATCH(I653,'BCA Inputs'!$M$14:$M$54,0))*O653+INDEX('BCA Inputs'!$Z$14:$Z$54,MATCH(I653,'BCA Inputs'!$M$14:$M$54,0))*Q653+INDEX('BCA Inputs'!$AA$14:$AA$54,MATCH(I653,'BCA Inputs'!$M$14:$M$54,0))*F653+INDEX('BCA Inputs'!$AB$14:$AB$54,MATCH(I653,'BCA Inputs'!$M$14:$M$54,0))*G653,IF($B$3="RG&amp;E",INDEX('BCA Inputs'!$BG$14:$BG$54,MATCH(I653,'BCA Inputs'!$AW$14:$AW$54,0))*P653+INDEX('BCA Inputs'!$BH$14:$BH$54,MATCH(I653,'BCA Inputs'!$AW$14:$AW$54,0))*O653+INDEX('BCA Inputs'!$BI$14:$BI$54,MATCH(I653,'BCA Inputs'!$AW$14:$AW$54,0))*Q653+INDEX('BCA Inputs'!$BJ$14:$BJ$54,MATCH(I653,'BCA Inputs'!$AW$14:$AW$54,0))*F653+INDEX('BCA Inputs'!$BK$14:$BK$54,MATCH(I653,'BCA Inputs'!$AW$14:$AW$54,0))*G653,"")),"")</f>
        <v/>
      </c>
      <c r="AA653" s="237" t="str">
        <f t="shared" si="95"/>
        <v/>
      </c>
      <c r="AC653" s="238" t="str">
        <f>IFERROR((K653+R653)+IF($B$3="NYSEG",INDEX('BCA Inputs'!$AI$14:$AI$54,MATCH(I653,'BCA Inputs'!$M$14:$M$54,0))*P653+INDEX('BCA Inputs'!$AJ$14:$AJ$54,MATCH(I653,'BCA Inputs'!$M$14:$M$54,0))*Q653,IF($B$3="RG&amp;E",INDEX('BCA Inputs'!$BR$14:$BR$54,MATCH(I653,'BCA Inputs'!$AW$14:$AW$54,0))*P653+INDEX('BCA Inputs'!$BS$14:$BS$54,MATCH(I653,'BCA Inputs'!$AW$14:$AW$54,0))*Q653,"")),"")</f>
        <v/>
      </c>
      <c r="AD653" s="181" t="str">
        <f>IFERROR(IF($B$3="NYSEG",INDEX('BCA Inputs'!$AD$14:$AD$54,MATCH(I653,'BCA Inputs'!$M$14:$M$54,0))*P653+INDEX('BCA Inputs'!$AE$14:$AE$54,MATCH(I653,'BCA Inputs'!$M$14:$M$54,0))*O653+INDEX('BCA Inputs'!$AF$14:$AF$54,MATCH(I653,'BCA Inputs'!$M$14:$M$54,0))*Q653+INDEX('BCA Inputs'!$AG$14:$AG$54,MATCH(I653,'BCA Inputs'!$M$14:$M$54,0))*F653+INDEX('BCA Inputs'!$AH$14:$AH$54,MATCH(I653,'BCA Inputs'!$M$14:$M$54,0))*G653,IF($B$3="RG&amp;E",INDEX('BCA Inputs'!$BM$14:$BM$54,MATCH(I653,'BCA Inputs'!$AW$14:$AW$54,0))*P653+INDEX('BCA Inputs'!$BN$14:$BN$54,MATCH(I653,'BCA Inputs'!$AW$14:$AW$54,0))*O653+INDEX('BCA Inputs'!$BO$14:$BO$54,MATCH(I653,'BCA Inputs'!$AW$14:$AW$54,0))*Q653+INDEX('BCA Inputs'!$BP$14:$BP$54,MATCH(I653,'BCA Inputs'!$AW$14:$AW$54,0))*F653+INDEX('BCA Inputs'!$BQ$14:$BQ$54,MATCH(I653,'BCA Inputs'!$AW$14:$AW$54,0))*G653,"")),"")</f>
        <v/>
      </c>
      <c r="AE653" s="237" t="str">
        <f t="shared" si="96"/>
        <v/>
      </c>
      <c r="AF653" s="198">
        <f t="shared" si="98"/>
        <v>0</v>
      </c>
      <c r="AG653" s="239">
        <f t="shared" si="99"/>
        <v>0</v>
      </c>
    </row>
    <row r="654" spans="1:33">
      <c r="A654" s="228"/>
      <c r="B654" s="176"/>
      <c r="C654" s="229"/>
      <c r="D654" s="230"/>
      <c r="E654" s="230"/>
      <c r="F654" s="230"/>
      <c r="G654" s="230"/>
      <c r="H654" s="231"/>
      <c r="I654" s="231"/>
      <c r="J654" s="232"/>
      <c r="K654" s="232"/>
      <c r="L654" s="232"/>
      <c r="M654" s="181">
        <f t="shared" si="97"/>
        <v>0</v>
      </c>
      <c r="N654" s="181">
        <f>IF(H654="",0,H654*I654*'Avoided Water Savings Cost'!$C$16)</f>
        <v>0</v>
      </c>
      <c r="O654" s="545">
        <f>IF(C654="",0,IF($B$3="NYSEG",C654/(1-'Avoided Electric Costs 2020'!$W$21),IF($B$3="RG&amp;E",C654/(1-'Avoided Electric Costs 2020'!$X$21),"")))</f>
        <v>0</v>
      </c>
      <c r="P654" s="546">
        <f>IF(D654="",0,IF($B$3="NYSEG",D654/(1-'Avoided Electric Costs 2020'!$W$21),IF($B$3="RG&amp;E",D654/(1-'Avoided Electric Costs 2020'!$X$21),"")))</f>
        <v>0</v>
      </c>
      <c r="Q654" s="546">
        <f>IF(E654="",0,IF($B$3="NYSEG",E654/(1-'Avoided Natural Gas Costs 2020'!$J$34),IF($B$3="RG&amp;E",E654/(1-'Avoided Natural Gas Costs 2020'!$K$34),"")))</f>
        <v>0</v>
      </c>
      <c r="R654" s="233" t="str">
        <f>IFERROR(IF(P654*'BCA Inputs'!$C$1+Q654*'BCA Inputs'!$C$2+F654*'BCA Inputs'!$C$2+G654*'BCA Inputs'!$C$2=0,"",P654*'BCA Inputs'!$C$1+Q654*'BCA Inputs'!$C$2+F654*'BCA Inputs'!$C$2+G654*'BCA Inputs'!$C$2),"")</f>
        <v/>
      </c>
      <c r="S654" s="181" t="str">
        <f t="shared" si="90"/>
        <v/>
      </c>
      <c r="T654" s="181" t="str">
        <f>IFERROR(IF($B$3="NYSEG",(INDEX('BCA Inputs'!$N$14:$N$54,MATCH(I654,'BCA Inputs'!$M$14:$M$54,0))*P654+INDEX('BCA Inputs'!$O$14:$O$54,MATCH(I654,'BCA Inputs'!$M$14:$M$54,0))*O654+INDEX('BCA Inputs'!P:P,MATCH(I654,'BCA Inputs'!M:M,0))*Q654+INDEX('BCA Inputs'!Q:Q,MATCH(I654,'BCA Inputs'!M:M,0))*F654+INDEX('BCA Inputs'!R:R,MATCH(I654,'BCA Inputs'!M:M,0))*G654)+L654+N654,IF($B$3="RG&amp;E",(INDEX('BCA Inputs'!$AX$14:$AX$54,MATCH(I654,'BCA Inputs'!$AW$14:$AW$54,0))*P654+INDEX('BCA Inputs'!$AY$14:$AY$54,MATCH(I654,'BCA Inputs'!$AW$14:$AW$54,0))*O654+INDEX('BCA Inputs'!$AZ$14:$AZ$54,MATCH(I654,'BCA Inputs'!$AW$14:$AW$54,0))*Q654+INDEX('BCA Inputs'!$BA$14:$BA$54,MATCH(I654,'BCA Inputs'!$AW$14:$AW$54,0))*F654+INDEX('BCA Inputs'!$BB$14:$BB$54,MATCH(I654,'BCA Inputs'!$AW$14:$AW$54,0))*G654)+L654+N654,"")),"")</f>
        <v/>
      </c>
      <c r="U654" s="234" t="str">
        <f t="shared" si="91"/>
        <v/>
      </c>
      <c r="V654" s="234" t="str">
        <f t="shared" si="92"/>
        <v/>
      </c>
      <c r="W654" s="234" t="str">
        <f t="shared" si="93"/>
        <v/>
      </c>
      <c r="Y654" s="235" t="str">
        <f t="shared" si="94"/>
        <v/>
      </c>
      <c r="Z654" s="236" t="str">
        <f>IFERROR(IF($B$3="NYSEG",INDEX('BCA Inputs'!$X$14:$X$54,MATCH(I654,'BCA Inputs'!$M$14:$M$54,0))*P654+INDEX('BCA Inputs'!$Y$14:$Y$54,MATCH(I654,'BCA Inputs'!$M$14:$M$54,0))*O654+INDEX('BCA Inputs'!$Z$14:$Z$54,MATCH(I654,'BCA Inputs'!$M$14:$M$54,0))*Q654+INDEX('BCA Inputs'!$AA$14:$AA$54,MATCH(I654,'BCA Inputs'!$M$14:$M$54,0))*F654+INDEX('BCA Inputs'!$AB$14:$AB$54,MATCH(I654,'BCA Inputs'!$M$14:$M$54,0))*G654,IF($B$3="RG&amp;E",INDEX('BCA Inputs'!$BG$14:$BG$54,MATCH(I654,'BCA Inputs'!$AW$14:$AW$54,0))*P654+INDEX('BCA Inputs'!$BH$14:$BH$54,MATCH(I654,'BCA Inputs'!$AW$14:$AW$54,0))*O654+INDEX('BCA Inputs'!$BI$14:$BI$54,MATCH(I654,'BCA Inputs'!$AW$14:$AW$54,0))*Q654+INDEX('BCA Inputs'!$BJ$14:$BJ$54,MATCH(I654,'BCA Inputs'!$AW$14:$AW$54,0))*F654+INDEX('BCA Inputs'!$BK$14:$BK$54,MATCH(I654,'BCA Inputs'!$AW$14:$AW$54,0))*G654,"")),"")</f>
        <v/>
      </c>
      <c r="AA654" s="237" t="str">
        <f t="shared" si="95"/>
        <v/>
      </c>
      <c r="AC654" s="238" t="str">
        <f>IFERROR((K654+R654)+IF($B$3="NYSEG",INDEX('BCA Inputs'!$AI$14:$AI$54,MATCH(I654,'BCA Inputs'!$M$14:$M$54,0))*P654+INDEX('BCA Inputs'!$AJ$14:$AJ$54,MATCH(I654,'BCA Inputs'!$M$14:$M$54,0))*Q654,IF($B$3="RG&amp;E",INDEX('BCA Inputs'!$BR$14:$BR$54,MATCH(I654,'BCA Inputs'!$AW$14:$AW$54,0))*P654+INDEX('BCA Inputs'!$BS$14:$BS$54,MATCH(I654,'BCA Inputs'!$AW$14:$AW$54,0))*Q654,"")),"")</f>
        <v/>
      </c>
      <c r="AD654" s="181" t="str">
        <f>IFERROR(IF($B$3="NYSEG",INDEX('BCA Inputs'!$AD$14:$AD$54,MATCH(I654,'BCA Inputs'!$M$14:$M$54,0))*P654+INDEX('BCA Inputs'!$AE$14:$AE$54,MATCH(I654,'BCA Inputs'!$M$14:$M$54,0))*O654+INDEX('BCA Inputs'!$AF$14:$AF$54,MATCH(I654,'BCA Inputs'!$M$14:$M$54,0))*Q654+INDEX('BCA Inputs'!$AG$14:$AG$54,MATCH(I654,'BCA Inputs'!$M$14:$M$54,0))*F654+INDEX('BCA Inputs'!$AH$14:$AH$54,MATCH(I654,'BCA Inputs'!$M$14:$M$54,0))*G654,IF($B$3="RG&amp;E",INDEX('BCA Inputs'!$BM$14:$BM$54,MATCH(I654,'BCA Inputs'!$AW$14:$AW$54,0))*P654+INDEX('BCA Inputs'!$BN$14:$BN$54,MATCH(I654,'BCA Inputs'!$AW$14:$AW$54,0))*O654+INDEX('BCA Inputs'!$BO$14:$BO$54,MATCH(I654,'BCA Inputs'!$AW$14:$AW$54,0))*Q654+INDEX('BCA Inputs'!$BP$14:$BP$54,MATCH(I654,'BCA Inputs'!$AW$14:$AW$54,0))*F654+INDEX('BCA Inputs'!$BQ$14:$BQ$54,MATCH(I654,'BCA Inputs'!$AW$14:$AW$54,0))*G654,"")),"")</f>
        <v/>
      </c>
      <c r="AE654" s="237" t="str">
        <f t="shared" si="96"/>
        <v/>
      </c>
      <c r="AF654" s="198">
        <f t="shared" si="98"/>
        <v>0</v>
      </c>
      <c r="AG654" s="239">
        <f t="shared" si="99"/>
        <v>0</v>
      </c>
    </row>
    <row r="655" spans="1:33">
      <c r="A655" s="228"/>
      <c r="B655" s="176"/>
      <c r="C655" s="229"/>
      <c r="D655" s="230"/>
      <c r="E655" s="230"/>
      <c r="F655" s="230"/>
      <c r="G655" s="230"/>
      <c r="H655" s="231"/>
      <c r="I655" s="231"/>
      <c r="J655" s="232"/>
      <c r="K655" s="232"/>
      <c r="L655" s="232"/>
      <c r="M655" s="181">
        <f t="shared" si="97"/>
        <v>0</v>
      </c>
      <c r="N655" s="181">
        <f>IF(H655="",0,H655*I655*'Avoided Water Savings Cost'!$C$16)</f>
        <v>0</v>
      </c>
      <c r="O655" s="545">
        <f>IF(C655="",0,IF($B$3="NYSEG",C655/(1-'Avoided Electric Costs 2020'!$W$21),IF($B$3="RG&amp;E",C655/(1-'Avoided Electric Costs 2020'!$X$21),"")))</f>
        <v>0</v>
      </c>
      <c r="P655" s="546">
        <f>IF(D655="",0,IF($B$3="NYSEG",D655/(1-'Avoided Electric Costs 2020'!$W$21),IF($B$3="RG&amp;E",D655/(1-'Avoided Electric Costs 2020'!$X$21),"")))</f>
        <v>0</v>
      </c>
      <c r="Q655" s="546">
        <f>IF(E655="",0,IF($B$3="NYSEG",E655/(1-'Avoided Natural Gas Costs 2020'!$J$34),IF($B$3="RG&amp;E",E655/(1-'Avoided Natural Gas Costs 2020'!$K$34),"")))</f>
        <v>0</v>
      </c>
      <c r="R655" s="233" t="str">
        <f>IFERROR(IF(P655*'BCA Inputs'!$C$1+Q655*'BCA Inputs'!$C$2+F655*'BCA Inputs'!$C$2+G655*'BCA Inputs'!$C$2=0,"",P655*'BCA Inputs'!$C$1+Q655*'BCA Inputs'!$C$2+F655*'BCA Inputs'!$C$2+G655*'BCA Inputs'!$C$2),"")</f>
        <v/>
      </c>
      <c r="S655" s="181" t="str">
        <f t="shared" si="90"/>
        <v/>
      </c>
      <c r="T655" s="181" t="str">
        <f>IFERROR(IF($B$3="NYSEG",(INDEX('BCA Inputs'!$N$14:$N$54,MATCH(I655,'BCA Inputs'!$M$14:$M$54,0))*P655+INDEX('BCA Inputs'!$O$14:$O$54,MATCH(I655,'BCA Inputs'!$M$14:$M$54,0))*O655+INDEX('BCA Inputs'!P:P,MATCH(I655,'BCA Inputs'!M:M,0))*Q655+INDEX('BCA Inputs'!Q:Q,MATCH(I655,'BCA Inputs'!M:M,0))*F655+INDEX('BCA Inputs'!R:R,MATCH(I655,'BCA Inputs'!M:M,0))*G655)+L655+N655,IF($B$3="RG&amp;E",(INDEX('BCA Inputs'!$AX$14:$AX$54,MATCH(I655,'BCA Inputs'!$AW$14:$AW$54,0))*P655+INDEX('BCA Inputs'!$AY$14:$AY$54,MATCH(I655,'BCA Inputs'!$AW$14:$AW$54,0))*O655+INDEX('BCA Inputs'!$AZ$14:$AZ$54,MATCH(I655,'BCA Inputs'!$AW$14:$AW$54,0))*Q655+INDEX('BCA Inputs'!$BA$14:$BA$54,MATCH(I655,'BCA Inputs'!$AW$14:$AW$54,0))*F655+INDEX('BCA Inputs'!$BB$14:$BB$54,MATCH(I655,'BCA Inputs'!$AW$14:$AW$54,0))*G655)+L655+N655,"")),"")</f>
        <v/>
      </c>
      <c r="U655" s="234" t="str">
        <f t="shared" si="91"/>
        <v/>
      </c>
      <c r="V655" s="234" t="str">
        <f t="shared" si="92"/>
        <v/>
      </c>
      <c r="W655" s="234" t="str">
        <f t="shared" si="93"/>
        <v/>
      </c>
      <c r="Y655" s="235" t="str">
        <f t="shared" si="94"/>
        <v/>
      </c>
      <c r="Z655" s="236" t="str">
        <f>IFERROR(IF($B$3="NYSEG",INDEX('BCA Inputs'!$X$14:$X$54,MATCH(I655,'BCA Inputs'!$M$14:$M$54,0))*P655+INDEX('BCA Inputs'!$Y$14:$Y$54,MATCH(I655,'BCA Inputs'!$M$14:$M$54,0))*O655+INDEX('BCA Inputs'!$Z$14:$Z$54,MATCH(I655,'BCA Inputs'!$M$14:$M$54,0))*Q655+INDEX('BCA Inputs'!$AA$14:$AA$54,MATCH(I655,'BCA Inputs'!$M$14:$M$54,0))*F655+INDEX('BCA Inputs'!$AB$14:$AB$54,MATCH(I655,'BCA Inputs'!$M$14:$M$54,0))*G655,IF($B$3="RG&amp;E",INDEX('BCA Inputs'!$BG$14:$BG$54,MATCH(I655,'BCA Inputs'!$AW$14:$AW$54,0))*P655+INDEX('BCA Inputs'!$BH$14:$BH$54,MATCH(I655,'BCA Inputs'!$AW$14:$AW$54,0))*O655+INDEX('BCA Inputs'!$BI$14:$BI$54,MATCH(I655,'BCA Inputs'!$AW$14:$AW$54,0))*Q655+INDEX('BCA Inputs'!$BJ$14:$BJ$54,MATCH(I655,'BCA Inputs'!$AW$14:$AW$54,0))*F655+INDEX('BCA Inputs'!$BK$14:$BK$54,MATCH(I655,'BCA Inputs'!$AW$14:$AW$54,0))*G655,"")),"")</f>
        <v/>
      </c>
      <c r="AA655" s="237" t="str">
        <f t="shared" si="95"/>
        <v/>
      </c>
      <c r="AC655" s="238" t="str">
        <f>IFERROR((K655+R655)+IF($B$3="NYSEG",INDEX('BCA Inputs'!$AI$14:$AI$54,MATCH(I655,'BCA Inputs'!$M$14:$M$54,0))*P655+INDEX('BCA Inputs'!$AJ$14:$AJ$54,MATCH(I655,'BCA Inputs'!$M$14:$M$54,0))*Q655,IF($B$3="RG&amp;E",INDEX('BCA Inputs'!$BR$14:$BR$54,MATCH(I655,'BCA Inputs'!$AW$14:$AW$54,0))*P655+INDEX('BCA Inputs'!$BS$14:$BS$54,MATCH(I655,'BCA Inputs'!$AW$14:$AW$54,0))*Q655,"")),"")</f>
        <v/>
      </c>
      <c r="AD655" s="181" t="str">
        <f>IFERROR(IF($B$3="NYSEG",INDEX('BCA Inputs'!$AD$14:$AD$54,MATCH(I655,'BCA Inputs'!$M$14:$M$54,0))*P655+INDEX('BCA Inputs'!$AE$14:$AE$54,MATCH(I655,'BCA Inputs'!$M$14:$M$54,0))*O655+INDEX('BCA Inputs'!$AF$14:$AF$54,MATCH(I655,'BCA Inputs'!$M$14:$M$54,0))*Q655+INDEX('BCA Inputs'!$AG$14:$AG$54,MATCH(I655,'BCA Inputs'!$M$14:$M$54,0))*F655+INDEX('BCA Inputs'!$AH$14:$AH$54,MATCH(I655,'BCA Inputs'!$M$14:$M$54,0))*G655,IF($B$3="RG&amp;E",INDEX('BCA Inputs'!$BM$14:$BM$54,MATCH(I655,'BCA Inputs'!$AW$14:$AW$54,0))*P655+INDEX('BCA Inputs'!$BN$14:$BN$54,MATCH(I655,'BCA Inputs'!$AW$14:$AW$54,0))*O655+INDEX('BCA Inputs'!$BO$14:$BO$54,MATCH(I655,'BCA Inputs'!$AW$14:$AW$54,0))*Q655+INDEX('BCA Inputs'!$BP$14:$BP$54,MATCH(I655,'BCA Inputs'!$AW$14:$AW$54,0))*F655+INDEX('BCA Inputs'!$BQ$14:$BQ$54,MATCH(I655,'BCA Inputs'!$AW$14:$AW$54,0))*G655,"")),"")</f>
        <v/>
      </c>
      <c r="AE655" s="237" t="str">
        <f t="shared" si="96"/>
        <v/>
      </c>
      <c r="AF655" s="198">
        <f t="shared" si="98"/>
        <v>0</v>
      </c>
      <c r="AG655" s="239">
        <f t="shared" si="99"/>
        <v>0</v>
      </c>
    </row>
    <row r="656" spans="1:33">
      <c r="A656" s="228"/>
      <c r="B656" s="176"/>
      <c r="C656" s="229"/>
      <c r="D656" s="230"/>
      <c r="E656" s="230"/>
      <c r="F656" s="230"/>
      <c r="G656" s="230"/>
      <c r="H656" s="231"/>
      <c r="I656" s="231"/>
      <c r="J656" s="232"/>
      <c r="K656" s="232"/>
      <c r="L656" s="232"/>
      <c r="M656" s="181">
        <f t="shared" si="97"/>
        <v>0</v>
      </c>
      <c r="N656" s="181">
        <f>IF(H656="",0,H656*I656*'Avoided Water Savings Cost'!$C$16)</f>
        <v>0</v>
      </c>
      <c r="O656" s="545">
        <f>IF(C656="",0,IF($B$3="NYSEG",C656/(1-'Avoided Electric Costs 2020'!$W$21),IF($B$3="RG&amp;E",C656/(1-'Avoided Electric Costs 2020'!$X$21),"")))</f>
        <v>0</v>
      </c>
      <c r="P656" s="546">
        <f>IF(D656="",0,IF($B$3="NYSEG",D656/(1-'Avoided Electric Costs 2020'!$W$21),IF($B$3="RG&amp;E",D656/(1-'Avoided Electric Costs 2020'!$X$21),"")))</f>
        <v>0</v>
      </c>
      <c r="Q656" s="546">
        <f>IF(E656="",0,IF($B$3="NYSEG",E656/(1-'Avoided Natural Gas Costs 2020'!$J$34),IF($B$3="RG&amp;E",E656/(1-'Avoided Natural Gas Costs 2020'!$K$34),"")))</f>
        <v>0</v>
      </c>
      <c r="R656" s="233" t="str">
        <f>IFERROR(IF(P656*'BCA Inputs'!$C$1+Q656*'BCA Inputs'!$C$2+F656*'BCA Inputs'!$C$2+G656*'BCA Inputs'!$C$2=0,"",P656*'BCA Inputs'!$C$1+Q656*'BCA Inputs'!$C$2+F656*'BCA Inputs'!$C$2+G656*'BCA Inputs'!$C$2),"")</f>
        <v/>
      </c>
      <c r="S656" s="181" t="str">
        <f t="shared" si="90"/>
        <v/>
      </c>
      <c r="T656" s="181" t="str">
        <f>IFERROR(IF($B$3="NYSEG",(INDEX('BCA Inputs'!$N$14:$N$54,MATCH(I656,'BCA Inputs'!$M$14:$M$54,0))*P656+INDEX('BCA Inputs'!$O$14:$O$54,MATCH(I656,'BCA Inputs'!$M$14:$M$54,0))*O656+INDEX('BCA Inputs'!P:P,MATCH(I656,'BCA Inputs'!M:M,0))*Q656+INDEX('BCA Inputs'!Q:Q,MATCH(I656,'BCA Inputs'!M:M,0))*F656+INDEX('BCA Inputs'!R:R,MATCH(I656,'BCA Inputs'!M:M,0))*G656)+L656+N656,IF($B$3="RG&amp;E",(INDEX('BCA Inputs'!$AX$14:$AX$54,MATCH(I656,'BCA Inputs'!$AW$14:$AW$54,0))*P656+INDEX('BCA Inputs'!$AY$14:$AY$54,MATCH(I656,'BCA Inputs'!$AW$14:$AW$54,0))*O656+INDEX('BCA Inputs'!$AZ$14:$AZ$54,MATCH(I656,'BCA Inputs'!$AW$14:$AW$54,0))*Q656+INDEX('BCA Inputs'!$BA$14:$BA$54,MATCH(I656,'BCA Inputs'!$AW$14:$AW$54,0))*F656+INDEX('BCA Inputs'!$BB$14:$BB$54,MATCH(I656,'BCA Inputs'!$AW$14:$AW$54,0))*G656)+L656+N656,"")),"")</f>
        <v/>
      </c>
      <c r="U656" s="234" t="str">
        <f t="shared" si="91"/>
        <v/>
      </c>
      <c r="V656" s="234" t="str">
        <f t="shared" si="92"/>
        <v/>
      </c>
      <c r="W656" s="234" t="str">
        <f t="shared" si="93"/>
        <v/>
      </c>
      <c r="Y656" s="235" t="str">
        <f t="shared" si="94"/>
        <v/>
      </c>
      <c r="Z656" s="236" t="str">
        <f>IFERROR(IF($B$3="NYSEG",INDEX('BCA Inputs'!$X$14:$X$54,MATCH(I656,'BCA Inputs'!$M$14:$M$54,0))*P656+INDEX('BCA Inputs'!$Y$14:$Y$54,MATCH(I656,'BCA Inputs'!$M$14:$M$54,0))*O656+INDEX('BCA Inputs'!$Z$14:$Z$54,MATCH(I656,'BCA Inputs'!$M$14:$M$54,0))*Q656+INDEX('BCA Inputs'!$AA$14:$AA$54,MATCH(I656,'BCA Inputs'!$M$14:$M$54,0))*F656+INDEX('BCA Inputs'!$AB$14:$AB$54,MATCH(I656,'BCA Inputs'!$M$14:$M$54,0))*G656,IF($B$3="RG&amp;E",INDEX('BCA Inputs'!$BG$14:$BG$54,MATCH(I656,'BCA Inputs'!$AW$14:$AW$54,0))*P656+INDEX('BCA Inputs'!$BH$14:$BH$54,MATCH(I656,'BCA Inputs'!$AW$14:$AW$54,0))*O656+INDEX('BCA Inputs'!$BI$14:$BI$54,MATCH(I656,'BCA Inputs'!$AW$14:$AW$54,0))*Q656+INDEX('BCA Inputs'!$BJ$14:$BJ$54,MATCH(I656,'BCA Inputs'!$AW$14:$AW$54,0))*F656+INDEX('BCA Inputs'!$BK$14:$BK$54,MATCH(I656,'BCA Inputs'!$AW$14:$AW$54,0))*G656,"")),"")</f>
        <v/>
      </c>
      <c r="AA656" s="237" t="str">
        <f t="shared" si="95"/>
        <v/>
      </c>
      <c r="AC656" s="238" t="str">
        <f>IFERROR((K656+R656)+IF($B$3="NYSEG",INDEX('BCA Inputs'!$AI$14:$AI$54,MATCH(I656,'BCA Inputs'!$M$14:$M$54,0))*P656+INDEX('BCA Inputs'!$AJ$14:$AJ$54,MATCH(I656,'BCA Inputs'!$M$14:$M$54,0))*Q656,IF($B$3="RG&amp;E",INDEX('BCA Inputs'!$BR$14:$BR$54,MATCH(I656,'BCA Inputs'!$AW$14:$AW$54,0))*P656+INDEX('BCA Inputs'!$BS$14:$BS$54,MATCH(I656,'BCA Inputs'!$AW$14:$AW$54,0))*Q656,"")),"")</f>
        <v/>
      </c>
      <c r="AD656" s="181" t="str">
        <f>IFERROR(IF($B$3="NYSEG",INDEX('BCA Inputs'!$AD$14:$AD$54,MATCH(I656,'BCA Inputs'!$M$14:$M$54,0))*P656+INDEX('BCA Inputs'!$AE$14:$AE$54,MATCH(I656,'BCA Inputs'!$M$14:$M$54,0))*O656+INDEX('BCA Inputs'!$AF$14:$AF$54,MATCH(I656,'BCA Inputs'!$M$14:$M$54,0))*Q656+INDEX('BCA Inputs'!$AG$14:$AG$54,MATCH(I656,'BCA Inputs'!$M$14:$M$54,0))*F656+INDEX('BCA Inputs'!$AH$14:$AH$54,MATCH(I656,'BCA Inputs'!$M$14:$M$54,0))*G656,IF($B$3="RG&amp;E",INDEX('BCA Inputs'!$BM$14:$BM$54,MATCH(I656,'BCA Inputs'!$AW$14:$AW$54,0))*P656+INDEX('BCA Inputs'!$BN$14:$BN$54,MATCH(I656,'BCA Inputs'!$AW$14:$AW$54,0))*O656+INDEX('BCA Inputs'!$BO$14:$BO$54,MATCH(I656,'BCA Inputs'!$AW$14:$AW$54,0))*Q656+INDEX('BCA Inputs'!$BP$14:$BP$54,MATCH(I656,'BCA Inputs'!$AW$14:$AW$54,0))*F656+INDEX('BCA Inputs'!$BQ$14:$BQ$54,MATCH(I656,'BCA Inputs'!$AW$14:$AW$54,0))*G656,"")),"")</f>
        <v/>
      </c>
      <c r="AE656" s="237" t="str">
        <f t="shared" si="96"/>
        <v/>
      </c>
      <c r="AF656" s="198">
        <f t="shared" si="98"/>
        <v>0</v>
      </c>
      <c r="AG656" s="239">
        <f t="shared" si="99"/>
        <v>0</v>
      </c>
    </row>
    <row r="657" spans="1:33">
      <c r="A657" s="228"/>
      <c r="B657" s="176"/>
      <c r="C657" s="229"/>
      <c r="D657" s="230"/>
      <c r="E657" s="230"/>
      <c r="F657" s="230"/>
      <c r="G657" s="230"/>
      <c r="H657" s="231"/>
      <c r="I657" s="231"/>
      <c r="J657" s="232"/>
      <c r="K657" s="232"/>
      <c r="L657" s="232"/>
      <c r="M657" s="181">
        <f t="shared" si="97"/>
        <v>0</v>
      </c>
      <c r="N657" s="181">
        <f>IF(H657="",0,H657*I657*'Avoided Water Savings Cost'!$C$16)</f>
        <v>0</v>
      </c>
      <c r="O657" s="545">
        <f>IF(C657="",0,IF($B$3="NYSEG",C657/(1-'Avoided Electric Costs 2020'!$W$21),IF($B$3="RG&amp;E",C657/(1-'Avoided Electric Costs 2020'!$X$21),"")))</f>
        <v>0</v>
      </c>
      <c r="P657" s="546">
        <f>IF(D657="",0,IF($B$3="NYSEG",D657/(1-'Avoided Electric Costs 2020'!$W$21),IF($B$3="RG&amp;E",D657/(1-'Avoided Electric Costs 2020'!$X$21),"")))</f>
        <v>0</v>
      </c>
      <c r="Q657" s="546">
        <f>IF(E657="",0,IF($B$3="NYSEG",E657/(1-'Avoided Natural Gas Costs 2020'!$J$34),IF($B$3="RG&amp;E",E657/(1-'Avoided Natural Gas Costs 2020'!$K$34),"")))</f>
        <v>0</v>
      </c>
      <c r="R657" s="233" t="str">
        <f>IFERROR(IF(P657*'BCA Inputs'!$C$1+Q657*'BCA Inputs'!$C$2+F657*'BCA Inputs'!$C$2+G657*'BCA Inputs'!$C$2=0,"",P657*'BCA Inputs'!$C$1+Q657*'BCA Inputs'!$C$2+F657*'BCA Inputs'!$C$2+G657*'BCA Inputs'!$C$2),"")</f>
        <v/>
      </c>
      <c r="S657" s="181" t="str">
        <f t="shared" si="90"/>
        <v/>
      </c>
      <c r="T657" s="181" t="str">
        <f>IFERROR(IF($B$3="NYSEG",(INDEX('BCA Inputs'!$N$14:$N$54,MATCH(I657,'BCA Inputs'!$M$14:$M$54,0))*P657+INDEX('BCA Inputs'!$O$14:$O$54,MATCH(I657,'BCA Inputs'!$M$14:$M$54,0))*O657+INDEX('BCA Inputs'!P:P,MATCH(I657,'BCA Inputs'!M:M,0))*Q657+INDEX('BCA Inputs'!Q:Q,MATCH(I657,'BCA Inputs'!M:M,0))*F657+INDEX('BCA Inputs'!R:R,MATCH(I657,'BCA Inputs'!M:M,0))*G657)+L657+N657,IF($B$3="RG&amp;E",(INDEX('BCA Inputs'!$AX$14:$AX$54,MATCH(I657,'BCA Inputs'!$AW$14:$AW$54,0))*P657+INDEX('BCA Inputs'!$AY$14:$AY$54,MATCH(I657,'BCA Inputs'!$AW$14:$AW$54,0))*O657+INDEX('BCA Inputs'!$AZ$14:$AZ$54,MATCH(I657,'BCA Inputs'!$AW$14:$AW$54,0))*Q657+INDEX('BCA Inputs'!$BA$14:$BA$54,MATCH(I657,'BCA Inputs'!$AW$14:$AW$54,0))*F657+INDEX('BCA Inputs'!$BB$14:$BB$54,MATCH(I657,'BCA Inputs'!$AW$14:$AW$54,0))*G657)+L657+N657,"")),"")</f>
        <v/>
      </c>
      <c r="U657" s="234" t="str">
        <f t="shared" si="91"/>
        <v/>
      </c>
      <c r="V657" s="234" t="str">
        <f t="shared" si="92"/>
        <v/>
      </c>
      <c r="W657" s="234" t="str">
        <f t="shared" si="93"/>
        <v/>
      </c>
      <c r="Y657" s="235" t="str">
        <f t="shared" si="94"/>
        <v/>
      </c>
      <c r="Z657" s="236" t="str">
        <f>IFERROR(IF($B$3="NYSEG",INDEX('BCA Inputs'!$X$14:$X$54,MATCH(I657,'BCA Inputs'!$M$14:$M$54,0))*P657+INDEX('BCA Inputs'!$Y$14:$Y$54,MATCH(I657,'BCA Inputs'!$M$14:$M$54,0))*O657+INDEX('BCA Inputs'!$Z$14:$Z$54,MATCH(I657,'BCA Inputs'!$M$14:$M$54,0))*Q657+INDEX('BCA Inputs'!$AA$14:$AA$54,MATCH(I657,'BCA Inputs'!$M$14:$M$54,0))*F657+INDEX('BCA Inputs'!$AB$14:$AB$54,MATCH(I657,'BCA Inputs'!$M$14:$M$54,0))*G657,IF($B$3="RG&amp;E",INDEX('BCA Inputs'!$BG$14:$BG$54,MATCH(I657,'BCA Inputs'!$AW$14:$AW$54,0))*P657+INDEX('BCA Inputs'!$BH$14:$BH$54,MATCH(I657,'BCA Inputs'!$AW$14:$AW$54,0))*O657+INDEX('BCA Inputs'!$BI$14:$BI$54,MATCH(I657,'BCA Inputs'!$AW$14:$AW$54,0))*Q657+INDEX('BCA Inputs'!$BJ$14:$BJ$54,MATCH(I657,'BCA Inputs'!$AW$14:$AW$54,0))*F657+INDEX('BCA Inputs'!$BK$14:$BK$54,MATCH(I657,'BCA Inputs'!$AW$14:$AW$54,0))*G657,"")),"")</f>
        <v/>
      </c>
      <c r="AA657" s="237" t="str">
        <f t="shared" si="95"/>
        <v/>
      </c>
      <c r="AC657" s="238" t="str">
        <f>IFERROR((K657+R657)+IF($B$3="NYSEG",INDEX('BCA Inputs'!$AI$14:$AI$54,MATCH(I657,'BCA Inputs'!$M$14:$M$54,0))*P657+INDEX('BCA Inputs'!$AJ$14:$AJ$54,MATCH(I657,'BCA Inputs'!$M$14:$M$54,0))*Q657,IF($B$3="RG&amp;E",INDEX('BCA Inputs'!$BR$14:$BR$54,MATCH(I657,'BCA Inputs'!$AW$14:$AW$54,0))*P657+INDEX('BCA Inputs'!$BS$14:$BS$54,MATCH(I657,'BCA Inputs'!$AW$14:$AW$54,0))*Q657,"")),"")</f>
        <v/>
      </c>
      <c r="AD657" s="181" t="str">
        <f>IFERROR(IF($B$3="NYSEG",INDEX('BCA Inputs'!$AD$14:$AD$54,MATCH(I657,'BCA Inputs'!$M$14:$M$54,0))*P657+INDEX('BCA Inputs'!$AE$14:$AE$54,MATCH(I657,'BCA Inputs'!$M$14:$M$54,0))*O657+INDEX('BCA Inputs'!$AF$14:$AF$54,MATCH(I657,'BCA Inputs'!$M$14:$M$54,0))*Q657+INDEX('BCA Inputs'!$AG$14:$AG$54,MATCH(I657,'BCA Inputs'!$M$14:$M$54,0))*F657+INDEX('BCA Inputs'!$AH$14:$AH$54,MATCH(I657,'BCA Inputs'!$M$14:$M$54,0))*G657,IF($B$3="RG&amp;E",INDEX('BCA Inputs'!$BM$14:$BM$54,MATCH(I657,'BCA Inputs'!$AW$14:$AW$54,0))*P657+INDEX('BCA Inputs'!$BN$14:$BN$54,MATCH(I657,'BCA Inputs'!$AW$14:$AW$54,0))*O657+INDEX('BCA Inputs'!$BO$14:$BO$54,MATCH(I657,'BCA Inputs'!$AW$14:$AW$54,0))*Q657+INDEX('BCA Inputs'!$BP$14:$BP$54,MATCH(I657,'BCA Inputs'!$AW$14:$AW$54,0))*F657+INDEX('BCA Inputs'!$BQ$14:$BQ$54,MATCH(I657,'BCA Inputs'!$AW$14:$AW$54,0))*G657,"")),"")</f>
        <v/>
      </c>
      <c r="AE657" s="237" t="str">
        <f t="shared" si="96"/>
        <v/>
      </c>
      <c r="AF657" s="198">
        <f t="shared" si="98"/>
        <v>0</v>
      </c>
      <c r="AG657" s="239">
        <f t="shared" si="99"/>
        <v>0</v>
      </c>
    </row>
    <row r="658" spans="1:33">
      <c r="A658" s="228"/>
      <c r="B658" s="176"/>
      <c r="C658" s="229"/>
      <c r="D658" s="230"/>
      <c r="E658" s="230"/>
      <c r="F658" s="230"/>
      <c r="G658" s="230"/>
      <c r="H658" s="231"/>
      <c r="I658" s="231"/>
      <c r="J658" s="232"/>
      <c r="K658" s="232"/>
      <c r="L658" s="232"/>
      <c r="M658" s="181">
        <f t="shared" si="97"/>
        <v>0</v>
      </c>
      <c r="N658" s="181">
        <f>IF(H658="",0,H658*I658*'Avoided Water Savings Cost'!$C$16)</f>
        <v>0</v>
      </c>
      <c r="O658" s="545">
        <f>IF(C658="",0,IF($B$3="NYSEG",C658/(1-'Avoided Electric Costs 2020'!$W$21),IF($B$3="RG&amp;E",C658/(1-'Avoided Electric Costs 2020'!$X$21),"")))</f>
        <v>0</v>
      </c>
      <c r="P658" s="546">
        <f>IF(D658="",0,IF($B$3="NYSEG",D658/(1-'Avoided Electric Costs 2020'!$W$21),IF($B$3="RG&amp;E",D658/(1-'Avoided Electric Costs 2020'!$X$21),"")))</f>
        <v>0</v>
      </c>
      <c r="Q658" s="546">
        <f>IF(E658="",0,IF($B$3="NYSEG",E658/(1-'Avoided Natural Gas Costs 2020'!$J$34),IF($B$3="RG&amp;E",E658/(1-'Avoided Natural Gas Costs 2020'!$K$34),"")))</f>
        <v>0</v>
      </c>
      <c r="R658" s="233" t="str">
        <f>IFERROR(IF(P658*'BCA Inputs'!$C$1+Q658*'BCA Inputs'!$C$2+F658*'BCA Inputs'!$C$2+G658*'BCA Inputs'!$C$2=0,"",P658*'BCA Inputs'!$C$1+Q658*'BCA Inputs'!$C$2+F658*'BCA Inputs'!$C$2+G658*'BCA Inputs'!$C$2),"")</f>
        <v/>
      </c>
      <c r="S658" s="181" t="str">
        <f t="shared" si="90"/>
        <v/>
      </c>
      <c r="T658" s="181" t="str">
        <f>IFERROR(IF($B$3="NYSEG",(INDEX('BCA Inputs'!$N$14:$N$54,MATCH(I658,'BCA Inputs'!$M$14:$M$54,0))*P658+INDEX('BCA Inputs'!$O$14:$O$54,MATCH(I658,'BCA Inputs'!$M$14:$M$54,0))*O658+INDEX('BCA Inputs'!P:P,MATCH(I658,'BCA Inputs'!M:M,0))*Q658+INDEX('BCA Inputs'!Q:Q,MATCH(I658,'BCA Inputs'!M:M,0))*F658+INDEX('BCA Inputs'!R:R,MATCH(I658,'BCA Inputs'!M:M,0))*G658)+L658+N658,IF($B$3="RG&amp;E",(INDEX('BCA Inputs'!$AX$14:$AX$54,MATCH(I658,'BCA Inputs'!$AW$14:$AW$54,0))*P658+INDEX('BCA Inputs'!$AY$14:$AY$54,MATCH(I658,'BCA Inputs'!$AW$14:$AW$54,0))*O658+INDEX('BCA Inputs'!$AZ$14:$AZ$54,MATCH(I658,'BCA Inputs'!$AW$14:$AW$54,0))*Q658+INDEX('BCA Inputs'!$BA$14:$BA$54,MATCH(I658,'BCA Inputs'!$AW$14:$AW$54,0))*F658+INDEX('BCA Inputs'!$BB$14:$BB$54,MATCH(I658,'BCA Inputs'!$AW$14:$AW$54,0))*G658)+L658+N658,"")),"")</f>
        <v/>
      </c>
      <c r="U658" s="234" t="str">
        <f t="shared" si="91"/>
        <v/>
      </c>
      <c r="V658" s="234" t="str">
        <f t="shared" si="92"/>
        <v/>
      </c>
      <c r="W658" s="234" t="str">
        <f t="shared" si="93"/>
        <v/>
      </c>
      <c r="Y658" s="235" t="str">
        <f t="shared" si="94"/>
        <v/>
      </c>
      <c r="Z658" s="236" t="str">
        <f>IFERROR(IF($B$3="NYSEG",INDEX('BCA Inputs'!$X$14:$X$54,MATCH(I658,'BCA Inputs'!$M$14:$M$54,0))*P658+INDEX('BCA Inputs'!$Y$14:$Y$54,MATCH(I658,'BCA Inputs'!$M$14:$M$54,0))*O658+INDEX('BCA Inputs'!$Z$14:$Z$54,MATCH(I658,'BCA Inputs'!$M$14:$M$54,0))*Q658+INDEX('BCA Inputs'!$AA$14:$AA$54,MATCH(I658,'BCA Inputs'!$M$14:$M$54,0))*F658+INDEX('BCA Inputs'!$AB$14:$AB$54,MATCH(I658,'BCA Inputs'!$M$14:$M$54,0))*G658,IF($B$3="RG&amp;E",INDEX('BCA Inputs'!$BG$14:$BG$54,MATCH(I658,'BCA Inputs'!$AW$14:$AW$54,0))*P658+INDEX('BCA Inputs'!$BH$14:$BH$54,MATCH(I658,'BCA Inputs'!$AW$14:$AW$54,0))*O658+INDEX('BCA Inputs'!$BI$14:$BI$54,MATCH(I658,'BCA Inputs'!$AW$14:$AW$54,0))*Q658+INDEX('BCA Inputs'!$BJ$14:$BJ$54,MATCH(I658,'BCA Inputs'!$AW$14:$AW$54,0))*F658+INDEX('BCA Inputs'!$BK$14:$BK$54,MATCH(I658,'BCA Inputs'!$AW$14:$AW$54,0))*G658,"")),"")</f>
        <v/>
      </c>
      <c r="AA658" s="237" t="str">
        <f t="shared" si="95"/>
        <v/>
      </c>
      <c r="AC658" s="238" t="str">
        <f>IFERROR((K658+R658)+IF($B$3="NYSEG",INDEX('BCA Inputs'!$AI$14:$AI$54,MATCH(I658,'BCA Inputs'!$M$14:$M$54,0))*P658+INDEX('BCA Inputs'!$AJ$14:$AJ$54,MATCH(I658,'BCA Inputs'!$M$14:$M$54,0))*Q658,IF($B$3="RG&amp;E",INDEX('BCA Inputs'!$BR$14:$BR$54,MATCH(I658,'BCA Inputs'!$AW$14:$AW$54,0))*P658+INDEX('BCA Inputs'!$BS$14:$BS$54,MATCH(I658,'BCA Inputs'!$AW$14:$AW$54,0))*Q658,"")),"")</f>
        <v/>
      </c>
      <c r="AD658" s="181" t="str">
        <f>IFERROR(IF($B$3="NYSEG",INDEX('BCA Inputs'!$AD$14:$AD$54,MATCH(I658,'BCA Inputs'!$M$14:$M$54,0))*P658+INDEX('BCA Inputs'!$AE$14:$AE$54,MATCH(I658,'BCA Inputs'!$M$14:$M$54,0))*O658+INDEX('BCA Inputs'!$AF$14:$AF$54,MATCH(I658,'BCA Inputs'!$M$14:$M$54,0))*Q658+INDEX('BCA Inputs'!$AG$14:$AG$54,MATCH(I658,'BCA Inputs'!$M$14:$M$54,0))*F658+INDEX('BCA Inputs'!$AH$14:$AH$54,MATCH(I658,'BCA Inputs'!$M$14:$M$54,0))*G658,IF($B$3="RG&amp;E",INDEX('BCA Inputs'!$BM$14:$BM$54,MATCH(I658,'BCA Inputs'!$AW$14:$AW$54,0))*P658+INDEX('BCA Inputs'!$BN$14:$BN$54,MATCH(I658,'BCA Inputs'!$AW$14:$AW$54,0))*O658+INDEX('BCA Inputs'!$BO$14:$BO$54,MATCH(I658,'BCA Inputs'!$AW$14:$AW$54,0))*Q658+INDEX('BCA Inputs'!$BP$14:$BP$54,MATCH(I658,'BCA Inputs'!$AW$14:$AW$54,0))*F658+INDEX('BCA Inputs'!$BQ$14:$BQ$54,MATCH(I658,'BCA Inputs'!$AW$14:$AW$54,0))*G658,"")),"")</f>
        <v/>
      </c>
      <c r="AE658" s="237" t="str">
        <f t="shared" si="96"/>
        <v/>
      </c>
      <c r="AF658" s="198">
        <f t="shared" si="98"/>
        <v>0</v>
      </c>
      <c r="AG658" s="239">
        <f t="shared" si="99"/>
        <v>0</v>
      </c>
    </row>
    <row r="659" spans="1:33">
      <c r="A659" s="228"/>
      <c r="B659" s="176"/>
      <c r="C659" s="229"/>
      <c r="D659" s="230"/>
      <c r="E659" s="230"/>
      <c r="F659" s="230"/>
      <c r="G659" s="230"/>
      <c r="H659" s="231"/>
      <c r="I659" s="231"/>
      <c r="J659" s="232"/>
      <c r="K659" s="232"/>
      <c r="L659" s="232"/>
      <c r="M659" s="181">
        <f t="shared" si="97"/>
        <v>0</v>
      </c>
      <c r="N659" s="181">
        <f>IF(H659="",0,H659*I659*'Avoided Water Savings Cost'!$C$16)</f>
        <v>0</v>
      </c>
      <c r="O659" s="545">
        <f>IF(C659="",0,IF($B$3="NYSEG",C659/(1-'Avoided Electric Costs 2020'!$W$21),IF($B$3="RG&amp;E",C659/(1-'Avoided Electric Costs 2020'!$X$21),"")))</f>
        <v>0</v>
      </c>
      <c r="P659" s="546">
        <f>IF(D659="",0,IF($B$3="NYSEG",D659/(1-'Avoided Electric Costs 2020'!$W$21),IF($B$3="RG&amp;E",D659/(1-'Avoided Electric Costs 2020'!$X$21),"")))</f>
        <v>0</v>
      </c>
      <c r="Q659" s="546">
        <f>IF(E659="",0,IF($B$3="NYSEG",E659/(1-'Avoided Natural Gas Costs 2020'!$J$34),IF($B$3="RG&amp;E",E659/(1-'Avoided Natural Gas Costs 2020'!$K$34),"")))</f>
        <v>0</v>
      </c>
      <c r="R659" s="233" t="str">
        <f>IFERROR(IF(P659*'BCA Inputs'!$C$1+Q659*'BCA Inputs'!$C$2+F659*'BCA Inputs'!$C$2+G659*'BCA Inputs'!$C$2=0,"",P659*'BCA Inputs'!$C$1+Q659*'BCA Inputs'!$C$2+F659*'BCA Inputs'!$C$2+G659*'BCA Inputs'!$C$2),"")</f>
        <v/>
      </c>
      <c r="S659" s="181" t="str">
        <f t="shared" si="90"/>
        <v/>
      </c>
      <c r="T659" s="181" t="str">
        <f>IFERROR(IF($B$3="NYSEG",(INDEX('BCA Inputs'!$N$14:$N$54,MATCH(I659,'BCA Inputs'!$M$14:$M$54,0))*P659+INDEX('BCA Inputs'!$O$14:$O$54,MATCH(I659,'BCA Inputs'!$M$14:$M$54,0))*O659+INDEX('BCA Inputs'!P:P,MATCH(I659,'BCA Inputs'!M:M,0))*Q659+INDEX('BCA Inputs'!Q:Q,MATCH(I659,'BCA Inputs'!M:M,0))*F659+INDEX('BCA Inputs'!R:R,MATCH(I659,'BCA Inputs'!M:M,0))*G659)+L659+N659,IF($B$3="RG&amp;E",(INDEX('BCA Inputs'!$AX$14:$AX$54,MATCH(I659,'BCA Inputs'!$AW$14:$AW$54,0))*P659+INDEX('BCA Inputs'!$AY$14:$AY$54,MATCH(I659,'BCA Inputs'!$AW$14:$AW$54,0))*O659+INDEX('BCA Inputs'!$AZ$14:$AZ$54,MATCH(I659,'BCA Inputs'!$AW$14:$AW$54,0))*Q659+INDEX('BCA Inputs'!$BA$14:$BA$54,MATCH(I659,'BCA Inputs'!$AW$14:$AW$54,0))*F659+INDEX('BCA Inputs'!$BB$14:$BB$54,MATCH(I659,'BCA Inputs'!$AW$14:$AW$54,0))*G659)+L659+N659,"")),"")</f>
        <v/>
      </c>
      <c r="U659" s="234" t="str">
        <f t="shared" si="91"/>
        <v/>
      </c>
      <c r="V659" s="234" t="str">
        <f t="shared" si="92"/>
        <v/>
      </c>
      <c r="W659" s="234" t="str">
        <f t="shared" si="93"/>
        <v/>
      </c>
      <c r="Y659" s="235" t="str">
        <f t="shared" si="94"/>
        <v/>
      </c>
      <c r="Z659" s="236" t="str">
        <f>IFERROR(IF($B$3="NYSEG",INDEX('BCA Inputs'!$X$14:$X$54,MATCH(I659,'BCA Inputs'!$M$14:$M$54,0))*P659+INDEX('BCA Inputs'!$Y$14:$Y$54,MATCH(I659,'BCA Inputs'!$M$14:$M$54,0))*O659+INDEX('BCA Inputs'!$Z$14:$Z$54,MATCH(I659,'BCA Inputs'!$M$14:$M$54,0))*Q659+INDEX('BCA Inputs'!$AA$14:$AA$54,MATCH(I659,'BCA Inputs'!$M$14:$M$54,0))*F659+INDEX('BCA Inputs'!$AB$14:$AB$54,MATCH(I659,'BCA Inputs'!$M$14:$M$54,0))*G659,IF($B$3="RG&amp;E",INDEX('BCA Inputs'!$BG$14:$BG$54,MATCH(I659,'BCA Inputs'!$AW$14:$AW$54,0))*P659+INDEX('BCA Inputs'!$BH$14:$BH$54,MATCH(I659,'BCA Inputs'!$AW$14:$AW$54,0))*O659+INDEX('BCA Inputs'!$BI$14:$BI$54,MATCH(I659,'BCA Inputs'!$AW$14:$AW$54,0))*Q659+INDEX('BCA Inputs'!$BJ$14:$BJ$54,MATCH(I659,'BCA Inputs'!$AW$14:$AW$54,0))*F659+INDEX('BCA Inputs'!$BK$14:$BK$54,MATCH(I659,'BCA Inputs'!$AW$14:$AW$54,0))*G659,"")),"")</f>
        <v/>
      </c>
      <c r="AA659" s="237" t="str">
        <f t="shared" si="95"/>
        <v/>
      </c>
      <c r="AC659" s="238" t="str">
        <f>IFERROR((K659+R659)+IF($B$3="NYSEG",INDEX('BCA Inputs'!$AI$14:$AI$54,MATCH(I659,'BCA Inputs'!$M$14:$M$54,0))*P659+INDEX('BCA Inputs'!$AJ$14:$AJ$54,MATCH(I659,'BCA Inputs'!$M$14:$M$54,0))*Q659,IF($B$3="RG&amp;E",INDEX('BCA Inputs'!$BR$14:$BR$54,MATCH(I659,'BCA Inputs'!$AW$14:$AW$54,0))*P659+INDEX('BCA Inputs'!$BS$14:$BS$54,MATCH(I659,'BCA Inputs'!$AW$14:$AW$54,0))*Q659,"")),"")</f>
        <v/>
      </c>
      <c r="AD659" s="181" t="str">
        <f>IFERROR(IF($B$3="NYSEG",INDEX('BCA Inputs'!$AD$14:$AD$54,MATCH(I659,'BCA Inputs'!$M$14:$M$54,0))*P659+INDEX('BCA Inputs'!$AE$14:$AE$54,MATCH(I659,'BCA Inputs'!$M$14:$M$54,0))*O659+INDEX('BCA Inputs'!$AF$14:$AF$54,MATCH(I659,'BCA Inputs'!$M$14:$M$54,0))*Q659+INDEX('BCA Inputs'!$AG$14:$AG$54,MATCH(I659,'BCA Inputs'!$M$14:$M$54,0))*F659+INDEX('BCA Inputs'!$AH$14:$AH$54,MATCH(I659,'BCA Inputs'!$M$14:$M$54,0))*G659,IF($B$3="RG&amp;E",INDEX('BCA Inputs'!$BM$14:$BM$54,MATCH(I659,'BCA Inputs'!$AW$14:$AW$54,0))*P659+INDEX('BCA Inputs'!$BN$14:$BN$54,MATCH(I659,'BCA Inputs'!$AW$14:$AW$54,0))*O659+INDEX('BCA Inputs'!$BO$14:$BO$54,MATCH(I659,'BCA Inputs'!$AW$14:$AW$54,0))*Q659+INDEX('BCA Inputs'!$BP$14:$BP$54,MATCH(I659,'BCA Inputs'!$AW$14:$AW$54,0))*F659+INDEX('BCA Inputs'!$BQ$14:$BQ$54,MATCH(I659,'BCA Inputs'!$AW$14:$AW$54,0))*G659,"")),"")</f>
        <v/>
      </c>
      <c r="AE659" s="237" t="str">
        <f t="shared" si="96"/>
        <v/>
      </c>
      <c r="AF659" s="198">
        <f t="shared" si="98"/>
        <v>0</v>
      </c>
      <c r="AG659" s="239">
        <f t="shared" si="99"/>
        <v>0</v>
      </c>
    </row>
    <row r="660" spans="1:33">
      <c r="A660" s="228"/>
      <c r="B660" s="176"/>
      <c r="C660" s="229"/>
      <c r="D660" s="230"/>
      <c r="E660" s="230"/>
      <c r="F660" s="230"/>
      <c r="G660" s="230"/>
      <c r="H660" s="231"/>
      <c r="I660" s="231"/>
      <c r="J660" s="232"/>
      <c r="K660" s="232"/>
      <c r="L660" s="232"/>
      <c r="M660" s="181">
        <f t="shared" si="97"/>
        <v>0</v>
      </c>
      <c r="N660" s="181">
        <f>IF(H660="",0,H660*I660*'Avoided Water Savings Cost'!$C$16)</f>
        <v>0</v>
      </c>
      <c r="O660" s="545">
        <f>IF(C660="",0,IF($B$3="NYSEG",C660/(1-'Avoided Electric Costs 2020'!$W$21),IF($B$3="RG&amp;E",C660/(1-'Avoided Electric Costs 2020'!$X$21),"")))</f>
        <v>0</v>
      </c>
      <c r="P660" s="546">
        <f>IF(D660="",0,IF($B$3="NYSEG",D660/(1-'Avoided Electric Costs 2020'!$W$21),IF($B$3="RG&amp;E",D660/(1-'Avoided Electric Costs 2020'!$X$21),"")))</f>
        <v>0</v>
      </c>
      <c r="Q660" s="546">
        <f>IF(E660="",0,IF($B$3="NYSEG",E660/(1-'Avoided Natural Gas Costs 2020'!$J$34),IF($B$3="RG&amp;E",E660/(1-'Avoided Natural Gas Costs 2020'!$K$34),"")))</f>
        <v>0</v>
      </c>
      <c r="R660" s="233" t="str">
        <f>IFERROR(IF(P660*'BCA Inputs'!$C$1+Q660*'BCA Inputs'!$C$2+F660*'BCA Inputs'!$C$2+G660*'BCA Inputs'!$C$2=0,"",P660*'BCA Inputs'!$C$1+Q660*'BCA Inputs'!$C$2+F660*'BCA Inputs'!$C$2+G660*'BCA Inputs'!$C$2),"")</f>
        <v/>
      </c>
      <c r="S660" s="181" t="str">
        <f t="shared" si="90"/>
        <v/>
      </c>
      <c r="T660" s="181" t="str">
        <f>IFERROR(IF($B$3="NYSEG",(INDEX('BCA Inputs'!$N$14:$N$54,MATCH(I660,'BCA Inputs'!$M$14:$M$54,0))*P660+INDEX('BCA Inputs'!$O$14:$O$54,MATCH(I660,'BCA Inputs'!$M$14:$M$54,0))*O660+INDEX('BCA Inputs'!P:P,MATCH(I660,'BCA Inputs'!M:M,0))*Q660+INDEX('BCA Inputs'!Q:Q,MATCH(I660,'BCA Inputs'!M:M,0))*F660+INDEX('BCA Inputs'!R:R,MATCH(I660,'BCA Inputs'!M:M,0))*G660)+L660+N660,IF($B$3="RG&amp;E",(INDEX('BCA Inputs'!$AX$14:$AX$54,MATCH(I660,'BCA Inputs'!$AW$14:$AW$54,0))*P660+INDEX('BCA Inputs'!$AY$14:$AY$54,MATCH(I660,'BCA Inputs'!$AW$14:$AW$54,0))*O660+INDEX('BCA Inputs'!$AZ$14:$AZ$54,MATCH(I660,'BCA Inputs'!$AW$14:$AW$54,0))*Q660+INDEX('BCA Inputs'!$BA$14:$BA$54,MATCH(I660,'BCA Inputs'!$AW$14:$AW$54,0))*F660+INDEX('BCA Inputs'!$BB$14:$BB$54,MATCH(I660,'BCA Inputs'!$AW$14:$AW$54,0))*G660)+L660+N660,"")),"")</f>
        <v/>
      </c>
      <c r="U660" s="234" t="str">
        <f t="shared" si="91"/>
        <v/>
      </c>
      <c r="V660" s="234" t="str">
        <f t="shared" si="92"/>
        <v/>
      </c>
      <c r="W660" s="234" t="str">
        <f t="shared" si="93"/>
        <v/>
      </c>
      <c r="Y660" s="235" t="str">
        <f t="shared" si="94"/>
        <v/>
      </c>
      <c r="Z660" s="236" t="str">
        <f>IFERROR(IF($B$3="NYSEG",INDEX('BCA Inputs'!$X$14:$X$54,MATCH(I660,'BCA Inputs'!$M$14:$M$54,0))*P660+INDEX('BCA Inputs'!$Y$14:$Y$54,MATCH(I660,'BCA Inputs'!$M$14:$M$54,0))*O660+INDEX('BCA Inputs'!$Z$14:$Z$54,MATCH(I660,'BCA Inputs'!$M$14:$M$54,0))*Q660+INDEX('BCA Inputs'!$AA$14:$AA$54,MATCH(I660,'BCA Inputs'!$M$14:$M$54,0))*F660+INDEX('BCA Inputs'!$AB$14:$AB$54,MATCH(I660,'BCA Inputs'!$M$14:$M$54,0))*G660,IF($B$3="RG&amp;E",INDEX('BCA Inputs'!$BG$14:$BG$54,MATCH(I660,'BCA Inputs'!$AW$14:$AW$54,0))*P660+INDEX('BCA Inputs'!$BH$14:$BH$54,MATCH(I660,'BCA Inputs'!$AW$14:$AW$54,0))*O660+INDEX('BCA Inputs'!$BI$14:$BI$54,MATCH(I660,'BCA Inputs'!$AW$14:$AW$54,0))*Q660+INDEX('BCA Inputs'!$BJ$14:$BJ$54,MATCH(I660,'BCA Inputs'!$AW$14:$AW$54,0))*F660+INDEX('BCA Inputs'!$BK$14:$BK$54,MATCH(I660,'BCA Inputs'!$AW$14:$AW$54,0))*G660,"")),"")</f>
        <v/>
      </c>
      <c r="AA660" s="237" t="str">
        <f t="shared" si="95"/>
        <v/>
      </c>
      <c r="AC660" s="238" t="str">
        <f>IFERROR((K660+R660)+IF($B$3="NYSEG",INDEX('BCA Inputs'!$AI$14:$AI$54,MATCH(I660,'BCA Inputs'!$M$14:$M$54,0))*P660+INDEX('BCA Inputs'!$AJ$14:$AJ$54,MATCH(I660,'BCA Inputs'!$M$14:$M$54,0))*Q660,IF($B$3="RG&amp;E",INDEX('BCA Inputs'!$BR$14:$BR$54,MATCH(I660,'BCA Inputs'!$AW$14:$AW$54,0))*P660+INDEX('BCA Inputs'!$BS$14:$BS$54,MATCH(I660,'BCA Inputs'!$AW$14:$AW$54,0))*Q660,"")),"")</f>
        <v/>
      </c>
      <c r="AD660" s="181" t="str">
        <f>IFERROR(IF($B$3="NYSEG",INDEX('BCA Inputs'!$AD$14:$AD$54,MATCH(I660,'BCA Inputs'!$M$14:$M$54,0))*P660+INDEX('BCA Inputs'!$AE$14:$AE$54,MATCH(I660,'BCA Inputs'!$M$14:$M$54,0))*O660+INDEX('BCA Inputs'!$AF$14:$AF$54,MATCH(I660,'BCA Inputs'!$M$14:$M$54,0))*Q660+INDEX('BCA Inputs'!$AG$14:$AG$54,MATCH(I660,'BCA Inputs'!$M$14:$M$54,0))*F660+INDEX('BCA Inputs'!$AH$14:$AH$54,MATCH(I660,'BCA Inputs'!$M$14:$M$54,0))*G660,IF($B$3="RG&amp;E",INDEX('BCA Inputs'!$BM$14:$BM$54,MATCH(I660,'BCA Inputs'!$AW$14:$AW$54,0))*P660+INDEX('BCA Inputs'!$BN$14:$BN$54,MATCH(I660,'BCA Inputs'!$AW$14:$AW$54,0))*O660+INDEX('BCA Inputs'!$BO$14:$BO$54,MATCH(I660,'BCA Inputs'!$AW$14:$AW$54,0))*Q660+INDEX('BCA Inputs'!$BP$14:$BP$54,MATCH(I660,'BCA Inputs'!$AW$14:$AW$54,0))*F660+INDEX('BCA Inputs'!$BQ$14:$BQ$54,MATCH(I660,'BCA Inputs'!$AW$14:$AW$54,0))*G660,"")),"")</f>
        <v/>
      </c>
      <c r="AE660" s="237" t="str">
        <f t="shared" si="96"/>
        <v/>
      </c>
      <c r="AF660" s="198">
        <f t="shared" si="98"/>
        <v>0</v>
      </c>
      <c r="AG660" s="239">
        <f t="shared" si="99"/>
        <v>0</v>
      </c>
    </row>
    <row r="661" spans="1:33">
      <c r="A661" s="228"/>
      <c r="B661" s="176"/>
      <c r="C661" s="229"/>
      <c r="D661" s="230"/>
      <c r="E661" s="230"/>
      <c r="F661" s="230"/>
      <c r="G661" s="230"/>
      <c r="H661" s="231"/>
      <c r="I661" s="231"/>
      <c r="J661" s="232"/>
      <c r="K661" s="232"/>
      <c r="L661" s="232"/>
      <c r="M661" s="181">
        <f t="shared" si="97"/>
        <v>0</v>
      </c>
      <c r="N661" s="181">
        <f>IF(H661="",0,H661*I661*'Avoided Water Savings Cost'!$C$16)</f>
        <v>0</v>
      </c>
      <c r="O661" s="545">
        <f>IF(C661="",0,IF($B$3="NYSEG",C661/(1-'Avoided Electric Costs 2020'!$W$21),IF($B$3="RG&amp;E",C661/(1-'Avoided Electric Costs 2020'!$X$21),"")))</f>
        <v>0</v>
      </c>
      <c r="P661" s="546">
        <f>IF(D661="",0,IF($B$3="NYSEG",D661/(1-'Avoided Electric Costs 2020'!$W$21),IF($B$3="RG&amp;E",D661/(1-'Avoided Electric Costs 2020'!$X$21),"")))</f>
        <v>0</v>
      </c>
      <c r="Q661" s="546">
        <f>IF(E661="",0,IF($B$3="NYSEG",E661/(1-'Avoided Natural Gas Costs 2020'!$J$34),IF($B$3="RG&amp;E",E661/(1-'Avoided Natural Gas Costs 2020'!$K$34),"")))</f>
        <v>0</v>
      </c>
      <c r="R661" s="233" t="str">
        <f>IFERROR(IF(P661*'BCA Inputs'!$C$1+Q661*'BCA Inputs'!$C$2+F661*'BCA Inputs'!$C$2+G661*'BCA Inputs'!$C$2=0,"",P661*'BCA Inputs'!$C$1+Q661*'BCA Inputs'!$C$2+F661*'BCA Inputs'!$C$2+G661*'BCA Inputs'!$C$2),"")</f>
        <v/>
      </c>
      <c r="S661" s="181" t="str">
        <f t="shared" si="90"/>
        <v/>
      </c>
      <c r="T661" s="181" t="str">
        <f>IFERROR(IF($B$3="NYSEG",(INDEX('BCA Inputs'!$N$14:$N$54,MATCH(I661,'BCA Inputs'!$M$14:$M$54,0))*P661+INDEX('BCA Inputs'!$O$14:$O$54,MATCH(I661,'BCA Inputs'!$M$14:$M$54,0))*O661+INDEX('BCA Inputs'!P:P,MATCH(I661,'BCA Inputs'!M:M,0))*Q661+INDEX('BCA Inputs'!Q:Q,MATCH(I661,'BCA Inputs'!M:M,0))*F661+INDEX('BCA Inputs'!R:R,MATCH(I661,'BCA Inputs'!M:M,0))*G661)+L661+N661,IF($B$3="RG&amp;E",(INDEX('BCA Inputs'!$AX$14:$AX$54,MATCH(I661,'BCA Inputs'!$AW$14:$AW$54,0))*P661+INDEX('BCA Inputs'!$AY$14:$AY$54,MATCH(I661,'BCA Inputs'!$AW$14:$AW$54,0))*O661+INDEX('BCA Inputs'!$AZ$14:$AZ$54,MATCH(I661,'BCA Inputs'!$AW$14:$AW$54,0))*Q661+INDEX('BCA Inputs'!$BA$14:$BA$54,MATCH(I661,'BCA Inputs'!$AW$14:$AW$54,0))*F661+INDEX('BCA Inputs'!$BB$14:$BB$54,MATCH(I661,'BCA Inputs'!$AW$14:$AW$54,0))*G661)+L661+N661,"")),"")</f>
        <v/>
      </c>
      <c r="U661" s="234" t="str">
        <f t="shared" si="91"/>
        <v/>
      </c>
      <c r="V661" s="234" t="str">
        <f t="shared" si="92"/>
        <v/>
      </c>
      <c r="W661" s="234" t="str">
        <f t="shared" si="93"/>
        <v/>
      </c>
      <c r="Y661" s="235" t="str">
        <f t="shared" si="94"/>
        <v/>
      </c>
      <c r="Z661" s="236" t="str">
        <f>IFERROR(IF($B$3="NYSEG",INDEX('BCA Inputs'!$X$14:$X$54,MATCH(I661,'BCA Inputs'!$M$14:$M$54,0))*P661+INDEX('BCA Inputs'!$Y$14:$Y$54,MATCH(I661,'BCA Inputs'!$M$14:$M$54,0))*O661+INDEX('BCA Inputs'!$Z$14:$Z$54,MATCH(I661,'BCA Inputs'!$M$14:$M$54,0))*Q661+INDEX('BCA Inputs'!$AA$14:$AA$54,MATCH(I661,'BCA Inputs'!$M$14:$M$54,0))*F661+INDEX('BCA Inputs'!$AB$14:$AB$54,MATCH(I661,'BCA Inputs'!$M$14:$M$54,0))*G661,IF($B$3="RG&amp;E",INDEX('BCA Inputs'!$BG$14:$BG$54,MATCH(I661,'BCA Inputs'!$AW$14:$AW$54,0))*P661+INDEX('BCA Inputs'!$BH$14:$BH$54,MATCH(I661,'BCA Inputs'!$AW$14:$AW$54,0))*O661+INDEX('BCA Inputs'!$BI$14:$BI$54,MATCH(I661,'BCA Inputs'!$AW$14:$AW$54,0))*Q661+INDEX('BCA Inputs'!$BJ$14:$BJ$54,MATCH(I661,'BCA Inputs'!$AW$14:$AW$54,0))*F661+INDEX('BCA Inputs'!$BK$14:$BK$54,MATCH(I661,'BCA Inputs'!$AW$14:$AW$54,0))*G661,"")),"")</f>
        <v/>
      </c>
      <c r="AA661" s="237" t="str">
        <f t="shared" si="95"/>
        <v/>
      </c>
      <c r="AC661" s="238" t="str">
        <f>IFERROR((K661+R661)+IF($B$3="NYSEG",INDEX('BCA Inputs'!$AI$14:$AI$54,MATCH(I661,'BCA Inputs'!$M$14:$M$54,0))*P661+INDEX('BCA Inputs'!$AJ$14:$AJ$54,MATCH(I661,'BCA Inputs'!$M$14:$M$54,0))*Q661,IF($B$3="RG&amp;E",INDEX('BCA Inputs'!$BR$14:$BR$54,MATCH(I661,'BCA Inputs'!$AW$14:$AW$54,0))*P661+INDEX('BCA Inputs'!$BS$14:$BS$54,MATCH(I661,'BCA Inputs'!$AW$14:$AW$54,0))*Q661,"")),"")</f>
        <v/>
      </c>
      <c r="AD661" s="181" t="str">
        <f>IFERROR(IF($B$3="NYSEG",INDEX('BCA Inputs'!$AD$14:$AD$54,MATCH(I661,'BCA Inputs'!$M$14:$M$54,0))*P661+INDEX('BCA Inputs'!$AE$14:$AE$54,MATCH(I661,'BCA Inputs'!$M$14:$M$54,0))*O661+INDEX('BCA Inputs'!$AF$14:$AF$54,MATCH(I661,'BCA Inputs'!$M$14:$M$54,0))*Q661+INDEX('BCA Inputs'!$AG$14:$AG$54,MATCH(I661,'BCA Inputs'!$M$14:$M$54,0))*F661+INDEX('BCA Inputs'!$AH$14:$AH$54,MATCH(I661,'BCA Inputs'!$M$14:$M$54,0))*G661,IF($B$3="RG&amp;E",INDEX('BCA Inputs'!$BM$14:$BM$54,MATCH(I661,'BCA Inputs'!$AW$14:$AW$54,0))*P661+INDEX('BCA Inputs'!$BN$14:$BN$54,MATCH(I661,'BCA Inputs'!$AW$14:$AW$54,0))*O661+INDEX('BCA Inputs'!$BO$14:$BO$54,MATCH(I661,'BCA Inputs'!$AW$14:$AW$54,0))*Q661+INDEX('BCA Inputs'!$BP$14:$BP$54,MATCH(I661,'BCA Inputs'!$AW$14:$AW$54,0))*F661+INDEX('BCA Inputs'!$BQ$14:$BQ$54,MATCH(I661,'BCA Inputs'!$AW$14:$AW$54,0))*G661,"")),"")</f>
        <v/>
      </c>
      <c r="AE661" s="237" t="str">
        <f t="shared" si="96"/>
        <v/>
      </c>
      <c r="AF661" s="198">
        <f t="shared" si="98"/>
        <v>0</v>
      </c>
      <c r="AG661" s="239">
        <f t="shared" si="99"/>
        <v>0</v>
      </c>
    </row>
    <row r="662" spans="1:33">
      <c r="A662" s="228"/>
      <c r="B662" s="176"/>
      <c r="C662" s="229"/>
      <c r="D662" s="230"/>
      <c r="E662" s="230"/>
      <c r="F662" s="230"/>
      <c r="G662" s="230"/>
      <c r="H662" s="231"/>
      <c r="I662" s="231"/>
      <c r="J662" s="232"/>
      <c r="K662" s="232"/>
      <c r="L662" s="232"/>
      <c r="M662" s="181">
        <f t="shared" si="97"/>
        <v>0</v>
      </c>
      <c r="N662" s="181">
        <f>IF(H662="",0,H662*I662*'Avoided Water Savings Cost'!$C$16)</f>
        <v>0</v>
      </c>
      <c r="O662" s="545">
        <f>IF(C662="",0,IF($B$3="NYSEG",C662/(1-'Avoided Electric Costs 2020'!$W$21),IF($B$3="RG&amp;E",C662/(1-'Avoided Electric Costs 2020'!$X$21),"")))</f>
        <v>0</v>
      </c>
      <c r="P662" s="546">
        <f>IF(D662="",0,IF($B$3="NYSEG",D662/(1-'Avoided Electric Costs 2020'!$W$21),IF($B$3="RG&amp;E",D662/(1-'Avoided Electric Costs 2020'!$X$21),"")))</f>
        <v>0</v>
      </c>
      <c r="Q662" s="546">
        <f>IF(E662="",0,IF($B$3="NYSEG",E662/(1-'Avoided Natural Gas Costs 2020'!$J$34),IF($B$3="RG&amp;E",E662/(1-'Avoided Natural Gas Costs 2020'!$K$34),"")))</f>
        <v>0</v>
      </c>
      <c r="R662" s="233" t="str">
        <f>IFERROR(IF(P662*'BCA Inputs'!$C$1+Q662*'BCA Inputs'!$C$2+F662*'BCA Inputs'!$C$2+G662*'BCA Inputs'!$C$2=0,"",P662*'BCA Inputs'!$C$1+Q662*'BCA Inputs'!$C$2+F662*'BCA Inputs'!$C$2+G662*'BCA Inputs'!$C$2),"")</f>
        <v/>
      </c>
      <c r="S662" s="181" t="str">
        <f t="shared" si="90"/>
        <v/>
      </c>
      <c r="T662" s="181" t="str">
        <f>IFERROR(IF($B$3="NYSEG",(INDEX('BCA Inputs'!$N$14:$N$54,MATCH(I662,'BCA Inputs'!$M$14:$M$54,0))*P662+INDEX('BCA Inputs'!$O$14:$O$54,MATCH(I662,'BCA Inputs'!$M$14:$M$54,0))*O662+INDEX('BCA Inputs'!P:P,MATCH(I662,'BCA Inputs'!M:M,0))*Q662+INDEX('BCA Inputs'!Q:Q,MATCH(I662,'BCA Inputs'!M:M,0))*F662+INDEX('BCA Inputs'!R:R,MATCH(I662,'BCA Inputs'!M:M,0))*G662)+L662+N662,IF($B$3="RG&amp;E",(INDEX('BCA Inputs'!$AX$14:$AX$54,MATCH(I662,'BCA Inputs'!$AW$14:$AW$54,0))*P662+INDEX('BCA Inputs'!$AY$14:$AY$54,MATCH(I662,'BCA Inputs'!$AW$14:$AW$54,0))*O662+INDEX('BCA Inputs'!$AZ$14:$AZ$54,MATCH(I662,'BCA Inputs'!$AW$14:$AW$54,0))*Q662+INDEX('BCA Inputs'!$BA$14:$BA$54,MATCH(I662,'BCA Inputs'!$AW$14:$AW$54,0))*F662+INDEX('BCA Inputs'!$BB$14:$BB$54,MATCH(I662,'BCA Inputs'!$AW$14:$AW$54,0))*G662)+L662+N662,"")),"")</f>
        <v/>
      </c>
      <c r="U662" s="234" t="str">
        <f t="shared" si="91"/>
        <v/>
      </c>
      <c r="V662" s="234" t="str">
        <f t="shared" si="92"/>
        <v/>
      </c>
      <c r="W662" s="234" t="str">
        <f t="shared" si="93"/>
        <v/>
      </c>
      <c r="Y662" s="235" t="str">
        <f t="shared" si="94"/>
        <v/>
      </c>
      <c r="Z662" s="236" t="str">
        <f>IFERROR(IF($B$3="NYSEG",INDEX('BCA Inputs'!$X$14:$X$54,MATCH(I662,'BCA Inputs'!$M$14:$M$54,0))*P662+INDEX('BCA Inputs'!$Y$14:$Y$54,MATCH(I662,'BCA Inputs'!$M$14:$M$54,0))*O662+INDEX('BCA Inputs'!$Z$14:$Z$54,MATCH(I662,'BCA Inputs'!$M$14:$M$54,0))*Q662+INDEX('BCA Inputs'!$AA$14:$AA$54,MATCH(I662,'BCA Inputs'!$M$14:$M$54,0))*F662+INDEX('BCA Inputs'!$AB$14:$AB$54,MATCH(I662,'BCA Inputs'!$M$14:$M$54,0))*G662,IF($B$3="RG&amp;E",INDEX('BCA Inputs'!$BG$14:$BG$54,MATCH(I662,'BCA Inputs'!$AW$14:$AW$54,0))*P662+INDEX('BCA Inputs'!$BH$14:$BH$54,MATCH(I662,'BCA Inputs'!$AW$14:$AW$54,0))*O662+INDEX('BCA Inputs'!$BI$14:$BI$54,MATCH(I662,'BCA Inputs'!$AW$14:$AW$54,0))*Q662+INDEX('BCA Inputs'!$BJ$14:$BJ$54,MATCH(I662,'BCA Inputs'!$AW$14:$AW$54,0))*F662+INDEX('BCA Inputs'!$BK$14:$BK$54,MATCH(I662,'BCA Inputs'!$AW$14:$AW$54,0))*G662,"")),"")</f>
        <v/>
      </c>
      <c r="AA662" s="237" t="str">
        <f t="shared" si="95"/>
        <v/>
      </c>
      <c r="AC662" s="238" t="str">
        <f>IFERROR((K662+R662)+IF($B$3="NYSEG",INDEX('BCA Inputs'!$AI$14:$AI$54,MATCH(I662,'BCA Inputs'!$M$14:$M$54,0))*P662+INDEX('BCA Inputs'!$AJ$14:$AJ$54,MATCH(I662,'BCA Inputs'!$M$14:$M$54,0))*Q662,IF($B$3="RG&amp;E",INDEX('BCA Inputs'!$BR$14:$BR$54,MATCH(I662,'BCA Inputs'!$AW$14:$AW$54,0))*P662+INDEX('BCA Inputs'!$BS$14:$BS$54,MATCH(I662,'BCA Inputs'!$AW$14:$AW$54,0))*Q662,"")),"")</f>
        <v/>
      </c>
      <c r="AD662" s="181" t="str">
        <f>IFERROR(IF($B$3="NYSEG",INDEX('BCA Inputs'!$AD$14:$AD$54,MATCH(I662,'BCA Inputs'!$M$14:$M$54,0))*P662+INDEX('BCA Inputs'!$AE$14:$AE$54,MATCH(I662,'BCA Inputs'!$M$14:$M$54,0))*O662+INDEX('BCA Inputs'!$AF$14:$AF$54,MATCH(I662,'BCA Inputs'!$M$14:$M$54,0))*Q662+INDEX('BCA Inputs'!$AG$14:$AG$54,MATCH(I662,'BCA Inputs'!$M$14:$M$54,0))*F662+INDEX('BCA Inputs'!$AH$14:$AH$54,MATCH(I662,'BCA Inputs'!$M$14:$M$54,0))*G662,IF($B$3="RG&amp;E",INDEX('BCA Inputs'!$BM$14:$BM$54,MATCH(I662,'BCA Inputs'!$AW$14:$AW$54,0))*P662+INDEX('BCA Inputs'!$BN$14:$BN$54,MATCH(I662,'BCA Inputs'!$AW$14:$AW$54,0))*O662+INDEX('BCA Inputs'!$BO$14:$BO$54,MATCH(I662,'BCA Inputs'!$AW$14:$AW$54,0))*Q662+INDEX('BCA Inputs'!$BP$14:$BP$54,MATCH(I662,'BCA Inputs'!$AW$14:$AW$54,0))*F662+INDEX('BCA Inputs'!$BQ$14:$BQ$54,MATCH(I662,'BCA Inputs'!$AW$14:$AW$54,0))*G662,"")),"")</f>
        <v/>
      </c>
      <c r="AE662" s="237" t="str">
        <f t="shared" si="96"/>
        <v/>
      </c>
      <c r="AF662" s="198">
        <f t="shared" si="98"/>
        <v>0</v>
      </c>
      <c r="AG662" s="239">
        <f t="shared" si="99"/>
        <v>0</v>
      </c>
    </row>
    <row r="663" spans="1:33">
      <c r="A663" s="228"/>
      <c r="B663" s="176"/>
      <c r="C663" s="229"/>
      <c r="D663" s="230"/>
      <c r="E663" s="230"/>
      <c r="F663" s="230"/>
      <c r="G663" s="230"/>
      <c r="H663" s="231"/>
      <c r="I663" s="231"/>
      <c r="J663" s="232"/>
      <c r="K663" s="232"/>
      <c r="L663" s="232"/>
      <c r="M663" s="181">
        <f t="shared" si="97"/>
        <v>0</v>
      </c>
      <c r="N663" s="181">
        <f>IF(H663="",0,H663*I663*'Avoided Water Savings Cost'!$C$16)</f>
        <v>0</v>
      </c>
      <c r="O663" s="545">
        <f>IF(C663="",0,IF($B$3="NYSEG",C663/(1-'Avoided Electric Costs 2020'!$W$21),IF($B$3="RG&amp;E",C663/(1-'Avoided Electric Costs 2020'!$X$21),"")))</f>
        <v>0</v>
      </c>
      <c r="P663" s="546">
        <f>IF(D663="",0,IF($B$3="NYSEG",D663/(1-'Avoided Electric Costs 2020'!$W$21),IF($B$3="RG&amp;E",D663/(1-'Avoided Electric Costs 2020'!$X$21),"")))</f>
        <v>0</v>
      </c>
      <c r="Q663" s="546">
        <f>IF(E663="",0,IF($B$3="NYSEG",E663/(1-'Avoided Natural Gas Costs 2020'!$J$34),IF($B$3="RG&amp;E",E663/(1-'Avoided Natural Gas Costs 2020'!$K$34),"")))</f>
        <v>0</v>
      </c>
      <c r="R663" s="233" t="str">
        <f>IFERROR(IF(P663*'BCA Inputs'!$C$1+Q663*'BCA Inputs'!$C$2+F663*'BCA Inputs'!$C$2+G663*'BCA Inputs'!$C$2=0,"",P663*'BCA Inputs'!$C$1+Q663*'BCA Inputs'!$C$2+F663*'BCA Inputs'!$C$2+G663*'BCA Inputs'!$C$2),"")</f>
        <v/>
      </c>
      <c r="S663" s="181" t="str">
        <f t="shared" ref="S663:S726" si="100">IFERROR(IF(J663+R663=0,"",J663+R663),"")</f>
        <v/>
      </c>
      <c r="T663" s="181" t="str">
        <f>IFERROR(IF($B$3="NYSEG",(INDEX('BCA Inputs'!$N$14:$N$54,MATCH(I663,'BCA Inputs'!$M$14:$M$54,0))*P663+INDEX('BCA Inputs'!$O$14:$O$54,MATCH(I663,'BCA Inputs'!$M$14:$M$54,0))*O663+INDEX('BCA Inputs'!P:P,MATCH(I663,'BCA Inputs'!M:M,0))*Q663+INDEX('BCA Inputs'!Q:Q,MATCH(I663,'BCA Inputs'!M:M,0))*F663+INDEX('BCA Inputs'!R:R,MATCH(I663,'BCA Inputs'!M:M,0))*G663)+L663+N663,IF($B$3="RG&amp;E",(INDEX('BCA Inputs'!$AX$14:$AX$54,MATCH(I663,'BCA Inputs'!$AW$14:$AW$54,0))*P663+INDEX('BCA Inputs'!$AY$14:$AY$54,MATCH(I663,'BCA Inputs'!$AW$14:$AW$54,0))*O663+INDEX('BCA Inputs'!$AZ$14:$AZ$54,MATCH(I663,'BCA Inputs'!$AW$14:$AW$54,0))*Q663+INDEX('BCA Inputs'!$BA$14:$BA$54,MATCH(I663,'BCA Inputs'!$AW$14:$AW$54,0))*F663+INDEX('BCA Inputs'!$BB$14:$BB$54,MATCH(I663,'BCA Inputs'!$AW$14:$AW$54,0))*G663)+L663+N663,"")),"")</f>
        <v/>
      </c>
      <c r="U663" s="234" t="str">
        <f t="shared" ref="U663:U726" si="101">IFERROR(T663/S663,"")</f>
        <v/>
      </c>
      <c r="V663" s="234" t="str">
        <f t="shared" ref="V663:V726" si="102">IFERROR(J663/(D663*$B$6+E663*$B$7+F663*$B$7+G663*$B$7+M663+N663/I663),"")</f>
        <v/>
      </c>
      <c r="W663" s="234" t="str">
        <f t="shared" ref="W663:W726" si="103">IFERROR((J663-K663)/(D663*$B$6+E663*$B$7+F663*$B$7+G663*$B$7+M663+N663/I663),"")</f>
        <v/>
      </c>
      <c r="Y663" s="235" t="str">
        <f t="shared" ref="Y663:Y726" si="104">IFERROR(K663+R663,"")</f>
        <v/>
      </c>
      <c r="Z663" s="236" t="str">
        <f>IFERROR(IF($B$3="NYSEG",INDEX('BCA Inputs'!$X$14:$X$54,MATCH(I663,'BCA Inputs'!$M$14:$M$54,0))*P663+INDEX('BCA Inputs'!$Y$14:$Y$54,MATCH(I663,'BCA Inputs'!$M$14:$M$54,0))*O663+INDEX('BCA Inputs'!$Z$14:$Z$54,MATCH(I663,'BCA Inputs'!$M$14:$M$54,0))*Q663+INDEX('BCA Inputs'!$AA$14:$AA$54,MATCH(I663,'BCA Inputs'!$M$14:$M$54,0))*F663+INDEX('BCA Inputs'!$AB$14:$AB$54,MATCH(I663,'BCA Inputs'!$M$14:$M$54,0))*G663,IF($B$3="RG&amp;E",INDEX('BCA Inputs'!$BG$14:$BG$54,MATCH(I663,'BCA Inputs'!$AW$14:$AW$54,0))*P663+INDEX('BCA Inputs'!$BH$14:$BH$54,MATCH(I663,'BCA Inputs'!$AW$14:$AW$54,0))*O663+INDEX('BCA Inputs'!$BI$14:$BI$54,MATCH(I663,'BCA Inputs'!$AW$14:$AW$54,0))*Q663+INDEX('BCA Inputs'!$BJ$14:$BJ$54,MATCH(I663,'BCA Inputs'!$AW$14:$AW$54,0))*F663+INDEX('BCA Inputs'!$BK$14:$BK$54,MATCH(I663,'BCA Inputs'!$AW$14:$AW$54,0))*G663,"")),"")</f>
        <v/>
      </c>
      <c r="AA663" s="237" t="str">
        <f t="shared" ref="AA663:AA726" si="105">IFERROR(Z663/Y663,"")</f>
        <v/>
      </c>
      <c r="AC663" s="238" t="str">
        <f>IFERROR((K663+R663)+IF($B$3="NYSEG",INDEX('BCA Inputs'!$AI$14:$AI$54,MATCH(I663,'BCA Inputs'!$M$14:$M$54,0))*P663+INDEX('BCA Inputs'!$AJ$14:$AJ$54,MATCH(I663,'BCA Inputs'!$M$14:$M$54,0))*Q663,IF($B$3="RG&amp;E",INDEX('BCA Inputs'!$BR$14:$BR$54,MATCH(I663,'BCA Inputs'!$AW$14:$AW$54,0))*P663+INDEX('BCA Inputs'!$BS$14:$BS$54,MATCH(I663,'BCA Inputs'!$AW$14:$AW$54,0))*Q663,"")),"")</f>
        <v/>
      </c>
      <c r="AD663" s="181" t="str">
        <f>IFERROR(IF($B$3="NYSEG",INDEX('BCA Inputs'!$AD$14:$AD$54,MATCH(I663,'BCA Inputs'!$M$14:$M$54,0))*P663+INDEX('BCA Inputs'!$AE$14:$AE$54,MATCH(I663,'BCA Inputs'!$M$14:$M$54,0))*O663+INDEX('BCA Inputs'!$AF$14:$AF$54,MATCH(I663,'BCA Inputs'!$M$14:$M$54,0))*Q663+INDEX('BCA Inputs'!$AG$14:$AG$54,MATCH(I663,'BCA Inputs'!$M$14:$M$54,0))*F663+INDEX('BCA Inputs'!$AH$14:$AH$54,MATCH(I663,'BCA Inputs'!$M$14:$M$54,0))*G663,IF($B$3="RG&amp;E",INDEX('BCA Inputs'!$BM$14:$BM$54,MATCH(I663,'BCA Inputs'!$AW$14:$AW$54,0))*P663+INDEX('BCA Inputs'!$BN$14:$BN$54,MATCH(I663,'BCA Inputs'!$AW$14:$AW$54,0))*O663+INDEX('BCA Inputs'!$BO$14:$BO$54,MATCH(I663,'BCA Inputs'!$AW$14:$AW$54,0))*Q663+INDEX('BCA Inputs'!$BP$14:$BP$54,MATCH(I663,'BCA Inputs'!$AW$14:$AW$54,0))*F663+INDEX('BCA Inputs'!$BQ$14:$BQ$54,MATCH(I663,'BCA Inputs'!$AW$14:$AW$54,0))*G663,"")),"")</f>
        <v/>
      </c>
      <c r="AE663" s="237" t="str">
        <f t="shared" ref="AE663:AE726" si="106">IFERROR(AD663/AC663,"")</f>
        <v/>
      </c>
      <c r="AF663" s="198">
        <f t="shared" si="98"/>
        <v>0</v>
      </c>
      <c r="AG663" s="239">
        <f t="shared" si="99"/>
        <v>0</v>
      </c>
    </row>
    <row r="664" spans="1:33">
      <c r="A664" s="228"/>
      <c r="B664" s="176"/>
      <c r="C664" s="229"/>
      <c r="D664" s="230"/>
      <c r="E664" s="230"/>
      <c r="F664" s="230"/>
      <c r="G664" s="230"/>
      <c r="H664" s="231"/>
      <c r="I664" s="231"/>
      <c r="J664" s="232"/>
      <c r="K664" s="232"/>
      <c r="L664" s="232"/>
      <c r="M664" s="181">
        <f t="shared" ref="M664:M727" si="107">IF(L664="",0,L664/I664)</f>
        <v>0</v>
      </c>
      <c r="N664" s="181">
        <f>IF(H664="",0,H664*I664*'Avoided Water Savings Cost'!$C$16)</f>
        <v>0</v>
      </c>
      <c r="O664" s="545">
        <f>IF(C664="",0,IF($B$3="NYSEG",C664/(1-'Avoided Electric Costs 2020'!$W$21),IF($B$3="RG&amp;E",C664/(1-'Avoided Electric Costs 2020'!$X$21),"")))</f>
        <v>0</v>
      </c>
      <c r="P664" s="546">
        <f>IF(D664="",0,IF($B$3="NYSEG",D664/(1-'Avoided Electric Costs 2020'!$W$21),IF($B$3="RG&amp;E",D664/(1-'Avoided Electric Costs 2020'!$X$21),"")))</f>
        <v>0</v>
      </c>
      <c r="Q664" s="546">
        <f>IF(E664="",0,IF($B$3="NYSEG",E664/(1-'Avoided Natural Gas Costs 2020'!$J$34),IF($B$3="RG&amp;E",E664/(1-'Avoided Natural Gas Costs 2020'!$K$34),"")))</f>
        <v>0</v>
      </c>
      <c r="R664" s="233" t="str">
        <f>IFERROR(IF(P664*'BCA Inputs'!$C$1+Q664*'BCA Inputs'!$C$2+F664*'BCA Inputs'!$C$2+G664*'BCA Inputs'!$C$2=0,"",P664*'BCA Inputs'!$C$1+Q664*'BCA Inputs'!$C$2+F664*'BCA Inputs'!$C$2+G664*'BCA Inputs'!$C$2),"")</f>
        <v/>
      </c>
      <c r="S664" s="181" t="str">
        <f t="shared" si="100"/>
        <v/>
      </c>
      <c r="T664" s="181" t="str">
        <f>IFERROR(IF($B$3="NYSEG",(INDEX('BCA Inputs'!$N$14:$N$54,MATCH(I664,'BCA Inputs'!$M$14:$M$54,0))*P664+INDEX('BCA Inputs'!$O$14:$O$54,MATCH(I664,'BCA Inputs'!$M$14:$M$54,0))*O664+INDEX('BCA Inputs'!P:P,MATCH(I664,'BCA Inputs'!M:M,0))*Q664+INDEX('BCA Inputs'!Q:Q,MATCH(I664,'BCA Inputs'!M:M,0))*F664+INDEX('BCA Inputs'!R:R,MATCH(I664,'BCA Inputs'!M:M,0))*G664)+L664+N664,IF($B$3="RG&amp;E",(INDEX('BCA Inputs'!$AX$14:$AX$54,MATCH(I664,'BCA Inputs'!$AW$14:$AW$54,0))*P664+INDEX('BCA Inputs'!$AY$14:$AY$54,MATCH(I664,'BCA Inputs'!$AW$14:$AW$54,0))*O664+INDEX('BCA Inputs'!$AZ$14:$AZ$54,MATCH(I664,'BCA Inputs'!$AW$14:$AW$54,0))*Q664+INDEX('BCA Inputs'!$BA$14:$BA$54,MATCH(I664,'BCA Inputs'!$AW$14:$AW$54,0))*F664+INDEX('BCA Inputs'!$BB$14:$BB$54,MATCH(I664,'BCA Inputs'!$AW$14:$AW$54,0))*G664)+L664+N664,"")),"")</f>
        <v/>
      </c>
      <c r="U664" s="234" t="str">
        <f t="shared" si="101"/>
        <v/>
      </c>
      <c r="V664" s="234" t="str">
        <f t="shared" si="102"/>
        <v/>
      </c>
      <c r="W664" s="234" t="str">
        <f t="shared" si="103"/>
        <v/>
      </c>
      <c r="Y664" s="235" t="str">
        <f t="shared" si="104"/>
        <v/>
      </c>
      <c r="Z664" s="236" t="str">
        <f>IFERROR(IF($B$3="NYSEG",INDEX('BCA Inputs'!$X$14:$X$54,MATCH(I664,'BCA Inputs'!$M$14:$M$54,0))*P664+INDEX('BCA Inputs'!$Y$14:$Y$54,MATCH(I664,'BCA Inputs'!$M$14:$M$54,0))*O664+INDEX('BCA Inputs'!$Z$14:$Z$54,MATCH(I664,'BCA Inputs'!$M$14:$M$54,0))*Q664+INDEX('BCA Inputs'!$AA$14:$AA$54,MATCH(I664,'BCA Inputs'!$M$14:$M$54,0))*F664+INDEX('BCA Inputs'!$AB$14:$AB$54,MATCH(I664,'BCA Inputs'!$M$14:$M$54,0))*G664,IF($B$3="RG&amp;E",INDEX('BCA Inputs'!$BG$14:$BG$54,MATCH(I664,'BCA Inputs'!$AW$14:$AW$54,0))*P664+INDEX('BCA Inputs'!$BH$14:$BH$54,MATCH(I664,'BCA Inputs'!$AW$14:$AW$54,0))*O664+INDEX('BCA Inputs'!$BI$14:$BI$54,MATCH(I664,'BCA Inputs'!$AW$14:$AW$54,0))*Q664+INDEX('BCA Inputs'!$BJ$14:$BJ$54,MATCH(I664,'BCA Inputs'!$AW$14:$AW$54,0))*F664+INDEX('BCA Inputs'!$BK$14:$BK$54,MATCH(I664,'BCA Inputs'!$AW$14:$AW$54,0))*G664,"")),"")</f>
        <v/>
      </c>
      <c r="AA664" s="237" t="str">
        <f t="shared" si="105"/>
        <v/>
      </c>
      <c r="AC664" s="238" t="str">
        <f>IFERROR((K664+R664)+IF($B$3="NYSEG",INDEX('BCA Inputs'!$AI$14:$AI$54,MATCH(I664,'BCA Inputs'!$M$14:$M$54,0))*P664+INDEX('BCA Inputs'!$AJ$14:$AJ$54,MATCH(I664,'BCA Inputs'!$M$14:$M$54,0))*Q664,IF($B$3="RG&amp;E",INDEX('BCA Inputs'!$BR$14:$BR$54,MATCH(I664,'BCA Inputs'!$AW$14:$AW$54,0))*P664+INDEX('BCA Inputs'!$BS$14:$BS$54,MATCH(I664,'BCA Inputs'!$AW$14:$AW$54,0))*Q664,"")),"")</f>
        <v/>
      </c>
      <c r="AD664" s="181" t="str">
        <f>IFERROR(IF($B$3="NYSEG",INDEX('BCA Inputs'!$AD$14:$AD$54,MATCH(I664,'BCA Inputs'!$M$14:$M$54,0))*P664+INDEX('BCA Inputs'!$AE$14:$AE$54,MATCH(I664,'BCA Inputs'!$M$14:$M$54,0))*O664+INDEX('BCA Inputs'!$AF$14:$AF$54,MATCH(I664,'BCA Inputs'!$M$14:$M$54,0))*Q664+INDEX('BCA Inputs'!$AG$14:$AG$54,MATCH(I664,'BCA Inputs'!$M$14:$M$54,0))*F664+INDEX('BCA Inputs'!$AH$14:$AH$54,MATCH(I664,'BCA Inputs'!$M$14:$M$54,0))*G664,IF($B$3="RG&amp;E",INDEX('BCA Inputs'!$BM$14:$BM$54,MATCH(I664,'BCA Inputs'!$AW$14:$AW$54,0))*P664+INDEX('BCA Inputs'!$BN$14:$BN$54,MATCH(I664,'BCA Inputs'!$AW$14:$AW$54,0))*O664+INDEX('BCA Inputs'!$BO$14:$BO$54,MATCH(I664,'BCA Inputs'!$AW$14:$AW$54,0))*Q664+INDEX('BCA Inputs'!$BP$14:$BP$54,MATCH(I664,'BCA Inputs'!$AW$14:$AW$54,0))*F664+INDEX('BCA Inputs'!$BQ$14:$BQ$54,MATCH(I664,'BCA Inputs'!$AW$14:$AW$54,0))*G664,"")),"")</f>
        <v/>
      </c>
      <c r="AE664" s="237" t="str">
        <f t="shared" si="106"/>
        <v/>
      </c>
      <c r="AF664" s="198">
        <f t="shared" ref="AF664:AF727" si="108">IF(U664&lt;1,1,0)</f>
        <v>0</v>
      </c>
      <c r="AG664" s="239">
        <f t="shared" ref="AG664:AG727" si="109">D664*3412+(E664+F664+G664)*100000</f>
        <v>0</v>
      </c>
    </row>
    <row r="665" spans="1:33">
      <c r="A665" s="228"/>
      <c r="B665" s="176"/>
      <c r="C665" s="229"/>
      <c r="D665" s="230"/>
      <c r="E665" s="230"/>
      <c r="F665" s="230"/>
      <c r="G665" s="230"/>
      <c r="H665" s="231"/>
      <c r="I665" s="231"/>
      <c r="J665" s="232"/>
      <c r="K665" s="232"/>
      <c r="L665" s="232"/>
      <c r="M665" s="181">
        <f t="shared" si="107"/>
        <v>0</v>
      </c>
      <c r="N665" s="181">
        <f>IF(H665="",0,H665*I665*'Avoided Water Savings Cost'!$C$16)</f>
        <v>0</v>
      </c>
      <c r="O665" s="545">
        <f>IF(C665="",0,IF($B$3="NYSEG",C665/(1-'Avoided Electric Costs 2020'!$W$21),IF($B$3="RG&amp;E",C665/(1-'Avoided Electric Costs 2020'!$X$21),"")))</f>
        <v>0</v>
      </c>
      <c r="P665" s="546">
        <f>IF(D665="",0,IF($B$3="NYSEG",D665/(1-'Avoided Electric Costs 2020'!$W$21),IF($B$3="RG&amp;E",D665/(1-'Avoided Electric Costs 2020'!$X$21),"")))</f>
        <v>0</v>
      </c>
      <c r="Q665" s="546">
        <f>IF(E665="",0,IF($B$3="NYSEG",E665/(1-'Avoided Natural Gas Costs 2020'!$J$34),IF($B$3="RG&amp;E",E665/(1-'Avoided Natural Gas Costs 2020'!$K$34),"")))</f>
        <v>0</v>
      </c>
      <c r="R665" s="233" t="str">
        <f>IFERROR(IF(P665*'BCA Inputs'!$C$1+Q665*'BCA Inputs'!$C$2+F665*'BCA Inputs'!$C$2+G665*'BCA Inputs'!$C$2=0,"",P665*'BCA Inputs'!$C$1+Q665*'BCA Inputs'!$C$2+F665*'BCA Inputs'!$C$2+G665*'BCA Inputs'!$C$2),"")</f>
        <v/>
      </c>
      <c r="S665" s="181" t="str">
        <f t="shared" si="100"/>
        <v/>
      </c>
      <c r="T665" s="181" t="str">
        <f>IFERROR(IF($B$3="NYSEG",(INDEX('BCA Inputs'!$N$14:$N$54,MATCH(I665,'BCA Inputs'!$M$14:$M$54,0))*P665+INDEX('BCA Inputs'!$O$14:$O$54,MATCH(I665,'BCA Inputs'!$M$14:$M$54,0))*O665+INDEX('BCA Inputs'!P:P,MATCH(I665,'BCA Inputs'!M:M,0))*Q665+INDEX('BCA Inputs'!Q:Q,MATCH(I665,'BCA Inputs'!M:M,0))*F665+INDEX('BCA Inputs'!R:R,MATCH(I665,'BCA Inputs'!M:M,0))*G665)+L665+N665,IF($B$3="RG&amp;E",(INDEX('BCA Inputs'!$AX$14:$AX$54,MATCH(I665,'BCA Inputs'!$AW$14:$AW$54,0))*P665+INDEX('BCA Inputs'!$AY$14:$AY$54,MATCH(I665,'BCA Inputs'!$AW$14:$AW$54,0))*O665+INDEX('BCA Inputs'!$AZ$14:$AZ$54,MATCH(I665,'BCA Inputs'!$AW$14:$AW$54,0))*Q665+INDEX('BCA Inputs'!$BA$14:$BA$54,MATCH(I665,'BCA Inputs'!$AW$14:$AW$54,0))*F665+INDEX('BCA Inputs'!$BB$14:$BB$54,MATCH(I665,'BCA Inputs'!$AW$14:$AW$54,0))*G665)+L665+N665,"")),"")</f>
        <v/>
      </c>
      <c r="U665" s="234" t="str">
        <f t="shared" si="101"/>
        <v/>
      </c>
      <c r="V665" s="234" t="str">
        <f t="shared" si="102"/>
        <v/>
      </c>
      <c r="W665" s="234" t="str">
        <f t="shared" si="103"/>
        <v/>
      </c>
      <c r="Y665" s="235" t="str">
        <f t="shared" si="104"/>
        <v/>
      </c>
      <c r="Z665" s="236" t="str">
        <f>IFERROR(IF($B$3="NYSEG",INDEX('BCA Inputs'!$X$14:$X$54,MATCH(I665,'BCA Inputs'!$M$14:$M$54,0))*P665+INDEX('BCA Inputs'!$Y$14:$Y$54,MATCH(I665,'BCA Inputs'!$M$14:$M$54,0))*O665+INDEX('BCA Inputs'!$Z$14:$Z$54,MATCH(I665,'BCA Inputs'!$M$14:$M$54,0))*Q665+INDEX('BCA Inputs'!$AA$14:$AA$54,MATCH(I665,'BCA Inputs'!$M$14:$M$54,0))*F665+INDEX('BCA Inputs'!$AB$14:$AB$54,MATCH(I665,'BCA Inputs'!$M$14:$M$54,0))*G665,IF($B$3="RG&amp;E",INDEX('BCA Inputs'!$BG$14:$BG$54,MATCH(I665,'BCA Inputs'!$AW$14:$AW$54,0))*P665+INDEX('BCA Inputs'!$BH$14:$BH$54,MATCH(I665,'BCA Inputs'!$AW$14:$AW$54,0))*O665+INDEX('BCA Inputs'!$BI$14:$BI$54,MATCH(I665,'BCA Inputs'!$AW$14:$AW$54,0))*Q665+INDEX('BCA Inputs'!$BJ$14:$BJ$54,MATCH(I665,'BCA Inputs'!$AW$14:$AW$54,0))*F665+INDEX('BCA Inputs'!$BK$14:$BK$54,MATCH(I665,'BCA Inputs'!$AW$14:$AW$54,0))*G665,"")),"")</f>
        <v/>
      </c>
      <c r="AA665" s="237" t="str">
        <f t="shared" si="105"/>
        <v/>
      </c>
      <c r="AC665" s="238" t="str">
        <f>IFERROR((K665+R665)+IF($B$3="NYSEG",INDEX('BCA Inputs'!$AI$14:$AI$54,MATCH(I665,'BCA Inputs'!$M$14:$M$54,0))*P665+INDEX('BCA Inputs'!$AJ$14:$AJ$54,MATCH(I665,'BCA Inputs'!$M$14:$M$54,0))*Q665,IF($B$3="RG&amp;E",INDEX('BCA Inputs'!$BR$14:$BR$54,MATCH(I665,'BCA Inputs'!$AW$14:$AW$54,0))*P665+INDEX('BCA Inputs'!$BS$14:$BS$54,MATCH(I665,'BCA Inputs'!$AW$14:$AW$54,0))*Q665,"")),"")</f>
        <v/>
      </c>
      <c r="AD665" s="181" t="str">
        <f>IFERROR(IF($B$3="NYSEG",INDEX('BCA Inputs'!$AD$14:$AD$54,MATCH(I665,'BCA Inputs'!$M$14:$M$54,0))*P665+INDEX('BCA Inputs'!$AE$14:$AE$54,MATCH(I665,'BCA Inputs'!$M$14:$M$54,0))*O665+INDEX('BCA Inputs'!$AF$14:$AF$54,MATCH(I665,'BCA Inputs'!$M$14:$M$54,0))*Q665+INDEX('BCA Inputs'!$AG$14:$AG$54,MATCH(I665,'BCA Inputs'!$M$14:$M$54,0))*F665+INDEX('BCA Inputs'!$AH$14:$AH$54,MATCH(I665,'BCA Inputs'!$M$14:$M$54,0))*G665,IF($B$3="RG&amp;E",INDEX('BCA Inputs'!$BM$14:$BM$54,MATCH(I665,'BCA Inputs'!$AW$14:$AW$54,0))*P665+INDEX('BCA Inputs'!$BN$14:$BN$54,MATCH(I665,'BCA Inputs'!$AW$14:$AW$54,0))*O665+INDEX('BCA Inputs'!$BO$14:$BO$54,MATCH(I665,'BCA Inputs'!$AW$14:$AW$54,0))*Q665+INDEX('BCA Inputs'!$BP$14:$BP$54,MATCH(I665,'BCA Inputs'!$AW$14:$AW$54,0))*F665+INDEX('BCA Inputs'!$BQ$14:$BQ$54,MATCH(I665,'BCA Inputs'!$AW$14:$AW$54,0))*G665,"")),"")</f>
        <v/>
      </c>
      <c r="AE665" s="237" t="str">
        <f t="shared" si="106"/>
        <v/>
      </c>
      <c r="AF665" s="198">
        <f t="shared" si="108"/>
        <v>0</v>
      </c>
      <c r="AG665" s="239">
        <f t="shared" si="109"/>
        <v>0</v>
      </c>
    </row>
    <row r="666" spans="1:33">
      <c r="A666" s="228"/>
      <c r="B666" s="176"/>
      <c r="C666" s="229"/>
      <c r="D666" s="230"/>
      <c r="E666" s="230"/>
      <c r="F666" s="230"/>
      <c r="G666" s="230"/>
      <c r="H666" s="231"/>
      <c r="I666" s="231"/>
      <c r="J666" s="232"/>
      <c r="K666" s="232"/>
      <c r="L666" s="232"/>
      <c r="M666" s="181">
        <f t="shared" si="107"/>
        <v>0</v>
      </c>
      <c r="N666" s="181">
        <f>IF(H666="",0,H666*I666*'Avoided Water Savings Cost'!$C$16)</f>
        <v>0</v>
      </c>
      <c r="O666" s="545">
        <f>IF(C666="",0,IF($B$3="NYSEG",C666/(1-'Avoided Electric Costs 2020'!$W$21),IF($B$3="RG&amp;E",C666/(1-'Avoided Electric Costs 2020'!$X$21),"")))</f>
        <v>0</v>
      </c>
      <c r="P666" s="546">
        <f>IF(D666="",0,IF($B$3="NYSEG",D666/(1-'Avoided Electric Costs 2020'!$W$21),IF($B$3="RG&amp;E",D666/(1-'Avoided Electric Costs 2020'!$X$21),"")))</f>
        <v>0</v>
      </c>
      <c r="Q666" s="546">
        <f>IF(E666="",0,IF($B$3="NYSEG",E666/(1-'Avoided Natural Gas Costs 2020'!$J$34),IF($B$3="RG&amp;E",E666/(1-'Avoided Natural Gas Costs 2020'!$K$34),"")))</f>
        <v>0</v>
      </c>
      <c r="R666" s="233" t="str">
        <f>IFERROR(IF(P666*'BCA Inputs'!$C$1+Q666*'BCA Inputs'!$C$2+F666*'BCA Inputs'!$C$2+G666*'BCA Inputs'!$C$2=0,"",P666*'BCA Inputs'!$C$1+Q666*'BCA Inputs'!$C$2+F666*'BCA Inputs'!$C$2+G666*'BCA Inputs'!$C$2),"")</f>
        <v/>
      </c>
      <c r="S666" s="181" t="str">
        <f t="shared" si="100"/>
        <v/>
      </c>
      <c r="T666" s="181" t="str">
        <f>IFERROR(IF($B$3="NYSEG",(INDEX('BCA Inputs'!$N$14:$N$54,MATCH(I666,'BCA Inputs'!$M$14:$M$54,0))*P666+INDEX('BCA Inputs'!$O$14:$O$54,MATCH(I666,'BCA Inputs'!$M$14:$M$54,0))*O666+INDEX('BCA Inputs'!P:P,MATCH(I666,'BCA Inputs'!M:M,0))*Q666+INDEX('BCA Inputs'!Q:Q,MATCH(I666,'BCA Inputs'!M:M,0))*F666+INDEX('BCA Inputs'!R:R,MATCH(I666,'BCA Inputs'!M:M,0))*G666)+L666+N666,IF($B$3="RG&amp;E",(INDEX('BCA Inputs'!$AX$14:$AX$54,MATCH(I666,'BCA Inputs'!$AW$14:$AW$54,0))*P666+INDEX('BCA Inputs'!$AY$14:$AY$54,MATCH(I666,'BCA Inputs'!$AW$14:$AW$54,0))*O666+INDEX('BCA Inputs'!$AZ$14:$AZ$54,MATCH(I666,'BCA Inputs'!$AW$14:$AW$54,0))*Q666+INDEX('BCA Inputs'!$BA$14:$BA$54,MATCH(I666,'BCA Inputs'!$AW$14:$AW$54,0))*F666+INDEX('BCA Inputs'!$BB$14:$BB$54,MATCH(I666,'BCA Inputs'!$AW$14:$AW$54,0))*G666)+L666+N666,"")),"")</f>
        <v/>
      </c>
      <c r="U666" s="234" t="str">
        <f t="shared" si="101"/>
        <v/>
      </c>
      <c r="V666" s="234" t="str">
        <f t="shared" si="102"/>
        <v/>
      </c>
      <c r="W666" s="234" t="str">
        <f t="shared" si="103"/>
        <v/>
      </c>
      <c r="Y666" s="235" t="str">
        <f t="shared" si="104"/>
        <v/>
      </c>
      <c r="Z666" s="236" t="str">
        <f>IFERROR(IF($B$3="NYSEG",INDEX('BCA Inputs'!$X$14:$X$54,MATCH(I666,'BCA Inputs'!$M$14:$M$54,0))*P666+INDEX('BCA Inputs'!$Y$14:$Y$54,MATCH(I666,'BCA Inputs'!$M$14:$M$54,0))*O666+INDEX('BCA Inputs'!$Z$14:$Z$54,MATCH(I666,'BCA Inputs'!$M$14:$M$54,0))*Q666+INDEX('BCA Inputs'!$AA$14:$AA$54,MATCH(I666,'BCA Inputs'!$M$14:$M$54,0))*F666+INDEX('BCA Inputs'!$AB$14:$AB$54,MATCH(I666,'BCA Inputs'!$M$14:$M$54,0))*G666,IF($B$3="RG&amp;E",INDEX('BCA Inputs'!$BG$14:$BG$54,MATCH(I666,'BCA Inputs'!$AW$14:$AW$54,0))*P666+INDEX('BCA Inputs'!$BH$14:$BH$54,MATCH(I666,'BCA Inputs'!$AW$14:$AW$54,0))*O666+INDEX('BCA Inputs'!$BI$14:$BI$54,MATCH(I666,'BCA Inputs'!$AW$14:$AW$54,0))*Q666+INDEX('BCA Inputs'!$BJ$14:$BJ$54,MATCH(I666,'BCA Inputs'!$AW$14:$AW$54,0))*F666+INDEX('BCA Inputs'!$BK$14:$BK$54,MATCH(I666,'BCA Inputs'!$AW$14:$AW$54,0))*G666,"")),"")</f>
        <v/>
      </c>
      <c r="AA666" s="237" t="str">
        <f t="shared" si="105"/>
        <v/>
      </c>
      <c r="AC666" s="238" t="str">
        <f>IFERROR((K666+R666)+IF($B$3="NYSEG",INDEX('BCA Inputs'!$AI$14:$AI$54,MATCH(I666,'BCA Inputs'!$M$14:$M$54,0))*P666+INDEX('BCA Inputs'!$AJ$14:$AJ$54,MATCH(I666,'BCA Inputs'!$M$14:$M$54,0))*Q666,IF($B$3="RG&amp;E",INDEX('BCA Inputs'!$BR$14:$BR$54,MATCH(I666,'BCA Inputs'!$AW$14:$AW$54,0))*P666+INDEX('BCA Inputs'!$BS$14:$BS$54,MATCH(I666,'BCA Inputs'!$AW$14:$AW$54,0))*Q666,"")),"")</f>
        <v/>
      </c>
      <c r="AD666" s="181" t="str">
        <f>IFERROR(IF($B$3="NYSEG",INDEX('BCA Inputs'!$AD$14:$AD$54,MATCH(I666,'BCA Inputs'!$M$14:$M$54,0))*P666+INDEX('BCA Inputs'!$AE$14:$AE$54,MATCH(I666,'BCA Inputs'!$M$14:$M$54,0))*O666+INDEX('BCA Inputs'!$AF$14:$AF$54,MATCH(I666,'BCA Inputs'!$M$14:$M$54,0))*Q666+INDEX('BCA Inputs'!$AG$14:$AG$54,MATCH(I666,'BCA Inputs'!$M$14:$M$54,0))*F666+INDEX('BCA Inputs'!$AH$14:$AH$54,MATCH(I666,'BCA Inputs'!$M$14:$M$54,0))*G666,IF($B$3="RG&amp;E",INDEX('BCA Inputs'!$BM$14:$BM$54,MATCH(I666,'BCA Inputs'!$AW$14:$AW$54,0))*P666+INDEX('BCA Inputs'!$BN$14:$BN$54,MATCH(I666,'BCA Inputs'!$AW$14:$AW$54,0))*O666+INDEX('BCA Inputs'!$BO$14:$BO$54,MATCH(I666,'BCA Inputs'!$AW$14:$AW$54,0))*Q666+INDEX('BCA Inputs'!$BP$14:$BP$54,MATCH(I666,'BCA Inputs'!$AW$14:$AW$54,0))*F666+INDEX('BCA Inputs'!$BQ$14:$BQ$54,MATCH(I666,'BCA Inputs'!$AW$14:$AW$54,0))*G666,"")),"")</f>
        <v/>
      </c>
      <c r="AE666" s="237" t="str">
        <f t="shared" si="106"/>
        <v/>
      </c>
      <c r="AF666" s="198">
        <f t="shared" si="108"/>
        <v>0</v>
      </c>
      <c r="AG666" s="239">
        <f t="shared" si="109"/>
        <v>0</v>
      </c>
    </row>
    <row r="667" spans="1:33">
      <c r="A667" s="228"/>
      <c r="B667" s="176"/>
      <c r="C667" s="229"/>
      <c r="D667" s="230"/>
      <c r="E667" s="230"/>
      <c r="F667" s="230"/>
      <c r="G667" s="230"/>
      <c r="H667" s="231"/>
      <c r="I667" s="231"/>
      <c r="J667" s="232"/>
      <c r="K667" s="232"/>
      <c r="L667" s="232"/>
      <c r="M667" s="181">
        <f t="shared" si="107"/>
        <v>0</v>
      </c>
      <c r="N667" s="181">
        <f>IF(H667="",0,H667*I667*'Avoided Water Savings Cost'!$C$16)</f>
        <v>0</v>
      </c>
      <c r="O667" s="545">
        <f>IF(C667="",0,IF($B$3="NYSEG",C667/(1-'Avoided Electric Costs 2020'!$W$21),IF($B$3="RG&amp;E",C667/(1-'Avoided Electric Costs 2020'!$X$21),"")))</f>
        <v>0</v>
      </c>
      <c r="P667" s="546">
        <f>IF(D667="",0,IF($B$3="NYSEG",D667/(1-'Avoided Electric Costs 2020'!$W$21),IF($B$3="RG&amp;E",D667/(1-'Avoided Electric Costs 2020'!$X$21),"")))</f>
        <v>0</v>
      </c>
      <c r="Q667" s="546">
        <f>IF(E667="",0,IF($B$3="NYSEG",E667/(1-'Avoided Natural Gas Costs 2020'!$J$34),IF($B$3="RG&amp;E",E667/(1-'Avoided Natural Gas Costs 2020'!$K$34),"")))</f>
        <v>0</v>
      </c>
      <c r="R667" s="233" t="str">
        <f>IFERROR(IF(P667*'BCA Inputs'!$C$1+Q667*'BCA Inputs'!$C$2+F667*'BCA Inputs'!$C$2+G667*'BCA Inputs'!$C$2=0,"",P667*'BCA Inputs'!$C$1+Q667*'BCA Inputs'!$C$2+F667*'BCA Inputs'!$C$2+G667*'BCA Inputs'!$C$2),"")</f>
        <v/>
      </c>
      <c r="S667" s="181" t="str">
        <f t="shared" si="100"/>
        <v/>
      </c>
      <c r="T667" s="181" t="str">
        <f>IFERROR(IF($B$3="NYSEG",(INDEX('BCA Inputs'!$N$14:$N$54,MATCH(I667,'BCA Inputs'!$M$14:$M$54,0))*P667+INDEX('BCA Inputs'!$O$14:$O$54,MATCH(I667,'BCA Inputs'!$M$14:$M$54,0))*O667+INDEX('BCA Inputs'!P:P,MATCH(I667,'BCA Inputs'!M:M,0))*Q667+INDEX('BCA Inputs'!Q:Q,MATCH(I667,'BCA Inputs'!M:M,0))*F667+INDEX('BCA Inputs'!R:R,MATCH(I667,'BCA Inputs'!M:M,0))*G667)+L667+N667,IF($B$3="RG&amp;E",(INDEX('BCA Inputs'!$AX$14:$AX$54,MATCH(I667,'BCA Inputs'!$AW$14:$AW$54,0))*P667+INDEX('BCA Inputs'!$AY$14:$AY$54,MATCH(I667,'BCA Inputs'!$AW$14:$AW$54,0))*O667+INDEX('BCA Inputs'!$AZ$14:$AZ$54,MATCH(I667,'BCA Inputs'!$AW$14:$AW$54,0))*Q667+INDEX('BCA Inputs'!$BA$14:$BA$54,MATCH(I667,'BCA Inputs'!$AW$14:$AW$54,0))*F667+INDEX('BCA Inputs'!$BB$14:$BB$54,MATCH(I667,'BCA Inputs'!$AW$14:$AW$54,0))*G667)+L667+N667,"")),"")</f>
        <v/>
      </c>
      <c r="U667" s="234" t="str">
        <f t="shared" si="101"/>
        <v/>
      </c>
      <c r="V667" s="234" t="str">
        <f t="shared" si="102"/>
        <v/>
      </c>
      <c r="W667" s="234" t="str">
        <f t="shared" si="103"/>
        <v/>
      </c>
      <c r="Y667" s="235" t="str">
        <f t="shared" si="104"/>
        <v/>
      </c>
      <c r="Z667" s="236" t="str">
        <f>IFERROR(IF($B$3="NYSEG",INDEX('BCA Inputs'!$X$14:$X$54,MATCH(I667,'BCA Inputs'!$M$14:$M$54,0))*P667+INDEX('BCA Inputs'!$Y$14:$Y$54,MATCH(I667,'BCA Inputs'!$M$14:$M$54,0))*O667+INDEX('BCA Inputs'!$Z$14:$Z$54,MATCH(I667,'BCA Inputs'!$M$14:$M$54,0))*Q667+INDEX('BCA Inputs'!$AA$14:$AA$54,MATCH(I667,'BCA Inputs'!$M$14:$M$54,0))*F667+INDEX('BCA Inputs'!$AB$14:$AB$54,MATCH(I667,'BCA Inputs'!$M$14:$M$54,0))*G667,IF($B$3="RG&amp;E",INDEX('BCA Inputs'!$BG$14:$BG$54,MATCH(I667,'BCA Inputs'!$AW$14:$AW$54,0))*P667+INDEX('BCA Inputs'!$BH$14:$BH$54,MATCH(I667,'BCA Inputs'!$AW$14:$AW$54,0))*O667+INDEX('BCA Inputs'!$BI$14:$BI$54,MATCH(I667,'BCA Inputs'!$AW$14:$AW$54,0))*Q667+INDEX('BCA Inputs'!$BJ$14:$BJ$54,MATCH(I667,'BCA Inputs'!$AW$14:$AW$54,0))*F667+INDEX('BCA Inputs'!$BK$14:$BK$54,MATCH(I667,'BCA Inputs'!$AW$14:$AW$54,0))*G667,"")),"")</f>
        <v/>
      </c>
      <c r="AA667" s="237" t="str">
        <f t="shared" si="105"/>
        <v/>
      </c>
      <c r="AC667" s="238" t="str">
        <f>IFERROR((K667+R667)+IF($B$3="NYSEG",INDEX('BCA Inputs'!$AI$14:$AI$54,MATCH(I667,'BCA Inputs'!$M$14:$M$54,0))*P667+INDEX('BCA Inputs'!$AJ$14:$AJ$54,MATCH(I667,'BCA Inputs'!$M$14:$M$54,0))*Q667,IF($B$3="RG&amp;E",INDEX('BCA Inputs'!$BR$14:$BR$54,MATCH(I667,'BCA Inputs'!$AW$14:$AW$54,0))*P667+INDEX('BCA Inputs'!$BS$14:$BS$54,MATCH(I667,'BCA Inputs'!$AW$14:$AW$54,0))*Q667,"")),"")</f>
        <v/>
      </c>
      <c r="AD667" s="181" t="str">
        <f>IFERROR(IF($B$3="NYSEG",INDEX('BCA Inputs'!$AD$14:$AD$54,MATCH(I667,'BCA Inputs'!$M$14:$M$54,0))*P667+INDEX('BCA Inputs'!$AE$14:$AE$54,MATCH(I667,'BCA Inputs'!$M$14:$M$54,0))*O667+INDEX('BCA Inputs'!$AF$14:$AF$54,MATCH(I667,'BCA Inputs'!$M$14:$M$54,0))*Q667+INDEX('BCA Inputs'!$AG$14:$AG$54,MATCH(I667,'BCA Inputs'!$M$14:$M$54,0))*F667+INDEX('BCA Inputs'!$AH$14:$AH$54,MATCH(I667,'BCA Inputs'!$M$14:$M$54,0))*G667,IF($B$3="RG&amp;E",INDEX('BCA Inputs'!$BM$14:$BM$54,MATCH(I667,'BCA Inputs'!$AW$14:$AW$54,0))*P667+INDEX('BCA Inputs'!$BN$14:$BN$54,MATCH(I667,'BCA Inputs'!$AW$14:$AW$54,0))*O667+INDEX('BCA Inputs'!$BO$14:$BO$54,MATCH(I667,'BCA Inputs'!$AW$14:$AW$54,0))*Q667+INDEX('BCA Inputs'!$BP$14:$BP$54,MATCH(I667,'BCA Inputs'!$AW$14:$AW$54,0))*F667+INDEX('BCA Inputs'!$BQ$14:$BQ$54,MATCH(I667,'BCA Inputs'!$AW$14:$AW$54,0))*G667,"")),"")</f>
        <v/>
      </c>
      <c r="AE667" s="237" t="str">
        <f t="shared" si="106"/>
        <v/>
      </c>
      <c r="AF667" s="198">
        <f t="shared" si="108"/>
        <v>0</v>
      </c>
      <c r="AG667" s="239">
        <f t="shared" si="109"/>
        <v>0</v>
      </c>
    </row>
    <row r="668" spans="1:33">
      <c r="A668" s="228"/>
      <c r="B668" s="176"/>
      <c r="C668" s="229"/>
      <c r="D668" s="230"/>
      <c r="E668" s="230"/>
      <c r="F668" s="230"/>
      <c r="G668" s="230"/>
      <c r="H668" s="231"/>
      <c r="I668" s="231"/>
      <c r="J668" s="232"/>
      <c r="K668" s="232"/>
      <c r="L668" s="232"/>
      <c r="M668" s="181">
        <f t="shared" si="107"/>
        <v>0</v>
      </c>
      <c r="N668" s="181">
        <f>IF(H668="",0,H668*I668*'Avoided Water Savings Cost'!$C$16)</f>
        <v>0</v>
      </c>
      <c r="O668" s="545">
        <f>IF(C668="",0,IF($B$3="NYSEG",C668/(1-'Avoided Electric Costs 2020'!$W$21),IF($B$3="RG&amp;E",C668/(1-'Avoided Electric Costs 2020'!$X$21),"")))</f>
        <v>0</v>
      </c>
      <c r="P668" s="546">
        <f>IF(D668="",0,IF($B$3="NYSEG",D668/(1-'Avoided Electric Costs 2020'!$W$21),IF($B$3="RG&amp;E",D668/(1-'Avoided Electric Costs 2020'!$X$21),"")))</f>
        <v>0</v>
      </c>
      <c r="Q668" s="546">
        <f>IF(E668="",0,IF($B$3="NYSEG",E668/(1-'Avoided Natural Gas Costs 2020'!$J$34),IF($B$3="RG&amp;E",E668/(1-'Avoided Natural Gas Costs 2020'!$K$34),"")))</f>
        <v>0</v>
      </c>
      <c r="R668" s="233" t="str">
        <f>IFERROR(IF(P668*'BCA Inputs'!$C$1+Q668*'BCA Inputs'!$C$2+F668*'BCA Inputs'!$C$2+G668*'BCA Inputs'!$C$2=0,"",P668*'BCA Inputs'!$C$1+Q668*'BCA Inputs'!$C$2+F668*'BCA Inputs'!$C$2+G668*'BCA Inputs'!$C$2),"")</f>
        <v/>
      </c>
      <c r="S668" s="181" t="str">
        <f t="shared" si="100"/>
        <v/>
      </c>
      <c r="T668" s="181" t="str">
        <f>IFERROR(IF($B$3="NYSEG",(INDEX('BCA Inputs'!$N$14:$N$54,MATCH(I668,'BCA Inputs'!$M$14:$M$54,0))*P668+INDEX('BCA Inputs'!$O$14:$O$54,MATCH(I668,'BCA Inputs'!$M$14:$M$54,0))*O668+INDEX('BCA Inputs'!P:P,MATCH(I668,'BCA Inputs'!M:M,0))*Q668+INDEX('BCA Inputs'!Q:Q,MATCH(I668,'BCA Inputs'!M:M,0))*F668+INDEX('BCA Inputs'!R:R,MATCH(I668,'BCA Inputs'!M:M,0))*G668)+L668+N668,IF($B$3="RG&amp;E",(INDEX('BCA Inputs'!$AX$14:$AX$54,MATCH(I668,'BCA Inputs'!$AW$14:$AW$54,0))*P668+INDEX('BCA Inputs'!$AY$14:$AY$54,MATCH(I668,'BCA Inputs'!$AW$14:$AW$54,0))*O668+INDEX('BCA Inputs'!$AZ$14:$AZ$54,MATCH(I668,'BCA Inputs'!$AW$14:$AW$54,0))*Q668+INDEX('BCA Inputs'!$BA$14:$BA$54,MATCH(I668,'BCA Inputs'!$AW$14:$AW$54,0))*F668+INDEX('BCA Inputs'!$BB$14:$BB$54,MATCH(I668,'BCA Inputs'!$AW$14:$AW$54,0))*G668)+L668+N668,"")),"")</f>
        <v/>
      </c>
      <c r="U668" s="234" t="str">
        <f t="shared" si="101"/>
        <v/>
      </c>
      <c r="V668" s="234" t="str">
        <f t="shared" si="102"/>
        <v/>
      </c>
      <c r="W668" s="234" t="str">
        <f t="shared" si="103"/>
        <v/>
      </c>
      <c r="Y668" s="235" t="str">
        <f t="shared" si="104"/>
        <v/>
      </c>
      <c r="Z668" s="236" t="str">
        <f>IFERROR(IF($B$3="NYSEG",INDEX('BCA Inputs'!$X$14:$X$54,MATCH(I668,'BCA Inputs'!$M$14:$M$54,0))*P668+INDEX('BCA Inputs'!$Y$14:$Y$54,MATCH(I668,'BCA Inputs'!$M$14:$M$54,0))*O668+INDEX('BCA Inputs'!$Z$14:$Z$54,MATCH(I668,'BCA Inputs'!$M$14:$M$54,0))*Q668+INDEX('BCA Inputs'!$AA$14:$AA$54,MATCH(I668,'BCA Inputs'!$M$14:$M$54,0))*F668+INDEX('BCA Inputs'!$AB$14:$AB$54,MATCH(I668,'BCA Inputs'!$M$14:$M$54,0))*G668,IF($B$3="RG&amp;E",INDEX('BCA Inputs'!$BG$14:$BG$54,MATCH(I668,'BCA Inputs'!$AW$14:$AW$54,0))*P668+INDEX('BCA Inputs'!$BH$14:$BH$54,MATCH(I668,'BCA Inputs'!$AW$14:$AW$54,0))*O668+INDEX('BCA Inputs'!$BI$14:$BI$54,MATCH(I668,'BCA Inputs'!$AW$14:$AW$54,0))*Q668+INDEX('BCA Inputs'!$BJ$14:$BJ$54,MATCH(I668,'BCA Inputs'!$AW$14:$AW$54,0))*F668+INDEX('BCA Inputs'!$BK$14:$BK$54,MATCH(I668,'BCA Inputs'!$AW$14:$AW$54,0))*G668,"")),"")</f>
        <v/>
      </c>
      <c r="AA668" s="237" t="str">
        <f t="shared" si="105"/>
        <v/>
      </c>
      <c r="AC668" s="238" t="str">
        <f>IFERROR((K668+R668)+IF($B$3="NYSEG",INDEX('BCA Inputs'!$AI$14:$AI$54,MATCH(I668,'BCA Inputs'!$M$14:$M$54,0))*P668+INDEX('BCA Inputs'!$AJ$14:$AJ$54,MATCH(I668,'BCA Inputs'!$M$14:$M$54,0))*Q668,IF($B$3="RG&amp;E",INDEX('BCA Inputs'!$BR$14:$BR$54,MATCH(I668,'BCA Inputs'!$AW$14:$AW$54,0))*P668+INDEX('BCA Inputs'!$BS$14:$BS$54,MATCH(I668,'BCA Inputs'!$AW$14:$AW$54,0))*Q668,"")),"")</f>
        <v/>
      </c>
      <c r="AD668" s="181" t="str">
        <f>IFERROR(IF($B$3="NYSEG",INDEX('BCA Inputs'!$AD$14:$AD$54,MATCH(I668,'BCA Inputs'!$M$14:$M$54,0))*P668+INDEX('BCA Inputs'!$AE$14:$AE$54,MATCH(I668,'BCA Inputs'!$M$14:$M$54,0))*O668+INDEX('BCA Inputs'!$AF$14:$AF$54,MATCH(I668,'BCA Inputs'!$M$14:$M$54,0))*Q668+INDEX('BCA Inputs'!$AG$14:$AG$54,MATCH(I668,'BCA Inputs'!$M$14:$M$54,0))*F668+INDEX('BCA Inputs'!$AH$14:$AH$54,MATCH(I668,'BCA Inputs'!$M$14:$M$54,0))*G668,IF($B$3="RG&amp;E",INDEX('BCA Inputs'!$BM$14:$BM$54,MATCH(I668,'BCA Inputs'!$AW$14:$AW$54,0))*P668+INDEX('BCA Inputs'!$BN$14:$BN$54,MATCH(I668,'BCA Inputs'!$AW$14:$AW$54,0))*O668+INDEX('BCA Inputs'!$BO$14:$BO$54,MATCH(I668,'BCA Inputs'!$AW$14:$AW$54,0))*Q668+INDEX('BCA Inputs'!$BP$14:$BP$54,MATCH(I668,'BCA Inputs'!$AW$14:$AW$54,0))*F668+INDEX('BCA Inputs'!$BQ$14:$BQ$54,MATCH(I668,'BCA Inputs'!$AW$14:$AW$54,0))*G668,"")),"")</f>
        <v/>
      </c>
      <c r="AE668" s="237" t="str">
        <f t="shared" si="106"/>
        <v/>
      </c>
      <c r="AF668" s="198">
        <f t="shared" si="108"/>
        <v>0</v>
      </c>
      <c r="AG668" s="239">
        <f t="shared" si="109"/>
        <v>0</v>
      </c>
    </row>
    <row r="669" spans="1:33">
      <c r="A669" s="228"/>
      <c r="B669" s="176"/>
      <c r="C669" s="229"/>
      <c r="D669" s="230"/>
      <c r="E669" s="230"/>
      <c r="F669" s="230"/>
      <c r="G669" s="230"/>
      <c r="H669" s="231"/>
      <c r="I669" s="231"/>
      <c r="J669" s="232"/>
      <c r="K669" s="232"/>
      <c r="L669" s="232"/>
      <c r="M669" s="181">
        <f t="shared" si="107"/>
        <v>0</v>
      </c>
      <c r="N669" s="181">
        <f>IF(H669="",0,H669*I669*'Avoided Water Savings Cost'!$C$16)</f>
        <v>0</v>
      </c>
      <c r="O669" s="545">
        <f>IF(C669="",0,IF($B$3="NYSEG",C669/(1-'Avoided Electric Costs 2020'!$W$21),IF($B$3="RG&amp;E",C669/(1-'Avoided Electric Costs 2020'!$X$21),"")))</f>
        <v>0</v>
      </c>
      <c r="P669" s="546">
        <f>IF(D669="",0,IF($B$3="NYSEG",D669/(1-'Avoided Electric Costs 2020'!$W$21),IF($B$3="RG&amp;E",D669/(1-'Avoided Electric Costs 2020'!$X$21),"")))</f>
        <v>0</v>
      </c>
      <c r="Q669" s="546">
        <f>IF(E669="",0,IF($B$3="NYSEG",E669/(1-'Avoided Natural Gas Costs 2020'!$J$34),IF($B$3="RG&amp;E",E669/(1-'Avoided Natural Gas Costs 2020'!$K$34),"")))</f>
        <v>0</v>
      </c>
      <c r="R669" s="233" t="str">
        <f>IFERROR(IF(P669*'BCA Inputs'!$C$1+Q669*'BCA Inputs'!$C$2+F669*'BCA Inputs'!$C$2+G669*'BCA Inputs'!$C$2=0,"",P669*'BCA Inputs'!$C$1+Q669*'BCA Inputs'!$C$2+F669*'BCA Inputs'!$C$2+G669*'BCA Inputs'!$C$2),"")</f>
        <v/>
      </c>
      <c r="S669" s="181" t="str">
        <f t="shared" si="100"/>
        <v/>
      </c>
      <c r="T669" s="181" t="str">
        <f>IFERROR(IF($B$3="NYSEG",(INDEX('BCA Inputs'!$N$14:$N$54,MATCH(I669,'BCA Inputs'!$M$14:$M$54,0))*P669+INDEX('BCA Inputs'!$O$14:$O$54,MATCH(I669,'BCA Inputs'!$M$14:$M$54,0))*O669+INDEX('BCA Inputs'!P:P,MATCH(I669,'BCA Inputs'!M:M,0))*Q669+INDEX('BCA Inputs'!Q:Q,MATCH(I669,'BCA Inputs'!M:M,0))*F669+INDEX('BCA Inputs'!R:R,MATCH(I669,'BCA Inputs'!M:M,0))*G669)+L669+N669,IF($B$3="RG&amp;E",(INDEX('BCA Inputs'!$AX$14:$AX$54,MATCH(I669,'BCA Inputs'!$AW$14:$AW$54,0))*P669+INDEX('BCA Inputs'!$AY$14:$AY$54,MATCH(I669,'BCA Inputs'!$AW$14:$AW$54,0))*O669+INDEX('BCA Inputs'!$AZ$14:$AZ$54,MATCH(I669,'BCA Inputs'!$AW$14:$AW$54,0))*Q669+INDEX('BCA Inputs'!$BA$14:$BA$54,MATCH(I669,'BCA Inputs'!$AW$14:$AW$54,0))*F669+INDEX('BCA Inputs'!$BB$14:$BB$54,MATCH(I669,'BCA Inputs'!$AW$14:$AW$54,0))*G669)+L669+N669,"")),"")</f>
        <v/>
      </c>
      <c r="U669" s="234" t="str">
        <f t="shared" si="101"/>
        <v/>
      </c>
      <c r="V669" s="234" t="str">
        <f t="shared" si="102"/>
        <v/>
      </c>
      <c r="W669" s="234" t="str">
        <f t="shared" si="103"/>
        <v/>
      </c>
      <c r="Y669" s="235" t="str">
        <f t="shared" si="104"/>
        <v/>
      </c>
      <c r="Z669" s="236" t="str">
        <f>IFERROR(IF($B$3="NYSEG",INDEX('BCA Inputs'!$X$14:$X$54,MATCH(I669,'BCA Inputs'!$M$14:$M$54,0))*P669+INDEX('BCA Inputs'!$Y$14:$Y$54,MATCH(I669,'BCA Inputs'!$M$14:$M$54,0))*O669+INDEX('BCA Inputs'!$Z$14:$Z$54,MATCH(I669,'BCA Inputs'!$M$14:$M$54,0))*Q669+INDEX('BCA Inputs'!$AA$14:$AA$54,MATCH(I669,'BCA Inputs'!$M$14:$M$54,0))*F669+INDEX('BCA Inputs'!$AB$14:$AB$54,MATCH(I669,'BCA Inputs'!$M$14:$M$54,0))*G669,IF($B$3="RG&amp;E",INDEX('BCA Inputs'!$BG$14:$BG$54,MATCH(I669,'BCA Inputs'!$AW$14:$AW$54,0))*P669+INDEX('BCA Inputs'!$BH$14:$BH$54,MATCH(I669,'BCA Inputs'!$AW$14:$AW$54,0))*O669+INDEX('BCA Inputs'!$BI$14:$BI$54,MATCH(I669,'BCA Inputs'!$AW$14:$AW$54,0))*Q669+INDEX('BCA Inputs'!$BJ$14:$BJ$54,MATCH(I669,'BCA Inputs'!$AW$14:$AW$54,0))*F669+INDEX('BCA Inputs'!$BK$14:$BK$54,MATCH(I669,'BCA Inputs'!$AW$14:$AW$54,0))*G669,"")),"")</f>
        <v/>
      </c>
      <c r="AA669" s="237" t="str">
        <f t="shared" si="105"/>
        <v/>
      </c>
      <c r="AC669" s="238" t="str">
        <f>IFERROR((K669+R669)+IF($B$3="NYSEG",INDEX('BCA Inputs'!$AI$14:$AI$54,MATCH(I669,'BCA Inputs'!$M$14:$M$54,0))*P669+INDEX('BCA Inputs'!$AJ$14:$AJ$54,MATCH(I669,'BCA Inputs'!$M$14:$M$54,0))*Q669,IF($B$3="RG&amp;E",INDEX('BCA Inputs'!$BR$14:$BR$54,MATCH(I669,'BCA Inputs'!$AW$14:$AW$54,0))*P669+INDEX('BCA Inputs'!$BS$14:$BS$54,MATCH(I669,'BCA Inputs'!$AW$14:$AW$54,0))*Q669,"")),"")</f>
        <v/>
      </c>
      <c r="AD669" s="181" t="str">
        <f>IFERROR(IF($B$3="NYSEG",INDEX('BCA Inputs'!$AD$14:$AD$54,MATCH(I669,'BCA Inputs'!$M$14:$M$54,0))*P669+INDEX('BCA Inputs'!$AE$14:$AE$54,MATCH(I669,'BCA Inputs'!$M$14:$M$54,0))*O669+INDEX('BCA Inputs'!$AF$14:$AF$54,MATCH(I669,'BCA Inputs'!$M$14:$M$54,0))*Q669+INDEX('BCA Inputs'!$AG$14:$AG$54,MATCH(I669,'BCA Inputs'!$M$14:$M$54,0))*F669+INDEX('BCA Inputs'!$AH$14:$AH$54,MATCH(I669,'BCA Inputs'!$M$14:$M$54,0))*G669,IF($B$3="RG&amp;E",INDEX('BCA Inputs'!$BM$14:$BM$54,MATCH(I669,'BCA Inputs'!$AW$14:$AW$54,0))*P669+INDEX('BCA Inputs'!$BN$14:$BN$54,MATCH(I669,'BCA Inputs'!$AW$14:$AW$54,0))*O669+INDEX('BCA Inputs'!$BO$14:$BO$54,MATCH(I669,'BCA Inputs'!$AW$14:$AW$54,0))*Q669+INDEX('BCA Inputs'!$BP$14:$BP$54,MATCH(I669,'BCA Inputs'!$AW$14:$AW$54,0))*F669+INDEX('BCA Inputs'!$BQ$14:$BQ$54,MATCH(I669,'BCA Inputs'!$AW$14:$AW$54,0))*G669,"")),"")</f>
        <v/>
      </c>
      <c r="AE669" s="237" t="str">
        <f t="shared" si="106"/>
        <v/>
      </c>
      <c r="AF669" s="198">
        <f t="shared" si="108"/>
        <v>0</v>
      </c>
      <c r="AG669" s="239">
        <f t="shared" si="109"/>
        <v>0</v>
      </c>
    </row>
    <row r="670" spans="1:33">
      <c r="A670" s="228"/>
      <c r="B670" s="176"/>
      <c r="C670" s="229"/>
      <c r="D670" s="230"/>
      <c r="E670" s="230"/>
      <c r="F670" s="230"/>
      <c r="G670" s="230"/>
      <c r="H670" s="231"/>
      <c r="I670" s="231"/>
      <c r="J670" s="232"/>
      <c r="K670" s="232"/>
      <c r="L670" s="232"/>
      <c r="M670" s="181">
        <f t="shared" si="107"/>
        <v>0</v>
      </c>
      <c r="N670" s="181">
        <f>IF(H670="",0,H670*I670*'Avoided Water Savings Cost'!$C$16)</f>
        <v>0</v>
      </c>
      <c r="O670" s="545">
        <f>IF(C670="",0,IF($B$3="NYSEG",C670/(1-'Avoided Electric Costs 2020'!$W$21),IF($B$3="RG&amp;E",C670/(1-'Avoided Electric Costs 2020'!$X$21),"")))</f>
        <v>0</v>
      </c>
      <c r="P670" s="546">
        <f>IF(D670="",0,IF($B$3="NYSEG",D670/(1-'Avoided Electric Costs 2020'!$W$21),IF($B$3="RG&amp;E",D670/(1-'Avoided Electric Costs 2020'!$X$21),"")))</f>
        <v>0</v>
      </c>
      <c r="Q670" s="546">
        <f>IF(E670="",0,IF($B$3="NYSEG",E670/(1-'Avoided Natural Gas Costs 2020'!$J$34),IF($B$3="RG&amp;E",E670/(1-'Avoided Natural Gas Costs 2020'!$K$34),"")))</f>
        <v>0</v>
      </c>
      <c r="R670" s="233" t="str">
        <f>IFERROR(IF(P670*'BCA Inputs'!$C$1+Q670*'BCA Inputs'!$C$2+F670*'BCA Inputs'!$C$2+G670*'BCA Inputs'!$C$2=0,"",P670*'BCA Inputs'!$C$1+Q670*'BCA Inputs'!$C$2+F670*'BCA Inputs'!$C$2+G670*'BCA Inputs'!$C$2),"")</f>
        <v/>
      </c>
      <c r="S670" s="181" t="str">
        <f t="shared" si="100"/>
        <v/>
      </c>
      <c r="T670" s="181" t="str">
        <f>IFERROR(IF($B$3="NYSEG",(INDEX('BCA Inputs'!$N$14:$N$54,MATCH(I670,'BCA Inputs'!$M$14:$M$54,0))*P670+INDEX('BCA Inputs'!$O$14:$O$54,MATCH(I670,'BCA Inputs'!$M$14:$M$54,0))*O670+INDEX('BCA Inputs'!P:P,MATCH(I670,'BCA Inputs'!M:M,0))*Q670+INDEX('BCA Inputs'!Q:Q,MATCH(I670,'BCA Inputs'!M:M,0))*F670+INDEX('BCA Inputs'!R:R,MATCH(I670,'BCA Inputs'!M:M,0))*G670)+L670+N670,IF($B$3="RG&amp;E",(INDEX('BCA Inputs'!$AX$14:$AX$54,MATCH(I670,'BCA Inputs'!$AW$14:$AW$54,0))*P670+INDEX('BCA Inputs'!$AY$14:$AY$54,MATCH(I670,'BCA Inputs'!$AW$14:$AW$54,0))*O670+INDEX('BCA Inputs'!$AZ$14:$AZ$54,MATCH(I670,'BCA Inputs'!$AW$14:$AW$54,0))*Q670+INDEX('BCA Inputs'!$BA$14:$BA$54,MATCH(I670,'BCA Inputs'!$AW$14:$AW$54,0))*F670+INDEX('BCA Inputs'!$BB$14:$BB$54,MATCH(I670,'BCA Inputs'!$AW$14:$AW$54,0))*G670)+L670+N670,"")),"")</f>
        <v/>
      </c>
      <c r="U670" s="234" t="str">
        <f t="shared" si="101"/>
        <v/>
      </c>
      <c r="V670" s="234" t="str">
        <f t="shared" si="102"/>
        <v/>
      </c>
      <c r="W670" s="234" t="str">
        <f t="shared" si="103"/>
        <v/>
      </c>
      <c r="Y670" s="235" t="str">
        <f t="shared" si="104"/>
        <v/>
      </c>
      <c r="Z670" s="236" t="str">
        <f>IFERROR(IF($B$3="NYSEG",INDEX('BCA Inputs'!$X$14:$X$54,MATCH(I670,'BCA Inputs'!$M$14:$M$54,0))*P670+INDEX('BCA Inputs'!$Y$14:$Y$54,MATCH(I670,'BCA Inputs'!$M$14:$M$54,0))*O670+INDEX('BCA Inputs'!$Z$14:$Z$54,MATCH(I670,'BCA Inputs'!$M$14:$M$54,0))*Q670+INDEX('BCA Inputs'!$AA$14:$AA$54,MATCH(I670,'BCA Inputs'!$M$14:$M$54,0))*F670+INDEX('BCA Inputs'!$AB$14:$AB$54,MATCH(I670,'BCA Inputs'!$M$14:$M$54,0))*G670,IF($B$3="RG&amp;E",INDEX('BCA Inputs'!$BG$14:$BG$54,MATCH(I670,'BCA Inputs'!$AW$14:$AW$54,0))*P670+INDEX('BCA Inputs'!$BH$14:$BH$54,MATCH(I670,'BCA Inputs'!$AW$14:$AW$54,0))*O670+INDEX('BCA Inputs'!$BI$14:$BI$54,MATCH(I670,'BCA Inputs'!$AW$14:$AW$54,0))*Q670+INDEX('BCA Inputs'!$BJ$14:$BJ$54,MATCH(I670,'BCA Inputs'!$AW$14:$AW$54,0))*F670+INDEX('BCA Inputs'!$BK$14:$BK$54,MATCH(I670,'BCA Inputs'!$AW$14:$AW$54,0))*G670,"")),"")</f>
        <v/>
      </c>
      <c r="AA670" s="237" t="str">
        <f t="shared" si="105"/>
        <v/>
      </c>
      <c r="AC670" s="238" t="str">
        <f>IFERROR((K670+R670)+IF($B$3="NYSEG",INDEX('BCA Inputs'!$AI$14:$AI$54,MATCH(I670,'BCA Inputs'!$M$14:$M$54,0))*P670+INDEX('BCA Inputs'!$AJ$14:$AJ$54,MATCH(I670,'BCA Inputs'!$M$14:$M$54,0))*Q670,IF($B$3="RG&amp;E",INDEX('BCA Inputs'!$BR$14:$BR$54,MATCH(I670,'BCA Inputs'!$AW$14:$AW$54,0))*P670+INDEX('BCA Inputs'!$BS$14:$BS$54,MATCH(I670,'BCA Inputs'!$AW$14:$AW$54,0))*Q670,"")),"")</f>
        <v/>
      </c>
      <c r="AD670" s="181" t="str">
        <f>IFERROR(IF($B$3="NYSEG",INDEX('BCA Inputs'!$AD$14:$AD$54,MATCH(I670,'BCA Inputs'!$M$14:$M$54,0))*P670+INDEX('BCA Inputs'!$AE$14:$AE$54,MATCH(I670,'BCA Inputs'!$M$14:$M$54,0))*O670+INDEX('BCA Inputs'!$AF$14:$AF$54,MATCH(I670,'BCA Inputs'!$M$14:$M$54,0))*Q670+INDEX('BCA Inputs'!$AG$14:$AG$54,MATCH(I670,'BCA Inputs'!$M$14:$M$54,0))*F670+INDEX('BCA Inputs'!$AH$14:$AH$54,MATCH(I670,'BCA Inputs'!$M$14:$M$54,0))*G670,IF($B$3="RG&amp;E",INDEX('BCA Inputs'!$BM$14:$BM$54,MATCH(I670,'BCA Inputs'!$AW$14:$AW$54,0))*P670+INDEX('BCA Inputs'!$BN$14:$BN$54,MATCH(I670,'BCA Inputs'!$AW$14:$AW$54,0))*O670+INDEX('BCA Inputs'!$BO$14:$BO$54,MATCH(I670,'BCA Inputs'!$AW$14:$AW$54,0))*Q670+INDEX('BCA Inputs'!$BP$14:$BP$54,MATCH(I670,'BCA Inputs'!$AW$14:$AW$54,0))*F670+INDEX('BCA Inputs'!$BQ$14:$BQ$54,MATCH(I670,'BCA Inputs'!$AW$14:$AW$54,0))*G670,"")),"")</f>
        <v/>
      </c>
      <c r="AE670" s="237" t="str">
        <f t="shared" si="106"/>
        <v/>
      </c>
      <c r="AF670" s="198">
        <f t="shared" si="108"/>
        <v>0</v>
      </c>
      <c r="AG670" s="239">
        <f t="shared" si="109"/>
        <v>0</v>
      </c>
    </row>
    <row r="671" spans="1:33">
      <c r="A671" s="228"/>
      <c r="B671" s="176"/>
      <c r="C671" s="229"/>
      <c r="D671" s="230"/>
      <c r="E671" s="230"/>
      <c r="F671" s="230"/>
      <c r="G671" s="230"/>
      <c r="H671" s="231"/>
      <c r="I671" s="231"/>
      <c r="J671" s="232"/>
      <c r="K671" s="232"/>
      <c r="L671" s="232"/>
      <c r="M671" s="181">
        <f t="shared" si="107"/>
        <v>0</v>
      </c>
      <c r="N671" s="181">
        <f>IF(H671="",0,H671*I671*'Avoided Water Savings Cost'!$C$16)</f>
        <v>0</v>
      </c>
      <c r="O671" s="545">
        <f>IF(C671="",0,IF($B$3="NYSEG",C671/(1-'Avoided Electric Costs 2020'!$W$21),IF($B$3="RG&amp;E",C671/(1-'Avoided Electric Costs 2020'!$X$21),"")))</f>
        <v>0</v>
      </c>
      <c r="P671" s="546">
        <f>IF(D671="",0,IF($B$3="NYSEG",D671/(1-'Avoided Electric Costs 2020'!$W$21),IF($B$3="RG&amp;E",D671/(1-'Avoided Electric Costs 2020'!$X$21),"")))</f>
        <v>0</v>
      </c>
      <c r="Q671" s="546">
        <f>IF(E671="",0,IF($B$3="NYSEG",E671/(1-'Avoided Natural Gas Costs 2020'!$J$34),IF($B$3="RG&amp;E",E671/(1-'Avoided Natural Gas Costs 2020'!$K$34),"")))</f>
        <v>0</v>
      </c>
      <c r="R671" s="233" t="str">
        <f>IFERROR(IF(P671*'BCA Inputs'!$C$1+Q671*'BCA Inputs'!$C$2+F671*'BCA Inputs'!$C$2+G671*'BCA Inputs'!$C$2=0,"",P671*'BCA Inputs'!$C$1+Q671*'BCA Inputs'!$C$2+F671*'BCA Inputs'!$C$2+G671*'BCA Inputs'!$C$2),"")</f>
        <v/>
      </c>
      <c r="S671" s="181" t="str">
        <f t="shared" si="100"/>
        <v/>
      </c>
      <c r="T671" s="181" t="str">
        <f>IFERROR(IF($B$3="NYSEG",(INDEX('BCA Inputs'!$N$14:$N$54,MATCH(I671,'BCA Inputs'!$M$14:$M$54,0))*P671+INDEX('BCA Inputs'!$O$14:$O$54,MATCH(I671,'BCA Inputs'!$M$14:$M$54,0))*O671+INDEX('BCA Inputs'!P:P,MATCH(I671,'BCA Inputs'!M:M,0))*Q671+INDEX('BCA Inputs'!Q:Q,MATCH(I671,'BCA Inputs'!M:M,0))*F671+INDEX('BCA Inputs'!R:R,MATCH(I671,'BCA Inputs'!M:M,0))*G671)+L671+N671,IF($B$3="RG&amp;E",(INDEX('BCA Inputs'!$AX$14:$AX$54,MATCH(I671,'BCA Inputs'!$AW$14:$AW$54,0))*P671+INDEX('BCA Inputs'!$AY$14:$AY$54,MATCH(I671,'BCA Inputs'!$AW$14:$AW$54,0))*O671+INDEX('BCA Inputs'!$AZ$14:$AZ$54,MATCH(I671,'BCA Inputs'!$AW$14:$AW$54,0))*Q671+INDEX('BCA Inputs'!$BA$14:$BA$54,MATCH(I671,'BCA Inputs'!$AW$14:$AW$54,0))*F671+INDEX('BCA Inputs'!$BB$14:$BB$54,MATCH(I671,'BCA Inputs'!$AW$14:$AW$54,0))*G671)+L671+N671,"")),"")</f>
        <v/>
      </c>
      <c r="U671" s="234" t="str">
        <f t="shared" si="101"/>
        <v/>
      </c>
      <c r="V671" s="234" t="str">
        <f t="shared" si="102"/>
        <v/>
      </c>
      <c r="W671" s="234" t="str">
        <f t="shared" si="103"/>
        <v/>
      </c>
      <c r="Y671" s="235" t="str">
        <f t="shared" si="104"/>
        <v/>
      </c>
      <c r="Z671" s="236" t="str">
        <f>IFERROR(IF($B$3="NYSEG",INDEX('BCA Inputs'!$X$14:$X$54,MATCH(I671,'BCA Inputs'!$M$14:$M$54,0))*P671+INDEX('BCA Inputs'!$Y$14:$Y$54,MATCH(I671,'BCA Inputs'!$M$14:$M$54,0))*O671+INDEX('BCA Inputs'!$Z$14:$Z$54,MATCH(I671,'BCA Inputs'!$M$14:$M$54,0))*Q671+INDEX('BCA Inputs'!$AA$14:$AA$54,MATCH(I671,'BCA Inputs'!$M$14:$M$54,0))*F671+INDEX('BCA Inputs'!$AB$14:$AB$54,MATCH(I671,'BCA Inputs'!$M$14:$M$54,0))*G671,IF($B$3="RG&amp;E",INDEX('BCA Inputs'!$BG$14:$BG$54,MATCH(I671,'BCA Inputs'!$AW$14:$AW$54,0))*P671+INDEX('BCA Inputs'!$BH$14:$BH$54,MATCH(I671,'BCA Inputs'!$AW$14:$AW$54,0))*O671+INDEX('BCA Inputs'!$BI$14:$BI$54,MATCH(I671,'BCA Inputs'!$AW$14:$AW$54,0))*Q671+INDEX('BCA Inputs'!$BJ$14:$BJ$54,MATCH(I671,'BCA Inputs'!$AW$14:$AW$54,0))*F671+INDEX('BCA Inputs'!$BK$14:$BK$54,MATCH(I671,'BCA Inputs'!$AW$14:$AW$54,0))*G671,"")),"")</f>
        <v/>
      </c>
      <c r="AA671" s="237" t="str">
        <f t="shared" si="105"/>
        <v/>
      </c>
      <c r="AC671" s="238" t="str">
        <f>IFERROR((K671+R671)+IF($B$3="NYSEG",INDEX('BCA Inputs'!$AI$14:$AI$54,MATCH(I671,'BCA Inputs'!$M$14:$M$54,0))*P671+INDEX('BCA Inputs'!$AJ$14:$AJ$54,MATCH(I671,'BCA Inputs'!$M$14:$M$54,0))*Q671,IF($B$3="RG&amp;E",INDEX('BCA Inputs'!$BR$14:$BR$54,MATCH(I671,'BCA Inputs'!$AW$14:$AW$54,0))*P671+INDEX('BCA Inputs'!$BS$14:$BS$54,MATCH(I671,'BCA Inputs'!$AW$14:$AW$54,0))*Q671,"")),"")</f>
        <v/>
      </c>
      <c r="AD671" s="181" t="str">
        <f>IFERROR(IF($B$3="NYSEG",INDEX('BCA Inputs'!$AD$14:$AD$54,MATCH(I671,'BCA Inputs'!$M$14:$M$54,0))*P671+INDEX('BCA Inputs'!$AE$14:$AE$54,MATCH(I671,'BCA Inputs'!$M$14:$M$54,0))*O671+INDEX('BCA Inputs'!$AF$14:$AF$54,MATCH(I671,'BCA Inputs'!$M$14:$M$54,0))*Q671+INDEX('BCA Inputs'!$AG$14:$AG$54,MATCH(I671,'BCA Inputs'!$M$14:$M$54,0))*F671+INDEX('BCA Inputs'!$AH$14:$AH$54,MATCH(I671,'BCA Inputs'!$M$14:$M$54,0))*G671,IF($B$3="RG&amp;E",INDEX('BCA Inputs'!$BM$14:$BM$54,MATCH(I671,'BCA Inputs'!$AW$14:$AW$54,0))*P671+INDEX('BCA Inputs'!$BN$14:$BN$54,MATCH(I671,'BCA Inputs'!$AW$14:$AW$54,0))*O671+INDEX('BCA Inputs'!$BO$14:$BO$54,MATCH(I671,'BCA Inputs'!$AW$14:$AW$54,0))*Q671+INDEX('BCA Inputs'!$BP$14:$BP$54,MATCH(I671,'BCA Inputs'!$AW$14:$AW$54,0))*F671+INDEX('BCA Inputs'!$BQ$14:$BQ$54,MATCH(I671,'BCA Inputs'!$AW$14:$AW$54,0))*G671,"")),"")</f>
        <v/>
      </c>
      <c r="AE671" s="237" t="str">
        <f t="shared" si="106"/>
        <v/>
      </c>
      <c r="AF671" s="198">
        <f t="shared" si="108"/>
        <v>0</v>
      </c>
      <c r="AG671" s="239">
        <f t="shared" si="109"/>
        <v>0</v>
      </c>
    </row>
    <row r="672" spans="1:33">
      <c r="A672" s="228"/>
      <c r="B672" s="176"/>
      <c r="C672" s="229"/>
      <c r="D672" s="230"/>
      <c r="E672" s="230"/>
      <c r="F672" s="230"/>
      <c r="G672" s="230"/>
      <c r="H672" s="231"/>
      <c r="I672" s="231"/>
      <c r="J672" s="232"/>
      <c r="K672" s="232"/>
      <c r="L672" s="232"/>
      <c r="M672" s="181">
        <f t="shared" si="107"/>
        <v>0</v>
      </c>
      <c r="N672" s="181">
        <f>IF(H672="",0,H672*I672*'Avoided Water Savings Cost'!$C$16)</f>
        <v>0</v>
      </c>
      <c r="O672" s="545">
        <f>IF(C672="",0,IF($B$3="NYSEG",C672/(1-'Avoided Electric Costs 2020'!$W$21),IF($B$3="RG&amp;E",C672/(1-'Avoided Electric Costs 2020'!$X$21),"")))</f>
        <v>0</v>
      </c>
      <c r="P672" s="546">
        <f>IF(D672="",0,IF($B$3="NYSEG",D672/(1-'Avoided Electric Costs 2020'!$W$21),IF($B$3="RG&amp;E",D672/(1-'Avoided Electric Costs 2020'!$X$21),"")))</f>
        <v>0</v>
      </c>
      <c r="Q672" s="546">
        <f>IF(E672="",0,IF($B$3="NYSEG",E672/(1-'Avoided Natural Gas Costs 2020'!$J$34),IF($B$3="RG&amp;E",E672/(1-'Avoided Natural Gas Costs 2020'!$K$34),"")))</f>
        <v>0</v>
      </c>
      <c r="R672" s="233" t="str">
        <f>IFERROR(IF(P672*'BCA Inputs'!$C$1+Q672*'BCA Inputs'!$C$2+F672*'BCA Inputs'!$C$2+G672*'BCA Inputs'!$C$2=0,"",P672*'BCA Inputs'!$C$1+Q672*'BCA Inputs'!$C$2+F672*'BCA Inputs'!$C$2+G672*'BCA Inputs'!$C$2),"")</f>
        <v/>
      </c>
      <c r="S672" s="181" t="str">
        <f t="shared" si="100"/>
        <v/>
      </c>
      <c r="T672" s="181" t="str">
        <f>IFERROR(IF($B$3="NYSEG",(INDEX('BCA Inputs'!$N$14:$N$54,MATCH(I672,'BCA Inputs'!$M$14:$M$54,0))*P672+INDEX('BCA Inputs'!$O$14:$O$54,MATCH(I672,'BCA Inputs'!$M$14:$M$54,0))*O672+INDEX('BCA Inputs'!P:P,MATCH(I672,'BCA Inputs'!M:M,0))*Q672+INDEX('BCA Inputs'!Q:Q,MATCH(I672,'BCA Inputs'!M:M,0))*F672+INDEX('BCA Inputs'!R:R,MATCH(I672,'BCA Inputs'!M:M,0))*G672)+L672+N672,IF($B$3="RG&amp;E",(INDEX('BCA Inputs'!$AX$14:$AX$54,MATCH(I672,'BCA Inputs'!$AW$14:$AW$54,0))*P672+INDEX('BCA Inputs'!$AY$14:$AY$54,MATCH(I672,'BCA Inputs'!$AW$14:$AW$54,0))*O672+INDEX('BCA Inputs'!$AZ$14:$AZ$54,MATCH(I672,'BCA Inputs'!$AW$14:$AW$54,0))*Q672+INDEX('BCA Inputs'!$BA$14:$BA$54,MATCH(I672,'BCA Inputs'!$AW$14:$AW$54,0))*F672+INDEX('BCA Inputs'!$BB$14:$BB$54,MATCH(I672,'BCA Inputs'!$AW$14:$AW$54,0))*G672)+L672+N672,"")),"")</f>
        <v/>
      </c>
      <c r="U672" s="234" t="str">
        <f t="shared" si="101"/>
        <v/>
      </c>
      <c r="V672" s="234" t="str">
        <f t="shared" si="102"/>
        <v/>
      </c>
      <c r="W672" s="234" t="str">
        <f t="shared" si="103"/>
        <v/>
      </c>
      <c r="Y672" s="235" t="str">
        <f t="shared" si="104"/>
        <v/>
      </c>
      <c r="Z672" s="236" t="str">
        <f>IFERROR(IF($B$3="NYSEG",INDEX('BCA Inputs'!$X$14:$X$54,MATCH(I672,'BCA Inputs'!$M$14:$M$54,0))*P672+INDEX('BCA Inputs'!$Y$14:$Y$54,MATCH(I672,'BCA Inputs'!$M$14:$M$54,0))*O672+INDEX('BCA Inputs'!$Z$14:$Z$54,MATCH(I672,'BCA Inputs'!$M$14:$M$54,0))*Q672+INDEX('BCA Inputs'!$AA$14:$AA$54,MATCH(I672,'BCA Inputs'!$M$14:$M$54,0))*F672+INDEX('BCA Inputs'!$AB$14:$AB$54,MATCH(I672,'BCA Inputs'!$M$14:$M$54,0))*G672,IF($B$3="RG&amp;E",INDEX('BCA Inputs'!$BG$14:$BG$54,MATCH(I672,'BCA Inputs'!$AW$14:$AW$54,0))*P672+INDEX('BCA Inputs'!$BH$14:$BH$54,MATCH(I672,'BCA Inputs'!$AW$14:$AW$54,0))*O672+INDEX('BCA Inputs'!$BI$14:$BI$54,MATCH(I672,'BCA Inputs'!$AW$14:$AW$54,0))*Q672+INDEX('BCA Inputs'!$BJ$14:$BJ$54,MATCH(I672,'BCA Inputs'!$AW$14:$AW$54,0))*F672+INDEX('BCA Inputs'!$BK$14:$BK$54,MATCH(I672,'BCA Inputs'!$AW$14:$AW$54,0))*G672,"")),"")</f>
        <v/>
      </c>
      <c r="AA672" s="237" t="str">
        <f t="shared" si="105"/>
        <v/>
      </c>
      <c r="AC672" s="238" t="str">
        <f>IFERROR((K672+R672)+IF($B$3="NYSEG",INDEX('BCA Inputs'!$AI$14:$AI$54,MATCH(I672,'BCA Inputs'!$M$14:$M$54,0))*P672+INDEX('BCA Inputs'!$AJ$14:$AJ$54,MATCH(I672,'BCA Inputs'!$M$14:$M$54,0))*Q672,IF($B$3="RG&amp;E",INDEX('BCA Inputs'!$BR$14:$BR$54,MATCH(I672,'BCA Inputs'!$AW$14:$AW$54,0))*P672+INDEX('BCA Inputs'!$BS$14:$BS$54,MATCH(I672,'BCA Inputs'!$AW$14:$AW$54,0))*Q672,"")),"")</f>
        <v/>
      </c>
      <c r="AD672" s="181" t="str">
        <f>IFERROR(IF($B$3="NYSEG",INDEX('BCA Inputs'!$AD$14:$AD$54,MATCH(I672,'BCA Inputs'!$M$14:$M$54,0))*P672+INDEX('BCA Inputs'!$AE$14:$AE$54,MATCH(I672,'BCA Inputs'!$M$14:$M$54,0))*O672+INDEX('BCA Inputs'!$AF$14:$AF$54,MATCH(I672,'BCA Inputs'!$M$14:$M$54,0))*Q672+INDEX('BCA Inputs'!$AG$14:$AG$54,MATCH(I672,'BCA Inputs'!$M$14:$M$54,0))*F672+INDEX('BCA Inputs'!$AH$14:$AH$54,MATCH(I672,'BCA Inputs'!$M$14:$M$54,0))*G672,IF($B$3="RG&amp;E",INDEX('BCA Inputs'!$BM$14:$BM$54,MATCH(I672,'BCA Inputs'!$AW$14:$AW$54,0))*P672+INDEX('BCA Inputs'!$BN$14:$BN$54,MATCH(I672,'BCA Inputs'!$AW$14:$AW$54,0))*O672+INDEX('BCA Inputs'!$BO$14:$BO$54,MATCH(I672,'BCA Inputs'!$AW$14:$AW$54,0))*Q672+INDEX('BCA Inputs'!$BP$14:$BP$54,MATCH(I672,'BCA Inputs'!$AW$14:$AW$54,0))*F672+INDEX('BCA Inputs'!$BQ$14:$BQ$54,MATCH(I672,'BCA Inputs'!$AW$14:$AW$54,0))*G672,"")),"")</f>
        <v/>
      </c>
      <c r="AE672" s="237" t="str">
        <f t="shared" si="106"/>
        <v/>
      </c>
      <c r="AF672" s="198">
        <f t="shared" si="108"/>
        <v>0</v>
      </c>
      <c r="AG672" s="239">
        <f t="shared" si="109"/>
        <v>0</v>
      </c>
    </row>
    <row r="673" spans="1:33">
      <c r="A673" s="228"/>
      <c r="B673" s="176"/>
      <c r="C673" s="229"/>
      <c r="D673" s="230"/>
      <c r="E673" s="230"/>
      <c r="F673" s="230"/>
      <c r="G673" s="230"/>
      <c r="H673" s="231"/>
      <c r="I673" s="231"/>
      <c r="J673" s="232"/>
      <c r="K673" s="232"/>
      <c r="L673" s="232"/>
      <c r="M673" s="181">
        <f t="shared" si="107"/>
        <v>0</v>
      </c>
      <c r="N673" s="181">
        <f>IF(H673="",0,H673*I673*'Avoided Water Savings Cost'!$C$16)</f>
        <v>0</v>
      </c>
      <c r="O673" s="545">
        <f>IF(C673="",0,IF($B$3="NYSEG",C673/(1-'Avoided Electric Costs 2020'!$W$21),IF($B$3="RG&amp;E",C673/(1-'Avoided Electric Costs 2020'!$X$21),"")))</f>
        <v>0</v>
      </c>
      <c r="P673" s="546">
        <f>IF(D673="",0,IF($B$3="NYSEG",D673/(1-'Avoided Electric Costs 2020'!$W$21),IF($B$3="RG&amp;E",D673/(1-'Avoided Electric Costs 2020'!$X$21),"")))</f>
        <v>0</v>
      </c>
      <c r="Q673" s="546">
        <f>IF(E673="",0,IF($B$3="NYSEG",E673/(1-'Avoided Natural Gas Costs 2020'!$J$34),IF($B$3="RG&amp;E",E673/(1-'Avoided Natural Gas Costs 2020'!$K$34),"")))</f>
        <v>0</v>
      </c>
      <c r="R673" s="233" t="str">
        <f>IFERROR(IF(P673*'BCA Inputs'!$C$1+Q673*'BCA Inputs'!$C$2+F673*'BCA Inputs'!$C$2+G673*'BCA Inputs'!$C$2=0,"",P673*'BCA Inputs'!$C$1+Q673*'BCA Inputs'!$C$2+F673*'BCA Inputs'!$C$2+G673*'BCA Inputs'!$C$2),"")</f>
        <v/>
      </c>
      <c r="S673" s="181" t="str">
        <f t="shared" si="100"/>
        <v/>
      </c>
      <c r="T673" s="181" t="str">
        <f>IFERROR(IF($B$3="NYSEG",(INDEX('BCA Inputs'!$N$14:$N$54,MATCH(I673,'BCA Inputs'!$M$14:$M$54,0))*P673+INDEX('BCA Inputs'!$O$14:$O$54,MATCH(I673,'BCA Inputs'!$M$14:$M$54,0))*O673+INDEX('BCA Inputs'!P:P,MATCH(I673,'BCA Inputs'!M:M,0))*Q673+INDEX('BCA Inputs'!Q:Q,MATCH(I673,'BCA Inputs'!M:M,0))*F673+INDEX('BCA Inputs'!R:R,MATCH(I673,'BCA Inputs'!M:M,0))*G673)+L673+N673,IF($B$3="RG&amp;E",(INDEX('BCA Inputs'!$AX$14:$AX$54,MATCH(I673,'BCA Inputs'!$AW$14:$AW$54,0))*P673+INDEX('BCA Inputs'!$AY$14:$AY$54,MATCH(I673,'BCA Inputs'!$AW$14:$AW$54,0))*O673+INDEX('BCA Inputs'!$AZ$14:$AZ$54,MATCH(I673,'BCA Inputs'!$AW$14:$AW$54,0))*Q673+INDEX('BCA Inputs'!$BA$14:$BA$54,MATCH(I673,'BCA Inputs'!$AW$14:$AW$54,0))*F673+INDEX('BCA Inputs'!$BB$14:$BB$54,MATCH(I673,'BCA Inputs'!$AW$14:$AW$54,0))*G673)+L673+N673,"")),"")</f>
        <v/>
      </c>
      <c r="U673" s="234" t="str">
        <f t="shared" si="101"/>
        <v/>
      </c>
      <c r="V673" s="234" t="str">
        <f t="shared" si="102"/>
        <v/>
      </c>
      <c r="W673" s="234" t="str">
        <f t="shared" si="103"/>
        <v/>
      </c>
      <c r="Y673" s="235" t="str">
        <f t="shared" si="104"/>
        <v/>
      </c>
      <c r="Z673" s="236" t="str">
        <f>IFERROR(IF($B$3="NYSEG",INDEX('BCA Inputs'!$X$14:$X$54,MATCH(I673,'BCA Inputs'!$M$14:$M$54,0))*P673+INDEX('BCA Inputs'!$Y$14:$Y$54,MATCH(I673,'BCA Inputs'!$M$14:$M$54,0))*O673+INDEX('BCA Inputs'!$Z$14:$Z$54,MATCH(I673,'BCA Inputs'!$M$14:$M$54,0))*Q673+INDEX('BCA Inputs'!$AA$14:$AA$54,MATCH(I673,'BCA Inputs'!$M$14:$M$54,0))*F673+INDEX('BCA Inputs'!$AB$14:$AB$54,MATCH(I673,'BCA Inputs'!$M$14:$M$54,0))*G673,IF($B$3="RG&amp;E",INDEX('BCA Inputs'!$BG$14:$BG$54,MATCH(I673,'BCA Inputs'!$AW$14:$AW$54,0))*P673+INDEX('BCA Inputs'!$BH$14:$BH$54,MATCH(I673,'BCA Inputs'!$AW$14:$AW$54,0))*O673+INDEX('BCA Inputs'!$BI$14:$BI$54,MATCH(I673,'BCA Inputs'!$AW$14:$AW$54,0))*Q673+INDEX('BCA Inputs'!$BJ$14:$BJ$54,MATCH(I673,'BCA Inputs'!$AW$14:$AW$54,0))*F673+INDEX('BCA Inputs'!$BK$14:$BK$54,MATCH(I673,'BCA Inputs'!$AW$14:$AW$54,0))*G673,"")),"")</f>
        <v/>
      </c>
      <c r="AA673" s="237" t="str">
        <f t="shared" si="105"/>
        <v/>
      </c>
      <c r="AC673" s="238" t="str">
        <f>IFERROR((K673+R673)+IF($B$3="NYSEG",INDEX('BCA Inputs'!$AI$14:$AI$54,MATCH(I673,'BCA Inputs'!$M$14:$M$54,0))*P673+INDEX('BCA Inputs'!$AJ$14:$AJ$54,MATCH(I673,'BCA Inputs'!$M$14:$M$54,0))*Q673,IF($B$3="RG&amp;E",INDEX('BCA Inputs'!$BR$14:$BR$54,MATCH(I673,'BCA Inputs'!$AW$14:$AW$54,0))*P673+INDEX('BCA Inputs'!$BS$14:$BS$54,MATCH(I673,'BCA Inputs'!$AW$14:$AW$54,0))*Q673,"")),"")</f>
        <v/>
      </c>
      <c r="AD673" s="181" t="str">
        <f>IFERROR(IF($B$3="NYSEG",INDEX('BCA Inputs'!$AD$14:$AD$54,MATCH(I673,'BCA Inputs'!$M$14:$M$54,0))*P673+INDEX('BCA Inputs'!$AE$14:$AE$54,MATCH(I673,'BCA Inputs'!$M$14:$M$54,0))*O673+INDEX('BCA Inputs'!$AF$14:$AF$54,MATCH(I673,'BCA Inputs'!$M$14:$M$54,0))*Q673+INDEX('BCA Inputs'!$AG$14:$AG$54,MATCH(I673,'BCA Inputs'!$M$14:$M$54,0))*F673+INDEX('BCA Inputs'!$AH$14:$AH$54,MATCH(I673,'BCA Inputs'!$M$14:$M$54,0))*G673,IF($B$3="RG&amp;E",INDEX('BCA Inputs'!$BM$14:$BM$54,MATCH(I673,'BCA Inputs'!$AW$14:$AW$54,0))*P673+INDEX('BCA Inputs'!$BN$14:$BN$54,MATCH(I673,'BCA Inputs'!$AW$14:$AW$54,0))*O673+INDEX('BCA Inputs'!$BO$14:$BO$54,MATCH(I673,'BCA Inputs'!$AW$14:$AW$54,0))*Q673+INDEX('BCA Inputs'!$BP$14:$BP$54,MATCH(I673,'BCA Inputs'!$AW$14:$AW$54,0))*F673+INDEX('BCA Inputs'!$BQ$14:$BQ$54,MATCH(I673,'BCA Inputs'!$AW$14:$AW$54,0))*G673,"")),"")</f>
        <v/>
      </c>
      <c r="AE673" s="237" t="str">
        <f t="shared" si="106"/>
        <v/>
      </c>
      <c r="AF673" s="198">
        <f t="shared" si="108"/>
        <v>0</v>
      </c>
      <c r="AG673" s="239">
        <f t="shared" si="109"/>
        <v>0</v>
      </c>
    </row>
    <row r="674" spans="1:33">
      <c r="A674" s="228"/>
      <c r="B674" s="176"/>
      <c r="C674" s="229"/>
      <c r="D674" s="230"/>
      <c r="E674" s="230"/>
      <c r="F674" s="230"/>
      <c r="G674" s="230"/>
      <c r="H674" s="231"/>
      <c r="I674" s="231"/>
      <c r="J674" s="232"/>
      <c r="K674" s="232"/>
      <c r="L674" s="232"/>
      <c r="M674" s="181">
        <f t="shared" si="107"/>
        <v>0</v>
      </c>
      <c r="N674" s="181">
        <f>IF(H674="",0,H674*I674*'Avoided Water Savings Cost'!$C$16)</f>
        <v>0</v>
      </c>
      <c r="O674" s="545">
        <f>IF(C674="",0,IF($B$3="NYSEG",C674/(1-'Avoided Electric Costs 2020'!$W$21),IF($B$3="RG&amp;E",C674/(1-'Avoided Electric Costs 2020'!$X$21),"")))</f>
        <v>0</v>
      </c>
      <c r="P674" s="546">
        <f>IF(D674="",0,IF($B$3="NYSEG",D674/(1-'Avoided Electric Costs 2020'!$W$21),IF($B$3="RG&amp;E",D674/(1-'Avoided Electric Costs 2020'!$X$21),"")))</f>
        <v>0</v>
      </c>
      <c r="Q674" s="546">
        <f>IF(E674="",0,IF($B$3="NYSEG",E674/(1-'Avoided Natural Gas Costs 2020'!$J$34),IF($B$3="RG&amp;E",E674/(1-'Avoided Natural Gas Costs 2020'!$K$34),"")))</f>
        <v>0</v>
      </c>
      <c r="R674" s="233" t="str">
        <f>IFERROR(IF(P674*'BCA Inputs'!$C$1+Q674*'BCA Inputs'!$C$2+F674*'BCA Inputs'!$C$2+G674*'BCA Inputs'!$C$2=0,"",P674*'BCA Inputs'!$C$1+Q674*'BCA Inputs'!$C$2+F674*'BCA Inputs'!$C$2+G674*'BCA Inputs'!$C$2),"")</f>
        <v/>
      </c>
      <c r="S674" s="181" t="str">
        <f t="shared" si="100"/>
        <v/>
      </c>
      <c r="T674" s="181" t="str">
        <f>IFERROR(IF($B$3="NYSEG",(INDEX('BCA Inputs'!$N$14:$N$54,MATCH(I674,'BCA Inputs'!$M$14:$M$54,0))*P674+INDEX('BCA Inputs'!$O$14:$O$54,MATCH(I674,'BCA Inputs'!$M$14:$M$54,0))*O674+INDEX('BCA Inputs'!P:P,MATCH(I674,'BCA Inputs'!M:M,0))*Q674+INDEX('BCA Inputs'!Q:Q,MATCH(I674,'BCA Inputs'!M:M,0))*F674+INDEX('BCA Inputs'!R:R,MATCH(I674,'BCA Inputs'!M:M,0))*G674)+L674+N674,IF($B$3="RG&amp;E",(INDEX('BCA Inputs'!$AX$14:$AX$54,MATCH(I674,'BCA Inputs'!$AW$14:$AW$54,0))*P674+INDEX('BCA Inputs'!$AY$14:$AY$54,MATCH(I674,'BCA Inputs'!$AW$14:$AW$54,0))*O674+INDEX('BCA Inputs'!$AZ$14:$AZ$54,MATCH(I674,'BCA Inputs'!$AW$14:$AW$54,0))*Q674+INDEX('BCA Inputs'!$BA$14:$BA$54,MATCH(I674,'BCA Inputs'!$AW$14:$AW$54,0))*F674+INDEX('BCA Inputs'!$BB$14:$BB$54,MATCH(I674,'BCA Inputs'!$AW$14:$AW$54,0))*G674)+L674+N674,"")),"")</f>
        <v/>
      </c>
      <c r="U674" s="234" t="str">
        <f t="shared" si="101"/>
        <v/>
      </c>
      <c r="V674" s="234" t="str">
        <f t="shared" si="102"/>
        <v/>
      </c>
      <c r="W674" s="234" t="str">
        <f t="shared" si="103"/>
        <v/>
      </c>
      <c r="Y674" s="235" t="str">
        <f t="shared" si="104"/>
        <v/>
      </c>
      <c r="Z674" s="236" t="str">
        <f>IFERROR(IF($B$3="NYSEG",INDEX('BCA Inputs'!$X$14:$X$54,MATCH(I674,'BCA Inputs'!$M$14:$M$54,0))*P674+INDEX('BCA Inputs'!$Y$14:$Y$54,MATCH(I674,'BCA Inputs'!$M$14:$M$54,0))*O674+INDEX('BCA Inputs'!$Z$14:$Z$54,MATCH(I674,'BCA Inputs'!$M$14:$M$54,0))*Q674+INDEX('BCA Inputs'!$AA$14:$AA$54,MATCH(I674,'BCA Inputs'!$M$14:$M$54,0))*F674+INDEX('BCA Inputs'!$AB$14:$AB$54,MATCH(I674,'BCA Inputs'!$M$14:$M$54,0))*G674,IF($B$3="RG&amp;E",INDEX('BCA Inputs'!$BG$14:$BG$54,MATCH(I674,'BCA Inputs'!$AW$14:$AW$54,0))*P674+INDEX('BCA Inputs'!$BH$14:$BH$54,MATCH(I674,'BCA Inputs'!$AW$14:$AW$54,0))*O674+INDEX('BCA Inputs'!$BI$14:$BI$54,MATCH(I674,'BCA Inputs'!$AW$14:$AW$54,0))*Q674+INDEX('BCA Inputs'!$BJ$14:$BJ$54,MATCH(I674,'BCA Inputs'!$AW$14:$AW$54,0))*F674+INDEX('BCA Inputs'!$BK$14:$BK$54,MATCH(I674,'BCA Inputs'!$AW$14:$AW$54,0))*G674,"")),"")</f>
        <v/>
      </c>
      <c r="AA674" s="237" t="str">
        <f t="shared" si="105"/>
        <v/>
      </c>
      <c r="AC674" s="238" t="str">
        <f>IFERROR((K674+R674)+IF($B$3="NYSEG",INDEX('BCA Inputs'!$AI$14:$AI$54,MATCH(I674,'BCA Inputs'!$M$14:$M$54,0))*P674+INDEX('BCA Inputs'!$AJ$14:$AJ$54,MATCH(I674,'BCA Inputs'!$M$14:$M$54,0))*Q674,IF($B$3="RG&amp;E",INDEX('BCA Inputs'!$BR$14:$BR$54,MATCH(I674,'BCA Inputs'!$AW$14:$AW$54,0))*P674+INDEX('BCA Inputs'!$BS$14:$BS$54,MATCH(I674,'BCA Inputs'!$AW$14:$AW$54,0))*Q674,"")),"")</f>
        <v/>
      </c>
      <c r="AD674" s="181" t="str">
        <f>IFERROR(IF($B$3="NYSEG",INDEX('BCA Inputs'!$AD$14:$AD$54,MATCH(I674,'BCA Inputs'!$M$14:$M$54,0))*P674+INDEX('BCA Inputs'!$AE$14:$AE$54,MATCH(I674,'BCA Inputs'!$M$14:$M$54,0))*O674+INDEX('BCA Inputs'!$AF$14:$AF$54,MATCH(I674,'BCA Inputs'!$M$14:$M$54,0))*Q674+INDEX('BCA Inputs'!$AG$14:$AG$54,MATCH(I674,'BCA Inputs'!$M$14:$M$54,0))*F674+INDEX('BCA Inputs'!$AH$14:$AH$54,MATCH(I674,'BCA Inputs'!$M$14:$M$54,0))*G674,IF($B$3="RG&amp;E",INDEX('BCA Inputs'!$BM$14:$BM$54,MATCH(I674,'BCA Inputs'!$AW$14:$AW$54,0))*P674+INDEX('BCA Inputs'!$BN$14:$BN$54,MATCH(I674,'BCA Inputs'!$AW$14:$AW$54,0))*O674+INDEX('BCA Inputs'!$BO$14:$BO$54,MATCH(I674,'BCA Inputs'!$AW$14:$AW$54,0))*Q674+INDEX('BCA Inputs'!$BP$14:$BP$54,MATCH(I674,'BCA Inputs'!$AW$14:$AW$54,0))*F674+INDEX('BCA Inputs'!$BQ$14:$BQ$54,MATCH(I674,'BCA Inputs'!$AW$14:$AW$54,0))*G674,"")),"")</f>
        <v/>
      </c>
      <c r="AE674" s="237" t="str">
        <f t="shared" si="106"/>
        <v/>
      </c>
      <c r="AF674" s="198">
        <f t="shared" si="108"/>
        <v>0</v>
      </c>
      <c r="AG674" s="239">
        <f t="shared" si="109"/>
        <v>0</v>
      </c>
    </row>
    <row r="675" spans="1:33">
      <c r="A675" s="228"/>
      <c r="B675" s="176"/>
      <c r="C675" s="229"/>
      <c r="D675" s="230"/>
      <c r="E675" s="230"/>
      <c r="F675" s="230"/>
      <c r="G675" s="230"/>
      <c r="H675" s="231"/>
      <c r="I675" s="231"/>
      <c r="J675" s="232"/>
      <c r="K675" s="232"/>
      <c r="L675" s="232"/>
      <c r="M675" s="181">
        <f t="shared" si="107"/>
        <v>0</v>
      </c>
      <c r="N675" s="181">
        <f>IF(H675="",0,H675*I675*'Avoided Water Savings Cost'!$C$16)</f>
        <v>0</v>
      </c>
      <c r="O675" s="545">
        <f>IF(C675="",0,IF($B$3="NYSEG",C675/(1-'Avoided Electric Costs 2020'!$W$21),IF($B$3="RG&amp;E",C675/(1-'Avoided Electric Costs 2020'!$X$21),"")))</f>
        <v>0</v>
      </c>
      <c r="P675" s="546">
        <f>IF(D675="",0,IF($B$3="NYSEG",D675/(1-'Avoided Electric Costs 2020'!$W$21),IF($B$3="RG&amp;E",D675/(1-'Avoided Electric Costs 2020'!$X$21),"")))</f>
        <v>0</v>
      </c>
      <c r="Q675" s="546">
        <f>IF(E675="",0,IF($B$3="NYSEG",E675/(1-'Avoided Natural Gas Costs 2020'!$J$34),IF($B$3="RG&amp;E",E675/(1-'Avoided Natural Gas Costs 2020'!$K$34),"")))</f>
        <v>0</v>
      </c>
      <c r="R675" s="233" t="str">
        <f>IFERROR(IF(P675*'BCA Inputs'!$C$1+Q675*'BCA Inputs'!$C$2+F675*'BCA Inputs'!$C$2+G675*'BCA Inputs'!$C$2=0,"",P675*'BCA Inputs'!$C$1+Q675*'BCA Inputs'!$C$2+F675*'BCA Inputs'!$C$2+G675*'BCA Inputs'!$C$2),"")</f>
        <v/>
      </c>
      <c r="S675" s="181" t="str">
        <f t="shared" si="100"/>
        <v/>
      </c>
      <c r="T675" s="181" t="str">
        <f>IFERROR(IF($B$3="NYSEG",(INDEX('BCA Inputs'!$N$14:$N$54,MATCH(I675,'BCA Inputs'!$M$14:$M$54,0))*P675+INDEX('BCA Inputs'!$O$14:$O$54,MATCH(I675,'BCA Inputs'!$M$14:$M$54,0))*O675+INDEX('BCA Inputs'!P:P,MATCH(I675,'BCA Inputs'!M:M,0))*Q675+INDEX('BCA Inputs'!Q:Q,MATCH(I675,'BCA Inputs'!M:M,0))*F675+INDEX('BCA Inputs'!R:R,MATCH(I675,'BCA Inputs'!M:M,0))*G675)+L675+N675,IF($B$3="RG&amp;E",(INDEX('BCA Inputs'!$AX$14:$AX$54,MATCH(I675,'BCA Inputs'!$AW$14:$AW$54,0))*P675+INDEX('BCA Inputs'!$AY$14:$AY$54,MATCH(I675,'BCA Inputs'!$AW$14:$AW$54,0))*O675+INDEX('BCA Inputs'!$AZ$14:$AZ$54,MATCH(I675,'BCA Inputs'!$AW$14:$AW$54,0))*Q675+INDEX('BCA Inputs'!$BA$14:$BA$54,MATCH(I675,'BCA Inputs'!$AW$14:$AW$54,0))*F675+INDEX('BCA Inputs'!$BB$14:$BB$54,MATCH(I675,'BCA Inputs'!$AW$14:$AW$54,0))*G675)+L675+N675,"")),"")</f>
        <v/>
      </c>
      <c r="U675" s="234" t="str">
        <f t="shared" si="101"/>
        <v/>
      </c>
      <c r="V675" s="234" t="str">
        <f t="shared" si="102"/>
        <v/>
      </c>
      <c r="W675" s="234" t="str">
        <f t="shared" si="103"/>
        <v/>
      </c>
      <c r="Y675" s="235" t="str">
        <f t="shared" si="104"/>
        <v/>
      </c>
      <c r="Z675" s="236" t="str">
        <f>IFERROR(IF($B$3="NYSEG",INDEX('BCA Inputs'!$X$14:$X$54,MATCH(I675,'BCA Inputs'!$M$14:$M$54,0))*P675+INDEX('BCA Inputs'!$Y$14:$Y$54,MATCH(I675,'BCA Inputs'!$M$14:$M$54,0))*O675+INDEX('BCA Inputs'!$Z$14:$Z$54,MATCH(I675,'BCA Inputs'!$M$14:$M$54,0))*Q675+INDEX('BCA Inputs'!$AA$14:$AA$54,MATCH(I675,'BCA Inputs'!$M$14:$M$54,0))*F675+INDEX('BCA Inputs'!$AB$14:$AB$54,MATCH(I675,'BCA Inputs'!$M$14:$M$54,0))*G675,IF($B$3="RG&amp;E",INDEX('BCA Inputs'!$BG$14:$BG$54,MATCH(I675,'BCA Inputs'!$AW$14:$AW$54,0))*P675+INDEX('BCA Inputs'!$BH$14:$BH$54,MATCH(I675,'BCA Inputs'!$AW$14:$AW$54,0))*O675+INDEX('BCA Inputs'!$BI$14:$BI$54,MATCH(I675,'BCA Inputs'!$AW$14:$AW$54,0))*Q675+INDEX('BCA Inputs'!$BJ$14:$BJ$54,MATCH(I675,'BCA Inputs'!$AW$14:$AW$54,0))*F675+INDEX('BCA Inputs'!$BK$14:$BK$54,MATCH(I675,'BCA Inputs'!$AW$14:$AW$54,0))*G675,"")),"")</f>
        <v/>
      </c>
      <c r="AA675" s="237" t="str">
        <f t="shared" si="105"/>
        <v/>
      </c>
      <c r="AC675" s="238" t="str">
        <f>IFERROR((K675+R675)+IF($B$3="NYSEG",INDEX('BCA Inputs'!$AI$14:$AI$54,MATCH(I675,'BCA Inputs'!$M$14:$M$54,0))*P675+INDEX('BCA Inputs'!$AJ$14:$AJ$54,MATCH(I675,'BCA Inputs'!$M$14:$M$54,0))*Q675,IF($B$3="RG&amp;E",INDEX('BCA Inputs'!$BR$14:$BR$54,MATCH(I675,'BCA Inputs'!$AW$14:$AW$54,0))*P675+INDEX('BCA Inputs'!$BS$14:$BS$54,MATCH(I675,'BCA Inputs'!$AW$14:$AW$54,0))*Q675,"")),"")</f>
        <v/>
      </c>
      <c r="AD675" s="181" t="str">
        <f>IFERROR(IF($B$3="NYSEG",INDEX('BCA Inputs'!$AD$14:$AD$54,MATCH(I675,'BCA Inputs'!$M$14:$M$54,0))*P675+INDEX('BCA Inputs'!$AE$14:$AE$54,MATCH(I675,'BCA Inputs'!$M$14:$M$54,0))*O675+INDEX('BCA Inputs'!$AF$14:$AF$54,MATCH(I675,'BCA Inputs'!$M$14:$M$54,0))*Q675+INDEX('BCA Inputs'!$AG$14:$AG$54,MATCH(I675,'BCA Inputs'!$M$14:$M$54,0))*F675+INDEX('BCA Inputs'!$AH$14:$AH$54,MATCH(I675,'BCA Inputs'!$M$14:$M$54,0))*G675,IF($B$3="RG&amp;E",INDEX('BCA Inputs'!$BM$14:$BM$54,MATCH(I675,'BCA Inputs'!$AW$14:$AW$54,0))*P675+INDEX('BCA Inputs'!$BN$14:$BN$54,MATCH(I675,'BCA Inputs'!$AW$14:$AW$54,0))*O675+INDEX('BCA Inputs'!$BO$14:$BO$54,MATCH(I675,'BCA Inputs'!$AW$14:$AW$54,0))*Q675+INDEX('BCA Inputs'!$BP$14:$BP$54,MATCH(I675,'BCA Inputs'!$AW$14:$AW$54,0))*F675+INDEX('BCA Inputs'!$BQ$14:$BQ$54,MATCH(I675,'BCA Inputs'!$AW$14:$AW$54,0))*G675,"")),"")</f>
        <v/>
      </c>
      <c r="AE675" s="237" t="str">
        <f t="shared" si="106"/>
        <v/>
      </c>
      <c r="AF675" s="198">
        <f t="shared" si="108"/>
        <v>0</v>
      </c>
      <c r="AG675" s="239">
        <f t="shared" si="109"/>
        <v>0</v>
      </c>
    </row>
    <row r="676" spans="1:33">
      <c r="A676" s="228"/>
      <c r="B676" s="176"/>
      <c r="C676" s="229"/>
      <c r="D676" s="230"/>
      <c r="E676" s="230"/>
      <c r="F676" s="230"/>
      <c r="G676" s="230"/>
      <c r="H676" s="231"/>
      <c r="I676" s="231"/>
      <c r="J676" s="232"/>
      <c r="K676" s="232"/>
      <c r="L676" s="232"/>
      <c r="M676" s="181">
        <f t="shared" si="107"/>
        <v>0</v>
      </c>
      <c r="N676" s="181">
        <f>IF(H676="",0,H676*I676*'Avoided Water Savings Cost'!$C$16)</f>
        <v>0</v>
      </c>
      <c r="O676" s="545">
        <f>IF(C676="",0,IF($B$3="NYSEG",C676/(1-'Avoided Electric Costs 2020'!$W$21),IF($B$3="RG&amp;E",C676/(1-'Avoided Electric Costs 2020'!$X$21),"")))</f>
        <v>0</v>
      </c>
      <c r="P676" s="546">
        <f>IF(D676="",0,IF($B$3="NYSEG",D676/(1-'Avoided Electric Costs 2020'!$W$21),IF($B$3="RG&amp;E",D676/(1-'Avoided Electric Costs 2020'!$X$21),"")))</f>
        <v>0</v>
      </c>
      <c r="Q676" s="546">
        <f>IF(E676="",0,IF($B$3="NYSEG",E676/(1-'Avoided Natural Gas Costs 2020'!$J$34),IF($B$3="RG&amp;E",E676/(1-'Avoided Natural Gas Costs 2020'!$K$34),"")))</f>
        <v>0</v>
      </c>
      <c r="R676" s="233" t="str">
        <f>IFERROR(IF(P676*'BCA Inputs'!$C$1+Q676*'BCA Inputs'!$C$2+F676*'BCA Inputs'!$C$2+G676*'BCA Inputs'!$C$2=0,"",P676*'BCA Inputs'!$C$1+Q676*'BCA Inputs'!$C$2+F676*'BCA Inputs'!$C$2+G676*'BCA Inputs'!$C$2),"")</f>
        <v/>
      </c>
      <c r="S676" s="181" t="str">
        <f t="shared" si="100"/>
        <v/>
      </c>
      <c r="T676" s="181" t="str">
        <f>IFERROR(IF($B$3="NYSEG",(INDEX('BCA Inputs'!$N$14:$N$54,MATCH(I676,'BCA Inputs'!$M$14:$M$54,0))*P676+INDEX('BCA Inputs'!$O$14:$O$54,MATCH(I676,'BCA Inputs'!$M$14:$M$54,0))*O676+INDEX('BCA Inputs'!P:P,MATCH(I676,'BCA Inputs'!M:M,0))*Q676+INDEX('BCA Inputs'!Q:Q,MATCH(I676,'BCA Inputs'!M:M,0))*F676+INDEX('BCA Inputs'!R:R,MATCH(I676,'BCA Inputs'!M:M,0))*G676)+L676+N676,IF($B$3="RG&amp;E",(INDEX('BCA Inputs'!$AX$14:$AX$54,MATCH(I676,'BCA Inputs'!$AW$14:$AW$54,0))*P676+INDEX('BCA Inputs'!$AY$14:$AY$54,MATCH(I676,'BCA Inputs'!$AW$14:$AW$54,0))*O676+INDEX('BCA Inputs'!$AZ$14:$AZ$54,MATCH(I676,'BCA Inputs'!$AW$14:$AW$54,0))*Q676+INDEX('BCA Inputs'!$BA$14:$BA$54,MATCH(I676,'BCA Inputs'!$AW$14:$AW$54,0))*F676+INDEX('BCA Inputs'!$BB$14:$BB$54,MATCH(I676,'BCA Inputs'!$AW$14:$AW$54,0))*G676)+L676+N676,"")),"")</f>
        <v/>
      </c>
      <c r="U676" s="234" t="str">
        <f t="shared" si="101"/>
        <v/>
      </c>
      <c r="V676" s="234" t="str">
        <f t="shared" si="102"/>
        <v/>
      </c>
      <c r="W676" s="234" t="str">
        <f t="shared" si="103"/>
        <v/>
      </c>
      <c r="Y676" s="235" t="str">
        <f t="shared" si="104"/>
        <v/>
      </c>
      <c r="Z676" s="236" t="str">
        <f>IFERROR(IF($B$3="NYSEG",INDEX('BCA Inputs'!$X$14:$X$54,MATCH(I676,'BCA Inputs'!$M$14:$M$54,0))*P676+INDEX('BCA Inputs'!$Y$14:$Y$54,MATCH(I676,'BCA Inputs'!$M$14:$M$54,0))*O676+INDEX('BCA Inputs'!$Z$14:$Z$54,MATCH(I676,'BCA Inputs'!$M$14:$M$54,0))*Q676+INDEX('BCA Inputs'!$AA$14:$AA$54,MATCH(I676,'BCA Inputs'!$M$14:$M$54,0))*F676+INDEX('BCA Inputs'!$AB$14:$AB$54,MATCH(I676,'BCA Inputs'!$M$14:$M$54,0))*G676,IF($B$3="RG&amp;E",INDEX('BCA Inputs'!$BG$14:$BG$54,MATCH(I676,'BCA Inputs'!$AW$14:$AW$54,0))*P676+INDEX('BCA Inputs'!$BH$14:$BH$54,MATCH(I676,'BCA Inputs'!$AW$14:$AW$54,0))*O676+INDEX('BCA Inputs'!$BI$14:$BI$54,MATCH(I676,'BCA Inputs'!$AW$14:$AW$54,0))*Q676+INDEX('BCA Inputs'!$BJ$14:$BJ$54,MATCH(I676,'BCA Inputs'!$AW$14:$AW$54,0))*F676+INDEX('BCA Inputs'!$BK$14:$BK$54,MATCH(I676,'BCA Inputs'!$AW$14:$AW$54,0))*G676,"")),"")</f>
        <v/>
      </c>
      <c r="AA676" s="237" t="str">
        <f t="shared" si="105"/>
        <v/>
      </c>
      <c r="AC676" s="238" t="str">
        <f>IFERROR((K676+R676)+IF($B$3="NYSEG",INDEX('BCA Inputs'!$AI$14:$AI$54,MATCH(I676,'BCA Inputs'!$M$14:$M$54,0))*P676+INDEX('BCA Inputs'!$AJ$14:$AJ$54,MATCH(I676,'BCA Inputs'!$M$14:$M$54,0))*Q676,IF($B$3="RG&amp;E",INDEX('BCA Inputs'!$BR$14:$BR$54,MATCH(I676,'BCA Inputs'!$AW$14:$AW$54,0))*P676+INDEX('BCA Inputs'!$BS$14:$BS$54,MATCH(I676,'BCA Inputs'!$AW$14:$AW$54,0))*Q676,"")),"")</f>
        <v/>
      </c>
      <c r="AD676" s="181" t="str">
        <f>IFERROR(IF($B$3="NYSEG",INDEX('BCA Inputs'!$AD$14:$AD$54,MATCH(I676,'BCA Inputs'!$M$14:$M$54,0))*P676+INDEX('BCA Inputs'!$AE$14:$AE$54,MATCH(I676,'BCA Inputs'!$M$14:$M$54,0))*O676+INDEX('BCA Inputs'!$AF$14:$AF$54,MATCH(I676,'BCA Inputs'!$M$14:$M$54,0))*Q676+INDEX('BCA Inputs'!$AG$14:$AG$54,MATCH(I676,'BCA Inputs'!$M$14:$M$54,0))*F676+INDEX('BCA Inputs'!$AH$14:$AH$54,MATCH(I676,'BCA Inputs'!$M$14:$M$54,0))*G676,IF($B$3="RG&amp;E",INDEX('BCA Inputs'!$BM$14:$BM$54,MATCH(I676,'BCA Inputs'!$AW$14:$AW$54,0))*P676+INDEX('BCA Inputs'!$BN$14:$BN$54,MATCH(I676,'BCA Inputs'!$AW$14:$AW$54,0))*O676+INDEX('BCA Inputs'!$BO$14:$BO$54,MATCH(I676,'BCA Inputs'!$AW$14:$AW$54,0))*Q676+INDEX('BCA Inputs'!$BP$14:$BP$54,MATCH(I676,'BCA Inputs'!$AW$14:$AW$54,0))*F676+INDEX('BCA Inputs'!$BQ$14:$BQ$54,MATCH(I676,'BCA Inputs'!$AW$14:$AW$54,0))*G676,"")),"")</f>
        <v/>
      </c>
      <c r="AE676" s="237" t="str">
        <f t="shared" si="106"/>
        <v/>
      </c>
      <c r="AF676" s="198">
        <f t="shared" si="108"/>
        <v>0</v>
      </c>
      <c r="AG676" s="239">
        <f t="shared" si="109"/>
        <v>0</v>
      </c>
    </row>
    <row r="677" spans="1:33">
      <c r="A677" s="228"/>
      <c r="B677" s="176"/>
      <c r="C677" s="229"/>
      <c r="D677" s="230"/>
      <c r="E677" s="230"/>
      <c r="F677" s="230"/>
      <c r="G677" s="230"/>
      <c r="H677" s="231"/>
      <c r="I677" s="231"/>
      <c r="J677" s="232"/>
      <c r="K677" s="232"/>
      <c r="L677" s="232"/>
      <c r="M677" s="181">
        <f t="shared" si="107"/>
        <v>0</v>
      </c>
      <c r="N677" s="181">
        <f>IF(H677="",0,H677*I677*'Avoided Water Savings Cost'!$C$16)</f>
        <v>0</v>
      </c>
      <c r="O677" s="545">
        <f>IF(C677="",0,IF($B$3="NYSEG",C677/(1-'Avoided Electric Costs 2020'!$W$21),IF($B$3="RG&amp;E",C677/(1-'Avoided Electric Costs 2020'!$X$21),"")))</f>
        <v>0</v>
      </c>
      <c r="P677" s="546">
        <f>IF(D677="",0,IF($B$3="NYSEG",D677/(1-'Avoided Electric Costs 2020'!$W$21),IF($B$3="RG&amp;E",D677/(1-'Avoided Electric Costs 2020'!$X$21),"")))</f>
        <v>0</v>
      </c>
      <c r="Q677" s="546">
        <f>IF(E677="",0,IF($B$3="NYSEG",E677/(1-'Avoided Natural Gas Costs 2020'!$J$34),IF($B$3="RG&amp;E",E677/(1-'Avoided Natural Gas Costs 2020'!$K$34),"")))</f>
        <v>0</v>
      </c>
      <c r="R677" s="233" t="str">
        <f>IFERROR(IF(P677*'BCA Inputs'!$C$1+Q677*'BCA Inputs'!$C$2+F677*'BCA Inputs'!$C$2+G677*'BCA Inputs'!$C$2=0,"",P677*'BCA Inputs'!$C$1+Q677*'BCA Inputs'!$C$2+F677*'BCA Inputs'!$C$2+G677*'BCA Inputs'!$C$2),"")</f>
        <v/>
      </c>
      <c r="S677" s="181" t="str">
        <f t="shared" si="100"/>
        <v/>
      </c>
      <c r="T677" s="181" t="str">
        <f>IFERROR(IF($B$3="NYSEG",(INDEX('BCA Inputs'!$N$14:$N$54,MATCH(I677,'BCA Inputs'!$M$14:$M$54,0))*P677+INDEX('BCA Inputs'!$O$14:$O$54,MATCH(I677,'BCA Inputs'!$M$14:$M$54,0))*O677+INDEX('BCA Inputs'!P:P,MATCH(I677,'BCA Inputs'!M:M,0))*Q677+INDEX('BCA Inputs'!Q:Q,MATCH(I677,'BCA Inputs'!M:M,0))*F677+INDEX('BCA Inputs'!R:R,MATCH(I677,'BCA Inputs'!M:M,0))*G677)+L677+N677,IF($B$3="RG&amp;E",(INDEX('BCA Inputs'!$AX$14:$AX$54,MATCH(I677,'BCA Inputs'!$AW$14:$AW$54,0))*P677+INDEX('BCA Inputs'!$AY$14:$AY$54,MATCH(I677,'BCA Inputs'!$AW$14:$AW$54,0))*O677+INDEX('BCA Inputs'!$AZ$14:$AZ$54,MATCH(I677,'BCA Inputs'!$AW$14:$AW$54,0))*Q677+INDEX('BCA Inputs'!$BA$14:$BA$54,MATCH(I677,'BCA Inputs'!$AW$14:$AW$54,0))*F677+INDEX('BCA Inputs'!$BB$14:$BB$54,MATCH(I677,'BCA Inputs'!$AW$14:$AW$54,0))*G677)+L677+N677,"")),"")</f>
        <v/>
      </c>
      <c r="U677" s="234" t="str">
        <f t="shared" si="101"/>
        <v/>
      </c>
      <c r="V677" s="234" t="str">
        <f t="shared" si="102"/>
        <v/>
      </c>
      <c r="W677" s="234" t="str">
        <f t="shared" si="103"/>
        <v/>
      </c>
      <c r="Y677" s="235" t="str">
        <f t="shared" si="104"/>
        <v/>
      </c>
      <c r="Z677" s="236" t="str">
        <f>IFERROR(IF($B$3="NYSEG",INDEX('BCA Inputs'!$X$14:$X$54,MATCH(I677,'BCA Inputs'!$M$14:$M$54,0))*P677+INDEX('BCA Inputs'!$Y$14:$Y$54,MATCH(I677,'BCA Inputs'!$M$14:$M$54,0))*O677+INDEX('BCA Inputs'!$Z$14:$Z$54,MATCH(I677,'BCA Inputs'!$M$14:$M$54,0))*Q677+INDEX('BCA Inputs'!$AA$14:$AA$54,MATCH(I677,'BCA Inputs'!$M$14:$M$54,0))*F677+INDEX('BCA Inputs'!$AB$14:$AB$54,MATCH(I677,'BCA Inputs'!$M$14:$M$54,0))*G677,IF($B$3="RG&amp;E",INDEX('BCA Inputs'!$BG$14:$BG$54,MATCH(I677,'BCA Inputs'!$AW$14:$AW$54,0))*P677+INDEX('BCA Inputs'!$BH$14:$BH$54,MATCH(I677,'BCA Inputs'!$AW$14:$AW$54,0))*O677+INDEX('BCA Inputs'!$BI$14:$BI$54,MATCH(I677,'BCA Inputs'!$AW$14:$AW$54,0))*Q677+INDEX('BCA Inputs'!$BJ$14:$BJ$54,MATCH(I677,'BCA Inputs'!$AW$14:$AW$54,0))*F677+INDEX('BCA Inputs'!$BK$14:$BK$54,MATCH(I677,'BCA Inputs'!$AW$14:$AW$54,0))*G677,"")),"")</f>
        <v/>
      </c>
      <c r="AA677" s="237" t="str">
        <f t="shared" si="105"/>
        <v/>
      </c>
      <c r="AC677" s="238" t="str">
        <f>IFERROR((K677+R677)+IF($B$3="NYSEG",INDEX('BCA Inputs'!$AI$14:$AI$54,MATCH(I677,'BCA Inputs'!$M$14:$M$54,0))*P677+INDEX('BCA Inputs'!$AJ$14:$AJ$54,MATCH(I677,'BCA Inputs'!$M$14:$M$54,0))*Q677,IF($B$3="RG&amp;E",INDEX('BCA Inputs'!$BR$14:$BR$54,MATCH(I677,'BCA Inputs'!$AW$14:$AW$54,0))*P677+INDEX('BCA Inputs'!$BS$14:$BS$54,MATCH(I677,'BCA Inputs'!$AW$14:$AW$54,0))*Q677,"")),"")</f>
        <v/>
      </c>
      <c r="AD677" s="181" t="str">
        <f>IFERROR(IF($B$3="NYSEG",INDEX('BCA Inputs'!$AD$14:$AD$54,MATCH(I677,'BCA Inputs'!$M$14:$M$54,0))*P677+INDEX('BCA Inputs'!$AE$14:$AE$54,MATCH(I677,'BCA Inputs'!$M$14:$M$54,0))*O677+INDEX('BCA Inputs'!$AF$14:$AF$54,MATCH(I677,'BCA Inputs'!$M$14:$M$54,0))*Q677+INDEX('BCA Inputs'!$AG$14:$AG$54,MATCH(I677,'BCA Inputs'!$M$14:$M$54,0))*F677+INDEX('BCA Inputs'!$AH$14:$AH$54,MATCH(I677,'BCA Inputs'!$M$14:$M$54,0))*G677,IF($B$3="RG&amp;E",INDEX('BCA Inputs'!$BM$14:$BM$54,MATCH(I677,'BCA Inputs'!$AW$14:$AW$54,0))*P677+INDEX('BCA Inputs'!$BN$14:$BN$54,MATCH(I677,'BCA Inputs'!$AW$14:$AW$54,0))*O677+INDEX('BCA Inputs'!$BO$14:$BO$54,MATCH(I677,'BCA Inputs'!$AW$14:$AW$54,0))*Q677+INDEX('BCA Inputs'!$BP$14:$BP$54,MATCH(I677,'BCA Inputs'!$AW$14:$AW$54,0))*F677+INDEX('BCA Inputs'!$BQ$14:$BQ$54,MATCH(I677,'BCA Inputs'!$AW$14:$AW$54,0))*G677,"")),"")</f>
        <v/>
      </c>
      <c r="AE677" s="237" t="str">
        <f t="shared" si="106"/>
        <v/>
      </c>
      <c r="AF677" s="198">
        <f t="shared" si="108"/>
        <v>0</v>
      </c>
      <c r="AG677" s="239">
        <f t="shared" si="109"/>
        <v>0</v>
      </c>
    </row>
    <row r="678" spans="1:33">
      <c r="A678" s="228"/>
      <c r="B678" s="176"/>
      <c r="C678" s="229"/>
      <c r="D678" s="230"/>
      <c r="E678" s="230"/>
      <c r="F678" s="230"/>
      <c r="G678" s="230"/>
      <c r="H678" s="231"/>
      <c r="I678" s="231"/>
      <c r="J678" s="232"/>
      <c r="K678" s="232"/>
      <c r="L678" s="232"/>
      <c r="M678" s="181">
        <f t="shared" si="107"/>
        <v>0</v>
      </c>
      <c r="N678" s="181">
        <f>IF(H678="",0,H678*I678*'Avoided Water Savings Cost'!$C$16)</f>
        <v>0</v>
      </c>
      <c r="O678" s="545">
        <f>IF(C678="",0,IF($B$3="NYSEG",C678/(1-'Avoided Electric Costs 2020'!$W$21),IF($B$3="RG&amp;E",C678/(1-'Avoided Electric Costs 2020'!$X$21),"")))</f>
        <v>0</v>
      </c>
      <c r="P678" s="546">
        <f>IF(D678="",0,IF($B$3="NYSEG",D678/(1-'Avoided Electric Costs 2020'!$W$21),IF($B$3="RG&amp;E",D678/(1-'Avoided Electric Costs 2020'!$X$21),"")))</f>
        <v>0</v>
      </c>
      <c r="Q678" s="546">
        <f>IF(E678="",0,IF($B$3="NYSEG",E678/(1-'Avoided Natural Gas Costs 2020'!$J$34),IF($B$3="RG&amp;E",E678/(1-'Avoided Natural Gas Costs 2020'!$K$34),"")))</f>
        <v>0</v>
      </c>
      <c r="R678" s="233" t="str">
        <f>IFERROR(IF(P678*'BCA Inputs'!$C$1+Q678*'BCA Inputs'!$C$2+F678*'BCA Inputs'!$C$2+G678*'BCA Inputs'!$C$2=0,"",P678*'BCA Inputs'!$C$1+Q678*'BCA Inputs'!$C$2+F678*'BCA Inputs'!$C$2+G678*'BCA Inputs'!$C$2),"")</f>
        <v/>
      </c>
      <c r="S678" s="181" t="str">
        <f t="shared" si="100"/>
        <v/>
      </c>
      <c r="T678" s="181" t="str">
        <f>IFERROR(IF($B$3="NYSEG",(INDEX('BCA Inputs'!$N$14:$N$54,MATCH(I678,'BCA Inputs'!$M$14:$M$54,0))*P678+INDEX('BCA Inputs'!$O$14:$O$54,MATCH(I678,'BCA Inputs'!$M$14:$M$54,0))*O678+INDEX('BCA Inputs'!P:P,MATCH(I678,'BCA Inputs'!M:M,0))*Q678+INDEX('BCA Inputs'!Q:Q,MATCH(I678,'BCA Inputs'!M:M,0))*F678+INDEX('BCA Inputs'!R:R,MATCH(I678,'BCA Inputs'!M:M,0))*G678)+L678+N678,IF($B$3="RG&amp;E",(INDEX('BCA Inputs'!$AX$14:$AX$54,MATCH(I678,'BCA Inputs'!$AW$14:$AW$54,0))*P678+INDEX('BCA Inputs'!$AY$14:$AY$54,MATCH(I678,'BCA Inputs'!$AW$14:$AW$54,0))*O678+INDEX('BCA Inputs'!$AZ$14:$AZ$54,MATCH(I678,'BCA Inputs'!$AW$14:$AW$54,0))*Q678+INDEX('BCA Inputs'!$BA$14:$BA$54,MATCH(I678,'BCA Inputs'!$AW$14:$AW$54,0))*F678+INDEX('BCA Inputs'!$BB$14:$BB$54,MATCH(I678,'BCA Inputs'!$AW$14:$AW$54,0))*G678)+L678+N678,"")),"")</f>
        <v/>
      </c>
      <c r="U678" s="234" t="str">
        <f t="shared" si="101"/>
        <v/>
      </c>
      <c r="V678" s="234" t="str">
        <f t="shared" si="102"/>
        <v/>
      </c>
      <c r="W678" s="234" t="str">
        <f t="shared" si="103"/>
        <v/>
      </c>
      <c r="Y678" s="235" t="str">
        <f t="shared" si="104"/>
        <v/>
      </c>
      <c r="Z678" s="236" t="str">
        <f>IFERROR(IF($B$3="NYSEG",INDEX('BCA Inputs'!$X$14:$X$54,MATCH(I678,'BCA Inputs'!$M$14:$M$54,0))*P678+INDEX('BCA Inputs'!$Y$14:$Y$54,MATCH(I678,'BCA Inputs'!$M$14:$M$54,0))*O678+INDEX('BCA Inputs'!$Z$14:$Z$54,MATCH(I678,'BCA Inputs'!$M$14:$M$54,0))*Q678+INDEX('BCA Inputs'!$AA$14:$AA$54,MATCH(I678,'BCA Inputs'!$M$14:$M$54,0))*F678+INDEX('BCA Inputs'!$AB$14:$AB$54,MATCH(I678,'BCA Inputs'!$M$14:$M$54,0))*G678,IF($B$3="RG&amp;E",INDEX('BCA Inputs'!$BG$14:$BG$54,MATCH(I678,'BCA Inputs'!$AW$14:$AW$54,0))*P678+INDEX('BCA Inputs'!$BH$14:$BH$54,MATCH(I678,'BCA Inputs'!$AW$14:$AW$54,0))*O678+INDEX('BCA Inputs'!$BI$14:$BI$54,MATCH(I678,'BCA Inputs'!$AW$14:$AW$54,0))*Q678+INDEX('BCA Inputs'!$BJ$14:$BJ$54,MATCH(I678,'BCA Inputs'!$AW$14:$AW$54,0))*F678+INDEX('BCA Inputs'!$BK$14:$BK$54,MATCH(I678,'BCA Inputs'!$AW$14:$AW$54,0))*G678,"")),"")</f>
        <v/>
      </c>
      <c r="AA678" s="237" t="str">
        <f t="shared" si="105"/>
        <v/>
      </c>
      <c r="AC678" s="238" t="str">
        <f>IFERROR((K678+R678)+IF($B$3="NYSEG",INDEX('BCA Inputs'!$AI$14:$AI$54,MATCH(I678,'BCA Inputs'!$M$14:$M$54,0))*P678+INDEX('BCA Inputs'!$AJ$14:$AJ$54,MATCH(I678,'BCA Inputs'!$M$14:$M$54,0))*Q678,IF($B$3="RG&amp;E",INDEX('BCA Inputs'!$BR$14:$BR$54,MATCH(I678,'BCA Inputs'!$AW$14:$AW$54,0))*P678+INDEX('BCA Inputs'!$BS$14:$BS$54,MATCH(I678,'BCA Inputs'!$AW$14:$AW$54,0))*Q678,"")),"")</f>
        <v/>
      </c>
      <c r="AD678" s="181" t="str">
        <f>IFERROR(IF($B$3="NYSEG",INDEX('BCA Inputs'!$AD$14:$AD$54,MATCH(I678,'BCA Inputs'!$M$14:$M$54,0))*P678+INDEX('BCA Inputs'!$AE$14:$AE$54,MATCH(I678,'BCA Inputs'!$M$14:$M$54,0))*O678+INDEX('BCA Inputs'!$AF$14:$AF$54,MATCH(I678,'BCA Inputs'!$M$14:$M$54,0))*Q678+INDEX('BCA Inputs'!$AG$14:$AG$54,MATCH(I678,'BCA Inputs'!$M$14:$M$54,0))*F678+INDEX('BCA Inputs'!$AH$14:$AH$54,MATCH(I678,'BCA Inputs'!$M$14:$M$54,0))*G678,IF($B$3="RG&amp;E",INDEX('BCA Inputs'!$BM$14:$BM$54,MATCH(I678,'BCA Inputs'!$AW$14:$AW$54,0))*P678+INDEX('BCA Inputs'!$BN$14:$BN$54,MATCH(I678,'BCA Inputs'!$AW$14:$AW$54,0))*O678+INDEX('BCA Inputs'!$BO$14:$BO$54,MATCH(I678,'BCA Inputs'!$AW$14:$AW$54,0))*Q678+INDEX('BCA Inputs'!$BP$14:$BP$54,MATCH(I678,'BCA Inputs'!$AW$14:$AW$54,0))*F678+INDEX('BCA Inputs'!$BQ$14:$BQ$54,MATCH(I678,'BCA Inputs'!$AW$14:$AW$54,0))*G678,"")),"")</f>
        <v/>
      </c>
      <c r="AE678" s="237" t="str">
        <f t="shared" si="106"/>
        <v/>
      </c>
      <c r="AF678" s="198">
        <f t="shared" si="108"/>
        <v>0</v>
      </c>
      <c r="AG678" s="239">
        <f t="shared" si="109"/>
        <v>0</v>
      </c>
    </row>
    <row r="679" spans="1:33">
      <c r="A679" s="228"/>
      <c r="B679" s="176"/>
      <c r="C679" s="229"/>
      <c r="D679" s="230"/>
      <c r="E679" s="230"/>
      <c r="F679" s="230"/>
      <c r="G679" s="230"/>
      <c r="H679" s="231"/>
      <c r="I679" s="231"/>
      <c r="J679" s="232"/>
      <c r="K679" s="232"/>
      <c r="L679" s="232"/>
      <c r="M679" s="181">
        <f t="shared" si="107"/>
        <v>0</v>
      </c>
      <c r="N679" s="181">
        <f>IF(H679="",0,H679*I679*'Avoided Water Savings Cost'!$C$16)</f>
        <v>0</v>
      </c>
      <c r="O679" s="545">
        <f>IF(C679="",0,IF($B$3="NYSEG",C679/(1-'Avoided Electric Costs 2020'!$W$21),IF($B$3="RG&amp;E",C679/(1-'Avoided Electric Costs 2020'!$X$21),"")))</f>
        <v>0</v>
      </c>
      <c r="P679" s="546">
        <f>IF(D679="",0,IF($B$3="NYSEG",D679/(1-'Avoided Electric Costs 2020'!$W$21),IF($B$3="RG&amp;E",D679/(1-'Avoided Electric Costs 2020'!$X$21),"")))</f>
        <v>0</v>
      </c>
      <c r="Q679" s="546">
        <f>IF(E679="",0,IF($B$3="NYSEG",E679/(1-'Avoided Natural Gas Costs 2020'!$J$34),IF($B$3="RG&amp;E",E679/(1-'Avoided Natural Gas Costs 2020'!$K$34),"")))</f>
        <v>0</v>
      </c>
      <c r="R679" s="233" t="str">
        <f>IFERROR(IF(P679*'BCA Inputs'!$C$1+Q679*'BCA Inputs'!$C$2+F679*'BCA Inputs'!$C$2+G679*'BCA Inputs'!$C$2=0,"",P679*'BCA Inputs'!$C$1+Q679*'BCA Inputs'!$C$2+F679*'BCA Inputs'!$C$2+G679*'BCA Inputs'!$C$2),"")</f>
        <v/>
      </c>
      <c r="S679" s="181" t="str">
        <f t="shared" si="100"/>
        <v/>
      </c>
      <c r="T679" s="181" t="str">
        <f>IFERROR(IF($B$3="NYSEG",(INDEX('BCA Inputs'!$N$14:$N$54,MATCH(I679,'BCA Inputs'!$M$14:$M$54,0))*P679+INDEX('BCA Inputs'!$O$14:$O$54,MATCH(I679,'BCA Inputs'!$M$14:$M$54,0))*O679+INDEX('BCA Inputs'!P:P,MATCH(I679,'BCA Inputs'!M:M,0))*Q679+INDEX('BCA Inputs'!Q:Q,MATCH(I679,'BCA Inputs'!M:M,0))*F679+INDEX('BCA Inputs'!R:R,MATCH(I679,'BCA Inputs'!M:M,0))*G679)+L679+N679,IF($B$3="RG&amp;E",(INDEX('BCA Inputs'!$AX$14:$AX$54,MATCH(I679,'BCA Inputs'!$AW$14:$AW$54,0))*P679+INDEX('BCA Inputs'!$AY$14:$AY$54,MATCH(I679,'BCA Inputs'!$AW$14:$AW$54,0))*O679+INDEX('BCA Inputs'!$AZ$14:$AZ$54,MATCH(I679,'BCA Inputs'!$AW$14:$AW$54,0))*Q679+INDEX('BCA Inputs'!$BA$14:$BA$54,MATCH(I679,'BCA Inputs'!$AW$14:$AW$54,0))*F679+INDEX('BCA Inputs'!$BB$14:$BB$54,MATCH(I679,'BCA Inputs'!$AW$14:$AW$54,0))*G679)+L679+N679,"")),"")</f>
        <v/>
      </c>
      <c r="U679" s="234" t="str">
        <f t="shared" si="101"/>
        <v/>
      </c>
      <c r="V679" s="234" t="str">
        <f t="shared" si="102"/>
        <v/>
      </c>
      <c r="W679" s="234" t="str">
        <f t="shared" si="103"/>
        <v/>
      </c>
      <c r="Y679" s="235" t="str">
        <f t="shared" si="104"/>
        <v/>
      </c>
      <c r="Z679" s="236" t="str">
        <f>IFERROR(IF($B$3="NYSEG",INDEX('BCA Inputs'!$X$14:$X$54,MATCH(I679,'BCA Inputs'!$M$14:$M$54,0))*P679+INDEX('BCA Inputs'!$Y$14:$Y$54,MATCH(I679,'BCA Inputs'!$M$14:$M$54,0))*O679+INDEX('BCA Inputs'!$Z$14:$Z$54,MATCH(I679,'BCA Inputs'!$M$14:$M$54,0))*Q679+INDEX('BCA Inputs'!$AA$14:$AA$54,MATCH(I679,'BCA Inputs'!$M$14:$M$54,0))*F679+INDEX('BCA Inputs'!$AB$14:$AB$54,MATCH(I679,'BCA Inputs'!$M$14:$M$54,0))*G679,IF($B$3="RG&amp;E",INDEX('BCA Inputs'!$BG$14:$BG$54,MATCH(I679,'BCA Inputs'!$AW$14:$AW$54,0))*P679+INDEX('BCA Inputs'!$BH$14:$BH$54,MATCH(I679,'BCA Inputs'!$AW$14:$AW$54,0))*O679+INDEX('BCA Inputs'!$BI$14:$BI$54,MATCH(I679,'BCA Inputs'!$AW$14:$AW$54,0))*Q679+INDEX('BCA Inputs'!$BJ$14:$BJ$54,MATCH(I679,'BCA Inputs'!$AW$14:$AW$54,0))*F679+INDEX('BCA Inputs'!$BK$14:$BK$54,MATCH(I679,'BCA Inputs'!$AW$14:$AW$54,0))*G679,"")),"")</f>
        <v/>
      </c>
      <c r="AA679" s="237" t="str">
        <f t="shared" si="105"/>
        <v/>
      </c>
      <c r="AC679" s="238" t="str">
        <f>IFERROR((K679+R679)+IF($B$3="NYSEG",INDEX('BCA Inputs'!$AI$14:$AI$54,MATCH(I679,'BCA Inputs'!$M$14:$M$54,0))*P679+INDEX('BCA Inputs'!$AJ$14:$AJ$54,MATCH(I679,'BCA Inputs'!$M$14:$M$54,0))*Q679,IF($B$3="RG&amp;E",INDEX('BCA Inputs'!$BR$14:$BR$54,MATCH(I679,'BCA Inputs'!$AW$14:$AW$54,0))*P679+INDEX('BCA Inputs'!$BS$14:$BS$54,MATCH(I679,'BCA Inputs'!$AW$14:$AW$54,0))*Q679,"")),"")</f>
        <v/>
      </c>
      <c r="AD679" s="181" t="str">
        <f>IFERROR(IF($B$3="NYSEG",INDEX('BCA Inputs'!$AD$14:$AD$54,MATCH(I679,'BCA Inputs'!$M$14:$M$54,0))*P679+INDEX('BCA Inputs'!$AE$14:$AE$54,MATCH(I679,'BCA Inputs'!$M$14:$M$54,0))*O679+INDEX('BCA Inputs'!$AF$14:$AF$54,MATCH(I679,'BCA Inputs'!$M$14:$M$54,0))*Q679+INDEX('BCA Inputs'!$AG$14:$AG$54,MATCH(I679,'BCA Inputs'!$M$14:$M$54,0))*F679+INDEX('BCA Inputs'!$AH$14:$AH$54,MATCH(I679,'BCA Inputs'!$M$14:$M$54,0))*G679,IF($B$3="RG&amp;E",INDEX('BCA Inputs'!$BM$14:$BM$54,MATCH(I679,'BCA Inputs'!$AW$14:$AW$54,0))*P679+INDEX('BCA Inputs'!$BN$14:$BN$54,MATCH(I679,'BCA Inputs'!$AW$14:$AW$54,0))*O679+INDEX('BCA Inputs'!$BO$14:$BO$54,MATCH(I679,'BCA Inputs'!$AW$14:$AW$54,0))*Q679+INDEX('BCA Inputs'!$BP$14:$BP$54,MATCH(I679,'BCA Inputs'!$AW$14:$AW$54,0))*F679+INDEX('BCA Inputs'!$BQ$14:$BQ$54,MATCH(I679,'BCA Inputs'!$AW$14:$AW$54,0))*G679,"")),"")</f>
        <v/>
      </c>
      <c r="AE679" s="237" t="str">
        <f t="shared" si="106"/>
        <v/>
      </c>
      <c r="AF679" s="198">
        <f t="shared" si="108"/>
        <v>0</v>
      </c>
      <c r="AG679" s="239">
        <f t="shared" si="109"/>
        <v>0</v>
      </c>
    </row>
    <row r="680" spans="1:33">
      <c r="A680" s="228"/>
      <c r="B680" s="176"/>
      <c r="C680" s="229"/>
      <c r="D680" s="230"/>
      <c r="E680" s="230"/>
      <c r="F680" s="230"/>
      <c r="G680" s="230"/>
      <c r="H680" s="231"/>
      <c r="I680" s="231"/>
      <c r="J680" s="232"/>
      <c r="K680" s="232"/>
      <c r="L680" s="232"/>
      <c r="M680" s="181">
        <f t="shared" si="107"/>
        <v>0</v>
      </c>
      <c r="N680" s="181">
        <f>IF(H680="",0,H680*I680*'Avoided Water Savings Cost'!$C$16)</f>
        <v>0</v>
      </c>
      <c r="O680" s="545">
        <f>IF(C680="",0,IF($B$3="NYSEG",C680/(1-'Avoided Electric Costs 2020'!$W$21),IF($B$3="RG&amp;E",C680/(1-'Avoided Electric Costs 2020'!$X$21),"")))</f>
        <v>0</v>
      </c>
      <c r="P680" s="546">
        <f>IF(D680="",0,IF($B$3="NYSEG",D680/(1-'Avoided Electric Costs 2020'!$W$21),IF($B$3="RG&amp;E",D680/(1-'Avoided Electric Costs 2020'!$X$21),"")))</f>
        <v>0</v>
      </c>
      <c r="Q680" s="546">
        <f>IF(E680="",0,IF($B$3="NYSEG",E680/(1-'Avoided Natural Gas Costs 2020'!$J$34),IF($B$3="RG&amp;E",E680/(1-'Avoided Natural Gas Costs 2020'!$K$34),"")))</f>
        <v>0</v>
      </c>
      <c r="R680" s="233" t="str">
        <f>IFERROR(IF(P680*'BCA Inputs'!$C$1+Q680*'BCA Inputs'!$C$2+F680*'BCA Inputs'!$C$2+G680*'BCA Inputs'!$C$2=0,"",P680*'BCA Inputs'!$C$1+Q680*'BCA Inputs'!$C$2+F680*'BCA Inputs'!$C$2+G680*'BCA Inputs'!$C$2),"")</f>
        <v/>
      </c>
      <c r="S680" s="181" t="str">
        <f t="shared" si="100"/>
        <v/>
      </c>
      <c r="T680" s="181" t="str">
        <f>IFERROR(IF($B$3="NYSEG",(INDEX('BCA Inputs'!$N$14:$N$54,MATCH(I680,'BCA Inputs'!$M$14:$M$54,0))*P680+INDEX('BCA Inputs'!$O$14:$O$54,MATCH(I680,'BCA Inputs'!$M$14:$M$54,0))*O680+INDEX('BCA Inputs'!P:P,MATCH(I680,'BCA Inputs'!M:M,0))*Q680+INDEX('BCA Inputs'!Q:Q,MATCH(I680,'BCA Inputs'!M:M,0))*F680+INDEX('BCA Inputs'!R:R,MATCH(I680,'BCA Inputs'!M:M,0))*G680)+L680+N680,IF($B$3="RG&amp;E",(INDEX('BCA Inputs'!$AX$14:$AX$54,MATCH(I680,'BCA Inputs'!$AW$14:$AW$54,0))*P680+INDEX('BCA Inputs'!$AY$14:$AY$54,MATCH(I680,'BCA Inputs'!$AW$14:$AW$54,0))*O680+INDEX('BCA Inputs'!$AZ$14:$AZ$54,MATCH(I680,'BCA Inputs'!$AW$14:$AW$54,0))*Q680+INDEX('BCA Inputs'!$BA$14:$BA$54,MATCH(I680,'BCA Inputs'!$AW$14:$AW$54,0))*F680+INDEX('BCA Inputs'!$BB$14:$BB$54,MATCH(I680,'BCA Inputs'!$AW$14:$AW$54,0))*G680)+L680+N680,"")),"")</f>
        <v/>
      </c>
      <c r="U680" s="234" t="str">
        <f t="shared" si="101"/>
        <v/>
      </c>
      <c r="V680" s="234" t="str">
        <f t="shared" si="102"/>
        <v/>
      </c>
      <c r="W680" s="234" t="str">
        <f t="shared" si="103"/>
        <v/>
      </c>
      <c r="Y680" s="235" t="str">
        <f t="shared" si="104"/>
        <v/>
      </c>
      <c r="Z680" s="236" t="str">
        <f>IFERROR(IF($B$3="NYSEG",INDEX('BCA Inputs'!$X$14:$X$54,MATCH(I680,'BCA Inputs'!$M$14:$M$54,0))*P680+INDEX('BCA Inputs'!$Y$14:$Y$54,MATCH(I680,'BCA Inputs'!$M$14:$M$54,0))*O680+INDEX('BCA Inputs'!$Z$14:$Z$54,MATCH(I680,'BCA Inputs'!$M$14:$M$54,0))*Q680+INDEX('BCA Inputs'!$AA$14:$AA$54,MATCH(I680,'BCA Inputs'!$M$14:$M$54,0))*F680+INDEX('BCA Inputs'!$AB$14:$AB$54,MATCH(I680,'BCA Inputs'!$M$14:$M$54,0))*G680,IF($B$3="RG&amp;E",INDEX('BCA Inputs'!$BG$14:$BG$54,MATCH(I680,'BCA Inputs'!$AW$14:$AW$54,0))*P680+INDEX('BCA Inputs'!$BH$14:$BH$54,MATCH(I680,'BCA Inputs'!$AW$14:$AW$54,0))*O680+INDEX('BCA Inputs'!$BI$14:$BI$54,MATCH(I680,'BCA Inputs'!$AW$14:$AW$54,0))*Q680+INDEX('BCA Inputs'!$BJ$14:$BJ$54,MATCH(I680,'BCA Inputs'!$AW$14:$AW$54,0))*F680+INDEX('BCA Inputs'!$BK$14:$BK$54,MATCH(I680,'BCA Inputs'!$AW$14:$AW$54,0))*G680,"")),"")</f>
        <v/>
      </c>
      <c r="AA680" s="237" t="str">
        <f t="shared" si="105"/>
        <v/>
      </c>
      <c r="AC680" s="238" t="str">
        <f>IFERROR((K680+R680)+IF($B$3="NYSEG",INDEX('BCA Inputs'!$AI$14:$AI$54,MATCH(I680,'BCA Inputs'!$M$14:$M$54,0))*P680+INDEX('BCA Inputs'!$AJ$14:$AJ$54,MATCH(I680,'BCA Inputs'!$M$14:$M$54,0))*Q680,IF($B$3="RG&amp;E",INDEX('BCA Inputs'!$BR$14:$BR$54,MATCH(I680,'BCA Inputs'!$AW$14:$AW$54,0))*P680+INDEX('BCA Inputs'!$BS$14:$BS$54,MATCH(I680,'BCA Inputs'!$AW$14:$AW$54,0))*Q680,"")),"")</f>
        <v/>
      </c>
      <c r="AD680" s="181" t="str">
        <f>IFERROR(IF($B$3="NYSEG",INDEX('BCA Inputs'!$AD$14:$AD$54,MATCH(I680,'BCA Inputs'!$M$14:$M$54,0))*P680+INDEX('BCA Inputs'!$AE$14:$AE$54,MATCH(I680,'BCA Inputs'!$M$14:$M$54,0))*O680+INDEX('BCA Inputs'!$AF$14:$AF$54,MATCH(I680,'BCA Inputs'!$M$14:$M$54,0))*Q680+INDEX('BCA Inputs'!$AG$14:$AG$54,MATCH(I680,'BCA Inputs'!$M$14:$M$54,0))*F680+INDEX('BCA Inputs'!$AH$14:$AH$54,MATCH(I680,'BCA Inputs'!$M$14:$M$54,0))*G680,IF($B$3="RG&amp;E",INDEX('BCA Inputs'!$BM$14:$BM$54,MATCH(I680,'BCA Inputs'!$AW$14:$AW$54,0))*P680+INDEX('BCA Inputs'!$BN$14:$BN$54,MATCH(I680,'BCA Inputs'!$AW$14:$AW$54,0))*O680+INDEX('BCA Inputs'!$BO$14:$BO$54,MATCH(I680,'BCA Inputs'!$AW$14:$AW$54,0))*Q680+INDEX('BCA Inputs'!$BP$14:$BP$54,MATCH(I680,'BCA Inputs'!$AW$14:$AW$54,0))*F680+INDEX('BCA Inputs'!$BQ$14:$BQ$54,MATCH(I680,'BCA Inputs'!$AW$14:$AW$54,0))*G680,"")),"")</f>
        <v/>
      </c>
      <c r="AE680" s="237" t="str">
        <f t="shared" si="106"/>
        <v/>
      </c>
      <c r="AF680" s="198">
        <f t="shared" si="108"/>
        <v>0</v>
      </c>
      <c r="AG680" s="239">
        <f t="shared" si="109"/>
        <v>0</v>
      </c>
    </row>
    <row r="681" spans="1:33">
      <c r="A681" s="228"/>
      <c r="B681" s="176"/>
      <c r="C681" s="229"/>
      <c r="D681" s="230"/>
      <c r="E681" s="230"/>
      <c r="F681" s="230"/>
      <c r="G681" s="230"/>
      <c r="H681" s="231"/>
      <c r="I681" s="231"/>
      <c r="J681" s="232"/>
      <c r="K681" s="232"/>
      <c r="L681" s="232"/>
      <c r="M681" s="181">
        <f t="shared" si="107"/>
        <v>0</v>
      </c>
      <c r="N681" s="181">
        <f>IF(H681="",0,H681*I681*'Avoided Water Savings Cost'!$C$16)</f>
        <v>0</v>
      </c>
      <c r="O681" s="545">
        <f>IF(C681="",0,IF($B$3="NYSEG",C681/(1-'Avoided Electric Costs 2020'!$W$21),IF($B$3="RG&amp;E",C681/(1-'Avoided Electric Costs 2020'!$X$21),"")))</f>
        <v>0</v>
      </c>
      <c r="P681" s="546">
        <f>IF(D681="",0,IF($B$3="NYSEG",D681/(1-'Avoided Electric Costs 2020'!$W$21),IF($B$3="RG&amp;E",D681/(1-'Avoided Electric Costs 2020'!$X$21),"")))</f>
        <v>0</v>
      </c>
      <c r="Q681" s="546">
        <f>IF(E681="",0,IF($B$3="NYSEG",E681/(1-'Avoided Natural Gas Costs 2020'!$J$34),IF($B$3="RG&amp;E",E681/(1-'Avoided Natural Gas Costs 2020'!$K$34),"")))</f>
        <v>0</v>
      </c>
      <c r="R681" s="233" t="str">
        <f>IFERROR(IF(P681*'BCA Inputs'!$C$1+Q681*'BCA Inputs'!$C$2+F681*'BCA Inputs'!$C$2+G681*'BCA Inputs'!$C$2=0,"",P681*'BCA Inputs'!$C$1+Q681*'BCA Inputs'!$C$2+F681*'BCA Inputs'!$C$2+G681*'BCA Inputs'!$C$2),"")</f>
        <v/>
      </c>
      <c r="S681" s="181" t="str">
        <f t="shared" si="100"/>
        <v/>
      </c>
      <c r="T681" s="181" t="str">
        <f>IFERROR(IF($B$3="NYSEG",(INDEX('BCA Inputs'!$N$14:$N$54,MATCH(I681,'BCA Inputs'!$M$14:$M$54,0))*P681+INDEX('BCA Inputs'!$O$14:$O$54,MATCH(I681,'BCA Inputs'!$M$14:$M$54,0))*O681+INDEX('BCA Inputs'!P:P,MATCH(I681,'BCA Inputs'!M:M,0))*Q681+INDEX('BCA Inputs'!Q:Q,MATCH(I681,'BCA Inputs'!M:M,0))*F681+INDEX('BCA Inputs'!R:R,MATCH(I681,'BCA Inputs'!M:M,0))*G681)+L681+N681,IF($B$3="RG&amp;E",(INDEX('BCA Inputs'!$AX$14:$AX$54,MATCH(I681,'BCA Inputs'!$AW$14:$AW$54,0))*P681+INDEX('BCA Inputs'!$AY$14:$AY$54,MATCH(I681,'BCA Inputs'!$AW$14:$AW$54,0))*O681+INDEX('BCA Inputs'!$AZ$14:$AZ$54,MATCH(I681,'BCA Inputs'!$AW$14:$AW$54,0))*Q681+INDEX('BCA Inputs'!$BA$14:$BA$54,MATCH(I681,'BCA Inputs'!$AW$14:$AW$54,0))*F681+INDEX('BCA Inputs'!$BB$14:$BB$54,MATCH(I681,'BCA Inputs'!$AW$14:$AW$54,0))*G681)+L681+N681,"")),"")</f>
        <v/>
      </c>
      <c r="U681" s="234" t="str">
        <f t="shared" si="101"/>
        <v/>
      </c>
      <c r="V681" s="234" t="str">
        <f t="shared" si="102"/>
        <v/>
      </c>
      <c r="W681" s="234" t="str">
        <f t="shared" si="103"/>
        <v/>
      </c>
      <c r="Y681" s="235" t="str">
        <f t="shared" si="104"/>
        <v/>
      </c>
      <c r="Z681" s="236" t="str">
        <f>IFERROR(IF($B$3="NYSEG",INDEX('BCA Inputs'!$X$14:$X$54,MATCH(I681,'BCA Inputs'!$M$14:$M$54,0))*P681+INDEX('BCA Inputs'!$Y$14:$Y$54,MATCH(I681,'BCA Inputs'!$M$14:$M$54,0))*O681+INDEX('BCA Inputs'!$Z$14:$Z$54,MATCH(I681,'BCA Inputs'!$M$14:$M$54,0))*Q681+INDEX('BCA Inputs'!$AA$14:$AA$54,MATCH(I681,'BCA Inputs'!$M$14:$M$54,0))*F681+INDEX('BCA Inputs'!$AB$14:$AB$54,MATCH(I681,'BCA Inputs'!$M$14:$M$54,0))*G681,IF($B$3="RG&amp;E",INDEX('BCA Inputs'!$BG$14:$BG$54,MATCH(I681,'BCA Inputs'!$AW$14:$AW$54,0))*P681+INDEX('BCA Inputs'!$BH$14:$BH$54,MATCH(I681,'BCA Inputs'!$AW$14:$AW$54,0))*O681+INDEX('BCA Inputs'!$BI$14:$BI$54,MATCH(I681,'BCA Inputs'!$AW$14:$AW$54,0))*Q681+INDEX('BCA Inputs'!$BJ$14:$BJ$54,MATCH(I681,'BCA Inputs'!$AW$14:$AW$54,0))*F681+INDEX('BCA Inputs'!$BK$14:$BK$54,MATCH(I681,'BCA Inputs'!$AW$14:$AW$54,0))*G681,"")),"")</f>
        <v/>
      </c>
      <c r="AA681" s="237" t="str">
        <f t="shared" si="105"/>
        <v/>
      </c>
      <c r="AC681" s="238" t="str">
        <f>IFERROR((K681+R681)+IF($B$3="NYSEG",INDEX('BCA Inputs'!$AI$14:$AI$54,MATCH(I681,'BCA Inputs'!$M$14:$M$54,0))*P681+INDEX('BCA Inputs'!$AJ$14:$AJ$54,MATCH(I681,'BCA Inputs'!$M$14:$M$54,0))*Q681,IF($B$3="RG&amp;E",INDEX('BCA Inputs'!$BR$14:$BR$54,MATCH(I681,'BCA Inputs'!$AW$14:$AW$54,0))*P681+INDEX('BCA Inputs'!$BS$14:$BS$54,MATCH(I681,'BCA Inputs'!$AW$14:$AW$54,0))*Q681,"")),"")</f>
        <v/>
      </c>
      <c r="AD681" s="181" t="str">
        <f>IFERROR(IF($B$3="NYSEG",INDEX('BCA Inputs'!$AD$14:$AD$54,MATCH(I681,'BCA Inputs'!$M$14:$M$54,0))*P681+INDEX('BCA Inputs'!$AE$14:$AE$54,MATCH(I681,'BCA Inputs'!$M$14:$M$54,0))*O681+INDEX('BCA Inputs'!$AF$14:$AF$54,MATCH(I681,'BCA Inputs'!$M$14:$M$54,0))*Q681+INDEX('BCA Inputs'!$AG$14:$AG$54,MATCH(I681,'BCA Inputs'!$M$14:$M$54,0))*F681+INDEX('BCA Inputs'!$AH$14:$AH$54,MATCH(I681,'BCA Inputs'!$M$14:$M$54,0))*G681,IF($B$3="RG&amp;E",INDEX('BCA Inputs'!$BM$14:$BM$54,MATCH(I681,'BCA Inputs'!$AW$14:$AW$54,0))*P681+INDEX('BCA Inputs'!$BN$14:$BN$54,MATCH(I681,'BCA Inputs'!$AW$14:$AW$54,0))*O681+INDEX('BCA Inputs'!$BO$14:$BO$54,MATCH(I681,'BCA Inputs'!$AW$14:$AW$54,0))*Q681+INDEX('BCA Inputs'!$BP$14:$BP$54,MATCH(I681,'BCA Inputs'!$AW$14:$AW$54,0))*F681+INDEX('BCA Inputs'!$BQ$14:$BQ$54,MATCH(I681,'BCA Inputs'!$AW$14:$AW$54,0))*G681,"")),"")</f>
        <v/>
      </c>
      <c r="AE681" s="237" t="str">
        <f t="shared" si="106"/>
        <v/>
      </c>
      <c r="AF681" s="198">
        <f t="shared" si="108"/>
        <v>0</v>
      </c>
      <c r="AG681" s="239">
        <f t="shared" si="109"/>
        <v>0</v>
      </c>
    </row>
    <row r="682" spans="1:33">
      <c r="A682" s="228"/>
      <c r="B682" s="176"/>
      <c r="C682" s="229"/>
      <c r="D682" s="230"/>
      <c r="E682" s="230"/>
      <c r="F682" s="230"/>
      <c r="G682" s="230"/>
      <c r="H682" s="231"/>
      <c r="I682" s="231"/>
      <c r="J682" s="232"/>
      <c r="K682" s="232"/>
      <c r="L682" s="232"/>
      <c r="M682" s="181">
        <f t="shared" si="107"/>
        <v>0</v>
      </c>
      <c r="N682" s="181">
        <f>IF(H682="",0,H682*I682*'Avoided Water Savings Cost'!$C$16)</f>
        <v>0</v>
      </c>
      <c r="O682" s="545">
        <f>IF(C682="",0,IF($B$3="NYSEG",C682/(1-'Avoided Electric Costs 2020'!$W$21),IF($B$3="RG&amp;E",C682/(1-'Avoided Electric Costs 2020'!$X$21),"")))</f>
        <v>0</v>
      </c>
      <c r="P682" s="546">
        <f>IF(D682="",0,IF($B$3="NYSEG",D682/(1-'Avoided Electric Costs 2020'!$W$21),IF($B$3="RG&amp;E",D682/(1-'Avoided Electric Costs 2020'!$X$21),"")))</f>
        <v>0</v>
      </c>
      <c r="Q682" s="546">
        <f>IF(E682="",0,IF($B$3="NYSEG",E682/(1-'Avoided Natural Gas Costs 2020'!$J$34),IF($B$3="RG&amp;E",E682/(1-'Avoided Natural Gas Costs 2020'!$K$34),"")))</f>
        <v>0</v>
      </c>
      <c r="R682" s="233" t="str">
        <f>IFERROR(IF(P682*'BCA Inputs'!$C$1+Q682*'BCA Inputs'!$C$2+F682*'BCA Inputs'!$C$2+G682*'BCA Inputs'!$C$2=0,"",P682*'BCA Inputs'!$C$1+Q682*'BCA Inputs'!$C$2+F682*'BCA Inputs'!$C$2+G682*'BCA Inputs'!$C$2),"")</f>
        <v/>
      </c>
      <c r="S682" s="181" t="str">
        <f t="shared" si="100"/>
        <v/>
      </c>
      <c r="T682" s="181" t="str">
        <f>IFERROR(IF($B$3="NYSEG",(INDEX('BCA Inputs'!$N$14:$N$54,MATCH(I682,'BCA Inputs'!$M$14:$M$54,0))*P682+INDEX('BCA Inputs'!$O$14:$O$54,MATCH(I682,'BCA Inputs'!$M$14:$M$54,0))*O682+INDEX('BCA Inputs'!P:P,MATCH(I682,'BCA Inputs'!M:M,0))*Q682+INDEX('BCA Inputs'!Q:Q,MATCH(I682,'BCA Inputs'!M:M,0))*F682+INDEX('BCA Inputs'!R:R,MATCH(I682,'BCA Inputs'!M:M,0))*G682)+L682+N682,IF($B$3="RG&amp;E",(INDEX('BCA Inputs'!$AX$14:$AX$54,MATCH(I682,'BCA Inputs'!$AW$14:$AW$54,0))*P682+INDEX('BCA Inputs'!$AY$14:$AY$54,MATCH(I682,'BCA Inputs'!$AW$14:$AW$54,0))*O682+INDEX('BCA Inputs'!$AZ$14:$AZ$54,MATCH(I682,'BCA Inputs'!$AW$14:$AW$54,0))*Q682+INDEX('BCA Inputs'!$BA$14:$BA$54,MATCH(I682,'BCA Inputs'!$AW$14:$AW$54,0))*F682+INDEX('BCA Inputs'!$BB$14:$BB$54,MATCH(I682,'BCA Inputs'!$AW$14:$AW$54,0))*G682)+L682+N682,"")),"")</f>
        <v/>
      </c>
      <c r="U682" s="234" t="str">
        <f t="shared" si="101"/>
        <v/>
      </c>
      <c r="V682" s="234" t="str">
        <f t="shared" si="102"/>
        <v/>
      </c>
      <c r="W682" s="234" t="str">
        <f t="shared" si="103"/>
        <v/>
      </c>
      <c r="Y682" s="235" t="str">
        <f t="shared" si="104"/>
        <v/>
      </c>
      <c r="Z682" s="236" t="str">
        <f>IFERROR(IF($B$3="NYSEG",INDEX('BCA Inputs'!$X$14:$X$54,MATCH(I682,'BCA Inputs'!$M$14:$M$54,0))*P682+INDEX('BCA Inputs'!$Y$14:$Y$54,MATCH(I682,'BCA Inputs'!$M$14:$M$54,0))*O682+INDEX('BCA Inputs'!$Z$14:$Z$54,MATCH(I682,'BCA Inputs'!$M$14:$M$54,0))*Q682+INDEX('BCA Inputs'!$AA$14:$AA$54,MATCH(I682,'BCA Inputs'!$M$14:$M$54,0))*F682+INDEX('BCA Inputs'!$AB$14:$AB$54,MATCH(I682,'BCA Inputs'!$M$14:$M$54,0))*G682,IF($B$3="RG&amp;E",INDEX('BCA Inputs'!$BG$14:$BG$54,MATCH(I682,'BCA Inputs'!$AW$14:$AW$54,0))*P682+INDEX('BCA Inputs'!$BH$14:$BH$54,MATCH(I682,'BCA Inputs'!$AW$14:$AW$54,0))*O682+INDEX('BCA Inputs'!$BI$14:$BI$54,MATCH(I682,'BCA Inputs'!$AW$14:$AW$54,0))*Q682+INDEX('BCA Inputs'!$BJ$14:$BJ$54,MATCH(I682,'BCA Inputs'!$AW$14:$AW$54,0))*F682+INDEX('BCA Inputs'!$BK$14:$BK$54,MATCH(I682,'BCA Inputs'!$AW$14:$AW$54,0))*G682,"")),"")</f>
        <v/>
      </c>
      <c r="AA682" s="237" t="str">
        <f t="shared" si="105"/>
        <v/>
      </c>
      <c r="AC682" s="238" t="str">
        <f>IFERROR((K682+R682)+IF($B$3="NYSEG",INDEX('BCA Inputs'!$AI$14:$AI$54,MATCH(I682,'BCA Inputs'!$M$14:$M$54,0))*P682+INDEX('BCA Inputs'!$AJ$14:$AJ$54,MATCH(I682,'BCA Inputs'!$M$14:$M$54,0))*Q682,IF($B$3="RG&amp;E",INDEX('BCA Inputs'!$BR$14:$BR$54,MATCH(I682,'BCA Inputs'!$AW$14:$AW$54,0))*P682+INDEX('BCA Inputs'!$BS$14:$BS$54,MATCH(I682,'BCA Inputs'!$AW$14:$AW$54,0))*Q682,"")),"")</f>
        <v/>
      </c>
      <c r="AD682" s="181" t="str">
        <f>IFERROR(IF($B$3="NYSEG",INDEX('BCA Inputs'!$AD$14:$AD$54,MATCH(I682,'BCA Inputs'!$M$14:$M$54,0))*P682+INDEX('BCA Inputs'!$AE$14:$AE$54,MATCH(I682,'BCA Inputs'!$M$14:$M$54,0))*O682+INDEX('BCA Inputs'!$AF$14:$AF$54,MATCH(I682,'BCA Inputs'!$M$14:$M$54,0))*Q682+INDEX('BCA Inputs'!$AG$14:$AG$54,MATCH(I682,'BCA Inputs'!$M$14:$M$54,0))*F682+INDEX('BCA Inputs'!$AH$14:$AH$54,MATCH(I682,'BCA Inputs'!$M$14:$M$54,0))*G682,IF($B$3="RG&amp;E",INDEX('BCA Inputs'!$BM$14:$BM$54,MATCH(I682,'BCA Inputs'!$AW$14:$AW$54,0))*P682+INDEX('BCA Inputs'!$BN$14:$BN$54,MATCH(I682,'BCA Inputs'!$AW$14:$AW$54,0))*O682+INDEX('BCA Inputs'!$BO$14:$BO$54,MATCH(I682,'BCA Inputs'!$AW$14:$AW$54,0))*Q682+INDEX('BCA Inputs'!$BP$14:$BP$54,MATCH(I682,'BCA Inputs'!$AW$14:$AW$54,0))*F682+INDEX('BCA Inputs'!$BQ$14:$BQ$54,MATCH(I682,'BCA Inputs'!$AW$14:$AW$54,0))*G682,"")),"")</f>
        <v/>
      </c>
      <c r="AE682" s="237" t="str">
        <f t="shared" si="106"/>
        <v/>
      </c>
      <c r="AF682" s="198">
        <f t="shared" si="108"/>
        <v>0</v>
      </c>
      <c r="AG682" s="239">
        <f t="shared" si="109"/>
        <v>0</v>
      </c>
    </row>
    <row r="683" spans="1:33">
      <c r="A683" s="228"/>
      <c r="B683" s="176"/>
      <c r="C683" s="229"/>
      <c r="D683" s="230"/>
      <c r="E683" s="230"/>
      <c r="F683" s="230"/>
      <c r="G683" s="230"/>
      <c r="H683" s="231"/>
      <c r="I683" s="231"/>
      <c r="J683" s="232"/>
      <c r="K683" s="232"/>
      <c r="L683" s="232"/>
      <c r="M683" s="181">
        <f t="shared" si="107"/>
        <v>0</v>
      </c>
      <c r="N683" s="181">
        <f>IF(H683="",0,H683*I683*'Avoided Water Savings Cost'!$C$16)</f>
        <v>0</v>
      </c>
      <c r="O683" s="545">
        <f>IF(C683="",0,IF($B$3="NYSEG",C683/(1-'Avoided Electric Costs 2020'!$W$21),IF($B$3="RG&amp;E",C683/(1-'Avoided Electric Costs 2020'!$X$21),"")))</f>
        <v>0</v>
      </c>
      <c r="P683" s="546">
        <f>IF(D683="",0,IF($B$3="NYSEG",D683/(1-'Avoided Electric Costs 2020'!$W$21),IF($B$3="RG&amp;E",D683/(1-'Avoided Electric Costs 2020'!$X$21),"")))</f>
        <v>0</v>
      </c>
      <c r="Q683" s="546">
        <f>IF(E683="",0,IF($B$3="NYSEG",E683/(1-'Avoided Natural Gas Costs 2020'!$J$34),IF($B$3="RG&amp;E",E683/(1-'Avoided Natural Gas Costs 2020'!$K$34),"")))</f>
        <v>0</v>
      </c>
      <c r="R683" s="233" t="str">
        <f>IFERROR(IF(P683*'BCA Inputs'!$C$1+Q683*'BCA Inputs'!$C$2+F683*'BCA Inputs'!$C$2+G683*'BCA Inputs'!$C$2=0,"",P683*'BCA Inputs'!$C$1+Q683*'BCA Inputs'!$C$2+F683*'BCA Inputs'!$C$2+G683*'BCA Inputs'!$C$2),"")</f>
        <v/>
      </c>
      <c r="S683" s="181" t="str">
        <f t="shared" si="100"/>
        <v/>
      </c>
      <c r="T683" s="181" t="str">
        <f>IFERROR(IF($B$3="NYSEG",(INDEX('BCA Inputs'!$N$14:$N$54,MATCH(I683,'BCA Inputs'!$M$14:$M$54,0))*P683+INDEX('BCA Inputs'!$O$14:$O$54,MATCH(I683,'BCA Inputs'!$M$14:$M$54,0))*O683+INDEX('BCA Inputs'!P:P,MATCH(I683,'BCA Inputs'!M:M,0))*Q683+INDEX('BCA Inputs'!Q:Q,MATCH(I683,'BCA Inputs'!M:M,0))*F683+INDEX('BCA Inputs'!R:R,MATCH(I683,'BCA Inputs'!M:M,0))*G683)+L683+N683,IF($B$3="RG&amp;E",(INDEX('BCA Inputs'!$AX$14:$AX$54,MATCH(I683,'BCA Inputs'!$AW$14:$AW$54,0))*P683+INDEX('BCA Inputs'!$AY$14:$AY$54,MATCH(I683,'BCA Inputs'!$AW$14:$AW$54,0))*O683+INDEX('BCA Inputs'!$AZ$14:$AZ$54,MATCH(I683,'BCA Inputs'!$AW$14:$AW$54,0))*Q683+INDEX('BCA Inputs'!$BA$14:$BA$54,MATCH(I683,'BCA Inputs'!$AW$14:$AW$54,0))*F683+INDEX('BCA Inputs'!$BB$14:$BB$54,MATCH(I683,'BCA Inputs'!$AW$14:$AW$54,0))*G683)+L683+N683,"")),"")</f>
        <v/>
      </c>
      <c r="U683" s="234" t="str">
        <f t="shared" si="101"/>
        <v/>
      </c>
      <c r="V683" s="234" t="str">
        <f t="shared" si="102"/>
        <v/>
      </c>
      <c r="W683" s="234" t="str">
        <f t="shared" si="103"/>
        <v/>
      </c>
      <c r="Y683" s="235" t="str">
        <f t="shared" si="104"/>
        <v/>
      </c>
      <c r="Z683" s="236" t="str">
        <f>IFERROR(IF($B$3="NYSEG",INDEX('BCA Inputs'!$X$14:$X$54,MATCH(I683,'BCA Inputs'!$M$14:$M$54,0))*P683+INDEX('BCA Inputs'!$Y$14:$Y$54,MATCH(I683,'BCA Inputs'!$M$14:$M$54,0))*O683+INDEX('BCA Inputs'!$Z$14:$Z$54,MATCH(I683,'BCA Inputs'!$M$14:$M$54,0))*Q683+INDEX('BCA Inputs'!$AA$14:$AA$54,MATCH(I683,'BCA Inputs'!$M$14:$M$54,0))*F683+INDEX('BCA Inputs'!$AB$14:$AB$54,MATCH(I683,'BCA Inputs'!$M$14:$M$54,0))*G683,IF($B$3="RG&amp;E",INDEX('BCA Inputs'!$BG$14:$BG$54,MATCH(I683,'BCA Inputs'!$AW$14:$AW$54,0))*P683+INDEX('BCA Inputs'!$BH$14:$BH$54,MATCH(I683,'BCA Inputs'!$AW$14:$AW$54,0))*O683+INDEX('BCA Inputs'!$BI$14:$BI$54,MATCH(I683,'BCA Inputs'!$AW$14:$AW$54,0))*Q683+INDEX('BCA Inputs'!$BJ$14:$BJ$54,MATCH(I683,'BCA Inputs'!$AW$14:$AW$54,0))*F683+INDEX('BCA Inputs'!$BK$14:$BK$54,MATCH(I683,'BCA Inputs'!$AW$14:$AW$54,0))*G683,"")),"")</f>
        <v/>
      </c>
      <c r="AA683" s="237" t="str">
        <f t="shared" si="105"/>
        <v/>
      </c>
      <c r="AC683" s="238" t="str">
        <f>IFERROR((K683+R683)+IF($B$3="NYSEG",INDEX('BCA Inputs'!$AI$14:$AI$54,MATCH(I683,'BCA Inputs'!$M$14:$M$54,0))*P683+INDEX('BCA Inputs'!$AJ$14:$AJ$54,MATCH(I683,'BCA Inputs'!$M$14:$M$54,0))*Q683,IF($B$3="RG&amp;E",INDEX('BCA Inputs'!$BR$14:$BR$54,MATCH(I683,'BCA Inputs'!$AW$14:$AW$54,0))*P683+INDEX('BCA Inputs'!$BS$14:$BS$54,MATCH(I683,'BCA Inputs'!$AW$14:$AW$54,0))*Q683,"")),"")</f>
        <v/>
      </c>
      <c r="AD683" s="181" t="str">
        <f>IFERROR(IF($B$3="NYSEG",INDEX('BCA Inputs'!$AD$14:$AD$54,MATCH(I683,'BCA Inputs'!$M$14:$M$54,0))*P683+INDEX('BCA Inputs'!$AE$14:$AE$54,MATCH(I683,'BCA Inputs'!$M$14:$M$54,0))*O683+INDEX('BCA Inputs'!$AF$14:$AF$54,MATCH(I683,'BCA Inputs'!$M$14:$M$54,0))*Q683+INDEX('BCA Inputs'!$AG$14:$AG$54,MATCH(I683,'BCA Inputs'!$M$14:$M$54,0))*F683+INDEX('BCA Inputs'!$AH$14:$AH$54,MATCH(I683,'BCA Inputs'!$M$14:$M$54,0))*G683,IF($B$3="RG&amp;E",INDEX('BCA Inputs'!$BM$14:$BM$54,MATCH(I683,'BCA Inputs'!$AW$14:$AW$54,0))*P683+INDEX('BCA Inputs'!$BN$14:$BN$54,MATCH(I683,'BCA Inputs'!$AW$14:$AW$54,0))*O683+INDEX('BCA Inputs'!$BO$14:$BO$54,MATCH(I683,'BCA Inputs'!$AW$14:$AW$54,0))*Q683+INDEX('BCA Inputs'!$BP$14:$BP$54,MATCH(I683,'BCA Inputs'!$AW$14:$AW$54,0))*F683+INDEX('BCA Inputs'!$BQ$14:$BQ$54,MATCH(I683,'BCA Inputs'!$AW$14:$AW$54,0))*G683,"")),"")</f>
        <v/>
      </c>
      <c r="AE683" s="237" t="str">
        <f t="shared" si="106"/>
        <v/>
      </c>
      <c r="AF683" s="198">
        <f t="shared" si="108"/>
        <v>0</v>
      </c>
      <c r="AG683" s="239">
        <f t="shared" si="109"/>
        <v>0</v>
      </c>
    </row>
    <row r="684" spans="1:33">
      <c r="A684" s="228"/>
      <c r="B684" s="176"/>
      <c r="C684" s="229"/>
      <c r="D684" s="230"/>
      <c r="E684" s="230"/>
      <c r="F684" s="230"/>
      <c r="G684" s="230"/>
      <c r="H684" s="231"/>
      <c r="I684" s="231"/>
      <c r="J684" s="232"/>
      <c r="K684" s="232"/>
      <c r="L684" s="232"/>
      <c r="M684" s="181">
        <f t="shared" si="107"/>
        <v>0</v>
      </c>
      <c r="N684" s="181">
        <f>IF(H684="",0,H684*I684*'Avoided Water Savings Cost'!$C$16)</f>
        <v>0</v>
      </c>
      <c r="O684" s="545">
        <f>IF(C684="",0,IF($B$3="NYSEG",C684/(1-'Avoided Electric Costs 2020'!$W$21),IF($B$3="RG&amp;E",C684/(1-'Avoided Electric Costs 2020'!$X$21),"")))</f>
        <v>0</v>
      </c>
      <c r="P684" s="546">
        <f>IF(D684="",0,IF($B$3="NYSEG",D684/(1-'Avoided Electric Costs 2020'!$W$21),IF($B$3="RG&amp;E",D684/(1-'Avoided Electric Costs 2020'!$X$21),"")))</f>
        <v>0</v>
      </c>
      <c r="Q684" s="546">
        <f>IF(E684="",0,IF($B$3="NYSEG",E684/(1-'Avoided Natural Gas Costs 2020'!$J$34),IF($B$3="RG&amp;E",E684/(1-'Avoided Natural Gas Costs 2020'!$K$34),"")))</f>
        <v>0</v>
      </c>
      <c r="R684" s="233" t="str">
        <f>IFERROR(IF(P684*'BCA Inputs'!$C$1+Q684*'BCA Inputs'!$C$2+F684*'BCA Inputs'!$C$2+G684*'BCA Inputs'!$C$2=0,"",P684*'BCA Inputs'!$C$1+Q684*'BCA Inputs'!$C$2+F684*'BCA Inputs'!$C$2+G684*'BCA Inputs'!$C$2),"")</f>
        <v/>
      </c>
      <c r="S684" s="181" t="str">
        <f t="shared" si="100"/>
        <v/>
      </c>
      <c r="T684" s="181" t="str">
        <f>IFERROR(IF($B$3="NYSEG",(INDEX('BCA Inputs'!$N$14:$N$54,MATCH(I684,'BCA Inputs'!$M$14:$M$54,0))*P684+INDEX('BCA Inputs'!$O$14:$O$54,MATCH(I684,'BCA Inputs'!$M$14:$M$54,0))*O684+INDEX('BCA Inputs'!P:P,MATCH(I684,'BCA Inputs'!M:M,0))*Q684+INDEX('BCA Inputs'!Q:Q,MATCH(I684,'BCA Inputs'!M:M,0))*F684+INDEX('BCA Inputs'!R:R,MATCH(I684,'BCA Inputs'!M:M,0))*G684)+L684+N684,IF($B$3="RG&amp;E",(INDEX('BCA Inputs'!$AX$14:$AX$54,MATCH(I684,'BCA Inputs'!$AW$14:$AW$54,0))*P684+INDEX('BCA Inputs'!$AY$14:$AY$54,MATCH(I684,'BCA Inputs'!$AW$14:$AW$54,0))*O684+INDEX('BCA Inputs'!$AZ$14:$AZ$54,MATCH(I684,'BCA Inputs'!$AW$14:$AW$54,0))*Q684+INDEX('BCA Inputs'!$BA$14:$BA$54,MATCH(I684,'BCA Inputs'!$AW$14:$AW$54,0))*F684+INDEX('BCA Inputs'!$BB$14:$BB$54,MATCH(I684,'BCA Inputs'!$AW$14:$AW$54,0))*G684)+L684+N684,"")),"")</f>
        <v/>
      </c>
      <c r="U684" s="234" t="str">
        <f t="shared" si="101"/>
        <v/>
      </c>
      <c r="V684" s="234" t="str">
        <f t="shared" si="102"/>
        <v/>
      </c>
      <c r="W684" s="234" t="str">
        <f t="shared" si="103"/>
        <v/>
      </c>
      <c r="Y684" s="235" t="str">
        <f t="shared" si="104"/>
        <v/>
      </c>
      <c r="Z684" s="236" t="str">
        <f>IFERROR(IF($B$3="NYSEG",INDEX('BCA Inputs'!$X$14:$X$54,MATCH(I684,'BCA Inputs'!$M$14:$M$54,0))*P684+INDEX('BCA Inputs'!$Y$14:$Y$54,MATCH(I684,'BCA Inputs'!$M$14:$M$54,0))*O684+INDEX('BCA Inputs'!$Z$14:$Z$54,MATCH(I684,'BCA Inputs'!$M$14:$M$54,0))*Q684+INDEX('BCA Inputs'!$AA$14:$AA$54,MATCH(I684,'BCA Inputs'!$M$14:$M$54,0))*F684+INDEX('BCA Inputs'!$AB$14:$AB$54,MATCH(I684,'BCA Inputs'!$M$14:$M$54,0))*G684,IF($B$3="RG&amp;E",INDEX('BCA Inputs'!$BG$14:$BG$54,MATCH(I684,'BCA Inputs'!$AW$14:$AW$54,0))*P684+INDEX('BCA Inputs'!$BH$14:$BH$54,MATCH(I684,'BCA Inputs'!$AW$14:$AW$54,0))*O684+INDEX('BCA Inputs'!$BI$14:$BI$54,MATCH(I684,'BCA Inputs'!$AW$14:$AW$54,0))*Q684+INDEX('BCA Inputs'!$BJ$14:$BJ$54,MATCH(I684,'BCA Inputs'!$AW$14:$AW$54,0))*F684+INDEX('BCA Inputs'!$BK$14:$BK$54,MATCH(I684,'BCA Inputs'!$AW$14:$AW$54,0))*G684,"")),"")</f>
        <v/>
      </c>
      <c r="AA684" s="237" t="str">
        <f t="shared" si="105"/>
        <v/>
      </c>
      <c r="AC684" s="238" t="str">
        <f>IFERROR((K684+R684)+IF($B$3="NYSEG",INDEX('BCA Inputs'!$AI$14:$AI$54,MATCH(I684,'BCA Inputs'!$M$14:$M$54,0))*P684+INDEX('BCA Inputs'!$AJ$14:$AJ$54,MATCH(I684,'BCA Inputs'!$M$14:$M$54,0))*Q684,IF($B$3="RG&amp;E",INDEX('BCA Inputs'!$BR$14:$BR$54,MATCH(I684,'BCA Inputs'!$AW$14:$AW$54,0))*P684+INDEX('BCA Inputs'!$BS$14:$BS$54,MATCH(I684,'BCA Inputs'!$AW$14:$AW$54,0))*Q684,"")),"")</f>
        <v/>
      </c>
      <c r="AD684" s="181" t="str">
        <f>IFERROR(IF($B$3="NYSEG",INDEX('BCA Inputs'!$AD$14:$AD$54,MATCH(I684,'BCA Inputs'!$M$14:$M$54,0))*P684+INDEX('BCA Inputs'!$AE$14:$AE$54,MATCH(I684,'BCA Inputs'!$M$14:$M$54,0))*O684+INDEX('BCA Inputs'!$AF$14:$AF$54,MATCH(I684,'BCA Inputs'!$M$14:$M$54,0))*Q684+INDEX('BCA Inputs'!$AG$14:$AG$54,MATCH(I684,'BCA Inputs'!$M$14:$M$54,0))*F684+INDEX('BCA Inputs'!$AH$14:$AH$54,MATCH(I684,'BCA Inputs'!$M$14:$M$54,0))*G684,IF($B$3="RG&amp;E",INDEX('BCA Inputs'!$BM$14:$BM$54,MATCH(I684,'BCA Inputs'!$AW$14:$AW$54,0))*P684+INDEX('BCA Inputs'!$BN$14:$BN$54,MATCH(I684,'BCA Inputs'!$AW$14:$AW$54,0))*O684+INDEX('BCA Inputs'!$BO$14:$BO$54,MATCH(I684,'BCA Inputs'!$AW$14:$AW$54,0))*Q684+INDEX('BCA Inputs'!$BP$14:$BP$54,MATCH(I684,'BCA Inputs'!$AW$14:$AW$54,0))*F684+INDEX('BCA Inputs'!$BQ$14:$BQ$54,MATCH(I684,'BCA Inputs'!$AW$14:$AW$54,0))*G684,"")),"")</f>
        <v/>
      </c>
      <c r="AE684" s="237" t="str">
        <f t="shared" si="106"/>
        <v/>
      </c>
      <c r="AF684" s="198">
        <f t="shared" si="108"/>
        <v>0</v>
      </c>
      <c r="AG684" s="239">
        <f t="shared" si="109"/>
        <v>0</v>
      </c>
    </row>
    <row r="685" spans="1:33">
      <c r="A685" s="228"/>
      <c r="B685" s="176"/>
      <c r="C685" s="229"/>
      <c r="D685" s="230"/>
      <c r="E685" s="230"/>
      <c r="F685" s="230"/>
      <c r="G685" s="230"/>
      <c r="H685" s="231"/>
      <c r="I685" s="231"/>
      <c r="J685" s="232"/>
      <c r="K685" s="232"/>
      <c r="L685" s="232"/>
      <c r="M685" s="181">
        <f t="shared" si="107"/>
        <v>0</v>
      </c>
      <c r="N685" s="181">
        <f>IF(H685="",0,H685*I685*'Avoided Water Savings Cost'!$C$16)</f>
        <v>0</v>
      </c>
      <c r="O685" s="545">
        <f>IF(C685="",0,IF($B$3="NYSEG",C685/(1-'Avoided Electric Costs 2020'!$W$21),IF($B$3="RG&amp;E",C685/(1-'Avoided Electric Costs 2020'!$X$21),"")))</f>
        <v>0</v>
      </c>
      <c r="P685" s="546">
        <f>IF(D685="",0,IF($B$3="NYSEG",D685/(1-'Avoided Electric Costs 2020'!$W$21),IF($B$3="RG&amp;E",D685/(1-'Avoided Electric Costs 2020'!$X$21),"")))</f>
        <v>0</v>
      </c>
      <c r="Q685" s="546">
        <f>IF(E685="",0,IF($B$3="NYSEG",E685/(1-'Avoided Natural Gas Costs 2020'!$J$34),IF($B$3="RG&amp;E",E685/(1-'Avoided Natural Gas Costs 2020'!$K$34),"")))</f>
        <v>0</v>
      </c>
      <c r="R685" s="233" t="str">
        <f>IFERROR(IF(P685*'BCA Inputs'!$C$1+Q685*'BCA Inputs'!$C$2+F685*'BCA Inputs'!$C$2+G685*'BCA Inputs'!$C$2=0,"",P685*'BCA Inputs'!$C$1+Q685*'BCA Inputs'!$C$2+F685*'BCA Inputs'!$C$2+G685*'BCA Inputs'!$C$2),"")</f>
        <v/>
      </c>
      <c r="S685" s="181" t="str">
        <f t="shared" si="100"/>
        <v/>
      </c>
      <c r="T685" s="181" t="str">
        <f>IFERROR(IF($B$3="NYSEG",(INDEX('BCA Inputs'!$N$14:$N$54,MATCH(I685,'BCA Inputs'!$M$14:$M$54,0))*P685+INDEX('BCA Inputs'!$O$14:$O$54,MATCH(I685,'BCA Inputs'!$M$14:$M$54,0))*O685+INDEX('BCA Inputs'!P:P,MATCH(I685,'BCA Inputs'!M:M,0))*Q685+INDEX('BCA Inputs'!Q:Q,MATCH(I685,'BCA Inputs'!M:M,0))*F685+INDEX('BCA Inputs'!R:R,MATCH(I685,'BCA Inputs'!M:M,0))*G685)+L685+N685,IF($B$3="RG&amp;E",(INDEX('BCA Inputs'!$AX$14:$AX$54,MATCH(I685,'BCA Inputs'!$AW$14:$AW$54,0))*P685+INDEX('BCA Inputs'!$AY$14:$AY$54,MATCH(I685,'BCA Inputs'!$AW$14:$AW$54,0))*O685+INDEX('BCA Inputs'!$AZ$14:$AZ$54,MATCH(I685,'BCA Inputs'!$AW$14:$AW$54,0))*Q685+INDEX('BCA Inputs'!$BA$14:$BA$54,MATCH(I685,'BCA Inputs'!$AW$14:$AW$54,0))*F685+INDEX('BCA Inputs'!$BB$14:$BB$54,MATCH(I685,'BCA Inputs'!$AW$14:$AW$54,0))*G685)+L685+N685,"")),"")</f>
        <v/>
      </c>
      <c r="U685" s="234" t="str">
        <f t="shared" si="101"/>
        <v/>
      </c>
      <c r="V685" s="234" t="str">
        <f t="shared" si="102"/>
        <v/>
      </c>
      <c r="W685" s="234" t="str">
        <f t="shared" si="103"/>
        <v/>
      </c>
      <c r="Y685" s="235" t="str">
        <f t="shared" si="104"/>
        <v/>
      </c>
      <c r="Z685" s="236" t="str">
        <f>IFERROR(IF($B$3="NYSEG",INDEX('BCA Inputs'!$X$14:$X$54,MATCH(I685,'BCA Inputs'!$M$14:$M$54,0))*P685+INDEX('BCA Inputs'!$Y$14:$Y$54,MATCH(I685,'BCA Inputs'!$M$14:$M$54,0))*O685+INDEX('BCA Inputs'!$Z$14:$Z$54,MATCH(I685,'BCA Inputs'!$M$14:$M$54,0))*Q685+INDEX('BCA Inputs'!$AA$14:$AA$54,MATCH(I685,'BCA Inputs'!$M$14:$M$54,0))*F685+INDEX('BCA Inputs'!$AB$14:$AB$54,MATCH(I685,'BCA Inputs'!$M$14:$M$54,0))*G685,IF($B$3="RG&amp;E",INDEX('BCA Inputs'!$BG$14:$BG$54,MATCH(I685,'BCA Inputs'!$AW$14:$AW$54,0))*P685+INDEX('BCA Inputs'!$BH$14:$BH$54,MATCH(I685,'BCA Inputs'!$AW$14:$AW$54,0))*O685+INDEX('BCA Inputs'!$BI$14:$BI$54,MATCH(I685,'BCA Inputs'!$AW$14:$AW$54,0))*Q685+INDEX('BCA Inputs'!$BJ$14:$BJ$54,MATCH(I685,'BCA Inputs'!$AW$14:$AW$54,0))*F685+INDEX('BCA Inputs'!$BK$14:$BK$54,MATCH(I685,'BCA Inputs'!$AW$14:$AW$54,0))*G685,"")),"")</f>
        <v/>
      </c>
      <c r="AA685" s="237" t="str">
        <f t="shared" si="105"/>
        <v/>
      </c>
      <c r="AC685" s="238" t="str">
        <f>IFERROR((K685+R685)+IF($B$3="NYSEG",INDEX('BCA Inputs'!$AI$14:$AI$54,MATCH(I685,'BCA Inputs'!$M$14:$M$54,0))*P685+INDEX('BCA Inputs'!$AJ$14:$AJ$54,MATCH(I685,'BCA Inputs'!$M$14:$M$54,0))*Q685,IF($B$3="RG&amp;E",INDEX('BCA Inputs'!$BR$14:$BR$54,MATCH(I685,'BCA Inputs'!$AW$14:$AW$54,0))*P685+INDEX('BCA Inputs'!$BS$14:$BS$54,MATCH(I685,'BCA Inputs'!$AW$14:$AW$54,0))*Q685,"")),"")</f>
        <v/>
      </c>
      <c r="AD685" s="181" t="str">
        <f>IFERROR(IF($B$3="NYSEG",INDEX('BCA Inputs'!$AD$14:$AD$54,MATCH(I685,'BCA Inputs'!$M$14:$M$54,0))*P685+INDEX('BCA Inputs'!$AE$14:$AE$54,MATCH(I685,'BCA Inputs'!$M$14:$M$54,0))*O685+INDEX('BCA Inputs'!$AF$14:$AF$54,MATCH(I685,'BCA Inputs'!$M$14:$M$54,0))*Q685+INDEX('BCA Inputs'!$AG$14:$AG$54,MATCH(I685,'BCA Inputs'!$M$14:$M$54,0))*F685+INDEX('BCA Inputs'!$AH$14:$AH$54,MATCH(I685,'BCA Inputs'!$M$14:$M$54,0))*G685,IF($B$3="RG&amp;E",INDEX('BCA Inputs'!$BM$14:$BM$54,MATCH(I685,'BCA Inputs'!$AW$14:$AW$54,0))*P685+INDEX('BCA Inputs'!$BN$14:$BN$54,MATCH(I685,'BCA Inputs'!$AW$14:$AW$54,0))*O685+INDEX('BCA Inputs'!$BO$14:$BO$54,MATCH(I685,'BCA Inputs'!$AW$14:$AW$54,0))*Q685+INDEX('BCA Inputs'!$BP$14:$BP$54,MATCH(I685,'BCA Inputs'!$AW$14:$AW$54,0))*F685+INDEX('BCA Inputs'!$BQ$14:$BQ$54,MATCH(I685,'BCA Inputs'!$AW$14:$AW$54,0))*G685,"")),"")</f>
        <v/>
      </c>
      <c r="AE685" s="237" t="str">
        <f t="shared" si="106"/>
        <v/>
      </c>
      <c r="AF685" s="198">
        <f t="shared" si="108"/>
        <v>0</v>
      </c>
      <c r="AG685" s="239">
        <f t="shared" si="109"/>
        <v>0</v>
      </c>
    </row>
    <row r="686" spans="1:33">
      <c r="A686" s="228"/>
      <c r="B686" s="176"/>
      <c r="C686" s="229"/>
      <c r="D686" s="230"/>
      <c r="E686" s="230"/>
      <c r="F686" s="230"/>
      <c r="G686" s="230"/>
      <c r="H686" s="231"/>
      <c r="I686" s="231"/>
      <c r="J686" s="232"/>
      <c r="K686" s="232"/>
      <c r="L686" s="232"/>
      <c r="M686" s="181">
        <f t="shared" si="107"/>
        <v>0</v>
      </c>
      <c r="N686" s="181">
        <f>IF(H686="",0,H686*I686*'Avoided Water Savings Cost'!$C$16)</f>
        <v>0</v>
      </c>
      <c r="O686" s="545">
        <f>IF(C686="",0,IF($B$3="NYSEG",C686/(1-'Avoided Electric Costs 2020'!$W$21),IF($B$3="RG&amp;E",C686/(1-'Avoided Electric Costs 2020'!$X$21),"")))</f>
        <v>0</v>
      </c>
      <c r="P686" s="546">
        <f>IF(D686="",0,IF($B$3="NYSEG",D686/(1-'Avoided Electric Costs 2020'!$W$21),IF($B$3="RG&amp;E",D686/(1-'Avoided Electric Costs 2020'!$X$21),"")))</f>
        <v>0</v>
      </c>
      <c r="Q686" s="546">
        <f>IF(E686="",0,IF($B$3="NYSEG",E686/(1-'Avoided Natural Gas Costs 2020'!$J$34),IF($B$3="RG&amp;E",E686/(1-'Avoided Natural Gas Costs 2020'!$K$34),"")))</f>
        <v>0</v>
      </c>
      <c r="R686" s="233" t="str">
        <f>IFERROR(IF(P686*'BCA Inputs'!$C$1+Q686*'BCA Inputs'!$C$2+F686*'BCA Inputs'!$C$2+G686*'BCA Inputs'!$C$2=0,"",P686*'BCA Inputs'!$C$1+Q686*'BCA Inputs'!$C$2+F686*'BCA Inputs'!$C$2+G686*'BCA Inputs'!$C$2),"")</f>
        <v/>
      </c>
      <c r="S686" s="181" t="str">
        <f t="shared" si="100"/>
        <v/>
      </c>
      <c r="T686" s="181" t="str">
        <f>IFERROR(IF($B$3="NYSEG",(INDEX('BCA Inputs'!$N$14:$N$54,MATCH(I686,'BCA Inputs'!$M$14:$M$54,0))*P686+INDEX('BCA Inputs'!$O$14:$O$54,MATCH(I686,'BCA Inputs'!$M$14:$M$54,0))*O686+INDEX('BCA Inputs'!P:P,MATCH(I686,'BCA Inputs'!M:M,0))*Q686+INDEX('BCA Inputs'!Q:Q,MATCH(I686,'BCA Inputs'!M:M,0))*F686+INDEX('BCA Inputs'!R:R,MATCH(I686,'BCA Inputs'!M:M,0))*G686)+L686+N686,IF($B$3="RG&amp;E",(INDEX('BCA Inputs'!$AX$14:$AX$54,MATCH(I686,'BCA Inputs'!$AW$14:$AW$54,0))*P686+INDEX('BCA Inputs'!$AY$14:$AY$54,MATCH(I686,'BCA Inputs'!$AW$14:$AW$54,0))*O686+INDEX('BCA Inputs'!$AZ$14:$AZ$54,MATCH(I686,'BCA Inputs'!$AW$14:$AW$54,0))*Q686+INDEX('BCA Inputs'!$BA$14:$BA$54,MATCH(I686,'BCA Inputs'!$AW$14:$AW$54,0))*F686+INDEX('BCA Inputs'!$BB$14:$BB$54,MATCH(I686,'BCA Inputs'!$AW$14:$AW$54,0))*G686)+L686+N686,"")),"")</f>
        <v/>
      </c>
      <c r="U686" s="234" t="str">
        <f t="shared" si="101"/>
        <v/>
      </c>
      <c r="V686" s="234" t="str">
        <f t="shared" si="102"/>
        <v/>
      </c>
      <c r="W686" s="234" t="str">
        <f t="shared" si="103"/>
        <v/>
      </c>
      <c r="Y686" s="235" t="str">
        <f t="shared" si="104"/>
        <v/>
      </c>
      <c r="Z686" s="236" t="str">
        <f>IFERROR(IF($B$3="NYSEG",INDEX('BCA Inputs'!$X$14:$X$54,MATCH(I686,'BCA Inputs'!$M$14:$M$54,0))*P686+INDEX('BCA Inputs'!$Y$14:$Y$54,MATCH(I686,'BCA Inputs'!$M$14:$M$54,0))*O686+INDEX('BCA Inputs'!$Z$14:$Z$54,MATCH(I686,'BCA Inputs'!$M$14:$M$54,0))*Q686+INDEX('BCA Inputs'!$AA$14:$AA$54,MATCH(I686,'BCA Inputs'!$M$14:$M$54,0))*F686+INDEX('BCA Inputs'!$AB$14:$AB$54,MATCH(I686,'BCA Inputs'!$M$14:$M$54,0))*G686,IF($B$3="RG&amp;E",INDEX('BCA Inputs'!$BG$14:$BG$54,MATCH(I686,'BCA Inputs'!$AW$14:$AW$54,0))*P686+INDEX('BCA Inputs'!$BH$14:$BH$54,MATCH(I686,'BCA Inputs'!$AW$14:$AW$54,0))*O686+INDEX('BCA Inputs'!$BI$14:$BI$54,MATCH(I686,'BCA Inputs'!$AW$14:$AW$54,0))*Q686+INDEX('BCA Inputs'!$BJ$14:$BJ$54,MATCH(I686,'BCA Inputs'!$AW$14:$AW$54,0))*F686+INDEX('BCA Inputs'!$BK$14:$BK$54,MATCH(I686,'BCA Inputs'!$AW$14:$AW$54,0))*G686,"")),"")</f>
        <v/>
      </c>
      <c r="AA686" s="237" t="str">
        <f t="shared" si="105"/>
        <v/>
      </c>
      <c r="AC686" s="238" t="str">
        <f>IFERROR((K686+R686)+IF($B$3="NYSEG",INDEX('BCA Inputs'!$AI$14:$AI$54,MATCH(I686,'BCA Inputs'!$M$14:$M$54,0))*P686+INDEX('BCA Inputs'!$AJ$14:$AJ$54,MATCH(I686,'BCA Inputs'!$M$14:$M$54,0))*Q686,IF($B$3="RG&amp;E",INDEX('BCA Inputs'!$BR$14:$BR$54,MATCH(I686,'BCA Inputs'!$AW$14:$AW$54,0))*P686+INDEX('BCA Inputs'!$BS$14:$BS$54,MATCH(I686,'BCA Inputs'!$AW$14:$AW$54,0))*Q686,"")),"")</f>
        <v/>
      </c>
      <c r="AD686" s="181" t="str">
        <f>IFERROR(IF($B$3="NYSEG",INDEX('BCA Inputs'!$AD$14:$AD$54,MATCH(I686,'BCA Inputs'!$M$14:$M$54,0))*P686+INDEX('BCA Inputs'!$AE$14:$AE$54,MATCH(I686,'BCA Inputs'!$M$14:$M$54,0))*O686+INDEX('BCA Inputs'!$AF$14:$AF$54,MATCH(I686,'BCA Inputs'!$M$14:$M$54,0))*Q686+INDEX('BCA Inputs'!$AG$14:$AG$54,MATCH(I686,'BCA Inputs'!$M$14:$M$54,0))*F686+INDEX('BCA Inputs'!$AH$14:$AH$54,MATCH(I686,'BCA Inputs'!$M$14:$M$54,0))*G686,IF($B$3="RG&amp;E",INDEX('BCA Inputs'!$BM$14:$BM$54,MATCH(I686,'BCA Inputs'!$AW$14:$AW$54,0))*P686+INDEX('BCA Inputs'!$BN$14:$BN$54,MATCH(I686,'BCA Inputs'!$AW$14:$AW$54,0))*O686+INDEX('BCA Inputs'!$BO$14:$BO$54,MATCH(I686,'BCA Inputs'!$AW$14:$AW$54,0))*Q686+INDEX('BCA Inputs'!$BP$14:$BP$54,MATCH(I686,'BCA Inputs'!$AW$14:$AW$54,0))*F686+INDEX('BCA Inputs'!$BQ$14:$BQ$54,MATCH(I686,'BCA Inputs'!$AW$14:$AW$54,0))*G686,"")),"")</f>
        <v/>
      </c>
      <c r="AE686" s="237" t="str">
        <f t="shared" si="106"/>
        <v/>
      </c>
      <c r="AF686" s="198">
        <f t="shared" si="108"/>
        <v>0</v>
      </c>
      <c r="AG686" s="239">
        <f t="shared" si="109"/>
        <v>0</v>
      </c>
    </row>
    <row r="687" spans="1:33">
      <c r="A687" s="228"/>
      <c r="B687" s="176"/>
      <c r="C687" s="229"/>
      <c r="D687" s="230"/>
      <c r="E687" s="230"/>
      <c r="F687" s="230"/>
      <c r="G687" s="230"/>
      <c r="H687" s="231"/>
      <c r="I687" s="231"/>
      <c r="J687" s="232"/>
      <c r="K687" s="232"/>
      <c r="L687" s="232"/>
      <c r="M687" s="181">
        <f t="shared" si="107"/>
        <v>0</v>
      </c>
      <c r="N687" s="181">
        <f>IF(H687="",0,H687*I687*'Avoided Water Savings Cost'!$C$16)</f>
        <v>0</v>
      </c>
      <c r="O687" s="545">
        <f>IF(C687="",0,IF($B$3="NYSEG",C687/(1-'Avoided Electric Costs 2020'!$W$21),IF($B$3="RG&amp;E",C687/(1-'Avoided Electric Costs 2020'!$X$21),"")))</f>
        <v>0</v>
      </c>
      <c r="P687" s="546">
        <f>IF(D687="",0,IF($B$3="NYSEG",D687/(1-'Avoided Electric Costs 2020'!$W$21),IF($B$3="RG&amp;E",D687/(1-'Avoided Electric Costs 2020'!$X$21),"")))</f>
        <v>0</v>
      </c>
      <c r="Q687" s="546">
        <f>IF(E687="",0,IF($B$3="NYSEG",E687/(1-'Avoided Natural Gas Costs 2020'!$J$34),IF($B$3="RG&amp;E",E687/(1-'Avoided Natural Gas Costs 2020'!$K$34),"")))</f>
        <v>0</v>
      </c>
      <c r="R687" s="233" t="str">
        <f>IFERROR(IF(P687*'BCA Inputs'!$C$1+Q687*'BCA Inputs'!$C$2+F687*'BCA Inputs'!$C$2+G687*'BCA Inputs'!$C$2=0,"",P687*'BCA Inputs'!$C$1+Q687*'BCA Inputs'!$C$2+F687*'BCA Inputs'!$C$2+G687*'BCA Inputs'!$C$2),"")</f>
        <v/>
      </c>
      <c r="S687" s="181" t="str">
        <f t="shared" si="100"/>
        <v/>
      </c>
      <c r="T687" s="181" t="str">
        <f>IFERROR(IF($B$3="NYSEG",(INDEX('BCA Inputs'!$N$14:$N$54,MATCH(I687,'BCA Inputs'!$M$14:$M$54,0))*P687+INDEX('BCA Inputs'!$O$14:$O$54,MATCH(I687,'BCA Inputs'!$M$14:$M$54,0))*O687+INDEX('BCA Inputs'!P:P,MATCH(I687,'BCA Inputs'!M:M,0))*Q687+INDEX('BCA Inputs'!Q:Q,MATCH(I687,'BCA Inputs'!M:M,0))*F687+INDEX('BCA Inputs'!R:R,MATCH(I687,'BCA Inputs'!M:M,0))*G687)+L687+N687,IF($B$3="RG&amp;E",(INDEX('BCA Inputs'!$AX$14:$AX$54,MATCH(I687,'BCA Inputs'!$AW$14:$AW$54,0))*P687+INDEX('BCA Inputs'!$AY$14:$AY$54,MATCH(I687,'BCA Inputs'!$AW$14:$AW$54,0))*O687+INDEX('BCA Inputs'!$AZ$14:$AZ$54,MATCH(I687,'BCA Inputs'!$AW$14:$AW$54,0))*Q687+INDEX('BCA Inputs'!$BA$14:$BA$54,MATCH(I687,'BCA Inputs'!$AW$14:$AW$54,0))*F687+INDEX('BCA Inputs'!$BB$14:$BB$54,MATCH(I687,'BCA Inputs'!$AW$14:$AW$54,0))*G687)+L687+N687,"")),"")</f>
        <v/>
      </c>
      <c r="U687" s="234" t="str">
        <f t="shared" si="101"/>
        <v/>
      </c>
      <c r="V687" s="234" t="str">
        <f t="shared" si="102"/>
        <v/>
      </c>
      <c r="W687" s="234" t="str">
        <f t="shared" si="103"/>
        <v/>
      </c>
      <c r="Y687" s="235" t="str">
        <f t="shared" si="104"/>
        <v/>
      </c>
      <c r="Z687" s="236" t="str">
        <f>IFERROR(IF($B$3="NYSEG",INDEX('BCA Inputs'!$X$14:$X$54,MATCH(I687,'BCA Inputs'!$M$14:$M$54,0))*P687+INDEX('BCA Inputs'!$Y$14:$Y$54,MATCH(I687,'BCA Inputs'!$M$14:$M$54,0))*O687+INDEX('BCA Inputs'!$Z$14:$Z$54,MATCH(I687,'BCA Inputs'!$M$14:$M$54,0))*Q687+INDEX('BCA Inputs'!$AA$14:$AA$54,MATCH(I687,'BCA Inputs'!$M$14:$M$54,0))*F687+INDEX('BCA Inputs'!$AB$14:$AB$54,MATCH(I687,'BCA Inputs'!$M$14:$M$54,0))*G687,IF($B$3="RG&amp;E",INDEX('BCA Inputs'!$BG$14:$BG$54,MATCH(I687,'BCA Inputs'!$AW$14:$AW$54,0))*P687+INDEX('BCA Inputs'!$BH$14:$BH$54,MATCH(I687,'BCA Inputs'!$AW$14:$AW$54,0))*O687+INDEX('BCA Inputs'!$BI$14:$BI$54,MATCH(I687,'BCA Inputs'!$AW$14:$AW$54,0))*Q687+INDEX('BCA Inputs'!$BJ$14:$BJ$54,MATCH(I687,'BCA Inputs'!$AW$14:$AW$54,0))*F687+INDEX('BCA Inputs'!$BK$14:$BK$54,MATCH(I687,'BCA Inputs'!$AW$14:$AW$54,0))*G687,"")),"")</f>
        <v/>
      </c>
      <c r="AA687" s="237" t="str">
        <f t="shared" si="105"/>
        <v/>
      </c>
      <c r="AC687" s="238" t="str">
        <f>IFERROR((K687+R687)+IF($B$3="NYSEG",INDEX('BCA Inputs'!$AI$14:$AI$54,MATCH(I687,'BCA Inputs'!$M$14:$M$54,0))*P687+INDEX('BCA Inputs'!$AJ$14:$AJ$54,MATCH(I687,'BCA Inputs'!$M$14:$M$54,0))*Q687,IF($B$3="RG&amp;E",INDEX('BCA Inputs'!$BR$14:$BR$54,MATCH(I687,'BCA Inputs'!$AW$14:$AW$54,0))*P687+INDEX('BCA Inputs'!$BS$14:$BS$54,MATCH(I687,'BCA Inputs'!$AW$14:$AW$54,0))*Q687,"")),"")</f>
        <v/>
      </c>
      <c r="AD687" s="181" t="str">
        <f>IFERROR(IF($B$3="NYSEG",INDEX('BCA Inputs'!$AD$14:$AD$54,MATCH(I687,'BCA Inputs'!$M$14:$M$54,0))*P687+INDEX('BCA Inputs'!$AE$14:$AE$54,MATCH(I687,'BCA Inputs'!$M$14:$M$54,0))*O687+INDEX('BCA Inputs'!$AF$14:$AF$54,MATCH(I687,'BCA Inputs'!$M$14:$M$54,0))*Q687+INDEX('BCA Inputs'!$AG$14:$AG$54,MATCH(I687,'BCA Inputs'!$M$14:$M$54,0))*F687+INDEX('BCA Inputs'!$AH$14:$AH$54,MATCH(I687,'BCA Inputs'!$M$14:$M$54,0))*G687,IF($B$3="RG&amp;E",INDEX('BCA Inputs'!$BM$14:$BM$54,MATCH(I687,'BCA Inputs'!$AW$14:$AW$54,0))*P687+INDEX('BCA Inputs'!$BN$14:$BN$54,MATCH(I687,'BCA Inputs'!$AW$14:$AW$54,0))*O687+INDEX('BCA Inputs'!$BO$14:$BO$54,MATCH(I687,'BCA Inputs'!$AW$14:$AW$54,0))*Q687+INDEX('BCA Inputs'!$BP$14:$BP$54,MATCH(I687,'BCA Inputs'!$AW$14:$AW$54,0))*F687+INDEX('BCA Inputs'!$BQ$14:$BQ$54,MATCH(I687,'BCA Inputs'!$AW$14:$AW$54,0))*G687,"")),"")</f>
        <v/>
      </c>
      <c r="AE687" s="237" t="str">
        <f t="shared" si="106"/>
        <v/>
      </c>
      <c r="AF687" s="198">
        <f t="shared" si="108"/>
        <v>0</v>
      </c>
      <c r="AG687" s="239">
        <f t="shared" si="109"/>
        <v>0</v>
      </c>
    </row>
    <row r="688" spans="1:33">
      <c r="A688" s="228"/>
      <c r="B688" s="176"/>
      <c r="C688" s="229"/>
      <c r="D688" s="230"/>
      <c r="E688" s="230"/>
      <c r="F688" s="230"/>
      <c r="G688" s="230"/>
      <c r="H688" s="231"/>
      <c r="I688" s="231"/>
      <c r="J688" s="232"/>
      <c r="K688" s="232"/>
      <c r="L688" s="232"/>
      <c r="M688" s="181">
        <f t="shared" si="107"/>
        <v>0</v>
      </c>
      <c r="N688" s="181">
        <f>IF(H688="",0,H688*I688*'Avoided Water Savings Cost'!$C$16)</f>
        <v>0</v>
      </c>
      <c r="O688" s="545">
        <f>IF(C688="",0,IF($B$3="NYSEG",C688/(1-'Avoided Electric Costs 2020'!$W$21),IF($B$3="RG&amp;E",C688/(1-'Avoided Electric Costs 2020'!$X$21),"")))</f>
        <v>0</v>
      </c>
      <c r="P688" s="546">
        <f>IF(D688="",0,IF($B$3="NYSEG",D688/(1-'Avoided Electric Costs 2020'!$W$21),IF($B$3="RG&amp;E",D688/(1-'Avoided Electric Costs 2020'!$X$21),"")))</f>
        <v>0</v>
      </c>
      <c r="Q688" s="546">
        <f>IF(E688="",0,IF($B$3="NYSEG",E688/(1-'Avoided Natural Gas Costs 2020'!$J$34),IF($B$3="RG&amp;E",E688/(1-'Avoided Natural Gas Costs 2020'!$K$34),"")))</f>
        <v>0</v>
      </c>
      <c r="R688" s="233" t="str">
        <f>IFERROR(IF(P688*'BCA Inputs'!$C$1+Q688*'BCA Inputs'!$C$2+F688*'BCA Inputs'!$C$2+G688*'BCA Inputs'!$C$2=0,"",P688*'BCA Inputs'!$C$1+Q688*'BCA Inputs'!$C$2+F688*'BCA Inputs'!$C$2+G688*'BCA Inputs'!$C$2),"")</f>
        <v/>
      </c>
      <c r="S688" s="181" t="str">
        <f t="shared" si="100"/>
        <v/>
      </c>
      <c r="T688" s="181" t="str">
        <f>IFERROR(IF($B$3="NYSEG",(INDEX('BCA Inputs'!$N$14:$N$54,MATCH(I688,'BCA Inputs'!$M$14:$M$54,0))*P688+INDEX('BCA Inputs'!$O$14:$O$54,MATCH(I688,'BCA Inputs'!$M$14:$M$54,0))*O688+INDEX('BCA Inputs'!P:P,MATCH(I688,'BCA Inputs'!M:M,0))*Q688+INDEX('BCA Inputs'!Q:Q,MATCH(I688,'BCA Inputs'!M:M,0))*F688+INDEX('BCA Inputs'!R:R,MATCH(I688,'BCA Inputs'!M:M,0))*G688)+L688+N688,IF($B$3="RG&amp;E",(INDEX('BCA Inputs'!$AX$14:$AX$54,MATCH(I688,'BCA Inputs'!$AW$14:$AW$54,0))*P688+INDEX('BCA Inputs'!$AY$14:$AY$54,MATCH(I688,'BCA Inputs'!$AW$14:$AW$54,0))*O688+INDEX('BCA Inputs'!$AZ$14:$AZ$54,MATCH(I688,'BCA Inputs'!$AW$14:$AW$54,0))*Q688+INDEX('BCA Inputs'!$BA$14:$BA$54,MATCH(I688,'BCA Inputs'!$AW$14:$AW$54,0))*F688+INDEX('BCA Inputs'!$BB$14:$BB$54,MATCH(I688,'BCA Inputs'!$AW$14:$AW$54,0))*G688)+L688+N688,"")),"")</f>
        <v/>
      </c>
      <c r="U688" s="234" t="str">
        <f t="shared" si="101"/>
        <v/>
      </c>
      <c r="V688" s="234" t="str">
        <f t="shared" si="102"/>
        <v/>
      </c>
      <c r="W688" s="234" t="str">
        <f t="shared" si="103"/>
        <v/>
      </c>
      <c r="Y688" s="235" t="str">
        <f t="shared" si="104"/>
        <v/>
      </c>
      <c r="Z688" s="236" t="str">
        <f>IFERROR(IF($B$3="NYSEG",INDEX('BCA Inputs'!$X$14:$X$54,MATCH(I688,'BCA Inputs'!$M$14:$M$54,0))*P688+INDEX('BCA Inputs'!$Y$14:$Y$54,MATCH(I688,'BCA Inputs'!$M$14:$M$54,0))*O688+INDEX('BCA Inputs'!$Z$14:$Z$54,MATCH(I688,'BCA Inputs'!$M$14:$M$54,0))*Q688+INDEX('BCA Inputs'!$AA$14:$AA$54,MATCH(I688,'BCA Inputs'!$M$14:$M$54,0))*F688+INDEX('BCA Inputs'!$AB$14:$AB$54,MATCH(I688,'BCA Inputs'!$M$14:$M$54,0))*G688,IF($B$3="RG&amp;E",INDEX('BCA Inputs'!$BG$14:$BG$54,MATCH(I688,'BCA Inputs'!$AW$14:$AW$54,0))*P688+INDEX('BCA Inputs'!$BH$14:$BH$54,MATCH(I688,'BCA Inputs'!$AW$14:$AW$54,0))*O688+INDEX('BCA Inputs'!$BI$14:$BI$54,MATCH(I688,'BCA Inputs'!$AW$14:$AW$54,0))*Q688+INDEX('BCA Inputs'!$BJ$14:$BJ$54,MATCH(I688,'BCA Inputs'!$AW$14:$AW$54,0))*F688+INDEX('BCA Inputs'!$BK$14:$BK$54,MATCH(I688,'BCA Inputs'!$AW$14:$AW$54,0))*G688,"")),"")</f>
        <v/>
      </c>
      <c r="AA688" s="237" t="str">
        <f t="shared" si="105"/>
        <v/>
      </c>
      <c r="AC688" s="238" t="str">
        <f>IFERROR((K688+R688)+IF($B$3="NYSEG",INDEX('BCA Inputs'!$AI$14:$AI$54,MATCH(I688,'BCA Inputs'!$M$14:$M$54,0))*P688+INDEX('BCA Inputs'!$AJ$14:$AJ$54,MATCH(I688,'BCA Inputs'!$M$14:$M$54,0))*Q688,IF($B$3="RG&amp;E",INDEX('BCA Inputs'!$BR$14:$BR$54,MATCH(I688,'BCA Inputs'!$AW$14:$AW$54,0))*P688+INDEX('BCA Inputs'!$BS$14:$BS$54,MATCH(I688,'BCA Inputs'!$AW$14:$AW$54,0))*Q688,"")),"")</f>
        <v/>
      </c>
      <c r="AD688" s="181" t="str">
        <f>IFERROR(IF($B$3="NYSEG",INDEX('BCA Inputs'!$AD$14:$AD$54,MATCH(I688,'BCA Inputs'!$M$14:$M$54,0))*P688+INDEX('BCA Inputs'!$AE$14:$AE$54,MATCH(I688,'BCA Inputs'!$M$14:$M$54,0))*O688+INDEX('BCA Inputs'!$AF$14:$AF$54,MATCH(I688,'BCA Inputs'!$M$14:$M$54,0))*Q688+INDEX('BCA Inputs'!$AG$14:$AG$54,MATCH(I688,'BCA Inputs'!$M$14:$M$54,0))*F688+INDEX('BCA Inputs'!$AH$14:$AH$54,MATCH(I688,'BCA Inputs'!$M$14:$M$54,0))*G688,IF($B$3="RG&amp;E",INDEX('BCA Inputs'!$BM$14:$BM$54,MATCH(I688,'BCA Inputs'!$AW$14:$AW$54,0))*P688+INDEX('BCA Inputs'!$BN$14:$BN$54,MATCH(I688,'BCA Inputs'!$AW$14:$AW$54,0))*O688+INDEX('BCA Inputs'!$BO$14:$BO$54,MATCH(I688,'BCA Inputs'!$AW$14:$AW$54,0))*Q688+INDEX('BCA Inputs'!$BP$14:$BP$54,MATCH(I688,'BCA Inputs'!$AW$14:$AW$54,0))*F688+INDEX('BCA Inputs'!$BQ$14:$BQ$54,MATCH(I688,'BCA Inputs'!$AW$14:$AW$54,0))*G688,"")),"")</f>
        <v/>
      </c>
      <c r="AE688" s="237" t="str">
        <f t="shared" si="106"/>
        <v/>
      </c>
      <c r="AF688" s="198">
        <f t="shared" si="108"/>
        <v>0</v>
      </c>
      <c r="AG688" s="239">
        <f t="shared" si="109"/>
        <v>0</v>
      </c>
    </row>
    <row r="689" spans="1:33">
      <c r="A689" s="228"/>
      <c r="B689" s="176"/>
      <c r="C689" s="229"/>
      <c r="D689" s="230"/>
      <c r="E689" s="230"/>
      <c r="F689" s="230"/>
      <c r="G689" s="230"/>
      <c r="H689" s="231"/>
      <c r="I689" s="231"/>
      <c r="J689" s="232"/>
      <c r="K689" s="232"/>
      <c r="L689" s="232"/>
      <c r="M689" s="181">
        <f t="shared" si="107"/>
        <v>0</v>
      </c>
      <c r="N689" s="181">
        <f>IF(H689="",0,H689*I689*'Avoided Water Savings Cost'!$C$16)</f>
        <v>0</v>
      </c>
      <c r="O689" s="545">
        <f>IF(C689="",0,IF($B$3="NYSEG",C689/(1-'Avoided Electric Costs 2020'!$W$21),IF($B$3="RG&amp;E",C689/(1-'Avoided Electric Costs 2020'!$X$21),"")))</f>
        <v>0</v>
      </c>
      <c r="P689" s="546">
        <f>IF(D689="",0,IF($B$3="NYSEG",D689/(1-'Avoided Electric Costs 2020'!$W$21),IF($B$3="RG&amp;E",D689/(1-'Avoided Electric Costs 2020'!$X$21),"")))</f>
        <v>0</v>
      </c>
      <c r="Q689" s="546">
        <f>IF(E689="",0,IF($B$3="NYSEG",E689/(1-'Avoided Natural Gas Costs 2020'!$J$34),IF($B$3="RG&amp;E",E689/(1-'Avoided Natural Gas Costs 2020'!$K$34),"")))</f>
        <v>0</v>
      </c>
      <c r="R689" s="233" t="str">
        <f>IFERROR(IF(P689*'BCA Inputs'!$C$1+Q689*'BCA Inputs'!$C$2+F689*'BCA Inputs'!$C$2+G689*'BCA Inputs'!$C$2=0,"",P689*'BCA Inputs'!$C$1+Q689*'BCA Inputs'!$C$2+F689*'BCA Inputs'!$C$2+G689*'BCA Inputs'!$C$2),"")</f>
        <v/>
      </c>
      <c r="S689" s="181" t="str">
        <f t="shared" si="100"/>
        <v/>
      </c>
      <c r="T689" s="181" t="str">
        <f>IFERROR(IF($B$3="NYSEG",(INDEX('BCA Inputs'!$N$14:$N$54,MATCH(I689,'BCA Inputs'!$M$14:$M$54,0))*P689+INDEX('BCA Inputs'!$O$14:$O$54,MATCH(I689,'BCA Inputs'!$M$14:$M$54,0))*O689+INDEX('BCA Inputs'!P:P,MATCH(I689,'BCA Inputs'!M:M,0))*Q689+INDEX('BCA Inputs'!Q:Q,MATCH(I689,'BCA Inputs'!M:M,0))*F689+INDEX('BCA Inputs'!R:R,MATCH(I689,'BCA Inputs'!M:M,0))*G689)+L689+N689,IF($B$3="RG&amp;E",(INDEX('BCA Inputs'!$AX$14:$AX$54,MATCH(I689,'BCA Inputs'!$AW$14:$AW$54,0))*P689+INDEX('BCA Inputs'!$AY$14:$AY$54,MATCH(I689,'BCA Inputs'!$AW$14:$AW$54,0))*O689+INDEX('BCA Inputs'!$AZ$14:$AZ$54,MATCH(I689,'BCA Inputs'!$AW$14:$AW$54,0))*Q689+INDEX('BCA Inputs'!$BA$14:$BA$54,MATCH(I689,'BCA Inputs'!$AW$14:$AW$54,0))*F689+INDEX('BCA Inputs'!$BB$14:$BB$54,MATCH(I689,'BCA Inputs'!$AW$14:$AW$54,0))*G689)+L689+N689,"")),"")</f>
        <v/>
      </c>
      <c r="U689" s="234" t="str">
        <f t="shared" si="101"/>
        <v/>
      </c>
      <c r="V689" s="234" t="str">
        <f t="shared" si="102"/>
        <v/>
      </c>
      <c r="W689" s="234" t="str">
        <f t="shared" si="103"/>
        <v/>
      </c>
      <c r="Y689" s="235" t="str">
        <f t="shared" si="104"/>
        <v/>
      </c>
      <c r="Z689" s="236" t="str">
        <f>IFERROR(IF($B$3="NYSEG",INDEX('BCA Inputs'!$X$14:$X$54,MATCH(I689,'BCA Inputs'!$M$14:$M$54,0))*P689+INDEX('BCA Inputs'!$Y$14:$Y$54,MATCH(I689,'BCA Inputs'!$M$14:$M$54,0))*O689+INDEX('BCA Inputs'!$Z$14:$Z$54,MATCH(I689,'BCA Inputs'!$M$14:$M$54,0))*Q689+INDEX('BCA Inputs'!$AA$14:$AA$54,MATCH(I689,'BCA Inputs'!$M$14:$M$54,0))*F689+INDEX('BCA Inputs'!$AB$14:$AB$54,MATCH(I689,'BCA Inputs'!$M$14:$M$54,0))*G689,IF($B$3="RG&amp;E",INDEX('BCA Inputs'!$BG$14:$BG$54,MATCH(I689,'BCA Inputs'!$AW$14:$AW$54,0))*P689+INDEX('BCA Inputs'!$BH$14:$BH$54,MATCH(I689,'BCA Inputs'!$AW$14:$AW$54,0))*O689+INDEX('BCA Inputs'!$BI$14:$BI$54,MATCH(I689,'BCA Inputs'!$AW$14:$AW$54,0))*Q689+INDEX('BCA Inputs'!$BJ$14:$BJ$54,MATCH(I689,'BCA Inputs'!$AW$14:$AW$54,0))*F689+INDEX('BCA Inputs'!$BK$14:$BK$54,MATCH(I689,'BCA Inputs'!$AW$14:$AW$54,0))*G689,"")),"")</f>
        <v/>
      </c>
      <c r="AA689" s="237" t="str">
        <f t="shared" si="105"/>
        <v/>
      </c>
      <c r="AC689" s="238" t="str">
        <f>IFERROR((K689+R689)+IF($B$3="NYSEG",INDEX('BCA Inputs'!$AI$14:$AI$54,MATCH(I689,'BCA Inputs'!$M$14:$M$54,0))*P689+INDEX('BCA Inputs'!$AJ$14:$AJ$54,MATCH(I689,'BCA Inputs'!$M$14:$M$54,0))*Q689,IF($B$3="RG&amp;E",INDEX('BCA Inputs'!$BR$14:$BR$54,MATCH(I689,'BCA Inputs'!$AW$14:$AW$54,0))*P689+INDEX('BCA Inputs'!$BS$14:$BS$54,MATCH(I689,'BCA Inputs'!$AW$14:$AW$54,0))*Q689,"")),"")</f>
        <v/>
      </c>
      <c r="AD689" s="181" t="str">
        <f>IFERROR(IF($B$3="NYSEG",INDEX('BCA Inputs'!$AD$14:$AD$54,MATCH(I689,'BCA Inputs'!$M$14:$M$54,0))*P689+INDEX('BCA Inputs'!$AE$14:$AE$54,MATCH(I689,'BCA Inputs'!$M$14:$M$54,0))*O689+INDEX('BCA Inputs'!$AF$14:$AF$54,MATCH(I689,'BCA Inputs'!$M$14:$M$54,0))*Q689+INDEX('BCA Inputs'!$AG$14:$AG$54,MATCH(I689,'BCA Inputs'!$M$14:$M$54,0))*F689+INDEX('BCA Inputs'!$AH$14:$AH$54,MATCH(I689,'BCA Inputs'!$M$14:$M$54,0))*G689,IF($B$3="RG&amp;E",INDEX('BCA Inputs'!$BM$14:$BM$54,MATCH(I689,'BCA Inputs'!$AW$14:$AW$54,0))*P689+INDEX('BCA Inputs'!$BN$14:$BN$54,MATCH(I689,'BCA Inputs'!$AW$14:$AW$54,0))*O689+INDEX('BCA Inputs'!$BO$14:$BO$54,MATCH(I689,'BCA Inputs'!$AW$14:$AW$54,0))*Q689+INDEX('BCA Inputs'!$BP$14:$BP$54,MATCH(I689,'BCA Inputs'!$AW$14:$AW$54,0))*F689+INDEX('BCA Inputs'!$BQ$14:$BQ$54,MATCH(I689,'BCA Inputs'!$AW$14:$AW$54,0))*G689,"")),"")</f>
        <v/>
      </c>
      <c r="AE689" s="237" t="str">
        <f t="shared" si="106"/>
        <v/>
      </c>
      <c r="AF689" s="198">
        <f t="shared" si="108"/>
        <v>0</v>
      </c>
      <c r="AG689" s="239">
        <f t="shared" si="109"/>
        <v>0</v>
      </c>
    </row>
    <row r="690" spans="1:33">
      <c r="A690" s="228"/>
      <c r="B690" s="176"/>
      <c r="C690" s="229"/>
      <c r="D690" s="230"/>
      <c r="E690" s="230"/>
      <c r="F690" s="230"/>
      <c r="G690" s="230"/>
      <c r="H690" s="231"/>
      <c r="I690" s="231"/>
      <c r="J690" s="232"/>
      <c r="K690" s="232"/>
      <c r="L690" s="232"/>
      <c r="M690" s="181">
        <f t="shared" si="107"/>
        <v>0</v>
      </c>
      <c r="N690" s="181">
        <f>IF(H690="",0,H690*I690*'Avoided Water Savings Cost'!$C$16)</f>
        <v>0</v>
      </c>
      <c r="O690" s="545">
        <f>IF(C690="",0,IF($B$3="NYSEG",C690/(1-'Avoided Electric Costs 2020'!$W$21),IF($B$3="RG&amp;E",C690/(1-'Avoided Electric Costs 2020'!$X$21),"")))</f>
        <v>0</v>
      </c>
      <c r="P690" s="546">
        <f>IF(D690="",0,IF($B$3="NYSEG",D690/(1-'Avoided Electric Costs 2020'!$W$21),IF($B$3="RG&amp;E",D690/(1-'Avoided Electric Costs 2020'!$X$21),"")))</f>
        <v>0</v>
      </c>
      <c r="Q690" s="546">
        <f>IF(E690="",0,IF($B$3="NYSEG",E690/(1-'Avoided Natural Gas Costs 2020'!$J$34),IF($B$3="RG&amp;E",E690/(1-'Avoided Natural Gas Costs 2020'!$K$34),"")))</f>
        <v>0</v>
      </c>
      <c r="R690" s="233" t="str">
        <f>IFERROR(IF(P690*'BCA Inputs'!$C$1+Q690*'BCA Inputs'!$C$2+F690*'BCA Inputs'!$C$2+G690*'BCA Inputs'!$C$2=0,"",P690*'BCA Inputs'!$C$1+Q690*'BCA Inputs'!$C$2+F690*'BCA Inputs'!$C$2+G690*'BCA Inputs'!$C$2),"")</f>
        <v/>
      </c>
      <c r="S690" s="181" t="str">
        <f t="shared" si="100"/>
        <v/>
      </c>
      <c r="T690" s="181" t="str">
        <f>IFERROR(IF($B$3="NYSEG",(INDEX('BCA Inputs'!$N$14:$N$54,MATCH(I690,'BCA Inputs'!$M$14:$M$54,0))*P690+INDEX('BCA Inputs'!$O$14:$O$54,MATCH(I690,'BCA Inputs'!$M$14:$M$54,0))*O690+INDEX('BCA Inputs'!P:P,MATCH(I690,'BCA Inputs'!M:M,0))*Q690+INDEX('BCA Inputs'!Q:Q,MATCH(I690,'BCA Inputs'!M:M,0))*F690+INDEX('BCA Inputs'!R:R,MATCH(I690,'BCA Inputs'!M:M,0))*G690)+L690+N690,IF($B$3="RG&amp;E",(INDEX('BCA Inputs'!$AX$14:$AX$54,MATCH(I690,'BCA Inputs'!$AW$14:$AW$54,0))*P690+INDEX('BCA Inputs'!$AY$14:$AY$54,MATCH(I690,'BCA Inputs'!$AW$14:$AW$54,0))*O690+INDEX('BCA Inputs'!$AZ$14:$AZ$54,MATCH(I690,'BCA Inputs'!$AW$14:$AW$54,0))*Q690+INDEX('BCA Inputs'!$BA$14:$BA$54,MATCH(I690,'BCA Inputs'!$AW$14:$AW$54,0))*F690+INDEX('BCA Inputs'!$BB$14:$BB$54,MATCH(I690,'BCA Inputs'!$AW$14:$AW$54,0))*G690)+L690+N690,"")),"")</f>
        <v/>
      </c>
      <c r="U690" s="234" t="str">
        <f t="shared" si="101"/>
        <v/>
      </c>
      <c r="V690" s="234" t="str">
        <f t="shared" si="102"/>
        <v/>
      </c>
      <c r="W690" s="234" t="str">
        <f t="shared" si="103"/>
        <v/>
      </c>
      <c r="Y690" s="235" t="str">
        <f t="shared" si="104"/>
        <v/>
      </c>
      <c r="Z690" s="236" t="str">
        <f>IFERROR(IF($B$3="NYSEG",INDEX('BCA Inputs'!$X$14:$X$54,MATCH(I690,'BCA Inputs'!$M$14:$M$54,0))*P690+INDEX('BCA Inputs'!$Y$14:$Y$54,MATCH(I690,'BCA Inputs'!$M$14:$M$54,0))*O690+INDEX('BCA Inputs'!$Z$14:$Z$54,MATCH(I690,'BCA Inputs'!$M$14:$M$54,0))*Q690+INDEX('BCA Inputs'!$AA$14:$AA$54,MATCH(I690,'BCA Inputs'!$M$14:$M$54,0))*F690+INDEX('BCA Inputs'!$AB$14:$AB$54,MATCH(I690,'BCA Inputs'!$M$14:$M$54,0))*G690,IF($B$3="RG&amp;E",INDEX('BCA Inputs'!$BG$14:$BG$54,MATCH(I690,'BCA Inputs'!$AW$14:$AW$54,0))*P690+INDEX('BCA Inputs'!$BH$14:$BH$54,MATCH(I690,'BCA Inputs'!$AW$14:$AW$54,0))*O690+INDEX('BCA Inputs'!$BI$14:$BI$54,MATCH(I690,'BCA Inputs'!$AW$14:$AW$54,0))*Q690+INDEX('BCA Inputs'!$BJ$14:$BJ$54,MATCH(I690,'BCA Inputs'!$AW$14:$AW$54,0))*F690+INDEX('BCA Inputs'!$BK$14:$BK$54,MATCH(I690,'BCA Inputs'!$AW$14:$AW$54,0))*G690,"")),"")</f>
        <v/>
      </c>
      <c r="AA690" s="237" t="str">
        <f t="shared" si="105"/>
        <v/>
      </c>
      <c r="AC690" s="238" t="str">
        <f>IFERROR((K690+R690)+IF($B$3="NYSEG",INDEX('BCA Inputs'!$AI$14:$AI$54,MATCH(I690,'BCA Inputs'!$M$14:$M$54,0))*P690+INDEX('BCA Inputs'!$AJ$14:$AJ$54,MATCH(I690,'BCA Inputs'!$M$14:$M$54,0))*Q690,IF($B$3="RG&amp;E",INDEX('BCA Inputs'!$BR$14:$BR$54,MATCH(I690,'BCA Inputs'!$AW$14:$AW$54,0))*P690+INDEX('BCA Inputs'!$BS$14:$BS$54,MATCH(I690,'BCA Inputs'!$AW$14:$AW$54,0))*Q690,"")),"")</f>
        <v/>
      </c>
      <c r="AD690" s="181" t="str">
        <f>IFERROR(IF($B$3="NYSEG",INDEX('BCA Inputs'!$AD$14:$AD$54,MATCH(I690,'BCA Inputs'!$M$14:$M$54,0))*P690+INDEX('BCA Inputs'!$AE$14:$AE$54,MATCH(I690,'BCA Inputs'!$M$14:$M$54,0))*O690+INDEX('BCA Inputs'!$AF$14:$AF$54,MATCH(I690,'BCA Inputs'!$M$14:$M$54,0))*Q690+INDEX('BCA Inputs'!$AG$14:$AG$54,MATCH(I690,'BCA Inputs'!$M$14:$M$54,0))*F690+INDEX('BCA Inputs'!$AH$14:$AH$54,MATCH(I690,'BCA Inputs'!$M$14:$M$54,0))*G690,IF($B$3="RG&amp;E",INDEX('BCA Inputs'!$BM$14:$BM$54,MATCH(I690,'BCA Inputs'!$AW$14:$AW$54,0))*P690+INDEX('BCA Inputs'!$BN$14:$BN$54,MATCH(I690,'BCA Inputs'!$AW$14:$AW$54,0))*O690+INDEX('BCA Inputs'!$BO$14:$BO$54,MATCH(I690,'BCA Inputs'!$AW$14:$AW$54,0))*Q690+INDEX('BCA Inputs'!$BP$14:$BP$54,MATCH(I690,'BCA Inputs'!$AW$14:$AW$54,0))*F690+INDEX('BCA Inputs'!$BQ$14:$BQ$54,MATCH(I690,'BCA Inputs'!$AW$14:$AW$54,0))*G690,"")),"")</f>
        <v/>
      </c>
      <c r="AE690" s="237" t="str">
        <f t="shared" si="106"/>
        <v/>
      </c>
      <c r="AF690" s="198">
        <f t="shared" si="108"/>
        <v>0</v>
      </c>
      <c r="AG690" s="239">
        <f t="shared" si="109"/>
        <v>0</v>
      </c>
    </row>
    <row r="691" spans="1:33">
      <c r="A691" s="228"/>
      <c r="B691" s="176"/>
      <c r="C691" s="229"/>
      <c r="D691" s="230"/>
      <c r="E691" s="230"/>
      <c r="F691" s="230"/>
      <c r="G691" s="230"/>
      <c r="H691" s="231"/>
      <c r="I691" s="231"/>
      <c r="J691" s="232"/>
      <c r="K691" s="232"/>
      <c r="L691" s="232"/>
      <c r="M691" s="181">
        <f t="shared" si="107"/>
        <v>0</v>
      </c>
      <c r="N691" s="181">
        <f>IF(H691="",0,H691*I691*'Avoided Water Savings Cost'!$C$16)</f>
        <v>0</v>
      </c>
      <c r="O691" s="545">
        <f>IF(C691="",0,IF($B$3="NYSEG",C691/(1-'Avoided Electric Costs 2020'!$W$21),IF($B$3="RG&amp;E",C691/(1-'Avoided Electric Costs 2020'!$X$21),"")))</f>
        <v>0</v>
      </c>
      <c r="P691" s="546">
        <f>IF(D691="",0,IF($B$3="NYSEG",D691/(1-'Avoided Electric Costs 2020'!$W$21),IF($B$3="RG&amp;E",D691/(1-'Avoided Electric Costs 2020'!$X$21),"")))</f>
        <v>0</v>
      </c>
      <c r="Q691" s="546">
        <f>IF(E691="",0,IF($B$3="NYSEG",E691/(1-'Avoided Natural Gas Costs 2020'!$J$34),IF($B$3="RG&amp;E",E691/(1-'Avoided Natural Gas Costs 2020'!$K$34),"")))</f>
        <v>0</v>
      </c>
      <c r="R691" s="233" t="str">
        <f>IFERROR(IF(P691*'BCA Inputs'!$C$1+Q691*'BCA Inputs'!$C$2+F691*'BCA Inputs'!$C$2+G691*'BCA Inputs'!$C$2=0,"",P691*'BCA Inputs'!$C$1+Q691*'BCA Inputs'!$C$2+F691*'BCA Inputs'!$C$2+G691*'BCA Inputs'!$C$2),"")</f>
        <v/>
      </c>
      <c r="S691" s="181" t="str">
        <f t="shared" si="100"/>
        <v/>
      </c>
      <c r="T691" s="181" t="str">
        <f>IFERROR(IF($B$3="NYSEG",(INDEX('BCA Inputs'!$N$14:$N$54,MATCH(I691,'BCA Inputs'!$M$14:$M$54,0))*P691+INDEX('BCA Inputs'!$O$14:$O$54,MATCH(I691,'BCA Inputs'!$M$14:$M$54,0))*O691+INDEX('BCA Inputs'!P:P,MATCH(I691,'BCA Inputs'!M:M,0))*Q691+INDEX('BCA Inputs'!Q:Q,MATCH(I691,'BCA Inputs'!M:M,0))*F691+INDEX('BCA Inputs'!R:R,MATCH(I691,'BCA Inputs'!M:M,0))*G691)+L691+N691,IF($B$3="RG&amp;E",(INDEX('BCA Inputs'!$AX$14:$AX$54,MATCH(I691,'BCA Inputs'!$AW$14:$AW$54,0))*P691+INDEX('BCA Inputs'!$AY$14:$AY$54,MATCH(I691,'BCA Inputs'!$AW$14:$AW$54,0))*O691+INDEX('BCA Inputs'!$AZ$14:$AZ$54,MATCH(I691,'BCA Inputs'!$AW$14:$AW$54,0))*Q691+INDEX('BCA Inputs'!$BA$14:$BA$54,MATCH(I691,'BCA Inputs'!$AW$14:$AW$54,0))*F691+INDEX('BCA Inputs'!$BB$14:$BB$54,MATCH(I691,'BCA Inputs'!$AW$14:$AW$54,0))*G691)+L691+N691,"")),"")</f>
        <v/>
      </c>
      <c r="U691" s="234" t="str">
        <f t="shared" si="101"/>
        <v/>
      </c>
      <c r="V691" s="234" t="str">
        <f t="shared" si="102"/>
        <v/>
      </c>
      <c r="W691" s="234" t="str">
        <f t="shared" si="103"/>
        <v/>
      </c>
      <c r="Y691" s="235" t="str">
        <f t="shared" si="104"/>
        <v/>
      </c>
      <c r="Z691" s="236" t="str">
        <f>IFERROR(IF($B$3="NYSEG",INDEX('BCA Inputs'!$X$14:$X$54,MATCH(I691,'BCA Inputs'!$M$14:$M$54,0))*P691+INDEX('BCA Inputs'!$Y$14:$Y$54,MATCH(I691,'BCA Inputs'!$M$14:$M$54,0))*O691+INDEX('BCA Inputs'!$Z$14:$Z$54,MATCH(I691,'BCA Inputs'!$M$14:$M$54,0))*Q691+INDEX('BCA Inputs'!$AA$14:$AA$54,MATCH(I691,'BCA Inputs'!$M$14:$M$54,0))*F691+INDEX('BCA Inputs'!$AB$14:$AB$54,MATCH(I691,'BCA Inputs'!$M$14:$M$54,0))*G691,IF($B$3="RG&amp;E",INDEX('BCA Inputs'!$BG$14:$BG$54,MATCH(I691,'BCA Inputs'!$AW$14:$AW$54,0))*P691+INDEX('BCA Inputs'!$BH$14:$BH$54,MATCH(I691,'BCA Inputs'!$AW$14:$AW$54,0))*O691+INDEX('BCA Inputs'!$BI$14:$BI$54,MATCH(I691,'BCA Inputs'!$AW$14:$AW$54,0))*Q691+INDEX('BCA Inputs'!$BJ$14:$BJ$54,MATCH(I691,'BCA Inputs'!$AW$14:$AW$54,0))*F691+INDEX('BCA Inputs'!$BK$14:$BK$54,MATCH(I691,'BCA Inputs'!$AW$14:$AW$54,0))*G691,"")),"")</f>
        <v/>
      </c>
      <c r="AA691" s="237" t="str">
        <f t="shared" si="105"/>
        <v/>
      </c>
      <c r="AC691" s="238" t="str">
        <f>IFERROR((K691+R691)+IF($B$3="NYSEG",INDEX('BCA Inputs'!$AI$14:$AI$54,MATCH(I691,'BCA Inputs'!$M$14:$M$54,0))*P691+INDEX('BCA Inputs'!$AJ$14:$AJ$54,MATCH(I691,'BCA Inputs'!$M$14:$M$54,0))*Q691,IF($B$3="RG&amp;E",INDEX('BCA Inputs'!$BR$14:$BR$54,MATCH(I691,'BCA Inputs'!$AW$14:$AW$54,0))*P691+INDEX('BCA Inputs'!$BS$14:$BS$54,MATCH(I691,'BCA Inputs'!$AW$14:$AW$54,0))*Q691,"")),"")</f>
        <v/>
      </c>
      <c r="AD691" s="181" t="str">
        <f>IFERROR(IF($B$3="NYSEG",INDEX('BCA Inputs'!$AD$14:$AD$54,MATCH(I691,'BCA Inputs'!$M$14:$M$54,0))*P691+INDEX('BCA Inputs'!$AE$14:$AE$54,MATCH(I691,'BCA Inputs'!$M$14:$M$54,0))*O691+INDEX('BCA Inputs'!$AF$14:$AF$54,MATCH(I691,'BCA Inputs'!$M$14:$M$54,0))*Q691+INDEX('BCA Inputs'!$AG$14:$AG$54,MATCH(I691,'BCA Inputs'!$M$14:$M$54,0))*F691+INDEX('BCA Inputs'!$AH$14:$AH$54,MATCH(I691,'BCA Inputs'!$M$14:$M$54,0))*G691,IF($B$3="RG&amp;E",INDEX('BCA Inputs'!$BM$14:$BM$54,MATCH(I691,'BCA Inputs'!$AW$14:$AW$54,0))*P691+INDEX('BCA Inputs'!$BN$14:$BN$54,MATCH(I691,'BCA Inputs'!$AW$14:$AW$54,0))*O691+INDEX('BCA Inputs'!$BO$14:$BO$54,MATCH(I691,'BCA Inputs'!$AW$14:$AW$54,0))*Q691+INDEX('BCA Inputs'!$BP$14:$BP$54,MATCH(I691,'BCA Inputs'!$AW$14:$AW$54,0))*F691+INDEX('BCA Inputs'!$BQ$14:$BQ$54,MATCH(I691,'BCA Inputs'!$AW$14:$AW$54,0))*G691,"")),"")</f>
        <v/>
      </c>
      <c r="AE691" s="237" t="str">
        <f t="shared" si="106"/>
        <v/>
      </c>
      <c r="AF691" s="198">
        <f t="shared" si="108"/>
        <v>0</v>
      </c>
      <c r="AG691" s="239">
        <f t="shared" si="109"/>
        <v>0</v>
      </c>
    </row>
    <row r="692" spans="1:33">
      <c r="A692" s="228"/>
      <c r="B692" s="176"/>
      <c r="C692" s="229"/>
      <c r="D692" s="230"/>
      <c r="E692" s="230"/>
      <c r="F692" s="230"/>
      <c r="G692" s="230"/>
      <c r="H692" s="231"/>
      <c r="I692" s="231"/>
      <c r="J692" s="232"/>
      <c r="K692" s="232"/>
      <c r="L692" s="232"/>
      <c r="M692" s="181">
        <f t="shared" si="107"/>
        <v>0</v>
      </c>
      <c r="N692" s="181">
        <f>IF(H692="",0,H692*I692*'Avoided Water Savings Cost'!$C$16)</f>
        <v>0</v>
      </c>
      <c r="O692" s="545">
        <f>IF(C692="",0,IF($B$3="NYSEG",C692/(1-'Avoided Electric Costs 2020'!$W$21),IF($B$3="RG&amp;E",C692/(1-'Avoided Electric Costs 2020'!$X$21),"")))</f>
        <v>0</v>
      </c>
      <c r="P692" s="546">
        <f>IF(D692="",0,IF($B$3="NYSEG",D692/(1-'Avoided Electric Costs 2020'!$W$21),IF($B$3="RG&amp;E",D692/(1-'Avoided Electric Costs 2020'!$X$21),"")))</f>
        <v>0</v>
      </c>
      <c r="Q692" s="546">
        <f>IF(E692="",0,IF($B$3="NYSEG",E692/(1-'Avoided Natural Gas Costs 2020'!$J$34),IF($B$3="RG&amp;E",E692/(1-'Avoided Natural Gas Costs 2020'!$K$34),"")))</f>
        <v>0</v>
      </c>
      <c r="R692" s="233" t="str">
        <f>IFERROR(IF(P692*'BCA Inputs'!$C$1+Q692*'BCA Inputs'!$C$2+F692*'BCA Inputs'!$C$2+G692*'BCA Inputs'!$C$2=0,"",P692*'BCA Inputs'!$C$1+Q692*'BCA Inputs'!$C$2+F692*'BCA Inputs'!$C$2+G692*'BCA Inputs'!$C$2),"")</f>
        <v/>
      </c>
      <c r="S692" s="181" t="str">
        <f t="shared" si="100"/>
        <v/>
      </c>
      <c r="T692" s="181" t="str">
        <f>IFERROR(IF($B$3="NYSEG",(INDEX('BCA Inputs'!$N$14:$N$54,MATCH(I692,'BCA Inputs'!$M$14:$M$54,0))*P692+INDEX('BCA Inputs'!$O$14:$O$54,MATCH(I692,'BCA Inputs'!$M$14:$M$54,0))*O692+INDEX('BCA Inputs'!P:P,MATCH(I692,'BCA Inputs'!M:M,0))*Q692+INDEX('BCA Inputs'!Q:Q,MATCH(I692,'BCA Inputs'!M:M,0))*F692+INDEX('BCA Inputs'!R:R,MATCH(I692,'BCA Inputs'!M:M,0))*G692)+L692+N692,IF($B$3="RG&amp;E",(INDEX('BCA Inputs'!$AX$14:$AX$54,MATCH(I692,'BCA Inputs'!$AW$14:$AW$54,0))*P692+INDEX('BCA Inputs'!$AY$14:$AY$54,MATCH(I692,'BCA Inputs'!$AW$14:$AW$54,0))*O692+INDEX('BCA Inputs'!$AZ$14:$AZ$54,MATCH(I692,'BCA Inputs'!$AW$14:$AW$54,0))*Q692+INDEX('BCA Inputs'!$BA$14:$BA$54,MATCH(I692,'BCA Inputs'!$AW$14:$AW$54,0))*F692+INDEX('BCA Inputs'!$BB$14:$BB$54,MATCH(I692,'BCA Inputs'!$AW$14:$AW$54,0))*G692)+L692+N692,"")),"")</f>
        <v/>
      </c>
      <c r="U692" s="234" t="str">
        <f t="shared" si="101"/>
        <v/>
      </c>
      <c r="V692" s="234" t="str">
        <f t="shared" si="102"/>
        <v/>
      </c>
      <c r="W692" s="234" t="str">
        <f t="shared" si="103"/>
        <v/>
      </c>
      <c r="Y692" s="235" t="str">
        <f t="shared" si="104"/>
        <v/>
      </c>
      <c r="Z692" s="236" t="str">
        <f>IFERROR(IF($B$3="NYSEG",INDEX('BCA Inputs'!$X$14:$X$54,MATCH(I692,'BCA Inputs'!$M$14:$M$54,0))*P692+INDEX('BCA Inputs'!$Y$14:$Y$54,MATCH(I692,'BCA Inputs'!$M$14:$M$54,0))*O692+INDEX('BCA Inputs'!$Z$14:$Z$54,MATCH(I692,'BCA Inputs'!$M$14:$M$54,0))*Q692+INDEX('BCA Inputs'!$AA$14:$AA$54,MATCH(I692,'BCA Inputs'!$M$14:$M$54,0))*F692+INDEX('BCA Inputs'!$AB$14:$AB$54,MATCH(I692,'BCA Inputs'!$M$14:$M$54,0))*G692,IF($B$3="RG&amp;E",INDEX('BCA Inputs'!$BG$14:$BG$54,MATCH(I692,'BCA Inputs'!$AW$14:$AW$54,0))*P692+INDEX('BCA Inputs'!$BH$14:$BH$54,MATCH(I692,'BCA Inputs'!$AW$14:$AW$54,0))*O692+INDEX('BCA Inputs'!$BI$14:$BI$54,MATCH(I692,'BCA Inputs'!$AW$14:$AW$54,0))*Q692+INDEX('BCA Inputs'!$BJ$14:$BJ$54,MATCH(I692,'BCA Inputs'!$AW$14:$AW$54,0))*F692+INDEX('BCA Inputs'!$BK$14:$BK$54,MATCH(I692,'BCA Inputs'!$AW$14:$AW$54,0))*G692,"")),"")</f>
        <v/>
      </c>
      <c r="AA692" s="237" t="str">
        <f t="shared" si="105"/>
        <v/>
      </c>
      <c r="AC692" s="238" t="str">
        <f>IFERROR((K692+R692)+IF($B$3="NYSEG",INDEX('BCA Inputs'!$AI$14:$AI$54,MATCH(I692,'BCA Inputs'!$M$14:$M$54,0))*P692+INDEX('BCA Inputs'!$AJ$14:$AJ$54,MATCH(I692,'BCA Inputs'!$M$14:$M$54,0))*Q692,IF($B$3="RG&amp;E",INDEX('BCA Inputs'!$BR$14:$BR$54,MATCH(I692,'BCA Inputs'!$AW$14:$AW$54,0))*P692+INDEX('BCA Inputs'!$BS$14:$BS$54,MATCH(I692,'BCA Inputs'!$AW$14:$AW$54,0))*Q692,"")),"")</f>
        <v/>
      </c>
      <c r="AD692" s="181" t="str">
        <f>IFERROR(IF($B$3="NYSEG",INDEX('BCA Inputs'!$AD$14:$AD$54,MATCH(I692,'BCA Inputs'!$M$14:$M$54,0))*P692+INDEX('BCA Inputs'!$AE$14:$AE$54,MATCH(I692,'BCA Inputs'!$M$14:$M$54,0))*O692+INDEX('BCA Inputs'!$AF$14:$AF$54,MATCH(I692,'BCA Inputs'!$M$14:$M$54,0))*Q692+INDEX('BCA Inputs'!$AG$14:$AG$54,MATCH(I692,'BCA Inputs'!$M$14:$M$54,0))*F692+INDEX('BCA Inputs'!$AH$14:$AH$54,MATCH(I692,'BCA Inputs'!$M$14:$M$54,0))*G692,IF($B$3="RG&amp;E",INDEX('BCA Inputs'!$BM$14:$BM$54,MATCH(I692,'BCA Inputs'!$AW$14:$AW$54,0))*P692+INDEX('BCA Inputs'!$BN$14:$BN$54,MATCH(I692,'BCA Inputs'!$AW$14:$AW$54,0))*O692+INDEX('BCA Inputs'!$BO$14:$BO$54,MATCH(I692,'BCA Inputs'!$AW$14:$AW$54,0))*Q692+INDEX('BCA Inputs'!$BP$14:$BP$54,MATCH(I692,'BCA Inputs'!$AW$14:$AW$54,0))*F692+INDEX('BCA Inputs'!$BQ$14:$BQ$54,MATCH(I692,'BCA Inputs'!$AW$14:$AW$54,0))*G692,"")),"")</f>
        <v/>
      </c>
      <c r="AE692" s="237" t="str">
        <f t="shared" si="106"/>
        <v/>
      </c>
      <c r="AF692" s="198">
        <f t="shared" si="108"/>
        <v>0</v>
      </c>
      <c r="AG692" s="239">
        <f t="shared" si="109"/>
        <v>0</v>
      </c>
    </row>
    <row r="693" spans="1:33">
      <c r="A693" s="228"/>
      <c r="B693" s="176"/>
      <c r="C693" s="229"/>
      <c r="D693" s="230"/>
      <c r="E693" s="230"/>
      <c r="F693" s="230"/>
      <c r="G693" s="230"/>
      <c r="H693" s="231"/>
      <c r="I693" s="231"/>
      <c r="J693" s="232"/>
      <c r="K693" s="232"/>
      <c r="L693" s="232"/>
      <c r="M693" s="181">
        <f t="shared" si="107"/>
        <v>0</v>
      </c>
      <c r="N693" s="181">
        <f>IF(H693="",0,H693*I693*'Avoided Water Savings Cost'!$C$16)</f>
        <v>0</v>
      </c>
      <c r="O693" s="545">
        <f>IF(C693="",0,IF($B$3="NYSEG",C693/(1-'Avoided Electric Costs 2020'!$W$21),IF($B$3="RG&amp;E",C693/(1-'Avoided Electric Costs 2020'!$X$21),"")))</f>
        <v>0</v>
      </c>
      <c r="P693" s="546">
        <f>IF(D693="",0,IF($B$3="NYSEG",D693/(1-'Avoided Electric Costs 2020'!$W$21),IF($B$3="RG&amp;E",D693/(1-'Avoided Electric Costs 2020'!$X$21),"")))</f>
        <v>0</v>
      </c>
      <c r="Q693" s="546">
        <f>IF(E693="",0,IF($B$3="NYSEG",E693/(1-'Avoided Natural Gas Costs 2020'!$J$34),IF($B$3="RG&amp;E",E693/(1-'Avoided Natural Gas Costs 2020'!$K$34),"")))</f>
        <v>0</v>
      </c>
      <c r="R693" s="233" t="str">
        <f>IFERROR(IF(P693*'BCA Inputs'!$C$1+Q693*'BCA Inputs'!$C$2+F693*'BCA Inputs'!$C$2+G693*'BCA Inputs'!$C$2=0,"",P693*'BCA Inputs'!$C$1+Q693*'BCA Inputs'!$C$2+F693*'BCA Inputs'!$C$2+G693*'BCA Inputs'!$C$2),"")</f>
        <v/>
      </c>
      <c r="S693" s="181" t="str">
        <f t="shared" si="100"/>
        <v/>
      </c>
      <c r="T693" s="181" t="str">
        <f>IFERROR(IF($B$3="NYSEG",(INDEX('BCA Inputs'!$N$14:$N$54,MATCH(I693,'BCA Inputs'!$M$14:$M$54,0))*P693+INDEX('BCA Inputs'!$O$14:$O$54,MATCH(I693,'BCA Inputs'!$M$14:$M$54,0))*O693+INDEX('BCA Inputs'!P:P,MATCH(I693,'BCA Inputs'!M:M,0))*Q693+INDEX('BCA Inputs'!Q:Q,MATCH(I693,'BCA Inputs'!M:M,0))*F693+INDEX('BCA Inputs'!R:R,MATCH(I693,'BCA Inputs'!M:M,0))*G693)+L693+N693,IF($B$3="RG&amp;E",(INDEX('BCA Inputs'!$AX$14:$AX$54,MATCH(I693,'BCA Inputs'!$AW$14:$AW$54,0))*P693+INDEX('BCA Inputs'!$AY$14:$AY$54,MATCH(I693,'BCA Inputs'!$AW$14:$AW$54,0))*O693+INDEX('BCA Inputs'!$AZ$14:$AZ$54,MATCH(I693,'BCA Inputs'!$AW$14:$AW$54,0))*Q693+INDEX('BCA Inputs'!$BA$14:$BA$54,MATCH(I693,'BCA Inputs'!$AW$14:$AW$54,0))*F693+INDEX('BCA Inputs'!$BB$14:$BB$54,MATCH(I693,'BCA Inputs'!$AW$14:$AW$54,0))*G693)+L693+N693,"")),"")</f>
        <v/>
      </c>
      <c r="U693" s="234" t="str">
        <f t="shared" si="101"/>
        <v/>
      </c>
      <c r="V693" s="234" t="str">
        <f t="shared" si="102"/>
        <v/>
      </c>
      <c r="W693" s="234" t="str">
        <f t="shared" si="103"/>
        <v/>
      </c>
      <c r="Y693" s="235" t="str">
        <f t="shared" si="104"/>
        <v/>
      </c>
      <c r="Z693" s="236" t="str">
        <f>IFERROR(IF($B$3="NYSEG",INDEX('BCA Inputs'!$X$14:$X$54,MATCH(I693,'BCA Inputs'!$M$14:$M$54,0))*P693+INDEX('BCA Inputs'!$Y$14:$Y$54,MATCH(I693,'BCA Inputs'!$M$14:$M$54,0))*O693+INDEX('BCA Inputs'!$Z$14:$Z$54,MATCH(I693,'BCA Inputs'!$M$14:$M$54,0))*Q693+INDEX('BCA Inputs'!$AA$14:$AA$54,MATCH(I693,'BCA Inputs'!$M$14:$M$54,0))*F693+INDEX('BCA Inputs'!$AB$14:$AB$54,MATCH(I693,'BCA Inputs'!$M$14:$M$54,0))*G693,IF($B$3="RG&amp;E",INDEX('BCA Inputs'!$BG$14:$BG$54,MATCH(I693,'BCA Inputs'!$AW$14:$AW$54,0))*P693+INDEX('BCA Inputs'!$BH$14:$BH$54,MATCH(I693,'BCA Inputs'!$AW$14:$AW$54,0))*O693+INDEX('BCA Inputs'!$BI$14:$BI$54,MATCH(I693,'BCA Inputs'!$AW$14:$AW$54,0))*Q693+INDEX('BCA Inputs'!$BJ$14:$BJ$54,MATCH(I693,'BCA Inputs'!$AW$14:$AW$54,0))*F693+INDEX('BCA Inputs'!$BK$14:$BK$54,MATCH(I693,'BCA Inputs'!$AW$14:$AW$54,0))*G693,"")),"")</f>
        <v/>
      </c>
      <c r="AA693" s="237" t="str">
        <f t="shared" si="105"/>
        <v/>
      </c>
      <c r="AC693" s="238" t="str">
        <f>IFERROR((K693+R693)+IF($B$3="NYSEG",INDEX('BCA Inputs'!$AI$14:$AI$54,MATCH(I693,'BCA Inputs'!$M$14:$M$54,0))*P693+INDEX('BCA Inputs'!$AJ$14:$AJ$54,MATCH(I693,'BCA Inputs'!$M$14:$M$54,0))*Q693,IF($B$3="RG&amp;E",INDEX('BCA Inputs'!$BR$14:$BR$54,MATCH(I693,'BCA Inputs'!$AW$14:$AW$54,0))*P693+INDEX('BCA Inputs'!$BS$14:$BS$54,MATCH(I693,'BCA Inputs'!$AW$14:$AW$54,0))*Q693,"")),"")</f>
        <v/>
      </c>
      <c r="AD693" s="181" t="str">
        <f>IFERROR(IF($B$3="NYSEG",INDEX('BCA Inputs'!$AD$14:$AD$54,MATCH(I693,'BCA Inputs'!$M$14:$M$54,0))*P693+INDEX('BCA Inputs'!$AE$14:$AE$54,MATCH(I693,'BCA Inputs'!$M$14:$M$54,0))*O693+INDEX('BCA Inputs'!$AF$14:$AF$54,MATCH(I693,'BCA Inputs'!$M$14:$M$54,0))*Q693+INDEX('BCA Inputs'!$AG$14:$AG$54,MATCH(I693,'BCA Inputs'!$M$14:$M$54,0))*F693+INDEX('BCA Inputs'!$AH$14:$AH$54,MATCH(I693,'BCA Inputs'!$M$14:$M$54,0))*G693,IF($B$3="RG&amp;E",INDEX('BCA Inputs'!$BM$14:$BM$54,MATCH(I693,'BCA Inputs'!$AW$14:$AW$54,0))*P693+INDEX('BCA Inputs'!$BN$14:$BN$54,MATCH(I693,'BCA Inputs'!$AW$14:$AW$54,0))*O693+INDEX('BCA Inputs'!$BO$14:$BO$54,MATCH(I693,'BCA Inputs'!$AW$14:$AW$54,0))*Q693+INDEX('BCA Inputs'!$BP$14:$BP$54,MATCH(I693,'BCA Inputs'!$AW$14:$AW$54,0))*F693+INDEX('BCA Inputs'!$BQ$14:$BQ$54,MATCH(I693,'BCA Inputs'!$AW$14:$AW$54,0))*G693,"")),"")</f>
        <v/>
      </c>
      <c r="AE693" s="237" t="str">
        <f t="shared" si="106"/>
        <v/>
      </c>
      <c r="AF693" s="198">
        <f t="shared" si="108"/>
        <v>0</v>
      </c>
      <c r="AG693" s="239">
        <f t="shared" si="109"/>
        <v>0</v>
      </c>
    </row>
    <row r="694" spans="1:33">
      <c r="A694" s="228"/>
      <c r="B694" s="176"/>
      <c r="C694" s="229"/>
      <c r="D694" s="230"/>
      <c r="E694" s="230"/>
      <c r="F694" s="230"/>
      <c r="G694" s="230"/>
      <c r="H694" s="231"/>
      <c r="I694" s="231"/>
      <c r="J694" s="232"/>
      <c r="K694" s="232"/>
      <c r="L694" s="232"/>
      <c r="M694" s="181">
        <f t="shared" si="107"/>
        <v>0</v>
      </c>
      <c r="N694" s="181">
        <f>IF(H694="",0,H694*I694*'Avoided Water Savings Cost'!$C$16)</f>
        <v>0</v>
      </c>
      <c r="O694" s="545">
        <f>IF(C694="",0,IF($B$3="NYSEG",C694/(1-'Avoided Electric Costs 2020'!$W$21),IF($B$3="RG&amp;E",C694/(1-'Avoided Electric Costs 2020'!$X$21),"")))</f>
        <v>0</v>
      </c>
      <c r="P694" s="546">
        <f>IF(D694="",0,IF($B$3="NYSEG",D694/(1-'Avoided Electric Costs 2020'!$W$21),IF($B$3="RG&amp;E",D694/(1-'Avoided Electric Costs 2020'!$X$21),"")))</f>
        <v>0</v>
      </c>
      <c r="Q694" s="546">
        <f>IF(E694="",0,IF($B$3="NYSEG",E694/(1-'Avoided Natural Gas Costs 2020'!$J$34),IF($B$3="RG&amp;E",E694/(1-'Avoided Natural Gas Costs 2020'!$K$34),"")))</f>
        <v>0</v>
      </c>
      <c r="R694" s="233" t="str">
        <f>IFERROR(IF(P694*'BCA Inputs'!$C$1+Q694*'BCA Inputs'!$C$2+F694*'BCA Inputs'!$C$2+G694*'BCA Inputs'!$C$2=0,"",P694*'BCA Inputs'!$C$1+Q694*'BCA Inputs'!$C$2+F694*'BCA Inputs'!$C$2+G694*'BCA Inputs'!$C$2),"")</f>
        <v/>
      </c>
      <c r="S694" s="181" t="str">
        <f t="shared" si="100"/>
        <v/>
      </c>
      <c r="T694" s="181" t="str">
        <f>IFERROR(IF($B$3="NYSEG",(INDEX('BCA Inputs'!$N$14:$N$54,MATCH(I694,'BCA Inputs'!$M$14:$M$54,0))*P694+INDEX('BCA Inputs'!$O$14:$O$54,MATCH(I694,'BCA Inputs'!$M$14:$M$54,0))*O694+INDEX('BCA Inputs'!P:P,MATCH(I694,'BCA Inputs'!M:M,0))*Q694+INDEX('BCA Inputs'!Q:Q,MATCH(I694,'BCA Inputs'!M:M,0))*F694+INDEX('BCA Inputs'!R:R,MATCH(I694,'BCA Inputs'!M:M,0))*G694)+L694+N694,IF($B$3="RG&amp;E",(INDEX('BCA Inputs'!$AX$14:$AX$54,MATCH(I694,'BCA Inputs'!$AW$14:$AW$54,0))*P694+INDEX('BCA Inputs'!$AY$14:$AY$54,MATCH(I694,'BCA Inputs'!$AW$14:$AW$54,0))*O694+INDEX('BCA Inputs'!$AZ$14:$AZ$54,MATCH(I694,'BCA Inputs'!$AW$14:$AW$54,0))*Q694+INDEX('BCA Inputs'!$BA$14:$BA$54,MATCH(I694,'BCA Inputs'!$AW$14:$AW$54,0))*F694+INDEX('BCA Inputs'!$BB$14:$BB$54,MATCH(I694,'BCA Inputs'!$AW$14:$AW$54,0))*G694)+L694+N694,"")),"")</f>
        <v/>
      </c>
      <c r="U694" s="234" t="str">
        <f t="shared" si="101"/>
        <v/>
      </c>
      <c r="V694" s="234" t="str">
        <f t="shared" si="102"/>
        <v/>
      </c>
      <c r="W694" s="234" t="str">
        <f t="shared" si="103"/>
        <v/>
      </c>
      <c r="Y694" s="235" t="str">
        <f t="shared" si="104"/>
        <v/>
      </c>
      <c r="Z694" s="236" t="str">
        <f>IFERROR(IF($B$3="NYSEG",INDEX('BCA Inputs'!$X$14:$X$54,MATCH(I694,'BCA Inputs'!$M$14:$M$54,0))*P694+INDEX('BCA Inputs'!$Y$14:$Y$54,MATCH(I694,'BCA Inputs'!$M$14:$M$54,0))*O694+INDEX('BCA Inputs'!$Z$14:$Z$54,MATCH(I694,'BCA Inputs'!$M$14:$M$54,0))*Q694+INDEX('BCA Inputs'!$AA$14:$AA$54,MATCH(I694,'BCA Inputs'!$M$14:$M$54,0))*F694+INDEX('BCA Inputs'!$AB$14:$AB$54,MATCH(I694,'BCA Inputs'!$M$14:$M$54,0))*G694,IF($B$3="RG&amp;E",INDEX('BCA Inputs'!$BG$14:$BG$54,MATCH(I694,'BCA Inputs'!$AW$14:$AW$54,0))*P694+INDEX('BCA Inputs'!$BH$14:$BH$54,MATCH(I694,'BCA Inputs'!$AW$14:$AW$54,0))*O694+INDEX('BCA Inputs'!$BI$14:$BI$54,MATCH(I694,'BCA Inputs'!$AW$14:$AW$54,0))*Q694+INDEX('BCA Inputs'!$BJ$14:$BJ$54,MATCH(I694,'BCA Inputs'!$AW$14:$AW$54,0))*F694+INDEX('BCA Inputs'!$BK$14:$BK$54,MATCH(I694,'BCA Inputs'!$AW$14:$AW$54,0))*G694,"")),"")</f>
        <v/>
      </c>
      <c r="AA694" s="237" t="str">
        <f t="shared" si="105"/>
        <v/>
      </c>
      <c r="AC694" s="238" t="str">
        <f>IFERROR((K694+R694)+IF($B$3="NYSEG",INDEX('BCA Inputs'!$AI$14:$AI$54,MATCH(I694,'BCA Inputs'!$M$14:$M$54,0))*P694+INDEX('BCA Inputs'!$AJ$14:$AJ$54,MATCH(I694,'BCA Inputs'!$M$14:$M$54,0))*Q694,IF($B$3="RG&amp;E",INDEX('BCA Inputs'!$BR$14:$BR$54,MATCH(I694,'BCA Inputs'!$AW$14:$AW$54,0))*P694+INDEX('BCA Inputs'!$BS$14:$BS$54,MATCH(I694,'BCA Inputs'!$AW$14:$AW$54,0))*Q694,"")),"")</f>
        <v/>
      </c>
      <c r="AD694" s="181" t="str">
        <f>IFERROR(IF($B$3="NYSEG",INDEX('BCA Inputs'!$AD$14:$AD$54,MATCH(I694,'BCA Inputs'!$M$14:$M$54,0))*P694+INDEX('BCA Inputs'!$AE$14:$AE$54,MATCH(I694,'BCA Inputs'!$M$14:$M$54,0))*O694+INDEX('BCA Inputs'!$AF$14:$AF$54,MATCH(I694,'BCA Inputs'!$M$14:$M$54,0))*Q694+INDEX('BCA Inputs'!$AG$14:$AG$54,MATCH(I694,'BCA Inputs'!$M$14:$M$54,0))*F694+INDEX('BCA Inputs'!$AH$14:$AH$54,MATCH(I694,'BCA Inputs'!$M$14:$M$54,0))*G694,IF($B$3="RG&amp;E",INDEX('BCA Inputs'!$BM$14:$BM$54,MATCH(I694,'BCA Inputs'!$AW$14:$AW$54,0))*P694+INDEX('BCA Inputs'!$BN$14:$BN$54,MATCH(I694,'BCA Inputs'!$AW$14:$AW$54,0))*O694+INDEX('BCA Inputs'!$BO$14:$BO$54,MATCH(I694,'BCA Inputs'!$AW$14:$AW$54,0))*Q694+INDEX('BCA Inputs'!$BP$14:$BP$54,MATCH(I694,'BCA Inputs'!$AW$14:$AW$54,0))*F694+INDEX('BCA Inputs'!$BQ$14:$BQ$54,MATCH(I694,'BCA Inputs'!$AW$14:$AW$54,0))*G694,"")),"")</f>
        <v/>
      </c>
      <c r="AE694" s="237" t="str">
        <f t="shared" si="106"/>
        <v/>
      </c>
      <c r="AF694" s="198">
        <f t="shared" si="108"/>
        <v>0</v>
      </c>
      <c r="AG694" s="239">
        <f t="shared" si="109"/>
        <v>0</v>
      </c>
    </row>
    <row r="695" spans="1:33">
      <c r="A695" s="228"/>
      <c r="B695" s="176"/>
      <c r="C695" s="229"/>
      <c r="D695" s="230"/>
      <c r="E695" s="230"/>
      <c r="F695" s="230"/>
      <c r="G695" s="230"/>
      <c r="H695" s="231"/>
      <c r="I695" s="231"/>
      <c r="J695" s="232"/>
      <c r="K695" s="232"/>
      <c r="L695" s="232"/>
      <c r="M695" s="181">
        <f t="shared" si="107"/>
        <v>0</v>
      </c>
      <c r="N695" s="181">
        <f>IF(H695="",0,H695*I695*'Avoided Water Savings Cost'!$C$16)</f>
        <v>0</v>
      </c>
      <c r="O695" s="545">
        <f>IF(C695="",0,IF($B$3="NYSEG",C695/(1-'Avoided Electric Costs 2020'!$W$21),IF($B$3="RG&amp;E",C695/(1-'Avoided Electric Costs 2020'!$X$21),"")))</f>
        <v>0</v>
      </c>
      <c r="P695" s="546">
        <f>IF(D695="",0,IF($B$3="NYSEG",D695/(1-'Avoided Electric Costs 2020'!$W$21),IF($B$3="RG&amp;E",D695/(1-'Avoided Electric Costs 2020'!$X$21),"")))</f>
        <v>0</v>
      </c>
      <c r="Q695" s="546">
        <f>IF(E695="",0,IF($B$3="NYSEG",E695/(1-'Avoided Natural Gas Costs 2020'!$J$34),IF($B$3="RG&amp;E",E695/(1-'Avoided Natural Gas Costs 2020'!$K$34),"")))</f>
        <v>0</v>
      </c>
      <c r="R695" s="233" t="str">
        <f>IFERROR(IF(P695*'BCA Inputs'!$C$1+Q695*'BCA Inputs'!$C$2+F695*'BCA Inputs'!$C$2+G695*'BCA Inputs'!$C$2=0,"",P695*'BCA Inputs'!$C$1+Q695*'BCA Inputs'!$C$2+F695*'BCA Inputs'!$C$2+G695*'BCA Inputs'!$C$2),"")</f>
        <v/>
      </c>
      <c r="S695" s="181" t="str">
        <f t="shared" si="100"/>
        <v/>
      </c>
      <c r="T695" s="181" t="str">
        <f>IFERROR(IF($B$3="NYSEG",(INDEX('BCA Inputs'!$N$14:$N$54,MATCH(I695,'BCA Inputs'!$M$14:$M$54,0))*P695+INDEX('BCA Inputs'!$O$14:$O$54,MATCH(I695,'BCA Inputs'!$M$14:$M$54,0))*O695+INDEX('BCA Inputs'!P:P,MATCH(I695,'BCA Inputs'!M:M,0))*Q695+INDEX('BCA Inputs'!Q:Q,MATCH(I695,'BCA Inputs'!M:M,0))*F695+INDEX('BCA Inputs'!R:R,MATCH(I695,'BCA Inputs'!M:M,0))*G695)+L695+N695,IF($B$3="RG&amp;E",(INDEX('BCA Inputs'!$AX$14:$AX$54,MATCH(I695,'BCA Inputs'!$AW$14:$AW$54,0))*P695+INDEX('BCA Inputs'!$AY$14:$AY$54,MATCH(I695,'BCA Inputs'!$AW$14:$AW$54,0))*O695+INDEX('BCA Inputs'!$AZ$14:$AZ$54,MATCH(I695,'BCA Inputs'!$AW$14:$AW$54,0))*Q695+INDEX('BCA Inputs'!$BA$14:$BA$54,MATCH(I695,'BCA Inputs'!$AW$14:$AW$54,0))*F695+INDEX('BCA Inputs'!$BB$14:$BB$54,MATCH(I695,'BCA Inputs'!$AW$14:$AW$54,0))*G695)+L695+N695,"")),"")</f>
        <v/>
      </c>
      <c r="U695" s="234" t="str">
        <f t="shared" si="101"/>
        <v/>
      </c>
      <c r="V695" s="234" t="str">
        <f t="shared" si="102"/>
        <v/>
      </c>
      <c r="W695" s="234" t="str">
        <f t="shared" si="103"/>
        <v/>
      </c>
      <c r="Y695" s="235" t="str">
        <f t="shared" si="104"/>
        <v/>
      </c>
      <c r="Z695" s="236" t="str">
        <f>IFERROR(IF($B$3="NYSEG",INDEX('BCA Inputs'!$X$14:$X$54,MATCH(I695,'BCA Inputs'!$M$14:$M$54,0))*P695+INDEX('BCA Inputs'!$Y$14:$Y$54,MATCH(I695,'BCA Inputs'!$M$14:$M$54,0))*O695+INDEX('BCA Inputs'!$Z$14:$Z$54,MATCH(I695,'BCA Inputs'!$M$14:$M$54,0))*Q695+INDEX('BCA Inputs'!$AA$14:$AA$54,MATCH(I695,'BCA Inputs'!$M$14:$M$54,0))*F695+INDEX('BCA Inputs'!$AB$14:$AB$54,MATCH(I695,'BCA Inputs'!$M$14:$M$54,0))*G695,IF($B$3="RG&amp;E",INDEX('BCA Inputs'!$BG$14:$BG$54,MATCH(I695,'BCA Inputs'!$AW$14:$AW$54,0))*P695+INDEX('BCA Inputs'!$BH$14:$BH$54,MATCH(I695,'BCA Inputs'!$AW$14:$AW$54,0))*O695+INDEX('BCA Inputs'!$BI$14:$BI$54,MATCH(I695,'BCA Inputs'!$AW$14:$AW$54,0))*Q695+INDEX('BCA Inputs'!$BJ$14:$BJ$54,MATCH(I695,'BCA Inputs'!$AW$14:$AW$54,0))*F695+INDEX('BCA Inputs'!$BK$14:$BK$54,MATCH(I695,'BCA Inputs'!$AW$14:$AW$54,0))*G695,"")),"")</f>
        <v/>
      </c>
      <c r="AA695" s="237" t="str">
        <f t="shared" si="105"/>
        <v/>
      </c>
      <c r="AC695" s="238" t="str">
        <f>IFERROR((K695+R695)+IF($B$3="NYSEG",INDEX('BCA Inputs'!$AI$14:$AI$54,MATCH(I695,'BCA Inputs'!$M$14:$M$54,0))*P695+INDEX('BCA Inputs'!$AJ$14:$AJ$54,MATCH(I695,'BCA Inputs'!$M$14:$M$54,0))*Q695,IF($B$3="RG&amp;E",INDEX('BCA Inputs'!$BR$14:$BR$54,MATCH(I695,'BCA Inputs'!$AW$14:$AW$54,0))*P695+INDEX('BCA Inputs'!$BS$14:$BS$54,MATCH(I695,'BCA Inputs'!$AW$14:$AW$54,0))*Q695,"")),"")</f>
        <v/>
      </c>
      <c r="AD695" s="181" t="str">
        <f>IFERROR(IF($B$3="NYSEG",INDEX('BCA Inputs'!$AD$14:$AD$54,MATCH(I695,'BCA Inputs'!$M$14:$M$54,0))*P695+INDEX('BCA Inputs'!$AE$14:$AE$54,MATCH(I695,'BCA Inputs'!$M$14:$M$54,0))*O695+INDEX('BCA Inputs'!$AF$14:$AF$54,MATCH(I695,'BCA Inputs'!$M$14:$M$54,0))*Q695+INDEX('BCA Inputs'!$AG$14:$AG$54,MATCH(I695,'BCA Inputs'!$M$14:$M$54,0))*F695+INDEX('BCA Inputs'!$AH$14:$AH$54,MATCH(I695,'BCA Inputs'!$M$14:$M$54,0))*G695,IF($B$3="RG&amp;E",INDEX('BCA Inputs'!$BM$14:$BM$54,MATCH(I695,'BCA Inputs'!$AW$14:$AW$54,0))*P695+INDEX('BCA Inputs'!$BN$14:$BN$54,MATCH(I695,'BCA Inputs'!$AW$14:$AW$54,0))*O695+INDEX('BCA Inputs'!$BO$14:$BO$54,MATCH(I695,'BCA Inputs'!$AW$14:$AW$54,0))*Q695+INDEX('BCA Inputs'!$BP$14:$BP$54,MATCH(I695,'BCA Inputs'!$AW$14:$AW$54,0))*F695+INDEX('BCA Inputs'!$BQ$14:$BQ$54,MATCH(I695,'BCA Inputs'!$AW$14:$AW$54,0))*G695,"")),"")</f>
        <v/>
      </c>
      <c r="AE695" s="237" t="str">
        <f t="shared" si="106"/>
        <v/>
      </c>
      <c r="AF695" s="198">
        <f t="shared" si="108"/>
        <v>0</v>
      </c>
      <c r="AG695" s="239">
        <f t="shared" si="109"/>
        <v>0</v>
      </c>
    </row>
    <row r="696" spans="1:33">
      <c r="A696" s="228"/>
      <c r="B696" s="176"/>
      <c r="C696" s="229"/>
      <c r="D696" s="230"/>
      <c r="E696" s="230"/>
      <c r="F696" s="230"/>
      <c r="G696" s="230"/>
      <c r="H696" s="231"/>
      <c r="I696" s="231"/>
      <c r="J696" s="232"/>
      <c r="K696" s="232"/>
      <c r="L696" s="232"/>
      <c r="M696" s="181">
        <f t="shared" si="107"/>
        <v>0</v>
      </c>
      <c r="N696" s="181">
        <f>IF(H696="",0,H696*I696*'Avoided Water Savings Cost'!$C$16)</f>
        <v>0</v>
      </c>
      <c r="O696" s="545">
        <f>IF(C696="",0,IF($B$3="NYSEG",C696/(1-'Avoided Electric Costs 2020'!$W$21),IF($B$3="RG&amp;E",C696/(1-'Avoided Electric Costs 2020'!$X$21),"")))</f>
        <v>0</v>
      </c>
      <c r="P696" s="546">
        <f>IF(D696="",0,IF($B$3="NYSEG",D696/(1-'Avoided Electric Costs 2020'!$W$21),IF($B$3="RG&amp;E",D696/(1-'Avoided Electric Costs 2020'!$X$21),"")))</f>
        <v>0</v>
      </c>
      <c r="Q696" s="546">
        <f>IF(E696="",0,IF($B$3="NYSEG",E696/(1-'Avoided Natural Gas Costs 2020'!$J$34),IF($B$3="RG&amp;E",E696/(1-'Avoided Natural Gas Costs 2020'!$K$34),"")))</f>
        <v>0</v>
      </c>
      <c r="R696" s="233" t="str">
        <f>IFERROR(IF(P696*'BCA Inputs'!$C$1+Q696*'BCA Inputs'!$C$2+F696*'BCA Inputs'!$C$2+G696*'BCA Inputs'!$C$2=0,"",P696*'BCA Inputs'!$C$1+Q696*'BCA Inputs'!$C$2+F696*'BCA Inputs'!$C$2+G696*'BCA Inputs'!$C$2),"")</f>
        <v/>
      </c>
      <c r="S696" s="181" t="str">
        <f t="shared" si="100"/>
        <v/>
      </c>
      <c r="T696" s="181" t="str">
        <f>IFERROR(IF($B$3="NYSEG",(INDEX('BCA Inputs'!$N$14:$N$54,MATCH(I696,'BCA Inputs'!$M$14:$M$54,0))*P696+INDEX('BCA Inputs'!$O$14:$O$54,MATCH(I696,'BCA Inputs'!$M$14:$M$54,0))*O696+INDEX('BCA Inputs'!P:P,MATCH(I696,'BCA Inputs'!M:M,0))*Q696+INDEX('BCA Inputs'!Q:Q,MATCH(I696,'BCA Inputs'!M:M,0))*F696+INDEX('BCA Inputs'!R:R,MATCH(I696,'BCA Inputs'!M:M,0))*G696)+L696+N696,IF($B$3="RG&amp;E",(INDEX('BCA Inputs'!$AX$14:$AX$54,MATCH(I696,'BCA Inputs'!$AW$14:$AW$54,0))*P696+INDEX('BCA Inputs'!$AY$14:$AY$54,MATCH(I696,'BCA Inputs'!$AW$14:$AW$54,0))*O696+INDEX('BCA Inputs'!$AZ$14:$AZ$54,MATCH(I696,'BCA Inputs'!$AW$14:$AW$54,0))*Q696+INDEX('BCA Inputs'!$BA$14:$BA$54,MATCH(I696,'BCA Inputs'!$AW$14:$AW$54,0))*F696+INDEX('BCA Inputs'!$BB$14:$BB$54,MATCH(I696,'BCA Inputs'!$AW$14:$AW$54,0))*G696)+L696+N696,"")),"")</f>
        <v/>
      </c>
      <c r="U696" s="234" t="str">
        <f t="shared" si="101"/>
        <v/>
      </c>
      <c r="V696" s="234" t="str">
        <f t="shared" si="102"/>
        <v/>
      </c>
      <c r="W696" s="234" t="str">
        <f t="shared" si="103"/>
        <v/>
      </c>
      <c r="Y696" s="235" t="str">
        <f t="shared" si="104"/>
        <v/>
      </c>
      <c r="Z696" s="236" t="str">
        <f>IFERROR(IF($B$3="NYSEG",INDEX('BCA Inputs'!$X$14:$X$54,MATCH(I696,'BCA Inputs'!$M$14:$M$54,0))*P696+INDEX('BCA Inputs'!$Y$14:$Y$54,MATCH(I696,'BCA Inputs'!$M$14:$M$54,0))*O696+INDEX('BCA Inputs'!$Z$14:$Z$54,MATCH(I696,'BCA Inputs'!$M$14:$M$54,0))*Q696+INDEX('BCA Inputs'!$AA$14:$AA$54,MATCH(I696,'BCA Inputs'!$M$14:$M$54,0))*F696+INDEX('BCA Inputs'!$AB$14:$AB$54,MATCH(I696,'BCA Inputs'!$M$14:$M$54,0))*G696,IF($B$3="RG&amp;E",INDEX('BCA Inputs'!$BG$14:$BG$54,MATCH(I696,'BCA Inputs'!$AW$14:$AW$54,0))*P696+INDEX('BCA Inputs'!$BH$14:$BH$54,MATCH(I696,'BCA Inputs'!$AW$14:$AW$54,0))*O696+INDEX('BCA Inputs'!$BI$14:$BI$54,MATCH(I696,'BCA Inputs'!$AW$14:$AW$54,0))*Q696+INDEX('BCA Inputs'!$BJ$14:$BJ$54,MATCH(I696,'BCA Inputs'!$AW$14:$AW$54,0))*F696+INDEX('BCA Inputs'!$BK$14:$BK$54,MATCH(I696,'BCA Inputs'!$AW$14:$AW$54,0))*G696,"")),"")</f>
        <v/>
      </c>
      <c r="AA696" s="237" t="str">
        <f t="shared" si="105"/>
        <v/>
      </c>
      <c r="AC696" s="238" t="str">
        <f>IFERROR((K696+R696)+IF($B$3="NYSEG",INDEX('BCA Inputs'!$AI$14:$AI$54,MATCH(I696,'BCA Inputs'!$M$14:$M$54,0))*P696+INDEX('BCA Inputs'!$AJ$14:$AJ$54,MATCH(I696,'BCA Inputs'!$M$14:$M$54,0))*Q696,IF($B$3="RG&amp;E",INDEX('BCA Inputs'!$BR$14:$BR$54,MATCH(I696,'BCA Inputs'!$AW$14:$AW$54,0))*P696+INDEX('BCA Inputs'!$BS$14:$BS$54,MATCH(I696,'BCA Inputs'!$AW$14:$AW$54,0))*Q696,"")),"")</f>
        <v/>
      </c>
      <c r="AD696" s="181" t="str">
        <f>IFERROR(IF($B$3="NYSEG",INDEX('BCA Inputs'!$AD$14:$AD$54,MATCH(I696,'BCA Inputs'!$M$14:$M$54,0))*P696+INDEX('BCA Inputs'!$AE$14:$AE$54,MATCH(I696,'BCA Inputs'!$M$14:$M$54,0))*O696+INDEX('BCA Inputs'!$AF$14:$AF$54,MATCH(I696,'BCA Inputs'!$M$14:$M$54,0))*Q696+INDEX('BCA Inputs'!$AG$14:$AG$54,MATCH(I696,'BCA Inputs'!$M$14:$M$54,0))*F696+INDEX('BCA Inputs'!$AH$14:$AH$54,MATCH(I696,'BCA Inputs'!$M$14:$M$54,0))*G696,IF($B$3="RG&amp;E",INDEX('BCA Inputs'!$BM$14:$BM$54,MATCH(I696,'BCA Inputs'!$AW$14:$AW$54,0))*P696+INDEX('BCA Inputs'!$BN$14:$BN$54,MATCH(I696,'BCA Inputs'!$AW$14:$AW$54,0))*O696+INDEX('BCA Inputs'!$BO$14:$BO$54,MATCH(I696,'BCA Inputs'!$AW$14:$AW$54,0))*Q696+INDEX('BCA Inputs'!$BP$14:$BP$54,MATCH(I696,'BCA Inputs'!$AW$14:$AW$54,0))*F696+INDEX('BCA Inputs'!$BQ$14:$BQ$54,MATCH(I696,'BCA Inputs'!$AW$14:$AW$54,0))*G696,"")),"")</f>
        <v/>
      </c>
      <c r="AE696" s="237" t="str">
        <f t="shared" si="106"/>
        <v/>
      </c>
      <c r="AF696" s="198">
        <f t="shared" si="108"/>
        <v>0</v>
      </c>
      <c r="AG696" s="239">
        <f t="shared" si="109"/>
        <v>0</v>
      </c>
    </row>
    <row r="697" spans="1:33">
      <c r="A697" s="228"/>
      <c r="B697" s="176"/>
      <c r="C697" s="229"/>
      <c r="D697" s="230"/>
      <c r="E697" s="230"/>
      <c r="F697" s="230"/>
      <c r="G697" s="230"/>
      <c r="H697" s="231"/>
      <c r="I697" s="231"/>
      <c r="J697" s="232"/>
      <c r="K697" s="232"/>
      <c r="L697" s="232"/>
      <c r="M697" s="181">
        <f t="shared" si="107"/>
        <v>0</v>
      </c>
      <c r="N697" s="181">
        <f>IF(H697="",0,H697*I697*'Avoided Water Savings Cost'!$C$16)</f>
        <v>0</v>
      </c>
      <c r="O697" s="545">
        <f>IF(C697="",0,IF($B$3="NYSEG",C697/(1-'Avoided Electric Costs 2020'!$W$21),IF($B$3="RG&amp;E",C697/(1-'Avoided Electric Costs 2020'!$X$21),"")))</f>
        <v>0</v>
      </c>
      <c r="P697" s="546">
        <f>IF(D697="",0,IF($B$3="NYSEG",D697/(1-'Avoided Electric Costs 2020'!$W$21),IF($B$3="RG&amp;E",D697/(1-'Avoided Electric Costs 2020'!$X$21),"")))</f>
        <v>0</v>
      </c>
      <c r="Q697" s="546">
        <f>IF(E697="",0,IF($B$3="NYSEG",E697/(1-'Avoided Natural Gas Costs 2020'!$J$34),IF($B$3="RG&amp;E",E697/(1-'Avoided Natural Gas Costs 2020'!$K$34),"")))</f>
        <v>0</v>
      </c>
      <c r="R697" s="233" t="str">
        <f>IFERROR(IF(P697*'BCA Inputs'!$C$1+Q697*'BCA Inputs'!$C$2+F697*'BCA Inputs'!$C$2+G697*'BCA Inputs'!$C$2=0,"",P697*'BCA Inputs'!$C$1+Q697*'BCA Inputs'!$C$2+F697*'BCA Inputs'!$C$2+G697*'BCA Inputs'!$C$2),"")</f>
        <v/>
      </c>
      <c r="S697" s="181" t="str">
        <f t="shared" si="100"/>
        <v/>
      </c>
      <c r="T697" s="181" t="str">
        <f>IFERROR(IF($B$3="NYSEG",(INDEX('BCA Inputs'!$N$14:$N$54,MATCH(I697,'BCA Inputs'!$M$14:$M$54,0))*P697+INDEX('BCA Inputs'!$O$14:$O$54,MATCH(I697,'BCA Inputs'!$M$14:$M$54,0))*O697+INDEX('BCA Inputs'!P:P,MATCH(I697,'BCA Inputs'!M:M,0))*Q697+INDEX('BCA Inputs'!Q:Q,MATCH(I697,'BCA Inputs'!M:M,0))*F697+INDEX('BCA Inputs'!R:R,MATCH(I697,'BCA Inputs'!M:M,0))*G697)+L697+N697,IF($B$3="RG&amp;E",(INDEX('BCA Inputs'!$AX$14:$AX$54,MATCH(I697,'BCA Inputs'!$AW$14:$AW$54,0))*P697+INDEX('BCA Inputs'!$AY$14:$AY$54,MATCH(I697,'BCA Inputs'!$AW$14:$AW$54,0))*O697+INDEX('BCA Inputs'!$AZ$14:$AZ$54,MATCH(I697,'BCA Inputs'!$AW$14:$AW$54,0))*Q697+INDEX('BCA Inputs'!$BA$14:$BA$54,MATCH(I697,'BCA Inputs'!$AW$14:$AW$54,0))*F697+INDEX('BCA Inputs'!$BB$14:$BB$54,MATCH(I697,'BCA Inputs'!$AW$14:$AW$54,0))*G697)+L697+N697,"")),"")</f>
        <v/>
      </c>
      <c r="U697" s="234" t="str">
        <f t="shared" si="101"/>
        <v/>
      </c>
      <c r="V697" s="234" t="str">
        <f t="shared" si="102"/>
        <v/>
      </c>
      <c r="W697" s="234" t="str">
        <f t="shared" si="103"/>
        <v/>
      </c>
      <c r="Y697" s="235" t="str">
        <f t="shared" si="104"/>
        <v/>
      </c>
      <c r="Z697" s="236" t="str">
        <f>IFERROR(IF($B$3="NYSEG",INDEX('BCA Inputs'!$X$14:$X$54,MATCH(I697,'BCA Inputs'!$M$14:$M$54,0))*P697+INDEX('BCA Inputs'!$Y$14:$Y$54,MATCH(I697,'BCA Inputs'!$M$14:$M$54,0))*O697+INDEX('BCA Inputs'!$Z$14:$Z$54,MATCH(I697,'BCA Inputs'!$M$14:$M$54,0))*Q697+INDEX('BCA Inputs'!$AA$14:$AA$54,MATCH(I697,'BCA Inputs'!$M$14:$M$54,0))*F697+INDEX('BCA Inputs'!$AB$14:$AB$54,MATCH(I697,'BCA Inputs'!$M$14:$M$54,0))*G697,IF($B$3="RG&amp;E",INDEX('BCA Inputs'!$BG$14:$BG$54,MATCH(I697,'BCA Inputs'!$AW$14:$AW$54,0))*P697+INDEX('BCA Inputs'!$BH$14:$BH$54,MATCH(I697,'BCA Inputs'!$AW$14:$AW$54,0))*O697+INDEX('BCA Inputs'!$BI$14:$BI$54,MATCH(I697,'BCA Inputs'!$AW$14:$AW$54,0))*Q697+INDEX('BCA Inputs'!$BJ$14:$BJ$54,MATCH(I697,'BCA Inputs'!$AW$14:$AW$54,0))*F697+INDEX('BCA Inputs'!$BK$14:$BK$54,MATCH(I697,'BCA Inputs'!$AW$14:$AW$54,0))*G697,"")),"")</f>
        <v/>
      </c>
      <c r="AA697" s="237" t="str">
        <f t="shared" si="105"/>
        <v/>
      </c>
      <c r="AC697" s="238" t="str">
        <f>IFERROR((K697+R697)+IF($B$3="NYSEG",INDEX('BCA Inputs'!$AI$14:$AI$54,MATCH(I697,'BCA Inputs'!$M$14:$M$54,0))*P697+INDEX('BCA Inputs'!$AJ$14:$AJ$54,MATCH(I697,'BCA Inputs'!$M$14:$M$54,0))*Q697,IF($B$3="RG&amp;E",INDEX('BCA Inputs'!$BR$14:$BR$54,MATCH(I697,'BCA Inputs'!$AW$14:$AW$54,0))*P697+INDEX('BCA Inputs'!$BS$14:$BS$54,MATCH(I697,'BCA Inputs'!$AW$14:$AW$54,0))*Q697,"")),"")</f>
        <v/>
      </c>
      <c r="AD697" s="181" t="str">
        <f>IFERROR(IF($B$3="NYSEG",INDEX('BCA Inputs'!$AD$14:$AD$54,MATCH(I697,'BCA Inputs'!$M$14:$M$54,0))*P697+INDEX('BCA Inputs'!$AE$14:$AE$54,MATCH(I697,'BCA Inputs'!$M$14:$M$54,0))*O697+INDEX('BCA Inputs'!$AF$14:$AF$54,MATCH(I697,'BCA Inputs'!$M$14:$M$54,0))*Q697+INDEX('BCA Inputs'!$AG$14:$AG$54,MATCH(I697,'BCA Inputs'!$M$14:$M$54,0))*F697+INDEX('BCA Inputs'!$AH$14:$AH$54,MATCH(I697,'BCA Inputs'!$M$14:$M$54,0))*G697,IF($B$3="RG&amp;E",INDEX('BCA Inputs'!$BM$14:$BM$54,MATCH(I697,'BCA Inputs'!$AW$14:$AW$54,0))*P697+INDEX('BCA Inputs'!$BN$14:$BN$54,MATCH(I697,'BCA Inputs'!$AW$14:$AW$54,0))*O697+INDEX('BCA Inputs'!$BO$14:$BO$54,MATCH(I697,'BCA Inputs'!$AW$14:$AW$54,0))*Q697+INDEX('BCA Inputs'!$BP$14:$BP$54,MATCH(I697,'BCA Inputs'!$AW$14:$AW$54,0))*F697+INDEX('BCA Inputs'!$BQ$14:$BQ$54,MATCH(I697,'BCA Inputs'!$AW$14:$AW$54,0))*G697,"")),"")</f>
        <v/>
      </c>
      <c r="AE697" s="237" t="str">
        <f t="shared" si="106"/>
        <v/>
      </c>
      <c r="AF697" s="198">
        <f t="shared" si="108"/>
        <v>0</v>
      </c>
      <c r="AG697" s="239">
        <f t="shared" si="109"/>
        <v>0</v>
      </c>
    </row>
    <row r="698" spans="1:33">
      <c r="A698" s="228"/>
      <c r="B698" s="176"/>
      <c r="C698" s="229"/>
      <c r="D698" s="230"/>
      <c r="E698" s="230"/>
      <c r="F698" s="230"/>
      <c r="G698" s="230"/>
      <c r="H698" s="231"/>
      <c r="I698" s="231"/>
      <c r="J698" s="232"/>
      <c r="K698" s="232"/>
      <c r="L698" s="232"/>
      <c r="M698" s="181">
        <f t="shared" si="107"/>
        <v>0</v>
      </c>
      <c r="N698" s="181">
        <f>IF(H698="",0,H698*I698*'Avoided Water Savings Cost'!$C$16)</f>
        <v>0</v>
      </c>
      <c r="O698" s="545">
        <f>IF(C698="",0,IF($B$3="NYSEG",C698/(1-'Avoided Electric Costs 2020'!$W$21),IF($B$3="RG&amp;E",C698/(1-'Avoided Electric Costs 2020'!$X$21),"")))</f>
        <v>0</v>
      </c>
      <c r="P698" s="546">
        <f>IF(D698="",0,IF($B$3="NYSEG",D698/(1-'Avoided Electric Costs 2020'!$W$21),IF($B$3="RG&amp;E",D698/(1-'Avoided Electric Costs 2020'!$X$21),"")))</f>
        <v>0</v>
      </c>
      <c r="Q698" s="546">
        <f>IF(E698="",0,IF($B$3="NYSEG",E698/(1-'Avoided Natural Gas Costs 2020'!$J$34),IF($B$3="RG&amp;E",E698/(1-'Avoided Natural Gas Costs 2020'!$K$34),"")))</f>
        <v>0</v>
      </c>
      <c r="R698" s="233" t="str">
        <f>IFERROR(IF(P698*'BCA Inputs'!$C$1+Q698*'BCA Inputs'!$C$2+F698*'BCA Inputs'!$C$2+G698*'BCA Inputs'!$C$2=0,"",P698*'BCA Inputs'!$C$1+Q698*'BCA Inputs'!$C$2+F698*'BCA Inputs'!$C$2+G698*'BCA Inputs'!$C$2),"")</f>
        <v/>
      </c>
      <c r="S698" s="181" t="str">
        <f t="shared" si="100"/>
        <v/>
      </c>
      <c r="T698" s="181" t="str">
        <f>IFERROR(IF($B$3="NYSEG",(INDEX('BCA Inputs'!$N$14:$N$54,MATCH(I698,'BCA Inputs'!$M$14:$M$54,0))*P698+INDEX('BCA Inputs'!$O$14:$O$54,MATCH(I698,'BCA Inputs'!$M$14:$M$54,0))*O698+INDEX('BCA Inputs'!P:P,MATCH(I698,'BCA Inputs'!M:M,0))*Q698+INDEX('BCA Inputs'!Q:Q,MATCH(I698,'BCA Inputs'!M:M,0))*F698+INDEX('BCA Inputs'!R:R,MATCH(I698,'BCA Inputs'!M:M,0))*G698)+L698+N698,IF($B$3="RG&amp;E",(INDEX('BCA Inputs'!$AX$14:$AX$54,MATCH(I698,'BCA Inputs'!$AW$14:$AW$54,0))*P698+INDEX('BCA Inputs'!$AY$14:$AY$54,MATCH(I698,'BCA Inputs'!$AW$14:$AW$54,0))*O698+INDEX('BCA Inputs'!$AZ$14:$AZ$54,MATCH(I698,'BCA Inputs'!$AW$14:$AW$54,0))*Q698+INDEX('BCA Inputs'!$BA$14:$BA$54,MATCH(I698,'BCA Inputs'!$AW$14:$AW$54,0))*F698+INDEX('BCA Inputs'!$BB$14:$BB$54,MATCH(I698,'BCA Inputs'!$AW$14:$AW$54,0))*G698)+L698+N698,"")),"")</f>
        <v/>
      </c>
      <c r="U698" s="234" t="str">
        <f t="shared" si="101"/>
        <v/>
      </c>
      <c r="V698" s="234" t="str">
        <f t="shared" si="102"/>
        <v/>
      </c>
      <c r="W698" s="234" t="str">
        <f t="shared" si="103"/>
        <v/>
      </c>
      <c r="Y698" s="235" t="str">
        <f t="shared" si="104"/>
        <v/>
      </c>
      <c r="Z698" s="236" t="str">
        <f>IFERROR(IF($B$3="NYSEG",INDEX('BCA Inputs'!$X$14:$X$54,MATCH(I698,'BCA Inputs'!$M$14:$M$54,0))*P698+INDEX('BCA Inputs'!$Y$14:$Y$54,MATCH(I698,'BCA Inputs'!$M$14:$M$54,0))*O698+INDEX('BCA Inputs'!$Z$14:$Z$54,MATCH(I698,'BCA Inputs'!$M$14:$M$54,0))*Q698+INDEX('BCA Inputs'!$AA$14:$AA$54,MATCH(I698,'BCA Inputs'!$M$14:$M$54,0))*F698+INDEX('BCA Inputs'!$AB$14:$AB$54,MATCH(I698,'BCA Inputs'!$M$14:$M$54,0))*G698,IF($B$3="RG&amp;E",INDEX('BCA Inputs'!$BG$14:$BG$54,MATCH(I698,'BCA Inputs'!$AW$14:$AW$54,0))*P698+INDEX('BCA Inputs'!$BH$14:$BH$54,MATCH(I698,'BCA Inputs'!$AW$14:$AW$54,0))*O698+INDEX('BCA Inputs'!$BI$14:$BI$54,MATCH(I698,'BCA Inputs'!$AW$14:$AW$54,0))*Q698+INDEX('BCA Inputs'!$BJ$14:$BJ$54,MATCH(I698,'BCA Inputs'!$AW$14:$AW$54,0))*F698+INDEX('BCA Inputs'!$BK$14:$BK$54,MATCH(I698,'BCA Inputs'!$AW$14:$AW$54,0))*G698,"")),"")</f>
        <v/>
      </c>
      <c r="AA698" s="237" t="str">
        <f t="shared" si="105"/>
        <v/>
      </c>
      <c r="AC698" s="238" t="str">
        <f>IFERROR((K698+R698)+IF($B$3="NYSEG",INDEX('BCA Inputs'!$AI$14:$AI$54,MATCH(I698,'BCA Inputs'!$M$14:$M$54,0))*P698+INDEX('BCA Inputs'!$AJ$14:$AJ$54,MATCH(I698,'BCA Inputs'!$M$14:$M$54,0))*Q698,IF($B$3="RG&amp;E",INDEX('BCA Inputs'!$BR$14:$BR$54,MATCH(I698,'BCA Inputs'!$AW$14:$AW$54,0))*P698+INDEX('BCA Inputs'!$BS$14:$BS$54,MATCH(I698,'BCA Inputs'!$AW$14:$AW$54,0))*Q698,"")),"")</f>
        <v/>
      </c>
      <c r="AD698" s="181" t="str">
        <f>IFERROR(IF($B$3="NYSEG",INDEX('BCA Inputs'!$AD$14:$AD$54,MATCH(I698,'BCA Inputs'!$M$14:$M$54,0))*P698+INDEX('BCA Inputs'!$AE$14:$AE$54,MATCH(I698,'BCA Inputs'!$M$14:$M$54,0))*O698+INDEX('BCA Inputs'!$AF$14:$AF$54,MATCH(I698,'BCA Inputs'!$M$14:$M$54,0))*Q698+INDEX('BCA Inputs'!$AG$14:$AG$54,MATCH(I698,'BCA Inputs'!$M$14:$M$54,0))*F698+INDEX('BCA Inputs'!$AH$14:$AH$54,MATCH(I698,'BCA Inputs'!$M$14:$M$54,0))*G698,IF($B$3="RG&amp;E",INDEX('BCA Inputs'!$BM$14:$BM$54,MATCH(I698,'BCA Inputs'!$AW$14:$AW$54,0))*P698+INDEX('BCA Inputs'!$BN$14:$BN$54,MATCH(I698,'BCA Inputs'!$AW$14:$AW$54,0))*O698+INDEX('BCA Inputs'!$BO$14:$BO$54,MATCH(I698,'BCA Inputs'!$AW$14:$AW$54,0))*Q698+INDEX('BCA Inputs'!$BP$14:$BP$54,MATCH(I698,'BCA Inputs'!$AW$14:$AW$54,0))*F698+INDEX('BCA Inputs'!$BQ$14:$BQ$54,MATCH(I698,'BCA Inputs'!$AW$14:$AW$54,0))*G698,"")),"")</f>
        <v/>
      </c>
      <c r="AE698" s="237" t="str">
        <f t="shared" si="106"/>
        <v/>
      </c>
      <c r="AF698" s="198">
        <f t="shared" si="108"/>
        <v>0</v>
      </c>
      <c r="AG698" s="239">
        <f t="shared" si="109"/>
        <v>0</v>
      </c>
    </row>
    <row r="699" spans="1:33">
      <c r="A699" s="228"/>
      <c r="B699" s="176"/>
      <c r="C699" s="229"/>
      <c r="D699" s="230"/>
      <c r="E699" s="230"/>
      <c r="F699" s="230"/>
      <c r="G699" s="230"/>
      <c r="H699" s="231"/>
      <c r="I699" s="231"/>
      <c r="J699" s="232"/>
      <c r="K699" s="232"/>
      <c r="L699" s="232"/>
      <c r="M699" s="181">
        <f t="shared" si="107"/>
        <v>0</v>
      </c>
      <c r="N699" s="181">
        <f>IF(H699="",0,H699*I699*'Avoided Water Savings Cost'!$C$16)</f>
        <v>0</v>
      </c>
      <c r="O699" s="545">
        <f>IF(C699="",0,IF($B$3="NYSEG",C699/(1-'Avoided Electric Costs 2020'!$W$21),IF($B$3="RG&amp;E",C699/(1-'Avoided Electric Costs 2020'!$X$21),"")))</f>
        <v>0</v>
      </c>
      <c r="P699" s="546">
        <f>IF(D699="",0,IF($B$3="NYSEG",D699/(1-'Avoided Electric Costs 2020'!$W$21),IF($B$3="RG&amp;E",D699/(1-'Avoided Electric Costs 2020'!$X$21),"")))</f>
        <v>0</v>
      </c>
      <c r="Q699" s="546">
        <f>IF(E699="",0,IF($B$3="NYSEG",E699/(1-'Avoided Natural Gas Costs 2020'!$J$34),IF($B$3="RG&amp;E",E699/(1-'Avoided Natural Gas Costs 2020'!$K$34),"")))</f>
        <v>0</v>
      </c>
      <c r="R699" s="233" t="str">
        <f>IFERROR(IF(P699*'BCA Inputs'!$C$1+Q699*'BCA Inputs'!$C$2+F699*'BCA Inputs'!$C$2+G699*'BCA Inputs'!$C$2=0,"",P699*'BCA Inputs'!$C$1+Q699*'BCA Inputs'!$C$2+F699*'BCA Inputs'!$C$2+G699*'BCA Inputs'!$C$2),"")</f>
        <v/>
      </c>
      <c r="S699" s="181" t="str">
        <f t="shared" si="100"/>
        <v/>
      </c>
      <c r="T699" s="181" t="str">
        <f>IFERROR(IF($B$3="NYSEG",(INDEX('BCA Inputs'!$N$14:$N$54,MATCH(I699,'BCA Inputs'!$M$14:$M$54,0))*P699+INDEX('BCA Inputs'!$O$14:$O$54,MATCH(I699,'BCA Inputs'!$M$14:$M$54,0))*O699+INDEX('BCA Inputs'!P:P,MATCH(I699,'BCA Inputs'!M:M,0))*Q699+INDEX('BCA Inputs'!Q:Q,MATCH(I699,'BCA Inputs'!M:M,0))*F699+INDEX('BCA Inputs'!R:R,MATCH(I699,'BCA Inputs'!M:M,0))*G699)+L699+N699,IF($B$3="RG&amp;E",(INDEX('BCA Inputs'!$AX$14:$AX$54,MATCH(I699,'BCA Inputs'!$AW$14:$AW$54,0))*P699+INDEX('BCA Inputs'!$AY$14:$AY$54,MATCH(I699,'BCA Inputs'!$AW$14:$AW$54,0))*O699+INDEX('BCA Inputs'!$AZ$14:$AZ$54,MATCH(I699,'BCA Inputs'!$AW$14:$AW$54,0))*Q699+INDEX('BCA Inputs'!$BA$14:$BA$54,MATCH(I699,'BCA Inputs'!$AW$14:$AW$54,0))*F699+INDEX('BCA Inputs'!$BB$14:$BB$54,MATCH(I699,'BCA Inputs'!$AW$14:$AW$54,0))*G699)+L699+N699,"")),"")</f>
        <v/>
      </c>
      <c r="U699" s="234" t="str">
        <f t="shared" si="101"/>
        <v/>
      </c>
      <c r="V699" s="234" t="str">
        <f t="shared" si="102"/>
        <v/>
      </c>
      <c r="W699" s="234" t="str">
        <f t="shared" si="103"/>
        <v/>
      </c>
      <c r="Y699" s="235" t="str">
        <f t="shared" si="104"/>
        <v/>
      </c>
      <c r="Z699" s="236" t="str">
        <f>IFERROR(IF($B$3="NYSEG",INDEX('BCA Inputs'!$X$14:$X$54,MATCH(I699,'BCA Inputs'!$M$14:$M$54,0))*P699+INDEX('BCA Inputs'!$Y$14:$Y$54,MATCH(I699,'BCA Inputs'!$M$14:$M$54,0))*O699+INDEX('BCA Inputs'!$Z$14:$Z$54,MATCH(I699,'BCA Inputs'!$M$14:$M$54,0))*Q699+INDEX('BCA Inputs'!$AA$14:$AA$54,MATCH(I699,'BCA Inputs'!$M$14:$M$54,0))*F699+INDEX('BCA Inputs'!$AB$14:$AB$54,MATCH(I699,'BCA Inputs'!$M$14:$M$54,0))*G699,IF($B$3="RG&amp;E",INDEX('BCA Inputs'!$BG$14:$BG$54,MATCH(I699,'BCA Inputs'!$AW$14:$AW$54,0))*P699+INDEX('BCA Inputs'!$BH$14:$BH$54,MATCH(I699,'BCA Inputs'!$AW$14:$AW$54,0))*O699+INDEX('BCA Inputs'!$BI$14:$BI$54,MATCH(I699,'BCA Inputs'!$AW$14:$AW$54,0))*Q699+INDEX('BCA Inputs'!$BJ$14:$BJ$54,MATCH(I699,'BCA Inputs'!$AW$14:$AW$54,0))*F699+INDEX('BCA Inputs'!$BK$14:$BK$54,MATCH(I699,'BCA Inputs'!$AW$14:$AW$54,0))*G699,"")),"")</f>
        <v/>
      </c>
      <c r="AA699" s="237" t="str">
        <f t="shared" si="105"/>
        <v/>
      </c>
      <c r="AC699" s="238" t="str">
        <f>IFERROR((K699+R699)+IF($B$3="NYSEG",INDEX('BCA Inputs'!$AI$14:$AI$54,MATCH(I699,'BCA Inputs'!$M$14:$M$54,0))*P699+INDEX('BCA Inputs'!$AJ$14:$AJ$54,MATCH(I699,'BCA Inputs'!$M$14:$M$54,0))*Q699,IF($B$3="RG&amp;E",INDEX('BCA Inputs'!$BR$14:$BR$54,MATCH(I699,'BCA Inputs'!$AW$14:$AW$54,0))*P699+INDEX('BCA Inputs'!$BS$14:$BS$54,MATCH(I699,'BCA Inputs'!$AW$14:$AW$54,0))*Q699,"")),"")</f>
        <v/>
      </c>
      <c r="AD699" s="181" t="str">
        <f>IFERROR(IF($B$3="NYSEG",INDEX('BCA Inputs'!$AD$14:$AD$54,MATCH(I699,'BCA Inputs'!$M$14:$M$54,0))*P699+INDEX('BCA Inputs'!$AE$14:$AE$54,MATCH(I699,'BCA Inputs'!$M$14:$M$54,0))*O699+INDEX('BCA Inputs'!$AF$14:$AF$54,MATCH(I699,'BCA Inputs'!$M$14:$M$54,0))*Q699+INDEX('BCA Inputs'!$AG$14:$AG$54,MATCH(I699,'BCA Inputs'!$M$14:$M$54,0))*F699+INDEX('BCA Inputs'!$AH$14:$AH$54,MATCH(I699,'BCA Inputs'!$M$14:$M$54,0))*G699,IF($B$3="RG&amp;E",INDEX('BCA Inputs'!$BM$14:$BM$54,MATCH(I699,'BCA Inputs'!$AW$14:$AW$54,0))*P699+INDEX('BCA Inputs'!$BN$14:$BN$54,MATCH(I699,'BCA Inputs'!$AW$14:$AW$54,0))*O699+INDEX('BCA Inputs'!$BO$14:$BO$54,MATCH(I699,'BCA Inputs'!$AW$14:$AW$54,0))*Q699+INDEX('BCA Inputs'!$BP$14:$BP$54,MATCH(I699,'BCA Inputs'!$AW$14:$AW$54,0))*F699+INDEX('BCA Inputs'!$BQ$14:$BQ$54,MATCH(I699,'BCA Inputs'!$AW$14:$AW$54,0))*G699,"")),"")</f>
        <v/>
      </c>
      <c r="AE699" s="237" t="str">
        <f t="shared" si="106"/>
        <v/>
      </c>
      <c r="AF699" s="198">
        <f t="shared" si="108"/>
        <v>0</v>
      </c>
      <c r="AG699" s="239">
        <f t="shared" si="109"/>
        <v>0</v>
      </c>
    </row>
    <row r="700" spans="1:33">
      <c r="A700" s="228"/>
      <c r="B700" s="176"/>
      <c r="C700" s="229"/>
      <c r="D700" s="230"/>
      <c r="E700" s="230"/>
      <c r="F700" s="230"/>
      <c r="G700" s="230"/>
      <c r="H700" s="231"/>
      <c r="I700" s="231"/>
      <c r="J700" s="232"/>
      <c r="K700" s="232"/>
      <c r="L700" s="232"/>
      <c r="M700" s="181">
        <f t="shared" si="107"/>
        <v>0</v>
      </c>
      <c r="N700" s="181">
        <f>IF(H700="",0,H700*I700*'Avoided Water Savings Cost'!$C$16)</f>
        <v>0</v>
      </c>
      <c r="O700" s="545">
        <f>IF(C700="",0,IF($B$3="NYSEG",C700/(1-'Avoided Electric Costs 2020'!$W$21),IF($B$3="RG&amp;E",C700/(1-'Avoided Electric Costs 2020'!$X$21),"")))</f>
        <v>0</v>
      </c>
      <c r="P700" s="546">
        <f>IF(D700="",0,IF($B$3="NYSEG",D700/(1-'Avoided Electric Costs 2020'!$W$21),IF($B$3="RG&amp;E",D700/(1-'Avoided Electric Costs 2020'!$X$21),"")))</f>
        <v>0</v>
      </c>
      <c r="Q700" s="546">
        <f>IF(E700="",0,IF($B$3="NYSEG",E700/(1-'Avoided Natural Gas Costs 2020'!$J$34),IF($B$3="RG&amp;E",E700/(1-'Avoided Natural Gas Costs 2020'!$K$34),"")))</f>
        <v>0</v>
      </c>
      <c r="R700" s="233" t="str">
        <f>IFERROR(IF(P700*'BCA Inputs'!$C$1+Q700*'BCA Inputs'!$C$2+F700*'BCA Inputs'!$C$2+G700*'BCA Inputs'!$C$2=0,"",P700*'BCA Inputs'!$C$1+Q700*'BCA Inputs'!$C$2+F700*'BCA Inputs'!$C$2+G700*'BCA Inputs'!$C$2),"")</f>
        <v/>
      </c>
      <c r="S700" s="181" t="str">
        <f t="shared" si="100"/>
        <v/>
      </c>
      <c r="T700" s="181" t="str">
        <f>IFERROR(IF($B$3="NYSEG",(INDEX('BCA Inputs'!$N$14:$N$54,MATCH(I700,'BCA Inputs'!$M$14:$M$54,0))*P700+INDEX('BCA Inputs'!$O$14:$O$54,MATCH(I700,'BCA Inputs'!$M$14:$M$54,0))*O700+INDEX('BCA Inputs'!P:P,MATCH(I700,'BCA Inputs'!M:M,0))*Q700+INDEX('BCA Inputs'!Q:Q,MATCH(I700,'BCA Inputs'!M:M,0))*F700+INDEX('BCA Inputs'!R:R,MATCH(I700,'BCA Inputs'!M:M,0))*G700)+L700+N700,IF($B$3="RG&amp;E",(INDEX('BCA Inputs'!$AX$14:$AX$54,MATCH(I700,'BCA Inputs'!$AW$14:$AW$54,0))*P700+INDEX('BCA Inputs'!$AY$14:$AY$54,MATCH(I700,'BCA Inputs'!$AW$14:$AW$54,0))*O700+INDEX('BCA Inputs'!$AZ$14:$AZ$54,MATCH(I700,'BCA Inputs'!$AW$14:$AW$54,0))*Q700+INDEX('BCA Inputs'!$BA$14:$BA$54,MATCH(I700,'BCA Inputs'!$AW$14:$AW$54,0))*F700+INDEX('BCA Inputs'!$BB$14:$BB$54,MATCH(I700,'BCA Inputs'!$AW$14:$AW$54,0))*G700)+L700+N700,"")),"")</f>
        <v/>
      </c>
      <c r="U700" s="234" t="str">
        <f t="shared" si="101"/>
        <v/>
      </c>
      <c r="V700" s="234" t="str">
        <f t="shared" si="102"/>
        <v/>
      </c>
      <c r="W700" s="234" t="str">
        <f t="shared" si="103"/>
        <v/>
      </c>
      <c r="Y700" s="235" t="str">
        <f t="shared" si="104"/>
        <v/>
      </c>
      <c r="Z700" s="236" t="str">
        <f>IFERROR(IF($B$3="NYSEG",INDEX('BCA Inputs'!$X$14:$X$54,MATCH(I700,'BCA Inputs'!$M$14:$M$54,0))*P700+INDEX('BCA Inputs'!$Y$14:$Y$54,MATCH(I700,'BCA Inputs'!$M$14:$M$54,0))*O700+INDEX('BCA Inputs'!$Z$14:$Z$54,MATCH(I700,'BCA Inputs'!$M$14:$M$54,0))*Q700+INDEX('BCA Inputs'!$AA$14:$AA$54,MATCH(I700,'BCA Inputs'!$M$14:$M$54,0))*F700+INDEX('BCA Inputs'!$AB$14:$AB$54,MATCH(I700,'BCA Inputs'!$M$14:$M$54,0))*G700,IF($B$3="RG&amp;E",INDEX('BCA Inputs'!$BG$14:$BG$54,MATCH(I700,'BCA Inputs'!$AW$14:$AW$54,0))*P700+INDEX('BCA Inputs'!$BH$14:$BH$54,MATCH(I700,'BCA Inputs'!$AW$14:$AW$54,0))*O700+INDEX('BCA Inputs'!$BI$14:$BI$54,MATCH(I700,'BCA Inputs'!$AW$14:$AW$54,0))*Q700+INDEX('BCA Inputs'!$BJ$14:$BJ$54,MATCH(I700,'BCA Inputs'!$AW$14:$AW$54,0))*F700+INDEX('BCA Inputs'!$BK$14:$BK$54,MATCH(I700,'BCA Inputs'!$AW$14:$AW$54,0))*G700,"")),"")</f>
        <v/>
      </c>
      <c r="AA700" s="237" t="str">
        <f t="shared" si="105"/>
        <v/>
      </c>
      <c r="AC700" s="238" t="str">
        <f>IFERROR((K700+R700)+IF($B$3="NYSEG",INDEX('BCA Inputs'!$AI$14:$AI$54,MATCH(I700,'BCA Inputs'!$M$14:$M$54,0))*P700+INDEX('BCA Inputs'!$AJ$14:$AJ$54,MATCH(I700,'BCA Inputs'!$M$14:$M$54,0))*Q700,IF($B$3="RG&amp;E",INDEX('BCA Inputs'!$BR$14:$BR$54,MATCH(I700,'BCA Inputs'!$AW$14:$AW$54,0))*P700+INDEX('BCA Inputs'!$BS$14:$BS$54,MATCH(I700,'BCA Inputs'!$AW$14:$AW$54,0))*Q700,"")),"")</f>
        <v/>
      </c>
      <c r="AD700" s="181" t="str">
        <f>IFERROR(IF($B$3="NYSEG",INDEX('BCA Inputs'!$AD$14:$AD$54,MATCH(I700,'BCA Inputs'!$M$14:$M$54,0))*P700+INDEX('BCA Inputs'!$AE$14:$AE$54,MATCH(I700,'BCA Inputs'!$M$14:$M$54,0))*O700+INDEX('BCA Inputs'!$AF$14:$AF$54,MATCH(I700,'BCA Inputs'!$M$14:$M$54,0))*Q700+INDEX('BCA Inputs'!$AG$14:$AG$54,MATCH(I700,'BCA Inputs'!$M$14:$M$54,0))*F700+INDEX('BCA Inputs'!$AH$14:$AH$54,MATCH(I700,'BCA Inputs'!$M$14:$M$54,0))*G700,IF($B$3="RG&amp;E",INDEX('BCA Inputs'!$BM$14:$BM$54,MATCH(I700,'BCA Inputs'!$AW$14:$AW$54,0))*P700+INDEX('BCA Inputs'!$BN$14:$BN$54,MATCH(I700,'BCA Inputs'!$AW$14:$AW$54,0))*O700+INDEX('BCA Inputs'!$BO$14:$BO$54,MATCH(I700,'BCA Inputs'!$AW$14:$AW$54,0))*Q700+INDEX('BCA Inputs'!$BP$14:$BP$54,MATCH(I700,'BCA Inputs'!$AW$14:$AW$54,0))*F700+INDEX('BCA Inputs'!$BQ$14:$BQ$54,MATCH(I700,'BCA Inputs'!$AW$14:$AW$54,0))*G700,"")),"")</f>
        <v/>
      </c>
      <c r="AE700" s="237" t="str">
        <f t="shared" si="106"/>
        <v/>
      </c>
      <c r="AF700" s="198">
        <f t="shared" si="108"/>
        <v>0</v>
      </c>
      <c r="AG700" s="239">
        <f t="shared" si="109"/>
        <v>0</v>
      </c>
    </row>
    <row r="701" spans="1:33">
      <c r="A701" s="228"/>
      <c r="B701" s="176"/>
      <c r="C701" s="229"/>
      <c r="D701" s="230"/>
      <c r="E701" s="230"/>
      <c r="F701" s="230"/>
      <c r="G701" s="230"/>
      <c r="H701" s="231"/>
      <c r="I701" s="231"/>
      <c r="J701" s="232"/>
      <c r="K701" s="232"/>
      <c r="L701" s="232"/>
      <c r="M701" s="181">
        <f t="shared" si="107"/>
        <v>0</v>
      </c>
      <c r="N701" s="181">
        <f>IF(H701="",0,H701*I701*'Avoided Water Savings Cost'!$C$16)</f>
        <v>0</v>
      </c>
      <c r="O701" s="545">
        <f>IF(C701="",0,IF($B$3="NYSEG",C701/(1-'Avoided Electric Costs 2020'!$W$21),IF($B$3="RG&amp;E",C701/(1-'Avoided Electric Costs 2020'!$X$21),"")))</f>
        <v>0</v>
      </c>
      <c r="P701" s="546">
        <f>IF(D701="",0,IF($B$3="NYSEG",D701/(1-'Avoided Electric Costs 2020'!$W$21),IF($B$3="RG&amp;E",D701/(1-'Avoided Electric Costs 2020'!$X$21),"")))</f>
        <v>0</v>
      </c>
      <c r="Q701" s="546">
        <f>IF(E701="",0,IF($B$3="NYSEG",E701/(1-'Avoided Natural Gas Costs 2020'!$J$34),IF($B$3="RG&amp;E",E701/(1-'Avoided Natural Gas Costs 2020'!$K$34),"")))</f>
        <v>0</v>
      </c>
      <c r="R701" s="233" t="str">
        <f>IFERROR(IF(P701*'BCA Inputs'!$C$1+Q701*'BCA Inputs'!$C$2+F701*'BCA Inputs'!$C$2+G701*'BCA Inputs'!$C$2=0,"",P701*'BCA Inputs'!$C$1+Q701*'BCA Inputs'!$C$2+F701*'BCA Inputs'!$C$2+G701*'BCA Inputs'!$C$2),"")</f>
        <v/>
      </c>
      <c r="S701" s="181" t="str">
        <f t="shared" si="100"/>
        <v/>
      </c>
      <c r="T701" s="181" t="str">
        <f>IFERROR(IF($B$3="NYSEG",(INDEX('BCA Inputs'!$N$14:$N$54,MATCH(I701,'BCA Inputs'!$M$14:$M$54,0))*P701+INDEX('BCA Inputs'!$O$14:$O$54,MATCH(I701,'BCA Inputs'!$M$14:$M$54,0))*O701+INDEX('BCA Inputs'!P:P,MATCH(I701,'BCA Inputs'!M:M,0))*Q701+INDEX('BCA Inputs'!Q:Q,MATCH(I701,'BCA Inputs'!M:M,0))*F701+INDEX('BCA Inputs'!R:R,MATCH(I701,'BCA Inputs'!M:M,0))*G701)+L701+N701,IF($B$3="RG&amp;E",(INDEX('BCA Inputs'!$AX$14:$AX$54,MATCH(I701,'BCA Inputs'!$AW$14:$AW$54,0))*P701+INDEX('BCA Inputs'!$AY$14:$AY$54,MATCH(I701,'BCA Inputs'!$AW$14:$AW$54,0))*O701+INDEX('BCA Inputs'!$AZ$14:$AZ$54,MATCH(I701,'BCA Inputs'!$AW$14:$AW$54,0))*Q701+INDEX('BCA Inputs'!$BA$14:$BA$54,MATCH(I701,'BCA Inputs'!$AW$14:$AW$54,0))*F701+INDEX('BCA Inputs'!$BB$14:$BB$54,MATCH(I701,'BCA Inputs'!$AW$14:$AW$54,0))*G701)+L701+N701,"")),"")</f>
        <v/>
      </c>
      <c r="U701" s="234" t="str">
        <f t="shared" si="101"/>
        <v/>
      </c>
      <c r="V701" s="234" t="str">
        <f t="shared" si="102"/>
        <v/>
      </c>
      <c r="W701" s="234" t="str">
        <f t="shared" si="103"/>
        <v/>
      </c>
      <c r="Y701" s="235" t="str">
        <f t="shared" si="104"/>
        <v/>
      </c>
      <c r="Z701" s="236" t="str">
        <f>IFERROR(IF($B$3="NYSEG",INDEX('BCA Inputs'!$X$14:$X$54,MATCH(I701,'BCA Inputs'!$M$14:$M$54,0))*P701+INDEX('BCA Inputs'!$Y$14:$Y$54,MATCH(I701,'BCA Inputs'!$M$14:$M$54,0))*O701+INDEX('BCA Inputs'!$Z$14:$Z$54,MATCH(I701,'BCA Inputs'!$M$14:$M$54,0))*Q701+INDEX('BCA Inputs'!$AA$14:$AA$54,MATCH(I701,'BCA Inputs'!$M$14:$M$54,0))*F701+INDEX('BCA Inputs'!$AB$14:$AB$54,MATCH(I701,'BCA Inputs'!$M$14:$M$54,0))*G701,IF($B$3="RG&amp;E",INDEX('BCA Inputs'!$BG$14:$BG$54,MATCH(I701,'BCA Inputs'!$AW$14:$AW$54,0))*P701+INDEX('BCA Inputs'!$BH$14:$BH$54,MATCH(I701,'BCA Inputs'!$AW$14:$AW$54,0))*O701+INDEX('BCA Inputs'!$BI$14:$BI$54,MATCH(I701,'BCA Inputs'!$AW$14:$AW$54,0))*Q701+INDEX('BCA Inputs'!$BJ$14:$BJ$54,MATCH(I701,'BCA Inputs'!$AW$14:$AW$54,0))*F701+INDEX('BCA Inputs'!$BK$14:$BK$54,MATCH(I701,'BCA Inputs'!$AW$14:$AW$54,0))*G701,"")),"")</f>
        <v/>
      </c>
      <c r="AA701" s="237" t="str">
        <f t="shared" si="105"/>
        <v/>
      </c>
      <c r="AC701" s="238" t="str">
        <f>IFERROR((K701+R701)+IF($B$3="NYSEG",INDEX('BCA Inputs'!$AI$14:$AI$54,MATCH(I701,'BCA Inputs'!$M$14:$M$54,0))*P701+INDEX('BCA Inputs'!$AJ$14:$AJ$54,MATCH(I701,'BCA Inputs'!$M$14:$M$54,0))*Q701,IF($B$3="RG&amp;E",INDEX('BCA Inputs'!$BR$14:$BR$54,MATCH(I701,'BCA Inputs'!$AW$14:$AW$54,0))*P701+INDEX('BCA Inputs'!$BS$14:$BS$54,MATCH(I701,'BCA Inputs'!$AW$14:$AW$54,0))*Q701,"")),"")</f>
        <v/>
      </c>
      <c r="AD701" s="181" t="str">
        <f>IFERROR(IF($B$3="NYSEG",INDEX('BCA Inputs'!$AD$14:$AD$54,MATCH(I701,'BCA Inputs'!$M$14:$M$54,0))*P701+INDEX('BCA Inputs'!$AE$14:$AE$54,MATCH(I701,'BCA Inputs'!$M$14:$M$54,0))*O701+INDEX('BCA Inputs'!$AF$14:$AF$54,MATCH(I701,'BCA Inputs'!$M$14:$M$54,0))*Q701+INDEX('BCA Inputs'!$AG$14:$AG$54,MATCH(I701,'BCA Inputs'!$M$14:$M$54,0))*F701+INDEX('BCA Inputs'!$AH$14:$AH$54,MATCH(I701,'BCA Inputs'!$M$14:$M$54,0))*G701,IF($B$3="RG&amp;E",INDEX('BCA Inputs'!$BM$14:$BM$54,MATCH(I701,'BCA Inputs'!$AW$14:$AW$54,0))*P701+INDEX('BCA Inputs'!$BN$14:$BN$54,MATCH(I701,'BCA Inputs'!$AW$14:$AW$54,0))*O701+INDEX('BCA Inputs'!$BO$14:$BO$54,MATCH(I701,'BCA Inputs'!$AW$14:$AW$54,0))*Q701+INDEX('BCA Inputs'!$BP$14:$BP$54,MATCH(I701,'BCA Inputs'!$AW$14:$AW$54,0))*F701+INDEX('BCA Inputs'!$BQ$14:$BQ$54,MATCH(I701,'BCA Inputs'!$AW$14:$AW$54,0))*G701,"")),"")</f>
        <v/>
      </c>
      <c r="AE701" s="237" t="str">
        <f t="shared" si="106"/>
        <v/>
      </c>
      <c r="AF701" s="198">
        <f t="shared" si="108"/>
        <v>0</v>
      </c>
      <c r="AG701" s="239">
        <f t="shared" si="109"/>
        <v>0</v>
      </c>
    </row>
    <row r="702" spans="1:33">
      <c r="A702" s="228"/>
      <c r="B702" s="176"/>
      <c r="C702" s="229"/>
      <c r="D702" s="230"/>
      <c r="E702" s="230"/>
      <c r="F702" s="230"/>
      <c r="G702" s="230"/>
      <c r="H702" s="231"/>
      <c r="I702" s="231"/>
      <c r="J702" s="232"/>
      <c r="K702" s="232"/>
      <c r="L702" s="232"/>
      <c r="M702" s="181">
        <f t="shared" si="107"/>
        <v>0</v>
      </c>
      <c r="N702" s="181">
        <f>IF(H702="",0,H702*I702*'Avoided Water Savings Cost'!$C$16)</f>
        <v>0</v>
      </c>
      <c r="O702" s="545">
        <f>IF(C702="",0,IF($B$3="NYSEG",C702/(1-'Avoided Electric Costs 2020'!$W$21),IF($B$3="RG&amp;E",C702/(1-'Avoided Electric Costs 2020'!$X$21),"")))</f>
        <v>0</v>
      </c>
      <c r="P702" s="546">
        <f>IF(D702="",0,IF($B$3="NYSEG",D702/(1-'Avoided Electric Costs 2020'!$W$21),IF($B$3="RG&amp;E",D702/(1-'Avoided Electric Costs 2020'!$X$21),"")))</f>
        <v>0</v>
      </c>
      <c r="Q702" s="546">
        <f>IF(E702="",0,IF($B$3="NYSEG",E702/(1-'Avoided Natural Gas Costs 2020'!$J$34),IF($B$3="RG&amp;E",E702/(1-'Avoided Natural Gas Costs 2020'!$K$34),"")))</f>
        <v>0</v>
      </c>
      <c r="R702" s="233" t="str">
        <f>IFERROR(IF(P702*'BCA Inputs'!$C$1+Q702*'BCA Inputs'!$C$2+F702*'BCA Inputs'!$C$2+G702*'BCA Inputs'!$C$2=0,"",P702*'BCA Inputs'!$C$1+Q702*'BCA Inputs'!$C$2+F702*'BCA Inputs'!$C$2+G702*'BCA Inputs'!$C$2),"")</f>
        <v/>
      </c>
      <c r="S702" s="181" t="str">
        <f t="shared" si="100"/>
        <v/>
      </c>
      <c r="T702" s="181" t="str">
        <f>IFERROR(IF($B$3="NYSEG",(INDEX('BCA Inputs'!$N$14:$N$54,MATCH(I702,'BCA Inputs'!$M$14:$M$54,0))*P702+INDEX('BCA Inputs'!$O$14:$O$54,MATCH(I702,'BCA Inputs'!$M$14:$M$54,0))*O702+INDEX('BCA Inputs'!P:P,MATCH(I702,'BCA Inputs'!M:M,0))*Q702+INDEX('BCA Inputs'!Q:Q,MATCH(I702,'BCA Inputs'!M:M,0))*F702+INDEX('BCA Inputs'!R:R,MATCH(I702,'BCA Inputs'!M:M,0))*G702)+L702+N702,IF($B$3="RG&amp;E",(INDEX('BCA Inputs'!$AX$14:$AX$54,MATCH(I702,'BCA Inputs'!$AW$14:$AW$54,0))*P702+INDEX('BCA Inputs'!$AY$14:$AY$54,MATCH(I702,'BCA Inputs'!$AW$14:$AW$54,0))*O702+INDEX('BCA Inputs'!$AZ$14:$AZ$54,MATCH(I702,'BCA Inputs'!$AW$14:$AW$54,0))*Q702+INDEX('BCA Inputs'!$BA$14:$BA$54,MATCH(I702,'BCA Inputs'!$AW$14:$AW$54,0))*F702+INDEX('BCA Inputs'!$BB$14:$BB$54,MATCH(I702,'BCA Inputs'!$AW$14:$AW$54,0))*G702)+L702+N702,"")),"")</f>
        <v/>
      </c>
      <c r="U702" s="234" t="str">
        <f t="shared" si="101"/>
        <v/>
      </c>
      <c r="V702" s="234" t="str">
        <f t="shared" si="102"/>
        <v/>
      </c>
      <c r="W702" s="234" t="str">
        <f t="shared" si="103"/>
        <v/>
      </c>
      <c r="Y702" s="235" t="str">
        <f t="shared" si="104"/>
        <v/>
      </c>
      <c r="Z702" s="236" t="str">
        <f>IFERROR(IF($B$3="NYSEG",INDEX('BCA Inputs'!$X$14:$X$54,MATCH(I702,'BCA Inputs'!$M$14:$M$54,0))*P702+INDEX('BCA Inputs'!$Y$14:$Y$54,MATCH(I702,'BCA Inputs'!$M$14:$M$54,0))*O702+INDEX('BCA Inputs'!$Z$14:$Z$54,MATCH(I702,'BCA Inputs'!$M$14:$M$54,0))*Q702+INDEX('BCA Inputs'!$AA$14:$AA$54,MATCH(I702,'BCA Inputs'!$M$14:$M$54,0))*F702+INDEX('BCA Inputs'!$AB$14:$AB$54,MATCH(I702,'BCA Inputs'!$M$14:$M$54,0))*G702,IF($B$3="RG&amp;E",INDEX('BCA Inputs'!$BG$14:$BG$54,MATCH(I702,'BCA Inputs'!$AW$14:$AW$54,0))*P702+INDEX('BCA Inputs'!$BH$14:$BH$54,MATCH(I702,'BCA Inputs'!$AW$14:$AW$54,0))*O702+INDEX('BCA Inputs'!$BI$14:$BI$54,MATCH(I702,'BCA Inputs'!$AW$14:$AW$54,0))*Q702+INDEX('BCA Inputs'!$BJ$14:$BJ$54,MATCH(I702,'BCA Inputs'!$AW$14:$AW$54,0))*F702+INDEX('BCA Inputs'!$BK$14:$BK$54,MATCH(I702,'BCA Inputs'!$AW$14:$AW$54,0))*G702,"")),"")</f>
        <v/>
      </c>
      <c r="AA702" s="237" t="str">
        <f t="shared" si="105"/>
        <v/>
      </c>
      <c r="AC702" s="238" t="str">
        <f>IFERROR((K702+R702)+IF($B$3="NYSEG",INDEX('BCA Inputs'!$AI$14:$AI$54,MATCH(I702,'BCA Inputs'!$M$14:$M$54,0))*P702+INDEX('BCA Inputs'!$AJ$14:$AJ$54,MATCH(I702,'BCA Inputs'!$M$14:$M$54,0))*Q702,IF($B$3="RG&amp;E",INDEX('BCA Inputs'!$BR$14:$BR$54,MATCH(I702,'BCA Inputs'!$AW$14:$AW$54,0))*P702+INDEX('BCA Inputs'!$BS$14:$BS$54,MATCH(I702,'BCA Inputs'!$AW$14:$AW$54,0))*Q702,"")),"")</f>
        <v/>
      </c>
      <c r="AD702" s="181" t="str">
        <f>IFERROR(IF($B$3="NYSEG",INDEX('BCA Inputs'!$AD$14:$AD$54,MATCH(I702,'BCA Inputs'!$M$14:$M$54,0))*P702+INDEX('BCA Inputs'!$AE$14:$AE$54,MATCH(I702,'BCA Inputs'!$M$14:$M$54,0))*O702+INDEX('BCA Inputs'!$AF$14:$AF$54,MATCH(I702,'BCA Inputs'!$M$14:$M$54,0))*Q702+INDEX('BCA Inputs'!$AG$14:$AG$54,MATCH(I702,'BCA Inputs'!$M$14:$M$54,0))*F702+INDEX('BCA Inputs'!$AH$14:$AH$54,MATCH(I702,'BCA Inputs'!$M$14:$M$54,0))*G702,IF($B$3="RG&amp;E",INDEX('BCA Inputs'!$BM$14:$BM$54,MATCH(I702,'BCA Inputs'!$AW$14:$AW$54,0))*P702+INDEX('BCA Inputs'!$BN$14:$BN$54,MATCH(I702,'BCA Inputs'!$AW$14:$AW$54,0))*O702+INDEX('BCA Inputs'!$BO$14:$BO$54,MATCH(I702,'BCA Inputs'!$AW$14:$AW$54,0))*Q702+INDEX('BCA Inputs'!$BP$14:$BP$54,MATCH(I702,'BCA Inputs'!$AW$14:$AW$54,0))*F702+INDEX('BCA Inputs'!$BQ$14:$BQ$54,MATCH(I702,'BCA Inputs'!$AW$14:$AW$54,0))*G702,"")),"")</f>
        <v/>
      </c>
      <c r="AE702" s="237" t="str">
        <f t="shared" si="106"/>
        <v/>
      </c>
      <c r="AF702" s="198">
        <f t="shared" si="108"/>
        <v>0</v>
      </c>
      <c r="AG702" s="239">
        <f t="shared" si="109"/>
        <v>0</v>
      </c>
    </row>
    <row r="703" spans="1:33">
      <c r="A703" s="228"/>
      <c r="B703" s="176"/>
      <c r="C703" s="229"/>
      <c r="D703" s="230"/>
      <c r="E703" s="230"/>
      <c r="F703" s="230"/>
      <c r="G703" s="230"/>
      <c r="H703" s="231"/>
      <c r="I703" s="231"/>
      <c r="J703" s="232"/>
      <c r="K703" s="232"/>
      <c r="L703" s="232"/>
      <c r="M703" s="181">
        <f t="shared" si="107"/>
        <v>0</v>
      </c>
      <c r="N703" s="181">
        <f>IF(H703="",0,H703*I703*'Avoided Water Savings Cost'!$C$16)</f>
        <v>0</v>
      </c>
      <c r="O703" s="545">
        <f>IF(C703="",0,IF($B$3="NYSEG",C703/(1-'Avoided Electric Costs 2020'!$W$21),IF($B$3="RG&amp;E",C703/(1-'Avoided Electric Costs 2020'!$X$21),"")))</f>
        <v>0</v>
      </c>
      <c r="P703" s="546">
        <f>IF(D703="",0,IF($B$3="NYSEG",D703/(1-'Avoided Electric Costs 2020'!$W$21),IF($B$3="RG&amp;E",D703/(1-'Avoided Electric Costs 2020'!$X$21),"")))</f>
        <v>0</v>
      </c>
      <c r="Q703" s="546">
        <f>IF(E703="",0,IF($B$3="NYSEG",E703/(1-'Avoided Natural Gas Costs 2020'!$J$34),IF($B$3="RG&amp;E",E703/(1-'Avoided Natural Gas Costs 2020'!$K$34),"")))</f>
        <v>0</v>
      </c>
      <c r="R703" s="233" t="str">
        <f>IFERROR(IF(P703*'BCA Inputs'!$C$1+Q703*'BCA Inputs'!$C$2+F703*'BCA Inputs'!$C$2+G703*'BCA Inputs'!$C$2=0,"",P703*'BCA Inputs'!$C$1+Q703*'BCA Inputs'!$C$2+F703*'BCA Inputs'!$C$2+G703*'BCA Inputs'!$C$2),"")</f>
        <v/>
      </c>
      <c r="S703" s="181" t="str">
        <f t="shared" si="100"/>
        <v/>
      </c>
      <c r="T703" s="181" t="str">
        <f>IFERROR(IF($B$3="NYSEG",(INDEX('BCA Inputs'!$N$14:$N$54,MATCH(I703,'BCA Inputs'!$M$14:$M$54,0))*P703+INDEX('BCA Inputs'!$O$14:$O$54,MATCH(I703,'BCA Inputs'!$M$14:$M$54,0))*O703+INDEX('BCA Inputs'!P:P,MATCH(I703,'BCA Inputs'!M:M,0))*Q703+INDEX('BCA Inputs'!Q:Q,MATCH(I703,'BCA Inputs'!M:M,0))*F703+INDEX('BCA Inputs'!R:R,MATCH(I703,'BCA Inputs'!M:M,0))*G703)+L703+N703,IF($B$3="RG&amp;E",(INDEX('BCA Inputs'!$AX$14:$AX$54,MATCH(I703,'BCA Inputs'!$AW$14:$AW$54,0))*P703+INDEX('BCA Inputs'!$AY$14:$AY$54,MATCH(I703,'BCA Inputs'!$AW$14:$AW$54,0))*O703+INDEX('BCA Inputs'!$AZ$14:$AZ$54,MATCH(I703,'BCA Inputs'!$AW$14:$AW$54,0))*Q703+INDEX('BCA Inputs'!$BA$14:$BA$54,MATCH(I703,'BCA Inputs'!$AW$14:$AW$54,0))*F703+INDEX('BCA Inputs'!$BB$14:$BB$54,MATCH(I703,'BCA Inputs'!$AW$14:$AW$54,0))*G703)+L703+N703,"")),"")</f>
        <v/>
      </c>
      <c r="U703" s="234" t="str">
        <f t="shared" si="101"/>
        <v/>
      </c>
      <c r="V703" s="234" t="str">
        <f t="shared" si="102"/>
        <v/>
      </c>
      <c r="W703" s="234" t="str">
        <f t="shared" si="103"/>
        <v/>
      </c>
      <c r="Y703" s="235" t="str">
        <f t="shared" si="104"/>
        <v/>
      </c>
      <c r="Z703" s="236" t="str">
        <f>IFERROR(IF($B$3="NYSEG",INDEX('BCA Inputs'!$X$14:$X$54,MATCH(I703,'BCA Inputs'!$M$14:$M$54,0))*P703+INDEX('BCA Inputs'!$Y$14:$Y$54,MATCH(I703,'BCA Inputs'!$M$14:$M$54,0))*O703+INDEX('BCA Inputs'!$Z$14:$Z$54,MATCH(I703,'BCA Inputs'!$M$14:$M$54,0))*Q703+INDEX('BCA Inputs'!$AA$14:$AA$54,MATCH(I703,'BCA Inputs'!$M$14:$M$54,0))*F703+INDEX('BCA Inputs'!$AB$14:$AB$54,MATCH(I703,'BCA Inputs'!$M$14:$M$54,0))*G703,IF($B$3="RG&amp;E",INDEX('BCA Inputs'!$BG$14:$BG$54,MATCH(I703,'BCA Inputs'!$AW$14:$AW$54,0))*P703+INDEX('BCA Inputs'!$BH$14:$BH$54,MATCH(I703,'BCA Inputs'!$AW$14:$AW$54,0))*O703+INDEX('BCA Inputs'!$BI$14:$BI$54,MATCH(I703,'BCA Inputs'!$AW$14:$AW$54,0))*Q703+INDEX('BCA Inputs'!$BJ$14:$BJ$54,MATCH(I703,'BCA Inputs'!$AW$14:$AW$54,0))*F703+INDEX('BCA Inputs'!$BK$14:$BK$54,MATCH(I703,'BCA Inputs'!$AW$14:$AW$54,0))*G703,"")),"")</f>
        <v/>
      </c>
      <c r="AA703" s="237" t="str">
        <f t="shared" si="105"/>
        <v/>
      </c>
      <c r="AC703" s="238" t="str">
        <f>IFERROR((K703+R703)+IF($B$3="NYSEG",INDEX('BCA Inputs'!$AI$14:$AI$54,MATCH(I703,'BCA Inputs'!$M$14:$M$54,0))*P703+INDEX('BCA Inputs'!$AJ$14:$AJ$54,MATCH(I703,'BCA Inputs'!$M$14:$M$54,0))*Q703,IF($B$3="RG&amp;E",INDEX('BCA Inputs'!$BR$14:$BR$54,MATCH(I703,'BCA Inputs'!$AW$14:$AW$54,0))*P703+INDEX('BCA Inputs'!$BS$14:$BS$54,MATCH(I703,'BCA Inputs'!$AW$14:$AW$54,0))*Q703,"")),"")</f>
        <v/>
      </c>
      <c r="AD703" s="181" t="str">
        <f>IFERROR(IF($B$3="NYSEG",INDEX('BCA Inputs'!$AD$14:$AD$54,MATCH(I703,'BCA Inputs'!$M$14:$M$54,0))*P703+INDEX('BCA Inputs'!$AE$14:$AE$54,MATCH(I703,'BCA Inputs'!$M$14:$M$54,0))*O703+INDEX('BCA Inputs'!$AF$14:$AF$54,MATCH(I703,'BCA Inputs'!$M$14:$M$54,0))*Q703+INDEX('BCA Inputs'!$AG$14:$AG$54,MATCH(I703,'BCA Inputs'!$M$14:$M$54,0))*F703+INDEX('BCA Inputs'!$AH$14:$AH$54,MATCH(I703,'BCA Inputs'!$M$14:$M$54,0))*G703,IF($B$3="RG&amp;E",INDEX('BCA Inputs'!$BM$14:$BM$54,MATCH(I703,'BCA Inputs'!$AW$14:$AW$54,0))*P703+INDEX('BCA Inputs'!$BN$14:$BN$54,MATCH(I703,'BCA Inputs'!$AW$14:$AW$54,0))*O703+INDEX('BCA Inputs'!$BO$14:$BO$54,MATCH(I703,'BCA Inputs'!$AW$14:$AW$54,0))*Q703+INDEX('BCA Inputs'!$BP$14:$BP$54,MATCH(I703,'BCA Inputs'!$AW$14:$AW$54,0))*F703+INDEX('BCA Inputs'!$BQ$14:$BQ$54,MATCH(I703,'BCA Inputs'!$AW$14:$AW$54,0))*G703,"")),"")</f>
        <v/>
      </c>
      <c r="AE703" s="237" t="str">
        <f t="shared" si="106"/>
        <v/>
      </c>
      <c r="AF703" s="198">
        <f t="shared" si="108"/>
        <v>0</v>
      </c>
      <c r="AG703" s="239">
        <f t="shared" si="109"/>
        <v>0</v>
      </c>
    </row>
    <row r="704" spans="1:33">
      <c r="A704" s="228"/>
      <c r="B704" s="176"/>
      <c r="C704" s="229"/>
      <c r="D704" s="230"/>
      <c r="E704" s="230"/>
      <c r="F704" s="230"/>
      <c r="G704" s="230"/>
      <c r="H704" s="231"/>
      <c r="I704" s="231"/>
      <c r="J704" s="232"/>
      <c r="K704" s="232"/>
      <c r="L704" s="232"/>
      <c r="M704" s="181">
        <f t="shared" si="107"/>
        <v>0</v>
      </c>
      <c r="N704" s="181">
        <f>IF(H704="",0,H704*I704*'Avoided Water Savings Cost'!$C$16)</f>
        <v>0</v>
      </c>
      <c r="O704" s="545">
        <f>IF(C704="",0,IF($B$3="NYSEG",C704/(1-'Avoided Electric Costs 2020'!$W$21),IF($B$3="RG&amp;E",C704/(1-'Avoided Electric Costs 2020'!$X$21),"")))</f>
        <v>0</v>
      </c>
      <c r="P704" s="546">
        <f>IF(D704="",0,IF($B$3="NYSEG",D704/(1-'Avoided Electric Costs 2020'!$W$21),IF($B$3="RG&amp;E",D704/(1-'Avoided Electric Costs 2020'!$X$21),"")))</f>
        <v>0</v>
      </c>
      <c r="Q704" s="546">
        <f>IF(E704="",0,IF($B$3="NYSEG",E704/(1-'Avoided Natural Gas Costs 2020'!$J$34),IF($B$3="RG&amp;E",E704/(1-'Avoided Natural Gas Costs 2020'!$K$34),"")))</f>
        <v>0</v>
      </c>
      <c r="R704" s="233" t="str">
        <f>IFERROR(IF(P704*'BCA Inputs'!$C$1+Q704*'BCA Inputs'!$C$2+F704*'BCA Inputs'!$C$2+G704*'BCA Inputs'!$C$2=0,"",P704*'BCA Inputs'!$C$1+Q704*'BCA Inputs'!$C$2+F704*'BCA Inputs'!$C$2+G704*'BCA Inputs'!$C$2),"")</f>
        <v/>
      </c>
      <c r="S704" s="181" t="str">
        <f t="shared" si="100"/>
        <v/>
      </c>
      <c r="T704" s="181" t="str">
        <f>IFERROR(IF($B$3="NYSEG",(INDEX('BCA Inputs'!$N$14:$N$54,MATCH(I704,'BCA Inputs'!$M$14:$M$54,0))*P704+INDEX('BCA Inputs'!$O$14:$O$54,MATCH(I704,'BCA Inputs'!$M$14:$M$54,0))*O704+INDEX('BCA Inputs'!P:P,MATCH(I704,'BCA Inputs'!M:M,0))*Q704+INDEX('BCA Inputs'!Q:Q,MATCH(I704,'BCA Inputs'!M:M,0))*F704+INDEX('BCA Inputs'!R:R,MATCH(I704,'BCA Inputs'!M:M,0))*G704)+L704+N704,IF($B$3="RG&amp;E",(INDEX('BCA Inputs'!$AX$14:$AX$54,MATCH(I704,'BCA Inputs'!$AW$14:$AW$54,0))*P704+INDEX('BCA Inputs'!$AY$14:$AY$54,MATCH(I704,'BCA Inputs'!$AW$14:$AW$54,0))*O704+INDEX('BCA Inputs'!$AZ$14:$AZ$54,MATCH(I704,'BCA Inputs'!$AW$14:$AW$54,0))*Q704+INDEX('BCA Inputs'!$BA$14:$BA$54,MATCH(I704,'BCA Inputs'!$AW$14:$AW$54,0))*F704+INDEX('BCA Inputs'!$BB$14:$BB$54,MATCH(I704,'BCA Inputs'!$AW$14:$AW$54,0))*G704)+L704+N704,"")),"")</f>
        <v/>
      </c>
      <c r="U704" s="234" t="str">
        <f t="shared" si="101"/>
        <v/>
      </c>
      <c r="V704" s="234" t="str">
        <f t="shared" si="102"/>
        <v/>
      </c>
      <c r="W704" s="234" t="str">
        <f t="shared" si="103"/>
        <v/>
      </c>
      <c r="Y704" s="235" t="str">
        <f t="shared" si="104"/>
        <v/>
      </c>
      <c r="Z704" s="236" t="str">
        <f>IFERROR(IF($B$3="NYSEG",INDEX('BCA Inputs'!$X$14:$X$54,MATCH(I704,'BCA Inputs'!$M$14:$M$54,0))*P704+INDEX('BCA Inputs'!$Y$14:$Y$54,MATCH(I704,'BCA Inputs'!$M$14:$M$54,0))*O704+INDEX('BCA Inputs'!$Z$14:$Z$54,MATCH(I704,'BCA Inputs'!$M$14:$M$54,0))*Q704+INDEX('BCA Inputs'!$AA$14:$AA$54,MATCH(I704,'BCA Inputs'!$M$14:$M$54,0))*F704+INDEX('BCA Inputs'!$AB$14:$AB$54,MATCH(I704,'BCA Inputs'!$M$14:$M$54,0))*G704,IF($B$3="RG&amp;E",INDEX('BCA Inputs'!$BG$14:$BG$54,MATCH(I704,'BCA Inputs'!$AW$14:$AW$54,0))*P704+INDEX('BCA Inputs'!$BH$14:$BH$54,MATCH(I704,'BCA Inputs'!$AW$14:$AW$54,0))*O704+INDEX('BCA Inputs'!$BI$14:$BI$54,MATCH(I704,'BCA Inputs'!$AW$14:$AW$54,0))*Q704+INDEX('BCA Inputs'!$BJ$14:$BJ$54,MATCH(I704,'BCA Inputs'!$AW$14:$AW$54,0))*F704+INDEX('BCA Inputs'!$BK$14:$BK$54,MATCH(I704,'BCA Inputs'!$AW$14:$AW$54,0))*G704,"")),"")</f>
        <v/>
      </c>
      <c r="AA704" s="237" t="str">
        <f t="shared" si="105"/>
        <v/>
      </c>
      <c r="AC704" s="238" t="str">
        <f>IFERROR((K704+R704)+IF($B$3="NYSEG",INDEX('BCA Inputs'!$AI$14:$AI$54,MATCH(I704,'BCA Inputs'!$M$14:$M$54,0))*P704+INDEX('BCA Inputs'!$AJ$14:$AJ$54,MATCH(I704,'BCA Inputs'!$M$14:$M$54,0))*Q704,IF($B$3="RG&amp;E",INDEX('BCA Inputs'!$BR$14:$BR$54,MATCH(I704,'BCA Inputs'!$AW$14:$AW$54,0))*P704+INDEX('BCA Inputs'!$BS$14:$BS$54,MATCH(I704,'BCA Inputs'!$AW$14:$AW$54,0))*Q704,"")),"")</f>
        <v/>
      </c>
      <c r="AD704" s="181" t="str">
        <f>IFERROR(IF($B$3="NYSEG",INDEX('BCA Inputs'!$AD$14:$AD$54,MATCH(I704,'BCA Inputs'!$M$14:$M$54,0))*P704+INDEX('BCA Inputs'!$AE$14:$AE$54,MATCH(I704,'BCA Inputs'!$M$14:$M$54,0))*O704+INDEX('BCA Inputs'!$AF$14:$AF$54,MATCH(I704,'BCA Inputs'!$M$14:$M$54,0))*Q704+INDEX('BCA Inputs'!$AG$14:$AG$54,MATCH(I704,'BCA Inputs'!$M$14:$M$54,0))*F704+INDEX('BCA Inputs'!$AH$14:$AH$54,MATCH(I704,'BCA Inputs'!$M$14:$M$54,0))*G704,IF($B$3="RG&amp;E",INDEX('BCA Inputs'!$BM$14:$BM$54,MATCH(I704,'BCA Inputs'!$AW$14:$AW$54,0))*P704+INDEX('BCA Inputs'!$BN$14:$BN$54,MATCH(I704,'BCA Inputs'!$AW$14:$AW$54,0))*O704+INDEX('BCA Inputs'!$BO$14:$BO$54,MATCH(I704,'BCA Inputs'!$AW$14:$AW$54,0))*Q704+INDEX('BCA Inputs'!$BP$14:$BP$54,MATCH(I704,'BCA Inputs'!$AW$14:$AW$54,0))*F704+INDEX('BCA Inputs'!$BQ$14:$BQ$54,MATCH(I704,'BCA Inputs'!$AW$14:$AW$54,0))*G704,"")),"")</f>
        <v/>
      </c>
      <c r="AE704" s="237" t="str">
        <f t="shared" si="106"/>
        <v/>
      </c>
      <c r="AF704" s="198">
        <f t="shared" si="108"/>
        <v>0</v>
      </c>
      <c r="AG704" s="239">
        <f t="shared" si="109"/>
        <v>0</v>
      </c>
    </row>
    <row r="705" spans="1:33">
      <c r="A705" s="228"/>
      <c r="B705" s="176"/>
      <c r="C705" s="229"/>
      <c r="D705" s="230"/>
      <c r="E705" s="230"/>
      <c r="F705" s="230"/>
      <c r="G705" s="230"/>
      <c r="H705" s="231"/>
      <c r="I705" s="231"/>
      <c r="J705" s="232"/>
      <c r="K705" s="232"/>
      <c r="L705" s="232"/>
      <c r="M705" s="181">
        <f t="shared" si="107"/>
        <v>0</v>
      </c>
      <c r="N705" s="181">
        <f>IF(H705="",0,H705*I705*'Avoided Water Savings Cost'!$C$16)</f>
        <v>0</v>
      </c>
      <c r="O705" s="545">
        <f>IF(C705="",0,IF($B$3="NYSEG",C705/(1-'Avoided Electric Costs 2020'!$W$21),IF($B$3="RG&amp;E",C705/(1-'Avoided Electric Costs 2020'!$X$21),"")))</f>
        <v>0</v>
      </c>
      <c r="P705" s="546">
        <f>IF(D705="",0,IF($B$3="NYSEG",D705/(1-'Avoided Electric Costs 2020'!$W$21),IF($B$3="RG&amp;E",D705/(1-'Avoided Electric Costs 2020'!$X$21),"")))</f>
        <v>0</v>
      </c>
      <c r="Q705" s="546">
        <f>IF(E705="",0,IF($B$3="NYSEG",E705/(1-'Avoided Natural Gas Costs 2020'!$J$34),IF($B$3="RG&amp;E",E705/(1-'Avoided Natural Gas Costs 2020'!$K$34),"")))</f>
        <v>0</v>
      </c>
      <c r="R705" s="233" t="str">
        <f>IFERROR(IF(P705*'BCA Inputs'!$C$1+Q705*'BCA Inputs'!$C$2+F705*'BCA Inputs'!$C$2+G705*'BCA Inputs'!$C$2=0,"",P705*'BCA Inputs'!$C$1+Q705*'BCA Inputs'!$C$2+F705*'BCA Inputs'!$C$2+G705*'BCA Inputs'!$C$2),"")</f>
        <v/>
      </c>
      <c r="S705" s="181" t="str">
        <f t="shared" si="100"/>
        <v/>
      </c>
      <c r="T705" s="181" t="str">
        <f>IFERROR(IF($B$3="NYSEG",(INDEX('BCA Inputs'!$N$14:$N$54,MATCH(I705,'BCA Inputs'!$M$14:$M$54,0))*P705+INDEX('BCA Inputs'!$O$14:$O$54,MATCH(I705,'BCA Inputs'!$M$14:$M$54,0))*O705+INDEX('BCA Inputs'!P:P,MATCH(I705,'BCA Inputs'!M:M,0))*Q705+INDEX('BCA Inputs'!Q:Q,MATCH(I705,'BCA Inputs'!M:M,0))*F705+INDEX('BCA Inputs'!R:R,MATCH(I705,'BCA Inputs'!M:M,0))*G705)+L705+N705,IF($B$3="RG&amp;E",(INDEX('BCA Inputs'!$AX$14:$AX$54,MATCH(I705,'BCA Inputs'!$AW$14:$AW$54,0))*P705+INDEX('BCA Inputs'!$AY$14:$AY$54,MATCH(I705,'BCA Inputs'!$AW$14:$AW$54,0))*O705+INDEX('BCA Inputs'!$AZ$14:$AZ$54,MATCH(I705,'BCA Inputs'!$AW$14:$AW$54,0))*Q705+INDEX('BCA Inputs'!$BA$14:$BA$54,MATCH(I705,'BCA Inputs'!$AW$14:$AW$54,0))*F705+INDEX('BCA Inputs'!$BB$14:$BB$54,MATCH(I705,'BCA Inputs'!$AW$14:$AW$54,0))*G705)+L705+N705,"")),"")</f>
        <v/>
      </c>
      <c r="U705" s="234" t="str">
        <f t="shared" si="101"/>
        <v/>
      </c>
      <c r="V705" s="234" t="str">
        <f t="shared" si="102"/>
        <v/>
      </c>
      <c r="W705" s="234" t="str">
        <f t="shared" si="103"/>
        <v/>
      </c>
      <c r="Y705" s="235" t="str">
        <f t="shared" si="104"/>
        <v/>
      </c>
      <c r="Z705" s="236" t="str">
        <f>IFERROR(IF($B$3="NYSEG",INDEX('BCA Inputs'!$X$14:$X$54,MATCH(I705,'BCA Inputs'!$M$14:$M$54,0))*P705+INDEX('BCA Inputs'!$Y$14:$Y$54,MATCH(I705,'BCA Inputs'!$M$14:$M$54,0))*O705+INDEX('BCA Inputs'!$Z$14:$Z$54,MATCH(I705,'BCA Inputs'!$M$14:$M$54,0))*Q705+INDEX('BCA Inputs'!$AA$14:$AA$54,MATCH(I705,'BCA Inputs'!$M$14:$M$54,0))*F705+INDEX('BCA Inputs'!$AB$14:$AB$54,MATCH(I705,'BCA Inputs'!$M$14:$M$54,0))*G705,IF($B$3="RG&amp;E",INDEX('BCA Inputs'!$BG$14:$BG$54,MATCH(I705,'BCA Inputs'!$AW$14:$AW$54,0))*P705+INDEX('BCA Inputs'!$BH$14:$BH$54,MATCH(I705,'BCA Inputs'!$AW$14:$AW$54,0))*O705+INDEX('BCA Inputs'!$BI$14:$BI$54,MATCH(I705,'BCA Inputs'!$AW$14:$AW$54,0))*Q705+INDEX('BCA Inputs'!$BJ$14:$BJ$54,MATCH(I705,'BCA Inputs'!$AW$14:$AW$54,0))*F705+INDEX('BCA Inputs'!$BK$14:$BK$54,MATCH(I705,'BCA Inputs'!$AW$14:$AW$54,0))*G705,"")),"")</f>
        <v/>
      </c>
      <c r="AA705" s="237" t="str">
        <f t="shared" si="105"/>
        <v/>
      </c>
      <c r="AC705" s="238" t="str">
        <f>IFERROR((K705+R705)+IF($B$3="NYSEG",INDEX('BCA Inputs'!$AI$14:$AI$54,MATCH(I705,'BCA Inputs'!$M$14:$M$54,0))*P705+INDEX('BCA Inputs'!$AJ$14:$AJ$54,MATCH(I705,'BCA Inputs'!$M$14:$M$54,0))*Q705,IF($B$3="RG&amp;E",INDEX('BCA Inputs'!$BR$14:$BR$54,MATCH(I705,'BCA Inputs'!$AW$14:$AW$54,0))*P705+INDEX('BCA Inputs'!$BS$14:$BS$54,MATCH(I705,'BCA Inputs'!$AW$14:$AW$54,0))*Q705,"")),"")</f>
        <v/>
      </c>
      <c r="AD705" s="181" t="str">
        <f>IFERROR(IF($B$3="NYSEG",INDEX('BCA Inputs'!$AD$14:$AD$54,MATCH(I705,'BCA Inputs'!$M$14:$M$54,0))*P705+INDEX('BCA Inputs'!$AE$14:$AE$54,MATCH(I705,'BCA Inputs'!$M$14:$M$54,0))*O705+INDEX('BCA Inputs'!$AF$14:$AF$54,MATCH(I705,'BCA Inputs'!$M$14:$M$54,0))*Q705+INDEX('BCA Inputs'!$AG$14:$AG$54,MATCH(I705,'BCA Inputs'!$M$14:$M$54,0))*F705+INDEX('BCA Inputs'!$AH$14:$AH$54,MATCH(I705,'BCA Inputs'!$M$14:$M$54,0))*G705,IF($B$3="RG&amp;E",INDEX('BCA Inputs'!$BM$14:$BM$54,MATCH(I705,'BCA Inputs'!$AW$14:$AW$54,0))*P705+INDEX('BCA Inputs'!$BN$14:$BN$54,MATCH(I705,'BCA Inputs'!$AW$14:$AW$54,0))*O705+INDEX('BCA Inputs'!$BO$14:$BO$54,MATCH(I705,'BCA Inputs'!$AW$14:$AW$54,0))*Q705+INDEX('BCA Inputs'!$BP$14:$BP$54,MATCH(I705,'BCA Inputs'!$AW$14:$AW$54,0))*F705+INDEX('BCA Inputs'!$BQ$14:$BQ$54,MATCH(I705,'BCA Inputs'!$AW$14:$AW$54,0))*G705,"")),"")</f>
        <v/>
      </c>
      <c r="AE705" s="237" t="str">
        <f t="shared" si="106"/>
        <v/>
      </c>
      <c r="AF705" s="198">
        <f t="shared" si="108"/>
        <v>0</v>
      </c>
      <c r="AG705" s="239">
        <f t="shared" si="109"/>
        <v>0</v>
      </c>
    </row>
    <row r="706" spans="1:33">
      <c r="A706" s="228"/>
      <c r="B706" s="176"/>
      <c r="C706" s="229"/>
      <c r="D706" s="230"/>
      <c r="E706" s="230"/>
      <c r="F706" s="230"/>
      <c r="G706" s="230"/>
      <c r="H706" s="231"/>
      <c r="I706" s="231"/>
      <c r="J706" s="232"/>
      <c r="K706" s="232"/>
      <c r="L706" s="232"/>
      <c r="M706" s="181">
        <f t="shared" si="107"/>
        <v>0</v>
      </c>
      <c r="N706" s="181">
        <f>IF(H706="",0,H706*I706*'Avoided Water Savings Cost'!$C$16)</f>
        <v>0</v>
      </c>
      <c r="O706" s="545">
        <f>IF(C706="",0,IF($B$3="NYSEG",C706/(1-'Avoided Electric Costs 2020'!$W$21),IF($B$3="RG&amp;E",C706/(1-'Avoided Electric Costs 2020'!$X$21),"")))</f>
        <v>0</v>
      </c>
      <c r="P706" s="546">
        <f>IF(D706="",0,IF($B$3="NYSEG",D706/(1-'Avoided Electric Costs 2020'!$W$21),IF($B$3="RG&amp;E",D706/(1-'Avoided Electric Costs 2020'!$X$21),"")))</f>
        <v>0</v>
      </c>
      <c r="Q706" s="546">
        <f>IF(E706="",0,IF($B$3="NYSEG",E706/(1-'Avoided Natural Gas Costs 2020'!$J$34),IF($B$3="RG&amp;E",E706/(1-'Avoided Natural Gas Costs 2020'!$K$34),"")))</f>
        <v>0</v>
      </c>
      <c r="R706" s="233" t="str">
        <f>IFERROR(IF(P706*'BCA Inputs'!$C$1+Q706*'BCA Inputs'!$C$2+F706*'BCA Inputs'!$C$2+G706*'BCA Inputs'!$C$2=0,"",P706*'BCA Inputs'!$C$1+Q706*'BCA Inputs'!$C$2+F706*'BCA Inputs'!$C$2+G706*'BCA Inputs'!$C$2),"")</f>
        <v/>
      </c>
      <c r="S706" s="181" t="str">
        <f t="shared" si="100"/>
        <v/>
      </c>
      <c r="T706" s="181" t="str">
        <f>IFERROR(IF($B$3="NYSEG",(INDEX('BCA Inputs'!$N$14:$N$54,MATCH(I706,'BCA Inputs'!$M$14:$M$54,0))*P706+INDEX('BCA Inputs'!$O$14:$O$54,MATCH(I706,'BCA Inputs'!$M$14:$M$54,0))*O706+INDEX('BCA Inputs'!P:P,MATCH(I706,'BCA Inputs'!M:M,0))*Q706+INDEX('BCA Inputs'!Q:Q,MATCH(I706,'BCA Inputs'!M:M,0))*F706+INDEX('BCA Inputs'!R:R,MATCH(I706,'BCA Inputs'!M:M,0))*G706)+L706+N706,IF($B$3="RG&amp;E",(INDEX('BCA Inputs'!$AX$14:$AX$54,MATCH(I706,'BCA Inputs'!$AW$14:$AW$54,0))*P706+INDEX('BCA Inputs'!$AY$14:$AY$54,MATCH(I706,'BCA Inputs'!$AW$14:$AW$54,0))*O706+INDEX('BCA Inputs'!$AZ$14:$AZ$54,MATCH(I706,'BCA Inputs'!$AW$14:$AW$54,0))*Q706+INDEX('BCA Inputs'!$BA$14:$BA$54,MATCH(I706,'BCA Inputs'!$AW$14:$AW$54,0))*F706+INDEX('BCA Inputs'!$BB$14:$BB$54,MATCH(I706,'BCA Inputs'!$AW$14:$AW$54,0))*G706)+L706+N706,"")),"")</f>
        <v/>
      </c>
      <c r="U706" s="234" t="str">
        <f t="shared" si="101"/>
        <v/>
      </c>
      <c r="V706" s="234" t="str">
        <f t="shared" si="102"/>
        <v/>
      </c>
      <c r="W706" s="234" t="str">
        <f t="shared" si="103"/>
        <v/>
      </c>
      <c r="Y706" s="235" t="str">
        <f t="shared" si="104"/>
        <v/>
      </c>
      <c r="Z706" s="236" t="str">
        <f>IFERROR(IF($B$3="NYSEG",INDEX('BCA Inputs'!$X$14:$X$54,MATCH(I706,'BCA Inputs'!$M$14:$M$54,0))*P706+INDEX('BCA Inputs'!$Y$14:$Y$54,MATCH(I706,'BCA Inputs'!$M$14:$M$54,0))*O706+INDEX('BCA Inputs'!$Z$14:$Z$54,MATCH(I706,'BCA Inputs'!$M$14:$M$54,0))*Q706+INDEX('BCA Inputs'!$AA$14:$AA$54,MATCH(I706,'BCA Inputs'!$M$14:$M$54,0))*F706+INDEX('BCA Inputs'!$AB$14:$AB$54,MATCH(I706,'BCA Inputs'!$M$14:$M$54,0))*G706,IF($B$3="RG&amp;E",INDEX('BCA Inputs'!$BG$14:$BG$54,MATCH(I706,'BCA Inputs'!$AW$14:$AW$54,0))*P706+INDEX('BCA Inputs'!$BH$14:$BH$54,MATCH(I706,'BCA Inputs'!$AW$14:$AW$54,0))*O706+INDEX('BCA Inputs'!$BI$14:$BI$54,MATCH(I706,'BCA Inputs'!$AW$14:$AW$54,0))*Q706+INDEX('BCA Inputs'!$BJ$14:$BJ$54,MATCH(I706,'BCA Inputs'!$AW$14:$AW$54,0))*F706+INDEX('BCA Inputs'!$BK$14:$BK$54,MATCH(I706,'BCA Inputs'!$AW$14:$AW$54,0))*G706,"")),"")</f>
        <v/>
      </c>
      <c r="AA706" s="237" t="str">
        <f t="shared" si="105"/>
        <v/>
      </c>
      <c r="AC706" s="238" t="str">
        <f>IFERROR((K706+R706)+IF($B$3="NYSEG",INDEX('BCA Inputs'!$AI$14:$AI$54,MATCH(I706,'BCA Inputs'!$M$14:$M$54,0))*P706+INDEX('BCA Inputs'!$AJ$14:$AJ$54,MATCH(I706,'BCA Inputs'!$M$14:$M$54,0))*Q706,IF($B$3="RG&amp;E",INDEX('BCA Inputs'!$BR$14:$BR$54,MATCH(I706,'BCA Inputs'!$AW$14:$AW$54,0))*P706+INDEX('BCA Inputs'!$BS$14:$BS$54,MATCH(I706,'BCA Inputs'!$AW$14:$AW$54,0))*Q706,"")),"")</f>
        <v/>
      </c>
      <c r="AD706" s="181" t="str">
        <f>IFERROR(IF($B$3="NYSEG",INDEX('BCA Inputs'!$AD$14:$AD$54,MATCH(I706,'BCA Inputs'!$M$14:$M$54,0))*P706+INDEX('BCA Inputs'!$AE$14:$AE$54,MATCH(I706,'BCA Inputs'!$M$14:$M$54,0))*O706+INDEX('BCA Inputs'!$AF$14:$AF$54,MATCH(I706,'BCA Inputs'!$M$14:$M$54,0))*Q706+INDEX('BCA Inputs'!$AG$14:$AG$54,MATCH(I706,'BCA Inputs'!$M$14:$M$54,0))*F706+INDEX('BCA Inputs'!$AH$14:$AH$54,MATCH(I706,'BCA Inputs'!$M$14:$M$54,0))*G706,IF($B$3="RG&amp;E",INDEX('BCA Inputs'!$BM$14:$BM$54,MATCH(I706,'BCA Inputs'!$AW$14:$AW$54,0))*P706+INDEX('BCA Inputs'!$BN$14:$BN$54,MATCH(I706,'BCA Inputs'!$AW$14:$AW$54,0))*O706+INDEX('BCA Inputs'!$BO$14:$BO$54,MATCH(I706,'BCA Inputs'!$AW$14:$AW$54,0))*Q706+INDEX('BCA Inputs'!$BP$14:$BP$54,MATCH(I706,'BCA Inputs'!$AW$14:$AW$54,0))*F706+INDEX('BCA Inputs'!$BQ$14:$BQ$54,MATCH(I706,'BCA Inputs'!$AW$14:$AW$54,0))*G706,"")),"")</f>
        <v/>
      </c>
      <c r="AE706" s="237" t="str">
        <f t="shared" si="106"/>
        <v/>
      </c>
      <c r="AF706" s="198">
        <f t="shared" si="108"/>
        <v>0</v>
      </c>
      <c r="AG706" s="239">
        <f t="shared" si="109"/>
        <v>0</v>
      </c>
    </row>
    <row r="707" spans="1:33">
      <c r="A707" s="228"/>
      <c r="B707" s="176"/>
      <c r="C707" s="229"/>
      <c r="D707" s="230"/>
      <c r="E707" s="230"/>
      <c r="F707" s="230"/>
      <c r="G707" s="230"/>
      <c r="H707" s="231"/>
      <c r="I707" s="231"/>
      <c r="J707" s="232"/>
      <c r="K707" s="232"/>
      <c r="L707" s="232"/>
      <c r="M707" s="181">
        <f t="shared" si="107"/>
        <v>0</v>
      </c>
      <c r="N707" s="181">
        <f>IF(H707="",0,H707*I707*'Avoided Water Savings Cost'!$C$16)</f>
        <v>0</v>
      </c>
      <c r="O707" s="545">
        <f>IF(C707="",0,IF($B$3="NYSEG",C707/(1-'Avoided Electric Costs 2020'!$W$21),IF($B$3="RG&amp;E",C707/(1-'Avoided Electric Costs 2020'!$X$21),"")))</f>
        <v>0</v>
      </c>
      <c r="P707" s="546">
        <f>IF(D707="",0,IF($B$3="NYSEG",D707/(1-'Avoided Electric Costs 2020'!$W$21),IF($B$3="RG&amp;E",D707/(1-'Avoided Electric Costs 2020'!$X$21),"")))</f>
        <v>0</v>
      </c>
      <c r="Q707" s="546">
        <f>IF(E707="",0,IF($B$3="NYSEG",E707/(1-'Avoided Natural Gas Costs 2020'!$J$34),IF($B$3="RG&amp;E",E707/(1-'Avoided Natural Gas Costs 2020'!$K$34),"")))</f>
        <v>0</v>
      </c>
      <c r="R707" s="233" t="str">
        <f>IFERROR(IF(P707*'BCA Inputs'!$C$1+Q707*'BCA Inputs'!$C$2+F707*'BCA Inputs'!$C$2+G707*'BCA Inputs'!$C$2=0,"",P707*'BCA Inputs'!$C$1+Q707*'BCA Inputs'!$C$2+F707*'BCA Inputs'!$C$2+G707*'BCA Inputs'!$C$2),"")</f>
        <v/>
      </c>
      <c r="S707" s="181" t="str">
        <f t="shared" si="100"/>
        <v/>
      </c>
      <c r="T707" s="181" t="str">
        <f>IFERROR(IF($B$3="NYSEG",(INDEX('BCA Inputs'!$N$14:$N$54,MATCH(I707,'BCA Inputs'!$M$14:$M$54,0))*P707+INDEX('BCA Inputs'!$O$14:$O$54,MATCH(I707,'BCA Inputs'!$M$14:$M$54,0))*O707+INDEX('BCA Inputs'!P:P,MATCH(I707,'BCA Inputs'!M:M,0))*Q707+INDEX('BCA Inputs'!Q:Q,MATCH(I707,'BCA Inputs'!M:M,0))*F707+INDEX('BCA Inputs'!R:R,MATCH(I707,'BCA Inputs'!M:M,0))*G707)+L707+N707,IF($B$3="RG&amp;E",(INDEX('BCA Inputs'!$AX$14:$AX$54,MATCH(I707,'BCA Inputs'!$AW$14:$AW$54,0))*P707+INDEX('BCA Inputs'!$AY$14:$AY$54,MATCH(I707,'BCA Inputs'!$AW$14:$AW$54,0))*O707+INDEX('BCA Inputs'!$AZ$14:$AZ$54,MATCH(I707,'BCA Inputs'!$AW$14:$AW$54,0))*Q707+INDEX('BCA Inputs'!$BA$14:$BA$54,MATCH(I707,'BCA Inputs'!$AW$14:$AW$54,0))*F707+INDEX('BCA Inputs'!$BB$14:$BB$54,MATCH(I707,'BCA Inputs'!$AW$14:$AW$54,0))*G707)+L707+N707,"")),"")</f>
        <v/>
      </c>
      <c r="U707" s="234" t="str">
        <f t="shared" si="101"/>
        <v/>
      </c>
      <c r="V707" s="234" t="str">
        <f t="shared" si="102"/>
        <v/>
      </c>
      <c r="W707" s="234" t="str">
        <f t="shared" si="103"/>
        <v/>
      </c>
      <c r="Y707" s="235" t="str">
        <f t="shared" si="104"/>
        <v/>
      </c>
      <c r="Z707" s="236" t="str">
        <f>IFERROR(IF($B$3="NYSEG",INDEX('BCA Inputs'!$X$14:$X$54,MATCH(I707,'BCA Inputs'!$M$14:$M$54,0))*P707+INDEX('BCA Inputs'!$Y$14:$Y$54,MATCH(I707,'BCA Inputs'!$M$14:$M$54,0))*O707+INDEX('BCA Inputs'!$Z$14:$Z$54,MATCH(I707,'BCA Inputs'!$M$14:$M$54,0))*Q707+INDEX('BCA Inputs'!$AA$14:$AA$54,MATCH(I707,'BCA Inputs'!$M$14:$M$54,0))*F707+INDEX('BCA Inputs'!$AB$14:$AB$54,MATCH(I707,'BCA Inputs'!$M$14:$M$54,0))*G707,IF($B$3="RG&amp;E",INDEX('BCA Inputs'!$BG$14:$BG$54,MATCH(I707,'BCA Inputs'!$AW$14:$AW$54,0))*P707+INDEX('BCA Inputs'!$BH$14:$BH$54,MATCH(I707,'BCA Inputs'!$AW$14:$AW$54,0))*O707+INDEX('BCA Inputs'!$BI$14:$BI$54,MATCH(I707,'BCA Inputs'!$AW$14:$AW$54,0))*Q707+INDEX('BCA Inputs'!$BJ$14:$BJ$54,MATCH(I707,'BCA Inputs'!$AW$14:$AW$54,0))*F707+INDEX('BCA Inputs'!$BK$14:$BK$54,MATCH(I707,'BCA Inputs'!$AW$14:$AW$54,0))*G707,"")),"")</f>
        <v/>
      </c>
      <c r="AA707" s="237" t="str">
        <f t="shared" si="105"/>
        <v/>
      </c>
      <c r="AC707" s="238" t="str">
        <f>IFERROR((K707+R707)+IF($B$3="NYSEG",INDEX('BCA Inputs'!$AI$14:$AI$54,MATCH(I707,'BCA Inputs'!$M$14:$M$54,0))*P707+INDEX('BCA Inputs'!$AJ$14:$AJ$54,MATCH(I707,'BCA Inputs'!$M$14:$M$54,0))*Q707,IF($B$3="RG&amp;E",INDEX('BCA Inputs'!$BR$14:$BR$54,MATCH(I707,'BCA Inputs'!$AW$14:$AW$54,0))*P707+INDEX('BCA Inputs'!$BS$14:$BS$54,MATCH(I707,'BCA Inputs'!$AW$14:$AW$54,0))*Q707,"")),"")</f>
        <v/>
      </c>
      <c r="AD707" s="181" t="str">
        <f>IFERROR(IF($B$3="NYSEG",INDEX('BCA Inputs'!$AD$14:$AD$54,MATCH(I707,'BCA Inputs'!$M$14:$M$54,0))*P707+INDEX('BCA Inputs'!$AE$14:$AE$54,MATCH(I707,'BCA Inputs'!$M$14:$M$54,0))*O707+INDEX('BCA Inputs'!$AF$14:$AF$54,MATCH(I707,'BCA Inputs'!$M$14:$M$54,0))*Q707+INDEX('BCA Inputs'!$AG$14:$AG$54,MATCH(I707,'BCA Inputs'!$M$14:$M$54,0))*F707+INDEX('BCA Inputs'!$AH$14:$AH$54,MATCH(I707,'BCA Inputs'!$M$14:$M$54,0))*G707,IF($B$3="RG&amp;E",INDEX('BCA Inputs'!$BM$14:$BM$54,MATCH(I707,'BCA Inputs'!$AW$14:$AW$54,0))*P707+INDEX('BCA Inputs'!$BN$14:$BN$54,MATCH(I707,'BCA Inputs'!$AW$14:$AW$54,0))*O707+INDEX('BCA Inputs'!$BO$14:$BO$54,MATCH(I707,'BCA Inputs'!$AW$14:$AW$54,0))*Q707+INDEX('BCA Inputs'!$BP$14:$BP$54,MATCH(I707,'BCA Inputs'!$AW$14:$AW$54,0))*F707+INDEX('BCA Inputs'!$BQ$14:$BQ$54,MATCH(I707,'BCA Inputs'!$AW$14:$AW$54,0))*G707,"")),"")</f>
        <v/>
      </c>
      <c r="AE707" s="237" t="str">
        <f t="shared" si="106"/>
        <v/>
      </c>
      <c r="AF707" s="198">
        <f t="shared" si="108"/>
        <v>0</v>
      </c>
      <c r="AG707" s="239">
        <f t="shared" si="109"/>
        <v>0</v>
      </c>
    </row>
    <row r="708" spans="1:33">
      <c r="A708" s="228"/>
      <c r="B708" s="176"/>
      <c r="C708" s="229"/>
      <c r="D708" s="230"/>
      <c r="E708" s="230"/>
      <c r="F708" s="230"/>
      <c r="G708" s="230"/>
      <c r="H708" s="231"/>
      <c r="I708" s="231"/>
      <c r="J708" s="232"/>
      <c r="K708" s="232"/>
      <c r="L708" s="232"/>
      <c r="M708" s="181">
        <f t="shared" si="107"/>
        <v>0</v>
      </c>
      <c r="N708" s="181">
        <f>IF(H708="",0,H708*I708*'Avoided Water Savings Cost'!$C$16)</f>
        <v>0</v>
      </c>
      <c r="O708" s="545">
        <f>IF(C708="",0,IF($B$3="NYSEG",C708/(1-'Avoided Electric Costs 2020'!$W$21),IF($B$3="RG&amp;E",C708/(1-'Avoided Electric Costs 2020'!$X$21),"")))</f>
        <v>0</v>
      </c>
      <c r="P708" s="546">
        <f>IF(D708="",0,IF($B$3="NYSEG",D708/(1-'Avoided Electric Costs 2020'!$W$21),IF($B$3="RG&amp;E",D708/(1-'Avoided Electric Costs 2020'!$X$21),"")))</f>
        <v>0</v>
      </c>
      <c r="Q708" s="546">
        <f>IF(E708="",0,IF($B$3="NYSEG",E708/(1-'Avoided Natural Gas Costs 2020'!$J$34),IF($B$3="RG&amp;E",E708/(1-'Avoided Natural Gas Costs 2020'!$K$34),"")))</f>
        <v>0</v>
      </c>
      <c r="R708" s="233" t="str">
        <f>IFERROR(IF(P708*'BCA Inputs'!$C$1+Q708*'BCA Inputs'!$C$2+F708*'BCA Inputs'!$C$2+G708*'BCA Inputs'!$C$2=0,"",P708*'BCA Inputs'!$C$1+Q708*'BCA Inputs'!$C$2+F708*'BCA Inputs'!$C$2+G708*'BCA Inputs'!$C$2),"")</f>
        <v/>
      </c>
      <c r="S708" s="181" t="str">
        <f t="shared" si="100"/>
        <v/>
      </c>
      <c r="T708" s="181" t="str">
        <f>IFERROR(IF($B$3="NYSEG",(INDEX('BCA Inputs'!$N$14:$N$54,MATCH(I708,'BCA Inputs'!$M$14:$M$54,0))*P708+INDEX('BCA Inputs'!$O$14:$O$54,MATCH(I708,'BCA Inputs'!$M$14:$M$54,0))*O708+INDEX('BCA Inputs'!P:P,MATCH(I708,'BCA Inputs'!M:M,0))*Q708+INDEX('BCA Inputs'!Q:Q,MATCH(I708,'BCA Inputs'!M:M,0))*F708+INDEX('BCA Inputs'!R:R,MATCH(I708,'BCA Inputs'!M:M,0))*G708)+L708+N708,IF($B$3="RG&amp;E",(INDEX('BCA Inputs'!$AX$14:$AX$54,MATCH(I708,'BCA Inputs'!$AW$14:$AW$54,0))*P708+INDEX('BCA Inputs'!$AY$14:$AY$54,MATCH(I708,'BCA Inputs'!$AW$14:$AW$54,0))*O708+INDEX('BCA Inputs'!$AZ$14:$AZ$54,MATCH(I708,'BCA Inputs'!$AW$14:$AW$54,0))*Q708+INDEX('BCA Inputs'!$BA$14:$BA$54,MATCH(I708,'BCA Inputs'!$AW$14:$AW$54,0))*F708+INDEX('BCA Inputs'!$BB$14:$BB$54,MATCH(I708,'BCA Inputs'!$AW$14:$AW$54,0))*G708)+L708+N708,"")),"")</f>
        <v/>
      </c>
      <c r="U708" s="234" t="str">
        <f t="shared" si="101"/>
        <v/>
      </c>
      <c r="V708" s="234" t="str">
        <f t="shared" si="102"/>
        <v/>
      </c>
      <c r="W708" s="234" t="str">
        <f t="shared" si="103"/>
        <v/>
      </c>
      <c r="Y708" s="235" t="str">
        <f t="shared" si="104"/>
        <v/>
      </c>
      <c r="Z708" s="236" t="str">
        <f>IFERROR(IF($B$3="NYSEG",INDEX('BCA Inputs'!$X$14:$X$54,MATCH(I708,'BCA Inputs'!$M$14:$M$54,0))*P708+INDEX('BCA Inputs'!$Y$14:$Y$54,MATCH(I708,'BCA Inputs'!$M$14:$M$54,0))*O708+INDEX('BCA Inputs'!$Z$14:$Z$54,MATCH(I708,'BCA Inputs'!$M$14:$M$54,0))*Q708+INDEX('BCA Inputs'!$AA$14:$AA$54,MATCH(I708,'BCA Inputs'!$M$14:$M$54,0))*F708+INDEX('BCA Inputs'!$AB$14:$AB$54,MATCH(I708,'BCA Inputs'!$M$14:$M$54,0))*G708,IF($B$3="RG&amp;E",INDEX('BCA Inputs'!$BG$14:$BG$54,MATCH(I708,'BCA Inputs'!$AW$14:$AW$54,0))*P708+INDEX('BCA Inputs'!$BH$14:$BH$54,MATCH(I708,'BCA Inputs'!$AW$14:$AW$54,0))*O708+INDEX('BCA Inputs'!$BI$14:$BI$54,MATCH(I708,'BCA Inputs'!$AW$14:$AW$54,0))*Q708+INDEX('BCA Inputs'!$BJ$14:$BJ$54,MATCH(I708,'BCA Inputs'!$AW$14:$AW$54,0))*F708+INDEX('BCA Inputs'!$BK$14:$BK$54,MATCH(I708,'BCA Inputs'!$AW$14:$AW$54,0))*G708,"")),"")</f>
        <v/>
      </c>
      <c r="AA708" s="237" t="str">
        <f t="shared" si="105"/>
        <v/>
      </c>
      <c r="AC708" s="238" t="str">
        <f>IFERROR((K708+R708)+IF($B$3="NYSEG",INDEX('BCA Inputs'!$AI$14:$AI$54,MATCH(I708,'BCA Inputs'!$M$14:$M$54,0))*P708+INDEX('BCA Inputs'!$AJ$14:$AJ$54,MATCH(I708,'BCA Inputs'!$M$14:$M$54,0))*Q708,IF($B$3="RG&amp;E",INDEX('BCA Inputs'!$BR$14:$BR$54,MATCH(I708,'BCA Inputs'!$AW$14:$AW$54,0))*P708+INDEX('BCA Inputs'!$BS$14:$BS$54,MATCH(I708,'BCA Inputs'!$AW$14:$AW$54,0))*Q708,"")),"")</f>
        <v/>
      </c>
      <c r="AD708" s="181" t="str">
        <f>IFERROR(IF($B$3="NYSEG",INDEX('BCA Inputs'!$AD$14:$AD$54,MATCH(I708,'BCA Inputs'!$M$14:$M$54,0))*P708+INDEX('BCA Inputs'!$AE$14:$AE$54,MATCH(I708,'BCA Inputs'!$M$14:$M$54,0))*O708+INDEX('BCA Inputs'!$AF$14:$AF$54,MATCH(I708,'BCA Inputs'!$M$14:$M$54,0))*Q708+INDEX('BCA Inputs'!$AG$14:$AG$54,MATCH(I708,'BCA Inputs'!$M$14:$M$54,0))*F708+INDEX('BCA Inputs'!$AH$14:$AH$54,MATCH(I708,'BCA Inputs'!$M$14:$M$54,0))*G708,IF($B$3="RG&amp;E",INDEX('BCA Inputs'!$BM$14:$BM$54,MATCH(I708,'BCA Inputs'!$AW$14:$AW$54,0))*P708+INDEX('BCA Inputs'!$BN$14:$BN$54,MATCH(I708,'BCA Inputs'!$AW$14:$AW$54,0))*O708+INDEX('BCA Inputs'!$BO$14:$BO$54,MATCH(I708,'BCA Inputs'!$AW$14:$AW$54,0))*Q708+INDEX('BCA Inputs'!$BP$14:$BP$54,MATCH(I708,'BCA Inputs'!$AW$14:$AW$54,0))*F708+INDEX('BCA Inputs'!$BQ$14:$BQ$54,MATCH(I708,'BCA Inputs'!$AW$14:$AW$54,0))*G708,"")),"")</f>
        <v/>
      </c>
      <c r="AE708" s="237" t="str">
        <f t="shared" si="106"/>
        <v/>
      </c>
      <c r="AF708" s="198">
        <f t="shared" si="108"/>
        <v>0</v>
      </c>
      <c r="AG708" s="239">
        <f t="shared" si="109"/>
        <v>0</v>
      </c>
    </row>
    <row r="709" spans="1:33">
      <c r="A709" s="228"/>
      <c r="B709" s="176"/>
      <c r="C709" s="229"/>
      <c r="D709" s="230"/>
      <c r="E709" s="230"/>
      <c r="F709" s="230"/>
      <c r="G709" s="230"/>
      <c r="H709" s="231"/>
      <c r="I709" s="231"/>
      <c r="J709" s="232"/>
      <c r="K709" s="232"/>
      <c r="L709" s="232"/>
      <c r="M709" s="181">
        <f t="shared" si="107"/>
        <v>0</v>
      </c>
      <c r="N709" s="181">
        <f>IF(H709="",0,H709*I709*'Avoided Water Savings Cost'!$C$16)</f>
        <v>0</v>
      </c>
      <c r="O709" s="545">
        <f>IF(C709="",0,IF($B$3="NYSEG",C709/(1-'Avoided Electric Costs 2020'!$W$21),IF($B$3="RG&amp;E",C709/(1-'Avoided Electric Costs 2020'!$X$21),"")))</f>
        <v>0</v>
      </c>
      <c r="P709" s="546">
        <f>IF(D709="",0,IF($B$3="NYSEG",D709/(1-'Avoided Electric Costs 2020'!$W$21),IF($B$3="RG&amp;E",D709/(1-'Avoided Electric Costs 2020'!$X$21),"")))</f>
        <v>0</v>
      </c>
      <c r="Q709" s="546">
        <f>IF(E709="",0,IF($B$3="NYSEG",E709/(1-'Avoided Natural Gas Costs 2020'!$J$34),IF($B$3="RG&amp;E",E709/(1-'Avoided Natural Gas Costs 2020'!$K$34),"")))</f>
        <v>0</v>
      </c>
      <c r="R709" s="233" t="str">
        <f>IFERROR(IF(P709*'BCA Inputs'!$C$1+Q709*'BCA Inputs'!$C$2+F709*'BCA Inputs'!$C$2+G709*'BCA Inputs'!$C$2=0,"",P709*'BCA Inputs'!$C$1+Q709*'BCA Inputs'!$C$2+F709*'BCA Inputs'!$C$2+G709*'BCA Inputs'!$C$2),"")</f>
        <v/>
      </c>
      <c r="S709" s="181" t="str">
        <f t="shared" si="100"/>
        <v/>
      </c>
      <c r="T709" s="181" t="str">
        <f>IFERROR(IF($B$3="NYSEG",(INDEX('BCA Inputs'!$N$14:$N$54,MATCH(I709,'BCA Inputs'!$M$14:$M$54,0))*P709+INDEX('BCA Inputs'!$O$14:$O$54,MATCH(I709,'BCA Inputs'!$M$14:$M$54,0))*O709+INDEX('BCA Inputs'!P:P,MATCH(I709,'BCA Inputs'!M:M,0))*Q709+INDEX('BCA Inputs'!Q:Q,MATCH(I709,'BCA Inputs'!M:M,0))*F709+INDEX('BCA Inputs'!R:R,MATCH(I709,'BCA Inputs'!M:M,0))*G709)+L709+N709,IF($B$3="RG&amp;E",(INDEX('BCA Inputs'!$AX$14:$AX$54,MATCH(I709,'BCA Inputs'!$AW$14:$AW$54,0))*P709+INDEX('BCA Inputs'!$AY$14:$AY$54,MATCH(I709,'BCA Inputs'!$AW$14:$AW$54,0))*O709+INDEX('BCA Inputs'!$AZ$14:$AZ$54,MATCH(I709,'BCA Inputs'!$AW$14:$AW$54,0))*Q709+INDEX('BCA Inputs'!$BA$14:$BA$54,MATCH(I709,'BCA Inputs'!$AW$14:$AW$54,0))*F709+INDEX('BCA Inputs'!$BB$14:$BB$54,MATCH(I709,'BCA Inputs'!$AW$14:$AW$54,0))*G709)+L709+N709,"")),"")</f>
        <v/>
      </c>
      <c r="U709" s="234" t="str">
        <f t="shared" si="101"/>
        <v/>
      </c>
      <c r="V709" s="234" t="str">
        <f t="shared" si="102"/>
        <v/>
      </c>
      <c r="W709" s="234" t="str">
        <f t="shared" si="103"/>
        <v/>
      </c>
      <c r="Y709" s="235" t="str">
        <f t="shared" si="104"/>
        <v/>
      </c>
      <c r="Z709" s="236" t="str">
        <f>IFERROR(IF($B$3="NYSEG",INDEX('BCA Inputs'!$X$14:$X$54,MATCH(I709,'BCA Inputs'!$M$14:$M$54,0))*P709+INDEX('BCA Inputs'!$Y$14:$Y$54,MATCH(I709,'BCA Inputs'!$M$14:$M$54,0))*O709+INDEX('BCA Inputs'!$Z$14:$Z$54,MATCH(I709,'BCA Inputs'!$M$14:$M$54,0))*Q709+INDEX('BCA Inputs'!$AA$14:$AA$54,MATCH(I709,'BCA Inputs'!$M$14:$M$54,0))*F709+INDEX('BCA Inputs'!$AB$14:$AB$54,MATCH(I709,'BCA Inputs'!$M$14:$M$54,0))*G709,IF($B$3="RG&amp;E",INDEX('BCA Inputs'!$BG$14:$BG$54,MATCH(I709,'BCA Inputs'!$AW$14:$AW$54,0))*P709+INDEX('BCA Inputs'!$BH$14:$BH$54,MATCH(I709,'BCA Inputs'!$AW$14:$AW$54,0))*O709+INDEX('BCA Inputs'!$BI$14:$BI$54,MATCH(I709,'BCA Inputs'!$AW$14:$AW$54,0))*Q709+INDEX('BCA Inputs'!$BJ$14:$BJ$54,MATCH(I709,'BCA Inputs'!$AW$14:$AW$54,0))*F709+INDEX('BCA Inputs'!$BK$14:$BK$54,MATCH(I709,'BCA Inputs'!$AW$14:$AW$54,0))*G709,"")),"")</f>
        <v/>
      </c>
      <c r="AA709" s="237" t="str">
        <f t="shared" si="105"/>
        <v/>
      </c>
      <c r="AC709" s="238" t="str">
        <f>IFERROR((K709+R709)+IF($B$3="NYSEG",INDEX('BCA Inputs'!$AI$14:$AI$54,MATCH(I709,'BCA Inputs'!$M$14:$M$54,0))*P709+INDEX('BCA Inputs'!$AJ$14:$AJ$54,MATCH(I709,'BCA Inputs'!$M$14:$M$54,0))*Q709,IF($B$3="RG&amp;E",INDEX('BCA Inputs'!$BR$14:$BR$54,MATCH(I709,'BCA Inputs'!$AW$14:$AW$54,0))*P709+INDEX('BCA Inputs'!$BS$14:$BS$54,MATCH(I709,'BCA Inputs'!$AW$14:$AW$54,0))*Q709,"")),"")</f>
        <v/>
      </c>
      <c r="AD709" s="181" t="str">
        <f>IFERROR(IF($B$3="NYSEG",INDEX('BCA Inputs'!$AD$14:$AD$54,MATCH(I709,'BCA Inputs'!$M$14:$M$54,0))*P709+INDEX('BCA Inputs'!$AE$14:$AE$54,MATCH(I709,'BCA Inputs'!$M$14:$M$54,0))*O709+INDEX('BCA Inputs'!$AF$14:$AF$54,MATCH(I709,'BCA Inputs'!$M$14:$M$54,0))*Q709+INDEX('BCA Inputs'!$AG$14:$AG$54,MATCH(I709,'BCA Inputs'!$M$14:$M$54,0))*F709+INDEX('BCA Inputs'!$AH$14:$AH$54,MATCH(I709,'BCA Inputs'!$M$14:$M$54,0))*G709,IF($B$3="RG&amp;E",INDEX('BCA Inputs'!$BM$14:$BM$54,MATCH(I709,'BCA Inputs'!$AW$14:$AW$54,0))*P709+INDEX('BCA Inputs'!$BN$14:$BN$54,MATCH(I709,'BCA Inputs'!$AW$14:$AW$54,0))*O709+INDEX('BCA Inputs'!$BO$14:$BO$54,MATCH(I709,'BCA Inputs'!$AW$14:$AW$54,0))*Q709+INDEX('BCA Inputs'!$BP$14:$BP$54,MATCH(I709,'BCA Inputs'!$AW$14:$AW$54,0))*F709+INDEX('BCA Inputs'!$BQ$14:$BQ$54,MATCH(I709,'BCA Inputs'!$AW$14:$AW$54,0))*G709,"")),"")</f>
        <v/>
      </c>
      <c r="AE709" s="237" t="str">
        <f t="shared" si="106"/>
        <v/>
      </c>
      <c r="AF709" s="198">
        <f t="shared" si="108"/>
        <v>0</v>
      </c>
      <c r="AG709" s="239">
        <f t="shared" si="109"/>
        <v>0</v>
      </c>
    </row>
    <row r="710" spans="1:33">
      <c r="A710" s="228"/>
      <c r="B710" s="176"/>
      <c r="C710" s="229"/>
      <c r="D710" s="230"/>
      <c r="E710" s="230"/>
      <c r="F710" s="230"/>
      <c r="G710" s="230"/>
      <c r="H710" s="231"/>
      <c r="I710" s="231"/>
      <c r="J710" s="232"/>
      <c r="K710" s="232"/>
      <c r="L710" s="232"/>
      <c r="M710" s="181">
        <f t="shared" si="107"/>
        <v>0</v>
      </c>
      <c r="N710" s="181">
        <f>IF(H710="",0,H710*I710*'Avoided Water Savings Cost'!$C$16)</f>
        <v>0</v>
      </c>
      <c r="O710" s="545">
        <f>IF(C710="",0,IF($B$3="NYSEG",C710/(1-'Avoided Electric Costs 2020'!$W$21),IF($B$3="RG&amp;E",C710/(1-'Avoided Electric Costs 2020'!$X$21),"")))</f>
        <v>0</v>
      </c>
      <c r="P710" s="546">
        <f>IF(D710="",0,IF($B$3="NYSEG",D710/(1-'Avoided Electric Costs 2020'!$W$21),IF($B$3="RG&amp;E",D710/(1-'Avoided Electric Costs 2020'!$X$21),"")))</f>
        <v>0</v>
      </c>
      <c r="Q710" s="546">
        <f>IF(E710="",0,IF($B$3="NYSEG",E710/(1-'Avoided Natural Gas Costs 2020'!$J$34),IF($B$3="RG&amp;E",E710/(1-'Avoided Natural Gas Costs 2020'!$K$34),"")))</f>
        <v>0</v>
      </c>
      <c r="R710" s="233" t="str">
        <f>IFERROR(IF(P710*'BCA Inputs'!$C$1+Q710*'BCA Inputs'!$C$2+F710*'BCA Inputs'!$C$2+G710*'BCA Inputs'!$C$2=0,"",P710*'BCA Inputs'!$C$1+Q710*'BCA Inputs'!$C$2+F710*'BCA Inputs'!$C$2+G710*'BCA Inputs'!$C$2),"")</f>
        <v/>
      </c>
      <c r="S710" s="181" t="str">
        <f t="shared" si="100"/>
        <v/>
      </c>
      <c r="T710" s="181" t="str">
        <f>IFERROR(IF($B$3="NYSEG",(INDEX('BCA Inputs'!$N$14:$N$54,MATCH(I710,'BCA Inputs'!$M$14:$M$54,0))*P710+INDEX('BCA Inputs'!$O$14:$O$54,MATCH(I710,'BCA Inputs'!$M$14:$M$54,0))*O710+INDEX('BCA Inputs'!P:P,MATCH(I710,'BCA Inputs'!M:M,0))*Q710+INDEX('BCA Inputs'!Q:Q,MATCH(I710,'BCA Inputs'!M:M,0))*F710+INDEX('BCA Inputs'!R:R,MATCH(I710,'BCA Inputs'!M:M,0))*G710)+L710+N710,IF($B$3="RG&amp;E",(INDEX('BCA Inputs'!$AX$14:$AX$54,MATCH(I710,'BCA Inputs'!$AW$14:$AW$54,0))*P710+INDEX('BCA Inputs'!$AY$14:$AY$54,MATCH(I710,'BCA Inputs'!$AW$14:$AW$54,0))*O710+INDEX('BCA Inputs'!$AZ$14:$AZ$54,MATCH(I710,'BCA Inputs'!$AW$14:$AW$54,0))*Q710+INDEX('BCA Inputs'!$BA$14:$BA$54,MATCH(I710,'BCA Inputs'!$AW$14:$AW$54,0))*F710+INDEX('BCA Inputs'!$BB$14:$BB$54,MATCH(I710,'BCA Inputs'!$AW$14:$AW$54,0))*G710)+L710+N710,"")),"")</f>
        <v/>
      </c>
      <c r="U710" s="234" t="str">
        <f t="shared" si="101"/>
        <v/>
      </c>
      <c r="V710" s="234" t="str">
        <f t="shared" si="102"/>
        <v/>
      </c>
      <c r="W710" s="234" t="str">
        <f t="shared" si="103"/>
        <v/>
      </c>
      <c r="Y710" s="235" t="str">
        <f t="shared" si="104"/>
        <v/>
      </c>
      <c r="Z710" s="236" t="str">
        <f>IFERROR(IF($B$3="NYSEG",INDEX('BCA Inputs'!$X$14:$X$54,MATCH(I710,'BCA Inputs'!$M$14:$M$54,0))*P710+INDEX('BCA Inputs'!$Y$14:$Y$54,MATCH(I710,'BCA Inputs'!$M$14:$M$54,0))*O710+INDEX('BCA Inputs'!$Z$14:$Z$54,MATCH(I710,'BCA Inputs'!$M$14:$M$54,0))*Q710+INDEX('BCA Inputs'!$AA$14:$AA$54,MATCH(I710,'BCA Inputs'!$M$14:$M$54,0))*F710+INDEX('BCA Inputs'!$AB$14:$AB$54,MATCH(I710,'BCA Inputs'!$M$14:$M$54,0))*G710,IF($B$3="RG&amp;E",INDEX('BCA Inputs'!$BG$14:$BG$54,MATCH(I710,'BCA Inputs'!$AW$14:$AW$54,0))*P710+INDEX('BCA Inputs'!$BH$14:$BH$54,MATCH(I710,'BCA Inputs'!$AW$14:$AW$54,0))*O710+INDEX('BCA Inputs'!$BI$14:$BI$54,MATCH(I710,'BCA Inputs'!$AW$14:$AW$54,0))*Q710+INDEX('BCA Inputs'!$BJ$14:$BJ$54,MATCH(I710,'BCA Inputs'!$AW$14:$AW$54,0))*F710+INDEX('BCA Inputs'!$BK$14:$BK$54,MATCH(I710,'BCA Inputs'!$AW$14:$AW$54,0))*G710,"")),"")</f>
        <v/>
      </c>
      <c r="AA710" s="237" t="str">
        <f t="shared" si="105"/>
        <v/>
      </c>
      <c r="AC710" s="238" t="str">
        <f>IFERROR((K710+R710)+IF($B$3="NYSEG",INDEX('BCA Inputs'!$AI$14:$AI$54,MATCH(I710,'BCA Inputs'!$M$14:$M$54,0))*P710+INDEX('BCA Inputs'!$AJ$14:$AJ$54,MATCH(I710,'BCA Inputs'!$M$14:$M$54,0))*Q710,IF($B$3="RG&amp;E",INDEX('BCA Inputs'!$BR$14:$BR$54,MATCH(I710,'BCA Inputs'!$AW$14:$AW$54,0))*P710+INDEX('BCA Inputs'!$BS$14:$BS$54,MATCH(I710,'BCA Inputs'!$AW$14:$AW$54,0))*Q710,"")),"")</f>
        <v/>
      </c>
      <c r="AD710" s="181" t="str">
        <f>IFERROR(IF($B$3="NYSEG",INDEX('BCA Inputs'!$AD$14:$AD$54,MATCH(I710,'BCA Inputs'!$M$14:$M$54,0))*P710+INDEX('BCA Inputs'!$AE$14:$AE$54,MATCH(I710,'BCA Inputs'!$M$14:$M$54,0))*O710+INDEX('BCA Inputs'!$AF$14:$AF$54,MATCH(I710,'BCA Inputs'!$M$14:$M$54,0))*Q710+INDEX('BCA Inputs'!$AG$14:$AG$54,MATCH(I710,'BCA Inputs'!$M$14:$M$54,0))*F710+INDEX('BCA Inputs'!$AH$14:$AH$54,MATCH(I710,'BCA Inputs'!$M$14:$M$54,0))*G710,IF($B$3="RG&amp;E",INDEX('BCA Inputs'!$BM$14:$BM$54,MATCH(I710,'BCA Inputs'!$AW$14:$AW$54,0))*P710+INDEX('BCA Inputs'!$BN$14:$BN$54,MATCH(I710,'BCA Inputs'!$AW$14:$AW$54,0))*O710+INDEX('BCA Inputs'!$BO$14:$BO$54,MATCH(I710,'BCA Inputs'!$AW$14:$AW$54,0))*Q710+INDEX('BCA Inputs'!$BP$14:$BP$54,MATCH(I710,'BCA Inputs'!$AW$14:$AW$54,0))*F710+INDEX('BCA Inputs'!$BQ$14:$BQ$54,MATCH(I710,'BCA Inputs'!$AW$14:$AW$54,0))*G710,"")),"")</f>
        <v/>
      </c>
      <c r="AE710" s="237" t="str">
        <f t="shared" si="106"/>
        <v/>
      </c>
      <c r="AF710" s="198">
        <f t="shared" si="108"/>
        <v>0</v>
      </c>
      <c r="AG710" s="239">
        <f t="shared" si="109"/>
        <v>0</v>
      </c>
    </row>
    <row r="711" spans="1:33">
      <c r="A711" s="228"/>
      <c r="B711" s="176"/>
      <c r="C711" s="229"/>
      <c r="D711" s="230"/>
      <c r="E711" s="230"/>
      <c r="F711" s="230"/>
      <c r="G711" s="230"/>
      <c r="H711" s="231"/>
      <c r="I711" s="231"/>
      <c r="J711" s="232"/>
      <c r="K711" s="232"/>
      <c r="L711" s="232"/>
      <c r="M711" s="181">
        <f t="shared" si="107"/>
        <v>0</v>
      </c>
      <c r="N711" s="181">
        <f>IF(H711="",0,H711*I711*'Avoided Water Savings Cost'!$C$16)</f>
        <v>0</v>
      </c>
      <c r="O711" s="545">
        <f>IF(C711="",0,IF($B$3="NYSEG",C711/(1-'Avoided Electric Costs 2020'!$W$21),IF($B$3="RG&amp;E",C711/(1-'Avoided Electric Costs 2020'!$X$21),"")))</f>
        <v>0</v>
      </c>
      <c r="P711" s="546">
        <f>IF(D711="",0,IF($B$3="NYSEG",D711/(1-'Avoided Electric Costs 2020'!$W$21),IF($B$3="RG&amp;E",D711/(1-'Avoided Electric Costs 2020'!$X$21),"")))</f>
        <v>0</v>
      </c>
      <c r="Q711" s="546">
        <f>IF(E711="",0,IF($B$3="NYSEG",E711/(1-'Avoided Natural Gas Costs 2020'!$J$34),IF($B$3="RG&amp;E",E711/(1-'Avoided Natural Gas Costs 2020'!$K$34),"")))</f>
        <v>0</v>
      </c>
      <c r="R711" s="233" t="str">
        <f>IFERROR(IF(P711*'BCA Inputs'!$C$1+Q711*'BCA Inputs'!$C$2+F711*'BCA Inputs'!$C$2+G711*'BCA Inputs'!$C$2=0,"",P711*'BCA Inputs'!$C$1+Q711*'BCA Inputs'!$C$2+F711*'BCA Inputs'!$C$2+G711*'BCA Inputs'!$C$2),"")</f>
        <v/>
      </c>
      <c r="S711" s="181" t="str">
        <f t="shared" si="100"/>
        <v/>
      </c>
      <c r="T711" s="181" t="str">
        <f>IFERROR(IF($B$3="NYSEG",(INDEX('BCA Inputs'!$N$14:$N$54,MATCH(I711,'BCA Inputs'!$M$14:$M$54,0))*P711+INDEX('BCA Inputs'!$O$14:$O$54,MATCH(I711,'BCA Inputs'!$M$14:$M$54,0))*O711+INDEX('BCA Inputs'!P:P,MATCH(I711,'BCA Inputs'!M:M,0))*Q711+INDEX('BCA Inputs'!Q:Q,MATCH(I711,'BCA Inputs'!M:M,0))*F711+INDEX('BCA Inputs'!R:R,MATCH(I711,'BCA Inputs'!M:M,0))*G711)+L711+N711,IF($B$3="RG&amp;E",(INDEX('BCA Inputs'!$AX$14:$AX$54,MATCH(I711,'BCA Inputs'!$AW$14:$AW$54,0))*P711+INDEX('BCA Inputs'!$AY$14:$AY$54,MATCH(I711,'BCA Inputs'!$AW$14:$AW$54,0))*O711+INDEX('BCA Inputs'!$AZ$14:$AZ$54,MATCH(I711,'BCA Inputs'!$AW$14:$AW$54,0))*Q711+INDEX('BCA Inputs'!$BA$14:$BA$54,MATCH(I711,'BCA Inputs'!$AW$14:$AW$54,0))*F711+INDEX('BCA Inputs'!$BB$14:$BB$54,MATCH(I711,'BCA Inputs'!$AW$14:$AW$54,0))*G711)+L711+N711,"")),"")</f>
        <v/>
      </c>
      <c r="U711" s="234" t="str">
        <f t="shared" si="101"/>
        <v/>
      </c>
      <c r="V711" s="234" t="str">
        <f t="shared" si="102"/>
        <v/>
      </c>
      <c r="W711" s="234" t="str">
        <f t="shared" si="103"/>
        <v/>
      </c>
      <c r="Y711" s="235" t="str">
        <f t="shared" si="104"/>
        <v/>
      </c>
      <c r="Z711" s="236" t="str">
        <f>IFERROR(IF($B$3="NYSEG",INDEX('BCA Inputs'!$X$14:$X$54,MATCH(I711,'BCA Inputs'!$M$14:$M$54,0))*P711+INDEX('BCA Inputs'!$Y$14:$Y$54,MATCH(I711,'BCA Inputs'!$M$14:$M$54,0))*O711+INDEX('BCA Inputs'!$Z$14:$Z$54,MATCH(I711,'BCA Inputs'!$M$14:$M$54,0))*Q711+INDEX('BCA Inputs'!$AA$14:$AA$54,MATCH(I711,'BCA Inputs'!$M$14:$M$54,0))*F711+INDEX('BCA Inputs'!$AB$14:$AB$54,MATCH(I711,'BCA Inputs'!$M$14:$M$54,0))*G711,IF($B$3="RG&amp;E",INDEX('BCA Inputs'!$BG$14:$BG$54,MATCH(I711,'BCA Inputs'!$AW$14:$AW$54,0))*P711+INDEX('BCA Inputs'!$BH$14:$BH$54,MATCH(I711,'BCA Inputs'!$AW$14:$AW$54,0))*O711+INDEX('BCA Inputs'!$BI$14:$BI$54,MATCH(I711,'BCA Inputs'!$AW$14:$AW$54,0))*Q711+INDEX('BCA Inputs'!$BJ$14:$BJ$54,MATCH(I711,'BCA Inputs'!$AW$14:$AW$54,0))*F711+INDEX('BCA Inputs'!$BK$14:$BK$54,MATCH(I711,'BCA Inputs'!$AW$14:$AW$54,0))*G711,"")),"")</f>
        <v/>
      </c>
      <c r="AA711" s="237" t="str">
        <f t="shared" si="105"/>
        <v/>
      </c>
      <c r="AC711" s="238" t="str">
        <f>IFERROR((K711+R711)+IF($B$3="NYSEG",INDEX('BCA Inputs'!$AI$14:$AI$54,MATCH(I711,'BCA Inputs'!$M$14:$M$54,0))*P711+INDEX('BCA Inputs'!$AJ$14:$AJ$54,MATCH(I711,'BCA Inputs'!$M$14:$M$54,0))*Q711,IF($B$3="RG&amp;E",INDEX('BCA Inputs'!$BR$14:$BR$54,MATCH(I711,'BCA Inputs'!$AW$14:$AW$54,0))*P711+INDEX('BCA Inputs'!$BS$14:$BS$54,MATCH(I711,'BCA Inputs'!$AW$14:$AW$54,0))*Q711,"")),"")</f>
        <v/>
      </c>
      <c r="AD711" s="181" t="str">
        <f>IFERROR(IF($B$3="NYSEG",INDEX('BCA Inputs'!$AD$14:$AD$54,MATCH(I711,'BCA Inputs'!$M$14:$M$54,0))*P711+INDEX('BCA Inputs'!$AE$14:$AE$54,MATCH(I711,'BCA Inputs'!$M$14:$M$54,0))*O711+INDEX('BCA Inputs'!$AF$14:$AF$54,MATCH(I711,'BCA Inputs'!$M$14:$M$54,0))*Q711+INDEX('BCA Inputs'!$AG$14:$AG$54,MATCH(I711,'BCA Inputs'!$M$14:$M$54,0))*F711+INDEX('BCA Inputs'!$AH$14:$AH$54,MATCH(I711,'BCA Inputs'!$M$14:$M$54,0))*G711,IF($B$3="RG&amp;E",INDEX('BCA Inputs'!$BM$14:$BM$54,MATCH(I711,'BCA Inputs'!$AW$14:$AW$54,0))*P711+INDEX('BCA Inputs'!$BN$14:$BN$54,MATCH(I711,'BCA Inputs'!$AW$14:$AW$54,0))*O711+INDEX('BCA Inputs'!$BO$14:$BO$54,MATCH(I711,'BCA Inputs'!$AW$14:$AW$54,0))*Q711+INDEX('BCA Inputs'!$BP$14:$BP$54,MATCH(I711,'BCA Inputs'!$AW$14:$AW$54,0))*F711+INDEX('BCA Inputs'!$BQ$14:$BQ$54,MATCH(I711,'BCA Inputs'!$AW$14:$AW$54,0))*G711,"")),"")</f>
        <v/>
      </c>
      <c r="AE711" s="237" t="str">
        <f t="shared" si="106"/>
        <v/>
      </c>
      <c r="AF711" s="198">
        <f t="shared" si="108"/>
        <v>0</v>
      </c>
      <c r="AG711" s="239">
        <f t="shared" si="109"/>
        <v>0</v>
      </c>
    </row>
    <row r="712" spans="1:33">
      <c r="A712" s="228"/>
      <c r="B712" s="176"/>
      <c r="C712" s="229"/>
      <c r="D712" s="230"/>
      <c r="E712" s="230"/>
      <c r="F712" s="230"/>
      <c r="G712" s="230"/>
      <c r="H712" s="231"/>
      <c r="I712" s="231"/>
      <c r="J712" s="232"/>
      <c r="K712" s="232"/>
      <c r="L712" s="232"/>
      <c r="M712" s="181">
        <f t="shared" si="107"/>
        <v>0</v>
      </c>
      <c r="N712" s="181">
        <f>IF(H712="",0,H712*I712*'Avoided Water Savings Cost'!$C$16)</f>
        <v>0</v>
      </c>
      <c r="O712" s="545">
        <f>IF(C712="",0,IF($B$3="NYSEG",C712/(1-'Avoided Electric Costs 2020'!$W$21),IF($B$3="RG&amp;E",C712/(1-'Avoided Electric Costs 2020'!$X$21),"")))</f>
        <v>0</v>
      </c>
      <c r="P712" s="546">
        <f>IF(D712="",0,IF($B$3="NYSEG",D712/(1-'Avoided Electric Costs 2020'!$W$21),IF($B$3="RG&amp;E",D712/(1-'Avoided Electric Costs 2020'!$X$21),"")))</f>
        <v>0</v>
      </c>
      <c r="Q712" s="546">
        <f>IF(E712="",0,IF($B$3="NYSEG",E712/(1-'Avoided Natural Gas Costs 2020'!$J$34),IF($B$3="RG&amp;E",E712/(1-'Avoided Natural Gas Costs 2020'!$K$34),"")))</f>
        <v>0</v>
      </c>
      <c r="R712" s="233" t="str">
        <f>IFERROR(IF(P712*'BCA Inputs'!$C$1+Q712*'BCA Inputs'!$C$2+F712*'BCA Inputs'!$C$2+G712*'BCA Inputs'!$C$2=0,"",P712*'BCA Inputs'!$C$1+Q712*'BCA Inputs'!$C$2+F712*'BCA Inputs'!$C$2+G712*'BCA Inputs'!$C$2),"")</f>
        <v/>
      </c>
      <c r="S712" s="181" t="str">
        <f t="shared" si="100"/>
        <v/>
      </c>
      <c r="T712" s="181" t="str">
        <f>IFERROR(IF($B$3="NYSEG",(INDEX('BCA Inputs'!$N$14:$N$54,MATCH(I712,'BCA Inputs'!$M$14:$M$54,0))*P712+INDEX('BCA Inputs'!$O$14:$O$54,MATCH(I712,'BCA Inputs'!$M$14:$M$54,0))*O712+INDEX('BCA Inputs'!P:P,MATCH(I712,'BCA Inputs'!M:M,0))*Q712+INDEX('BCA Inputs'!Q:Q,MATCH(I712,'BCA Inputs'!M:M,0))*F712+INDEX('BCA Inputs'!R:R,MATCH(I712,'BCA Inputs'!M:M,0))*G712)+L712+N712,IF($B$3="RG&amp;E",(INDEX('BCA Inputs'!$AX$14:$AX$54,MATCH(I712,'BCA Inputs'!$AW$14:$AW$54,0))*P712+INDEX('BCA Inputs'!$AY$14:$AY$54,MATCH(I712,'BCA Inputs'!$AW$14:$AW$54,0))*O712+INDEX('BCA Inputs'!$AZ$14:$AZ$54,MATCH(I712,'BCA Inputs'!$AW$14:$AW$54,0))*Q712+INDEX('BCA Inputs'!$BA$14:$BA$54,MATCH(I712,'BCA Inputs'!$AW$14:$AW$54,0))*F712+INDEX('BCA Inputs'!$BB$14:$BB$54,MATCH(I712,'BCA Inputs'!$AW$14:$AW$54,0))*G712)+L712+N712,"")),"")</f>
        <v/>
      </c>
      <c r="U712" s="234" t="str">
        <f t="shared" si="101"/>
        <v/>
      </c>
      <c r="V712" s="234" t="str">
        <f t="shared" si="102"/>
        <v/>
      </c>
      <c r="W712" s="234" t="str">
        <f t="shared" si="103"/>
        <v/>
      </c>
      <c r="Y712" s="235" t="str">
        <f t="shared" si="104"/>
        <v/>
      </c>
      <c r="Z712" s="236" t="str">
        <f>IFERROR(IF($B$3="NYSEG",INDEX('BCA Inputs'!$X$14:$X$54,MATCH(I712,'BCA Inputs'!$M$14:$M$54,0))*P712+INDEX('BCA Inputs'!$Y$14:$Y$54,MATCH(I712,'BCA Inputs'!$M$14:$M$54,0))*O712+INDEX('BCA Inputs'!$Z$14:$Z$54,MATCH(I712,'BCA Inputs'!$M$14:$M$54,0))*Q712+INDEX('BCA Inputs'!$AA$14:$AA$54,MATCH(I712,'BCA Inputs'!$M$14:$M$54,0))*F712+INDEX('BCA Inputs'!$AB$14:$AB$54,MATCH(I712,'BCA Inputs'!$M$14:$M$54,0))*G712,IF($B$3="RG&amp;E",INDEX('BCA Inputs'!$BG$14:$BG$54,MATCH(I712,'BCA Inputs'!$AW$14:$AW$54,0))*P712+INDEX('BCA Inputs'!$BH$14:$BH$54,MATCH(I712,'BCA Inputs'!$AW$14:$AW$54,0))*O712+INDEX('BCA Inputs'!$BI$14:$BI$54,MATCH(I712,'BCA Inputs'!$AW$14:$AW$54,0))*Q712+INDEX('BCA Inputs'!$BJ$14:$BJ$54,MATCH(I712,'BCA Inputs'!$AW$14:$AW$54,0))*F712+INDEX('BCA Inputs'!$BK$14:$BK$54,MATCH(I712,'BCA Inputs'!$AW$14:$AW$54,0))*G712,"")),"")</f>
        <v/>
      </c>
      <c r="AA712" s="237" t="str">
        <f t="shared" si="105"/>
        <v/>
      </c>
      <c r="AC712" s="238" t="str">
        <f>IFERROR((K712+R712)+IF($B$3="NYSEG",INDEX('BCA Inputs'!$AI$14:$AI$54,MATCH(I712,'BCA Inputs'!$M$14:$M$54,0))*P712+INDEX('BCA Inputs'!$AJ$14:$AJ$54,MATCH(I712,'BCA Inputs'!$M$14:$M$54,0))*Q712,IF($B$3="RG&amp;E",INDEX('BCA Inputs'!$BR$14:$BR$54,MATCH(I712,'BCA Inputs'!$AW$14:$AW$54,0))*P712+INDEX('BCA Inputs'!$BS$14:$BS$54,MATCH(I712,'BCA Inputs'!$AW$14:$AW$54,0))*Q712,"")),"")</f>
        <v/>
      </c>
      <c r="AD712" s="181" t="str">
        <f>IFERROR(IF($B$3="NYSEG",INDEX('BCA Inputs'!$AD$14:$AD$54,MATCH(I712,'BCA Inputs'!$M$14:$M$54,0))*P712+INDEX('BCA Inputs'!$AE$14:$AE$54,MATCH(I712,'BCA Inputs'!$M$14:$M$54,0))*O712+INDEX('BCA Inputs'!$AF$14:$AF$54,MATCH(I712,'BCA Inputs'!$M$14:$M$54,0))*Q712+INDEX('BCA Inputs'!$AG$14:$AG$54,MATCH(I712,'BCA Inputs'!$M$14:$M$54,0))*F712+INDEX('BCA Inputs'!$AH$14:$AH$54,MATCH(I712,'BCA Inputs'!$M$14:$M$54,0))*G712,IF($B$3="RG&amp;E",INDEX('BCA Inputs'!$BM$14:$BM$54,MATCH(I712,'BCA Inputs'!$AW$14:$AW$54,0))*P712+INDEX('BCA Inputs'!$BN$14:$BN$54,MATCH(I712,'BCA Inputs'!$AW$14:$AW$54,0))*O712+INDEX('BCA Inputs'!$BO$14:$BO$54,MATCH(I712,'BCA Inputs'!$AW$14:$AW$54,0))*Q712+INDEX('BCA Inputs'!$BP$14:$BP$54,MATCH(I712,'BCA Inputs'!$AW$14:$AW$54,0))*F712+INDEX('BCA Inputs'!$BQ$14:$BQ$54,MATCH(I712,'BCA Inputs'!$AW$14:$AW$54,0))*G712,"")),"")</f>
        <v/>
      </c>
      <c r="AE712" s="237" t="str">
        <f t="shared" si="106"/>
        <v/>
      </c>
      <c r="AF712" s="198">
        <f t="shared" si="108"/>
        <v>0</v>
      </c>
      <c r="AG712" s="239">
        <f t="shared" si="109"/>
        <v>0</v>
      </c>
    </row>
    <row r="713" spans="1:33">
      <c r="A713" s="228"/>
      <c r="B713" s="176"/>
      <c r="C713" s="229"/>
      <c r="D713" s="230"/>
      <c r="E713" s="230"/>
      <c r="F713" s="230"/>
      <c r="G713" s="230"/>
      <c r="H713" s="231"/>
      <c r="I713" s="231"/>
      <c r="J713" s="232"/>
      <c r="K713" s="232"/>
      <c r="L713" s="232"/>
      <c r="M713" s="181">
        <f t="shared" si="107"/>
        <v>0</v>
      </c>
      <c r="N713" s="181">
        <f>IF(H713="",0,H713*I713*'Avoided Water Savings Cost'!$C$16)</f>
        <v>0</v>
      </c>
      <c r="O713" s="545">
        <f>IF(C713="",0,IF($B$3="NYSEG",C713/(1-'Avoided Electric Costs 2020'!$W$21),IF($B$3="RG&amp;E",C713/(1-'Avoided Electric Costs 2020'!$X$21),"")))</f>
        <v>0</v>
      </c>
      <c r="P713" s="546">
        <f>IF(D713="",0,IF($B$3="NYSEG",D713/(1-'Avoided Electric Costs 2020'!$W$21),IF($B$3="RG&amp;E",D713/(1-'Avoided Electric Costs 2020'!$X$21),"")))</f>
        <v>0</v>
      </c>
      <c r="Q713" s="546">
        <f>IF(E713="",0,IF($B$3="NYSEG",E713/(1-'Avoided Natural Gas Costs 2020'!$J$34),IF($B$3="RG&amp;E",E713/(1-'Avoided Natural Gas Costs 2020'!$K$34),"")))</f>
        <v>0</v>
      </c>
      <c r="R713" s="233" t="str">
        <f>IFERROR(IF(P713*'BCA Inputs'!$C$1+Q713*'BCA Inputs'!$C$2+F713*'BCA Inputs'!$C$2+G713*'BCA Inputs'!$C$2=0,"",P713*'BCA Inputs'!$C$1+Q713*'BCA Inputs'!$C$2+F713*'BCA Inputs'!$C$2+G713*'BCA Inputs'!$C$2),"")</f>
        <v/>
      </c>
      <c r="S713" s="181" t="str">
        <f t="shared" si="100"/>
        <v/>
      </c>
      <c r="T713" s="181" t="str">
        <f>IFERROR(IF($B$3="NYSEG",(INDEX('BCA Inputs'!$N$14:$N$54,MATCH(I713,'BCA Inputs'!$M$14:$M$54,0))*P713+INDEX('BCA Inputs'!$O$14:$O$54,MATCH(I713,'BCA Inputs'!$M$14:$M$54,0))*O713+INDEX('BCA Inputs'!P:P,MATCH(I713,'BCA Inputs'!M:M,0))*Q713+INDEX('BCA Inputs'!Q:Q,MATCH(I713,'BCA Inputs'!M:M,0))*F713+INDEX('BCA Inputs'!R:R,MATCH(I713,'BCA Inputs'!M:M,0))*G713)+L713+N713,IF($B$3="RG&amp;E",(INDEX('BCA Inputs'!$AX$14:$AX$54,MATCH(I713,'BCA Inputs'!$AW$14:$AW$54,0))*P713+INDEX('BCA Inputs'!$AY$14:$AY$54,MATCH(I713,'BCA Inputs'!$AW$14:$AW$54,0))*O713+INDEX('BCA Inputs'!$AZ$14:$AZ$54,MATCH(I713,'BCA Inputs'!$AW$14:$AW$54,0))*Q713+INDEX('BCA Inputs'!$BA$14:$BA$54,MATCH(I713,'BCA Inputs'!$AW$14:$AW$54,0))*F713+INDEX('BCA Inputs'!$BB$14:$BB$54,MATCH(I713,'BCA Inputs'!$AW$14:$AW$54,0))*G713)+L713+N713,"")),"")</f>
        <v/>
      </c>
      <c r="U713" s="234" t="str">
        <f t="shared" si="101"/>
        <v/>
      </c>
      <c r="V713" s="234" t="str">
        <f t="shared" si="102"/>
        <v/>
      </c>
      <c r="W713" s="234" t="str">
        <f t="shared" si="103"/>
        <v/>
      </c>
      <c r="Y713" s="235" t="str">
        <f t="shared" si="104"/>
        <v/>
      </c>
      <c r="Z713" s="236" t="str">
        <f>IFERROR(IF($B$3="NYSEG",INDEX('BCA Inputs'!$X$14:$X$54,MATCH(I713,'BCA Inputs'!$M$14:$M$54,0))*P713+INDEX('BCA Inputs'!$Y$14:$Y$54,MATCH(I713,'BCA Inputs'!$M$14:$M$54,0))*O713+INDEX('BCA Inputs'!$Z$14:$Z$54,MATCH(I713,'BCA Inputs'!$M$14:$M$54,0))*Q713+INDEX('BCA Inputs'!$AA$14:$AA$54,MATCH(I713,'BCA Inputs'!$M$14:$M$54,0))*F713+INDEX('BCA Inputs'!$AB$14:$AB$54,MATCH(I713,'BCA Inputs'!$M$14:$M$54,0))*G713,IF($B$3="RG&amp;E",INDEX('BCA Inputs'!$BG$14:$BG$54,MATCH(I713,'BCA Inputs'!$AW$14:$AW$54,0))*P713+INDEX('BCA Inputs'!$BH$14:$BH$54,MATCH(I713,'BCA Inputs'!$AW$14:$AW$54,0))*O713+INDEX('BCA Inputs'!$BI$14:$BI$54,MATCH(I713,'BCA Inputs'!$AW$14:$AW$54,0))*Q713+INDEX('BCA Inputs'!$BJ$14:$BJ$54,MATCH(I713,'BCA Inputs'!$AW$14:$AW$54,0))*F713+INDEX('BCA Inputs'!$BK$14:$BK$54,MATCH(I713,'BCA Inputs'!$AW$14:$AW$54,0))*G713,"")),"")</f>
        <v/>
      </c>
      <c r="AA713" s="237" t="str">
        <f t="shared" si="105"/>
        <v/>
      </c>
      <c r="AC713" s="238" t="str">
        <f>IFERROR((K713+R713)+IF($B$3="NYSEG",INDEX('BCA Inputs'!$AI$14:$AI$54,MATCH(I713,'BCA Inputs'!$M$14:$M$54,0))*P713+INDEX('BCA Inputs'!$AJ$14:$AJ$54,MATCH(I713,'BCA Inputs'!$M$14:$M$54,0))*Q713,IF($B$3="RG&amp;E",INDEX('BCA Inputs'!$BR$14:$BR$54,MATCH(I713,'BCA Inputs'!$AW$14:$AW$54,0))*P713+INDEX('BCA Inputs'!$BS$14:$BS$54,MATCH(I713,'BCA Inputs'!$AW$14:$AW$54,0))*Q713,"")),"")</f>
        <v/>
      </c>
      <c r="AD713" s="181" t="str">
        <f>IFERROR(IF($B$3="NYSEG",INDEX('BCA Inputs'!$AD$14:$AD$54,MATCH(I713,'BCA Inputs'!$M$14:$M$54,0))*P713+INDEX('BCA Inputs'!$AE$14:$AE$54,MATCH(I713,'BCA Inputs'!$M$14:$M$54,0))*O713+INDEX('BCA Inputs'!$AF$14:$AF$54,MATCH(I713,'BCA Inputs'!$M$14:$M$54,0))*Q713+INDEX('BCA Inputs'!$AG$14:$AG$54,MATCH(I713,'BCA Inputs'!$M$14:$M$54,0))*F713+INDEX('BCA Inputs'!$AH$14:$AH$54,MATCH(I713,'BCA Inputs'!$M$14:$M$54,0))*G713,IF($B$3="RG&amp;E",INDEX('BCA Inputs'!$BM$14:$BM$54,MATCH(I713,'BCA Inputs'!$AW$14:$AW$54,0))*P713+INDEX('BCA Inputs'!$BN$14:$BN$54,MATCH(I713,'BCA Inputs'!$AW$14:$AW$54,0))*O713+INDEX('BCA Inputs'!$BO$14:$BO$54,MATCH(I713,'BCA Inputs'!$AW$14:$AW$54,0))*Q713+INDEX('BCA Inputs'!$BP$14:$BP$54,MATCH(I713,'BCA Inputs'!$AW$14:$AW$54,0))*F713+INDEX('BCA Inputs'!$BQ$14:$BQ$54,MATCH(I713,'BCA Inputs'!$AW$14:$AW$54,0))*G713,"")),"")</f>
        <v/>
      </c>
      <c r="AE713" s="237" t="str">
        <f t="shared" si="106"/>
        <v/>
      </c>
      <c r="AF713" s="198">
        <f t="shared" si="108"/>
        <v>0</v>
      </c>
      <c r="AG713" s="239">
        <f t="shared" si="109"/>
        <v>0</v>
      </c>
    </row>
    <row r="714" spans="1:33">
      <c r="A714" s="228"/>
      <c r="B714" s="176"/>
      <c r="C714" s="229"/>
      <c r="D714" s="230"/>
      <c r="E714" s="230"/>
      <c r="F714" s="230"/>
      <c r="G714" s="230"/>
      <c r="H714" s="231"/>
      <c r="I714" s="231"/>
      <c r="J714" s="232"/>
      <c r="K714" s="232"/>
      <c r="L714" s="232"/>
      <c r="M714" s="181">
        <f t="shared" si="107"/>
        <v>0</v>
      </c>
      <c r="N714" s="181">
        <f>IF(H714="",0,H714*I714*'Avoided Water Savings Cost'!$C$16)</f>
        <v>0</v>
      </c>
      <c r="O714" s="545">
        <f>IF(C714="",0,IF($B$3="NYSEG",C714/(1-'Avoided Electric Costs 2020'!$W$21),IF($B$3="RG&amp;E",C714/(1-'Avoided Electric Costs 2020'!$X$21),"")))</f>
        <v>0</v>
      </c>
      <c r="P714" s="546">
        <f>IF(D714="",0,IF($B$3="NYSEG",D714/(1-'Avoided Electric Costs 2020'!$W$21),IF($B$3="RG&amp;E",D714/(1-'Avoided Electric Costs 2020'!$X$21),"")))</f>
        <v>0</v>
      </c>
      <c r="Q714" s="546">
        <f>IF(E714="",0,IF($B$3="NYSEG",E714/(1-'Avoided Natural Gas Costs 2020'!$J$34),IF($B$3="RG&amp;E",E714/(1-'Avoided Natural Gas Costs 2020'!$K$34),"")))</f>
        <v>0</v>
      </c>
      <c r="R714" s="233" t="str">
        <f>IFERROR(IF(P714*'BCA Inputs'!$C$1+Q714*'BCA Inputs'!$C$2+F714*'BCA Inputs'!$C$2+G714*'BCA Inputs'!$C$2=0,"",P714*'BCA Inputs'!$C$1+Q714*'BCA Inputs'!$C$2+F714*'BCA Inputs'!$C$2+G714*'BCA Inputs'!$C$2),"")</f>
        <v/>
      </c>
      <c r="S714" s="181" t="str">
        <f t="shared" si="100"/>
        <v/>
      </c>
      <c r="T714" s="181" t="str">
        <f>IFERROR(IF($B$3="NYSEG",(INDEX('BCA Inputs'!$N$14:$N$54,MATCH(I714,'BCA Inputs'!$M$14:$M$54,0))*P714+INDEX('BCA Inputs'!$O$14:$O$54,MATCH(I714,'BCA Inputs'!$M$14:$M$54,0))*O714+INDEX('BCA Inputs'!P:P,MATCH(I714,'BCA Inputs'!M:M,0))*Q714+INDEX('BCA Inputs'!Q:Q,MATCH(I714,'BCA Inputs'!M:M,0))*F714+INDEX('BCA Inputs'!R:R,MATCH(I714,'BCA Inputs'!M:M,0))*G714)+L714+N714,IF($B$3="RG&amp;E",(INDEX('BCA Inputs'!$AX$14:$AX$54,MATCH(I714,'BCA Inputs'!$AW$14:$AW$54,0))*P714+INDEX('BCA Inputs'!$AY$14:$AY$54,MATCH(I714,'BCA Inputs'!$AW$14:$AW$54,0))*O714+INDEX('BCA Inputs'!$AZ$14:$AZ$54,MATCH(I714,'BCA Inputs'!$AW$14:$AW$54,0))*Q714+INDEX('BCA Inputs'!$BA$14:$BA$54,MATCH(I714,'BCA Inputs'!$AW$14:$AW$54,0))*F714+INDEX('BCA Inputs'!$BB$14:$BB$54,MATCH(I714,'BCA Inputs'!$AW$14:$AW$54,0))*G714)+L714+N714,"")),"")</f>
        <v/>
      </c>
      <c r="U714" s="234" t="str">
        <f t="shared" si="101"/>
        <v/>
      </c>
      <c r="V714" s="234" t="str">
        <f t="shared" si="102"/>
        <v/>
      </c>
      <c r="W714" s="234" t="str">
        <f t="shared" si="103"/>
        <v/>
      </c>
      <c r="Y714" s="235" t="str">
        <f t="shared" si="104"/>
        <v/>
      </c>
      <c r="Z714" s="236" t="str">
        <f>IFERROR(IF($B$3="NYSEG",INDEX('BCA Inputs'!$X$14:$X$54,MATCH(I714,'BCA Inputs'!$M$14:$M$54,0))*P714+INDEX('BCA Inputs'!$Y$14:$Y$54,MATCH(I714,'BCA Inputs'!$M$14:$M$54,0))*O714+INDEX('BCA Inputs'!$Z$14:$Z$54,MATCH(I714,'BCA Inputs'!$M$14:$M$54,0))*Q714+INDEX('BCA Inputs'!$AA$14:$AA$54,MATCH(I714,'BCA Inputs'!$M$14:$M$54,0))*F714+INDEX('BCA Inputs'!$AB$14:$AB$54,MATCH(I714,'BCA Inputs'!$M$14:$M$54,0))*G714,IF($B$3="RG&amp;E",INDEX('BCA Inputs'!$BG$14:$BG$54,MATCH(I714,'BCA Inputs'!$AW$14:$AW$54,0))*P714+INDEX('BCA Inputs'!$BH$14:$BH$54,MATCH(I714,'BCA Inputs'!$AW$14:$AW$54,0))*O714+INDEX('BCA Inputs'!$BI$14:$BI$54,MATCH(I714,'BCA Inputs'!$AW$14:$AW$54,0))*Q714+INDEX('BCA Inputs'!$BJ$14:$BJ$54,MATCH(I714,'BCA Inputs'!$AW$14:$AW$54,0))*F714+INDEX('BCA Inputs'!$BK$14:$BK$54,MATCH(I714,'BCA Inputs'!$AW$14:$AW$54,0))*G714,"")),"")</f>
        <v/>
      </c>
      <c r="AA714" s="237" t="str">
        <f t="shared" si="105"/>
        <v/>
      </c>
      <c r="AC714" s="238" t="str">
        <f>IFERROR((K714+R714)+IF($B$3="NYSEG",INDEX('BCA Inputs'!$AI$14:$AI$54,MATCH(I714,'BCA Inputs'!$M$14:$M$54,0))*P714+INDEX('BCA Inputs'!$AJ$14:$AJ$54,MATCH(I714,'BCA Inputs'!$M$14:$M$54,0))*Q714,IF($B$3="RG&amp;E",INDEX('BCA Inputs'!$BR$14:$BR$54,MATCH(I714,'BCA Inputs'!$AW$14:$AW$54,0))*P714+INDEX('BCA Inputs'!$BS$14:$BS$54,MATCH(I714,'BCA Inputs'!$AW$14:$AW$54,0))*Q714,"")),"")</f>
        <v/>
      </c>
      <c r="AD714" s="181" t="str">
        <f>IFERROR(IF($B$3="NYSEG",INDEX('BCA Inputs'!$AD$14:$AD$54,MATCH(I714,'BCA Inputs'!$M$14:$M$54,0))*P714+INDEX('BCA Inputs'!$AE$14:$AE$54,MATCH(I714,'BCA Inputs'!$M$14:$M$54,0))*O714+INDEX('BCA Inputs'!$AF$14:$AF$54,MATCH(I714,'BCA Inputs'!$M$14:$M$54,0))*Q714+INDEX('BCA Inputs'!$AG$14:$AG$54,MATCH(I714,'BCA Inputs'!$M$14:$M$54,0))*F714+INDEX('BCA Inputs'!$AH$14:$AH$54,MATCH(I714,'BCA Inputs'!$M$14:$M$54,0))*G714,IF($B$3="RG&amp;E",INDEX('BCA Inputs'!$BM$14:$BM$54,MATCH(I714,'BCA Inputs'!$AW$14:$AW$54,0))*P714+INDEX('BCA Inputs'!$BN$14:$BN$54,MATCH(I714,'BCA Inputs'!$AW$14:$AW$54,0))*O714+INDEX('BCA Inputs'!$BO$14:$BO$54,MATCH(I714,'BCA Inputs'!$AW$14:$AW$54,0))*Q714+INDEX('BCA Inputs'!$BP$14:$BP$54,MATCH(I714,'BCA Inputs'!$AW$14:$AW$54,0))*F714+INDEX('BCA Inputs'!$BQ$14:$BQ$54,MATCH(I714,'BCA Inputs'!$AW$14:$AW$54,0))*G714,"")),"")</f>
        <v/>
      </c>
      <c r="AE714" s="237" t="str">
        <f t="shared" si="106"/>
        <v/>
      </c>
      <c r="AF714" s="198">
        <f t="shared" si="108"/>
        <v>0</v>
      </c>
      <c r="AG714" s="239">
        <f t="shared" si="109"/>
        <v>0</v>
      </c>
    </row>
    <row r="715" spans="1:33">
      <c r="A715" s="228"/>
      <c r="B715" s="176"/>
      <c r="C715" s="229"/>
      <c r="D715" s="230"/>
      <c r="E715" s="230"/>
      <c r="F715" s="230"/>
      <c r="G715" s="230"/>
      <c r="H715" s="231"/>
      <c r="I715" s="231"/>
      <c r="J715" s="232"/>
      <c r="K715" s="232"/>
      <c r="L715" s="232"/>
      <c r="M715" s="181">
        <f t="shared" si="107"/>
        <v>0</v>
      </c>
      <c r="N715" s="181">
        <f>IF(H715="",0,H715*I715*'Avoided Water Savings Cost'!$C$16)</f>
        <v>0</v>
      </c>
      <c r="O715" s="545">
        <f>IF(C715="",0,IF($B$3="NYSEG",C715/(1-'Avoided Electric Costs 2020'!$W$21),IF($B$3="RG&amp;E",C715/(1-'Avoided Electric Costs 2020'!$X$21),"")))</f>
        <v>0</v>
      </c>
      <c r="P715" s="546">
        <f>IF(D715="",0,IF($B$3="NYSEG",D715/(1-'Avoided Electric Costs 2020'!$W$21),IF($B$3="RG&amp;E",D715/(1-'Avoided Electric Costs 2020'!$X$21),"")))</f>
        <v>0</v>
      </c>
      <c r="Q715" s="546">
        <f>IF(E715="",0,IF($B$3="NYSEG",E715/(1-'Avoided Natural Gas Costs 2020'!$J$34),IF($B$3="RG&amp;E",E715/(1-'Avoided Natural Gas Costs 2020'!$K$34),"")))</f>
        <v>0</v>
      </c>
      <c r="R715" s="233" t="str">
        <f>IFERROR(IF(P715*'BCA Inputs'!$C$1+Q715*'BCA Inputs'!$C$2+F715*'BCA Inputs'!$C$2+G715*'BCA Inputs'!$C$2=0,"",P715*'BCA Inputs'!$C$1+Q715*'BCA Inputs'!$C$2+F715*'BCA Inputs'!$C$2+G715*'BCA Inputs'!$C$2),"")</f>
        <v/>
      </c>
      <c r="S715" s="181" t="str">
        <f t="shared" si="100"/>
        <v/>
      </c>
      <c r="T715" s="181" t="str">
        <f>IFERROR(IF($B$3="NYSEG",(INDEX('BCA Inputs'!$N$14:$N$54,MATCH(I715,'BCA Inputs'!$M$14:$M$54,0))*P715+INDEX('BCA Inputs'!$O$14:$O$54,MATCH(I715,'BCA Inputs'!$M$14:$M$54,0))*O715+INDEX('BCA Inputs'!P:P,MATCH(I715,'BCA Inputs'!M:M,0))*Q715+INDEX('BCA Inputs'!Q:Q,MATCH(I715,'BCA Inputs'!M:M,0))*F715+INDEX('BCA Inputs'!R:R,MATCH(I715,'BCA Inputs'!M:M,0))*G715)+L715+N715,IF($B$3="RG&amp;E",(INDEX('BCA Inputs'!$AX$14:$AX$54,MATCH(I715,'BCA Inputs'!$AW$14:$AW$54,0))*P715+INDEX('BCA Inputs'!$AY$14:$AY$54,MATCH(I715,'BCA Inputs'!$AW$14:$AW$54,0))*O715+INDEX('BCA Inputs'!$AZ$14:$AZ$54,MATCH(I715,'BCA Inputs'!$AW$14:$AW$54,0))*Q715+INDEX('BCA Inputs'!$BA$14:$BA$54,MATCH(I715,'BCA Inputs'!$AW$14:$AW$54,0))*F715+INDEX('BCA Inputs'!$BB$14:$BB$54,MATCH(I715,'BCA Inputs'!$AW$14:$AW$54,0))*G715)+L715+N715,"")),"")</f>
        <v/>
      </c>
      <c r="U715" s="234" t="str">
        <f t="shared" si="101"/>
        <v/>
      </c>
      <c r="V715" s="234" t="str">
        <f t="shared" si="102"/>
        <v/>
      </c>
      <c r="W715" s="234" t="str">
        <f t="shared" si="103"/>
        <v/>
      </c>
      <c r="Y715" s="235" t="str">
        <f t="shared" si="104"/>
        <v/>
      </c>
      <c r="Z715" s="236" t="str">
        <f>IFERROR(IF($B$3="NYSEG",INDEX('BCA Inputs'!$X$14:$X$54,MATCH(I715,'BCA Inputs'!$M$14:$M$54,0))*P715+INDEX('BCA Inputs'!$Y$14:$Y$54,MATCH(I715,'BCA Inputs'!$M$14:$M$54,0))*O715+INDEX('BCA Inputs'!$Z$14:$Z$54,MATCH(I715,'BCA Inputs'!$M$14:$M$54,0))*Q715+INDEX('BCA Inputs'!$AA$14:$AA$54,MATCH(I715,'BCA Inputs'!$M$14:$M$54,0))*F715+INDEX('BCA Inputs'!$AB$14:$AB$54,MATCH(I715,'BCA Inputs'!$M$14:$M$54,0))*G715,IF($B$3="RG&amp;E",INDEX('BCA Inputs'!$BG$14:$BG$54,MATCH(I715,'BCA Inputs'!$AW$14:$AW$54,0))*P715+INDEX('BCA Inputs'!$BH$14:$BH$54,MATCH(I715,'BCA Inputs'!$AW$14:$AW$54,0))*O715+INDEX('BCA Inputs'!$BI$14:$BI$54,MATCH(I715,'BCA Inputs'!$AW$14:$AW$54,0))*Q715+INDEX('BCA Inputs'!$BJ$14:$BJ$54,MATCH(I715,'BCA Inputs'!$AW$14:$AW$54,0))*F715+INDEX('BCA Inputs'!$BK$14:$BK$54,MATCH(I715,'BCA Inputs'!$AW$14:$AW$54,0))*G715,"")),"")</f>
        <v/>
      </c>
      <c r="AA715" s="237" t="str">
        <f t="shared" si="105"/>
        <v/>
      </c>
      <c r="AC715" s="238" t="str">
        <f>IFERROR((K715+R715)+IF($B$3="NYSEG",INDEX('BCA Inputs'!$AI$14:$AI$54,MATCH(I715,'BCA Inputs'!$M$14:$M$54,0))*P715+INDEX('BCA Inputs'!$AJ$14:$AJ$54,MATCH(I715,'BCA Inputs'!$M$14:$M$54,0))*Q715,IF($B$3="RG&amp;E",INDEX('BCA Inputs'!$BR$14:$BR$54,MATCH(I715,'BCA Inputs'!$AW$14:$AW$54,0))*P715+INDEX('BCA Inputs'!$BS$14:$BS$54,MATCH(I715,'BCA Inputs'!$AW$14:$AW$54,0))*Q715,"")),"")</f>
        <v/>
      </c>
      <c r="AD715" s="181" t="str">
        <f>IFERROR(IF($B$3="NYSEG",INDEX('BCA Inputs'!$AD$14:$AD$54,MATCH(I715,'BCA Inputs'!$M$14:$M$54,0))*P715+INDEX('BCA Inputs'!$AE$14:$AE$54,MATCH(I715,'BCA Inputs'!$M$14:$M$54,0))*O715+INDEX('BCA Inputs'!$AF$14:$AF$54,MATCH(I715,'BCA Inputs'!$M$14:$M$54,0))*Q715+INDEX('BCA Inputs'!$AG$14:$AG$54,MATCH(I715,'BCA Inputs'!$M$14:$M$54,0))*F715+INDEX('BCA Inputs'!$AH$14:$AH$54,MATCH(I715,'BCA Inputs'!$M$14:$M$54,0))*G715,IF($B$3="RG&amp;E",INDEX('BCA Inputs'!$BM$14:$BM$54,MATCH(I715,'BCA Inputs'!$AW$14:$AW$54,0))*P715+INDEX('BCA Inputs'!$BN$14:$BN$54,MATCH(I715,'BCA Inputs'!$AW$14:$AW$54,0))*O715+INDEX('BCA Inputs'!$BO$14:$BO$54,MATCH(I715,'BCA Inputs'!$AW$14:$AW$54,0))*Q715+INDEX('BCA Inputs'!$BP$14:$BP$54,MATCH(I715,'BCA Inputs'!$AW$14:$AW$54,0))*F715+INDEX('BCA Inputs'!$BQ$14:$BQ$54,MATCH(I715,'BCA Inputs'!$AW$14:$AW$54,0))*G715,"")),"")</f>
        <v/>
      </c>
      <c r="AE715" s="237" t="str">
        <f t="shared" si="106"/>
        <v/>
      </c>
      <c r="AF715" s="198">
        <f t="shared" si="108"/>
        <v>0</v>
      </c>
      <c r="AG715" s="239">
        <f t="shared" si="109"/>
        <v>0</v>
      </c>
    </row>
    <row r="716" spans="1:33">
      <c r="A716" s="228"/>
      <c r="B716" s="176"/>
      <c r="C716" s="229"/>
      <c r="D716" s="230"/>
      <c r="E716" s="230"/>
      <c r="F716" s="230"/>
      <c r="G716" s="230"/>
      <c r="H716" s="231"/>
      <c r="I716" s="231"/>
      <c r="J716" s="232"/>
      <c r="K716" s="232"/>
      <c r="L716" s="232"/>
      <c r="M716" s="181">
        <f t="shared" si="107"/>
        <v>0</v>
      </c>
      <c r="N716" s="181">
        <f>IF(H716="",0,H716*I716*'Avoided Water Savings Cost'!$C$16)</f>
        <v>0</v>
      </c>
      <c r="O716" s="545">
        <f>IF(C716="",0,IF($B$3="NYSEG",C716/(1-'Avoided Electric Costs 2020'!$W$21),IF($B$3="RG&amp;E",C716/(1-'Avoided Electric Costs 2020'!$X$21),"")))</f>
        <v>0</v>
      </c>
      <c r="P716" s="546">
        <f>IF(D716="",0,IF($B$3="NYSEG",D716/(1-'Avoided Electric Costs 2020'!$W$21),IF($B$3="RG&amp;E",D716/(1-'Avoided Electric Costs 2020'!$X$21),"")))</f>
        <v>0</v>
      </c>
      <c r="Q716" s="546">
        <f>IF(E716="",0,IF($B$3="NYSEG",E716/(1-'Avoided Natural Gas Costs 2020'!$J$34),IF($B$3="RG&amp;E",E716/(1-'Avoided Natural Gas Costs 2020'!$K$34),"")))</f>
        <v>0</v>
      </c>
      <c r="R716" s="233" t="str">
        <f>IFERROR(IF(P716*'BCA Inputs'!$C$1+Q716*'BCA Inputs'!$C$2+F716*'BCA Inputs'!$C$2+G716*'BCA Inputs'!$C$2=0,"",P716*'BCA Inputs'!$C$1+Q716*'BCA Inputs'!$C$2+F716*'BCA Inputs'!$C$2+G716*'BCA Inputs'!$C$2),"")</f>
        <v/>
      </c>
      <c r="S716" s="181" t="str">
        <f t="shared" si="100"/>
        <v/>
      </c>
      <c r="T716" s="181" t="str">
        <f>IFERROR(IF($B$3="NYSEG",(INDEX('BCA Inputs'!$N$14:$N$54,MATCH(I716,'BCA Inputs'!$M$14:$M$54,0))*P716+INDEX('BCA Inputs'!$O$14:$O$54,MATCH(I716,'BCA Inputs'!$M$14:$M$54,0))*O716+INDEX('BCA Inputs'!P:P,MATCH(I716,'BCA Inputs'!M:M,0))*Q716+INDEX('BCA Inputs'!Q:Q,MATCH(I716,'BCA Inputs'!M:M,0))*F716+INDEX('BCA Inputs'!R:R,MATCH(I716,'BCA Inputs'!M:M,0))*G716)+L716+N716,IF($B$3="RG&amp;E",(INDEX('BCA Inputs'!$AX$14:$AX$54,MATCH(I716,'BCA Inputs'!$AW$14:$AW$54,0))*P716+INDEX('BCA Inputs'!$AY$14:$AY$54,MATCH(I716,'BCA Inputs'!$AW$14:$AW$54,0))*O716+INDEX('BCA Inputs'!$AZ$14:$AZ$54,MATCH(I716,'BCA Inputs'!$AW$14:$AW$54,0))*Q716+INDEX('BCA Inputs'!$BA$14:$BA$54,MATCH(I716,'BCA Inputs'!$AW$14:$AW$54,0))*F716+INDEX('BCA Inputs'!$BB$14:$BB$54,MATCH(I716,'BCA Inputs'!$AW$14:$AW$54,0))*G716)+L716+N716,"")),"")</f>
        <v/>
      </c>
      <c r="U716" s="234" t="str">
        <f t="shared" si="101"/>
        <v/>
      </c>
      <c r="V716" s="234" t="str">
        <f t="shared" si="102"/>
        <v/>
      </c>
      <c r="W716" s="234" t="str">
        <f t="shared" si="103"/>
        <v/>
      </c>
      <c r="Y716" s="235" t="str">
        <f t="shared" si="104"/>
        <v/>
      </c>
      <c r="Z716" s="236" t="str">
        <f>IFERROR(IF($B$3="NYSEG",INDEX('BCA Inputs'!$X$14:$X$54,MATCH(I716,'BCA Inputs'!$M$14:$M$54,0))*P716+INDEX('BCA Inputs'!$Y$14:$Y$54,MATCH(I716,'BCA Inputs'!$M$14:$M$54,0))*O716+INDEX('BCA Inputs'!$Z$14:$Z$54,MATCH(I716,'BCA Inputs'!$M$14:$M$54,0))*Q716+INDEX('BCA Inputs'!$AA$14:$AA$54,MATCH(I716,'BCA Inputs'!$M$14:$M$54,0))*F716+INDEX('BCA Inputs'!$AB$14:$AB$54,MATCH(I716,'BCA Inputs'!$M$14:$M$54,0))*G716,IF($B$3="RG&amp;E",INDEX('BCA Inputs'!$BG$14:$BG$54,MATCH(I716,'BCA Inputs'!$AW$14:$AW$54,0))*P716+INDEX('BCA Inputs'!$BH$14:$BH$54,MATCH(I716,'BCA Inputs'!$AW$14:$AW$54,0))*O716+INDEX('BCA Inputs'!$BI$14:$BI$54,MATCH(I716,'BCA Inputs'!$AW$14:$AW$54,0))*Q716+INDEX('BCA Inputs'!$BJ$14:$BJ$54,MATCH(I716,'BCA Inputs'!$AW$14:$AW$54,0))*F716+INDEX('BCA Inputs'!$BK$14:$BK$54,MATCH(I716,'BCA Inputs'!$AW$14:$AW$54,0))*G716,"")),"")</f>
        <v/>
      </c>
      <c r="AA716" s="237" t="str">
        <f t="shared" si="105"/>
        <v/>
      </c>
      <c r="AC716" s="238" t="str">
        <f>IFERROR((K716+R716)+IF($B$3="NYSEG",INDEX('BCA Inputs'!$AI$14:$AI$54,MATCH(I716,'BCA Inputs'!$M$14:$M$54,0))*P716+INDEX('BCA Inputs'!$AJ$14:$AJ$54,MATCH(I716,'BCA Inputs'!$M$14:$M$54,0))*Q716,IF($B$3="RG&amp;E",INDEX('BCA Inputs'!$BR$14:$BR$54,MATCH(I716,'BCA Inputs'!$AW$14:$AW$54,0))*P716+INDEX('BCA Inputs'!$BS$14:$BS$54,MATCH(I716,'BCA Inputs'!$AW$14:$AW$54,0))*Q716,"")),"")</f>
        <v/>
      </c>
      <c r="AD716" s="181" t="str">
        <f>IFERROR(IF($B$3="NYSEG",INDEX('BCA Inputs'!$AD$14:$AD$54,MATCH(I716,'BCA Inputs'!$M$14:$M$54,0))*P716+INDEX('BCA Inputs'!$AE$14:$AE$54,MATCH(I716,'BCA Inputs'!$M$14:$M$54,0))*O716+INDEX('BCA Inputs'!$AF$14:$AF$54,MATCH(I716,'BCA Inputs'!$M$14:$M$54,0))*Q716+INDEX('BCA Inputs'!$AG$14:$AG$54,MATCH(I716,'BCA Inputs'!$M$14:$M$54,0))*F716+INDEX('BCA Inputs'!$AH$14:$AH$54,MATCH(I716,'BCA Inputs'!$M$14:$M$54,0))*G716,IF($B$3="RG&amp;E",INDEX('BCA Inputs'!$BM$14:$BM$54,MATCH(I716,'BCA Inputs'!$AW$14:$AW$54,0))*P716+INDEX('BCA Inputs'!$BN$14:$BN$54,MATCH(I716,'BCA Inputs'!$AW$14:$AW$54,0))*O716+INDEX('BCA Inputs'!$BO$14:$BO$54,MATCH(I716,'BCA Inputs'!$AW$14:$AW$54,0))*Q716+INDEX('BCA Inputs'!$BP$14:$BP$54,MATCH(I716,'BCA Inputs'!$AW$14:$AW$54,0))*F716+INDEX('BCA Inputs'!$BQ$14:$BQ$54,MATCH(I716,'BCA Inputs'!$AW$14:$AW$54,0))*G716,"")),"")</f>
        <v/>
      </c>
      <c r="AE716" s="237" t="str">
        <f t="shared" si="106"/>
        <v/>
      </c>
      <c r="AF716" s="198">
        <f t="shared" si="108"/>
        <v>0</v>
      </c>
      <c r="AG716" s="239">
        <f t="shared" si="109"/>
        <v>0</v>
      </c>
    </row>
    <row r="717" spans="1:33">
      <c r="A717" s="228"/>
      <c r="B717" s="176"/>
      <c r="C717" s="229"/>
      <c r="D717" s="230"/>
      <c r="E717" s="230"/>
      <c r="F717" s="230"/>
      <c r="G717" s="230"/>
      <c r="H717" s="231"/>
      <c r="I717" s="231"/>
      <c r="J717" s="232"/>
      <c r="K717" s="232"/>
      <c r="L717" s="232"/>
      <c r="M717" s="181">
        <f t="shared" si="107"/>
        <v>0</v>
      </c>
      <c r="N717" s="181">
        <f>IF(H717="",0,H717*I717*'Avoided Water Savings Cost'!$C$16)</f>
        <v>0</v>
      </c>
      <c r="O717" s="545">
        <f>IF(C717="",0,IF($B$3="NYSEG",C717/(1-'Avoided Electric Costs 2020'!$W$21),IF($B$3="RG&amp;E",C717/(1-'Avoided Electric Costs 2020'!$X$21),"")))</f>
        <v>0</v>
      </c>
      <c r="P717" s="546">
        <f>IF(D717="",0,IF($B$3="NYSEG",D717/(1-'Avoided Electric Costs 2020'!$W$21),IF($B$3="RG&amp;E",D717/(1-'Avoided Electric Costs 2020'!$X$21),"")))</f>
        <v>0</v>
      </c>
      <c r="Q717" s="546">
        <f>IF(E717="",0,IF($B$3="NYSEG",E717/(1-'Avoided Natural Gas Costs 2020'!$J$34),IF($B$3="RG&amp;E",E717/(1-'Avoided Natural Gas Costs 2020'!$K$34),"")))</f>
        <v>0</v>
      </c>
      <c r="R717" s="233" t="str">
        <f>IFERROR(IF(P717*'BCA Inputs'!$C$1+Q717*'BCA Inputs'!$C$2+F717*'BCA Inputs'!$C$2+G717*'BCA Inputs'!$C$2=0,"",P717*'BCA Inputs'!$C$1+Q717*'BCA Inputs'!$C$2+F717*'BCA Inputs'!$C$2+G717*'BCA Inputs'!$C$2),"")</f>
        <v/>
      </c>
      <c r="S717" s="181" t="str">
        <f t="shared" si="100"/>
        <v/>
      </c>
      <c r="T717" s="181" t="str">
        <f>IFERROR(IF($B$3="NYSEG",(INDEX('BCA Inputs'!$N$14:$N$54,MATCH(I717,'BCA Inputs'!$M$14:$M$54,0))*P717+INDEX('BCA Inputs'!$O$14:$O$54,MATCH(I717,'BCA Inputs'!$M$14:$M$54,0))*O717+INDEX('BCA Inputs'!P:P,MATCH(I717,'BCA Inputs'!M:M,0))*Q717+INDEX('BCA Inputs'!Q:Q,MATCH(I717,'BCA Inputs'!M:M,0))*F717+INDEX('BCA Inputs'!R:R,MATCH(I717,'BCA Inputs'!M:M,0))*G717)+L717+N717,IF($B$3="RG&amp;E",(INDEX('BCA Inputs'!$AX$14:$AX$54,MATCH(I717,'BCA Inputs'!$AW$14:$AW$54,0))*P717+INDEX('BCA Inputs'!$AY$14:$AY$54,MATCH(I717,'BCA Inputs'!$AW$14:$AW$54,0))*O717+INDEX('BCA Inputs'!$AZ$14:$AZ$54,MATCH(I717,'BCA Inputs'!$AW$14:$AW$54,0))*Q717+INDEX('BCA Inputs'!$BA$14:$BA$54,MATCH(I717,'BCA Inputs'!$AW$14:$AW$54,0))*F717+INDEX('BCA Inputs'!$BB$14:$BB$54,MATCH(I717,'BCA Inputs'!$AW$14:$AW$54,0))*G717)+L717+N717,"")),"")</f>
        <v/>
      </c>
      <c r="U717" s="234" t="str">
        <f t="shared" si="101"/>
        <v/>
      </c>
      <c r="V717" s="234" t="str">
        <f t="shared" si="102"/>
        <v/>
      </c>
      <c r="W717" s="234" t="str">
        <f t="shared" si="103"/>
        <v/>
      </c>
      <c r="Y717" s="235" t="str">
        <f t="shared" si="104"/>
        <v/>
      </c>
      <c r="Z717" s="236" t="str">
        <f>IFERROR(IF($B$3="NYSEG",INDEX('BCA Inputs'!$X$14:$X$54,MATCH(I717,'BCA Inputs'!$M$14:$M$54,0))*P717+INDEX('BCA Inputs'!$Y$14:$Y$54,MATCH(I717,'BCA Inputs'!$M$14:$M$54,0))*O717+INDEX('BCA Inputs'!$Z$14:$Z$54,MATCH(I717,'BCA Inputs'!$M$14:$M$54,0))*Q717+INDEX('BCA Inputs'!$AA$14:$AA$54,MATCH(I717,'BCA Inputs'!$M$14:$M$54,0))*F717+INDEX('BCA Inputs'!$AB$14:$AB$54,MATCH(I717,'BCA Inputs'!$M$14:$M$54,0))*G717,IF($B$3="RG&amp;E",INDEX('BCA Inputs'!$BG$14:$BG$54,MATCH(I717,'BCA Inputs'!$AW$14:$AW$54,0))*P717+INDEX('BCA Inputs'!$BH$14:$BH$54,MATCH(I717,'BCA Inputs'!$AW$14:$AW$54,0))*O717+INDEX('BCA Inputs'!$BI$14:$BI$54,MATCH(I717,'BCA Inputs'!$AW$14:$AW$54,0))*Q717+INDEX('BCA Inputs'!$BJ$14:$BJ$54,MATCH(I717,'BCA Inputs'!$AW$14:$AW$54,0))*F717+INDEX('BCA Inputs'!$BK$14:$BK$54,MATCH(I717,'BCA Inputs'!$AW$14:$AW$54,0))*G717,"")),"")</f>
        <v/>
      </c>
      <c r="AA717" s="237" t="str">
        <f t="shared" si="105"/>
        <v/>
      </c>
      <c r="AC717" s="238" t="str">
        <f>IFERROR((K717+R717)+IF($B$3="NYSEG",INDEX('BCA Inputs'!$AI$14:$AI$54,MATCH(I717,'BCA Inputs'!$M$14:$M$54,0))*P717+INDEX('BCA Inputs'!$AJ$14:$AJ$54,MATCH(I717,'BCA Inputs'!$M$14:$M$54,0))*Q717,IF($B$3="RG&amp;E",INDEX('BCA Inputs'!$BR$14:$BR$54,MATCH(I717,'BCA Inputs'!$AW$14:$AW$54,0))*P717+INDEX('BCA Inputs'!$BS$14:$BS$54,MATCH(I717,'BCA Inputs'!$AW$14:$AW$54,0))*Q717,"")),"")</f>
        <v/>
      </c>
      <c r="AD717" s="181" t="str">
        <f>IFERROR(IF($B$3="NYSEG",INDEX('BCA Inputs'!$AD$14:$AD$54,MATCH(I717,'BCA Inputs'!$M$14:$M$54,0))*P717+INDEX('BCA Inputs'!$AE$14:$AE$54,MATCH(I717,'BCA Inputs'!$M$14:$M$54,0))*O717+INDEX('BCA Inputs'!$AF$14:$AF$54,MATCH(I717,'BCA Inputs'!$M$14:$M$54,0))*Q717+INDEX('BCA Inputs'!$AG$14:$AG$54,MATCH(I717,'BCA Inputs'!$M$14:$M$54,0))*F717+INDEX('BCA Inputs'!$AH$14:$AH$54,MATCH(I717,'BCA Inputs'!$M$14:$M$54,0))*G717,IF($B$3="RG&amp;E",INDEX('BCA Inputs'!$BM$14:$BM$54,MATCH(I717,'BCA Inputs'!$AW$14:$AW$54,0))*P717+INDEX('BCA Inputs'!$BN$14:$BN$54,MATCH(I717,'BCA Inputs'!$AW$14:$AW$54,0))*O717+INDEX('BCA Inputs'!$BO$14:$BO$54,MATCH(I717,'BCA Inputs'!$AW$14:$AW$54,0))*Q717+INDEX('BCA Inputs'!$BP$14:$BP$54,MATCH(I717,'BCA Inputs'!$AW$14:$AW$54,0))*F717+INDEX('BCA Inputs'!$BQ$14:$BQ$54,MATCH(I717,'BCA Inputs'!$AW$14:$AW$54,0))*G717,"")),"")</f>
        <v/>
      </c>
      <c r="AE717" s="237" t="str">
        <f t="shared" si="106"/>
        <v/>
      </c>
      <c r="AF717" s="198">
        <f t="shared" si="108"/>
        <v>0</v>
      </c>
      <c r="AG717" s="239">
        <f t="shared" si="109"/>
        <v>0</v>
      </c>
    </row>
    <row r="718" spans="1:33">
      <c r="A718" s="228"/>
      <c r="B718" s="176"/>
      <c r="C718" s="229"/>
      <c r="D718" s="230"/>
      <c r="E718" s="230"/>
      <c r="F718" s="230"/>
      <c r="G718" s="230"/>
      <c r="H718" s="231"/>
      <c r="I718" s="231"/>
      <c r="J718" s="232"/>
      <c r="K718" s="232"/>
      <c r="L718" s="232"/>
      <c r="M718" s="181">
        <f t="shared" si="107"/>
        <v>0</v>
      </c>
      <c r="N718" s="181">
        <f>IF(H718="",0,H718*I718*'Avoided Water Savings Cost'!$C$16)</f>
        <v>0</v>
      </c>
      <c r="O718" s="545">
        <f>IF(C718="",0,IF($B$3="NYSEG",C718/(1-'Avoided Electric Costs 2020'!$W$21),IF($B$3="RG&amp;E",C718/(1-'Avoided Electric Costs 2020'!$X$21),"")))</f>
        <v>0</v>
      </c>
      <c r="P718" s="546">
        <f>IF(D718="",0,IF($B$3="NYSEG",D718/(1-'Avoided Electric Costs 2020'!$W$21),IF($B$3="RG&amp;E",D718/(1-'Avoided Electric Costs 2020'!$X$21),"")))</f>
        <v>0</v>
      </c>
      <c r="Q718" s="546">
        <f>IF(E718="",0,IF($B$3="NYSEG",E718/(1-'Avoided Natural Gas Costs 2020'!$J$34),IF($B$3="RG&amp;E",E718/(1-'Avoided Natural Gas Costs 2020'!$K$34),"")))</f>
        <v>0</v>
      </c>
      <c r="R718" s="233" t="str">
        <f>IFERROR(IF(P718*'BCA Inputs'!$C$1+Q718*'BCA Inputs'!$C$2+F718*'BCA Inputs'!$C$2+G718*'BCA Inputs'!$C$2=0,"",P718*'BCA Inputs'!$C$1+Q718*'BCA Inputs'!$C$2+F718*'BCA Inputs'!$C$2+G718*'BCA Inputs'!$C$2),"")</f>
        <v/>
      </c>
      <c r="S718" s="181" t="str">
        <f t="shared" si="100"/>
        <v/>
      </c>
      <c r="T718" s="181" t="str">
        <f>IFERROR(IF($B$3="NYSEG",(INDEX('BCA Inputs'!$N$14:$N$54,MATCH(I718,'BCA Inputs'!$M$14:$M$54,0))*P718+INDEX('BCA Inputs'!$O$14:$O$54,MATCH(I718,'BCA Inputs'!$M$14:$M$54,0))*O718+INDEX('BCA Inputs'!P:P,MATCH(I718,'BCA Inputs'!M:M,0))*Q718+INDEX('BCA Inputs'!Q:Q,MATCH(I718,'BCA Inputs'!M:M,0))*F718+INDEX('BCA Inputs'!R:R,MATCH(I718,'BCA Inputs'!M:M,0))*G718)+L718+N718,IF($B$3="RG&amp;E",(INDEX('BCA Inputs'!$AX$14:$AX$54,MATCH(I718,'BCA Inputs'!$AW$14:$AW$54,0))*P718+INDEX('BCA Inputs'!$AY$14:$AY$54,MATCH(I718,'BCA Inputs'!$AW$14:$AW$54,0))*O718+INDEX('BCA Inputs'!$AZ$14:$AZ$54,MATCH(I718,'BCA Inputs'!$AW$14:$AW$54,0))*Q718+INDEX('BCA Inputs'!$BA$14:$BA$54,MATCH(I718,'BCA Inputs'!$AW$14:$AW$54,0))*F718+INDEX('BCA Inputs'!$BB$14:$BB$54,MATCH(I718,'BCA Inputs'!$AW$14:$AW$54,0))*G718)+L718+N718,"")),"")</f>
        <v/>
      </c>
      <c r="U718" s="234" t="str">
        <f t="shared" si="101"/>
        <v/>
      </c>
      <c r="V718" s="234" t="str">
        <f t="shared" si="102"/>
        <v/>
      </c>
      <c r="W718" s="234" t="str">
        <f t="shared" si="103"/>
        <v/>
      </c>
      <c r="Y718" s="235" t="str">
        <f t="shared" si="104"/>
        <v/>
      </c>
      <c r="Z718" s="236" t="str">
        <f>IFERROR(IF($B$3="NYSEG",INDEX('BCA Inputs'!$X$14:$X$54,MATCH(I718,'BCA Inputs'!$M$14:$M$54,0))*P718+INDEX('BCA Inputs'!$Y$14:$Y$54,MATCH(I718,'BCA Inputs'!$M$14:$M$54,0))*O718+INDEX('BCA Inputs'!$Z$14:$Z$54,MATCH(I718,'BCA Inputs'!$M$14:$M$54,0))*Q718+INDEX('BCA Inputs'!$AA$14:$AA$54,MATCH(I718,'BCA Inputs'!$M$14:$M$54,0))*F718+INDEX('BCA Inputs'!$AB$14:$AB$54,MATCH(I718,'BCA Inputs'!$M$14:$M$54,0))*G718,IF($B$3="RG&amp;E",INDEX('BCA Inputs'!$BG$14:$BG$54,MATCH(I718,'BCA Inputs'!$AW$14:$AW$54,0))*P718+INDEX('BCA Inputs'!$BH$14:$BH$54,MATCH(I718,'BCA Inputs'!$AW$14:$AW$54,0))*O718+INDEX('BCA Inputs'!$BI$14:$BI$54,MATCH(I718,'BCA Inputs'!$AW$14:$AW$54,0))*Q718+INDEX('BCA Inputs'!$BJ$14:$BJ$54,MATCH(I718,'BCA Inputs'!$AW$14:$AW$54,0))*F718+INDEX('BCA Inputs'!$BK$14:$BK$54,MATCH(I718,'BCA Inputs'!$AW$14:$AW$54,0))*G718,"")),"")</f>
        <v/>
      </c>
      <c r="AA718" s="237" t="str">
        <f t="shared" si="105"/>
        <v/>
      </c>
      <c r="AC718" s="238" t="str">
        <f>IFERROR((K718+R718)+IF($B$3="NYSEG",INDEX('BCA Inputs'!$AI$14:$AI$54,MATCH(I718,'BCA Inputs'!$M$14:$M$54,0))*P718+INDEX('BCA Inputs'!$AJ$14:$AJ$54,MATCH(I718,'BCA Inputs'!$M$14:$M$54,0))*Q718,IF($B$3="RG&amp;E",INDEX('BCA Inputs'!$BR$14:$BR$54,MATCH(I718,'BCA Inputs'!$AW$14:$AW$54,0))*P718+INDEX('BCA Inputs'!$BS$14:$BS$54,MATCH(I718,'BCA Inputs'!$AW$14:$AW$54,0))*Q718,"")),"")</f>
        <v/>
      </c>
      <c r="AD718" s="181" t="str">
        <f>IFERROR(IF($B$3="NYSEG",INDEX('BCA Inputs'!$AD$14:$AD$54,MATCH(I718,'BCA Inputs'!$M$14:$M$54,0))*P718+INDEX('BCA Inputs'!$AE$14:$AE$54,MATCH(I718,'BCA Inputs'!$M$14:$M$54,0))*O718+INDEX('BCA Inputs'!$AF$14:$AF$54,MATCH(I718,'BCA Inputs'!$M$14:$M$54,0))*Q718+INDEX('BCA Inputs'!$AG$14:$AG$54,MATCH(I718,'BCA Inputs'!$M$14:$M$54,0))*F718+INDEX('BCA Inputs'!$AH$14:$AH$54,MATCH(I718,'BCA Inputs'!$M$14:$M$54,0))*G718,IF($B$3="RG&amp;E",INDEX('BCA Inputs'!$BM$14:$BM$54,MATCH(I718,'BCA Inputs'!$AW$14:$AW$54,0))*P718+INDEX('BCA Inputs'!$BN$14:$BN$54,MATCH(I718,'BCA Inputs'!$AW$14:$AW$54,0))*O718+INDEX('BCA Inputs'!$BO$14:$BO$54,MATCH(I718,'BCA Inputs'!$AW$14:$AW$54,0))*Q718+INDEX('BCA Inputs'!$BP$14:$BP$54,MATCH(I718,'BCA Inputs'!$AW$14:$AW$54,0))*F718+INDEX('BCA Inputs'!$BQ$14:$BQ$54,MATCH(I718,'BCA Inputs'!$AW$14:$AW$54,0))*G718,"")),"")</f>
        <v/>
      </c>
      <c r="AE718" s="237" t="str">
        <f t="shared" si="106"/>
        <v/>
      </c>
      <c r="AF718" s="198">
        <f t="shared" si="108"/>
        <v>0</v>
      </c>
      <c r="AG718" s="239">
        <f t="shared" si="109"/>
        <v>0</v>
      </c>
    </row>
    <row r="719" spans="1:33">
      <c r="A719" s="228"/>
      <c r="B719" s="176"/>
      <c r="C719" s="229"/>
      <c r="D719" s="230"/>
      <c r="E719" s="230"/>
      <c r="F719" s="230"/>
      <c r="G719" s="230"/>
      <c r="H719" s="231"/>
      <c r="I719" s="231"/>
      <c r="J719" s="232"/>
      <c r="K719" s="232"/>
      <c r="L719" s="232"/>
      <c r="M719" s="181">
        <f t="shared" si="107"/>
        <v>0</v>
      </c>
      <c r="N719" s="181">
        <f>IF(H719="",0,H719*I719*'Avoided Water Savings Cost'!$C$16)</f>
        <v>0</v>
      </c>
      <c r="O719" s="545">
        <f>IF(C719="",0,IF($B$3="NYSEG",C719/(1-'Avoided Electric Costs 2020'!$W$21),IF($B$3="RG&amp;E",C719/(1-'Avoided Electric Costs 2020'!$X$21),"")))</f>
        <v>0</v>
      </c>
      <c r="P719" s="546">
        <f>IF(D719="",0,IF($B$3="NYSEG",D719/(1-'Avoided Electric Costs 2020'!$W$21),IF($B$3="RG&amp;E",D719/(1-'Avoided Electric Costs 2020'!$X$21),"")))</f>
        <v>0</v>
      </c>
      <c r="Q719" s="546">
        <f>IF(E719="",0,IF($B$3="NYSEG",E719/(1-'Avoided Natural Gas Costs 2020'!$J$34),IF($B$3="RG&amp;E",E719/(1-'Avoided Natural Gas Costs 2020'!$K$34),"")))</f>
        <v>0</v>
      </c>
      <c r="R719" s="233" t="str">
        <f>IFERROR(IF(P719*'BCA Inputs'!$C$1+Q719*'BCA Inputs'!$C$2+F719*'BCA Inputs'!$C$2+G719*'BCA Inputs'!$C$2=0,"",P719*'BCA Inputs'!$C$1+Q719*'BCA Inputs'!$C$2+F719*'BCA Inputs'!$C$2+G719*'BCA Inputs'!$C$2),"")</f>
        <v/>
      </c>
      <c r="S719" s="181" t="str">
        <f t="shared" si="100"/>
        <v/>
      </c>
      <c r="T719" s="181" t="str">
        <f>IFERROR(IF($B$3="NYSEG",(INDEX('BCA Inputs'!$N$14:$N$54,MATCH(I719,'BCA Inputs'!$M$14:$M$54,0))*P719+INDEX('BCA Inputs'!$O$14:$O$54,MATCH(I719,'BCA Inputs'!$M$14:$M$54,0))*O719+INDEX('BCA Inputs'!P:P,MATCH(I719,'BCA Inputs'!M:M,0))*Q719+INDEX('BCA Inputs'!Q:Q,MATCH(I719,'BCA Inputs'!M:M,0))*F719+INDEX('BCA Inputs'!R:R,MATCH(I719,'BCA Inputs'!M:M,0))*G719)+L719+N719,IF($B$3="RG&amp;E",(INDEX('BCA Inputs'!$AX$14:$AX$54,MATCH(I719,'BCA Inputs'!$AW$14:$AW$54,0))*P719+INDEX('BCA Inputs'!$AY$14:$AY$54,MATCH(I719,'BCA Inputs'!$AW$14:$AW$54,0))*O719+INDEX('BCA Inputs'!$AZ$14:$AZ$54,MATCH(I719,'BCA Inputs'!$AW$14:$AW$54,0))*Q719+INDEX('BCA Inputs'!$BA$14:$BA$54,MATCH(I719,'BCA Inputs'!$AW$14:$AW$54,0))*F719+INDEX('BCA Inputs'!$BB$14:$BB$54,MATCH(I719,'BCA Inputs'!$AW$14:$AW$54,0))*G719)+L719+N719,"")),"")</f>
        <v/>
      </c>
      <c r="U719" s="234" t="str">
        <f t="shared" si="101"/>
        <v/>
      </c>
      <c r="V719" s="234" t="str">
        <f t="shared" si="102"/>
        <v/>
      </c>
      <c r="W719" s="234" t="str">
        <f t="shared" si="103"/>
        <v/>
      </c>
      <c r="Y719" s="235" t="str">
        <f t="shared" si="104"/>
        <v/>
      </c>
      <c r="Z719" s="236" t="str">
        <f>IFERROR(IF($B$3="NYSEG",INDEX('BCA Inputs'!$X$14:$X$54,MATCH(I719,'BCA Inputs'!$M$14:$M$54,0))*P719+INDEX('BCA Inputs'!$Y$14:$Y$54,MATCH(I719,'BCA Inputs'!$M$14:$M$54,0))*O719+INDEX('BCA Inputs'!$Z$14:$Z$54,MATCH(I719,'BCA Inputs'!$M$14:$M$54,0))*Q719+INDEX('BCA Inputs'!$AA$14:$AA$54,MATCH(I719,'BCA Inputs'!$M$14:$M$54,0))*F719+INDEX('BCA Inputs'!$AB$14:$AB$54,MATCH(I719,'BCA Inputs'!$M$14:$M$54,0))*G719,IF($B$3="RG&amp;E",INDEX('BCA Inputs'!$BG$14:$BG$54,MATCH(I719,'BCA Inputs'!$AW$14:$AW$54,0))*P719+INDEX('BCA Inputs'!$BH$14:$BH$54,MATCH(I719,'BCA Inputs'!$AW$14:$AW$54,0))*O719+INDEX('BCA Inputs'!$BI$14:$BI$54,MATCH(I719,'BCA Inputs'!$AW$14:$AW$54,0))*Q719+INDEX('BCA Inputs'!$BJ$14:$BJ$54,MATCH(I719,'BCA Inputs'!$AW$14:$AW$54,0))*F719+INDEX('BCA Inputs'!$BK$14:$BK$54,MATCH(I719,'BCA Inputs'!$AW$14:$AW$54,0))*G719,"")),"")</f>
        <v/>
      </c>
      <c r="AA719" s="237" t="str">
        <f t="shared" si="105"/>
        <v/>
      </c>
      <c r="AC719" s="238" t="str">
        <f>IFERROR((K719+R719)+IF($B$3="NYSEG",INDEX('BCA Inputs'!$AI$14:$AI$54,MATCH(I719,'BCA Inputs'!$M$14:$M$54,0))*P719+INDEX('BCA Inputs'!$AJ$14:$AJ$54,MATCH(I719,'BCA Inputs'!$M$14:$M$54,0))*Q719,IF($B$3="RG&amp;E",INDEX('BCA Inputs'!$BR$14:$BR$54,MATCH(I719,'BCA Inputs'!$AW$14:$AW$54,0))*P719+INDEX('BCA Inputs'!$BS$14:$BS$54,MATCH(I719,'BCA Inputs'!$AW$14:$AW$54,0))*Q719,"")),"")</f>
        <v/>
      </c>
      <c r="AD719" s="181" t="str">
        <f>IFERROR(IF($B$3="NYSEG",INDEX('BCA Inputs'!$AD$14:$AD$54,MATCH(I719,'BCA Inputs'!$M$14:$M$54,0))*P719+INDEX('BCA Inputs'!$AE$14:$AE$54,MATCH(I719,'BCA Inputs'!$M$14:$M$54,0))*O719+INDEX('BCA Inputs'!$AF$14:$AF$54,MATCH(I719,'BCA Inputs'!$M$14:$M$54,0))*Q719+INDEX('BCA Inputs'!$AG$14:$AG$54,MATCH(I719,'BCA Inputs'!$M$14:$M$54,0))*F719+INDEX('BCA Inputs'!$AH$14:$AH$54,MATCH(I719,'BCA Inputs'!$M$14:$M$54,0))*G719,IF($B$3="RG&amp;E",INDEX('BCA Inputs'!$BM$14:$BM$54,MATCH(I719,'BCA Inputs'!$AW$14:$AW$54,0))*P719+INDEX('BCA Inputs'!$BN$14:$BN$54,MATCH(I719,'BCA Inputs'!$AW$14:$AW$54,0))*O719+INDEX('BCA Inputs'!$BO$14:$BO$54,MATCH(I719,'BCA Inputs'!$AW$14:$AW$54,0))*Q719+INDEX('BCA Inputs'!$BP$14:$BP$54,MATCH(I719,'BCA Inputs'!$AW$14:$AW$54,0))*F719+INDEX('BCA Inputs'!$BQ$14:$BQ$54,MATCH(I719,'BCA Inputs'!$AW$14:$AW$54,0))*G719,"")),"")</f>
        <v/>
      </c>
      <c r="AE719" s="237" t="str">
        <f t="shared" si="106"/>
        <v/>
      </c>
      <c r="AF719" s="198">
        <f t="shared" si="108"/>
        <v>0</v>
      </c>
      <c r="AG719" s="239">
        <f t="shared" si="109"/>
        <v>0</v>
      </c>
    </row>
    <row r="720" spans="1:33">
      <c r="A720" s="228"/>
      <c r="B720" s="176"/>
      <c r="C720" s="229"/>
      <c r="D720" s="230"/>
      <c r="E720" s="230"/>
      <c r="F720" s="230"/>
      <c r="G720" s="230"/>
      <c r="H720" s="231"/>
      <c r="I720" s="231"/>
      <c r="J720" s="232"/>
      <c r="K720" s="232"/>
      <c r="L720" s="232"/>
      <c r="M720" s="181">
        <f t="shared" si="107"/>
        <v>0</v>
      </c>
      <c r="N720" s="181">
        <f>IF(H720="",0,H720*I720*'Avoided Water Savings Cost'!$C$16)</f>
        <v>0</v>
      </c>
      <c r="O720" s="545">
        <f>IF(C720="",0,IF($B$3="NYSEG",C720/(1-'Avoided Electric Costs 2020'!$W$21),IF($B$3="RG&amp;E",C720/(1-'Avoided Electric Costs 2020'!$X$21),"")))</f>
        <v>0</v>
      </c>
      <c r="P720" s="546">
        <f>IF(D720="",0,IF($B$3="NYSEG",D720/(1-'Avoided Electric Costs 2020'!$W$21),IF($B$3="RG&amp;E",D720/(1-'Avoided Electric Costs 2020'!$X$21),"")))</f>
        <v>0</v>
      </c>
      <c r="Q720" s="546">
        <f>IF(E720="",0,IF($B$3="NYSEG",E720/(1-'Avoided Natural Gas Costs 2020'!$J$34),IF($B$3="RG&amp;E",E720/(1-'Avoided Natural Gas Costs 2020'!$K$34),"")))</f>
        <v>0</v>
      </c>
      <c r="R720" s="233" t="str">
        <f>IFERROR(IF(P720*'BCA Inputs'!$C$1+Q720*'BCA Inputs'!$C$2+F720*'BCA Inputs'!$C$2+G720*'BCA Inputs'!$C$2=0,"",P720*'BCA Inputs'!$C$1+Q720*'BCA Inputs'!$C$2+F720*'BCA Inputs'!$C$2+G720*'BCA Inputs'!$C$2),"")</f>
        <v/>
      </c>
      <c r="S720" s="181" t="str">
        <f t="shared" si="100"/>
        <v/>
      </c>
      <c r="T720" s="181" t="str">
        <f>IFERROR(IF($B$3="NYSEG",(INDEX('BCA Inputs'!$N$14:$N$54,MATCH(I720,'BCA Inputs'!$M$14:$M$54,0))*P720+INDEX('BCA Inputs'!$O$14:$O$54,MATCH(I720,'BCA Inputs'!$M$14:$M$54,0))*O720+INDEX('BCA Inputs'!P:P,MATCH(I720,'BCA Inputs'!M:M,0))*Q720+INDEX('BCA Inputs'!Q:Q,MATCH(I720,'BCA Inputs'!M:M,0))*F720+INDEX('BCA Inputs'!R:R,MATCH(I720,'BCA Inputs'!M:M,0))*G720)+L720+N720,IF($B$3="RG&amp;E",(INDEX('BCA Inputs'!$AX$14:$AX$54,MATCH(I720,'BCA Inputs'!$AW$14:$AW$54,0))*P720+INDEX('BCA Inputs'!$AY$14:$AY$54,MATCH(I720,'BCA Inputs'!$AW$14:$AW$54,0))*O720+INDEX('BCA Inputs'!$AZ$14:$AZ$54,MATCH(I720,'BCA Inputs'!$AW$14:$AW$54,0))*Q720+INDEX('BCA Inputs'!$BA$14:$BA$54,MATCH(I720,'BCA Inputs'!$AW$14:$AW$54,0))*F720+INDEX('BCA Inputs'!$BB$14:$BB$54,MATCH(I720,'BCA Inputs'!$AW$14:$AW$54,0))*G720)+L720+N720,"")),"")</f>
        <v/>
      </c>
      <c r="U720" s="234" t="str">
        <f t="shared" si="101"/>
        <v/>
      </c>
      <c r="V720" s="234" t="str">
        <f t="shared" si="102"/>
        <v/>
      </c>
      <c r="W720" s="234" t="str">
        <f t="shared" si="103"/>
        <v/>
      </c>
      <c r="Y720" s="235" t="str">
        <f t="shared" si="104"/>
        <v/>
      </c>
      <c r="Z720" s="236" t="str">
        <f>IFERROR(IF($B$3="NYSEG",INDEX('BCA Inputs'!$X$14:$X$54,MATCH(I720,'BCA Inputs'!$M$14:$M$54,0))*P720+INDEX('BCA Inputs'!$Y$14:$Y$54,MATCH(I720,'BCA Inputs'!$M$14:$M$54,0))*O720+INDEX('BCA Inputs'!$Z$14:$Z$54,MATCH(I720,'BCA Inputs'!$M$14:$M$54,0))*Q720+INDEX('BCA Inputs'!$AA$14:$AA$54,MATCH(I720,'BCA Inputs'!$M$14:$M$54,0))*F720+INDEX('BCA Inputs'!$AB$14:$AB$54,MATCH(I720,'BCA Inputs'!$M$14:$M$54,0))*G720,IF($B$3="RG&amp;E",INDEX('BCA Inputs'!$BG$14:$BG$54,MATCH(I720,'BCA Inputs'!$AW$14:$AW$54,0))*P720+INDEX('BCA Inputs'!$BH$14:$BH$54,MATCH(I720,'BCA Inputs'!$AW$14:$AW$54,0))*O720+INDEX('BCA Inputs'!$BI$14:$BI$54,MATCH(I720,'BCA Inputs'!$AW$14:$AW$54,0))*Q720+INDEX('BCA Inputs'!$BJ$14:$BJ$54,MATCH(I720,'BCA Inputs'!$AW$14:$AW$54,0))*F720+INDEX('BCA Inputs'!$BK$14:$BK$54,MATCH(I720,'BCA Inputs'!$AW$14:$AW$54,0))*G720,"")),"")</f>
        <v/>
      </c>
      <c r="AA720" s="237" t="str">
        <f t="shared" si="105"/>
        <v/>
      </c>
      <c r="AC720" s="238" t="str">
        <f>IFERROR((K720+R720)+IF($B$3="NYSEG",INDEX('BCA Inputs'!$AI$14:$AI$54,MATCH(I720,'BCA Inputs'!$M$14:$M$54,0))*P720+INDEX('BCA Inputs'!$AJ$14:$AJ$54,MATCH(I720,'BCA Inputs'!$M$14:$M$54,0))*Q720,IF($B$3="RG&amp;E",INDEX('BCA Inputs'!$BR$14:$BR$54,MATCH(I720,'BCA Inputs'!$AW$14:$AW$54,0))*P720+INDEX('BCA Inputs'!$BS$14:$BS$54,MATCH(I720,'BCA Inputs'!$AW$14:$AW$54,0))*Q720,"")),"")</f>
        <v/>
      </c>
      <c r="AD720" s="181" t="str">
        <f>IFERROR(IF($B$3="NYSEG",INDEX('BCA Inputs'!$AD$14:$AD$54,MATCH(I720,'BCA Inputs'!$M$14:$M$54,0))*P720+INDEX('BCA Inputs'!$AE$14:$AE$54,MATCH(I720,'BCA Inputs'!$M$14:$M$54,0))*O720+INDEX('BCA Inputs'!$AF$14:$AF$54,MATCH(I720,'BCA Inputs'!$M$14:$M$54,0))*Q720+INDEX('BCA Inputs'!$AG$14:$AG$54,MATCH(I720,'BCA Inputs'!$M$14:$M$54,0))*F720+INDEX('BCA Inputs'!$AH$14:$AH$54,MATCH(I720,'BCA Inputs'!$M$14:$M$54,0))*G720,IF($B$3="RG&amp;E",INDEX('BCA Inputs'!$BM$14:$BM$54,MATCH(I720,'BCA Inputs'!$AW$14:$AW$54,0))*P720+INDEX('BCA Inputs'!$BN$14:$BN$54,MATCH(I720,'BCA Inputs'!$AW$14:$AW$54,0))*O720+INDEX('BCA Inputs'!$BO$14:$BO$54,MATCH(I720,'BCA Inputs'!$AW$14:$AW$54,0))*Q720+INDEX('BCA Inputs'!$BP$14:$BP$54,MATCH(I720,'BCA Inputs'!$AW$14:$AW$54,0))*F720+INDEX('BCA Inputs'!$BQ$14:$BQ$54,MATCH(I720,'BCA Inputs'!$AW$14:$AW$54,0))*G720,"")),"")</f>
        <v/>
      </c>
      <c r="AE720" s="237" t="str">
        <f t="shared" si="106"/>
        <v/>
      </c>
      <c r="AF720" s="198">
        <f t="shared" si="108"/>
        <v>0</v>
      </c>
      <c r="AG720" s="239">
        <f t="shared" si="109"/>
        <v>0</v>
      </c>
    </row>
    <row r="721" spans="1:33">
      <c r="A721" s="228"/>
      <c r="B721" s="176"/>
      <c r="C721" s="229"/>
      <c r="D721" s="230"/>
      <c r="E721" s="230"/>
      <c r="F721" s="230"/>
      <c r="G721" s="230"/>
      <c r="H721" s="231"/>
      <c r="I721" s="231"/>
      <c r="J721" s="232"/>
      <c r="K721" s="232"/>
      <c r="L721" s="232"/>
      <c r="M721" s="181">
        <f t="shared" si="107"/>
        <v>0</v>
      </c>
      <c r="N721" s="181">
        <f>IF(H721="",0,H721*I721*'Avoided Water Savings Cost'!$C$16)</f>
        <v>0</v>
      </c>
      <c r="O721" s="545">
        <f>IF(C721="",0,IF($B$3="NYSEG",C721/(1-'Avoided Electric Costs 2020'!$W$21),IF($B$3="RG&amp;E",C721/(1-'Avoided Electric Costs 2020'!$X$21),"")))</f>
        <v>0</v>
      </c>
      <c r="P721" s="546">
        <f>IF(D721="",0,IF($B$3="NYSEG",D721/(1-'Avoided Electric Costs 2020'!$W$21),IF($B$3="RG&amp;E",D721/(1-'Avoided Electric Costs 2020'!$X$21),"")))</f>
        <v>0</v>
      </c>
      <c r="Q721" s="546">
        <f>IF(E721="",0,IF($B$3="NYSEG",E721/(1-'Avoided Natural Gas Costs 2020'!$J$34),IF($B$3="RG&amp;E",E721/(1-'Avoided Natural Gas Costs 2020'!$K$34),"")))</f>
        <v>0</v>
      </c>
      <c r="R721" s="233" t="str">
        <f>IFERROR(IF(P721*'BCA Inputs'!$C$1+Q721*'BCA Inputs'!$C$2+F721*'BCA Inputs'!$C$2+G721*'BCA Inputs'!$C$2=0,"",P721*'BCA Inputs'!$C$1+Q721*'BCA Inputs'!$C$2+F721*'BCA Inputs'!$C$2+G721*'BCA Inputs'!$C$2),"")</f>
        <v/>
      </c>
      <c r="S721" s="181" t="str">
        <f t="shared" si="100"/>
        <v/>
      </c>
      <c r="T721" s="181" t="str">
        <f>IFERROR(IF($B$3="NYSEG",(INDEX('BCA Inputs'!$N$14:$N$54,MATCH(I721,'BCA Inputs'!$M$14:$M$54,0))*P721+INDEX('BCA Inputs'!$O$14:$O$54,MATCH(I721,'BCA Inputs'!$M$14:$M$54,0))*O721+INDEX('BCA Inputs'!P:P,MATCH(I721,'BCA Inputs'!M:M,0))*Q721+INDEX('BCA Inputs'!Q:Q,MATCH(I721,'BCA Inputs'!M:M,0))*F721+INDEX('BCA Inputs'!R:R,MATCH(I721,'BCA Inputs'!M:M,0))*G721)+L721+N721,IF($B$3="RG&amp;E",(INDEX('BCA Inputs'!$AX$14:$AX$54,MATCH(I721,'BCA Inputs'!$AW$14:$AW$54,0))*P721+INDEX('BCA Inputs'!$AY$14:$AY$54,MATCH(I721,'BCA Inputs'!$AW$14:$AW$54,0))*O721+INDEX('BCA Inputs'!$AZ$14:$AZ$54,MATCH(I721,'BCA Inputs'!$AW$14:$AW$54,0))*Q721+INDEX('BCA Inputs'!$BA$14:$BA$54,MATCH(I721,'BCA Inputs'!$AW$14:$AW$54,0))*F721+INDEX('BCA Inputs'!$BB$14:$BB$54,MATCH(I721,'BCA Inputs'!$AW$14:$AW$54,0))*G721)+L721+N721,"")),"")</f>
        <v/>
      </c>
      <c r="U721" s="234" t="str">
        <f t="shared" si="101"/>
        <v/>
      </c>
      <c r="V721" s="234" t="str">
        <f t="shared" si="102"/>
        <v/>
      </c>
      <c r="W721" s="234" t="str">
        <f t="shared" si="103"/>
        <v/>
      </c>
      <c r="Y721" s="235" t="str">
        <f t="shared" si="104"/>
        <v/>
      </c>
      <c r="Z721" s="236" t="str">
        <f>IFERROR(IF($B$3="NYSEG",INDEX('BCA Inputs'!$X$14:$X$54,MATCH(I721,'BCA Inputs'!$M$14:$M$54,0))*P721+INDEX('BCA Inputs'!$Y$14:$Y$54,MATCH(I721,'BCA Inputs'!$M$14:$M$54,0))*O721+INDEX('BCA Inputs'!$Z$14:$Z$54,MATCH(I721,'BCA Inputs'!$M$14:$M$54,0))*Q721+INDEX('BCA Inputs'!$AA$14:$AA$54,MATCH(I721,'BCA Inputs'!$M$14:$M$54,0))*F721+INDEX('BCA Inputs'!$AB$14:$AB$54,MATCH(I721,'BCA Inputs'!$M$14:$M$54,0))*G721,IF($B$3="RG&amp;E",INDEX('BCA Inputs'!$BG$14:$BG$54,MATCH(I721,'BCA Inputs'!$AW$14:$AW$54,0))*P721+INDEX('BCA Inputs'!$BH$14:$BH$54,MATCH(I721,'BCA Inputs'!$AW$14:$AW$54,0))*O721+INDEX('BCA Inputs'!$BI$14:$BI$54,MATCH(I721,'BCA Inputs'!$AW$14:$AW$54,0))*Q721+INDEX('BCA Inputs'!$BJ$14:$BJ$54,MATCH(I721,'BCA Inputs'!$AW$14:$AW$54,0))*F721+INDEX('BCA Inputs'!$BK$14:$BK$54,MATCH(I721,'BCA Inputs'!$AW$14:$AW$54,0))*G721,"")),"")</f>
        <v/>
      </c>
      <c r="AA721" s="237" t="str">
        <f t="shared" si="105"/>
        <v/>
      </c>
      <c r="AC721" s="238" t="str">
        <f>IFERROR((K721+R721)+IF($B$3="NYSEG",INDEX('BCA Inputs'!$AI$14:$AI$54,MATCH(I721,'BCA Inputs'!$M$14:$M$54,0))*P721+INDEX('BCA Inputs'!$AJ$14:$AJ$54,MATCH(I721,'BCA Inputs'!$M$14:$M$54,0))*Q721,IF($B$3="RG&amp;E",INDEX('BCA Inputs'!$BR$14:$BR$54,MATCH(I721,'BCA Inputs'!$AW$14:$AW$54,0))*P721+INDEX('BCA Inputs'!$BS$14:$BS$54,MATCH(I721,'BCA Inputs'!$AW$14:$AW$54,0))*Q721,"")),"")</f>
        <v/>
      </c>
      <c r="AD721" s="181" t="str">
        <f>IFERROR(IF($B$3="NYSEG",INDEX('BCA Inputs'!$AD$14:$AD$54,MATCH(I721,'BCA Inputs'!$M$14:$M$54,0))*P721+INDEX('BCA Inputs'!$AE$14:$AE$54,MATCH(I721,'BCA Inputs'!$M$14:$M$54,0))*O721+INDEX('BCA Inputs'!$AF$14:$AF$54,MATCH(I721,'BCA Inputs'!$M$14:$M$54,0))*Q721+INDEX('BCA Inputs'!$AG$14:$AG$54,MATCH(I721,'BCA Inputs'!$M$14:$M$54,0))*F721+INDEX('BCA Inputs'!$AH$14:$AH$54,MATCH(I721,'BCA Inputs'!$M$14:$M$54,0))*G721,IF($B$3="RG&amp;E",INDEX('BCA Inputs'!$BM$14:$BM$54,MATCH(I721,'BCA Inputs'!$AW$14:$AW$54,0))*P721+INDEX('BCA Inputs'!$BN$14:$BN$54,MATCH(I721,'BCA Inputs'!$AW$14:$AW$54,0))*O721+INDEX('BCA Inputs'!$BO$14:$BO$54,MATCH(I721,'BCA Inputs'!$AW$14:$AW$54,0))*Q721+INDEX('BCA Inputs'!$BP$14:$BP$54,MATCH(I721,'BCA Inputs'!$AW$14:$AW$54,0))*F721+INDEX('BCA Inputs'!$BQ$14:$BQ$54,MATCH(I721,'BCA Inputs'!$AW$14:$AW$54,0))*G721,"")),"")</f>
        <v/>
      </c>
      <c r="AE721" s="237" t="str">
        <f t="shared" si="106"/>
        <v/>
      </c>
      <c r="AF721" s="198">
        <f t="shared" si="108"/>
        <v>0</v>
      </c>
      <c r="AG721" s="239">
        <f t="shared" si="109"/>
        <v>0</v>
      </c>
    </row>
    <row r="722" spans="1:33">
      <c r="A722" s="228"/>
      <c r="B722" s="176"/>
      <c r="C722" s="229"/>
      <c r="D722" s="230"/>
      <c r="E722" s="230"/>
      <c r="F722" s="230"/>
      <c r="G722" s="230"/>
      <c r="H722" s="231"/>
      <c r="I722" s="231"/>
      <c r="J722" s="232"/>
      <c r="K722" s="232"/>
      <c r="L722" s="232"/>
      <c r="M722" s="181">
        <f t="shared" si="107"/>
        <v>0</v>
      </c>
      <c r="N722" s="181">
        <f>IF(H722="",0,H722*I722*'Avoided Water Savings Cost'!$C$16)</f>
        <v>0</v>
      </c>
      <c r="O722" s="545">
        <f>IF(C722="",0,IF($B$3="NYSEG",C722/(1-'Avoided Electric Costs 2020'!$W$21),IF($B$3="RG&amp;E",C722/(1-'Avoided Electric Costs 2020'!$X$21),"")))</f>
        <v>0</v>
      </c>
      <c r="P722" s="546">
        <f>IF(D722="",0,IF($B$3="NYSEG",D722/(1-'Avoided Electric Costs 2020'!$W$21),IF($B$3="RG&amp;E",D722/(1-'Avoided Electric Costs 2020'!$X$21),"")))</f>
        <v>0</v>
      </c>
      <c r="Q722" s="546">
        <f>IF(E722="",0,IF($B$3="NYSEG",E722/(1-'Avoided Natural Gas Costs 2020'!$J$34),IF($B$3="RG&amp;E",E722/(1-'Avoided Natural Gas Costs 2020'!$K$34),"")))</f>
        <v>0</v>
      </c>
      <c r="R722" s="233" t="str">
        <f>IFERROR(IF(P722*'BCA Inputs'!$C$1+Q722*'BCA Inputs'!$C$2+F722*'BCA Inputs'!$C$2+G722*'BCA Inputs'!$C$2=0,"",P722*'BCA Inputs'!$C$1+Q722*'BCA Inputs'!$C$2+F722*'BCA Inputs'!$C$2+G722*'BCA Inputs'!$C$2),"")</f>
        <v/>
      </c>
      <c r="S722" s="181" t="str">
        <f t="shared" si="100"/>
        <v/>
      </c>
      <c r="T722" s="181" t="str">
        <f>IFERROR(IF($B$3="NYSEG",(INDEX('BCA Inputs'!$N$14:$N$54,MATCH(I722,'BCA Inputs'!$M$14:$M$54,0))*P722+INDEX('BCA Inputs'!$O$14:$O$54,MATCH(I722,'BCA Inputs'!$M$14:$M$54,0))*O722+INDEX('BCA Inputs'!P:P,MATCH(I722,'BCA Inputs'!M:M,0))*Q722+INDEX('BCA Inputs'!Q:Q,MATCH(I722,'BCA Inputs'!M:M,0))*F722+INDEX('BCA Inputs'!R:R,MATCH(I722,'BCA Inputs'!M:M,0))*G722)+L722+N722,IF($B$3="RG&amp;E",(INDEX('BCA Inputs'!$AX$14:$AX$54,MATCH(I722,'BCA Inputs'!$AW$14:$AW$54,0))*P722+INDEX('BCA Inputs'!$AY$14:$AY$54,MATCH(I722,'BCA Inputs'!$AW$14:$AW$54,0))*O722+INDEX('BCA Inputs'!$AZ$14:$AZ$54,MATCH(I722,'BCA Inputs'!$AW$14:$AW$54,0))*Q722+INDEX('BCA Inputs'!$BA$14:$BA$54,MATCH(I722,'BCA Inputs'!$AW$14:$AW$54,0))*F722+INDEX('BCA Inputs'!$BB$14:$BB$54,MATCH(I722,'BCA Inputs'!$AW$14:$AW$54,0))*G722)+L722+N722,"")),"")</f>
        <v/>
      </c>
      <c r="U722" s="234" t="str">
        <f t="shared" si="101"/>
        <v/>
      </c>
      <c r="V722" s="234" t="str">
        <f t="shared" si="102"/>
        <v/>
      </c>
      <c r="W722" s="234" t="str">
        <f t="shared" si="103"/>
        <v/>
      </c>
      <c r="Y722" s="235" t="str">
        <f t="shared" si="104"/>
        <v/>
      </c>
      <c r="Z722" s="236" t="str">
        <f>IFERROR(IF($B$3="NYSEG",INDEX('BCA Inputs'!$X$14:$X$54,MATCH(I722,'BCA Inputs'!$M$14:$M$54,0))*P722+INDEX('BCA Inputs'!$Y$14:$Y$54,MATCH(I722,'BCA Inputs'!$M$14:$M$54,0))*O722+INDEX('BCA Inputs'!$Z$14:$Z$54,MATCH(I722,'BCA Inputs'!$M$14:$M$54,0))*Q722+INDEX('BCA Inputs'!$AA$14:$AA$54,MATCH(I722,'BCA Inputs'!$M$14:$M$54,0))*F722+INDEX('BCA Inputs'!$AB$14:$AB$54,MATCH(I722,'BCA Inputs'!$M$14:$M$54,0))*G722,IF($B$3="RG&amp;E",INDEX('BCA Inputs'!$BG$14:$BG$54,MATCH(I722,'BCA Inputs'!$AW$14:$AW$54,0))*P722+INDEX('BCA Inputs'!$BH$14:$BH$54,MATCH(I722,'BCA Inputs'!$AW$14:$AW$54,0))*O722+INDEX('BCA Inputs'!$BI$14:$BI$54,MATCH(I722,'BCA Inputs'!$AW$14:$AW$54,0))*Q722+INDEX('BCA Inputs'!$BJ$14:$BJ$54,MATCH(I722,'BCA Inputs'!$AW$14:$AW$54,0))*F722+INDEX('BCA Inputs'!$BK$14:$BK$54,MATCH(I722,'BCA Inputs'!$AW$14:$AW$54,0))*G722,"")),"")</f>
        <v/>
      </c>
      <c r="AA722" s="237" t="str">
        <f t="shared" si="105"/>
        <v/>
      </c>
      <c r="AC722" s="238" t="str">
        <f>IFERROR((K722+R722)+IF($B$3="NYSEG",INDEX('BCA Inputs'!$AI$14:$AI$54,MATCH(I722,'BCA Inputs'!$M$14:$M$54,0))*P722+INDEX('BCA Inputs'!$AJ$14:$AJ$54,MATCH(I722,'BCA Inputs'!$M$14:$M$54,0))*Q722,IF($B$3="RG&amp;E",INDEX('BCA Inputs'!$BR$14:$BR$54,MATCH(I722,'BCA Inputs'!$AW$14:$AW$54,0))*P722+INDEX('BCA Inputs'!$BS$14:$BS$54,MATCH(I722,'BCA Inputs'!$AW$14:$AW$54,0))*Q722,"")),"")</f>
        <v/>
      </c>
      <c r="AD722" s="181" t="str">
        <f>IFERROR(IF($B$3="NYSEG",INDEX('BCA Inputs'!$AD$14:$AD$54,MATCH(I722,'BCA Inputs'!$M$14:$M$54,0))*P722+INDEX('BCA Inputs'!$AE$14:$AE$54,MATCH(I722,'BCA Inputs'!$M$14:$M$54,0))*O722+INDEX('BCA Inputs'!$AF$14:$AF$54,MATCH(I722,'BCA Inputs'!$M$14:$M$54,0))*Q722+INDEX('BCA Inputs'!$AG$14:$AG$54,MATCH(I722,'BCA Inputs'!$M$14:$M$54,0))*F722+INDEX('BCA Inputs'!$AH$14:$AH$54,MATCH(I722,'BCA Inputs'!$M$14:$M$54,0))*G722,IF($B$3="RG&amp;E",INDEX('BCA Inputs'!$BM$14:$BM$54,MATCH(I722,'BCA Inputs'!$AW$14:$AW$54,0))*P722+INDEX('BCA Inputs'!$BN$14:$BN$54,MATCH(I722,'BCA Inputs'!$AW$14:$AW$54,0))*O722+INDEX('BCA Inputs'!$BO$14:$BO$54,MATCH(I722,'BCA Inputs'!$AW$14:$AW$54,0))*Q722+INDEX('BCA Inputs'!$BP$14:$BP$54,MATCH(I722,'BCA Inputs'!$AW$14:$AW$54,0))*F722+INDEX('BCA Inputs'!$BQ$14:$BQ$54,MATCH(I722,'BCA Inputs'!$AW$14:$AW$54,0))*G722,"")),"")</f>
        <v/>
      </c>
      <c r="AE722" s="237" t="str">
        <f t="shared" si="106"/>
        <v/>
      </c>
      <c r="AF722" s="198">
        <f t="shared" si="108"/>
        <v>0</v>
      </c>
      <c r="AG722" s="239">
        <f t="shared" si="109"/>
        <v>0</v>
      </c>
    </row>
    <row r="723" spans="1:33">
      <c r="A723" s="228"/>
      <c r="B723" s="176"/>
      <c r="C723" s="229"/>
      <c r="D723" s="230"/>
      <c r="E723" s="230"/>
      <c r="F723" s="230"/>
      <c r="G723" s="230"/>
      <c r="H723" s="231"/>
      <c r="I723" s="231"/>
      <c r="J723" s="232"/>
      <c r="K723" s="232"/>
      <c r="L723" s="232"/>
      <c r="M723" s="181">
        <f t="shared" si="107"/>
        <v>0</v>
      </c>
      <c r="N723" s="181">
        <f>IF(H723="",0,H723*I723*'Avoided Water Savings Cost'!$C$16)</f>
        <v>0</v>
      </c>
      <c r="O723" s="545">
        <f>IF(C723="",0,IF($B$3="NYSEG",C723/(1-'Avoided Electric Costs 2020'!$W$21),IF($B$3="RG&amp;E",C723/(1-'Avoided Electric Costs 2020'!$X$21),"")))</f>
        <v>0</v>
      </c>
      <c r="P723" s="546">
        <f>IF(D723="",0,IF($B$3="NYSEG",D723/(1-'Avoided Electric Costs 2020'!$W$21),IF($B$3="RG&amp;E",D723/(1-'Avoided Electric Costs 2020'!$X$21),"")))</f>
        <v>0</v>
      </c>
      <c r="Q723" s="546">
        <f>IF(E723="",0,IF($B$3="NYSEG",E723/(1-'Avoided Natural Gas Costs 2020'!$J$34),IF($B$3="RG&amp;E",E723/(1-'Avoided Natural Gas Costs 2020'!$K$34),"")))</f>
        <v>0</v>
      </c>
      <c r="R723" s="233" t="str">
        <f>IFERROR(IF(P723*'BCA Inputs'!$C$1+Q723*'BCA Inputs'!$C$2+F723*'BCA Inputs'!$C$2+G723*'BCA Inputs'!$C$2=0,"",P723*'BCA Inputs'!$C$1+Q723*'BCA Inputs'!$C$2+F723*'BCA Inputs'!$C$2+G723*'BCA Inputs'!$C$2),"")</f>
        <v/>
      </c>
      <c r="S723" s="181" t="str">
        <f t="shared" si="100"/>
        <v/>
      </c>
      <c r="T723" s="181" t="str">
        <f>IFERROR(IF($B$3="NYSEG",(INDEX('BCA Inputs'!$N$14:$N$54,MATCH(I723,'BCA Inputs'!$M$14:$M$54,0))*P723+INDEX('BCA Inputs'!$O$14:$O$54,MATCH(I723,'BCA Inputs'!$M$14:$M$54,0))*O723+INDEX('BCA Inputs'!P:P,MATCH(I723,'BCA Inputs'!M:M,0))*Q723+INDEX('BCA Inputs'!Q:Q,MATCH(I723,'BCA Inputs'!M:M,0))*F723+INDEX('BCA Inputs'!R:R,MATCH(I723,'BCA Inputs'!M:M,0))*G723)+L723+N723,IF($B$3="RG&amp;E",(INDEX('BCA Inputs'!$AX$14:$AX$54,MATCH(I723,'BCA Inputs'!$AW$14:$AW$54,0))*P723+INDEX('BCA Inputs'!$AY$14:$AY$54,MATCH(I723,'BCA Inputs'!$AW$14:$AW$54,0))*O723+INDEX('BCA Inputs'!$AZ$14:$AZ$54,MATCH(I723,'BCA Inputs'!$AW$14:$AW$54,0))*Q723+INDEX('BCA Inputs'!$BA$14:$BA$54,MATCH(I723,'BCA Inputs'!$AW$14:$AW$54,0))*F723+INDEX('BCA Inputs'!$BB$14:$BB$54,MATCH(I723,'BCA Inputs'!$AW$14:$AW$54,0))*G723)+L723+N723,"")),"")</f>
        <v/>
      </c>
      <c r="U723" s="234" t="str">
        <f t="shared" si="101"/>
        <v/>
      </c>
      <c r="V723" s="234" t="str">
        <f t="shared" si="102"/>
        <v/>
      </c>
      <c r="W723" s="234" t="str">
        <f t="shared" si="103"/>
        <v/>
      </c>
      <c r="Y723" s="235" t="str">
        <f t="shared" si="104"/>
        <v/>
      </c>
      <c r="Z723" s="236" t="str">
        <f>IFERROR(IF($B$3="NYSEG",INDEX('BCA Inputs'!$X$14:$X$54,MATCH(I723,'BCA Inputs'!$M$14:$M$54,0))*P723+INDEX('BCA Inputs'!$Y$14:$Y$54,MATCH(I723,'BCA Inputs'!$M$14:$M$54,0))*O723+INDEX('BCA Inputs'!$Z$14:$Z$54,MATCH(I723,'BCA Inputs'!$M$14:$M$54,0))*Q723+INDEX('BCA Inputs'!$AA$14:$AA$54,MATCH(I723,'BCA Inputs'!$M$14:$M$54,0))*F723+INDEX('BCA Inputs'!$AB$14:$AB$54,MATCH(I723,'BCA Inputs'!$M$14:$M$54,0))*G723,IF($B$3="RG&amp;E",INDEX('BCA Inputs'!$BG$14:$BG$54,MATCH(I723,'BCA Inputs'!$AW$14:$AW$54,0))*P723+INDEX('BCA Inputs'!$BH$14:$BH$54,MATCH(I723,'BCA Inputs'!$AW$14:$AW$54,0))*O723+INDEX('BCA Inputs'!$BI$14:$BI$54,MATCH(I723,'BCA Inputs'!$AW$14:$AW$54,0))*Q723+INDEX('BCA Inputs'!$BJ$14:$BJ$54,MATCH(I723,'BCA Inputs'!$AW$14:$AW$54,0))*F723+INDEX('BCA Inputs'!$BK$14:$BK$54,MATCH(I723,'BCA Inputs'!$AW$14:$AW$54,0))*G723,"")),"")</f>
        <v/>
      </c>
      <c r="AA723" s="237" t="str">
        <f t="shared" si="105"/>
        <v/>
      </c>
      <c r="AC723" s="238" t="str">
        <f>IFERROR((K723+R723)+IF($B$3="NYSEG",INDEX('BCA Inputs'!$AI$14:$AI$54,MATCH(I723,'BCA Inputs'!$M$14:$M$54,0))*P723+INDEX('BCA Inputs'!$AJ$14:$AJ$54,MATCH(I723,'BCA Inputs'!$M$14:$M$54,0))*Q723,IF($B$3="RG&amp;E",INDEX('BCA Inputs'!$BR$14:$BR$54,MATCH(I723,'BCA Inputs'!$AW$14:$AW$54,0))*P723+INDEX('BCA Inputs'!$BS$14:$BS$54,MATCH(I723,'BCA Inputs'!$AW$14:$AW$54,0))*Q723,"")),"")</f>
        <v/>
      </c>
      <c r="AD723" s="181" t="str">
        <f>IFERROR(IF($B$3="NYSEG",INDEX('BCA Inputs'!$AD$14:$AD$54,MATCH(I723,'BCA Inputs'!$M$14:$M$54,0))*P723+INDEX('BCA Inputs'!$AE$14:$AE$54,MATCH(I723,'BCA Inputs'!$M$14:$M$54,0))*O723+INDEX('BCA Inputs'!$AF$14:$AF$54,MATCH(I723,'BCA Inputs'!$M$14:$M$54,0))*Q723+INDEX('BCA Inputs'!$AG$14:$AG$54,MATCH(I723,'BCA Inputs'!$M$14:$M$54,0))*F723+INDEX('BCA Inputs'!$AH$14:$AH$54,MATCH(I723,'BCA Inputs'!$M$14:$M$54,0))*G723,IF($B$3="RG&amp;E",INDEX('BCA Inputs'!$BM$14:$BM$54,MATCH(I723,'BCA Inputs'!$AW$14:$AW$54,0))*P723+INDEX('BCA Inputs'!$BN$14:$BN$54,MATCH(I723,'BCA Inputs'!$AW$14:$AW$54,0))*O723+INDEX('BCA Inputs'!$BO$14:$BO$54,MATCH(I723,'BCA Inputs'!$AW$14:$AW$54,0))*Q723+INDEX('BCA Inputs'!$BP$14:$BP$54,MATCH(I723,'BCA Inputs'!$AW$14:$AW$54,0))*F723+INDEX('BCA Inputs'!$BQ$14:$BQ$54,MATCH(I723,'BCA Inputs'!$AW$14:$AW$54,0))*G723,"")),"")</f>
        <v/>
      </c>
      <c r="AE723" s="237" t="str">
        <f t="shared" si="106"/>
        <v/>
      </c>
      <c r="AF723" s="198">
        <f t="shared" si="108"/>
        <v>0</v>
      </c>
      <c r="AG723" s="239">
        <f t="shared" si="109"/>
        <v>0</v>
      </c>
    </row>
    <row r="724" spans="1:33">
      <c r="A724" s="228"/>
      <c r="B724" s="176"/>
      <c r="C724" s="229"/>
      <c r="D724" s="230"/>
      <c r="E724" s="230"/>
      <c r="F724" s="230"/>
      <c r="G724" s="230"/>
      <c r="H724" s="231"/>
      <c r="I724" s="231"/>
      <c r="J724" s="232"/>
      <c r="K724" s="232"/>
      <c r="L724" s="232"/>
      <c r="M724" s="181">
        <f t="shared" si="107"/>
        <v>0</v>
      </c>
      <c r="N724" s="181">
        <f>IF(H724="",0,H724*I724*'Avoided Water Savings Cost'!$C$16)</f>
        <v>0</v>
      </c>
      <c r="O724" s="545">
        <f>IF(C724="",0,IF($B$3="NYSEG",C724/(1-'Avoided Electric Costs 2020'!$W$21),IF($B$3="RG&amp;E",C724/(1-'Avoided Electric Costs 2020'!$X$21),"")))</f>
        <v>0</v>
      </c>
      <c r="P724" s="546">
        <f>IF(D724="",0,IF($B$3="NYSEG",D724/(1-'Avoided Electric Costs 2020'!$W$21),IF($B$3="RG&amp;E",D724/(1-'Avoided Electric Costs 2020'!$X$21),"")))</f>
        <v>0</v>
      </c>
      <c r="Q724" s="546">
        <f>IF(E724="",0,IF($B$3="NYSEG",E724/(1-'Avoided Natural Gas Costs 2020'!$J$34),IF($B$3="RG&amp;E",E724/(1-'Avoided Natural Gas Costs 2020'!$K$34),"")))</f>
        <v>0</v>
      </c>
      <c r="R724" s="233" t="str">
        <f>IFERROR(IF(P724*'BCA Inputs'!$C$1+Q724*'BCA Inputs'!$C$2+F724*'BCA Inputs'!$C$2+G724*'BCA Inputs'!$C$2=0,"",P724*'BCA Inputs'!$C$1+Q724*'BCA Inputs'!$C$2+F724*'BCA Inputs'!$C$2+G724*'BCA Inputs'!$C$2),"")</f>
        <v/>
      </c>
      <c r="S724" s="181" t="str">
        <f t="shared" si="100"/>
        <v/>
      </c>
      <c r="T724" s="181" t="str">
        <f>IFERROR(IF($B$3="NYSEG",(INDEX('BCA Inputs'!$N$14:$N$54,MATCH(I724,'BCA Inputs'!$M$14:$M$54,0))*P724+INDEX('BCA Inputs'!$O$14:$O$54,MATCH(I724,'BCA Inputs'!$M$14:$M$54,0))*O724+INDEX('BCA Inputs'!P:P,MATCH(I724,'BCA Inputs'!M:M,0))*Q724+INDEX('BCA Inputs'!Q:Q,MATCH(I724,'BCA Inputs'!M:M,0))*F724+INDEX('BCA Inputs'!R:R,MATCH(I724,'BCA Inputs'!M:M,0))*G724)+L724+N724,IF($B$3="RG&amp;E",(INDEX('BCA Inputs'!$AX$14:$AX$54,MATCH(I724,'BCA Inputs'!$AW$14:$AW$54,0))*P724+INDEX('BCA Inputs'!$AY$14:$AY$54,MATCH(I724,'BCA Inputs'!$AW$14:$AW$54,0))*O724+INDEX('BCA Inputs'!$AZ$14:$AZ$54,MATCH(I724,'BCA Inputs'!$AW$14:$AW$54,0))*Q724+INDEX('BCA Inputs'!$BA$14:$BA$54,MATCH(I724,'BCA Inputs'!$AW$14:$AW$54,0))*F724+INDEX('BCA Inputs'!$BB$14:$BB$54,MATCH(I724,'BCA Inputs'!$AW$14:$AW$54,0))*G724)+L724+N724,"")),"")</f>
        <v/>
      </c>
      <c r="U724" s="234" t="str">
        <f t="shared" si="101"/>
        <v/>
      </c>
      <c r="V724" s="234" t="str">
        <f t="shared" si="102"/>
        <v/>
      </c>
      <c r="W724" s="234" t="str">
        <f t="shared" si="103"/>
        <v/>
      </c>
      <c r="Y724" s="235" t="str">
        <f t="shared" si="104"/>
        <v/>
      </c>
      <c r="Z724" s="236" t="str">
        <f>IFERROR(IF($B$3="NYSEG",INDEX('BCA Inputs'!$X$14:$X$54,MATCH(I724,'BCA Inputs'!$M$14:$M$54,0))*P724+INDEX('BCA Inputs'!$Y$14:$Y$54,MATCH(I724,'BCA Inputs'!$M$14:$M$54,0))*O724+INDEX('BCA Inputs'!$Z$14:$Z$54,MATCH(I724,'BCA Inputs'!$M$14:$M$54,0))*Q724+INDEX('BCA Inputs'!$AA$14:$AA$54,MATCH(I724,'BCA Inputs'!$M$14:$M$54,0))*F724+INDEX('BCA Inputs'!$AB$14:$AB$54,MATCH(I724,'BCA Inputs'!$M$14:$M$54,0))*G724,IF($B$3="RG&amp;E",INDEX('BCA Inputs'!$BG$14:$BG$54,MATCH(I724,'BCA Inputs'!$AW$14:$AW$54,0))*P724+INDEX('BCA Inputs'!$BH$14:$BH$54,MATCH(I724,'BCA Inputs'!$AW$14:$AW$54,0))*O724+INDEX('BCA Inputs'!$BI$14:$BI$54,MATCH(I724,'BCA Inputs'!$AW$14:$AW$54,0))*Q724+INDEX('BCA Inputs'!$BJ$14:$BJ$54,MATCH(I724,'BCA Inputs'!$AW$14:$AW$54,0))*F724+INDEX('BCA Inputs'!$BK$14:$BK$54,MATCH(I724,'BCA Inputs'!$AW$14:$AW$54,0))*G724,"")),"")</f>
        <v/>
      </c>
      <c r="AA724" s="237" t="str">
        <f t="shared" si="105"/>
        <v/>
      </c>
      <c r="AC724" s="238" t="str">
        <f>IFERROR((K724+R724)+IF($B$3="NYSEG",INDEX('BCA Inputs'!$AI$14:$AI$54,MATCH(I724,'BCA Inputs'!$M$14:$M$54,0))*P724+INDEX('BCA Inputs'!$AJ$14:$AJ$54,MATCH(I724,'BCA Inputs'!$M$14:$M$54,0))*Q724,IF($B$3="RG&amp;E",INDEX('BCA Inputs'!$BR$14:$BR$54,MATCH(I724,'BCA Inputs'!$AW$14:$AW$54,0))*P724+INDEX('BCA Inputs'!$BS$14:$BS$54,MATCH(I724,'BCA Inputs'!$AW$14:$AW$54,0))*Q724,"")),"")</f>
        <v/>
      </c>
      <c r="AD724" s="181" t="str">
        <f>IFERROR(IF($B$3="NYSEG",INDEX('BCA Inputs'!$AD$14:$AD$54,MATCH(I724,'BCA Inputs'!$M$14:$M$54,0))*P724+INDEX('BCA Inputs'!$AE$14:$AE$54,MATCH(I724,'BCA Inputs'!$M$14:$M$54,0))*O724+INDEX('BCA Inputs'!$AF$14:$AF$54,MATCH(I724,'BCA Inputs'!$M$14:$M$54,0))*Q724+INDEX('BCA Inputs'!$AG$14:$AG$54,MATCH(I724,'BCA Inputs'!$M$14:$M$54,0))*F724+INDEX('BCA Inputs'!$AH$14:$AH$54,MATCH(I724,'BCA Inputs'!$M$14:$M$54,0))*G724,IF($B$3="RG&amp;E",INDEX('BCA Inputs'!$BM$14:$BM$54,MATCH(I724,'BCA Inputs'!$AW$14:$AW$54,0))*P724+INDEX('BCA Inputs'!$BN$14:$BN$54,MATCH(I724,'BCA Inputs'!$AW$14:$AW$54,0))*O724+INDEX('BCA Inputs'!$BO$14:$BO$54,MATCH(I724,'BCA Inputs'!$AW$14:$AW$54,0))*Q724+INDEX('BCA Inputs'!$BP$14:$BP$54,MATCH(I724,'BCA Inputs'!$AW$14:$AW$54,0))*F724+INDEX('BCA Inputs'!$BQ$14:$BQ$54,MATCH(I724,'BCA Inputs'!$AW$14:$AW$54,0))*G724,"")),"")</f>
        <v/>
      </c>
      <c r="AE724" s="237" t="str">
        <f t="shared" si="106"/>
        <v/>
      </c>
      <c r="AF724" s="198">
        <f t="shared" si="108"/>
        <v>0</v>
      </c>
      <c r="AG724" s="239">
        <f t="shared" si="109"/>
        <v>0</v>
      </c>
    </row>
    <row r="725" spans="1:33">
      <c r="A725" s="228"/>
      <c r="B725" s="176"/>
      <c r="C725" s="229"/>
      <c r="D725" s="230"/>
      <c r="E725" s="230"/>
      <c r="F725" s="230"/>
      <c r="G725" s="230"/>
      <c r="H725" s="231"/>
      <c r="I725" s="231"/>
      <c r="J725" s="232"/>
      <c r="K725" s="232"/>
      <c r="L725" s="232"/>
      <c r="M725" s="181">
        <f t="shared" si="107"/>
        <v>0</v>
      </c>
      <c r="N725" s="181">
        <f>IF(H725="",0,H725*I725*'Avoided Water Savings Cost'!$C$16)</f>
        <v>0</v>
      </c>
      <c r="O725" s="545">
        <f>IF(C725="",0,IF($B$3="NYSEG",C725/(1-'Avoided Electric Costs 2020'!$W$21),IF($B$3="RG&amp;E",C725/(1-'Avoided Electric Costs 2020'!$X$21),"")))</f>
        <v>0</v>
      </c>
      <c r="P725" s="546">
        <f>IF(D725="",0,IF($B$3="NYSEG",D725/(1-'Avoided Electric Costs 2020'!$W$21),IF($B$3="RG&amp;E",D725/(1-'Avoided Electric Costs 2020'!$X$21),"")))</f>
        <v>0</v>
      </c>
      <c r="Q725" s="546">
        <f>IF(E725="",0,IF($B$3="NYSEG",E725/(1-'Avoided Natural Gas Costs 2020'!$J$34),IF($B$3="RG&amp;E",E725/(1-'Avoided Natural Gas Costs 2020'!$K$34),"")))</f>
        <v>0</v>
      </c>
      <c r="R725" s="233" t="str">
        <f>IFERROR(IF(P725*'BCA Inputs'!$C$1+Q725*'BCA Inputs'!$C$2+F725*'BCA Inputs'!$C$2+G725*'BCA Inputs'!$C$2=0,"",P725*'BCA Inputs'!$C$1+Q725*'BCA Inputs'!$C$2+F725*'BCA Inputs'!$C$2+G725*'BCA Inputs'!$C$2),"")</f>
        <v/>
      </c>
      <c r="S725" s="181" t="str">
        <f t="shared" si="100"/>
        <v/>
      </c>
      <c r="T725" s="181" t="str">
        <f>IFERROR(IF($B$3="NYSEG",(INDEX('BCA Inputs'!$N$14:$N$54,MATCH(I725,'BCA Inputs'!$M$14:$M$54,0))*P725+INDEX('BCA Inputs'!$O$14:$O$54,MATCH(I725,'BCA Inputs'!$M$14:$M$54,0))*O725+INDEX('BCA Inputs'!P:P,MATCH(I725,'BCA Inputs'!M:M,0))*Q725+INDEX('BCA Inputs'!Q:Q,MATCH(I725,'BCA Inputs'!M:M,0))*F725+INDEX('BCA Inputs'!R:R,MATCH(I725,'BCA Inputs'!M:M,0))*G725)+L725+N725,IF($B$3="RG&amp;E",(INDEX('BCA Inputs'!$AX$14:$AX$54,MATCH(I725,'BCA Inputs'!$AW$14:$AW$54,0))*P725+INDEX('BCA Inputs'!$AY$14:$AY$54,MATCH(I725,'BCA Inputs'!$AW$14:$AW$54,0))*O725+INDEX('BCA Inputs'!$AZ$14:$AZ$54,MATCH(I725,'BCA Inputs'!$AW$14:$AW$54,0))*Q725+INDEX('BCA Inputs'!$BA$14:$BA$54,MATCH(I725,'BCA Inputs'!$AW$14:$AW$54,0))*F725+INDEX('BCA Inputs'!$BB$14:$BB$54,MATCH(I725,'BCA Inputs'!$AW$14:$AW$54,0))*G725)+L725+N725,"")),"")</f>
        <v/>
      </c>
      <c r="U725" s="234" t="str">
        <f t="shared" si="101"/>
        <v/>
      </c>
      <c r="V725" s="234" t="str">
        <f t="shared" si="102"/>
        <v/>
      </c>
      <c r="W725" s="234" t="str">
        <f t="shared" si="103"/>
        <v/>
      </c>
      <c r="Y725" s="235" t="str">
        <f t="shared" si="104"/>
        <v/>
      </c>
      <c r="Z725" s="236" t="str">
        <f>IFERROR(IF($B$3="NYSEG",INDEX('BCA Inputs'!$X$14:$X$54,MATCH(I725,'BCA Inputs'!$M$14:$M$54,0))*P725+INDEX('BCA Inputs'!$Y$14:$Y$54,MATCH(I725,'BCA Inputs'!$M$14:$M$54,0))*O725+INDEX('BCA Inputs'!$Z$14:$Z$54,MATCH(I725,'BCA Inputs'!$M$14:$M$54,0))*Q725+INDEX('BCA Inputs'!$AA$14:$AA$54,MATCH(I725,'BCA Inputs'!$M$14:$M$54,0))*F725+INDEX('BCA Inputs'!$AB$14:$AB$54,MATCH(I725,'BCA Inputs'!$M$14:$M$54,0))*G725,IF($B$3="RG&amp;E",INDEX('BCA Inputs'!$BG$14:$BG$54,MATCH(I725,'BCA Inputs'!$AW$14:$AW$54,0))*P725+INDEX('BCA Inputs'!$BH$14:$BH$54,MATCH(I725,'BCA Inputs'!$AW$14:$AW$54,0))*O725+INDEX('BCA Inputs'!$BI$14:$BI$54,MATCH(I725,'BCA Inputs'!$AW$14:$AW$54,0))*Q725+INDEX('BCA Inputs'!$BJ$14:$BJ$54,MATCH(I725,'BCA Inputs'!$AW$14:$AW$54,0))*F725+INDEX('BCA Inputs'!$BK$14:$BK$54,MATCH(I725,'BCA Inputs'!$AW$14:$AW$54,0))*G725,"")),"")</f>
        <v/>
      </c>
      <c r="AA725" s="237" t="str">
        <f t="shared" si="105"/>
        <v/>
      </c>
      <c r="AC725" s="238" t="str">
        <f>IFERROR((K725+R725)+IF($B$3="NYSEG",INDEX('BCA Inputs'!$AI$14:$AI$54,MATCH(I725,'BCA Inputs'!$M$14:$M$54,0))*P725+INDEX('BCA Inputs'!$AJ$14:$AJ$54,MATCH(I725,'BCA Inputs'!$M$14:$M$54,0))*Q725,IF($B$3="RG&amp;E",INDEX('BCA Inputs'!$BR$14:$BR$54,MATCH(I725,'BCA Inputs'!$AW$14:$AW$54,0))*P725+INDEX('BCA Inputs'!$BS$14:$BS$54,MATCH(I725,'BCA Inputs'!$AW$14:$AW$54,0))*Q725,"")),"")</f>
        <v/>
      </c>
      <c r="AD725" s="181" t="str">
        <f>IFERROR(IF($B$3="NYSEG",INDEX('BCA Inputs'!$AD$14:$AD$54,MATCH(I725,'BCA Inputs'!$M$14:$M$54,0))*P725+INDEX('BCA Inputs'!$AE$14:$AE$54,MATCH(I725,'BCA Inputs'!$M$14:$M$54,0))*O725+INDEX('BCA Inputs'!$AF$14:$AF$54,MATCH(I725,'BCA Inputs'!$M$14:$M$54,0))*Q725+INDEX('BCA Inputs'!$AG$14:$AG$54,MATCH(I725,'BCA Inputs'!$M$14:$M$54,0))*F725+INDEX('BCA Inputs'!$AH$14:$AH$54,MATCH(I725,'BCA Inputs'!$M$14:$M$54,0))*G725,IF($B$3="RG&amp;E",INDEX('BCA Inputs'!$BM$14:$BM$54,MATCH(I725,'BCA Inputs'!$AW$14:$AW$54,0))*P725+INDEX('BCA Inputs'!$BN$14:$BN$54,MATCH(I725,'BCA Inputs'!$AW$14:$AW$54,0))*O725+INDEX('BCA Inputs'!$BO$14:$BO$54,MATCH(I725,'BCA Inputs'!$AW$14:$AW$54,0))*Q725+INDEX('BCA Inputs'!$BP$14:$BP$54,MATCH(I725,'BCA Inputs'!$AW$14:$AW$54,0))*F725+INDEX('BCA Inputs'!$BQ$14:$BQ$54,MATCH(I725,'BCA Inputs'!$AW$14:$AW$54,0))*G725,"")),"")</f>
        <v/>
      </c>
      <c r="AE725" s="237" t="str">
        <f t="shared" si="106"/>
        <v/>
      </c>
      <c r="AF725" s="198">
        <f t="shared" si="108"/>
        <v>0</v>
      </c>
      <c r="AG725" s="239">
        <f t="shared" si="109"/>
        <v>0</v>
      </c>
    </row>
    <row r="726" spans="1:33">
      <c r="A726" s="228"/>
      <c r="B726" s="176"/>
      <c r="C726" s="229"/>
      <c r="D726" s="230"/>
      <c r="E726" s="230"/>
      <c r="F726" s="230"/>
      <c r="G726" s="230"/>
      <c r="H726" s="231"/>
      <c r="I726" s="231"/>
      <c r="J726" s="232"/>
      <c r="K726" s="232"/>
      <c r="L726" s="232"/>
      <c r="M726" s="181">
        <f t="shared" si="107"/>
        <v>0</v>
      </c>
      <c r="N726" s="181">
        <f>IF(H726="",0,H726*I726*'Avoided Water Savings Cost'!$C$16)</f>
        <v>0</v>
      </c>
      <c r="O726" s="545">
        <f>IF(C726="",0,IF($B$3="NYSEG",C726/(1-'Avoided Electric Costs 2020'!$W$21),IF($B$3="RG&amp;E",C726/(1-'Avoided Electric Costs 2020'!$X$21),"")))</f>
        <v>0</v>
      </c>
      <c r="P726" s="546">
        <f>IF(D726="",0,IF($B$3="NYSEG",D726/(1-'Avoided Electric Costs 2020'!$W$21),IF($B$3="RG&amp;E",D726/(1-'Avoided Electric Costs 2020'!$X$21),"")))</f>
        <v>0</v>
      </c>
      <c r="Q726" s="546">
        <f>IF(E726="",0,IF($B$3="NYSEG",E726/(1-'Avoided Natural Gas Costs 2020'!$J$34),IF($B$3="RG&amp;E",E726/(1-'Avoided Natural Gas Costs 2020'!$K$34),"")))</f>
        <v>0</v>
      </c>
      <c r="R726" s="233" t="str">
        <f>IFERROR(IF(P726*'BCA Inputs'!$C$1+Q726*'BCA Inputs'!$C$2+F726*'BCA Inputs'!$C$2+G726*'BCA Inputs'!$C$2=0,"",P726*'BCA Inputs'!$C$1+Q726*'BCA Inputs'!$C$2+F726*'BCA Inputs'!$C$2+G726*'BCA Inputs'!$C$2),"")</f>
        <v/>
      </c>
      <c r="S726" s="181" t="str">
        <f t="shared" si="100"/>
        <v/>
      </c>
      <c r="T726" s="181" t="str">
        <f>IFERROR(IF($B$3="NYSEG",(INDEX('BCA Inputs'!$N$14:$N$54,MATCH(I726,'BCA Inputs'!$M$14:$M$54,0))*P726+INDEX('BCA Inputs'!$O$14:$O$54,MATCH(I726,'BCA Inputs'!$M$14:$M$54,0))*O726+INDEX('BCA Inputs'!P:P,MATCH(I726,'BCA Inputs'!M:M,0))*Q726+INDEX('BCA Inputs'!Q:Q,MATCH(I726,'BCA Inputs'!M:M,0))*F726+INDEX('BCA Inputs'!R:R,MATCH(I726,'BCA Inputs'!M:M,0))*G726)+L726+N726,IF($B$3="RG&amp;E",(INDEX('BCA Inputs'!$AX$14:$AX$54,MATCH(I726,'BCA Inputs'!$AW$14:$AW$54,0))*P726+INDEX('BCA Inputs'!$AY$14:$AY$54,MATCH(I726,'BCA Inputs'!$AW$14:$AW$54,0))*O726+INDEX('BCA Inputs'!$AZ$14:$AZ$54,MATCH(I726,'BCA Inputs'!$AW$14:$AW$54,0))*Q726+INDEX('BCA Inputs'!$BA$14:$BA$54,MATCH(I726,'BCA Inputs'!$AW$14:$AW$54,0))*F726+INDEX('BCA Inputs'!$BB$14:$BB$54,MATCH(I726,'BCA Inputs'!$AW$14:$AW$54,0))*G726)+L726+N726,"")),"")</f>
        <v/>
      </c>
      <c r="U726" s="234" t="str">
        <f t="shared" si="101"/>
        <v/>
      </c>
      <c r="V726" s="234" t="str">
        <f t="shared" si="102"/>
        <v/>
      </c>
      <c r="W726" s="234" t="str">
        <f t="shared" si="103"/>
        <v/>
      </c>
      <c r="Y726" s="235" t="str">
        <f t="shared" si="104"/>
        <v/>
      </c>
      <c r="Z726" s="236" t="str">
        <f>IFERROR(IF($B$3="NYSEG",INDEX('BCA Inputs'!$X$14:$X$54,MATCH(I726,'BCA Inputs'!$M$14:$M$54,0))*P726+INDEX('BCA Inputs'!$Y$14:$Y$54,MATCH(I726,'BCA Inputs'!$M$14:$M$54,0))*O726+INDEX('BCA Inputs'!$Z$14:$Z$54,MATCH(I726,'BCA Inputs'!$M$14:$M$54,0))*Q726+INDEX('BCA Inputs'!$AA$14:$AA$54,MATCH(I726,'BCA Inputs'!$M$14:$M$54,0))*F726+INDEX('BCA Inputs'!$AB$14:$AB$54,MATCH(I726,'BCA Inputs'!$M$14:$M$54,0))*G726,IF($B$3="RG&amp;E",INDEX('BCA Inputs'!$BG$14:$BG$54,MATCH(I726,'BCA Inputs'!$AW$14:$AW$54,0))*P726+INDEX('BCA Inputs'!$BH$14:$BH$54,MATCH(I726,'BCA Inputs'!$AW$14:$AW$54,0))*O726+INDEX('BCA Inputs'!$BI$14:$BI$54,MATCH(I726,'BCA Inputs'!$AW$14:$AW$54,0))*Q726+INDEX('BCA Inputs'!$BJ$14:$BJ$54,MATCH(I726,'BCA Inputs'!$AW$14:$AW$54,0))*F726+INDEX('BCA Inputs'!$BK$14:$BK$54,MATCH(I726,'BCA Inputs'!$AW$14:$AW$54,0))*G726,"")),"")</f>
        <v/>
      </c>
      <c r="AA726" s="237" t="str">
        <f t="shared" si="105"/>
        <v/>
      </c>
      <c r="AC726" s="238" t="str">
        <f>IFERROR((K726+R726)+IF($B$3="NYSEG",INDEX('BCA Inputs'!$AI$14:$AI$54,MATCH(I726,'BCA Inputs'!$M$14:$M$54,0))*P726+INDEX('BCA Inputs'!$AJ$14:$AJ$54,MATCH(I726,'BCA Inputs'!$M$14:$M$54,0))*Q726,IF($B$3="RG&amp;E",INDEX('BCA Inputs'!$BR$14:$BR$54,MATCH(I726,'BCA Inputs'!$AW$14:$AW$54,0))*P726+INDEX('BCA Inputs'!$BS$14:$BS$54,MATCH(I726,'BCA Inputs'!$AW$14:$AW$54,0))*Q726,"")),"")</f>
        <v/>
      </c>
      <c r="AD726" s="181" t="str">
        <f>IFERROR(IF($B$3="NYSEG",INDEX('BCA Inputs'!$AD$14:$AD$54,MATCH(I726,'BCA Inputs'!$M$14:$M$54,0))*P726+INDEX('BCA Inputs'!$AE$14:$AE$54,MATCH(I726,'BCA Inputs'!$M$14:$M$54,0))*O726+INDEX('BCA Inputs'!$AF$14:$AF$54,MATCH(I726,'BCA Inputs'!$M$14:$M$54,0))*Q726+INDEX('BCA Inputs'!$AG$14:$AG$54,MATCH(I726,'BCA Inputs'!$M$14:$M$54,0))*F726+INDEX('BCA Inputs'!$AH$14:$AH$54,MATCH(I726,'BCA Inputs'!$M$14:$M$54,0))*G726,IF($B$3="RG&amp;E",INDEX('BCA Inputs'!$BM$14:$BM$54,MATCH(I726,'BCA Inputs'!$AW$14:$AW$54,0))*P726+INDEX('BCA Inputs'!$BN$14:$BN$54,MATCH(I726,'BCA Inputs'!$AW$14:$AW$54,0))*O726+INDEX('BCA Inputs'!$BO$14:$BO$54,MATCH(I726,'BCA Inputs'!$AW$14:$AW$54,0))*Q726+INDEX('BCA Inputs'!$BP$14:$BP$54,MATCH(I726,'BCA Inputs'!$AW$14:$AW$54,0))*F726+INDEX('BCA Inputs'!$BQ$14:$BQ$54,MATCH(I726,'BCA Inputs'!$AW$14:$AW$54,0))*G726,"")),"")</f>
        <v/>
      </c>
      <c r="AE726" s="237" t="str">
        <f t="shared" si="106"/>
        <v/>
      </c>
      <c r="AF726" s="198">
        <f t="shared" si="108"/>
        <v>0</v>
      </c>
      <c r="AG726" s="239">
        <f t="shared" si="109"/>
        <v>0</v>
      </c>
    </row>
    <row r="727" spans="1:33">
      <c r="A727" s="228"/>
      <c r="B727" s="176"/>
      <c r="C727" s="229"/>
      <c r="D727" s="230"/>
      <c r="E727" s="230"/>
      <c r="F727" s="230"/>
      <c r="G727" s="230"/>
      <c r="H727" s="231"/>
      <c r="I727" s="231"/>
      <c r="J727" s="232"/>
      <c r="K727" s="232"/>
      <c r="L727" s="232"/>
      <c r="M727" s="181">
        <f t="shared" si="107"/>
        <v>0</v>
      </c>
      <c r="N727" s="181">
        <f>IF(H727="",0,H727*I727*'Avoided Water Savings Cost'!$C$16)</f>
        <v>0</v>
      </c>
      <c r="O727" s="545">
        <f>IF(C727="",0,IF($B$3="NYSEG",C727/(1-'Avoided Electric Costs 2020'!$W$21),IF($B$3="RG&amp;E",C727/(1-'Avoided Electric Costs 2020'!$X$21),"")))</f>
        <v>0</v>
      </c>
      <c r="P727" s="546">
        <f>IF(D727="",0,IF($B$3="NYSEG",D727/(1-'Avoided Electric Costs 2020'!$W$21),IF($B$3="RG&amp;E",D727/(1-'Avoided Electric Costs 2020'!$X$21),"")))</f>
        <v>0</v>
      </c>
      <c r="Q727" s="546">
        <f>IF(E727="",0,IF($B$3="NYSEG",E727/(1-'Avoided Natural Gas Costs 2020'!$J$34),IF($B$3="RG&amp;E",E727/(1-'Avoided Natural Gas Costs 2020'!$K$34),"")))</f>
        <v>0</v>
      </c>
      <c r="R727" s="233" t="str">
        <f>IFERROR(IF(P727*'BCA Inputs'!$C$1+Q727*'BCA Inputs'!$C$2+F727*'BCA Inputs'!$C$2+G727*'BCA Inputs'!$C$2=0,"",P727*'BCA Inputs'!$C$1+Q727*'BCA Inputs'!$C$2+F727*'BCA Inputs'!$C$2+G727*'BCA Inputs'!$C$2),"")</f>
        <v/>
      </c>
      <c r="S727" s="181" t="str">
        <f t="shared" ref="S727:S790" si="110">IFERROR(IF(J727+R727=0,"",J727+R727),"")</f>
        <v/>
      </c>
      <c r="T727" s="181" t="str">
        <f>IFERROR(IF($B$3="NYSEG",(INDEX('BCA Inputs'!$N$14:$N$54,MATCH(I727,'BCA Inputs'!$M$14:$M$54,0))*P727+INDEX('BCA Inputs'!$O$14:$O$54,MATCH(I727,'BCA Inputs'!$M$14:$M$54,0))*O727+INDEX('BCA Inputs'!P:P,MATCH(I727,'BCA Inputs'!M:M,0))*Q727+INDEX('BCA Inputs'!Q:Q,MATCH(I727,'BCA Inputs'!M:M,0))*F727+INDEX('BCA Inputs'!R:R,MATCH(I727,'BCA Inputs'!M:M,0))*G727)+L727+N727,IF($B$3="RG&amp;E",(INDEX('BCA Inputs'!$AX$14:$AX$54,MATCH(I727,'BCA Inputs'!$AW$14:$AW$54,0))*P727+INDEX('BCA Inputs'!$AY$14:$AY$54,MATCH(I727,'BCA Inputs'!$AW$14:$AW$54,0))*O727+INDEX('BCA Inputs'!$AZ$14:$AZ$54,MATCH(I727,'BCA Inputs'!$AW$14:$AW$54,0))*Q727+INDEX('BCA Inputs'!$BA$14:$BA$54,MATCH(I727,'BCA Inputs'!$AW$14:$AW$54,0))*F727+INDEX('BCA Inputs'!$BB$14:$BB$54,MATCH(I727,'BCA Inputs'!$AW$14:$AW$54,0))*G727)+L727+N727,"")),"")</f>
        <v/>
      </c>
      <c r="U727" s="234" t="str">
        <f t="shared" ref="U727:U790" si="111">IFERROR(T727/S727,"")</f>
        <v/>
      </c>
      <c r="V727" s="234" t="str">
        <f t="shared" ref="V727:V790" si="112">IFERROR(J727/(D727*$B$6+E727*$B$7+F727*$B$7+G727*$B$7+M727+N727/I727),"")</f>
        <v/>
      </c>
      <c r="W727" s="234" t="str">
        <f t="shared" ref="W727:W790" si="113">IFERROR((J727-K727)/(D727*$B$6+E727*$B$7+F727*$B$7+G727*$B$7+M727+N727/I727),"")</f>
        <v/>
      </c>
      <c r="Y727" s="235" t="str">
        <f t="shared" ref="Y727:Y790" si="114">IFERROR(K727+R727,"")</f>
        <v/>
      </c>
      <c r="Z727" s="236" t="str">
        <f>IFERROR(IF($B$3="NYSEG",INDEX('BCA Inputs'!$X$14:$X$54,MATCH(I727,'BCA Inputs'!$M$14:$M$54,0))*P727+INDEX('BCA Inputs'!$Y$14:$Y$54,MATCH(I727,'BCA Inputs'!$M$14:$M$54,0))*O727+INDEX('BCA Inputs'!$Z$14:$Z$54,MATCH(I727,'BCA Inputs'!$M$14:$M$54,0))*Q727+INDEX('BCA Inputs'!$AA$14:$AA$54,MATCH(I727,'BCA Inputs'!$M$14:$M$54,0))*F727+INDEX('BCA Inputs'!$AB$14:$AB$54,MATCH(I727,'BCA Inputs'!$M$14:$M$54,0))*G727,IF($B$3="RG&amp;E",INDEX('BCA Inputs'!$BG$14:$BG$54,MATCH(I727,'BCA Inputs'!$AW$14:$AW$54,0))*P727+INDEX('BCA Inputs'!$BH$14:$BH$54,MATCH(I727,'BCA Inputs'!$AW$14:$AW$54,0))*O727+INDEX('BCA Inputs'!$BI$14:$BI$54,MATCH(I727,'BCA Inputs'!$AW$14:$AW$54,0))*Q727+INDEX('BCA Inputs'!$BJ$14:$BJ$54,MATCH(I727,'BCA Inputs'!$AW$14:$AW$54,0))*F727+INDEX('BCA Inputs'!$BK$14:$BK$54,MATCH(I727,'BCA Inputs'!$AW$14:$AW$54,0))*G727,"")),"")</f>
        <v/>
      </c>
      <c r="AA727" s="237" t="str">
        <f t="shared" ref="AA727:AA790" si="115">IFERROR(Z727/Y727,"")</f>
        <v/>
      </c>
      <c r="AC727" s="238" t="str">
        <f>IFERROR((K727+R727)+IF($B$3="NYSEG",INDEX('BCA Inputs'!$AI$14:$AI$54,MATCH(I727,'BCA Inputs'!$M$14:$M$54,0))*P727+INDEX('BCA Inputs'!$AJ$14:$AJ$54,MATCH(I727,'BCA Inputs'!$M$14:$M$54,0))*Q727,IF($B$3="RG&amp;E",INDEX('BCA Inputs'!$BR$14:$BR$54,MATCH(I727,'BCA Inputs'!$AW$14:$AW$54,0))*P727+INDEX('BCA Inputs'!$BS$14:$BS$54,MATCH(I727,'BCA Inputs'!$AW$14:$AW$54,0))*Q727,"")),"")</f>
        <v/>
      </c>
      <c r="AD727" s="181" t="str">
        <f>IFERROR(IF($B$3="NYSEG",INDEX('BCA Inputs'!$AD$14:$AD$54,MATCH(I727,'BCA Inputs'!$M$14:$M$54,0))*P727+INDEX('BCA Inputs'!$AE$14:$AE$54,MATCH(I727,'BCA Inputs'!$M$14:$M$54,0))*O727+INDEX('BCA Inputs'!$AF$14:$AF$54,MATCH(I727,'BCA Inputs'!$M$14:$M$54,0))*Q727+INDEX('BCA Inputs'!$AG$14:$AG$54,MATCH(I727,'BCA Inputs'!$M$14:$M$54,0))*F727+INDEX('BCA Inputs'!$AH$14:$AH$54,MATCH(I727,'BCA Inputs'!$M$14:$M$54,0))*G727,IF($B$3="RG&amp;E",INDEX('BCA Inputs'!$BM$14:$BM$54,MATCH(I727,'BCA Inputs'!$AW$14:$AW$54,0))*P727+INDEX('BCA Inputs'!$BN$14:$BN$54,MATCH(I727,'BCA Inputs'!$AW$14:$AW$54,0))*O727+INDEX('BCA Inputs'!$BO$14:$BO$54,MATCH(I727,'BCA Inputs'!$AW$14:$AW$54,0))*Q727+INDEX('BCA Inputs'!$BP$14:$BP$54,MATCH(I727,'BCA Inputs'!$AW$14:$AW$54,0))*F727+INDEX('BCA Inputs'!$BQ$14:$BQ$54,MATCH(I727,'BCA Inputs'!$AW$14:$AW$54,0))*G727,"")),"")</f>
        <v/>
      </c>
      <c r="AE727" s="237" t="str">
        <f t="shared" ref="AE727:AE790" si="116">IFERROR(AD727/AC727,"")</f>
        <v/>
      </c>
      <c r="AF727" s="198">
        <f t="shared" si="108"/>
        <v>0</v>
      </c>
      <c r="AG727" s="239">
        <f t="shared" si="109"/>
        <v>0</v>
      </c>
    </row>
    <row r="728" spans="1:33">
      <c r="A728" s="228"/>
      <c r="B728" s="176"/>
      <c r="C728" s="229"/>
      <c r="D728" s="230"/>
      <c r="E728" s="230"/>
      <c r="F728" s="230"/>
      <c r="G728" s="230"/>
      <c r="H728" s="231"/>
      <c r="I728" s="231"/>
      <c r="J728" s="232"/>
      <c r="K728" s="232"/>
      <c r="L728" s="232"/>
      <c r="M728" s="181">
        <f t="shared" ref="M728:M791" si="117">IF(L728="",0,L728/I728)</f>
        <v>0</v>
      </c>
      <c r="N728" s="181">
        <f>IF(H728="",0,H728*I728*'Avoided Water Savings Cost'!$C$16)</f>
        <v>0</v>
      </c>
      <c r="O728" s="545">
        <f>IF(C728="",0,IF($B$3="NYSEG",C728/(1-'Avoided Electric Costs 2020'!$W$21),IF($B$3="RG&amp;E",C728/(1-'Avoided Electric Costs 2020'!$X$21),"")))</f>
        <v>0</v>
      </c>
      <c r="P728" s="546">
        <f>IF(D728="",0,IF($B$3="NYSEG",D728/(1-'Avoided Electric Costs 2020'!$W$21),IF($B$3="RG&amp;E",D728/(1-'Avoided Electric Costs 2020'!$X$21),"")))</f>
        <v>0</v>
      </c>
      <c r="Q728" s="546">
        <f>IF(E728="",0,IF($B$3="NYSEG",E728/(1-'Avoided Natural Gas Costs 2020'!$J$34),IF($B$3="RG&amp;E",E728/(1-'Avoided Natural Gas Costs 2020'!$K$34),"")))</f>
        <v>0</v>
      </c>
      <c r="R728" s="233" t="str">
        <f>IFERROR(IF(P728*'BCA Inputs'!$C$1+Q728*'BCA Inputs'!$C$2+F728*'BCA Inputs'!$C$2+G728*'BCA Inputs'!$C$2=0,"",P728*'BCA Inputs'!$C$1+Q728*'BCA Inputs'!$C$2+F728*'BCA Inputs'!$C$2+G728*'BCA Inputs'!$C$2),"")</f>
        <v/>
      </c>
      <c r="S728" s="181" t="str">
        <f t="shared" si="110"/>
        <v/>
      </c>
      <c r="T728" s="181" t="str">
        <f>IFERROR(IF($B$3="NYSEG",(INDEX('BCA Inputs'!$N$14:$N$54,MATCH(I728,'BCA Inputs'!$M$14:$M$54,0))*P728+INDEX('BCA Inputs'!$O$14:$O$54,MATCH(I728,'BCA Inputs'!$M$14:$M$54,0))*O728+INDEX('BCA Inputs'!P:P,MATCH(I728,'BCA Inputs'!M:M,0))*Q728+INDEX('BCA Inputs'!Q:Q,MATCH(I728,'BCA Inputs'!M:M,0))*F728+INDEX('BCA Inputs'!R:R,MATCH(I728,'BCA Inputs'!M:M,0))*G728)+L728+N728,IF($B$3="RG&amp;E",(INDEX('BCA Inputs'!$AX$14:$AX$54,MATCH(I728,'BCA Inputs'!$AW$14:$AW$54,0))*P728+INDEX('BCA Inputs'!$AY$14:$AY$54,MATCH(I728,'BCA Inputs'!$AW$14:$AW$54,0))*O728+INDEX('BCA Inputs'!$AZ$14:$AZ$54,MATCH(I728,'BCA Inputs'!$AW$14:$AW$54,0))*Q728+INDEX('BCA Inputs'!$BA$14:$BA$54,MATCH(I728,'BCA Inputs'!$AW$14:$AW$54,0))*F728+INDEX('BCA Inputs'!$BB$14:$BB$54,MATCH(I728,'BCA Inputs'!$AW$14:$AW$54,0))*G728)+L728+N728,"")),"")</f>
        <v/>
      </c>
      <c r="U728" s="234" t="str">
        <f t="shared" si="111"/>
        <v/>
      </c>
      <c r="V728" s="234" t="str">
        <f t="shared" si="112"/>
        <v/>
      </c>
      <c r="W728" s="234" t="str">
        <f t="shared" si="113"/>
        <v/>
      </c>
      <c r="Y728" s="235" t="str">
        <f t="shared" si="114"/>
        <v/>
      </c>
      <c r="Z728" s="236" t="str">
        <f>IFERROR(IF($B$3="NYSEG",INDEX('BCA Inputs'!$X$14:$X$54,MATCH(I728,'BCA Inputs'!$M$14:$M$54,0))*P728+INDEX('BCA Inputs'!$Y$14:$Y$54,MATCH(I728,'BCA Inputs'!$M$14:$M$54,0))*O728+INDEX('BCA Inputs'!$Z$14:$Z$54,MATCH(I728,'BCA Inputs'!$M$14:$M$54,0))*Q728+INDEX('BCA Inputs'!$AA$14:$AA$54,MATCH(I728,'BCA Inputs'!$M$14:$M$54,0))*F728+INDEX('BCA Inputs'!$AB$14:$AB$54,MATCH(I728,'BCA Inputs'!$M$14:$M$54,0))*G728,IF($B$3="RG&amp;E",INDEX('BCA Inputs'!$BG$14:$BG$54,MATCH(I728,'BCA Inputs'!$AW$14:$AW$54,0))*P728+INDEX('BCA Inputs'!$BH$14:$BH$54,MATCH(I728,'BCA Inputs'!$AW$14:$AW$54,0))*O728+INDEX('BCA Inputs'!$BI$14:$BI$54,MATCH(I728,'BCA Inputs'!$AW$14:$AW$54,0))*Q728+INDEX('BCA Inputs'!$BJ$14:$BJ$54,MATCH(I728,'BCA Inputs'!$AW$14:$AW$54,0))*F728+INDEX('BCA Inputs'!$BK$14:$BK$54,MATCH(I728,'BCA Inputs'!$AW$14:$AW$54,0))*G728,"")),"")</f>
        <v/>
      </c>
      <c r="AA728" s="237" t="str">
        <f t="shared" si="115"/>
        <v/>
      </c>
      <c r="AC728" s="238" t="str">
        <f>IFERROR((K728+R728)+IF($B$3="NYSEG",INDEX('BCA Inputs'!$AI$14:$AI$54,MATCH(I728,'BCA Inputs'!$M$14:$M$54,0))*P728+INDEX('BCA Inputs'!$AJ$14:$AJ$54,MATCH(I728,'BCA Inputs'!$M$14:$M$54,0))*Q728,IF($B$3="RG&amp;E",INDEX('BCA Inputs'!$BR$14:$BR$54,MATCH(I728,'BCA Inputs'!$AW$14:$AW$54,0))*P728+INDEX('BCA Inputs'!$BS$14:$BS$54,MATCH(I728,'BCA Inputs'!$AW$14:$AW$54,0))*Q728,"")),"")</f>
        <v/>
      </c>
      <c r="AD728" s="181" t="str">
        <f>IFERROR(IF($B$3="NYSEG",INDEX('BCA Inputs'!$AD$14:$AD$54,MATCH(I728,'BCA Inputs'!$M$14:$M$54,0))*P728+INDEX('BCA Inputs'!$AE$14:$AE$54,MATCH(I728,'BCA Inputs'!$M$14:$M$54,0))*O728+INDEX('BCA Inputs'!$AF$14:$AF$54,MATCH(I728,'BCA Inputs'!$M$14:$M$54,0))*Q728+INDEX('BCA Inputs'!$AG$14:$AG$54,MATCH(I728,'BCA Inputs'!$M$14:$M$54,0))*F728+INDEX('BCA Inputs'!$AH$14:$AH$54,MATCH(I728,'BCA Inputs'!$M$14:$M$54,0))*G728,IF($B$3="RG&amp;E",INDEX('BCA Inputs'!$BM$14:$BM$54,MATCH(I728,'BCA Inputs'!$AW$14:$AW$54,0))*P728+INDEX('BCA Inputs'!$BN$14:$BN$54,MATCH(I728,'BCA Inputs'!$AW$14:$AW$54,0))*O728+INDEX('BCA Inputs'!$BO$14:$BO$54,MATCH(I728,'BCA Inputs'!$AW$14:$AW$54,0))*Q728+INDEX('BCA Inputs'!$BP$14:$BP$54,MATCH(I728,'BCA Inputs'!$AW$14:$AW$54,0))*F728+INDEX('BCA Inputs'!$BQ$14:$BQ$54,MATCH(I728,'BCA Inputs'!$AW$14:$AW$54,0))*G728,"")),"")</f>
        <v/>
      </c>
      <c r="AE728" s="237" t="str">
        <f t="shared" si="116"/>
        <v/>
      </c>
      <c r="AF728" s="198">
        <f t="shared" ref="AF728:AF791" si="118">IF(U728&lt;1,1,0)</f>
        <v>0</v>
      </c>
      <c r="AG728" s="239">
        <f t="shared" ref="AG728:AG791" si="119">D728*3412+(E728+F728+G728)*100000</f>
        <v>0</v>
      </c>
    </row>
    <row r="729" spans="1:33">
      <c r="A729" s="228"/>
      <c r="B729" s="176"/>
      <c r="C729" s="229"/>
      <c r="D729" s="230"/>
      <c r="E729" s="230"/>
      <c r="F729" s="230"/>
      <c r="G729" s="230"/>
      <c r="H729" s="231"/>
      <c r="I729" s="231"/>
      <c r="J729" s="232"/>
      <c r="K729" s="232"/>
      <c r="L729" s="232"/>
      <c r="M729" s="181">
        <f t="shared" si="117"/>
        <v>0</v>
      </c>
      <c r="N729" s="181">
        <f>IF(H729="",0,H729*I729*'Avoided Water Savings Cost'!$C$16)</f>
        <v>0</v>
      </c>
      <c r="O729" s="545">
        <f>IF(C729="",0,IF($B$3="NYSEG",C729/(1-'Avoided Electric Costs 2020'!$W$21),IF($B$3="RG&amp;E",C729/(1-'Avoided Electric Costs 2020'!$X$21),"")))</f>
        <v>0</v>
      </c>
      <c r="P729" s="546">
        <f>IF(D729="",0,IF($B$3="NYSEG",D729/(1-'Avoided Electric Costs 2020'!$W$21),IF($B$3="RG&amp;E",D729/(1-'Avoided Electric Costs 2020'!$X$21),"")))</f>
        <v>0</v>
      </c>
      <c r="Q729" s="546">
        <f>IF(E729="",0,IF($B$3="NYSEG",E729/(1-'Avoided Natural Gas Costs 2020'!$J$34),IF($B$3="RG&amp;E",E729/(1-'Avoided Natural Gas Costs 2020'!$K$34),"")))</f>
        <v>0</v>
      </c>
      <c r="R729" s="233" t="str">
        <f>IFERROR(IF(P729*'BCA Inputs'!$C$1+Q729*'BCA Inputs'!$C$2+F729*'BCA Inputs'!$C$2+G729*'BCA Inputs'!$C$2=0,"",P729*'BCA Inputs'!$C$1+Q729*'BCA Inputs'!$C$2+F729*'BCA Inputs'!$C$2+G729*'BCA Inputs'!$C$2),"")</f>
        <v/>
      </c>
      <c r="S729" s="181" t="str">
        <f t="shared" si="110"/>
        <v/>
      </c>
      <c r="T729" s="181" t="str">
        <f>IFERROR(IF($B$3="NYSEG",(INDEX('BCA Inputs'!$N$14:$N$54,MATCH(I729,'BCA Inputs'!$M$14:$M$54,0))*P729+INDEX('BCA Inputs'!$O$14:$O$54,MATCH(I729,'BCA Inputs'!$M$14:$M$54,0))*O729+INDEX('BCA Inputs'!P:P,MATCH(I729,'BCA Inputs'!M:M,0))*Q729+INDEX('BCA Inputs'!Q:Q,MATCH(I729,'BCA Inputs'!M:M,0))*F729+INDEX('BCA Inputs'!R:R,MATCH(I729,'BCA Inputs'!M:M,0))*G729)+L729+N729,IF($B$3="RG&amp;E",(INDEX('BCA Inputs'!$AX$14:$AX$54,MATCH(I729,'BCA Inputs'!$AW$14:$AW$54,0))*P729+INDEX('BCA Inputs'!$AY$14:$AY$54,MATCH(I729,'BCA Inputs'!$AW$14:$AW$54,0))*O729+INDEX('BCA Inputs'!$AZ$14:$AZ$54,MATCH(I729,'BCA Inputs'!$AW$14:$AW$54,0))*Q729+INDEX('BCA Inputs'!$BA$14:$BA$54,MATCH(I729,'BCA Inputs'!$AW$14:$AW$54,0))*F729+INDEX('BCA Inputs'!$BB$14:$BB$54,MATCH(I729,'BCA Inputs'!$AW$14:$AW$54,0))*G729)+L729+N729,"")),"")</f>
        <v/>
      </c>
      <c r="U729" s="234" t="str">
        <f t="shared" si="111"/>
        <v/>
      </c>
      <c r="V729" s="234" t="str">
        <f t="shared" si="112"/>
        <v/>
      </c>
      <c r="W729" s="234" t="str">
        <f t="shared" si="113"/>
        <v/>
      </c>
      <c r="Y729" s="235" t="str">
        <f t="shared" si="114"/>
        <v/>
      </c>
      <c r="Z729" s="236" t="str">
        <f>IFERROR(IF($B$3="NYSEG",INDEX('BCA Inputs'!$X$14:$X$54,MATCH(I729,'BCA Inputs'!$M$14:$M$54,0))*P729+INDEX('BCA Inputs'!$Y$14:$Y$54,MATCH(I729,'BCA Inputs'!$M$14:$M$54,0))*O729+INDEX('BCA Inputs'!$Z$14:$Z$54,MATCH(I729,'BCA Inputs'!$M$14:$M$54,0))*Q729+INDEX('BCA Inputs'!$AA$14:$AA$54,MATCH(I729,'BCA Inputs'!$M$14:$M$54,0))*F729+INDEX('BCA Inputs'!$AB$14:$AB$54,MATCH(I729,'BCA Inputs'!$M$14:$M$54,0))*G729,IF($B$3="RG&amp;E",INDEX('BCA Inputs'!$BG$14:$BG$54,MATCH(I729,'BCA Inputs'!$AW$14:$AW$54,0))*P729+INDEX('BCA Inputs'!$BH$14:$BH$54,MATCH(I729,'BCA Inputs'!$AW$14:$AW$54,0))*O729+INDEX('BCA Inputs'!$BI$14:$BI$54,MATCH(I729,'BCA Inputs'!$AW$14:$AW$54,0))*Q729+INDEX('BCA Inputs'!$BJ$14:$BJ$54,MATCH(I729,'BCA Inputs'!$AW$14:$AW$54,0))*F729+INDEX('BCA Inputs'!$BK$14:$BK$54,MATCH(I729,'BCA Inputs'!$AW$14:$AW$54,0))*G729,"")),"")</f>
        <v/>
      </c>
      <c r="AA729" s="237" t="str">
        <f t="shared" si="115"/>
        <v/>
      </c>
      <c r="AC729" s="238" t="str">
        <f>IFERROR((K729+R729)+IF($B$3="NYSEG",INDEX('BCA Inputs'!$AI$14:$AI$54,MATCH(I729,'BCA Inputs'!$M$14:$M$54,0))*P729+INDEX('BCA Inputs'!$AJ$14:$AJ$54,MATCH(I729,'BCA Inputs'!$M$14:$M$54,0))*Q729,IF($B$3="RG&amp;E",INDEX('BCA Inputs'!$BR$14:$BR$54,MATCH(I729,'BCA Inputs'!$AW$14:$AW$54,0))*P729+INDEX('BCA Inputs'!$BS$14:$BS$54,MATCH(I729,'BCA Inputs'!$AW$14:$AW$54,0))*Q729,"")),"")</f>
        <v/>
      </c>
      <c r="AD729" s="181" t="str">
        <f>IFERROR(IF($B$3="NYSEG",INDEX('BCA Inputs'!$AD$14:$AD$54,MATCH(I729,'BCA Inputs'!$M$14:$M$54,0))*P729+INDEX('BCA Inputs'!$AE$14:$AE$54,MATCH(I729,'BCA Inputs'!$M$14:$M$54,0))*O729+INDEX('BCA Inputs'!$AF$14:$AF$54,MATCH(I729,'BCA Inputs'!$M$14:$M$54,0))*Q729+INDEX('BCA Inputs'!$AG$14:$AG$54,MATCH(I729,'BCA Inputs'!$M$14:$M$54,0))*F729+INDEX('BCA Inputs'!$AH$14:$AH$54,MATCH(I729,'BCA Inputs'!$M$14:$M$54,0))*G729,IF($B$3="RG&amp;E",INDEX('BCA Inputs'!$BM$14:$BM$54,MATCH(I729,'BCA Inputs'!$AW$14:$AW$54,0))*P729+INDEX('BCA Inputs'!$BN$14:$BN$54,MATCH(I729,'BCA Inputs'!$AW$14:$AW$54,0))*O729+INDEX('BCA Inputs'!$BO$14:$BO$54,MATCH(I729,'BCA Inputs'!$AW$14:$AW$54,0))*Q729+INDEX('BCA Inputs'!$BP$14:$BP$54,MATCH(I729,'BCA Inputs'!$AW$14:$AW$54,0))*F729+INDEX('BCA Inputs'!$BQ$14:$BQ$54,MATCH(I729,'BCA Inputs'!$AW$14:$AW$54,0))*G729,"")),"")</f>
        <v/>
      </c>
      <c r="AE729" s="237" t="str">
        <f t="shared" si="116"/>
        <v/>
      </c>
      <c r="AF729" s="198">
        <f t="shared" si="118"/>
        <v>0</v>
      </c>
      <c r="AG729" s="239">
        <f t="shared" si="119"/>
        <v>0</v>
      </c>
    </row>
    <row r="730" spans="1:33">
      <c r="A730" s="228"/>
      <c r="B730" s="176"/>
      <c r="C730" s="229"/>
      <c r="D730" s="230"/>
      <c r="E730" s="230"/>
      <c r="F730" s="230"/>
      <c r="G730" s="230"/>
      <c r="H730" s="231"/>
      <c r="I730" s="231"/>
      <c r="J730" s="232"/>
      <c r="K730" s="232"/>
      <c r="L730" s="232"/>
      <c r="M730" s="181">
        <f t="shared" si="117"/>
        <v>0</v>
      </c>
      <c r="N730" s="181">
        <f>IF(H730="",0,H730*I730*'Avoided Water Savings Cost'!$C$16)</f>
        <v>0</v>
      </c>
      <c r="O730" s="545">
        <f>IF(C730="",0,IF($B$3="NYSEG",C730/(1-'Avoided Electric Costs 2020'!$W$21),IF($B$3="RG&amp;E",C730/(1-'Avoided Electric Costs 2020'!$X$21),"")))</f>
        <v>0</v>
      </c>
      <c r="P730" s="546">
        <f>IF(D730="",0,IF($B$3="NYSEG",D730/(1-'Avoided Electric Costs 2020'!$W$21),IF($B$3="RG&amp;E",D730/(1-'Avoided Electric Costs 2020'!$X$21),"")))</f>
        <v>0</v>
      </c>
      <c r="Q730" s="546">
        <f>IF(E730="",0,IF($B$3="NYSEG",E730/(1-'Avoided Natural Gas Costs 2020'!$J$34),IF($B$3="RG&amp;E",E730/(1-'Avoided Natural Gas Costs 2020'!$K$34),"")))</f>
        <v>0</v>
      </c>
      <c r="R730" s="233" t="str">
        <f>IFERROR(IF(P730*'BCA Inputs'!$C$1+Q730*'BCA Inputs'!$C$2+F730*'BCA Inputs'!$C$2+G730*'BCA Inputs'!$C$2=0,"",P730*'BCA Inputs'!$C$1+Q730*'BCA Inputs'!$C$2+F730*'BCA Inputs'!$C$2+G730*'BCA Inputs'!$C$2),"")</f>
        <v/>
      </c>
      <c r="S730" s="181" t="str">
        <f t="shared" si="110"/>
        <v/>
      </c>
      <c r="T730" s="181" t="str">
        <f>IFERROR(IF($B$3="NYSEG",(INDEX('BCA Inputs'!$N$14:$N$54,MATCH(I730,'BCA Inputs'!$M$14:$M$54,0))*P730+INDEX('BCA Inputs'!$O$14:$O$54,MATCH(I730,'BCA Inputs'!$M$14:$M$54,0))*O730+INDEX('BCA Inputs'!P:P,MATCH(I730,'BCA Inputs'!M:M,0))*Q730+INDEX('BCA Inputs'!Q:Q,MATCH(I730,'BCA Inputs'!M:M,0))*F730+INDEX('BCA Inputs'!R:R,MATCH(I730,'BCA Inputs'!M:M,0))*G730)+L730+N730,IF($B$3="RG&amp;E",(INDEX('BCA Inputs'!$AX$14:$AX$54,MATCH(I730,'BCA Inputs'!$AW$14:$AW$54,0))*P730+INDEX('BCA Inputs'!$AY$14:$AY$54,MATCH(I730,'BCA Inputs'!$AW$14:$AW$54,0))*O730+INDEX('BCA Inputs'!$AZ$14:$AZ$54,MATCH(I730,'BCA Inputs'!$AW$14:$AW$54,0))*Q730+INDEX('BCA Inputs'!$BA$14:$BA$54,MATCH(I730,'BCA Inputs'!$AW$14:$AW$54,0))*F730+INDEX('BCA Inputs'!$BB$14:$BB$54,MATCH(I730,'BCA Inputs'!$AW$14:$AW$54,0))*G730)+L730+N730,"")),"")</f>
        <v/>
      </c>
      <c r="U730" s="234" t="str">
        <f t="shared" si="111"/>
        <v/>
      </c>
      <c r="V730" s="234" t="str">
        <f t="shared" si="112"/>
        <v/>
      </c>
      <c r="W730" s="234" t="str">
        <f t="shared" si="113"/>
        <v/>
      </c>
      <c r="Y730" s="235" t="str">
        <f t="shared" si="114"/>
        <v/>
      </c>
      <c r="Z730" s="236" t="str">
        <f>IFERROR(IF($B$3="NYSEG",INDEX('BCA Inputs'!$X$14:$X$54,MATCH(I730,'BCA Inputs'!$M$14:$M$54,0))*P730+INDEX('BCA Inputs'!$Y$14:$Y$54,MATCH(I730,'BCA Inputs'!$M$14:$M$54,0))*O730+INDEX('BCA Inputs'!$Z$14:$Z$54,MATCH(I730,'BCA Inputs'!$M$14:$M$54,0))*Q730+INDEX('BCA Inputs'!$AA$14:$AA$54,MATCH(I730,'BCA Inputs'!$M$14:$M$54,0))*F730+INDEX('BCA Inputs'!$AB$14:$AB$54,MATCH(I730,'BCA Inputs'!$M$14:$M$54,0))*G730,IF($B$3="RG&amp;E",INDEX('BCA Inputs'!$BG$14:$BG$54,MATCH(I730,'BCA Inputs'!$AW$14:$AW$54,0))*P730+INDEX('BCA Inputs'!$BH$14:$BH$54,MATCH(I730,'BCA Inputs'!$AW$14:$AW$54,0))*O730+INDEX('BCA Inputs'!$BI$14:$BI$54,MATCH(I730,'BCA Inputs'!$AW$14:$AW$54,0))*Q730+INDEX('BCA Inputs'!$BJ$14:$BJ$54,MATCH(I730,'BCA Inputs'!$AW$14:$AW$54,0))*F730+INDEX('BCA Inputs'!$BK$14:$BK$54,MATCH(I730,'BCA Inputs'!$AW$14:$AW$54,0))*G730,"")),"")</f>
        <v/>
      </c>
      <c r="AA730" s="237" t="str">
        <f t="shared" si="115"/>
        <v/>
      </c>
      <c r="AC730" s="238" t="str">
        <f>IFERROR((K730+R730)+IF($B$3="NYSEG",INDEX('BCA Inputs'!$AI$14:$AI$54,MATCH(I730,'BCA Inputs'!$M$14:$M$54,0))*P730+INDEX('BCA Inputs'!$AJ$14:$AJ$54,MATCH(I730,'BCA Inputs'!$M$14:$M$54,0))*Q730,IF($B$3="RG&amp;E",INDEX('BCA Inputs'!$BR$14:$BR$54,MATCH(I730,'BCA Inputs'!$AW$14:$AW$54,0))*P730+INDEX('BCA Inputs'!$BS$14:$BS$54,MATCH(I730,'BCA Inputs'!$AW$14:$AW$54,0))*Q730,"")),"")</f>
        <v/>
      </c>
      <c r="AD730" s="181" t="str">
        <f>IFERROR(IF($B$3="NYSEG",INDEX('BCA Inputs'!$AD$14:$AD$54,MATCH(I730,'BCA Inputs'!$M$14:$M$54,0))*P730+INDEX('BCA Inputs'!$AE$14:$AE$54,MATCH(I730,'BCA Inputs'!$M$14:$M$54,0))*O730+INDEX('BCA Inputs'!$AF$14:$AF$54,MATCH(I730,'BCA Inputs'!$M$14:$M$54,0))*Q730+INDEX('BCA Inputs'!$AG$14:$AG$54,MATCH(I730,'BCA Inputs'!$M$14:$M$54,0))*F730+INDEX('BCA Inputs'!$AH$14:$AH$54,MATCH(I730,'BCA Inputs'!$M$14:$M$54,0))*G730,IF($B$3="RG&amp;E",INDEX('BCA Inputs'!$BM$14:$BM$54,MATCH(I730,'BCA Inputs'!$AW$14:$AW$54,0))*P730+INDEX('BCA Inputs'!$BN$14:$BN$54,MATCH(I730,'BCA Inputs'!$AW$14:$AW$54,0))*O730+INDEX('BCA Inputs'!$BO$14:$BO$54,MATCH(I730,'BCA Inputs'!$AW$14:$AW$54,0))*Q730+INDEX('BCA Inputs'!$BP$14:$BP$54,MATCH(I730,'BCA Inputs'!$AW$14:$AW$54,0))*F730+INDEX('BCA Inputs'!$BQ$14:$BQ$54,MATCH(I730,'BCA Inputs'!$AW$14:$AW$54,0))*G730,"")),"")</f>
        <v/>
      </c>
      <c r="AE730" s="237" t="str">
        <f t="shared" si="116"/>
        <v/>
      </c>
      <c r="AF730" s="198">
        <f t="shared" si="118"/>
        <v>0</v>
      </c>
      <c r="AG730" s="239">
        <f t="shared" si="119"/>
        <v>0</v>
      </c>
    </row>
    <row r="731" spans="1:33">
      <c r="A731" s="228"/>
      <c r="B731" s="176"/>
      <c r="C731" s="229"/>
      <c r="D731" s="230"/>
      <c r="E731" s="230"/>
      <c r="F731" s="230"/>
      <c r="G731" s="230"/>
      <c r="H731" s="231"/>
      <c r="I731" s="231"/>
      <c r="J731" s="232"/>
      <c r="K731" s="232"/>
      <c r="L731" s="232"/>
      <c r="M731" s="181">
        <f t="shared" si="117"/>
        <v>0</v>
      </c>
      <c r="N731" s="181">
        <f>IF(H731="",0,H731*I731*'Avoided Water Savings Cost'!$C$16)</f>
        <v>0</v>
      </c>
      <c r="O731" s="545">
        <f>IF(C731="",0,IF($B$3="NYSEG",C731/(1-'Avoided Electric Costs 2020'!$W$21),IF($B$3="RG&amp;E",C731/(1-'Avoided Electric Costs 2020'!$X$21),"")))</f>
        <v>0</v>
      </c>
      <c r="P731" s="546">
        <f>IF(D731="",0,IF($B$3="NYSEG",D731/(1-'Avoided Electric Costs 2020'!$W$21),IF($B$3="RG&amp;E",D731/(1-'Avoided Electric Costs 2020'!$X$21),"")))</f>
        <v>0</v>
      </c>
      <c r="Q731" s="546">
        <f>IF(E731="",0,IF($B$3="NYSEG",E731/(1-'Avoided Natural Gas Costs 2020'!$J$34),IF($B$3="RG&amp;E",E731/(1-'Avoided Natural Gas Costs 2020'!$K$34),"")))</f>
        <v>0</v>
      </c>
      <c r="R731" s="233" t="str">
        <f>IFERROR(IF(P731*'BCA Inputs'!$C$1+Q731*'BCA Inputs'!$C$2+F731*'BCA Inputs'!$C$2+G731*'BCA Inputs'!$C$2=0,"",P731*'BCA Inputs'!$C$1+Q731*'BCA Inputs'!$C$2+F731*'BCA Inputs'!$C$2+G731*'BCA Inputs'!$C$2),"")</f>
        <v/>
      </c>
      <c r="S731" s="181" t="str">
        <f t="shared" si="110"/>
        <v/>
      </c>
      <c r="T731" s="181" t="str">
        <f>IFERROR(IF($B$3="NYSEG",(INDEX('BCA Inputs'!$N$14:$N$54,MATCH(I731,'BCA Inputs'!$M$14:$M$54,0))*P731+INDEX('BCA Inputs'!$O$14:$O$54,MATCH(I731,'BCA Inputs'!$M$14:$M$54,0))*O731+INDEX('BCA Inputs'!P:P,MATCH(I731,'BCA Inputs'!M:M,0))*Q731+INDEX('BCA Inputs'!Q:Q,MATCH(I731,'BCA Inputs'!M:M,0))*F731+INDEX('BCA Inputs'!R:R,MATCH(I731,'BCA Inputs'!M:M,0))*G731)+L731+N731,IF($B$3="RG&amp;E",(INDEX('BCA Inputs'!$AX$14:$AX$54,MATCH(I731,'BCA Inputs'!$AW$14:$AW$54,0))*P731+INDEX('BCA Inputs'!$AY$14:$AY$54,MATCH(I731,'BCA Inputs'!$AW$14:$AW$54,0))*O731+INDEX('BCA Inputs'!$AZ$14:$AZ$54,MATCH(I731,'BCA Inputs'!$AW$14:$AW$54,0))*Q731+INDEX('BCA Inputs'!$BA$14:$BA$54,MATCH(I731,'BCA Inputs'!$AW$14:$AW$54,0))*F731+INDEX('BCA Inputs'!$BB$14:$BB$54,MATCH(I731,'BCA Inputs'!$AW$14:$AW$54,0))*G731)+L731+N731,"")),"")</f>
        <v/>
      </c>
      <c r="U731" s="234" t="str">
        <f t="shared" si="111"/>
        <v/>
      </c>
      <c r="V731" s="234" t="str">
        <f t="shared" si="112"/>
        <v/>
      </c>
      <c r="W731" s="234" t="str">
        <f t="shared" si="113"/>
        <v/>
      </c>
      <c r="Y731" s="235" t="str">
        <f t="shared" si="114"/>
        <v/>
      </c>
      <c r="Z731" s="236" t="str">
        <f>IFERROR(IF($B$3="NYSEG",INDEX('BCA Inputs'!$X$14:$X$54,MATCH(I731,'BCA Inputs'!$M$14:$M$54,0))*P731+INDEX('BCA Inputs'!$Y$14:$Y$54,MATCH(I731,'BCA Inputs'!$M$14:$M$54,0))*O731+INDEX('BCA Inputs'!$Z$14:$Z$54,MATCH(I731,'BCA Inputs'!$M$14:$M$54,0))*Q731+INDEX('BCA Inputs'!$AA$14:$AA$54,MATCH(I731,'BCA Inputs'!$M$14:$M$54,0))*F731+INDEX('BCA Inputs'!$AB$14:$AB$54,MATCH(I731,'BCA Inputs'!$M$14:$M$54,0))*G731,IF($B$3="RG&amp;E",INDEX('BCA Inputs'!$BG$14:$BG$54,MATCH(I731,'BCA Inputs'!$AW$14:$AW$54,0))*P731+INDEX('BCA Inputs'!$BH$14:$BH$54,MATCH(I731,'BCA Inputs'!$AW$14:$AW$54,0))*O731+INDEX('BCA Inputs'!$BI$14:$BI$54,MATCH(I731,'BCA Inputs'!$AW$14:$AW$54,0))*Q731+INDEX('BCA Inputs'!$BJ$14:$BJ$54,MATCH(I731,'BCA Inputs'!$AW$14:$AW$54,0))*F731+INDEX('BCA Inputs'!$BK$14:$BK$54,MATCH(I731,'BCA Inputs'!$AW$14:$AW$54,0))*G731,"")),"")</f>
        <v/>
      </c>
      <c r="AA731" s="237" t="str">
        <f t="shared" si="115"/>
        <v/>
      </c>
      <c r="AC731" s="238" t="str">
        <f>IFERROR((K731+R731)+IF($B$3="NYSEG",INDEX('BCA Inputs'!$AI$14:$AI$54,MATCH(I731,'BCA Inputs'!$M$14:$M$54,0))*P731+INDEX('BCA Inputs'!$AJ$14:$AJ$54,MATCH(I731,'BCA Inputs'!$M$14:$M$54,0))*Q731,IF($B$3="RG&amp;E",INDEX('BCA Inputs'!$BR$14:$BR$54,MATCH(I731,'BCA Inputs'!$AW$14:$AW$54,0))*P731+INDEX('BCA Inputs'!$BS$14:$BS$54,MATCH(I731,'BCA Inputs'!$AW$14:$AW$54,0))*Q731,"")),"")</f>
        <v/>
      </c>
      <c r="AD731" s="181" t="str">
        <f>IFERROR(IF($B$3="NYSEG",INDEX('BCA Inputs'!$AD$14:$AD$54,MATCH(I731,'BCA Inputs'!$M$14:$M$54,0))*P731+INDEX('BCA Inputs'!$AE$14:$AE$54,MATCH(I731,'BCA Inputs'!$M$14:$M$54,0))*O731+INDEX('BCA Inputs'!$AF$14:$AF$54,MATCH(I731,'BCA Inputs'!$M$14:$M$54,0))*Q731+INDEX('BCA Inputs'!$AG$14:$AG$54,MATCH(I731,'BCA Inputs'!$M$14:$M$54,0))*F731+INDEX('BCA Inputs'!$AH$14:$AH$54,MATCH(I731,'BCA Inputs'!$M$14:$M$54,0))*G731,IF($B$3="RG&amp;E",INDEX('BCA Inputs'!$BM$14:$BM$54,MATCH(I731,'BCA Inputs'!$AW$14:$AW$54,0))*P731+INDEX('BCA Inputs'!$BN$14:$BN$54,MATCH(I731,'BCA Inputs'!$AW$14:$AW$54,0))*O731+INDEX('BCA Inputs'!$BO$14:$BO$54,MATCH(I731,'BCA Inputs'!$AW$14:$AW$54,0))*Q731+INDEX('BCA Inputs'!$BP$14:$BP$54,MATCH(I731,'BCA Inputs'!$AW$14:$AW$54,0))*F731+INDEX('BCA Inputs'!$BQ$14:$BQ$54,MATCH(I731,'BCA Inputs'!$AW$14:$AW$54,0))*G731,"")),"")</f>
        <v/>
      </c>
      <c r="AE731" s="237" t="str">
        <f t="shared" si="116"/>
        <v/>
      </c>
      <c r="AF731" s="198">
        <f t="shared" si="118"/>
        <v>0</v>
      </c>
      <c r="AG731" s="239">
        <f t="shared" si="119"/>
        <v>0</v>
      </c>
    </row>
    <row r="732" spans="1:33">
      <c r="A732" s="228"/>
      <c r="B732" s="176"/>
      <c r="C732" s="229"/>
      <c r="D732" s="230"/>
      <c r="E732" s="230"/>
      <c r="F732" s="230"/>
      <c r="G732" s="230"/>
      <c r="H732" s="231"/>
      <c r="I732" s="231"/>
      <c r="J732" s="232"/>
      <c r="K732" s="232"/>
      <c r="L732" s="232"/>
      <c r="M732" s="181">
        <f t="shared" si="117"/>
        <v>0</v>
      </c>
      <c r="N732" s="181">
        <f>IF(H732="",0,H732*I732*'Avoided Water Savings Cost'!$C$16)</f>
        <v>0</v>
      </c>
      <c r="O732" s="545">
        <f>IF(C732="",0,IF($B$3="NYSEG",C732/(1-'Avoided Electric Costs 2020'!$W$21),IF($B$3="RG&amp;E",C732/(1-'Avoided Electric Costs 2020'!$X$21),"")))</f>
        <v>0</v>
      </c>
      <c r="P732" s="546">
        <f>IF(D732="",0,IF($B$3="NYSEG",D732/(1-'Avoided Electric Costs 2020'!$W$21),IF($B$3="RG&amp;E",D732/(1-'Avoided Electric Costs 2020'!$X$21),"")))</f>
        <v>0</v>
      </c>
      <c r="Q732" s="546">
        <f>IF(E732="",0,IF($B$3="NYSEG",E732/(1-'Avoided Natural Gas Costs 2020'!$J$34),IF($B$3="RG&amp;E",E732/(1-'Avoided Natural Gas Costs 2020'!$K$34),"")))</f>
        <v>0</v>
      </c>
      <c r="R732" s="233" t="str">
        <f>IFERROR(IF(P732*'BCA Inputs'!$C$1+Q732*'BCA Inputs'!$C$2+F732*'BCA Inputs'!$C$2+G732*'BCA Inputs'!$C$2=0,"",P732*'BCA Inputs'!$C$1+Q732*'BCA Inputs'!$C$2+F732*'BCA Inputs'!$C$2+G732*'BCA Inputs'!$C$2),"")</f>
        <v/>
      </c>
      <c r="S732" s="181" t="str">
        <f t="shared" si="110"/>
        <v/>
      </c>
      <c r="T732" s="181" t="str">
        <f>IFERROR(IF($B$3="NYSEG",(INDEX('BCA Inputs'!$N$14:$N$54,MATCH(I732,'BCA Inputs'!$M$14:$M$54,0))*P732+INDEX('BCA Inputs'!$O$14:$O$54,MATCH(I732,'BCA Inputs'!$M$14:$M$54,0))*O732+INDEX('BCA Inputs'!P:P,MATCH(I732,'BCA Inputs'!M:M,0))*Q732+INDEX('BCA Inputs'!Q:Q,MATCH(I732,'BCA Inputs'!M:M,0))*F732+INDEX('BCA Inputs'!R:R,MATCH(I732,'BCA Inputs'!M:M,0))*G732)+L732+N732,IF($B$3="RG&amp;E",(INDEX('BCA Inputs'!$AX$14:$AX$54,MATCH(I732,'BCA Inputs'!$AW$14:$AW$54,0))*P732+INDEX('BCA Inputs'!$AY$14:$AY$54,MATCH(I732,'BCA Inputs'!$AW$14:$AW$54,0))*O732+INDEX('BCA Inputs'!$AZ$14:$AZ$54,MATCH(I732,'BCA Inputs'!$AW$14:$AW$54,0))*Q732+INDEX('BCA Inputs'!$BA$14:$BA$54,MATCH(I732,'BCA Inputs'!$AW$14:$AW$54,0))*F732+INDEX('BCA Inputs'!$BB$14:$BB$54,MATCH(I732,'BCA Inputs'!$AW$14:$AW$54,0))*G732)+L732+N732,"")),"")</f>
        <v/>
      </c>
      <c r="U732" s="234" t="str">
        <f t="shared" si="111"/>
        <v/>
      </c>
      <c r="V732" s="234" t="str">
        <f t="shared" si="112"/>
        <v/>
      </c>
      <c r="W732" s="234" t="str">
        <f t="shared" si="113"/>
        <v/>
      </c>
      <c r="Y732" s="235" t="str">
        <f t="shared" si="114"/>
        <v/>
      </c>
      <c r="Z732" s="236" t="str">
        <f>IFERROR(IF($B$3="NYSEG",INDEX('BCA Inputs'!$X$14:$X$54,MATCH(I732,'BCA Inputs'!$M$14:$M$54,0))*P732+INDEX('BCA Inputs'!$Y$14:$Y$54,MATCH(I732,'BCA Inputs'!$M$14:$M$54,0))*O732+INDEX('BCA Inputs'!$Z$14:$Z$54,MATCH(I732,'BCA Inputs'!$M$14:$M$54,0))*Q732+INDEX('BCA Inputs'!$AA$14:$AA$54,MATCH(I732,'BCA Inputs'!$M$14:$M$54,0))*F732+INDEX('BCA Inputs'!$AB$14:$AB$54,MATCH(I732,'BCA Inputs'!$M$14:$M$54,0))*G732,IF($B$3="RG&amp;E",INDEX('BCA Inputs'!$BG$14:$BG$54,MATCH(I732,'BCA Inputs'!$AW$14:$AW$54,0))*P732+INDEX('BCA Inputs'!$BH$14:$BH$54,MATCH(I732,'BCA Inputs'!$AW$14:$AW$54,0))*O732+INDEX('BCA Inputs'!$BI$14:$BI$54,MATCH(I732,'BCA Inputs'!$AW$14:$AW$54,0))*Q732+INDEX('BCA Inputs'!$BJ$14:$BJ$54,MATCH(I732,'BCA Inputs'!$AW$14:$AW$54,0))*F732+INDEX('BCA Inputs'!$BK$14:$BK$54,MATCH(I732,'BCA Inputs'!$AW$14:$AW$54,0))*G732,"")),"")</f>
        <v/>
      </c>
      <c r="AA732" s="237" t="str">
        <f t="shared" si="115"/>
        <v/>
      </c>
      <c r="AC732" s="238" t="str">
        <f>IFERROR((K732+R732)+IF($B$3="NYSEG",INDEX('BCA Inputs'!$AI$14:$AI$54,MATCH(I732,'BCA Inputs'!$M$14:$M$54,0))*P732+INDEX('BCA Inputs'!$AJ$14:$AJ$54,MATCH(I732,'BCA Inputs'!$M$14:$M$54,0))*Q732,IF($B$3="RG&amp;E",INDEX('BCA Inputs'!$BR$14:$BR$54,MATCH(I732,'BCA Inputs'!$AW$14:$AW$54,0))*P732+INDEX('BCA Inputs'!$BS$14:$BS$54,MATCH(I732,'BCA Inputs'!$AW$14:$AW$54,0))*Q732,"")),"")</f>
        <v/>
      </c>
      <c r="AD732" s="181" t="str">
        <f>IFERROR(IF($B$3="NYSEG",INDEX('BCA Inputs'!$AD$14:$AD$54,MATCH(I732,'BCA Inputs'!$M$14:$M$54,0))*P732+INDEX('BCA Inputs'!$AE$14:$AE$54,MATCH(I732,'BCA Inputs'!$M$14:$M$54,0))*O732+INDEX('BCA Inputs'!$AF$14:$AF$54,MATCH(I732,'BCA Inputs'!$M$14:$M$54,0))*Q732+INDEX('BCA Inputs'!$AG$14:$AG$54,MATCH(I732,'BCA Inputs'!$M$14:$M$54,0))*F732+INDEX('BCA Inputs'!$AH$14:$AH$54,MATCH(I732,'BCA Inputs'!$M$14:$M$54,0))*G732,IF($B$3="RG&amp;E",INDEX('BCA Inputs'!$BM$14:$BM$54,MATCH(I732,'BCA Inputs'!$AW$14:$AW$54,0))*P732+INDEX('BCA Inputs'!$BN$14:$BN$54,MATCH(I732,'BCA Inputs'!$AW$14:$AW$54,0))*O732+INDEX('BCA Inputs'!$BO$14:$BO$54,MATCH(I732,'BCA Inputs'!$AW$14:$AW$54,0))*Q732+INDEX('BCA Inputs'!$BP$14:$BP$54,MATCH(I732,'BCA Inputs'!$AW$14:$AW$54,0))*F732+INDEX('BCA Inputs'!$BQ$14:$BQ$54,MATCH(I732,'BCA Inputs'!$AW$14:$AW$54,0))*G732,"")),"")</f>
        <v/>
      </c>
      <c r="AE732" s="237" t="str">
        <f t="shared" si="116"/>
        <v/>
      </c>
      <c r="AF732" s="198">
        <f t="shared" si="118"/>
        <v>0</v>
      </c>
      <c r="AG732" s="239">
        <f t="shared" si="119"/>
        <v>0</v>
      </c>
    </row>
    <row r="733" spans="1:33">
      <c r="A733" s="228"/>
      <c r="B733" s="176"/>
      <c r="C733" s="229"/>
      <c r="D733" s="230"/>
      <c r="E733" s="230"/>
      <c r="F733" s="230"/>
      <c r="G733" s="230"/>
      <c r="H733" s="231"/>
      <c r="I733" s="231"/>
      <c r="J733" s="232"/>
      <c r="K733" s="232"/>
      <c r="L733" s="232"/>
      <c r="M733" s="181">
        <f t="shared" si="117"/>
        <v>0</v>
      </c>
      <c r="N733" s="181">
        <f>IF(H733="",0,H733*I733*'Avoided Water Savings Cost'!$C$16)</f>
        <v>0</v>
      </c>
      <c r="O733" s="545">
        <f>IF(C733="",0,IF($B$3="NYSEG",C733/(1-'Avoided Electric Costs 2020'!$W$21),IF($B$3="RG&amp;E",C733/(1-'Avoided Electric Costs 2020'!$X$21),"")))</f>
        <v>0</v>
      </c>
      <c r="P733" s="546">
        <f>IF(D733="",0,IF($B$3="NYSEG",D733/(1-'Avoided Electric Costs 2020'!$W$21),IF($B$3="RG&amp;E",D733/(1-'Avoided Electric Costs 2020'!$X$21),"")))</f>
        <v>0</v>
      </c>
      <c r="Q733" s="546">
        <f>IF(E733="",0,IF($B$3="NYSEG",E733/(1-'Avoided Natural Gas Costs 2020'!$J$34),IF($B$3="RG&amp;E",E733/(1-'Avoided Natural Gas Costs 2020'!$K$34),"")))</f>
        <v>0</v>
      </c>
      <c r="R733" s="233" t="str">
        <f>IFERROR(IF(P733*'BCA Inputs'!$C$1+Q733*'BCA Inputs'!$C$2+F733*'BCA Inputs'!$C$2+G733*'BCA Inputs'!$C$2=0,"",P733*'BCA Inputs'!$C$1+Q733*'BCA Inputs'!$C$2+F733*'BCA Inputs'!$C$2+G733*'BCA Inputs'!$C$2),"")</f>
        <v/>
      </c>
      <c r="S733" s="181" t="str">
        <f t="shared" si="110"/>
        <v/>
      </c>
      <c r="T733" s="181" t="str">
        <f>IFERROR(IF($B$3="NYSEG",(INDEX('BCA Inputs'!$N$14:$N$54,MATCH(I733,'BCA Inputs'!$M$14:$M$54,0))*P733+INDEX('BCA Inputs'!$O$14:$O$54,MATCH(I733,'BCA Inputs'!$M$14:$M$54,0))*O733+INDEX('BCA Inputs'!P:P,MATCH(I733,'BCA Inputs'!M:M,0))*Q733+INDEX('BCA Inputs'!Q:Q,MATCH(I733,'BCA Inputs'!M:M,0))*F733+INDEX('BCA Inputs'!R:R,MATCH(I733,'BCA Inputs'!M:M,0))*G733)+L733+N733,IF($B$3="RG&amp;E",(INDEX('BCA Inputs'!$AX$14:$AX$54,MATCH(I733,'BCA Inputs'!$AW$14:$AW$54,0))*P733+INDEX('BCA Inputs'!$AY$14:$AY$54,MATCH(I733,'BCA Inputs'!$AW$14:$AW$54,0))*O733+INDEX('BCA Inputs'!$AZ$14:$AZ$54,MATCH(I733,'BCA Inputs'!$AW$14:$AW$54,0))*Q733+INDEX('BCA Inputs'!$BA$14:$BA$54,MATCH(I733,'BCA Inputs'!$AW$14:$AW$54,0))*F733+INDEX('BCA Inputs'!$BB$14:$BB$54,MATCH(I733,'BCA Inputs'!$AW$14:$AW$54,0))*G733)+L733+N733,"")),"")</f>
        <v/>
      </c>
      <c r="U733" s="234" t="str">
        <f t="shared" si="111"/>
        <v/>
      </c>
      <c r="V733" s="234" t="str">
        <f t="shared" si="112"/>
        <v/>
      </c>
      <c r="W733" s="234" t="str">
        <f t="shared" si="113"/>
        <v/>
      </c>
      <c r="Y733" s="235" t="str">
        <f t="shared" si="114"/>
        <v/>
      </c>
      <c r="Z733" s="236" t="str">
        <f>IFERROR(IF($B$3="NYSEG",INDEX('BCA Inputs'!$X$14:$X$54,MATCH(I733,'BCA Inputs'!$M$14:$M$54,0))*P733+INDEX('BCA Inputs'!$Y$14:$Y$54,MATCH(I733,'BCA Inputs'!$M$14:$M$54,0))*O733+INDEX('BCA Inputs'!$Z$14:$Z$54,MATCH(I733,'BCA Inputs'!$M$14:$M$54,0))*Q733+INDEX('BCA Inputs'!$AA$14:$AA$54,MATCH(I733,'BCA Inputs'!$M$14:$M$54,0))*F733+INDEX('BCA Inputs'!$AB$14:$AB$54,MATCH(I733,'BCA Inputs'!$M$14:$M$54,0))*G733,IF($B$3="RG&amp;E",INDEX('BCA Inputs'!$BG$14:$BG$54,MATCH(I733,'BCA Inputs'!$AW$14:$AW$54,0))*P733+INDEX('BCA Inputs'!$BH$14:$BH$54,MATCH(I733,'BCA Inputs'!$AW$14:$AW$54,0))*O733+INDEX('BCA Inputs'!$BI$14:$BI$54,MATCH(I733,'BCA Inputs'!$AW$14:$AW$54,0))*Q733+INDEX('BCA Inputs'!$BJ$14:$BJ$54,MATCH(I733,'BCA Inputs'!$AW$14:$AW$54,0))*F733+INDEX('BCA Inputs'!$BK$14:$BK$54,MATCH(I733,'BCA Inputs'!$AW$14:$AW$54,0))*G733,"")),"")</f>
        <v/>
      </c>
      <c r="AA733" s="237" t="str">
        <f t="shared" si="115"/>
        <v/>
      </c>
      <c r="AC733" s="238" t="str">
        <f>IFERROR((K733+R733)+IF($B$3="NYSEG",INDEX('BCA Inputs'!$AI$14:$AI$54,MATCH(I733,'BCA Inputs'!$M$14:$M$54,0))*P733+INDEX('BCA Inputs'!$AJ$14:$AJ$54,MATCH(I733,'BCA Inputs'!$M$14:$M$54,0))*Q733,IF($B$3="RG&amp;E",INDEX('BCA Inputs'!$BR$14:$BR$54,MATCH(I733,'BCA Inputs'!$AW$14:$AW$54,0))*P733+INDEX('BCA Inputs'!$BS$14:$BS$54,MATCH(I733,'BCA Inputs'!$AW$14:$AW$54,0))*Q733,"")),"")</f>
        <v/>
      </c>
      <c r="AD733" s="181" t="str">
        <f>IFERROR(IF($B$3="NYSEG",INDEX('BCA Inputs'!$AD$14:$AD$54,MATCH(I733,'BCA Inputs'!$M$14:$M$54,0))*P733+INDEX('BCA Inputs'!$AE$14:$AE$54,MATCH(I733,'BCA Inputs'!$M$14:$M$54,0))*O733+INDEX('BCA Inputs'!$AF$14:$AF$54,MATCH(I733,'BCA Inputs'!$M$14:$M$54,0))*Q733+INDEX('BCA Inputs'!$AG$14:$AG$54,MATCH(I733,'BCA Inputs'!$M$14:$M$54,0))*F733+INDEX('BCA Inputs'!$AH$14:$AH$54,MATCH(I733,'BCA Inputs'!$M$14:$M$54,0))*G733,IF($B$3="RG&amp;E",INDEX('BCA Inputs'!$BM$14:$BM$54,MATCH(I733,'BCA Inputs'!$AW$14:$AW$54,0))*P733+INDEX('BCA Inputs'!$BN$14:$BN$54,MATCH(I733,'BCA Inputs'!$AW$14:$AW$54,0))*O733+INDEX('BCA Inputs'!$BO$14:$BO$54,MATCH(I733,'BCA Inputs'!$AW$14:$AW$54,0))*Q733+INDEX('BCA Inputs'!$BP$14:$BP$54,MATCH(I733,'BCA Inputs'!$AW$14:$AW$54,0))*F733+INDEX('BCA Inputs'!$BQ$14:$BQ$54,MATCH(I733,'BCA Inputs'!$AW$14:$AW$54,0))*G733,"")),"")</f>
        <v/>
      </c>
      <c r="AE733" s="237" t="str">
        <f t="shared" si="116"/>
        <v/>
      </c>
      <c r="AF733" s="198">
        <f t="shared" si="118"/>
        <v>0</v>
      </c>
      <c r="AG733" s="239">
        <f t="shared" si="119"/>
        <v>0</v>
      </c>
    </row>
    <row r="734" spans="1:33">
      <c r="A734" s="228"/>
      <c r="B734" s="176"/>
      <c r="C734" s="229"/>
      <c r="D734" s="230"/>
      <c r="E734" s="230"/>
      <c r="F734" s="230"/>
      <c r="G734" s="230"/>
      <c r="H734" s="231"/>
      <c r="I734" s="231"/>
      <c r="J734" s="232"/>
      <c r="K734" s="232"/>
      <c r="L734" s="232"/>
      <c r="M734" s="181">
        <f t="shared" si="117"/>
        <v>0</v>
      </c>
      <c r="N734" s="181">
        <f>IF(H734="",0,H734*I734*'Avoided Water Savings Cost'!$C$16)</f>
        <v>0</v>
      </c>
      <c r="O734" s="545">
        <f>IF(C734="",0,IF($B$3="NYSEG",C734/(1-'Avoided Electric Costs 2020'!$W$21),IF($B$3="RG&amp;E",C734/(1-'Avoided Electric Costs 2020'!$X$21),"")))</f>
        <v>0</v>
      </c>
      <c r="P734" s="546">
        <f>IF(D734="",0,IF($B$3="NYSEG",D734/(1-'Avoided Electric Costs 2020'!$W$21),IF($B$3="RG&amp;E",D734/(1-'Avoided Electric Costs 2020'!$X$21),"")))</f>
        <v>0</v>
      </c>
      <c r="Q734" s="546">
        <f>IF(E734="",0,IF($B$3="NYSEG",E734/(1-'Avoided Natural Gas Costs 2020'!$J$34),IF($B$3="RG&amp;E",E734/(1-'Avoided Natural Gas Costs 2020'!$K$34),"")))</f>
        <v>0</v>
      </c>
      <c r="R734" s="233" t="str">
        <f>IFERROR(IF(P734*'BCA Inputs'!$C$1+Q734*'BCA Inputs'!$C$2+F734*'BCA Inputs'!$C$2+G734*'BCA Inputs'!$C$2=0,"",P734*'BCA Inputs'!$C$1+Q734*'BCA Inputs'!$C$2+F734*'BCA Inputs'!$C$2+G734*'BCA Inputs'!$C$2),"")</f>
        <v/>
      </c>
      <c r="S734" s="181" t="str">
        <f t="shared" si="110"/>
        <v/>
      </c>
      <c r="T734" s="181" t="str">
        <f>IFERROR(IF($B$3="NYSEG",(INDEX('BCA Inputs'!$N$14:$N$54,MATCH(I734,'BCA Inputs'!$M$14:$M$54,0))*P734+INDEX('BCA Inputs'!$O$14:$O$54,MATCH(I734,'BCA Inputs'!$M$14:$M$54,0))*O734+INDEX('BCA Inputs'!P:P,MATCH(I734,'BCA Inputs'!M:M,0))*Q734+INDEX('BCA Inputs'!Q:Q,MATCH(I734,'BCA Inputs'!M:M,0))*F734+INDEX('BCA Inputs'!R:R,MATCH(I734,'BCA Inputs'!M:M,0))*G734)+L734+N734,IF($B$3="RG&amp;E",(INDEX('BCA Inputs'!$AX$14:$AX$54,MATCH(I734,'BCA Inputs'!$AW$14:$AW$54,0))*P734+INDEX('BCA Inputs'!$AY$14:$AY$54,MATCH(I734,'BCA Inputs'!$AW$14:$AW$54,0))*O734+INDEX('BCA Inputs'!$AZ$14:$AZ$54,MATCH(I734,'BCA Inputs'!$AW$14:$AW$54,0))*Q734+INDEX('BCA Inputs'!$BA$14:$BA$54,MATCH(I734,'BCA Inputs'!$AW$14:$AW$54,0))*F734+INDEX('BCA Inputs'!$BB$14:$BB$54,MATCH(I734,'BCA Inputs'!$AW$14:$AW$54,0))*G734)+L734+N734,"")),"")</f>
        <v/>
      </c>
      <c r="U734" s="234" t="str">
        <f t="shared" si="111"/>
        <v/>
      </c>
      <c r="V734" s="234" t="str">
        <f t="shared" si="112"/>
        <v/>
      </c>
      <c r="W734" s="234" t="str">
        <f t="shared" si="113"/>
        <v/>
      </c>
      <c r="Y734" s="235" t="str">
        <f t="shared" si="114"/>
        <v/>
      </c>
      <c r="Z734" s="236" t="str">
        <f>IFERROR(IF($B$3="NYSEG",INDEX('BCA Inputs'!$X$14:$X$54,MATCH(I734,'BCA Inputs'!$M$14:$M$54,0))*P734+INDEX('BCA Inputs'!$Y$14:$Y$54,MATCH(I734,'BCA Inputs'!$M$14:$M$54,0))*O734+INDEX('BCA Inputs'!$Z$14:$Z$54,MATCH(I734,'BCA Inputs'!$M$14:$M$54,0))*Q734+INDEX('BCA Inputs'!$AA$14:$AA$54,MATCH(I734,'BCA Inputs'!$M$14:$M$54,0))*F734+INDEX('BCA Inputs'!$AB$14:$AB$54,MATCH(I734,'BCA Inputs'!$M$14:$M$54,0))*G734,IF($B$3="RG&amp;E",INDEX('BCA Inputs'!$BG$14:$BG$54,MATCH(I734,'BCA Inputs'!$AW$14:$AW$54,0))*P734+INDEX('BCA Inputs'!$BH$14:$BH$54,MATCH(I734,'BCA Inputs'!$AW$14:$AW$54,0))*O734+INDEX('BCA Inputs'!$BI$14:$BI$54,MATCH(I734,'BCA Inputs'!$AW$14:$AW$54,0))*Q734+INDEX('BCA Inputs'!$BJ$14:$BJ$54,MATCH(I734,'BCA Inputs'!$AW$14:$AW$54,0))*F734+INDEX('BCA Inputs'!$BK$14:$BK$54,MATCH(I734,'BCA Inputs'!$AW$14:$AW$54,0))*G734,"")),"")</f>
        <v/>
      </c>
      <c r="AA734" s="237" t="str">
        <f t="shared" si="115"/>
        <v/>
      </c>
      <c r="AC734" s="238" t="str">
        <f>IFERROR((K734+R734)+IF($B$3="NYSEG",INDEX('BCA Inputs'!$AI$14:$AI$54,MATCH(I734,'BCA Inputs'!$M$14:$M$54,0))*P734+INDEX('BCA Inputs'!$AJ$14:$AJ$54,MATCH(I734,'BCA Inputs'!$M$14:$M$54,0))*Q734,IF($B$3="RG&amp;E",INDEX('BCA Inputs'!$BR$14:$BR$54,MATCH(I734,'BCA Inputs'!$AW$14:$AW$54,0))*P734+INDEX('BCA Inputs'!$BS$14:$BS$54,MATCH(I734,'BCA Inputs'!$AW$14:$AW$54,0))*Q734,"")),"")</f>
        <v/>
      </c>
      <c r="AD734" s="181" t="str">
        <f>IFERROR(IF($B$3="NYSEG",INDEX('BCA Inputs'!$AD$14:$AD$54,MATCH(I734,'BCA Inputs'!$M$14:$M$54,0))*P734+INDEX('BCA Inputs'!$AE$14:$AE$54,MATCH(I734,'BCA Inputs'!$M$14:$M$54,0))*O734+INDEX('BCA Inputs'!$AF$14:$AF$54,MATCH(I734,'BCA Inputs'!$M$14:$M$54,0))*Q734+INDEX('BCA Inputs'!$AG$14:$AG$54,MATCH(I734,'BCA Inputs'!$M$14:$M$54,0))*F734+INDEX('BCA Inputs'!$AH$14:$AH$54,MATCH(I734,'BCA Inputs'!$M$14:$M$54,0))*G734,IF($B$3="RG&amp;E",INDEX('BCA Inputs'!$BM$14:$BM$54,MATCH(I734,'BCA Inputs'!$AW$14:$AW$54,0))*P734+INDEX('BCA Inputs'!$BN$14:$BN$54,MATCH(I734,'BCA Inputs'!$AW$14:$AW$54,0))*O734+INDEX('BCA Inputs'!$BO$14:$BO$54,MATCH(I734,'BCA Inputs'!$AW$14:$AW$54,0))*Q734+INDEX('BCA Inputs'!$BP$14:$BP$54,MATCH(I734,'BCA Inputs'!$AW$14:$AW$54,0))*F734+INDEX('BCA Inputs'!$BQ$14:$BQ$54,MATCH(I734,'BCA Inputs'!$AW$14:$AW$54,0))*G734,"")),"")</f>
        <v/>
      </c>
      <c r="AE734" s="237" t="str">
        <f t="shared" si="116"/>
        <v/>
      </c>
      <c r="AF734" s="198">
        <f t="shared" si="118"/>
        <v>0</v>
      </c>
      <c r="AG734" s="239">
        <f t="shared" si="119"/>
        <v>0</v>
      </c>
    </row>
    <row r="735" spans="1:33">
      <c r="A735" s="228"/>
      <c r="B735" s="176"/>
      <c r="C735" s="229"/>
      <c r="D735" s="230"/>
      <c r="E735" s="230"/>
      <c r="F735" s="230"/>
      <c r="G735" s="230"/>
      <c r="H735" s="231"/>
      <c r="I735" s="231"/>
      <c r="J735" s="232"/>
      <c r="K735" s="232"/>
      <c r="L735" s="232"/>
      <c r="M735" s="181">
        <f t="shared" si="117"/>
        <v>0</v>
      </c>
      <c r="N735" s="181">
        <f>IF(H735="",0,H735*I735*'Avoided Water Savings Cost'!$C$16)</f>
        <v>0</v>
      </c>
      <c r="O735" s="545">
        <f>IF(C735="",0,IF($B$3="NYSEG",C735/(1-'Avoided Electric Costs 2020'!$W$21),IF($B$3="RG&amp;E",C735/(1-'Avoided Electric Costs 2020'!$X$21),"")))</f>
        <v>0</v>
      </c>
      <c r="P735" s="546">
        <f>IF(D735="",0,IF($B$3="NYSEG",D735/(1-'Avoided Electric Costs 2020'!$W$21),IF($B$3="RG&amp;E",D735/(1-'Avoided Electric Costs 2020'!$X$21),"")))</f>
        <v>0</v>
      </c>
      <c r="Q735" s="546">
        <f>IF(E735="",0,IF($B$3="NYSEG",E735/(1-'Avoided Natural Gas Costs 2020'!$J$34),IF($B$3="RG&amp;E",E735/(1-'Avoided Natural Gas Costs 2020'!$K$34),"")))</f>
        <v>0</v>
      </c>
      <c r="R735" s="233" t="str">
        <f>IFERROR(IF(P735*'BCA Inputs'!$C$1+Q735*'BCA Inputs'!$C$2+F735*'BCA Inputs'!$C$2+G735*'BCA Inputs'!$C$2=0,"",P735*'BCA Inputs'!$C$1+Q735*'BCA Inputs'!$C$2+F735*'BCA Inputs'!$C$2+G735*'BCA Inputs'!$C$2),"")</f>
        <v/>
      </c>
      <c r="S735" s="181" t="str">
        <f t="shared" si="110"/>
        <v/>
      </c>
      <c r="T735" s="181" t="str">
        <f>IFERROR(IF($B$3="NYSEG",(INDEX('BCA Inputs'!$N$14:$N$54,MATCH(I735,'BCA Inputs'!$M$14:$M$54,0))*P735+INDEX('BCA Inputs'!$O$14:$O$54,MATCH(I735,'BCA Inputs'!$M$14:$M$54,0))*O735+INDEX('BCA Inputs'!P:P,MATCH(I735,'BCA Inputs'!M:M,0))*Q735+INDEX('BCA Inputs'!Q:Q,MATCH(I735,'BCA Inputs'!M:M,0))*F735+INDEX('BCA Inputs'!R:R,MATCH(I735,'BCA Inputs'!M:M,0))*G735)+L735+N735,IF($B$3="RG&amp;E",(INDEX('BCA Inputs'!$AX$14:$AX$54,MATCH(I735,'BCA Inputs'!$AW$14:$AW$54,0))*P735+INDEX('BCA Inputs'!$AY$14:$AY$54,MATCH(I735,'BCA Inputs'!$AW$14:$AW$54,0))*O735+INDEX('BCA Inputs'!$AZ$14:$AZ$54,MATCH(I735,'BCA Inputs'!$AW$14:$AW$54,0))*Q735+INDEX('BCA Inputs'!$BA$14:$BA$54,MATCH(I735,'BCA Inputs'!$AW$14:$AW$54,0))*F735+INDEX('BCA Inputs'!$BB$14:$BB$54,MATCH(I735,'BCA Inputs'!$AW$14:$AW$54,0))*G735)+L735+N735,"")),"")</f>
        <v/>
      </c>
      <c r="U735" s="234" t="str">
        <f t="shared" si="111"/>
        <v/>
      </c>
      <c r="V735" s="234" t="str">
        <f t="shared" si="112"/>
        <v/>
      </c>
      <c r="W735" s="234" t="str">
        <f t="shared" si="113"/>
        <v/>
      </c>
      <c r="Y735" s="235" t="str">
        <f t="shared" si="114"/>
        <v/>
      </c>
      <c r="Z735" s="236" t="str">
        <f>IFERROR(IF($B$3="NYSEG",INDEX('BCA Inputs'!$X$14:$X$54,MATCH(I735,'BCA Inputs'!$M$14:$M$54,0))*P735+INDEX('BCA Inputs'!$Y$14:$Y$54,MATCH(I735,'BCA Inputs'!$M$14:$M$54,0))*O735+INDEX('BCA Inputs'!$Z$14:$Z$54,MATCH(I735,'BCA Inputs'!$M$14:$M$54,0))*Q735+INDEX('BCA Inputs'!$AA$14:$AA$54,MATCH(I735,'BCA Inputs'!$M$14:$M$54,0))*F735+INDEX('BCA Inputs'!$AB$14:$AB$54,MATCH(I735,'BCA Inputs'!$M$14:$M$54,0))*G735,IF($B$3="RG&amp;E",INDEX('BCA Inputs'!$BG$14:$BG$54,MATCH(I735,'BCA Inputs'!$AW$14:$AW$54,0))*P735+INDEX('BCA Inputs'!$BH$14:$BH$54,MATCH(I735,'BCA Inputs'!$AW$14:$AW$54,0))*O735+INDEX('BCA Inputs'!$BI$14:$BI$54,MATCH(I735,'BCA Inputs'!$AW$14:$AW$54,0))*Q735+INDEX('BCA Inputs'!$BJ$14:$BJ$54,MATCH(I735,'BCA Inputs'!$AW$14:$AW$54,0))*F735+INDEX('BCA Inputs'!$BK$14:$BK$54,MATCH(I735,'BCA Inputs'!$AW$14:$AW$54,0))*G735,"")),"")</f>
        <v/>
      </c>
      <c r="AA735" s="237" t="str">
        <f t="shared" si="115"/>
        <v/>
      </c>
      <c r="AC735" s="238" t="str">
        <f>IFERROR((K735+R735)+IF($B$3="NYSEG",INDEX('BCA Inputs'!$AI$14:$AI$54,MATCH(I735,'BCA Inputs'!$M$14:$M$54,0))*P735+INDEX('BCA Inputs'!$AJ$14:$AJ$54,MATCH(I735,'BCA Inputs'!$M$14:$M$54,0))*Q735,IF($B$3="RG&amp;E",INDEX('BCA Inputs'!$BR$14:$BR$54,MATCH(I735,'BCA Inputs'!$AW$14:$AW$54,0))*P735+INDEX('BCA Inputs'!$BS$14:$BS$54,MATCH(I735,'BCA Inputs'!$AW$14:$AW$54,0))*Q735,"")),"")</f>
        <v/>
      </c>
      <c r="AD735" s="181" t="str">
        <f>IFERROR(IF($B$3="NYSEG",INDEX('BCA Inputs'!$AD$14:$AD$54,MATCH(I735,'BCA Inputs'!$M$14:$M$54,0))*P735+INDEX('BCA Inputs'!$AE$14:$AE$54,MATCH(I735,'BCA Inputs'!$M$14:$M$54,0))*O735+INDEX('BCA Inputs'!$AF$14:$AF$54,MATCH(I735,'BCA Inputs'!$M$14:$M$54,0))*Q735+INDEX('BCA Inputs'!$AG$14:$AG$54,MATCH(I735,'BCA Inputs'!$M$14:$M$54,0))*F735+INDEX('BCA Inputs'!$AH$14:$AH$54,MATCH(I735,'BCA Inputs'!$M$14:$M$54,0))*G735,IF($B$3="RG&amp;E",INDEX('BCA Inputs'!$BM$14:$BM$54,MATCH(I735,'BCA Inputs'!$AW$14:$AW$54,0))*P735+INDEX('BCA Inputs'!$BN$14:$BN$54,MATCH(I735,'BCA Inputs'!$AW$14:$AW$54,0))*O735+INDEX('BCA Inputs'!$BO$14:$BO$54,MATCH(I735,'BCA Inputs'!$AW$14:$AW$54,0))*Q735+INDEX('BCA Inputs'!$BP$14:$BP$54,MATCH(I735,'BCA Inputs'!$AW$14:$AW$54,0))*F735+INDEX('BCA Inputs'!$BQ$14:$BQ$54,MATCH(I735,'BCA Inputs'!$AW$14:$AW$54,0))*G735,"")),"")</f>
        <v/>
      </c>
      <c r="AE735" s="237" t="str">
        <f t="shared" si="116"/>
        <v/>
      </c>
      <c r="AF735" s="198">
        <f t="shared" si="118"/>
        <v>0</v>
      </c>
      <c r="AG735" s="239">
        <f t="shared" si="119"/>
        <v>0</v>
      </c>
    </row>
    <row r="736" spans="1:33">
      <c r="A736" s="228"/>
      <c r="B736" s="176"/>
      <c r="C736" s="229"/>
      <c r="D736" s="230"/>
      <c r="E736" s="230"/>
      <c r="F736" s="230"/>
      <c r="G736" s="230"/>
      <c r="H736" s="231"/>
      <c r="I736" s="231"/>
      <c r="J736" s="232"/>
      <c r="K736" s="232"/>
      <c r="L736" s="232"/>
      <c r="M736" s="181">
        <f t="shared" si="117"/>
        <v>0</v>
      </c>
      <c r="N736" s="181">
        <f>IF(H736="",0,H736*I736*'Avoided Water Savings Cost'!$C$16)</f>
        <v>0</v>
      </c>
      <c r="O736" s="545">
        <f>IF(C736="",0,IF($B$3="NYSEG",C736/(1-'Avoided Electric Costs 2020'!$W$21),IF($B$3="RG&amp;E",C736/(1-'Avoided Electric Costs 2020'!$X$21),"")))</f>
        <v>0</v>
      </c>
      <c r="P736" s="546">
        <f>IF(D736="",0,IF($B$3="NYSEG",D736/(1-'Avoided Electric Costs 2020'!$W$21),IF($B$3="RG&amp;E",D736/(1-'Avoided Electric Costs 2020'!$X$21),"")))</f>
        <v>0</v>
      </c>
      <c r="Q736" s="546">
        <f>IF(E736="",0,IF($B$3="NYSEG",E736/(1-'Avoided Natural Gas Costs 2020'!$J$34),IF($B$3="RG&amp;E",E736/(1-'Avoided Natural Gas Costs 2020'!$K$34),"")))</f>
        <v>0</v>
      </c>
      <c r="R736" s="233" t="str">
        <f>IFERROR(IF(P736*'BCA Inputs'!$C$1+Q736*'BCA Inputs'!$C$2+F736*'BCA Inputs'!$C$2+G736*'BCA Inputs'!$C$2=0,"",P736*'BCA Inputs'!$C$1+Q736*'BCA Inputs'!$C$2+F736*'BCA Inputs'!$C$2+G736*'BCA Inputs'!$C$2),"")</f>
        <v/>
      </c>
      <c r="S736" s="181" t="str">
        <f t="shared" si="110"/>
        <v/>
      </c>
      <c r="T736" s="181" t="str">
        <f>IFERROR(IF($B$3="NYSEG",(INDEX('BCA Inputs'!$N$14:$N$54,MATCH(I736,'BCA Inputs'!$M$14:$M$54,0))*P736+INDEX('BCA Inputs'!$O$14:$O$54,MATCH(I736,'BCA Inputs'!$M$14:$M$54,0))*O736+INDEX('BCA Inputs'!P:P,MATCH(I736,'BCA Inputs'!M:M,0))*Q736+INDEX('BCA Inputs'!Q:Q,MATCH(I736,'BCA Inputs'!M:M,0))*F736+INDEX('BCA Inputs'!R:R,MATCH(I736,'BCA Inputs'!M:M,0))*G736)+L736+N736,IF($B$3="RG&amp;E",(INDEX('BCA Inputs'!$AX$14:$AX$54,MATCH(I736,'BCA Inputs'!$AW$14:$AW$54,0))*P736+INDEX('BCA Inputs'!$AY$14:$AY$54,MATCH(I736,'BCA Inputs'!$AW$14:$AW$54,0))*O736+INDEX('BCA Inputs'!$AZ$14:$AZ$54,MATCH(I736,'BCA Inputs'!$AW$14:$AW$54,0))*Q736+INDEX('BCA Inputs'!$BA$14:$BA$54,MATCH(I736,'BCA Inputs'!$AW$14:$AW$54,0))*F736+INDEX('BCA Inputs'!$BB$14:$BB$54,MATCH(I736,'BCA Inputs'!$AW$14:$AW$54,0))*G736)+L736+N736,"")),"")</f>
        <v/>
      </c>
      <c r="U736" s="234" t="str">
        <f t="shared" si="111"/>
        <v/>
      </c>
      <c r="V736" s="234" t="str">
        <f t="shared" si="112"/>
        <v/>
      </c>
      <c r="W736" s="234" t="str">
        <f t="shared" si="113"/>
        <v/>
      </c>
      <c r="Y736" s="235" t="str">
        <f t="shared" si="114"/>
        <v/>
      </c>
      <c r="Z736" s="236" t="str">
        <f>IFERROR(IF($B$3="NYSEG",INDEX('BCA Inputs'!$X$14:$X$54,MATCH(I736,'BCA Inputs'!$M$14:$M$54,0))*P736+INDEX('BCA Inputs'!$Y$14:$Y$54,MATCH(I736,'BCA Inputs'!$M$14:$M$54,0))*O736+INDEX('BCA Inputs'!$Z$14:$Z$54,MATCH(I736,'BCA Inputs'!$M$14:$M$54,0))*Q736+INDEX('BCA Inputs'!$AA$14:$AA$54,MATCH(I736,'BCA Inputs'!$M$14:$M$54,0))*F736+INDEX('BCA Inputs'!$AB$14:$AB$54,MATCH(I736,'BCA Inputs'!$M$14:$M$54,0))*G736,IF($B$3="RG&amp;E",INDEX('BCA Inputs'!$BG$14:$BG$54,MATCH(I736,'BCA Inputs'!$AW$14:$AW$54,0))*P736+INDEX('BCA Inputs'!$BH$14:$BH$54,MATCH(I736,'BCA Inputs'!$AW$14:$AW$54,0))*O736+INDEX('BCA Inputs'!$BI$14:$BI$54,MATCH(I736,'BCA Inputs'!$AW$14:$AW$54,0))*Q736+INDEX('BCA Inputs'!$BJ$14:$BJ$54,MATCH(I736,'BCA Inputs'!$AW$14:$AW$54,0))*F736+INDEX('BCA Inputs'!$BK$14:$BK$54,MATCH(I736,'BCA Inputs'!$AW$14:$AW$54,0))*G736,"")),"")</f>
        <v/>
      </c>
      <c r="AA736" s="237" t="str">
        <f t="shared" si="115"/>
        <v/>
      </c>
      <c r="AC736" s="238" t="str">
        <f>IFERROR((K736+R736)+IF($B$3="NYSEG",INDEX('BCA Inputs'!$AI$14:$AI$54,MATCH(I736,'BCA Inputs'!$M$14:$M$54,0))*P736+INDEX('BCA Inputs'!$AJ$14:$AJ$54,MATCH(I736,'BCA Inputs'!$M$14:$M$54,0))*Q736,IF($B$3="RG&amp;E",INDEX('BCA Inputs'!$BR$14:$BR$54,MATCH(I736,'BCA Inputs'!$AW$14:$AW$54,0))*P736+INDEX('BCA Inputs'!$BS$14:$BS$54,MATCH(I736,'BCA Inputs'!$AW$14:$AW$54,0))*Q736,"")),"")</f>
        <v/>
      </c>
      <c r="AD736" s="181" t="str">
        <f>IFERROR(IF($B$3="NYSEG",INDEX('BCA Inputs'!$AD$14:$AD$54,MATCH(I736,'BCA Inputs'!$M$14:$M$54,0))*P736+INDEX('BCA Inputs'!$AE$14:$AE$54,MATCH(I736,'BCA Inputs'!$M$14:$M$54,0))*O736+INDEX('BCA Inputs'!$AF$14:$AF$54,MATCH(I736,'BCA Inputs'!$M$14:$M$54,0))*Q736+INDEX('BCA Inputs'!$AG$14:$AG$54,MATCH(I736,'BCA Inputs'!$M$14:$M$54,0))*F736+INDEX('BCA Inputs'!$AH$14:$AH$54,MATCH(I736,'BCA Inputs'!$M$14:$M$54,0))*G736,IF($B$3="RG&amp;E",INDEX('BCA Inputs'!$BM$14:$BM$54,MATCH(I736,'BCA Inputs'!$AW$14:$AW$54,0))*P736+INDEX('BCA Inputs'!$BN$14:$BN$54,MATCH(I736,'BCA Inputs'!$AW$14:$AW$54,0))*O736+INDEX('BCA Inputs'!$BO$14:$BO$54,MATCH(I736,'BCA Inputs'!$AW$14:$AW$54,0))*Q736+INDEX('BCA Inputs'!$BP$14:$BP$54,MATCH(I736,'BCA Inputs'!$AW$14:$AW$54,0))*F736+INDEX('BCA Inputs'!$BQ$14:$BQ$54,MATCH(I736,'BCA Inputs'!$AW$14:$AW$54,0))*G736,"")),"")</f>
        <v/>
      </c>
      <c r="AE736" s="237" t="str">
        <f t="shared" si="116"/>
        <v/>
      </c>
      <c r="AF736" s="198">
        <f t="shared" si="118"/>
        <v>0</v>
      </c>
      <c r="AG736" s="239">
        <f t="shared" si="119"/>
        <v>0</v>
      </c>
    </row>
    <row r="737" spans="1:33">
      <c r="A737" s="228"/>
      <c r="B737" s="176"/>
      <c r="C737" s="229"/>
      <c r="D737" s="230"/>
      <c r="E737" s="230"/>
      <c r="F737" s="230"/>
      <c r="G737" s="230"/>
      <c r="H737" s="231"/>
      <c r="I737" s="231"/>
      <c r="J737" s="232"/>
      <c r="K737" s="232"/>
      <c r="L737" s="232"/>
      <c r="M737" s="181">
        <f t="shared" si="117"/>
        <v>0</v>
      </c>
      <c r="N737" s="181">
        <f>IF(H737="",0,H737*I737*'Avoided Water Savings Cost'!$C$16)</f>
        <v>0</v>
      </c>
      <c r="O737" s="545">
        <f>IF(C737="",0,IF($B$3="NYSEG",C737/(1-'Avoided Electric Costs 2020'!$W$21),IF($B$3="RG&amp;E",C737/(1-'Avoided Electric Costs 2020'!$X$21),"")))</f>
        <v>0</v>
      </c>
      <c r="P737" s="546">
        <f>IF(D737="",0,IF($B$3="NYSEG",D737/(1-'Avoided Electric Costs 2020'!$W$21),IF($B$3="RG&amp;E",D737/(1-'Avoided Electric Costs 2020'!$X$21),"")))</f>
        <v>0</v>
      </c>
      <c r="Q737" s="546">
        <f>IF(E737="",0,IF($B$3="NYSEG",E737/(1-'Avoided Natural Gas Costs 2020'!$J$34),IF($B$3="RG&amp;E",E737/(1-'Avoided Natural Gas Costs 2020'!$K$34),"")))</f>
        <v>0</v>
      </c>
      <c r="R737" s="233" t="str">
        <f>IFERROR(IF(P737*'BCA Inputs'!$C$1+Q737*'BCA Inputs'!$C$2+F737*'BCA Inputs'!$C$2+G737*'BCA Inputs'!$C$2=0,"",P737*'BCA Inputs'!$C$1+Q737*'BCA Inputs'!$C$2+F737*'BCA Inputs'!$C$2+G737*'BCA Inputs'!$C$2),"")</f>
        <v/>
      </c>
      <c r="S737" s="181" t="str">
        <f t="shared" si="110"/>
        <v/>
      </c>
      <c r="T737" s="181" t="str">
        <f>IFERROR(IF($B$3="NYSEG",(INDEX('BCA Inputs'!$N$14:$N$54,MATCH(I737,'BCA Inputs'!$M$14:$M$54,0))*P737+INDEX('BCA Inputs'!$O$14:$O$54,MATCH(I737,'BCA Inputs'!$M$14:$M$54,0))*O737+INDEX('BCA Inputs'!P:P,MATCH(I737,'BCA Inputs'!M:M,0))*Q737+INDEX('BCA Inputs'!Q:Q,MATCH(I737,'BCA Inputs'!M:M,0))*F737+INDEX('BCA Inputs'!R:R,MATCH(I737,'BCA Inputs'!M:M,0))*G737)+L737+N737,IF($B$3="RG&amp;E",(INDEX('BCA Inputs'!$AX$14:$AX$54,MATCH(I737,'BCA Inputs'!$AW$14:$AW$54,0))*P737+INDEX('BCA Inputs'!$AY$14:$AY$54,MATCH(I737,'BCA Inputs'!$AW$14:$AW$54,0))*O737+INDEX('BCA Inputs'!$AZ$14:$AZ$54,MATCH(I737,'BCA Inputs'!$AW$14:$AW$54,0))*Q737+INDEX('BCA Inputs'!$BA$14:$BA$54,MATCH(I737,'BCA Inputs'!$AW$14:$AW$54,0))*F737+INDEX('BCA Inputs'!$BB$14:$BB$54,MATCH(I737,'BCA Inputs'!$AW$14:$AW$54,0))*G737)+L737+N737,"")),"")</f>
        <v/>
      </c>
      <c r="U737" s="234" t="str">
        <f t="shared" si="111"/>
        <v/>
      </c>
      <c r="V737" s="234" t="str">
        <f t="shared" si="112"/>
        <v/>
      </c>
      <c r="W737" s="234" t="str">
        <f t="shared" si="113"/>
        <v/>
      </c>
      <c r="Y737" s="235" t="str">
        <f t="shared" si="114"/>
        <v/>
      </c>
      <c r="Z737" s="236" t="str">
        <f>IFERROR(IF($B$3="NYSEG",INDEX('BCA Inputs'!$X$14:$X$54,MATCH(I737,'BCA Inputs'!$M$14:$M$54,0))*P737+INDEX('BCA Inputs'!$Y$14:$Y$54,MATCH(I737,'BCA Inputs'!$M$14:$M$54,0))*O737+INDEX('BCA Inputs'!$Z$14:$Z$54,MATCH(I737,'BCA Inputs'!$M$14:$M$54,0))*Q737+INDEX('BCA Inputs'!$AA$14:$AA$54,MATCH(I737,'BCA Inputs'!$M$14:$M$54,0))*F737+INDEX('BCA Inputs'!$AB$14:$AB$54,MATCH(I737,'BCA Inputs'!$M$14:$M$54,0))*G737,IF($B$3="RG&amp;E",INDEX('BCA Inputs'!$BG$14:$BG$54,MATCH(I737,'BCA Inputs'!$AW$14:$AW$54,0))*P737+INDEX('BCA Inputs'!$BH$14:$BH$54,MATCH(I737,'BCA Inputs'!$AW$14:$AW$54,0))*O737+INDEX('BCA Inputs'!$BI$14:$BI$54,MATCH(I737,'BCA Inputs'!$AW$14:$AW$54,0))*Q737+INDEX('BCA Inputs'!$BJ$14:$BJ$54,MATCH(I737,'BCA Inputs'!$AW$14:$AW$54,0))*F737+INDEX('BCA Inputs'!$BK$14:$BK$54,MATCH(I737,'BCA Inputs'!$AW$14:$AW$54,0))*G737,"")),"")</f>
        <v/>
      </c>
      <c r="AA737" s="237" t="str">
        <f t="shared" si="115"/>
        <v/>
      </c>
      <c r="AC737" s="238" t="str">
        <f>IFERROR((K737+R737)+IF($B$3="NYSEG",INDEX('BCA Inputs'!$AI$14:$AI$54,MATCH(I737,'BCA Inputs'!$M$14:$M$54,0))*P737+INDEX('BCA Inputs'!$AJ$14:$AJ$54,MATCH(I737,'BCA Inputs'!$M$14:$M$54,0))*Q737,IF($B$3="RG&amp;E",INDEX('BCA Inputs'!$BR$14:$BR$54,MATCH(I737,'BCA Inputs'!$AW$14:$AW$54,0))*P737+INDEX('BCA Inputs'!$BS$14:$BS$54,MATCH(I737,'BCA Inputs'!$AW$14:$AW$54,0))*Q737,"")),"")</f>
        <v/>
      </c>
      <c r="AD737" s="181" t="str">
        <f>IFERROR(IF($B$3="NYSEG",INDEX('BCA Inputs'!$AD$14:$AD$54,MATCH(I737,'BCA Inputs'!$M$14:$M$54,0))*P737+INDEX('BCA Inputs'!$AE$14:$AE$54,MATCH(I737,'BCA Inputs'!$M$14:$M$54,0))*O737+INDEX('BCA Inputs'!$AF$14:$AF$54,MATCH(I737,'BCA Inputs'!$M$14:$M$54,0))*Q737+INDEX('BCA Inputs'!$AG$14:$AG$54,MATCH(I737,'BCA Inputs'!$M$14:$M$54,0))*F737+INDEX('BCA Inputs'!$AH$14:$AH$54,MATCH(I737,'BCA Inputs'!$M$14:$M$54,0))*G737,IF($B$3="RG&amp;E",INDEX('BCA Inputs'!$BM$14:$BM$54,MATCH(I737,'BCA Inputs'!$AW$14:$AW$54,0))*P737+INDEX('BCA Inputs'!$BN$14:$BN$54,MATCH(I737,'BCA Inputs'!$AW$14:$AW$54,0))*O737+INDEX('BCA Inputs'!$BO$14:$BO$54,MATCH(I737,'BCA Inputs'!$AW$14:$AW$54,0))*Q737+INDEX('BCA Inputs'!$BP$14:$BP$54,MATCH(I737,'BCA Inputs'!$AW$14:$AW$54,0))*F737+INDEX('BCA Inputs'!$BQ$14:$BQ$54,MATCH(I737,'BCA Inputs'!$AW$14:$AW$54,0))*G737,"")),"")</f>
        <v/>
      </c>
      <c r="AE737" s="237" t="str">
        <f t="shared" si="116"/>
        <v/>
      </c>
      <c r="AF737" s="198">
        <f t="shared" si="118"/>
        <v>0</v>
      </c>
      <c r="AG737" s="239">
        <f t="shared" si="119"/>
        <v>0</v>
      </c>
    </row>
    <row r="738" spans="1:33">
      <c r="A738" s="228"/>
      <c r="B738" s="176"/>
      <c r="C738" s="229"/>
      <c r="D738" s="230"/>
      <c r="E738" s="230"/>
      <c r="F738" s="230"/>
      <c r="G738" s="230"/>
      <c r="H738" s="231"/>
      <c r="I738" s="231"/>
      <c r="J738" s="232"/>
      <c r="K738" s="232"/>
      <c r="L738" s="232"/>
      <c r="M738" s="181">
        <f t="shared" si="117"/>
        <v>0</v>
      </c>
      <c r="N738" s="181">
        <f>IF(H738="",0,H738*I738*'Avoided Water Savings Cost'!$C$16)</f>
        <v>0</v>
      </c>
      <c r="O738" s="545">
        <f>IF(C738="",0,IF($B$3="NYSEG",C738/(1-'Avoided Electric Costs 2020'!$W$21),IF($B$3="RG&amp;E",C738/(1-'Avoided Electric Costs 2020'!$X$21),"")))</f>
        <v>0</v>
      </c>
      <c r="P738" s="546">
        <f>IF(D738="",0,IF($B$3="NYSEG",D738/(1-'Avoided Electric Costs 2020'!$W$21),IF($B$3="RG&amp;E",D738/(1-'Avoided Electric Costs 2020'!$X$21),"")))</f>
        <v>0</v>
      </c>
      <c r="Q738" s="546">
        <f>IF(E738="",0,IF($B$3="NYSEG",E738/(1-'Avoided Natural Gas Costs 2020'!$J$34),IF($B$3="RG&amp;E",E738/(1-'Avoided Natural Gas Costs 2020'!$K$34),"")))</f>
        <v>0</v>
      </c>
      <c r="R738" s="233" t="str">
        <f>IFERROR(IF(P738*'BCA Inputs'!$C$1+Q738*'BCA Inputs'!$C$2+F738*'BCA Inputs'!$C$2+G738*'BCA Inputs'!$C$2=0,"",P738*'BCA Inputs'!$C$1+Q738*'BCA Inputs'!$C$2+F738*'BCA Inputs'!$C$2+G738*'BCA Inputs'!$C$2),"")</f>
        <v/>
      </c>
      <c r="S738" s="181" t="str">
        <f t="shared" si="110"/>
        <v/>
      </c>
      <c r="T738" s="181" t="str">
        <f>IFERROR(IF($B$3="NYSEG",(INDEX('BCA Inputs'!$N$14:$N$54,MATCH(I738,'BCA Inputs'!$M$14:$M$54,0))*P738+INDEX('BCA Inputs'!$O$14:$O$54,MATCH(I738,'BCA Inputs'!$M$14:$M$54,0))*O738+INDEX('BCA Inputs'!P:P,MATCH(I738,'BCA Inputs'!M:M,0))*Q738+INDEX('BCA Inputs'!Q:Q,MATCH(I738,'BCA Inputs'!M:M,0))*F738+INDEX('BCA Inputs'!R:R,MATCH(I738,'BCA Inputs'!M:M,0))*G738)+L738+N738,IF($B$3="RG&amp;E",(INDEX('BCA Inputs'!$AX$14:$AX$54,MATCH(I738,'BCA Inputs'!$AW$14:$AW$54,0))*P738+INDEX('BCA Inputs'!$AY$14:$AY$54,MATCH(I738,'BCA Inputs'!$AW$14:$AW$54,0))*O738+INDEX('BCA Inputs'!$AZ$14:$AZ$54,MATCH(I738,'BCA Inputs'!$AW$14:$AW$54,0))*Q738+INDEX('BCA Inputs'!$BA$14:$BA$54,MATCH(I738,'BCA Inputs'!$AW$14:$AW$54,0))*F738+INDEX('BCA Inputs'!$BB$14:$BB$54,MATCH(I738,'BCA Inputs'!$AW$14:$AW$54,0))*G738)+L738+N738,"")),"")</f>
        <v/>
      </c>
      <c r="U738" s="234" t="str">
        <f t="shared" si="111"/>
        <v/>
      </c>
      <c r="V738" s="234" t="str">
        <f t="shared" si="112"/>
        <v/>
      </c>
      <c r="W738" s="234" t="str">
        <f t="shared" si="113"/>
        <v/>
      </c>
      <c r="Y738" s="235" t="str">
        <f t="shared" si="114"/>
        <v/>
      </c>
      <c r="Z738" s="236" t="str">
        <f>IFERROR(IF($B$3="NYSEG",INDEX('BCA Inputs'!$X$14:$X$54,MATCH(I738,'BCA Inputs'!$M$14:$M$54,0))*P738+INDEX('BCA Inputs'!$Y$14:$Y$54,MATCH(I738,'BCA Inputs'!$M$14:$M$54,0))*O738+INDEX('BCA Inputs'!$Z$14:$Z$54,MATCH(I738,'BCA Inputs'!$M$14:$M$54,0))*Q738+INDEX('BCA Inputs'!$AA$14:$AA$54,MATCH(I738,'BCA Inputs'!$M$14:$M$54,0))*F738+INDEX('BCA Inputs'!$AB$14:$AB$54,MATCH(I738,'BCA Inputs'!$M$14:$M$54,0))*G738,IF($B$3="RG&amp;E",INDEX('BCA Inputs'!$BG$14:$BG$54,MATCH(I738,'BCA Inputs'!$AW$14:$AW$54,0))*P738+INDEX('BCA Inputs'!$BH$14:$BH$54,MATCH(I738,'BCA Inputs'!$AW$14:$AW$54,0))*O738+INDEX('BCA Inputs'!$BI$14:$BI$54,MATCH(I738,'BCA Inputs'!$AW$14:$AW$54,0))*Q738+INDEX('BCA Inputs'!$BJ$14:$BJ$54,MATCH(I738,'BCA Inputs'!$AW$14:$AW$54,0))*F738+INDEX('BCA Inputs'!$BK$14:$BK$54,MATCH(I738,'BCA Inputs'!$AW$14:$AW$54,0))*G738,"")),"")</f>
        <v/>
      </c>
      <c r="AA738" s="237" t="str">
        <f t="shared" si="115"/>
        <v/>
      </c>
      <c r="AC738" s="238" t="str">
        <f>IFERROR((K738+R738)+IF($B$3="NYSEG",INDEX('BCA Inputs'!$AI$14:$AI$54,MATCH(I738,'BCA Inputs'!$M$14:$M$54,0))*P738+INDEX('BCA Inputs'!$AJ$14:$AJ$54,MATCH(I738,'BCA Inputs'!$M$14:$M$54,0))*Q738,IF($B$3="RG&amp;E",INDEX('BCA Inputs'!$BR$14:$BR$54,MATCH(I738,'BCA Inputs'!$AW$14:$AW$54,0))*P738+INDEX('BCA Inputs'!$BS$14:$BS$54,MATCH(I738,'BCA Inputs'!$AW$14:$AW$54,0))*Q738,"")),"")</f>
        <v/>
      </c>
      <c r="AD738" s="181" t="str">
        <f>IFERROR(IF($B$3="NYSEG",INDEX('BCA Inputs'!$AD$14:$AD$54,MATCH(I738,'BCA Inputs'!$M$14:$M$54,0))*P738+INDEX('BCA Inputs'!$AE$14:$AE$54,MATCH(I738,'BCA Inputs'!$M$14:$M$54,0))*O738+INDEX('BCA Inputs'!$AF$14:$AF$54,MATCH(I738,'BCA Inputs'!$M$14:$M$54,0))*Q738+INDEX('BCA Inputs'!$AG$14:$AG$54,MATCH(I738,'BCA Inputs'!$M$14:$M$54,0))*F738+INDEX('BCA Inputs'!$AH$14:$AH$54,MATCH(I738,'BCA Inputs'!$M$14:$M$54,0))*G738,IF($B$3="RG&amp;E",INDEX('BCA Inputs'!$BM$14:$BM$54,MATCH(I738,'BCA Inputs'!$AW$14:$AW$54,0))*P738+INDEX('BCA Inputs'!$BN$14:$BN$54,MATCH(I738,'BCA Inputs'!$AW$14:$AW$54,0))*O738+INDEX('BCA Inputs'!$BO$14:$BO$54,MATCH(I738,'BCA Inputs'!$AW$14:$AW$54,0))*Q738+INDEX('BCA Inputs'!$BP$14:$BP$54,MATCH(I738,'BCA Inputs'!$AW$14:$AW$54,0))*F738+INDEX('BCA Inputs'!$BQ$14:$BQ$54,MATCH(I738,'BCA Inputs'!$AW$14:$AW$54,0))*G738,"")),"")</f>
        <v/>
      </c>
      <c r="AE738" s="237" t="str">
        <f t="shared" si="116"/>
        <v/>
      </c>
      <c r="AF738" s="198">
        <f t="shared" si="118"/>
        <v>0</v>
      </c>
      <c r="AG738" s="239">
        <f t="shared" si="119"/>
        <v>0</v>
      </c>
    </row>
    <row r="739" spans="1:33">
      <c r="A739" s="228"/>
      <c r="B739" s="176"/>
      <c r="C739" s="229"/>
      <c r="D739" s="230"/>
      <c r="E739" s="230"/>
      <c r="F739" s="230"/>
      <c r="G739" s="230"/>
      <c r="H739" s="231"/>
      <c r="I739" s="231"/>
      <c r="J739" s="232"/>
      <c r="K739" s="232"/>
      <c r="L739" s="232"/>
      <c r="M739" s="181">
        <f t="shared" si="117"/>
        <v>0</v>
      </c>
      <c r="N739" s="181">
        <f>IF(H739="",0,H739*I739*'Avoided Water Savings Cost'!$C$16)</f>
        <v>0</v>
      </c>
      <c r="O739" s="545">
        <f>IF(C739="",0,IF($B$3="NYSEG",C739/(1-'Avoided Electric Costs 2020'!$W$21),IF($B$3="RG&amp;E",C739/(1-'Avoided Electric Costs 2020'!$X$21),"")))</f>
        <v>0</v>
      </c>
      <c r="P739" s="546">
        <f>IF(D739="",0,IF($B$3="NYSEG",D739/(1-'Avoided Electric Costs 2020'!$W$21),IF($B$3="RG&amp;E",D739/(1-'Avoided Electric Costs 2020'!$X$21),"")))</f>
        <v>0</v>
      </c>
      <c r="Q739" s="546">
        <f>IF(E739="",0,IF($B$3="NYSEG",E739/(1-'Avoided Natural Gas Costs 2020'!$J$34),IF($B$3="RG&amp;E",E739/(1-'Avoided Natural Gas Costs 2020'!$K$34),"")))</f>
        <v>0</v>
      </c>
      <c r="R739" s="233" t="str">
        <f>IFERROR(IF(P739*'BCA Inputs'!$C$1+Q739*'BCA Inputs'!$C$2+F739*'BCA Inputs'!$C$2+G739*'BCA Inputs'!$C$2=0,"",P739*'BCA Inputs'!$C$1+Q739*'BCA Inputs'!$C$2+F739*'BCA Inputs'!$C$2+G739*'BCA Inputs'!$C$2),"")</f>
        <v/>
      </c>
      <c r="S739" s="181" t="str">
        <f t="shared" si="110"/>
        <v/>
      </c>
      <c r="T739" s="181" t="str">
        <f>IFERROR(IF($B$3="NYSEG",(INDEX('BCA Inputs'!$N$14:$N$54,MATCH(I739,'BCA Inputs'!$M$14:$M$54,0))*P739+INDEX('BCA Inputs'!$O$14:$O$54,MATCH(I739,'BCA Inputs'!$M$14:$M$54,0))*O739+INDEX('BCA Inputs'!P:P,MATCH(I739,'BCA Inputs'!M:M,0))*Q739+INDEX('BCA Inputs'!Q:Q,MATCH(I739,'BCA Inputs'!M:M,0))*F739+INDEX('BCA Inputs'!R:R,MATCH(I739,'BCA Inputs'!M:M,0))*G739)+L739+N739,IF($B$3="RG&amp;E",(INDEX('BCA Inputs'!$AX$14:$AX$54,MATCH(I739,'BCA Inputs'!$AW$14:$AW$54,0))*P739+INDEX('BCA Inputs'!$AY$14:$AY$54,MATCH(I739,'BCA Inputs'!$AW$14:$AW$54,0))*O739+INDEX('BCA Inputs'!$AZ$14:$AZ$54,MATCH(I739,'BCA Inputs'!$AW$14:$AW$54,0))*Q739+INDEX('BCA Inputs'!$BA$14:$BA$54,MATCH(I739,'BCA Inputs'!$AW$14:$AW$54,0))*F739+INDEX('BCA Inputs'!$BB$14:$BB$54,MATCH(I739,'BCA Inputs'!$AW$14:$AW$54,0))*G739)+L739+N739,"")),"")</f>
        <v/>
      </c>
      <c r="U739" s="234" t="str">
        <f t="shared" si="111"/>
        <v/>
      </c>
      <c r="V739" s="234" t="str">
        <f t="shared" si="112"/>
        <v/>
      </c>
      <c r="W739" s="234" t="str">
        <f t="shared" si="113"/>
        <v/>
      </c>
      <c r="Y739" s="235" t="str">
        <f t="shared" si="114"/>
        <v/>
      </c>
      <c r="Z739" s="236" t="str">
        <f>IFERROR(IF($B$3="NYSEG",INDEX('BCA Inputs'!$X$14:$X$54,MATCH(I739,'BCA Inputs'!$M$14:$M$54,0))*P739+INDEX('BCA Inputs'!$Y$14:$Y$54,MATCH(I739,'BCA Inputs'!$M$14:$M$54,0))*O739+INDEX('BCA Inputs'!$Z$14:$Z$54,MATCH(I739,'BCA Inputs'!$M$14:$M$54,0))*Q739+INDEX('BCA Inputs'!$AA$14:$AA$54,MATCH(I739,'BCA Inputs'!$M$14:$M$54,0))*F739+INDEX('BCA Inputs'!$AB$14:$AB$54,MATCH(I739,'BCA Inputs'!$M$14:$M$54,0))*G739,IF($B$3="RG&amp;E",INDEX('BCA Inputs'!$BG$14:$BG$54,MATCH(I739,'BCA Inputs'!$AW$14:$AW$54,0))*P739+INDEX('BCA Inputs'!$BH$14:$BH$54,MATCH(I739,'BCA Inputs'!$AW$14:$AW$54,0))*O739+INDEX('BCA Inputs'!$BI$14:$BI$54,MATCH(I739,'BCA Inputs'!$AW$14:$AW$54,0))*Q739+INDEX('BCA Inputs'!$BJ$14:$BJ$54,MATCH(I739,'BCA Inputs'!$AW$14:$AW$54,0))*F739+INDEX('BCA Inputs'!$BK$14:$BK$54,MATCH(I739,'BCA Inputs'!$AW$14:$AW$54,0))*G739,"")),"")</f>
        <v/>
      </c>
      <c r="AA739" s="237" t="str">
        <f t="shared" si="115"/>
        <v/>
      </c>
      <c r="AC739" s="238" t="str">
        <f>IFERROR((K739+R739)+IF($B$3="NYSEG",INDEX('BCA Inputs'!$AI$14:$AI$54,MATCH(I739,'BCA Inputs'!$M$14:$M$54,0))*P739+INDEX('BCA Inputs'!$AJ$14:$AJ$54,MATCH(I739,'BCA Inputs'!$M$14:$M$54,0))*Q739,IF($B$3="RG&amp;E",INDEX('BCA Inputs'!$BR$14:$BR$54,MATCH(I739,'BCA Inputs'!$AW$14:$AW$54,0))*P739+INDEX('BCA Inputs'!$BS$14:$BS$54,MATCH(I739,'BCA Inputs'!$AW$14:$AW$54,0))*Q739,"")),"")</f>
        <v/>
      </c>
      <c r="AD739" s="181" t="str">
        <f>IFERROR(IF($B$3="NYSEG",INDEX('BCA Inputs'!$AD$14:$AD$54,MATCH(I739,'BCA Inputs'!$M$14:$M$54,0))*P739+INDEX('BCA Inputs'!$AE$14:$AE$54,MATCH(I739,'BCA Inputs'!$M$14:$M$54,0))*O739+INDEX('BCA Inputs'!$AF$14:$AF$54,MATCH(I739,'BCA Inputs'!$M$14:$M$54,0))*Q739+INDEX('BCA Inputs'!$AG$14:$AG$54,MATCH(I739,'BCA Inputs'!$M$14:$M$54,0))*F739+INDEX('BCA Inputs'!$AH$14:$AH$54,MATCH(I739,'BCA Inputs'!$M$14:$M$54,0))*G739,IF($B$3="RG&amp;E",INDEX('BCA Inputs'!$BM$14:$BM$54,MATCH(I739,'BCA Inputs'!$AW$14:$AW$54,0))*P739+INDEX('BCA Inputs'!$BN$14:$BN$54,MATCH(I739,'BCA Inputs'!$AW$14:$AW$54,0))*O739+INDEX('BCA Inputs'!$BO$14:$BO$54,MATCH(I739,'BCA Inputs'!$AW$14:$AW$54,0))*Q739+INDEX('BCA Inputs'!$BP$14:$BP$54,MATCH(I739,'BCA Inputs'!$AW$14:$AW$54,0))*F739+INDEX('BCA Inputs'!$BQ$14:$BQ$54,MATCH(I739,'BCA Inputs'!$AW$14:$AW$54,0))*G739,"")),"")</f>
        <v/>
      </c>
      <c r="AE739" s="237" t="str">
        <f t="shared" si="116"/>
        <v/>
      </c>
      <c r="AF739" s="198">
        <f t="shared" si="118"/>
        <v>0</v>
      </c>
      <c r="AG739" s="239">
        <f t="shared" si="119"/>
        <v>0</v>
      </c>
    </row>
    <row r="740" spans="1:33">
      <c r="A740" s="228"/>
      <c r="B740" s="176"/>
      <c r="C740" s="229"/>
      <c r="D740" s="230"/>
      <c r="E740" s="230"/>
      <c r="F740" s="230"/>
      <c r="G740" s="230"/>
      <c r="H740" s="231"/>
      <c r="I740" s="231"/>
      <c r="J740" s="232"/>
      <c r="K740" s="232"/>
      <c r="L740" s="232"/>
      <c r="M740" s="181">
        <f t="shared" si="117"/>
        <v>0</v>
      </c>
      <c r="N740" s="181">
        <f>IF(H740="",0,H740*I740*'Avoided Water Savings Cost'!$C$16)</f>
        <v>0</v>
      </c>
      <c r="O740" s="545">
        <f>IF(C740="",0,IF($B$3="NYSEG",C740/(1-'Avoided Electric Costs 2020'!$W$21),IF($B$3="RG&amp;E",C740/(1-'Avoided Electric Costs 2020'!$X$21),"")))</f>
        <v>0</v>
      </c>
      <c r="P740" s="546">
        <f>IF(D740="",0,IF($B$3="NYSEG",D740/(1-'Avoided Electric Costs 2020'!$W$21),IF($B$3="RG&amp;E",D740/(1-'Avoided Electric Costs 2020'!$X$21),"")))</f>
        <v>0</v>
      </c>
      <c r="Q740" s="546">
        <f>IF(E740="",0,IF($B$3="NYSEG",E740/(1-'Avoided Natural Gas Costs 2020'!$J$34),IF($B$3="RG&amp;E",E740/(1-'Avoided Natural Gas Costs 2020'!$K$34),"")))</f>
        <v>0</v>
      </c>
      <c r="R740" s="233" t="str">
        <f>IFERROR(IF(P740*'BCA Inputs'!$C$1+Q740*'BCA Inputs'!$C$2+F740*'BCA Inputs'!$C$2+G740*'BCA Inputs'!$C$2=0,"",P740*'BCA Inputs'!$C$1+Q740*'BCA Inputs'!$C$2+F740*'BCA Inputs'!$C$2+G740*'BCA Inputs'!$C$2),"")</f>
        <v/>
      </c>
      <c r="S740" s="181" t="str">
        <f t="shared" si="110"/>
        <v/>
      </c>
      <c r="T740" s="181" t="str">
        <f>IFERROR(IF($B$3="NYSEG",(INDEX('BCA Inputs'!$N$14:$N$54,MATCH(I740,'BCA Inputs'!$M$14:$M$54,0))*P740+INDEX('BCA Inputs'!$O$14:$O$54,MATCH(I740,'BCA Inputs'!$M$14:$M$54,0))*O740+INDEX('BCA Inputs'!P:P,MATCH(I740,'BCA Inputs'!M:M,0))*Q740+INDEX('BCA Inputs'!Q:Q,MATCH(I740,'BCA Inputs'!M:M,0))*F740+INDEX('BCA Inputs'!R:R,MATCH(I740,'BCA Inputs'!M:M,0))*G740)+L740+N740,IF($B$3="RG&amp;E",(INDEX('BCA Inputs'!$AX$14:$AX$54,MATCH(I740,'BCA Inputs'!$AW$14:$AW$54,0))*P740+INDEX('BCA Inputs'!$AY$14:$AY$54,MATCH(I740,'BCA Inputs'!$AW$14:$AW$54,0))*O740+INDEX('BCA Inputs'!$AZ$14:$AZ$54,MATCH(I740,'BCA Inputs'!$AW$14:$AW$54,0))*Q740+INDEX('BCA Inputs'!$BA$14:$BA$54,MATCH(I740,'BCA Inputs'!$AW$14:$AW$54,0))*F740+INDEX('BCA Inputs'!$BB$14:$BB$54,MATCH(I740,'BCA Inputs'!$AW$14:$AW$54,0))*G740)+L740+N740,"")),"")</f>
        <v/>
      </c>
      <c r="U740" s="234" t="str">
        <f t="shared" si="111"/>
        <v/>
      </c>
      <c r="V740" s="234" t="str">
        <f t="shared" si="112"/>
        <v/>
      </c>
      <c r="W740" s="234" t="str">
        <f t="shared" si="113"/>
        <v/>
      </c>
      <c r="Y740" s="235" t="str">
        <f t="shared" si="114"/>
        <v/>
      </c>
      <c r="Z740" s="236" t="str">
        <f>IFERROR(IF($B$3="NYSEG",INDEX('BCA Inputs'!$X$14:$X$54,MATCH(I740,'BCA Inputs'!$M$14:$M$54,0))*P740+INDEX('BCA Inputs'!$Y$14:$Y$54,MATCH(I740,'BCA Inputs'!$M$14:$M$54,0))*O740+INDEX('BCA Inputs'!$Z$14:$Z$54,MATCH(I740,'BCA Inputs'!$M$14:$M$54,0))*Q740+INDEX('BCA Inputs'!$AA$14:$AA$54,MATCH(I740,'BCA Inputs'!$M$14:$M$54,0))*F740+INDEX('BCA Inputs'!$AB$14:$AB$54,MATCH(I740,'BCA Inputs'!$M$14:$M$54,0))*G740,IF($B$3="RG&amp;E",INDEX('BCA Inputs'!$BG$14:$BG$54,MATCH(I740,'BCA Inputs'!$AW$14:$AW$54,0))*P740+INDEX('BCA Inputs'!$BH$14:$BH$54,MATCH(I740,'BCA Inputs'!$AW$14:$AW$54,0))*O740+INDEX('BCA Inputs'!$BI$14:$BI$54,MATCH(I740,'BCA Inputs'!$AW$14:$AW$54,0))*Q740+INDEX('BCA Inputs'!$BJ$14:$BJ$54,MATCH(I740,'BCA Inputs'!$AW$14:$AW$54,0))*F740+INDEX('BCA Inputs'!$BK$14:$BK$54,MATCH(I740,'BCA Inputs'!$AW$14:$AW$54,0))*G740,"")),"")</f>
        <v/>
      </c>
      <c r="AA740" s="237" t="str">
        <f t="shared" si="115"/>
        <v/>
      </c>
      <c r="AC740" s="238" t="str">
        <f>IFERROR((K740+R740)+IF($B$3="NYSEG",INDEX('BCA Inputs'!$AI$14:$AI$54,MATCH(I740,'BCA Inputs'!$M$14:$M$54,0))*P740+INDEX('BCA Inputs'!$AJ$14:$AJ$54,MATCH(I740,'BCA Inputs'!$M$14:$M$54,0))*Q740,IF($B$3="RG&amp;E",INDEX('BCA Inputs'!$BR$14:$BR$54,MATCH(I740,'BCA Inputs'!$AW$14:$AW$54,0))*P740+INDEX('BCA Inputs'!$BS$14:$BS$54,MATCH(I740,'BCA Inputs'!$AW$14:$AW$54,0))*Q740,"")),"")</f>
        <v/>
      </c>
      <c r="AD740" s="181" t="str">
        <f>IFERROR(IF($B$3="NYSEG",INDEX('BCA Inputs'!$AD$14:$AD$54,MATCH(I740,'BCA Inputs'!$M$14:$M$54,0))*P740+INDEX('BCA Inputs'!$AE$14:$AE$54,MATCH(I740,'BCA Inputs'!$M$14:$M$54,0))*O740+INDEX('BCA Inputs'!$AF$14:$AF$54,MATCH(I740,'BCA Inputs'!$M$14:$M$54,0))*Q740+INDEX('BCA Inputs'!$AG$14:$AG$54,MATCH(I740,'BCA Inputs'!$M$14:$M$54,0))*F740+INDEX('BCA Inputs'!$AH$14:$AH$54,MATCH(I740,'BCA Inputs'!$M$14:$M$54,0))*G740,IF($B$3="RG&amp;E",INDEX('BCA Inputs'!$BM$14:$BM$54,MATCH(I740,'BCA Inputs'!$AW$14:$AW$54,0))*P740+INDEX('BCA Inputs'!$BN$14:$BN$54,MATCH(I740,'BCA Inputs'!$AW$14:$AW$54,0))*O740+INDEX('BCA Inputs'!$BO$14:$BO$54,MATCH(I740,'BCA Inputs'!$AW$14:$AW$54,0))*Q740+INDEX('BCA Inputs'!$BP$14:$BP$54,MATCH(I740,'BCA Inputs'!$AW$14:$AW$54,0))*F740+INDEX('BCA Inputs'!$BQ$14:$BQ$54,MATCH(I740,'BCA Inputs'!$AW$14:$AW$54,0))*G740,"")),"")</f>
        <v/>
      </c>
      <c r="AE740" s="237" t="str">
        <f t="shared" si="116"/>
        <v/>
      </c>
      <c r="AF740" s="198">
        <f t="shared" si="118"/>
        <v>0</v>
      </c>
      <c r="AG740" s="239">
        <f t="shared" si="119"/>
        <v>0</v>
      </c>
    </row>
    <row r="741" spans="1:33">
      <c r="A741" s="228"/>
      <c r="B741" s="176"/>
      <c r="C741" s="229"/>
      <c r="D741" s="230"/>
      <c r="E741" s="230"/>
      <c r="F741" s="230"/>
      <c r="G741" s="230"/>
      <c r="H741" s="231"/>
      <c r="I741" s="231"/>
      <c r="J741" s="232"/>
      <c r="K741" s="232"/>
      <c r="L741" s="232"/>
      <c r="M741" s="181">
        <f t="shared" si="117"/>
        <v>0</v>
      </c>
      <c r="N741" s="181">
        <f>IF(H741="",0,H741*I741*'Avoided Water Savings Cost'!$C$16)</f>
        <v>0</v>
      </c>
      <c r="O741" s="545">
        <f>IF(C741="",0,IF($B$3="NYSEG",C741/(1-'Avoided Electric Costs 2020'!$W$21),IF($B$3="RG&amp;E",C741/(1-'Avoided Electric Costs 2020'!$X$21),"")))</f>
        <v>0</v>
      </c>
      <c r="P741" s="546">
        <f>IF(D741="",0,IF($B$3="NYSEG",D741/(1-'Avoided Electric Costs 2020'!$W$21),IF($B$3="RG&amp;E",D741/(1-'Avoided Electric Costs 2020'!$X$21),"")))</f>
        <v>0</v>
      </c>
      <c r="Q741" s="546">
        <f>IF(E741="",0,IF($B$3="NYSEG",E741/(1-'Avoided Natural Gas Costs 2020'!$J$34),IF($B$3="RG&amp;E",E741/(1-'Avoided Natural Gas Costs 2020'!$K$34),"")))</f>
        <v>0</v>
      </c>
      <c r="R741" s="233" t="str">
        <f>IFERROR(IF(P741*'BCA Inputs'!$C$1+Q741*'BCA Inputs'!$C$2+F741*'BCA Inputs'!$C$2+G741*'BCA Inputs'!$C$2=0,"",P741*'BCA Inputs'!$C$1+Q741*'BCA Inputs'!$C$2+F741*'BCA Inputs'!$C$2+G741*'BCA Inputs'!$C$2),"")</f>
        <v/>
      </c>
      <c r="S741" s="181" t="str">
        <f t="shared" si="110"/>
        <v/>
      </c>
      <c r="T741" s="181" t="str">
        <f>IFERROR(IF($B$3="NYSEG",(INDEX('BCA Inputs'!$N$14:$N$54,MATCH(I741,'BCA Inputs'!$M$14:$M$54,0))*P741+INDEX('BCA Inputs'!$O$14:$O$54,MATCH(I741,'BCA Inputs'!$M$14:$M$54,0))*O741+INDEX('BCA Inputs'!P:P,MATCH(I741,'BCA Inputs'!M:M,0))*Q741+INDEX('BCA Inputs'!Q:Q,MATCH(I741,'BCA Inputs'!M:M,0))*F741+INDEX('BCA Inputs'!R:R,MATCH(I741,'BCA Inputs'!M:M,0))*G741)+L741+N741,IF($B$3="RG&amp;E",(INDEX('BCA Inputs'!$AX$14:$AX$54,MATCH(I741,'BCA Inputs'!$AW$14:$AW$54,0))*P741+INDEX('BCA Inputs'!$AY$14:$AY$54,MATCH(I741,'BCA Inputs'!$AW$14:$AW$54,0))*O741+INDEX('BCA Inputs'!$AZ$14:$AZ$54,MATCH(I741,'BCA Inputs'!$AW$14:$AW$54,0))*Q741+INDEX('BCA Inputs'!$BA$14:$BA$54,MATCH(I741,'BCA Inputs'!$AW$14:$AW$54,0))*F741+INDEX('BCA Inputs'!$BB$14:$BB$54,MATCH(I741,'BCA Inputs'!$AW$14:$AW$54,0))*G741)+L741+N741,"")),"")</f>
        <v/>
      </c>
      <c r="U741" s="234" t="str">
        <f t="shared" si="111"/>
        <v/>
      </c>
      <c r="V741" s="234" t="str">
        <f t="shared" si="112"/>
        <v/>
      </c>
      <c r="W741" s="234" t="str">
        <f t="shared" si="113"/>
        <v/>
      </c>
      <c r="Y741" s="235" t="str">
        <f t="shared" si="114"/>
        <v/>
      </c>
      <c r="Z741" s="236" t="str">
        <f>IFERROR(IF($B$3="NYSEG",INDEX('BCA Inputs'!$X$14:$X$54,MATCH(I741,'BCA Inputs'!$M$14:$M$54,0))*P741+INDEX('BCA Inputs'!$Y$14:$Y$54,MATCH(I741,'BCA Inputs'!$M$14:$M$54,0))*O741+INDEX('BCA Inputs'!$Z$14:$Z$54,MATCH(I741,'BCA Inputs'!$M$14:$M$54,0))*Q741+INDEX('BCA Inputs'!$AA$14:$AA$54,MATCH(I741,'BCA Inputs'!$M$14:$M$54,0))*F741+INDEX('BCA Inputs'!$AB$14:$AB$54,MATCH(I741,'BCA Inputs'!$M$14:$M$54,0))*G741,IF($B$3="RG&amp;E",INDEX('BCA Inputs'!$BG$14:$BG$54,MATCH(I741,'BCA Inputs'!$AW$14:$AW$54,0))*P741+INDEX('BCA Inputs'!$BH$14:$BH$54,MATCH(I741,'BCA Inputs'!$AW$14:$AW$54,0))*O741+INDEX('BCA Inputs'!$BI$14:$BI$54,MATCH(I741,'BCA Inputs'!$AW$14:$AW$54,0))*Q741+INDEX('BCA Inputs'!$BJ$14:$BJ$54,MATCH(I741,'BCA Inputs'!$AW$14:$AW$54,0))*F741+INDEX('BCA Inputs'!$BK$14:$BK$54,MATCH(I741,'BCA Inputs'!$AW$14:$AW$54,0))*G741,"")),"")</f>
        <v/>
      </c>
      <c r="AA741" s="237" t="str">
        <f t="shared" si="115"/>
        <v/>
      </c>
      <c r="AC741" s="238" t="str">
        <f>IFERROR((K741+R741)+IF($B$3="NYSEG",INDEX('BCA Inputs'!$AI$14:$AI$54,MATCH(I741,'BCA Inputs'!$M$14:$M$54,0))*P741+INDEX('BCA Inputs'!$AJ$14:$AJ$54,MATCH(I741,'BCA Inputs'!$M$14:$M$54,0))*Q741,IF($B$3="RG&amp;E",INDEX('BCA Inputs'!$BR$14:$BR$54,MATCH(I741,'BCA Inputs'!$AW$14:$AW$54,0))*P741+INDEX('BCA Inputs'!$BS$14:$BS$54,MATCH(I741,'BCA Inputs'!$AW$14:$AW$54,0))*Q741,"")),"")</f>
        <v/>
      </c>
      <c r="AD741" s="181" t="str">
        <f>IFERROR(IF($B$3="NYSEG",INDEX('BCA Inputs'!$AD$14:$AD$54,MATCH(I741,'BCA Inputs'!$M$14:$M$54,0))*P741+INDEX('BCA Inputs'!$AE$14:$AE$54,MATCH(I741,'BCA Inputs'!$M$14:$M$54,0))*O741+INDEX('BCA Inputs'!$AF$14:$AF$54,MATCH(I741,'BCA Inputs'!$M$14:$M$54,0))*Q741+INDEX('BCA Inputs'!$AG$14:$AG$54,MATCH(I741,'BCA Inputs'!$M$14:$M$54,0))*F741+INDEX('BCA Inputs'!$AH$14:$AH$54,MATCH(I741,'BCA Inputs'!$M$14:$M$54,0))*G741,IF($B$3="RG&amp;E",INDEX('BCA Inputs'!$BM$14:$BM$54,MATCH(I741,'BCA Inputs'!$AW$14:$AW$54,0))*P741+INDEX('BCA Inputs'!$BN$14:$BN$54,MATCH(I741,'BCA Inputs'!$AW$14:$AW$54,0))*O741+INDEX('BCA Inputs'!$BO$14:$BO$54,MATCH(I741,'BCA Inputs'!$AW$14:$AW$54,0))*Q741+INDEX('BCA Inputs'!$BP$14:$BP$54,MATCH(I741,'BCA Inputs'!$AW$14:$AW$54,0))*F741+INDEX('BCA Inputs'!$BQ$14:$BQ$54,MATCH(I741,'BCA Inputs'!$AW$14:$AW$54,0))*G741,"")),"")</f>
        <v/>
      </c>
      <c r="AE741" s="237" t="str">
        <f t="shared" si="116"/>
        <v/>
      </c>
      <c r="AF741" s="198">
        <f t="shared" si="118"/>
        <v>0</v>
      </c>
      <c r="AG741" s="239">
        <f t="shared" si="119"/>
        <v>0</v>
      </c>
    </row>
    <row r="742" spans="1:33">
      <c r="A742" s="228"/>
      <c r="B742" s="176"/>
      <c r="C742" s="229"/>
      <c r="D742" s="230"/>
      <c r="E742" s="230"/>
      <c r="F742" s="230"/>
      <c r="G742" s="230"/>
      <c r="H742" s="231"/>
      <c r="I742" s="231"/>
      <c r="J742" s="232"/>
      <c r="K742" s="232"/>
      <c r="L742" s="232"/>
      <c r="M742" s="181">
        <f t="shared" si="117"/>
        <v>0</v>
      </c>
      <c r="N742" s="181">
        <f>IF(H742="",0,H742*I742*'Avoided Water Savings Cost'!$C$16)</f>
        <v>0</v>
      </c>
      <c r="O742" s="545">
        <f>IF(C742="",0,IF($B$3="NYSEG",C742/(1-'Avoided Electric Costs 2020'!$W$21),IF($B$3="RG&amp;E",C742/(1-'Avoided Electric Costs 2020'!$X$21),"")))</f>
        <v>0</v>
      </c>
      <c r="P742" s="546">
        <f>IF(D742="",0,IF($B$3="NYSEG",D742/(1-'Avoided Electric Costs 2020'!$W$21),IF($B$3="RG&amp;E",D742/(1-'Avoided Electric Costs 2020'!$X$21),"")))</f>
        <v>0</v>
      </c>
      <c r="Q742" s="546">
        <f>IF(E742="",0,IF($B$3="NYSEG",E742/(1-'Avoided Natural Gas Costs 2020'!$J$34),IF($B$3="RG&amp;E",E742/(1-'Avoided Natural Gas Costs 2020'!$K$34),"")))</f>
        <v>0</v>
      </c>
      <c r="R742" s="233" t="str">
        <f>IFERROR(IF(P742*'BCA Inputs'!$C$1+Q742*'BCA Inputs'!$C$2+F742*'BCA Inputs'!$C$2+G742*'BCA Inputs'!$C$2=0,"",P742*'BCA Inputs'!$C$1+Q742*'BCA Inputs'!$C$2+F742*'BCA Inputs'!$C$2+G742*'BCA Inputs'!$C$2),"")</f>
        <v/>
      </c>
      <c r="S742" s="181" t="str">
        <f t="shared" si="110"/>
        <v/>
      </c>
      <c r="T742" s="181" t="str">
        <f>IFERROR(IF($B$3="NYSEG",(INDEX('BCA Inputs'!$N$14:$N$54,MATCH(I742,'BCA Inputs'!$M$14:$M$54,0))*P742+INDEX('BCA Inputs'!$O$14:$O$54,MATCH(I742,'BCA Inputs'!$M$14:$M$54,0))*O742+INDEX('BCA Inputs'!P:P,MATCH(I742,'BCA Inputs'!M:M,0))*Q742+INDEX('BCA Inputs'!Q:Q,MATCH(I742,'BCA Inputs'!M:M,0))*F742+INDEX('BCA Inputs'!R:R,MATCH(I742,'BCA Inputs'!M:M,0))*G742)+L742+N742,IF($B$3="RG&amp;E",(INDEX('BCA Inputs'!$AX$14:$AX$54,MATCH(I742,'BCA Inputs'!$AW$14:$AW$54,0))*P742+INDEX('BCA Inputs'!$AY$14:$AY$54,MATCH(I742,'BCA Inputs'!$AW$14:$AW$54,0))*O742+INDEX('BCA Inputs'!$AZ$14:$AZ$54,MATCH(I742,'BCA Inputs'!$AW$14:$AW$54,0))*Q742+INDEX('BCA Inputs'!$BA$14:$BA$54,MATCH(I742,'BCA Inputs'!$AW$14:$AW$54,0))*F742+INDEX('BCA Inputs'!$BB$14:$BB$54,MATCH(I742,'BCA Inputs'!$AW$14:$AW$54,0))*G742)+L742+N742,"")),"")</f>
        <v/>
      </c>
      <c r="U742" s="234" t="str">
        <f t="shared" si="111"/>
        <v/>
      </c>
      <c r="V742" s="234" t="str">
        <f t="shared" si="112"/>
        <v/>
      </c>
      <c r="W742" s="234" t="str">
        <f t="shared" si="113"/>
        <v/>
      </c>
      <c r="Y742" s="235" t="str">
        <f t="shared" si="114"/>
        <v/>
      </c>
      <c r="Z742" s="236" t="str">
        <f>IFERROR(IF($B$3="NYSEG",INDEX('BCA Inputs'!$X$14:$X$54,MATCH(I742,'BCA Inputs'!$M$14:$M$54,0))*P742+INDEX('BCA Inputs'!$Y$14:$Y$54,MATCH(I742,'BCA Inputs'!$M$14:$M$54,0))*O742+INDEX('BCA Inputs'!$Z$14:$Z$54,MATCH(I742,'BCA Inputs'!$M$14:$M$54,0))*Q742+INDEX('BCA Inputs'!$AA$14:$AA$54,MATCH(I742,'BCA Inputs'!$M$14:$M$54,0))*F742+INDEX('BCA Inputs'!$AB$14:$AB$54,MATCH(I742,'BCA Inputs'!$M$14:$M$54,0))*G742,IF($B$3="RG&amp;E",INDEX('BCA Inputs'!$BG$14:$BG$54,MATCH(I742,'BCA Inputs'!$AW$14:$AW$54,0))*P742+INDEX('BCA Inputs'!$BH$14:$BH$54,MATCH(I742,'BCA Inputs'!$AW$14:$AW$54,0))*O742+INDEX('BCA Inputs'!$BI$14:$BI$54,MATCH(I742,'BCA Inputs'!$AW$14:$AW$54,0))*Q742+INDEX('BCA Inputs'!$BJ$14:$BJ$54,MATCH(I742,'BCA Inputs'!$AW$14:$AW$54,0))*F742+INDEX('BCA Inputs'!$BK$14:$BK$54,MATCH(I742,'BCA Inputs'!$AW$14:$AW$54,0))*G742,"")),"")</f>
        <v/>
      </c>
      <c r="AA742" s="237" t="str">
        <f t="shared" si="115"/>
        <v/>
      </c>
      <c r="AC742" s="238" t="str">
        <f>IFERROR((K742+R742)+IF($B$3="NYSEG",INDEX('BCA Inputs'!$AI$14:$AI$54,MATCH(I742,'BCA Inputs'!$M$14:$M$54,0))*P742+INDEX('BCA Inputs'!$AJ$14:$AJ$54,MATCH(I742,'BCA Inputs'!$M$14:$M$54,0))*Q742,IF($B$3="RG&amp;E",INDEX('BCA Inputs'!$BR$14:$BR$54,MATCH(I742,'BCA Inputs'!$AW$14:$AW$54,0))*P742+INDEX('BCA Inputs'!$BS$14:$BS$54,MATCH(I742,'BCA Inputs'!$AW$14:$AW$54,0))*Q742,"")),"")</f>
        <v/>
      </c>
      <c r="AD742" s="181" t="str">
        <f>IFERROR(IF($B$3="NYSEG",INDEX('BCA Inputs'!$AD$14:$AD$54,MATCH(I742,'BCA Inputs'!$M$14:$M$54,0))*P742+INDEX('BCA Inputs'!$AE$14:$AE$54,MATCH(I742,'BCA Inputs'!$M$14:$M$54,0))*O742+INDEX('BCA Inputs'!$AF$14:$AF$54,MATCH(I742,'BCA Inputs'!$M$14:$M$54,0))*Q742+INDEX('BCA Inputs'!$AG$14:$AG$54,MATCH(I742,'BCA Inputs'!$M$14:$M$54,0))*F742+INDEX('BCA Inputs'!$AH$14:$AH$54,MATCH(I742,'BCA Inputs'!$M$14:$M$54,0))*G742,IF($B$3="RG&amp;E",INDEX('BCA Inputs'!$BM$14:$BM$54,MATCH(I742,'BCA Inputs'!$AW$14:$AW$54,0))*P742+INDEX('BCA Inputs'!$BN$14:$BN$54,MATCH(I742,'BCA Inputs'!$AW$14:$AW$54,0))*O742+INDEX('BCA Inputs'!$BO$14:$BO$54,MATCH(I742,'BCA Inputs'!$AW$14:$AW$54,0))*Q742+INDEX('BCA Inputs'!$BP$14:$BP$54,MATCH(I742,'BCA Inputs'!$AW$14:$AW$54,0))*F742+INDEX('BCA Inputs'!$BQ$14:$BQ$54,MATCH(I742,'BCA Inputs'!$AW$14:$AW$54,0))*G742,"")),"")</f>
        <v/>
      </c>
      <c r="AE742" s="237" t="str">
        <f t="shared" si="116"/>
        <v/>
      </c>
      <c r="AF742" s="198">
        <f t="shared" si="118"/>
        <v>0</v>
      </c>
      <c r="AG742" s="239">
        <f t="shared" si="119"/>
        <v>0</v>
      </c>
    </row>
    <row r="743" spans="1:33">
      <c r="A743" s="228"/>
      <c r="B743" s="176"/>
      <c r="C743" s="229"/>
      <c r="D743" s="230"/>
      <c r="E743" s="230"/>
      <c r="F743" s="230"/>
      <c r="G743" s="230"/>
      <c r="H743" s="231"/>
      <c r="I743" s="231"/>
      <c r="J743" s="232"/>
      <c r="K743" s="232"/>
      <c r="L743" s="232"/>
      <c r="M743" s="181">
        <f t="shared" si="117"/>
        <v>0</v>
      </c>
      <c r="N743" s="181">
        <f>IF(H743="",0,H743*I743*'Avoided Water Savings Cost'!$C$16)</f>
        <v>0</v>
      </c>
      <c r="O743" s="545">
        <f>IF(C743="",0,IF($B$3="NYSEG",C743/(1-'Avoided Electric Costs 2020'!$W$21),IF($B$3="RG&amp;E",C743/(1-'Avoided Electric Costs 2020'!$X$21),"")))</f>
        <v>0</v>
      </c>
      <c r="P743" s="546">
        <f>IF(D743="",0,IF($B$3="NYSEG",D743/(1-'Avoided Electric Costs 2020'!$W$21),IF($B$3="RG&amp;E",D743/(1-'Avoided Electric Costs 2020'!$X$21),"")))</f>
        <v>0</v>
      </c>
      <c r="Q743" s="546">
        <f>IF(E743="",0,IF($B$3="NYSEG",E743/(1-'Avoided Natural Gas Costs 2020'!$J$34),IF($B$3="RG&amp;E",E743/(1-'Avoided Natural Gas Costs 2020'!$K$34),"")))</f>
        <v>0</v>
      </c>
      <c r="R743" s="233" t="str">
        <f>IFERROR(IF(P743*'BCA Inputs'!$C$1+Q743*'BCA Inputs'!$C$2+F743*'BCA Inputs'!$C$2+G743*'BCA Inputs'!$C$2=0,"",P743*'BCA Inputs'!$C$1+Q743*'BCA Inputs'!$C$2+F743*'BCA Inputs'!$C$2+G743*'BCA Inputs'!$C$2),"")</f>
        <v/>
      </c>
      <c r="S743" s="181" t="str">
        <f t="shared" si="110"/>
        <v/>
      </c>
      <c r="T743" s="181" t="str">
        <f>IFERROR(IF($B$3="NYSEG",(INDEX('BCA Inputs'!$N$14:$N$54,MATCH(I743,'BCA Inputs'!$M$14:$M$54,0))*P743+INDEX('BCA Inputs'!$O$14:$O$54,MATCH(I743,'BCA Inputs'!$M$14:$M$54,0))*O743+INDEX('BCA Inputs'!P:P,MATCH(I743,'BCA Inputs'!M:M,0))*Q743+INDEX('BCA Inputs'!Q:Q,MATCH(I743,'BCA Inputs'!M:M,0))*F743+INDEX('BCA Inputs'!R:R,MATCH(I743,'BCA Inputs'!M:M,0))*G743)+L743+N743,IF($B$3="RG&amp;E",(INDEX('BCA Inputs'!$AX$14:$AX$54,MATCH(I743,'BCA Inputs'!$AW$14:$AW$54,0))*P743+INDEX('BCA Inputs'!$AY$14:$AY$54,MATCH(I743,'BCA Inputs'!$AW$14:$AW$54,0))*O743+INDEX('BCA Inputs'!$AZ$14:$AZ$54,MATCH(I743,'BCA Inputs'!$AW$14:$AW$54,0))*Q743+INDEX('BCA Inputs'!$BA$14:$BA$54,MATCH(I743,'BCA Inputs'!$AW$14:$AW$54,0))*F743+INDEX('BCA Inputs'!$BB$14:$BB$54,MATCH(I743,'BCA Inputs'!$AW$14:$AW$54,0))*G743)+L743+N743,"")),"")</f>
        <v/>
      </c>
      <c r="U743" s="234" t="str">
        <f t="shared" si="111"/>
        <v/>
      </c>
      <c r="V743" s="234" t="str">
        <f t="shared" si="112"/>
        <v/>
      </c>
      <c r="W743" s="234" t="str">
        <f t="shared" si="113"/>
        <v/>
      </c>
      <c r="Y743" s="235" t="str">
        <f t="shared" si="114"/>
        <v/>
      </c>
      <c r="Z743" s="236" t="str">
        <f>IFERROR(IF($B$3="NYSEG",INDEX('BCA Inputs'!$X$14:$X$54,MATCH(I743,'BCA Inputs'!$M$14:$M$54,0))*P743+INDEX('BCA Inputs'!$Y$14:$Y$54,MATCH(I743,'BCA Inputs'!$M$14:$M$54,0))*O743+INDEX('BCA Inputs'!$Z$14:$Z$54,MATCH(I743,'BCA Inputs'!$M$14:$M$54,0))*Q743+INDEX('BCA Inputs'!$AA$14:$AA$54,MATCH(I743,'BCA Inputs'!$M$14:$M$54,0))*F743+INDEX('BCA Inputs'!$AB$14:$AB$54,MATCH(I743,'BCA Inputs'!$M$14:$M$54,0))*G743,IF($B$3="RG&amp;E",INDEX('BCA Inputs'!$BG$14:$BG$54,MATCH(I743,'BCA Inputs'!$AW$14:$AW$54,0))*P743+INDEX('BCA Inputs'!$BH$14:$BH$54,MATCH(I743,'BCA Inputs'!$AW$14:$AW$54,0))*O743+INDEX('BCA Inputs'!$BI$14:$BI$54,MATCH(I743,'BCA Inputs'!$AW$14:$AW$54,0))*Q743+INDEX('BCA Inputs'!$BJ$14:$BJ$54,MATCH(I743,'BCA Inputs'!$AW$14:$AW$54,0))*F743+INDEX('BCA Inputs'!$BK$14:$BK$54,MATCH(I743,'BCA Inputs'!$AW$14:$AW$54,0))*G743,"")),"")</f>
        <v/>
      </c>
      <c r="AA743" s="237" t="str">
        <f t="shared" si="115"/>
        <v/>
      </c>
      <c r="AC743" s="238" t="str">
        <f>IFERROR((K743+R743)+IF($B$3="NYSEG",INDEX('BCA Inputs'!$AI$14:$AI$54,MATCH(I743,'BCA Inputs'!$M$14:$M$54,0))*P743+INDEX('BCA Inputs'!$AJ$14:$AJ$54,MATCH(I743,'BCA Inputs'!$M$14:$M$54,0))*Q743,IF($B$3="RG&amp;E",INDEX('BCA Inputs'!$BR$14:$BR$54,MATCH(I743,'BCA Inputs'!$AW$14:$AW$54,0))*P743+INDEX('BCA Inputs'!$BS$14:$BS$54,MATCH(I743,'BCA Inputs'!$AW$14:$AW$54,0))*Q743,"")),"")</f>
        <v/>
      </c>
      <c r="AD743" s="181" t="str">
        <f>IFERROR(IF($B$3="NYSEG",INDEX('BCA Inputs'!$AD$14:$AD$54,MATCH(I743,'BCA Inputs'!$M$14:$M$54,0))*P743+INDEX('BCA Inputs'!$AE$14:$AE$54,MATCH(I743,'BCA Inputs'!$M$14:$M$54,0))*O743+INDEX('BCA Inputs'!$AF$14:$AF$54,MATCH(I743,'BCA Inputs'!$M$14:$M$54,0))*Q743+INDEX('BCA Inputs'!$AG$14:$AG$54,MATCH(I743,'BCA Inputs'!$M$14:$M$54,0))*F743+INDEX('BCA Inputs'!$AH$14:$AH$54,MATCH(I743,'BCA Inputs'!$M$14:$M$54,0))*G743,IF($B$3="RG&amp;E",INDEX('BCA Inputs'!$BM$14:$BM$54,MATCH(I743,'BCA Inputs'!$AW$14:$AW$54,0))*P743+INDEX('BCA Inputs'!$BN$14:$BN$54,MATCH(I743,'BCA Inputs'!$AW$14:$AW$54,0))*O743+INDEX('BCA Inputs'!$BO$14:$BO$54,MATCH(I743,'BCA Inputs'!$AW$14:$AW$54,0))*Q743+INDEX('BCA Inputs'!$BP$14:$BP$54,MATCH(I743,'BCA Inputs'!$AW$14:$AW$54,0))*F743+INDEX('BCA Inputs'!$BQ$14:$BQ$54,MATCH(I743,'BCA Inputs'!$AW$14:$AW$54,0))*G743,"")),"")</f>
        <v/>
      </c>
      <c r="AE743" s="237" t="str">
        <f t="shared" si="116"/>
        <v/>
      </c>
      <c r="AF743" s="198">
        <f t="shared" si="118"/>
        <v>0</v>
      </c>
      <c r="AG743" s="239">
        <f t="shared" si="119"/>
        <v>0</v>
      </c>
    </row>
    <row r="744" spans="1:33">
      <c r="A744" s="228"/>
      <c r="B744" s="176"/>
      <c r="C744" s="229"/>
      <c r="D744" s="230"/>
      <c r="E744" s="230"/>
      <c r="F744" s="230"/>
      <c r="G744" s="230"/>
      <c r="H744" s="231"/>
      <c r="I744" s="231"/>
      <c r="J744" s="232"/>
      <c r="K744" s="232"/>
      <c r="L744" s="232"/>
      <c r="M744" s="181">
        <f t="shared" si="117"/>
        <v>0</v>
      </c>
      <c r="N744" s="181">
        <f>IF(H744="",0,H744*I744*'Avoided Water Savings Cost'!$C$16)</f>
        <v>0</v>
      </c>
      <c r="O744" s="545">
        <f>IF(C744="",0,IF($B$3="NYSEG",C744/(1-'Avoided Electric Costs 2020'!$W$21),IF($B$3="RG&amp;E",C744/(1-'Avoided Electric Costs 2020'!$X$21),"")))</f>
        <v>0</v>
      </c>
      <c r="P744" s="546">
        <f>IF(D744="",0,IF($B$3="NYSEG",D744/(1-'Avoided Electric Costs 2020'!$W$21),IF($B$3="RG&amp;E",D744/(1-'Avoided Electric Costs 2020'!$X$21),"")))</f>
        <v>0</v>
      </c>
      <c r="Q744" s="546">
        <f>IF(E744="",0,IF($B$3="NYSEG",E744/(1-'Avoided Natural Gas Costs 2020'!$J$34),IF($B$3="RG&amp;E",E744/(1-'Avoided Natural Gas Costs 2020'!$K$34),"")))</f>
        <v>0</v>
      </c>
      <c r="R744" s="233" t="str">
        <f>IFERROR(IF(P744*'BCA Inputs'!$C$1+Q744*'BCA Inputs'!$C$2+F744*'BCA Inputs'!$C$2+G744*'BCA Inputs'!$C$2=0,"",P744*'BCA Inputs'!$C$1+Q744*'BCA Inputs'!$C$2+F744*'BCA Inputs'!$C$2+G744*'BCA Inputs'!$C$2),"")</f>
        <v/>
      </c>
      <c r="S744" s="181" t="str">
        <f t="shared" si="110"/>
        <v/>
      </c>
      <c r="T744" s="181" t="str">
        <f>IFERROR(IF($B$3="NYSEG",(INDEX('BCA Inputs'!$N$14:$N$54,MATCH(I744,'BCA Inputs'!$M$14:$M$54,0))*P744+INDEX('BCA Inputs'!$O$14:$O$54,MATCH(I744,'BCA Inputs'!$M$14:$M$54,0))*O744+INDEX('BCA Inputs'!P:P,MATCH(I744,'BCA Inputs'!M:M,0))*Q744+INDEX('BCA Inputs'!Q:Q,MATCH(I744,'BCA Inputs'!M:M,0))*F744+INDEX('BCA Inputs'!R:R,MATCH(I744,'BCA Inputs'!M:M,0))*G744)+L744+N744,IF($B$3="RG&amp;E",(INDEX('BCA Inputs'!$AX$14:$AX$54,MATCH(I744,'BCA Inputs'!$AW$14:$AW$54,0))*P744+INDEX('BCA Inputs'!$AY$14:$AY$54,MATCH(I744,'BCA Inputs'!$AW$14:$AW$54,0))*O744+INDEX('BCA Inputs'!$AZ$14:$AZ$54,MATCH(I744,'BCA Inputs'!$AW$14:$AW$54,0))*Q744+INDEX('BCA Inputs'!$BA$14:$BA$54,MATCH(I744,'BCA Inputs'!$AW$14:$AW$54,0))*F744+INDEX('BCA Inputs'!$BB$14:$BB$54,MATCH(I744,'BCA Inputs'!$AW$14:$AW$54,0))*G744)+L744+N744,"")),"")</f>
        <v/>
      </c>
      <c r="U744" s="234" t="str">
        <f t="shared" si="111"/>
        <v/>
      </c>
      <c r="V744" s="234" t="str">
        <f t="shared" si="112"/>
        <v/>
      </c>
      <c r="W744" s="234" t="str">
        <f t="shared" si="113"/>
        <v/>
      </c>
      <c r="Y744" s="235" t="str">
        <f t="shared" si="114"/>
        <v/>
      </c>
      <c r="Z744" s="236" t="str">
        <f>IFERROR(IF($B$3="NYSEG",INDEX('BCA Inputs'!$X$14:$X$54,MATCH(I744,'BCA Inputs'!$M$14:$M$54,0))*P744+INDEX('BCA Inputs'!$Y$14:$Y$54,MATCH(I744,'BCA Inputs'!$M$14:$M$54,0))*O744+INDEX('BCA Inputs'!$Z$14:$Z$54,MATCH(I744,'BCA Inputs'!$M$14:$M$54,0))*Q744+INDEX('BCA Inputs'!$AA$14:$AA$54,MATCH(I744,'BCA Inputs'!$M$14:$M$54,0))*F744+INDEX('BCA Inputs'!$AB$14:$AB$54,MATCH(I744,'BCA Inputs'!$M$14:$M$54,0))*G744,IF($B$3="RG&amp;E",INDEX('BCA Inputs'!$BG$14:$BG$54,MATCH(I744,'BCA Inputs'!$AW$14:$AW$54,0))*P744+INDEX('BCA Inputs'!$BH$14:$BH$54,MATCH(I744,'BCA Inputs'!$AW$14:$AW$54,0))*O744+INDEX('BCA Inputs'!$BI$14:$BI$54,MATCH(I744,'BCA Inputs'!$AW$14:$AW$54,0))*Q744+INDEX('BCA Inputs'!$BJ$14:$BJ$54,MATCH(I744,'BCA Inputs'!$AW$14:$AW$54,0))*F744+INDEX('BCA Inputs'!$BK$14:$BK$54,MATCH(I744,'BCA Inputs'!$AW$14:$AW$54,0))*G744,"")),"")</f>
        <v/>
      </c>
      <c r="AA744" s="237" t="str">
        <f t="shared" si="115"/>
        <v/>
      </c>
      <c r="AC744" s="238" t="str">
        <f>IFERROR((K744+R744)+IF($B$3="NYSEG",INDEX('BCA Inputs'!$AI$14:$AI$54,MATCH(I744,'BCA Inputs'!$M$14:$M$54,0))*P744+INDEX('BCA Inputs'!$AJ$14:$AJ$54,MATCH(I744,'BCA Inputs'!$M$14:$M$54,0))*Q744,IF($B$3="RG&amp;E",INDEX('BCA Inputs'!$BR$14:$BR$54,MATCH(I744,'BCA Inputs'!$AW$14:$AW$54,0))*P744+INDEX('BCA Inputs'!$BS$14:$BS$54,MATCH(I744,'BCA Inputs'!$AW$14:$AW$54,0))*Q744,"")),"")</f>
        <v/>
      </c>
      <c r="AD744" s="181" t="str">
        <f>IFERROR(IF($B$3="NYSEG",INDEX('BCA Inputs'!$AD$14:$AD$54,MATCH(I744,'BCA Inputs'!$M$14:$M$54,0))*P744+INDEX('BCA Inputs'!$AE$14:$AE$54,MATCH(I744,'BCA Inputs'!$M$14:$M$54,0))*O744+INDEX('BCA Inputs'!$AF$14:$AF$54,MATCH(I744,'BCA Inputs'!$M$14:$M$54,0))*Q744+INDEX('BCA Inputs'!$AG$14:$AG$54,MATCH(I744,'BCA Inputs'!$M$14:$M$54,0))*F744+INDEX('BCA Inputs'!$AH$14:$AH$54,MATCH(I744,'BCA Inputs'!$M$14:$M$54,0))*G744,IF($B$3="RG&amp;E",INDEX('BCA Inputs'!$BM$14:$BM$54,MATCH(I744,'BCA Inputs'!$AW$14:$AW$54,0))*P744+INDEX('BCA Inputs'!$BN$14:$BN$54,MATCH(I744,'BCA Inputs'!$AW$14:$AW$54,0))*O744+INDEX('BCA Inputs'!$BO$14:$BO$54,MATCH(I744,'BCA Inputs'!$AW$14:$AW$54,0))*Q744+INDEX('BCA Inputs'!$BP$14:$BP$54,MATCH(I744,'BCA Inputs'!$AW$14:$AW$54,0))*F744+INDEX('BCA Inputs'!$BQ$14:$BQ$54,MATCH(I744,'BCA Inputs'!$AW$14:$AW$54,0))*G744,"")),"")</f>
        <v/>
      </c>
      <c r="AE744" s="237" t="str">
        <f t="shared" si="116"/>
        <v/>
      </c>
      <c r="AF744" s="198">
        <f t="shared" si="118"/>
        <v>0</v>
      </c>
      <c r="AG744" s="239">
        <f t="shared" si="119"/>
        <v>0</v>
      </c>
    </row>
    <row r="745" spans="1:33">
      <c r="A745" s="228"/>
      <c r="B745" s="176"/>
      <c r="C745" s="229"/>
      <c r="D745" s="230"/>
      <c r="E745" s="230"/>
      <c r="F745" s="230"/>
      <c r="G745" s="230"/>
      <c r="H745" s="231"/>
      <c r="I745" s="231"/>
      <c r="J745" s="232"/>
      <c r="K745" s="232"/>
      <c r="L745" s="232"/>
      <c r="M745" s="181">
        <f t="shared" si="117"/>
        <v>0</v>
      </c>
      <c r="N745" s="181">
        <f>IF(H745="",0,H745*I745*'Avoided Water Savings Cost'!$C$16)</f>
        <v>0</v>
      </c>
      <c r="O745" s="545">
        <f>IF(C745="",0,IF($B$3="NYSEG",C745/(1-'Avoided Electric Costs 2020'!$W$21),IF($B$3="RG&amp;E",C745/(1-'Avoided Electric Costs 2020'!$X$21),"")))</f>
        <v>0</v>
      </c>
      <c r="P745" s="546">
        <f>IF(D745="",0,IF($B$3="NYSEG",D745/(1-'Avoided Electric Costs 2020'!$W$21),IF($B$3="RG&amp;E",D745/(1-'Avoided Electric Costs 2020'!$X$21),"")))</f>
        <v>0</v>
      </c>
      <c r="Q745" s="546">
        <f>IF(E745="",0,IF($B$3="NYSEG",E745/(1-'Avoided Natural Gas Costs 2020'!$J$34),IF($B$3="RG&amp;E",E745/(1-'Avoided Natural Gas Costs 2020'!$K$34),"")))</f>
        <v>0</v>
      </c>
      <c r="R745" s="233" t="str">
        <f>IFERROR(IF(P745*'BCA Inputs'!$C$1+Q745*'BCA Inputs'!$C$2+F745*'BCA Inputs'!$C$2+G745*'BCA Inputs'!$C$2=0,"",P745*'BCA Inputs'!$C$1+Q745*'BCA Inputs'!$C$2+F745*'BCA Inputs'!$C$2+G745*'BCA Inputs'!$C$2),"")</f>
        <v/>
      </c>
      <c r="S745" s="181" t="str">
        <f t="shared" si="110"/>
        <v/>
      </c>
      <c r="T745" s="181" t="str">
        <f>IFERROR(IF($B$3="NYSEG",(INDEX('BCA Inputs'!$N$14:$N$54,MATCH(I745,'BCA Inputs'!$M$14:$M$54,0))*P745+INDEX('BCA Inputs'!$O$14:$O$54,MATCH(I745,'BCA Inputs'!$M$14:$M$54,0))*O745+INDEX('BCA Inputs'!P:P,MATCH(I745,'BCA Inputs'!M:M,0))*Q745+INDEX('BCA Inputs'!Q:Q,MATCH(I745,'BCA Inputs'!M:M,0))*F745+INDEX('BCA Inputs'!R:R,MATCH(I745,'BCA Inputs'!M:M,0))*G745)+L745+N745,IF($B$3="RG&amp;E",(INDEX('BCA Inputs'!$AX$14:$AX$54,MATCH(I745,'BCA Inputs'!$AW$14:$AW$54,0))*P745+INDEX('BCA Inputs'!$AY$14:$AY$54,MATCH(I745,'BCA Inputs'!$AW$14:$AW$54,0))*O745+INDEX('BCA Inputs'!$AZ$14:$AZ$54,MATCH(I745,'BCA Inputs'!$AW$14:$AW$54,0))*Q745+INDEX('BCA Inputs'!$BA$14:$BA$54,MATCH(I745,'BCA Inputs'!$AW$14:$AW$54,0))*F745+INDEX('BCA Inputs'!$BB$14:$BB$54,MATCH(I745,'BCA Inputs'!$AW$14:$AW$54,0))*G745)+L745+N745,"")),"")</f>
        <v/>
      </c>
      <c r="U745" s="234" t="str">
        <f t="shared" si="111"/>
        <v/>
      </c>
      <c r="V745" s="234" t="str">
        <f t="shared" si="112"/>
        <v/>
      </c>
      <c r="W745" s="234" t="str">
        <f t="shared" si="113"/>
        <v/>
      </c>
      <c r="Y745" s="235" t="str">
        <f t="shared" si="114"/>
        <v/>
      </c>
      <c r="Z745" s="236" t="str">
        <f>IFERROR(IF($B$3="NYSEG",INDEX('BCA Inputs'!$X$14:$X$54,MATCH(I745,'BCA Inputs'!$M$14:$M$54,0))*P745+INDEX('BCA Inputs'!$Y$14:$Y$54,MATCH(I745,'BCA Inputs'!$M$14:$M$54,0))*O745+INDEX('BCA Inputs'!$Z$14:$Z$54,MATCH(I745,'BCA Inputs'!$M$14:$M$54,0))*Q745+INDEX('BCA Inputs'!$AA$14:$AA$54,MATCH(I745,'BCA Inputs'!$M$14:$M$54,0))*F745+INDEX('BCA Inputs'!$AB$14:$AB$54,MATCH(I745,'BCA Inputs'!$M$14:$M$54,0))*G745,IF($B$3="RG&amp;E",INDEX('BCA Inputs'!$BG$14:$BG$54,MATCH(I745,'BCA Inputs'!$AW$14:$AW$54,0))*P745+INDEX('BCA Inputs'!$BH$14:$BH$54,MATCH(I745,'BCA Inputs'!$AW$14:$AW$54,0))*O745+INDEX('BCA Inputs'!$BI$14:$BI$54,MATCH(I745,'BCA Inputs'!$AW$14:$AW$54,0))*Q745+INDEX('BCA Inputs'!$BJ$14:$BJ$54,MATCH(I745,'BCA Inputs'!$AW$14:$AW$54,0))*F745+INDEX('BCA Inputs'!$BK$14:$BK$54,MATCH(I745,'BCA Inputs'!$AW$14:$AW$54,0))*G745,"")),"")</f>
        <v/>
      </c>
      <c r="AA745" s="237" t="str">
        <f t="shared" si="115"/>
        <v/>
      </c>
      <c r="AC745" s="238" t="str">
        <f>IFERROR((K745+R745)+IF($B$3="NYSEG",INDEX('BCA Inputs'!$AI$14:$AI$54,MATCH(I745,'BCA Inputs'!$M$14:$M$54,0))*P745+INDEX('BCA Inputs'!$AJ$14:$AJ$54,MATCH(I745,'BCA Inputs'!$M$14:$M$54,0))*Q745,IF($B$3="RG&amp;E",INDEX('BCA Inputs'!$BR$14:$BR$54,MATCH(I745,'BCA Inputs'!$AW$14:$AW$54,0))*P745+INDEX('BCA Inputs'!$BS$14:$BS$54,MATCH(I745,'BCA Inputs'!$AW$14:$AW$54,0))*Q745,"")),"")</f>
        <v/>
      </c>
      <c r="AD745" s="181" t="str">
        <f>IFERROR(IF($B$3="NYSEG",INDEX('BCA Inputs'!$AD$14:$AD$54,MATCH(I745,'BCA Inputs'!$M$14:$M$54,0))*P745+INDEX('BCA Inputs'!$AE$14:$AE$54,MATCH(I745,'BCA Inputs'!$M$14:$M$54,0))*O745+INDEX('BCA Inputs'!$AF$14:$AF$54,MATCH(I745,'BCA Inputs'!$M$14:$M$54,0))*Q745+INDEX('BCA Inputs'!$AG$14:$AG$54,MATCH(I745,'BCA Inputs'!$M$14:$M$54,0))*F745+INDEX('BCA Inputs'!$AH$14:$AH$54,MATCH(I745,'BCA Inputs'!$M$14:$M$54,0))*G745,IF($B$3="RG&amp;E",INDEX('BCA Inputs'!$BM$14:$BM$54,MATCH(I745,'BCA Inputs'!$AW$14:$AW$54,0))*P745+INDEX('BCA Inputs'!$BN$14:$BN$54,MATCH(I745,'BCA Inputs'!$AW$14:$AW$54,0))*O745+INDEX('BCA Inputs'!$BO$14:$BO$54,MATCH(I745,'BCA Inputs'!$AW$14:$AW$54,0))*Q745+INDEX('BCA Inputs'!$BP$14:$BP$54,MATCH(I745,'BCA Inputs'!$AW$14:$AW$54,0))*F745+INDEX('BCA Inputs'!$BQ$14:$BQ$54,MATCH(I745,'BCA Inputs'!$AW$14:$AW$54,0))*G745,"")),"")</f>
        <v/>
      </c>
      <c r="AE745" s="237" t="str">
        <f t="shared" si="116"/>
        <v/>
      </c>
      <c r="AF745" s="198">
        <f t="shared" si="118"/>
        <v>0</v>
      </c>
      <c r="AG745" s="239">
        <f t="shared" si="119"/>
        <v>0</v>
      </c>
    </row>
    <row r="746" spans="1:33">
      <c r="A746" s="228"/>
      <c r="B746" s="176"/>
      <c r="C746" s="229"/>
      <c r="D746" s="230"/>
      <c r="E746" s="230"/>
      <c r="F746" s="230"/>
      <c r="G746" s="230"/>
      <c r="H746" s="231"/>
      <c r="I746" s="231"/>
      <c r="J746" s="232"/>
      <c r="K746" s="232"/>
      <c r="L746" s="232"/>
      <c r="M746" s="181">
        <f t="shared" si="117"/>
        <v>0</v>
      </c>
      <c r="N746" s="181">
        <f>IF(H746="",0,H746*I746*'Avoided Water Savings Cost'!$C$16)</f>
        <v>0</v>
      </c>
      <c r="O746" s="545">
        <f>IF(C746="",0,IF($B$3="NYSEG",C746/(1-'Avoided Electric Costs 2020'!$W$21),IF($B$3="RG&amp;E",C746/(1-'Avoided Electric Costs 2020'!$X$21),"")))</f>
        <v>0</v>
      </c>
      <c r="P746" s="546">
        <f>IF(D746="",0,IF($B$3="NYSEG",D746/(1-'Avoided Electric Costs 2020'!$W$21),IF($B$3="RG&amp;E",D746/(1-'Avoided Electric Costs 2020'!$X$21),"")))</f>
        <v>0</v>
      </c>
      <c r="Q746" s="546">
        <f>IF(E746="",0,IF($B$3="NYSEG",E746/(1-'Avoided Natural Gas Costs 2020'!$J$34),IF($B$3="RG&amp;E",E746/(1-'Avoided Natural Gas Costs 2020'!$K$34),"")))</f>
        <v>0</v>
      </c>
      <c r="R746" s="233" t="str">
        <f>IFERROR(IF(P746*'BCA Inputs'!$C$1+Q746*'BCA Inputs'!$C$2+F746*'BCA Inputs'!$C$2+G746*'BCA Inputs'!$C$2=0,"",P746*'BCA Inputs'!$C$1+Q746*'BCA Inputs'!$C$2+F746*'BCA Inputs'!$C$2+G746*'BCA Inputs'!$C$2),"")</f>
        <v/>
      </c>
      <c r="S746" s="181" t="str">
        <f t="shared" si="110"/>
        <v/>
      </c>
      <c r="T746" s="181" t="str">
        <f>IFERROR(IF($B$3="NYSEG",(INDEX('BCA Inputs'!$N$14:$N$54,MATCH(I746,'BCA Inputs'!$M$14:$M$54,0))*P746+INDEX('BCA Inputs'!$O$14:$O$54,MATCH(I746,'BCA Inputs'!$M$14:$M$54,0))*O746+INDEX('BCA Inputs'!P:P,MATCH(I746,'BCA Inputs'!M:M,0))*Q746+INDEX('BCA Inputs'!Q:Q,MATCH(I746,'BCA Inputs'!M:M,0))*F746+INDEX('BCA Inputs'!R:R,MATCH(I746,'BCA Inputs'!M:M,0))*G746)+L746+N746,IF($B$3="RG&amp;E",(INDEX('BCA Inputs'!$AX$14:$AX$54,MATCH(I746,'BCA Inputs'!$AW$14:$AW$54,0))*P746+INDEX('BCA Inputs'!$AY$14:$AY$54,MATCH(I746,'BCA Inputs'!$AW$14:$AW$54,0))*O746+INDEX('BCA Inputs'!$AZ$14:$AZ$54,MATCH(I746,'BCA Inputs'!$AW$14:$AW$54,0))*Q746+INDEX('BCA Inputs'!$BA$14:$BA$54,MATCH(I746,'BCA Inputs'!$AW$14:$AW$54,0))*F746+INDEX('BCA Inputs'!$BB$14:$BB$54,MATCH(I746,'BCA Inputs'!$AW$14:$AW$54,0))*G746)+L746+N746,"")),"")</f>
        <v/>
      </c>
      <c r="U746" s="234" t="str">
        <f t="shared" si="111"/>
        <v/>
      </c>
      <c r="V746" s="234" t="str">
        <f t="shared" si="112"/>
        <v/>
      </c>
      <c r="W746" s="234" t="str">
        <f t="shared" si="113"/>
        <v/>
      </c>
      <c r="Y746" s="235" t="str">
        <f t="shared" si="114"/>
        <v/>
      </c>
      <c r="Z746" s="236" t="str">
        <f>IFERROR(IF($B$3="NYSEG",INDEX('BCA Inputs'!$X$14:$X$54,MATCH(I746,'BCA Inputs'!$M$14:$M$54,0))*P746+INDEX('BCA Inputs'!$Y$14:$Y$54,MATCH(I746,'BCA Inputs'!$M$14:$M$54,0))*O746+INDEX('BCA Inputs'!$Z$14:$Z$54,MATCH(I746,'BCA Inputs'!$M$14:$M$54,0))*Q746+INDEX('BCA Inputs'!$AA$14:$AA$54,MATCH(I746,'BCA Inputs'!$M$14:$M$54,0))*F746+INDEX('BCA Inputs'!$AB$14:$AB$54,MATCH(I746,'BCA Inputs'!$M$14:$M$54,0))*G746,IF($B$3="RG&amp;E",INDEX('BCA Inputs'!$BG$14:$BG$54,MATCH(I746,'BCA Inputs'!$AW$14:$AW$54,0))*P746+INDEX('BCA Inputs'!$BH$14:$BH$54,MATCH(I746,'BCA Inputs'!$AW$14:$AW$54,0))*O746+INDEX('BCA Inputs'!$BI$14:$BI$54,MATCH(I746,'BCA Inputs'!$AW$14:$AW$54,0))*Q746+INDEX('BCA Inputs'!$BJ$14:$BJ$54,MATCH(I746,'BCA Inputs'!$AW$14:$AW$54,0))*F746+INDEX('BCA Inputs'!$BK$14:$BK$54,MATCH(I746,'BCA Inputs'!$AW$14:$AW$54,0))*G746,"")),"")</f>
        <v/>
      </c>
      <c r="AA746" s="237" t="str">
        <f t="shared" si="115"/>
        <v/>
      </c>
      <c r="AC746" s="238" t="str">
        <f>IFERROR((K746+R746)+IF($B$3="NYSEG",INDEX('BCA Inputs'!$AI$14:$AI$54,MATCH(I746,'BCA Inputs'!$M$14:$M$54,0))*P746+INDEX('BCA Inputs'!$AJ$14:$AJ$54,MATCH(I746,'BCA Inputs'!$M$14:$M$54,0))*Q746,IF($B$3="RG&amp;E",INDEX('BCA Inputs'!$BR$14:$BR$54,MATCH(I746,'BCA Inputs'!$AW$14:$AW$54,0))*P746+INDEX('BCA Inputs'!$BS$14:$BS$54,MATCH(I746,'BCA Inputs'!$AW$14:$AW$54,0))*Q746,"")),"")</f>
        <v/>
      </c>
      <c r="AD746" s="181" t="str">
        <f>IFERROR(IF($B$3="NYSEG",INDEX('BCA Inputs'!$AD$14:$AD$54,MATCH(I746,'BCA Inputs'!$M$14:$M$54,0))*P746+INDEX('BCA Inputs'!$AE$14:$AE$54,MATCH(I746,'BCA Inputs'!$M$14:$M$54,0))*O746+INDEX('BCA Inputs'!$AF$14:$AF$54,MATCH(I746,'BCA Inputs'!$M$14:$M$54,0))*Q746+INDEX('BCA Inputs'!$AG$14:$AG$54,MATCH(I746,'BCA Inputs'!$M$14:$M$54,0))*F746+INDEX('BCA Inputs'!$AH$14:$AH$54,MATCH(I746,'BCA Inputs'!$M$14:$M$54,0))*G746,IF($B$3="RG&amp;E",INDEX('BCA Inputs'!$BM$14:$BM$54,MATCH(I746,'BCA Inputs'!$AW$14:$AW$54,0))*P746+INDEX('BCA Inputs'!$BN$14:$BN$54,MATCH(I746,'BCA Inputs'!$AW$14:$AW$54,0))*O746+INDEX('BCA Inputs'!$BO$14:$BO$54,MATCH(I746,'BCA Inputs'!$AW$14:$AW$54,0))*Q746+INDEX('BCA Inputs'!$BP$14:$BP$54,MATCH(I746,'BCA Inputs'!$AW$14:$AW$54,0))*F746+INDEX('BCA Inputs'!$BQ$14:$BQ$54,MATCH(I746,'BCA Inputs'!$AW$14:$AW$54,0))*G746,"")),"")</f>
        <v/>
      </c>
      <c r="AE746" s="237" t="str">
        <f t="shared" si="116"/>
        <v/>
      </c>
      <c r="AF746" s="198">
        <f t="shared" si="118"/>
        <v>0</v>
      </c>
      <c r="AG746" s="239">
        <f t="shared" si="119"/>
        <v>0</v>
      </c>
    </row>
    <row r="747" spans="1:33">
      <c r="A747" s="228"/>
      <c r="B747" s="176"/>
      <c r="C747" s="229"/>
      <c r="D747" s="230"/>
      <c r="E747" s="230"/>
      <c r="F747" s="230"/>
      <c r="G747" s="230"/>
      <c r="H747" s="231"/>
      <c r="I747" s="231"/>
      <c r="J747" s="232"/>
      <c r="K747" s="232"/>
      <c r="L747" s="232"/>
      <c r="M747" s="181">
        <f t="shared" si="117"/>
        <v>0</v>
      </c>
      <c r="N747" s="181">
        <f>IF(H747="",0,H747*I747*'Avoided Water Savings Cost'!$C$16)</f>
        <v>0</v>
      </c>
      <c r="O747" s="545">
        <f>IF(C747="",0,IF($B$3="NYSEG",C747/(1-'Avoided Electric Costs 2020'!$W$21),IF($B$3="RG&amp;E",C747/(1-'Avoided Electric Costs 2020'!$X$21),"")))</f>
        <v>0</v>
      </c>
      <c r="P747" s="546">
        <f>IF(D747="",0,IF($B$3="NYSEG",D747/(1-'Avoided Electric Costs 2020'!$W$21),IF($B$3="RG&amp;E",D747/(1-'Avoided Electric Costs 2020'!$X$21),"")))</f>
        <v>0</v>
      </c>
      <c r="Q747" s="546">
        <f>IF(E747="",0,IF($B$3="NYSEG",E747/(1-'Avoided Natural Gas Costs 2020'!$J$34),IF($B$3="RG&amp;E",E747/(1-'Avoided Natural Gas Costs 2020'!$K$34),"")))</f>
        <v>0</v>
      </c>
      <c r="R747" s="233" t="str">
        <f>IFERROR(IF(P747*'BCA Inputs'!$C$1+Q747*'BCA Inputs'!$C$2+F747*'BCA Inputs'!$C$2+G747*'BCA Inputs'!$C$2=0,"",P747*'BCA Inputs'!$C$1+Q747*'BCA Inputs'!$C$2+F747*'BCA Inputs'!$C$2+G747*'BCA Inputs'!$C$2),"")</f>
        <v/>
      </c>
      <c r="S747" s="181" t="str">
        <f t="shared" si="110"/>
        <v/>
      </c>
      <c r="T747" s="181" t="str">
        <f>IFERROR(IF($B$3="NYSEG",(INDEX('BCA Inputs'!$N$14:$N$54,MATCH(I747,'BCA Inputs'!$M$14:$M$54,0))*P747+INDEX('BCA Inputs'!$O$14:$O$54,MATCH(I747,'BCA Inputs'!$M$14:$M$54,0))*O747+INDEX('BCA Inputs'!P:P,MATCH(I747,'BCA Inputs'!M:M,0))*Q747+INDEX('BCA Inputs'!Q:Q,MATCH(I747,'BCA Inputs'!M:M,0))*F747+INDEX('BCA Inputs'!R:R,MATCH(I747,'BCA Inputs'!M:M,0))*G747)+L747+N747,IF($B$3="RG&amp;E",(INDEX('BCA Inputs'!$AX$14:$AX$54,MATCH(I747,'BCA Inputs'!$AW$14:$AW$54,0))*P747+INDEX('BCA Inputs'!$AY$14:$AY$54,MATCH(I747,'BCA Inputs'!$AW$14:$AW$54,0))*O747+INDEX('BCA Inputs'!$AZ$14:$AZ$54,MATCH(I747,'BCA Inputs'!$AW$14:$AW$54,0))*Q747+INDEX('BCA Inputs'!$BA$14:$BA$54,MATCH(I747,'BCA Inputs'!$AW$14:$AW$54,0))*F747+INDEX('BCA Inputs'!$BB$14:$BB$54,MATCH(I747,'BCA Inputs'!$AW$14:$AW$54,0))*G747)+L747+N747,"")),"")</f>
        <v/>
      </c>
      <c r="U747" s="234" t="str">
        <f t="shared" si="111"/>
        <v/>
      </c>
      <c r="V747" s="234" t="str">
        <f t="shared" si="112"/>
        <v/>
      </c>
      <c r="W747" s="234" t="str">
        <f t="shared" si="113"/>
        <v/>
      </c>
      <c r="Y747" s="235" t="str">
        <f t="shared" si="114"/>
        <v/>
      </c>
      <c r="Z747" s="236" t="str">
        <f>IFERROR(IF($B$3="NYSEG",INDEX('BCA Inputs'!$X$14:$X$54,MATCH(I747,'BCA Inputs'!$M$14:$M$54,0))*P747+INDEX('BCA Inputs'!$Y$14:$Y$54,MATCH(I747,'BCA Inputs'!$M$14:$M$54,0))*O747+INDEX('BCA Inputs'!$Z$14:$Z$54,MATCH(I747,'BCA Inputs'!$M$14:$M$54,0))*Q747+INDEX('BCA Inputs'!$AA$14:$AA$54,MATCH(I747,'BCA Inputs'!$M$14:$M$54,0))*F747+INDEX('BCA Inputs'!$AB$14:$AB$54,MATCH(I747,'BCA Inputs'!$M$14:$M$54,0))*G747,IF($B$3="RG&amp;E",INDEX('BCA Inputs'!$BG$14:$BG$54,MATCH(I747,'BCA Inputs'!$AW$14:$AW$54,0))*P747+INDEX('BCA Inputs'!$BH$14:$BH$54,MATCH(I747,'BCA Inputs'!$AW$14:$AW$54,0))*O747+INDEX('BCA Inputs'!$BI$14:$BI$54,MATCH(I747,'BCA Inputs'!$AW$14:$AW$54,0))*Q747+INDEX('BCA Inputs'!$BJ$14:$BJ$54,MATCH(I747,'BCA Inputs'!$AW$14:$AW$54,0))*F747+INDEX('BCA Inputs'!$BK$14:$BK$54,MATCH(I747,'BCA Inputs'!$AW$14:$AW$54,0))*G747,"")),"")</f>
        <v/>
      </c>
      <c r="AA747" s="237" t="str">
        <f t="shared" si="115"/>
        <v/>
      </c>
      <c r="AC747" s="238" t="str">
        <f>IFERROR((K747+R747)+IF($B$3="NYSEG",INDEX('BCA Inputs'!$AI$14:$AI$54,MATCH(I747,'BCA Inputs'!$M$14:$M$54,0))*P747+INDEX('BCA Inputs'!$AJ$14:$AJ$54,MATCH(I747,'BCA Inputs'!$M$14:$M$54,0))*Q747,IF($B$3="RG&amp;E",INDEX('BCA Inputs'!$BR$14:$BR$54,MATCH(I747,'BCA Inputs'!$AW$14:$AW$54,0))*P747+INDEX('BCA Inputs'!$BS$14:$BS$54,MATCH(I747,'BCA Inputs'!$AW$14:$AW$54,0))*Q747,"")),"")</f>
        <v/>
      </c>
      <c r="AD747" s="181" t="str">
        <f>IFERROR(IF($B$3="NYSEG",INDEX('BCA Inputs'!$AD$14:$AD$54,MATCH(I747,'BCA Inputs'!$M$14:$M$54,0))*P747+INDEX('BCA Inputs'!$AE$14:$AE$54,MATCH(I747,'BCA Inputs'!$M$14:$M$54,0))*O747+INDEX('BCA Inputs'!$AF$14:$AF$54,MATCH(I747,'BCA Inputs'!$M$14:$M$54,0))*Q747+INDEX('BCA Inputs'!$AG$14:$AG$54,MATCH(I747,'BCA Inputs'!$M$14:$M$54,0))*F747+INDEX('BCA Inputs'!$AH$14:$AH$54,MATCH(I747,'BCA Inputs'!$M$14:$M$54,0))*G747,IF($B$3="RG&amp;E",INDEX('BCA Inputs'!$BM$14:$BM$54,MATCH(I747,'BCA Inputs'!$AW$14:$AW$54,0))*P747+INDEX('BCA Inputs'!$BN$14:$BN$54,MATCH(I747,'BCA Inputs'!$AW$14:$AW$54,0))*O747+INDEX('BCA Inputs'!$BO$14:$BO$54,MATCH(I747,'BCA Inputs'!$AW$14:$AW$54,0))*Q747+INDEX('BCA Inputs'!$BP$14:$BP$54,MATCH(I747,'BCA Inputs'!$AW$14:$AW$54,0))*F747+INDEX('BCA Inputs'!$BQ$14:$BQ$54,MATCH(I747,'BCA Inputs'!$AW$14:$AW$54,0))*G747,"")),"")</f>
        <v/>
      </c>
      <c r="AE747" s="237" t="str">
        <f t="shared" si="116"/>
        <v/>
      </c>
      <c r="AF747" s="198">
        <f t="shared" si="118"/>
        <v>0</v>
      </c>
      <c r="AG747" s="239">
        <f t="shared" si="119"/>
        <v>0</v>
      </c>
    </row>
    <row r="748" spans="1:33">
      <c r="A748" s="228"/>
      <c r="B748" s="176"/>
      <c r="C748" s="229"/>
      <c r="D748" s="230"/>
      <c r="E748" s="230"/>
      <c r="F748" s="230"/>
      <c r="G748" s="230"/>
      <c r="H748" s="231"/>
      <c r="I748" s="231"/>
      <c r="J748" s="232"/>
      <c r="K748" s="232"/>
      <c r="L748" s="232"/>
      <c r="M748" s="181">
        <f t="shared" si="117"/>
        <v>0</v>
      </c>
      <c r="N748" s="181">
        <f>IF(H748="",0,H748*I748*'Avoided Water Savings Cost'!$C$16)</f>
        <v>0</v>
      </c>
      <c r="O748" s="545">
        <f>IF(C748="",0,IF($B$3="NYSEG",C748/(1-'Avoided Electric Costs 2020'!$W$21),IF($B$3="RG&amp;E",C748/(1-'Avoided Electric Costs 2020'!$X$21),"")))</f>
        <v>0</v>
      </c>
      <c r="P748" s="546">
        <f>IF(D748="",0,IF($B$3="NYSEG",D748/(1-'Avoided Electric Costs 2020'!$W$21),IF($B$3="RG&amp;E",D748/(1-'Avoided Electric Costs 2020'!$X$21),"")))</f>
        <v>0</v>
      </c>
      <c r="Q748" s="546">
        <f>IF(E748="",0,IF($B$3="NYSEG",E748/(1-'Avoided Natural Gas Costs 2020'!$J$34),IF($B$3="RG&amp;E",E748/(1-'Avoided Natural Gas Costs 2020'!$K$34),"")))</f>
        <v>0</v>
      </c>
      <c r="R748" s="233" t="str">
        <f>IFERROR(IF(P748*'BCA Inputs'!$C$1+Q748*'BCA Inputs'!$C$2+F748*'BCA Inputs'!$C$2+G748*'BCA Inputs'!$C$2=0,"",P748*'BCA Inputs'!$C$1+Q748*'BCA Inputs'!$C$2+F748*'BCA Inputs'!$C$2+G748*'BCA Inputs'!$C$2),"")</f>
        <v/>
      </c>
      <c r="S748" s="181" t="str">
        <f t="shared" si="110"/>
        <v/>
      </c>
      <c r="T748" s="181" t="str">
        <f>IFERROR(IF($B$3="NYSEG",(INDEX('BCA Inputs'!$N$14:$N$54,MATCH(I748,'BCA Inputs'!$M$14:$M$54,0))*P748+INDEX('BCA Inputs'!$O$14:$O$54,MATCH(I748,'BCA Inputs'!$M$14:$M$54,0))*O748+INDEX('BCA Inputs'!P:P,MATCH(I748,'BCA Inputs'!M:M,0))*Q748+INDEX('BCA Inputs'!Q:Q,MATCH(I748,'BCA Inputs'!M:M,0))*F748+INDEX('BCA Inputs'!R:R,MATCH(I748,'BCA Inputs'!M:M,0))*G748)+L748+N748,IF($B$3="RG&amp;E",(INDEX('BCA Inputs'!$AX$14:$AX$54,MATCH(I748,'BCA Inputs'!$AW$14:$AW$54,0))*P748+INDEX('BCA Inputs'!$AY$14:$AY$54,MATCH(I748,'BCA Inputs'!$AW$14:$AW$54,0))*O748+INDEX('BCA Inputs'!$AZ$14:$AZ$54,MATCH(I748,'BCA Inputs'!$AW$14:$AW$54,0))*Q748+INDEX('BCA Inputs'!$BA$14:$BA$54,MATCH(I748,'BCA Inputs'!$AW$14:$AW$54,0))*F748+INDEX('BCA Inputs'!$BB$14:$BB$54,MATCH(I748,'BCA Inputs'!$AW$14:$AW$54,0))*G748)+L748+N748,"")),"")</f>
        <v/>
      </c>
      <c r="U748" s="234" t="str">
        <f t="shared" si="111"/>
        <v/>
      </c>
      <c r="V748" s="234" t="str">
        <f t="shared" si="112"/>
        <v/>
      </c>
      <c r="W748" s="234" t="str">
        <f t="shared" si="113"/>
        <v/>
      </c>
      <c r="Y748" s="235" t="str">
        <f t="shared" si="114"/>
        <v/>
      </c>
      <c r="Z748" s="236" t="str">
        <f>IFERROR(IF($B$3="NYSEG",INDEX('BCA Inputs'!$X$14:$X$54,MATCH(I748,'BCA Inputs'!$M$14:$M$54,0))*P748+INDEX('BCA Inputs'!$Y$14:$Y$54,MATCH(I748,'BCA Inputs'!$M$14:$M$54,0))*O748+INDEX('BCA Inputs'!$Z$14:$Z$54,MATCH(I748,'BCA Inputs'!$M$14:$M$54,0))*Q748+INDEX('BCA Inputs'!$AA$14:$AA$54,MATCH(I748,'BCA Inputs'!$M$14:$M$54,0))*F748+INDEX('BCA Inputs'!$AB$14:$AB$54,MATCH(I748,'BCA Inputs'!$M$14:$M$54,0))*G748,IF($B$3="RG&amp;E",INDEX('BCA Inputs'!$BG$14:$BG$54,MATCH(I748,'BCA Inputs'!$AW$14:$AW$54,0))*P748+INDEX('BCA Inputs'!$BH$14:$BH$54,MATCH(I748,'BCA Inputs'!$AW$14:$AW$54,0))*O748+INDEX('BCA Inputs'!$BI$14:$BI$54,MATCH(I748,'BCA Inputs'!$AW$14:$AW$54,0))*Q748+INDEX('BCA Inputs'!$BJ$14:$BJ$54,MATCH(I748,'BCA Inputs'!$AW$14:$AW$54,0))*F748+INDEX('BCA Inputs'!$BK$14:$BK$54,MATCH(I748,'BCA Inputs'!$AW$14:$AW$54,0))*G748,"")),"")</f>
        <v/>
      </c>
      <c r="AA748" s="237" t="str">
        <f t="shared" si="115"/>
        <v/>
      </c>
      <c r="AC748" s="238" t="str">
        <f>IFERROR((K748+R748)+IF($B$3="NYSEG",INDEX('BCA Inputs'!$AI$14:$AI$54,MATCH(I748,'BCA Inputs'!$M$14:$M$54,0))*P748+INDEX('BCA Inputs'!$AJ$14:$AJ$54,MATCH(I748,'BCA Inputs'!$M$14:$M$54,0))*Q748,IF($B$3="RG&amp;E",INDEX('BCA Inputs'!$BR$14:$BR$54,MATCH(I748,'BCA Inputs'!$AW$14:$AW$54,0))*P748+INDEX('BCA Inputs'!$BS$14:$BS$54,MATCH(I748,'BCA Inputs'!$AW$14:$AW$54,0))*Q748,"")),"")</f>
        <v/>
      </c>
      <c r="AD748" s="181" t="str">
        <f>IFERROR(IF($B$3="NYSEG",INDEX('BCA Inputs'!$AD$14:$AD$54,MATCH(I748,'BCA Inputs'!$M$14:$M$54,0))*P748+INDEX('BCA Inputs'!$AE$14:$AE$54,MATCH(I748,'BCA Inputs'!$M$14:$M$54,0))*O748+INDEX('BCA Inputs'!$AF$14:$AF$54,MATCH(I748,'BCA Inputs'!$M$14:$M$54,0))*Q748+INDEX('BCA Inputs'!$AG$14:$AG$54,MATCH(I748,'BCA Inputs'!$M$14:$M$54,0))*F748+INDEX('BCA Inputs'!$AH$14:$AH$54,MATCH(I748,'BCA Inputs'!$M$14:$M$54,0))*G748,IF($B$3="RG&amp;E",INDEX('BCA Inputs'!$BM$14:$BM$54,MATCH(I748,'BCA Inputs'!$AW$14:$AW$54,0))*P748+INDEX('BCA Inputs'!$BN$14:$BN$54,MATCH(I748,'BCA Inputs'!$AW$14:$AW$54,0))*O748+INDEX('BCA Inputs'!$BO$14:$BO$54,MATCH(I748,'BCA Inputs'!$AW$14:$AW$54,0))*Q748+INDEX('BCA Inputs'!$BP$14:$BP$54,MATCH(I748,'BCA Inputs'!$AW$14:$AW$54,0))*F748+INDEX('BCA Inputs'!$BQ$14:$BQ$54,MATCH(I748,'BCA Inputs'!$AW$14:$AW$54,0))*G748,"")),"")</f>
        <v/>
      </c>
      <c r="AE748" s="237" t="str">
        <f t="shared" si="116"/>
        <v/>
      </c>
      <c r="AF748" s="198">
        <f t="shared" si="118"/>
        <v>0</v>
      </c>
      <c r="AG748" s="239">
        <f t="shared" si="119"/>
        <v>0</v>
      </c>
    </row>
    <row r="749" spans="1:33">
      <c r="A749" s="228"/>
      <c r="B749" s="176"/>
      <c r="C749" s="229"/>
      <c r="D749" s="230"/>
      <c r="E749" s="230"/>
      <c r="F749" s="230"/>
      <c r="G749" s="230"/>
      <c r="H749" s="231"/>
      <c r="I749" s="231"/>
      <c r="J749" s="232"/>
      <c r="K749" s="232"/>
      <c r="L749" s="232"/>
      <c r="M749" s="181">
        <f t="shared" si="117"/>
        <v>0</v>
      </c>
      <c r="N749" s="181">
        <f>IF(H749="",0,H749*I749*'Avoided Water Savings Cost'!$C$16)</f>
        <v>0</v>
      </c>
      <c r="O749" s="545">
        <f>IF(C749="",0,IF($B$3="NYSEG",C749/(1-'Avoided Electric Costs 2020'!$W$21),IF($B$3="RG&amp;E",C749/(1-'Avoided Electric Costs 2020'!$X$21),"")))</f>
        <v>0</v>
      </c>
      <c r="P749" s="546">
        <f>IF(D749="",0,IF($B$3="NYSEG",D749/(1-'Avoided Electric Costs 2020'!$W$21),IF($B$3="RG&amp;E",D749/(1-'Avoided Electric Costs 2020'!$X$21),"")))</f>
        <v>0</v>
      </c>
      <c r="Q749" s="546">
        <f>IF(E749="",0,IF($B$3="NYSEG",E749/(1-'Avoided Natural Gas Costs 2020'!$J$34),IF($B$3="RG&amp;E",E749/(1-'Avoided Natural Gas Costs 2020'!$K$34),"")))</f>
        <v>0</v>
      </c>
      <c r="R749" s="233" t="str">
        <f>IFERROR(IF(P749*'BCA Inputs'!$C$1+Q749*'BCA Inputs'!$C$2+F749*'BCA Inputs'!$C$2+G749*'BCA Inputs'!$C$2=0,"",P749*'BCA Inputs'!$C$1+Q749*'BCA Inputs'!$C$2+F749*'BCA Inputs'!$C$2+G749*'BCA Inputs'!$C$2),"")</f>
        <v/>
      </c>
      <c r="S749" s="181" t="str">
        <f t="shared" si="110"/>
        <v/>
      </c>
      <c r="T749" s="181" t="str">
        <f>IFERROR(IF($B$3="NYSEG",(INDEX('BCA Inputs'!$N$14:$N$54,MATCH(I749,'BCA Inputs'!$M$14:$M$54,0))*P749+INDEX('BCA Inputs'!$O$14:$O$54,MATCH(I749,'BCA Inputs'!$M$14:$M$54,0))*O749+INDEX('BCA Inputs'!P:P,MATCH(I749,'BCA Inputs'!M:M,0))*Q749+INDEX('BCA Inputs'!Q:Q,MATCH(I749,'BCA Inputs'!M:M,0))*F749+INDEX('BCA Inputs'!R:R,MATCH(I749,'BCA Inputs'!M:M,0))*G749)+L749+N749,IF($B$3="RG&amp;E",(INDEX('BCA Inputs'!$AX$14:$AX$54,MATCH(I749,'BCA Inputs'!$AW$14:$AW$54,0))*P749+INDEX('BCA Inputs'!$AY$14:$AY$54,MATCH(I749,'BCA Inputs'!$AW$14:$AW$54,0))*O749+INDEX('BCA Inputs'!$AZ$14:$AZ$54,MATCH(I749,'BCA Inputs'!$AW$14:$AW$54,0))*Q749+INDEX('BCA Inputs'!$BA$14:$BA$54,MATCH(I749,'BCA Inputs'!$AW$14:$AW$54,0))*F749+INDEX('BCA Inputs'!$BB$14:$BB$54,MATCH(I749,'BCA Inputs'!$AW$14:$AW$54,0))*G749)+L749+N749,"")),"")</f>
        <v/>
      </c>
      <c r="U749" s="234" t="str">
        <f t="shared" si="111"/>
        <v/>
      </c>
      <c r="V749" s="234" t="str">
        <f t="shared" si="112"/>
        <v/>
      </c>
      <c r="W749" s="234" t="str">
        <f t="shared" si="113"/>
        <v/>
      </c>
      <c r="Y749" s="235" t="str">
        <f t="shared" si="114"/>
        <v/>
      </c>
      <c r="Z749" s="236" t="str">
        <f>IFERROR(IF($B$3="NYSEG",INDEX('BCA Inputs'!$X$14:$X$54,MATCH(I749,'BCA Inputs'!$M$14:$M$54,0))*P749+INDEX('BCA Inputs'!$Y$14:$Y$54,MATCH(I749,'BCA Inputs'!$M$14:$M$54,0))*O749+INDEX('BCA Inputs'!$Z$14:$Z$54,MATCH(I749,'BCA Inputs'!$M$14:$M$54,0))*Q749+INDEX('BCA Inputs'!$AA$14:$AA$54,MATCH(I749,'BCA Inputs'!$M$14:$M$54,0))*F749+INDEX('BCA Inputs'!$AB$14:$AB$54,MATCH(I749,'BCA Inputs'!$M$14:$M$54,0))*G749,IF($B$3="RG&amp;E",INDEX('BCA Inputs'!$BG$14:$BG$54,MATCH(I749,'BCA Inputs'!$AW$14:$AW$54,0))*P749+INDEX('BCA Inputs'!$BH$14:$BH$54,MATCH(I749,'BCA Inputs'!$AW$14:$AW$54,0))*O749+INDEX('BCA Inputs'!$BI$14:$BI$54,MATCH(I749,'BCA Inputs'!$AW$14:$AW$54,0))*Q749+INDEX('BCA Inputs'!$BJ$14:$BJ$54,MATCH(I749,'BCA Inputs'!$AW$14:$AW$54,0))*F749+INDEX('BCA Inputs'!$BK$14:$BK$54,MATCH(I749,'BCA Inputs'!$AW$14:$AW$54,0))*G749,"")),"")</f>
        <v/>
      </c>
      <c r="AA749" s="237" t="str">
        <f t="shared" si="115"/>
        <v/>
      </c>
      <c r="AC749" s="238" t="str">
        <f>IFERROR((K749+R749)+IF($B$3="NYSEG",INDEX('BCA Inputs'!$AI$14:$AI$54,MATCH(I749,'BCA Inputs'!$M$14:$M$54,0))*P749+INDEX('BCA Inputs'!$AJ$14:$AJ$54,MATCH(I749,'BCA Inputs'!$M$14:$M$54,0))*Q749,IF($B$3="RG&amp;E",INDEX('BCA Inputs'!$BR$14:$BR$54,MATCH(I749,'BCA Inputs'!$AW$14:$AW$54,0))*P749+INDEX('BCA Inputs'!$BS$14:$BS$54,MATCH(I749,'BCA Inputs'!$AW$14:$AW$54,0))*Q749,"")),"")</f>
        <v/>
      </c>
      <c r="AD749" s="181" t="str">
        <f>IFERROR(IF($B$3="NYSEG",INDEX('BCA Inputs'!$AD$14:$AD$54,MATCH(I749,'BCA Inputs'!$M$14:$M$54,0))*P749+INDEX('BCA Inputs'!$AE$14:$AE$54,MATCH(I749,'BCA Inputs'!$M$14:$M$54,0))*O749+INDEX('BCA Inputs'!$AF$14:$AF$54,MATCH(I749,'BCA Inputs'!$M$14:$M$54,0))*Q749+INDEX('BCA Inputs'!$AG$14:$AG$54,MATCH(I749,'BCA Inputs'!$M$14:$M$54,0))*F749+INDEX('BCA Inputs'!$AH$14:$AH$54,MATCH(I749,'BCA Inputs'!$M$14:$M$54,0))*G749,IF($B$3="RG&amp;E",INDEX('BCA Inputs'!$BM$14:$BM$54,MATCH(I749,'BCA Inputs'!$AW$14:$AW$54,0))*P749+INDEX('BCA Inputs'!$BN$14:$BN$54,MATCH(I749,'BCA Inputs'!$AW$14:$AW$54,0))*O749+INDEX('BCA Inputs'!$BO$14:$BO$54,MATCH(I749,'BCA Inputs'!$AW$14:$AW$54,0))*Q749+INDEX('BCA Inputs'!$BP$14:$BP$54,MATCH(I749,'BCA Inputs'!$AW$14:$AW$54,0))*F749+INDEX('BCA Inputs'!$BQ$14:$BQ$54,MATCH(I749,'BCA Inputs'!$AW$14:$AW$54,0))*G749,"")),"")</f>
        <v/>
      </c>
      <c r="AE749" s="237" t="str">
        <f t="shared" si="116"/>
        <v/>
      </c>
      <c r="AF749" s="198">
        <f t="shared" si="118"/>
        <v>0</v>
      </c>
      <c r="AG749" s="239">
        <f t="shared" si="119"/>
        <v>0</v>
      </c>
    </row>
    <row r="750" spans="1:33">
      <c r="A750" s="228"/>
      <c r="B750" s="176"/>
      <c r="C750" s="229"/>
      <c r="D750" s="230"/>
      <c r="E750" s="230"/>
      <c r="F750" s="230"/>
      <c r="G750" s="230"/>
      <c r="H750" s="231"/>
      <c r="I750" s="231"/>
      <c r="J750" s="232"/>
      <c r="K750" s="232"/>
      <c r="L750" s="232"/>
      <c r="M750" s="181">
        <f t="shared" si="117"/>
        <v>0</v>
      </c>
      <c r="N750" s="181">
        <f>IF(H750="",0,H750*I750*'Avoided Water Savings Cost'!$C$16)</f>
        <v>0</v>
      </c>
      <c r="O750" s="545">
        <f>IF(C750="",0,IF($B$3="NYSEG",C750/(1-'Avoided Electric Costs 2020'!$W$21),IF($B$3="RG&amp;E",C750/(1-'Avoided Electric Costs 2020'!$X$21),"")))</f>
        <v>0</v>
      </c>
      <c r="P750" s="546">
        <f>IF(D750="",0,IF($B$3="NYSEG",D750/(1-'Avoided Electric Costs 2020'!$W$21),IF($B$3="RG&amp;E",D750/(1-'Avoided Electric Costs 2020'!$X$21),"")))</f>
        <v>0</v>
      </c>
      <c r="Q750" s="546">
        <f>IF(E750="",0,IF($B$3="NYSEG",E750/(1-'Avoided Natural Gas Costs 2020'!$J$34),IF($B$3="RG&amp;E",E750/(1-'Avoided Natural Gas Costs 2020'!$K$34),"")))</f>
        <v>0</v>
      </c>
      <c r="R750" s="233" t="str">
        <f>IFERROR(IF(P750*'BCA Inputs'!$C$1+Q750*'BCA Inputs'!$C$2+F750*'BCA Inputs'!$C$2+G750*'BCA Inputs'!$C$2=0,"",P750*'BCA Inputs'!$C$1+Q750*'BCA Inputs'!$C$2+F750*'BCA Inputs'!$C$2+G750*'BCA Inputs'!$C$2),"")</f>
        <v/>
      </c>
      <c r="S750" s="181" t="str">
        <f t="shared" si="110"/>
        <v/>
      </c>
      <c r="T750" s="181" t="str">
        <f>IFERROR(IF($B$3="NYSEG",(INDEX('BCA Inputs'!$N$14:$N$54,MATCH(I750,'BCA Inputs'!$M$14:$M$54,0))*P750+INDEX('BCA Inputs'!$O$14:$O$54,MATCH(I750,'BCA Inputs'!$M$14:$M$54,0))*O750+INDEX('BCA Inputs'!P:P,MATCH(I750,'BCA Inputs'!M:M,0))*Q750+INDEX('BCA Inputs'!Q:Q,MATCH(I750,'BCA Inputs'!M:M,0))*F750+INDEX('BCA Inputs'!R:R,MATCH(I750,'BCA Inputs'!M:M,0))*G750)+L750+N750,IF($B$3="RG&amp;E",(INDEX('BCA Inputs'!$AX$14:$AX$54,MATCH(I750,'BCA Inputs'!$AW$14:$AW$54,0))*P750+INDEX('BCA Inputs'!$AY$14:$AY$54,MATCH(I750,'BCA Inputs'!$AW$14:$AW$54,0))*O750+INDEX('BCA Inputs'!$AZ$14:$AZ$54,MATCH(I750,'BCA Inputs'!$AW$14:$AW$54,0))*Q750+INDEX('BCA Inputs'!$BA$14:$BA$54,MATCH(I750,'BCA Inputs'!$AW$14:$AW$54,0))*F750+INDEX('BCA Inputs'!$BB$14:$BB$54,MATCH(I750,'BCA Inputs'!$AW$14:$AW$54,0))*G750)+L750+N750,"")),"")</f>
        <v/>
      </c>
      <c r="U750" s="234" t="str">
        <f t="shared" si="111"/>
        <v/>
      </c>
      <c r="V750" s="234" t="str">
        <f t="shared" si="112"/>
        <v/>
      </c>
      <c r="W750" s="234" t="str">
        <f t="shared" si="113"/>
        <v/>
      </c>
      <c r="Y750" s="235" t="str">
        <f t="shared" si="114"/>
        <v/>
      </c>
      <c r="Z750" s="236" t="str">
        <f>IFERROR(IF($B$3="NYSEG",INDEX('BCA Inputs'!$X$14:$X$54,MATCH(I750,'BCA Inputs'!$M$14:$M$54,0))*P750+INDEX('BCA Inputs'!$Y$14:$Y$54,MATCH(I750,'BCA Inputs'!$M$14:$M$54,0))*O750+INDEX('BCA Inputs'!$Z$14:$Z$54,MATCH(I750,'BCA Inputs'!$M$14:$M$54,0))*Q750+INDEX('BCA Inputs'!$AA$14:$AA$54,MATCH(I750,'BCA Inputs'!$M$14:$M$54,0))*F750+INDEX('BCA Inputs'!$AB$14:$AB$54,MATCH(I750,'BCA Inputs'!$M$14:$M$54,0))*G750,IF($B$3="RG&amp;E",INDEX('BCA Inputs'!$BG$14:$BG$54,MATCH(I750,'BCA Inputs'!$AW$14:$AW$54,0))*P750+INDEX('BCA Inputs'!$BH$14:$BH$54,MATCH(I750,'BCA Inputs'!$AW$14:$AW$54,0))*O750+INDEX('BCA Inputs'!$BI$14:$BI$54,MATCH(I750,'BCA Inputs'!$AW$14:$AW$54,0))*Q750+INDEX('BCA Inputs'!$BJ$14:$BJ$54,MATCH(I750,'BCA Inputs'!$AW$14:$AW$54,0))*F750+INDEX('BCA Inputs'!$BK$14:$BK$54,MATCH(I750,'BCA Inputs'!$AW$14:$AW$54,0))*G750,"")),"")</f>
        <v/>
      </c>
      <c r="AA750" s="237" t="str">
        <f t="shared" si="115"/>
        <v/>
      </c>
      <c r="AC750" s="238" t="str">
        <f>IFERROR((K750+R750)+IF($B$3="NYSEG",INDEX('BCA Inputs'!$AI$14:$AI$54,MATCH(I750,'BCA Inputs'!$M$14:$M$54,0))*P750+INDEX('BCA Inputs'!$AJ$14:$AJ$54,MATCH(I750,'BCA Inputs'!$M$14:$M$54,0))*Q750,IF($B$3="RG&amp;E",INDEX('BCA Inputs'!$BR$14:$BR$54,MATCH(I750,'BCA Inputs'!$AW$14:$AW$54,0))*P750+INDEX('BCA Inputs'!$BS$14:$BS$54,MATCH(I750,'BCA Inputs'!$AW$14:$AW$54,0))*Q750,"")),"")</f>
        <v/>
      </c>
      <c r="AD750" s="181" t="str">
        <f>IFERROR(IF($B$3="NYSEG",INDEX('BCA Inputs'!$AD$14:$AD$54,MATCH(I750,'BCA Inputs'!$M$14:$M$54,0))*P750+INDEX('BCA Inputs'!$AE$14:$AE$54,MATCH(I750,'BCA Inputs'!$M$14:$M$54,0))*O750+INDEX('BCA Inputs'!$AF$14:$AF$54,MATCH(I750,'BCA Inputs'!$M$14:$M$54,0))*Q750+INDEX('BCA Inputs'!$AG$14:$AG$54,MATCH(I750,'BCA Inputs'!$M$14:$M$54,0))*F750+INDEX('BCA Inputs'!$AH$14:$AH$54,MATCH(I750,'BCA Inputs'!$M$14:$M$54,0))*G750,IF($B$3="RG&amp;E",INDEX('BCA Inputs'!$BM$14:$BM$54,MATCH(I750,'BCA Inputs'!$AW$14:$AW$54,0))*P750+INDEX('BCA Inputs'!$BN$14:$BN$54,MATCH(I750,'BCA Inputs'!$AW$14:$AW$54,0))*O750+INDEX('BCA Inputs'!$BO$14:$BO$54,MATCH(I750,'BCA Inputs'!$AW$14:$AW$54,0))*Q750+INDEX('BCA Inputs'!$BP$14:$BP$54,MATCH(I750,'BCA Inputs'!$AW$14:$AW$54,0))*F750+INDEX('BCA Inputs'!$BQ$14:$BQ$54,MATCH(I750,'BCA Inputs'!$AW$14:$AW$54,0))*G750,"")),"")</f>
        <v/>
      </c>
      <c r="AE750" s="237" t="str">
        <f t="shared" si="116"/>
        <v/>
      </c>
      <c r="AF750" s="198">
        <f t="shared" si="118"/>
        <v>0</v>
      </c>
      <c r="AG750" s="239">
        <f t="shared" si="119"/>
        <v>0</v>
      </c>
    </row>
    <row r="751" spans="1:33">
      <c r="A751" s="228"/>
      <c r="B751" s="176"/>
      <c r="C751" s="229"/>
      <c r="D751" s="230"/>
      <c r="E751" s="230"/>
      <c r="F751" s="230"/>
      <c r="G751" s="230"/>
      <c r="H751" s="231"/>
      <c r="I751" s="231"/>
      <c r="J751" s="232"/>
      <c r="K751" s="232"/>
      <c r="L751" s="232"/>
      <c r="M751" s="181">
        <f t="shared" si="117"/>
        <v>0</v>
      </c>
      <c r="N751" s="181">
        <f>IF(H751="",0,H751*I751*'Avoided Water Savings Cost'!$C$16)</f>
        <v>0</v>
      </c>
      <c r="O751" s="545">
        <f>IF(C751="",0,IF($B$3="NYSEG",C751/(1-'Avoided Electric Costs 2020'!$W$21),IF($B$3="RG&amp;E",C751/(1-'Avoided Electric Costs 2020'!$X$21),"")))</f>
        <v>0</v>
      </c>
      <c r="P751" s="546">
        <f>IF(D751="",0,IF($B$3="NYSEG",D751/(1-'Avoided Electric Costs 2020'!$W$21),IF($B$3="RG&amp;E",D751/(1-'Avoided Electric Costs 2020'!$X$21),"")))</f>
        <v>0</v>
      </c>
      <c r="Q751" s="546">
        <f>IF(E751="",0,IF($B$3="NYSEG",E751/(1-'Avoided Natural Gas Costs 2020'!$J$34),IF($B$3="RG&amp;E",E751/(1-'Avoided Natural Gas Costs 2020'!$K$34),"")))</f>
        <v>0</v>
      </c>
      <c r="R751" s="233" t="str">
        <f>IFERROR(IF(P751*'BCA Inputs'!$C$1+Q751*'BCA Inputs'!$C$2+F751*'BCA Inputs'!$C$2+G751*'BCA Inputs'!$C$2=0,"",P751*'BCA Inputs'!$C$1+Q751*'BCA Inputs'!$C$2+F751*'BCA Inputs'!$C$2+G751*'BCA Inputs'!$C$2),"")</f>
        <v/>
      </c>
      <c r="S751" s="181" t="str">
        <f t="shared" si="110"/>
        <v/>
      </c>
      <c r="T751" s="181" t="str">
        <f>IFERROR(IF($B$3="NYSEG",(INDEX('BCA Inputs'!$N$14:$N$54,MATCH(I751,'BCA Inputs'!$M$14:$M$54,0))*P751+INDEX('BCA Inputs'!$O$14:$O$54,MATCH(I751,'BCA Inputs'!$M$14:$M$54,0))*O751+INDEX('BCA Inputs'!P:P,MATCH(I751,'BCA Inputs'!M:M,0))*Q751+INDEX('BCA Inputs'!Q:Q,MATCH(I751,'BCA Inputs'!M:M,0))*F751+INDEX('BCA Inputs'!R:R,MATCH(I751,'BCA Inputs'!M:M,0))*G751)+L751+N751,IF($B$3="RG&amp;E",(INDEX('BCA Inputs'!$AX$14:$AX$54,MATCH(I751,'BCA Inputs'!$AW$14:$AW$54,0))*P751+INDEX('BCA Inputs'!$AY$14:$AY$54,MATCH(I751,'BCA Inputs'!$AW$14:$AW$54,0))*O751+INDEX('BCA Inputs'!$AZ$14:$AZ$54,MATCH(I751,'BCA Inputs'!$AW$14:$AW$54,0))*Q751+INDEX('BCA Inputs'!$BA$14:$BA$54,MATCH(I751,'BCA Inputs'!$AW$14:$AW$54,0))*F751+INDEX('BCA Inputs'!$BB$14:$BB$54,MATCH(I751,'BCA Inputs'!$AW$14:$AW$54,0))*G751)+L751+N751,"")),"")</f>
        <v/>
      </c>
      <c r="U751" s="234" t="str">
        <f t="shared" si="111"/>
        <v/>
      </c>
      <c r="V751" s="234" t="str">
        <f t="shared" si="112"/>
        <v/>
      </c>
      <c r="W751" s="234" t="str">
        <f t="shared" si="113"/>
        <v/>
      </c>
      <c r="Y751" s="235" t="str">
        <f t="shared" si="114"/>
        <v/>
      </c>
      <c r="Z751" s="236" t="str">
        <f>IFERROR(IF($B$3="NYSEG",INDEX('BCA Inputs'!$X$14:$X$54,MATCH(I751,'BCA Inputs'!$M$14:$M$54,0))*P751+INDEX('BCA Inputs'!$Y$14:$Y$54,MATCH(I751,'BCA Inputs'!$M$14:$M$54,0))*O751+INDEX('BCA Inputs'!$Z$14:$Z$54,MATCH(I751,'BCA Inputs'!$M$14:$M$54,0))*Q751+INDEX('BCA Inputs'!$AA$14:$AA$54,MATCH(I751,'BCA Inputs'!$M$14:$M$54,0))*F751+INDEX('BCA Inputs'!$AB$14:$AB$54,MATCH(I751,'BCA Inputs'!$M$14:$M$54,0))*G751,IF($B$3="RG&amp;E",INDEX('BCA Inputs'!$BG$14:$BG$54,MATCH(I751,'BCA Inputs'!$AW$14:$AW$54,0))*P751+INDEX('BCA Inputs'!$BH$14:$BH$54,MATCH(I751,'BCA Inputs'!$AW$14:$AW$54,0))*O751+INDEX('BCA Inputs'!$BI$14:$BI$54,MATCH(I751,'BCA Inputs'!$AW$14:$AW$54,0))*Q751+INDEX('BCA Inputs'!$BJ$14:$BJ$54,MATCH(I751,'BCA Inputs'!$AW$14:$AW$54,0))*F751+INDEX('BCA Inputs'!$BK$14:$BK$54,MATCH(I751,'BCA Inputs'!$AW$14:$AW$54,0))*G751,"")),"")</f>
        <v/>
      </c>
      <c r="AA751" s="237" t="str">
        <f t="shared" si="115"/>
        <v/>
      </c>
      <c r="AC751" s="238" t="str">
        <f>IFERROR((K751+R751)+IF($B$3="NYSEG",INDEX('BCA Inputs'!$AI$14:$AI$54,MATCH(I751,'BCA Inputs'!$M$14:$M$54,0))*P751+INDEX('BCA Inputs'!$AJ$14:$AJ$54,MATCH(I751,'BCA Inputs'!$M$14:$M$54,0))*Q751,IF($B$3="RG&amp;E",INDEX('BCA Inputs'!$BR$14:$BR$54,MATCH(I751,'BCA Inputs'!$AW$14:$AW$54,0))*P751+INDEX('BCA Inputs'!$BS$14:$BS$54,MATCH(I751,'BCA Inputs'!$AW$14:$AW$54,0))*Q751,"")),"")</f>
        <v/>
      </c>
      <c r="AD751" s="181" t="str">
        <f>IFERROR(IF($B$3="NYSEG",INDEX('BCA Inputs'!$AD$14:$AD$54,MATCH(I751,'BCA Inputs'!$M$14:$M$54,0))*P751+INDEX('BCA Inputs'!$AE$14:$AE$54,MATCH(I751,'BCA Inputs'!$M$14:$M$54,0))*O751+INDEX('BCA Inputs'!$AF$14:$AF$54,MATCH(I751,'BCA Inputs'!$M$14:$M$54,0))*Q751+INDEX('BCA Inputs'!$AG$14:$AG$54,MATCH(I751,'BCA Inputs'!$M$14:$M$54,0))*F751+INDEX('BCA Inputs'!$AH$14:$AH$54,MATCH(I751,'BCA Inputs'!$M$14:$M$54,0))*G751,IF($B$3="RG&amp;E",INDEX('BCA Inputs'!$BM$14:$BM$54,MATCH(I751,'BCA Inputs'!$AW$14:$AW$54,0))*P751+INDEX('BCA Inputs'!$BN$14:$BN$54,MATCH(I751,'BCA Inputs'!$AW$14:$AW$54,0))*O751+INDEX('BCA Inputs'!$BO$14:$BO$54,MATCH(I751,'BCA Inputs'!$AW$14:$AW$54,0))*Q751+INDEX('BCA Inputs'!$BP$14:$BP$54,MATCH(I751,'BCA Inputs'!$AW$14:$AW$54,0))*F751+INDEX('BCA Inputs'!$BQ$14:$BQ$54,MATCH(I751,'BCA Inputs'!$AW$14:$AW$54,0))*G751,"")),"")</f>
        <v/>
      </c>
      <c r="AE751" s="237" t="str">
        <f t="shared" si="116"/>
        <v/>
      </c>
      <c r="AF751" s="198">
        <f t="shared" si="118"/>
        <v>0</v>
      </c>
      <c r="AG751" s="239">
        <f t="shared" si="119"/>
        <v>0</v>
      </c>
    </row>
    <row r="752" spans="1:33">
      <c r="A752" s="228"/>
      <c r="B752" s="176"/>
      <c r="C752" s="229"/>
      <c r="D752" s="230"/>
      <c r="E752" s="230"/>
      <c r="F752" s="230"/>
      <c r="G752" s="230"/>
      <c r="H752" s="231"/>
      <c r="I752" s="231"/>
      <c r="J752" s="232"/>
      <c r="K752" s="232"/>
      <c r="L752" s="232"/>
      <c r="M752" s="181">
        <f t="shared" si="117"/>
        <v>0</v>
      </c>
      <c r="N752" s="181">
        <f>IF(H752="",0,H752*I752*'Avoided Water Savings Cost'!$C$16)</f>
        <v>0</v>
      </c>
      <c r="O752" s="545">
        <f>IF(C752="",0,IF($B$3="NYSEG",C752/(1-'Avoided Electric Costs 2020'!$W$21),IF($B$3="RG&amp;E",C752/(1-'Avoided Electric Costs 2020'!$X$21),"")))</f>
        <v>0</v>
      </c>
      <c r="P752" s="546">
        <f>IF(D752="",0,IF($B$3="NYSEG",D752/(1-'Avoided Electric Costs 2020'!$W$21),IF($B$3="RG&amp;E",D752/(1-'Avoided Electric Costs 2020'!$X$21),"")))</f>
        <v>0</v>
      </c>
      <c r="Q752" s="546">
        <f>IF(E752="",0,IF($B$3="NYSEG",E752/(1-'Avoided Natural Gas Costs 2020'!$J$34),IF($B$3="RG&amp;E",E752/(1-'Avoided Natural Gas Costs 2020'!$K$34),"")))</f>
        <v>0</v>
      </c>
      <c r="R752" s="233" t="str">
        <f>IFERROR(IF(P752*'BCA Inputs'!$C$1+Q752*'BCA Inputs'!$C$2+F752*'BCA Inputs'!$C$2+G752*'BCA Inputs'!$C$2=0,"",P752*'BCA Inputs'!$C$1+Q752*'BCA Inputs'!$C$2+F752*'BCA Inputs'!$C$2+G752*'BCA Inputs'!$C$2),"")</f>
        <v/>
      </c>
      <c r="S752" s="181" t="str">
        <f t="shared" si="110"/>
        <v/>
      </c>
      <c r="T752" s="181" t="str">
        <f>IFERROR(IF($B$3="NYSEG",(INDEX('BCA Inputs'!$N$14:$N$54,MATCH(I752,'BCA Inputs'!$M$14:$M$54,0))*P752+INDEX('BCA Inputs'!$O$14:$O$54,MATCH(I752,'BCA Inputs'!$M$14:$M$54,0))*O752+INDEX('BCA Inputs'!P:P,MATCH(I752,'BCA Inputs'!M:M,0))*Q752+INDEX('BCA Inputs'!Q:Q,MATCH(I752,'BCA Inputs'!M:M,0))*F752+INDEX('BCA Inputs'!R:R,MATCH(I752,'BCA Inputs'!M:M,0))*G752)+L752+N752,IF($B$3="RG&amp;E",(INDEX('BCA Inputs'!$AX$14:$AX$54,MATCH(I752,'BCA Inputs'!$AW$14:$AW$54,0))*P752+INDEX('BCA Inputs'!$AY$14:$AY$54,MATCH(I752,'BCA Inputs'!$AW$14:$AW$54,0))*O752+INDEX('BCA Inputs'!$AZ$14:$AZ$54,MATCH(I752,'BCA Inputs'!$AW$14:$AW$54,0))*Q752+INDEX('BCA Inputs'!$BA$14:$BA$54,MATCH(I752,'BCA Inputs'!$AW$14:$AW$54,0))*F752+INDEX('BCA Inputs'!$BB$14:$BB$54,MATCH(I752,'BCA Inputs'!$AW$14:$AW$54,0))*G752)+L752+N752,"")),"")</f>
        <v/>
      </c>
      <c r="U752" s="234" t="str">
        <f t="shared" si="111"/>
        <v/>
      </c>
      <c r="V752" s="234" t="str">
        <f t="shared" si="112"/>
        <v/>
      </c>
      <c r="W752" s="234" t="str">
        <f t="shared" si="113"/>
        <v/>
      </c>
      <c r="Y752" s="235" t="str">
        <f t="shared" si="114"/>
        <v/>
      </c>
      <c r="Z752" s="236" t="str">
        <f>IFERROR(IF($B$3="NYSEG",INDEX('BCA Inputs'!$X$14:$X$54,MATCH(I752,'BCA Inputs'!$M$14:$M$54,0))*P752+INDEX('BCA Inputs'!$Y$14:$Y$54,MATCH(I752,'BCA Inputs'!$M$14:$M$54,0))*O752+INDEX('BCA Inputs'!$Z$14:$Z$54,MATCH(I752,'BCA Inputs'!$M$14:$M$54,0))*Q752+INDEX('BCA Inputs'!$AA$14:$AA$54,MATCH(I752,'BCA Inputs'!$M$14:$M$54,0))*F752+INDEX('BCA Inputs'!$AB$14:$AB$54,MATCH(I752,'BCA Inputs'!$M$14:$M$54,0))*G752,IF($B$3="RG&amp;E",INDEX('BCA Inputs'!$BG$14:$BG$54,MATCH(I752,'BCA Inputs'!$AW$14:$AW$54,0))*P752+INDEX('BCA Inputs'!$BH$14:$BH$54,MATCH(I752,'BCA Inputs'!$AW$14:$AW$54,0))*O752+INDEX('BCA Inputs'!$BI$14:$BI$54,MATCH(I752,'BCA Inputs'!$AW$14:$AW$54,0))*Q752+INDEX('BCA Inputs'!$BJ$14:$BJ$54,MATCH(I752,'BCA Inputs'!$AW$14:$AW$54,0))*F752+INDEX('BCA Inputs'!$BK$14:$BK$54,MATCH(I752,'BCA Inputs'!$AW$14:$AW$54,0))*G752,"")),"")</f>
        <v/>
      </c>
      <c r="AA752" s="237" t="str">
        <f t="shared" si="115"/>
        <v/>
      </c>
      <c r="AC752" s="238" t="str">
        <f>IFERROR((K752+R752)+IF($B$3="NYSEG",INDEX('BCA Inputs'!$AI$14:$AI$54,MATCH(I752,'BCA Inputs'!$M$14:$M$54,0))*P752+INDEX('BCA Inputs'!$AJ$14:$AJ$54,MATCH(I752,'BCA Inputs'!$M$14:$M$54,0))*Q752,IF($B$3="RG&amp;E",INDEX('BCA Inputs'!$BR$14:$BR$54,MATCH(I752,'BCA Inputs'!$AW$14:$AW$54,0))*P752+INDEX('BCA Inputs'!$BS$14:$BS$54,MATCH(I752,'BCA Inputs'!$AW$14:$AW$54,0))*Q752,"")),"")</f>
        <v/>
      </c>
      <c r="AD752" s="181" t="str">
        <f>IFERROR(IF($B$3="NYSEG",INDEX('BCA Inputs'!$AD$14:$AD$54,MATCH(I752,'BCA Inputs'!$M$14:$M$54,0))*P752+INDEX('BCA Inputs'!$AE$14:$AE$54,MATCH(I752,'BCA Inputs'!$M$14:$M$54,0))*O752+INDEX('BCA Inputs'!$AF$14:$AF$54,MATCH(I752,'BCA Inputs'!$M$14:$M$54,0))*Q752+INDEX('BCA Inputs'!$AG$14:$AG$54,MATCH(I752,'BCA Inputs'!$M$14:$M$54,0))*F752+INDEX('BCA Inputs'!$AH$14:$AH$54,MATCH(I752,'BCA Inputs'!$M$14:$M$54,0))*G752,IF($B$3="RG&amp;E",INDEX('BCA Inputs'!$BM$14:$BM$54,MATCH(I752,'BCA Inputs'!$AW$14:$AW$54,0))*P752+INDEX('BCA Inputs'!$BN$14:$BN$54,MATCH(I752,'BCA Inputs'!$AW$14:$AW$54,0))*O752+INDEX('BCA Inputs'!$BO$14:$BO$54,MATCH(I752,'BCA Inputs'!$AW$14:$AW$54,0))*Q752+INDEX('BCA Inputs'!$BP$14:$BP$54,MATCH(I752,'BCA Inputs'!$AW$14:$AW$54,0))*F752+INDEX('BCA Inputs'!$BQ$14:$BQ$54,MATCH(I752,'BCA Inputs'!$AW$14:$AW$54,0))*G752,"")),"")</f>
        <v/>
      </c>
      <c r="AE752" s="237" t="str">
        <f t="shared" si="116"/>
        <v/>
      </c>
      <c r="AF752" s="198">
        <f t="shared" si="118"/>
        <v>0</v>
      </c>
      <c r="AG752" s="239">
        <f t="shared" si="119"/>
        <v>0</v>
      </c>
    </row>
    <row r="753" spans="1:33">
      <c r="A753" s="228"/>
      <c r="B753" s="176"/>
      <c r="C753" s="229"/>
      <c r="D753" s="230"/>
      <c r="E753" s="230"/>
      <c r="F753" s="230"/>
      <c r="G753" s="230"/>
      <c r="H753" s="231"/>
      <c r="I753" s="231"/>
      <c r="J753" s="232"/>
      <c r="K753" s="232"/>
      <c r="L753" s="232"/>
      <c r="M753" s="181">
        <f t="shared" si="117"/>
        <v>0</v>
      </c>
      <c r="N753" s="181">
        <f>IF(H753="",0,H753*I753*'Avoided Water Savings Cost'!$C$16)</f>
        <v>0</v>
      </c>
      <c r="O753" s="545">
        <f>IF(C753="",0,IF($B$3="NYSEG",C753/(1-'Avoided Electric Costs 2020'!$W$21),IF($B$3="RG&amp;E",C753/(1-'Avoided Electric Costs 2020'!$X$21),"")))</f>
        <v>0</v>
      </c>
      <c r="P753" s="546">
        <f>IF(D753="",0,IF($B$3="NYSEG",D753/(1-'Avoided Electric Costs 2020'!$W$21),IF($B$3="RG&amp;E",D753/(1-'Avoided Electric Costs 2020'!$X$21),"")))</f>
        <v>0</v>
      </c>
      <c r="Q753" s="546">
        <f>IF(E753="",0,IF($B$3="NYSEG",E753/(1-'Avoided Natural Gas Costs 2020'!$J$34),IF($B$3="RG&amp;E",E753/(1-'Avoided Natural Gas Costs 2020'!$K$34),"")))</f>
        <v>0</v>
      </c>
      <c r="R753" s="233" t="str">
        <f>IFERROR(IF(P753*'BCA Inputs'!$C$1+Q753*'BCA Inputs'!$C$2+F753*'BCA Inputs'!$C$2+G753*'BCA Inputs'!$C$2=0,"",P753*'BCA Inputs'!$C$1+Q753*'BCA Inputs'!$C$2+F753*'BCA Inputs'!$C$2+G753*'BCA Inputs'!$C$2),"")</f>
        <v/>
      </c>
      <c r="S753" s="181" t="str">
        <f t="shared" si="110"/>
        <v/>
      </c>
      <c r="T753" s="181" t="str">
        <f>IFERROR(IF($B$3="NYSEG",(INDEX('BCA Inputs'!$N$14:$N$54,MATCH(I753,'BCA Inputs'!$M$14:$M$54,0))*P753+INDEX('BCA Inputs'!$O$14:$O$54,MATCH(I753,'BCA Inputs'!$M$14:$M$54,0))*O753+INDEX('BCA Inputs'!P:P,MATCH(I753,'BCA Inputs'!M:M,0))*Q753+INDEX('BCA Inputs'!Q:Q,MATCH(I753,'BCA Inputs'!M:M,0))*F753+INDEX('BCA Inputs'!R:R,MATCH(I753,'BCA Inputs'!M:M,0))*G753)+L753+N753,IF($B$3="RG&amp;E",(INDEX('BCA Inputs'!$AX$14:$AX$54,MATCH(I753,'BCA Inputs'!$AW$14:$AW$54,0))*P753+INDEX('BCA Inputs'!$AY$14:$AY$54,MATCH(I753,'BCA Inputs'!$AW$14:$AW$54,0))*O753+INDEX('BCA Inputs'!$AZ$14:$AZ$54,MATCH(I753,'BCA Inputs'!$AW$14:$AW$54,0))*Q753+INDEX('BCA Inputs'!$BA$14:$BA$54,MATCH(I753,'BCA Inputs'!$AW$14:$AW$54,0))*F753+INDEX('BCA Inputs'!$BB$14:$BB$54,MATCH(I753,'BCA Inputs'!$AW$14:$AW$54,0))*G753)+L753+N753,"")),"")</f>
        <v/>
      </c>
      <c r="U753" s="234" t="str">
        <f t="shared" si="111"/>
        <v/>
      </c>
      <c r="V753" s="234" t="str">
        <f t="shared" si="112"/>
        <v/>
      </c>
      <c r="W753" s="234" t="str">
        <f t="shared" si="113"/>
        <v/>
      </c>
      <c r="Y753" s="235" t="str">
        <f t="shared" si="114"/>
        <v/>
      </c>
      <c r="Z753" s="236" t="str">
        <f>IFERROR(IF($B$3="NYSEG",INDEX('BCA Inputs'!$X$14:$X$54,MATCH(I753,'BCA Inputs'!$M$14:$M$54,0))*P753+INDEX('BCA Inputs'!$Y$14:$Y$54,MATCH(I753,'BCA Inputs'!$M$14:$M$54,0))*O753+INDEX('BCA Inputs'!$Z$14:$Z$54,MATCH(I753,'BCA Inputs'!$M$14:$M$54,0))*Q753+INDEX('BCA Inputs'!$AA$14:$AA$54,MATCH(I753,'BCA Inputs'!$M$14:$M$54,0))*F753+INDEX('BCA Inputs'!$AB$14:$AB$54,MATCH(I753,'BCA Inputs'!$M$14:$M$54,0))*G753,IF($B$3="RG&amp;E",INDEX('BCA Inputs'!$BG$14:$BG$54,MATCH(I753,'BCA Inputs'!$AW$14:$AW$54,0))*P753+INDEX('BCA Inputs'!$BH$14:$BH$54,MATCH(I753,'BCA Inputs'!$AW$14:$AW$54,0))*O753+INDEX('BCA Inputs'!$BI$14:$BI$54,MATCH(I753,'BCA Inputs'!$AW$14:$AW$54,0))*Q753+INDEX('BCA Inputs'!$BJ$14:$BJ$54,MATCH(I753,'BCA Inputs'!$AW$14:$AW$54,0))*F753+INDEX('BCA Inputs'!$BK$14:$BK$54,MATCH(I753,'BCA Inputs'!$AW$14:$AW$54,0))*G753,"")),"")</f>
        <v/>
      </c>
      <c r="AA753" s="237" t="str">
        <f t="shared" si="115"/>
        <v/>
      </c>
      <c r="AC753" s="238" t="str">
        <f>IFERROR((K753+R753)+IF($B$3="NYSEG",INDEX('BCA Inputs'!$AI$14:$AI$54,MATCH(I753,'BCA Inputs'!$M$14:$M$54,0))*P753+INDEX('BCA Inputs'!$AJ$14:$AJ$54,MATCH(I753,'BCA Inputs'!$M$14:$M$54,0))*Q753,IF($B$3="RG&amp;E",INDEX('BCA Inputs'!$BR$14:$BR$54,MATCH(I753,'BCA Inputs'!$AW$14:$AW$54,0))*P753+INDEX('BCA Inputs'!$BS$14:$BS$54,MATCH(I753,'BCA Inputs'!$AW$14:$AW$54,0))*Q753,"")),"")</f>
        <v/>
      </c>
      <c r="AD753" s="181" t="str">
        <f>IFERROR(IF($B$3="NYSEG",INDEX('BCA Inputs'!$AD$14:$AD$54,MATCH(I753,'BCA Inputs'!$M$14:$M$54,0))*P753+INDEX('BCA Inputs'!$AE$14:$AE$54,MATCH(I753,'BCA Inputs'!$M$14:$M$54,0))*O753+INDEX('BCA Inputs'!$AF$14:$AF$54,MATCH(I753,'BCA Inputs'!$M$14:$M$54,0))*Q753+INDEX('BCA Inputs'!$AG$14:$AG$54,MATCH(I753,'BCA Inputs'!$M$14:$M$54,0))*F753+INDEX('BCA Inputs'!$AH$14:$AH$54,MATCH(I753,'BCA Inputs'!$M$14:$M$54,0))*G753,IF($B$3="RG&amp;E",INDEX('BCA Inputs'!$BM$14:$BM$54,MATCH(I753,'BCA Inputs'!$AW$14:$AW$54,0))*P753+INDEX('BCA Inputs'!$BN$14:$BN$54,MATCH(I753,'BCA Inputs'!$AW$14:$AW$54,0))*O753+INDEX('BCA Inputs'!$BO$14:$BO$54,MATCH(I753,'BCA Inputs'!$AW$14:$AW$54,0))*Q753+INDEX('BCA Inputs'!$BP$14:$BP$54,MATCH(I753,'BCA Inputs'!$AW$14:$AW$54,0))*F753+INDEX('BCA Inputs'!$BQ$14:$BQ$54,MATCH(I753,'BCA Inputs'!$AW$14:$AW$54,0))*G753,"")),"")</f>
        <v/>
      </c>
      <c r="AE753" s="237" t="str">
        <f t="shared" si="116"/>
        <v/>
      </c>
      <c r="AF753" s="198">
        <f t="shared" si="118"/>
        <v>0</v>
      </c>
      <c r="AG753" s="239">
        <f t="shared" si="119"/>
        <v>0</v>
      </c>
    </row>
    <row r="754" spans="1:33">
      <c r="A754" s="228"/>
      <c r="B754" s="176"/>
      <c r="C754" s="229"/>
      <c r="D754" s="230"/>
      <c r="E754" s="230"/>
      <c r="F754" s="230"/>
      <c r="G754" s="230"/>
      <c r="H754" s="231"/>
      <c r="I754" s="231"/>
      <c r="J754" s="232"/>
      <c r="K754" s="232"/>
      <c r="L754" s="232"/>
      <c r="M754" s="181">
        <f t="shared" si="117"/>
        <v>0</v>
      </c>
      <c r="N754" s="181">
        <f>IF(H754="",0,H754*I754*'Avoided Water Savings Cost'!$C$16)</f>
        <v>0</v>
      </c>
      <c r="O754" s="545">
        <f>IF(C754="",0,IF($B$3="NYSEG",C754/(1-'Avoided Electric Costs 2020'!$W$21),IF($B$3="RG&amp;E",C754/(1-'Avoided Electric Costs 2020'!$X$21),"")))</f>
        <v>0</v>
      </c>
      <c r="P754" s="546">
        <f>IF(D754="",0,IF($B$3="NYSEG",D754/(1-'Avoided Electric Costs 2020'!$W$21),IF($B$3="RG&amp;E",D754/(1-'Avoided Electric Costs 2020'!$X$21),"")))</f>
        <v>0</v>
      </c>
      <c r="Q754" s="546">
        <f>IF(E754="",0,IF($B$3="NYSEG",E754/(1-'Avoided Natural Gas Costs 2020'!$J$34),IF($B$3="RG&amp;E",E754/(1-'Avoided Natural Gas Costs 2020'!$K$34),"")))</f>
        <v>0</v>
      </c>
      <c r="R754" s="233" t="str">
        <f>IFERROR(IF(P754*'BCA Inputs'!$C$1+Q754*'BCA Inputs'!$C$2+F754*'BCA Inputs'!$C$2+G754*'BCA Inputs'!$C$2=0,"",P754*'BCA Inputs'!$C$1+Q754*'BCA Inputs'!$C$2+F754*'BCA Inputs'!$C$2+G754*'BCA Inputs'!$C$2),"")</f>
        <v/>
      </c>
      <c r="S754" s="181" t="str">
        <f t="shared" si="110"/>
        <v/>
      </c>
      <c r="T754" s="181" t="str">
        <f>IFERROR(IF($B$3="NYSEG",(INDEX('BCA Inputs'!$N$14:$N$54,MATCH(I754,'BCA Inputs'!$M$14:$M$54,0))*P754+INDEX('BCA Inputs'!$O$14:$O$54,MATCH(I754,'BCA Inputs'!$M$14:$M$54,0))*O754+INDEX('BCA Inputs'!P:P,MATCH(I754,'BCA Inputs'!M:M,0))*Q754+INDEX('BCA Inputs'!Q:Q,MATCH(I754,'BCA Inputs'!M:M,0))*F754+INDEX('BCA Inputs'!R:R,MATCH(I754,'BCA Inputs'!M:M,0))*G754)+L754+N754,IF($B$3="RG&amp;E",(INDEX('BCA Inputs'!$AX$14:$AX$54,MATCH(I754,'BCA Inputs'!$AW$14:$AW$54,0))*P754+INDEX('BCA Inputs'!$AY$14:$AY$54,MATCH(I754,'BCA Inputs'!$AW$14:$AW$54,0))*O754+INDEX('BCA Inputs'!$AZ$14:$AZ$54,MATCH(I754,'BCA Inputs'!$AW$14:$AW$54,0))*Q754+INDEX('BCA Inputs'!$BA$14:$BA$54,MATCH(I754,'BCA Inputs'!$AW$14:$AW$54,0))*F754+INDEX('BCA Inputs'!$BB$14:$BB$54,MATCH(I754,'BCA Inputs'!$AW$14:$AW$54,0))*G754)+L754+N754,"")),"")</f>
        <v/>
      </c>
      <c r="U754" s="234" t="str">
        <f t="shared" si="111"/>
        <v/>
      </c>
      <c r="V754" s="234" t="str">
        <f t="shared" si="112"/>
        <v/>
      </c>
      <c r="W754" s="234" t="str">
        <f t="shared" si="113"/>
        <v/>
      </c>
      <c r="Y754" s="235" t="str">
        <f t="shared" si="114"/>
        <v/>
      </c>
      <c r="Z754" s="236" t="str">
        <f>IFERROR(IF($B$3="NYSEG",INDEX('BCA Inputs'!$X$14:$X$54,MATCH(I754,'BCA Inputs'!$M$14:$M$54,0))*P754+INDEX('BCA Inputs'!$Y$14:$Y$54,MATCH(I754,'BCA Inputs'!$M$14:$M$54,0))*O754+INDEX('BCA Inputs'!$Z$14:$Z$54,MATCH(I754,'BCA Inputs'!$M$14:$M$54,0))*Q754+INDEX('BCA Inputs'!$AA$14:$AA$54,MATCH(I754,'BCA Inputs'!$M$14:$M$54,0))*F754+INDEX('BCA Inputs'!$AB$14:$AB$54,MATCH(I754,'BCA Inputs'!$M$14:$M$54,0))*G754,IF($B$3="RG&amp;E",INDEX('BCA Inputs'!$BG$14:$BG$54,MATCH(I754,'BCA Inputs'!$AW$14:$AW$54,0))*P754+INDEX('BCA Inputs'!$BH$14:$BH$54,MATCH(I754,'BCA Inputs'!$AW$14:$AW$54,0))*O754+INDEX('BCA Inputs'!$BI$14:$BI$54,MATCH(I754,'BCA Inputs'!$AW$14:$AW$54,0))*Q754+INDEX('BCA Inputs'!$BJ$14:$BJ$54,MATCH(I754,'BCA Inputs'!$AW$14:$AW$54,0))*F754+INDEX('BCA Inputs'!$BK$14:$BK$54,MATCH(I754,'BCA Inputs'!$AW$14:$AW$54,0))*G754,"")),"")</f>
        <v/>
      </c>
      <c r="AA754" s="237" t="str">
        <f t="shared" si="115"/>
        <v/>
      </c>
      <c r="AC754" s="238" t="str">
        <f>IFERROR((K754+R754)+IF($B$3="NYSEG",INDEX('BCA Inputs'!$AI$14:$AI$54,MATCH(I754,'BCA Inputs'!$M$14:$M$54,0))*P754+INDEX('BCA Inputs'!$AJ$14:$AJ$54,MATCH(I754,'BCA Inputs'!$M$14:$M$54,0))*Q754,IF($B$3="RG&amp;E",INDEX('BCA Inputs'!$BR$14:$BR$54,MATCH(I754,'BCA Inputs'!$AW$14:$AW$54,0))*P754+INDEX('BCA Inputs'!$BS$14:$BS$54,MATCH(I754,'BCA Inputs'!$AW$14:$AW$54,0))*Q754,"")),"")</f>
        <v/>
      </c>
      <c r="AD754" s="181" t="str">
        <f>IFERROR(IF($B$3="NYSEG",INDEX('BCA Inputs'!$AD$14:$AD$54,MATCH(I754,'BCA Inputs'!$M$14:$M$54,0))*P754+INDEX('BCA Inputs'!$AE$14:$AE$54,MATCH(I754,'BCA Inputs'!$M$14:$M$54,0))*O754+INDEX('BCA Inputs'!$AF$14:$AF$54,MATCH(I754,'BCA Inputs'!$M$14:$M$54,0))*Q754+INDEX('BCA Inputs'!$AG$14:$AG$54,MATCH(I754,'BCA Inputs'!$M$14:$M$54,0))*F754+INDEX('BCA Inputs'!$AH$14:$AH$54,MATCH(I754,'BCA Inputs'!$M$14:$M$54,0))*G754,IF($B$3="RG&amp;E",INDEX('BCA Inputs'!$BM$14:$BM$54,MATCH(I754,'BCA Inputs'!$AW$14:$AW$54,0))*P754+INDEX('BCA Inputs'!$BN$14:$BN$54,MATCH(I754,'BCA Inputs'!$AW$14:$AW$54,0))*O754+INDEX('BCA Inputs'!$BO$14:$BO$54,MATCH(I754,'BCA Inputs'!$AW$14:$AW$54,0))*Q754+INDEX('BCA Inputs'!$BP$14:$BP$54,MATCH(I754,'BCA Inputs'!$AW$14:$AW$54,0))*F754+INDEX('BCA Inputs'!$BQ$14:$BQ$54,MATCH(I754,'BCA Inputs'!$AW$14:$AW$54,0))*G754,"")),"")</f>
        <v/>
      </c>
      <c r="AE754" s="237" t="str">
        <f t="shared" si="116"/>
        <v/>
      </c>
      <c r="AF754" s="198">
        <f t="shared" si="118"/>
        <v>0</v>
      </c>
      <c r="AG754" s="239">
        <f t="shared" si="119"/>
        <v>0</v>
      </c>
    </row>
    <row r="755" spans="1:33">
      <c r="A755" s="228"/>
      <c r="B755" s="176"/>
      <c r="C755" s="229"/>
      <c r="D755" s="230"/>
      <c r="E755" s="230"/>
      <c r="F755" s="230"/>
      <c r="G755" s="230"/>
      <c r="H755" s="231"/>
      <c r="I755" s="231"/>
      <c r="J755" s="232"/>
      <c r="K755" s="232"/>
      <c r="L755" s="232"/>
      <c r="M755" s="181">
        <f t="shared" si="117"/>
        <v>0</v>
      </c>
      <c r="N755" s="181">
        <f>IF(H755="",0,H755*I755*'Avoided Water Savings Cost'!$C$16)</f>
        <v>0</v>
      </c>
      <c r="O755" s="545">
        <f>IF(C755="",0,IF($B$3="NYSEG",C755/(1-'Avoided Electric Costs 2020'!$W$21),IF($B$3="RG&amp;E",C755/(1-'Avoided Electric Costs 2020'!$X$21),"")))</f>
        <v>0</v>
      </c>
      <c r="P755" s="546">
        <f>IF(D755="",0,IF($B$3="NYSEG",D755/(1-'Avoided Electric Costs 2020'!$W$21),IF($B$3="RG&amp;E",D755/(1-'Avoided Electric Costs 2020'!$X$21),"")))</f>
        <v>0</v>
      </c>
      <c r="Q755" s="546">
        <f>IF(E755="",0,IF($B$3="NYSEG",E755/(1-'Avoided Natural Gas Costs 2020'!$J$34),IF($B$3="RG&amp;E",E755/(1-'Avoided Natural Gas Costs 2020'!$K$34),"")))</f>
        <v>0</v>
      </c>
      <c r="R755" s="233" t="str">
        <f>IFERROR(IF(P755*'BCA Inputs'!$C$1+Q755*'BCA Inputs'!$C$2+F755*'BCA Inputs'!$C$2+G755*'BCA Inputs'!$C$2=0,"",P755*'BCA Inputs'!$C$1+Q755*'BCA Inputs'!$C$2+F755*'BCA Inputs'!$C$2+G755*'BCA Inputs'!$C$2),"")</f>
        <v/>
      </c>
      <c r="S755" s="181" t="str">
        <f t="shared" si="110"/>
        <v/>
      </c>
      <c r="T755" s="181" t="str">
        <f>IFERROR(IF($B$3="NYSEG",(INDEX('BCA Inputs'!$N$14:$N$54,MATCH(I755,'BCA Inputs'!$M$14:$M$54,0))*P755+INDEX('BCA Inputs'!$O$14:$O$54,MATCH(I755,'BCA Inputs'!$M$14:$M$54,0))*O755+INDEX('BCA Inputs'!P:P,MATCH(I755,'BCA Inputs'!M:M,0))*Q755+INDEX('BCA Inputs'!Q:Q,MATCH(I755,'BCA Inputs'!M:M,0))*F755+INDEX('BCA Inputs'!R:R,MATCH(I755,'BCA Inputs'!M:M,0))*G755)+L755+N755,IF($B$3="RG&amp;E",(INDEX('BCA Inputs'!$AX$14:$AX$54,MATCH(I755,'BCA Inputs'!$AW$14:$AW$54,0))*P755+INDEX('BCA Inputs'!$AY$14:$AY$54,MATCH(I755,'BCA Inputs'!$AW$14:$AW$54,0))*O755+INDEX('BCA Inputs'!$AZ$14:$AZ$54,MATCH(I755,'BCA Inputs'!$AW$14:$AW$54,0))*Q755+INDEX('BCA Inputs'!$BA$14:$BA$54,MATCH(I755,'BCA Inputs'!$AW$14:$AW$54,0))*F755+INDEX('BCA Inputs'!$BB$14:$BB$54,MATCH(I755,'BCA Inputs'!$AW$14:$AW$54,0))*G755)+L755+N755,"")),"")</f>
        <v/>
      </c>
      <c r="U755" s="234" t="str">
        <f t="shared" si="111"/>
        <v/>
      </c>
      <c r="V755" s="234" t="str">
        <f t="shared" si="112"/>
        <v/>
      </c>
      <c r="W755" s="234" t="str">
        <f t="shared" si="113"/>
        <v/>
      </c>
      <c r="Y755" s="235" t="str">
        <f t="shared" si="114"/>
        <v/>
      </c>
      <c r="Z755" s="236" t="str">
        <f>IFERROR(IF($B$3="NYSEG",INDEX('BCA Inputs'!$X$14:$X$54,MATCH(I755,'BCA Inputs'!$M$14:$M$54,0))*P755+INDEX('BCA Inputs'!$Y$14:$Y$54,MATCH(I755,'BCA Inputs'!$M$14:$M$54,0))*O755+INDEX('BCA Inputs'!$Z$14:$Z$54,MATCH(I755,'BCA Inputs'!$M$14:$M$54,0))*Q755+INDEX('BCA Inputs'!$AA$14:$AA$54,MATCH(I755,'BCA Inputs'!$M$14:$M$54,0))*F755+INDEX('BCA Inputs'!$AB$14:$AB$54,MATCH(I755,'BCA Inputs'!$M$14:$M$54,0))*G755,IF($B$3="RG&amp;E",INDEX('BCA Inputs'!$BG$14:$BG$54,MATCH(I755,'BCA Inputs'!$AW$14:$AW$54,0))*P755+INDEX('BCA Inputs'!$BH$14:$BH$54,MATCH(I755,'BCA Inputs'!$AW$14:$AW$54,0))*O755+INDEX('BCA Inputs'!$BI$14:$BI$54,MATCH(I755,'BCA Inputs'!$AW$14:$AW$54,0))*Q755+INDEX('BCA Inputs'!$BJ$14:$BJ$54,MATCH(I755,'BCA Inputs'!$AW$14:$AW$54,0))*F755+INDEX('BCA Inputs'!$BK$14:$BK$54,MATCH(I755,'BCA Inputs'!$AW$14:$AW$54,0))*G755,"")),"")</f>
        <v/>
      </c>
      <c r="AA755" s="237" t="str">
        <f t="shared" si="115"/>
        <v/>
      </c>
      <c r="AC755" s="238" t="str">
        <f>IFERROR((K755+R755)+IF($B$3="NYSEG",INDEX('BCA Inputs'!$AI$14:$AI$54,MATCH(I755,'BCA Inputs'!$M$14:$M$54,0))*P755+INDEX('BCA Inputs'!$AJ$14:$AJ$54,MATCH(I755,'BCA Inputs'!$M$14:$M$54,0))*Q755,IF($B$3="RG&amp;E",INDEX('BCA Inputs'!$BR$14:$BR$54,MATCH(I755,'BCA Inputs'!$AW$14:$AW$54,0))*P755+INDEX('BCA Inputs'!$BS$14:$BS$54,MATCH(I755,'BCA Inputs'!$AW$14:$AW$54,0))*Q755,"")),"")</f>
        <v/>
      </c>
      <c r="AD755" s="181" t="str">
        <f>IFERROR(IF($B$3="NYSEG",INDEX('BCA Inputs'!$AD$14:$AD$54,MATCH(I755,'BCA Inputs'!$M$14:$M$54,0))*P755+INDEX('BCA Inputs'!$AE$14:$AE$54,MATCH(I755,'BCA Inputs'!$M$14:$M$54,0))*O755+INDEX('BCA Inputs'!$AF$14:$AF$54,MATCH(I755,'BCA Inputs'!$M$14:$M$54,0))*Q755+INDEX('BCA Inputs'!$AG$14:$AG$54,MATCH(I755,'BCA Inputs'!$M$14:$M$54,0))*F755+INDEX('BCA Inputs'!$AH$14:$AH$54,MATCH(I755,'BCA Inputs'!$M$14:$M$54,0))*G755,IF($B$3="RG&amp;E",INDEX('BCA Inputs'!$BM$14:$BM$54,MATCH(I755,'BCA Inputs'!$AW$14:$AW$54,0))*P755+INDEX('BCA Inputs'!$BN$14:$BN$54,MATCH(I755,'BCA Inputs'!$AW$14:$AW$54,0))*O755+INDEX('BCA Inputs'!$BO$14:$BO$54,MATCH(I755,'BCA Inputs'!$AW$14:$AW$54,0))*Q755+INDEX('BCA Inputs'!$BP$14:$BP$54,MATCH(I755,'BCA Inputs'!$AW$14:$AW$54,0))*F755+INDEX('BCA Inputs'!$BQ$14:$BQ$54,MATCH(I755,'BCA Inputs'!$AW$14:$AW$54,0))*G755,"")),"")</f>
        <v/>
      </c>
      <c r="AE755" s="237" t="str">
        <f t="shared" si="116"/>
        <v/>
      </c>
      <c r="AF755" s="198">
        <f t="shared" si="118"/>
        <v>0</v>
      </c>
      <c r="AG755" s="239">
        <f t="shared" si="119"/>
        <v>0</v>
      </c>
    </row>
    <row r="756" spans="1:33">
      <c r="A756" s="228"/>
      <c r="B756" s="176"/>
      <c r="C756" s="229"/>
      <c r="D756" s="230"/>
      <c r="E756" s="230"/>
      <c r="F756" s="230"/>
      <c r="G756" s="230"/>
      <c r="H756" s="231"/>
      <c r="I756" s="231"/>
      <c r="J756" s="232"/>
      <c r="K756" s="232"/>
      <c r="L756" s="232"/>
      <c r="M756" s="181">
        <f t="shared" si="117"/>
        <v>0</v>
      </c>
      <c r="N756" s="181">
        <f>IF(H756="",0,H756*I756*'Avoided Water Savings Cost'!$C$16)</f>
        <v>0</v>
      </c>
      <c r="O756" s="545">
        <f>IF(C756="",0,IF($B$3="NYSEG",C756/(1-'Avoided Electric Costs 2020'!$W$21),IF($B$3="RG&amp;E",C756/(1-'Avoided Electric Costs 2020'!$X$21),"")))</f>
        <v>0</v>
      </c>
      <c r="P756" s="546">
        <f>IF(D756="",0,IF($B$3="NYSEG",D756/(1-'Avoided Electric Costs 2020'!$W$21),IF($B$3="RG&amp;E",D756/(1-'Avoided Electric Costs 2020'!$X$21),"")))</f>
        <v>0</v>
      </c>
      <c r="Q756" s="546">
        <f>IF(E756="",0,IF($B$3="NYSEG",E756/(1-'Avoided Natural Gas Costs 2020'!$J$34),IF($B$3="RG&amp;E",E756/(1-'Avoided Natural Gas Costs 2020'!$K$34),"")))</f>
        <v>0</v>
      </c>
      <c r="R756" s="233" t="str">
        <f>IFERROR(IF(P756*'BCA Inputs'!$C$1+Q756*'BCA Inputs'!$C$2+F756*'BCA Inputs'!$C$2+G756*'BCA Inputs'!$C$2=0,"",P756*'BCA Inputs'!$C$1+Q756*'BCA Inputs'!$C$2+F756*'BCA Inputs'!$C$2+G756*'BCA Inputs'!$C$2),"")</f>
        <v/>
      </c>
      <c r="S756" s="181" t="str">
        <f t="shared" si="110"/>
        <v/>
      </c>
      <c r="T756" s="181" t="str">
        <f>IFERROR(IF($B$3="NYSEG",(INDEX('BCA Inputs'!$N$14:$N$54,MATCH(I756,'BCA Inputs'!$M$14:$M$54,0))*P756+INDEX('BCA Inputs'!$O$14:$O$54,MATCH(I756,'BCA Inputs'!$M$14:$M$54,0))*O756+INDEX('BCA Inputs'!P:P,MATCH(I756,'BCA Inputs'!M:M,0))*Q756+INDEX('BCA Inputs'!Q:Q,MATCH(I756,'BCA Inputs'!M:M,0))*F756+INDEX('BCA Inputs'!R:R,MATCH(I756,'BCA Inputs'!M:M,0))*G756)+L756+N756,IF($B$3="RG&amp;E",(INDEX('BCA Inputs'!$AX$14:$AX$54,MATCH(I756,'BCA Inputs'!$AW$14:$AW$54,0))*P756+INDEX('BCA Inputs'!$AY$14:$AY$54,MATCH(I756,'BCA Inputs'!$AW$14:$AW$54,0))*O756+INDEX('BCA Inputs'!$AZ$14:$AZ$54,MATCH(I756,'BCA Inputs'!$AW$14:$AW$54,0))*Q756+INDEX('BCA Inputs'!$BA$14:$BA$54,MATCH(I756,'BCA Inputs'!$AW$14:$AW$54,0))*F756+INDEX('BCA Inputs'!$BB$14:$BB$54,MATCH(I756,'BCA Inputs'!$AW$14:$AW$54,0))*G756)+L756+N756,"")),"")</f>
        <v/>
      </c>
      <c r="U756" s="234" t="str">
        <f t="shared" si="111"/>
        <v/>
      </c>
      <c r="V756" s="234" t="str">
        <f t="shared" si="112"/>
        <v/>
      </c>
      <c r="W756" s="234" t="str">
        <f t="shared" si="113"/>
        <v/>
      </c>
      <c r="Y756" s="235" t="str">
        <f t="shared" si="114"/>
        <v/>
      </c>
      <c r="Z756" s="236" t="str">
        <f>IFERROR(IF($B$3="NYSEG",INDEX('BCA Inputs'!$X$14:$X$54,MATCH(I756,'BCA Inputs'!$M$14:$M$54,0))*P756+INDEX('BCA Inputs'!$Y$14:$Y$54,MATCH(I756,'BCA Inputs'!$M$14:$M$54,0))*O756+INDEX('BCA Inputs'!$Z$14:$Z$54,MATCH(I756,'BCA Inputs'!$M$14:$M$54,0))*Q756+INDEX('BCA Inputs'!$AA$14:$AA$54,MATCH(I756,'BCA Inputs'!$M$14:$M$54,0))*F756+INDEX('BCA Inputs'!$AB$14:$AB$54,MATCH(I756,'BCA Inputs'!$M$14:$M$54,0))*G756,IF($B$3="RG&amp;E",INDEX('BCA Inputs'!$BG$14:$BG$54,MATCH(I756,'BCA Inputs'!$AW$14:$AW$54,0))*P756+INDEX('BCA Inputs'!$BH$14:$BH$54,MATCH(I756,'BCA Inputs'!$AW$14:$AW$54,0))*O756+INDEX('BCA Inputs'!$BI$14:$BI$54,MATCH(I756,'BCA Inputs'!$AW$14:$AW$54,0))*Q756+INDEX('BCA Inputs'!$BJ$14:$BJ$54,MATCH(I756,'BCA Inputs'!$AW$14:$AW$54,0))*F756+INDEX('BCA Inputs'!$BK$14:$BK$54,MATCH(I756,'BCA Inputs'!$AW$14:$AW$54,0))*G756,"")),"")</f>
        <v/>
      </c>
      <c r="AA756" s="237" t="str">
        <f t="shared" si="115"/>
        <v/>
      </c>
      <c r="AC756" s="238" t="str">
        <f>IFERROR((K756+R756)+IF($B$3="NYSEG",INDEX('BCA Inputs'!$AI$14:$AI$54,MATCH(I756,'BCA Inputs'!$M$14:$M$54,0))*P756+INDEX('BCA Inputs'!$AJ$14:$AJ$54,MATCH(I756,'BCA Inputs'!$M$14:$M$54,0))*Q756,IF($B$3="RG&amp;E",INDEX('BCA Inputs'!$BR$14:$BR$54,MATCH(I756,'BCA Inputs'!$AW$14:$AW$54,0))*P756+INDEX('BCA Inputs'!$BS$14:$BS$54,MATCH(I756,'BCA Inputs'!$AW$14:$AW$54,0))*Q756,"")),"")</f>
        <v/>
      </c>
      <c r="AD756" s="181" t="str">
        <f>IFERROR(IF($B$3="NYSEG",INDEX('BCA Inputs'!$AD$14:$AD$54,MATCH(I756,'BCA Inputs'!$M$14:$M$54,0))*P756+INDEX('BCA Inputs'!$AE$14:$AE$54,MATCH(I756,'BCA Inputs'!$M$14:$M$54,0))*O756+INDEX('BCA Inputs'!$AF$14:$AF$54,MATCH(I756,'BCA Inputs'!$M$14:$M$54,0))*Q756+INDEX('BCA Inputs'!$AG$14:$AG$54,MATCH(I756,'BCA Inputs'!$M$14:$M$54,0))*F756+INDEX('BCA Inputs'!$AH$14:$AH$54,MATCH(I756,'BCA Inputs'!$M$14:$M$54,0))*G756,IF($B$3="RG&amp;E",INDEX('BCA Inputs'!$BM$14:$BM$54,MATCH(I756,'BCA Inputs'!$AW$14:$AW$54,0))*P756+INDEX('BCA Inputs'!$BN$14:$BN$54,MATCH(I756,'BCA Inputs'!$AW$14:$AW$54,0))*O756+INDEX('BCA Inputs'!$BO$14:$BO$54,MATCH(I756,'BCA Inputs'!$AW$14:$AW$54,0))*Q756+INDEX('BCA Inputs'!$BP$14:$BP$54,MATCH(I756,'BCA Inputs'!$AW$14:$AW$54,0))*F756+INDEX('BCA Inputs'!$BQ$14:$BQ$54,MATCH(I756,'BCA Inputs'!$AW$14:$AW$54,0))*G756,"")),"")</f>
        <v/>
      </c>
      <c r="AE756" s="237" t="str">
        <f t="shared" si="116"/>
        <v/>
      </c>
      <c r="AF756" s="198">
        <f t="shared" si="118"/>
        <v>0</v>
      </c>
      <c r="AG756" s="239">
        <f t="shared" si="119"/>
        <v>0</v>
      </c>
    </row>
    <row r="757" spans="1:33">
      <c r="A757" s="228"/>
      <c r="B757" s="176"/>
      <c r="C757" s="229"/>
      <c r="D757" s="230"/>
      <c r="E757" s="230"/>
      <c r="F757" s="230"/>
      <c r="G757" s="230"/>
      <c r="H757" s="231"/>
      <c r="I757" s="231"/>
      <c r="J757" s="232"/>
      <c r="K757" s="232"/>
      <c r="L757" s="232"/>
      <c r="M757" s="181">
        <f t="shared" si="117"/>
        <v>0</v>
      </c>
      <c r="N757" s="181">
        <f>IF(H757="",0,H757*I757*'Avoided Water Savings Cost'!$C$16)</f>
        <v>0</v>
      </c>
      <c r="O757" s="545">
        <f>IF(C757="",0,IF($B$3="NYSEG",C757/(1-'Avoided Electric Costs 2020'!$W$21),IF($B$3="RG&amp;E",C757/(1-'Avoided Electric Costs 2020'!$X$21),"")))</f>
        <v>0</v>
      </c>
      <c r="P757" s="546">
        <f>IF(D757="",0,IF($B$3="NYSEG",D757/(1-'Avoided Electric Costs 2020'!$W$21),IF($B$3="RG&amp;E",D757/(1-'Avoided Electric Costs 2020'!$X$21),"")))</f>
        <v>0</v>
      </c>
      <c r="Q757" s="546">
        <f>IF(E757="",0,IF($B$3="NYSEG",E757/(1-'Avoided Natural Gas Costs 2020'!$J$34),IF($B$3="RG&amp;E",E757/(1-'Avoided Natural Gas Costs 2020'!$K$34),"")))</f>
        <v>0</v>
      </c>
      <c r="R757" s="233" t="str">
        <f>IFERROR(IF(P757*'BCA Inputs'!$C$1+Q757*'BCA Inputs'!$C$2+F757*'BCA Inputs'!$C$2+G757*'BCA Inputs'!$C$2=0,"",P757*'BCA Inputs'!$C$1+Q757*'BCA Inputs'!$C$2+F757*'BCA Inputs'!$C$2+G757*'BCA Inputs'!$C$2),"")</f>
        <v/>
      </c>
      <c r="S757" s="181" t="str">
        <f t="shared" si="110"/>
        <v/>
      </c>
      <c r="T757" s="181" t="str">
        <f>IFERROR(IF($B$3="NYSEG",(INDEX('BCA Inputs'!$N$14:$N$54,MATCH(I757,'BCA Inputs'!$M$14:$M$54,0))*P757+INDEX('BCA Inputs'!$O$14:$O$54,MATCH(I757,'BCA Inputs'!$M$14:$M$54,0))*O757+INDEX('BCA Inputs'!P:P,MATCH(I757,'BCA Inputs'!M:M,0))*Q757+INDEX('BCA Inputs'!Q:Q,MATCH(I757,'BCA Inputs'!M:M,0))*F757+INDEX('BCA Inputs'!R:R,MATCH(I757,'BCA Inputs'!M:M,0))*G757)+L757+N757,IF($B$3="RG&amp;E",(INDEX('BCA Inputs'!$AX$14:$AX$54,MATCH(I757,'BCA Inputs'!$AW$14:$AW$54,0))*P757+INDEX('BCA Inputs'!$AY$14:$AY$54,MATCH(I757,'BCA Inputs'!$AW$14:$AW$54,0))*O757+INDEX('BCA Inputs'!$AZ$14:$AZ$54,MATCH(I757,'BCA Inputs'!$AW$14:$AW$54,0))*Q757+INDEX('BCA Inputs'!$BA$14:$BA$54,MATCH(I757,'BCA Inputs'!$AW$14:$AW$54,0))*F757+INDEX('BCA Inputs'!$BB$14:$BB$54,MATCH(I757,'BCA Inputs'!$AW$14:$AW$54,0))*G757)+L757+N757,"")),"")</f>
        <v/>
      </c>
      <c r="U757" s="234" t="str">
        <f t="shared" si="111"/>
        <v/>
      </c>
      <c r="V757" s="234" t="str">
        <f t="shared" si="112"/>
        <v/>
      </c>
      <c r="W757" s="234" t="str">
        <f t="shared" si="113"/>
        <v/>
      </c>
      <c r="Y757" s="235" t="str">
        <f t="shared" si="114"/>
        <v/>
      </c>
      <c r="Z757" s="236" t="str">
        <f>IFERROR(IF($B$3="NYSEG",INDEX('BCA Inputs'!$X$14:$X$54,MATCH(I757,'BCA Inputs'!$M$14:$M$54,0))*P757+INDEX('BCA Inputs'!$Y$14:$Y$54,MATCH(I757,'BCA Inputs'!$M$14:$M$54,0))*O757+INDEX('BCA Inputs'!$Z$14:$Z$54,MATCH(I757,'BCA Inputs'!$M$14:$M$54,0))*Q757+INDEX('BCA Inputs'!$AA$14:$AA$54,MATCH(I757,'BCA Inputs'!$M$14:$M$54,0))*F757+INDEX('BCA Inputs'!$AB$14:$AB$54,MATCH(I757,'BCA Inputs'!$M$14:$M$54,0))*G757,IF($B$3="RG&amp;E",INDEX('BCA Inputs'!$BG$14:$BG$54,MATCH(I757,'BCA Inputs'!$AW$14:$AW$54,0))*P757+INDEX('BCA Inputs'!$BH$14:$BH$54,MATCH(I757,'BCA Inputs'!$AW$14:$AW$54,0))*O757+INDEX('BCA Inputs'!$BI$14:$BI$54,MATCH(I757,'BCA Inputs'!$AW$14:$AW$54,0))*Q757+INDEX('BCA Inputs'!$BJ$14:$BJ$54,MATCH(I757,'BCA Inputs'!$AW$14:$AW$54,0))*F757+INDEX('BCA Inputs'!$BK$14:$BK$54,MATCH(I757,'BCA Inputs'!$AW$14:$AW$54,0))*G757,"")),"")</f>
        <v/>
      </c>
      <c r="AA757" s="237" t="str">
        <f t="shared" si="115"/>
        <v/>
      </c>
      <c r="AC757" s="238" t="str">
        <f>IFERROR((K757+R757)+IF($B$3="NYSEG",INDEX('BCA Inputs'!$AI$14:$AI$54,MATCH(I757,'BCA Inputs'!$M$14:$M$54,0))*P757+INDEX('BCA Inputs'!$AJ$14:$AJ$54,MATCH(I757,'BCA Inputs'!$M$14:$M$54,0))*Q757,IF($B$3="RG&amp;E",INDEX('BCA Inputs'!$BR$14:$BR$54,MATCH(I757,'BCA Inputs'!$AW$14:$AW$54,0))*P757+INDEX('BCA Inputs'!$BS$14:$BS$54,MATCH(I757,'BCA Inputs'!$AW$14:$AW$54,0))*Q757,"")),"")</f>
        <v/>
      </c>
      <c r="AD757" s="181" t="str">
        <f>IFERROR(IF($B$3="NYSEG",INDEX('BCA Inputs'!$AD$14:$AD$54,MATCH(I757,'BCA Inputs'!$M$14:$M$54,0))*P757+INDEX('BCA Inputs'!$AE$14:$AE$54,MATCH(I757,'BCA Inputs'!$M$14:$M$54,0))*O757+INDEX('BCA Inputs'!$AF$14:$AF$54,MATCH(I757,'BCA Inputs'!$M$14:$M$54,0))*Q757+INDEX('BCA Inputs'!$AG$14:$AG$54,MATCH(I757,'BCA Inputs'!$M$14:$M$54,0))*F757+INDEX('BCA Inputs'!$AH$14:$AH$54,MATCH(I757,'BCA Inputs'!$M$14:$M$54,0))*G757,IF($B$3="RG&amp;E",INDEX('BCA Inputs'!$BM$14:$BM$54,MATCH(I757,'BCA Inputs'!$AW$14:$AW$54,0))*P757+INDEX('BCA Inputs'!$BN$14:$BN$54,MATCH(I757,'BCA Inputs'!$AW$14:$AW$54,0))*O757+INDEX('BCA Inputs'!$BO$14:$BO$54,MATCH(I757,'BCA Inputs'!$AW$14:$AW$54,0))*Q757+INDEX('BCA Inputs'!$BP$14:$BP$54,MATCH(I757,'BCA Inputs'!$AW$14:$AW$54,0))*F757+INDEX('BCA Inputs'!$BQ$14:$BQ$54,MATCH(I757,'BCA Inputs'!$AW$14:$AW$54,0))*G757,"")),"")</f>
        <v/>
      </c>
      <c r="AE757" s="237" t="str">
        <f t="shared" si="116"/>
        <v/>
      </c>
      <c r="AF757" s="198">
        <f t="shared" si="118"/>
        <v>0</v>
      </c>
      <c r="AG757" s="239">
        <f t="shared" si="119"/>
        <v>0</v>
      </c>
    </row>
    <row r="758" spans="1:33">
      <c r="A758" s="228"/>
      <c r="B758" s="176"/>
      <c r="C758" s="229"/>
      <c r="D758" s="230"/>
      <c r="E758" s="230"/>
      <c r="F758" s="230"/>
      <c r="G758" s="230"/>
      <c r="H758" s="231"/>
      <c r="I758" s="231"/>
      <c r="J758" s="232"/>
      <c r="K758" s="232"/>
      <c r="L758" s="232"/>
      <c r="M758" s="181">
        <f t="shared" si="117"/>
        <v>0</v>
      </c>
      <c r="N758" s="181">
        <f>IF(H758="",0,H758*I758*'Avoided Water Savings Cost'!$C$16)</f>
        <v>0</v>
      </c>
      <c r="O758" s="545">
        <f>IF(C758="",0,IF($B$3="NYSEG",C758/(1-'Avoided Electric Costs 2020'!$W$21),IF($B$3="RG&amp;E",C758/(1-'Avoided Electric Costs 2020'!$X$21),"")))</f>
        <v>0</v>
      </c>
      <c r="P758" s="546">
        <f>IF(D758="",0,IF($B$3="NYSEG",D758/(1-'Avoided Electric Costs 2020'!$W$21),IF($B$3="RG&amp;E",D758/(1-'Avoided Electric Costs 2020'!$X$21),"")))</f>
        <v>0</v>
      </c>
      <c r="Q758" s="546">
        <f>IF(E758="",0,IF($B$3="NYSEG",E758/(1-'Avoided Natural Gas Costs 2020'!$J$34),IF($B$3="RG&amp;E",E758/(1-'Avoided Natural Gas Costs 2020'!$K$34),"")))</f>
        <v>0</v>
      </c>
      <c r="R758" s="233" t="str">
        <f>IFERROR(IF(P758*'BCA Inputs'!$C$1+Q758*'BCA Inputs'!$C$2+F758*'BCA Inputs'!$C$2+G758*'BCA Inputs'!$C$2=0,"",P758*'BCA Inputs'!$C$1+Q758*'BCA Inputs'!$C$2+F758*'BCA Inputs'!$C$2+G758*'BCA Inputs'!$C$2),"")</f>
        <v/>
      </c>
      <c r="S758" s="181" t="str">
        <f t="shared" si="110"/>
        <v/>
      </c>
      <c r="T758" s="181" t="str">
        <f>IFERROR(IF($B$3="NYSEG",(INDEX('BCA Inputs'!$N$14:$N$54,MATCH(I758,'BCA Inputs'!$M$14:$M$54,0))*P758+INDEX('BCA Inputs'!$O$14:$O$54,MATCH(I758,'BCA Inputs'!$M$14:$M$54,0))*O758+INDEX('BCA Inputs'!P:P,MATCH(I758,'BCA Inputs'!M:M,0))*Q758+INDEX('BCA Inputs'!Q:Q,MATCH(I758,'BCA Inputs'!M:M,0))*F758+INDEX('BCA Inputs'!R:R,MATCH(I758,'BCA Inputs'!M:M,0))*G758)+L758+N758,IF($B$3="RG&amp;E",(INDEX('BCA Inputs'!$AX$14:$AX$54,MATCH(I758,'BCA Inputs'!$AW$14:$AW$54,0))*P758+INDEX('BCA Inputs'!$AY$14:$AY$54,MATCH(I758,'BCA Inputs'!$AW$14:$AW$54,0))*O758+INDEX('BCA Inputs'!$AZ$14:$AZ$54,MATCH(I758,'BCA Inputs'!$AW$14:$AW$54,0))*Q758+INDEX('BCA Inputs'!$BA$14:$BA$54,MATCH(I758,'BCA Inputs'!$AW$14:$AW$54,0))*F758+INDEX('BCA Inputs'!$BB$14:$BB$54,MATCH(I758,'BCA Inputs'!$AW$14:$AW$54,0))*G758)+L758+N758,"")),"")</f>
        <v/>
      </c>
      <c r="U758" s="234" t="str">
        <f t="shared" si="111"/>
        <v/>
      </c>
      <c r="V758" s="234" t="str">
        <f t="shared" si="112"/>
        <v/>
      </c>
      <c r="W758" s="234" t="str">
        <f t="shared" si="113"/>
        <v/>
      </c>
      <c r="Y758" s="235" t="str">
        <f t="shared" si="114"/>
        <v/>
      </c>
      <c r="Z758" s="236" t="str">
        <f>IFERROR(IF($B$3="NYSEG",INDEX('BCA Inputs'!$X$14:$X$54,MATCH(I758,'BCA Inputs'!$M$14:$M$54,0))*P758+INDEX('BCA Inputs'!$Y$14:$Y$54,MATCH(I758,'BCA Inputs'!$M$14:$M$54,0))*O758+INDEX('BCA Inputs'!$Z$14:$Z$54,MATCH(I758,'BCA Inputs'!$M$14:$M$54,0))*Q758+INDEX('BCA Inputs'!$AA$14:$AA$54,MATCH(I758,'BCA Inputs'!$M$14:$M$54,0))*F758+INDEX('BCA Inputs'!$AB$14:$AB$54,MATCH(I758,'BCA Inputs'!$M$14:$M$54,0))*G758,IF($B$3="RG&amp;E",INDEX('BCA Inputs'!$BG$14:$BG$54,MATCH(I758,'BCA Inputs'!$AW$14:$AW$54,0))*P758+INDEX('BCA Inputs'!$BH$14:$BH$54,MATCH(I758,'BCA Inputs'!$AW$14:$AW$54,0))*O758+INDEX('BCA Inputs'!$BI$14:$BI$54,MATCH(I758,'BCA Inputs'!$AW$14:$AW$54,0))*Q758+INDEX('BCA Inputs'!$BJ$14:$BJ$54,MATCH(I758,'BCA Inputs'!$AW$14:$AW$54,0))*F758+INDEX('BCA Inputs'!$BK$14:$BK$54,MATCH(I758,'BCA Inputs'!$AW$14:$AW$54,0))*G758,"")),"")</f>
        <v/>
      </c>
      <c r="AA758" s="237" t="str">
        <f t="shared" si="115"/>
        <v/>
      </c>
      <c r="AC758" s="238" t="str">
        <f>IFERROR((K758+R758)+IF($B$3="NYSEG",INDEX('BCA Inputs'!$AI$14:$AI$54,MATCH(I758,'BCA Inputs'!$M$14:$M$54,0))*P758+INDEX('BCA Inputs'!$AJ$14:$AJ$54,MATCH(I758,'BCA Inputs'!$M$14:$M$54,0))*Q758,IF($B$3="RG&amp;E",INDEX('BCA Inputs'!$BR$14:$BR$54,MATCH(I758,'BCA Inputs'!$AW$14:$AW$54,0))*P758+INDEX('BCA Inputs'!$BS$14:$BS$54,MATCH(I758,'BCA Inputs'!$AW$14:$AW$54,0))*Q758,"")),"")</f>
        <v/>
      </c>
      <c r="AD758" s="181" t="str">
        <f>IFERROR(IF($B$3="NYSEG",INDEX('BCA Inputs'!$AD$14:$AD$54,MATCH(I758,'BCA Inputs'!$M$14:$M$54,0))*P758+INDEX('BCA Inputs'!$AE$14:$AE$54,MATCH(I758,'BCA Inputs'!$M$14:$M$54,0))*O758+INDEX('BCA Inputs'!$AF$14:$AF$54,MATCH(I758,'BCA Inputs'!$M$14:$M$54,0))*Q758+INDEX('BCA Inputs'!$AG$14:$AG$54,MATCH(I758,'BCA Inputs'!$M$14:$M$54,0))*F758+INDEX('BCA Inputs'!$AH$14:$AH$54,MATCH(I758,'BCA Inputs'!$M$14:$M$54,0))*G758,IF($B$3="RG&amp;E",INDEX('BCA Inputs'!$BM$14:$BM$54,MATCH(I758,'BCA Inputs'!$AW$14:$AW$54,0))*P758+INDEX('BCA Inputs'!$BN$14:$BN$54,MATCH(I758,'BCA Inputs'!$AW$14:$AW$54,0))*O758+INDEX('BCA Inputs'!$BO$14:$BO$54,MATCH(I758,'BCA Inputs'!$AW$14:$AW$54,0))*Q758+INDEX('BCA Inputs'!$BP$14:$BP$54,MATCH(I758,'BCA Inputs'!$AW$14:$AW$54,0))*F758+INDEX('BCA Inputs'!$BQ$14:$BQ$54,MATCH(I758,'BCA Inputs'!$AW$14:$AW$54,0))*G758,"")),"")</f>
        <v/>
      </c>
      <c r="AE758" s="237" t="str">
        <f t="shared" si="116"/>
        <v/>
      </c>
      <c r="AF758" s="198">
        <f t="shared" si="118"/>
        <v>0</v>
      </c>
      <c r="AG758" s="239">
        <f t="shared" si="119"/>
        <v>0</v>
      </c>
    </row>
    <row r="759" spans="1:33">
      <c r="A759" s="228"/>
      <c r="B759" s="176"/>
      <c r="C759" s="229"/>
      <c r="D759" s="230"/>
      <c r="E759" s="230"/>
      <c r="F759" s="230"/>
      <c r="G759" s="230"/>
      <c r="H759" s="231"/>
      <c r="I759" s="231"/>
      <c r="J759" s="232"/>
      <c r="K759" s="232"/>
      <c r="L759" s="232"/>
      <c r="M759" s="181">
        <f t="shared" si="117"/>
        <v>0</v>
      </c>
      <c r="N759" s="181">
        <f>IF(H759="",0,H759*I759*'Avoided Water Savings Cost'!$C$16)</f>
        <v>0</v>
      </c>
      <c r="O759" s="545">
        <f>IF(C759="",0,IF($B$3="NYSEG",C759/(1-'Avoided Electric Costs 2020'!$W$21),IF($B$3="RG&amp;E",C759/(1-'Avoided Electric Costs 2020'!$X$21),"")))</f>
        <v>0</v>
      </c>
      <c r="P759" s="546">
        <f>IF(D759="",0,IF($B$3="NYSEG",D759/(1-'Avoided Electric Costs 2020'!$W$21),IF($B$3="RG&amp;E",D759/(1-'Avoided Electric Costs 2020'!$X$21),"")))</f>
        <v>0</v>
      </c>
      <c r="Q759" s="546">
        <f>IF(E759="",0,IF($B$3="NYSEG",E759/(1-'Avoided Natural Gas Costs 2020'!$J$34),IF($B$3="RG&amp;E",E759/(1-'Avoided Natural Gas Costs 2020'!$K$34),"")))</f>
        <v>0</v>
      </c>
      <c r="R759" s="233" t="str">
        <f>IFERROR(IF(P759*'BCA Inputs'!$C$1+Q759*'BCA Inputs'!$C$2+F759*'BCA Inputs'!$C$2+G759*'BCA Inputs'!$C$2=0,"",P759*'BCA Inputs'!$C$1+Q759*'BCA Inputs'!$C$2+F759*'BCA Inputs'!$C$2+G759*'BCA Inputs'!$C$2),"")</f>
        <v/>
      </c>
      <c r="S759" s="181" t="str">
        <f t="shared" si="110"/>
        <v/>
      </c>
      <c r="T759" s="181" t="str">
        <f>IFERROR(IF($B$3="NYSEG",(INDEX('BCA Inputs'!$N$14:$N$54,MATCH(I759,'BCA Inputs'!$M$14:$M$54,0))*P759+INDEX('BCA Inputs'!$O$14:$O$54,MATCH(I759,'BCA Inputs'!$M$14:$M$54,0))*O759+INDEX('BCA Inputs'!P:P,MATCH(I759,'BCA Inputs'!M:M,0))*Q759+INDEX('BCA Inputs'!Q:Q,MATCH(I759,'BCA Inputs'!M:M,0))*F759+INDEX('BCA Inputs'!R:R,MATCH(I759,'BCA Inputs'!M:M,0))*G759)+L759+N759,IF($B$3="RG&amp;E",(INDEX('BCA Inputs'!$AX$14:$AX$54,MATCH(I759,'BCA Inputs'!$AW$14:$AW$54,0))*P759+INDEX('BCA Inputs'!$AY$14:$AY$54,MATCH(I759,'BCA Inputs'!$AW$14:$AW$54,0))*O759+INDEX('BCA Inputs'!$AZ$14:$AZ$54,MATCH(I759,'BCA Inputs'!$AW$14:$AW$54,0))*Q759+INDEX('BCA Inputs'!$BA$14:$BA$54,MATCH(I759,'BCA Inputs'!$AW$14:$AW$54,0))*F759+INDEX('BCA Inputs'!$BB$14:$BB$54,MATCH(I759,'BCA Inputs'!$AW$14:$AW$54,0))*G759)+L759+N759,"")),"")</f>
        <v/>
      </c>
      <c r="U759" s="234" t="str">
        <f t="shared" si="111"/>
        <v/>
      </c>
      <c r="V759" s="234" t="str">
        <f t="shared" si="112"/>
        <v/>
      </c>
      <c r="W759" s="234" t="str">
        <f t="shared" si="113"/>
        <v/>
      </c>
      <c r="Y759" s="235" t="str">
        <f t="shared" si="114"/>
        <v/>
      </c>
      <c r="Z759" s="236" t="str">
        <f>IFERROR(IF($B$3="NYSEG",INDEX('BCA Inputs'!$X$14:$X$54,MATCH(I759,'BCA Inputs'!$M$14:$M$54,0))*P759+INDEX('BCA Inputs'!$Y$14:$Y$54,MATCH(I759,'BCA Inputs'!$M$14:$M$54,0))*O759+INDEX('BCA Inputs'!$Z$14:$Z$54,MATCH(I759,'BCA Inputs'!$M$14:$M$54,0))*Q759+INDEX('BCA Inputs'!$AA$14:$AA$54,MATCH(I759,'BCA Inputs'!$M$14:$M$54,0))*F759+INDEX('BCA Inputs'!$AB$14:$AB$54,MATCH(I759,'BCA Inputs'!$M$14:$M$54,0))*G759,IF($B$3="RG&amp;E",INDEX('BCA Inputs'!$BG$14:$BG$54,MATCH(I759,'BCA Inputs'!$AW$14:$AW$54,0))*P759+INDEX('BCA Inputs'!$BH$14:$BH$54,MATCH(I759,'BCA Inputs'!$AW$14:$AW$54,0))*O759+INDEX('BCA Inputs'!$BI$14:$BI$54,MATCH(I759,'BCA Inputs'!$AW$14:$AW$54,0))*Q759+INDEX('BCA Inputs'!$BJ$14:$BJ$54,MATCH(I759,'BCA Inputs'!$AW$14:$AW$54,0))*F759+INDEX('BCA Inputs'!$BK$14:$BK$54,MATCH(I759,'BCA Inputs'!$AW$14:$AW$54,0))*G759,"")),"")</f>
        <v/>
      </c>
      <c r="AA759" s="237" t="str">
        <f t="shared" si="115"/>
        <v/>
      </c>
      <c r="AC759" s="238" t="str">
        <f>IFERROR((K759+R759)+IF($B$3="NYSEG",INDEX('BCA Inputs'!$AI$14:$AI$54,MATCH(I759,'BCA Inputs'!$M$14:$M$54,0))*P759+INDEX('BCA Inputs'!$AJ$14:$AJ$54,MATCH(I759,'BCA Inputs'!$M$14:$M$54,0))*Q759,IF($B$3="RG&amp;E",INDEX('BCA Inputs'!$BR$14:$BR$54,MATCH(I759,'BCA Inputs'!$AW$14:$AW$54,0))*P759+INDEX('BCA Inputs'!$BS$14:$BS$54,MATCH(I759,'BCA Inputs'!$AW$14:$AW$54,0))*Q759,"")),"")</f>
        <v/>
      </c>
      <c r="AD759" s="181" t="str">
        <f>IFERROR(IF($B$3="NYSEG",INDEX('BCA Inputs'!$AD$14:$AD$54,MATCH(I759,'BCA Inputs'!$M$14:$M$54,0))*P759+INDEX('BCA Inputs'!$AE$14:$AE$54,MATCH(I759,'BCA Inputs'!$M$14:$M$54,0))*O759+INDEX('BCA Inputs'!$AF$14:$AF$54,MATCH(I759,'BCA Inputs'!$M$14:$M$54,0))*Q759+INDEX('BCA Inputs'!$AG$14:$AG$54,MATCH(I759,'BCA Inputs'!$M$14:$M$54,0))*F759+INDEX('BCA Inputs'!$AH$14:$AH$54,MATCH(I759,'BCA Inputs'!$M$14:$M$54,0))*G759,IF($B$3="RG&amp;E",INDEX('BCA Inputs'!$BM$14:$BM$54,MATCH(I759,'BCA Inputs'!$AW$14:$AW$54,0))*P759+INDEX('BCA Inputs'!$BN$14:$BN$54,MATCH(I759,'BCA Inputs'!$AW$14:$AW$54,0))*O759+INDEX('BCA Inputs'!$BO$14:$BO$54,MATCH(I759,'BCA Inputs'!$AW$14:$AW$54,0))*Q759+INDEX('BCA Inputs'!$BP$14:$BP$54,MATCH(I759,'BCA Inputs'!$AW$14:$AW$54,0))*F759+INDEX('BCA Inputs'!$BQ$14:$BQ$54,MATCH(I759,'BCA Inputs'!$AW$14:$AW$54,0))*G759,"")),"")</f>
        <v/>
      </c>
      <c r="AE759" s="237" t="str">
        <f t="shared" si="116"/>
        <v/>
      </c>
      <c r="AF759" s="198">
        <f t="shared" si="118"/>
        <v>0</v>
      </c>
      <c r="AG759" s="239">
        <f t="shared" si="119"/>
        <v>0</v>
      </c>
    </row>
    <row r="760" spans="1:33">
      <c r="A760" s="228"/>
      <c r="B760" s="176"/>
      <c r="C760" s="229"/>
      <c r="D760" s="230"/>
      <c r="E760" s="230"/>
      <c r="F760" s="230"/>
      <c r="G760" s="230"/>
      <c r="H760" s="231"/>
      <c r="I760" s="231"/>
      <c r="J760" s="232"/>
      <c r="K760" s="232"/>
      <c r="L760" s="232"/>
      <c r="M760" s="181">
        <f t="shared" si="117"/>
        <v>0</v>
      </c>
      <c r="N760" s="181">
        <f>IF(H760="",0,H760*I760*'Avoided Water Savings Cost'!$C$16)</f>
        <v>0</v>
      </c>
      <c r="O760" s="545">
        <f>IF(C760="",0,IF($B$3="NYSEG",C760/(1-'Avoided Electric Costs 2020'!$W$21),IF($B$3="RG&amp;E",C760/(1-'Avoided Electric Costs 2020'!$X$21),"")))</f>
        <v>0</v>
      </c>
      <c r="P760" s="546">
        <f>IF(D760="",0,IF($B$3="NYSEG",D760/(1-'Avoided Electric Costs 2020'!$W$21),IF($B$3="RG&amp;E",D760/(1-'Avoided Electric Costs 2020'!$X$21),"")))</f>
        <v>0</v>
      </c>
      <c r="Q760" s="546">
        <f>IF(E760="",0,IF($B$3="NYSEG",E760/(1-'Avoided Natural Gas Costs 2020'!$J$34),IF($B$3="RG&amp;E",E760/(1-'Avoided Natural Gas Costs 2020'!$K$34),"")))</f>
        <v>0</v>
      </c>
      <c r="R760" s="233" t="str">
        <f>IFERROR(IF(P760*'BCA Inputs'!$C$1+Q760*'BCA Inputs'!$C$2+F760*'BCA Inputs'!$C$2+G760*'BCA Inputs'!$C$2=0,"",P760*'BCA Inputs'!$C$1+Q760*'BCA Inputs'!$C$2+F760*'BCA Inputs'!$C$2+G760*'BCA Inputs'!$C$2),"")</f>
        <v/>
      </c>
      <c r="S760" s="181" t="str">
        <f t="shared" si="110"/>
        <v/>
      </c>
      <c r="T760" s="181" t="str">
        <f>IFERROR(IF($B$3="NYSEG",(INDEX('BCA Inputs'!$N$14:$N$54,MATCH(I760,'BCA Inputs'!$M$14:$M$54,0))*P760+INDEX('BCA Inputs'!$O$14:$O$54,MATCH(I760,'BCA Inputs'!$M$14:$M$54,0))*O760+INDEX('BCA Inputs'!P:P,MATCH(I760,'BCA Inputs'!M:M,0))*Q760+INDEX('BCA Inputs'!Q:Q,MATCH(I760,'BCA Inputs'!M:M,0))*F760+INDEX('BCA Inputs'!R:R,MATCH(I760,'BCA Inputs'!M:M,0))*G760)+L760+N760,IF($B$3="RG&amp;E",(INDEX('BCA Inputs'!$AX$14:$AX$54,MATCH(I760,'BCA Inputs'!$AW$14:$AW$54,0))*P760+INDEX('BCA Inputs'!$AY$14:$AY$54,MATCH(I760,'BCA Inputs'!$AW$14:$AW$54,0))*O760+INDEX('BCA Inputs'!$AZ$14:$AZ$54,MATCH(I760,'BCA Inputs'!$AW$14:$AW$54,0))*Q760+INDEX('BCA Inputs'!$BA$14:$BA$54,MATCH(I760,'BCA Inputs'!$AW$14:$AW$54,0))*F760+INDEX('BCA Inputs'!$BB$14:$BB$54,MATCH(I760,'BCA Inputs'!$AW$14:$AW$54,0))*G760)+L760+N760,"")),"")</f>
        <v/>
      </c>
      <c r="U760" s="234" t="str">
        <f t="shared" si="111"/>
        <v/>
      </c>
      <c r="V760" s="234" t="str">
        <f t="shared" si="112"/>
        <v/>
      </c>
      <c r="W760" s="234" t="str">
        <f t="shared" si="113"/>
        <v/>
      </c>
      <c r="Y760" s="235" t="str">
        <f t="shared" si="114"/>
        <v/>
      </c>
      <c r="Z760" s="236" t="str">
        <f>IFERROR(IF($B$3="NYSEG",INDEX('BCA Inputs'!$X$14:$X$54,MATCH(I760,'BCA Inputs'!$M$14:$M$54,0))*P760+INDEX('BCA Inputs'!$Y$14:$Y$54,MATCH(I760,'BCA Inputs'!$M$14:$M$54,0))*O760+INDEX('BCA Inputs'!$Z$14:$Z$54,MATCH(I760,'BCA Inputs'!$M$14:$M$54,0))*Q760+INDEX('BCA Inputs'!$AA$14:$AA$54,MATCH(I760,'BCA Inputs'!$M$14:$M$54,0))*F760+INDEX('BCA Inputs'!$AB$14:$AB$54,MATCH(I760,'BCA Inputs'!$M$14:$M$54,0))*G760,IF($B$3="RG&amp;E",INDEX('BCA Inputs'!$BG$14:$BG$54,MATCH(I760,'BCA Inputs'!$AW$14:$AW$54,0))*P760+INDEX('BCA Inputs'!$BH$14:$BH$54,MATCH(I760,'BCA Inputs'!$AW$14:$AW$54,0))*O760+INDEX('BCA Inputs'!$BI$14:$BI$54,MATCH(I760,'BCA Inputs'!$AW$14:$AW$54,0))*Q760+INDEX('BCA Inputs'!$BJ$14:$BJ$54,MATCH(I760,'BCA Inputs'!$AW$14:$AW$54,0))*F760+INDEX('BCA Inputs'!$BK$14:$BK$54,MATCH(I760,'BCA Inputs'!$AW$14:$AW$54,0))*G760,"")),"")</f>
        <v/>
      </c>
      <c r="AA760" s="237" t="str">
        <f t="shared" si="115"/>
        <v/>
      </c>
      <c r="AC760" s="238" t="str">
        <f>IFERROR((K760+R760)+IF($B$3="NYSEG",INDEX('BCA Inputs'!$AI$14:$AI$54,MATCH(I760,'BCA Inputs'!$M$14:$M$54,0))*P760+INDEX('BCA Inputs'!$AJ$14:$AJ$54,MATCH(I760,'BCA Inputs'!$M$14:$M$54,0))*Q760,IF($B$3="RG&amp;E",INDEX('BCA Inputs'!$BR$14:$BR$54,MATCH(I760,'BCA Inputs'!$AW$14:$AW$54,0))*P760+INDEX('BCA Inputs'!$BS$14:$BS$54,MATCH(I760,'BCA Inputs'!$AW$14:$AW$54,0))*Q760,"")),"")</f>
        <v/>
      </c>
      <c r="AD760" s="181" t="str">
        <f>IFERROR(IF($B$3="NYSEG",INDEX('BCA Inputs'!$AD$14:$AD$54,MATCH(I760,'BCA Inputs'!$M$14:$M$54,0))*P760+INDEX('BCA Inputs'!$AE$14:$AE$54,MATCH(I760,'BCA Inputs'!$M$14:$M$54,0))*O760+INDEX('BCA Inputs'!$AF$14:$AF$54,MATCH(I760,'BCA Inputs'!$M$14:$M$54,0))*Q760+INDEX('BCA Inputs'!$AG$14:$AG$54,MATCH(I760,'BCA Inputs'!$M$14:$M$54,0))*F760+INDEX('BCA Inputs'!$AH$14:$AH$54,MATCH(I760,'BCA Inputs'!$M$14:$M$54,0))*G760,IF($B$3="RG&amp;E",INDEX('BCA Inputs'!$BM$14:$BM$54,MATCH(I760,'BCA Inputs'!$AW$14:$AW$54,0))*P760+INDEX('BCA Inputs'!$BN$14:$BN$54,MATCH(I760,'BCA Inputs'!$AW$14:$AW$54,0))*O760+INDEX('BCA Inputs'!$BO$14:$BO$54,MATCH(I760,'BCA Inputs'!$AW$14:$AW$54,0))*Q760+INDEX('BCA Inputs'!$BP$14:$BP$54,MATCH(I760,'BCA Inputs'!$AW$14:$AW$54,0))*F760+INDEX('BCA Inputs'!$BQ$14:$BQ$54,MATCH(I760,'BCA Inputs'!$AW$14:$AW$54,0))*G760,"")),"")</f>
        <v/>
      </c>
      <c r="AE760" s="237" t="str">
        <f t="shared" si="116"/>
        <v/>
      </c>
      <c r="AF760" s="198">
        <f t="shared" si="118"/>
        <v>0</v>
      </c>
      <c r="AG760" s="239">
        <f t="shared" si="119"/>
        <v>0</v>
      </c>
    </row>
    <row r="761" spans="1:33">
      <c r="A761" s="228"/>
      <c r="B761" s="176"/>
      <c r="C761" s="229"/>
      <c r="D761" s="230"/>
      <c r="E761" s="230"/>
      <c r="F761" s="230"/>
      <c r="G761" s="230"/>
      <c r="H761" s="231"/>
      <c r="I761" s="231"/>
      <c r="J761" s="232"/>
      <c r="K761" s="232"/>
      <c r="L761" s="232"/>
      <c r="M761" s="181">
        <f t="shared" si="117"/>
        <v>0</v>
      </c>
      <c r="N761" s="181">
        <f>IF(H761="",0,H761*I761*'Avoided Water Savings Cost'!$C$16)</f>
        <v>0</v>
      </c>
      <c r="O761" s="545">
        <f>IF(C761="",0,IF($B$3="NYSEG",C761/(1-'Avoided Electric Costs 2020'!$W$21),IF($B$3="RG&amp;E",C761/(1-'Avoided Electric Costs 2020'!$X$21),"")))</f>
        <v>0</v>
      </c>
      <c r="P761" s="546">
        <f>IF(D761="",0,IF($B$3="NYSEG",D761/(1-'Avoided Electric Costs 2020'!$W$21),IF($B$3="RG&amp;E",D761/(1-'Avoided Electric Costs 2020'!$X$21),"")))</f>
        <v>0</v>
      </c>
      <c r="Q761" s="546">
        <f>IF(E761="",0,IF($B$3="NYSEG",E761/(1-'Avoided Natural Gas Costs 2020'!$J$34),IF($B$3="RG&amp;E",E761/(1-'Avoided Natural Gas Costs 2020'!$K$34),"")))</f>
        <v>0</v>
      </c>
      <c r="R761" s="233" t="str">
        <f>IFERROR(IF(P761*'BCA Inputs'!$C$1+Q761*'BCA Inputs'!$C$2+F761*'BCA Inputs'!$C$2+G761*'BCA Inputs'!$C$2=0,"",P761*'BCA Inputs'!$C$1+Q761*'BCA Inputs'!$C$2+F761*'BCA Inputs'!$C$2+G761*'BCA Inputs'!$C$2),"")</f>
        <v/>
      </c>
      <c r="S761" s="181" t="str">
        <f t="shared" si="110"/>
        <v/>
      </c>
      <c r="T761" s="181" t="str">
        <f>IFERROR(IF($B$3="NYSEG",(INDEX('BCA Inputs'!$N$14:$N$54,MATCH(I761,'BCA Inputs'!$M$14:$M$54,0))*P761+INDEX('BCA Inputs'!$O$14:$O$54,MATCH(I761,'BCA Inputs'!$M$14:$M$54,0))*O761+INDEX('BCA Inputs'!P:P,MATCH(I761,'BCA Inputs'!M:M,0))*Q761+INDEX('BCA Inputs'!Q:Q,MATCH(I761,'BCA Inputs'!M:M,0))*F761+INDEX('BCA Inputs'!R:R,MATCH(I761,'BCA Inputs'!M:M,0))*G761)+L761+N761,IF($B$3="RG&amp;E",(INDEX('BCA Inputs'!$AX$14:$AX$54,MATCH(I761,'BCA Inputs'!$AW$14:$AW$54,0))*P761+INDEX('BCA Inputs'!$AY$14:$AY$54,MATCH(I761,'BCA Inputs'!$AW$14:$AW$54,0))*O761+INDEX('BCA Inputs'!$AZ$14:$AZ$54,MATCH(I761,'BCA Inputs'!$AW$14:$AW$54,0))*Q761+INDEX('BCA Inputs'!$BA$14:$BA$54,MATCH(I761,'BCA Inputs'!$AW$14:$AW$54,0))*F761+INDEX('BCA Inputs'!$BB$14:$BB$54,MATCH(I761,'BCA Inputs'!$AW$14:$AW$54,0))*G761)+L761+N761,"")),"")</f>
        <v/>
      </c>
      <c r="U761" s="234" t="str">
        <f t="shared" si="111"/>
        <v/>
      </c>
      <c r="V761" s="234" t="str">
        <f t="shared" si="112"/>
        <v/>
      </c>
      <c r="W761" s="234" t="str">
        <f t="shared" si="113"/>
        <v/>
      </c>
      <c r="Y761" s="235" t="str">
        <f t="shared" si="114"/>
        <v/>
      </c>
      <c r="Z761" s="236" t="str">
        <f>IFERROR(IF($B$3="NYSEG",INDEX('BCA Inputs'!$X$14:$X$54,MATCH(I761,'BCA Inputs'!$M$14:$M$54,0))*P761+INDEX('BCA Inputs'!$Y$14:$Y$54,MATCH(I761,'BCA Inputs'!$M$14:$M$54,0))*O761+INDEX('BCA Inputs'!$Z$14:$Z$54,MATCH(I761,'BCA Inputs'!$M$14:$M$54,0))*Q761+INDEX('BCA Inputs'!$AA$14:$AA$54,MATCH(I761,'BCA Inputs'!$M$14:$M$54,0))*F761+INDEX('BCA Inputs'!$AB$14:$AB$54,MATCH(I761,'BCA Inputs'!$M$14:$M$54,0))*G761,IF($B$3="RG&amp;E",INDEX('BCA Inputs'!$BG$14:$BG$54,MATCH(I761,'BCA Inputs'!$AW$14:$AW$54,0))*P761+INDEX('BCA Inputs'!$BH$14:$BH$54,MATCH(I761,'BCA Inputs'!$AW$14:$AW$54,0))*O761+INDEX('BCA Inputs'!$BI$14:$BI$54,MATCH(I761,'BCA Inputs'!$AW$14:$AW$54,0))*Q761+INDEX('BCA Inputs'!$BJ$14:$BJ$54,MATCH(I761,'BCA Inputs'!$AW$14:$AW$54,0))*F761+INDEX('BCA Inputs'!$BK$14:$BK$54,MATCH(I761,'BCA Inputs'!$AW$14:$AW$54,0))*G761,"")),"")</f>
        <v/>
      </c>
      <c r="AA761" s="237" t="str">
        <f t="shared" si="115"/>
        <v/>
      </c>
      <c r="AC761" s="238" t="str">
        <f>IFERROR((K761+R761)+IF($B$3="NYSEG",INDEX('BCA Inputs'!$AI$14:$AI$54,MATCH(I761,'BCA Inputs'!$M$14:$M$54,0))*P761+INDEX('BCA Inputs'!$AJ$14:$AJ$54,MATCH(I761,'BCA Inputs'!$M$14:$M$54,0))*Q761,IF($B$3="RG&amp;E",INDEX('BCA Inputs'!$BR$14:$BR$54,MATCH(I761,'BCA Inputs'!$AW$14:$AW$54,0))*P761+INDEX('BCA Inputs'!$BS$14:$BS$54,MATCH(I761,'BCA Inputs'!$AW$14:$AW$54,0))*Q761,"")),"")</f>
        <v/>
      </c>
      <c r="AD761" s="181" t="str">
        <f>IFERROR(IF($B$3="NYSEG",INDEX('BCA Inputs'!$AD$14:$AD$54,MATCH(I761,'BCA Inputs'!$M$14:$M$54,0))*P761+INDEX('BCA Inputs'!$AE$14:$AE$54,MATCH(I761,'BCA Inputs'!$M$14:$M$54,0))*O761+INDEX('BCA Inputs'!$AF$14:$AF$54,MATCH(I761,'BCA Inputs'!$M$14:$M$54,0))*Q761+INDEX('BCA Inputs'!$AG$14:$AG$54,MATCH(I761,'BCA Inputs'!$M$14:$M$54,0))*F761+INDEX('BCA Inputs'!$AH$14:$AH$54,MATCH(I761,'BCA Inputs'!$M$14:$M$54,0))*G761,IF($B$3="RG&amp;E",INDEX('BCA Inputs'!$BM$14:$BM$54,MATCH(I761,'BCA Inputs'!$AW$14:$AW$54,0))*P761+INDEX('BCA Inputs'!$BN$14:$BN$54,MATCH(I761,'BCA Inputs'!$AW$14:$AW$54,0))*O761+INDEX('BCA Inputs'!$BO$14:$BO$54,MATCH(I761,'BCA Inputs'!$AW$14:$AW$54,0))*Q761+INDEX('BCA Inputs'!$BP$14:$BP$54,MATCH(I761,'BCA Inputs'!$AW$14:$AW$54,0))*F761+INDEX('BCA Inputs'!$BQ$14:$BQ$54,MATCH(I761,'BCA Inputs'!$AW$14:$AW$54,0))*G761,"")),"")</f>
        <v/>
      </c>
      <c r="AE761" s="237" t="str">
        <f t="shared" si="116"/>
        <v/>
      </c>
      <c r="AF761" s="198">
        <f t="shared" si="118"/>
        <v>0</v>
      </c>
      <c r="AG761" s="239">
        <f t="shared" si="119"/>
        <v>0</v>
      </c>
    </row>
    <row r="762" spans="1:33">
      <c r="A762" s="228"/>
      <c r="B762" s="176"/>
      <c r="C762" s="229"/>
      <c r="D762" s="230"/>
      <c r="E762" s="230"/>
      <c r="F762" s="230"/>
      <c r="G762" s="230"/>
      <c r="H762" s="231"/>
      <c r="I762" s="231"/>
      <c r="J762" s="232"/>
      <c r="K762" s="232"/>
      <c r="L762" s="232"/>
      <c r="M762" s="181">
        <f t="shared" si="117"/>
        <v>0</v>
      </c>
      <c r="N762" s="181">
        <f>IF(H762="",0,H762*I762*'Avoided Water Savings Cost'!$C$16)</f>
        <v>0</v>
      </c>
      <c r="O762" s="545">
        <f>IF(C762="",0,IF($B$3="NYSEG",C762/(1-'Avoided Electric Costs 2020'!$W$21),IF($B$3="RG&amp;E",C762/(1-'Avoided Electric Costs 2020'!$X$21),"")))</f>
        <v>0</v>
      </c>
      <c r="P762" s="546">
        <f>IF(D762="",0,IF($B$3="NYSEG",D762/(1-'Avoided Electric Costs 2020'!$W$21),IF($B$3="RG&amp;E",D762/(1-'Avoided Electric Costs 2020'!$X$21),"")))</f>
        <v>0</v>
      </c>
      <c r="Q762" s="546">
        <f>IF(E762="",0,IF($B$3="NYSEG",E762/(1-'Avoided Natural Gas Costs 2020'!$J$34),IF($B$3="RG&amp;E",E762/(1-'Avoided Natural Gas Costs 2020'!$K$34),"")))</f>
        <v>0</v>
      </c>
      <c r="R762" s="233" t="str">
        <f>IFERROR(IF(P762*'BCA Inputs'!$C$1+Q762*'BCA Inputs'!$C$2+F762*'BCA Inputs'!$C$2+G762*'BCA Inputs'!$C$2=0,"",P762*'BCA Inputs'!$C$1+Q762*'BCA Inputs'!$C$2+F762*'BCA Inputs'!$C$2+G762*'BCA Inputs'!$C$2),"")</f>
        <v/>
      </c>
      <c r="S762" s="181" t="str">
        <f t="shared" si="110"/>
        <v/>
      </c>
      <c r="T762" s="181" t="str">
        <f>IFERROR(IF($B$3="NYSEG",(INDEX('BCA Inputs'!$N$14:$N$54,MATCH(I762,'BCA Inputs'!$M$14:$M$54,0))*P762+INDEX('BCA Inputs'!$O$14:$O$54,MATCH(I762,'BCA Inputs'!$M$14:$M$54,0))*O762+INDEX('BCA Inputs'!P:P,MATCH(I762,'BCA Inputs'!M:M,0))*Q762+INDEX('BCA Inputs'!Q:Q,MATCH(I762,'BCA Inputs'!M:M,0))*F762+INDEX('BCA Inputs'!R:R,MATCH(I762,'BCA Inputs'!M:M,0))*G762)+L762+N762,IF($B$3="RG&amp;E",(INDEX('BCA Inputs'!$AX$14:$AX$54,MATCH(I762,'BCA Inputs'!$AW$14:$AW$54,0))*P762+INDEX('BCA Inputs'!$AY$14:$AY$54,MATCH(I762,'BCA Inputs'!$AW$14:$AW$54,0))*O762+INDEX('BCA Inputs'!$AZ$14:$AZ$54,MATCH(I762,'BCA Inputs'!$AW$14:$AW$54,0))*Q762+INDEX('BCA Inputs'!$BA$14:$BA$54,MATCH(I762,'BCA Inputs'!$AW$14:$AW$54,0))*F762+INDEX('BCA Inputs'!$BB$14:$BB$54,MATCH(I762,'BCA Inputs'!$AW$14:$AW$54,0))*G762)+L762+N762,"")),"")</f>
        <v/>
      </c>
      <c r="U762" s="234" t="str">
        <f t="shared" si="111"/>
        <v/>
      </c>
      <c r="V762" s="234" t="str">
        <f t="shared" si="112"/>
        <v/>
      </c>
      <c r="W762" s="234" t="str">
        <f t="shared" si="113"/>
        <v/>
      </c>
      <c r="Y762" s="235" t="str">
        <f t="shared" si="114"/>
        <v/>
      </c>
      <c r="Z762" s="236" t="str">
        <f>IFERROR(IF($B$3="NYSEG",INDEX('BCA Inputs'!$X$14:$X$54,MATCH(I762,'BCA Inputs'!$M$14:$M$54,0))*P762+INDEX('BCA Inputs'!$Y$14:$Y$54,MATCH(I762,'BCA Inputs'!$M$14:$M$54,0))*O762+INDEX('BCA Inputs'!$Z$14:$Z$54,MATCH(I762,'BCA Inputs'!$M$14:$M$54,0))*Q762+INDEX('BCA Inputs'!$AA$14:$AA$54,MATCH(I762,'BCA Inputs'!$M$14:$M$54,0))*F762+INDEX('BCA Inputs'!$AB$14:$AB$54,MATCH(I762,'BCA Inputs'!$M$14:$M$54,0))*G762,IF($B$3="RG&amp;E",INDEX('BCA Inputs'!$BG$14:$BG$54,MATCH(I762,'BCA Inputs'!$AW$14:$AW$54,0))*P762+INDEX('BCA Inputs'!$BH$14:$BH$54,MATCH(I762,'BCA Inputs'!$AW$14:$AW$54,0))*O762+INDEX('BCA Inputs'!$BI$14:$BI$54,MATCH(I762,'BCA Inputs'!$AW$14:$AW$54,0))*Q762+INDEX('BCA Inputs'!$BJ$14:$BJ$54,MATCH(I762,'BCA Inputs'!$AW$14:$AW$54,0))*F762+INDEX('BCA Inputs'!$BK$14:$BK$54,MATCH(I762,'BCA Inputs'!$AW$14:$AW$54,0))*G762,"")),"")</f>
        <v/>
      </c>
      <c r="AA762" s="237" t="str">
        <f t="shared" si="115"/>
        <v/>
      </c>
      <c r="AC762" s="238" t="str">
        <f>IFERROR((K762+R762)+IF($B$3="NYSEG",INDEX('BCA Inputs'!$AI$14:$AI$54,MATCH(I762,'BCA Inputs'!$M$14:$M$54,0))*P762+INDEX('BCA Inputs'!$AJ$14:$AJ$54,MATCH(I762,'BCA Inputs'!$M$14:$M$54,0))*Q762,IF($B$3="RG&amp;E",INDEX('BCA Inputs'!$BR$14:$BR$54,MATCH(I762,'BCA Inputs'!$AW$14:$AW$54,0))*P762+INDEX('BCA Inputs'!$BS$14:$BS$54,MATCH(I762,'BCA Inputs'!$AW$14:$AW$54,0))*Q762,"")),"")</f>
        <v/>
      </c>
      <c r="AD762" s="181" t="str">
        <f>IFERROR(IF($B$3="NYSEG",INDEX('BCA Inputs'!$AD$14:$AD$54,MATCH(I762,'BCA Inputs'!$M$14:$M$54,0))*P762+INDEX('BCA Inputs'!$AE$14:$AE$54,MATCH(I762,'BCA Inputs'!$M$14:$M$54,0))*O762+INDEX('BCA Inputs'!$AF$14:$AF$54,MATCH(I762,'BCA Inputs'!$M$14:$M$54,0))*Q762+INDEX('BCA Inputs'!$AG$14:$AG$54,MATCH(I762,'BCA Inputs'!$M$14:$M$54,0))*F762+INDEX('BCA Inputs'!$AH$14:$AH$54,MATCH(I762,'BCA Inputs'!$M$14:$M$54,0))*G762,IF($B$3="RG&amp;E",INDEX('BCA Inputs'!$BM$14:$BM$54,MATCH(I762,'BCA Inputs'!$AW$14:$AW$54,0))*P762+INDEX('BCA Inputs'!$BN$14:$BN$54,MATCH(I762,'BCA Inputs'!$AW$14:$AW$54,0))*O762+INDEX('BCA Inputs'!$BO$14:$BO$54,MATCH(I762,'BCA Inputs'!$AW$14:$AW$54,0))*Q762+INDEX('BCA Inputs'!$BP$14:$BP$54,MATCH(I762,'BCA Inputs'!$AW$14:$AW$54,0))*F762+INDEX('BCA Inputs'!$BQ$14:$BQ$54,MATCH(I762,'BCA Inputs'!$AW$14:$AW$54,0))*G762,"")),"")</f>
        <v/>
      </c>
      <c r="AE762" s="237" t="str">
        <f t="shared" si="116"/>
        <v/>
      </c>
      <c r="AF762" s="198">
        <f t="shared" si="118"/>
        <v>0</v>
      </c>
      <c r="AG762" s="239">
        <f t="shared" si="119"/>
        <v>0</v>
      </c>
    </row>
    <row r="763" spans="1:33">
      <c r="A763" s="228"/>
      <c r="B763" s="176"/>
      <c r="C763" s="229"/>
      <c r="D763" s="230"/>
      <c r="E763" s="230"/>
      <c r="F763" s="230"/>
      <c r="G763" s="230"/>
      <c r="H763" s="231"/>
      <c r="I763" s="231"/>
      <c r="J763" s="232"/>
      <c r="K763" s="232"/>
      <c r="L763" s="232"/>
      <c r="M763" s="181">
        <f t="shared" si="117"/>
        <v>0</v>
      </c>
      <c r="N763" s="181">
        <f>IF(H763="",0,H763*I763*'Avoided Water Savings Cost'!$C$16)</f>
        <v>0</v>
      </c>
      <c r="O763" s="545">
        <f>IF(C763="",0,IF($B$3="NYSEG",C763/(1-'Avoided Electric Costs 2020'!$W$21),IF($B$3="RG&amp;E",C763/(1-'Avoided Electric Costs 2020'!$X$21),"")))</f>
        <v>0</v>
      </c>
      <c r="P763" s="546">
        <f>IF(D763="",0,IF($B$3="NYSEG",D763/(1-'Avoided Electric Costs 2020'!$W$21),IF($B$3="RG&amp;E",D763/(1-'Avoided Electric Costs 2020'!$X$21),"")))</f>
        <v>0</v>
      </c>
      <c r="Q763" s="546">
        <f>IF(E763="",0,IF($B$3="NYSEG",E763/(1-'Avoided Natural Gas Costs 2020'!$J$34),IF($B$3="RG&amp;E",E763/(1-'Avoided Natural Gas Costs 2020'!$K$34),"")))</f>
        <v>0</v>
      </c>
      <c r="R763" s="233" t="str">
        <f>IFERROR(IF(P763*'BCA Inputs'!$C$1+Q763*'BCA Inputs'!$C$2+F763*'BCA Inputs'!$C$2+G763*'BCA Inputs'!$C$2=0,"",P763*'BCA Inputs'!$C$1+Q763*'BCA Inputs'!$C$2+F763*'BCA Inputs'!$C$2+G763*'BCA Inputs'!$C$2),"")</f>
        <v/>
      </c>
      <c r="S763" s="181" t="str">
        <f t="shared" si="110"/>
        <v/>
      </c>
      <c r="T763" s="181" t="str">
        <f>IFERROR(IF($B$3="NYSEG",(INDEX('BCA Inputs'!$N$14:$N$54,MATCH(I763,'BCA Inputs'!$M$14:$M$54,0))*P763+INDEX('BCA Inputs'!$O$14:$O$54,MATCH(I763,'BCA Inputs'!$M$14:$M$54,0))*O763+INDEX('BCA Inputs'!P:P,MATCH(I763,'BCA Inputs'!M:M,0))*Q763+INDEX('BCA Inputs'!Q:Q,MATCH(I763,'BCA Inputs'!M:M,0))*F763+INDEX('BCA Inputs'!R:R,MATCH(I763,'BCA Inputs'!M:M,0))*G763)+L763+N763,IF($B$3="RG&amp;E",(INDEX('BCA Inputs'!$AX$14:$AX$54,MATCH(I763,'BCA Inputs'!$AW$14:$AW$54,0))*P763+INDEX('BCA Inputs'!$AY$14:$AY$54,MATCH(I763,'BCA Inputs'!$AW$14:$AW$54,0))*O763+INDEX('BCA Inputs'!$AZ$14:$AZ$54,MATCH(I763,'BCA Inputs'!$AW$14:$AW$54,0))*Q763+INDEX('BCA Inputs'!$BA$14:$BA$54,MATCH(I763,'BCA Inputs'!$AW$14:$AW$54,0))*F763+INDEX('BCA Inputs'!$BB$14:$BB$54,MATCH(I763,'BCA Inputs'!$AW$14:$AW$54,0))*G763)+L763+N763,"")),"")</f>
        <v/>
      </c>
      <c r="U763" s="234" t="str">
        <f t="shared" si="111"/>
        <v/>
      </c>
      <c r="V763" s="234" t="str">
        <f t="shared" si="112"/>
        <v/>
      </c>
      <c r="W763" s="234" t="str">
        <f t="shared" si="113"/>
        <v/>
      </c>
      <c r="Y763" s="235" t="str">
        <f t="shared" si="114"/>
        <v/>
      </c>
      <c r="Z763" s="236" t="str">
        <f>IFERROR(IF($B$3="NYSEG",INDEX('BCA Inputs'!$X$14:$X$54,MATCH(I763,'BCA Inputs'!$M$14:$M$54,0))*P763+INDEX('BCA Inputs'!$Y$14:$Y$54,MATCH(I763,'BCA Inputs'!$M$14:$M$54,0))*O763+INDEX('BCA Inputs'!$Z$14:$Z$54,MATCH(I763,'BCA Inputs'!$M$14:$M$54,0))*Q763+INDEX('BCA Inputs'!$AA$14:$AA$54,MATCH(I763,'BCA Inputs'!$M$14:$M$54,0))*F763+INDEX('BCA Inputs'!$AB$14:$AB$54,MATCH(I763,'BCA Inputs'!$M$14:$M$54,0))*G763,IF($B$3="RG&amp;E",INDEX('BCA Inputs'!$BG$14:$BG$54,MATCH(I763,'BCA Inputs'!$AW$14:$AW$54,0))*P763+INDEX('BCA Inputs'!$BH$14:$BH$54,MATCH(I763,'BCA Inputs'!$AW$14:$AW$54,0))*O763+INDEX('BCA Inputs'!$BI$14:$BI$54,MATCH(I763,'BCA Inputs'!$AW$14:$AW$54,0))*Q763+INDEX('BCA Inputs'!$BJ$14:$BJ$54,MATCH(I763,'BCA Inputs'!$AW$14:$AW$54,0))*F763+INDEX('BCA Inputs'!$BK$14:$BK$54,MATCH(I763,'BCA Inputs'!$AW$14:$AW$54,0))*G763,"")),"")</f>
        <v/>
      </c>
      <c r="AA763" s="237" t="str">
        <f t="shared" si="115"/>
        <v/>
      </c>
      <c r="AC763" s="238" t="str">
        <f>IFERROR((K763+R763)+IF($B$3="NYSEG",INDEX('BCA Inputs'!$AI$14:$AI$54,MATCH(I763,'BCA Inputs'!$M$14:$M$54,0))*P763+INDEX('BCA Inputs'!$AJ$14:$AJ$54,MATCH(I763,'BCA Inputs'!$M$14:$M$54,0))*Q763,IF($B$3="RG&amp;E",INDEX('BCA Inputs'!$BR$14:$BR$54,MATCH(I763,'BCA Inputs'!$AW$14:$AW$54,0))*P763+INDEX('BCA Inputs'!$BS$14:$BS$54,MATCH(I763,'BCA Inputs'!$AW$14:$AW$54,0))*Q763,"")),"")</f>
        <v/>
      </c>
      <c r="AD763" s="181" t="str">
        <f>IFERROR(IF($B$3="NYSEG",INDEX('BCA Inputs'!$AD$14:$AD$54,MATCH(I763,'BCA Inputs'!$M$14:$M$54,0))*P763+INDEX('BCA Inputs'!$AE$14:$AE$54,MATCH(I763,'BCA Inputs'!$M$14:$M$54,0))*O763+INDEX('BCA Inputs'!$AF$14:$AF$54,MATCH(I763,'BCA Inputs'!$M$14:$M$54,0))*Q763+INDEX('BCA Inputs'!$AG$14:$AG$54,MATCH(I763,'BCA Inputs'!$M$14:$M$54,0))*F763+INDEX('BCA Inputs'!$AH$14:$AH$54,MATCH(I763,'BCA Inputs'!$M$14:$M$54,0))*G763,IF($B$3="RG&amp;E",INDEX('BCA Inputs'!$BM$14:$BM$54,MATCH(I763,'BCA Inputs'!$AW$14:$AW$54,0))*P763+INDEX('BCA Inputs'!$BN$14:$BN$54,MATCH(I763,'BCA Inputs'!$AW$14:$AW$54,0))*O763+INDEX('BCA Inputs'!$BO$14:$BO$54,MATCH(I763,'BCA Inputs'!$AW$14:$AW$54,0))*Q763+INDEX('BCA Inputs'!$BP$14:$BP$54,MATCH(I763,'BCA Inputs'!$AW$14:$AW$54,0))*F763+INDEX('BCA Inputs'!$BQ$14:$BQ$54,MATCH(I763,'BCA Inputs'!$AW$14:$AW$54,0))*G763,"")),"")</f>
        <v/>
      </c>
      <c r="AE763" s="237" t="str">
        <f t="shared" si="116"/>
        <v/>
      </c>
      <c r="AF763" s="198">
        <f t="shared" si="118"/>
        <v>0</v>
      </c>
      <c r="AG763" s="239">
        <f t="shared" si="119"/>
        <v>0</v>
      </c>
    </row>
    <row r="764" spans="1:33">
      <c r="A764" s="228"/>
      <c r="B764" s="176"/>
      <c r="C764" s="229"/>
      <c r="D764" s="230"/>
      <c r="E764" s="230"/>
      <c r="F764" s="230"/>
      <c r="G764" s="230"/>
      <c r="H764" s="231"/>
      <c r="I764" s="231"/>
      <c r="J764" s="232"/>
      <c r="K764" s="232"/>
      <c r="L764" s="232"/>
      <c r="M764" s="181">
        <f t="shared" si="117"/>
        <v>0</v>
      </c>
      <c r="N764" s="181">
        <f>IF(H764="",0,H764*I764*'Avoided Water Savings Cost'!$C$16)</f>
        <v>0</v>
      </c>
      <c r="O764" s="545">
        <f>IF(C764="",0,IF($B$3="NYSEG",C764/(1-'Avoided Electric Costs 2020'!$W$21),IF($B$3="RG&amp;E",C764/(1-'Avoided Electric Costs 2020'!$X$21),"")))</f>
        <v>0</v>
      </c>
      <c r="P764" s="546">
        <f>IF(D764="",0,IF($B$3="NYSEG",D764/(1-'Avoided Electric Costs 2020'!$W$21),IF($B$3="RG&amp;E",D764/(1-'Avoided Electric Costs 2020'!$X$21),"")))</f>
        <v>0</v>
      </c>
      <c r="Q764" s="546">
        <f>IF(E764="",0,IF($B$3="NYSEG",E764/(1-'Avoided Natural Gas Costs 2020'!$J$34),IF($B$3="RG&amp;E",E764/(1-'Avoided Natural Gas Costs 2020'!$K$34),"")))</f>
        <v>0</v>
      </c>
      <c r="R764" s="233" t="str">
        <f>IFERROR(IF(P764*'BCA Inputs'!$C$1+Q764*'BCA Inputs'!$C$2+F764*'BCA Inputs'!$C$2+G764*'BCA Inputs'!$C$2=0,"",P764*'BCA Inputs'!$C$1+Q764*'BCA Inputs'!$C$2+F764*'BCA Inputs'!$C$2+G764*'BCA Inputs'!$C$2),"")</f>
        <v/>
      </c>
      <c r="S764" s="181" t="str">
        <f t="shared" si="110"/>
        <v/>
      </c>
      <c r="T764" s="181" t="str">
        <f>IFERROR(IF($B$3="NYSEG",(INDEX('BCA Inputs'!$N$14:$N$54,MATCH(I764,'BCA Inputs'!$M$14:$M$54,0))*P764+INDEX('BCA Inputs'!$O$14:$O$54,MATCH(I764,'BCA Inputs'!$M$14:$M$54,0))*O764+INDEX('BCA Inputs'!P:P,MATCH(I764,'BCA Inputs'!M:M,0))*Q764+INDEX('BCA Inputs'!Q:Q,MATCH(I764,'BCA Inputs'!M:M,0))*F764+INDEX('BCA Inputs'!R:R,MATCH(I764,'BCA Inputs'!M:M,0))*G764)+L764+N764,IF($B$3="RG&amp;E",(INDEX('BCA Inputs'!$AX$14:$AX$54,MATCH(I764,'BCA Inputs'!$AW$14:$AW$54,0))*P764+INDEX('BCA Inputs'!$AY$14:$AY$54,MATCH(I764,'BCA Inputs'!$AW$14:$AW$54,0))*O764+INDEX('BCA Inputs'!$AZ$14:$AZ$54,MATCH(I764,'BCA Inputs'!$AW$14:$AW$54,0))*Q764+INDEX('BCA Inputs'!$BA$14:$BA$54,MATCH(I764,'BCA Inputs'!$AW$14:$AW$54,0))*F764+INDEX('BCA Inputs'!$BB$14:$BB$54,MATCH(I764,'BCA Inputs'!$AW$14:$AW$54,0))*G764)+L764+N764,"")),"")</f>
        <v/>
      </c>
      <c r="U764" s="234" t="str">
        <f t="shared" si="111"/>
        <v/>
      </c>
      <c r="V764" s="234" t="str">
        <f t="shared" si="112"/>
        <v/>
      </c>
      <c r="W764" s="234" t="str">
        <f t="shared" si="113"/>
        <v/>
      </c>
      <c r="Y764" s="235" t="str">
        <f t="shared" si="114"/>
        <v/>
      </c>
      <c r="Z764" s="236" t="str">
        <f>IFERROR(IF($B$3="NYSEG",INDEX('BCA Inputs'!$X$14:$X$54,MATCH(I764,'BCA Inputs'!$M$14:$M$54,0))*P764+INDEX('BCA Inputs'!$Y$14:$Y$54,MATCH(I764,'BCA Inputs'!$M$14:$M$54,0))*O764+INDEX('BCA Inputs'!$Z$14:$Z$54,MATCH(I764,'BCA Inputs'!$M$14:$M$54,0))*Q764+INDEX('BCA Inputs'!$AA$14:$AA$54,MATCH(I764,'BCA Inputs'!$M$14:$M$54,0))*F764+INDEX('BCA Inputs'!$AB$14:$AB$54,MATCH(I764,'BCA Inputs'!$M$14:$M$54,0))*G764,IF($B$3="RG&amp;E",INDEX('BCA Inputs'!$BG$14:$BG$54,MATCH(I764,'BCA Inputs'!$AW$14:$AW$54,0))*P764+INDEX('BCA Inputs'!$BH$14:$BH$54,MATCH(I764,'BCA Inputs'!$AW$14:$AW$54,0))*O764+INDEX('BCA Inputs'!$BI$14:$BI$54,MATCH(I764,'BCA Inputs'!$AW$14:$AW$54,0))*Q764+INDEX('BCA Inputs'!$BJ$14:$BJ$54,MATCH(I764,'BCA Inputs'!$AW$14:$AW$54,0))*F764+INDEX('BCA Inputs'!$BK$14:$BK$54,MATCH(I764,'BCA Inputs'!$AW$14:$AW$54,0))*G764,"")),"")</f>
        <v/>
      </c>
      <c r="AA764" s="237" t="str">
        <f t="shared" si="115"/>
        <v/>
      </c>
      <c r="AC764" s="238" t="str">
        <f>IFERROR((K764+R764)+IF($B$3="NYSEG",INDEX('BCA Inputs'!$AI$14:$AI$54,MATCH(I764,'BCA Inputs'!$M$14:$M$54,0))*P764+INDEX('BCA Inputs'!$AJ$14:$AJ$54,MATCH(I764,'BCA Inputs'!$M$14:$M$54,0))*Q764,IF($B$3="RG&amp;E",INDEX('BCA Inputs'!$BR$14:$BR$54,MATCH(I764,'BCA Inputs'!$AW$14:$AW$54,0))*P764+INDEX('BCA Inputs'!$BS$14:$BS$54,MATCH(I764,'BCA Inputs'!$AW$14:$AW$54,0))*Q764,"")),"")</f>
        <v/>
      </c>
      <c r="AD764" s="181" t="str">
        <f>IFERROR(IF($B$3="NYSEG",INDEX('BCA Inputs'!$AD$14:$AD$54,MATCH(I764,'BCA Inputs'!$M$14:$M$54,0))*P764+INDEX('BCA Inputs'!$AE$14:$AE$54,MATCH(I764,'BCA Inputs'!$M$14:$M$54,0))*O764+INDEX('BCA Inputs'!$AF$14:$AF$54,MATCH(I764,'BCA Inputs'!$M$14:$M$54,0))*Q764+INDEX('BCA Inputs'!$AG$14:$AG$54,MATCH(I764,'BCA Inputs'!$M$14:$M$54,0))*F764+INDEX('BCA Inputs'!$AH$14:$AH$54,MATCH(I764,'BCA Inputs'!$M$14:$M$54,0))*G764,IF($B$3="RG&amp;E",INDEX('BCA Inputs'!$BM$14:$BM$54,MATCH(I764,'BCA Inputs'!$AW$14:$AW$54,0))*P764+INDEX('BCA Inputs'!$BN$14:$BN$54,MATCH(I764,'BCA Inputs'!$AW$14:$AW$54,0))*O764+INDEX('BCA Inputs'!$BO$14:$BO$54,MATCH(I764,'BCA Inputs'!$AW$14:$AW$54,0))*Q764+INDEX('BCA Inputs'!$BP$14:$BP$54,MATCH(I764,'BCA Inputs'!$AW$14:$AW$54,0))*F764+INDEX('BCA Inputs'!$BQ$14:$BQ$54,MATCH(I764,'BCA Inputs'!$AW$14:$AW$54,0))*G764,"")),"")</f>
        <v/>
      </c>
      <c r="AE764" s="237" t="str">
        <f t="shared" si="116"/>
        <v/>
      </c>
      <c r="AF764" s="198">
        <f t="shared" si="118"/>
        <v>0</v>
      </c>
      <c r="AG764" s="239">
        <f t="shared" si="119"/>
        <v>0</v>
      </c>
    </row>
    <row r="765" spans="1:33">
      <c r="A765" s="228"/>
      <c r="B765" s="176"/>
      <c r="C765" s="229"/>
      <c r="D765" s="230"/>
      <c r="E765" s="230"/>
      <c r="F765" s="230"/>
      <c r="G765" s="230"/>
      <c r="H765" s="231"/>
      <c r="I765" s="231"/>
      <c r="J765" s="232"/>
      <c r="K765" s="232"/>
      <c r="L765" s="232"/>
      <c r="M765" s="181">
        <f t="shared" si="117"/>
        <v>0</v>
      </c>
      <c r="N765" s="181">
        <f>IF(H765="",0,H765*I765*'Avoided Water Savings Cost'!$C$16)</f>
        <v>0</v>
      </c>
      <c r="O765" s="545">
        <f>IF(C765="",0,IF($B$3="NYSEG",C765/(1-'Avoided Electric Costs 2020'!$W$21),IF($B$3="RG&amp;E",C765/(1-'Avoided Electric Costs 2020'!$X$21),"")))</f>
        <v>0</v>
      </c>
      <c r="P765" s="546">
        <f>IF(D765="",0,IF($B$3="NYSEG",D765/(1-'Avoided Electric Costs 2020'!$W$21),IF($B$3="RG&amp;E",D765/(1-'Avoided Electric Costs 2020'!$X$21),"")))</f>
        <v>0</v>
      </c>
      <c r="Q765" s="546">
        <f>IF(E765="",0,IF($B$3="NYSEG",E765/(1-'Avoided Natural Gas Costs 2020'!$J$34),IF($B$3="RG&amp;E",E765/(1-'Avoided Natural Gas Costs 2020'!$K$34),"")))</f>
        <v>0</v>
      </c>
      <c r="R765" s="233" t="str">
        <f>IFERROR(IF(P765*'BCA Inputs'!$C$1+Q765*'BCA Inputs'!$C$2+F765*'BCA Inputs'!$C$2+G765*'BCA Inputs'!$C$2=0,"",P765*'BCA Inputs'!$C$1+Q765*'BCA Inputs'!$C$2+F765*'BCA Inputs'!$C$2+G765*'BCA Inputs'!$C$2),"")</f>
        <v/>
      </c>
      <c r="S765" s="181" t="str">
        <f t="shared" si="110"/>
        <v/>
      </c>
      <c r="T765" s="181" t="str">
        <f>IFERROR(IF($B$3="NYSEG",(INDEX('BCA Inputs'!$N$14:$N$54,MATCH(I765,'BCA Inputs'!$M$14:$M$54,0))*P765+INDEX('BCA Inputs'!$O$14:$O$54,MATCH(I765,'BCA Inputs'!$M$14:$M$54,0))*O765+INDEX('BCA Inputs'!P:P,MATCH(I765,'BCA Inputs'!M:M,0))*Q765+INDEX('BCA Inputs'!Q:Q,MATCH(I765,'BCA Inputs'!M:M,0))*F765+INDEX('BCA Inputs'!R:R,MATCH(I765,'BCA Inputs'!M:M,0))*G765)+L765+N765,IF($B$3="RG&amp;E",(INDEX('BCA Inputs'!$AX$14:$AX$54,MATCH(I765,'BCA Inputs'!$AW$14:$AW$54,0))*P765+INDEX('BCA Inputs'!$AY$14:$AY$54,MATCH(I765,'BCA Inputs'!$AW$14:$AW$54,0))*O765+INDEX('BCA Inputs'!$AZ$14:$AZ$54,MATCH(I765,'BCA Inputs'!$AW$14:$AW$54,0))*Q765+INDEX('BCA Inputs'!$BA$14:$BA$54,MATCH(I765,'BCA Inputs'!$AW$14:$AW$54,0))*F765+INDEX('BCA Inputs'!$BB$14:$BB$54,MATCH(I765,'BCA Inputs'!$AW$14:$AW$54,0))*G765)+L765+N765,"")),"")</f>
        <v/>
      </c>
      <c r="U765" s="234" t="str">
        <f t="shared" si="111"/>
        <v/>
      </c>
      <c r="V765" s="234" t="str">
        <f t="shared" si="112"/>
        <v/>
      </c>
      <c r="W765" s="234" t="str">
        <f t="shared" si="113"/>
        <v/>
      </c>
      <c r="Y765" s="235" t="str">
        <f t="shared" si="114"/>
        <v/>
      </c>
      <c r="Z765" s="236" t="str">
        <f>IFERROR(IF($B$3="NYSEG",INDEX('BCA Inputs'!$X$14:$X$54,MATCH(I765,'BCA Inputs'!$M$14:$M$54,0))*P765+INDEX('BCA Inputs'!$Y$14:$Y$54,MATCH(I765,'BCA Inputs'!$M$14:$M$54,0))*O765+INDEX('BCA Inputs'!$Z$14:$Z$54,MATCH(I765,'BCA Inputs'!$M$14:$M$54,0))*Q765+INDEX('BCA Inputs'!$AA$14:$AA$54,MATCH(I765,'BCA Inputs'!$M$14:$M$54,0))*F765+INDEX('BCA Inputs'!$AB$14:$AB$54,MATCH(I765,'BCA Inputs'!$M$14:$M$54,0))*G765,IF($B$3="RG&amp;E",INDEX('BCA Inputs'!$BG$14:$BG$54,MATCH(I765,'BCA Inputs'!$AW$14:$AW$54,0))*P765+INDEX('BCA Inputs'!$BH$14:$BH$54,MATCH(I765,'BCA Inputs'!$AW$14:$AW$54,0))*O765+INDEX('BCA Inputs'!$BI$14:$BI$54,MATCH(I765,'BCA Inputs'!$AW$14:$AW$54,0))*Q765+INDEX('BCA Inputs'!$BJ$14:$BJ$54,MATCH(I765,'BCA Inputs'!$AW$14:$AW$54,0))*F765+INDEX('BCA Inputs'!$BK$14:$BK$54,MATCH(I765,'BCA Inputs'!$AW$14:$AW$54,0))*G765,"")),"")</f>
        <v/>
      </c>
      <c r="AA765" s="237" t="str">
        <f t="shared" si="115"/>
        <v/>
      </c>
      <c r="AC765" s="238" t="str">
        <f>IFERROR((K765+R765)+IF($B$3="NYSEG",INDEX('BCA Inputs'!$AI$14:$AI$54,MATCH(I765,'BCA Inputs'!$M$14:$M$54,0))*P765+INDEX('BCA Inputs'!$AJ$14:$AJ$54,MATCH(I765,'BCA Inputs'!$M$14:$M$54,0))*Q765,IF($B$3="RG&amp;E",INDEX('BCA Inputs'!$BR$14:$BR$54,MATCH(I765,'BCA Inputs'!$AW$14:$AW$54,0))*P765+INDEX('BCA Inputs'!$BS$14:$BS$54,MATCH(I765,'BCA Inputs'!$AW$14:$AW$54,0))*Q765,"")),"")</f>
        <v/>
      </c>
      <c r="AD765" s="181" t="str">
        <f>IFERROR(IF($B$3="NYSEG",INDEX('BCA Inputs'!$AD$14:$AD$54,MATCH(I765,'BCA Inputs'!$M$14:$M$54,0))*P765+INDEX('BCA Inputs'!$AE$14:$AE$54,MATCH(I765,'BCA Inputs'!$M$14:$M$54,0))*O765+INDEX('BCA Inputs'!$AF$14:$AF$54,MATCH(I765,'BCA Inputs'!$M$14:$M$54,0))*Q765+INDEX('BCA Inputs'!$AG$14:$AG$54,MATCH(I765,'BCA Inputs'!$M$14:$M$54,0))*F765+INDEX('BCA Inputs'!$AH$14:$AH$54,MATCH(I765,'BCA Inputs'!$M$14:$M$54,0))*G765,IF($B$3="RG&amp;E",INDEX('BCA Inputs'!$BM$14:$BM$54,MATCH(I765,'BCA Inputs'!$AW$14:$AW$54,0))*P765+INDEX('BCA Inputs'!$BN$14:$BN$54,MATCH(I765,'BCA Inputs'!$AW$14:$AW$54,0))*O765+INDEX('BCA Inputs'!$BO$14:$BO$54,MATCH(I765,'BCA Inputs'!$AW$14:$AW$54,0))*Q765+INDEX('BCA Inputs'!$BP$14:$BP$54,MATCH(I765,'BCA Inputs'!$AW$14:$AW$54,0))*F765+INDEX('BCA Inputs'!$BQ$14:$BQ$54,MATCH(I765,'BCA Inputs'!$AW$14:$AW$54,0))*G765,"")),"")</f>
        <v/>
      </c>
      <c r="AE765" s="237" t="str">
        <f t="shared" si="116"/>
        <v/>
      </c>
      <c r="AF765" s="198">
        <f t="shared" si="118"/>
        <v>0</v>
      </c>
      <c r="AG765" s="239">
        <f t="shared" si="119"/>
        <v>0</v>
      </c>
    </row>
    <row r="766" spans="1:33">
      <c r="A766" s="228"/>
      <c r="B766" s="176"/>
      <c r="C766" s="229"/>
      <c r="D766" s="230"/>
      <c r="E766" s="230"/>
      <c r="F766" s="230"/>
      <c r="G766" s="230"/>
      <c r="H766" s="231"/>
      <c r="I766" s="231"/>
      <c r="J766" s="232"/>
      <c r="K766" s="232"/>
      <c r="L766" s="232"/>
      <c r="M766" s="181">
        <f t="shared" si="117"/>
        <v>0</v>
      </c>
      <c r="N766" s="181">
        <f>IF(H766="",0,H766*I766*'Avoided Water Savings Cost'!$C$16)</f>
        <v>0</v>
      </c>
      <c r="O766" s="545">
        <f>IF(C766="",0,IF($B$3="NYSEG",C766/(1-'Avoided Electric Costs 2020'!$W$21),IF($B$3="RG&amp;E",C766/(1-'Avoided Electric Costs 2020'!$X$21),"")))</f>
        <v>0</v>
      </c>
      <c r="P766" s="546">
        <f>IF(D766="",0,IF($B$3="NYSEG",D766/(1-'Avoided Electric Costs 2020'!$W$21),IF($B$3="RG&amp;E",D766/(1-'Avoided Electric Costs 2020'!$X$21),"")))</f>
        <v>0</v>
      </c>
      <c r="Q766" s="546">
        <f>IF(E766="",0,IF($B$3="NYSEG",E766/(1-'Avoided Natural Gas Costs 2020'!$J$34),IF($B$3="RG&amp;E",E766/(1-'Avoided Natural Gas Costs 2020'!$K$34),"")))</f>
        <v>0</v>
      </c>
      <c r="R766" s="233" t="str">
        <f>IFERROR(IF(P766*'BCA Inputs'!$C$1+Q766*'BCA Inputs'!$C$2+F766*'BCA Inputs'!$C$2+G766*'BCA Inputs'!$C$2=0,"",P766*'BCA Inputs'!$C$1+Q766*'BCA Inputs'!$C$2+F766*'BCA Inputs'!$C$2+G766*'BCA Inputs'!$C$2),"")</f>
        <v/>
      </c>
      <c r="S766" s="181" t="str">
        <f t="shared" si="110"/>
        <v/>
      </c>
      <c r="T766" s="181" t="str">
        <f>IFERROR(IF($B$3="NYSEG",(INDEX('BCA Inputs'!$N$14:$N$54,MATCH(I766,'BCA Inputs'!$M$14:$M$54,0))*P766+INDEX('BCA Inputs'!$O$14:$O$54,MATCH(I766,'BCA Inputs'!$M$14:$M$54,0))*O766+INDEX('BCA Inputs'!P:P,MATCH(I766,'BCA Inputs'!M:M,0))*Q766+INDEX('BCA Inputs'!Q:Q,MATCH(I766,'BCA Inputs'!M:M,0))*F766+INDEX('BCA Inputs'!R:R,MATCH(I766,'BCA Inputs'!M:M,0))*G766)+L766+N766,IF($B$3="RG&amp;E",(INDEX('BCA Inputs'!$AX$14:$AX$54,MATCH(I766,'BCA Inputs'!$AW$14:$AW$54,0))*P766+INDEX('BCA Inputs'!$AY$14:$AY$54,MATCH(I766,'BCA Inputs'!$AW$14:$AW$54,0))*O766+INDEX('BCA Inputs'!$AZ$14:$AZ$54,MATCH(I766,'BCA Inputs'!$AW$14:$AW$54,0))*Q766+INDEX('BCA Inputs'!$BA$14:$BA$54,MATCH(I766,'BCA Inputs'!$AW$14:$AW$54,0))*F766+INDEX('BCA Inputs'!$BB$14:$BB$54,MATCH(I766,'BCA Inputs'!$AW$14:$AW$54,0))*G766)+L766+N766,"")),"")</f>
        <v/>
      </c>
      <c r="U766" s="234" t="str">
        <f t="shared" si="111"/>
        <v/>
      </c>
      <c r="V766" s="234" t="str">
        <f t="shared" si="112"/>
        <v/>
      </c>
      <c r="W766" s="234" t="str">
        <f t="shared" si="113"/>
        <v/>
      </c>
      <c r="Y766" s="235" t="str">
        <f t="shared" si="114"/>
        <v/>
      </c>
      <c r="Z766" s="236" t="str">
        <f>IFERROR(IF($B$3="NYSEG",INDEX('BCA Inputs'!$X$14:$X$54,MATCH(I766,'BCA Inputs'!$M$14:$M$54,0))*P766+INDEX('BCA Inputs'!$Y$14:$Y$54,MATCH(I766,'BCA Inputs'!$M$14:$M$54,0))*O766+INDEX('BCA Inputs'!$Z$14:$Z$54,MATCH(I766,'BCA Inputs'!$M$14:$M$54,0))*Q766+INDEX('BCA Inputs'!$AA$14:$AA$54,MATCH(I766,'BCA Inputs'!$M$14:$M$54,0))*F766+INDEX('BCA Inputs'!$AB$14:$AB$54,MATCH(I766,'BCA Inputs'!$M$14:$M$54,0))*G766,IF($B$3="RG&amp;E",INDEX('BCA Inputs'!$BG$14:$BG$54,MATCH(I766,'BCA Inputs'!$AW$14:$AW$54,0))*P766+INDEX('BCA Inputs'!$BH$14:$BH$54,MATCH(I766,'BCA Inputs'!$AW$14:$AW$54,0))*O766+INDEX('BCA Inputs'!$BI$14:$BI$54,MATCH(I766,'BCA Inputs'!$AW$14:$AW$54,0))*Q766+INDEX('BCA Inputs'!$BJ$14:$BJ$54,MATCH(I766,'BCA Inputs'!$AW$14:$AW$54,0))*F766+INDEX('BCA Inputs'!$BK$14:$BK$54,MATCH(I766,'BCA Inputs'!$AW$14:$AW$54,0))*G766,"")),"")</f>
        <v/>
      </c>
      <c r="AA766" s="237" t="str">
        <f t="shared" si="115"/>
        <v/>
      </c>
      <c r="AC766" s="238" t="str">
        <f>IFERROR((K766+R766)+IF($B$3="NYSEG",INDEX('BCA Inputs'!$AI$14:$AI$54,MATCH(I766,'BCA Inputs'!$M$14:$M$54,0))*P766+INDEX('BCA Inputs'!$AJ$14:$AJ$54,MATCH(I766,'BCA Inputs'!$M$14:$M$54,0))*Q766,IF($B$3="RG&amp;E",INDEX('BCA Inputs'!$BR$14:$BR$54,MATCH(I766,'BCA Inputs'!$AW$14:$AW$54,0))*P766+INDEX('BCA Inputs'!$BS$14:$BS$54,MATCH(I766,'BCA Inputs'!$AW$14:$AW$54,0))*Q766,"")),"")</f>
        <v/>
      </c>
      <c r="AD766" s="181" t="str">
        <f>IFERROR(IF($B$3="NYSEG",INDEX('BCA Inputs'!$AD$14:$AD$54,MATCH(I766,'BCA Inputs'!$M$14:$M$54,0))*P766+INDEX('BCA Inputs'!$AE$14:$AE$54,MATCH(I766,'BCA Inputs'!$M$14:$M$54,0))*O766+INDEX('BCA Inputs'!$AF$14:$AF$54,MATCH(I766,'BCA Inputs'!$M$14:$M$54,0))*Q766+INDEX('BCA Inputs'!$AG$14:$AG$54,MATCH(I766,'BCA Inputs'!$M$14:$M$54,0))*F766+INDEX('BCA Inputs'!$AH$14:$AH$54,MATCH(I766,'BCA Inputs'!$M$14:$M$54,0))*G766,IF($B$3="RG&amp;E",INDEX('BCA Inputs'!$BM$14:$BM$54,MATCH(I766,'BCA Inputs'!$AW$14:$AW$54,0))*P766+INDEX('BCA Inputs'!$BN$14:$BN$54,MATCH(I766,'BCA Inputs'!$AW$14:$AW$54,0))*O766+INDEX('BCA Inputs'!$BO$14:$BO$54,MATCH(I766,'BCA Inputs'!$AW$14:$AW$54,0))*Q766+INDEX('BCA Inputs'!$BP$14:$BP$54,MATCH(I766,'BCA Inputs'!$AW$14:$AW$54,0))*F766+INDEX('BCA Inputs'!$BQ$14:$BQ$54,MATCH(I766,'BCA Inputs'!$AW$14:$AW$54,0))*G766,"")),"")</f>
        <v/>
      </c>
      <c r="AE766" s="237" t="str">
        <f t="shared" si="116"/>
        <v/>
      </c>
      <c r="AF766" s="198">
        <f t="shared" si="118"/>
        <v>0</v>
      </c>
      <c r="AG766" s="239">
        <f t="shared" si="119"/>
        <v>0</v>
      </c>
    </row>
    <row r="767" spans="1:33">
      <c r="A767" s="228"/>
      <c r="B767" s="176"/>
      <c r="C767" s="229"/>
      <c r="D767" s="230"/>
      <c r="E767" s="230"/>
      <c r="F767" s="230"/>
      <c r="G767" s="230"/>
      <c r="H767" s="231"/>
      <c r="I767" s="231"/>
      <c r="J767" s="232"/>
      <c r="K767" s="232"/>
      <c r="L767" s="232"/>
      <c r="M767" s="181">
        <f t="shared" si="117"/>
        <v>0</v>
      </c>
      <c r="N767" s="181">
        <f>IF(H767="",0,H767*I767*'Avoided Water Savings Cost'!$C$16)</f>
        <v>0</v>
      </c>
      <c r="O767" s="545">
        <f>IF(C767="",0,IF($B$3="NYSEG",C767/(1-'Avoided Electric Costs 2020'!$W$21),IF($B$3="RG&amp;E",C767/(1-'Avoided Electric Costs 2020'!$X$21),"")))</f>
        <v>0</v>
      </c>
      <c r="P767" s="546">
        <f>IF(D767="",0,IF($B$3="NYSEG",D767/(1-'Avoided Electric Costs 2020'!$W$21),IF($B$3="RG&amp;E",D767/(1-'Avoided Electric Costs 2020'!$X$21),"")))</f>
        <v>0</v>
      </c>
      <c r="Q767" s="546">
        <f>IF(E767="",0,IF($B$3="NYSEG",E767/(1-'Avoided Natural Gas Costs 2020'!$J$34),IF($B$3="RG&amp;E",E767/(1-'Avoided Natural Gas Costs 2020'!$K$34),"")))</f>
        <v>0</v>
      </c>
      <c r="R767" s="233" t="str">
        <f>IFERROR(IF(P767*'BCA Inputs'!$C$1+Q767*'BCA Inputs'!$C$2+F767*'BCA Inputs'!$C$2+G767*'BCA Inputs'!$C$2=0,"",P767*'BCA Inputs'!$C$1+Q767*'BCA Inputs'!$C$2+F767*'BCA Inputs'!$C$2+G767*'BCA Inputs'!$C$2),"")</f>
        <v/>
      </c>
      <c r="S767" s="181" t="str">
        <f t="shared" si="110"/>
        <v/>
      </c>
      <c r="T767" s="181" t="str">
        <f>IFERROR(IF($B$3="NYSEG",(INDEX('BCA Inputs'!$N$14:$N$54,MATCH(I767,'BCA Inputs'!$M$14:$M$54,0))*P767+INDEX('BCA Inputs'!$O$14:$O$54,MATCH(I767,'BCA Inputs'!$M$14:$M$54,0))*O767+INDEX('BCA Inputs'!P:P,MATCH(I767,'BCA Inputs'!M:M,0))*Q767+INDEX('BCA Inputs'!Q:Q,MATCH(I767,'BCA Inputs'!M:M,0))*F767+INDEX('BCA Inputs'!R:R,MATCH(I767,'BCA Inputs'!M:M,0))*G767)+L767+N767,IF($B$3="RG&amp;E",(INDEX('BCA Inputs'!$AX$14:$AX$54,MATCH(I767,'BCA Inputs'!$AW$14:$AW$54,0))*P767+INDEX('BCA Inputs'!$AY$14:$AY$54,MATCH(I767,'BCA Inputs'!$AW$14:$AW$54,0))*O767+INDEX('BCA Inputs'!$AZ$14:$AZ$54,MATCH(I767,'BCA Inputs'!$AW$14:$AW$54,0))*Q767+INDEX('BCA Inputs'!$BA$14:$BA$54,MATCH(I767,'BCA Inputs'!$AW$14:$AW$54,0))*F767+INDEX('BCA Inputs'!$BB$14:$BB$54,MATCH(I767,'BCA Inputs'!$AW$14:$AW$54,0))*G767)+L767+N767,"")),"")</f>
        <v/>
      </c>
      <c r="U767" s="234" t="str">
        <f t="shared" si="111"/>
        <v/>
      </c>
      <c r="V767" s="234" t="str">
        <f t="shared" si="112"/>
        <v/>
      </c>
      <c r="W767" s="234" t="str">
        <f t="shared" si="113"/>
        <v/>
      </c>
      <c r="Y767" s="235" t="str">
        <f t="shared" si="114"/>
        <v/>
      </c>
      <c r="Z767" s="236" t="str">
        <f>IFERROR(IF($B$3="NYSEG",INDEX('BCA Inputs'!$X$14:$X$54,MATCH(I767,'BCA Inputs'!$M$14:$M$54,0))*P767+INDEX('BCA Inputs'!$Y$14:$Y$54,MATCH(I767,'BCA Inputs'!$M$14:$M$54,0))*O767+INDEX('BCA Inputs'!$Z$14:$Z$54,MATCH(I767,'BCA Inputs'!$M$14:$M$54,0))*Q767+INDEX('BCA Inputs'!$AA$14:$AA$54,MATCH(I767,'BCA Inputs'!$M$14:$M$54,0))*F767+INDEX('BCA Inputs'!$AB$14:$AB$54,MATCH(I767,'BCA Inputs'!$M$14:$M$54,0))*G767,IF($B$3="RG&amp;E",INDEX('BCA Inputs'!$BG$14:$BG$54,MATCH(I767,'BCA Inputs'!$AW$14:$AW$54,0))*P767+INDEX('BCA Inputs'!$BH$14:$BH$54,MATCH(I767,'BCA Inputs'!$AW$14:$AW$54,0))*O767+INDEX('BCA Inputs'!$BI$14:$BI$54,MATCH(I767,'BCA Inputs'!$AW$14:$AW$54,0))*Q767+INDEX('BCA Inputs'!$BJ$14:$BJ$54,MATCH(I767,'BCA Inputs'!$AW$14:$AW$54,0))*F767+INDEX('BCA Inputs'!$BK$14:$BK$54,MATCH(I767,'BCA Inputs'!$AW$14:$AW$54,0))*G767,"")),"")</f>
        <v/>
      </c>
      <c r="AA767" s="237" t="str">
        <f t="shared" si="115"/>
        <v/>
      </c>
      <c r="AC767" s="238" t="str">
        <f>IFERROR((K767+R767)+IF($B$3="NYSEG",INDEX('BCA Inputs'!$AI$14:$AI$54,MATCH(I767,'BCA Inputs'!$M$14:$M$54,0))*P767+INDEX('BCA Inputs'!$AJ$14:$AJ$54,MATCH(I767,'BCA Inputs'!$M$14:$M$54,0))*Q767,IF($B$3="RG&amp;E",INDEX('BCA Inputs'!$BR$14:$BR$54,MATCH(I767,'BCA Inputs'!$AW$14:$AW$54,0))*P767+INDEX('BCA Inputs'!$BS$14:$BS$54,MATCH(I767,'BCA Inputs'!$AW$14:$AW$54,0))*Q767,"")),"")</f>
        <v/>
      </c>
      <c r="AD767" s="181" t="str">
        <f>IFERROR(IF($B$3="NYSEG",INDEX('BCA Inputs'!$AD$14:$AD$54,MATCH(I767,'BCA Inputs'!$M$14:$M$54,0))*P767+INDEX('BCA Inputs'!$AE$14:$AE$54,MATCH(I767,'BCA Inputs'!$M$14:$M$54,0))*O767+INDEX('BCA Inputs'!$AF$14:$AF$54,MATCH(I767,'BCA Inputs'!$M$14:$M$54,0))*Q767+INDEX('BCA Inputs'!$AG$14:$AG$54,MATCH(I767,'BCA Inputs'!$M$14:$M$54,0))*F767+INDEX('BCA Inputs'!$AH$14:$AH$54,MATCH(I767,'BCA Inputs'!$M$14:$M$54,0))*G767,IF($B$3="RG&amp;E",INDEX('BCA Inputs'!$BM$14:$BM$54,MATCH(I767,'BCA Inputs'!$AW$14:$AW$54,0))*P767+INDEX('BCA Inputs'!$BN$14:$BN$54,MATCH(I767,'BCA Inputs'!$AW$14:$AW$54,0))*O767+INDEX('BCA Inputs'!$BO$14:$BO$54,MATCH(I767,'BCA Inputs'!$AW$14:$AW$54,0))*Q767+INDEX('BCA Inputs'!$BP$14:$BP$54,MATCH(I767,'BCA Inputs'!$AW$14:$AW$54,0))*F767+INDEX('BCA Inputs'!$BQ$14:$BQ$54,MATCH(I767,'BCA Inputs'!$AW$14:$AW$54,0))*G767,"")),"")</f>
        <v/>
      </c>
      <c r="AE767" s="237" t="str">
        <f t="shared" si="116"/>
        <v/>
      </c>
      <c r="AF767" s="198">
        <f t="shared" si="118"/>
        <v>0</v>
      </c>
      <c r="AG767" s="239">
        <f t="shared" si="119"/>
        <v>0</v>
      </c>
    </row>
    <row r="768" spans="1:33">
      <c r="A768" s="228"/>
      <c r="B768" s="176"/>
      <c r="C768" s="229"/>
      <c r="D768" s="230"/>
      <c r="E768" s="230"/>
      <c r="F768" s="230"/>
      <c r="G768" s="230"/>
      <c r="H768" s="231"/>
      <c r="I768" s="231"/>
      <c r="J768" s="232"/>
      <c r="K768" s="232"/>
      <c r="L768" s="232"/>
      <c r="M768" s="181">
        <f t="shared" si="117"/>
        <v>0</v>
      </c>
      <c r="N768" s="181">
        <f>IF(H768="",0,H768*I768*'Avoided Water Savings Cost'!$C$16)</f>
        <v>0</v>
      </c>
      <c r="O768" s="545">
        <f>IF(C768="",0,IF($B$3="NYSEG",C768/(1-'Avoided Electric Costs 2020'!$W$21),IF($B$3="RG&amp;E",C768/(1-'Avoided Electric Costs 2020'!$X$21),"")))</f>
        <v>0</v>
      </c>
      <c r="P768" s="546">
        <f>IF(D768="",0,IF($B$3="NYSEG",D768/(1-'Avoided Electric Costs 2020'!$W$21),IF($B$3="RG&amp;E",D768/(1-'Avoided Electric Costs 2020'!$X$21),"")))</f>
        <v>0</v>
      </c>
      <c r="Q768" s="546">
        <f>IF(E768="",0,IF($B$3="NYSEG",E768/(1-'Avoided Natural Gas Costs 2020'!$J$34),IF($B$3="RG&amp;E",E768/(1-'Avoided Natural Gas Costs 2020'!$K$34),"")))</f>
        <v>0</v>
      </c>
      <c r="R768" s="233" t="str">
        <f>IFERROR(IF(P768*'BCA Inputs'!$C$1+Q768*'BCA Inputs'!$C$2+F768*'BCA Inputs'!$C$2+G768*'BCA Inputs'!$C$2=0,"",P768*'BCA Inputs'!$C$1+Q768*'BCA Inputs'!$C$2+F768*'BCA Inputs'!$C$2+G768*'BCA Inputs'!$C$2),"")</f>
        <v/>
      </c>
      <c r="S768" s="181" t="str">
        <f t="shared" si="110"/>
        <v/>
      </c>
      <c r="T768" s="181" t="str">
        <f>IFERROR(IF($B$3="NYSEG",(INDEX('BCA Inputs'!$N$14:$N$54,MATCH(I768,'BCA Inputs'!$M$14:$M$54,0))*P768+INDEX('BCA Inputs'!$O$14:$O$54,MATCH(I768,'BCA Inputs'!$M$14:$M$54,0))*O768+INDEX('BCA Inputs'!P:P,MATCH(I768,'BCA Inputs'!M:M,0))*Q768+INDEX('BCA Inputs'!Q:Q,MATCH(I768,'BCA Inputs'!M:M,0))*F768+INDEX('BCA Inputs'!R:R,MATCH(I768,'BCA Inputs'!M:M,0))*G768)+L768+N768,IF($B$3="RG&amp;E",(INDEX('BCA Inputs'!$AX$14:$AX$54,MATCH(I768,'BCA Inputs'!$AW$14:$AW$54,0))*P768+INDEX('BCA Inputs'!$AY$14:$AY$54,MATCH(I768,'BCA Inputs'!$AW$14:$AW$54,0))*O768+INDEX('BCA Inputs'!$AZ$14:$AZ$54,MATCH(I768,'BCA Inputs'!$AW$14:$AW$54,0))*Q768+INDEX('BCA Inputs'!$BA$14:$BA$54,MATCH(I768,'BCA Inputs'!$AW$14:$AW$54,0))*F768+INDEX('BCA Inputs'!$BB$14:$BB$54,MATCH(I768,'BCA Inputs'!$AW$14:$AW$54,0))*G768)+L768+N768,"")),"")</f>
        <v/>
      </c>
      <c r="U768" s="234" t="str">
        <f t="shared" si="111"/>
        <v/>
      </c>
      <c r="V768" s="234" t="str">
        <f t="shared" si="112"/>
        <v/>
      </c>
      <c r="W768" s="234" t="str">
        <f t="shared" si="113"/>
        <v/>
      </c>
      <c r="Y768" s="235" t="str">
        <f t="shared" si="114"/>
        <v/>
      </c>
      <c r="Z768" s="236" t="str">
        <f>IFERROR(IF($B$3="NYSEG",INDEX('BCA Inputs'!$X$14:$X$54,MATCH(I768,'BCA Inputs'!$M$14:$M$54,0))*P768+INDEX('BCA Inputs'!$Y$14:$Y$54,MATCH(I768,'BCA Inputs'!$M$14:$M$54,0))*O768+INDEX('BCA Inputs'!$Z$14:$Z$54,MATCH(I768,'BCA Inputs'!$M$14:$M$54,0))*Q768+INDEX('BCA Inputs'!$AA$14:$AA$54,MATCH(I768,'BCA Inputs'!$M$14:$M$54,0))*F768+INDEX('BCA Inputs'!$AB$14:$AB$54,MATCH(I768,'BCA Inputs'!$M$14:$M$54,0))*G768,IF($B$3="RG&amp;E",INDEX('BCA Inputs'!$BG$14:$BG$54,MATCH(I768,'BCA Inputs'!$AW$14:$AW$54,0))*P768+INDEX('BCA Inputs'!$BH$14:$BH$54,MATCH(I768,'BCA Inputs'!$AW$14:$AW$54,0))*O768+INDEX('BCA Inputs'!$BI$14:$BI$54,MATCH(I768,'BCA Inputs'!$AW$14:$AW$54,0))*Q768+INDEX('BCA Inputs'!$BJ$14:$BJ$54,MATCH(I768,'BCA Inputs'!$AW$14:$AW$54,0))*F768+INDEX('BCA Inputs'!$BK$14:$BK$54,MATCH(I768,'BCA Inputs'!$AW$14:$AW$54,0))*G768,"")),"")</f>
        <v/>
      </c>
      <c r="AA768" s="237" t="str">
        <f t="shared" si="115"/>
        <v/>
      </c>
      <c r="AC768" s="238" t="str">
        <f>IFERROR((K768+R768)+IF($B$3="NYSEG",INDEX('BCA Inputs'!$AI$14:$AI$54,MATCH(I768,'BCA Inputs'!$M$14:$M$54,0))*P768+INDEX('BCA Inputs'!$AJ$14:$AJ$54,MATCH(I768,'BCA Inputs'!$M$14:$M$54,0))*Q768,IF($B$3="RG&amp;E",INDEX('BCA Inputs'!$BR$14:$BR$54,MATCH(I768,'BCA Inputs'!$AW$14:$AW$54,0))*P768+INDEX('BCA Inputs'!$BS$14:$BS$54,MATCH(I768,'BCA Inputs'!$AW$14:$AW$54,0))*Q768,"")),"")</f>
        <v/>
      </c>
      <c r="AD768" s="181" t="str">
        <f>IFERROR(IF($B$3="NYSEG",INDEX('BCA Inputs'!$AD$14:$AD$54,MATCH(I768,'BCA Inputs'!$M$14:$M$54,0))*P768+INDEX('BCA Inputs'!$AE$14:$AE$54,MATCH(I768,'BCA Inputs'!$M$14:$M$54,0))*O768+INDEX('BCA Inputs'!$AF$14:$AF$54,MATCH(I768,'BCA Inputs'!$M$14:$M$54,0))*Q768+INDEX('BCA Inputs'!$AG$14:$AG$54,MATCH(I768,'BCA Inputs'!$M$14:$M$54,0))*F768+INDEX('BCA Inputs'!$AH$14:$AH$54,MATCH(I768,'BCA Inputs'!$M$14:$M$54,0))*G768,IF($B$3="RG&amp;E",INDEX('BCA Inputs'!$BM$14:$BM$54,MATCH(I768,'BCA Inputs'!$AW$14:$AW$54,0))*P768+INDEX('BCA Inputs'!$BN$14:$BN$54,MATCH(I768,'BCA Inputs'!$AW$14:$AW$54,0))*O768+INDEX('BCA Inputs'!$BO$14:$BO$54,MATCH(I768,'BCA Inputs'!$AW$14:$AW$54,0))*Q768+INDEX('BCA Inputs'!$BP$14:$BP$54,MATCH(I768,'BCA Inputs'!$AW$14:$AW$54,0))*F768+INDEX('BCA Inputs'!$BQ$14:$BQ$54,MATCH(I768,'BCA Inputs'!$AW$14:$AW$54,0))*G768,"")),"")</f>
        <v/>
      </c>
      <c r="AE768" s="237" t="str">
        <f t="shared" si="116"/>
        <v/>
      </c>
      <c r="AF768" s="198">
        <f t="shared" si="118"/>
        <v>0</v>
      </c>
      <c r="AG768" s="239">
        <f t="shared" si="119"/>
        <v>0</v>
      </c>
    </row>
    <row r="769" spans="1:33">
      <c r="A769" s="228"/>
      <c r="B769" s="176"/>
      <c r="C769" s="229"/>
      <c r="D769" s="230"/>
      <c r="E769" s="230"/>
      <c r="F769" s="230"/>
      <c r="G769" s="230"/>
      <c r="H769" s="231"/>
      <c r="I769" s="231"/>
      <c r="J769" s="232"/>
      <c r="K769" s="232"/>
      <c r="L769" s="232"/>
      <c r="M769" s="181">
        <f t="shared" si="117"/>
        <v>0</v>
      </c>
      <c r="N769" s="181">
        <f>IF(H769="",0,H769*I769*'Avoided Water Savings Cost'!$C$16)</f>
        <v>0</v>
      </c>
      <c r="O769" s="545">
        <f>IF(C769="",0,IF($B$3="NYSEG",C769/(1-'Avoided Electric Costs 2020'!$W$21),IF($B$3="RG&amp;E",C769/(1-'Avoided Electric Costs 2020'!$X$21),"")))</f>
        <v>0</v>
      </c>
      <c r="P769" s="546">
        <f>IF(D769="",0,IF($B$3="NYSEG",D769/(1-'Avoided Electric Costs 2020'!$W$21),IF($B$3="RG&amp;E",D769/(1-'Avoided Electric Costs 2020'!$X$21),"")))</f>
        <v>0</v>
      </c>
      <c r="Q769" s="546">
        <f>IF(E769="",0,IF($B$3="NYSEG",E769/(1-'Avoided Natural Gas Costs 2020'!$J$34),IF($B$3="RG&amp;E",E769/(1-'Avoided Natural Gas Costs 2020'!$K$34),"")))</f>
        <v>0</v>
      </c>
      <c r="R769" s="233" t="str">
        <f>IFERROR(IF(P769*'BCA Inputs'!$C$1+Q769*'BCA Inputs'!$C$2+F769*'BCA Inputs'!$C$2+G769*'BCA Inputs'!$C$2=0,"",P769*'BCA Inputs'!$C$1+Q769*'BCA Inputs'!$C$2+F769*'BCA Inputs'!$C$2+G769*'BCA Inputs'!$C$2),"")</f>
        <v/>
      </c>
      <c r="S769" s="181" t="str">
        <f t="shared" si="110"/>
        <v/>
      </c>
      <c r="T769" s="181" t="str">
        <f>IFERROR(IF($B$3="NYSEG",(INDEX('BCA Inputs'!$N$14:$N$54,MATCH(I769,'BCA Inputs'!$M$14:$M$54,0))*P769+INDEX('BCA Inputs'!$O$14:$O$54,MATCH(I769,'BCA Inputs'!$M$14:$M$54,0))*O769+INDEX('BCA Inputs'!P:P,MATCH(I769,'BCA Inputs'!M:M,0))*Q769+INDEX('BCA Inputs'!Q:Q,MATCH(I769,'BCA Inputs'!M:M,0))*F769+INDEX('BCA Inputs'!R:R,MATCH(I769,'BCA Inputs'!M:M,0))*G769)+L769+N769,IF($B$3="RG&amp;E",(INDEX('BCA Inputs'!$AX$14:$AX$54,MATCH(I769,'BCA Inputs'!$AW$14:$AW$54,0))*P769+INDEX('BCA Inputs'!$AY$14:$AY$54,MATCH(I769,'BCA Inputs'!$AW$14:$AW$54,0))*O769+INDEX('BCA Inputs'!$AZ$14:$AZ$54,MATCH(I769,'BCA Inputs'!$AW$14:$AW$54,0))*Q769+INDEX('BCA Inputs'!$BA$14:$BA$54,MATCH(I769,'BCA Inputs'!$AW$14:$AW$54,0))*F769+INDEX('BCA Inputs'!$BB$14:$BB$54,MATCH(I769,'BCA Inputs'!$AW$14:$AW$54,0))*G769)+L769+N769,"")),"")</f>
        <v/>
      </c>
      <c r="U769" s="234" t="str">
        <f t="shared" si="111"/>
        <v/>
      </c>
      <c r="V769" s="234" t="str">
        <f t="shared" si="112"/>
        <v/>
      </c>
      <c r="W769" s="234" t="str">
        <f t="shared" si="113"/>
        <v/>
      </c>
      <c r="Y769" s="235" t="str">
        <f t="shared" si="114"/>
        <v/>
      </c>
      <c r="Z769" s="236" t="str">
        <f>IFERROR(IF($B$3="NYSEG",INDEX('BCA Inputs'!$X$14:$X$54,MATCH(I769,'BCA Inputs'!$M$14:$M$54,0))*P769+INDEX('BCA Inputs'!$Y$14:$Y$54,MATCH(I769,'BCA Inputs'!$M$14:$M$54,0))*O769+INDEX('BCA Inputs'!$Z$14:$Z$54,MATCH(I769,'BCA Inputs'!$M$14:$M$54,0))*Q769+INDEX('BCA Inputs'!$AA$14:$AA$54,MATCH(I769,'BCA Inputs'!$M$14:$M$54,0))*F769+INDEX('BCA Inputs'!$AB$14:$AB$54,MATCH(I769,'BCA Inputs'!$M$14:$M$54,0))*G769,IF($B$3="RG&amp;E",INDEX('BCA Inputs'!$BG$14:$BG$54,MATCH(I769,'BCA Inputs'!$AW$14:$AW$54,0))*P769+INDEX('BCA Inputs'!$BH$14:$BH$54,MATCH(I769,'BCA Inputs'!$AW$14:$AW$54,0))*O769+INDEX('BCA Inputs'!$BI$14:$BI$54,MATCH(I769,'BCA Inputs'!$AW$14:$AW$54,0))*Q769+INDEX('BCA Inputs'!$BJ$14:$BJ$54,MATCH(I769,'BCA Inputs'!$AW$14:$AW$54,0))*F769+INDEX('BCA Inputs'!$BK$14:$BK$54,MATCH(I769,'BCA Inputs'!$AW$14:$AW$54,0))*G769,"")),"")</f>
        <v/>
      </c>
      <c r="AA769" s="237" t="str">
        <f t="shared" si="115"/>
        <v/>
      </c>
      <c r="AC769" s="238" t="str">
        <f>IFERROR((K769+R769)+IF($B$3="NYSEG",INDEX('BCA Inputs'!$AI$14:$AI$54,MATCH(I769,'BCA Inputs'!$M$14:$M$54,0))*P769+INDEX('BCA Inputs'!$AJ$14:$AJ$54,MATCH(I769,'BCA Inputs'!$M$14:$M$54,0))*Q769,IF($B$3="RG&amp;E",INDEX('BCA Inputs'!$BR$14:$BR$54,MATCH(I769,'BCA Inputs'!$AW$14:$AW$54,0))*P769+INDEX('BCA Inputs'!$BS$14:$BS$54,MATCH(I769,'BCA Inputs'!$AW$14:$AW$54,0))*Q769,"")),"")</f>
        <v/>
      </c>
      <c r="AD769" s="181" t="str">
        <f>IFERROR(IF($B$3="NYSEG",INDEX('BCA Inputs'!$AD$14:$AD$54,MATCH(I769,'BCA Inputs'!$M$14:$M$54,0))*P769+INDEX('BCA Inputs'!$AE$14:$AE$54,MATCH(I769,'BCA Inputs'!$M$14:$M$54,0))*O769+INDEX('BCA Inputs'!$AF$14:$AF$54,MATCH(I769,'BCA Inputs'!$M$14:$M$54,0))*Q769+INDEX('BCA Inputs'!$AG$14:$AG$54,MATCH(I769,'BCA Inputs'!$M$14:$M$54,0))*F769+INDEX('BCA Inputs'!$AH$14:$AH$54,MATCH(I769,'BCA Inputs'!$M$14:$M$54,0))*G769,IF($B$3="RG&amp;E",INDEX('BCA Inputs'!$BM$14:$BM$54,MATCH(I769,'BCA Inputs'!$AW$14:$AW$54,0))*P769+INDEX('BCA Inputs'!$BN$14:$BN$54,MATCH(I769,'BCA Inputs'!$AW$14:$AW$54,0))*O769+INDEX('BCA Inputs'!$BO$14:$BO$54,MATCH(I769,'BCA Inputs'!$AW$14:$AW$54,0))*Q769+INDEX('BCA Inputs'!$BP$14:$BP$54,MATCH(I769,'BCA Inputs'!$AW$14:$AW$54,0))*F769+INDEX('BCA Inputs'!$BQ$14:$BQ$54,MATCH(I769,'BCA Inputs'!$AW$14:$AW$54,0))*G769,"")),"")</f>
        <v/>
      </c>
      <c r="AE769" s="237" t="str">
        <f t="shared" si="116"/>
        <v/>
      </c>
      <c r="AF769" s="198">
        <f t="shared" si="118"/>
        <v>0</v>
      </c>
      <c r="AG769" s="239">
        <f t="shared" si="119"/>
        <v>0</v>
      </c>
    </row>
    <row r="770" spans="1:33">
      <c r="A770" s="228"/>
      <c r="B770" s="176"/>
      <c r="C770" s="229"/>
      <c r="D770" s="230"/>
      <c r="E770" s="230"/>
      <c r="F770" s="230"/>
      <c r="G770" s="230"/>
      <c r="H770" s="231"/>
      <c r="I770" s="231"/>
      <c r="J770" s="232"/>
      <c r="K770" s="232"/>
      <c r="L770" s="232"/>
      <c r="M770" s="181">
        <f t="shared" si="117"/>
        <v>0</v>
      </c>
      <c r="N770" s="181">
        <f>IF(H770="",0,H770*I770*'Avoided Water Savings Cost'!$C$16)</f>
        <v>0</v>
      </c>
      <c r="O770" s="545">
        <f>IF(C770="",0,IF($B$3="NYSEG",C770/(1-'Avoided Electric Costs 2020'!$W$21),IF($B$3="RG&amp;E",C770/(1-'Avoided Electric Costs 2020'!$X$21),"")))</f>
        <v>0</v>
      </c>
      <c r="P770" s="546">
        <f>IF(D770="",0,IF($B$3="NYSEG",D770/(1-'Avoided Electric Costs 2020'!$W$21),IF($B$3="RG&amp;E",D770/(1-'Avoided Electric Costs 2020'!$X$21),"")))</f>
        <v>0</v>
      </c>
      <c r="Q770" s="546">
        <f>IF(E770="",0,IF($B$3="NYSEG",E770/(1-'Avoided Natural Gas Costs 2020'!$J$34),IF($B$3="RG&amp;E",E770/(1-'Avoided Natural Gas Costs 2020'!$K$34),"")))</f>
        <v>0</v>
      </c>
      <c r="R770" s="233" t="str">
        <f>IFERROR(IF(P770*'BCA Inputs'!$C$1+Q770*'BCA Inputs'!$C$2+F770*'BCA Inputs'!$C$2+G770*'BCA Inputs'!$C$2=0,"",P770*'BCA Inputs'!$C$1+Q770*'BCA Inputs'!$C$2+F770*'BCA Inputs'!$C$2+G770*'BCA Inputs'!$C$2),"")</f>
        <v/>
      </c>
      <c r="S770" s="181" t="str">
        <f t="shared" si="110"/>
        <v/>
      </c>
      <c r="T770" s="181" t="str">
        <f>IFERROR(IF($B$3="NYSEG",(INDEX('BCA Inputs'!$N$14:$N$54,MATCH(I770,'BCA Inputs'!$M$14:$M$54,0))*P770+INDEX('BCA Inputs'!$O$14:$O$54,MATCH(I770,'BCA Inputs'!$M$14:$M$54,0))*O770+INDEX('BCA Inputs'!P:P,MATCH(I770,'BCA Inputs'!M:M,0))*Q770+INDEX('BCA Inputs'!Q:Q,MATCH(I770,'BCA Inputs'!M:M,0))*F770+INDEX('BCA Inputs'!R:R,MATCH(I770,'BCA Inputs'!M:M,0))*G770)+L770+N770,IF($B$3="RG&amp;E",(INDEX('BCA Inputs'!$AX$14:$AX$54,MATCH(I770,'BCA Inputs'!$AW$14:$AW$54,0))*P770+INDEX('BCA Inputs'!$AY$14:$AY$54,MATCH(I770,'BCA Inputs'!$AW$14:$AW$54,0))*O770+INDEX('BCA Inputs'!$AZ$14:$AZ$54,MATCH(I770,'BCA Inputs'!$AW$14:$AW$54,0))*Q770+INDEX('BCA Inputs'!$BA$14:$BA$54,MATCH(I770,'BCA Inputs'!$AW$14:$AW$54,0))*F770+INDEX('BCA Inputs'!$BB$14:$BB$54,MATCH(I770,'BCA Inputs'!$AW$14:$AW$54,0))*G770)+L770+N770,"")),"")</f>
        <v/>
      </c>
      <c r="U770" s="234" t="str">
        <f t="shared" si="111"/>
        <v/>
      </c>
      <c r="V770" s="234" t="str">
        <f t="shared" si="112"/>
        <v/>
      </c>
      <c r="W770" s="234" t="str">
        <f t="shared" si="113"/>
        <v/>
      </c>
      <c r="Y770" s="235" t="str">
        <f t="shared" si="114"/>
        <v/>
      </c>
      <c r="Z770" s="236" t="str">
        <f>IFERROR(IF($B$3="NYSEG",INDEX('BCA Inputs'!$X$14:$X$54,MATCH(I770,'BCA Inputs'!$M$14:$M$54,0))*P770+INDEX('BCA Inputs'!$Y$14:$Y$54,MATCH(I770,'BCA Inputs'!$M$14:$M$54,0))*O770+INDEX('BCA Inputs'!$Z$14:$Z$54,MATCH(I770,'BCA Inputs'!$M$14:$M$54,0))*Q770+INDEX('BCA Inputs'!$AA$14:$AA$54,MATCH(I770,'BCA Inputs'!$M$14:$M$54,0))*F770+INDEX('BCA Inputs'!$AB$14:$AB$54,MATCH(I770,'BCA Inputs'!$M$14:$M$54,0))*G770,IF($B$3="RG&amp;E",INDEX('BCA Inputs'!$BG$14:$BG$54,MATCH(I770,'BCA Inputs'!$AW$14:$AW$54,0))*P770+INDEX('BCA Inputs'!$BH$14:$BH$54,MATCH(I770,'BCA Inputs'!$AW$14:$AW$54,0))*O770+INDEX('BCA Inputs'!$BI$14:$BI$54,MATCH(I770,'BCA Inputs'!$AW$14:$AW$54,0))*Q770+INDEX('BCA Inputs'!$BJ$14:$BJ$54,MATCH(I770,'BCA Inputs'!$AW$14:$AW$54,0))*F770+INDEX('BCA Inputs'!$BK$14:$BK$54,MATCH(I770,'BCA Inputs'!$AW$14:$AW$54,0))*G770,"")),"")</f>
        <v/>
      </c>
      <c r="AA770" s="237" t="str">
        <f t="shared" si="115"/>
        <v/>
      </c>
      <c r="AC770" s="238" t="str">
        <f>IFERROR((K770+R770)+IF($B$3="NYSEG",INDEX('BCA Inputs'!$AI$14:$AI$54,MATCH(I770,'BCA Inputs'!$M$14:$M$54,0))*P770+INDEX('BCA Inputs'!$AJ$14:$AJ$54,MATCH(I770,'BCA Inputs'!$M$14:$M$54,0))*Q770,IF($B$3="RG&amp;E",INDEX('BCA Inputs'!$BR$14:$BR$54,MATCH(I770,'BCA Inputs'!$AW$14:$AW$54,0))*P770+INDEX('BCA Inputs'!$BS$14:$BS$54,MATCH(I770,'BCA Inputs'!$AW$14:$AW$54,0))*Q770,"")),"")</f>
        <v/>
      </c>
      <c r="AD770" s="181" t="str">
        <f>IFERROR(IF($B$3="NYSEG",INDEX('BCA Inputs'!$AD$14:$AD$54,MATCH(I770,'BCA Inputs'!$M$14:$M$54,0))*P770+INDEX('BCA Inputs'!$AE$14:$AE$54,MATCH(I770,'BCA Inputs'!$M$14:$M$54,0))*O770+INDEX('BCA Inputs'!$AF$14:$AF$54,MATCH(I770,'BCA Inputs'!$M$14:$M$54,0))*Q770+INDEX('BCA Inputs'!$AG$14:$AG$54,MATCH(I770,'BCA Inputs'!$M$14:$M$54,0))*F770+INDEX('BCA Inputs'!$AH$14:$AH$54,MATCH(I770,'BCA Inputs'!$M$14:$M$54,0))*G770,IF($B$3="RG&amp;E",INDEX('BCA Inputs'!$BM$14:$BM$54,MATCH(I770,'BCA Inputs'!$AW$14:$AW$54,0))*P770+INDEX('BCA Inputs'!$BN$14:$BN$54,MATCH(I770,'BCA Inputs'!$AW$14:$AW$54,0))*O770+INDEX('BCA Inputs'!$BO$14:$BO$54,MATCH(I770,'BCA Inputs'!$AW$14:$AW$54,0))*Q770+INDEX('BCA Inputs'!$BP$14:$BP$54,MATCH(I770,'BCA Inputs'!$AW$14:$AW$54,0))*F770+INDEX('BCA Inputs'!$BQ$14:$BQ$54,MATCH(I770,'BCA Inputs'!$AW$14:$AW$54,0))*G770,"")),"")</f>
        <v/>
      </c>
      <c r="AE770" s="237" t="str">
        <f t="shared" si="116"/>
        <v/>
      </c>
      <c r="AF770" s="198">
        <f t="shared" si="118"/>
        <v>0</v>
      </c>
      <c r="AG770" s="239">
        <f t="shared" si="119"/>
        <v>0</v>
      </c>
    </row>
    <row r="771" spans="1:33">
      <c r="A771" s="228"/>
      <c r="B771" s="176"/>
      <c r="C771" s="229"/>
      <c r="D771" s="230"/>
      <c r="E771" s="230"/>
      <c r="F771" s="230"/>
      <c r="G771" s="230"/>
      <c r="H771" s="231"/>
      <c r="I771" s="231"/>
      <c r="J771" s="232"/>
      <c r="K771" s="232"/>
      <c r="L771" s="232"/>
      <c r="M771" s="181">
        <f t="shared" si="117"/>
        <v>0</v>
      </c>
      <c r="N771" s="181">
        <f>IF(H771="",0,H771*I771*'Avoided Water Savings Cost'!$C$16)</f>
        <v>0</v>
      </c>
      <c r="O771" s="545">
        <f>IF(C771="",0,IF($B$3="NYSEG",C771/(1-'Avoided Electric Costs 2020'!$W$21),IF($B$3="RG&amp;E",C771/(1-'Avoided Electric Costs 2020'!$X$21),"")))</f>
        <v>0</v>
      </c>
      <c r="P771" s="546">
        <f>IF(D771="",0,IF($B$3="NYSEG",D771/(1-'Avoided Electric Costs 2020'!$W$21),IF($B$3="RG&amp;E",D771/(1-'Avoided Electric Costs 2020'!$X$21),"")))</f>
        <v>0</v>
      </c>
      <c r="Q771" s="546">
        <f>IF(E771="",0,IF($B$3="NYSEG",E771/(1-'Avoided Natural Gas Costs 2020'!$J$34),IF($B$3="RG&amp;E",E771/(1-'Avoided Natural Gas Costs 2020'!$K$34),"")))</f>
        <v>0</v>
      </c>
      <c r="R771" s="233" t="str">
        <f>IFERROR(IF(P771*'BCA Inputs'!$C$1+Q771*'BCA Inputs'!$C$2+F771*'BCA Inputs'!$C$2+G771*'BCA Inputs'!$C$2=0,"",P771*'BCA Inputs'!$C$1+Q771*'BCA Inputs'!$C$2+F771*'BCA Inputs'!$C$2+G771*'BCA Inputs'!$C$2),"")</f>
        <v/>
      </c>
      <c r="S771" s="181" t="str">
        <f t="shared" si="110"/>
        <v/>
      </c>
      <c r="T771" s="181" t="str">
        <f>IFERROR(IF($B$3="NYSEG",(INDEX('BCA Inputs'!$N$14:$N$54,MATCH(I771,'BCA Inputs'!$M$14:$M$54,0))*P771+INDEX('BCA Inputs'!$O$14:$O$54,MATCH(I771,'BCA Inputs'!$M$14:$M$54,0))*O771+INDEX('BCA Inputs'!P:P,MATCH(I771,'BCA Inputs'!M:M,0))*Q771+INDEX('BCA Inputs'!Q:Q,MATCH(I771,'BCA Inputs'!M:M,0))*F771+INDEX('BCA Inputs'!R:R,MATCH(I771,'BCA Inputs'!M:M,0))*G771)+L771+N771,IF($B$3="RG&amp;E",(INDEX('BCA Inputs'!$AX$14:$AX$54,MATCH(I771,'BCA Inputs'!$AW$14:$AW$54,0))*P771+INDEX('BCA Inputs'!$AY$14:$AY$54,MATCH(I771,'BCA Inputs'!$AW$14:$AW$54,0))*O771+INDEX('BCA Inputs'!$AZ$14:$AZ$54,MATCH(I771,'BCA Inputs'!$AW$14:$AW$54,0))*Q771+INDEX('BCA Inputs'!$BA$14:$BA$54,MATCH(I771,'BCA Inputs'!$AW$14:$AW$54,0))*F771+INDEX('BCA Inputs'!$BB$14:$BB$54,MATCH(I771,'BCA Inputs'!$AW$14:$AW$54,0))*G771)+L771+N771,"")),"")</f>
        <v/>
      </c>
      <c r="U771" s="234" t="str">
        <f t="shared" si="111"/>
        <v/>
      </c>
      <c r="V771" s="234" t="str">
        <f t="shared" si="112"/>
        <v/>
      </c>
      <c r="W771" s="234" t="str">
        <f t="shared" si="113"/>
        <v/>
      </c>
      <c r="Y771" s="235" t="str">
        <f t="shared" si="114"/>
        <v/>
      </c>
      <c r="Z771" s="236" t="str">
        <f>IFERROR(IF($B$3="NYSEG",INDEX('BCA Inputs'!$X$14:$X$54,MATCH(I771,'BCA Inputs'!$M$14:$M$54,0))*P771+INDEX('BCA Inputs'!$Y$14:$Y$54,MATCH(I771,'BCA Inputs'!$M$14:$M$54,0))*O771+INDEX('BCA Inputs'!$Z$14:$Z$54,MATCH(I771,'BCA Inputs'!$M$14:$M$54,0))*Q771+INDEX('BCA Inputs'!$AA$14:$AA$54,MATCH(I771,'BCA Inputs'!$M$14:$M$54,0))*F771+INDEX('BCA Inputs'!$AB$14:$AB$54,MATCH(I771,'BCA Inputs'!$M$14:$M$54,0))*G771,IF($B$3="RG&amp;E",INDEX('BCA Inputs'!$BG$14:$BG$54,MATCH(I771,'BCA Inputs'!$AW$14:$AW$54,0))*P771+INDEX('BCA Inputs'!$BH$14:$BH$54,MATCH(I771,'BCA Inputs'!$AW$14:$AW$54,0))*O771+INDEX('BCA Inputs'!$BI$14:$BI$54,MATCH(I771,'BCA Inputs'!$AW$14:$AW$54,0))*Q771+INDEX('BCA Inputs'!$BJ$14:$BJ$54,MATCH(I771,'BCA Inputs'!$AW$14:$AW$54,0))*F771+INDEX('BCA Inputs'!$BK$14:$BK$54,MATCH(I771,'BCA Inputs'!$AW$14:$AW$54,0))*G771,"")),"")</f>
        <v/>
      </c>
      <c r="AA771" s="237" t="str">
        <f t="shared" si="115"/>
        <v/>
      </c>
      <c r="AC771" s="238" t="str">
        <f>IFERROR((K771+R771)+IF($B$3="NYSEG",INDEX('BCA Inputs'!$AI$14:$AI$54,MATCH(I771,'BCA Inputs'!$M$14:$M$54,0))*P771+INDEX('BCA Inputs'!$AJ$14:$AJ$54,MATCH(I771,'BCA Inputs'!$M$14:$M$54,0))*Q771,IF($B$3="RG&amp;E",INDEX('BCA Inputs'!$BR$14:$BR$54,MATCH(I771,'BCA Inputs'!$AW$14:$AW$54,0))*P771+INDEX('BCA Inputs'!$BS$14:$BS$54,MATCH(I771,'BCA Inputs'!$AW$14:$AW$54,0))*Q771,"")),"")</f>
        <v/>
      </c>
      <c r="AD771" s="181" t="str">
        <f>IFERROR(IF($B$3="NYSEG",INDEX('BCA Inputs'!$AD$14:$AD$54,MATCH(I771,'BCA Inputs'!$M$14:$M$54,0))*P771+INDEX('BCA Inputs'!$AE$14:$AE$54,MATCH(I771,'BCA Inputs'!$M$14:$M$54,0))*O771+INDEX('BCA Inputs'!$AF$14:$AF$54,MATCH(I771,'BCA Inputs'!$M$14:$M$54,0))*Q771+INDEX('BCA Inputs'!$AG$14:$AG$54,MATCH(I771,'BCA Inputs'!$M$14:$M$54,0))*F771+INDEX('BCA Inputs'!$AH$14:$AH$54,MATCH(I771,'BCA Inputs'!$M$14:$M$54,0))*G771,IF($B$3="RG&amp;E",INDEX('BCA Inputs'!$BM$14:$BM$54,MATCH(I771,'BCA Inputs'!$AW$14:$AW$54,0))*P771+INDEX('BCA Inputs'!$BN$14:$BN$54,MATCH(I771,'BCA Inputs'!$AW$14:$AW$54,0))*O771+INDEX('BCA Inputs'!$BO$14:$BO$54,MATCH(I771,'BCA Inputs'!$AW$14:$AW$54,0))*Q771+INDEX('BCA Inputs'!$BP$14:$BP$54,MATCH(I771,'BCA Inputs'!$AW$14:$AW$54,0))*F771+INDEX('BCA Inputs'!$BQ$14:$BQ$54,MATCH(I771,'BCA Inputs'!$AW$14:$AW$54,0))*G771,"")),"")</f>
        <v/>
      </c>
      <c r="AE771" s="237" t="str">
        <f t="shared" si="116"/>
        <v/>
      </c>
      <c r="AF771" s="198">
        <f t="shared" si="118"/>
        <v>0</v>
      </c>
      <c r="AG771" s="239">
        <f t="shared" si="119"/>
        <v>0</v>
      </c>
    </row>
    <row r="772" spans="1:33">
      <c r="A772" s="228"/>
      <c r="B772" s="176"/>
      <c r="C772" s="229"/>
      <c r="D772" s="230"/>
      <c r="E772" s="230"/>
      <c r="F772" s="230"/>
      <c r="G772" s="230"/>
      <c r="H772" s="231"/>
      <c r="I772" s="231"/>
      <c r="J772" s="232"/>
      <c r="K772" s="232"/>
      <c r="L772" s="232"/>
      <c r="M772" s="181">
        <f t="shared" si="117"/>
        <v>0</v>
      </c>
      <c r="N772" s="181">
        <f>IF(H772="",0,H772*I772*'Avoided Water Savings Cost'!$C$16)</f>
        <v>0</v>
      </c>
      <c r="O772" s="545">
        <f>IF(C772="",0,IF($B$3="NYSEG",C772/(1-'Avoided Electric Costs 2020'!$W$21),IF($B$3="RG&amp;E",C772/(1-'Avoided Electric Costs 2020'!$X$21),"")))</f>
        <v>0</v>
      </c>
      <c r="P772" s="546">
        <f>IF(D772="",0,IF($B$3="NYSEG",D772/(1-'Avoided Electric Costs 2020'!$W$21),IF($B$3="RG&amp;E",D772/(1-'Avoided Electric Costs 2020'!$X$21),"")))</f>
        <v>0</v>
      </c>
      <c r="Q772" s="546">
        <f>IF(E772="",0,IF($B$3="NYSEG",E772/(1-'Avoided Natural Gas Costs 2020'!$J$34),IF($B$3="RG&amp;E",E772/(1-'Avoided Natural Gas Costs 2020'!$K$34),"")))</f>
        <v>0</v>
      </c>
      <c r="R772" s="233" t="str">
        <f>IFERROR(IF(P772*'BCA Inputs'!$C$1+Q772*'BCA Inputs'!$C$2+F772*'BCA Inputs'!$C$2+G772*'BCA Inputs'!$C$2=0,"",P772*'BCA Inputs'!$C$1+Q772*'BCA Inputs'!$C$2+F772*'BCA Inputs'!$C$2+G772*'BCA Inputs'!$C$2),"")</f>
        <v/>
      </c>
      <c r="S772" s="181" t="str">
        <f t="shared" si="110"/>
        <v/>
      </c>
      <c r="T772" s="181" t="str">
        <f>IFERROR(IF($B$3="NYSEG",(INDEX('BCA Inputs'!$N$14:$N$54,MATCH(I772,'BCA Inputs'!$M$14:$M$54,0))*P772+INDEX('BCA Inputs'!$O$14:$O$54,MATCH(I772,'BCA Inputs'!$M$14:$M$54,0))*O772+INDEX('BCA Inputs'!P:P,MATCH(I772,'BCA Inputs'!M:M,0))*Q772+INDEX('BCA Inputs'!Q:Q,MATCH(I772,'BCA Inputs'!M:M,0))*F772+INDEX('BCA Inputs'!R:R,MATCH(I772,'BCA Inputs'!M:M,0))*G772)+L772+N772,IF($B$3="RG&amp;E",(INDEX('BCA Inputs'!$AX$14:$AX$54,MATCH(I772,'BCA Inputs'!$AW$14:$AW$54,0))*P772+INDEX('BCA Inputs'!$AY$14:$AY$54,MATCH(I772,'BCA Inputs'!$AW$14:$AW$54,0))*O772+INDEX('BCA Inputs'!$AZ$14:$AZ$54,MATCH(I772,'BCA Inputs'!$AW$14:$AW$54,0))*Q772+INDEX('BCA Inputs'!$BA$14:$BA$54,MATCH(I772,'BCA Inputs'!$AW$14:$AW$54,0))*F772+INDEX('BCA Inputs'!$BB$14:$BB$54,MATCH(I772,'BCA Inputs'!$AW$14:$AW$54,0))*G772)+L772+N772,"")),"")</f>
        <v/>
      </c>
      <c r="U772" s="234" t="str">
        <f t="shared" si="111"/>
        <v/>
      </c>
      <c r="V772" s="234" t="str">
        <f t="shared" si="112"/>
        <v/>
      </c>
      <c r="W772" s="234" t="str">
        <f t="shared" si="113"/>
        <v/>
      </c>
      <c r="Y772" s="235" t="str">
        <f t="shared" si="114"/>
        <v/>
      </c>
      <c r="Z772" s="236" t="str">
        <f>IFERROR(IF($B$3="NYSEG",INDEX('BCA Inputs'!$X$14:$X$54,MATCH(I772,'BCA Inputs'!$M$14:$M$54,0))*P772+INDEX('BCA Inputs'!$Y$14:$Y$54,MATCH(I772,'BCA Inputs'!$M$14:$M$54,0))*O772+INDEX('BCA Inputs'!$Z$14:$Z$54,MATCH(I772,'BCA Inputs'!$M$14:$M$54,0))*Q772+INDEX('BCA Inputs'!$AA$14:$AA$54,MATCH(I772,'BCA Inputs'!$M$14:$M$54,0))*F772+INDEX('BCA Inputs'!$AB$14:$AB$54,MATCH(I772,'BCA Inputs'!$M$14:$M$54,0))*G772,IF($B$3="RG&amp;E",INDEX('BCA Inputs'!$BG$14:$BG$54,MATCH(I772,'BCA Inputs'!$AW$14:$AW$54,0))*P772+INDEX('BCA Inputs'!$BH$14:$BH$54,MATCH(I772,'BCA Inputs'!$AW$14:$AW$54,0))*O772+INDEX('BCA Inputs'!$BI$14:$BI$54,MATCH(I772,'BCA Inputs'!$AW$14:$AW$54,0))*Q772+INDEX('BCA Inputs'!$BJ$14:$BJ$54,MATCH(I772,'BCA Inputs'!$AW$14:$AW$54,0))*F772+INDEX('BCA Inputs'!$BK$14:$BK$54,MATCH(I772,'BCA Inputs'!$AW$14:$AW$54,0))*G772,"")),"")</f>
        <v/>
      </c>
      <c r="AA772" s="237" t="str">
        <f t="shared" si="115"/>
        <v/>
      </c>
      <c r="AC772" s="238" t="str">
        <f>IFERROR((K772+R772)+IF($B$3="NYSEG",INDEX('BCA Inputs'!$AI$14:$AI$54,MATCH(I772,'BCA Inputs'!$M$14:$M$54,0))*P772+INDEX('BCA Inputs'!$AJ$14:$AJ$54,MATCH(I772,'BCA Inputs'!$M$14:$M$54,0))*Q772,IF($B$3="RG&amp;E",INDEX('BCA Inputs'!$BR$14:$BR$54,MATCH(I772,'BCA Inputs'!$AW$14:$AW$54,0))*P772+INDEX('BCA Inputs'!$BS$14:$BS$54,MATCH(I772,'BCA Inputs'!$AW$14:$AW$54,0))*Q772,"")),"")</f>
        <v/>
      </c>
      <c r="AD772" s="181" t="str">
        <f>IFERROR(IF($B$3="NYSEG",INDEX('BCA Inputs'!$AD$14:$AD$54,MATCH(I772,'BCA Inputs'!$M$14:$M$54,0))*P772+INDEX('BCA Inputs'!$AE$14:$AE$54,MATCH(I772,'BCA Inputs'!$M$14:$M$54,0))*O772+INDEX('BCA Inputs'!$AF$14:$AF$54,MATCH(I772,'BCA Inputs'!$M$14:$M$54,0))*Q772+INDEX('BCA Inputs'!$AG$14:$AG$54,MATCH(I772,'BCA Inputs'!$M$14:$M$54,0))*F772+INDEX('BCA Inputs'!$AH$14:$AH$54,MATCH(I772,'BCA Inputs'!$M$14:$M$54,0))*G772,IF($B$3="RG&amp;E",INDEX('BCA Inputs'!$BM$14:$BM$54,MATCH(I772,'BCA Inputs'!$AW$14:$AW$54,0))*P772+INDEX('BCA Inputs'!$BN$14:$BN$54,MATCH(I772,'BCA Inputs'!$AW$14:$AW$54,0))*O772+INDEX('BCA Inputs'!$BO$14:$BO$54,MATCH(I772,'BCA Inputs'!$AW$14:$AW$54,0))*Q772+INDEX('BCA Inputs'!$BP$14:$BP$54,MATCH(I772,'BCA Inputs'!$AW$14:$AW$54,0))*F772+INDEX('BCA Inputs'!$BQ$14:$BQ$54,MATCH(I772,'BCA Inputs'!$AW$14:$AW$54,0))*G772,"")),"")</f>
        <v/>
      </c>
      <c r="AE772" s="237" t="str">
        <f t="shared" si="116"/>
        <v/>
      </c>
      <c r="AF772" s="198">
        <f t="shared" si="118"/>
        <v>0</v>
      </c>
      <c r="AG772" s="239">
        <f t="shared" si="119"/>
        <v>0</v>
      </c>
    </row>
    <row r="773" spans="1:33">
      <c r="A773" s="228"/>
      <c r="B773" s="176"/>
      <c r="C773" s="229"/>
      <c r="D773" s="230"/>
      <c r="E773" s="230"/>
      <c r="F773" s="230"/>
      <c r="G773" s="230"/>
      <c r="H773" s="231"/>
      <c r="I773" s="231"/>
      <c r="J773" s="232"/>
      <c r="K773" s="232"/>
      <c r="L773" s="232"/>
      <c r="M773" s="181">
        <f t="shared" si="117"/>
        <v>0</v>
      </c>
      <c r="N773" s="181">
        <f>IF(H773="",0,H773*I773*'Avoided Water Savings Cost'!$C$16)</f>
        <v>0</v>
      </c>
      <c r="O773" s="545">
        <f>IF(C773="",0,IF($B$3="NYSEG",C773/(1-'Avoided Electric Costs 2020'!$W$21),IF($B$3="RG&amp;E",C773/(1-'Avoided Electric Costs 2020'!$X$21),"")))</f>
        <v>0</v>
      </c>
      <c r="P773" s="546">
        <f>IF(D773="",0,IF($B$3="NYSEG",D773/(1-'Avoided Electric Costs 2020'!$W$21),IF($B$3="RG&amp;E",D773/(1-'Avoided Electric Costs 2020'!$X$21),"")))</f>
        <v>0</v>
      </c>
      <c r="Q773" s="546">
        <f>IF(E773="",0,IF($B$3="NYSEG",E773/(1-'Avoided Natural Gas Costs 2020'!$J$34),IF($B$3="RG&amp;E",E773/(1-'Avoided Natural Gas Costs 2020'!$K$34),"")))</f>
        <v>0</v>
      </c>
      <c r="R773" s="233" t="str">
        <f>IFERROR(IF(P773*'BCA Inputs'!$C$1+Q773*'BCA Inputs'!$C$2+F773*'BCA Inputs'!$C$2+G773*'BCA Inputs'!$C$2=0,"",P773*'BCA Inputs'!$C$1+Q773*'BCA Inputs'!$C$2+F773*'BCA Inputs'!$C$2+G773*'BCA Inputs'!$C$2),"")</f>
        <v/>
      </c>
      <c r="S773" s="181" t="str">
        <f t="shared" si="110"/>
        <v/>
      </c>
      <c r="T773" s="181" t="str">
        <f>IFERROR(IF($B$3="NYSEG",(INDEX('BCA Inputs'!$N$14:$N$54,MATCH(I773,'BCA Inputs'!$M$14:$M$54,0))*P773+INDEX('BCA Inputs'!$O$14:$O$54,MATCH(I773,'BCA Inputs'!$M$14:$M$54,0))*O773+INDEX('BCA Inputs'!P:P,MATCH(I773,'BCA Inputs'!M:M,0))*Q773+INDEX('BCA Inputs'!Q:Q,MATCH(I773,'BCA Inputs'!M:M,0))*F773+INDEX('BCA Inputs'!R:R,MATCH(I773,'BCA Inputs'!M:M,0))*G773)+L773+N773,IF($B$3="RG&amp;E",(INDEX('BCA Inputs'!$AX$14:$AX$54,MATCH(I773,'BCA Inputs'!$AW$14:$AW$54,0))*P773+INDEX('BCA Inputs'!$AY$14:$AY$54,MATCH(I773,'BCA Inputs'!$AW$14:$AW$54,0))*O773+INDEX('BCA Inputs'!$AZ$14:$AZ$54,MATCH(I773,'BCA Inputs'!$AW$14:$AW$54,0))*Q773+INDEX('BCA Inputs'!$BA$14:$BA$54,MATCH(I773,'BCA Inputs'!$AW$14:$AW$54,0))*F773+INDEX('BCA Inputs'!$BB$14:$BB$54,MATCH(I773,'BCA Inputs'!$AW$14:$AW$54,0))*G773)+L773+N773,"")),"")</f>
        <v/>
      </c>
      <c r="U773" s="234" t="str">
        <f t="shared" si="111"/>
        <v/>
      </c>
      <c r="V773" s="234" t="str">
        <f t="shared" si="112"/>
        <v/>
      </c>
      <c r="W773" s="234" t="str">
        <f t="shared" si="113"/>
        <v/>
      </c>
      <c r="Y773" s="235" t="str">
        <f t="shared" si="114"/>
        <v/>
      </c>
      <c r="Z773" s="236" t="str">
        <f>IFERROR(IF($B$3="NYSEG",INDEX('BCA Inputs'!$X$14:$X$54,MATCH(I773,'BCA Inputs'!$M$14:$M$54,0))*P773+INDEX('BCA Inputs'!$Y$14:$Y$54,MATCH(I773,'BCA Inputs'!$M$14:$M$54,0))*O773+INDEX('BCA Inputs'!$Z$14:$Z$54,MATCH(I773,'BCA Inputs'!$M$14:$M$54,0))*Q773+INDEX('BCA Inputs'!$AA$14:$AA$54,MATCH(I773,'BCA Inputs'!$M$14:$M$54,0))*F773+INDEX('BCA Inputs'!$AB$14:$AB$54,MATCH(I773,'BCA Inputs'!$M$14:$M$54,0))*G773,IF($B$3="RG&amp;E",INDEX('BCA Inputs'!$BG$14:$BG$54,MATCH(I773,'BCA Inputs'!$AW$14:$AW$54,0))*P773+INDEX('BCA Inputs'!$BH$14:$BH$54,MATCH(I773,'BCA Inputs'!$AW$14:$AW$54,0))*O773+INDEX('BCA Inputs'!$BI$14:$BI$54,MATCH(I773,'BCA Inputs'!$AW$14:$AW$54,0))*Q773+INDEX('BCA Inputs'!$BJ$14:$BJ$54,MATCH(I773,'BCA Inputs'!$AW$14:$AW$54,0))*F773+INDEX('BCA Inputs'!$BK$14:$BK$54,MATCH(I773,'BCA Inputs'!$AW$14:$AW$54,0))*G773,"")),"")</f>
        <v/>
      </c>
      <c r="AA773" s="237" t="str">
        <f t="shared" si="115"/>
        <v/>
      </c>
      <c r="AC773" s="238" t="str">
        <f>IFERROR((K773+R773)+IF($B$3="NYSEG",INDEX('BCA Inputs'!$AI$14:$AI$54,MATCH(I773,'BCA Inputs'!$M$14:$M$54,0))*P773+INDEX('BCA Inputs'!$AJ$14:$AJ$54,MATCH(I773,'BCA Inputs'!$M$14:$M$54,0))*Q773,IF($B$3="RG&amp;E",INDEX('BCA Inputs'!$BR$14:$BR$54,MATCH(I773,'BCA Inputs'!$AW$14:$AW$54,0))*P773+INDEX('BCA Inputs'!$BS$14:$BS$54,MATCH(I773,'BCA Inputs'!$AW$14:$AW$54,0))*Q773,"")),"")</f>
        <v/>
      </c>
      <c r="AD773" s="181" t="str">
        <f>IFERROR(IF($B$3="NYSEG",INDEX('BCA Inputs'!$AD$14:$AD$54,MATCH(I773,'BCA Inputs'!$M$14:$M$54,0))*P773+INDEX('BCA Inputs'!$AE$14:$AE$54,MATCH(I773,'BCA Inputs'!$M$14:$M$54,0))*O773+INDEX('BCA Inputs'!$AF$14:$AF$54,MATCH(I773,'BCA Inputs'!$M$14:$M$54,0))*Q773+INDEX('BCA Inputs'!$AG$14:$AG$54,MATCH(I773,'BCA Inputs'!$M$14:$M$54,0))*F773+INDEX('BCA Inputs'!$AH$14:$AH$54,MATCH(I773,'BCA Inputs'!$M$14:$M$54,0))*G773,IF($B$3="RG&amp;E",INDEX('BCA Inputs'!$BM$14:$BM$54,MATCH(I773,'BCA Inputs'!$AW$14:$AW$54,0))*P773+INDEX('BCA Inputs'!$BN$14:$BN$54,MATCH(I773,'BCA Inputs'!$AW$14:$AW$54,0))*O773+INDEX('BCA Inputs'!$BO$14:$BO$54,MATCH(I773,'BCA Inputs'!$AW$14:$AW$54,0))*Q773+INDEX('BCA Inputs'!$BP$14:$BP$54,MATCH(I773,'BCA Inputs'!$AW$14:$AW$54,0))*F773+INDEX('BCA Inputs'!$BQ$14:$BQ$54,MATCH(I773,'BCA Inputs'!$AW$14:$AW$54,0))*G773,"")),"")</f>
        <v/>
      </c>
      <c r="AE773" s="237" t="str">
        <f t="shared" si="116"/>
        <v/>
      </c>
      <c r="AF773" s="198">
        <f t="shared" si="118"/>
        <v>0</v>
      </c>
      <c r="AG773" s="239">
        <f t="shared" si="119"/>
        <v>0</v>
      </c>
    </row>
    <row r="774" spans="1:33">
      <c r="A774" s="228"/>
      <c r="B774" s="176"/>
      <c r="C774" s="229"/>
      <c r="D774" s="230"/>
      <c r="E774" s="230"/>
      <c r="F774" s="230"/>
      <c r="G774" s="230"/>
      <c r="H774" s="231"/>
      <c r="I774" s="231"/>
      <c r="J774" s="232"/>
      <c r="K774" s="232"/>
      <c r="L774" s="232"/>
      <c r="M774" s="181">
        <f t="shared" si="117"/>
        <v>0</v>
      </c>
      <c r="N774" s="181">
        <f>IF(H774="",0,H774*I774*'Avoided Water Savings Cost'!$C$16)</f>
        <v>0</v>
      </c>
      <c r="O774" s="545">
        <f>IF(C774="",0,IF($B$3="NYSEG",C774/(1-'Avoided Electric Costs 2020'!$W$21),IF($B$3="RG&amp;E",C774/(1-'Avoided Electric Costs 2020'!$X$21),"")))</f>
        <v>0</v>
      </c>
      <c r="P774" s="546">
        <f>IF(D774="",0,IF($B$3="NYSEG",D774/(1-'Avoided Electric Costs 2020'!$W$21),IF($B$3="RG&amp;E",D774/(1-'Avoided Electric Costs 2020'!$X$21),"")))</f>
        <v>0</v>
      </c>
      <c r="Q774" s="546">
        <f>IF(E774="",0,IF($B$3="NYSEG",E774/(1-'Avoided Natural Gas Costs 2020'!$J$34),IF($B$3="RG&amp;E",E774/(1-'Avoided Natural Gas Costs 2020'!$K$34),"")))</f>
        <v>0</v>
      </c>
      <c r="R774" s="233" t="str">
        <f>IFERROR(IF(P774*'BCA Inputs'!$C$1+Q774*'BCA Inputs'!$C$2+F774*'BCA Inputs'!$C$2+G774*'BCA Inputs'!$C$2=0,"",P774*'BCA Inputs'!$C$1+Q774*'BCA Inputs'!$C$2+F774*'BCA Inputs'!$C$2+G774*'BCA Inputs'!$C$2),"")</f>
        <v/>
      </c>
      <c r="S774" s="181" t="str">
        <f t="shared" si="110"/>
        <v/>
      </c>
      <c r="T774" s="181" t="str">
        <f>IFERROR(IF($B$3="NYSEG",(INDEX('BCA Inputs'!$N$14:$N$54,MATCH(I774,'BCA Inputs'!$M$14:$M$54,0))*P774+INDEX('BCA Inputs'!$O$14:$O$54,MATCH(I774,'BCA Inputs'!$M$14:$M$54,0))*O774+INDEX('BCA Inputs'!P:P,MATCH(I774,'BCA Inputs'!M:M,0))*Q774+INDEX('BCA Inputs'!Q:Q,MATCH(I774,'BCA Inputs'!M:M,0))*F774+INDEX('BCA Inputs'!R:R,MATCH(I774,'BCA Inputs'!M:M,0))*G774)+L774+N774,IF($B$3="RG&amp;E",(INDEX('BCA Inputs'!$AX$14:$AX$54,MATCH(I774,'BCA Inputs'!$AW$14:$AW$54,0))*P774+INDEX('BCA Inputs'!$AY$14:$AY$54,MATCH(I774,'BCA Inputs'!$AW$14:$AW$54,0))*O774+INDEX('BCA Inputs'!$AZ$14:$AZ$54,MATCH(I774,'BCA Inputs'!$AW$14:$AW$54,0))*Q774+INDEX('BCA Inputs'!$BA$14:$BA$54,MATCH(I774,'BCA Inputs'!$AW$14:$AW$54,0))*F774+INDEX('BCA Inputs'!$BB$14:$BB$54,MATCH(I774,'BCA Inputs'!$AW$14:$AW$54,0))*G774)+L774+N774,"")),"")</f>
        <v/>
      </c>
      <c r="U774" s="234" t="str">
        <f t="shared" si="111"/>
        <v/>
      </c>
      <c r="V774" s="234" t="str">
        <f t="shared" si="112"/>
        <v/>
      </c>
      <c r="W774" s="234" t="str">
        <f t="shared" si="113"/>
        <v/>
      </c>
      <c r="Y774" s="235" t="str">
        <f t="shared" si="114"/>
        <v/>
      </c>
      <c r="Z774" s="236" t="str">
        <f>IFERROR(IF($B$3="NYSEG",INDEX('BCA Inputs'!$X$14:$X$54,MATCH(I774,'BCA Inputs'!$M$14:$M$54,0))*P774+INDEX('BCA Inputs'!$Y$14:$Y$54,MATCH(I774,'BCA Inputs'!$M$14:$M$54,0))*O774+INDEX('BCA Inputs'!$Z$14:$Z$54,MATCH(I774,'BCA Inputs'!$M$14:$M$54,0))*Q774+INDEX('BCA Inputs'!$AA$14:$AA$54,MATCH(I774,'BCA Inputs'!$M$14:$M$54,0))*F774+INDEX('BCA Inputs'!$AB$14:$AB$54,MATCH(I774,'BCA Inputs'!$M$14:$M$54,0))*G774,IF($B$3="RG&amp;E",INDEX('BCA Inputs'!$BG$14:$BG$54,MATCH(I774,'BCA Inputs'!$AW$14:$AW$54,0))*P774+INDEX('BCA Inputs'!$BH$14:$BH$54,MATCH(I774,'BCA Inputs'!$AW$14:$AW$54,0))*O774+INDEX('BCA Inputs'!$BI$14:$BI$54,MATCH(I774,'BCA Inputs'!$AW$14:$AW$54,0))*Q774+INDEX('BCA Inputs'!$BJ$14:$BJ$54,MATCH(I774,'BCA Inputs'!$AW$14:$AW$54,0))*F774+INDEX('BCA Inputs'!$BK$14:$BK$54,MATCH(I774,'BCA Inputs'!$AW$14:$AW$54,0))*G774,"")),"")</f>
        <v/>
      </c>
      <c r="AA774" s="237" t="str">
        <f t="shared" si="115"/>
        <v/>
      </c>
      <c r="AC774" s="238" t="str">
        <f>IFERROR((K774+R774)+IF($B$3="NYSEG",INDEX('BCA Inputs'!$AI$14:$AI$54,MATCH(I774,'BCA Inputs'!$M$14:$M$54,0))*P774+INDEX('BCA Inputs'!$AJ$14:$AJ$54,MATCH(I774,'BCA Inputs'!$M$14:$M$54,0))*Q774,IF($B$3="RG&amp;E",INDEX('BCA Inputs'!$BR$14:$BR$54,MATCH(I774,'BCA Inputs'!$AW$14:$AW$54,0))*P774+INDEX('BCA Inputs'!$BS$14:$BS$54,MATCH(I774,'BCA Inputs'!$AW$14:$AW$54,0))*Q774,"")),"")</f>
        <v/>
      </c>
      <c r="AD774" s="181" t="str">
        <f>IFERROR(IF($B$3="NYSEG",INDEX('BCA Inputs'!$AD$14:$AD$54,MATCH(I774,'BCA Inputs'!$M$14:$M$54,0))*P774+INDEX('BCA Inputs'!$AE$14:$AE$54,MATCH(I774,'BCA Inputs'!$M$14:$M$54,0))*O774+INDEX('BCA Inputs'!$AF$14:$AF$54,MATCH(I774,'BCA Inputs'!$M$14:$M$54,0))*Q774+INDEX('BCA Inputs'!$AG$14:$AG$54,MATCH(I774,'BCA Inputs'!$M$14:$M$54,0))*F774+INDEX('BCA Inputs'!$AH$14:$AH$54,MATCH(I774,'BCA Inputs'!$M$14:$M$54,0))*G774,IF($B$3="RG&amp;E",INDEX('BCA Inputs'!$BM$14:$BM$54,MATCH(I774,'BCA Inputs'!$AW$14:$AW$54,0))*P774+INDEX('BCA Inputs'!$BN$14:$BN$54,MATCH(I774,'BCA Inputs'!$AW$14:$AW$54,0))*O774+INDEX('BCA Inputs'!$BO$14:$BO$54,MATCH(I774,'BCA Inputs'!$AW$14:$AW$54,0))*Q774+INDEX('BCA Inputs'!$BP$14:$BP$54,MATCH(I774,'BCA Inputs'!$AW$14:$AW$54,0))*F774+INDEX('BCA Inputs'!$BQ$14:$BQ$54,MATCH(I774,'BCA Inputs'!$AW$14:$AW$54,0))*G774,"")),"")</f>
        <v/>
      </c>
      <c r="AE774" s="237" t="str">
        <f t="shared" si="116"/>
        <v/>
      </c>
      <c r="AF774" s="198">
        <f t="shared" si="118"/>
        <v>0</v>
      </c>
      <c r="AG774" s="239">
        <f t="shared" si="119"/>
        <v>0</v>
      </c>
    </row>
    <row r="775" spans="1:33">
      <c r="A775" s="228"/>
      <c r="B775" s="176"/>
      <c r="C775" s="229"/>
      <c r="D775" s="230"/>
      <c r="E775" s="230"/>
      <c r="F775" s="230"/>
      <c r="G775" s="230"/>
      <c r="H775" s="231"/>
      <c r="I775" s="231"/>
      <c r="J775" s="232"/>
      <c r="K775" s="232"/>
      <c r="L775" s="232"/>
      <c r="M775" s="181">
        <f t="shared" si="117"/>
        <v>0</v>
      </c>
      <c r="N775" s="181">
        <f>IF(H775="",0,H775*I775*'Avoided Water Savings Cost'!$C$16)</f>
        <v>0</v>
      </c>
      <c r="O775" s="545">
        <f>IF(C775="",0,IF($B$3="NYSEG",C775/(1-'Avoided Electric Costs 2020'!$W$21),IF($B$3="RG&amp;E",C775/(1-'Avoided Electric Costs 2020'!$X$21),"")))</f>
        <v>0</v>
      </c>
      <c r="P775" s="546">
        <f>IF(D775="",0,IF($B$3="NYSEG",D775/(1-'Avoided Electric Costs 2020'!$W$21),IF($B$3="RG&amp;E",D775/(1-'Avoided Electric Costs 2020'!$X$21),"")))</f>
        <v>0</v>
      </c>
      <c r="Q775" s="546">
        <f>IF(E775="",0,IF($B$3="NYSEG",E775/(1-'Avoided Natural Gas Costs 2020'!$J$34),IF($B$3="RG&amp;E",E775/(1-'Avoided Natural Gas Costs 2020'!$K$34),"")))</f>
        <v>0</v>
      </c>
      <c r="R775" s="233" t="str">
        <f>IFERROR(IF(P775*'BCA Inputs'!$C$1+Q775*'BCA Inputs'!$C$2+F775*'BCA Inputs'!$C$2+G775*'BCA Inputs'!$C$2=0,"",P775*'BCA Inputs'!$C$1+Q775*'BCA Inputs'!$C$2+F775*'BCA Inputs'!$C$2+G775*'BCA Inputs'!$C$2),"")</f>
        <v/>
      </c>
      <c r="S775" s="181" t="str">
        <f t="shared" si="110"/>
        <v/>
      </c>
      <c r="T775" s="181" t="str">
        <f>IFERROR(IF($B$3="NYSEG",(INDEX('BCA Inputs'!$N$14:$N$54,MATCH(I775,'BCA Inputs'!$M$14:$M$54,0))*P775+INDEX('BCA Inputs'!$O$14:$O$54,MATCH(I775,'BCA Inputs'!$M$14:$M$54,0))*O775+INDEX('BCA Inputs'!P:P,MATCH(I775,'BCA Inputs'!M:M,0))*Q775+INDEX('BCA Inputs'!Q:Q,MATCH(I775,'BCA Inputs'!M:M,0))*F775+INDEX('BCA Inputs'!R:R,MATCH(I775,'BCA Inputs'!M:M,0))*G775)+L775+N775,IF($B$3="RG&amp;E",(INDEX('BCA Inputs'!$AX$14:$AX$54,MATCH(I775,'BCA Inputs'!$AW$14:$AW$54,0))*P775+INDEX('BCA Inputs'!$AY$14:$AY$54,MATCH(I775,'BCA Inputs'!$AW$14:$AW$54,0))*O775+INDEX('BCA Inputs'!$AZ$14:$AZ$54,MATCH(I775,'BCA Inputs'!$AW$14:$AW$54,0))*Q775+INDEX('BCA Inputs'!$BA$14:$BA$54,MATCH(I775,'BCA Inputs'!$AW$14:$AW$54,0))*F775+INDEX('BCA Inputs'!$BB$14:$BB$54,MATCH(I775,'BCA Inputs'!$AW$14:$AW$54,0))*G775)+L775+N775,"")),"")</f>
        <v/>
      </c>
      <c r="U775" s="234" t="str">
        <f t="shared" si="111"/>
        <v/>
      </c>
      <c r="V775" s="234" t="str">
        <f t="shared" si="112"/>
        <v/>
      </c>
      <c r="W775" s="234" t="str">
        <f t="shared" si="113"/>
        <v/>
      </c>
      <c r="Y775" s="235" t="str">
        <f t="shared" si="114"/>
        <v/>
      </c>
      <c r="Z775" s="236" t="str">
        <f>IFERROR(IF($B$3="NYSEG",INDEX('BCA Inputs'!$X$14:$X$54,MATCH(I775,'BCA Inputs'!$M$14:$M$54,0))*P775+INDEX('BCA Inputs'!$Y$14:$Y$54,MATCH(I775,'BCA Inputs'!$M$14:$M$54,0))*O775+INDEX('BCA Inputs'!$Z$14:$Z$54,MATCH(I775,'BCA Inputs'!$M$14:$M$54,0))*Q775+INDEX('BCA Inputs'!$AA$14:$AA$54,MATCH(I775,'BCA Inputs'!$M$14:$M$54,0))*F775+INDEX('BCA Inputs'!$AB$14:$AB$54,MATCH(I775,'BCA Inputs'!$M$14:$M$54,0))*G775,IF($B$3="RG&amp;E",INDEX('BCA Inputs'!$BG$14:$BG$54,MATCH(I775,'BCA Inputs'!$AW$14:$AW$54,0))*P775+INDEX('BCA Inputs'!$BH$14:$BH$54,MATCH(I775,'BCA Inputs'!$AW$14:$AW$54,0))*O775+INDEX('BCA Inputs'!$BI$14:$BI$54,MATCH(I775,'BCA Inputs'!$AW$14:$AW$54,0))*Q775+INDEX('BCA Inputs'!$BJ$14:$BJ$54,MATCH(I775,'BCA Inputs'!$AW$14:$AW$54,0))*F775+INDEX('BCA Inputs'!$BK$14:$BK$54,MATCH(I775,'BCA Inputs'!$AW$14:$AW$54,0))*G775,"")),"")</f>
        <v/>
      </c>
      <c r="AA775" s="237" t="str">
        <f t="shared" si="115"/>
        <v/>
      </c>
      <c r="AC775" s="238" t="str">
        <f>IFERROR((K775+R775)+IF($B$3="NYSEG",INDEX('BCA Inputs'!$AI$14:$AI$54,MATCH(I775,'BCA Inputs'!$M$14:$M$54,0))*P775+INDEX('BCA Inputs'!$AJ$14:$AJ$54,MATCH(I775,'BCA Inputs'!$M$14:$M$54,0))*Q775,IF($B$3="RG&amp;E",INDEX('BCA Inputs'!$BR$14:$BR$54,MATCH(I775,'BCA Inputs'!$AW$14:$AW$54,0))*P775+INDEX('BCA Inputs'!$BS$14:$BS$54,MATCH(I775,'BCA Inputs'!$AW$14:$AW$54,0))*Q775,"")),"")</f>
        <v/>
      </c>
      <c r="AD775" s="181" t="str">
        <f>IFERROR(IF($B$3="NYSEG",INDEX('BCA Inputs'!$AD$14:$AD$54,MATCH(I775,'BCA Inputs'!$M$14:$M$54,0))*P775+INDEX('BCA Inputs'!$AE$14:$AE$54,MATCH(I775,'BCA Inputs'!$M$14:$M$54,0))*O775+INDEX('BCA Inputs'!$AF$14:$AF$54,MATCH(I775,'BCA Inputs'!$M$14:$M$54,0))*Q775+INDEX('BCA Inputs'!$AG$14:$AG$54,MATCH(I775,'BCA Inputs'!$M$14:$M$54,0))*F775+INDEX('BCA Inputs'!$AH$14:$AH$54,MATCH(I775,'BCA Inputs'!$M$14:$M$54,0))*G775,IF($B$3="RG&amp;E",INDEX('BCA Inputs'!$BM$14:$BM$54,MATCH(I775,'BCA Inputs'!$AW$14:$AW$54,0))*P775+INDEX('BCA Inputs'!$BN$14:$BN$54,MATCH(I775,'BCA Inputs'!$AW$14:$AW$54,0))*O775+INDEX('BCA Inputs'!$BO$14:$BO$54,MATCH(I775,'BCA Inputs'!$AW$14:$AW$54,0))*Q775+INDEX('BCA Inputs'!$BP$14:$BP$54,MATCH(I775,'BCA Inputs'!$AW$14:$AW$54,0))*F775+INDEX('BCA Inputs'!$BQ$14:$BQ$54,MATCH(I775,'BCA Inputs'!$AW$14:$AW$54,0))*G775,"")),"")</f>
        <v/>
      </c>
      <c r="AE775" s="237" t="str">
        <f t="shared" si="116"/>
        <v/>
      </c>
      <c r="AF775" s="198">
        <f t="shared" si="118"/>
        <v>0</v>
      </c>
      <c r="AG775" s="239">
        <f t="shared" si="119"/>
        <v>0</v>
      </c>
    </row>
    <row r="776" spans="1:33">
      <c r="A776" s="228"/>
      <c r="B776" s="176"/>
      <c r="C776" s="229"/>
      <c r="D776" s="230"/>
      <c r="E776" s="230"/>
      <c r="F776" s="230"/>
      <c r="G776" s="230"/>
      <c r="H776" s="231"/>
      <c r="I776" s="231"/>
      <c r="J776" s="232"/>
      <c r="K776" s="232"/>
      <c r="L776" s="232"/>
      <c r="M776" s="181">
        <f t="shared" si="117"/>
        <v>0</v>
      </c>
      <c r="N776" s="181">
        <f>IF(H776="",0,H776*I776*'Avoided Water Savings Cost'!$C$16)</f>
        <v>0</v>
      </c>
      <c r="O776" s="545">
        <f>IF(C776="",0,IF($B$3="NYSEG",C776/(1-'Avoided Electric Costs 2020'!$W$21),IF($B$3="RG&amp;E",C776/(1-'Avoided Electric Costs 2020'!$X$21),"")))</f>
        <v>0</v>
      </c>
      <c r="P776" s="546">
        <f>IF(D776="",0,IF($B$3="NYSEG",D776/(1-'Avoided Electric Costs 2020'!$W$21),IF($B$3="RG&amp;E",D776/(1-'Avoided Electric Costs 2020'!$X$21),"")))</f>
        <v>0</v>
      </c>
      <c r="Q776" s="546">
        <f>IF(E776="",0,IF($B$3="NYSEG",E776/(1-'Avoided Natural Gas Costs 2020'!$J$34),IF($B$3="RG&amp;E",E776/(1-'Avoided Natural Gas Costs 2020'!$K$34),"")))</f>
        <v>0</v>
      </c>
      <c r="R776" s="233" t="str">
        <f>IFERROR(IF(P776*'BCA Inputs'!$C$1+Q776*'BCA Inputs'!$C$2+F776*'BCA Inputs'!$C$2+G776*'BCA Inputs'!$C$2=0,"",P776*'BCA Inputs'!$C$1+Q776*'BCA Inputs'!$C$2+F776*'BCA Inputs'!$C$2+G776*'BCA Inputs'!$C$2),"")</f>
        <v/>
      </c>
      <c r="S776" s="181" t="str">
        <f t="shared" si="110"/>
        <v/>
      </c>
      <c r="T776" s="181" t="str">
        <f>IFERROR(IF($B$3="NYSEG",(INDEX('BCA Inputs'!$N$14:$N$54,MATCH(I776,'BCA Inputs'!$M$14:$M$54,0))*P776+INDEX('BCA Inputs'!$O$14:$O$54,MATCH(I776,'BCA Inputs'!$M$14:$M$54,0))*O776+INDEX('BCA Inputs'!P:P,MATCH(I776,'BCA Inputs'!M:M,0))*Q776+INDEX('BCA Inputs'!Q:Q,MATCH(I776,'BCA Inputs'!M:M,0))*F776+INDEX('BCA Inputs'!R:R,MATCH(I776,'BCA Inputs'!M:M,0))*G776)+L776+N776,IF($B$3="RG&amp;E",(INDEX('BCA Inputs'!$AX$14:$AX$54,MATCH(I776,'BCA Inputs'!$AW$14:$AW$54,0))*P776+INDEX('BCA Inputs'!$AY$14:$AY$54,MATCH(I776,'BCA Inputs'!$AW$14:$AW$54,0))*O776+INDEX('BCA Inputs'!$AZ$14:$AZ$54,MATCH(I776,'BCA Inputs'!$AW$14:$AW$54,0))*Q776+INDEX('BCA Inputs'!$BA$14:$BA$54,MATCH(I776,'BCA Inputs'!$AW$14:$AW$54,0))*F776+INDEX('BCA Inputs'!$BB$14:$BB$54,MATCH(I776,'BCA Inputs'!$AW$14:$AW$54,0))*G776)+L776+N776,"")),"")</f>
        <v/>
      </c>
      <c r="U776" s="234" t="str">
        <f t="shared" si="111"/>
        <v/>
      </c>
      <c r="V776" s="234" t="str">
        <f t="shared" si="112"/>
        <v/>
      </c>
      <c r="W776" s="234" t="str">
        <f t="shared" si="113"/>
        <v/>
      </c>
      <c r="Y776" s="235" t="str">
        <f t="shared" si="114"/>
        <v/>
      </c>
      <c r="Z776" s="236" t="str">
        <f>IFERROR(IF($B$3="NYSEG",INDEX('BCA Inputs'!$X$14:$X$54,MATCH(I776,'BCA Inputs'!$M$14:$M$54,0))*P776+INDEX('BCA Inputs'!$Y$14:$Y$54,MATCH(I776,'BCA Inputs'!$M$14:$M$54,0))*O776+INDEX('BCA Inputs'!$Z$14:$Z$54,MATCH(I776,'BCA Inputs'!$M$14:$M$54,0))*Q776+INDEX('BCA Inputs'!$AA$14:$AA$54,MATCH(I776,'BCA Inputs'!$M$14:$M$54,0))*F776+INDEX('BCA Inputs'!$AB$14:$AB$54,MATCH(I776,'BCA Inputs'!$M$14:$M$54,0))*G776,IF($B$3="RG&amp;E",INDEX('BCA Inputs'!$BG$14:$BG$54,MATCH(I776,'BCA Inputs'!$AW$14:$AW$54,0))*P776+INDEX('BCA Inputs'!$BH$14:$BH$54,MATCH(I776,'BCA Inputs'!$AW$14:$AW$54,0))*O776+INDEX('BCA Inputs'!$BI$14:$BI$54,MATCH(I776,'BCA Inputs'!$AW$14:$AW$54,0))*Q776+INDEX('BCA Inputs'!$BJ$14:$BJ$54,MATCH(I776,'BCA Inputs'!$AW$14:$AW$54,0))*F776+INDEX('BCA Inputs'!$BK$14:$BK$54,MATCH(I776,'BCA Inputs'!$AW$14:$AW$54,0))*G776,"")),"")</f>
        <v/>
      </c>
      <c r="AA776" s="237" t="str">
        <f t="shared" si="115"/>
        <v/>
      </c>
      <c r="AC776" s="238" t="str">
        <f>IFERROR((K776+R776)+IF($B$3="NYSEG",INDEX('BCA Inputs'!$AI$14:$AI$54,MATCH(I776,'BCA Inputs'!$M$14:$M$54,0))*P776+INDEX('BCA Inputs'!$AJ$14:$AJ$54,MATCH(I776,'BCA Inputs'!$M$14:$M$54,0))*Q776,IF($B$3="RG&amp;E",INDEX('BCA Inputs'!$BR$14:$BR$54,MATCH(I776,'BCA Inputs'!$AW$14:$AW$54,0))*P776+INDEX('BCA Inputs'!$BS$14:$BS$54,MATCH(I776,'BCA Inputs'!$AW$14:$AW$54,0))*Q776,"")),"")</f>
        <v/>
      </c>
      <c r="AD776" s="181" t="str">
        <f>IFERROR(IF($B$3="NYSEG",INDEX('BCA Inputs'!$AD$14:$AD$54,MATCH(I776,'BCA Inputs'!$M$14:$M$54,0))*P776+INDEX('BCA Inputs'!$AE$14:$AE$54,MATCH(I776,'BCA Inputs'!$M$14:$M$54,0))*O776+INDEX('BCA Inputs'!$AF$14:$AF$54,MATCH(I776,'BCA Inputs'!$M$14:$M$54,0))*Q776+INDEX('BCA Inputs'!$AG$14:$AG$54,MATCH(I776,'BCA Inputs'!$M$14:$M$54,0))*F776+INDEX('BCA Inputs'!$AH$14:$AH$54,MATCH(I776,'BCA Inputs'!$M$14:$M$54,0))*G776,IF($B$3="RG&amp;E",INDEX('BCA Inputs'!$BM$14:$BM$54,MATCH(I776,'BCA Inputs'!$AW$14:$AW$54,0))*P776+INDEX('BCA Inputs'!$BN$14:$BN$54,MATCH(I776,'BCA Inputs'!$AW$14:$AW$54,0))*O776+INDEX('BCA Inputs'!$BO$14:$BO$54,MATCH(I776,'BCA Inputs'!$AW$14:$AW$54,0))*Q776+INDEX('BCA Inputs'!$BP$14:$BP$54,MATCH(I776,'BCA Inputs'!$AW$14:$AW$54,0))*F776+INDEX('BCA Inputs'!$BQ$14:$BQ$54,MATCH(I776,'BCA Inputs'!$AW$14:$AW$54,0))*G776,"")),"")</f>
        <v/>
      </c>
      <c r="AE776" s="237" t="str">
        <f t="shared" si="116"/>
        <v/>
      </c>
      <c r="AF776" s="198">
        <f t="shared" si="118"/>
        <v>0</v>
      </c>
      <c r="AG776" s="239">
        <f t="shared" si="119"/>
        <v>0</v>
      </c>
    </row>
    <row r="777" spans="1:33">
      <c r="A777" s="228"/>
      <c r="B777" s="176"/>
      <c r="C777" s="229"/>
      <c r="D777" s="230"/>
      <c r="E777" s="230"/>
      <c r="F777" s="230"/>
      <c r="G777" s="230"/>
      <c r="H777" s="231"/>
      <c r="I777" s="231"/>
      <c r="J777" s="232"/>
      <c r="K777" s="232"/>
      <c r="L777" s="232"/>
      <c r="M777" s="181">
        <f t="shared" si="117"/>
        <v>0</v>
      </c>
      <c r="N777" s="181">
        <f>IF(H777="",0,H777*I777*'Avoided Water Savings Cost'!$C$16)</f>
        <v>0</v>
      </c>
      <c r="O777" s="545">
        <f>IF(C777="",0,IF($B$3="NYSEG",C777/(1-'Avoided Electric Costs 2020'!$W$21),IF($B$3="RG&amp;E",C777/(1-'Avoided Electric Costs 2020'!$X$21),"")))</f>
        <v>0</v>
      </c>
      <c r="P777" s="546">
        <f>IF(D777="",0,IF($B$3="NYSEG",D777/(1-'Avoided Electric Costs 2020'!$W$21),IF($B$3="RG&amp;E",D777/(1-'Avoided Electric Costs 2020'!$X$21),"")))</f>
        <v>0</v>
      </c>
      <c r="Q777" s="546">
        <f>IF(E777="",0,IF($B$3="NYSEG",E777/(1-'Avoided Natural Gas Costs 2020'!$J$34),IF($B$3="RG&amp;E",E777/(1-'Avoided Natural Gas Costs 2020'!$K$34),"")))</f>
        <v>0</v>
      </c>
      <c r="R777" s="233" t="str">
        <f>IFERROR(IF(P777*'BCA Inputs'!$C$1+Q777*'BCA Inputs'!$C$2+F777*'BCA Inputs'!$C$2+G777*'BCA Inputs'!$C$2=0,"",P777*'BCA Inputs'!$C$1+Q777*'BCA Inputs'!$C$2+F777*'BCA Inputs'!$C$2+G777*'BCA Inputs'!$C$2),"")</f>
        <v/>
      </c>
      <c r="S777" s="181" t="str">
        <f t="shared" si="110"/>
        <v/>
      </c>
      <c r="T777" s="181" t="str">
        <f>IFERROR(IF($B$3="NYSEG",(INDEX('BCA Inputs'!$N$14:$N$54,MATCH(I777,'BCA Inputs'!$M$14:$M$54,0))*P777+INDEX('BCA Inputs'!$O$14:$O$54,MATCH(I777,'BCA Inputs'!$M$14:$M$54,0))*O777+INDEX('BCA Inputs'!P:P,MATCH(I777,'BCA Inputs'!M:M,0))*Q777+INDEX('BCA Inputs'!Q:Q,MATCH(I777,'BCA Inputs'!M:M,0))*F777+INDEX('BCA Inputs'!R:R,MATCH(I777,'BCA Inputs'!M:M,0))*G777)+L777+N777,IF($B$3="RG&amp;E",(INDEX('BCA Inputs'!$AX$14:$AX$54,MATCH(I777,'BCA Inputs'!$AW$14:$AW$54,0))*P777+INDEX('BCA Inputs'!$AY$14:$AY$54,MATCH(I777,'BCA Inputs'!$AW$14:$AW$54,0))*O777+INDEX('BCA Inputs'!$AZ$14:$AZ$54,MATCH(I777,'BCA Inputs'!$AW$14:$AW$54,0))*Q777+INDEX('BCA Inputs'!$BA$14:$BA$54,MATCH(I777,'BCA Inputs'!$AW$14:$AW$54,0))*F777+INDEX('BCA Inputs'!$BB$14:$BB$54,MATCH(I777,'BCA Inputs'!$AW$14:$AW$54,0))*G777)+L777+N777,"")),"")</f>
        <v/>
      </c>
      <c r="U777" s="234" t="str">
        <f t="shared" si="111"/>
        <v/>
      </c>
      <c r="V777" s="234" t="str">
        <f t="shared" si="112"/>
        <v/>
      </c>
      <c r="W777" s="234" t="str">
        <f t="shared" si="113"/>
        <v/>
      </c>
      <c r="Y777" s="235" t="str">
        <f t="shared" si="114"/>
        <v/>
      </c>
      <c r="Z777" s="236" t="str">
        <f>IFERROR(IF($B$3="NYSEG",INDEX('BCA Inputs'!$X$14:$X$54,MATCH(I777,'BCA Inputs'!$M$14:$M$54,0))*P777+INDEX('BCA Inputs'!$Y$14:$Y$54,MATCH(I777,'BCA Inputs'!$M$14:$M$54,0))*O777+INDEX('BCA Inputs'!$Z$14:$Z$54,MATCH(I777,'BCA Inputs'!$M$14:$M$54,0))*Q777+INDEX('BCA Inputs'!$AA$14:$AA$54,MATCH(I777,'BCA Inputs'!$M$14:$M$54,0))*F777+INDEX('BCA Inputs'!$AB$14:$AB$54,MATCH(I777,'BCA Inputs'!$M$14:$M$54,0))*G777,IF($B$3="RG&amp;E",INDEX('BCA Inputs'!$BG$14:$BG$54,MATCH(I777,'BCA Inputs'!$AW$14:$AW$54,0))*P777+INDEX('BCA Inputs'!$BH$14:$BH$54,MATCH(I777,'BCA Inputs'!$AW$14:$AW$54,0))*O777+INDEX('BCA Inputs'!$BI$14:$BI$54,MATCH(I777,'BCA Inputs'!$AW$14:$AW$54,0))*Q777+INDEX('BCA Inputs'!$BJ$14:$BJ$54,MATCH(I777,'BCA Inputs'!$AW$14:$AW$54,0))*F777+INDEX('BCA Inputs'!$BK$14:$BK$54,MATCH(I777,'BCA Inputs'!$AW$14:$AW$54,0))*G777,"")),"")</f>
        <v/>
      </c>
      <c r="AA777" s="237" t="str">
        <f t="shared" si="115"/>
        <v/>
      </c>
      <c r="AC777" s="238" t="str">
        <f>IFERROR((K777+R777)+IF($B$3="NYSEG",INDEX('BCA Inputs'!$AI$14:$AI$54,MATCH(I777,'BCA Inputs'!$M$14:$M$54,0))*P777+INDEX('BCA Inputs'!$AJ$14:$AJ$54,MATCH(I777,'BCA Inputs'!$M$14:$M$54,0))*Q777,IF($B$3="RG&amp;E",INDEX('BCA Inputs'!$BR$14:$BR$54,MATCH(I777,'BCA Inputs'!$AW$14:$AW$54,0))*P777+INDEX('BCA Inputs'!$BS$14:$BS$54,MATCH(I777,'BCA Inputs'!$AW$14:$AW$54,0))*Q777,"")),"")</f>
        <v/>
      </c>
      <c r="AD777" s="181" t="str">
        <f>IFERROR(IF($B$3="NYSEG",INDEX('BCA Inputs'!$AD$14:$AD$54,MATCH(I777,'BCA Inputs'!$M$14:$M$54,0))*P777+INDEX('BCA Inputs'!$AE$14:$AE$54,MATCH(I777,'BCA Inputs'!$M$14:$M$54,0))*O777+INDEX('BCA Inputs'!$AF$14:$AF$54,MATCH(I777,'BCA Inputs'!$M$14:$M$54,0))*Q777+INDEX('BCA Inputs'!$AG$14:$AG$54,MATCH(I777,'BCA Inputs'!$M$14:$M$54,0))*F777+INDEX('BCA Inputs'!$AH$14:$AH$54,MATCH(I777,'BCA Inputs'!$M$14:$M$54,0))*G777,IF($B$3="RG&amp;E",INDEX('BCA Inputs'!$BM$14:$BM$54,MATCH(I777,'BCA Inputs'!$AW$14:$AW$54,0))*P777+INDEX('BCA Inputs'!$BN$14:$BN$54,MATCH(I777,'BCA Inputs'!$AW$14:$AW$54,0))*O777+INDEX('BCA Inputs'!$BO$14:$BO$54,MATCH(I777,'BCA Inputs'!$AW$14:$AW$54,0))*Q777+INDEX('BCA Inputs'!$BP$14:$BP$54,MATCH(I777,'BCA Inputs'!$AW$14:$AW$54,0))*F777+INDEX('BCA Inputs'!$BQ$14:$BQ$54,MATCH(I777,'BCA Inputs'!$AW$14:$AW$54,0))*G777,"")),"")</f>
        <v/>
      </c>
      <c r="AE777" s="237" t="str">
        <f t="shared" si="116"/>
        <v/>
      </c>
      <c r="AF777" s="198">
        <f t="shared" si="118"/>
        <v>0</v>
      </c>
      <c r="AG777" s="239">
        <f t="shared" si="119"/>
        <v>0</v>
      </c>
    </row>
    <row r="778" spans="1:33">
      <c r="A778" s="228"/>
      <c r="B778" s="176"/>
      <c r="C778" s="229"/>
      <c r="D778" s="230"/>
      <c r="E778" s="230"/>
      <c r="F778" s="230"/>
      <c r="G778" s="230"/>
      <c r="H778" s="231"/>
      <c r="I778" s="231"/>
      <c r="J778" s="232"/>
      <c r="K778" s="232"/>
      <c r="L778" s="232"/>
      <c r="M778" s="181">
        <f t="shared" si="117"/>
        <v>0</v>
      </c>
      <c r="N778" s="181">
        <f>IF(H778="",0,H778*I778*'Avoided Water Savings Cost'!$C$16)</f>
        <v>0</v>
      </c>
      <c r="O778" s="545">
        <f>IF(C778="",0,IF($B$3="NYSEG",C778/(1-'Avoided Electric Costs 2020'!$W$21),IF($B$3="RG&amp;E",C778/(1-'Avoided Electric Costs 2020'!$X$21),"")))</f>
        <v>0</v>
      </c>
      <c r="P778" s="546">
        <f>IF(D778="",0,IF($B$3="NYSEG",D778/(1-'Avoided Electric Costs 2020'!$W$21),IF($B$3="RG&amp;E",D778/(1-'Avoided Electric Costs 2020'!$X$21),"")))</f>
        <v>0</v>
      </c>
      <c r="Q778" s="546">
        <f>IF(E778="",0,IF($B$3="NYSEG",E778/(1-'Avoided Natural Gas Costs 2020'!$J$34),IF($B$3="RG&amp;E",E778/(1-'Avoided Natural Gas Costs 2020'!$K$34),"")))</f>
        <v>0</v>
      </c>
      <c r="R778" s="233" t="str">
        <f>IFERROR(IF(P778*'BCA Inputs'!$C$1+Q778*'BCA Inputs'!$C$2+F778*'BCA Inputs'!$C$2+G778*'BCA Inputs'!$C$2=0,"",P778*'BCA Inputs'!$C$1+Q778*'BCA Inputs'!$C$2+F778*'BCA Inputs'!$C$2+G778*'BCA Inputs'!$C$2),"")</f>
        <v/>
      </c>
      <c r="S778" s="181" t="str">
        <f t="shared" si="110"/>
        <v/>
      </c>
      <c r="T778" s="181" t="str">
        <f>IFERROR(IF($B$3="NYSEG",(INDEX('BCA Inputs'!$N$14:$N$54,MATCH(I778,'BCA Inputs'!$M$14:$M$54,0))*P778+INDEX('BCA Inputs'!$O$14:$O$54,MATCH(I778,'BCA Inputs'!$M$14:$M$54,0))*O778+INDEX('BCA Inputs'!P:P,MATCH(I778,'BCA Inputs'!M:M,0))*Q778+INDEX('BCA Inputs'!Q:Q,MATCH(I778,'BCA Inputs'!M:M,0))*F778+INDEX('BCA Inputs'!R:R,MATCH(I778,'BCA Inputs'!M:M,0))*G778)+L778+N778,IF($B$3="RG&amp;E",(INDEX('BCA Inputs'!$AX$14:$AX$54,MATCH(I778,'BCA Inputs'!$AW$14:$AW$54,0))*P778+INDEX('BCA Inputs'!$AY$14:$AY$54,MATCH(I778,'BCA Inputs'!$AW$14:$AW$54,0))*O778+INDEX('BCA Inputs'!$AZ$14:$AZ$54,MATCH(I778,'BCA Inputs'!$AW$14:$AW$54,0))*Q778+INDEX('BCA Inputs'!$BA$14:$BA$54,MATCH(I778,'BCA Inputs'!$AW$14:$AW$54,0))*F778+INDEX('BCA Inputs'!$BB$14:$BB$54,MATCH(I778,'BCA Inputs'!$AW$14:$AW$54,0))*G778)+L778+N778,"")),"")</f>
        <v/>
      </c>
      <c r="U778" s="234" t="str">
        <f t="shared" si="111"/>
        <v/>
      </c>
      <c r="V778" s="234" t="str">
        <f t="shared" si="112"/>
        <v/>
      </c>
      <c r="W778" s="234" t="str">
        <f t="shared" si="113"/>
        <v/>
      </c>
      <c r="Y778" s="235" t="str">
        <f t="shared" si="114"/>
        <v/>
      </c>
      <c r="Z778" s="236" t="str">
        <f>IFERROR(IF($B$3="NYSEG",INDEX('BCA Inputs'!$X$14:$X$54,MATCH(I778,'BCA Inputs'!$M$14:$M$54,0))*P778+INDEX('BCA Inputs'!$Y$14:$Y$54,MATCH(I778,'BCA Inputs'!$M$14:$M$54,0))*O778+INDEX('BCA Inputs'!$Z$14:$Z$54,MATCH(I778,'BCA Inputs'!$M$14:$M$54,0))*Q778+INDEX('BCA Inputs'!$AA$14:$AA$54,MATCH(I778,'BCA Inputs'!$M$14:$M$54,0))*F778+INDEX('BCA Inputs'!$AB$14:$AB$54,MATCH(I778,'BCA Inputs'!$M$14:$M$54,0))*G778,IF($B$3="RG&amp;E",INDEX('BCA Inputs'!$BG$14:$BG$54,MATCH(I778,'BCA Inputs'!$AW$14:$AW$54,0))*P778+INDEX('BCA Inputs'!$BH$14:$BH$54,MATCH(I778,'BCA Inputs'!$AW$14:$AW$54,0))*O778+INDEX('BCA Inputs'!$BI$14:$BI$54,MATCH(I778,'BCA Inputs'!$AW$14:$AW$54,0))*Q778+INDEX('BCA Inputs'!$BJ$14:$BJ$54,MATCH(I778,'BCA Inputs'!$AW$14:$AW$54,0))*F778+INDEX('BCA Inputs'!$BK$14:$BK$54,MATCH(I778,'BCA Inputs'!$AW$14:$AW$54,0))*G778,"")),"")</f>
        <v/>
      </c>
      <c r="AA778" s="237" t="str">
        <f t="shared" si="115"/>
        <v/>
      </c>
      <c r="AC778" s="238" t="str">
        <f>IFERROR((K778+R778)+IF($B$3="NYSEG",INDEX('BCA Inputs'!$AI$14:$AI$54,MATCH(I778,'BCA Inputs'!$M$14:$M$54,0))*P778+INDEX('BCA Inputs'!$AJ$14:$AJ$54,MATCH(I778,'BCA Inputs'!$M$14:$M$54,0))*Q778,IF($B$3="RG&amp;E",INDEX('BCA Inputs'!$BR$14:$BR$54,MATCH(I778,'BCA Inputs'!$AW$14:$AW$54,0))*P778+INDEX('BCA Inputs'!$BS$14:$BS$54,MATCH(I778,'BCA Inputs'!$AW$14:$AW$54,0))*Q778,"")),"")</f>
        <v/>
      </c>
      <c r="AD778" s="181" t="str">
        <f>IFERROR(IF($B$3="NYSEG",INDEX('BCA Inputs'!$AD$14:$AD$54,MATCH(I778,'BCA Inputs'!$M$14:$M$54,0))*P778+INDEX('BCA Inputs'!$AE$14:$AE$54,MATCH(I778,'BCA Inputs'!$M$14:$M$54,0))*O778+INDEX('BCA Inputs'!$AF$14:$AF$54,MATCH(I778,'BCA Inputs'!$M$14:$M$54,0))*Q778+INDEX('BCA Inputs'!$AG$14:$AG$54,MATCH(I778,'BCA Inputs'!$M$14:$M$54,0))*F778+INDEX('BCA Inputs'!$AH$14:$AH$54,MATCH(I778,'BCA Inputs'!$M$14:$M$54,0))*G778,IF($B$3="RG&amp;E",INDEX('BCA Inputs'!$BM$14:$BM$54,MATCH(I778,'BCA Inputs'!$AW$14:$AW$54,0))*P778+INDEX('BCA Inputs'!$BN$14:$BN$54,MATCH(I778,'BCA Inputs'!$AW$14:$AW$54,0))*O778+INDEX('BCA Inputs'!$BO$14:$BO$54,MATCH(I778,'BCA Inputs'!$AW$14:$AW$54,0))*Q778+INDEX('BCA Inputs'!$BP$14:$BP$54,MATCH(I778,'BCA Inputs'!$AW$14:$AW$54,0))*F778+INDEX('BCA Inputs'!$BQ$14:$BQ$54,MATCH(I778,'BCA Inputs'!$AW$14:$AW$54,0))*G778,"")),"")</f>
        <v/>
      </c>
      <c r="AE778" s="237" t="str">
        <f t="shared" si="116"/>
        <v/>
      </c>
      <c r="AF778" s="198">
        <f t="shared" si="118"/>
        <v>0</v>
      </c>
      <c r="AG778" s="239">
        <f t="shared" si="119"/>
        <v>0</v>
      </c>
    </row>
    <row r="779" spans="1:33">
      <c r="A779" s="228"/>
      <c r="B779" s="176"/>
      <c r="C779" s="229"/>
      <c r="D779" s="230"/>
      <c r="E779" s="230"/>
      <c r="F779" s="230"/>
      <c r="G779" s="230"/>
      <c r="H779" s="231"/>
      <c r="I779" s="231"/>
      <c r="J779" s="232"/>
      <c r="K779" s="232"/>
      <c r="L779" s="232"/>
      <c r="M779" s="181">
        <f t="shared" si="117"/>
        <v>0</v>
      </c>
      <c r="N779" s="181">
        <f>IF(H779="",0,H779*I779*'Avoided Water Savings Cost'!$C$16)</f>
        <v>0</v>
      </c>
      <c r="O779" s="545">
        <f>IF(C779="",0,IF($B$3="NYSEG",C779/(1-'Avoided Electric Costs 2020'!$W$21),IF($B$3="RG&amp;E",C779/(1-'Avoided Electric Costs 2020'!$X$21),"")))</f>
        <v>0</v>
      </c>
      <c r="P779" s="546">
        <f>IF(D779="",0,IF($B$3="NYSEG",D779/(1-'Avoided Electric Costs 2020'!$W$21),IF($B$3="RG&amp;E",D779/(1-'Avoided Electric Costs 2020'!$X$21),"")))</f>
        <v>0</v>
      </c>
      <c r="Q779" s="546">
        <f>IF(E779="",0,IF($B$3="NYSEG",E779/(1-'Avoided Natural Gas Costs 2020'!$J$34),IF($B$3="RG&amp;E",E779/(1-'Avoided Natural Gas Costs 2020'!$K$34),"")))</f>
        <v>0</v>
      </c>
      <c r="R779" s="233" t="str">
        <f>IFERROR(IF(P779*'BCA Inputs'!$C$1+Q779*'BCA Inputs'!$C$2+F779*'BCA Inputs'!$C$2+G779*'BCA Inputs'!$C$2=0,"",P779*'BCA Inputs'!$C$1+Q779*'BCA Inputs'!$C$2+F779*'BCA Inputs'!$C$2+G779*'BCA Inputs'!$C$2),"")</f>
        <v/>
      </c>
      <c r="S779" s="181" t="str">
        <f t="shared" si="110"/>
        <v/>
      </c>
      <c r="T779" s="181" t="str">
        <f>IFERROR(IF($B$3="NYSEG",(INDEX('BCA Inputs'!$N$14:$N$54,MATCH(I779,'BCA Inputs'!$M$14:$M$54,0))*P779+INDEX('BCA Inputs'!$O$14:$O$54,MATCH(I779,'BCA Inputs'!$M$14:$M$54,0))*O779+INDEX('BCA Inputs'!P:P,MATCH(I779,'BCA Inputs'!M:M,0))*Q779+INDEX('BCA Inputs'!Q:Q,MATCH(I779,'BCA Inputs'!M:M,0))*F779+INDEX('BCA Inputs'!R:R,MATCH(I779,'BCA Inputs'!M:M,0))*G779)+L779+N779,IF($B$3="RG&amp;E",(INDEX('BCA Inputs'!$AX$14:$AX$54,MATCH(I779,'BCA Inputs'!$AW$14:$AW$54,0))*P779+INDEX('BCA Inputs'!$AY$14:$AY$54,MATCH(I779,'BCA Inputs'!$AW$14:$AW$54,0))*O779+INDEX('BCA Inputs'!$AZ$14:$AZ$54,MATCH(I779,'BCA Inputs'!$AW$14:$AW$54,0))*Q779+INDEX('BCA Inputs'!$BA$14:$BA$54,MATCH(I779,'BCA Inputs'!$AW$14:$AW$54,0))*F779+INDEX('BCA Inputs'!$BB$14:$BB$54,MATCH(I779,'BCA Inputs'!$AW$14:$AW$54,0))*G779)+L779+N779,"")),"")</f>
        <v/>
      </c>
      <c r="U779" s="234" t="str">
        <f t="shared" si="111"/>
        <v/>
      </c>
      <c r="V779" s="234" t="str">
        <f t="shared" si="112"/>
        <v/>
      </c>
      <c r="W779" s="234" t="str">
        <f t="shared" si="113"/>
        <v/>
      </c>
      <c r="Y779" s="235" t="str">
        <f t="shared" si="114"/>
        <v/>
      </c>
      <c r="Z779" s="236" t="str">
        <f>IFERROR(IF($B$3="NYSEG",INDEX('BCA Inputs'!$X$14:$X$54,MATCH(I779,'BCA Inputs'!$M$14:$M$54,0))*P779+INDEX('BCA Inputs'!$Y$14:$Y$54,MATCH(I779,'BCA Inputs'!$M$14:$M$54,0))*O779+INDEX('BCA Inputs'!$Z$14:$Z$54,MATCH(I779,'BCA Inputs'!$M$14:$M$54,0))*Q779+INDEX('BCA Inputs'!$AA$14:$AA$54,MATCH(I779,'BCA Inputs'!$M$14:$M$54,0))*F779+INDEX('BCA Inputs'!$AB$14:$AB$54,MATCH(I779,'BCA Inputs'!$M$14:$M$54,0))*G779,IF($B$3="RG&amp;E",INDEX('BCA Inputs'!$BG$14:$BG$54,MATCH(I779,'BCA Inputs'!$AW$14:$AW$54,0))*P779+INDEX('BCA Inputs'!$BH$14:$BH$54,MATCH(I779,'BCA Inputs'!$AW$14:$AW$54,0))*O779+INDEX('BCA Inputs'!$BI$14:$BI$54,MATCH(I779,'BCA Inputs'!$AW$14:$AW$54,0))*Q779+INDEX('BCA Inputs'!$BJ$14:$BJ$54,MATCH(I779,'BCA Inputs'!$AW$14:$AW$54,0))*F779+INDEX('BCA Inputs'!$BK$14:$BK$54,MATCH(I779,'BCA Inputs'!$AW$14:$AW$54,0))*G779,"")),"")</f>
        <v/>
      </c>
      <c r="AA779" s="237" t="str">
        <f t="shared" si="115"/>
        <v/>
      </c>
      <c r="AC779" s="238" t="str">
        <f>IFERROR((K779+R779)+IF($B$3="NYSEG",INDEX('BCA Inputs'!$AI$14:$AI$54,MATCH(I779,'BCA Inputs'!$M$14:$M$54,0))*P779+INDEX('BCA Inputs'!$AJ$14:$AJ$54,MATCH(I779,'BCA Inputs'!$M$14:$M$54,0))*Q779,IF($B$3="RG&amp;E",INDEX('BCA Inputs'!$BR$14:$BR$54,MATCH(I779,'BCA Inputs'!$AW$14:$AW$54,0))*P779+INDEX('BCA Inputs'!$BS$14:$BS$54,MATCH(I779,'BCA Inputs'!$AW$14:$AW$54,0))*Q779,"")),"")</f>
        <v/>
      </c>
      <c r="AD779" s="181" t="str">
        <f>IFERROR(IF($B$3="NYSEG",INDEX('BCA Inputs'!$AD$14:$AD$54,MATCH(I779,'BCA Inputs'!$M$14:$M$54,0))*P779+INDEX('BCA Inputs'!$AE$14:$AE$54,MATCH(I779,'BCA Inputs'!$M$14:$M$54,0))*O779+INDEX('BCA Inputs'!$AF$14:$AF$54,MATCH(I779,'BCA Inputs'!$M$14:$M$54,0))*Q779+INDEX('BCA Inputs'!$AG$14:$AG$54,MATCH(I779,'BCA Inputs'!$M$14:$M$54,0))*F779+INDEX('BCA Inputs'!$AH$14:$AH$54,MATCH(I779,'BCA Inputs'!$M$14:$M$54,0))*G779,IF($B$3="RG&amp;E",INDEX('BCA Inputs'!$BM$14:$BM$54,MATCH(I779,'BCA Inputs'!$AW$14:$AW$54,0))*P779+INDEX('BCA Inputs'!$BN$14:$BN$54,MATCH(I779,'BCA Inputs'!$AW$14:$AW$54,0))*O779+INDEX('BCA Inputs'!$BO$14:$BO$54,MATCH(I779,'BCA Inputs'!$AW$14:$AW$54,0))*Q779+INDEX('BCA Inputs'!$BP$14:$BP$54,MATCH(I779,'BCA Inputs'!$AW$14:$AW$54,0))*F779+INDEX('BCA Inputs'!$BQ$14:$BQ$54,MATCH(I779,'BCA Inputs'!$AW$14:$AW$54,0))*G779,"")),"")</f>
        <v/>
      </c>
      <c r="AE779" s="237" t="str">
        <f t="shared" si="116"/>
        <v/>
      </c>
      <c r="AF779" s="198">
        <f t="shared" si="118"/>
        <v>0</v>
      </c>
      <c r="AG779" s="239">
        <f t="shared" si="119"/>
        <v>0</v>
      </c>
    </row>
    <row r="780" spans="1:33">
      <c r="A780" s="228"/>
      <c r="B780" s="176"/>
      <c r="C780" s="229"/>
      <c r="D780" s="230"/>
      <c r="E780" s="230"/>
      <c r="F780" s="230"/>
      <c r="G780" s="230"/>
      <c r="H780" s="231"/>
      <c r="I780" s="231"/>
      <c r="J780" s="232"/>
      <c r="K780" s="232"/>
      <c r="L780" s="232"/>
      <c r="M780" s="181">
        <f t="shared" si="117"/>
        <v>0</v>
      </c>
      <c r="N780" s="181">
        <f>IF(H780="",0,H780*I780*'Avoided Water Savings Cost'!$C$16)</f>
        <v>0</v>
      </c>
      <c r="O780" s="545">
        <f>IF(C780="",0,IF($B$3="NYSEG",C780/(1-'Avoided Electric Costs 2020'!$W$21),IF($B$3="RG&amp;E",C780/(1-'Avoided Electric Costs 2020'!$X$21),"")))</f>
        <v>0</v>
      </c>
      <c r="P780" s="546">
        <f>IF(D780="",0,IF($B$3="NYSEG",D780/(1-'Avoided Electric Costs 2020'!$W$21),IF($B$3="RG&amp;E",D780/(1-'Avoided Electric Costs 2020'!$X$21),"")))</f>
        <v>0</v>
      </c>
      <c r="Q780" s="546">
        <f>IF(E780="",0,IF($B$3="NYSEG",E780/(1-'Avoided Natural Gas Costs 2020'!$J$34),IF($B$3="RG&amp;E",E780/(1-'Avoided Natural Gas Costs 2020'!$K$34),"")))</f>
        <v>0</v>
      </c>
      <c r="R780" s="233" t="str">
        <f>IFERROR(IF(P780*'BCA Inputs'!$C$1+Q780*'BCA Inputs'!$C$2+F780*'BCA Inputs'!$C$2+G780*'BCA Inputs'!$C$2=0,"",P780*'BCA Inputs'!$C$1+Q780*'BCA Inputs'!$C$2+F780*'BCA Inputs'!$C$2+G780*'BCA Inputs'!$C$2),"")</f>
        <v/>
      </c>
      <c r="S780" s="181" t="str">
        <f t="shared" si="110"/>
        <v/>
      </c>
      <c r="T780" s="181" t="str">
        <f>IFERROR(IF($B$3="NYSEG",(INDEX('BCA Inputs'!$N$14:$N$54,MATCH(I780,'BCA Inputs'!$M$14:$M$54,0))*P780+INDEX('BCA Inputs'!$O$14:$O$54,MATCH(I780,'BCA Inputs'!$M$14:$M$54,0))*O780+INDEX('BCA Inputs'!P:P,MATCH(I780,'BCA Inputs'!M:M,0))*Q780+INDEX('BCA Inputs'!Q:Q,MATCH(I780,'BCA Inputs'!M:M,0))*F780+INDEX('BCA Inputs'!R:R,MATCH(I780,'BCA Inputs'!M:M,0))*G780)+L780+N780,IF($B$3="RG&amp;E",(INDEX('BCA Inputs'!$AX$14:$AX$54,MATCH(I780,'BCA Inputs'!$AW$14:$AW$54,0))*P780+INDEX('BCA Inputs'!$AY$14:$AY$54,MATCH(I780,'BCA Inputs'!$AW$14:$AW$54,0))*O780+INDEX('BCA Inputs'!$AZ$14:$AZ$54,MATCH(I780,'BCA Inputs'!$AW$14:$AW$54,0))*Q780+INDEX('BCA Inputs'!$BA$14:$BA$54,MATCH(I780,'BCA Inputs'!$AW$14:$AW$54,0))*F780+INDEX('BCA Inputs'!$BB$14:$BB$54,MATCH(I780,'BCA Inputs'!$AW$14:$AW$54,0))*G780)+L780+N780,"")),"")</f>
        <v/>
      </c>
      <c r="U780" s="234" t="str">
        <f t="shared" si="111"/>
        <v/>
      </c>
      <c r="V780" s="234" t="str">
        <f t="shared" si="112"/>
        <v/>
      </c>
      <c r="W780" s="234" t="str">
        <f t="shared" si="113"/>
        <v/>
      </c>
      <c r="Y780" s="235" t="str">
        <f t="shared" si="114"/>
        <v/>
      </c>
      <c r="Z780" s="236" t="str">
        <f>IFERROR(IF($B$3="NYSEG",INDEX('BCA Inputs'!$X$14:$X$54,MATCH(I780,'BCA Inputs'!$M$14:$M$54,0))*P780+INDEX('BCA Inputs'!$Y$14:$Y$54,MATCH(I780,'BCA Inputs'!$M$14:$M$54,0))*O780+INDEX('BCA Inputs'!$Z$14:$Z$54,MATCH(I780,'BCA Inputs'!$M$14:$M$54,0))*Q780+INDEX('BCA Inputs'!$AA$14:$AA$54,MATCH(I780,'BCA Inputs'!$M$14:$M$54,0))*F780+INDEX('BCA Inputs'!$AB$14:$AB$54,MATCH(I780,'BCA Inputs'!$M$14:$M$54,0))*G780,IF($B$3="RG&amp;E",INDEX('BCA Inputs'!$BG$14:$BG$54,MATCH(I780,'BCA Inputs'!$AW$14:$AW$54,0))*P780+INDEX('BCA Inputs'!$BH$14:$BH$54,MATCH(I780,'BCA Inputs'!$AW$14:$AW$54,0))*O780+INDEX('BCA Inputs'!$BI$14:$BI$54,MATCH(I780,'BCA Inputs'!$AW$14:$AW$54,0))*Q780+INDEX('BCA Inputs'!$BJ$14:$BJ$54,MATCH(I780,'BCA Inputs'!$AW$14:$AW$54,0))*F780+INDEX('BCA Inputs'!$BK$14:$BK$54,MATCH(I780,'BCA Inputs'!$AW$14:$AW$54,0))*G780,"")),"")</f>
        <v/>
      </c>
      <c r="AA780" s="237" t="str">
        <f t="shared" si="115"/>
        <v/>
      </c>
      <c r="AC780" s="238" t="str">
        <f>IFERROR((K780+R780)+IF($B$3="NYSEG",INDEX('BCA Inputs'!$AI$14:$AI$54,MATCH(I780,'BCA Inputs'!$M$14:$M$54,0))*P780+INDEX('BCA Inputs'!$AJ$14:$AJ$54,MATCH(I780,'BCA Inputs'!$M$14:$M$54,0))*Q780,IF($B$3="RG&amp;E",INDEX('BCA Inputs'!$BR$14:$BR$54,MATCH(I780,'BCA Inputs'!$AW$14:$AW$54,0))*P780+INDEX('BCA Inputs'!$BS$14:$BS$54,MATCH(I780,'BCA Inputs'!$AW$14:$AW$54,0))*Q780,"")),"")</f>
        <v/>
      </c>
      <c r="AD780" s="181" t="str">
        <f>IFERROR(IF($B$3="NYSEG",INDEX('BCA Inputs'!$AD$14:$AD$54,MATCH(I780,'BCA Inputs'!$M$14:$M$54,0))*P780+INDEX('BCA Inputs'!$AE$14:$AE$54,MATCH(I780,'BCA Inputs'!$M$14:$M$54,0))*O780+INDEX('BCA Inputs'!$AF$14:$AF$54,MATCH(I780,'BCA Inputs'!$M$14:$M$54,0))*Q780+INDEX('BCA Inputs'!$AG$14:$AG$54,MATCH(I780,'BCA Inputs'!$M$14:$M$54,0))*F780+INDEX('BCA Inputs'!$AH$14:$AH$54,MATCH(I780,'BCA Inputs'!$M$14:$M$54,0))*G780,IF($B$3="RG&amp;E",INDEX('BCA Inputs'!$BM$14:$BM$54,MATCH(I780,'BCA Inputs'!$AW$14:$AW$54,0))*P780+INDEX('BCA Inputs'!$BN$14:$BN$54,MATCH(I780,'BCA Inputs'!$AW$14:$AW$54,0))*O780+INDEX('BCA Inputs'!$BO$14:$BO$54,MATCH(I780,'BCA Inputs'!$AW$14:$AW$54,0))*Q780+INDEX('BCA Inputs'!$BP$14:$BP$54,MATCH(I780,'BCA Inputs'!$AW$14:$AW$54,0))*F780+INDEX('BCA Inputs'!$BQ$14:$BQ$54,MATCH(I780,'BCA Inputs'!$AW$14:$AW$54,0))*G780,"")),"")</f>
        <v/>
      </c>
      <c r="AE780" s="237" t="str">
        <f t="shared" si="116"/>
        <v/>
      </c>
      <c r="AF780" s="198">
        <f t="shared" si="118"/>
        <v>0</v>
      </c>
      <c r="AG780" s="239">
        <f t="shared" si="119"/>
        <v>0</v>
      </c>
    </row>
    <row r="781" spans="1:33">
      <c r="A781" s="228"/>
      <c r="B781" s="176"/>
      <c r="C781" s="229"/>
      <c r="D781" s="230"/>
      <c r="E781" s="230"/>
      <c r="F781" s="230"/>
      <c r="G781" s="230"/>
      <c r="H781" s="231"/>
      <c r="I781" s="231"/>
      <c r="J781" s="232"/>
      <c r="K781" s="232"/>
      <c r="L781" s="232"/>
      <c r="M781" s="181">
        <f t="shared" si="117"/>
        <v>0</v>
      </c>
      <c r="N781" s="181">
        <f>IF(H781="",0,H781*I781*'Avoided Water Savings Cost'!$C$16)</f>
        <v>0</v>
      </c>
      <c r="O781" s="545">
        <f>IF(C781="",0,IF($B$3="NYSEG",C781/(1-'Avoided Electric Costs 2020'!$W$21),IF($B$3="RG&amp;E",C781/(1-'Avoided Electric Costs 2020'!$X$21),"")))</f>
        <v>0</v>
      </c>
      <c r="P781" s="546">
        <f>IF(D781="",0,IF($B$3="NYSEG",D781/(1-'Avoided Electric Costs 2020'!$W$21),IF($B$3="RG&amp;E",D781/(1-'Avoided Electric Costs 2020'!$X$21),"")))</f>
        <v>0</v>
      </c>
      <c r="Q781" s="546">
        <f>IF(E781="",0,IF($B$3="NYSEG",E781/(1-'Avoided Natural Gas Costs 2020'!$J$34),IF($B$3="RG&amp;E",E781/(1-'Avoided Natural Gas Costs 2020'!$K$34),"")))</f>
        <v>0</v>
      </c>
      <c r="R781" s="233" t="str">
        <f>IFERROR(IF(P781*'BCA Inputs'!$C$1+Q781*'BCA Inputs'!$C$2+F781*'BCA Inputs'!$C$2+G781*'BCA Inputs'!$C$2=0,"",P781*'BCA Inputs'!$C$1+Q781*'BCA Inputs'!$C$2+F781*'BCA Inputs'!$C$2+G781*'BCA Inputs'!$C$2),"")</f>
        <v/>
      </c>
      <c r="S781" s="181" t="str">
        <f t="shared" si="110"/>
        <v/>
      </c>
      <c r="T781" s="181" t="str">
        <f>IFERROR(IF($B$3="NYSEG",(INDEX('BCA Inputs'!$N$14:$N$54,MATCH(I781,'BCA Inputs'!$M$14:$M$54,0))*P781+INDEX('BCA Inputs'!$O$14:$O$54,MATCH(I781,'BCA Inputs'!$M$14:$M$54,0))*O781+INDEX('BCA Inputs'!P:P,MATCH(I781,'BCA Inputs'!M:M,0))*Q781+INDEX('BCA Inputs'!Q:Q,MATCH(I781,'BCA Inputs'!M:M,0))*F781+INDEX('BCA Inputs'!R:R,MATCH(I781,'BCA Inputs'!M:M,0))*G781)+L781+N781,IF($B$3="RG&amp;E",(INDEX('BCA Inputs'!$AX$14:$AX$54,MATCH(I781,'BCA Inputs'!$AW$14:$AW$54,0))*P781+INDEX('BCA Inputs'!$AY$14:$AY$54,MATCH(I781,'BCA Inputs'!$AW$14:$AW$54,0))*O781+INDEX('BCA Inputs'!$AZ$14:$AZ$54,MATCH(I781,'BCA Inputs'!$AW$14:$AW$54,0))*Q781+INDEX('BCA Inputs'!$BA$14:$BA$54,MATCH(I781,'BCA Inputs'!$AW$14:$AW$54,0))*F781+INDEX('BCA Inputs'!$BB$14:$BB$54,MATCH(I781,'BCA Inputs'!$AW$14:$AW$54,0))*G781)+L781+N781,"")),"")</f>
        <v/>
      </c>
      <c r="U781" s="234" t="str">
        <f t="shared" si="111"/>
        <v/>
      </c>
      <c r="V781" s="234" t="str">
        <f t="shared" si="112"/>
        <v/>
      </c>
      <c r="W781" s="234" t="str">
        <f t="shared" si="113"/>
        <v/>
      </c>
      <c r="Y781" s="235" t="str">
        <f t="shared" si="114"/>
        <v/>
      </c>
      <c r="Z781" s="236" t="str">
        <f>IFERROR(IF($B$3="NYSEG",INDEX('BCA Inputs'!$X$14:$X$54,MATCH(I781,'BCA Inputs'!$M$14:$M$54,0))*P781+INDEX('BCA Inputs'!$Y$14:$Y$54,MATCH(I781,'BCA Inputs'!$M$14:$M$54,0))*O781+INDEX('BCA Inputs'!$Z$14:$Z$54,MATCH(I781,'BCA Inputs'!$M$14:$M$54,0))*Q781+INDEX('BCA Inputs'!$AA$14:$AA$54,MATCH(I781,'BCA Inputs'!$M$14:$M$54,0))*F781+INDEX('BCA Inputs'!$AB$14:$AB$54,MATCH(I781,'BCA Inputs'!$M$14:$M$54,0))*G781,IF($B$3="RG&amp;E",INDEX('BCA Inputs'!$BG$14:$BG$54,MATCH(I781,'BCA Inputs'!$AW$14:$AW$54,0))*P781+INDEX('BCA Inputs'!$BH$14:$BH$54,MATCH(I781,'BCA Inputs'!$AW$14:$AW$54,0))*O781+INDEX('BCA Inputs'!$BI$14:$BI$54,MATCH(I781,'BCA Inputs'!$AW$14:$AW$54,0))*Q781+INDEX('BCA Inputs'!$BJ$14:$BJ$54,MATCH(I781,'BCA Inputs'!$AW$14:$AW$54,0))*F781+INDEX('BCA Inputs'!$BK$14:$BK$54,MATCH(I781,'BCA Inputs'!$AW$14:$AW$54,0))*G781,"")),"")</f>
        <v/>
      </c>
      <c r="AA781" s="237" t="str">
        <f t="shared" si="115"/>
        <v/>
      </c>
      <c r="AC781" s="238" t="str">
        <f>IFERROR((K781+R781)+IF($B$3="NYSEG",INDEX('BCA Inputs'!$AI$14:$AI$54,MATCH(I781,'BCA Inputs'!$M$14:$M$54,0))*P781+INDEX('BCA Inputs'!$AJ$14:$AJ$54,MATCH(I781,'BCA Inputs'!$M$14:$M$54,0))*Q781,IF($B$3="RG&amp;E",INDEX('BCA Inputs'!$BR$14:$BR$54,MATCH(I781,'BCA Inputs'!$AW$14:$AW$54,0))*P781+INDEX('BCA Inputs'!$BS$14:$BS$54,MATCH(I781,'BCA Inputs'!$AW$14:$AW$54,0))*Q781,"")),"")</f>
        <v/>
      </c>
      <c r="AD781" s="181" t="str">
        <f>IFERROR(IF($B$3="NYSEG",INDEX('BCA Inputs'!$AD$14:$AD$54,MATCH(I781,'BCA Inputs'!$M$14:$M$54,0))*P781+INDEX('BCA Inputs'!$AE$14:$AE$54,MATCH(I781,'BCA Inputs'!$M$14:$M$54,0))*O781+INDEX('BCA Inputs'!$AF$14:$AF$54,MATCH(I781,'BCA Inputs'!$M$14:$M$54,0))*Q781+INDEX('BCA Inputs'!$AG$14:$AG$54,MATCH(I781,'BCA Inputs'!$M$14:$M$54,0))*F781+INDEX('BCA Inputs'!$AH$14:$AH$54,MATCH(I781,'BCA Inputs'!$M$14:$M$54,0))*G781,IF($B$3="RG&amp;E",INDEX('BCA Inputs'!$BM$14:$BM$54,MATCH(I781,'BCA Inputs'!$AW$14:$AW$54,0))*P781+INDEX('BCA Inputs'!$BN$14:$BN$54,MATCH(I781,'BCA Inputs'!$AW$14:$AW$54,0))*O781+INDEX('BCA Inputs'!$BO$14:$BO$54,MATCH(I781,'BCA Inputs'!$AW$14:$AW$54,0))*Q781+INDEX('BCA Inputs'!$BP$14:$BP$54,MATCH(I781,'BCA Inputs'!$AW$14:$AW$54,0))*F781+INDEX('BCA Inputs'!$BQ$14:$BQ$54,MATCH(I781,'BCA Inputs'!$AW$14:$AW$54,0))*G781,"")),"")</f>
        <v/>
      </c>
      <c r="AE781" s="237" t="str">
        <f t="shared" si="116"/>
        <v/>
      </c>
      <c r="AF781" s="198">
        <f t="shared" si="118"/>
        <v>0</v>
      </c>
      <c r="AG781" s="239">
        <f t="shared" si="119"/>
        <v>0</v>
      </c>
    </row>
    <row r="782" spans="1:33">
      <c r="A782" s="228"/>
      <c r="B782" s="176"/>
      <c r="C782" s="229"/>
      <c r="D782" s="230"/>
      <c r="E782" s="230"/>
      <c r="F782" s="230"/>
      <c r="G782" s="230"/>
      <c r="H782" s="231"/>
      <c r="I782" s="231"/>
      <c r="J782" s="232"/>
      <c r="K782" s="232"/>
      <c r="L782" s="232"/>
      <c r="M782" s="181">
        <f t="shared" si="117"/>
        <v>0</v>
      </c>
      <c r="N782" s="181">
        <f>IF(H782="",0,H782*I782*'Avoided Water Savings Cost'!$C$16)</f>
        <v>0</v>
      </c>
      <c r="O782" s="545">
        <f>IF(C782="",0,IF($B$3="NYSEG",C782/(1-'Avoided Electric Costs 2020'!$W$21),IF($B$3="RG&amp;E",C782/(1-'Avoided Electric Costs 2020'!$X$21),"")))</f>
        <v>0</v>
      </c>
      <c r="P782" s="546">
        <f>IF(D782="",0,IF($B$3="NYSEG",D782/(1-'Avoided Electric Costs 2020'!$W$21),IF($B$3="RG&amp;E",D782/(1-'Avoided Electric Costs 2020'!$X$21),"")))</f>
        <v>0</v>
      </c>
      <c r="Q782" s="546">
        <f>IF(E782="",0,IF($B$3="NYSEG",E782/(1-'Avoided Natural Gas Costs 2020'!$J$34),IF($B$3="RG&amp;E",E782/(1-'Avoided Natural Gas Costs 2020'!$K$34),"")))</f>
        <v>0</v>
      </c>
      <c r="R782" s="233" t="str">
        <f>IFERROR(IF(P782*'BCA Inputs'!$C$1+Q782*'BCA Inputs'!$C$2+F782*'BCA Inputs'!$C$2+G782*'BCA Inputs'!$C$2=0,"",P782*'BCA Inputs'!$C$1+Q782*'BCA Inputs'!$C$2+F782*'BCA Inputs'!$C$2+G782*'BCA Inputs'!$C$2),"")</f>
        <v/>
      </c>
      <c r="S782" s="181" t="str">
        <f t="shared" si="110"/>
        <v/>
      </c>
      <c r="T782" s="181" t="str">
        <f>IFERROR(IF($B$3="NYSEG",(INDEX('BCA Inputs'!$N$14:$N$54,MATCH(I782,'BCA Inputs'!$M$14:$M$54,0))*P782+INDEX('BCA Inputs'!$O$14:$O$54,MATCH(I782,'BCA Inputs'!$M$14:$M$54,0))*O782+INDEX('BCA Inputs'!P:P,MATCH(I782,'BCA Inputs'!M:M,0))*Q782+INDEX('BCA Inputs'!Q:Q,MATCH(I782,'BCA Inputs'!M:M,0))*F782+INDEX('BCA Inputs'!R:R,MATCH(I782,'BCA Inputs'!M:M,0))*G782)+L782+N782,IF($B$3="RG&amp;E",(INDEX('BCA Inputs'!$AX$14:$AX$54,MATCH(I782,'BCA Inputs'!$AW$14:$AW$54,0))*P782+INDEX('BCA Inputs'!$AY$14:$AY$54,MATCH(I782,'BCA Inputs'!$AW$14:$AW$54,0))*O782+INDEX('BCA Inputs'!$AZ$14:$AZ$54,MATCH(I782,'BCA Inputs'!$AW$14:$AW$54,0))*Q782+INDEX('BCA Inputs'!$BA$14:$BA$54,MATCH(I782,'BCA Inputs'!$AW$14:$AW$54,0))*F782+INDEX('BCA Inputs'!$BB$14:$BB$54,MATCH(I782,'BCA Inputs'!$AW$14:$AW$54,0))*G782)+L782+N782,"")),"")</f>
        <v/>
      </c>
      <c r="U782" s="234" t="str">
        <f t="shared" si="111"/>
        <v/>
      </c>
      <c r="V782" s="234" t="str">
        <f t="shared" si="112"/>
        <v/>
      </c>
      <c r="W782" s="234" t="str">
        <f t="shared" si="113"/>
        <v/>
      </c>
      <c r="Y782" s="235" t="str">
        <f t="shared" si="114"/>
        <v/>
      </c>
      <c r="Z782" s="236" t="str">
        <f>IFERROR(IF($B$3="NYSEG",INDEX('BCA Inputs'!$X$14:$X$54,MATCH(I782,'BCA Inputs'!$M$14:$M$54,0))*P782+INDEX('BCA Inputs'!$Y$14:$Y$54,MATCH(I782,'BCA Inputs'!$M$14:$M$54,0))*O782+INDEX('BCA Inputs'!$Z$14:$Z$54,MATCH(I782,'BCA Inputs'!$M$14:$M$54,0))*Q782+INDEX('BCA Inputs'!$AA$14:$AA$54,MATCH(I782,'BCA Inputs'!$M$14:$M$54,0))*F782+INDEX('BCA Inputs'!$AB$14:$AB$54,MATCH(I782,'BCA Inputs'!$M$14:$M$54,0))*G782,IF($B$3="RG&amp;E",INDEX('BCA Inputs'!$BG$14:$BG$54,MATCH(I782,'BCA Inputs'!$AW$14:$AW$54,0))*P782+INDEX('BCA Inputs'!$BH$14:$BH$54,MATCH(I782,'BCA Inputs'!$AW$14:$AW$54,0))*O782+INDEX('BCA Inputs'!$BI$14:$BI$54,MATCH(I782,'BCA Inputs'!$AW$14:$AW$54,0))*Q782+INDEX('BCA Inputs'!$BJ$14:$BJ$54,MATCH(I782,'BCA Inputs'!$AW$14:$AW$54,0))*F782+INDEX('BCA Inputs'!$BK$14:$BK$54,MATCH(I782,'BCA Inputs'!$AW$14:$AW$54,0))*G782,"")),"")</f>
        <v/>
      </c>
      <c r="AA782" s="237" t="str">
        <f t="shared" si="115"/>
        <v/>
      </c>
      <c r="AC782" s="238" t="str">
        <f>IFERROR((K782+R782)+IF($B$3="NYSEG",INDEX('BCA Inputs'!$AI$14:$AI$54,MATCH(I782,'BCA Inputs'!$M$14:$M$54,0))*P782+INDEX('BCA Inputs'!$AJ$14:$AJ$54,MATCH(I782,'BCA Inputs'!$M$14:$M$54,0))*Q782,IF($B$3="RG&amp;E",INDEX('BCA Inputs'!$BR$14:$BR$54,MATCH(I782,'BCA Inputs'!$AW$14:$AW$54,0))*P782+INDEX('BCA Inputs'!$BS$14:$BS$54,MATCH(I782,'BCA Inputs'!$AW$14:$AW$54,0))*Q782,"")),"")</f>
        <v/>
      </c>
      <c r="AD782" s="181" t="str">
        <f>IFERROR(IF($B$3="NYSEG",INDEX('BCA Inputs'!$AD$14:$AD$54,MATCH(I782,'BCA Inputs'!$M$14:$M$54,0))*P782+INDEX('BCA Inputs'!$AE$14:$AE$54,MATCH(I782,'BCA Inputs'!$M$14:$M$54,0))*O782+INDEX('BCA Inputs'!$AF$14:$AF$54,MATCH(I782,'BCA Inputs'!$M$14:$M$54,0))*Q782+INDEX('BCA Inputs'!$AG$14:$AG$54,MATCH(I782,'BCA Inputs'!$M$14:$M$54,0))*F782+INDEX('BCA Inputs'!$AH$14:$AH$54,MATCH(I782,'BCA Inputs'!$M$14:$M$54,0))*G782,IF($B$3="RG&amp;E",INDEX('BCA Inputs'!$BM$14:$BM$54,MATCH(I782,'BCA Inputs'!$AW$14:$AW$54,0))*P782+INDEX('BCA Inputs'!$BN$14:$BN$54,MATCH(I782,'BCA Inputs'!$AW$14:$AW$54,0))*O782+INDEX('BCA Inputs'!$BO$14:$BO$54,MATCH(I782,'BCA Inputs'!$AW$14:$AW$54,0))*Q782+INDEX('BCA Inputs'!$BP$14:$BP$54,MATCH(I782,'BCA Inputs'!$AW$14:$AW$54,0))*F782+INDEX('BCA Inputs'!$BQ$14:$BQ$54,MATCH(I782,'BCA Inputs'!$AW$14:$AW$54,0))*G782,"")),"")</f>
        <v/>
      </c>
      <c r="AE782" s="237" t="str">
        <f t="shared" si="116"/>
        <v/>
      </c>
      <c r="AF782" s="198">
        <f t="shared" si="118"/>
        <v>0</v>
      </c>
      <c r="AG782" s="239">
        <f t="shared" si="119"/>
        <v>0</v>
      </c>
    </row>
    <row r="783" spans="1:33">
      <c r="A783" s="228"/>
      <c r="B783" s="176"/>
      <c r="C783" s="229"/>
      <c r="D783" s="230"/>
      <c r="E783" s="230"/>
      <c r="F783" s="230"/>
      <c r="G783" s="230"/>
      <c r="H783" s="231"/>
      <c r="I783" s="231"/>
      <c r="J783" s="232"/>
      <c r="K783" s="232"/>
      <c r="L783" s="232"/>
      <c r="M783" s="181">
        <f t="shared" si="117"/>
        <v>0</v>
      </c>
      <c r="N783" s="181">
        <f>IF(H783="",0,H783*I783*'Avoided Water Savings Cost'!$C$16)</f>
        <v>0</v>
      </c>
      <c r="O783" s="545">
        <f>IF(C783="",0,IF($B$3="NYSEG",C783/(1-'Avoided Electric Costs 2020'!$W$21),IF($B$3="RG&amp;E",C783/(1-'Avoided Electric Costs 2020'!$X$21),"")))</f>
        <v>0</v>
      </c>
      <c r="P783" s="546">
        <f>IF(D783="",0,IF($B$3="NYSEG",D783/(1-'Avoided Electric Costs 2020'!$W$21),IF($B$3="RG&amp;E",D783/(1-'Avoided Electric Costs 2020'!$X$21),"")))</f>
        <v>0</v>
      </c>
      <c r="Q783" s="546">
        <f>IF(E783="",0,IF($B$3="NYSEG",E783/(1-'Avoided Natural Gas Costs 2020'!$J$34),IF($B$3="RG&amp;E",E783/(1-'Avoided Natural Gas Costs 2020'!$K$34),"")))</f>
        <v>0</v>
      </c>
      <c r="R783" s="233" t="str">
        <f>IFERROR(IF(P783*'BCA Inputs'!$C$1+Q783*'BCA Inputs'!$C$2+F783*'BCA Inputs'!$C$2+G783*'BCA Inputs'!$C$2=0,"",P783*'BCA Inputs'!$C$1+Q783*'BCA Inputs'!$C$2+F783*'BCA Inputs'!$C$2+G783*'BCA Inputs'!$C$2),"")</f>
        <v/>
      </c>
      <c r="S783" s="181" t="str">
        <f t="shared" si="110"/>
        <v/>
      </c>
      <c r="T783" s="181" t="str">
        <f>IFERROR(IF($B$3="NYSEG",(INDEX('BCA Inputs'!$N$14:$N$54,MATCH(I783,'BCA Inputs'!$M$14:$M$54,0))*P783+INDEX('BCA Inputs'!$O$14:$O$54,MATCH(I783,'BCA Inputs'!$M$14:$M$54,0))*O783+INDEX('BCA Inputs'!P:P,MATCH(I783,'BCA Inputs'!M:M,0))*Q783+INDEX('BCA Inputs'!Q:Q,MATCH(I783,'BCA Inputs'!M:M,0))*F783+INDEX('BCA Inputs'!R:R,MATCH(I783,'BCA Inputs'!M:M,0))*G783)+L783+N783,IF($B$3="RG&amp;E",(INDEX('BCA Inputs'!$AX$14:$AX$54,MATCH(I783,'BCA Inputs'!$AW$14:$AW$54,0))*P783+INDEX('BCA Inputs'!$AY$14:$AY$54,MATCH(I783,'BCA Inputs'!$AW$14:$AW$54,0))*O783+INDEX('BCA Inputs'!$AZ$14:$AZ$54,MATCH(I783,'BCA Inputs'!$AW$14:$AW$54,0))*Q783+INDEX('BCA Inputs'!$BA$14:$BA$54,MATCH(I783,'BCA Inputs'!$AW$14:$AW$54,0))*F783+INDEX('BCA Inputs'!$BB$14:$BB$54,MATCH(I783,'BCA Inputs'!$AW$14:$AW$54,0))*G783)+L783+N783,"")),"")</f>
        <v/>
      </c>
      <c r="U783" s="234" t="str">
        <f t="shared" si="111"/>
        <v/>
      </c>
      <c r="V783" s="234" t="str">
        <f t="shared" si="112"/>
        <v/>
      </c>
      <c r="W783" s="234" t="str">
        <f t="shared" si="113"/>
        <v/>
      </c>
      <c r="Y783" s="235" t="str">
        <f t="shared" si="114"/>
        <v/>
      </c>
      <c r="Z783" s="236" t="str">
        <f>IFERROR(IF($B$3="NYSEG",INDEX('BCA Inputs'!$X$14:$X$54,MATCH(I783,'BCA Inputs'!$M$14:$M$54,0))*P783+INDEX('BCA Inputs'!$Y$14:$Y$54,MATCH(I783,'BCA Inputs'!$M$14:$M$54,0))*O783+INDEX('BCA Inputs'!$Z$14:$Z$54,MATCH(I783,'BCA Inputs'!$M$14:$M$54,0))*Q783+INDEX('BCA Inputs'!$AA$14:$AA$54,MATCH(I783,'BCA Inputs'!$M$14:$M$54,0))*F783+INDEX('BCA Inputs'!$AB$14:$AB$54,MATCH(I783,'BCA Inputs'!$M$14:$M$54,0))*G783,IF($B$3="RG&amp;E",INDEX('BCA Inputs'!$BG$14:$BG$54,MATCH(I783,'BCA Inputs'!$AW$14:$AW$54,0))*P783+INDEX('BCA Inputs'!$BH$14:$BH$54,MATCH(I783,'BCA Inputs'!$AW$14:$AW$54,0))*O783+INDEX('BCA Inputs'!$BI$14:$BI$54,MATCH(I783,'BCA Inputs'!$AW$14:$AW$54,0))*Q783+INDEX('BCA Inputs'!$BJ$14:$BJ$54,MATCH(I783,'BCA Inputs'!$AW$14:$AW$54,0))*F783+INDEX('BCA Inputs'!$BK$14:$BK$54,MATCH(I783,'BCA Inputs'!$AW$14:$AW$54,0))*G783,"")),"")</f>
        <v/>
      </c>
      <c r="AA783" s="237" t="str">
        <f t="shared" si="115"/>
        <v/>
      </c>
      <c r="AC783" s="238" t="str">
        <f>IFERROR((K783+R783)+IF($B$3="NYSEG",INDEX('BCA Inputs'!$AI$14:$AI$54,MATCH(I783,'BCA Inputs'!$M$14:$M$54,0))*P783+INDEX('BCA Inputs'!$AJ$14:$AJ$54,MATCH(I783,'BCA Inputs'!$M$14:$M$54,0))*Q783,IF($B$3="RG&amp;E",INDEX('BCA Inputs'!$BR$14:$BR$54,MATCH(I783,'BCA Inputs'!$AW$14:$AW$54,0))*P783+INDEX('BCA Inputs'!$BS$14:$BS$54,MATCH(I783,'BCA Inputs'!$AW$14:$AW$54,0))*Q783,"")),"")</f>
        <v/>
      </c>
      <c r="AD783" s="181" t="str">
        <f>IFERROR(IF($B$3="NYSEG",INDEX('BCA Inputs'!$AD$14:$AD$54,MATCH(I783,'BCA Inputs'!$M$14:$M$54,0))*P783+INDEX('BCA Inputs'!$AE$14:$AE$54,MATCH(I783,'BCA Inputs'!$M$14:$M$54,0))*O783+INDEX('BCA Inputs'!$AF$14:$AF$54,MATCH(I783,'BCA Inputs'!$M$14:$M$54,0))*Q783+INDEX('BCA Inputs'!$AG$14:$AG$54,MATCH(I783,'BCA Inputs'!$M$14:$M$54,0))*F783+INDEX('BCA Inputs'!$AH$14:$AH$54,MATCH(I783,'BCA Inputs'!$M$14:$M$54,0))*G783,IF($B$3="RG&amp;E",INDEX('BCA Inputs'!$BM$14:$BM$54,MATCH(I783,'BCA Inputs'!$AW$14:$AW$54,0))*P783+INDEX('BCA Inputs'!$BN$14:$BN$54,MATCH(I783,'BCA Inputs'!$AW$14:$AW$54,0))*O783+INDEX('BCA Inputs'!$BO$14:$BO$54,MATCH(I783,'BCA Inputs'!$AW$14:$AW$54,0))*Q783+INDEX('BCA Inputs'!$BP$14:$BP$54,MATCH(I783,'BCA Inputs'!$AW$14:$AW$54,0))*F783+INDEX('BCA Inputs'!$BQ$14:$BQ$54,MATCH(I783,'BCA Inputs'!$AW$14:$AW$54,0))*G783,"")),"")</f>
        <v/>
      </c>
      <c r="AE783" s="237" t="str">
        <f t="shared" si="116"/>
        <v/>
      </c>
      <c r="AF783" s="198">
        <f t="shared" si="118"/>
        <v>0</v>
      </c>
      <c r="AG783" s="239">
        <f t="shared" si="119"/>
        <v>0</v>
      </c>
    </row>
    <row r="784" spans="1:33">
      <c r="A784" s="228"/>
      <c r="B784" s="176"/>
      <c r="C784" s="229"/>
      <c r="D784" s="230"/>
      <c r="E784" s="230"/>
      <c r="F784" s="230"/>
      <c r="G784" s="230"/>
      <c r="H784" s="231"/>
      <c r="I784" s="231"/>
      <c r="J784" s="232"/>
      <c r="K784" s="232"/>
      <c r="L784" s="232"/>
      <c r="M784" s="181">
        <f t="shared" si="117"/>
        <v>0</v>
      </c>
      <c r="N784" s="181">
        <f>IF(H784="",0,H784*I784*'Avoided Water Savings Cost'!$C$16)</f>
        <v>0</v>
      </c>
      <c r="O784" s="545">
        <f>IF(C784="",0,IF($B$3="NYSEG",C784/(1-'Avoided Electric Costs 2020'!$W$21),IF($B$3="RG&amp;E",C784/(1-'Avoided Electric Costs 2020'!$X$21),"")))</f>
        <v>0</v>
      </c>
      <c r="P784" s="546">
        <f>IF(D784="",0,IF($B$3="NYSEG",D784/(1-'Avoided Electric Costs 2020'!$W$21),IF($B$3="RG&amp;E",D784/(1-'Avoided Electric Costs 2020'!$X$21),"")))</f>
        <v>0</v>
      </c>
      <c r="Q784" s="546">
        <f>IF(E784="",0,IF($B$3="NYSEG",E784/(1-'Avoided Natural Gas Costs 2020'!$J$34),IF($B$3="RG&amp;E",E784/(1-'Avoided Natural Gas Costs 2020'!$K$34),"")))</f>
        <v>0</v>
      </c>
      <c r="R784" s="233" t="str">
        <f>IFERROR(IF(P784*'BCA Inputs'!$C$1+Q784*'BCA Inputs'!$C$2+F784*'BCA Inputs'!$C$2+G784*'BCA Inputs'!$C$2=0,"",P784*'BCA Inputs'!$C$1+Q784*'BCA Inputs'!$C$2+F784*'BCA Inputs'!$C$2+G784*'BCA Inputs'!$C$2),"")</f>
        <v/>
      </c>
      <c r="S784" s="181" t="str">
        <f t="shared" si="110"/>
        <v/>
      </c>
      <c r="T784" s="181" t="str">
        <f>IFERROR(IF($B$3="NYSEG",(INDEX('BCA Inputs'!$N$14:$N$54,MATCH(I784,'BCA Inputs'!$M$14:$M$54,0))*P784+INDEX('BCA Inputs'!$O$14:$O$54,MATCH(I784,'BCA Inputs'!$M$14:$M$54,0))*O784+INDEX('BCA Inputs'!P:P,MATCH(I784,'BCA Inputs'!M:M,0))*Q784+INDEX('BCA Inputs'!Q:Q,MATCH(I784,'BCA Inputs'!M:M,0))*F784+INDEX('BCA Inputs'!R:R,MATCH(I784,'BCA Inputs'!M:M,0))*G784)+L784+N784,IF($B$3="RG&amp;E",(INDEX('BCA Inputs'!$AX$14:$AX$54,MATCH(I784,'BCA Inputs'!$AW$14:$AW$54,0))*P784+INDEX('BCA Inputs'!$AY$14:$AY$54,MATCH(I784,'BCA Inputs'!$AW$14:$AW$54,0))*O784+INDEX('BCA Inputs'!$AZ$14:$AZ$54,MATCH(I784,'BCA Inputs'!$AW$14:$AW$54,0))*Q784+INDEX('BCA Inputs'!$BA$14:$BA$54,MATCH(I784,'BCA Inputs'!$AW$14:$AW$54,0))*F784+INDEX('BCA Inputs'!$BB$14:$BB$54,MATCH(I784,'BCA Inputs'!$AW$14:$AW$54,0))*G784)+L784+N784,"")),"")</f>
        <v/>
      </c>
      <c r="U784" s="234" t="str">
        <f t="shared" si="111"/>
        <v/>
      </c>
      <c r="V784" s="234" t="str">
        <f t="shared" si="112"/>
        <v/>
      </c>
      <c r="W784" s="234" t="str">
        <f t="shared" si="113"/>
        <v/>
      </c>
      <c r="Y784" s="235" t="str">
        <f t="shared" si="114"/>
        <v/>
      </c>
      <c r="Z784" s="236" t="str">
        <f>IFERROR(IF($B$3="NYSEG",INDEX('BCA Inputs'!$X$14:$X$54,MATCH(I784,'BCA Inputs'!$M$14:$M$54,0))*P784+INDEX('BCA Inputs'!$Y$14:$Y$54,MATCH(I784,'BCA Inputs'!$M$14:$M$54,0))*O784+INDEX('BCA Inputs'!$Z$14:$Z$54,MATCH(I784,'BCA Inputs'!$M$14:$M$54,0))*Q784+INDEX('BCA Inputs'!$AA$14:$AA$54,MATCH(I784,'BCA Inputs'!$M$14:$M$54,0))*F784+INDEX('BCA Inputs'!$AB$14:$AB$54,MATCH(I784,'BCA Inputs'!$M$14:$M$54,0))*G784,IF($B$3="RG&amp;E",INDEX('BCA Inputs'!$BG$14:$BG$54,MATCH(I784,'BCA Inputs'!$AW$14:$AW$54,0))*P784+INDEX('BCA Inputs'!$BH$14:$BH$54,MATCH(I784,'BCA Inputs'!$AW$14:$AW$54,0))*O784+INDEX('BCA Inputs'!$BI$14:$BI$54,MATCH(I784,'BCA Inputs'!$AW$14:$AW$54,0))*Q784+INDEX('BCA Inputs'!$BJ$14:$BJ$54,MATCH(I784,'BCA Inputs'!$AW$14:$AW$54,0))*F784+INDEX('BCA Inputs'!$BK$14:$BK$54,MATCH(I784,'BCA Inputs'!$AW$14:$AW$54,0))*G784,"")),"")</f>
        <v/>
      </c>
      <c r="AA784" s="237" t="str">
        <f t="shared" si="115"/>
        <v/>
      </c>
      <c r="AC784" s="238" t="str">
        <f>IFERROR((K784+R784)+IF($B$3="NYSEG",INDEX('BCA Inputs'!$AI$14:$AI$54,MATCH(I784,'BCA Inputs'!$M$14:$M$54,0))*P784+INDEX('BCA Inputs'!$AJ$14:$AJ$54,MATCH(I784,'BCA Inputs'!$M$14:$M$54,0))*Q784,IF($B$3="RG&amp;E",INDEX('BCA Inputs'!$BR$14:$BR$54,MATCH(I784,'BCA Inputs'!$AW$14:$AW$54,0))*P784+INDEX('BCA Inputs'!$BS$14:$BS$54,MATCH(I784,'BCA Inputs'!$AW$14:$AW$54,0))*Q784,"")),"")</f>
        <v/>
      </c>
      <c r="AD784" s="181" t="str">
        <f>IFERROR(IF($B$3="NYSEG",INDEX('BCA Inputs'!$AD$14:$AD$54,MATCH(I784,'BCA Inputs'!$M$14:$M$54,0))*P784+INDEX('BCA Inputs'!$AE$14:$AE$54,MATCH(I784,'BCA Inputs'!$M$14:$M$54,0))*O784+INDEX('BCA Inputs'!$AF$14:$AF$54,MATCH(I784,'BCA Inputs'!$M$14:$M$54,0))*Q784+INDEX('BCA Inputs'!$AG$14:$AG$54,MATCH(I784,'BCA Inputs'!$M$14:$M$54,0))*F784+INDEX('BCA Inputs'!$AH$14:$AH$54,MATCH(I784,'BCA Inputs'!$M$14:$M$54,0))*G784,IF($B$3="RG&amp;E",INDEX('BCA Inputs'!$BM$14:$BM$54,MATCH(I784,'BCA Inputs'!$AW$14:$AW$54,0))*P784+INDEX('BCA Inputs'!$BN$14:$BN$54,MATCH(I784,'BCA Inputs'!$AW$14:$AW$54,0))*O784+INDEX('BCA Inputs'!$BO$14:$BO$54,MATCH(I784,'BCA Inputs'!$AW$14:$AW$54,0))*Q784+INDEX('BCA Inputs'!$BP$14:$BP$54,MATCH(I784,'BCA Inputs'!$AW$14:$AW$54,0))*F784+INDEX('BCA Inputs'!$BQ$14:$BQ$54,MATCH(I784,'BCA Inputs'!$AW$14:$AW$54,0))*G784,"")),"")</f>
        <v/>
      </c>
      <c r="AE784" s="237" t="str">
        <f t="shared" si="116"/>
        <v/>
      </c>
      <c r="AF784" s="198">
        <f t="shared" si="118"/>
        <v>0</v>
      </c>
      <c r="AG784" s="239">
        <f t="shared" si="119"/>
        <v>0</v>
      </c>
    </row>
    <row r="785" spans="1:33">
      <c r="A785" s="228"/>
      <c r="B785" s="176"/>
      <c r="C785" s="229"/>
      <c r="D785" s="230"/>
      <c r="E785" s="230"/>
      <c r="F785" s="230"/>
      <c r="G785" s="230"/>
      <c r="H785" s="231"/>
      <c r="I785" s="231"/>
      <c r="J785" s="232"/>
      <c r="K785" s="232"/>
      <c r="L785" s="232"/>
      <c r="M785" s="181">
        <f t="shared" si="117"/>
        <v>0</v>
      </c>
      <c r="N785" s="181">
        <f>IF(H785="",0,H785*I785*'Avoided Water Savings Cost'!$C$16)</f>
        <v>0</v>
      </c>
      <c r="O785" s="545">
        <f>IF(C785="",0,IF($B$3="NYSEG",C785/(1-'Avoided Electric Costs 2020'!$W$21),IF($B$3="RG&amp;E",C785/(1-'Avoided Electric Costs 2020'!$X$21),"")))</f>
        <v>0</v>
      </c>
      <c r="P785" s="546">
        <f>IF(D785="",0,IF($B$3="NYSEG",D785/(1-'Avoided Electric Costs 2020'!$W$21),IF($B$3="RG&amp;E",D785/(1-'Avoided Electric Costs 2020'!$X$21),"")))</f>
        <v>0</v>
      </c>
      <c r="Q785" s="546">
        <f>IF(E785="",0,IF($B$3="NYSEG",E785/(1-'Avoided Natural Gas Costs 2020'!$J$34),IF($B$3="RG&amp;E",E785/(1-'Avoided Natural Gas Costs 2020'!$K$34),"")))</f>
        <v>0</v>
      </c>
      <c r="R785" s="233" t="str">
        <f>IFERROR(IF(P785*'BCA Inputs'!$C$1+Q785*'BCA Inputs'!$C$2+F785*'BCA Inputs'!$C$2+G785*'BCA Inputs'!$C$2=0,"",P785*'BCA Inputs'!$C$1+Q785*'BCA Inputs'!$C$2+F785*'BCA Inputs'!$C$2+G785*'BCA Inputs'!$C$2),"")</f>
        <v/>
      </c>
      <c r="S785" s="181" t="str">
        <f t="shared" si="110"/>
        <v/>
      </c>
      <c r="T785" s="181" t="str">
        <f>IFERROR(IF($B$3="NYSEG",(INDEX('BCA Inputs'!$N$14:$N$54,MATCH(I785,'BCA Inputs'!$M$14:$M$54,0))*P785+INDEX('BCA Inputs'!$O$14:$O$54,MATCH(I785,'BCA Inputs'!$M$14:$M$54,0))*O785+INDEX('BCA Inputs'!P:P,MATCH(I785,'BCA Inputs'!M:M,0))*Q785+INDEX('BCA Inputs'!Q:Q,MATCH(I785,'BCA Inputs'!M:M,0))*F785+INDEX('BCA Inputs'!R:R,MATCH(I785,'BCA Inputs'!M:M,0))*G785)+L785+N785,IF($B$3="RG&amp;E",(INDEX('BCA Inputs'!$AX$14:$AX$54,MATCH(I785,'BCA Inputs'!$AW$14:$AW$54,0))*P785+INDEX('BCA Inputs'!$AY$14:$AY$54,MATCH(I785,'BCA Inputs'!$AW$14:$AW$54,0))*O785+INDEX('BCA Inputs'!$AZ$14:$AZ$54,MATCH(I785,'BCA Inputs'!$AW$14:$AW$54,0))*Q785+INDEX('BCA Inputs'!$BA$14:$BA$54,MATCH(I785,'BCA Inputs'!$AW$14:$AW$54,0))*F785+INDEX('BCA Inputs'!$BB$14:$BB$54,MATCH(I785,'BCA Inputs'!$AW$14:$AW$54,0))*G785)+L785+N785,"")),"")</f>
        <v/>
      </c>
      <c r="U785" s="234" t="str">
        <f t="shared" si="111"/>
        <v/>
      </c>
      <c r="V785" s="234" t="str">
        <f t="shared" si="112"/>
        <v/>
      </c>
      <c r="W785" s="234" t="str">
        <f t="shared" si="113"/>
        <v/>
      </c>
      <c r="Y785" s="235" t="str">
        <f t="shared" si="114"/>
        <v/>
      </c>
      <c r="Z785" s="236" t="str">
        <f>IFERROR(IF($B$3="NYSEG",INDEX('BCA Inputs'!$X$14:$X$54,MATCH(I785,'BCA Inputs'!$M$14:$M$54,0))*P785+INDEX('BCA Inputs'!$Y$14:$Y$54,MATCH(I785,'BCA Inputs'!$M$14:$M$54,0))*O785+INDEX('BCA Inputs'!$Z$14:$Z$54,MATCH(I785,'BCA Inputs'!$M$14:$M$54,0))*Q785+INDEX('BCA Inputs'!$AA$14:$AA$54,MATCH(I785,'BCA Inputs'!$M$14:$M$54,0))*F785+INDEX('BCA Inputs'!$AB$14:$AB$54,MATCH(I785,'BCA Inputs'!$M$14:$M$54,0))*G785,IF($B$3="RG&amp;E",INDEX('BCA Inputs'!$BG$14:$BG$54,MATCH(I785,'BCA Inputs'!$AW$14:$AW$54,0))*P785+INDEX('BCA Inputs'!$BH$14:$BH$54,MATCH(I785,'BCA Inputs'!$AW$14:$AW$54,0))*O785+INDEX('BCA Inputs'!$BI$14:$BI$54,MATCH(I785,'BCA Inputs'!$AW$14:$AW$54,0))*Q785+INDEX('BCA Inputs'!$BJ$14:$BJ$54,MATCH(I785,'BCA Inputs'!$AW$14:$AW$54,0))*F785+INDEX('BCA Inputs'!$BK$14:$BK$54,MATCH(I785,'BCA Inputs'!$AW$14:$AW$54,0))*G785,"")),"")</f>
        <v/>
      </c>
      <c r="AA785" s="237" t="str">
        <f t="shared" si="115"/>
        <v/>
      </c>
      <c r="AC785" s="238" t="str">
        <f>IFERROR((K785+R785)+IF($B$3="NYSEG",INDEX('BCA Inputs'!$AI$14:$AI$54,MATCH(I785,'BCA Inputs'!$M$14:$M$54,0))*P785+INDEX('BCA Inputs'!$AJ$14:$AJ$54,MATCH(I785,'BCA Inputs'!$M$14:$M$54,0))*Q785,IF($B$3="RG&amp;E",INDEX('BCA Inputs'!$BR$14:$BR$54,MATCH(I785,'BCA Inputs'!$AW$14:$AW$54,0))*P785+INDEX('BCA Inputs'!$BS$14:$BS$54,MATCH(I785,'BCA Inputs'!$AW$14:$AW$54,0))*Q785,"")),"")</f>
        <v/>
      </c>
      <c r="AD785" s="181" t="str">
        <f>IFERROR(IF($B$3="NYSEG",INDEX('BCA Inputs'!$AD$14:$AD$54,MATCH(I785,'BCA Inputs'!$M$14:$M$54,0))*P785+INDEX('BCA Inputs'!$AE$14:$AE$54,MATCH(I785,'BCA Inputs'!$M$14:$M$54,0))*O785+INDEX('BCA Inputs'!$AF$14:$AF$54,MATCH(I785,'BCA Inputs'!$M$14:$M$54,0))*Q785+INDEX('BCA Inputs'!$AG$14:$AG$54,MATCH(I785,'BCA Inputs'!$M$14:$M$54,0))*F785+INDEX('BCA Inputs'!$AH$14:$AH$54,MATCH(I785,'BCA Inputs'!$M$14:$M$54,0))*G785,IF($B$3="RG&amp;E",INDEX('BCA Inputs'!$BM$14:$BM$54,MATCH(I785,'BCA Inputs'!$AW$14:$AW$54,0))*P785+INDEX('BCA Inputs'!$BN$14:$BN$54,MATCH(I785,'BCA Inputs'!$AW$14:$AW$54,0))*O785+INDEX('BCA Inputs'!$BO$14:$BO$54,MATCH(I785,'BCA Inputs'!$AW$14:$AW$54,0))*Q785+INDEX('BCA Inputs'!$BP$14:$BP$54,MATCH(I785,'BCA Inputs'!$AW$14:$AW$54,0))*F785+INDEX('BCA Inputs'!$BQ$14:$BQ$54,MATCH(I785,'BCA Inputs'!$AW$14:$AW$54,0))*G785,"")),"")</f>
        <v/>
      </c>
      <c r="AE785" s="237" t="str">
        <f t="shared" si="116"/>
        <v/>
      </c>
      <c r="AF785" s="198">
        <f t="shared" si="118"/>
        <v>0</v>
      </c>
      <c r="AG785" s="239">
        <f t="shared" si="119"/>
        <v>0</v>
      </c>
    </row>
    <row r="786" spans="1:33">
      <c r="A786" s="228"/>
      <c r="B786" s="176"/>
      <c r="C786" s="229"/>
      <c r="D786" s="230"/>
      <c r="E786" s="230"/>
      <c r="F786" s="230"/>
      <c r="G786" s="230"/>
      <c r="H786" s="231"/>
      <c r="I786" s="231"/>
      <c r="J786" s="232"/>
      <c r="K786" s="232"/>
      <c r="L786" s="232"/>
      <c r="M786" s="181">
        <f t="shared" si="117"/>
        <v>0</v>
      </c>
      <c r="N786" s="181">
        <f>IF(H786="",0,H786*I786*'Avoided Water Savings Cost'!$C$16)</f>
        <v>0</v>
      </c>
      <c r="O786" s="545">
        <f>IF(C786="",0,IF($B$3="NYSEG",C786/(1-'Avoided Electric Costs 2020'!$W$21),IF($B$3="RG&amp;E",C786/(1-'Avoided Electric Costs 2020'!$X$21),"")))</f>
        <v>0</v>
      </c>
      <c r="P786" s="546">
        <f>IF(D786="",0,IF($B$3="NYSEG",D786/(1-'Avoided Electric Costs 2020'!$W$21),IF($B$3="RG&amp;E",D786/(1-'Avoided Electric Costs 2020'!$X$21),"")))</f>
        <v>0</v>
      </c>
      <c r="Q786" s="546">
        <f>IF(E786="",0,IF($B$3="NYSEG",E786/(1-'Avoided Natural Gas Costs 2020'!$J$34),IF($B$3="RG&amp;E",E786/(1-'Avoided Natural Gas Costs 2020'!$K$34),"")))</f>
        <v>0</v>
      </c>
      <c r="R786" s="233" t="str">
        <f>IFERROR(IF(P786*'BCA Inputs'!$C$1+Q786*'BCA Inputs'!$C$2+F786*'BCA Inputs'!$C$2+G786*'BCA Inputs'!$C$2=0,"",P786*'BCA Inputs'!$C$1+Q786*'BCA Inputs'!$C$2+F786*'BCA Inputs'!$C$2+G786*'BCA Inputs'!$C$2),"")</f>
        <v/>
      </c>
      <c r="S786" s="181" t="str">
        <f t="shared" si="110"/>
        <v/>
      </c>
      <c r="T786" s="181" t="str">
        <f>IFERROR(IF($B$3="NYSEG",(INDEX('BCA Inputs'!$N$14:$N$54,MATCH(I786,'BCA Inputs'!$M$14:$M$54,0))*P786+INDEX('BCA Inputs'!$O$14:$O$54,MATCH(I786,'BCA Inputs'!$M$14:$M$54,0))*O786+INDEX('BCA Inputs'!P:P,MATCH(I786,'BCA Inputs'!M:M,0))*Q786+INDEX('BCA Inputs'!Q:Q,MATCH(I786,'BCA Inputs'!M:M,0))*F786+INDEX('BCA Inputs'!R:R,MATCH(I786,'BCA Inputs'!M:M,0))*G786)+L786+N786,IF($B$3="RG&amp;E",(INDEX('BCA Inputs'!$AX$14:$AX$54,MATCH(I786,'BCA Inputs'!$AW$14:$AW$54,0))*P786+INDEX('BCA Inputs'!$AY$14:$AY$54,MATCH(I786,'BCA Inputs'!$AW$14:$AW$54,0))*O786+INDEX('BCA Inputs'!$AZ$14:$AZ$54,MATCH(I786,'BCA Inputs'!$AW$14:$AW$54,0))*Q786+INDEX('BCA Inputs'!$BA$14:$BA$54,MATCH(I786,'BCA Inputs'!$AW$14:$AW$54,0))*F786+INDEX('BCA Inputs'!$BB$14:$BB$54,MATCH(I786,'BCA Inputs'!$AW$14:$AW$54,0))*G786)+L786+N786,"")),"")</f>
        <v/>
      </c>
      <c r="U786" s="234" t="str">
        <f t="shared" si="111"/>
        <v/>
      </c>
      <c r="V786" s="234" t="str">
        <f t="shared" si="112"/>
        <v/>
      </c>
      <c r="W786" s="234" t="str">
        <f t="shared" si="113"/>
        <v/>
      </c>
      <c r="Y786" s="235" t="str">
        <f t="shared" si="114"/>
        <v/>
      </c>
      <c r="Z786" s="236" t="str">
        <f>IFERROR(IF($B$3="NYSEG",INDEX('BCA Inputs'!$X$14:$X$54,MATCH(I786,'BCA Inputs'!$M$14:$M$54,0))*P786+INDEX('BCA Inputs'!$Y$14:$Y$54,MATCH(I786,'BCA Inputs'!$M$14:$M$54,0))*O786+INDEX('BCA Inputs'!$Z$14:$Z$54,MATCH(I786,'BCA Inputs'!$M$14:$M$54,0))*Q786+INDEX('BCA Inputs'!$AA$14:$AA$54,MATCH(I786,'BCA Inputs'!$M$14:$M$54,0))*F786+INDEX('BCA Inputs'!$AB$14:$AB$54,MATCH(I786,'BCA Inputs'!$M$14:$M$54,0))*G786,IF($B$3="RG&amp;E",INDEX('BCA Inputs'!$BG$14:$BG$54,MATCH(I786,'BCA Inputs'!$AW$14:$AW$54,0))*P786+INDEX('BCA Inputs'!$BH$14:$BH$54,MATCH(I786,'BCA Inputs'!$AW$14:$AW$54,0))*O786+INDEX('BCA Inputs'!$BI$14:$BI$54,MATCH(I786,'BCA Inputs'!$AW$14:$AW$54,0))*Q786+INDEX('BCA Inputs'!$BJ$14:$BJ$54,MATCH(I786,'BCA Inputs'!$AW$14:$AW$54,0))*F786+INDEX('BCA Inputs'!$BK$14:$BK$54,MATCH(I786,'BCA Inputs'!$AW$14:$AW$54,0))*G786,"")),"")</f>
        <v/>
      </c>
      <c r="AA786" s="237" t="str">
        <f t="shared" si="115"/>
        <v/>
      </c>
      <c r="AC786" s="238" t="str">
        <f>IFERROR((K786+R786)+IF($B$3="NYSEG",INDEX('BCA Inputs'!$AI$14:$AI$54,MATCH(I786,'BCA Inputs'!$M$14:$M$54,0))*P786+INDEX('BCA Inputs'!$AJ$14:$AJ$54,MATCH(I786,'BCA Inputs'!$M$14:$M$54,0))*Q786,IF($B$3="RG&amp;E",INDEX('BCA Inputs'!$BR$14:$BR$54,MATCH(I786,'BCA Inputs'!$AW$14:$AW$54,0))*P786+INDEX('BCA Inputs'!$BS$14:$BS$54,MATCH(I786,'BCA Inputs'!$AW$14:$AW$54,0))*Q786,"")),"")</f>
        <v/>
      </c>
      <c r="AD786" s="181" t="str">
        <f>IFERROR(IF($B$3="NYSEG",INDEX('BCA Inputs'!$AD$14:$AD$54,MATCH(I786,'BCA Inputs'!$M$14:$M$54,0))*P786+INDEX('BCA Inputs'!$AE$14:$AE$54,MATCH(I786,'BCA Inputs'!$M$14:$M$54,0))*O786+INDEX('BCA Inputs'!$AF$14:$AF$54,MATCH(I786,'BCA Inputs'!$M$14:$M$54,0))*Q786+INDEX('BCA Inputs'!$AG$14:$AG$54,MATCH(I786,'BCA Inputs'!$M$14:$M$54,0))*F786+INDEX('BCA Inputs'!$AH$14:$AH$54,MATCH(I786,'BCA Inputs'!$M$14:$M$54,0))*G786,IF($B$3="RG&amp;E",INDEX('BCA Inputs'!$BM$14:$BM$54,MATCH(I786,'BCA Inputs'!$AW$14:$AW$54,0))*P786+INDEX('BCA Inputs'!$BN$14:$BN$54,MATCH(I786,'BCA Inputs'!$AW$14:$AW$54,0))*O786+INDEX('BCA Inputs'!$BO$14:$BO$54,MATCH(I786,'BCA Inputs'!$AW$14:$AW$54,0))*Q786+INDEX('BCA Inputs'!$BP$14:$BP$54,MATCH(I786,'BCA Inputs'!$AW$14:$AW$54,0))*F786+INDEX('BCA Inputs'!$BQ$14:$BQ$54,MATCH(I786,'BCA Inputs'!$AW$14:$AW$54,0))*G786,"")),"")</f>
        <v/>
      </c>
      <c r="AE786" s="237" t="str">
        <f t="shared" si="116"/>
        <v/>
      </c>
      <c r="AF786" s="198">
        <f t="shared" si="118"/>
        <v>0</v>
      </c>
      <c r="AG786" s="239">
        <f t="shared" si="119"/>
        <v>0</v>
      </c>
    </row>
    <row r="787" spans="1:33">
      <c r="A787" s="228"/>
      <c r="B787" s="176"/>
      <c r="C787" s="229"/>
      <c r="D787" s="230"/>
      <c r="E787" s="230"/>
      <c r="F787" s="230"/>
      <c r="G787" s="230"/>
      <c r="H787" s="231"/>
      <c r="I787" s="231"/>
      <c r="J787" s="232"/>
      <c r="K787" s="232"/>
      <c r="L787" s="232"/>
      <c r="M787" s="181">
        <f t="shared" si="117"/>
        <v>0</v>
      </c>
      <c r="N787" s="181">
        <f>IF(H787="",0,H787*I787*'Avoided Water Savings Cost'!$C$16)</f>
        <v>0</v>
      </c>
      <c r="O787" s="545">
        <f>IF(C787="",0,IF($B$3="NYSEG",C787/(1-'Avoided Electric Costs 2020'!$W$21),IF($B$3="RG&amp;E",C787/(1-'Avoided Electric Costs 2020'!$X$21),"")))</f>
        <v>0</v>
      </c>
      <c r="P787" s="546">
        <f>IF(D787="",0,IF($B$3="NYSEG",D787/(1-'Avoided Electric Costs 2020'!$W$21),IF($B$3="RG&amp;E",D787/(1-'Avoided Electric Costs 2020'!$X$21),"")))</f>
        <v>0</v>
      </c>
      <c r="Q787" s="546">
        <f>IF(E787="",0,IF($B$3="NYSEG",E787/(1-'Avoided Natural Gas Costs 2020'!$J$34),IF($B$3="RG&amp;E",E787/(1-'Avoided Natural Gas Costs 2020'!$K$34),"")))</f>
        <v>0</v>
      </c>
      <c r="R787" s="233" t="str">
        <f>IFERROR(IF(P787*'BCA Inputs'!$C$1+Q787*'BCA Inputs'!$C$2+F787*'BCA Inputs'!$C$2+G787*'BCA Inputs'!$C$2=0,"",P787*'BCA Inputs'!$C$1+Q787*'BCA Inputs'!$C$2+F787*'BCA Inputs'!$C$2+G787*'BCA Inputs'!$C$2),"")</f>
        <v/>
      </c>
      <c r="S787" s="181" t="str">
        <f t="shared" si="110"/>
        <v/>
      </c>
      <c r="T787" s="181" t="str">
        <f>IFERROR(IF($B$3="NYSEG",(INDEX('BCA Inputs'!$N$14:$N$54,MATCH(I787,'BCA Inputs'!$M$14:$M$54,0))*P787+INDEX('BCA Inputs'!$O$14:$O$54,MATCH(I787,'BCA Inputs'!$M$14:$M$54,0))*O787+INDEX('BCA Inputs'!P:P,MATCH(I787,'BCA Inputs'!M:M,0))*Q787+INDEX('BCA Inputs'!Q:Q,MATCH(I787,'BCA Inputs'!M:M,0))*F787+INDEX('BCA Inputs'!R:R,MATCH(I787,'BCA Inputs'!M:M,0))*G787)+L787+N787,IF($B$3="RG&amp;E",(INDEX('BCA Inputs'!$AX$14:$AX$54,MATCH(I787,'BCA Inputs'!$AW$14:$AW$54,0))*P787+INDEX('BCA Inputs'!$AY$14:$AY$54,MATCH(I787,'BCA Inputs'!$AW$14:$AW$54,0))*O787+INDEX('BCA Inputs'!$AZ$14:$AZ$54,MATCH(I787,'BCA Inputs'!$AW$14:$AW$54,0))*Q787+INDEX('BCA Inputs'!$BA$14:$BA$54,MATCH(I787,'BCA Inputs'!$AW$14:$AW$54,0))*F787+INDEX('BCA Inputs'!$BB$14:$BB$54,MATCH(I787,'BCA Inputs'!$AW$14:$AW$54,0))*G787)+L787+N787,"")),"")</f>
        <v/>
      </c>
      <c r="U787" s="234" t="str">
        <f t="shared" si="111"/>
        <v/>
      </c>
      <c r="V787" s="234" t="str">
        <f t="shared" si="112"/>
        <v/>
      </c>
      <c r="W787" s="234" t="str">
        <f t="shared" si="113"/>
        <v/>
      </c>
      <c r="Y787" s="235" t="str">
        <f t="shared" si="114"/>
        <v/>
      </c>
      <c r="Z787" s="236" t="str">
        <f>IFERROR(IF($B$3="NYSEG",INDEX('BCA Inputs'!$X$14:$X$54,MATCH(I787,'BCA Inputs'!$M$14:$M$54,0))*P787+INDEX('BCA Inputs'!$Y$14:$Y$54,MATCH(I787,'BCA Inputs'!$M$14:$M$54,0))*O787+INDEX('BCA Inputs'!$Z$14:$Z$54,MATCH(I787,'BCA Inputs'!$M$14:$M$54,0))*Q787+INDEX('BCA Inputs'!$AA$14:$AA$54,MATCH(I787,'BCA Inputs'!$M$14:$M$54,0))*F787+INDEX('BCA Inputs'!$AB$14:$AB$54,MATCH(I787,'BCA Inputs'!$M$14:$M$54,0))*G787,IF($B$3="RG&amp;E",INDEX('BCA Inputs'!$BG$14:$BG$54,MATCH(I787,'BCA Inputs'!$AW$14:$AW$54,0))*P787+INDEX('BCA Inputs'!$BH$14:$BH$54,MATCH(I787,'BCA Inputs'!$AW$14:$AW$54,0))*O787+INDEX('BCA Inputs'!$BI$14:$BI$54,MATCH(I787,'BCA Inputs'!$AW$14:$AW$54,0))*Q787+INDEX('BCA Inputs'!$BJ$14:$BJ$54,MATCH(I787,'BCA Inputs'!$AW$14:$AW$54,0))*F787+INDEX('BCA Inputs'!$BK$14:$BK$54,MATCH(I787,'BCA Inputs'!$AW$14:$AW$54,0))*G787,"")),"")</f>
        <v/>
      </c>
      <c r="AA787" s="237" t="str">
        <f t="shared" si="115"/>
        <v/>
      </c>
      <c r="AC787" s="238" t="str">
        <f>IFERROR((K787+R787)+IF($B$3="NYSEG",INDEX('BCA Inputs'!$AI$14:$AI$54,MATCH(I787,'BCA Inputs'!$M$14:$M$54,0))*P787+INDEX('BCA Inputs'!$AJ$14:$AJ$54,MATCH(I787,'BCA Inputs'!$M$14:$M$54,0))*Q787,IF($B$3="RG&amp;E",INDEX('BCA Inputs'!$BR$14:$BR$54,MATCH(I787,'BCA Inputs'!$AW$14:$AW$54,0))*P787+INDEX('BCA Inputs'!$BS$14:$BS$54,MATCH(I787,'BCA Inputs'!$AW$14:$AW$54,0))*Q787,"")),"")</f>
        <v/>
      </c>
      <c r="AD787" s="181" t="str">
        <f>IFERROR(IF($B$3="NYSEG",INDEX('BCA Inputs'!$AD$14:$AD$54,MATCH(I787,'BCA Inputs'!$M$14:$M$54,0))*P787+INDEX('BCA Inputs'!$AE$14:$AE$54,MATCH(I787,'BCA Inputs'!$M$14:$M$54,0))*O787+INDEX('BCA Inputs'!$AF$14:$AF$54,MATCH(I787,'BCA Inputs'!$M$14:$M$54,0))*Q787+INDEX('BCA Inputs'!$AG$14:$AG$54,MATCH(I787,'BCA Inputs'!$M$14:$M$54,0))*F787+INDEX('BCA Inputs'!$AH$14:$AH$54,MATCH(I787,'BCA Inputs'!$M$14:$M$54,0))*G787,IF($B$3="RG&amp;E",INDEX('BCA Inputs'!$BM$14:$BM$54,MATCH(I787,'BCA Inputs'!$AW$14:$AW$54,0))*P787+INDEX('BCA Inputs'!$BN$14:$BN$54,MATCH(I787,'BCA Inputs'!$AW$14:$AW$54,0))*O787+INDEX('BCA Inputs'!$BO$14:$BO$54,MATCH(I787,'BCA Inputs'!$AW$14:$AW$54,0))*Q787+INDEX('BCA Inputs'!$BP$14:$BP$54,MATCH(I787,'BCA Inputs'!$AW$14:$AW$54,0))*F787+INDEX('BCA Inputs'!$BQ$14:$BQ$54,MATCH(I787,'BCA Inputs'!$AW$14:$AW$54,0))*G787,"")),"")</f>
        <v/>
      </c>
      <c r="AE787" s="237" t="str">
        <f t="shared" si="116"/>
        <v/>
      </c>
      <c r="AF787" s="198">
        <f t="shared" si="118"/>
        <v>0</v>
      </c>
      <c r="AG787" s="239">
        <f t="shared" si="119"/>
        <v>0</v>
      </c>
    </row>
    <row r="788" spans="1:33">
      <c r="A788" s="228"/>
      <c r="B788" s="176"/>
      <c r="C788" s="229"/>
      <c r="D788" s="230"/>
      <c r="E788" s="230"/>
      <c r="F788" s="230"/>
      <c r="G788" s="230"/>
      <c r="H788" s="231"/>
      <c r="I788" s="231"/>
      <c r="J788" s="232"/>
      <c r="K788" s="232"/>
      <c r="L788" s="232"/>
      <c r="M788" s="181">
        <f t="shared" si="117"/>
        <v>0</v>
      </c>
      <c r="N788" s="181">
        <f>IF(H788="",0,H788*I788*'Avoided Water Savings Cost'!$C$16)</f>
        <v>0</v>
      </c>
      <c r="O788" s="545">
        <f>IF(C788="",0,IF($B$3="NYSEG",C788/(1-'Avoided Electric Costs 2020'!$W$21),IF($B$3="RG&amp;E",C788/(1-'Avoided Electric Costs 2020'!$X$21),"")))</f>
        <v>0</v>
      </c>
      <c r="P788" s="546">
        <f>IF(D788="",0,IF($B$3="NYSEG",D788/(1-'Avoided Electric Costs 2020'!$W$21),IF($B$3="RG&amp;E",D788/(1-'Avoided Electric Costs 2020'!$X$21),"")))</f>
        <v>0</v>
      </c>
      <c r="Q788" s="546">
        <f>IF(E788="",0,IF($B$3="NYSEG",E788/(1-'Avoided Natural Gas Costs 2020'!$J$34),IF($B$3="RG&amp;E",E788/(1-'Avoided Natural Gas Costs 2020'!$K$34),"")))</f>
        <v>0</v>
      </c>
      <c r="R788" s="233" t="str">
        <f>IFERROR(IF(P788*'BCA Inputs'!$C$1+Q788*'BCA Inputs'!$C$2+F788*'BCA Inputs'!$C$2+G788*'BCA Inputs'!$C$2=0,"",P788*'BCA Inputs'!$C$1+Q788*'BCA Inputs'!$C$2+F788*'BCA Inputs'!$C$2+G788*'BCA Inputs'!$C$2),"")</f>
        <v/>
      </c>
      <c r="S788" s="181" t="str">
        <f t="shared" si="110"/>
        <v/>
      </c>
      <c r="T788" s="181" t="str">
        <f>IFERROR(IF($B$3="NYSEG",(INDEX('BCA Inputs'!$N$14:$N$54,MATCH(I788,'BCA Inputs'!$M$14:$M$54,0))*P788+INDEX('BCA Inputs'!$O$14:$O$54,MATCH(I788,'BCA Inputs'!$M$14:$M$54,0))*O788+INDEX('BCA Inputs'!P:P,MATCH(I788,'BCA Inputs'!M:M,0))*Q788+INDEX('BCA Inputs'!Q:Q,MATCH(I788,'BCA Inputs'!M:M,0))*F788+INDEX('BCA Inputs'!R:R,MATCH(I788,'BCA Inputs'!M:M,0))*G788)+L788+N788,IF($B$3="RG&amp;E",(INDEX('BCA Inputs'!$AX$14:$AX$54,MATCH(I788,'BCA Inputs'!$AW$14:$AW$54,0))*P788+INDEX('BCA Inputs'!$AY$14:$AY$54,MATCH(I788,'BCA Inputs'!$AW$14:$AW$54,0))*O788+INDEX('BCA Inputs'!$AZ$14:$AZ$54,MATCH(I788,'BCA Inputs'!$AW$14:$AW$54,0))*Q788+INDEX('BCA Inputs'!$BA$14:$BA$54,MATCH(I788,'BCA Inputs'!$AW$14:$AW$54,0))*F788+INDEX('BCA Inputs'!$BB$14:$BB$54,MATCH(I788,'BCA Inputs'!$AW$14:$AW$54,0))*G788)+L788+N788,"")),"")</f>
        <v/>
      </c>
      <c r="U788" s="234" t="str">
        <f t="shared" si="111"/>
        <v/>
      </c>
      <c r="V788" s="234" t="str">
        <f t="shared" si="112"/>
        <v/>
      </c>
      <c r="W788" s="234" t="str">
        <f t="shared" si="113"/>
        <v/>
      </c>
      <c r="Y788" s="235" t="str">
        <f t="shared" si="114"/>
        <v/>
      </c>
      <c r="Z788" s="236" t="str">
        <f>IFERROR(IF($B$3="NYSEG",INDEX('BCA Inputs'!$X$14:$X$54,MATCH(I788,'BCA Inputs'!$M$14:$M$54,0))*P788+INDEX('BCA Inputs'!$Y$14:$Y$54,MATCH(I788,'BCA Inputs'!$M$14:$M$54,0))*O788+INDEX('BCA Inputs'!$Z$14:$Z$54,MATCH(I788,'BCA Inputs'!$M$14:$M$54,0))*Q788+INDEX('BCA Inputs'!$AA$14:$AA$54,MATCH(I788,'BCA Inputs'!$M$14:$M$54,0))*F788+INDEX('BCA Inputs'!$AB$14:$AB$54,MATCH(I788,'BCA Inputs'!$M$14:$M$54,0))*G788,IF($B$3="RG&amp;E",INDEX('BCA Inputs'!$BG$14:$BG$54,MATCH(I788,'BCA Inputs'!$AW$14:$AW$54,0))*P788+INDEX('BCA Inputs'!$BH$14:$BH$54,MATCH(I788,'BCA Inputs'!$AW$14:$AW$54,0))*O788+INDEX('BCA Inputs'!$BI$14:$BI$54,MATCH(I788,'BCA Inputs'!$AW$14:$AW$54,0))*Q788+INDEX('BCA Inputs'!$BJ$14:$BJ$54,MATCH(I788,'BCA Inputs'!$AW$14:$AW$54,0))*F788+INDEX('BCA Inputs'!$BK$14:$BK$54,MATCH(I788,'BCA Inputs'!$AW$14:$AW$54,0))*G788,"")),"")</f>
        <v/>
      </c>
      <c r="AA788" s="237" t="str">
        <f t="shared" si="115"/>
        <v/>
      </c>
      <c r="AC788" s="238" t="str">
        <f>IFERROR((K788+R788)+IF($B$3="NYSEG",INDEX('BCA Inputs'!$AI$14:$AI$54,MATCH(I788,'BCA Inputs'!$M$14:$M$54,0))*P788+INDEX('BCA Inputs'!$AJ$14:$AJ$54,MATCH(I788,'BCA Inputs'!$M$14:$M$54,0))*Q788,IF($B$3="RG&amp;E",INDEX('BCA Inputs'!$BR$14:$BR$54,MATCH(I788,'BCA Inputs'!$AW$14:$AW$54,0))*P788+INDEX('BCA Inputs'!$BS$14:$BS$54,MATCH(I788,'BCA Inputs'!$AW$14:$AW$54,0))*Q788,"")),"")</f>
        <v/>
      </c>
      <c r="AD788" s="181" t="str">
        <f>IFERROR(IF($B$3="NYSEG",INDEX('BCA Inputs'!$AD$14:$AD$54,MATCH(I788,'BCA Inputs'!$M$14:$M$54,0))*P788+INDEX('BCA Inputs'!$AE$14:$AE$54,MATCH(I788,'BCA Inputs'!$M$14:$M$54,0))*O788+INDEX('BCA Inputs'!$AF$14:$AF$54,MATCH(I788,'BCA Inputs'!$M$14:$M$54,0))*Q788+INDEX('BCA Inputs'!$AG$14:$AG$54,MATCH(I788,'BCA Inputs'!$M$14:$M$54,0))*F788+INDEX('BCA Inputs'!$AH$14:$AH$54,MATCH(I788,'BCA Inputs'!$M$14:$M$54,0))*G788,IF($B$3="RG&amp;E",INDEX('BCA Inputs'!$BM$14:$BM$54,MATCH(I788,'BCA Inputs'!$AW$14:$AW$54,0))*P788+INDEX('BCA Inputs'!$BN$14:$BN$54,MATCH(I788,'BCA Inputs'!$AW$14:$AW$54,0))*O788+INDEX('BCA Inputs'!$BO$14:$BO$54,MATCH(I788,'BCA Inputs'!$AW$14:$AW$54,0))*Q788+INDEX('BCA Inputs'!$BP$14:$BP$54,MATCH(I788,'BCA Inputs'!$AW$14:$AW$54,0))*F788+INDEX('BCA Inputs'!$BQ$14:$BQ$54,MATCH(I788,'BCA Inputs'!$AW$14:$AW$54,0))*G788,"")),"")</f>
        <v/>
      </c>
      <c r="AE788" s="237" t="str">
        <f t="shared" si="116"/>
        <v/>
      </c>
      <c r="AF788" s="198">
        <f t="shared" si="118"/>
        <v>0</v>
      </c>
      <c r="AG788" s="239">
        <f t="shared" si="119"/>
        <v>0</v>
      </c>
    </row>
    <row r="789" spans="1:33">
      <c r="A789" s="228"/>
      <c r="B789" s="176"/>
      <c r="C789" s="229"/>
      <c r="D789" s="230"/>
      <c r="E789" s="230"/>
      <c r="F789" s="230"/>
      <c r="G789" s="230"/>
      <c r="H789" s="231"/>
      <c r="I789" s="231"/>
      <c r="J789" s="232"/>
      <c r="K789" s="232"/>
      <c r="L789" s="232"/>
      <c r="M789" s="181">
        <f t="shared" si="117"/>
        <v>0</v>
      </c>
      <c r="N789" s="181">
        <f>IF(H789="",0,H789*I789*'Avoided Water Savings Cost'!$C$16)</f>
        <v>0</v>
      </c>
      <c r="O789" s="545">
        <f>IF(C789="",0,IF($B$3="NYSEG",C789/(1-'Avoided Electric Costs 2020'!$W$21),IF($B$3="RG&amp;E",C789/(1-'Avoided Electric Costs 2020'!$X$21),"")))</f>
        <v>0</v>
      </c>
      <c r="P789" s="546">
        <f>IF(D789="",0,IF($B$3="NYSEG",D789/(1-'Avoided Electric Costs 2020'!$W$21),IF($B$3="RG&amp;E",D789/(1-'Avoided Electric Costs 2020'!$X$21),"")))</f>
        <v>0</v>
      </c>
      <c r="Q789" s="546">
        <f>IF(E789="",0,IF($B$3="NYSEG",E789/(1-'Avoided Natural Gas Costs 2020'!$J$34),IF($B$3="RG&amp;E",E789/(1-'Avoided Natural Gas Costs 2020'!$K$34),"")))</f>
        <v>0</v>
      </c>
      <c r="R789" s="233" t="str">
        <f>IFERROR(IF(P789*'BCA Inputs'!$C$1+Q789*'BCA Inputs'!$C$2+F789*'BCA Inputs'!$C$2+G789*'BCA Inputs'!$C$2=0,"",P789*'BCA Inputs'!$C$1+Q789*'BCA Inputs'!$C$2+F789*'BCA Inputs'!$C$2+G789*'BCA Inputs'!$C$2),"")</f>
        <v/>
      </c>
      <c r="S789" s="181" t="str">
        <f t="shared" si="110"/>
        <v/>
      </c>
      <c r="T789" s="181" t="str">
        <f>IFERROR(IF($B$3="NYSEG",(INDEX('BCA Inputs'!$N$14:$N$54,MATCH(I789,'BCA Inputs'!$M$14:$M$54,0))*P789+INDEX('BCA Inputs'!$O$14:$O$54,MATCH(I789,'BCA Inputs'!$M$14:$M$54,0))*O789+INDEX('BCA Inputs'!P:P,MATCH(I789,'BCA Inputs'!M:M,0))*Q789+INDEX('BCA Inputs'!Q:Q,MATCH(I789,'BCA Inputs'!M:M,0))*F789+INDEX('BCA Inputs'!R:R,MATCH(I789,'BCA Inputs'!M:M,0))*G789)+L789+N789,IF($B$3="RG&amp;E",(INDEX('BCA Inputs'!$AX$14:$AX$54,MATCH(I789,'BCA Inputs'!$AW$14:$AW$54,0))*P789+INDEX('BCA Inputs'!$AY$14:$AY$54,MATCH(I789,'BCA Inputs'!$AW$14:$AW$54,0))*O789+INDEX('BCA Inputs'!$AZ$14:$AZ$54,MATCH(I789,'BCA Inputs'!$AW$14:$AW$54,0))*Q789+INDEX('BCA Inputs'!$BA$14:$BA$54,MATCH(I789,'BCA Inputs'!$AW$14:$AW$54,0))*F789+INDEX('BCA Inputs'!$BB$14:$BB$54,MATCH(I789,'BCA Inputs'!$AW$14:$AW$54,0))*G789)+L789+N789,"")),"")</f>
        <v/>
      </c>
      <c r="U789" s="234" t="str">
        <f t="shared" si="111"/>
        <v/>
      </c>
      <c r="V789" s="234" t="str">
        <f t="shared" si="112"/>
        <v/>
      </c>
      <c r="W789" s="234" t="str">
        <f t="shared" si="113"/>
        <v/>
      </c>
      <c r="Y789" s="235" t="str">
        <f t="shared" si="114"/>
        <v/>
      </c>
      <c r="Z789" s="236" t="str">
        <f>IFERROR(IF($B$3="NYSEG",INDEX('BCA Inputs'!$X$14:$X$54,MATCH(I789,'BCA Inputs'!$M$14:$M$54,0))*P789+INDEX('BCA Inputs'!$Y$14:$Y$54,MATCH(I789,'BCA Inputs'!$M$14:$M$54,0))*O789+INDEX('BCA Inputs'!$Z$14:$Z$54,MATCH(I789,'BCA Inputs'!$M$14:$M$54,0))*Q789+INDEX('BCA Inputs'!$AA$14:$AA$54,MATCH(I789,'BCA Inputs'!$M$14:$M$54,0))*F789+INDEX('BCA Inputs'!$AB$14:$AB$54,MATCH(I789,'BCA Inputs'!$M$14:$M$54,0))*G789,IF($B$3="RG&amp;E",INDEX('BCA Inputs'!$BG$14:$BG$54,MATCH(I789,'BCA Inputs'!$AW$14:$AW$54,0))*P789+INDEX('BCA Inputs'!$BH$14:$BH$54,MATCH(I789,'BCA Inputs'!$AW$14:$AW$54,0))*O789+INDEX('BCA Inputs'!$BI$14:$BI$54,MATCH(I789,'BCA Inputs'!$AW$14:$AW$54,0))*Q789+INDEX('BCA Inputs'!$BJ$14:$BJ$54,MATCH(I789,'BCA Inputs'!$AW$14:$AW$54,0))*F789+INDEX('BCA Inputs'!$BK$14:$BK$54,MATCH(I789,'BCA Inputs'!$AW$14:$AW$54,0))*G789,"")),"")</f>
        <v/>
      </c>
      <c r="AA789" s="237" t="str">
        <f t="shared" si="115"/>
        <v/>
      </c>
      <c r="AC789" s="238" t="str">
        <f>IFERROR((K789+R789)+IF($B$3="NYSEG",INDEX('BCA Inputs'!$AI$14:$AI$54,MATCH(I789,'BCA Inputs'!$M$14:$M$54,0))*P789+INDEX('BCA Inputs'!$AJ$14:$AJ$54,MATCH(I789,'BCA Inputs'!$M$14:$M$54,0))*Q789,IF($B$3="RG&amp;E",INDEX('BCA Inputs'!$BR$14:$BR$54,MATCH(I789,'BCA Inputs'!$AW$14:$AW$54,0))*P789+INDEX('BCA Inputs'!$BS$14:$BS$54,MATCH(I789,'BCA Inputs'!$AW$14:$AW$54,0))*Q789,"")),"")</f>
        <v/>
      </c>
      <c r="AD789" s="181" t="str">
        <f>IFERROR(IF($B$3="NYSEG",INDEX('BCA Inputs'!$AD$14:$AD$54,MATCH(I789,'BCA Inputs'!$M$14:$M$54,0))*P789+INDEX('BCA Inputs'!$AE$14:$AE$54,MATCH(I789,'BCA Inputs'!$M$14:$M$54,0))*O789+INDEX('BCA Inputs'!$AF$14:$AF$54,MATCH(I789,'BCA Inputs'!$M$14:$M$54,0))*Q789+INDEX('BCA Inputs'!$AG$14:$AG$54,MATCH(I789,'BCA Inputs'!$M$14:$M$54,0))*F789+INDEX('BCA Inputs'!$AH$14:$AH$54,MATCH(I789,'BCA Inputs'!$M$14:$M$54,0))*G789,IF($B$3="RG&amp;E",INDEX('BCA Inputs'!$BM$14:$BM$54,MATCH(I789,'BCA Inputs'!$AW$14:$AW$54,0))*P789+INDEX('BCA Inputs'!$BN$14:$BN$54,MATCH(I789,'BCA Inputs'!$AW$14:$AW$54,0))*O789+INDEX('BCA Inputs'!$BO$14:$BO$54,MATCH(I789,'BCA Inputs'!$AW$14:$AW$54,0))*Q789+INDEX('BCA Inputs'!$BP$14:$BP$54,MATCH(I789,'BCA Inputs'!$AW$14:$AW$54,0))*F789+INDEX('BCA Inputs'!$BQ$14:$BQ$54,MATCH(I789,'BCA Inputs'!$AW$14:$AW$54,0))*G789,"")),"")</f>
        <v/>
      </c>
      <c r="AE789" s="237" t="str">
        <f t="shared" si="116"/>
        <v/>
      </c>
      <c r="AF789" s="198">
        <f t="shared" si="118"/>
        <v>0</v>
      </c>
      <c r="AG789" s="239">
        <f t="shared" si="119"/>
        <v>0</v>
      </c>
    </row>
    <row r="790" spans="1:33">
      <c r="A790" s="228"/>
      <c r="B790" s="176"/>
      <c r="C790" s="229"/>
      <c r="D790" s="230"/>
      <c r="E790" s="230"/>
      <c r="F790" s="230"/>
      <c r="G790" s="230"/>
      <c r="H790" s="231"/>
      <c r="I790" s="231"/>
      <c r="J790" s="232"/>
      <c r="K790" s="232"/>
      <c r="L790" s="232"/>
      <c r="M790" s="181">
        <f t="shared" si="117"/>
        <v>0</v>
      </c>
      <c r="N790" s="181">
        <f>IF(H790="",0,H790*I790*'Avoided Water Savings Cost'!$C$16)</f>
        <v>0</v>
      </c>
      <c r="O790" s="545">
        <f>IF(C790="",0,IF($B$3="NYSEG",C790/(1-'Avoided Electric Costs 2020'!$W$21),IF($B$3="RG&amp;E",C790/(1-'Avoided Electric Costs 2020'!$X$21),"")))</f>
        <v>0</v>
      </c>
      <c r="P790" s="546">
        <f>IF(D790="",0,IF($B$3="NYSEG",D790/(1-'Avoided Electric Costs 2020'!$W$21),IF($B$3="RG&amp;E",D790/(1-'Avoided Electric Costs 2020'!$X$21),"")))</f>
        <v>0</v>
      </c>
      <c r="Q790" s="546">
        <f>IF(E790="",0,IF($B$3="NYSEG",E790/(1-'Avoided Natural Gas Costs 2020'!$J$34),IF($B$3="RG&amp;E",E790/(1-'Avoided Natural Gas Costs 2020'!$K$34),"")))</f>
        <v>0</v>
      </c>
      <c r="R790" s="233" t="str">
        <f>IFERROR(IF(P790*'BCA Inputs'!$C$1+Q790*'BCA Inputs'!$C$2+F790*'BCA Inputs'!$C$2+G790*'BCA Inputs'!$C$2=0,"",P790*'BCA Inputs'!$C$1+Q790*'BCA Inputs'!$C$2+F790*'BCA Inputs'!$C$2+G790*'BCA Inputs'!$C$2),"")</f>
        <v/>
      </c>
      <c r="S790" s="181" t="str">
        <f t="shared" si="110"/>
        <v/>
      </c>
      <c r="T790" s="181" t="str">
        <f>IFERROR(IF($B$3="NYSEG",(INDEX('BCA Inputs'!$N$14:$N$54,MATCH(I790,'BCA Inputs'!$M$14:$M$54,0))*P790+INDEX('BCA Inputs'!$O$14:$O$54,MATCH(I790,'BCA Inputs'!$M$14:$M$54,0))*O790+INDEX('BCA Inputs'!P:P,MATCH(I790,'BCA Inputs'!M:M,0))*Q790+INDEX('BCA Inputs'!Q:Q,MATCH(I790,'BCA Inputs'!M:M,0))*F790+INDEX('BCA Inputs'!R:R,MATCH(I790,'BCA Inputs'!M:M,0))*G790)+L790+N790,IF($B$3="RG&amp;E",(INDEX('BCA Inputs'!$AX$14:$AX$54,MATCH(I790,'BCA Inputs'!$AW$14:$AW$54,0))*P790+INDEX('BCA Inputs'!$AY$14:$AY$54,MATCH(I790,'BCA Inputs'!$AW$14:$AW$54,0))*O790+INDEX('BCA Inputs'!$AZ$14:$AZ$54,MATCH(I790,'BCA Inputs'!$AW$14:$AW$54,0))*Q790+INDEX('BCA Inputs'!$BA$14:$BA$54,MATCH(I790,'BCA Inputs'!$AW$14:$AW$54,0))*F790+INDEX('BCA Inputs'!$BB$14:$BB$54,MATCH(I790,'BCA Inputs'!$AW$14:$AW$54,0))*G790)+L790+N790,"")),"")</f>
        <v/>
      </c>
      <c r="U790" s="234" t="str">
        <f t="shared" si="111"/>
        <v/>
      </c>
      <c r="V790" s="234" t="str">
        <f t="shared" si="112"/>
        <v/>
      </c>
      <c r="W790" s="234" t="str">
        <f t="shared" si="113"/>
        <v/>
      </c>
      <c r="Y790" s="235" t="str">
        <f t="shared" si="114"/>
        <v/>
      </c>
      <c r="Z790" s="236" t="str">
        <f>IFERROR(IF($B$3="NYSEG",INDEX('BCA Inputs'!$X$14:$X$54,MATCH(I790,'BCA Inputs'!$M$14:$M$54,0))*P790+INDEX('BCA Inputs'!$Y$14:$Y$54,MATCH(I790,'BCA Inputs'!$M$14:$M$54,0))*O790+INDEX('BCA Inputs'!$Z$14:$Z$54,MATCH(I790,'BCA Inputs'!$M$14:$M$54,0))*Q790+INDEX('BCA Inputs'!$AA$14:$AA$54,MATCH(I790,'BCA Inputs'!$M$14:$M$54,0))*F790+INDEX('BCA Inputs'!$AB$14:$AB$54,MATCH(I790,'BCA Inputs'!$M$14:$M$54,0))*G790,IF($B$3="RG&amp;E",INDEX('BCA Inputs'!$BG$14:$BG$54,MATCH(I790,'BCA Inputs'!$AW$14:$AW$54,0))*P790+INDEX('BCA Inputs'!$BH$14:$BH$54,MATCH(I790,'BCA Inputs'!$AW$14:$AW$54,0))*O790+INDEX('BCA Inputs'!$BI$14:$BI$54,MATCH(I790,'BCA Inputs'!$AW$14:$AW$54,0))*Q790+INDEX('BCA Inputs'!$BJ$14:$BJ$54,MATCH(I790,'BCA Inputs'!$AW$14:$AW$54,0))*F790+INDEX('BCA Inputs'!$BK$14:$BK$54,MATCH(I790,'BCA Inputs'!$AW$14:$AW$54,0))*G790,"")),"")</f>
        <v/>
      </c>
      <c r="AA790" s="237" t="str">
        <f t="shared" si="115"/>
        <v/>
      </c>
      <c r="AC790" s="238" t="str">
        <f>IFERROR((K790+R790)+IF($B$3="NYSEG",INDEX('BCA Inputs'!$AI$14:$AI$54,MATCH(I790,'BCA Inputs'!$M$14:$M$54,0))*P790+INDEX('BCA Inputs'!$AJ$14:$AJ$54,MATCH(I790,'BCA Inputs'!$M$14:$M$54,0))*Q790,IF($B$3="RG&amp;E",INDEX('BCA Inputs'!$BR$14:$BR$54,MATCH(I790,'BCA Inputs'!$AW$14:$AW$54,0))*P790+INDEX('BCA Inputs'!$BS$14:$BS$54,MATCH(I790,'BCA Inputs'!$AW$14:$AW$54,0))*Q790,"")),"")</f>
        <v/>
      </c>
      <c r="AD790" s="181" t="str">
        <f>IFERROR(IF($B$3="NYSEG",INDEX('BCA Inputs'!$AD$14:$AD$54,MATCH(I790,'BCA Inputs'!$M$14:$M$54,0))*P790+INDEX('BCA Inputs'!$AE$14:$AE$54,MATCH(I790,'BCA Inputs'!$M$14:$M$54,0))*O790+INDEX('BCA Inputs'!$AF$14:$AF$54,MATCH(I790,'BCA Inputs'!$M$14:$M$54,0))*Q790+INDEX('BCA Inputs'!$AG$14:$AG$54,MATCH(I790,'BCA Inputs'!$M$14:$M$54,0))*F790+INDEX('BCA Inputs'!$AH$14:$AH$54,MATCH(I790,'BCA Inputs'!$M$14:$M$54,0))*G790,IF($B$3="RG&amp;E",INDEX('BCA Inputs'!$BM$14:$BM$54,MATCH(I790,'BCA Inputs'!$AW$14:$AW$54,0))*P790+INDEX('BCA Inputs'!$BN$14:$BN$54,MATCH(I790,'BCA Inputs'!$AW$14:$AW$54,0))*O790+INDEX('BCA Inputs'!$BO$14:$BO$54,MATCH(I790,'BCA Inputs'!$AW$14:$AW$54,0))*Q790+INDEX('BCA Inputs'!$BP$14:$BP$54,MATCH(I790,'BCA Inputs'!$AW$14:$AW$54,0))*F790+INDEX('BCA Inputs'!$BQ$14:$BQ$54,MATCH(I790,'BCA Inputs'!$AW$14:$AW$54,0))*G790,"")),"")</f>
        <v/>
      </c>
      <c r="AE790" s="237" t="str">
        <f t="shared" si="116"/>
        <v/>
      </c>
      <c r="AF790" s="198">
        <f t="shared" si="118"/>
        <v>0</v>
      </c>
      <c r="AG790" s="239">
        <f t="shared" si="119"/>
        <v>0</v>
      </c>
    </row>
    <row r="791" spans="1:33">
      <c r="A791" s="228"/>
      <c r="B791" s="176"/>
      <c r="C791" s="229"/>
      <c r="D791" s="230"/>
      <c r="E791" s="230"/>
      <c r="F791" s="230"/>
      <c r="G791" s="230"/>
      <c r="H791" s="231"/>
      <c r="I791" s="231"/>
      <c r="J791" s="232"/>
      <c r="K791" s="232"/>
      <c r="L791" s="232"/>
      <c r="M791" s="181">
        <f t="shared" si="117"/>
        <v>0</v>
      </c>
      <c r="N791" s="181">
        <f>IF(H791="",0,H791*I791*'Avoided Water Savings Cost'!$C$16)</f>
        <v>0</v>
      </c>
      <c r="O791" s="545">
        <f>IF(C791="",0,IF($B$3="NYSEG",C791/(1-'Avoided Electric Costs 2020'!$W$21),IF($B$3="RG&amp;E",C791/(1-'Avoided Electric Costs 2020'!$X$21),"")))</f>
        <v>0</v>
      </c>
      <c r="P791" s="546">
        <f>IF(D791="",0,IF($B$3="NYSEG",D791/(1-'Avoided Electric Costs 2020'!$W$21),IF($B$3="RG&amp;E",D791/(1-'Avoided Electric Costs 2020'!$X$21),"")))</f>
        <v>0</v>
      </c>
      <c r="Q791" s="546">
        <f>IF(E791="",0,IF($B$3="NYSEG",E791/(1-'Avoided Natural Gas Costs 2020'!$J$34),IF($B$3="RG&amp;E",E791/(1-'Avoided Natural Gas Costs 2020'!$K$34),"")))</f>
        <v>0</v>
      </c>
      <c r="R791" s="233" t="str">
        <f>IFERROR(IF(P791*'BCA Inputs'!$C$1+Q791*'BCA Inputs'!$C$2+F791*'BCA Inputs'!$C$2+G791*'BCA Inputs'!$C$2=0,"",P791*'BCA Inputs'!$C$1+Q791*'BCA Inputs'!$C$2+F791*'BCA Inputs'!$C$2+G791*'BCA Inputs'!$C$2),"")</f>
        <v/>
      </c>
      <c r="S791" s="181" t="str">
        <f t="shared" ref="S791:S854" si="120">IFERROR(IF(J791+R791=0,"",J791+R791),"")</f>
        <v/>
      </c>
      <c r="T791" s="181" t="str">
        <f>IFERROR(IF($B$3="NYSEG",(INDEX('BCA Inputs'!$N$14:$N$54,MATCH(I791,'BCA Inputs'!$M$14:$M$54,0))*P791+INDEX('BCA Inputs'!$O$14:$O$54,MATCH(I791,'BCA Inputs'!$M$14:$M$54,0))*O791+INDEX('BCA Inputs'!P:P,MATCH(I791,'BCA Inputs'!M:M,0))*Q791+INDEX('BCA Inputs'!Q:Q,MATCH(I791,'BCA Inputs'!M:M,0))*F791+INDEX('BCA Inputs'!R:R,MATCH(I791,'BCA Inputs'!M:M,0))*G791)+L791+N791,IF($B$3="RG&amp;E",(INDEX('BCA Inputs'!$AX$14:$AX$54,MATCH(I791,'BCA Inputs'!$AW$14:$AW$54,0))*P791+INDEX('BCA Inputs'!$AY$14:$AY$54,MATCH(I791,'BCA Inputs'!$AW$14:$AW$54,0))*O791+INDEX('BCA Inputs'!$AZ$14:$AZ$54,MATCH(I791,'BCA Inputs'!$AW$14:$AW$54,0))*Q791+INDEX('BCA Inputs'!$BA$14:$BA$54,MATCH(I791,'BCA Inputs'!$AW$14:$AW$54,0))*F791+INDEX('BCA Inputs'!$BB$14:$BB$54,MATCH(I791,'BCA Inputs'!$AW$14:$AW$54,0))*G791)+L791+N791,"")),"")</f>
        <v/>
      </c>
      <c r="U791" s="234" t="str">
        <f t="shared" ref="U791:U854" si="121">IFERROR(T791/S791,"")</f>
        <v/>
      </c>
      <c r="V791" s="234" t="str">
        <f t="shared" ref="V791:V854" si="122">IFERROR(J791/(D791*$B$6+E791*$B$7+F791*$B$7+G791*$B$7+M791+N791/I791),"")</f>
        <v/>
      </c>
      <c r="W791" s="234" t="str">
        <f t="shared" ref="W791:W854" si="123">IFERROR((J791-K791)/(D791*$B$6+E791*$B$7+F791*$B$7+G791*$B$7+M791+N791/I791),"")</f>
        <v/>
      </c>
      <c r="Y791" s="235" t="str">
        <f t="shared" ref="Y791:Y854" si="124">IFERROR(K791+R791,"")</f>
        <v/>
      </c>
      <c r="Z791" s="236" t="str">
        <f>IFERROR(IF($B$3="NYSEG",INDEX('BCA Inputs'!$X$14:$X$54,MATCH(I791,'BCA Inputs'!$M$14:$M$54,0))*P791+INDEX('BCA Inputs'!$Y$14:$Y$54,MATCH(I791,'BCA Inputs'!$M$14:$M$54,0))*O791+INDEX('BCA Inputs'!$Z$14:$Z$54,MATCH(I791,'BCA Inputs'!$M$14:$M$54,0))*Q791+INDEX('BCA Inputs'!$AA$14:$AA$54,MATCH(I791,'BCA Inputs'!$M$14:$M$54,0))*F791+INDEX('BCA Inputs'!$AB$14:$AB$54,MATCH(I791,'BCA Inputs'!$M$14:$M$54,0))*G791,IF($B$3="RG&amp;E",INDEX('BCA Inputs'!$BG$14:$BG$54,MATCH(I791,'BCA Inputs'!$AW$14:$AW$54,0))*P791+INDEX('BCA Inputs'!$BH$14:$BH$54,MATCH(I791,'BCA Inputs'!$AW$14:$AW$54,0))*O791+INDEX('BCA Inputs'!$BI$14:$BI$54,MATCH(I791,'BCA Inputs'!$AW$14:$AW$54,0))*Q791+INDEX('BCA Inputs'!$BJ$14:$BJ$54,MATCH(I791,'BCA Inputs'!$AW$14:$AW$54,0))*F791+INDEX('BCA Inputs'!$BK$14:$BK$54,MATCH(I791,'BCA Inputs'!$AW$14:$AW$54,0))*G791,"")),"")</f>
        <v/>
      </c>
      <c r="AA791" s="237" t="str">
        <f t="shared" ref="AA791:AA854" si="125">IFERROR(Z791/Y791,"")</f>
        <v/>
      </c>
      <c r="AC791" s="238" t="str">
        <f>IFERROR((K791+R791)+IF($B$3="NYSEG",INDEX('BCA Inputs'!$AI$14:$AI$54,MATCH(I791,'BCA Inputs'!$M$14:$M$54,0))*P791+INDEX('BCA Inputs'!$AJ$14:$AJ$54,MATCH(I791,'BCA Inputs'!$M$14:$M$54,0))*Q791,IF($B$3="RG&amp;E",INDEX('BCA Inputs'!$BR$14:$BR$54,MATCH(I791,'BCA Inputs'!$AW$14:$AW$54,0))*P791+INDEX('BCA Inputs'!$BS$14:$BS$54,MATCH(I791,'BCA Inputs'!$AW$14:$AW$54,0))*Q791,"")),"")</f>
        <v/>
      </c>
      <c r="AD791" s="181" t="str">
        <f>IFERROR(IF($B$3="NYSEG",INDEX('BCA Inputs'!$AD$14:$AD$54,MATCH(I791,'BCA Inputs'!$M$14:$M$54,0))*P791+INDEX('BCA Inputs'!$AE$14:$AE$54,MATCH(I791,'BCA Inputs'!$M$14:$M$54,0))*O791+INDEX('BCA Inputs'!$AF$14:$AF$54,MATCH(I791,'BCA Inputs'!$M$14:$M$54,0))*Q791+INDEX('BCA Inputs'!$AG$14:$AG$54,MATCH(I791,'BCA Inputs'!$M$14:$M$54,0))*F791+INDEX('BCA Inputs'!$AH$14:$AH$54,MATCH(I791,'BCA Inputs'!$M$14:$M$54,0))*G791,IF($B$3="RG&amp;E",INDEX('BCA Inputs'!$BM$14:$BM$54,MATCH(I791,'BCA Inputs'!$AW$14:$AW$54,0))*P791+INDEX('BCA Inputs'!$BN$14:$BN$54,MATCH(I791,'BCA Inputs'!$AW$14:$AW$54,0))*O791+INDEX('BCA Inputs'!$BO$14:$BO$54,MATCH(I791,'BCA Inputs'!$AW$14:$AW$54,0))*Q791+INDEX('BCA Inputs'!$BP$14:$BP$54,MATCH(I791,'BCA Inputs'!$AW$14:$AW$54,0))*F791+INDEX('BCA Inputs'!$BQ$14:$BQ$54,MATCH(I791,'BCA Inputs'!$AW$14:$AW$54,0))*G791,"")),"")</f>
        <v/>
      </c>
      <c r="AE791" s="237" t="str">
        <f t="shared" ref="AE791:AE854" si="126">IFERROR(AD791/AC791,"")</f>
        <v/>
      </c>
      <c r="AF791" s="198">
        <f t="shared" si="118"/>
        <v>0</v>
      </c>
      <c r="AG791" s="239">
        <f t="shared" si="119"/>
        <v>0</v>
      </c>
    </row>
    <row r="792" spans="1:33">
      <c r="A792" s="228"/>
      <c r="B792" s="176"/>
      <c r="C792" s="229"/>
      <c r="D792" s="230"/>
      <c r="E792" s="230"/>
      <c r="F792" s="230"/>
      <c r="G792" s="230"/>
      <c r="H792" s="231"/>
      <c r="I792" s="231"/>
      <c r="J792" s="232"/>
      <c r="K792" s="232"/>
      <c r="L792" s="232"/>
      <c r="M792" s="181">
        <f t="shared" ref="M792:M855" si="127">IF(L792="",0,L792/I792)</f>
        <v>0</v>
      </c>
      <c r="N792" s="181">
        <f>IF(H792="",0,H792*I792*'Avoided Water Savings Cost'!$C$16)</f>
        <v>0</v>
      </c>
      <c r="O792" s="545">
        <f>IF(C792="",0,IF($B$3="NYSEG",C792/(1-'Avoided Electric Costs 2020'!$W$21),IF($B$3="RG&amp;E",C792/(1-'Avoided Electric Costs 2020'!$X$21),"")))</f>
        <v>0</v>
      </c>
      <c r="P792" s="546">
        <f>IF(D792="",0,IF($B$3="NYSEG",D792/(1-'Avoided Electric Costs 2020'!$W$21),IF($B$3="RG&amp;E",D792/(1-'Avoided Electric Costs 2020'!$X$21),"")))</f>
        <v>0</v>
      </c>
      <c r="Q792" s="546">
        <f>IF(E792="",0,IF($B$3="NYSEG",E792/(1-'Avoided Natural Gas Costs 2020'!$J$34),IF($B$3="RG&amp;E",E792/(1-'Avoided Natural Gas Costs 2020'!$K$34),"")))</f>
        <v>0</v>
      </c>
      <c r="R792" s="233" t="str">
        <f>IFERROR(IF(P792*'BCA Inputs'!$C$1+Q792*'BCA Inputs'!$C$2+F792*'BCA Inputs'!$C$2+G792*'BCA Inputs'!$C$2=0,"",P792*'BCA Inputs'!$C$1+Q792*'BCA Inputs'!$C$2+F792*'BCA Inputs'!$C$2+G792*'BCA Inputs'!$C$2),"")</f>
        <v/>
      </c>
      <c r="S792" s="181" t="str">
        <f t="shared" si="120"/>
        <v/>
      </c>
      <c r="T792" s="181" t="str">
        <f>IFERROR(IF($B$3="NYSEG",(INDEX('BCA Inputs'!$N$14:$N$54,MATCH(I792,'BCA Inputs'!$M$14:$M$54,0))*P792+INDEX('BCA Inputs'!$O$14:$O$54,MATCH(I792,'BCA Inputs'!$M$14:$M$54,0))*O792+INDEX('BCA Inputs'!P:P,MATCH(I792,'BCA Inputs'!M:M,0))*Q792+INDEX('BCA Inputs'!Q:Q,MATCH(I792,'BCA Inputs'!M:M,0))*F792+INDEX('BCA Inputs'!R:R,MATCH(I792,'BCA Inputs'!M:M,0))*G792)+L792+N792,IF($B$3="RG&amp;E",(INDEX('BCA Inputs'!$AX$14:$AX$54,MATCH(I792,'BCA Inputs'!$AW$14:$AW$54,0))*P792+INDEX('BCA Inputs'!$AY$14:$AY$54,MATCH(I792,'BCA Inputs'!$AW$14:$AW$54,0))*O792+INDEX('BCA Inputs'!$AZ$14:$AZ$54,MATCH(I792,'BCA Inputs'!$AW$14:$AW$54,0))*Q792+INDEX('BCA Inputs'!$BA$14:$BA$54,MATCH(I792,'BCA Inputs'!$AW$14:$AW$54,0))*F792+INDEX('BCA Inputs'!$BB$14:$BB$54,MATCH(I792,'BCA Inputs'!$AW$14:$AW$54,0))*G792)+L792+N792,"")),"")</f>
        <v/>
      </c>
      <c r="U792" s="234" t="str">
        <f t="shared" si="121"/>
        <v/>
      </c>
      <c r="V792" s="234" t="str">
        <f t="shared" si="122"/>
        <v/>
      </c>
      <c r="W792" s="234" t="str">
        <f t="shared" si="123"/>
        <v/>
      </c>
      <c r="Y792" s="235" t="str">
        <f t="shared" si="124"/>
        <v/>
      </c>
      <c r="Z792" s="236" t="str">
        <f>IFERROR(IF($B$3="NYSEG",INDEX('BCA Inputs'!$X$14:$X$54,MATCH(I792,'BCA Inputs'!$M$14:$M$54,0))*P792+INDEX('BCA Inputs'!$Y$14:$Y$54,MATCH(I792,'BCA Inputs'!$M$14:$M$54,0))*O792+INDEX('BCA Inputs'!$Z$14:$Z$54,MATCH(I792,'BCA Inputs'!$M$14:$M$54,0))*Q792+INDEX('BCA Inputs'!$AA$14:$AA$54,MATCH(I792,'BCA Inputs'!$M$14:$M$54,0))*F792+INDEX('BCA Inputs'!$AB$14:$AB$54,MATCH(I792,'BCA Inputs'!$M$14:$M$54,0))*G792,IF($B$3="RG&amp;E",INDEX('BCA Inputs'!$BG$14:$BG$54,MATCH(I792,'BCA Inputs'!$AW$14:$AW$54,0))*P792+INDEX('BCA Inputs'!$BH$14:$BH$54,MATCH(I792,'BCA Inputs'!$AW$14:$AW$54,0))*O792+INDEX('BCA Inputs'!$BI$14:$BI$54,MATCH(I792,'BCA Inputs'!$AW$14:$AW$54,0))*Q792+INDEX('BCA Inputs'!$BJ$14:$BJ$54,MATCH(I792,'BCA Inputs'!$AW$14:$AW$54,0))*F792+INDEX('BCA Inputs'!$BK$14:$BK$54,MATCH(I792,'BCA Inputs'!$AW$14:$AW$54,0))*G792,"")),"")</f>
        <v/>
      </c>
      <c r="AA792" s="237" t="str">
        <f t="shared" si="125"/>
        <v/>
      </c>
      <c r="AC792" s="238" t="str">
        <f>IFERROR((K792+R792)+IF($B$3="NYSEG",INDEX('BCA Inputs'!$AI$14:$AI$54,MATCH(I792,'BCA Inputs'!$M$14:$M$54,0))*P792+INDEX('BCA Inputs'!$AJ$14:$AJ$54,MATCH(I792,'BCA Inputs'!$M$14:$M$54,0))*Q792,IF($B$3="RG&amp;E",INDEX('BCA Inputs'!$BR$14:$BR$54,MATCH(I792,'BCA Inputs'!$AW$14:$AW$54,0))*P792+INDEX('BCA Inputs'!$BS$14:$BS$54,MATCH(I792,'BCA Inputs'!$AW$14:$AW$54,0))*Q792,"")),"")</f>
        <v/>
      </c>
      <c r="AD792" s="181" t="str">
        <f>IFERROR(IF($B$3="NYSEG",INDEX('BCA Inputs'!$AD$14:$AD$54,MATCH(I792,'BCA Inputs'!$M$14:$M$54,0))*P792+INDEX('BCA Inputs'!$AE$14:$AE$54,MATCH(I792,'BCA Inputs'!$M$14:$M$54,0))*O792+INDEX('BCA Inputs'!$AF$14:$AF$54,MATCH(I792,'BCA Inputs'!$M$14:$M$54,0))*Q792+INDEX('BCA Inputs'!$AG$14:$AG$54,MATCH(I792,'BCA Inputs'!$M$14:$M$54,0))*F792+INDEX('BCA Inputs'!$AH$14:$AH$54,MATCH(I792,'BCA Inputs'!$M$14:$M$54,0))*G792,IF($B$3="RG&amp;E",INDEX('BCA Inputs'!$BM$14:$BM$54,MATCH(I792,'BCA Inputs'!$AW$14:$AW$54,0))*P792+INDEX('BCA Inputs'!$BN$14:$BN$54,MATCH(I792,'BCA Inputs'!$AW$14:$AW$54,0))*O792+INDEX('BCA Inputs'!$BO$14:$BO$54,MATCH(I792,'BCA Inputs'!$AW$14:$AW$54,0))*Q792+INDEX('BCA Inputs'!$BP$14:$BP$54,MATCH(I792,'BCA Inputs'!$AW$14:$AW$54,0))*F792+INDEX('BCA Inputs'!$BQ$14:$BQ$54,MATCH(I792,'BCA Inputs'!$AW$14:$AW$54,0))*G792,"")),"")</f>
        <v/>
      </c>
      <c r="AE792" s="237" t="str">
        <f t="shared" si="126"/>
        <v/>
      </c>
      <c r="AF792" s="198">
        <f t="shared" ref="AF792:AF855" si="128">IF(U792&lt;1,1,0)</f>
        <v>0</v>
      </c>
      <c r="AG792" s="239">
        <f t="shared" ref="AG792:AG855" si="129">D792*3412+(E792+F792+G792)*100000</f>
        <v>0</v>
      </c>
    </row>
    <row r="793" spans="1:33">
      <c r="A793" s="228"/>
      <c r="B793" s="176"/>
      <c r="C793" s="229"/>
      <c r="D793" s="230"/>
      <c r="E793" s="230"/>
      <c r="F793" s="230"/>
      <c r="G793" s="230"/>
      <c r="H793" s="231"/>
      <c r="I793" s="231"/>
      <c r="J793" s="232"/>
      <c r="K793" s="232"/>
      <c r="L793" s="232"/>
      <c r="M793" s="181">
        <f t="shared" si="127"/>
        <v>0</v>
      </c>
      <c r="N793" s="181">
        <f>IF(H793="",0,H793*I793*'Avoided Water Savings Cost'!$C$16)</f>
        <v>0</v>
      </c>
      <c r="O793" s="545">
        <f>IF(C793="",0,IF($B$3="NYSEG",C793/(1-'Avoided Electric Costs 2020'!$W$21),IF($B$3="RG&amp;E",C793/(1-'Avoided Electric Costs 2020'!$X$21),"")))</f>
        <v>0</v>
      </c>
      <c r="P793" s="546">
        <f>IF(D793="",0,IF($B$3="NYSEG",D793/(1-'Avoided Electric Costs 2020'!$W$21),IF($B$3="RG&amp;E",D793/(1-'Avoided Electric Costs 2020'!$X$21),"")))</f>
        <v>0</v>
      </c>
      <c r="Q793" s="546">
        <f>IF(E793="",0,IF($B$3="NYSEG",E793/(1-'Avoided Natural Gas Costs 2020'!$J$34),IF($B$3="RG&amp;E",E793/(1-'Avoided Natural Gas Costs 2020'!$K$34),"")))</f>
        <v>0</v>
      </c>
      <c r="R793" s="233" t="str">
        <f>IFERROR(IF(P793*'BCA Inputs'!$C$1+Q793*'BCA Inputs'!$C$2+F793*'BCA Inputs'!$C$2+G793*'BCA Inputs'!$C$2=0,"",P793*'BCA Inputs'!$C$1+Q793*'BCA Inputs'!$C$2+F793*'BCA Inputs'!$C$2+G793*'BCA Inputs'!$C$2),"")</f>
        <v/>
      </c>
      <c r="S793" s="181" t="str">
        <f t="shared" si="120"/>
        <v/>
      </c>
      <c r="T793" s="181" t="str">
        <f>IFERROR(IF($B$3="NYSEG",(INDEX('BCA Inputs'!$N$14:$N$54,MATCH(I793,'BCA Inputs'!$M$14:$M$54,0))*P793+INDEX('BCA Inputs'!$O$14:$O$54,MATCH(I793,'BCA Inputs'!$M$14:$M$54,0))*O793+INDEX('BCA Inputs'!P:P,MATCH(I793,'BCA Inputs'!M:M,0))*Q793+INDEX('BCA Inputs'!Q:Q,MATCH(I793,'BCA Inputs'!M:M,0))*F793+INDEX('BCA Inputs'!R:R,MATCH(I793,'BCA Inputs'!M:M,0))*G793)+L793+N793,IF($B$3="RG&amp;E",(INDEX('BCA Inputs'!$AX$14:$AX$54,MATCH(I793,'BCA Inputs'!$AW$14:$AW$54,0))*P793+INDEX('BCA Inputs'!$AY$14:$AY$54,MATCH(I793,'BCA Inputs'!$AW$14:$AW$54,0))*O793+INDEX('BCA Inputs'!$AZ$14:$AZ$54,MATCH(I793,'BCA Inputs'!$AW$14:$AW$54,0))*Q793+INDEX('BCA Inputs'!$BA$14:$BA$54,MATCH(I793,'BCA Inputs'!$AW$14:$AW$54,0))*F793+INDEX('BCA Inputs'!$BB$14:$BB$54,MATCH(I793,'BCA Inputs'!$AW$14:$AW$54,0))*G793)+L793+N793,"")),"")</f>
        <v/>
      </c>
      <c r="U793" s="234" t="str">
        <f t="shared" si="121"/>
        <v/>
      </c>
      <c r="V793" s="234" t="str">
        <f t="shared" si="122"/>
        <v/>
      </c>
      <c r="W793" s="234" t="str">
        <f t="shared" si="123"/>
        <v/>
      </c>
      <c r="Y793" s="235" t="str">
        <f t="shared" si="124"/>
        <v/>
      </c>
      <c r="Z793" s="236" t="str">
        <f>IFERROR(IF($B$3="NYSEG",INDEX('BCA Inputs'!$X$14:$X$54,MATCH(I793,'BCA Inputs'!$M$14:$M$54,0))*P793+INDEX('BCA Inputs'!$Y$14:$Y$54,MATCH(I793,'BCA Inputs'!$M$14:$M$54,0))*O793+INDEX('BCA Inputs'!$Z$14:$Z$54,MATCH(I793,'BCA Inputs'!$M$14:$M$54,0))*Q793+INDEX('BCA Inputs'!$AA$14:$AA$54,MATCH(I793,'BCA Inputs'!$M$14:$M$54,0))*F793+INDEX('BCA Inputs'!$AB$14:$AB$54,MATCH(I793,'BCA Inputs'!$M$14:$M$54,0))*G793,IF($B$3="RG&amp;E",INDEX('BCA Inputs'!$BG$14:$BG$54,MATCH(I793,'BCA Inputs'!$AW$14:$AW$54,0))*P793+INDEX('BCA Inputs'!$BH$14:$BH$54,MATCH(I793,'BCA Inputs'!$AW$14:$AW$54,0))*O793+INDEX('BCA Inputs'!$BI$14:$BI$54,MATCH(I793,'BCA Inputs'!$AW$14:$AW$54,0))*Q793+INDEX('BCA Inputs'!$BJ$14:$BJ$54,MATCH(I793,'BCA Inputs'!$AW$14:$AW$54,0))*F793+INDEX('BCA Inputs'!$BK$14:$BK$54,MATCH(I793,'BCA Inputs'!$AW$14:$AW$54,0))*G793,"")),"")</f>
        <v/>
      </c>
      <c r="AA793" s="237" t="str">
        <f t="shared" si="125"/>
        <v/>
      </c>
      <c r="AC793" s="238" t="str">
        <f>IFERROR((K793+R793)+IF($B$3="NYSEG",INDEX('BCA Inputs'!$AI$14:$AI$54,MATCH(I793,'BCA Inputs'!$M$14:$M$54,0))*P793+INDEX('BCA Inputs'!$AJ$14:$AJ$54,MATCH(I793,'BCA Inputs'!$M$14:$M$54,0))*Q793,IF($B$3="RG&amp;E",INDEX('BCA Inputs'!$BR$14:$BR$54,MATCH(I793,'BCA Inputs'!$AW$14:$AW$54,0))*P793+INDEX('BCA Inputs'!$BS$14:$BS$54,MATCH(I793,'BCA Inputs'!$AW$14:$AW$54,0))*Q793,"")),"")</f>
        <v/>
      </c>
      <c r="AD793" s="181" t="str">
        <f>IFERROR(IF($B$3="NYSEG",INDEX('BCA Inputs'!$AD$14:$AD$54,MATCH(I793,'BCA Inputs'!$M$14:$M$54,0))*P793+INDEX('BCA Inputs'!$AE$14:$AE$54,MATCH(I793,'BCA Inputs'!$M$14:$M$54,0))*O793+INDEX('BCA Inputs'!$AF$14:$AF$54,MATCH(I793,'BCA Inputs'!$M$14:$M$54,0))*Q793+INDEX('BCA Inputs'!$AG$14:$AG$54,MATCH(I793,'BCA Inputs'!$M$14:$M$54,0))*F793+INDEX('BCA Inputs'!$AH$14:$AH$54,MATCH(I793,'BCA Inputs'!$M$14:$M$54,0))*G793,IF($B$3="RG&amp;E",INDEX('BCA Inputs'!$BM$14:$BM$54,MATCH(I793,'BCA Inputs'!$AW$14:$AW$54,0))*P793+INDEX('BCA Inputs'!$BN$14:$BN$54,MATCH(I793,'BCA Inputs'!$AW$14:$AW$54,0))*O793+INDEX('BCA Inputs'!$BO$14:$BO$54,MATCH(I793,'BCA Inputs'!$AW$14:$AW$54,0))*Q793+INDEX('BCA Inputs'!$BP$14:$BP$54,MATCH(I793,'BCA Inputs'!$AW$14:$AW$54,0))*F793+INDEX('BCA Inputs'!$BQ$14:$BQ$54,MATCH(I793,'BCA Inputs'!$AW$14:$AW$54,0))*G793,"")),"")</f>
        <v/>
      </c>
      <c r="AE793" s="237" t="str">
        <f t="shared" si="126"/>
        <v/>
      </c>
      <c r="AF793" s="198">
        <f t="shared" si="128"/>
        <v>0</v>
      </c>
      <c r="AG793" s="239">
        <f t="shared" si="129"/>
        <v>0</v>
      </c>
    </row>
    <row r="794" spans="1:33">
      <c r="A794" s="228"/>
      <c r="B794" s="176"/>
      <c r="C794" s="229"/>
      <c r="D794" s="230"/>
      <c r="E794" s="230"/>
      <c r="F794" s="230"/>
      <c r="G794" s="230"/>
      <c r="H794" s="231"/>
      <c r="I794" s="231"/>
      <c r="J794" s="232"/>
      <c r="K794" s="232"/>
      <c r="L794" s="232"/>
      <c r="M794" s="181">
        <f t="shared" si="127"/>
        <v>0</v>
      </c>
      <c r="N794" s="181">
        <f>IF(H794="",0,H794*I794*'Avoided Water Savings Cost'!$C$16)</f>
        <v>0</v>
      </c>
      <c r="O794" s="545">
        <f>IF(C794="",0,IF($B$3="NYSEG",C794/(1-'Avoided Electric Costs 2020'!$W$21),IF($B$3="RG&amp;E",C794/(1-'Avoided Electric Costs 2020'!$X$21),"")))</f>
        <v>0</v>
      </c>
      <c r="P794" s="546">
        <f>IF(D794="",0,IF($B$3="NYSEG",D794/(1-'Avoided Electric Costs 2020'!$W$21),IF($B$3="RG&amp;E",D794/(1-'Avoided Electric Costs 2020'!$X$21),"")))</f>
        <v>0</v>
      </c>
      <c r="Q794" s="546">
        <f>IF(E794="",0,IF($B$3="NYSEG",E794/(1-'Avoided Natural Gas Costs 2020'!$J$34),IF($B$3="RG&amp;E",E794/(1-'Avoided Natural Gas Costs 2020'!$K$34),"")))</f>
        <v>0</v>
      </c>
      <c r="R794" s="233" t="str">
        <f>IFERROR(IF(P794*'BCA Inputs'!$C$1+Q794*'BCA Inputs'!$C$2+F794*'BCA Inputs'!$C$2+G794*'BCA Inputs'!$C$2=0,"",P794*'BCA Inputs'!$C$1+Q794*'BCA Inputs'!$C$2+F794*'BCA Inputs'!$C$2+G794*'BCA Inputs'!$C$2),"")</f>
        <v/>
      </c>
      <c r="S794" s="181" t="str">
        <f t="shared" si="120"/>
        <v/>
      </c>
      <c r="T794" s="181" t="str">
        <f>IFERROR(IF($B$3="NYSEG",(INDEX('BCA Inputs'!$N$14:$N$54,MATCH(I794,'BCA Inputs'!$M$14:$M$54,0))*P794+INDEX('BCA Inputs'!$O$14:$O$54,MATCH(I794,'BCA Inputs'!$M$14:$M$54,0))*O794+INDEX('BCA Inputs'!P:P,MATCH(I794,'BCA Inputs'!M:M,0))*Q794+INDEX('BCA Inputs'!Q:Q,MATCH(I794,'BCA Inputs'!M:M,0))*F794+INDEX('BCA Inputs'!R:R,MATCH(I794,'BCA Inputs'!M:M,0))*G794)+L794+N794,IF($B$3="RG&amp;E",(INDEX('BCA Inputs'!$AX$14:$AX$54,MATCH(I794,'BCA Inputs'!$AW$14:$AW$54,0))*P794+INDEX('BCA Inputs'!$AY$14:$AY$54,MATCH(I794,'BCA Inputs'!$AW$14:$AW$54,0))*O794+INDEX('BCA Inputs'!$AZ$14:$AZ$54,MATCH(I794,'BCA Inputs'!$AW$14:$AW$54,0))*Q794+INDEX('BCA Inputs'!$BA$14:$BA$54,MATCH(I794,'BCA Inputs'!$AW$14:$AW$54,0))*F794+INDEX('BCA Inputs'!$BB$14:$BB$54,MATCH(I794,'BCA Inputs'!$AW$14:$AW$54,0))*G794)+L794+N794,"")),"")</f>
        <v/>
      </c>
      <c r="U794" s="234" t="str">
        <f t="shared" si="121"/>
        <v/>
      </c>
      <c r="V794" s="234" t="str">
        <f t="shared" si="122"/>
        <v/>
      </c>
      <c r="W794" s="234" t="str">
        <f t="shared" si="123"/>
        <v/>
      </c>
      <c r="Y794" s="235" t="str">
        <f t="shared" si="124"/>
        <v/>
      </c>
      <c r="Z794" s="236" t="str">
        <f>IFERROR(IF($B$3="NYSEG",INDEX('BCA Inputs'!$X$14:$X$54,MATCH(I794,'BCA Inputs'!$M$14:$M$54,0))*P794+INDEX('BCA Inputs'!$Y$14:$Y$54,MATCH(I794,'BCA Inputs'!$M$14:$M$54,0))*O794+INDEX('BCA Inputs'!$Z$14:$Z$54,MATCH(I794,'BCA Inputs'!$M$14:$M$54,0))*Q794+INDEX('BCA Inputs'!$AA$14:$AA$54,MATCH(I794,'BCA Inputs'!$M$14:$M$54,0))*F794+INDEX('BCA Inputs'!$AB$14:$AB$54,MATCH(I794,'BCA Inputs'!$M$14:$M$54,0))*G794,IF($B$3="RG&amp;E",INDEX('BCA Inputs'!$BG$14:$BG$54,MATCH(I794,'BCA Inputs'!$AW$14:$AW$54,0))*P794+INDEX('BCA Inputs'!$BH$14:$BH$54,MATCH(I794,'BCA Inputs'!$AW$14:$AW$54,0))*O794+INDEX('BCA Inputs'!$BI$14:$BI$54,MATCH(I794,'BCA Inputs'!$AW$14:$AW$54,0))*Q794+INDEX('BCA Inputs'!$BJ$14:$BJ$54,MATCH(I794,'BCA Inputs'!$AW$14:$AW$54,0))*F794+INDEX('BCA Inputs'!$BK$14:$BK$54,MATCH(I794,'BCA Inputs'!$AW$14:$AW$54,0))*G794,"")),"")</f>
        <v/>
      </c>
      <c r="AA794" s="237" t="str">
        <f t="shared" si="125"/>
        <v/>
      </c>
      <c r="AC794" s="238" t="str">
        <f>IFERROR((K794+R794)+IF($B$3="NYSEG",INDEX('BCA Inputs'!$AI$14:$AI$54,MATCH(I794,'BCA Inputs'!$M$14:$M$54,0))*P794+INDEX('BCA Inputs'!$AJ$14:$AJ$54,MATCH(I794,'BCA Inputs'!$M$14:$M$54,0))*Q794,IF($B$3="RG&amp;E",INDEX('BCA Inputs'!$BR$14:$BR$54,MATCH(I794,'BCA Inputs'!$AW$14:$AW$54,0))*P794+INDEX('BCA Inputs'!$BS$14:$BS$54,MATCH(I794,'BCA Inputs'!$AW$14:$AW$54,0))*Q794,"")),"")</f>
        <v/>
      </c>
      <c r="AD794" s="181" t="str">
        <f>IFERROR(IF($B$3="NYSEG",INDEX('BCA Inputs'!$AD$14:$AD$54,MATCH(I794,'BCA Inputs'!$M$14:$M$54,0))*P794+INDEX('BCA Inputs'!$AE$14:$AE$54,MATCH(I794,'BCA Inputs'!$M$14:$M$54,0))*O794+INDEX('BCA Inputs'!$AF$14:$AF$54,MATCH(I794,'BCA Inputs'!$M$14:$M$54,0))*Q794+INDEX('BCA Inputs'!$AG$14:$AG$54,MATCH(I794,'BCA Inputs'!$M$14:$M$54,0))*F794+INDEX('BCA Inputs'!$AH$14:$AH$54,MATCH(I794,'BCA Inputs'!$M$14:$M$54,0))*G794,IF($B$3="RG&amp;E",INDEX('BCA Inputs'!$BM$14:$BM$54,MATCH(I794,'BCA Inputs'!$AW$14:$AW$54,0))*P794+INDEX('BCA Inputs'!$BN$14:$BN$54,MATCH(I794,'BCA Inputs'!$AW$14:$AW$54,0))*O794+INDEX('BCA Inputs'!$BO$14:$BO$54,MATCH(I794,'BCA Inputs'!$AW$14:$AW$54,0))*Q794+INDEX('BCA Inputs'!$BP$14:$BP$54,MATCH(I794,'BCA Inputs'!$AW$14:$AW$54,0))*F794+INDEX('BCA Inputs'!$BQ$14:$BQ$54,MATCH(I794,'BCA Inputs'!$AW$14:$AW$54,0))*G794,"")),"")</f>
        <v/>
      </c>
      <c r="AE794" s="237" t="str">
        <f t="shared" si="126"/>
        <v/>
      </c>
      <c r="AF794" s="198">
        <f t="shared" si="128"/>
        <v>0</v>
      </c>
      <c r="AG794" s="239">
        <f t="shared" si="129"/>
        <v>0</v>
      </c>
    </row>
    <row r="795" spans="1:33">
      <c r="A795" s="228"/>
      <c r="B795" s="176"/>
      <c r="C795" s="229"/>
      <c r="D795" s="230"/>
      <c r="E795" s="230"/>
      <c r="F795" s="230"/>
      <c r="G795" s="230"/>
      <c r="H795" s="231"/>
      <c r="I795" s="231"/>
      <c r="J795" s="232"/>
      <c r="K795" s="232"/>
      <c r="L795" s="232"/>
      <c r="M795" s="181">
        <f t="shared" si="127"/>
        <v>0</v>
      </c>
      <c r="N795" s="181">
        <f>IF(H795="",0,H795*I795*'Avoided Water Savings Cost'!$C$16)</f>
        <v>0</v>
      </c>
      <c r="O795" s="545">
        <f>IF(C795="",0,IF($B$3="NYSEG",C795/(1-'Avoided Electric Costs 2020'!$W$21),IF($B$3="RG&amp;E",C795/(1-'Avoided Electric Costs 2020'!$X$21),"")))</f>
        <v>0</v>
      </c>
      <c r="P795" s="546">
        <f>IF(D795="",0,IF($B$3="NYSEG",D795/(1-'Avoided Electric Costs 2020'!$W$21),IF($B$3="RG&amp;E",D795/(1-'Avoided Electric Costs 2020'!$X$21),"")))</f>
        <v>0</v>
      </c>
      <c r="Q795" s="546">
        <f>IF(E795="",0,IF($B$3="NYSEG",E795/(1-'Avoided Natural Gas Costs 2020'!$J$34),IF($B$3="RG&amp;E",E795/(1-'Avoided Natural Gas Costs 2020'!$K$34),"")))</f>
        <v>0</v>
      </c>
      <c r="R795" s="233" t="str">
        <f>IFERROR(IF(P795*'BCA Inputs'!$C$1+Q795*'BCA Inputs'!$C$2+F795*'BCA Inputs'!$C$2+G795*'BCA Inputs'!$C$2=0,"",P795*'BCA Inputs'!$C$1+Q795*'BCA Inputs'!$C$2+F795*'BCA Inputs'!$C$2+G795*'BCA Inputs'!$C$2),"")</f>
        <v/>
      </c>
      <c r="S795" s="181" t="str">
        <f t="shared" si="120"/>
        <v/>
      </c>
      <c r="T795" s="181" t="str">
        <f>IFERROR(IF($B$3="NYSEG",(INDEX('BCA Inputs'!$N$14:$N$54,MATCH(I795,'BCA Inputs'!$M$14:$M$54,0))*P795+INDEX('BCA Inputs'!$O$14:$O$54,MATCH(I795,'BCA Inputs'!$M$14:$M$54,0))*O795+INDEX('BCA Inputs'!P:P,MATCH(I795,'BCA Inputs'!M:M,0))*Q795+INDEX('BCA Inputs'!Q:Q,MATCH(I795,'BCA Inputs'!M:M,0))*F795+INDEX('BCA Inputs'!R:R,MATCH(I795,'BCA Inputs'!M:M,0))*G795)+L795+N795,IF($B$3="RG&amp;E",(INDEX('BCA Inputs'!$AX$14:$AX$54,MATCH(I795,'BCA Inputs'!$AW$14:$AW$54,0))*P795+INDEX('BCA Inputs'!$AY$14:$AY$54,MATCH(I795,'BCA Inputs'!$AW$14:$AW$54,0))*O795+INDEX('BCA Inputs'!$AZ$14:$AZ$54,MATCH(I795,'BCA Inputs'!$AW$14:$AW$54,0))*Q795+INDEX('BCA Inputs'!$BA$14:$BA$54,MATCH(I795,'BCA Inputs'!$AW$14:$AW$54,0))*F795+INDEX('BCA Inputs'!$BB$14:$BB$54,MATCH(I795,'BCA Inputs'!$AW$14:$AW$54,0))*G795)+L795+N795,"")),"")</f>
        <v/>
      </c>
      <c r="U795" s="234" t="str">
        <f t="shared" si="121"/>
        <v/>
      </c>
      <c r="V795" s="234" t="str">
        <f t="shared" si="122"/>
        <v/>
      </c>
      <c r="W795" s="234" t="str">
        <f t="shared" si="123"/>
        <v/>
      </c>
      <c r="Y795" s="235" t="str">
        <f t="shared" si="124"/>
        <v/>
      </c>
      <c r="Z795" s="236" t="str">
        <f>IFERROR(IF($B$3="NYSEG",INDEX('BCA Inputs'!$X$14:$X$54,MATCH(I795,'BCA Inputs'!$M$14:$M$54,0))*P795+INDEX('BCA Inputs'!$Y$14:$Y$54,MATCH(I795,'BCA Inputs'!$M$14:$M$54,0))*O795+INDEX('BCA Inputs'!$Z$14:$Z$54,MATCH(I795,'BCA Inputs'!$M$14:$M$54,0))*Q795+INDEX('BCA Inputs'!$AA$14:$AA$54,MATCH(I795,'BCA Inputs'!$M$14:$M$54,0))*F795+INDEX('BCA Inputs'!$AB$14:$AB$54,MATCH(I795,'BCA Inputs'!$M$14:$M$54,0))*G795,IF($B$3="RG&amp;E",INDEX('BCA Inputs'!$BG$14:$BG$54,MATCH(I795,'BCA Inputs'!$AW$14:$AW$54,0))*P795+INDEX('BCA Inputs'!$BH$14:$BH$54,MATCH(I795,'BCA Inputs'!$AW$14:$AW$54,0))*O795+INDEX('BCA Inputs'!$BI$14:$BI$54,MATCH(I795,'BCA Inputs'!$AW$14:$AW$54,0))*Q795+INDEX('BCA Inputs'!$BJ$14:$BJ$54,MATCH(I795,'BCA Inputs'!$AW$14:$AW$54,0))*F795+INDEX('BCA Inputs'!$BK$14:$BK$54,MATCH(I795,'BCA Inputs'!$AW$14:$AW$54,0))*G795,"")),"")</f>
        <v/>
      </c>
      <c r="AA795" s="237" t="str">
        <f t="shared" si="125"/>
        <v/>
      </c>
      <c r="AC795" s="238" t="str">
        <f>IFERROR((K795+R795)+IF($B$3="NYSEG",INDEX('BCA Inputs'!$AI$14:$AI$54,MATCH(I795,'BCA Inputs'!$M$14:$M$54,0))*P795+INDEX('BCA Inputs'!$AJ$14:$AJ$54,MATCH(I795,'BCA Inputs'!$M$14:$M$54,0))*Q795,IF($B$3="RG&amp;E",INDEX('BCA Inputs'!$BR$14:$BR$54,MATCH(I795,'BCA Inputs'!$AW$14:$AW$54,0))*P795+INDEX('BCA Inputs'!$BS$14:$BS$54,MATCH(I795,'BCA Inputs'!$AW$14:$AW$54,0))*Q795,"")),"")</f>
        <v/>
      </c>
      <c r="AD795" s="181" t="str">
        <f>IFERROR(IF($B$3="NYSEG",INDEX('BCA Inputs'!$AD$14:$AD$54,MATCH(I795,'BCA Inputs'!$M$14:$M$54,0))*P795+INDEX('BCA Inputs'!$AE$14:$AE$54,MATCH(I795,'BCA Inputs'!$M$14:$M$54,0))*O795+INDEX('BCA Inputs'!$AF$14:$AF$54,MATCH(I795,'BCA Inputs'!$M$14:$M$54,0))*Q795+INDEX('BCA Inputs'!$AG$14:$AG$54,MATCH(I795,'BCA Inputs'!$M$14:$M$54,0))*F795+INDEX('BCA Inputs'!$AH$14:$AH$54,MATCH(I795,'BCA Inputs'!$M$14:$M$54,0))*G795,IF($B$3="RG&amp;E",INDEX('BCA Inputs'!$BM$14:$BM$54,MATCH(I795,'BCA Inputs'!$AW$14:$AW$54,0))*P795+INDEX('BCA Inputs'!$BN$14:$BN$54,MATCH(I795,'BCA Inputs'!$AW$14:$AW$54,0))*O795+INDEX('BCA Inputs'!$BO$14:$BO$54,MATCH(I795,'BCA Inputs'!$AW$14:$AW$54,0))*Q795+INDEX('BCA Inputs'!$BP$14:$BP$54,MATCH(I795,'BCA Inputs'!$AW$14:$AW$54,0))*F795+INDEX('BCA Inputs'!$BQ$14:$BQ$54,MATCH(I795,'BCA Inputs'!$AW$14:$AW$54,0))*G795,"")),"")</f>
        <v/>
      </c>
      <c r="AE795" s="237" t="str">
        <f t="shared" si="126"/>
        <v/>
      </c>
      <c r="AF795" s="198">
        <f t="shared" si="128"/>
        <v>0</v>
      </c>
      <c r="AG795" s="239">
        <f t="shared" si="129"/>
        <v>0</v>
      </c>
    </row>
    <row r="796" spans="1:33">
      <c r="A796" s="228"/>
      <c r="B796" s="176"/>
      <c r="C796" s="229"/>
      <c r="D796" s="230"/>
      <c r="E796" s="230"/>
      <c r="F796" s="230"/>
      <c r="G796" s="230"/>
      <c r="H796" s="231"/>
      <c r="I796" s="231"/>
      <c r="J796" s="232"/>
      <c r="K796" s="232"/>
      <c r="L796" s="232"/>
      <c r="M796" s="181">
        <f t="shared" si="127"/>
        <v>0</v>
      </c>
      <c r="N796" s="181">
        <f>IF(H796="",0,H796*I796*'Avoided Water Savings Cost'!$C$16)</f>
        <v>0</v>
      </c>
      <c r="O796" s="545">
        <f>IF(C796="",0,IF($B$3="NYSEG",C796/(1-'Avoided Electric Costs 2020'!$W$21),IF($B$3="RG&amp;E",C796/(1-'Avoided Electric Costs 2020'!$X$21),"")))</f>
        <v>0</v>
      </c>
      <c r="P796" s="546">
        <f>IF(D796="",0,IF($B$3="NYSEG",D796/(1-'Avoided Electric Costs 2020'!$W$21),IF($B$3="RG&amp;E",D796/(1-'Avoided Electric Costs 2020'!$X$21),"")))</f>
        <v>0</v>
      </c>
      <c r="Q796" s="546">
        <f>IF(E796="",0,IF($B$3="NYSEG",E796/(1-'Avoided Natural Gas Costs 2020'!$J$34),IF($B$3="RG&amp;E",E796/(1-'Avoided Natural Gas Costs 2020'!$K$34),"")))</f>
        <v>0</v>
      </c>
      <c r="R796" s="233" t="str">
        <f>IFERROR(IF(P796*'BCA Inputs'!$C$1+Q796*'BCA Inputs'!$C$2+F796*'BCA Inputs'!$C$2+G796*'BCA Inputs'!$C$2=0,"",P796*'BCA Inputs'!$C$1+Q796*'BCA Inputs'!$C$2+F796*'BCA Inputs'!$C$2+G796*'BCA Inputs'!$C$2),"")</f>
        <v/>
      </c>
      <c r="S796" s="181" t="str">
        <f t="shared" si="120"/>
        <v/>
      </c>
      <c r="T796" s="181" t="str">
        <f>IFERROR(IF($B$3="NYSEG",(INDEX('BCA Inputs'!$N$14:$N$54,MATCH(I796,'BCA Inputs'!$M$14:$M$54,0))*P796+INDEX('BCA Inputs'!$O$14:$O$54,MATCH(I796,'BCA Inputs'!$M$14:$M$54,0))*O796+INDEX('BCA Inputs'!P:P,MATCH(I796,'BCA Inputs'!M:M,0))*Q796+INDEX('BCA Inputs'!Q:Q,MATCH(I796,'BCA Inputs'!M:M,0))*F796+INDEX('BCA Inputs'!R:R,MATCH(I796,'BCA Inputs'!M:M,0))*G796)+L796+N796,IF($B$3="RG&amp;E",(INDEX('BCA Inputs'!$AX$14:$AX$54,MATCH(I796,'BCA Inputs'!$AW$14:$AW$54,0))*P796+INDEX('BCA Inputs'!$AY$14:$AY$54,MATCH(I796,'BCA Inputs'!$AW$14:$AW$54,0))*O796+INDEX('BCA Inputs'!$AZ$14:$AZ$54,MATCH(I796,'BCA Inputs'!$AW$14:$AW$54,0))*Q796+INDEX('BCA Inputs'!$BA$14:$BA$54,MATCH(I796,'BCA Inputs'!$AW$14:$AW$54,0))*F796+INDEX('BCA Inputs'!$BB$14:$BB$54,MATCH(I796,'BCA Inputs'!$AW$14:$AW$54,0))*G796)+L796+N796,"")),"")</f>
        <v/>
      </c>
      <c r="U796" s="234" t="str">
        <f t="shared" si="121"/>
        <v/>
      </c>
      <c r="V796" s="234" t="str">
        <f t="shared" si="122"/>
        <v/>
      </c>
      <c r="W796" s="234" t="str">
        <f t="shared" si="123"/>
        <v/>
      </c>
      <c r="Y796" s="235" t="str">
        <f t="shared" si="124"/>
        <v/>
      </c>
      <c r="Z796" s="236" t="str">
        <f>IFERROR(IF($B$3="NYSEG",INDEX('BCA Inputs'!$X$14:$X$54,MATCH(I796,'BCA Inputs'!$M$14:$M$54,0))*P796+INDEX('BCA Inputs'!$Y$14:$Y$54,MATCH(I796,'BCA Inputs'!$M$14:$M$54,0))*O796+INDEX('BCA Inputs'!$Z$14:$Z$54,MATCH(I796,'BCA Inputs'!$M$14:$M$54,0))*Q796+INDEX('BCA Inputs'!$AA$14:$AA$54,MATCH(I796,'BCA Inputs'!$M$14:$M$54,0))*F796+INDEX('BCA Inputs'!$AB$14:$AB$54,MATCH(I796,'BCA Inputs'!$M$14:$M$54,0))*G796,IF($B$3="RG&amp;E",INDEX('BCA Inputs'!$BG$14:$BG$54,MATCH(I796,'BCA Inputs'!$AW$14:$AW$54,0))*P796+INDEX('BCA Inputs'!$BH$14:$BH$54,MATCH(I796,'BCA Inputs'!$AW$14:$AW$54,0))*O796+INDEX('BCA Inputs'!$BI$14:$BI$54,MATCH(I796,'BCA Inputs'!$AW$14:$AW$54,0))*Q796+INDEX('BCA Inputs'!$BJ$14:$BJ$54,MATCH(I796,'BCA Inputs'!$AW$14:$AW$54,0))*F796+INDEX('BCA Inputs'!$BK$14:$BK$54,MATCH(I796,'BCA Inputs'!$AW$14:$AW$54,0))*G796,"")),"")</f>
        <v/>
      </c>
      <c r="AA796" s="237" t="str">
        <f t="shared" si="125"/>
        <v/>
      </c>
      <c r="AC796" s="238" t="str">
        <f>IFERROR((K796+R796)+IF($B$3="NYSEG",INDEX('BCA Inputs'!$AI$14:$AI$54,MATCH(I796,'BCA Inputs'!$M$14:$M$54,0))*P796+INDEX('BCA Inputs'!$AJ$14:$AJ$54,MATCH(I796,'BCA Inputs'!$M$14:$M$54,0))*Q796,IF($B$3="RG&amp;E",INDEX('BCA Inputs'!$BR$14:$BR$54,MATCH(I796,'BCA Inputs'!$AW$14:$AW$54,0))*P796+INDEX('BCA Inputs'!$BS$14:$BS$54,MATCH(I796,'BCA Inputs'!$AW$14:$AW$54,0))*Q796,"")),"")</f>
        <v/>
      </c>
      <c r="AD796" s="181" t="str">
        <f>IFERROR(IF($B$3="NYSEG",INDEX('BCA Inputs'!$AD$14:$AD$54,MATCH(I796,'BCA Inputs'!$M$14:$M$54,0))*P796+INDEX('BCA Inputs'!$AE$14:$AE$54,MATCH(I796,'BCA Inputs'!$M$14:$M$54,0))*O796+INDEX('BCA Inputs'!$AF$14:$AF$54,MATCH(I796,'BCA Inputs'!$M$14:$M$54,0))*Q796+INDEX('BCA Inputs'!$AG$14:$AG$54,MATCH(I796,'BCA Inputs'!$M$14:$M$54,0))*F796+INDEX('BCA Inputs'!$AH$14:$AH$54,MATCH(I796,'BCA Inputs'!$M$14:$M$54,0))*G796,IF($B$3="RG&amp;E",INDEX('BCA Inputs'!$BM$14:$BM$54,MATCH(I796,'BCA Inputs'!$AW$14:$AW$54,0))*P796+INDEX('BCA Inputs'!$BN$14:$BN$54,MATCH(I796,'BCA Inputs'!$AW$14:$AW$54,0))*O796+INDEX('BCA Inputs'!$BO$14:$BO$54,MATCH(I796,'BCA Inputs'!$AW$14:$AW$54,0))*Q796+INDEX('BCA Inputs'!$BP$14:$BP$54,MATCH(I796,'BCA Inputs'!$AW$14:$AW$54,0))*F796+INDEX('BCA Inputs'!$BQ$14:$BQ$54,MATCH(I796,'BCA Inputs'!$AW$14:$AW$54,0))*G796,"")),"")</f>
        <v/>
      </c>
      <c r="AE796" s="237" t="str">
        <f t="shared" si="126"/>
        <v/>
      </c>
      <c r="AF796" s="198">
        <f t="shared" si="128"/>
        <v>0</v>
      </c>
      <c r="AG796" s="239">
        <f t="shared" si="129"/>
        <v>0</v>
      </c>
    </row>
    <row r="797" spans="1:33">
      <c r="A797" s="228"/>
      <c r="B797" s="176"/>
      <c r="C797" s="229"/>
      <c r="D797" s="230"/>
      <c r="E797" s="230"/>
      <c r="F797" s="230"/>
      <c r="G797" s="230"/>
      <c r="H797" s="231"/>
      <c r="I797" s="231"/>
      <c r="J797" s="232"/>
      <c r="K797" s="232"/>
      <c r="L797" s="232"/>
      <c r="M797" s="181">
        <f t="shared" si="127"/>
        <v>0</v>
      </c>
      <c r="N797" s="181">
        <f>IF(H797="",0,H797*I797*'Avoided Water Savings Cost'!$C$16)</f>
        <v>0</v>
      </c>
      <c r="O797" s="545">
        <f>IF(C797="",0,IF($B$3="NYSEG",C797/(1-'Avoided Electric Costs 2020'!$W$21),IF($B$3="RG&amp;E",C797/(1-'Avoided Electric Costs 2020'!$X$21),"")))</f>
        <v>0</v>
      </c>
      <c r="P797" s="546">
        <f>IF(D797="",0,IF($B$3="NYSEG",D797/(1-'Avoided Electric Costs 2020'!$W$21),IF($B$3="RG&amp;E",D797/(1-'Avoided Electric Costs 2020'!$X$21),"")))</f>
        <v>0</v>
      </c>
      <c r="Q797" s="546">
        <f>IF(E797="",0,IF($B$3="NYSEG",E797/(1-'Avoided Natural Gas Costs 2020'!$J$34),IF($B$3="RG&amp;E",E797/(1-'Avoided Natural Gas Costs 2020'!$K$34),"")))</f>
        <v>0</v>
      </c>
      <c r="R797" s="233" t="str">
        <f>IFERROR(IF(P797*'BCA Inputs'!$C$1+Q797*'BCA Inputs'!$C$2+F797*'BCA Inputs'!$C$2+G797*'BCA Inputs'!$C$2=0,"",P797*'BCA Inputs'!$C$1+Q797*'BCA Inputs'!$C$2+F797*'BCA Inputs'!$C$2+G797*'BCA Inputs'!$C$2),"")</f>
        <v/>
      </c>
      <c r="S797" s="181" t="str">
        <f t="shared" si="120"/>
        <v/>
      </c>
      <c r="T797" s="181" t="str">
        <f>IFERROR(IF($B$3="NYSEG",(INDEX('BCA Inputs'!$N$14:$N$54,MATCH(I797,'BCA Inputs'!$M$14:$M$54,0))*P797+INDEX('BCA Inputs'!$O$14:$O$54,MATCH(I797,'BCA Inputs'!$M$14:$M$54,0))*O797+INDEX('BCA Inputs'!P:P,MATCH(I797,'BCA Inputs'!M:M,0))*Q797+INDEX('BCA Inputs'!Q:Q,MATCH(I797,'BCA Inputs'!M:M,0))*F797+INDEX('BCA Inputs'!R:R,MATCH(I797,'BCA Inputs'!M:M,0))*G797)+L797+N797,IF($B$3="RG&amp;E",(INDEX('BCA Inputs'!$AX$14:$AX$54,MATCH(I797,'BCA Inputs'!$AW$14:$AW$54,0))*P797+INDEX('BCA Inputs'!$AY$14:$AY$54,MATCH(I797,'BCA Inputs'!$AW$14:$AW$54,0))*O797+INDEX('BCA Inputs'!$AZ$14:$AZ$54,MATCH(I797,'BCA Inputs'!$AW$14:$AW$54,0))*Q797+INDEX('BCA Inputs'!$BA$14:$BA$54,MATCH(I797,'BCA Inputs'!$AW$14:$AW$54,0))*F797+INDEX('BCA Inputs'!$BB$14:$BB$54,MATCH(I797,'BCA Inputs'!$AW$14:$AW$54,0))*G797)+L797+N797,"")),"")</f>
        <v/>
      </c>
      <c r="U797" s="234" t="str">
        <f t="shared" si="121"/>
        <v/>
      </c>
      <c r="V797" s="234" t="str">
        <f t="shared" si="122"/>
        <v/>
      </c>
      <c r="W797" s="234" t="str">
        <f t="shared" si="123"/>
        <v/>
      </c>
      <c r="Y797" s="235" t="str">
        <f t="shared" si="124"/>
        <v/>
      </c>
      <c r="Z797" s="236" t="str">
        <f>IFERROR(IF($B$3="NYSEG",INDEX('BCA Inputs'!$X$14:$X$54,MATCH(I797,'BCA Inputs'!$M$14:$M$54,0))*P797+INDEX('BCA Inputs'!$Y$14:$Y$54,MATCH(I797,'BCA Inputs'!$M$14:$M$54,0))*O797+INDEX('BCA Inputs'!$Z$14:$Z$54,MATCH(I797,'BCA Inputs'!$M$14:$M$54,0))*Q797+INDEX('BCA Inputs'!$AA$14:$AA$54,MATCH(I797,'BCA Inputs'!$M$14:$M$54,0))*F797+INDEX('BCA Inputs'!$AB$14:$AB$54,MATCH(I797,'BCA Inputs'!$M$14:$M$54,0))*G797,IF($B$3="RG&amp;E",INDEX('BCA Inputs'!$BG$14:$BG$54,MATCH(I797,'BCA Inputs'!$AW$14:$AW$54,0))*P797+INDEX('BCA Inputs'!$BH$14:$BH$54,MATCH(I797,'BCA Inputs'!$AW$14:$AW$54,0))*O797+INDEX('BCA Inputs'!$BI$14:$BI$54,MATCH(I797,'BCA Inputs'!$AW$14:$AW$54,0))*Q797+INDEX('BCA Inputs'!$BJ$14:$BJ$54,MATCH(I797,'BCA Inputs'!$AW$14:$AW$54,0))*F797+INDEX('BCA Inputs'!$BK$14:$BK$54,MATCH(I797,'BCA Inputs'!$AW$14:$AW$54,0))*G797,"")),"")</f>
        <v/>
      </c>
      <c r="AA797" s="237" t="str">
        <f t="shared" si="125"/>
        <v/>
      </c>
      <c r="AC797" s="238" t="str">
        <f>IFERROR((K797+R797)+IF($B$3="NYSEG",INDEX('BCA Inputs'!$AI$14:$AI$54,MATCH(I797,'BCA Inputs'!$M$14:$M$54,0))*P797+INDEX('BCA Inputs'!$AJ$14:$AJ$54,MATCH(I797,'BCA Inputs'!$M$14:$M$54,0))*Q797,IF($B$3="RG&amp;E",INDEX('BCA Inputs'!$BR$14:$BR$54,MATCH(I797,'BCA Inputs'!$AW$14:$AW$54,0))*P797+INDEX('BCA Inputs'!$BS$14:$BS$54,MATCH(I797,'BCA Inputs'!$AW$14:$AW$54,0))*Q797,"")),"")</f>
        <v/>
      </c>
      <c r="AD797" s="181" t="str">
        <f>IFERROR(IF($B$3="NYSEG",INDEX('BCA Inputs'!$AD$14:$AD$54,MATCH(I797,'BCA Inputs'!$M$14:$M$54,0))*P797+INDEX('BCA Inputs'!$AE$14:$AE$54,MATCH(I797,'BCA Inputs'!$M$14:$M$54,0))*O797+INDEX('BCA Inputs'!$AF$14:$AF$54,MATCH(I797,'BCA Inputs'!$M$14:$M$54,0))*Q797+INDEX('BCA Inputs'!$AG$14:$AG$54,MATCH(I797,'BCA Inputs'!$M$14:$M$54,0))*F797+INDEX('BCA Inputs'!$AH$14:$AH$54,MATCH(I797,'BCA Inputs'!$M$14:$M$54,0))*G797,IF($B$3="RG&amp;E",INDEX('BCA Inputs'!$BM$14:$BM$54,MATCH(I797,'BCA Inputs'!$AW$14:$AW$54,0))*P797+INDEX('BCA Inputs'!$BN$14:$BN$54,MATCH(I797,'BCA Inputs'!$AW$14:$AW$54,0))*O797+INDEX('BCA Inputs'!$BO$14:$BO$54,MATCH(I797,'BCA Inputs'!$AW$14:$AW$54,0))*Q797+INDEX('BCA Inputs'!$BP$14:$BP$54,MATCH(I797,'BCA Inputs'!$AW$14:$AW$54,0))*F797+INDEX('BCA Inputs'!$BQ$14:$BQ$54,MATCH(I797,'BCA Inputs'!$AW$14:$AW$54,0))*G797,"")),"")</f>
        <v/>
      </c>
      <c r="AE797" s="237" t="str">
        <f t="shared" si="126"/>
        <v/>
      </c>
      <c r="AF797" s="198">
        <f t="shared" si="128"/>
        <v>0</v>
      </c>
      <c r="AG797" s="239">
        <f t="shared" si="129"/>
        <v>0</v>
      </c>
    </row>
    <row r="798" spans="1:33">
      <c r="A798" s="228"/>
      <c r="B798" s="176"/>
      <c r="C798" s="229"/>
      <c r="D798" s="230"/>
      <c r="E798" s="230"/>
      <c r="F798" s="230"/>
      <c r="G798" s="230"/>
      <c r="H798" s="231"/>
      <c r="I798" s="231"/>
      <c r="J798" s="232"/>
      <c r="K798" s="232"/>
      <c r="L798" s="232"/>
      <c r="M798" s="181">
        <f t="shared" si="127"/>
        <v>0</v>
      </c>
      <c r="N798" s="181">
        <f>IF(H798="",0,H798*I798*'Avoided Water Savings Cost'!$C$16)</f>
        <v>0</v>
      </c>
      <c r="O798" s="545">
        <f>IF(C798="",0,IF($B$3="NYSEG",C798/(1-'Avoided Electric Costs 2020'!$W$21),IF($B$3="RG&amp;E",C798/(1-'Avoided Electric Costs 2020'!$X$21),"")))</f>
        <v>0</v>
      </c>
      <c r="P798" s="546">
        <f>IF(D798="",0,IF($B$3="NYSEG",D798/(1-'Avoided Electric Costs 2020'!$W$21),IF($B$3="RG&amp;E",D798/(1-'Avoided Electric Costs 2020'!$X$21),"")))</f>
        <v>0</v>
      </c>
      <c r="Q798" s="546">
        <f>IF(E798="",0,IF($B$3="NYSEG",E798/(1-'Avoided Natural Gas Costs 2020'!$J$34),IF($B$3="RG&amp;E",E798/(1-'Avoided Natural Gas Costs 2020'!$K$34),"")))</f>
        <v>0</v>
      </c>
      <c r="R798" s="233" t="str">
        <f>IFERROR(IF(P798*'BCA Inputs'!$C$1+Q798*'BCA Inputs'!$C$2+F798*'BCA Inputs'!$C$2+G798*'BCA Inputs'!$C$2=0,"",P798*'BCA Inputs'!$C$1+Q798*'BCA Inputs'!$C$2+F798*'BCA Inputs'!$C$2+G798*'BCA Inputs'!$C$2),"")</f>
        <v/>
      </c>
      <c r="S798" s="181" t="str">
        <f t="shared" si="120"/>
        <v/>
      </c>
      <c r="T798" s="181" t="str">
        <f>IFERROR(IF($B$3="NYSEG",(INDEX('BCA Inputs'!$N$14:$N$54,MATCH(I798,'BCA Inputs'!$M$14:$M$54,0))*P798+INDEX('BCA Inputs'!$O$14:$O$54,MATCH(I798,'BCA Inputs'!$M$14:$M$54,0))*O798+INDEX('BCA Inputs'!P:P,MATCH(I798,'BCA Inputs'!M:M,0))*Q798+INDEX('BCA Inputs'!Q:Q,MATCH(I798,'BCA Inputs'!M:M,0))*F798+INDEX('BCA Inputs'!R:R,MATCH(I798,'BCA Inputs'!M:M,0))*G798)+L798+N798,IF($B$3="RG&amp;E",(INDEX('BCA Inputs'!$AX$14:$AX$54,MATCH(I798,'BCA Inputs'!$AW$14:$AW$54,0))*P798+INDEX('BCA Inputs'!$AY$14:$AY$54,MATCH(I798,'BCA Inputs'!$AW$14:$AW$54,0))*O798+INDEX('BCA Inputs'!$AZ$14:$AZ$54,MATCH(I798,'BCA Inputs'!$AW$14:$AW$54,0))*Q798+INDEX('BCA Inputs'!$BA$14:$BA$54,MATCH(I798,'BCA Inputs'!$AW$14:$AW$54,0))*F798+INDEX('BCA Inputs'!$BB$14:$BB$54,MATCH(I798,'BCA Inputs'!$AW$14:$AW$54,0))*G798)+L798+N798,"")),"")</f>
        <v/>
      </c>
      <c r="U798" s="234" t="str">
        <f t="shared" si="121"/>
        <v/>
      </c>
      <c r="V798" s="234" t="str">
        <f t="shared" si="122"/>
        <v/>
      </c>
      <c r="W798" s="234" t="str">
        <f t="shared" si="123"/>
        <v/>
      </c>
      <c r="Y798" s="235" t="str">
        <f t="shared" si="124"/>
        <v/>
      </c>
      <c r="Z798" s="236" t="str">
        <f>IFERROR(IF($B$3="NYSEG",INDEX('BCA Inputs'!$X$14:$X$54,MATCH(I798,'BCA Inputs'!$M$14:$M$54,0))*P798+INDEX('BCA Inputs'!$Y$14:$Y$54,MATCH(I798,'BCA Inputs'!$M$14:$M$54,0))*O798+INDEX('BCA Inputs'!$Z$14:$Z$54,MATCH(I798,'BCA Inputs'!$M$14:$M$54,0))*Q798+INDEX('BCA Inputs'!$AA$14:$AA$54,MATCH(I798,'BCA Inputs'!$M$14:$M$54,0))*F798+INDEX('BCA Inputs'!$AB$14:$AB$54,MATCH(I798,'BCA Inputs'!$M$14:$M$54,0))*G798,IF($B$3="RG&amp;E",INDEX('BCA Inputs'!$BG$14:$BG$54,MATCH(I798,'BCA Inputs'!$AW$14:$AW$54,0))*P798+INDEX('BCA Inputs'!$BH$14:$BH$54,MATCH(I798,'BCA Inputs'!$AW$14:$AW$54,0))*O798+INDEX('BCA Inputs'!$BI$14:$BI$54,MATCH(I798,'BCA Inputs'!$AW$14:$AW$54,0))*Q798+INDEX('BCA Inputs'!$BJ$14:$BJ$54,MATCH(I798,'BCA Inputs'!$AW$14:$AW$54,0))*F798+INDEX('BCA Inputs'!$BK$14:$BK$54,MATCH(I798,'BCA Inputs'!$AW$14:$AW$54,0))*G798,"")),"")</f>
        <v/>
      </c>
      <c r="AA798" s="237" t="str">
        <f t="shared" si="125"/>
        <v/>
      </c>
      <c r="AC798" s="238" t="str">
        <f>IFERROR((K798+R798)+IF($B$3="NYSEG",INDEX('BCA Inputs'!$AI$14:$AI$54,MATCH(I798,'BCA Inputs'!$M$14:$M$54,0))*P798+INDEX('BCA Inputs'!$AJ$14:$AJ$54,MATCH(I798,'BCA Inputs'!$M$14:$M$54,0))*Q798,IF($B$3="RG&amp;E",INDEX('BCA Inputs'!$BR$14:$BR$54,MATCH(I798,'BCA Inputs'!$AW$14:$AW$54,0))*P798+INDEX('BCA Inputs'!$BS$14:$BS$54,MATCH(I798,'BCA Inputs'!$AW$14:$AW$54,0))*Q798,"")),"")</f>
        <v/>
      </c>
      <c r="AD798" s="181" t="str">
        <f>IFERROR(IF($B$3="NYSEG",INDEX('BCA Inputs'!$AD$14:$AD$54,MATCH(I798,'BCA Inputs'!$M$14:$M$54,0))*P798+INDEX('BCA Inputs'!$AE$14:$AE$54,MATCH(I798,'BCA Inputs'!$M$14:$M$54,0))*O798+INDEX('BCA Inputs'!$AF$14:$AF$54,MATCH(I798,'BCA Inputs'!$M$14:$M$54,0))*Q798+INDEX('BCA Inputs'!$AG$14:$AG$54,MATCH(I798,'BCA Inputs'!$M$14:$M$54,0))*F798+INDEX('BCA Inputs'!$AH$14:$AH$54,MATCH(I798,'BCA Inputs'!$M$14:$M$54,0))*G798,IF($B$3="RG&amp;E",INDEX('BCA Inputs'!$BM$14:$BM$54,MATCH(I798,'BCA Inputs'!$AW$14:$AW$54,0))*P798+INDEX('BCA Inputs'!$BN$14:$BN$54,MATCH(I798,'BCA Inputs'!$AW$14:$AW$54,0))*O798+INDEX('BCA Inputs'!$BO$14:$BO$54,MATCH(I798,'BCA Inputs'!$AW$14:$AW$54,0))*Q798+INDEX('BCA Inputs'!$BP$14:$BP$54,MATCH(I798,'BCA Inputs'!$AW$14:$AW$54,0))*F798+INDEX('BCA Inputs'!$BQ$14:$BQ$54,MATCH(I798,'BCA Inputs'!$AW$14:$AW$54,0))*G798,"")),"")</f>
        <v/>
      </c>
      <c r="AE798" s="237" t="str">
        <f t="shared" si="126"/>
        <v/>
      </c>
      <c r="AF798" s="198">
        <f t="shared" si="128"/>
        <v>0</v>
      </c>
      <c r="AG798" s="239">
        <f t="shared" si="129"/>
        <v>0</v>
      </c>
    </row>
    <row r="799" spans="1:33">
      <c r="A799" s="228"/>
      <c r="B799" s="176"/>
      <c r="C799" s="229"/>
      <c r="D799" s="230"/>
      <c r="E799" s="230"/>
      <c r="F799" s="230"/>
      <c r="G799" s="230"/>
      <c r="H799" s="231"/>
      <c r="I799" s="231"/>
      <c r="J799" s="232"/>
      <c r="K799" s="232"/>
      <c r="L799" s="232"/>
      <c r="M799" s="181">
        <f t="shared" si="127"/>
        <v>0</v>
      </c>
      <c r="N799" s="181">
        <f>IF(H799="",0,H799*I799*'Avoided Water Savings Cost'!$C$16)</f>
        <v>0</v>
      </c>
      <c r="O799" s="545">
        <f>IF(C799="",0,IF($B$3="NYSEG",C799/(1-'Avoided Electric Costs 2020'!$W$21),IF($B$3="RG&amp;E",C799/(1-'Avoided Electric Costs 2020'!$X$21),"")))</f>
        <v>0</v>
      </c>
      <c r="P799" s="546">
        <f>IF(D799="",0,IF($B$3="NYSEG",D799/(1-'Avoided Electric Costs 2020'!$W$21),IF($B$3="RG&amp;E",D799/(1-'Avoided Electric Costs 2020'!$X$21),"")))</f>
        <v>0</v>
      </c>
      <c r="Q799" s="546">
        <f>IF(E799="",0,IF($B$3="NYSEG",E799/(1-'Avoided Natural Gas Costs 2020'!$J$34),IF($B$3="RG&amp;E",E799/(1-'Avoided Natural Gas Costs 2020'!$K$34),"")))</f>
        <v>0</v>
      </c>
      <c r="R799" s="233" t="str">
        <f>IFERROR(IF(P799*'BCA Inputs'!$C$1+Q799*'BCA Inputs'!$C$2+F799*'BCA Inputs'!$C$2+G799*'BCA Inputs'!$C$2=0,"",P799*'BCA Inputs'!$C$1+Q799*'BCA Inputs'!$C$2+F799*'BCA Inputs'!$C$2+G799*'BCA Inputs'!$C$2),"")</f>
        <v/>
      </c>
      <c r="S799" s="181" t="str">
        <f t="shared" si="120"/>
        <v/>
      </c>
      <c r="T799" s="181" t="str">
        <f>IFERROR(IF($B$3="NYSEG",(INDEX('BCA Inputs'!$N$14:$N$54,MATCH(I799,'BCA Inputs'!$M$14:$M$54,0))*P799+INDEX('BCA Inputs'!$O$14:$O$54,MATCH(I799,'BCA Inputs'!$M$14:$M$54,0))*O799+INDEX('BCA Inputs'!P:P,MATCH(I799,'BCA Inputs'!M:M,0))*Q799+INDEX('BCA Inputs'!Q:Q,MATCH(I799,'BCA Inputs'!M:M,0))*F799+INDEX('BCA Inputs'!R:R,MATCH(I799,'BCA Inputs'!M:M,0))*G799)+L799+N799,IF($B$3="RG&amp;E",(INDEX('BCA Inputs'!$AX$14:$AX$54,MATCH(I799,'BCA Inputs'!$AW$14:$AW$54,0))*P799+INDEX('BCA Inputs'!$AY$14:$AY$54,MATCH(I799,'BCA Inputs'!$AW$14:$AW$54,0))*O799+INDEX('BCA Inputs'!$AZ$14:$AZ$54,MATCH(I799,'BCA Inputs'!$AW$14:$AW$54,0))*Q799+INDEX('BCA Inputs'!$BA$14:$BA$54,MATCH(I799,'BCA Inputs'!$AW$14:$AW$54,0))*F799+INDEX('BCA Inputs'!$BB$14:$BB$54,MATCH(I799,'BCA Inputs'!$AW$14:$AW$54,0))*G799)+L799+N799,"")),"")</f>
        <v/>
      </c>
      <c r="U799" s="234" t="str">
        <f t="shared" si="121"/>
        <v/>
      </c>
      <c r="V799" s="234" t="str">
        <f t="shared" si="122"/>
        <v/>
      </c>
      <c r="W799" s="234" t="str">
        <f t="shared" si="123"/>
        <v/>
      </c>
      <c r="Y799" s="235" t="str">
        <f t="shared" si="124"/>
        <v/>
      </c>
      <c r="Z799" s="236" t="str">
        <f>IFERROR(IF($B$3="NYSEG",INDEX('BCA Inputs'!$X$14:$X$54,MATCH(I799,'BCA Inputs'!$M$14:$M$54,0))*P799+INDEX('BCA Inputs'!$Y$14:$Y$54,MATCH(I799,'BCA Inputs'!$M$14:$M$54,0))*O799+INDEX('BCA Inputs'!$Z$14:$Z$54,MATCH(I799,'BCA Inputs'!$M$14:$M$54,0))*Q799+INDEX('BCA Inputs'!$AA$14:$AA$54,MATCH(I799,'BCA Inputs'!$M$14:$M$54,0))*F799+INDEX('BCA Inputs'!$AB$14:$AB$54,MATCH(I799,'BCA Inputs'!$M$14:$M$54,0))*G799,IF($B$3="RG&amp;E",INDEX('BCA Inputs'!$BG$14:$BG$54,MATCH(I799,'BCA Inputs'!$AW$14:$AW$54,0))*P799+INDEX('BCA Inputs'!$BH$14:$BH$54,MATCH(I799,'BCA Inputs'!$AW$14:$AW$54,0))*O799+INDEX('BCA Inputs'!$BI$14:$BI$54,MATCH(I799,'BCA Inputs'!$AW$14:$AW$54,0))*Q799+INDEX('BCA Inputs'!$BJ$14:$BJ$54,MATCH(I799,'BCA Inputs'!$AW$14:$AW$54,0))*F799+INDEX('BCA Inputs'!$BK$14:$BK$54,MATCH(I799,'BCA Inputs'!$AW$14:$AW$54,0))*G799,"")),"")</f>
        <v/>
      </c>
      <c r="AA799" s="237" t="str">
        <f t="shared" si="125"/>
        <v/>
      </c>
      <c r="AC799" s="238" t="str">
        <f>IFERROR((K799+R799)+IF($B$3="NYSEG",INDEX('BCA Inputs'!$AI$14:$AI$54,MATCH(I799,'BCA Inputs'!$M$14:$M$54,0))*P799+INDEX('BCA Inputs'!$AJ$14:$AJ$54,MATCH(I799,'BCA Inputs'!$M$14:$M$54,0))*Q799,IF($B$3="RG&amp;E",INDEX('BCA Inputs'!$BR$14:$BR$54,MATCH(I799,'BCA Inputs'!$AW$14:$AW$54,0))*P799+INDEX('BCA Inputs'!$BS$14:$BS$54,MATCH(I799,'BCA Inputs'!$AW$14:$AW$54,0))*Q799,"")),"")</f>
        <v/>
      </c>
      <c r="AD799" s="181" t="str">
        <f>IFERROR(IF($B$3="NYSEG",INDEX('BCA Inputs'!$AD$14:$AD$54,MATCH(I799,'BCA Inputs'!$M$14:$M$54,0))*P799+INDEX('BCA Inputs'!$AE$14:$AE$54,MATCH(I799,'BCA Inputs'!$M$14:$M$54,0))*O799+INDEX('BCA Inputs'!$AF$14:$AF$54,MATCH(I799,'BCA Inputs'!$M$14:$M$54,0))*Q799+INDEX('BCA Inputs'!$AG$14:$AG$54,MATCH(I799,'BCA Inputs'!$M$14:$M$54,0))*F799+INDEX('BCA Inputs'!$AH$14:$AH$54,MATCH(I799,'BCA Inputs'!$M$14:$M$54,0))*G799,IF($B$3="RG&amp;E",INDEX('BCA Inputs'!$BM$14:$BM$54,MATCH(I799,'BCA Inputs'!$AW$14:$AW$54,0))*P799+INDEX('BCA Inputs'!$BN$14:$BN$54,MATCH(I799,'BCA Inputs'!$AW$14:$AW$54,0))*O799+INDEX('BCA Inputs'!$BO$14:$BO$54,MATCH(I799,'BCA Inputs'!$AW$14:$AW$54,0))*Q799+INDEX('BCA Inputs'!$BP$14:$BP$54,MATCH(I799,'BCA Inputs'!$AW$14:$AW$54,0))*F799+INDEX('BCA Inputs'!$BQ$14:$BQ$54,MATCH(I799,'BCA Inputs'!$AW$14:$AW$54,0))*G799,"")),"")</f>
        <v/>
      </c>
      <c r="AE799" s="237" t="str">
        <f t="shared" si="126"/>
        <v/>
      </c>
      <c r="AF799" s="198">
        <f t="shared" si="128"/>
        <v>0</v>
      </c>
      <c r="AG799" s="239">
        <f t="shared" si="129"/>
        <v>0</v>
      </c>
    </row>
    <row r="800" spans="1:33">
      <c r="A800" s="228"/>
      <c r="B800" s="176"/>
      <c r="C800" s="229"/>
      <c r="D800" s="230"/>
      <c r="E800" s="230"/>
      <c r="F800" s="230"/>
      <c r="G800" s="230"/>
      <c r="H800" s="231"/>
      <c r="I800" s="231"/>
      <c r="J800" s="232"/>
      <c r="K800" s="232"/>
      <c r="L800" s="232"/>
      <c r="M800" s="181">
        <f t="shared" si="127"/>
        <v>0</v>
      </c>
      <c r="N800" s="181">
        <f>IF(H800="",0,H800*I800*'Avoided Water Savings Cost'!$C$16)</f>
        <v>0</v>
      </c>
      <c r="O800" s="545">
        <f>IF(C800="",0,IF($B$3="NYSEG",C800/(1-'Avoided Electric Costs 2020'!$W$21),IF($B$3="RG&amp;E",C800/(1-'Avoided Electric Costs 2020'!$X$21),"")))</f>
        <v>0</v>
      </c>
      <c r="P800" s="546">
        <f>IF(D800="",0,IF($B$3="NYSEG",D800/(1-'Avoided Electric Costs 2020'!$W$21),IF($B$3="RG&amp;E",D800/(1-'Avoided Electric Costs 2020'!$X$21),"")))</f>
        <v>0</v>
      </c>
      <c r="Q800" s="546">
        <f>IF(E800="",0,IF($B$3="NYSEG",E800/(1-'Avoided Natural Gas Costs 2020'!$J$34),IF($B$3="RG&amp;E",E800/(1-'Avoided Natural Gas Costs 2020'!$K$34),"")))</f>
        <v>0</v>
      </c>
      <c r="R800" s="233" t="str">
        <f>IFERROR(IF(P800*'BCA Inputs'!$C$1+Q800*'BCA Inputs'!$C$2+F800*'BCA Inputs'!$C$2+G800*'BCA Inputs'!$C$2=0,"",P800*'BCA Inputs'!$C$1+Q800*'BCA Inputs'!$C$2+F800*'BCA Inputs'!$C$2+G800*'BCA Inputs'!$C$2),"")</f>
        <v/>
      </c>
      <c r="S800" s="181" t="str">
        <f t="shared" si="120"/>
        <v/>
      </c>
      <c r="T800" s="181" t="str">
        <f>IFERROR(IF($B$3="NYSEG",(INDEX('BCA Inputs'!$N$14:$N$54,MATCH(I800,'BCA Inputs'!$M$14:$M$54,0))*P800+INDEX('BCA Inputs'!$O$14:$O$54,MATCH(I800,'BCA Inputs'!$M$14:$M$54,0))*O800+INDEX('BCA Inputs'!P:P,MATCH(I800,'BCA Inputs'!M:M,0))*Q800+INDEX('BCA Inputs'!Q:Q,MATCH(I800,'BCA Inputs'!M:M,0))*F800+INDEX('BCA Inputs'!R:R,MATCH(I800,'BCA Inputs'!M:M,0))*G800)+L800+N800,IF($B$3="RG&amp;E",(INDEX('BCA Inputs'!$AX$14:$AX$54,MATCH(I800,'BCA Inputs'!$AW$14:$AW$54,0))*P800+INDEX('BCA Inputs'!$AY$14:$AY$54,MATCH(I800,'BCA Inputs'!$AW$14:$AW$54,0))*O800+INDEX('BCA Inputs'!$AZ$14:$AZ$54,MATCH(I800,'BCA Inputs'!$AW$14:$AW$54,0))*Q800+INDEX('BCA Inputs'!$BA$14:$BA$54,MATCH(I800,'BCA Inputs'!$AW$14:$AW$54,0))*F800+INDEX('BCA Inputs'!$BB$14:$BB$54,MATCH(I800,'BCA Inputs'!$AW$14:$AW$54,0))*G800)+L800+N800,"")),"")</f>
        <v/>
      </c>
      <c r="U800" s="234" t="str">
        <f t="shared" si="121"/>
        <v/>
      </c>
      <c r="V800" s="234" t="str">
        <f t="shared" si="122"/>
        <v/>
      </c>
      <c r="W800" s="234" t="str">
        <f t="shared" si="123"/>
        <v/>
      </c>
      <c r="Y800" s="235" t="str">
        <f t="shared" si="124"/>
        <v/>
      </c>
      <c r="Z800" s="236" t="str">
        <f>IFERROR(IF($B$3="NYSEG",INDEX('BCA Inputs'!$X$14:$X$54,MATCH(I800,'BCA Inputs'!$M$14:$M$54,0))*P800+INDEX('BCA Inputs'!$Y$14:$Y$54,MATCH(I800,'BCA Inputs'!$M$14:$M$54,0))*O800+INDEX('BCA Inputs'!$Z$14:$Z$54,MATCH(I800,'BCA Inputs'!$M$14:$M$54,0))*Q800+INDEX('BCA Inputs'!$AA$14:$AA$54,MATCH(I800,'BCA Inputs'!$M$14:$M$54,0))*F800+INDEX('BCA Inputs'!$AB$14:$AB$54,MATCH(I800,'BCA Inputs'!$M$14:$M$54,0))*G800,IF($B$3="RG&amp;E",INDEX('BCA Inputs'!$BG$14:$BG$54,MATCH(I800,'BCA Inputs'!$AW$14:$AW$54,0))*P800+INDEX('BCA Inputs'!$BH$14:$BH$54,MATCH(I800,'BCA Inputs'!$AW$14:$AW$54,0))*O800+INDEX('BCA Inputs'!$BI$14:$BI$54,MATCH(I800,'BCA Inputs'!$AW$14:$AW$54,0))*Q800+INDEX('BCA Inputs'!$BJ$14:$BJ$54,MATCH(I800,'BCA Inputs'!$AW$14:$AW$54,0))*F800+INDEX('BCA Inputs'!$BK$14:$BK$54,MATCH(I800,'BCA Inputs'!$AW$14:$AW$54,0))*G800,"")),"")</f>
        <v/>
      </c>
      <c r="AA800" s="237" t="str">
        <f t="shared" si="125"/>
        <v/>
      </c>
      <c r="AC800" s="238" t="str">
        <f>IFERROR((K800+R800)+IF($B$3="NYSEG",INDEX('BCA Inputs'!$AI$14:$AI$54,MATCH(I800,'BCA Inputs'!$M$14:$M$54,0))*P800+INDEX('BCA Inputs'!$AJ$14:$AJ$54,MATCH(I800,'BCA Inputs'!$M$14:$M$54,0))*Q800,IF($B$3="RG&amp;E",INDEX('BCA Inputs'!$BR$14:$BR$54,MATCH(I800,'BCA Inputs'!$AW$14:$AW$54,0))*P800+INDEX('BCA Inputs'!$BS$14:$BS$54,MATCH(I800,'BCA Inputs'!$AW$14:$AW$54,0))*Q800,"")),"")</f>
        <v/>
      </c>
      <c r="AD800" s="181" t="str">
        <f>IFERROR(IF($B$3="NYSEG",INDEX('BCA Inputs'!$AD$14:$AD$54,MATCH(I800,'BCA Inputs'!$M$14:$M$54,0))*P800+INDEX('BCA Inputs'!$AE$14:$AE$54,MATCH(I800,'BCA Inputs'!$M$14:$M$54,0))*O800+INDEX('BCA Inputs'!$AF$14:$AF$54,MATCH(I800,'BCA Inputs'!$M$14:$M$54,0))*Q800+INDEX('BCA Inputs'!$AG$14:$AG$54,MATCH(I800,'BCA Inputs'!$M$14:$M$54,0))*F800+INDEX('BCA Inputs'!$AH$14:$AH$54,MATCH(I800,'BCA Inputs'!$M$14:$M$54,0))*G800,IF($B$3="RG&amp;E",INDEX('BCA Inputs'!$BM$14:$BM$54,MATCH(I800,'BCA Inputs'!$AW$14:$AW$54,0))*P800+INDEX('BCA Inputs'!$BN$14:$BN$54,MATCH(I800,'BCA Inputs'!$AW$14:$AW$54,0))*O800+INDEX('BCA Inputs'!$BO$14:$BO$54,MATCH(I800,'BCA Inputs'!$AW$14:$AW$54,0))*Q800+INDEX('BCA Inputs'!$BP$14:$BP$54,MATCH(I800,'BCA Inputs'!$AW$14:$AW$54,0))*F800+INDEX('BCA Inputs'!$BQ$14:$BQ$54,MATCH(I800,'BCA Inputs'!$AW$14:$AW$54,0))*G800,"")),"")</f>
        <v/>
      </c>
      <c r="AE800" s="237" t="str">
        <f t="shared" si="126"/>
        <v/>
      </c>
      <c r="AF800" s="198">
        <f t="shared" si="128"/>
        <v>0</v>
      </c>
      <c r="AG800" s="239">
        <f t="shared" si="129"/>
        <v>0</v>
      </c>
    </row>
    <row r="801" spans="1:33">
      <c r="A801" s="228"/>
      <c r="B801" s="176"/>
      <c r="C801" s="229"/>
      <c r="D801" s="230"/>
      <c r="E801" s="230"/>
      <c r="F801" s="230"/>
      <c r="G801" s="230"/>
      <c r="H801" s="231"/>
      <c r="I801" s="231"/>
      <c r="J801" s="232"/>
      <c r="K801" s="232"/>
      <c r="L801" s="232"/>
      <c r="M801" s="181">
        <f t="shared" si="127"/>
        <v>0</v>
      </c>
      <c r="N801" s="181">
        <f>IF(H801="",0,H801*I801*'Avoided Water Savings Cost'!$C$16)</f>
        <v>0</v>
      </c>
      <c r="O801" s="545">
        <f>IF(C801="",0,IF($B$3="NYSEG",C801/(1-'Avoided Electric Costs 2020'!$W$21),IF($B$3="RG&amp;E",C801/(1-'Avoided Electric Costs 2020'!$X$21),"")))</f>
        <v>0</v>
      </c>
      <c r="P801" s="546">
        <f>IF(D801="",0,IF($B$3="NYSEG",D801/(1-'Avoided Electric Costs 2020'!$W$21),IF($B$3="RG&amp;E",D801/(1-'Avoided Electric Costs 2020'!$X$21),"")))</f>
        <v>0</v>
      </c>
      <c r="Q801" s="546">
        <f>IF(E801="",0,IF($B$3="NYSEG",E801/(1-'Avoided Natural Gas Costs 2020'!$J$34),IF($B$3="RG&amp;E",E801/(1-'Avoided Natural Gas Costs 2020'!$K$34),"")))</f>
        <v>0</v>
      </c>
      <c r="R801" s="233" t="str">
        <f>IFERROR(IF(P801*'BCA Inputs'!$C$1+Q801*'BCA Inputs'!$C$2+F801*'BCA Inputs'!$C$2+G801*'BCA Inputs'!$C$2=0,"",P801*'BCA Inputs'!$C$1+Q801*'BCA Inputs'!$C$2+F801*'BCA Inputs'!$C$2+G801*'BCA Inputs'!$C$2),"")</f>
        <v/>
      </c>
      <c r="S801" s="181" t="str">
        <f t="shared" si="120"/>
        <v/>
      </c>
      <c r="T801" s="181" t="str">
        <f>IFERROR(IF($B$3="NYSEG",(INDEX('BCA Inputs'!$N$14:$N$54,MATCH(I801,'BCA Inputs'!$M$14:$M$54,0))*P801+INDEX('BCA Inputs'!$O$14:$O$54,MATCH(I801,'BCA Inputs'!$M$14:$M$54,0))*O801+INDEX('BCA Inputs'!P:P,MATCH(I801,'BCA Inputs'!M:M,0))*Q801+INDEX('BCA Inputs'!Q:Q,MATCH(I801,'BCA Inputs'!M:M,0))*F801+INDEX('BCA Inputs'!R:R,MATCH(I801,'BCA Inputs'!M:M,0))*G801)+L801+N801,IF($B$3="RG&amp;E",(INDEX('BCA Inputs'!$AX$14:$AX$54,MATCH(I801,'BCA Inputs'!$AW$14:$AW$54,0))*P801+INDEX('BCA Inputs'!$AY$14:$AY$54,MATCH(I801,'BCA Inputs'!$AW$14:$AW$54,0))*O801+INDEX('BCA Inputs'!$AZ$14:$AZ$54,MATCH(I801,'BCA Inputs'!$AW$14:$AW$54,0))*Q801+INDEX('BCA Inputs'!$BA$14:$BA$54,MATCH(I801,'BCA Inputs'!$AW$14:$AW$54,0))*F801+INDEX('BCA Inputs'!$BB$14:$BB$54,MATCH(I801,'BCA Inputs'!$AW$14:$AW$54,0))*G801)+L801+N801,"")),"")</f>
        <v/>
      </c>
      <c r="U801" s="234" t="str">
        <f t="shared" si="121"/>
        <v/>
      </c>
      <c r="V801" s="234" t="str">
        <f t="shared" si="122"/>
        <v/>
      </c>
      <c r="W801" s="234" t="str">
        <f t="shared" si="123"/>
        <v/>
      </c>
      <c r="Y801" s="235" t="str">
        <f t="shared" si="124"/>
        <v/>
      </c>
      <c r="Z801" s="236" t="str">
        <f>IFERROR(IF($B$3="NYSEG",INDEX('BCA Inputs'!$X$14:$X$54,MATCH(I801,'BCA Inputs'!$M$14:$M$54,0))*P801+INDEX('BCA Inputs'!$Y$14:$Y$54,MATCH(I801,'BCA Inputs'!$M$14:$M$54,0))*O801+INDEX('BCA Inputs'!$Z$14:$Z$54,MATCH(I801,'BCA Inputs'!$M$14:$M$54,0))*Q801+INDEX('BCA Inputs'!$AA$14:$AA$54,MATCH(I801,'BCA Inputs'!$M$14:$M$54,0))*F801+INDEX('BCA Inputs'!$AB$14:$AB$54,MATCH(I801,'BCA Inputs'!$M$14:$M$54,0))*G801,IF($B$3="RG&amp;E",INDEX('BCA Inputs'!$BG$14:$BG$54,MATCH(I801,'BCA Inputs'!$AW$14:$AW$54,0))*P801+INDEX('BCA Inputs'!$BH$14:$BH$54,MATCH(I801,'BCA Inputs'!$AW$14:$AW$54,0))*O801+INDEX('BCA Inputs'!$BI$14:$BI$54,MATCH(I801,'BCA Inputs'!$AW$14:$AW$54,0))*Q801+INDEX('BCA Inputs'!$BJ$14:$BJ$54,MATCH(I801,'BCA Inputs'!$AW$14:$AW$54,0))*F801+INDEX('BCA Inputs'!$BK$14:$BK$54,MATCH(I801,'BCA Inputs'!$AW$14:$AW$54,0))*G801,"")),"")</f>
        <v/>
      </c>
      <c r="AA801" s="237" t="str">
        <f t="shared" si="125"/>
        <v/>
      </c>
      <c r="AC801" s="238" t="str">
        <f>IFERROR((K801+R801)+IF($B$3="NYSEG",INDEX('BCA Inputs'!$AI$14:$AI$54,MATCH(I801,'BCA Inputs'!$M$14:$M$54,0))*P801+INDEX('BCA Inputs'!$AJ$14:$AJ$54,MATCH(I801,'BCA Inputs'!$M$14:$M$54,0))*Q801,IF($B$3="RG&amp;E",INDEX('BCA Inputs'!$BR$14:$BR$54,MATCH(I801,'BCA Inputs'!$AW$14:$AW$54,0))*P801+INDEX('BCA Inputs'!$BS$14:$BS$54,MATCH(I801,'BCA Inputs'!$AW$14:$AW$54,0))*Q801,"")),"")</f>
        <v/>
      </c>
      <c r="AD801" s="181" t="str">
        <f>IFERROR(IF($B$3="NYSEG",INDEX('BCA Inputs'!$AD$14:$AD$54,MATCH(I801,'BCA Inputs'!$M$14:$M$54,0))*P801+INDEX('BCA Inputs'!$AE$14:$AE$54,MATCH(I801,'BCA Inputs'!$M$14:$M$54,0))*O801+INDEX('BCA Inputs'!$AF$14:$AF$54,MATCH(I801,'BCA Inputs'!$M$14:$M$54,0))*Q801+INDEX('BCA Inputs'!$AG$14:$AG$54,MATCH(I801,'BCA Inputs'!$M$14:$M$54,0))*F801+INDEX('BCA Inputs'!$AH$14:$AH$54,MATCH(I801,'BCA Inputs'!$M$14:$M$54,0))*G801,IF($B$3="RG&amp;E",INDEX('BCA Inputs'!$BM$14:$BM$54,MATCH(I801,'BCA Inputs'!$AW$14:$AW$54,0))*P801+INDEX('BCA Inputs'!$BN$14:$BN$54,MATCH(I801,'BCA Inputs'!$AW$14:$AW$54,0))*O801+INDEX('BCA Inputs'!$BO$14:$BO$54,MATCH(I801,'BCA Inputs'!$AW$14:$AW$54,0))*Q801+INDEX('BCA Inputs'!$BP$14:$BP$54,MATCH(I801,'BCA Inputs'!$AW$14:$AW$54,0))*F801+INDEX('BCA Inputs'!$BQ$14:$BQ$54,MATCH(I801,'BCA Inputs'!$AW$14:$AW$54,0))*G801,"")),"")</f>
        <v/>
      </c>
      <c r="AE801" s="237" t="str">
        <f t="shared" si="126"/>
        <v/>
      </c>
      <c r="AF801" s="198">
        <f t="shared" si="128"/>
        <v>0</v>
      </c>
      <c r="AG801" s="239">
        <f t="shared" si="129"/>
        <v>0</v>
      </c>
    </row>
    <row r="802" spans="1:33">
      <c r="A802" s="228"/>
      <c r="B802" s="176"/>
      <c r="C802" s="229"/>
      <c r="D802" s="230"/>
      <c r="E802" s="230"/>
      <c r="F802" s="230"/>
      <c r="G802" s="230"/>
      <c r="H802" s="231"/>
      <c r="I802" s="231"/>
      <c r="J802" s="232"/>
      <c r="K802" s="232"/>
      <c r="L802" s="232"/>
      <c r="M802" s="181">
        <f t="shared" si="127"/>
        <v>0</v>
      </c>
      <c r="N802" s="181">
        <f>IF(H802="",0,H802*I802*'Avoided Water Savings Cost'!$C$16)</f>
        <v>0</v>
      </c>
      <c r="O802" s="545">
        <f>IF(C802="",0,IF($B$3="NYSEG",C802/(1-'Avoided Electric Costs 2020'!$W$21),IF($B$3="RG&amp;E",C802/(1-'Avoided Electric Costs 2020'!$X$21),"")))</f>
        <v>0</v>
      </c>
      <c r="P802" s="546">
        <f>IF(D802="",0,IF($B$3="NYSEG",D802/(1-'Avoided Electric Costs 2020'!$W$21),IF($B$3="RG&amp;E",D802/(1-'Avoided Electric Costs 2020'!$X$21),"")))</f>
        <v>0</v>
      </c>
      <c r="Q802" s="546">
        <f>IF(E802="",0,IF($B$3="NYSEG",E802/(1-'Avoided Natural Gas Costs 2020'!$J$34),IF($B$3="RG&amp;E",E802/(1-'Avoided Natural Gas Costs 2020'!$K$34),"")))</f>
        <v>0</v>
      </c>
      <c r="R802" s="233" t="str">
        <f>IFERROR(IF(P802*'BCA Inputs'!$C$1+Q802*'BCA Inputs'!$C$2+F802*'BCA Inputs'!$C$2+G802*'BCA Inputs'!$C$2=0,"",P802*'BCA Inputs'!$C$1+Q802*'BCA Inputs'!$C$2+F802*'BCA Inputs'!$C$2+G802*'BCA Inputs'!$C$2),"")</f>
        <v/>
      </c>
      <c r="S802" s="181" t="str">
        <f t="shared" si="120"/>
        <v/>
      </c>
      <c r="T802" s="181" t="str">
        <f>IFERROR(IF($B$3="NYSEG",(INDEX('BCA Inputs'!$N$14:$N$54,MATCH(I802,'BCA Inputs'!$M$14:$M$54,0))*P802+INDEX('BCA Inputs'!$O$14:$O$54,MATCH(I802,'BCA Inputs'!$M$14:$M$54,0))*O802+INDEX('BCA Inputs'!P:P,MATCH(I802,'BCA Inputs'!M:M,0))*Q802+INDEX('BCA Inputs'!Q:Q,MATCH(I802,'BCA Inputs'!M:M,0))*F802+INDEX('BCA Inputs'!R:R,MATCH(I802,'BCA Inputs'!M:M,0))*G802)+L802+N802,IF($B$3="RG&amp;E",(INDEX('BCA Inputs'!$AX$14:$AX$54,MATCH(I802,'BCA Inputs'!$AW$14:$AW$54,0))*P802+INDEX('BCA Inputs'!$AY$14:$AY$54,MATCH(I802,'BCA Inputs'!$AW$14:$AW$54,0))*O802+INDEX('BCA Inputs'!$AZ$14:$AZ$54,MATCH(I802,'BCA Inputs'!$AW$14:$AW$54,0))*Q802+INDEX('BCA Inputs'!$BA$14:$BA$54,MATCH(I802,'BCA Inputs'!$AW$14:$AW$54,0))*F802+INDEX('BCA Inputs'!$BB$14:$BB$54,MATCH(I802,'BCA Inputs'!$AW$14:$AW$54,0))*G802)+L802+N802,"")),"")</f>
        <v/>
      </c>
      <c r="U802" s="234" t="str">
        <f t="shared" si="121"/>
        <v/>
      </c>
      <c r="V802" s="234" t="str">
        <f t="shared" si="122"/>
        <v/>
      </c>
      <c r="W802" s="234" t="str">
        <f t="shared" si="123"/>
        <v/>
      </c>
      <c r="Y802" s="235" t="str">
        <f t="shared" si="124"/>
        <v/>
      </c>
      <c r="Z802" s="236" t="str">
        <f>IFERROR(IF($B$3="NYSEG",INDEX('BCA Inputs'!$X$14:$X$54,MATCH(I802,'BCA Inputs'!$M$14:$M$54,0))*P802+INDEX('BCA Inputs'!$Y$14:$Y$54,MATCH(I802,'BCA Inputs'!$M$14:$M$54,0))*O802+INDEX('BCA Inputs'!$Z$14:$Z$54,MATCH(I802,'BCA Inputs'!$M$14:$M$54,0))*Q802+INDEX('BCA Inputs'!$AA$14:$AA$54,MATCH(I802,'BCA Inputs'!$M$14:$M$54,0))*F802+INDEX('BCA Inputs'!$AB$14:$AB$54,MATCH(I802,'BCA Inputs'!$M$14:$M$54,0))*G802,IF($B$3="RG&amp;E",INDEX('BCA Inputs'!$BG$14:$BG$54,MATCH(I802,'BCA Inputs'!$AW$14:$AW$54,0))*P802+INDEX('BCA Inputs'!$BH$14:$BH$54,MATCH(I802,'BCA Inputs'!$AW$14:$AW$54,0))*O802+INDEX('BCA Inputs'!$BI$14:$BI$54,MATCH(I802,'BCA Inputs'!$AW$14:$AW$54,0))*Q802+INDEX('BCA Inputs'!$BJ$14:$BJ$54,MATCH(I802,'BCA Inputs'!$AW$14:$AW$54,0))*F802+INDEX('BCA Inputs'!$BK$14:$BK$54,MATCH(I802,'BCA Inputs'!$AW$14:$AW$54,0))*G802,"")),"")</f>
        <v/>
      </c>
      <c r="AA802" s="237" t="str">
        <f t="shared" si="125"/>
        <v/>
      </c>
      <c r="AC802" s="238" t="str">
        <f>IFERROR((K802+R802)+IF($B$3="NYSEG",INDEX('BCA Inputs'!$AI$14:$AI$54,MATCH(I802,'BCA Inputs'!$M$14:$M$54,0))*P802+INDEX('BCA Inputs'!$AJ$14:$AJ$54,MATCH(I802,'BCA Inputs'!$M$14:$M$54,0))*Q802,IF($B$3="RG&amp;E",INDEX('BCA Inputs'!$BR$14:$BR$54,MATCH(I802,'BCA Inputs'!$AW$14:$AW$54,0))*P802+INDEX('BCA Inputs'!$BS$14:$BS$54,MATCH(I802,'BCA Inputs'!$AW$14:$AW$54,0))*Q802,"")),"")</f>
        <v/>
      </c>
      <c r="AD802" s="181" t="str">
        <f>IFERROR(IF($B$3="NYSEG",INDEX('BCA Inputs'!$AD$14:$AD$54,MATCH(I802,'BCA Inputs'!$M$14:$M$54,0))*P802+INDEX('BCA Inputs'!$AE$14:$AE$54,MATCH(I802,'BCA Inputs'!$M$14:$M$54,0))*O802+INDEX('BCA Inputs'!$AF$14:$AF$54,MATCH(I802,'BCA Inputs'!$M$14:$M$54,0))*Q802+INDEX('BCA Inputs'!$AG$14:$AG$54,MATCH(I802,'BCA Inputs'!$M$14:$M$54,0))*F802+INDEX('BCA Inputs'!$AH$14:$AH$54,MATCH(I802,'BCA Inputs'!$M$14:$M$54,0))*G802,IF($B$3="RG&amp;E",INDEX('BCA Inputs'!$BM$14:$BM$54,MATCH(I802,'BCA Inputs'!$AW$14:$AW$54,0))*P802+INDEX('BCA Inputs'!$BN$14:$BN$54,MATCH(I802,'BCA Inputs'!$AW$14:$AW$54,0))*O802+INDEX('BCA Inputs'!$BO$14:$BO$54,MATCH(I802,'BCA Inputs'!$AW$14:$AW$54,0))*Q802+INDEX('BCA Inputs'!$BP$14:$BP$54,MATCH(I802,'BCA Inputs'!$AW$14:$AW$54,0))*F802+INDEX('BCA Inputs'!$BQ$14:$BQ$54,MATCH(I802,'BCA Inputs'!$AW$14:$AW$54,0))*G802,"")),"")</f>
        <v/>
      </c>
      <c r="AE802" s="237" t="str">
        <f t="shared" si="126"/>
        <v/>
      </c>
      <c r="AF802" s="198">
        <f t="shared" si="128"/>
        <v>0</v>
      </c>
      <c r="AG802" s="239">
        <f t="shared" si="129"/>
        <v>0</v>
      </c>
    </row>
    <row r="803" spans="1:33">
      <c r="A803" s="228"/>
      <c r="B803" s="176"/>
      <c r="C803" s="229"/>
      <c r="D803" s="230"/>
      <c r="E803" s="230"/>
      <c r="F803" s="230"/>
      <c r="G803" s="230"/>
      <c r="H803" s="231"/>
      <c r="I803" s="231"/>
      <c r="J803" s="232"/>
      <c r="K803" s="232"/>
      <c r="L803" s="232"/>
      <c r="M803" s="181">
        <f t="shared" si="127"/>
        <v>0</v>
      </c>
      <c r="N803" s="181">
        <f>IF(H803="",0,H803*I803*'Avoided Water Savings Cost'!$C$16)</f>
        <v>0</v>
      </c>
      <c r="O803" s="545">
        <f>IF(C803="",0,IF($B$3="NYSEG",C803/(1-'Avoided Electric Costs 2020'!$W$21),IF($B$3="RG&amp;E",C803/(1-'Avoided Electric Costs 2020'!$X$21),"")))</f>
        <v>0</v>
      </c>
      <c r="P803" s="546">
        <f>IF(D803="",0,IF($B$3="NYSEG",D803/(1-'Avoided Electric Costs 2020'!$W$21),IF($B$3="RG&amp;E",D803/(1-'Avoided Electric Costs 2020'!$X$21),"")))</f>
        <v>0</v>
      </c>
      <c r="Q803" s="546">
        <f>IF(E803="",0,IF($B$3="NYSEG",E803/(1-'Avoided Natural Gas Costs 2020'!$J$34),IF($B$3="RG&amp;E",E803/(1-'Avoided Natural Gas Costs 2020'!$K$34),"")))</f>
        <v>0</v>
      </c>
      <c r="R803" s="233" t="str">
        <f>IFERROR(IF(P803*'BCA Inputs'!$C$1+Q803*'BCA Inputs'!$C$2+F803*'BCA Inputs'!$C$2+G803*'BCA Inputs'!$C$2=0,"",P803*'BCA Inputs'!$C$1+Q803*'BCA Inputs'!$C$2+F803*'BCA Inputs'!$C$2+G803*'BCA Inputs'!$C$2),"")</f>
        <v/>
      </c>
      <c r="S803" s="181" t="str">
        <f t="shared" si="120"/>
        <v/>
      </c>
      <c r="T803" s="181" t="str">
        <f>IFERROR(IF($B$3="NYSEG",(INDEX('BCA Inputs'!$N$14:$N$54,MATCH(I803,'BCA Inputs'!$M$14:$M$54,0))*P803+INDEX('BCA Inputs'!$O$14:$O$54,MATCH(I803,'BCA Inputs'!$M$14:$M$54,0))*O803+INDEX('BCA Inputs'!P:P,MATCH(I803,'BCA Inputs'!M:M,0))*Q803+INDEX('BCA Inputs'!Q:Q,MATCH(I803,'BCA Inputs'!M:M,0))*F803+INDEX('BCA Inputs'!R:R,MATCH(I803,'BCA Inputs'!M:M,0))*G803)+L803+N803,IF($B$3="RG&amp;E",(INDEX('BCA Inputs'!$AX$14:$AX$54,MATCH(I803,'BCA Inputs'!$AW$14:$AW$54,0))*P803+INDEX('BCA Inputs'!$AY$14:$AY$54,MATCH(I803,'BCA Inputs'!$AW$14:$AW$54,0))*O803+INDEX('BCA Inputs'!$AZ$14:$AZ$54,MATCH(I803,'BCA Inputs'!$AW$14:$AW$54,0))*Q803+INDEX('BCA Inputs'!$BA$14:$BA$54,MATCH(I803,'BCA Inputs'!$AW$14:$AW$54,0))*F803+INDEX('BCA Inputs'!$BB$14:$BB$54,MATCH(I803,'BCA Inputs'!$AW$14:$AW$54,0))*G803)+L803+N803,"")),"")</f>
        <v/>
      </c>
      <c r="U803" s="234" t="str">
        <f t="shared" si="121"/>
        <v/>
      </c>
      <c r="V803" s="234" t="str">
        <f t="shared" si="122"/>
        <v/>
      </c>
      <c r="W803" s="234" t="str">
        <f t="shared" si="123"/>
        <v/>
      </c>
      <c r="Y803" s="235" t="str">
        <f t="shared" si="124"/>
        <v/>
      </c>
      <c r="Z803" s="236" t="str">
        <f>IFERROR(IF($B$3="NYSEG",INDEX('BCA Inputs'!$X$14:$X$54,MATCH(I803,'BCA Inputs'!$M$14:$M$54,0))*P803+INDEX('BCA Inputs'!$Y$14:$Y$54,MATCH(I803,'BCA Inputs'!$M$14:$M$54,0))*O803+INDEX('BCA Inputs'!$Z$14:$Z$54,MATCH(I803,'BCA Inputs'!$M$14:$M$54,0))*Q803+INDEX('BCA Inputs'!$AA$14:$AA$54,MATCH(I803,'BCA Inputs'!$M$14:$M$54,0))*F803+INDEX('BCA Inputs'!$AB$14:$AB$54,MATCH(I803,'BCA Inputs'!$M$14:$M$54,0))*G803,IF($B$3="RG&amp;E",INDEX('BCA Inputs'!$BG$14:$BG$54,MATCH(I803,'BCA Inputs'!$AW$14:$AW$54,0))*P803+INDEX('BCA Inputs'!$BH$14:$BH$54,MATCH(I803,'BCA Inputs'!$AW$14:$AW$54,0))*O803+INDEX('BCA Inputs'!$BI$14:$BI$54,MATCH(I803,'BCA Inputs'!$AW$14:$AW$54,0))*Q803+INDEX('BCA Inputs'!$BJ$14:$BJ$54,MATCH(I803,'BCA Inputs'!$AW$14:$AW$54,0))*F803+INDEX('BCA Inputs'!$BK$14:$BK$54,MATCH(I803,'BCA Inputs'!$AW$14:$AW$54,0))*G803,"")),"")</f>
        <v/>
      </c>
      <c r="AA803" s="237" t="str">
        <f t="shared" si="125"/>
        <v/>
      </c>
      <c r="AC803" s="238" t="str">
        <f>IFERROR((K803+R803)+IF($B$3="NYSEG",INDEX('BCA Inputs'!$AI$14:$AI$54,MATCH(I803,'BCA Inputs'!$M$14:$M$54,0))*P803+INDEX('BCA Inputs'!$AJ$14:$AJ$54,MATCH(I803,'BCA Inputs'!$M$14:$M$54,0))*Q803,IF($B$3="RG&amp;E",INDEX('BCA Inputs'!$BR$14:$BR$54,MATCH(I803,'BCA Inputs'!$AW$14:$AW$54,0))*P803+INDEX('BCA Inputs'!$BS$14:$BS$54,MATCH(I803,'BCA Inputs'!$AW$14:$AW$54,0))*Q803,"")),"")</f>
        <v/>
      </c>
      <c r="AD803" s="181" t="str">
        <f>IFERROR(IF($B$3="NYSEG",INDEX('BCA Inputs'!$AD$14:$AD$54,MATCH(I803,'BCA Inputs'!$M$14:$M$54,0))*P803+INDEX('BCA Inputs'!$AE$14:$AE$54,MATCH(I803,'BCA Inputs'!$M$14:$M$54,0))*O803+INDEX('BCA Inputs'!$AF$14:$AF$54,MATCH(I803,'BCA Inputs'!$M$14:$M$54,0))*Q803+INDEX('BCA Inputs'!$AG$14:$AG$54,MATCH(I803,'BCA Inputs'!$M$14:$M$54,0))*F803+INDEX('BCA Inputs'!$AH$14:$AH$54,MATCH(I803,'BCA Inputs'!$M$14:$M$54,0))*G803,IF($B$3="RG&amp;E",INDEX('BCA Inputs'!$BM$14:$BM$54,MATCH(I803,'BCA Inputs'!$AW$14:$AW$54,0))*P803+INDEX('BCA Inputs'!$BN$14:$BN$54,MATCH(I803,'BCA Inputs'!$AW$14:$AW$54,0))*O803+INDEX('BCA Inputs'!$BO$14:$BO$54,MATCH(I803,'BCA Inputs'!$AW$14:$AW$54,0))*Q803+INDEX('BCA Inputs'!$BP$14:$BP$54,MATCH(I803,'BCA Inputs'!$AW$14:$AW$54,0))*F803+INDEX('BCA Inputs'!$BQ$14:$BQ$54,MATCH(I803,'BCA Inputs'!$AW$14:$AW$54,0))*G803,"")),"")</f>
        <v/>
      </c>
      <c r="AE803" s="237" t="str">
        <f t="shared" si="126"/>
        <v/>
      </c>
      <c r="AF803" s="198">
        <f t="shared" si="128"/>
        <v>0</v>
      </c>
      <c r="AG803" s="239">
        <f t="shared" si="129"/>
        <v>0</v>
      </c>
    </row>
    <row r="804" spans="1:33">
      <c r="A804" s="228"/>
      <c r="B804" s="176"/>
      <c r="C804" s="229"/>
      <c r="D804" s="230"/>
      <c r="E804" s="230"/>
      <c r="F804" s="230"/>
      <c r="G804" s="230"/>
      <c r="H804" s="231"/>
      <c r="I804" s="231"/>
      <c r="J804" s="232"/>
      <c r="K804" s="232"/>
      <c r="L804" s="232"/>
      <c r="M804" s="181">
        <f t="shared" si="127"/>
        <v>0</v>
      </c>
      <c r="N804" s="181">
        <f>IF(H804="",0,H804*I804*'Avoided Water Savings Cost'!$C$16)</f>
        <v>0</v>
      </c>
      <c r="O804" s="545">
        <f>IF(C804="",0,IF($B$3="NYSEG",C804/(1-'Avoided Electric Costs 2020'!$W$21),IF($B$3="RG&amp;E",C804/(1-'Avoided Electric Costs 2020'!$X$21),"")))</f>
        <v>0</v>
      </c>
      <c r="P804" s="546">
        <f>IF(D804="",0,IF($B$3="NYSEG",D804/(1-'Avoided Electric Costs 2020'!$W$21),IF($B$3="RG&amp;E",D804/(1-'Avoided Electric Costs 2020'!$X$21),"")))</f>
        <v>0</v>
      </c>
      <c r="Q804" s="546">
        <f>IF(E804="",0,IF($B$3="NYSEG",E804/(1-'Avoided Natural Gas Costs 2020'!$J$34),IF($B$3="RG&amp;E",E804/(1-'Avoided Natural Gas Costs 2020'!$K$34),"")))</f>
        <v>0</v>
      </c>
      <c r="R804" s="233" t="str">
        <f>IFERROR(IF(P804*'BCA Inputs'!$C$1+Q804*'BCA Inputs'!$C$2+F804*'BCA Inputs'!$C$2+G804*'BCA Inputs'!$C$2=0,"",P804*'BCA Inputs'!$C$1+Q804*'BCA Inputs'!$C$2+F804*'BCA Inputs'!$C$2+G804*'BCA Inputs'!$C$2),"")</f>
        <v/>
      </c>
      <c r="S804" s="181" t="str">
        <f t="shared" si="120"/>
        <v/>
      </c>
      <c r="T804" s="181" t="str">
        <f>IFERROR(IF($B$3="NYSEG",(INDEX('BCA Inputs'!$N$14:$N$54,MATCH(I804,'BCA Inputs'!$M$14:$M$54,0))*P804+INDEX('BCA Inputs'!$O$14:$O$54,MATCH(I804,'BCA Inputs'!$M$14:$M$54,0))*O804+INDEX('BCA Inputs'!P:P,MATCH(I804,'BCA Inputs'!M:M,0))*Q804+INDEX('BCA Inputs'!Q:Q,MATCH(I804,'BCA Inputs'!M:M,0))*F804+INDEX('BCA Inputs'!R:R,MATCH(I804,'BCA Inputs'!M:M,0))*G804)+L804+N804,IF($B$3="RG&amp;E",(INDEX('BCA Inputs'!$AX$14:$AX$54,MATCH(I804,'BCA Inputs'!$AW$14:$AW$54,0))*P804+INDEX('BCA Inputs'!$AY$14:$AY$54,MATCH(I804,'BCA Inputs'!$AW$14:$AW$54,0))*O804+INDEX('BCA Inputs'!$AZ$14:$AZ$54,MATCH(I804,'BCA Inputs'!$AW$14:$AW$54,0))*Q804+INDEX('BCA Inputs'!$BA$14:$BA$54,MATCH(I804,'BCA Inputs'!$AW$14:$AW$54,0))*F804+INDEX('BCA Inputs'!$BB$14:$BB$54,MATCH(I804,'BCA Inputs'!$AW$14:$AW$54,0))*G804)+L804+N804,"")),"")</f>
        <v/>
      </c>
      <c r="U804" s="234" t="str">
        <f t="shared" si="121"/>
        <v/>
      </c>
      <c r="V804" s="234" t="str">
        <f t="shared" si="122"/>
        <v/>
      </c>
      <c r="W804" s="234" t="str">
        <f t="shared" si="123"/>
        <v/>
      </c>
      <c r="Y804" s="235" t="str">
        <f t="shared" si="124"/>
        <v/>
      </c>
      <c r="Z804" s="236" t="str">
        <f>IFERROR(IF($B$3="NYSEG",INDEX('BCA Inputs'!$X$14:$X$54,MATCH(I804,'BCA Inputs'!$M$14:$M$54,0))*P804+INDEX('BCA Inputs'!$Y$14:$Y$54,MATCH(I804,'BCA Inputs'!$M$14:$M$54,0))*O804+INDEX('BCA Inputs'!$Z$14:$Z$54,MATCH(I804,'BCA Inputs'!$M$14:$M$54,0))*Q804+INDEX('BCA Inputs'!$AA$14:$AA$54,MATCH(I804,'BCA Inputs'!$M$14:$M$54,0))*F804+INDEX('BCA Inputs'!$AB$14:$AB$54,MATCH(I804,'BCA Inputs'!$M$14:$M$54,0))*G804,IF($B$3="RG&amp;E",INDEX('BCA Inputs'!$BG$14:$BG$54,MATCH(I804,'BCA Inputs'!$AW$14:$AW$54,0))*P804+INDEX('BCA Inputs'!$BH$14:$BH$54,MATCH(I804,'BCA Inputs'!$AW$14:$AW$54,0))*O804+INDEX('BCA Inputs'!$BI$14:$BI$54,MATCH(I804,'BCA Inputs'!$AW$14:$AW$54,0))*Q804+INDEX('BCA Inputs'!$BJ$14:$BJ$54,MATCH(I804,'BCA Inputs'!$AW$14:$AW$54,0))*F804+INDEX('BCA Inputs'!$BK$14:$BK$54,MATCH(I804,'BCA Inputs'!$AW$14:$AW$54,0))*G804,"")),"")</f>
        <v/>
      </c>
      <c r="AA804" s="237" t="str">
        <f t="shared" si="125"/>
        <v/>
      </c>
      <c r="AC804" s="238" t="str">
        <f>IFERROR((K804+R804)+IF($B$3="NYSEG",INDEX('BCA Inputs'!$AI$14:$AI$54,MATCH(I804,'BCA Inputs'!$M$14:$M$54,0))*P804+INDEX('BCA Inputs'!$AJ$14:$AJ$54,MATCH(I804,'BCA Inputs'!$M$14:$M$54,0))*Q804,IF($B$3="RG&amp;E",INDEX('BCA Inputs'!$BR$14:$BR$54,MATCH(I804,'BCA Inputs'!$AW$14:$AW$54,0))*P804+INDEX('BCA Inputs'!$BS$14:$BS$54,MATCH(I804,'BCA Inputs'!$AW$14:$AW$54,0))*Q804,"")),"")</f>
        <v/>
      </c>
      <c r="AD804" s="181" t="str">
        <f>IFERROR(IF($B$3="NYSEG",INDEX('BCA Inputs'!$AD$14:$AD$54,MATCH(I804,'BCA Inputs'!$M$14:$M$54,0))*P804+INDEX('BCA Inputs'!$AE$14:$AE$54,MATCH(I804,'BCA Inputs'!$M$14:$M$54,0))*O804+INDEX('BCA Inputs'!$AF$14:$AF$54,MATCH(I804,'BCA Inputs'!$M$14:$M$54,0))*Q804+INDEX('BCA Inputs'!$AG$14:$AG$54,MATCH(I804,'BCA Inputs'!$M$14:$M$54,0))*F804+INDEX('BCA Inputs'!$AH$14:$AH$54,MATCH(I804,'BCA Inputs'!$M$14:$M$54,0))*G804,IF($B$3="RG&amp;E",INDEX('BCA Inputs'!$BM$14:$BM$54,MATCH(I804,'BCA Inputs'!$AW$14:$AW$54,0))*P804+INDEX('BCA Inputs'!$BN$14:$BN$54,MATCH(I804,'BCA Inputs'!$AW$14:$AW$54,0))*O804+INDEX('BCA Inputs'!$BO$14:$BO$54,MATCH(I804,'BCA Inputs'!$AW$14:$AW$54,0))*Q804+INDEX('BCA Inputs'!$BP$14:$BP$54,MATCH(I804,'BCA Inputs'!$AW$14:$AW$54,0))*F804+INDEX('BCA Inputs'!$BQ$14:$BQ$54,MATCH(I804,'BCA Inputs'!$AW$14:$AW$54,0))*G804,"")),"")</f>
        <v/>
      </c>
      <c r="AE804" s="237" t="str">
        <f t="shared" si="126"/>
        <v/>
      </c>
      <c r="AF804" s="198">
        <f t="shared" si="128"/>
        <v>0</v>
      </c>
      <c r="AG804" s="239">
        <f t="shared" si="129"/>
        <v>0</v>
      </c>
    </row>
    <row r="805" spans="1:33">
      <c r="A805" s="228"/>
      <c r="B805" s="176"/>
      <c r="C805" s="229"/>
      <c r="D805" s="230"/>
      <c r="E805" s="230"/>
      <c r="F805" s="230"/>
      <c r="G805" s="230"/>
      <c r="H805" s="231"/>
      <c r="I805" s="231"/>
      <c r="J805" s="232"/>
      <c r="K805" s="232"/>
      <c r="L805" s="232"/>
      <c r="M805" s="181">
        <f t="shared" si="127"/>
        <v>0</v>
      </c>
      <c r="N805" s="181">
        <f>IF(H805="",0,H805*I805*'Avoided Water Savings Cost'!$C$16)</f>
        <v>0</v>
      </c>
      <c r="O805" s="545">
        <f>IF(C805="",0,IF($B$3="NYSEG",C805/(1-'Avoided Electric Costs 2020'!$W$21),IF($B$3="RG&amp;E",C805/(1-'Avoided Electric Costs 2020'!$X$21),"")))</f>
        <v>0</v>
      </c>
      <c r="P805" s="546">
        <f>IF(D805="",0,IF($B$3="NYSEG",D805/(1-'Avoided Electric Costs 2020'!$W$21),IF($B$3="RG&amp;E",D805/(1-'Avoided Electric Costs 2020'!$X$21),"")))</f>
        <v>0</v>
      </c>
      <c r="Q805" s="546">
        <f>IF(E805="",0,IF($B$3="NYSEG",E805/(1-'Avoided Natural Gas Costs 2020'!$J$34),IF($B$3="RG&amp;E",E805/(1-'Avoided Natural Gas Costs 2020'!$K$34),"")))</f>
        <v>0</v>
      </c>
      <c r="R805" s="233" t="str">
        <f>IFERROR(IF(P805*'BCA Inputs'!$C$1+Q805*'BCA Inputs'!$C$2+F805*'BCA Inputs'!$C$2+G805*'BCA Inputs'!$C$2=0,"",P805*'BCA Inputs'!$C$1+Q805*'BCA Inputs'!$C$2+F805*'BCA Inputs'!$C$2+G805*'BCA Inputs'!$C$2),"")</f>
        <v/>
      </c>
      <c r="S805" s="181" t="str">
        <f t="shared" si="120"/>
        <v/>
      </c>
      <c r="T805" s="181" t="str">
        <f>IFERROR(IF($B$3="NYSEG",(INDEX('BCA Inputs'!$N$14:$N$54,MATCH(I805,'BCA Inputs'!$M$14:$M$54,0))*P805+INDEX('BCA Inputs'!$O$14:$O$54,MATCH(I805,'BCA Inputs'!$M$14:$M$54,0))*O805+INDEX('BCA Inputs'!P:P,MATCH(I805,'BCA Inputs'!M:M,0))*Q805+INDEX('BCA Inputs'!Q:Q,MATCH(I805,'BCA Inputs'!M:M,0))*F805+INDEX('BCA Inputs'!R:R,MATCH(I805,'BCA Inputs'!M:M,0))*G805)+L805+N805,IF($B$3="RG&amp;E",(INDEX('BCA Inputs'!$AX$14:$AX$54,MATCH(I805,'BCA Inputs'!$AW$14:$AW$54,0))*P805+INDEX('BCA Inputs'!$AY$14:$AY$54,MATCH(I805,'BCA Inputs'!$AW$14:$AW$54,0))*O805+INDEX('BCA Inputs'!$AZ$14:$AZ$54,MATCH(I805,'BCA Inputs'!$AW$14:$AW$54,0))*Q805+INDEX('BCA Inputs'!$BA$14:$BA$54,MATCH(I805,'BCA Inputs'!$AW$14:$AW$54,0))*F805+INDEX('BCA Inputs'!$BB$14:$BB$54,MATCH(I805,'BCA Inputs'!$AW$14:$AW$54,0))*G805)+L805+N805,"")),"")</f>
        <v/>
      </c>
      <c r="U805" s="234" t="str">
        <f t="shared" si="121"/>
        <v/>
      </c>
      <c r="V805" s="234" t="str">
        <f t="shared" si="122"/>
        <v/>
      </c>
      <c r="W805" s="234" t="str">
        <f t="shared" si="123"/>
        <v/>
      </c>
      <c r="Y805" s="235" t="str">
        <f t="shared" si="124"/>
        <v/>
      </c>
      <c r="Z805" s="236" t="str">
        <f>IFERROR(IF($B$3="NYSEG",INDEX('BCA Inputs'!$X$14:$X$54,MATCH(I805,'BCA Inputs'!$M$14:$M$54,0))*P805+INDEX('BCA Inputs'!$Y$14:$Y$54,MATCH(I805,'BCA Inputs'!$M$14:$M$54,0))*O805+INDEX('BCA Inputs'!$Z$14:$Z$54,MATCH(I805,'BCA Inputs'!$M$14:$M$54,0))*Q805+INDEX('BCA Inputs'!$AA$14:$AA$54,MATCH(I805,'BCA Inputs'!$M$14:$M$54,0))*F805+INDEX('BCA Inputs'!$AB$14:$AB$54,MATCH(I805,'BCA Inputs'!$M$14:$M$54,0))*G805,IF($B$3="RG&amp;E",INDEX('BCA Inputs'!$BG$14:$BG$54,MATCH(I805,'BCA Inputs'!$AW$14:$AW$54,0))*P805+INDEX('BCA Inputs'!$BH$14:$BH$54,MATCH(I805,'BCA Inputs'!$AW$14:$AW$54,0))*O805+INDEX('BCA Inputs'!$BI$14:$BI$54,MATCH(I805,'BCA Inputs'!$AW$14:$AW$54,0))*Q805+INDEX('BCA Inputs'!$BJ$14:$BJ$54,MATCH(I805,'BCA Inputs'!$AW$14:$AW$54,0))*F805+INDEX('BCA Inputs'!$BK$14:$BK$54,MATCH(I805,'BCA Inputs'!$AW$14:$AW$54,0))*G805,"")),"")</f>
        <v/>
      </c>
      <c r="AA805" s="237" t="str">
        <f t="shared" si="125"/>
        <v/>
      </c>
      <c r="AC805" s="238" t="str">
        <f>IFERROR((K805+R805)+IF($B$3="NYSEG",INDEX('BCA Inputs'!$AI$14:$AI$54,MATCH(I805,'BCA Inputs'!$M$14:$M$54,0))*P805+INDEX('BCA Inputs'!$AJ$14:$AJ$54,MATCH(I805,'BCA Inputs'!$M$14:$M$54,0))*Q805,IF($B$3="RG&amp;E",INDEX('BCA Inputs'!$BR$14:$BR$54,MATCH(I805,'BCA Inputs'!$AW$14:$AW$54,0))*P805+INDEX('BCA Inputs'!$BS$14:$BS$54,MATCH(I805,'BCA Inputs'!$AW$14:$AW$54,0))*Q805,"")),"")</f>
        <v/>
      </c>
      <c r="AD805" s="181" t="str">
        <f>IFERROR(IF($B$3="NYSEG",INDEX('BCA Inputs'!$AD$14:$AD$54,MATCH(I805,'BCA Inputs'!$M$14:$M$54,0))*P805+INDEX('BCA Inputs'!$AE$14:$AE$54,MATCH(I805,'BCA Inputs'!$M$14:$M$54,0))*O805+INDEX('BCA Inputs'!$AF$14:$AF$54,MATCH(I805,'BCA Inputs'!$M$14:$M$54,0))*Q805+INDEX('BCA Inputs'!$AG$14:$AG$54,MATCH(I805,'BCA Inputs'!$M$14:$M$54,0))*F805+INDEX('BCA Inputs'!$AH$14:$AH$54,MATCH(I805,'BCA Inputs'!$M$14:$M$54,0))*G805,IF($B$3="RG&amp;E",INDEX('BCA Inputs'!$BM$14:$BM$54,MATCH(I805,'BCA Inputs'!$AW$14:$AW$54,0))*P805+INDEX('BCA Inputs'!$BN$14:$BN$54,MATCH(I805,'BCA Inputs'!$AW$14:$AW$54,0))*O805+INDEX('BCA Inputs'!$BO$14:$BO$54,MATCH(I805,'BCA Inputs'!$AW$14:$AW$54,0))*Q805+INDEX('BCA Inputs'!$BP$14:$BP$54,MATCH(I805,'BCA Inputs'!$AW$14:$AW$54,0))*F805+INDEX('BCA Inputs'!$BQ$14:$BQ$54,MATCH(I805,'BCA Inputs'!$AW$14:$AW$54,0))*G805,"")),"")</f>
        <v/>
      </c>
      <c r="AE805" s="237" t="str">
        <f t="shared" si="126"/>
        <v/>
      </c>
      <c r="AF805" s="198">
        <f t="shared" si="128"/>
        <v>0</v>
      </c>
      <c r="AG805" s="239">
        <f t="shared" si="129"/>
        <v>0</v>
      </c>
    </row>
    <row r="806" spans="1:33">
      <c r="A806" s="228"/>
      <c r="B806" s="176"/>
      <c r="C806" s="229"/>
      <c r="D806" s="230"/>
      <c r="E806" s="230"/>
      <c r="F806" s="230"/>
      <c r="G806" s="230"/>
      <c r="H806" s="231"/>
      <c r="I806" s="231"/>
      <c r="J806" s="232"/>
      <c r="K806" s="232"/>
      <c r="L806" s="232"/>
      <c r="M806" s="181">
        <f t="shared" si="127"/>
        <v>0</v>
      </c>
      <c r="N806" s="181">
        <f>IF(H806="",0,H806*I806*'Avoided Water Savings Cost'!$C$16)</f>
        <v>0</v>
      </c>
      <c r="O806" s="545">
        <f>IF(C806="",0,IF($B$3="NYSEG",C806/(1-'Avoided Electric Costs 2020'!$W$21),IF($B$3="RG&amp;E",C806/(1-'Avoided Electric Costs 2020'!$X$21),"")))</f>
        <v>0</v>
      </c>
      <c r="P806" s="546">
        <f>IF(D806="",0,IF($B$3="NYSEG",D806/(1-'Avoided Electric Costs 2020'!$W$21),IF($B$3="RG&amp;E",D806/(1-'Avoided Electric Costs 2020'!$X$21),"")))</f>
        <v>0</v>
      </c>
      <c r="Q806" s="546">
        <f>IF(E806="",0,IF($B$3="NYSEG",E806/(1-'Avoided Natural Gas Costs 2020'!$J$34),IF($B$3="RG&amp;E",E806/(1-'Avoided Natural Gas Costs 2020'!$K$34),"")))</f>
        <v>0</v>
      </c>
      <c r="R806" s="233" t="str">
        <f>IFERROR(IF(P806*'BCA Inputs'!$C$1+Q806*'BCA Inputs'!$C$2+F806*'BCA Inputs'!$C$2+G806*'BCA Inputs'!$C$2=0,"",P806*'BCA Inputs'!$C$1+Q806*'BCA Inputs'!$C$2+F806*'BCA Inputs'!$C$2+G806*'BCA Inputs'!$C$2),"")</f>
        <v/>
      </c>
      <c r="S806" s="181" t="str">
        <f t="shared" si="120"/>
        <v/>
      </c>
      <c r="T806" s="181" t="str">
        <f>IFERROR(IF($B$3="NYSEG",(INDEX('BCA Inputs'!$N$14:$N$54,MATCH(I806,'BCA Inputs'!$M$14:$M$54,0))*P806+INDEX('BCA Inputs'!$O$14:$O$54,MATCH(I806,'BCA Inputs'!$M$14:$M$54,0))*O806+INDEX('BCA Inputs'!P:P,MATCH(I806,'BCA Inputs'!M:M,0))*Q806+INDEX('BCA Inputs'!Q:Q,MATCH(I806,'BCA Inputs'!M:M,0))*F806+INDEX('BCA Inputs'!R:R,MATCH(I806,'BCA Inputs'!M:M,0))*G806)+L806+N806,IF($B$3="RG&amp;E",(INDEX('BCA Inputs'!$AX$14:$AX$54,MATCH(I806,'BCA Inputs'!$AW$14:$AW$54,0))*P806+INDEX('BCA Inputs'!$AY$14:$AY$54,MATCH(I806,'BCA Inputs'!$AW$14:$AW$54,0))*O806+INDEX('BCA Inputs'!$AZ$14:$AZ$54,MATCH(I806,'BCA Inputs'!$AW$14:$AW$54,0))*Q806+INDEX('BCA Inputs'!$BA$14:$BA$54,MATCH(I806,'BCA Inputs'!$AW$14:$AW$54,0))*F806+INDEX('BCA Inputs'!$BB$14:$BB$54,MATCH(I806,'BCA Inputs'!$AW$14:$AW$54,0))*G806)+L806+N806,"")),"")</f>
        <v/>
      </c>
      <c r="U806" s="234" t="str">
        <f t="shared" si="121"/>
        <v/>
      </c>
      <c r="V806" s="234" t="str">
        <f t="shared" si="122"/>
        <v/>
      </c>
      <c r="W806" s="234" t="str">
        <f t="shared" si="123"/>
        <v/>
      </c>
      <c r="Y806" s="235" t="str">
        <f t="shared" si="124"/>
        <v/>
      </c>
      <c r="Z806" s="236" t="str">
        <f>IFERROR(IF($B$3="NYSEG",INDEX('BCA Inputs'!$X$14:$X$54,MATCH(I806,'BCA Inputs'!$M$14:$M$54,0))*P806+INDEX('BCA Inputs'!$Y$14:$Y$54,MATCH(I806,'BCA Inputs'!$M$14:$M$54,0))*O806+INDEX('BCA Inputs'!$Z$14:$Z$54,MATCH(I806,'BCA Inputs'!$M$14:$M$54,0))*Q806+INDEX('BCA Inputs'!$AA$14:$AA$54,MATCH(I806,'BCA Inputs'!$M$14:$M$54,0))*F806+INDEX('BCA Inputs'!$AB$14:$AB$54,MATCH(I806,'BCA Inputs'!$M$14:$M$54,0))*G806,IF($B$3="RG&amp;E",INDEX('BCA Inputs'!$BG$14:$BG$54,MATCH(I806,'BCA Inputs'!$AW$14:$AW$54,0))*P806+INDEX('BCA Inputs'!$BH$14:$BH$54,MATCH(I806,'BCA Inputs'!$AW$14:$AW$54,0))*O806+INDEX('BCA Inputs'!$BI$14:$BI$54,MATCH(I806,'BCA Inputs'!$AW$14:$AW$54,0))*Q806+INDEX('BCA Inputs'!$BJ$14:$BJ$54,MATCH(I806,'BCA Inputs'!$AW$14:$AW$54,0))*F806+INDEX('BCA Inputs'!$BK$14:$BK$54,MATCH(I806,'BCA Inputs'!$AW$14:$AW$54,0))*G806,"")),"")</f>
        <v/>
      </c>
      <c r="AA806" s="237" t="str">
        <f t="shared" si="125"/>
        <v/>
      </c>
      <c r="AC806" s="238" t="str">
        <f>IFERROR((K806+R806)+IF($B$3="NYSEG",INDEX('BCA Inputs'!$AI$14:$AI$54,MATCH(I806,'BCA Inputs'!$M$14:$M$54,0))*P806+INDEX('BCA Inputs'!$AJ$14:$AJ$54,MATCH(I806,'BCA Inputs'!$M$14:$M$54,0))*Q806,IF($B$3="RG&amp;E",INDEX('BCA Inputs'!$BR$14:$BR$54,MATCH(I806,'BCA Inputs'!$AW$14:$AW$54,0))*P806+INDEX('BCA Inputs'!$BS$14:$BS$54,MATCH(I806,'BCA Inputs'!$AW$14:$AW$54,0))*Q806,"")),"")</f>
        <v/>
      </c>
      <c r="AD806" s="181" t="str">
        <f>IFERROR(IF($B$3="NYSEG",INDEX('BCA Inputs'!$AD$14:$AD$54,MATCH(I806,'BCA Inputs'!$M$14:$M$54,0))*P806+INDEX('BCA Inputs'!$AE$14:$AE$54,MATCH(I806,'BCA Inputs'!$M$14:$M$54,0))*O806+INDEX('BCA Inputs'!$AF$14:$AF$54,MATCH(I806,'BCA Inputs'!$M$14:$M$54,0))*Q806+INDEX('BCA Inputs'!$AG$14:$AG$54,MATCH(I806,'BCA Inputs'!$M$14:$M$54,0))*F806+INDEX('BCA Inputs'!$AH$14:$AH$54,MATCH(I806,'BCA Inputs'!$M$14:$M$54,0))*G806,IF($B$3="RG&amp;E",INDEX('BCA Inputs'!$BM$14:$BM$54,MATCH(I806,'BCA Inputs'!$AW$14:$AW$54,0))*P806+INDEX('BCA Inputs'!$BN$14:$BN$54,MATCH(I806,'BCA Inputs'!$AW$14:$AW$54,0))*O806+INDEX('BCA Inputs'!$BO$14:$BO$54,MATCH(I806,'BCA Inputs'!$AW$14:$AW$54,0))*Q806+INDEX('BCA Inputs'!$BP$14:$BP$54,MATCH(I806,'BCA Inputs'!$AW$14:$AW$54,0))*F806+INDEX('BCA Inputs'!$BQ$14:$BQ$54,MATCH(I806,'BCA Inputs'!$AW$14:$AW$54,0))*G806,"")),"")</f>
        <v/>
      </c>
      <c r="AE806" s="237" t="str">
        <f t="shared" si="126"/>
        <v/>
      </c>
      <c r="AF806" s="198">
        <f t="shared" si="128"/>
        <v>0</v>
      </c>
      <c r="AG806" s="239">
        <f t="shared" si="129"/>
        <v>0</v>
      </c>
    </row>
    <row r="807" spans="1:33">
      <c r="A807" s="228"/>
      <c r="B807" s="176"/>
      <c r="C807" s="229"/>
      <c r="D807" s="230"/>
      <c r="E807" s="230"/>
      <c r="F807" s="230"/>
      <c r="G807" s="230"/>
      <c r="H807" s="231"/>
      <c r="I807" s="231"/>
      <c r="J807" s="232"/>
      <c r="K807" s="232"/>
      <c r="L807" s="232"/>
      <c r="M807" s="181">
        <f t="shared" si="127"/>
        <v>0</v>
      </c>
      <c r="N807" s="181">
        <f>IF(H807="",0,H807*I807*'Avoided Water Savings Cost'!$C$16)</f>
        <v>0</v>
      </c>
      <c r="O807" s="545">
        <f>IF(C807="",0,IF($B$3="NYSEG",C807/(1-'Avoided Electric Costs 2020'!$W$21),IF($B$3="RG&amp;E",C807/(1-'Avoided Electric Costs 2020'!$X$21),"")))</f>
        <v>0</v>
      </c>
      <c r="P807" s="546">
        <f>IF(D807="",0,IF($B$3="NYSEG",D807/(1-'Avoided Electric Costs 2020'!$W$21),IF($B$3="RG&amp;E",D807/(1-'Avoided Electric Costs 2020'!$X$21),"")))</f>
        <v>0</v>
      </c>
      <c r="Q807" s="546">
        <f>IF(E807="",0,IF($B$3="NYSEG",E807/(1-'Avoided Natural Gas Costs 2020'!$J$34),IF($B$3="RG&amp;E",E807/(1-'Avoided Natural Gas Costs 2020'!$K$34),"")))</f>
        <v>0</v>
      </c>
      <c r="R807" s="233" t="str">
        <f>IFERROR(IF(P807*'BCA Inputs'!$C$1+Q807*'BCA Inputs'!$C$2+F807*'BCA Inputs'!$C$2+G807*'BCA Inputs'!$C$2=0,"",P807*'BCA Inputs'!$C$1+Q807*'BCA Inputs'!$C$2+F807*'BCA Inputs'!$C$2+G807*'BCA Inputs'!$C$2),"")</f>
        <v/>
      </c>
      <c r="S807" s="181" t="str">
        <f t="shared" si="120"/>
        <v/>
      </c>
      <c r="T807" s="181" t="str">
        <f>IFERROR(IF($B$3="NYSEG",(INDEX('BCA Inputs'!$N$14:$N$54,MATCH(I807,'BCA Inputs'!$M$14:$M$54,0))*P807+INDEX('BCA Inputs'!$O$14:$O$54,MATCH(I807,'BCA Inputs'!$M$14:$M$54,0))*O807+INDEX('BCA Inputs'!P:P,MATCH(I807,'BCA Inputs'!M:M,0))*Q807+INDEX('BCA Inputs'!Q:Q,MATCH(I807,'BCA Inputs'!M:M,0))*F807+INDEX('BCA Inputs'!R:R,MATCH(I807,'BCA Inputs'!M:M,0))*G807)+L807+N807,IF($B$3="RG&amp;E",(INDEX('BCA Inputs'!$AX$14:$AX$54,MATCH(I807,'BCA Inputs'!$AW$14:$AW$54,0))*P807+INDEX('BCA Inputs'!$AY$14:$AY$54,MATCH(I807,'BCA Inputs'!$AW$14:$AW$54,0))*O807+INDEX('BCA Inputs'!$AZ$14:$AZ$54,MATCH(I807,'BCA Inputs'!$AW$14:$AW$54,0))*Q807+INDEX('BCA Inputs'!$BA$14:$BA$54,MATCH(I807,'BCA Inputs'!$AW$14:$AW$54,0))*F807+INDEX('BCA Inputs'!$BB$14:$BB$54,MATCH(I807,'BCA Inputs'!$AW$14:$AW$54,0))*G807)+L807+N807,"")),"")</f>
        <v/>
      </c>
      <c r="U807" s="234" t="str">
        <f t="shared" si="121"/>
        <v/>
      </c>
      <c r="V807" s="234" t="str">
        <f t="shared" si="122"/>
        <v/>
      </c>
      <c r="W807" s="234" t="str">
        <f t="shared" si="123"/>
        <v/>
      </c>
      <c r="Y807" s="235" t="str">
        <f t="shared" si="124"/>
        <v/>
      </c>
      <c r="Z807" s="236" t="str">
        <f>IFERROR(IF($B$3="NYSEG",INDEX('BCA Inputs'!$X$14:$X$54,MATCH(I807,'BCA Inputs'!$M$14:$M$54,0))*P807+INDEX('BCA Inputs'!$Y$14:$Y$54,MATCH(I807,'BCA Inputs'!$M$14:$M$54,0))*O807+INDEX('BCA Inputs'!$Z$14:$Z$54,MATCH(I807,'BCA Inputs'!$M$14:$M$54,0))*Q807+INDEX('BCA Inputs'!$AA$14:$AA$54,MATCH(I807,'BCA Inputs'!$M$14:$M$54,0))*F807+INDEX('BCA Inputs'!$AB$14:$AB$54,MATCH(I807,'BCA Inputs'!$M$14:$M$54,0))*G807,IF($B$3="RG&amp;E",INDEX('BCA Inputs'!$BG$14:$BG$54,MATCH(I807,'BCA Inputs'!$AW$14:$AW$54,0))*P807+INDEX('BCA Inputs'!$BH$14:$BH$54,MATCH(I807,'BCA Inputs'!$AW$14:$AW$54,0))*O807+INDEX('BCA Inputs'!$BI$14:$BI$54,MATCH(I807,'BCA Inputs'!$AW$14:$AW$54,0))*Q807+INDEX('BCA Inputs'!$BJ$14:$BJ$54,MATCH(I807,'BCA Inputs'!$AW$14:$AW$54,0))*F807+INDEX('BCA Inputs'!$BK$14:$BK$54,MATCH(I807,'BCA Inputs'!$AW$14:$AW$54,0))*G807,"")),"")</f>
        <v/>
      </c>
      <c r="AA807" s="237" t="str">
        <f t="shared" si="125"/>
        <v/>
      </c>
      <c r="AC807" s="238" t="str">
        <f>IFERROR((K807+R807)+IF($B$3="NYSEG",INDEX('BCA Inputs'!$AI$14:$AI$54,MATCH(I807,'BCA Inputs'!$M$14:$M$54,0))*P807+INDEX('BCA Inputs'!$AJ$14:$AJ$54,MATCH(I807,'BCA Inputs'!$M$14:$M$54,0))*Q807,IF($B$3="RG&amp;E",INDEX('BCA Inputs'!$BR$14:$BR$54,MATCH(I807,'BCA Inputs'!$AW$14:$AW$54,0))*P807+INDEX('BCA Inputs'!$BS$14:$BS$54,MATCH(I807,'BCA Inputs'!$AW$14:$AW$54,0))*Q807,"")),"")</f>
        <v/>
      </c>
      <c r="AD807" s="181" t="str">
        <f>IFERROR(IF($B$3="NYSEG",INDEX('BCA Inputs'!$AD$14:$AD$54,MATCH(I807,'BCA Inputs'!$M$14:$M$54,0))*P807+INDEX('BCA Inputs'!$AE$14:$AE$54,MATCH(I807,'BCA Inputs'!$M$14:$M$54,0))*O807+INDEX('BCA Inputs'!$AF$14:$AF$54,MATCH(I807,'BCA Inputs'!$M$14:$M$54,0))*Q807+INDEX('BCA Inputs'!$AG$14:$AG$54,MATCH(I807,'BCA Inputs'!$M$14:$M$54,0))*F807+INDEX('BCA Inputs'!$AH$14:$AH$54,MATCH(I807,'BCA Inputs'!$M$14:$M$54,0))*G807,IF($B$3="RG&amp;E",INDEX('BCA Inputs'!$BM$14:$BM$54,MATCH(I807,'BCA Inputs'!$AW$14:$AW$54,0))*P807+INDEX('BCA Inputs'!$BN$14:$BN$54,MATCH(I807,'BCA Inputs'!$AW$14:$AW$54,0))*O807+INDEX('BCA Inputs'!$BO$14:$BO$54,MATCH(I807,'BCA Inputs'!$AW$14:$AW$54,0))*Q807+INDEX('BCA Inputs'!$BP$14:$BP$54,MATCH(I807,'BCA Inputs'!$AW$14:$AW$54,0))*F807+INDEX('BCA Inputs'!$BQ$14:$BQ$54,MATCH(I807,'BCA Inputs'!$AW$14:$AW$54,0))*G807,"")),"")</f>
        <v/>
      </c>
      <c r="AE807" s="237" t="str">
        <f t="shared" si="126"/>
        <v/>
      </c>
      <c r="AF807" s="198">
        <f t="shared" si="128"/>
        <v>0</v>
      </c>
      <c r="AG807" s="239">
        <f t="shared" si="129"/>
        <v>0</v>
      </c>
    </row>
    <row r="808" spans="1:33">
      <c r="A808" s="228"/>
      <c r="B808" s="176"/>
      <c r="C808" s="229"/>
      <c r="D808" s="230"/>
      <c r="E808" s="230"/>
      <c r="F808" s="230"/>
      <c r="G808" s="230"/>
      <c r="H808" s="231"/>
      <c r="I808" s="231"/>
      <c r="J808" s="232"/>
      <c r="K808" s="232"/>
      <c r="L808" s="232"/>
      <c r="M808" s="181">
        <f t="shared" si="127"/>
        <v>0</v>
      </c>
      <c r="N808" s="181">
        <f>IF(H808="",0,H808*I808*'Avoided Water Savings Cost'!$C$16)</f>
        <v>0</v>
      </c>
      <c r="O808" s="545">
        <f>IF(C808="",0,IF($B$3="NYSEG",C808/(1-'Avoided Electric Costs 2020'!$W$21),IF($B$3="RG&amp;E",C808/(1-'Avoided Electric Costs 2020'!$X$21),"")))</f>
        <v>0</v>
      </c>
      <c r="P808" s="546">
        <f>IF(D808="",0,IF($B$3="NYSEG",D808/(1-'Avoided Electric Costs 2020'!$W$21),IF($B$3="RG&amp;E",D808/(1-'Avoided Electric Costs 2020'!$X$21),"")))</f>
        <v>0</v>
      </c>
      <c r="Q808" s="546">
        <f>IF(E808="",0,IF($B$3="NYSEG",E808/(1-'Avoided Natural Gas Costs 2020'!$J$34),IF($B$3="RG&amp;E",E808/(1-'Avoided Natural Gas Costs 2020'!$K$34),"")))</f>
        <v>0</v>
      </c>
      <c r="R808" s="233" t="str">
        <f>IFERROR(IF(P808*'BCA Inputs'!$C$1+Q808*'BCA Inputs'!$C$2+F808*'BCA Inputs'!$C$2+G808*'BCA Inputs'!$C$2=0,"",P808*'BCA Inputs'!$C$1+Q808*'BCA Inputs'!$C$2+F808*'BCA Inputs'!$C$2+G808*'BCA Inputs'!$C$2),"")</f>
        <v/>
      </c>
      <c r="S808" s="181" t="str">
        <f t="shared" si="120"/>
        <v/>
      </c>
      <c r="T808" s="181" t="str">
        <f>IFERROR(IF($B$3="NYSEG",(INDEX('BCA Inputs'!$N$14:$N$54,MATCH(I808,'BCA Inputs'!$M$14:$M$54,0))*P808+INDEX('BCA Inputs'!$O$14:$O$54,MATCH(I808,'BCA Inputs'!$M$14:$M$54,0))*O808+INDEX('BCA Inputs'!P:P,MATCH(I808,'BCA Inputs'!M:M,0))*Q808+INDEX('BCA Inputs'!Q:Q,MATCH(I808,'BCA Inputs'!M:M,0))*F808+INDEX('BCA Inputs'!R:R,MATCH(I808,'BCA Inputs'!M:M,0))*G808)+L808+N808,IF($B$3="RG&amp;E",(INDEX('BCA Inputs'!$AX$14:$AX$54,MATCH(I808,'BCA Inputs'!$AW$14:$AW$54,0))*P808+INDEX('BCA Inputs'!$AY$14:$AY$54,MATCH(I808,'BCA Inputs'!$AW$14:$AW$54,0))*O808+INDEX('BCA Inputs'!$AZ$14:$AZ$54,MATCH(I808,'BCA Inputs'!$AW$14:$AW$54,0))*Q808+INDEX('BCA Inputs'!$BA$14:$BA$54,MATCH(I808,'BCA Inputs'!$AW$14:$AW$54,0))*F808+INDEX('BCA Inputs'!$BB$14:$BB$54,MATCH(I808,'BCA Inputs'!$AW$14:$AW$54,0))*G808)+L808+N808,"")),"")</f>
        <v/>
      </c>
      <c r="U808" s="234" t="str">
        <f t="shared" si="121"/>
        <v/>
      </c>
      <c r="V808" s="234" t="str">
        <f t="shared" si="122"/>
        <v/>
      </c>
      <c r="W808" s="234" t="str">
        <f t="shared" si="123"/>
        <v/>
      </c>
      <c r="Y808" s="235" t="str">
        <f t="shared" si="124"/>
        <v/>
      </c>
      <c r="Z808" s="236" t="str">
        <f>IFERROR(IF($B$3="NYSEG",INDEX('BCA Inputs'!$X$14:$X$54,MATCH(I808,'BCA Inputs'!$M$14:$M$54,0))*P808+INDEX('BCA Inputs'!$Y$14:$Y$54,MATCH(I808,'BCA Inputs'!$M$14:$M$54,0))*O808+INDEX('BCA Inputs'!$Z$14:$Z$54,MATCH(I808,'BCA Inputs'!$M$14:$M$54,0))*Q808+INDEX('BCA Inputs'!$AA$14:$AA$54,MATCH(I808,'BCA Inputs'!$M$14:$M$54,0))*F808+INDEX('BCA Inputs'!$AB$14:$AB$54,MATCH(I808,'BCA Inputs'!$M$14:$M$54,0))*G808,IF($B$3="RG&amp;E",INDEX('BCA Inputs'!$BG$14:$BG$54,MATCH(I808,'BCA Inputs'!$AW$14:$AW$54,0))*P808+INDEX('BCA Inputs'!$BH$14:$BH$54,MATCH(I808,'BCA Inputs'!$AW$14:$AW$54,0))*O808+INDEX('BCA Inputs'!$BI$14:$BI$54,MATCH(I808,'BCA Inputs'!$AW$14:$AW$54,0))*Q808+INDEX('BCA Inputs'!$BJ$14:$BJ$54,MATCH(I808,'BCA Inputs'!$AW$14:$AW$54,0))*F808+INDEX('BCA Inputs'!$BK$14:$BK$54,MATCH(I808,'BCA Inputs'!$AW$14:$AW$54,0))*G808,"")),"")</f>
        <v/>
      </c>
      <c r="AA808" s="237" t="str">
        <f t="shared" si="125"/>
        <v/>
      </c>
      <c r="AC808" s="238" t="str">
        <f>IFERROR((K808+R808)+IF($B$3="NYSEG",INDEX('BCA Inputs'!$AI$14:$AI$54,MATCH(I808,'BCA Inputs'!$M$14:$M$54,0))*P808+INDEX('BCA Inputs'!$AJ$14:$AJ$54,MATCH(I808,'BCA Inputs'!$M$14:$M$54,0))*Q808,IF($B$3="RG&amp;E",INDEX('BCA Inputs'!$BR$14:$BR$54,MATCH(I808,'BCA Inputs'!$AW$14:$AW$54,0))*P808+INDEX('BCA Inputs'!$BS$14:$BS$54,MATCH(I808,'BCA Inputs'!$AW$14:$AW$54,0))*Q808,"")),"")</f>
        <v/>
      </c>
      <c r="AD808" s="181" t="str">
        <f>IFERROR(IF($B$3="NYSEG",INDEX('BCA Inputs'!$AD$14:$AD$54,MATCH(I808,'BCA Inputs'!$M$14:$M$54,0))*P808+INDEX('BCA Inputs'!$AE$14:$AE$54,MATCH(I808,'BCA Inputs'!$M$14:$M$54,0))*O808+INDEX('BCA Inputs'!$AF$14:$AF$54,MATCH(I808,'BCA Inputs'!$M$14:$M$54,0))*Q808+INDEX('BCA Inputs'!$AG$14:$AG$54,MATCH(I808,'BCA Inputs'!$M$14:$M$54,0))*F808+INDEX('BCA Inputs'!$AH$14:$AH$54,MATCH(I808,'BCA Inputs'!$M$14:$M$54,0))*G808,IF($B$3="RG&amp;E",INDEX('BCA Inputs'!$BM$14:$BM$54,MATCH(I808,'BCA Inputs'!$AW$14:$AW$54,0))*P808+INDEX('BCA Inputs'!$BN$14:$BN$54,MATCH(I808,'BCA Inputs'!$AW$14:$AW$54,0))*O808+INDEX('BCA Inputs'!$BO$14:$BO$54,MATCH(I808,'BCA Inputs'!$AW$14:$AW$54,0))*Q808+INDEX('BCA Inputs'!$BP$14:$BP$54,MATCH(I808,'BCA Inputs'!$AW$14:$AW$54,0))*F808+INDEX('BCA Inputs'!$BQ$14:$BQ$54,MATCH(I808,'BCA Inputs'!$AW$14:$AW$54,0))*G808,"")),"")</f>
        <v/>
      </c>
      <c r="AE808" s="237" t="str">
        <f t="shared" si="126"/>
        <v/>
      </c>
      <c r="AF808" s="198">
        <f t="shared" si="128"/>
        <v>0</v>
      </c>
      <c r="AG808" s="239">
        <f t="shared" si="129"/>
        <v>0</v>
      </c>
    </row>
    <row r="809" spans="1:33">
      <c r="A809" s="228"/>
      <c r="B809" s="176"/>
      <c r="C809" s="229"/>
      <c r="D809" s="230"/>
      <c r="E809" s="230"/>
      <c r="F809" s="230"/>
      <c r="G809" s="230"/>
      <c r="H809" s="231"/>
      <c r="I809" s="231"/>
      <c r="J809" s="232"/>
      <c r="K809" s="232"/>
      <c r="L809" s="232"/>
      <c r="M809" s="181">
        <f t="shared" si="127"/>
        <v>0</v>
      </c>
      <c r="N809" s="181">
        <f>IF(H809="",0,H809*I809*'Avoided Water Savings Cost'!$C$16)</f>
        <v>0</v>
      </c>
      <c r="O809" s="545">
        <f>IF(C809="",0,IF($B$3="NYSEG",C809/(1-'Avoided Electric Costs 2020'!$W$21),IF($B$3="RG&amp;E",C809/(1-'Avoided Electric Costs 2020'!$X$21),"")))</f>
        <v>0</v>
      </c>
      <c r="P809" s="546">
        <f>IF(D809="",0,IF($B$3="NYSEG",D809/(1-'Avoided Electric Costs 2020'!$W$21),IF($B$3="RG&amp;E",D809/(1-'Avoided Electric Costs 2020'!$X$21),"")))</f>
        <v>0</v>
      </c>
      <c r="Q809" s="546">
        <f>IF(E809="",0,IF($B$3="NYSEG",E809/(1-'Avoided Natural Gas Costs 2020'!$J$34),IF($B$3="RG&amp;E",E809/(1-'Avoided Natural Gas Costs 2020'!$K$34),"")))</f>
        <v>0</v>
      </c>
      <c r="R809" s="233" t="str">
        <f>IFERROR(IF(P809*'BCA Inputs'!$C$1+Q809*'BCA Inputs'!$C$2+F809*'BCA Inputs'!$C$2+G809*'BCA Inputs'!$C$2=0,"",P809*'BCA Inputs'!$C$1+Q809*'BCA Inputs'!$C$2+F809*'BCA Inputs'!$C$2+G809*'BCA Inputs'!$C$2),"")</f>
        <v/>
      </c>
      <c r="S809" s="181" t="str">
        <f t="shared" si="120"/>
        <v/>
      </c>
      <c r="T809" s="181" t="str">
        <f>IFERROR(IF($B$3="NYSEG",(INDEX('BCA Inputs'!$N$14:$N$54,MATCH(I809,'BCA Inputs'!$M$14:$M$54,0))*P809+INDEX('BCA Inputs'!$O$14:$O$54,MATCH(I809,'BCA Inputs'!$M$14:$M$54,0))*O809+INDEX('BCA Inputs'!P:P,MATCH(I809,'BCA Inputs'!M:M,0))*Q809+INDEX('BCA Inputs'!Q:Q,MATCH(I809,'BCA Inputs'!M:M,0))*F809+INDEX('BCA Inputs'!R:R,MATCH(I809,'BCA Inputs'!M:M,0))*G809)+L809+N809,IF($B$3="RG&amp;E",(INDEX('BCA Inputs'!$AX$14:$AX$54,MATCH(I809,'BCA Inputs'!$AW$14:$AW$54,0))*P809+INDEX('BCA Inputs'!$AY$14:$AY$54,MATCH(I809,'BCA Inputs'!$AW$14:$AW$54,0))*O809+INDEX('BCA Inputs'!$AZ$14:$AZ$54,MATCH(I809,'BCA Inputs'!$AW$14:$AW$54,0))*Q809+INDEX('BCA Inputs'!$BA$14:$BA$54,MATCH(I809,'BCA Inputs'!$AW$14:$AW$54,0))*F809+INDEX('BCA Inputs'!$BB$14:$BB$54,MATCH(I809,'BCA Inputs'!$AW$14:$AW$54,0))*G809)+L809+N809,"")),"")</f>
        <v/>
      </c>
      <c r="U809" s="234" t="str">
        <f t="shared" si="121"/>
        <v/>
      </c>
      <c r="V809" s="234" t="str">
        <f t="shared" si="122"/>
        <v/>
      </c>
      <c r="W809" s="234" t="str">
        <f t="shared" si="123"/>
        <v/>
      </c>
      <c r="Y809" s="235" t="str">
        <f t="shared" si="124"/>
        <v/>
      </c>
      <c r="Z809" s="236" t="str">
        <f>IFERROR(IF($B$3="NYSEG",INDEX('BCA Inputs'!$X$14:$X$54,MATCH(I809,'BCA Inputs'!$M$14:$M$54,0))*P809+INDEX('BCA Inputs'!$Y$14:$Y$54,MATCH(I809,'BCA Inputs'!$M$14:$M$54,0))*O809+INDEX('BCA Inputs'!$Z$14:$Z$54,MATCH(I809,'BCA Inputs'!$M$14:$M$54,0))*Q809+INDEX('BCA Inputs'!$AA$14:$AA$54,MATCH(I809,'BCA Inputs'!$M$14:$M$54,0))*F809+INDEX('BCA Inputs'!$AB$14:$AB$54,MATCH(I809,'BCA Inputs'!$M$14:$M$54,0))*G809,IF($B$3="RG&amp;E",INDEX('BCA Inputs'!$BG$14:$BG$54,MATCH(I809,'BCA Inputs'!$AW$14:$AW$54,0))*P809+INDEX('BCA Inputs'!$BH$14:$BH$54,MATCH(I809,'BCA Inputs'!$AW$14:$AW$54,0))*O809+INDEX('BCA Inputs'!$BI$14:$BI$54,MATCH(I809,'BCA Inputs'!$AW$14:$AW$54,0))*Q809+INDEX('BCA Inputs'!$BJ$14:$BJ$54,MATCH(I809,'BCA Inputs'!$AW$14:$AW$54,0))*F809+INDEX('BCA Inputs'!$BK$14:$BK$54,MATCH(I809,'BCA Inputs'!$AW$14:$AW$54,0))*G809,"")),"")</f>
        <v/>
      </c>
      <c r="AA809" s="237" t="str">
        <f t="shared" si="125"/>
        <v/>
      </c>
      <c r="AC809" s="238" t="str">
        <f>IFERROR((K809+R809)+IF($B$3="NYSEG",INDEX('BCA Inputs'!$AI$14:$AI$54,MATCH(I809,'BCA Inputs'!$M$14:$M$54,0))*P809+INDEX('BCA Inputs'!$AJ$14:$AJ$54,MATCH(I809,'BCA Inputs'!$M$14:$M$54,0))*Q809,IF($B$3="RG&amp;E",INDEX('BCA Inputs'!$BR$14:$BR$54,MATCH(I809,'BCA Inputs'!$AW$14:$AW$54,0))*P809+INDEX('BCA Inputs'!$BS$14:$BS$54,MATCH(I809,'BCA Inputs'!$AW$14:$AW$54,0))*Q809,"")),"")</f>
        <v/>
      </c>
      <c r="AD809" s="181" t="str">
        <f>IFERROR(IF($B$3="NYSEG",INDEX('BCA Inputs'!$AD$14:$AD$54,MATCH(I809,'BCA Inputs'!$M$14:$M$54,0))*P809+INDEX('BCA Inputs'!$AE$14:$AE$54,MATCH(I809,'BCA Inputs'!$M$14:$M$54,0))*O809+INDEX('BCA Inputs'!$AF$14:$AF$54,MATCH(I809,'BCA Inputs'!$M$14:$M$54,0))*Q809+INDEX('BCA Inputs'!$AG$14:$AG$54,MATCH(I809,'BCA Inputs'!$M$14:$M$54,0))*F809+INDEX('BCA Inputs'!$AH$14:$AH$54,MATCH(I809,'BCA Inputs'!$M$14:$M$54,0))*G809,IF($B$3="RG&amp;E",INDEX('BCA Inputs'!$BM$14:$BM$54,MATCH(I809,'BCA Inputs'!$AW$14:$AW$54,0))*P809+INDEX('BCA Inputs'!$BN$14:$BN$54,MATCH(I809,'BCA Inputs'!$AW$14:$AW$54,0))*O809+INDEX('BCA Inputs'!$BO$14:$BO$54,MATCH(I809,'BCA Inputs'!$AW$14:$AW$54,0))*Q809+INDEX('BCA Inputs'!$BP$14:$BP$54,MATCH(I809,'BCA Inputs'!$AW$14:$AW$54,0))*F809+INDEX('BCA Inputs'!$BQ$14:$BQ$54,MATCH(I809,'BCA Inputs'!$AW$14:$AW$54,0))*G809,"")),"")</f>
        <v/>
      </c>
      <c r="AE809" s="237" t="str">
        <f t="shared" si="126"/>
        <v/>
      </c>
      <c r="AF809" s="198">
        <f t="shared" si="128"/>
        <v>0</v>
      </c>
      <c r="AG809" s="239">
        <f t="shared" si="129"/>
        <v>0</v>
      </c>
    </row>
    <row r="810" spans="1:33">
      <c r="A810" s="228"/>
      <c r="B810" s="176"/>
      <c r="C810" s="229"/>
      <c r="D810" s="230"/>
      <c r="E810" s="230"/>
      <c r="F810" s="230"/>
      <c r="G810" s="230"/>
      <c r="H810" s="231"/>
      <c r="I810" s="231"/>
      <c r="J810" s="232"/>
      <c r="K810" s="232"/>
      <c r="L810" s="232"/>
      <c r="M810" s="181">
        <f t="shared" si="127"/>
        <v>0</v>
      </c>
      <c r="N810" s="181">
        <f>IF(H810="",0,H810*I810*'Avoided Water Savings Cost'!$C$16)</f>
        <v>0</v>
      </c>
      <c r="O810" s="545">
        <f>IF(C810="",0,IF($B$3="NYSEG",C810/(1-'Avoided Electric Costs 2020'!$W$21),IF($B$3="RG&amp;E",C810/(1-'Avoided Electric Costs 2020'!$X$21),"")))</f>
        <v>0</v>
      </c>
      <c r="P810" s="546">
        <f>IF(D810="",0,IF($B$3="NYSEG",D810/(1-'Avoided Electric Costs 2020'!$W$21),IF($B$3="RG&amp;E",D810/(1-'Avoided Electric Costs 2020'!$X$21),"")))</f>
        <v>0</v>
      </c>
      <c r="Q810" s="546">
        <f>IF(E810="",0,IF($B$3="NYSEG",E810/(1-'Avoided Natural Gas Costs 2020'!$J$34),IF($B$3="RG&amp;E",E810/(1-'Avoided Natural Gas Costs 2020'!$K$34),"")))</f>
        <v>0</v>
      </c>
      <c r="R810" s="233" t="str">
        <f>IFERROR(IF(P810*'BCA Inputs'!$C$1+Q810*'BCA Inputs'!$C$2+F810*'BCA Inputs'!$C$2+G810*'BCA Inputs'!$C$2=0,"",P810*'BCA Inputs'!$C$1+Q810*'BCA Inputs'!$C$2+F810*'BCA Inputs'!$C$2+G810*'BCA Inputs'!$C$2),"")</f>
        <v/>
      </c>
      <c r="S810" s="181" t="str">
        <f t="shared" si="120"/>
        <v/>
      </c>
      <c r="T810" s="181" t="str">
        <f>IFERROR(IF($B$3="NYSEG",(INDEX('BCA Inputs'!$N$14:$N$54,MATCH(I810,'BCA Inputs'!$M$14:$M$54,0))*P810+INDEX('BCA Inputs'!$O$14:$O$54,MATCH(I810,'BCA Inputs'!$M$14:$M$54,0))*O810+INDEX('BCA Inputs'!P:P,MATCH(I810,'BCA Inputs'!M:M,0))*Q810+INDEX('BCA Inputs'!Q:Q,MATCH(I810,'BCA Inputs'!M:M,0))*F810+INDEX('BCA Inputs'!R:R,MATCH(I810,'BCA Inputs'!M:M,0))*G810)+L810+N810,IF($B$3="RG&amp;E",(INDEX('BCA Inputs'!$AX$14:$AX$54,MATCH(I810,'BCA Inputs'!$AW$14:$AW$54,0))*P810+INDEX('BCA Inputs'!$AY$14:$AY$54,MATCH(I810,'BCA Inputs'!$AW$14:$AW$54,0))*O810+INDEX('BCA Inputs'!$AZ$14:$AZ$54,MATCH(I810,'BCA Inputs'!$AW$14:$AW$54,0))*Q810+INDEX('BCA Inputs'!$BA$14:$BA$54,MATCH(I810,'BCA Inputs'!$AW$14:$AW$54,0))*F810+INDEX('BCA Inputs'!$BB$14:$BB$54,MATCH(I810,'BCA Inputs'!$AW$14:$AW$54,0))*G810)+L810+N810,"")),"")</f>
        <v/>
      </c>
      <c r="U810" s="234" t="str">
        <f t="shared" si="121"/>
        <v/>
      </c>
      <c r="V810" s="234" t="str">
        <f t="shared" si="122"/>
        <v/>
      </c>
      <c r="W810" s="234" t="str">
        <f t="shared" si="123"/>
        <v/>
      </c>
      <c r="Y810" s="235" t="str">
        <f t="shared" si="124"/>
        <v/>
      </c>
      <c r="Z810" s="236" t="str">
        <f>IFERROR(IF($B$3="NYSEG",INDEX('BCA Inputs'!$X$14:$X$54,MATCH(I810,'BCA Inputs'!$M$14:$M$54,0))*P810+INDEX('BCA Inputs'!$Y$14:$Y$54,MATCH(I810,'BCA Inputs'!$M$14:$M$54,0))*O810+INDEX('BCA Inputs'!$Z$14:$Z$54,MATCH(I810,'BCA Inputs'!$M$14:$M$54,0))*Q810+INDEX('BCA Inputs'!$AA$14:$AA$54,MATCH(I810,'BCA Inputs'!$M$14:$M$54,0))*F810+INDEX('BCA Inputs'!$AB$14:$AB$54,MATCH(I810,'BCA Inputs'!$M$14:$M$54,0))*G810,IF($B$3="RG&amp;E",INDEX('BCA Inputs'!$BG$14:$BG$54,MATCH(I810,'BCA Inputs'!$AW$14:$AW$54,0))*P810+INDEX('BCA Inputs'!$BH$14:$BH$54,MATCH(I810,'BCA Inputs'!$AW$14:$AW$54,0))*O810+INDEX('BCA Inputs'!$BI$14:$BI$54,MATCH(I810,'BCA Inputs'!$AW$14:$AW$54,0))*Q810+INDEX('BCA Inputs'!$BJ$14:$BJ$54,MATCH(I810,'BCA Inputs'!$AW$14:$AW$54,0))*F810+INDEX('BCA Inputs'!$BK$14:$BK$54,MATCH(I810,'BCA Inputs'!$AW$14:$AW$54,0))*G810,"")),"")</f>
        <v/>
      </c>
      <c r="AA810" s="237" t="str">
        <f t="shared" si="125"/>
        <v/>
      </c>
      <c r="AC810" s="238" t="str">
        <f>IFERROR((K810+R810)+IF($B$3="NYSEG",INDEX('BCA Inputs'!$AI$14:$AI$54,MATCH(I810,'BCA Inputs'!$M$14:$M$54,0))*P810+INDEX('BCA Inputs'!$AJ$14:$AJ$54,MATCH(I810,'BCA Inputs'!$M$14:$M$54,0))*Q810,IF($B$3="RG&amp;E",INDEX('BCA Inputs'!$BR$14:$BR$54,MATCH(I810,'BCA Inputs'!$AW$14:$AW$54,0))*P810+INDEX('BCA Inputs'!$BS$14:$BS$54,MATCH(I810,'BCA Inputs'!$AW$14:$AW$54,0))*Q810,"")),"")</f>
        <v/>
      </c>
      <c r="AD810" s="181" t="str">
        <f>IFERROR(IF($B$3="NYSEG",INDEX('BCA Inputs'!$AD$14:$AD$54,MATCH(I810,'BCA Inputs'!$M$14:$M$54,0))*P810+INDEX('BCA Inputs'!$AE$14:$AE$54,MATCH(I810,'BCA Inputs'!$M$14:$M$54,0))*O810+INDEX('BCA Inputs'!$AF$14:$AF$54,MATCH(I810,'BCA Inputs'!$M$14:$M$54,0))*Q810+INDEX('BCA Inputs'!$AG$14:$AG$54,MATCH(I810,'BCA Inputs'!$M$14:$M$54,0))*F810+INDEX('BCA Inputs'!$AH$14:$AH$54,MATCH(I810,'BCA Inputs'!$M$14:$M$54,0))*G810,IF($B$3="RG&amp;E",INDEX('BCA Inputs'!$BM$14:$BM$54,MATCH(I810,'BCA Inputs'!$AW$14:$AW$54,0))*P810+INDEX('BCA Inputs'!$BN$14:$BN$54,MATCH(I810,'BCA Inputs'!$AW$14:$AW$54,0))*O810+INDEX('BCA Inputs'!$BO$14:$BO$54,MATCH(I810,'BCA Inputs'!$AW$14:$AW$54,0))*Q810+INDEX('BCA Inputs'!$BP$14:$BP$54,MATCH(I810,'BCA Inputs'!$AW$14:$AW$54,0))*F810+INDEX('BCA Inputs'!$BQ$14:$BQ$54,MATCH(I810,'BCA Inputs'!$AW$14:$AW$54,0))*G810,"")),"")</f>
        <v/>
      </c>
      <c r="AE810" s="237" t="str">
        <f t="shared" si="126"/>
        <v/>
      </c>
      <c r="AF810" s="198">
        <f t="shared" si="128"/>
        <v>0</v>
      </c>
      <c r="AG810" s="239">
        <f t="shared" si="129"/>
        <v>0</v>
      </c>
    </row>
    <row r="811" spans="1:33">
      <c r="A811" s="228"/>
      <c r="B811" s="176"/>
      <c r="C811" s="229"/>
      <c r="D811" s="230"/>
      <c r="E811" s="230"/>
      <c r="F811" s="230"/>
      <c r="G811" s="230"/>
      <c r="H811" s="231"/>
      <c r="I811" s="231"/>
      <c r="J811" s="232"/>
      <c r="K811" s="232"/>
      <c r="L811" s="232"/>
      <c r="M811" s="181">
        <f t="shared" si="127"/>
        <v>0</v>
      </c>
      <c r="N811" s="181">
        <f>IF(H811="",0,H811*I811*'Avoided Water Savings Cost'!$C$16)</f>
        <v>0</v>
      </c>
      <c r="O811" s="545">
        <f>IF(C811="",0,IF($B$3="NYSEG",C811/(1-'Avoided Electric Costs 2020'!$W$21),IF($B$3="RG&amp;E",C811/(1-'Avoided Electric Costs 2020'!$X$21),"")))</f>
        <v>0</v>
      </c>
      <c r="P811" s="546">
        <f>IF(D811="",0,IF($B$3="NYSEG",D811/(1-'Avoided Electric Costs 2020'!$W$21),IF($B$3="RG&amp;E",D811/(1-'Avoided Electric Costs 2020'!$X$21),"")))</f>
        <v>0</v>
      </c>
      <c r="Q811" s="546">
        <f>IF(E811="",0,IF($B$3="NYSEG",E811/(1-'Avoided Natural Gas Costs 2020'!$J$34),IF($B$3="RG&amp;E",E811/(1-'Avoided Natural Gas Costs 2020'!$K$34),"")))</f>
        <v>0</v>
      </c>
      <c r="R811" s="233" t="str">
        <f>IFERROR(IF(P811*'BCA Inputs'!$C$1+Q811*'BCA Inputs'!$C$2+F811*'BCA Inputs'!$C$2+G811*'BCA Inputs'!$C$2=0,"",P811*'BCA Inputs'!$C$1+Q811*'BCA Inputs'!$C$2+F811*'BCA Inputs'!$C$2+G811*'BCA Inputs'!$C$2),"")</f>
        <v/>
      </c>
      <c r="S811" s="181" t="str">
        <f t="shared" si="120"/>
        <v/>
      </c>
      <c r="T811" s="181" t="str">
        <f>IFERROR(IF($B$3="NYSEG",(INDEX('BCA Inputs'!$N$14:$N$54,MATCH(I811,'BCA Inputs'!$M$14:$M$54,0))*P811+INDEX('BCA Inputs'!$O$14:$O$54,MATCH(I811,'BCA Inputs'!$M$14:$M$54,0))*O811+INDEX('BCA Inputs'!P:P,MATCH(I811,'BCA Inputs'!M:M,0))*Q811+INDEX('BCA Inputs'!Q:Q,MATCH(I811,'BCA Inputs'!M:M,0))*F811+INDEX('BCA Inputs'!R:R,MATCH(I811,'BCA Inputs'!M:M,0))*G811)+L811+N811,IF($B$3="RG&amp;E",(INDEX('BCA Inputs'!$AX$14:$AX$54,MATCH(I811,'BCA Inputs'!$AW$14:$AW$54,0))*P811+INDEX('BCA Inputs'!$AY$14:$AY$54,MATCH(I811,'BCA Inputs'!$AW$14:$AW$54,0))*O811+INDEX('BCA Inputs'!$AZ$14:$AZ$54,MATCH(I811,'BCA Inputs'!$AW$14:$AW$54,0))*Q811+INDEX('BCA Inputs'!$BA$14:$BA$54,MATCH(I811,'BCA Inputs'!$AW$14:$AW$54,0))*F811+INDEX('BCA Inputs'!$BB$14:$BB$54,MATCH(I811,'BCA Inputs'!$AW$14:$AW$54,0))*G811)+L811+N811,"")),"")</f>
        <v/>
      </c>
      <c r="U811" s="234" t="str">
        <f t="shared" si="121"/>
        <v/>
      </c>
      <c r="V811" s="234" t="str">
        <f t="shared" si="122"/>
        <v/>
      </c>
      <c r="W811" s="234" t="str">
        <f t="shared" si="123"/>
        <v/>
      </c>
      <c r="Y811" s="235" t="str">
        <f t="shared" si="124"/>
        <v/>
      </c>
      <c r="Z811" s="236" t="str">
        <f>IFERROR(IF($B$3="NYSEG",INDEX('BCA Inputs'!$X$14:$X$54,MATCH(I811,'BCA Inputs'!$M$14:$M$54,0))*P811+INDEX('BCA Inputs'!$Y$14:$Y$54,MATCH(I811,'BCA Inputs'!$M$14:$M$54,0))*O811+INDEX('BCA Inputs'!$Z$14:$Z$54,MATCH(I811,'BCA Inputs'!$M$14:$M$54,0))*Q811+INDEX('BCA Inputs'!$AA$14:$AA$54,MATCH(I811,'BCA Inputs'!$M$14:$M$54,0))*F811+INDEX('BCA Inputs'!$AB$14:$AB$54,MATCH(I811,'BCA Inputs'!$M$14:$M$54,0))*G811,IF($B$3="RG&amp;E",INDEX('BCA Inputs'!$BG$14:$BG$54,MATCH(I811,'BCA Inputs'!$AW$14:$AW$54,0))*P811+INDEX('BCA Inputs'!$BH$14:$BH$54,MATCH(I811,'BCA Inputs'!$AW$14:$AW$54,0))*O811+INDEX('BCA Inputs'!$BI$14:$BI$54,MATCH(I811,'BCA Inputs'!$AW$14:$AW$54,0))*Q811+INDEX('BCA Inputs'!$BJ$14:$BJ$54,MATCH(I811,'BCA Inputs'!$AW$14:$AW$54,0))*F811+INDEX('BCA Inputs'!$BK$14:$BK$54,MATCH(I811,'BCA Inputs'!$AW$14:$AW$54,0))*G811,"")),"")</f>
        <v/>
      </c>
      <c r="AA811" s="237" t="str">
        <f t="shared" si="125"/>
        <v/>
      </c>
      <c r="AC811" s="238" t="str">
        <f>IFERROR((K811+R811)+IF($B$3="NYSEG",INDEX('BCA Inputs'!$AI$14:$AI$54,MATCH(I811,'BCA Inputs'!$M$14:$M$54,0))*P811+INDEX('BCA Inputs'!$AJ$14:$AJ$54,MATCH(I811,'BCA Inputs'!$M$14:$M$54,0))*Q811,IF($B$3="RG&amp;E",INDEX('BCA Inputs'!$BR$14:$BR$54,MATCH(I811,'BCA Inputs'!$AW$14:$AW$54,0))*P811+INDEX('BCA Inputs'!$BS$14:$BS$54,MATCH(I811,'BCA Inputs'!$AW$14:$AW$54,0))*Q811,"")),"")</f>
        <v/>
      </c>
      <c r="AD811" s="181" t="str">
        <f>IFERROR(IF($B$3="NYSEG",INDEX('BCA Inputs'!$AD$14:$AD$54,MATCH(I811,'BCA Inputs'!$M$14:$M$54,0))*P811+INDEX('BCA Inputs'!$AE$14:$AE$54,MATCH(I811,'BCA Inputs'!$M$14:$M$54,0))*O811+INDEX('BCA Inputs'!$AF$14:$AF$54,MATCH(I811,'BCA Inputs'!$M$14:$M$54,0))*Q811+INDEX('BCA Inputs'!$AG$14:$AG$54,MATCH(I811,'BCA Inputs'!$M$14:$M$54,0))*F811+INDEX('BCA Inputs'!$AH$14:$AH$54,MATCH(I811,'BCA Inputs'!$M$14:$M$54,0))*G811,IF($B$3="RG&amp;E",INDEX('BCA Inputs'!$BM$14:$BM$54,MATCH(I811,'BCA Inputs'!$AW$14:$AW$54,0))*P811+INDEX('BCA Inputs'!$BN$14:$BN$54,MATCH(I811,'BCA Inputs'!$AW$14:$AW$54,0))*O811+INDEX('BCA Inputs'!$BO$14:$BO$54,MATCH(I811,'BCA Inputs'!$AW$14:$AW$54,0))*Q811+INDEX('BCA Inputs'!$BP$14:$BP$54,MATCH(I811,'BCA Inputs'!$AW$14:$AW$54,0))*F811+INDEX('BCA Inputs'!$BQ$14:$BQ$54,MATCH(I811,'BCA Inputs'!$AW$14:$AW$54,0))*G811,"")),"")</f>
        <v/>
      </c>
      <c r="AE811" s="237" t="str">
        <f t="shared" si="126"/>
        <v/>
      </c>
      <c r="AF811" s="198">
        <f t="shared" si="128"/>
        <v>0</v>
      </c>
      <c r="AG811" s="239">
        <f t="shared" si="129"/>
        <v>0</v>
      </c>
    </row>
    <row r="812" spans="1:33">
      <c r="A812" s="228"/>
      <c r="B812" s="176"/>
      <c r="C812" s="229"/>
      <c r="D812" s="230"/>
      <c r="E812" s="230"/>
      <c r="F812" s="230"/>
      <c r="G812" s="230"/>
      <c r="H812" s="231"/>
      <c r="I812" s="231"/>
      <c r="J812" s="232"/>
      <c r="K812" s="232"/>
      <c r="L812" s="232"/>
      <c r="M812" s="181">
        <f t="shared" si="127"/>
        <v>0</v>
      </c>
      <c r="N812" s="181">
        <f>IF(H812="",0,H812*I812*'Avoided Water Savings Cost'!$C$16)</f>
        <v>0</v>
      </c>
      <c r="O812" s="545">
        <f>IF(C812="",0,IF($B$3="NYSEG",C812/(1-'Avoided Electric Costs 2020'!$W$21),IF($B$3="RG&amp;E",C812/(1-'Avoided Electric Costs 2020'!$X$21),"")))</f>
        <v>0</v>
      </c>
      <c r="P812" s="546">
        <f>IF(D812="",0,IF($B$3="NYSEG",D812/(1-'Avoided Electric Costs 2020'!$W$21),IF($B$3="RG&amp;E",D812/(1-'Avoided Electric Costs 2020'!$X$21),"")))</f>
        <v>0</v>
      </c>
      <c r="Q812" s="546">
        <f>IF(E812="",0,IF($B$3="NYSEG",E812/(1-'Avoided Natural Gas Costs 2020'!$J$34),IF($B$3="RG&amp;E",E812/(1-'Avoided Natural Gas Costs 2020'!$K$34),"")))</f>
        <v>0</v>
      </c>
      <c r="R812" s="233" t="str">
        <f>IFERROR(IF(P812*'BCA Inputs'!$C$1+Q812*'BCA Inputs'!$C$2+F812*'BCA Inputs'!$C$2+G812*'BCA Inputs'!$C$2=0,"",P812*'BCA Inputs'!$C$1+Q812*'BCA Inputs'!$C$2+F812*'BCA Inputs'!$C$2+G812*'BCA Inputs'!$C$2),"")</f>
        <v/>
      </c>
      <c r="S812" s="181" t="str">
        <f t="shared" si="120"/>
        <v/>
      </c>
      <c r="T812" s="181" t="str">
        <f>IFERROR(IF($B$3="NYSEG",(INDEX('BCA Inputs'!$N$14:$N$54,MATCH(I812,'BCA Inputs'!$M$14:$M$54,0))*P812+INDEX('BCA Inputs'!$O$14:$O$54,MATCH(I812,'BCA Inputs'!$M$14:$M$54,0))*O812+INDEX('BCA Inputs'!P:P,MATCH(I812,'BCA Inputs'!M:M,0))*Q812+INDEX('BCA Inputs'!Q:Q,MATCH(I812,'BCA Inputs'!M:M,0))*F812+INDEX('BCA Inputs'!R:R,MATCH(I812,'BCA Inputs'!M:M,0))*G812)+L812+N812,IF($B$3="RG&amp;E",(INDEX('BCA Inputs'!$AX$14:$AX$54,MATCH(I812,'BCA Inputs'!$AW$14:$AW$54,0))*P812+INDEX('BCA Inputs'!$AY$14:$AY$54,MATCH(I812,'BCA Inputs'!$AW$14:$AW$54,0))*O812+INDEX('BCA Inputs'!$AZ$14:$AZ$54,MATCH(I812,'BCA Inputs'!$AW$14:$AW$54,0))*Q812+INDEX('BCA Inputs'!$BA$14:$BA$54,MATCH(I812,'BCA Inputs'!$AW$14:$AW$54,0))*F812+INDEX('BCA Inputs'!$BB$14:$BB$54,MATCH(I812,'BCA Inputs'!$AW$14:$AW$54,0))*G812)+L812+N812,"")),"")</f>
        <v/>
      </c>
      <c r="U812" s="234" t="str">
        <f t="shared" si="121"/>
        <v/>
      </c>
      <c r="V812" s="234" t="str">
        <f t="shared" si="122"/>
        <v/>
      </c>
      <c r="W812" s="234" t="str">
        <f t="shared" si="123"/>
        <v/>
      </c>
      <c r="Y812" s="235" t="str">
        <f t="shared" si="124"/>
        <v/>
      </c>
      <c r="Z812" s="236" t="str">
        <f>IFERROR(IF($B$3="NYSEG",INDEX('BCA Inputs'!$X$14:$X$54,MATCH(I812,'BCA Inputs'!$M$14:$M$54,0))*P812+INDEX('BCA Inputs'!$Y$14:$Y$54,MATCH(I812,'BCA Inputs'!$M$14:$M$54,0))*O812+INDEX('BCA Inputs'!$Z$14:$Z$54,MATCH(I812,'BCA Inputs'!$M$14:$M$54,0))*Q812+INDEX('BCA Inputs'!$AA$14:$AA$54,MATCH(I812,'BCA Inputs'!$M$14:$M$54,0))*F812+INDEX('BCA Inputs'!$AB$14:$AB$54,MATCH(I812,'BCA Inputs'!$M$14:$M$54,0))*G812,IF($B$3="RG&amp;E",INDEX('BCA Inputs'!$BG$14:$BG$54,MATCH(I812,'BCA Inputs'!$AW$14:$AW$54,0))*P812+INDEX('BCA Inputs'!$BH$14:$BH$54,MATCH(I812,'BCA Inputs'!$AW$14:$AW$54,0))*O812+INDEX('BCA Inputs'!$BI$14:$BI$54,MATCH(I812,'BCA Inputs'!$AW$14:$AW$54,0))*Q812+INDEX('BCA Inputs'!$BJ$14:$BJ$54,MATCH(I812,'BCA Inputs'!$AW$14:$AW$54,0))*F812+INDEX('BCA Inputs'!$BK$14:$BK$54,MATCH(I812,'BCA Inputs'!$AW$14:$AW$54,0))*G812,"")),"")</f>
        <v/>
      </c>
      <c r="AA812" s="237" t="str">
        <f t="shared" si="125"/>
        <v/>
      </c>
      <c r="AC812" s="238" t="str">
        <f>IFERROR((K812+R812)+IF($B$3="NYSEG",INDEX('BCA Inputs'!$AI$14:$AI$54,MATCH(I812,'BCA Inputs'!$M$14:$M$54,0))*P812+INDEX('BCA Inputs'!$AJ$14:$AJ$54,MATCH(I812,'BCA Inputs'!$M$14:$M$54,0))*Q812,IF($B$3="RG&amp;E",INDEX('BCA Inputs'!$BR$14:$BR$54,MATCH(I812,'BCA Inputs'!$AW$14:$AW$54,0))*P812+INDEX('BCA Inputs'!$BS$14:$BS$54,MATCH(I812,'BCA Inputs'!$AW$14:$AW$54,0))*Q812,"")),"")</f>
        <v/>
      </c>
      <c r="AD812" s="181" t="str">
        <f>IFERROR(IF($B$3="NYSEG",INDEX('BCA Inputs'!$AD$14:$AD$54,MATCH(I812,'BCA Inputs'!$M$14:$M$54,0))*P812+INDEX('BCA Inputs'!$AE$14:$AE$54,MATCH(I812,'BCA Inputs'!$M$14:$M$54,0))*O812+INDEX('BCA Inputs'!$AF$14:$AF$54,MATCH(I812,'BCA Inputs'!$M$14:$M$54,0))*Q812+INDEX('BCA Inputs'!$AG$14:$AG$54,MATCH(I812,'BCA Inputs'!$M$14:$M$54,0))*F812+INDEX('BCA Inputs'!$AH$14:$AH$54,MATCH(I812,'BCA Inputs'!$M$14:$M$54,0))*G812,IF($B$3="RG&amp;E",INDEX('BCA Inputs'!$BM$14:$BM$54,MATCH(I812,'BCA Inputs'!$AW$14:$AW$54,0))*P812+INDEX('BCA Inputs'!$BN$14:$BN$54,MATCH(I812,'BCA Inputs'!$AW$14:$AW$54,0))*O812+INDEX('BCA Inputs'!$BO$14:$BO$54,MATCH(I812,'BCA Inputs'!$AW$14:$AW$54,0))*Q812+INDEX('BCA Inputs'!$BP$14:$BP$54,MATCH(I812,'BCA Inputs'!$AW$14:$AW$54,0))*F812+INDEX('BCA Inputs'!$BQ$14:$BQ$54,MATCH(I812,'BCA Inputs'!$AW$14:$AW$54,0))*G812,"")),"")</f>
        <v/>
      </c>
      <c r="AE812" s="237" t="str">
        <f t="shared" si="126"/>
        <v/>
      </c>
      <c r="AF812" s="198">
        <f t="shared" si="128"/>
        <v>0</v>
      </c>
      <c r="AG812" s="239">
        <f t="shared" si="129"/>
        <v>0</v>
      </c>
    </row>
    <row r="813" spans="1:33">
      <c r="A813" s="228"/>
      <c r="B813" s="176"/>
      <c r="C813" s="229"/>
      <c r="D813" s="230"/>
      <c r="E813" s="230"/>
      <c r="F813" s="230"/>
      <c r="G813" s="230"/>
      <c r="H813" s="231"/>
      <c r="I813" s="231"/>
      <c r="J813" s="232"/>
      <c r="K813" s="232"/>
      <c r="L813" s="232"/>
      <c r="M813" s="181">
        <f t="shared" si="127"/>
        <v>0</v>
      </c>
      <c r="N813" s="181">
        <f>IF(H813="",0,H813*I813*'Avoided Water Savings Cost'!$C$16)</f>
        <v>0</v>
      </c>
      <c r="O813" s="545">
        <f>IF(C813="",0,IF($B$3="NYSEG",C813/(1-'Avoided Electric Costs 2020'!$W$21),IF($B$3="RG&amp;E",C813/(1-'Avoided Electric Costs 2020'!$X$21),"")))</f>
        <v>0</v>
      </c>
      <c r="P813" s="546">
        <f>IF(D813="",0,IF($B$3="NYSEG",D813/(1-'Avoided Electric Costs 2020'!$W$21),IF($B$3="RG&amp;E",D813/(1-'Avoided Electric Costs 2020'!$X$21),"")))</f>
        <v>0</v>
      </c>
      <c r="Q813" s="546">
        <f>IF(E813="",0,IF($B$3="NYSEG",E813/(1-'Avoided Natural Gas Costs 2020'!$J$34),IF($B$3="RG&amp;E",E813/(1-'Avoided Natural Gas Costs 2020'!$K$34),"")))</f>
        <v>0</v>
      </c>
      <c r="R813" s="233" t="str">
        <f>IFERROR(IF(P813*'BCA Inputs'!$C$1+Q813*'BCA Inputs'!$C$2+F813*'BCA Inputs'!$C$2+G813*'BCA Inputs'!$C$2=0,"",P813*'BCA Inputs'!$C$1+Q813*'BCA Inputs'!$C$2+F813*'BCA Inputs'!$C$2+G813*'BCA Inputs'!$C$2),"")</f>
        <v/>
      </c>
      <c r="S813" s="181" t="str">
        <f t="shared" si="120"/>
        <v/>
      </c>
      <c r="T813" s="181" t="str">
        <f>IFERROR(IF($B$3="NYSEG",(INDEX('BCA Inputs'!$N$14:$N$54,MATCH(I813,'BCA Inputs'!$M$14:$M$54,0))*P813+INDEX('BCA Inputs'!$O$14:$O$54,MATCH(I813,'BCA Inputs'!$M$14:$M$54,0))*O813+INDEX('BCA Inputs'!P:P,MATCH(I813,'BCA Inputs'!M:M,0))*Q813+INDEX('BCA Inputs'!Q:Q,MATCH(I813,'BCA Inputs'!M:M,0))*F813+INDEX('BCA Inputs'!R:R,MATCH(I813,'BCA Inputs'!M:M,0))*G813)+L813+N813,IF($B$3="RG&amp;E",(INDEX('BCA Inputs'!$AX$14:$AX$54,MATCH(I813,'BCA Inputs'!$AW$14:$AW$54,0))*P813+INDEX('BCA Inputs'!$AY$14:$AY$54,MATCH(I813,'BCA Inputs'!$AW$14:$AW$54,0))*O813+INDEX('BCA Inputs'!$AZ$14:$AZ$54,MATCH(I813,'BCA Inputs'!$AW$14:$AW$54,0))*Q813+INDEX('BCA Inputs'!$BA$14:$BA$54,MATCH(I813,'BCA Inputs'!$AW$14:$AW$54,0))*F813+INDEX('BCA Inputs'!$BB$14:$BB$54,MATCH(I813,'BCA Inputs'!$AW$14:$AW$54,0))*G813)+L813+N813,"")),"")</f>
        <v/>
      </c>
      <c r="U813" s="234" t="str">
        <f t="shared" si="121"/>
        <v/>
      </c>
      <c r="V813" s="234" t="str">
        <f t="shared" si="122"/>
        <v/>
      </c>
      <c r="W813" s="234" t="str">
        <f t="shared" si="123"/>
        <v/>
      </c>
      <c r="Y813" s="235" t="str">
        <f t="shared" si="124"/>
        <v/>
      </c>
      <c r="Z813" s="236" t="str">
        <f>IFERROR(IF($B$3="NYSEG",INDEX('BCA Inputs'!$X$14:$X$54,MATCH(I813,'BCA Inputs'!$M$14:$M$54,0))*P813+INDEX('BCA Inputs'!$Y$14:$Y$54,MATCH(I813,'BCA Inputs'!$M$14:$M$54,0))*O813+INDEX('BCA Inputs'!$Z$14:$Z$54,MATCH(I813,'BCA Inputs'!$M$14:$M$54,0))*Q813+INDEX('BCA Inputs'!$AA$14:$AA$54,MATCH(I813,'BCA Inputs'!$M$14:$M$54,0))*F813+INDEX('BCA Inputs'!$AB$14:$AB$54,MATCH(I813,'BCA Inputs'!$M$14:$M$54,0))*G813,IF($B$3="RG&amp;E",INDEX('BCA Inputs'!$BG$14:$BG$54,MATCH(I813,'BCA Inputs'!$AW$14:$AW$54,0))*P813+INDEX('BCA Inputs'!$BH$14:$BH$54,MATCH(I813,'BCA Inputs'!$AW$14:$AW$54,0))*O813+INDEX('BCA Inputs'!$BI$14:$BI$54,MATCH(I813,'BCA Inputs'!$AW$14:$AW$54,0))*Q813+INDEX('BCA Inputs'!$BJ$14:$BJ$54,MATCH(I813,'BCA Inputs'!$AW$14:$AW$54,0))*F813+INDEX('BCA Inputs'!$BK$14:$BK$54,MATCH(I813,'BCA Inputs'!$AW$14:$AW$54,0))*G813,"")),"")</f>
        <v/>
      </c>
      <c r="AA813" s="237" t="str">
        <f t="shared" si="125"/>
        <v/>
      </c>
      <c r="AC813" s="238" t="str">
        <f>IFERROR((K813+R813)+IF($B$3="NYSEG",INDEX('BCA Inputs'!$AI$14:$AI$54,MATCH(I813,'BCA Inputs'!$M$14:$M$54,0))*P813+INDEX('BCA Inputs'!$AJ$14:$AJ$54,MATCH(I813,'BCA Inputs'!$M$14:$M$54,0))*Q813,IF($B$3="RG&amp;E",INDEX('BCA Inputs'!$BR$14:$BR$54,MATCH(I813,'BCA Inputs'!$AW$14:$AW$54,0))*P813+INDEX('BCA Inputs'!$BS$14:$BS$54,MATCH(I813,'BCA Inputs'!$AW$14:$AW$54,0))*Q813,"")),"")</f>
        <v/>
      </c>
      <c r="AD813" s="181" t="str">
        <f>IFERROR(IF($B$3="NYSEG",INDEX('BCA Inputs'!$AD$14:$AD$54,MATCH(I813,'BCA Inputs'!$M$14:$M$54,0))*P813+INDEX('BCA Inputs'!$AE$14:$AE$54,MATCH(I813,'BCA Inputs'!$M$14:$M$54,0))*O813+INDEX('BCA Inputs'!$AF$14:$AF$54,MATCH(I813,'BCA Inputs'!$M$14:$M$54,0))*Q813+INDEX('BCA Inputs'!$AG$14:$AG$54,MATCH(I813,'BCA Inputs'!$M$14:$M$54,0))*F813+INDEX('BCA Inputs'!$AH$14:$AH$54,MATCH(I813,'BCA Inputs'!$M$14:$M$54,0))*G813,IF($B$3="RG&amp;E",INDEX('BCA Inputs'!$BM$14:$BM$54,MATCH(I813,'BCA Inputs'!$AW$14:$AW$54,0))*P813+INDEX('BCA Inputs'!$BN$14:$BN$54,MATCH(I813,'BCA Inputs'!$AW$14:$AW$54,0))*O813+INDEX('BCA Inputs'!$BO$14:$BO$54,MATCH(I813,'BCA Inputs'!$AW$14:$AW$54,0))*Q813+INDEX('BCA Inputs'!$BP$14:$BP$54,MATCH(I813,'BCA Inputs'!$AW$14:$AW$54,0))*F813+INDEX('BCA Inputs'!$BQ$14:$BQ$54,MATCH(I813,'BCA Inputs'!$AW$14:$AW$54,0))*G813,"")),"")</f>
        <v/>
      </c>
      <c r="AE813" s="237" t="str">
        <f t="shared" si="126"/>
        <v/>
      </c>
      <c r="AF813" s="198">
        <f t="shared" si="128"/>
        <v>0</v>
      </c>
      <c r="AG813" s="239">
        <f t="shared" si="129"/>
        <v>0</v>
      </c>
    </row>
    <row r="814" spans="1:33">
      <c r="A814" s="228"/>
      <c r="B814" s="176"/>
      <c r="C814" s="229"/>
      <c r="D814" s="230"/>
      <c r="E814" s="230"/>
      <c r="F814" s="230"/>
      <c r="G814" s="230"/>
      <c r="H814" s="231"/>
      <c r="I814" s="231"/>
      <c r="J814" s="232"/>
      <c r="K814" s="232"/>
      <c r="L814" s="232"/>
      <c r="M814" s="181">
        <f t="shared" si="127"/>
        <v>0</v>
      </c>
      <c r="N814" s="181">
        <f>IF(H814="",0,H814*I814*'Avoided Water Savings Cost'!$C$16)</f>
        <v>0</v>
      </c>
      <c r="O814" s="545">
        <f>IF(C814="",0,IF($B$3="NYSEG",C814/(1-'Avoided Electric Costs 2020'!$W$21),IF($B$3="RG&amp;E",C814/(1-'Avoided Electric Costs 2020'!$X$21),"")))</f>
        <v>0</v>
      </c>
      <c r="P814" s="546">
        <f>IF(D814="",0,IF($B$3="NYSEG",D814/(1-'Avoided Electric Costs 2020'!$W$21),IF($B$3="RG&amp;E",D814/(1-'Avoided Electric Costs 2020'!$X$21),"")))</f>
        <v>0</v>
      </c>
      <c r="Q814" s="546">
        <f>IF(E814="",0,IF($B$3="NYSEG",E814/(1-'Avoided Natural Gas Costs 2020'!$J$34),IF($B$3="RG&amp;E",E814/(1-'Avoided Natural Gas Costs 2020'!$K$34),"")))</f>
        <v>0</v>
      </c>
      <c r="R814" s="233" t="str">
        <f>IFERROR(IF(P814*'BCA Inputs'!$C$1+Q814*'BCA Inputs'!$C$2+F814*'BCA Inputs'!$C$2+G814*'BCA Inputs'!$C$2=0,"",P814*'BCA Inputs'!$C$1+Q814*'BCA Inputs'!$C$2+F814*'BCA Inputs'!$C$2+G814*'BCA Inputs'!$C$2),"")</f>
        <v/>
      </c>
      <c r="S814" s="181" t="str">
        <f t="shared" si="120"/>
        <v/>
      </c>
      <c r="T814" s="181" t="str">
        <f>IFERROR(IF($B$3="NYSEG",(INDEX('BCA Inputs'!$N$14:$N$54,MATCH(I814,'BCA Inputs'!$M$14:$M$54,0))*P814+INDEX('BCA Inputs'!$O$14:$O$54,MATCH(I814,'BCA Inputs'!$M$14:$M$54,0))*O814+INDEX('BCA Inputs'!P:P,MATCH(I814,'BCA Inputs'!M:M,0))*Q814+INDEX('BCA Inputs'!Q:Q,MATCH(I814,'BCA Inputs'!M:M,0))*F814+INDEX('BCA Inputs'!R:R,MATCH(I814,'BCA Inputs'!M:M,0))*G814)+L814+N814,IF($B$3="RG&amp;E",(INDEX('BCA Inputs'!$AX$14:$AX$54,MATCH(I814,'BCA Inputs'!$AW$14:$AW$54,0))*P814+INDEX('BCA Inputs'!$AY$14:$AY$54,MATCH(I814,'BCA Inputs'!$AW$14:$AW$54,0))*O814+INDEX('BCA Inputs'!$AZ$14:$AZ$54,MATCH(I814,'BCA Inputs'!$AW$14:$AW$54,0))*Q814+INDEX('BCA Inputs'!$BA$14:$BA$54,MATCH(I814,'BCA Inputs'!$AW$14:$AW$54,0))*F814+INDEX('BCA Inputs'!$BB$14:$BB$54,MATCH(I814,'BCA Inputs'!$AW$14:$AW$54,0))*G814)+L814+N814,"")),"")</f>
        <v/>
      </c>
      <c r="U814" s="234" t="str">
        <f t="shared" si="121"/>
        <v/>
      </c>
      <c r="V814" s="234" t="str">
        <f t="shared" si="122"/>
        <v/>
      </c>
      <c r="W814" s="234" t="str">
        <f t="shared" si="123"/>
        <v/>
      </c>
      <c r="Y814" s="235" t="str">
        <f t="shared" si="124"/>
        <v/>
      </c>
      <c r="Z814" s="236" t="str">
        <f>IFERROR(IF($B$3="NYSEG",INDEX('BCA Inputs'!$X$14:$X$54,MATCH(I814,'BCA Inputs'!$M$14:$M$54,0))*P814+INDEX('BCA Inputs'!$Y$14:$Y$54,MATCH(I814,'BCA Inputs'!$M$14:$M$54,0))*O814+INDEX('BCA Inputs'!$Z$14:$Z$54,MATCH(I814,'BCA Inputs'!$M$14:$M$54,0))*Q814+INDEX('BCA Inputs'!$AA$14:$AA$54,MATCH(I814,'BCA Inputs'!$M$14:$M$54,0))*F814+INDEX('BCA Inputs'!$AB$14:$AB$54,MATCH(I814,'BCA Inputs'!$M$14:$M$54,0))*G814,IF($B$3="RG&amp;E",INDEX('BCA Inputs'!$BG$14:$BG$54,MATCH(I814,'BCA Inputs'!$AW$14:$AW$54,0))*P814+INDEX('BCA Inputs'!$BH$14:$BH$54,MATCH(I814,'BCA Inputs'!$AW$14:$AW$54,0))*O814+INDEX('BCA Inputs'!$BI$14:$BI$54,MATCH(I814,'BCA Inputs'!$AW$14:$AW$54,0))*Q814+INDEX('BCA Inputs'!$BJ$14:$BJ$54,MATCH(I814,'BCA Inputs'!$AW$14:$AW$54,0))*F814+INDEX('BCA Inputs'!$BK$14:$BK$54,MATCH(I814,'BCA Inputs'!$AW$14:$AW$54,0))*G814,"")),"")</f>
        <v/>
      </c>
      <c r="AA814" s="237" t="str">
        <f t="shared" si="125"/>
        <v/>
      </c>
      <c r="AC814" s="238" t="str">
        <f>IFERROR((K814+R814)+IF($B$3="NYSEG",INDEX('BCA Inputs'!$AI$14:$AI$54,MATCH(I814,'BCA Inputs'!$M$14:$M$54,0))*P814+INDEX('BCA Inputs'!$AJ$14:$AJ$54,MATCH(I814,'BCA Inputs'!$M$14:$M$54,0))*Q814,IF($B$3="RG&amp;E",INDEX('BCA Inputs'!$BR$14:$BR$54,MATCH(I814,'BCA Inputs'!$AW$14:$AW$54,0))*P814+INDEX('BCA Inputs'!$BS$14:$BS$54,MATCH(I814,'BCA Inputs'!$AW$14:$AW$54,0))*Q814,"")),"")</f>
        <v/>
      </c>
      <c r="AD814" s="181" t="str">
        <f>IFERROR(IF($B$3="NYSEG",INDEX('BCA Inputs'!$AD$14:$AD$54,MATCH(I814,'BCA Inputs'!$M$14:$M$54,0))*P814+INDEX('BCA Inputs'!$AE$14:$AE$54,MATCH(I814,'BCA Inputs'!$M$14:$M$54,0))*O814+INDEX('BCA Inputs'!$AF$14:$AF$54,MATCH(I814,'BCA Inputs'!$M$14:$M$54,0))*Q814+INDEX('BCA Inputs'!$AG$14:$AG$54,MATCH(I814,'BCA Inputs'!$M$14:$M$54,0))*F814+INDEX('BCA Inputs'!$AH$14:$AH$54,MATCH(I814,'BCA Inputs'!$M$14:$M$54,0))*G814,IF($B$3="RG&amp;E",INDEX('BCA Inputs'!$BM$14:$BM$54,MATCH(I814,'BCA Inputs'!$AW$14:$AW$54,0))*P814+INDEX('BCA Inputs'!$BN$14:$BN$54,MATCH(I814,'BCA Inputs'!$AW$14:$AW$54,0))*O814+INDEX('BCA Inputs'!$BO$14:$BO$54,MATCH(I814,'BCA Inputs'!$AW$14:$AW$54,0))*Q814+INDEX('BCA Inputs'!$BP$14:$BP$54,MATCH(I814,'BCA Inputs'!$AW$14:$AW$54,0))*F814+INDEX('BCA Inputs'!$BQ$14:$BQ$54,MATCH(I814,'BCA Inputs'!$AW$14:$AW$54,0))*G814,"")),"")</f>
        <v/>
      </c>
      <c r="AE814" s="237" t="str">
        <f t="shared" si="126"/>
        <v/>
      </c>
      <c r="AF814" s="198">
        <f t="shared" si="128"/>
        <v>0</v>
      </c>
      <c r="AG814" s="239">
        <f t="shared" si="129"/>
        <v>0</v>
      </c>
    </row>
    <row r="815" spans="1:33">
      <c r="A815" s="228"/>
      <c r="B815" s="176"/>
      <c r="C815" s="229"/>
      <c r="D815" s="230"/>
      <c r="E815" s="230"/>
      <c r="F815" s="230"/>
      <c r="G815" s="230"/>
      <c r="H815" s="231"/>
      <c r="I815" s="231"/>
      <c r="J815" s="232"/>
      <c r="K815" s="232"/>
      <c r="L815" s="232"/>
      <c r="M815" s="181">
        <f t="shared" si="127"/>
        <v>0</v>
      </c>
      <c r="N815" s="181">
        <f>IF(H815="",0,H815*I815*'Avoided Water Savings Cost'!$C$16)</f>
        <v>0</v>
      </c>
      <c r="O815" s="545">
        <f>IF(C815="",0,IF($B$3="NYSEG",C815/(1-'Avoided Electric Costs 2020'!$W$21),IF($B$3="RG&amp;E",C815/(1-'Avoided Electric Costs 2020'!$X$21),"")))</f>
        <v>0</v>
      </c>
      <c r="P815" s="546">
        <f>IF(D815="",0,IF($B$3="NYSEG",D815/(1-'Avoided Electric Costs 2020'!$W$21),IF($B$3="RG&amp;E",D815/(1-'Avoided Electric Costs 2020'!$X$21),"")))</f>
        <v>0</v>
      </c>
      <c r="Q815" s="546">
        <f>IF(E815="",0,IF($B$3="NYSEG",E815/(1-'Avoided Natural Gas Costs 2020'!$J$34),IF($B$3="RG&amp;E",E815/(1-'Avoided Natural Gas Costs 2020'!$K$34),"")))</f>
        <v>0</v>
      </c>
      <c r="R815" s="233" t="str">
        <f>IFERROR(IF(P815*'BCA Inputs'!$C$1+Q815*'BCA Inputs'!$C$2+F815*'BCA Inputs'!$C$2+G815*'BCA Inputs'!$C$2=0,"",P815*'BCA Inputs'!$C$1+Q815*'BCA Inputs'!$C$2+F815*'BCA Inputs'!$C$2+G815*'BCA Inputs'!$C$2),"")</f>
        <v/>
      </c>
      <c r="S815" s="181" t="str">
        <f t="shared" si="120"/>
        <v/>
      </c>
      <c r="T815" s="181" t="str">
        <f>IFERROR(IF($B$3="NYSEG",(INDEX('BCA Inputs'!$N$14:$N$54,MATCH(I815,'BCA Inputs'!$M$14:$M$54,0))*P815+INDEX('BCA Inputs'!$O$14:$O$54,MATCH(I815,'BCA Inputs'!$M$14:$M$54,0))*O815+INDEX('BCA Inputs'!P:P,MATCH(I815,'BCA Inputs'!M:M,0))*Q815+INDEX('BCA Inputs'!Q:Q,MATCH(I815,'BCA Inputs'!M:M,0))*F815+INDEX('BCA Inputs'!R:R,MATCH(I815,'BCA Inputs'!M:M,0))*G815)+L815+N815,IF($B$3="RG&amp;E",(INDEX('BCA Inputs'!$AX$14:$AX$54,MATCH(I815,'BCA Inputs'!$AW$14:$AW$54,0))*P815+INDEX('BCA Inputs'!$AY$14:$AY$54,MATCH(I815,'BCA Inputs'!$AW$14:$AW$54,0))*O815+INDEX('BCA Inputs'!$AZ$14:$AZ$54,MATCH(I815,'BCA Inputs'!$AW$14:$AW$54,0))*Q815+INDEX('BCA Inputs'!$BA$14:$BA$54,MATCH(I815,'BCA Inputs'!$AW$14:$AW$54,0))*F815+INDEX('BCA Inputs'!$BB$14:$BB$54,MATCH(I815,'BCA Inputs'!$AW$14:$AW$54,0))*G815)+L815+N815,"")),"")</f>
        <v/>
      </c>
      <c r="U815" s="234" t="str">
        <f t="shared" si="121"/>
        <v/>
      </c>
      <c r="V815" s="234" t="str">
        <f t="shared" si="122"/>
        <v/>
      </c>
      <c r="W815" s="234" t="str">
        <f t="shared" si="123"/>
        <v/>
      </c>
      <c r="Y815" s="235" t="str">
        <f t="shared" si="124"/>
        <v/>
      </c>
      <c r="Z815" s="236" t="str">
        <f>IFERROR(IF($B$3="NYSEG",INDEX('BCA Inputs'!$X$14:$X$54,MATCH(I815,'BCA Inputs'!$M$14:$M$54,0))*P815+INDEX('BCA Inputs'!$Y$14:$Y$54,MATCH(I815,'BCA Inputs'!$M$14:$M$54,0))*O815+INDEX('BCA Inputs'!$Z$14:$Z$54,MATCH(I815,'BCA Inputs'!$M$14:$M$54,0))*Q815+INDEX('BCA Inputs'!$AA$14:$AA$54,MATCH(I815,'BCA Inputs'!$M$14:$M$54,0))*F815+INDEX('BCA Inputs'!$AB$14:$AB$54,MATCH(I815,'BCA Inputs'!$M$14:$M$54,0))*G815,IF($B$3="RG&amp;E",INDEX('BCA Inputs'!$BG$14:$BG$54,MATCH(I815,'BCA Inputs'!$AW$14:$AW$54,0))*P815+INDEX('BCA Inputs'!$BH$14:$BH$54,MATCH(I815,'BCA Inputs'!$AW$14:$AW$54,0))*O815+INDEX('BCA Inputs'!$BI$14:$BI$54,MATCH(I815,'BCA Inputs'!$AW$14:$AW$54,0))*Q815+INDEX('BCA Inputs'!$BJ$14:$BJ$54,MATCH(I815,'BCA Inputs'!$AW$14:$AW$54,0))*F815+INDEX('BCA Inputs'!$BK$14:$BK$54,MATCH(I815,'BCA Inputs'!$AW$14:$AW$54,0))*G815,"")),"")</f>
        <v/>
      </c>
      <c r="AA815" s="237" t="str">
        <f t="shared" si="125"/>
        <v/>
      </c>
      <c r="AC815" s="238" t="str">
        <f>IFERROR((K815+R815)+IF($B$3="NYSEG",INDEX('BCA Inputs'!$AI$14:$AI$54,MATCH(I815,'BCA Inputs'!$M$14:$M$54,0))*P815+INDEX('BCA Inputs'!$AJ$14:$AJ$54,MATCH(I815,'BCA Inputs'!$M$14:$M$54,0))*Q815,IF($B$3="RG&amp;E",INDEX('BCA Inputs'!$BR$14:$BR$54,MATCH(I815,'BCA Inputs'!$AW$14:$AW$54,0))*P815+INDEX('BCA Inputs'!$BS$14:$BS$54,MATCH(I815,'BCA Inputs'!$AW$14:$AW$54,0))*Q815,"")),"")</f>
        <v/>
      </c>
      <c r="AD815" s="181" t="str">
        <f>IFERROR(IF($B$3="NYSEG",INDEX('BCA Inputs'!$AD$14:$AD$54,MATCH(I815,'BCA Inputs'!$M$14:$M$54,0))*P815+INDEX('BCA Inputs'!$AE$14:$AE$54,MATCH(I815,'BCA Inputs'!$M$14:$M$54,0))*O815+INDEX('BCA Inputs'!$AF$14:$AF$54,MATCH(I815,'BCA Inputs'!$M$14:$M$54,0))*Q815+INDEX('BCA Inputs'!$AG$14:$AG$54,MATCH(I815,'BCA Inputs'!$M$14:$M$54,0))*F815+INDEX('BCA Inputs'!$AH$14:$AH$54,MATCH(I815,'BCA Inputs'!$M$14:$M$54,0))*G815,IF($B$3="RG&amp;E",INDEX('BCA Inputs'!$BM$14:$BM$54,MATCH(I815,'BCA Inputs'!$AW$14:$AW$54,0))*P815+INDEX('BCA Inputs'!$BN$14:$BN$54,MATCH(I815,'BCA Inputs'!$AW$14:$AW$54,0))*O815+INDEX('BCA Inputs'!$BO$14:$BO$54,MATCH(I815,'BCA Inputs'!$AW$14:$AW$54,0))*Q815+INDEX('BCA Inputs'!$BP$14:$BP$54,MATCH(I815,'BCA Inputs'!$AW$14:$AW$54,0))*F815+INDEX('BCA Inputs'!$BQ$14:$BQ$54,MATCH(I815,'BCA Inputs'!$AW$14:$AW$54,0))*G815,"")),"")</f>
        <v/>
      </c>
      <c r="AE815" s="237" t="str">
        <f t="shared" si="126"/>
        <v/>
      </c>
      <c r="AF815" s="198">
        <f t="shared" si="128"/>
        <v>0</v>
      </c>
      <c r="AG815" s="239">
        <f t="shared" si="129"/>
        <v>0</v>
      </c>
    </row>
    <row r="816" spans="1:33">
      <c r="A816" s="228"/>
      <c r="B816" s="176"/>
      <c r="C816" s="229"/>
      <c r="D816" s="230"/>
      <c r="E816" s="230"/>
      <c r="F816" s="230"/>
      <c r="G816" s="230"/>
      <c r="H816" s="231"/>
      <c r="I816" s="231"/>
      <c r="J816" s="232"/>
      <c r="K816" s="232"/>
      <c r="L816" s="232"/>
      <c r="M816" s="181">
        <f t="shared" si="127"/>
        <v>0</v>
      </c>
      <c r="N816" s="181">
        <f>IF(H816="",0,H816*I816*'Avoided Water Savings Cost'!$C$16)</f>
        <v>0</v>
      </c>
      <c r="O816" s="545">
        <f>IF(C816="",0,IF($B$3="NYSEG",C816/(1-'Avoided Electric Costs 2020'!$W$21),IF($B$3="RG&amp;E",C816/(1-'Avoided Electric Costs 2020'!$X$21),"")))</f>
        <v>0</v>
      </c>
      <c r="P816" s="546">
        <f>IF(D816="",0,IF($B$3="NYSEG",D816/(1-'Avoided Electric Costs 2020'!$W$21),IF($B$3="RG&amp;E",D816/(1-'Avoided Electric Costs 2020'!$X$21),"")))</f>
        <v>0</v>
      </c>
      <c r="Q816" s="546">
        <f>IF(E816="",0,IF($B$3="NYSEG",E816/(1-'Avoided Natural Gas Costs 2020'!$J$34),IF($B$3="RG&amp;E",E816/(1-'Avoided Natural Gas Costs 2020'!$K$34),"")))</f>
        <v>0</v>
      </c>
      <c r="R816" s="233" t="str">
        <f>IFERROR(IF(P816*'BCA Inputs'!$C$1+Q816*'BCA Inputs'!$C$2+F816*'BCA Inputs'!$C$2+G816*'BCA Inputs'!$C$2=0,"",P816*'BCA Inputs'!$C$1+Q816*'BCA Inputs'!$C$2+F816*'BCA Inputs'!$C$2+G816*'BCA Inputs'!$C$2),"")</f>
        <v/>
      </c>
      <c r="S816" s="181" t="str">
        <f t="shared" si="120"/>
        <v/>
      </c>
      <c r="T816" s="181" t="str">
        <f>IFERROR(IF($B$3="NYSEG",(INDEX('BCA Inputs'!$N$14:$N$54,MATCH(I816,'BCA Inputs'!$M$14:$M$54,0))*P816+INDEX('BCA Inputs'!$O$14:$O$54,MATCH(I816,'BCA Inputs'!$M$14:$M$54,0))*O816+INDEX('BCA Inputs'!P:P,MATCH(I816,'BCA Inputs'!M:M,0))*Q816+INDEX('BCA Inputs'!Q:Q,MATCH(I816,'BCA Inputs'!M:M,0))*F816+INDEX('BCA Inputs'!R:R,MATCH(I816,'BCA Inputs'!M:M,0))*G816)+L816+N816,IF($B$3="RG&amp;E",(INDEX('BCA Inputs'!$AX$14:$AX$54,MATCH(I816,'BCA Inputs'!$AW$14:$AW$54,0))*P816+INDEX('BCA Inputs'!$AY$14:$AY$54,MATCH(I816,'BCA Inputs'!$AW$14:$AW$54,0))*O816+INDEX('BCA Inputs'!$AZ$14:$AZ$54,MATCH(I816,'BCA Inputs'!$AW$14:$AW$54,0))*Q816+INDEX('BCA Inputs'!$BA$14:$BA$54,MATCH(I816,'BCA Inputs'!$AW$14:$AW$54,0))*F816+INDEX('BCA Inputs'!$BB$14:$BB$54,MATCH(I816,'BCA Inputs'!$AW$14:$AW$54,0))*G816)+L816+N816,"")),"")</f>
        <v/>
      </c>
      <c r="U816" s="234" t="str">
        <f t="shared" si="121"/>
        <v/>
      </c>
      <c r="V816" s="234" t="str">
        <f t="shared" si="122"/>
        <v/>
      </c>
      <c r="W816" s="234" t="str">
        <f t="shared" si="123"/>
        <v/>
      </c>
      <c r="Y816" s="235" t="str">
        <f t="shared" si="124"/>
        <v/>
      </c>
      <c r="Z816" s="236" t="str">
        <f>IFERROR(IF($B$3="NYSEG",INDEX('BCA Inputs'!$X$14:$X$54,MATCH(I816,'BCA Inputs'!$M$14:$M$54,0))*P816+INDEX('BCA Inputs'!$Y$14:$Y$54,MATCH(I816,'BCA Inputs'!$M$14:$M$54,0))*O816+INDEX('BCA Inputs'!$Z$14:$Z$54,MATCH(I816,'BCA Inputs'!$M$14:$M$54,0))*Q816+INDEX('BCA Inputs'!$AA$14:$AA$54,MATCH(I816,'BCA Inputs'!$M$14:$M$54,0))*F816+INDEX('BCA Inputs'!$AB$14:$AB$54,MATCH(I816,'BCA Inputs'!$M$14:$M$54,0))*G816,IF($B$3="RG&amp;E",INDEX('BCA Inputs'!$BG$14:$BG$54,MATCH(I816,'BCA Inputs'!$AW$14:$AW$54,0))*P816+INDEX('BCA Inputs'!$BH$14:$BH$54,MATCH(I816,'BCA Inputs'!$AW$14:$AW$54,0))*O816+INDEX('BCA Inputs'!$BI$14:$BI$54,MATCH(I816,'BCA Inputs'!$AW$14:$AW$54,0))*Q816+INDEX('BCA Inputs'!$BJ$14:$BJ$54,MATCH(I816,'BCA Inputs'!$AW$14:$AW$54,0))*F816+INDEX('BCA Inputs'!$BK$14:$BK$54,MATCH(I816,'BCA Inputs'!$AW$14:$AW$54,0))*G816,"")),"")</f>
        <v/>
      </c>
      <c r="AA816" s="237" t="str">
        <f t="shared" si="125"/>
        <v/>
      </c>
      <c r="AC816" s="238" t="str">
        <f>IFERROR((K816+R816)+IF($B$3="NYSEG",INDEX('BCA Inputs'!$AI$14:$AI$54,MATCH(I816,'BCA Inputs'!$M$14:$M$54,0))*P816+INDEX('BCA Inputs'!$AJ$14:$AJ$54,MATCH(I816,'BCA Inputs'!$M$14:$M$54,0))*Q816,IF($B$3="RG&amp;E",INDEX('BCA Inputs'!$BR$14:$BR$54,MATCH(I816,'BCA Inputs'!$AW$14:$AW$54,0))*P816+INDEX('BCA Inputs'!$BS$14:$BS$54,MATCH(I816,'BCA Inputs'!$AW$14:$AW$54,0))*Q816,"")),"")</f>
        <v/>
      </c>
      <c r="AD816" s="181" t="str">
        <f>IFERROR(IF($B$3="NYSEG",INDEX('BCA Inputs'!$AD$14:$AD$54,MATCH(I816,'BCA Inputs'!$M$14:$M$54,0))*P816+INDEX('BCA Inputs'!$AE$14:$AE$54,MATCH(I816,'BCA Inputs'!$M$14:$M$54,0))*O816+INDEX('BCA Inputs'!$AF$14:$AF$54,MATCH(I816,'BCA Inputs'!$M$14:$M$54,0))*Q816+INDEX('BCA Inputs'!$AG$14:$AG$54,MATCH(I816,'BCA Inputs'!$M$14:$M$54,0))*F816+INDEX('BCA Inputs'!$AH$14:$AH$54,MATCH(I816,'BCA Inputs'!$M$14:$M$54,0))*G816,IF($B$3="RG&amp;E",INDEX('BCA Inputs'!$BM$14:$BM$54,MATCH(I816,'BCA Inputs'!$AW$14:$AW$54,0))*P816+INDEX('BCA Inputs'!$BN$14:$BN$54,MATCH(I816,'BCA Inputs'!$AW$14:$AW$54,0))*O816+INDEX('BCA Inputs'!$BO$14:$BO$54,MATCH(I816,'BCA Inputs'!$AW$14:$AW$54,0))*Q816+INDEX('BCA Inputs'!$BP$14:$BP$54,MATCH(I816,'BCA Inputs'!$AW$14:$AW$54,0))*F816+INDEX('BCA Inputs'!$BQ$14:$BQ$54,MATCH(I816,'BCA Inputs'!$AW$14:$AW$54,0))*G816,"")),"")</f>
        <v/>
      </c>
      <c r="AE816" s="237" t="str">
        <f t="shared" si="126"/>
        <v/>
      </c>
      <c r="AF816" s="198">
        <f t="shared" si="128"/>
        <v>0</v>
      </c>
      <c r="AG816" s="239">
        <f t="shared" si="129"/>
        <v>0</v>
      </c>
    </row>
    <row r="817" spans="1:33">
      <c r="A817" s="228"/>
      <c r="B817" s="176"/>
      <c r="C817" s="229"/>
      <c r="D817" s="230"/>
      <c r="E817" s="230"/>
      <c r="F817" s="230"/>
      <c r="G817" s="230"/>
      <c r="H817" s="231"/>
      <c r="I817" s="231"/>
      <c r="J817" s="232"/>
      <c r="K817" s="232"/>
      <c r="L817" s="232"/>
      <c r="M817" s="181">
        <f t="shared" si="127"/>
        <v>0</v>
      </c>
      <c r="N817" s="181">
        <f>IF(H817="",0,H817*I817*'Avoided Water Savings Cost'!$C$16)</f>
        <v>0</v>
      </c>
      <c r="O817" s="545">
        <f>IF(C817="",0,IF($B$3="NYSEG",C817/(1-'Avoided Electric Costs 2020'!$W$21),IF($B$3="RG&amp;E",C817/(1-'Avoided Electric Costs 2020'!$X$21),"")))</f>
        <v>0</v>
      </c>
      <c r="P817" s="546">
        <f>IF(D817="",0,IF($B$3="NYSEG",D817/(1-'Avoided Electric Costs 2020'!$W$21),IF($B$3="RG&amp;E",D817/(1-'Avoided Electric Costs 2020'!$X$21),"")))</f>
        <v>0</v>
      </c>
      <c r="Q817" s="546">
        <f>IF(E817="",0,IF($B$3="NYSEG",E817/(1-'Avoided Natural Gas Costs 2020'!$J$34),IF($B$3="RG&amp;E",E817/(1-'Avoided Natural Gas Costs 2020'!$K$34),"")))</f>
        <v>0</v>
      </c>
      <c r="R817" s="233" t="str">
        <f>IFERROR(IF(P817*'BCA Inputs'!$C$1+Q817*'BCA Inputs'!$C$2+F817*'BCA Inputs'!$C$2+G817*'BCA Inputs'!$C$2=0,"",P817*'BCA Inputs'!$C$1+Q817*'BCA Inputs'!$C$2+F817*'BCA Inputs'!$C$2+G817*'BCA Inputs'!$C$2),"")</f>
        <v/>
      </c>
      <c r="S817" s="181" t="str">
        <f t="shared" si="120"/>
        <v/>
      </c>
      <c r="T817" s="181" t="str">
        <f>IFERROR(IF($B$3="NYSEG",(INDEX('BCA Inputs'!$N$14:$N$54,MATCH(I817,'BCA Inputs'!$M$14:$M$54,0))*P817+INDEX('BCA Inputs'!$O$14:$O$54,MATCH(I817,'BCA Inputs'!$M$14:$M$54,0))*O817+INDEX('BCA Inputs'!P:P,MATCH(I817,'BCA Inputs'!M:M,0))*Q817+INDEX('BCA Inputs'!Q:Q,MATCH(I817,'BCA Inputs'!M:M,0))*F817+INDEX('BCA Inputs'!R:R,MATCH(I817,'BCA Inputs'!M:M,0))*G817)+L817+N817,IF($B$3="RG&amp;E",(INDEX('BCA Inputs'!$AX$14:$AX$54,MATCH(I817,'BCA Inputs'!$AW$14:$AW$54,0))*P817+INDEX('BCA Inputs'!$AY$14:$AY$54,MATCH(I817,'BCA Inputs'!$AW$14:$AW$54,0))*O817+INDEX('BCA Inputs'!$AZ$14:$AZ$54,MATCH(I817,'BCA Inputs'!$AW$14:$AW$54,0))*Q817+INDEX('BCA Inputs'!$BA$14:$BA$54,MATCH(I817,'BCA Inputs'!$AW$14:$AW$54,0))*F817+INDEX('BCA Inputs'!$BB$14:$BB$54,MATCH(I817,'BCA Inputs'!$AW$14:$AW$54,0))*G817)+L817+N817,"")),"")</f>
        <v/>
      </c>
      <c r="U817" s="234" t="str">
        <f t="shared" si="121"/>
        <v/>
      </c>
      <c r="V817" s="234" t="str">
        <f t="shared" si="122"/>
        <v/>
      </c>
      <c r="W817" s="234" t="str">
        <f t="shared" si="123"/>
        <v/>
      </c>
      <c r="Y817" s="235" t="str">
        <f t="shared" si="124"/>
        <v/>
      </c>
      <c r="Z817" s="236" t="str">
        <f>IFERROR(IF($B$3="NYSEG",INDEX('BCA Inputs'!$X$14:$X$54,MATCH(I817,'BCA Inputs'!$M$14:$M$54,0))*P817+INDEX('BCA Inputs'!$Y$14:$Y$54,MATCH(I817,'BCA Inputs'!$M$14:$M$54,0))*O817+INDEX('BCA Inputs'!$Z$14:$Z$54,MATCH(I817,'BCA Inputs'!$M$14:$M$54,0))*Q817+INDEX('BCA Inputs'!$AA$14:$AA$54,MATCH(I817,'BCA Inputs'!$M$14:$M$54,0))*F817+INDEX('BCA Inputs'!$AB$14:$AB$54,MATCH(I817,'BCA Inputs'!$M$14:$M$54,0))*G817,IF($B$3="RG&amp;E",INDEX('BCA Inputs'!$BG$14:$BG$54,MATCH(I817,'BCA Inputs'!$AW$14:$AW$54,0))*P817+INDEX('BCA Inputs'!$BH$14:$BH$54,MATCH(I817,'BCA Inputs'!$AW$14:$AW$54,0))*O817+INDEX('BCA Inputs'!$BI$14:$BI$54,MATCH(I817,'BCA Inputs'!$AW$14:$AW$54,0))*Q817+INDEX('BCA Inputs'!$BJ$14:$BJ$54,MATCH(I817,'BCA Inputs'!$AW$14:$AW$54,0))*F817+INDEX('BCA Inputs'!$BK$14:$BK$54,MATCH(I817,'BCA Inputs'!$AW$14:$AW$54,0))*G817,"")),"")</f>
        <v/>
      </c>
      <c r="AA817" s="237" t="str">
        <f t="shared" si="125"/>
        <v/>
      </c>
      <c r="AC817" s="238" t="str">
        <f>IFERROR((K817+R817)+IF($B$3="NYSEG",INDEX('BCA Inputs'!$AI$14:$AI$54,MATCH(I817,'BCA Inputs'!$M$14:$M$54,0))*P817+INDEX('BCA Inputs'!$AJ$14:$AJ$54,MATCH(I817,'BCA Inputs'!$M$14:$M$54,0))*Q817,IF($B$3="RG&amp;E",INDEX('BCA Inputs'!$BR$14:$BR$54,MATCH(I817,'BCA Inputs'!$AW$14:$AW$54,0))*P817+INDEX('BCA Inputs'!$BS$14:$BS$54,MATCH(I817,'BCA Inputs'!$AW$14:$AW$54,0))*Q817,"")),"")</f>
        <v/>
      </c>
      <c r="AD817" s="181" t="str">
        <f>IFERROR(IF($B$3="NYSEG",INDEX('BCA Inputs'!$AD$14:$AD$54,MATCH(I817,'BCA Inputs'!$M$14:$M$54,0))*P817+INDEX('BCA Inputs'!$AE$14:$AE$54,MATCH(I817,'BCA Inputs'!$M$14:$M$54,0))*O817+INDEX('BCA Inputs'!$AF$14:$AF$54,MATCH(I817,'BCA Inputs'!$M$14:$M$54,0))*Q817+INDEX('BCA Inputs'!$AG$14:$AG$54,MATCH(I817,'BCA Inputs'!$M$14:$M$54,0))*F817+INDEX('BCA Inputs'!$AH$14:$AH$54,MATCH(I817,'BCA Inputs'!$M$14:$M$54,0))*G817,IF($B$3="RG&amp;E",INDEX('BCA Inputs'!$BM$14:$BM$54,MATCH(I817,'BCA Inputs'!$AW$14:$AW$54,0))*P817+INDEX('BCA Inputs'!$BN$14:$BN$54,MATCH(I817,'BCA Inputs'!$AW$14:$AW$54,0))*O817+INDEX('BCA Inputs'!$BO$14:$BO$54,MATCH(I817,'BCA Inputs'!$AW$14:$AW$54,0))*Q817+INDEX('BCA Inputs'!$BP$14:$BP$54,MATCH(I817,'BCA Inputs'!$AW$14:$AW$54,0))*F817+INDEX('BCA Inputs'!$BQ$14:$BQ$54,MATCH(I817,'BCA Inputs'!$AW$14:$AW$54,0))*G817,"")),"")</f>
        <v/>
      </c>
      <c r="AE817" s="237" t="str">
        <f t="shared" si="126"/>
        <v/>
      </c>
      <c r="AF817" s="198">
        <f t="shared" si="128"/>
        <v>0</v>
      </c>
      <c r="AG817" s="239">
        <f t="shared" si="129"/>
        <v>0</v>
      </c>
    </row>
    <row r="818" spans="1:33">
      <c r="A818" s="228"/>
      <c r="B818" s="176"/>
      <c r="C818" s="229"/>
      <c r="D818" s="230"/>
      <c r="E818" s="230"/>
      <c r="F818" s="230"/>
      <c r="G818" s="230"/>
      <c r="H818" s="231"/>
      <c r="I818" s="231"/>
      <c r="J818" s="232"/>
      <c r="K818" s="232"/>
      <c r="L818" s="232"/>
      <c r="M818" s="181">
        <f t="shared" si="127"/>
        <v>0</v>
      </c>
      <c r="N818" s="181">
        <f>IF(H818="",0,H818*I818*'Avoided Water Savings Cost'!$C$16)</f>
        <v>0</v>
      </c>
      <c r="O818" s="545">
        <f>IF(C818="",0,IF($B$3="NYSEG",C818/(1-'Avoided Electric Costs 2020'!$W$21),IF($B$3="RG&amp;E",C818/(1-'Avoided Electric Costs 2020'!$X$21),"")))</f>
        <v>0</v>
      </c>
      <c r="P818" s="546">
        <f>IF(D818="",0,IF($B$3="NYSEG",D818/(1-'Avoided Electric Costs 2020'!$W$21),IF($B$3="RG&amp;E",D818/(1-'Avoided Electric Costs 2020'!$X$21),"")))</f>
        <v>0</v>
      </c>
      <c r="Q818" s="546">
        <f>IF(E818="",0,IF($B$3="NYSEG",E818/(1-'Avoided Natural Gas Costs 2020'!$J$34),IF($B$3="RG&amp;E",E818/(1-'Avoided Natural Gas Costs 2020'!$K$34),"")))</f>
        <v>0</v>
      </c>
      <c r="R818" s="233" t="str">
        <f>IFERROR(IF(P818*'BCA Inputs'!$C$1+Q818*'BCA Inputs'!$C$2+F818*'BCA Inputs'!$C$2+G818*'BCA Inputs'!$C$2=0,"",P818*'BCA Inputs'!$C$1+Q818*'BCA Inputs'!$C$2+F818*'BCA Inputs'!$C$2+G818*'BCA Inputs'!$C$2),"")</f>
        <v/>
      </c>
      <c r="S818" s="181" t="str">
        <f t="shared" si="120"/>
        <v/>
      </c>
      <c r="T818" s="181" t="str">
        <f>IFERROR(IF($B$3="NYSEG",(INDEX('BCA Inputs'!$N$14:$N$54,MATCH(I818,'BCA Inputs'!$M$14:$M$54,0))*P818+INDEX('BCA Inputs'!$O$14:$O$54,MATCH(I818,'BCA Inputs'!$M$14:$M$54,0))*O818+INDEX('BCA Inputs'!P:P,MATCH(I818,'BCA Inputs'!M:M,0))*Q818+INDEX('BCA Inputs'!Q:Q,MATCH(I818,'BCA Inputs'!M:M,0))*F818+INDEX('BCA Inputs'!R:R,MATCH(I818,'BCA Inputs'!M:M,0))*G818)+L818+N818,IF($B$3="RG&amp;E",(INDEX('BCA Inputs'!$AX$14:$AX$54,MATCH(I818,'BCA Inputs'!$AW$14:$AW$54,0))*P818+INDEX('BCA Inputs'!$AY$14:$AY$54,MATCH(I818,'BCA Inputs'!$AW$14:$AW$54,0))*O818+INDEX('BCA Inputs'!$AZ$14:$AZ$54,MATCH(I818,'BCA Inputs'!$AW$14:$AW$54,0))*Q818+INDEX('BCA Inputs'!$BA$14:$BA$54,MATCH(I818,'BCA Inputs'!$AW$14:$AW$54,0))*F818+INDEX('BCA Inputs'!$BB$14:$BB$54,MATCH(I818,'BCA Inputs'!$AW$14:$AW$54,0))*G818)+L818+N818,"")),"")</f>
        <v/>
      </c>
      <c r="U818" s="234" t="str">
        <f t="shared" si="121"/>
        <v/>
      </c>
      <c r="V818" s="234" t="str">
        <f t="shared" si="122"/>
        <v/>
      </c>
      <c r="W818" s="234" t="str">
        <f t="shared" si="123"/>
        <v/>
      </c>
      <c r="Y818" s="235" t="str">
        <f t="shared" si="124"/>
        <v/>
      </c>
      <c r="Z818" s="236" t="str">
        <f>IFERROR(IF($B$3="NYSEG",INDEX('BCA Inputs'!$X$14:$X$54,MATCH(I818,'BCA Inputs'!$M$14:$M$54,0))*P818+INDEX('BCA Inputs'!$Y$14:$Y$54,MATCH(I818,'BCA Inputs'!$M$14:$M$54,0))*O818+INDEX('BCA Inputs'!$Z$14:$Z$54,MATCH(I818,'BCA Inputs'!$M$14:$M$54,0))*Q818+INDEX('BCA Inputs'!$AA$14:$AA$54,MATCH(I818,'BCA Inputs'!$M$14:$M$54,0))*F818+INDEX('BCA Inputs'!$AB$14:$AB$54,MATCH(I818,'BCA Inputs'!$M$14:$M$54,0))*G818,IF($B$3="RG&amp;E",INDEX('BCA Inputs'!$BG$14:$BG$54,MATCH(I818,'BCA Inputs'!$AW$14:$AW$54,0))*P818+INDEX('BCA Inputs'!$BH$14:$BH$54,MATCH(I818,'BCA Inputs'!$AW$14:$AW$54,0))*O818+INDEX('BCA Inputs'!$BI$14:$BI$54,MATCH(I818,'BCA Inputs'!$AW$14:$AW$54,0))*Q818+INDEX('BCA Inputs'!$BJ$14:$BJ$54,MATCH(I818,'BCA Inputs'!$AW$14:$AW$54,0))*F818+INDEX('BCA Inputs'!$BK$14:$BK$54,MATCH(I818,'BCA Inputs'!$AW$14:$AW$54,0))*G818,"")),"")</f>
        <v/>
      </c>
      <c r="AA818" s="237" t="str">
        <f t="shared" si="125"/>
        <v/>
      </c>
      <c r="AC818" s="238" t="str">
        <f>IFERROR((K818+R818)+IF($B$3="NYSEG",INDEX('BCA Inputs'!$AI$14:$AI$54,MATCH(I818,'BCA Inputs'!$M$14:$M$54,0))*P818+INDEX('BCA Inputs'!$AJ$14:$AJ$54,MATCH(I818,'BCA Inputs'!$M$14:$M$54,0))*Q818,IF($B$3="RG&amp;E",INDEX('BCA Inputs'!$BR$14:$BR$54,MATCH(I818,'BCA Inputs'!$AW$14:$AW$54,0))*P818+INDEX('BCA Inputs'!$BS$14:$BS$54,MATCH(I818,'BCA Inputs'!$AW$14:$AW$54,0))*Q818,"")),"")</f>
        <v/>
      </c>
      <c r="AD818" s="181" t="str">
        <f>IFERROR(IF($B$3="NYSEG",INDEX('BCA Inputs'!$AD$14:$AD$54,MATCH(I818,'BCA Inputs'!$M$14:$M$54,0))*P818+INDEX('BCA Inputs'!$AE$14:$AE$54,MATCH(I818,'BCA Inputs'!$M$14:$M$54,0))*O818+INDEX('BCA Inputs'!$AF$14:$AF$54,MATCH(I818,'BCA Inputs'!$M$14:$M$54,0))*Q818+INDEX('BCA Inputs'!$AG$14:$AG$54,MATCH(I818,'BCA Inputs'!$M$14:$M$54,0))*F818+INDEX('BCA Inputs'!$AH$14:$AH$54,MATCH(I818,'BCA Inputs'!$M$14:$M$54,0))*G818,IF($B$3="RG&amp;E",INDEX('BCA Inputs'!$BM$14:$BM$54,MATCH(I818,'BCA Inputs'!$AW$14:$AW$54,0))*P818+INDEX('BCA Inputs'!$BN$14:$BN$54,MATCH(I818,'BCA Inputs'!$AW$14:$AW$54,0))*O818+INDEX('BCA Inputs'!$BO$14:$BO$54,MATCH(I818,'BCA Inputs'!$AW$14:$AW$54,0))*Q818+INDEX('BCA Inputs'!$BP$14:$BP$54,MATCH(I818,'BCA Inputs'!$AW$14:$AW$54,0))*F818+INDEX('BCA Inputs'!$BQ$14:$BQ$54,MATCH(I818,'BCA Inputs'!$AW$14:$AW$54,0))*G818,"")),"")</f>
        <v/>
      </c>
      <c r="AE818" s="237" t="str">
        <f t="shared" si="126"/>
        <v/>
      </c>
      <c r="AF818" s="198">
        <f t="shared" si="128"/>
        <v>0</v>
      </c>
      <c r="AG818" s="239">
        <f t="shared" si="129"/>
        <v>0</v>
      </c>
    </row>
    <row r="819" spans="1:33">
      <c r="A819" s="228"/>
      <c r="B819" s="176"/>
      <c r="C819" s="229"/>
      <c r="D819" s="230"/>
      <c r="E819" s="230"/>
      <c r="F819" s="230"/>
      <c r="G819" s="230"/>
      <c r="H819" s="231"/>
      <c r="I819" s="231"/>
      <c r="J819" s="232"/>
      <c r="K819" s="232"/>
      <c r="L819" s="232"/>
      <c r="M819" s="181">
        <f t="shared" si="127"/>
        <v>0</v>
      </c>
      <c r="N819" s="181">
        <f>IF(H819="",0,H819*I819*'Avoided Water Savings Cost'!$C$16)</f>
        <v>0</v>
      </c>
      <c r="O819" s="545">
        <f>IF(C819="",0,IF($B$3="NYSEG",C819/(1-'Avoided Electric Costs 2020'!$W$21),IF($B$3="RG&amp;E",C819/(1-'Avoided Electric Costs 2020'!$X$21),"")))</f>
        <v>0</v>
      </c>
      <c r="P819" s="546">
        <f>IF(D819="",0,IF($B$3="NYSEG",D819/(1-'Avoided Electric Costs 2020'!$W$21),IF($B$3="RG&amp;E",D819/(1-'Avoided Electric Costs 2020'!$X$21),"")))</f>
        <v>0</v>
      </c>
      <c r="Q819" s="546">
        <f>IF(E819="",0,IF($B$3="NYSEG",E819/(1-'Avoided Natural Gas Costs 2020'!$J$34),IF($B$3="RG&amp;E",E819/(1-'Avoided Natural Gas Costs 2020'!$K$34),"")))</f>
        <v>0</v>
      </c>
      <c r="R819" s="233" t="str">
        <f>IFERROR(IF(P819*'BCA Inputs'!$C$1+Q819*'BCA Inputs'!$C$2+F819*'BCA Inputs'!$C$2+G819*'BCA Inputs'!$C$2=0,"",P819*'BCA Inputs'!$C$1+Q819*'BCA Inputs'!$C$2+F819*'BCA Inputs'!$C$2+G819*'BCA Inputs'!$C$2),"")</f>
        <v/>
      </c>
      <c r="S819" s="181" t="str">
        <f t="shared" si="120"/>
        <v/>
      </c>
      <c r="T819" s="181" t="str">
        <f>IFERROR(IF($B$3="NYSEG",(INDEX('BCA Inputs'!$N$14:$N$54,MATCH(I819,'BCA Inputs'!$M$14:$M$54,0))*P819+INDEX('BCA Inputs'!$O$14:$O$54,MATCH(I819,'BCA Inputs'!$M$14:$M$54,0))*O819+INDEX('BCA Inputs'!P:P,MATCH(I819,'BCA Inputs'!M:M,0))*Q819+INDEX('BCA Inputs'!Q:Q,MATCH(I819,'BCA Inputs'!M:M,0))*F819+INDEX('BCA Inputs'!R:R,MATCH(I819,'BCA Inputs'!M:M,0))*G819)+L819+N819,IF($B$3="RG&amp;E",(INDEX('BCA Inputs'!$AX$14:$AX$54,MATCH(I819,'BCA Inputs'!$AW$14:$AW$54,0))*P819+INDEX('BCA Inputs'!$AY$14:$AY$54,MATCH(I819,'BCA Inputs'!$AW$14:$AW$54,0))*O819+INDEX('BCA Inputs'!$AZ$14:$AZ$54,MATCH(I819,'BCA Inputs'!$AW$14:$AW$54,0))*Q819+INDEX('BCA Inputs'!$BA$14:$BA$54,MATCH(I819,'BCA Inputs'!$AW$14:$AW$54,0))*F819+INDEX('BCA Inputs'!$BB$14:$BB$54,MATCH(I819,'BCA Inputs'!$AW$14:$AW$54,0))*G819)+L819+N819,"")),"")</f>
        <v/>
      </c>
      <c r="U819" s="234" t="str">
        <f t="shared" si="121"/>
        <v/>
      </c>
      <c r="V819" s="234" t="str">
        <f t="shared" si="122"/>
        <v/>
      </c>
      <c r="W819" s="234" t="str">
        <f t="shared" si="123"/>
        <v/>
      </c>
      <c r="Y819" s="235" t="str">
        <f t="shared" si="124"/>
        <v/>
      </c>
      <c r="Z819" s="236" t="str">
        <f>IFERROR(IF($B$3="NYSEG",INDEX('BCA Inputs'!$X$14:$X$54,MATCH(I819,'BCA Inputs'!$M$14:$M$54,0))*P819+INDEX('BCA Inputs'!$Y$14:$Y$54,MATCH(I819,'BCA Inputs'!$M$14:$M$54,0))*O819+INDEX('BCA Inputs'!$Z$14:$Z$54,MATCH(I819,'BCA Inputs'!$M$14:$M$54,0))*Q819+INDEX('BCA Inputs'!$AA$14:$AA$54,MATCH(I819,'BCA Inputs'!$M$14:$M$54,0))*F819+INDEX('BCA Inputs'!$AB$14:$AB$54,MATCH(I819,'BCA Inputs'!$M$14:$M$54,0))*G819,IF($B$3="RG&amp;E",INDEX('BCA Inputs'!$BG$14:$BG$54,MATCH(I819,'BCA Inputs'!$AW$14:$AW$54,0))*P819+INDEX('BCA Inputs'!$BH$14:$BH$54,MATCH(I819,'BCA Inputs'!$AW$14:$AW$54,0))*O819+INDEX('BCA Inputs'!$BI$14:$BI$54,MATCH(I819,'BCA Inputs'!$AW$14:$AW$54,0))*Q819+INDEX('BCA Inputs'!$BJ$14:$BJ$54,MATCH(I819,'BCA Inputs'!$AW$14:$AW$54,0))*F819+INDEX('BCA Inputs'!$BK$14:$BK$54,MATCH(I819,'BCA Inputs'!$AW$14:$AW$54,0))*G819,"")),"")</f>
        <v/>
      </c>
      <c r="AA819" s="237" t="str">
        <f t="shared" si="125"/>
        <v/>
      </c>
      <c r="AC819" s="238" t="str">
        <f>IFERROR((K819+R819)+IF($B$3="NYSEG",INDEX('BCA Inputs'!$AI$14:$AI$54,MATCH(I819,'BCA Inputs'!$M$14:$M$54,0))*P819+INDEX('BCA Inputs'!$AJ$14:$AJ$54,MATCH(I819,'BCA Inputs'!$M$14:$M$54,0))*Q819,IF($B$3="RG&amp;E",INDEX('BCA Inputs'!$BR$14:$BR$54,MATCH(I819,'BCA Inputs'!$AW$14:$AW$54,0))*P819+INDEX('BCA Inputs'!$BS$14:$BS$54,MATCH(I819,'BCA Inputs'!$AW$14:$AW$54,0))*Q819,"")),"")</f>
        <v/>
      </c>
      <c r="AD819" s="181" t="str">
        <f>IFERROR(IF($B$3="NYSEG",INDEX('BCA Inputs'!$AD$14:$AD$54,MATCH(I819,'BCA Inputs'!$M$14:$M$54,0))*P819+INDEX('BCA Inputs'!$AE$14:$AE$54,MATCH(I819,'BCA Inputs'!$M$14:$M$54,0))*O819+INDEX('BCA Inputs'!$AF$14:$AF$54,MATCH(I819,'BCA Inputs'!$M$14:$M$54,0))*Q819+INDEX('BCA Inputs'!$AG$14:$AG$54,MATCH(I819,'BCA Inputs'!$M$14:$M$54,0))*F819+INDEX('BCA Inputs'!$AH$14:$AH$54,MATCH(I819,'BCA Inputs'!$M$14:$M$54,0))*G819,IF($B$3="RG&amp;E",INDEX('BCA Inputs'!$BM$14:$BM$54,MATCH(I819,'BCA Inputs'!$AW$14:$AW$54,0))*P819+INDEX('BCA Inputs'!$BN$14:$BN$54,MATCH(I819,'BCA Inputs'!$AW$14:$AW$54,0))*O819+INDEX('BCA Inputs'!$BO$14:$BO$54,MATCH(I819,'BCA Inputs'!$AW$14:$AW$54,0))*Q819+INDEX('BCA Inputs'!$BP$14:$BP$54,MATCH(I819,'BCA Inputs'!$AW$14:$AW$54,0))*F819+INDEX('BCA Inputs'!$BQ$14:$BQ$54,MATCH(I819,'BCA Inputs'!$AW$14:$AW$54,0))*G819,"")),"")</f>
        <v/>
      </c>
      <c r="AE819" s="237" t="str">
        <f t="shared" si="126"/>
        <v/>
      </c>
      <c r="AF819" s="198">
        <f t="shared" si="128"/>
        <v>0</v>
      </c>
      <c r="AG819" s="239">
        <f t="shared" si="129"/>
        <v>0</v>
      </c>
    </row>
    <row r="820" spans="1:33">
      <c r="A820" s="228"/>
      <c r="B820" s="176"/>
      <c r="C820" s="229"/>
      <c r="D820" s="230"/>
      <c r="E820" s="230"/>
      <c r="F820" s="230"/>
      <c r="G820" s="230"/>
      <c r="H820" s="231"/>
      <c r="I820" s="231"/>
      <c r="J820" s="232"/>
      <c r="K820" s="232"/>
      <c r="L820" s="232"/>
      <c r="M820" s="181">
        <f t="shared" si="127"/>
        <v>0</v>
      </c>
      <c r="N820" s="181">
        <f>IF(H820="",0,H820*I820*'Avoided Water Savings Cost'!$C$16)</f>
        <v>0</v>
      </c>
      <c r="O820" s="545">
        <f>IF(C820="",0,IF($B$3="NYSEG",C820/(1-'Avoided Electric Costs 2020'!$W$21),IF($B$3="RG&amp;E",C820/(1-'Avoided Electric Costs 2020'!$X$21),"")))</f>
        <v>0</v>
      </c>
      <c r="P820" s="546">
        <f>IF(D820="",0,IF($B$3="NYSEG",D820/(1-'Avoided Electric Costs 2020'!$W$21),IF($B$3="RG&amp;E",D820/(1-'Avoided Electric Costs 2020'!$X$21),"")))</f>
        <v>0</v>
      </c>
      <c r="Q820" s="546">
        <f>IF(E820="",0,IF($B$3="NYSEG",E820/(1-'Avoided Natural Gas Costs 2020'!$J$34),IF($B$3="RG&amp;E",E820/(1-'Avoided Natural Gas Costs 2020'!$K$34),"")))</f>
        <v>0</v>
      </c>
      <c r="R820" s="233" t="str">
        <f>IFERROR(IF(P820*'BCA Inputs'!$C$1+Q820*'BCA Inputs'!$C$2+F820*'BCA Inputs'!$C$2+G820*'BCA Inputs'!$C$2=0,"",P820*'BCA Inputs'!$C$1+Q820*'BCA Inputs'!$C$2+F820*'BCA Inputs'!$C$2+G820*'BCA Inputs'!$C$2),"")</f>
        <v/>
      </c>
      <c r="S820" s="181" t="str">
        <f t="shared" si="120"/>
        <v/>
      </c>
      <c r="T820" s="181" t="str">
        <f>IFERROR(IF($B$3="NYSEG",(INDEX('BCA Inputs'!$N$14:$N$54,MATCH(I820,'BCA Inputs'!$M$14:$M$54,0))*P820+INDEX('BCA Inputs'!$O$14:$O$54,MATCH(I820,'BCA Inputs'!$M$14:$M$54,0))*O820+INDEX('BCA Inputs'!P:P,MATCH(I820,'BCA Inputs'!M:M,0))*Q820+INDEX('BCA Inputs'!Q:Q,MATCH(I820,'BCA Inputs'!M:M,0))*F820+INDEX('BCA Inputs'!R:R,MATCH(I820,'BCA Inputs'!M:M,0))*G820)+L820+N820,IF($B$3="RG&amp;E",(INDEX('BCA Inputs'!$AX$14:$AX$54,MATCH(I820,'BCA Inputs'!$AW$14:$AW$54,0))*P820+INDEX('BCA Inputs'!$AY$14:$AY$54,MATCH(I820,'BCA Inputs'!$AW$14:$AW$54,0))*O820+INDEX('BCA Inputs'!$AZ$14:$AZ$54,MATCH(I820,'BCA Inputs'!$AW$14:$AW$54,0))*Q820+INDEX('BCA Inputs'!$BA$14:$BA$54,MATCH(I820,'BCA Inputs'!$AW$14:$AW$54,0))*F820+INDEX('BCA Inputs'!$BB$14:$BB$54,MATCH(I820,'BCA Inputs'!$AW$14:$AW$54,0))*G820)+L820+N820,"")),"")</f>
        <v/>
      </c>
      <c r="U820" s="234" t="str">
        <f t="shared" si="121"/>
        <v/>
      </c>
      <c r="V820" s="234" t="str">
        <f t="shared" si="122"/>
        <v/>
      </c>
      <c r="W820" s="234" t="str">
        <f t="shared" si="123"/>
        <v/>
      </c>
      <c r="Y820" s="235" t="str">
        <f t="shared" si="124"/>
        <v/>
      </c>
      <c r="Z820" s="236" t="str">
        <f>IFERROR(IF($B$3="NYSEG",INDEX('BCA Inputs'!$X$14:$X$54,MATCH(I820,'BCA Inputs'!$M$14:$M$54,0))*P820+INDEX('BCA Inputs'!$Y$14:$Y$54,MATCH(I820,'BCA Inputs'!$M$14:$M$54,0))*O820+INDEX('BCA Inputs'!$Z$14:$Z$54,MATCH(I820,'BCA Inputs'!$M$14:$M$54,0))*Q820+INDEX('BCA Inputs'!$AA$14:$AA$54,MATCH(I820,'BCA Inputs'!$M$14:$M$54,0))*F820+INDEX('BCA Inputs'!$AB$14:$AB$54,MATCH(I820,'BCA Inputs'!$M$14:$M$54,0))*G820,IF($B$3="RG&amp;E",INDEX('BCA Inputs'!$BG$14:$BG$54,MATCH(I820,'BCA Inputs'!$AW$14:$AW$54,0))*P820+INDEX('BCA Inputs'!$BH$14:$BH$54,MATCH(I820,'BCA Inputs'!$AW$14:$AW$54,0))*O820+INDEX('BCA Inputs'!$BI$14:$BI$54,MATCH(I820,'BCA Inputs'!$AW$14:$AW$54,0))*Q820+INDEX('BCA Inputs'!$BJ$14:$BJ$54,MATCH(I820,'BCA Inputs'!$AW$14:$AW$54,0))*F820+INDEX('BCA Inputs'!$BK$14:$BK$54,MATCH(I820,'BCA Inputs'!$AW$14:$AW$54,0))*G820,"")),"")</f>
        <v/>
      </c>
      <c r="AA820" s="237" t="str">
        <f t="shared" si="125"/>
        <v/>
      </c>
      <c r="AC820" s="238" t="str">
        <f>IFERROR((K820+R820)+IF($B$3="NYSEG",INDEX('BCA Inputs'!$AI$14:$AI$54,MATCH(I820,'BCA Inputs'!$M$14:$M$54,0))*P820+INDEX('BCA Inputs'!$AJ$14:$AJ$54,MATCH(I820,'BCA Inputs'!$M$14:$M$54,0))*Q820,IF($B$3="RG&amp;E",INDEX('BCA Inputs'!$BR$14:$BR$54,MATCH(I820,'BCA Inputs'!$AW$14:$AW$54,0))*P820+INDEX('BCA Inputs'!$BS$14:$BS$54,MATCH(I820,'BCA Inputs'!$AW$14:$AW$54,0))*Q820,"")),"")</f>
        <v/>
      </c>
      <c r="AD820" s="181" t="str">
        <f>IFERROR(IF($B$3="NYSEG",INDEX('BCA Inputs'!$AD$14:$AD$54,MATCH(I820,'BCA Inputs'!$M$14:$M$54,0))*P820+INDEX('BCA Inputs'!$AE$14:$AE$54,MATCH(I820,'BCA Inputs'!$M$14:$M$54,0))*O820+INDEX('BCA Inputs'!$AF$14:$AF$54,MATCH(I820,'BCA Inputs'!$M$14:$M$54,0))*Q820+INDEX('BCA Inputs'!$AG$14:$AG$54,MATCH(I820,'BCA Inputs'!$M$14:$M$54,0))*F820+INDEX('BCA Inputs'!$AH$14:$AH$54,MATCH(I820,'BCA Inputs'!$M$14:$M$54,0))*G820,IF($B$3="RG&amp;E",INDEX('BCA Inputs'!$BM$14:$BM$54,MATCH(I820,'BCA Inputs'!$AW$14:$AW$54,0))*P820+INDEX('BCA Inputs'!$BN$14:$BN$54,MATCH(I820,'BCA Inputs'!$AW$14:$AW$54,0))*O820+INDEX('BCA Inputs'!$BO$14:$BO$54,MATCH(I820,'BCA Inputs'!$AW$14:$AW$54,0))*Q820+INDEX('BCA Inputs'!$BP$14:$BP$54,MATCH(I820,'BCA Inputs'!$AW$14:$AW$54,0))*F820+INDEX('BCA Inputs'!$BQ$14:$BQ$54,MATCH(I820,'BCA Inputs'!$AW$14:$AW$54,0))*G820,"")),"")</f>
        <v/>
      </c>
      <c r="AE820" s="237" t="str">
        <f t="shared" si="126"/>
        <v/>
      </c>
      <c r="AF820" s="198">
        <f t="shared" si="128"/>
        <v>0</v>
      </c>
      <c r="AG820" s="239">
        <f t="shared" si="129"/>
        <v>0</v>
      </c>
    </row>
    <row r="821" spans="1:33">
      <c r="A821" s="228"/>
      <c r="B821" s="176"/>
      <c r="C821" s="229"/>
      <c r="D821" s="230"/>
      <c r="E821" s="230"/>
      <c r="F821" s="230"/>
      <c r="G821" s="230"/>
      <c r="H821" s="231"/>
      <c r="I821" s="231"/>
      <c r="J821" s="232"/>
      <c r="K821" s="232"/>
      <c r="L821" s="232"/>
      <c r="M821" s="181">
        <f t="shared" si="127"/>
        <v>0</v>
      </c>
      <c r="N821" s="181">
        <f>IF(H821="",0,H821*I821*'Avoided Water Savings Cost'!$C$16)</f>
        <v>0</v>
      </c>
      <c r="O821" s="545">
        <f>IF(C821="",0,IF($B$3="NYSEG",C821/(1-'Avoided Electric Costs 2020'!$W$21),IF($B$3="RG&amp;E",C821/(1-'Avoided Electric Costs 2020'!$X$21),"")))</f>
        <v>0</v>
      </c>
      <c r="P821" s="546">
        <f>IF(D821="",0,IF($B$3="NYSEG",D821/(1-'Avoided Electric Costs 2020'!$W$21),IF($B$3="RG&amp;E",D821/(1-'Avoided Electric Costs 2020'!$X$21),"")))</f>
        <v>0</v>
      </c>
      <c r="Q821" s="546">
        <f>IF(E821="",0,IF($B$3="NYSEG",E821/(1-'Avoided Natural Gas Costs 2020'!$J$34),IF($B$3="RG&amp;E",E821/(1-'Avoided Natural Gas Costs 2020'!$K$34),"")))</f>
        <v>0</v>
      </c>
      <c r="R821" s="233" t="str">
        <f>IFERROR(IF(P821*'BCA Inputs'!$C$1+Q821*'BCA Inputs'!$C$2+F821*'BCA Inputs'!$C$2+G821*'BCA Inputs'!$C$2=0,"",P821*'BCA Inputs'!$C$1+Q821*'BCA Inputs'!$C$2+F821*'BCA Inputs'!$C$2+G821*'BCA Inputs'!$C$2),"")</f>
        <v/>
      </c>
      <c r="S821" s="181" t="str">
        <f t="shared" si="120"/>
        <v/>
      </c>
      <c r="T821" s="181" t="str">
        <f>IFERROR(IF($B$3="NYSEG",(INDEX('BCA Inputs'!$N$14:$N$54,MATCH(I821,'BCA Inputs'!$M$14:$M$54,0))*P821+INDEX('BCA Inputs'!$O$14:$O$54,MATCH(I821,'BCA Inputs'!$M$14:$M$54,0))*O821+INDEX('BCA Inputs'!P:P,MATCH(I821,'BCA Inputs'!M:M,0))*Q821+INDEX('BCA Inputs'!Q:Q,MATCH(I821,'BCA Inputs'!M:M,0))*F821+INDEX('BCA Inputs'!R:R,MATCH(I821,'BCA Inputs'!M:M,0))*G821)+L821+N821,IF($B$3="RG&amp;E",(INDEX('BCA Inputs'!$AX$14:$AX$54,MATCH(I821,'BCA Inputs'!$AW$14:$AW$54,0))*P821+INDEX('BCA Inputs'!$AY$14:$AY$54,MATCH(I821,'BCA Inputs'!$AW$14:$AW$54,0))*O821+INDEX('BCA Inputs'!$AZ$14:$AZ$54,MATCH(I821,'BCA Inputs'!$AW$14:$AW$54,0))*Q821+INDEX('BCA Inputs'!$BA$14:$BA$54,MATCH(I821,'BCA Inputs'!$AW$14:$AW$54,0))*F821+INDEX('BCA Inputs'!$BB$14:$BB$54,MATCH(I821,'BCA Inputs'!$AW$14:$AW$54,0))*G821)+L821+N821,"")),"")</f>
        <v/>
      </c>
      <c r="U821" s="234" t="str">
        <f t="shared" si="121"/>
        <v/>
      </c>
      <c r="V821" s="234" t="str">
        <f t="shared" si="122"/>
        <v/>
      </c>
      <c r="W821" s="234" t="str">
        <f t="shared" si="123"/>
        <v/>
      </c>
      <c r="Y821" s="235" t="str">
        <f t="shared" si="124"/>
        <v/>
      </c>
      <c r="Z821" s="236" t="str">
        <f>IFERROR(IF($B$3="NYSEG",INDEX('BCA Inputs'!$X$14:$X$54,MATCH(I821,'BCA Inputs'!$M$14:$M$54,0))*P821+INDEX('BCA Inputs'!$Y$14:$Y$54,MATCH(I821,'BCA Inputs'!$M$14:$M$54,0))*O821+INDEX('BCA Inputs'!$Z$14:$Z$54,MATCH(I821,'BCA Inputs'!$M$14:$M$54,0))*Q821+INDEX('BCA Inputs'!$AA$14:$AA$54,MATCH(I821,'BCA Inputs'!$M$14:$M$54,0))*F821+INDEX('BCA Inputs'!$AB$14:$AB$54,MATCH(I821,'BCA Inputs'!$M$14:$M$54,0))*G821,IF($B$3="RG&amp;E",INDEX('BCA Inputs'!$BG$14:$BG$54,MATCH(I821,'BCA Inputs'!$AW$14:$AW$54,0))*P821+INDEX('BCA Inputs'!$BH$14:$BH$54,MATCH(I821,'BCA Inputs'!$AW$14:$AW$54,0))*O821+INDEX('BCA Inputs'!$BI$14:$BI$54,MATCH(I821,'BCA Inputs'!$AW$14:$AW$54,0))*Q821+INDEX('BCA Inputs'!$BJ$14:$BJ$54,MATCH(I821,'BCA Inputs'!$AW$14:$AW$54,0))*F821+INDEX('BCA Inputs'!$BK$14:$BK$54,MATCH(I821,'BCA Inputs'!$AW$14:$AW$54,0))*G821,"")),"")</f>
        <v/>
      </c>
      <c r="AA821" s="237" t="str">
        <f t="shared" si="125"/>
        <v/>
      </c>
      <c r="AC821" s="238" t="str">
        <f>IFERROR((K821+R821)+IF($B$3="NYSEG",INDEX('BCA Inputs'!$AI$14:$AI$54,MATCH(I821,'BCA Inputs'!$M$14:$M$54,0))*P821+INDEX('BCA Inputs'!$AJ$14:$AJ$54,MATCH(I821,'BCA Inputs'!$M$14:$M$54,0))*Q821,IF($B$3="RG&amp;E",INDEX('BCA Inputs'!$BR$14:$BR$54,MATCH(I821,'BCA Inputs'!$AW$14:$AW$54,0))*P821+INDEX('BCA Inputs'!$BS$14:$BS$54,MATCH(I821,'BCA Inputs'!$AW$14:$AW$54,0))*Q821,"")),"")</f>
        <v/>
      </c>
      <c r="AD821" s="181" t="str">
        <f>IFERROR(IF($B$3="NYSEG",INDEX('BCA Inputs'!$AD$14:$AD$54,MATCH(I821,'BCA Inputs'!$M$14:$M$54,0))*P821+INDEX('BCA Inputs'!$AE$14:$AE$54,MATCH(I821,'BCA Inputs'!$M$14:$M$54,0))*O821+INDEX('BCA Inputs'!$AF$14:$AF$54,MATCH(I821,'BCA Inputs'!$M$14:$M$54,0))*Q821+INDEX('BCA Inputs'!$AG$14:$AG$54,MATCH(I821,'BCA Inputs'!$M$14:$M$54,0))*F821+INDEX('BCA Inputs'!$AH$14:$AH$54,MATCH(I821,'BCA Inputs'!$M$14:$M$54,0))*G821,IF($B$3="RG&amp;E",INDEX('BCA Inputs'!$BM$14:$BM$54,MATCH(I821,'BCA Inputs'!$AW$14:$AW$54,0))*P821+INDEX('BCA Inputs'!$BN$14:$BN$54,MATCH(I821,'BCA Inputs'!$AW$14:$AW$54,0))*O821+INDEX('BCA Inputs'!$BO$14:$BO$54,MATCH(I821,'BCA Inputs'!$AW$14:$AW$54,0))*Q821+INDEX('BCA Inputs'!$BP$14:$BP$54,MATCH(I821,'BCA Inputs'!$AW$14:$AW$54,0))*F821+INDEX('BCA Inputs'!$BQ$14:$BQ$54,MATCH(I821,'BCA Inputs'!$AW$14:$AW$54,0))*G821,"")),"")</f>
        <v/>
      </c>
      <c r="AE821" s="237" t="str">
        <f t="shared" si="126"/>
        <v/>
      </c>
      <c r="AF821" s="198">
        <f t="shared" si="128"/>
        <v>0</v>
      </c>
      <c r="AG821" s="239">
        <f t="shared" si="129"/>
        <v>0</v>
      </c>
    </row>
    <row r="822" spans="1:33">
      <c r="A822" s="228"/>
      <c r="B822" s="176"/>
      <c r="C822" s="229"/>
      <c r="D822" s="230"/>
      <c r="E822" s="230"/>
      <c r="F822" s="230"/>
      <c r="G822" s="230"/>
      <c r="H822" s="231"/>
      <c r="I822" s="231"/>
      <c r="J822" s="232"/>
      <c r="K822" s="232"/>
      <c r="L822" s="232"/>
      <c r="M822" s="181">
        <f t="shared" si="127"/>
        <v>0</v>
      </c>
      <c r="N822" s="181">
        <f>IF(H822="",0,H822*I822*'Avoided Water Savings Cost'!$C$16)</f>
        <v>0</v>
      </c>
      <c r="O822" s="545">
        <f>IF(C822="",0,IF($B$3="NYSEG",C822/(1-'Avoided Electric Costs 2020'!$W$21),IF($B$3="RG&amp;E",C822/(1-'Avoided Electric Costs 2020'!$X$21),"")))</f>
        <v>0</v>
      </c>
      <c r="P822" s="546">
        <f>IF(D822="",0,IF($B$3="NYSEG",D822/(1-'Avoided Electric Costs 2020'!$W$21),IF($B$3="RG&amp;E",D822/(1-'Avoided Electric Costs 2020'!$X$21),"")))</f>
        <v>0</v>
      </c>
      <c r="Q822" s="546">
        <f>IF(E822="",0,IF($B$3="NYSEG",E822/(1-'Avoided Natural Gas Costs 2020'!$J$34),IF($B$3="RG&amp;E",E822/(1-'Avoided Natural Gas Costs 2020'!$K$34),"")))</f>
        <v>0</v>
      </c>
      <c r="R822" s="233" t="str">
        <f>IFERROR(IF(P822*'BCA Inputs'!$C$1+Q822*'BCA Inputs'!$C$2+F822*'BCA Inputs'!$C$2+G822*'BCA Inputs'!$C$2=0,"",P822*'BCA Inputs'!$C$1+Q822*'BCA Inputs'!$C$2+F822*'BCA Inputs'!$C$2+G822*'BCA Inputs'!$C$2),"")</f>
        <v/>
      </c>
      <c r="S822" s="181" t="str">
        <f t="shared" si="120"/>
        <v/>
      </c>
      <c r="T822" s="181" t="str">
        <f>IFERROR(IF($B$3="NYSEG",(INDEX('BCA Inputs'!$N$14:$N$54,MATCH(I822,'BCA Inputs'!$M$14:$M$54,0))*P822+INDEX('BCA Inputs'!$O$14:$O$54,MATCH(I822,'BCA Inputs'!$M$14:$M$54,0))*O822+INDEX('BCA Inputs'!P:P,MATCH(I822,'BCA Inputs'!M:M,0))*Q822+INDEX('BCA Inputs'!Q:Q,MATCH(I822,'BCA Inputs'!M:M,0))*F822+INDEX('BCA Inputs'!R:R,MATCH(I822,'BCA Inputs'!M:M,0))*G822)+L822+N822,IF($B$3="RG&amp;E",(INDEX('BCA Inputs'!$AX$14:$AX$54,MATCH(I822,'BCA Inputs'!$AW$14:$AW$54,0))*P822+INDEX('BCA Inputs'!$AY$14:$AY$54,MATCH(I822,'BCA Inputs'!$AW$14:$AW$54,0))*O822+INDEX('BCA Inputs'!$AZ$14:$AZ$54,MATCH(I822,'BCA Inputs'!$AW$14:$AW$54,0))*Q822+INDEX('BCA Inputs'!$BA$14:$BA$54,MATCH(I822,'BCA Inputs'!$AW$14:$AW$54,0))*F822+INDEX('BCA Inputs'!$BB$14:$BB$54,MATCH(I822,'BCA Inputs'!$AW$14:$AW$54,0))*G822)+L822+N822,"")),"")</f>
        <v/>
      </c>
      <c r="U822" s="234" t="str">
        <f t="shared" si="121"/>
        <v/>
      </c>
      <c r="V822" s="234" t="str">
        <f t="shared" si="122"/>
        <v/>
      </c>
      <c r="W822" s="234" t="str">
        <f t="shared" si="123"/>
        <v/>
      </c>
      <c r="Y822" s="235" t="str">
        <f t="shared" si="124"/>
        <v/>
      </c>
      <c r="Z822" s="236" t="str">
        <f>IFERROR(IF($B$3="NYSEG",INDEX('BCA Inputs'!$X$14:$X$54,MATCH(I822,'BCA Inputs'!$M$14:$M$54,0))*P822+INDEX('BCA Inputs'!$Y$14:$Y$54,MATCH(I822,'BCA Inputs'!$M$14:$M$54,0))*O822+INDEX('BCA Inputs'!$Z$14:$Z$54,MATCH(I822,'BCA Inputs'!$M$14:$M$54,0))*Q822+INDEX('BCA Inputs'!$AA$14:$AA$54,MATCH(I822,'BCA Inputs'!$M$14:$M$54,0))*F822+INDEX('BCA Inputs'!$AB$14:$AB$54,MATCH(I822,'BCA Inputs'!$M$14:$M$54,0))*G822,IF($B$3="RG&amp;E",INDEX('BCA Inputs'!$BG$14:$BG$54,MATCH(I822,'BCA Inputs'!$AW$14:$AW$54,0))*P822+INDEX('BCA Inputs'!$BH$14:$BH$54,MATCH(I822,'BCA Inputs'!$AW$14:$AW$54,0))*O822+INDEX('BCA Inputs'!$BI$14:$BI$54,MATCH(I822,'BCA Inputs'!$AW$14:$AW$54,0))*Q822+INDEX('BCA Inputs'!$BJ$14:$BJ$54,MATCH(I822,'BCA Inputs'!$AW$14:$AW$54,0))*F822+INDEX('BCA Inputs'!$BK$14:$BK$54,MATCH(I822,'BCA Inputs'!$AW$14:$AW$54,0))*G822,"")),"")</f>
        <v/>
      </c>
      <c r="AA822" s="237" t="str">
        <f t="shared" si="125"/>
        <v/>
      </c>
      <c r="AC822" s="238" t="str">
        <f>IFERROR((K822+R822)+IF($B$3="NYSEG",INDEX('BCA Inputs'!$AI$14:$AI$54,MATCH(I822,'BCA Inputs'!$M$14:$M$54,0))*P822+INDEX('BCA Inputs'!$AJ$14:$AJ$54,MATCH(I822,'BCA Inputs'!$M$14:$M$54,0))*Q822,IF($B$3="RG&amp;E",INDEX('BCA Inputs'!$BR$14:$BR$54,MATCH(I822,'BCA Inputs'!$AW$14:$AW$54,0))*P822+INDEX('BCA Inputs'!$BS$14:$BS$54,MATCH(I822,'BCA Inputs'!$AW$14:$AW$54,0))*Q822,"")),"")</f>
        <v/>
      </c>
      <c r="AD822" s="181" t="str">
        <f>IFERROR(IF($B$3="NYSEG",INDEX('BCA Inputs'!$AD$14:$AD$54,MATCH(I822,'BCA Inputs'!$M$14:$M$54,0))*P822+INDEX('BCA Inputs'!$AE$14:$AE$54,MATCH(I822,'BCA Inputs'!$M$14:$M$54,0))*O822+INDEX('BCA Inputs'!$AF$14:$AF$54,MATCH(I822,'BCA Inputs'!$M$14:$M$54,0))*Q822+INDEX('BCA Inputs'!$AG$14:$AG$54,MATCH(I822,'BCA Inputs'!$M$14:$M$54,0))*F822+INDEX('BCA Inputs'!$AH$14:$AH$54,MATCH(I822,'BCA Inputs'!$M$14:$M$54,0))*G822,IF($B$3="RG&amp;E",INDEX('BCA Inputs'!$BM$14:$BM$54,MATCH(I822,'BCA Inputs'!$AW$14:$AW$54,0))*P822+INDEX('BCA Inputs'!$BN$14:$BN$54,MATCH(I822,'BCA Inputs'!$AW$14:$AW$54,0))*O822+INDEX('BCA Inputs'!$BO$14:$BO$54,MATCH(I822,'BCA Inputs'!$AW$14:$AW$54,0))*Q822+INDEX('BCA Inputs'!$BP$14:$BP$54,MATCH(I822,'BCA Inputs'!$AW$14:$AW$54,0))*F822+INDEX('BCA Inputs'!$BQ$14:$BQ$54,MATCH(I822,'BCA Inputs'!$AW$14:$AW$54,0))*G822,"")),"")</f>
        <v/>
      </c>
      <c r="AE822" s="237" t="str">
        <f t="shared" si="126"/>
        <v/>
      </c>
      <c r="AF822" s="198">
        <f t="shared" si="128"/>
        <v>0</v>
      </c>
      <c r="AG822" s="239">
        <f t="shared" si="129"/>
        <v>0</v>
      </c>
    </row>
    <row r="823" spans="1:33">
      <c r="A823" s="228"/>
      <c r="B823" s="176"/>
      <c r="C823" s="229"/>
      <c r="D823" s="230"/>
      <c r="E823" s="230"/>
      <c r="F823" s="230"/>
      <c r="G823" s="230"/>
      <c r="H823" s="231"/>
      <c r="I823" s="231"/>
      <c r="J823" s="232"/>
      <c r="K823" s="232"/>
      <c r="L823" s="232"/>
      <c r="M823" s="181">
        <f t="shared" si="127"/>
        <v>0</v>
      </c>
      <c r="N823" s="181">
        <f>IF(H823="",0,H823*I823*'Avoided Water Savings Cost'!$C$16)</f>
        <v>0</v>
      </c>
      <c r="O823" s="545">
        <f>IF(C823="",0,IF($B$3="NYSEG",C823/(1-'Avoided Electric Costs 2020'!$W$21),IF($B$3="RG&amp;E",C823/(1-'Avoided Electric Costs 2020'!$X$21),"")))</f>
        <v>0</v>
      </c>
      <c r="P823" s="546">
        <f>IF(D823="",0,IF($B$3="NYSEG",D823/(1-'Avoided Electric Costs 2020'!$W$21),IF($B$3="RG&amp;E",D823/(1-'Avoided Electric Costs 2020'!$X$21),"")))</f>
        <v>0</v>
      </c>
      <c r="Q823" s="546">
        <f>IF(E823="",0,IF($B$3="NYSEG",E823/(1-'Avoided Natural Gas Costs 2020'!$J$34),IF($B$3="RG&amp;E",E823/(1-'Avoided Natural Gas Costs 2020'!$K$34),"")))</f>
        <v>0</v>
      </c>
      <c r="R823" s="233" t="str">
        <f>IFERROR(IF(P823*'BCA Inputs'!$C$1+Q823*'BCA Inputs'!$C$2+F823*'BCA Inputs'!$C$2+G823*'BCA Inputs'!$C$2=0,"",P823*'BCA Inputs'!$C$1+Q823*'BCA Inputs'!$C$2+F823*'BCA Inputs'!$C$2+G823*'BCA Inputs'!$C$2),"")</f>
        <v/>
      </c>
      <c r="S823" s="181" t="str">
        <f t="shared" si="120"/>
        <v/>
      </c>
      <c r="T823" s="181" t="str">
        <f>IFERROR(IF($B$3="NYSEG",(INDEX('BCA Inputs'!$N$14:$N$54,MATCH(I823,'BCA Inputs'!$M$14:$M$54,0))*P823+INDEX('BCA Inputs'!$O$14:$O$54,MATCH(I823,'BCA Inputs'!$M$14:$M$54,0))*O823+INDEX('BCA Inputs'!P:P,MATCH(I823,'BCA Inputs'!M:M,0))*Q823+INDEX('BCA Inputs'!Q:Q,MATCH(I823,'BCA Inputs'!M:M,0))*F823+INDEX('BCA Inputs'!R:R,MATCH(I823,'BCA Inputs'!M:M,0))*G823)+L823+N823,IF($B$3="RG&amp;E",(INDEX('BCA Inputs'!$AX$14:$AX$54,MATCH(I823,'BCA Inputs'!$AW$14:$AW$54,0))*P823+INDEX('BCA Inputs'!$AY$14:$AY$54,MATCH(I823,'BCA Inputs'!$AW$14:$AW$54,0))*O823+INDEX('BCA Inputs'!$AZ$14:$AZ$54,MATCH(I823,'BCA Inputs'!$AW$14:$AW$54,0))*Q823+INDEX('BCA Inputs'!$BA$14:$BA$54,MATCH(I823,'BCA Inputs'!$AW$14:$AW$54,0))*F823+INDEX('BCA Inputs'!$BB$14:$BB$54,MATCH(I823,'BCA Inputs'!$AW$14:$AW$54,0))*G823)+L823+N823,"")),"")</f>
        <v/>
      </c>
      <c r="U823" s="234" t="str">
        <f t="shared" si="121"/>
        <v/>
      </c>
      <c r="V823" s="234" t="str">
        <f t="shared" si="122"/>
        <v/>
      </c>
      <c r="W823" s="234" t="str">
        <f t="shared" si="123"/>
        <v/>
      </c>
      <c r="Y823" s="235" t="str">
        <f t="shared" si="124"/>
        <v/>
      </c>
      <c r="Z823" s="236" t="str">
        <f>IFERROR(IF($B$3="NYSEG",INDEX('BCA Inputs'!$X$14:$X$54,MATCH(I823,'BCA Inputs'!$M$14:$M$54,0))*P823+INDEX('BCA Inputs'!$Y$14:$Y$54,MATCH(I823,'BCA Inputs'!$M$14:$M$54,0))*O823+INDEX('BCA Inputs'!$Z$14:$Z$54,MATCH(I823,'BCA Inputs'!$M$14:$M$54,0))*Q823+INDEX('BCA Inputs'!$AA$14:$AA$54,MATCH(I823,'BCA Inputs'!$M$14:$M$54,0))*F823+INDEX('BCA Inputs'!$AB$14:$AB$54,MATCH(I823,'BCA Inputs'!$M$14:$M$54,0))*G823,IF($B$3="RG&amp;E",INDEX('BCA Inputs'!$BG$14:$BG$54,MATCH(I823,'BCA Inputs'!$AW$14:$AW$54,0))*P823+INDEX('BCA Inputs'!$BH$14:$BH$54,MATCH(I823,'BCA Inputs'!$AW$14:$AW$54,0))*O823+INDEX('BCA Inputs'!$BI$14:$BI$54,MATCH(I823,'BCA Inputs'!$AW$14:$AW$54,0))*Q823+INDEX('BCA Inputs'!$BJ$14:$BJ$54,MATCH(I823,'BCA Inputs'!$AW$14:$AW$54,0))*F823+INDEX('BCA Inputs'!$BK$14:$BK$54,MATCH(I823,'BCA Inputs'!$AW$14:$AW$54,0))*G823,"")),"")</f>
        <v/>
      </c>
      <c r="AA823" s="237" t="str">
        <f t="shared" si="125"/>
        <v/>
      </c>
      <c r="AC823" s="238" t="str">
        <f>IFERROR((K823+R823)+IF($B$3="NYSEG",INDEX('BCA Inputs'!$AI$14:$AI$54,MATCH(I823,'BCA Inputs'!$M$14:$M$54,0))*P823+INDEX('BCA Inputs'!$AJ$14:$AJ$54,MATCH(I823,'BCA Inputs'!$M$14:$M$54,0))*Q823,IF($B$3="RG&amp;E",INDEX('BCA Inputs'!$BR$14:$BR$54,MATCH(I823,'BCA Inputs'!$AW$14:$AW$54,0))*P823+INDEX('BCA Inputs'!$BS$14:$BS$54,MATCH(I823,'BCA Inputs'!$AW$14:$AW$54,0))*Q823,"")),"")</f>
        <v/>
      </c>
      <c r="AD823" s="181" t="str">
        <f>IFERROR(IF($B$3="NYSEG",INDEX('BCA Inputs'!$AD$14:$AD$54,MATCH(I823,'BCA Inputs'!$M$14:$M$54,0))*P823+INDEX('BCA Inputs'!$AE$14:$AE$54,MATCH(I823,'BCA Inputs'!$M$14:$M$54,0))*O823+INDEX('BCA Inputs'!$AF$14:$AF$54,MATCH(I823,'BCA Inputs'!$M$14:$M$54,0))*Q823+INDEX('BCA Inputs'!$AG$14:$AG$54,MATCH(I823,'BCA Inputs'!$M$14:$M$54,0))*F823+INDEX('BCA Inputs'!$AH$14:$AH$54,MATCH(I823,'BCA Inputs'!$M$14:$M$54,0))*G823,IF($B$3="RG&amp;E",INDEX('BCA Inputs'!$BM$14:$BM$54,MATCH(I823,'BCA Inputs'!$AW$14:$AW$54,0))*P823+INDEX('BCA Inputs'!$BN$14:$BN$54,MATCH(I823,'BCA Inputs'!$AW$14:$AW$54,0))*O823+INDEX('BCA Inputs'!$BO$14:$BO$54,MATCH(I823,'BCA Inputs'!$AW$14:$AW$54,0))*Q823+INDEX('BCA Inputs'!$BP$14:$BP$54,MATCH(I823,'BCA Inputs'!$AW$14:$AW$54,0))*F823+INDEX('BCA Inputs'!$BQ$14:$BQ$54,MATCH(I823,'BCA Inputs'!$AW$14:$AW$54,0))*G823,"")),"")</f>
        <v/>
      </c>
      <c r="AE823" s="237" t="str">
        <f t="shared" si="126"/>
        <v/>
      </c>
      <c r="AF823" s="198">
        <f t="shared" si="128"/>
        <v>0</v>
      </c>
      <c r="AG823" s="239">
        <f t="shared" si="129"/>
        <v>0</v>
      </c>
    </row>
    <row r="824" spans="1:33">
      <c r="A824" s="228"/>
      <c r="B824" s="176"/>
      <c r="C824" s="229"/>
      <c r="D824" s="230"/>
      <c r="E824" s="230"/>
      <c r="F824" s="230"/>
      <c r="G824" s="230"/>
      <c r="H824" s="231"/>
      <c r="I824" s="231"/>
      <c r="J824" s="232"/>
      <c r="K824" s="232"/>
      <c r="L824" s="232"/>
      <c r="M824" s="181">
        <f t="shared" si="127"/>
        <v>0</v>
      </c>
      <c r="N824" s="181">
        <f>IF(H824="",0,H824*I824*'Avoided Water Savings Cost'!$C$16)</f>
        <v>0</v>
      </c>
      <c r="O824" s="545">
        <f>IF(C824="",0,IF($B$3="NYSEG",C824/(1-'Avoided Electric Costs 2020'!$W$21),IF($B$3="RG&amp;E",C824/(1-'Avoided Electric Costs 2020'!$X$21),"")))</f>
        <v>0</v>
      </c>
      <c r="P824" s="546">
        <f>IF(D824="",0,IF($B$3="NYSEG",D824/(1-'Avoided Electric Costs 2020'!$W$21),IF($B$3="RG&amp;E",D824/(1-'Avoided Electric Costs 2020'!$X$21),"")))</f>
        <v>0</v>
      </c>
      <c r="Q824" s="546">
        <f>IF(E824="",0,IF($B$3="NYSEG",E824/(1-'Avoided Natural Gas Costs 2020'!$J$34),IF($B$3="RG&amp;E",E824/(1-'Avoided Natural Gas Costs 2020'!$K$34),"")))</f>
        <v>0</v>
      </c>
      <c r="R824" s="233" t="str">
        <f>IFERROR(IF(P824*'BCA Inputs'!$C$1+Q824*'BCA Inputs'!$C$2+F824*'BCA Inputs'!$C$2+G824*'BCA Inputs'!$C$2=0,"",P824*'BCA Inputs'!$C$1+Q824*'BCA Inputs'!$C$2+F824*'BCA Inputs'!$C$2+G824*'BCA Inputs'!$C$2),"")</f>
        <v/>
      </c>
      <c r="S824" s="181" t="str">
        <f t="shared" si="120"/>
        <v/>
      </c>
      <c r="T824" s="181" t="str">
        <f>IFERROR(IF($B$3="NYSEG",(INDEX('BCA Inputs'!$N$14:$N$54,MATCH(I824,'BCA Inputs'!$M$14:$M$54,0))*P824+INDEX('BCA Inputs'!$O$14:$O$54,MATCH(I824,'BCA Inputs'!$M$14:$M$54,0))*O824+INDEX('BCA Inputs'!P:P,MATCH(I824,'BCA Inputs'!M:M,0))*Q824+INDEX('BCA Inputs'!Q:Q,MATCH(I824,'BCA Inputs'!M:M,0))*F824+INDEX('BCA Inputs'!R:R,MATCH(I824,'BCA Inputs'!M:M,0))*G824)+L824+N824,IF($B$3="RG&amp;E",(INDEX('BCA Inputs'!$AX$14:$AX$54,MATCH(I824,'BCA Inputs'!$AW$14:$AW$54,0))*P824+INDEX('BCA Inputs'!$AY$14:$AY$54,MATCH(I824,'BCA Inputs'!$AW$14:$AW$54,0))*O824+INDEX('BCA Inputs'!$AZ$14:$AZ$54,MATCH(I824,'BCA Inputs'!$AW$14:$AW$54,0))*Q824+INDEX('BCA Inputs'!$BA$14:$BA$54,MATCH(I824,'BCA Inputs'!$AW$14:$AW$54,0))*F824+INDEX('BCA Inputs'!$BB$14:$BB$54,MATCH(I824,'BCA Inputs'!$AW$14:$AW$54,0))*G824)+L824+N824,"")),"")</f>
        <v/>
      </c>
      <c r="U824" s="234" t="str">
        <f t="shared" si="121"/>
        <v/>
      </c>
      <c r="V824" s="234" t="str">
        <f t="shared" si="122"/>
        <v/>
      </c>
      <c r="W824" s="234" t="str">
        <f t="shared" si="123"/>
        <v/>
      </c>
      <c r="Y824" s="235" t="str">
        <f t="shared" si="124"/>
        <v/>
      </c>
      <c r="Z824" s="236" t="str">
        <f>IFERROR(IF($B$3="NYSEG",INDEX('BCA Inputs'!$X$14:$X$54,MATCH(I824,'BCA Inputs'!$M$14:$M$54,0))*P824+INDEX('BCA Inputs'!$Y$14:$Y$54,MATCH(I824,'BCA Inputs'!$M$14:$M$54,0))*O824+INDEX('BCA Inputs'!$Z$14:$Z$54,MATCH(I824,'BCA Inputs'!$M$14:$M$54,0))*Q824+INDEX('BCA Inputs'!$AA$14:$AA$54,MATCH(I824,'BCA Inputs'!$M$14:$M$54,0))*F824+INDEX('BCA Inputs'!$AB$14:$AB$54,MATCH(I824,'BCA Inputs'!$M$14:$M$54,0))*G824,IF($B$3="RG&amp;E",INDEX('BCA Inputs'!$BG$14:$BG$54,MATCH(I824,'BCA Inputs'!$AW$14:$AW$54,0))*P824+INDEX('BCA Inputs'!$BH$14:$BH$54,MATCH(I824,'BCA Inputs'!$AW$14:$AW$54,0))*O824+INDEX('BCA Inputs'!$BI$14:$BI$54,MATCH(I824,'BCA Inputs'!$AW$14:$AW$54,0))*Q824+INDEX('BCA Inputs'!$BJ$14:$BJ$54,MATCH(I824,'BCA Inputs'!$AW$14:$AW$54,0))*F824+INDEX('BCA Inputs'!$BK$14:$BK$54,MATCH(I824,'BCA Inputs'!$AW$14:$AW$54,0))*G824,"")),"")</f>
        <v/>
      </c>
      <c r="AA824" s="237" t="str">
        <f t="shared" si="125"/>
        <v/>
      </c>
      <c r="AC824" s="238" t="str">
        <f>IFERROR((K824+R824)+IF($B$3="NYSEG",INDEX('BCA Inputs'!$AI$14:$AI$54,MATCH(I824,'BCA Inputs'!$M$14:$M$54,0))*P824+INDEX('BCA Inputs'!$AJ$14:$AJ$54,MATCH(I824,'BCA Inputs'!$M$14:$M$54,0))*Q824,IF($B$3="RG&amp;E",INDEX('BCA Inputs'!$BR$14:$BR$54,MATCH(I824,'BCA Inputs'!$AW$14:$AW$54,0))*P824+INDEX('BCA Inputs'!$BS$14:$BS$54,MATCH(I824,'BCA Inputs'!$AW$14:$AW$54,0))*Q824,"")),"")</f>
        <v/>
      </c>
      <c r="AD824" s="181" t="str">
        <f>IFERROR(IF($B$3="NYSEG",INDEX('BCA Inputs'!$AD$14:$AD$54,MATCH(I824,'BCA Inputs'!$M$14:$M$54,0))*P824+INDEX('BCA Inputs'!$AE$14:$AE$54,MATCH(I824,'BCA Inputs'!$M$14:$M$54,0))*O824+INDEX('BCA Inputs'!$AF$14:$AF$54,MATCH(I824,'BCA Inputs'!$M$14:$M$54,0))*Q824+INDEX('BCA Inputs'!$AG$14:$AG$54,MATCH(I824,'BCA Inputs'!$M$14:$M$54,0))*F824+INDEX('BCA Inputs'!$AH$14:$AH$54,MATCH(I824,'BCA Inputs'!$M$14:$M$54,0))*G824,IF($B$3="RG&amp;E",INDEX('BCA Inputs'!$BM$14:$BM$54,MATCH(I824,'BCA Inputs'!$AW$14:$AW$54,0))*P824+INDEX('BCA Inputs'!$BN$14:$BN$54,MATCH(I824,'BCA Inputs'!$AW$14:$AW$54,0))*O824+INDEX('BCA Inputs'!$BO$14:$BO$54,MATCH(I824,'BCA Inputs'!$AW$14:$AW$54,0))*Q824+INDEX('BCA Inputs'!$BP$14:$BP$54,MATCH(I824,'BCA Inputs'!$AW$14:$AW$54,0))*F824+INDEX('BCA Inputs'!$BQ$14:$BQ$54,MATCH(I824,'BCA Inputs'!$AW$14:$AW$54,0))*G824,"")),"")</f>
        <v/>
      </c>
      <c r="AE824" s="237" t="str">
        <f t="shared" si="126"/>
        <v/>
      </c>
      <c r="AF824" s="198">
        <f t="shared" si="128"/>
        <v>0</v>
      </c>
      <c r="AG824" s="239">
        <f t="shared" si="129"/>
        <v>0</v>
      </c>
    </row>
    <row r="825" spans="1:33">
      <c r="A825" s="228"/>
      <c r="B825" s="176"/>
      <c r="C825" s="229"/>
      <c r="D825" s="230"/>
      <c r="E825" s="230"/>
      <c r="F825" s="230"/>
      <c r="G825" s="230"/>
      <c r="H825" s="231"/>
      <c r="I825" s="231"/>
      <c r="J825" s="232"/>
      <c r="K825" s="232"/>
      <c r="L825" s="232"/>
      <c r="M825" s="181">
        <f t="shared" si="127"/>
        <v>0</v>
      </c>
      <c r="N825" s="181">
        <f>IF(H825="",0,H825*I825*'Avoided Water Savings Cost'!$C$16)</f>
        <v>0</v>
      </c>
      <c r="O825" s="545">
        <f>IF(C825="",0,IF($B$3="NYSEG",C825/(1-'Avoided Electric Costs 2020'!$W$21),IF($B$3="RG&amp;E",C825/(1-'Avoided Electric Costs 2020'!$X$21),"")))</f>
        <v>0</v>
      </c>
      <c r="P825" s="546">
        <f>IF(D825="",0,IF($B$3="NYSEG",D825/(1-'Avoided Electric Costs 2020'!$W$21),IF($B$3="RG&amp;E",D825/(1-'Avoided Electric Costs 2020'!$X$21),"")))</f>
        <v>0</v>
      </c>
      <c r="Q825" s="546">
        <f>IF(E825="",0,IF($B$3="NYSEG",E825/(1-'Avoided Natural Gas Costs 2020'!$J$34),IF($B$3="RG&amp;E",E825/(1-'Avoided Natural Gas Costs 2020'!$K$34),"")))</f>
        <v>0</v>
      </c>
      <c r="R825" s="233" t="str">
        <f>IFERROR(IF(P825*'BCA Inputs'!$C$1+Q825*'BCA Inputs'!$C$2+F825*'BCA Inputs'!$C$2+G825*'BCA Inputs'!$C$2=0,"",P825*'BCA Inputs'!$C$1+Q825*'BCA Inputs'!$C$2+F825*'BCA Inputs'!$C$2+G825*'BCA Inputs'!$C$2),"")</f>
        <v/>
      </c>
      <c r="S825" s="181" t="str">
        <f t="shared" si="120"/>
        <v/>
      </c>
      <c r="T825" s="181" t="str">
        <f>IFERROR(IF($B$3="NYSEG",(INDEX('BCA Inputs'!$N$14:$N$54,MATCH(I825,'BCA Inputs'!$M$14:$M$54,0))*P825+INDEX('BCA Inputs'!$O$14:$O$54,MATCH(I825,'BCA Inputs'!$M$14:$M$54,0))*O825+INDEX('BCA Inputs'!P:P,MATCH(I825,'BCA Inputs'!M:M,0))*Q825+INDEX('BCA Inputs'!Q:Q,MATCH(I825,'BCA Inputs'!M:M,0))*F825+INDEX('BCA Inputs'!R:R,MATCH(I825,'BCA Inputs'!M:M,0))*G825)+L825+N825,IF($B$3="RG&amp;E",(INDEX('BCA Inputs'!$AX$14:$AX$54,MATCH(I825,'BCA Inputs'!$AW$14:$AW$54,0))*P825+INDEX('BCA Inputs'!$AY$14:$AY$54,MATCH(I825,'BCA Inputs'!$AW$14:$AW$54,0))*O825+INDEX('BCA Inputs'!$AZ$14:$AZ$54,MATCH(I825,'BCA Inputs'!$AW$14:$AW$54,0))*Q825+INDEX('BCA Inputs'!$BA$14:$BA$54,MATCH(I825,'BCA Inputs'!$AW$14:$AW$54,0))*F825+INDEX('BCA Inputs'!$BB$14:$BB$54,MATCH(I825,'BCA Inputs'!$AW$14:$AW$54,0))*G825)+L825+N825,"")),"")</f>
        <v/>
      </c>
      <c r="U825" s="234" t="str">
        <f t="shared" si="121"/>
        <v/>
      </c>
      <c r="V825" s="234" t="str">
        <f t="shared" si="122"/>
        <v/>
      </c>
      <c r="W825" s="234" t="str">
        <f t="shared" si="123"/>
        <v/>
      </c>
      <c r="Y825" s="235" t="str">
        <f t="shared" si="124"/>
        <v/>
      </c>
      <c r="Z825" s="236" t="str">
        <f>IFERROR(IF($B$3="NYSEG",INDEX('BCA Inputs'!$X$14:$X$54,MATCH(I825,'BCA Inputs'!$M$14:$M$54,0))*P825+INDEX('BCA Inputs'!$Y$14:$Y$54,MATCH(I825,'BCA Inputs'!$M$14:$M$54,0))*O825+INDEX('BCA Inputs'!$Z$14:$Z$54,MATCH(I825,'BCA Inputs'!$M$14:$M$54,0))*Q825+INDEX('BCA Inputs'!$AA$14:$AA$54,MATCH(I825,'BCA Inputs'!$M$14:$M$54,0))*F825+INDEX('BCA Inputs'!$AB$14:$AB$54,MATCH(I825,'BCA Inputs'!$M$14:$M$54,0))*G825,IF($B$3="RG&amp;E",INDEX('BCA Inputs'!$BG$14:$BG$54,MATCH(I825,'BCA Inputs'!$AW$14:$AW$54,0))*P825+INDEX('BCA Inputs'!$BH$14:$BH$54,MATCH(I825,'BCA Inputs'!$AW$14:$AW$54,0))*O825+INDEX('BCA Inputs'!$BI$14:$BI$54,MATCH(I825,'BCA Inputs'!$AW$14:$AW$54,0))*Q825+INDEX('BCA Inputs'!$BJ$14:$BJ$54,MATCH(I825,'BCA Inputs'!$AW$14:$AW$54,0))*F825+INDEX('BCA Inputs'!$BK$14:$BK$54,MATCH(I825,'BCA Inputs'!$AW$14:$AW$54,0))*G825,"")),"")</f>
        <v/>
      </c>
      <c r="AA825" s="237" t="str">
        <f t="shared" si="125"/>
        <v/>
      </c>
      <c r="AC825" s="238" t="str">
        <f>IFERROR((K825+R825)+IF($B$3="NYSEG",INDEX('BCA Inputs'!$AI$14:$AI$54,MATCH(I825,'BCA Inputs'!$M$14:$M$54,0))*P825+INDEX('BCA Inputs'!$AJ$14:$AJ$54,MATCH(I825,'BCA Inputs'!$M$14:$M$54,0))*Q825,IF($B$3="RG&amp;E",INDEX('BCA Inputs'!$BR$14:$BR$54,MATCH(I825,'BCA Inputs'!$AW$14:$AW$54,0))*P825+INDEX('BCA Inputs'!$BS$14:$BS$54,MATCH(I825,'BCA Inputs'!$AW$14:$AW$54,0))*Q825,"")),"")</f>
        <v/>
      </c>
      <c r="AD825" s="181" t="str">
        <f>IFERROR(IF($B$3="NYSEG",INDEX('BCA Inputs'!$AD$14:$AD$54,MATCH(I825,'BCA Inputs'!$M$14:$M$54,0))*P825+INDEX('BCA Inputs'!$AE$14:$AE$54,MATCH(I825,'BCA Inputs'!$M$14:$M$54,0))*O825+INDEX('BCA Inputs'!$AF$14:$AF$54,MATCH(I825,'BCA Inputs'!$M$14:$M$54,0))*Q825+INDEX('BCA Inputs'!$AG$14:$AG$54,MATCH(I825,'BCA Inputs'!$M$14:$M$54,0))*F825+INDEX('BCA Inputs'!$AH$14:$AH$54,MATCH(I825,'BCA Inputs'!$M$14:$M$54,0))*G825,IF($B$3="RG&amp;E",INDEX('BCA Inputs'!$BM$14:$BM$54,MATCH(I825,'BCA Inputs'!$AW$14:$AW$54,0))*P825+INDEX('BCA Inputs'!$BN$14:$BN$54,MATCH(I825,'BCA Inputs'!$AW$14:$AW$54,0))*O825+INDEX('BCA Inputs'!$BO$14:$BO$54,MATCH(I825,'BCA Inputs'!$AW$14:$AW$54,0))*Q825+INDEX('BCA Inputs'!$BP$14:$BP$54,MATCH(I825,'BCA Inputs'!$AW$14:$AW$54,0))*F825+INDEX('BCA Inputs'!$BQ$14:$BQ$54,MATCH(I825,'BCA Inputs'!$AW$14:$AW$54,0))*G825,"")),"")</f>
        <v/>
      </c>
      <c r="AE825" s="237" t="str">
        <f t="shared" si="126"/>
        <v/>
      </c>
      <c r="AF825" s="198">
        <f t="shared" si="128"/>
        <v>0</v>
      </c>
      <c r="AG825" s="239">
        <f t="shared" si="129"/>
        <v>0</v>
      </c>
    </row>
    <row r="826" spans="1:33">
      <c r="A826" s="228"/>
      <c r="B826" s="176"/>
      <c r="C826" s="229"/>
      <c r="D826" s="230"/>
      <c r="E826" s="230"/>
      <c r="F826" s="230"/>
      <c r="G826" s="230"/>
      <c r="H826" s="231"/>
      <c r="I826" s="231"/>
      <c r="J826" s="232"/>
      <c r="K826" s="232"/>
      <c r="L826" s="232"/>
      <c r="M826" s="181">
        <f t="shared" si="127"/>
        <v>0</v>
      </c>
      <c r="N826" s="181">
        <f>IF(H826="",0,H826*I826*'Avoided Water Savings Cost'!$C$16)</f>
        <v>0</v>
      </c>
      <c r="O826" s="545">
        <f>IF(C826="",0,IF($B$3="NYSEG",C826/(1-'Avoided Electric Costs 2020'!$W$21),IF($B$3="RG&amp;E",C826/(1-'Avoided Electric Costs 2020'!$X$21),"")))</f>
        <v>0</v>
      </c>
      <c r="P826" s="546">
        <f>IF(D826="",0,IF($B$3="NYSEG",D826/(1-'Avoided Electric Costs 2020'!$W$21),IF($B$3="RG&amp;E",D826/(1-'Avoided Electric Costs 2020'!$X$21),"")))</f>
        <v>0</v>
      </c>
      <c r="Q826" s="546">
        <f>IF(E826="",0,IF($B$3="NYSEG",E826/(1-'Avoided Natural Gas Costs 2020'!$J$34),IF($B$3="RG&amp;E",E826/(1-'Avoided Natural Gas Costs 2020'!$K$34),"")))</f>
        <v>0</v>
      </c>
      <c r="R826" s="233" t="str">
        <f>IFERROR(IF(P826*'BCA Inputs'!$C$1+Q826*'BCA Inputs'!$C$2+F826*'BCA Inputs'!$C$2+G826*'BCA Inputs'!$C$2=0,"",P826*'BCA Inputs'!$C$1+Q826*'BCA Inputs'!$C$2+F826*'BCA Inputs'!$C$2+G826*'BCA Inputs'!$C$2),"")</f>
        <v/>
      </c>
      <c r="S826" s="181" t="str">
        <f t="shared" si="120"/>
        <v/>
      </c>
      <c r="T826" s="181" t="str">
        <f>IFERROR(IF($B$3="NYSEG",(INDEX('BCA Inputs'!$N$14:$N$54,MATCH(I826,'BCA Inputs'!$M$14:$M$54,0))*P826+INDEX('BCA Inputs'!$O$14:$O$54,MATCH(I826,'BCA Inputs'!$M$14:$M$54,0))*O826+INDEX('BCA Inputs'!P:P,MATCH(I826,'BCA Inputs'!M:M,0))*Q826+INDEX('BCA Inputs'!Q:Q,MATCH(I826,'BCA Inputs'!M:M,0))*F826+INDEX('BCA Inputs'!R:R,MATCH(I826,'BCA Inputs'!M:M,0))*G826)+L826+N826,IF($B$3="RG&amp;E",(INDEX('BCA Inputs'!$AX$14:$AX$54,MATCH(I826,'BCA Inputs'!$AW$14:$AW$54,0))*P826+INDEX('BCA Inputs'!$AY$14:$AY$54,MATCH(I826,'BCA Inputs'!$AW$14:$AW$54,0))*O826+INDEX('BCA Inputs'!$AZ$14:$AZ$54,MATCH(I826,'BCA Inputs'!$AW$14:$AW$54,0))*Q826+INDEX('BCA Inputs'!$BA$14:$BA$54,MATCH(I826,'BCA Inputs'!$AW$14:$AW$54,0))*F826+INDEX('BCA Inputs'!$BB$14:$BB$54,MATCH(I826,'BCA Inputs'!$AW$14:$AW$54,0))*G826)+L826+N826,"")),"")</f>
        <v/>
      </c>
      <c r="U826" s="234" t="str">
        <f t="shared" si="121"/>
        <v/>
      </c>
      <c r="V826" s="234" t="str">
        <f t="shared" si="122"/>
        <v/>
      </c>
      <c r="W826" s="234" t="str">
        <f t="shared" si="123"/>
        <v/>
      </c>
      <c r="Y826" s="235" t="str">
        <f t="shared" si="124"/>
        <v/>
      </c>
      <c r="Z826" s="236" t="str">
        <f>IFERROR(IF($B$3="NYSEG",INDEX('BCA Inputs'!$X$14:$X$54,MATCH(I826,'BCA Inputs'!$M$14:$M$54,0))*P826+INDEX('BCA Inputs'!$Y$14:$Y$54,MATCH(I826,'BCA Inputs'!$M$14:$M$54,0))*O826+INDEX('BCA Inputs'!$Z$14:$Z$54,MATCH(I826,'BCA Inputs'!$M$14:$M$54,0))*Q826+INDEX('BCA Inputs'!$AA$14:$AA$54,MATCH(I826,'BCA Inputs'!$M$14:$M$54,0))*F826+INDEX('BCA Inputs'!$AB$14:$AB$54,MATCH(I826,'BCA Inputs'!$M$14:$M$54,0))*G826,IF($B$3="RG&amp;E",INDEX('BCA Inputs'!$BG$14:$BG$54,MATCH(I826,'BCA Inputs'!$AW$14:$AW$54,0))*P826+INDEX('BCA Inputs'!$BH$14:$BH$54,MATCH(I826,'BCA Inputs'!$AW$14:$AW$54,0))*O826+INDEX('BCA Inputs'!$BI$14:$BI$54,MATCH(I826,'BCA Inputs'!$AW$14:$AW$54,0))*Q826+INDEX('BCA Inputs'!$BJ$14:$BJ$54,MATCH(I826,'BCA Inputs'!$AW$14:$AW$54,0))*F826+INDEX('BCA Inputs'!$BK$14:$BK$54,MATCH(I826,'BCA Inputs'!$AW$14:$AW$54,0))*G826,"")),"")</f>
        <v/>
      </c>
      <c r="AA826" s="237" t="str">
        <f t="shared" si="125"/>
        <v/>
      </c>
      <c r="AC826" s="238" t="str">
        <f>IFERROR((K826+R826)+IF($B$3="NYSEG",INDEX('BCA Inputs'!$AI$14:$AI$54,MATCH(I826,'BCA Inputs'!$M$14:$M$54,0))*P826+INDEX('BCA Inputs'!$AJ$14:$AJ$54,MATCH(I826,'BCA Inputs'!$M$14:$M$54,0))*Q826,IF($B$3="RG&amp;E",INDEX('BCA Inputs'!$BR$14:$BR$54,MATCH(I826,'BCA Inputs'!$AW$14:$AW$54,0))*P826+INDEX('BCA Inputs'!$BS$14:$BS$54,MATCH(I826,'BCA Inputs'!$AW$14:$AW$54,0))*Q826,"")),"")</f>
        <v/>
      </c>
      <c r="AD826" s="181" t="str">
        <f>IFERROR(IF($B$3="NYSEG",INDEX('BCA Inputs'!$AD$14:$AD$54,MATCH(I826,'BCA Inputs'!$M$14:$M$54,0))*P826+INDEX('BCA Inputs'!$AE$14:$AE$54,MATCH(I826,'BCA Inputs'!$M$14:$M$54,0))*O826+INDEX('BCA Inputs'!$AF$14:$AF$54,MATCH(I826,'BCA Inputs'!$M$14:$M$54,0))*Q826+INDEX('BCA Inputs'!$AG$14:$AG$54,MATCH(I826,'BCA Inputs'!$M$14:$M$54,0))*F826+INDEX('BCA Inputs'!$AH$14:$AH$54,MATCH(I826,'BCA Inputs'!$M$14:$M$54,0))*G826,IF($B$3="RG&amp;E",INDEX('BCA Inputs'!$BM$14:$BM$54,MATCH(I826,'BCA Inputs'!$AW$14:$AW$54,0))*P826+INDEX('BCA Inputs'!$BN$14:$BN$54,MATCH(I826,'BCA Inputs'!$AW$14:$AW$54,0))*O826+INDEX('BCA Inputs'!$BO$14:$BO$54,MATCH(I826,'BCA Inputs'!$AW$14:$AW$54,0))*Q826+INDEX('BCA Inputs'!$BP$14:$BP$54,MATCH(I826,'BCA Inputs'!$AW$14:$AW$54,0))*F826+INDEX('BCA Inputs'!$BQ$14:$BQ$54,MATCH(I826,'BCA Inputs'!$AW$14:$AW$54,0))*G826,"")),"")</f>
        <v/>
      </c>
      <c r="AE826" s="237" t="str">
        <f t="shared" si="126"/>
        <v/>
      </c>
      <c r="AF826" s="198">
        <f t="shared" si="128"/>
        <v>0</v>
      </c>
      <c r="AG826" s="239">
        <f t="shared" si="129"/>
        <v>0</v>
      </c>
    </row>
    <row r="827" spans="1:33">
      <c r="A827" s="228"/>
      <c r="B827" s="176"/>
      <c r="C827" s="229"/>
      <c r="D827" s="230"/>
      <c r="E827" s="230"/>
      <c r="F827" s="230"/>
      <c r="G827" s="230"/>
      <c r="H827" s="231"/>
      <c r="I827" s="231"/>
      <c r="J827" s="232"/>
      <c r="K827" s="232"/>
      <c r="L827" s="232"/>
      <c r="M827" s="181">
        <f t="shared" si="127"/>
        <v>0</v>
      </c>
      <c r="N827" s="181">
        <f>IF(H827="",0,H827*I827*'Avoided Water Savings Cost'!$C$16)</f>
        <v>0</v>
      </c>
      <c r="O827" s="545">
        <f>IF(C827="",0,IF($B$3="NYSEG",C827/(1-'Avoided Electric Costs 2020'!$W$21),IF($B$3="RG&amp;E",C827/(1-'Avoided Electric Costs 2020'!$X$21),"")))</f>
        <v>0</v>
      </c>
      <c r="P827" s="546">
        <f>IF(D827="",0,IF($B$3="NYSEG",D827/(1-'Avoided Electric Costs 2020'!$W$21),IF($B$3="RG&amp;E",D827/(1-'Avoided Electric Costs 2020'!$X$21),"")))</f>
        <v>0</v>
      </c>
      <c r="Q827" s="546">
        <f>IF(E827="",0,IF($B$3="NYSEG",E827/(1-'Avoided Natural Gas Costs 2020'!$J$34),IF($B$3="RG&amp;E",E827/(1-'Avoided Natural Gas Costs 2020'!$K$34),"")))</f>
        <v>0</v>
      </c>
      <c r="R827" s="233" t="str">
        <f>IFERROR(IF(P827*'BCA Inputs'!$C$1+Q827*'BCA Inputs'!$C$2+F827*'BCA Inputs'!$C$2+G827*'BCA Inputs'!$C$2=0,"",P827*'BCA Inputs'!$C$1+Q827*'BCA Inputs'!$C$2+F827*'BCA Inputs'!$C$2+G827*'BCA Inputs'!$C$2),"")</f>
        <v/>
      </c>
      <c r="S827" s="181" t="str">
        <f t="shared" si="120"/>
        <v/>
      </c>
      <c r="T827" s="181" t="str">
        <f>IFERROR(IF($B$3="NYSEG",(INDEX('BCA Inputs'!$N$14:$N$54,MATCH(I827,'BCA Inputs'!$M$14:$M$54,0))*P827+INDEX('BCA Inputs'!$O$14:$O$54,MATCH(I827,'BCA Inputs'!$M$14:$M$54,0))*O827+INDEX('BCA Inputs'!P:P,MATCH(I827,'BCA Inputs'!M:M,0))*Q827+INDEX('BCA Inputs'!Q:Q,MATCH(I827,'BCA Inputs'!M:M,0))*F827+INDEX('BCA Inputs'!R:R,MATCH(I827,'BCA Inputs'!M:M,0))*G827)+L827+N827,IF($B$3="RG&amp;E",(INDEX('BCA Inputs'!$AX$14:$AX$54,MATCH(I827,'BCA Inputs'!$AW$14:$AW$54,0))*P827+INDEX('BCA Inputs'!$AY$14:$AY$54,MATCH(I827,'BCA Inputs'!$AW$14:$AW$54,0))*O827+INDEX('BCA Inputs'!$AZ$14:$AZ$54,MATCH(I827,'BCA Inputs'!$AW$14:$AW$54,0))*Q827+INDEX('BCA Inputs'!$BA$14:$BA$54,MATCH(I827,'BCA Inputs'!$AW$14:$AW$54,0))*F827+INDEX('BCA Inputs'!$BB$14:$BB$54,MATCH(I827,'BCA Inputs'!$AW$14:$AW$54,0))*G827)+L827+N827,"")),"")</f>
        <v/>
      </c>
      <c r="U827" s="234" t="str">
        <f t="shared" si="121"/>
        <v/>
      </c>
      <c r="V827" s="234" t="str">
        <f t="shared" si="122"/>
        <v/>
      </c>
      <c r="W827" s="234" t="str">
        <f t="shared" si="123"/>
        <v/>
      </c>
      <c r="Y827" s="235" t="str">
        <f t="shared" si="124"/>
        <v/>
      </c>
      <c r="Z827" s="236" t="str">
        <f>IFERROR(IF($B$3="NYSEG",INDEX('BCA Inputs'!$X$14:$X$54,MATCH(I827,'BCA Inputs'!$M$14:$M$54,0))*P827+INDEX('BCA Inputs'!$Y$14:$Y$54,MATCH(I827,'BCA Inputs'!$M$14:$M$54,0))*O827+INDEX('BCA Inputs'!$Z$14:$Z$54,MATCH(I827,'BCA Inputs'!$M$14:$M$54,0))*Q827+INDEX('BCA Inputs'!$AA$14:$AA$54,MATCH(I827,'BCA Inputs'!$M$14:$M$54,0))*F827+INDEX('BCA Inputs'!$AB$14:$AB$54,MATCH(I827,'BCA Inputs'!$M$14:$M$54,0))*G827,IF($B$3="RG&amp;E",INDEX('BCA Inputs'!$BG$14:$BG$54,MATCH(I827,'BCA Inputs'!$AW$14:$AW$54,0))*P827+INDEX('BCA Inputs'!$BH$14:$BH$54,MATCH(I827,'BCA Inputs'!$AW$14:$AW$54,0))*O827+INDEX('BCA Inputs'!$BI$14:$BI$54,MATCH(I827,'BCA Inputs'!$AW$14:$AW$54,0))*Q827+INDEX('BCA Inputs'!$BJ$14:$BJ$54,MATCH(I827,'BCA Inputs'!$AW$14:$AW$54,0))*F827+INDEX('BCA Inputs'!$BK$14:$BK$54,MATCH(I827,'BCA Inputs'!$AW$14:$AW$54,0))*G827,"")),"")</f>
        <v/>
      </c>
      <c r="AA827" s="237" t="str">
        <f t="shared" si="125"/>
        <v/>
      </c>
      <c r="AC827" s="238" t="str">
        <f>IFERROR((K827+R827)+IF($B$3="NYSEG",INDEX('BCA Inputs'!$AI$14:$AI$54,MATCH(I827,'BCA Inputs'!$M$14:$M$54,0))*P827+INDEX('BCA Inputs'!$AJ$14:$AJ$54,MATCH(I827,'BCA Inputs'!$M$14:$M$54,0))*Q827,IF($B$3="RG&amp;E",INDEX('BCA Inputs'!$BR$14:$BR$54,MATCH(I827,'BCA Inputs'!$AW$14:$AW$54,0))*P827+INDEX('BCA Inputs'!$BS$14:$BS$54,MATCH(I827,'BCA Inputs'!$AW$14:$AW$54,0))*Q827,"")),"")</f>
        <v/>
      </c>
      <c r="AD827" s="181" t="str">
        <f>IFERROR(IF($B$3="NYSEG",INDEX('BCA Inputs'!$AD$14:$AD$54,MATCH(I827,'BCA Inputs'!$M$14:$M$54,0))*P827+INDEX('BCA Inputs'!$AE$14:$AE$54,MATCH(I827,'BCA Inputs'!$M$14:$M$54,0))*O827+INDEX('BCA Inputs'!$AF$14:$AF$54,MATCH(I827,'BCA Inputs'!$M$14:$M$54,0))*Q827+INDEX('BCA Inputs'!$AG$14:$AG$54,MATCH(I827,'BCA Inputs'!$M$14:$M$54,0))*F827+INDEX('BCA Inputs'!$AH$14:$AH$54,MATCH(I827,'BCA Inputs'!$M$14:$M$54,0))*G827,IF($B$3="RG&amp;E",INDEX('BCA Inputs'!$BM$14:$BM$54,MATCH(I827,'BCA Inputs'!$AW$14:$AW$54,0))*P827+INDEX('BCA Inputs'!$BN$14:$BN$54,MATCH(I827,'BCA Inputs'!$AW$14:$AW$54,0))*O827+INDEX('BCA Inputs'!$BO$14:$BO$54,MATCH(I827,'BCA Inputs'!$AW$14:$AW$54,0))*Q827+INDEX('BCA Inputs'!$BP$14:$BP$54,MATCH(I827,'BCA Inputs'!$AW$14:$AW$54,0))*F827+INDEX('BCA Inputs'!$BQ$14:$BQ$54,MATCH(I827,'BCA Inputs'!$AW$14:$AW$54,0))*G827,"")),"")</f>
        <v/>
      </c>
      <c r="AE827" s="237" t="str">
        <f t="shared" si="126"/>
        <v/>
      </c>
      <c r="AF827" s="198">
        <f t="shared" si="128"/>
        <v>0</v>
      </c>
      <c r="AG827" s="239">
        <f t="shared" si="129"/>
        <v>0</v>
      </c>
    </row>
    <row r="828" spans="1:33">
      <c r="A828" s="228"/>
      <c r="B828" s="176"/>
      <c r="C828" s="229"/>
      <c r="D828" s="230"/>
      <c r="E828" s="230"/>
      <c r="F828" s="230"/>
      <c r="G828" s="230"/>
      <c r="H828" s="231"/>
      <c r="I828" s="231"/>
      <c r="J828" s="232"/>
      <c r="K828" s="232"/>
      <c r="L828" s="232"/>
      <c r="M828" s="181">
        <f t="shared" si="127"/>
        <v>0</v>
      </c>
      <c r="N828" s="181">
        <f>IF(H828="",0,H828*I828*'Avoided Water Savings Cost'!$C$16)</f>
        <v>0</v>
      </c>
      <c r="O828" s="545">
        <f>IF(C828="",0,IF($B$3="NYSEG",C828/(1-'Avoided Electric Costs 2020'!$W$21),IF($B$3="RG&amp;E",C828/(1-'Avoided Electric Costs 2020'!$X$21),"")))</f>
        <v>0</v>
      </c>
      <c r="P828" s="546">
        <f>IF(D828="",0,IF($B$3="NYSEG",D828/(1-'Avoided Electric Costs 2020'!$W$21),IF($B$3="RG&amp;E",D828/(1-'Avoided Electric Costs 2020'!$X$21),"")))</f>
        <v>0</v>
      </c>
      <c r="Q828" s="546">
        <f>IF(E828="",0,IF($B$3="NYSEG",E828/(1-'Avoided Natural Gas Costs 2020'!$J$34),IF($B$3="RG&amp;E",E828/(1-'Avoided Natural Gas Costs 2020'!$K$34),"")))</f>
        <v>0</v>
      </c>
      <c r="R828" s="233" t="str">
        <f>IFERROR(IF(P828*'BCA Inputs'!$C$1+Q828*'BCA Inputs'!$C$2+F828*'BCA Inputs'!$C$2+G828*'BCA Inputs'!$C$2=0,"",P828*'BCA Inputs'!$C$1+Q828*'BCA Inputs'!$C$2+F828*'BCA Inputs'!$C$2+G828*'BCA Inputs'!$C$2),"")</f>
        <v/>
      </c>
      <c r="S828" s="181" t="str">
        <f t="shared" si="120"/>
        <v/>
      </c>
      <c r="T828" s="181" t="str">
        <f>IFERROR(IF($B$3="NYSEG",(INDEX('BCA Inputs'!$N$14:$N$54,MATCH(I828,'BCA Inputs'!$M$14:$M$54,0))*P828+INDEX('BCA Inputs'!$O$14:$O$54,MATCH(I828,'BCA Inputs'!$M$14:$M$54,0))*O828+INDEX('BCA Inputs'!P:P,MATCH(I828,'BCA Inputs'!M:M,0))*Q828+INDEX('BCA Inputs'!Q:Q,MATCH(I828,'BCA Inputs'!M:M,0))*F828+INDEX('BCA Inputs'!R:R,MATCH(I828,'BCA Inputs'!M:M,0))*G828)+L828+N828,IF($B$3="RG&amp;E",(INDEX('BCA Inputs'!$AX$14:$AX$54,MATCH(I828,'BCA Inputs'!$AW$14:$AW$54,0))*P828+INDEX('BCA Inputs'!$AY$14:$AY$54,MATCH(I828,'BCA Inputs'!$AW$14:$AW$54,0))*O828+INDEX('BCA Inputs'!$AZ$14:$AZ$54,MATCH(I828,'BCA Inputs'!$AW$14:$AW$54,0))*Q828+INDEX('BCA Inputs'!$BA$14:$BA$54,MATCH(I828,'BCA Inputs'!$AW$14:$AW$54,0))*F828+INDEX('BCA Inputs'!$BB$14:$BB$54,MATCH(I828,'BCA Inputs'!$AW$14:$AW$54,0))*G828)+L828+N828,"")),"")</f>
        <v/>
      </c>
      <c r="U828" s="234" t="str">
        <f t="shared" si="121"/>
        <v/>
      </c>
      <c r="V828" s="234" t="str">
        <f t="shared" si="122"/>
        <v/>
      </c>
      <c r="W828" s="234" t="str">
        <f t="shared" si="123"/>
        <v/>
      </c>
      <c r="Y828" s="235" t="str">
        <f t="shared" si="124"/>
        <v/>
      </c>
      <c r="Z828" s="236" t="str">
        <f>IFERROR(IF($B$3="NYSEG",INDEX('BCA Inputs'!$X$14:$X$54,MATCH(I828,'BCA Inputs'!$M$14:$M$54,0))*P828+INDEX('BCA Inputs'!$Y$14:$Y$54,MATCH(I828,'BCA Inputs'!$M$14:$M$54,0))*O828+INDEX('BCA Inputs'!$Z$14:$Z$54,MATCH(I828,'BCA Inputs'!$M$14:$M$54,0))*Q828+INDEX('BCA Inputs'!$AA$14:$AA$54,MATCH(I828,'BCA Inputs'!$M$14:$M$54,0))*F828+INDEX('BCA Inputs'!$AB$14:$AB$54,MATCH(I828,'BCA Inputs'!$M$14:$M$54,0))*G828,IF($B$3="RG&amp;E",INDEX('BCA Inputs'!$BG$14:$BG$54,MATCH(I828,'BCA Inputs'!$AW$14:$AW$54,0))*P828+INDEX('BCA Inputs'!$BH$14:$BH$54,MATCH(I828,'BCA Inputs'!$AW$14:$AW$54,0))*O828+INDEX('BCA Inputs'!$BI$14:$BI$54,MATCH(I828,'BCA Inputs'!$AW$14:$AW$54,0))*Q828+INDEX('BCA Inputs'!$BJ$14:$BJ$54,MATCH(I828,'BCA Inputs'!$AW$14:$AW$54,0))*F828+INDEX('BCA Inputs'!$BK$14:$BK$54,MATCH(I828,'BCA Inputs'!$AW$14:$AW$54,0))*G828,"")),"")</f>
        <v/>
      </c>
      <c r="AA828" s="237" t="str">
        <f t="shared" si="125"/>
        <v/>
      </c>
      <c r="AC828" s="238" t="str">
        <f>IFERROR((K828+R828)+IF($B$3="NYSEG",INDEX('BCA Inputs'!$AI$14:$AI$54,MATCH(I828,'BCA Inputs'!$M$14:$M$54,0))*P828+INDEX('BCA Inputs'!$AJ$14:$AJ$54,MATCH(I828,'BCA Inputs'!$M$14:$M$54,0))*Q828,IF($B$3="RG&amp;E",INDEX('BCA Inputs'!$BR$14:$BR$54,MATCH(I828,'BCA Inputs'!$AW$14:$AW$54,0))*P828+INDEX('BCA Inputs'!$BS$14:$BS$54,MATCH(I828,'BCA Inputs'!$AW$14:$AW$54,0))*Q828,"")),"")</f>
        <v/>
      </c>
      <c r="AD828" s="181" t="str">
        <f>IFERROR(IF($B$3="NYSEG",INDEX('BCA Inputs'!$AD$14:$AD$54,MATCH(I828,'BCA Inputs'!$M$14:$M$54,0))*P828+INDEX('BCA Inputs'!$AE$14:$AE$54,MATCH(I828,'BCA Inputs'!$M$14:$M$54,0))*O828+INDEX('BCA Inputs'!$AF$14:$AF$54,MATCH(I828,'BCA Inputs'!$M$14:$M$54,0))*Q828+INDEX('BCA Inputs'!$AG$14:$AG$54,MATCH(I828,'BCA Inputs'!$M$14:$M$54,0))*F828+INDEX('BCA Inputs'!$AH$14:$AH$54,MATCH(I828,'BCA Inputs'!$M$14:$M$54,0))*G828,IF($B$3="RG&amp;E",INDEX('BCA Inputs'!$BM$14:$BM$54,MATCH(I828,'BCA Inputs'!$AW$14:$AW$54,0))*P828+INDEX('BCA Inputs'!$BN$14:$BN$54,MATCH(I828,'BCA Inputs'!$AW$14:$AW$54,0))*O828+INDEX('BCA Inputs'!$BO$14:$BO$54,MATCH(I828,'BCA Inputs'!$AW$14:$AW$54,0))*Q828+INDEX('BCA Inputs'!$BP$14:$BP$54,MATCH(I828,'BCA Inputs'!$AW$14:$AW$54,0))*F828+INDEX('BCA Inputs'!$BQ$14:$BQ$54,MATCH(I828,'BCA Inputs'!$AW$14:$AW$54,0))*G828,"")),"")</f>
        <v/>
      </c>
      <c r="AE828" s="237" t="str">
        <f t="shared" si="126"/>
        <v/>
      </c>
      <c r="AF828" s="198">
        <f t="shared" si="128"/>
        <v>0</v>
      </c>
      <c r="AG828" s="239">
        <f t="shared" si="129"/>
        <v>0</v>
      </c>
    </row>
    <row r="829" spans="1:33">
      <c r="A829" s="228"/>
      <c r="B829" s="176"/>
      <c r="C829" s="229"/>
      <c r="D829" s="230"/>
      <c r="E829" s="230"/>
      <c r="F829" s="230"/>
      <c r="G829" s="230"/>
      <c r="H829" s="231"/>
      <c r="I829" s="231"/>
      <c r="J829" s="232"/>
      <c r="K829" s="232"/>
      <c r="L829" s="232"/>
      <c r="M829" s="181">
        <f t="shared" si="127"/>
        <v>0</v>
      </c>
      <c r="N829" s="181">
        <f>IF(H829="",0,H829*I829*'Avoided Water Savings Cost'!$C$16)</f>
        <v>0</v>
      </c>
      <c r="O829" s="545">
        <f>IF(C829="",0,IF($B$3="NYSEG",C829/(1-'Avoided Electric Costs 2020'!$W$21),IF($B$3="RG&amp;E",C829/(1-'Avoided Electric Costs 2020'!$X$21),"")))</f>
        <v>0</v>
      </c>
      <c r="P829" s="546">
        <f>IF(D829="",0,IF($B$3="NYSEG",D829/(1-'Avoided Electric Costs 2020'!$W$21),IF($B$3="RG&amp;E",D829/(1-'Avoided Electric Costs 2020'!$X$21),"")))</f>
        <v>0</v>
      </c>
      <c r="Q829" s="546">
        <f>IF(E829="",0,IF($B$3="NYSEG",E829/(1-'Avoided Natural Gas Costs 2020'!$J$34),IF($B$3="RG&amp;E",E829/(1-'Avoided Natural Gas Costs 2020'!$K$34),"")))</f>
        <v>0</v>
      </c>
      <c r="R829" s="233" t="str">
        <f>IFERROR(IF(P829*'BCA Inputs'!$C$1+Q829*'BCA Inputs'!$C$2+F829*'BCA Inputs'!$C$2+G829*'BCA Inputs'!$C$2=0,"",P829*'BCA Inputs'!$C$1+Q829*'BCA Inputs'!$C$2+F829*'BCA Inputs'!$C$2+G829*'BCA Inputs'!$C$2),"")</f>
        <v/>
      </c>
      <c r="S829" s="181" t="str">
        <f t="shared" si="120"/>
        <v/>
      </c>
      <c r="T829" s="181" t="str">
        <f>IFERROR(IF($B$3="NYSEG",(INDEX('BCA Inputs'!$N$14:$N$54,MATCH(I829,'BCA Inputs'!$M$14:$M$54,0))*P829+INDEX('BCA Inputs'!$O$14:$O$54,MATCH(I829,'BCA Inputs'!$M$14:$M$54,0))*O829+INDEX('BCA Inputs'!P:P,MATCH(I829,'BCA Inputs'!M:M,0))*Q829+INDEX('BCA Inputs'!Q:Q,MATCH(I829,'BCA Inputs'!M:M,0))*F829+INDEX('BCA Inputs'!R:R,MATCH(I829,'BCA Inputs'!M:M,0))*G829)+L829+N829,IF($B$3="RG&amp;E",(INDEX('BCA Inputs'!$AX$14:$AX$54,MATCH(I829,'BCA Inputs'!$AW$14:$AW$54,0))*P829+INDEX('BCA Inputs'!$AY$14:$AY$54,MATCH(I829,'BCA Inputs'!$AW$14:$AW$54,0))*O829+INDEX('BCA Inputs'!$AZ$14:$AZ$54,MATCH(I829,'BCA Inputs'!$AW$14:$AW$54,0))*Q829+INDEX('BCA Inputs'!$BA$14:$BA$54,MATCH(I829,'BCA Inputs'!$AW$14:$AW$54,0))*F829+INDEX('BCA Inputs'!$BB$14:$BB$54,MATCH(I829,'BCA Inputs'!$AW$14:$AW$54,0))*G829)+L829+N829,"")),"")</f>
        <v/>
      </c>
      <c r="U829" s="234" t="str">
        <f t="shared" si="121"/>
        <v/>
      </c>
      <c r="V829" s="234" t="str">
        <f t="shared" si="122"/>
        <v/>
      </c>
      <c r="W829" s="234" t="str">
        <f t="shared" si="123"/>
        <v/>
      </c>
      <c r="Y829" s="235" t="str">
        <f t="shared" si="124"/>
        <v/>
      </c>
      <c r="Z829" s="236" t="str">
        <f>IFERROR(IF($B$3="NYSEG",INDEX('BCA Inputs'!$X$14:$X$54,MATCH(I829,'BCA Inputs'!$M$14:$M$54,0))*P829+INDEX('BCA Inputs'!$Y$14:$Y$54,MATCH(I829,'BCA Inputs'!$M$14:$M$54,0))*O829+INDEX('BCA Inputs'!$Z$14:$Z$54,MATCH(I829,'BCA Inputs'!$M$14:$M$54,0))*Q829+INDEX('BCA Inputs'!$AA$14:$AA$54,MATCH(I829,'BCA Inputs'!$M$14:$M$54,0))*F829+INDEX('BCA Inputs'!$AB$14:$AB$54,MATCH(I829,'BCA Inputs'!$M$14:$M$54,0))*G829,IF($B$3="RG&amp;E",INDEX('BCA Inputs'!$BG$14:$BG$54,MATCH(I829,'BCA Inputs'!$AW$14:$AW$54,0))*P829+INDEX('BCA Inputs'!$BH$14:$BH$54,MATCH(I829,'BCA Inputs'!$AW$14:$AW$54,0))*O829+INDEX('BCA Inputs'!$BI$14:$BI$54,MATCH(I829,'BCA Inputs'!$AW$14:$AW$54,0))*Q829+INDEX('BCA Inputs'!$BJ$14:$BJ$54,MATCH(I829,'BCA Inputs'!$AW$14:$AW$54,0))*F829+INDEX('BCA Inputs'!$BK$14:$BK$54,MATCH(I829,'BCA Inputs'!$AW$14:$AW$54,0))*G829,"")),"")</f>
        <v/>
      </c>
      <c r="AA829" s="237" t="str">
        <f t="shared" si="125"/>
        <v/>
      </c>
      <c r="AC829" s="238" t="str">
        <f>IFERROR((K829+R829)+IF($B$3="NYSEG",INDEX('BCA Inputs'!$AI$14:$AI$54,MATCH(I829,'BCA Inputs'!$M$14:$M$54,0))*P829+INDEX('BCA Inputs'!$AJ$14:$AJ$54,MATCH(I829,'BCA Inputs'!$M$14:$M$54,0))*Q829,IF($B$3="RG&amp;E",INDEX('BCA Inputs'!$BR$14:$BR$54,MATCH(I829,'BCA Inputs'!$AW$14:$AW$54,0))*P829+INDEX('BCA Inputs'!$BS$14:$BS$54,MATCH(I829,'BCA Inputs'!$AW$14:$AW$54,0))*Q829,"")),"")</f>
        <v/>
      </c>
      <c r="AD829" s="181" t="str">
        <f>IFERROR(IF($B$3="NYSEG",INDEX('BCA Inputs'!$AD$14:$AD$54,MATCH(I829,'BCA Inputs'!$M$14:$M$54,0))*P829+INDEX('BCA Inputs'!$AE$14:$AE$54,MATCH(I829,'BCA Inputs'!$M$14:$M$54,0))*O829+INDEX('BCA Inputs'!$AF$14:$AF$54,MATCH(I829,'BCA Inputs'!$M$14:$M$54,0))*Q829+INDEX('BCA Inputs'!$AG$14:$AG$54,MATCH(I829,'BCA Inputs'!$M$14:$M$54,0))*F829+INDEX('BCA Inputs'!$AH$14:$AH$54,MATCH(I829,'BCA Inputs'!$M$14:$M$54,0))*G829,IF($B$3="RG&amp;E",INDEX('BCA Inputs'!$BM$14:$BM$54,MATCH(I829,'BCA Inputs'!$AW$14:$AW$54,0))*P829+INDEX('BCA Inputs'!$BN$14:$BN$54,MATCH(I829,'BCA Inputs'!$AW$14:$AW$54,0))*O829+INDEX('BCA Inputs'!$BO$14:$BO$54,MATCH(I829,'BCA Inputs'!$AW$14:$AW$54,0))*Q829+INDEX('BCA Inputs'!$BP$14:$BP$54,MATCH(I829,'BCA Inputs'!$AW$14:$AW$54,0))*F829+INDEX('BCA Inputs'!$BQ$14:$BQ$54,MATCH(I829,'BCA Inputs'!$AW$14:$AW$54,0))*G829,"")),"")</f>
        <v/>
      </c>
      <c r="AE829" s="237" t="str">
        <f t="shared" si="126"/>
        <v/>
      </c>
      <c r="AF829" s="198">
        <f t="shared" si="128"/>
        <v>0</v>
      </c>
      <c r="AG829" s="239">
        <f t="shared" si="129"/>
        <v>0</v>
      </c>
    </row>
    <row r="830" spans="1:33">
      <c r="A830" s="228"/>
      <c r="B830" s="176"/>
      <c r="C830" s="229"/>
      <c r="D830" s="230"/>
      <c r="E830" s="230"/>
      <c r="F830" s="230"/>
      <c r="G830" s="230"/>
      <c r="H830" s="231"/>
      <c r="I830" s="231"/>
      <c r="J830" s="232"/>
      <c r="K830" s="232"/>
      <c r="L830" s="232"/>
      <c r="M830" s="181">
        <f t="shared" si="127"/>
        <v>0</v>
      </c>
      <c r="N830" s="181">
        <f>IF(H830="",0,H830*I830*'Avoided Water Savings Cost'!$C$16)</f>
        <v>0</v>
      </c>
      <c r="O830" s="545">
        <f>IF(C830="",0,IF($B$3="NYSEG",C830/(1-'Avoided Electric Costs 2020'!$W$21),IF($B$3="RG&amp;E",C830/(1-'Avoided Electric Costs 2020'!$X$21),"")))</f>
        <v>0</v>
      </c>
      <c r="P830" s="546">
        <f>IF(D830="",0,IF($B$3="NYSEG",D830/(1-'Avoided Electric Costs 2020'!$W$21),IF($B$3="RG&amp;E",D830/(1-'Avoided Electric Costs 2020'!$X$21),"")))</f>
        <v>0</v>
      </c>
      <c r="Q830" s="546">
        <f>IF(E830="",0,IF($B$3="NYSEG",E830/(1-'Avoided Natural Gas Costs 2020'!$J$34),IF($B$3="RG&amp;E",E830/(1-'Avoided Natural Gas Costs 2020'!$K$34),"")))</f>
        <v>0</v>
      </c>
      <c r="R830" s="233" t="str">
        <f>IFERROR(IF(P830*'BCA Inputs'!$C$1+Q830*'BCA Inputs'!$C$2+F830*'BCA Inputs'!$C$2+G830*'BCA Inputs'!$C$2=0,"",P830*'BCA Inputs'!$C$1+Q830*'BCA Inputs'!$C$2+F830*'BCA Inputs'!$C$2+G830*'BCA Inputs'!$C$2),"")</f>
        <v/>
      </c>
      <c r="S830" s="181" t="str">
        <f t="shared" si="120"/>
        <v/>
      </c>
      <c r="T830" s="181" t="str">
        <f>IFERROR(IF($B$3="NYSEG",(INDEX('BCA Inputs'!$N$14:$N$54,MATCH(I830,'BCA Inputs'!$M$14:$M$54,0))*P830+INDEX('BCA Inputs'!$O$14:$O$54,MATCH(I830,'BCA Inputs'!$M$14:$M$54,0))*O830+INDEX('BCA Inputs'!P:P,MATCH(I830,'BCA Inputs'!M:M,0))*Q830+INDEX('BCA Inputs'!Q:Q,MATCH(I830,'BCA Inputs'!M:M,0))*F830+INDEX('BCA Inputs'!R:R,MATCH(I830,'BCA Inputs'!M:M,0))*G830)+L830+N830,IF($B$3="RG&amp;E",(INDEX('BCA Inputs'!$AX$14:$AX$54,MATCH(I830,'BCA Inputs'!$AW$14:$AW$54,0))*P830+INDEX('BCA Inputs'!$AY$14:$AY$54,MATCH(I830,'BCA Inputs'!$AW$14:$AW$54,0))*O830+INDEX('BCA Inputs'!$AZ$14:$AZ$54,MATCH(I830,'BCA Inputs'!$AW$14:$AW$54,0))*Q830+INDEX('BCA Inputs'!$BA$14:$BA$54,MATCH(I830,'BCA Inputs'!$AW$14:$AW$54,0))*F830+INDEX('BCA Inputs'!$BB$14:$BB$54,MATCH(I830,'BCA Inputs'!$AW$14:$AW$54,0))*G830)+L830+N830,"")),"")</f>
        <v/>
      </c>
      <c r="U830" s="234" t="str">
        <f t="shared" si="121"/>
        <v/>
      </c>
      <c r="V830" s="234" t="str">
        <f t="shared" si="122"/>
        <v/>
      </c>
      <c r="W830" s="234" t="str">
        <f t="shared" si="123"/>
        <v/>
      </c>
      <c r="Y830" s="235" t="str">
        <f t="shared" si="124"/>
        <v/>
      </c>
      <c r="Z830" s="236" t="str">
        <f>IFERROR(IF($B$3="NYSEG",INDEX('BCA Inputs'!$X$14:$X$54,MATCH(I830,'BCA Inputs'!$M$14:$M$54,0))*P830+INDEX('BCA Inputs'!$Y$14:$Y$54,MATCH(I830,'BCA Inputs'!$M$14:$M$54,0))*O830+INDEX('BCA Inputs'!$Z$14:$Z$54,MATCH(I830,'BCA Inputs'!$M$14:$M$54,0))*Q830+INDEX('BCA Inputs'!$AA$14:$AA$54,MATCH(I830,'BCA Inputs'!$M$14:$M$54,0))*F830+INDEX('BCA Inputs'!$AB$14:$AB$54,MATCH(I830,'BCA Inputs'!$M$14:$M$54,0))*G830,IF($B$3="RG&amp;E",INDEX('BCA Inputs'!$BG$14:$BG$54,MATCH(I830,'BCA Inputs'!$AW$14:$AW$54,0))*P830+INDEX('BCA Inputs'!$BH$14:$BH$54,MATCH(I830,'BCA Inputs'!$AW$14:$AW$54,0))*O830+INDEX('BCA Inputs'!$BI$14:$BI$54,MATCH(I830,'BCA Inputs'!$AW$14:$AW$54,0))*Q830+INDEX('BCA Inputs'!$BJ$14:$BJ$54,MATCH(I830,'BCA Inputs'!$AW$14:$AW$54,0))*F830+INDEX('BCA Inputs'!$BK$14:$BK$54,MATCH(I830,'BCA Inputs'!$AW$14:$AW$54,0))*G830,"")),"")</f>
        <v/>
      </c>
      <c r="AA830" s="237" t="str">
        <f t="shared" si="125"/>
        <v/>
      </c>
      <c r="AC830" s="238" t="str">
        <f>IFERROR((K830+R830)+IF($B$3="NYSEG",INDEX('BCA Inputs'!$AI$14:$AI$54,MATCH(I830,'BCA Inputs'!$M$14:$M$54,0))*P830+INDEX('BCA Inputs'!$AJ$14:$AJ$54,MATCH(I830,'BCA Inputs'!$M$14:$M$54,0))*Q830,IF($B$3="RG&amp;E",INDEX('BCA Inputs'!$BR$14:$BR$54,MATCH(I830,'BCA Inputs'!$AW$14:$AW$54,0))*P830+INDEX('BCA Inputs'!$BS$14:$BS$54,MATCH(I830,'BCA Inputs'!$AW$14:$AW$54,0))*Q830,"")),"")</f>
        <v/>
      </c>
      <c r="AD830" s="181" t="str">
        <f>IFERROR(IF($B$3="NYSEG",INDEX('BCA Inputs'!$AD$14:$AD$54,MATCH(I830,'BCA Inputs'!$M$14:$M$54,0))*P830+INDEX('BCA Inputs'!$AE$14:$AE$54,MATCH(I830,'BCA Inputs'!$M$14:$M$54,0))*O830+INDEX('BCA Inputs'!$AF$14:$AF$54,MATCH(I830,'BCA Inputs'!$M$14:$M$54,0))*Q830+INDEX('BCA Inputs'!$AG$14:$AG$54,MATCH(I830,'BCA Inputs'!$M$14:$M$54,0))*F830+INDEX('BCA Inputs'!$AH$14:$AH$54,MATCH(I830,'BCA Inputs'!$M$14:$M$54,0))*G830,IF($B$3="RG&amp;E",INDEX('BCA Inputs'!$BM$14:$BM$54,MATCH(I830,'BCA Inputs'!$AW$14:$AW$54,0))*P830+INDEX('BCA Inputs'!$BN$14:$BN$54,MATCH(I830,'BCA Inputs'!$AW$14:$AW$54,0))*O830+INDEX('BCA Inputs'!$BO$14:$BO$54,MATCH(I830,'BCA Inputs'!$AW$14:$AW$54,0))*Q830+INDEX('BCA Inputs'!$BP$14:$BP$54,MATCH(I830,'BCA Inputs'!$AW$14:$AW$54,0))*F830+INDEX('BCA Inputs'!$BQ$14:$BQ$54,MATCH(I830,'BCA Inputs'!$AW$14:$AW$54,0))*G830,"")),"")</f>
        <v/>
      </c>
      <c r="AE830" s="237" t="str">
        <f t="shared" si="126"/>
        <v/>
      </c>
      <c r="AF830" s="198">
        <f t="shared" si="128"/>
        <v>0</v>
      </c>
      <c r="AG830" s="239">
        <f t="shared" si="129"/>
        <v>0</v>
      </c>
    </row>
    <row r="831" spans="1:33">
      <c r="A831" s="228"/>
      <c r="B831" s="176"/>
      <c r="C831" s="229"/>
      <c r="D831" s="230"/>
      <c r="E831" s="230"/>
      <c r="F831" s="230"/>
      <c r="G831" s="230"/>
      <c r="H831" s="231"/>
      <c r="I831" s="231"/>
      <c r="J831" s="232"/>
      <c r="K831" s="232"/>
      <c r="L831" s="232"/>
      <c r="M831" s="181">
        <f t="shared" si="127"/>
        <v>0</v>
      </c>
      <c r="N831" s="181">
        <f>IF(H831="",0,H831*I831*'Avoided Water Savings Cost'!$C$16)</f>
        <v>0</v>
      </c>
      <c r="O831" s="545">
        <f>IF(C831="",0,IF($B$3="NYSEG",C831/(1-'Avoided Electric Costs 2020'!$W$21),IF($B$3="RG&amp;E",C831/(1-'Avoided Electric Costs 2020'!$X$21),"")))</f>
        <v>0</v>
      </c>
      <c r="P831" s="546">
        <f>IF(D831="",0,IF($B$3="NYSEG",D831/(1-'Avoided Electric Costs 2020'!$W$21),IF($B$3="RG&amp;E",D831/(1-'Avoided Electric Costs 2020'!$X$21),"")))</f>
        <v>0</v>
      </c>
      <c r="Q831" s="546">
        <f>IF(E831="",0,IF($B$3="NYSEG",E831/(1-'Avoided Natural Gas Costs 2020'!$J$34),IF($B$3="RG&amp;E",E831/(1-'Avoided Natural Gas Costs 2020'!$K$34),"")))</f>
        <v>0</v>
      </c>
      <c r="R831" s="233" t="str">
        <f>IFERROR(IF(P831*'BCA Inputs'!$C$1+Q831*'BCA Inputs'!$C$2+F831*'BCA Inputs'!$C$2+G831*'BCA Inputs'!$C$2=0,"",P831*'BCA Inputs'!$C$1+Q831*'BCA Inputs'!$C$2+F831*'BCA Inputs'!$C$2+G831*'BCA Inputs'!$C$2),"")</f>
        <v/>
      </c>
      <c r="S831" s="181" t="str">
        <f t="shared" si="120"/>
        <v/>
      </c>
      <c r="T831" s="181" t="str">
        <f>IFERROR(IF($B$3="NYSEG",(INDEX('BCA Inputs'!$N$14:$N$54,MATCH(I831,'BCA Inputs'!$M$14:$M$54,0))*P831+INDEX('BCA Inputs'!$O$14:$O$54,MATCH(I831,'BCA Inputs'!$M$14:$M$54,0))*O831+INDEX('BCA Inputs'!P:P,MATCH(I831,'BCA Inputs'!M:M,0))*Q831+INDEX('BCA Inputs'!Q:Q,MATCH(I831,'BCA Inputs'!M:M,0))*F831+INDEX('BCA Inputs'!R:R,MATCH(I831,'BCA Inputs'!M:M,0))*G831)+L831+N831,IF($B$3="RG&amp;E",(INDEX('BCA Inputs'!$AX$14:$AX$54,MATCH(I831,'BCA Inputs'!$AW$14:$AW$54,0))*P831+INDEX('BCA Inputs'!$AY$14:$AY$54,MATCH(I831,'BCA Inputs'!$AW$14:$AW$54,0))*O831+INDEX('BCA Inputs'!$AZ$14:$AZ$54,MATCH(I831,'BCA Inputs'!$AW$14:$AW$54,0))*Q831+INDEX('BCA Inputs'!$BA$14:$BA$54,MATCH(I831,'BCA Inputs'!$AW$14:$AW$54,0))*F831+INDEX('BCA Inputs'!$BB$14:$BB$54,MATCH(I831,'BCA Inputs'!$AW$14:$AW$54,0))*G831)+L831+N831,"")),"")</f>
        <v/>
      </c>
      <c r="U831" s="234" t="str">
        <f t="shared" si="121"/>
        <v/>
      </c>
      <c r="V831" s="234" t="str">
        <f t="shared" si="122"/>
        <v/>
      </c>
      <c r="W831" s="234" t="str">
        <f t="shared" si="123"/>
        <v/>
      </c>
      <c r="Y831" s="235" t="str">
        <f t="shared" si="124"/>
        <v/>
      </c>
      <c r="Z831" s="236" t="str">
        <f>IFERROR(IF($B$3="NYSEG",INDEX('BCA Inputs'!$X$14:$X$54,MATCH(I831,'BCA Inputs'!$M$14:$M$54,0))*P831+INDEX('BCA Inputs'!$Y$14:$Y$54,MATCH(I831,'BCA Inputs'!$M$14:$M$54,0))*O831+INDEX('BCA Inputs'!$Z$14:$Z$54,MATCH(I831,'BCA Inputs'!$M$14:$M$54,0))*Q831+INDEX('BCA Inputs'!$AA$14:$AA$54,MATCH(I831,'BCA Inputs'!$M$14:$M$54,0))*F831+INDEX('BCA Inputs'!$AB$14:$AB$54,MATCH(I831,'BCA Inputs'!$M$14:$M$54,0))*G831,IF($B$3="RG&amp;E",INDEX('BCA Inputs'!$BG$14:$BG$54,MATCH(I831,'BCA Inputs'!$AW$14:$AW$54,0))*P831+INDEX('BCA Inputs'!$BH$14:$BH$54,MATCH(I831,'BCA Inputs'!$AW$14:$AW$54,0))*O831+INDEX('BCA Inputs'!$BI$14:$BI$54,MATCH(I831,'BCA Inputs'!$AW$14:$AW$54,0))*Q831+INDEX('BCA Inputs'!$BJ$14:$BJ$54,MATCH(I831,'BCA Inputs'!$AW$14:$AW$54,0))*F831+INDEX('BCA Inputs'!$BK$14:$BK$54,MATCH(I831,'BCA Inputs'!$AW$14:$AW$54,0))*G831,"")),"")</f>
        <v/>
      </c>
      <c r="AA831" s="237" t="str">
        <f t="shared" si="125"/>
        <v/>
      </c>
      <c r="AC831" s="238" t="str">
        <f>IFERROR((K831+R831)+IF($B$3="NYSEG",INDEX('BCA Inputs'!$AI$14:$AI$54,MATCH(I831,'BCA Inputs'!$M$14:$M$54,0))*P831+INDEX('BCA Inputs'!$AJ$14:$AJ$54,MATCH(I831,'BCA Inputs'!$M$14:$M$54,0))*Q831,IF($B$3="RG&amp;E",INDEX('BCA Inputs'!$BR$14:$BR$54,MATCH(I831,'BCA Inputs'!$AW$14:$AW$54,0))*P831+INDEX('BCA Inputs'!$BS$14:$BS$54,MATCH(I831,'BCA Inputs'!$AW$14:$AW$54,0))*Q831,"")),"")</f>
        <v/>
      </c>
      <c r="AD831" s="181" t="str">
        <f>IFERROR(IF($B$3="NYSEG",INDEX('BCA Inputs'!$AD$14:$AD$54,MATCH(I831,'BCA Inputs'!$M$14:$M$54,0))*P831+INDEX('BCA Inputs'!$AE$14:$AE$54,MATCH(I831,'BCA Inputs'!$M$14:$M$54,0))*O831+INDEX('BCA Inputs'!$AF$14:$AF$54,MATCH(I831,'BCA Inputs'!$M$14:$M$54,0))*Q831+INDEX('BCA Inputs'!$AG$14:$AG$54,MATCH(I831,'BCA Inputs'!$M$14:$M$54,0))*F831+INDEX('BCA Inputs'!$AH$14:$AH$54,MATCH(I831,'BCA Inputs'!$M$14:$M$54,0))*G831,IF($B$3="RG&amp;E",INDEX('BCA Inputs'!$BM$14:$BM$54,MATCH(I831,'BCA Inputs'!$AW$14:$AW$54,0))*P831+INDEX('BCA Inputs'!$BN$14:$BN$54,MATCH(I831,'BCA Inputs'!$AW$14:$AW$54,0))*O831+INDEX('BCA Inputs'!$BO$14:$BO$54,MATCH(I831,'BCA Inputs'!$AW$14:$AW$54,0))*Q831+INDEX('BCA Inputs'!$BP$14:$BP$54,MATCH(I831,'BCA Inputs'!$AW$14:$AW$54,0))*F831+INDEX('BCA Inputs'!$BQ$14:$BQ$54,MATCH(I831,'BCA Inputs'!$AW$14:$AW$54,0))*G831,"")),"")</f>
        <v/>
      </c>
      <c r="AE831" s="237" t="str">
        <f t="shared" si="126"/>
        <v/>
      </c>
      <c r="AF831" s="198">
        <f t="shared" si="128"/>
        <v>0</v>
      </c>
      <c r="AG831" s="239">
        <f t="shared" si="129"/>
        <v>0</v>
      </c>
    </row>
    <row r="832" spans="1:33">
      <c r="A832" s="228"/>
      <c r="B832" s="176"/>
      <c r="C832" s="229"/>
      <c r="D832" s="230"/>
      <c r="E832" s="230"/>
      <c r="F832" s="230"/>
      <c r="G832" s="230"/>
      <c r="H832" s="231"/>
      <c r="I832" s="231"/>
      <c r="J832" s="232"/>
      <c r="K832" s="232"/>
      <c r="L832" s="232"/>
      <c r="M832" s="181">
        <f t="shared" si="127"/>
        <v>0</v>
      </c>
      <c r="N832" s="181">
        <f>IF(H832="",0,H832*I832*'Avoided Water Savings Cost'!$C$16)</f>
        <v>0</v>
      </c>
      <c r="O832" s="545">
        <f>IF(C832="",0,IF($B$3="NYSEG",C832/(1-'Avoided Electric Costs 2020'!$W$21),IF($B$3="RG&amp;E",C832/(1-'Avoided Electric Costs 2020'!$X$21),"")))</f>
        <v>0</v>
      </c>
      <c r="P832" s="546">
        <f>IF(D832="",0,IF($B$3="NYSEG",D832/(1-'Avoided Electric Costs 2020'!$W$21),IF($B$3="RG&amp;E",D832/(1-'Avoided Electric Costs 2020'!$X$21),"")))</f>
        <v>0</v>
      </c>
      <c r="Q832" s="546">
        <f>IF(E832="",0,IF($B$3="NYSEG",E832/(1-'Avoided Natural Gas Costs 2020'!$J$34),IF($B$3="RG&amp;E",E832/(1-'Avoided Natural Gas Costs 2020'!$K$34),"")))</f>
        <v>0</v>
      </c>
      <c r="R832" s="233" t="str">
        <f>IFERROR(IF(P832*'BCA Inputs'!$C$1+Q832*'BCA Inputs'!$C$2+F832*'BCA Inputs'!$C$2+G832*'BCA Inputs'!$C$2=0,"",P832*'BCA Inputs'!$C$1+Q832*'BCA Inputs'!$C$2+F832*'BCA Inputs'!$C$2+G832*'BCA Inputs'!$C$2),"")</f>
        <v/>
      </c>
      <c r="S832" s="181" t="str">
        <f t="shared" si="120"/>
        <v/>
      </c>
      <c r="T832" s="181" t="str">
        <f>IFERROR(IF($B$3="NYSEG",(INDEX('BCA Inputs'!$N$14:$N$54,MATCH(I832,'BCA Inputs'!$M$14:$M$54,0))*P832+INDEX('BCA Inputs'!$O$14:$O$54,MATCH(I832,'BCA Inputs'!$M$14:$M$54,0))*O832+INDEX('BCA Inputs'!P:P,MATCH(I832,'BCA Inputs'!M:M,0))*Q832+INDEX('BCA Inputs'!Q:Q,MATCH(I832,'BCA Inputs'!M:M,0))*F832+INDEX('BCA Inputs'!R:R,MATCH(I832,'BCA Inputs'!M:M,0))*G832)+L832+N832,IF($B$3="RG&amp;E",(INDEX('BCA Inputs'!$AX$14:$AX$54,MATCH(I832,'BCA Inputs'!$AW$14:$AW$54,0))*P832+INDEX('BCA Inputs'!$AY$14:$AY$54,MATCH(I832,'BCA Inputs'!$AW$14:$AW$54,0))*O832+INDEX('BCA Inputs'!$AZ$14:$AZ$54,MATCH(I832,'BCA Inputs'!$AW$14:$AW$54,0))*Q832+INDEX('BCA Inputs'!$BA$14:$BA$54,MATCH(I832,'BCA Inputs'!$AW$14:$AW$54,0))*F832+INDEX('BCA Inputs'!$BB$14:$BB$54,MATCH(I832,'BCA Inputs'!$AW$14:$AW$54,0))*G832)+L832+N832,"")),"")</f>
        <v/>
      </c>
      <c r="U832" s="234" t="str">
        <f t="shared" si="121"/>
        <v/>
      </c>
      <c r="V832" s="234" t="str">
        <f t="shared" si="122"/>
        <v/>
      </c>
      <c r="W832" s="234" t="str">
        <f t="shared" si="123"/>
        <v/>
      </c>
      <c r="Y832" s="235" t="str">
        <f t="shared" si="124"/>
        <v/>
      </c>
      <c r="Z832" s="236" t="str">
        <f>IFERROR(IF($B$3="NYSEG",INDEX('BCA Inputs'!$X$14:$X$54,MATCH(I832,'BCA Inputs'!$M$14:$M$54,0))*P832+INDEX('BCA Inputs'!$Y$14:$Y$54,MATCH(I832,'BCA Inputs'!$M$14:$M$54,0))*O832+INDEX('BCA Inputs'!$Z$14:$Z$54,MATCH(I832,'BCA Inputs'!$M$14:$M$54,0))*Q832+INDEX('BCA Inputs'!$AA$14:$AA$54,MATCH(I832,'BCA Inputs'!$M$14:$M$54,0))*F832+INDEX('BCA Inputs'!$AB$14:$AB$54,MATCH(I832,'BCA Inputs'!$M$14:$M$54,0))*G832,IF($B$3="RG&amp;E",INDEX('BCA Inputs'!$BG$14:$BG$54,MATCH(I832,'BCA Inputs'!$AW$14:$AW$54,0))*P832+INDEX('BCA Inputs'!$BH$14:$BH$54,MATCH(I832,'BCA Inputs'!$AW$14:$AW$54,0))*O832+INDEX('BCA Inputs'!$BI$14:$BI$54,MATCH(I832,'BCA Inputs'!$AW$14:$AW$54,0))*Q832+INDEX('BCA Inputs'!$BJ$14:$BJ$54,MATCH(I832,'BCA Inputs'!$AW$14:$AW$54,0))*F832+INDEX('BCA Inputs'!$BK$14:$BK$54,MATCH(I832,'BCA Inputs'!$AW$14:$AW$54,0))*G832,"")),"")</f>
        <v/>
      </c>
      <c r="AA832" s="237" t="str">
        <f t="shared" si="125"/>
        <v/>
      </c>
      <c r="AC832" s="238" t="str">
        <f>IFERROR((K832+R832)+IF($B$3="NYSEG",INDEX('BCA Inputs'!$AI$14:$AI$54,MATCH(I832,'BCA Inputs'!$M$14:$M$54,0))*P832+INDEX('BCA Inputs'!$AJ$14:$AJ$54,MATCH(I832,'BCA Inputs'!$M$14:$M$54,0))*Q832,IF($B$3="RG&amp;E",INDEX('BCA Inputs'!$BR$14:$BR$54,MATCH(I832,'BCA Inputs'!$AW$14:$AW$54,0))*P832+INDEX('BCA Inputs'!$BS$14:$BS$54,MATCH(I832,'BCA Inputs'!$AW$14:$AW$54,0))*Q832,"")),"")</f>
        <v/>
      </c>
      <c r="AD832" s="181" t="str">
        <f>IFERROR(IF($B$3="NYSEG",INDEX('BCA Inputs'!$AD$14:$AD$54,MATCH(I832,'BCA Inputs'!$M$14:$M$54,0))*P832+INDEX('BCA Inputs'!$AE$14:$AE$54,MATCH(I832,'BCA Inputs'!$M$14:$M$54,0))*O832+INDEX('BCA Inputs'!$AF$14:$AF$54,MATCH(I832,'BCA Inputs'!$M$14:$M$54,0))*Q832+INDEX('BCA Inputs'!$AG$14:$AG$54,MATCH(I832,'BCA Inputs'!$M$14:$M$54,0))*F832+INDEX('BCA Inputs'!$AH$14:$AH$54,MATCH(I832,'BCA Inputs'!$M$14:$M$54,0))*G832,IF($B$3="RG&amp;E",INDEX('BCA Inputs'!$BM$14:$BM$54,MATCH(I832,'BCA Inputs'!$AW$14:$AW$54,0))*P832+INDEX('BCA Inputs'!$BN$14:$BN$54,MATCH(I832,'BCA Inputs'!$AW$14:$AW$54,0))*O832+INDEX('BCA Inputs'!$BO$14:$BO$54,MATCH(I832,'BCA Inputs'!$AW$14:$AW$54,0))*Q832+INDEX('BCA Inputs'!$BP$14:$BP$54,MATCH(I832,'BCA Inputs'!$AW$14:$AW$54,0))*F832+INDEX('BCA Inputs'!$BQ$14:$BQ$54,MATCH(I832,'BCA Inputs'!$AW$14:$AW$54,0))*G832,"")),"")</f>
        <v/>
      </c>
      <c r="AE832" s="237" t="str">
        <f t="shared" si="126"/>
        <v/>
      </c>
      <c r="AF832" s="198">
        <f t="shared" si="128"/>
        <v>0</v>
      </c>
      <c r="AG832" s="239">
        <f t="shared" si="129"/>
        <v>0</v>
      </c>
    </row>
    <row r="833" spans="1:33">
      <c r="A833" s="228"/>
      <c r="B833" s="176"/>
      <c r="C833" s="229"/>
      <c r="D833" s="230"/>
      <c r="E833" s="230"/>
      <c r="F833" s="230"/>
      <c r="G833" s="230"/>
      <c r="H833" s="231"/>
      <c r="I833" s="231"/>
      <c r="J833" s="232"/>
      <c r="K833" s="232"/>
      <c r="L833" s="232"/>
      <c r="M833" s="181">
        <f t="shared" si="127"/>
        <v>0</v>
      </c>
      <c r="N833" s="181">
        <f>IF(H833="",0,H833*I833*'Avoided Water Savings Cost'!$C$16)</f>
        <v>0</v>
      </c>
      <c r="O833" s="545">
        <f>IF(C833="",0,IF($B$3="NYSEG",C833/(1-'Avoided Electric Costs 2020'!$W$21),IF($B$3="RG&amp;E",C833/(1-'Avoided Electric Costs 2020'!$X$21),"")))</f>
        <v>0</v>
      </c>
      <c r="P833" s="546">
        <f>IF(D833="",0,IF($B$3="NYSEG",D833/(1-'Avoided Electric Costs 2020'!$W$21),IF($B$3="RG&amp;E",D833/(1-'Avoided Electric Costs 2020'!$X$21),"")))</f>
        <v>0</v>
      </c>
      <c r="Q833" s="546">
        <f>IF(E833="",0,IF($B$3="NYSEG",E833/(1-'Avoided Natural Gas Costs 2020'!$J$34),IF($B$3="RG&amp;E",E833/(1-'Avoided Natural Gas Costs 2020'!$K$34),"")))</f>
        <v>0</v>
      </c>
      <c r="R833" s="233" t="str">
        <f>IFERROR(IF(P833*'BCA Inputs'!$C$1+Q833*'BCA Inputs'!$C$2+F833*'BCA Inputs'!$C$2+G833*'BCA Inputs'!$C$2=0,"",P833*'BCA Inputs'!$C$1+Q833*'BCA Inputs'!$C$2+F833*'BCA Inputs'!$C$2+G833*'BCA Inputs'!$C$2),"")</f>
        <v/>
      </c>
      <c r="S833" s="181" t="str">
        <f t="shared" si="120"/>
        <v/>
      </c>
      <c r="T833" s="181" t="str">
        <f>IFERROR(IF($B$3="NYSEG",(INDEX('BCA Inputs'!$N$14:$N$54,MATCH(I833,'BCA Inputs'!$M$14:$M$54,0))*P833+INDEX('BCA Inputs'!$O$14:$O$54,MATCH(I833,'BCA Inputs'!$M$14:$M$54,0))*O833+INDEX('BCA Inputs'!P:P,MATCH(I833,'BCA Inputs'!M:M,0))*Q833+INDEX('BCA Inputs'!Q:Q,MATCH(I833,'BCA Inputs'!M:M,0))*F833+INDEX('BCA Inputs'!R:R,MATCH(I833,'BCA Inputs'!M:M,0))*G833)+L833+N833,IF($B$3="RG&amp;E",(INDEX('BCA Inputs'!$AX$14:$AX$54,MATCH(I833,'BCA Inputs'!$AW$14:$AW$54,0))*P833+INDEX('BCA Inputs'!$AY$14:$AY$54,MATCH(I833,'BCA Inputs'!$AW$14:$AW$54,0))*O833+INDEX('BCA Inputs'!$AZ$14:$AZ$54,MATCH(I833,'BCA Inputs'!$AW$14:$AW$54,0))*Q833+INDEX('BCA Inputs'!$BA$14:$BA$54,MATCH(I833,'BCA Inputs'!$AW$14:$AW$54,0))*F833+INDEX('BCA Inputs'!$BB$14:$BB$54,MATCH(I833,'BCA Inputs'!$AW$14:$AW$54,0))*G833)+L833+N833,"")),"")</f>
        <v/>
      </c>
      <c r="U833" s="234" t="str">
        <f t="shared" si="121"/>
        <v/>
      </c>
      <c r="V833" s="234" t="str">
        <f t="shared" si="122"/>
        <v/>
      </c>
      <c r="W833" s="234" t="str">
        <f t="shared" si="123"/>
        <v/>
      </c>
      <c r="Y833" s="235" t="str">
        <f t="shared" si="124"/>
        <v/>
      </c>
      <c r="Z833" s="236" t="str">
        <f>IFERROR(IF($B$3="NYSEG",INDEX('BCA Inputs'!$X$14:$X$54,MATCH(I833,'BCA Inputs'!$M$14:$M$54,0))*P833+INDEX('BCA Inputs'!$Y$14:$Y$54,MATCH(I833,'BCA Inputs'!$M$14:$M$54,0))*O833+INDEX('BCA Inputs'!$Z$14:$Z$54,MATCH(I833,'BCA Inputs'!$M$14:$M$54,0))*Q833+INDEX('BCA Inputs'!$AA$14:$AA$54,MATCH(I833,'BCA Inputs'!$M$14:$M$54,0))*F833+INDEX('BCA Inputs'!$AB$14:$AB$54,MATCH(I833,'BCA Inputs'!$M$14:$M$54,0))*G833,IF($B$3="RG&amp;E",INDEX('BCA Inputs'!$BG$14:$BG$54,MATCH(I833,'BCA Inputs'!$AW$14:$AW$54,0))*P833+INDEX('BCA Inputs'!$BH$14:$BH$54,MATCH(I833,'BCA Inputs'!$AW$14:$AW$54,0))*O833+INDEX('BCA Inputs'!$BI$14:$BI$54,MATCH(I833,'BCA Inputs'!$AW$14:$AW$54,0))*Q833+INDEX('BCA Inputs'!$BJ$14:$BJ$54,MATCH(I833,'BCA Inputs'!$AW$14:$AW$54,0))*F833+INDEX('BCA Inputs'!$BK$14:$BK$54,MATCH(I833,'BCA Inputs'!$AW$14:$AW$54,0))*G833,"")),"")</f>
        <v/>
      </c>
      <c r="AA833" s="237" t="str">
        <f t="shared" si="125"/>
        <v/>
      </c>
      <c r="AC833" s="238" t="str">
        <f>IFERROR((K833+R833)+IF($B$3="NYSEG",INDEX('BCA Inputs'!$AI$14:$AI$54,MATCH(I833,'BCA Inputs'!$M$14:$M$54,0))*P833+INDEX('BCA Inputs'!$AJ$14:$AJ$54,MATCH(I833,'BCA Inputs'!$M$14:$M$54,0))*Q833,IF($B$3="RG&amp;E",INDEX('BCA Inputs'!$BR$14:$BR$54,MATCH(I833,'BCA Inputs'!$AW$14:$AW$54,0))*P833+INDEX('BCA Inputs'!$BS$14:$BS$54,MATCH(I833,'BCA Inputs'!$AW$14:$AW$54,0))*Q833,"")),"")</f>
        <v/>
      </c>
      <c r="AD833" s="181" t="str">
        <f>IFERROR(IF($B$3="NYSEG",INDEX('BCA Inputs'!$AD$14:$AD$54,MATCH(I833,'BCA Inputs'!$M$14:$M$54,0))*P833+INDEX('BCA Inputs'!$AE$14:$AE$54,MATCH(I833,'BCA Inputs'!$M$14:$M$54,0))*O833+INDEX('BCA Inputs'!$AF$14:$AF$54,MATCH(I833,'BCA Inputs'!$M$14:$M$54,0))*Q833+INDEX('BCA Inputs'!$AG$14:$AG$54,MATCH(I833,'BCA Inputs'!$M$14:$M$54,0))*F833+INDEX('BCA Inputs'!$AH$14:$AH$54,MATCH(I833,'BCA Inputs'!$M$14:$M$54,0))*G833,IF($B$3="RG&amp;E",INDEX('BCA Inputs'!$BM$14:$BM$54,MATCH(I833,'BCA Inputs'!$AW$14:$AW$54,0))*P833+INDEX('BCA Inputs'!$BN$14:$BN$54,MATCH(I833,'BCA Inputs'!$AW$14:$AW$54,0))*O833+INDEX('BCA Inputs'!$BO$14:$BO$54,MATCH(I833,'BCA Inputs'!$AW$14:$AW$54,0))*Q833+INDEX('BCA Inputs'!$BP$14:$BP$54,MATCH(I833,'BCA Inputs'!$AW$14:$AW$54,0))*F833+INDEX('BCA Inputs'!$BQ$14:$BQ$54,MATCH(I833,'BCA Inputs'!$AW$14:$AW$54,0))*G833,"")),"")</f>
        <v/>
      </c>
      <c r="AE833" s="237" t="str">
        <f t="shared" si="126"/>
        <v/>
      </c>
      <c r="AF833" s="198">
        <f t="shared" si="128"/>
        <v>0</v>
      </c>
      <c r="AG833" s="239">
        <f t="shared" si="129"/>
        <v>0</v>
      </c>
    </row>
    <row r="834" spans="1:33">
      <c r="A834" s="228"/>
      <c r="B834" s="176"/>
      <c r="C834" s="229"/>
      <c r="D834" s="230"/>
      <c r="E834" s="230"/>
      <c r="F834" s="230"/>
      <c r="G834" s="230"/>
      <c r="H834" s="231"/>
      <c r="I834" s="231"/>
      <c r="J834" s="232"/>
      <c r="K834" s="232"/>
      <c r="L834" s="232"/>
      <c r="M834" s="181">
        <f t="shared" si="127"/>
        <v>0</v>
      </c>
      <c r="N834" s="181">
        <f>IF(H834="",0,H834*I834*'Avoided Water Savings Cost'!$C$16)</f>
        <v>0</v>
      </c>
      <c r="O834" s="545">
        <f>IF(C834="",0,IF($B$3="NYSEG",C834/(1-'Avoided Electric Costs 2020'!$W$21),IF($B$3="RG&amp;E",C834/(1-'Avoided Electric Costs 2020'!$X$21),"")))</f>
        <v>0</v>
      </c>
      <c r="P834" s="546">
        <f>IF(D834="",0,IF($B$3="NYSEG",D834/(1-'Avoided Electric Costs 2020'!$W$21),IF($B$3="RG&amp;E",D834/(1-'Avoided Electric Costs 2020'!$X$21),"")))</f>
        <v>0</v>
      </c>
      <c r="Q834" s="546">
        <f>IF(E834="",0,IF($B$3="NYSEG",E834/(1-'Avoided Natural Gas Costs 2020'!$J$34),IF($B$3="RG&amp;E",E834/(1-'Avoided Natural Gas Costs 2020'!$K$34),"")))</f>
        <v>0</v>
      </c>
      <c r="R834" s="233" t="str">
        <f>IFERROR(IF(P834*'BCA Inputs'!$C$1+Q834*'BCA Inputs'!$C$2+F834*'BCA Inputs'!$C$2+G834*'BCA Inputs'!$C$2=0,"",P834*'BCA Inputs'!$C$1+Q834*'BCA Inputs'!$C$2+F834*'BCA Inputs'!$C$2+G834*'BCA Inputs'!$C$2),"")</f>
        <v/>
      </c>
      <c r="S834" s="181" t="str">
        <f t="shared" si="120"/>
        <v/>
      </c>
      <c r="T834" s="181" t="str">
        <f>IFERROR(IF($B$3="NYSEG",(INDEX('BCA Inputs'!$N$14:$N$54,MATCH(I834,'BCA Inputs'!$M$14:$M$54,0))*P834+INDEX('BCA Inputs'!$O$14:$O$54,MATCH(I834,'BCA Inputs'!$M$14:$M$54,0))*O834+INDEX('BCA Inputs'!P:P,MATCH(I834,'BCA Inputs'!M:M,0))*Q834+INDEX('BCA Inputs'!Q:Q,MATCH(I834,'BCA Inputs'!M:M,0))*F834+INDEX('BCA Inputs'!R:R,MATCH(I834,'BCA Inputs'!M:M,0))*G834)+L834+N834,IF($B$3="RG&amp;E",(INDEX('BCA Inputs'!$AX$14:$AX$54,MATCH(I834,'BCA Inputs'!$AW$14:$AW$54,0))*P834+INDEX('BCA Inputs'!$AY$14:$AY$54,MATCH(I834,'BCA Inputs'!$AW$14:$AW$54,0))*O834+INDEX('BCA Inputs'!$AZ$14:$AZ$54,MATCH(I834,'BCA Inputs'!$AW$14:$AW$54,0))*Q834+INDEX('BCA Inputs'!$BA$14:$BA$54,MATCH(I834,'BCA Inputs'!$AW$14:$AW$54,0))*F834+INDEX('BCA Inputs'!$BB$14:$BB$54,MATCH(I834,'BCA Inputs'!$AW$14:$AW$54,0))*G834)+L834+N834,"")),"")</f>
        <v/>
      </c>
      <c r="U834" s="234" t="str">
        <f t="shared" si="121"/>
        <v/>
      </c>
      <c r="V834" s="234" t="str">
        <f t="shared" si="122"/>
        <v/>
      </c>
      <c r="W834" s="234" t="str">
        <f t="shared" si="123"/>
        <v/>
      </c>
      <c r="Y834" s="235" t="str">
        <f t="shared" si="124"/>
        <v/>
      </c>
      <c r="Z834" s="236" t="str">
        <f>IFERROR(IF($B$3="NYSEG",INDEX('BCA Inputs'!$X$14:$X$54,MATCH(I834,'BCA Inputs'!$M$14:$M$54,0))*P834+INDEX('BCA Inputs'!$Y$14:$Y$54,MATCH(I834,'BCA Inputs'!$M$14:$M$54,0))*O834+INDEX('BCA Inputs'!$Z$14:$Z$54,MATCH(I834,'BCA Inputs'!$M$14:$M$54,0))*Q834+INDEX('BCA Inputs'!$AA$14:$AA$54,MATCH(I834,'BCA Inputs'!$M$14:$M$54,0))*F834+INDEX('BCA Inputs'!$AB$14:$AB$54,MATCH(I834,'BCA Inputs'!$M$14:$M$54,0))*G834,IF($B$3="RG&amp;E",INDEX('BCA Inputs'!$BG$14:$BG$54,MATCH(I834,'BCA Inputs'!$AW$14:$AW$54,0))*P834+INDEX('BCA Inputs'!$BH$14:$BH$54,MATCH(I834,'BCA Inputs'!$AW$14:$AW$54,0))*O834+INDEX('BCA Inputs'!$BI$14:$BI$54,MATCH(I834,'BCA Inputs'!$AW$14:$AW$54,0))*Q834+INDEX('BCA Inputs'!$BJ$14:$BJ$54,MATCH(I834,'BCA Inputs'!$AW$14:$AW$54,0))*F834+INDEX('BCA Inputs'!$BK$14:$BK$54,MATCH(I834,'BCA Inputs'!$AW$14:$AW$54,0))*G834,"")),"")</f>
        <v/>
      </c>
      <c r="AA834" s="237" t="str">
        <f t="shared" si="125"/>
        <v/>
      </c>
      <c r="AC834" s="238" t="str">
        <f>IFERROR((K834+R834)+IF($B$3="NYSEG",INDEX('BCA Inputs'!$AI$14:$AI$54,MATCH(I834,'BCA Inputs'!$M$14:$M$54,0))*P834+INDEX('BCA Inputs'!$AJ$14:$AJ$54,MATCH(I834,'BCA Inputs'!$M$14:$M$54,0))*Q834,IF($B$3="RG&amp;E",INDEX('BCA Inputs'!$BR$14:$BR$54,MATCH(I834,'BCA Inputs'!$AW$14:$AW$54,0))*P834+INDEX('BCA Inputs'!$BS$14:$BS$54,MATCH(I834,'BCA Inputs'!$AW$14:$AW$54,0))*Q834,"")),"")</f>
        <v/>
      </c>
      <c r="AD834" s="181" t="str">
        <f>IFERROR(IF($B$3="NYSEG",INDEX('BCA Inputs'!$AD$14:$AD$54,MATCH(I834,'BCA Inputs'!$M$14:$M$54,0))*P834+INDEX('BCA Inputs'!$AE$14:$AE$54,MATCH(I834,'BCA Inputs'!$M$14:$M$54,0))*O834+INDEX('BCA Inputs'!$AF$14:$AF$54,MATCH(I834,'BCA Inputs'!$M$14:$M$54,0))*Q834+INDEX('BCA Inputs'!$AG$14:$AG$54,MATCH(I834,'BCA Inputs'!$M$14:$M$54,0))*F834+INDEX('BCA Inputs'!$AH$14:$AH$54,MATCH(I834,'BCA Inputs'!$M$14:$M$54,0))*G834,IF($B$3="RG&amp;E",INDEX('BCA Inputs'!$BM$14:$BM$54,MATCH(I834,'BCA Inputs'!$AW$14:$AW$54,0))*P834+INDEX('BCA Inputs'!$BN$14:$BN$54,MATCH(I834,'BCA Inputs'!$AW$14:$AW$54,0))*O834+INDEX('BCA Inputs'!$BO$14:$BO$54,MATCH(I834,'BCA Inputs'!$AW$14:$AW$54,0))*Q834+INDEX('BCA Inputs'!$BP$14:$BP$54,MATCH(I834,'BCA Inputs'!$AW$14:$AW$54,0))*F834+INDEX('BCA Inputs'!$BQ$14:$BQ$54,MATCH(I834,'BCA Inputs'!$AW$14:$AW$54,0))*G834,"")),"")</f>
        <v/>
      </c>
      <c r="AE834" s="237" t="str">
        <f t="shared" si="126"/>
        <v/>
      </c>
      <c r="AF834" s="198">
        <f t="shared" si="128"/>
        <v>0</v>
      </c>
      <c r="AG834" s="239">
        <f t="shared" si="129"/>
        <v>0</v>
      </c>
    </row>
    <row r="835" spans="1:33">
      <c r="A835" s="228"/>
      <c r="B835" s="176"/>
      <c r="C835" s="229"/>
      <c r="D835" s="230"/>
      <c r="E835" s="230"/>
      <c r="F835" s="230"/>
      <c r="G835" s="230"/>
      <c r="H835" s="231"/>
      <c r="I835" s="231"/>
      <c r="J835" s="232"/>
      <c r="K835" s="232"/>
      <c r="L835" s="232"/>
      <c r="M835" s="181">
        <f t="shared" si="127"/>
        <v>0</v>
      </c>
      <c r="N835" s="181">
        <f>IF(H835="",0,H835*I835*'Avoided Water Savings Cost'!$C$16)</f>
        <v>0</v>
      </c>
      <c r="O835" s="545">
        <f>IF(C835="",0,IF($B$3="NYSEG",C835/(1-'Avoided Electric Costs 2020'!$W$21),IF($B$3="RG&amp;E",C835/(1-'Avoided Electric Costs 2020'!$X$21),"")))</f>
        <v>0</v>
      </c>
      <c r="P835" s="546">
        <f>IF(D835="",0,IF($B$3="NYSEG",D835/(1-'Avoided Electric Costs 2020'!$W$21),IF($B$3="RG&amp;E",D835/(1-'Avoided Electric Costs 2020'!$X$21),"")))</f>
        <v>0</v>
      </c>
      <c r="Q835" s="546">
        <f>IF(E835="",0,IF($B$3="NYSEG",E835/(1-'Avoided Natural Gas Costs 2020'!$J$34),IF($B$3="RG&amp;E",E835/(1-'Avoided Natural Gas Costs 2020'!$K$34),"")))</f>
        <v>0</v>
      </c>
      <c r="R835" s="233" t="str">
        <f>IFERROR(IF(P835*'BCA Inputs'!$C$1+Q835*'BCA Inputs'!$C$2+F835*'BCA Inputs'!$C$2+G835*'BCA Inputs'!$C$2=0,"",P835*'BCA Inputs'!$C$1+Q835*'BCA Inputs'!$C$2+F835*'BCA Inputs'!$C$2+G835*'BCA Inputs'!$C$2),"")</f>
        <v/>
      </c>
      <c r="S835" s="181" t="str">
        <f t="shared" si="120"/>
        <v/>
      </c>
      <c r="T835" s="181" t="str">
        <f>IFERROR(IF($B$3="NYSEG",(INDEX('BCA Inputs'!$N$14:$N$54,MATCH(I835,'BCA Inputs'!$M$14:$M$54,0))*P835+INDEX('BCA Inputs'!$O$14:$O$54,MATCH(I835,'BCA Inputs'!$M$14:$M$54,0))*O835+INDEX('BCA Inputs'!P:P,MATCH(I835,'BCA Inputs'!M:M,0))*Q835+INDEX('BCA Inputs'!Q:Q,MATCH(I835,'BCA Inputs'!M:M,0))*F835+INDEX('BCA Inputs'!R:R,MATCH(I835,'BCA Inputs'!M:M,0))*G835)+L835+N835,IF($B$3="RG&amp;E",(INDEX('BCA Inputs'!$AX$14:$AX$54,MATCH(I835,'BCA Inputs'!$AW$14:$AW$54,0))*P835+INDEX('BCA Inputs'!$AY$14:$AY$54,MATCH(I835,'BCA Inputs'!$AW$14:$AW$54,0))*O835+INDEX('BCA Inputs'!$AZ$14:$AZ$54,MATCH(I835,'BCA Inputs'!$AW$14:$AW$54,0))*Q835+INDEX('BCA Inputs'!$BA$14:$BA$54,MATCH(I835,'BCA Inputs'!$AW$14:$AW$54,0))*F835+INDEX('BCA Inputs'!$BB$14:$BB$54,MATCH(I835,'BCA Inputs'!$AW$14:$AW$54,0))*G835)+L835+N835,"")),"")</f>
        <v/>
      </c>
      <c r="U835" s="234" t="str">
        <f t="shared" si="121"/>
        <v/>
      </c>
      <c r="V835" s="234" t="str">
        <f t="shared" si="122"/>
        <v/>
      </c>
      <c r="W835" s="234" t="str">
        <f t="shared" si="123"/>
        <v/>
      </c>
      <c r="Y835" s="235" t="str">
        <f t="shared" si="124"/>
        <v/>
      </c>
      <c r="Z835" s="236" t="str">
        <f>IFERROR(IF($B$3="NYSEG",INDEX('BCA Inputs'!$X$14:$X$54,MATCH(I835,'BCA Inputs'!$M$14:$M$54,0))*P835+INDEX('BCA Inputs'!$Y$14:$Y$54,MATCH(I835,'BCA Inputs'!$M$14:$M$54,0))*O835+INDEX('BCA Inputs'!$Z$14:$Z$54,MATCH(I835,'BCA Inputs'!$M$14:$M$54,0))*Q835+INDEX('BCA Inputs'!$AA$14:$AA$54,MATCH(I835,'BCA Inputs'!$M$14:$M$54,0))*F835+INDEX('BCA Inputs'!$AB$14:$AB$54,MATCH(I835,'BCA Inputs'!$M$14:$M$54,0))*G835,IF($B$3="RG&amp;E",INDEX('BCA Inputs'!$BG$14:$BG$54,MATCH(I835,'BCA Inputs'!$AW$14:$AW$54,0))*P835+INDEX('BCA Inputs'!$BH$14:$BH$54,MATCH(I835,'BCA Inputs'!$AW$14:$AW$54,0))*O835+INDEX('BCA Inputs'!$BI$14:$BI$54,MATCH(I835,'BCA Inputs'!$AW$14:$AW$54,0))*Q835+INDEX('BCA Inputs'!$BJ$14:$BJ$54,MATCH(I835,'BCA Inputs'!$AW$14:$AW$54,0))*F835+INDEX('BCA Inputs'!$BK$14:$BK$54,MATCH(I835,'BCA Inputs'!$AW$14:$AW$54,0))*G835,"")),"")</f>
        <v/>
      </c>
      <c r="AA835" s="237" t="str">
        <f t="shared" si="125"/>
        <v/>
      </c>
      <c r="AC835" s="238" t="str">
        <f>IFERROR((K835+R835)+IF($B$3="NYSEG",INDEX('BCA Inputs'!$AI$14:$AI$54,MATCH(I835,'BCA Inputs'!$M$14:$M$54,0))*P835+INDEX('BCA Inputs'!$AJ$14:$AJ$54,MATCH(I835,'BCA Inputs'!$M$14:$M$54,0))*Q835,IF($B$3="RG&amp;E",INDEX('BCA Inputs'!$BR$14:$BR$54,MATCH(I835,'BCA Inputs'!$AW$14:$AW$54,0))*P835+INDEX('BCA Inputs'!$BS$14:$BS$54,MATCH(I835,'BCA Inputs'!$AW$14:$AW$54,0))*Q835,"")),"")</f>
        <v/>
      </c>
      <c r="AD835" s="181" t="str">
        <f>IFERROR(IF($B$3="NYSEG",INDEX('BCA Inputs'!$AD$14:$AD$54,MATCH(I835,'BCA Inputs'!$M$14:$M$54,0))*P835+INDEX('BCA Inputs'!$AE$14:$AE$54,MATCH(I835,'BCA Inputs'!$M$14:$M$54,0))*O835+INDEX('BCA Inputs'!$AF$14:$AF$54,MATCH(I835,'BCA Inputs'!$M$14:$M$54,0))*Q835+INDEX('BCA Inputs'!$AG$14:$AG$54,MATCH(I835,'BCA Inputs'!$M$14:$M$54,0))*F835+INDEX('BCA Inputs'!$AH$14:$AH$54,MATCH(I835,'BCA Inputs'!$M$14:$M$54,0))*G835,IF($B$3="RG&amp;E",INDEX('BCA Inputs'!$BM$14:$BM$54,MATCH(I835,'BCA Inputs'!$AW$14:$AW$54,0))*P835+INDEX('BCA Inputs'!$BN$14:$BN$54,MATCH(I835,'BCA Inputs'!$AW$14:$AW$54,0))*O835+INDEX('BCA Inputs'!$BO$14:$BO$54,MATCH(I835,'BCA Inputs'!$AW$14:$AW$54,0))*Q835+INDEX('BCA Inputs'!$BP$14:$BP$54,MATCH(I835,'BCA Inputs'!$AW$14:$AW$54,0))*F835+INDEX('BCA Inputs'!$BQ$14:$BQ$54,MATCH(I835,'BCA Inputs'!$AW$14:$AW$54,0))*G835,"")),"")</f>
        <v/>
      </c>
      <c r="AE835" s="237" t="str">
        <f t="shared" si="126"/>
        <v/>
      </c>
      <c r="AF835" s="198">
        <f t="shared" si="128"/>
        <v>0</v>
      </c>
      <c r="AG835" s="239">
        <f t="shared" si="129"/>
        <v>0</v>
      </c>
    </row>
    <row r="836" spans="1:33">
      <c r="A836" s="228"/>
      <c r="B836" s="176"/>
      <c r="C836" s="229"/>
      <c r="D836" s="230"/>
      <c r="E836" s="230"/>
      <c r="F836" s="230"/>
      <c r="G836" s="230"/>
      <c r="H836" s="231"/>
      <c r="I836" s="231"/>
      <c r="J836" s="232"/>
      <c r="K836" s="232"/>
      <c r="L836" s="232"/>
      <c r="M836" s="181">
        <f t="shared" si="127"/>
        <v>0</v>
      </c>
      <c r="N836" s="181">
        <f>IF(H836="",0,H836*I836*'Avoided Water Savings Cost'!$C$16)</f>
        <v>0</v>
      </c>
      <c r="O836" s="545">
        <f>IF(C836="",0,IF($B$3="NYSEG",C836/(1-'Avoided Electric Costs 2020'!$W$21),IF($B$3="RG&amp;E",C836/(1-'Avoided Electric Costs 2020'!$X$21),"")))</f>
        <v>0</v>
      </c>
      <c r="P836" s="546">
        <f>IF(D836="",0,IF($B$3="NYSEG",D836/(1-'Avoided Electric Costs 2020'!$W$21),IF($B$3="RG&amp;E",D836/(1-'Avoided Electric Costs 2020'!$X$21),"")))</f>
        <v>0</v>
      </c>
      <c r="Q836" s="546">
        <f>IF(E836="",0,IF($B$3="NYSEG",E836/(1-'Avoided Natural Gas Costs 2020'!$J$34),IF($B$3="RG&amp;E",E836/(1-'Avoided Natural Gas Costs 2020'!$K$34),"")))</f>
        <v>0</v>
      </c>
      <c r="R836" s="233" t="str">
        <f>IFERROR(IF(P836*'BCA Inputs'!$C$1+Q836*'BCA Inputs'!$C$2+F836*'BCA Inputs'!$C$2+G836*'BCA Inputs'!$C$2=0,"",P836*'BCA Inputs'!$C$1+Q836*'BCA Inputs'!$C$2+F836*'BCA Inputs'!$C$2+G836*'BCA Inputs'!$C$2),"")</f>
        <v/>
      </c>
      <c r="S836" s="181" t="str">
        <f t="shared" si="120"/>
        <v/>
      </c>
      <c r="T836" s="181" t="str">
        <f>IFERROR(IF($B$3="NYSEG",(INDEX('BCA Inputs'!$N$14:$N$54,MATCH(I836,'BCA Inputs'!$M$14:$M$54,0))*P836+INDEX('BCA Inputs'!$O$14:$O$54,MATCH(I836,'BCA Inputs'!$M$14:$M$54,0))*O836+INDEX('BCA Inputs'!P:P,MATCH(I836,'BCA Inputs'!M:M,0))*Q836+INDEX('BCA Inputs'!Q:Q,MATCH(I836,'BCA Inputs'!M:M,0))*F836+INDEX('BCA Inputs'!R:R,MATCH(I836,'BCA Inputs'!M:M,0))*G836)+L836+N836,IF($B$3="RG&amp;E",(INDEX('BCA Inputs'!$AX$14:$AX$54,MATCH(I836,'BCA Inputs'!$AW$14:$AW$54,0))*P836+INDEX('BCA Inputs'!$AY$14:$AY$54,MATCH(I836,'BCA Inputs'!$AW$14:$AW$54,0))*O836+INDEX('BCA Inputs'!$AZ$14:$AZ$54,MATCH(I836,'BCA Inputs'!$AW$14:$AW$54,0))*Q836+INDEX('BCA Inputs'!$BA$14:$BA$54,MATCH(I836,'BCA Inputs'!$AW$14:$AW$54,0))*F836+INDEX('BCA Inputs'!$BB$14:$BB$54,MATCH(I836,'BCA Inputs'!$AW$14:$AW$54,0))*G836)+L836+N836,"")),"")</f>
        <v/>
      </c>
      <c r="U836" s="234" t="str">
        <f t="shared" si="121"/>
        <v/>
      </c>
      <c r="V836" s="234" t="str">
        <f t="shared" si="122"/>
        <v/>
      </c>
      <c r="W836" s="234" t="str">
        <f t="shared" si="123"/>
        <v/>
      </c>
      <c r="Y836" s="235" t="str">
        <f t="shared" si="124"/>
        <v/>
      </c>
      <c r="Z836" s="236" t="str">
        <f>IFERROR(IF($B$3="NYSEG",INDEX('BCA Inputs'!$X$14:$X$54,MATCH(I836,'BCA Inputs'!$M$14:$M$54,0))*P836+INDEX('BCA Inputs'!$Y$14:$Y$54,MATCH(I836,'BCA Inputs'!$M$14:$M$54,0))*O836+INDEX('BCA Inputs'!$Z$14:$Z$54,MATCH(I836,'BCA Inputs'!$M$14:$M$54,0))*Q836+INDEX('BCA Inputs'!$AA$14:$AA$54,MATCH(I836,'BCA Inputs'!$M$14:$M$54,0))*F836+INDEX('BCA Inputs'!$AB$14:$AB$54,MATCH(I836,'BCA Inputs'!$M$14:$M$54,0))*G836,IF($B$3="RG&amp;E",INDEX('BCA Inputs'!$BG$14:$BG$54,MATCH(I836,'BCA Inputs'!$AW$14:$AW$54,0))*P836+INDEX('BCA Inputs'!$BH$14:$BH$54,MATCH(I836,'BCA Inputs'!$AW$14:$AW$54,0))*O836+INDEX('BCA Inputs'!$BI$14:$BI$54,MATCH(I836,'BCA Inputs'!$AW$14:$AW$54,0))*Q836+INDEX('BCA Inputs'!$BJ$14:$BJ$54,MATCH(I836,'BCA Inputs'!$AW$14:$AW$54,0))*F836+INDEX('BCA Inputs'!$BK$14:$BK$54,MATCH(I836,'BCA Inputs'!$AW$14:$AW$54,0))*G836,"")),"")</f>
        <v/>
      </c>
      <c r="AA836" s="237" t="str">
        <f t="shared" si="125"/>
        <v/>
      </c>
      <c r="AC836" s="238" t="str">
        <f>IFERROR((K836+R836)+IF($B$3="NYSEG",INDEX('BCA Inputs'!$AI$14:$AI$54,MATCH(I836,'BCA Inputs'!$M$14:$M$54,0))*P836+INDEX('BCA Inputs'!$AJ$14:$AJ$54,MATCH(I836,'BCA Inputs'!$M$14:$M$54,0))*Q836,IF($B$3="RG&amp;E",INDEX('BCA Inputs'!$BR$14:$BR$54,MATCH(I836,'BCA Inputs'!$AW$14:$AW$54,0))*P836+INDEX('BCA Inputs'!$BS$14:$BS$54,MATCH(I836,'BCA Inputs'!$AW$14:$AW$54,0))*Q836,"")),"")</f>
        <v/>
      </c>
      <c r="AD836" s="181" t="str">
        <f>IFERROR(IF($B$3="NYSEG",INDEX('BCA Inputs'!$AD$14:$AD$54,MATCH(I836,'BCA Inputs'!$M$14:$M$54,0))*P836+INDEX('BCA Inputs'!$AE$14:$AE$54,MATCH(I836,'BCA Inputs'!$M$14:$M$54,0))*O836+INDEX('BCA Inputs'!$AF$14:$AF$54,MATCH(I836,'BCA Inputs'!$M$14:$M$54,0))*Q836+INDEX('BCA Inputs'!$AG$14:$AG$54,MATCH(I836,'BCA Inputs'!$M$14:$M$54,0))*F836+INDEX('BCA Inputs'!$AH$14:$AH$54,MATCH(I836,'BCA Inputs'!$M$14:$M$54,0))*G836,IF($B$3="RG&amp;E",INDEX('BCA Inputs'!$BM$14:$BM$54,MATCH(I836,'BCA Inputs'!$AW$14:$AW$54,0))*P836+INDEX('BCA Inputs'!$BN$14:$BN$54,MATCH(I836,'BCA Inputs'!$AW$14:$AW$54,0))*O836+INDEX('BCA Inputs'!$BO$14:$BO$54,MATCH(I836,'BCA Inputs'!$AW$14:$AW$54,0))*Q836+INDEX('BCA Inputs'!$BP$14:$BP$54,MATCH(I836,'BCA Inputs'!$AW$14:$AW$54,0))*F836+INDEX('BCA Inputs'!$BQ$14:$BQ$54,MATCH(I836,'BCA Inputs'!$AW$14:$AW$54,0))*G836,"")),"")</f>
        <v/>
      </c>
      <c r="AE836" s="237" t="str">
        <f t="shared" si="126"/>
        <v/>
      </c>
      <c r="AF836" s="198">
        <f t="shared" si="128"/>
        <v>0</v>
      </c>
      <c r="AG836" s="239">
        <f t="shared" si="129"/>
        <v>0</v>
      </c>
    </row>
    <row r="837" spans="1:33">
      <c r="A837" s="228"/>
      <c r="B837" s="176"/>
      <c r="C837" s="229"/>
      <c r="D837" s="230"/>
      <c r="E837" s="230"/>
      <c r="F837" s="230"/>
      <c r="G837" s="230"/>
      <c r="H837" s="231"/>
      <c r="I837" s="231"/>
      <c r="J837" s="232"/>
      <c r="K837" s="232"/>
      <c r="L837" s="232"/>
      <c r="M837" s="181">
        <f t="shared" si="127"/>
        <v>0</v>
      </c>
      <c r="N837" s="181">
        <f>IF(H837="",0,H837*I837*'Avoided Water Savings Cost'!$C$16)</f>
        <v>0</v>
      </c>
      <c r="O837" s="545">
        <f>IF(C837="",0,IF($B$3="NYSEG",C837/(1-'Avoided Electric Costs 2020'!$W$21),IF($B$3="RG&amp;E",C837/(1-'Avoided Electric Costs 2020'!$X$21),"")))</f>
        <v>0</v>
      </c>
      <c r="P837" s="546">
        <f>IF(D837="",0,IF($B$3="NYSEG",D837/(1-'Avoided Electric Costs 2020'!$W$21),IF($B$3="RG&amp;E",D837/(1-'Avoided Electric Costs 2020'!$X$21),"")))</f>
        <v>0</v>
      </c>
      <c r="Q837" s="546">
        <f>IF(E837="",0,IF($B$3="NYSEG",E837/(1-'Avoided Natural Gas Costs 2020'!$J$34),IF($B$3="RG&amp;E",E837/(1-'Avoided Natural Gas Costs 2020'!$K$34),"")))</f>
        <v>0</v>
      </c>
      <c r="R837" s="233" t="str">
        <f>IFERROR(IF(P837*'BCA Inputs'!$C$1+Q837*'BCA Inputs'!$C$2+F837*'BCA Inputs'!$C$2+G837*'BCA Inputs'!$C$2=0,"",P837*'BCA Inputs'!$C$1+Q837*'BCA Inputs'!$C$2+F837*'BCA Inputs'!$C$2+G837*'BCA Inputs'!$C$2),"")</f>
        <v/>
      </c>
      <c r="S837" s="181" t="str">
        <f t="shared" si="120"/>
        <v/>
      </c>
      <c r="T837" s="181" t="str">
        <f>IFERROR(IF($B$3="NYSEG",(INDEX('BCA Inputs'!$N$14:$N$54,MATCH(I837,'BCA Inputs'!$M$14:$M$54,0))*P837+INDEX('BCA Inputs'!$O$14:$O$54,MATCH(I837,'BCA Inputs'!$M$14:$M$54,0))*O837+INDEX('BCA Inputs'!P:P,MATCH(I837,'BCA Inputs'!M:M,0))*Q837+INDEX('BCA Inputs'!Q:Q,MATCH(I837,'BCA Inputs'!M:M,0))*F837+INDEX('BCA Inputs'!R:R,MATCH(I837,'BCA Inputs'!M:M,0))*G837)+L837+N837,IF($B$3="RG&amp;E",(INDEX('BCA Inputs'!$AX$14:$AX$54,MATCH(I837,'BCA Inputs'!$AW$14:$AW$54,0))*P837+INDEX('BCA Inputs'!$AY$14:$AY$54,MATCH(I837,'BCA Inputs'!$AW$14:$AW$54,0))*O837+INDEX('BCA Inputs'!$AZ$14:$AZ$54,MATCH(I837,'BCA Inputs'!$AW$14:$AW$54,0))*Q837+INDEX('BCA Inputs'!$BA$14:$BA$54,MATCH(I837,'BCA Inputs'!$AW$14:$AW$54,0))*F837+INDEX('BCA Inputs'!$BB$14:$BB$54,MATCH(I837,'BCA Inputs'!$AW$14:$AW$54,0))*G837)+L837+N837,"")),"")</f>
        <v/>
      </c>
      <c r="U837" s="234" t="str">
        <f t="shared" si="121"/>
        <v/>
      </c>
      <c r="V837" s="234" t="str">
        <f t="shared" si="122"/>
        <v/>
      </c>
      <c r="W837" s="234" t="str">
        <f t="shared" si="123"/>
        <v/>
      </c>
      <c r="Y837" s="235" t="str">
        <f t="shared" si="124"/>
        <v/>
      </c>
      <c r="Z837" s="236" t="str">
        <f>IFERROR(IF($B$3="NYSEG",INDEX('BCA Inputs'!$X$14:$X$54,MATCH(I837,'BCA Inputs'!$M$14:$M$54,0))*P837+INDEX('BCA Inputs'!$Y$14:$Y$54,MATCH(I837,'BCA Inputs'!$M$14:$M$54,0))*O837+INDEX('BCA Inputs'!$Z$14:$Z$54,MATCH(I837,'BCA Inputs'!$M$14:$M$54,0))*Q837+INDEX('BCA Inputs'!$AA$14:$AA$54,MATCH(I837,'BCA Inputs'!$M$14:$M$54,0))*F837+INDEX('BCA Inputs'!$AB$14:$AB$54,MATCH(I837,'BCA Inputs'!$M$14:$M$54,0))*G837,IF($B$3="RG&amp;E",INDEX('BCA Inputs'!$BG$14:$BG$54,MATCH(I837,'BCA Inputs'!$AW$14:$AW$54,0))*P837+INDEX('BCA Inputs'!$BH$14:$BH$54,MATCH(I837,'BCA Inputs'!$AW$14:$AW$54,0))*O837+INDEX('BCA Inputs'!$BI$14:$BI$54,MATCH(I837,'BCA Inputs'!$AW$14:$AW$54,0))*Q837+INDEX('BCA Inputs'!$BJ$14:$BJ$54,MATCH(I837,'BCA Inputs'!$AW$14:$AW$54,0))*F837+INDEX('BCA Inputs'!$BK$14:$BK$54,MATCH(I837,'BCA Inputs'!$AW$14:$AW$54,0))*G837,"")),"")</f>
        <v/>
      </c>
      <c r="AA837" s="237" t="str">
        <f t="shared" si="125"/>
        <v/>
      </c>
      <c r="AC837" s="238" t="str">
        <f>IFERROR((K837+R837)+IF($B$3="NYSEG",INDEX('BCA Inputs'!$AI$14:$AI$54,MATCH(I837,'BCA Inputs'!$M$14:$M$54,0))*P837+INDEX('BCA Inputs'!$AJ$14:$AJ$54,MATCH(I837,'BCA Inputs'!$M$14:$M$54,0))*Q837,IF($B$3="RG&amp;E",INDEX('BCA Inputs'!$BR$14:$BR$54,MATCH(I837,'BCA Inputs'!$AW$14:$AW$54,0))*P837+INDEX('BCA Inputs'!$BS$14:$BS$54,MATCH(I837,'BCA Inputs'!$AW$14:$AW$54,0))*Q837,"")),"")</f>
        <v/>
      </c>
      <c r="AD837" s="181" t="str">
        <f>IFERROR(IF($B$3="NYSEG",INDEX('BCA Inputs'!$AD$14:$AD$54,MATCH(I837,'BCA Inputs'!$M$14:$M$54,0))*P837+INDEX('BCA Inputs'!$AE$14:$AE$54,MATCH(I837,'BCA Inputs'!$M$14:$M$54,0))*O837+INDEX('BCA Inputs'!$AF$14:$AF$54,MATCH(I837,'BCA Inputs'!$M$14:$M$54,0))*Q837+INDEX('BCA Inputs'!$AG$14:$AG$54,MATCH(I837,'BCA Inputs'!$M$14:$M$54,0))*F837+INDEX('BCA Inputs'!$AH$14:$AH$54,MATCH(I837,'BCA Inputs'!$M$14:$M$54,0))*G837,IF($B$3="RG&amp;E",INDEX('BCA Inputs'!$BM$14:$BM$54,MATCH(I837,'BCA Inputs'!$AW$14:$AW$54,0))*P837+INDEX('BCA Inputs'!$BN$14:$BN$54,MATCH(I837,'BCA Inputs'!$AW$14:$AW$54,0))*O837+INDEX('BCA Inputs'!$BO$14:$BO$54,MATCH(I837,'BCA Inputs'!$AW$14:$AW$54,0))*Q837+INDEX('BCA Inputs'!$BP$14:$BP$54,MATCH(I837,'BCA Inputs'!$AW$14:$AW$54,0))*F837+INDEX('BCA Inputs'!$BQ$14:$BQ$54,MATCH(I837,'BCA Inputs'!$AW$14:$AW$54,0))*G837,"")),"")</f>
        <v/>
      </c>
      <c r="AE837" s="237" t="str">
        <f t="shared" si="126"/>
        <v/>
      </c>
      <c r="AF837" s="198">
        <f t="shared" si="128"/>
        <v>0</v>
      </c>
      <c r="AG837" s="239">
        <f t="shared" si="129"/>
        <v>0</v>
      </c>
    </row>
    <row r="838" spans="1:33">
      <c r="A838" s="228"/>
      <c r="B838" s="176"/>
      <c r="C838" s="229"/>
      <c r="D838" s="230"/>
      <c r="E838" s="230"/>
      <c r="F838" s="230"/>
      <c r="G838" s="230"/>
      <c r="H838" s="231"/>
      <c r="I838" s="231"/>
      <c r="J838" s="232"/>
      <c r="K838" s="232"/>
      <c r="L838" s="232"/>
      <c r="M838" s="181">
        <f t="shared" si="127"/>
        <v>0</v>
      </c>
      <c r="N838" s="181">
        <f>IF(H838="",0,H838*I838*'Avoided Water Savings Cost'!$C$16)</f>
        <v>0</v>
      </c>
      <c r="O838" s="545">
        <f>IF(C838="",0,IF($B$3="NYSEG",C838/(1-'Avoided Electric Costs 2020'!$W$21),IF($B$3="RG&amp;E",C838/(1-'Avoided Electric Costs 2020'!$X$21),"")))</f>
        <v>0</v>
      </c>
      <c r="P838" s="546">
        <f>IF(D838="",0,IF($B$3="NYSEG",D838/(1-'Avoided Electric Costs 2020'!$W$21),IF($B$3="RG&amp;E",D838/(1-'Avoided Electric Costs 2020'!$X$21),"")))</f>
        <v>0</v>
      </c>
      <c r="Q838" s="546">
        <f>IF(E838="",0,IF($B$3="NYSEG",E838/(1-'Avoided Natural Gas Costs 2020'!$J$34),IF($B$3="RG&amp;E",E838/(1-'Avoided Natural Gas Costs 2020'!$K$34),"")))</f>
        <v>0</v>
      </c>
      <c r="R838" s="233" t="str">
        <f>IFERROR(IF(P838*'BCA Inputs'!$C$1+Q838*'BCA Inputs'!$C$2+F838*'BCA Inputs'!$C$2+G838*'BCA Inputs'!$C$2=0,"",P838*'BCA Inputs'!$C$1+Q838*'BCA Inputs'!$C$2+F838*'BCA Inputs'!$C$2+G838*'BCA Inputs'!$C$2),"")</f>
        <v/>
      </c>
      <c r="S838" s="181" t="str">
        <f t="shared" si="120"/>
        <v/>
      </c>
      <c r="T838" s="181" t="str">
        <f>IFERROR(IF($B$3="NYSEG",(INDEX('BCA Inputs'!$N$14:$N$54,MATCH(I838,'BCA Inputs'!$M$14:$M$54,0))*P838+INDEX('BCA Inputs'!$O$14:$O$54,MATCH(I838,'BCA Inputs'!$M$14:$M$54,0))*O838+INDEX('BCA Inputs'!P:P,MATCH(I838,'BCA Inputs'!M:M,0))*Q838+INDEX('BCA Inputs'!Q:Q,MATCH(I838,'BCA Inputs'!M:M,0))*F838+INDEX('BCA Inputs'!R:R,MATCH(I838,'BCA Inputs'!M:M,0))*G838)+L838+N838,IF($B$3="RG&amp;E",(INDEX('BCA Inputs'!$AX$14:$AX$54,MATCH(I838,'BCA Inputs'!$AW$14:$AW$54,0))*P838+INDEX('BCA Inputs'!$AY$14:$AY$54,MATCH(I838,'BCA Inputs'!$AW$14:$AW$54,0))*O838+INDEX('BCA Inputs'!$AZ$14:$AZ$54,MATCH(I838,'BCA Inputs'!$AW$14:$AW$54,0))*Q838+INDEX('BCA Inputs'!$BA$14:$BA$54,MATCH(I838,'BCA Inputs'!$AW$14:$AW$54,0))*F838+INDEX('BCA Inputs'!$BB$14:$BB$54,MATCH(I838,'BCA Inputs'!$AW$14:$AW$54,0))*G838)+L838+N838,"")),"")</f>
        <v/>
      </c>
      <c r="U838" s="234" t="str">
        <f t="shared" si="121"/>
        <v/>
      </c>
      <c r="V838" s="234" t="str">
        <f t="shared" si="122"/>
        <v/>
      </c>
      <c r="W838" s="234" t="str">
        <f t="shared" si="123"/>
        <v/>
      </c>
      <c r="Y838" s="235" t="str">
        <f t="shared" si="124"/>
        <v/>
      </c>
      <c r="Z838" s="236" t="str">
        <f>IFERROR(IF($B$3="NYSEG",INDEX('BCA Inputs'!$X$14:$X$54,MATCH(I838,'BCA Inputs'!$M$14:$M$54,0))*P838+INDEX('BCA Inputs'!$Y$14:$Y$54,MATCH(I838,'BCA Inputs'!$M$14:$M$54,0))*O838+INDEX('BCA Inputs'!$Z$14:$Z$54,MATCH(I838,'BCA Inputs'!$M$14:$M$54,0))*Q838+INDEX('BCA Inputs'!$AA$14:$AA$54,MATCH(I838,'BCA Inputs'!$M$14:$M$54,0))*F838+INDEX('BCA Inputs'!$AB$14:$AB$54,MATCH(I838,'BCA Inputs'!$M$14:$M$54,0))*G838,IF($B$3="RG&amp;E",INDEX('BCA Inputs'!$BG$14:$BG$54,MATCH(I838,'BCA Inputs'!$AW$14:$AW$54,0))*P838+INDEX('BCA Inputs'!$BH$14:$BH$54,MATCH(I838,'BCA Inputs'!$AW$14:$AW$54,0))*O838+INDEX('BCA Inputs'!$BI$14:$BI$54,MATCH(I838,'BCA Inputs'!$AW$14:$AW$54,0))*Q838+INDEX('BCA Inputs'!$BJ$14:$BJ$54,MATCH(I838,'BCA Inputs'!$AW$14:$AW$54,0))*F838+INDEX('BCA Inputs'!$BK$14:$BK$54,MATCH(I838,'BCA Inputs'!$AW$14:$AW$54,0))*G838,"")),"")</f>
        <v/>
      </c>
      <c r="AA838" s="237" t="str">
        <f t="shared" si="125"/>
        <v/>
      </c>
      <c r="AC838" s="238" t="str">
        <f>IFERROR((K838+R838)+IF($B$3="NYSEG",INDEX('BCA Inputs'!$AI$14:$AI$54,MATCH(I838,'BCA Inputs'!$M$14:$M$54,0))*P838+INDEX('BCA Inputs'!$AJ$14:$AJ$54,MATCH(I838,'BCA Inputs'!$M$14:$M$54,0))*Q838,IF($B$3="RG&amp;E",INDEX('BCA Inputs'!$BR$14:$BR$54,MATCH(I838,'BCA Inputs'!$AW$14:$AW$54,0))*P838+INDEX('BCA Inputs'!$BS$14:$BS$54,MATCH(I838,'BCA Inputs'!$AW$14:$AW$54,0))*Q838,"")),"")</f>
        <v/>
      </c>
      <c r="AD838" s="181" t="str">
        <f>IFERROR(IF($B$3="NYSEG",INDEX('BCA Inputs'!$AD$14:$AD$54,MATCH(I838,'BCA Inputs'!$M$14:$M$54,0))*P838+INDEX('BCA Inputs'!$AE$14:$AE$54,MATCH(I838,'BCA Inputs'!$M$14:$M$54,0))*O838+INDEX('BCA Inputs'!$AF$14:$AF$54,MATCH(I838,'BCA Inputs'!$M$14:$M$54,0))*Q838+INDEX('BCA Inputs'!$AG$14:$AG$54,MATCH(I838,'BCA Inputs'!$M$14:$M$54,0))*F838+INDEX('BCA Inputs'!$AH$14:$AH$54,MATCH(I838,'BCA Inputs'!$M$14:$M$54,0))*G838,IF($B$3="RG&amp;E",INDEX('BCA Inputs'!$BM$14:$BM$54,MATCH(I838,'BCA Inputs'!$AW$14:$AW$54,0))*P838+INDEX('BCA Inputs'!$BN$14:$BN$54,MATCH(I838,'BCA Inputs'!$AW$14:$AW$54,0))*O838+INDEX('BCA Inputs'!$BO$14:$BO$54,MATCH(I838,'BCA Inputs'!$AW$14:$AW$54,0))*Q838+INDEX('BCA Inputs'!$BP$14:$BP$54,MATCH(I838,'BCA Inputs'!$AW$14:$AW$54,0))*F838+INDEX('BCA Inputs'!$BQ$14:$BQ$54,MATCH(I838,'BCA Inputs'!$AW$14:$AW$54,0))*G838,"")),"")</f>
        <v/>
      </c>
      <c r="AE838" s="237" t="str">
        <f t="shared" si="126"/>
        <v/>
      </c>
      <c r="AF838" s="198">
        <f t="shared" si="128"/>
        <v>0</v>
      </c>
      <c r="AG838" s="239">
        <f t="shared" si="129"/>
        <v>0</v>
      </c>
    </row>
    <row r="839" spans="1:33">
      <c r="A839" s="228"/>
      <c r="B839" s="176"/>
      <c r="C839" s="229"/>
      <c r="D839" s="230"/>
      <c r="E839" s="230"/>
      <c r="F839" s="230"/>
      <c r="G839" s="230"/>
      <c r="H839" s="231"/>
      <c r="I839" s="231"/>
      <c r="J839" s="232"/>
      <c r="K839" s="232"/>
      <c r="L839" s="232"/>
      <c r="M839" s="181">
        <f t="shared" si="127"/>
        <v>0</v>
      </c>
      <c r="N839" s="181">
        <f>IF(H839="",0,H839*I839*'Avoided Water Savings Cost'!$C$16)</f>
        <v>0</v>
      </c>
      <c r="O839" s="545">
        <f>IF(C839="",0,IF($B$3="NYSEG",C839/(1-'Avoided Electric Costs 2020'!$W$21),IF($B$3="RG&amp;E",C839/(1-'Avoided Electric Costs 2020'!$X$21),"")))</f>
        <v>0</v>
      </c>
      <c r="P839" s="546">
        <f>IF(D839="",0,IF($B$3="NYSEG",D839/(1-'Avoided Electric Costs 2020'!$W$21),IF($B$3="RG&amp;E",D839/(1-'Avoided Electric Costs 2020'!$X$21),"")))</f>
        <v>0</v>
      </c>
      <c r="Q839" s="546">
        <f>IF(E839="",0,IF($B$3="NYSEG",E839/(1-'Avoided Natural Gas Costs 2020'!$J$34),IF($B$3="RG&amp;E",E839/(1-'Avoided Natural Gas Costs 2020'!$K$34),"")))</f>
        <v>0</v>
      </c>
      <c r="R839" s="233" t="str">
        <f>IFERROR(IF(P839*'BCA Inputs'!$C$1+Q839*'BCA Inputs'!$C$2+F839*'BCA Inputs'!$C$2+G839*'BCA Inputs'!$C$2=0,"",P839*'BCA Inputs'!$C$1+Q839*'BCA Inputs'!$C$2+F839*'BCA Inputs'!$C$2+G839*'BCA Inputs'!$C$2),"")</f>
        <v/>
      </c>
      <c r="S839" s="181" t="str">
        <f t="shared" si="120"/>
        <v/>
      </c>
      <c r="T839" s="181" t="str">
        <f>IFERROR(IF($B$3="NYSEG",(INDEX('BCA Inputs'!$N$14:$N$54,MATCH(I839,'BCA Inputs'!$M$14:$M$54,0))*P839+INDEX('BCA Inputs'!$O$14:$O$54,MATCH(I839,'BCA Inputs'!$M$14:$M$54,0))*O839+INDEX('BCA Inputs'!P:P,MATCH(I839,'BCA Inputs'!M:M,0))*Q839+INDEX('BCA Inputs'!Q:Q,MATCH(I839,'BCA Inputs'!M:M,0))*F839+INDEX('BCA Inputs'!R:R,MATCH(I839,'BCA Inputs'!M:M,0))*G839)+L839+N839,IF($B$3="RG&amp;E",(INDEX('BCA Inputs'!$AX$14:$AX$54,MATCH(I839,'BCA Inputs'!$AW$14:$AW$54,0))*P839+INDEX('BCA Inputs'!$AY$14:$AY$54,MATCH(I839,'BCA Inputs'!$AW$14:$AW$54,0))*O839+INDEX('BCA Inputs'!$AZ$14:$AZ$54,MATCH(I839,'BCA Inputs'!$AW$14:$AW$54,0))*Q839+INDEX('BCA Inputs'!$BA$14:$BA$54,MATCH(I839,'BCA Inputs'!$AW$14:$AW$54,0))*F839+INDEX('BCA Inputs'!$BB$14:$BB$54,MATCH(I839,'BCA Inputs'!$AW$14:$AW$54,0))*G839)+L839+N839,"")),"")</f>
        <v/>
      </c>
      <c r="U839" s="234" t="str">
        <f t="shared" si="121"/>
        <v/>
      </c>
      <c r="V839" s="234" t="str">
        <f t="shared" si="122"/>
        <v/>
      </c>
      <c r="W839" s="234" t="str">
        <f t="shared" si="123"/>
        <v/>
      </c>
      <c r="Y839" s="235" t="str">
        <f t="shared" si="124"/>
        <v/>
      </c>
      <c r="Z839" s="236" t="str">
        <f>IFERROR(IF($B$3="NYSEG",INDEX('BCA Inputs'!$X$14:$X$54,MATCH(I839,'BCA Inputs'!$M$14:$M$54,0))*P839+INDEX('BCA Inputs'!$Y$14:$Y$54,MATCH(I839,'BCA Inputs'!$M$14:$M$54,0))*O839+INDEX('BCA Inputs'!$Z$14:$Z$54,MATCH(I839,'BCA Inputs'!$M$14:$M$54,0))*Q839+INDEX('BCA Inputs'!$AA$14:$AA$54,MATCH(I839,'BCA Inputs'!$M$14:$M$54,0))*F839+INDEX('BCA Inputs'!$AB$14:$AB$54,MATCH(I839,'BCA Inputs'!$M$14:$M$54,0))*G839,IF($B$3="RG&amp;E",INDEX('BCA Inputs'!$BG$14:$BG$54,MATCH(I839,'BCA Inputs'!$AW$14:$AW$54,0))*P839+INDEX('BCA Inputs'!$BH$14:$BH$54,MATCH(I839,'BCA Inputs'!$AW$14:$AW$54,0))*O839+INDEX('BCA Inputs'!$BI$14:$BI$54,MATCH(I839,'BCA Inputs'!$AW$14:$AW$54,0))*Q839+INDEX('BCA Inputs'!$BJ$14:$BJ$54,MATCH(I839,'BCA Inputs'!$AW$14:$AW$54,0))*F839+INDEX('BCA Inputs'!$BK$14:$BK$54,MATCH(I839,'BCA Inputs'!$AW$14:$AW$54,0))*G839,"")),"")</f>
        <v/>
      </c>
      <c r="AA839" s="237" t="str">
        <f t="shared" si="125"/>
        <v/>
      </c>
      <c r="AC839" s="238" t="str">
        <f>IFERROR((K839+R839)+IF($B$3="NYSEG",INDEX('BCA Inputs'!$AI$14:$AI$54,MATCH(I839,'BCA Inputs'!$M$14:$M$54,0))*P839+INDEX('BCA Inputs'!$AJ$14:$AJ$54,MATCH(I839,'BCA Inputs'!$M$14:$M$54,0))*Q839,IF($B$3="RG&amp;E",INDEX('BCA Inputs'!$BR$14:$BR$54,MATCH(I839,'BCA Inputs'!$AW$14:$AW$54,0))*P839+INDEX('BCA Inputs'!$BS$14:$BS$54,MATCH(I839,'BCA Inputs'!$AW$14:$AW$54,0))*Q839,"")),"")</f>
        <v/>
      </c>
      <c r="AD839" s="181" t="str">
        <f>IFERROR(IF($B$3="NYSEG",INDEX('BCA Inputs'!$AD$14:$AD$54,MATCH(I839,'BCA Inputs'!$M$14:$M$54,0))*P839+INDEX('BCA Inputs'!$AE$14:$AE$54,MATCH(I839,'BCA Inputs'!$M$14:$M$54,0))*O839+INDEX('BCA Inputs'!$AF$14:$AF$54,MATCH(I839,'BCA Inputs'!$M$14:$M$54,0))*Q839+INDEX('BCA Inputs'!$AG$14:$AG$54,MATCH(I839,'BCA Inputs'!$M$14:$M$54,0))*F839+INDEX('BCA Inputs'!$AH$14:$AH$54,MATCH(I839,'BCA Inputs'!$M$14:$M$54,0))*G839,IF($B$3="RG&amp;E",INDEX('BCA Inputs'!$BM$14:$BM$54,MATCH(I839,'BCA Inputs'!$AW$14:$AW$54,0))*P839+INDEX('BCA Inputs'!$BN$14:$BN$54,MATCH(I839,'BCA Inputs'!$AW$14:$AW$54,0))*O839+INDEX('BCA Inputs'!$BO$14:$BO$54,MATCH(I839,'BCA Inputs'!$AW$14:$AW$54,0))*Q839+INDEX('BCA Inputs'!$BP$14:$BP$54,MATCH(I839,'BCA Inputs'!$AW$14:$AW$54,0))*F839+INDEX('BCA Inputs'!$BQ$14:$BQ$54,MATCH(I839,'BCA Inputs'!$AW$14:$AW$54,0))*G839,"")),"")</f>
        <v/>
      </c>
      <c r="AE839" s="237" t="str">
        <f t="shared" si="126"/>
        <v/>
      </c>
      <c r="AF839" s="198">
        <f t="shared" si="128"/>
        <v>0</v>
      </c>
      <c r="AG839" s="239">
        <f t="shared" si="129"/>
        <v>0</v>
      </c>
    </row>
    <row r="840" spans="1:33">
      <c r="A840" s="228"/>
      <c r="B840" s="176"/>
      <c r="C840" s="229"/>
      <c r="D840" s="230"/>
      <c r="E840" s="230"/>
      <c r="F840" s="230"/>
      <c r="G840" s="230"/>
      <c r="H840" s="231"/>
      <c r="I840" s="231"/>
      <c r="J840" s="232"/>
      <c r="K840" s="232"/>
      <c r="L840" s="232"/>
      <c r="M840" s="181">
        <f t="shared" si="127"/>
        <v>0</v>
      </c>
      <c r="N840" s="181">
        <f>IF(H840="",0,H840*I840*'Avoided Water Savings Cost'!$C$16)</f>
        <v>0</v>
      </c>
      <c r="O840" s="545">
        <f>IF(C840="",0,IF($B$3="NYSEG",C840/(1-'Avoided Electric Costs 2020'!$W$21),IF($B$3="RG&amp;E",C840/(1-'Avoided Electric Costs 2020'!$X$21),"")))</f>
        <v>0</v>
      </c>
      <c r="P840" s="546">
        <f>IF(D840="",0,IF($B$3="NYSEG",D840/(1-'Avoided Electric Costs 2020'!$W$21),IF($B$3="RG&amp;E",D840/(1-'Avoided Electric Costs 2020'!$X$21),"")))</f>
        <v>0</v>
      </c>
      <c r="Q840" s="546">
        <f>IF(E840="",0,IF($B$3="NYSEG",E840/(1-'Avoided Natural Gas Costs 2020'!$J$34),IF($B$3="RG&amp;E",E840/(1-'Avoided Natural Gas Costs 2020'!$K$34),"")))</f>
        <v>0</v>
      </c>
      <c r="R840" s="233" t="str">
        <f>IFERROR(IF(P840*'BCA Inputs'!$C$1+Q840*'BCA Inputs'!$C$2+F840*'BCA Inputs'!$C$2+G840*'BCA Inputs'!$C$2=0,"",P840*'BCA Inputs'!$C$1+Q840*'BCA Inputs'!$C$2+F840*'BCA Inputs'!$C$2+G840*'BCA Inputs'!$C$2),"")</f>
        <v/>
      </c>
      <c r="S840" s="181" t="str">
        <f t="shared" si="120"/>
        <v/>
      </c>
      <c r="T840" s="181" t="str">
        <f>IFERROR(IF($B$3="NYSEG",(INDEX('BCA Inputs'!$N$14:$N$54,MATCH(I840,'BCA Inputs'!$M$14:$M$54,0))*P840+INDEX('BCA Inputs'!$O$14:$O$54,MATCH(I840,'BCA Inputs'!$M$14:$M$54,0))*O840+INDEX('BCA Inputs'!P:P,MATCH(I840,'BCA Inputs'!M:M,0))*Q840+INDEX('BCA Inputs'!Q:Q,MATCH(I840,'BCA Inputs'!M:M,0))*F840+INDEX('BCA Inputs'!R:R,MATCH(I840,'BCA Inputs'!M:M,0))*G840)+L840+N840,IF($B$3="RG&amp;E",(INDEX('BCA Inputs'!$AX$14:$AX$54,MATCH(I840,'BCA Inputs'!$AW$14:$AW$54,0))*P840+INDEX('BCA Inputs'!$AY$14:$AY$54,MATCH(I840,'BCA Inputs'!$AW$14:$AW$54,0))*O840+INDEX('BCA Inputs'!$AZ$14:$AZ$54,MATCH(I840,'BCA Inputs'!$AW$14:$AW$54,0))*Q840+INDEX('BCA Inputs'!$BA$14:$BA$54,MATCH(I840,'BCA Inputs'!$AW$14:$AW$54,0))*F840+INDEX('BCA Inputs'!$BB$14:$BB$54,MATCH(I840,'BCA Inputs'!$AW$14:$AW$54,0))*G840)+L840+N840,"")),"")</f>
        <v/>
      </c>
      <c r="U840" s="234" t="str">
        <f t="shared" si="121"/>
        <v/>
      </c>
      <c r="V840" s="234" t="str">
        <f t="shared" si="122"/>
        <v/>
      </c>
      <c r="W840" s="234" t="str">
        <f t="shared" si="123"/>
        <v/>
      </c>
      <c r="Y840" s="235" t="str">
        <f t="shared" si="124"/>
        <v/>
      </c>
      <c r="Z840" s="236" t="str">
        <f>IFERROR(IF($B$3="NYSEG",INDEX('BCA Inputs'!$X$14:$X$54,MATCH(I840,'BCA Inputs'!$M$14:$M$54,0))*P840+INDEX('BCA Inputs'!$Y$14:$Y$54,MATCH(I840,'BCA Inputs'!$M$14:$M$54,0))*O840+INDEX('BCA Inputs'!$Z$14:$Z$54,MATCH(I840,'BCA Inputs'!$M$14:$M$54,0))*Q840+INDEX('BCA Inputs'!$AA$14:$AA$54,MATCH(I840,'BCA Inputs'!$M$14:$M$54,0))*F840+INDEX('BCA Inputs'!$AB$14:$AB$54,MATCH(I840,'BCA Inputs'!$M$14:$M$54,0))*G840,IF($B$3="RG&amp;E",INDEX('BCA Inputs'!$BG$14:$BG$54,MATCH(I840,'BCA Inputs'!$AW$14:$AW$54,0))*P840+INDEX('BCA Inputs'!$BH$14:$BH$54,MATCH(I840,'BCA Inputs'!$AW$14:$AW$54,0))*O840+INDEX('BCA Inputs'!$BI$14:$BI$54,MATCH(I840,'BCA Inputs'!$AW$14:$AW$54,0))*Q840+INDEX('BCA Inputs'!$BJ$14:$BJ$54,MATCH(I840,'BCA Inputs'!$AW$14:$AW$54,0))*F840+INDEX('BCA Inputs'!$BK$14:$BK$54,MATCH(I840,'BCA Inputs'!$AW$14:$AW$54,0))*G840,"")),"")</f>
        <v/>
      </c>
      <c r="AA840" s="237" t="str">
        <f t="shared" si="125"/>
        <v/>
      </c>
      <c r="AC840" s="238" t="str">
        <f>IFERROR((K840+R840)+IF($B$3="NYSEG",INDEX('BCA Inputs'!$AI$14:$AI$54,MATCH(I840,'BCA Inputs'!$M$14:$M$54,0))*P840+INDEX('BCA Inputs'!$AJ$14:$AJ$54,MATCH(I840,'BCA Inputs'!$M$14:$M$54,0))*Q840,IF($B$3="RG&amp;E",INDEX('BCA Inputs'!$BR$14:$BR$54,MATCH(I840,'BCA Inputs'!$AW$14:$AW$54,0))*P840+INDEX('BCA Inputs'!$BS$14:$BS$54,MATCH(I840,'BCA Inputs'!$AW$14:$AW$54,0))*Q840,"")),"")</f>
        <v/>
      </c>
      <c r="AD840" s="181" t="str">
        <f>IFERROR(IF($B$3="NYSEG",INDEX('BCA Inputs'!$AD$14:$AD$54,MATCH(I840,'BCA Inputs'!$M$14:$M$54,0))*P840+INDEX('BCA Inputs'!$AE$14:$AE$54,MATCH(I840,'BCA Inputs'!$M$14:$M$54,0))*O840+INDEX('BCA Inputs'!$AF$14:$AF$54,MATCH(I840,'BCA Inputs'!$M$14:$M$54,0))*Q840+INDEX('BCA Inputs'!$AG$14:$AG$54,MATCH(I840,'BCA Inputs'!$M$14:$M$54,0))*F840+INDEX('BCA Inputs'!$AH$14:$AH$54,MATCH(I840,'BCA Inputs'!$M$14:$M$54,0))*G840,IF($B$3="RG&amp;E",INDEX('BCA Inputs'!$BM$14:$BM$54,MATCH(I840,'BCA Inputs'!$AW$14:$AW$54,0))*P840+INDEX('BCA Inputs'!$BN$14:$BN$54,MATCH(I840,'BCA Inputs'!$AW$14:$AW$54,0))*O840+INDEX('BCA Inputs'!$BO$14:$BO$54,MATCH(I840,'BCA Inputs'!$AW$14:$AW$54,0))*Q840+INDEX('BCA Inputs'!$BP$14:$BP$54,MATCH(I840,'BCA Inputs'!$AW$14:$AW$54,0))*F840+INDEX('BCA Inputs'!$BQ$14:$BQ$54,MATCH(I840,'BCA Inputs'!$AW$14:$AW$54,0))*G840,"")),"")</f>
        <v/>
      </c>
      <c r="AE840" s="237" t="str">
        <f t="shared" si="126"/>
        <v/>
      </c>
      <c r="AF840" s="198">
        <f t="shared" si="128"/>
        <v>0</v>
      </c>
      <c r="AG840" s="239">
        <f t="shared" si="129"/>
        <v>0</v>
      </c>
    </row>
    <row r="841" spans="1:33">
      <c r="A841" s="228"/>
      <c r="B841" s="176"/>
      <c r="C841" s="229"/>
      <c r="D841" s="230"/>
      <c r="E841" s="230"/>
      <c r="F841" s="230"/>
      <c r="G841" s="230"/>
      <c r="H841" s="231"/>
      <c r="I841" s="231"/>
      <c r="J841" s="232"/>
      <c r="K841" s="232"/>
      <c r="L841" s="232"/>
      <c r="M841" s="181">
        <f t="shared" si="127"/>
        <v>0</v>
      </c>
      <c r="N841" s="181">
        <f>IF(H841="",0,H841*I841*'Avoided Water Savings Cost'!$C$16)</f>
        <v>0</v>
      </c>
      <c r="O841" s="545">
        <f>IF(C841="",0,IF($B$3="NYSEG",C841/(1-'Avoided Electric Costs 2020'!$W$21),IF($B$3="RG&amp;E",C841/(1-'Avoided Electric Costs 2020'!$X$21),"")))</f>
        <v>0</v>
      </c>
      <c r="P841" s="546">
        <f>IF(D841="",0,IF($B$3="NYSEG",D841/(1-'Avoided Electric Costs 2020'!$W$21),IF($B$3="RG&amp;E",D841/(1-'Avoided Electric Costs 2020'!$X$21),"")))</f>
        <v>0</v>
      </c>
      <c r="Q841" s="546">
        <f>IF(E841="",0,IF($B$3="NYSEG",E841/(1-'Avoided Natural Gas Costs 2020'!$J$34),IF($B$3="RG&amp;E",E841/(1-'Avoided Natural Gas Costs 2020'!$K$34),"")))</f>
        <v>0</v>
      </c>
      <c r="R841" s="233" t="str">
        <f>IFERROR(IF(P841*'BCA Inputs'!$C$1+Q841*'BCA Inputs'!$C$2+F841*'BCA Inputs'!$C$2+G841*'BCA Inputs'!$C$2=0,"",P841*'BCA Inputs'!$C$1+Q841*'BCA Inputs'!$C$2+F841*'BCA Inputs'!$C$2+G841*'BCA Inputs'!$C$2),"")</f>
        <v/>
      </c>
      <c r="S841" s="181" t="str">
        <f t="shared" si="120"/>
        <v/>
      </c>
      <c r="T841" s="181" t="str">
        <f>IFERROR(IF($B$3="NYSEG",(INDEX('BCA Inputs'!$N$14:$N$54,MATCH(I841,'BCA Inputs'!$M$14:$M$54,0))*P841+INDEX('BCA Inputs'!$O$14:$O$54,MATCH(I841,'BCA Inputs'!$M$14:$M$54,0))*O841+INDEX('BCA Inputs'!P:P,MATCH(I841,'BCA Inputs'!M:M,0))*Q841+INDEX('BCA Inputs'!Q:Q,MATCH(I841,'BCA Inputs'!M:M,0))*F841+INDEX('BCA Inputs'!R:R,MATCH(I841,'BCA Inputs'!M:M,0))*G841)+L841+N841,IF($B$3="RG&amp;E",(INDEX('BCA Inputs'!$AX$14:$AX$54,MATCH(I841,'BCA Inputs'!$AW$14:$AW$54,0))*P841+INDEX('BCA Inputs'!$AY$14:$AY$54,MATCH(I841,'BCA Inputs'!$AW$14:$AW$54,0))*O841+INDEX('BCA Inputs'!$AZ$14:$AZ$54,MATCH(I841,'BCA Inputs'!$AW$14:$AW$54,0))*Q841+INDEX('BCA Inputs'!$BA$14:$BA$54,MATCH(I841,'BCA Inputs'!$AW$14:$AW$54,0))*F841+INDEX('BCA Inputs'!$BB$14:$BB$54,MATCH(I841,'BCA Inputs'!$AW$14:$AW$54,0))*G841)+L841+N841,"")),"")</f>
        <v/>
      </c>
      <c r="U841" s="234" t="str">
        <f t="shared" si="121"/>
        <v/>
      </c>
      <c r="V841" s="234" t="str">
        <f t="shared" si="122"/>
        <v/>
      </c>
      <c r="W841" s="234" t="str">
        <f t="shared" si="123"/>
        <v/>
      </c>
      <c r="Y841" s="235" t="str">
        <f t="shared" si="124"/>
        <v/>
      </c>
      <c r="Z841" s="236" t="str">
        <f>IFERROR(IF($B$3="NYSEG",INDEX('BCA Inputs'!$X$14:$X$54,MATCH(I841,'BCA Inputs'!$M$14:$M$54,0))*P841+INDEX('BCA Inputs'!$Y$14:$Y$54,MATCH(I841,'BCA Inputs'!$M$14:$M$54,0))*O841+INDEX('BCA Inputs'!$Z$14:$Z$54,MATCH(I841,'BCA Inputs'!$M$14:$M$54,0))*Q841+INDEX('BCA Inputs'!$AA$14:$AA$54,MATCH(I841,'BCA Inputs'!$M$14:$M$54,0))*F841+INDEX('BCA Inputs'!$AB$14:$AB$54,MATCH(I841,'BCA Inputs'!$M$14:$M$54,0))*G841,IF($B$3="RG&amp;E",INDEX('BCA Inputs'!$BG$14:$BG$54,MATCH(I841,'BCA Inputs'!$AW$14:$AW$54,0))*P841+INDEX('BCA Inputs'!$BH$14:$BH$54,MATCH(I841,'BCA Inputs'!$AW$14:$AW$54,0))*O841+INDEX('BCA Inputs'!$BI$14:$BI$54,MATCH(I841,'BCA Inputs'!$AW$14:$AW$54,0))*Q841+INDEX('BCA Inputs'!$BJ$14:$BJ$54,MATCH(I841,'BCA Inputs'!$AW$14:$AW$54,0))*F841+INDEX('BCA Inputs'!$BK$14:$BK$54,MATCH(I841,'BCA Inputs'!$AW$14:$AW$54,0))*G841,"")),"")</f>
        <v/>
      </c>
      <c r="AA841" s="237" t="str">
        <f t="shared" si="125"/>
        <v/>
      </c>
      <c r="AC841" s="238" t="str">
        <f>IFERROR((K841+R841)+IF($B$3="NYSEG",INDEX('BCA Inputs'!$AI$14:$AI$54,MATCH(I841,'BCA Inputs'!$M$14:$M$54,0))*P841+INDEX('BCA Inputs'!$AJ$14:$AJ$54,MATCH(I841,'BCA Inputs'!$M$14:$M$54,0))*Q841,IF($B$3="RG&amp;E",INDEX('BCA Inputs'!$BR$14:$BR$54,MATCH(I841,'BCA Inputs'!$AW$14:$AW$54,0))*P841+INDEX('BCA Inputs'!$BS$14:$BS$54,MATCH(I841,'BCA Inputs'!$AW$14:$AW$54,0))*Q841,"")),"")</f>
        <v/>
      </c>
      <c r="AD841" s="181" t="str">
        <f>IFERROR(IF($B$3="NYSEG",INDEX('BCA Inputs'!$AD$14:$AD$54,MATCH(I841,'BCA Inputs'!$M$14:$M$54,0))*P841+INDEX('BCA Inputs'!$AE$14:$AE$54,MATCH(I841,'BCA Inputs'!$M$14:$M$54,0))*O841+INDEX('BCA Inputs'!$AF$14:$AF$54,MATCH(I841,'BCA Inputs'!$M$14:$M$54,0))*Q841+INDEX('BCA Inputs'!$AG$14:$AG$54,MATCH(I841,'BCA Inputs'!$M$14:$M$54,0))*F841+INDEX('BCA Inputs'!$AH$14:$AH$54,MATCH(I841,'BCA Inputs'!$M$14:$M$54,0))*G841,IF($B$3="RG&amp;E",INDEX('BCA Inputs'!$BM$14:$BM$54,MATCH(I841,'BCA Inputs'!$AW$14:$AW$54,0))*P841+INDEX('BCA Inputs'!$BN$14:$BN$54,MATCH(I841,'BCA Inputs'!$AW$14:$AW$54,0))*O841+INDEX('BCA Inputs'!$BO$14:$BO$54,MATCH(I841,'BCA Inputs'!$AW$14:$AW$54,0))*Q841+INDEX('BCA Inputs'!$BP$14:$BP$54,MATCH(I841,'BCA Inputs'!$AW$14:$AW$54,0))*F841+INDEX('BCA Inputs'!$BQ$14:$BQ$54,MATCH(I841,'BCA Inputs'!$AW$14:$AW$54,0))*G841,"")),"")</f>
        <v/>
      </c>
      <c r="AE841" s="237" t="str">
        <f t="shared" si="126"/>
        <v/>
      </c>
      <c r="AF841" s="198">
        <f t="shared" si="128"/>
        <v>0</v>
      </c>
      <c r="AG841" s="239">
        <f t="shared" si="129"/>
        <v>0</v>
      </c>
    </row>
    <row r="842" spans="1:33">
      <c r="A842" s="228"/>
      <c r="B842" s="176"/>
      <c r="C842" s="229"/>
      <c r="D842" s="230"/>
      <c r="E842" s="230"/>
      <c r="F842" s="230"/>
      <c r="G842" s="230"/>
      <c r="H842" s="231"/>
      <c r="I842" s="231"/>
      <c r="J842" s="232"/>
      <c r="K842" s="232"/>
      <c r="L842" s="232"/>
      <c r="M842" s="181">
        <f t="shared" si="127"/>
        <v>0</v>
      </c>
      <c r="N842" s="181">
        <f>IF(H842="",0,H842*I842*'Avoided Water Savings Cost'!$C$16)</f>
        <v>0</v>
      </c>
      <c r="O842" s="545">
        <f>IF(C842="",0,IF($B$3="NYSEG",C842/(1-'Avoided Electric Costs 2020'!$W$21),IF($B$3="RG&amp;E",C842/(1-'Avoided Electric Costs 2020'!$X$21),"")))</f>
        <v>0</v>
      </c>
      <c r="P842" s="546">
        <f>IF(D842="",0,IF($B$3="NYSEG",D842/(1-'Avoided Electric Costs 2020'!$W$21),IF($B$3="RG&amp;E",D842/(1-'Avoided Electric Costs 2020'!$X$21),"")))</f>
        <v>0</v>
      </c>
      <c r="Q842" s="546">
        <f>IF(E842="",0,IF($B$3="NYSEG",E842/(1-'Avoided Natural Gas Costs 2020'!$J$34),IF($B$3="RG&amp;E",E842/(1-'Avoided Natural Gas Costs 2020'!$K$34),"")))</f>
        <v>0</v>
      </c>
      <c r="R842" s="233" t="str">
        <f>IFERROR(IF(P842*'BCA Inputs'!$C$1+Q842*'BCA Inputs'!$C$2+F842*'BCA Inputs'!$C$2+G842*'BCA Inputs'!$C$2=0,"",P842*'BCA Inputs'!$C$1+Q842*'BCA Inputs'!$C$2+F842*'BCA Inputs'!$C$2+G842*'BCA Inputs'!$C$2),"")</f>
        <v/>
      </c>
      <c r="S842" s="181" t="str">
        <f t="shared" si="120"/>
        <v/>
      </c>
      <c r="T842" s="181" t="str">
        <f>IFERROR(IF($B$3="NYSEG",(INDEX('BCA Inputs'!$N$14:$N$54,MATCH(I842,'BCA Inputs'!$M$14:$M$54,0))*P842+INDEX('BCA Inputs'!$O$14:$O$54,MATCH(I842,'BCA Inputs'!$M$14:$M$54,0))*O842+INDEX('BCA Inputs'!P:P,MATCH(I842,'BCA Inputs'!M:M,0))*Q842+INDEX('BCA Inputs'!Q:Q,MATCH(I842,'BCA Inputs'!M:M,0))*F842+INDEX('BCA Inputs'!R:R,MATCH(I842,'BCA Inputs'!M:M,0))*G842)+L842+N842,IF($B$3="RG&amp;E",(INDEX('BCA Inputs'!$AX$14:$AX$54,MATCH(I842,'BCA Inputs'!$AW$14:$AW$54,0))*P842+INDEX('BCA Inputs'!$AY$14:$AY$54,MATCH(I842,'BCA Inputs'!$AW$14:$AW$54,0))*O842+INDEX('BCA Inputs'!$AZ$14:$AZ$54,MATCH(I842,'BCA Inputs'!$AW$14:$AW$54,0))*Q842+INDEX('BCA Inputs'!$BA$14:$BA$54,MATCH(I842,'BCA Inputs'!$AW$14:$AW$54,0))*F842+INDEX('BCA Inputs'!$BB$14:$BB$54,MATCH(I842,'BCA Inputs'!$AW$14:$AW$54,0))*G842)+L842+N842,"")),"")</f>
        <v/>
      </c>
      <c r="U842" s="234" t="str">
        <f t="shared" si="121"/>
        <v/>
      </c>
      <c r="V842" s="234" t="str">
        <f t="shared" si="122"/>
        <v/>
      </c>
      <c r="W842" s="234" t="str">
        <f t="shared" si="123"/>
        <v/>
      </c>
      <c r="Y842" s="235" t="str">
        <f t="shared" si="124"/>
        <v/>
      </c>
      <c r="Z842" s="236" t="str">
        <f>IFERROR(IF($B$3="NYSEG",INDEX('BCA Inputs'!$X$14:$X$54,MATCH(I842,'BCA Inputs'!$M$14:$M$54,0))*P842+INDEX('BCA Inputs'!$Y$14:$Y$54,MATCH(I842,'BCA Inputs'!$M$14:$M$54,0))*O842+INDEX('BCA Inputs'!$Z$14:$Z$54,MATCH(I842,'BCA Inputs'!$M$14:$M$54,0))*Q842+INDEX('BCA Inputs'!$AA$14:$AA$54,MATCH(I842,'BCA Inputs'!$M$14:$M$54,0))*F842+INDEX('BCA Inputs'!$AB$14:$AB$54,MATCH(I842,'BCA Inputs'!$M$14:$M$54,0))*G842,IF($B$3="RG&amp;E",INDEX('BCA Inputs'!$BG$14:$BG$54,MATCH(I842,'BCA Inputs'!$AW$14:$AW$54,0))*P842+INDEX('BCA Inputs'!$BH$14:$BH$54,MATCH(I842,'BCA Inputs'!$AW$14:$AW$54,0))*O842+INDEX('BCA Inputs'!$BI$14:$BI$54,MATCH(I842,'BCA Inputs'!$AW$14:$AW$54,0))*Q842+INDEX('BCA Inputs'!$BJ$14:$BJ$54,MATCH(I842,'BCA Inputs'!$AW$14:$AW$54,0))*F842+INDEX('BCA Inputs'!$BK$14:$BK$54,MATCH(I842,'BCA Inputs'!$AW$14:$AW$54,0))*G842,"")),"")</f>
        <v/>
      </c>
      <c r="AA842" s="237" t="str">
        <f t="shared" si="125"/>
        <v/>
      </c>
      <c r="AC842" s="238" t="str">
        <f>IFERROR((K842+R842)+IF($B$3="NYSEG",INDEX('BCA Inputs'!$AI$14:$AI$54,MATCH(I842,'BCA Inputs'!$M$14:$M$54,0))*P842+INDEX('BCA Inputs'!$AJ$14:$AJ$54,MATCH(I842,'BCA Inputs'!$M$14:$M$54,0))*Q842,IF($B$3="RG&amp;E",INDEX('BCA Inputs'!$BR$14:$BR$54,MATCH(I842,'BCA Inputs'!$AW$14:$AW$54,0))*P842+INDEX('BCA Inputs'!$BS$14:$BS$54,MATCH(I842,'BCA Inputs'!$AW$14:$AW$54,0))*Q842,"")),"")</f>
        <v/>
      </c>
      <c r="AD842" s="181" t="str">
        <f>IFERROR(IF($B$3="NYSEG",INDEX('BCA Inputs'!$AD$14:$AD$54,MATCH(I842,'BCA Inputs'!$M$14:$M$54,0))*P842+INDEX('BCA Inputs'!$AE$14:$AE$54,MATCH(I842,'BCA Inputs'!$M$14:$M$54,0))*O842+INDEX('BCA Inputs'!$AF$14:$AF$54,MATCH(I842,'BCA Inputs'!$M$14:$M$54,0))*Q842+INDEX('BCA Inputs'!$AG$14:$AG$54,MATCH(I842,'BCA Inputs'!$M$14:$M$54,0))*F842+INDEX('BCA Inputs'!$AH$14:$AH$54,MATCH(I842,'BCA Inputs'!$M$14:$M$54,0))*G842,IF($B$3="RG&amp;E",INDEX('BCA Inputs'!$BM$14:$BM$54,MATCH(I842,'BCA Inputs'!$AW$14:$AW$54,0))*P842+INDEX('BCA Inputs'!$BN$14:$BN$54,MATCH(I842,'BCA Inputs'!$AW$14:$AW$54,0))*O842+INDEX('BCA Inputs'!$BO$14:$BO$54,MATCH(I842,'BCA Inputs'!$AW$14:$AW$54,0))*Q842+INDEX('BCA Inputs'!$BP$14:$BP$54,MATCH(I842,'BCA Inputs'!$AW$14:$AW$54,0))*F842+INDEX('BCA Inputs'!$BQ$14:$BQ$54,MATCH(I842,'BCA Inputs'!$AW$14:$AW$54,0))*G842,"")),"")</f>
        <v/>
      </c>
      <c r="AE842" s="237" t="str">
        <f t="shared" si="126"/>
        <v/>
      </c>
      <c r="AF842" s="198">
        <f t="shared" si="128"/>
        <v>0</v>
      </c>
      <c r="AG842" s="239">
        <f t="shared" si="129"/>
        <v>0</v>
      </c>
    </row>
    <row r="843" spans="1:33">
      <c r="A843" s="228"/>
      <c r="B843" s="176"/>
      <c r="C843" s="229"/>
      <c r="D843" s="230"/>
      <c r="E843" s="230"/>
      <c r="F843" s="230"/>
      <c r="G843" s="230"/>
      <c r="H843" s="231"/>
      <c r="I843" s="231"/>
      <c r="J843" s="232"/>
      <c r="K843" s="232"/>
      <c r="L843" s="232"/>
      <c r="M843" s="181">
        <f t="shared" si="127"/>
        <v>0</v>
      </c>
      <c r="N843" s="181">
        <f>IF(H843="",0,H843*I843*'Avoided Water Savings Cost'!$C$16)</f>
        <v>0</v>
      </c>
      <c r="O843" s="545">
        <f>IF(C843="",0,IF($B$3="NYSEG",C843/(1-'Avoided Electric Costs 2020'!$W$21),IF($B$3="RG&amp;E",C843/(1-'Avoided Electric Costs 2020'!$X$21),"")))</f>
        <v>0</v>
      </c>
      <c r="P843" s="546">
        <f>IF(D843="",0,IF($B$3="NYSEG",D843/(1-'Avoided Electric Costs 2020'!$W$21),IF($B$3="RG&amp;E",D843/(1-'Avoided Electric Costs 2020'!$X$21),"")))</f>
        <v>0</v>
      </c>
      <c r="Q843" s="546">
        <f>IF(E843="",0,IF($B$3="NYSEG",E843/(1-'Avoided Natural Gas Costs 2020'!$J$34),IF($B$3="RG&amp;E",E843/(1-'Avoided Natural Gas Costs 2020'!$K$34),"")))</f>
        <v>0</v>
      </c>
      <c r="R843" s="233" t="str">
        <f>IFERROR(IF(P843*'BCA Inputs'!$C$1+Q843*'BCA Inputs'!$C$2+F843*'BCA Inputs'!$C$2+G843*'BCA Inputs'!$C$2=0,"",P843*'BCA Inputs'!$C$1+Q843*'BCA Inputs'!$C$2+F843*'BCA Inputs'!$C$2+G843*'BCA Inputs'!$C$2),"")</f>
        <v/>
      </c>
      <c r="S843" s="181" t="str">
        <f t="shared" si="120"/>
        <v/>
      </c>
      <c r="T843" s="181" t="str">
        <f>IFERROR(IF($B$3="NYSEG",(INDEX('BCA Inputs'!$N$14:$N$54,MATCH(I843,'BCA Inputs'!$M$14:$M$54,0))*P843+INDEX('BCA Inputs'!$O$14:$O$54,MATCH(I843,'BCA Inputs'!$M$14:$M$54,0))*O843+INDEX('BCA Inputs'!P:P,MATCH(I843,'BCA Inputs'!M:M,0))*Q843+INDEX('BCA Inputs'!Q:Q,MATCH(I843,'BCA Inputs'!M:M,0))*F843+INDEX('BCA Inputs'!R:R,MATCH(I843,'BCA Inputs'!M:M,0))*G843)+L843+N843,IF($B$3="RG&amp;E",(INDEX('BCA Inputs'!$AX$14:$AX$54,MATCH(I843,'BCA Inputs'!$AW$14:$AW$54,0))*P843+INDEX('BCA Inputs'!$AY$14:$AY$54,MATCH(I843,'BCA Inputs'!$AW$14:$AW$54,0))*O843+INDEX('BCA Inputs'!$AZ$14:$AZ$54,MATCH(I843,'BCA Inputs'!$AW$14:$AW$54,0))*Q843+INDEX('BCA Inputs'!$BA$14:$BA$54,MATCH(I843,'BCA Inputs'!$AW$14:$AW$54,0))*F843+INDEX('BCA Inputs'!$BB$14:$BB$54,MATCH(I843,'BCA Inputs'!$AW$14:$AW$54,0))*G843)+L843+N843,"")),"")</f>
        <v/>
      </c>
      <c r="U843" s="234" t="str">
        <f t="shared" si="121"/>
        <v/>
      </c>
      <c r="V843" s="234" t="str">
        <f t="shared" si="122"/>
        <v/>
      </c>
      <c r="W843" s="234" t="str">
        <f t="shared" si="123"/>
        <v/>
      </c>
      <c r="Y843" s="235" t="str">
        <f t="shared" si="124"/>
        <v/>
      </c>
      <c r="Z843" s="236" t="str">
        <f>IFERROR(IF($B$3="NYSEG",INDEX('BCA Inputs'!$X$14:$X$54,MATCH(I843,'BCA Inputs'!$M$14:$M$54,0))*P843+INDEX('BCA Inputs'!$Y$14:$Y$54,MATCH(I843,'BCA Inputs'!$M$14:$M$54,0))*O843+INDEX('BCA Inputs'!$Z$14:$Z$54,MATCH(I843,'BCA Inputs'!$M$14:$M$54,0))*Q843+INDEX('BCA Inputs'!$AA$14:$AA$54,MATCH(I843,'BCA Inputs'!$M$14:$M$54,0))*F843+INDEX('BCA Inputs'!$AB$14:$AB$54,MATCH(I843,'BCA Inputs'!$M$14:$M$54,0))*G843,IF($B$3="RG&amp;E",INDEX('BCA Inputs'!$BG$14:$BG$54,MATCH(I843,'BCA Inputs'!$AW$14:$AW$54,0))*P843+INDEX('BCA Inputs'!$BH$14:$BH$54,MATCH(I843,'BCA Inputs'!$AW$14:$AW$54,0))*O843+INDEX('BCA Inputs'!$BI$14:$BI$54,MATCH(I843,'BCA Inputs'!$AW$14:$AW$54,0))*Q843+INDEX('BCA Inputs'!$BJ$14:$BJ$54,MATCH(I843,'BCA Inputs'!$AW$14:$AW$54,0))*F843+INDEX('BCA Inputs'!$BK$14:$BK$54,MATCH(I843,'BCA Inputs'!$AW$14:$AW$54,0))*G843,"")),"")</f>
        <v/>
      </c>
      <c r="AA843" s="237" t="str">
        <f t="shared" si="125"/>
        <v/>
      </c>
      <c r="AC843" s="238" t="str">
        <f>IFERROR((K843+R843)+IF($B$3="NYSEG",INDEX('BCA Inputs'!$AI$14:$AI$54,MATCH(I843,'BCA Inputs'!$M$14:$M$54,0))*P843+INDEX('BCA Inputs'!$AJ$14:$AJ$54,MATCH(I843,'BCA Inputs'!$M$14:$M$54,0))*Q843,IF($B$3="RG&amp;E",INDEX('BCA Inputs'!$BR$14:$BR$54,MATCH(I843,'BCA Inputs'!$AW$14:$AW$54,0))*P843+INDEX('BCA Inputs'!$BS$14:$BS$54,MATCH(I843,'BCA Inputs'!$AW$14:$AW$54,0))*Q843,"")),"")</f>
        <v/>
      </c>
      <c r="AD843" s="181" t="str">
        <f>IFERROR(IF($B$3="NYSEG",INDEX('BCA Inputs'!$AD$14:$AD$54,MATCH(I843,'BCA Inputs'!$M$14:$M$54,0))*P843+INDEX('BCA Inputs'!$AE$14:$AE$54,MATCH(I843,'BCA Inputs'!$M$14:$M$54,0))*O843+INDEX('BCA Inputs'!$AF$14:$AF$54,MATCH(I843,'BCA Inputs'!$M$14:$M$54,0))*Q843+INDEX('BCA Inputs'!$AG$14:$AG$54,MATCH(I843,'BCA Inputs'!$M$14:$M$54,0))*F843+INDEX('BCA Inputs'!$AH$14:$AH$54,MATCH(I843,'BCA Inputs'!$M$14:$M$54,0))*G843,IF($B$3="RG&amp;E",INDEX('BCA Inputs'!$BM$14:$BM$54,MATCH(I843,'BCA Inputs'!$AW$14:$AW$54,0))*P843+INDEX('BCA Inputs'!$BN$14:$BN$54,MATCH(I843,'BCA Inputs'!$AW$14:$AW$54,0))*O843+INDEX('BCA Inputs'!$BO$14:$BO$54,MATCH(I843,'BCA Inputs'!$AW$14:$AW$54,0))*Q843+INDEX('BCA Inputs'!$BP$14:$BP$54,MATCH(I843,'BCA Inputs'!$AW$14:$AW$54,0))*F843+INDEX('BCA Inputs'!$BQ$14:$BQ$54,MATCH(I843,'BCA Inputs'!$AW$14:$AW$54,0))*G843,"")),"")</f>
        <v/>
      </c>
      <c r="AE843" s="237" t="str">
        <f t="shared" si="126"/>
        <v/>
      </c>
      <c r="AF843" s="198">
        <f t="shared" si="128"/>
        <v>0</v>
      </c>
      <c r="AG843" s="239">
        <f t="shared" si="129"/>
        <v>0</v>
      </c>
    </row>
    <row r="844" spans="1:33">
      <c r="A844" s="228"/>
      <c r="B844" s="176"/>
      <c r="C844" s="229"/>
      <c r="D844" s="230"/>
      <c r="E844" s="230"/>
      <c r="F844" s="230"/>
      <c r="G844" s="230"/>
      <c r="H844" s="231"/>
      <c r="I844" s="231"/>
      <c r="J844" s="232"/>
      <c r="K844" s="232"/>
      <c r="L844" s="232"/>
      <c r="M844" s="181">
        <f t="shared" si="127"/>
        <v>0</v>
      </c>
      <c r="N844" s="181">
        <f>IF(H844="",0,H844*I844*'Avoided Water Savings Cost'!$C$16)</f>
        <v>0</v>
      </c>
      <c r="O844" s="545">
        <f>IF(C844="",0,IF($B$3="NYSEG",C844/(1-'Avoided Electric Costs 2020'!$W$21),IF($B$3="RG&amp;E",C844/(1-'Avoided Electric Costs 2020'!$X$21),"")))</f>
        <v>0</v>
      </c>
      <c r="P844" s="546">
        <f>IF(D844="",0,IF($B$3="NYSEG",D844/(1-'Avoided Electric Costs 2020'!$W$21),IF($B$3="RG&amp;E",D844/(1-'Avoided Electric Costs 2020'!$X$21),"")))</f>
        <v>0</v>
      </c>
      <c r="Q844" s="546">
        <f>IF(E844="",0,IF($B$3="NYSEG",E844/(1-'Avoided Natural Gas Costs 2020'!$J$34),IF($B$3="RG&amp;E",E844/(1-'Avoided Natural Gas Costs 2020'!$K$34),"")))</f>
        <v>0</v>
      </c>
      <c r="R844" s="233" t="str">
        <f>IFERROR(IF(P844*'BCA Inputs'!$C$1+Q844*'BCA Inputs'!$C$2+F844*'BCA Inputs'!$C$2+G844*'BCA Inputs'!$C$2=0,"",P844*'BCA Inputs'!$C$1+Q844*'BCA Inputs'!$C$2+F844*'BCA Inputs'!$C$2+G844*'BCA Inputs'!$C$2),"")</f>
        <v/>
      </c>
      <c r="S844" s="181" t="str">
        <f t="shared" si="120"/>
        <v/>
      </c>
      <c r="T844" s="181" t="str">
        <f>IFERROR(IF($B$3="NYSEG",(INDEX('BCA Inputs'!$N$14:$N$54,MATCH(I844,'BCA Inputs'!$M$14:$M$54,0))*P844+INDEX('BCA Inputs'!$O$14:$O$54,MATCH(I844,'BCA Inputs'!$M$14:$M$54,0))*O844+INDEX('BCA Inputs'!P:P,MATCH(I844,'BCA Inputs'!M:M,0))*Q844+INDEX('BCA Inputs'!Q:Q,MATCH(I844,'BCA Inputs'!M:M,0))*F844+INDEX('BCA Inputs'!R:R,MATCH(I844,'BCA Inputs'!M:M,0))*G844)+L844+N844,IF($B$3="RG&amp;E",(INDEX('BCA Inputs'!$AX$14:$AX$54,MATCH(I844,'BCA Inputs'!$AW$14:$AW$54,0))*P844+INDEX('BCA Inputs'!$AY$14:$AY$54,MATCH(I844,'BCA Inputs'!$AW$14:$AW$54,0))*O844+INDEX('BCA Inputs'!$AZ$14:$AZ$54,MATCH(I844,'BCA Inputs'!$AW$14:$AW$54,0))*Q844+INDEX('BCA Inputs'!$BA$14:$BA$54,MATCH(I844,'BCA Inputs'!$AW$14:$AW$54,0))*F844+INDEX('BCA Inputs'!$BB$14:$BB$54,MATCH(I844,'BCA Inputs'!$AW$14:$AW$54,0))*G844)+L844+N844,"")),"")</f>
        <v/>
      </c>
      <c r="U844" s="234" t="str">
        <f t="shared" si="121"/>
        <v/>
      </c>
      <c r="V844" s="234" t="str">
        <f t="shared" si="122"/>
        <v/>
      </c>
      <c r="W844" s="234" t="str">
        <f t="shared" si="123"/>
        <v/>
      </c>
      <c r="Y844" s="235" t="str">
        <f t="shared" si="124"/>
        <v/>
      </c>
      <c r="Z844" s="236" t="str">
        <f>IFERROR(IF($B$3="NYSEG",INDEX('BCA Inputs'!$X$14:$X$54,MATCH(I844,'BCA Inputs'!$M$14:$M$54,0))*P844+INDEX('BCA Inputs'!$Y$14:$Y$54,MATCH(I844,'BCA Inputs'!$M$14:$M$54,0))*O844+INDEX('BCA Inputs'!$Z$14:$Z$54,MATCH(I844,'BCA Inputs'!$M$14:$M$54,0))*Q844+INDEX('BCA Inputs'!$AA$14:$AA$54,MATCH(I844,'BCA Inputs'!$M$14:$M$54,0))*F844+INDEX('BCA Inputs'!$AB$14:$AB$54,MATCH(I844,'BCA Inputs'!$M$14:$M$54,0))*G844,IF($B$3="RG&amp;E",INDEX('BCA Inputs'!$BG$14:$BG$54,MATCH(I844,'BCA Inputs'!$AW$14:$AW$54,0))*P844+INDEX('BCA Inputs'!$BH$14:$BH$54,MATCH(I844,'BCA Inputs'!$AW$14:$AW$54,0))*O844+INDEX('BCA Inputs'!$BI$14:$BI$54,MATCH(I844,'BCA Inputs'!$AW$14:$AW$54,0))*Q844+INDEX('BCA Inputs'!$BJ$14:$BJ$54,MATCH(I844,'BCA Inputs'!$AW$14:$AW$54,0))*F844+INDEX('BCA Inputs'!$BK$14:$BK$54,MATCH(I844,'BCA Inputs'!$AW$14:$AW$54,0))*G844,"")),"")</f>
        <v/>
      </c>
      <c r="AA844" s="237" t="str">
        <f t="shared" si="125"/>
        <v/>
      </c>
      <c r="AC844" s="238" t="str">
        <f>IFERROR((K844+R844)+IF($B$3="NYSEG",INDEX('BCA Inputs'!$AI$14:$AI$54,MATCH(I844,'BCA Inputs'!$M$14:$M$54,0))*P844+INDEX('BCA Inputs'!$AJ$14:$AJ$54,MATCH(I844,'BCA Inputs'!$M$14:$M$54,0))*Q844,IF($B$3="RG&amp;E",INDEX('BCA Inputs'!$BR$14:$BR$54,MATCH(I844,'BCA Inputs'!$AW$14:$AW$54,0))*P844+INDEX('BCA Inputs'!$BS$14:$BS$54,MATCH(I844,'BCA Inputs'!$AW$14:$AW$54,0))*Q844,"")),"")</f>
        <v/>
      </c>
      <c r="AD844" s="181" t="str">
        <f>IFERROR(IF($B$3="NYSEG",INDEX('BCA Inputs'!$AD$14:$AD$54,MATCH(I844,'BCA Inputs'!$M$14:$M$54,0))*P844+INDEX('BCA Inputs'!$AE$14:$AE$54,MATCH(I844,'BCA Inputs'!$M$14:$M$54,0))*O844+INDEX('BCA Inputs'!$AF$14:$AF$54,MATCH(I844,'BCA Inputs'!$M$14:$M$54,0))*Q844+INDEX('BCA Inputs'!$AG$14:$AG$54,MATCH(I844,'BCA Inputs'!$M$14:$M$54,0))*F844+INDEX('BCA Inputs'!$AH$14:$AH$54,MATCH(I844,'BCA Inputs'!$M$14:$M$54,0))*G844,IF($B$3="RG&amp;E",INDEX('BCA Inputs'!$BM$14:$BM$54,MATCH(I844,'BCA Inputs'!$AW$14:$AW$54,0))*P844+INDEX('BCA Inputs'!$BN$14:$BN$54,MATCH(I844,'BCA Inputs'!$AW$14:$AW$54,0))*O844+INDEX('BCA Inputs'!$BO$14:$BO$54,MATCH(I844,'BCA Inputs'!$AW$14:$AW$54,0))*Q844+INDEX('BCA Inputs'!$BP$14:$BP$54,MATCH(I844,'BCA Inputs'!$AW$14:$AW$54,0))*F844+INDEX('BCA Inputs'!$BQ$14:$BQ$54,MATCH(I844,'BCA Inputs'!$AW$14:$AW$54,0))*G844,"")),"")</f>
        <v/>
      </c>
      <c r="AE844" s="237" t="str">
        <f t="shared" si="126"/>
        <v/>
      </c>
      <c r="AF844" s="198">
        <f t="shared" si="128"/>
        <v>0</v>
      </c>
      <c r="AG844" s="239">
        <f t="shared" si="129"/>
        <v>0</v>
      </c>
    </row>
    <row r="845" spans="1:33">
      <c r="A845" s="228"/>
      <c r="B845" s="176"/>
      <c r="C845" s="229"/>
      <c r="D845" s="230"/>
      <c r="E845" s="230"/>
      <c r="F845" s="230"/>
      <c r="G845" s="230"/>
      <c r="H845" s="231"/>
      <c r="I845" s="231"/>
      <c r="J845" s="232"/>
      <c r="K845" s="232"/>
      <c r="L845" s="232"/>
      <c r="M845" s="181">
        <f t="shared" si="127"/>
        <v>0</v>
      </c>
      <c r="N845" s="181">
        <f>IF(H845="",0,H845*I845*'Avoided Water Savings Cost'!$C$16)</f>
        <v>0</v>
      </c>
      <c r="O845" s="545">
        <f>IF(C845="",0,IF($B$3="NYSEG",C845/(1-'Avoided Electric Costs 2020'!$W$21),IF($B$3="RG&amp;E",C845/(1-'Avoided Electric Costs 2020'!$X$21),"")))</f>
        <v>0</v>
      </c>
      <c r="P845" s="546">
        <f>IF(D845="",0,IF($B$3="NYSEG",D845/(1-'Avoided Electric Costs 2020'!$W$21),IF($B$3="RG&amp;E",D845/(1-'Avoided Electric Costs 2020'!$X$21),"")))</f>
        <v>0</v>
      </c>
      <c r="Q845" s="546">
        <f>IF(E845="",0,IF($B$3="NYSEG",E845/(1-'Avoided Natural Gas Costs 2020'!$J$34),IF($B$3="RG&amp;E",E845/(1-'Avoided Natural Gas Costs 2020'!$K$34),"")))</f>
        <v>0</v>
      </c>
      <c r="R845" s="233" t="str">
        <f>IFERROR(IF(P845*'BCA Inputs'!$C$1+Q845*'BCA Inputs'!$C$2+F845*'BCA Inputs'!$C$2+G845*'BCA Inputs'!$C$2=0,"",P845*'BCA Inputs'!$C$1+Q845*'BCA Inputs'!$C$2+F845*'BCA Inputs'!$C$2+G845*'BCA Inputs'!$C$2),"")</f>
        <v/>
      </c>
      <c r="S845" s="181" t="str">
        <f t="shared" si="120"/>
        <v/>
      </c>
      <c r="T845" s="181" t="str">
        <f>IFERROR(IF($B$3="NYSEG",(INDEX('BCA Inputs'!$N$14:$N$54,MATCH(I845,'BCA Inputs'!$M$14:$M$54,0))*P845+INDEX('BCA Inputs'!$O$14:$O$54,MATCH(I845,'BCA Inputs'!$M$14:$M$54,0))*O845+INDEX('BCA Inputs'!P:P,MATCH(I845,'BCA Inputs'!M:M,0))*Q845+INDEX('BCA Inputs'!Q:Q,MATCH(I845,'BCA Inputs'!M:M,0))*F845+INDEX('BCA Inputs'!R:R,MATCH(I845,'BCA Inputs'!M:M,0))*G845)+L845+N845,IF($B$3="RG&amp;E",(INDEX('BCA Inputs'!$AX$14:$AX$54,MATCH(I845,'BCA Inputs'!$AW$14:$AW$54,0))*P845+INDEX('BCA Inputs'!$AY$14:$AY$54,MATCH(I845,'BCA Inputs'!$AW$14:$AW$54,0))*O845+INDEX('BCA Inputs'!$AZ$14:$AZ$54,MATCH(I845,'BCA Inputs'!$AW$14:$AW$54,0))*Q845+INDEX('BCA Inputs'!$BA$14:$BA$54,MATCH(I845,'BCA Inputs'!$AW$14:$AW$54,0))*F845+INDEX('BCA Inputs'!$BB$14:$BB$54,MATCH(I845,'BCA Inputs'!$AW$14:$AW$54,0))*G845)+L845+N845,"")),"")</f>
        <v/>
      </c>
      <c r="U845" s="234" t="str">
        <f t="shared" si="121"/>
        <v/>
      </c>
      <c r="V845" s="234" t="str">
        <f t="shared" si="122"/>
        <v/>
      </c>
      <c r="W845" s="234" t="str">
        <f t="shared" si="123"/>
        <v/>
      </c>
      <c r="Y845" s="235" t="str">
        <f t="shared" si="124"/>
        <v/>
      </c>
      <c r="Z845" s="236" t="str">
        <f>IFERROR(IF($B$3="NYSEG",INDEX('BCA Inputs'!$X$14:$X$54,MATCH(I845,'BCA Inputs'!$M$14:$M$54,0))*P845+INDEX('BCA Inputs'!$Y$14:$Y$54,MATCH(I845,'BCA Inputs'!$M$14:$M$54,0))*O845+INDEX('BCA Inputs'!$Z$14:$Z$54,MATCH(I845,'BCA Inputs'!$M$14:$M$54,0))*Q845+INDEX('BCA Inputs'!$AA$14:$AA$54,MATCH(I845,'BCA Inputs'!$M$14:$M$54,0))*F845+INDEX('BCA Inputs'!$AB$14:$AB$54,MATCH(I845,'BCA Inputs'!$M$14:$M$54,0))*G845,IF($B$3="RG&amp;E",INDEX('BCA Inputs'!$BG$14:$BG$54,MATCH(I845,'BCA Inputs'!$AW$14:$AW$54,0))*P845+INDEX('BCA Inputs'!$BH$14:$BH$54,MATCH(I845,'BCA Inputs'!$AW$14:$AW$54,0))*O845+INDEX('BCA Inputs'!$BI$14:$BI$54,MATCH(I845,'BCA Inputs'!$AW$14:$AW$54,0))*Q845+INDEX('BCA Inputs'!$BJ$14:$BJ$54,MATCH(I845,'BCA Inputs'!$AW$14:$AW$54,0))*F845+INDEX('BCA Inputs'!$BK$14:$BK$54,MATCH(I845,'BCA Inputs'!$AW$14:$AW$54,0))*G845,"")),"")</f>
        <v/>
      </c>
      <c r="AA845" s="237" t="str">
        <f t="shared" si="125"/>
        <v/>
      </c>
      <c r="AC845" s="238" t="str">
        <f>IFERROR((K845+R845)+IF($B$3="NYSEG",INDEX('BCA Inputs'!$AI$14:$AI$54,MATCH(I845,'BCA Inputs'!$M$14:$M$54,0))*P845+INDEX('BCA Inputs'!$AJ$14:$AJ$54,MATCH(I845,'BCA Inputs'!$M$14:$M$54,0))*Q845,IF($B$3="RG&amp;E",INDEX('BCA Inputs'!$BR$14:$BR$54,MATCH(I845,'BCA Inputs'!$AW$14:$AW$54,0))*P845+INDEX('BCA Inputs'!$BS$14:$BS$54,MATCH(I845,'BCA Inputs'!$AW$14:$AW$54,0))*Q845,"")),"")</f>
        <v/>
      </c>
      <c r="AD845" s="181" t="str">
        <f>IFERROR(IF($B$3="NYSEG",INDEX('BCA Inputs'!$AD$14:$AD$54,MATCH(I845,'BCA Inputs'!$M$14:$M$54,0))*P845+INDEX('BCA Inputs'!$AE$14:$AE$54,MATCH(I845,'BCA Inputs'!$M$14:$M$54,0))*O845+INDEX('BCA Inputs'!$AF$14:$AF$54,MATCH(I845,'BCA Inputs'!$M$14:$M$54,0))*Q845+INDEX('BCA Inputs'!$AG$14:$AG$54,MATCH(I845,'BCA Inputs'!$M$14:$M$54,0))*F845+INDEX('BCA Inputs'!$AH$14:$AH$54,MATCH(I845,'BCA Inputs'!$M$14:$M$54,0))*G845,IF($B$3="RG&amp;E",INDEX('BCA Inputs'!$BM$14:$BM$54,MATCH(I845,'BCA Inputs'!$AW$14:$AW$54,0))*P845+INDEX('BCA Inputs'!$BN$14:$BN$54,MATCH(I845,'BCA Inputs'!$AW$14:$AW$54,0))*O845+INDEX('BCA Inputs'!$BO$14:$BO$54,MATCH(I845,'BCA Inputs'!$AW$14:$AW$54,0))*Q845+INDEX('BCA Inputs'!$BP$14:$BP$54,MATCH(I845,'BCA Inputs'!$AW$14:$AW$54,0))*F845+INDEX('BCA Inputs'!$BQ$14:$BQ$54,MATCH(I845,'BCA Inputs'!$AW$14:$AW$54,0))*G845,"")),"")</f>
        <v/>
      </c>
      <c r="AE845" s="237" t="str">
        <f t="shared" si="126"/>
        <v/>
      </c>
      <c r="AF845" s="198">
        <f t="shared" si="128"/>
        <v>0</v>
      </c>
      <c r="AG845" s="239">
        <f t="shared" si="129"/>
        <v>0</v>
      </c>
    </row>
    <row r="846" spans="1:33">
      <c r="A846" s="228"/>
      <c r="B846" s="176"/>
      <c r="C846" s="229"/>
      <c r="D846" s="230"/>
      <c r="E846" s="230"/>
      <c r="F846" s="230"/>
      <c r="G846" s="230"/>
      <c r="H846" s="231"/>
      <c r="I846" s="231"/>
      <c r="J846" s="232"/>
      <c r="K846" s="232"/>
      <c r="L846" s="232"/>
      <c r="M846" s="181">
        <f t="shared" si="127"/>
        <v>0</v>
      </c>
      <c r="N846" s="181">
        <f>IF(H846="",0,H846*I846*'Avoided Water Savings Cost'!$C$16)</f>
        <v>0</v>
      </c>
      <c r="O846" s="545">
        <f>IF(C846="",0,IF($B$3="NYSEG",C846/(1-'Avoided Electric Costs 2020'!$W$21),IF($B$3="RG&amp;E",C846/(1-'Avoided Electric Costs 2020'!$X$21),"")))</f>
        <v>0</v>
      </c>
      <c r="P846" s="546">
        <f>IF(D846="",0,IF($B$3="NYSEG",D846/(1-'Avoided Electric Costs 2020'!$W$21),IF($B$3="RG&amp;E",D846/(1-'Avoided Electric Costs 2020'!$X$21),"")))</f>
        <v>0</v>
      </c>
      <c r="Q846" s="546">
        <f>IF(E846="",0,IF($B$3="NYSEG",E846/(1-'Avoided Natural Gas Costs 2020'!$J$34),IF($B$3="RG&amp;E",E846/(1-'Avoided Natural Gas Costs 2020'!$K$34),"")))</f>
        <v>0</v>
      </c>
      <c r="R846" s="233" t="str">
        <f>IFERROR(IF(P846*'BCA Inputs'!$C$1+Q846*'BCA Inputs'!$C$2+F846*'BCA Inputs'!$C$2+G846*'BCA Inputs'!$C$2=0,"",P846*'BCA Inputs'!$C$1+Q846*'BCA Inputs'!$C$2+F846*'BCA Inputs'!$C$2+G846*'BCA Inputs'!$C$2),"")</f>
        <v/>
      </c>
      <c r="S846" s="181" t="str">
        <f t="shared" si="120"/>
        <v/>
      </c>
      <c r="T846" s="181" t="str">
        <f>IFERROR(IF($B$3="NYSEG",(INDEX('BCA Inputs'!$N$14:$N$54,MATCH(I846,'BCA Inputs'!$M$14:$M$54,0))*P846+INDEX('BCA Inputs'!$O$14:$O$54,MATCH(I846,'BCA Inputs'!$M$14:$M$54,0))*O846+INDEX('BCA Inputs'!P:P,MATCH(I846,'BCA Inputs'!M:M,0))*Q846+INDEX('BCA Inputs'!Q:Q,MATCH(I846,'BCA Inputs'!M:M,0))*F846+INDEX('BCA Inputs'!R:R,MATCH(I846,'BCA Inputs'!M:M,0))*G846)+L846+N846,IF($B$3="RG&amp;E",(INDEX('BCA Inputs'!$AX$14:$AX$54,MATCH(I846,'BCA Inputs'!$AW$14:$AW$54,0))*P846+INDEX('BCA Inputs'!$AY$14:$AY$54,MATCH(I846,'BCA Inputs'!$AW$14:$AW$54,0))*O846+INDEX('BCA Inputs'!$AZ$14:$AZ$54,MATCH(I846,'BCA Inputs'!$AW$14:$AW$54,0))*Q846+INDEX('BCA Inputs'!$BA$14:$BA$54,MATCH(I846,'BCA Inputs'!$AW$14:$AW$54,0))*F846+INDEX('BCA Inputs'!$BB$14:$BB$54,MATCH(I846,'BCA Inputs'!$AW$14:$AW$54,0))*G846)+L846+N846,"")),"")</f>
        <v/>
      </c>
      <c r="U846" s="234" t="str">
        <f t="shared" si="121"/>
        <v/>
      </c>
      <c r="V846" s="234" t="str">
        <f t="shared" si="122"/>
        <v/>
      </c>
      <c r="W846" s="234" t="str">
        <f t="shared" si="123"/>
        <v/>
      </c>
      <c r="Y846" s="235" t="str">
        <f t="shared" si="124"/>
        <v/>
      </c>
      <c r="Z846" s="236" t="str">
        <f>IFERROR(IF($B$3="NYSEG",INDEX('BCA Inputs'!$X$14:$X$54,MATCH(I846,'BCA Inputs'!$M$14:$M$54,0))*P846+INDEX('BCA Inputs'!$Y$14:$Y$54,MATCH(I846,'BCA Inputs'!$M$14:$M$54,0))*O846+INDEX('BCA Inputs'!$Z$14:$Z$54,MATCH(I846,'BCA Inputs'!$M$14:$M$54,0))*Q846+INDEX('BCA Inputs'!$AA$14:$AA$54,MATCH(I846,'BCA Inputs'!$M$14:$M$54,0))*F846+INDEX('BCA Inputs'!$AB$14:$AB$54,MATCH(I846,'BCA Inputs'!$M$14:$M$54,0))*G846,IF($B$3="RG&amp;E",INDEX('BCA Inputs'!$BG$14:$BG$54,MATCH(I846,'BCA Inputs'!$AW$14:$AW$54,0))*P846+INDEX('BCA Inputs'!$BH$14:$BH$54,MATCH(I846,'BCA Inputs'!$AW$14:$AW$54,0))*O846+INDEX('BCA Inputs'!$BI$14:$BI$54,MATCH(I846,'BCA Inputs'!$AW$14:$AW$54,0))*Q846+INDEX('BCA Inputs'!$BJ$14:$BJ$54,MATCH(I846,'BCA Inputs'!$AW$14:$AW$54,0))*F846+INDEX('BCA Inputs'!$BK$14:$BK$54,MATCH(I846,'BCA Inputs'!$AW$14:$AW$54,0))*G846,"")),"")</f>
        <v/>
      </c>
      <c r="AA846" s="237" t="str">
        <f t="shared" si="125"/>
        <v/>
      </c>
      <c r="AC846" s="238" t="str">
        <f>IFERROR((K846+R846)+IF($B$3="NYSEG",INDEX('BCA Inputs'!$AI$14:$AI$54,MATCH(I846,'BCA Inputs'!$M$14:$M$54,0))*P846+INDEX('BCA Inputs'!$AJ$14:$AJ$54,MATCH(I846,'BCA Inputs'!$M$14:$M$54,0))*Q846,IF($B$3="RG&amp;E",INDEX('BCA Inputs'!$BR$14:$BR$54,MATCH(I846,'BCA Inputs'!$AW$14:$AW$54,0))*P846+INDEX('BCA Inputs'!$BS$14:$BS$54,MATCH(I846,'BCA Inputs'!$AW$14:$AW$54,0))*Q846,"")),"")</f>
        <v/>
      </c>
      <c r="AD846" s="181" t="str">
        <f>IFERROR(IF($B$3="NYSEG",INDEX('BCA Inputs'!$AD$14:$AD$54,MATCH(I846,'BCA Inputs'!$M$14:$M$54,0))*P846+INDEX('BCA Inputs'!$AE$14:$AE$54,MATCH(I846,'BCA Inputs'!$M$14:$M$54,0))*O846+INDEX('BCA Inputs'!$AF$14:$AF$54,MATCH(I846,'BCA Inputs'!$M$14:$M$54,0))*Q846+INDEX('BCA Inputs'!$AG$14:$AG$54,MATCH(I846,'BCA Inputs'!$M$14:$M$54,0))*F846+INDEX('BCA Inputs'!$AH$14:$AH$54,MATCH(I846,'BCA Inputs'!$M$14:$M$54,0))*G846,IF($B$3="RG&amp;E",INDEX('BCA Inputs'!$BM$14:$BM$54,MATCH(I846,'BCA Inputs'!$AW$14:$AW$54,0))*P846+INDEX('BCA Inputs'!$BN$14:$BN$54,MATCH(I846,'BCA Inputs'!$AW$14:$AW$54,0))*O846+INDEX('BCA Inputs'!$BO$14:$BO$54,MATCH(I846,'BCA Inputs'!$AW$14:$AW$54,0))*Q846+INDEX('BCA Inputs'!$BP$14:$BP$54,MATCH(I846,'BCA Inputs'!$AW$14:$AW$54,0))*F846+INDEX('BCA Inputs'!$BQ$14:$BQ$54,MATCH(I846,'BCA Inputs'!$AW$14:$AW$54,0))*G846,"")),"")</f>
        <v/>
      </c>
      <c r="AE846" s="237" t="str">
        <f t="shared" si="126"/>
        <v/>
      </c>
      <c r="AF846" s="198">
        <f t="shared" si="128"/>
        <v>0</v>
      </c>
      <c r="AG846" s="239">
        <f t="shared" si="129"/>
        <v>0</v>
      </c>
    </row>
    <row r="847" spans="1:33">
      <c r="A847" s="228"/>
      <c r="B847" s="176"/>
      <c r="C847" s="229"/>
      <c r="D847" s="230"/>
      <c r="E847" s="230"/>
      <c r="F847" s="230"/>
      <c r="G847" s="230"/>
      <c r="H847" s="231"/>
      <c r="I847" s="231"/>
      <c r="J847" s="232"/>
      <c r="K847" s="232"/>
      <c r="L847" s="232"/>
      <c r="M847" s="181">
        <f t="shared" si="127"/>
        <v>0</v>
      </c>
      <c r="N847" s="181">
        <f>IF(H847="",0,H847*I847*'Avoided Water Savings Cost'!$C$16)</f>
        <v>0</v>
      </c>
      <c r="O847" s="545">
        <f>IF(C847="",0,IF($B$3="NYSEG",C847/(1-'Avoided Electric Costs 2020'!$W$21),IF($B$3="RG&amp;E",C847/(1-'Avoided Electric Costs 2020'!$X$21),"")))</f>
        <v>0</v>
      </c>
      <c r="P847" s="546">
        <f>IF(D847="",0,IF($B$3="NYSEG",D847/(1-'Avoided Electric Costs 2020'!$W$21),IF($B$3="RG&amp;E",D847/(1-'Avoided Electric Costs 2020'!$X$21),"")))</f>
        <v>0</v>
      </c>
      <c r="Q847" s="546">
        <f>IF(E847="",0,IF($B$3="NYSEG",E847/(1-'Avoided Natural Gas Costs 2020'!$J$34),IF($B$3="RG&amp;E",E847/(1-'Avoided Natural Gas Costs 2020'!$K$34),"")))</f>
        <v>0</v>
      </c>
      <c r="R847" s="233" t="str">
        <f>IFERROR(IF(P847*'BCA Inputs'!$C$1+Q847*'BCA Inputs'!$C$2+F847*'BCA Inputs'!$C$2+G847*'BCA Inputs'!$C$2=0,"",P847*'BCA Inputs'!$C$1+Q847*'BCA Inputs'!$C$2+F847*'BCA Inputs'!$C$2+G847*'BCA Inputs'!$C$2),"")</f>
        <v/>
      </c>
      <c r="S847" s="181" t="str">
        <f t="shared" si="120"/>
        <v/>
      </c>
      <c r="T847" s="181" t="str">
        <f>IFERROR(IF($B$3="NYSEG",(INDEX('BCA Inputs'!$N$14:$N$54,MATCH(I847,'BCA Inputs'!$M$14:$M$54,0))*P847+INDEX('BCA Inputs'!$O$14:$O$54,MATCH(I847,'BCA Inputs'!$M$14:$M$54,0))*O847+INDEX('BCA Inputs'!P:P,MATCH(I847,'BCA Inputs'!M:M,0))*Q847+INDEX('BCA Inputs'!Q:Q,MATCH(I847,'BCA Inputs'!M:M,0))*F847+INDEX('BCA Inputs'!R:R,MATCH(I847,'BCA Inputs'!M:M,0))*G847)+L847+N847,IF($B$3="RG&amp;E",(INDEX('BCA Inputs'!$AX$14:$AX$54,MATCH(I847,'BCA Inputs'!$AW$14:$AW$54,0))*P847+INDEX('BCA Inputs'!$AY$14:$AY$54,MATCH(I847,'BCA Inputs'!$AW$14:$AW$54,0))*O847+INDEX('BCA Inputs'!$AZ$14:$AZ$54,MATCH(I847,'BCA Inputs'!$AW$14:$AW$54,0))*Q847+INDEX('BCA Inputs'!$BA$14:$BA$54,MATCH(I847,'BCA Inputs'!$AW$14:$AW$54,0))*F847+INDEX('BCA Inputs'!$BB$14:$BB$54,MATCH(I847,'BCA Inputs'!$AW$14:$AW$54,0))*G847)+L847+N847,"")),"")</f>
        <v/>
      </c>
      <c r="U847" s="234" t="str">
        <f t="shared" si="121"/>
        <v/>
      </c>
      <c r="V847" s="234" t="str">
        <f t="shared" si="122"/>
        <v/>
      </c>
      <c r="W847" s="234" t="str">
        <f t="shared" si="123"/>
        <v/>
      </c>
      <c r="Y847" s="235" t="str">
        <f t="shared" si="124"/>
        <v/>
      </c>
      <c r="Z847" s="236" t="str">
        <f>IFERROR(IF($B$3="NYSEG",INDEX('BCA Inputs'!$X$14:$X$54,MATCH(I847,'BCA Inputs'!$M$14:$M$54,0))*P847+INDEX('BCA Inputs'!$Y$14:$Y$54,MATCH(I847,'BCA Inputs'!$M$14:$M$54,0))*O847+INDEX('BCA Inputs'!$Z$14:$Z$54,MATCH(I847,'BCA Inputs'!$M$14:$M$54,0))*Q847+INDEX('BCA Inputs'!$AA$14:$AA$54,MATCH(I847,'BCA Inputs'!$M$14:$M$54,0))*F847+INDEX('BCA Inputs'!$AB$14:$AB$54,MATCH(I847,'BCA Inputs'!$M$14:$M$54,0))*G847,IF($B$3="RG&amp;E",INDEX('BCA Inputs'!$BG$14:$BG$54,MATCH(I847,'BCA Inputs'!$AW$14:$AW$54,0))*P847+INDEX('BCA Inputs'!$BH$14:$BH$54,MATCH(I847,'BCA Inputs'!$AW$14:$AW$54,0))*O847+INDEX('BCA Inputs'!$BI$14:$BI$54,MATCH(I847,'BCA Inputs'!$AW$14:$AW$54,0))*Q847+INDEX('BCA Inputs'!$BJ$14:$BJ$54,MATCH(I847,'BCA Inputs'!$AW$14:$AW$54,0))*F847+INDEX('BCA Inputs'!$BK$14:$BK$54,MATCH(I847,'BCA Inputs'!$AW$14:$AW$54,0))*G847,"")),"")</f>
        <v/>
      </c>
      <c r="AA847" s="237" t="str">
        <f t="shared" si="125"/>
        <v/>
      </c>
      <c r="AC847" s="238" t="str">
        <f>IFERROR((K847+R847)+IF($B$3="NYSEG",INDEX('BCA Inputs'!$AI$14:$AI$54,MATCH(I847,'BCA Inputs'!$M$14:$M$54,0))*P847+INDEX('BCA Inputs'!$AJ$14:$AJ$54,MATCH(I847,'BCA Inputs'!$M$14:$M$54,0))*Q847,IF($B$3="RG&amp;E",INDEX('BCA Inputs'!$BR$14:$BR$54,MATCH(I847,'BCA Inputs'!$AW$14:$AW$54,0))*P847+INDEX('BCA Inputs'!$BS$14:$BS$54,MATCH(I847,'BCA Inputs'!$AW$14:$AW$54,0))*Q847,"")),"")</f>
        <v/>
      </c>
      <c r="AD847" s="181" t="str">
        <f>IFERROR(IF($B$3="NYSEG",INDEX('BCA Inputs'!$AD$14:$AD$54,MATCH(I847,'BCA Inputs'!$M$14:$M$54,0))*P847+INDEX('BCA Inputs'!$AE$14:$AE$54,MATCH(I847,'BCA Inputs'!$M$14:$M$54,0))*O847+INDEX('BCA Inputs'!$AF$14:$AF$54,MATCH(I847,'BCA Inputs'!$M$14:$M$54,0))*Q847+INDEX('BCA Inputs'!$AG$14:$AG$54,MATCH(I847,'BCA Inputs'!$M$14:$M$54,0))*F847+INDEX('BCA Inputs'!$AH$14:$AH$54,MATCH(I847,'BCA Inputs'!$M$14:$M$54,0))*G847,IF($B$3="RG&amp;E",INDEX('BCA Inputs'!$BM$14:$BM$54,MATCH(I847,'BCA Inputs'!$AW$14:$AW$54,0))*P847+INDEX('BCA Inputs'!$BN$14:$BN$54,MATCH(I847,'BCA Inputs'!$AW$14:$AW$54,0))*O847+INDEX('BCA Inputs'!$BO$14:$BO$54,MATCH(I847,'BCA Inputs'!$AW$14:$AW$54,0))*Q847+INDEX('BCA Inputs'!$BP$14:$BP$54,MATCH(I847,'BCA Inputs'!$AW$14:$AW$54,0))*F847+INDEX('BCA Inputs'!$BQ$14:$BQ$54,MATCH(I847,'BCA Inputs'!$AW$14:$AW$54,0))*G847,"")),"")</f>
        <v/>
      </c>
      <c r="AE847" s="237" t="str">
        <f t="shared" si="126"/>
        <v/>
      </c>
      <c r="AF847" s="198">
        <f t="shared" si="128"/>
        <v>0</v>
      </c>
      <c r="AG847" s="239">
        <f t="shared" si="129"/>
        <v>0</v>
      </c>
    </row>
    <row r="848" spans="1:33">
      <c r="A848" s="228"/>
      <c r="B848" s="176"/>
      <c r="C848" s="229"/>
      <c r="D848" s="230"/>
      <c r="E848" s="230"/>
      <c r="F848" s="230"/>
      <c r="G848" s="230"/>
      <c r="H848" s="231"/>
      <c r="I848" s="231"/>
      <c r="J848" s="232"/>
      <c r="K848" s="232"/>
      <c r="L848" s="232"/>
      <c r="M848" s="181">
        <f t="shared" si="127"/>
        <v>0</v>
      </c>
      <c r="N848" s="181">
        <f>IF(H848="",0,H848*I848*'Avoided Water Savings Cost'!$C$16)</f>
        <v>0</v>
      </c>
      <c r="O848" s="545">
        <f>IF(C848="",0,IF($B$3="NYSEG",C848/(1-'Avoided Electric Costs 2020'!$W$21),IF($B$3="RG&amp;E",C848/(1-'Avoided Electric Costs 2020'!$X$21),"")))</f>
        <v>0</v>
      </c>
      <c r="P848" s="546">
        <f>IF(D848="",0,IF($B$3="NYSEG",D848/(1-'Avoided Electric Costs 2020'!$W$21),IF($B$3="RG&amp;E",D848/(1-'Avoided Electric Costs 2020'!$X$21),"")))</f>
        <v>0</v>
      </c>
      <c r="Q848" s="546">
        <f>IF(E848="",0,IF($B$3="NYSEG",E848/(1-'Avoided Natural Gas Costs 2020'!$J$34),IF($B$3="RG&amp;E",E848/(1-'Avoided Natural Gas Costs 2020'!$K$34),"")))</f>
        <v>0</v>
      </c>
      <c r="R848" s="233" t="str">
        <f>IFERROR(IF(P848*'BCA Inputs'!$C$1+Q848*'BCA Inputs'!$C$2+F848*'BCA Inputs'!$C$2+G848*'BCA Inputs'!$C$2=0,"",P848*'BCA Inputs'!$C$1+Q848*'BCA Inputs'!$C$2+F848*'BCA Inputs'!$C$2+G848*'BCA Inputs'!$C$2),"")</f>
        <v/>
      </c>
      <c r="S848" s="181" t="str">
        <f t="shared" si="120"/>
        <v/>
      </c>
      <c r="T848" s="181" t="str">
        <f>IFERROR(IF($B$3="NYSEG",(INDEX('BCA Inputs'!$N$14:$N$54,MATCH(I848,'BCA Inputs'!$M$14:$M$54,0))*P848+INDEX('BCA Inputs'!$O$14:$O$54,MATCH(I848,'BCA Inputs'!$M$14:$M$54,0))*O848+INDEX('BCA Inputs'!P:P,MATCH(I848,'BCA Inputs'!M:M,0))*Q848+INDEX('BCA Inputs'!Q:Q,MATCH(I848,'BCA Inputs'!M:M,0))*F848+INDEX('BCA Inputs'!R:R,MATCH(I848,'BCA Inputs'!M:M,0))*G848)+L848+N848,IF($B$3="RG&amp;E",(INDEX('BCA Inputs'!$AX$14:$AX$54,MATCH(I848,'BCA Inputs'!$AW$14:$AW$54,0))*P848+INDEX('BCA Inputs'!$AY$14:$AY$54,MATCH(I848,'BCA Inputs'!$AW$14:$AW$54,0))*O848+INDEX('BCA Inputs'!$AZ$14:$AZ$54,MATCH(I848,'BCA Inputs'!$AW$14:$AW$54,0))*Q848+INDEX('BCA Inputs'!$BA$14:$BA$54,MATCH(I848,'BCA Inputs'!$AW$14:$AW$54,0))*F848+INDEX('BCA Inputs'!$BB$14:$BB$54,MATCH(I848,'BCA Inputs'!$AW$14:$AW$54,0))*G848)+L848+N848,"")),"")</f>
        <v/>
      </c>
      <c r="U848" s="234" t="str">
        <f t="shared" si="121"/>
        <v/>
      </c>
      <c r="V848" s="234" t="str">
        <f t="shared" si="122"/>
        <v/>
      </c>
      <c r="W848" s="234" t="str">
        <f t="shared" si="123"/>
        <v/>
      </c>
      <c r="Y848" s="235" t="str">
        <f t="shared" si="124"/>
        <v/>
      </c>
      <c r="Z848" s="236" t="str">
        <f>IFERROR(IF($B$3="NYSEG",INDEX('BCA Inputs'!$X$14:$X$54,MATCH(I848,'BCA Inputs'!$M$14:$M$54,0))*P848+INDEX('BCA Inputs'!$Y$14:$Y$54,MATCH(I848,'BCA Inputs'!$M$14:$M$54,0))*O848+INDEX('BCA Inputs'!$Z$14:$Z$54,MATCH(I848,'BCA Inputs'!$M$14:$M$54,0))*Q848+INDEX('BCA Inputs'!$AA$14:$AA$54,MATCH(I848,'BCA Inputs'!$M$14:$M$54,0))*F848+INDEX('BCA Inputs'!$AB$14:$AB$54,MATCH(I848,'BCA Inputs'!$M$14:$M$54,0))*G848,IF($B$3="RG&amp;E",INDEX('BCA Inputs'!$BG$14:$BG$54,MATCH(I848,'BCA Inputs'!$AW$14:$AW$54,0))*P848+INDEX('BCA Inputs'!$BH$14:$BH$54,MATCH(I848,'BCA Inputs'!$AW$14:$AW$54,0))*O848+INDEX('BCA Inputs'!$BI$14:$BI$54,MATCH(I848,'BCA Inputs'!$AW$14:$AW$54,0))*Q848+INDEX('BCA Inputs'!$BJ$14:$BJ$54,MATCH(I848,'BCA Inputs'!$AW$14:$AW$54,0))*F848+INDEX('BCA Inputs'!$BK$14:$BK$54,MATCH(I848,'BCA Inputs'!$AW$14:$AW$54,0))*G848,"")),"")</f>
        <v/>
      </c>
      <c r="AA848" s="237" t="str">
        <f t="shared" si="125"/>
        <v/>
      </c>
      <c r="AC848" s="238" t="str">
        <f>IFERROR((K848+R848)+IF($B$3="NYSEG",INDEX('BCA Inputs'!$AI$14:$AI$54,MATCH(I848,'BCA Inputs'!$M$14:$M$54,0))*P848+INDEX('BCA Inputs'!$AJ$14:$AJ$54,MATCH(I848,'BCA Inputs'!$M$14:$M$54,0))*Q848,IF($B$3="RG&amp;E",INDEX('BCA Inputs'!$BR$14:$BR$54,MATCH(I848,'BCA Inputs'!$AW$14:$AW$54,0))*P848+INDEX('BCA Inputs'!$BS$14:$BS$54,MATCH(I848,'BCA Inputs'!$AW$14:$AW$54,0))*Q848,"")),"")</f>
        <v/>
      </c>
      <c r="AD848" s="181" t="str">
        <f>IFERROR(IF($B$3="NYSEG",INDEX('BCA Inputs'!$AD$14:$AD$54,MATCH(I848,'BCA Inputs'!$M$14:$M$54,0))*P848+INDEX('BCA Inputs'!$AE$14:$AE$54,MATCH(I848,'BCA Inputs'!$M$14:$M$54,0))*O848+INDEX('BCA Inputs'!$AF$14:$AF$54,MATCH(I848,'BCA Inputs'!$M$14:$M$54,0))*Q848+INDEX('BCA Inputs'!$AG$14:$AG$54,MATCH(I848,'BCA Inputs'!$M$14:$M$54,0))*F848+INDEX('BCA Inputs'!$AH$14:$AH$54,MATCH(I848,'BCA Inputs'!$M$14:$M$54,0))*G848,IF($B$3="RG&amp;E",INDEX('BCA Inputs'!$BM$14:$BM$54,MATCH(I848,'BCA Inputs'!$AW$14:$AW$54,0))*P848+INDEX('BCA Inputs'!$BN$14:$BN$54,MATCH(I848,'BCA Inputs'!$AW$14:$AW$54,0))*O848+INDEX('BCA Inputs'!$BO$14:$BO$54,MATCH(I848,'BCA Inputs'!$AW$14:$AW$54,0))*Q848+INDEX('BCA Inputs'!$BP$14:$BP$54,MATCH(I848,'BCA Inputs'!$AW$14:$AW$54,0))*F848+INDEX('BCA Inputs'!$BQ$14:$BQ$54,MATCH(I848,'BCA Inputs'!$AW$14:$AW$54,0))*G848,"")),"")</f>
        <v/>
      </c>
      <c r="AE848" s="237" t="str">
        <f t="shared" si="126"/>
        <v/>
      </c>
      <c r="AF848" s="198">
        <f t="shared" si="128"/>
        <v>0</v>
      </c>
      <c r="AG848" s="239">
        <f t="shared" si="129"/>
        <v>0</v>
      </c>
    </row>
    <row r="849" spans="1:33">
      <c r="A849" s="228"/>
      <c r="B849" s="176"/>
      <c r="C849" s="229"/>
      <c r="D849" s="230"/>
      <c r="E849" s="230"/>
      <c r="F849" s="230"/>
      <c r="G849" s="230"/>
      <c r="H849" s="231"/>
      <c r="I849" s="231"/>
      <c r="J849" s="232"/>
      <c r="K849" s="232"/>
      <c r="L849" s="232"/>
      <c r="M849" s="181">
        <f t="shared" si="127"/>
        <v>0</v>
      </c>
      <c r="N849" s="181">
        <f>IF(H849="",0,H849*I849*'Avoided Water Savings Cost'!$C$16)</f>
        <v>0</v>
      </c>
      <c r="O849" s="545">
        <f>IF(C849="",0,IF($B$3="NYSEG",C849/(1-'Avoided Electric Costs 2020'!$W$21),IF($B$3="RG&amp;E",C849/(1-'Avoided Electric Costs 2020'!$X$21),"")))</f>
        <v>0</v>
      </c>
      <c r="P849" s="546">
        <f>IF(D849="",0,IF($B$3="NYSEG",D849/(1-'Avoided Electric Costs 2020'!$W$21),IF($B$3="RG&amp;E",D849/(1-'Avoided Electric Costs 2020'!$X$21),"")))</f>
        <v>0</v>
      </c>
      <c r="Q849" s="546">
        <f>IF(E849="",0,IF($B$3="NYSEG",E849/(1-'Avoided Natural Gas Costs 2020'!$J$34),IF($B$3="RG&amp;E",E849/(1-'Avoided Natural Gas Costs 2020'!$K$34),"")))</f>
        <v>0</v>
      </c>
      <c r="R849" s="233" t="str">
        <f>IFERROR(IF(P849*'BCA Inputs'!$C$1+Q849*'BCA Inputs'!$C$2+F849*'BCA Inputs'!$C$2+G849*'BCA Inputs'!$C$2=0,"",P849*'BCA Inputs'!$C$1+Q849*'BCA Inputs'!$C$2+F849*'BCA Inputs'!$C$2+G849*'BCA Inputs'!$C$2),"")</f>
        <v/>
      </c>
      <c r="S849" s="181" t="str">
        <f t="shared" si="120"/>
        <v/>
      </c>
      <c r="T849" s="181" t="str">
        <f>IFERROR(IF($B$3="NYSEG",(INDEX('BCA Inputs'!$N$14:$N$54,MATCH(I849,'BCA Inputs'!$M$14:$M$54,0))*P849+INDEX('BCA Inputs'!$O$14:$O$54,MATCH(I849,'BCA Inputs'!$M$14:$M$54,0))*O849+INDEX('BCA Inputs'!P:P,MATCH(I849,'BCA Inputs'!M:M,0))*Q849+INDEX('BCA Inputs'!Q:Q,MATCH(I849,'BCA Inputs'!M:M,0))*F849+INDEX('BCA Inputs'!R:R,MATCH(I849,'BCA Inputs'!M:M,0))*G849)+L849+N849,IF($B$3="RG&amp;E",(INDEX('BCA Inputs'!$AX$14:$AX$54,MATCH(I849,'BCA Inputs'!$AW$14:$AW$54,0))*P849+INDEX('BCA Inputs'!$AY$14:$AY$54,MATCH(I849,'BCA Inputs'!$AW$14:$AW$54,0))*O849+INDEX('BCA Inputs'!$AZ$14:$AZ$54,MATCH(I849,'BCA Inputs'!$AW$14:$AW$54,0))*Q849+INDEX('BCA Inputs'!$BA$14:$BA$54,MATCH(I849,'BCA Inputs'!$AW$14:$AW$54,0))*F849+INDEX('BCA Inputs'!$BB$14:$BB$54,MATCH(I849,'BCA Inputs'!$AW$14:$AW$54,0))*G849)+L849+N849,"")),"")</f>
        <v/>
      </c>
      <c r="U849" s="234" t="str">
        <f t="shared" si="121"/>
        <v/>
      </c>
      <c r="V849" s="234" t="str">
        <f t="shared" si="122"/>
        <v/>
      </c>
      <c r="W849" s="234" t="str">
        <f t="shared" si="123"/>
        <v/>
      </c>
      <c r="Y849" s="235" t="str">
        <f t="shared" si="124"/>
        <v/>
      </c>
      <c r="Z849" s="236" t="str">
        <f>IFERROR(IF($B$3="NYSEG",INDEX('BCA Inputs'!$X$14:$X$54,MATCH(I849,'BCA Inputs'!$M$14:$M$54,0))*P849+INDEX('BCA Inputs'!$Y$14:$Y$54,MATCH(I849,'BCA Inputs'!$M$14:$M$54,0))*O849+INDEX('BCA Inputs'!$Z$14:$Z$54,MATCH(I849,'BCA Inputs'!$M$14:$M$54,0))*Q849+INDEX('BCA Inputs'!$AA$14:$AA$54,MATCH(I849,'BCA Inputs'!$M$14:$M$54,0))*F849+INDEX('BCA Inputs'!$AB$14:$AB$54,MATCH(I849,'BCA Inputs'!$M$14:$M$54,0))*G849,IF($B$3="RG&amp;E",INDEX('BCA Inputs'!$BG$14:$BG$54,MATCH(I849,'BCA Inputs'!$AW$14:$AW$54,0))*P849+INDEX('BCA Inputs'!$BH$14:$BH$54,MATCH(I849,'BCA Inputs'!$AW$14:$AW$54,0))*O849+INDEX('BCA Inputs'!$BI$14:$BI$54,MATCH(I849,'BCA Inputs'!$AW$14:$AW$54,0))*Q849+INDEX('BCA Inputs'!$BJ$14:$BJ$54,MATCH(I849,'BCA Inputs'!$AW$14:$AW$54,0))*F849+INDEX('BCA Inputs'!$BK$14:$BK$54,MATCH(I849,'BCA Inputs'!$AW$14:$AW$54,0))*G849,"")),"")</f>
        <v/>
      </c>
      <c r="AA849" s="237" t="str">
        <f t="shared" si="125"/>
        <v/>
      </c>
      <c r="AC849" s="238" t="str">
        <f>IFERROR((K849+R849)+IF($B$3="NYSEG",INDEX('BCA Inputs'!$AI$14:$AI$54,MATCH(I849,'BCA Inputs'!$M$14:$M$54,0))*P849+INDEX('BCA Inputs'!$AJ$14:$AJ$54,MATCH(I849,'BCA Inputs'!$M$14:$M$54,0))*Q849,IF($B$3="RG&amp;E",INDEX('BCA Inputs'!$BR$14:$BR$54,MATCH(I849,'BCA Inputs'!$AW$14:$AW$54,0))*P849+INDEX('BCA Inputs'!$BS$14:$BS$54,MATCH(I849,'BCA Inputs'!$AW$14:$AW$54,0))*Q849,"")),"")</f>
        <v/>
      </c>
      <c r="AD849" s="181" t="str">
        <f>IFERROR(IF($B$3="NYSEG",INDEX('BCA Inputs'!$AD$14:$AD$54,MATCH(I849,'BCA Inputs'!$M$14:$M$54,0))*P849+INDEX('BCA Inputs'!$AE$14:$AE$54,MATCH(I849,'BCA Inputs'!$M$14:$M$54,0))*O849+INDEX('BCA Inputs'!$AF$14:$AF$54,MATCH(I849,'BCA Inputs'!$M$14:$M$54,0))*Q849+INDEX('BCA Inputs'!$AG$14:$AG$54,MATCH(I849,'BCA Inputs'!$M$14:$M$54,0))*F849+INDEX('BCA Inputs'!$AH$14:$AH$54,MATCH(I849,'BCA Inputs'!$M$14:$M$54,0))*G849,IF($B$3="RG&amp;E",INDEX('BCA Inputs'!$BM$14:$BM$54,MATCH(I849,'BCA Inputs'!$AW$14:$AW$54,0))*P849+INDEX('BCA Inputs'!$BN$14:$BN$54,MATCH(I849,'BCA Inputs'!$AW$14:$AW$54,0))*O849+INDEX('BCA Inputs'!$BO$14:$BO$54,MATCH(I849,'BCA Inputs'!$AW$14:$AW$54,0))*Q849+INDEX('BCA Inputs'!$BP$14:$BP$54,MATCH(I849,'BCA Inputs'!$AW$14:$AW$54,0))*F849+INDEX('BCA Inputs'!$BQ$14:$BQ$54,MATCH(I849,'BCA Inputs'!$AW$14:$AW$54,0))*G849,"")),"")</f>
        <v/>
      </c>
      <c r="AE849" s="237" t="str">
        <f t="shared" si="126"/>
        <v/>
      </c>
      <c r="AF849" s="198">
        <f t="shared" si="128"/>
        <v>0</v>
      </c>
      <c r="AG849" s="239">
        <f t="shared" si="129"/>
        <v>0</v>
      </c>
    </row>
    <row r="850" spans="1:33">
      <c r="A850" s="228"/>
      <c r="B850" s="176"/>
      <c r="C850" s="229"/>
      <c r="D850" s="230"/>
      <c r="E850" s="230"/>
      <c r="F850" s="230"/>
      <c r="G850" s="230"/>
      <c r="H850" s="231"/>
      <c r="I850" s="231"/>
      <c r="J850" s="232"/>
      <c r="K850" s="232"/>
      <c r="L850" s="232"/>
      <c r="M850" s="181">
        <f t="shared" si="127"/>
        <v>0</v>
      </c>
      <c r="N850" s="181">
        <f>IF(H850="",0,H850*I850*'Avoided Water Savings Cost'!$C$16)</f>
        <v>0</v>
      </c>
      <c r="O850" s="545">
        <f>IF(C850="",0,IF($B$3="NYSEG",C850/(1-'Avoided Electric Costs 2020'!$W$21),IF($B$3="RG&amp;E",C850/(1-'Avoided Electric Costs 2020'!$X$21),"")))</f>
        <v>0</v>
      </c>
      <c r="P850" s="546">
        <f>IF(D850="",0,IF($B$3="NYSEG",D850/(1-'Avoided Electric Costs 2020'!$W$21),IF($B$3="RG&amp;E",D850/(1-'Avoided Electric Costs 2020'!$X$21),"")))</f>
        <v>0</v>
      </c>
      <c r="Q850" s="546">
        <f>IF(E850="",0,IF($B$3="NYSEG",E850/(1-'Avoided Natural Gas Costs 2020'!$J$34),IF($B$3="RG&amp;E",E850/(1-'Avoided Natural Gas Costs 2020'!$K$34),"")))</f>
        <v>0</v>
      </c>
      <c r="R850" s="233" t="str">
        <f>IFERROR(IF(P850*'BCA Inputs'!$C$1+Q850*'BCA Inputs'!$C$2+F850*'BCA Inputs'!$C$2+G850*'BCA Inputs'!$C$2=0,"",P850*'BCA Inputs'!$C$1+Q850*'BCA Inputs'!$C$2+F850*'BCA Inputs'!$C$2+G850*'BCA Inputs'!$C$2),"")</f>
        <v/>
      </c>
      <c r="S850" s="181" t="str">
        <f t="shared" si="120"/>
        <v/>
      </c>
      <c r="T850" s="181" t="str">
        <f>IFERROR(IF($B$3="NYSEG",(INDEX('BCA Inputs'!$N$14:$N$54,MATCH(I850,'BCA Inputs'!$M$14:$M$54,0))*P850+INDEX('BCA Inputs'!$O$14:$O$54,MATCH(I850,'BCA Inputs'!$M$14:$M$54,0))*O850+INDEX('BCA Inputs'!P:P,MATCH(I850,'BCA Inputs'!M:M,0))*Q850+INDEX('BCA Inputs'!Q:Q,MATCH(I850,'BCA Inputs'!M:M,0))*F850+INDEX('BCA Inputs'!R:R,MATCH(I850,'BCA Inputs'!M:M,0))*G850)+L850+N850,IF($B$3="RG&amp;E",(INDEX('BCA Inputs'!$AX$14:$AX$54,MATCH(I850,'BCA Inputs'!$AW$14:$AW$54,0))*P850+INDEX('BCA Inputs'!$AY$14:$AY$54,MATCH(I850,'BCA Inputs'!$AW$14:$AW$54,0))*O850+INDEX('BCA Inputs'!$AZ$14:$AZ$54,MATCH(I850,'BCA Inputs'!$AW$14:$AW$54,0))*Q850+INDEX('BCA Inputs'!$BA$14:$BA$54,MATCH(I850,'BCA Inputs'!$AW$14:$AW$54,0))*F850+INDEX('BCA Inputs'!$BB$14:$BB$54,MATCH(I850,'BCA Inputs'!$AW$14:$AW$54,0))*G850)+L850+N850,"")),"")</f>
        <v/>
      </c>
      <c r="U850" s="234" t="str">
        <f t="shared" si="121"/>
        <v/>
      </c>
      <c r="V850" s="234" t="str">
        <f t="shared" si="122"/>
        <v/>
      </c>
      <c r="W850" s="234" t="str">
        <f t="shared" si="123"/>
        <v/>
      </c>
      <c r="Y850" s="235" t="str">
        <f t="shared" si="124"/>
        <v/>
      </c>
      <c r="Z850" s="236" t="str">
        <f>IFERROR(IF($B$3="NYSEG",INDEX('BCA Inputs'!$X$14:$X$54,MATCH(I850,'BCA Inputs'!$M$14:$M$54,0))*P850+INDEX('BCA Inputs'!$Y$14:$Y$54,MATCH(I850,'BCA Inputs'!$M$14:$M$54,0))*O850+INDEX('BCA Inputs'!$Z$14:$Z$54,MATCH(I850,'BCA Inputs'!$M$14:$M$54,0))*Q850+INDEX('BCA Inputs'!$AA$14:$AA$54,MATCH(I850,'BCA Inputs'!$M$14:$M$54,0))*F850+INDEX('BCA Inputs'!$AB$14:$AB$54,MATCH(I850,'BCA Inputs'!$M$14:$M$54,0))*G850,IF($B$3="RG&amp;E",INDEX('BCA Inputs'!$BG$14:$BG$54,MATCH(I850,'BCA Inputs'!$AW$14:$AW$54,0))*P850+INDEX('BCA Inputs'!$BH$14:$BH$54,MATCH(I850,'BCA Inputs'!$AW$14:$AW$54,0))*O850+INDEX('BCA Inputs'!$BI$14:$BI$54,MATCH(I850,'BCA Inputs'!$AW$14:$AW$54,0))*Q850+INDEX('BCA Inputs'!$BJ$14:$BJ$54,MATCH(I850,'BCA Inputs'!$AW$14:$AW$54,0))*F850+INDEX('BCA Inputs'!$BK$14:$BK$54,MATCH(I850,'BCA Inputs'!$AW$14:$AW$54,0))*G850,"")),"")</f>
        <v/>
      </c>
      <c r="AA850" s="237" t="str">
        <f t="shared" si="125"/>
        <v/>
      </c>
      <c r="AC850" s="238" t="str">
        <f>IFERROR((K850+R850)+IF($B$3="NYSEG",INDEX('BCA Inputs'!$AI$14:$AI$54,MATCH(I850,'BCA Inputs'!$M$14:$M$54,0))*P850+INDEX('BCA Inputs'!$AJ$14:$AJ$54,MATCH(I850,'BCA Inputs'!$M$14:$M$54,0))*Q850,IF($B$3="RG&amp;E",INDEX('BCA Inputs'!$BR$14:$BR$54,MATCH(I850,'BCA Inputs'!$AW$14:$AW$54,0))*P850+INDEX('BCA Inputs'!$BS$14:$BS$54,MATCH(I850,'BCA Inputs'!$AW$14:$AW$54,0))*Q850,"")),"")</f>
        <v/>
      </c>
      <c r="AD850" s="181" t="str">
        <f>IFERROR(IF($B$3="NYSEG",INDEX('BCA Inputs'!$AD$14:$AD$54,MATCH(I850,'BCA Inputs'!$M$14:$M$54,0))*P850+INDEX('BCA Inputs'!$AE$14:$AE$54,MATCH(I850,'BCA Inputs'!$M$14:$M$54,0))*O850+INDEX('BCA Inputs'!$AF$14:$AF$54,MATCH(I850,'BCA Inputs'!$M$14:$M$54,0))*Q850+INDEX('BCA Inputs'!$AG$14:$AG$54,MATCH(I850,'BCA Inputs'!$M$14:$M$54,0))*F850+INDEX('BCA Inputs'!$AH$14:$AH$54,MATCH(I850,'BCA Inputs'!$M$14:$M$54,0))*G850,IF($B$3="RG&amp;E",INDEX('BCA Inputs'!$BM$14:$BM$54,MATCH(I850,'BCA Inputs'!$AW$14:$AW$54,0))*P850+INDEX('BCA Inputs'!$BN$14:$BN$54,MATCH(I850,'BCA Inputs'!$AW$14:$AW$54,0))*O850+INDEX('BCA Inputs'!$BO$14:$BO$54,MATCH(I850,'BCA Inputs'!$AW$14:$AW$54,0))*Q850+INDEX('BCA Inputs'!$BP$14:$BP$54,MATCH(I850,'BCA Inputs'!$AW$14:$AW$54,0))*F850+INDEX('BCA Inputs'!$BQ$14:$BQ$54,MATCH(I850,'BCA Inputs'!$AW$14:$AW$54,0))*G850,"")),"")</f>
        <v/>
      </c>
      <c r="AE850" s="237" t="str">
        <f t="shared" si="126"/>
        <v/>
      </c>
      <c r="AF850" s="198">
        <f t="shared" si="128"/>
        <v>0</v>
      </c>
      <c r="AG850" s="239">
        <f t="shared" si="129"/>
        <v>0</v>
      </c>
    </row>
    <row r="851" spans="1:33">
      <c r="A851" s="228"/>
      <c r="B851" s="176"/>
      <c r="C851" s="229"/>
      <c r="D851" s="230"/>
      <c r="E851" s="230"/>
      <c r="F851" s="230"/>
      <c r="G851" s="230"/>
      <c r="H851" s="231"/>
      <c r="I851" s="231"/>
      <c r="J851" s="232"/>
      <c r="K851" s="232"/>
      <c r="L851" s="232"/>
      <c r="M851" s="181">
        <f t="shared" si="127"/>
        <v>0</v>
      </c>
      <c r="N851" s="181">
        <f>IF(H851="",0,H851*I851*'Avoided Water Savings Cost'!$C$16)</f>
        <v>0</v>
      </c>
      <c r="O851" s="545">
        <f>IF(C851="",0,IF($B$3="NYSEG",C851/(1-'Avoided Electric Costs 2020'!$W$21),IF($B$3="RG&amp;E",C851/(1-'Avoided Electric Costs 2020'!$X$21),"")))</f>
        <v>0</v>
      </c>
      <c r="P851" s="546">
        <f>IF(D851="",0,IF($B$3="NYSEG",D851/(1-'Avoided Electric Costs 2020'!$W$21),IF($B$3="RG&amp;E",D851/(1-'Avoided Electric Costs 2020'!$X$21),"")))</f>
        <v>0</v>
      </c>
      <c r="Q851" s="546">
        <f>IF(E851="",0,IF($B$3="NYSEG",E851/(1-'Avoided Natural Gas Costs 2020'!$J$34),IF($B$3="RG&amp;E",E851/(1-'Avoided Natural Gas Costs 2020'!$K$34),"")))</f>
        <v>0</v>
      </c>
      <c r="R851" s="233" t="str">
        <f>IFERROR(IF(P851*'BCA Inputs'!$C$1+Q851*'BCA Inputs'!$C$2+F851*'BCA Inputs'!$C$2+G851*'BCA Inputs'!$C$2=0,"",P851*'BCA Inputs'!$C$1+Q851*'BCA Inputs'!$C$2+F851*'BCA Inputs'!$C$2+G851*'BCA Inputs'!$C$2),"")</f>
        <v/>
      </c>
      <c r="S851" s="181" t="str">
        <f t="shared" si="120"/>
        <v/>
      </c>
      <c r="T851" s="181" t="str">
        <f>IFERROR(IF($B$3="NYSEG",(INDEX('BCA Inputs'!$N$14:$N$54,MATCH(I851,'BCA Inputs'!$M$14:$M$54,0))*P851+INDEX('BCA Inputs'!$O$14:$O$54,MATCH(I851,'BCA Inputs'!$M$14:$M$54,0))*O851+INDEX('BCA Inputs'!P:P,MATCH(I851,'BCA Inputs'!M:M,0))*Q851+INDEX('BCA Inputs'!Q:Q,MATCH(I851,'BCA Inputs'!M:M,0))*F851+INDEX('BCA Inputs'!R:R,MATCH(I851,'BCA Inputs'!M:M,0))*G851)+L851+N851,IF($B$3="RG&amp;E",(INDEX('BCA Inputs'!$AX$14:$AX$54,MATCH(I851,'BCA Inputs'!$AW$14:$AW$54,0))*P851+INDEX('BCA Inputs'!$AY$14:$AY$54,MATCH(I851,'BCA Inputs'!$AW$14:$AW$54,0))*O851+INDEX('BCA Inputs'!$AZ$14:$AZ$54,MATCH(I851,'BCA Inputs'!$AW$14:$AW$54,0))*Q851+INDEX('BCA Inputs'!$BA$14:$BA$54,MATCH(I851,'BCA Inputs'!$AW$14:$AW$54,0))*F851+INDEX('BCA Inputs'!$BB$14:$BB$54,MATCH(I851,'BCA Inputs'!$AW$14:$AW$54,0))*G851)+L851+N851,"")),"")</f>
        <v/>
      </c>
      <c r="U851" s="234" t="str">
        <f t="shared" si="121"/>
        <v/>
      </c>
      <c r="V851" s="234" t="str">
        <f t="shared" si="122"/>
        <v/>
      </c>
      <c r="W851" s="234" t="str">
        <f t="shared" si="123"/>
        <v/>
      </c>
      <c r="Y851" s="235" t="str">
        <f t="shared" si="124"/>
        <v/>
      </c>
      <c r="Z851" s="236" t="str">
        <f>IFERROR(IF($B$3="NYSEG",INDEX('BCA Inputs'!$X$14:$X$54,MATCH(I851,'BCA Inputs'!$M$14:$M$54,0))*P851+INDEX('BCA Inputs'!$Y$14:$Y$54,MATCH(I851,'BCA Inputs'!$M$14:$M$54,0))*O851+INDEX('BCA Inputs'!$Z$14:$Z$54,MATCH(I851,'BCA Inputs'!$M$14:$M$54,0))*Q851+INDEX('BCA Inputs'!$AA$14:$AA$54,MATCH(I851,'BCA Inputs'!$M$14:$M$54,0))*F851+INDEX('BCA Inputs'!$AB$14:$AB$54,MATCH(I851,'BCA Inputs'!$M$14:$M$54,0))*G851,IF($B$3="RG&amp;E",INDEX('BCA Inputs'!$BG$14:$BG$54,MATCH(I851,'BCA Inputs'!$AW$14:$AW$54,0))*P851+INDEX('BCA Inputs'!$BH$14:$BH$54,MATCH(I851,'BCA Inputs'!$AW$14:$AW$54,0))*O851+INDEX('BCA Inputs'!$BI$14:$BI$54,MATCH(I851,'BCA Inputs'!$AW$14:$AW$54,0))*Q851+INDEX('BCA Inputs'!$BJ$14:$BJ$54,MATCH(I851,'BCA Inputs'!$AW$14:$AW$54,0))*F851+INDEX('BCA Inputs'!$BK$14:$BK$54,MATCH(I851,'BCA Inputs'!$AW$14:$AW$54,0))*G851,"")),"")</f>
        <v/>
      </c>
      <c r="AA851" s="237" t="str">
        <f t="shared" si="125"/>
        <v/>
      </c>
      <c r="AC851" s="238" t="str">
        <f>IFERROR((K851+R851)+IF($B$3="NYSEG",INDEX('BCA Inputs'!$AI$14:$AI$54,MATCH(I851,'BCA Inputs'!$M$14:$M$54,0))*P851+INDEX('BCA Inputs'!$AJ$14:$AJ$54,MATCH(I851,'BCA Inputs'!$M$14:$M$54,0))*Q851,IF($B$3="RG&amp;E",INDEX('BCA Inputs'!$BR$14:$BR$54,MATCH(I851,'BCA Inputs'!$AW$14:$AW$54,0))*P851+INDEX('BCA Inputs'!$BS$14:$BS$54,MATCH(I851,'BCA Inputs'!$AW$14:$AW$54,0))*Q851,"")),"")</f>
        <v/>
      </c>
      <c r="AD851" s="181" t="str">
        <f>IFERROR(IF($B$3="NYSEG",INDEX('BCA Inputs'!$AD$14:$AD$54,MATCH(I851,'BCA Inputs'!$M$14:$M$54,0))*P851+INDEX('BCA Inputs'!$AE$14:$AE$54,MATCH(I851,'BCA Inputs'!$M$14:$M$54,0))*O851+INDEX('BCA Inputs'!$AF$14:$AF$54,MATCH(I851,'BCA Inputs'!$M$14:$M$54,0))*Q851+INDEX('BCA Inputs'!$AG$14:$AG$54,MATCH(I851,'BCA Inputs'!$M$14:$M$54,0))*F851+INDEX('BCA Inputs'!$AH$14:$AH$54,MATCH(I851,'BCA Inputs'!$M$14:$M$54,0))*G851,IF($B$3="RG&amp;E",INDEX('BCA Inputs'!$BM$14:$BM$54,MATCH(I851,'BCA Inputs'!$AW$14:$AW$54,0))*P851+INDEX('BCA Inputs'!$BN$14:$BN$54,MATCH(I851,'BCA Inputs'!$AW$14:$AW$54,0))*O851+INDEX('BCA Inputs'!$BO$14:$BO$54,MATCH(I851,'BCA Inputs'!$AW$14:$AW$54,0))*Q851+INDEX('BCA Inputs'!$BP$14:$BP$54,MATCH(I851,'BCA Inputs'!$AW$14:$AW$54,0))*F851+INDEX('BCA Inputs'!$BQ$14:$BQ$54,MATCH(I851,'BCA Inputs'!$AW$14:$AW$54,0))*G851,"")),"")</f>
        <v/>
      </c>
      <c r="AE851" s="237" t="str">
        <f t="shared" si="126"/>
        <v/>
      </c>
      <c r="AF851" s="198">
        <f t="shared" si="128"/>
        <v>0</v>
      </c>
      <c r="AG851" s="239">
        <f t="shared" si="129"/>
        <v>0</v>
      </c>
    </row>
    <row r="852" spans="1:33">
      <c r="A852" s="228"/>
      <c r="B852" s="176"/>
      <c r="C852" s="229"/>
      <c r="D852" s="230"/>
      <c r="E852" s="230"/>
      <c r="F852" s="230"/>
      <c r="G852" s="230"/>
      <c r="H852" s="231"/>
      <c r="I852" s="231"/>
      <c r="J852" s="232"/>
      <c r="K852" s="232"/>
      <c r="L852" s="232"/>
      <c r="M852" s="181">
        <f t="shared" si="127"/>
        <v>0</v>
      </c>
      <c r="N852" s="181">
        <f>IF(H852="",0,H852*I852*'Avoided Water Savings Cost'!$C$16)</f>
        <v>0</v>
      </c>
      <c r="O852" s="545">
        <f>IF(C852="",0,IF($B$3="NYSEG",C852/(1-'Avoided Electric Costs 2020'!$W$21),IF($B$3="RG&amp;E",C852/(1-'Avoided Electric Costs 2020'!$X$21),"")))</f>
        <v>0</v>
      </c>
      <c r="P852" s="546">
        <f>IF(D852="",0,IF($B$3="NYSEG",D852/(1-'Avoided Electric Costs 2020'!$W$21),IF($B$3="RG&amp;E",D852/(1-'Avoided Electric Costs 2020'!$X$21),"")))</f>
        <v>0</v>
      </c>
      <c r="Q852" s="546">
        <f>IF(E852="",0,IF($B$3="NYSEG",E852/(1-'Avoided Natural Gas Costs 2020'!$J$34),IF($B$3="RG&amp;E",E852/(1-'Avoided Natural Gas Costs 2020'!$K$34),"")))</f>
        <v>0</v>
      </c>
      <c r="R852" s="233" t="str">
        <f>IFERROR(IF(P852*'BCA Inputs'!$C$1+Q852*'BCA Inputs'!$C$2+F852*'BCA Inputs'!$C$2+G852*'BCA Inputs'!$C$2=0,"",P852*'BCA Inputs'!$C$1+Q852*'BCA Inputs'!$C$2+F852*'BCA Inputs'!$C$2+G852*'BCA Inputs'!$C$2),"")</f>
        <v/>
      </c>
      <c r="S852" s="181" t="str">
        <f t="shared" si="120"/>
        <v/>
      </c>
      <c r="T852" s="181" t="str">
        <f>IFERROR(IF($B$3="NYSEG",(INDEX('BCA Inputs'!$N$14:$N$54,MATCH(I852,'BCA Inputs'!$M$14:$M$54,0))*P852+INDEX('BCA Inputs'!$O$14:$O$54,MATCH(I852,'BCA Inputs'!$M$14:$M$54,0))*O852+INDEX('BCA Inputs'!P:P,MATCH(I852,'BCA Inputs'!M:M,0))*Q852+INDEX('BCA Inputs'!Q:Q,MATCH(I852,'BCA Inputs'!M:M,0))*F852+INDEX('BCA Inputs'!R:R,MATCH(I852,'BCA Inputs'!M:M,0))*G852)+L852+N852,IF($B$3="RG&amp;E",(INDEX('BCA Inputs'!$AX$14:$AX$54,MATCH(I852,'BCA Inputs'!$AW$14:$AW$54,0))*P852+INDEX('BCA Inputs'!$AY$14:$AY$54,MATCH(I852,'BCA Inputs'!$AW$14:$AW$54,0))*O852+INDEX('BCA Inputs'!$AZ$14:$AZ$54,MATCH(I852,'BCA Inputs'!$AW$14:$AW$54,0))*Q852+INDEX('BCA Inputs'!$BA$14:$BA$54,MATCH(I852,'BCA Inputs'!$AW$14:$AW$54,0))*F852+INDEX('BCA Inputs'!$BB$14:$BB$54,MATCH(I852,'BCA Inputs'!$AW$14:$AW$54,0))*G852)+L852+N852,"")),"")</f>
        <v/>
      </c>
      <c r="U852" s="234" t="str">
        <f t="shared" si="121"/>
        <v/>
      </c>
      <c r="V852" s="234" t="str">
        <f t="shared" si="122"/>
        <v/>
      </c>
      <c r="W852" s="234" t="str">
        <f t="shared" si="123"/>
        <v/>
      </c>
      <c r="Y852" s="235" t="str">
        <f t="shared" si="124"/>
        <v/>
      </c>
      <c r="Z852" s="236" t="str">
        <f>IFERROR(IF($B$3="NYSEG",INDEX('BCA Inputs'!$X$14:$X$54,MATCH(I852,'BCA Inputs'!$M$14:$M$54,0))*P852+INDEX('BCA Inputs'!$Y$14:$Y$54,MATCH(I852,'BCA Inputs'!$M$14:$M$54,0))*O852+INDEX('BCA Inputs'!$Z$14:$Z$54,MATCH(I852,'BCA Inputs'!$M$14:$M$54,0))*Q852+INDEX('BCA Inputs'!$AA$14:$AA$54,MATCH(I852,'BCA Inputs'!$M$14:$M$54,0))*F852+INDEX('BCA Inputs'!$AB$14:$AB$54,MATCH(I852,'BCA Inputs'!$M$14:$M$54,0))*G852,IF($B$3="RG&amp;E",INDEX('BCA Inputs'!$BG$14:$BG$54,MATCH(I852,'BCA Inputs'!$AW$14:$AW$54,0))*P852+INDEX('BCA Inputs'!$BH$14:$BH$54,MATCH(I852,'BCA Inputs'!$AW$14:$AW$54,0))*O852+INDEX('BCA Inputs'!$BI$14:$BI$54,MATCH(I852,'BCA Inputs'!$AW$14:$AW$54,0))*Q852+INDEX('BCA Inputs'!$BJ$14:$BJ$54,MATCH(I852,'BCA Inputs'!$AW$14:$AW$54,0))*F852+INDEX('BCA Inputs'!$BK$14:$BK$54,MATCH(I852,'BCA Inputs'!$AW$14:$AW$54,0))*G852,"")),"")</f>
        <v/>
      </c>
      <c r="AA852" s="237" t="str">
        <f t="shared" si="125"/>
        <v/>
      </c>
      <c r="AC852" s="238" t="str">
        <f>IFERROR((K852+R852)+IF($B$3="NYSEG",INDEX('BCA Inputs'!$AI$14:$AI$54,MATCH(I852,'BCA Inputs'!$M$14:$M$54,0))*P852+INDEX('BCA Inputs'!$AJ$14:$AJ$54,MATCH(I852,'BCA Inputs'!$M$14:$M$54,0))*Q852,IF($B$3="RG&amp;E",INDEX('BCA Inputs'!$BR$14:$BR$54,MATCH(I852,'BCA Inputs'!$AW$14:$AW$54,0))*P852+INDEX('BCA Inputs'!$BS$14:$BS$54,MATCH(I852,'BCA Inputs'!$AW$14:$AW$54,0))*Q852,"")),"")</f>
        <v/>
      </c>
      <c r="AD852" s="181" t="str">
        <f>IFERROR(IF($B$3="NYSEG",INDEX('BCA Inputs'!$AD$14:$AD$54,MATCH(I852,'BCA Inputs'!$M$14:$M$54,0))*P852+INDEX('BCA Inputs'!$AE$14:$AE$54,MATCH(I852,'BCA Inputs'!$M$14:$M$54,0))*O852+INDEX('BCA Inputs'!$AF$14:$AF$54,MATCH(I852,'BCA Inputs'!$M$14:$M$54,0))*Q852+INDEX('BCA Inputs'!$AG$14:$AG$54,MATCH(I852,'BCA Inputs'!$M$14:$M$54,0))*F852+INDEX('BCA Inputs'!$AH$14:$AH$54,MATCH(I852,'BCA Inputs'!$M$14:$M$54,0))*G852,IF($B$3="RG&amp;E",INDEX('BCA Inputs'!$BM$14:$BM$54,MATCH(I852,'BCA Inputs'!$AW$14:$AW$54,0))*P852+INDEX('BCA Inputs'!$BN$14:$BN$54,MATCH(I852,'BCA Inputs'!$AW$14:$AW$54,0))*O852+INDEX('BCA Inputs'!$BO$14:$BO$54,MATCH(I852,'BCA Inputs'!$AW$14:$AW$54,0))*Q852+INDEX('BCA Inputs'!$BP$14:$BP$54,MATCH(I852,'BCA Inputs'!$AW$14:$AW$54,0))*F852+INDEX('BCA Inputs'!$BQ$14:$BQ$54,MATCH(I852,'BCA Inputs'!$AW$14:$AW$54,0))*G852,"")),"")</f>
        <v/>
      </c>
      <c r="AE852" s="237" t="str">
        <f t="shared" si="126"/>
        <v/>
      </c>
      <c r="AF852" s="198">
        <f t="shared" si="128"/>
        <v>0</v>
      </c>
      <c r="AG852" s="239">
        <f t="shared" si="129"/>
        <v>0</v>
      </c>
    </row>
    <row r="853" spans="1:33">
      <c r="A853" s="228"/>
      <c r="B853" s="176"/>
      <c r="C853" s="229"/>
      <c r="D853" s="230"/>
      <c r="E853" s="230"/>
      <c r="F853" s="230"/>
      <c r="G853" s="230"/>
      <c r="H853" s="231"/>
      <c r="I853" s="231"/>
      <c r="J853" s="232"/>
      <c r="K853" s="232"/>
      <c r="L853" s="232"/>
      <c r="M853" s="181">
        <f t="shared" si="127"/>
        <v>0</v>
      </c>
      <c r="N853" s="181">
        <f>IF(H853="",0,H853*I853*'Avoided Water Savings Cost'!$C$16)</f>
        <v>0</v>
      </c>
      <c r="O853" s="545">
        <f>IF(C853="",0,IF($B$3="NYSEG",C853/(1-'Avoided Electric Costs 2020'!$W$21),IF($B$3="RG&amp;E",C853/(1-'Avoided Electric Costs 2020'!$X$21),"")))</f>
        <v>0</v>
      </c>
      <c r="P853" s="546">
        <f>IF(D853="",0,IF($B$3="NYSEG",D853/(1-'Avoided Electric Costs 2020'!$W$21),IF($B$3="RG&amp;E",D853/(1-'Avoided Electric Costs 2020'!$X$21),"")))</f>
        <v>0</v>
      </c>
      <c r="Q853" s="546">
        <f>IF(E853="",0,IF($B$3="NYSEG",E853/(1-'Avoided Natural Gas Costs 2020'!$J$34),IF($B$3="RG&amp;E",E853/(1-'Avoided Natural Gas Costs 2020'!$K$34),"")))</f>
        <v>0</v>
      </c>
      <c r="R853" s="233" t="str">
        <f>IFERROR(IF(P853*'BCA Inputs'!$C$1+Q853*'BCA Inputs'!$C$2+F853*'BCA Inputs'!$C$2+G853*'BCA Inputs'!$C$2=0,"",P853*'BCA Inputs'!$C$1+Q853*'BCA Inputs'!$C$2+F853*'BCA Inputs'!$C$2+G853*'BCA Inputs'!$C$2),"")</f>
        <v/>
      </c>
      <c r="S853" s="181" t="str">
        <f t="shared" si="120"/>
        <v/>
      </c>
      <c r="T853" s="181" t="str">
        <f>IFERROR(IF($B$3="NYSEG",(INDEX('BCA Inputs'!$N$14:$N$54,MATCH(I853,'BCA Inputs'!$M$14:$M$54,0))*P853+INDEX('BCA Inputs'!$O$14:$O$54,MATCH(I853,'BCA Inputs'!$M$14:$M$54,0))*O853+INDEX('BCA Inputs'!P:P,MATCH(I853,'BCA Inputs'!M:M,0))*Q853+INDEX('BCA Inputs'!Q:Q,MATCH(I853,'BCA Inputs'!M:M,0))*F853+INDEX('BCA Inputs'!R:R,MATCH(I853,'BCA Inputs'!M:M,0))*G853)+L853+N853,IF($B$3="RG&amp;E",(INDEX('BCA Inputs'!$AX$14:$AX$54,MATCH(I853,'BCA Inputs'!$AW$14:$AW$54,0))*P853+INDEX('BCA Inputs'!$AY$14:$AY$54,MATCH(I853,'BCA Inputs'!$AW$14:$AW$54,0))*O853+INDEX('BCA Inputs'!$AZ$14:$AZ$54,MATCH(I853,'BCA Inputs'!$AW$14:$AW$54,0))*Q853+INDEX('BCA Inputs'!$BA$14:$BA$54,MATCH(I853,'BCA Inputs'!$AW$14:$AW$54,0))*F853+INDEX('BCA Inputs'!$BB$14:$BB$54,MATCH(I853,'BCA Inputs'!$AW$14:$AW$54,0))*G853)+L853+N853,"")),"")</f>
        <v/>
      </c>
      <c r="U853" s="234" t="str">
        <f t="shared" si="121"/>
        <v/>
      </c>
      <c r="V853" s="234" t="str">
        <f t="shared" si="122"/>
        <v/>
      </c>
      <c r="W853" s="234" t="str">
        <f t="shared" si="123"/>
        <v/>
      </c>
      <c r="Y853" s="235" t="str">
        <f t="shared" si="124"/>
        <v/>
      </c>
      <c r="Z853" s="236" t="str">
        <f>IFERROR(IF($B$3="NYSEG",INDEX('BCA Inputs'!$X$14:$X$54,MATCH(I853,'BCA Inputs'!$M$14:$M$54,0))*P853+INDEX('BCA Inputs'!$Y$14:$Y$54,MATCH(I853,'BCA Inputs'!$M$14:$M$54,0))*O853+INDEX('BCA Inputs'!$Z$14:$Z$54,MATCH(I853,'BCA Inputs'!$M$14:$M$54,0))*Q853+INDEX('BCA Inputs'!$AA$14:$AA$54,MATCH(I853,'BCA Inputs'!$M$14:$M$54,0))*F853+INDEX('BCA Inputs'!$AB$14:$AB$54,MATCH(I853,'BCA Inputs'!$M$14:$M$54,0))*G853,IF($B$3="RG&amp;E",INDEX('BCA Inputs'!$BG$14:$BG$54,MATCH(I853,'BCA Inputs'!$AW$14:$AW$54,0))*P853+INDEX('BCA Inputs'!$BH$14:$BH$54,MATCH(I853,'BCA Inputs'!$AW$14:$AW$54,0))*O853+INDEX('BCA Inputs'!$BI$14:$BI$54,MATCH(I853,'BCA Inputs'!$AW$14:$AW$54,0))*Q853+INDEX('BCA Inputs'!$BJ$14:$BJ$54,MATCH(I853,'BCA Inputs'!$AW$14:$AW$54,0))*F853+INDEX('BCA Inputs'!$BK$14:$BK$54,MATCH(I853,'BCA Inputs'!$AW$14:$AW$54,0))*G853,"")),"")</f>
        <v/>
      </c>
      <c r="AA853" s="237" t="str">
        <f t="shared" si="125"/>
        <v/>
      </c>
      <c r="AC853" s="238" t="str">
        <f>IFERROR((K853+R853)+IF($B$3="NYSEG",INDEX('BCA Inputs'!$AI$14:$AI$54,MATCH(I853,'BCA Inputs'!$M$14:$M$54,0))*P853+INDEX('BCA Inputs'!$AJ$14:$AJ$54,MATCH(I853,'BCA Inputs'!$M$14:$M$54,0))*Q853,IF($B$3="RG&amp;E",INDEX('BCA Inputs'!$BR$14:$BR$54,MATCH(I853,'BCA Inputs'!$AW$14:$AW$54,0))*P853+INDEX('BCA Inputs'!$BS$14:$BS$54,MATCH(I853,'BCA Inputs'!$AW$14:$AW$54,0))*Q853,"")),"")</f>
        <v/>
      </c>
      <c r="AD853" s="181" t="str">
        <f>IFERROR(IF($B$3="NYSEG",INDEX('BCA Inputs'!$AD$14:$AD$54,MATCH(I853,'BCA Inputs'!$M$14:$M$54,0))*P853+INDEX('BCA Inputs'!$AE$14:$AE$54,MATCH(I853,'BCA Inputs'!$M$14:$M$54,0))*O853+INDEX('BCA Inputs'!$AF$14:$AF$54,MATCH(I853,'BCA Inputs'!$M$14:$M$54,0))*Q853+INDEX('BCA Inputs'!$AG$14:$AG$54,MATCH(I853,'BCA Inputs'!$M$14:$M$54,0))*F853+INDEX('BCA Inputs'!$AH$14:$AH$54,MATCH(I853,'BCA Inputs'!$M$14:$M$54,0))*G853,IF($B$3="RG&amp;E",INDEX('BCA Inputs'!$BM$14:$BM$54,MATCH(I853,'BCA Inputs'!$AW$14:$AW$54,0))*P853+INDEX('BCA Inputs'!$BN$14:$BN$54,MATCH(I853,'BCA Inputs'!$AW$14:$AW$54,0))*O853+INDEX('BCA Inputs'!$BO$14:$BO$54,MATCH(I853,'BCA Inputs'!$AW$14:$AW$54,0))*Q853+INDEX('BCA Inputs'!$BP$14:$BP$54,MATCH(I853,'BCA Inputs'!$AW$14:$AW$54,0))*F853+INDEX('BCA Inputs'!$BQ$14:$BQ$54,MATCH(I853,'BCA Inputs'!$AW$14:$AW$54,0))*G853,"")),"")</f>
        <v/>
      </c>
      <c r="AE853" s="237" t="str">
        <f t="shared" si="126"/>
        <v/>
      </c>
      <c r="AF853" s="198">
        <f t="shared" si="128"/>
        <v>0</v>
      </c>
      <c r="AG853" s="239">
        <f t="shared" si="129"/>
        <v>0</v>
      </c>
    </row>
    <row r="854" spans="1:33">
      <c r="A854" s="228"/>
      <c r="B854" s="176"/>
      <c r="C854" s="229"/>
      <c r="D854" s="230"/>
      <c r="E854" s="230"/>
      <c r="F854" s="230"/>
      <c r="G854" s="230"/>
      <c r="H854" s="231"/>
      <c r="I854" s="231"/>
      <c r="J854" s="232"/>
      <c r="K854" s="232"/>
      <c r="L854" s="232"/>
      <c r="M854" s="181">
        <f t="shared" si="127"/>
        <v>0</v>
      </c>
      <c r="N854" s="181">
        <f>IF(H854="",0,H854*I854*'Avoided Water Savings Cost'!$C$16)</f>
        <v>0</v>
      </c>
      <c r="O854" s="545">
        <f>IF(C854="",0,IF($B$3="NYSEG",C854/(1-'Avoided Electric Costs 2020'!$W$21),IF($B$3="RG&amp;E",C854/(1-'Avoided Electric Costs 2020'!$X$21),"")))</f>
        <v>0</v>
      </c>
      <c r="P854" s="546">
        <f>IF(D854="",0,IF($B$3="NYSEG",D854/(1-'Avoided Electric Costs 2020'!$W$21),IF($B$3="RG&amp;E",D854/(1-'Avoided Electric Costs 2020'!$X$21),"")))</f>
        <v>0</v>
      </c>
      <c r="Q854" s="546">
        <f>IF(E854="",0,IF($B$3="NYSEG",E854/(1-'Avoided Natural Gas Costs 2020'!$J$34),IF($B$3="RG&amp;E",E854/(1-'Avoided Natural Gas Costs 2020'!$K$34),"")))</f>
        <v>0</v>
      </c>
      <c r="R854" s="233" t="str">
        <f>IFERROR(IF(P854*'BCA Inputs'!$C$1+Q854*'BCA Inputs'!$C$2+F854*'BCA Inputs'!$C$2+G854*'BCA Inputs'!$C$2=0,"",P854*'BCA Inputs'!$C$1+Q854*'BCA Inputs'!$C$2+F854*'BCA Inputs'!$C$2+G854*'BCA Inputs'!$C$2),"")</f>
        <v/>
      </c>
      <c r="S854" s="181" t="str">
        <f t="shared" si="120"/>
        <v/>
      </c>
      <c r="T854" s="181" t="str">
        <f>IFERROR(IF($B$3="NYSEG",(INDEX('BCA Inputs'!$N$14:$N$54,MATCH(I854,'BCA Inputs'!$M$14:$M$54,0))*P854+INDEX('BCA Inputs'!$O$14:$O$54,MATCH(I854,'BCA Inputs'!$M$14:$M$54,0))*O854+INDEX('BCA Inputs'!P:P,MATCH(I854,'BCA Inputs'!M:M,0))*Q854+INDEX('BCA Inputs'!Q:Q,MATCH(I854,'BCA Inputs'!M:M,0))*F854+INDEX('BCA Inputs'!R:R,MATCH(I854,'BCA Inputs'!M:M,0))*G854)+L854+N854,IF($B$3="RG&amp;E",(INDEX('BCA Inputs'!$AX$14:$AX$54,MATCH(I854,'BCA Inputs'!$AW$14:$AW$54,0))*P854+INDEX('BCA Inputs'!$AY$14:$AY$54,MATCH(I854,'BCA Inputs'!$AW$14:$AW$54,0))*O854+INDEX('BCA Inputs'!$AZ$14:$AZ$54,MATCH(I854,'BCA Inputs'!$AW$14:$AW$54,0))*Q854+INDEX('BCA Inputs'!$BA$14:$BA$54,MATCH(I854,'BCA Inputs'!$AW$14:$AW$54,0))*F854+INDEX('BCA Inputs'!$BB$14:$BB$54,MATCH(I854,'BCA Inputs'!$AW$14:$AW$54,0))*G854)+L854+N854,"")),"")</f>
        <v/>
      </c>
      <c r="U854" s="234" t="str">
        <f t="shared" si="121"/>
        <v/>
      </c>
      <c r="V854" s="234" t="str">
        <f t="shared" si="122"/>
        <v/>
      </c>
      <c r="W854" s="234" t="str">
        <f t="shared" si="123"/>
        <v/>
      </c>
      <c r="Y854" s="235" t="str">
        <f t="shared" si="124"/>
        <v/>
      </c>
      <c r="Z854" s="236" t="str">
        <f>IFERROR(IF($B$3="NYSEG",INDEX('BCA Inputs'!$X$14:$X$54,MATCH(I854,'BCA Inputs'!$M$14:$M$54,0))*P854+INDEX('BCA Inputs'!$Y$14:$Y$54,MATCH(I854,'BCA Inputs'!$M$14:$M$54,0))*O854+INDEX('BCA Inputs'!$Z$14:$Z$54,MATCH(I854,'BCA Inputs'!$M$14:$M$54,0))*Q854+INDEX('BCA Inputs'!$AA$14:$AA$54,MATCH(I854,'BCA Inputs'!$M$14:$M$54,0))*F854+INDEX('BCA Inputs'!$AB$14:$AB$54,MATCH(I854,'BCA Inputs'!$M$14:$M$54,0))*G854,IF($B$3="RG&amp;E",INDEX('BCA Inputs'!$BG$14:$BG$54,MATCH(I854,'BCA Inputs'!$AW$14:$AW$54,0))*P854+INDEX('BCA Inputs'!$BH$14:$BH$54,MATCH(I854,'BCA Inputs'!$AW$14:$AW$54,0))*O854+INDEX('BCA Inputs'!$BI$14:$BI$54,MATCH(I854,'BCA Inputs'!$AW$14:$AW$54,0))*Q854+INDEX('BCA Inputs'!$BJ$14:$BJ$54,MATCH(I854,'BCA Inputs'!$AW$14:$AW$54,0))*F854+INDEX('BCA Inputs'!$BK$14:$BK$54,MATCH(I854,'BCA Inputs'!$AW$14:$AW$54,0))*G854,"")),"")</f>
        <v/>
      </c>
      <c r="AA854" s="237" t="str">
        <f t="shared" si="125"/>
        <v/>
      </c>
      <c r="AC854" s="238" t="str">
        <f>IFERROR((K854+R854)+IF($B$3="NYSEG",INDEX('BCA Inputs'!$AI$14:$AI$54,MATCH(I854,'BCA Inputs'!$M$14:$M$54,0))*P854+INDEX('BCA Inputs'!$AJ$14:$AJ$54,MATCH(I854,'BCA Inputs'!$M$14:$M$54,0))*Q854,IF($B$3="RG&amp;E",INDEX('BCA Inputs'!$BR$14:$BR$54,MATCH(I854,'BCA Inputs'!$AW$14:$AW$54,0))*P854+INDEX('BCA Inputs'!$BS$14:$BS$54,MATCH(I854,'BCA Inputs'!$AW$14:$AW$54,0))*Q854,"")),"")</f>
        <v/>
      </c>
      <c r="AD854" s="181" t="str">
        <f>IFERROR(IF($B$3="NYSEG",INDEX('BCA Inputs'!$AD$14:$AD$54,MATCH(I854,'BCA Inputs'!$M$14:$M$54,0))*P854+INDEX('BCA Inputs'!$AE$14:$AE$54,MATCH(I854,'BCA Inputs'!$M$14:$M$54,0))*O854+INDEX('BCA Inputs'!$AF$14:$AF$54,MATCH(I854,'BCA Inputs'!$M$14:$M$54,0))*Q854+INDEX('BCA Inputs'!$AG$14:$AG$54,MATCH(I854,'BCA Inputs'!$M$14:$M$54,0))*F854+INDEX('BCA Inputs'!$AH$14:$AH$54,MATCH(I854,'BCA Inputs'!$M$14:$M$54,0))*G854,IF($B$3="RG&amp;E",INDEX('BCA Inputs'!$BM$14:$BM$54,MATCH(I854,'BCA Inputs'!$AW$14:$AW$54,0))*P854+INDEX('BCA Inputs'!$BN$14:$BN$54,MATCH(I854,'BCA Inputs'!$AW$14:$AW$54,0))*O854+INDEX('BCA Inputs'!$BO$14:$BO$54,MATCH(I854,'BCA Inputs'!$AW$14:$AW$54,0))*Q854+INDEX('BCA Inputs'!$BP$14:$BP$54,MATCH(I854,'BCA Inputs'!$AW$14:$AW$54,0))*F854+INDEX('BCA Inputs'!$BQ$14:$BQ$54,MATCH(I854,'BCA Inputs'!$AW$14:$AW$54,0))*G854,"")),"")</f>
        <v/>
      </c>
      <c r="AE854" s="237" t="str">
        <f t="shared" si="126"/>
        <v/>
      </c>
      <c r="AF854" s="198">
        <f t="shared" si="128"/>
        <v>0</v>
      </c>
      <c r="AG854" s="239">
        <f t="shared" si="129"/>
        <v>0</v>
      </c>
    </row>
    <row r="855" spans="1:33">
      <c r="A855" s="228"/>
      <c r="B855" s="176"/>
      <c r="C855" s="229"/>
      <c r="D855" s="230"/>
      <c r="E855" s="230"/>
      <c r="F855" s="230"/>
      <c r="G855" s="230"/>
      <c r="H855" s="231"/>
      <c r="I855" s="231"/>
      <c r="J855" s="232"/>
      <c r="K855" s="232"/>
      <c r="L855" s="232"/>
      <c r="M855" s="181">
        <f t="shared" si="127"/>
        <v>0</v>
      </c>
      <c r="N855" s="181">
        <f>IF(H855="",0,H855*I855*'Avoided Water Savings Cost'!$C$16)</f>
        <v>0</v>
      </c>
      <c r="O855" s="545">
        <f>IF(C855="",0,IF($B$3="NYSEG",C855/(1-'Avoided Electric Costs 2020'!$W$21),IF($B$3="RG&amp;E",C855/(1-'Avoided Electric Costs 2020'!$X$21),"")))</f>
        <v>0</v>
      </c>
      <c r="P855" s="546">
        <f>IF(D855="",0,IF($B$3="NYSEG",D855/(1-'Avoided Electric Costs 2020'!$W$21),IF($B$3="RG&amp;E",D855/(1-'Avoided Electric Costs 2020'!$X$21),"")))</f>
        <v>0</v>
      </c>
      <c r="Q855" s="546">
        <f>IF(E855="",0,IF($B$3="NYSEG",E855/(1-'Avoided Natural Gas Costs 2020'!$J$34),IF($B$3="RG&amp;E",E855/(1-'Avoided Natural Gas Costs 2020'!$K$34),"")))</f>
        <v>0</v>
      </c>
      <c r="R855" s="233" t="str">
        <f>IFERROR(IF(P855*'BCA Inputs'!$C$1+Q855*'BCA Inputs'!$C$2+F855*'BCA Inputs'!$C$2+G855*'BCA Inputs'!$C$2=0,"",P855*'BCA Inputs'!$C$1+Q855*'BCA Inputs'!$C$2+F855*'BCA Inputs'!$C$2+G855*'BCA Inputs'!$C$2),"")</f>
        <v/>
      </c>
      <c r="S855" s="181" t="str">
        <f t="shared" ref="S855:S918" si="130">IFERROR(IF(J855+R855=0,"",J855+R855),"")</f>
        <v/>
      </c>
      <c r="T855" s="181" t="str">
        <f>IFERROR(IF($B$3="NYSEG",(INDEX('BCA Inputs'!$N$14:$N$54,MATCH(I855,'BCA Inputs'!$M$14:$M$54,0))*P855+INDEX('BCA Inputs'!$O$14:$O$54,MATCH(I855,'BCA Inputs'!$M$14:$M$54,0))*O855+INDEX('BCA Inputs'!P:P,MATCH(I855,'BCA Inputs'!M:M,0))*Q855+INDEX('BCA Inputs'!Q:Q,MATCH(I855,'BCA Inputs'!M:M,0))*F855+INDEX('BCA Inputs'!R:R,MATCH(I855,'BCA Inputs'!M:M,0))*G855)+L855+N855,IF($B$3="RG&amp;E",(INDEX('BCA Inputs'!$AX$14:$AX$54,MATCH(I855,'BCA Inputs'!$AW$14:$AW$54,0))*P855+INDEX('BCA Inputs'!$AY$14:$AY$54,MATCH(I855,'BCA Inputs'!$AW$14:$AW$54,0))*O855+INDEX('BCA Inputs'!$AZ$14:$AZ$54,MATCH(I855,'BCA Inputs'!$AW$14:$AW$54,0))*Q855+INDEX('BCA Inputs'!$BA$14:$BA$54,MATCH(I855,'BCA Inputs'!$AW$14:$AW$54,0))*F855+INDEX('BCA Inputs'!$BB$14:$BB$54,MATCH(I855,'BCA Inputs'!$AW$14:$AW$54,0))*G855)+L855+N855,"")),"")</f>
        <v/>
      </c>
      <c r="U855" s="234" t="str">
        <f t="shared" ref="U855:U918" si="131">IFERROR(T855/S855,"")</f>
        <v/>
      </c>
      <c r="V855" s="234" t="str">
        <f t="shared" ref="V855:V918" si="132">IFERROR(J855/(D855*$B$6+E855*$B$7+F855*$B$7+G855*$B$7+M855+N855/I855),"")</f>
        <v/>
      </c>
      <c r="W855" s="234" t="str">
        <f t="shared" ref="W855:W918" si="133">IFERROR((J855-K855)/(D855*$B$6+E855*$B$7+F855*$B$7+G855*$B$7+M855+N855/I855),"")</f>
        <v/>
      </c>
      <c r="Y855" s="235" t="str">
        <f t="shared" ref="Y855:Y918" si="134">IFERROR(K855+R855,"")</f>
        <v/>
      </c>
      <c r="Z855" s="236" t="str">
        <f>IFERROR(IF($B$3="NYSEG",INDEX('BCA Inputs'!$X$14:$X$54,MATCH(I855,'BCA Inputs'!$M$14:$M$54,0))*P855+INDEX('BCA Inputs'!$Y$14:$Y$54,MATCH(I855,'BCA Inputs'!$M$14:$M$54,0))*O855+INDEX('BCA Inputs'!$Z$14:$Z$54,MATCH(I855,'BCA Inputs'!$M$14:$M$54,0))*Q855+INDEX('BCA Inputs'!$AA$14:$AA$54,MATCH(I855,'BCA Inputs'!$M$14:$M$54,0))*F855+INDEX('BCA Inputs'!$AB$14:$AB$54,MATCH(I855,'BCA Inputs'!$M$14:$M$54,0))*G855,IF($B$3="RG&amp;E",INDEX('BCA Inputs'!$BG$14:$BG$54,MATCH(I855,'BCA Inputs'!$AW$14:$AW$54,0))*P855+INDEX('BCA Inputs'!$BH$14:$BH$54,MATCH(I855,'BCA Inputs'!$AW$14:$AW$54,0))*O855+INDEX('BCA Inputs'!$BI$14:$BI$54,MATCH(I855,'BCA Inputs'!$AW$14:$AW$54,0))*Q855+INDEX('BCA Inputs'!$BJ$14:$BJ$54,MATCH(I855,'BCA Inputs'!$AW$14:$AW$54,0))*F855+INDEX('BCA Inputs'!$BK$14:$BK$54,MATCH(I855,'BCA Inputs'!$AW$14:$AW$54,0))*G855,"")),"")</f>
        <v/>
      </c>
      <c r="AA855" s="237" t="str">
        <f t="shared" ref="AA855:AA918" si="135">IFERROR(Z855/Y855,"")</f>
        <v/>
      </c>
      <c r="AC855" s="238" t="str">
        <f>IFERROR((K855+R855)+IF($B$3="NYSEG",INDEX('BCA Inputs'!$AI$14:$AI$54,MATCH(I855,'BCA Inputs'!$M$14:$M$54,0))*P855+INDEX('BCA Inputs'!$AJ$14:$AJ$54,MATCH(I855,'BCA Inputs'!$M$14:$M$54,0))*Q855,IF($B$3="RG&amp;E",INDEX('BCA Inputs'!$BR$14:$BR$54,MATCH(I855,'BCA Inputs'!$AW$14:$AW$54,0))*P855+INDEX('BCA Inputs'!$BS$14:$BS$54,MATCH(I855,'BCA Inputs'!$AW$14:$AW$54,0))*Q855,"")),"")</f>
        <v/>
      </c>
      <c r="AD855" s="181" t="str">
        <f>IFERROR(IF($B$3="NYSEG",INDEX('BCA Inputs'!$AD$14:$AD$54,MATCH(I855,'BCA Inputs'!$M$14:$M$54,0))*P855+INDEX('BCA Inputs'!$AE$14:$AE$54,MATCH(I855,'BCA Inputs'!$M$14:$M$54,0))*O855+INDEX('BCA Inputs'!$AF$14:$AF$54,MATCH(I855,'BCA Inputs'!$M$14:$M$54,0))*Q855+INDEX('BCA Inputs'!$AG$14:$AG$54,MATCH(I855,'BCA Inputs'!$M$14:$M$54,0))*F855+INDEX('BCA Inputs'!$AH$14:$AH$54,MATCH(I855,'BCA Inputs'!$M$14:$M$54,0))*G855,IF($B$3="RG&amp;E",INDEX('BCA Inputs'!$BM$14:$BM$54,MATCH(I855,'BCA Inputs'!$AW$14:$AW$54,0))*P855+INDEX('BCA Inputs'!$BN$14:$BN$54,MATCH(I855,'BCA Inputs'!$AW$14:$AW$54,0))*O855+INDEX('BCA Inputs'!$BO$14:$BO$54,MATCH(I855,'BCA Inputs'!$AW$14:$AW$54,0))*Q855+INDEX('BCA Inputs'!$BP$14:$BP$54,MATCH(I855,'BCA Inputs'!$AW$14:$AW$54,0))*F855+INDEX('BCA Inputs'!$BQ$14:$BQ$54,MATCH(I855,'BCA Inputs'!$AW$14:$AW$54,0))*G855,"")),"")</f>
        <v/>
      </c>
      <c r="AE855" s="237" t="str">
        <f t="shared" ref="AE855:AE918" si="136">IFERROR(AD855/AC855,"")</f>
        <v/>
      </c>
      <c r="AF855" s="198">
        <f t="shared" si="128"/>
        <v>0</v>
      </c>
      <c r="AG855" s="239">
        <f t="shared" si="129"/>
        <v>0</v>
      </c>
    </row>
    <row r="856" spans="1:33">
      <c r="A856" s="228"/>
      <c r="B856" s="176"/>
      <c r="C856" s="229"/>
      <c r="D856" s="230"/>
      <c r="E856" s="230"/>
      <c r="F856" s="230"/>
      <c r="G856" s="230"/>
      <c r="H856" s="231"/>
      <c r="I856" s="231"/>
      <c r="J856" s="232"/>
      <c r="K856" s="232"/>
      <c r="L856" s="232"/>
      <c r="M856" s="181">
        <f t="shared" ref="M856:M919" si="137">IF(L856="",0,L856/I856)</f>
        <v>0</v>
      </c>
      <c r="N856" s="181">
        <f>IF(H856="",0,H856*I856*'Avoided Water Savings Cost'!$C$16)</f>
        <v>0</v>
      </c>
      <c r="O856" s="545">
        <f>IF(C856="",0,IF($B$3="NYSEG",C856/(1-'Avoided Electric Costs 2020'!$W$21),IF($B$3="RG&amp;E",C856/(1-'Avoided Electric Costs 2020'!$X$21),"")))</f>
        <v>0</v>
      </c>
      <c r="P856" s="546">
        <f>IF(D856="",0,IF($B$3="NYSEG",D856/(1-'Avoided Electric Costs 2020'!$W$21),IF($B$3="RG&amp;E",D856/(1-'Avoided Electric Costs 2020'!$X$21),"")))</f>
        <v>0</v>
      </c>
      <c r="Q856" s="546">
        <f>IF(E856="",0,IF($B$3="NYSEG",E856/(1-'Avoided Natural Gas Costs 2020'!$J$34),IF($B$3="RG&amp;E",E856/(1-'Avoided Natural Gas Costs 2020'!$K$34),"")))</f>
        <v>0</v>
      </c>
      <c r="R856" s="233" t="str">
        <f>IFERROR(IF(P856*'BCA Inputs'!$C$1+Q856*'BCA Inputs'!$C$2+F856*'BCA Inputs'!$C$2+G856*'BCA Inputs'!$C$2=0,"",P856*'BCA Inputs'!$C$1+Q856*'BCA Inputs'!$C$2+F856*'BCA Inputs'!$C$2+G856*'BCA Inputs'!$C$2),"")</f>
        <v/>
      </c>
      <c r="S856" s="181" t="str">
        <f t="shared" si="130"/>
        <v/>
      </c>
      <c r="T856" s="181" t="str">
        <f>IFERROR(IF($B$3="NYSEG",(INDEX('BCA Inputs'!$N$14:$N$54,MATCH(I856,'BCA Inputs'!$M$14:$M$54,0))*P856+INDEX('BCA Inputs'!$O$14:$O$54,MATCH(I856,'BCA Inputs'!$M$14:$M$54,0))*O856+INDEX('BCA Inputs'!P:P,MATCH(I856,'BCA Inputs'!M:M,0))*Q856+INDEX('BCA Inputs'!Q:Q,MATCH(I856,'BCA Inputs'!M:M,0))*F856+INDEX('BCA Inputs'!R:R,MATCH(I856,'BCA Inputs'!M:M,0))*G856)+L856+N856,IF($B$3="RG&amp;E",(INDEX('BCA Inputs'!$AX$14:$AX$54,MATCH(I856,'BCA Inputs'!$AW$14:$AW$54,0))*P856+INDEX('BCA Inputs'!$AY$14:$AY$54,MATCH(I856,'BCA Inputs'!$AW$14:$AW$54,0))*O856+INDEX('BCA Inputs'!$AZ$14:$AZ$54,MATCH(I856,'BCA Inputs'!$AW$14:$AW$54,0))*Q856+INDEX('BCA Inputs'!$BA$14:$BA$54,MATCH(I856,'BCA Inputs'!$AW$14:$AW$54,0))*F856+INDEX('BCA Inputs'!$BB$14:$BB$54,MATCH(I856,'BCA Inputs'!$AW$14:$AW$54,0))*G856)+L856+N856,"")),"")</f>
        <v/>
      </c>
      <c r="U856" s="234" t="str">
        <f t="shared" si="131"/>
        <v/>
      </c>
      <c r="V856" s="234" t="str">
        <f t="shared" si="132"/>
        <v/>
      </c>
      <c r="W856" s="234" t="str">
        <f t="shared" si="133"/>
        <v/>
      </c>
      <c r="Y856" s="235" t="str">
        <f t="shared" si="134"/>
        <v/>
      </c>
      <c r="Z856" s="236" t="str">
        <f>IFERROR(IF($B$3="NYSEG",INDEX('BCA Inputs'!$X$14:$X$54,MATCH(I856,'BCA Inputs'!$M$14:$M$54,0))*P856+INDEX('BCA Inputs'!$Y$14:$Y$54,MATCH(I856,'BCA Inputs'!$M$14:$M$54,0))*O856+INDEX('BCA Inputs'!$Z$14:$Z$54,MATCH(I856,'BCA Inputs'!$M$14:$M$54,0))*Q856+INDEX('BCA Inputs'!$AA$14:$AA$54,MATCH(I856,'BCA Inputs'!$M$14:$M$54,0))*F856+INDEX('BCA Inputs'!$AB$14:$AB$54,MATCH(I856,'BCA Inputs'!$M$14:$M$54,0))*G856,IF($B$3="RG&amp;E",INDEX('BCA Inputs'!$BG$14:$BG$54,MATCH(I856,'BCA Inputs'!$AW$14:$AW$54,0))*P856+INDEX('BCA Inputs'!$BH$14:$BH$54,MATCH(I856,'BCA Inputs'!$AW$14:$AW$54,0))*O856+INDEX('BCA Inputs'!$BI$14:$BI$54,MATCH(I856,'BCA Inputs'!$AW$14:$AW$54,0))*Q856+INDEX('BCA Inputs'!$BJ$14:$BJ$54,MATCH(I856,'BCA Inputs'!$AW$14:$AW$54,0))*F856+INDEX('BCA Inputs'!$BK$14:$BK$54,MATCH(I856,'BCA Inputs'!$AW$14:$AW$54,0))*G856,"")),"")</f>
        <v/>
      </c>
      <c r="AA856" s="237" t="str">
        <f t="shared" si="135"/>
        <v/>
      </c>
      <c r="AC856" s="238" t="str">
        <f>IFERROR((K856+R856)+IF($B$3="NYSEG",INDEX('BCA Inputs'!$AI$14:$AI$54,MATCH(I856,'BCA Inputs'!$M$14:$M$54,0))*P856+INDEX('BCA Inputs'!$AJ$14:$AJ$54,MATCH(I856,'BCA Inputs'!$M$14:$M$54,0))*Q856,IF($B$3="RG&amp;E",INDEX('BCA Inputs'!$BR$14:$BR$54,MATCH(I856,'BCA Inputs'!$AW$14:$AW$54,0))*P856+INDEX('BCA Inputs'!$BS$14:$BS$54,MATCH(I856,'BCA Inputs'!$AW$14:$AW$54,0))*Q856,"")),"")</f>
        <v/>
      </c>
      <c r="AD856" s="181" t="str">
        <f>IFERROR(IF($B$3="NYSEG",INDEX('BCA Inputs'!$AD$14:$AD$54,MATCH(I856,'BCA Inputs'!$M$14:$M$54,0))*P856+INDEX('BCA Inputs'!$AE$14:$AE$54,MATCH(I856,'BCA Inputs'!$M$14:$M$54,0))*O856+INDEX('BCA Inputs'!$AF$14:$AF$54,MATCH(I856,'BCA Inputs'!$M$14:$M$54,0))*Q856+INDEX('BCA Inputs'!$AG$14:$AG$54,MATCH(I856,'BCA Inputs'!$M$14:$M$54,0))*F856+INDEX('BCA Inputs'!$AH$14:$AH$54,MATCH(I856,'BCA Inputs'!$M$14:$M$54,0))*G856,IF($B$3="RG&amp;E",INDEX('BCA Inputs'!$BM$14:$BM$54,MATCH(I856,'BCA Inputs'!$AW$14:$AW$54,0))*P856+INDEX('BCA Inputs'!$BN$14:$BN$54,MATCH(I856,'BCA Inputs'!$AW$14:$AW$54,0))*O856+INDEX('BCA Inputs'!$BO$14:$BO$54,MATCH(I856,'BCA Inputs'!$AW$14:$AW$54,0))*Q856+INDEX('BCA Inputs'!$BP$14:$BP$54,MATCH(I856,'BCA Inputs'!$AW$14:$AW$54,0))*F856+INDEX('BCA Inputs'!$BQ$14:$BQ$54,MATCH(I856,'BCA Inputs'!$AW$14:$AW$54,0))*G856,"")),"")</f>
        <v/>
      </c>
      <c r="AE856" s="237" t="str">
        <f t="shared" si="136"/>
        <v/>
      </c>
      <c r="AF856" s="198">
        <f t="shared" ref="AF856:AF919" si="138">IF(U856&lt;1,1,0)</f>
        <v>0</v>
      </c>
      <c r="AG856" s="239">
        <f t="shared" ref="AG856:AG919" si="139">D856*3412+(E856+F856+G856)*100000</f>
        <v>0</v>
      </c>
    </row>
    <row r="857" spans="1:33">
      <c r="A857" s="228"/>
      <c r="B857" s="176"/>
      <c r="C857" s="229"/>
      <c r="D857" s="230"/>
      <c r="E857" s="230"/>
      <c r="F857" s="230"/>
      <c r="G857" s="230"/>
      <c r="H857" s="231"/>
      <c r="I857" s="231"/>
      <c r="J857" s="232"/>
      <c r="K857" s="232"/>
      <c r="L857" s="232"/>
      <c r="M857" s="181">
        <f t="shared" si="137"/>
        <v>0</v>
      </c>
      <c r="N857" s="181">
        <f>IF(H857="",0,H857*I857*'Avoided Water Savings Cost'!$C$16)</f>
        <v>0</v>
      </c>
      <c r="O857" s="545">
        <f>IF(C857="",0,IF($B$3="NYSEG",C857/(1-'Avoided Electric Costs 2020'!$W$21),IF($B$3="RG&amp;E",C857/(1-'Avoided Electric Costs 2020'!$X$21),"")))</f>
        <v>0</v>
      </c>
      <c r="P857" s="546">
        <f>IF(D857="",0,IF($B$3="NYSEG",D857/(1-'Avoided Electric Costs 2020'!$W$21),IF($B$3="RG&amp;E",D857/(1-'Avoided Electric Costs 2020'!$X$21),"")))</f>
        <v>0</v>
      </c>
      <c r="Q857" s="546">
        <f>IF(E857="",0,IF($B$3="NYSEG",E857/(1-'Avoided Natural Gas Costs 2020'!$J$34),IF($B$3="RG&amp;E",E857/(1-'Avoided Natural Gas Costs 2020'!$K$34),"")))</f>
        <v>0</v>
      </c>
      <c r="R857" s="233" t="str">
        <f>IFERROR(IF(P857*'BCA Inputs'!$C$1+Q857*'BCA Inputs'!$C$2+F857*'BCA Inputs'!$C$2+G857*'BCA Inputs'!$C$2=0,"",P857*'BCA Inputs'!$C$1+Q857*'BCA Inputs'!$C$2+F857*'BCA Inputs'!$C$2+G857*'BCA Inputs'!$C$2),"")</f>
        <v/>
      </c>
      <c r="S857" s="181" t="str">
        <f t="shared" si="130"/>
        <v/>
      </c>
      <c r="T857" s="181" t="str">
        <f>IFERROR(IF($B$3="NYSEG",(INDEX('BCA Inputs'!$N$14:$N$54,MATCH(I857,'BCA Inputs'!$M$14:$M$54,0))*P857+INDEX('BCA Inputs'!$O$14:$O$54,MATCH(I857,'BCA Inputs'!$M$14:$M$54,0))*O857+INDEX('BCA Inputs'!P:P,MATCH(I857,'BCA Inputs'!M:M,0))*Q857+INDEX('BCA Inputs'!Q:Q,MATCH(I857,'BCA Inputs'!M:M,0))*F857+INDEX('BCA Inputs'!R:R,MATCH(I857,'BCA Inputs'!M:M,0))*G857)+L857+N857,IF($B$3="RG&amp;E",(INDEX('BCA Inputs'!$AX$14:$AX$54,MATCH(I857,'BCA Inputs'!$AW$14:$AW$54,0))*P857+INDEX('BCA Inputs'!$AY$14:$AY$54,MATCH(I857,'BCA Inputs'!$AW$14:$AW$54,0))*O857+INDEX('BCA Inputs'!$AZ$14:$AZ$54,MATCH(I857,'BCA Inputs'!$AW$14:$AW$54,0))*Q857+INDEX('BCA Inputs'!$BA$14:$BA$54,MATCH(I857,'BCA Inputs'!$AW$14:$AW$54,0))*F857+INDEX('BCA Inputs'!$BB$14:$BB$54,MATCH(I857,'BCA Inputs'!$AW$14:$AW$54,0))*G857)+L857+N857,"")),"")</f>
        <v/>
      </c>
      <c r="U857" s="234" t="str">
        <f t="shared" si="131"/>
        <v/>
      </c>
      <c r="V857" s="234" t="str">
        <f t="shared" si="132"/>
        <v/>
      </c>
      <c r="W857" s="234" t="str">
        <f t="shared" si="133"/>
        <v/>
      </c>
      <c r="Y857" s="235" t="str">
        <f t="shared" si="134"/>
        <v/>
      </c>
      <c r="Z857" s="236" t="str">
        <f>IFERROR(IF($B$3="NYSEG",INDEX('BCA Inputs'!$X$14:$X$54,MATCH(I857,'BCA Inputs'!$M$14:$M$54,0))*P857+INDEX('BCA Inputs'!$Y$14:$Y$54,MATCH(I857,'BCA Inputs'!$M$14:$M$54,0))*O857+INDEX('BCA Inputs'!$Z$14:$Z$54,MATCH(I857,'BCA Inputs'!$M$14:$M$54,0))*Q857+INDEX('BCA Inputs'!$AA$14:$AA$54,MATCH(I857,'BCA Inputs'!$M$14:$M$54,0))*F857+INDEX('BCA Inputs'!$AB$14:$AB$54,MATCH(I857,'BCA Inputs'!$M$14:$M$54,0))*G857,IF($B$3="RG&amp;E",INDEX('BCA Inputs'!$BG$14:$BG$54,MATCH(I857,'BCA Inputs'!$AW$14:$AW$54,0))*P857+INDEX('BCA Inputs'!$BH$14:$BH$54,MATCH(I857,'BCA Inputs'!$AW$14:$AW$54,0))*O857+INDEX('BCA Inputs'!$BI$14:$BI$54,MATCH(I857,'BCA Inputs'!$AW$14:$AW$54,0))*Q857+INDEX('BCA Inputs'!$BJ$14:$BJ$54,MATCH(I857,'BCA Inputs'!$AW$14:$AW$54,0))*F857+INDEX('BCA Inputs'!$BK$14:$BK$54,MATCH(I857,'BCA Inputs'!$AW$14:$AW$54,0))*G857,"")),"")</f>
        <v/>
      </c>
      <c r="AA857" s="237" t="str">
        <f t="shared" si="135"/>
        <v/>
      </c>
      <c r="AC857" s="238" t="str">
        <f>IFERROR((K857+R857)+IF($B$3="NYSEG",INDEX('BCA Inputs'!$AI$14:$AI$54,MATCH(I857,'BCA Inputs'!$M$14:$M$54,0))*P857+INDEX('BCA Inputs'!$AJ$14:$AJ$54,MATCH(I857,'BCA Inputs'!$M$14:$M$54,0))*Q857,IF($B$3="RG&amp;E",INDEX('BCA Inputs'!$BR$14:$BR$54,MATCH(I857,'BCA Inputs'!$AW$14:$AW$54,0))*P857+INDEX('BCA Inputs'!$BS$14:$BS$54,MATCH(I857,'BCA Inputs'!$AW$14:$AW$54,0))*Q857,"")),"")</f>
        <v/>
      </c>
      <c r="AD857" s="181" t="str">
        <f>IFERROR(IF($B$3="NYSEG",INDEX('BCA Inputs'!$AD$14:$AD$54,MATCH(I857,'BCA Inputs'!$M$14:$M$54,0))*P857+INDEX('BCA Inputs'!$AE$14:$AE$54,MATCH(I857,'BCA Inputs'!$M$14:$M$54,0))*O857+INDEX('BCA Inputs'!$AF$14:$AF$54,MATCH(I857,'BCA Inputs'!$M$14:$M$54,0))*Q857+INDEX('BCA Inputs'!$AG$14:$AG$54,MATCH(I857,'BCA Inputs'!$M$14:$M$54,0))*F857+INDEX('BCA Inputs'!$AH$14:$AH$54,MATCH(I857,'BCA Inputs'!$M$14:$M$54,0))*G857,IF($B$3="RG&amp;E",INDEX('BCA Inputs'!$BM$14:$BM$54,MATCH(I857,'BCA Inputs'!$AW$14:$AW$54,0))*P857+INDEX('BCA Inputs'!$BN$14:$BN$54,MATCH(I857,'BCA Inputs'!$AW$14:$AW$54,0))*O857+INDEX('BCA Inputs'!$BO$14:$BO$54,MATCH(I857,'BCA Inputs'!$AW$14:$AW$54,0))*Q857+INDEX('BCA Inputs'!$BP$14:$BP$54,MATCH(I857,'BCA Inputs'!$AW$14:$AW$54,0))*F857+INDEX('BCA Inputs'!$BQ$14:$BQ$54,MATCH(I857,'BCA Inputs'!$AW$14:$AW$54,0))*G857,"")),"")</f>
        <v/>
      </c>
      <c r="AE857" s="237" t="str">
        <f t="shared" si="136"/>
        <v/>
      </c>
      <c r="AF857" s="198">
        <f t="shared" si="138"/>
        <v>0</v>
      </c>
      <c r="AG857" s="239">
        <f t="shared" si="139"/>
        <v>0</v>
      </c>
    </row>
    <row r="858" spans="1:33">
      <c r="A858" s="228"/>
      <c r="B858" s="176"/>
      <c r="C858" s="229"/>
      <c r="D858" s="230"/>
      <c r="E858" s="230"/>
      <c r="F858" s="230"/>
      <c r="G858" s="230"/>
      <c r="H858" s="231"/>
      <c r="I858" s="231"/>
      <c r="J858" s="232"/>
      <c r="K858" s="232"/>
      <c r="L858" s="232"/>
      <c r="M858" s="181">
        <f t="shared" si="137"/>
        <v>0</v>
      </c>
      <c r="N858" s="181">
        <f>IF(H858="",0,H858*I858*'Avoided Water Savings Cost'!$C$16)</f>
        <v>0</v>
      </c>
      <c r="O858" s="545">
        <f>IF(C858="",0,IF($B$3="NYSEG",C858/(1-'Avoided Electric Costs 2020'!$W$21),IF($B$3="RG&amp;E",C858/(1-'Avoided Electric Costs 2020'!$X$21),"")))</f>
        <v>0</v>
      </c>
      <c r="P858" s="546">
        <f>IF(D858="",0,IF($B$3="NYSEG",D858/(1-'Avoided Electric Costs 2020'!$W$21),IF($B$3="RG&amp;E",D858/(1-'Avoided Electric Costs 2020'!$X$21),"")))</f>
        <v>0</v>
      </c>
      <c r="Q858" s="546">
        <f>IF(E858="",0,IF($B$3="NYSEG",E858/(1-'Avoided Natural Gas Costs 2020'!$J$34),IF($B$3="RG&amp;E",E858/(1-'Avoided Natural Gas Costs 2020'!$K$34),"")))</f>
        <v>0</v>
      </c>
      <c r="R858" s="233" t="str">
        <f>IFERROR(IF(P858*'BCA Inputs'!$C$1+Q858*'BCA Inputs'!$C$2+F858*'BCA Inputs'!$C$2+G858*'BCA Inputs'!$C$2=0,"",P858*'BCA Inputs'!$C$1+Q858*'BCA Inputs'!$C$2+F858*'BCA Inputs'!$C$2+G858*'BCA Inputs'!$C$2),"")</f>
        <v/>
      </c>
      <c r="S858" s="181" t="str">
        <f t="shared" si="130"/>
        <v/>
      </c>
      <c r="T858" s="181" t="str">
        <f>IFERROR(IF($B$3="NYSEG",(INDEX('BCA Inputs'!$N$14:$N$54,MATCH(I858,'BCA Inputs'!$M$14:$M$54,0))*P858+INDEX('BCA Inputs'!$O$14:$O$54,MATCH(I858,'BCA Inputs'!$M$14:$M$54,0))*O858+INDEX('BCA Inputs'!P:P,MATCH(I858,'BCA Inputs'!M:M,0))*Q858+INDEX('BCA Inputs'!Q:Q,MATCH(I858,'BCA Inputs'!M:M,0))*F858+INDEX('BCA Inputs'!R:R,MATCH(I858,'BCA Inputs'!M:M,0))*G858)+L858+N858,IF($B$3="RG&amp;E",(INDEX('BCA Inputs'!$AX$14:$AX$54,MATCH(I858,'BCA Inputs'!$AW$14:$AW$54,0))*P858+INDEX('BCA Inputs'!$AY$14:$AY$54,MATCH(I858,'BCA Inputs'!$AW$14:$AW$54,0))*O858+INDEX('BCA Inputs'!$AZ$14:$AZ$54,MATCH(I858,'BCA Inputs'!$AW$14:$AW$54,0))*Q858+INDEX('BCA Inputs'!$BA$14:$BA$54,MATCH(I858,'BCA Inputs'!$AW$14:$AW$54,0))*F858+INDEX('BCA Inputs'!$BB$14:$BB$54,MATCH(I858,'BCA Inputs'!$AW$14:$AW$54,0))*G858)+L858+N858,"")),"")</f>
        <v/>
      </c>
      <c r="U858" s="234" t="str">
        <f t="shared" si="131"/>
        <v/>
      </c>
      <c r="V858" s="234" t="str">
        <f t="shared" si="132"/>
        <v/>
      </c>
      <c r="W858" s="234" t="str">
        <f t="shared" si="133"/>
        <v/>
      </c>
      <c r="Y858" s="235" t="str">
        <f t="shared" si="134"/>
        <v/>
      </c>
      <c r="Z858" s="236" t="str">
        <f>IFERROR(IF($B$3="NYSEG",INDEX('BCA Inputs'!$X$14:$X$54,MATCH(I858,'BCA Inputs'!$M$14:$M$54,0))*P858+INDEX('BCA Inputs'!$Y$14:$Y$54,MATCH(I858,'BCA Inputs'!$M$14:$M$54,0))*O858+INDEX('BCA Inputs'!$Z$14:$Z$54,MATCH(I858,'BCA Inputs'!$M$14:$M$54,0))*Q858+INDEX('BCA Inputs'!$AA$14:$AA$54,MATCH(I858,'BCA Inputs'!$M$14:$M$54,0))*F858+INDEX('BCA Inputs'!$AB$14:$AB$54,MATCH(I858,'BCA Inputs'!$M$14:$M$54,0))*G858,IF($B$3="RG&amp;E",INDEX('BCA Inputs'!$BG$14:$BG$54,MATCH(I858,'BCA Inputs'!$AW$14:$AW$54,0))*P858+INDEX('BCA Inputs'!$BH$14:$BH$54,MATCH(I858,'BCA Inputs'!$AW$14:$AW$54,0))*O858+INDEX('BCA Inputs'!$BI$14:$BI$54,MATCH(I858,'BCA Inputs'!$AW$14:$AW$54,0))*Q858+INDEX('BCA Inputs'!$BJ$14:$BJ$54,MATCH(I858,'BCA Inputs'!$AW$14:$AW$54,0))*F858+INDEX('BCA Inputs'!$BK$14:$BK$54,MATCH(I858,'BCA Inputs'!$AW$14:$AW$54,0))*G858,"")),"")</f>
        <v/>
      </c>
      <c r="AA858" s="237" t="str">
        <f t="shared" si="135"/>
        <v/>
      </c>
      <c r="AC858" s="238" t="str">
        <f>IFERROR((K858+R858)+IF($B$3="NYSEG",INDEX('BCA Inputs'!$AI$14:$AI$54,MATCH(I858,'BCA Inputs'!$M$14:$M$54,0))*P858+INDEX('BCA Inputs'!$AJ$14:$AJ$54,MATCH(I858,'BCA Inputs'!$M$14:$M$54,0))*Q858,IF($B$3="RG&amp;E",INDEX('BCA Inputs'!$BR$14:$BR$54,MATCH(I858,'BCA Inputs'!$AW$14:$AW$54,0))*P858+INDEX('BCA Inputs'!$BS$14:$BS$54,MATCH(I858,'BCA Inputs'!$AW$14:$AW$54,0))*Q858,"")),"")</f>
        <v/>
      </c>
      <c r="AD858" s="181" t="str">
        <f>IFERROR(IF($B$3="NYSEG",INDEX('BCA Inputs'!$AD$14:$AD$54,MATCH(I858,'BCA Inputs'!$M$14:$M$54,0))*P858+INDEX('BCA Inputs'!$AE$14:$AE$54,MATCH(I858,'BCA Inputs'!$M$14:$M$54,0))*O858+INDEX('BCA Inputs'!$AF$14:$AF$54,MATCH(I858,'BCA Inputs'!$M$14:$M$54,0))*Q858+INDEX('BCA Inputs'!$AG$14:$AG$54,MATCH(I858,'BCA Inputs'!$M$14:$M$54,0))*F858+INDEX('BCA Inputs'!$AH$14:$AH$54,MATCH(I858,'BCA Inputs'!$M$14:$M$54,0))*G858,IF($B$3="RG&amp;E",INDEX('BCA Inputs'!$BM$14:$BM$54,MATCH(I858,'BCA Inputs'!$AW$14:$AW$54,0))*P858+INDEX('BCA Inputs'!$BN$14:$BN$54,MATCH(I858,'BCA Inputs'!$AW$14:$AW$54,0))*O858+INDEX('BCA Inputs'!$BO$14:$BO$54,MATCH(I858,'BCA Inputs'!$AW$14:$AW$54,0))*Q858+INDEX('BCA Inputs'!$BP$14:$BP$54,MATCH(I858,'BCA Inputs'!$AW$14:$AW$54,0))*F858+INDEX('BCA Inputs'!$BQ$14:$BQ$54,MATCH(I858,'BCA Inputs'!$AW$14:$AW$54,0))*G858,"")),"")</f>
        <v/>
      </c>
      <c r="AE858" s="237" t="str">
        <f t="shared" si="136"/>
        <v/>
      </c>
      <c r="AF858" s="198">
        <f t="shared" si="138"/>
        <v>0</v>
      </c>
      <c r="AG858" s="239">
        <f t="shared" si="139"/>
        <v>0</v>
      </c>
    </row>
    <row r="859" spans="1:33">
      <c r="A859" s="228"/>
      <c r="B859" s="176"/>
      <c r="C859" s="229"/>
      <c r="D859" s="230"/>
      <c r="E859" s="230"/>
      <c r="F859" s="230"/>
      <c r="G859" s="230"/>
      <c r="H859" s="231"/>
      <c r="I859" s="231"/>
      <c r="J859" s="232"/>
      <c r="K859" s="232"/>
      <c r="L859" s="232"/>
      <c r="M859" s="181">
        <f t="shared" si="137"/>
        <v>0</v>
      </c>
      <c r="N859" s="181">
        <f>IF(H859="",0,H859*I859*'Avoided Water Savings Cost'!$C$16)</f>
        <v>0</v>
      </c>
      <c r="O859" s="545">
        <f>IF(C859="",0,IF($B$3="NYSEG",C859/(1-'Avoided Electric Costs 2020'!$W$21),IF($B$3="RG&amp;E",C859/(1-'Avoided Electric Costs 2020'!$X$21),"")))</f>
        <v>0</v>
      </c>
      <c r="P859" s="546">
        <f>IF(D859="",0,IF($B$3="NYSEG",D859/(1-'Avoided Electric Costs 2020'!$W$21),IF($B$3="RG&amp;E",D859/(1-'Avoided Electric Costs 2020'!$X$21),"")))</f>
        <v>0</v>
      </c>
      <c r="Q859" s="546">
        <f>IF(E859="",0,IF($B$3="NYSEG",E859/(1-'Avoided Natural Gas Costs 2020'!$J$34),IF($B$3="RG&amp;E",E859/(1-'Avoided Natural Gas Costs 2020'!$K$34),"")))</f>
        <v>0</v>
      </c>
      <c r="R859" s="233" t="str">
        <f>IFERROR(IF(P859*'BCA Inputs'!$C$1+Q859*'BCA Inputs'!$C$2+F859*'BCA Inputs'!$C$2+G859*'BCA Inputs'!$C$2=0,"",P859*'BCA Inputs'!$C$1+Q859*'BCA Inputs'!$C$2+F859*'BCA Inputs'!$C$2+G859*'BCA Inputs'!$C$2),"")</f>
        <v/>
      </c>
      <c r="S859" s="181" t="str">
        <f t="shared" si="130"/>
        <v/>
      </c>
      <c r="T859" s="181" t="str">
        <f>IFERROR(IF($B$3="NYSEG",(INDEX('BCA Inputs'!$N$14:$N$54,MATCH(I859,'BCA Inputs'!$M$14:$M$54,0))*P859+INDEX('BCA Inputs'!$O$14:$O$54,MATCH(I859,'BCA Inputs'!$M$14:$M$54,0))*O859+INDEX('BCA Inputs'!P:P,MATCH(I859,'BCA Inputs'!M:M,0))*Q859+INDEX('BCA Inputs'!Q:Q,MATCH(I859,'BCA Inputs'!M:M,0))*F859+INDEX('BCA Inputs'!R:R,MATCH(I859,'BCA Inputs'!M:M,0))*G859)+L859+N859,IF($B$3="RG&amp;E",(INDEX('BCA Inputs'!$AX$14:$AX$54,MATCH(I859,'BCA Inputs'!$AW$14:$AW$54,0))*P859+INDEX('BCA Inputs'!$AY$14:$AY$54,MATCH(I859,'BCA Inputs'!$AW$14:$AW$54,0))*O859+INDEX('BCA Inputs'!$AZ$14:$AZ$54,MATCH(I859,'BCA Inputs'!$AW$14:$AW$54,0))*Q859+INDEX('BCA Inputs'!$BA$14:$BA$54,MATCH(I859,'BCA Inputs'!$AW$14:$AW$54,0))*F859+INDEX('BCA Inputs'!$BB$14:$BB$54,MATCH(I859,'BCA Inputs'!$AW$14:$AW$54,0))*G859)+L859+N859,"")),"")</f>
        <v/>
      </c>
      <c r="U859" s="234" t="str">
        <f t="shared" si="131"/>
        <v/>
      </c>
      <c r="V859" s="234" t="str">
        <f t="shared" si="132"/>
        <v/>
      </c>
      <c r="W859" s="234" t="str">
        <f t="shared" si="133"/>
        <v/>
      </c>
      <c r="Y859" s="235" t="str">
        <f t="shared" si="134"/>
        <v/>
      </c>
      <c r="Z859" s="236" t="str">
        <f>IFERROR(IF($B$3="NYSEG",INDEX('BCA Inputs'!$X$14:$X$54,MATCH(I859,'BCA Inputs'!$M$14:$M$54,0))*P859+INDEX('BCA Inputs'!$Y$14:$Y$54,MATCH(I859,'BCA Inputs'!$M$14:$M$54,0))*O859+INDEX('BCA Inputs'!$Z$14:$Z$54,MATCH(I859,'BCA Inputs'!$M$14:$M$54,0))*Q859+INDEX('BCA Inputs'!$AA$14:$AA$54,MATCH(I859,'BCA Inputs'!$M$14:$M$54,0))*F859+INDEX('BCA Inputs'!$AB$14:$AB$54,MATCH(I859,'BCA Inputs'!$M$14:$M$54,0))*G859,IF($B$3="RG&amp;E",INDEX('BCA Inputs'!$BG$14:$BG$54,MATCH(I859,'BCA Inputs'!$AW$14:$AW$54,0))*P859+INDEX('BCA Inputs'!$BH$14:$BH$54,MATCH(I859,'BCA Inputs'!$AW$14:$AW$54,0))*O859+INDEX('BCA Inputs'!$BI$14:$BI$54,MATCH(I859,'BCA Inputs'!$AW$14:$AW$54,0))*Q859+INDEX('BCA Inputs'!$BJ$14:$BJ$54,MATCH(I859,'BCA Inputs'!$AW$14:$AW$54,0))*F859+INDEX('BCA Inputs'!$BK$14:$BK$54,MATCH(I859,'BCA Inputs'!$AW$14:$AW$54,0))*G859,"")),"")</f>
        <v/>
      </c>
      <c r="AA859" s="237" t="str">
        <f t="shared" si="135"/>
        <v/>
      </c>
      <c r="AC859" s="238" t="str">
        <f>IFERROR((K859+R859)+IF($B$3="NYSEG",INDEX('BCA Inputs'!$AI$14:$AI$54,MATCH(I859,'BCA Inputs'!$M$14:$M$54,0))*P859+INDEX('BCA Inputs'!$AJ$14:$AJ$54,MATCH(I859,'BCA Inputs'!$M$14:$M$54,0))*Q859,IF($B$3="RG&amp;E",INDEX('BCA Inputs'!$BR$14:$BR$54,MATCH(I859,'BCA Inputs'!$AW$14:$AW$54,0))*P859+INDEX('BCA Inputs'!$BS$14:$BS$54,MATCH(I859,'BCA Inputs'!$AW$14:$AW$54,0))*Q859,"")),"")</f>
        <v/>
      </c>
      <c r="AD859" s="181" t="str">
        <f>IFERROR(IF($B$3="NYSEG",INDEX('BCA Inputs'!$AD$14:$AD$54,MATCH(I859,'BCA Inputs'!$M$14:$M$54,0))*P859+INDEX('BCA Inputs'!$AE$14:$AE$54,MATCH(I859,'BCA Inputs'!$M$14:$M$54,0))*O859+INDEX('BCA Inputs'!$AF$14:$AF$54,MATCH(I859,'BCA Inputs'!$M$14:$M$54,0))*Q859+INDEX('BCA Inputs'!$AG$14:$AG$54,MATCH(I859,'BCA Inputs'!$M$14:$M$54,0))*F859+INDEX('BCA Inputs'!$AH$14:$AH$54,MATCH(I859,'BCA Inputs'!$M$14:$M$54,0))*G859,IF($B$3="RG&amp;E",INDEX('BCA Inputs'!$BM$14:$BM$54,MATCH(I859,'BCA Inputs'!$AW$14:$AW$54,0))*P859+INDEX('BCA Inputs'!$BN$14:$BN$54,MATCH(I859,'BCA Inputs'!$AW$14:$AW$54,0))*O859+INDEX('BCA Inputs'!$BO$14:$BO$54,MATCH(I859,'BCA Inputs'!$AW$14:$AW$54,0))*Q859+INDEX('BCA Inputs'!$BP$14:$BP$54,MATCH(I859,'BCA Inputs'!$AW$14:$AW$54,0))*F859+INDEX('BCA Inputs'!$BQ$14:$BQ$54,MATCH(I859,'BCA Inputs'!$AW$14:$AW$54,0))*G859,"")),"")</f>
        <v/>
      </c>
      <c r="AE859" s="237" t="str">
        <f t="shared" si="136"/>
        <v/>
      </c>
      <c r="AF859" s="198">
        <f t="shared" si="138"/>
        <v>0</v>
      </c>
      <c r="AG859" s="239">
        <f t="shared" si="139"/>
        <v>0</v>
      </c>
    </row>
    <row r="860" spans="1:33">
      <c r="A860" s="228"/>
      <c r="B860" s="176"/>
      <c r="C860" s="229"/>
      <c r="D860" s="230"/>
      <c r="E860" s="230"/>
      <c r="F860" s="230"/>
      <c r="G860" s="230"/>
      <c r="H860" s="231"/>
      <c r="I860" s="231"/>
      <c r="J860" s="232"/>
      <c r="K860" s="232"/>
      <c r="L860" s="232"/>
      <c r="M860" s="181">
        <f t="shared" si="137"/>
        <v>0</v>
      </c>
      <c r="N860" s="181">
        <f>IF(H860="",0,H860*I860*'Avoided Water Savings Cost'!$C$16)</f>
        <v>0</v>
      </c>
      <c r="O860" s="545">
        <f>IF(C860="",0,IF($B$3="NYSEG",C860/(1-'Avoided Electric Costs 2020'!$W$21),IF($B$3="RG&amp;E",C860/(1-'Avoided Electric Costs 2020'!$X$21),"")))</f>
        <v>0</v>
      </c>
      <c r="P860" s="546">
        <f>IF(D860="",0,IF($B$3="NYSEG",D860/(1-'Avoided Electric Costs 2020'!$W$21),IF($B$3="RG&amp;E",D860/(1-'Avoided Electric Costs 2020'!$X$21),"")))</f>
        <v>0</v>
      </c>
      <c r="Q860" s="546">
        <f>IF(E860="",0,IF($B$3="NYSEG",E860/(1-'Avoided Natural Gas Costs 2020'!$J$34),IF($B$3="RG&amp;E",E860/(1-'Avoided Natural Gas Costs 2020'!$K$34),"")))</f>
        <v>0</v>
      </c>
      <c r="R860" s="233" t="str">
        <f>IFERROR(IF(P860*'BCA Inputs'!$C$1+Q860*'BCA Inputs'!$C$2+F860*'BCA Inputs'!$C$2+G860*'BCA Inputs'!$C$2=0,"",P860*'BCA Inputs'!$C$1+Q860*'BCA Inputs'!$C$2+F860*'BCA Inputs'!$C$2+G860*'BCA Inputs'!$C$2),"")</f>
        <v/>
      </c>
      <c r="S860" s="181" t="str">
        <f t="shared" si="130"/>
        <v/>
      </c>
      <c r="T860" s="181" t="str">
        <f>IFERROR(IF($B$3="NYSEG",(INDEX('BCA Inputs'!$N$14:$N$54,MATCH(I860,'BCA Inputs'!$M$14:$M$54,0))*P860+INDEX('BCA Inputs'!$O$14:$O$54,MATCH(I860,'BCA Inputs'!$M$14:$M$54,0))*O860+INDEX('BCA Inputs'!P:P,MATCH(I860,'BCA Inputs'!M:M,0))*Q860+INDEX('BCA Inputs'!Q:Q,MATCH(I860,'BCA Inputs'!M:M,0))*F860+INDEX('BCA Inputs'!R:R,MATCH(I860,'BCA Inputs'!M:M,0))*G860)+L860+N860,IF($B$3="RG&amp;E",(INDEX('BCA Inputs'!$AX$14:$AX$54,MATCH(I860,'BCA Inputs'!$AW$14:$AW$54,0))*P860+INDEX('BCA Inputs'!$AY$14:$AY$54,MATCH(I860,'BCA Inputs'!$AW$14:$AW$54,0))*O860+INDEX('BCA Inputs'!$AZ$14:$AZ$54,MATCH(I860,'BCA Inputs'!$AW$14:$AW$54,0))*Q860+INDEX('BCA Inputs'!$BA$14:$BA$54,MATCH(I860,'BCA Inputs'!$AW$14:$AW$54,0))*F860+INDEX('BCA Inputs'!$BB$14:$BB$54,MATCH(I860,'BCA Inputs'!$AW$14:$AW$54,0))*G860)+L860+N860,"")),"")</f>
        <v/>
      </c>
      <c r="U860" s="234" t="str">
        <f t="shared" si="131"/>
        <v/>
      </c>
      <c r="V860" s="234" t="str">
        <f t="shared" si="132"/>
        <v/>
      </c>
      <c r="W860" s="234" t="str">
        <f t="shared" si="133"/>
        <v/>
      </c>
      <c r="Y860" s="235" t="str">
        <f t="shared" si="134"/>
        <v/>
      </c>
      <c r="Z860" s="236" t="str">
        <f>IFERROR(IF($B$3="NYSEG",INDEX('BCA Inputs'!$X$14:$X$54,MATCH(I860,'BCA Inputs'!$M$14:$M$54,0))*P860+INDEX('BCA Inputs'!$Y$14:$Y$54,MATCH(I860,'BCA Inputs'!$M$14:$M$54,0))*O860+INDEX('BCA Inputs'!$Z$14:$Z$54,MATCH(I860,'BCA Inputs'!$M$14:$M$54,0))*Q860+INDEX('BCA Inputs'!$AA$14:$AA$54,MATCH(I860,'BCA Inputs'!$M$14:$M$54,0))*F860+INDEX('BCA Inputs'!$AB$14:$AB$54,MATCH(I860,'BCA Inputs'!$M$14:$M$54,0))*G860,IF($B$3="RG&amp;E",INDEX('BCA Inputs'!$BG$14:$BG$54,MATCH(I860,'BCA Inputs'!$AW$14:$AW$54,0))*P860+INDEX('BCA Inputs'!$BH$14:$BH$54,MATCH(I860,'BCA Inputs'!$AW$14:$AW$54,0))*O860+INDEX('BCA Inputs'!$BI$14:$BI$54,MATCH(I860,'BCA Inputs'!$AW$14:$AW$54,0))*Q860+INDEX('BCA Inputs'!$BJ$14:$BJ$54,MATCH(I860,'BCA Inputs'!$AW$14:$AW$54,0))*F860+INDEX('BCA Inputs'!$BK$14:$BK$54,MATCH(I860,'BCA Inputs'!$AW$14:$AW$54,0))*G860,"")),"")</f>
        <v/>
      </c>
      <c r="AA860" s="237" t="str">
        <f t="shared" si="135"/>
        <v/>
      </c>
      <c r="AC860" s="238" t="str">
        <f>IFERROR((K860+R860)+IF($B$3="NYSEG",INDEX('BCA Inputs'!$AI$14:$AI$54,MATCH(I860,'BCA Inputs'!$M$14:$M$54,0))*P860+INDEX('BCA Inputs'!$AJ$14:$AJ$54,MATCH(I860,'BCA Inputs'!$M$14:$M$54,0))*Q860,IF($B$3="RG&amp;E",INDEX('BCA Inputs'!$BR$14:$BR$54,MATCH(I860,'BCA Inputs'!$AW$14:$AW$54,0))*P860+INDEX('BCA Inputs'!$BS$14:$BS$54,MATCH(I860,'BCA Inputs'!$AW$14:$AW$54,0))*Q860,"")),"")</f>
        <v/>
      </c>
      <c r="AD860" s="181" t="str">
        <f>IFERROR(IF($B$3="NYSEG",INDEX('BCA Inputs'!$AD$14:$AD$54,MATCH(I860,'BCA Inputs'!$M$14:$M$54,0))*P860+INDEX('BCA Inputs'!$AE$14:$AE$54,MATCH(I860,'BCA Inputs'!$M$14:$M$54,0))*O860+INDEX('BCA Inputs'!$AF$14:$AF$54,MATCH(I860,'BCA Inputs'!$M$14:$M$54,0))*Q860+INDEX('BCA Inputs'!$AG$14:$AG$54,MATCH(I860,'BCA Inputs'!$M$14:$M$54,0))*F860+INDEX('BCA Inputs'!$AH$14:$AH$54,MATCH(I860,'BCA Inputs'!$M$14:$M$54,0))*G860,IF($B$3="RG&amp;E",INDEX('BCA Inputs'!$BM$14:$BM$54,MATCH(I860,'BCA Inputs'!$AW$14:$AW$54,0))*P860+INDEX('BCA Inputs'!$BN$14:$BN$54,MATCH(I860,'BCA Inputs'!$AW$14:$AW$54,0))*O860+INDEX('BCA Inputs'!$BO$14:$BO$54,MATCH(I860,'BCA Inputs'!$AW$14:$AW$54,0))*Q860+INDEX('BCA Inputs'!$BP$14:$BP$54,MATCH(I860,'BCA Inputs'!$AW$14:$AW$54,0))*F860+INDEX('BCA Inputs'!$BQ$14:$BQ$54,MATCH(I860,'BCA Inputs'!$AW$14:$AW$54,0))*G860,"")),"")</f>
        <v/>
      </c>
      <c r="AE860" s="237" t="str">
        <f t="shared" si="136"/>
        <v/>
      </c>
      <c r="AF860" s="198">
        <f t="shared" si="138"/>
        <v>0</v>
      </c>
      <c r="AG860" s="239">
        <f t="shared" si="139"/>
        <v>0</v>
      </c>
    </row>
    <row r="861" spans="1:33">
      <c r="A861" s="228"/>
      <c r="B861" s="176"/>
      <c r="C861" s="229"/>
      <c r="D861" s="230"/>
      <c r="E861" s="230"/>
      <c r="F861" s="230"/>
      <c r="G861" s="230"/>
      <c r="H861" s="231"/>
      <c r="I861" s="231"/>
      <c r="J861" s="232"/>
      <c r="K861" s="232"/>
      <c r="L861" s="232"/>
      <c r="M861" s="181">
        <f t="shared" si="137"/>
        <v>0</v>
      </c>
      <c r="N861" s="181">
        <f>IF(H861="",0,H861*I861*'Avoided Water Savings Cost'!$C$16)</f>
        <v>0</v>
      </c>
      <c r="O861" s="545">
        <f>IF(C861="",0,IF($B$3="NYSEG",C861/(1-'Avoided Electric Costs 2020'!$W$21),IF($B$3="RG&amp;E",C861/(1-'Avoided Electric Costs 2020'!$X$21),"")))</f>
        <v>0</v>
      </c>
      <c r="P861" s="546">
        <f>IF(D861="",0,IF($B$3="NYSEG",D861/(1-'Avoided Electric Costs 2020'!$W$21),IF($B$3="RG&amp;E",D861/(1-'Avoided Electric Costs 2020'!$X$21),"")))</f>
        <v>0</v>
      </c>
      <c r="Q861" s="546">
        <f>IF(E861="",0,IF($B$3="NYSEG",E861/(1-'Avoided Natural Gas Costs 2020'!$J$34),IF($B$3="RG&amp;E",E861/(1-'Avoided Natural Gas Costs 2020'!$K$34),"")))</f>
        <v>0</v>
      </c>
      <c r="R861" s="233" t="str">
        <f>IFERROR(IF(P861*'BCA Inputs'!$C$1+Q861*'BCA Inputs'!$C$2+F861*'BCA Inputs'!$C$2+G861*'BCA Inputs'!$C$2=0,"",P861*'BCA Inputs'!$C$1+Q861*'BCA Inputs'!$C$2+F861*'BCA Inputs'!$C$2+G861*'BCA Inputs'!$C$2),"")</f>
        <v/>
      </c>
      <c r="S861" s="181" t="str">
        <f t="shared" si="130"/>
        <v/>
      </c>
      <c r="T861" s="181" t="str">
        <f>IFERROR(IF($B$3="NYSEG",(INDEX('BCA Inputs'!$N$14:$N$54,MATCH(I861,'BCA Inputs'!$M$14:$M$54,0))*P861+INDEX('BCA Inputs'!$O$14:$O$54,MATCH(I861,'BCA Inputs'!$M$14:$M$54,0))*O861+INDEX('BCA Inputs'!P:P,MATCH(I861,'BCA Inputs'!M:M,0))*Q861+INDEX('BCA Inputs'!Q:Q,MATCH(I861,'BCA Inputs'!M:M,0))*F861+INDEX('BCA Inputs'!R:R,MATCH(I861,'BCA Inputs'!M:M,0))*G861)+L861+N861,IF($B$3="RG&amp;E",(INDEX('BCA Inputs'!$AX$14:$AX$54,MATCH(I861,'BCA Inputs'!$AW$14:$AW$54,0))*P861+INDEX('BCA Inputs'!$AY$14:$AY$54,MATCH(I861,'BCA Inputs'!$AW$14:$AW$54,0))*O861+INDEX('BCA Inputs'!$AZ$14:$AZ$54,MATCH(I861,'BCA Inputs'!$AW$14:$AW$54,0))*Q861+INDEX('BCA Inputs'!$BA$14:$BA$54,MATCH(I861,'BCA Inputs'!$AW$14:$AW$54,0))*F861+INDEX('BCA Inputs'!$BB$14:$BB$54,MATCH(I861,'BCA Inputs'!$AW$14:$AW$54,0))*G861)+L861+N861,"")),"")</f>
        <v/>
      </c>
      <c r="U861" s="234" t="str">
        <f t="shared" si="131"/>
        <v/>
      </c>
      <c r="V861" s="234" t="str">
        <f t="shared" si="132"/>
        <v/>
      </c>
      <c r="W861" s="234" t="str">
        <f t="shared" si="133"/>
        <v/>
      </c>
      <c r="Y861" s="235" t="str">
        <f t="shared" si="134"/>
        <v/>
      </c>
      <c r="Z861" s="236" t="str">
        <f>IFERROR(IF($B$3="NYSEG",INDEX('BCA Inputs'!$X$14:$X$54,MATCH(I861,'BCA Inputs'!$M$14:$M$54,0))*P861+INDEX('BCA Inputs'!$Y$14:$Y$54,MATCH(I861,'BCA Inputs'!$M$14:$M$54,0))*O861+INDEX('BCA Inputs'!$Z$14:$Z$54,MATCH(I861,'BCA Inputs'!$M$14:$M$54,0))*Q861+INDEX('BCA Inputs'!$AA$14:$AA$54,MATCH(I861,'BCA Inputs'!$M$14:$M$54,0))*F861+INDEX('BCA Inputs'!$AB$14:$AB$54,MATCH(I861,'BCA Inputs'!$M$14:$M$54,0))*G861,IF($B$3="RG&amp;E",INDEX('BCA Inputs'!$BG$14:$BG$54,MATCH(I861,'BCA Inputs'!$AW$14:$AW$54,0))*P861+INDEX('BCA Inputs'!$BH$14:$BH$54,MATCH(I861,'BCA Inputs'!$AW$14:$AW$54,0))*O861+INDEX('BCA Inputs'!$BI$14:$BI$54,MATCH(I861,'BCA Inputs'!$AW$14:$AW$54,0))*Q861+INDEX('BCA Inputs'!$BJ$14:$BJ$54,MATCH(I861,'BCA Inputs'!$AW$14:$AW$54,0))*F861+INDEX('BCA Inputs'!$BK$14:$BK$54,MATCH(I861,'BCA Inputs'!$AW$14:$AW$54,0))*G861,"")),"")</f>
        <v/>
      </c>
      <c r="AA861" s="237" t="str">
        <f t="shared" si="135"/>
        <v/>
      </c>
      <c r="AC861" s="238" t="str">
        <f>IFERROR((K861+R861)+IF($B$3="NYSEG",INDEX('BCA Inputs'!$AI$14:$AI$54,MATCH(I861,'BCA Inputs'!$M$14:$M$54,0))*P861+INDEX('BCA Inputs'!$AJ$14:$AJ$54,MATCH(I861,'BCA Inputs'!$M$14:$M$54,0))*Q861,IF($B$3="RG&amp;E",INDEX('BCA Inputs'!$BR$14:$BR$54,MATCH(I861,'BCA Inputs'!$AW$14:$AW$54,0))*P861+INDEX('BCA Inputs'!$BS$14:$BS$54,MATCH(I861,'BCA Inputs'!$AW$14:$AW$54,0))*Q861,"")),"")</f>
        <v/>
      </c>
      <c r="AD861" s="181" t="str">
        <f>IFERROR(IF($B$3="NYSEG",INDEX('BCA Inputs'!$AD$14:$AD$54,MATCH(I861,'BCA Inputs'!$M$14:$M$54,0))*P861+INDEX('BCA Inputs'!$AE$14:$AE$54,MATCH(I861,'BCA Inputs'!$M$14:$M$54,0))*O861+INDEX('BCA Inputs'!$AF$14:$AF$54,MATCH(I861,'BCA Inputs'!$M$14:$M$54,0))*Q861+INDEX('BCA Inputs'!$AG$14:$AG$54,MATCH(I861,'BCA Inputs'!$M$14:$M$54,0))*F861+INDEX('BCA Inputs'!$AH$14:$AH$54,MATCH(I861,'BCA Inputs'!$M$14:$M$54,0))*G861,IF($B$3="RG&amp;E",INDEX('BCA Inputs'!$BM$14:$BM$54,MATCH(I861,'BCA Inputs'!$AW$14:$AW$54,0))*P861+INDEX('BCA Inputs'!$BN$14:$BN$54,MATCH(I861,'BCA Inputs'!$AW$14:$AW$54,0))*O861+INDEX('BCA Inputs'!$BO$14:$BO$54,MATCH(I861,'BCA Inputs'!$AW$14:$AW$54,0))*Q861+INDEX('BCA Inputs'!$BP$14:$BP$54,MATCH(I861,'BCA Inputs'!$AW$14:$AW$54,0))*F861+INDEX('BCA Inputs'!$BQ$14:$BQ$54,MATCH(I861,'BCA Inputs'!$AW$14:$AW$54,0))*G861,"")),"")</f>
        <v/>
      </c>
      <c r="AE861" s="237" t="str">
        <f t="shared" si="136"/>
        <v/>
      </c>
      <c r="AF861" s="198">
        <f t="shared" si="138"/>
        <v>0</v>
      </c>
      <c r="AG861" s="239">
        <f t="shared" si="139"/>
        <v>0</v>
      </c>
    </row>
    <row r="862" spans="1:33">
      <c r="A862" s="228"/>
      <c r="B862" s="176"/>
      <c r="C862" s="229"/>
      <c r="D862" s="230"/>
      <c r="E862" s="230"/>
      <c r="F862" s="230"/>
      <c r="G862" s="230"/>
      <c r="H862" s="231"/>
      <c r="I862" s="231"/>
      <c r="J862" s="232"/>
      <c r="K862" s="232"/>
      <c r="L862" s="232"/>
      <c r="M862" s="181">
        <f t="shared" si="137"/>
        <v>0</v>
      </c>
      <c r="N862" s="181">
        <f>IF(H862="",0,H862*I862*'Avoided Water Savings Cost'!$C$16)</f>
        <v>0</v>
      </c>
      <c r="O862" s="545">
        <f>IF(C862="",0,IF($B$3="NYSEG",C862/(1-'Avoided Electric Costs 2020'!$W$21),IF($B$3="RG&amp;E",C862/(1-'Avoided Electric Costs 2020'!$X$21),"")))</f>
        <v>0</v>
      </c>
      <c r="P862" s="546">
        <f>IF(D862="",0,IF($B$3="NYSEG",D862/(1-'Avoided Electric Costs 2020'!$W$21),IF($B$3="RG&amp;E",D862/(1-'Avoided Electric Costs 2020'!$X$21),"")))</f>
        <v>0</v>
      </c>
      <c r="Q862" s="546">
        <f>IF(E862="",0,IF($B$3="NYSEG",E862/(1-'Avoided Natural Gas Costs 2020'!$J$34),IF($B$3="RG&amp;E",E862/(1-'Avoided Natural Gas Costs 2020'!$K$34),"")))</f>
        <v>0</v>
      </c>
      <c r="R862" s="233" t="str">
        <f>IFERROR(IF(P862*'BCA Inputs'!$C$1+Q862*'BCA Inputs'!$C$2+F862*'BCA Inputs'!$C$2+G862*'BCA Inputs'!$C$2=0,"",P862*'BCA Inputs'!$C$1+Q862*'BCA Inputs'!$C$2+F862*'BCA Inputs'!$C$2+G862*'BCA Inputs'!$C$2),"")</f>
        <v/>
      </c>
      <c r="S862" s="181" t="str">
        <f t="shared" si="130"/>
        <v/>
      </c>
      <c r="T862" s="181" t="str">
        <f>IFERROR(IF($B$3="NYSEG",(INDEX('BCA Inputs'!$N$14:$N$54,MATCH(I862,'BCA Inputs'!$M$14:$M$54,0))*P862+INDEX('BCA Inputs'!$O$14:$O$54,MATCH(I862,'BCA Inputs'!$M$14:$M$54,0))*O862+INDEX('BCA Inputs'!P:P,MATCH(I862,'BCA Inputs'!M:M,0))*Q862+INDEX('BCA Inputs'!Q:Q,MATCH(I862,'BCA Inputs'!M:M,0))*F862+INDEX('BCA Inputs'!R:R,MATCH(I862,'BCA Inputs'!M:M,0))*G862)+L862+N862,IF($B$3="RG&amp;E",(INDEX('BCA Inputs'!$AX$14:$AX$54,MATCH(I862,'BCA Inputs'!$AW$14:$AW$54,0))*P862+INDEX('BCA Inputs'!$AY$14:$AY$54,MATCH(I862,'BCA Inputs'!$AW$14:$AW$54,0))*O862+INDEX('BCA Inputs'!$AZ$14:$AZ$54,MATCH(I862,'BCA Inputs'!$AW$14:$AW$54,0))*Q862+INDEX('BCA Inputs'!$BA$14:$BA$54,MATCH(I862,'BCA Inputs'!$AW$14:$AW$54,0))*F862+INDEX('BCA Inputs'!$BB$14:$BB$54,MATCH(I862,'BCA Inputs'!$AW$14:$AW$54,0))*G862)+L862+N862,"")),"")</f>
        <v/>
      </c>
      <c r="U862" s="234" t="str">
        <f t="shared" si="131"/>
        <v/>
      </c>
      <c r="V862" s="234" t="str">
        <f t="shared" si="132"/>
        <v/>
      </c>
      <c r="W862" s="234" t="str">
        <f t="shared" si="133"/>
        <v/>
      </c>
      <c r="Y862" s="235" t="str">
        <f t="shared" si="134"/>
        <v/>
      </c>
      <c r="Z862" s="236" t="str">
        <f>IFERROR(IF($B$3="NYSEG",INDEX('BCA Inputs'!$X$14:$X$54,MATCH(I862,'BCA Inputs'!$M$14:$M$54,0))*P862+INDEX('BCA Inputs'!$Y$14:$Y$54,MATCH(I862,'BCA Inputs'!$M$14:$M$54,0))*O862+INDEX('BCA Inputs'!$Z$14:$Z$54,MATCH(I862,'BCA Inputs'!$M$14:$M$54,0))*Q862+INDEX('BCA Inputs'!$AA$14:$AA$54,MATCH(I862,'BCA Inputs'!$M$14:$M$54,0))*F862+INDEX('BCA Inputs'!$AB$14:$AB$54,MATCH(I862,'BCA Inputs'!$M$14:$M$54,0))*G862,IF($B$3="RG&amp;E",INDEX('BCA Inputs'!$BG$14:$BG$54,MATCH(I862,'BCA Inputs'!$AW$14:$AW$54,0))*P862+INDEX('BCA Inputs'!$BH$14:$BH$54,MATCH(I862,'BCA Inputs'!$AW$14:$AW$54,0))*O862+INDEX('BCA Inputs'!$BI$14:$BI$54,MATCH(I862,'BCA Inputs'!$AW$14:$AW$54,0))*Q862+INDEX('BCA Inputs'!$BJ$14:$BJ$54,MATCH(I862,'BCA Inputs'!$AW$14:$AW$54,0))*F862+INDEX('BCA Inputs'!$BK$14:$BK$54,MATCH(I862,'BCA Inputs'!$AW$14:$AW$54,0))*G862,"")),"")</f>
        <v/>
      </c>
      <c r="AA862" s="237" t="str">
        <f t="shared" si="135"/>
        <v/>
      </c>
      <c r="AC862" s="238" t="str">
        <f>IFERROR((K862+R862)+IF($B$3="NYSEG",INDEX('BCA Inputs'!$AI$14:$AI$54,MATCH(I862,'BCA Inputs'!$M$14:$M$54,0))*P862+INDEX('BCA Inputs'!$AJ$14:$AJ$54,MATCH(I862,'BCA Inputs'!$M$14:$M$54,0))*Q862,IF($B$3="RG&amp;E",INDEX('BCA Inputs'!$BR$14:$BR$54,MATCH(I862,'BCA Inputs'!$AW$14:$AW$54,0))*P862+INDEX('BCA Inputs'!$BS$14:$BS$54,MATCH(I862,'BCA Inputs'!$AW$14:$AW$54,0))*Q862,"")),"")</f>
        <v/>
      </c>
      <c r="AD862" s="181" t="str">
        <f>IFERROR(IF($B$3="NYSEG",INDEX('BCA Inputs'!$AD$14:$AD$54,MATCH(I862,'BCA Inputs'!$M$14:$M$54,0))*P862+INDEX('BCA Inputs'!$AE$14:$AE$54,MATCH(I862,'BCA Inputs'!$M$14:$M$54,0))*O862+INDEX('BCA Inputs'!$AF$14:$AF$54,MATCH(I862,'BCA Inputs'!$M$14:$M$54,0))*Q862+INDEX('BCA Inputs'!$AG$14:$AG$54,MATCH(I862,'BCA Inputs'!$M$14:$M$54,0))*F862+INDEX('BCA Inputs'!$AH$14:$AH$54,MATCH(I862,'BCA Inputs'!$M$14:$M$54,0))*G862,IF($B$3="RG&amp;E",INDEX('BCA Inputs'!$BM$14:$BM$54,MATCH(I862,'BCA Inputs'!$AW$14:$AW$54,0))*P862+INDEX('BCA Inputs'!$BN$14:$BN$54,MATCH(I862,'BCA Inputs'!$AW$14:$AW$54,0))*O862+INDEX('BCA Inputs'!$BO$14:$BO$54,MATCH(I862,'BCA Inputs'!$AW$14:$AW$54,0))*Q862+INDEX('BCA Inputs'!$BP$14:$BP$54,MATCH(I862,'BCA Inputs'!$AW$14:$AW$54,0))*F862+INDEX('BCA Inputs'!$BQ$14:$BQ$54,MATCH(I862,'BCA Inputs'!$AW$14:$AW$54,0))*G862,"")),"")</f>
        <v/>
      </c>
      <c r="AE862" s="237" t="str">
        <f t="shared" si="136"/>
        <v/>
      </c>
      <c r="AF862" s="198">
        <f t="shared" si="138"/>
        <v>0</v>
      </c>
      <c r="AG862" s="239">
        <f t="shared" si="139"/>
        <v>0</v>
      </c>
    </row>
    <row r="863" spans="1:33">
      <c r="A863" s="228"/>
      <c r="B863" s="176"/>
      <c r="C863" s="229"/>
      <c r="D863" s="230"/>
      <c r="E863" s="230"/>
      <c r="F863" s="230"/>
      <c r="G863" s="230"/>
      <c r="H863" s="231"/>
      <c r="I863" s="231"/>
      <c r="J863" s="232"/>
      <c r="K863" s="232"/>
      <c r="L863" s="232"/>
      <c r="M863" s="181">
        <f t="shared" si="137"/>
        <v>0</v>
      </c>
      <c r="N863" s="181">
        <f>IF(H863="",0,H863*I863*'Avoided Water Savings Cost'!$C$16)</f>
        <v>0</v>
      </c>
      <c r="O863" s="545">
        <f>IF(C863="",0,IF($B$3="NYSEG",C863/(1-'Avoided Electric Costs 2020'!$W$21),IF($B$3="RG&amp;E",C863/(1-'Avoided Electric Costs 2020'!$X$21),"")))</f>
        <v>0</v>
      </c>
      <c r="P863" s="546">
        <f>IF(D863="",0,IF($B$3="NYSEG",D863/(1-'Avoided Electric Costs 2020'!$W$21),IF($B$3="RG&amp;E",D863/(1-'Avoided Electric Costs 2020'!$X$21),"")))</f>
        <v>0</v>
      </c>
      <c r="Q863" s="546">
        <f>IF(E863="",0,IF($B$3="NYSEG",E863/(1-'Avoided Natural Gas Costs 2020'!$J$34),IF($B$3="RG&amp;E",E863/(1-'Avoided Natural Gas Costs 2020'!$K$34),"")))</f>
        <v>0</v>
      </c>
      <c r="R863" s="233" t="str">
        <f>IFERROR(IF(P863*'BCA Inputs'!$C$1+Q863*'BCA Inputs'!$C$2+F863*'BCA Inputs'!$C$2+G863*'BCA Inputs'!$C$2=0,"",P863*'BCA Inputs'!$C$1+Q863*'BCA Inputs'!$C$2+F863*'BCA Inputs'!$C$2+G863*'BCA Inputs'!$C$2),"")</f>
        <v/>
      </c>
      <c r="S863" s="181" t="str">
        <f t="shared" si="130"/>
        <v/>
      </c>
      <c r="T863" s="181" t="str">
        <f>IFERROR(IF($B$3="NYSEG",(INDEX('BCA Inputs'!$N$14:$N$54,MATCH(I863,'BCA Inputs'!$M$14:$M$54,0))*P863+INDEX('BCA Inputs'!$O$14:$O$54,MATCH(I863,'BCA Inputs'!$M$14:$M$54,0))*O863+INDEX('BCA Inputs'!P:P,MATCH(I863,'BCA Inputs'!M:M,0))*Q863+INDEX('BCA Inputs'!Q:Q,MATCH(I863,'BCA Inputs'!M:M,0))*F863+INDEX('BCA Inputs'!R:R,MATCH(I863,'BCA Inputs'!M:M,0))*G863)+L863+N863,IF($B$3="RG&amp;E",(INDEX('BCA Inputs'!$AX$14:$AX$54,MATCH(I863,'BCA Inputs'!$AW$14:$AW$54,0))*P863+INDEX('BCA Inputs'!$AY$14:$AY$54,MATCH(I863,'BCA Inputs'!$AW$14:$AW$54,0))*O863+INDEX('BCA Inputs'!$AZ$14:$AZ$54,MATCH(I863,'BCA Inputs'!$AW$14:$AW$54,0))*Q863+INDEX('BCA Inputs'!$BA$14:$BA$54,MATCH(I863,'BCA Inputs'!$AW$14:$AW$54,0))*F863+INDEX('BCA Inputs'!$BB$14:$BB$54,MATCH(I863,'BCA Inputs'!$AW$14:$AW$54,0))*G863)+L863+N863,"")),"")</f>
        <v/>
      </c>
      <c r="U863" s="234" t="str">
        <f t="shared" si="131"/>
        <v/>
      </c>
      <c r="V863" s="234" t="str">
        <f t="shared" si="132"/>
        <v/>
      </c>
      <c r="W863" s="234" t="str">
        <f t="shared" si="133"/>
        <v/>
      </c>
      <c r="Y863" s="235" t="str">
        <f t="shared" si="134"/>
        <v/>
      </c>
      <c r="Z863" s="236" t="str">
        <f>IFERROR(IF($B$3="NYSEG",INDEX('BCA Inputs'!$X$14:$X$54,MATCH(I863,'BCA Inputs'!$M$14:$M$54,0))*P863+INDEX('BCA Inputs'!$Y$14:$Y$54,MATCH(I863,'BCA Inputs'!$M$14:$M$54,0))*O863+INDEX('BCA Inputs'!$Z$14:$Z$54,MATCH(I863,'BCA Inputs'!$M$14:$M$54,0))*Q863+INDEX('BCA Inputs'!$AA$14:$AA$54,MATCH(I863,'BCA Inputs'!$M$14:$M$54,0))*F863+INDEX('BCA Inputs'!$AB$14:$AB$54,MATCH(I863,'BCA Inputs'!$M$14:$M$54,0))*G863,IF($B$3="RG&amp;E",INDEX('BCA Inputs'!$BG$14:$BG$54,MATCH(I863,'BCA Inputs'!$AW$14:$AW$54,0))*P863+INDEX('BCA Inputs'!$BH$14:$BH$54,MATCH(I863,'BCA Inputs'!$AW$14:$AW$54,0))*O863+INDEX('BCA Inputs'!$BI$14:$BI$54,MATCH(I863,'BCA Inputs'!$AW$14:$AW$54,0))*Q863+INDEX('BCA Inputs'!$BJ$14:$BJ$54,MATCH(I863,'BCA Inputs'!$AW$14:$AW$54,0))*F863+INDEX('BCA Inputs'!$BK$14:$BK$54,MATCH(I863,'BCA Inputs'!$AW$14:$AW$54,0))*G863,"")),"")</f>
        <v/>
      </c>
      <c r="AA863" s="237" t="str">
        <f t="shared" si="135"/>
        <v/>
      </c>
      <c r="AC863" s="238" t="str">
        <f>IFERROR((K863+R863)+IF($B$3="NYSEG",INDEX('BCA Inputs'!$AI$14:$AI$54,MATCH(I863,'BCA Inputs'!$M$14:$M$54,0))*P863+INDEX('BCA Inputs'!$AJ$14:$AJ$54,MATCH(I863,'BCA Inputs'!$M$14:$M$54,0))*Q863,IF($B$3="RG&amp;E",INDEX('BCA Inputs'!$BR$14:$BR$54,MATCH(I863,'BCA Inputs'!$AW$14:$AW$54,0))*P863+INDEX('BCA Inputs'!$BS$14:$BS$54,MATCH(I863,'BCA Inputs'!$AW$14:$AW$54,0))*Q863,"")),"")</f>
        <v/>
      </c>
      <c r="AD863" s="181" t="str">
        <f>IFERROR(IF($B$3="NYSEG",INDEX('BCA Inputs'!$AD$14:$AD$54,MATCH(I863,'BCA Inputs'!$M$14:$M$54,0))*P863+INDEX('BCA Inputs'!$AE$14:$AE$54,MATCH(I863,'BCA Inputs'!$M$14:$M$54,0))*O863+INDEX('BCA Inputs'!$AF$14:$AF$54,MATCH(I863,'BCA Inputs'!$M$14:$M$54,0))*Q863+INDEX('BCA Inputs'!$AG$14:$AG$54,MATCH(I863,'BCA Inputs'!$M$14:$M$54,0))*F863+INDEX('BCA Inputs'!$AH$14:$AH$54,MATCH(I863,'BCA Inputs'!$M$14:$M$54,0))*G863,IF($B$3="RG&amp;E",INDEX('BCA Inputs'!$BM$14:$BM$54,MATCH(I863,'BCA Inputs'!$AW$14:$AW$54,0))*P863+INDEX('BCA Inputs'!$BN$14:$BN$54,MATCH(I863,'BCA Inputs'!$AW$14:$AW$54,0))*O863+INDEX('BCA Inputs'!$BO$14:$BO$54,MATCH(I863,'BCA Inputs'!$AW$14:$AW$54,0))*Q863+INDEX('BCA Inputs'!$BP$14:$BP$54,MATCH(I863,'BCA Inputs'!$AW$14:$AW$54,0))*F863+INDEX('BCA Inputs'!$BQ$14:$BQ$54,MATCH(I863,'BCA Inputs'!$AW$14:$AW$54,0))*G863,"")),"")</f>
        <v/>
      </c>
      <c r="AE863" s="237" t="str">
        <f t="shared" si="136"/>
        <v/>
      </c>
      <c r="AF863" s="198">
        <f t="shared" si="138"/>
        <v>0</v>
      </c>
      <c r="AG863" s="239">
        <f t="shared" si="139"/>
        <v>0</v>
      </c>
    </row>
    <row r="864" spans="1:33">
      <c r="A864" s="228"/>
      <c r="B864" s="176"/>
      <c r="C864" s="229"/>
      <c r="D864" s="230"/>
      <c r="E864" s="230"/>
      <c r="F864" s="230"/>
      <c r="G864" s="230"/>
      <c r="H864" s="231"/>
      <c r="I864" s="231"/>
      <c r="J864" s="232"/>
      <c r="K864" s="232"/>
      <c r="L864" s="232"/>
      <c r="M864" s="181">
        <f t="shared" si="137"/>
        <v>0</v>
      </c>
      <c r="N864" s="181">
        <f>IF(H864="",0,H864*I864*'Avoided Water Savings Cost'!$C$16)</f>
        <v>0</v>
      </c>
      <c r="O864" s="545">
        <f>IF(C864="",0,IF($B$3="NYSEG",C864/(1-'Avoided Electric Costs 2020'!$W$21),IF($B$3="RG&amp;E",C864/(1-'Avoided Electric Costs 2020'!$X$21),"")))</f>
        <v>0</v>
      </c>
      <c r="P864" s="546">
        <f>IF(D864="",0,IF($B$3="NYSEG",D864/(1-'Avoided Electric Costs 2020'!$W$21),IF($B$3="RG&amp;E",D864/(1-'Avoided Electric Costs 2020'!$X$21),"")))</f>
        <v>0</v>
      </c>
      <c r="Q864" s="546">
        <f>IF(E864="",0,IF($B$3="NYSEG",E864/(1-'Avoided Natural Gas Costs 2020'!$J$34),IF($B$3="RG&amp;E",E864/(1-'Avoided Natural Gas Costs 2020'!$K$34),"")))</f>
        <v>0</v>
      </c>
      <c r="R864" s="233" t="str">
        <f>IFERROR(IF(P864*'BCA Inputs'!$C$1+Q864*'BCA Inputs'!$C$2+F864*'BCA Inputs'!$C$2+G864*'BCA Inputs'!$C$2=0,"",P864*'BCA Inputs'!$C$1+Q864*'BCA Inputs'!$C$2+F864*'BCA Inputs'!$C$2+G864*'BCA Inputs'!$C$2),"")</f>
        <v/>
      </c>
      <c r="S864" s="181" t="str">
        <f t="shared" si="130"/>
        <v/>
      </c>
      <c r="T864" s="181" t="str">
        <f>IFERROR(IF($B$3="NYSEG",(INDEX('BCA Inputs'!$N$14:$N$54,MATCH(I864,'BCA Inputs'!$M$14:$M$54,0))*P864+INDEX('BCA Inputs'!$O$14:$O$54,MATCH(I864,'BCA Inputs'!$M$14:$M$54,0))*O864+INDEX('BCA Inputs'!P:P,MATCH(I864,'BCA Inputs'!M:M,0))*Q864+INDEX('BCA Inputs'!Q:Q,MATCH(I864,'BCA Inputs'!M:M,0))*F864+INDEX('BCA Inputs'!R:R,MATCH(I864,'BCA Inputs'!M:M,0))*G864)+L864+N864,IF($B$3="RG&amp;E",(INDEX('BCA Inputs'!$AX$14:$AX$54,MATCH(I864,'BCA Inputs'!$AW$14:$AW$54,0))*P864+INDEX('BCA Inputs'!$AY$14:$AY$54,MATCH(I864,'BCA Inputs'!$AW$14:$AW$54,0))*O864+INDEX('BCA Inputs'!$AZ$14:$AZ$54,MATCH(I864,'BCA Inputs'!$AW$14:$AW$54,0))*Q864+INDEX('BCA Inputs'!$BA$14:$BA$54,MATCH(I864,'BCA Inputs'!$AW$14:$AW$54,0))*F864+INDEX('BCA Inputs'!$BB$14:$BB$54,MATCH(I864,'BCA Inputs'!$AW$14:$AW$54,0))*G864)+L864+N864,"")),"")</f>
        <v/>
      </c>
      <c r="U864" s="234" t="str">
        <f t="shared" si="131"/>
        <v/>
      </c>
      <c r="V864" s="234" t="str">
        <f t="shared" si="132"/>
        <v/>
      </c>
      <c r="W864" s="234" t="str">
        <f t="shared" si="133"/>
        <v/>
      </c>
      <c r="Y864" s="235" t="str">
        <f t="shared" si="134"/>
        <v/>
      </c>
      <c r="Z864" s="236" t="str">
        <f>IFERROR(IF($B$3="NYSEG",INDEX('BCA Inputs'!$X$14:$X$54,MATCH(I864,'BCA Inputs'!$M$14:$M$54,0))*P864+INDEX('BCA Inputs'!$Y$14:$Y$54,MATCH(I864,'BCA Inputs'!$M$14:$M$54,0))*O864+INDEX('BCA Inputs'!$Z$14:$Z$54,MATCH(I864,'BCA Inputs'!$M$14:$M$54,0))*Q864+INDEX('BCA Inputs'!$AA$14:$AA$54,MATCH(I864,'BCA Inputs'!$M$14:$M$54,0))*F864+INDEX('BCA Inputs'!$AB$14:$AB$54,MATCH(I864,'BCA Inputs'!$M$14:$M$54,0))*G864,IF($B$3="RG&amp;E",INDEX('BCA Inputs'!$BG$14:$BG$54,MATCH(I864,'BCA Inputs'!$AW$14:$AW$54,0))*P864+INDEX('BCA Inputs'!$BH$14:$BH$54,MATCH(I864,'BCA Inputs'!$AW$14:$AW$54,0))*O864+INDEX('BCA Inputs'!$BI$14:$BI$54,MATCH(I864,'BCA Inputs'!$AW$14:$AW$54,0))*Q864+INDEX('BCA Inputs'!$BJ$14:$BJ$54,MATCH(I864,'BCA Inputs'!$AW$14:$AW$54,0))*F864+INDEX('BCA Inputs'!$BK$14:$BK$54,MATCH(I864,'BCA Inputs'!$AW$14:$AW$54,0))*G864,"")),"")</f>
        <v/>
      </c>
      <c r="AA864" s="237" t="str">
        <f t="shared" si="135"/>
        <v/>
      </c>
      <c r="AC864" s="238" t="str">
        <f>IFERROR((K864+R864)+IF($B$3="NYSEG",INDEX('BCA Inputs'!$AI$14:$AI$54,MATCH(I864,'BCA Inputs'!$M$14:$M$54,0))*P864+INDEX('BCA Inputs'!$AJ$14:$AJ$54,MATCH(I864,'BCA Inputs'!$M$14:$M$54,0))*Q864,IF($B$3="RG&amp;E",INDEX('BCA Inputs'!$BR$14:$BR$54,MATCH(I864,'BCA Inputs'!$AW$14:$AW$54,0))*P864+INDEX('BCA Inputs'!$BS$14:$BS$54,MATCH(I864,'BCA Inputs'!$AW$14:$AW$54,0))*Q864,"")),"")</f>
        <v/>
      </c>
      <c r="AD864" s="181" t="str">
        <f>IFERROR(IF($B$3="NYSEG",INDEX('BCA Inputs'!$AD$14:$AD$54,MATCH(I864,'BCA Inputs'!$M$14:$M$54,0))*P864+INDEX('BCA Inputs'!$AE$14:$AE$54,MATCH(I864,'BCA Inputs'!$M$14:$M$54,0))*O864+INDEX('BCA Inputs'!$AF$14:$AF$54,MATCH(I864,'BCA Inputs'!$M$14:$M$54,0))*Q864+INDEX('BCA Inputs'!$AG$14:$AG$54,MATCH(I864,'BCA Inputs'!$M$14:$M$54,0))*F864+INDEX('BCA Inputs'!$AH$14:$AH$54,MATCH(I864,'BCA Inputs'!$M$14:$M$54,0))*G864,IF($B$3="RG&amp;E",INDEX('BCA Inputs'!$BM$14:$BM$54,MATCH(I864,'BCA Inputs'!$AW$14:$AW$54,0))*P864+INDEX('BCA Inputs'!$BN$14:$BN$54,MATCH(I864,'BCA Inputs'!$AW$14:$AW$54,0))*O864+INDEX('BCA Inputs'!$BO$14:$BO$54,MATCH(I864,'BCA Inputs'!$AW$14:$AW$54,0))*Q864+INDEX('BCA Inputs'!$BP$14:$BP$54,MATCH(I864,'BCA Inputs'!$AW$14:$AW$54,0))*F864+INDEX('BCA Inputs'!$BQ$14:$BQ$54,MATCH(I864,'BCA Inputs'!$AW$14:$AW$54,0))*G864,"")),"")</f>
        <v/>
      </c>
      <c r="AE864" s="237" t="str">
        <f t="shared" si="136"/>
        <v/>
      </c>
      <c r="AF864" s="198">
        <f t="shared" si="138"/>
        <v>0</v>
      </c>
      <c r="AG864" s="239">
        <f t="shared" si="139"/>
        <v>0</v>
      </c>
    </row>
    <row r="865" spans="1:33">
      <c r="A865" s="228"/>
      <c r="B865" s="176"/>
      <c r="C865" s="229"/>
      <c r="D865" s="230"/>
      <c r="E865" s="230"/>
      <c r="F865" s="230"/>
      <c r="G865" s="230"/>
      <c r="H865" s="231"/>
      <c r="I865" s="231"/>
      <c r="J865" s="232"/>
      <c r="K865" s="232"/>
      <c r="L865" s="232"/>
      <c r="M865" s="181">
        <f t="shared" si="137"/>
        <v>0</v>
      </c>
      <c r="N865" s="181">
        <f>IF(H865="",0,H865*I865*'Avoided Water Savings Cost'!$C$16)</f>
        <v>0</v>
      </c>
      <c r="O865" s="545">
        <f>IF(C865="",0,IF($B$3="NYSEG",C865/(1-'Avoided Electric Costs 2020'!$W$21),IF($B$3="RG&amp;E",C865/(1-'Avoided Electric Costs 2020'!$X$21),"")))</f>
        <v>0</v>
      </c>
      <c r="P865" s="546">
        <f>IF(D865="",0,IF($B$3="NYSEG",D865/(1-'Avoided Electric Costs 2020'!$W$21),IF($B$3="RG&amp;E",D865/(1-'Avoided Electric Costs 2020'!$X$21),"")))</f>
        <v>0</v>
      </c>
      <c r="Q865" s="546">
        <f>IF(E865="",0,IF($B$3="NYSEG",E865/(1-'Avoided Natural Gas Costs 2020'!$J$34),IF($B$3="RG&amp;E",E865/(1-'Avoided Natural Gas Costs 2020'!$K$34),"")))</f>
        <v>0</v>
      </c>
      <c r="R865" s="233" t="str">
        <f>IFERROR(IF(P865*'BCA Inputs'!$C$1+Q865*'BCA Inputs'!$C$2+F865*'BCA Inputs'!$C$2+G865*'BCA Inputs'!$C$2=0,"",P865*'BCA Inputs'!$C$1+Q865*'BCA Inputs'!$C$2+F865*'BCA Inputs'!$C$2+G865*'BCA Inputs'!$C$2),"")</f>
        <v/>
      </c>
      <c r="S865" s="181" t="str">
        <f t="shared" si="130"/>
        <v/>
      </c>
      <c r="T865" s="181" t="str">
        <f>IFERROR(IF($B$3="NYSEG",(INDEX('BCA Inputs'!$N$14:$N$54,MATCH(I865,'BCA Inputs'!$M$14:$M$54,0))*P865+INDEX('BCA Inputs'!$O$14:$O$54,MATCH(I865,'BCA Inputs'!$M$14:$M$54,0))*O865+INDEX('BCA Inputs'!P:P,MATCH(I865,'BCA Inputs'!M:M,0))*Q865+INDEX('BCA Inputs'!Q:Q,MATCH(I865,'BCA Inputs'!M:M,0))*F865+INDEX('BCA Inputs'!R:R,MATCH(I865,'BCA Inputs'!M:M,0))*G865)+L865+N865,IF($B$3="RG&amp;E",(INDEX('BCA Inputs'!$AX$14:$AX$54,MATCH(I865,'BCA Inputs'!$AW$14:$AW$54,0))*P865+INDEX('BCA Inputs'!$AY$14:$AY$54,MATCH(I865,'BCA Inputs'!$AW$14:$AW$54,0))*O865+INDEX('BCA Inputs'!$AZ$14:$AZ$54,MATCH(I865,'BCA Inputs'!$AW$14:$AW$54,0))*Q865+INDEX('BCA Inputs'!$BA$14:$BA$54,MATCH(I865,'BCA Inputs'!$AW$14:$AW$54,0))*F865+INDEX('BCA Inputs'!$BB$14:$BB$54,MATCH(I865,'BCA Inputs'!$AW$14:$AW$54,0))*G865)+L865+N865,"")),"")</f>
        <v/>
      </c>
      <c r="U865" s="234" t="str">
        <f t="shared" si="131"/>
        <v/>
      </c>
      <c r="V865" s="234" t="str">
        <f t="shared" si="132"/>
        <v/>
      </c>
      <c r="W865" s="234" t="str">
        <f t="shared" si="133"/>
        <v/>
      </c>
      <c r="Y865" s="235" t="str">
        <f t="shared" si="134"/>
        <v/>
      </c>
      <c r="Z865" s="236" t="str">
        <f>IFERROR(IF($B$3="NYSEG",INDEX('BCA Inputs'!$X$14:$X$54,MATCH(I865,'BCA Inputs'!$M$14:$M$54,0))*P865+INDEX('BCA Inputs'!$Y$14:$Y$54,MATCH(I865,'BCA Inputs'!$M$14:$M$54,0))*O865+INDEX('BCA Inputs'!$Z$14:$Z$54,MATCH(I865,'BCA Inputs'!$M$14:$M$54,0))*Q865+INDEX('BCA Inputs'!$AA$14:$AA$54,MATCH(I865,'BCA Inputs'!$M$14:$M$54,0))*F865+INDEX('BCA Inputs'!$AB$14:$AB$54,MATCH(I865,'BCA Inputs'!$M$14:$M$54,0))*G865,IF($B$3="RG&amp;E",INDEX('BCA Inputs'!$BG$14:$BG$54,MATCH(I865,'BCA Inputs'!$AW$14:$AW$54,0))*P865+INDEX('BCA Inputs'!$BH$14:$BH$54,MATCH(I865,'BCA Inputs'!$AW$14:$AW$54,0))*O865+INDEX('BCA Inputs'!$BI$14:$BI$54,MATCH(I865,'BCA Inputs'!$AW$14:$AW$54,0))*Q865+INDEX('BCA Inputs'!$BJ$14:$BJ$54,MATCH(I865,'BCA Inputs'!$AW$14:$AW$54,0))*F865+INDEX('BCA Inputs'!$BK$14:$BK$54,MATCH(I865,'BCA Inputs'!$AW$14:$AW$54,0))*G865,"")),"")</f>
        <v/>
      </c>
      <c r="AA865" s="237" t="str">
        <f t="shared" si="135"/>
        <v/>
      </c>
      <c r="AC865" s="238" t="str">
        <f>IFERROR((K865+R865)+IF($B$3="NYSEG",INDEX('BCA Inputs'!$AI$14:$AI$54,MATCH(I865,'BCA Inputs'!$M$14:$M$54,0))*P865+INDEX('BCA Inputs'!$AJ$14:$AJ$54,MATCH(I865,'BCA Inputs'!$M$14:$M$54,0))*Q865,IF($B$3="RG&amp;E",INDEX('BCA Inputs'!$BR$14:$BR$54,MATCH(I865,'BCA Inputs'!$AW$14:$AW$54,0))*P865+INDEX('BCA Inputs'!$BS$14:$BS$54,MATCH(I865,'BCA Inputs'!$AW$14:$AW$54,0))*Q865,"")),"")</f>
        <v/>
      </c>
      <c r="AD865" s="181" t="str">
        <f>IFERROR(IF($B$3="NYSEG",INDEX('BCA Inputs'!$AD$14:$AD$54,MATCH(I865,'BCA Inputs'!$M$14:$M$54,0))*P865+INDEX('BCA Inputs'!$AE$14:$AE$54,MATCH(I865,'BCA Inputs'!$M$14:$M$54,0))*O865+INDEX('BCA Inputs'!$AF$14:$AF$54,MATCH(I865,'BCA Inputs'!$M$14:$M$54,0))*Q865+INDEX('BCA Inputs'!$AG$14:$AG$54,MATCH(I865,'BCA Inputs'!$M$14:$M$54,0))*F865+INDEX('BCA Inputs'!$AH$14:$AH$54,MATCH(I865,'BCA Inputs'!$M$14:$M$54,0))*G865,IF($B$3="RG&amp;E",INDEX('BCA Inputs'!$BM$14:$BM$54,MATCH(I865,'BCA Inputs'!$AW$14:$AW$54,0))*P865+INDEX('BCA Inputs'!$BN$14:$BN$54,MATCH(I865,'BCA Inputs'!$AW$14:$AW$54,0))*O865+INDEX('BCA Inputs'!$BO$14:$BO$54,MATCH(I865,'BCA Inputs'!$AW$14:$AW$54,0))*Q865+INDEX('BCA Inputs'!$BP$14:$BP$54,MATCH(I865,'BCA Inputs'!$AW$14:$AW$54,0))*F865+INDEX('BCA Inputs'!$BQ$14:$BQ$54,MATCH(I865,'BCA Inputs'!$AW$14:$AW$54,0))*G865,"")),"")</f>
        <v/>
      </c>
      <c r="AE865" s="237" t="str">
        <f t="shared" si="136"/>
        <v/>
      </c>
      <c r="AF865" s="198">
        <f t="shared" si="138"/>
        <v>0</v>
      </c>
      <c r="AG865" s="239">
        <f t="shared" si="139"/>
        <v>0</v>
      </c>
    </row>
    <row r="866" spans="1:33">
      <c r="A866" s="228"/>
      <c r="B866" s="176"/>
      <c r="C866" s="229"/>
      <c r="D866" s="230"/>
      <c r="E866" s="230"/>
      <c r="F866" s="230"/>
      <c r="G866" s="230"/>
      <c r="H866" s="231"/>
      <c r="I866" s="231"/>
      <c r="J866" s="232"/>
      <c r="K866" s="232"/>
      <c r="L866" s="232"/>
      <c r="M866" s="181">
        <f t="shared" si="137"/>
        <v>0</v>
      </c>
      <c r="N866" s="181">
        <f>IF(H866="",0,H866*I866*'Avoided Water Savings Cost'!$C$16)</f>
        <v>0</v>
      </c>
      <c r="O866" s="545">
        <f>IF(C866="",0,IF($B$3="NYSEG",C866/(1-'Avoided Electric Costs 2020'!$W$21),IF($B$3="RG&amp;E",C866/(1-'Avoided Electric Costs 2020'!$X$21),"")))</f>
        <v>0</v>
      </c>
      <c r="P866" s="546">
        <f>IF(D866="",0,IF($B$3="NYSEG",D866/(1-'Avoided Electric Costs 2020'!$W$21),IF($B$3="RG&amp;E",D866/(1-'Avoided Electric Costs 2020'!$X$21),"")))</f>
        <v>0</v>
      </c>
      <c r="Q866" s="546">
        <f>IF(E866="",0,IF($B$3="NYSEG",E866/(1-'Avoided Natural Gas Costs 2020'!$J$34),IF($B$3="RG&amp;E",E866/(1-'Avoided Natural Gas Costs 2020'!$K$34),"")))</f>
        <v>0</v>
      </c>
      <c r="R866" s="233" t="str">
        <f>IFERROR(IF(P866*'BCA Inputs'!$C$1+Q866*'BCA Inputs'!$C$2+F866*'BCA Inputs'!$C$2+G866*'BCA Inputs'!$C$2=0,"",P866*'BCA Inputs'!$C$1+Q866*'BCA Inputs'!$C$2+F866*'BCA Inputs'!$C$2+G866*'BCA Inputs'!$C$2),"")</f>
        <v/>
      </c>
      <c r="S866" s="181" t="str">
        <f t="shared" si="130"/>
        <v/>
      </c>
      <c r="T866" s="181" t="str">
        <f>IFERROR(IF($B$3="NYSEG",(INDEX('BCA Inputs'!$N$14:$N$54,MATCH(I866,'BCA Inputs'!$M$14:$M$54,0))*P866+INDEX('BCA Inputs'!$O$14:$O$54,MATCH(I866,'BCA Inputs'!$M$14:$M$54,0))*O866+INDEX('BCA Inputs'!P:P,MATCH(I866,'BCA Inputs'!M:M,0))*Q866+INDEX('BCA Inputs'!Q:Q,MATCH(I866,'BCA Inputs'!M:M,0))*F866+INDEX('BCA Inputs'!R:R,MATCH(I866,'BCA Inputs'!M:M,0))*G866)+L866+N866,IF($B$3="RG&amp;E",(INDEX('BCA Inputs'!$AX$14:$AX$54,MATCH(I866,'BCA Inputs'!$AW$14:$AW$54,0))*P866+INDEX('BCA Inputs'!$AY$14:$AY$54,MATCH(I866,'BCA Inputs'!$AW$14:$AW$54,0))*O866+INDEX('BCA Inputs'!$AZ$14:$AZ$54,MATCH(I866,'BCA Inputs'!$AW$14:$AW$54,0))*Q866+INDEX('BCA Inputs'!$BA$14:$BA$54,MATCH(I866,'BCA Inputs'!$AW$14:$AW$54,0))*F866+INDEX('BCA Inputs'!$BB$14:$BB$54,MATCH(I866,'BCA Inputs'!$AW$14:$AW$54,0))*G866)+L866+N866,"")),"")</f>
        <v/>
      </c>
      <c r="U866" s="234" t="str">
        <f t="shared" si="131"/>
        <v/>
      </c>
      <c r="V866" s="234" t="str">
        <f t="shared" si="132"/>
        <v/>
      </c>
      <c r="W866" s="234" t="str">
        <f t="shared" si="133"/>
        <v/>
      </c>
      <c r="Y866" s="235" t="str">
        <f t="shared" si="134"/>
        <v/>
      </c>
      <c r="Z866" s="236" t="str">
        <f>IFERROR(IF($B$3="NYSEG",INDEX('BCA Inputs'!$X$14:$X$54,MATCH(I866,'BCA Inputs'!$M$14:$M$54,0))*P866+INDEX('BCA Inputs'!$Y$14:$Y$54,MATCH(I866,'BCA Inputs'!$M$14:$M$54,0))*O866+INDEX('BCA Inputs'!$Z$14:$Z$54,MATCH(I866,'BCA Inputs'!$M$14:$M$54,0))*Q866+INDEX('BCA Inputs'!$AA$14:$AA$54,MATCH(I866,'BCA Inputs'!$M$14:$M$54,0))*F866+INDEX('BCA Inputs'!$AB$14:$AB$54,MATCH(I866,'BCA Inputs'!$M$14:$M$54,0))*G866,IF($B$3="RG&amp;E",INDEX('BCA Inputs'!$BG$14:$BG$54,MATCH(I866,'BCA Inputs'!$AW$14:$AW$54,0))*P866+INDEX('BCA Inputs'!$BH$14:$BH$54,MATCH(I866,'BCA Inputs'!$AW$14:$AW$54,0))*O866+INDEX('BCA Inputs'!$BI$14:$BI$54,MATCH(I866,'BCA Inputs'!$AW$14:$AW$54,0))*Q866+INDEX('BCA Inputs'!$BJ$14:$BJ$54,MATCH(I866,'BCA Inputs'!$AW$14:$AW$54,0))*F866+INDEX('BCA Inputs'!$BK$14:$BK$54,MATCH(I866,'BCA Inputs'!$AW$14:$AW$54,0))*G866,"")),"")</f>
        <v/>
      </c>
      <c r="AA866" s="237" t="str">
        <f t="shared" si="135"/>
        <v/>
      </c>
      <c r="AC866" s="238" t="str">
        <f>IFERROR((K866+R866)+IF($B$3="NYSEG",INDEX('BCA Inputs'!$AI$14:$AI$54,MATCH(I866,'BCA Inputs'!$M$14:$M$54,0))*P866+INDEX('BCA Inputs'!$AJ$14:$AJ$54,MATCH(I866,'BCA Inputs'!$M$14:$M$54,0))*Q866,IF($B$3="RG&amp;E",INDEX('BCA Inputs'!$BR$14:$BR$54,MATCH(I866,'BCA Inputs'!$AW$14:$AW$54,0))*P866+INDEX('BCA Inputs'!$BS$14:$BS$54,MATCH(I866,'BCA Inputs'!$AW$14:$AW$54,0))*Q866,"")),"")</f>
        <v/>
      </c>
      <c r="AD866" s="181" t="str">
        <f>IFERROR(IF($B$3="NYSEG",INDEX('BCA Inputs'!$AD$14:$AD$54,MATCH(I866,'BCA Inputs'!$M$14:$M$54,0))*P866+INDEX('BCA Inputs'!$AE$14:$AE$54,MATCH(I866,'BCA Inputs'!$M$14:$M$54,0))*O866+INDEX('BCA Inputs'!$AF$14:$AF$54,MATCH(I866,'BCA Inputs'!$M$14:$M$54,0))*Q866+INDEX('BCA Inputs'!$AG$14:$AG$54,MATCH(I866,'BCA Inputs'!$M$14:$M$54,0))*F866+INDEX('BCA Inputs'!$AH$14:$AH$54,MATCH(I866,'BCA Inputs'!$M$14:$M$54,0))*G866,IF($B$3="RG&amp;E",INDEX('BCA Inputs'!$BM$14:$BM$54,MATCH(I866,'BCA Inputs'!$AW$14:$AW$54,0))*P866+INDEX('BCA Inputs'!$BN$14:$BN$54,MATCH(I866,'BCA Inputs'!$AW$14:$AW$54,0))*O866+INDEX('BCA Inputs'!$BO$14:$BO$54,MATCH(I866,'BCA Inputs'!$AW$14:$AW$54,0))*Q866+INDEX('BCA Inputs'!$BP$14:$BP$54,MATCH(I866,'BCA Inputs'!$AW$14:$AW$54,0))*F866+INDEX('BCA Inputs'!$BQ$14:$BQ$54,MATCH(I866,'BCA Inputs'!$AW$14:$AW$54,0))*G866,"")),"")</f>
        <v/>
      </c>
      <c r="AE866" s="237" t="str">
        <f t="shared" si="136"/>
        <v/>
      </c>
      <c r="AF866" s="198">
        <f t="shared" si="138"/>
        <v>0</v>
      </c>
      <c r="AG866" s="239">
        <f t="shared" si="139"/>
        <v>0</v>
      </c>
    </row>
    <row r="867" spans="1:33">
      <c r="A867" s="228"/>
      <c r="B867" s="176"/>
      <c r="C867" s="229"/>
      <c r="D867" s="230"/>
      <c r="E867" s="230"/>
      <c r="F867" s="230"/>
      <c r="G867" s="230"/>
      <c r="H867" s="231"/>
      <c r="I867" s="231"/>
      <c r="J867" s="232"/>
      <c r="K867" s="232"/>
      <c r="L867" s="232"/>
      <c r="M867" s="181">
        <f t="shared" si="137"/>
        <v>0</v>
      </c>
      <c r="N867" s="181">
        <f>IF(H867="",0,H867*I867*'Avoided Water Savings Cost'!$C$16)</f>
        <v>0</v>
      </c>
      <c r="O867" s="545">
        <f>IF(C867="",0,IF($B$3="NYSEG",C867/(1-'Avoided Electric Costs 2020'!$W$21),IF($B$3="RG&amp;E",C867/(1-'Avoided Electric Costs 2020'!$X$21),"")))</f>
        <v>0</v>
      </c>
      <c r="P867" s="546">
        <f>IF(D867="",0,IF($B$3="NYSEG",D867/(1-'Avoided Electric Costs 2020'!$W$21),IF($B$3="RG&amp;E",D867/(1-'Avoided Electric Costs 2020'!$X$21),"")))</f>
        <v>0</v>
      </c>
      <c r="Q867" s="546">
        <f>IF(E867="",0,IF($B$3="NYSEG",E867/(1-'Avoided Natural Gas Costs 2020'!$J$34),IF($B$3="RG&amp;E",E867/(1-'Avoided Natural Gas Costs 2020'!$K$34),"")))</f>
        <v>0</v>
      </c>
      <c r="R867" s="233" t="str">
        <f>IFERROR(IF(P867*'BCA Inputs'!$C$1+Q867*'BCA Inputs'!$C$2+F867*'BCA Inputs'!$C$2+G867*'BCA Inputs'!$C$2=0,"",P867*'BCA Inputs'!$C$1+Q867*'BCA Inputs'!$C$2+F867*'BCA Inputs'!$C$2+G867*'BCA Inputs'!$C$2),"")</f>
        <v/>
      </c>
      <c r="S867" s="181" t="str">
        <f t="shared" si="130"/>
        <v/>
      </c>
      <c r="T867" s="181" t="str">
        <f>IFERROR(IF($B$3="NYSEG",(INDEX('BCA Inputs'!$N$14:$N$54,MATCH(I867,'BCA Inputs'!$M$14:$M$54,0))*P867+INDEX('BCA Inputs'!$O$14:$O$54,MATCH(I867,'BCA Inputs'!$M$14:$M$54,0))*O867+INDEX('BCA Inputs'!P:P,MATCH(I867,'BCA Inputs'!M:M,0))*Q867+INDEX('BCA Inputs'!Q:Q,MATCH(I867,'BCA Inputs'!M:M,0))*F867+INDEX('BCA Inputs'!R:R,MATCH(I867,'BCA Inputs'!M:M,0))*G867)+L867+N867,IF($B$3="RG&amp;E",(INDEX('BCA Inputs'!$AX$14:$AX$54,MATCH(I867,'BCA Inputs'!$AW$14:$AW$54,0))*P867+INDEX('BCA Inputs'!$AY$14:$AY$54,MATCH(I867,'BCA Inputs'!$AW$14:$AW$54,0))*O867+INDEX('BCA Inputs'!$AZ$14:$AZ$54,MATCH(I867,'BCA Inputs'!$AW$14:$AW$54,0))*Q867+INDEX('BCA Inputs'!$BA$14:$BA$54,MATCH(I867,'BCA Inputs'!$AW$14:$AW$54,0))*F867+INDEX('BCA Inputs'!$BB$14:$BB$54,MATCH(I867,'BCA Inputs'!$AW$14:$AW$54,0))*G867)+L867+N867,"")),"")</f>
        <v/>
      </c>
      <c r="U867" s="234" t="str">
        <f t="shared" si="131"/>
        <v/>
      </c>
      <c r="V867" s="234" t="str">
        <f t="shared" si="132"/>
        <v/>
      </c>
      <c r="W867" s="234" t="str">
        <f t="shared" si="133"/>
        <v/>
      </c>
      <c r="Y867" s="235" t="str">
        <f t="shared" si="134"/>
        <v/>
      </c>
      <c r="Z867" s="236" t="str">
        <f>IFERROR(IF($B$3="NYSEG",INDEX('BCA Inputs'!$X$14:$X$54,MATCH(I867,'BCA Inputs'!$M$14:$M$54,0))*P867+INDEX('BCA Inputs'!$Y$14:$Y$54,MATCH(I867,'BCA Inputs'!$M$14:$M$54,0))*O867+INDEX('BCA Inputs'!$Z$14:$Z$54,MATCH(I867,'BCA Inputs'!$M$14:$M$54,0))*Q867+INDEX('BCA Inputs'!$AA$14:$AA$54,MATCH(I867,'BCA Inputs'!$M$14:$M$54,0))*F867+INDEX('BCA Inputs'!$AB$14:$AB$54,MATCH(I867,'BCA Inputs'!$M$14:$M$54,0))*G867,IF($B$3="RG&amp;E",INDEX('BCA Inputs'!$BG$14:$BG$54,MATCH(I867,'BCA Inputs'!$AW$14:$AW$54,0))*P867+INDEX('BCA Inputs'!$BH$14:$BH$54,MATCH(I867,'BCA Inputs'!$AW$14:$AW$54,0))*O867+INDEX('BCA Inputs'!$BI$14:$BI$54,MATCH(I867,'BCA Inputs'!$AW$14:$AW$54,0))*Q867+INDEX('BCA Inputs'!$BJ$14:$BJ$54,MATCH(I867,'BCA Inputs'!$AW$14:$AW$54,0))*F867+INDEX('BCA Inputs'!$BK$14:$BK$54,MATCH(I867,'BCA Inputs'!$AW$14:$AW$54,0))*G867,"")),"")</f>
        <v/>
      </c>
      <c r="AA867" s="237" t="str">
        <f t="shared" si="135"/>
        <v/>
      </c>
      <c r="AC867" s="238" t="str">
        <f>IFERROR((K867+R867)+IF($B$3="NYSEG",INDEX('BCA Inputs'!$AI$14:$AI$54,MATCH(I867,'BCA Inputs'!$M$14:$M$54,0))*P867+INDEX('BCA Inputs'!$AJ$14:$AJ$54,MATCH(I867,'BCA Inputs'!$M$14:$M$54,0))*Q867,IF($B$3="RG&amp;E",INDEX('BCA Inputs'!$BR$14:$BR$54,MATCH(I867,'BCA Inputs'!$AW$14:$AW$54,0))*P867+INDEX('BCA Inputs'!$BS$14:$BS$54,MATCH(I867,'BCA Inputs'!$AW$14:$AW$54,0))*Q867,"")),"")</f>
        <v/>
      </c>
      <c r="AD867" s="181" t="str">
        <f>IFERROR(IF($B$3="NYSEG",INDEX('BCA Inputs'!$AD$14:$AD$54,MATCH(I867,'BCA Inputs'!$M$14:$M$54,0))*P867+INDEX('BCA Inputs'!$AE$14:$AE$54,MATCH(I867,'BCA Inputs'!$M$14:$M$54,0))*O867+INDEX('BCA Inputs'!$AF$14:$AF$54,MATCH(I867,'BCA Inputs'!$M$14:$M$54,0))*Q867+INDEX('BCA Inputs'!$AG$14:$AG$54,MATCH(I867,'BCA Inputs'!$M$14:$M$54,0))*F867+INDEX('BCA Inputs'!$AH$14:$AH$54,MATCH(I867,'BCA Inputs'!$M$14:$M$54,0))*G867,IF($B$3="RG&amp;E",INDEX('BCA Inputs'!$BM$14:$BM$54,MATCH(I867,'BCA Inputs'!$AW$14:$AW$54,0))*P867+INDEX('BCA Inputs'!$BN$14:$BN$54,MATCH(I867,'BCA Inputs'!$AW$14:$AW$54,0))*O867+INDEX('BCA Inputs'!$BO$14:$BO$54,MATCH(I867,'BCA Inputs'!$AW$14:$AW$54,0))*Q867+INDEX('BCA Inputs'!$BP$14:$BP$54,MATCH(I867,'BCA Inputs'!$AW$14:$AW$54,0))*F867+INDEX('BCA Inputs'!$BQ$14:$BQ$54,MATCH(I867,'BCA Inputs'!$AW$14:$AW$54,0))*G867,"")),"")</f>
        <v/>
      </c>
      <c r="AE867" s="237" t="str">
        <f t="shared" si="136"/>
        <v/>
      </c>
      <c r="AF867" s="198">
        <f t="shared" si="138"/>
        <v>0</v>
      </c>
      <c r="AG867" s="239">
        <f t="shared" si="139"/>
        <v>0</v>
      </c>
    </row>
    <row r="868" spans="1:33">
      <c r="A868" s="228"/>
      <c r="B868" s="176"/>
      <c r="C868" s="229"/>
      <c r="D868" s="230"/>
      <c r="E868" s="230"/>
      <c r="F868" s="230"/>
      <c r="G868" s="230"/>
      <c r="H868" s="231"/>
      <c r="I868" s="231"/>
      <c r="J868" s="232"/>
      <c r="K868" s="232"/>
      <c r="L868" s="232"/>
      <c r="M868" s="181">
        <f t="shared" si="137"/>
        <v>0</v>
      </c>
      <c r="N868" s="181">
        <f>IF(H868="",0,H868*I868*'Avoided Water Savings Cost'!$C$16)</f>
        <v>0</v>
      </c>
      <c r="O868" s="545">
        <f>IF(C868="",0,IF($B$3="NYSEG",C868/(1-'Avoided Electric Costs 2020'!$W$21),IF($B$3="RG&amp;E",C868/(1-'Avoided Electric Costs 2020'!$X$21),"")))</f>
        <v>0</v>
      </c>
      <c r="P868" s="546">
        <f>IF(D868="",0,IF($B$3="NYSEG",D868/(1-'Avoided Electric Costs 2020'!$W$21),IF($B$3="RG&amp;E",D868/(1-'Avoided Electric Costs 2020'!$X$21),"")))</f>
        <v>0</v>
      </c>
      <c r="Q868" s="546">
        <f>IF(E868="",0,IF($B$3="NYSEG",E868/(1-'Avoided Natural Gas Costs 2020'!$J$34),IF($B$3="RG&amp;E",E868/(1-'Avoided Natural Gas Costs 2020'!$K$34),"")))</f>
        <v>0</v>
      </c>
      <c r="R868" s="233" t="str">
        <f>IFERROR(IF(P868*'BCA Inputs'!$C$1+Q868*'BCA Inputs'!$C$2+F868*'BCA Inputs'!$C$2+G868*'BCA Inputs'!$C$2=0,"",P868*'BCA Inputs'!$C$1+Q868*'BCA Inputs'!$C$2+F868*'BCA Inputs'!$C$2+G868*'BCA Inputs'!$C$2),"")</f>
        <v/>
      </c>
      <c r="S868" s="181" t="str">
        <f t="shared" si="130"/>
        <v/>
      </c>
      <c r="T868" s="181" t="str">
        <f>IFERROR(IF($B$3="NYSEG",(INDEX('BCA Inputs'!$N$14:$N$54,MATCH(I868,'BCA Inputs'!$M$14:$M$54,0))*P868+INDEX('BCA Inputs'!$O$14:$O$54,MATCH(I868,'BCA Inputs'!$M$14:$M$54,0))*O868+INDEX('BCA Inputs'!P:P,MATCH(I868,'BCA Inputs'!M:M,0))*Q868+INDEX('BCA Inputs'!Q:Q,MATCH(I868,'BCA Inputs'!M:M,0))*F868+INDEX('BCA Inputs'!R:R,MATCH(I868,'BCA Inputs'!M:M,0))*G868)+L868+N868,IF($B$3="RG&amp;E",(INDEX('BCA Inputs'!$AX$14:$AX$54,MATCH(I868,'BCA Inputs'!$AW$14:$AW$54,0))*P868+INDEX('BCA Inputs'!$AY$14:$AY$54,MATCH(I868,'BCA Inputs'!$AW$14:$AW$54,0))*O868+INDEX('BCA Inputs'!$AZ$14:$AZ$54,MATCH(I868,'BCA Inputs'!$AW$14:$AW$54,0))*Q868+INDEX('BCA Inputs'!$BA$14:$BA$54,MATCH(I868,'BCA Inputs'!$AW$14:$AW$54,0))*F868+INDEX('BCA Inputs'!$BB$14:$BB$54,MATCH(I868,'BCA Inputs'!$AW$14:$AW$54,0))*G868)+L868+N868,"")),"")</f>
        <v/>
      </c>
      <c r="U868" s="234" t="str">
        <f t="shared" si="131"/>
        <v/>
      </c>
      <c r="V868" s="234" t="str">
        <f t="shared" si="132"/>
        <v/>
      </c>
      <c r="W868" s="234" t="str">
        <f t="shared" si="133"/>
        <v/>
      </c>
      <c r="Y868" s="235" t="str">
        <f t="shared" si="134"/>
        <v/>
      </c>
      <c r="Z868" s="236" t="str">
        <f>IFERROR(IF($B$3="NYSEG",INDEX('BCA Inputs'!$X$14:$X$54,MATCH(I868,'BCA Inputs'!$M$14:$M$54,0))*P868+INDEX('BCA Inputs'!$Y$14:$Y$54,MATCH(I868,'BCA Inputs'!$M$14:$M$54,0))*O868+INDEX('BCA Inputs'!$Z$14:$Z$54,MATCH(I868,'BCA Inputs'!$M$14:$M$54,0))*Q868+INDEX('BCA Inputs'!$AA$14:$AA$54,MATCH(I868,'BCA Inputs'!$M$14:$M$54,0))*F868+INDEX('BCA Inputs'!$AB$14:$AB$54,MATCH(I868,'BCA Inputs'!$M$14:$M$54,0))*G868,IF($B$3="RG&amp;E",INDEX('BCA Inputs'!$BG$14:$BG$54,MATCH(I868,'BCA Inputs'!$AW$14:$AW$54,0))*P868+INDEX('BCA Inputs'!$BH$14:$BH$54,MATCH(I868,'BCA Inputs'!$AW$14:$AW$54,0))*O868+INDEX('BCA Inputs'!$BI$14:$BI$54,MATCH(I868,'BCA Inputs'!$AW$14:$AW$54,0))*Q868+INDEX('BCA Inputs'!$BJ$14:$BJ$54,MATCH(I868,'BCA Inputs'!$AW$14:$AW$54,0))*F868+INDEX('BCA Inputs'!$BK$14:$BK$54,MATCH(I868,'BCA Inputs'!$AW$14:$AW$54,0))*G868,"")),"")</f>
        <v/>
      </c>
      <c r="AA868" s="237" t="str">
        <f t="shared" si="135"/>
        <v/>
      </c>
      <c r="AC868" s="238" t="str">
        <f>IFERROR((K868+R868)+IF($B$3="NYSEG",INDEX('BCA Inputs'!$AI$14:$AI$54,MATCH(I868,'BCA Inputs'!$M$14:$M$54,0))*P868+INDEX('BCA Inputs'!$AJ$14:$AJ$54,MATCH(I868,'BCA Inputs'!$M$14:$M$54,0))*Q868,IF($B$3="RG&amp;E",INDEX('BCA Inputs'!$BR$14:$BR$54,MATCH(I868,'BCA Inputs'!$AW$14:$AW$54,0))*P868+INDEX('BCA Inputs'!$BS$14:$BS$54,MATCH(I868,'BCA Inputs'!$AW$14:$AW$54,0))*Q868,"")),"")</f>
        <v/>
      </c>
      <c r="AD868" s="181" t="str">
        <f>IFERROR(IF($B$3="NYSEG",INDEX('BCA Inputs'!$AD$14:$AD$54,MATCH(I868,'BCA Inputs'!$M$14:$M$54,0))*P868+INDEX('BCA Inputs'!$AE$14:$AE$54,MATCH(I868,'BCA Inputs'!$M$14:$M$54,0))*O868+INDEX('BCA Inputs'!$AF$14:$AF$54,MATCH(I868,'BCA Inputs'!$M$14:$M$54,0))*Q868+INDEX('BCA Inputs'!$AG$14:$AG$54,MATCH(I868,'BCA Inputs'!$M$14:$M$54,0))*F868+INDEX('BCA Inputs'!$AH$14:$AH$54,MATCH(I868,'BCA Inputs'!$M$14:$M$54,0))*G868,IF($B$3="RG&amp;E",INDEX('BCA Inputs'!$BM$14:$BM$54,MATCH(I868,'BCA Inputs'!$AW$14:$AW$54,0))*P868+INDEX('BCA Inputs'!$BN$14:$BN$54,MATCH(I868,'BCA Inputs'!$AW$14:$AW$54,0))*O868+INDEX('BCA Inputs'!$BO$14:$BO$54,MATCH(I868,'BCA Inputs'!$AW$14:$AW$54,0))*Q868+INDEX('BCA Inputs'!$BP$14:$BP$54,MATCH(I868,'BCA Inputs'!$AW$14:$AW$54,0))*F868+INDEX('BCA Inputs'!$BQ$14:$BQ$54,MATCH(I868,'BCA Inputs'!$AW$14:$AW$54,0))*G868,"")),"")</f>
        <v/>
      </c>
      <c r="AE868" s="237" t="str">
        <f t="shared" si="136"/>
        <v/>
      </c>
      <c r="AF868" s="198">
        <f t="shared" si="138"/>
        <v>0</v>
      </c>
      <c r="AG868" s="239">
        <f t="shared" si="139"/>
        <v>0</v>
      </c>
    </row>
    <row r="869" spans="1:33">
      <c r="A869" s="228"/>
      <c r="B869" s="176"/>
      <c r="C869" s="229"/>
      <c r="D869" s="230"/>
      <c r="E869" s="230"/>
      <c r="F869" s="230"/>
      <c r="G869" s="230"/>
      <c r="H869" s="231"/>
      <c r="I869" s="231"/>
      <c r="J869" s="232"/>
      <c r="K869" s="232"/>
      <c r="L869" s="232"/>
      <c r="M869" s="181">
        <f t="shared" si="137"/>
        <v>0</v>
      </c>
      <c r="N869" s="181">
        <f>IF(H869="",0,H869*I869*'Avoided Water Savings Cost'!$C$16)</f>
        <v>0</v>
      </c>
      <c r="O869" s="545">
        <f>IF(C869="",0,IF($B$3="NYSEG",C869/(1-'Avoided Electric Costs 2020'!$W$21),IF($B$3="RG&amp;E",C869/(1-'Avoided Electric Costs 2020'!$X$21),"")))</f>
        <v>0</v>
      </c>
      <c r="P869" s="546">
        <f>IF(D869="",0,IF($B$3="NYSEG",D869/(1-'Avoided Electric Costs 2020'!$W$21),IF($B$3="RG&amp;E",D869/(1-'Avoided Electric Costs 2020'!$X$21),"")))</f>
        <v>0</v>
      </c>
      <c r="Q869" s="546">
        <f>IF(E869="",0,IF($B$3="NYSEG",E869/(1-'Avoided Natural Gas Costs 2020'!$J$34),IF($B$3="RG&amp;E",E869/(1-'Avoided Natural Gas Costs 2020'!$K$34),"")))</f>
        <v>0</v>
      </c>
      <c r="R869" s="233" t="str">
        <f>IFERROR(IF(P869*'BCA Inputs'!$C$1+Q869*'BCA Inputs'!$C$2+F869*'BCA Inputs'!$C$2+G869*'BCA Inputs'!$C$2=0,"",P869*'BCA Inputs'!$C$1+Q869*'BCA Inputs'!$C$2+F869*'BCA Inputs'!$C$2+G869*'BCA Inputs'!$C$2),"")</f>
        <v/>
      </c>
      <c r="S869" s="181" t="str">
        <f t="shared" si="130"/>
        <v/>
      </c>
      <c r="T869" s="181" t="str">
        <f>IFERROR(IF($B$3="NYSEG",(INDEX('BCA Inputs'!$N$14:$N$54,MATCH(I869,'BCA Inputs'!$M$14:$M$54,0))*P869+INDEX('BCA Inputs'!$O$14:$O$54,MATCH(I869,'BCA Inputs'!$M$14:$M$54,0))*O869+INDEX('BCA Inputs'!P:P,MATCH(I869,'BCA Inputs'!M:M,0))*Q869+INDEX('BCA Inputs'!Q:Q,MATCH(I869,'BCA Inputs'!M:M,0))*F869+INDEX('BCA Inputs'!R:R,MATCH(I869,'BCA Inputs'!M:M,0))*G869)+L869+N869,IF($B$3="RG&amp;E",(INDEX('BCA Inputs'!$AX$14:$AX$54,MATCH(I869,'BCA Inputs'!$AW$14:$AW$54,0))*P869+INDEX('BCA Inputs'!$AY$14:$AY$54,MATCH(I869,'BCA Inputs'!$AW$14:$AW$54,0))*O869+INDEX('BCA Inputs'!$AZ$14:$AZ$54,MATCH(I869,'BCA Inputs'!$AW$14:$AW$54,0))*Q869+INDEX('BCA Inputs'!$BA$14:$BA$54,MATCH(I869,'BCA Inputs'!$AW$14:$AW$54,0))*F869+INDEX('BCA Inputs'!$BB$14:$BB$54,MATCH(I869,'BCA Inputs'!$AW$14:$AW$54,0))*G869)+L869+N869,"")),"")</f>
        <v/>
      </c>
      <c r="U869" s="234" t="str">
        <f t="shared" si="131"/>
        <v/>
      </c>
      <c r="V869" s="234" t="str">
        <f t="shared" si="132"/>
        <v/>
      </c>
      <c r="W869" s="234" t="str">
        <f t="shared" si="133"/>
        <v/>
      </c>
      <c r="Y869" s="235" t="str">
        <f t="shared" si="134"/>
        <v/>
      </c>
      <c r="Z869" s="236" t="str">
        <f>IFERROR(IF($B$3="NYSEG",INDEX('BCA Inputs'!$X$14:$X$54,MATCH(I869,'BCA Inputs'!$M$14:$M$54,0))*P869+INDEX('BCA Inputs'!$Y$14:$Y$54,MATCH(I869,'BCA Inputs'!$M$14:$M$54,0))*O869+INDEX('BCA Inputs'!$Z$14:$Z$54,MATCH(I869,'BCA Inputs'!$M$14:$M$54,0))*Q869+INDEX('BCA Inputs'!$AA$14:$AA$54,MATCH(I869,'BCA Inputs'!$M$14:$M$54,0))*F869+INDEX('BCA Inputs'!$AB$14:$AB$54,MATCH(I869,'BCA Inputs'!$M$14:$M$54,0))*G869,IF($B$3="RG&amp;E",INDEX('BCA Inputs'!$BG$14:$BG$54,MATCH(I869,'BCA Inputs'!$AW$14:$AW$54,0))*P869+INDEX('BCA Inputs'!$BH$14:$BH$54,MATCH(I869,'BCA Inputs'!$AW$14:$AW$54,0))*O869+INDEX('BCA Inputs'!$BI$14:$BI$54,MATCH(I869,'BCA Inputs'!$AW$14:$AW$54,0))*Q869+INDEX('BCA Inputs'!$BJ$14:$BJ$54,MATCH(I869,'BCA Inputs'!$AW$14:$AW$54,0))*F869+INDEX('BCA Inputs'!$BK$14:$BK$54,MATCH(I869,'BCA Inputs'!$AW$14:$AW$54,0))*G869,"")),"")</f>
        <v/>
      </c>
      <c r="AA869" s="237" t="str">
        <f t="shared" si="135"/>
        <v/>
      </c>
      <c r="AC869" s="238" t="str">
        <f>IFERROR((K869+R869)+IF($B$3="NYSEG",INDEX('BCA Inputs'!$AI$14:$AI$54,MATCH(I869,'BCA Inputs'!$M$14:$M$54,0))*P869+INDEX('BCA Inputs'!$AJ$14:$AJ$54,MATCH(I869,'BCA Inputs'!$M$14:$M$54,0))*Q869,IF($B$3="RG&amp;E",INDEX('BCA Inputs'!$BR$14:$BR$54,MATCH(I869,'BCA Inputs'!$AW$14:$AW$54,0))*P869+INDEX('BCA Inputs'!$BS$14:$BS$54,MATCH(I869,'BCA Inputs'!$AW$14:$AW$54,0))*Q869,"")),"")</f>
        <v/>
      </c>
      <c r="AD869" s="181" t="str">
        <f>IFERROR(IF($B$3="NYSEG",INDEX('BCA Inputs'!$AD$14:$AD$54,MATCH(I869,'BCA Inputs'!$M$14:$M$54,0))*P869+INDEX('BCA Inputs'!$AE$14:$AE$54,MATCH(I869,'BCA Inputs'!$M$14:$M$54,0))*O869+INDEX('BCA Inputs'!$AF$14:$AF$54,MATCH(I869,'BCA Inputs'!$M$14:$M$54,0))*Q869+INDEX('BCA Inputs'!$AG$14:$AG$54,MATCH(I869,'BCA Inputs'!$M$14:$M$54,0))*F869+INDEX('BCA Inputs'!$AH$14:$AH$54,MATCH(I869,'BCA Inputs'!$M$14:$M$54,0))*G869,IF($B$3="RG&amp;E",INDEX('BCA Inputs'!$BM$14:$BM$54,MATCH(I869,'BCA Inputs'!$AW$14:$AW$54,0))*P869+INDEX('BCA Inputs'!$BN$14:$BN$54,MATCH(I869,'BCA Inputs'!$AW$14:$AW$54,0))*O869+INDEX('BCA Inputs'!$BO$14:$BO$54,MATCH(I869,'BCA Inputs'!$AW$14:$AW$54,0))*Q869+INDEX('BCA Inputs'!$BP$14:$BP$54,MATCH(I869,'BCA Inputs'!$AW$14:$AW$54,0))*F869+INDEX('BCA Inputs'!$BQ$14:$BQ$54,MATCH(I869,'BCA Inputs'!$AW$14:$AW$54,0))*G869,"")),"")</f>
        <v/>
      </c>
      <c r="AE869" s="237" t="str">
        <f t="shared" si="136"/>
        <v/>
      </c>
      <c r="AF869" s="198">
        <f t="shared" si="138"/>
        <v>0</v>
      </c>
      <c r="AG869" s="239">
        <f t="shared" si="139"/>
        <v>0</v>
      </c>
    </row>
    <row r="870" spans="1:33">
      <c r="A870" s="228"/>
      <c r="B870" s="176"/>
      <c r="C870" s="229"/>
      <c r="D870" s="230"/>
      <c r="E870" s="230"/>
      <c r="F870" s="230"/>
      <c r="G870" s="230"/>
      <c r="H870" s="231"/>
      <c r="I870" s="231"/>
      <c r="J870" s="232"/>
      <c r="K870" s="232"/>
      <c r="L870" s="232"/>
      <c r="M870" s="181">
        <f t="shared" si="137"/>
        <v>0</v>
      </c>
      <c r="N870" s="181">
        <f>IF(H870="",0,H870*I870*'Avoided Water Savings Cost'!$C$16)</f>
        <v>0</v>
      </c>
      <c r="O870" s="545">
        <f>IF(C870="",0,IF($B$3="NYSEG",C870/(1-'Avoided Electric Costs 2020'!$W$21),IF($B$3="RG&amp;E",C870/(1-'Avoided Electric Costs 2020'!$X$21),"")))</f>
        <v>0</v>
      </c>
      <c r="P870" s="546">
        <f>IF(D870="",0,IF($B$3="NYSEG",D870/(1-'Avoided Electric Costs 2020'!$W$21),IF($B$3="RG&amp;E",D870/(1-'Avoided Electric Costs 2020'!$X$21),"")))</f>
        <v>0</v>
      </c>
      <c r="Q870" s="546">
        <f>IF(E870="",0,IF($B$3="NYSEG",E870/(1-'Avoided Natural Gas Costs 2020'!$J$34),IF($B$3="RG&amp;E",E870/(1-'Avoided Natural Gas Costs 2020'!$K$34),"")))</f>
        <v>0</v>
      </c>
      <c r="R870" s="233" t="str">
        <f>IFERROR(IF(P870*'BCA Inputs'!$C$1+Q870*'BCA Inputs'!$C$2+F870*'BCA Inputs'!$C$2+G870*'BCA Inputs'!$C$2=0,"",P870*'BCA Inputs'!$C$1+Q870*'BCA Inputs'!$C$2+F870*'BCA Inputs'!$C$2+G870*'BCA Inputs'!$C$2),"")</f>
        <v/>
      </c>
      <c r="S870" s="181" t="str">
        <f t="shared" si="130"/>
        <v/>
      </c>
      <c r="T870" s="181" t="str">
        <f>IFERROR(IF($B$3="NYSEG",(INDEX('BCA Inputs'!$N$14:$N$54,MATCH(I870,'BCA Inputs'!$M$14:$M$54,0))*P870+INDEX('BCA Inputs'!$O$14:$O$54,MATCH(I870,'BCA Inputs'!$M$14:$M$54,0))*O870+INDEX('BCA Inputs'!P:P,MATCH(I870,'BCA Inputs'!M:M,0))*Q870+INDEX('BCA Inputs'!Q:Q,MATCH(I870,'BCA Inputs'!M:M,0))*F870+INDEX('BCA Inputs'!R:R,MATCH(I870,'BCA Inputs'!M:M,0))*G870)+L870+N870,IF($B$3="RG&amp;E",(INDEX('BCA Inputs'!$AX$14:$AX$54,MATCH(I870,'BCA Inputs'!$AW$14:$AW$54,0))*P870+INDEX('BCA Inputs'!$AY$14:$AY$54,MATCH(I870,'BCA Inputs'!$AW$14:$AW$54,0))*O870+INDEX('BCA Inputs'!$AZ$14:$AZ$54,MATCH(I870,'BCA Inputs'!$AW$14:$AW$54,0))*Q870+INDEX('BCA Inputs'!$BA$14:$BA$54,MATCH(I870,'BCA Inputs'!$AW$14:$AW$54,0))*F870+INDEX('BCA Inputs'!$BB$14:$BB$54,MATCH(I870,'BCA Inputs'!$AW$14:$AW$54,0))*G870)+L870+N870,"")),"")</f>
        <v/>
      </c>
      <c r="U870" s="234" t="str">
        <f t="shared" si="131"/>
        <v/>
      </c>
      <c r="V870" s="234" t="str">
        <f t="shared" si="132"/>
        <v/>
      </c>
      <c r="W870" s="234" t="str">
        <f t="shared" si="133"/>
        <v/>
      </c>
      <c r="Y870" s="235" t="str">
        <f t="shared" si="134"/>
        <v/>
      </c>
      <c r="Z870" s="236" t="str">
        <f>IFERROR(IF($B$3="NYSEG",INDEX('BCA Inputs'!$X$14:$X$54,MATCH(I870,'BCA Inputs'!$M$14:$M$54,0))*P870+INDEX('BCA Inputs'!$Y$14:$Y$54,MATCH(I870,'BCA Inputs'!$M$14:$M$54,0))*O870+INDEX('BCA Inputs'!$Z$14:$Z$54,MATCH(I870,'BCA Inputs'!$M$14:$M$54,0))*Q870+INDEX('BCA Inputs'!$AA$14:$AA$54,MATCH(I870,'BCA Inputs'!$M$14:$M$54,0))*F870+INDEX('BCA Inputs'!$AB$14:$AB$54,MATCH(I870,'BCA Inputs'!$M$14:$M$54,0))*G870,IF($B$3="RG&amp;E",INDEX('BCA Inputs'!$BG$14:$BG$54,MATCH(I870,'BCA Inputs'!$AW$14:$AW$54,0))*P870+INDEX('BCA Inputs'!$BH$14:$BH$54,MATCH(I870,'BCA Inputs'!$AW$14:$AW$54,0))*O870+INDEX('BCA Inputs'!$BI$14:$BI$54,MATCH(I870,'BCA Inputs'!$AW$14:$AW$54,0))*Q870+INDEX('BCA Inputs'!$BJ$14:$BJ$54,MATCH(I870,'BCA Inputs'!$AW$14:$AW$54,0))*F870+INDEX('BCA Inputs'!$BK$14:$BK$54,MATCH(I870,'BCA Inputs'!$AW$14:$AW$54,0))*G870,"")),"")</f>
        <v/>
      </c>
      <c r="AA870" s="237" t="str">
        <f t="shared" si="135"/>
        <v/>
      </c>
      <c r="AC870" s="238" t="str">
        <f>IFERROR((K870+R870)+IF($B$3="NYSEG",INDEX('BCA Inputs'!$AI$14:$AI$54,MATCH(I870,'BCA Inputs'!$M$14:$M$54,0))*P870+INDEX('BCA Inputs'!$AJ$14:$AJ$54,MATCH(I870,'BCA Inputs'!$M$14:$M$54,0))*Q870,IF($B$3="RG&amp;E",INDEX('BCA Inputs'!$BR$14:$BR$54,MATCH(I870,'BCA Inputs'!$AW$14:$AW$54,0))*P870+INDEX('BCA Inputs'!$BS$14:$BS$54,MATCH(I870,'BCA Inputs'!$AW$14:$AW$54,0))*Q870,"")),"")</f>
        <v/>
      </c>
      <c r="AD870" s="181" t="str">
        <f>IFERROR(IF($B$3="NYSEG",INDEX('BCA Inputs'!$AD$14:$AD$54,MATCH(I870,'BCA Inputs'!$M$14:$M$54,0))*P870+INDEX('BCA Inputs'!$AE$14:$AE$54,MATCH(I870,'BCA Inputs'!$M$14:$M$54,0))*O870+INDEX('BCA Inputs'!$AF$14:$AF$54,MATCH(I870,'BCA Inputs'!$M$14:$M$54,0))*Q870+INDEX('BCA Inputs'!$AG$14:$AG$54,MATCH(I870,'BCA Inputs'!$M$14:$M$54,0))*F870+INDEX('BCA Inputs'!$AH$14:$AH$54,MATCH(I870,'BCA Inputs'!$M$14:$M$54,0))*G870,IF($B$3="RG&amp;E",INDEX('BCA Inputs'!$BM$14:$BM$54,MATCH(I870,'BCA Inputs'!$AW$14:$AW$54,0))*P870+INDEX('BCA Inputs'!$BN$14:$BN$54,MATCH(I870,'BCA Inputs'!$AW$14:$AW$54,0))*O870+INDEX('BCA Inputs'!$BO$14:$BO$54,MATCH(I870,'BCA Inputs'!$AW$14:$AW$54,0))*Q870+INDEX('BCA Inputs'!$BP$14:$BP$54,MATCH(I870,'BCA Inputs'!$AW$14:$AW$54,0))*F870+INDEX('BCA Inputs'!$BQ$14:$BQ$54,MATCH(I870,'BCA Inputs'!$AW$14:$AW$54,0))*G870,"")),"")</f>
        <v/>
      </c>
      <c r="AE870" s="237" t="str">
        <f t="shared" si="136"/>
        <v/>
      </c>
      <c r="AF870" s="198">
        <f t="shared" si="138"/>
        <v>0</v>
      </c>
      <c r="AG870" s="239">
        <f t="shared" si="139"/>
        <v>0</v>
      </c>
    </row>
    <row r="871" spans="1:33">
      <c r="A871" s="228"/>
      <c r="B871" s="176"/>
      <c r="C871" s="229"/>
      <c r="D871" s="230"/>
      <c r="E871" s="230"/>
      <c r="F871" s="230"/>
      <c r="G871" s="230"/>
      <c r="H871" s="231"/>
      <c r="I871" s="231"/>
      <c r="J871" s="232"/>
      <c r="K871" s="232"/>
      <c r="L871" s="232"/>
      <c r="M871" s="181">
        <f t="shared" si="137"/>
        <v>0</v>
      </c>
      <c r="N871" s="181">
        <f>IF(H871="",0,H871*I871*'Avoided Water Savings Cost'!$C$16)</f>
        <v>0</v>
      </c>
      <c r="O871" s="545">
        <f>IF(C871="",0,IF($B$3="NYSEG",C871/(1-'Avoided Electric Costs 2020'!$W$21),IF($B$3="RG&amp;E",C871/(1-'Avoided Electric Costs 2020'!$X$21),"")))</f>
        <v>0</v>
      </c>
      <c r="P871" s="546">
        <f>IF(D871="",0,IF($B$3="NYSEG",D871/(1-'Avoided Electric Costs 2020'!$W$21),IF($B$3="RG&amp;E",D871/(1-'Avoided Electric Costs 2020'!$X$21),"")))</f>
        <v>0</v>
      </c>
      <c r="Q871" s="546">
        <f>IF(E871="",0,IF($B$3="NYSEG",E871/(1-'Avoided Natural Gas Costs 2020'!$J$34),IF($B$3="RG&amp;E",E871/(1-'Avoided Natural Gas Costs 2020'!$K$34),"")))</f>
        <v>0</v>
      </c>
      <c r="R871" s="233" t="str">
        <f>IFERROR(IF(P871*'BCA Inputs'!$C$1+Q871*'BCA Inputs'!$C$2+F871*'BCA Inputs'!$C$2+G871*'BCA Inputs'!$C$2=0,"",P871*'BCA Inputs'!$C$1+Q871*'BCA Inputs'!$C$2+F871*'BCA Inputs'!$C$2+G871*'BCA Inputs'!$C$2),"")</f>
        <v/>
      </c>
      <c r="S871" s="181" t="str">
        <f t="shared" si="130"/>
        <v/>
      </c>
      <c r="T871" s="181" t="str">
        <f>IFERROR(IF($B$3="NYSEG",(INDEX('BCA Inputs'!$N$14:$N$54,MATCH(I871,'BCA Inputs'!$M$14:$M$54,0))*P871+INDEX('BCA Inputs'!$O$14:$O$54,MATCH(I871,'BCA Inputs'!$M$14:$M$54,0))*O871+INDEX('BCA Inputs'!P:P,MATCH(I871,'BCA Inputs'!M:M,0))*Q871+INDEX('BCA Inputs'!Q:Q,MATCH(I871,'BCA Inputs'!M:M,0))*F871+INDEX('BCA Inputs'!R:R,MATCH(I871,'BCA Inputs'!M:M,0))*G871)+L871+N871,IF($B$3="RG&amp;E",(INDEX('BCA Inputs'!$AX$14:$AX$54,MATCH(I871,'BCA Inputs'!$AW$14:$AW$54,0))*P871+INDEX('BCA Inputs'!$AY$14:$AY$54,MATCH(I871,'BCA Inputs'!$AW$14:$AW$54,0))*O871+INDEX('BCA Inputs'!$AZ$14:$AZ$54,MATCH(I871,'BCA Inputs'!$AW$14:$AW$54,0))*Q871+INDEX('BCA Inputs'!$BA$14:$BA$54,MATCH(I871,'BCA Inputs'!$AW$14:$AW$54,0))*F871+INDEX('BCA Inputs'!$BB$14:$BB$54,MATCH(I871,'BCA Inputs'!$AW$14:$AW$54,0))*G871)+L871+N871,"")),"")</f>
        <v/>
      </c>
      <c r="U871" s="234" t="str">
        <f t="shared" si="131"/>
        <v/>
      </c>
      <c r="V871" s="234" t="str">
        <f t="shared" si="132"/>
        <v/>
      </c>
      <c r="W871" s="234" t="str">
        <f t="shared" si="133"/>
        <v/>
      </c>
      <c r="Y871" s="235" t="str">
        <f t="shared" si="134"/>
        <v/>
      </c>
      <c r="Z871" s="236" t="str">
        <f>IFERROR(IF($B$3="NYSEG",INDEX('BCA Inputs'!$X$14:$X$54,MATCH(I871,'BCA Inputs'!$M$14:$M$54,0))*P871+INDEX('BCA Inputs'!$Y$14:$Y$54,MATCH(I871,'BCA Inputs'!$M$14:$M$54,0))*O871+INDEX('BCA Inputs'!$Z$14:$Z$54,MATCH(I871,'BCA Inputs'!$M$14:$M$54,0))*Q871+INDEX('BCA Inputs'!$AA$14:$AA$54,MATCH(I871,'BCA Inputs'!$M$14:$M$54,0))*F871+INDEX('BCA Inputs'!$AB$14:$AB$54,MATCH(I871,'BCA Inputs'!$M$14:$M$54,0))*G871,IF($B$3="RG&amp;E",INDEX('BCA Inputs'!$BG$14:$BG$54,MATCH(I871,'BCA Inputs'!$AW$14:$AW$54,0))*P871+INDEX('BCA Inputs'!$BH$14:$BH$54,MATCH(I871,'BCA Inputs'!$AW$14:$AW$54,0))*O871+INDEX('BCA Inputs'!$BI$14:$BI$54,MATCH(I871,'BCA Inputs'!$AW$14:$AW$54,0))*Q871+INDEX('BCA Inputs'!$BJ$14:$BJ$54,MATCH(I871,'BCA Inputs'!$AW$14:$AW$54,0))*F871+INDEX('BCA Inputs'!$BK$14:$BK$54,MATCH(I871,'BCA Inputs'!$AW$14:$AW$54,0))*G871,"")),"")</f>
        <v/>
      </c>
      <c r="AA871" s="237" t="str">
        <f t="shared" si="135"/>
        <v/>
      </c>
      <c r="AC871" s="238" t="str">
        <f>IFERROR((K871+R871)+IF($B$3="NYSEG",INDEX('BCA Inputs'!$AI$14:$AI$54,MATCH(I871,'BCA Inputs'!$M$14:$M$54,0))*P871+INDEX('BCA Inputs'!$AJ$14:$AJ$54,MATCH(I871,'BCA Inputs'!$M$14:$M$54,0))*Q871,IF($B$3="RG&amp;E",INDEX('BCA Inputs'!$BR$14:$BR$54,MATCH(I871,'BCA Inputs'!$AW$14:$AW$54,0))*P871+INDEX('BCA Inputs'!$BS$14:$BS$54,MATCH(I871,'BCA Inputs'!$AW$14:$AW$54,0))*Q871,"")),"")</f>
        <v/>
      </c>
      <c r="AD871" s="181" t="str">
        <f>IFERROR(IF($B$3="NYSEG",INDEX('BCA Inputs'!$AD$14:$AD$54,MATCH(I871,'BCA Inputs'!$M$14:$M$54,0))*P871+INDEX('BCA Inputs'!$AE$14:$AE$54,MATCH(I871,'BCA Inputs'!$M$14:$M$54,0))*O871+INDEX('BCA Inputs'!$AF$14:$AF$54,MATCH(I871,'BCA Inputs'!$M$14:$M$54,0))*Q871+INDEX('BCA Inputs'!$AG$14:$AG$54,MATCH(I871,'BCA Inputs'!$M$14:$M$54,0))*F871+INDEX('BCA Inputs'!$AH$14:$AH$54,MATCH(I871,'BCA Inputs'!$M$14:$M$54,0))*G871,IF($B$3="RG&amp;E",INDEX('BCA Inputs'!$BM$14:$BM$54,MATCH(I871,'BCA Inputs'!$AW$14:$AW$54,0))*P871+INDEX('BCA Inputs'!$BN$14:$BN$54,MATCH(I871,'BCA Inputs'!$AW$14:$AW$54,0))*O871+INDEX('BCA Inputs'!$BO$14:$BO$54,MATCH(I871,'BCA Inputs'!$AW$14:$AW$54,0))*Q871+INDEX('BCA Inputs'!$BP$14:$BP$54,MATCH(I871,'BCA Inputs'!$AW$14:$AW$54,0))*F871+INDEX('BCA Inputs'!$BQ$14:$BQ$54,MATCH(I871,'BCA Inputs'!$AW$14:$AW$54,0))*G871,"")),"")</f>
        <v/>
      </c>
      <c r="AE871" s="237" t="str">
        <f t="shared" si="136"/>
        <v/>
      </c>
      <c r="AF871" s="198">
        <f t="shared" si="138"/>
        <v>0</v>
      </c>
      <c r="AG871" s="239">
        <f t="shared" si="139"/>
        <v>0</v>
      </c>
    </row>
    <row r="872" spans="1:33">
      <c r="A872" s="228"/>
      <c r="B872" s="176"/>
      <c r="C872" s="229"/>
      <c r="D872" s="230"/>
      <c r="E872" s="230"/>
      <c r="F872" s="230"/>
      <c r="G872" s="230"/>
      <c r="H872" s="231"/>
      <c r="I872" s="231"/>
      <c r="J872" s="232"/>
      <c r="K872" s="232"/>
      <c r="L872" s="232"/>
      <c r="M872" s="181">
        <f t="shared" si="137"/>
        <v>0</v>
      </c>
      <c r="N872" s="181">
        <f>IF(H872="",0,H872*I872*'Avoided Water Savings Cost'!$C$16)</f>
        <v>0</v>
      </c>
      <c r="O872" s="545">
        <f>IF(C872="",0,IF($B$3="NYSEG",C872/(1-'Avoided Electric Costs 2020'!$W$21),IF($B$3="RG&amp;E",C872/(1-'Avoided Electric Costs 2020'!$X$21),"")))</f>
        <v>0</v>
      </c>
      <c r="P872" s="546">
        <f>IF(D872="",0,IF($B$3="NYSEG",D872/(1-'Avoided Electric Costs 2020'!$W$21),IF($B$3="RG&amp;E",D872/(1-'Avoided Electric Costs 2020'!$X$21),"")))</f>
        <v>0</v>
      </c>
      <c r="Q872" s="546">
        <f>IF(E872="",0,IF($B$3="NYSEG",E872/(1-'Avoided Natural Gas Costs 2020'!$J$34),IF($B$3="RG&amp;E",E872/(1-'Avoided Natural Gas Costs 2020'!$K$34),"")))</f>
        <v>0</v>
      </c>
      <c r="R872" s="233" t="str">
        <f>IFERROR(IF(P872*'BCA Inputs'!$C$1+Q872*'BCA Inputs'!$C$2+F872*'BCA Inputs'!$C$2+G872*'BCA Inputs'!$C$2=0,"",P872*'BCA Inputs'!$C$1+Q872*'BCA Inputs'!$C$2+F872*'BCA Inputs'!$C$2+G872*'BCA Inputs'!$C$2),"")</f>
        <v/>
      </c>
      <c r="S872" s="181" t="str">
        <f t="shared" si="130"/>
        <v/>
      </c>
      <c r="T872" s="181" t="str">
        <f>IFERROR(IF($B$3="NYSEG",(INDEX('BCA Inputs'!$N$14:$N$54,MATCH(I872,'BCA Inputs'!$M$14:$M$54,0))*P872+INDEX('BCA Inputs'!$O$14:$O$54,MATCH(I872,'BCA Inputs'!$M$14:$M$54,0))*O872+INDEX('BCA Inputs'!P:P,MATCH(I872,'BCA Inputs'!M:M,0))*Q872+INDEX('BCA Inputs'!Q:Q,MATCH(I872,'BCA Inputs'!M:M,0))*F872+INDEX('BCA Inputs'!R:R,MATCH(I872,'BCA Inputs'!M:M,0))*G872)+L872+N872,IF($B$3="RG&amp;E",(INDEX('BCA Inputs'!$AX$14:$AX$54,MATCH(I872,'BCA Inputs'!$AW$14:$AW$54,0))*P872+INDEX('BCA Inputs'!$AY$14:$AY$54,MATCH(I872,'BCA Inputs'!$AW$14:$AW$54,0))*O872+INDEX('BCA Inputs'!$AZ$14:$AZ$54,MATCH(I872,'BCA Inputs'!$AW$14:$AW$54,0))*Q872+INDEX('BCA Inputs'!$BA$14:$BA$54,MATCH(I872,'BCA Inputs'!$AW$14:$AW$54,0))*F872+INDEX('BCA Inputs'!$BB$14:$BB$54,MATCH(I872,'BCA Inputs'!$AW$14:$AW$54,0))*G872)+L872+N872,"")),"")</f>
        <v/>
      </c>
      <c r="U872" s="234" t="str">
        <f t="shared" si="131"/>
        <v/>
      </c>
      <c r="V872" s="234" t="str">
        <f t="shared" si="132"/>
        <v/>
      </c>
      <c r="W872" s="234" t="str">
        <f t="shared" si="133"/>
        <v/>
      </c>
      <c r="Y872" s="235" t="str">
        <f t="shared" si="134"/>
        <v/>
      </c>
      <c r="Z872" s="236" t="str">
        <f>IFERROR(IF($B$3="NYSEG",INDEX('BCA Inputs'!$X$14:$X$54,MATCH(I872,'BCA Inputs'!$M$14:$M$54,0))*P872+INDEX('BCA Inputs'!$Y$14:$Y$54,MATCH(I872,'BCA Inputs'!$M$14:$M$54,0))*O872+INDEX('BCA Inputs'!$Z$14:$Z$54,MATCH(I872,'BCA Inputs'!$M$14:$M$54,0))*Q872+INDEX('BCA Inputs'!$AA$14:$AA$54,MATCH(I872,'BCA Inputs'!$M$14:$M$54,0))*F872+INDEX('BCA Inputs'!$AB$14:$AB$54,MATCH(I872,'BCA Inputs'!$M$14:$M$54,0))*G872,IF($B$3="RG&amp;E",INDEX('BCA Inputs'!$BG$14:$BG$54,MATCH(I872,'BCA Inputs'!$AW$14:$AW$54,0))*P872+INDEX('BCA Inputs'!$BH$14:$BH$54,MATCH(I872,'BCA Inputs'!$AW$14:$AW$54,0))*O872+INDEX('BCA Inputs'!$BI$14:$BI$54,MATCH(I872,'BCA Inputs'!$AW$14:$AW$54,0))*Q872+INDEX('BCA Inputs'!$BJ$14:$BJ$54,MATCH(I872,'BCA Inputs'!$AW$14:$AW$54,0))*F872+INDEX('BCA Inputs'!$BK$14:$BK$54,MATCH(I872,'BCA Inputs'!$AW$14:$AW$54,0))*G872,"")),"")</f>
        <v/>
      </c>
      <c r="AA872" s="237" t="str">
        <f t="shared" si="135"/>
        <v/>
      </c>
      <c r="AC872" s="238" t="str">
        <f>IFERROR((K872+R872)+IF($B$3="NYSEG",INDEX('BCA Inputs'!$AI$14:$AI$54,MATCH(I872,'BCA Inputs'!$M$14:$M$54,0))*P872+INDEX('BCA Inputs'!$AJ$14:$AJ$54,MATCH(I872,'BCA Inputs'!$M$14:$M$54,0))*Q872,IF($B$3="RG&amp;E",INDEX('BCA Inputs'!$BR$14:$BR$54,MATCH(I872,'BCA Inputs'!$AW$14:$AW$54,0))*P872+INDEX('BCA Inputs'!$BS$14:$BS$54,MATCH(I872,'BCA Inputs'!$AW$14:$AW$54,0))*Q872,"")),"")</f>
        <v/>
      </c>
      <c r="AD872" s="181" t="str">
        <f>IFERROR(IF($B$3="NYSEG",INDEX('BCA Inputs'!$AD$14:$AD$54,MATCH(I872,'BCA Inputs'!$M$14:$M$54,0))*P872+INDEX('BCA Inputs'!$AE$14:$AE$54,MATCH(I872,'BCA Inputs'!$M$14:$M$54,0))*O872+INDEX('BCA Inputs'!$AF$14:$AF$54,MATCH(I872,'BCA Inputs'!$M$14:$M$54,0))*Q872+INDEX('BCA Inputs'!$AG$14:$AG$54,MATCH(I872,'BCA Inputs'!$M$14:$M$54,0))*F872+INDEX('BCA Inputs'!$AH$14:$AH$54,MATCH(I872,'BCA Inputs'!$M$14:$M$54,0))*G872,IF($B$3="RG&amp;E",INDEX('BCA Inputs'!$BM$14:$BM$54,MATCH(I872,'BCA Inputs'!$AW$14:$AW$54,0))*P872+INDEX('BCA Inputs'!$BN$14:$BN$54,MATCH(I872,'BCA Inputs'!$AW$14:$AW$54,0))*O872+INDEX('BCA Inputs'!$BO$14:$BO$54,MATCH(I872,'BCA Inputs'!$AW$14:$AW$54,0))*Q872+INDEX('BCA Inputs'!$BP$14:$BP$54,MATCH(I872,'BCA Inputs'!$AW$14:$AW$54,0))*F872+INDEX('BCA Inputs'!$BQ$14:$BQ$54,MATCH(I872,'BCA Inputs'!$AW$14:$AW$54,0))*G872,"")),"")</f>
        <v/>
      </c>
      <c r="AE872" s="237" t="str">
        <f t="shared" si="136"/>
        <v/>
      </c>
      <c r="AF872" s="198">
        <f t="shared" si="138"/>
        <v>0</v>
      </c>
      <c r="AG872" s="239">
        <f t="shared" si="139"/>
        <v>0</v>
      </c>
    </row>
    <row r="873" spans="1:33">
      <c r="A873" s="228"/>
      <c r="B873" s="176"/>
      <c r="C873" s="229"/>
      <c r="D873" s="230"/>
      <c r="E873" s="230"/>
      <c r="F873" s="230"/>
      <c r="G873" s="230"/>
      <c r="H873" s="231"/>
      <c r="I873" s="231"/>
      <c r="J873" s="232"/>
      <c r="K873" s="232"/>
      <c r="L873" s="232"/>
      <c r="M873" s="181">
        <f t="shared" si="137"/>
        <v>0</v>
      </c>
      <c r="N873" s="181">
        <f>IF(H873="",0,H873*I873*'Avoided Water Savings Cost'!$C$16)</f>
        <v>0</v>
      </c>
      <c r="O873" s="545">
        <f>IF(C873="",0,IF($B$3="NYSEG",C873/(1-'Avoided Electric Costs 2020'!$W$21),IF($B$3="RG&amp;E",C873/(1-'Avoided Electric Costs 2020'!$X$21),"")))</f>
        <v>0</v>
      </c>
      <c r="P873" s="546">
        <f>IF(D873="",0,IF($B$3="NYSEG",D873/(1-'Avoided Electric Costs 2020'!$W$21),IF($B$3="RG&amp;E",D873/(1-'Avoided Electric Costs 2020'!$X$21),"")))</f>
        <v>0</v>
      </c>
      <c r="Q873" s="546">
        <f>IF(E873="",0,IF($B$3="NYSEG",E873/(1-'Avoided Natural Gas Costs 2020'!$J$34),IF($B$3="RG&amp;E",E873/(1-'Avoided Natural Gas Costs 2020'!$K$34),"")))</f>
        <v>0</v>
      </c>
      <c r="R873" s="233" t="str">
        <f>IFERROR(IF(P873*'BCA Inputs'!$C$1+Q873*'BCA Inputs'!$C$2+F873*'BCA Inputs'!$C$2+G873*'BCA Inputs'!$C$2=0,"",P873*'BCA Inputs'!$C$1+Q873*'BCA Inputs'!$C$2+F873*'BCA Inputs'!$C$2+G873*'BCA Inputs'!$C$2),"")</f>
        <v/>
      </c>
      <c r="S873" s="181" t="str">
        <f t="shared" si="130"/>
        <v/>
      </c>
      <c r="T873" s="181" t="str">
        <f>IFERROR(IF($B$3="NYSEG",(INDEX('BCA Inputs'!$N$14:$N$54,MATCH(I873,'BCA Inputs'!$M$14:$M$54,0))*P873+INDEX('BCA Inputs'!$O$14:$O$54,MATCH(I873,'BCA Inputs'!$M$14:$M$54,0))*O873+INDEX('BCA Inputs'!P:P,MATCH(I873,'BCA Inputs'!M:M,0))*Q873+INDEX('BCA Inputs'!Q:Q,MATCH(I873,'BCA Inputs'!M:M,0))*F873+INDEX('BCA Inputs'!R:R,MATCH(I873,'BCA Inputs'!M:M,0))*G873)+L873+N873,IF($B$3="RG&amp;E",(INDEX('BCA Inputs'!$AX$14:$AX$54,MATCH(I873,'BCA Inputs'!$AW$14:$AW$54,0))*P873+INDEX('BCA Inputs'!$AY$14:$AY$54,MATCH(I873,'BCA Inputs'!$AW$14:$AW$54,0))*O873+INDEX('BCA Inputs'!$AZ$14:$AZ$54,MATCH(I873,'BCA Inputs'!$AW$14:$AW$54,0))*Q873+INDEX('BCA Inputs'!$BA$14:$BA$54,MATCH(I873,'BCA Inputs'!$AW$14:$AW$54,0))*F873+INDEX('BCA Inputs'!$BB$14:$BB$54,MATCH(I873,'BCA Inputs'!$AW$14:$AW$54,0))*G873)+L873+N873,"")),"")</f>
        <v/>
      </c>
      <c r="U873" s="234" t="str">
        <f t="shared" si="131"/>
        <v/>
      </c>
      <c r="V873" s="234" t="str">
        <f t="shared" si="132"/>
        <v/>
      </c>
      <c r="W873" s="234" t="str">
        <f t="shared" si="133"/>
        <v/>
      </c>
      <c r="Y873" s="235" t="str">
        <f t="shared" si="134"/>
        <v/>
      </c>
      <c r="Z873" s="236" t="str">
        <f>IFERROR(IF($B$3="NYSEG",INDEX('BCA Inputs'!$X$14:$X$54,MATCH(I873,'BCA Inputs'!$M$14:$M$54,0))*P873+INDEX('BCA Inputs'!$Y$14:$Y$54,MATCH(I873,'BCA Inputs'!$M$14:$M$54,0))*O873+INDEX('BCA Inputs'!$Z$14:$Z$54,MATCH(I873,'BCA Inputs'!$M$14:$M$54,0))*Q873+INDEX('BCA Inputs'!$AA$14:$AA$54,MATCH(I873,'BCA Inputs'!$M$14:$M$54,0))*F873+INDEX('BCA Inputs'!$AB$14:$AB$54,MATCH(I873,'BCA Inputs'!$M$14:$M$54,0))*G873,IF($B$3="RG&amp;E",INDEX('BCA Inputs'!$BG$14:$BG$54,MATCH(I873,'BCA Inputs'!$AW$14:$AW$54,0))*P873+INDEX('BCA Inputs'!$BH$14:$BH$54,MATCH(I873,'BCA Inputs'!$AW$14:$AW$54,0))*O873+INDEX('BCA Inputs'!$BI$14:$BI$54,MATCH(I873,'BCA Inputs'!$AW$14:$AW$54,0))*Q873+INDEX('BCA Inputs'!$BJ$14:$BJ$54,MATCH(I873,'BCA Inputs'!$AW$14:$AW$54,0))*F873+INDEX('BCA Inputs'!$BK$14:$BK$54,MATCH(I873,'BCA Inputs'!$AW$14:$AW$54,0))*G873,"")),"")</f>
        <v/>
      </c>
      <c r="AA873" s="237" t="str">
        <f t="shared" si="135"/>
        <v/>
      </c>
      <c r="AC873" s="238" t="str">
        <f>IFERROR((K873+R873)+IF($B$3="NYSEG",INDEX('BCA Inputs'!$AI$14:$AI$54,MATCH(I873,'BCA Inputs'!$M$14:$M$54,0))*P873+INDEX('BCA Inputs'!$AJ$14:$AJ$54,MATCH(I873,'BCA Inputs'!$M$14:$M$54,0))*Q873,IF($B$3="RG&amp;E",INDEX('BCA Inputs'!$BR$14:$BR$54,MATCH(I873,'BCA Inputs'!$AW$14:$AW$54,0))*P873+INDEX('BCA Inputs'!$BS$14:$BS$54,MATCH(I873,'BCA Inputs'!$AW$14:$AW$54,0))*Q873,"")),"")</f>
        <v/>
      </c>
      <c r="AD873" s="181" t="str">
        <f>IFERROR(IF($B$3="NYSEG",INDEX('BCA Inputs'!$AD$14:$AD$54,MATCH(I873,'BCA Inputs'!$M$14:$M$54,0))*P873+INDEX('BCA Inputs'!$AE$14:$AE$54,MATCH(I873,'BCA Inputs'!$M$14:$M$54,0))*O873+INDEX('BCA Inputs'!$AF$14:$AF$54,MATCH(I873,'BCA Inputs'!$M$14:$M$54,0))*Q873+INDEX('BCA Inputs'!$AG$14:$AG$54,MATCH(I873,'BCA Inputs'!$M$14:$M$54,0))*F873+INDEX('BCA Inputs'!$AH$14:$AH$54,MATCH(I873,'BCA Inputs'!$M$14:$M$54,0))*G873,IF($B$3="RG&amp;E",INDEX('BCA Inputs'!$BM$14:$BM$54,MATCH(I873,'BCA Inputs'!$AW$14:$AW$54,0))*P873+INDEX('BCA Inputs'!$BN$14:$BN$54,MATCH(I873,'BCA Inputs'!$AW$14:$AW$54,0))*O873+INDEX('BCA Inputs'!$BO$14:$BO$54,MATCH(I873,'BCA Inputs'!$AW$14:$AW$54,0))*Q873+INDEX('BCA Inputs'!$BP$14:$BP$54,MATCH(I873,'BCA Inputs'!$AW$14:$AW$54,0))*F873+INDEX('BCA Inputs'!$BQ$14:$BQ$54,MATCH(I873,'BCA Inputs'!$AW$14:$AW$54,0))*G873,"")),"")</f>
        <v/>
      </c>
      <c r="AE873" s="237" t="str">
        <f t="shared" si="136"/>
        <v/>
      </c>
      <c r="AF873" s="198">
        <f t="shared" si="138"/>
        <v>0</v>
      </c>
      <c r="AG873" s="239">
        <f t="shared" si="139"/>
        <v>0</v>
      </c>
    </row>
    <row r="874" spans="1:33">
      <c r="A874" s="228"/>
      <c r="B874" s="176"/>
      <c r="C874" s="229"/>
      <c r="D874" s="230"/>
      <c r="E874" s="230"/>
      <c r="F874" s="230"/>
      <c r="G874" s="230"/>
      <c r="H874" s="231"/>
      <c r="I874" s="231"/>
      <c r="J874" s="232"/>
      <c r="K874" s="232"/>
      <c r="L874" s="232"/>
      <c r="M874" s="181">
        <f t="shared" si="137"/>
        <v>0</v>
      </c>
      <c r="N874" s="181">
        <f>IF(H874="",0,H874*I874*'Avoided Water Savings Cost'!$C$16)</f>
        <v>0</v>
      </c>
      <c r="O874" s="545">
        <f>IF(C874="",0,IF($B$3="NYSEG",C874/(1-'Avoided Electric Costs 2020'!$W$21),IF($B$3="RG&amp;E",C874/(1-'Avoided Electric Costs 2020'!$X$21),"")))</f>
        <v>0</v>
      </c>
      <c r="P874" s="546">
        <f>IF(D874="",0,IF($B$3="NYSEG",D874/(1-'Avoided Electric Costs 2020'!$W$21),IF($B$3="RG&amp;E",D874/(1-'Avoided Electric Costs 2020'!$X$21),"")))</f>
        <v>0</v>
      </c>
      <c r="Q874" s="546">
        <f>IF(E874="",0,IF($B$3="NYSEG",E874/(1-'Avoided Natural Gas Costs 2020'!$J$34),IF($B$3="RG&amp;E",E874/(1-'Avoided Natural Gas Costs 2020'!$K$34),"")))</f>
        <v>0</v>
      </c>
      <c r="R874" s="233" t="str">
        <f>IFERROR(IF(P874*'BCA Inputs'!$C$1+Q874*'BCA Inputs'!$C$2+F874*'BCA Inputs'!$C$2+G874*'BCA Inputs'!$C$2=0,"",P874*'BCA Inputs'!$C$1+Q874*'BCA Inputs'!$C$2+F874*'BCA Inputs'!$C$2+G874*'BCA Inputs'!$C$2),"")</f>
        <v/>
      </c>
      <c r="S874" s="181" t="str">
        <f t="shared" si="130"/>
        <v/>
      </c>
      <c r="T874" s="181" t="str">
        <f>IFERROR(IF($B$3="NYSEG",(INDEX('BCA Inputs'!$N$14:$N$54,MATCH(I874,'BCA Inputs'!$M$14:$M$54,0))*P874+INDEX('BCA Inputs'!$O$14:$O$54,MATCH(I874,'BCA Inputs'!$M$14:$M$54,0))*O874+INDEX('BCA Inputs'!P:P,MATCH(I874,'BCA Inputs'!M:M,0))*Q874+INDEX('BCA Inputs'!Q:Q,MATCH(I874,'BCA Inputs'!M:M,0))*F874+INDEX('BCA Inputs'!R:R,MATCH(I874,'BCA Inputs'!M:M,0))*G874)+L874+N874,IF($B$3="RG&amp;E",(INDEX('BCA Inputs'!$AX$14:$AX$54,MATCH(I874,'BCA Inputs'!$AW$14:$AW$54,0))*P874+INDEX('BCA Inputs'!$AY$14:$AY$54,MATCH(I874,'BCA Inputs'!$AW$14:$AW$54,0))*O874+INDEX('BCA Inputs'!$AZ$14:$AZ$54,MATCH(I874,'BCA Inputs'!$AW$14:$AW$54,0))*Q874+INDEX('BCA Inputs'!$BA$14:$BA$54,MATCH(I874,'BCA Inputs'!$AW$14:$AW$54,0))*F874+INDEX('BCA Inputs'!$BB$14:$BB$54,MATCH(I874,'BCA Inputs'!$AW$14:$AW$54,0))*G874)+L874+N874,"")),"")</f>
        <v/>
      </c>
      <c r="U874" s="234" t="str">
        <f t="shared" si="131"/>
        <v/>
      </c>
      <c r="V874" s="234" t="str">
        <f t="shared" si="132"/>
        <v/>
      </c>
      <c r="W874" s="234" t="str">
        <f t="shared" si="133"/>
        <v/>
      </c>
      <c r="Y874" s="235" t="str">
        <f t="shared" si="134"/>
        <v/>
      </c>
      <c r="Z874" s="236" t="str">
        <f>IFERROR(IF($B$3="NYSEG",INDEX('BCA Inputs'!$X$14:$X$54,MATCH(I874,'BCA Inputs'!$M$14:$M$54,0))*P874+INDEX('BCA Inputs'!$Y$14:$Y$54,MATCH(I874,'BCA Inputs'!$M$14:$M$54,0))*O874+INDEX('BCA Inputs'!$Z$14:$Z$54,MATCH(I874,'BCA Inputs'!$M$14:$M$54,0))*Q874+INDEX('BCA Inputs'!$AA$14:$AA$54,MATCH(I874,'BCA Inputs'!$M$14:$M$54,0))*F874+INDEX('BCA Inputs'!$AB$14:$AB$54,MATCH(I874,'BCA Inputs'!$M$14:$M$54,0))*G874,IF($B$3="RG&amp;E",INDEX('BCA Inputs'!$BG$14:$BG$54,MATCH(I874,'BCA Inputs'!$AW$14:$AW$54,0))*P874+INDEX('BCA Inputs'!$BH$14:$BH$54,MATCH(I874,'BCA Inputs'!$AW$14:$AW$54,0))*O874+INDEX('BCA Inputs'!$BI$14:$BI$54,MATCH(I874,'BCA Inputs'!$AW$14:$AW$54,0))*Q874+INDEX('BCA Inputs'!$BJ$14:$BJ$54,MATCH(I874,'BCA Inputs'!$AW$14:$AW$54,0))*F874+INDEX('BCA Inputs'!$BK$14:$BK$54,MATCH(I874,'BCA Inputs'!$AW$14:$AW$54,0))*G874,"")),"")</f>
        <v/>
      </c>
      <c r="AA874" s="237" t="str">
        <f t="shared" si="135"/>
        <v/>
      </c>
      <c r="AC874" s="238" t="str">
        <f>IFERROR((K874+R874)+IF($B$3="NYSEG",INDEX('BCA Inputs'!$AI$14:$AI$54,MATCH(I874,'BCA Inputs'!$M$14:$M$54,0))*P874+INDEX('BCA Inputs'!$AJ$14:$AJ$54,MATCH(I874,'BCA Inputs'!$M$14:$M$54,0))*Q874,IF($B$3="RG&amp;E",INDEX('BCA Inputs'!$BR$14:$BR$54,MATCH(I874,'BCA Inputs'!$AW$14:$AW$54,0))*P874+INDEX('BCA Inputs'!$BS$14:$BS$54,MATCH(I874,'BCA Inputs'!$AW$14:$AW$54,0))*Q874,"")),"")</f>
        <v/>
      </c>
      <c r="AD874" s="181" t="str">
        <f>IFERROR(IF($B$3="NYSEG",INDEX('BCA Inputs'!$AD$14:$AD$54,MATCH(I874,'BCA Inputs'!$M$14:$M$54,0))*P874+INDEX('BCA Inputs'!$AE$14:$AE$54,MATCH(I874,'BCA Inputs'!$M$14:$M$54,0))*O874+INDEX('BCA Inputs'!$AF$14:$AF$54,MATCH(I874,'BCA Inputs'!$M$14:$M$54,0))*Q874+INDEX('BCA Inputs'!$AG$14:$AG$54,MATCH(I874,'BCA Inputs'!$M$14:$M$54,0))*F874+INDEX('BCA Inputs'!$AH$14:$AH$54,MATCH(I874,'BCA Inputs'!$M$14:$M$54,0))*G874,IF($B$3="RG&amp;E",INDEX('BCA Inputs'!$BM$14:$BM$54,MATCH(I874,'BCA Inputs'!$AW$14:$AW$54,0))*P874+INDEX('BCA Inputs'!$BN$14:$BN$54,MATCH(I874,'BCA Inputs'!$AW$14:$AW$54,0))*O874+INDEX('BCA Inputs'!$BO$14:$BO$54,MATCH(I874,'BCA Inputs'!$AW$14:$AW$54,0))*Q874+INDEX('BCA Inputs'!$BP$14:$BP$54,MATCH(I874,'BCA Inputs'!$AW$14:$AW$54,0))*F874+INDEX('BCA Inputs'!$BQ$14:$BQ$54,MATCH(I874,'BCA Inputs'!$AW$14:$AW$54,0))*G874,"")),"")</f>
        <v/>
      </c>
      <c r="AE874" s="237" t="str">
        <f t="shared" si="136"/>
        <v/>
      </c>
      <c r="AF874" s="198">
        <f t="shared" si="138"/>
        <v>0</v>
      </c>
      <c r="AG874" s="239">
        <f t="shared" si="139"/>
        <v>0</v>
      </c>
    </row>
    <row r="875" spans="1:33">
      <c r="A875" s="228"/>
      <c r="B875" s="176"/>
      <c r="C875" s="229"/>
      <c r="D875" s="230"/>
      <c r="E875" s="230"/>
      <c r="F875" s="230"/>
      <c r="G875" s="230"/>
      <c r="H875" s="231"/>
      <c r="I875" s="231"/>
      <c r="J875" s="232"/>
      <c r="K875" s="232"/>
      <c r="L875" s="232"/>
      <c r="M875" s="181">
        <f t="shared" si="137"/>
        <v>0</v>
      </c>
      <c r="N875" s="181">
        <f>IF(H875="",0,H875*I875*'Avoided Water Savings Cost'!$C$16)</f>
        <v>0</v>
      </c>
      <c r="O875" s="545">
        <f>IF(C875="",0,IF($B$3="NYSEG",C875/(1-'Avoided Electric Costs 2020'!$W$21),IF($B$3="RG&amp;E",C875/(1-'Avoided Electric Costs 2020'!$X$21),"")))</f>
        <v>0</v>
      </c>
      <c r="P875" s="546">
        <f>IF(D875="",0,IF($B$3="NYSEG",D875/(1-'Avoided Electric Costs 2020'!$W$21),IF($B$3="RG&amp;E",D875/(1-'Avoided Electric Costs 2020'!$X$21),"")))</f>
        <v>0</v>
      </c>
      <c r="Q875" s="546">
        <f>IF(E875="",0,IF($B$3="NYSEG",E875/(1-'Avoided Natural Gas Costs 2020'!$J$34),IF($B$3="RG&amp;E",E875/(1-'Avoided Natural Gas Costs 2020'!$K$34),"")))</f>
        <v>0</v>
      </c>
      <c r="R875" s="233" t="str">
        <f>IFERROR(IF(P875*'BCA Inputs'!$C$1+Q875*'BCA Inputs'!$C$2+F875*'BCA Inputs'!$C$2+G875*'BCA Inputs'!$C$2=0,"",P875*'BCA Inputs'!$C$1+Q875*'BCA Inputs'!$C$2+F875*'BCA Inputs'!$C$2+G875*'BCA Inputs'!$C$2),"")</f>
        <v/>
      </c>
      <c r="S875" s="181" t="str">
        <f t="shared" si="130"/>
        <v/>
      </c>
      <c r="T875" s="181" t="str">
        <f>IFERROR(IF($B$3="NYSEG",(INDEX('BCA Inputs'!$N$14:$N$54,MATCH(I875,'BCA Inputs'!$M$14:$M$54,0))*P875+INDEX('BCA Inputs'!$O$14:$O$54,MATCH(I875,'BCA Inputs'!$M$14:$M$54,0))*O875+INDEX('BCA Inputs'!P:P,MATCH(I875,'BCA Inputs'!M:M,0))*Q875+INDEX('BCA Inputs'!Q:Q,MATCH(I875,'BCA Inputs'!M:M,0))*F875+INDEX('BCA Inputs'!R:R,MATCH(I875,'BCA Inputs'!M:M,0))*G875)+L875+N875,IF($B$3="RG&amp;E",(INDEX('BCA Inputs'!$AX$14:$AX$54,MATCH(I875,'BCA Inputs'!$AW$14:$AW$54,0))*P875+INDEX('BCA Inputs'!$AY$14:$AY$54,MATCH(I875,'BCA Inputs'!$AW$14:$AW$54,0))*O875+INDEX('BCA Inputs'!$AZ$14:$AZ$54,MATCH(I875,'BCA Inputs'!$AW$14:$AW$54,0))*Q875+INDEX('BCA Inputs'!$BA$14:$BA$54,MATCH(I875,'BCA Inputs'!$AW$14:$AW$54,0))*F875+INDEX('BCA Inputs'!$BB$14:$BB$54,MATCH(I875,'BCA Inputs'!$AW$14:$AW$54,0))*G875)+L875+N875,"")),"")</f>
        <v/>
      </c>
      <c r="U875" s="234" t="str">
        <f t="shared" si="131"/>
        <v/>
      </c>
      <c r="V875" s="234" t="str">
        <f t="shared" si="132"/>
        <v/>
      </c>
      <c r="W875" s="234" t="str">
        <f t="shared" si="133"/>
        <v/>
      </c>
      <c r="Y875" s="235" t="str">
        <f t="shared" si="134"/>
        <v/>
      </c>
      <c r="Z875" s="236" t="str">
        <f>IFERROR(IF($B$3="NYSEG",INDEX('BCA Inputs'!$X$14:$X$54,MATCH(I875,'BCA Inputs'!$M$14:$M$54,0))*P875+INDEX('BCA Inputs'!$Y$14:$Y$54,MATCH(I875,'BCA Inputs'!$M$14:$M$54,0))*O875+INDEX('BCA Inputs'!$Z$14:$Z$54,MATCH(I875,'BCA Inputs'!$M$14:$M$54,0))*Q875+INDEX('BCA Inputs'!$AA$14:$AA$54,MATCH(I875,'BCA Inputs'!$M$14:$M$54,0))*F875+INDEX('BCA Inputs'!$AB$14:$AB$54,MATCH(I875,'BCA Inputs'!$M$14:$M$54,0))*G875,IF($B$3="RG&amp;E",INDEX('BCA Inputs'!$BG$14:$BG$54,MATCH(I875,'BCA Inputs'!$AW$14:$AW$54,0))*P875+INDEX('BCA Inputs'!$BH$14:$BH$54,MATCH(I875,'BCA Inputs'!$AW$14:$AW$54,0))*O875+INDEX('BCA Inputs'!$BI$14:$BI$54,MATCH(I875,'BCA Inputs'!$AW$14:$AW$54,0))*Q875+INDEX('BCA Inputs'!$BJ$14:$BJ$54,MATCH(I875,'BCA Inputs'!$AW$14:$AW$54,0))*F875+INDEX('BCA Inputs'!$BK$14:$BK$54,MATCH(I875,'BCA Inputs'!$AW$14:$AW$54,0))*G875,"")),"")</f>
        <v/>
      </c>
      <c r="AA875" s="237" t="str">
        <f t="shared" si="135"/>
        <v/>
      </c>
      <c r="AC875" s="238" t="str">
        <f>IFERROR((K875+R875)+IF($B$3="NYSEG",INDEX('BCA Inputs'!$AI$14:$AI$54,MATCH(I875,'BCA Inputs'!$M$14:$M$54,0))*P875+INDEX('BCA Inputs'!$AJ$14:$AJ$54,MATCH(I875,'BCA Inputs'!$M$14:$M$54,0))*Q875,IF($B$3="RG&amp;E",INDEX('BCA Inputs'!$BR$14:$BR$54,MATCH(I875,'BCA Inputs'!$AW$14:$AW$54,0))*P875+INDEX('BCA Inputs'!$BS$14:$BS$54,MATCH(I875,'BCA Inputs'!$AW$14:$AW$54,0))*Q875,"")),"")</f>
        <v/>
      </c>
      <c r="AD875" s="181" t="str">
        <f>IFERROR(IF($B$3="NYSEG",INDEX('BCA Inputs'!$AD$14:$AD$54,MATCH(I875,'BCA Inputs'!$M$14:$M$54,0))*P875+INDEX('BCA Inputs'!$AE$14:$AE$54,MATCH(I875,'BCA Inputs'!$M$14:$M$54,0))*O875+INDEX('BCA Inputs'!$AF$14:$AF$54,MATCH(I875,'BCA Inputs'!$M$14:$M$54,0))*Q875+INDEX('BCA Inputs'!$AG$14:$AG$54,MATCH(I875,'BCA Inputs'!$M$14:$M$54,0))*F875+INDEX('BCA Inputs'!$AH$14:$AH$54,MATCH(I875,'BCA Inputs'!$M$14:$M$54,0))*G875,IF($B$3="RG&amp;E",INDEX('BCA Inputs'!$BM$14:$BM$54,MATCH(I875,'BCA Inputs'!$AW$14:$AW$54,0))*P875+INDEX('BCA Inputs'!$BN$14:$BN$54,MATCH(I875,'BCA Inputs'!$AW$14:$AW$54,0))*O875+INDEX('BCA Inputs'!$BO$14:$BO$54,MATCH(I875,'BCA Inputs'!$AW$14:$AW$54,0))*Q875+INDEX('BCA Inputs'!$BP$14:$BP$54,MATCH(I875,'BCA Inputs'!$AW$14:$AW$54,0))*F875+INDEX('BCA Inputs'!$BQ$14:$BQ$54,MATCH(I875,'BCA Inputs'!$AW$14:$AW$54,0))*G875,"")),"")</f>
        <v/>
      </c>
      <c r="AE875" s="237" t="str">
        <f t="shared" si="136"/>
        <v/>
      </c>
      <c r="AF875" s="198">
        <f t="shared" si="138"/>
        <v>0</v>
      </c>
      <c r="AG875" s="239">
        <f t="shared" si="139"/>
        <v>0</v>
      </c>
    </row>
    <row r="876" spans="1:33">
      <c r="A876" s="228"/>
      <c r="B876" s="176"/>
      <c r="C876" s="229"/>
      <c r="D876" s="230"/>
      <c r="E876" s="230"/>
      <c r="F876" s="230"/>
      <c r="G876" s="230"/>
      <c r="H876" s="231"/>
      <c r="I876" s="231"/>
      <c r="J876" s="232"/>
      <c r="K876" s="232"/>
      <c r="L876" s="232"/>
      <c r="M876" s="181">
        <f t="shared" si="137"/>
        <v>0</v>
      </c>
      <c r="N876" s="181">
        <f>IF(H876="",0,H876*I876*'Avoided Water Savings Cost'!$C$16)</f>
        <v>0</v>
      </c>
      <c r="O876" s="545">
        <f>IF(C876="",0,IF($B$3="NYSEG",C876/(1-'Avoided Electric Costs 2020'!$W$21),IF($B$3="RG&amp;E",C876/(1-'Avoided Electric Costs 2020'!$X$21),"")))</f>
        <v>0</v>
      </c>
      <c r="P876" s="546">
        <f>IF(D876="",0,IF($B$3="NYSEG",D876/(1-'Avoided Electric Costs 2020'!$W$21),IF($B$3="RG&amp;E",D876/(1-'Avoided Electric Costs 2020'!$X$21),"")))</f>
        <v>0</v>
      </c>
      <c r="Q876" s="546">
        <f>IF(E876="",0,IF($B$3="NYSEG",E876/(1-'Avoided Natural Gas Costs 2020'!$J$34),IF($B$3="RG&amp;E",E876/(1-'Avoided Natural Gas Costs 2020'!$K$34),"")))</f>
        <v>0</v>
      </c>
      <c r="R876" s="233" t="str">
        <f>IFERROR(IF(P876*'BCA Inputs'!$C$1+Q876*'BCA Inputs'!$C$2+F876*'BCA Inputs'!$C$2+G876*'BCA Inputs'!$C$2=0,"",P876*'BCA Inputs'!$C$1+Q876*'BCA Inputs'!$C$2+F876*'BCA Inputs'!$C$2+G876*'BCA Inputs'!$C$2),"")</f>
        <v/>
      </c>
      <c r="S876" s="181" t="str">
        <f t="shared" si="130"/>
        <v/>
      </c>
      <c r="T876" s="181" t="str">
        <f>IFERROR(IF($B$3="NYSEG",(INDEX('BCA Inputs'!$N$14:$N$54,MATCH(I876,'BCA Inputs'!$M$14:$M$54,0))*P876+INDEX('BCA Inputs'!$O$14:$O$54,MATCH(I876,'BCA Inputs'!$M$14:$M$54,0))*O876+INDEX('BCA Inputs'!P:P,MATCH(I876,'BCA Inputs'!M:M,0))*Q876+INDEX('BCA Inputs'!Q:Q,MATCH(I876,'BCA Inputs'!M:M,0))*F876+INDEX('BCA Inputs'!R:R,MATCH(I876,'BCA Inputs'!M:M,0))*G876)+L876+N876,IF($B$3="RG&amp;E",(INDEX('BCA Inputs'!$AX$14:$AX$54,MATCH(I876,'BCA Inputs'!$AW$14:$AW$54,0))*P876+INDEX('BCA Inputs'!$AY$14:$AY$54,MATCH(I876,'BCA Inputs'!$AW$14:$AW$54,0))*O876+INDEX('BCA Inputs'!$AZ$14:$AZ$54,MATCH(I876,'BCA Inputs'!$AW$14:$AW$54,0))*Q876+INDEX('BCA Inputs'!$BA$14:$BA$54,MATCH(I876,'BCA Inputs'!$AW$14:$AW$54,0))*F876+INDEX('BCA Inputs'!$BB$14:$BB$54,MATCH(I876,'BCA Inputs'!$AW$14:$AW$54,0))*G876)+L876+N876,"")),"")</f>
        <v/>
      </c>
      <c r="U876" s="234" t="str">
        <f t="shared" si="131"/>
        <v/>
      </c>
      <c r="V876" s="234" t="str">
        <f t="shared" si="132"/>
        <v/>
      </c>
      <c r="W876" s="234" t="str">
        <f t="shared" si="133"/>
        <v/>
      </c>
      <c r="Y876" s="235" t="str">
        <f t="shared" si="134"/>
        <v/>
      </c>
      <c r="Z876" s="236" t="str">
        <f>IFERROR(IF($B$3="NYSEG",INDEX('BCA Inputs'!$X$14:$X$54,MATCH(I876,'BCA Inputs'!$M$14:$M$54,0))*P876+INDEX('BCA Inputs'!$Y$14:$Y$54,MATCH(I876,'BCA Inputs'!$M$14:$M$54,0))*O876+INDEX('BCA Inputs'!$Z$14:$Z$54,MATCH(I876,'BCA Inputs'!$M$14:$M$54,0))*Q876+INDEX('BCA Inputs'!$AA$14:$AA$54,MATCH(I876,'BCA Inputs'!$M$14:$M$54,0))*F876+INDEX('BCA Inputs'!$AB$14:$AB$54,MATCH(I876,'BCA Inputs'!$M$14:$M$54,0))*G876,IF($B$3="RG&amp;E",INDEX('BCA Inputs'!$BG$14:$BG$54,MATCH(I876,'BCA Inputs'!$AW$14:$AW$54,0))*P876+INDEX('BCA Inputs'!$BH$14:$BH$54,MATCH(I876,'BCA Inputs'!$AW$14:$AW$54,0))*O876+INDEX('BCA Inputs'!$BI$14:$BI$54,MATCH(I876,'BCA Inputs'!$AW$14:$AW$54,0))*Q876+INDEX('BCA Inputs'!$BJ$14:$BJ$54,MATCH(I876,'BCA Inputs'!$AW$14:$AW$54,0))*F876+INDEX('BCA Inputs'!$BK$14:$BK$54,MATCH(I876,'BCA Inputs'!$AW$14:$AW$54,0))*G876,"")),"")</f>
        <v/>
      </c>
      <c r="AA876" s="237" t="str">
        <f t="shared" si="135"/>
        <v/>
      </c>
      <c r="AC876" s="238" t="str">
        <f>IFERROR((K876+R876)+IF($B$3="NYSEG",INDEX('BCA Inputs'!$AI$14:$AI$54,MATCH(I876,'BCA Inputs'!$M$14:$M$54,0))*P876+INDEX('BCA Inputs'!$AJ$14:$AJ$54,MATCH(I876,'BCA Inputs'!$M$14:$M$54,0))*Q876,IF($B$3="RG&amp;E",INDEX('BCA Inputs'!$BR$14:$BR$54,MATCH(I876,'BCA Inputs'!$AW$14:$AW$54,0))*P876+INDEX('BCA Inputs'!$BS$14:$BS$54,MATCH(I876,'BCA Inputs'!$AW$14:$AW$54,0))*Q876,"")),"")</f>
        <v/>
      </c>
      <c r="AD876" s="181" t="str">
        <f>IFERROR(IF($B$3="NYSEG",INDEX('BCA Inputs'!$AD$14:$AD$54,MATCH(I876,'BCA Inputs'!$M$14:$M$54,0))*P876+INDEX('BCA Inputs'!$AE$14:$AE$54,MATCH(I876,'BCA Inputs'!$M$14:$M$54,0))*O876+INDEX('BCA Inputs'!$AF$14:$AF$54,MATCH(I876,'BCA Inputs'!$M$14:$M$54,0))*Q876+INDEX('BCA Inputs'!$AG$14:$AG$54,MATCH(I876,'BCA Inputs'!$M$14:$M$54,0))*F876+INDEX('BCA Inputs'!$AH$14:$AH$54,MATCH(I876,'BCA Inputs'!$M$14:$M$54,0))*G876,IF($B$3="RG&amp;E",INDEX('BCA Inputs'!$BM$14:$BM$54,MATCH(I876,'BCA Inputs'!$AW$14:$AW$54,0))*P876+INDEX('BCA Inputs'!$BN$14:$BN$54,MATCH(I876,'BCA Inputs'!$AW$14:$AW$54,0))*O876+INDEX('BCA Inputs'!$BO$14:$BO$54,MATCH(I876,'BCA Inputs'!$AW$14:$AW$54,0))*Q876+INDEX('BCA Inputs'!$BP$14:$BP$54,MATCH(I876,'BCA Inputs'!$AW$14:$AW$54,0))*F876+INDEX('BCA Inputs'!$BQ$14:$BQ$54,MATCH(I876,'BCA Inputs'!$AW$14:$AW$54,0))*G876,"")),"")</f>
        <v/>
      </c>
      <c r="AE876" s="237" t="str">
        <f t="shared" si="136"/>
        <v/>
      </c>
      <c r="AF876" s="198">
        <f t="shared" si="138"/>
        <v>0</v>
      </c>
      <c r="AG876" s="239">
        <f t="shared" si="139"/>
        <v>0</v>
      </c>
    </row>
    <row r="877" spans="1:33">
      <c r="A877" s="228"/>
      <c r="B877" s="176"/>
      <c r="C877" s="229"/>
      <c r="D877" s="230"/>
      <c r="E877" s="230"/>
      <c r="F877" s="230"/>
      <c r="G877" s="230"/>
      <c r="H877" s="231"/>
      <c r="I877" s="231"/>
      <c r="J877" s="232"/>
      <c r="K877" s="232"/>
      <c r="L877" s="232"/>
      <c r="M877" s="181">
        <f t="shared" si="137"/>
        <v>0</v>
      </c>
      <c r="N877" s="181">
        <f>IF(H877="",0,H877*I877*'Avoided Water Savings Cost'!$C$16)</f>
        <v>0</v>
      </c>
      <c r="O877" s="545">
        <f>IF(C877="",0,IF($B$3="NYSEG",C877/(1-'Avoided Electric Costs 2020'!$W$21),IF($B$3="RG&amp;E",C877/(1-'Avoided Electric Costs 2020'!$X$21),"")))</f>
        <v>0</v>
      </c>
      <c r="P877" s="546">
        <f>IF(D877="",0,IF($B$3="NYSEG",D877/(1-'Avoided Electric Costs 2020'!$W$21),IF($B$3="RG&amp;E",D877/(1-'Avoided Electric Costs 2020'!$X$21),"")))</f>
        <v>0</v>
      </c>
      <c r="Q877" s="546">
        <f>IF(E877="",0,IF($B$3="NYSEG",E877/(1-'Avoided Natural Gas Costs 2020'!$J$34),IF($B$3="RG&amp;E",E877/(1-'Avoided Natural Gas Costs 2020'!$K$34),"")))</f>
        <v>0</v>
      </c>
      <c r="R877" s="233" t="str">
        <f>IFERROR(IF(P877*'BCA Inputs'!$C$1+Q877*'BCA Inputs'!$C$2+F877*'BCA Inputs'!$C$2+G877*'BCA Inputs'!$C$2=0,"",P877*'BCA Inputs'!$C$1+Q877*'BCA Inputs'!$C$2+F877*'BCA Inputs'!$C$2+G877*'BCA Inputs'!$C$2),"")</f>
        <v/>
      </c>
      <c r="S877" s="181" t="str">
        <f t="shared" si="130"/>
        <v/>
      </c>
      <c r="T877" s="181" t="str">
        <f>IFERROR(IF($B$3="NYSEG",(INDEX('BCA Inputs'!$N$14:$N$54,MATCH(I877,'BCA Inputs'!$M$14:$M$54,0))*P877+INDEX('BCA Inputs'!$O$14:$O$54,MATCH(I877,'BCA Inputs'!$M$14:$M$54,0))*O877+INDEX('BCA Inputs'!P:P,MATCH(I877,'BCA Inputs'!M:M,0))*Q877+INDEX('BCA Inputs'!Q:Q,MATCH(I877,'BCA Inputs'!M:M,0))*F877+INDEX('BCA Inputs'!R:R,MATCH(I877,'BCA Inputs'!M:M,0))*G877)+L877+N877,IF($B$3="RG&amp;E",(INDEX('BCA Inputs'!$AX$14:$AX$54,MATCH(I877,'BCA Inputs'!$AW$14:$AW$54,0))*P877+INDEX('BCA Inputs'!$AY$14:$AY$54,MATCH(I877,'BCA Inputs'!$AW$14:$AW$54,0))*O877+INDEX('BCA Inputs'!$AZ$14:$AZ$54,MATCH(I877,'BCA Inputs'!$AW$14:$AW$54,0))*Q877+INDEX('BCA Inputs'!$BA$14:$BA$54,MATCH(I877,'BCA Inputs'!$AW$14:$AW$54,0))*F877+INDEX('BCA Inputs'!$BB$14:$BB$54,MATCH(I877,'BCA Inputs'!$AW$14:$AW$54,0))*G877)+L877+N877,"")),"")</f>
        <v/>
      </c>
      <c r="U877" s="234" t="str">
        <f t="shared" si="131"/>
        <v/>
      </c>
      <c r="V877" s="234" t="str">
        <f t="shared" si="132"/>
        <v/>
      </c>
      <c r="W877" s="234" t="str">
        <f t="shared" si="133"/>
        <v/>
      </c>
      <c r="Y877" s="235" t="str">
        <f t="shared" si="134"/>
        <v/>
      </c>
      <c r="Z877" s="236" t="str">
        <f>IFERROR(IF($B$3="NYSEG",INDEX('BCA Inputs'!$X$14:$X$54,MATCH(I877,'BCA Inputs'!$M$14:$M$54,0))*P877+INDEX('BCA Inputs'!$Y$14:$Y$54,MATCH(I877,'BCA Inputs'!$M$14:$M$54,0))*O877+INDEX('BCA Inputs'!$Z$14:$Z$54,MATCH(I877,'BCA Inputs'!$M$14:$M$54,0))*Q877+INDEX('BCA Inputs'!$AA$14:$AA$54,MATCH(I877,'BCA Inputs'!$M$14:$M$54,0))*F877+INDEX('BCA Inputs'!$AB$14:$AB$54,MATCH(I877,'BCA Inputs'!$M$14:$M$54,0))*G877,IF($B$3="RG&amp;E",INDEX('BCA Inputs'!$BG$14:$BG$54,MATCH(I877,'BCA Inputs'!$AW$14:$AW$54,0))*P877+INDEX('BCA Inputs'!$BH$14:$BH$54,MATCH(I877,'BCA Inputs'!$AW$14:$AW$54,0))*O877+INDEX('BCA Inputs'!$BI$14:$BI$54,MATCH(I877,'BCA Inputs'!$AW$14:$AW$54,0))*Q877+INDEX('BCA Inputs'!$BJ$14:$BJ$54,MATCH(I877,'BCA Inputs'!$AW$14:$AW$54,0))*F877+INDEX('BCA Inputs'!$BK$14:$BK$54,MATCH(I877,'BCA Inputs'!$AW$14:$AW$54,0))*G877,"")),"")</f>
        <v/>
      </c>
      <c r="AA877" s="237" t="str">
        <f t="shared" si="135"/>
        <v/>
      </c>
      <c r="AC877" s="238" t="str">
        <f>IFERROR((K877+R877)+IF($B$3="NYSEG",INDEX('BCA Inputs'!$AI$14:$AI$54,MATCH(I877,'BCA Inputs'!$M$14:$M$54,0))*P877+INDEX('BCA Inputs'!$AJ$14:$AJ$54,MATCH(I877,'BCA Inputs'!$M$14:$M$54,0))*Q877,IF($B$3="RG&amp;E",INDEX('BCA Inputs'!$BR$14:$BR$54,MATCH(I877,'BCA Inputs'!$AW$14:$AW$54,0))*P877+INDEX('BCA Inputs'!$BS$14:$BS$54,MATCH(I877,'BCA Inputs'!$AW$14:$AW$54,0))*Q877,"")),"")</f>
        <v/>
      </c>
      <c r="AD877" s="181" t="str">
        <f>IFERROR(IF($B$3="NYSEG",INDEX('BCA Inputs'!$AD$14:$AD$54,MATCH(I877,'BCA Inputs'!$M$14:$M$54,0))*P877+INDEX('BCA Inputs'!$AE$14:$AE$54,MATCH(I877,'BCA Inputs'!$M$14:$M$54,0))*O877+INDEX('BCA Inputs'!$AF$14:$AF$54,MATCH(I877,'BCA Inputs'!$M$14:$M$54,0))*Q877+INDEX('BCA Inputs'!$AG$14:$AG$54,MATCH(I877,'BCA Inputs'!$M$14:$M$54,0))*F877+INDEX('BCA Inputs'!$AH$14:$AH$54,MATCH(I877,'BCA Inputs'!$M$14:$M$54,0))*G877,IF($B$3="RG&amp;E",INDEX('BCA Inputs'!$BM$14:$BM$54,MATCH(I877,'BCA Inputs'!$AW$14:$AW$54,0))*P877+INDEX('BCA Inputs'!$BN$14:$BN$54,MATCH(I877,'BCA Inputs'!$AW$14:$AW$54,0))*O877+INDEX('BCA Inputs'!$BO$14:$BO$54,MATCH(I877,'BCA Inputs'!$AW$14:$AW$54,0))*Q877+INDEX('BCA Inputs'!$BP$14:$BP$54,MATCH(I877,'BCA Inputs'!$AW$14:$AW$54,0))*F877+INDEX('BCA Inputs'!$BQ$14:$BQ$54,MATCH(I877,'BCA Inputs'!$AW$14:$AW$54,0))*G877,"")),"")</f>
        <v/>
      </c>
      <c r="AE877" s="237" t="str">
        <f t="shared" si="136"/>
        <v/>
      </c>
      <c r="AF877" s="198">
        <f t="shared" si="138"/>
        <v>0</v>
      </c>
      <c r="AG877" s="239">
        <f t="shared" si="139"/>
        <v>0</v>
      </c>
    </row>
    <row r="878" spans="1:33">
      <c r="A878" s="228"/>
      <c r="B878" s="176"/>
      <c r="C878" s="229"/>
      <c r="D878" s="230"/>
      <c r="E878" s="230"/>
      <c r="F878" s="230"/>
      <c r="G878" s="230"/>
      <c r="H878" s="231"/>
      <c r="I878" s="231"/>
      <c r="J878" s="232"/>
      <c r="K878" s="232"/>
      <c r="L878" s="232"/>
      <c r="M878" s="181">
        <f t="shared" si="137"/>
        <v>0</v>
      </c>
      <c r="N878" s="181">
        <f>IF(H878="",0,H878*I878*'Avoided Water Savings Cost'!$C$16)</f>
        <v>0</v>
      </c>
      <c r="O878" s="545">
        <f>IF(C878="",0,IF($B$3="NYSEG",C878/(1-'Avoided Electric Costs 2020'!$W$21),IF($B$3="RG&amp;E",C878/(1-'Avoided Electric Costs 2020'!$X$21),"")))</f>
        <v>0</v>
      </c>
      <c r="P878" s="546">
        <f>IF(D878="",0,IF($B$3="NYSEG",D878/(1-'Avoided Electric Costs 2020'!$W$21),IF($B$3="RG&amp;E",D878/(1-'Avoided Electric Costs 2020'!$X$21),"")))</f>
        <v>0</v>
      </c>
      <c r="Q878" s="546">
        <f>IF(E878="",0,IF($B$3="NYSEG",E878/(1-'Avoided Natural Gas Costs 2020'!$J$34),IF($B$3="RG&amp;E",E878/(1-'Avoided Natural Gas Costs 2020'!$K$34),"")))</f>
        <v>0</v>
      </c>
      <c r="R878" s="233" t="str">
        <f>IFERROR(IF(P878*'BCA Inputs'!$C$1+Q878*'BCA Inputs'!$C$2+F878*'BCA Inputs'!$C$2+G878*'BCA Inputs'!$C$2=0,"",P878*'BCA Inputs'!$C$1+Q878*'BCA Inputs'!$C$2+F878*'BCA Inputs'!$C$2+G878*'BCA Inputs'!$C$2),"")</f>
        <v/>
      </c>
      <c r="S878" s="181" t="str">
        <f t="shared" si="130"/>
        <v/>
      </c>
      <c r="T878" s="181" t="str">
        <f>IFERROR(IF($B$3="NYSEG",(INDEX('BCA Inputs'!$N$14:$N$54,MATCH(I878,'BCA Inputs'!$M$14:$M$54,0))*P878+INDEX('BCA Inputs'!$O$14:$O$54,MATCH(I878,'BCA Inputs'!$M$14:$M$54,0))*O878+INDEX('BCA Inputs'!P:P,MATCH(I878,'BCA Inputs'!M:M,0))*Q878+INDEX('BCA Inputs'!Q:Q,MATCH(I878,'BCA Inputs'!M:M,0))*F878+INDEX('BCA Inputs'!R:R,MATCH(I878,'BCA Inputs'!M:M,0))*G878)+L878+N878,IF($B$3="RG&amp;E",(INDEX('BCA Inputs'!$AX$14:$AX$54,MATCH(I878,'BCA Inputs'!$AW$14:$AW$54,0))*P878+INDEX('BCA Inputs'!$AY$14:$AY$54,MATCH(I878,'BCA Inputs'!$AW$14:$AW$54,0))*O878+INDEX('BCA Inputs'!$AZ$14:$AZ$54,MATCH(I878,'BCA Inputs'!$AW$14:$AW$54,0))*Q878+INDEX('BCA Inputs'!$BA$14:$BA$54,MATCH(I878,'BCA Inputs'!$AW$14:$AW$54,0))*F878+INDEX('BCA Inputs'!$BB$14:$BB$54,MATCH(I878,'BCA Inputs'!$AW$14:$AW$54,0))*G878)+L878+N878,"")),"")</f>
        <v/>
      </c>
      <c r="U878" s="234" t="str">
        <f t="shared" si="131"/>
        <v/>
      </c>
      <c r="V878" s="234" t="str">
        <f t="shared" si="132"/>
        <v/>
      </c>
      <c r="W878" s="234" t="str">
        <f t="shared" si="133"/>
        <v/>
      </c>
      <c r="Y878" s="235" t="str">
        <f t="shared" si="134"/>
        <v/>
      </c>
      <c r="Z878" s="236" t="str">
        <f>IFERROR(IF($B$3="NYSEG",INDEX('BCA Inputs'!$X$14:$X$54,MATCH(I878,'BCA Inputs'!$M$14:$M$54,0))*P878+INDEX('BCA Inputs'!$Y$14:$Y$54,MATCH(I878,'BCA Inputs'!$M$14:$M$54,0))*O878+INDEX('BCA Inputs'!$Z$14:$Z$54,MATCH(I878,'BCA Inputs'!$M$14:$M$54,0))*Q878+INDEX('BCA Inputs'!$AA$14:$AA$54,MATCH(I878,'BCA Inputs'!$M$14:$M$54,0))*F878+INDEX('BCA Inputs'!$AB$14:$AB$54,MATCH(I878,'BCA Inputs'!$M$14:$M$54,0))*G878,IF($B$3="RG&amp;E",INDEX('BCA Inputs'!$BG$14:$BG$54,MATCH(I878,'BCA Inputs'!$AW$14:$AW$54,0))*P878+INDEX('BCA Inputs'!$BH$14:$BH$54,MATCH(I878,'BCA Inputs'!$AW$14:$AW$54,0))*O878+INDEX('BCA Inputs'!$BI$14:$BI$54,MATCH(I878,'BCA Inputs'!$AW$14:$AW$54,0))*Q878+INDEX('BCA Inputs'!$BJ$14:$BJ$54,MATCH(I878,'BCA Inputs'!$AW$14:$AW$54,0))*F878+INDEX('BCA Inputs'!$BK$14:$BK$54,MATCH(I878,'BCA Inputs'!$AW$14:$AW$54,0))*G878,"")),"")</f>
        <v/>
      </c>
      <c r="AA878" s="237" t="str">
        <f t="shared" si="135"/>
        <v/>
      </c>
      <c r="AC878" s="238" t="str">
        <f>IFERROR((K878+R878)+IF($B$3="NYSEG",INDEX('BCA Inputs'!$AI$14:$AI$54,MATCH(I878,'BCA Inputs'!$M$14:$M$54,0))*P878+INDEX('BCA Inputs'!$AJ$14:$AJ$54,MATCH(I878,'BCA Inputs'!$M$14:$M$54,0))*Q878,IF($B$3="RG&amp;E",INDEX('BCA Inputs'!$BR$14:$BR$54,MATCH(I878,'BCA Inputs'!$AW$14:$AW$54,0))*P878+INDEX('BCA Inputs'!$BS$14:$BS$54,MATCH(I878,'BCA Inputs'!$AW$14:$AW$54,0))*Q878,"")),"")</f>
        <v/>
      </c>
      <c r="AD878" s="181" t="str">
        <f>IFERROR(IF($B$3="NYSEG",INDEX('BCA Inputs'!$AD$14:$AD$54,MATCH(I878,'BCA Inputs'!$M$14:$M$54,0))*P878+INDEX('BCA Inputs'!$AE$14:$AE$54,MATCH(I878,'BCA Inputs'!$M$14:$M$54,0))*O878+INDEX('BCA Inputs'!$AF$14:$AF$54,MATCH(I878,'BCA Inputs'!$M$14:$M$54,0))*Q878+INDEX('BCA Inputs'!$AG$14:$AG$54,MATCH(I878,'BCA Inputs'!$M$14:$M$54,0))*F878+INDEX('BCA Inputs'!$AH$14:$AH$54,MATCH(I878,'BCA Inputs'!$M$14:$M$54,0))*G878,IF($B$3="RG&amp;E",INDEX('BCA Inputs'!$BM$14:$BM$54,MATCH(I878,'BCA Inputs'!$AW$14:$AW$54,0))*P878+INDEX('BCA Inputs'!$BN$14:$BN$54,MATCH(I878,'BCA Inputs'!$AW$14:$AW$54,0))*O878+INDEX('BCA Inputs'!$BO$14:$BO$54,MATCH(I878,'BCA Inputs'!$AW$14:$AW$54,0))*Q878+INDEX('BCA Inputs'!$BP$14:$BP$54,MATCH(I878,'BCA Inputs'!$AW$14:$AW$54,0))*F878+INDEX('BCA Inputs'!$BQ$14:$BQ$54,MATCH(I878,'BCA Inputs'!$AW$14:$AW$54,0))*G878,"")),"")</f>
        <v/>
      </c>
      <c r="AE878" s="237" t="str">
        <f t="shared" si="136"/>
        <v/>
      </c>
      <c r="AF878" s="198">
        <f t="shared" si="138"/>
        <v>0</v>
      </c>
      <c r="AG878" s="239">
        <f t="shared" si="139"/>
        <v>0</v>
      </c>
    </row>
    <row r="879" spans="1:33">
      <c r="A879" s="228"/>
      <c r="B879" s="176"/>
      <c r="C879" s="229"/>
      <c r="D879" s="230"/>
      <c r="E879" s="230"/>
      <c r="F879" s="230"/>
      <c r="G879" s="230"/>
      <c r="H879" s="231"/>
      <c r="I879" s="231"/>
      <c r="J879" s="232"/>
      <c r="K879" s="232"/>
      <c r="L879" s="232"/>
      <c r="M879" s="181">
        <f t="shared" si="137"/>
        <v>0</v>
      </c>
      <c r="N879" s="181">
        <f>IF(H879="",0,H879*I879*'Avoided Water Savings Cost'!$C$16)</f>
        <v>0</v>
      </c>
      <c r="O879" s="545">
        <f>IF(C879="",0,IF($B$3="NYSEG",C879/(1-'Avoided Electric Costs 2020'!$W$21),IF($B$3="RG&amp;E",C879/(1-'Avoided Electric Costs 2020'!$X$21),"")))</f>
        <v>0</v>
      </c>
      <c r="P879" s="546">
        <f>IF(D879="",0,IF($B$3="NYSEG",D879/(1-'Avoided Electric Costs 2020'!$W$21),IF($B$3="RG&amp;E",D879/(1-'Avoided Electric Costs 2020'!$X$21),"")))</f>
        <v>0</v>
      </c>
      <c r="Q879" s="546">
        <f>IF(E879="",0,IF($B$3="NYSEG",E879/(1-'Avoided Natural Gas Costs 2020'!$J$34),IF($B$3="RG&amp;E",E879/(1-'Avoided Natural Gas Costs 2020'!$K$34),"")))</f>
        <v>0</v>
      </c>
      <c r="R879" s="233" t="str">
        <f>IFERROR(IF(P879*'BCA Inputs'!$C$1+Q879*'BCA Inputs'!$C$2+F879*'BCA Inputs'!$C$2+G879*'BCA Inputs'!$C$2=0,"",P879*'BCA Inputs'!$C$1+Q879*'BCA Inputs'!$C$2+F879*'BCA Inputs'!$C$2+G879*'BCA Inputs'!$C$2),"")</f>
        <v/>
      </c>
      <c r="S879" s="181" t="str">
        <f t="shared" si="130"/>
        <v/>
      </c>
      <c r="T879" s="181" t="str">
        <f>IFERROR(IF($B$3="NYSEG",(INDEX('BCA Inputs'!$N$14:$N$54,MATCH(I879,'BCA Inputs'!$M$14:$M$54,0))*P879+INDEX('BCA Inputs'!$O$14:$O$54,MATCH(I879,'BCA Inputs'!$M$14:$M$54,0))*O879+INDEX('BCA Inputs'!P:P,MATCH(I879,'BCA Inputs'!M:M,0))*Q879+INDEX('BCA Inputs'!Q:Q,MATCH(I879,'BCA Inputs'!M:M,0))*F879+INDEX('BCA Inputs'!R:R,MATCH(I879,'BCA Inputs'!M:M,0))*G879)+L879+N879,IF($B$3="RG&amp;E",(INDEX('BCA Inputs'!$AX$14:$AX$54,MATCH(I879,'BCA Inputs'!$AW$14:$AW$54,0))*P879+INDEX('BCA Inputs'!$AY$14:$AY$54,MATCH(I879,'BCA Inputs'!$AW$14:$AW$54,0))*O879+INDEX('BCA Inputs'!$AZ$14:$AZ$54,MATCH(I879,'BCA Inputs'!$AW$14:$AW$54,0))*Q879+INDEX('BCA Inputs'!$BA$14:$BA$54,MATCH(I879,'BCA Inputs'!$AW$14:$AW$54,0))*F879+INDEX('BCA Inputs'!$BB$14:$BB$54,MATCH(I879,'BCA Inputs'!$AW$14:$AW$54,0))*G879)+L879+N879,"")),"")</f>
        <v/>
      </c>
      <c r="U879" s="234" t="str">
        <f t="shared" si="131"/>
        <v/>
      </c>
      <c r="V879" s="234" t="str">
        <f t="shared" si="132"/>
        <v/>
      </c>
      <c r="W879" s="234" t="str">
        <f t="shared" si="133"/>
        <v/>
      </c>
      <c r="Y879" s="235" t="str">
        <f t="shared" si="134"/>
        <v/>
      </c>
      <c r="Z879" s="236" t="str">
        <f>IFERROR(IF($B$3="NYSEG",INDEX('BCA Inputs'!$X$14:$X$54,MATCH(I879,'BCA Inputs'!$M$14:$M$54,0))*P879+INDEX('BCA Inputs'!$Y$14:$Y$54,MATCH(I879,'BCA Inputs'!$M$14:$M$54,0))*O879+INDEX('BCA Inputs'!$Z$14:$Z$54,MATCH(I879,'BCA Inputs'!$M$14:$M$54,0))*Q879+INDEX('BCA Inputs'!$AA$14:$AA$54,MATCH(I879,'BCA Inputs'!$M$14:$M$54,0))*F879+INDEX('BCA Inputs'!$AB$14:$AB$54,MATCH(I879,'BCA Inputs'!$M$14:$M$54,0))*G879,IF($B$3="RG&amp;E",INDEX('BCA Inputs'!$BG$14:$BG$54,MATCH(I879,'BCA Inputs'!$AW$14:$AW$54,0))*P879+INDEX('BCA Inputs'!$BH$14:$BH$54,MATCH(I879,'BCA Inputs'!$AW$14:$AW$54,0))*O879+INDEX('BCA Inputs'!$BI$14:$BI$54,MATCH(I879,'BCA Inputs'!$AW$14:$AW$54,0))*Q879+INDEX('BCA Inputs'!$BJ$14:$BJ$54,MATCH(I879,'BCA Inputs'!$AW$14:$AW$54,0))*F879+INDEX('BCA Inputs'!$BK$14:$BK$54,MATCH(I879,'BCA Inputs'!$AW$14:$AW$54,0))*G879,"")),"")</f>
        <v/>
      </c>
      <c r="AA879" s="237" t="str">
        <f t="shared" si="135"/>
        <v/>
      </c>
      <c r="AC879" s="238" t="str">
        <f>IFERROR((K879+R879)+IF($B$3="NYSEG",INDEX('BCA Inputs'!$AI$14:$AI$54,MATCH(I879,'BCA Inputs'!$M$14:$M$54,0))*P879+INDEX('BCA Inputs'!$AJ$14:$AJ$54,MATCH(I879,'BCA Inputs'!$M$14:$M$54,0))*Q879,IF($B$3="RG&amp;E",INDEX('BCA Inputs'!$BR$14:$BR$54,MATCH(I879,'BCA Inputs'!$AW$14:$AW$54,0))*P879+INDEX('BCA Inputs'!$BS$14:$BS$54,MATCH(I879,'BCA Inputs'!$AW$14:$AW$54,0))*Q879,"")),"")</f>
        <v/>
      </c>
      <c r="AD879" s="181" t="str">
        <f>IFERROR(IF($B$3="NYSEG",INDEX('BCA Inputs'!$AD$14:$AD$54,MATCH(I879,'BCA Inputs'!$M$14:$M$54,0))*P879+INDEX('BCA Inputs'!$AE$14:$AE$54,MATCH(I879,'BCA Inputs'!$M$14:$M$54,0))*O879+INDEX('BCA Inputs'!$AF$14:$AF$54,MATCH(I879,'BCA Inputs'!$M$14:$M$54,0))*Q879+INDEX('BCA Inputs'!$AG$14:$AG$54,MATCH(I879,'BCA Inputs'!$M$14:$M$54,0))*F879+INDEX('BCA Inputs'!$AH$14:$AH$54,MATCH(I879,'BCA Inputs'!$M$14:$M$54,0))*G879,IF($B$3="RG&amp;E",INDEX('BCA Inputs'!$BM$14:$BM$54,MATCH(I879,'BCA Inputs'!$AW$14:$AW$54,0))*P879+INDEX('BCA Inputs'!$BN$14:$BN$54,MATCH(I879,'BCA Inputs'!$AW$14:$AW$54,0))*O879+INDEX('BCA Inputs'!$BO$14:$BO$54,MATCH(I879,'BCA Inputs'!$AW$14:$AW$54,0))*Q879+INDEX('BCA Inputs'!$BP$14:$BP$54,MATCH(I879,'BCA Inputs'!$AW$14:$AW$54,0))*F879+INDEX('BCA Inputs'!$BQ$14:$BQ$54,MATCH(I879,'BCA Inputs'!$AW$14:$AW$54,0))*G879,"")),"")</f>
        <v/>
      </c>
      <c r="AE879" s="237" t="str">
        <f t="shared" si="136"/>
        <v/>
      </c>
      <c r="AF879" s="198">
        <f t="shared" si="138"/>
        <v>0</v>
      </c>
      <c r="AG879" s="239">
        <f t="shared" si="139"/>
        <v>0</v>
      </c>
    </row>
    <row r="880" spans="1:33">
      <c r="A880" s="228"/>
      <c r="B880" s="176"/>
      <c r="C880" s="229"/>
      <c r="D880" s="230"/>
      <c r="E880" s="230"/>
      <c r="F880" s="230"/>
      <c r="G880" s="230"/>
      <c r="H880" s="231"/>
      <c r="I880" s="231"/>
      <c r="J880" s="232"/>
      <c r="K880" s="232"/>
      <c r="L880" s="232"/>
      <c r="M880" s="181">
        <f t="shared" si="137"/>
        <v>0</v>
      </c>
      <c r="N880" s="181">
        <f>IF(H880="",0,H880*I880*'Avoided Water Savings Cost'!$C$16)</f>
        <v>0</v>
      </c>
      <c r="O880" s="545">
        <f>IF(C880="",0,IF($B$3="NYSEG",C880/(1-'Avoided Electric Costs 2020'!$W$21),IF($B$3="RG&amp;E",C880/(1-'Avoided Electric Costs 2020'!$X$21),"")))</f>
        <v>0</v>
      </c>
      <c r="P880" s="546">
        <f>IF(D880="",0,IF($B$3="NYSEG",D880/(1-'Avoided Electric Costs 2020'!$W$21),IF($B$3="RG&amp;E",D880/(1-'Avoided Electric Costs 2020'!$X$21),"")))</f>
        <v>0</v>
      </c>
      <c r="Q880" s="546">
        <f>IF(E880="",0,IF($B$3="NYSEG",E880/(1-'Avoided Natural Gas Costs 2020'!$J$34),IF($B$3="RG&amp;E",E880/(1-'Avoided Natural Gas Costs 2020'!$K$34),"")))</f>
        <v>0</v>
      </c>
      <c r="R880" s="233" t="str">
        <f>IFERROR(IF(P880*'BCA Inputs'!$C$1+Q880*'BCA Inputs'!$C$2+F880*'BCA Inputs'!$C$2+G880*'BCA Inputs'!$C$2=0,"",P880*'BCA Inputs'!$C$1+Q880*'BCA Inputs'!$C$2+F880*'BCA Inputs'!$C$2+G880*'BCA Inputs'!$C$2),"")</f>
        <v/>
      </c>
      <c r="S880" s="181" t="str">
        <f t="shared" si="130"/>
        <v/>
      </c>
      <c r="T880" s="181" t="str">
        <f>IFERROR(IF($B$3="NYSEG",(INDEX('BCA Inputs'!$N$14:$N$54,MATCH(I880,'BCA Inputs'!$M$14:$M$54,0))*P880+INDEX('BCA Inputs'!$O$14:$O$54,MATCH(I880,'BCA Inputs'!$M$14:$M$54,0))*O880+INDEX('BCA Inputs'!P:P,MATCH(I880,'BCA Inputs'!M:M,0))*Q880+INDEX('BCA Inputs'!Q:Q,MATCH(I880,'BCA Inputs'!M:M,0))*F880+INDEX('BCA Inputs'!R:R,MATCH(I880,'BCA Inputs'!M:M,0))*G880)+L880+N880,IF($B$3="RG&amp;E",(INDEX('BCA Inputs'!$AX$14:$AX$54,MATCH(I880,'BCA Inputs'!$AW$14:$AW$54,0))*P880+INDEX('BCA Inputs'!$AY$14:$AY$54,MATCH(I880,'BCA Inputs'!$AW$14:$AW$54,0))*O880+INDEX('BCA Inputs'!$AZ$14:$AZ$54,MATCH(I880,'BCA Inputs'!$AW$14:$AW$54,0))*Q880+INDEX('BCA Inputs'!$BA$14:$BA$54,MATCH(I880,'BCA Inputs'!$AW$14:$AW$54,0))*F880+INDEX('BCA Inputs'!$BB$14:$BB$54,MATCH(I880,'BCA Inputs'!$AW$14:$AW$54,0))*G880)+L880+N880,"")),"")</f>
        <v/>
      </c>
      <c r="U880" s="234" t="str">
        <f t="shared" si="131"/>
        <v/>
      </c>
      <c r="V880" s="234" t="str">
        <f t="shared" si="132"/>
        <v/>
      </c>
      <c r="W880" s="234" t="str">
        <f t="shared" si="133"/>
        <v/>
      </c>
      <c r="Y880" s="235" t="str">
        <f t="shared" si="134"/>
        <v/>
      </c>
      <c r="Z880" s="236" t="str">
        <f>IFERROR(IF($B$3="NYSEG",INDEX('BCA Inputs'!$X$14:$X$54,MATCH(I880,'BCA Inputs'!$M$14:$M$54,0))*P880+INDEX('BCA Inputs'!$Y$14:$Y$54,MATCH(I880,'BCA Inputs'!$M$14:$M$54,0))*O880+INDEX('BCA Inputs'!$Z$14:$Z$54,MATCH(I880,'BCA Inputs'!$M$14:$M$54,0))*Q880+INDEX('BCA Inputs'!$AA$14:$AA$54,MATCH(I880,'BCA Inputs'!$M$14:$M$54,0))*F880+INDEX('BCA Inputs'!$AB$14:$AB$54,MATCH(I880,'BCA Inputs'!$M$14:$M$54,0))*G880,IF($B$3="RG&amp;E",INDEX('BCA Inputs'!$BG$14:$BG$54,MATCH(I880,'BCA Inputs'!$AW$14:$AW$54,0))*P880+INDEX('BCA Inputs'!$BH$14:$BH$54,MATCH(I880,'BCA Inputs'!$AW$14:$AW$54,0))*O880+INDEX('BCA Inputs'!$BI$14:$BI$54,MATCH(I880,'BCA Inputs'!$AW$14:$AW$54,0))*Q880+INDEX('BCA Inputs'!$BJ$14:$BJ$54,MATCH(I880,'BCA Inputs'!$AW$14:$AW$54,0))*F880+INDEX('BCA Inputs'!$BK$14:$BK$54,MATCH(I880,'BCA Inputs'!$AW$14:$AW$54,0))*G880,"")),"")</f>
        <v/>
      </c>
      <c r="AA880" s="237" t="str">
        <f t="shared" si="135"/>
        <v/>
      </c>
      <c r="AC880" s="238" t="str">
        <f>IFERROR((K880+R880)+IF($B$3="NYSEG",INDEX('BCA Inputs'!$AI$14:$AI$54,MATCH(I880,'BCA Inputs'!$M$14:$M$54,0))*P880+INDEX('BCA Inputs'!$AJ$14:$AJ$54,MATCH(I880,'BCA Inputs'!$M$14:$M$54,0))*Q880,IF($B$3="RG&amp;E",INDEX('BCA Inputs'!$BR$14:$BR$54,MATCH(I880,'BCA Inputs'!$AW$14:$AW$54,0))*P880+INDEX('BCA Inputs'!$BS$14:$BS$54,MATCH(I880,'BCA Inputs'!$AW$14:$AW$54,0))*Q880,"")),"")</f>
        <v/>
      </c>
      <c r="AD880" s="181" t="str">
        <f>IFERROR(IF($B$3="NYSEG",INDEX('BCA Inputs'!$AD$14:$AD$54,MATCH(I880,'BCA Inputs'!$M$14:$M$54,0))*P880+INDEX('BCA Inputs'!$AE$14:$AE$54,MATCH(I880,'BCA Inputs'!$M$14:$M$54,0))*O880+INDEX('BCA Inputs'!$AF$14:$AF$54,MATCH(I880,'BCA Inputs'!$M$14:$M$54,0))*Q880+INDEX('BCA Inputs'!$AG$14:$AG$54,MATCH(I880,'BCA Inputs'!$M$14:$M$54,0))*F880+INDEX('BCA Inputs'!$AH$14:$AH$54,MATCH(I880,'BCA Inputs'!$M$14:$M$54,0))*G880,IF($B$3="RG&amp;E",INDEX('BCA Inputs'!$BM$14:$BM$54,MATCH(I880,'BCA Inputs'!$AW$14:$AW$54,0))*P880+INDEX('BCA Inputs'!$BN$14:$BN$54,MATCH(I880,'BCA Inputs'!$AW$14:$AW$54,0))*O880+INDEX('BCA Inputs'!$BO$14:$BO$54,MATCH(I880,'BCA Inputs'!$AW$14:$AW$54,0))*Q880+INDEX('BCA Inputs'!$BP$14:$BP$54,MATCH(I880,'BCA Inputs'!$AW$14:$AW$54,0))*F880+INDEX('BCA Inputs'!$BQ$14:$BQ$54,MATCH(I880,'BCA Inputs'!$AW$14:$AW$54,0))*G880,"")),"")</f>
        <v/>
      </c>
      <c r="AE880" s="237" t="str">
        <f t="shared" si="136"/>
        <v/>
      </c>
      <c r="AF880" s="198">
        <f t="shared" si="138"/>
        <v>0</v>
      </c>
      <c r="AG880" s="239">
        <f t="shared" si="139"/>
        <v>0</v>
      </c>
    </row>
    <row r="881" spans="1:33">
      <c r="A881" s="228"/>
      <c r="B881" s="176"/>
      <c r="C881" s="229"/>
      <c r="D881" s="230"/>
      <c r="E881" s="230"/>
      <c r="F881" s="230"/>
      <c r="G881" s="230"/>
      <c r="H881" s="231"/>
      <c r="I881" s="231"/>
      <c r="J881" s="232"/>
      <c r="K881" s="232"/>
      <c r="L881" s="232"/>
      <c r="M881" s="181">
        <f t="shared" si="137"/>
        <v>0</v>
      </c>
      <c r="N881" s="181">
        <f>IF(H881="",0,H881*I881*'Avoided Water Savings Cost'!$C$16)</f>
        <v>0</v>
      </c>
      <c r="O881" s="545">
        <f>IF(C881="",0,IF($B$3="NYSEG",C881/(1-'Avoided Electric Costs 2020'!$W$21),IF($B$3="RG&amp;E",C881/(1-'Avoided Electric Costs 2020'!$X$21),"")))</f>
        <v>0</v>
      </c>
      <c r="P881" s="546">
        <f>IF(D881="",0,IF($B$3="NYSEG",D881/(1-'Avoided Electric Costs 2020'!$W$21),IF($B$3="RG&amp;E",D881/(1-'Avoided Electric Costs 2020'!$X$21),"")))</f>
        <v>0</v>
      </c>
      <c r="Q881" s="546">
        <f>IF(E881="",0,IF($B$3="NYSEG",E881/(1-'Avoided Natural Gas Costs 2020'!$J$34),IF($B$3="RG&amp;E",E881/(1-'Avoided Natural Gas Costs 2020'!$K$34),"")))</f>
        <v>0</v>
      </c>
      <c r="R881" s="233" t="str">
        <f>IFERROR(IF(P881*'BCA Inputs'!$C$1+Q881*'BCA Inputs'!$C$2+F881*'BCA Inputs'!$C$2+G881*'BCA Inputs'!$C$2=0,"",P881*'BCA Inputs'!$C$1+Q881*'BCA Inputs'!$C$2+F881*'BCA Inputs'!$C$2+G881*'BCA Inputs'!$C$2),"")</f>
        <v/>
      </c>
      <c r="S881" s="181" t="str">
        <f t="shared" si="130"/>
        <v/>
      </c>
      <c r="T881" s="181" t="str">
        <f>IFERROR(IF($B$3="NYSEG",(INDEX('BCA Inputs'!$N$14:$N$54,MATCH(I881,'BCA Inputs'!$M$14:$M$54,0))*P881+INDEX('BCA Inputs'!$O$14:$O$54,MATCH(I881,'BCA Inputs'!$M$14:$M$54,0))*O881+INDEX('BCA Inputs'!P:P,MATCH(I881,'BCA Inputs'!M:M,0))*Q881+INDEX('BCA Inputs'!Q:Q,MATCH(I881,'BCA Inputs'!M:M,0))*F881+INDEX('BCA Inputs'!R:R,MATCH(I881,'BCA Inputs'!M:M,0))*G881)+L881+N881,IF($B$3="RG&amp;E",(INDEX('BCA Inputs'!$AX$14:$AX$54,MATCH(I881,'BCA Inputs'!$AW$14:$AW$54,0))*P881+INDEX('BCA Inputs'!$AY$14:$AY$54,MATCH(I881,'BCA Inputs'!$AW$14:$AW$54,0))*O881+INDEX('BCA Inputs'!$AZ$14:$AZ$54,MATCH(I881,'BCA Inputs'!$AW$14:$AW$54,0))*Q881+INDEX('BCA Inputs'!$BA$14:$BA$54,MATCH(I881,'BCA Inputs'!$AW$14:$AW$54,0))*F881+INDEX('BCA Inputs'!$BB$14:$BB$54,MATCH(I881,'BCA Inputs'!$AW$14:$AW$54,0))*G881)+L881+N881,"")),"")</f>
        <v/>
      </c>
      <c r="U881" s="234" t="str">
        <f t="shared" si="131"/>
        <v/>
      </c>
      <c r="V881" s="234" t="str">
        <f t="shared" si="132"/>
        <v/>
      </c>
      <c r="W881" s="234" t="str">
        <f t="shared" si="133"/>
        <v/>
      </c>
      <c r="Y881" s="235" t="str">
        <f t="shared" si="134"/>
        <v/>
      </c>
      <c r="Z881" s="236" t="str">
        <f>IFERROR(IF($B$3="NYSEG",INDEX('BCA Inputs'!$X$14:$X$54,MATCH(I881,'BCA Inputs'!$M$14:$M$54,0))*P881+INDEX('BCA Inputs'!$Y$14:$Y$54,MATCH(I881,'BCA Inputs'!$M$14:$M$54,0))*O881+INDEX('BCA Inputs'!$Z$14:$Z$54,MATCH(I881,'BCA Inputs'!$M$14:$M$54,0))*Q881+INDEX('BCA Inputs'!$AA$14:$AA$54,MATCH(I881,'BCA Inputs'!$M$14:$M$54,0))*F881+INDEX('BCA Inputs'!$AB$14:$AB$54,MATCH(I881,'BCA Inputs'!$M$14:$M$54,0))*G881,IF($B$3="RG&amp;E",INDEX('BCA Inputs'!$BG$14:$BG$54,MATCH(I881,'BCA Inputs'!$AW$14:$AW$54,0))*P881+INDEX('BCA Inputs'!$BH$14:$BH$54,MATCH(I881,'BCA Inputs'!$AW$14:$AW$54,0))*O881+INDEX('BCA Inputs'!$BI$14:$BI$54,MATCH(I881,'BCA Inputs'!$AW$14:$AW$54,0))*Q881+INDEX('BCA Inputs'!$BJ$14:$BJ$54,MATCH(I881,'BCA Inputs'!$AW$14:$AW$54,0))*F881+INDEX('BCA Inputs'!$BK$14:$BK$54,MATCH(I881,'BCA Inputs'!$AW$14:$AW$54,0))*G881,"")),"")</f>
        <v/>
      </c>
      <c r="AA881" s="237" t="str">
        <f t="shared" si="135"/>
        <v/>
      </c>
      <c r="AC881" s="238" t="str">
        <f>IFERROR((K881+R881)+IF($B$3="NYSEG",INDEX('BCA Inputs'!$AI$14:$AI$54,MATCH(I881,'BCA Inputs'!$M$14:$M$54,0))*P881+INDEX('BCA Inputs'!$AJ$14:$AJ$54,MATCH(I881,'BCA Inputs'!$M$14:$M$54,0))*Q881,IF($B$3="RG&amp;E",INDEX('BCA Inputs'!$BR$14:$BR$54,MATCH(I881,'BCA Inputs'!$AW$14:$AW$54,0))*P881+INDEX('BCA Inputs'!$BS$14:$BS$54,MATCH(I881,'BCA Inputs'!$AW$14:$AW$54,0))*Q881,"")),"")</f>
        <v/>
      </c>
      <c r="AD881" s="181" t="str">
        <f>IFERROR(IF($B$3="NYSEG",INDEX('BCA Inputs'!$AD$14:$AD$54,MATCH(I881,'BCA Inputs'!$M$14:$M$54,0))*P881+INDEX('BCA Inputs'!$AE$14:$AE$54,MATCH(I881,'BCA Inputs'!$M$14:$M$54,0))*O881+INDEX('BCA Inputs'!$AF$14:$AF$54,MATCH(I881,'BCA Inputs'!$M$14:$M$54,0))*Q881+INDEX('BCA Inputs'!$AG$14:$AG$54,MATCH(I881,'BCA Inputs'!$M$14:$M$54,0))*F881+INDEX('BCA Inputs'!$AH$14:$AH$54,MATCH(I881,'BCA Inputs'!$M$14:$M$54,0))*G881,IF($B$3="RG&amp;E",INDEX('BCA Inputs'!$BM$14:$BM$54,MATCH(I881,'BCA Inputs'!$AW$14:$AW$54,0))*P881+INDEX('BCA Inputs'!$BN$14:$BN$54,MATCH(I881,'BCA Inputs'!$AW$14:$AW$54,0))*O881+INDEX('BCA Inputs'!$BO$14:$BO$54,MATCH(I881,'BCA Inputs'!$AW$14:$AW$54,0))*Q881+INDEX('BCA Inputs'!$BP$14:$BP$54,MATCH(I881,'BCA Inputs'!$AW$14:$AW$54,0))*F881+INDEX('BCA Inputs'!$BQ$14:$BQ$54,MATCH(I881,'BCA Inputs'!$AW$14:$AW$54,0))*G881,"")),"")</f>
        <v/>
      </c>
      <c r="AE881" s="237" t="str">
        <f t="shared" si="136"/>
        <v/>
      </c>
      <c r="AF881" s="198">
        <f t="shared" si="138"/>
        <v>0</v>
      </c>
      <c r="AG881" s="239">
        <f t="shared" si="139"/>
        <v>0</v>
      </c>
    </row>
    <row r="882" spans="1:33">
      <c r="A882" s="228"/>
      <c r="B882" s="176"/>
      <c r="C882" s="229"/>
      <c r="D882" s="230"/>
      <c r="E882" s="230"/>
      <c r="F882" s="230"/>
      <c r="G882" s="230"/>
      <c r="H882" s="231"/>
      <c r="I882" s="231"/>
      <c r="J882" s="232"/>
      <c r="K882" s="232"/>
      <c r="L882" s="232"/>
      <c r="M882" s="181">
        <f t="shared" si="137"/>
        <v>0</v>
      </c>
      <c r="N882" s="181">
        <f>IF(H882="",0,H882*I882*'Avoided Water Savings Cost'!$C$16)</f>
        <v>0</v>
      </c>
      <c r="O882" s="545">
        <f>IF(C882="",0,IF($B$3="NYSEG",C882/(1-'Avoided Electric Costs 2020'!$W$21),IF($B$3="RG&amp;E",C882/(1-'Avoided Electric Costs 2020'!$X$21),"")))</f>
        <v>0</v>
      </c>
      <c r="P882" s="546">
        <f>IF(D882="",0,IF($B$3="NYSEG",D882/(1-'Avoided Electric Costs 2020'!$W$21),IF($B$3="RG&amp;E",D882/(1-'Avoided Electric Costs 2020'!$X$21),"")))</f>
        <v>0</v>
      </c>
      <c r="Q882" s="546">
        <f>IF(E882="",0,IF($B$3="NYSEG",E882/(1-'Avoided Natural Gas Costs 2020'!$J$34),IF($B$3="RG&amp;E",E882/(1-'Avoided Natural Gas Costs 2020'!$K$34),"")))</f>
        <v>0</v>
      </c>
      <c r="R882" s="233" t="str">
        <f>IFERROR(IF(P882*'BCA Inputs'!$C$1+Q882*'BCA Inputs'!$C$2+F882*'BCA Inputs'!$C$2+G882*'BCA Inputs'!$C$2=0,"",P882*'BCA Inputs'!$C$1+Q882*'BCA Inputs'!$C$2+F882*'BCA Inputs'!$C$2+G882*'BCA Inputs'!$C$2),"")</f>
        <v/>
      </c>
      <c r="S882" s="181" t="str">
        <f t="shared" si="130"/>
        <v/>
      </c>
      <c r="T882" s="181" t="str">
        <f>IFERROR(IF($B$3="NYSEG",(INDEX('BCA Inputs'!$N$14:$N$54,MATCH(I882,'BCA Inputs'!$M$14:$M$54,0))*P882+INDEX('BCA Inputs'!$O$14:$O$54,MATCH(I882,'BCA Inputs'!$M$14:$M$54,0))*O882+INDEX('BCA Inputs'!P:P,MATCH(I882,'BCA Inputs'!M:M,0))*Q882+INDEX('BCA Inputs'!Q:Q,MATCH(I882,'BCA Inputs'!M:M,0))*F882+INDEX('BCA Inputs'!R:R,MATCH(I882,'BCA Inputs'!M:M,0))*G882)+L882+N882,IF($B$3="RG&amp;E",(INDEX('BCA Inputs'!$AX$14:$AX$54,MATCH(I882,'BCA Inputs'!$AW$14:$AW$54,0))*P882+INDEX('BCA Inputs'!$AY$14:$AY$54,MATCH(I882,'BCA Inputs'!$AW$14:$AW$54,0))*O882+INDEX('BCA Inputs'!$AZ$14:$AZ$54,MATCH(I882,'BCA Inputs'!$AW$14:$AW$54,0))*Q882+INDEX('BCA Inputs'!$BA$14:$BA$54,MATCH(I882,'BCA Inputs'!$AW$14:$AW$54,0))*F882+INDEX('BCA Inputs'!$BB$14:$BB$54,MATCH(I882,'BCA Inputs'!$AW$14:$AW$54,0))*G882)+L882+N882,"")),"")</f>
        <v/>
      </c>
      <c r="U882" s="234" t="str">
        <f t="shared" si="131"/>
        <v/>
      </c>
      <c r="V882" s="234" t="str">
        <f t="shared" si="132"/>
        <v/>
      </c>
      <c r="W882" s="234" t="str">
        <f t="shared" si="133"/>
        <v/>
      </c>
      <c r="Y882" s="235" t="str">
        <f t="shared" si="134"/>
        <v/>
      </c>
      <c r="Z882" s="236" t="str">
        <f>IFERROR(IF($B$3="NYSEG",INDEX('BCA Inputs'!$X$14:$X$54,MATCH(I882,'BCA Inputs'!$M$14:$M$54,0))*P882+INDEX('BCA Inputs'!$Y$14:$Y$54,MATCH(I882,'BCA Inputs'!$M$14:$M$54,0))*O882+INDEX('BCA Inputs'!$Z$14:$Z$54,MATCH(I882,'BCA Inputs'!$M$14:$M$54,0))*Q882+INDEX('BCA Inputs'!$AA$14:$AA$54,MATCH(I882,'BCA Inputs'!$M$14:$M$54,0))*F882+INDEX('BCA Inputs'!$AB$14:$AB$54,MATCH(I882,'BCA Inputs'!$M$14:$M$54,0))*G882,IF($B$3="RG&amp;E",INDEX('BCA Inputs'!$BG$14:$BG$54,MATCH(I882,'BCA Inputs'!$AW$14:$AW$54,0))*P882+INDEX('BCA Inputs'!$BH$14:$BH$54,MATCH(I882,'BCA Inputs'!$AW$14:$AW$54,0))*O882+INDEX('BCA Inputs'!$BI$14:$BI$54,MATCH(I882,'BCA Inputs'!$AW$14:$AW$54,0))*Q882+INDEX('BCA Inputs'!$BJ$14:$BJ$54,MATCH(I882,'BCA Inputs'!$AW$14:$AW$54,0))*F882+INDEX('BCA Inputs'!$BK$14:$BK$54,MATCH(I882,'BCA Inputs'!$AW$14:$AW$54,0))*G882,"")),"")</f>
        <v/>
      </c>
      <c r="AA882" s="237" t="str">
        <f t="shared" si="135"/>
        <v/>
      </c>
      <c r="AC882" s="238" t="str">
        <f>IFERROR((K882+R882)+IF($B$3="NYSEG",INDEX('BCA Inputs'!$AI$14:$AI$54,MATCH(I882,'BCA Inputs'!$M$14:$M$54,0))*P882+INDEX('BCA Inputs'!$AJ$14:$AJ$54,MATCH(I882,'BCA Inputs'!$M$14:$M$54,0))*Q882,IF($B$3="RG&amp;E",INDEX('BCA Inputs'!$BR$14:$BR$54,MATCH(I882,'BCA Inputs'!$AW$14:$AW$54,0))*P882+INDEX('BCA Inputs'!$BS$14:$BS$54,MATCH(I882,'BCA Inputs'!$AW$14:$AW$54,0))*Q882,"")),"")</f>
        <v/>
      </c>
      <c r="AD882" s="181" t="str">
        <f>IFERROR(IF($B$3="NYSEG",INDEX('BCA Inputs'!$AD$14:$AD$54,MATCH(I882,'BCA Inputs'!$M$14:$M$54,0))*P882+INDEX('BCA Inputs'!$AE$14:$AE$54,MATCH(I882,'BCA Inputs'!$M$14:$M$54,0))*O882+INDEX('BCA Inputs'!$AF$14:$AF$54,MATCH(I882,'BCA Inputs'!$M$14:$M$54,0))*Q882+INDEX('BCA Inputs'!$AG$14:$AG$54,MATCH(I882,'BCA Inputs'!$M$14:$M$54,0))*F882+INDEX('BCA Inputs'!$AH$14:$AH$54,MATCH(I882,'BCA Inputs'!$M$14:$M$54,0))*G882,IF($B$3="RG&amp;E",INDEX('BCA Inputs'!$BM$14:$BM$54,MATCH(I882,'BCA Inputs'!$AW$14:$AW$54,0))*P882+INDEX('BCA Inputs'!$BN$14:$BN$54,MATCH(I882,'BCA Inputs'!$AW$14:$AW$54,0))*O882+INDEX('BCA Inputs'!$BO$14:$BO$54,MATCH(I882,'BCA Inputs'!$AW$14:$AW$54,0))*Q882+INDEX('BCA Inputs'!$BP$14:$BP$54,MATCH(I882,'BCA Inputs'!$AW$14:$AW$54,0))*F882+INDEX('BCA Inputs'!$BQ$14:$BQ$54,MATCH(I882,'BCA Inputs'!$AW$14:$AW$54,0))*G882,"")),"")</f>
        <v/>
      </c>
      <c r="AE882" s="237" t="str">
        <f t="shared" si="136"/>
        <v/>
      </c>
      <c r="AF882" s="198">
        <f t="shared" si="138"/>
        <v>0</v>
      </c>
      <c r="AG882" s="239">
        <f t="shared" si="139"/>
        <v>0</v>
      </c>
    </row>
    <row r="883" spans="1:33">
      <c r="A883" s="228"/>
      <c r="B883" s="176"/>
      <c r="C883" s="229"/>
      <c r="D883" s="230"/>
      <c r="E883" s="230"/>
      <c r="F883" s="230"/>
      <c r="G883" s="230"/>
      <c r="H883" s="231"/>
      <c r="I883" s="231"/>
      <c r="J883" s="232"/>
      <c r="K883" s="232"/>
      <c r="L883" s="232"/>
      <c r="M883" s="181">
        <f t="shared" si="137"/>
        <v>0</v>
      </c>
      <c r="N883" s="181">
        <f>IF(H883="",0,H883*I883*'Avoided Water Savings Cost'!$C$16)</f>
        <v>0</v>
      </c>
      <c r="O883" s="545">
        <f>IF(C883="",0,IF($B$3="NYSEG",C883/(1-'Avoided Electric Costs 2020'!$W$21),IF($B$3="RG&amp;E",C883/(1-'Avoided Electric Costs 2020'!$X$21),"")))</f>
        <v>0</v>
      </c>
      <c r="P883" s="546">
        <f>IF(D883="",0,IF($B$3="NYSEG",D883/(1-'Avoided Electric Costs 2020'!$W$21),IF($B$3="RG&amp;E",D883/(1-'Avoided Electric Costs 2020'!$X$21),"")))</f>
        <v>0</v>
      </c>
      <c r="Q883" s="546">
        <f>IF(E883="",0,IF($B$3="NYSEG",E883/(1-'Avoided Natural Gas Costs 2020'!$J$34),IF($B$3="RG&amp;E",E883/(1-'Avoided Natural Gas Costs 2020'!$K$34),"")))</f>
        <v>0</v>
      </c>
      <c r="R883" s="233" t="str">
        <f>IFERROR(IF(P883*'BCA Inputs'!$C$1+Q883*'BCA Inputs'!$C$2+F883*'BCA Inputs'!$C$2+G883*'BCA Inputs'!$C$2=0,"",P883*'BCA Inputs'!$C$1+Q883*'BCA Inputs'!$C$2+F883*'BCA Inputs'!$C$2+G883*'BCA Inputs'!$C$2),"")</f>
        <v/>
      </c>
      <c r="S883" s="181" t="str">
        <f t="shared" si="130"/>
        <v/>
      </c>
      <c r="T883" s="181" t="str">
        <f>IFERROR(IF($B$3="NYSEG",(INDEX('BCA Inputs'!$N$14:$N$54,MATCH(I883,'BCA Inputs'!$M$14:$M$54,0))*P883+INDEX('BCA Inputs'!$O$14:$O$54,MATCH(I883,'BCA Inputs'!$M$14:$M$54,0))*O883+INDEX('BCA Inputs'!P:P,MATCH(I883,'BCA Inputs'!M:M,0))*Q883+INDEX('BCA Inputs'!Q:Q,MATCH(I883,'BCA Inputs'!M:M,0))*F883+INDEX('BCA Inputs'!R:R,MATCH(I883,'BCA Inputs'!M:M,0))*G883)+L883+N883,IF($B$3="RG&amp;E",(INDEX('BCA Inputs'!$AX$14:$AX$54,MATCH(I883,'BCA Inputs'!$AW$14:$AW$54,0))*P883+INDEX('BCA Inputs'!$AY$14:$AY$54,MATCH(I883,'BCA Inputs'!$AW$14:$AW$54,0))*O883+INDEX('BCA Inputs'!$AZ$14:$AZ$54,MATCH(I883,'BCA Inputs'!$AW$14:$AW$54,0))*Q883+INDEX('BCA Inputs'!$BA$14:$BA$54,MATCH(I883,'BCA Inputs'!$AW$14:$AW$54,0))*F883+INDEX('BCA Inputs'!$BB$14:$BB$54,MATCH(I883,'BCA Inputs'!$AW$14:$AW$54,0))*G883)+L883+N883,"")),"")</f>
        <v/>
      </c>
      <c r="U883" s="234" t="str">
        <f t="shared" si="131"/>
        <v/>
      </c>
      <c r="V883" s="234" t="str">
        <f t="shared" si="132"/>
        <v/>
      </c>
      <c r="W883" s="234" t="str">
        <f t="shared" si="133"/>
        <v/>
      </c>
      <c r="Y883" s="235" t="str">
        <f t="shared" si="134"/>
        <v/>
      </c>
      <c r="Z883" s="236" t="str">
        <f>IFERROR(IF($B$3="NYSEG",INDEX('BCA Inputs'!$X$14:$X$54,MATCH(I883,'BCA Inputs'!$M$14:$M$54,0))*P883+INDEX('BCA Inputs'!$Y$14:$Y$54,MATCH(I883,'BCA Inputs'!$M$14:$M$54,0))*O883+INDEX('BCA Inputs'!$Z$14:$Z$54,MATCH(I883,'BCA Inputs'!$M$14:$M$54,0))*Q883+INDEX('BCA Inputs'!$AA$14:$AA$54,MATCH(I883,'BCA Inputs'!$M$14:$M$54,0))*F883+INDEX('BCA Inputs'!$AB$14:$AB$54,MATCH(I883,'BCA Inputs'!$M$14:$M$54,0))*G883,IF($B$3="RG&amp;E",INDEX('BCA Inputs'!$BG$14:$BG$54,MATCH(I883,'BCA Inputs'!$AW$14:$AW$54,0))*P883+INDEX('BCA Inputs'!$BH$14:$BH$54,MATCH(I883,'BCA Inputs'!$AW$14:$AW$54,0))*O883+INDEX('BCA Inputs'!$BI$14:$BI$54,MATCH(I883,'BCA Inputs'!$AW$14:$AW$54,0))*Q883+INDEX('BCA Inputs'!$BJ$14:$BJ$54,MATCH(I883,'BCA Inputs'!$AW$14:$AW$54,0))*F883+INDEX('BCA Inputs'!$BK$14:$BK$54,MATCH(I883,'BCA Inputs'!$AW$14:$AW$54,0))*G883,"")),"")</f>
        <v/>
      </c>
      <c r="AA883" s="237" t="str">
        <f t="shared" si="135"/>
        <v/>
      </c>
      <c r="AC883" s="238" t="str">
        <f>IFERROR((K883+R883)+IF($B$3="NYSEG",INDEX('BCA Inputs'!$AI$14:$AI$54,MATCH(I883,'BCA Inputs'!$M$14:$M$54,0))*P883+INDEX('BCA Inputs'!$AJ$14:$AJ$54,MATCH(I883,'BCA Inputs'!$M$14:$M$54,0))*Q883,IF($B$3="RG&amp;E",INDEX('BCA Inputs'!$BR$14:$BR$54,MATCH(I883,'BCA Inputs'!$AW$14:$AW$54,0))*P883+INDEX('BCA Inputs'!$BS$14:$BS$54,MATCH(I883,'BCA Inputs'!$AW$14:$AW$54,0))*Q883,"")),"")</f>
        <v/>
      </c>
      <c r="AD883" s="181" t="str">
        <f>IFERROR(IF($B$3="NYSEG",INDEX('BCA Inputs'!$AD$14:$AD$54,MATCH(I883,'BCA Inputs'!$M$14:$M$54,0))*P883+INDEX('BCA Inputs'!$AE$14:$AE$54,MATCH(I883,'BCA Inputs'!$M$14:$M$54,0))*O883+INDEX('BCA Inputs'!$AF$14:$AF$54,MATCH(I883,'BCA Inputs'!$M$14:$M$54,0))*Q883+INDEX('BCA Inputs'!$AG$14:$AG$54,MATCH(I883,'BCA Inputs'!$M$14:$M$54,0))*F883+INDEX('BCA Inputs'!$AH$14:$AH$54,MATCH(I883,'BCA Inputs'!$M$14:$M$54,0))*G883,IF($B$3="RG&amp;E",INDEX('BCA Inputs'!$BM$14:$BM$54,MATCH(I883,'BCA Inputs'!$AW$14:$AW$54,0))*P883+INDEX('BCA Inputs'!$BN$14:$BN$54,MATCH(I883,'BCA Inputs'!$AW$14:$AW$54,0))*O883+INDEX('BCA Inputs'!$BO$14:$BO$54,MATCH(I883,'BCA Inputs'!$AW$14:$AW$54,0))*Q883+INDEX('BCA Inputs'!$BP$14:$BP$54,MATCH(I883,'BCA Inputs'!$AW$14:$AW$54,0))*F883+INDEX('BCA Inputs'!$BQ$14:$BQ$54,MATCH(I883,'BCA Inputs'!$AW$14:$AW$54,0))*G883,"")),"")</f>
        <v/>
      </c>
      <c r="AE883" s="237" t="str">
        <f t="shared" si="136"/>
        <v/>
      </c>
      <c r="AF883" s="198">
        <f t="shared" si="138"/>
        <v>0</v>
      </c>
      <c r="AG883" s="239">
        <f t="shared" si="139"/>
        <v>0</v>
      </c>
    </row>
    <row r="884" spans="1:33">
      <c r="A884" s="228"/>
      <c r="B884" s="176"/>
      <c r="C884" s="229"/>
      <c r="D884" s="230"/>
      <c r="E884" s="230"/>
      <c r="F884" s="230"/>
      <c r="G884" s="230"/>
      <c r="H884" s="231"/>
      <c r="I884" s="231"/>
      <c r="J884" s="232"/>
      <c r="K884" s="232"/>
      <c r="L884" s="232"/>
      <c r="M884" s="181">
        <f t="shared" si="137"/>
        <v>0</v>
      </c>
      <c r="N884" s="181">
        <f>IF(H884="",0,H884*I884*'Avoided Water Savings Cost'!$C$16)</f>
        <v>0</v>
      </c>
      <c r="O884" s="545">
        <f>IF(C884="",0,IF($B$3="NYSEG",C884/(1-'Avoided Electric Costs 2020'!$W$21),IF($B$3="RG&amp;E",C884/(1-'Avoided Electric Costs 2020'!$X$21),"")))</f>
        <v>0</v>
      </c>
      <c r="P884" s="546">
        <f>IF(D884="",0,IF($B$3="NYSEG",D884/(1-'Avoided Electric Costs 2020'!$W$21),IF($B$3="RG&amp;E",D884/(1-'Avoided Electric Costs 2020'!$X$21),"")))</f>
        <v>0</v>
      </c>
      <c r="Q884" s="546">
        <f>IF(E884="",0,IF($B$3="NYSEG",E884/(1-'Avoided Natural Gas Costs 2020'!$J$34),IF($B$3="RG&amp;E",E884/(1-'Avoided Natural Gas Costs 2020'!$K$34),"")))</f>
        <v>0</v>
      </c>
      <c r="R884" s="233" t="str">
        <f>IFERROR(IF(P884*'BCA Inputs'!$C$1+Q884*'BCA Inputs'!$C$2+F884*'BCA Inputs'!$C$2+G884*'BCA Inputs'!$C$2=0,"",P884*'BCA Inputs'!$C$1+Q884*'BCA Inputs'!$C$2+F884*'BCA Inputs'!$C$2+G884*'BCA Inputs'!$C$2),"")</f>
        <v/>
      </c>
      <c r="S884" s="181" t="str">
        <f t="shared" si="130"/>
        <v/>
      </c>
      <c r="T884" s="181" t="str">
        <f>IFERROR(IF($B$3="NYSEG",(INDEX('BCA Inputs'!$N$14:$N$54,MATCH(I884,'BCA Inputs'!$M$14:$M$54,0))*P884+INDEX('BCA Inputs'!$O$14:$O$54,MATCH(I884,'BCA Inputs'!$M$14:$M$54,0))*O884+INDEX('BCA Inputs'!P:P,MATCH(I884,'BCA Inputs'!M:M,0))*Q884+INDEX('BCA Inputs'!Q:Q,MATCH(I884,'BCA Inputs'!M:M,0))*F884+INDEX('BCA Inputs'!R:R,MATCH(I884,'BCA Inputs'!M:M,0))*G884)+L884+N884,IF($B$3="RG&amp;E",(INDEX('BCA Inputs'!$AX$14:$AX$54,MATCH(I884,'BCA Inputs'!$AW$14:$AW$54,0))*P884+INDEX('BCA Inputs'!$AY$14:$AY$54,MATCH(I884,'BCA Inputs'!$AW$14:$AW$54,0))*O884+INDEX('BCA Inputs'!$AZ$14:$AZ$54,MATCH(I884,'BCA Inputs'!$AW$14:$AW$54,0))*Q884+INDEX('BCA Inputs'!$BA$14:$BA$54,MATCH(I884,'BCA Inputs'!$AW$14:$AW$54,0))*F884+INDEX('BCA Inputs'!$BB$14:$BB$54,MATCH(I884,'BCA Inputs'!$AW$14:$AW$54,0))*G884)+L884+N884,"")),"")</f>
        <v/>
      </c>
      <c r="U884" s="234" t="str">
        <f t="shared" si="131"/>
        <v/>
      </c>
      <c r="V884" s="234" t="str">
        <f t="shared" si="132"/>
        <v/>
      </c>
      <c r="W884" s="234" t="str">
        <f t="shared" si="133"/>
        <v/>
      </c>
      <c r="Y884" s="235" t="str">
        <f t="shared" si="134"/>
        <v/>
      </c>
      <c r="Z884" s="236" t="str">
        <f>IFERROR(IF($B$3="NYSEG",INDEX('BCA Inputs'!$X$14:$X$54,MATCH(I884,'BCA Inputs'!$M$14:$M$54,0))*P884+INDEX('BCA Inputs'!$Y$14:$Y$54,MATCH(I884,'BCA Inputs'!$M$14:$M$54,0))*O884+INDEX('BCA Inputs'!$Z$14:$Z$54,MATCH(I884,'BCA Inputs'!$M$14:$M$54,0))*Q884+INDEX('BCA Inputs'!$AA$14:$AA$54,MATCH(I884,'BCA Inputs'!$M$14:$M$54,0))*F884+INDEX('BCA Inputs'!$AB$14:$AB$54,MATCH(I884,'BCA Inputs'!$M$14:$M$54,0))*G884,IF($B$3="RG&amp;E",INDEX('BCA Inputs'!$BG$14:$BG$54,MATCH(I884,'BCA Inputs'!$AW$14:$AW$54,0))*P884+INDEX('BCA Inputs'!$BH$14:$BH$54,MATCH(I884,'BCA Inputs'!$AW$14:$AW$54,0))*O884+INDEX('BCA Inputs'!$BI$14:$BI$54,MATCH(I884,'BCA Inputs'!$AW$14:$AW$54,0))*Q884+INDEX('BCA Inputs'!$BJ$14:$BJ$54,MATCH(I884,'BCA Inputs'!$AW$14:$AW$54,0))*F884+INDEX('BCA Inputs'!$BK$14:$BK$54,MATCH(I884,'BCA Inputs'!$AW$14:$AW$54,0))*G884,"")),"")</f>
        <v/>
      </c>
      <c r="AA884" s="237" t="str">
        <f t="shared" si="135"/>
        <v/>
      </c>
      <c r="AC884" s="238" t="str">
        <f>IFERROR((K884+R884)+IF($B$3="NYSEG",INDEX('BCA Inputs'!$AI$14:$AI$54,MATCH(I884,'BCA Inputs'!$M$14:$M$54,0))*P884+INDEX('BCA Inputs'!$AJ$14:$AJ$54,MATCH(I884,'BCA Inputs'!$M$14:$M$54,0))*Q884,IF($B$3="RG&amp;E",INDEX('BCA Inputs'!$BR$14:$BR$54,MATCH(I884,'BCA Inputs'!$AW$14:$AW$54,0))*P884+INDEX('BCA Inputs'!$BS$14:$BS$54,MATCH(I884,'BCA Inputs'!$AW$14:$AW$54,0))*Q884,"")),"")</f>
        <v/>
      </c>
      <c r="AD884" s="181" t="str">
        <f>IFERROR(IF($B$3="NYSEG",INDEX('BCA Inputs'!$AD$14:$AD$54,MATCH(I884,'BCA Inputs'!$M$14:$M$54,0))*P884+INDEX('BCA Inputs'!$AE$14:$AE$54,MATCH(I884,'BCA Inputs'!$M$14:$M$54,0))*O884+INDEX('BCA Inputs'!$AF$14:$AF$54,MATCH(I884,'BCA Inputs'!$M$14:$M$54,0))*Q884+INDEX('BCA Inputs'!$AG$14:$AG$54,MATCH(I884,'BCA Inputs'!$M$14:$M$54,0))*F884+INDEX('BCA Inputs'!$AH$14:$AH$54,MATCH(I884,'BCA Inputs'!$M$14:$M$54,0))*G884,IF($B$3="RG&amp;E",INDEX('BCA Inputs'!$BM$14:$BM$54,MATCH(I884,'BCA Inputs'!$AW$14:$AW$54,0))*P884+INDEX('BCA Inputs'!$BN$14:$BN$54,MATCH(I884,'BCA Inputs'!$AW$14:$AW$54,0))*O884+INDEX('BCA Inputs'!$BO$14:$BO$54,MATCH(I884,'BCA Inputs'!$AW$14:$AW$54,0))*Q884+INDEX('BCA Inputs'!$BP$14:$BP$54,MATCH(I884,'BCA Inputs'!$AW$14:$AW$54,0))*F884+INDEX('BCA Inputs'!$BQ$14:$BQ$54,MATCH(I884,'BCA Inputs'!$AW$14:$AW$54,0))*G884,"")),"")</f>
        <v/>
      </c>
      <c r="AE884" s="237" t="str">
        <f t="shared" si="136"/>
        <v/>
      </c>
      <c r="AF884" s="198">
        <f t="shared" si="138"/>
        <v>0</v>
      </c>
      <c r="AG884" s="239">
        <f t="shared" si="139"/>
        <v>0</v>
      </c>
    </row>
    <row r="885" spans="1:33">
      <c r="A885" s="228"/>
      <c r="B885" s="176"/>
      <c r="C885" s="229"/>
      <c r="D885" s="230"/>
      <c r="E885" s="230"/>
      <c r="F885" s="230"/>
      <c r="G885" s="230"/>
      <c r="H885" s="231"/>
      <c r="I885" s="231"/>
      <c r="J885" s="232"/>
      <c r="K885" s="232"/>
      <c r="L885" s="232"/>
      <c r="M885" s="181">
        <f t="shared" si="137"/>
        <v>0</v>
      </c>
      <c r="N885" s="181">
        <f>IF(H885="",0,H885*I885*'Avoided Water Savings Cost'!$C$16)</f>
        <v>0</v>
      </c>
      <c r="O885" s="545">
        <f>IF(C885="",0,IF($B$3="NYSEG",C885/(1-'Avoided Electric Costs 2020'!$W$21),IF($B$3="RG&amp;E",C885/(1-'Avoided Electric Costs 2020'!$X$21),"")))</f>
        <v>0</v>
      </c>
      <c r="P885" s="546">
        <f>IF(D885="",0,IF($B$3="NYSEG",D885/(1-'Avoided Electric Costs 2020'!$W$21),IF($B$3="RG&amp;E",D885/(1-'Avoided Electric Costs 2020'!$X$21),"")))</f>
        <v>0</v>
      </c>
      <c r="Q885" s="546">
        <f>IF(E885="",0,IF($B$3="NYSEG",E885/(1-'Avoided Natural Gas Costs 2020'!$J$34),IF($B$3="RG&amp;E",E885/(1-'Avoided Natural Gas Costs 2020'!$K$34),"")))</f>
        <v>0</v>
      </c>
      <c r="R885" s="233" t="str">
        <f>IFERROR(IF(P885*'BCA Inputs'!$C$1+Q885*'BCA Inputs'!$C$2+F885*'BCA Inputs'!$C$2+G885*'BCA Inputs'!$C$2=0,"",P885*'BCA Inputs'!$C$1+Q885*'BCA Inputs'!$C$2+F885*'BCA Inputs'!$C$2+G885*'BCA Inputs'!$C$2),"")</f>
        <v/>
      </c>
      <c r="S885" s="181" t="str">
        <f t="shared" si="130"/>
        <v/>
      </c>
      <c r="T885" s="181" t="str">
        <f>IFERROR(IF($B$3="NYSEG",(INDEX('BCA Inputs'!$N$14:$N$54,MATCH(I885,'BCA Inputs'!$M$14:$M$54,0))*P885+INDEX('BCA Inputs'!$O$14:$O$54,MATCH(I885,'BCA Inputs'!$M$14:$M$54,0))*O885+INDEX('BCA Inputs'!P:P,MATCH(I885,'BCA Inputs'!M:M,0))*Q885+INDEX('BCA Inputs'!Q:Q,MATCH(I885,'BCA Inputs'!M:M,0))*F885+INDEX('BCA Inputs'!R:R,MATCH(I885,'BCA Inputs'!M:M,0))*G885)+L885+N885,IF($B$3="RG&amp;E",(INDEX('BCA Inputs'!$AX$14:$AX$54,MATCH(I885,'BCA Inputs'!$AW$14:$AW$54,0))*P885+INDEX('BCA Inputs'!$AY$14:$AY$54,MATCH(I885,'BCA Inputs'!$AW$14:$AW$54,0))*O885+INDEX('BCA Inputs'!$AZ$14:$AZ$54,MATCH(I885,'BCA Inputs'!$AW$14:$AW$54,0))*Q885+INDEX('BCA Inputs'!$BA$14:$BA$54,MATCH(I885,'BCA Inputs'!$AW$14:$AW$54,0))*F885+INDEX('BCA Inputs'!$BB$14:$BB$54,MATCH(I885,'BCA Inputs'!$AW$14:$AW$54,0))*G885)+L885+N885,"")),"")</f>
        <v/>
      </c>
      <c r="U885" s="234" t="str">
        <f t="shared" si="131"/>
        <v/>
      </c>
      <c r="V885" s="234" t="str">
        <f t="shared" si="132"/>
        <v/>
      </c>
      <c r="W885" s="234" t="str">
        <f t="shared" si="133"/>
        <v/>
      </c>
      <c r="Y885" s="235" t="str">
        <f t="shared" si="134"/>
        <v/>
      </c>
      <c r="Z885" s="236" t="str">
        <f>IFERROR(IF($B$3="NYSEG",INDEX('BCA Inputs'!$X$14:$X$54,MATCH(I885,'BCA Inputs'!$M$14:$M$54,0))*P885+INDEX('BCA Inputs'!$Y$14:$Y$54,MATCH(I885,'BCA Inputs'!$M$14:$M$54,0))*O885+INDEX('BCA Inputs'!$Z$14:$Z$54,MATCH(I885,'BCA Inputs'!$M$14:$M$54,0))*Q885+INDEX('BCA Inputs'!$AA$14:$AA$54,MATCH(I885,'BCA Inputs'!$M$14:$M$54,0))*F885+INDEX('BCA Inputs'!$AB$14:$AB$54,MATCH(I885,'BCA Inputs'!$M$14:$M$54,0))*G885,IF($B$3="RG&amp;E",INDEX('BCA Inputs'!$BG$14:$BG$54,MATCH(I885,'BCA Inputs'!$AW$14:$AW$54,0))*P885+INDEX('BCA Inputs'!$BH$14:$BH$54,MATCH(I885,'BCA Inputs'!$AW$14:$AW$54,0))*O885+INDEX('BCA Inputs'!$BI$14:$BI$54,MATCH(I885,'BCA Inputs'!$AW$14:$AW$54,0))*Q885+INDEX('BCA Inputs'!$BJ$14:$BJ$54,MATCH(I885,'BCA Inputs'!$AW$14:$AW$54,0))*F885+INDEX('BCA Inputs'!$BK$14:$BK$54,MATCH(I885,'BCA Inputs'!$AW$14:$AW$54,0))*G885,"")),"")</f>
        <v/>
      </c>
      <c r="AA885" s="237" t="str">
        <f t="shared" si="135"/>
        <v/>
      </c>
      <c r="AC885" s="238" t="str">
        <f>IFERROR((K885+R885)+IF($B$3="NYSEG",INDEX('BCA Inputs'!$AI$14:$AI$54,MATCH(I885,'BCA Inputs'!$M$14:$M$54,0))*P885+INDEX('BCA Inputs'!$AJ$14:$AJ$54,MATCH(I885,'BCA Inputs'!$M$14:$M$54,0))*Q885,IF($B$3="RG&amp;E",INDEX('BCA Inputs'!$BR$14:$BR$54,MATCH(I885,'BCA Inputs'!$AW$14:$AW$54,0))*P885+INDEX('BCA Inputs'!$BS$14:$BS$54,MATCH(I885,'BCA Inputs'!$AW$14:$AW$54,0))*Q885,"")),"")</f>
        <v/>
      </c>
      <c r="AD885" s="181" t="str">
        <f>IFERROR(IF($B$3="NYSEG",INDEX('BCA Inputs'!$AD$14:$AD$54,MATCH(I885,'BCA Inputs'!$M$14:$M$54,0))*P885+INDEX('BCA Inputs'!$AE$14:$AE$54,MATCH(I885,'BCA Inputs'!$M$14:$M$54,0))*O885+INDEX('BCA Inputs'!$AF$14:$AF$54,MATCH(I885,'BCA Inputs'!$M$14:$M$54,0))*Q885+INDEX('BCA Inputs'!$AG$14:$AG$54,MATCH(I885,'BCA Inputs'!$M$14:$M$54,0))*F885+INDEX('BCA Inputs'!$AH$14:$AH$54,MATCH(I885,'BCA Inputs'!$M$14:$M$54,0))*G885,IF($B$3="RG&amp;E",INDEX('BCA Inputs'!$BM$14:$BM$54,MATCH(I885,'BCA Inputs'!$AW$14:$AW$54,0))*P885+INDEX('BCA Inputs'!$BN$14:$BN$54,MATCH(I885,'BCA Inputs'!$AW$14:$AW$54,0))*O885+INDEX('BCA Inputs'!$BO$14:$BO$54,MATCH(I885,'BCA Inputs'!$AW$14:$AW$54,0))*Q885+INDEX('BCA Inputs'!$BP$14:$BP$54,MATCH(I885,'BCA Inputs'!$AW$14:$AW$54,0))*F885+INDEX('BCA Inputs'!$BQ$14:$BQ$54,MATCH(I885,'BCA Inputs'!$AW$14:$AW$54,0))*G885,"")),"")</f>
        <v/>
      </c>
      <c r="AE885" s="237" t="str">
        <f t="shared" si="136"/>
        <v/>
      </c>
      <c r="AF885" s="198">
        <f t="shared" si="138"/>
        <v>0</v>
      </c>
      <c r="AG885" s="239">
        <f t="shared" si="139"/>
        <v>0</v>
      </c>
    </row>
    <row r="886" spans="1:33">
      <c r="A886" s="228"/>
      <c r="B886" s="176"/>
      <c r="C886" s="229"/>
      <c r="D886" s="230"/>
      <c r="E886" s="230"/>
      <c r="F886" s="230"/>
      <c r="G886" s="230"/>
      <c r="H886" s="231"/>
      <c r="I886" s="231"/>
      <c r="J886" s="232"/>
      <c r="K886" s="232"/>
      <c r="L886" s="232"/>
      <c r="M886" s="181">
        <f t="shared" si="137"/>
        <v>0</v>
      </c>
      <c r="N886" s="181">
        <f>IF(H886="",0,H886*I886*'Avoided Water Savings Cost'!$C$16)</f>
        <v>0</v>
      </c>
      <c r="O886" s="545">
        <f>IF(C886="",0,IF($B$3="NYSEG",C886/(1-'Avoided Electric Costs 2020'!$W$21),IF($B$3="RG&amp;E",C886/(1-'Avoided Electric Costs 2020'!$X$21),"")))</f>
        <v>0</v>
      </c>
      <c r="P886" s="546">
        <f>IF(D886="",0,IF($B$3="NYSEG",D886/(1-'Avoided Electric Costs 2020'!$W$21),IF($B$3="RG&amp;E",D886/(1-'Avoided Electric Costs 2020'!$X$21),"")))</f>
        <v>0</v>
      </c>
      <c r="Q886" s="546">
        <f>IF(E886="",0,IF($B$3="NYSEG",E886/(1-'Avoided Natural Gas Costs 2020'!$J$34),IF($B$3="RG&amp;E",E886/(1-'Avoided Natural Gas Costs 2020'!$K$34),"")))</f>
        <v>0</v>
      </c>
      <c r="R886" s="233" t="str">
        <f>IFERROR(IF(P886*'BCA Inputs'!$C$1+Q886*'BCA Inputs'!$C$2+F886*'BCA Inputs'!$C$2+G886*'BCA Inputs'!$C$2=0,"",P886*'BCA Inputs'!$C$1+Q886*'BCA Inputs'!$C$2+F886*'BCA Inputs'!$C$2+G886*'BCA Inputs'!$C$2),"")</f>
        <v/>
      </c>
      <c r="S886" s="181" t="str">
        <f t="shared" si="130"/>
        <v/>
      </c>
      <c r="T886" s="181" t="str">
        <f>IFERROR(IF($B$3="NYSEG",(INDEX('BCA Inputs'!$N$14:$N$54,MATCH(I886,'BCA Inputs'!$M$14:$M$54,0))*P886+INDEX('BCA Inputs'!$O$14:$O$54,MATCH(I886,'BCA Inputs'!$M$14:$M$54,0))*O886+INDEX('BCA Inputs'!P:P,MATCH(I886,'BCA Inputs'!M:M,0))*Q886+INDEX('BCA Inputs'!Q:Q,MATCH(I886,'BCA Inputs'!M:M,0))*F886+INDEX('BCA Inputs'!R:R,MATCH(I886,'BCA Inputs'!M:M,0))*G886)+L886+N886,IF($B$3="RG&amp;E",(INDEX('BCA Inputs'!$AX$14:$AX$54,MATCH(I886,'BCA Inputs'!$AW$14:$AW$54,0))*P886+INDEX('BCA Inputs'!$AY$14:$AY$54,MATCH(I886,'BCA Inputs'!$AW$14:$AW$54,0))*O886+INDEX('BCA Inputs'!$AZ$14:$AZ$54,MATCH(I886,'BCA Inputs'!$AW$14:$AW$54,0))*Q886+INDEX('BCA Inputs'!$BA$14:$BA$54,MATCH(I886,'BCA Inputs'!$AW$14:$AW$54,0))*F886+INDEX('BCA Inputs'!$BB$14:$BB$54,MATCH(I886,'BCA Inputs'!$AW$14:$AW$54,0))*G886)+L886+N886,"")),"")</f>
        <v/>
      </c>
      <c r="U886" s="234" t="str">
        <f t="shared" si="131"/>
        <v/>
      </c>
      <c r="V886" s="234" t="str">
        <f t="shared" si="132"/>
        <v/>
      </c>
      <c r="W886" s="234" t="str">
        <f t="shared" si="133"/>
        <v/>
      </c>
      <c r="Y886" s="235" t="str">
        <f t="shared" si="134"/>
        <v/>
      </c>
      <c r="Z886" s="236" t="str">
        <f>IFERROR(IF($B$3="NYSEG",INDEX('BCA Inputs'!$X$14:$X$54,MATCH(I886,'BCA Inputs'!$M$14:$M$54,0))*P886+INDEX('BCA Inputs'!$Y$14:$Y$54,MATCH(I886,'BCA Inputs'!$M$14:$M$54,0))*O886+INDEX('BCA Inputs'!$Z$14:$Z$54,MATCH(I886,'BCA Inputs'!$M$14:$M$54,0))*Q886+INDEX('BCA Inputs'!$AA$14:$AA$54,MATCH(I886,'BCA Inputs'!$M$14:$M$54,0))*F886+INDEX('BCA Inputs'!$AB$14:$AB$54,MATCH(I886,'BCA Inputs'!$M$14:$M$54,0))*G886,IF($B$3="RG&amp;E",INDEX('BCA Inputs'!$BG$14:$BG$54,MATCH(I886,'BCA Inputs'!$AW$14:$AW$54,0))*P886+INDEX('BCA Inputs'!$BH$14:$BH$54,MATCH(I886,'BCA Inputs'!$AW$14:$AW$54,0))*O886+INDEX('BCA Inputs'!$BI$14:$BI$54,MATCH(I886,'BCA Inputs'!$AW$14:$AW$54,0))*Q886+INDEX('BCA Inputs'!$BJ$14:$BJ$54,MATCH(I886,'BCA Inputs'!$AW$14:$AW$54,0))*F886+INDEX('BCA Inputs'!$BK$14:$BK$54,MATCH(I886,'BCA Inputs'!$AW$14:$AW$54,0))*G886,"")),"")</f>
        <v/>
      </c>
      <c r="AA886" s="237" t="str">
        <f t="shared" si="135"/>
        <v/>
      </c>
      <c r="AC886" s="238" t="str">
        <f>IFERROR((K886+R886)+IF($B$3="NYSEG",INDEX('BCA Inputs'!$AI$14:$AI$54,MATCH(I886,'BCA Inputs'!$M$14:$M$54,0))*P886+INDEX('BCA Inputs'!$AJ$14:$AJ$54,MATCH(I886,'BCA Inputs'!$M$14:$M$54,0))*Q886,IF($B$3="RG&amp;E",INDEX('BCA Inputs'!$BR$14:$BR$54,MATCH(I886,'BCA Inputs'!$AW$14:$AW$54,0))*P886+INDEX('BCA Inputs'!$BS$14:$BS$54,MATCH(I886,'BCA Inputs'!$AW$14:$AW$54,0))*Q886,"")),"")</f>
        <v/>
      </c>
      <c r="AD886" s="181" t="str">
        <f>IFERROR(IF($B$3="NYSEG",INDEX('BCA Inputs'!$AD$14:$AD$54,MATCH(I886,'BCA Inputs'!$M$14:$M$54,0))*P886+INDEX('BCA Inputs'!$AE$14:$AE$54,MATCH(I886,'BCA Inputs'!$M$14:$M$54,0))*O886+INDEX('BCA Inputs'!$AF$14:$AF$54,MATCH(I886,'BCA Inputs'!$M$14:$M$54,0))*Q886+INDEX('BCA Inputs'!$AG$14:$AG$54,MATCH(I886,'BCA Inputs'!$M$14:$M$54,0))*F886+INDEX('BCA Inputs'!$AH$14:$AH$54,MATCH(I886,'BCA Inputs'!$M$14:$M$54,0))*G886,IF($B$3="RG&amp;E",INDEX('BCA Inputs'!$BM$14:$BM$54,MATCH(I886,'BCA Inputs'!$AW$14:$AW$54,0))*P886+INDEX('BCA Inputs'!$BN$14:$BN$54,MATCH(I886,'BCA Inputs'!$AW$14:$AW$54,0))*O886+INDEX('BCA Inputs'!$BO$14:$BO$54,MATCH(I886,'BCA Inputs'!$AW$14:$AW$54,0))*Q886+INDEX('BCA Inputs'!$BP$14:$BP$54,MATCH(I886,'BCA Inputs'!$AW$14:$AW$54,0))*F886+INDEX('BCA Inputs'!$BQ$14:$BQ$54,MATCH(I886,'BCA Inputs'!$AW$14:$AW$54,0))*G886,"")),"")</f>
        <v/>
      </c>
      <c r="AE886" s="237" t="str">
        <f t="shared" si="136"/>
        <v/>
      </c>
      <c r="AF886" s="198">
        <f t="shared" si="138"/>
        <v>0</v>
      </c>
      <c r="AG886" s="239">
        <f t="shared" si="139"/>
        <v>0</v>
      </c>
    </row>
    <row r="887" spans="1:33">
      <c r="A887" s="228"/>
      <c r="B887" s="176"/>
      <c r="C887" s="229"/>
      <c r="D887" s="230"/>
      <c r="E887" s="230"/>
      <c r="F887" s="230"/>
      <c r="G887" s="230"/>
      <c r="H887" s="231"/>
      <c r="I887" s="231"/>
      <c r="J887" s="232"/>
      <c r="K887" s="232"/>
      <c r="L887" s="232"/>
      <c r="M887" s="181">
        <f t="shared" si="137"/>
        <v>0</v>
      </c>
      <c r="N887" s="181">
        <f>IF(H887="",0,H887*I887*'Avoided Water Savings Cost'!$C$16)</f>
        <v>0</v>
      </c>
      <c r="O887" s="545">
        <f>IF(C887="",0,IF($B$3="NYSEG",C887/(1-'Avoided Electric Costs 2020'!$W$21),IF($B$3="RG&amp;E",C887/(1-'Avoided Electric Costs 2020'!$X$21),"")))</f>
        <v>0</v>
      </c>
      <c r="P887" s="546">
        <f>IF(D887="",0,IF($B$3="NYSEG",D887/(1-'Avoided Electric Costs 2020'!$W$21),IF($B$3="RG&amp;E",D887/(1-'Avoided Electric Costs 2020'!$X$21),"")))</f>
        <v>0</v>
      </c>
      <c r="Q887" s="546">
        <f>IF(E887="",0,IF($B$3="NYSEG",E887/(1-'Avoided Natural Gas Costs 2020'!$J$34),IF($B$3="RG&amp;E",E887/(1-'Avoided Natural Gas Costs 2020'!$K$34),"")))</f>
        <v>0</v>
      </c>
      <c r="R887" s="233" t="str">
        <f>IFERROR(IF(P887*'BCA Inputs'!$C$1+Q887*'BCA Inputs'!$C$2+F887*'BCA Inputs'!$C$2+G887*'BCA Inputs'!$C$2=0,"",P887*'BCA Inputs'!$C$1+Q887*'BCA Inputs'!$C$2+F887*'BCA Inputs'!$C$2+G887*'BCA Inputs'!$C$2),"")</f>
        <v/>
      </c>
      <c r="S887" s="181" t="str">
        <f t="shared" si="130"/>
        <v/>
      </c>
      <c r="T887" s="181" t="str">
        <f>IFERROR(IF($B$3="NYSEG",(INDEX('BCA Inputs'!$N$14:$N$54,MATCH(I887,'BCA Inputs'!$M$14:$M$54,0))*P887+INDEX('BCA Inputs'!$O$14:$O$54,MATCH(I887,'BCA Inputs'!$M$14:$M$54,0))*O887+INDEX('BCA Inputs'!P:P,MATCH(I887,'BCA Inputs'!M:M,0))*Q887+INDEX('BCA Inputs'!Q:Q,MATCH(I887,'BCA Inputs'!M:M,0))*F887+INDEX('BCA Inputs'!R:R,MATCH(I887,'BCA Inputs'!M:M,0))*G887)+L887+N887,IF($B$3="RG&amp;E",(INDEX('BCA Inputs'!$AX$14:$AX$54,MATCH(I887,'BCA Inputs'!$AW$14:$AW$54,0))*P887+INDEX('BCA Inputs'!$AY$14:$AY$54,MATCH(I887,'BCA Inputs'!$AW$14:$AW$54,0))*O887+INDEX('BCA Inputs'!$AZ$14:$AZ$54,MATCH(I887,'BCA Inputs'!$AW$14:$AW$54,0))*Q887+INDEX('BCA Inputs'!$BA$14:$BA$54,MATCH(I887,'BCA Inputs'!$AW$14:$AW$54,0))*F887+INDEX('BCA Inputs'!$BB$14:$BB$54,MATCH(I887,'BCA Inputs'!$AW$14:$AW$54,0))*G887)+L887+N887,"")),"")</f>
        <v/>
      </c>
      <c r="U887" s="234" t="str">
        <f t="shared" si="131"/>
        <v/>
      </c>
      <c r="V887" s="234" t="str">
        <f t="shared" si="132"/>
        <v/>
      </c>
      <c r="W887" s="234" t="str">
        <f t="shared" si="133"/>
        <v/>
      </c>
      <c r="Y887" s="235" t="str">
        <f t="shared" si="134"/>
        <v/>
      </c>
      <c r="Z887" s="236" t="str">
        <f>IFERROR(IF($B$3="NYSEG",INDEX('BCA Inputs'!$X$14:$X$54,MATCH(I887,'BCA Inputs'!$M$14:$M$54,0))*P887+INDEX('BCA Inputs'!$Y$14:$Y$54,MATCH(I887,'BCA Inputs'!$M$14:$M$54,0))*O887+INDEX('BCA Inputs'!$Z$14:$Z$54,MATCH(I887,'BCA Inputs'!$M$14:$M$54,0))*Q887+INDEX('BCA Inputs'!$AA$14:$AA$54,MATCH(I887,'BCA Inputs'!$M$14:$M$54,0))*F887+INDEX('BCA Inputs'!$AB$14:$AB$54,MATCH(I887,'BCA Inputs'!$M$14:$M$54,0))*G887,IF($B$3="RG&amp;E",INDEX('BCA Inputs'!$BG$14:$BG$54,MATCH(I887,'BCA Inputs'!$AW$14:$AW$54,0))*P887+INDEX('BCA Inputs'!$BH$14:$BH$54,MATCH(I887,'BCA Inputs'!$AW$14:$AW$54,0))*O887+INDEX('BCA Inputs'!$BI$14:$BI$54,MATCH(I887,'BCA Inputs'!$AW$14:$AW$54,0))*Q887+INDEX('BCA Inputs'!$BJ$14:$BJ$54,MATCH(I887,'BCA Inputs'!$AW$14:$AW$54,0))*F887+INDEX('BCA Inputs'!$BK$14:$BK$54,MATCH(I887,'BCA Inputs'!$AW$14:$AW$54,0))*G887,"")),"")</f>
        <v/>
      </c>
      <c r="AA887" s="237" t="str">
        <f t="shared" si="135"/>
        <v/>
      </c>
      <c r="AC887" s="238" t="str">
        <f>IFERROR((K887+R887)+IF($B$3="NYSEG",INDEX('BCA Inputs'!$AI$14:$AI$54,MATCH(I887,'BCA Inputs'!$M$14:$M$54,0))*P887+INDEX('BCA Inputs'!$AJ$14:$AJ$54,MATCH(I887,'BCA Inputs'!$M$14:$M$54,0))*Q887,IF($B$3="RG&amp;E",INDEX('BCA Inputs'!$BR$14:$BR$54,MATCH(I887,'BCA Inputs'!$AW$14:$AW$54,0))*P887+INDEX('BCA Inputs'!$BS$14:$BS$54,MATCH(I887,'BCA Inputs'!$AW$14:$AW$54,0))*Q887,"")),"")</f>
        <v/>
      </c>
      <c r="AD887" s="181" t="str">
        <f>IFERROR(IF($B$3="NYSEG",INDEX('BCA Inputs'!$AD$14:$AD$54,MATCH(I887,'BCA Inputs'!$M$14:$M$54,0))*P887+INDEX('BCA Inputs'!$AE$14:$AE$54,MATCH(I887,'BCA Inputs'!$M$14:$M$54,0))*O887+INDEX('BCA Inputs'!$AF$14:$AF$54,MATCH(I887,'BCA Inputs'!$M$14:$M$54,0))*Q887+INDEX('BCA Inputs'!$AG$14:$AG$54,MATCH(I887,'BCA Inputs'!$M$14:$M$54,0))*F887+INDEX('BCA Inputs'!$AH$14:$AH$54,MATCH(I887,'BCA Inputs'!$M$14:$M$54,0))*G887,IF($B$3="RG&amp;E",INDEX('BCA Inputs'!$BM$14:$BM$54,MATCH(I887,'BCA Inputs'!$AW$14:$AW$54,0))*P887+INDEX('BCA Inputs'!$BN$14:$BN$54,MATCH(I887,'BCA Inputs'!$AW$14:$AW$54,0))*O887+INDEX('BCA Inputs'!$BO$14:$BO$54,MATCH(I887,'BCA Inputs'!$AW$14:$AW$54,0))*Q887+INDEX('BCA Inputs'!$BP$14:$BP$54,MATCH(I887,'BCA Inputs'!$AW$14:$AW$54,0))*F887+INDEX('BCA Inputs'!$BQ$14:$BQ$54,MATCH(I887,'BCA Inputs'!$AW$14:$AW$54,0))*G887,"")),"")</f>
        <v/>
      </c>
      <c r="AE887" s="237" t="str">
        <f t="shared" si="136"/>
        <v/>
      </c>
      <c r="AF887" s="198">
        <f t="shared" si="138"/>
        <v>0</v>
      </c>
      <c r="AG887" s="239">
        <f t="shared" si="139"/>
        <v>0</v>
      </c>
    </row>
    <row r="888" spans="1:33">
      <c r="A888" s="228"/>
      <c r="B888" s="176"/>
      <c r="C888" s="229"/>
      <c r="D888" s="230"/>
      <c r="E888" s="230"/>
      <c r="F888" s="230"/>
      <c r="G888" s="230"/>
      <c r="H888" s="231"/>
      <c r="I888" s="231"/>
      <c r="J888" s="232"/>
      <c r="K888" s="232"/>
      <c r="L888" s="232"/>
      <c r="M888" s="181">
        <f t="shared" si="137"/>
        <v>0</v>
      </c>
      <c r="N888" s="181">
        <f>IF(H888="",0,H888*I888*'Avoided Water Savings Cost'!$C$16)</f>
        <v>0</v>
      </c>
      <c r="O888" s="545">
        <f>IF(C888="",0,IF($B$3="NYSEG",C888/(1-'Avoided Electric Costs 2020'!$W$21),IF($B$3="RG&amp;E",C888/(1-'Avoided Electric Costs 2020'!$X$21),"")))</f>
        <v>0</v>
      </c>
      <c r="P888" s="546">
        <f>IF(D888="",0,IF($B$3="NYSEG",D888/(1-'Avoided Electric Costs 2020'!$W$21),IF($B$3="RG&amp;E",D888/(1-'Avoided Electric Costs 2020'!$X$21),"")))</f>
        <v>0</v>
      </c>
      <c r="Q888" s="546">
        <f>IF(E888="",0,IF($B$3="NYSEG",E888/(1-'Avoided Natural Gas Costs 2020'!$J$34),IF($B$3="RG&amp;E",E888/(1-'Avoided Natural Gas Costs 2020'!$K$34),"")))</f>
        <v>0</v>
      </c>
      <c r="R888" s="233" t="str">
        <f>IFERROR(IF(P888*'BCA Inputs'!$C$1+Q888*'BCA Inputs'!$C$2+F888*'BCA Inputs'!$C$2+G888*'BCA Inputs'!$C$2=0,"",P888*'BCA Inputs'!$C$1+Q888*'BCA Inputs'!$C$2+F888*'BCA Inputs'!$C$2+G888*'BCA Inputs'!$C$2),"")</f>
        <v/>
      </c>
      <c r="S888" s="181" t="str">
        <f t="shared" si="130"/>
        <v/>
      </c>
      <c r="T888" s="181" t="str">
        <f>IFERROR(IF($B$3="NYSEG",(INDEX('BCA Inputs'!$N$14:$N$54,MATCH(I888,'BCA Inputs'!$M$14:$M$54,0))*P888+INDEX('BCA Inputs'!$O$14:$O$54,MATCH(I888,'BCA Inputs'!$M$14:$M$54,0))*O888+INDEX('BCA Inputs'!P:P,MATCH(I888,'BCA Inputs'!M:M,0))*Q888+INDEX('BCA Inputs'!Q:Q,MATCH(I888,'BCA Inputs'!M:M,0))*F888+INDEX('BCA Inputs'!R:R,MATCH(I888,'BCA Inputs'!M:M,0))*G888)+L888+N888,IF($B$3="RG&amp;E",(INDEX('BCA Inputs'!$AX$14:$AX$54,MATCH(I888,'BCA Inputs'!$AW$14:$AW$54,0))*P888+INDEX('BCA Inputs'!$AY$14:$AY$54,MATCH(I888,'BCA Inputs'!$AW$14:$AW$54,0))*O888+INDEX('BCA Inputs'!$AZ$14:$AZ$54,MATCH(I888,'BCA Inputs'!$AW$14:$AW$54,0))*Q888+INDEX('BCA Inputs'!$BA$14:$BA$54,MATCH(I888,'BCA Inputs'!$AW$14:$AW$54,0))*F888+INDEX('BCA Inputs'!$BB$14:$BB$54,MATCH(I888,'BCA Inputs'!$AW$14:$AW$54,0))*G888)+L888+N888,"")),"")</f>
        <v/>
      </c>
      <c r="U888" s="234" t="str">
        <f t="shared" si="131"/>
        <v/>
      </c>
      <c r="V888" s="234" t="str">
        <f t="shared" si="132"/>
        <v/>
      </c>
      <c r="W888" s="234" t="str">
        <f t="shared" si="133"/>
        <v/>
      </c>
      <c r="Y888" s="235" t="str">
        <f t="shared" si="134"/>
        <v/>
      </c>
      <c r="Z888" s="236" t="str">
        <f>IFERROR(IF($B$3="NYSEG",INDEX('BCA Inputs'!$X$14:$X$54,MATCH(I888,'BCA Inputs'!$M$14:$M$54,0))*P888+INDEX('BCA Inputs'!$Y$14:$Y$54,MATCH(I888,'BCA Inputs'!$M$14:$M$54,0))*O888+INDEX('BCA Inputs'!$Z$14:$Z$54,MATCH(I888,'BCA Inputs'!$M$14:$M$54,0))*Q888+INDEX('BCA Inputs'!$AA$14:$AA$54,MATCH(I888,'BCA Inputs'!$M$14:$M$54,0))*F888+INDEX('BCA Inputs'!$AB$14:$AB$54,MATCH(I888,'BCA Inputs'!$M$14:$M$54,0))*G888,IF($B$3="RG&amp;E",INDEX('BCA Inputs'!$BG$14:$BG$54,MATCH(I888,'BCA Inputs'!$AW$14:$AW$54,0))*P888+INDEX('BCA Inputs'!$BH$14:$BH$54,MATCH(I888,'BCA Inputs'!$AW$14:$AW$54,0))*O888+INDEX('BCA Inputs'!$BI$14:$BI$54,MATCH(I888,'BCA Inputs'!$AW$14:$AW$54,0))*Q888+INDEX('BCA Inputs'!$BJ$14:$BJ$54,MATCH(I888,'BCA Inputs'!$AW$14:$AW$54,0))*F888+INDEX('BCA Inputs'!$BK$14:$BK$54,MATCH(I888,'BCA Inputs'!$AW$14:$AW$54,0))*G888,"")),"")</f>
        <v/>
      </c>
      <c r="AA888" s="237" t="str">
        <f t="shared" si="135"/>
        <v/>
      </c>
      <c r="AC888" s="238" t="str">
        <f>IFERROR((K888+R888)+IF($B$3="NYSEG",INDEX('BCA Inputs'!$AI$14:$AI$54,MATCH(I888,'BCA Inputs'!$M$14:$M$54,0))*P888+INDEX('BCA Inputs'!$AJ$14:$AJ$54,MATCH(I888,'BCA Inputs'!$M$14:$M$54,0))*Q888,IF($B$3="RG&amp;E",INDEX('BCA Inputs'!$BR$14:$BR$54,MATCH(I888,'BCA Inputs'!$AW$14:$AW$54,0))*P888+INDEX('BCA Inputs'!$BS$14:$BS$54,MATCH(I888,'BCA Inputs'!$AW$14:$AW$54,0))*Q888,"")),"")</f>
        <v/>
      </c>
      <c r="AD888" s="181" t="str">
        <f>IFERROR(IF($B$3="NYSEG",INDEX('BCA Inputs'!$AD$14:$AD$54,MATCH(I888,'BCA Inputs'!$M$14:$M$54,0))*P888+INDEX('BCA Inputs'!$AE$14:$AE$54,MATCH(I888,'BCA Inputs'!$M$14:$M$54,0))*O888+INDEX('BCA Inputs'!$AF$14:$AF$54,MATCH(I888,'BCA Inputs'!$M$14:$M$54,0))*Q888+INDEX('BCA Inputs'!$AG$14:$AG$54,MATCH(I888,'BCA Inputs'!$M$14:$M$54,0))*F888+INDEX('BCA Inputs'!$AH$14:$AH$54,MATCH(I888,'BCA Inputs'!$M$14:$M$54,0))*G888,IF($B$3="RG&amp;E",INDEX('BCA Inputs'!$BM$14:$BM$54,MATCH(I888,'BCA Inputs'!$AW$14:$AW$54,0))*P888+INDEX('BCA Inputs'!$BN$14:$BN$54,MATCH(I888,'BCA Inputs'!$AW$14:$AW$54,0))*O888+INDEX('BCA Inputs'!$BO$14:$BO$54,MATCH(I888,'BCA Inputs'!$AW$14:$AW$54,0))*Q888+INDEX('BCA Inputs'!$BP$14:$BP$54,MATCH(I888,'BCA Inputs'!$AW$14:$AW$54,0))*F888+INDEX('BCA Inputs'!$BQ$14:$BQ$54,MATCH(I888,'BCA Inputs'!$AW$14:$AW$54,0))*G888,"")),"")</f>
        <v/>
      </c>
      <c r="AE888" s="237" t="str">
        <f t="shared" si="136"/>
        <v/>
      </c>
      <c r="AF888" s="198">
        <f t="shared" si="138"/>
        <v>0</v>
      </c>
      <c r="AG888" s="239">
        <f t="shared" si="139"/>
        <v>0</v>
      </c>
    </row>
    <row r="889" spans="1:33">
      <c r="A889" s="228"/>
      <c r="B889" s="176"/>
      <c r="C889" s="229"/>
      <c r="D889" s="230"/>
      <c r="E889" s="230"/>
      <c r="F889" s="230"/>
      <c r="G889" s="230"/>
      <c r="H889" s="231"/>
      <c r="I889" s="231"/>
      <c r="J889" s="232"/>
      <c r="K889" s="232"/>
      <c r="L889" s="232"/>
      <c r="M889" s="181">
        <f t="shared" si="137"/>
        <v>0</v>
      </c>
      <c r="N889" s="181">
        <f>IF(H889="",0,H889*I889*'Avoided Water Savings Cost'!$C$16)</f>
        <v>0</v>
      </c>
      <c r="O889" s="545">
        <f>IF(C889="",0,IF($B$3="NYSEG",C889/(1-'Avoided Electric Costs 2020'!$W$21),IF($B$3="RG&amp;E",C889/(1-'Avoided Electric Costs 2020'!$X$21),"")))</f>
        <v>0</v>
      </c>
      <c r="P889" s="546">
        <f>IF(D889="",0,IF($B$3="NYSEG",D889/(1-'Avoided Electric Costs 2020'!$W$21),IF($B$3="RG&amp;E",D889/(1-'Avoided Electric Costs 2020'!$X$21),"")))</f>
        <v>0</v>
      </c>
      <c r="Q889" s="546">
        <f>IF(E889="",0,IF($B$3="NYSEG",E889/(1-'Avoided Natural Gas Costs 2020'!$J$34),IF($B$3="RG&amp;E",E889/(1-'Avoided Natural Gas Costs 2020'!$K$34),"")))</f>
        <v>0</v>
      </c>
      <c r="R889" s="233" t="str">
        <f>IFERROR(IF(P889*'BCA Inputs'!$C$1+Q889*'BCA Inputs'!$C$2+F889*'BCA Inputs'!$C$2+G889*'BCA Inputs'!$C$2=0,"",P889*'BCA Inputs'!$C$1+Q889*'BCA Inputs'!$C$2+F889*'BCA Inputs'!$C$2+G889*'BCA Inputs'!$C$2),"")</f>
        <v/>
      </c>
      <c r="S889" s="181" t="str">
        <f t="shared" si="130"/>
        <v/>
      </c>
      <c r="T889" s="181" t="str">
        <f>IFERROR(IF($B$3="NYSEG",(INDEX('BCA Inputs'!$N$14:$N$54,MATCH(I889,'BCA Inputs'!$M$14:$M$54,0))*P889+INDEX('BCA Inputs'!$O$14:$O$54,MATCH(I889,'BCA Inputs'!$M$14:$M$54,0))*O889+INDEX('BCA Inputs'!P:P,MATCH(I889,'BCA Inputs'!M:M,0))*Q889+INDEX('BCA Inputs'!Q:Q,MATCH(I889,'BCA Inputs'!M:M,0))*F889+INDEX('BCA Inputs'!R:R,MATCH(I889,'BCA Inputs'!M:M,0))*G889)+L889+N889,IF($B$3="RG&amp;E",(INDEX('BCA Inputs'!$AX$14:$AX$54,MATCH(I889,'BCA Inputs'!$AW$14:$AW$54,0))*P889+INDEX('BCA Inputs'!$AY$14:$AY$54,MATCH(I889,'BCA Inputs'!$AW$14:$AW$54,0))*O889+INDEX('BCA Inputs'!$AZ$14:$AZ$54,MATCH(I889,'BCA Inputs'!$AW$14:$AW$54,0))*Q889+INDEX('BCA Inputs'!$BA$14:$BA$54,MATCH(I889,'BCA Inputs'!$AW$14:$AW$54,0))*F889+INDEX('BCA Inputs'!$BB$14:$BB$54,MATCH(I889,'BCA Inputs'!$AW$14:$AW$54,0))*G889)+L889+N889,"")),"")</f>
        <v/>
      </c>
      <c r="U889" s="234" t="str">
        <f t="shared" si="131"/>
        <v/>
      </c>
      <c r="V889" s="234" t="str">
        <f t="shared" si="132"/>
        <v/>
      </c>
      <c r="W889" s="234" t="str">
        <f t="shared" si="133"/>
        <v/>
      </c>
      <c r="Y889" s="235" t="str">
        <f t="shared" si="134"/>
        <v/>
      </c>
      <c r="Z889" s="236" t="str">
        <f>IFERROR(IF($B$3="NYSEG",INDEX('BCA Inputs'!$X$14:$X$54,MATCH(I889,'BCA Inputs'!$M$14:$M$54,0))*P889+INDEX('BCA Inputs'!$Y$14:$Y$54,MATCH(I889,'BCA Inputs'!$M$14:$M$54,0))*O889+INDEX('BCA Inputs'!$Z$14:$Z$54,MATCH(I889,'BCA Inputs'!$M$14:$M$54,0))*Q889+INDEX('BCA Inputs'!$AA$14:$AA$54,MATCH(I889,'BCA Inputs'!$M$14:$M$54,0))*F889+INDEX('BCA Inputs'!$AB$14:$AB$54,MATCH(I889,'BCA Inputs'!$M$14:$M$54,0))*G889,IF($B$3="RG&amp;E",INDEX('BCA Inputs'!$BG$14:$BG$54,MATCH(I889,'BCA Inputs'!$AW$14:$AW$54,0))*P889+INDEX('BCA Inputs'!$BH$14:$BH$54,MATCH(I889,'BCA Inputs'!$AW$14:$AW$54,0))*O889+INDEX('BCA Inputs'!$BI$14:$BI$54,MATCH(I889,'BCA Inputs'!$AW$14:$AW$54,0))*Q889+INDEX('BCA Inputs'!$BJ$14:$BJ$54,MATCH(I889,'BCA Inputs'!$AW$14:$AW$54,0))*F889+INDEX('BCA Inputs'!$BK$14:$BK$54,MATCH(I889,'BCA Inputs'!$AW$14:$AW$54,0))*G889,"")),"")</f>
        <v/>
      </c>
      <c r="AA889" s="237" t="str">
        <f t="shared" si="135"/>
        <v/>
      </c>
      <c r="AC889" s="238" t="str">
        <f>IFERROR((K889+R889)+IF($B$3="NYSEG",INDEX('BCA Inputs'!$AI$14:$AI$54,MATCH(I889,'BCA Inputs'!$M$14:$M$54,0))*P889+INDEX('BCA Inputs'!$AJ$14:$AJ$54,MATCH(I889,'BCA Inputs'!$M$14:$M$54,0))*Q889,IF($B$3="RG&amp;E",INDEX('BCA Inputs'!$BR$14:$BR$54,MATCH(I889,'BCA Inputs'!$AW$14:$AW$54,0))*P889+INDEX('BCA Inputs'!$BS$14:$BS$54,MATCH(I889,'BCA Inputs'!$AW$14:$AW$54,0))*Q889,"")),"")</f>
        <v/>
      </c>
      <c r="AD889" s="181" t="str">
        <f>IFERROR(IF($B$3="NYSEG",INDEX('BCA Inputs'!$AD$14:$AD$54,MATCH(I889,'BCA Inputs'!$M$14:$M$54,0))*P889+INDEX('BCA Inputs'!$AE$14:$AE$54,MATCH(I889,'BCA Inputs'!$M$14:$M$54,0))*O889+INDEX('BCA Inputs'!$AF$14:$AF$54,MATCH(I889,'BCA Inputs'!$M$14:$M$54,0))*Q889+INDEX('BCA Inputs'!$AG$14:$AG$54,MATCH(I889,'BCA Inputs'!$M$14:$M$54,0))*F889+INDEX('BCA Inputs'!$AH$14:$AH$54,MATCH(I889,'BCA Inputs'!$M$14:$M$54,0))*G889,IF($B$3="RG&amp;E",INDEX('BCA Inputs'!$BM$14:$BM$54,MATCH(I889,'BCA Inputs'!$AW$14:$AW$54,0))*P889+INDEX('BCA Inputs'!$BN$14:$BN$54,MATCH(I889,'BCA Inputs'!$AW$14:$AW$54,0))*O889+INDEX('BCA Inputs'!$BO$14:$BO$54,MATCH(I889,'BCA Inputs'!$AW$14:$AW$54,0))*Q889+INDEX('BCA Inputs'!$BP$14:$BP$54,MATCH(I889,'BCA Inputs'!$AW$14:$AW$54,0))*F889+INDEX('BCA Inputs'!$BQ$14:$BQ$54,MATCH(I889,'BCA Inputs'!$AW$14:$AW$54,0))*G889,"")),"")</f>
        <v/>
      </c>
      <c r="AE889" s="237" t="str">
        <f t="shared" si="136"/>
        <v/>
      </c>
      <c r="AF889" s="198">
        <f t="shared" si="138"/>
        <v>0</v>
      </c>
      <c r="AG889" s="239">
        <f t="shared" si="139"/>
        <v>0</v>
      </c>
    </row>
    <row r="890" spans="1:33">
      <c r="A890" s="228"/>
      <c r="B890" s="176"/>
      <c r="C890" s="229"/>
      <c r="D890" s="230"/>
      <c r="E890" s="230"/>
      <c r="F890" s="230"/>
      <c r="G890" s="230"/>
      <c r="H890" s="231"/>
      <c r="I890" s="231"/>
      <c r="J890" s="232"/>
      <c r="K890" s="232"/>
      <c r="L890" s="232"/>
      <c r="M890" s="181">
        <f t="shared" si="137"/>
        <v>0</v>
      </c>
      <c r="N890" s="181">
        <f>IF(H890="",0,H890*I890*'Avoided Water Savings Cost'!$C$16)</f>
        <v>0</v>
      </c>
      <c r="O890" s="545">
        <f>IF(C890="",0,IF($B$3="NYSEG",C890/(1-'Avoided Electric Costs 2020'!$W$21),IF($B$3="RG&amp;E",C890/(1-'Avoided Electric Costs 2020'!$X$21),"")))</f>
        <v>0</v>
      </c>
      <c r="P890" s="546">
        <f>IF(D890="",0,IF($B$3="NYSEG",D890/(1-'Avoided Electric Costs 2020'!$W$21),IF($B$3="RG&amp;E",D890/(1-'Avoided Electric Costs 2020'!$X$21),"")))</f>
        <v>0</v>
      </c>
      <c r="Q890" s="546">
        <f>IF(E890="",0,IF($B$3="NYSEG",E890/(1-'Avoided Natural Gas Costs 2020'!$J$34),IF($B$3="RG&amp;E",E890/(1-'Avoided Natural Gas Costs 2020'!$K$34),"")))</f>
        <v>0</v>
      </c>
      <c r="R890" s="233" t="str">
        <f>IFERROR(IF(P890*'BCA Inputs'!$C$1+Q890*'BCA Inputs'!$C$2+F890*'BCA Inputs'!$C$2+G890*'BCA Inputs'!$C$2=0,"",P890*'BCA Inputs'!$C$1+Q890*'BCA Inputs'!$C$2+F890*'BCA Inputs'!$C$2+G890*'BCA Inputs'!$C$2),"")</f>
        <v/>
      </c>
      <c r="S890" s="181" t="str">
        <f t="shared" si="130"/>
        <v/>
      </c>
      <c r="T890" s="181" t="str">
        <f>IFERROR(IF($B$3="NYSEG",(INDEX('BCA Inputs'!$N$14:$N$54,MATCH(I890,'BCA Inputs'!$M$14:$M$54,0))*P890+INDEX('BCA Inputs'!$O$14:$O$54,MATCH(I890,'BCA Inputs'!$M$14:$M$54,0))*O890+INDEX('BCA Inputs'!P:P,MATCH(I890,'BCA Inputs'!M:M,0))*Q890+INDEX('BCA Inputs'!Q:Q,MATCH(I890,'BCA Inputs'!M:M,0))*F890+INDEX('BCA Inputs'!R:R,MATCH(I890,'BCA Inputs'!M:M,0))*G890)+L890+N890,IF($B$3="RG&amp;E",(INDEX('BCA Inputs'!$AX$14:$AX$54,MATCH(I890,'BCA Inputs'!$AW$14:$AW$54,0))*P890+INDEX('BCA Inputs'!$AY$14:$AY$54,MATCH(I890,'BCA Inputs'!$AW$14:$AW$54,0))*O890+INDEX('BCA Inputs'!$AZ$14:$AZ$54,MATCH(I890,'BCA Inputs'!$AW$14:$AW$54,0))*Q890+INDEX('BCA Inputs'!$BA$14:$BA$54,MATCH(I890,'BCA Inputs'!$AW$14:$AW$54,0))*F890+INDEX('BCA Inputs'!$BB$14:$BB$54,MATCH(I890,'BCA Inputs'!$AW$14:$AW$54,0))*G890)+L890+N890,"")),"")</f>
        <v/>
      </c>
      <c r="U890" s="234" t="str">
        <f t="shared" si="131"/>
        <v/>
      </c>
      <c r="V890" s="234" t="str">
        <f t="shared" si="132"/>
        <v/>
      </c>
      <c r="W890" s="234" t="str">
        <f t="shared" si="133"/>
        <v/>
      </c>
      <c r="Y890" s="235" t="str">
        <f t="shared" si="134"/>
        <v/>
      </c>
      <c r="Z890" s="236" t="str">
        <f>IFERROR(IF($B$3="NYSEG",INDEX('BCA Inputs'!$X$14:$X$54,MATCH(I890,'BCA Inputs'!$M$14:$M$54,0))*P890+INDEX('BCA Inputs'!$Y$14:$Y$54,MATCH(I890,'BCA Inputs'!$M$14:$M$54,0))*O890+INDEX('BCA Inputs'!$Z$14:$Z$54,MATCH(I890,'BCA Inputs'!$M$14:$M$54,0))*Q890+INDEX('BCA Inputs'!$AA$14:$AA$54,MATCH(I890,'BCA Inputs'!$M$14:$M$54,0))*F890+INDEX('BCA Inputs'!$AB$14:$AB$54,MATCH(I890,'BCA Inputs'!$M$14:$M$54,0))*G890,IF($B$3="RG&amp;E",INDEX('BCA Inputs'!$BG$14:$BG$54,MATCH(I890,'BCA Inputs'!$AW$14:$AW$54,0))*P890+INDEX('BCA Inputs'!$BH$14:$BH$54,MATCH(I890,'BCA Inputs'!$AW$14:$AW$54,0))*O890+INDEX('BCA Inputs'!$BI$14:$BI$54,MATCH(I890,'BCA Inputs'!$AW$14:$AW$54,0))*Q890+INDEX('BCA Inputs'!$BJ$14:$BJ$54,MATCH(I890,'BCA Inputs'!$AW$14:$AW$54,0))*F890+INDEX('BCA Inputs'!$BK$14:$BK$54,MATCH(I890,'BCA Inputs'!$AW$14:$AW$54,0))*G890,"")),"")</f>
        <v/>
      </c>
      <c r="AA890" s="237" t="str">
        <f t="shared" si="135"/>
        <v/>
      </c>
      <c r="AC890" s="238" t="str">
        <f>IFERROR((K890+R890)+IF($B$3="NYSEG",INDEX('BCA Inputs'!$AI$14:$AI$54,MATCH(I890,'BCA Inputs'!$M$14:$M$54,0))*P890+INDEX('BCA Inputs'!$AJ$14:$AJ$54,MATCH(I890,'BCA Inputs'!$M$14:$M$54,0))*Q890,IF($B$3="RG&amp;E",INDEX('BCA Inputs'!$BR$14:$BR$54,MATCH(I890,'BCA Inputs'!$AW$14:$AW$54,0))*P890+INDEX('BCA Inputs'!$BS$14:$BS$54,MATCH(I890,'BCA Inputs'!$AW$14:$AW$54,0))*Q890,"")),"")</f>
        <v/>
      </c>
      <c r="AD890" s="181" t="str">
        <f>IFERROR(IF($B$3="NYSEG",INDEX('BCA Inputs'!$AD$14:$AD$54,MATCH(I890,'BCA Inputs'!$M$14:$M$54,0))*P890+INDEX('BCA Inputs'!$AE$14:$AE$54,MATCH(I890,'BCA Inputs'!$M$14:$M$54,0))*O890+INDEX('BCA Inputs'!$AF$14:$AF$54,MATCH(I890,'BCA Inputs'!$M$14:$M$54,0))*Q890+INDEX('BCA Inputs'!$AG$14:$AG$54,MATCH(I890,'BCA Inputs'!$M$14:$M$54,0))*F890+INDEX('BCA Inputs'!$AH$14:$AH$54,MATCH(I890,'BCA Inputs'!$M$14:$M$54,0))*G890,IF($B$3="RG&amp;E",INDEX('BCA Inputs'!$BM$14:$BM$54,MATCH(I890,'BCA Inputs'!$AW$14:$AW$54,0))*P890+INDEX('BCA Inputs'!$BN$14:$BN$54,MATCH(I890,'BCA Inputs'!$AW$14:$AW$54,0))*O890+INDEX('BCA Inputs'!$BO$14:$BO$54,MATCH(I890,'BCA Inputs'!$AW$14:$AW$54,0))*Q890+INDEX('BCA Inputs'!$BP$14:$BP$54,MATCH(I890,'BCA Inputs'!$AW$14:$AW$54,0))*F890+INDEX('BCA Inputs'!$BQ$14:$BQ$54,MATCH(I890,'BCA Inputs'!$AW$14:$AW$54,0))*G890,"")),"")</f>
        <v/>
      </c>
      <c r="AE890" s="237" t="str">
        <f t="shared" si="136"/>
        <v/>
      </c>
      <c r="AF890" s="198">
        <f t="shared" si="138"/>
        <v>0</v>
      </c>
      <c r="AG890" s="239">
        <f t="shared" si="139"/>
        <v>0</v>
      </c>
    </row>
    <row r="891" spans="1:33">
      <c r="A891" s="228"/>
      <c r="B891" s="176"/>
      <c r="C891" s="229"/>
      <c r="D891" s="230"/>
      <c r="E891" s="230"/>
      <c r="F891" s="230"/>
      <c r="G891" s="230"/>
      <c r="H891" s="231"/>
      <c r="I891" s="231"/>
      <c r="J891" s="232"/>
      <c r="K891" s="232"/>
      <c r="L891" s="232"/>
      <c r="M891" s="181">
        <f t="shared" si="137"/>
        <v>0</v>
      </c>
      <c r="N891" s="181">
        <f>IF(H891="",0,H891*I891*'Avoided Water Savings Cost'!$C$16)</f>
        <v>0</v>
      </c>
      <c r="O891" s="545">
        <f>IF(C891="",0,IF($B$3="NYSEG",C891/(1-'Avoided Electric Costs 2020'!$W$21),IF($B$3="RG&amp;E",C891/(1-'Avoided Electric Costs 2020'!$X$21),"")))</f>
        <v>0</v>
      </c>
      <c r="P891" s="546">
        <f>IF(D891="",0,IF($B$3="NYSEG",D891/(1-'Avoided Electric Costs 2020'!$W$21),IF($B$3="RG&amp;E",D891/(1-'Avoided Electric Costs 2020'!$X$21),"")))</f>
        <v>0</v>
      </c>
      <c r="Q891" s="546">
        <f>IF(E891="",0,IF($B$3="NYSEG",E891/(1-'Avoided Natural Gas Costs 2020'!$J$34),IF($B$3="RG&amp;E",E891/(1-'Avoided Natural Gas Costs 2020'!$K$34),"")))</f>
        <v>0</v>
      </c>
      <c r="R891" s="233" t="str">
        <f>IFERROR(IF(P891*'BCA Inputs'!$C$1+Q891*'BCA Inputs'!$C$2+F891*'BCA Inputs'!$C$2+G891*'BCA Inputs'!$C$2=0,"",P891*'BCA Inputs'!$C$1+Q891*'BCA Inputs'!$C$2+F891*'BCA Inputs'!$C$2+G891*'BCA Inputs'!$C$2),"")</f>
        <v/>
      </c>
      <c r="S891" s="181" t="str">
        <f t="shared" si="130"/>
        <v/>
      </c>
      <c r="T891" s="181" t="str">
        <f>IFERROR(IF($B$3="NYSEG",(INDEX('BCA Inputs'!$N$14:$N$54,MATCH(I891,'BCA Inputs'!$M$14:$M$54,0))*P891+INDEX('BCA Inputs'!$O$14:$O$54,MATCH(I891,'BCA Inputs'!$M$14:$M$54,0))*O891+INDEX('BCA Inputs'!P:P,MATCH(I891,'BCA Inputs'!M:M,0))*Q891+INDEX('BCA Inputs'!Q:Q,MATCH(I891,'BCA Inputs'!M:M,0))*F891+INDEX('BCA Inputs'!R:R,MATCH(I891,'BCA Inputs'!M:M,0))*G891)+L891+N891,IF($B$3="RG&amp;E",(INDEX('BCA Inputs'!$AX$14:$AX$54,MATCH(I891,'BCA Inputs'!$AW$14:$AW$54,0))*P891+INDEX('BCA Inputs'!$AY$14:$AY$54,MATCH(I891,'BCA Inputs'!$AW$14:$AW$54,0))*O891+INDEX('BCA Inputs'!$AZ$14:$AZ$54,MATCH(I891,'BCA Inputs'!$AW$14:$AW$54,0))*Q891+INDEX('BCA Inputs'!$BA$14:$BA$54,MATCH(I891,'BCA Inputs'!$AW$14:$AW$54,0))*F891+INDEX('BCA Inputs'!$BB$14:$BB$54,MATCH(I891,'BCA Inputs'!$AW$14:$AW$54,0))*G891)+L891+N891,"")),"")</f>
        <v/>
      </c>
      <c r="U891" s="234" t="str">
        <f t="shared" si="131"/>
        <v/>
      </c>
      <c r="V891" s="234" t="str">
        <f t="shared" si="132"/>
        <v/>
      </c>
      <c r="W891" s="234" t="str">
        <f t="shared" si="133"/>
        <v/>
      </c>
      <c r="Y891" s="235" t="str">
        <f t="shared" si="134"/>
        <v/>
      </c>
      <c r="Z891" s="236" t="str">
        <f>IFERROR(IF($B$3="NYSEG",INDEX('BCA Inputs'!$X$14:$X$54,MATCH(I891,'BCA Inputs'!$M$14:$M$54,0))*P891+INDEX('BCA Inputs'!$Y$14:$Y$54,MATCH(I891,'BCA Inputs'!$M$14:$M$54,0))*O891+INDEX('BCA Inputs'!$Z$14:$Z$54,MATCH(I891,'BCA Inputs'!$M$14:$M$54,0))*Q891+INDEX('BCA Inputs'!$AA$14:$AA$54,MATCH(I891,'BCA Inputs'!$M$14:$M$54,0))*F891+INDEX('BCA Inputs'!$AB$14:$AB$54,MATCH(I891,'BCA Inputs'!$M$14:$M$54,0))*G891,IF($B$3="RG&amp;E",INDEX('BCA Inputs'!$BG$14:$BG$54,MATCH(I891,'BCA Inputs'!$AW$14:$AW$54,0))*P891+INDEX('BCA Inputs'!$BH$14:$BH$54,MATCH(I891,'BCA Inputs'!$AW$14:$AW$54,0))*O891+INDEX('BCA Inputs'!$BI$14:$BI$54,MATCH(I891,'BCA Inputs'!$AW$14:$AW$54,0))*Q891+INDEX('BCA Inputs'!$BJ$14:$BJ$54,MATCH(I891,'BCA Inputs'!$AW$14:$AW$54,0))*F891+INDEX('BCA Inputs'!$BK$14:$BK$54,MATCH(I891,'BCA Inputs'!$AW$14:$AW$54,0))*G891,"")),"")</f>
        <v/>
      </c>
      <c r="AA891" s="237" t="str">
        <f t="shared" si="135"/>
        <v/>
      </c>
      <c r="AC891" s="238" t="str">
        <f>IFERROR((K891+R891)+IF($B$3="NYSEG",INDEX('BCA Inputs'!$AI$14:$AI$54,MATCH(I891,'BCA Inputs'!$M$14:$M$54,0))*P891+INDEX('BCA Inputs'!$AJ$14:$AJ$54,MATCH(I891,'BCA Inputs'!$M$14:$M$54,0))*Q891,IF($B$3="RG&amp;E",INDEX('BCA Inputs'!$BR$14:$BR$54,MATCH(I891,'BCA Inputs'!$AW$14:$AW$54,0))*P891+INDEX('BCA Inputs'!$BS$14:$BS$54,MATCH(I891,'BCA Inputs'!$AW$14:$AW$54,0))*Q891,"")),"")</f>
        <v/>
      </c>
      <c r="AD891" s="181" t="str">
        <f>IFERROR(IF($B$3="NYSEG",INDEX('BCA Inputs'!$AD$14:$AD$54,MATCH(I891,'BCA Inputs'!$M$14:$M$54,0))*P891+INDEX('BCA Inputs'!$AE$14:$AE$54,MATCH(I891,'BCA Inputs'!$M$14:$M$54,0))*O891+INDEX('BCA Inputs'!$AF$14:$AF$54,MATCH(I891,'BCA Inputs'!$M$14:$M$54,0))*Q891+INDEX('BCA Inputs'!$AG$14:$AG$54,MATCH(I891,'BCA Inputs'!$M$14:$M$54,0))*F891+INDEX('BCA Inputs'!$AH$14:$AH$54,MATCH(I891,'BCA Inputs'!$M$14:$M$54,0))*G891,IF($B$3="RG&amp;E",INDEX('BCA Inputs'!$BM$14:$BM$54,MATCH(I891,'BCA Inputs'!$AW$14:$AW$54,0))*P891+INDEX('BCA Inputs'!$BN$14:$BN$54,MATCH(I891,'BCA Inputs'!$AW$14:$AW$54,0))*O891+INDEX('BCA Inputs'!$BO$14:$BO$54,MATCH(I891,'BCA Inputs'!$AW$14:$AW$54,0))*Q891+INDEX('BCA Inputs'!$BP$14:$BP$54,MATCH(I891,'BCA Inputs'!$AW$14:$AW$54,0))*F891+INDEX('BCA Inputs'!$BQ$14:$BQ$54,MATCH(I891,'BCA Inputs'!$AW$14:$AW$54,0))*G891,"")),"")</f>
        <v/>
      </c>
      <c r="AE891" s="237" t="str">
        <f t="shared" si="136"/>
        <v/>
      </c>
      <c r="AF891" s="198">
        <f t="shared" si="138"/>
        <v>0</v>
      </c>
      <c r="AG891" s="239">
        <f t="shared" si="139"/>
        <v>0</v>
      </c>
    </row>
    <row r="892" spans="1:33">
      <c r="A892" s="228"/>
      <c r="B892" s="176"/>
      <c r="C892" s="229"/>
      <c r="D892" s="230"/>
      <c r="E892" s="230"/>
      <c r="F892" s="230"/>
      <c r="G892" s="230"/>
      <c r="H892" s="231"/>
      <c r="I892" s="231"/>
      <c r="J892" s="232"/>
      <c r="K892" s="232"/>
      <c r="L892" s="232"/>
      <c r="M892" s="181">
        <f t="shared" si="137"/>
        <v>0</v>
      </c>
      <c r="N892" s="181">
        <f>IF(H892="",0,H892*I892*'Avoided Water Savings Cost'!$C$16)</f>
        <v>0</v>
      </c>
      <c r="O892" s="545">
        <f>IF(C892="",0,IF($B$3="NYSEG",C892/(1-'Avoided Electric Costs 2020'!$W$21),IF($B$3="RG&amp;E",C892/(1-'Avoided Electric Costs 2020'!$X$21),"")))</f>
        <v>0</v>
      </c>
      <c r="P892" s="546">
        <f>IF(D892="",0,IF($B$3="NYSEG",D892/(1-'Avoided Electric Costs 2020'!$W$21),IF($B$3="RG&amp;E",D892/(1-'Avoided Electric Costs 2020'!$X$21),"")))</f>
        <v>0</v>
      </c>
      <c r="Q892" s="546">
        <f>IF(E892="",0,IF($B$3="NYSEG",E892/(1-'Avoided Natural Gas Costs 2020'!$J$34),IF($B$3="RG&amp;E",E892/(1-'Avoided Natural Gas Costs 2020'!$K$34),"")))</f>
        <v>0</v>
      </c>
      <c r="R892" s="233" t="str">
        <f>IFERROR(IF(P892*'BCA Inputs'!$C$1+Q892*'BCA Inputs'!$C$2+F892*'BCA Inputs'!$C$2+G892*'BCA Inputs'!$C$2=0,"",P892*'BCA Inputs'!$C$1+Q892*'BCA Inputs'!$C$2+F892*'BCA Inputs'!$C$2+G892*'BCA Inputs'!$C$2),"")</f>
        <v/>
      </c>
      <c r="S892" s="181" t="str">
        <f t="shared" si="130"/>
        <v/>
      </c>
      <c r="T892" s="181" t="str">
        <f>IFERROR(IF($B$3="NYSEG",(INDEX('BCA Inputs'!$N$14:$N$54,MATCH(I892,'BCA Inputs'!$M$14:$M$54,0))*P892+INDEX('BCA Inputs'!$O$14:$O$54,MATCH(I892,'BCA Inputs'!$M$14:$M$54,0))*O892+INDEX('BCA Inputs'!P:P,MATCH(I892,'BCA Inputs'!M:M,0))*Q892+INDEX('BCA Inputs'!Q:Q,MATCH(I892,'BCA Inputs'!M:M,0))*F892+INDEX('BCA Inputs'!R:R,MATCH(I892,'BCA Inputs'!M:M,0))*G892)+L892+N892,IF($B$3="RG&amp;E",(INDEX('BCA Inputs'!$AX$14:$AX$54,MATCH(I892,'BCA Inputs'!$AW$14:$AW$54,0))*P892+INDEX('BCA Inputs'!$AY$14:$AY$54,MATCH(I892,'BCA Inputs'!$AW$14:$AW$54,0))*O892+INDEX('BCA Inputs'!$AZ$14:$AZ$54,MATCH(I892,'BCA Inputs'!$AW$14:$AW$54,0))*Q892+INDEX('BCA Inputs'!$BA$14:$BA$54,MATCH(I892,'BCA Inputs'!$AW$14:$AW$54,0))*F892+INDEX('BCA Inputs'!$BB$14:$BB$54,MATCH(I892,'BCA Inputs'!$AW$14:$AW$54,0))*G892)+L892+N892,"")),"")</f>
        <v/>
      </c>
      <c r="U892" s="234" t="str">
        <f t="shared" si="131"/>
        <v/>
      </c>
      <c r="V892" s="234" t="str">
        <f t="shared" si="132"/>
        <v/>
      </c>
      <c r="W892" s="234" t="str">
        <f t="shared" si="133"/>
        <v/>
      </c>
      <c r="Y892" s="235" t="str">
        <f t="shared" si="134"/>
        <v/>
      </c>
      <c r="Z892" s="236" t="str">
        <f>IFERROR(IF($B$3="NYSEG",INDEX('BCA Inputs'!$X$14:$X$54,MATCH(I892,'BCA Inputs'!$M$14:$M$54,0))*P892+INDEX('BCA Inputs'!$Y$14:$Y$54,MATCH(I892,'BCA Inputs'!$M$14:$M$54,0))*O892+INDEX('BCA Inputs'!$Z$14:$Z$54,MATCH(I892,'BCA Inputs'!$M$14:$M$54,0))*Q892+INDEX('BCA Inputs'!$AA$14:$AA$54,MATCH(I892,'BCA Inputs'!$M$14:$M$54,0))*F892+INDEX('BCA Inputs'!$AB$14:$AB$54,MATCH(I892,'BCA Inputs'!$M$14:$M$54,0))*G892,IF($B$3="RG&amp;E",INDEX('BCA Inputs'!$BG$14:$BG$54,MATCH(I892,'BCA Inputs'!$AW$14:$AW$54,0))*P892+INDEX('BCA Inputs'!$BH$14:$BH$54,MATCH(I892,'BCA Inputs'!$AW$14:$AW$54,0))*O892+INDEX('BCA Inputs'!$BI$14:$BI$54,MATCH(I892,'BCA Inputs'!$AW$14:$AW$54,0))*Q892+INDEX('BCA Inputs'!$BJ$14:$BJ$54,MATCH(I892,'BCA Inputs'!$AW$14:$AW$54,0))*F892+INDEX('BCA Inputs'!$BK$14:$BK$54,MATCH(I892,'BCA Inputs'!$AW$14:$AW$54,0))*G892,"")),"")</f>
        <v/>
      </c>
      <c r="AA892" s="237" t="str">
        <f t="shared" si="135"/>
        <v/>
      </c>
      <c r="AC892" s="238" t="str">
        <f>IFERROR((K892+R892)+IF($B$3="NYSEG",INDEX('BCA Inputs'!$AI$14:$AI$54,MATCH(I892,'BCA Inputs'!$M$14:$M$54,0))*P892+INDEX('BCA Inputs'!$AJ$14:$AJ$54,MATCH(I892,'BCA Inputs'!$M$14:$M$54,0))*Q892,IF($B$3="RG&amp;E",INDEX('BCA Inputs'!$BR$14:$BR$54,MATCH(I892,'BCA Inputs'!$AW$14:$AW$54,0))*P892+INDEX('BCA Inputs'!$BS$14:$BS$54,MATCH(I892,'BCA Inputs'!$AW$14:$AW$54,0))*Q892,"")),"")</f>
        <v/>
      </c>
      <c r="AD892" s="181" t="str">
        <f>IFERROR(IF($B$3="NYSEG",INDEX('BCA Inputs'!$AD$14:$AD$54,MATCH(I892,'BCA Inputs'!$M$14:$M$54,0))*P892+INDEX('BCA Inputs'!$AE$14:$AE$54,MATCH(I892,'BCA Inputs'!$M$14:$M$54,0))*O892+INDEX('BCA Inputs'!$AF$14:$AF$54,MATCH(I892,'BCA Inputs'!$M$14:$M$54,0))*Q892+INDEX('BCA Inputs'!$AG$14:$AG$54,MATCH(I892,'BCA Inputs'!$M$14:$M$54,0))*F892+INDEX('BCA Inputs'!$AH$14:$AH$54,MATCH(I892,'BCA Inputs'!$M$14:$M$54,0))*G892,IF($B$3="RG&amp;E",INDEX('BCA Inputs'!$BM$14:$BM$54,MATCH(I892,'BCA Inputs'!$AW$14:$AW$54,0))*P892+INDEX('BCA Inputs'!$BN$14:$BN$54,MATCH(I892,'BCA Inputs'!$AW$14:$AW$54,0))*O892+INDEX('BCA Inputs'!$BO$14:$BO$54,MATCH(I892,'BCA Inputs'!$AW$14:$AW$54,0))*Q892+INDEX('BCA Inputs'!$BP$14:$BP$54,MATCH(I892,'BCA Inputs'!$AW$14:$AW$54,0))*F892+INDEX('BCA Inputs'!$BQ$14:$BQ$54,MATCH(I892,'BCA Inputs'!$AW$14:$AW$54,0))*G892,"")),"")</f>
        <v/>
      </c>
      <c r="AE892" s="237" t="str">
        <f t="shared" si="136"/>
        <v/>
      </c>
      <c r="AF892" s="198">
        <f t="shared" si="138"/>
        <v>0</v>
      </c>
      <c r="AG892" s="239">
        <f t="shared" si="139"/>
        <v>0</v>
      </c>
    </row>
    <row r="893" spans="1:33">
      <c r="A893" s="228"/>
      <c r="B893" s="176"/>
      <c r="C893" s="229"/>
      <c r="D893" s="230"/>
      <c r="E893" s="230"/>
      <c r="F893" s="230"/>
      <c r="G893" s="230"/>
      <c r="H893" s="231"/>
      <c r="I893" s="231"/>
      <c r="J893" s="232"/>
      <c r="K893" s="232"/>
      <c r="L893" s="232"/>
      <c r="M893" s="181">
        <f t="shared" si="137"/>
        <v>0</v>
      </c>
      <c r="N893" s="181">
        <f>IF(H893="",0,H893*I893*'Avoided Water Savings Cost'!$C$16)</f>
        <v>0</v>
      </c>
      <c r="O893" s="545">
        <f>IF(C893="",0,IF($B$3="NYSEG",C893/(1-'Avoided Electric Costs 2020'!$W$21),IF($B$3="RG&amp;E",C893/(1-'Avoided Electric Costs 2020'!$X$21),"")))</f>
        <v>0</v>
      </c>
      <c r="P893" s="546">
        <f>IF(D893="",0,IF($B$3="NYSEG",D893/(1-'Avoided Electric Costs 2020'!$W$21),IF($B$3="RG&amp;E",D893/(1-'Avoided Electric Costs 2020'!$X$21),"")))</f>
        <v>0</v>
      </c>
      <c r="Q893" s="546">
        <f>IF(E893="",0,IF($B$3="NYSEG",E893/(1-'Avoided Natural Gas Costs 2020'!$J$34),IF($B$3="RG&amp;E",E893/(1-'Avoided Natural Gas Costs 2020'!$K$34),"")))</f>
        <v>0</v>
      </c>
      <c r="R893" s="233" t="str">
        <f>IFERROR(IF(P893*'BCA Inputs'!$C$1+Q893*'BCA Inputs'!$C$2+F893*'BCA Inputs'!$C$2+G893*'BCA Inputs'!$C$2=0,"",P893*'BCA Inputs'!$C$1+Q893*'BCA Inputs'!$C$2+F893*'BCA Inputs'!$C$2+G893*'BCA Inputs'!$C$2),"")</f>
        <v/>
      </c>
      <c r="S893" s="181" t="str">
        <f t="shared" si="130"/>
        <v/>
      </c>
      <c r="T893" s="181" t="str">
        <f>IFERROR(IF($B$3="NYSEG",(INDEX('BCA Inputs'!$N$14:$N$54,MATCH(I893,'BCA Inputs'!$M$14:$M$54,0))*P893+INDEX('BCA Inputs'!$O$14:$O$54,MATCH(I893,'BCA Inputs'!$M$14:$M$54,0))*O893+INDEX('BCA Inputs'!P:P,MATCH(I893,'BCA Inputs'!M:M,0))*Q893+INDEX('BCA Inputs'!Q:Q,MATCH(I893,'BCA Inputs'!M:M,0))*F893+INDEX('BCA Inputs'!R:R,MATCH(I893,'BCA Inputs'!M:M,0))*G893)+L893+N893,IF($B$3="RG&amp;E",(INDEX('BCA Inputs'!$AX$14:$AX$54,MATCH(I893,'BCA Inputs'!$AW$14:$AW$54,0))*P893+INDEX('BCA Inputs'!$AY$14:$AY$54,MATCH(I893,'BCA Inputs'!$AW$14:$AW$54,0))*O893+INDEX('BCA Inputs'!$AZ$14:$AZ$54,MATCH(I893,'BCA Inputs'!$AW$14:$AW$54,0))*Q893+INDEX('BCA Inputs'!$BA$14:$BA$54,MATCH(I893,'BCA Inputs'!$AW$14:$AW$54,0))*F893+INDEX('BCA Inputs'!$BB$14:$BB$54,MATCH(I893,'BCA Inputs'!$AW$14:$AW$54,0))*G893)+L893+N893,"")),"")</f>
        <v/>
      </c>
      <c r="U893" s="234" t="str">
        <f t="shared" si="131"/>
        <v/>
      </c>
      <c r="V893" s="234" t="str">
        <f t="shared" si="132"/>
        <v/>
      </c>
      <c r="W893" s="234" t="str">
        <f t="shared" si="133"/>
        <v/>
      </c>
      <c r="Y893" s="235" t="str">
        <f t="shared" si="134"/>
        <v/>
      </c>
      <c r="Z893" s="236" t="str">
        <f>IFERROR(IF($B$3="NYSEG",INDEX('BCA Inputs'!$X$14:$X$54,MATCH(I893,'BCA Inputs'!$M$14:$M$54,0))*P893+INDEX('BCA Inputs'!$Y$14:$Y$54,MATCH(I893,'BCA Inputs'!$M$14:$M$54,0))*O893+INDEX('BCA Inputs'!$Z$14:$Z$54,MATCH(I893,'BCA Inputs'!$M$14:$M$54,0))*Q893+INDEX('BCA Inputs'!$AA$14:$AA$54,MATCH(I893,'BCA Inputs'!$M$14:$M$54,0))*F893+INDEX('BCA Inputs'!$AB$14:$AB$54,MATCH(I893,'BCA Inputs'!$M$14:$M$54,0))*G893,IF($B$3="RG&amp;E",INDEX('BCA Inputs'!$BG$14:$BG$54,MATCH(I893,'BCA Inputs'!$AW$14:$AW$54,0))*P893+INDEX('BCA Inputs'!$BH$14:$BH$54,MATCH(I893,'BCA Inputs'!$AW$14:$AW$54,0))*O893+INDEX('BCA Inputs'!$BI$14:$BI$54,MATCH(I893,'BCA Inputs'!$AW$14:$AW$54,0))*Q893+INDEX('BCA Inputs'!$BJ$14:$BJ$54,MATCH(I893,'BCA Inputs'!$AW$14:$AW$54,0))*F893+INDEX('BCA Inputs'!$BK$14:$BK$54,MATCH(I893,'BCA Inputs'!$AW$14:$AW$54,0))*G893,"")),"")</f>
        <v/>
      </c>
      <c r="AA893" s="237" t="str">
        <f t="shared" si="135"/>
        <v/>
      </c>
      <c r="AC893" s="238" t="str">
        <f>IFERROR((K893+R893)+IF($B$3="NYSEG",INDEX('BCA Inputs'!$AI$14:$AI$54,MATCH(I893,'BCA Inputs'!$M$14:$M$54,0))*P893+INDEX('BCA Inputs'!$AJ$14:$AJ$54,MATCH(I893,'BCA Inputs'!$M$14:$M$54,0))*Q893,IF($B$3="RG&amp;E",INDEX('BCA Inputs'!$BR$14:$BR$54,MATCH(I893,'BCA Inputs'!$AW$14:$AW$54,0))*P893+INDEX('BCA Inputs'!$BS$14:$BS$54,MATCH(I893,'BCA Inputs'!$AW$14:$AW$54,0))*Q893,"")),"")</f>
        <v/>
      </c>
      <c r="AD893" s="181" t="str">
        <f>IFERROR(IF($B$3="NYSEG",INDEX('BCA Inputs'!$AD$14:$AD$54,MATCH(I893,'BCA Inputs'!$M$14:$M$54,0))*P893+INDEX('BCA Inputs'!$AE$14:$AE$54,MATCH(I893,'BCA Inputs'!$M$14:$M$54,0))*O893+INDEX('BCA Inputs'!$AF$14:$AF$54,MATCH(I893,'BCA Inputs'!$M$14:$M$54,0))*Q893+INDEX('BCA Inputs'!$AG$14:$AG$54,MATCH(I893,'BCA Inputs'!$M$14:$M$54,0))*F893+INDEX('BCA Inputs'!$AH$14:$AH$54,MATCH(I893,'BCA Inputs'!$M$14:$M$54,0))*G893,IF($B$3="RG&amp;E",INDEX('BCA Inputs'!$BM$14:$BM$54,MATCH(I893,'BCA Inputs'!$AW$14:$AW$54,0))*P893+INDEX('BCA Inputs'!$BN$14:$BN$54,MATCH(I893,'BCA Inputs'!$AW$14:$AW$54,0))*O893+INDEX('BCA Inputs'!$BO$14:$BO$54,MATCH(I893,'BCA Inputs'!$AW$14:$AW$54,0))*Q893+INDEX('BCA Inputs'!$BP$14:$BP$54,MATCH(I893,'BCA Inputs'!$AW$14:$AW$54,0))*F893+INDEX('BCA Inputs'!$BQ$14:$BQ$54,MATCH(I893,'BCA Inputs'!$AW$14:$AW$54,0))*G893,"")),"")</f>
        <v/>
      </c>
      <c r="AE893" s="237" t="str">
        <f t="shared" si="136"/>
        <v/>
      </c>
      <c r="AF893" s="198">
        <f t="shared" si="138"/>
        <v>0</v>
      </c>
      <c r="AG893" s="239">
        <f t="shared" si="139"/>
        <v>0</v>
      </c>
    </row>
    <row r="894" spans="1:33">
      <c r="A894" s="228"/>
      <c r="B894" s="176"/>
      <c r="C894" s="229"/>
      <c r="D894" s="230"/>
      <c r="E894" s="230"/>
      <c r="F894" s="230"/>
      <c r="G894" s="230"/>
      <c r="H894" s="231"/>
      <c r="I894" s="231"/>
      <c r="J894" s="232"/>
      <c r="K894" s="232"/>
      <c r="L894" s="232"/>
      <c r="M894" s="181">
        <f t="shared" si="137"/>
        <v>0</v>
      </c>
      <c r="N894" s="181">
        <f>IF(H894="",0,H894*I894*'Avoided Water Savings Cost'!$C$16)</f>
        <v>0</v>
      </c>
      <c r="O894" s="545">
        <f>IF(C894="",0,IF($B$3="NYSEG",C894/(1-'Avoided Electric Costs 2020'!$W$21),IF($B$3="RG&amp;E",C894/(1-'Avoided Electric Costs 2020'!$X$21),"")))</f>
        <v>0</v>
      </c>
      <c r="P894" s="546">
        <f>IF(D894="",0,IF($B$3="NYSEG",D894/(1-'Avoided Electric Costs 2020'!$W$21),IF($B$3="RG&amp;E",D894/(1-'Avoided Electric Costs 2020'!$X$21),"")))</f>
        <v>0</v>
      </c>
      <c r="Q894" s="546">
        <f>IF(E894="",0,IF($B$3="NYSEG",E894/(1-'Avoided Natural Gas Costs 2020'!$J$34),IF($B$3="RG&amp;E",E894/(1-'Avoided Natural Gas Costs 2020'!$K$34),"")))</f>
        <v>0</v>
      </c>
      <c r="R894" s="233" t="str">
        <f>IFERROR(IF(P894*'BCA Inputs'!$C$1+Q894*'BCA Inputs'!$C$2+F894*'BCA Inputs'!$C$2+G894*'BCA Inputs'!$C$2=0,"",P894*'BCA Inputs'!$C$1+Q894*'BCA Inputs'!$C$2+F894*'BCA Inputs'!$C$2+G894*'BCA Inputs'!$C$2),"")</f>
        <v/>
      </c>
      <c r="S894" s="181" t="str">
        <f t="shared" si="130"/>
        <v/>
      </c>
      <c r="T894" s="181" t="str">
        <f>IFERROR(IF($B$3="NYSEG",(INDEX('BCA Inputs'!$N$14:$N$54,MATCH(I894,'BCA Inputs'!$M$14:$M$54,0))*P894+INDEX('BCA Inputs'!$O$14:$O$54,MATCH(I894,'BCA Inputs'!$M$14:$M$54,0))*O894+INDEX('BCA Inputs'!P:P,MATCH(I894,'BCA Inputs'!M:M,0))*Q894+INDEX('BCA Inputs'!Q:Q,MATCH(I894,'BCA Inputs'!M:M,0))*F894+INDEX('BCA Inputs'!R:R,MATCH(I894,'BCA Inputs'!M:M,0))*G894)+L894+N894,IF($B$3="RG&amp;E",(INDEX('BCA Inputs'!$AX$14:$AX$54,MATCH(I894,'BCA Inputs'!$AW$14:$AW$54,0))*P894+INDEX('BCA Inputs'!$AY$14:$AY$54,MATCH(I894,'BCA Inputs'!$AW$14:$AW$54,0))*O894+INDEX('BCA Inputs'!$AZ$14:$AZ$54,MATCH(I894,'BCA Inputs'!$AW$14:$AW$54,0))*Q894+INDEX('BCA Inputs'!$BA$14:$BA$54,MATCH(I894,'BCA Inputs'!$AW$14:$AW$54,0))*F894+INDEX('BCA Inputs'!$BB$14:$BB$54,MATCH(I894,'BCA Inputs'!$AW$14:$AW$54,0))*G894)+L894+N894,"")),"")</f>
        <v/>
      </c>
      <c r="U894" s="234" t="str">
        <f t="shared" si="131"/>
        <v/>
      </c>
      <c r="V894" s="234" t="str">
        <f t="shared" si="132"/>
        <v/>
      </c>
      <c r="W894" s="234" t="str">
        <f t="shared" si="133"/>
        <v/>
      </c>
      <c r="Y894" s="235" t="str">
        <f t="shared" si="134"/>
        <v/>
      </c>
      <c r="Z894" s="236" t="str">
        <f>IFERROR(IF($B$3="NYSEG",INDEX('BCA Inputs'!$X$14:$X$54,MATCH(I894,'BCA Inputs'!$M$14:$M$54,0))*P894+INDEX('BCA Inputs'!$Y$14:$Y$54,MATCH(I894,'BCA Inputs'!$M$14:$M$54,0))*O894+INDEX('BCA Inputs'!$Z$14:$Z$54,MATCH(I894,'BCA Inputs'!$M$14:$M$54,0))*Q894+INDEX('BCA Inputs'!$AA$14:$AA$54,MATCH(I894,'BCA Inputs'!$M$14:$M$54,0))*F894+INDEX('BCA Inputs'!$AB$14:$AB$54,MATCH(I894,'BCA Inputs'!$M$14:$M$54,0))*G894,IF($B$3="RG&amp;E",INDEX('BCA Inputs'!$BG$14:$BG$54,MATCH(I894,'BCA Inputs'!$AW$14:$AW$54,0))*P894+INDEX('BCA Inputs'!$BH$14:$BH$54,MATCH(I894,'BCA Inputs'!$AW$14:$AW$54,0))*O894+INDEX('BCA Inputs'!$BI$14:$BI$54,MATCH(I894,'BCA Inputs'!$AW$14:$AW$54,0))*Q894+INDEX('BCA Inputs'!$BJ$14:$BJ$54,MATCH(I894,'BCA Inputs'!$AW$14:$AW$54,0))*F894+INDEX('BCA Inputs'!$BK$14:$BK$54,MATCH(I894,'BCA Inputs'!$AW$14:$AW$54,0))*G894,"")),"")</f>
        <v/>
      </c>
      <c r="AA894" s="237" t="str">
        <f t="shared" si="135"/>
        <v/>
      </c>
      <c r="AC894" s="238" t="str">
        <f>IFERROR((K894+R894)+IF($B$3="NYSEG",INDEX('BCA Inputs'!$AI$14:$AI$54,MATCH(I894,'BCA Inputs'!$M$14:$M$54,0))*P894+INDEX('BCA Inputs'!$AJ$14:$AJ$54,MATCH(I894,'BCA Inputs'!$M$14:$M$54,0))*Q894,IF($B$3="RG&amp;E",INDEX('BCA Inputs'!$BR$14:$BR$54,MATCH(I894,'BCA Inputs'!$AW$14:$AW$54,0))*P894+INDEX('BCA Inputs'!$BS$14:$BS$54,MATCH(I894,'BCA Inputs'!$AW$14:$AW$54,0))*Q894,"")),"")</f>
        <v/>
      </c>
      <c r="AD894" s="181" t="str">
        <f>IFERROR(IF($B$3="NYSEG",INDEX('BCA Inputs'!$AD$14:$AD$54,MATCH(I894,'BCA Inputs'!$M$14:$M$54,0))*P894+INDEX('BCA Inputs'!$AE$14:$AE$54,MATCH(I894,'BCA Inputs'!$M$14:$M$54,0))*O894+INDEX('BCA Inputs'!$AF$14:$AF$54,MATCH(I894,'BCA Inputs'!$M$14:$M$54,0))*Q894+INDEX('BCA Inputs'!$AG$14:$AG$54,MATCH(I894,'BCA Inputs'!$M$14:$M$54,0))*F894+INDEX('BCA Inputs'!$AH$14:$AH$54,MATCH(I894,'BCA Inputs'!$M$14:$M$54,0))*G894,IF($B$3="RG&amp;E",INDEX('BCA Inputs'!$BM$14:$BM$54,MATCH(I894,'BCA Inputs'!$AW$14:$AW$54,0))*P894+INDEX('BCA Inputs'!$BN$14:$BN$54,MATCH(I894,'BCA Inputs'!$AW$14:$AW$54,0))*O894+INDEX('BCA Inputs'!$BO$14:$BO$54,MATCH(I894,'BCA Inputs'!$AW$14:$AW$54,0))*Q894+INDEX('BCA Inputs'!$BP$14:$BP$54,MATCH(I894,'BCA Inputs'!$AW$14:$AW$54,0))*F894+INDEX('BCA Inputs'!$BQ$14:$BQ$54,MATCH(I894,'BCA Inputs'!$AW$14:$AW$54,0))*G894,"")),"")</f>
        <v/>
      </c>
      <c r="AE894" s="237" t="str">
        <f t="shared" si="136"/>
        <v/>
      </c>
      <c r="AF894" s="198">
        <f t="shared" si="138"/>
        <v>0</v>
      </c>
      <c r="AG894" s="239">
        <f t="shared" si="139"/>
        <v>0</v>
      </c>
    </row>
    <row r="895" spans="1:33">
      <c r="A895" s="228"/>
      <c r="B895" s="176"/>
      <c r="C895" s="229"/>
      <c r="D895" s="230"/>
      <c r="E895" s="230"/>
      <c r="F895" s="230"/>
      <c r="G895" s="230"/>
      <c r="H895" s="231"/>
      <c r="I895" s="231"/>
      <c r="J895" s="232"/>
      <c r="K895" s="232"/>
      <c r="L895" s="232"/>
      <c r="M895" s="181">
        <f t="shared" si="137"/>
        <v>0</v>
      </c>
      <c r="N895" s="181">
        <f>IF(H895="",0,H895*I895*'Avoided Water Savings Cost'!$C$16)</f>
        <v>0</v>
      </c>
      <c r="O895" s="545">
        <f>IF(C895="",0,IF($B$3="NYSEG",C895/(1-'Avoided Electric Costs 2020'!$W$21),IF($B$3="RG&amp;E",C895/(1-'Avoided Electric Costs 2020'!$X$21),"")))</f>
        <v>0</v>
      </c>
      <c r="P895" s="546">
        <f>IF(D895="",0,IF($B$3="NYSEG",D895/(1-'Avoided Electric Costs 2020'!$W$21),IF($B$3="RG&amp;E",D895/(1-'Avoided Electric Costs 2020'!$X$21),"")))</f>
        <v>0</v>
      </c>
      <c r="Q895" s="546">
        <f>IF(E895="",0,IF($B$3="NYSEG",E895/(1-'Avoided Natural Gas Costs 2020'!$J$34),IF($B$3="RG&amp;E",E895/(1-'Avoided Natural Gas Costs 2020'!$K$34),"")))</f>
        <v>0</v>
      </c>
      <c r="R895" s="233" t="str">
        <f>IFERROR(IF(P895*'BCA Inputs'!$C$1+Q895*'BCA Inputs'!$C$2+F895*'BCA Inputs'!$C$2+G895*'BCA Inputs'!$C$2=0,"",P895*'BCA Inputs'!$C$1+Q895*'BCA Inputs'!$C$2+F895*'BCA Inputs'!$C$2+G895*'BCA Inputs'!$C$2),"")</f>
        <v/>
      </c>
      <c r="S895" s="181" t="str">
        <f t="shared" si="130"/>
        <v/>
      </c>
      <c r="T895" s="181" t="str">
        <f>IFERROR(IF($B$3="NYSEG",(INDEX('BCA Inputs'!$N$14:$N$54,MATCH(I895,'BCA Inputs'!$M$14:$M$54,0))*P895+INDEX('BCA Inputs'!$O$14:$O$54,MATCH(I895,'BCA Inputs'!$M$14:$M$54,0))*O895+INDEX('BCA Inputs'!P:P,MATCH(I895,'BCA Inputs'!M:M,0))*Q895+INDEX('BCA Inputs'!Q:Q,MATCH(I895,'BCA Inputs'!M:M,0))*F895+INDEX('BCA Inputs'!R:R,MATCH(I895,'BCA Inputs'!M:M,0))*G895)+L895+N895,IF($B$3="RG&amp;E",(INDEX('BCA Inputs'!$AX$14:$AX$54,MATCH(I895,'BCA Inputs'!$AW$14:$AW$54,0))*P895+INDEX('BCA Inputs'!$AY$14:$AY$54,MATCH(I895,'BCA Inputs'!$AW$14:$AW$54,0))*O895+INDEX('BCA Inputs'!$AZ$14:$AZ$54,MATCH(I895,'BCA Inputs'!$AW$14:$AW$54,0))*Q895+INDEX('BCA Inputs'!$BA$14:$BA$54,MATCH(I895,'BCA Inputs'!$AW$14:$AW$54,0))*F895+INDEX('BCA Inputs'!$BB$14:$BB$54,MATCH(I895,'BCA Inputs'!$AW$14:$AW$54,0))*G895)+L895+N895,"")),"")</f>
        <v/>
      </c>
      <c r="U895" s="234" t="str">
        <f t="shared" si="131"/>
        <v/>
      </c>
      <c r="V895" s="234" t="str">
        <f t="shared" si="132"/>
        <v/>
      </c>
      <c r="W895" s="234" t="str">
        <f t="shared" si="133"/>
        <v/>
      </c>
      <c r="Y895" s="235" t="str">
        <f t="shared" si="134"/>
        <v/>
      </c>
      <c r="Z895" s="236" t="str">
        <f>IFERROR(IF($B$3="NYSEG",INDEX('BCA Inputs'!$X$14:$X$54,MATCH(I895,'BCA Inputs'!$M$14:$M$54,0))*P895+INDEX('BCA Inputs'!$Y$14:$Y$54,MATCH(I895,'BCA Inputs'!$M$14:$M$54,0))*O895+INDEX('BCA Inputs'!$Z$14:$Z$54,MATCH(I895,'BCA Inputs'!$M$14:$M$54,0))*Q895+INDEX('BCA Inputs'!$AA$14:$AA$54,MATCH(I895,'BCA Inputs'!$M$14:$M$54,0))*F895+INDEX('BCA Inputs'!$AB$14:$AB$54,MATCH(I895,'BCA Inputs'!$M$14:$M$54,0))*G895,IF($B$3="RG&amp;E",INDEX('BCA Inputs'!$BG$14:$BG$54,MATCH(I895,'BCA Inputs'!$AW$14:$AW$54,0))*P895+INDEX('BCA Inputs'!$BH$14:$BH$54,MATCH(I895,'BCA Inputs'!$AW$14:$AW$54,0))*O895+INDEX('BCA Inputs'!$BI$14:$BI$54,MATCH(I895,'BCA Inputs'!$AW$14:$AW$54,0))*Q895+INDEX('BCA Inputs'!$BJ$14:$BJ$54,MATCH(I895,'BCA Inputs'!$AW$14:$AW$54,0))*F895+INDEX('BCA Inputs'!$BK$14:$BK$54,MATCH(I895,'BCA Inputs'!$AW$14:$AW$54,0))*G895,"")),"")</f>
        <v/>
      </c>
      <c r="AA895" s="237" t="str">
        <f t="shared" si="135"/>
        <v/>
      </c>
      <c r="AC895" s="238" t="str">
        <f>IFERROR((K895+R895)+IF($B$3="NYSEG",INDEX('BCA Inputs'!$AI$14:$AI$54,MATCH(I895,'BCA Inputs'!$M$14:$M$54,0))*P895+INDEX('BCA Inputs'!$AJ$14:$AJ$54,MATCH(I895,'BCA Inputs'!$M$14:$M$54,0))*Q895,IF($B$3="RG&amp;E",INDEX('BCA Inputs'!$BR$14:$BR$54,MATCH(I895,'BCA Inputs'!$AW$14:$AW$54,0))*P895+INDEX('BCA Inputs'!$BS$14:$BS$54,MATCH(I895,'BCA Inputs'!$AW$14:$AW$54,0))*Q895,"")),"")</f>
        <v/>
      </c>
      <c r="AD895" s="181" t="str">
        <f>IFERROR(IF($B$3="NYSEG",INDEX('BCA Inputs'!$AD$14:$AD$54,MATCH(I895,'BCA Inputs'!$M$14:$M$54,0))*P895+INDEX('BCA Inputs'!$AE$14:$AE$54,MATCH(I895,'BCA Inputs'!$M$14:$M$54,0))*O895+INDEX('BCA Inputs'!$AF$14:$AF$54,MATCH(I895,'BCA Inputs'!$M$14:$M$54,0))*Q895+INDEX('BCA Inputs'!$AG$14:$AG$54,MATCH(I895,'BCA Inputs'!$M$14:$M$54,0))*F895+INDEX('BCA Inputs'!$AH$14:$AH$54,MATCH(I895,'BCA Inputs'!$M$14:$M$54,0))*G895,IF($B$3="RG&amp;E",INDEX('BCA Inputs'!$BM$14:$BM$54,MATCH(I895,'BCA Inputs'!$AW$14:$AW$54,0))*P895+INDEX('BCA Inputs'!$BN$14:$BN$54,MATCH(I895,'BCA Inputs'!$AW$14:$AW$54,0))*O895+INDEX('BCA Inputs'!$BO$14:$BO$54,MATCH(I895,'BCA Inputs'!$AW$14:$AW$54,0))*Q895+INDEX('BCA Inputs'!$BP$14:$BP$54,MATCH(I895,'BCA Inputs'!$AW$14:$AW$54,0))*F895+INDEX('BCA Inputs'!$BQ$14:$BQ$54,MATCH(I895,'BCA Inputs'!$AW$14:$AW$54,0))*G895,"")),"")</f>
        <v/>
      </c>
      <c r="AE895" s="237" t="str">
        <f t="shared" si="136"/>
        <v/>
      </c>
      <c r="AF895" s="198">
        <f t="shared" si="138"/>
        <v>0</v>
      </c>
      <c r="AG895" s="239">
        <f t="shared" si="139"/>
        <v>0</v>
      </c>
    </row>
    <row r="896" spans="1:33">
      <c r="A896" s="228"/>
      <c r="B896" s="176"/>
      <c r="C896" s="229"/>
      <c r="D896" s="230"/>
      <c r="E896" s="230"/>
      <c r="F896" s="230"/>
      <c r="G896" s="230"/>
      <c r="H896" s="231"/>
      <c r="I896" s="231"/>
      <c r="J896" s="232"/>
      <c r="K896" s="232"/>
      <c r="L896" s="232"/>
      <c r="M896" s="181">
        <f t="shared" si="137"/>
        <v>0</v>
      </c>
      <c r="N896" s="181">
        <f>IF(H896="",0,H896*I896*'Avoided Water Savings Cost'!$C$16)</f>
        <v>0</v>
      </c>
      <c r="O896" s="545">
        <f>IF(C896="",0,IF($B$3="NYSEG",C896/(1-'Avoided Electric Costs 2020'!$W$21),IF($B$3="RG&amp;E",C896/(1-'Avoided Electric Costs 2020'!$X$21),"")))</f>
        <v>0</v>
      </c>
      <c r="P896" s="546">
        <f>IF(D896="",0,IF($B$3="NYSEG",D896/(1-'Avoided Electric Costs 2020'!$W$21),IF($B$3="RG&amp;E",D896/(1-'Avoided Electric Costs 2020'!$X$21),"")))</f>
        <v>0</v>
      </c>
      <c r="Q896" s="546">
        <f>IF(E896="",0,IF($B$3="NYSEG",E896/(1-'Avoided Natural Gas Costs 2020'!$J$34),IF($B$3="RG&amp;E",E896/(1-'Avoided Natural Gas Costs 2020'!$K$34),"")))</f>
        <v>0</v>
      </c>
      <c r="R896" s="233" t="str">
        <f>IFERROR(IF(P896*'BCA Inputs'!$C$1+Q896*'BCA Inputs'!$C$2+F896*'BCA Inputs'!$C$2+G896*'BCA Inputs'!$C$2=0,"",P896*'BCA Inputs'!$C$1+Q896*'BCA Inputs'!$C$2+F896*'BCA Inputs'!$C$2+G896*'BCA Inputs'!$C$2),"")</f>
        <v/>
      </c>
      <c r="S896" s="181" t="str">
        <f t="shared" si="130"/>
        <v/>
      </c>
      <c r="T896" s="181" t="str">
        <f>IFERROR(IF($B$3="NYSEG",(INDEX('BCA Inputs'!$N$14:$N$54,MATCH(I896,'BCA Inputs'!$M$14:$M$54,0))*P896+INDEX('BCA Inputs'!$O$14:$O$54,MATCH(I896,'BCA Inputs'!$M$14:$M$54,0))*O896+INDEX('BCA Inputs'!P:P,MATCH(I896,'BCA Inputs'!M:M,0))*Q896+INDEX('BCA Inputs'!Q:Q,MATCH(I896,'BCA Inputs'!M:M,0))*F896+INDEX('BCA Inputs'!R:R,MATCH(I896,'BCA Inputs'!M:M,0))*G896)+L896+N896,IF($B$3="RG&amp;E",(INDEX('BCA Inputs'!$AX$14:$AX$54,MATCH(I896,'BCA Inputs'!$AW$14:$AW$54,0))*P896+INDEX('BCA Inputs'!$AY$14:$AY$54,MATCH(I896,'BCA Inputs'!$AW$14:$AW$54,0))*O896+INDEX('BCA Inputs'!$AZ$14:$AZ$54,MATCH(I896,'BCA Inputs'!$AW$14:$AW$54,0))*Q896+INDEX('BCA Inputs'!$BA$14:$BA$54,MATCH(I896,'BCA Inputs'!$AW$14:$AW$54,0))*F896+INDEX('BCA Inputs'!$BB$14:$BB$54,MATCH(I896,'BCA Inputs'!$AW$14:$AW$54,0))*G896)+L896+N896,"")),"")</f>
        <v/>
      </c>
      <c r="U896" s="234" t="str">
        <f t="shared" si="131"/>
        <v/>
      </c>
      <c r="V896" s="234" t="str">
        <f t="shared" si="132"/>
        <v/>
      </c>
      <c r="W896" s="234" t="str">
        <f t="shared" si="133"/>
        <v/>
      </c>
      <c r="Y896" s="235" t="str">
        <f t="shared" si="134"/>
        <v/>
      </c>
      <c r="Z896" s="236" t="str">
        <f>IFERROR(IF($B$3="NYSEG",INDEX('BCA Inputs'!$X$14:$X$54,MATCH(I896,'BCA Inputs'!$M$14:$M$54,0))*P896+INDEX('BCA Inputs'!$Y$14:$Y$54,MATCH(I896,'BCA Inputs'!$M$14:$M$54,0))*O896+INDEX('BCA Inputs'!$Z$14:$Z$54,MATCH(I896,'BCA Inputs'!$M$14:$M$54,0))*Q896+INDEX('BCA Inputs'!$AA$14:$AA$54,MATCH(I896,'BCA Inputs'!$M$14:$M$54,0))*F896+INDEX('BCA Inputs'!$AB$14:$AB$54,MATCH(I896,'BCA Inputs'!$M$14:$M$54,0))*G896,IF($B$3="RG&amp;E",INDEX('BCA Inputs'!$BG$14:$BG$54,MATCH(I896,'BCA Inputs'!$AW$14:$AW$54,0))*P896+INDEX('BCA Inputs'!$BH$14:$BH$54,MATCH(I896,'BCA Inputs'!$AW$14:$AW$54,0))*O896+INDEX('BCA Inputs'!$BI$14:$BI$54,MATCH(I896,'BCA Inputs'!$AW$14:$AW$54,0))*Q896+INDEX('BCA Inputs'!$BJ$14:$BJ$54,MATCH(I896,'BCA Inputs'!$AW$14:$AW$54,0))*F896+INDEX('BCA Inputs'!$BK$14:$BK$54,MATCH(I896,'BCA Inputs'!$AW$14:$AW$54,0))*G896,"")),"")</f>
        <v/>
      </c>
      <c r="AA896" s="237" t="str">
        <f t="shared" si="135"/>
        <v/>
      </c>
      <c r="AC896" s="238" t="str">
        <f>IFERROR((K896+R896)+IF($B$3="NYSEG",INDEX('BCA Inputs'!$AI$14:$AI$54,MATCH(I896,'BCA Inputs'!$M$14:$M$54,0))*P896+INDEX('BCA Inputs'!$AJ$14:$AJ$54,MATCH(I896,'BCA Inputs'!$M$14:$M$54,0))*Q896,IF($B$3="RG&amp;E",INDEX('BCA Inputs'!$BR$14:$BR$54,MATCH(I896,'BCA Inputs'!$AW$14:$AW$54,0))*P896+INDEX('BCA Inputs'!$BS$14:$BS$54,MATCH(I896,'BCA Inputs'!$AW$14:$AW$54,0))*Q896,"")),"")</f>
        <v/>
      </c>
      <c r="AD896" s="181" t="str">
        <f>IFERROR(IF($B$3="NYSEG",INDEX('BCA Inputs'!$AD$14:$AD$54,MATCH(I896,'BCA Inputs'!$M$14:$M$54,0))*P896+INDEX('BCA Inputs'!$AE$14:$AE$54,MATCH(I896,'BCA Inputs'!$M$14:$M$54,0))*O896+INDEX('BCA Inputs'!$AF$14:$AF$54,MATCH(I896,'BCA Inputs'!$M$14:$M$54,0))*Q896+INDEX('BCA Inputs'!$AG$14:$AG$54,MATCH(I896,'BCA Inputs'!$M$14:$M$54,0))*F896+INDEX('BCA Inputs'!$AH$14:$AH$54,MATCH(I896,'BCA Inputs'!$M$14:$M$54,0))*G896,IF($B$3="RG&amp;E",INDEX('BCA Inputs'!$BM$14:$BM$54,MATCH(I896,'BCA Inputs'!$AW$14:$AW$54,0))*P896+INDEX('BCA Inputs'!$BN$14:$BN$54,MATCH(I896,'BCA Inputs'!$AW$14:$AW$54,0))*O896+INDEX('BCA Inputs'!$BO$14:$BO$54,MATCH(I896,'BCA Inputs'!$AW$14:$AW$54,0))*Q896+INDEX('BCA Inputs'!$BP$14:$BP$54,MATCH(I896,'BCA Inputs'!$AW$14:$AW$54,0))*F896+INDEX('BCA Inputs'!$BQ$14:$BQ$54,MATCH(I896,'BCA Inputs'!$AW$14:$AW$54,0))*G896,"")),"")</f>
        <v/>
      </c>
      <c r="AE896" s="237" t="str">
        <f t="shared" si="136"/>
        <v/>
      </c>
      <c r="AF896" s="198">
        <f t="shared" si="138"/>
        <v>0</v>
      </c>
      <c r="AG896" s="239">
        <f t="shared" si="139"/>
        <v>0</v>
      </c>
    </row>
    <row r="897" spans="1:33">
      <c r="A897" s="228"/>
      <c r="B897" s="176"/>
      <c r="C897" s="229"/>
      <c r="D897" s="230"/>
      <c r="E897" s="230"/>
      <c r="F897" s="230"/>
      <c r="G897" s="230"/>
      <c r="H897" s="231"/>
      <c r="I897" s="231"/>
      <c r="J897" s="232"/>
      <c r="K897" s="232"/>
      <c r="L897" s="232"/>
      <c r="M897" s="181">
        <f t="shared" si="137"/>
        <v>0</v>
      </c>
      <c r="N897" s="181">
        <f>IF(H897="",0,H897*I897*'Avoided Water Savings Cost'!$C$16)</f>
        <v>0</v>
      </c>
      <c r="O897" s="545">
        <f>IF(C897="",0,IF($B$3="NYSEG",C897/(1-'Avoided Electric Costs 2020'!$W$21),IF($B$3="RG&amp;E",C897/(1-'Avoided Electric Costs 2020'!$X$21),"")))</f>
        <v>0</v>
      </c>
      <c r="P897" s="546">
        <f>IF(D897="",0,IF($B$3="NYSEG",D897/(1-'Avoided Electric Costs 2020'!$W$21),IF($B$3="RG&amp;E",D897/(1-'Avoided Electric Costs 2020'!$X$21),"")))</f>
        <v>0</v>
      </c>
      <c r="Q897" s="546">
        <f>IF(E897="",0,IF($B$3="NYSEG",E897/(1-'Avoided Natural Gas Costs 2020'!$J$34),IF($B$3="RG&amp;E",E897/(1-'Avoided Natural Gas Costs 2020'!$K$34),"")))</f>
        <v>0</v>
      </c>
      <c r="R897" s="233" t="str">
        <f>IFERROR(IF(P897*'BCA Inputs'!$C$1+Q897*'BCA Inputs'!$C$2+F897*'BCA Inputs'!$C$2+G897*'BCA Inputs'!$C$2=0,"",P897*'BCA Inputs'!$C$1+Q897*'BCA Inputs'!$C$2+F897*'BCA Inputs'!$C$2+G897*'BCA Inputs'!$C$2),"")</f>
        <v/>
      </c>
      <c r="S897" s="181" t="str">
        <f t="shared" si="130"/>
        <v/>
      </c>
      <c r="T897" s="181" t="str">
        <f>IFERROR(IF($B$3="NYSEG",(INDEX('BCA Inputs'!$N$14:$N$54,MATCH(I897,'BCA Inputs'!$M$14:$M$54,0))*P897+INDEX('BCA Inputs'!$O$14:$O$54,MATCH(I897,'BCA Inputs'!$M$14:$M$54,0))*O897+INDEX('BCA Inputs'!P:P,MATCH(I897,'BCA Inputs'!M:M,0))*Q897+INDEX('BCA Inputs'!Q:Q,MATCH(I897,'BCA Inputs'!M:M,0))*F897+INDEX('BCA Inputs'!R:R,MATCH(I897,'BCA Inputs'!M:M,0))*G897)+L897+N897,IF($B$3="RG&amp;E",(INDEX('BCA Inputs'!$AX$14:$AX$54,MATCH(I897,'BCA Inputs'!$AW$14:$AW$54,0))*P897+INDEX('BCA Inputs'!$AY$14:$AY$54,MATCH(I897,'BCA Inputs'!$AW$14:$AW$54,0))*O897+INDEX('BCA Inputs'!$AZ$14:$AZ$54,MATCH(I897,'BCA Inputs'!$AW$14:$AW$54,0))*Q897+INDEX('BCA Inputs'!$BA$14:$BA$54,MATCH(I897,'BCA Inputs'!$AW$14:$AW$54,0))*F897+INDEX('BCA Inputs'!$BB$14:$BB$54,MATCH(I897,'BCA Inputs'!$AW$14:$AW$54,0))*G897)+L897+N897,"")),"")</f>
        <v/>
      </c>
      <c r="U897" s="234" t="str">
        <f t="shared" si="131"/>
        <v/>
      </c>
      <c r="V897" s="234" t="str">
        <f t="shared" si="132"/>
        <v/>
      </c>
      <c r="W897" s="234" t="str">
        <f t="shared" si="133"/>
        <v/>
      </c>
      <c r="Y897" s="235" t="str">
        <f t="shared" si="134"/>
        <v/>
      </c>
      <c r="Z897" s="236" t="str">
        <f>IFERROR(IF($B$3="NYSEG",INDEX('BCA Inputs'!$X$14:$X$54,MATCH(I897,'BCA Inputs'!$M$14:$M$54,0))*P897+INDEX('BCA Inputs'!$Y$14:$Y$54,MATCH(I897,'BCA Inputs'!$M$14:$M$54,0))*O897+INDEX('BCA Inputs'!$Z$14:$Z$54,MATCH(I897,'BCA Inputs'!$M$14:$M$54,0))*Q897+INDEX('BCA Inputs'!$AA$14:$AA$54,MATCH(I897,'BCA Inputs'!$M$14:$M$54,0))*F897+INDEX('BCA Inputs'!$AB$14:$AB$54,MATCH(I897,'BCA Inputs'!$M$14:$M$54,0))*G897,IF($B$3="RG&amp;E",INDEX('BCA Inputs'!$BG$14:$BG$54,MATCH(I897,'BCA Inputs'!$AW$14:$AW$54,0))*P897+INDEX('BCA Inputs'!$BH$14:$BH$54,MATCH(I897,'BCA Inputs'!$AW$14:$AW$54,0))*O897+INDEX('BCA Inputs'!$BI$14:$BI$54,MATCH(I897,'BCA Inputs'!$AW$14:$AW$54,0))*Q897+INDEX('BCA Inputs'!$BJ$14:$BJ$54,MATCH(I897,'BCA Inputs'!$AW$14:$AW$54,0))*F897+INDEX('BCA Inputs'!$BK$14:$BK$54,MATCH(I897,'BCA Inputs'!$AW$14:$AW$54,0))*G897,"")),"")</f>
        <v/>
      </c>
      <c r="AA897" s="237" t="str">
        <f t="shared" si="135"/>
        <v/>
      </c>
      <c r="AC897" s="238" t="str">
        <f>IFERROR((K897+R897)+IF($B$3="NYSEG",INDEX('BCA Inputs'!$AI$14:$AI$54,MATCH(I897,'BCA Inputs'!$M$14:$M$54,0))*P897+INDEX('BCA Inputs'!$AJ$14:$AJ$54,MATCH(I897,'BCA Inputs'!$M$14:$M$54,0))*Q897,IF($B$3="RG&amp;E",INDEX('BCA Inputs'!$BR$14:$BR$54,MATCH(I897,'BCA Inputs'!$AW$14:$AW$54,0))*P897+INDEX('BCA Inputs'!$BS$14:$BS$54,MATCH(I897,'BCA Inputs'!$AW$14:$AW$54,0))*Q897,"")),"")</f>
        <v/>
      </c>
      <c r="AD897" s="181" t="str">
        <f>IFERROR(IF($B$3="NYSEG",INDEX('BCA Inputs'!$AD$14:$AD$54,MATCH(I897,'BCA Inputs'!$M$14:$M$54,0))*P897+INDEX('BCA Inputs'!$AE$14:$AE$54,MATCH(I897,'BCA Inputs'!$M$14:$M$54,0))*O897+INDEX('BCA Inputs'!$AF$14:$AF$54,MATCH(I897,'BCA Inputs'!$M$14:$M$54,0))*Q897+INDEX('BCA Inputs'!$AG$14:$AG$54,MATCH(I897,'BCA Inputs'!$M$14:$M$54,0))*F897+INDEX('BCA Inputs'!$AH$14:$AH$54,MATCH(I897,'BCA Inputs'!$M$14:$M$54,0))*G897,IF($B$3="RG&amp;E",INDEX('BCA Inputs'!$BM$14:$BM$54,MATCH(I897,'BCA Inputs'!$AW$14:$AW$54,0))*P897+INDEX('BCA Inputs'!$BN$14:$BN$54,MATCH(I897,'BCA Inputs'!$AW$14:$AW$54,0))*O897+INDEX('BCA Inputs'!$BO$14:$BO$54,MATCH(I897,'BCA Inputs'!$AW$14:$AW$54,0))*Q897+INDEX('BCA Inputs'!$BP$14:$BP$54,MATCH(I897,'BCA Inputs'!$AW$14:$AW$54,0))*F897+INDEX('BCA Inputs'!$BQ$14:$BQ$54,MATCH(I897,'BCA Inputs'!$AW$14:$AW$54,0))*G897,"")),"")</f>
        <v/>
      </c>
      <c r="AE897" s="237" t="str">
        <f t="shared" si="136"/>
        <v/>
      </c>
      <c r="AF897" s="198">
        <f t="shared" si="138"/>
        <v>0</v>
      </c>
      <c r="AG897" s="239">
        <f t="shared" si="139"/>
        <v>0</v>
      </c>
    </row>
    <row r="898" spans="1:33">
      <c r="A898" s="228"/>
      <c r="B898" s="176"/>
      <c r="C898" s="229"/>
      <c r="D898" s="230"/>
      <c r="E898" s="230"/>
      <c r="F898" s="230"/>
      <c r="G898" s="230"/>
      <c r="H898" s="231"/>
      <c r="I898" s="231"/>
      <c r="J898" s="232"/>
      <c r="K898" s="232"/>
      <c r="L898" s="232"/>
      <c r="M898" s="181">
        <f t="shared" si="137"/>
        <v>0</v>
      </c>
      <c r="N898" s="181">
        <f>IF(H898="",0,H898*I898*'Avoided Water Savings Cost'!$C$16)</f>
        <v>0</v>
      </c>
      <c r="O898" s="545">
        <f>IF(C898="",0,IF($B$3="NYSEG",C898/(1-'Avoided Electric Costs 2020'!$W$21),IF($B$3="RG&amp;E",C898/(1-'Avoided Electric Costs 2020'!$X$21),"")))</f>
        <v>0</v>
      </c>
      <c r="P898" s="546">
        <f>IF(D898="",0,IF($B$3="NYSEG",D898/(1-'Avoided Electric Costs 2020'!$W$21),IF($B$3="RG&amp;E",D898/(1-'Avoided Electric Costs 2020'!$X$21),"")))</f>
        <v>0</v>
      </c>
      <c r="Q898" s="546">
        <f>IF(E898="",0,IF($B$3="NYSEG",E898/(1-'Avoided Natural Gas Costs 2020'!$J$34),IF($B$3="RG&amp;E",E898/(1-'Avoided Natural Gas Costs 2020'!$K$34),"")))</f>
        <v>0</v>
      </c>
      <c r="R898" s="233" t="str">
        <f>IFERROR(IF(P898*'BCA Inputs'!$C$1+Q898*'BCA Inputs'!$C$2+F898*'BCA Inputs'!$C$2+G898*'BCA Inputs'!$C$2=0,"",P898*'BCA Inputs'!$C$1+Q898*'BCA Inputs'!$C$2+F898*'BCA Inputs'!$C$2+G898*'BCA Inputs'!$C$2),"")</f>
        <v/>
      </c>
      <c r="S898" s="181" t="str">
        <f t="shared" si="130"/>
        <v/>
      </c>
      <c r="T898" s="181" t="str">
        <f>IFERROR(IF($B$3="NYSEG",(INDEX('BCA Inputs'!$N$14:$N$54,MATCH(I898,'BCA Inputs'!$M$14:$M$54,0))*P898+INDEX('BCA Inputs'!$O$14:$O$54,MATCH(I898,'BCA Inputs'!$M$14:$M$54,0))*O898+INDEX('BCA Inputs'!P:P,MATCH(I898,'BCA Inputs'!M:M,0))*Q898+INDEX('BCA Inputs'!Q:Q,MATCH(I898,'BCA Inputs'!M:M,0))*F898+INDEX('BCA Inputs'!R:R,MATCH(I898,'BCA Inputs'!M:M,0))*G898)+L898+N898,IF($B$3="RG&amp;E",(INDEX('BCA Inputs'!$AX$14:$AX$54,MATCH(I898,'BCA Inputs'!$AW$14:$AW$54,0))*P898+INDEX('BCA Inputs'!$AY$14:$AY$54,MATCH(I898,'BCA Inputs'!$AW$14:$AW$54,0))*O898+INDEX('BCA Inputs'!$AZ$14:$AZ$54,MATCH(I898,'BCA Inputs'!$AW$14:$AW$54,0))*Q898+INDEX('BCA Inputs'!$BA$14:$BA$54,MATCH(I898,'BCA Inputs'!$AW$14:$AW$54,0))*F898+INDEX('BCA Inputs'!$BB$14:$BB$54,MATCH(I898,'BCA Inputs'!$AW$14:$AW$54,0))*G898)+L898+N898,"")),"")</f>
        <v/>
      </c>
      <c r="U898" s="234" t="str">
        <f t="shared" si="131"/>
        <v/>
      </c>
      <c r="V898" s="234" t="str">
        <f t="shared" si="132"/>
        <v/>
      </c>
      <c r="W898" s="234" t="str">
        <f t="shared" si="133"/>
        <v/>
      </c>
      <c r="Y898" s="235" t="str">
        <f t="shared" si="134"/>
        <v/>
      </c>
      <c r="Z898" s="236" t="str">
        <f>IFERROR(IF($B$3="NYSEG",INDEX('BCA Inputs'!$X$14:$X$54,MATCH(I898,'BCA Inputs'!$M$14:$M$54,0))*P898+INDEX('BCA Inputs'!$Y$14:$Y$54,MATCH(I898,'BCA Inputs'!$M$14:$M$54,0))*O898+INDEX('BCA Inputs'!$Z$14:$Z$54,MATCH(I898,'BCA Inputs'!$M$14:$M$54,0))*Q898+INDEX('BCA Inputs'!$AA$14:$AA$54,MATCH(I898,'BCA Inputs'!$M$14:$M$54,0))*F898+INDEX('BCA Inputs'!$AB$14:$AB$54,MATCH(I898,'BCA Inputs'!$M$14:$M$54,0))*G898,IF($B$3="RG&amp;E",INDEX('BCA Inputs'!$BG$14:$BG$54,MATCH(I898,'BCA Inputs'!$AW$14:$AW$54,0))*P898+INDEX('BCA Inputs'!$BH$14:$BH$54,MATCH(I898,'BCA Inputs'!$AW$14:$AW$54,0))*O898+INDEX('BCA Inputs'!$BI$14:$BI$54,MATCH(I898,'BCA Inputs'!$AW$14:$AW$54,0))*Q898+INDEX('BCA Inputs'!$BJ$14:$BJ$54,MATCH(I898,'BCA Inputs'!$AW$14:$AW$54,0))*F898+INDEX('BCA Inputs'!$BK$14:$BK$54,MATCH(I898,'BCA Inputs'!$AW$14:$AW$54,0))*G898,"")),"")</f>
        <v/>
      </c>
      <c r="AA898" s="237" t="str">
        <f t="shared" si="135"/>
        <v/>
      </c>
      <c r="AC898" s="238" t="str">
        <f>IFERROR((K898+R898)+IF($B$3="NYSEG",INDEX('BCA Inputs'!$AI$14:$AI$54,MATCH(I898,'BCA Inputs'!$M$14:$M$54,0))*P898+INDEX('BCA Inputs'!$AJ$14:$AJ$54,MATCH(I898,'BCA Inputs'!$M$14:$M$54,0))*Q898,IF($B$3="RG&amp;E",INDEX('BCA Inputs'!$BR$14:$BR$54,MATCH(I898,'BCA Inputs'!$AW$14:$AW$54,0))*P898+INDEX('BCA Inputs'!$BS$14:$BS$54,MATCH(I898,'BCA Inputs'!$AW$14:$AW$54,0))*Q898,"")),"")</f>
        <v/>
      </c>
      <c r="AD898" s="181" t="str">
        <f>IFERROR(IF($B$3="NYSEG",INDEX('BCA Inputs'!$AD$14:$AD$54,MATCH(I898,'BCA Inputs'!$M$14:$M$54,0))*P898+INDEX('BCA Inputs'!$AE$14:$AE$54,MATCH(I898,'BCA Inputs'!$M$14:$M$54,0))*O898+INDEX('BCA Inputs'!$AF$14:$AF$54,MATCH(I898,'BCA Inputs'!$M$14:$M$54,0))*Q898+INDEX('BCA Inputs'!$AG$14:$AG$54,MATCH(I898,'BCA Inputs'!$M$14:$M$54,0))*F898+INDEX('BCA Inputs'!$AH$14:$AH$54,MATCH(I898,'BCA Inputs'!$M$14:$M$54,0))*G898,IF($B$3="RG&amp;E",INDEX('BCA Inputs'!$BM$14:$BM$54,MATCH(I898,'BCA Inputs'!$AW$14:$AW$54,0))*P898+INDEX('BCA Inputs'!$BN$14:$BN$54,MATCH(I898,'BCA Inputs'!$AW$14:$AW$54,0))*O898+INDEX('BCA Inputs'!$BO$14:$BO$54,MATCH(I898,'BCA Inputs'!$AW$14:$AW$54,0))*Q898+INDEX('BCA Inputs'!$BP$14:$BP$54,MATCH(I898,'BCA Inputs'!$AW$14:$AW$54,0))*F898+INDEX('BCA Inputs'!$BQ$14:$BQ$54,MATCH(I898,'BCA Inputs'!$AW$14:$AW$54,0))*G898,"")),"")</f>
        <v/>
      </c>
      <c r="AE898" s="237" t="str">
        <f t="shared" si="136"/>
        <v/>
      </c>
      <c r="AF898" s="198">
        <f t="shared" si="138"/>
        <v>0</v>
      </c>
      <c r="AG898" s="239">
        <f t="shared" si="139"/>
        <v>0</v>
      </c>
    </row>
    <row r="899" spans="1:33">
      <c r="A899" s="228"/>
      <c r="B899" s="176"/>
      <c r="C899" s="229"/>
      <c r="D899" s="230"/>
      <c r="E899" s="230"/>
      <c r="F899" s="230"/>
      <c r="G899" s="230"/>
      <c r="H899" s="231"/>
      <c r="I899" s="231"/>
      <c r="J899" s="232"/>
      <c r="K899" s="232"/>
      <c r="L899" s="232"/>
      <c r="M899" s="181">
        <f t="shared" si="137"/>
        <v>0</v>
      </c>
      <c r="N899" s="181">
        <f>IF(H899="",0,H899*I899*'Avoided Water Savings Cost'!$C$16)</f>
        <v>0</v>
      </c>
      <c r="O899" s="545">
        <f>IF(C899="",0,IF($B$3="NYSEG",C899/(1-'Avoided Electric Costs 2020'!$W$21),IF($B$3="RG&amp;E",C899/(1-'Avoided Electric Costs 2020'!$X$21),"")))</f>
        <v>0</v>
      </c>
      <c r="P899" s="546">
        <f>IF(D899="",0,IF($B$3="NYSEG",D899/(1-'Avoided Electric Costs 2020'!$W$21),IF($B$3="RG&amp;E",D899/(1-'Avoided Electric Costs 2020'!$X$21),"")))</f>
        <v>0</v>
      </c>
      <c r="Q899" s="546">
        <f>IF(E899="",0,IF($B$3="NYSEG",E899/(1-'Avoided Natural Gas Costs 2020'!$J$34),IF($B$3="RG&amp;E",E899/(1-'Avoided Natural Gas Costs 2020'!$K$34),"")))</f>
        <v>0</v>
      </c>
      <c r="R899" s="233" t="str">
        <f>IFERROR(IF(P899*'BCA Inputs'!$C$1+Q899*'BCA Inputs'!$C$2+F899*'BCA Inputs'!$C$2+G899*'BCA Inputs'!$C$2=0,"",P899*'BCA Inputs'!$C$1+Q899*'BCA Inputs'!$C$2+F899*'BCA Inputs'!$C$2+G899*'BCA Inputs'!$C$2),"")</f>
        <v/>
      </c>
      <c r="S899" s="181" t="str">
        <f t="shared" si="130"/>
        <v/>
      </c>
      <c r="T899" s="181" t="str">
        <f>IFERROR(IF($B$3="NYSEG",(INDEX('BCA Inputs'!$N$14:$N$54,MATCH(I899,'BCA Inputs'!$M$14:$M$54,0))*P899+INDEX('BCA Inputs'!$O$14:$O$54,MATCH(I899,'BCA Inputs'!$M$14:$M$54,0))*O899+INDEX('BCA Inputs'!P:P,MATCH(I899,'BCA Inputs'!M:M,0))*Q899+INDEX('BCA Inputs'!Q:Q,MATCH(I899,'BCA Inputs'!M:M,0))*F899+INDEX('BCA Inputs'!R:R,MATCH(I899,'BCA Inputs'!M:M,0))*G899)+L899+N899,IF($B$3="RG&amp;E",(INDEX('BCA Inputs'!$AX$14:$AX$54,MATCH(I899,'BCA Inputs'!$AW$14:$AW$54,0))*P899+INDEX('BCA Inputs'!$AY$14:$AY$54,MATCH(I899,'BCA Inputs'!$AW$14:$AW$54,0))*O899+INDEX('BCA Inputs'!$AZ$14:$AZ$54,MATCH(I899,'BCA Inputs'!$AW$14:$AW$54,0))*Q899+INDEX('BCA Inputs'!$BA$14:$BA$54,MATCH(I899,'BCA Inputs'!$AW$14:$AW$54,0))*F899+INDEX('BCA Inputs'!$BB$14:$BB$54,MATCH(I899,'BCA Inputs'!$AW$14:$AW$54,0))*G899)+L899+N899,"")),"")</f>
        <v/>
      </c>
      <c r="U899" s="234" t="str">
        <f t="shared" si="131"/>
        <v/>
      </c>
      <c r="V899" s="234" t="str">
        <f t="shared" si="132"/>
        <v/>
      </c>
      <c r="W899" s="234" t="str">
        <f t="shared" si="133"/>
        <v/>
      </c>
      <c r="Y899" s="235" t="str">
        <f t="shared" si="134"/>
        <v/>
      </c>
      <c r="Z899" s="236" t="str">
        <f>IFERROR(IF($B$3="NYSEG",INDEX('BCA Inputs'!$X$14:$X$54,MATCH(I899,'BCA Inputs'!$M$14:$M$54,0))*P899+INDEX('BCA Inputs'!$Y$14:$Y$54,MATCH(I899,'BCA Inputs'!$M$14:$M$54,0))*O899+INDEX('BCA Inputs'!$Z$14:$Z$54,MATCH(I899,'BCA Inputs'!$M$14:$M$54,0))*Q899+INDEX('BCA Inputs'!$AA$14:$AA$54,MATCH(I899,'BCA Inputs'!$M$14:$M$54,0))*F899+INDEX('BCA Inputs'!$AB$14:$AB$54,MATCH(I899,'BCA Inputs'!$M$14:$M$54,0))*G899,IF($B$3="RG&amp;E",INDEX('BCA Inputs'!$BG$14:$BG$54,MATCH(I899,'BCA Inputs'!$AW$14:$AW$54,0))*P899+INDEX('BCA Inputs'!$BH$14:$BH$54,MATCH(I899,'BCA Inputs'!$AW$14:$AW$54,0))*O899+INDEX('BCA Inputs'!$BI$14:$BI$54,MATCH(I899,'BCA Inputs'!$AW$14:$AW$54,0))*Q899+INDEX('BCA Inputs'!$BJ$14:$BJ$54,MATCH(I899,'BCA Inputs'!$AW$14:$AW$54,0))*F899+INDEX('BCA Inputs'!$BK$14:$BK$54,MATCH(I899,'BCA Inputs'!$AW$14:$AW$54,0))*G899,"")),"")</f>
        <v/>
      </c>
      <c r="AA899" s="237" t="str">
        <f t="shared" si="135"/>
        <v/>
      </c>
      <c r="AC899" s="238" t="str">
        <f>IFERROR((K899+R899)+IF($B$3="NYSEG",INDEX('BCA Inputs'!$AI$14:$AI$54,MATCH(I899,'BCA Inputs'!$M$14:$M$54,0))*P899+INDEX('BCA Inputs'!$AJ$14:$AJ$54,MATCH(I899,'BCA Inputs'!$M$14:$M$54,0))*Q899,IF($B$3="RG&amp;E",INDEX('BCA Inputs'!$BR$14:$BR$54,MATCH(I899,'BCA Inputs'!$AW$14:$AW$54,0))*P899+INDEX('BCA Inputs'!$BS$14:$BS$54,MATCH(I899,'BCA Inputs'!$AW$14:$AW$54,0))*Q899,"")),"")</f>
        <v/>
      </c>
      <c r="AD899" s="181" t="str">
        <f>IFERROR(IF($B$3="NYSEG",INDEX('BCA Inputs'!$AD$14:$AD$54,MATCH(I899,'BCA Inputs'!$M$14:$M$54,0))*P899+INDEX('BCA Inputs'!$AE$14:$AE$54,MATCH(I899,'BCA Inputs'!$M$14:$M$54,0))*O899+INDEX('BCA Inputs'!$AF$14:$AF$54,MATCH(I899,'BCA Inputs'!$M$14:$M$54,0))*Q899+INDEX('BCA Inputs'!$AG$14:$AG$54,MATCH(I899,'BCA Inputs'!$M$14:$M$54,0))*F899+INDEX('BCA Inputs'!$AH$14:$AH$54,MATCH(I899,'BCA Inputs'!$M$14:$M$54,0))*G899,IF($B$3="RG&amp;E",INDEX('BCA Inputs'!$BM$14:$BM$54,MATCH(I899,'BCA Inputs'!$AW$14:$AW$54,0))*P899+INDEX('BCA Inputs'!$BN$14:$BN$54,MATCH(I899,'BCA Inputs'!$AW$14:$AW$54,0))*O899+INDEX('BCA Inputs'!$BO$14:$BO$54,MATCH(I899,'BCA Inputs'!$AW$14:$AW$54,0))*Q899+INDEX('BCA Inputs'!$BP$14:$BP$54,MATCH(I899,'BCA Inputs'!$AW$14:$AW$54,0))*F899+INDEX('BCA Inputs'!$BQ$14:$BQ$54,MATCH(I899,'BCA Inputs'!$AW$14:$AW$54,0))*G899,"")),"")</f>
        <v/>
      </c>
      <c r="AE899" s="237" t="str">
        <f t="shared" si="136"/>
        <v/>
      </c>
      <c r="AF899" s="198">
        <f t="shared" si="138"/>
        <v>0</v>
      </c>
      <c r="AG899" s="239">
        <f t="shared" si="139"/>
        <v>0</v>
      </c>
    </row>
    <row r="900" spans="1:33">
      <c r="A900" s="228"/>
      <c r="B900" s="176"/>
      <c r="C900" s="229"/>
      <c r="D900" s="230"/>
      <c r="E900" s="230"/>
      <c r="F900" s="230"/>
      <c r="G900" s="230"/>
      <c r="H900" s="231"/>
      <c r="I900" s="231"/>
      <c r="J900" s="232"/>
      <c r="K900" s="232"/>
      <c r="L900" s="232"/>
      <c r="M900" s="181">
        <f t="shared" si="137"/>
        <v>0</v>
      </c>
      <c r="N900" s="181">
        <f>IF(H900="",0,H900*I900*'Avoided Water Savings Cost'!$C$16)</f>
        <v>0</v>
      </c>
      <c r="O900" s="545">
        <f>IF(C900="",0,IF($B$3="NYSEG",C900/(1-'Avoided Electric Costs 2020'!$W$21),IF($B$3="RG&amp;E",C900/(1-'Avoided Electric Costs 2020'!$X$21),"")))</f>
        <v>0</v>
      </c>
      <c r="P900" s="546">
        <f>IF(D900="",0,IF($B$3="NYSEG",D900/(1-'Avoided Electric Costs 2020'!$W$21),IF($B$3="RG&amp;E",D900/(1-'Avoided Electric Costs 2020'!$X$21),"")))</f>
        <v>0</v>
      </c>
      <c r="Q900" s="546">
        <f>IF(E900="",0,IF($B$3="NYSEG",E900/(1-'Avoided Natural Gas Costs 2020'!$J$34),IF($B$3="RG&amp;E",E900/(1-'Avoided Natural Gas Costs 2020'!$K$34),"")))</f>
        <v>0</v>
      </c>
      <c r="R900" s="233" t="str">
        <f>IFERROR(IF(P900*'BCA Inputs'!$C$1+Q900*'BCA Inputs'!$C$2+F900*'BCA Inputs'!$C$2+G900*'BCA Inputs'!$C$2=0,"",P900*'BCA Inputs'!$C$1+Q900*'BCA Inputs'!$C$2+F900*'BCA Inputs'!$C$2+G900*'BCA Inputs'!$C$2),"")</f>
        <v/>
      </c>
      <c r="S900" s="181" t="str">
        <f t="shared" si="130"/>
        <v/>
      </c>
      <c r="T900" s="181" t="str">
        <f>IFERROR(IF($B$3="NYSEG",(INDEX('BCA Inputs'!$N$14:$N$54,MATCH(I900,'BCA Inputs'!$M$14:$M$54,0))*P900+INDEX('BCA Inputs'!$O$14:$O$54,MATCH(I900,'BCA Inputs'!$M$14:$M$54,0))*O900+INDEX('BCA Inputs'!P:P,MATCH(I900,'BCA Inputs'!M:M,0))*Q900+INDEX('BCA Inputs'!Q:Q,MATCH(I900,'BCA Inputs'!M:M,0))*F900+INDEX('BCA Inputs'!R:R,MATCH(I900,'BCA Inputs'!M:M,0))*G900)+L900+N900,IF($B$3="RG&amp;E",(INDEX('BCA Inputs'!$AX$14:$AX$54,MATCH(I900,'BCA Inputs'!$AW$14:$AW$54,0))*P900+INDEX('BCA Inputs'!$AY$14:$AY$54,MATCH(I900,'BCA Inputs'!$AW$14:$AW$54,0))*O900+INDEX('BCA Inputs'!$AZ$14:$AZ$54,MATCH(I900,'BCA Inputs'!$AW$14:$AW$54,0))*Q900+INDEX('BCA Inputs'!$BA$14:$BA$54,MATCH(I900,'BCA Inputs'!$AW$14:$AW$54,0))*F900+INDEX('BCA Inputs'!$BB$14:$BB$54,MATCH(I900,'BCA Inputs'!$AW$14:$AW$54,0))*G900)+L900+N900,"")),"")</f>
        <v/>
      </c>
      <c r="U900" s="234" t="str">
        <f t="shared" si="131"/>
        <v/>
      </c>
      <c r="V900" s="234" t="str">
        <f t="shared" si="132"/>
        <v/>
      </c>
      <c r="W900" s="234" t="str">
        <f t="shared" si="133"/>
        <v/>
      </c>
      <c r="Y900" s="235" t="str">
        <f t="shared" si="134"/>
        <v/>
      </c>
      <c r="Z900" s="236" t="str">
        <f>IFERROR(IF($B$3="NYSEG",INDEX('BCA Inputs'!$X$14:$X$54,MATCH(I900,'BCA Inputs'!$M$14:$M$54,0))*P900+INDEX('BCA Inputs'!$Y$14:$Y$54,MATCH(I900,'BCA Inputs'!$M$14:$M$54,0))*O900+INDEX('BCA Inputs'!$Z$14:$Z$54,MATCH(I900,'BCA Inputs'!$M$14:$M$54,0))*Q900+INDEX('BCA Inputs'!$AA$14:$AA$54,MATCH(I900,'BCA Inputs'!$M$14:$M$54,0))*F900+INDEX('BCA Inputs'!$AB$14:$AB$54,MATCH(I900,'BCA Inputs'!$M$14:$M$54,0))*G900,IF($B$3="RG&amp;E",INDEX('BCA Inputs'!$BG$14:$BG$54,MATCH(I900,'BCA Inputs'!$AW$14:$AW$54,0))*P900+INDEX('BCA Inputs'!$BH$14:$BH$54,MATCH(I900,'BCA Inputs'!$AW$14:$AW$54,0))*O900+INDEX('BCA Inputs'!$BI$14:$BI$54,MATCH(I900,'BCA Inputs'!$AW$14:$AW$54,0))*Q900+INDEX('BCA Inputs'!$BJ$14:$BJ$54,MATCH(I900,'BCA Inputs'!$AW$14:$AW$54,0))*F900+INDEX('BCA Inputs'!$BK$14:$BK$54,MATCH(I900,'BCA Inputs'!$AW$14:$AW$54,0))*G900,"")),"")</f>
        <v/>
      </c>
      <c r="AA900" s="237" t="str">
        <f t="shared" si="135"/>
        <v/>
      </c>
      <c r="AC900" s="238" t="str">
        <f>IFERROR((K900+R900)+IF($B$3="NYSEG",INDEX('BCA Inputs'!$AI$14:$AI$54,MATCH(I900,'BCA Inputs'!$M$14:$M$54,0))*P900+INDEX('BCA Inputs'!$AJ$14:$AJ$54,MATCH(I900,'BCA Inputs'!$M$14:$M$54,0))*Q900,IF($B$3="RG&amp;E",INDEX('BCA Inputs'!$BR$14:$BR$54,MATCH(I900,'BCA Inputs'!$AW$14:$AW$54,0))*P900+INDEX('BCA Inputs'!$BS$14:$BS$54,MATCH(I900,'BCA Inputs'!$AW$14:$AW$54,0))*Q900,"")),"")</f>
        <v/>
      </c>
      <c r="AD900" s="181" t="str">
        <f>IFERROR(IF($B$3="NYSEG",INDEX('BCA Inputs'!$AD$14:$AD$54,MATCH(I900,'BCA Inputs'!$M$14:$M$54,0))*P900+INDEX('BCA Inputs'!$AE$14:$AE$54,MATCH(I900,'BCA Inputs'!$M$14:$M$54,0))*O900+INDEX('BCA Inputs'!$AF$14:$AF$54,MATCH(I900,'BCA Inputs'!$M$14:$M$54,0))*Q900+INDEX('BCA Inputs'!$AG$14:$AG$54,MATCH(I900,'BCA Inputs'!$M$14:$M$54,0))*F900+INDEX('BCA Inputs'!$AH$14:$AH$54,MATCH(I900,'BCA Inputs'!$M$14:$M$54,0))*G900,IF($B$3="RG&amp;E",INDEX('BCA Inputs'!$BM$14:$BM$54,MATCH(I900,'BCA Inputs'!$AW$14:$AW$54,0))*P900+INDEX('BCA Inputs'!$BN$14:$BN$54,MATCH(I900,'BCA Inputs'!$AW$14:$AW$54,0))*O900+INDEX('BCA Inputs'!$BO$14:$BO$54,MATCH(I900,'BCA Inputs'!$AW$14:$AW$54,0))*Q900+INDEX('BCA Inputs'!$BP$14:$BP$54,MATCH(I900,'BCA Inputs'!$AW$14:$AW$54,0))*F900+INDEX('BCA Inputs'!$BQ$14:$BQ$54,MATCH(I900,'BCA Inputs'!$AW$14:$AW$54,0))*G900,"")),"")</f>
        <v/>
      </c>
      <c r="AE900" s="237" t="str">
        <f t="shared" si="136"/>
        <v/>
      </c>
      <c r="AF900" s="198">
        <f t="shared" si="138"/>
        <v>0</v>
      </c>
      <c r="AG900" s="239">
        <f t="shared" si="139"/>
        <v>0</v>
      </c>
    </row>
    <row r="901" spans="1:33">
      <c r="A901" s="228"/>
      <c r="B901" s="176"/>
      <c r="C901" s="229"/>
      <c r="D901" s="230"/>
      <c r="E901" s="230"/>
      <c r="F901" s="230"/>
      <c r="G901" s="230"/>
      <c r="H901" s="231"/>
      <c r="I901" s="231"/>
      <c r="J901" s="232"/>
      <c r="K901" s="232"/>
      <c r="L901" s="232"/>
      <c r="M901" s="181">
        <f t="shared" si="137"/>
        <v>0</v>
      </c>
      <c r="N901" s="181">
        <f>IF(H901="",0,H901*I901*'Avoided Water Savings Cost'!$C$16)</f>
        <v>0</v>
      </c>
      <c r="O901" s="545">
        <f>IF(C901="",0,IF($B$3="NYSEG",C901/(1-'Avoided Electric Costs 2020'!$W$21),IF($B$3="RG&amp;E",C901/(1-'Avoided Electric Costs 2020'!$X$21),"")))</f>
        <v>0</v>
      </c>
      <c r="P901" s="546">
        <f>IF(D901="",0,IF($B$3="NYSEG",D901/(1-'Avoided Electric Costs 2020'!$W$21),IF($B$3="RG&amp;E",D901/(1-'Avoided Electric Costs 2020'!$X$21),"")))</f>
        <v>0</v>
      </c>
      <c r="Q901" s="546">
        <f>IF(E901="",0,IF($B$3="NYSEG",E901/(1-'Avoided Natural Gas Costs 2020'!$J$34),IF($B$3="RG&amp;E",E901/(1-'Avoided Natural Gas Costs 2020'!$K$34),"")))</f>
        <v>0</v>
      </c>
      <c r="R901" s="233" t="str">
        <f>IFERROR(IF(P901*'BCA Inputs'!$C$1+Q901*'BCA Inputs'!$C$2+F901*'BCA Inputs'!$C$2+G901*'BCA Inputs'!$C$2=0,"",P901*'BCA Inputs'!$C$1+Q901*'BCA Inputs'!$C$2+F901*'BCA Inputs'!$C$2+G901*'BCA Inputs'!$C$2),"")</f>
        <v/>
      </c>
      <c r="S901" s="181" t="str">
        <f t="shared" si="130"/>
        <v/>
      </c>
      <c r="T901" s="181" t="str">
        <f>IFERROR(IF($B$3="NYSEG",(INDEX('BCA Inputs'!$N$14:$N$54,MATCH(I901,'BCA Inputs'!$M$14:$M$54,0))*P901+INDEX('BCA Inputs'!$O$14:$O$54,MATCH(I901,'BCA Inputs'!$M$14:$M$54,0))*O901+INDEX('BCA Inputs'!P:P,MATCH(I901,'BCA Inputs'!M:M,0))*Q901+INDEX('BCA Inputs'!Q:Q,MATCH(I901,'BCA Inputs'!M:M,0))*F901+INDEX('BCA Inputs'!R:R,MATCH(I901,'BCA Inputs'!M:M,0))*G901)+L901+N901,IF($B$3="RG&amp;E",(INDEX('BCA Inputs'!$AX$14:$AX$54,MATCH(I901,'BCA Inputs'!$AW$14:$AW$54,0))*P901+INDEX('BCA Inputs'!$AY$14:$AY$54,MATCH(I901,'BCA Inputs'!$AW$14:$AW$54,0))*O901+INDEX('BCA Inputs'!$AZ$14:$AZ$54,MATCH(I901,'BCA Inputs'!$AW$14:$AW$54,0))*Q901+INDEX('BCA Inputs'!$BA$14:$BA$54,MATCH(I901,'BCA Inputs'!$AW$14:$AW$54,0))*F901+INDEX('BCA Inputs'!$BB$14:$BB$54,MATCH(I901,'BCA Inputs'!$AW$14:$AW$54,0))*G901)+L901+N901,"")),"")</f>
        <v/>
      </c>
      <c r="U901" s="234" t="str">
        <f t="shared" si="131"/>
        <v/>
      </c>
      <c r="V901" s="234" t="str">
        <f t="shared" si="132"/>
        <v/>
      </c>
      <c r="W901" s="234" t="str">
        <f t="shared" si="133"/>
        <v/>
      </c>
      <c r="Y901" s="235" t="str">
        <f t="shared" si="134"/>
        <v/>
      </c>
      <c r="Z901" s="236" t="str">
        <f>IFERROR(IF($B$3="NYSEG",INDEX('BCA Inputs'!$X$14:$X$54,MATCH(I901,'BCA Inputs'!$M$14:$M$54,0))*P901+INDEX('BCA Inputs'!$Y$14:$Y$54,MATCH(I901,'BCA Inputs'!$M$14:$M$54,0))*O901+INDEX('BCA Inputs'!$Z$14:$Z$54,MATCH(I901,'BCA Inputs'!$M$14:$M$54,0))*Q901+INDEX('BCA Inputs'!$AA$14:$AA$54,MATCH(I901,'BCA Inputs'!$M$14:$M$54,0))*F901+INDEX('BCA Inputs'!$AB$14:$AB$54,MATCH(I901,'BCA Inputs'!$M$14:$M$54,0))*G901,IF($B$3="RG&amp;E",INDEX('BCA Inputs'!$BG$14:$BG$54,MATCH(I901,'BCA Inputs'!$AW$14:$AW$54,0))*P901+INDEX('BCA Inputs'!$BH$14:$BH$54,MATCH(I901,'BCA Inputs'!$AW$14:$AW$54,0))*O901+INDEX('BCA Inputs'!$BI$14:$BI$54,MATCH(I901,'BCA Inputs'!$AW$14:$AW$54,0))*Q901+INDEX('BCA Inputs'!$BJ$14:$BJ$54,MATCH(I901,'BCA Inputs'!$AW$14:$AW$54,0))*F901+INDEX('BCA Inputs'!$BK$14:$BK$54,MATCH(I901,'BCA Inputs'!$AW$14:$AW$54,0))*G901,"")),"")</f>
        <v/>
      </c>
      <c r="AA901" s="237" t="str">
        <f t="shared" si="135"/>
        <v/>
      </c>
      <c r="AC901" s="238" t="str">
        <f>IFERROR((K901+R901)+IF($B$3="NYSEG",INDEX('BCA Inputs'!$AI$14:$AI$54,MATCH(I901,'BCA Inputs'!$M$14:$M$54,0))*P901+INDEX('BCA Inputs'!$AJ$14:$AJ$54,MATCH(I901,'BCA Inputs'!$M$14:$M$54,0))*Q901,IF($B$3="RG&amp;E",INDEX('BCA Inputs'!$BR$14:$BR$54,MATCH(I901,'BCA Inputs'!$AW$14:$AW$54,0))*P901+INDEX('BCA Inputs'!$BS$14:$BS$54,MATCH(I901,'BCA Inputs'!$AW$14:$AW$54,0))*Q901,"")),"")</f>
        <v/>
      </c>
      <c r="AD901" s="181" t="str">
        <f>IFERROR(IF($B$3="NYSEG",INDEX('BCA Inputs'!$AD$14:$AD$54,MATCH(I901,'BCA Inputs'!$M$14:$M$54,0))*P901+INDEX('BCA Inputs'!$AE$14:$AE$54,MATCH(I901,'BCA Inputs'!$M$14:$M$54,0))*O901+INDEX('BCA Inputs'!$AF$14:$AF$54,MATCH(I901,'BCA Inputs'!$M$14:$M$54,0))*Q901+INDEX('BCA Inputs'!$AG$14:$AG$54,MATCH(I901,'BCA Inputs'!$M$14:$M$54,0))*F901+INDEX('BCA Inputs'!$AH$14:$AH$54,MATCH(I901,'BCA Inputs'!$M$14:$M$54,0))*G901,IF($B$3="RG&amp;E",INDEX('BCA Inputs'!$BM$14:$BM$54,MATCH(I901,'BCA Inputs'!$AW$14:$AW$54,0))*P901+INDEX('BCA Inputs'!$BN$14:$BN$54,MATCH(I901,'BCA Inputs'!$AW$14:$AW$54,0))*O901+INDEX('BCA Inputs'!$BO$14:$BO$54,MATCH(I901,'BCA Inputs'!$AW$14:$AW$54,0))*Q901+INDEX('BCA Inputs'!$BP$14:$BP$54,MATCH(I901,'BCA Inputs'!$AW$14:$AW$54,0))*F901+INDEX('BCA Inputs'!$BQ$14:$BQ$54,MATCH(I901,'BCA Inputs'!$AW$14:$AW$54,0))*G901,"")),"")</f>
        <v/>
      </c>
      <c r="AE901" s="237" t="str">
        <f t="shared" si="136"/>
        <v/>
      </c>
      <c r="AF901" s="198">
        <f t="shared" si="138"/>
        <v>0</v>
      </c>
      <c r="AG901" s="239">
        <f t="shared" si="139"/>
        <v>0</v>
      </c>
    </row>
    <row r="902" spans="1:33">
      <c r="A902" s="228"/>
      <c r="B902" s="176"/>
      <c r="C902" s="229"/>
      <c r="D902" s="230"/>
      <c r="E902" s="230"/>
      <c r="F902" s="230"/>
      <c r="G902" s="230"/>
      <c r="H902" s="231"/>
      <c r="I902" s="231"/>
      <c r="J902" s="232"/>
      <c r="K902" s="232"/>
      <c r="L902" s="232"/>
      <c r="M902" s="181">
        <f t="shared" si="137"/>
        <v>0</v>
      </c>
      <c r="N902" s="181">
        <f>IF(H902="",0,H902*I902*'Avoided Water Savings Cost'!$C$16)</f>
        <v>0</v>
      </c>
      <c r="O902" s="545">
        <f>IF(C902="",0,IF($B$3="NYSEG",C902/(1-'Avoided Electric Costs 2020'!$W$21),IF($B$3="RG&amp;E",C902/(1-'Avoided Electric Costs 2020'!$X$21),"")))</f>
        <v>0</v>
      </c>
      <c r="P902" s="546">
        <f>IF(D902="",0,IF($B$3="NYSEG",D902/(1-'Avoided Electric Costs 2020'!$W$21),IF($B$3="RG&amp;E",D902/(1-'Avoided Electric Costs 2020'!$X$21),"")))</f>
        <v>0</v>
      </c>
      <c r="Q902" s="546">
        <f>IF(E902="",0,IF($B$3="NYSEG",E902/(1-'Avoided Natural Gas Costs 2020'!$J$34),IF($B$3="RG&amp;E",E902/(1-'Avoided Natural Gas Costs 2020'!$K$34),"")))</f>
        <v>0</v>
      </c>
      <c r="R902" s="233" t="str">
        <f>IFERROR(IF(P902*'BCA Inputs'!$C$1+Q902*'BCA Inputs'!$C$2+F902*'BCA Inputs'!$C$2+G902*'BCA Inputs'!$C$2=0,"",P902*'BCA Inputs'!$C$1+Q902*'BCA Inputs'!$C$2+F902*'BCA Inputs'!$C$2+G902*'BCA Inputs'!$C$2),"")</f>
        <v/>
      </c>
      <c r="S902" s="181" t="str">
        <f t="shared" si="130"/>
        <v/>
      </c>
      <c r="T902" s="181" t="str">
        <f>IFERROR(IF($B$3="NYSEG",(INDEX('BCA Inputs'!$N$14:$N$54,MATCH(I902,'BCA Inputs'!$M$14:$M$54,0))*P902+INDEX('BCA Inputs'!$O$14:$O$54,MATCH(I902,'BCA Inputs'!$M$14:$M$54,0))*O902+INDEX('BCA Inputs'!P:P,MATCH(I902,'BCA Inputs'!M:M,0))*Q902+INDEX('BCA Inputs'!Q:Q,MATCH(I902,'BCA Inputs'!M:M,0))*F902+INDEX('BCA Inputs'!R:R,MATCH(I902,'BCA Inputs'!M:M,0))*G902)+L902+N902,IF($B$3="RG&amp;E",(INDEX('BCA Inputs'!$AX$14:$AX$54,MATCH(I902,'BCA Inputs'!$AW$14:$AW$54,0))*P902+INDEX('BCA Inputs'!$AY$14:$AY$54,MATCH(I902,'BCA Inputs'!$AW$14:$AW$54,0))*O902+INDEX('BCA Inputs'!$AZ$14:$AZ$54,MATCH(I902,'BCA Inputs'!$AW$14:$AW$54,0))*Q902+INDEX('BCA Inputs'!$BA$14:$BA$54,MATCH(I902,'BCA Inputs'!$AW$14:$AW$54,0))*F902+INDEX('BCA Inputs'!$BB$14:$BB$54,MATCH(I902,'BCA Inputs'!$AW$14:$AW$54,0))*G902)+L902+N902,"")),"")</f>
        <v/>
      </c>
      <c r="U902" s="234" t="str">
        <f t="shared" si="131"/>
        <v/>
      </c>
      <c r="V902" s="234" t="str">
        <f t="shared" si="132"/>
        <v/>
      </c>
      <c r="W902" s="234" t="str">
        <f t="shared" si="133"/>
        <v/>
      </c>
      <c r="Y902" s="235" t="str">
        <f t="shared" si="134"/>
        <v/>
      </c>
      <c r="Z902" s="236" t="str">
        <f>IFERROR(IF($B$3="NYSEG",INDEX('BCA Inputs'!$X$14:$X$54,MATCH(I902,'BCA Inputs'!$M$14:$M$54,0))*P902+INDEX('BCA Inputs'!$Y$14:$Y$54,MATCH(I902,'BCA Inputs'!$M$14:$M$54,0))*O902+INDEX('BCA Inputs'!$Z$14:$Z$54,MATCH(I902,'BCA Inputs'!$M$14:$M$54,0))*Q902+INDEX('BCA Inputs'!$AA$14:$AA$54,MATCH(I902,'BCA Inputs'!$M$14:$M$54,0))*F902+INDEX('BCA Inputs'!$AB$14:$AB$54,MATCH(I902,'BCA Inputs'!$M$14:$M$54,0))*G902,IF($B$3="RG&amp;E",INDEX('BCA Inputs'!$BG$14:$BG$54,MATCH(I902,'BCA Inputs'!$AW$14:$AW$54,0))*P902+INDEX('BCA Inputs'!$BH$14:$BH$54,MATCH(I902,'BCA Inputs'!$AW$14:$AW$54,0))*O902+INDEX('BCA Inputs'!$BI$14:$BI$54,MATCH(I902,'BCA Inputs'!$AW$14:$AW$54,0))*Q902+INDEX('BCA Inputs'!$BJ$14:$BJ$54,MATCH(I902,'BCA Inputs'!$AW$14:$AW$54,0))*F902+INDEX('BCA Inputs'!$BK$14:$BK$54,MATCH(I902,'BCA Inputs'!$AW$14:$AW$54,0))*G902,"")),"")</f>
        <v/>
      </c>
      <c r="AA902" s="237" t="str">
        <f t="shared" si="135"/>
        <v/>
      </c>
      <c r="AC902" s="238" t="str">
        <f>IFERROR((K902+R902)+IF($B$3="NYSEG",INDEX('BCA Inputs'!$AI$14:$AI$54,MATCH(I902,'BCA Inputs'!$M$14:$M$54,0))*P902+INDEX('BCA Inputs'!$AJ$14:$AJ$54,MATCH(I902,'BCA Inputs'!$M$14:$M$54,0))*Q902,IF($B$3="RG&amp;E",INDEX('BCA Inputs'!$BR$14:$BR$54,MATCH(I902,'BCA Inputs'!$AW$14:$AW$54,0))*P902+INDEX('BCA Inputs'!$BS$14:$BS$54,MATCH(I902,'BCA Inputs'!$AW$14:$AW$54,0))*Q902,"")),"")</f>
        <v/>
      </c>
      <c r="AD902" s="181" t="str">
        <f>IFERROR(IF($B$3="NYSEG",INDEX('BCA Inputs'!$AD$14:$AD$54,MATCH(I902,'BCA Inputs'!$M$14:$M$54,0))*P902+INDEX('BCA Inputs'!$AE$14:$AE$54,MATCH(I902,'BCA Inputs'!$M$14:$M$54,0))*O902+INDEX('BCA Inputs'!$AF$14:$AF$54,MATCH(I902,'BCA Inputs'!$M$14:$M$54,0))*Q902+INDEX('BCA Inputs'!$AG$14:$AG$54,MATCH(I902,'BCA Inputs'!$M$14:$M$54,0))*F902+INDEX('BCA Inputs'!$AH$14:$AH$54,MATCH(I902,'BCA Inputs'!$M$14:$M$54,0))*G902,IF($B$3="RG&amp;E",INDEX('BCA Inputs'!$BM$14:$BM$54,MATCH(I902,'BCA Inputs'!$AW$14:$AW$54,0))*P902+INDEX('BCA Inputs'!$BN$14:$BN$54,MATCH(I902,'BCA Inputs'!$AW$14:$AW$54,0))*O902+INDEX('BCA Inputs'!$BO$14:$BO$54,MATCH(I902,'BCA Inputs'!$AW$14:$AW$54,0))*Q902+INDEX('BCA Inputs'!$BP$14:$BP$54,MATCH(I902,'BCA Inputs'!$AW$14:$AW$54,0))*F902+INDEX('BCA Inputs'!$BQ$14:$BQ$54,MATCH(I902,'BCA Inputs'!$AW$14:$AW$54,0))*G902,"")),"")</f>
        <v/>
      </c>
      <c r="AE902" s="237" t="str">
        <f t="shared" si="136"/>
        <v/>
      </c>
      <c r="AF902" s="198">
        <f t="shared" si="138"/>
        <v>0</v>
      </c>
      <c r="AG902" s="239">
        <f t="shared" si="139"/>
        <v>0</v>
      </c>
    </row>
    <row r="903" spans="1:33">
      <c r="A903" s="228"/>
      <c r="B903" s="176"/>
      <c r="C903" s="229"/>
      <c r="D903" s="230"/>
      <c r="E903" s="230"/>
      <c r="F903" s="230"/>
      <c r="G903" s="230"/>
      <c r="H903" s="231"/>
      <c r="I903" s="231"/>
      <c r="J903" s="232"/>
      <c r="K903" s="232"/>
      <c r="L903" s="232"/>
      <c r="M903" s="181">
        <f t="shared" si="137"/>
        <v>0</v>
      </c>
      <c r="N903" s="181">
        <f>IF(H903="",0,H903*I903*'Avoided Water Savings Cost'!$C$16)</f>
        <v>0</v>
      </c>
      <c r="O903" s="545">
        <f>IF(C903="",0,IF($B$3="NYSEG",C903/(1-'Avoided Electric Costs 2020'!$W$21),IF($B$3="RG&amp;E",C903/(1-'Avoided Electric Costs 2020'!$X$21),"")))</f>
        <v>0</v>
      </c>
      <c r="P903" s="546">
        <f>IF(D903="",0,IF($B$3="NYSEG",D903/(1-'Avoided Electric Costs 2020'!$W$21),IF($B$3="RG&amp;E",D903/(1-'Avoided Electric Costs 2020'!$X$21),"")))</f>
        <v>0</v>
      </c>
      <c r="Q903" s="546">
        <f>IF(E903="",0,IF($B$3="NYSEG",E903/(1-'Avoided Natural Gas Costs 2020'!$J$34),IF($B$3="RG&amp;E",E903/(1-'Avoided Natural Gas Costs 2020'!$K$34),"")))</f>
        <v>0</v>
      </c>
      <c r="R903" s="233" t="str">
        <f>IFERROR(IF(P903*'BCA Inputs'!$C$1+Q903*'BCA Inputs'!$C$2+F903*'BCA Inputs'!$C$2+G903*'BCA Inputs'!$C$2=0,"",P903*'BCA Inputs'!$C$1+Q903*'BCA Inputs'!$C$2+F903*'BCA Inputs'!$C$2+G903*'BCA Inputs'!$C$2),"")</f>
        <v/>
      </c>
      <c r="S903" s="181" t="str">
        <f t="shared" si="130"/>
        <v/>
      </c>
      <c r="T903" s="181" t="str">
        <f>IFERROR(IF($B$3="NYSEG",(INDEX('BCA Inputs'!$N$14:$N$54,MATCH(I903,'BCA Inputs'!$M$14:$M$54,0))*P903+INDEX('BCA Inputs'!$O$14:$O$54,MATCH(I903,'BCA Inputs'!$M$14:$M$54,0))*O903+INDEX('BCA Inputs'!P:P,MATCH(I903,'BCA Inputs'!M:M,0))*Q903+INDEX('BCA Inputs'!Q:Q,MATCH(I903,'BCA Inputs'!M:M,0))*F903+INDEX('BCA Inputs'!R:R,MATCH(I903,'BCA Inputs'!M:M,0))*G903)+L903+N903,IF($B$3="RG&amp;E",(INDEX('BCA Inputs'!$AX$14:$AX$54,MATCH(I903,'BCA Inputs'!$AW$14:$AW$54,0))*P903+INDEX('BCA Inputs'!$AY$14:$AY$54,MATCH(I903,'BCA Inputs'!$AW$14:$AW$54,0))*O903+INDEX('BCA Inputs'!$AZ$14:$AZ$54,MATCH(I903,'BCA Inputs'!$AW$14:$AW$54,0))*Q903+INDEX('BCA Inputs'!$BA$14:$BA$54,MATCH(I903,'BCA Inputs'!$AW$14:$AW$54,0))*F903+INDEX('BCA Inputs'!$BB$14:$BB$54,MATCH(I903,'BCA Inputs'!$AW$14:$AW$54,0))*G903)+L903+N903,"")),"")</f>
        <v/>
      </c>
      <c r="U903" s="234" t="str">
        <f t="shared" si="131"/>
        <v/>
      </c>
      <c r="V903" s="234" t="str">
        <f t="shared" si="132"/>
        <v/>
      </c>
      <c r="W903" s="234" t="str">
        <f t="shared" si="133"/>
        <v/>
      </c>
      <c r="Y903" s="235" t="str">
        <f t="shared" si="134"/>
        <v/>
      </c>
      <c r="Z903" s="236" t="str">
        <f>IFERROR(IF($B$3="NYSEG",INDEX('BCA Inputs'!$X$14:$X$54,MATCH(I903,'BCA Inputs'!$M$14:$M$54,0))*P903+INDEX('BCA Inputs'!$Y$14:$Y$54,MATCH(I903,'BCA Inputs'!$M$14:$M$54,0))*O903+INDEX('BCA Inputs'!$Z$14:$Z$54,MATCH(I903,'BCA Inputs'!$M$14:$M$54,0))*Q903+INDEX('BCA Inputs'!$AA$14:$AA$54,MATCH(I903,'BCA Inputs'!$M$14:$M$54,0))*F903+INDEX('BCA Inputs'!$AB$14:$AB$54,MATCH(I903,'BCA Inputs'!$M$14:$M$54,0))*G903,IF($B$3="RG&amp;E",INDEX('BCA Inputs'!$BG$14:$BG$54,MATCH(I903,'BCA Inputs'!$AW$14:$AW$54,0))*P903+INDEX('BCA Inputs'!$BH$14:$BH$54,MATCH(I903,'BCA Inputs'!$AW$14:$AW$54,0))*O903+INDEX('BCA Inputs'!$BI$14:$BI$54,MATCH(I903,'BCA Inputs'!$AW$14:$AW$54,0))*Q903+INDEX('BCA Inputs'!$BJ$14:$BJ$54,MATCH(I903,'BCA Inputs'!$AW$14:$AW$54,0))*F903+INDEX('BCA Inputs'!$BK$14:$BK$54,MATCH(I903,'BCA Inputs'!$AW$14:$AW$54,0))*G903,"")),"")</f>
        <v/>
      </c>
      <c r="AA903" s="237" t="str">
        <f t="shared" si="135"/>
        <v/>
      </c>
      <c r="AC903" s="238" t="str">
        <f>IFERROR((K903+R903)+IF($B$3="NYSEG",INDEX('BCA Inputs'!$AI$14:$AI$54,MATCH(I903,'BCA Inputs'!$M$14:$M$54,0))*P903+INDEX('BCA Inputs'!$AJ$14:$AJ$54,MATCH(I903,'BCA Inputs'!$M$14:$M$54,0))*Q903,IF($B$3="RG&amp;E",INDEX('BCA Inputs'!$BR$14:$BR$54,MATCH(I903,'BCA Inputs'!$AW$14:$AW$54,0))*P903+INDEX('BCA Inputs'!$BS$14:$BS$54,MATCH(I903,'BCA Inputs'!$AW$14:$AW$54,0))*Q903,"")),"")</f>
        <v/>
      </c>
      <c r="AD903" s="181" t="str">
        <f>IFERROR(IF($B$3="NYSEG",INDEX('BCA Inputs'!$AD$14:$AD$54,MATCH(I903,'BCA Inputs'!$M$14:$M$54,0))*P903+INDEX('BCA Inputs'!$AE$14:$AE$54,MATCH(I903,'BCA Inputs'!$M$14:$M$54,0))*O903+INDEX('BCA Inputs'!$AF$14:$AF$54,MATCH(I903,'BCA Inputs'!$M$14:$M$54,0))*Q903+INDEX('BCA Inputs'!$AG$14:$AG$54,MATCH(I903,'BCA Inputs'!$M$14:$M$54,0))*F903+INDEX('BCA Inputs'!$AH$14:$AH$54,MATCH(I903,'BCA Inputs'!$M$14:$M$54,0))*G903,IF($B$3="RG&amp;E",INDEX('BCA Inputs'!$BM$14:$BM$54,MATCH(I903,'BCA Inputs'!$AW$14:$AW$54,0))*P903+INDEX('BCA Inputs'!$BN$14:$BN$54,MATCH(I903,'BCA Inputs'!$AW$14:$AW$54,0))*O903+INDEX('BCA Inputs'!$BO$14:$BO$54,MATCH(I903,'BCA Inputs'!$AW$14:$AW$54,0))*Q903+INDEX('BCA Inputs'!$BP$14:$BP$54,MATCH(I903,'BCA Inputs'!$AW$14:$AW$54,0))*F903+INDEX('BCA Inputs'!$BQ$14:$BQ$54,MATCH(I903,'BCA Inputs'!$AW$14:$AW$54,0))*G903,"")),"")</f>
        <v/>
      </c>
      <c r="AE903" s="237" t="str">
        <f t="shared" si="136"/>
        <v/>
      </c>
      <c r="AF903" s="198">
        <f t="shared" si="138"/>
        <v>0</v>
      </c>
      <c r="AG903" s="239">
        <f t="shared" si="139"/>
        <v>0</v>
      </c>
    </row>
    <row r="904" spans="1:33">
      <c r="A904" s="228"/>
      <c r="B904" s="176"/>
      <c r="C904" s="229"/>
      <c r="D904" s="230"/>
      <c r="E904" s="230"/>
      <c r="F904" s="230"/>
      <c r="G904" s="230"/>
      <c r="H904" s="231"/>
      <c r="I904" s="231"/>
      <c r="J904" s="232"/>
      <c r="K904" s="232"/>
      <c r="L904" s="232"/>
      <c r="M904" s="181">
        <f t="shared" si="137"/>
        <v>0</v>
      </c>
      <c r="N904" s="181">
        <f>IF(H904="",0,H904*I904*'Avoided Water Savings Cost'!$C$16)</f>
        <v>0</v>
      </c>
      <c r="O904" s="545">
        <f>IF(C904="",0,IF($B$3="NYSEG",C904/(1-'Avoided Electric Costs 2020'!$W$21),IF($B$3="RG&amp;E",C904/(1-'Avoided Electric Costs 2020'!$X$21),"")))</f>
        <v>0</v>
      </c>
      <c r="P904" s="546">
        <f>IF(D904="",0,IF($B$3="NYSEG",D904/(1-'Avoided Electric Costs 2020'!$W$21),IF($B$3="RG&amp;E",D904/(1-'Avoided Electric Costs 2020'!$X$21),"")))</f>
        <v>0</v>
      </c>
      <c r="Q904" s="546">
        <f>IF(E904="",0,IF($B$3="NYSEG",E904/(1-'Avoided Natural Gas Costs 2020'!$J$34),IF($B$3="RG&amp;E",E904/(1-'Avoided Natural Gas Costs 2020'!$K$34),"")))</f>
        <v>0</v>
      </c>
      <c r="R904" s="233" t="str">
        <f>IFERROR(IF(P904*'BCA Inputs'!$C$1+Q904*'BCA Inputs'!$C$2+F904*'BCA Inputs'!$C$2+G904*'BCA Inputs'!$C$2=0,"",P904*'BCA Inputs'!$C$1+Q904*'BCA Inputs'!$C$2+F904*'BCA Inputs'!$C$2+G904*'BCA Inputs'!$C$2),"")</f>
        <v/>
      </c>
      <c r="S904" s="181" t="str">
        <f t="shared" si="130"/>
        <v/>
      </c>
      <c r="T904" s="181" t="str">
        <f>IFERROR(IF($B$3="NYSEG",(INDEX('BCA Inputs'!$N$14:$N$54,MATCH(I904,'BCA Inputs'!$M$14:$M$54,0))*P904+INDEX('BCA Inputs'!$O$14:$O$54,MATCH(I904,'BCA Inputs'!$M$14:$M$54,0))*O904+INDEX('BCA Inputs'!P:P,MATCH(I904,'BCA Inputs'!M:M,0))*Q904+INDEX('BCA Inputs'!Q:Q,MATCH(I904,'BCA Inputs'!M:M,0))*F904+INDEX('BCA Inputs'!R:R,MATCH(I904,'BCA Inputs'!M:M,0))*G904)+L904+N904,IF($B$3="RG&amp;E",(INDEX('BCA Inputs'!$AX$14:$AX$54,MATCH(I904,'BCA Inputs'!$AW$14:$AW$54,0))*P904+INDEX('BCA Inputs'!$AY$14:$AY$54,MATCH(I904,'BCA Inputs'!$AW$14:$AW$54,0))*O904+INDEX('BCA Inputs'!$AZ$14:$AZ$54,MATCH(I904,'BCA Inputs'!$AW$14:$AW$54,0))*Q904+INDEX('BCA Inputs'!$BA$14:$BA$54,MATCH(I904,'BCA Inputs'!$AW$14:$AW$54,0))*F904+INDEX('BCA Inputs'!$BB$14:$BB$54,MATCH(I904,'BCA Inputs'!$AW$14:$AW$54,0))*G904)+L904+N904,"")),"")</f>
        <v/>
      </c>
      <c r="U904" s="234" t="str">
        <f t="shared" si="131"/>
        <v/>
      </c>
      <c r="V904" s="234" t="str">
        <f t="shared" si="132"/>
        <v/>
      </c>
      <c r="W904" s="234" t="str">
        <f t="shared" si="133"/>
        <v/>
      </c>
      <c r="Y904" s="235" t="str">
        <f t="shared" si="134"/>
        <v/>
      </c>
      <c r="Z904" s="236" t="str">
        <f>IFERROR(IF($B$3="NYSEG",INDEX('BCA Inputs'!$X$14:$X$54,MATCH(I904,'BCA Inputs'!$M$14:$M$54,0))*P904+INDEX('BCA Inputs'!$Y$14:$Y$54,MATCH(I904,'BCA Inputs'!$M$14:$M$54,0))*O904+INDEX('BCA Inputs'!$Z$14:$Z$54,MATCH(I904,'BCA Inputs'!$M$14:$M$54,0))*Q904+INDEX('BCA Inputs'!$AA$14:$AA$54,MATCH(I904,'BCA Inputs'!$M$14:$M$54,0))*F904+INDEX('BCA Inputs'!$AB$14:$AB$54,MATCH(I904,'BCA Inputs'!$M$14:$M$54,0))*G904,IF($B$3="RG&amp;E",INDEX('BCA Inputs'!$BG$14:$BG$54,MATCH(I904,'BCA Inputs'!$AW$14:$AW$54,0))*P904+INDEX('BCA Inputs'!$BH$14:$BH$54,MATCH(I904,'BCA Inputs'!$AW$14:$AW$54,0))*O904+INDEX('BCA Inputs'!$BI$14:$BI$54,MATCH(I904,'BCA Inputs'!$AW$14:$AW$54,0))*Q904+INDEX('BCA Inputs'!$BJ$14:$BJ$54,MATCH(I904,'BCA Inputs'!$AW$14:$AW$54,0))*F904+INDEX('BCA Inputs'!$BK$14:$BK$54,MATCH(I904,'BCA Inputs'!$AW$14:$AW$54,0))*G904,"")),"")</f>
        <v/>
      </c>
      <c r="AA904" s="237" t="str">
        <f t="shared" si="135"/>
        <v/>
      </c>
      <c r="AC904" s="238" t="str">
        <f>IFERROR((K904+R904)+IF($B$3="NYSEG",INDEX('BCA Inputs'!$AI$14:$AI$54,MATCH(I904,'BCA Inputs'!$M$14:$M$54,0))*P904+INDEX('BCA Inputs'!$AJ$14:$AJ$54,MATCH(I904,'BCA Inputs'!$M$14:$M$54,0))*Q904,IF($B$3="RG&amp;E",INDEX('BCA Inputs'!$BR$14:$BR$54,MATCH(I904,'BCA Inputs'!$AW$14:$AW$54,0))*P904+INDEX('BCA Inputs'!$BS$14:$BS$54,MATCH(I904,'BCA Inputs'!$AW$14:$AW$54,0))*Q904,"")),"")</f>
        <v/>
      </c>
      <c r="AD904" s="181" t="str">
        <f>IFERROR(IF($B$3="NYSEG",INDEX('BCA Inputs'!$AD$14:$AD$54,MATCH(I904,'BCA Inputs'!$M$14:$M$54,0))*P904+INDEX('BCA Inputs'!$AE$14:$AE$54,MATCH(I904,'BCA Inputs'!$M$14:$M$54,0))*O904+INDEX('BCA Inputs'!$AF$14:$AF$54,MATCH(I904,'BCA Inputs'!$M$14:$M$54,0))*Q904+INDEX('BCA Inputs'!$AG$14:$AG$54,MATCH(I904,'BCA Inputs'!$M$14:$M$54,0))*F904+INDEX('BCA Inputs'!$AH$14:$AH$54,MATCH(I904,'BCA Inputs'!$M$14:$M$54,0))*G904,IF($B$3="RG&amp;E",INDEX('BCA Inputs'!$BM$14:$BM$54,MATCH(I904,'BCA Inputs'!$AW$14:$AW$54,0))*P904+INDEX('BCA Inputs'!$BN$14:$BN$54,MATCH(I904,'BCA Inputs'!$AW$14:$AW$54,0))*O904+INDEX('BCA Inputs'!$BO$14:$BO$54,MATCH(I904,'BCA Inputs'!$AW$14:$AW$54,0))*Q904+INDEX('BCA Inputs'!$BP$14:$BP$54,MATCH(I904,'BCA Inputs'!$AW$14:$AW$54,0))*F904+INDEX('BCA Inputs'!$BQ$14:$BQ$54,MATCH(I904,'BCA Inputs'!$AW$14:$AW$54,0))*G904,"")),"")</f>
        <v/>
      </c>
      <c r="AE904" s="237" t="str">
        <f t="shared" si="136"/>
        <v/>
      </c>
      <c r="AF904" s="198">
        <f t="shared" si="138"/>
        <v>0</v>
      </c>
      <c r="AG904" s="239">
        <f t="shared" si="139"/>
        <v>0</v>
      </c>
    </row>
    <row r="905" spans="1:33">
      <c r="A905" s="228"/>
      <c r="B905" s="176"/>
      <c r="C905" s="229"/>
      <c r="D905" s="230"/>
      <c r="E905" s="230"/>
      <c r="F905" s="230"/>
      <c r="G905" s="230"/>
      <c r="H905" s="231"/>
      <c r="I905" s="231"/>
      <c r="J905" s="232"/>
      <c r="K905" s="232"/>
      <c r="L905" s="232"/>
      <c r="M905" s="181">
        <f t="shared" si="137"/>
        <v>0</v>
      </c>
      <c r="N905" s="181">
        <f>IF(H905="",0,H905*I905*'Avoided Water Savings Cost'!$C$16)</f>
        <v>0</v>
      </c>
      <c r="O905" s="545">
        <f>IF(C905="",0,IF($B$3="NYSEG",C905/(1-'Avoided Electric Costs 2020'!$W$21),IF($B$3="RG&amp;E",C905/(1-'Avoided Electric Costs 2020'!$X$21),"")))</f>
        <v>0</v>
      </c>
      <c r="P905" s="546">
        <f>IF(D905="",0,IF($B$3="NYSEG",D905/(1-'Avoided Electric Costs 2020'!$W$21),IF($B$3="RG&amp;E",D905/(1-'Avoided Electric Costs 2020'!$X$21),"")))</f>
        <v>0</v>
      </c>
      <c r="Q905" s="546">
        <f>IF(E905="",0,IF($B$3="NYSEG",E905/(1-'Avoided Natural Gas Costs 2020'!$J$34),IF($B$3="RG&amp;E",E905/(1-'Avoided Natural Gas Costs 2020'!$K$34),"")))</f>
        <v>0</v>
      </c>
      <c r="R905" s="233" t="str">
        <f>IFERROR(IF(P905*'BCA Inputs'!$C$1+Q905*'BCA Inputs'!$C$2+F905*'BCA Inputs'!$C$2+G905*'BCA Inputs'!$C$2=0,"",P905*'BCA Inputs'!$C$1+Q905*'BCA Inputs'!$C$2+F905*'BCA Inputs'!$C$2+G905*'BCA Inputs'!$C$2),"")</f>
        <v/>
      </c>
      <c r="S905" s="181" t="str">
        <f t="shared" si="130"/>
        <v/>
      </c>
      <c r="T905" s="181" t="str">
        <f>IFERROR(IF($B$3="NYSEG",(INDEX('BCA Inputs'!$N$14:$N$54,MATCH(I905,'BCA Inputs'!$M$14:$M$54,0))*P905+INDEX('BCA Inputs'!$O$14:$O$54,MATCH(I905,'BCA Inputs'!$M$14:$M$54,0))*O905+INDEX('BCA Inputs'!P:P,MATCH(I905,'BCA Inputs'!M:M,0))*Q905+INDEX('BCA Inputs'!Q:Q,MATCH(I905,'BCA Inputs'!M:M,0))*F905+INDEX('BCA Inputs'!R:R,MATCH(I905,'BCA Inputs'!M:M,0))*G905)+L905+N905,IF($B$3="RG&amp;E",(INDEX('BCA Inputs'!$AX$14:$AX$54,MATCH(I905,'BCA Inputs'!$AW$14:$AW$54,0))*P905+INDEX('BCA Inputs'!$AY$14:$AY$54,MATCH(I905,'BCA Inputs'!$AW$14:$AW$54,0))*O905+INDEX('BCA Inputs'!$AZ$14:$AZ$54,MATCH(I905,'BCA Inputs'!$AW$14:$AW$54,0))*Q905+INDEX('BCA Inputs'!$BA$14:$BA$54,MATCH(I905,'BCA Inputs'!$AW$14:$AW$54,0))*F905+INDEX('BCA Inputs'!$BB$14:$BB$54,MATCH(I905,'BCA Inputs'!$AW$14:$AW$54,0))*G905)+L905+N905,"")),"")</f>
        <v/>
      </c>
      <c r="U905" s="234" t="str">
        <f t="shared" si="131"/>
        <v/>
      </c>
      <c r="V905" s="234" t="str">
        <f t="shared" si="132"/>
        <v/>
      </c>
      <c r="W905" s="234" t="str">
        <f t="shared" si="133"/>
        <v/>
      </c>
      <c r="Y905" s="235" t="str">
        <f t="shared" si="134"/>
        <v/>
      </c>
      <c r="Z905" s="236" t="str">
        <f>IFERROR(IF($B$3="NYSEG",INDEX('BCA Inputs'!$X$14:$X$54,MATCH(I905,'BCA Inputs'!$M$14:$M$54,0))*P905+INDEX('BCA Inputs'!$Y$14:$Y$54,MATCH(I905,'BCA Inputs'!$M$14:$M$54,0))*O905+INDEX('BCA Inputs'!$Z$14:$Z$54,MATCH(I905,'BCA Inputs'!$M$14:$M$54,0))*Q905+INDEX('BCA Inputs'!$AA$14:$AA$54,MATCH(I905,'BCA Inputs'!$M$14:$M$54,0))*F905+INDEX('BCA Inputs'!$AB$14:$AB$54,MATCH(I905,'BCA Inputs'!$M$14:$M$54,0))*G905,IF($B$3="RG&amp;E",INDEX('BCA Inputs'!$BG$14:$BG$54,MATCH(I905,'BCA Inputs'!$AW$14:$AW$54,0))*P905+INDEX('BCA Inputs'!$BH$14:$BH$54,MATCH(I905,'BCA Inputs'!$AW$14:$AW$54,0))*O905+INDEX('BCA Inputs'!$BI$14:$BI$54,MATCH(I905,'BCA Inputs'!$AW$14:$AW$54,0))*Q905+INDEX('BCA Inputs'!$BJ$14:$BJ$54,MATCH(I905,'BCA Inputs'!$AW$14:$AW$54,0))*F905+INDEX('BCA Inputs'!$BK$14:$BK$54,MATCH(I905,'BCA Inputs'!$AW$14:$AW$54,0))*G905,"")),"")</f>
        <v/>
      </c>
      <c r="AA905" s="237" t="str">
        <f t="shared" si="135"/>
        <v/>
      </c>
      <c r="AC905" s="238" t="str">
        <f>IFERROR((K905+R905)+IF($B$3="NYSEG",INDEX('BCA Inputs'!$AI$14:$AI$54,MATCH(I905,'BCA Inputs'!$M$14:$M$54,0))*P905+INDEX('BCA Inputs'!$AJ$14:$AJ$54,MATCH(I905,'BCA Inputs'!$M$14:$M$54,0))*Q905,IF($B$3="RG&amp;E",INDEX('BCA Inputs'!$BR$14:$BR$54,MATCH(I905,'BCA Inputs'!$AW$14:$AW$54,0))*P905+INDEX('BCA Inputs'!$BS$14:$BS$54,MATCH(I905,'BCA Inputs'!$AW$14:$AW$54,0))*Q905,"")),"")</f>
        <v/>
      </c>
      <c r="AD905" s="181" t="str">
        <f>IFERROR(IF($B$3="NYSEG",INDEX('BCA Inputs'!$AD$14:$AD$54,MATCH(I905,'BCA Inputs'!$M$14:$M$54,0))*P905+INDEX('BCA Inputs'!$AE$14:$AE$54,MATCH(I905,'BCA Inputs'!$M$14:$M$54,0))*O905+INDEX('BCA Inputs'!$AF$14:$AF$54,MATCH(I905,'BCA Inputs'!$M$14:$M$54,0))*Q905+INDEX('BCA Inputs'!$AG$14:$AG$54,MATCH(I905,'BCA Inputs'!$M$14:$M$54,0))*F905+INDEX('BCA Inputs'!$AH$14:$AH$54,MATCH(I905,'BCA Inputs'!$M$14:$M$54,0))*G905,IF($B$3="RG&amp;E",INDEX('BCA Inputs'!$BM$14:$BM$54,MATCH(I905,'BCA Inputs'!$AW$14:$AW$54,0))*P905+INDEX('BCA Inputs'!$BN$14:$BN$54,MATCH(I905,'BCA Inputs'!$AW$14:$AW$54,0))*O905+INDEX('BCA Inputs'!$BO$14:$BO$54,MATCH(I905,'BCA Inputs'!$AW$14:$AW$54,0))*Q905+INDEX('BCA Inputs'!$BP$14:$BP$54,MATCH(I905,'BCA Inputs'!$AW$14:$AW$54,0))*F905+INDEX('BCA Inputs'!$BQ$14:$BQ$54,MATCH(I905,'BCA Inputs'!$AW$14:$AW$54,0))*G905,"")),"")</f>
        <v/>
      </c>
      <c r="AE905" s="237" t="str">
        <f t="shared" si="136"/>
        <v/>
      </c>
      <c r="AF905" s="198">
        <f t="shared" si="138"/>
        <v>0</v>
      </c>
      <c r="AG905" s="239">
        <f t="shared" si="139"/>
        <v>0</v>
      </c>
    </row>
    <row r="906" spans="1:33">
      <c r="A906" s="228"/>
      <c r="B906" s="176"/>
      <c r="C906" s="229"/>
      <c r="D906" s="230"/>
      <c r="E906" s="230"/>
      <c r="F906" s="230"/>
      <c r="G906" s="230"/>
      <c r="H906" s="231"/>
      <c r="I906" s="231"/>
      <c r="J906" s="232"/>
      <c r="K906" s="232"/>
      <c r="L906" s="232"/>
      <c r="M906" s="181">
        <f t="shared" si="137"/>
        <v>0</v>
      </c>
      <c r="N906" s="181">
        <f>IF(H906="",0,H906*I906*'Avoided Water Savings Cost'!$C$16)</f>
        <v>0</v>
      </c>
      <c r="O906" s="545">
        <f>IF(C906="",0,IF($B$3="NYSEG",C906/(1-'Avoided Electric Costs 2020'!$W$21),IF($B$3="RG&amp;E",C906/(1-'Avoided Electric Costs 2020'!$X$21),"")))</f>
        <v>0</v>
      </c>
      <c r="P906" s="546">
        <f>IF(D906="",0,IF($B$3="NYSEG",D906/(1-'Avoided Electric Costs 2020'!$W$21),IF($B$3="RG&amp;E",D906/(1-'Avoided Electric Costs 2020'!$X$21),"")))</f>
        <v>0</v>
      </c>
      <c r="Q906" s="546">
        <f>IF(E906="",0,IF($B$3="NYSEG",E906/(1-'Avoided Natural Gas Costs 2020'!$J$34),IF($B$3="RG&amp;E",E906/(1-'Avoided Natural Gas Costs 2020'!$K$34),"")))</f>
        <v>0</v>
      </c>
      <c r="R906" s="233" t="str">
        <f>IFERROR(IF(P906*'BCA Inputs'!$C$1+Q906*'BCA Inputs'!$C$2+F906*'BCA Inputs'!$C$2+G906*'BCA Inputs'!$C$2=0,"",P906*'BCA Inputs'!$C$1+Q906*'BCA Inputs'!$C$2+F906*'BCA Inputs'!$C$2+G906*'BCA Inputs'!$C$2),"")</f>
        <v/>
      </c>
      <c r="S906" s="181" t="str">
        <f t="shared" si="130"/>
        <v/>
      </c>
      <c r="T906" s="181" t="str">
        <f>IFERROR(IF($B$3="NYSEG",(INDEX('BCA Inputs'!$N$14:$N$54,MATCH(I906,'BCA Inputs'!$M$14:$M$54,0))*P906+INDEX('BCA Inputs'!$O$14:$O$54,MATCH(I906,'BCA Inputs'!$M$14:$M$54,0))*O906+INDEX('BCA Inputs'!P:P,MATCH(I906,'BCA Inputs'!M:M,0))*Q906+INDEX('BCA Inputs'!Q:Q,MATCH(I906,'BCA Inputs'!M:M,0))*F906+INDEX('BCA Inputs'!R:R,MATCH(I906,'BCA Inputs'!M:M,0))*G906)+L906+N906,IF($B$3="RG&amp;E",(INDEX('BCA Inputs'!$AX$14:$AX$54,MATCH(I906,'BCA Inputs'!$AW$14:$AW$54,0))*P906+INDEX('BCA Inputs'!$AY$14:$AY$54,MATCH(I906,'BCA Inputs'!$AW$14:$AW$54,0))*O906+INDEX('BCA Inputs'!$AZ$14:$AZ$54,MATCH(I906,'BCA Inputs'!$AW$14:$AW$54,0))*Q906+INDEX('BCA Inputs'!$BA$14:$BA$54,MATCH(I906,'BCA Inputs'!$AW$14:$AW$54,0))*F906+INDEX('BCA Inputs'!$BB$14:$BB$54,MATCH(I906,'BCA Inputs'!$AW$14:$AW$54,0))*G906)+L906+N906,"")),"")</f>
        <v/>
      </c>
      <c r="U906" s="234" t="str">
        <f t="shared" si="131"/>
        <v/>
      </c>
      <c r="V906" s="234" t="str">
        <f t="shared" si="132"/>
        <v/>
      </c>
      <c r="W906" s="234" t="str">
        <f t="shared" si="133"/>
        <v/>
      </c>
      <c r="Y906" s="235" t="str">
        <f t="shared" si="134"/>
        <v/>
      </c>
      <c r="Z906" s="236" t="str">
        <f>IFERROR(IF($B$3="NYSEG",INDEX('BCA Inputs'!$X$14:$X$54,MATCH(I906,'BCA Inputs'!$M$14:$M$54,0))*P906+INDEX('BCA Inputs'!$Y$14:$Y$54,MATCH(I906,'BCA Inputs'!$M$14:$M$54,0))*O906+INDEX('BCA Inputs'!$Z$14:$Z$54,MATCH(I906,'BCA Inputs'!$M$14:$M$54,0))*Q906+INDEX('BCA Inputs'!$AA$14:$AA$54,MATCH(I906,'BCA Inputs'!$M$14:$M$54,0))*F906+INDEX('BCA Inputs'!$AB$14:$AB$54,MATCH(I906,'BCA Inputs'!$M$14:$M$54,0))*G906,IF($B$3="RG&amp;E",INDEX('BCA Inputs'!$BG$14:$BG$54,MATCH(I906,'BCA Inputs'!$AW$14:$AW$54,0))*P906+INDEX('BCA Inputs'!$BH$14:$BH$54,MATCH(I906,'BCA Inputs'!$AW$14:$AW$54,0))*O906+INDEX('BCA Inputs'!$BI$14:$BI$54,MATCH(I906,'BCA Inputs'!$AW$14:$AW$54,0))*Q906+INDEX('BCA Inputs'!$BJ$14:$BJ$54,MATCH(I906,'BCA Inputs'!$AW$14:$AW$54,0))*F906+INDEX('BCA Inputs'!$BK$14:$BK$54,MATCH(I906,'BCA Inputs'!$AW$14:$AW$54,0))*G906,"")),"")</f>
        <v/>
      </c>
      <c r="AA906" s="237" t="str">
        <f t="shared" si="135"/>
        <v/>
      </c>
      <c r="AC906" s="238" t="str">
        <f>IFERROR((K906+R906)+IF($B$3="NYSEG",INDEX('BCA Inputs'!$AI$14:$AI$54,MATCH(I906,'BCA Inputs'!$M$14:$M$54,0))*P906+INDEX('BCA Inputs'!$AJ$14:$AJ$54,MATCH(I906,'BCA Inputs'!$M$14:$M$54,0))*Q906,IF($B$3="RG&amp;E",INDEX('BCA Inputs'!$BR$14:$BR$54,MATCH(I906,'BCA Inputs'!$AW$14:$AW$54,0))*P906+INDEX('BCA Inputs'!$BS$14:$BS$54,MATCH(I906,'BCA Inputs'!$AW$14:$AW$54,0))*Q906,"")),"")</f>
        <v/>
      </c>
      <c r="AD906" s="181" t="str">
        <f>IFERROR(IF($B$3="NYSEG",INDEX('BCA Inputs'!$AD$14:$AD$54,MATCH(I906,'BCA Inputs'!$M$14:$M$54,0))*P906+INDEX('BCA Inputs'!$AE$14:$AE$54,MATCH(I906,'BCA Inputs'!$M$14:$M$54,0))*O906+INDEX('BCA Inputs'!$AF$14:$AF$54,MATCH(I906,'BCA Inputs'!$M$14:$M$54,0))*Q906+INDEX('BCA Inputs'!$AG$14:$AG$54,MATCH(I906,'BCA Inputs'!$M$14:$M$54,0))*F906+INDEX('BCA Inputs'!$AH$14:$AH$54,MATCH(I906,'BCA Inputs'!$M$14:$M$54,0))*G906,IF($B$3="RG&amp;E",INDEX('BCA Inputs'!$BM$14:$BM$54,MATCH(I906,'BCA Inputs'!$AW$14:$AW$54,0))*P906+INDEX('BCA Inputs'!$BN$14:$BN$54,MATCH(I906,'BCA Inputs'!$AW$14:$AW$54,0))*O906+INDEX('BCA Inputs'!$BO$14:$BO$54,MATCH(I906,'BCA Inputs'!$AW$14:$AW$54,0))*Q906+INDEX('BCA Inputs'!$BP$14:$BP$54,MATCH(I906,'BCA Inputs'!$AW$14:$AW$54,0))*F906+INDEX('BCA Inputs'!$BQ$14:$BQ$54,MATCH(I906,'BCA Inputs'!$AW$14:$AW$54,0))*G906,"")),"")</f>
        <v/>
      </c>
      <c r="AE906" s="237" t="str">
        <f t="shared" si="136"/>
        <v/>
      </c>
      <c r="AF906" s="198">
        <f t="shared" si="138"/>
        <v>0</v>
      </c>
      <c r="AG906" s="239">
        <f t="shared" si="139"/>
        <v>0</v>
      </c>
    </row>
    <row r="907" spans="1:33">
      <c r="A907" s="228"/>
      <c r="B907" s="176"/>
      <c r="C907" s="229"/>
      <c r="D907" s="230"/>
      <c r="E907" s="230"/>
      <c r="F907" s="230"/>
      <c r="G907" s="230"/>
      <c r="H907" s="231"/>
      <c r="I907" s="231"/>
      <c r="J907" s="232"/>
      <c r="K907" s="232"/>
      <c r="L907" s="232"/>
      <c r="M907" s="181">
        <f t="shared" si="137"/>
        <v>0</v>
      </c>
      <c r="N907" s="181">
        <f>IF(H907="",0,H907*I907*'Avoided Water Savings Cost'!$C$16)</f>
        <v>0</v>
      </c>
      <c r="O907" s="545">
        <f>IF(C907="",0,IF($B$3="NYSEG",C907/(1-'Avoided Electric Costs 2020'!$W$21),IF($B$3="RG&amp;E",C907/(1-'Avoided Electric Costs 2020'!$X$21),"")))</f>
        <v>0</v>
      </c>
      <c r="P907" s="546">
        <f>IF(D907="",0,IF($B$3="NYSEG",D907/(1-'Avoided Electric Costs 2020'!$W$21),IF($B$3="RG&amp;E",D907/(1-'Avoided Electric Costs 2020'!$X$21),"")))</f>
        <v>0</v>
      </c>
      <c r="Q907" s="546">
        <f>IF(E907="",0,IF($B$3="NYSEG",E907/(1-'Avoided Natural Gas Costs 2020'!$J$34),IF($B$3="RG&amp;E",E907/(1-'Avoided Natural Gas Costs 2020'!$K$34),"")))</f>
        <v>0</v>
      </c>
      <c r="R907" s="233" t="str">
        <f>IFERROR(IF(P907*'BCA Inputs'!$C$1+Q907*'BCA Inputs'!$C$2+F907*'BCA Inputs'!$C$2+G907*'BCA Inputs'!$C$2=0,"",P907*'BCA Inputs'!$C$1+Q907*'BCA Inputs'!$C$2+F907*'BCA Inputs'!$C$2+G907*'BCA Inputs'!$C$2),"")</f>
        <v/>
      </c>
      <c r="S907" s="181" t="str">
        <f t="shared" si="130"/>
        <v/>
      </c>
      <c r="T907" s="181" t="str">
        <f>IFERROR(IF($B$3="NYSEG",(INDEX('BCA Inputs'!$N$14:$N$54,MATCH(I907,'BCA Inputs'!$M$14:$M$54,0))*P907+INDEX('BCA Inputs'!$O$14:$O$54,MATCH(I907,'BCA Inputs'!$M$14:$M$54,0))*O907+INDEX('BCA Inputs'!P:P,MATCH(I907,'BCA Inputs'!M:M,0))*Q907+INDEX('BCA Inputs'!Q:Q,MATCH(I907,'BCA Inputs'!M:M,0))*F907+INDEX('BCA Inputs'!R:R,MATCH(I907,'BCA Inputs'!M:M,0))*G907)+L907+N907,IF($B$3="RG&amp;E",(INDEX('BCA Inputs'!$AX$14:$AX$54,MATCH(I907,'BCA Inputs'!$AW$14:$AW$54,0))*P907+INDEX('BCA Inputs'!$AY$14:$AY$54,MATCH(I907,'BCA Inputs'!$AW$14:$AW$54,0))*O907+INDEX('BCA Inputs'!$AZ$14:$AZ$54,MATCH(I907,'BCA Inputs'!$AW$14:$AW$54,0))*Q907+INDEX('BCA Inputs'!$BA$14:$BA$54,MATCH(I907,'BCA Inputs'!$AW$14:$AW$54,0))*F907+INDEX('BCA Inputs'!$BB$14:$BB$54,MATCH(I907,'BCA Inputs'!$AW$14:$AW$54,0))*G907)+L907+N907,"")),"")</f>
        <v/>
      </c>
      <c r="U907" s="234" t="str">
        <f t="shared" si="131"/>
        <v/>
      </c>
      <c r="V907" s="234" t="str">
        <f t="shared" si="132"/>
        <v/>
      </c>
      <c r="W907" s="234" t="str">
        <f t="shared" si="133"/>
        <v/>
      </c>
      <c r="Y907" s="235" t="str">
        <f t="shared" si="134"/>
        <v/>
      </c>
      <c r="Z907" s="236" t="str">
        <f>IFERROR(IF($B$3="NYSEG",INDEX('BCA Inputs'!$X$14:$X$54,MATCH(I907,'BCA Inputs'!$M$14:$M$54,0))*P907+INDEX('BCA Inputs'!$Y$14:$Y$54,MATCH(I907,'BCA Inputs'!$M$14:$M$54,0))*O907+INDEX('BCA Inputs'!$Z$14:$Z$54,MATCH(I907,'BCA Inputs'!$M$14:$M$54,0))*Q907+INDEX('BCA Inputs'!$AA$14:$AA$54,MATCH(I907,'BCA Inputs'!$M$14:$M$54,0))*F907+INDEX('BCA Inputs'!$AB$14:$AB$54,MATCH(I907,'BCA Inputs'!$M$14:$M$54,0))*G907,IF($B$3="RG&amp;E",INDEX('BCA Inputs'!$BG$14:$BG$54,MATCH(I907,'BCA Inputs'!$AW$14:$AW$54,0))*P907+INDEX('BCA Inputs'!$BH$14:$BH$54,MATCH(I907,'BCA Inputs'!$AW$14:$AW$54,0))*O907+INDEX('BCA Inputs'!$BI$14:$BI$54,MATCH(I907,'BCA Inputs'!$AW$14:$AW$54,0))*Q907+INDEX('BCA Inputs'!$BJ$14:$BJ$54,MATCH(I907,'BCA Inputs'!$AW$14:$AW$54,0))*F907+INDEX('BCA Inputs'!$BK$14:$BK$54,MATCH(I907,'BCA Inputs'!$AW$14:$AW$54,0))*G907,"")),"")</f>
        <v/>
      </c>
      <c r="AA907" s="237" t="str">
        <f t="shared" si="135"/>
        <v/>
      </c>
      <c r="AC907" s="238" t="str">
        <f>IFERROR((K907+R907)+IF($B$3="NYSEG",INDEX('BCA Inputs'!$AI$14:$AI$54,MATCH(I907,'BCA Inputs'!$M$14:$M$54,0))*P907+INDEX('BCA Inputs'!$AJ$14:$AJ$54,MATCH(I907,'BCA Inputs'!$M$14:$M$54,0))*Q907,IF($B$3="RG&amp;E",INDEX('BCA Inputs'!$BR$14:$BR$54,MATCH(I907,'BCA Inputs'!$AW$14:$AW$54,0))*P907+INDEX('BCA Inputs'!$BS$14:$BS$54,MATCH(I907,'BCA Inputs'!$AW$14:$AW$54,0))*Q907,"")),"")</f>
        <v/>
      </c>
      <c r="AD907" s="181" t="str">
        <f>IFERROR(IF($B$3="NYSEG",INDEX('BCA Inputs'!$AD$14:$AD$54,MATCH(I907,'BCA Inputs'!$M$14:$M$54,0))*P907+INDEX('BCA Inputs'!$AE$14:$AE$54,MATCH(I907,'BCA Inputs'!$M$14:$M$54,0))*O907+INDEX('BCA Inputs'!$AF$14:$AF$54,MATCH(I907,'BCA Inputs'!$M$14:$M$54,0))*Q907+INDEX('BCA Inputs'!$AG$14:$AG$54,MATCH(I907,'BCA Inputs'!$M$14:$M$54,0))*F907+INDEX('BCA Inputs'!$AH$14:$AH$54,MATCH(I907,'BCA Inputs'!$M$14:$M$54,0))*G907,IF($B$3="RG&amp;E",INDEX('BCA Inputs'!$BM$14:$BM$54,MATCH(I907,'BCA Inputs'!$AW$14:$AW$54,0))*P907+INDEX('BCA Inputs'!$BN$14:$BN$54,MATCH(I907,'BCA Inputs'!$AW$14:$AW$54,0))*O907+INDEX('BCA Inputs'!$BO$14:$BO$54,MATCH(I907,'BCA Inputs'!$AW$14:$AW$54,0))*Q907+INDEX('BCA Inputs'!$BP$14:$BP$54,MATCH(I907,'BCA Inputs'!$AW$14:$AW$54,0))*F907+INDEX('BCA Inputs'!$BQ$14:$BQ$54,MATCH(I907,'BCA Inputs'!$AW$14:$AW$54,0))*G907,"")),"")</f>
        <v/>
      </c>
      <c r="AE907" s="237" t="str">
        <f t="shared" si="136"/>
        <v/>
      </c>
      <c r="AF907" s="198">
        <f t="shared" si="138"/>
        <v>0</v>
      </c>
      <c r="AG907" s="239">
        <f t="shared" si="139"/>
        <v>0</v>
      </c>
    </row>
    <row r="908" spans="1:33">
      <c r="A908" s="228"/>
      <c r="B908" s="176"/>
      <c r="C908" s="229"/>
      <c r="D908" s="230"/>
      <c r="E908" s="230"/>
      <c r="F908" s="230"/>
      <c r="G908" s="230"/>
      <c r="H908" s="231"/>
      <c r="I908" s="231"/>
      <c r="J908" s="232"/>
      <c r="K908" s="232"/>
      <c r="L908" s="232"/>
      <c r="M908" s="181">
        <f t="shared" si="137"/>
        <v>0</v>
      </c>
      <c r="N908" s="181">
        <f>IF(H908="",0,H908*I908*'Avoided Water Savings Cost'!$C$16)</f>
        <v>0</v>
      </c>
      <c r="O908" s="545">
        <f>IF(C908="",0,IF($B$3="NYSEG",C908/(1-'Avoided Electric Costs 2020'!$W$21),IF($B$3="RG&amp;E",C908/(1-'Avoided Electric Costs 2020'!$X$21),"")))</f>
        <v>0</v>
      </c>
      <c r="P908" s="546">
        <f>IF(D908="",0,IF($B$3="NYSEG",D908/(1-'Avoided Electric Costs 2020'!$W$21),IF($B$3="RG&amp;E",D908/(1-'Avoided Electric Costs 2020'!$X$21),"")))</f>
        <v>0</v>
      </c>
      <c r="Q908" s="546">
        <f>IF(E908="",0,IF($B$3="NYSEG",E908/(1-'Avoided Natural Gas Costs 2020'!$J$34),IF($B$3="RG&amp;E",E908/(1-'Avoided Natural Gas Costs 2020'!$K$34),"")))</f>
        <v>0</v>
      </c>
      <c r="R908" s="233" t="str">
        <f>IFERROR(IF(P908*'BCA Inputs'!$C$1+Q908*'BCA Inputs'!$C$2+F908*'BCA Inputs'!$C$2+G908*'BCA Inputs'!$C$2=0,"",P908*'BCA Inputs'!$C$1+Q908*'BCA Inputs'!$C$2+F908*'BCA Inputs'!$C$2+G908*'BCA Inputs'!$C$2),"")</f>
        <v/>
      </c>
      <c r="S908" s="181" t="str">
        <f t="shared" si="130"/>
        <v/>
      </c>
      <c r="T908" s="181" t="str">
        <f>IFERROR(IF($B$3="NYSEG",(INDEX('BCA Inputs'!$N$14:$N$54,MATCH(I908,'BCA Inputs'!$M$14:$M$54,0))*P908+INDEX('BCA Inputs'!$O$14:$O$54,MATCH(I908,'BCA Inputs'!$M$14:$M$54,0))*O908+INDEX('BCA Inputs'!P:P,MATCH(I908,'BCA Inputs'!M:M,0))*Q908+INDEX('BCA Inputs'!Q:Q,MATCH(I908,'BCA Inputs'!M:M,0))*F908+INDEX('BCA Inputs'!R:R,MATCH(I908,'BCA Inputs'!M:M,0))*G908)+L908+N908,IF($B$3="RG&amp;E",(INDEX('BCA Inputs'!$AX$14:$AX$54,MATCH(I908,'BCA Inputs'!$AW$14:$AW$54,0))*P908+INDEX('BCA Inputs'!$AY$14:$AY$54,MATCH(I908,'BCA Inputs'!$AW$14:$AW$54,0))*O908+INDEX('BCA Inputs'!$AZ$14:$AZ$54,MATCH(I908,'BCA Inputs'!$AW$14:$AW$54,0))*Q908+INDEX('BCA Inputs'!$BA$14:$BA$54,MATCH(I908,'BCA Inputs'!$AW$14:$AW$54,0))*F908+INDEX('BCA Inputs'!$BB$14:$BB$54,MATCH(I908,'BCA Inputs'!$AW$14:$AW$54,0))*G908)+L908+N908,"")),"")</f>
        <v/>
      </c>
      <c r="U908" s="234" t="str">
        <f t="shared" si="131"/>
        <v/>
      </c>
      <c r="V908" s="234" t="str">
        <f t="shared" si="132"/>
        <v/>
      </c>
      <c r="W908" s="234" t="str">
        <f t="shared" si="133"/>
        <v/>
      </c>
      <c r="Y908" s="235" t="str">
        <f t="shared" si="134"/>
        <v/>
      </c>
      <c r="Z908" s="236" t="str">
        <f>IFERROR(IF($B$3="NYSEG",INDEX('BCA Inputs'!$X$14:$X$54,MATCH(I908,'BCA Inputs'!$M$14:$M$54,0))*P908+INDEX('BCA Inputs'!$Y$14:$Y$54,MATCH(I908,'BCA Inputs'!$M$14:$M$54,0))*O908+INDEX('BCA Inputs'!$Z$14:$Z$54,MATCH(I908,'BCA Inputs'!$M$14:$M$54,0))*Q908+INDEX('BCA Inputs'!$AA$14:$AA$54,MATCH(I908,'BCA Inputs'!$M$14:$M$54,0))*F908+INDEX('BCA Inputs'!$AB$14:$AB$54,MATCH(I908,'BCA Inputs'!$M$14:$M$54,0))*G908,IF($B$3="RG&amp;E",INDEX('BCA Inputs'!$BG$14:$BG$54,MATCH(I908,'BCA Inputs'!$AW$14:$AW$54,0))*P908+INDEX('BCA Inputs'!$BH$14:$BH$54,MATCH(I908,'BCA Inputs'!$AW$14:$AW$54,0))*O908+INDEX('BCA Inputs'!$BI$14:$BI$54,MATCH(I908,'BCA Inputs'!$AW$14:$AW$54,0))*Q908+INDEX('BCA Inputs'!$BJ$14:$BJ$54,MATCH(I908,'BCA Inputs'!$AW$14:$AW$54,0))*F908+INDEX('BCA Inputs'!$BK$14:$BK$54,MATCH(I908,'BCA Inputs'!$AW$14:$AW$54,0))*G908,"")),"")</f>
        <v/>
      </c>
      <c r="AA908" s="237" t="str">
        <f t="shared" si="135"/>
        <v/>
      </c>
      <c r="AC908" s="238" t="str">
        <f>IFERROR((K908+R908)+IF($B$3="NYSEG",INDEX('BCA Inputs'!$AI$14:$AI$54,MATCH(I908,'BCA Inputs'!$M$14:$M$54,0))*P908+INDEX('BCA Inputs'!$AJ$14:$AJ$54,MATCH(I908,'BCA Inputs'!$M$14:$M$54,0))*Q908,IF($B$3="RG&amp;E",INDEX('BCA Inputs'!$BR$14:$BR$54,MATCH(I908,'BCA Inputs'!$AW$14:$AW$54,0))*P908+INDEX('BCA Inputs'!$BS$14:$BS$54,MATCH(I908,'BCA Inputs'!$AW$14:$AW$54,0))*Q908,"")),"")</f>
        <v/>
      </c>
      <c r="AD908" s="181" t="str">
        <f>IFERROR(IF($B$3="NYSEG",INDEX('BCA Inputs'!$AD$14:$AD$54,MATCH(I908,'BCA Inputs'!$M$14:$M$54,0))*P908+INDEX('BCA Inputs'!$AE$14:$AE$54,MATCH(I908,'BCA Inputs'!$M$14:$M$54,0))*O908+INDEX('BCA Inputs'!$AF$14:$AF$54,MATCH(I908,'BCA Inputs'!$M$14:$M$54,0))*Q908+INDEX('BCA Inputs'!$AG$14:$AG$54,MATCH(I908,'BCA Inputs'!$M$14:$M$54,0))*F908+INDEX('BCA Inputs'!$AH$14:$AH$54,MATCH(I908,'BCA Inputs'!$M$14:$M$54,0))*G908,IF($B$3="RG&amp;E",INDEX('BCA Inputs'!$BM$14:$BM$54,MATCH(I908,'BCA Inputs'!$AW$14:$AW$54,0))*P908+INDEX('BCA Inputs'!$BN$14:$BN$54,MATCH(I908,'BCA Inputs'!$AW$14:$AW$54,0))*O908+INDEX('BCA Inputs'!$BO$14:$BO$54,MATCH(I908,'BCA Inputs'!$AW$14:$AW$54,0))*Q908+INDEX('BCA Inputs'!$BP$14:$BP$54,MATCH(I908,'BCA Inputs'!$AW$14:$AW$54,0))*F908+INDEX('BCA Inputs'!$BQ$14:$BQ$54,MATCH(I908,'BCA Inputs'!$AW$14:$AW$54,0))*G908,"")),"")</f>
        <v/>
      </c>
      <c r="AE908" s="237" t="str">
        <f t="shared" si="136"/>
        <v/>
      </c>
      <c r="AF908" s="198">
        <f t="shared" si="138"/>
        <v>0</v>
      </c>
      <c r="AG908" s="239">
        <f t="shared" si="139"/>
        <v>0</v>
      </c>
    </row>
    <row r="909" spans="1:33">
      <c r="A909" s="228"/>
      <c r="B909" s="176"/>
      <c r="C909" s="229"/>
      <c r="D909" s="230"/>
      <c r="E909" s="230"/>
      <c r="F909" s="230"/>
      <c r="G909" s="230"/>
      <c r="H909" s="231"/>
      <c r="I909" s="231"/>
      <c r="J909" s="232"/>
      <c r="K909" s="232"/>
      <c r="L909" s="232"/>
      <c r="M909" s="181">
        <f t="shared" si="137"/>
        <v>0</v>
      </c>
      <c r="N909" s="181">
        <f>IF(H909="",0,H909*I909*'Avoided Water Savings Cost'!$C$16)</f>
        <v>0</v>
      </c>
      <c r="O909" s="545">
        <f>IF(C909="",0,IF($B$3="NYSEG",C909/(1-'Avoided Electric Costs 2020'!$W$21),IF($B$3="RG&amp;E",C909/(1-'Avoided Electric Costs 2020'!$X$21),"")))</f>
        <v>0</v>
      </c>
      <c r="P909" s="546">
        <f>IF(D909="",0,IF($B$3="NYSEG",D909/(1-'Avoided Electric Costs 2020'!$W$21),IF($B$3="RG&amp;E",D909/(1-'Avoided Electric Costs 2020'!$X$21),"")))</f>
        <v>0</v>
      </c>
      <c r="Q909" s="546">
        <f>IF(E909="",0,IF($B$3="NYSEG",E909/(1-'Avoided Natural Gas Costs 2020'!$J$34),IF($B$3="RG&amp;E",E909/(1-'Avoided Natural Gas Costs 2020'!$K$34),"")))</f>
        <v>0</v>
      </c>
      <c r="R909" s="233" t="str">
        <f>IFERROR(IF(P909*'BCA Inputs'!$C$1+Q909*'BCA Inputs'!$C$2+F909*'BCA Inputs'!$C$2+G909*'BCA Inputs'!$C$2=0,"",P909*'BCA Inputs'!$C$1+Q909*'BCA Inputs'!$C$2+F909*'BCA Inputs'!$C$2+G909*'BCA Inputs'!$C$2),"")</f>
        <v/>
      </c>
      <c r="S909" s="181" t="str">
        <f t="shared" si="130"/>
        <v/>
      </c>
      <c r="T909" s="181" t="str">
        <f>IFERROR(IF($B$3="NYSEG",(INDEX('BCA Inputs'!$N$14:$N$54,MATCH(I909,'BCA Inputs'!$M$14:$M$54,0))*P909+INDEX('BCA Inputs'!$O$14:$O$54,MATCH(I909,'BCA Inputs'!$M$14:$M$54,0))*O909+INDEX('BCA Inputs'!P:P,MATCH(I909,'BCA Inputs'!M:M,0))*Q909+INDEX('BCA Inputs'!Q:Q,MATCH(I909,'BCA Inputs'!M:M,0))*F909+INDEX('BCA Inputs'!R:R,MATCH(I909,'BCA Inputs'!M:M,0))*G909)+L909+N909,IF($B$3="RG&amp;E",(INDEX('BCA Inputs'!$AX$14:$AX$54,MATCH(I909,'BCA Inputs'!$AW$14:$AW$54,0))*P909+INDEX('BCA Inputs'!$AY$14:$AY$54,MATCH(I909,'BCA Inputs'!$AW$14:$AW$54,0))*O909+INDEX('BCA Inputs'!$AZ$14:$AZ$54,MATCH(I909,'BCA Inputs'!$AW$14:$AW$54,0))*Q909+INDEX('BCA Inputs'!$BA$14:$BA$54,MATCH(I909,'BCA Inputs'!$AW$14:$AW$54,0))*F909+INDEX('BCA Inputs'!$BB$14:$BB$54,MATCH(I909,'BCA Inputs'!$AW$14:$AW$54,0))*G909)+L909+N909,"")),"")</f>
        <v/>
      </c>
      <c r="U909" s="234" t="str">
        <f t="shared" si="131"/>
        <v/>
      </c>
      <c r="V909" s="234" t="str">
        <f t="shared" si="132"/>
        <v/>
      </c>
      <c r="W909" s="234" t="str">
        <f t="shared" si="133"/>
        <v/>
      </c>
      <c r="Y909" s="235" t="str">
        <f t="shared" si="134"/>
        <v/>
      </c>
      <c r="Z909" s="236" t="str">
        <f>IFERROR(IF($B$3="NYSEG",INDEX('BCA Inputs'!$X$14:$X$54,MATCH(I909,'BCA Inputs'!$M$14:$M$54,0))*P909+INDEX('BCA Inputs'!$Y$14:$Y$54,MATCH(I909,'BCA Inputs'!$M$14:$M$54,0))*O909+INDEX('BCA Inputs'!$Z$14:$Z$54,MATCH(I909,'BCA Inputs'!$M$14:$M$54,0))*Q909+INDEX('BCA Inputs'!$AA$14:$AA$54,MATCH(I909,'BCA Inputs'!$M$14:$M$54,0))*F909+INDEX('BCA Inputs'!$AB$14:$AB$54,MATCH(I909,'BCA Inputs'!$M$14:$M$54,0))*G909,IF($B$3="RG&amp;E",INDEX('BCA Inputs'!$BG$14:$BG$54,MATCH(I909,'BCA Inputs'!$AW$14:$AW$54,0))*P909+INDEX('BCA Inputs'!$BH$14:$BH$54,MATCH(I909,'BCA Inputs'!$AW$14:$AW$54,0))*O909+INDEX('BCA Inputs'!$BI$14:$BI$54,MATCH(I909,'BCA Inputs'!$AW$14:$AW$54,0))*Q909+INDEX('BCA Inputs'!$BJ$14:$BJ$54,MATCH(I909,'BCA Inputs'!$AW$14:$AW$54,0))*F909+INDEX('BCA Inputs'!$BK$14:$BK$54,MATCH(I909,'BCA Inputs'!$AW$14:$AW$54,0))*G909,"")),"")</f>
        <v/>
      </c>
      <c r="AA909" s="237" t="str">
        <f t="shared" si="135"/>
        <v/>
      </c>
      <c r="AC909" s="238" t="str">
        <f>IFERROR((K909+R909)+IF($B$3="NYSEG",INDEX('BCA Inputs'!$AI$14:$AI$54,MATCH(I909,'BCA Inputs'!$M$14:$M$54,0))*P909+INDEX('BCA Inputs'!$AJ$14:$AJ$54,MATCH(I909,'BCA Inputs'!$M$14:$M$54,0))*Q909,IF($B$3="RG&amp;E",INDEX('BCA Inputs'!$BR$14:$BR$54,MATCH(I909,'BCA Inputs'!$AW$14:$AW$54,0))*P909+INDEX('BCA Inputs'!$BS$14:$BS$54,MATCH(I909,'BCA Inputs'!$AW$14:$AW$54,0))*Q909,"")),"")</f>
        <v/>
      </c>
      <c r="AD909" s="181" t="str">
        <f>IFERROR(IF($B$3="NYSEG",INDEX('BCA Inputs'!$AD$14:$AD$54,MATCH(I909,'BCA Inputs'!$M$14:$M$54,0))*P909+INDEX('BCA Inputs'!$AE$14:$AE$54,MATCH(I909,'BCA Inputs'!$M$14:$M$54,0))*O909+INDEX('BCA Inputs'!$AF$14:$AF$54,MATCH(I909,'BCA Inputs'!$M$14:$M$54,0))*Q909+INDEX('BCA Inputs'!$AG$14:$AG$54,MATCH(I909,'BCA Inputs'!$M$14:$M$54,0))*F909+INDEX('BCA Inputs'!$AH$14:$AH$54,MATCH(I909,'BCA Inputs'!$M$14:$M$54,0))*G909,IF($B$3="RG&amp;E",INDEX('BCA Inputs'!$BM$14:$BM$54,MATCH(I909,'BCA Inputs'!$AW$14:$AW$54,0))*P909+INDEX('BCA Inputs'!$BN$14:$BN$54,MATCH(I909,'BCA Inputs'!$AW$14:$AW$54,0))*O909+INDEX('BCA Inputs'!$BO$14:$BO$54,MATCH(I909,'BCA Inputs'!$AW$14:$AW$54,0))*Q909+INDEX('BCA Inputs'!$BP$14:$BP$54,MATCH(I909,'BCA Inputs'!$AW$14:$AW$54,0))*F909+INDEX('BCA Inputs'!$BQ$14:$BQ$54,MATCH(I909,'BCA Inputs'!$AW$14:$AW$54,0))*G909,"")),"")</f>
        <v/>
      </c>
      <c r="AE909" s="237" t="str">
        <f t="shared" si="136"/>
        <v/>
      </c>
      <c r="AF909" s="198">
        <f t="shared" si="138"/>
        <v>0</v>
      </c>
      <c r="AG909" s="239">
        <f t="shared" si="139"/>
        <v>0</v>
      </c>
    </row>
    <row r="910" spans="1:33">
      <c r="A910" s="228"/>
      <c r="B910" s="176"/>
      <c r="C910" s="229"/>
      <c r="D910" s="230"/>
      <c r="E910" s="230"/>
      <c r="F910" s="230"/>
      <c r="G910" s="230"/>
      <c r="H910" s="231"/>
      <c r="I910" s="231"/>
      <c r="J910" s="232"/>
      <c r="K910" s="232"/>
      <c r="L910" s="232"/>
      <c r="M910" s="181">
        <f t="shared" si="137"/>
        <v>0</v>
      </c>
      <c r="N910" s="181">
        <f>IF(H910="",0,H910*I910*'Avoided Water Savings Cost'!$C$16)</f>
        <v>0</v>
      </c>
      <c r="O910" s="545">
        <f>IF(C910="",0,IF($B$3="NYSEG",C910/(1-'Avoided Electric Costs 2020'!$W$21),IF($B$3="RG&amp;E",C910/(1-'Avoided Electric Costs 2020'!$X$21),"")))</f>
        <v>0</v>
      </c>
      <c r="P910" s="546">
        <f>IF(D910="",0,IF($B$3="NYSEG",D910/(1-'Avoided Electric Costs 2020'!$W$21),IF($B$3="RG&amp;E",D910/(1-'Avoided Electric Costs 2020'!$X$21),"")))</f>
        <v>0</v>
      </c>
      <c r="Q910" s="546">
        <f>IF(E910="",0,IF($B$3="NYSEG",E910/(1-'Avoided Natural Gas Costs 2020'!$J$34),IF($B$3="RG&amp;E",E910/(1-'Avoided Natural Gas Costs 2020'!$K$34),"")))</f>
        <v>0</v>
      </c>
      <c r="R910" s="233" t="str">
        <f>IFERROR(IF(P910*'BCA Inputs'!$C$1+Q910*'BCA Inputs'!$C$2+F910*'BCA Inputs'!$C$2+G910*'BCA Inputs'!$C$2=0,"",P910*'BCA Inputs'!$C$1+Q910*'BCA Inputs'!$C$2+F910*'BCA Inputs'!$C$2+G910*'BCA Inputs'!$C$2),"")</f>
        <v/>
      </c>
      <c r="S910" s="181" t="str">
        <f t="shared" si="130"/>
        <v/>
      </c>
      <c r="T910" s="181" t="str">
        <f>IFERROR(IF($B$3="NYSEG",(INDEX('BCA Inputs'!$N$14:$N$54,MATCH(I910,'BCA Inputs'!$M$14:$M$54,0))*P910+INDEX('BCA Inputs'!$O$14:$O$54,MATCH(I910,'BCA Inputs'!$M$14:$M$54,0))*O910+INDEX('BCA Inputs'!P:P,MATCH(I910,'BCA Inputs'!M:M,0))*Q910+INDEX('BCA Inputs'!Q:Q,MATCH(I910,'BCA Inputs'!M:M,0))*F910+INDEX('BCA Inputs'!R:R,MATCH(I910,'BCA Inputs'!M:M,0))*G910)+L910+N910,IF($B$3="RG&amp;E",(INDEX('BCA Inputs'!$AX$14:$AX$54,MATCH(I910,'BCA Inputs'!$AW$14:$AW$54,0))*P910+INDEX('BCA Inputs'!$AY$14:$AY$54,MATCH(I910,'BCA Inputs'!$AW$14:$AW$54,0))*O910+INDEX('BCA Inputs'!$AZ$14:$AZ$54,MATCH(I910,'BCA Inputs'!$AW$14:$AW$54,0))*Q910+INDEX('BCA Inputs'!$BA$14:$BA$54,MATCH(I910,'BCA Inputs'!$AW$14:$AW$54,0))*F910+INDEX('BCA Inputs'!$BB$14:$BB$54,MATCH(I910,'BCA Inputs'!$AW$14:$AW$54,0))*G910)+L910+N910,"")),"")</f>
        <v/>
      </c>
      <c r="U910" s="234" t="str">
        <f t="shared" si="131"/>
        <v/>
      </c>
      <c r="V910" s="234" t="str">
        <f t="shared" si="132"/>
        <v/>
      </c>
      <c r="W910" s="234" t="str">
        <f t="shared" si="133"/>
        <v/>
      </c>
      <c r="Y910" s="235" t="str">
        <f t="shared" si="134"/>
        <v/>
      </c>
      <c r="Z910" s="236" t="str">
        <f>IFERROR(IF($B$3="NYSEG",INDEX('BCA Inputs'!$X$14:$X$54,MATCH(I910,'BCA Inputs'!$M$14:$M$54,0))*P910+INDEX('BCA Inputs'!$Y$14:$Y$54,MATCH(I910,'BCA Inputs'!$M$14:$M$54,0))*O910+INDEX('BCA Inputs'!$Z$14:$Z$54,MATCH(I910,'BCA Inputs'!$M$14:$M$54,0))*Q910+INDEX('BCA Inputs'!$AA$14:$AA$54,MATCH(I910,'BCA Inputs'!$M$14:$M$54,0))*F910+INDEX('BCA Inputs'!$AB$14:$AB$54,MATCH(I910,'BCA Inputs'!$M$14:$M$54,0))*G910,IF($B$3="RG&amp;E",INDEX('BCA Inputs'!$BG$14:$BG$54,MATCH(I910,'BCA Inputs'!$AW$14:$AW$54,0))*P910+INDEX('BCA Inputs'!$BH$14:$BH$54,MATCH(I910,'BCA Inputs'!$AW$14:$AW$54,0))*O910+INDEX('BCA Inputs'!$BI$14:$BI$54,MATCH(I910,'BCA Inputs'!$AW$14:$AW$54,0))*Q910+INDEX('BCA Inputs'!$BJ$14:$BJ$54,MATCH(I910,'BCA Inputs'!$AW$14:$AW$54,0))*F910+INDEX('BCA Inputs'!$BK$14:$BK$54,MATCH(I910,'BCA Inputs'!$AW$14:$AW$54,0))*G910,"")),"")</f>
        <v/>
      </c>
      <c r="AA910" s="237" t="str">
        <f t="shared" si="135"/>
        <v/>
      </c>
      <c r="AC910" s="238" t="str">
        <f>IFERROR((K910+R910)+IF($B$3="NYSEG",INDEX('BCA Inputs'!$AI$14:$AI$54,MATCH(I910,'BCA Inputs'!$M$14:$M$54,0))*P910+INDEX('BCA Inputs'!$AJ$14:$AJ$54,MATCH(I910,'BCA Inputs'!$M$14:$M$54,0))*Q910,IF($B$3="RG&amp;E",INDEX('BCA Inputs'!$BR$14:$BR$54,MATCH(I910,'BCA Inputs'!$AW$14:$AW$54,0))*P910+INDEX('BCA Inputs'!$BS$14:$BS$54,MATCH(I910,'BCA Inputs'!$AW$14:$AW$54,0))*Q910,"")),"")</f>
        <v/>
      </c>
      <c r="AD910" s="181" t="str">
        <f>IFERROR(IF($B$3="NYSEG",INDEX('BCA Inputs'!$AD$14:$AD$54,MATCH(I910,'BCA Inputs'!$M$14:$M$54,0))*P910+INDEX('BCA Inputs'!$AE$14:$AE$54,MATCH(I910,'BCA Inputs'!$M$14:$M$54,0))*O910+INDEX('BCA Inputs'!$AF$14:$AF$54,MATCH(I910,'BCA Inputs'!$M$14:$M$54,0))*Q910+INDEX('BCA Inputs'!$AG$14:$AG$54,MATCH(I910,'BCA Inputs'!$M$14:$M$54,0))*F910+INDEX('BCA Inputs'!$AH$14:$AH$54,MATCH(I910,'BCA Inputs'!$M$14:$M$54,0))*G910,IF($B$3="RG&amp;E",INDEX('BCA Inputs'!$BM$14:$BM$54,MATCH(I910,'BCA Inputs'!$AW$14:$AW$54,0))*P910+INDEX('BCA Inputs'!$BN$14:$BN$54,MATCH(I910,'BCA Inputs'!$AW$14:$AW$54,0))*O910+INDEX('BCA Inputs'!$BO$14:$BO$54,MATCH(I910,'BCA Inputs'!$AW$14:$AW$54,0))*Q910+INDEX('BCA Inputs'!$BP$14:$BP$54,MATCH(I910,'BCA Inputs'!$AW$14:$AW$54,0))*F910+INDEX('BCA Inputs'!$BQ$14:$BQ$54,MATCH(I910,'BCA Inputs'!$AW$14:$AW$54,0))*G910,"")),"")</f>
        <v/>
      </c>
      <c r="AE910" s="237" t="str">
        <f t="shared" si="136"/>
        <v/>
      </c>
      <c r="AF910" s="198">
        <f t="shared" si="138"/>
        <v>0</v>
      </c>
      <c r="AG910" s="239">
        <f t="shared" si="139"/>
        <v>0</v>
      </c>
    </row>
    <row r="911" spans="1:33">
      <c r="A911" s="228"/>
      <c r="B911" s="176"/>
      <c r="C911" s="229"/>
      <c r="D911" s="230"/>
      <c r="E911" s="230"/>
      <c r="F911" s="230"/>
      <c r="G911" s="230"/>
      <c r="H911" s="231"/>
      <c r="I911" s="231"/>
      <c r="J911" s="232"/>
      <c r="K911" s="232"/>
      <c r="L911" s="232"/>
      <c r="M911" s="181">
        <f t="shared" si="137"/>
        <v>0</v>
      </c>
      <c r="N911" s="181">
        <f>IF(H911="",0,H911*I911*'Avoided Water Savings Cost'!$C$16)</f>
        <v>0</v>
      </c>
      <c r="O911" s="545">
        <f>IF(C911="",0,IF($B$3="NYSEG",C911/(1-'Avoided Electric Costs 2020'!$W$21),IF($B$3="RG&amp;E",C911/(1-'Avoided Electric Costs 2020'!$X$21),"")))</f>
        <v>0</v>
      </c>
      <c r="P911" s="546">
        <f>IF(D911="",0,IF($B$3="NYSEG",D911/(1-'Avoided Electric Costs 2020'!$W$21),IF($B$3="RG&amp;E",D911/(1-'Avoided Electric Costs 2020'!$X$21),"")))</f>
        <v>0</v>
      </c>
      <c r="Q911" s="546">
        <f>IF(E911="",0,IF($B$3="NYSEG",E911/(1-'Avoided Natural Gas Costs 2020'!$J$34),IF($B$3="RG&amp;E",E911/(1-'Avoided Natural Gas Costs 2020'!$K$34),"")))</f>
        <v>0</v>
      </c>
      <c r="R911" s="233" t="str">
        <f>IFERROR(IF(P911*'BCA Inputs'!$C$1+Q911*'BCA Inputs'!$C$2+F911*'BCA Inputs'!$C$2+G911*'BCA Inputs'!$C$2=0,"",P911*'BCA Inputs'!$C$1+Q911*'BCA Inputs'!$C$2+F911*'BCA Inputs'!$C$2+G911*'BCA Inputs'!$C$2),"")</f>
        <v/>
      </c>
      <c r="S911" s="181" t="str">
        <f t="shared" si="130"/>
        <v/>
      </c>
      <c r="T911" s="181" t="str">
        <f>IFERROR(IF($B$3="NYSEG",(INDEX('BCA Inputs'!$N$14:$N$54,MATCH(I911,'BCA Inputs'!$M$14:$M$54,0))*P911+INDEX('BCA Inputs'!$O$14:$O$54,MATCH(I911,'BCA Inputs'!$M$14:$M$54,0))*O911+INDEX('BCA Inputs'!P:P,MATCH(I911,'BCA Inputs'!M:M,0))*Q911+INDEX('BCA Inputs'!Q:Q,MATCH(I911,'BCA Inputs'!M:M,0))*F911+INDEX('BCA Inputs'!R:R,MATCH(I911,'BCA Inputs'!M:M,0))*G911)+L911+N911,IF($B$3="RG&amp;E",(INDEX('BCA Inputs'!$AX$14:$AX$54,MATCH(I911,'BCA Inputs'!$AW$14:$AW$54,0))*P911+INDEX('BCA Inputs'!$AY$14:$AY$54,MATCH(I911,'BCA Inputs'!$AW$14:$AW$54,0))*O911+INDEX('BCA Inputs'!$AZ$14:$AZ$54,MATCH(I911,'BCA Inputs'!$AW$14:$AW$54,0))*Q911+INDEX('BCA Inputs'!$BA$14:$BA$54,MATCH(I911,'BCA Inputs'!$AW$14:$AW$54,0))*F911+INDEX('BCA Inputs'!$BB$14:$BB$54,MATCH(I911,'BCA Inputs'!$AW$14:$AW$54,0))*G911)+L911+N911,"")),"")</f>
        <v/>
      </c>
      <c r="U911" s="234" t="str">
        <f t="shared" si="131"/>
        <v/>
      </c>
      <c r="V911" s="234" t="str">
        <f t="shared" si="132"/>
        <v/>
      </c>
      <c r="W911" s="234" t="str">
        <f t="shared" si="133"/>
        <v/>
      </c>
      <c r="Y911" s="235" t="str">
        <f t="shared" si="134"/>
        <v/>
      </c>
      <c r="Z911" s="236" t="str">
        <f>IFERROR(IF($B$3="NYSEG",INDEX('BCA Inputs'!$X$14:$X$54,MATCH(I911,'BCA Inputs'!$M$14:$M$54,0))*P911+INDEX('BCA Inputs'!$Y$14:$Y$54,MATCH(I911,'BCA Inputs'!$M$14:$M$54,0))*O911+INDEX('BCA Inputs'!$Z$14:$Z$54,MATCH(I911,'BCA Inputs'!$M$14:$M$54,0))*Q911+INDEX('BCA Inputs'!$AA$14:$AA$54,MATCH(I911,'BCA Inputs'!$M$14:$M$54,0))*F911+INDEX('BCA Inputs'!$AB$14:$AB$54,MATCH(I911,'BCA Inputs'!$M$14:$M$54,0))*G911,IF($B$3="RG&amp;E",INDEX('BCA Inputs'!$BG$14:$BG$54,MATCH(I911,'BCA Inputs'!$AW$14:$AW$54,0))*P911+INDEX('BCA Inputs'!$BH$14:$BH$54,MATCH(I911,'BCA Inputs'!$AW$14:$AW$54,0))*O911+INDEX('BCA Inputs'!$BI$14:$BI$54,MATCH(I911,'BCA Inputs'!$AW$14:$AW$54,0))*Q911+INDEX('BCA Inputs'!$BJ$14:$BJ$54,MATCH(I911,'BCA Inputs'!$AW$14:$AW$54,0))*F911+INDEX('BCA Inputs'!$BK$14:$BK$54,MATCH(I911,'BCA Inputs'!$AW$14:$AW$54,0))*G911,"")),"")</f>
        <v/>
      </c>
      <c r="AA911" s="237" t="str">
        <f t="shared" si="135"/>
        <v/>
      </c>
      <c r="AC911" s="238" t="str">
        <f>IFERROR((K911+R911)+IF($B$3="NYSEG",INDEX('BCA Inputs'!$AI$14:$AI$54,MATCH(I911,'BCA Inputs'!$M$14:$M$54,0))*P911+INDEX('BCA Inputs'!$AJ$14:$AJ$54,MATCH(I911,'BCA Inputs'!$M$14:$M$54,0))*Q911,IF($B$3="RG&amp;E",INDEX('BCA Inputs'!$BR$14:$BR$54,MATCH(I911,'BCA Inputs'!$AW$14:$AW$54,0))*P911+INDEX('BCA Inputs'!$BS$14:$BS$54,MATCH(I911,'BCA Inputs'!$AW$14:$AW$54,0))*Q911,"")),"")</f>
        <v/>
      </c>
      <c r="AD911" s="181" t="str">
        <f>IFERROR(IF($B$3="NYSEG",INDEX('BCA Inputs'!$AD$14:$AD$54,MATCH(I911,'BCA Inputs'!$M$14:$M$54,0))*P911+INDEX('BCA Inputs'!$AE$14:$AE$54,MATCH(I911,'BCA Inputs'!$M$14:$M$54,0))*O911+INDEX('BCA Inputs'!$AF$14:$AF$54,MATCH(I911,'BCA Inputs'!$M$14:$M$54,0))*Q911+INDEX('BCA Inputs'!$AG$14:$AG$54,MATCH(I911,'BCA Inputs'!$M$14:$M$54,0))*F911+INDEX('BCA Inputs'!$AH$14:$AH$54,MATCH(I911,'BCA Inputs'!$M$14:$M$54,0))*G911,IF($B$3="RG&amp;E",INDEX('BCA Inputs'!$BM$14:$BM$54,MATCH(I911,'BCA Inputs'!$AW$14:$AW$54,0))*P911+INDEX('BCA Inputs'!$BN$14:$BN$54,MATCH(I911,'BCA Inputs'!$AW$14:$AW$54,0))*O911+INDEX('BCA Inputs'!$BO$14:$BO$54,MATCH(I911,'BCA Inputs'!$AW$14:$AW$54,0))*Q911+INDEX('BCA Inputs'!$BP$14:$BP$54,MATCH(I911,'BCA Inputs'!$AW$14:$AW$54,0))*F911+INDEX('BCA Inputs'!$BQ$14:$BQ$54,MATCH(I911,'BCA Inputs'!$AW$14:$AW$54,0))*G911,"")),"")</f>
        <v/>
      </c>
      <c r="AE911" s="237" t="str">
        <f t="shared" si="136"/>
        <v/>
      </c>
      <c r="AF911" s="198">
        <f t="shared" si="138"/>
        <v>0</v>
      </c>
      <c r="AG911" s="239">
        <f t="shared" si="139"/>
        <v>0</v>
      </c>
    </row>
    <row r="912" spans="1:33">
      <c r="A912" s="228"/>
      <c r="B912" s="176"/>
      <c r="C912" s="229"/>
      <c r="D912" s="230"/>
      <c r="E912" s="230"/>
      <c r="F912" s="230"/>
      <c r="G912" s="230"/>
      <c r="H912" s="231"/>
      <c r="I912" s="231"/>
      <c r="J912" s="232"/>
      <c r="K912" s="232"/>
      <c r="L912" s="232"/>
      <c r="M912" s="181">
        <f t="shared" si="137"/>
        <v>0</v>
      </c>
      <c r="N912" s="181">
        <f>IF(H912="",0,H912*I912*'Avoided Water Savings Cost'!$C$16)</f>
        <v>0</v>
      </c>
      <c r="O912" s="545">
        <f>IF(C912="",0,IF($B$3="NYSEG",C912/(1-'Avoided Electric Costs 2020'!$W$21),IF($B$3="RG&amp;E",C912/(1-'Avoided Electric Costs 2020'!$X$21),"")))</f>
        <v>0</v>
      </c>
      <c r="P912" s="546">
        <f>IF(D912="",0,IF($B$3="NYSEG",D912/(1-'Avoided Electric Costs 2020'!$W$21),IF($B$3="RG&amp;E",D912/(1-'Avoided Electric Costs 2020'!$X$21),"")))</f>
        <v>0</v>
      </c>
      <c r="Q912" s="546">
        <f>IF(E912="",0,IF($B$3="NYSEG",E912/(1-'Avoided Natural Gas Costs 2020'!$J$34),IF($B$3="RG&amp;E",E912/(1-'Avoided Natural Gas Costs 2020'!$K$34),"")))</f>
        <v>0</v>
      </c>
      <c r="R912" s="233" t="str">
        <f>IFERROR(IF(P912*'BCA Inputs'!$C$1+Q912*'BCA Inputs'!$C$2+F912*'BCA Inputs'!$C$2+G912*'BCA Inputs'!$C$2=0,"",P912*'BCA Inputs'!$C$1+Q912*'BCA Inputs'!$C$2+F912*'BCA Inputs'!$C$2+G912*'BCA Inputs'!$C$2),"")</f>
        <v/>
      </c>
      <c r="S912" s="181" t="str">
        <f t="shared" si="130"/>
        <v/>
      </c>
      <c r="T912" s="181" t="str">
        <f>IFERROR(IF($B$3="NYSEG",(INDEX('BCA Inputs'!$N$14:$N$54,MATCH(I912,'BCA Inputs'!$M$14:$M$54,0))*P912+INDEX('BCA Inputs'!$O$14:$O$54,MATCH(I912,'BCA Inputs'!$M$14:$M$54,0))*O912+INDEX('BCA Inputs'!P:P,MATCH(I912,'BCA Inputs'!M:M,0))*Q912+INDEX('BCA Inputs'!Q:Q,MATCH(I912,'BCA Inputs'!M:M,0))*F912+INDEX('BCA Inputs'!R:R,MATCH(I912,'BCA Inputs'!M:M,0))*G912)+L912+N912,IF($B$3="RG&amp;E",(INDEX('BCA Inputs'!$AX$14:$AX$54,MATCH(I912,'BCA Inputs'!$AW$14:$AW$54,0))*P912+INDEX('BCA Inputs'!$AY$14:$AY$54,MATCH(I912,'BCA Inputs'!$AW$14:$AW$54,0))*O912+INDEX('BCA Inputs'!$AZ$14:$AZ$54,MATCH(I912,'BCA Inputs'!$AW$14:$AW$54,0))*Q912+INDEX('BCA Inputs'!$BA$14:$BA$54,MATCH(I912,'BCA Inputs'!$AW$14:$AW$54,0))*F912+INDEX('BCA Inputs'!$BB$14:$BB$54,MATCH(I912,'BCA Inputs'!$AW$14:$AW$54,0))*G912)+L912+N912,"")),"")</f>
        <v/>
      </c>
      <c r="U912" s="234" t="str">
        <f t="shared" si="131"/>
        <v/>
      </c>
      <c r="V912" s="234" t="str">
        <f t="shared" si="132"/>
        <v/>
      </c>
      <c r="W912" s="234" t="str">
        <f t="shared" si="133"/>
        <v/>
      </c>
      <c r="Y912" s="235" t="str">
        <f t="shared" si="134"/>
        <v/>
      </c>
      <c r="Z912" s="236" t="str">
        <f>IFERROR(IF($B$3="NYSEG",INDEX('BCA Inputs'!$X$14:$X$54,MATCH(I912,'BCA Inputs'!$M$14:$M$54,0))*P912+INDEX('BCA Inputs'!$Y$14:$Y$54,MATCH(I912,'BCA Inputs'!$M$14:$M$54,0))*O912+INDEX('BCA Inputs'!$Z$14:$Z$54,MATCH(I912,'BCA Inputs'!$M$14:$M$54,0))*Q912+INDEX('BCA Inputs'!$AA$14:$AA$54,MATCH(I912,'BCA Inputs'!$M$14:$M$54,0))*F912+INDEX('BCA Inputs'!$AB$14:$AB$54,MATCH(I912,'BCA Inputs'!$M$14:$M$54,0))*G912,IF($B$3="RG&amp;E",INDEX('BCA Inputs'!$BG$14:$BG$54,MATCH(I912,'BCA Inputs'!$AW$14:$AW$54,0))*P912+INDEX('BCA Inputs'!$BH$14:$BH$54,MATCH(I912,'BCA Inputs'!$AW$14:$AW$54,0))*O912+INDEX('BCA Inputs'!$BI$14:$BI$54,MATCH(I912,'BCA Inputs'!$AW$14:$AW$54,0))*Q912+INDEX('BCA Inputs'!$BJ$14:$BJ$54,MATCH(I912,'BCA Inputs'!$AW$14:$AW$54,0))*F912+INDEX('BCA Inputs'!$BK$14:$BK$54,MATCH(I912,'BCA Inputs'!$AW$14:$AW$54,0))*G912,"")),"")</f>
        <v/>
      </c>
      <c r="AA912" s="237" t="str">
        <f t="shared" si="135"/>
        <v/>
      </c>
      <c r="AC912" s="238" t="str">
        <f>IFERROR((K912+R912)+IF($B$3="NYSEG",INDEX('BCA Inputs'!$AI$14:$AI$54,MATCH(I912,'BCA Inputs'!$M$14:$M$54,0))*P912+INDEX('BCA Inputs'!$AJ$14:$AJ$54,MATCH(I912,'BCA Inputs'!$M$14:$M$54,0))*Q912,IF($B$3="RG&amp;E",INDEX('BCA Inputs'!$BR$14:$BR$54,MATCH(I912,'BCA Inputs'!$AW$14:$AW$54,0))*P912+INDEX('BCA Inputs'!$BS$14:$BS$54,MATCH(I912,'BCA Inputs'!$AW$14:$AW$54,0))*Q912,"")),"")</f>
        <v/>
      </c>
      <c r="AD912" s="181" t="str">
        <f>IFERROR(IF($B$3="NYSEG",INDEX('BCA Inputs'!$AD$14:$AD$54,MATCH(I912,'BCA Inputs'!$M$14:$M$54,0))*P912+INDEX('BCA Inputs'!$AE$14:$AE$54,MATCH(I912,'BCA Inputs'!$M$14:$M$54,0))*O912+INDEX('BCA Inputs'!$AF$14:$AF$54,MATCH(I912,'BCA Inputs'!$M$14:$M$54,0))*Q912+INDEX('BCA Inputs'!$AG$14:$AG$54,MATCH(I912,'BCA Inputs'!$M$14:$M$54,0))*F912+INDEX('BCA Inputs'!$AH$14:$AH$54,MATCH(I912,'BCA Inputs'!$M$14:$M$54,0))*G912,IF($B$3="RG&amp;E",INDEX('BCA Inputs'!$BM$14:$BM$54,MATCH(I912,'BCA Inputs'!$AW$14:$AW$54,0))*P912+INDEX('BCA Inputs'!$BN$14:$BN$54,MATCH(I912,'BCA Inputs'!$AW$14:$AW$54,0))*O912+INDEX('BCA Inputs'!$BO$14:$BO$54,MATCH(I912,'BCA Inputs'!$AW$14:$AW$54,0))*Q912+INDEX('BCA Inputs'!$BP$14:$BP$54,MATCH(I912,'BCA Inputs'!$AW$14:$AW$54,0))*F912+INDEX('BCA Inputs'!$BQ$14:$BQ$54,MATCH(I912,'BCA Inputs'!$AW$14:$AW$54,0))*G912,"")),"")</f>
        <v/>
      </c>
      <c r="AE912" s="237" t="str">
        <f t="shared" si="136"/>
        <v/>
      </c>
      <c r="AF912" s="198">
        <f t="shared" si="138"/>
        <v>0</v>
      </c>
      <c r="AG912" s="239">
        <f t="shared" si="139"/>
        <v>0</v>
      </c>
    </row>
    <row r="913" spans="1:33">
      <c r="A913" s="228"/>
      <c r="B913" s="176"/>
      <c r="C913" s="229"/>
      <c r="D913" s="230"/>
      <c r="E913" s="230"/>
      <c r="F913" s="230"/>
      <c r="G913" s="230"/>
      <c r="H913" s="231"/>
      <c r="I913" s="231"/>
      <c r="J913" s="232"/>
      <c r="K913" s="232"/>
      <c r="L913" s="232"/>
      <c r="M913" s="181">
        <f t="shared" si="137"/>
        <v>0</v>
      </c>
      <c r="N913" s="181">
        <f>IF(H913="",0,H913*I913*'Avoided Water Savings Cost'!$C$16)</f>
        <v>0</v>
      </c>
      <c r="O913" s="545">
        <f>IF(C913="",0,IF($B$3="NYSEG",C913/(1-'Avoided Electric Costs 2020'!$W$21),IF($B$3="RG&amp;E",C913/(1-'Avoided Electric Costs 2020'!$X$21),"")))</f>
        <v>0</v>
      </c>
      <c r="P913" s="546">
        <f>IF(D913="",0,IF($B$3="NYSEG",D913/(1-'Avoided Electric Costs 2020'!$W$21),IF($B$3="RG&amp;E",D913/(1-'Avoided Electric Costs 2020'!$X$21),"")))</f>
        <v>0</v>
      </c>
      <c r="Q913" s="546">
        <f>IF(E913="",0,IF($B$3="NYSEG",E913/(1-'Avoided Natural Gas Costs 2020'!$J$34),IF($B$3="RG&amp;E",E913/(1-'Avoided Natural Gas Costs 2020'!$K$34),"")))</f>
        <v>0</v>
      </c>
      <c r="R913" s="233" t="str">
        <f>IFERROR(IF(P913*'BCA Inputs'!$C$1+Q913*'BCA Inputs'!$C$2+F913*'BCA Inputs'!$C$2+G913*'BCA Inputs'!$C$2=0,"",P913*'BCA Inputs'!$C$1+Q913*'BCA Inputs'!$C$2+F913*'BCA Inputs'!$C$2+G913*'BCA Inputs'!$C$2),"")</f>
        <v/>
      </c>
      <c r="S913" s="181" t="str">
        <f t="shared" si="130"/>
        <v/>
      </c>
      <c r="T913" s="181" t="str">
        <f>IFERROR(IF($B$3="NYSEG",(INDEX('BCA Inputs'!$N$14:$N$54,MATCH(I913,'BCA Inputs'!$M$14:$M$54,0))*P913+INDEX('BCA Inputs'!$O$14:$O$54,MATCH(I913,'BCA Inputs'!$M$14:$M$54,0))*O913+INDEX('BCA Inputs'!P:P,MATCH(I913,'BCA Inputs'!M:M,0))*Q913+INDEX('BCA Inputs'!Q:Q,MATCH(I913,'BCA Inputs'!M:M,0))*F913+INDEX('BCA Inputs'!R:R,MATCH(I913,'BCA Inputs'!M:M,0))*G913)+L913+N913,IF($B$3="RG&amp;E",(INDEX('BCA Inputs'!$AX$14:$AX$54,MATCH(I913,'BCA Inputs'!$AW$14:$AW$54,0))*P913+INDEX('BCA Inputs'!$AY$14:$AY$54,MATCH(I913,'BCA Inputs'!$AW$14:$AW$54,0))*O913+INDEX('BCA Inputs'!$AZ$14:$AZ$54,MATCH(I913,'BCA Inputs'!$AW$14:$AW$54,0))*Q913+INDEX('BCA Inputs'!$BA$14:$BA$54,MATCH(I913,'BCA Inputs'!$AW$14:$AW$54,0))*F913+INDEX('BCA Inputs'!$BB$14:$BB$54,MATCH(I913,'BCA Inputs'!$AW$14:$AW$54,0))*G913)+L913+N913,"")),"")</f>
        <v/>
      </c>
      <c r="U913" s="234" t="str">
        <f t="shared" si="131"/>
        <v/>
      </c>
      <c r="V913" s="234" t="str">
        <f t="shared" si="132"/>
        <v/>
      </c>
      <c r="W913" s="234" t="str">
        <f t="shared" si="133"/>
        <v/>
      </c>
      <c r="Y913" s="235" t="str">
        <f t="shared" si="134"/>
        <v/>
      </c>
      <c r="Z913" s="236" t="str">
        <f>IFERROR(IF($B$3="NYSEG",INDEX('BCA Inputs'!$X$14:$X$54,MATCH(I913,'BCA Inputs'!$M$14:$M$54,0))*P913+INDEX('BCA Inputs'!$Y$14:$Y$54,MATCH(I913,'BCA Inputs'!$M$14:$M$54,0))*O913+INDEX('BCA Inputs'!$Z$14:$Z$54,MATCH(I913,'BCA Inputs'!$M$14:$M$54,0))*Q913+INDEX('BCA Inputs'!$AA$14:$AA$54,MATCH(I913,'BCA Inputs'!$M$14:$M$54,0))*F913+INDEX('BCA Inputs'!$AB$14:$AB$54,MATCH(I913,'BCA Inputs'!$M$14:$M$54,0))*G913,IF($B$3="RG&amp;E",INDEX('BCA Inputs'!$BG$14:$BG$54,MATCH(I913,'BCA Inputs'!$AW$14:$AW$54,0))*P913+INDEX('BCA Inputs'!$BH$14:$BH$54,MATCH(I913,'BCA Inputs'!$AW$14:$AW$54,0))*O913+INDEX('BCA Inputs'!$BI$14:$BI$54,MATCH(I913,'BCA Inputs'!$AW$14:$AW$54,0))*Q913+INDEX('BCA Inputs'!$BJ$14:$BJ$54,MATCH(I913,'BCA Inputs'!$AW$14:$AW$54,0))*F913+INDEX('BCA Inputs'!$BK$14:$BK$54,MATCH(I913,'BCA Inputs'!$AW$14:$AW$54,0))*G913,"")),"")</f>
        <v/>
      </c>
      <c r="AA913" s="237" t="str">
        <f t="shared" si="135"/>
        <v/>
      </c>
      <c r="AC913" s="238" t="str">
        <f>IFERROR((K913+R913)+IF($B$3="NYSEG",INDEX('BCA Inputs'!$AI$14:$AI$54,MATCH(I913,'BCA Inputs'!$M$14:$M$54,0))*P913+INDEX('BCA Inputs'!$AJ$14:$AJ$54,MATCH(I913,'BCA Inputs'!$M$14:$M$54,0))*Q913,IF($B$3="RG&amp;E",INDEX('BCA Inputs'!$BR$14:$BR$54,MATCH(I913,'BCA Inputs'!$AW$14:$AW$54,0))*P913+INDEX('BCA Inputs'!$BS$14:$BS$54,MATCH(I913,'BCA Inputs'!$AW$14:$AW$54,0))*Q913,"")),"")</f>
        <v/>
      </c>
      <c r="AD913" s="181" t="str">
        <f>IFERROR(IF($B$3="NYSEG",INDEX('BCA Inputs'!$AD$14:$AD$54,MATCH(I913,'BCA Inputs'!$M$14:$M$54,0))*P913+INDEX('BCA Inputs'!$AE$14:$AE$54,MATCH(I913,'BCA Inputs'!$M$14:$M$54,0))*O913+INDEX('BCA Inputs'!$AF$14:$AF$54,MATCH(I913,'BCA Inputs'!$M$14:$M$54,0))*Q913+INDEX('BCA Inputs'!$AG$14:$AG$54,MATCH(I913,'BCA Inputs'!$M$14:$M$54,0))*F913+INDEX('BCA Inputs'!$AH$14:$AH$54,MATCH(I913,'BCA Inputs'!$M$14:$M$54,0))*G913,IF($B$3="RG&amp;E",INDEX('BCA Inputs'!$BM$14:$BM$54,MATCH(I913,'BCA Inputs'!$AW$14:$AW$54,0))*P913+INDEX('BCA Inputs'!$BN$14:$BN$54,MATCH(I913,'BCA Inputs'!$AW$14:$AW$54,0))*O913+INDEX('BCA Inputs'!$BO$14:$BO$54,MATCH(I913,'BCA Inputs'!$AW$14:$AW$54,0))*Q913+INDEX('BCA Inputs'!$BP$14:$BP$54,MATCH(I913,'BCA Inputs'!$AW$14:$AW$54,0))*F913+INDEX('BCA Inputs'!$BQ$14:$BQ$54,MATCH(I913,'BCA Inputs'!$AW$14:$AW$54,0))*G913,"")),"")</f>
        <v/>
      </c>
      <c r="AE913" s="237" t="str">
        <f t="shared" si="136"/>
        <v/>
      </c>
      <c r="AF913" s="198">
        <f t="shared" si="138"/>
        <v>0</v>
      </c>
      <c r="AG913" s="239">
        <f t="shared" si="139"/>
        <v>0</v>
      </c>
    </row>
    <row r="914" spans="1:33">
      <c r="A914" s="228"/>
      <c r="B914" s="176"/>
      <c r="C914" s="229"/>
      <c r="D914" s="230"/>
      <c r="E914" s="230"/>
      <c r="F914" s="230"/>
      <c r="G914" s="230"/>
      <c r="H914" s="231"/>
      <c r="I914" s="231"/>
      <c r="J914" s="232"/>
      <c r="K914" s="232"/>
      <c r="L914" s="232"/>
      <c r="M914" s="181">
        <f t="shared" si="137"/>
        <v>0</v>
      </c>
      <c r="N914" s="181">
        <f>IF(H914="",0,H914*I914*'Avoided Water Savings Cost'!$C$16)</f>
        <v>0</v>
      </c>
      <c r="O914" s="545">
        <f>IF(C914="",0,IF($B$3="NYSEG",C914/(1-'Avoided Electric Costs 2020'!$W$21),IF($B$3="RG&amp;E",C914/(1-'Avoided Electric Costs 2020'!$X$21),"")))</f>
        <v>0</v>
      </c>
      <c r="P914" s="546">
        <f>IF(D914="",0,IF($B$3="NYSEG",D914/(1-'Avoided Electric Costs 2020'!$W$21),IF($B$3="RG&amp;E",D914/(1-'Avoided Electric Costs 2020'!$X$21),"")))</f>
        <v>0</v>
      </c>
      <c r="Q914" s="546">
        <f>IF(E914="",0,IF($B$3="NYSEG",E914/(1-'Avoided Natural Gas Costs 2020'!$J$34),IF($B$3="RG&amp;E",E914/(1-'Avoided Natural Gas Costs 2020'!$K$34),"")))</f>
        <v>0</v>
      </c>
      <c r="R914" s="233" t="str">
        <f>IFERROR(IF(P914*'BCA Inputs'!$C$1+Q914*'BCA Inputs'!$C$2+F914*'BCA Inputs'!$C$2+G914*'BCA Inputs'!$C$2=0,"",P914*'BCA Inputs'!$C$1+Q914*'BCA Inputs'!$C$2+F914*'BCA Inputs'!$C$2+G914*'BCA Inputs'!$C$2),"")</f>
        <v/>
      </c>
      <c r="S914" s="181" t="str">
        <f t="shared" si="130"/>
        <v/>
      </c>
      <c r="T914" s="181" t="str">
        <f>IFERROR(IF($B$3="NYSEG",(INDEX('BCA Inputs'!$N$14:$N$54,MATCH(I914,'BCA Inputs'!$M$14:$M$54,0))*P914+INDEX('BCA Inputs'!$O$14:$O$54,MATCH(I914,'BCA Inputs'!$M$14:$M$54,0))*O914+INDEX('BCA Inputs'!P:P,MATCH(I914,'BCA Inputs'!M:M,0))*Q914+INDEX('BCA Inputs'!Q:Q,MATCH(I914,'BCA Inputs'!M:M,0))*F914+INDEX('BCA Inputs'!R:R,MATCH(I914,'BCA Inputs'!M:M,0))*G914)+L914+N914,IF($B$3="RG&amp;E",(INDEX('BCA Inputs'!$AX$14:$AX$54,MATCH(I914,'BCA Inputs'!$AW$14:$AW$54,0))*P914+INDEX('BCA Inputs'!$AY$14:$AY$54,MATCH(I914,'BCA Inputs'!$AW$14:$AW$54,0))*O914+INDEX('BCA Inputs'!$AZ$14:$AZ$54,MATCH(I914,'BCA Inputs'!$AW$14:$AW$54,0))*Q914+INDEX('BCA Inputs'!$BA$14:$BA$54,MATCH(I914,'BCA Inputs'!$AW$14:$AW$54,0))*F914+INDEX('BCA Inputs'!$BB$14:$BB$54,MATCH(I914,'BCA Inputs'!$AW$14:$AW$54,0))*G914)+L914+N914,"")),"")</f>
        <v/>
      </c>
      <c r="U914" s="234" t="str">
        <f t="shared" si="131"/>
        <v/>
      </c>
      <c r="V914" s="234" t="str">
        <f t="shared" si="132"/>
        <v/>
      </c>
      <c r="W914" s="234" t="str">
        <f t="shared" si="133"/>
        <v/>
      </c>
      <c r="Y914" s="235" t="str">
        <f t="shared" si="134"/>
        <v/>
      </c>
      <c r="Z914" s="236" t="str">
        <f>IFERROR(IF($B$3="NYSEG",INDEX('BCA Inputs'!$X$14:$X$54,MATCH(I914,'BCA Inputs'!$M$14:$M$54,0))*P914+INDEX('BCA Inputs'!$Y$14:$Y$54,MATCH(I914,'BCA Inputs'!$M$14:$M$54,0))*O914+INDEX('BCA Inputs'!$Z$14:$Z$54,MATCH(I914,'BCA Inputs'!$M$14:$M$54,0))*Q914+INDEX('BCA Inputs'!$AA$14:$AA$54,MATCH(I914,'BCA Inputs'!$M$14:$M$54,0))*F914+INDEX('BCA Inputs'!$AB$14:$AB$54,MATCH(I914,'BCA Inputs'!$M$14:$M$54,0))*G914,IF($B$3="RG&amp;E",INDEX('BCA Inputs'!$BG$14:$BG$54,MATCH(I914,'BCA Inputs'!$AW$14:$AW$54,0))*P914+INDEX('BCA Inputs'!$BH$14:$BH$54,MATCH(I914,'BCA Inputs'!$AW$14:$AW$54,0))*O914+INDEX('BCA Inputs'!$BI$14:$BI$54,MATCH(I914,'BCA Inputs'!$AW$14:$AW$54,0))*Q914+INDEX('BCA Inputs'!$BJ$14:$BJ$54,MATCH(I914,'BCA Inputs'!$AW$14:$AW$54,0))*F914+INDEX('BCA Inputs'!$BK$14:$BK$54,MATCH(I914,'BCA Inputs'!$AW$14:$AW$54,0))*G914,"")),"")</f>
        <v/>
      </c>
      <c r="AA914" s="237" t="str">
        <f t="shared" si="135"/>
        <v/>
      </c>
      <c r="AC914" s="238" t="str">
        <f>IFERROR((K914+R914)+IF($B$3="NYSEG",INDEX('BCA Inputs'!$AI$14:$AI$54,MATCH(I914,'BCA Inputs'!$M$14:$M$54,0))*P914+INDEX('BCA Inputs'!$AJ$14:$AJ$54,MATCH(I914,'BCA Inputs'!$M$14:$M$54,0))*Q914,IF($B$3="RG&amp;E",INDEX('BCA Inputs'!$BR$14:$BR$54,MATCH(I914,'BCA Inputs'!$AW$14:$AW$54,0))*P914+INDEX('BCA Inputs'!$BS$14:$BS$54,MATCH(I914,'BCA Inputs'!$AW$14:$AW$54,0))*Q914,"")),"")</f>
        <v/>
      </c>
      <c r="AD914" s="181" t="str">
        <f>IFERROR(IF($B$3="NYSEG",INDEX('BCA Inputs'!$AD$14:$AD$54,MATCH(I914,'BCA Inputs'!$M$14:$M$54,0))*P914+INDEX('BCA Inputs'!$AE$14:$AE$54,MATCH(I914,'BCA Inputs'!$M$14:$M$54,0))*O914+INDEX('BCA Inputs'!$AF$14:$AF$54,MATCH(I914,'BCA Inputs'!$M$14:$M$54,0))*Q914+INDEX('BCA Inputs'!$AG$14:$AG$54,MATCH(I914,'BCA Inputs'!$M$14:$M$54,0))*F914+INDEX('BCA Inputs'!$AH$14:$AH$54,MATCH(I914,'BCA Inputs'!$M$14:$M$54,0))*G914,IF($B$3="RG&amp;E",INDEX('BCA Inputs'!$BM$14:$BM$54,MATCH(I914,'BCA Inputs'!$AW$14:$AW$54,0))*P914+INDEX('BCA Inputs'!$BN$14:$BN$54,MATCH(I914,'BCA Inputs'!$AW$14:$AW$54,0))*O914+INDEX('BCA Inputs'!$BO$14:$BO$54,MATCH(I914,'BCA Inputs'!$AW$14:$AW$54,0))*Q914+INDEX('BCA Inputs'!$BP$14:$BP$54,MATCH(I914,'BCA Inputs'!$AW$14:$AW$54,0))*F914+INDEX('BCA Inputs'!$BQ$14:$BQ$54,MATCH(I914,'BCA Inputs'!$AW$14:$AW$54,0))*G914,"")),"")</f>
        <v/>
      </c>
      <c r="AE914" s="237" t="str">
        <f t="shared" si="136"/>
        <v/>
      </c>
      <c r="AF914" s="198">
        <f t="shared" si="138"/>
        <v>0</v>
      </c>
      <c r="AG914" s="239">
        <f t="shared" si="139"/>
        <v>0</v>
      </c>
    </row>
    <row r="915" spans="1:33">
      <c r="A915" s="228"/>
      <c r="B915" s="176"/>
      <c r="C915" s="229"/>
      <c r="D915" s="230"/>
      <c r="E915" s="230"/>
      <c r="F915" s="230"/>
      <c r="G915" s="230"/>
      <c r="H915" s="231"/>
      <c r="I915" s="231"/>
      <c r="J915" s="232"/>
      <c r="K915" s="232"/>
      <c r="L915" s="232"/>
      <c r="M915" s="181">
        <f t="shared" si="137"/>
        <v>0</v>
      </c>
      <c r="N915" s="181">
        <f>IF(H915="",0,H915*I915*'Avoided Water Savings Cost'!$C$16)</f>
        <v>0</v>
      </c>
      <c r="O915" s="545">
        <f>IF(C915="",0,IF($B$3="NYSEG",C915/(1-'Avoided Electric Costs 2020'!$W$21),IF($B$3="RG&amp;E",C915/(1-'Avoided Electric Costs 2020'!$X$21),"")))</f>
        <v>0</v>
      </c>
      <c r="P915" s="546">
        <f>IF(D915="",0,IF($B$3="NYSEG",D915/(1-'Avoided Electric Costs 2020'!$W$21),IF($B$3="RG&amp;E",D915/(1-'Avoided Electric Costs 2020'!$X$21),"")))</f>
        <v>0</v>
      </c>
      <c r="Q915" s="546">
        <f>IF(E915="",0,IF($B$3="NYSEG",E915/(1-'Avoided Natural Gas Costs 2020'!$J$34),IF($B$3="RG&amp;E",E915/(1-'Avoided Natural Gas Costs 2020'!$K$34),"")))</f>
        <v>0</v>
      </c>
      <c r="R915" s="233" t="str">
        <f>IFERROR(IF(P915*'BCA Inputs'!$C$1+Q915*'BCA Inputs'!$C$2+F915*'BCA Inputs'!$C$2+G915*'BCA Inputs'!$C$2=0,"",P915*'BCA Inputs'!$C$1+Q915*'BCA Inputs'!$C$2+F915*'BCA Inputs'!$C$2+G915*'BCA Inputs'!$C$2),"")</f>
        <v/>
      </c>
      <c r="S915" s="181" t="str">
        <f t="shared" si="130"/>
        <v/>
      </c>
      <c r="T915" s="181" t="str">
        <f>IFERROR(IF($B$3="NYSEG",(INDEX('BCA Inputs'!$N$14:$N$54,MATCH(I915,'BCA Inputs'!$M$14:$M$54,0))*P915+INDEX('BCA Inputs'!$O$14:$O$54,MATCH(I915,'BCA Inputs'!$M$14:$M$54,0))*O915+INDEX('BCA Inputs'!P:P,MATCH(I915,'BCA Inputs'!M:M,0))*Q915+INDEX('BCA Inputs'!Q:Q,MATCH(I915,'BCA Inputs'!M:M,0))*F915+INDEX('BCA Inputs'!R:R,MATCH(I915,'BCA Inputs'!M:M,0))*G915)+L915+N915,IF($B$3="RG&amp;E",(INDEX('BCA Inputs'!$AX$14:$AX$54,MATCH(I915,'BCA Inputs'!$AW$14:$AW$54,0))*P915+INDEX('BCA Inputs'!$AY$14:$AY$54,MATCH(I915,'BCA Inputs'!$AW$14:$AW$54,0))*O915+INDEX('BCA Inputs'!$AZ$14:$AZ$54,MATCH(I915,'BCA Inputs'!$AW$14:$AW$54,0))*Q915+INDEX('BCA Inputs'!$BA$14:$BA$54,MATCH(I915,'BCA Inputs'!$AW$14:$AW$54,0))*F915+INDEX('BCA Inputs'!$BB$14:$BB$54,MATCH(I915,'BCA Inputs'!$AW$14:$AW$54,0))*G915)+L915+N915,"")),"")</f>
        <v/>
      </c>
      <c r="U915" s="234" t="str">
        <f t="shared" si="131"/>
        <v/>
      </c>
      <c r="V915" s="234" t="str">
        <f t="shared" si="132"/>
        <v/>
      </c>
      <c r="W915" s="234" t="str">
        <f t="shared" si="133"/>
        <v/>
      </c>
      <c r="Y915" s="235" t="str">
        <f t="shared" si="134"/>
        <v/>
      </c>
      <c r="Z915" s="236" t="str">
        <f>IFERROR(IF($B$3="NYSEG",INDEX('BCA Inputs'!$X$14:$X$54,MATCH(I915,'BCA Inputs'!$M$14:$M$54,0))*P915+INDEX('BCA Inputs'!$Y$14:$Y$54,MATCH(I915,'BCA Inputs'!$M$14:$M$54,0))*O915+INDEX('BCA Inputs'!$Z$14:$Z$54,MATCH(I915,'BCA Inputs'!$M$14:$M$54,0))*Q915+INDEX('BCA Inputs'!$AA$14:$AA$54,MATCH(I915,'BCA Inputs'!$M$14:$M$54,0))*F915+INDEX('BCA Inputs'!$AB$14:$AB$54,MATCH(I915,'BCA Inputs'!$M$14:$M$54,0))*G915,IF($B$3="RG&amp;E",INDEX('BCA Inputs'!$BG$14:$BG$54,MATCH(I915,'BCA Inputs'!$AW$14:$AW$54,0))*P915+INDEX('BCA Inputs'!$BH$14:$BH$54,MATCH(I915,'BCA Inputs'!$AW$14:$AW$54,0))*O915+INDEX('BCA Inputs'!$BI$14:$BI$54,MATCH(I915,'BCA Inputs'!$AW$14:$AW$54,0))*Q915+INDEX('BCA Inputs'!$BJ$14:$BJ$54,MATCH(I915,'BCA Inputs'!$AW$14:$AW$54,0))*F915+INDEX('BCA Inputs'!$BK$14:$BK$54,MATCH(I915,'BCA Inputs'!$AW$14:$AW$54,0))*G915,"")),"")</f>
        <v/>
      </c>
      <c r="AA915" s="237" t="str">
        <f t="shared" si="135"/>
        <v/>
      </c>
      <c r="AC915" s="238" t="str">
        <f>IFERROR((K915+R915)+IF($B$3="NYSEG",INDEX('BCA Inputs'!$AI$14:$AI$54,MATCH(I915,'BCA Inputs'!$M$14:$M$54,0))*P915+INDEX('BCA Inputs'!$AJ$14:$AJ$54,MATCH(I915,'BCA Inputs'!$M$14:$M$54,0))*Q915,IF($B$3="RG&amp;E",INDEX('BCA Inputs'!$BR$14:$BR$54,MATCH(I915,'BCA Inputs'!$AW$14:$AW$54,0))*P915+INDEX('BCA Inputs'!$BS$14:$BS$54,MATCH(I915,'BCA Inputs'!$AW$14:$AW$54,0))*Q915,"")),"")</f>
        <v/>
      </c>
      <c r="AD915" s="181" t="str">
        <f>IFERROR(IF($B$3="NYSEG",INDEX('BCA Inputs'!$AD$14:$AD$54,MATCH(I915,'BCA Inputs'!$M$14:$M$54,0))*P915+INDEX('BCA Inputs'!$AE$14:$AE$54,MATCH(I915,'BCA Inputs'!$M$14:$M$54,0))*O915+INDEX('BCA Inputs'!$AF$14:$AF$54,MATCH(I915,'BCA Inputs'!$M$14:$M$54,0))*Q915+INDEX('BCA Inputs'!$AG$14:$AG$54,MATCH(I915,'BCA Inputs'!$M$14:$M$54,0))*F915+INDEX('BCA Inputs'!$AH$14:$AH$54,MATCH(I915,'BCA Inputs'!$M$14:$M$54,0))*G915,IF($B$3="RG&amp;E",INDEX('BCA Inputs'!$BM$14:$BM$54,MATCH(I915,'BCA Inputs'!$AW$14:$AW$54,0))*P915+INDEX('BCA Inputs'!$BN$14:$BN$54,MATCH(I915,'BCA Inputs'!$AW$14:$AW$54,0))*O915+INDEX('BCA Inputs'!$BO$14:$BO$54,MATCH(I915,'BCA Inputs'!$AW$14:$AW$54,0))*Q915+INDEX('BCA Inputs'!$BP$14:$BP$54,MATCH(I915,'BCA Inputs'!$AW$14:$AW$54,0))*F915+INDEX('BCA Inputs'!$BQ$14:$BQ$54,MATCH(I915,'BCA Inputs'!$AW$14:$AW$54,0))*G915,"")),"")</f>
        <v/>
      </c>
      <c r="AE915" s="237" t="str">
        <f t="shared" si="136"/>
        <v/>
      </c>
      <c r="AF915" s="198">
        <f t="shared" si="138"/>
        <v>0</v>
      </c>
      <c r="AG915" s="239">
        <f t="shared" si="139"/>
        <v>0</v>
      </c>
    </row>
    <row r="916" spans="1:33">
      <c r="A916" s="228"/>
      <c r="B916" s="176"/>
      <c r="C916" s="229"/>
      <c r="D916" s="230"/>
      <c r="E916" s="230"/>
      <c r="F916" s="230"/>
      <c r="G916" s="230"/>
      <c r="H916" s="231"/>
      <c r="I916" s="231"/>
      <c r="J916" s="232"/>
      <c r="K916" s="232"/>
      <c r="L916" s="232"/>
      <c r="M916" s="181">
        <f t="shared" si="137"/>
        <v>0</v>
      </c>
      <c r="N916" s="181">
        <f>IF(H916="",0,H916*I916*'Avoided Water Savings Cost'!$C$16)</f>
        <v>0</v>
      </c>
      <c r="O916" s="545">
        <f>IF(C916="",0,IF($B$3="NYSEG",C916/(1-'Avoided Electric Costs 2020'!$W$21),IF($B$3="RG&amp;E",C916/(1-'Avoided Electric Costs 2020'!$X$21),"")))</f>
        <v>0</v>
      </c>
      <c r="P916" s="546">
        <f>IF(D916="",0,IF($B$3="NYSEG",D916/(1-'Avoided Electric Costs 2020'!$W$21),IF($B$3="RG&amp;E",D916/(1-'Avoided Electric Costs 2020'!$X$21),"")))</f>
        <v>0</v>
      </c>
      <c r="Q916" s="546">
        <f>IF(E916="",0,IF($B$3="NYSEG",E916/(1-'Avoided Natural Gas Costs 2020'!$J$34),IF($B$3="RG&amp;E",E916/(1-'Avoided Natural Gas Costs 2020'!$K$34),"")))</f>
        <v>0</v>
      </c>
      <c r="R916" s="233" t="str">
        <f>IFERROR(IF(P916*'BCA Inputs'!$C$1+Q916*'BCA Inputs'!$C$2+F916*'BCA Inputs'!$C$2+G916*'BCA Inputs'!$C$2=0,"",P916*'BCA Inputs'!$C$1+Q916*'BCA Inputs'!$C$2+F916*'BCA Inputs'!$C$2+G916*'BCA Inputs'!$C$2),"")</f>
        <v/>
      </c>
      <c r="S916" s="181" t="str">
        <f t="shared" si="130"/>
        <v/>
      </c>
      <c r="T916" s="181" t="str">
        <f>IFERROR(IF($B$3="NYSEG",(INDEX('BCA Inputs'!$N$14:$N$54,MATCH(I916,'BCA Inputs'!$M$14:$M$54,0))*P916+INDEX('BCA Inputs'!$O$14:$O$54,MATCH(I916,'BCA Inputs'!$M$14:$M$54,0))*O916+INDEX('BCA Inputs'!P:P,MATCH(I916,'BCA Inputs'!M:M,0))*Q916+INDEX('BCA Inputs'!Q:Q,MATCH(I916,'BCA Inputs'!M:M,0))*F916+INDEX('BCA Inputs'!R:R,MATCH(I916,'BCA Inputs'!M:M,0))*G916)+L916+N916,IF($B$3="RG&amp;E",(INDEX('BCA Inputs'!$AX$14:$AX$54,MATCH(I916,'BCA Inputs'!$AW$14:$AW$54,0))*P916+INDEX('BCA Inputs'!$AY$14:$AY$54,MATCH(I916,'BCA Inputs'!$AW$14:$AW$54,0))*O916+INDEX('BCA Inputs'!$AZ$14:$AZ$54,MATCH(I916,'BCA Inputs'!$AW$14:$AW$54,0))*Q916+INDEX('BCA Inputs'!$BA$14:$BA$54,MATCH(I916,'BCA Inputs'!$AW$14:$AW$54,0))*F916+INDEX('BCA Inputs'!$BB$14:$BB$54,MATCH(I916,'BCA Inputs'!$AW$14:$AW$54,0))*G916)+L916+N916,"")),"")</f>
        <v/>
      </c>
      <c r="U916" s="234" t="str">
        <f t="shared" si="131"/>
        <v/>
      </c>
      <c r="V916" s="234" t="str">
        <f t="shared" si="132"/>
        <v/>
      </c>
      <c r="W916" s="234" t="str">
        <f t="shared" si="133"/>
        <v/>
      </c>
      <c r="Y916" s="235" t="str">
        <f t="shared" si="134"/>
        <v/>
      </c>
      <c r="Z916" s="236" t="str">
        <f>IFERROR(IF($B$3="NYSEG",INDEX('BCA Inputs'!$X$14:$X$54,MATCH(I916,'BCA Inputs'!$M$14:$M$54,0))*P916+INDEX('BCA Inputs'!$Y$14:$Y$54,MATCH(I916,'BCA Inputs'!$M$14:$M$54,0))*O916+INDEX('BCA Inputs'!$Z$14:$Z$54,MATCH(I916,'BCA Inputs'!$M$14:$M$54,0))*Q916+INDEX('BCA Inputs'!$AA$14:$AA$54,MATCH(I916,'BCA Inputs'!$M$14:$M$54,0))*F916+INDEX('BCA Inputs'!$AB$14:$AB$54,MATCH(I916,'BCA Inputs'!$M$14:$M$54,0))*G916,IF($B$3="RG&amp;E",INDEX('BCA Inputs'!$BG$14:$BG$54,MATCH(I916,'BCA Inputs'!$AW$14:$AW$54,0))*P916+INDEX('BCA Inputs'!$BH$14:$BH$54,MATCH(I916,'BCA Inputs'!$AW$14:$AW$54,0))*O916+INDEX('BCA Inputs'!$BI$14:$BI$54,MATCH(I916,'BCA Inputs'!$AW$14:$AW$54,0))*Q916+INDEX('BCA Inputs'!$BJ$14:$BJ$54,MATCH(I916,'BCA Inputs'!$AW$14:$AW$54,0))*F916+INDEX('BCA Inputs'!$BK$14:$BK$54,MATCH(I916,'BCA Inputs'!$AW$14:$AW$54,0))*G916,"")),"")</f>
        <v/>
      </c>
      <c r="AA916" s="237" t="str">
        <f t="shared" si="135"/>
        <v/>
      </c>
      <c r="AC916" s="238" t="str">
        <f>IFERROR((K916+R916)+IF($B$3="NYSEG",INDEX('BCA Inputs'!$AI$14:$AI$54,MATCH(I916,'BCA Inputs'!$M$14:$M$54,0))*P916+INDEX('BCA Inputs'!$AJ$14:$AJ$54,MATCH(I916,'BCA Inputs'!$M$14:$M$54,0))*Q916,IF($B$3="RG&amp;E",INDEX('BCA Inputs'!$BR$14:$BR$54,MATCH(I916,'BCA Inputs'!$AW$14:$AW$54,0))*P916+INDEX('BCA Inputs'!$BS$14:$BS$54,MATCH(I916,'BCA Inputs'!$AW$14:$AW$54,0))*Q916,"")),"")</f>
        <v/>
      </c>
      <c r="AD916" s="181" t="str">
        <f>IFERROR(IF($B$3="NYSEG",INDEX('BCA Inputs'!$AD$14:$AD$54,MATCH(I916,'BCA Inputs'!$M$14:$M$54,0))*P916+INDEX('BCA Inputs'!$AE$14:$AE$54,MATCH(I916,'BCA Inputs'!$M$14:$M$54,0))*O916+INDEX('BCA Inputs'!$AF$14:$AF$54,MATCH(I916,'BCA Inputs'!$M$14:$M$54,0))*Q916+INDEX('BCA Inputs'!$AG$14:$AG$54,MATCH(I916,'BCA Inputs'!$M$14:$M$54,0))*F916+INDEX('BCA Inputs'!$AH$14:$AH$54,MATCH(I916,'BCA Inputs'!$M$14:$M$54,0))*G916,IF($B$3="RG&amp;E",INDEX('BCA Inputs'!$BM$14:$BM$54,MATCH(I916,'BCA Inputs'!$AW$14:$AW$54,0))*P916+INDEX('BCA Inputs'!$BN$14:$BN$54,MATCH(I916,'BCA Inputs'!$AW$14:$AW$54,0))*O916+INDEX('BCA Inputs'!$BO$14:$BO$54,MATCH(I916,'BCA Inputs'!$AW$14:$AW$54,0))*Q916+INDEX('BCA Inputs'!$BP$14:$BP$54,MATCH(I916,'BCA Inputs'!$AW$14:$AW$54,0))*F916+INDEX('BCA Inputs'!$BQ$14:$BQ$54,MATCH(I916,'BCA Inputs'!$AW$14:$AW$54,0))*G916,"")),"")</f>
        <v/>
      </c>
      <c r="AE916" s="237" t="str">
        <f t="shared" si="136"/>
        <v/>
      </c>
      <c r="AF916" s="198">
        <f t="shared" si="138"/>
        <v>0</v>
      </c>
      <c r="AG916" s="239">
        <f t="shared" si="139"/>
        <v>0</v>
      </c>
    </row>
    <row r="917" spans="1:33">
      <c r="A917" s="228"/>
      <c r="B917" s="176"/>
      <c r="C917" s="229"/>
      <c r="D917" s="230"/>
      <c r="E917" s="230"/>
      <c r="F917" s="230"/>
      <c r="G917" s="230"/>
      <c r="H917" s="231"/>
      <c r="I917" s="231"/>
      <c r="J917" s="232"/>
      <c r="K917" s="232"/>
      <c r="L917" s="232"/>
      <c r="M917" s="181">
        <f t="shared" si="137"/>
        <v>0</v>
      </c>
      <c r="N917" s="181">
        <f>IF(H917="",0,H917*I917*'Avoided Water Savings Cost'!$C$16)</f>
        <v>0</v>
      </c>
      <c r="O917" s="545">
        <f>IF(C917="",0,IF($B$3="NYSEG",C917/(1-'Avoided Electric Costs 2020'!$W$21),IF($B$3="RG&amp;E",C917/(1-'Avoided Electric Costs 2020'!$X$21),"")))</f>
        <v>0</v>
      </c>
      <c r="P917" s="546">
        <f>IF(D917="",0,IF($B$3="NYSEG",D917/(1-'Avoided Electric Costs 2020'!$W$21),IF($B$3="RG&amp;E",D917/(1-'Avoided Electric Costs 2020'!$X$21),"")))</f>
        <v>0</v>
      </c>
      <c r="Q917" s="546">
        <f>IF(E917="",0,IF($B$3="NYSEG",E917/(1-'Avoided Natural Gas Costs 2020'!$J$34),IF($B$3="RG&amp;E",E917/(1-'Avoided Natural Gas Costs 2020'!$K$34),"")))</f>
        <v>0</v>
      </c>
      <c r="R917" s="233" t="str">
        <f>IFERROR(IF(P917*'BCA Inputs'!$C$1+Q917*'BCA Inputs'!$C$2+F917*'BCA Inputs'!$C$2+G917*'BCA Inputs'!$C$2=0,"",P917*'BCA Inputs'!$C$1+Q917*'BCA Inputs'!$C$2+F917*'BCA Inputs'!$C$2+G917*'BCA Inputs'!$C$2),"")</f>
        <v/>
      </c>
      <c r="S917" s="181" t="str">
        <f t="shared" si="130"/>
        <v/>
      </c>
      <c r="T917" s="181" t="str">
        <f>IFERROR(IF($B$3="NYSEG",(INDEX('BCA Inputs'!$N$14:$N$54,MATCH(I917,'BCA Inputs'!$M$14:$M$54,0))*P917+INDEX('BCA Inputs'!$O$14:$O$54,MATCH(I917,'BCA Inputs'!$M$14:$M$54,0))*O917+INDEX('BCA Inputs'!P:P,MATCH(I917,'BCA Inputs'!M:M,0))*Q917+INDEX('BCA Inputs'!Q:Q,MATCH(I917,'BCA Inputs'!M:M,0))*F917+INDEX('BCA Inputs'!R:R,MATCH(I917,'BCA Inputs'!M:M,0))*G917)+L917+N917,IF($B$3="RG&amp;E",(INDEX('BCA Inputs'!$AX$14:$AX$54,MATCH(I917,'BCA Inputs'!$AW$14:$AW$54,0))*P917+INDEX('BCA Inputs'!$AY$14:$AY$54,MATCH(I917,'BCA Inputs'!$AW$14:$AW$54,0))*O917+INDEX('BCA Inputs'!$AZ$14:$AZ$54,MATCH(I917,'BCA Inputs'!$AW$14:$AW$54,0))*Q917+INDEX('BCA Inputs'!$BA$14:$BA$54,MATCH(I917,'BCA Inputs'!$AW$14:$AW$54,0))*F917+INDEX('BCA Inputs'!$BB$14:$BB$54,MATCH(I917,'BCA Inputs'!$AW$14:$AW$54,0))*G917)+L917+N917,"")),"")</f>
        <v/>
      </c>
      <c r="U917" s="234" t="str">
        <f t="shared" si="131"/>
        <v/>
      </c>
      <c r="V917" s="234" t="str">
        <f t="shared" si="132"/>
        <v/>
      </c>
      <c r="W917" s="234" t="str">
        <f t="shared" si="133"/>
        <v/>
      </c>
      <c r="Y917" s="235" t="str">
        <f t="shared" si="134"/>
        <v/>
      </c>
      <c r="Z917" s="236" t="str">
        <f>IFERROR(IF($B$3="NYSEG",INDEX('BCA Inputs'!$X$14:$X$54,MATCH(I917,'BCA Inputs'!$M$14:$M$54,0))*P917+INDEX('BCA Inputs'!$Y$14:$Y$54,MATCH(I917,'BCA Inputs'!$M$14:$M$54,0))*O917+INDEX('BCA Inputs'!$Z$14:$Z$54,MATCH(I917,'BCA Inputs'!$M$14:$M$54,0))*Q917+INDEX('BCA Inputs'!$AA$14:$AA$54,MATCH(I917,'BCA Inputs'!$M$14:$M$54,0))*F917+INDEX('BCA Inputs'!$AB$14:$AB$54,MATCH(I917,'BCA Inputs'!$M$14:$M$54,0))*G917,IF($B$3="RG&amp;E",INDEX('BCA Inputs'!$BG$14:$BG$54,MATCH(I917,'BCA Inputs'!$AW$14:$AW$54,0))*P917+INDEX('BCA Inputs'!$BH$14:$BH$54,MATCH(I917,'BCA Inputs'!$AW$14:$AW$54,0))*O917+INDEX('BCA Inputs'!$BI$14:$BI$54,MATCH(I917,'BCA Inputs'!$AW$14:$AW$54,0))*Q917+INDEX('BCA Inputs'!$BJ$14:$BJ$54,MATCH(I917,'BCA Inputs'!$AW$14:$AW$54,0))*F917+INDEX('BCA Inputs'!$BK$14:$BK$54,MATCH(I917,'BCA Inputs'!$AW$14:$AW$54,0))*G917,"")),"")</f>
        <v/>
      </c>
      <c r="AA917" s="237" t="str">
        <f t="shared" si="135"/>
        <v/>
      </c>
      <c r="AC917" s="238" t="str">
        <f>IFERROR((K917+R917)+IF($B$3="NYSEG",INDEX('BCA Inputs'!$AI$14:$AI$54,MATCH(I917,'BCA Inputs'!$M$14:$M$54,0))*P917+INDEX('BCA Inputs'!$AJ$14:$AJ$54,MATCH(I917,'BCA Inputs'!$M$14:$M$54,0))*Q917,IF($B$3="RG&amp;E",INDEX('BCA Inputs'!$BR$14:$BR$54,MATCH(I917,'BCA Inputs'!$AW$14:$AW$54,0))*P917+INDEX('BCA Inputs'!$BS$14:$BS$54,MATCH(I917,'BCA Inputs'!$AW$14:$AW$54,0))*Q917,"")),"")</f>
        <v/>
      </c>
      <c r="AD917" s="181" t="str">
        <f>IFERROR(IF($B$3="NYSEG",INDEX('BCA Inputs'!$AD$14:$AD$54,MATCH(I917,'BCA Inputs'!$M$14:$M$54,0))*P917+INDEX('BCA Inputs'!$AE$14:$AE$54,MATCH(I917,'BCA Inputs'!$M$14:$M$54,0))*O917+INDEX('BCA Inputs'!$AF$14:$AF$54,MATCH(I917,'BCA Inputs'!$M$14:$M$54,0))*Q917+INDEX('BCA Inputs'!$AG$14:$AG$54,MATCH(I917,'BCA Inputs'!$M$14:$M$54,0))*F917+INDEX('BCA Inputs'!$AH$14:$AH$54,MATCH(I917,'BCA Inputs'!$M$14:$M$54,0))*G917,IF($B$3="RG&amp;E",INDEX('BCA Inputs'!$BM$14:$BM$54,MATCH(I917,'BCA Inputs'!$AW$14:$AW$54,0))*P917+INDEX('BCA Inputs'!$BN$14:$BN$54,MATCH(I917,'BCA Inputs'!$AW$14:$AW$54,0))*O917+INDEX('BCA Inputs'!$BO$14:$BO$54,MATCH(I917,'BCA Inputs'!$AW$14:$AW$54,0))*Q917+INDEX('BCA Inputs'!$BP$14:$BP$54,MATCH(I917,'BCA Inputs'!$AW$14:$AW$54,0))*F917+INDEX('BCA Inputs'!$BQ$14:$BQ$54,MATCH(I917,'BCA Inputs'!$AW$14:$AW$54,0))*G917,"")),"")</f>
        <v/>
      </c>
      <c r="AE917" s="237" t="str">
        <f t="shared" si="136"/>
        <v/>
      </c>
      <c r="AF917" s="198">
        <f t="shared" si="138"/>
        <v>0</v>
      </c>
      <c r="AG917" s="239">
        <f t="shared" si="139"/>
        <v>0</v>
      </c>
    </row>
    <row r="918" spans="1:33">
      <c r="A918" s="228"/>
      <c r="B918" s="176"/>
      <c r="C918" s="229"/>
      <c r="D918" s="230"/>
      <c r="E918" s="230"/>
      <c r="F918" s="230"/>
      <c r="G918" s="230"/>
      <c r="H918" s="231"/>
      <c r="I918" s="231"/>
      <c r="J918" s="232"/>
      <c r="K918" s="232"/>
      <c r="L918" s="232"/>
      <c r="M918" s="181">
        <f t="shared" si="137"/>
        <v>0</v>
      </c>
      <c r="N918" s="181">
        <f>IF(H918="",0,H918*I918*'Avoided Water Savings Cost'!$C$16)</f>
        <v>0</v>
      </c>
      <c r="O918" s="545">
        <f>IF(C918="",0,IF($B$3="NYSEG",C918/(1-'Avoided Electric Costs 2020'!$W$21),IF($B$3="RG&amp;E",C918/(1-'Avoided Electric Costs 2020'!$X$21),"")))</f>
        <v>0</v>
      </c>
      <c r="P918" s="546">
        <f>IF(D918="",0,IF($B$3="NYSEG",D918/(1-'Avoided Electric Costs 2020'!$W$21),IF($B$3="RG&amp;E",D918/(1-'Avoided Electric Costs 2020'!$X$21),"")))</f>
        <v>0</v>
      </c>
      <c r="Q918" s="546">
        <f>IF(E918="",0,IF($B$3="NYSEG",E918/(1-'Avoided Natural Gas Costs 2020'!$J$34),IF($B$3="RG&amp;E",E918/(1-'Avoided Natural Gas Costs 2020'!$K$34),"")))</f>
        <v>0</v>
      </c>
      <c r="R918" s="233" t="str">
        <f>IFERROR(IF(P918*'BCA Inputs'!$C$1+Q918*'BCA Inputs'!$C$2+F918*'BCA Inputs'!$C$2+G918*'BCA Inputs'!$C$2=0,"",P918*'BCA Inputs'!$C$1+Q918*'BCA Inputs'!$C$2+F918*'BCA Inputs'!$C$2+G918*'BCA Inputs'!$C$2),"")</f>
        <v/>
      </c>
      <c r="S918" s="181" t="str">
        <f t="shared" si="130"/>
        <v/>
      </c>
      <c r="T918" s="181" t="str">
        <f>IFERROR(IF($B$3="NYSEG",(INDEX('BCA Inputs'!$N$14:$N$54,MATCH(I918,'BCA Inputs'!$M$14:$M$54,0))*P918+INDEX('BCA Inputs'!$O$14:$O$54,MATCH(I918,'BCA Inputs'!$M$14:$M$54,0))*O918+INDEX('BCA Inputs'!P:P,MATCH(I918,'BCA Inputs'!M:M,0))*Q918+INDEX('BCA Inputs'!Q:Q,MATCH(I918,'BCA Inputs'!M:M,0))*F918+INDEX('BCA Inputs'!R:R,MATCH(I918,'BCA Inputs'!M:M,0))*G918)+L918+N918,IF($B$3="RG&amp;E",(INDEX('BCA Inputs'!$AX$14:$AX$54,MATCH(I918,'BCA Inputs'!$AW$14:$AW$54,0))*P918+INDEX('BCA Inputs'!$AY$14:$AY$54,MATCH(I918,'BCA Inputs'!$AW$14:$AW$54,0))*O918+INDEX('BCA Inputs'!$AZ$14:$AZ$54,MATCH(I918,'BCA Inputs'!$AW$14:$AW$54,0))*Q918+INDEX('BCA Inputs'!$BA$14:$BA$54,MATCH(I918,'BCA Inputs'!$AW$14:$AW$54,0))*F918+INDEX('BCA Inputs'!$BB$14:$BB$54,MATCH(I918,'BCA Inputs'!$AW$14:$AW$54,0))*G918)+L918+N918,"")),"")</f>
        <v/>
      </c>
      <c r="U918" s="234" t="str">
        <f t="shared" si="131"/>
        <v/>
      </c>
      <c r="V918" s="234" t="str">
        <f t="shared" si="132"/>
        <v/>
      </c>
      <c r="W918" s="234" t="str">
        <f t="shared" si="133"/>
        <v/>
      </c>
      <c r="Y918" s="235" t="str">
        <f t="shared" si="134"/>
        <v/>
      </c>
      <c r="Z918" s="236" t="str">
        <f>IFERROR(IF($B$3="NYSEG",INDEX('BCA Inputs'!$X$14:$X$54,MATCH(I918,'BCA Inputs'!$M$14:$M$54,0))*P918+INDEX('BCA Inputs'!$Y$14:$Y$54,MATCH(I918,'BCA Inputs'!$M$14:$M$54,0))*O918+INDEX('BCA Inputs'!$Z$14:$Z$54,MATCH(I918,'BCA Inputs'!$M$14:$M$54,0))*Q918+INDEX('BCA Inputs'!$AA$14:$AA$54,MATCH(I918,'BCA Inputs'!$M$14:$M$54,0))*F918+INDEX('BCA Inputs'!$AB$14:$AB$54,MATCH(I918,'BCA Inputs'!$M$14:$M$54,0))*G918,IF($B$3="RG&amp;E",INDEX('BCA Inputs'!$BG$14:$BG$54,MATCH(I918,'BCA Inputs'!$AW$14:$AW$54,0))*P918+INDEX('BCA Inputs'!$BH$14:$BH$54,MATCH(I918,'BCA Inputs'!$AW$14:$AW$54,0))*O918+INDEX('BCA Inputs'!$BI$14:$BI$54,MATCH(I918,'BCA Inputs'!$AW$14:$AW$54,0))*Q918+INDEX('BCA Inputs'!$BJ$14:$BJ$54,MATCH(I918,'BCA Inputs'!$AW$14:$AW$54,0))*F918+INDEX('BCA Inputs'!$BK$14:$BK$54,MATCH(I918,'BCA Inputs'!$AW$14:$AW$54,0))*G918,"")),"")</f>
        <v/>
      </c>
      <c r="AA918" s="237" t="str">
        <f t="shared" si="135"/>
        <v/>
      </c>
      <c r="AC918" s="238" t="str">
        <f>IFERROR((K918+R918)+IF($B$3="NYSEG",INDEX('BCA Inputs'!$AI$14:$AI$54,MATCH(I918,'BCA Inputs'!$M$14:$M$54,0))*P918+INDEX('BCA Inputs'!$AJ$14:$AJ$54,MATCH(I918,'BCA Inputs'!$M$14:$M$54,0))*Q918,IF($B$3="RG&amp;E",INDEX('BCA Inputs'!$BR$14:$BR$54,MATCH(I918,'BCA Inputs'!$AW$14:$AW$54,0))*P918+INDEX('BCA Inputs'!$BS$14:$BS$54,MATCH(I918,'BCA Inputs'!$AW$14:$AW$54,0))*Q918,"")),"")</f>
        <v/>
      </c>
      <c r="AD918" s="181" t="str">
        <f>IFERROR(IF($B$3="NYSEG",INDEX('BCA Inputs'!$AD$14:$AD$54,MATCH(I918,'BCA Inputs'!$M$14:$M$54,0))*P918+INDEX('BCA Inputs'!$AE$14:$AE$54,MATCH(I918,'BCA Inputs'!$M$14:$M$54,0))*O918+INDEX('BCA Inputs'!$AF$14:$AF$54,MATCH(I918,'BCA Inputs'!$M$14:$M$54,0))*Q918+INDEX('BCA Inputs'!$AG$14:$AG$54,MATCH(I918,'BCA Inputs'!$M$14:$M$54,0))*F918+INDEX('BCA Inputs'!$AH$14:$AH$54,MATCH(I918,'BCA Inputs'!$M$14:$M$54,0))*G918,IF($B$3="RG&amp;E",INDEX('BCA Inputs'!$BM$14:$BM$54,MATCH(I918,'BCA Inputs'!$AW$14:$AW$54,0))*P918+INDEX('BCA Inputs'!$BN$14:$BN$54,MATCH(I918,'BCA Inputs'!$AW$14:$AW$54,0))*O918+INDEX('BCA Inputs'!$BO$14:$BO$54,MATCH(I918,'BCA Inputs'!$AW$14:$AW$54,0))*Q918+INDEX('BCA Inputs'!$BP$14:$BP$54,MATCH(I918,'BCA Inputs'!$AW$14:$AW$54,0))*F918+INDEX('BCA Inputs'!$BQ$14:$BQ$54,MATCH(I918,'BCA Inputs'!$AW$14:$AW$54,0))*G918,"")),"")</f>
        <v/>
      </c>
      <c r="AE918" s="237" t="str">
        <f t="shared" si="136"/>
        <v/>
      </c>
      <c r="AF918" s="198">
        <f t="shared" si="138"/>
        <v>0</v>
      </c>
      <c r="AG918" s="239">
        <f t="shared" si="139"/>
        <v>0</v>
      </c>
    </row>
    <row r="919" spans="1:33">
      <c r="A919" s="228"/>
      <c r="B919" s="176"/>
      <c r="C919" s="229"/>
      <c r="D919" s="230"/>
      <c r="E919" s="230"/>
      <c r="F919" s="230"/>
      <c r="G919" s="230"/>
      <c r="H919" s="231"/>
      <c r="I919" s="231"/>
      <c r="J919" s="232"/>
      <c r="K919" s="232"/>
      <c r="L919" s="232"/>
      <c r="M919" s="181">
        <f t="shared" si="137"/>
        <v>0</v>
      </c>
      <c r="N919" s="181">
        <f>IF(H919="",0,H919*I919*'Avoided Water Savings Cost'!$C$16)</f>
        <v>0</v>
      </c>
      <c r="O919" s="545">
        <f>IF(C919="",0,IF($B$3="NYSEG",C919/(1-'Avoided Electric Costs 2020'!$W$21),IF($B$3="RG&amp;E",C919/(1-'Avoided Electric Costs 2020'!$X$21),"")))</f>
        <v>0</v>
      </c>
      <c r="P919" s="546">
        <f>IF(D919="",0,IF($B$3="NYSEG",D919/(1-'Avoided Electric Costs 2020'!$W$21),IF($B$3="RG&amp;E",D919/(1-'Avoided Electric Costs 2020'!$X$21),"")))</f>
        <v>0</v>
      </c>
      <c r="Q919" s="546">
        <f>IF(E919="",0,IF($B$3="NYSEG",E919/(1-'Avoided Natural Gas Costs 2020'!$J$34),IF($B$3="RG&amp;E",E919/(1-'Avoided Natural Gas Costs 2020'!$K$34),"")))</f>
        <v>0</v>
      </c>
      <c r="R919" s="233" t="str">
        <f>IFERROR(IF(P919*'BCA Inputs'!$C$1+Q919*'BCA Inputs'!$C$2+F919*'BCA Inputs'!$C$2+G919*'BCA Inputs'!$C$2=0,"",P919*'BCA Inputs'!$C$1+Q919*'BCA Inputs'!$C$2+F919*'BCA Inputs'!$C$2+G919*'BCA Inputs'!$C$2),"")</f>
        <v/>
      </c>
      <c r="S919" s="181" t="str">
        <f t="shared" ref="S919:S982" si="140">IFERROR(IF(J919+R919=0,"",J919+R919),"")</f>
        <v/>
      </c>
      <c r="T919" s="181" t="str">
        <f>IFERROR(IF($B$3="NYSEG",(INDEX('BCA Inputs'!$N$14:$N$54,MATCH(I919,'BCA Inputs'!$M$14:$M$54,0))*P919+INDEX('BCA Inputs'!$O$14:$O$54,MATCH(I919,'BCA Inputs'!$M$14:$M$54,0))*O919+INDEX('BCA Inputs'!P:P,MATCH(I919,'BCA Inputs'!M:M,0))*Q919+INDEX('BCA Inputs'!Q:Q,MATCH(I919,'BCA Inputs'!M:M,0))*F919+INDEX('BCA Inputs'!R:R,MATCH(I919,'BCA Inputs'!M:M,0))*G919)+L919+N919,IF($B$3="RG&amp;E",(INDEX('BCA Inputs'!$AX$14:$AX$54,MATCH(I919,'BCA Inputs'!$AW$14:$AW$54,0))*P919+INDEX('BCA Inputs'!$AY$14:$AY$54,MATCH(I919,'BCA Inputs'!$AW$14:$AW$54,0))*O919+INDEX('BCA Inputs'!$AZ$14:$AZ$54,MATCH(I919,'BCA Inputs'!$AW$14:$AW$54,0))*Q919+INDEX('BCA Inputs'!$BA$14:$BA$54,MATCH(I919,'BCA Inputs'!$AW$14:$AW$54,0))*F919+INDEX('BCA Inputs'!$BB$14:$BB$54,MATCH(I919,'BCA Inputs'!$AW$14:$AW$54,0))*G919)+L919+N919,"")),"")</f>
        <v/>
      </c>
      <c r="U919" s="234" t="str">
        <f t="shared" ref="U919:U982" si="141">IFERROR(T919/S919,"")</f>
        <v/>
      </c>
      <c r="V919" s="234" t="str">
        <f t="shared" ref="V919:V982" si="142">IFERROR(J919/(D919*$B$6+E919*$B$7+F919*$B$7+G919*$B$7+M919+N919/I919),"")</f>
        <v/>
      </c>
      <c r="W919" s="234" t="str">
        <f t="shared" ref="W919:W982" si="143">IFERROR((J919-K919)/(D919*$B$6+E919*$B$7+F919*$B$7+G919*$B$7+M919+N919/I919),"")</f>
        <v/>
      </c>
      <c r="Y919" s="235" t="str">
        <f t="shared" ref="Y919:Y982" si="144">IFERROR(K919+R919,"")</f>
        <v/>
      </c>
      <c r="Z919" s="236" t="str">
        <f>IFERROR(IF($B$3="NYSEG",INDEX('BCA Inputs'!$X$14:$X$54,MATCH(I919,'BCA Inputs'!$M$14:$M$54,0))*P919+INDEX('BCA Inputs'!$Y$14:$Y$54,MATCH(I919,'BCA Inputs'!$M$14:$M$54,0))*O919+INDEX('BCA Inputs'!$Z$14:$Z$54,MATCH(I919,'BCA Inputs'!$M$14:$M$54,0))*Q919+INDEX('BCA Inputs'!$AA$14:$AA$54,MATCH(I919,'BCA Inputs'!$M$14:$M$54,0))*F919+INDEX('BCA Inputs'!$AB$14:$AB$54,MATCH(I919,'BCA Inputs'!$M$14:$M$54,0))*G919,IF($B$3="RG&amp;E",INDEX('BCA Inputs'!$BG$14:$BG$54,MATCH(I919,'BCA Inputs'!$AW$14:$AW$54,0))*P919+INDEX('BCA Inputs'!$BH$14:$BH$54,MATCH(I919,'BCA Inputs'!$AW$14:$AW$54,0))*O919+INDEX('BCA Inputs'!$BI$14:$BI$54,MATCH(I919,'BCA Inputs'!$AW$14:$AW$54,0))*Q919+INDEX('BCA Inputs'!$BJ$14:$BJ$54,MATCH(I919,'BCA Inputs'!$AW$14:$AW$54,0))*F919+INDEX('BCA Inputs'!$BK$14:$BK$54,MATCH(I919,'BCA Inputs'!$AW$14:$AW$54,0))*G919,"")),"")</f>
        <v/>
      </c>
      <c r="AA919" s="237" t="str">
        <f t="shared" ref="AA919:AA982" si="145">IFERROR(Z919/Y919,"")</f>
        <v/>
      </c>
      <c r="AC919" s="238" t="str">
        <f>IFERROR((K919+R919)+IF($B$3="NYSEG",INDEX('BCA Inputs'!$AI$14:$AI$54,MATCH(I919,'BCA Inputs'!$M$14:$M$54,0))*P919+INDEX('BCA Inputs'!$AJ$14:$AJ$54,MATCH(I919,'BCA Inputs'!$M$14:$M$54,0))*Q919,IF($B$3="RG&amp;E",INDEX('BCA Inputs'!$BR$14:$BR$54,MATCH(I919,'BCA Inputs'!$AW$14:$AW$54,0))*P919+INDEX('BCA Inputs'!$BS$14:$BS$54,MATCH(I919,'BCA Inputs'!$AW$14:$AW$54,0))*Q919,"")),"")</f>
        <v/>
      </c>
      <c r="AD919" s="181" t="str">
        <f>IFERROR(IF($B$3="NYSEG",INDEX('BCA Inputs'!$AD$14:$AD$54,MATCH(I919,'BCA Inputs'!$M$14:$M$54,0))*P919+INDEX('BCA Inputs'!$AE$14:$AE$54,MATCH(I919,'BCA Inputs'!$M$14:$M$54,0))*O919+INDEX('BCA Inputs'!$AF$14:$AF$54,MATCH(I919,'BCA Inputs'!$M$14:$M$54,0))*Q919+INDEX('BCA Inputs'!$AG$14:$AG$54,MATCH(I919,'BCA Inputs'!$M$14:$M$54,0))*F919+INDEX('BCA Inputs'!$AH$14:$AH$54,MATCH(I919,'BCA Inputs'!$M$14:$M$54,0))*G919,IF($B$3="RG&amp;E",INDEX('BCA Inputs'!$BM$14:$BM$54,MATCH(I919,'BCA Inputs'!$AW$14:$AW$54,0))*P919+INDEX('BCA Inputs'!$BN$14:$BN$54,MATCH(I919,'BCA Inputs'!$AW$14:$AW$54,0))*O919+INDEX('BCA Inputs'!$BO$14:$BO$54,MATCH(I919,'BCA Inputs'!$AW$14:$AW$54,0))*Q919+INDEX('BCA Inputs'!$BP$14:$BP$54,MATCH(I919,'BCA Inputs'!$AW$14:$AW$54,0))*F919+INDEX('BCA Inputs'!$BQ$14:$BQ$54,MATCH(I919,'BCA Inputs'!$AW$14:$AW$54,0))*G919,"")),"")</f>
        <v/>
      </c>
      <c r="AE919" s="237" t="str">
        <f t="shared" ref="AE919:AE982" si="146">IFERROR(AD919/AC919,"")</f>
        <v/>
      </c>
      <c r="AF919" s="198">
        <f t="shared" si="138"/>
        <v>0</v>
      </c>
      <c r="AG919" s="239">
        <f t="shared" si="139"/>
        <v>0</v>
      </c>
    </row>
    <row r="920" spans="1:33">
      <c r="A920" s="228"/>
      <c r="B920" s="176"/>
      <c r="C920" s="229"/>
      <c r="D920" s="230"/>
      <c r="E920" s="230"/>
      <c r="F920" s="230"/>
      <c r="G920" s="230"/>
      <c r="H920" s="231"/>
      <c r="I920" s="231"/>
      <c r="J920" s="232"/>
      <c r="K920" s="232"/>
      <c r="L920" s="232"/>
      <c r="M920" s="181">
        <f t="shared" ref="M920:M983" si="147">IF(L920="",0,L920/I920)</f>
        <v>0</v>
      </c>
      <c r="N920" s="181">
        <f>IF(H920="",0,H920*I920*'Avoided Water Savings Cost'!$C$16)</f>
        <v>0</v>
      </c>
      <c r="O920" s="545">
        <f>IF(C920="",0,IF($B$3="NYSEG",C920/(1-'Avoided Electric Costs 2020'!$W$21),IF($B$3="RG&amp;E",C920/(1-'Avoided Electric Costs 2020'!$X$21),"")))</f>
        <v>0</v>
      </c>
      <c r="P920" s="546">
        <f>IF(D920="",0,IF($B$3="NYSEG",D920/(1-'Avoided Electric Costs 2020'!$W$21),IF($B$3="RG&amp;E",D920/(1-'Avoided Electric Costs 2020'!$X$21),"")))</f>
        <v>0</v>
      </c>
      <c r="Q920" s="546">
        <f>IF(E920="",0,IF($B$3="NYSEG",E920/(1-'Avoided Natural Gas Costs 2020'!$J$34),IF($B$3="RG&amp;E",E920/(1-'Avoided Natural Gas Costs 2020'!$K$34),"")))</f>
        <v>0</v>
      </c>
      <c r="R920" s="233" t="str">
        <f>IFERROR(IF(P920*'BCA Inputs'!$C$1+Q920*'BCA Inputs'!$C$2+F920*'BCA Inputs'!$C$2+G920*'BCA Inputs'!$C$2=0,"",P920*'BCA Inputs'!$C$1+Q920*'BCA Inputs'!$C$2+F920*'BCA Inputs'!$C$2+G920*'BCA Inputs'!$C$2),"")</f>
        <v/>
      </c>
      <c r="S920" s="181" t="str">
        <f t="shared" si="140"/>
        <v/>
      </c>
      <c r="T920" s="181" t="str">
        <f>IFERROR(IF($B$3="NYSEG",(INDEX('BCA Inputs'!$N$14:$N$54,MATCH(I920,'BCA Inputs'!$M$14:$M$54,0))*P920+INDEX('BCA Inputs'!$O$14:$O$54,MATCH(I920,'BCA Inputs'!$M$14:$M$54,0))*O920+INDEX('BCA Inputs'!P:P,MATCH(I920,'BCA Inputs'!M:M,0))*Q920+INDEX('BCA Inputs'!Q:Q,MATCH(I920,'BCA Inputs'!M:M,0))*F920+INDEX('BCA Inputs'!R:R,MATCH(I920,'BCA Inputs'!M:M,0))*G920)+L920+N920,IF($B$3="RG&amp;E",(INDEX('BCA Inputs'!$AX$14:$AX$54,MATCH(I920,'BCA Inputs'!$AW$14:$AW$54,0))*P920+INDEX('BCA Inputs'!$AY$14:$AY$54,MATCH(I920,'BCA Inputs'!$AW$14:$AW$54,0))*O920+INDEX('BCA Inputs'!$AZ$14:$AZ$54,MATCH(I920,'BCA Inputs'!$AW$14:$AW$54,0))*Q920+INDEX('BCA Inputs'!$BA$14:$BA$54,MATCH(I920,'BCA Inputs'!$AW$14:$AW$54,0))*F920+INDEX('BCA Inputs'!$BB$14:$BB$54,MATCH(I920,'BCA Inputs'!$AW$14:$AW$54,0))*G920)+L920+N920,"")),"")</f>
        <v/>
      </c>
      <c r="U920" s="234" t="str">
        <f t="shared" si="141"/>
        <v/>
      </c>
      <c r="V920" s="234" t="str">
        <f t="shared" si="142"/>
        <v/>
      </c>
      <c r="W920" s="234" t="str">
        <f t="shared" si="143"/>
        <v/>
      </c>
      <c r="Y920" s="235" t="str">
        <f t="shared" si="144"/>
        <v/>
      </c>
      <c r="Z920" s="236" t="str">
        <f>IFERROR(IF($B$3="NYSEG",INDEX('BCA Inputs'!$X$14:$X$54,MATCH(I920,'BCA Inputs'!$M$14:$M$54,0))*P920+INDEX('BCA Inputs'!$Y$14:$Y$54,MATCH(I920,'BCA Inputs'!$M$14:$M$54,0))*O920+INDEX('BCA Inputs'!$Z$14:$Z$54,MATCH(I920,'BCA Inputs'!$M$14:$M$54,0))*Q920+INDEX('BCA Inputs'!$AA$14:$AA$54,MATCH(I920,'BCA Inputs'!$M$14:$M$54,0))*F920+INDEX('BCA Inputs'!$AB$14:$AB$54,MATCH(I920,'BCA Inputs'!$M$14:$M$54,0))*G920,IF($B$3="RG&amp;E",INDEX('BCA Inputs'!$BG$14:$BG$54,MATCH(I920,'BCA Inputs'!$AW$14:$AW$54,0))*P920+INDEX('BCA Inputs'!$BH$14:$BH$54,MATCH(I920,'BCA Inputs'!$AW$14:$AW$54,0))*O920+INDEX('BCA Inputs'!$BI$14:$BI$54,MATCH(I920,'BCA Inputs'!$AW$14:$AW$54,0))*Q920+INDEX('BCA Inputs'!$BJ$14:$BJ$54,MATCH(I920,'BCA Inputs'!$AW$14:$AW$54,0))*F920+INDEX('BCA Inputs'!$BK$14:$BK$54,MATCH(I920,'BCA Inputs'!$AW$14:$AW$54,0))*G920,"")),"")</f>
        <v/>
      </c>
      <c r="AA920" s="237" t="str">
        <f t="shared" si="145"/>
        <v/>
      </c>
      <c r="AC920" s="238" t="str">
        <f>IFERROR((K920+R920)+IF($B$3="NYSEG",INDEX('BCA Inputs'!$AI$14:$AI$54,MATCH(I920,'BCA Inputs'!$M$14:$M$54,0))*P920+INDEX('BCA Inputs'!$AJ$14:$AJ$54,MATCH(I920,'BCA Inputs'!$M$14:$M$54,0))*Q920,IF($B$3="RG&amp;E",INDEX('BCA Inputs'!$BR$14:$BR$54,MATCH(I920,'BCA Inputs'!$AW$14:$AW$54,0))*P920+INDEX('BCA Inputs'!$BS$14:$BS$54,MATCH(I920,'BCA Inputs'!$AW$14:$AW$54,0))*Q920,"")),"")</f>
        <v/>
      </c>
      <c r="AD920" s="181" t="str">
        <f>IFERROR(IF($B$3="NYSEG",INDEX('BCA Inputs'!$AD$14:$AD$54,MATCH(I920,'BCA Inputs'!$M$14:$M$54,0))*P920+INDEX('BCA Inputs'!$AE$14:$AE$54,MATCH(I920,'BCA Inputs'!$M$14:$M$54,0))*O920+INDEX('BCA Inputs'!$AF$14:$AF$54,MATCH(I920,'BCA Inputs'!$M$14:$M$54,0))*Q920+INDEX('BCA Inputs'!$AG$14:$AG$54,MATCH(I920,'BCA Inputs'!$M$14:$M$54,0))*F920+INDEX('BCA Inputs'!$AH$14:$AH$54,MATCH(I920,'BCA Inputs'!$M$14:$M$54,0))*G920,IF($B$3="RG&amp;E",INDEX('BCA Inputs'!$BM$14:$BM$54,MATCH(I920,'BCA Inputs'!$AW$14:$AW$54,0))*P920+INDEX('BCA Inputs'!$BN$14:$BN$54,MATCH(I920,'BCA Inputs'!$AW$14:$AW$54,0))*O920+INDEX('BCA Inputs'!$BO$14:$BO$54,MATCH(I920,'BCA Inputs'!$AW$14:$AW$54,0))*Q920+INDEX('BCA Inputs'!$BP$14:$BP$54,MATCH(I920,'BCA Inputs'!$AW$14:$AW$54,0))*F920+INDEX('BCA Inputs'!$BQ$14:$BQ$54,MATCH(I920,'BCA Inputs'!$AW$14:$AW$54,0))*G920,"")),"")</f>
        <v/>
      </c>
      <c r="AE920" s="237" t="str">
        <f t="shared" si="146"/>
        <v/>
      </c>
      <c r="AF920" s="198">
        <f t="shared" ref="AF920:AF983" si="148">IF(U920&lt;1,1,0)</f>
        <v>0</v>
      </c>
      <c r="AG920" s="239">
        <f t="shared" ref="AG920:AG983" si="149">D920*3412+(E920+F920+G920)*100000</f>
        <v>0</v>
      </c>
    </row>
    <row r="921" spans="1:33">
      <c r="A921" s="228"/>
      <c r="B921" s="176"/>
      <c r="C921" s="229"/>
      <c r="D921" s="230"/>
      <c r="E921" s="230"/>
      <c r="F921" s="230"/>
      <c r="G921" s="230"/>
      <c r="H921" s="231"/>
      <c r="I921" s="231"/>
      <c r="J921" s="232"/>
      <c r="K921" s="232"/>
      <c r="L921" s="232"/>
      <c r="M921" s="181">
        <f t="shared" si="147"/>
        <v>0</v>
      </c>
      <c r="N921" s="181">
        <f>IF(H921="",0,H921*I921*'Avoided Water Savings Cost'!$C$16)</f>
        <v>0</v>
      </c>
      <c r="O921" s="545">
        <f>IF(C921="",0,IF($B$3="NYSEG",C921/(1-'Avoided Electric Costs 2020'!$W$21),IF($B$3="RG&amp;E",C921/(1-'Avoided Electric Costs 2020'!$X$21),"")))</f>
        <v>0</v>
      </c>
      <c r="P921" s="546">
        <f>IF(D921="",0,IF($B$3="NYSEG",D921/(1-'Avoided Electric Costs 2020'!$W$21),IF($B$3="RG&amp;E",D921/(1-'Avoided Electric Costs 2020'!$X$21),"")))</f>
        <v>0</v>
      </c>
      <c r="Q921" s="546">
        <f>IF(E921="",0,IF($B$3="NYSEG",E921/(1-'Avoided Natural Gas Costs 2020'!$J$34),IF($B$3="RG&amp;E",E921/(1-'Avoided Natural Gas Costs 2020'!$K$34),"")))</f>
        <v>0</v>
      </c>
      <c r="R921" s="233" t="str">
        <f>IFERROR(IF(P921*'BCA Inputs'!$C$1+Q921*'BCA Inputs'!$C$2+F921*'BCA Inputs'!$C$2+G921*'BCA Inputs'!$C$2=0,"",P921*'BCA Inputs'!$C$1+Q921*'BCA Inputs'!$C$2+F921*'BCA Inputs'!$C$2+G921*'BCA Inputs'!$C$2),"")</f>
        <v/>
      </c>
      <c r="S921" s="181" t="str">
        <f t="shared" si="140"/>
        <v/>
      </c>
      <c r="T921" s="181" t="str">
        <f>IFERROR(IF($B$3="NYSEG",(INDEX('BCA Inputs'!$N$14:$N$54,MATCH(I921,'BCA Inputs'!$M$14:$M$54,0))*P921+INDEX('BCA Inputs'!$O$14:$O$54,MATCH(I921,'BCA Inputs'!$M$14:$M$54,0))*O921+INDEX('BCA Inputs'!P:P,MATCH(I921,'BCA Inputs'!M:M,0))*Q921+INDEX('BCA Inputs'!Q:Q,MATCH(I921,'BCA Inputs'!M:M,0))*F921+INDEX('BCA Inputs'!R:R,MATCH(I921,'BCA Inputs'!M:M,0))*G921)+L921+N921,IF($B$3="RG&amp;E",(INDEX('BCA Inputs'!$AX$14:$AX$54,MATCH(I921,'BCA Inputs'!$AW$14:$AW$54,0))*P921+INDEX('BCA Inputs'!$AY$14:$AY$54,MATCH(I921,'BCA Inputs'!$AW$14:$AW$54,0))*O921+INDEX('BCA Inputs'!$AZ$14:$AZ$54,MATCH(I921,'BCA Inputs'!$AW$14:$AW$54,0))*Q921+INDEX('BCA Inputs'!$BA$14:$BA$54,MATCH(I921,'BCA Inputs'!$AW$14:$AW$54,0))*F921+INDEX('BCA Inputs'!$BB$14:$BB$54,MATCH(I921,'BCA Inputs'!$AW$14:$AW$54,0))*G921)+L921+N921,"")),"")</f>
        <v/>
      </c>
      <c r="U921" s="234" t="str">
        <f t="shared" si="141"/>
        <v/>
      </c>
      <c r="V921" s="234" t="str">
        <f t="shared" si="142"/>
        <v/>
      </c>
      <c r="W921" s="234" t="str">
        <f t="shared" si="143"/>
        <v/>
      </c>
      <c r="Y921" s="235" t="str">
        <f t="shared" si="144"/>
        <v/>
      </c>
      <c r="Z921" s="236" t="str">
        <f>IFERROR(IF($B$3="NYSEG",INDEX('BCA Inputs'!$X$14:$X$54,MATCH(I921,'BCA Inputs'!$M$14:$M$54,0))*P921+INDEX('BCA Inputs'!$Y$14:$Y$54,MATCH(I921,'BCA Inputs'!$M$14:$M$54,0))*O921+INDEX('BCA Inputs'!$Z$14:$Z$54,MATCH(I921,'BCA Inputs'!$M$14:$M$54,0))*Q921+INDEX('BCA Inputs'!$AA$14:$AA$54,MATCH(I921,'BCA Inputs'!$M$14:$M$54,0))*F921+INDEX('BCA Inputs'!$AB$14:$AB$54,MATCH(I921,'BCA Inputs'!$M$14:$M$54,0))*G921,IF($B$3="RG&amp;E",INDEX('BCA Inputs'!$BG$14:$BG$54,MATCH(I921,'BCA Inputs'!$AW$14:$AW$54,0))*P921+INDEX('BCA Inputs'!$BH$14:$BH$54,MATCH(I921,'BCA Inputs'!$AW$14:$AW$54,0))*O921+INDEX('BCA Inputs'!$BI$14:$BI$54,MATCH(I921,'BCA Inputs'!$AW$14:$AW$54,0))*Q921+INDEX('BCA Inputs'!$BJ$14:$BJ$54,MATCH(I921,'BCA Inputs'!$AW$14:$AW$54,0))*F921+INDEX('BCA Inputs'!$BK$14:$BK$54,MATCH(I921,'BCA Inputs'!$AW$14:$AW$54,0))*G921,"")),"")</f>
        <v/>
      </c>
      <c r="AA921" s="237" t="str">
        <f t="shared" si="145"/>
        <v/>
      </c>
      <c r="AC921" s="238" t="str">
        <f>IFERROR((K921+R921)+IF($B$3="NYSEG",INDEX('BCA Inputs'!$AI$14:$AI$54,MATCH(I921,'BCA Inputs'!$M$14:$M$54,0))*P921+INDEX('BCA Inputs'!$AJ$14:$AJ$54,MATCH(I921,'BCA Inputs'!$M$14:$M$54,0))*Q921,IF($B$3="RG&amp;E",INDEX('BCA Inputs'!$BR$14:$BR$54,MATCH(I921,'BCA Inputs'!$AW$14:$AW$54,0))*P921+INDEX('BCA Inputs'!$BS$14:$BS$54,MATCH(I921,'BCA Inputs'!$AW$14:$AW$54,0))*Q921,"")),"")</f>
        <v/>
      </c>
      <c r="AD921" s="181" t="str">
        <f>IFERROR(IF($B$3="NYSEG",INDEX('BCA Inputs'!$AD$14:$AD$54,MATCH(I921,'BCA Inputs'!$M$14:$M$54,0))*P921+INDEX('BCA Inputs'!$AE$14:$AE$54,MATCH(I921,'BCA Inputs'!$M$14:$M$54,0))*O921+INDEX('BCA Inputs'!$AF$14:$AF$54,MATCH(I921,'BCA Inputs'!$M$14:$M$54,0))*Q921+INDEX('BCA Inputs'!$AG$14:$AG$54,MATCH(I921,'BCA Inputs'!$M$14:$M$54,0))*F921+INDEX('BCA Inputs'!$AH$14:$AH$54,MATCH(I921,'BCA Inputs'!$M$14:$M$54,0))*G921,IF($B$3="RG&amp;E",INDEX('BCA Inputs'!$BM$14:$BM$54,MATCH(I921,'BCA Inputs'!$AW$14:$AW$54,0))*P921+INDEX('BCA Inputs'!$BN$14:$BN$54,MATCH(I921,'BCA Inputs'!$AW$14:$AW$54,0))*O921+INDEX('BCA Inputs'!$BO$14:$BO$54,MATCH(I921,'BCA Inputs'!$AW$14:$AW$54,0))*Q921+INDEX('BCA Inputs'!$BP$14:$BP$54,MATCH(I921,'BCA Inputs'!$AW$14:$AW$54,0))*F921+INDEX('BCA Inputs'!$BQ$14:$BQ$54,MATCH(I921,'BCA Inputs'!$AW$14:$AW$54,0))*G921,"")),"")</f>
        <v/>
      </c>
      <c r="AE921" s="237" t="str">
        <f t="shared" si="146"/>
        <v/>
      </c>
      <c r="AF921" s="198">
        <f t="shared" si="148"/>
        <v>0</v>
      </c>
      <c r="AG921" s="239">
        <f t="shared" si="149"/>
        <v>0</v>
      </c>
    </row>
    <row r="922" spans="1:33">
      <c r="A922" s="228"/>
      <c r="B922" s="176"/>
      <c r="C922" s="229"/>
      <c r="D922" s="230"/>
      <c r="E922" s="230"/>
      <c r="F922" s="230"/>
      <c r="G922" s="230"/>
      <c r="H922" s="231"/>
      <c r="I922" s="231"/>
      <c r="J922" s="232"/>
      <c r="K922" s="232"/>
      <c r="L922" s="232"/>
      <c r="M922" s="181">
        <f t="shared" si="147"/>
        <v>0</v>
      </c>
      <c r="N922" s="181">
        <f>IF(H922="",0,H922*I922*'Avoided Water Savings Cost'!$C$16)</f>
        <v>0</v>
      </c>
      <c r="O922" s="545">
        <f>IF(C922="",0,IF($B$3="NYSEG",C922/(1-'Avoided Electric Costs 2020'!$W$21),IF($B$3="RG&amp;E",C922/(1-'Avoided Electric Costs 2020'!$X$21),"")))</f>
        <v>0</v>
      </c>
      <c r="P922" s="546">
        <f>IF(D922="",0,IF($B$3="NYSEG",D922/(1-'Avoided Electric Costs 2020'!$W$21),IF($B$3="RG&amp;E",D922/(1-'Avoided Electric Costs 2020'!$X$21),"")))</f>
        <v>0</v>
      </c>
      <c r="Q922" s="546">
        <f>IF(E922="",0,IF($B$3="NYSEG",E922/(1-'Avoided Natural Gas Costs 2020'!$J$34),IF($B$3="RG&amp;E",E922/(1-'Avoided Natural Gas Costs 2020'!$K$34),"")))</f>
        <v>0</v>
      </c>
      <c r="R922" s="233" t="str">
        <f>IFERROR(IF(P922*'BCA Inputs'!$C$1+Q922*'BCA Inputs'!$C$2+F922*'BCA Inputs'!$C$2+G922*'BCA Inputs'!$C$2=0,"",P922*'BCA Inputs'!$C$1+Q922*'BCA Inputs'!$C$2+F922*'BCA Inputs'!$C$2+G922*'BCA Inputs'!$C$2),"")</f>
        <v/>
      </c>
      <c r="S922" s="181" t="str">
        <f t="shared" si="140"/>
        <v/>
      </c>
      <c r="T922" s="181" t="str">
        <f>IFERROR(IF($B$3="NYSEG",(INDEX('BCA Inputs'!$N$14:$N$54,MATCH(I922,'BCA Inputs'!$M$14:$M$54,0))*P922+INDEX('BCA Inputs'!$O$14:$O$54,MATCH(I922,'BCA Inputs'!$M$14:$M$54,0))*O922+INDEX('BCA Inputs'!P:P,MATCH(I922,'BCA Inputs'!M:M,0))*Q922+INDEX('BCA Inputs'!Q:Q,MATCH(I922,'BCA Inputs'!M:M,0))*F922+INDEX('BCA Inputs'!R:R,MATCH(I922,'BCA Inputs'!M:M,0))*G922)+L922+N922,IF($B$3="RG&amp;E",(INDEX('BCA Inputs'!$AX$14:$AX$54,MATCH(I922,'BCA Inputs'!$AW$14:$AW$54,0))*P922+INDEX('BCA Inputs'!$AY$14:$AY$54,MATCH(I922,'BCA Inputs'!$AW$14:$AW$54,0))*O922+INDEX('BCA Inputs'!$AZ$14:$AZ$54,MATCH(I922,'BCA Inputs'!$AW$14:$AW$54,0))*Q922+INDEX('BCA Inputs'!$BA$14:$BA$54,MATCH(I922,'BCA Inputs'!$AW$14:$AW$54,0))*F922+INDEX('BCA Inputs'!$BB$14:$BB$54,MATCH(I922,'BCA Inputs'!$AW$14:$AW$54,0))*G922)+L922+N922,"")),"")</f>
        <v/>
      </c>
      <c r="U922" s="234" t="str">
        <f t="shared" si="141"/>
        <v/>
      </c>
      <c r="V922" s="234" t="str">
        <f t="shared" si="142"/>
        <v/>
      </c>
      <c r="W922" s="234" t="str">
        <f t="shared" si="143"/>
        <v/>
      </c>
      <c r="Y922" s="235" t="str">
        <f t="shared" si="144"/>
        <v/>
      </c>
      <c r="Z922" s="236" t="str">
        <f>IFERROR(IF($B$3="NYSEG",INDEX('BCA Inputs'!$X$14:$X$54,MATCH(I922,'BCA Inputs'!$M$14:$M$54,0))*P922+INDEX('BCA Inputs'!$Y$14:$Y$54,MATCH(I922,'BCA Inputs'!$M$14:$M$54,0))*O922+INDEX('BCA Inputs'!$Z$14:$Z$54,MATCH(I922,'BCA Inputs'!$M$14:$M$54,0))*Q922+INDEX('BCA Inputs'!$AA$14:$AA$54,MATCH(I922,'BCA Inputs'!$M$14:$M$54,0))*F922+INDEX('BCA Inputs'!$AB$14:$AB$54,MATCH(I922,'BCA Inputs'!$M$14:$M$54,0))*G922,IF($B$3="RG&amp;E",INDEX('BCA Inputs'!$BG$14:$BG$54,MATCH(I922,'BCA Inputs'!$AW$14:$AW$54,0))*P922+INDEX('BCA Inputs'!$BH$14:$BH$54,MATCH(I922,'BCA Inputs'!$AW$14:$AW$54,0))*O922+INDEX('BCA Inputs'!$BI$14:$BI$54,MATCH(I922,'BCA Inputs'!$AW$14:$AW$54,0))*Q922+INDEX('BCA Inputs'!$BJ$14:$BJ$54,MATCH(I922,'BCA Inputs'!$AW$14:$AW$54,0))*F922+INDEX('BCA Inputs'!$BK$14:$BK$54,MATCH(I922,'BCA Inputs'!$AW$14:$AW$54,0))*G922,"")),"")</f>
        <v/>
      </c>
      <c r="AA922" s="237" t="str">
        <f t="shared" si="145"/>
        <v/>
      </c>
      <c r="AC922" s="238" t="str">
        <f>IFERROR((K922+R922)+IF($B$3="NYSEG",INDEX('BCA Inputs'!$AI$14:$AI$54,MATCH(I922,'BCA Inputs'!$M$14:$M$54,0))*P922+INDEX('BCA Inputs'!$AJ$14:$AJ$54,MATCH(I922,'BCA Inputs'!$M$14:$M$54,0))*Q922,IF($B$3="RG&amp;E",INDEX('BCA Inputs'!$BR$14:$BR$54,MATCH(I922,'BCA Inputs'!$AW$14:$AW$54,0))*P922+INDEX('BCA Inputs'!$BS$14:$BS$54,MATCH(I922,'BCA Inputs'!$AW$14:$AW$54,0))*Q922,"")),"")</f>
        <v/>
      </c>
      <c r="AD922" s="181" t="str">
        <f>IFERROR(IF($B$3="NYSEG",INDEX('BCA Inputs'!$AD$14:$AD$54,MATCH(I922,'BCA Inputs'!$M$14:$M$54,0))*P922+INDEX('BCA Inputs'!$AE$14:$AE$54,MATCH(I922,'BCA Inputs'!$M$14:$M$54,0))*O922+INDEX('BCA Inputs'!$AF$14:$AF$54,MATCH(I922,'BCA Inputs'!$M$14:$M$54,0))*Q922+INDEX('BCA Inputs'!$AG$14:$AG$54,MATCH(I922,'BCA Inputs'!$M$14:$M$54,0))*F922+INDEX('BCA Inputs'!$AH$14:$AH$54,MATCH(I922,'BCA Inputs'!$M$14:$M$54,0))*G922,IF($B$3="RG&amp;E",INDEX('BCA Inputs'!$BM$14:$BM$54,MATCH(I922,'BCA Inputs'!$AW$14:$AW$54,0))*P922+INDEX('BCA Inputs'!$BN$14:$BN$54,MATCH(I922,'BCA Inputs'!$AW$14:$AW$54,0))*O922+INDEX('BCA Inputs'!$BO$14:$BO$54,MATCH(I922,'BCA Inputs'!$AW$14:$AW$54,0))*Q922+INDEX('BCA Inputs'!$BP$14:$BP$54,MATCH(I922,'BCA Inputs'!$AW$14:$AW$54,0))*F922+INDEX('BCA Inputs'!$BQ$14:$BQ$54,MATCH(I922,'BCA Inputs'!$AW$14:$AW$54,0))*G922,"")),"")</f>
        <v/>
      </c>
      <c r="AE922" s="237" t="str">
        <f t="shared" si="146"/>
        <v/>
      </c>
      <c r="AF922" s="198">
        <f t="shared" si="148"/>
        <v>0</v>
      </c>
      <c r="AG922" s="239">
        <f t="shared" si="149"/>
        <v>0</v>
      </c>
    </row>
    <row r="923" spans="1:33">
      <c r="A923" s="228"/>
      <c r="B923" s="176"/>
      <c r="C923" s="229"/>
      <c r="D923" s="230"/>
      <c r="E923" s="230"/>
      <c r="F923" s="230"/>
      <c r="G923" s="230"/>
      <c r="H923" s="231"/>
      <c r="I923" s="231"/>
      <c r="J923" s="232"/>
      <c r="K923" s="232"/>
      <c r="L923" s="232"/>
      <c r="M923" s="181">
        <f t="shared" si="147"/>
        <v>0</v>
      </c>
      <c r="N923" s="181">
        <f>IF(H923="",0,H923*I923*'Avoided Water Savings Cost'!$C$16)</f>
        <v>0</v>
      </c>
      <c r="O923" s="545">
        <f>IF(C923="",0,IF($B$3="NYSEG",C923/(1-'Avoided Electric Costs 2020'!$W$21),IF($B$3="RG&amp;E",C923/(1-'Avoided Electric Costs 2020'!$X$21),"")))</f>
        <v>0</v>
      </c>
      <c r="P923" s="546">
        <f>IF(D923="",0,IF($B$3="NYSEG",D923/(1-'Avoided Electric Costs 2020'!$W$21),IF($B$3="RG&amp;E",D923/(1-'Avoided Electric Costs 2020'!$X$21),"")))</f>
        <v>0</v>
      </c>
      <c r="Q923" s="546">
        <f>IF(E923="",0,IF($B$3="NYSEG",E923/(1-'Avoided Natural Gas Costs 2020'!$J$34),IF($B$3="RG&amp;E",E923/(1-'Avoided Natural Gas Costs 2020'!$K$34),"")))</f>
        <v>0</v>
      </c>
      <c r="R923" s="233" t="str">
        <f>IFERROR(IF(P923*'BCA Inputs'!$C$1+Q923*'BCA Inputs'!$C$2+F923*'BCA Inputs'!$C$2+G923*'BCA Inputs'!$C$2=0,"",P923*'BCA Inputs'!$C$1+Q923*'BCA Inputs'!$C$2+F923*'BCA Inputs'!$C$2+G923*'BCA Inputs'!$C$2),"")</f>
        <v/>
      </c>
      <c r="S923" s="181" t="str">
        <f t="shared" si="140"/>
        <v/>
      </c>
      <c r="T923" s="181" t="str">
        <f>IFERROR(IF($B$3="NYSEG",(INDEX('BCA Inputs'!$N$14:$N$54,MATCH(I923,'BCA Inputs'!$M$14:$M$54,0))*P923+INDEX('BCA Inputs'!$O$14:$O$54,MATCH(I923,'BCA Inputs'!$M$14:$M$54,0))*O923+INDEX('BCA Inputs'!P:P,MATCH(I923,'BCA Inputs'!M:M,0))*Q923+INDEX('BCA Inputs'!Q:Q,MATCH(I923,'BCA Inputs'!M:M,0))*F923+INDEX('BCA Inputs'!R:R,MATCH(I923,'BCA Inputs'!M:M,0))*G923)+L923+N923,IF($B$3="RG&amp;E",(INDEX('BCA Inputs'!$AX$14:$AX$54,MATCH(I923,'BCA Inputs'!$AW$14:$AW$54,0))*P923+INDEX('BCA Inputs'!$AY$14:$AY$54,MATCH(I923,'BCA Inputs'!$AW$14:$AW$54,0))*O923+INDEX('BCA Inputs'!$AZ$14:$AZ$54,MATCH(I923,'BCA Inputs'!$AW$14:$AW$54,0))*Q923+INDEX('BCA Inputs'!$BA$14:$BA$54,MATCH(I923,'BCA Inputs'!$AW$14:$AW$54,0))*F923+INDEX('BCA Inputs'!$BB$14:$BB$54,MATCH(I923,'BCA Inputs'!$AW$14:$AW$54,0))*G923)+L923+N923,"")),"")</f>
        <v/>
      </c>
      <c r="U923" s="234" t="str">
        <f t="shared" si="141"/>
        <v/>
      </c>
      <c r="V923" s="234" t="str">
        <f t="shared" si="142"/>
        <v/>
      </c>
      <c r="W923" s="234" t="str">
        <f t="shared" si="143"/>
        <v/>
      </c>
      <c r="Y923" s="235" t="str">
        <f t="shared" si="144"/>
        <v/>
      </c>
      <c r="Z923" s="236" t="str">
        <f>IFERROR(IF($B$3="NYSEG",INDEX('BCA Inputs'!$X$14:$X$54,MATCH(I923,'BCA Inputs'!$M$14:$M$54,0))*P923+INDEX('BCA Inputs'!$Y$14:$Y$54,MATCH(I923,'BCA Inputs'!$M$14:$M$54,0))*O923+INDEX('BCA Inputs'!$Z$14:$Z$54,MATCH(I923,'BCA Inputs'!$M$14:$M$54,0))*Q923+INDEX('BCA Inputs'!$AA$14:$AA$54,MATCH(I923,'BCA Inputs'!$M$14:$M$54,0))*F923+INDEX('BCA Inputs'!$AB$14:$AB$54,MATCH(I923,'BCA Inputs'!$M$14:$M$54,0))*G923,IF($B$3="RG&amp;E",INDEX('BCA Inputs'!$BG$14:$BG$54,MATCH(I923,'BCA Inputs'!$AW$14:$AW$54,0))*P923+INDEX('BCA Inputs'!$BH$14:$BH$54,MATCH(I923,'BCA Inputs'!$AW$14:$AW$54,0))*O923+INDEX('BCA Inputs'!$BI$14:$BI$54,MATCH(I923,'BCA Inputs'!$AW$14:$AW$54,0))*Q923+INDEX('BCA Inputs'!$BJ$14:$BJ$54,MATCH(I923,'BCA Inputs'!$AW$14:$AW$54,0))*F923+INDEX('BCA Inputs'!$BK$14:$BK$54,MATCH(I923,'BCA Inputs'!$AW$14:$AW$54,0))*G923,"")),"")</f>
        <v/>
      </c>
      <c r="AA923" s="237" t="str">
        <f t="shared" si="145"/>
        <v/>
      </c>
      <c r="AC923" s="238" t="str">
        <f>IFERROR((K923+R923)+IF($B$3="NYSEG",INDEX('BCA Inputs'!$AI$14:$AI$54,MATCH(I923,'BCA Inputs'!$M$14:$M$54,0))*P923+INDEX('BCA Inputs'!$AJ$14:$AJ$54,MATCH(I923,'BCA Inputs'!$M$14:$M$54,0))*Q923,IF($B$3="RG&amp;E",INDEX('BCA Inputs'!$BR$14:$BR$54,MATCH(I923,'BCA Inputs'!$AW$14:$AW$54,0))*P923+INDEX('BCA Inputs'!$BS$14:$BS$54,MATCH(I923,'BCA Inputs'!$AW$14:$AW$54,0))*Q923,"")),"")</f>
        <v/>
      </c>
      <c r="AD923" s="181" t="str">
        <f>IFERROR(IF($B$3="NYSEG",INDEX('BCA Inputs'!$AD$14:$AD$54,MATCH(I923,'BCA Inputs'!$M$14:$M$54,0))*P923+INDEX('BCA Inputs'!$AE$14:$AE$54,MATCH(I923,'BCA Inputs'!$M$14:$M$54,0))*O923+INDEX('BCA Inputs'!$AF$14:$AF$54,MATCH(I923,'BCA Inputs'!$M$14:$M$54,0))*Q923+INDEX('BCA Inputs'!$AG$14:$AG$54,MATCH(I923,'BCA Inputs'!$M$14:$M$54,0))*F923+INDEX('BCA Inputs'!$AH$14:$AH$54,MATCH(I923,'BCA Inputs'!$M$14:$M$54,0))*G923,IF($B$3="RG&amp;E",INDEX('BCA Inputs'!$BM$14:$BM$54,MATCH(I923,'BCA Inputs'!$AW$14:$AW$54,0))*P923+INDEX('BCA Inputs'!$BN$14:$BN$54,MATCH(I923,'BCA Inputs'!$AW$14:$AW$54,0))*O923+INDEX('BCA Inputs'!$BO$14:$BO$54,MATCH(I923,'BCA Inputs'!$AW$14:$AW$54,0))*Q923+INDEX('BCA Inputs'!$BP$14:$BP$54,MATCH(I923,'BCA Inputs'!$AW$14:$AW$54,0))*F923+INDEX('BCA Inputs'!$BQ$14:$BQ$54,MATCH(I923,'BCA Inputs'!$AW$14:$AW$54,0))*G923,"")),"")</f>
        <v/>
      </c>
      <c r="AE923" s="237" t="str">
        <f t="shared" si="146"/>
        <v/>
      </c>
      <c r="AF923" s="198">
        <f t="shared" si="148"/>
        <v>0</v>
      </c>
      <c r="AG923" s="239">
        <f t="shared" si="149"/>
        <v>0</v>
      </c>
    </row>
    <row r="924" spans="1:33">
      <c r="A924" s="228"/>
      <c r="B924" s="176"/>
      <c r="C924" s="229"/>
      <c r="D924" s="230"/>
      <c r="E924" s="230"/>
      <c r="F924" s="230"/>
      <c r="G924" s="230"/>
      <c r="H924" s="231"/>
      <c r="I924" s="231"/>
      <c r="J924" s="232"/>
      <c r="K924" s="232"/>
      <c r="L924" s="232"/>
      <c r="M924" s="181">
        <f t="shared" si="147"/>
        <v>0</v>
      </c>
      <c r="N924" s="181">
        <f>IF(H924="",0,H924*I924*'Avoided Water Savings Cost'!$C$16)</f>
        <v>0</v>
      </c>
      <c r="O924" s="545">
        <f>IF(C924="",0,IF($B$3="NYSEG",C924/(1-'Avoided Electric Costs 2020'!$W$21),IF($B$3="RG&amp;E",C924/(1-'Avoided Electric Costs 2020'!$X$21),"")))</f>
        <v>0</v>
      </c>
      <c r="P924" s="546">
        <f>IF(D924="",0,IF($B$3="NYSEG",D924/(1-'Avoided Electric Costs 2020'!$W$21),IF($B$3="RG&amp;E",D924/(1-'Avoided Electric Costs 2020'!$X$21),"")))</f>
        <v>0</v>
      </c>
      <c r="Q924" s="546">
        <f>IF(E924="",0,IF($B$3="NYSEG",E924/(1-'Avoided Natural Gas Costs 2020'!$J$34),IF($B$3="RG&amp;E",E924/(1-'Avoided Natural Gas Costs 2020'!$K$34),"")))</f>
        <v>0</v>
      </c>
      <c r="R924" s="233" t="str">
        <f>IFERROR(IF(P924*'BCA Inputs'!$C$1+Q924*'BCA Inputs'!$C$2+F924*'BCA Inputs'!$C$2+G924*'BCA Inputs'!$C$2=0,"",P924*'BCA Inputs'!$C$1+Q924*'BCA Inputs'!$C$2+F924*'BCA Inputs'!$C$2+G924*'BCA Inputs'!$C$2),"")</f>
        <v/>
      </c>
      <c r="S924" s="181" t="str">
        <f t="shared" si="140"/>
        <v/>
      </c>
      <c r="T924" s="181" t="str">
        <f>IFERROR(IF($B$3="NYSEG",(INDEX('BCA Inputs'!$N$14:$N$54,MATCH(I924,'BCA Inputs'!$M$14:$M$54,0))*P924+INDEX('BCA Inputs'!$O$14:$O$54,MATCH(I924,'BCA Inputs'!$M$14:$M$54,0))*O924+INDEX('BCA Inputs'!P:P,MATCH(I924,'BCA Inputs'!M:M,0))*Q924+INDEX('BCA Inputs'!Q:Q,MATCH(I924,'BCA Inputs'!M:M,0))*F924+INDEX('BCA Inputs'!R:R,MATCH(I924,'BCA Inputs'!M:M,0))*G924)+L924+N924,IF($B$3="RG&amp;E",(INDEX('BCA Inputs'!$AX$14:$AX$54,MATCH(I924,'BCA Inputs'!$AW$14:$AW$54,0))*P924+INDEX('BCA Inputs'!$AY$14:$AY$54,MATCH(I924,'BCA Inputs'!$AW$14:$AW$54,0))*O924+INDEX('BCA Inputs'!$AZ$14:$AZ$54,MATCH(I924,'BCA Inputs'!$AW$14:$AW$54,0))*Q924+INDEX('BCA Inputs'!$BA$14:$BA$54,MATCH(I924,'BCA Inputs'!$AW$14:$AW$54,0))*F924+INDEX('BCA Inputs'!$BB$14:$BB$54,MATCH(I924,'BCA Inputs'!$AW$14:$AW$54,0))*G924)+L924+N924,"")),"")</f>
        <v/>
      </c>
      <c r="U924" s="234" t="str">
        <f t="shared" si="141"/>
        <v/>
      </c>
      <c r="V924" s="234" t="str">
        <f t="shared" si="142"/>
        <v/>
      </c>
      <c r="W924" s="234" t="str">
        <f t="shared" si="143"/>
        <v/>
      </c>
      <c r="Y924" s="235" t="str">
        <f t="shared" si="144"/>
        <v/>
      </c>
      <c r="Z924" s="236" t="str">
        <f>IFERROR(IF($B$3="NYSEG",INDEX('BCA Inputs'!$X$14:$X$54,MATCH(I924,'BCA Inputs'!$M$14:$M$54,0))*P924+INDEX('BCA Inputs'!$Y$14:$Y$54,MATCH(I924,'BCA Inputs'!$M$14:$M$54,0))*O924+INDEX('BCA Inputs'!$Z$14:$Z$54,MATCH(I924,'BCA Inputs'!$M$14:$M$54,0))*Q924+INDEX('BCA Inputs'!$AA$14:$AA$54,MATCH(I924,'BCA Inputs'!$M$14:$M$54,0))*F924+INDEX('BCA Inputs'!$AB$14:$AB$54,MATCH(I924,'BCA Inputs'!$M$14:$M$54,0))*G924,IF($B$3="RG&amp;E",INDEX('BCA Inputs'!$BG$14:$BG$54,MATCH(I924,'BCA Inputs'!$AW$14:$AW$54,0))*P924+INDEX('BCA Inputs'!$BH$14:$BH$54,MATCH(I924,'BCA Inputs'!$AW$14:$AW$54,0))*O924+INDEX('BCA Inputs'!$BI$14:$BI$54,MATCH(I924,'BCA Inputs'!$AW$14:$AW$54,0))*Q924+INDEX('BCA Inputs'!$BJ$14:$BJ$54,MATCH(I924,'BCA Inputs'!$AW$14:$AW$54,0))*F924+INDEX('BCA Inputs'!$BK$14:$BK$54,MATCH(I924,'BCA Inputs'!$AW$14:$AW$54,0))*G924,"")),"")</f>
        <v/>
      </c>
      <c r="AA924" s="237" t="str">
        <f t="shared" si="145"/>
        <v/>
      </c>
      <c r="AC924" s="238" t="str">
        <f>IFERROR((K924+R924)+IF($B$3="NYSEG",INDEX('BCA Inputs'!$AI$14:$AI$54,MATCH(I924,'BCA Inputs'!$M$14:$M$54,0))*P924+INDEX('BCA Inputs'!$AJ$14:$AJ$54,MATCH(I924,'BCA Inputs'!$M$14:$M$54,0))*Q924,IF($B$3="RG&amp;E",INDEX('BCA Inputs'!$BR$14:$BR$54,MATCH(I924,'BCA Inputs'!$AW$14:$AW$54,0))*P924+INDEX('BCA Inputs'!$BS$14:$BS$54,MATCH(I924,'BCA Inputs'!$AW$14:$AW$54,0))*Q924,"")),"")</f>
        <v/>
      </c>
      <c r="AD924" s="181" t="str">
        <f>IFERROR(IF($B$3="NYSEG",INDEX('BCA Inputs'!$AD$14:$AD$54,MATCH(I924,'BCA Inputs'!$M$14:$M$54,0))*P924+INDEX('BCA Inputs'!$AE$14:$AE$54,MATCH(I924,'BCA Inputs'!$M$14:$M$54,0))*O924+INDEX('BCA Inputs'!$AF$14:$AF$54,MATCH(I924,'BCA Inputs'!$M$14:$M$54,0))*Q924+INDEX('BCA Inputs'!$AG$14:$AG$54,MATCH(I924,'BCA Inputs'!$M$14:$M$54,0))*F924+INDEX('BCA Inputs'!$AH$14:$AH$54,MATCH(I924,'BCA Inputs'!$M$14:$M$54,0))*G924,IF($B$3="RG&amp;E",INDEX('BCA Inputs'!$BM$14:$BM$54,MATCH(I924,'BCA Inputs'!$AW$14:$AW$54,0))*P924+INDEX('BCA Inputs'!$BN$14:$BN$54,MATCH(I924,'BCA Inputs'!$AW$14:$AW$54,0))*O924+INDEX('BCA Inputs'!$BO$14:$BO$54,MATCH(I924,'BCA Inputs'!$AW$14:$AW$54,0))*Q924+INDEX('BCA Inputs'!$BP$14:$BP$54,MATCH(I924,'BCA Inputs'!$AW$14:$AW$54,0))*F924+INDEX('BCA Inputs'!$BQ$14:$BQ$54,MATCH(I924,'BCA Inputs'!$AW$14:$AW$54,0))*G924,"")),"")</f>
        <v/>
      </c>
      <c r="AE924" s="237" t="str">
        <f t="shared" si="146"/>
        <v/>
      </c>
      <c r="AF924" s="198">
        <f t="shared" si="148"/>
        <v>0</v>
      </c>
      <c r="AG924" s="239">
        <f t="shared" si="149"/>
        <v>0</v>
      </c>
    </row>
    <row r="925" spans="1:33">
      <c r="A925" s="228"/>
      <c r="B925" s="176"/>
      <c r="C925" s="229"/>
      <c r="D925" s="230"/>
      <c r="E925" s="230"/>
      <c r="F925" s="230"/>
      <c r="G925" s="230"/>
      <c r="H925" s="231"/>
      <c r="I925" s="231"/>
      <c r="J925" s="232"/>
      <c r="K925" s="232"/>
      <c r="L925" s="232"/>
      <c r="M925" s="181">
        <f t="shared" si="147"/>
        <v>0</v>
      </c>
      <c r="N925" s="181">
        <f>IF(H925="",0,H925*I925*'Avoided Water Savings Cost'!$C$16)</f>
        <v>0</v>
      </c>
      <c r="O925" s="545">
        <f>IF(C925="",0,IF($B$3="NYSEG",C925/(1-'Avoided Electric Costs 2020'!$W$21),IF($B$3="RG&amp;E",C925/(1-'Avoided Electric Costs 2020'!$X$21),"")))</f>
        <v>0</v>
      </c>
      <c r="P925" s="546">
        <f>IF(D925="",0,IF($B$3="NYSEG",D925/(1-'Avoided Electric Costs 2020'!$W$21),IF($B$3="RG&amp;E",D925/(1-'Avoided Electric Costs 2020'!$X$21),"")))</f>
        <v>0</v>
      </c>
      <c r="Q925" s="546">
        <f>IF(E925="",0,IF($B$3="NYSEG",E925/(1-'Avoided Natural Gas Costs 2020'!$J$34),IF($B$3="RG&amp;E",E925/(1-'Avoided Natural Gas Costs 2020'!$K$34),"")))</f>
        <v>0</v>
      </c>
      <c r="R925" s="233" t="str">
        <f>IFERROR(IF(P925*'BCA Inputs'!$C$1+Q925*'BCA Inputs'!$C$2+F925*'BCA Inputs'!$C$2+G925*'BCA Inputs'!$C$2=0,"",P925*'BCA Inputs'!$C$1+Q925*'BCA Inputs'!$C$2+F925*'BCA Inputs'!$C$2+G925*'BCA Inputs'!$C$2),"")</f>
        <v/>
      </c>
      <c r="S925" s="181" t="str">
        <f t="shared" si="140"/>
        <v/>
      </c>
      <c r="T925" s="181" t="str">
        <f>IFERROR(IF($B$3="NYSEG",(INDEX('BCA Inputs'!$N$14:$N$54,MATCH(I925,'BCA Inputs'!$M$14:$M$54,0))*P925+INDEX('BCA Inputs'!$O$14:$O$54,MATCH(I925,'BCA Inputs'!$M$14:$M$54,0))*O925+INDEX('BCA Inputs'!P:P,MATCH(I925,'BCA Inputs'!M:M,0))*Q925+INDEX('BCA Inputs'!Q:Q,MATCH(I925,'BCA Inputs'!M:M,0))*F925+INDEX('BCA Inputs'!R:R,MATCH(I925,'BCA Inputs'!M:M,0))*G925)+L925+N925,IF($B$3="RG&amp;E",(INDEX('BCA Inputs'!$AX$14:$AX$54,MATCH(I925,'BCA Inputs'!$AW$14:$AW$54,0))*P925+INDEX('BCA Inputs'!$AY$14:$AY$54,MATCH(I925,'BCA Inputs'!$AW$14:$AW$54,0))*O925+INDEX('BCA Inputs'!$AZ$14:$AZ$54,MATCH(I925,'BCA Inputs'!$AW$14:$AW$54,0))*Q925+INDEX('BCA Inputs'!$BA$14:$BA$54,MATCH(I925,'BCA Inputs'!$AW$14:$AW$54,0))*F925+INDEX('BCA Inputs'!$BB$14:$BB$54,MATCH(I925,'BCA Inputs'!$AW$14:$AW$54,0))*G925)+L925+N925,"")),"")</f>
        <v/>
      </c>
      <c r="U925" s="234" t="str">
        <f t="shared" si="141"/>
        <v/>
      </c>
      <c r="V925" s="234" t="str">
        <f t="shared" si="142"/>
        <v/>
      </c>
      <c r="W925" s="234" t="str">
        <f t="shared" si="143"/>
        <v/>
      </c>
      <c r="Y925" s="235" t="str">
        <f t="shared" si="144"/>
        <v/>
      </c>
      <c r="Z925" s="236" t="str">
        <f>IFERROR(IF($B$3="NYSEG",INDEX('BCA Inputs'!$X$14:$X$54,MATCH(I925,'BCA Inputs'!$M$14:$M$54,0))*P925+INDEX('BCA Inputs'!$Y$14:$Y$54,MATCH(I925,'BCA Inputs'!$M$14:$M$54,0))*O925+INDEX('BCA Inputs'!$Z$14:$Z$54,MATCH(I925,'BCA Inputs'!$M$14:$M$54,0))*Q925+INDEX('BCA Inputs'!$AA$14:$AA$54,MATCH(I925,'BCA Inputs'!$M$14:$M$54,0))*F925+INDEX('BCA Inputs'!$AB$14:$AB$54,MATCH(I925,'BCA Inputs'!$M$14:$M$54,0))*G925,IF($B$3="RG&amp;E",INDEX('BCA Inputs'!$BG$14:$BG$54,MATCH(I925,'BCA Inputs'!$AW$14:$AW$54,0))*P925+INDEX('BCA Inputs'!$BH$14:$BH$54,MATCH(I925,'BCA Inputs'!$AW$14:$AW$54,0))*O925+INDEX('BCA Inputs'!$BI$14:$BI$54,MATCH(I925,'BCA Inputs'!$AW$14:$AW$54,0))*Q925+INDEX('BCA Inputs'!$BJ$14:$BJ$54,MATCH(I925,'BCA Inputs'!$AW$14:$AW$54,0))*F925+INDEX('BCA Inputs'!$BK$14:$BK$54,MATCH(I925,'BCA Inputs'!$AW$14:$AW$54,0))*G925,"")),"")</f>
        <v/>
      </c>
      <c r="AA925" s="237" t="str">
        <f t="shared" si="145"/>
        <v/>
      </c>
      <c r="AC925" s="238" t="str">
        <f>IFERROR((K925+R925)+IF($B$3="NYSEG",INDEX('BCA Inputs'!$AI$14:$AI$54,MATCH(I925,'BCA Inputs'!$M$14:$M$54,0))*P925+INDEX('BCA Inputs'!$AJ$14:$AJ$54,MATCH(I925,'BCA Inputs'!$M$14:$M$54,0))*Q925,IF($B$3="RG&amp;E",INDEX('BCA Inputs'!$BR$14:$BR$54,MATCH(I925,'BCA Inputs'!$AW$14:$AW$54,0))*P925+INDEX('BCA Inputs'!$BS$14:$BS$54,MATCH(I925,'BCA Inputs'!$AW$14:$AW$54,0))*Q925,"")),"")</f>
        <v/>
      </c>
      <c r="AD925" s="181" t="str">
        <f>IFERROR(IF($B$3="NYSEG",INDEX('BCA Inputs'!$AD$14:$AD$54,MATCH(I925,'BCA Inputs'!$M$14:$M$54,0))*P925+INDEX('BCA Inputs'!$AE$14:$AE$54,MATCH(I925,'BCA Inputs'!$M$14:$M$54,0))*O925+INDEX('BCA Inputs'!$AF$14:$AF$54,MATCH(I925,'BCA Inputs'!$M$14:$M$54,0))*Q925+INDEX('BCA Inputs'!$AG$14:$AG$54,MATCH(I925,'BCA Inputs'!$M$14:$M$54,0))*F925+INDEX('BCA Inputs'!$AH$14:$AH$54,MATCH(I925,'BCA Inputs'!$M$14:$M$54,0))*G925,IF($B$3="RG&amp;E",INDEX('BCA Inputs'!$BM$14:$BM$54,MATCH(I925,'BCA Inputs'!$AW$14:$AW$54,0))*P925+INDEX('BCA Inputs'!$BN$14:$BN$54,MATCH(I925,'BCA Inputs'!$AW$14:$AW$54,0))*O925+INDEX('BCA Inputs'!$BO$14:$BO$54,MATCH(I925,'BCA Inputs'!$AW$14:$AW$54,0))*Q925+INDEX('BCA Inputs'!$BP$14:$BP$54,MATCH(I925,'BCA Inputs'!$AW$14:$AW$54,0))*F925+INDEX('BCA Inputs'!$BQ$14:$BQ$54,MATCH(I925,'BCA Inputs'!$AW$14:$AW$54,0))*G925,"")),"")</f>
        <v/>
      </c>
      <c r="AE925" s="237" t="str">
        <f t="shared" si="146"/>
        <v/>
      </c>
      <c r="AF925" s="198">
        <f t="shared" si="148"/>
        <v>0</v>
      </c>
      <c r="AG925" s="239">
        <f t="shared" si="149"/>
        <v>0</v>
      </c>
    </row>
    <row r="926" spans="1:33">
      <c r="A926" s="228"/>
      <c r="B926" s="176"/>
      <c r="C926" s="229"/>
      <c r="D926" s="230"/>
      <c r="E926" s="230"/>
      <c r="F926" s="230"/>
      <c r="G926" s="230"/>
      <c r="H926" s="231"/>
      <c r="I926" s="231"/>
      <c r="J926" s="232"/>
      <c r="K926" s="232"/>
      <c r="L926" s="232"/>
      <c r="M926" s="181">
        <f t="shared" si="147"/>
        <v>0</v>
      </c>
      <c r="N926" s="181">
        <f>IF(H926="",0,H926*I926*'Avoided Water Savings Cost'!$C$16)</f>
        <v>0</v>
      </c>
      <c r="O926" s="545">
        <f>IF(C926="",0,IF($B$3="NYSEG",C926/(1-'Avoided Electric Costs 2020'!$W$21),IF($B$3="RG&amp;E",C926/(1-'Avoided Electric Costs 2020'!$X$21),"")))</f>
        <v>0</v>
      </c>
      <c r="P926" s="546">
        <f>IF(D926="",0,IF($B$3="NYSEG",D926/(1-'Avoided Electric Costs 2020'!$W$21),IF($B$3="RG&amp;E",D926/(1-'Avoided Electric Costs 2020'!$X$21),"")))</f>
        <v>0</v>
      </c>
      <c r="Q926" s="546">
        <f>IF(E926="",0,IF($B$3="NYSEG",E926/(1-'Avoided Natural Gas Costs 2020'!$J$34),IF($B$3="RG&amp;E",E926/(1-'Avoided Natural Gas Costs 2020'!$K$34),"")))</f>
        <v>0</v>
      </c>
      <c r="R926" s="233" t="str">
        <f>IFERROR(IF(P926*'BCA Inputs'!$C$1+Q926*'BCA Inputs'!$C$2+F926*'BCA Inputs'!$C$2+G926*'BCA Inputs'!$C$2=0,"",P926*'BCA Inputs'!$C$1+Q926*'BCA Inputs'!$C$2+F926*'BCA Inputs'!$C$2+G926*'BCA Inputs'!$C$2),"")</f>
        <v/>
      </c>
      <c r="S926" s="181" t="str">
        <f t="shared" si="140"/>
        <v/>
      </c>
      <c r="T926" s="181" t="str">
        <f>IFERROR(IF($B$3="NYSEG",(INDEX('BCA Inputs'!$N$14:$N$54,MATCH(I926,'BCA Inputs'!$M$14:$M$54,0))*P926+INDEX('BCA Inputs'!$O$14:$O$54,MATCH(I926,'BCA Inputs'!$M$14:$M$54,0))*O926+INDEX('BCA Inputs'!P:P,MATCH(I926,'BCA Inputs'!M:M,0))*Q926+INDEX('BCA Inputs'!Q:Q,MATCH(I926,'BCA Inputs'!M:M,0))*F926+INDEX('BCA Inputs'!R:R,MATCH(I926,'BCA Inputs'!M:M,0))*G926)+L926+N926,IF($B$3="RG&amp;E",(INDEX('BCA Inputs'!$AX$14:$AX$54,MATCH(I926,'BCA Inputs'!$AW$14:$AW$54,0))*P926+INDEX('BCA Inputs'!$AY$14:$AY$54,MATCH(I926,'BCA Inputs'!$AW$14:$AW$54,0))*O926+INDEX('BCA Inputs'!$AZ$14:$AZ$54,MATCH(I926,'BCA Inputs'!$AW$14:$AW$54,0))*Q926+INDEX('BCA Inputs'!$BA$14:$BA$54,MATCH(I926,'BCA Inputs'!$AW$14:$AW$54,0))*F926+INDEX('BCA Inputs'!$BB$14:$BB$54,MATCH(I926,'BCA Inputs'!$AW$14:$AW$54,0))*G926)+L926+N926,"")),"")</f>
        <v/>
      </c>
      <c r="U926" s="234" t="str">
        <f t="shared" si="141"/>
        <v/>
      </c>
      <c r="V926" s="234" t="str">
        <f t="shared" si="142"/>
        <v/>
      </c>
      <c r="W926" s="234" t="str">
        <f t="shared" si="143"/>
        <v/>
      </c>
      <c r="Y926" s="235" t="str">
        <f t="shared" si="144"/>
        <v/>
      </c>
      <c r="Z926" s="236" t="str">
        <f>IFERROR(IF($B$3="NYSEG",INDEX('BCA Inputs'!$X$14:$X$54,MATCH(I926,'BCA Inputs'!$M$14:$M$54,0))*P926+INDEX('BCA Inputs'!$Y$14:$Y$54,MATCH(I926,'BCA Inputs'!$M$14:$M$54,0))*O926+INDEX('BCA Inputs'!$Z$14:$Z$54,MATCH(I926,'BCA Inputs'!$M$14:$M$54,0))*Q926+INDEX('BCA Inputs'!$AA$14:$AA$54,MATCH(I926,'BCA Inputs'!$M$14:$M$54,0))*F926+INDEX('BCA Inputs'!$AB$14:$AB$54,MATCH(I926,'BCA Inputs'!$M$14:$M$54,0))*G926,IF($B$3="RG&amp;E",INDEX('BCA Inputs'!$BG$14:$BG$54,MATCH(I926,'BCA Inputs'!$AW$14:$AW$54,0))*P926+INDEX('BCA Inputs'!$BH$14:$BH$54,MATCH(I926,'BCA Inputs'!$AW$14:$AW$54,0))*O926+INDEX('BCA Inputs'!$BI$14:$BI$54,MATCH(I926,'BCA Inputs'!$AW$14:$AW$54,0))*Q926+INDEX('BCA Inputs'!$BJ$14:$BJ$54,MATCH(I926,'BCA Inputs'!$AW$14:$AW$54,0))*F926+INDEX('BCA Inputs'!$BK$14:$BK$54,MATCH(I926,'BCA Inputs'!$AW$14:$AW$54,0))*G926,"")),"")</f>
        <v/>
      </c>
      <c r="AA926" s="237" t="str">
        <f t="shared" si="145"/>
        <v/>
      </c>
      <c r="AC926" s="238" t="str">
        <f>IFERROR((K926+R926)+IF($B$3="NYSEG",INDEX('BCA Inputs'!$AI$14:$AI$54,MATCH(I926,'BCA Inputs'!$M$14:$M$54,0))*P926+INDEX('BCA Inputs'!$AJ$14:$AJ$54,MATCH(I926,'BCA Inputs'!$M$14:$M$54,0))*Q926,IF($B$3="RG&amp;E",INDEX('BCA Inputs'!$BR$14:$BR$54,MATCH(I926,'BCA Inputs'!$AW$14:$AW$54,0))*P926+INDEX('BCA Inputs'!$BS$14:$BS$54,MATCH(I926,'BCA Inputs'!$AW$14:$AW$54,0))*Q926,"")),"")</f>
        <v/>
      </c>
      <c r="AD926" s="181" t="str">
        <f>IFERROR(IF($B$3="NYSEG",INDEX('BCA Inputs'!$AD$14:$AD$54,MATCH(I926,'BCA Inputs'!$M$14:$M$54,0))*P926+INDEX('BCA Inputs'!$AE$14:$AE$54,MATCH(I926,'BCA Inputs'!$M$14:$M$54,0))*O926+INDEX('BCA Inputs'!$AF$14:$AF$54,MATCH(I926,'BCA Inputs'!$M$14:$M$54,0))*Q926+INDEX('BCA Inputs'!$AG$14:$AG$54,MATCH(I926,'BCA Inputs'!$M$14:$M$54,0))*F926+INDEX('BCA Inputs'!$AH$14:$AH$54,MATCH(I926,'BCA Inputs'!$M$14:$M$54,0))*G926,IF($B$3="RG&amp;E",INDEX('BCA Inputs'!$BM$14:$BM$54,MATCH(I926,'BCA Inputs'!$AW$14:$AW$54,0))*P926+INDEX('BCA Inputs'!$BN$14:$BN$54,MATCH(I926,'BCA Inputs'!$AW$14:$AW$54,0))*O926+INDEX('BCA Inputs'!$BO$14:$BO$54,MATCH(I926,'BCA Inputs'!$AW$14:$AW$54,0))*Q926+INDEX('BCA Inputs'!$BP$14:$BP$54,MATCH(I926,'BCA Inputs'!$AW$14:$AW$54,0))*F926+INDEX('BCA Inputs'!$BQ$14:$BQ$54,MATCH(I926,'BCA Inputs'!$AW$14:$AW$54,0))*G926,"")),"")</f>
        <v/>
      </c>
      <c r="AE926" s="237" t="str">
        <f t="shared" si="146"/>
        <v/>
      </c>
      <c r="AF926" s="198">
        <f t="shared" si="148"/>
        <v>0</v>
      </c>
      <c r="AG926" s="239">
        <f t="shared" si="149"/>
        <v>0</v>
      </c>
    </row>
    <row r="927" spans="1:33">
      <c r="A927" s="228"/>
      <c r="B927" s="176"/>
      <c r="C927" s="229"/>
      <c r="D927" s="230"/>
      <c r="E927" s="230"/>
      <c r="F927" s="230"/>
      <c r="G927" s="230"/>
      <c r="H927" s="231"/>
      <c r="I927" s="231"/>
      <c r="J927" s="232"/>
      <c r="K927" s="232"/>
      <c r="L927" s="232"/>
      <c r="M927" s="181">
        <f t="shared" si="147"/>
        <v>0</v>
      </c>
      <c r="N927" s="181">
        <f>IF(H927="",0,H927*I927*'Avoided Water Savings Cost'!$C$16)</f>
        <v>0</v>
      </c>
      <c r="O927" s="545">
        <f>IF(C927="",0,IF($B$3="NYSEG",C927/(1-'Avoided Electric Costs 2020'!$W$21),IF($B$3="RG&amp;E",C927/(1-'Avoided Electric Costs 2020'!$X$21),"")))</f>
        <v>0</v>
      </c>
      <c r="P927" s="546">
        <f>IF(D927="",0,IF($B$3="NYSEG",D927/(1-'Avoided Electric Costs 2020'!$W$21),IF($B$3="RG&amp;E",D927/(1-'Avoided Electric Costs 2020'!$X$21),"")))</f>
        <v>0</v>
      </c>
      <c r="Q927" s="546">
        <f>IF(E927="",0,IF($B$3="NYSEG",E927/(1-'Avoided Natural Gas Costs 2020'!$J$34),IF($B$3="RG&amp;E",E927/(1-'Avoided Natural Gas Costs 2020'!$K$34),"")))</f>
        <v>0</v>
      </c>
      <c r="R927" s="233" t="str">
        <f>IFERROR(IF(P927*'BCA Inputs'!$C$1+Q927*'BCA Inputs'!$C$2+F927*'BCA Inputs'!$C$2+G927*'BCA Inputs'!$C$2=0,"",P927*'BCA Inputs'!$C$1+Q927*'BCA Inputs'!$C$2+F927*'BCA Inputs'!$C$2+G927*'BCA Inputs'!$C$2),"")</f>
        <v/>
      </c>
      <c r="S927" s="181" t="str">
        <f t="shared" si="140"/>
        <v/>
      </c>
      <c r="T927" s="181" t="str">
        <f>IFERROR(IF($B$3="NYSEG",(INDEX('BCA Inputs'!$N$14:$N$54,MATCH(I927,'BCA Inputs'!$M$14:$M$54,0))*P927+INDEX('BCA Inputs'!$O$14:$O$54,MATCH(I927,'BCA Inputs'!$M$14:$M$54,0))*O927+INDEX('BCA Inputs'!P:P,MATCH(I927,'BCA Inputs'!M:M,0))*Q927+INDEX('BCA Inputs'!Q:Q,MATCH(I927,'BCA Inputs'!M:M,0))*F927+INDEX('BCA Inputs'!R:R,MATCH(I927,'BCA Inputs'!M:M,0))*G927)+L927+N927,IF($B$3="RG&amp;E",(INDEX('BCA Inputs'!$AX$14:$AX$54,MATCH(I927,'BCA Inputs'!$AW$14:$AW$54,0))*P927+INDEX('BCA Inputs'!$AY$14:$AY$54,MATCH(I927,'BCA Inputs'!$AW$14:$AW$54,0))*O927+INDEX('BCA Inputs'!$AZ$14:$AZ$54,MATCH(I927,'BCA Inputs'!$AW$14:$AW$54,0))*Q927+INDEX('BCA Inputs'!$BA$14:$BA$54,MATCH(I927,'BCA Inputs'!$AW$14:$AW$54,0))*F927+INDEX('BCA Inputs'!$BB$14:$BB$54,MATCH(I927,'BCA Inputs'!$AW$14:$AW$54,0))*G927)+L927+N927,"")),"")</f>
        <v/>
      </c>
      <c r="U927" s="234" t="str">
        <f t="shared" si="141"/>
        <v/>
      </c>
      <c r="V927" s="234" t="str">
        <f t="shared" si="142"/>
        <v/>
      </c>
      <c r="W927" s="234" t="str">
        <f t="shared" si="143"/>
        <v/>
      </c>
      <c r="Y927" s="235" t="str">
        <f t="shared" si="144"/>
        <v/>
      </c>
      <c r="Z927" s="236" t="str">
        <f>IFERROR(IF($B$3="NYSEG",INDEX('BCA Inputs'!$X$14:$X$54,MATCH(I927,'BCA Inputs'!$M$14:$M$54,0))*P927+INDEX('BCA Inputs'!$Y$14:$Y$54,MATCH(I927,'BCA Inputs'!$M$14:$M$54,0))*O927+INDEX('BCA Inputs'!$Z$14:$Z$54,MATCH(I927,'BCA Inputs'!$M$14:$M$54,0))*Q927+INDEX('BCA Inputs'!$AA$14:$AA$54,MATCH(I927,'BCA Inputs'!$M$14:$M$54,0))*F927+INDEX('BCA Inputs'!$AB$14:$AB$54,MATCH(I927,'BCA Inputs'!$M$14:$M$54,0))*G927,IF($B$3="RG&amp;E",INDEX('BCA Inputs'!$BG$14:$BG$54,MATCH(I927,'BCA Inputs'!$AW$14:$AW$54,0))*P927+INDEX('BCA Inputs'!$BH$14:$BH$54,MATCH(I927,'BCA Inputs'!$AW$14:$AW$54,0))*O927+INDEX('BCA Inputs'!$BI$14:$BI$54,MATCH(I927,'BCA Inputs'!$AW$14:$AW$54,0))*Q927+INDEX('BCA Inputs'!$BJ$14:$BJ$54,MATCH(I927,'BCA Inputs'!$AW$14:$AW$54,0))*F927+INDEX('BCA Inputs'!$BK$14:$BK$54,MATCH(I927,'BCA Inputs'!$AW$14:$AW$54,0))*G927,"")),"")</f>
        <v/>
      </c>
      <c r="AA927" s="237" t="str">
        <f t="shared" si="145"/>
        <v/>
      </c>
      <c r="AC927" s="238" t="str">
        <f>IFERROR((K927+R927)+IF($B$3="NYSEG",INDEX('BCA Inputs'!$AI$14:$AI$54,MATCH(I927,'BCA Inputs'!$M$14:$M$54,0))*P927+INDEX('BCA Inputs'!$AJ$14:$AJ$54,MATCH(I927,'BCA Inputs'!$M$14:$M$54,0))*Q927,IF($B$3="RG&amp;E",INDEX('BCA Inputs'!$BR$14:$BR$54,MATCH(I927,'BCA Inputs'!$AW$14:$AW$54,0))*P927+INDEX('BCA Inputs'!$BS$14:$BS$54,MATCH(I927,'BCA Inputs'!$AW$14:$AW$54,0))*Q927,"")),"")</f>
        <v/>
      </c>
      <c r="AD927" s="181" t="str">
        <f>IFERROR(IF($B$3="NYSEG",INDEX('BCA Inputs'!$AD$14:$AD$54,MATCH(I927,'BCA Inputs'!$M$14:$M$54,0))*P927+INDEX('BCA Inputs'!$AE$14:$AE$54,MATCH(I927,'BCA Inputs'!$M$14:$M$54,0))*O927+INDEX('BCA Inputs'!$AF$14:$AF$54,MATCH(I927,'BCA Inputs'!$M$14:$M$54,0))*Q927+INDEX('BCA Inputs'!$AG$14:$AG$54,MATCH(I927,'BCA Inputs'!$M$14:$M$54,0))*F927+INDEX('BCA Inputs'!$AH$14:$AH$54,MATCH(I927,'BCA Inputs'!$M$14:$M$54,0))*G927,IF($B$3="RG&amp;E",INDEX('BCA Inputs'!$BM$14:$BM$54,MATCH(I927,'BCA Inputs'!$AW$14:$AW$54,0))*P927+INDEX('BCA Inputs'!$BN$14:$BN$54,MATCH(I927,'BCA Inputs'!$AW$14:$AW$54,0))*O927+INDEX('BCA Inputs'!$BO$14:$BO$54,MATCH(I927,'BCA Inputs'!$AW$14:$AW$54,0))*Q927+INDEX('BCA Inputs'!$BP$14:$BP$54,MATCH(I927,'BCA Inputs'!$AW$14:$AW$54,0))*F927+INDEX('BCA Inputs'!$BQ$14:$BQ$54,MATCH(I927,'BCA Inputs'!$AW$14:$AW$54,0))*G927,"")),"")</f>
        <v/>
      </c>
      <c r="AE927" s="237" t="str">
        <f t="shared" si="146"/>
        <v/>
      </c>
      <c r="AF927" s="198">
        <f t="shared" si="148"/>
        <v>0</v>
      </c>
      <c r="AG927" s="239">
        <f t="shared" si="149"/>
        <v>0</v>
      </c>
    </row>
    <row r="928" spans="1:33">
      <c r="A928" s="228"/>
      <c r="B928" s="176"/>
      <c r="C928" s="229"/>
      <c r="D928" s="230"/>
      <c r="E928" s="230"/>
      <c r="F928" s="230"/>
      <c r="G928" s="230"/>
      <c r="H928" s="231"/>
      <c r="I928" s="231"/>
      <c r="J928" s="232"/>
      <c r="K928" s="232"/>
      <c r="L928" s="232"/>
      <c r="M928" s="181">
        <f t="shared" si="147"/>
        <v>0</v>
      </c>
      <c r="N928" s="181">
        <f>IF(H928="",0,H928*I928*'Avoided Water Savings Cost'!$C$16)</f>
        <v>0</v>
      </c>
      <c r="O928" s="545">
        <f>IF(C928="",0,IF($B$3="NYSEG",C928/(1-'Avoided Electric Costs 2020'!$W$21),IF($B$3="RG&amp;E",C928/(1-'Avoided Electric Costs 2020'!$X$21),"")))</f>
        <v>0</v>
      </c>
      <c r="P928" s="546">
        <f>IF(D928="",0,IF($B$3="NYSEG",D928/(1-'Avoided Electric Costs 2020'!$W$21),IF($B$3="RG&amp;E",D928/(1-'Avoided Electric Costs 2020'!$X$21),"")))</f>
        <v>0</v>
      </c>
      <c r="Q928" s="546">
        <f>IF(E928="",0,IF($B$3="NYSEG",E928/(1-'Avoided Natural Gas Costs 2020'!$J$34),IF($B$3="RG&amp;E",E928/(1-'Avoided Natural Gas Costs 2020'!$K$34),"")))</f>
        <v>0</v>
      </c>
      <c r="R928" s="233" t="str">
        <f>IFERROR(IF(P928*'BCA Inputs'!$C$1+Q928*'BCA Inputs'!$C$2+F928*'BCA Inputs'!$C$2+G928*'BCA Inputs'!$C$2=0,"",P928*'BCA Inputs'!$C$1+Q928*'BCA Inputs'!$C$2+F928*'BCA Inputs'!$C$2+G928*'BCA Inputs'!$C$2),"")</f>
        <v/>
      </c>
      <c r="S928" s="181" t="str">
        <f t="shared" si="140"/>
        <v/>
      </c>
      <c r="T928" s="181" t="str">
        <f>IFERROR(IF($B$3="NYSEG",(INDEX('BCA Inputs'!$N$14:$N$54,MATCH(I928,'BCA Inputs'!$M$14:$M$54,0))*P928+INDEX('BCA Inputs'!$O$14:$O$54,MATCH(I928,'BCA Inputs'!$M$14:$M$54,0))*O928+INDEX('BCA Inputs'!P:P,MATCH(I928,'BCA Inputs'!M:M,0))*Q928+INDEX('BCA Inputs'!Q:Q,MATCH(I928,'BCA Inputs'!M:M,0))*F928+INDEX('BCA Inputs'!R:R,MATCH(I928,'BCA Inputs'!M:M,0))*G928)+L928+N928,IF($B$3="RG&amp;E",(INDEX('BCA Inputs'!$AX$14:$AX$54,MATCH(I928,'BCA Inputs'!$AW$14:$AW$54,0))*P928+INDEX('BCA Inputs'!$AY$14:$AY$54,MATCH(I928,'BCA Inputs'!$AW$14:$AW$54,0))*O928+INDEX('BCA Inputs'!$AZ$14:$AZ$54,MATCH(I928,'BCA Inputs'!$AW$14:$AW$54,0))*Q928+INDEX('BCA Inputs'!$BA$14:$BA$54,MATCH(I928,'BCA Inputs'!$AW$14:$AW$54,0))*F928+INDEX('BCA Inputs'!$BB$14:$BB$54,MATCH(I928,'BCA Inputs'!$AW$14:$AW$54,0))*G928)+L928+N928,"")),"")</f>
        <v/>
      </c>
      <c r="U928" s="234" t="str">
        <f t="shared" si="141"/>
        <v/>
      </c>
      <c r="V928" s="234" t="str">
        <f t="shared" si="142"/>
        <v/>
      </c>
      <c r="W928" s="234" t="str">
        <f t="shared" si="143"/>
        <v/>
      </c>
      <c r="Y928" s="235" t="str">
        <f t="shared" si="144"/>
        <v/>
      </c>
      <c r="Z928" s="236" t="str">
        <f>IFERROR(IF($B$3="NYSEG",INDEX('BCA Inputs'!$X$14:$X$54,MATCH(I928,'BCA Inputs'!$M$14:$M$54,0))*P928+INDEX('BCA Inputs'!$Y$14:$Y$54,MATCH(I928,'BCA Inputs'!$M$14:$M$54,0))*O928+INDEX('BCA Inputs'!$Z$14:$Z$54,MATCH(I928,'BCA Inputs'!$M$14:$M$54,0))*Q928+INDEX('BCA Inputs'!$AA$14:$AA$54,MATCH(I928,'BCA Inputs'!$M$14:$M$54,0))*F928+INDEX('BCA Inputs'!$AB$14:$AB$54,MATCH(I928,'BCA Inputs'!$M$14:$M$54,0))*G928,IF($B$3="RG&amp;E",INDEX('BCA Inputs'!$BG$14:$BG$54,MATCH(I928,'BCA Inputs'!$AW$14:$AW$54,0))*P928+INDEX('BCA Inputs'!$BH$14:$BH$54,MATCH(I928,'BCA Inputs'!$AW$14:$AW$54,0))*O928+INDEX('BCA Inputs'!$BI$14:$BI$54,MATCH(I928,'BCA Inputs'!$AW$14:$AW$54,0))*Q928+INDEX('BCA Inputs'!$BJ$14:$BJ$54,MATCH(I928,'BCA Inputs'!$AW$14:$AW$54,0))*F928+INDEX('BCA Inputs'!$BK$14:$BK$54,MATCH(I928,'BCA Inputs'!$AW$14:$AW$54,0))*G928,"")),"")</f>
        <v/>
      </c>
      <c r="AA928" s="237" t="str">
        <f t="shared" si="145"/>
        <v/>
      </c>
      <c r="AC928" s="238" t="str">
        <f>IFERROR((K928+R928)+IF($B$3="NYSEG",INDEX('BCA Inputs'!$AI$14:$AI$54,MATCH(I928,'BCA Inputs'!$M$14:$M$54,0))*P928+INDEX('BCA Inputs'!$AJ$14:$AJ$54,MATCH(I928,'BCA Inputs'!$M$14:$M$54,0))*Q928,IF($B$3="RG&amp;E",INDEX('BCA Inputs'!$BR$14:$BR$54,MATCH(I928,'BCA Inputs'!$AW$14:$AW$54,0))*P928+INDEX('BCA Inputs'!$BS$14:$BS$54,MATCH(I928,'BCA Inputs'!$AW$14:$AW$54,0))*Q928,"")),"")</f>
        <v/>
      </c>
      <c r="AD928" s="181" t="str">
        <f>IFERROR(IF($B$3="NYSEG",INDEX('BCA Inputs'!$AD$14:$AD$54,MATCH(I928,'BCA Inputs'!$M$14:$M$54,0))*P928+INDEX('BCA Inputs'!$AE$14:$AE$54,MATCH(I928,'BCA Inputs'!$M$14:$M$54,0))*O928+INDEX('BCA Inputs'!$AF$14:$AF$54,MATCH(I928,'BCA Inputs'!$M$14:$M$54,0))*Q928+INDEX('BCA Inputs'!$AG$14:$AG$54,MATCH(I928,'BCA Inputs'!$M$14:$M$54,0))*F928+INDEX('BCA Inputs'!$AH$14:$AH$54,MATCH(I928,'BCA Inputs'!$M$14:$M$54,0))*G928,IF($B$3="RG&amp;E",INDEX('BCA Inputs'!$BM$14:$BM$54,MATCH(I928,'BCA Inputs'!$AW$14:$AW$54,0))*P928+INDEX('BCA Inputs'!$BN$14:$BN$54,MATCH(I928,'BCA Inputs'!$AW$14:$AW$54,0))*O928+INDEX('BCA Inputs'!$BO$14:$BO$54,MATCH(I928,'BCA Inputs'!$AW$14:$AW$54,0))*Q928+INDEX('BCA Inputs'!$BP$14:$BP$54,MATCH(I928,'BCA Inputs'!$AW$14:$AW$54,0))*F928+INDEX('BCA Inputs'!$BQ$14:$BQ$54,MATCH(I928,'BCA Inputs'!$AW$14:$AW$54,0))*G928,"")),"")</f>
        <v/>
      </c>
      <c r="AE928" s="237" t="str">
        <f t="shared" si="146"/>
        <v/>
      </c>
      <c r="AF928" s="198">
        <f t="shared" si="148"/>
        <v>0</v>
      </c>
      <c r="AG928" s="239">
        <f t="shared" si="149"/>
        <v>0</v>
      </c>
    </row>
    <row r="929" spans="1:33">
      <c r="A929" s="228"/>
      <c r="B929" s="176"/>
      <c r="C929" s="229"/>
      <c r="D929" s="230"/>
      <c r="E929" s="230"/>
      <c r="F929" s="230"/>
      <c r="G929" s="230"/>
      <c r="H929" s="231"/>
      <c r="I929" s="231"/>
      <c r="J929" s="232"/>
      <c r="K929" s="232"/>
      <c r="L929" s="232"/>
      <c r="M929" s="181">
        <f t="shared" si="147"/>
        <v>0</v>
      </c>
      <c r="N929" s="181">
        <f>IF(H929="",0,H929*I929*'Avoided Water Savings Cost'!$C$16)</f>
        <v>0</v>
      </c>
      <c r="O929" s="545">
        <f>IF(C929="",0,IF($B$3="NYSEG",C929/(1-'Avoided Electric Costs 2020'!$W$21),IF($B$3="RG&amp;E",C929/(1-'Avoided Electric Costs 2020'!$X$21),"")))</f>
        <v>0</v>
      </c>
      <c r="P929" s="546">
        <f>IF(D929="",0,IF($B$3="NYSEG",D929/(1-'Avoided Electric Costs 2020'!$W$21),IF($B$3="RG&amp;E",D929/(1-'Avoided Electric Costs 2020'!$X$21),"")))</f>
        <v>0</v>
      </c>
      <c r="Q929" s="546">
        <f>IF(E929="",0,IF($B$3="NYSEG",E929/(1-'Avoided Natural Gas Costs 2020'!$J$34),IF($B$3="RG&amp;E",E929/(1-'Avoided Natural Gas Costs 2020'!$K$34),"")))</f>
        <v>0</v>
      </c>
      <c r="R929" s="233" t="str">
        <f>IFERROR(IF(P929*'BCA Inputs'!$C$1+Q929*'BCA Inputs'!$C$2+F929*'BCA Inputs'!$C$2+G929*'BCA Inputs'!$C$2=0,"",P929*'BCA Inputs'!$C$1+Q929*'BCA Inputs'!$C$2+F929*'BCA Inputs'!$C$2+G929*'BCA Inputs'!$C$2),"")</f>
        <v/>
      </c>
      <c r="S929" s="181" t="str">
        <f t="shared" si="140"/>
        <v/>
      </c>
      <c r="T929" s="181" t="str">
        <f>IFERROR(IF($B$3="NYSEG",(INDEX('BCA Inputs'!$N$14:$N$54,MATCH(I929,'BCA Inputs'!$M$14:$M$54,0))*P929+INDEX('BCA Inputs'!$O$14:$O$54,MATCH(I929,'BCA Inputs'!$M$14:$M$54,0))*O929+INDEX('BCA Inputs'!P:P,MATCH(I929,'BCA Inputs'!M:M,0))*Q929+INDEX('BCA Inputs'!Q:Q,MATCH(I929,'BCA Inputs'!M:M,0))*F929+INDEX('BCA Inputs'!R:R,MATCH(I929,'BCA Inputs'!M:M,0))*G929)+L929+N929,IF($B$3="RG&amp;E",(INDEX('BCA Inputs'!$AX$14:$AX$54,MATCH(I929,'BCA Inputs'!$AW$14:$AW$54,0))*P929+INDEX('BCA Inputs'!$AY$14:$AY$54,MATCH(I929,'BCA Inputs'!$AW$14:$AW$54,0))*O929+INDEX('BCA Inputs'!$AZ$14:$AZ$54,MATCH(I929,'BCA Inputs'!$AW$14:$AW$54,0))*Q929+INDEX('BCA Inputs'!$BA$14:$BA$54,MATCH(I929,'BCA Inputs'!$AW$14:$AW$54,0))*F929+INDEX('BCA Inputs'!$BB$14:$BB$54,MATCH(I929,'BCA Inputs'!$AW$14:$AW$54,0))*G929)+L929+N929,"")),"")</f>
        <v/>
      </c>
      <c r="U929" s="234" t="str">
        <f t="shared" si="141"/>
        <v/>
      </c>
      <c r="V929" s="234" t="str">
        <f t="shared" si="142"/>
        <v/>
      </c>
      <c r="W929" s="234" t="str">
        <f t="shared" si="143"/>
        <v/>
      </c>
      <c r="Y929" s="235" t="str">
        <f t="shared" si="144"/>
        <v/>
      </c>
      <c r="Z929" s="236" t="str">
        <f>IFERROR(IF($B$3="NYSEG",INDEX('BCA Inputs'!$X$14:$X$54,MATCH(I929,'BCA Inputs'!$M$14:$M$54,0))*P929+INDEX('BCA Inputs'!$Y$14:$Y$54,MATCH(I929,'BCA Inputs'!$M$14:$M$54,0))*O929+INDEX('BCA Inputs'!$Z$14:$Z$54,MATCH(I929,'BCA Inputs'!$M$14:$M$54,0))*Q929+INDEX('BCA Inputs'!$AA$14:$AA$54,MATCH(I929,'BCA Inputs'!$M$14:$M$54,0))*F929+INDEX('BCA Inputs'!$AB$14:$AB$54,MATCH(I929,'BCA Inputs'!$M$14:$M$54,0))*G929,IF($B$3="RG&amp;E",INDEX('BCA Inputs'!$BG$14:$BG$54,MATCH(I929,'BCA Inputs'!$AW$14:$AW$54,0))*P929+INDEX('BCA Inputs'!$BH$14:$BH$54,MATCH(I929,'BCA Inputs'!$AW$14:$AW$54,0))*O929+INDEX('BCA Inputs'!$BI$14:$BI$54,MATCH(I929,'BCA Inputs'!$AW$14:$AW$54,0))*Q929+INDEX('BCA Inputs'!$BJ$14:$BJ$54,MATCH(I929,'BCA Inputs'!$AW$14:$AW$54,0))*F929+INDEX('BCA Inputs'!$BK$14:$BK$54,MATCH(I929,'BCA Inputs'!$AW$14:$AW$54,0))*G929,"")),"")</f>
        <v/>
      </c>
      <c r="AA929" s="237" t="str">
        <f t="shared" si="145"/>
        <v/>
      </c>
      <c r="AC929" s="238" t="str">
        <f>IFERROR((K929+R929)+IF($B$3="NYSEG",INDEX('BCA Inputs'!$AI$14:$AI$54,MATCH(I929,'BCA Inputs'!$M$14:$M$54,0))*P929+INDEX('BCA Inputs'!$AJ$14:$AJ$54,MATCH(I929,'BCA Inputs'!$M$14:$M$54,0))*Q929,IF($B$3="RG&amp;E",INDEX('BCA Inputs'!$BR$14:$BR$54,MATCH(I929,'BCA Inputs'!$AW$14:$AW$54,0))*P929+INDEX('BCA Inputs'!$BS$14:$BS$54,MATCH(I929,'BCA Inputs'!$AW$14:$AW$54,0))*Q929,"")),"")</f>
        <v/>
      </c>
      <c r="AD929" s="181" t="str">
        <f>IFERROR(IF($B$3="NYSEG",INDEX('BCA Inputs'!$AD$14:$AD$54,MATCH(I929,'BCA Inputs'!$M$14:$M$54,0))*P929+INDEX('BCA Inputs'!$AE$14:$AE$54,MATCH(I929,'BCA Inputs'!$M$14:$M$54,0))*O929+INDEX('BCA Inputs'!$AF$14:$AF$54,MATCH(I929,'BCA Inputs'!$M$14:$M$54,0))*Q929+INDEX('BCA Inputs'!$AG$14:$AG$54,MATCH(I929,'BCA Inputs'!$M$14:$M$54,0))*F929+INDEX('BCA Inputs'!$AH$14:$AH$54,MATCH(I929,'BCA Inputs'!$M$14:$M$54,0))*G929,IF($B$3="RG&amp;E",INDEX('BCA Inputs'!$BM$14:$BM$54,MATCH(I929,'BCA Inputs'!$AW$14:$AW$54,0))*P929+INDEX('BCA Inputs'!$BN$14:$BN$54,MATCH(I929,'BCA Inputs'!$AW$14:$AW$54,0))*O929+INDEX('BCA Inputs'!$BO$14:$BO$54,MATCH(I929,'BCA Inputs'!$AW$14:$AW$54,0))*Q929+INDEX('BCA Inputs'!$BP$14:$BP$54,MATCH(I929,'BCA Inputs'!$AW$14:$AW$54,0))*F929+INDEX('BCA Inputs'!$BQ$14:$BQ$54,MATCH(I929,'BCA Inputs'!$AW$14:$AW$54,0))*G929,"")),"")</f>
        <v/>
      </c>
      <c r="AE929" s="237" t="str">
        <f t="shared" si="146"/>
        <v/>
      </c>
      <c r="AF929" s="198">
        <f t="shared" si="148"/>
        <v>0</v>
      </c>
      <c r="AG929" s="239">
        <f t="shared" si="149"/>
        <v>0</v>
      </c>
    </row>
    <row r="930" spans="1:33">
      <c r="A930" s="228"/>
      <c r="B930" s="176"/>
      <c r="C930" s="229"/>
      <c r="D930" s="230"/>
      <c r="E930" s="230"/>
      <c r="F930" s="230"/>
      <c r="G930" s="230"/>
      <c r="H930" s="231"/>
      <c r="I930" s="231"/>
      <c r="J930" s="232"/>
      <c r="K930" s="232"/>
      <c r="L930" s="232"/>
      <c r="M930" s="181">
        <f t="shared" si="147"/>
        <v>0</v>
      </c>
      <c r="N930" s="181">
        <f>IF(H930="",0,H930*I930*'Avoided Water Savings Cost'!$C$16)</f>
        <v>0</v>
      </c>
      <c r="O930" s="545">
        <f>IF(C930="",0,IF($B$3="NYSEG",C930/(1-'Avoided Electric Costs 2020'!$W$21),IF($B$3="RG&amp;E",C930/(1-'Avoided Electric Costs 2020'!$X$21),"")))</f>
        <v>0</v>
      </c>
      <c r="P930" s="546">
        <f>IF(D930="",0,IF($B$3="NYSEG",D930/(1-'Avoided Electric Costs 2020'!$W$21),IF($B$3="RG&amp;E",D930/(1-'Avoided Electric Costs 2020'!$X$21),"")))</f>
        <v>0</v>
      </c>
      <c r="Q930" s="546">
        <f>IF(E930="",0,IF($B$3="NYSEG",E930/(1-'Avoided Natural Gas Costs 2020'!$J$34),IF($B$3="RG&amp;E",E930/(1-'Avoided Natural Gas Costs 2020'!$K$34),"")))</f>
        <v>0</v>
      </c>
      <c r="R930" s="233" t="str">
        <f>IFERROR(IF(P930*'BCA Inputs'!$C$1+Q930*'BCA Inputs'!$C$2+F930*'BCA Inputs'!$C$2+G930*'BCA Inputs'!$C$2=0,"",P930*'BCA Inputs'!$C$1+Q930*'BCA Inputs'!$C$2+F930*'BCA Inputs'!$C$2+G930*'BCA Inputs'!$C$2),"")</f>
        <v/>
      </c>
      <c r="S930" s="181" t="str">
        <f t="shared" si="140"/>
        <v/>
      </c>
      <c r="T930" s="181" t="str">
        <f>IFERROR(IF($B$3="NYSEG",(INDEX('BCA Inputs'!$N$14:$N$54,MATCH(I930,'BCA Inputs'!$M$14:$M$54,0))*P930+INDEX('BCA Inputs'!$O$14:$O$54,MATCH(I930,'BCA Inputs'!$M$14:$M$54,0))*O930+INDEX('BCA Inputs'!P:P,MATCH(I930,'BCA Inputs'!M:M,0))*Q930+INDEX('BCA Inputs'!Q:Q,MATCH(I930,'BCA Inputs'!M:M,0))*F930+INDEX('BCA Inputs'!R:R,MATCH(I930,'BCA Inputs'!M:M,0))*G930)+L930+N930,IF($B$3="RG&amp;E",(INDEX('BCA Inputs'!$AX$14:$AX$54,MATCH(I930,'BCA Inputs'!$AW$14:$AW$54,0))*P930+INDEX('BCA Inputs'!$AY$14:$AY$54,MATCH(I930,'BCA Inputs'!$AW$14:$AW$54,0))*O930+INDEX('BCA Inputs'!$AZ$14:$AZ$54,MATCH(I930,'BCA Inputs'!$AW$14:$AW$54,0))*Q930+INDEX('BCA Inputs'!$BA$14:$BA$54,MATCH(I930,'BCA Inputs'!$AW$14:$AW$54,0))*F930+INDEX('BCA Inputs'!$BB$14:$BB$54,MATCH(I930,'BCA Inputs'!$AW$14:$AW$54,0))*G930)+L930+N930,"")),"")</f>
        <v/>
      </c>
      <c r="U930" s="234" t="str">
        <f t="shared" si="141"/>
        <v/>
      </c>
      <c r="V930" s="234" t="str">
        <f t="shared" si="142"/>
        <v/>
      </c>
      <c r="W930" s="234" t="str">
        <f t="shared" si="143"/>
        <v/>
      </c>
      <c r="Y930" s="235" t="str">
        <f t="shared" si="144"/>
        <v/>
      </c>
      <c r="Z930" s="236" t="str">
        <f>IFERROR(IF($B$3="NYSEG",INDEX('BCA Inputs'!$X$14:$X$54,MATCH(I930,'BCA Inputs'!$M$14:$M$54,0))*P930+INDEX('BCA Inputs'!$Y$14:$Y$54,MATCH(I930,'BCA Inputs'!$M$14:$M$54,0))*O930+INDEX('BCA Inputs'!$Z$14:$Z$54,MATCH(I930,'BCA Inputs'!$M$14:$M$54,0))*Q930+INDEX('BCA Inputs'!$AA$14:$AA$54,MATCH(I930,'BCA Inputs'!$M$14:$M$54,0))*F930+INDEX('BCA Inputs'!$AB$14:$AB$54,MATCH(I930,'BCA Inputs'!$M$14:$M$54,0))*G930,IF($B$3="RG&amp;E",INDEX('BCA Inputs'!$BG$14:$BG$54,MATCH(I930,'BCA Inputs'!$AW$14:$AW$54,0))*P930+INDEX('BCA Inputs'!$BH$14:$BH$54,MATCH(I930,'BCA Inputs'!$AW$14:$AW$54,0))*O930+INDEX('BCA Inputs'!$BI$14:$BI$54,MATCH(I930,'BCA Inputs'!$AW$14:$AW$54,0))*Q930+INDEX('BCA Inputs'!$BJ$14:$BJ$54,MATCH(I930,'BCA Inputs'!$AW$14:$AW$54,0))*F930+INDEX('BCA Inputs'!$BK$14:$BK$54,MATCH(I930,'BCA Inputs'!$AW$14:$AW$54,0))*G930,"")),"")</f>
        <v/>
      </c>
      <c r="AA930" s="237" t="str">
        <f t="shared" si="145"/>
        <v/>
      </c>
      <c r="AC930" s="238" t="str">
        <f>IFERROR((K930+R930)+IF($B$3="NYSEG",INDEX('BCA Inputs'!$AI$14:$AI$54,MATCH(I930,'BCA Inputs'!$M$14:$M$54,0))*P930+INDEX('BCA Inputs'!$AJ$14:$AJ$54,MATCH(I930,'BCA Inputs'!$M$14:$M$54,0))*Q930,IF($B$3="RG&amp;E",INDEX('BCA Inputs'!$BR$14:$BR$54,MATCH(I930,'BCA Inputs'!$AW$14:$AW$54,0))*P930+INDEX('BCA Inputs'!$BS$14:$BS$54,MATCH(I930,'BCA Inputs'!$AW$14:$AW$54,0))*Q930,"")),"")</f>
        <v/>
      </c>
      <c r="AD930" s="181" t="str">
        <f>IFERROR(IF($B$3="NYSEG",INDEX('BCA Inputs'!$AD$14:$AD$54,MATCH(I930,'BCA Inputs'!$M$14:$M$54,0))*P930+INDEX('BCA Inputs'!$AE$14:$AE$54,MATCH(I930,'BCA Inputs'!$M$14:$M$54,0))*O930+INDEX('BCA Inputs'!$AF$14:$AF$54,MATCH(I930,'BCA Inputs'!$M$14:$M$54,0))*Q930+INDEX('BCA Inputs'!$AG$14:$AG$54,MATCH(I930,'BCA Inputs'!$M$14:$M$54,0))*F930+INDEX('BCA Inputs'!$AH$14:$AH$54,MATCH(I930,'BCA Inputs'!$M$14:$M$54,0))*G930,IF($B$3="RG&amp;E",INDEX('BCA Inputs'!$BM$14:$BM$54,MATCH(I930,'BCA Inputs'!$AW$14:$AW$54,0))*P930+INDEX('BCA Inputs'!$BN$14:$BN$54,MATCH(I930,'BCA Inputs'!$AW$14:$AW$54,0))*O930+INDEX('BCA Inputs'!$BO$14:$BO$54,MATCH(I930,'BCA Inputs'!$AW$14:$AW$54,0))*Q930+INDEX('BCA Inputs'!$BP$14:$BP$54,MATCH(I930,'BCA Inputs'!$AW$14:$AW$54,0))*F930+INDEX('BCA Inputs'!$BQ$14:$BQ$54,MATCH(I930,'BCA Inputs'!$AW$14:$AW$54,0))*G930,"")),"")</f>
        <v/>
      </c>
      <c r="AE930" s="237" t="str">
        <f t="shared" si="146"/>
        <v/>
      </c>
      <c r="AF930" s="198">
        <f t="shared" si="148"/>
        <v>0</v>
      </c>
      <c r="AG930" s="239">
        <f t="shared" si="149"/>
        <v>0</v>
      </c>
    </row>
    <row r="931" spans="1:33">
      <c r="A931" s="228"/>
      <c r="B931" s="176"/>
      <c r="C931" s="229"/>
      <c r="D931" s="230"/>
      <c r="E931" s="230"/>
      <c r="F931" s="230"/>
      <c r="G931" s="230"/>
      <c r="H931" s="231"/>
      <c r="I931" s="231"/>
      <c r="J931" s="232"/>
      <c r="K931" s="232"/>
      <c r="L931" s="232"/>
      <c r="M931" s="181">
        <f t="shared" si="147"/>
        <v>0</v>
      </c>
      <c r="N931" s="181">
        <f>IF(H931="",0,H931*I931*'Avoided Water Savings Cost'!$C$16)</f>
        <v>0</v>
      </c>
      <c r="O931" s="545">
        <f>IF(C931="",0,IF($B$3="NYSEG",C931/(1-'Avoided Electric Costs 2020'!$W$21),IF($B$3="RG&amp;E",C931/(1-'Avoided Electric Costs 2020'!$X$21),"")))</f>
        <v>0</v>
      </c>
      <c r="P931" s="546">
        <f>IF(D931="",0,IF($B$3="NYSEG",D931/(1-'Avoided Electric Costs 2020'!$W$21),IF($B$3="RG&amp;E",D931/(1-'Avoided Electric Costs 2020'!$X$21),"")))</f>
        <v>0</v>
      </c>
      <c r="Q931" s="546">
        <f>IF(E931="",0,IF($B$3="NYSEG",E931/(1-'Avoided Natural Gas Costs 2020'!$J$34),IF($B$3="RG&amp;E",E931/(1-'Avoided Natural Gas Costs 2020'!$K$34),"")))</f>
        <v>0</v>
      </c>
      <c r="R931" s="233" t="str">
        <f>IFERROR(IF(P931*'BCA Inputs'!$C$1+Q931*'BCA Inputs'!$C$2+F931*'BCA Inputs'!$C$2+G931*'BCA Inputs'!$C$2=0,"",P931*'BCA Inputs'!$C$1+Q931*'BCA Inputs'!$C$2+F931*'BCA Inputs'!$C$2+G931*'BCA Inputs'!$C$2),"")</f>
        <v/>
      </c>
      <c r="S931" s="181" t="str">
        <f t="shared" si="140"/>
        <v/>
      </c>
      <c r="T931" s="181" t="str">
        <f>IFERROR(IF($B$3="NYSEG",(INDEX('BCA Inputs'!$N$14:$N$54,MATCH(I931,'BCA Inputs'!$M$14:$M$54,0))*P931+INDEX('BCA Inputs'!$O$14:$O$54,MATCH(I931,'BCA Inputs'!$M$14:$M$54,0))*O931+INDEX('BCA Inputs'!P:P,MATCH(I931,'BCA Inputs'!M:M,0))*Q931+INDEX('BCA Inputs'!Q:Q,MATCH(I931,'BCA Inputs'!M:M,0))*F931+INDEX('BCA Inputs'!R:R,MATCH(I931,'BCA Inputs'!M:M,0))*G931)+L931+N931,IF($B$3="RG&amp;E",(INDEX('BCA Inputs'!$AX$14:$AX$54,MATCH(I931,'BCA Inputs'!$AW$14:$AW$54,0))*P931+INDEX('BCA Inputs'!$AY$14:$AY$54,MATCH(I931,'BCA Inputs'!$AW$14:$AW$54,0))*O931+INDEX('BCA Inputs'!$AZ$14:$AZ$54,MATCH(I931,'BCA Inputs'!$AW$14:$AW$54,0))*Q931+INDEX('BCA Inputs'!$BA$14:$BA$54,MATCH(I931,'BCA Inputs'!$AW$14:$AW$54,0))*F931+INDEX('BCA Inputs'!$BB$14:$BB$54,MATCH(I931,'BCA Inputs'!$AW$14:$AW$54,0))*G931)+L931+N931,"")),"")</f>
        <v/>
      </c>
      <c r="U931" s="234" t="str">
        <f t="shared" si="141"/>
        <v/>
      </c>
      <c r="V931" s="234" t="str">
        <f t="shared" si="142"/>
        <v/>
      </c>
      <c r="W931" s="234" t="str">
        <f t="shared" si="143"/>
        <v/>
      </c>
      <c r="Y931" s="235" t="str">
        <f t="shared" si="144"/>
        <v/>
      </c>
      <c r="Z931" s="236" t="str">
        <f>IFERROR(IF($B$3="NYSEG",INDEX('BCA Inputs'!$X$14:$X$54,MATCH(I931,'BCA Inputs'!$M$14:$M$54,0))*P931+INDEX('BCA Inputs'!$Y$14:$Y$54,MATCH(I931,'BCA Inputs'!$M$14:$M$54,0))*O931+INDEX('BCA Inputs'!$Z$14:$Z$54,MATCH(I931,'BCA Inputs'!$M$14:$M$54,0))*Q931+INDEX('BCA Inputs'!$AA$14:$AA$54,MATCH(I931,'BCA Inputs'!$M$14:$M$54,0))*F931+INDEX('BCA Inputs'!$AB$14:$AB$54,MATCH(I931,'BCA Inputs'!$M$14:$M$54,0))*G931,IF($B$3="RG&amp;E",INDEX('BCA Inputs'!$BG$14:$BG$54,MATCH(I931,'BCA Inputs'!$AW$14:$AW$54,0))*P931+INDEX('BCA Inputs'!$BH$14:$BH$54,MATCH(I931,'BCA Inputs'!$AW$14:$AW$54,0))*O931+INDEX('BCA Inputs'!$BI$14:$BI$54,MATCH(I931,'BCA Inputs'!$AW$14:$AW$54,0))*Q931+INDEX('BCA Inputs'!$BJ$14:$BJ$54,MATCH(I931,'BCA Inputs'!$AW$14:$AW$54,0))*F931+INDEX('BCA Inputs'!$BK$14:$BK$54,MATCH(I931,'BCA Inputs'!$AW$14:$AW$54,0))*G931,"")),"")</f>
        <v/>
      </c>
      <c r="AA931" s="237" t="str">
        <f t="shared" si="145"/>
        <v/>
      </c>
      <c r="AC931" s="238" t="str">
        <f>IFERROR((K931+R931)+IF($B$3="NYSEG",INDEX('BCA Inputs'!$AI$14:$AI$54,MATCH(I931,'BCA Inputs'!$M$14:$M$54,0))*P931+INDEX('BCA Inputs'!$AJ$14:$AJ$54,MATCH(I931,'BCA Inputs'!$M$14:$M$54,0))*Q931,IF($B$3="RG&amp;E",INDEX('BCA Inputs'!$BR$14:$BR$54,MATCH(I931,'BCA Inputs'!$AW$14:$AW$54,0))*P931+INDEX('BCA Inputs'!$BS$14:$BS$54,MATCH(I931,'BCA Inputs'!$AW$14:$AW$54,0))*Q931,"")),"")</f>
        <v/>
      </c>
      <c r="AD931" s="181" t="str">
        <f>IFERROR(IF($B$3="NYSEG",INDEX('BCA Inputs'!$AD$14:$AD$54,MATCH(I931,'BCA Inputs'!$M$14:$M$54,0))*P931+INDEX('BCA Inputs'!$AE$14:$AE$54,MATCH(I931,'BCA Inputs'!$M$14:$M$54,0))*O931+INDEX('BCA Inputs'!$AF$14:$AF$54,MATCH(I931,'BCA Inputs'!$M$14:$M$54,0))*Q931+INDEX('BCA Inputs'!$AG$14:$AG$54,MATCH(I931,'BCA Inputs'!$M$14:$M$54,0))*F931+INDEX('BCA Inputs'!$AH$14:$AH$54,MATCH(I931,'BCA Inputs'!$M$14:$M$54,0))*G931,IF($B$3="RG&amp;E",INDEX('BCA Inputs'!$BM$14:$BM$54,MATCH(I931,'BCA Inputs'!$AW$14:$AW$54,0))*P931+INDEX('BCA Inputs'!$BN$14:$BN$54,MATCH(I931,'BCA Inputs'!$AW$14:$AW$54,0))*O931+INDEX('BCA Inputs'!$BO$14:$BO$54,MATCH(I931,'BCA Inputs'!$AW$14:$AW$54,0))*Q931+INDEX('BCA Inputs'!$BP$14:$BP$54,MATCH(I931,'BCA Inputs'!$AW$14:$AW$54,0))*F931+INDEX('BCA Inputs'!$BQ$14:$BQ$54,MATCH(I931,'BCA Inputs'!$AW$14:$AW$54,0))*G931,"")),"")</f>
        <v/>
      </c>
      <c r="AE931" s="237" t="str">
        <f t="shared" si="146"/>
        <v/>
      </c>
      <c r="AF931" s="198">
        <f t="shared" si="148"/>
        <v>0</v>
      </c>
      <c r="AG931" s="239">
        <f t="shared" si="149"/>
        <v>0</v>
      </c>
    </row>
    <row r="932" spans="1:33">
      <c r="A932" s="228"/>
      <c r="B932" s="176"/>
      <c r="C932" s="229"/>
      <c r="D932" s="230"/>
      <c r="E932" s="230"/>
      <c r="F932" s="230"/>
      <c r="G932" s="230"/>
      <c r="H932" s="231"/>
      <c r="I932" s="231"/>
      <c r="J932" s="232"/>
      <c r="K932" s="232"/>
      <c r="L932" s="232"/>
      <c r="M932" s="181">
        <f t="shared" si="147"/>
        <v>0</v>
      </c>
      <c r="N932" s="181">
        <f>IF(H932="",0,H932*I932*'Avoided Water Savings Cost'!$C$16)</f>
        <v>0</v>
      </c>
      <c r="O932" s="545">
        <f>IF(C932="",0,IF($B$3="NYSEG",C932/(1-'Avoided Electric Costs 2020'!$W$21),IF($B$3="RG&amp;E",C932/(1-'Avoided Electric Costs 2020'!$X$21),"")))</f>
        <v>0</v>
      </c>
      <c r="P932" s="546">
        <f>IF(D932="",0,IF($B$3="NYSEG",D932/(1-'Avoided Electric Costs 2020'!$W$21),IF($B$3="RG&amp;E",D932/(1-'Avoided Electric Costs 2020'!$X$21),"")))</f>
        <v>0</v>
      </c>
      <c r="Q932" s="546">
        <f>IF(E932="",0,IF($B$3="NYSEG",E932/(1-'Avoided Natural Gas Costs 2020'!$J$34),IF($B$3="RG&amp;E",E932/(1-'Avoided Natural Gas Costs 2020'!$K$34),"")))</f>
        <v>0</v>
      </c>
      <c r="R932" s="233" t="str">
        <f>IFERROR(IF(P932*'BCA Inputs'!$C$1+Q932*'BCA Inputs'!$C$2+F932*'BCA Inputs'!$C$2+G932*'BCA Inputs'!$C$2=0,"",P932*'BCA Inputs'!$C$1+Q932*'BCA Inputs'!$C$2+F932*'BCA Inputs'!$C$2+G932*'BCA Inputs'!$C$2),"")</f>
        <v/>
      </c>
      <c r="S932" s="181" t="str">
        <f t="shared" si="140"/>
        <v/>
      </c>
      <c r="T932" s="181" t="str">
        <f>IFERROR(IF($B$3="NYSEG",(INDEX('BCA Inputs'!$N$14:$N$54,MATCH(I932,'BCA Inputs'!$M$14:$M$54,0))*P932+INDEX('BCA Inputs'!$O$14:$O$54,MATCH(I932,'BCA Inputs'!$M$14:$M$54,0))*O932+INDEX('BCA Inputs'!P:P,MATCH(I932,'BCA Inputs'!M:M,0))*Q932+INDEX('BCA Inputs'!Q:Q,MATCH(I932,'BCA Inputs'!M:M,0))*F932+INDEX('BCA Inputs'!R:R,MATCH(I932,'BCA Inputs'!M:M,0))*G932)+L932+N932,IF($B$3="RG&amp;E",(INDEX('BCA Inputs'!$AX$14:$AX$54,MATCH(I932,'BCA Inputs'!$AW$14:$AW$54,0))*P932+INDEX('BCA Inputs'!$AY$14:$AY$54,MATCH(I932,'BCA Inputs'!$AW$14:$AW$54,0))*O932+INDEX('BCA Inputs'!$AZ$14:$AZ$54,MATCH(I932,'BCA Inputs'!$AW$14:$AW$54,0))*Q932+INDEX('BCA Inputs'!$BA$14:$BA$54,MATCH(I932,'BCA Inputs'!$AW$14:$AW$54,0))*F932+INDEX('BCA Inputs'!$BB$14:$BB$54,MATCH(I932,'BCA Inputs'!$AW$14:$AW$54,0))*G932)+L932+N932,"")),"")</f>
        <v/>
      </c>
      <c r="U932" s="234" t="str">
        <f t="shared" si="141"/>
        <v/>
      </c>
      <c r="V932" s="234" t="str">
        <f t="shared" si="142"/>
        <v/>
      </c>
      <c r="W932" s="234" t="str">
        <f t="shared" si="143"/>
        <v/>
      </c>
      <c r="Y932" s="235" t="str">
        <f t="shared" si="144"/>
        <v/>
      </c>
      <c r="Z932" s="236" t="str">
        <f>IFERROR(IF($B$3="NYSEG",INDEX('BCA Inputs'!$X$14:$X$54,MATCH(I932,'BCA Inputs'!$M$14:$M$54,0))*P932+INDEX('BCA Inputs'!$Y$14:$Y$54,MATCH(I932,'BCA Inputs'!$M$14:$M$54,0))*O932+INDEX('BCA Inputs'!$Z$14:$Z$54,MATCH(I932,'BCA Inputs'!$M$14:$M$54,0))*Q932+INDEX('BCA Inputs'!$AA$14:$AA$54,MATCH(I932,'BCA Inputs'!$M$14:$M$54,0))*F932+INDEX('BCA Inputs'!$AB$14:$AB$54,MATCH(I932,'BCA Inputs'!$M$14:$M$54,0))*G932,IF($B$3="RG&amp;E",INDEX('BCA Inputs'!$BG$14:$BG$54,MATCH(I932,'BCA Inputs'!$AW$14:$AW$54,0))*P932+INDEX('BCA Inputs'!$BH$14:$BH$54,MATCH(I932,'BCA Inputs'!$AW$14:$AW$54,0))*O932+INDEX('BCA Inputs'!$BI$14:$BI$54,MATCH(I932,'BCA Inputs'!$AW$14:$AW$54,0))*Q932+INDEX('BCA Inputs'!$BJ$14:$BJ$54,MATCH(I932,'BCA Inputs'!$AW$14:$AW$54,0))*F932+INDEX('BCA Inputs'!$BK$14:$BK$54,MATCH(I932,'BCA Inputs'!$AW$14:$AW$54,0))*G932,"")),"")</f>
        <v/>
      </c>
      <c r="AA932" s="237" t="str">
        <f t="shared" si="145"/>
        <v/>
      </c>
      <c r="AC932" s="238" t="str">
        <f>IFERROR((K932+R932)+IF($B$3="NYSEG",INDEX('BCA Inputs'!$AI$14:$AI$54,MATCH(I932,'BCA Inputs'!$M$14:$M$54,0))*P932+INDEX('BCA Inputs'!$AJ$14:$AJ$54,MATCH(I932,'BCA Inputs'!$M$14:$M$54,0))*Q932,IF($B$3="RG&amp;E",INDEX('BCA Inputs'!$BR$14:$BR$54,MATCH(I932,'BCA Inputs'!$AW$14:$AW$54,0))*P932+INDEX('BCA Inputs'!$BS$14:$BS$54,MATCH(I932,'BCA Inputs'!$AW$14:$AW$54,0))*Q932,"")),"")</f>
        <v/>
      </c>
      <c r="AD932" s="181" t="str">
        <f>IFERROR(IF($B$3="NYSEG",INDEX('BCA Inputs'!$AD$14:$AD$54,MATCH(I932,'BCA Inputs'!$M$14:$M$54,0))*P932+INDEX('BCA Inputs'!$AE$14:$AE$54,MATCH(I932,'BCA Inputs'!$M$14:$M$54,0))*O932+INDEX('BCA Inputs'!$AF$14:$AF$54,MATCH(I932,'BCA Inputs'!$M$14:$M$54,0))*Q932+INDEX('BCA Inputs'!$AG$14:$AG$54,MATCH(I932,'BCA Inputs'!$M$14:$M$54,0))*F932+INDEX('BCA Inputs'!$AH$14:$AH$54,MATCH(I932,'BCA Inputs'!$M$14:$M$54,0))*G932,IF($B$3="RG&amp;E",INDEX('BCA Inputs'!$BM$14:$BM$54,MATCH(I932,'BCA Inputs'!$AW$14:$AW$54,0))*P932+INDEX('BCA Inputs'!$BN$14:$BN$54,MATCH(I932,'BCA Inputs'!$AW$14:$AW$54,0))*O932+INDEX('BCA Inputs'!$BO$14:$BO$54,MATCH(I932,'BCA Inputs'!$AW$14:$AW$54,0))*Q932+INDEX('BCA Inputs'!$BP$14:$BP$54,MATCH(I932,'BCA Inputs'!$AW$14:$AW$54,0))*F932+INDEX('BCA Inputs'!$BQ$14:$BQ$54,MATCH(I932,'BCA Inputs'!$AW$14:$AW$54,0))*G932,"")),"")</f>
        <v/>
      </c>
      <c r="AE932" s="237" t="str">
        <f t="shared" si="146"/>
        <v/>
      </c>
      <c r="AF932" s="198">
        <f t="shared" si="148"/>
        <v>0</v>
      </c>
      <c r="AG932" s="239">
        <f t="shared" si="149"/>
        <v>0</v>
      </c>
    </row>
    <row r="933" spans="1:33">
      <c r="A933" s="228"/>
      <c r="B933" s="176"/>
      <c r="C933" s="229"/>
      <c r="D933" s="230"/>
      <c r="E933" s="230"/>
      <c r="F933" s="230"/>
      <c r="G933" s="230"/>
      <c r="H933" s="231"/>
      <c r="I933" s="231"/>
      <c r="J933" s="232"/>
      <c r="K933" s="232"/>
      <c r="L933" s="232"/>
      <c r="M933" s="181">
        <f t="shared" si="147"/>
        <v>0</v>
      </c>
      <c r="N933" s="181">
        <f>IF(H933="",0,H933*I933*'Avoided Water Savings Cost'!$C$16)</f>
        <v>0</v>
      </c>
      <c r="O933" s="545">
        <f>IF(C933="",0,IF($B$3="NYSEG",C933/(1-'Avoided Electric Costs 2020'!$W$21),IF($B$3="RG&amp;E",C933/(1-'Avoided Electric Costs 2020'!$X$21),"")))</f>
        <v>0</v>
      </c>
      <c r="P933" s="546">
        <f>IF(D933="",0,IF($B$3="NYSEG",D933/(1-'Avoided Electric Costs 2020'!$W$21),IF($B$3="RG&amp;E",D933/(1-'Avoided Electric Costs 2020'!$X$21),"")))</f>
        <v>0</v>
      </c>
      <c r="Q933" s="546">
        <f>IF(E933="",0,IF($B$3="NYSEG",E933/(1-'Avoided Natural Gas Costs 2020'!$J$34),IF($B$3="RG&amp;E",E933/(1-'Avoided Natural Gas Costs 2020'!$K$34),"")))</f>
        <v>0</v>
      </c>
      <c r="R933" s="233" t="str">
        <f>IFERROR(IF(P933*'BCA Inputs'!$C$1+Q933*'BCA Inputs'!$C$2+F933*'BCA Inputs'!$C$2+G933*'BCA Inputs'!$C$2=0,"",P933*'BCA Inputs'!$C$1+Q933*'BCA Inputs'!$C$2+F933*'BCA Inputs'!$C$2+G933*'BCA Inputs'!$C$2),"")</f>
        <v/>
      </c>
      <c r="S933" s="181" t="str">
        <f t="shared" si="140"/>
        <v/>
      </c>
      <c r="T933" s="181" t="str">
        <f>IFERROR(IF($B$3="NYSEG",(INDEX('BCA Inputs'!$N$14:$N$54,MATCH(I933,'BCA Inputs'!$M$14:$M$54,0))*P933+INDEX('BCA Inputs'!$O$14:$O$54,MATCH(I933,'BCA Inputs'!$M$14:$M$54,0))*O933+INDEX('BCA Inputs'!P:P,MATCH(I933,'BCA Inputs'!M:M,0))*Q933+INDEX('BCA Inputs'!Q:Q,MATCH(I933,'BCA Inputs'!M:M,0))*F933+INDEX('BCA Inputs'!R:R,MATCH(I933,'BCA Inputs'!M:M,0))*G933)+L933+N933,IF($B$3="RG&amp;E",(INDEX('BCA Inputs'!$AX$14:$AX$54,MATCH(I933,'BCA Inputs'!$AW$14:$AW$54,0))*P933+INDEX('BCA Inputs'!$AY$14:$AY$54,MATCH(I933,'BCA Inputs'!$AW$14:$AW$54,0))*O933+INDEX('BCA Inputs'!$AZ$14:$AZ$54,MATCH(I933,'BCA Inputs'!$AW$14:$AW$54,0))*Q933+INDEX('BCA Inputs'!$BA$14:$BA$54,MATCH(I933,'BCA Inputs'!$AW$14:$AW$54,0))*F933+INDEX('BCA Inputs'!$BB$14:$BB$54,MATCH(I933,'BCA Inputs'!$AW$14:$AW$54,0))*G933)+L933+N933,"")),"")</f>
        <v/>
      </c>
      <c r="U933" s="234" t="str">
        <f t="shared" si="141"/>
        <v/>
      </c>
      <c r="V933" s="234" t="str">
        <f t="shared" si="142"/>
        <v/>
      </c>
      <c r="W933" s="234" t="str">
        <f t="shared" si="143"/>
        <v/>
      </c>
      <c r="Y933" s="235" t="str">
        <f t="shared" si="144"/>
        <v/>
      </c>
      <c r="Z933" s="236" t="str">
        <f>IFERROR(IF($B$3="NYSEG",INDEX('BCA Inputs'!$X$14:$X$54,MATCH(I933,'BCA Inputs'!$M$14:$M$54,0))*P933+INDEX('BCA Inputs'!$Y$14:$Y$54,MATCH(I933,'BCA Inputs'!$M$14:$M$54,0))*O933+INDEX('BCA Inputs'!$Z$14:$Z$54,MATCH(I933,'BCA Inputs'!$M$14:$M$54,0))*Q933+INDEX('BCA Inputs'!$AA$14:$AA$54,MATCH(I933,'BCA Inputs'!$M$14:$M$54,0))*F933+INDEX('BCA Inputs'!$AB$14:$AB$54,MATCH(I933,'BCA Inputs'!$M$14:$M$54,0))*G933,IF($B$3="RG&amp;E",INDEX('BCA Inputs'!$BG$14:$BG$54,MATCH(I933,'BCA Inputs'!$AW$14:$AW$54,0))*P933+INDEX('BCA Inputs'!$BH$14:$BH$54,MATCH(I933,'BCA Inputs'!$AW$14:$AW$54,0))*O933+INDEX('BCA Inputs'!$BI$14:$BI$54,MATCH(I933,'BCA Inputs'!$AW$14:$AW$54,0))*Q933+INDEX('BCA Inputs'!$BJ$14:$BJ$54,MATCH(I933,'BCA Inputs'!$AW$14:$AW$54,0))*F933+INDEX('BCA Inputs'!$BK$14:$BK$54,MATCH(I933,'BCA Inputs'!$AW$14:$AW$54,0))*G933,"")),"")</f>
        <v/>
      </c>
      <c r="AA933" s="237" t="str">
        <f t="shared" si="145"/>
        <v/>
      </c>
      <c r="AC933" s="238" t="str">
        <f>IFERROR((K933+R933)+IF($B$3="NYSEG",INDEX('BCA Inputs'!$AI$14:$AI$54,MATCH(I933,'BCA Inputs'!$M$14:$M$54,0))*P933+INDEX('BCA Inputs'!$AJ$14:$AJ$54,MATCH(I933,'BCA Inputs'!$M$14:$M$54,0))*Q933,IF($B$3="RG&amp;E",INDEX('BCA Inputs'!$BR$14:$BR$54,MATCH(I933,'BCA Inputs'!$AW$14:$AW$54,0))*P933+INDEX('BCA Inputs'!$BS$14:$BS$54,MATCH(I933,'BCA Inputs'!$AW$14:$AW$54,0))*Q933,"")),"")</f>
        <v/>
      </c>
      <c r="AD933" s="181" t="str">
        <f>IFERROR(IF($B$3="NYSEG",INDEX('BCA Inputs'!$AD$14:$AD$54,MATCH(I933,'BCA Inputs'!$M$14:$M$54,0))*P933+INDEX('BCA Inputs'!$AE$14:$AE$54,MATCH(I933,'BCA Inputs'!$M$14:$M$54,0))*O933+INDEX('BCA Inputs'!$AF$14:$AF$54,MATCH(I933,'BCA Inputs'!$M$14:$M$54,0))*Q933+INDEX('BCA Inputs'!$AG$14:$AG$54,MATCH(I933,'BCA Inputs'!$M$14:$M$54,0))*F933+INDEX('BCA Inputs'!$AH$14:$AH$54,MATCH(I933,'BCA Inputs'!$M$14:$M$54,0))*G933,IF($B$3="RG&amp;E",INDEX('BCA Inputs'!$BM$14:$BM$54,MATCH(I933,'BCA Inputs'!$AW$14:$AW$54,0))*P933+INDEX('BCA Inputs'!$BN$14:$BN$54,MATCH(I933,'BCA Inputs'!$AW$14:$AW$54,0))*O933+INDEX('BCA Inputs'!$BO$14:$BO$54,MATCH(I933,'BCA Inputs'!$AW$14:$AW$54,0))*Q933+INDEX('BCA Inputs'!$BP$14:$BP$54,MATCH(I933,'BCA Inputs'!$AW$14:$AW$54,0))*F933+INDEX('BCA Inputs'!$BQ$14:$BQ$54,MATCH(I933,'BCA Inputs'!$AW$14:$AW$54,0))*G933,"")),"")</f>
        <v/>
      </c>
      <c r="AE933" s="237" t="str">
        <f t="shared" si="146"/>
        <v/>
      </c>
      <c r="AF933" s="198">
        <f t="shared" si="148"/>
        <v>0</v>
      </c>
      <c r="AG933" s="239">
        <f t="shared" si="149"/>
        <v>0</v>
      </c>
    </row>
    <row r="934" spans="1:33">
      <c r="A934" s="228"/>
      <c r="B934" s="176"/>
      <c r="C934" s="229"/>
      <c r="D934" s="230"/>
      <c r="E934" s="230"/>
      <c r="F934" s="230"/>
      <c r="G934" s="230"/>
      <c r="H934" s="231"/>
      <c r="I934" s="231"/>
      <c r="J934" s="232"/>
      <c r="K934" s="232"/>
      <c r="L934" s="232"/>
      <c r="M934" s="181">
        <f t="shared" si="147"/>
        <v>0</v>
      </c>
      <c r="N934" s="181">
        <f>IF(H934="",0,H934*I934*'Avoided Water Savings Cost'!$C$16)</f>
        <v>0</v>
      </c>
      <c r="O934" s="545">
        <f>IF(C934="",0,IF($B$3="NYSEG",C934/(1-'Avoided Electric Costs 2020'!$W$21),IF($B$3="RG&amp;E",C934/(1-'Avoided Electric Costs 2020'!$X$21),"")))</f>
        <v>0</v>
      </c>
      <c r="P934" s="546">
        <f>IF(D934="",0,IF($B$3="NYSEG",D934/(1-'Avoided Electric Costs 2020'!$W$21),IF($B$3="RG&amp;E",D934/(1-'Avoided Electric Costs 2020'!$X$21),"")))</f>
        <v>0</v>
      </c>
      <c r="Q934" s="546">
        <f>IF(E934="",0,IF($B$3="NYSEG",E934/(1-'Avoided Natural Gas Costs 2020'!$J$34),IF($B$3="RG&amp;E",E934/(1-'Avoided Natural Gas Costs 2020'!$K$34),"")))</f>
        <v>0</v>
      </c>
      <c r="R934" s="233" t="str">
        <f>IFERROR(IF(P934*'BCA Inputs'!$C$1+Q934*'BCA Inputs'!$C$2+F934*'BCA Inputs'!$C$2+G934*'BCA Inputs'!$C$2=0,"",P934*'BCA Inputs'!$C$1+Q934*'BCA Inputs'!$C$2+F934*'BCA Inputs'!$C$2+G934*'BCA Inputs'!$C$2),"")</f>
        <v/>
      </c>
      <c r="S934" s="181" t="str">
        <f t="shared" si="140"/>
        <v/>
      </c>
      <c r="T934" s="181" t="str">
        <f>IFERROR(IF($B$3="NYSEG",(INDEX('BCA Inputs'!$N$14:$N$54,MATCH(I934,'BCA Inputs'!$M$14:$M$54,0))*P934+INDEX('BCA Inputs'!$O$14:$O$54,MATCH(I934,'BCA Inputs'!$M$14:$M$54,0))*O934+INDEX('BCA Inputs'!P:P,MATCH(I934,'BCA Inputs'!M:M,0))*Q934+INDEX('BCA Inputs'!Q:Q,MATCH(I934,'BCA Inputs'!M:M,0))*F934+INDEX('BCA Inputs'!R:R,MATCH(I934,'BCA Inputs'!M:M,0))*G934)+L934+N934,IF($B$3="RG&amp;E",(INDEX('BCA Inputs'!$AX$14:$AX$54,MATCH(I934,'BCA Inputs'!$AW$14:$AW$54,0))*P934+INDEX('BCA Inputs'!$AY$14:$AY$54,MATCH(I934,'BCA Inputs'!$AW$14:$AW$54,0))*O934+INDEX('BCA Inputs'!$AZ$14:$AZ$54,MATCH(I934,'BCA Inputs'!$AW$14:$AW$54,0))*Q934+INDEX('BCA Inputs'!$BA$14:$BA$54,MATCH(I934,'BCA Inputs'!$AW$14:$AW$54,0))*F934+INDEX('BCA Inputs'!$BB$14:$BB$54,MATCH(I934,'BCA Inputs'!$AW$14:$AW$54,0))*G934)+L934+N934,"")),"")</f>
        <v/>
      </c>
      <c r="U934" s="234" t="str">
        <f t="shared" si="141"/>
        <v/>
      </c>
      <c r="V934" s="234" t="str">
        <f t="shared" si="142"/>
        <v/>
      </c>
      <c r="W934" s="234" t="str">
        <f t="shared" si="143"/>
        <v/>
      </c>
      <c r="Y934" s="235" t="str">
        <f t="shared" si="144"/>
        <v/>
      </c>
      <c r="Z934" s="236" t="str">
        <f>IFERROR(IF($B$3="NYSEG",INDEX('BCA Inputs'!$X$14:$X$54,MATCH(I934,'BCA Inputs'!$M$14:$M$54,0))*P934+INDEX('BCA Inputs'!$Y$14:$Y$54,MATCH(I934,'BCA Inputs'!$M$14:$M$54,0))*O934+INDEX('BCA Inputs'!$Z$14:$Z$54,MATCH(I934,'BCA Inputs'!$M$14:$M$54,0))*Q934+INDEX('BCA Inputs'!$AA$14:$AA$54,MATCH(I934,'BCA Inputs'!$M$14:$M$54,0))*F934+INDEX('BCA Inputs'!$AB$14:$AB$54,MATCH(I934,'BCA Inputs'!$M$14:$M$54,0))*G934,IF($B$3="RG&amp;E",INDEX('BCA Inputs'!$BG$14:$BG$54,MATCH(I934,'BCA Inputs'!$AW$14:$AW$54,0))*P934+INDEX('BCA Inputs'!$BH$14:$BH$54,MATCH(I934,'BCA Inputs'!$AW$14:$AW$54,0))*O934+INDEX('BCA Inputs'!$BI$14:$BI$54,MATCH(I934,'BCA Inputs'!$AW$14:$AW$54,0))*Q934+INDEX('BCA Inputs'!$BJ$14:$BJ$54,MATCH(I934,'BCA Inputs'!$AW$14:$AW$54,0))*F934+INDEX('BCA Inputs'!$BK$14:$BK$54,MATCH(I934,'BCA Inputs'!$AW$14:$AW$54,0))*G934,"")),"")</f>
        <v/>
      </c>
      <c r="AA934" s="237" t="str">
        <f t="shared" si="145"/>
        <v/>
      </c>
      <c r="AC934" s="238" t="str">
        <f>IFERROR((K934+R934)+IF($B$3="NYSEG",INDEX('BCA Inputs'!$AI$14:$AI$54,MATCH(I934,'BCA Inputs'!$M$14:$M$54,0))*P934+INDEX('BCA Inputs'!$AJ$14:$AJ$54,MATCH(I934,'BCA Inputs'!$M$14:$M$54,0))*Q934,IF($B$3="RG&amp;E",INDEX('BCA Inputs'!$BR$14:$BR$54,MATCH(I934,'BCA Inputs'!$AW$14:$AW$54,0))*P934+INDEX('BCA Inputs'!$BS$14:$BS$54,MATCH(I934,'BCA Inputs'!$AW$14:$AW$54,0))*Q934,"")),"")</f>
        <v/>
      </c>
      <c r="AD934" s="181" t="str">
        <f>IFERROR(IF($B$3="NYSEG",INDEX('BCA Inputs'!$AD$14:$AD$54,MATCH(I934,'BCA Inputs'!$M$14:$M$54,0))*P934+INDEX('BCA Inputs'!$AE$14:$AE$54,MATCH(I934,'BCA Inputs'!$M$14:$M$54,0))*O934+INDEX('BCA Inputs'!$AF$14:$AF$54,MATCH(I934,'BCA Inputs'!$M$14:$M$54,0))*Q934+INDEX('BCA Inputs'!$AG$14:$AG$54,MATCH(I934,'BCA Inputs'!$M$14:$M$54,0))*F934+INDEX('BCA Inputs'!$AH$14:$AH$54,MATCH(I934,'BCA Inputs'!$M$14:$M$54,0))*G934,IF($B$3="RG&amp;E",INDEX('BCA Inputs'!$BM$14:$BM$54,MATCH(I934,'BCA Inputs'!$AW$14:$AW$54,0))*P934+INDEX('BCA Inputs'!$BN$14:$BN$54,MATCH(I934,'BCA Inputs'!$AW$14:$AW$54,0))*O934+INDEX('BCA Inputs'!$BO$14:$BO$54,MATCH(I934,'BCA Inputs'!$AW$14:$AW$54,0))*Q934+INDEX('BCA Inputs'!$BP$14:$BP$54,MATCH(I934,'BCA Inputs'!$AW$14:$AW$54,0))*F934+INDEX('BCA Inputs'!$BQ$14:$BQ$54,MATCH(I934,'BCA Inputs'!$AW$14:$AW$54,0))*G934,"")),"")</f>
        <v/>
      </c>
      <c r="AE934" s="237" t="str">
        <f t="shared" si="146"/>
        <v/>
      </c>
      <c r="AF934" s="198">
        <f t="shared" si="148"/>
        <v>0</v>
      </c>
      <c r="AG934" s="239">
        <f t="shared" si="149"/>
        <v>0</v>
      </c>
    </row>
    <row r="935" spans="1:33">
      <c r="A935" s="228"/>
      <c r="B935" s="176"/>
      <c r="C935" s="229"/>
      <c r="D935" s="230"/>
      <c r="E935" s="230"/>
      <c r="F935" s="230"/>
      <c r="G935" s="230"/>
      <c r="H935" s="231"/>
      <c r="I935" s="231"/>
      <c r="J935" s="232"/>
      <c r="K935" s="232"/>
      <c r="L935" s="232"/>
      <c r="M935" s="181">
        <f t="shared" si="147"/>
        <v>0</v>
      </c>
      <c r="N935" s="181">
        <f>IF(H935="",0,H935*I935*'Avoided Water Savings Cost'!$C$16)</f>
        <v>0</v>
      </c>
      <c r="O935" s="545">
        <f>IF(C935="",0,IF($B$3="NYSEG",C935/(1-'Avoided Electric Costs 2020'!$W$21),IF($B$3="RG&amp;E",C935/(1-'Avoided Electric Costs 2020'!$X$21),"")))</f>
        <v>0</v>
      </c>
      <c r="P935" s="546">
        <f>IF(D935="",0,IF($B$3="NYSEG",D935/(1-'Avoided Electric Costs 2020'!$W$21),IF($B$3="RG&amp;E",D935/(1-'Avoided Electric Costs 2020'!$X$21),"")))</f>
        <v>0</v>
      </c>
      <c r="Q935" s="546">
        <f>IF(E935="",0,IF($B$3="NYSEG",E935/(1-'Avoided Natural Gas Costs 2020'!$J$34),IF($B$3="RG&amp;E",E935/(1-'Avoided Natural Gas Costs 2020'!$K$34),"")))</f>
        <v>0</v>
      </c>
      <c r="R935" s="233" t="str">
        <f>IFERROR(IF(P935*'BCA Inputs'!$C$1+Q935*'BCA Inputs'!$C$2+F935*'BCA Inputs'!$C$2+G935*'BCA Inputs'!$C$2=0,"",P935*'BCA Inputs'!$C$1+Q935*'BCA Inputs'!$C$2+F935*'BCA Inputs'!$C$2+G935*'BCA Inputs'!$C$2),"")</f>
        <v/>
      </c>
      <c r="S935" s="181" t="str">
        <f t="shared" si="140"/>
        <v/>
      </c>
      <c r="T935" s="181" t="str">
        <f>IFERROR(IF($B$3="NYSEG",(INDEX('BCA Inputs'!$N$14:$N$54,MATCH(I935,'BCA Inputs'!$M$14:$M$54,0))*P935+INDEX('BCA Inputs'!$O$14:$O$54,MATCH(I935,'BCA Inputs'!$M$14:$M$54,0))*O935+INDEX('BCA Inputs'!P:P,MATCH(I935,'BCA Inputs'!M:M,0))*Q935+INDEX('BCA Inputs'!Q:Q,MATCH(I935,'BCA Inputs'!M:M,0))*F935+INDEX('BCA Inputs'!R:R,MATCH(I935,'BCA Inputs'!M:M,0))*G935)+L935+N935,IF($B$3="RG&amp;E",(INDEX('BCA Inputs'!$AX$14:$AX$54,MATCH(I935,'BCA Inputs'!$AW$14:$AW$54,0))*P935+INDEX('BCA Inputs'!$AY$14:$AY$54,MATCH(I935,'BCA Inputs'!$AW$14:$AW$54,0))*O935+INDEX('BCA Inputs'!$AZ$14:$AZ$54,MATCH(I935,'BCA Inputs'!$AW$14:$AW$54,0))*Q935+INDEX('BCA Inputs'!$BA$14:$BA$54,MATCH(I935,'BCA Inputs'!$AW$14:$AW$54,0))*F935+INDEX('BCA Inputs'!$BB$14:$BB$54,MATCH(I935,'BCA Inputs'!$AW$14:$AW$54,0))*G935)+L935+N935,"")),"")</f>
        <v/>
      </c>
      <c r="U935" s="234" t="str">
        <f t="shared" si="141"/>
        <v/>
      </c>
      <c r="V935" s="234" t="str">
        <f t="shared" si="142"/>
        <v/>
      </c>
      <c r="W935" s="234" t="str">
        <f t="shared" si="143"/>
        <v/>
      </c>
      <c r="Y935" s="235" t="str">
        <f t="shared" si="144"/>
        <v/>
      </c>
      <c r="Z935" s="236" t="str">
        <f>IFERROR(IF($B$3="NYSEG",INDEX('BCA Inputs'!$X$14:$X$54,MATCH(I935,'BCA Inputs'!$M$14:$M$54,0))*P935+INDEX('BCA Inputs'!$Y$14:$Y$54,MATCH(I935,'BCA Inputs'!$M$14:$M$54,0))*O935+INDEX('BCA Inputs'!$Z$14:$Z$54,MATCH(I935,'BCA Inputs'!$M$14:$M$54,0))*Q935+INDEX('BCA Inputs'!$AA$14:$AA$54,MATCH(I935,'BCA Inputs'!$M$14:$M$54,0))*F935+INDEX('BCA Inputs'!$AB$14:$AB$54,MATCH(I935,'BCA Inputs'!$M$14:$M$54,0))*G935,IF($B$3="RG&amp;E",INDEX('BCA Inputs'!$BG$14:$BG$54,MATCH(I935,'BCA Inputs'!$AW$14:$AW$54,0))*P935+INDEX('BCA Inputs'!$BH$14:$BH$54,MATCH(I935,'BCA Inputs'!$AW$14:$AW$54,0))*O935+INDEX('BCA Inputs'!$BI$14:$BI$54,MATCH(I935,'BCA Inputs'!$AW$14:$AW$54,0))*Q935+INDEX('BCA Inputs'!$BJ$14:$BJ$54,MATCH(I935,'BCA Inputs'!$AW$14:$AW$54,0))*F935+INDEX('BCA Inputs'!$BK$14:$BK$54,MATCH(I935,'BCA Inputs'!$AW$14:$AW$54,0))*G935,"")),"")</f>
        <v/>
      </c>
      <c r="AA935" s="237" t="str">
        <f t="shared" si="145"/>
        <v/>
      </c>
      <c r="AC935" s="238" t="str">
        <f>IFERROR((K935+R935)+IF($B$3="NYSEG",INDEX('BCA Inputs'!$AI$14:$AI$54,MATCH(I935,'BCA Inputs'!$M$14:$M$54,0))*P935+INDEX('BCA Inputs'!$AJ$14:$AJ$54,MATCH(I935,'BCA Inputs'!$M$14:$M$54,0))*Q935,IF($B$3="RG&amp;E",INDEX('BCA Inputs'!$BR$14:$BR$54,MATCH(I935,'BCA Inputs'!$AW$14:$AW$54,0))*P935+INDEX('BCA Inputs'!$BS$14:$BS$54,MATCH(I935,'BCA Inputs'!$AW$14:$AW$54,0))*Q935,"")),"")</f>
        <v/>
      </c>
      <c r="AD935" s="181" t="str">
        <f>IFERROR(IF($B$3="NYSEG",INDEX('BCA Inputs'!$AD$14:$AD$54,MATCH(I935,'BCA Inputs'!$M$14:$M$54,0))*P935+INDEX('BCA Inputs'!$AE$14:$AE$54,MATCH(I935,'BCA Inputs'!$M$14:$M$54,0))*O935+INDEX('BCA Inputs'!$AF$14:$AF$54,MATCH(I935,'BCA Inputs'!$M$14:$M$54,0))*Q935+INDEX('BCA Inputs'!$AG$14:$AG$54,MATCH(I935,'BCA Inputs'!$M$14:$M$54,0))*F935+INDEX('BCA Inputs'!$AH$14:$AH$54,MATCH(I935,'BCA Inputs'!$M$14:$M$54,0))*G935,IF($B$3="RG&amp;E",INDEX('BCA Inputs'!$BM$14:$BM$54,MATCH(I935,'BCA Inputs'!$AW$14:$AW$54,0))*P935+INDEX('BCA Inputs'!$BN$14:$BN$54,MATCH(I935,'BCA Inputs'!$AW$14:$AW$54,0))*O935+INDEX('BCA Inputs'!$BO$14:$BO$54,MATCH(I935,'BCA Inputs'!$AW$14:$AW$54,0))*Q935+INDEX('BCA Inputs'!$BP$14:$BP$54,MATCH(I935,'BCA Inputs'!$AW$14:$AW$54,0))*F935+INDEX('BCA Inputs'!$BQ$14:$BQ$54,MATCH(I935,'BCA Inputs'!$AW$14:$AW$54,0))*G935,"")),"")</f>
        <v/>
      </c>
      <c r="AE935" s="237" t="str">
        <f t="shared" si="146"/>
        <v/>
      </c>
      <c r="AF935" s="198">
        <f t="shared" si="148"/>
        <v>0</v>
      </c>
      <c r="AG935" s="239">
        <f t="shared" si="149"/>
        <v>0</v>
      </c>
    </row>
    <row r="936" spans="1:33">
      <c r="A936" s="228"/>
      <c r="B936" s="176"/>
      <c r="C936" s="229"/>
      <c r="D936" s="230"/>
      <c r="E936" s="230"/>
      <c r="F936" s="230"/>
      <c r="G936" s="230"/>
      <c r="H936" s="231"/>
      <c r="I936" s="231"/>
      <c r="J936" s="232"/>
      <c r="K936" s="232"/>
      <c r="L936" s="232"/>
      <c r="M936" s="181">
        <f t="shared" si="147"/>
        <v>0</v>
      </c>
      <c r="N936" s="181">
        <f>IF(H936="",0,H936*I936*'Avoided Water Savings Cost'!$C$16)</f>
        <v>0</v>
      </c>
      <c r="O936" s="545">
        <f>IF(C936="",0,IF($B$3="NYSEG",C936/(1-'Avoided Electric Costs 2020'!$W$21),IF($B$3="RG&amp;E",C936/(1-'Avoided Electric Costs 2020'!$X$21),"")))</f>
        <v>0</v>
      </c>
      <c r="P936" s="546">
        <f>IF(D936="",0,IF($B$3="NYSEG",D936/(1-'Avoided Electric Costs 2020'!$W$21),IF($B$3="RG&amp;E",D936/(1-'Avoided Electric Costs 2020'!$X$21),"")))</f>
        <v>0</v>
      </c>
      <c r="Q936" s="546">
        <f>IF(E936="",0,IF($B$3="NYSEG",E936/(1-'Avoided Natural Gas Costs 2020'!$J$34),IF($B$3="RG&amp;E",E936/(1-'Avoided Natural Gas Costs 2020'!$K$34),"")))</f>
        <v>0</v>
      </c>
      <c r="R936" s="233" t="str">
        <f>IFERROR(IF(P936*'BCA Inputs'!$C$1+Q936*'BCA Inputs'!$C$2+F936*'BCA Inputs'!$C$2+G936*'BCA Inputs'!$C$2=0,"",P936*'BCA Inputs'!$C$1+Q936*'BCA Inputs'!$C$2+F936*'BCA Inputs'!$C$2+G936*'BCA Inputs'!$C$2),"")</f>
        <v/>
      </c>
      <c r="S936" s="181" t="str">
        <f t="shared" si="140"/>
        <v/>
      </c>
      <c r="T936" s="181" t="str">
        <f>IFERROR(IF($B$3="NYSEG",(INDEX('BCA Inputs'!$N$14:$N$54,MATCH(I936,'BCA Inputs'!$M$14:$M$54,0))*P936+INDEX('BCA Inputs'!$O$14:$O$54,MATCH(I936,'BCA Inputs'!$M$14:$M$54,0))*O936+INDEX('BCA Inputs'!P:P,MATCH(I936,'BCA Inputs'!M:M,0))*Q936+INDEX('BCA Inputs'!Q:Q,MATCH(I936,'BCA Inputs'!M:M,0))*F936+INDEX('BCA Inputs'!R:R,MATCH(I936,'BCA Inputs'!M:M,0))*G936)+L936+N936,IF($B$3="RG&amp;E",(INDEX('BCA Inputs'!$AX$14:$AX$54,MATCH(I936,'BCA Inputs'!$AW$14:$AW$54,0))*P936+INDEX('BCA Inputs'!$AY$14:$AY$54,MATCH(I936,'BCA Inputs'!$AW$14:$AW$54,0))*O936+INDEX('BCA Inputs'!$AZ$14:$AZ$54,MATCH(I936,'BCA Inputs'!$AW$14:$AW$54,0))*Q936+INDEX('BCA Inputs'!$BA$14:$BA$54,MATCH(I936,'BCA Inputs'!$AW$14:$AW$54,0))*F936+INDEX('BCA Inputs'!$BB$14:$BB$54,MATCH(I936,'BCA Inputs'!$AW$14:$AW$54,0))*G936)+L936+N936,"")),"")</f>
        <v/>
      </c>
      <c r="U936" s="234" t="str">
        <f t="shared" si="141"/>
        <v/>
      </c>
      <c r="V936" s="234" t="str">
        <f t="shared" si="142"/>
        <v/>
      </c>
      <c r="W936" s="234" t="str">
        <f t="shared" si="143"/>
        <v/>
      </c>
      <c r="Y936" s="235" t="str">
        <f t="shared" si="144"/>
        <v/>
      </c>
      <c r="Z936" s="236" t="str">
        <f>IFERROR(IF($B$3="NYSEG",INDEX('BCA Inputs'!$X$14:$X$54,MATCH(I936,'BCA Inputs'!$M$14:$M$54,0))*P936+INDEX('BCA Inputs'!$Y$14:$Y$54,MATCH(I936,'BCA Inputs'!$M$14:$M$54,0))*O936+INDEX('BCA Inputs'!$Z$14:$Z$54,MATCH(I936,'BCA Inputs'!$M$14:$M$54,0))*Q936+INDEX('BCA Inputs'!$AA$14:$AA$54,MATCH(I936,'BCA Inputs'!$M$14:$M$54,0))*F936+INDEX('BCA Inputs'!$AB$14:$AB$54,MATCH(I936,'BCA Inputs'!$M$14:$M$54,0))*G936,IF($B$3="RG&amp;E",INDEX('BCA Inputs'!$BG$14:$BG$54,MATCH(I936,'BCA Inputs'!$AW$14:$AW$54,0))*P936+INDEX('BCA Inputs'!$BH$14:$BH$54,MATCH(I936,'BCA Inputs'!$AW$14:$AW$54,0))*O936+INDEX('BCA Inputs'!$BI$14:$BI$54,MATCH(I936,'BCA Inputs'!$AW$14:$AW$54,0))*Q936+INDEX('BCA Inputs'!$BJ$14:$BJ$54,MATCH(I936,'BCA Inputs'!$AW$14:$AW$54,0))*F936+INDEX('BCA Inputs'!$BK$14:$BK$54,MATCH(I936,'BCA Inputs'!$AW$14:$AW$54,0))*G936,"")),"")</f>
        <v/>
      </c>
      <c r="AA936" s="237" t="str">
        <f t="shared" si="145"/>
        <v/>
      </c>
      <c r="AC936" s="238" t="str">
        <f>IFERROR((K936+R936)+IF($B$3="NYSEG",INDEX('BCA Inputs'!$AI$14:$AI$54,MATCH(I936,'BCA Inputs'!$M$14:$M$54,0))*P936+INDEX('BCA Inputs'!$AJ$14:$AJ$54,MATCH(I936,'BCA Inputs'!$M$14:$M$54,0))*Q936,IF($B$3="RG&amp;E",INDEX('BCA Inputs'!$BR$14:$BR$54,MATCH(I936,'BCA Inputs'!$AW$14:$AW$54,0))*P936+INDEX('BCA Inputs'!$BS$14:$BS$54,MATCH(I936,'BCA Inputs'!$AW$14:$AW$54,0))*Q936,"")),"")</f>
        <v/>
      </c>
      <c r="AD936" s="181" t="str">
        <f>IFERROR(IF($B$3="NYSEG",INDEX('BCA Inputs'!$AD$14:$AD$54,MATCH(I936,'BCA Inputs'!$M$14:$M$54,0))*P936+INDEX('BCA Inputs'!$AE$14:$AE$54,MATCH(I936,'BCA Inputs'!$M$14:$M$54,0))*O936+INDEX('BCA Inputs'!$AF$14:$AF$54,MATCH(I936,'BCA Inputs'!$M$14:$M$54,0))*Q936+INDEX('BCA Inputs'!$AG$14:$AG$54,MATCH(I936,'BCA Inputs'!$M$14:$M$54,0))*F936+INDEX('BCA Inputs'!$AH$14:$AH$54,MATCH(I936,'BCA Inputs'!$M$14:$M$54,0))*G936,IF($B$3="RG&amp;E",INDEX('BCA Inputs'!$BM$14:$BM$54,MATCH(I936,'BCA Inputs'!$AW$14:$AW$54,0))*P936+INDEX('BCA Inputs'!$BN$14:$BN$54,MATCH(I936,'BCA Inputs'!$AW$14:$AW$54,0))*O936+INDEX('BCA Inputs'!$BO$14:$BO$54,MATCH(I936,'BCA Inputs'!$AW$14:$AW$54,0))*Q936+INDEX('BCA Inputs'!$BP$14:$BP$54,MATCH(I936,'BCA Inputs'!$AW$14:$AW$54,0))*F936+INDEX('BCA Inputs'!$BQ$14:$BQ$54,MATCH(I936,'BCA Inputs'!$AW$14:$AW$54,0))*G936,"")),"")</f>
        <v/>
      </c>
      <c r="AE936" s="237" t="str">
        <f t="shared" si="146"/>
        <v/>
      </c>
      <c r="AF936" s="198">
        <f t="shared" si="148"/>
        <v>0</v>
      </c>
      <c r="AG936" s="239">
        <f t="shared" si="149"/>
        <v>0</v>
      </c>
    </row>
    <row r="937" spans="1:33">
      <c r="A937" s="228"/>
      <c r="B937" s="176"/>
      <c r="C937" s="229"/>
      <c r="D937" s="230"/>
      <c r="E937" s="230"/>
      <c r="F937" s="230"/>
      <c r="G937" s="230"/>
      <c r="H937" s="231"/>
      <c r="I937" s="231"/>
      <c r="J937" s="232"/>
      <c r="K937" s="232"/>
      <c r="L937" s="232"/>
      <c r="M937" s="181">
        <f t="shared" si="147"/>
        <v>0</v>
      </c>
      <c r="N937" s="181">
        <f>IF(H937="",0,H937*I937*'Avoided Water Savings Cost'!$C$16)</f>
        <v>0</v>
      </c>
      <c r="O937" s="545">
        <f>IF(C937="",0,IF($B$3="NYSEG",C937/(1-'Avoided Electric Costs 2020'!$W$21),IF($B$3="RG&amp;E",C937/(1-'Avoided Electric Costs 2020'!$X$21),"")))</f>
        <v>0</v>
      </c>
      <c r="P937" s="546">
        <f>IF(D937="",0,IF($B$3="NYSEG",D937/(1-'Avoided Electric Costs 2020'!$W$21),IF($B$3="RG&amp;E",D937/(1-'Avoided Electric Costs 2020'!$X$21),"")))</f>
        <v>0</v>
      </c>
      <c r="Q937" s="546">
        <f>IF(E937="",0,IF($B$3="NYSEG",E937/(1-'Avoided Natural Gas Costs 2020'!$J$34),IF($B$3="RG&amp;E",E937/(1-'Avoided Natural Gas Costs 2020'!$K$34),"")))</f>
        <v>0</v>
      </c>
      <c r="R937" s="233" t="str">
        <f>IFERROR(IF(P937*'BCA Inputs'!$C$1+Q937*'BCA Inputs'!$C$2+F937*'BCA Inputs'!$C$2+G937*'BCA Inputs'!$C$2=0,"",P937*'BCA Inputs'!$C$1+Q937*'BCA Inputs'!$C$2+F937*'BCA Inputs'!$C$2+G937*'BCA Inputs'!$C$2),"")</f>
        <v/>
      </c>
      <c r="S937" s="181" t="str">
        <f t="shared" si="140"/>
        <v/>
      </c>
      <c r="T937" s="181" t="str">
        <f>IFERROR(IF($B$3="NYSEG",(INDEX('BCA Inputs'!$N$14:$N$54,MATCH(I937,'BCA Inputs'!$M$14:$M$54,0))*P937+INDEX('BCA Inputs'!$O$14:$O$54,MATCH(I937,'BCA Inputs'!$M$14:$M$54,0))*O937+INDEX('BCA Inputs'!P:P,MATCH(I937,'BCA Inputs'!M:M,0))*Q937+INDEX('BCA Inputs'!Q:Q,MATCH(I937,'BCA Inputs'!M:M,0))*F937+INDEX('BCA Inputs'!R:R,MATCH(I937,'BCA Inputs'!M:M,0))*G937)+L937+N937,IF($B$3="RG&amp;E",(INDEX('BCA Inputs'!$AX$14:$AX$54,MATCH(I937,'BCA Inputs'!$AW$14:$AW$54,0))*P937+INDEX('BCA Inputs'!$AY$14:$AY$54,MATCH(I937,'BCA Inputs'!$AW$14:$AW$54,0))*O937+INDEX('BCA Inputs'!$AZ$14:$AZ$54,MATCH(I937,'BCA Inputs'!$AW$14:$AW$54,0))*Q937+INDEX('BCA Inputs'!$BA$14:$BA$54,MATCH(I937,'BCA Inputs'!$AW$14:$AW$54,0))*F937+INDEX('BCA Inputs'!$BB$14:$BB$54,MATCH(I937,'BCA Inputs'!$AW$14:$AW$54,0))*G937)+L937+N937,"")),"")</f>
        <v/>
      </c>
      <c r="U937" s="234" t="str">
        <f t="shared" si="141"/>
        <v/>
      </c>
      <c r="V937" s="234" t="str">
        <f t="shared" si="142"/>
        <v/>
      </c>
      <c r="W937" s="234" t="str">
        <f t="shared" si="143"/>
        <v/>
      </c>
      <c r="Y937" s="235" t="str">
        <f t="shared" si="144"/>
        <v/>
      </c>
      <c r="Z937" s="236" t="str">
        <f>IFERROR(IF($B$3="NYSEG",INDEX('BCA Inputs'!$X$14:$X$54,MATCH(I937,'BCA Inputs'!$M$14:$M$54,0))*P937+INDEX('BCA Inputs'!$Y$14:$Y$54,MATCH(I937,'BCA Inputs'!$M$14:$M$54,0))*O937+INDEX('BCA Inputs'!$Z$14:$Z$54,MATCH(I937,'BCA Inputs'!$M$14:$M$54,0))*Q937+INDEX('BCA Inputs'!$AA$14:$AA$54,MATCH(I937,'BCA Inputs'!$M$14:$M$54,0))*F937+INDEX('BCA Inputs'!$AB$14:$AB$54,MATCH(I937,'BCA Inputs'!$M$14:$M$54,0))*G937,IF($B$3="RG&amp;E",INDEX('BCA Inputs'!$BG$14:$BG$54,MATCH(I937,'BCA Inputs'!$AW$14:$AW$54,0))*P937+INDEX('BCA Inputs'!$BH$14:$BH$54,MATCH(I937,'BCA Inputs'!$AW$14:$AW$54,0))*O937+INDEX('BCA Inputs'!$BI$14:$BI$54,MATCH(I937,'BCA Inputs'!$AW$14:$AW$54,0))*Q937+INDEX('BCA Inputs'!$BJ$14:$BJ$54,MATCH(I937,'BCA Inputs'!$AW$14:$AW$54,0))*F937+INDEX('BCA Inputs'!$BK$14:$BK$54,MATCH(I937,'BCA Inputs'!$AW$14:$AW$54,0))*G937,"")),"")</f>
        <v/>
      </c>
      <c r="AA937" s="237" t="str">
        <f t="shared" si="145"/>
        <v/>
      </c>
      <c r="AC937" s="238" t="str">
        <f>IFERROR((K937+R937)+IF($B$3="NYSEG",INDEX('BCA Inputs'!$AI$14:$AI$54,MATCH(I937,'BCA Inputs'!$M$14:$M$54,0))*P937+INDEX('BCA Inputs'!$AJ$14:$AJ$54,MATCH(I937,'BCA Inputs'!$M$14:$M$54,0))*Q937,IF($B$3="RG&amp;E",INDEX('BCA Inputs'!$BR$14:$BR$54,MATCH(I937,'BCA Inputs'!$AW$14:$AW$54,0))*P937+INDEX('BCA Inputs'!$BS$14:$BS$54,MATCH(I937,'BCA Inputs'!$AW$14:$AW$54,0))*Q937,"")),"")</f>
        <v/>
      </c>
      <c r="AD937" s="181" t="str">
        <f>IFERROR(IF($B$3="NYSEG",INDEX('BCA Inputs'!$AD$14:$AD$54,MATCH(I937,'BCA Inputs'!$M$14:$M$54,0))*P937+INDEX('BCA Inputs'!$AE$14:$AE$54,MATCH(I937,'BCA Inputs'!$M$14:$M$54,0))*O937+INDEX('BCA Inputs'!$AF$14:$AF$54,MATCH(I937,'BCA Inputs'!$M$14:$M$54,0))*Q937+INDEX('BCA Inputs'!$AG$14:$AG$54,MATCH(I937,'BCA Inputs'!$M$14:$M$54,0))*F937+INDEX('BCA Inputs'!$AH$14:$AH$54,MATCH(I937,'BCA Inputs'!$M$14:$M$54,0))*G937,IF($B$3="RG&amp;E",INDEX('BCA Inputs'!$BM$14:$BM$54,MATCH(I937,'BCA Inputs'!$AW$14:$AW$54,0))*P937+INDEX('BCA Inputs'!$BN$14:$BN$54,MATCH(I937,'BCA Inputs'!$AW$14:$AW$54,0))*O937+INDEX('BCA Inputs'!$BO$14:$BO$54,MATCH(I937,'BCA Inputs'!$AW$14:$AW$54,0))*Q937+INDEX('BCA Inputs'!$BP$14:$BP$54,MATCH(I937,'BCA Inputs'!$AW$14:$AW$54,0))*F937+INDEX('BCA Inputs'!$BQ$14:$BQ$54,MATCH(I937,'BCA Inputs'!$AW$14:$AW$54,0))*G937,"")),"")</f>
        <v/>
      </c>
      <c r="AE937" s="237" t="str">
        <f t="shared" si="146"/>
        <v/>
      </c>
      <c r="AF937" s="198">
        <f t="shared" si="148"/>
        <v>0</v>
      </c>
      <c r="AG937" s="239">
        <f t="shared" si="149"/>
        <v>0</v>
      </c>
    </row>
    <row r="938" spans="1:33">
      <c r="A938" s="228"/>
      <c r="B938" s="176"/>
      <c r="C938" s="229"/>
      <c r="D938" s="230"/>
      <c r="E938" s="230"/>
      <c r="F938" s="230"/>
      <c r="G938" s="230"/>
      <c r="H938" s="231"/>
      <c r="I938" s="231"/>
      <c r="J938" s="232"/>
      <c r="K938" s="232"/>
      <c r="L938" s="232"/>
      <c r="M938" s="181">
        <f t="shared" si="147"/>
        <v>0</v>
      </c>
      <c r="N938" s="181">
        <f>IF(H938="",0,H938*I938*'Avoided Water Savings Cost'!$C$16)</f>
        <v>0</v>
      </c>
      <c r="O938" s="545">
        <f>IF(C938="",0,IF($B$3="NYSEG",C938/(1-'Avoided Electric Costs 2020'!$W$21),IF($B$3="RG&amp;E",C938/(1-'Avoided Electric Costs 2020'!$X$21),"")))</f>
        <v>0</v>
      </c>
      <c r="P938" s="546">
        <f>IF(D938="",0,IF($B$3="NYSEG",D938/(1-'Avoided Electric Costs 2020'!$W$21),IF($B$3="RG&amp;E",D938/(1-'Avoided Electric Costs 2020'!$X$21),"")))</f>
        <v>0</v>
      </c>
      <c r="Q938" s="546">
        <f>IF(E938="",0,IF($B$3="NYSEG",E938/(1-'Avoided Natural Gas Costs 2020'!$J$34),IF($B$3="RG&amp;E",E938/(1-'Avoided Natural Gas Costs 2020'!$K$34),"")))</f>
        <v>0</v>
      </c>
      <c r="R938" s="233" t="str">
        <f>IFERROR(IF(P938*'BCA Inputs'!$C$1+Q938*'BCA Inputs'!$C$2+F938*'BCA Inputs'!$C$2+G938*'BCA Inputs'!$C$2=0,"",P938*'BCA Inputs'!$C$1+Q938*'BCA Inputs'!$C$2+F938*'BCA Inputs'!$C$2+G938*'BCA Inputs'!$C$2),"")</f>
        <v/>
      </c>
      <c r="S938" s="181" t="str">
        <f t="shared" si="140"/>
        <v/>
      </c>
      <c r="T938" s="181" t="str">
        <f>IFERROR(IF($B$3="NYSEG",(INDEX('BCA Inputs'!$N$14:$N$54,MATCH(I938,'BCA Inputs'!$M$14:$M$54,0))*P938+INDEX('BCA Inputs'!$O$14:$O$54,MATCH(I938,'BCA Inputs'!$M$14:$M$54,0))*O938+INDEX('BCA Inputs'!P:P,MATCH(I938,'BCA Inputs'!M:M,0))*Q938+INDEX('BCA Inputs'!Q:Q,MATCH(I938,'BCA Inputs'!M:M,0))*F938+INDEX('BCA Inputs'!R:R,MATCH(I938,'BCA Inputs'!M:M,0))*G938)+L938+N938,IF($B$3="RG&amp;E",(INDEX('BCA Inputs'!$AX$14:$AX$54,MATCH(I938,'BCA Inputs'!$AW$14:$AW$54,0))*P938+INDEX('BCA Inputs'!$AY$14:$AY$54,MATCH(I938,'BCA Inputs'!$AW$14:$AW$54,0))*O938+INDEX('BCA Inputs'!$AZ$14:$AZ$54,MATCH(I938,'BCA Inputs'!$AW$14:$AW$54,0))*Q938+INDEX('BCA Inputs'!$BA$14:$BA$54,MATCH(I938,'BCA Inputs'!$AW$14:$AW$54,0))*F938+INDEX('BCA Inputs'!$BB$14:$BB$54,MATCH(I938,'BCA Inputs'!$AW$14:$AW$54,0))*G938)+L938+N938,"")),"")</f>
        <v/>
      </c>
      <c r="U938" s="234" t="str">
        <f t="shared" si="141"/>
        <v/>
      </c>
      <c r="V938" s="234" t="str">
        <f t="shared" si="142"/>
        <v/>
      </c>
      <c r="W938" s="234" t="str">
        <f t="shared" si="143"/>
        <v/>
      </c>
      <c r="Y938" s="235" t="str">
        <f t="shared" si="144"/>
        <v/>
      </c>
      <c r="Z938" s="236" t="str">
        <f>IFERROR(IF($B$3="NYSEG",INDEX('BCA Inputs'!$X$14:$X$54,MATCH(I938,'BCA Inputs'!$M$14:$M$54,0))*P938+INDEX('BCA Inputs'!$Y$14:$Y$54,MATCH(I938,'BCA Inputs'!$M$14:$M$54,0))*O938+INDEX('BCA Inputs'!$Z$14:$Z$54,MATCH(I938,'BCA Inputs'!$M$14:$M$54,0))*Q938+INDEX('BCA Inputs'!$AA$14:$AA$54,MATCH(I938,'BCA Inputs'!$M$14:$M$54,0))*F938+INDEX('BCA Inputs'!$AB$14:$AB$54,MATCH(I938,'BCA Inputs'!$M$14:$M$54,0))*G938,IF($B$3="RG&amp;E",INDEX('BCA Inputs'!$BG$14:$BG$54,MATCH(I938,'BCA Inputs'!$AW$14:$AW$54,0))*P938+INDEX('BCA Inputs'!$BH$14:$BH$54,MATCH(I938,'BCA Inputs'!$AW$14:$AW$54,0))*O938+INDEX('BCA Inputs'!$BI$14:$BI$54,MATCH(I938,'BCA Inputs'!$AW$14:$AW$54,0))*Q938+INDEX('BCA Inputs'!$BJ$14:$BJ$54,MATCH(I938,'BCA Inputs'!$AW$14:$AW$54,0))*F938+INDEX('BCA Inputs'!$BK$14:$BK$54,MATCH(I938,'BCA Inputs'!$AW$14:$AW$54,0))*G938,"")),"")</f>
        <v/>
      </c>
      <c r="AA938" s="237" t="str">
        <f t="shared" si="145"/>
        <v/>
      </c>
      <c r="AC938" s="238" t="str">
        <f>IFERROR((K938+R938)+IF($B$3="NYSEG",INDEX('BCA Inputs'!$AI$14:$AI$54,MATCH(I938,'BCA Inputs'!$M$14:$M$54,0))*P938+INDEX('BCA Inputs'!$AJ$14:$AJ$54,MATCH(I938,'BCA Inputs'!$M$14:$M$54,0))*Q938,IF($B$3="RG&amp;E",INDEX('BCA Inputs'!$BR$14:$BR$54,MATCH(I938,'BCA Inputs'!$AW$14:$AW$54,0))*P938+INDEX('BCA Inputs'!$BS$14:$BS$54,MATCH(I938,'BCA Inputs'!$AW$14:$AW$54,0))*Q938,"")),"")</f>
        <v/>
      </c>
      <c r="AD938" s="181" t="str">
        <f>IFERROR(IF($B$3="NYSEG",INDEX('BCA Inputs'!$AD$14:$AD$54,MATCH(I938,'BCA Inputs'!$M$14:$M$54,0))*P938+INDEX('BCA Inputs'!$AE$14:$AE$54,MATCH(I938,'BCA Inputs'!$M$14:$M$54,0))*O938+INDEX('BCA Inputs'!$AF$14:$AF$54,MATCH(I938,'BCA Inputs'!$M$14:$M$54,0))*Q938+INDEX('BCA Inputs'!$AG$14:$AG$54,MATCH(I938,'BCA Inputs'!$M$14:$M$54,0))*F938+INDEX('BCA Inputs'!$AH$14:$AH$54,MATCH(I938,'BCA Inputs'!$M$14:$M$54,0))*G938,IF($B$3="RG&amp;E",INDEX('BCA Inputs'!$BM$14:$BM$54,MATCH(I938,'BCA Inputs'!$AW$14:$AW$54,0))*P938+INDEX('BCA Inputs'!$BN$14:$BN$54,MATCH(I938,'BCA Inputs'!$AW$14:$AW$54,0))*O938+INDEX('BCA Inputs'!$BO$14:$BO$54,MATCH(I938,'BCA Inputs'!$AW$14:$AW$54,0))*Q938+INDEX('BCA Inputs'!$BP$14:$BP$54,MATCH(I938,'BCA Inputs'!$AW$14:$AW$54,0))*F938+INDEX('BCA Inputs'!$BQ$14:$BQ$54,MATCH(I938,'BCA Inputs'!$AW$14:$AW$54,0))*G938,"")),"")</f>
        <v/>
      </c>
      <c r="AE938" s="237" t="str">
        <f t="shared" si="146"/>
        <v/>
      </c>
      <c r="AF938" s="198">
        <f t="shared" si="148"/>
        <v>0</v>
      </c>
      <c r="AG938" s="239">
        <f t="shared" si="149"/>
        <v>0</v>
      </c>
    </row>
    <row r="939" spans="1:33">
      <c r="A939" s="228"/>
      <c r="B939" s="176"/>
      <c r="C939" s="229"/>
      <c r="D939" s="230"/>
      <c r="E939" s="230"/>
      <c r="F939" s="230"/>
      <c r="G939" s="230"/>
      <c r="H939" s="231"/>
      <c r="I939" s="231"/>
      <c r="J939" s="232"/>
      <c r="K939" s="232"/>
      <c r="L939" s="232"/>
      <c r="M939" s="181">
        <f t="shared" si="147"/>
        <v>0</v>
      </c>
      <c r="N939" s="181">
        <f>IF(H939="",0,H939*I939*'Avoided Water Savings Cost'!$C$16)</f>
        <v>0</v>
      </c>
      <c r="O939" s="545">
        <f>IF(C939="",0,IF($B$3="NYSEG",C939/(1-'Avoided Electric Costs 2020'!$W$21),IF($B$3="RG&amp;E",C939/(1-'Avoided Electric Costs 2020'!$X$21),"")))</f>
        <v>0</v>
      </c>
      <c r="P939" s="546">
        <f>IF(D939="",0,IF($B$3="NYSEG",D939/(1-'Avoided Electric Costs 2020'!$W$21),IF($B$3="RG&amp;E",D939/(1-'Avoided Electric Costs 2020'!$X$21),"")))</f>
        <v>0</v>
      </c>
      <c r="Q939" s="546">
        <f>IF(E939="",0,IF($B$3="NYSEG",E939/(1-'Avoided Natural Gas Costs 2020'!$J$34),IF($B$3="RG&amp;E",E939/(1-'Avoided Natural Gas Costs 2020'!$K$34),"")))</f>
        <v>0</v>
      </c>
      <c r="R939" s="233" t="str">
        <f>IFERROR(IF(P939*'BCA Inputs'!$C$1+Q939*'BCA Inputs'!$C$2+F939*'BCA Inputs'!$C$2+G939*'BCA Inputs'!$C$2=0,"",P939*'BCA Inputs'!$C$1+Q939*'BCA Inputs'!$C$2+F939*'BCA Inputs'!$C$2+G939*'BCA Inputs'!$C$2),"")</f>
        <v/>
      </c>
      <c r="S939" s="181" t="str">
        <f t="shared" si="140"/>
        <v/>
      </c>
      <c r="T939" s="181" t="str">
        <f>IFERROR(IF($B$3="NYSEG",(INDEX('BCA Inputs'!$N$14:$N$54,MATCH(I939,'BCA Inputs'!$M$14:$M$54,0))*P939+INDEX('BCA Inputs'!$O$14:$O$54,MATCH(I939,'BCA Inputs'!$M$14:$M$54,0))*O939+INDEX('BCA Inputs'!P:P,MATCH(I939,'BCA Inputs'!M:M,0))*Q939+INDEX('BCA Inputs'!Q:Q,MATCH(I939,'BCA Inputs'!M:M,0))*F939+INDEX('BCA Inputs'!R:R,MATCH(I939,'BCA Inputs'!M:M,0))*G939)+L939+N939,IF($B$3="RG&amp;E",(INDEX('BCA Inputs'!$AX$14:$AX$54,MATCH(I939,'BCA Inputs'!$AW$14:$AW$54,0))*P939+INDEX('BCA Inputs'!$AY$14:$AY$54,MATCH(I939,'BCA Inputs'!$AW$14:$AW$54,0))*O939+INDEX('BCA Inputs'!$AZ$14:$AZ$54,MATCH(I939,'BCA Inputs'!$AW$14:$AW$54,0))*Q939+INDEX('BCA Inputs'!$BA$14:$BA$54,MATCH(I939,'BCA Inputs'!$AW$14:$AW$54,0))*F939+INDEX('BCA Inputs'!$BB$14:$BB$54,MATCH(I939,'BCA Inputs'!$AW$14:$AW$54,0))*G939)+L939+N939,"")),"")</f>
        <v/>
      </c>
      <c r="U939" s="234" t="str">
        <f t="shared" si="141"/>
        <v/>
      </c>
      <c r="V939" s="234" t="str">
        <f t="shared" si="142"/>
        <v/>
      </c>
      <c r="W939" s="234" t="str">
        <f t="shared" si="143"/>
        <v/>
      </c>
      <c r="Y939" s="235" t="str">
        <f t="shared" si="144"/>
        <v/>
      </c>
      <c r="Z939" s="236" t="str">
        <f>IFERROR(IF($B$3="NYSEG",INDEX('BCA Inputs'!$X$14:$X$54,MATCH(I939,'BCA Inputs'!$M$14:$M$54,0))*P939+INDEX('BCA Inputs'!$Y$14:$Y$54,MATCH(I939,'BCA Inputs'!$M$14:$M$54,0))*O939+INDEX('BCA Inputs'!$Z$14:$Z$54,MATCH(I939,'BCA Inputs'!$M$14:$M$54,0))*Q939+INDEX('BCA Inputs'!$AA$14:$AA$54,MATCH(I939,'BCA Inputs'!$M$14:$M$54,0))*F939+INDEX('BCA Inputs'!$AB$14:$AB$54,MATCH(I939,'BCA Inputs'!$M$14:$M$54,0))*G939,IF($B$3="RG&amp;E",INDEX('BCA Inputs'!$BG$14:$BG$54,MATCH(I939,'BCA Inputs'!$AW$14:$AW$54,0))*P939+INDEX('BCA Inputs'!$BH$14:$BH$54,MATCH(I939,'BCA Inputs'!$AW$14:$AW$54,0))*O939+INDEX('BCA Inputs'!$BI$14:$BI$54,MATCH(I939,'BCA Inputs'!$AW$14:$AW$54,0))*Q939+INDEX('BCA Inputs'!$BJ$14:$BJ$54,MATCH(I939,'BCA Inputs'!$AW$14:$AW$54,0))*F939+INDEX('BCA Inputs'!$BK$14:$BK$54,MATCH(I939,'BCA Inputs'!$AW$14:$AW$54,0))*G939,"")),"")</f>
        <v/>
      </c>
      <c r="AA939" s="237" t="str">
        <f t="shared" si="145"/>
        <v/>
      </c>
      <c r="AC939" s="238" t="str">
        <f>IFERROR((K939+R939)+IF($B$3="NYSEG",INDEX('BCA Inputs'!$AI$14:$AI$54,MATCH(I939,'BCA Inputs'!$M$14:$M$54,0))*P939+INDEX('BCA Inputs'!$AJ$14:$AJ$54,MATCH(I939,'BCA Inputs'!$M$14:$M$54,0))*Q939,IF($B$3="RG&amp;E",INDEX('BCA Inputs'!$BR$14:$BR$54,MATCH(I939,'BCA Inputs'!$AW$14:$AW$54,0))*P939+INDEX('BCA Inputs'!$BS$14:$BS$54,MATCH(I939,'BCA Inputs'!$AW$14:$AW$54,0))*Q939,"")),"")</f>
        <v/>
      </c>
      <c r="AD939" s="181" t="str">
        <f>IFERROR(IF($B$3="NYSEG",INDEX('BCA Inputs'!$AD$14:$AD$54,MATCH(I939,'BCA Inputs'!$M$14:$M$54,0))*P939+INDEX('BCA Inputs'!$AE$14:$AE$54,MATCH(I939,'BCA Inputs'!$M$14:$M$54,0))*O939+INDEX('BCA Inputs'!$AF$14:$AF$54,MATCH(I939,'BCA Inputs'!$M$14:$M$54,0))*Q939+INDEX('BCA Inputs'!$AG$14:$AG$54,MATCH(I939,'BCA Inputs'!$M$14:$M$54,0))*F939+INDEX('BCA Inputs'!$AH$14:$AH$54,MATCH(I939,'BCA Inputs'!$M$14:$M$54,0))*G939,IF($B$3="RG&amp;E",INDEX('BCA Inputs'!$BM$14:$BM$54,MATCH(I939,'BCA Inputs'!$AW$14:$AW$54,0))*P939+INDEX('BCA Inputs'!$BN$14:$BN$54,MATCH(I939,'BCA Inputs'!$AW$14:$AW$54,0))*O939+INDEX('BCA Inputs'!$BO$14:$BO$54,MATCH(I939,'BCA Inputs'!$AW$14:$AW$54,0))*Q939+INDEX('BCA Inputs'!$BP$14:$BP$54,MATCH(I939,'BCA Inputs'!$AW$14:$AW$54,0))*F939+INDEX('BCA Inputs'!$BQ$14:$BQ$54,MATCH(I939,'BCA Inputs'!$AW$14:$AW$54,0))*G939,"")),"")</f>
        <v/>
      </c>
      <c r="AE939" s="237" t="str">
        <f t="shared" si="146"/>
        <v/>
      </c>
      <c r="AF939" s="198">
        <f t="shared" si="148"/>
        <v>0</v>
      </c>
      <c r="AG939" s="239">
        <f t="shared" si="149"/>
        <v>0</v>
      </c>
    </row>
    <row r="940" spans="1:33">
      <c r="A940" s="228"/>
      <c r="B940" s="176"/>
      <c r="C940" s="229"/>
      <c r="D940" s="230"/>
      <c r="E940" s="230"/>
      <c r="F940" s="230"/>
      <c r="G940" s="230"/>
      <c r="H940" s="231"/>
      <c r="I940" s="231"/>
      <c r="J940" s="232"/>
      <c r="K940" s="232"/>
      <c r="L940" s="232"/>
      <c r="M940" s="181">
        <f t="shared" si="147"/>
        <v>0</v>
      </c>
      <c r="N940" s="181">
        <f>IF(H940="",0,H940*I940*'Avoided Water Savings Cost'!$C$16)</f>
        <v>0</v>
      </c>
      <c r="O940" s="545">
        <f>IF(C940="",0,IF($B$3="NYSEG",C940/(1-'Avoided Electric Costs 2020'!$W$21),IF($B$3="RG&amp;E",C940/(1-'Avoided Electric Costs 2020'!$X$21),"")))</f>
        <v>0</v>
      </c>
      <c r="P940" s="546">
        <f>IF(D940="",0,IF($B$3="NYSEG",D940/(1-'Avoided Electric Costs 2020'!$W$21),IF($B$3="RG&amp;E",D940/(1-'Avoided Electric Costs 2020'!$X$21),"")))</f>
        <v>0</v>
      </c>
      <c r="Q940" s="546">
        <f>IF(E940="",0,IF($B$3="NYSEG",E940/(1-'Avoided Natural Gas Costs 2020'!$J$34),IF($B$3="RG&amp;E",E940/(1-'Avoided Natural Gas Costs 2020'!$K$34),"")))</f>
        <v>0</v>
      </c>
      <c r="R940" s="233" t="str">
        <f>IFERROR(IF(P940*'BCA Inputs'!$C$1+Q940*'BCA Inputs'!$C$2+F940*'BCA Inputs'!$C$2+G940*'BCA Inputs'!$C$2=0,"",P940*'BCA Inputs'!$C$1+Q940*'BCA Inputs'!$C$2+F940*'BCA Inputs'!$C$2+G940*'BCA Inputs'!$C$2),"")</f>
        <v/>
      </c>
      <c r="S940" s="181" t="str">
        <f t="shared" si="140"/>
        <v/>
      </c>
      <c r="T940" s="181" t="str">
        <f>IFERROR(IF($B$3="NYSEG",(INDEX('BCA Inputs'!$N$14:$N$54,MATCH(I940,'BCA Inputs'!$M$14:$M$54,0))*P940+INDEX('BCA Inputs'!$O$14:$O$54,MATCH(I940,'BCA Inputs'!$M$14:$M$54,0))*O940+INDEX('BCA Inputs'!P:P,MATCH(I940,'BCA Inputs'!M:M,0))*Q940+INDEX('BCA Inputs'!Q:Q,MATCH(I940,'BCA Inputs'!M:M,0))*F940+INDEX('BCA Inputs'!R:R,MATCH(I940,'BCA Inputs'!M:M,0))*G940)+L940+N940,IF($B$3="RG&amp;E",(INDEX('BCA Inputs'!$AX$14:$AX$54,MATCH(I940,'BCA Inputs'!$AW$14:$AW$54,0))*P940+INDEX('BCA Inputs'!$AY$14:$AY$54,MATCH(I940,'BCA Inputs'!$AW$14:$AW$54,0))*O940+INDEX('BCA Inputs'!$AZ$14:$AZ$54,MATCH(I940,'BCA Inputs'!$AW$14:$AW$54,0))*Q940+INDEX('BCA Inputs'!$BA$14:$BA$54,MATCH(I940,'BCA Inputs'!$AW$14:$AW$54,0))*F940+INDEX('BCA Inputs'!$BB$14:$BB$54,MATCH(I940,'BCA Inputs'!$AW$14:$AW$54,0))*G940)+L940+N940,"")),"")</f>
        <v/>
      </c>
      <c r="U940" s="234" t="str">
        <f t="shared" si="141"/>
        <v/>
      </c>
      <c r="V940" s="234" t="str">
        <f t="shared" si="142"/>
        <v/>
      </c>
      <c r="W940" s="234" t="str">
        <f t="shared" si="143"/>
        <v/>
      </c>
      <c r="Y940" s="235" t="str">
        <f t="shared" si="144"/>
        <v/>
      </c>
      <c r="Z940" s="236" t="str">
        <f>IFERROR(IF($B$3="NYSEG",INDEX('BCA Inputs'!$X$14:$X$54,MATCH(I940,'BCA Inputs'!$M$14:$M$54,0))*P940+INDEX('BCA Inputs'!$Y$14:$Y$54,MATCH(I940,'BCA Inputs'!$M$14:$M$54,0))*O940+INDEX('BCA Inputs'!$Z$14:$Z$54,MATCH(I940,'BCA Inputs'!$M$14:$M$54,0))*Q940+INDEX('BCA Inputs'!$AA$14:$AA$54,MATCH(I940,'BCA Inputs'!$M$14:$M$54,0))*F940+INDEX('BCA Inputs'!$AB$14:$AB$54,MATCH(I940,'BCA Inputs'!$M$14:$M$54,0))*G940,IF($B$3="RG&amp;E",INDEX('BCA Inputs'!$BG$14:$BG$54,MATCH(I940,'BCA Inputs'!$AW$14:$AW$54,0))*P940+INDEX('BCA Inputs'!$BH$14:$BH$54,MATCH(I940,'BCA Inputs'!$AW$14:$AW$54,0))*O940+INDEX('BCA Inputs'!$BI$14:$BI$54,MATCH(I940,'BCA Inputs'!$AW$14:$AW$54,0))*Q940+INDEX('BCA Inputs'!$BJ$14:$BJ$54,MATCH(I940,'BCA Inputs'!$AW$14:$AW$54,0))*F940+INDEX('BCA Inputs'!$BK$14:$BK$54,MATCH(I940,'BCA Inputs'!$AW$14:$AW$54,0))*G940,"")),"")</f>
        <v/>
      </c>
      <c r="AA940" s="237" t="str">
        <f t="shared" si="145"/>
        <v/>
      </c>
      <c r="AC940" s="238" t="str">
        <f>IFERROR((K940+R940)+IF($B$3="NYSEG",INDEX('BCA Inputs'!$AI$14:$AI$54,MATCH(I940,'BCA Inputs'!$M$14:$M$54,0))*P940+INDEX('BCA Inputs'!$AJ$14:$AJ$54,MATCH(I940,'BCA Inputs'!$M$14:$M$54,0))*Q940,IF($B$3="RG&amp;E",INDEX('BCA Inputs'!$BR$14:$BR$54,MATCH(I940,'BCA Inputs'!$AW$14:$AW$54,0))*P940+INDEX('BCA Inputs'!$BS$14:$BS$54,MATCH(I940,'BCA Inputs'!$AW$14:$AW$54,0))*Q940,"")),"")</f>
        <v/>
      </c>
      <c r="AD940" s="181" t="str">
        <f>IFERROR(IF($B$3="NYSEG",INDEX('BCA Inputs'!$AD$14:$AD$54,MATCH(I940,'BCA Inputs'!$M$14:$M$54,0))*P940+INDEX('BCA Inputs'!$AE$14:$AE$54,MATCH(I940,'BCA Inputs'!$M$14:$M$54,0))*O940+INDEX('BCA Inputs'!$AF$14:$AF$54,MATCH(I940,'BCA Inputs'!$M$14:$M$54,0))*Q940+INDEX('BCA Inputs'!$AG$14:$AG$54,MATCH(I940,'BCA Inputs'!$M$14:$M$54,0))*F940+INDEX('BCA Inputs'!$AH$14:$AH$54,MATCH(I940,'BCA Inputs'!$M$14:$M$54,0))*G940,IF($B$3="RG&amp;E",INDEX('BCA Inputs'!$BM$14:$BM$54,MATCH(I940,'BCA Inputs'!$AW$14:$AW$54,0))*P940+INDEX('BCA Inputs'!$BN$14:$BN$54,MATCH(I940,'BCA Inputs'!$AW$14:$AW$54,0))*O940+INDEX('BCA Inputs'!$BO$14:$BO$54,MATCH(I940,'BCA Inputs'!$AW$14:$AW$54,0))*Q940+INDEX('BCA Inputs'!$BP$14:$BP$54,MATCH(I940,'BCA Inputs'!$AW$14:$AW$54,0))*F940+INDEX('BCA Inputs'!$BQ$14:$BQ$54,MATCH(I940,'BCA Inputs'!$AW$14:$AW$54,0))*G940,"")),"")</f>
        <v/>
      </c>
      <c r="AE940" s="237" t="str">
        <f t="shared" si="146"/>
        <v/>
      </c>
      <c r="AF940" s="198">
        <f t="shared" si="148"/>
        <v>0</v>
      </c>
      <c r="AG940" s="239">
        <f t="shared" si="149"/>
        <v>0</v>
      </c>
    </row>
    <row r="941" spans="1:33">
      <c r="A941" s="228"/>
      <c r="B941" s="176"/>
      <c r="C941" s="229"/>
      <c r="D941" s="230"/>
      <c r="E941" s="230"/>
      <c r="F941" s="230"/>
      <c r="G941" s="230"/>
      <c r="H941" s="231"/>
      <c r="I941" s="231"/>
      <c r="J941" s="232"/>
      <c r="K941" s="232"/>
      <c r="L941" s="232"/>
      <c r="M941" s="181">
        <f t="shared" si="147"/>
        <v>0</v>
      </c>
      <c r="N941" s="181">
        <f>IF(H941="",0,H941*I941*'Avoided Water Savings Cost'!$C$16)</f>
        <v>0</v>
      </c>
      <c r="O941" s="545">
        <f>IF(C941="",0,IF($B$3="NYSEG",C941/(1-'Avoided Electric Costs 2020'!$W$21),IF($B$3="RG&amp;E",C941/(1-'Avoided Electric Costs 2020'!$X$21),"")))</f>
        <v>0</v>
      </c>
      <c r="P941" s="546">
        <f>IF(D941="",0,IF($B$3="NYSEG",D941/(1-'Avoided Electric Costs 2020'!$W$21),IF($B$3="RG&amp;E",D941/(1-'Avoided Electric Costs 2020'!$X$21),"")))</f>
        <v>0</v>
      </c>
      <c r="Q941" s="546">
        <f>IF(E941="",0,IF($B$3="NYSEG",E941/(1-'Avoided Natural Gas Costs 2020'!$J$34),IF($B$3="RG&amp;E",E941/(1-'Avoided Natural Gas Costs 2020'!$K$34),"")))</f>
        <v>0</v>
      </c>
      <c r="R941" s="233" t="str">
        <f>IFERROR(IF(P941*'BCA Inputs'!$C$1+Q941*'BCA Inputs'!$C$2+F941*'BCA Inputs'!$C$2+G941*'BCA Inputs'!$C$2=0,"",P941*'BCA Inputs'!$C$1+Q941*'BCA Inputs'!$C$2+F941*'BCA Inputs'!$C$2+G941*'BCA Inputs'!$C$2),"")</f>
        <v/>
      </c>
      <c r="S941" s="181" t="str">
        <f t="shared" si="140"/>
        <v/>
      </c>
      <c r="T941" s="181" t="str">
        <f>IFERROR(IF($B$3="NYSEG",(INDEX('BCA Inputs'!$N$14:$N$54,MATCH(I941,'BCA Inputs'!$M$14:$M$54,0))*P941+INDEX('BCA Inputs'!$O$14:$O$54,MATCH(I941,'BCA Inputs'!$M$14:$M$54,0))*O941+INDEX('BCA Inputs'!P:P,MATCH(I941,'BCA Inputs'!M:M,0))*Q941+INDEX('BCA Inputs'!Q:Q,MATCH(I941,'BCA Inputs'!M:M,0))*F941+INDEX('BCA Inputs'!R:R,MATCH(I941,'BCA Inputs'!M:M,0))*G941)+L941+N941,IF($B$3="RG&amp;E",(INDEX('BCA Inputs'!$AX$14:$AX$54,MATCH(I941,'BCA Inputs'!$AW$14:$AW$54,0))*P941+INDEX('BCA Inputs'!$AY$14:$AY$54,MATCH(I941,'BCA Inputs'!$AW$14:$AW$54,0))*O941+INDEX('BCA Inputs'!$AZ$14:$AZ$54,MATCH(I941,'BCA Inputs'!$AW$14:$AW$54,0))*Q941+INDEX('BCA Inputs'!$BA$14:$BA$54,MATCH(I941,'BCA Inputs'!$AW$14:$AW$54,0))*F941+INDEX('BCA Inputs'!$BB$14:$BB$54,MATCH(I941,'BCA Inputs'!$AW$14:$AW$54,0))*G941)+L941+N941,"")),"")</f>
        <v/>
      </c>
      <c r="U941" s="234" t="str">
        <f t="shared" si="141"/>
        <v/>
      </c>
      <c r="V941" s="234" t="str">
        <f t="shared" si="142"/>
        <v/>
      </c>
      <c r="W941" s="234" t="str">
        <f t="shared" si="143"/>
        <v/>
      </c>
      <c r="Y941" s="235" t="str">
        <f t="shared" si="144"/>
        <v/>
      </c>
      <c r="Z941" s="236" t="str">
        <f>IFERROR(IF($B$3="NYSEG",INDEX('BCA Inputs'!$X$14:$X$54,MATCH(I941,'BCA Inputs'!$M$14:$M$54,0))*P941+INDEX('BCA Inputs'!$Y$14:$Y$54,MATCH(I941,'BCA Inputs'!$M$14:$M$54,0))*O941+INDEX('BCA Inputs'!$Z$14:$Z$54,MATCH(I941,'BCA Inputs'!$M$14:$M$54,0))*Q941+INDEX('BCA Inputs'!$AA$14:$AA$54,MATCH(I941,'BCA Inputs'!$M$14:$M$54,0))*F941+INDEX('BCA Inputs'!$AB$14:$AB$54,MATCH(I941,'BCA Inputs'!$M$14:$M$54,0))*G941,IF($B$3="RG&amp;E",INDEX('BCA Inputs'!$BG$14:$BG$54,MATCH(I941,'BCA Inputs'!$AW$14:$AW$54,0))*P941+INDEX('BCA Inputs'!$BH$14:$BH$54,MATCH(I941,'BCA Inputs'!$AW$14:$AW$54,0))*O941+INDEX('BCA Inputs'!$BI$14:$BI$54,MATCH(I941,'BCA Inputs'!$AW$14:$AW$54,0))*Q941+INDEX('BCA Inputs'!$BJ$14:$BJ$54,MATCH(I941,'BCA Inputs'!$AW$14:$AW$54,0))*F941+INDEX('BCA Inputs'!$BK$14:$BK$54,MATCH(I941,'BCA Inputs'!$AW$14:$AW$54,0))*G941,"")),"")</f>
        <v/>
      </c>
      <c r="AA941" s="237" t="str">
        <f t="shared" si="145"/>
        <v/>
      </c>
      <c r="AC941" s="238" t="str">
        <f>IFERROR((K941+R941)+IF($B$3="NYSEG",INDEX('BCA Inputs'!$AI$14:$AI$54,MATCH(I941,'BCA Inputs'!$M$14:$M$54,0))*P941+INDEX('BCA Inputs'!$AJ$14:$AJ$54,MATCH(I941,'BCA Inputs'!$M$14:$M$54,0))*Q941,IF($B$3="RG&amp;E",INDEX('BCA Inputs'!$BR$14:$BR$54,MATCH(I941,'BCA Inputs'!$AW$14:$AW$54,0))*P941+INDEX('BCA Inputs'!$BS$14:$BS$54,MATCH(I941,'BCA Inputs'!$AW$14:$AW$54,0))*Q941,"")),"")</f>
        <v/>
      </c>
      <c r="AD941" s="181" t="str">
        <f>IFERROR(IF($B$3="NYSEG",INDEX('BCA Inputs'!$AD$14:$AD$54,MATCH(I941,'BCA Inputs'!$M$14:$M$54,0))*P941+INDEX('BCA Inputs'!$AE$14:$AE$54,MATCH(I941,'BCA Inputs'!$M$14:$M$54,0))*O941+INDEX('BCA Inputs'!$AF$14:$AF$54,MATCH(I941,'BCA Inputs'!$M$14:$M$54,0))*Q941+INDEX('BCA Inputs'!$AG$14:$AG$54,MATCH(I941,'BCA Inputs'!$M$14:$M$54,0))*F941+INDEX('BCA Inputs'!$AH$14:$AH$54,MATCH(I941,'BCA Inputs'!$M$14:$M$54,0))*G941,IF($B$3="RG&amp;E",INDEX('BCA Inputs'!$BM$14:$BM$54,MATCH(I941,'BCA Inputs'!$AW$14:$AW$54,0))*P941+INDEX('BCA Inputs'!$BN$14:$BN$54,MATCH(I941,'BCA Inputs'!$AW$14:$AW$54,0))*O941+INDEX('BCA Inputs'!$BO$14:$BO$54,MATCH(I941,'BCA Inputs'!$AW$14:$AW$54,0))*Q941+INDEX('BCA Inputs'!$BP$14:$BP$54,MATCH(I941,'BCA Inputs'!$AW$14:$AW$54,0))*F941+INDEX('BCA Inputs'!$BQ$14:$BQ$54,MATCH(I941,'BCA Inputs'!$AW$14:$AW$54,0))*G941,"")),"")</f>
        <v/>
      </c>
      <c r="AE941" s="237" t="str">
        <f t="shared" si="146"/>
        <v/>
      </c>
      <c r="AF941" s="198">
        <f t="shared" si="148"/>
        <v>0</v>
      </c>
      <c r="AG941" s="239">
        <f t="shared" si="149"/>
        <v>0</v>
      </c>
    </row>
    <row r="942" spans="1:33">
      <c r="A942" s="228"/>
      <c r="B942" s="176"/>
      <c r="C942" s="229"/>
      <c r="D942" s="230"/>
      <c r="E942" s="230"/>
      <c r="F942" s="230"/>
      <c r="G942" s="230"/>
      <c r="H942" s="231"/>
      <c r="I942" s="231"/>
      <c r="J942" s="232"/>
      <c r="K942" s="232"/>
      <c r="L942" s="232"/>
      <c r="M942" s="181">
        <f t="shared" si="147"/>
        <v>0</v>
      </c>
      <c r="N942" s="181">
        <f>IF(H942="",0,H942*I942*'Avoided Water Savings Cost'!$C$16)</f>
        <v>0</v>
      </c>
      <c r="O942" s="545">
        <f>IF(C942="",0,IF($B$3="NYSEG",C942/(1-'Avoided Electric Costs 2020'!$W$21),IF($B$3="RG&amp;E",C942/(1-'Avoided Electric Costs 2020'!$X$21),"")))</f>
        <v>0</v>
      </c>
      <c r="P942" s="546">
        <f>IF(D942="",0,IF($B$3="NYSEG",D942/(1-'Avoided Electric Costs 2020'!$W$21),IF($B$3="RG&amp;E",D942/(1-'Avoided Electric Costs 2020'!$X$21),"")))</f>
        <v>0</v>
      </c>
      <c r="Q942" s="546">
        <f>IF(E942="",0,IF($B$3="NYSEG",E942/(1-'Avoided Natural Gas Costs 2020'!$J$34),IF($B$3="RG&amp;E",E942/(1-'Avoided Natural Gas Costs 2020'!$K$34),"")))</f>
        <v>0</v>
      </c>
      <c r="R942" s="233" t="str">
        <f>IFERROR(IF(P942*'BCA Inputs'!$C$1+Q942*'BCA Inputs'!$C$2+F942*'BCA Inputs'!$C$2+G942*'BCA Inputs'!$C$2=0,"",P942*'BCA Inputs'!$C$1+Q942*'BCA Inputs'!$C$2+F942*'BCA Inputs'!$C$2+G942*'BCA Inputs'!$C$2),"")</f>
        <v/>
      </c>
      <c r="S942" s="181" t="str">
        <f t="shared" si="140"/>
        <v/>
      </c>
      <c r="T942" s="181" t="str">
        <f>IFERROR(IF($B$3="NYSEG",(INDEX('BCA Inputs'!$N$14:$N$54,MATCH(I942,'BCA Inputs'!$M$14:$M$54,0))*P942+INDEX('BCA Inputs'!$O$14:$O$54,MATCH(I942,'BCA Inputs'!$M$14:$M$54,0))*O942+INDEX('BCA Inputs'!P:P,MATCH(I942,'BCA Inputs'!M:M,0))*Q942+INDEX('BCA Inputs'!Q:Q,MATCH(I942,'BCA Inputs'!M:M,0))*F942+INDEX('BCA Inputs'!R:R,MATCH(I942,'BCA Inputs'!M:M,0))*G942)+L942+N942,IF($B$3="RG&amp;E",(INDEX('BCA Inputs'!$AX$14:$AX$54,MATCH(I942,'BCA Inputs'!$AW$14:$AW$54,0))*P942+INDEX('BCA Inputs'!$AY$14:$AY$54,MATCH(I942,'BCA Inputs'!$AW$14:$AW$54,0))*O942+INDEX('BCA Inputs'!$AZ$14:$AZ$54,MATCH(I942,'BCA Inputs'!$AW$14:$AW$54,0))*Q942+INDEX('BCA Inputs'!$BA$14:$BA$54,MATCH(I942,'BCA Inputs'!$AW$14:$AW$54,0))*F942+INDEX('BCA Inputs'!$BB$14:$BB$54,MATCH(I942,'BCA Inputs'!$AW$14:$AW$54,0))*G942)+L942+N942,"")),"")</f>
        <v/>
      </c>
      <c r="U942" s="234" t="str">
        <f t="shared" si="141"/>
        <v/>
      </c>
      <c r="V942" s="234" t="str">
        <f t="shared" si="142"/>
        <v/>
      </c>
      <c r="W942" s="234" t="str">
        <f t="shared" si="143"/>
        <v/>
      </c>
      <c r="Y942" s="235" t="str">
        <f t="shared" si="144"/>
        <v/>
      </c>
      <c r="Z942" s="236" t="str">
        <f>IFERROR(IF($B$3="NYSEG",INDEX('BCA Inputs'!$X$14:$X$54,MATCH(I942,'BCA Inputs'!$M$14:$M$54,0))*P942+INDEX('BCA Inputs'!$Y$14:$Y$54,MATCH(I942,'BCA Inputs'!$M$14:$M$54,0))*O942+INDEX('BCA Inputs'!$Z$14:$Z$54,MATCH(I942,'BCA Inputs'!$M$14:$M$54,0))*Q942+INDEX('BCA Inputs'!$AA$14:$AA$54,MATCH(I942,'BCA Inputs'!$M$14:$M$54,0))*F942+INDEX('BCA Inputs'!$AB$14:$AB$54,MATCH(I942,'BCA Inputs'!$M$14:$M$54,0))*G942,IF($B$3="RG&amp;E",INDEX('BCA Inputs'!$BG$14:$BG$54,MATCH(I942,'BCA Inputs'!$AW$14:$AW$54,0))*P942+INDEX('BCA Inputs'!$BH$14:$BH$54,MATCH(I942,'BCA Inputs'!$AW$14:$AW$54,0))*O942+INDEX('BCA Inputs'!$BI$14:$BI$54,MATCH(I942,'BCA Inputs'!$AW$14:$AW$54,0))*Q942+INDEX('BCA Inputs'!$BJ$14:$BJ$54,MATCH(I942,'BCA Inputs'!$AW$14:$AW$54,0))*F942+INDEX('BCA Inputs'!$BK$14:$BK$54,MATCH(I942,'BCA Inputs'!$AW$14:$AW$54,0))*G942,"")),"")</f>
        <v/>
      </c>
      <c r="AA942" s="237" t="str">
        <f t="shared" si="145"/>
        <v/>
      </c>
      <c r="AC942" s="238" t="str">
        <f>IFERROR((K942+R942)+IF($B$3="NYSEG",INDEX('BCA Inputs'!$AI$14:$AI$54,MATCH(I942,'BCA Inputs'!$M$14:$M$54,0))*P942+INDEX('BCA Inputs'!$AJ$14:$AJ$54,MATCH(I942,'BCA Inputs'!$M$14:$M$54,0))*Q942,IF($B$3="RG&amp;E",INDEX('BCA Inputs'!$BR$14:$BR$54,MATCH(I942,'BCA Inputs'!$AW$14:$AW$54,0))*P942+INDEX('BCA Inputs'!$BS$14:$BS$54,MATCH(I942,'BCA Inputs'!$AW$14:$AW$54,0))*Q942,"")),"")</f>
        <v/>
      </c>
      <c r="AD942" s="181" t="str">
        <f>IFERROR(IF($B$3="NYSEG",INDEX('BCA Inputs'!$AD$14:$AD$54,MATCH(I942,'BCA Inputs'!$M$14:$M$54,0))*P942+INDEX('BCA Inputs'!$AE$14:$AE$54,MATCH(I942,'BCA Inputs'!$M$14:$M$54,0))*O942+INDEX('BCA Inputs'!$AF$14:$AF$54,MATCH(I942,'BCA Inputs'!$M$14:$M$54,0))*Q942+INDEX('BCA Inputs'!$AG$14:$AG$54,MATCH(I942,'BCA Inputs'!$M$14:$M$54,0))*F942+INDEX('BCA Inputs'!$AH$14:$AH$54,MATCH(I942,'BCA Inputs'!$M$14:$M$54,0))*G942,IF($B$3="RG&amp;E",INDEX('BCA Inputs'!$BM$14:$BM$54,MATCH(I942,'BCA Inputs'!$AW$14:$AW$54,0))*P942+INDEX('BCA Inputs'!$BN$14:$BN$54,MATCH(I942,'BCA Inputs'!$AW$14:$AW$54,0))*O942+INDEX('BCA Inputs'!$BO$14:$BO$54,MATCH(I942,'BCA Inputs'!$AW$14:$AW$54,0))*Q942+INDEX('BCA Inputs'!$BP$14:$BP$54,MATCH(I942,'BCA Inputs'!$AW$14:$AW$54,0))*F942+INDEX('BCA Inputs'!$BQ$14:$BQ$54,MATCH(I942,'BCA Inputs'!$AW$14:$AW$54,0))*G942,"")),"")</f>
        <v/>
      </c>
      <c r="AE942" s="237" t="str">
        <f t="shared" si="146"/>
        <v/>
      </c>
      <c r="AF942" s="198">
        <f t="shared" si="148"/>
        <v>0</v>
      </c>
      <c r="AG942" s="239">
        <f t="shared" si="149"/>
        <v>0</v>
      </c>
    </row>
    <row r="943" spans="1:33">
      <c r="A943" s="228"/>
      <c r="B943" s="176"/>
      <c r="C943" s="229"/>
      <c r="D943" s="230"/>
      <c r="E943" s="230"/>
      <c r="F943" s="230"/>
      <c r="G943" s="230"/>
      <c r="H943" s="231"/>
      <c r="I943" s="231"/>
      <c r="J943" s="232"/>
      <c r="K943" s="232"/>
      <c r="L943" s="232"/>
      <c r="M943" s="181">
        <f t="shared" si="147"/>
        <v>0</v>
      </c>
      <c r="N943" s="181">
        <f>IF(H943="",0,H943*I943*'Avoided Water Savings Cost'!$C$16)</f>
        <v>0</v>
      </c>
      <c r="O943" s="545">
        <f>IF(C943="",0,IF($B$3="NYSEG",C943/(1-'Avoided Electric Costs 2020'!$W$21),IF($B$3="RG&amp;E",C943/(1-'Avoided Electric Costs 2020'!$X$21),"")))</f>
        <v>0</v>
      </c>
      <c r="P943" s="546">
        <f>IF(D943="",0,IF($B$3="NYSEG",D943/(1-'Avoided Electric Costs 2020'!$W$21),IF($B$3="RG&amp;E",D943/(1-'Avoided Electric Costs 2020'!$X$21),"")))</f>
        <v>0</v>
      </c>
      <c r="Q943" s="546">
        <f>IF(E943="",0,IF($B$3="NYSEG",E943/(1-'Avoided Natural Gas Costs 2020'!$J$34),IF($B$3="RG&amp;E",E943/(1-'Avoided Natural Gas Costs 2020'!$K$34),"")))</f>
        <v>0</v>
      </c>
      <c r="R943" s="233" t="str">
        <f>IFERROR(IF(P943*'BCA Inputs'!$C$1+Q943*'BCA Inputs'!$C$2+F943*'BCA Inputs'!$C$2+G943*'BCA Inputs'!$C$2=0,"",P943*'BCA Inputs'!$C$1+Q943*'BCA Inputs'!$C$2+F943*'BCA Inputs'!$C$2+G943*'BCA Inputs'!$C$2),"")</f>
        <v/>
      </c>
      <c r="S943" s="181" t="str">
        <f t="shared" si="140"/>
        <v/>
      </c>
      <c r="T943" s="181" t="str">
        <f>IFERROR(IF($B$3="NYSEG",(INDEX('BCA Inputs'!$N$14:$N$54,MATCH(I943,'BCA Inputs'!$M$14:$M$54,0))*P943+INDEX('BCA Inputs'!$O$14:$O$54,MATCH(I943,'BCA Inputs'!$M$14:$M$54,0))*O943+INDEX('BCA Inputs'!P:P,MATCH(I943,'BCA Inputs'!M:M,0))*Q943+INDEX('BCA Inputs'!Q:Q,MATCH(I943,'BCA Inputs'!M:M,0))*F943+INDEX('BCA Inputs'!R:R,MATCH(I943,'BCA Inputs'!M:M,0))*G943)+L943+N943,IF($B$3="RG&amp;E",(INDEX('BCA Inputs'!$AX$14:$AX$54,MATCH(I943,'BCA Inputs'!$AW$14:$AW$54,0))*P943+INDEX('BCA Inputs'!$AY$14:$AY$54,MATCH(I943,'BCA Inputs'!$AW$14:$AW$54,0))*O943+INDEX('BCA Inputs'!$AZ$14:$AZ$54,MATCH(I943,'BCA Inputs'!$AW$14:$AW$54,0))*Q943+INDEX('BCA Inputs'!$BA$14:$BA$54,MATCH(I943,'BCA Inputs'!$AW$14:$AW$54,0))*F943+INDEX('BCA Inputs'!$BB$14:$BB$54,MATCH(I943,'BCA Inputs'!$AW$14:$AW$54,0))*G943)+L943+N943,"")),"")</f>
        <v/>
      </c>
      <c r="U943" s="234" t="str">
        <f t="shared" si="141"/>
        <v/>
      </c>
      <c r="V943" s="234" t="str">
        <f t="shared" si="142"/>
        <v/>
      </c>
      <c r="W943" s="234" t="str">
        <f t="shared" si="143"/>
        <v/>
      </c>
      <c r="Y943" s="235" t="str">
        <f t="shared" si="144"/>
        <v/>
      </c>
      <c r="Z943" s="236" t="str">
        <f>IFERROR(IF($B$3="NYSEG",INDEX('BCA Inputs'!$X$14:$X$54,MATCH(I943,'BCA Inputs'!$M$14:$M$54,0))*P943+INDEX('BCA Inputs'!$Y$14:$Y$54,MATCH(I943,'BCA Inputs'!$M$14:$M$54,0))*O943+INDEX('BCA Inputs'!$Z$14:$Z$54,MATCH(I943,'BCA Inputs'!$M$14:$M$54,0))*Q943+INDEX('BCA Inputs'!$AA$14:$AA$54,MATCH(I943,'BCA Inputs'!$M$14:$M$54,0))*F943+INDEX('BCA Inputs'!$AB$14:$AB$54,MATCH(I943,'BCA Inputs'!$M$14:$M$54,0))*G943,IF($B$3="RG&amp;E",INDEX('BCA Inputs'!$BG$14:$BG$54,MATCH(I943,'BCA Inputs'!$AW$14:$AW$54,0))*P943+INDEX('BCA Inputs'!$BH$14:$BH$54,MATCH(I943,'BCA Inputs'!$AW$14:$AW$54,0))*O943+INDEX('BCA Inputs'!$BI$14:$BI$54,MATCH(I943,'BCA Inputs'!$AW$14:$AW$54,0))*Q943+INDEX('BCA Inputs'!$BJ$14:$BJ$54,MATCH(I943,'BCA Inputs'!$AW$14:$AW$54,0))*F943+INDEX('BCA Inputs'!$BK$14:$BK$54,MATCH(I943,'BCA Inputs'!$AW$14:$AW$54,0))*G943,"")),"")</f>
        <v/>
      </c>
      <c r="AA943" s="237" t="str">
        <f t="shared" si="145"/>
        <v/>
      </c>
      <c r="AC943" s="238" t="str">
        <f>IFERROR((K943+R943)+IF($B$3="NYSEG",INDEX('BCA Inputs'!$AI$14:$AI$54,MATCH(I943,'BCA Inputs'!$M$14:$M$54,0))*P943+INDEX('BCA Inputs'!$AJ$14:$AJ$54,MATCH(I943,'BCA Inputs'!$M$14:$M$54,0))*Q943,IF($B$3="RG&amp;E",INDEX('BCA Inputs'!$BR$14:$BR$54,MATCH(I943,'BCA Inputs'!$AW$14:$AW$54,0))*P943+INDEX('BCA Inputs'!$BS$14:$BS$54,MATCH(I943,'BCA Inputs'!$AW$14:$AW$54,0))*Q943,"")),"")</f>
        <v/>
      </c>
      <c r="AD943" s="181" t="str">
        <f>IFERROR(IF($B$3="NYSEG",INDEX('BCA Inputs'!$AD$14:$AD$54,MATCH(I943,'BCA Inputs'!$M$14:$M$54,0))*P943+INDEX('BCA Inputs'!$AE$14:$AE$54,MATCH(I943,'BCA Inputs'!$M$14:$M$54,0))*O943+INDEX('BCA Inputs'!$AF$14:$AF$54,MATCH(I943,'BCA Inputs'!$M$14:$M$54,0))*Q943+INDEX('BCA Inputs'!$AG$14:$AG$54,MATCH(I943,'BCA Inputs'!$M$14:$M$54,0))*F943+INDEX('BCA Inputs'!$AH$14:$AH$54,MATCH(I943,'BCA Inputs'!$M$14:$M$54,0))*G943,IF($B$3="RG&amp;E",INDEX('BCA Inputs'!$BM$14:$BM$54,MATCH(I943,'BCA Inputs'!$AW$14:$AW$54,0))*P943+INDEX('BCA Inputs'!$BN$14:$BN$54,MATCH(I943,'BCA Inputs'!$AW$14:$AW$54,0))*O943+INDEX('BCA Inputs'!$BO$14:$BO$54,MATCH(I943,'BCA Inputs'!$AW$14:$AW$54,0))*Q943+INDEX('BCA Inputs'!$BP$14:$BP$54,MATCH(I943,'BCA Inputs'!$AW$14:$AW$54,0))*F943+INDEX('BCA Inputs'!$BQ$14:$BQ$54,MATCH(I943,'BCA Inputs'!$AW$14:$AW$54,0))*G943,"")),"")</f>
        <v/>
      </c>
      <c r="AE943" s="237" t="str">
        <f t="shared" si="146"/>
        <v/>
      </c>
      <c r="AF943" s="198">
        <f t="shared" si="148"/>
        <v>0</v>
      </c>
      <c r="AG943" s="239">
        <f t="shared" si="149"/>
        <v>0</v>
      </c>
    </row>
    <row r="944" spans="1:33">
      <c r="A944" s="228"/>
      <c r="B944" s="176"/>
      <c r="C944" s="229"/>
      <c r="D944" s="230"/>
      <c r="E944" s="230"/>
      <c r="F944" s="230"/>
      <c r="G944" s="230"/>
      <c r="H944" s="231"/>
      <c r="I944" s="231"/>
      <c r="J944" s="232"/>
      <c r="K944" s="232"/>
      <c r="L944" s="232"/>
      <c r="M944" s="181">
        <f t="shared" si="147"/>
        <v>0</v>
      </c>
      <c r="N944" s="181">
        <f>IF(H944="",0,H944*I944*'Avoided Water Savings Cost'!$C$16)</f>
        <v>0</v>
      </c>
      <c r="O944" s="545">
        <f>IF(C944="",0,IF($B$3="NYSEG",C944/(1-'Avoided Electric Costs 2020'!$W$21),IF($B$3="RG&amp;E",C944/(1-'Avoided Electric Costs 2020'!$X$21),"")))</f>
        <v>0</v>
      </c>
      <c r="P944" s="546">
        <f>IF(D944="",0,IF($B$3="NYSEG",D944/(1-'Avoided Electric Costs 2020'!$W$21),IF($B$3="RG&amp;E",D944/(1-'Avoided Electric Costs 2020'!$X$21),"")))</f>
        <v>0</v>
      </c>
      <c r="Q944" s="546">
        <f>IF(E944="",0,IF($B$3="NYSEG",E944/(1-'Avoided Natural Gas Costs 2020'!$J$34),IF($B$3="RG&amp;E",E944/(1-'Avoided Natural Gas Costs 2020'!$K$34),"")))</f>
        <v>0</v>
      </c>
      <c r="R944" s="233" t="str">
        <f>IFERROR(IF(P944*'BCA Inputs'!$C$1+Q944*'BCA Inputs'!$C$2+F944*'BCA Inputs'!$C$2+G944*'BCA Inputs'!$C$2=0,"",P944*'BCA Inputs'!$C$1+Q944*'BCA Inputs'!$C$2+F944*'BCA Inputs'!$C$2+G944*'BCA Inputs'!$C$2),"")</f>
        <v/>
      </c>
      <c r="S944" s="181" t="str">
        <f t="shared" si="140"/>
        <v/>
      </c>
      <c r="T944" s="181" t="str">
        <f>IFERROR(IF($B$3="NYSEG",(INDEX('BCA Inputs'!$N$14:$N$54,MATCH(I944,'BCA Inputs'!$M$14:$M$54,0))*P944+INDEX('BCA Inputs'!$O$14:$O$54,MATCH(I944,'BCA Inputs'!$M$14:$M$54,0))*O944+INDEX('BCA Inputs'!P:P,MATCH(I944,'BCA Inputs'!M:M,0))*Q944+INDEX('BCA Inputs'!Q:Q,MATCH(I944,'BCA Inputs'!M:M,0))*F944+INDEX('BCA Inputs'!R:R,MATCH(I944,'BCA Inputs'!M:M,0))*G944)+L944+N944,IF($B$3="RG&amp;E",(INDEX('BCA Inputs'!$AX$14:$AX$54,MATCH(I944,'BCA Inputs'!$AW$14:$AW$54,0))*P944+INDEX('BCA Inputs'!$AY$14:$AY$54,MATCH(I944,'BCA Inputs'!$AW$14:$AW$54,0))*O944+INDEX('BCA Inputs'!$AZ$14:$AZ$54,MATCH(I944,'BCA Inputs'!$AW$14:$AW$54,0))*Q944+INDEX('BCA Inputs'!$BA$14:$BA$54,MATCH(I944,'BCA Inputs'!$AW$14:$AW$54,0))*F944+INDEX('BCA Inputs'!$BB$14:$BB$54,MATCH(I944,'BCA Inputs'!$AW$14:$AW$54,0))*G944)+L944+N944,"")),"")</f>
        <v/>
      </c>
      <c r="U944" s="234" t="str">
        <f t="shared" si="141"/>
        <v/>
      </c>
      <c r="V944" s="234" t="str">
        <f t="shared" si="142"/>
        <v/>
      </c>
      <c r="W944" s="234" t="str">
        <f t="shared" si="143"/>
        <v/>
      </c>
      <c r="Y944" s="235" t="str">
        <f t="shared" si="144"/>
        <v/>
      </c>
      <c r="Z944" s="236" t="str">
        <f>IFERROR(IF($B$3="NYSEG",INDEX('BCA Inputs'!$X$14:$X$54,MATCH(I944,'BCA Inputs'!$M$14:$M$54,0))*P944+INDEX('BCA Inputs'!$Y$14:$Y$54,MATCH(I944,'BCA Inputs'!$M$14:$M$54,0))*O944+INDEX('BCA Inputs'!$Z$14:$Z$54,MATCH(I944,'BCA Inputs'!$M$14:$M$54,0))*Q944+INDEX('BCA Inputs'!$AA$14:$AA$54,MATCH(I944,'BCA Inputs'!$M$14:$M$54,0))*F944+INDEX('BCA Inputs'!$AB$14:$AB$54,MATCH(I944,'BCA Inputs'!$M$14:$M$54,0))*G944,IF($B$3="RG&amp;E",INDEX('BCA Inputs'!$BG$14:$BG$54,MATCH(I944,'BCA Inputs'!$AW$14:$AW$54,0))*P944+INDEX('BCA Inputs'!$BH$14:$BH$54,MATCH(I944,'BCA Inputs'!$AW$14:$AW$54,0))*O944+INDEX('BCA Inputs'!$BI$14:$BI$54,MATCH(I944,'BCA Inputs'!$AW$14:$AW$54,0))*Q944+INDEX('BCA Inputs'!$BJ$14:$BJ$54,MATCH(I944,'BCA Inputs'!$AW$14:$AW$54,0))*F944+INDEX('BCA Inputs'!$BK$14:$BK$54,MATCH(I944,'BCA Inputs'!$AW$14:$AW$54,0))*G944,"")),"")</f>
        <v/>
      </c>
      <c r="AA944" s="237" t="str">
        <f t="shared" si="145"/>
        <v/>
      </c>
      <c r="AC944" s="238" t="str">
        <f>IFERROR((K944+R944)+IF($B$3="NYSEG",INDEX('BCA Inputs'!$AI$14:$AI$54,MATCH(I944,'BCA Inputs'!$M$14:$M$54,0))*P944+INDEX('BCA Inputs'!$AJ$14:$AJ$54,MATCH(I944,'BCA Inputs'!$M$14:$M$54,0))*Q944,IF($B$3="RG&amp;E",INDEX('BCA Inputs'!$BR$14:$BR$54,MATCH(I944,'BCA Inputs'!$AW$14:$AW$54,0))*P944+INDEX('BCA Inputs'!$BS$14:$BS$54,MATCH(I944,'BCA Inputs'!$AW$14:$AW$54,0))*Q944,"")),"")</f>
        <v/>
      </c>
      <c r="AD944" s="181" t="str">
        <f>IFERROR(IF($B$3="NYSEG",INDEX('BCA Inputs'!$AD$14:$AD$54,MATCH(I944,'BCA Inputs'!$M$14:$M$54,0))*P944+INDEX('BCA Inputs'!$AE$14:$AE$54,MATCH(I944,'BCA Inputs'!$M$14:$M$54,0))*O944+INDEX('BCA Inputs'!$AF$14:$AF$54,MATCH(I944,'BCA Inputs'!$M$14:$M$54,0))*Q944+INDEX('BCA Inputs'!$AG$14:$AG$54,MATCH(I944,'BCA Inputs'!$M$14:$M$54,0))*F944+INDEX('BCA Inputs'!$AH$14:$AH$54,MATCH(I944,'BCA Inputs'!$M$14:$M$54,0))*G944,IF($B$3="RG&amp;E",INDEX('BCA Inputs'!$BM$14:$BM$54,MATCH(I944,'BCA Inputs'!$AW$14:$AW$54,0))*P944+INDEX('BCA Inputs'!$BN$14:$BN$54,MATCH(I944,'BCA Inputs'!$AW$14:$AW$54,0))*O944+INDEX('BCA Inputs'!$BO$14:$BO$54,MATCH(I944,'BCA Inputs'!$AW$14:$AW$54,0))*Q944+INDEX('BCA Inputs'!$BP$14:$BP$54,MATCH(I944,'BCA Inputs'!$AW$14:$AW$54,0))*F944+INDEX('BCA Inputs'!$BQ$14:$BQ$54,MATCH(I944,'BCA Inputs'!$AW$14:$AW$54,0))*G944,"")),"")</f>
        <v/>
      </c>
      <c r="AE944" s="237" t="str">
        <f t="shared" si="146"/>
        <v/>
      </c>
      <c r="AF944" s="198">
        <f t="shared" si="148"/>
        <v>0</v>
      </c>
      <c r="AG944" s="239">
        <f t="shared" si="149"/>
        <v>0</v>
      </c>
    </row>
    <row r="945" spans="1:33">
      <c r="A945" s="228"/>
      <c r="B945" s="176"/>
      <c r="C945" s="229"/>
      <c r="D945" s="230"/>
      <c r="E945" s="230"/>
      <c r="F945" s="230"/>
      <c r="G945" s="230"/>
      <c r="H945" s="231"/>
      <c r="I945" s="231"/>
      <c r="J945" s="232"/>
      <c r="K945" s="232"/>
      <c r="L945" s="232"/>
      <c r="M945" s="181">
        <f t="shared" si="147"/>
        <v>0</v>
      </c>
      <c r="N945" s="181">
        <f>IF(H945="",0,H945*I945*'Avoided Water Savings Cost'!$C$16)</f>
        <v>0</v>
      </c>
      <c r="O945" s="545">
        <f>IF(C945="",0,IF($B$3="NYSEG",C945/(1-'Avoided Electric Costs 2020'!$W$21),IF($B$3="RG&amp;E",C945/(1-'Avoided Electric Costs 2020'!$X$21),"")))</f>
        <v>0</v>
      </c>
      <c r="P945" s="546">
        <f>IF(D945="",0,IF($B$3="NYSEG",D945/(1-'Avoided Electric Costs 2020'!$W$21),IF($B$3="RG&amp;E",D945/(1-'Avoided Electric Costs 2020'!$X$21),"")))</f>
        <v>0</v>
      </c>
      <c r="Q945" s="546">
        <f>IF(E945="",0,IF($B$3="NYSEG",E945/(1-'Avoided Natural Gas Costs 2020'!$J$34),IF($B$3="RG&amp;E",E945/(1-'Avoided Natural Gas Costs 2020'!$K$34),"")))</f>
        <v>0</v>
      </c>
      <c r="R945" s="233" t="str">
        <f>IFERROR(IF(P945*'BCA Inputs'!$C$1+Q945*'BCA Inputs'!$C$2+F945*'BCA Inputs'!$C$2+G945*'BCA Inputs'!$C$2=0,"",P945*'BCA Inputs'!$C$1+Q945*'BCA Inputs'!$C$2+F945*'BCA Inputs'!$C$2+G945*'BCA Inputs'!$C$2),"")</f>
        <v/>
      </c>
      <c r="S945" s="181" t="str">
        <f t="shared" si="140"/>
        <v/>
      </c>
      <c r="T945" s="181" t="str">
        <f>IFERROR(IF($B$3="NYSEG",(INDEX('BCA Inputs'!$N$14:$N$54,MATCH(I945,'BCA Inputs'!$M$14:$M$54,0))*P945+INDEX('BCA Inputs'!$O$14:$O$54,MATCH(I945,'BCA Inputs'!$M$14:$M$54,0))*O945+INDEX('BCA Inputs'!P:P,MATCH(I945,'BCA Inputs'!M:M,0))*Q945+INDEX('BCA Inputs'!Q:Q,MATCH(I945,'BCA Inputs'!M:M,0))*F945+INDEX('BCA Inputs'!R:R,MATCH(I945,'BCA Inputs'!M:M,0))*G945)+L945+N945,IF($B$3="RG&amp;E",(INDEX('BCA Inputs'!$AX$14:$AX$54,MATCH(I945,'BCA Inputs'!$AW$14:$AW$54,0))*P945+INDEX('BCA Inputs'!$AY$14:$AY$54,MATCH(I945,'BCA Inputs'!$AW$14:$AW$54,0))*O945+INDEX('BCA Inputs'!$AZ$14:$AZ$54,MATCH(I945,'BCA Inputs'!$AW$14:$AW$54,0))*Q945+INDEX('BCA Inputs'!$BA$14:$BA$54,MATCH(I945,'BCA Inputs'!$AW$14:$AW$54,0))*F945+INDEX('BCA Inputs'!$BB$14:$BB$54,MATCH(I945,'BCA Inputs'!$AW$14:$AW$54,0))*G945)+L945+N945,"")),"")</f>
        <v/>
      </c>
      <c r="U945" s="234" t="str">
        <f t="shared" si="141"/>
        <v/>
      </c>
      <c r="V945" s="234" t="str">
        <f t="shared" si="142"/>
        <v/>
      </c>
      <c r="W945" s="234" t="str">
        <f t="shared" si="143"/>
        <v/>
      </c>
      <c r="Y945" s="235" t="str">
        <f t="shared" si="144"/>
        <v/>
      </c>
      <c r="Z945" s="236" t="str">
        <f>IFERROR(IF($B$3="NYSEG",INDEX('BCA Inputs'!$X$14:$X$54,MATCH(I945,'BCA Inputs'!$M$14:$M$54,0))*P945+INDEX('BCA Inputs'!$Y$14:$Y$54,MATCH(I945,'BCA Inputs'!$M$14:$M$54,0))*O945+INDEX('BCA Inputs'!$Z$14:$Z$54,MATCH(I945,'BCA Inputs'!$M$14:$M$54,0))*Q945+INDEX('BCA Inputs'!$AA$14:$AA$54,MATCH(I945,'BCA Inputs'!$M$14:$M$54,0))*F945+INDEX('BCA Inputs'!$AB$14:$AB$54,MATCH(I945,'BCA Inputs'!$M$14:$M$54,0))*G945,IF($B$3="RG&amp;E",INDEX('BCA Inputs'!$BG$14:$BG$54,MATCH(I945,'BCA Inputs'!$AW$14:$AW$54,0))*P945+INDEX('BCA Inputs'!$BH$14:$BH$54,MATCH(I945,'BCA Inputs'!$AW$14:$AW$54,0))*O945+INDEX('BCA Inputs'!$BI$14:$BI$54,MATCH(I945,'BCA Inputs'!$AW$14:$AW$54,0))*Q945+INDEX('BCA Inputs'!$BJ$14:$BJ$54,MATCH(I945,'BCA Inputs'!$AW$14:$AW$54,0))*F945+INDEX('BCA Inputs'!$BK$14:$BK$54,MATCH(I945,'BCA Inputs'!$AW$14:$AW$54,0))*G945,"")),"")</f>
        <v/>
      </c>
      <c r="AA945" s="237" t="str">
        <f t="shared" si="145"/>
        <v/>
      </c>
      <c r="AC945" s="238" t="str">
        <f>IFERROR((K945+R945)+IF($B$3="NYSEG",INDEX('BCA Inputs'!$AI$14:$AI$54,MATCH(I945,'BCA Inputs'!$M$14:$M$54,0))*P945+INDEX('BCA Inputs'!$AJ$14:$AJ$54,MATCH(I945,'BCA Inputs'!$M$14:$M$54,0))*Q945,IF($B$3="RG&amp;E",INDEX('BCA Inputs'!$BR$14:$BR$54,MATCH(I945,'BCA Inputs'!$AW$14:$AW$54,0))*P945+INDEX('BCA Inputs'!$BS$14:$BS$54,MATCH(I945,'BCA Inputs'!$AW$14:$AW$54,0))*Q945,"")),"")</f>
        <v/>
      </c>
      <c r="AD945" s="181" t="str">
        <f>IFERROR(IF($B$3="NYSEG",INDEX('BCA Inputs'!$AD$14:$AD$54,MATCH(I945,'BCA Inputs'!$M$14:$M$54,0))*P945+INDEX('BCA Inputs'!$AE$14:$AE$54,MATCH(I945,'BCA Inputs'!$M$14:$M$54,0))*O945+INDEX('BCA Inputs'!$AF$14:$AF$54,MATCH(I945,'BCA Inputs'!$M$14:$M$54,0))*Q945+INDEX('BCA Inputs'!$AG$14:$AG$54,MATCH(I945,'BCA Inputs'!$M$14:$M$54,0))*F945+INDEX('BCA Inputs'!$AH$14:$AH$54,MATCH(I945,'BCA Inputs'!$M$14:$M$54,0))*G945,IF($B$3="RG&amp;E",INDEX('BCA Inputs'!$BM$14:$BM$54,MATCH(I945,'BCA Inputs'!$AW$14:$AW$54,0))*P945+INDEX('BCA Inputs'!$BN$14:$BN$54,MATCH(I945,'BCA Inputs'!$AW$14:$AW$54,0))*O945+INDEX('BCA Inputs'!$BO$14:$BO$54,MATCH(I945,'BCA Inputs'!$AW$14:$AW$54,0))*Q945+INDEX('BCA Inputs'!$BP$14:$BP$54,MATCH(I945,'BCA Inputs'!$AW$14:$AW$54,0))*F945+INDEX('BCA Inputs'!$BQ$14:$BQ$54,MATCH(I945,'BCA Inputs'!$AW$14:$AW$54,0))*G945,"")),"")</f>
        <v/>
      </c>
      <c r="AE945" s="237" t="str">
        <f t="shared" si="146"/>
        <v/>
      </c>
      <c r="AF945" s="198">
        <f t="shared" si="148"/>
        <v>0</v>
      </c>
      <c r="AG945" s="239">
        <f t="shared" si="149"/>
        <v>0</v>
      </c>
    </row>
    <row r="946" spans="1:33">
      <c r="A946" s="228"/>
      <c r="B946" s="176"/>
      <c r="C946" s="229"/>
      <c r="D946" s="230"/>
      <c r="E946" s="230"/>
      <c r="F946" s="230"/>
      <c r="G946" s="230"/>
      <c r="H946" s="231"/>
      <c r="I946" s="231"/>
      <c r="J946" s="232"/>
      <c r="K946" s="232"/>
      <c r="L946" s="232"/>
      <c r="M946" s="181">
        <f t="shared" si="147"/>
        <v>0</v>
      </c>
      <c r="N946" s="181">
        <f>IF(H946="",0,H946*I946*'Avoided Water Savings Cost'!$C$16)</f>
        <v>0</v>
      </c>
      <c r="O946" s="545">
        <f>IF(C946="",0,IF($B$3="NYSEG",C946/(1-'Avoided Electric Costs 2020'!$W$21),IF($B$3="RG&amp;E",C946/(1-'Avoided Electric Costs 2020'!$X$21),"")))</f>
        <v>0</v>
      </c>
      <c r="P946" s="546">
        <f>IF(D946="",0,IF($B$3="NYSEG",D946/(1-'Avoided Electric Costs 2020'!$W$21),IF($B$3="RG&amp;E",D946/(1-'Avoided Electric Costs 2020'!$X$21),"")))</f>
        <v>0</v>
      </c>
      <c r="Q946" s="546">
        <f>IF(E946="",0,IF($B$3="NYSEG",E946/(1-'Avoided Natural Gas Costs 2020'!$J$34),IF($B$3="RG&amp;E",E946/(1-'Avoided Natural Gas Costs 2020'!$K$34),"")))</f>
        <v>0</v>
      </c>
      <c r="R946" s="233" t="str">
        <f>IFERROR(IF(P946*'BCA Inputs'!$C$1+Q946*'BCA Inputs'!$C$2+F946*'BCA Inputs'!$C$2+G946*'BCA Inputs'!$C$2=0,"",P946*'BCA Inputs'!$C$1+Q946*'BCA Inputs'!$C$2+F946*'BCA Inputs'!$C$2+G946*'BCA Inputs'!$C$2),"")</f>
        <v/>
      </c>
      <c r="S946" s="181" t="str">
        <f t="shared" si="140"/>
        <v/>
      </c>
      <c r="T946" s="181" t="str">
        <f>IFERROR(IF($B$3="NYSEG",(INDEX('BCA Inputs'!$N$14:$N$54,MATCH(I946,'BCA Inputs'!$M$14:$M$54,0))*P946+INDEX('BCA Inputs'!$O$14:$O$54,MATCH(I946,'BCA Inputs'!$M$14:$M$54,0))*O946+INDEX('BCA Inputs'!P:P,MATCH(I946,'BCA Inputs'!M:M,0))*Q946+INDEX('BCA Inputs'!Q:Q,MATCH(I946,'BCA Inputs'!M:M,0))*F946+INDEX('BCA Inputs'!R:R,MATCH(I946,'BCA Inputs'!M:M,0))*G946)+L946+N946,IF($B$3="RG&amp;E",(INDEX('BCA Inputs'!$AX$14:$AX$54,MATCH(I946,'BCA Inputs'!$AW$14:$AW$54,0))*P946+INDEX('BCA Inputs'!$AY$14:$AY$54,MATCH(I946,'BCA Inputs'!$AW$14:$AW$54,0))*O946+INDEX('BCA Inputs'!$AZ$14:$AZ$54,MATCH(I946,'BCA Inputs'!$AW$14:$AW$54,0))*Q946+INDEX('BCA Inputs'!$BA$14:$BA$54,MATCH(I946,'BCA Inputs'!$AW$14:$AW$54,0))*F946+INDEX('BCA Inputs'!$BB$14:$BB$54,MATCH(I946,'BCA Inputs'!$AW$14:$AW$54,0))*G946)+L946+N946,"")),"")</f>
        <v/>
      </c>
      <c r="U946" s="234" t="str">
        <f t="shared" si="141"/>
        <v/>
      </c>
      <c r="V946" s="234" t="str">
        <f t="shared" si="142"/>
        <v/>
      </c>
      <c r="W946" s="234" t="str">
        <f t="shared" si="143"/>
        <v/>
      </c>
      <c r="Y946" s="235" t="str">
        <f t="shared" si="144"/>
        <v/>
      </c>
      <c r="Z946" s="236" t="str">
        <f>IFERROR(IF($B$3="NYSEG",INDEX('BCA Inputs'!$X$14:$X$54,MATCH(I946,'BCA Inputs'!$M$14:$M$54,0))*P946+INDEX('BCA Inputs'!$Y$14:$Y$54,MATCH(I946,'BCA Inputs'!$M$14:$M$54,0))*O946+INDEX('BCA Inputs'!$Z$14:$Z$54,MATCH(I946,'BCA Inputs'!$M$14:$M$54,0))*Q946+INDEX('BCA Inputs'!$AA$14:$AA$54,MATCH(I946,'BCA Inputs'!$M$14:$M$54,0))*F946+INDEX('BCA Inputs'!$AB$14:$AB$54,MATCH(I946,'BCA Inputs'!$M$14:$M$54,0))*G946,IF($B$3="RG&amp;E",INDEX('BCA Inputs'!$BG$14:$BG$54,MATCH(I946,'BCA Inputs'!$AW$14:$AW$54,0))*P946+INDEX('BCA Inputs'!$BH$14:$BH$54,MATCH(I946,'BCA Inputs'!$AW$14:$AW$54,0))*O946+INDEX('BCA Inputs'!$BI$14:$BI$54,MATCH(I946,'BCA Inputs'!$AW$14:$AW$54,0))*Q946+INDEX('BCA Inputs'!$BJ$14:$BJ$54,MATCH(I946,'BCA Inputs'!$AW$14:$AW$54,0))*F946+INDEX('BCA Inputs'!$BK$14:$BK$54,MATCH(I946,'BCA Inputs'!$AW$14:$AW$54,0))*G946,"")),"")</f>
        <v/>
      </c>
      <c r="AA946" s="237" t="str">
        <f t="shared" si="145"/>
        <v/>
      </c>
      <c r="AC946" s="238" t="str">
        <f>IFERROR((K946+R946)+IF($B$3="NYSEG",INDEX('BCA Inputs'!$AI$14:$AI$54,MATCH(I946,'BCA Inputs'!$M$14:$M$54,0))*P946+INDEX('BCA Inputs'!$AJ$14:$AJ$54,MATCH(I946,'BCA Inputs'!$M$14:$M$54,0))*Q946,IF($B$3="RG&amp;E",INDEX('BCA Inputs'!$BR$14:$BR$54,MATCH(I946,'BCA Inputs'!$AW$14:$AW$54,0))*P946+INDEX('BCA Inputs'!$BS$14:$BS$54,MATCH(I946,'BCA Inputs'!$AW$14:$AW$54,0))*Q946,"")),"")</f>
        <v/>
      </c>
      <c r="AD946" s="181" t="str">
        <f>IFERROR(IF($B$3="NYSEG",INDEX('BCA Inputs'!$AD$14:$AD$54,MATCH(I946,'BCA Inputs'!$M$14:$M$54,0))*P946+INDEX('BCA Inputs'!$AE$14:$AE$54,MATCH(I946,'BCA Inputs'!$M$14:$M$54,0))*O946+INDEX('BCA Inputs'!$AF$14:$AF$54,MATCH(I946,'BCA Inputs'!$M$14:$M$54,0))*Q946+INDEX('BCA Inputs'!$AG$14:$AG$54,MATCH(I946,'BCA Inputs'!$M$14:$M$54,0))*F946+INDEX('BCA Inputs'!$AH$14:$AH$54,MATCH(I946,'BCA Inputs'!$M$14:$M$54,0))*G946,IF($B$3="RG&amp;E",INDEX('BCA Inputs'!$BM$14:$BM$54,MATCH(I946,'BCA Inputs'!$AW$14:$AW$54,0))*P946+INDEX('BCA Inputs'!$BN$14:$BN$54,MATCH(I946,'BCA Inputs'!$AW$14:$AW$54,0))*O946+INDEX('BCA Inputs'!$BO$14:$BO$54,MATCH(I946,'BCA Inputs'!$AW$14:$AW$54,0))*Q946+INDEX('BCA Inputs'!$BP$14:$BP$54,MATCH(I946,'BCA Inputs'!$AW$14:$AW$54,0))*F946+INDEX('BCA Inputs'!$BQ$14:$BQ$54,MATCH(I946,'BCA Inputs'!$AW$14:$AW$54,0))*G946,"")),"")</f>
        <v/>
      </c>
      <c r="AE946" s="237" t="str">
        <f t="shared" si="146"/>
        <v/>
      </c>
      <c r="AF946" s="198">
        <f t="shared" si="148"/>
        <v>0</v>
      </c>
      <c r="AG946" s="239">
        <f t="shared" si="149"/>
        <v>0</v>
      </c>
    </row>
    <row r="947" spans="1:33">
      <c r="A947" s="228"/>
      <c r="B947" s="176"/>
      <c r="C947" s="229"/>
      <c r="D947" s="230"/>
      <c r="E947" s="230"/>
      <c r="F947" s="230"/>
      <c r="G947" s="230"/>
      <c r="H947" s="231"/>
      <c r="I947" s="231"/>
      <c r="J947" s="232"/>
      <c r="K947" s="232"/>
      <c r="L947" s="232"/>
      <c r="M947" s="181">
        <f t="shared" si="147"/>
        <v>0</v>
      </c>
      <c r="N947" s="181">
        <f>IF(H947="",0,H947*I947*'Avoided Water Savings Cost'!$C$16)</f>
        <v>0</v>
      </c>
      <c r="O947" s="545">
        <f>IF(C947="",0,IF($B$3="NYSEG",C947/(1-'Avoided Electric Costs 2020'!$W$21),IF($B$3="RG&amp;E",C947/(1-'Avoided Electric Costs 2020'!$X$21),"")))</f>
        <v>0</v>
      </c>
      <c r="P947" s="546">
        <f>IF(D947="",0,IF($B$3="NYSEG",D947/(1-'Avoided Electric Costs 2020'!$W$21),IF($B$3="RG&amp;E",D947/(1-'Avoided Electric Costs 2020'!$X$21),"")))</f>
        <v>0</v>
      </c>
      <c r="Q947" s="546">
        <f>IF(E947="",0,IF($B$3="NYSEG",E947/(1-'Avoided Natural Gas Costs 2020'!$J$34),IF($B$3="RG&amp;E",E947/(1-'Avoided Natural Gas Costs 2020'!$K$34),"")))</f>
        <v>0</v>
      </c>
      <c r="R947" s="233" t="str">
        <f>IFERROR(IF(P947*'BCA Inputs'!$C$1+Q947*'BCA Inputs'!$C$2+F947*'BCA Inputs'!$C$2+G947*'BCA Inputs'!$C$2=0,"",P947*'BCA Inputs'!$C$1+Q947*'BCA Inputs'!$C$2+F947*'BCA Inputs'!$C$2+G947*'BCA Inputs'!$C$2),"")</f>
        <v/>
      </c>
      <c r="S947" s="181" t="str">
        <f t="shared" si="140"/>
        <v/>
      </c>
      <c r="T947" s="181" t="str">
        <f>IFERROR(IF($B$3="NYSEG",(INDEX('BCA Inputs'!$N$14:$N$54,MATCH(I947,'BCA Inputs'!$M$14:$M$54,0))*P947+INDEX('BCA Inputs'!$O$14:$O$54,MATCH(I947,'BCA Inputs'!$M$14:$M$54,0))*O947+INDEX('BCA Inputs'!P:P,MATCH(I947,'BCA Inputs'!M:M,0))*Q947+INDEX('BCA Inputs'!Q:Q,MATCH(I947,'BCA Inputs'!M:M,0))*F947+INDEX('BCA Inputs'!R:R,MATCH(I947,'BCA Inputs'!M:M,0))*G947)+L947+N947,IF($B$3="RG&amp;E",(INDEX('BCA Inputs'!$AX$14:$AX$54,MATCH(I947,'BCA Inputs'!$AW$14:$AW$54,0))*P947+INDEX('BCA Inputs'!$AY$14:$AY$54,MATCH(I947,'BCA Inputs'!$AW$14:$AW$54,0))*O947+INDEX('BCA Inputs'!$AZ$14:$AZ$54,MATCH(I947,'BCA Inputs'!$AW$14:$AW$54,0))*Q947+INDEX('BCA Inputs'!$BA$14:$BA$54,MATCH(I947,'BCA Inputs'!$AW$14:$AW$54,0))*F947+INDEX('BCA Inputs'!$BB$14:$BB$54,MATCH(I947,'BCA Inputs'!$AW$14:$AW$54,0))*G947)+L947+N947,"")),"")</f>
        <v/>
      </c>
      <c r="U947" s="234" t="str">
        <f t="shared" si="141"/>
        <v/>
      </c>
      <c r="V947" s="234" t="str">
        <f t="shared" si="142"/>
        <v/>
      </c>
      <c r="W947" s="234" t="str">
        <f t="shared" si="143"/>
        <v/>
      </c>
      <c r="Y947" s="235" t="str">
        <f t="shared" si="144"/>
        <v/>
      </c>
      <c r="Z947" s="236" t="str">
        <f>IFERROR(IF($B$3="NYSEG",INDEX('BCA Inputs'!$X$14:$X$54,MATCH(I947,'BCA Inputs'!$M$14:$M$54,0))*P947+INDEX('BCA Inputs'!$Y$14:$Y$54,MATCH(I947,'BCA Inputs'!$M$14:$M$54,0))*O947+INDEX('BCA Inputs'!$Z$14:$Z$54,MATCH(I947,'BCA Inputs'!$M$14:$M$54,0))*Q947+INDEX('BCA Inputs'!$AA$14:$AA$54,MATCH(I947,'BCA Inputs'!$M$14:$M$54,0))*F947+INDEX('BCA Inputs'!$AB$14:$AB$54,MATCH(I947,'BCA Inputs'!$M$14:$M$54,0))*G947,IF($B$3="RG&amp;E",INDEX('BCA Inputs'!$BG$14:$BG$54,MATCH(I947,'BCA Inputs'!$AW$14:$AW$54,0))*P947+INDEX('BCA Inputs'!$BH$14:$BH$54,MATCH(I947,'BCA Inputs'!$AW$14:$AW$54,0))*O947+INDEX('BCA Inputs'!$BI$14:$BI$54,MATCH(I947,'BCA Inputs'!$AW$14:$AW$54,0))*Q947+INDEX('BCA Inputs'!$BJ$14:$BJ$54,MATCH(I947,'BCA Inputs'!$AW$14:$AW$54,0))*F947+INDEX('BCA Inputs'!$BK$14:$BK$54,MATCH(I947,'BCA Inputs'!$AW$14:$AW$54,0))*G947,"")),"")</f>
        <v/>
      </c>
      <c r="AA947" s="237" t="str">
        <f t="shared" si="145"/>
        <v/>
      </c>
      <c r="AC947" s="238" t="str">
        <f>IFERROR((K947+R947)+IF($B$3="NYSEG",INDEX('BCA Inputs'!$AI$14:$AI$54,MATCH(I947,'BCA Inputs'!$M$14:$M$54,0))*P947+INDEX('BCA Inputs'!$AJ$14:$AJ$54,MATCH(I947,'BCA Inputs'!$M$14:$M$54,0))*Q947,IF($B$3="RG&amp;E",INDEX('BCA Inputs'!$BR$14:$BR$54,MATCH(I947,'BCA Inputs'!$AW$14:$AW$54,0))*P947+INDEX('BCA Inputs'!$BS$14:$BS$54,MATCH(I947,'BCA Inputs'!$AW$14:$AW$54,0))*Q947,"")),"")</f>
        <v/>
      </c>
      <c r="AD947" s="181" t="str">
        <f>IFERROR(IF($B$3="NYSEG",INDEX('BCA Inputs'!$AD$14:$AD$54,MATCH(I947,'BCA Inputs'!$M$14:$M$54,0))*P947+INDEX('BCA Inputs'!$AE$14:$AE$54,MATCH(I947,'BCA Inputs'!$M$14:$M$54,0))*O947+INDEX('BCA Inputs'!$AF$14:$AF$54,MATCH(I947,'BCA Inputs'!$M$14:$M$54,0))*Q947+INDEX('BCA Inputs'!$AG$14:$AG$54,MATCH(I947,'BCA Inputs'!$M$14:$M$54,0))*F947+INDEX('BCA Inputs'!$AH$14:$AH$54,MATCH(I947,'BCA Inputs'!$M$14:$M$54,0))*G947,IF($B$3="RG&amp;E",INDEX('BCA Inputs'!$BM$14:$BM$54,MATCH(I947,'BCA Inputs'!$AW$14:$AW$54,0))*P947+INDEX('BCA Inputs'!$BN$14:$BN$54,MATCH(I947,'BCA Inputs'!$AW$14:$AW$54,0))*O947+INDEX('BCA Inputs'!$BO$14:$BO$54,MATCH(I947,'BCA Inputs'!$AW$14:$AW$54,0))*Q947+INDEX('BCA Inputs'!$BP$14:$BP$54,MATCH(I947,'BCA Inputs'!$AW$14:$AW$54,0))*F947+INDEX('BCA Inputs'!$BQ$14:$BQ$54,MATCH(I947,'BCA Inputs'!$AW$14:$AW$54,0))*G947,"")),"")</f>
        <v/>
      </c>
      <c r="AE947" s="237" t="str">
        <f t="shared" si="146"/>
        <v/>
      </c>
      <c r="AF947" s="198">
        <f t="shared" si="148"/>
        <v>0</v>
      </c>
      <c r="AG947" s="239">
        <f t="shared" si="149"/>
        <v>0</v>
      </c>
    </row>
    <row r="948" spans="1:33">
      <c r="A948" s="228"/>
      <c r="B948" s="176"/>
      <c r="C948" s="229"/>
      <c r="D948" s="230"/>
      <c r="E948" s="230"/>
      <c r="F948" s="230"/>
      <c r="G948" s="230"/>
      <c r="H948" s="231"/>
      <c r="I948" s="231"/>
      <c r="J948" s="232"/>
      <c r="K948" s="232"/>
      <c r="L948" s="232"/>
      <c r="M948" s="181">
        <f t="shared" si="147"/>
        <v>0</v>
      </c>
      <c r="N948" s="181">
        <f>IF(H948="",0,H948*I948*'Avoided Water Savings Cost'!$C$16)</f>
        <v>0</v>
      </c>
      <c r="O948" s="545">
        <f>IF(C948="",0,IF($B$3="NYSEG",C948/(1-'Avoided Electric Costs 2020'!$W$21),IF($B$3="RG&amp;E",C948/(1-'Avoided Electric Costs 2020'!$X$21),"")))</f>
        <v>0</v>
      </c>
      <c r="P948" s="546">
        <f>IF(D948="",0,IF($B$3="NYSEG",D948/(1-'Avoided Electric Costs 2020'!$W$21),IF($B$3="RG&amp;E",D948/(1-'Avoided Electric Costs 2020'!$X$21),"")))</f>
        <v>0</v>
      </c>
      <c r="Q948" s="546">
        <f>IF(E948="",0,IF($B$3="NYSEG",E948/(1-'Avoided Natural Gas Costs 2020'!$J$34),IF($B$3="RG&amp;E",E948/(1-'Avoided Natural Gas Costs 2020'!$K$34),"")))</f>
        <v>0</v>
      </c>
      <c r="R948" s="233" t="str">
        <f>IFERROR(IF(P948*'BCA Inputs'!$C$1+Q948*'BCA Inputs'!$C$2+F948*'BCA Inputs'!$C$2+G948*'BCA Inputs'!$C$2=0,"",P948*'BCA Inputs'!$C$1+Q948*'BCA Inputs'!$C$2+F948*'BCA Inputs'!$C$2+G948*'BCA Inputs'!$C$2),"")</f>
        <v/>
      </c>
      <c r="S948" s="181" t="str">
        <f t="shared" si="140"/>
        <v/>
      </c>
      <c r="T948" s="181" t="str">
        <f>IFERROR(IF($B$3="NYSEG",(INDEX('BCA Inputs'!$N$14:$N$54,MATCH(I948,'BCA Inputs'!$M$14:$M$54,0))*P948+INDEX('BCA Inputs'!$O$14:$O$54,MATCH(I948,'BCA Inputs'!$M$14:$M$54,0))*O948+INDEX('BCA Inputs'!P:P,MATCH(I948,'BCA Inputs'!M:M,0))*Q948+INDEX('BCA Inputs'!Q:Q,MATCH(I948,'BCA Inputs'!M:M,0))*F948+INDEX('BCA Inputs'!R:R,MATCH(I948,'BCA Inputs'!M:M,0))*G948)+L948+N948,IF($B$3="RG&amp;E",(INDEX('BCA Inputs'!$AX$14:$AX$54,MATCH(I948,'BCA Inputs'!$AW$14:$AW$54,0))*P948+INDEX('BCA Inputs'!$AY$14:$AY$54,MATCH(I948,'BCA Inputs'!$AW$14:$AW$54,0))*O948+INDEX('BCA Inputs'!$AZ$14:$AZ$54,MATCH(I948,'BCA Inputs'!$AW$14:$AW$54,0))*Q948+INDEX('BCA Inputs'!$BA$14:$BA$54,MATCH(I948,'BCA Inputs'!$AW$14:$AW$54,0))*F948+INDEX('BCA Inputs'!$BB$14:$BB$54,MATCH(I948,'BCA Inputs'!$AW$14:$AW$54,0))*G948)+L948+N948,"")),"")</f>
        <v/>
      </c>
      <c r="U948" s="234" t="str">
        <f t="shared" si="141"/>
        <v/>
      </c>
      <c r="V948" s="234" t="str">
        <f t="shared" si="142"/>
        <v/>
      </c>
      <c r="W948" s="234" t="str">
        <f t="shared" si="143"/>
        <v/>
      </c>
      <c r="Y948" s="235" t="str">
        <f t="shared" si="144"/>
        <v/>
      </c>
      <c r="Z948" s="236" t="str">
        <f>IFERROR(IF($B$3="NYSEG",INDEX('BCA Inputs'!$X$14:$X$54,MATCH(I948,'BCA Inputs'!$M$14:$M$54,0))*P948+INDEX('BCA Inputs'!$Y$14:$Y$54,MATCH(I948,'BCA Inputs'!$M$14:$M$54,0))*O948+INDEX('BCA Inputs'!$Z$14:$Z$54,MATCH(I948,'BCA Inputs'!$M$14:$M$54,0))*Q948+INDEX('BCA Inputs'!$AA$14:$AA$54,MATCH(I948,'BCA Inputs'!$M$14:$M$54,0))*F948+INDEX('BCA Inputs'!$AB$14:$AB$54,MATCH(I948,'BCA Inputs'!$M$14:$M$54,0))*G948,IF($B$3="RG&amp;E",INDEX('BCA Inputs'!$BG$14:$BG$54,MATCH(I948,'BCA Inputs'!$AW$14:$AW$54,0))*P948+INDEX('BCA Inputs'!$BH$14:$BH$54,MATCH(I948,'BCA Inputs'!$AW$14:$AW$54,0))*O948+INDEX('BCA Inputs'!$BI$14:$BI$54,MATCH(I948,'BCA Inputs'!$AW$14:$AW$54,0))*Q948+INDEX('BCA Inputs'!$BJ$14:$BJ$54,MATCH(I948,'BCA Inputs'!$AW$14:$AW$54,0))*F948+INDEX('BCA Inputs'!$BK$14:$BK$54,MATCH(I948,'BCA Inputs'!$AW$14:$AW$54,0))*G948,"")),"")</f>
        <v/>
      </c>
      <c r="AA948" s="237" t="str">
        <f t="shared" si="145"/>
        <v/>
      </c>
      <c r="AC948" s="238" t="str">
        <f>IFERROR((K948+R948)+IF($B$3="NYSEG",INDEX('BCA Inputs'!$AI$14:$AI$54,MATCH(I948,'BCA Inputs'!$M$14:$M$54,0))*P948+INDEX('BCA Inputs'!$AJ$14:$AJ$54,MATCH(I948,'BCA Inputs'!$M$14:$M$54,0))*Q948,IF($B$3="RG&amp;E",INDEX('BCA Inputs'!$BR$14:$BR$54,MATCH(I948,'BCA Inputs'!$AW$14:$AW$54,0))*P948+INDEX('BCA Inputs'!$BS$14:$BS$54,MATCH(I948,'BCA Inputs'!$AW$14:$AW$54,0))*Q948,"")),"")</f>
        <v/>
      </c>
      <c r="AD948" s="181" t="str">
        <f>IFERROR(IF($B$3="NYSEG",INDEX('BCA Inputs'!$AD$14:$AD$54,MATCH(I948,'BCA Inputs'!$M$14:$M$54,0))*P948+INDEX('BCA Inputs'!$AE$14:$AE$54,MATCH(I948,'BCA Inputs'!$M$14:$M$54,0))*O948+INDEX('BCA Inputs'!$AF$14:$AF$54,MATCH(I948,'BCA Inputs'!$M$14:$M$54,0))*Q948+INDEX('BCA Inputs'!$AG$14:$AG$54,MATCH(I948,'BCA Inputs'!$M$14:$M$54,0))*F948+INDEX('BCA Inputs'!$AH$14:$AH$54,MATCH(I948,'BCA Inputs'!$M$14:$M$54,0))*G948,IF($B$3="RG&amp;E",INDEX('BCA Inputs'!$BM$14:$BM$54,MATCH(I948,'BCA Inputs'!$AW$14:$AW$54,0))*P948+INDEX('BCA Inputs'!$BN$14:$BN$54,MATCH(I948,'BCA Inputs'!$AW$14:$AW$54,0))*O948+INDEX('BCA Inputs'!$BO$14:$BO$54,MATCH(I948,'BCA Inputs'!$AW$14:$AW$54,0))*Q948+INDEX('BCA Inputs'!$BP$14:$BP$54,MATCH(I948,'BCA Inputs'!$AW$14:$AW$54,0))*F948+INDEX('BCA Inputs'!$BQ$14:$BQ$54,MATCH(I948,'BCA Inputs'!$AW$14:$AW$54,0))*G948,"")),"")</f>
        <v/>
      </c>
      <c r="AE948" s="237" t="str">
        <f t="shared" si="146"/>
        <v/>
      </c>
      <c r="AF948" s="198">
        <f t="shared" si="148"/>
        <v>0</v>
      </c>
      <c r="AG948" s="239">
        <f t="shared" si="149"/>
        <v>0</v>
      </c>
    </row>
    <row r="949" spans="1:33">
      <c r="A949" s="228"/>
      <c r="B949" s="176"/>
      <c r="C949" s="229"/>
      <c r="D949" s="230"/>
      <c r="E949" s="230"/>
      <c r="F949" s="230"/>
      <c r="G949" s="230"/>
      <c r="H949" s="231"/>
      <c r="I949" s="231"/>
      <c r="J949" s="232"/>
      <c r="K949" s="232"/>
      <c r="L949" s="232"/>
      <c r="M949" s="181">
        <f t="shared" si="147"/>
        <v>0</v>
      </c>
      <c r="N949" s="181">
        <f>IF(H949="",0,H949*I949*'Avoided Water Savings Cost'!$C$16)</f>
        <v>0</v>
      </c>
      <c r="O949" s="545">
        <f>IF(C949="",0,IF($B$3="NYSEG",C949/(1-'Avoided Electric Costs 2020'!$W$21),IF($B$3="RG&amp;E",C949/(1-'Avoided Electric Costs 2020'!$X$21),"")))</f>
        <v>0</v>
      </c>
      <c r="P949" s="546">
        <f>IF(D949="",0,IF($B$3="NYSEG",D949/(1-'Avoided Electric Costs 2020'!$W$21),IF($B$3="RG&amp;E",D949/(1-'Avoided Electric Costs 2020'!$X$21),"")))</f>
        <v>0</v>
      </c>
      <c r="Q949" s="546">
        <f>IF(E949="",0,IF($B$3="NYSEG",E949/(1-'Avoided Natural Gas Costs 2020'!$J$34),IF($B$3="RG&amp;E",E949/(1-'Avoided Natural Gas Costs 2020'!$K$34),"")))</f>
        <v>0</v>
      </c>
      <c r="R949" s="233" t="str">
        <f>IFERROR(IF(P949*'BCA Inputs'!$C$1+Q949*'BCA Inputs'!$C$2+F949*'BCA Inputs'!$C$2+G949*'BCA Inputs'!$C$2=0,"",P949*'BCA Inputs'!$C$1+Q949*'BCA Inputs'!$C$2+F949*'BCA Inputs'!$C$2+G949*'BCA Inputs'!$C$2),"")</f>
        <v/>
      </c>
      <c r="S949" s="181" t="str">
        <f t="shared" si="140"/>
        <v/>
      </c>
      <c r="T949" s="181" t="str">
        <f>IFERROR(IF($B$3="NYSEG",(INDEX('BCA Inputs'!$N$14:$N$54,MATCH(I949,'BCA Inputs'!$M$14:$M$54,0))*P949+INDEX('BCA Inputs'!$O$14:$O$54,MATCH(I949,'BCA Inputs'!$M$14:$M$54,0))*O949+INDEX('BCA Inputs'!P:P,MATCH(I949,'BCA Inputs'!M:M,0))*Q949+INDEX('BCA Inputs'!Q:Q,MATCH(I949,'BCA Inputs'!M:M,0))*F949+INDEX('BCA Inputs'!R:R,MATCH(I949,'BCA Inputs'!M:M,0))*G949)+L949+N949,IF($B$3="RG&amp;E",(INDEX('BCA Inputs'!$AX$14:$AX$54,MATCH(I949,'BCA Inputs'!$AW$14:$AW$54,0))*P949+INDEX('BCA Inputs'!$AY$14:$AY$54,MATCH(I949,'BCA Inputs'!$AW$14:$AW$54,0))*O949+INDEX('BCA Inputs'!$AZ$14:$AZ$54,MATCH(I949,'BCA Inputs'!$AW$14:$AW$54,0))*Q949+INDEX('BCA Inputs'!$BA$14:$BA$54,MATCH(I949,'BCA Inputs'!$AW$14:$AW$54,0))*F949+INDEX('BCA Inputs'!$BB$14:$BB$54,MATCH(I949,'BCA Inputs'!$AW$14:$AW$54,0))*G949)+L949+N949,"")),"")</f>
        <v/>
      </c>
      <c r="U949" s="234" t="str">
        <f t="shared" si="141"/>
        <v/>
      </c>
      <c r="V949" s="234" t="str">
        <f t="shared" si="142"/>
        <v/>
      </c>
      <c r="W949" s="234" t="str">
        <f t="shared" si="143"/>
        <v/>
      </c>
      <c r="Y949" s="235" t="str">
        <f t="shared" si="144"/>
        <v/>
      </c>
      <c r="Z949" s="236" t="str">
        <f>IFERROR(IF($B$3="NYSEG",INDEX('BCA Inputs'!$X$14:$X$54,MATCH(I949,'BCA Inputs'!$M$14:$M$54,0))*P949+INDEX('BCA Inputs'!$Y$14:$Y$54,MATCH(I949,'BCA Inputs'!$M$14:$M$54,0))*O949+INDEX('BCA Inputs'!$Z$14:$Z$54,MATCH(I949,'BCA Inputs'!$M$14:$M$54,0))*Q949+INDEX('BCA Inputs'!$AA$14:$AA$54,MATCH(I949,'BCA Inputs'!$M$14:$M$54,0))*F949+INDEX('BCA Inputs'!$AB$14:$AB$54,MATCH(I949,'BCA Inputs'!$M$14:$M$54,0))*G949,IF($B$3="RG&amp;E",INDEX('BCA Inputs'!$BG$14:$BG$54,MATCH(I949,'BCA Inputs'!$AW$14:$AW$54,0))*P949+INDEX('BCA Inputs'!$BH$14:$BH$54,MATCH(I949,'BCA Inputs'!$AW$14:$AW$54,0))*O949+INDEX('BCA Inputs'!$BI$14:$BI$54,MATCH(I949,'BCA Inputs'!$AW$14:$AW$54,0))*Q949+INDEX('BCA Inputs'!$BJ$14:$BJ$54,MATCH(I949,'BCA Inputs'!$AW$14:$AW$54,0))*F949+INDEX('BCA Inputs'!$BK$14:$BK$54,MATCH(I949,'BCA Inputs'!$AW$14:$AW$54,0))*G949,"")),"")</f>
        <v/>
      </c>
      <c r="AA949" s="237" t="str">
        <f t="shared" si="145"/>
        <v/>
      </c>
      <c r="AC949" s="238" t="str">
        <f>IFERROR((K949+R949)+IF($B$3="NYSEG",INDEX('BCA Inputs'!$AI$14:$AI$54,MATCH(I949,'BCA Inputs'!$M$14:$M$54,0))*P949+INDEX('BCA Inputs'!$AJ$14:$AJ$54,MATCH(I949,'BCA Inputs'!$M$14:$M$54,0))*Q949,IF($B$3="RG&amp;E",INDEX('BCA Inputs'!$BR$14:$BR$54,MATCH(I949,'BCA Inputs'!$AW$14:$AW$54,0))*P949+INDEX('BCA Inputs'!$BS$14:$BS$54,MATCH(I949,'BCA Inputs'!$AW$14:$AW$54,0))*Q949,"")),"")</f>
        <v/>
      </c>
      <c r="AD949" s="181" t="str">
        <f>IFERROR(IF($B$3="NYSEG",INDEX('BCA Inputs'!$AD$14:$AD$54,MATCH(I949,'BCA Inputs'!$M$14:$M$54,0))*P949+INDEX('BCA Inputs'!$AE$14:$AE$54,MATCH(I949,'BCA Inputs'!$M$14:$M$54,0))*O949+INDEX('BCA Inputs'!$AF$14:$AF$54,MATCH(I949,'BCA Inputs'!$M$14:$M$54,0))*Q949+INDEX('BCA Inputs'!$AG$14:$AG$54,MATCH(I949,'BCA Inputs'!$M$14:$M$54,0))*F949+INDEX('BCA Inputs'!$AH$14:$AH$54,MATCH(I949,'BCA Inputs'!$M$14:$M$54,0))*G949,IF($B$3="RG&amp;E",INDEX('BCA Inputs'!$BM$14:$BM$54,MATCH(I949,'BCA Inputs'!$AW$14:$AW$54,0))*P949+INDEX('BCA Inputs'!$BN$14:$BN$54,MATCH(I949,'BCA Inputs'!$AW$14:$AW$54,0))*O949+INDEX('BCA Inputs'!$BO$14:$BO$54,MATCH(I949,'BCA Inputs'!$AW$14:$AW$54,0))*Q949+INDEX('BCA Inputs'!$BP$14:$BP$54,MATCH(I949,'BCA Inputs'!$AW$14:$AW$54,0))*F949+INDEX('BCA Inputs'!$BQ$14:$BQ$54,MATCH(I949,'BCA Inputs'!$AW$14:$AW$54,0))*G949,"")),"")</f>
        <v/>
      </c>
      <c r="AE949" s="237" t="str">
        <f t="shared" si="146"/>
        <v/>
      </c>
      <c r="AF949" s="198">
        <f t="shared" si="148"/>
        <v>0</v>
      </c>
      <c r="AG949" s="239">
        <f t="shared" si="149"/>
        <v>0</v>
      </c>
    </row>
    <row r="950" spans="1:33">
      <c r="A950" s="228"/>
      <c r="B950" s="176"/>
      <c r="C950" s="229"/>
      <c r="D950" s="230"/>
      <c r="E950" s="230"/>
      <c r="F950" s="230"/>
      <c r="G950" s="230"/>
      <c r="H950" s="231"/>
      <c r="I950" s="231"/>
      <c r="J950" s="232"/>
      <c r="K950" s="232"/>
      <c r="L950" s="232"/>
      <c r="M950" s="181">
        <f t="shared" si="147"/>
        <v>0</v>
      </c>
      <c r="N950" s="181">
        <f>IF(H950="",0,H950*I950*'Avoided Water Savings Cost'!$C$16)</f>
        <v>0</v>
      </c>
      <c r="O950" s="545">
        <f>IF(C950="",0,IF($B$3="NYSEG",C950/(1-'Avoided Electric Costs 2020'!$W$21),IF($B$3="RG&amp;E",C950/(1-'Avoided Electric Costs 2020'!$X$21),"")))</f>
        <v>0</v>
      </c>
      <c r="P950" s="546">
        <f>IF(D950="",0,IF($B$3="NYSEG",D950/(1-'Avoided Electric Costs 2020'!$W$21),IF($B$3="RG&amp;E",D950/(1-'Avoided Electric Costs 2020'!$X$21),"")))</f>
        <v>0</v>
      </c>
      <c r="Q950" s="546">
        <f>IF(E950="",0,IF($B$3="NYSEG",E950/(1-'Avoided Natural Gas Costs 2020'!$J$34),IF($B$3="RG&amp;E",E950/(1-'Avoided Natural Gas Costs 2020'!$K$34),"")))</f>
        <v>0</v>
      </c>
      <c r="R950" s="233" t="str">
        <f>IFERROR(IF(P950*'BCA Inputs'!$C$1+Q950*'BCA Inputs'!$C$2+F950*'BCA Inputs'!$C$2+G950*'BCA Inputs'!$C$2=0,"",P950*'BCA Inputs'!$C$1+Q950*'BCA Inputs'!$C$2+F950*'BCA Inputs'!$C$2+G950*'BCA Inputs'!$C$2),"")</f>
        <v/>
      </c>
      <c r="S950" s="181" t="str">
        <f t="shared" si="140"/>
        <v/>
      </c>
      <c r="T950" s="181" t="str">
        <f>IFERROR(IF($B$3="NYSEG",(INDEX('BCA Inputs'!$N$14:$N$54,MATCH(I950,'BCA Inputs'!$M$14:$M$54,0))*P950+INDEX('BCA Inputs'!$O$14:$O$54,MATCH(I950,'BCA Inputs'!$M$14:$M$54,0))*O950+INDEX('BCA Inputs'!P:P,MATCH(I950,'BCA Inputs'!M:M,0))*Q950+INDEX('BCA Inputs'!Q:Q,MATCH(I950,'BCA Inputs'!M:M,0))*F950+INDEX('BCA Inputs'!R:R,MATCH(I950,'BCA Inputs'!M:M,0))*G950)+L950+N950,IF($B$3="RG&amp;E",(INDEX('BCA Inputs'!$AX$14:$AX$54,MATCH(I950,'BCA Inputs'!$AW$14:$AW$54,0))*P950+INDEX('BCA Inputs'!$AY$14:$AY$54,MATCH(I950,'BCA Inputs'!$AW$14:$AW$54,0))*O950+INDEX('BCA Inputs'!$AZ$14:$AZ$54,MATCH(I950,'BCA Inputs'!$AW$14:$AW$54,0))*Q950+INDEX('BCA Inputs'!$BA$14:$BA$54,MATCH(I950,'BCA Inputs'!$AW$14:$AW$54,0))*F950+INDEX('BCA Inputs'!$BB$14:$BB$54,MATCH(I950,'BCA Inputs'!$AW$14:$AW$54,0))*G950)+L950+N950,"")),"")</f>
        <v/>
      </c>
      <c r="U950" s="234" t="str">
        <f t="shared" si="141"/>
        <v/>
      </c>
      <c r="V950" s="234" t="str">
        <f t="shared" si="142"/>
        <v/>
      </c>
      <c r="W950" s="234" t="str">
        <f t="shared" si="143"/>
        <v/>
      </c>
      <c r="Y950" s="235" t="str">
        <f t="shared" si="144"/>
        <v/>
      </c>
      <c r="Z950" s="236" t="str">
        <f>IFERROR(IF($B$3="NYSEG",INDEX('BCA Inputs'!$X$14:$X$54,MATCH(I950,'BCA Inputs'!$M$14:$M$54,0))*P950+INDEX('BCA Inputs'!$Y$14:$Y$54,MATCH(I950,'BCA Inputs'!$M$14:$M$54,0))*O950+INDEX('BCA Inputs'!$Z$14:$Z$54,MATCH(I950,'BCA Inputs'!$M$14:$M$54,0))*Q950+INDEX('BCA Inputs'!$AA$14:$AA$54,MATCH(I950,'BCA Inputs'!$M$14:$M$54,0))*F950+INDEX('BCA Inputs'!$AB$14:$AB$54,MATCH(I950,'BCA Inputs'!$M$14:$M$54,0))*G950,IF($B$3="RG&amp;E",INDEX('BCA Inputs'!$BG$14:$BG$54,MATCH(I950,'BCA Inputs'!$AW$14:$AW$54,0))*P950+INDEX('BCA Inputs'!$BH$14:$BH$54,MATCH(I950,'BCA Inputs'!$AW$14:$AW$54,0))*O950+INDEX('BCA Inputs'!$BI$14:$BI$54,MATCH(I950,'BCA Inputs'!$AW$14:$AW$54,0))*Q950+INDEX('BCA Inputs'!$BJ$14:$BJ$54,MATCH(I950,'BCA Inputs'!$AW$14:$AW$54,0))*F950+INDEX('BCA Inputs'!$BK$14:$BK$54,MATCH(I950,'BCA Inputs'!$AW$14:$AW$54,0))*G950,"")),"")</f>
        <v/>
      </c>
      <c r="AA950" s="237" t="str">
        <f t="shared" si="145"/>
        <v/>
      </c>
      <c r="AC950" s="238" t="str">
        <f>IFERROR((K950+R950)+IF($B$3="NYSEG",INDEX('BCA Inputs'!$AI$14:$AI$54,MATCH(I950,'BCA Inputs'!$M$14:$M$54,0))*P950+INDEX('BCA Inputs'!$AJ$14:$AJ$54,MATCH(I950,'BCA Inputs'!$M$14:$M$54,0))*Q950,IF($B$3="RG&amp;E",INDEX('BCA Inputs'!$BR$14:$BR$54,MATCH(I950,'BCA Inputs'!$AW$14:$AW$54,0))*P950+INDEX('BCA Inputs'!$BS$14:$BS$54,MATCH(I950,'BCA Inputs'!$AW$14:$AW$54,0))*Q950,"")),"")</f>
        <v/>
      </c>
      <c r="AD950" s="181" t="str">
        <f>IFERROR(IF($B$3="NYSEG",INDEX('BCA Inputs'!$AD$14:$AD$54,MATCH(I950,'BCA Inputs'!$M$14:$M$54,0))*P950+INDEX('BCA Inputs'!$AE$14:$AE$54,MATCH(I950,'BCA Inputs'!$M$14:$M$54,0))*O950+INDEX('BCA Inputs'!$AF$14:$AF$54,MATCH(I950,'BCA Inputs'!$M$14:$M$54,0))*Q950+INDEX('BCA Inputs'!$AG$14:$AG$54,MATCH(I950,'BCA Inputs'!$M$14:$M$54,0))*F950+INDEX('BCA Inputs'!$AH$14:$AH$54,MATCH(I950,'BCA Inputs'!$M$14:$M$54,0))*G950,IF($B$3="RG&amp;E",INDEX('BCA Inputs'!$BM$14:$BM$54,MATCH(I950,'BCA Inputs'!$AW$14:$AW$54,0))*P950+INDEX('BCA Inputs'!$BN$14:$BN$54,MATCH(I950,'BCA Inputs'!$AW$14:$AW$54,0))*O950+INDEX('BCA Inputs'!$BO$14:$BO$54,MATCH(I950,'BCA Inputs'!$AW$14:$AW$54,0))*Q950+INDEX('BCA Inputs'!$BP$14:$BP$54,MATCH(I950,'BCA Inputs'!$AW$14:$AW$54,0))*F950+INDEX('BCA Inputs'!$BQ$14:$BQ$54,MATCH(I950,'BCA Inputs'!$AW$14:$AW$54,0))*G950,"")),"")</f>
        <v/>
      </c>
      <c r="AE950" s="237" t="str">
        <f t="shared" si="146"/>
        <v/>
      </c>
      <c r="AF950" s="198">
        <f t="shared" si="148"/>
        <v>0</v>
      </c>
      <c r="AG950" s="239">
        <f t="shared" si="149"/>
        <v>0</v>
      </c>
    </row>
    <row r="951" spans="1:33">
      <c r="A951" s="228"/>
      <c r="B951" s="176"/>
      <c r="C951" s="229"/>
      <c r="D951" s="230"/>
      <c r="E951" s="230"/>
      <c r="F951" s="230"/>
      <c r="G951" s="230"/>
      <c r="H951" s="231"/>
      <c r="I951" s="231"/>
      <c r="J951" s="232"/>
      <c r="K951" s="232"/>
      <c r="L951" s="232"/>
      <c r="M951" s="181">
        <f t="shared" si="147"/>
        <v>0</v>
      </c>
      <c r="N951" s="181">
        <f>IF(H951="",0,H951*I951*'Avoided Water Savings Cost'!$C$16)</f>
        <v>0</v>
      </c>
      <c r="O951" s="545">
        <f>IF(C951="",0,IF($B$3="NYSEG",C951/(1-'Avoided Electric Costs 2020'!$W$21),IF($B$3="RG&amp;E",C951/(1-'Avoided Electric Costs 2020'!$X$21),"")))</f>
        <v>0</v>
      </c>
      <c r="P951" s="546">
        <f>IF(D951="",0,IF($B$3="NYSEG",D951/(1-'Avoided Electric Costs 2020'!$W$21),IF($B$3="RG&amp;E",D951/(1-'Avoided Electric Costs 2020'!$X$21),"")))</f>
        <v>0</v>
      </c>
      <c r="Q951" s="546">
        <f>IF(E951="",0,IF($B$3="NYSEG",E951/(1-'Avoided Natural Gas Costs 2020'!$J$34),IF($B$3="RG&amp;E",E951/(1-'Avoided Natural Gas Costs 2020'!$K$34),"")))</f>
        <v>0</v>
      </c>
      <c r="R951" s="233" t="str">
        <f>IFERROR(IF(P951*'BCA Inputs'!$C$1+Q951*'BCA Inputs'!$C$2+F951*'BCA Inputs'!$C$2+G951*'BCA Inputs'!$C$2=0,"",P951*'BCA Inputs'!$C$1+Q951*'BCA Inputs'!$C$2+F951*'BCA Inputs'!$C$2+G951*'BCA Inputs'!$C$2),"")</f>
        <v/>
      </c>
      <c r="S951" s="181" t="str">
        <f t="shared" si="140"/>
        <v/>
      </c>
      <c r="T951" s="181" t="str">
        <f>IFERROR(IF($B$3="NYSEG",(INDEX('BCA Inputs'!$N$14:$N$54,MATCH(I951,'BCA Inputs'!$M$14:$M$54,0))*P951+INDEX('BCA Inputs'!$O$14:$O$54,MATCH(I951,'BCA Inputs'!$M$14:$M$54,0))*O951+INDEX('BCA Inputs'!P:P,MATCH(I951,'BCA Inputs'!M:M,0))*Q951+INDEX('BCA Inputs'!Q:Q,MATCH(I951,'BCA Inputs'!M:M,0))*F951+INDEX('BCA Inputs'!R:R,MATCH(I951,'BCA Inputs'!M:M,0))*G951)+L951+N951,IF($B$3="RG&amp;E",(INDEX('BCA Inputs'!$AX$14:$AX$54,MATCH(I951,'BCA Inputs'!$AW$14:$AW$54,0))*P951+INDEX('BCA Inputs'!$AY$14:$AY$54,MATCH(I951,'BCA Inputs'!$AW$14:$AW$54,0))*O951+INDEX('BCA Inputs'!$AZ$14:$AZ$54,MATCH(I951,'BCA Inputs'!$AW$14:$AW$54,0))*Q951+INDEX('BCA Inputs'!$BA$14:$BA$54,MATCH(I951,'BCA Inputs'!$AW$14:$AW$54,0))*F951+INDEX('BCA Inputs'!$BB$14:$BB$54,MATCH(I951,'BCA Inputs'!$AW$14:$AW$54,0))*G951)+L951+N951,"")),"")</f>
        <v/>
      </c>
      <c r="U951" s="234" t="str">
        <f t="shared" si="141"/>
        <v/>
      </c>
      <c r="V951" s="234" t="str">
        <f t="shared" si="142"/>
        <v/>
      </c>
      <c r="W951" s="234" t="str">
        <f t="shared" si="143"/>
        <v/>
      </c>
      <c r="Y951" s="235" t="str">
        <f t="shared" si="144"/>
        <v/>
      </c>
      <c r="Z951" s="236" t="str">
        <f>IFERROR(IF($B$3="NYSEG",INDEX('BCA Inputs'!$X$14:$X$54,MATCH(I951,'BCA Inputs'!$M$14:$M$54,0))*P951+INDEX('BCA Inputs'!$Y$14:$Y$54,MATCH(I951,'BCA Inputs'!$M$14:$M$54,0))*O951+INDEX('BCA Inputs'!$Z$14:$Z$54,MATCH(I951,'BCA Inputs'!$M$14:$M$54,0))*Q951+INDEX('BCA Inputs'!$AA$14:$AA$54,MATCH(I951,'BCA Inputs'!$M$14:$M$54,0))*F951+INDEX('BCA Inputs'!$AB$14:$AB$54,MATCH(I951,'BCA Inputs'!$M$14:$M$54,0))*G951,IF($B$3="RG&amp;E",INDEX('BCA Inputs'!$BG$14:$BG$54,MATCH(I951,'BCA Inputs'!$AW$14:$AW$54,0))*P951+INDEX('BCA Inputs'!$BH$14:$BH$54,MATCH(I951,'BCA Inputs'!$AW$14:$AW$54,0))*O951+INDEX('BCA Inputs'!$BI$14:$BI$54,MATCH(I951,'BCA Inputs'!$AW$14:$AW$54,0))*Q951+INDEX('BCA Inputs'!$BJ$14:$BJ$54,MATCH(I951,'BCA Inputs'!$AW$14:$AW$54,0))*F951+INDEX('BCA Inputs'!$BK$14:$BK$54,MATCH(I951,'BCA Inputs'!$AW$14:$AW$54,0))*G951,"")),"")</f>
        <v/>
      </c>
      <c r="AA951" s="237" t="str">
        <f t="shared" si="145"/>
        <v/>
      </c>
      <c r="AC951" s="238" t="str">
        <f>IFERROR((K951+R951)+IF($B$3="NYSEG",INDEX('BCA Inputs'!$AI$14:$AI$54,MATCH(I951,'BCA Inputs'!$M$14:$M$54,0))*P951+INDEX('BCA Inputs'!$AJ$14:$AJ$54,MATCH(I951,'BCA Inputs'!$M$14:$M$54,0))*Q951,IF($B$3="RG&amp;E",INDEX('BCA Inputs'!$BR$14:$BR$54,MATCH(I951,'BCA Inputs'!$AW$14:$AW$54,0))*P951+INDEX('BCA Inputs'!$BS$14:$BS$54,MATCH(I951,'BCA Inputs'!$AW$14:$AW$54,0))*Q951,"")),"")</f>
        <v/>
      </c>
      <c r="AD951" s="181" t="str">
        <f>IFERROR(IF($B$3="NYSEG",INDEX('BCA Inputs'!$AD$14:$AD$54,MATCH(I951,'BCA Inputs'!$M$14:$M$54,0))*P951+INDEX('BCA Inputs'!$AE$14:$AE$54,MATCH(I951,'BCA Inputs'!$M$14:$M$54,0))*O951+INDEX('BCA Inputs'!$AF$14:$AF$54,MATCH(I951,'BCA Inputs'!$M$14:$M$54,0))*Q951+INDEX('BCA Inputs'!$AG$14:$AG$54,MATCH(I951,'BCA Inputs'!$M$14:$M$54,0))*F951+INDEX('BCA Inputs'!$AH$14:$AH$54,MATCH(I951,'BCA Inputs'!$M$14:$M$54,0))*G951,IF($B$3="RG&amp;E",INDEX('BCA Inputs'!$BM$14:$BM$54,MATCH(I951,'BCA Inputs'!$AW$14:$AW$54,0))*P951+INDEX('BCA Inputs'!$BN$14:$BN$54,MATCH(I951,'BCA Inputs'!$AW$14:$AW$54,0))*O951+INDEX('BCA Inputs'!$BO$14:$BO$54,MATCH(I951,'BCA Inputs'!$AW$14:$AW$54,0))*Q951+INDEX('BCA Inputs'!$BP$14:$BP$54,MATCH(I951,'BCA Inputs'!$AW$14:$AW$54,0))*F951+INDEX('BCA Inputs'!$BQ$14:$BQ$54,MATCH(I951,'BCA Inputs'!$AW$14:$AW$54,0))*G951,"")),"")</f>
        <v/>
      </c>
      <c r="AE951" s="237" t="str">
        <f t="shared" si="146"/>
        <v/>
      </c>
      <c r="AF951" s="198">
        <f t="shared" si="148"/>
        <v>0</v>
      </c>
      <c r="AG951" s="239">
        <f t="shared" si="149"/>
        <v>0</v>
      </c>
    </row>
    <row r="952" spans="1:33">
      <c r="A952" s="228"/>
      <c r="B952" s="176"/>
      <c r="C952" s="229"/>
      <c r="D952" s="230"/>
      <c r="E952" s="230"/>
      <c r="F952" s="230"/>
      <c r="G952" s="230"/>
      <c r="H952" s="231"/>
      <c r="I952" s="231"/>
      <c r="J952" s="232"/>
      <c r="K952" s="232"/>
      <c r="L952" s="232"/>
      <c r="M952" s="181">
        <f t="shared" si="147"/>
        <v>0</v>
      </c>
      <c r="N952" s="181">
        <f>IF(H952="",0,H952*I952*'Avoided Water Savings Cost'!$C$16)</f>
        <v>0</v>
      </c>
      <c r="O952" s="545">
        <f>IF(C952="",0,IF($B$3="NYSEG",C952/(1-'Avoided Electric Costs 2020'!$W$21),IF($B$3="RG&amp;E",C952/(1-'Avoided Electric Costs 2020'!$X$21),"")))</f>
        <v>0</v>
      </c>
      <c r="P952" s="546">
        <f>IF(D952="",0,IF($B$3="NYSEG",D952/(1-'Avoided Electric Costs 2020'!$W$21),IF($B$3="RG&amp;E",D952/(1-'Avoided Electric Costs 2020'!$X$21),"")))</f>
        <v>0</v>
      </c>
      <c r="Q952" s="546">
        <f>IF(E952="",0,IF($B$3="NYSEG",E952/(1-'Avoided Natural Gas Costs 2020'!$J$34),IF($B$3="RG&amp;E",E952/(1-'Avoided Natural Gas Costs 2020'!$K$34),"")))</f>
        <v>0</v>
      </c>
      <c r="R952" s="233" t="str">
        <f>IFERROR(IF(P952*'BCA Inputs'!$C$1+Q952*'BCA Inputs'!$C$2+F952*'BCA Inputs'!$C$2+G952*'BCA Inputs'!$C$2=0,"",P952*'BCA Inputs'!$C$1+Q952*'BCA Inputs'!$C$2+F952*'BCA Inputs'!$C$2+G952*'BCA Inputs'!$C$2),"")</f>
        <v/>
      </c>
      <c r="S952" s="181" t="str">
        <f t="shared" si="140"/>
        <v/>
      </c>
      <c r="T952" s="181" t="str">
        <f>IFERROR(IF($B$3="NYSEG",(INDEX('BCA Inputs'!$N$14:$N$54,MATCH(I952,'BCA Inputs'!$M$14:$M$54,0))*P952+INDEX('BCA Inputs'!$O$14:$O$54,MATCH(I952,'BCA Inputs'!$M$14:$M$54,0))*O952+INDEX('BCA Inputs'!P:P,MATCH(I952,'BCA Inputs'!M:M,0))*Q952+INDEX('BCA Inputs'!Q:Q,MATCH(I952,'BCA Inputs'!M:M,0))*F952+INDEX('BCA Inputs'!R:R,MATCH(I952,'BCA Inputs'!M:M,0))*G952)+L952+N952,IF($B$3="RG&amp;E",(INDEX('BCA Inputs'!$AX$14:$AX$54,MATCH(I952,'BCA Inputs'!$AW$14:$AW$54,0))*P952+INDEX('BCA Inputs'!$AY$14:$AY$54,MATCH(I952,'BCA Inputs'!$AW$14:$AW$54,0))*O952+INDEX('BCA Inputs'!$AZ$14:$AZ$54,MATCH(I952,'BCA Inputs'!$AW$14:$AW$54,0))*Q952+INDEX('BCA Inputs'!$BA$14:$BA$54,MATCH(I952,'BCA Inputs'!$AW$14:$AW$54,0))*F952+INDEX('BCA Inputs'!$BB$14:$BB$54,MATCH(I952,'BCA Inputs'!$AW$14:$AW$54,0))*G952)+L952+N952,"")),"")</f>
        <v/>
      </c>
      <c r="U952" s="234" t="str">
        <f t="shared" si="141"/>
        <v/>
      </c>
      <c r="V952" s="234" t="str">
        <f t="shared" si="142"/>
        <v/>
      </c>
      <c r="W952" s="234" t="str">
        <f t="shared" si="143"/>
        <v/>
      </c>
      <c r="Y952" s="235" t="str">
        <f t="shared" si="144"/>
        <v/>
      </c>
      <c r="Z952" s="236" t="str">
        <f>IFERROR(IF($B$3="NYSEG",INDEX('BCA Inputs'!$X$14:$X$54,MATCH(I952,'BCA Inputs'!$M$14:$M$54,0))*P952+INDEX('BCA Inputs'!$Y$14:$Y$54,MATCH(I952,'BCA Inputs'!$M$14:$M$54,0))*O952+INDEX('BCA Inputs'!$Z$14:$Z$54,MATCH(I952,'BCA Inputs'!$M$14:$M$54,0))*Q952+INDEX('BCA Inputs'!$AA$14:$AA$54,MATCH(I952,'BCA Inputs'!$M$14:$M$54,0))*F952+INDEX('BCA Inputs'!$AB$14:$AB$54,MATCH(I952,'BCA Inputs'!$M$14:$M$54,0))*G952,IF($B$3="RG&amp;E",INDEX('BCA Inputs'!$BG$14:$BG$54,MATCH(I952,'BCA Inputs'!$AW$14:$AW$54,0))*P952+INDEX('BCA Inputs'!$BH$14:$BH$54,MATCH(I952,'BCA Inputs'!$AW$14:$AW$54,0))*O952+INDEX('BCA Inputs'!$BI$14:$BI$54,MATCH(I952,'BCA Inputs'!$AW$14:$AW$54,0))*Q952+INDEX('BCA Inputs'!$BJ$14:$BJ$54,MATCH(I952,'BCA Inputs'!$AW$14:$AW$54,0))*F952+INDEX('BCA Inputs'!$BK$14:$BK$54,MATCH(I952,'BCA Inputs'!$AW$14:$AW$54,0))*G952,"")),"")</f>
        <v/>
      </c>
      <c r="AA952" s="237" t="str">
        <f t="shared" si="145"/>
        <v/>
      </c>
      <c r="AC952" s="238" t="str">
        <f>IFERROR((K952+R952)+IF($B$3="NYSEG",INDEX('BCA Inputs'!$AI$14:$AI$54,MATCH(I952,'BCA Inputs'!$M$14:$M$54,0))*P952+INDEX('BCA Inputs'!$AJ$14:$AJ$54,MATCH(I952,'BCA Inputs'!$M$14:$M$54,0))*Q952,IF($B$3="RG&amp;E",INDEX('BCA Inputs'!$BR$14:$BR$54,MATCH(I952,'BCA Inputs'!$AW$14:$AW$54,0))*P952+INDEX('BCA Inputs'!$BS$14:$BS$54,MATCH(I952,'BCA Inputs'!$AW$14:$AW$54,0))*Q952,"")),"")</f>
        <v/>
      </c>
      <c r="AD952" s="181" t="str">
        <f>IFERROR(IF($B$3="NYSEG",INDEX('BCA Inputs'!$AD$14:$AD$54,MATCH(I952,'BCA Inputs'!$M$14:$M$54,0))*P952+INDEX('BCA Inputs'!$AE$14:$AE$54,MATCH(I952,'BCA Inputs'!$M$14:$M$54,0))*O952+INDEX('BCA Inputs'!$AF$14:$AF$54,MATCH(I952,'BCA Inputs'!$M$14:$M$54,0))*Q952+INDEX('BCA Inputs'!$AG$14:$AG$54,MATCH(I952,'BCA Inputs'!$M$14:$M$54,0))*F952+INDEX('BCA Inputs'!$AH$14:$AH$54,MATCH(I952,'BCA Inputs'!$M$14:$M$54,0))*G952,IF($B$3="RG&amp;E",INDEX('BCA Inputs'!$BM$14:$BM$54,MATCH(I952,'BCA Inputs'!$AW$14:$AW$54,0))*P952+INDEX('BCA Inputs'!$BN$14:$BN$54,MATCH(I952,'BCA Inputs'!$AW$14:$AW$54,0))*O952+INDEX('BCA Inputs'!$BO$14:$BO$54,MATCH(I952,'BCA Inputs'!$AW$14:$AW$54,0))*Q952+INDEX('BCA Inputs'!$BP$14:$BP$54,MATCH(I952,'BCA Inputs'!$AW$14:$AW$54,0))*F952+INDEX('BCA Inputs'!$BQ$14:$BQ$54,MATCH(I952,'BCA Inputs'!$AW$14:$AW$54,0))*G952,"")),"")</f>
        <v/>
      </c>
      <c r="AE952" s="237" t="str">
        <f t="shared" si="146"/>
        <v/>
      </c>
      <c r="AF952" s="198">
        <f t="shared" si="148"/>
        <v>0</v>
      </c>
      <c r="AG952" s="239">
        <f t="shared" si="149"/>
        <v>0</v>
      </c>
    </row>
    <row r="953" spans="1:33">
      <c r="A953" s="228"/>
      <c r="B953" s="176"/>
      <c r="C953" s="229"/>
      <c r="D953" s="230"/>
      <c r="E953" s="230"/>
      <c r="F953" s="230"/>
      <c r="G953" s="230"/>
      <c r="H953" s="231"/>
      <c r="I953" s="231"/>
      <c r="J953" s="232"/>
      <c r="K953" s="232"/>
      <c r="L953" s="232"/>
      <c r="M953" s="181">
        <f t="shared" si="147"/>
        <v>0</v>
      </c>
      <c r="N953" s="181">
        <f>IF(H953="",0,H953*I953*'Avoided Water Savings Cost'!$C$16)</f>
        <v>0</v>
      </c>
      <c r="O953" s="545">
        <f>IF(C953="",0,IF($B$3="NYSEG",C953/(1-'Avoided Electric Costs 2020'!$W$21),IF($B$3="RG&amp;E",C953/(1-'Avoided Electric Costs 2020'!$X$21),"")))</f>
        <v>0</v>
      </c>
      <c r="P953" s="546">
        <f>IF(D953="",0,IF($B$3="NYSEG",D953/(1-'Avoided Electric Costs 2020'!$W$21),IF($B$3="RG&amp;E",D953/(1-'Avoided Electric Costs 2020'!$X$21),"")))</f>
        <v>0</v>
      </c>
      <c r="Q953" s="546">
        <f>IF(E953="",0,IF($B$3="NYSEG",E953/(1-'Avoided Natural Gas Costs 2020'!$J$34),IF($B$3="RG&amp;E",E953/(1-'Avoided Natural Gas Costs 2020'!$K$34),"")))</f>
        <v>0</v>
      </c>
      <c r="R953" s="233" t="str">
        <f>IFERROR(IF(P953*'BCA Inputs'!$C$1+Q953*'BCA Inputs'!$C$2+F953*'BCA Inputs'!$C$2+G953*'BCA Inputs'!$C$2=0,"",P953*'BCA Inputs'!$C$1+Q953*'BCA Inputs'!$C$2+F953*'BCA Inputs'!$C$2+G953*'BCA Inputs'!$C$2),"")</f>
        <v/>
      </c>
      <c r="S953" s="181" t="str">
        <f t="shared" si="140"/>
        <v/>
      </c>
      <c r="T953" s="181" t="str">
        <f>IFERROR(IF($B$3="NYSEG",(INDEX('BCA Inputs'!$N$14:$N$54,MATCH(I953,'BCA Inputs'!$M$14:$M$54,0))*P953+INDEX('BCA Inputs'!$O$14:$O$54,MATCH(I953,'BCA Inputs'!$M$14:$M$54,0))*O953+INDEX('BCA Inputs'!P:P,MATCH(I953,'BCA Inputs'!M:M,0))*Q953+INDEX('BCA Inputs'!Q:Q,MATCH(I953,'BCA Inputs'!M:M,0))*F953+INDEX('BCA Inputs'!R:R,MATCH(I953,'BCA Inputs'!M:M,0))*G953)+L953+N953,IF($B$3="RG&amp;E",(INDEX('BCA Inputs'!$AX$14:$AX$54,MATCH(I953,'BCA Inputs'!$AW$14:$AW$54,0))*P953+INDEX('BCA Inputs'!$AY$14:$AY$54,MATCH(I953,'BCA Inputs'!$AW$14:$AW$54,0))*O953+INDEX('BCA Inputs'!$AZ$14:$AZ$54,MATCH(I953,'BCA Inputs'!$AW$14:$AW$54,0))*Q953+INDEX('BCA Inputs'!$BA$14:$BA$54,MATCH(I953,'BCA Inputs'!$AW$14:$AW$54,0))*F953+INDEX('BCA Inputs'!$BB$14:$BB$54,MATCH(I953,'BCA Inputs'!$AW$14:$AW$54,0))*G953)+L953+N953,"")),"")</f>
        <v/>
      </c>
      <c r="U953" s="234" t="str">
        <f t="shared" si="141"/>
        <v/>
      </c>
      <c r="V953" s="234" t="str">
        <f t="shared" si="142"/>
        <v/>
      </c>
      <c r="W953" s="234" t="str">
        <f t="shared" si="143"/>
        <v/>
      </c>
      <c r="Y953" s="235" t="str">
        <f t="shared" si="144"/>
        <v/>
      </c>
      <c r="Z953" s="236" t="str">
        <f>IFERROR(IF($B$3="NYSEG",INDEX('BCA Inputs'!$X$14:$X$54,MATCH(I953,'BCA Inputs'!$M$14:$M$54,0))*P953+INDEX('BCA Inputs'!$Y$14:$Y$54,MATCH(I953,'BCA Inputs'!$M$14:$M$54,0))*O953+INDEX('BCA Inputs'!$Z$14:$Z$54,MATCH(I953,'BCA Inputs'!$M$14:$M$54,0))*Q953+INDEX('BCA Inputs'!$AA$14:$AA$54,MATCH(I953,'BCA Inputs'!$M$14:$M$54,0))*F953+INDEX('BCA Inputs'!$AB$14:$AB$54,MATCH(I953,'BCA Inputs'!$M$14:$M$54,0))*G953,IF($B$3="RG&amp;E",INDEX('BCA Inputs'!$BG$14:$BG$54,MATCH(I953,'BCA Inputs'!$AW$14:$AW$54,0))*P953+INDEX('BCA Inputs'!$BH$14:$BH$54,MATCH(I953,'BCA Inputs'!$AW$14:$AW$54,0))*O953+INDEX('BCA Inputs'!$BI$14:$BI$54,MATCH(I953,'BCA Inputs'!$AW$14:$AW$54,0))*Q953+INDEX('BCA Inputs'!$BJ$14:$BJ$54,MATCH(I953,'BCA Inputs'!$AW$14:$AW$54,0))*F953+INDEX('BCA Inputs'!$BK$14:$BK$54,MATCH(I953,'BCA Inputs'!$AW$14:$AW$54,0))*G953,"")),"")</f>
        <v/>
      </c>
      <c r="AA953" s="237" t="str">
        <f t="shared" si="145"/>
        <v/>
      </c>
      <c r="AC953" s="238" t="str">
        <f>IFERROR((K953+R953)+IF($B$3="NYSEG",INDEX('BCA Inputs'!$AI$14:$AI$54,MATCH(I953,'BCA Inputs'!$M$14:$M$54,0))*P953+INDEX('BCA Inputs'!$AJ$14:$AJ$54,MATCH(I953,'BCA Inputs'!$M$14:$M$54,0))*Q953,IF($B$3="RG&amp;E",INDEX('BCA Inputs'!$BR$14:$BR$54,MATCH(I953,'BCA Inputs'!$AW$14:$AW$54,0))*P953+INDEX('BCA Inputs'!$BS$14:$BS$54,MATCH(I953,'BCA Inputs'!$AW$14:$AW$54,0))*Q953,"")),"")</f>
        <v/>
      </c>
      <c r="AD953" s="181" t="str">
        <f>IFERROR(IF($B$3="NYSEG",INDEX('BCA Inputs'!$AD$14:$AD$54,MATCH(I953,'BCA Inputs'!$M$14:$M$54,0))*P953+INDEX('BCA Inputs'!$AE$14:$AE$54,MATCH(I953,'BCA Inputs'!$M$14:$M$54,0))*O953+INDEX('BCA Inputs'!$AF$14:$AF$54,MATCH(I953,'BCA Inputs'!$M$14:$M$54,0))*Q953+INDEX('BCA Inputs'!$AG$14:$AG$54,MATCH(I953,'BCA Inputs'!$M$14:$M$54,0))*F953+INDEX('BCA Inputs'!$AH$14:$AH$54,MATCH(I953,'BCA Inputs'!$M$14:$M$54,0))*G953,IF($B$3="RG&amp;E",INDEX('BCA Inputs'!$BM$14:$BM$54,MATCH(I953,'BCA Inputs'!$AW$14:$AW$54,0))*P953+INDEX('BCA Inputs'!$BN$14:$BN$54,MATCH(I953,'BCA Inputs'!$AW$14:$AW$54,0))*O953+INDEX('BCA Inputs'!$BO$14:$BO$54,MATCH(I953,'BCA Inputs'!$AW$14:$AW$54,0))*Q953+INDEX('BCA Inputs'!$BP$14:$BP$54,MATCH(I953,'BCA Inputs'!$AW$14:$AW$54,0))*F953+INDEX('BCA Inputs'!$BQ$14:$BQ$54,MATCH(I953,'BCA Inputs'!$AW$14:$AW$54,0))*G953,"")),"")</f>
        <v/>
      </c>
      <c r="AE953" s="237" t="str">
        <f t="shared" si="146"/>
        <v/>
      </c>
      <c r="AF953" s="198">
        <f t="shared" si="148"/>
        <v>0</v>
      </c>
      <c r="AG953" s="239">
        <f t="shared" si="149"/>
        <v>0</v>
      </c>
    </row>
    <row r="954" spans="1:33">
      <c r="A954" s="228"/>
      <c r="B954" s="176"/>
      <c r="C954" s="229"/>
      <c r="D954" s="230"/>
      <c r="E954" s="230"/>
      <c r="F954" s="230"/>
      <c r="G954" s="230"/>
      <c r="H954" s="231"/>
      <c r="I954" s="231"/>
      <c r="J954" s="232"/>
      <c r="K954" s="232"/>
      <c r="L954" s="232"/>
      <c r="M954" s="181">
        <f t="shared" si="147"/>
        <v>0</v>
      </c>
      <c r="N954" s="181">
        <f>IF(H954="",0,H954*I954*'Avoided Water Savings Cost'!$C$16)</f>
        <v>0</v>
      </c>
      <c r="O954" s="545">
        <f>IF(C954="",0,IF($B$3="NYSEG",C954/(1-'Avoided Electric Costs 2020'!$W$21),IF($B$3="RG&amp;E",C954/(1-'Avoided Electric Costs 2020'!$X$21),"")))</f>
        <v>0</v>
      </c>
      <c r="P954" s="546">
        <f>IF(D954="",0,IF($B$3="NYSEG",D954/(1-'Avoided Electric Costs 2020'!$W$21),IF($B$3="RG&amp;E",D954/(1-'Avoided Electric Costs 2020'!$X$21),"")))</f>
        <v>0</v>
      </c>
      <c r="Q954" s="546">
        <f>IF(E954="",0,IF($B$3="NYSEG",E954/(1-'Avoided Natural Gas Costs 2020'!$J$34),IF($B$3="RG&amp;E",E954/(1-'Avoided Natural Gas Costs 2020'!$K$34),"")))</f>
        <v>0</v>
      </c>
      <c r="R954" s="233" t="str">
        <f>IFERROR(IF(P954*'BCA Inputs'!$C$1+Q954*'BCA Inputs'!$C$2+F954*'BCA Inputs'!$C$2+G954*'BCA Inputs'!$C$2=0,"",P954*'BCA Inputs'!$C$1+Q954*'BCA Inputs'!$C$2+F954*'BCA Inputs'!$C$2+G954*'BCA Inputs'!$C$2),"")</f>
        <v/>
      </c>
      <c r="S954" s="181" t="str">
        <f t="shared" si="140"/>
        <v/>
      </c>
      <c r="T954" s="181" t="str">
        <f>IFERROR(IF($B$3="NYSEG",(INDEX('BCA Inputs'!$N$14:$N$54,MATCH(I954,'BCA Inputs'!$M$14:$M$54,0))*P954+INDEX('BCA Inputs'!$O$14:$O$54,MATCH(I954,'BCA Inputs'!$M$14:$M$54,0))*O954+INDEX('BCA Inputs'!P:P,MATCH(I954,'BCA Inputs'!M:M,0))*Q954+INDEX('BCA Inputs'!Q:Q,MATCH(I954,'BCA Inputs'!M:M,0))*F954+INDEX('BCA Inputs'!R:R,MATCH(I954,'BCA Inputs'!M:M,0))*G954)+L954+N954,IF($B$3="RG&amp;E",(INDEX('BCA Inputs'!$AX$14:$AX$54,MATCH(I954,'BCA Inputs'!$AW$14:$AW$54,0))*P954+INDEX('BCA Inputs'!$AY$14:$AY$54,MATCH(I954,'BCA Inputs'!$AW$14:$AW$54,0))*O954+INDEX('BCA Inputs'!$AZ$14:$AZ$54,MATCH(I954,'BCA Inputs'!$AW$14:$AW$54,0))*Q954+INDEX('BCA Inputs'!$BA$14:$BA$54,MATCH(I954,'BCA Inputs'!$AW$14:$AW$54,0))*F954+INDEX('BCA Inputs'!$BB$14:$BB$54,MATCH(I954,'BCA Inputs'!$AW$14:$AW$54,0))*G954)+L954+N954,"")),"")</f>
        <v/>
      </c>
      <c r="U954" s="234" t="str">
        <f t="shared" si="141"/>
        <v/>
      </c>
      <c r="V954" s="234" t="str">
        <f t="shared" si="142"/>
        <v/>
      </c>
      <c r="W954" s="234" t="str">
        <f t="shared" si="143"/>
        <v/>
      </c>
      <c r="Y954" s="235" t="str">
        <f t="shared" si="144"/>
        <v/>
      </c>
      <c r="Z954" s="236" t="str">
        <f>IFERROR(IF($B$3="NYSEG",INDEX('BCA Inputs'!$X$14:$X$54,MATCH(I954,'BCA Inputs'!$M$14:$M$54,0))*P954+INDEX('BCA Inputs'!$Y$14:$Y$54,MATCH(I954,'BCA Inputs'!$M$14:$M$54,0))*O954+INDEX('BCA Inputs'!$Z$14:$Z$54,MATCH(I954,'BCA Inputs'!$M$14:$M$54,0))*Q954+INDEX('BCA Inputs'!$AA$14:$AA$54,MATCH(I954,'BCA Inputs'!$M$14:$M$54,0))*F954+INDEX('BCA Inputs'!$AB$14:$AB$54,MATCH(I954,'BCA Inputs'!$M$14:$M$54,0))*G954,IF($B$3="RG&amp;E",INDEX('BCA Inputs'!$BG$14:$BG$54,MATCH(I954,'BCA Inputs'!$AW$14:$AW$54,0))*P954+INDEX('BCA Inputs'!$BH$14:$BH$54,MATCH(I954,'BCA Inputs'!$AW$14:$AW$54,0))*O954+INDEX('BCA Inputs'!$BI$14:$BI$54,MATCH(I954,'BCA Inputs'!$AW$14:$AW$54,0))*Q954+INDEX('BCA Inputs'!$BJ$14:$BJ$54,MATCH(I954,'BCA Inputs'!$AW$14:$AW$54,0))*F954+INDEX('BCA Inputs'!$BK$14:$BK$54,MATCH(I954,'BCA Inputs'!$AW$14:$AW$54,0))*G954,"")),"")</f>
        <v/>
      </c>
      <c r="AA954" s="237" t="str">
        <f t="shared" si="145"/>
        <v/>
      </c>
      <c r="AC954" s="238" t="str">
        <f>IFERROR((K954+R954)+IF($B$3="NYSEG",INDEX('BCA Inputs'!$AI$14:$AI$54,MATCH(I954,'BCA Inputs'!$M$14:$M$54,0))*P954+INDEX('BCA Inputs'!$AJ$14:$AJ$54,MATCH(I954,'BCA Inputs'!$M$14:$M$54,0))*Q954,IF($B$3="RG&amp;E",INDEX('BCA Inputs'!$BR$14:$BR$54,MATCH(I954,'BCA Inputs'!$AW$14:$AW$54,0))*P954+INDEX('BCA Inputs'!$BS$14:$BS$54,MATCH(I954,'BCA Inputs'!$AW$14:$AW$54,0))*Q954,"")),"")</f>
        <v/>
      </c>
      <c r="AD954" s="181" t="str">
        <f>IFERROR(IF($B$3="NYSEG",INDEX('BCA Inputs'!$AD$14:$AD$54,MATCH(I954,'BCA Inputs'!$M$14:$M$54,0))*P954+INDEX('BCA Inputs'!$AE$14:$AE$54,MATCH(I954,'BCA Inputs'!$M$14:$M$54,0))*O954+INDEX('BCA Inputs'!$AF$14:$AF$54,MATCH(I954,'BCA Inputs'!$M$14:$M$54,0))*Q954+INDEX('BCA Inputs'!$AG$14:$AG$54,MATCH(I954,'BCA Inputs'!$M$14:$M$54,0))*F954+INDEX('BCA Inputs'!$AH$14:$AH$54,MATCH(I954,'BCA Inputs'!$M$14:$M$54,0))*G954,IF($B$3="RG&amp;E",INDEX('BCA Inputs'!$BM$14:$BM$54,MATCH(I954,'BCA Inputs'!$AW$14:$AW$54,0))*P954+INDEX('BCA Inputs'!$BN$14:$BN$54,MATCH(I954,'BCA Inputs'!$AW$14:$AW$54,0))*O954+INDEX('BCA Inputs'!$BO$14:$BO$54,MATCH(I954,'BCA Inputs'!$AW$14:$AW$54,0))*Q954+INDEX('BCA Inputs'!$BP$14:$BP$54,MATCH(I954,'BCA Inputs'!$AW$14:$AW$54,0))*F954+INDEX('BCA Inputs'!$BQ$14:$BQ$54,MATCH(I954,'BCA Inputs'!$AW$14:$AW$54,0))*G954,"")),"")</f>
        <v/>
      </c>
      <c r="AE954" s="237" t="str">
        <f t="shared" si="146"/>
        <v/>
      </c>
      <c r="AF954" s="198">
        <f t="shared" si="148"/>
        <v>0</v>
      </c>
      <c r="AG954" s="239">
        <f t="shared" si="149"/>
        <v>0</v>
      </c>
    </row>
    <row r="955" spans="1:33">
      <c r="A955" s="228"/>
      <c r="B955" s="176"/>
      <c r="C955" s="229"/>
      <c r="D955" s="230"/>
      <c r="E955" s="230"/>
      <c r="F955" s="230"/>
      <c r="G955" s="230"/>
      <c r="H955" s="231"/>
      <c r="I955" s="231"/>
      <c r="J955" s="232"/>
      <c r="K955" s="232"/>
      <c r="L955" s="232"/>
      <c r="M955" s="181">
        <f t="shared" si="147"/>
        <v>0</v>
      </c>
      <c r="N955" s="181">
        <f>IF(H955="",0,H955*I955*'Avoided Water Savings Cost'!$C$16)</f>
        <v>0</v>
      </c>
      <c r="O955" s="545">
        <f>IF(C955="",0,IF($B$3="NYSEG",C955/(1-'Avoided Electric Costs 2020'!$W$21),IF($B$3="RG&amp;E",C955/(1-'Avoided Electric Costs 2020'!$X$21),"")))</f>
        <v>0</v>
      </c>
      <c r="P955" s="546">
        <f>IF(D955="",0,IF($B$3="NYSEG",D955/(1-'Avoided Electric Costs 2020'!$W$21),IF($B$3="RG&amp;E",D955/(1-'Avoided Electric Costs 2020'!$X$21),"")))</f>
        <v>0</v>
      </c>
      <c r="Q955" s="546">
        <f>IF(E955="",0,IF($B$3="NYSEG",E955/(1-'Avoided Natural Gas Costs 2020'!$J$34),IF($B$3="RG&amp;E",E955/(1-'Avoided Natural Gas Costs 2020'!$K$34),"")))</f>
        <v>0</v>
      </c>
      <c r="R955" s="233" t="str">
        <f>IFERROR(IF(P955*'BCA Inputs'!$C$1+Q955*'BCA Inputs'!$C$2+F955*'BCA Inputs'!$C$2+G955*'BCA Inputs'!$C$2=0,"",P955*'BCA Inputs'!$C$1+Q955*'BCA Inputs'!$C$2+F955*'BCA Inputs'!$C$2+G955*'BCA Inputs'!$C$2),"")</f>
        <v/>
      </c>
      <c r="S955" s="181" t="str">
        <f t="shared" si="140"/>
        <v/>
      </c>
      <c r="T955" s="181" t="str">
        <f>IFERROR(IF($B$3="NYSEG",(INDEX('BCA Inputs'!$N$14:$N$54,MATCH(I955,'BCA Inputs'!$M$14:$M$54,0))*P955+INDEX('BCA Inputs'!$O$14:$O$54,MATCH(I955,'BCA Inputs'!$M$14:$M$54,0))*O955+INDEX('BCA Inputs'!P:P,MATCH(I955,'BCA Inputs'!M:M,0))*Q955+INDEX('BCA Inputs'!Q:Q,MATCH(I955,'BCA Inputs'!M:M,0))*F955+INDEX('BCA Inputs'!R:R,MATCH(I955,'BCA Inputs'!M:M,0))*G955)+L955+N955,IF($B$3="RG&amp;E",(INDEX('BCA Inputs'!$AX$14:$AX$54,MATCH(I955,'BCA Inputs'!$AW$14:$AW$54,0))*P955+INDEX('BCA Inputs'!$AY$14:$AY$54,MATCH(I955,'BCA Inputs'!$AW$14:$AW$54,0))*O955+INDEX('BCA Inputs'!$AZ$14:$AZ$54,MATCH(I955,'BCA Inputs'!$AW$14:$AW$54,0))*Q955+INDEX('BCA Inputs'!$BA$14:$BA$54,MATCH(I955,'BCA Inputs'!$AW$14:$AW$54,0))*F955+INDEX('BCA Inputs'!$BB$14:$BB$54,MATCH(I955,'BCA Inputs'!$AW$14:$AW$54,0))*G955)+L955+N955,"")),"")</f>
        <v/>
      </c>
      <c r="U955" s="234" t="str">
        <f t="shared" si="141"/>
        <v/>
      </c>
      <c r="V955" s="234" t="str">
        <f t="shared" si="142"/>
        <v/>
      </c>
      <c r="W955" s="234" t="str">
        <f t="shared" si="143"/>
        <v/>
      </c>
      <c r="Y955" s="235" t="str">
        <f t="shared" si="144"/>
        <v/>
      </c>
      <c r="Z955" s="236" t="str">
        <f>IFERROR(IF($B$3="NYSEG",INDEX('BCA Inputs'!$X$14:$X$54,MATCH(I955,'BCA Inputs'!$M$14:$M$54,0))*P955+INDEX('BCA Inputs'!$Y$14:$Y$54,MATCH(I955,'BCA Inputs'!$M$14:$M$54,0))*O955+INDEX('BCA Inputs'!$Z$14:$Z$54,MATCH(I955,'BCA Inputs'!$M$14:$M$54,0))*Q955+INDEX('BCA Inputs'!$AA$14:$AA$54,MATCH(I955,'BCA Inputs'!$M$14:$M$54,0))*F955+INDEX('BCA Inputs'!$AB$14:$AB$54,MATCH(I955,'BCA Inputs'!$M$14:$M$54,0))*G955,IF($B$3="RG&amp;E",INDEX('BCA Inputs'!$BG$14:$BG$54,MATCH(I955,'BCA Inputs'!$AW$14:$AW$54,0))*P955+INDEX('BCA Inputs'!$BH$14:$BH$54,MATCH(I955,'BCA Inputs'!$AW$14:$AW$54,0))*O955+INDEX('BCA Inputs'!$BI$14:$BI$54,MATCH(I955,'BCA Inputs'!$AW$14:$AW$54,0))*Q955+INDEX('BCA Inputs'!$BJ$14:$BJ$54,MATCH(I955,'BCA Inputs'!$AW$14:$AW$54,0))*F955+INDEX('BCA Inputs'!$BK$14:$BK$54,MATCH(I955,'BCA Inputs'!$AW$14:$AW$54,0))*G955,"")),"")</f>
        <v/>
      </c>
      <c r="AA955" s="237" t="str">
        <f t="shared" si="145"/>
        <v/>
      </c>
      <c r="AC955" s="238" t="str">
        <f>IFERROR((K955+R955)+IF($B$3="NYSEG",INDEX('BCA Inputs'!$AI$14:$AI$54,MATCH(I955,'BCA Inputs'!$M$14:$M$54,0))*P955+INDEX('BCA Inputs'!$AJ$14:$AJ$54,MATCH(I955,'BCA Inputs'!$M$14:$M$54,0))*Q955,IF($B$3="RG&amp;E",INDEX('BCA Inputs'!$BR$14:$BR$54,MATCH(I955,'BCA Inputs'!$AW$14:$AW$54,0))*P955+INDEX('BCA Inputs'!$BS$14:$BS$54,MATCH(I955,'BCA Inputs'!$AW$14:$AW$54,0))*Q955,"")),"")</f>
        <v/>
      </c>
      <c r="AD955" s="181" t="str">
        <f>IFERROR(IF($B$3="NYSEG",INDEX('BCA Inputs'!$AD$14:$AD$54,MATCH(I955,'BCA Inputs'!$M$14:$M$54,0))*P955+INDEX('BCA Inputs'!$AE$14:$AE$54,MATCH(I955,'BCA Inputs'!$M$14:$M$54,0))*O955+INDEX('BCA Inputs'!$AF$14:$AF$54,MATCH(I955,'BCA Inputs'!$M$14:$M$54,0))*Q955+INDEX('BCA Inputs'!$AG$14:$AG$54,MATCH(I955,'BCA Inputs'!$M$14:$M$54,0))*F955+INDEX('BCA Inputs'!$AH$14:$AH$54,MATCH(I955,'BCA Inputs'!$M$14:$M$54,0))*G955,IF($B$3="RG&amp;E",INDEX('BCA Inputs'!$BM$14:$BM$54,MATCH(I955,'BCA Inputs'!$AW$14:$AW$54,0))*P955+INDEX('BCA Inputs'!$BN$14:$BN$54,MATCH(I955,'BCA Inputs'!$AW$14:$AW$54,0))*O955+INDEX('BCA Inputs'!$BO$14:$BO$54,MATCH(I955,'BCA Inputs'!$AW$14:$AW$54,0))*Q955+INDEX('BCA Inputs'!$BP$14:$BP$54,MATCH(I955,'BCA Inputs'!$AW$14:$AW$54,0))*F955+INDEX('BCA Inputs'!$BQ$14:$BQ$54,MATCH(I955,'BCA Inputs'!$AW$14:$AW$54,0))*G955,"")),"")</f>
        <v/>
      </c>
      <c r="AE955" s="237" t="str">
        <f t="shared" si="146"/>
        <v/>
      </c>
      <c r="AF955" s="198">
        <f t="shared" si="148"/>
        <v>0</v>
      </c>
      <c r="AG955" s="239">
        <f t="shared" si="149"/>
        <v>0</v>
      </c>
    </row>
    <row r="956" spans="1:33">
      <c r="A956" s="228"/>
      <c r="B956" s="176"/>
      <c r="C956" s="229"/>
      <c r="D956" s="230"/>
      <c r="E956" s="230"/>
      <c r="F956" s="230"/>
      <c r="G956" s="230"/>
      <c r="H956" s="231"/>
      <c r="I956" s="231"/>
      <c r="J956" s="232"/>
      <c r="K956" s="232"/>
      <c r="L956" s="232"/>
      <c r="M956" s="181">
        <f t="shared" si="147"/>
        <v>0</v>
      </c>
      <c r="N956" s="181">
        <f>IF(H956="",0,H956*I956*'Avoided Water Savings Cost'!$C$16)</f>
        <v>0</v>
      </c>
      <c r="O956" s="545">
        <f>IF(C956="",0,IF($B$3="NYSEG",C956/(1-'Avoided Electric Costs 2020'!$W$21),IF($B$3="RG&amp;E",C956/(1-'Avoided Electric Costs 2020'!$X$21),"")))</f>
        <v>0</v>
      </c>
      <c r="P956" s="546">
        <f>IF(D956="",0,IF($B$3="NYSEG",D956/(1-'Avoided Electric Costs 2020'!$W$21),IF($B$3="RG&amp;E",D956/(1-'Avoided Electric Costs 2020'!$X$21),"")))</f>
        <v>0</v>
      </c>
      <c r="Q956" s="546">
        <f>IF(E956="",0,IF($B$3="NYSEG",E956/(1-'Avoided Natural Gas Costs 2020'!$J$34),IF($B$3="RG&amp;E",E956/(1-'Avoided Natural Gas Costs 2020'!$K$34),"")))</f>
        <v>0</v>
      </c>
      <c r="R956" s="233" t="str">
        <f>IFERROR(IF(P956*'BCA Inputs'!$C$1+Q956*'BCA Inputs'!$C$2+F956*'BCA Inputs'!$C$2+G956*'BCA Inputs'!$C$2=0,"",P956*'BCA Inputs'!$C$1+Q956*'BCA Inputs'!$C$2+F956*'BCA Inputs'!$C$2+G956*'BCA Inputs'!$C$2),"")</f>
        <v/>
      </c>
      <c r="S956" s="181" t="str">
        <f t="shared" si="140"/>
        <v/>
      </c>
      <c r="T956" s="181" t="str">
        <f>IFERROR(IF($B$3="NYSEG",(INDEX('BCA Inputs'!$N$14:$N$54,MATCH(I956,'BCA Inputs'!$M$14:$M$54,0))*P956+INDEX('BCA Inputs'!$O$14:$O$54,MATCH(I956,'BCA Inputs'!$M$14:$M$54,0))*O956+INDEX('BCA Inputs'!P:P,MATCH(I956,'BCA Inputs'!M:M,0))*Q956+INDEX('BCA Inputs'!Q:Q,MATCH(I956,'BCA Inputs'!M:M,0))*F956+INDEX('BCA Inputs'!R:R,MATCH(I956,'BCA Inputs'!M:M,0))*G956)+L956+N956,IF($B$3="RG&amp;E",(INDEX('BCA Inputs'!$AX$14:$AX$54,MATCH(I956,'BCA Inputs'!$AW$14:$AW$54,0))*P956+INDEX('BCA Inputs'!$AY$14:$AY$54,MATCH(I956,'BCA Inputs'!$AW$14:$AW$54,0))*O956+INDEX('BCA Inputs'!$AZ$14:$AZ$54,MATCH(I956,'BCA Inputs'!$AW$14:$AW$54,0))*Q956+INDEX('BCA Inputs'!$BA$14:$BA$54,MATCH(I956,'BCA Inputs'!$AW$14:$AW$54,0))*F956+INDEX('BCA Inputs'!$BB$14:$BB$54,MATCH(I956,'BCA Inputs'!$AW$14:$AW$54,0))*G956)+L956+N956,"")),"")</f>
        <v/>
      </c>
      <c r="U956" s="234" t="str">
        <f t="shared" si="141"/>
        <v/>
      </c>
      <c r="V956" s="234" t="str">
        <f t="shared" si="142"/>
        <v/>
      </c>
      <c r="W956" s="234" t="str">
        <f t="shared" si="143"/>
        <v/>
      </c>
      <c r="Y956" s="235" t="str">
        <f t="shared" si="144"/>
        <v/>
      </c>
      <c r="Z956" s="236" t="str">
        <f>IFERROR(IF($B$3="NYSEG",INDEX('BCA Inputs'!$X$14:$X$54,MATCH(I956,'BCA Inputs'!$M$14:$M$54,0))*P956+INDEX('BCA Inputs'!$Y$14:$Y$54,MATCH(I956,'BCA Inputs'!$M$14:$M$54,0))*O956+INDEX('BCA Inputs'!$Z$14:$Z$54,MATCH(I956,'BCA Inputs'!$M$14:$M$54,0))*Q956+INDEX('BCA Inputs'!$AA$14:$AA$54,MATCH(I956,'BCA Inputs'!$M$14:$M$54,0))*F956+INDEX('BCA Inputs'!$AB$14:$AB$54,MATCH(I956,'BCA Inputs'!$M$14:$M$54,0))*G956,IF($B$3="RG&amp;E",INDEX('BCA Inputs'!$BG$14:$BG$54,MATCH(I956,'BCA Inputs'!$AW$14:$AW$54,0))*P956+INDEX('BCA Inputs'!$BH$14:$BH$54,MATCH(I956,'BCA Inputs'!$AW$14:$AW$54,0))*O956+INDEX('BCA Inputs'!$BI$14:$BI$54,MATCH(I956,'BCA Inputs'!$AW$14:$AW$54,0))*Q956+INDEX('BCA Inputs'!$BJ$14:$BJ$54,MATCH(I956,'BCA Inputs'!$AW$14:$AW$54,0))*F956+INDEX('BCA Inputs'!$BK$14:$BK$54,MATCH(I956,'BCA Inputs'!$AW$14:$AW$54,0))*G956,"")),"")</f>
        <v/>
      </c>
      <c r="AA956" s="237" t="str">
        <f t="shared" si="145"/>
        <v/>
      </c>
      <c r="AC956" s="238" t="str">
        <f>IFERROR((K956+R956)+IF($B$3="NYSEG",INDEX('BCA Inputs'!$AI$14:$AI$54,MATCH(I956,'BCA Inputs'!$M$14:$M$54,0))*P956+INDEX('BCA Inputs'!$AJ$14:$AJ$54,MATCH(I956,'BCA Inputs'!$M$14:$M$54,0))*Q956,IF($B$3="RG&amp;E",INDEX('BCA Inputs'!$BR$14:$BR$54,MATCH(I956,'BCA Inputs'!$AW$14:$AW$54,0))*P956+INDEX('BCA Inputs'!$BS$14:$BS$54,MATCH(I956,'BCA Inputs'!$AW$14:$AW$54,0))*Q956,"")),"")</f>
        <v/>
      </c>
      <c r="AD956" s="181" t="str">
        <f>IFERROR(IF($B$3="NYSEG",INDEX('BCA Inputs'!$AD$14:$AD$54,MATCH(I956,'BCA Inputs'!$M$14:$M$54,0))*P956+INDEX('BCA Inputs'!$AE$14:$AE$54,MATCH(I956,'BCA Inputs'!$M$14:$M$54,0))*O956+INDEX('BCA Inputs'!$AF$14:$AF$54,MATCH(I956,'BCA Inputs'!$M$14:$M$54,0))*Q956+INDEX('BCA Inputs'!$AG$14:$AG$54,MATCH(I956,'BCA Inputs'!$M$14:$M$54,0))*F956+INDEX('BCA Inputs'!$AH$14:$AH$54,MATCH(I956,'BCA Inputs'!$M$14:$M$54,0))*G956,IF($B$3="RG&amp;E",INDEX('BCA Inputs'!$BM$14:$BM$54,MATCH(I956,'BCA Inputs'!$AW$14:$AW$54,0))*P956+INDEX('BCA Inputs'!$BN$14:$BN$54,MATCH(I956,'BCA Inputs'!$AW$14:$AW$54,0))*O956+INDEX('BCA Inputs'!$BO$14:$BO$54,MATCH(I956,'BCA Inputs'!$AW$14:$AW$54,0))*Q956+INDEX('BCA Inputs'!$BP$14:$BP$54,MATCH(I956,'BCA Inputs'!$AW$14:$AW$54,0))*F956+INDEX('BCA Inputs'!$BQ$14:$BQ$54,MATCH(I956,'BCA Inputs'!$AW$14:$AW$54,0))*G956,"")),"")</f>
        <v/>
      </c>
      <c r="AE956" s="237" t="str">
        <f t="shared" si="146"/>
        <v/>
      </c>
      <c r="AF956" s="198">
        <f t="shared" si="148"/>
        <v>0</v>
      </c>
      <c r="AG956" s="239">
        <f t="shared" si="149"/>
        <v>0</v>
      </c>
    </row>
    <row r="957" spans="1:33">
      <c r="A957" s="228"/>
      <c r="B957" s="176"/>
      <c r="C957" s="229"/>
      <c r="D957" s="230"/>
      <c r="E957" s="230"/>
      <c r="F957" s="230"/>
      <c r="G957" s="230"/>
      <c r="H957" s="231"/>
      <c r="I957" s="231"/>
      <c r="J957" s="232"/>
      <c r="K957" s="232"/>
      <c r="L957" s="232"/>
      <c r="M957" s="181">
        <f t="shared" si="147"/>
        <v>0</v>
      </c>
      <c r="N957" s="181">
        <f>IF(H957="",0,H957*I957*'Avoided Water Savings Cost'!$C$16)</f>
        <v>0</v>
      </c>
      <c r="O957" s="545">
        <f>IF(C957="",0,IF($B$3="NYSEG",C957/(1-'Avoided Electric Costs 2020'!$W$21),IF($B$3="RG&amp;E",C957/(1-'Avoided Electric Costs 2020'!$X$21),"")))</f>
        <v>0</v>
      </c>
      <c r="P957" s="546">
        <f>IF(D957="",0,IF($B$3="NYSEG",D957/(1-'Avoided Electric Costs 2020'!$W$21),IF($B$3="RG&amp;E",D957/(1-'Avoided Electric Costs 2020'!$X$21),"")))</f>
        <v>0</v>
      </c>
      <c r="Q957" s="546">
        <f>IF(E957="",0,IF($B$3="NYSEG",E957/(1-'Avoided Natural Gas Costs 2020'!$J$34),IF($B$3="RG&amp;E",E957/(1-'Avoided Natural Gas Costs 2020'!$K$34),"")))</f>
        <v>0</v>
      </c>
      <c r="R957" s="233" t="str">
        <f>IFERROR(IF(P957*'BCA Inputs'!$C$1+Q957*'BCA Inputs'!$C$2+F957*'BCA Inputs'!$C$2+G957*'BCA Inputs'!$C$2=0,"",P957*'BCA Inputs'!$C$1+Q957*'BCA Inputs'!$C$2+F957*'BCA Inputs'!$C$2+G957*'BCA Inputs'!$C$2),"")</f>
        <v/>
      </c>
      <c r="S957" s="181" t="str">
        <f t="shared" si="140"/>
        <v/>
      </c>
      <c r="T957" s="181" t="str">
        <f>IFERROR(IF($B$3="NYSEG",(INDEX('BCA Inputs'!$N$14:$N$54,MATCH(I957,'BCA Inputs'!$M$14:$M$54,0))*P957+INDEX('BCA Inputs'!$O$14:$O$54,MATCH(I957,'BCA Inputs'!$M$14:$M$54,0))*O957+INDEX('BCA Inputs'!P:P,MATCH(I957,'BCA Inputs'!M:M,0))*Q957+INDEX('BCA Inputs'!Q:Q,MATCH(I957,'BCA Inputs'!M:M,0))*F957+INDEX('BCA Inputs'!R:R,MATCH(I957,'BCA Inputs'!M:M,0))*G957)+L957+N957,IF($B$3="RG&amp;E",(INDEX('BCA Inputs'!$AX$14:$AX$54,MATCH(I957,'BCA Inputs'!$AW$14:$AW$54,0))*P957+INDEX('BCA Inputs'!$AY$14:$AY$54,MATCH(I957,'BCA Inputs'!$AW$14:$AW$54,0))*O957+INDEX('BCA Inputs'!$AZ$14:$AZ$54,MATCH(I957,'BCA Inputs'!$AW$14:$AW$54,0))*Q957+INDEX('BCA Inputs'!$BA$14:$BA$54,MATCH(I957,'BCA Inputs'!$AW$14:$AW$54,0))*F957+INDEX('BCA Inputs'!$BB$14:$BB$54,MATCH(I957,'BCA Inputs'!$AW$14:$AW$54,0))*G957)+L957+N957,"")),"")</f>
        <v/>
      </c>
      <c r="U957" s="234" t="str">
        <f t="shared" si="141"/>
        <v/>
      </c>
      <c r="V957" s="234" t="str">
        <f t="shared" si="142"/>
        <v/>
      </c>
      <c r="W957" s="234" t="str">
        <f t="shared" si="143"/>
        <v/>
      </c>
      <c r="Y957" s="235" t="str">
        <f t="shared" si="144"/>
        <v/>
      </c>
      <c r="Z957" s="236" t="str">
        <f>IFERROR(IF($B$3="NYSEG",INDEX('BCA Inputs'!$X$14:$X$54,MATCH(I957,'BCA Inputs'!$M$14:$M$54,0))*P957+INDEX('BCA Inputs'!$Y$14:$Y$54,MATCH(I957,'BCA Inputs'!$M$14:$M$54,0))*O957+INDEX('BCA Inputs'!$Z$14:$Z$54,MATCH(I957,'BCA Inputs'!$M$14:$M$54,0))*Q957+INDEX('BCA Inputs'!$AA$14:$AA$54,MATCH(I957,'BCA Inputs'!$M$14:$M$54,0))*F957+INDEX('BCA Inputs'!$AB$14:$AB$54,MATCH(I957,'BCA Inputs'!$M$14:$M$54,0))*G957,IF($B$3="RG&amp;E",INDEX('BCA Inputs'!$BG$14:$BG$54,MATCH(I957,'BCA Inputs'!$AW$14:$AW$54,0))*P957+INDEX('BCA Inputs'!$BH$14:$BH$54,MATCH(I957,'BCA Inputs'!$AW$14:$AW$54,0))*O957+INDEX('BCA Inputs'!$BI$14:$BI$54,MATCH(I957,'BCA Inputs'!$AW$14:$AW$54,0))*Q957+INDEX('BCA Inputs'!$BJ$14:$BJ$54,MATCH(I957,'BCA Inputs'!$AW$14:$AW$54,0))*F957+INDEX('BCA Inputs'!$BK$14:$BK$54,MATCH(I957,'BCA Inputs'!$AW$14:$AW$54,0))*G957,"")),"")</f>
        <v/>
      </c>
      <c r="AA957" s="237" t="str">
        <f t="shared" si="145"/>
        <v/>
      </c>
      <c r="AC957" s="238" t="str">
        <f>IFERROR((K957+R957)+IF($B$3="NYSEG",INDEX('BCA Inputs'!$AI$14:$AI$54,MATCH(I957,'BCA Inputs'!$M$14:$M$54,0))*P957+INDEX('BCA Inputs'!$AJ$14:$AJ$54,MATCH(I957,'BCA Inputs'!$M$14:$M$54,0))*Q957,IF($B$3="RG&amp;E",INDEX('BCA Inputs'!$BR$14:$BR$54,MATCH(I957,'BCA Inputs'!$AW$14:$AW$54,0))*P957+INDEX('BCA Inputs'!$BS$14:$BS$54,MATCH(I957,'BCA Inputs'!$AW$14:$AW$54,0))*Q957,"")),"")</f>
        <v/>
      </c>
      <c r="AD957" s="181" t="str">
        <f>IFERROR(IF($B$3="NYSEG",INDEX('BCA Inputs'!$AD$14:$AD$54,MATCH(I957,'BCA Inputs'!$M$14:$M$54,0))*P957+INDEX('BCA Inputs'!$AE$14:$AE$54,MATCH(I957,'BCA Inputs'!$M$14:$M$54,0))*O957+INDEX('BCA Inputs'!$AF$14:$AF$54,MATCH(I957,'BCA Inputs'!$M$14:$M$54,0))*Q957+INDEX('BCA Inputs'!$AG$14:$AG$54,MATCH(I957,'BCA Inputs'!$M$14:$M$54,0))*F957+INDEX('BCA Inputs'!$AH$14:$AH$54,MATCH(I957,'BCA Inputs'!$M$14:$M$54,0))*G957,IF($B$3="RG&amp;E",INDEX('BCA Inputs'!$BM$14:$BM$54,MATCH(I957,'BCA Inputs'!$AW$14:$AW$54,0))*P957+INDEX('BCA Inputs'!$BN$14:$BN$54,MATCH(I957,'BCA Inputs'!$AW$14:$AW$54,0))*O957+INDEX('BCA Inputs'!$BO$14:$BO$54,MATCH(I957,'BCA Inputs'!$AW$14:$AW$54,0))*Q957+INDEX('BCA Inputs'!$BP$14:$BP$54,MATCH(I957,'BCA Inputs'!$AW$14:$AW$54,0))*F957+INDEX('BCA Inputs'!$BQ$14:$BQ$54,MATCH(I957,'BCA Inputs'!$AW$14:$AW$54,0))*G957,"")),"")</f>
        <v/>
      </c>
      <c r="AE957" s="237" t="str">
        <f t="shared" si="146"/>
        <v/>
      </c>
      <c r="AF957" s="198">
        <f t="shared" si="148"/>
        <v>0</v>
      </c>
      <c r="AG957" s="239">
        <f t="shared" si="149"/>
        <v>0</v>
      </c>
    </row>
    <row r="958" spans="1:33">
      <c r="A958" s="228"/>
      <c r="B958" s="176"/>
      <c r="C958" s="229"/>
      <c r="D958" s="230"/>
      <c r="E958" s="230"/>
      <c r="F958" s="230"/>
      <c r="G958" s="230"/>
      <c r="H958" s="231"/>
      <c r="I958" s="231"/>
      <c r="J958" s="232"/>
      <c r="K958" s="232"/>
      <c r="L958" s="232"/>
      <c r="M958" s="181">
        <f t="shared" si="147"/>
        <v>0</v>
      </c>
      <c r="N958" s="181">
        <f>IF(H958="",0,H958*I958*'Avoided Water Savings Cost'!$C$16)</f>
        <v>0</v>
      </c>
      <c r="O958" s="545">
        <f>IF(C958="",0,IF($B$3="NYSEG",C958/(1-'Avoided Electric Costs 2020'!$W$21),IF($B$3="RG&amp;E",C958/(1-'Avoided Electric Costs 2020'!$X$21),"")))</f>
        <v>0</v>
      </c>
      <c r="P958" s="546">
        <f>IF(D958="",0,IF($B$3="NYSEG",D958/(1-'Avoided Electric Costs 2020'!$W$21),IF($B$3="RG&amp;E",D958/(1-'Avoided Electric Costs 2020'!$X$21),"")))</f>
        <v>0</v>
      </c>
      <c r="Q958" s="546">
        <f>IF(E958="",0,IF($B$3="NYSEG",E958/(1-'Avoided Natural Gas Costs 2020'!$J$34),IF($B$3="RG&amp;E",E958/(1-'Avoided Natural Gas Costs 2020'!$K$34),"")))</f>
        <v>0</v>
      </c>
      <c r="R958" s="233" t="str">
        <f>IFERROR(IF(P958*'BCA Inputs'!$C$1+Q958*'BCA Inputs'!$C$2+F958*'BCA Inputs'!$C$2+G958*'BCA Inputs'!$C$2=0,"",P958*'BCA Inputs'!$C$1+Q958*'BCA Inputs'!$C$2+F958*'BCA Inputs'!$C$2+G958*'BCA Inputs'!$C$2),"")</f>
        <v/>
      </c>
      <c r="S958" s="181" t="str">
        <f t="shared" si="140"/>
        <v/>
      </c>
      <c r="T958" s="181" t="str">
        <f>IFERROR(IF($B$3="NYSEG",(INDEX('BCA Inputs'!$N$14:$N$54,MATCH(I958,'BCA Inputs'!$M$14:$M$54,0))*P958+INDEX('BCA Inputs'!$O$14:$O$54,MATCH(I958,'BCA Inputs'!$M$14:$M$54,0))*O958+INDEX('BCA Inputs'!P:P,MATCH(I958,'BCA Inputs'!M:M,0))*Q958+INDEX('BCA Inputs'!Q:Q,MATCH(I958,'BCA Inputs'!M:M,0))*F958+INDEX('BCA Inputs'!R:R,MATCH(I958,'BCA Inputs'!M:M,0))*G958)+L958+N958,IF($B$3="RG&amp;E",(INDEX('BCA Inputs'!$AX$14:$AX$54,MATCH(I958,'BCA Inputs'!$AW$14:$AW$54,0))*P958+INDEX('BCA Inputs'!$AY$14:$AY$54,MATCH(I958,'BCA Inputs'!$AW$14:$AW$54,0))*O958+INDEX('BCA Inputs'!$AZ$14:$AZ$54,MATCH(I958,'BCA Inputs'!$AW$14:$AW$54,0))*Q958+INDEX('BCA Inputs'!$BA$14:$BA$54,MATCH(I958,'BCA Inputs'!$AW$14:$AW$54,0))*F958+INDEX('BCA Inputs'!$BB$14:$BB$54,MATCH(I958,'BCA Inputs'!$AW$14:$AW$54,0))*G958)+L958+N958,"")),"")</f>
        <v/>
      </c>
      <c r="U958" s="234" t="str">
        <f t="shared" si="141"/>
        <v/>
      </c>
      <c r="V958" s="234" t="str">
        <f t="shared" si="142"/>
        <v/>
      </c>
      <c r="W958" s="234" t="str">
        <f t="shared" si="143"/>
        <v/>
      </c>
      <c r="Y958" s="235" t="str">
        <f t="shared" si="144"/>
        <v/>
      </c>
      <c r="Z958" s="236" t="str">
        <f>IFERROR(IF($B$3="NYSEG",INDEX('BCA Inputs'!$X$14:$X$54,MATCH(I958,'BCA Inputs'!$M$14:$M$54,0))*P958+INDEX('BCA Inputs'!$Y$14:$Y$54,MATCH(I958,'BCA Inputs'!$M$14:$M$54,0))*O958+INDEX('BCA Inputs'!$Z$14:$Z$54,MATCH(I958,'BCA Inputs'!$M$14:$M$54,0))*Q958+INDEX('BCA Inputs'!$AA$14:$AA$54,MATCH(I958,'BCA Inputs'!$M$14:$M$54,0))*F958+INDEX('BCA Inputs'!$AB$14:$AB$54,MATCH(I958,'BCA Inputs'!$M$14:$M$54,0))*G958,IF($B$3="RG&amp;E",INDEX('BCA Inputs'!$BG$14:$BG$54,MATCH(I958,'BCA Inputs'!$AW$14:$AW$54,0))*P958+INDEX('BCA Inputs'!$BH$14:$BH$54,MATCH(I958,'BCA Inputs'!$AW$14:$AW$54,0))*O958+INDEX('BCA Inputs'!$BI$14:$BI$54,MATCH(I958,'BCA Inputs'!$AW$14:$AW$54,0))*Q958+INDEX('BCA Inputs'!$BJ$14:$BJ$54,MATCH(I958,'BCA Inputs'!$AW$14:$AW$54,0))*F958+INDEX('BCA Inputs'!$BK$14:$BK$54,MATCH(I958,'BCA Inputs'!$AW$14:$AW$54,0))*G958,"")),"")</f>
        <v/>
      </c>
      <c r="AA958" s="237" t="str">
        <f t="shared" si="145"/>
        <v/>
      </c>
      <c r="AC958" s="238" t="str">
        <f>IFERROR((K958+R958)+IF($B$3="NYSEG",INDEX('BCA Inputs'!$AI$14:$AI$54,MATCH(I958,'BCA Inputs'!$M$14:$M$54,0))*P958+INDEX('BCA Inputs'!$AJ$14:$AJ$54,MATCH(I958,'BCA Inputs'!$M$14:$M$54,0))*Q958,IF($B$3="RG&amp;E",INDEX('BCA Inputs'!$BR$14:$BR$54,MATCH(I958,'BCA Inputs'!$AW$14:$AW$54,0))*P958+INDEX('BCA Inputs'!$BS$14:$BS$54,MATCH(I958,'BCA Inputs'!$AW$14:$AW$54,0))*Q958,"")),"")</f>
        <v/>
      </c>
      <c r="AD958" s="181" t="str">
        <f>IFERROR(IF($B$3="NYSEG",INDEX('BCA Inputs'!$AD$14:$AD$54,MATCH(I958,'BCA Inputs'!$M$14:$M$54,0))*P958+INDEX('BCA Inputs'!$AE$14:$AE$54,MATCH(I958,'BCA Inputs'!$M$14:$M$54,0))*O958+INDEX('BCA Inputs'!$AF$14:$AF$54,MATCH(I958,'BCA Inputs'!$M$14:$M$54,0))*Q958+INDEX('BCA Inputs'!$AG$14:$AG$54,MATCH(I958,'BCA Inputs'!$M$14:$M$54,0))*F958+INDEX('BCA Inputs'!$AH$14:$AH$54,MATCH(I958,'BCA Inputs'!$M$14:$M$54,0))*G958,IF($B$3="RG&amp;E",INDEX('BCA Inputs'!$BM$14:$BM$54,MATCH(I958,'BCA Inputs'!$AW$14:$AW$54,0))*P958+INDEX('BCA Inputs'!$BN$14:$BN$54,MATCH(I958,'BCA Inputs'!$AW$14:$AW$54,0))*O958+INDEX('BCA Inputs'!$BO$14:$BO$54,MATCH(I958,'BCA Inputs'!$AW$14:$AW$54,0))*Q958+INDEX('BCA Inputs'!$BP$14:$BP$54,MATCH(I958,'BCA Inputs'!$AW$14:$AW$54,0))*F958+INDEX('BCA Inputs'!$BQ$14:$BQ$54,MATCH(I958,'BCA Inputs'!$AW$14:$AW$54,0))*G958,"")),"")</f>
        <v/>
      </c>
      <c r="AE958" s="237" t="str">
        <f t="shared" si="146"/>
        <v/>
      </c>
      <c r="AF958" s="198">
        <f t="shared" si="148"/>
        <v>0</v>
      </c>
      <c r="AG958" s="239">
        <f t="shared" si="149"/>
        <v>0</v>
      </c>
    </row>
    <row r="959" spans="1:33">
      <c r="A959" s="228"/>
      <c r="B959" s="176"/>
      <c r="C959" s="229"/>
      <c r="D959" s="230"/>
      <c r="E959" s="230"/>
      <c r="F959" s="230"/>
      <c r="G959" s="230"/>
      <c r="H959" s="231"/>
      <c r="I959" s="231"/>
      <c r="J959" s="232"/>
      <c r="K959" s="232"/>
      <c r="L959" s="232"/>
      <c r="M959" s="181">
        <f t="shared" si="147"/>
        <v>0</v>
      </c>
      <c r="N959" s="181">
        <f>IF(H959="",0,H959*I959*'Avoided Water Savings Cost'!$C$16)</f>
        <v>0</v>
      </c>
      <c r="O959" s="545">
        <f>IF(C959="",0,IF($B$3="NYSEG",C959/(1-'Avoided Electric Costs 2020'!$W$21),IF($B$3="RG&amp;E",C959/(1-'Avoided Electric Costs 2020'!$X$21),"")))</f>
        <v>0</v>
      </c>
      <c r="P959" s="546">
        <f>IF(D959="",0,IF($B$3="NYSEG",D959/(1-'Avoided Electric Costs 2020'!$W$21),IF($B$3="RG&amp;E",D959/(1-'Avoided Electric Costs 2020'!$X$21),"")))</f>
        <v>0</v>
      </c>
      <c r="Q959" s="546">
        <f>IF(E959="",0,IF($B$3="NYSEG",E959/(1-'Avoided Natural Gas Costs 2020'!$J$34),IF($B$3="RG&amp;E",E959/(1-'Avoided Natural Gas Costs 2020'!$K$34),"")))</f>
        <v>0</v>
      </c>
      <c r="R959" s="233" t="str">
        <f>IFERROR(IF(P959*'BCA Inputs'!$C$1+Q959*'BCA Inputs'!$C$2+F959*'BCA Inputs'!$C$2+G959*'BCA Inputs'!$C$2=0,"",P959*'BCA Inputs'!$C$1+Q959*'BCA Inputs'!$C$2+F959*'BCA Inputs'!$C$2+G959*'BCA Inputs'!$C$2),"")</f>
        <v/>
      </c>
      <c r="S959" s="181" t="str">
        <f t="shared" si="140"/>
        <v/>
      </c>
      <c r="T959" s="181" t="str">
        <f>IFERROR(IF($B$3="NYSEG",(INDEX('BCA Inputs'!$N$14:$N$54,MATCH(I959,'BCA Inputs'!$M$14:$M$54,0))*P959+INDEX('BCA Inputs'!$O$14:$O$54,MATCH(I959,'BCA Inputs'!$M$14:$M$54,0))*O959+INDEX('BCA Inputs'!P:P,MATCH(I959,'BCA Inputs'!M:M,0))*Q959+INDEX('BCA Inputs'!Q:Q,MATCH(I959,'BCA Inputs'!M:M,0))*F959+INDEX('BCA Inputs'!R:R,MATCH(I959,'BCA Inputs'!M:M,0))*G959)+L959+N959,IF($B$3="RG&amp;E",(INDEX('BCA Inputs'!$AX$14:$AX$54,MATCH(I959,'BCA Inputs'!$AW$14:$AW$54,0))*P959+INDEX('BCA Inputs'!$AY$14:$AY$54,MATCH(I959,'BCA Inputs'!$AW$14:$AW$54,0))*O959+INDEX('BCA Inputs'!$AZ$14:$AZ$54,MATCH(I959,'BCA Inputs'!$AW$14:$AW$54,0))*Q959+INDEX('BCA Inputs'!$BA$14:$BA$54,MATCH(I959,'BCA Inputs'!$AW$14:$AW$54,0))*F959+INDEX('BCA Inputs'!$BB$14:$BB$54,MATCH(I959,'BCA Inputs'!$AW$14:$AW$54,0))*G959)+L959+N959,"")),"")</f>
        <v/>
      </c>
      <c r="U959" s="234" t="str">
        <f t="shared" si="141"/>
        <v/>
      </c>
      <c r="V959" s="234" t="str">
        <f t="shared" si="142"/>
        <v/>
      </c>
      <c r="W959" s="234" t="str">
        <f t="shared" si="143"/>
        <v/>
      </c>
      <c r="Y959" s="235" t="str">
        <f t="shared" si="144"/>
        <v/>
      </c>
      <c r="Z959" s="236" t="str">
        <f>IFERROR(IF($B$3="NYSEG",INDEX('BCA Inputs'!$X$14:$X$54,MATCH(I959,'BCA Inputs'!$M$14:$M$54,0))*P959+INDEX('BCA Inputs'!$Y$14:$Y$54,MATCH(I959,'BCA Inputs'!$M$14:$M$54,0))*O959+INDEX('BCA Inputs'!$Z$14:$Z$54,MATCH(I959,'BCA Inputs'!$M$14:$M$54,0))*Q959+INDEX('BCA Inputs'!$AA$14:$AA$54,MATCH(I959,'BCA Inputs'!$M$14:$M$54,0))*F959+INDEX('BCA Inputs'!$AB$14:$AB$54,MATCH(I959,'BCA Inputs'!$M$14:$M$54,0))*G959,IF($B$3="RG&amp;E",INDEX('BCA Inputs'!$BG$14:$BG$54,MATCH(I959,'BCA Inputs'!$AW$14:$AW$54,0))*P959+INDEX('BCA Inputs'!$BH$14:$BH$54,MATCH(I959,'BCA Inputs'!$AW$14:$AW$54,0))*O959+INDEX('BCA Inputs'!$BI$14:$BI$54,MATCH(I959,'BCA Inputs'!$AW$14:$AW$54,0))*Q959+INDEX('BCA Inputs'!$BJ$14:$BJ$54,MATCH(I959,'BCA Inputs'!$AW$14:$AW$54,0))*F959+INDEX('BCA Inputs'!$BK$14:$BK$54,MATCH(I959,'BCA Inputs'!$AW$14:$AW$54,0))*G959,"")),"")</f>
        <v/>
      </c>
      <c r="AA959" s="237" t="str">
        <f t="shared" si="145"/>
        <v/>
      </c>
      <c r="AC959" s="238" t="str">
        <f>IFERROR((K959+R959)+IF($B$3="NYSEG",INDEX('BCA Inputs'!$AI$14:$AI$54,MATCH(I959,'BCA Inputs'!$M$14:$M$54,0))*P959+INDEX('BCA Inputs'!$AJ$14:$AJ$54,MATCH(I959,'BCA Inputs'!$M$14:$M$54,0))*Q959,IF($B$3="RG&amp;E",INDEX('BCA Inputs'!$BR$14:$BR$54,MATCH(I959,'BCA Inputs'!$AW$14:$AW$54,0))*P959+INDEX('BCA Inputs'!$BS$14:$BS$54,MATCH(I959,'BCA Inputs'!$AW$14:$AW$54,0))*Q959,"")),"")</f>
        <v/>
      </c>
      <c r="AD959" s="181" t="str">
        <f>IFERROR(IF($B$3="NYSEG",INDEX('BCA Inputs'!$AD$14:$AD$54,MATCH(I959,'BCA Inputs'!$M$14:$M$54,0))*P959+INDEX('BCA Inputs'!$AE$14:$AE$54,MATCH(I959,'BCA Inputs'!$M$14:$M$54,0))*O959+INDEX('BCA Inputs'!$AF$14:$AF$54,MATCH(I959,'BCA Inputs'!$M$14:$M$54,0))*Q959+INDEX('BCA Inputs'!$AG$14:$AG$54,MATCH(I959,'BCA Inputs'!$M$14:$M$54,0))*F959+INDEX('BCA Inputs'!$AH$14:$AH$54,MATCH(I959,'BCA Inputs'!$M$14:$M$54,0))*G959,IF($B$3="RG&amp;E",INDEX('BCA Inputs'!$BM$14:$BM$54,MATCH(I959,'BCA Inputs'!$AW$14:$AW$54,0))*P959+INDEX('BCA Inputs'!$BN$14:$BN$54,MATCH(I959,'BCA Inputs'!$AW$14:$AW$54,0))*O959+INDEX('BCA Inputs'!$BO$14:$BO$54,MATCH(I959,'BCA Inputs'!$AW$14:$AW$54,0))*Q959+INDEX('BCA Inputs'!$BP$14:$BP$54,MATCH(I959,'BCA Inputs'!$AW$14:$AW$54,0))*F959+INDEX('BCA Inputs'!$BQ$14:$BQ$54,MATCH(I959,'BCA Inputs'!$AW$14:$AW$54,0))*G959,"")),"")</f>
        <v/>
      </c>
      <c r="AE959" s="237" t="str">
        <f t="shared" si="146"/>
        <v/>
      </c>
      <c r="AF959" s="198">
        <f t="shared" si="148"/>
        <v>0</v>
      </c>
      <c r="AG959" s="239">
        <f t="shared" si="149"/>
        <v>0</v>
      </c>
    </row>
    <row r="960" spans="1:33">
      <c r="A960" s="228"/>
      <c r="B960" s="176"/>
      <c r="C960" s="229"/>
      <c r="D960" s="230"/>
      <c r="E960" s="230"/>
      <c r="F960" s="230"/>
      <c r="G960" s="230"/>
      <c r="H960" s="231"/>
      <c r="I960" s="231"/>
      <c r="J960" s="232"/>
      <c r="K960" s="232"/>
      <c r="L960" s="232"/>
      <c r="M960" s="181">
        <f t="shared" si="147"/>
        <v>0</v>
      </c>
      <c r="N960" s="181">
        <f>IF(H960="",0,H960*I960*'Avoided Water Savings Cost'!$C$16)</f>
        <v>0</v>
      </c>
      <c r="O960" s="545">
        <f>IF(C960="",0,IF($B$3="NYSEG",C960/(1-'Avoided Electric Costs 2020'!$W$21),IF($B$3="RG&amp;E",C960/(1-'Avoided Electric Costs 2020'!$X$21),"")))</f>
        <v>0</v>
      </c>
      <c r="P960" s="546">
        <f>IF(D960="",0,IF($B$3="NYSEG",D960/(1-'Avoided Electric Costs 2020'!$W$21),IF($B$3="RG&amp;E",D960/(1-'Avoided Electric Costs 2020'!$X$21),"")))</f>
        <v>0</v>
      </c>
      <c r="Q960" s="546">
        <f>IF(E960="",0,IF($B$3="NYSEG",E960/(1-'Avoided Natural Gas Costs 2020'!$J$34),IF($B$3="RG&amp;E",E960/(1-'Avoided Natural Gas Costs 2020'!$K$34),"")))</f>
        <v>0</v>
      </c>
      <c r="R960" s="233" t="str">
        <f>IFERROR(IF(P960*'BCA Inputs'!$C$1+Q960*'BCA Inputs'!$C$2+F960*'BCA Inputs'!$C$2+G960*'BCA Inputs'!$C$2=0,"",P960*'BCA Inputs'!$C$1+Q960*'BCA Inputs'!$C$2+F960*'BCA Inputs'!$C$2+G960*'BCA Inputs'!$C$2),"")</f>
        <v/>
      </c>
      <c r="S960" s="181" t="str">
        <f t="shared" si="140"/>
        <v/>
      </c>
      <c r="T960" s="181" t="str">
        <f>IFERROR(IF($B$3="NYSEG",(INDEX('BCA Inputs'!$N$14:$N$54,MATCH(I960,'BCA Inputs'!$M$14:$M$54,0))*P960+INDEX('BCA Inputs'!$O$14:$O$54,MATCH(I960,'BCA Inputs'!$M$14:$M$54,0))*O960+INDEX('BCA Inputs'!P:P,MATCH(I960,'BCA Inputs'!M:M,0))*Q960+INDEX('BCA Inputs'!Q:Q,MATCH(I960,'BCA Inputs'!M:M,0))*F960+INDEX('BCA Inputs'!R:R,MATCH(I960,'BCA Inputs'!M:M,0))*G960)+L960+N960,IF($B$3="RG&amp;E",(INDEX('BCA Inputs'!$AX$14:$AX$54,MATCH(I960,'BCA Inputs'!$AW$14:$AW$54,0))*P960+INDEX('BCA Inputs'!$AY$14:$AY$54,MATCH(I960,'BCA Inputs'!$AW$14:$AW$54,0))*O960+INDEX('BCA Inputs'!$AZ$14:$AZ$54,MATCH(I960,'BCA Inputs'!$AW$14:$AW$54,0))*Q960+INDEX('BCA Inputs'!$BA$14:$BA$54,MATCH(I960,'BCA Inputs'!$AW$14:$AW$54,0))*F960+INDEX('BCA Inputs'!$BB$14:$BB$54,MATCH(I960,'BCA Inputs'!$AW$14:$AW$54,0))*G960)+L960+N960,"")),"")</f>
        <v/>
      </c>
      <c r="U960" s="234" t="str">
        <f t="shared" si="141"/>
        <v/>
      </c>
      <c r="V960" s="234" t="str">
        <f t="shared" si="142"/>
        <v/>
      </c>
      <c r="W960" s="234" t="str">
        <f t="shared" si="143"/>
        <v/>
      </c>
      <c r="Y960" s="235" t="str">
        <f t="shared" si="144"/>
        <v/>
      </c>
      <c r="Z960" s="236" t="str">
        <f>IFERROR(IF($B$3="NYSEG",INDEX('BCA Inputs'!$X$14:$X$54,MATCH(I960,'BCA Inputs'!$M$14:$M$54,0))*P960+INDEX('BCA Inputs'!$Y$14:$Y$54,MATCH(I960,'BCA Inputs'!$M$14:$M$54,0))*O960+INDEX('BCA Inputs'!$Z$14:$Z$54,MATCH(I960,'BCA Inputs'!$M$14:$M$54,0))*Q960+INDEX('BCA Inputs'!$AA$14:$AA$54,MATCH(I960,'BCA Inputs'!$M$14:$M$54,0))*F960+INDEX('BCA Inputs'!$AB$14:$AB$54,MATCH(I960,'BCA Inputs'!$M$14:$M$54,0))*G960,IF($B$3="RG&amp;E",INDEX('BCA Inputs'!$BG$14:$BG$54,MATCH(I960,'BCA Inputs'!$AW$14:$AW$54,0))*P960+INDEX('BCA Inputs'!$BH$14:$BH$54,MATCH(I960,'BCA Inputs'!$AW$14:$AW$54,0))*O960+INDEX('BCA Inputs'!$BI$14:$BI$54,MATCH(I960,'BCA Inputs'!$AW$14:$AW$54,0))*Q960+INDEX('BCA Inputs'!$BJ$14:$BJ$54,MATCH(I960,'BCA Inputs'!$AW$14:$AW$54,0))*F960+INDEX('BCA Inputs'!$BK$14:$BK$54,MATCH(I960,'BCA Inputs'!$AW$14:$AW$54,0))*G960,"")),"")</f>
        <v/>
      </c>
      <c r="AA960" s="237" t="str">
        <f t="shared" si="145"/>
        <v/>
      </c>
      <c r="AC960" s="238" t="str">
        <f>IFERROR((K960+R960)+IF($B$3="NYSEG",INDEX('BCA Inputs'!$AI$14:$AI$54,MATCH(I960,'BCA Inputs'!$M$14:$M$54,0))*P960+INDEX('BCA Inputs'!$AJ$14:$AJ$54,MATCH(I960,'BCA Inputs'!$M$14:$M$54,0))*Q960,IF($B$3="RG&amp;E",INDEX('BCA Inputs'!$BR$14:$BR$54,MATCH(I960,'BCA Inputs'!$AW$14:$AW$54,0))*P960+INDEX('BCA Inputs'!$BS$14:$BS$54,MATCH(I960,'BCA Inputs'!$AW$14:$AW$54,0))*Q960,"")),"")</f>
        <v/>
      </c>
      <c r="AD960" s="181" t="str">
        <f>IFERROR(IF($B$3="NYSEG",INDEX('BCA Inputs'!$AD$14:$AD$54,MATCH(I960,'BCA Inputs'!$M$14:$M$54,0))*P960+INDEX('BCA Inputs'!$AE$14:$AE$54,MATCH(I960,'BCA Inputs'!$M$14:$M$54,0))*O960+INDEX('BCA Inputs'!$AF$14:$AF$54,MATCH(I960,'BCA Inputs'!$M$14:$M$54,0))*Q960+INDEX('BCA Inputs'!$AG$14:$AG$54,MATCH(I960,'BCA Inputs'!$M$14:$M$54,0))*F960+INDEX('BCA Inputs'!$AH$14:$AH$54,MATCH(I960,'BCA Inputs'!$M$14:$M$54,0))*G960,IF($B$3="RG&amp;E",INDEX('BCA Inputs'!$BM$14:$BM$54,MATCH(I960,'BCA Inputs'!$AW$14:$AW$54,0))*P960+INDEX('BCA Inputs'!$BN$14:$BN$54,MATCH(I960,'BCA Inputs'!$AW$14:$AW$54,0))*O960+INDEX('BCA Inputs'!$BO$14:$BO$54,MATCH(I960,'BCA Inputs'!$AW$14:$AW$54,0))*Q960+INDEX('BCA Inputs'!$BP$14:$BP$54,MATCH(I960,'BCA Inputs'!$AW$14:$AW$54,0))*F960+INDEX('BCA Inputs'!$BQ$14:$BQ$54,MATCH(I960,'BCA Inputs'!$AW$14:$AW$54,0))*G960,"")),"")</f>
        <v/>
      </c>
      <c r="AE960" s="237" t="str">
        <f t="shared" si="146"/>
        <v/>
      </c>
      <c r="AF960" s="198">
        <f t="shared" si="148"/>
        <v>0</v>
      </c>
      <c r="AG960" s="239">
        <f t="shared" si="149"/>
        <v>0</v>
      </c>
    </row>
    <row r="961" spans="1:33">
      <c r="A961" s="228"/>
      <c r="B961" s="176"/>
      <c r="C961" s="229"/>
      <c r="D961" s="230"/>
      <c r="E961" s="230"/>
      <c r="F961" s="230"/>
      <c r="G961" s="230"/>
      <c r="H961" s="231"/>
      <c r="I961" s="231"/>
      <c r="J961" s="232"/>
      <c r="K961" s="232"/>
      <c r="L961" s="232"/>
      <c r="M961" s="181">
        <f t="shared" si="147"/>
        <v>0</v>
      </c>
      <c r="N961" s="181">
        <f>IF(H961="",0,H961*I961*'Avoided Water Savings Cost'!$C$16)</f>
        <v>0</v>
      </c>
      <c r="O961" s="545">
        <f>IF(C961="",0,IF($B$3="NYSEG",C961/(1-'Avoided Electric Costs 2020'!$W$21),IF($B$3="RG&amp;E",C961/(1-'Avoided Electric Costs 2020'!$X$21),"")))</f>
        <v>0</v>
      </c>
      <c r="P961" s="546">
        <f>IF(D961="",0,IF($B$3="NYSEG",D961/(1-'Avoided Electric Costs 2020'!$W$21),IF($B$3="RG&amp;E",D961/(1-'Avoided Electric Costs 2020'!$X$21),"")))</f>
        <v>0</v>
      </c>
      <c r="Q961" s="546">
        <f>IF(E961="",0,IF($B$3="NYSEG",E961/(1-'Avoided Natural Gas Costs 2020'!$J$34),IF($B$3="RG&amp;E",E961/(1-'Avoided Natural Gas Costs 2020'!$K$34),"")))</f>
        <v>0</v>
      </c>
      <c r="R961" s="233" t="str">
        <f>IFERROR(IF(P961*'BCA Inputs'!$C$1+Q961*'BCA Inputs'!$C$2+F961*'BCA Inputs'!$C$2+G961*'BCA Inputs'!$C$2=0,"",P961*'BCA Inputs'!$C$1+Q961*'BCA Inputs'!$C$2+F961*'BCA Inputs'!$C$2+G961*'BCA Inputs'!$C$2),"")</f>
        <v/>
      </c>
      <c r="S961" s="181" t="str">
        <f t="shared" si="140"/>
        <v/>
      </c>
      <c r="T961" s="181" t="str">
        <f>IFERROR(IF($B$3="NYSEG",(INDEX('BCA Inputs'!$N$14:$N$54,MATCH(I961,'BCA Inputs'!$M$14:$M$54,0))*P961+INDEX('BCA Inputs'!$O$14:$O$54,MATCH(I961,'BCA Inputs'!$M$14:$M$54,0))*O961+INDEX('BCA Inputs'!P:P,MATCH(I961,'BCA Inputs'!M:M,0))*Q961+INDEX('BCA Inputs'!Q:Q,MATCH(I961,'BCA Inputs'!M:M,0))*F961+INDEX('BCA Inputs'!R:R,MATCH(I961,'BCA Inputs'!M:M,0))*G961)+L961+N961,IF($B$3="RG&amp;E",(INDEX('BCA Inputs'!$AX$14:$AX$54,MATCH(I961,'BCA Inputs'!$AW$14:$AW$54,0))*P961+INDEX('BCA Inputs'!$AY$14:$AY$54,MATCH(I961,'BCA Inputs'!$AW$14:$AW$54,0))*O961+INDEX('BCA Inputs'!$AZ$14:$AZ$54,MATCH(I961,'BCA Inputs'!$AW$14:$AW$54,0))*Q961+INDEX('BCA Inputs'!$BA$14:$BA$54,MATCH(I961,'BCA Inputs'!$AW$14:$AW$54,0))*F961+INDEX('BCA Inputs'!$BB$14:$BB$54,MATCH(I961,'BCA Inputs'!$AW$14:$AW$54,0))*G961)+L961+N961,"")),"")</f>
        <v/>
      </c>
      <c r="U961" s="234" t="str">
        <f t="shared" si="141"/>
        <v/>
      </c>
      <c r="V961" s="234" t="str">
        <f t="shared" si="142"/>
        <v/>
      </c>
      <c r="W961" s="234" t="str">
        <f t="shared" si="143"/>
        <v/>
      </c>
      <c r="Y961" s="235" t="str">
        <f t="shared" si="144"/>
        <v/>
      </c>
      <c r="Z961" s="236" t="str">
        <f>IFERROR(IF($B$3="NYSEG",INDEX('BCA Inputs'!$X$14:$X$54,MATCH(I961,'BCA Inputs'!$M$14:$M$54,0))*P961+INDEX('BCA Inputs'!$Y$14:$Y$54,MATCH(I961,'BCA Inputs'!$M$14:$M$54,0))*O961+INDEX('BCA Inputs'!$Z$14:$Z$54,MATCH(I961,'BCA Inputs'!$M$14:$M$54,0))*Q961+INDEX('BCA Inputs'!$AA$14:$AA$54,MATCH(I961,'BCA Inputs'!$M$14:$M$54,0))*F961+INDEX('BCA Inputs'!$AB$14:$AB$54,MATCH(I961,'BCA Inputs'!$M$14:$M$54,0))*G961,IF($B$3="RG&amp;E",INDEX('BCA Inputs'!$BG$14:$BG$54,MATCH(I961,'BCA Inputs'!$AW$14:$AW$54,0))*P961+INDEX('BCA Inputs'!$BH$14:$BH$54,MATCH(I961,'BCA Inputs'!$AW$14:$AW$54,0))*O961+INDEX('BCA Inputs'!$BI$14:$BI$54,MATCH(I961,'BCA Inputs'!$AW$14:$AW$54,0))*Q961+INDEX('BCA Inputs'!$BJ$14:$BJ$54,MATCH(I961,'BCA Inputs'!$AW$14:$AW$54,0))*F961+INDEX('BCA Inputs'!$BK$14:$BK$54,MATCH(I961,'BCA Inputs'!$AW$14:$AW$54,0))*G961,"")),"")</f>
        <v/>
      </c>
      <c r="AA961" s="237" t="str">
        <f t="shared" si="145"/>
        <v/>
      </c>
      <c r="AC961" s="238" t="str">
        <f>IFERROR((K961+R961)+IF($B$3="NYSEG",INDEX('BCA Inputs'!$AI$14:$AI$54,MATCH(I961,'BCA Inputs'!$M$14:$M$54,0))*P961+INDEX('BCA Inputs'!$AJ$14:$AJ$54,MATCH(I961,'BCA Inputs'!$M$14:$M$54,0))*Q961,IF($B$3="RG&amp;E",INDEX('BCA Inputs'!$BR$14:$BR$54,MATCH(I961,'BCA Inputs'!$AW$14:$AW$54,0))*P961+INDEX('BCA Inputs'!$BS$14:$BS$54,MATCH(I961,'BCA Inputs'!$AW$14:$AW$54,0))*Q961,"")),"")</f>
        <v/>
      </c>
      <c r="AD961" s="181" t="str">
        <f>IFERROR(IF($B$3="NYSEG",INDEX('BCA Inputs'!$AD$14:$AD$54,MATCH(I961,'BCA Inputs'!$M$14:$M$54,0))*P961+INDEX('BCA Inputs'!$AE$14:$AE$54,MATCH(I961,'BCA Inputs'!$M$14:$M$54,0))*O961+INDEX('BCA Inputs'!$AF$14:$AF$54,MATCH(I961,'BCA Inputs'!$M$14:$M$54,0))*Q961+INDEX('BCA Inputs'!$AG$14:$AG$54,MATCH(I961,'BCA Inputs'!$M$14:$M$54,0))*F961+INDEX('BCA Inputs'!$AH$14:$AH$54,MATCH(I961,'BCA Inputs'!$M$14:$M$54,0))*G961,IF($B$3="RG&amp;E",INDEX('BCA Inputs'!$BM$14:$BM$54,MATCH(I961,'BCA Inputs'!$AW$14:$AW$54,0))*P961+INDEX('BCA Inputs'!$BN$14:$BN$54,MATCH(I961,'BCA Inputs'!$AW$14:$AW$54,0))*O961+INDEX('BCA Inputs'!$BO$14:$BO$54,MATCH(I961,'BCA Inputs'!$AW$14:$AW$54,0))*Q961+INDEX('BCA Inputs'!$BP$14:$BP$54,MATCH(I961,'BCA Inputs'!$AW$14:$AW$54,0))*F961+INDEX('BCA Inputs'!$BQ$14:$BQ$54,MATCH(I961,'BCA Inputs'!$AW$14:$AW$54,0))*G961,"")),"")</f>
        <v/>
      </c>
      <c r="AE961" s="237" t="str">
        <f t="shared" si="146"/>
        <v/>
      </c>
      <c r="AF961" s="198">
        <f t="shared" si="148"/>
        <v>0</v>
      </c>
      <c r="AG961" s="239">
        <f t="shared" si="149"/>
        <v>0</v>
      </c>
    </row>
    <row r="962" spans="1:33">
      <c r="A962" s="228"/>
      <c r="B962" s="176"/>
      <c r="C962" s="229"/>
      <c r="D962" s="230"/>
      <c r="E962" s="230"/>
      <c r="F962" s="230"/>
      <c r="G962" s="230"/>
      <c r="H962" s="231"/>
      <c r="I962" s="231"/>
      <c r="J962" s="232"/>
      <c r="K962" s="232"/>
      <c r="L962" s="232"/>
      <c r="M962" s="181">
        <f t="shared" si="147"/>
        <v>0</v>
      </c>
      <c r="N962" s="181">
        <f>IF(H962="",0,H962*I962*'Avoided Water Savings Cost'!$C$16)</f>
        <v>0</v>
      </c>
      <c r="O962" s="545">
        <f>IF(C962="",0,IF($B$3="NYSEG",C962/(1-'Avoided Electric Costs 2020'!$W$21),IF($B$3="RG&amp;E",C962/(1-'Avoided Electric Costs 2020'!$X$21),"")))</f>
        <v>0</v>
      </c>
      <c r="P962" s="546">
        <f>IF(D962="",0,IF($B$3="NYSEG",D962/(1-'Avoided Electric Costs 2020'!$W$21),IF($B$3="RG&amp;E",D962/(1-'Avoided Electric Costs 2020'!$X$21),"")))</f>
        <v>0</v>
      </c>
      <c r="Q962" s="546">
        <f>IF(E962="",0,IF($B$3="NYSEG",E962/(1-'Avoided Natural Gas Costs 2020'!$J$34),IF($B$3="RG&amp;E",E962/(1-'Avoided Natural Gas Costs 2020'!$K$34),"")))</f>
        <v>0</v>
      </c>
      <c r="R962" s="233" t="str">
        <f>IFERROR(IF(P962*'BCA Inputs'!$C$1+Q962*'BCA Inputs'!$C$2+F962*'BCA Inputs'!$C$2+G962*'BCA Inputs'!$C$2=0,"",P962*'BCA Inputs'!$C$1+Q962*'BCA Inputs'!$C$2+F962*'BCA Inputs'!$C$2+G962*'BCA Inputs'!$C$2),"")</f>
        <v/>
      </c>
      <c r="S962" s="181" t="str">
        <f t="shared" si="140"/>
        <v/>
      </c>
      <c r="T962" s="181" t="str">
        <f>IFERROR(IF($B$3="NYSEG",(INDEX('BCA Inputs'!$N$14:$N$54,MATCH(I962,'BCA Inputs'!$M$14:$M$54,0))*P962+INDEX('BCA Inputs'!$O$14:$O$54,MATCH(I962,'BCA Inputs'!$M$14:$M$54,0))*O962+INDEX('BCA Inputs'!P:P,MATCH(I962,'BCA Inputs'!M:M,0))*Q962+INDEX('BCA Inputs'!Q:Q,MATCH(I962,'BCA Inputs'!M:M,0))*F962+INDEX('BCA Inputs'!R:R,MATCH(I962,'BCA Inputs'!M:M,0))*G962)+L962+N962,IF($B$3="RG&amp;E",(INDEX('BCA Inputs'!$AX$14:$AX$54,MATCH(I962,'BCA Inputs'!$AW$14:$AW$54,0))*P962+INDEX('BCA Inputs'!$AY$14:$AY$54,MATCH(I962,'BCA Inputs'!$AW$14:$AW$54,0))*O962+INDEX('BCA Inputs'!$AZ$14:$AZ$54,MATCH(I962,'BCA Inputs'!$AW$14:$AW$54,0))*Q962+INDEX('BCA Inputs'!$BA$14:$BA$54,MATCH(I962,'BCA Inputs'!$AW$14:$AW$54,0))*F962+INDEX('BCA Inputs'!$BB$14:$BB$54,MATCH(I962,'BCA Inputs'!$AW$14:$AW$54,0))*G962)+L962+N962,"")),"")</f>
        <v/>
      </c>
      <c r="U962" s="234" t="str">
        <f t="shared" si="141"/>
        <v/>
      </c>
      <c r="V962" s="234" t="str">
        <f t="shared" si="142"/>
        <v/>
      </c>
      <c r="W962" s="234" t="str">
        <f t="shared" si="143"/>
        <v/>
      </c>
      <c r="Y962" s="235" t="str">
        <f t="shared" si="144"/>
        <v/>
      </c>
      <c r="Z962" s="236" t="str">
        <f>IFERROR(IF($B$3="NYSEG",INDEX('BCA Inputs'!$X$14:$X$54,MATCH(I962,'BCA Inputs'!$M$14:$M$54,0))*P962+INDEX('BCA Inputs'!$Y$14:$Y$54,MATCH(I962,'BCA Inputs'!$M$14:$M$54,0))*O962+INDEX('BCA Inputs'!$Z$14:$Z$54,MATCH(I962,'BCA Inputs'!$M$14:$M$54,0))*Q962+INDEX('BCA Inputs'!$AA$14:$AA$54,MATCH(I962,'BCA Inputs'!$M$14:$M$54,0))*F962+INDEX('BCA Inputs'!$AB$14:$AB$54,MATCH(I962,'BCA Inputs'!$M$14:$M$54,0))*G962,IF($B$3="RG&amp;E",INDEX('BCA Inputs'!$BG$14:$BG$54,MATCH(I962,'BCA Inputs'!$AW$14:$AW$54,0))*P962+INDEX('BCA Inputs'!$BH$14:$BH$54,MATCH(I962,'BCA Inputs'!$AW$14:$AW$54,0))*O962+INDEX('BCA Inputs'!$BI$14:$BI$54,MATCH(I962,'BCA Inputs'!$AW$14:$AW$54,0))*Q962+INDEX('BCA Inputs'!$BJ$14:$BJ$54,MATCH(I962,'BCA Inputs'!$AW$14:$AW$54,0))*F962+INDEX('BCA Inputs'!$BK$14:$BK$54,MATCH(I962,'BCA Inputs'!$AW$14:$AW$54,0))*G962,"")),"")</f>
        <v/>
      </c>
      <c r="AA962" s="237" t="str">
        <f t="shared" si="145"/>
        <v/>
      </c>
      <c r="AC962" s="238" t="str">
        <f>IFERROR((K962+R962)+IF($B$3="NYSEG",INDEX('BCA Inputs'!$AI$14:$AI$54,MATCH(I962,'BCA Inputs'!$M$14:$M$54,0))*P962+INDEX('BCA Inputs'!$AJ$14:$AJ$54,MATCH(I962,'BCA Inputs'!$M$14:$M$54,0))*Q962,IF($B$3="RG&amp;E",INDEX('BCA Inputs'!$BR$14:$BR$54,MATCH(I962,'BCA Inputs'!$AW$14:$AW$54,0))*P962+INDEX('BCA Inputs'!$BS$14:$BS$54,MATCH(I962,'BCA Inputs'!$AW$14:$AW$54,0))*Q962,"")),"")</f>
        <v/>
      </c>
      <c r="AD962" s="181" t="str">
        <f>IFERROR(IF($B$3="NYSEG",INDEX('BCA Inputs'!$AD$14:$AD$54,MATCH(I962,'BCA Inputs'!$M$14:$M$54,0))*P962+INDEX('BCA Inputs'!$AE$14:$AE$54,MATCH(I962,'BCA Inputs'!$M$14:$M$54,0))*O962+INDEX('BCA Inputs'!$AF$14:$AF$54,MATCH(I962,'BCA Inputs'!$M$14:$M$54,0))*Q962+INDEX('BCA Inputs'!$AG$14:$AG$54,MATCH(I962,'BCA Inputs'!$M$14:$M$54,0))*F962+INDEX('BCA Inputs'!$AH$14:$AH$54,MATCH(I962,'BCA Inputs'!$M$14:$M$54,0))*G962,IF($B$3="RG&amp;E",INDEX('BCA Inputs'!$BM$14:$BM$54,MATCH(I962,'BCA Inputs'!$AW$14:$AW$54,0))*P962+INDEX('BCA Inputs'!$BN$14:$BN$54,MATCH(I962,'BCA Inputs'!$AW$14:$AW$54,0))*O962+INDEX('BCA Inputs'!$BO$14:$BO$54,MATCH(I962,'BCA Inputs'!$AW$14:$AW$54,0))*Q962+INDEX('BCA Inputs'!$BP$14:$BP$54,MATCH(I962,'BCA Inputs'!$AW$14:$AW$54,0))*F962+INDEX('BCA Inputs'!$BQ$14:$BQ$54,MATCH(I962,'BCA Inputs'!$AW$14:$AW$54,0))*G962,"")),"")</f>
        <v/>
      </c>
      <c r="AE962" s="237" t="str">
        <f t="shared" si="146"/>
        <v/>
      </c>
      <c r="AF962" s="198">
        <f t="shared" si="148"/>
        <v>0</v>
      </c>
      <c r="AG962" s="239">
        <f t="shared" si="149"/>
        <v>0</v>
      </c>
    </row>
    <row r="963" spans="1:33">
      <c r="A963" s="228"/>
      <c r="B963" s="176"/>
      <c r="C963" s="229"/>
      <c r="D963" s="230"/>
      <c r="E963" s="230"/>
      <c r="F963" s="230"/>
      <c r="G963" s="230"/>
      <c r="H963" s="231"/>
      <c r="I963" s="231"/>
      <c r="J963" s="232"/>
      <c r="K963" s="232"/>
      <c r="L963" s="232"/>
      <c r="M963" s="181">
        <f t="shared" si="147"/>
        <v>0</v>
      </c>
      <c r="N963" s="181">
        <f>IF(H963="",0,H963*I963*'Avoided Water Savings Cost'!$C$16)</f>
        <v>0</v>
      </c>
      <c r="O963" s="545">
        <f>IF(C963="",0,IF($B$3="NYSEG",C963/(1-'Avoided Electric Costs 2020'!$W$21),IF($B$3="RG&amp;E",C963/(1-'Avoided Electric Costs 2020'!$X$21),"")))</f>
        <v>0</v>
      </c>
      <c r="P963" s="546">
        <f>IF(D963="",0,IF($B$3="NYSEG",D963/(1-'Avoided Electric Costs 2020'!$W$21),IF($B$3="RG&amp;E",D963/(1-'Avoided Electric Costs 2020'!$X$21),"")))</f>
        <v>0</v>
      </c>
      <c r="Q963" s="546">
        <f>IF(E963="",0,IF($B$3="NYSEG",E963/(1-'Avoided Natural Gas Costs 2020'!$J$34),IF($B$3="RG&amp;E",E963/(1-'Avoided Natural Gas Costs 2020'!$K$34),"")))</f>
        <v>0</v>
      </c>
      <c r="R963" s="233" t="str">
        <f>IFERROR(IF(P963*'BCA Inputs'!$C$1+Q963*'BCA Inputs'!$C$2+F963*'BCA Inputs'!$C$2+G963*'BCA Inputs'!$C$2=0,"",P963*'BCA Inputs'!$C$1+Q963*'BCA Inputs'!$C$2+F963*'BCA Inputs'!$C$2+G963*'BCA Inputs'!$C$2),"")</f>
        <v/>
      </c>
      <c r="S963" s="181" t="str">
        <f t="shared" si="140"/>
        <v/>
      </c>
      <c r="T963" s="181" t="str">
        <f>IFERROR(IF($B$3="NYSEG",(INDEX('BCA Inputs'!$N$14:$N$54,MATCH(I963,'BCA Inputs'!$M$14:$M$54,0))*P963+INDEX('BCA Inputs'!$O$14:$O$54,MATCH(I963,'BCA Inputs'!$M$14:$M$54,0))*O963+INDEX('BCA Inputs'!P:P,MATCH(I963,'BCA Inputs'!M:M,0))*Q963+INDEX('BCA Inputs'!Q:Q,MATCH(I963,'BCA Inputs'!M:M,0))*F963+INDEX('BCA Inputs'!R:R,MATCH(I963,'BCA Inputs'!M:M,0))*G963)+L963+N963,IF($B$3="RG&amp;E",(INDEX('BCA Inputs'!$AX$14:$AX$54,MATCH(I963,'BCA Inputs'!$AW$14:$AW$54,0))*P963+INDEX('BCA Inputs'!$AY$14:$AY$54,MATCH(I963,'BCA Inputs'!$AW$14:$AW$54,0))*O963+INDEX('BCA Inputs'!$AZ$14:$AZ$54,MATCH(I963,'BCA Inputs'!$AW$14:$AW$54,0))*Q963+INDEX('BCA Inputs'!$BA$14:$BA$54,MATCH(I963,'BCA Inputs'!$AW$14:$AW$54,0))*F963+INDEX('BCA Inputs'!$BB$14:$BB$54,MATCH(I963,'BCA Inputs'!$AW$14:$AW$54,0))*G963)+L963+N963,"")),"")</f>
        <v/>
      </c>
      <c r="U963" s="234" t="str">
        <f t="shared" si="141"/>
        <v/>
      </c>
      <c r="V963" s="234" t="str">
        <f t="shared" si="142"/>
        <v/>
      </c>
      <c r="W963" s="234" t="str">
        <f t="shared" si="143"/>
        <v/>
      </c>
      <c r="Y963" s="235" t="str">
        <f t="shared" si="144"/>
        <v/>
      </c>
      <c r="Z963" s="236" t="str">
        <f>IFERROR(IF($B$3="NYSEG",INDEX('BCA Inputs'!$X$14:$X$54,MATCH(I963,'BCA Inputs'!$M$14:$M$54,0))*P963+INDEX('BCA Inputs'!$Y$14:$Y$54,MATCH(I963,'BCA Inputs'!$M$14:$M$54,0))*O963+INDEX('BCA Inputs'!$Z$14:$Z$54,MATCH(I963,'BCA Inputs'!$M$14:$M$54,0))*Q963+INDEX('BCA Inputs'!$AA$14:$AA$54,MATCH(I963,'BCA Inputs'!$M$14:$M$54,0))*F963+INDEX('BCA Inputs'!$AB$14:$AB$54,MATCH(I963,'BCA Inputs'!$M$14:$M$54,0))*G963,IF($B$3="RG&amp;E",INDEX('BCA Inputs'!$BG$14:$BG$54,MATCH(I963,'BCA Inputs'!$AW$14:$AW$54,0))*P963+INDEX('BCA Inputs'!$BH$14:$BH$54,MATCH(I963,'BCA Inputs'!$AW$14:$AW$54,0))*O963+INDEX('BCA Inputs'!$BI$14:$BI$54,MATCH(I963,'BCA Inputs'!$AW$14:$AW$54,0))*Q963+INDEX('BCA Inputs'!$BJ$14:$BJ$54,MATCH(I963,'BCA Inputs'!$AW$14:$AW$54,0))*F963+INDEX('BCA Inputs'!$BK$14:$BK$54,MATCH(I963,'BCA Inputs'!$AW$14:$AW$54,0))*G963,"")),"")</f>
        <v/>
      </c>
      <c r="AA963" s="237" t="str">
        <f t="shared" si="145"/>
        <v/>
      </c>
      <c r="AC963" s="238" t="str">
        <f>IFERROR((K963+R963)+IF($B$3="NYSEG",INDEX('BCA Inputs'!$AI$14:$AI$54,MATCH(I963,'BCA Inputs'!$M$14:$M$54,0))*P963+INDEX('BCA Inputs'!$AJ$14:$AJ$54,MATCH(I963,'BCA Inputs'!$M$14:$M$54,0))*Q963,IF($B$3="RG&amp;E",INDEX('BCA Inputs'!$BR$14:$BR$54,MATCH(I963,'BCA Inputs'!$AW$14:$AW$54,0))*P963+INDEX('BCA Inputs'!$BS$14:$BS$54,MATCH(I963,'BCA Inputs'!$AW$14:$AW$54,0))*Q963,"")),"")</f>
        <v/>
      </c>
      <c r="AD963" s="181" t="str">
        <f>IFERROR(IF($B$3="NYSEG",INDEX('BCA Inputs'!$AD$14:$AD$54,MATCH(I963,'BCA Inputs'!$M$14:$M$54,0))*P963+INDEX('BCA Inputs'!$AE$14:$AE$54,MATCH(I963,'BCA Inputs'!$M$14:$M$54,0))*O963+INDEX('BCA Inputs'!$AF$14:$AF$54,MATCH(I963,'BCA Inputs'!$M$14:$M$54,0))*Q963+INDEX('BCA Inputs'!$AG$14:$AG$54,MATCH(I963,'BCA Inputs'!$M$14:$M$54,0))*F963+INDEX('BCA Inputs'!$AH$14:$AH$54,MATCH(I963,'BCA Inputs'!$M$14:$M$54,0))*G963,IF($B$3="RG&amp;E",INDEX('BCA Inputs'!$BM$14:$BM$54,MATCH(I963,'BCA Inputs'!$AW$14:$AW$54,0))*P963+INDEX('BCA Inputs'!$BN$14:$BN$54,MATCH(I963,'BCA Inputs'!$AW$14:$AW$54,0))*O963+INDEX('BCA Inputs'!$BO$14:$BO$54,MATCH(I963,'BCA Inputs'!$AW$14:$AW$54,0))*Q963+INDEX('BCA Inputs'!$BP$14:$BP$54,MATCH(I963,'BCA Inputs'!$AW$14:$AW$54,0))*F963+INDEX('BCA Inputs'!$BQ$14:$BQ$54,MATCH(I963,'BCA Inputs'!$AW$14:$AW$54,0))*G963,"")),"")</f>
        <v/>
      </c>
      <c r="AE963" s="237" t="str">
        <f t="shared" si="146"/>
        <v/>
      </c>
      <c r="AF963" s="198">
        <f t="shared" si="148"/>
        <v>0</v>
      </c>
      <c r="AG963" s="239">
        <f t="shared" si="149"/>
        <v>0</v>
      </c>
    </row>
    <row r="964" spans="1:33">
      <c r="A964" s="228"/>
      <c r="B964" s="176"/>
      <c r="C964" s="229"/>
      <c r="D964" s="230"/>
      <c r="E964" s="230"/>
      <c r="F964" s="230"/>
      <c r="G964" s="230"/>
      <c r="H964" s="231"/>
      <c r="I964" s="231"/>
      <c r="J964" s="232"/>
      <c r="K964" s="232"/>
      <c r="L964" s="232"/>
      <c r="M964" s="181">
        <f t="shared" si="147"/>
        <v>0</v>
      </c>
      <c r="N964" s="181">
        <f>IF(H964="",0,H964*I964*'Avoided Water Savings Cost'!$C$16)</f>
        <v>0</v>
      </c>
      <c r="O964" s="545">
        <f>IF(C964="",0,IF($B$3="NYSEG",C964/(1-'Avoided Electric Costs 2020'!$W$21),IF($B$3="RG&amp;E",C964/(1-'Avoided Electric Costs 2020'!$X$21),"")))</f>
        <v>0</v>
      </c>
      <c r="P964" s="546">
        <f>IF(D964="",0,IF($B$3="NYSEG",D964/(1-'Avoided Electric Costs 2020'!$W$21),IF($B$3="RG&amp;E",D964/(1-'Avoided Electric Costs 2020'!$X$21),"")))</f>
        <v>0</v>
      </c>
      <c r="Q964" s="546">
        <f>IF(E964="",0,IF($B$3="NYSEG",E964/(1-'Avoided Natural Gas Costs 2020'!$J$34),IF($B$3="RG&amp;E",E964/(1-'Avoided Natural Gas Costs 2020'!$K$34),"")))</f>
        <v>0</v>
      </c>
      <c r="R964" s="233" t="str">
        <f>IFERROR(IF(P964*'BCA Inputs'!$C$1+Q964*'BCA Inputs'!$C$2+F964*'BCA Inputs'!$C$2+G964*'BCA Inputs'!$C$2=0,"",P964*'BCA Inputs'!$C$1+Q964*'BCA Inputs'!$C$2+F964*'BCA Inputs'!$C$2+G964*'BCA Inputs'!$C$2),"")</f>
        <v/>
      </c>
      <c r="S964" s="181" t="str">
        <f t="shared" si="140"/>
        <v/>
      </c>
      <c r="T964" s="181" t="str">
        <f>IFERROR(IF($B$3="NYSEG",(INDEX('BCA Inputs'!$N$14:$N$54,MATCH(I964,'BCA Inputs'!$M$14:$M$54,0))*P964+INDEX('BCA Inputs'!$O$14:$O$54,MATCH(I964,'BCA Inputs'!$M$14:$M$54,0))*O964+INDEX('BCA Inputs'!P:P,MATCH(I964,'BCA Inputs'!M:M,0))*Q964+INDEX('BCA Inputs'!Q:Q,MATCH(I964,'BCA Inputs'!M:M,0))*F964+INDEX('BCA Inputs'!R:R,MATCH(I964,'BCA Inputs'!M:M,0))*G964)+L964+N964,IF($B$3="RG&amp;E",(INDEX('BCA Inputs'!$AX$14:$AX$54,MATCH(I964,'BCA Inputs'!$AW$14:$AW$54,0))*P964+INDEX('BCA Inputs'!$AY$14:$AY$54,MATCH(I964,'BCA Inputs'!$AW$14:$AW$54,0))*O964+INDEX('BCA Inputs'!$AZ$14:$AZ$54,MATCH(I964,'BCA Inputs'!$AW$14:$AW$54,0))*Q964+INDEX('BCA Inputs'!$BA$14:$BA$54,MATCH(I964,'BCA Inputs'!$AW$14:$AW$54,0))*F964+INDEX('BCA Inputs'!$BB$14:$BB$54,MATCH(I964,'BCA Inputs'!$AW$14:$AW$54,0))*G964)+L964+N964,"")),"")</f>
        <v/>
      </c>
      <c r="U964" s="234" t="str">
        <f t="shared" si="141"/>
        <v/>
      </c>
      <c r="V964" s="234" t="str">
        <f t="shared" si="142"/>
        <v/>
      </c>
      <c r="W964" s="234" t="str">
        <f t="shared" si="143"/>
        <v/>
      </c>
      <c r="Y964" s="235" t="str">
        <f t="shared" si="144"/>
        <v/>
      </c>
      <c r="Z964" s="236" t="str">
        <f>IFERROR(IF($B$3="NYSEG",INDEX('BCA Inputs'!$X$14:$X$54,MATCH(I964,'BCA Inputs'!$M$14:$M$54,0))*P964+INDEX('BCA Inputs'!$Y$14:$Y$54,MATCH(I964,'BCA Inputs'!$M$14:$M$54,0))*O964+INDEX('BCA Inputs'!$Z$14:$Z$54,MATCH(I964,'BCA Inputs'!$M$14:$M$54,0))*Q964+INDEX('BCA Inputs'!$AA$14:$AA$54,MATCH(I964,'BCA Inputs'!$M$14:$M$54,0))*F964+INDEX('BCA Inputs'!$AB$14:$AB$54,MATCH(I964,'BCA Inputs'!$M$14:$M$54,0))*G964,IF($B$3="RG&amp;E",INDEX('BCA Inputs'!$BG$14:$BG$54,MATCH(I964,'BCA Inputs'!$AW$14:$AW$54,0))*P964+INDEX('BCA Inputs'!$BH$14:$BH$54,MATCH(I964,'BCA Inputs'!$AW$14:$AW$54,0))*O964+INDEX('BCA Inputs'!$BI$14:$BI$54,MATCH(I964,'BCA Inputs'!$AW$14:$AW$54,0))*Q964+INDEX('BCA Inputs'!$BJ$14:$BJ$54,MATCH(I964,'BCA Inputs'!$AW$14:$AW$54,0))*F964+INDEX('BCA Inputs'!$BK$14:$BK$54,MATCH(I964,'BCA Inputs'!$AW$14:$AW$54,0))*G964,"")),"")</f>
        <v/>
      </c>
      <c r="AA964" s="237" t="str">
        <f t="shared" si="145"/>
        <v/>
      </c>
      <c r="AC964" s="238" t="str">
        <f>IFERROR((K964+R964)+IF($B$3="NYSEG",INDEX('BCA Inputs'!$AI$14:$AI$54,MATCH(I964,'BCA Inputs'!$M$14:$M$54,0))*P964+INDEX('BCA Inputs'!$AJ$14:$AJ$54,MATCH(I964,'BCA Inputs'!$M$14:$M$54,0))*Q964,IF($B$3="RG&amp;E",INDEX('BCA Inputs'!$BR$14:$BR$54,MATCH(I964,'BCA Inputs'!$AW$14:$AW$54,0))*P964+INDEX('BCA Inputs'!$BS$14:$BS$54,MATCH(I964,'BCA Inputs'!$AW$14:$AW$54,0))*Q964,"")),"")</f>
        <v/>
      </c>
      <c r="AD964" s="181" t="str">
        <f>IFERROR(IF($B$3="NYSEG",INDEX('BCA Inputs'!$AD$14:$AD$54,MATCH(I964,'BCA Inputs'!$M$14:$M$54,0))*P964+INDEX('BCA Inputs'!$AE$14:$AE$54,MATCH(I964,'BCA Inputs'!$M$14:$M$54,0))*O964+INDEX('BCA Inputs'!$AF$14:$AF$54,MATCH(I964,'BCA Inputs'!$M$14:$M$54,0))*Q964+INDEX('BCA Inputs'!$AG$14:$AG$54,MATCH(I964,'BCA Inputs'!$M$14:$M$54,0))*F964+INDEX('BCA Inputs'!$AH$14:$AH$54,MATCH(I964,'BCA Inputs'!$M$14:$M$54,0))*G964,IF($B$3="RG&amp;E",INDEX('BCA Inputs'!$BM$14:$BM$54,MATCH(I964,'BCA Inputs'!$AW$14:$AW$54,0))*P964+INDEX('BCA Inputs'!$BN$14:$BN$54,MATCH(I964,'BCA Inputs'!$AW$14:$AW$54,0))*O964+INDEX('BCA Inputs'!$BO$14:$BO$54,MATCH(I964,'BCA Inputs'!$AW$14:$AW$54,0))*Q964+INDEX('BCA Inputs'!$BP$14:$BP$54,MATCH(I964,'BCA Inputs'!$AW$14:$AW$54,0))*F964+INDEX('BCA Inputs'!$BQ$14:$BQ$54,MATCH(I964,'BCA Inputs'!$AW$14:$AW$54,0))*G964,"")),"")</f>
        <v/>
      </c>
      <c r="AE964" s="237" t="str">
        <f t="shared" si="146"/>
        <v/>
      </c>
      <c r="AF964" s="198">
        <f t="shared" si="148"/>
        <v>0</v>
      </c>
      <c r="AG964" s="239">
        <f t="shared" si="149"/>
        <v>0</v>
      </c>
    </row>
    <row r="965" spans="1:33">
      <c r="A965" s="228"/>
      <c r="B965" s="176"/>
      <c r="C965" s="229"/>
      <c r="D965" s="230"/>
      <c r="E965" s="230"/>
      <c r="F965" s="230"/>
      <c r="G965" s="230"/>
      <c r="H965" s="231"/>
      <c r="I965" s="231"/>
      <c r="J965" s="232"/>
      <c r="K965" s="232"/>
      <c r="L965" s="232"/>
      <c r="M965" s="181">
        <f t="shared" si="147"/>
        <v>0</v>
      </c>
      <c r="N965" s="181">
        <f>IF(H965="",0,H965*I965*'Avoided Water Savings Cost'!$C$16)</f>
        <v>0</v>
      </c>
      <c r="O965" s="545">
        <f>IF(C965="",0,IF($B$3="NYSEG",C965/(1-'Avoided Electric Costs 2020'!$W$21),IF($B$3="RG&amp;E",C965/(1-'Avoided Electric Costs 2020'!$X$21),"")))</f>
        <v>0</v>
      </c>
      <c r="P965" s="546">
        <f>IF(D965="",0,IF($B$3="NYSEG",D965/(1-'Avoided Electric Costs 2020'!$W$21),IF($B$3="RG&amp;E",D965/(1-'Avoided Electric Costs 2020'!$X$21),"")))</f>
        <v>0</v>
      </c>
      <c r="Q965" s="546">
        <f>IF(E965="",0,IF($B$3="NYSEG",E965/(1-'Avoided Natural Gas Costs 2020'!$J$34),IF($B$3="RG&amp;E",E965/(1-'Avoided Natural Gas Costs 2020'!$K$34),"")))</f>
        <v>0</v>
      </c>
      <c r="R965" s="233" t="str">
        <f>IFERROR(IF(P965*'BCA Inputs'!$C$1+Q965*'BCA Inputs'!$C$2+F965*'BCA Inputs'!$C$2+G965*'BCA Inputs'!$C$2=0,"",P965*'BCA Inputs'!$C$1+Q965*'BCA Inputs'!$C$2+F965*'BCA Inputs'!$C$2+G965*'BCA Inputs'!$C$2),"")</f>
        <v/>
      </c>
      <c r="S965" s="181" t="str">
        <f t="shared" si="140"/>
        <v/>
      </c>
      <c r="T965" s="181" t="str">
        <f>IFERROR(IF($B$3="NYSEG",(INDEX('BCA Inputs'!$N$14:$N$54,MATCH(I965,'BCA Inputs'!$M$14:$M$54,0))*P965+INDEX('BCA Inputs'!$O$14:$O$54,MATCH(I965,'BCA Inputs'!$M$14:$M$54,0))*O965+INDEX('BCA Inputs'!P:P,MATCH(I965,'BCA Inputs'!M:M,0))*Q965+INDEX('BCA Inputs'!Q:Q,MATCH(I965,'BCA Inputs'!M:M,0))*F965+INDEX('BCA Inputs'!R:R,MATCH(I965,'BCA Inputs'!M:M,0))*G965)+L965+N965,IF($B$3="RG&amp;E",(INDEX('BCA Inputs'!$AX$14:$AX$54,MATCH(I965,'BCA Inputs'!$AW$14:$AW$54,0))*P965+INDEX('BCA Inputs'!$AY$14:$AY$54,MATCH(I965,'BCA Inputs'!$AW$14:$AW$54,0))*O965+INDEX('BCA Inputs'!$AZ$14:$AZ$54,MATCH(I965,'BCA Inputs'!$AW$14:$AW$54,0))*Q965+INDEX('BCA Inputs'!$BA$14:$BA$54,MATCH(I965,'BCA Inputs'!$AW$14:$AW$54,0))*F965+INDEX('BCA Inputs'!$BB$14:$BB$54,MATCH(I965,'BCA Inputs'!$AW$14:$AW$54,0))*G965)+L965+N965,"")),"")</f>
        <v/>
      </c>
      <c r="U965" s="234" t="str">
        <f t="shared" si="141"/>
        <v/>
      </c>
      <c r="V965" s="234" t="str">
        <f t="shared" si="142"/>
        <v/>
      </c>
      <c r="W965" s="234" t="str">
        <f t="shared" si="143"/>
        <v/>
      </c>
      <c r="Y965" s="235" t="str">
        <f t="shared" si="144"/>
        <v/>
      </c>
      <c r="Z965" s="236" t="str">
        <f>IFERROR(IF($B$3="NYSEG",INDEX('BCA Inputs'!$X$14:$X$54,MATCH(I965,'BCA Inputs'!$M$14:$M$54,0))*P965+INDEX('BCA Inputs'!$Y$14:$Y$54,MATCH(I965,'BCA Inputs'!$M$14:$M$54,0))*O965+INDEX('BCA Inputs'!$Z$14:$Z$54,MATCH(I965,'BCA Inputs'!$M$14:$M$54,0))*Q965+INDEX('BCA Inputs'!$AA$14:$AA$54,MATCH(I965,'BCA Inputs'!$M$14:$M$54,0))*F965+INDEX('BCA Inputs'!$AB$14:$AB$54,MATCH(I965,'BCA Inputs'!$M$14:$M$54,0))*G965,IF($B$3="RG&amp;E",INDEX('BCA Inputs'!$BG$14:$BG$54,MATCH(I965,'BCA Inputs'!$AW$14:$AW$54,0))*P965+INDEX('BCA Inputs'!$BH$14:$BH$54,MATCH(I965,'BCA Inputs'!$AW$14:$AW$54,0))*O965+INDEX('BCA Inputs'!$BI$14:$BI$54,MATCH(I965,'BCA Inputs'!$AW$14:$AW$54,0))*Q965+INDEX('BCA Inputs'!$BJ$14:$BJ$54,MATCH(I965,'BCA Inputs'!$AW$14:$AW$54,0))*F965+INDEX('BCA Inputs'!$BK$14:$BK$54,MATCH(I965,'BCA Inputs'!$AW$14:$AW$54,0))*G965,"")),"")</f>
        <v/>
      </c>
      <c r="AA965" s="237" t="str">
        <f t="shared" si="145"/>
        <v/>
      </c>
      <c r="AC965" s="238" t="str">
        <f>IFERROR((K965+R965)+IF($B$3="NYSEG",INDEX('BCA Inputs'!$AI$14:$AI$54,MATCH(I965,'BCA Inputs'!$M$14:$M$54,0))*P965+INDEX('BCA Inputs'!$AJ$14:$AJ$54,MATCH(I965,'BCA Inputs'!$M$14:$M$54,0))*Q965,IF($B$3="RG&amp;E",INDEX('BCA Inputs'!$BR$14:$BR$54,MATCH(I965,'BCA Inputs'!$AW$14:$AW$54,0))*P965+INDEX('BCA Inputs'!$BS$14:$BS$54,MATCH(I965,'BCA Inputs'!$AW$14:$AW$54,0))*Q965,"")),"")</f>
        <v/>
      </c>
      <c r="AD965" s="181" t="str">
        <f>IFERROR(IF($B$3="NYSEG",INDEX('BCA Inputs'!$AD$14:$AD$54,MATCH(I965,'BCA Inputs'!$M$14:$M$54,0))*P965+INDEX('BCA Inputs'!$AE$14:$AE$54,MATCH(I965,'BCA Inputs'!$M$14:$M$54,0))*O965+INDEX('BCA Inputs'!$AF$14:$AF$54,MATCH(I965,'BCA Inputs'!$M$14:$M$54,0))*Q965+INDEX('BCA Inputs'!$AG$14:$AG$54,MATCH(I965,'BCA Inputs'!$M$14:$M$54,0))*F965+INDEX('BCA Inputs'!$AH$14:$AH$54,MATCH(I965,'BCA Inputs'!$M$14:$M$54,0))*G965,IF($B$3="RG&amp;E",INDEX('BCA Inputs'!$BM$14:$BM$54,MATCH(I965,'BCA Inputs'!$AW$14:$AW$54,0))*P965+INDEX('BCA Inputs'!$BN$14:$BN$54,MATCH(I965,'BCA Inputs'!$AW$14:$AW$54,0))*O965+INDEX('BCA Inputs'!$BO$14:$BO$54,MATCH(I965,'BCA Inputs'!$AW$14:$AW$54,0))*Q965+INDEX('BCA Inputs'!$BP$14:$BP$54,MATCH(I965,'BCA Inputs'!$AW$14:$AW$54,0))*F965+INDEX('BCA Inputs'!$BQ$14:$BQ$54,MATCH(I965,'BCA Inputs'!$AW$14:$AW$54,0))*G965,"")),"")</f>
        <v/>
      </c>
      <c r="AE965" s="237" t="str">
        <f t="shared" si="146"/>
        <v/>
      </c>
      <c r="AF965" s="198">
        <f t="shared" si="148"/>
        <v>0</v>
      </c>
      <c r="AG965" s="239">
        <f t="shared" si="149"/>
        <v>0</v>
      </c>
    </row>
    <row r="966" spans="1:33">
      <c r="A966" s="228"/>
      <c r="B966" s="176"/>
      <c r="C966" s="229"/>
      <c r="D966" s="230"/>
      <c r="E966" s="230"/>
      <c r="F966" s="230"/>
      <c r="G966" s="230"/>
      <c r="H966" s="231"/>
      <c r="I966" s="231"/>
      <c r="J966" s="232"/>
      <c r="K966" s="232"/>
      <c r="L966" s="232"/>
      <c r="M966" s="181">
        <f t="shared" si="147"/>
        <v>0</v>
      </c>
      <c r="N966" s="181">
        <f>IF(H966="",0,H966*I966*'Avoided Water Savings Cost'!$C$16)</f>
        <v>0</v>
      </c>
      <c r="O966" s="545">
        <f>IF(C966="",0,IF($B$3="NYSEG",C966/(1-'Avoided Electric Costs 2020'!$W$21),IF($B$3="RG&amp;E",C966/(1-'Avoided Electric Costs 2020'!$X$21),"")))</f>
        <v>0</v>
      </c>
      <c r="P966" s="546">
        <f>IF(D966="",0,IF($B$3="NYSEG",D966/(1-'Avoided Electric Costs 2020'!$W$21),IF($B$3="RG&amp;E",D966/(1-'Avoided Electric Costs 2020'!$X$21),"")))</f>
        <v>0</v>
      </c>
      <c r="Q966" s="546">
        <f>IF(E966="",0,IF($B$3="NYSEG",E966/(1-'Avoided Natural Gas Costs 2020'!$J$34),IF($B$3="RG&amp;E",E966/(1-'Avoided Natural Gas Costs 2020'!$K$34),"")))</f>
        <v>0</v>
      </c>
      <c r="R966" s="233" t="str">
        <f>IFERROR(IF(P966*'BCA Inputs'!$C$1+Q966*'BCA Inputs'!$C$2+F966*'BCA Inputs'!$C$2+G966*'BCA Inputs'!$C$2=0,"",P966*'BCA Inputs'!$C$1+Q966*'BCA Inputs'!$C$2+F966*'BCA Inputs'!$C$2+G966*'BCA Inputs'!$C$2),"")</f>
        <v/>
      </c>
      <c r="S966" s="181" t="str">
        <f t="shared" si="140"/>
        <v/>
      </c>
      <c r="T966" s="181" t="str">
        <f>IFERROR(IF($B$3="NYSEG",(INDEX('BCA Inputs'!$N$14:$N$54,MATCH(I966,'BCA Inputs'!$M$14:$M$54,0))*P966+INDEX('BCA Inputs'!$O$14:$O$54,MATCH(I966,'BCA Inputs'!$M$14:$M$54,0))*O966+INDEX('BCA Inputs'!P:P,MATCH(I966,'BCA Inputs'!M:M,0))*Q966+INDEX('BCA Inputs'!Q:Q,MATCH(I966,'BCA Inputs'!M:M,0))*F966+INDEX('BCA Inputs'!R:R,MATCH(I966,'BCA Inputs'!M:M,0))*G966)+L966+N966,IF($B$3="RG&amp;E",(INDEX('BCA Inputs'!$AX$14:$AX$54,MATCH(I966,'BCA Inputs'!$AW$14:$AW$54,0))*P966+INDEX('BCA Inputs'!$AY$14:$AY$54,MATCH(I966,'BCA Inputs'!$AW$14:$AW$54,0))*O966+INDEX('BCA Inputs'!$AZ$14:$AZ$54,MATCH(I966,'BCA Inputs'!$AW$14:$AW$54,0))*Q966+INDEX('BCA Inputs'!$BA$14:$BA$54,MATCH(I966,'BCA Inputs'!$AW$14:$AW$54,0))*F966+INDEX('BCA Inputs'!$BB$14:$BB$54,MATCH(I966,'BCA Inputs'!$AW$14:$AW$54,0))*G966)+L966+N966,"")),"")</f>
        <v/>
      </c>
      <c r="U966" s="234" t="str">
        <f t="shared" si="141"/>
        <v/>
      </c>
      <c r="V966" s="234" t="str">
        <f t="shared" si="142"/>
        <v/>
      </c>
      <c r="W966" s="234" t="str">
        <f t="shared" si="143"/>
        <v/>
      </c>
      <c r="Y966" s="235" t="str">
        <f t="shared" si="144"/>
        <v/>
      </c>
      <c r="Z966" s="236" t="str">
        <f>IFERROR(IF($B$3="NYSEG",INDEX('BCA Inputs'!$X$14:$X$54,MATCH(I966,'BCA Inputs'!$M$14:$M$54,0))*P966+INDEX('BCA Inputs'!$Y$14:$Y$54,MATCH(I966,'BCA Inputs'!$M$14:$M$54,0))*O966+INDEX('BCA Inputs'!$Z$14:$Z$54,MATCH(I966,'BCA Inputs'!$M$14:$M$54,0))*Q966+INDEX('BCA Inputs'!$AA$14:$AA$54,MATCH(I966,'BCA Inputs'!$M$14:$M$54,0))*F966+INDEX('BCA Inputs'!$AB$14:$AB$54,MATCH(I966,'BCA Inputs'!$M$14:$M$54,0))*G966,IF($B$3="RG&amp;E",INDEX('BCA Inputs'!$BG$14:$BG$54,MATCH(I966,'BCA Inputs'!$AW$14:$AW$54,0))*P966+INDEX('BCA Inputs'!$BH$14:$BH$54,MATCH(I966,'BCA Inputs'!$AW$14:$AW$54,0))*O966+INDEX('BCA Inputs'!$BI$14:$BI$54,MATCH(I966,'BCA Inputs'!$AW$14:$AW$54,0))*Q966+INDEX('BCA Inputs'!$BJ$14:$BJ$54,MATCH(I966,'BCA Inputs'!$AW$14:$AW$54,0))*F966+INDEX('BCA Inputs'!$BK$14:$BK$54,MATCH(I966,'BCA Inputs'!$AW$14:$AW$54,0))*G966,"")),"")</f>
        <v/>
      </c>
      <c r="AA966" s="237" t="str">
        <f t="shared" si="145"/>
        <v/>
      </c>
      <c r="AC966" s="238" t="str">
        <f>IFERROR((K966+R966)+IF($B$3="NYSEG",INDEX('BCA Inputs'!$AI$14:$AI$54,MATCH(I966,'BCA Inputs'!$M$14:$M$54,0))*P966+INDEX('BCA Inputs'!$AJ$14:$AJ$54,MATCH(I966,'BCA Inputs'!$M$14:$M$54,0))*Q966,IF($B$3="RG&amp;E",INDEX('BCA Inputs'!$BR$14:$BR$54,MATCH(I966,'BCA Inputs'!$AW$14:$AW$54,0))*P966+INDEX('BCA Inputs'!$BS$14:$BS$54,MATCH(I966,'BCA Inputs'!$AW$14:$AW$54,0))*Q966,"")),"")</f>
        <v/>
      </c>
      <c r="AD966" s="181" t="str">
        <f>IFERROR(IF($B$3="NYSEG",INDEX('BCA Inputs'!$AD$14:$AD$54,MATCH(I966,'BCA Inputs'!$M$14:$M$54,0))*P966+INDEX('BCA Inputs'!$AE$14:$AE$54,MATCH(I966,'BCA Inputs'!$M$14:$M$54,0))*O966+INDEX('BCA Inputs'!$AF$14:$AF$54,MATCH(I966,'BCA Inputs'!$M$14:$M$54,0))*Q966+INDEX('BCA Inputs'!$AG$14:$AG$54,MATCH(I966,'BCA Inputs'!$M$14:$M$54,0))*F966+INDEX('BCA Inputs'!$AH$14:$AH$54,MATCH(I966,'BCA Inputs'!$M$14:$M$54,0))*G966,IF($B$3="RG&amp;E",INDEX('BCA Inputs'!$BM$14:$BM$54,MATCH(I966,'BCA Inputs'!$AW$14:$AW$54,0))*P966+INDEX('BCA Inputs'!$BN$14:$BN$54,MATCH(I966,'BCA Inputs'!$AW$14:$AW$54,0))*O966+INDEX('BCA Inputs'!$BO$14:$BO$54,MATCH(I966,'BCA Inputs'!$AW$14:$AW$54,0))*Q966+INDEX('BCA Inputs'!$BP$14:$BP$54,MATCH(I966,'BCA Inputs'!$AW$14:$AW$54,0))*F966+INDEX('BCA Inputs'!$BQ$14:$BQ$54,MATCH(I966,'BCA Inputs'!$AW$14:$AW$54,0))*G966,"")),"")</f>
        <v/>
      </c>
      <c r="AE966" s="237" t="str">
        <f t="shared" si="146"/>
        <v/>
      </c>
      <c r="AF966" s="198">
        <f t="shared" si="148"/>
        <v>0</v>
      </c>
      <c r="AG966" s="239">
        <f t="shared" si="149"/>
        <v>0</v>
      </c>
    </row>
    <row r="967" spans="1:33">
      <c r="A967" s="228"/>
      <c r="B967" s="176"/>
      <c r="C967" s="229"/>
      <c r="D967" s="230"/>
      <c r="E967" s="230"/>
      <c r="F967" s="230"/>
      <c r="G967" s="230"/>
      <c r="H967" s="231"/>
      <c r="I967" s="231"/>
      <c r="J967" s="232"/>
      <c r="K967" s="232"/>
      <c r="L967" s="232"/>
      <c r="M967" s="181">
        <f t="shared" si="147"/>
        <v>0</v>
      </c>
      <c r="N967" s="181">
        <f>IF(H967="",0,H967*I967*'Avoided Water Savings Cost'!$C$16)</f>
        <v>0</v>
      </c>
      <c r="O967" s="545">
        <f>IF(C967="",0,IF($B$3="NYSEG",C967/(1-'Avoided Electric Costs 2020'!$W$21),IF($B$3="RG&amp;E",C967/(1-'Avoided Electric Costs 2020'!$X$21),"")))</f>
        <v>0</v>
      </c>
      <c r="P967" s="546">
        <f>IF(D967="",0,IF($B$3="NYSEG",D967/(1-'Avoided Electric Costs 2020'!$W$21),IF($B$3="RG&amp;E",D967/(1-'Avoided Electric Costs 2020'!$X$21),"")))</f>
        <v>0</v>
      </c>
      <c r="Q967" s="546">
        <f>IF(E967="",0,IF($B$3="NYSEG",E967/(1-'Avoided Natural Gas Costs 2020'!$J$34),IF($B$3="RG&amp;E",E967/(1-'Avoided Natural Gas Costs 2020'!$K$34),"")))</f>
        <v>0</v>
      </c>
      <c r="R967" s="233" t="str">
        <f>IFERROR(IF(P967*'BCA Inputs'!$C$1+Q967*'BCA Inputs'!$C$2+F967*'BCA Inputs'!$C$2+G967*'BCA Inputs'!$C$2=0,"",P967*'BCA Inputs'!$C$1+Q967*'BCA Inputs'!$C$2+F967*'BCA Inputs'!$C$2+G967*'BCA Inputs'!$C$2),"")</f>
        <v/>
      </c>
      <c r="S967" s="181" t="str">
        <f t="shared" si="140"/>
        <v/>
      </c>
      <c r="T967" s="181" t="str">
        <f>IFERROR(IF($B$3="NYSEG",(INDEX('BCA Inputs'!$N$14:$N$54,MATCH(I967,'BCA Inputs'!$M$14:$M$54,0))*P967+INDEX('BCA Inputs'!$O$14:$O$54,MATCH(I967,'BCA Inputs'!$M$14:$M$54,0))*O967+INDEX('BCA Inputs'!P:P,MATCH(I967,'BCA Inputs'!M:M,0))*Q967+INDEX('BCA Inputs'!Q:Q,MATCH(I967,'BCA Inputs'!M:M,0))*F967+INDEX('BCA Inputs'!R:R,MATCH(I967,'BCA Inputs'!M:M,0))*G967)+L967+N967,IF($B$3="RG&amp;E",(INDEX('BCA Inputs'!$AX$14:$AX$54,MATCH(I967,'BCA Inputs'!$AW$14:$AW$54,0))*P967+INDEX('BCA Inputs'!$AY$14:$AY$54,MATCH(I967,'BCA Inputs'!$AW$14:$AW$54,0))*O967+INDEX('BCA Inputs'!$AZ$14:$AZ$54,MATCH(I967,'BCA Inputs'!$AW$14:$AW$54,0))*Q967+INDEX('BCA Inputs'!$BA$14:$BA$54,MATCH(I967,'BCA Inputs'!$AW$14:$AW$54,0))*F967+INDEX('BCA Inputs'!$BB$14:$BB$54,MATCH(I967,'BCA Inputs'!$AW$14:$AW$54,0))*G967)+L967+N967,"")),"")</f>
        <v/>
      </c>
      <c r="U967" s="234" t="str">
        <f t="shared" si="141"/>
        <v/>
      </c>
      <c r="V967" s="234" t="str">
        <f t="shared" si="142"/>
        <v/>
      </c>
      <c r="W967" s="234" t="str">
        <f t="shared" si="143"/>
        <v/>
      </c>
      <c r="Y967" s="235" t="str">
        <f t="shared" si="144"/>
        <v/>
      </c>
      <c r="Z967" s="236" t="str">
        <f>IFERROR(IF($B$3="NYSEG",INDEX('BCA Inputs'!$X$14:$X$54,MATCH(I967,'BCA Inputs'!$M$14:$M$54,0))*P967+INDEX('BCA Inputs'!$Y$14:$Y$54,MATCH(I967,'BCA Inputs'!$M$14:$M$54,0))*O967+INDEX('BCA Inputs'!$Z$14:$Z$54,MATCH(I967,'BCA Inputs'!$M$14:$M$54,0))*Q967+INDEX('BCA Inputs'!$AA$14:$AA$54,MATCH(I967,'BCA Inputs'!$M$14:$M$54,0))*F967+INDEX('BCA Inputs'!$AB$14:$AB$54,MATCH(I967,'BCA Inputs'!$M$14:$M$54,0))*G967,IF($B$3="RG&amp;E",INDEX('BCA Inputs'!$BG$14:$BG$54,MATCH(I967,'BCA Inputs'!$AW$14:$AW$54,0))*P967+INDEX('BCA Inputs'!$BH$14:$BH$54,MATCH(I967,'BCA Inputs'!$AW$14:$AW$54,0))*O967+INDEX('BCA Inputs'!$BI$14:$BI$54,MATCH(I967,'BCA Inputs'!$AW$14:$AW$54,0))*Q967+INDEX('BCA Inputs'!$BJ$14:$BJ$54,MATCH(I967,'BCA Inputs'!$AW$14:$AW$54,0))*F967+INDEX('BCA Inputs'!$BK$14:$BK$54,MATCH(I967,'BCA Inputs'!$AW$14:$AW$54,0))*G967,"")),"")</f>
        <v/>
      </c>
      <c r="AA967" s="237" t="str">
        <f t="shared" si="145"/>
        <v/>
      </c>
      <c r="AC967" s="238" t="str">
        <f>IFERROR((K967+R967)+IF($B$3="NYSEG",INDEX('BCA Inputs'!$AI$14:$AI$54,MATCH(I967,'BCA Inputs'!$M$14:$M$54,0))*P967+INDEX('BCA Inputs'!$AJ$14:$AJ$54,MATCH(I967,'BCA Inputs'!$M$14:$M$54,0))*Q967,IF($B$3="RG&amp;E",INDEX('BCA Inputs'!$BR$14:$BR$54,MATCH(I967,'BCA Inputs'!$AW$14:$AW$54,0))*P967+INDEX('BCA Inputs'!$BS$14:$BS$54,MATCH(I967,'BCA Inputs'!$AW$14:$AW$54,0))*Q967,"")),"")</f>
        <v/>
      </c>
      <c r="AD967" s="181" t="str">
        <f>IFERROR(IF($B$3="NYSEG",INDEX('BCA Inputs'!$AD$14:$AD$54,MATCH(I967,'BCA Inputs'!$M$14:$M$54,0))*P967+INDEX('BCA Inputs'!$AE$14:$AE$54,MATCH(I967,'BCA Inputs'!$M$14:$M$54,0))*O967+INDEX('BCA Inputs'!$AF$14:$AF$54,MATCH(I967,'BCA Inputs'!$M$14:$M$54,0))*Q967+INDEX('BCA Inputs'!$AG$14:$AG$54,MATCH(I967,'BCA Inputs'!$M$14:$M$54,0))*F967+INDEX('BCA Inputs'!$AH$14:$AH$54,MATCH(I967,'BCA Inputs'!$M$14:$M$54,0))*G967,IF($B$3="RG&amp;E",INDEX('BCA Inputs'!$BM$14:$BM$54,MATCH(I967,'BCA Inputs'!$AW$14:$AW$54,0))*P967+INDEX('BCA Inputs'!$BN$14:$BN$54,MATCH(I967,'BCA Inputs'!$AW$14:$AW$54,0))*O967+INDEX('BCA Inputs'!$BO$14:$BO$54,MATCH(I967,'BCA Inputs'!$AW$14:$AW$54,0))*Q967+INDEX('BCA Inputs'!$BP$14:$BP$54,MATCH(I967,'BCA Inputs'!$AW$14:$AW$54,0))*F967+INDEX('BCA Inputs'!$BQ$14:$BQ$54,MATCH(I967,'BCA Inputs'!$AW$14:$AW$54,0))*G967,"")),"")</f>
        <v/>
      </c>
      <c r="AE967" s="237" t="str">
        <f t="shared" si="146"/>
        <v/>
      </c>
      <c r="AF967" s="198">
        <f t="shared" si="148"/>
        <v>0</v>
      </c>
      <c r="AG967" s="239">
        <f t="shared" si="149"/>
        <v>0</v>
      </c>
    </row>
    <row r="968" spans="1:33">
      <c r="A968" s="228"/>
      <c r="B968" s="176"/>
      <c r="C968" s="229"/>
      <c r="D968" s="230"/>
      <c r="E968" s="230"/>
      <c r="F968" s="230"/>
      <c r="G968" s="230"/>
      <c r="H968" s="231"/>
      <c r="I968" s="231"/>
      <c r="J968" s="232"/>
      <c r="K968" s="232"/>
      <c r="L968" s="232"/>
      <c r="M968" s="181">
        <f t="shared" si="147"/>
        <v>0</v>
      </c>
      <c r="N968" s="181">
        <f>IF(H968="",0,H968*I968*'Avoided Water Savings Cost'!$C$16)</f>
        <v>0</v>
      </c>
      <c r="O968" s="545">
        <f>IF(C968="",0,IF($B$3="NYSEG",C968/(1-'Avoided Electric Costs 2020'!$W$21),IF($B$3="RG&amp;E",C968/(1-'Avoided Electric Costs 2020'!$X$21),"")))</f>
        <v>0</v>
      </c>
      <c r="P968" s="546">
        <f>IF(D968="",0,IF($B$3="NYSEG",D968/(1-'Avoided Electric Costs 2020'!$W$21),IF($B$3="RG&amp;E",D968/(1-'Avoided Electric Costs 2020'!$X$21),"")))</f>
        <v>0</v>
      </c>
      <c r="Q968" s="546">
        <f>IF(E968="",0,IF($B$3="NYSEG",E968/(1-'Avoided Natural Gas Costs 2020'!$J$34),IF($B$3="RG&amp;E",E968/(1-'Avoided Natural Gas Costs 2020'!$K$34),"")))</f>
        <v>0</v>
      </c>
      <c r="R968" s="233" t="str">
        <f>IFERROR(IF(P968*'BCA Inputs'!$C$1+Q968*'BCA Inputs'!$C$2+F968*'BCA Inputs'!$C$2+G968*'BCA Inputs'!$C$2=0,"",P968*'BCA Inputs'!$C$1+Q968*'BCA Inputs'!$C$2+F968*'BCA Inputs'!$C$2+G968*'BCA Inputs'!$C$2),"")</f>
        <v/>
      </c>
      <c r="S968" s="181" t="str">
        <f t="shared" si="140"/>
        <v/>
      </c>
      <c r="T968" s="181" t="str">
        <f>IFERROR(IF($B$3="NYSEG",(INDEX('BCA Inputs'!$N$14:$N$54,MATCH(I968,'BCA Inputs'!$M$14:$M$54,0))*P968+INDEX('BCA Inputs'!$O$14:$O$54,MATCH(I968,'BCA Inputs'!$M$14:$M$54,0))*O968+INDEX('BCA Inputs'!P:P,MATCH(I968,'BCA Inputs'!M:M,0))*Q968+INDEX('BCA Inputs'!Q:Q,MATCH(I968,'BCA Inputs'!M:M,0))*F968+INDEX('BCA Inputs'!R:R,MATCH(I968,'BCA Inputs'!M:M,0))*G968)+L968+N968,IF($B$3="RG&amp;E",(INDEX('BCA Inputs'!$AX$14:$AX$54,MATCH(I968,'BCA Inputs'!$AW$14:$AW$54,0))*P968+INDEX('BCA Inputs'!$AY$14:$AY$54,MATCH(I968,'BCA Inputs'!$AW$14:$AW$54,0))*O968+INDEX('BCA Inputs'!$AZ$14:$AZ$54,MATCH(I968,'BCA Inputs'!$AW$14:$AW$54,0))*Q968+INDEX('BCA Inputs'!$BA$14:$BA$54,MATCH(I968,'BCA Inputs'!$AW$14:$AW$54,0))*F968+INDEX('BCA Inputs'!$BB$14:$BB$54,MATCH(I968,'BCA Inputs'!$AW$14:$AW$54,0))*G968)+L968+N968,"")),"")</f>
        <v/>
      </c>
      <c r="U968" s="234" t="str">
        <f t="shared" si="141"/>
        <v/>
      </c>
      <c r="V968" s="234" t="str">
        <f t="shared" si="142"/>
        <v/>
      </c>
      <c r="W968" s="234" t="str">
        <f t="shared" si="143"/>
        <v/>
      </c>
      <c r="Y968" s="235" t="str">
        <f t="shared" si="144"/>
        <v/>
      </c>
      <c r="Z968" s="236" t="str">
        <f>IFERROR(IF($B$3="NYSEG",INDEX('BCA Inputs'!$X$14:$X$54,MATCH(I968,'BCA Inputs'!$M$14:$M$54,0))*P968+INDEX('BCA Inputs'!$Y$14:$Y$54,MATCH(I968,'BCA Inputs'!$M$14:$M$54,0))*O968+INDEX('BCA Inputs'!$Z$14:$Z$54,MATCH(I968,'BCA Inputs'!$M$14:$M$54,0))*Q968+INDEX('BCA Inputs'!$AA$14:$AA$54,MATCH(I968,'BCA Inputs'!$M$14:$M$54,0))*F968+INDEX('BCA Inputs'!$AB$14:$AB$54,MATCH(I968,'BCA Inputs'!$M$14:$M$54,0))*G968,IF($B$3="RG&amp;E",INDEX('BCA Inputs'!$BG$14:$BG$54,MATCH(I968,'BCA Inputs'!$AW$14:$AW$54,0))*P968+INDEX('BCA Inputs'!$BH$14:$BH$54,MATCH(I968,'BCA Inputs'!$AW$14:$AW$54,0))*O968+INDEX('BCA Inputs'!$BI$14:$BI$54,MATCH(I968,'BCA Inputs'!$AW$14:$AW$54,0))*Q968+INDEX('BCA Inputs'!$BJ$14:$BJ$54,MATCH(I968,'BCA Inputs'!$AW$14:$AW$54,0))*F968+INDEX('BCA Inputs'!$BK$14:$BK$54,MATCH(I968,'BCA Inputs'!$AW$14:$AW$54,0))*G968,"")),"")</f>
        <v/>
      </c>
      <c r="AA968" s="237" t="str">
        <f t="shared" si="145"/>
        <v/>
      </c>
      <c r="AC968" s="238" t="str">
        <f>IFERROR((K968+R968)+IF($B$3="NYSEG",INDEX('BCA Inputs'!$AI$14:$AI$54,MATCH(I968,'BCA Inputs'!$M$14:$M$54,0))*P968+INDEX('BCA Inputs'!$AJ$14:$AJ$54,MATCH(I968,'BCA Inputs'!$M$14:$M$54,0))*Q968,IF($B$3="RG&amp;E",INDEX('BCA Inputs'!$BR$14:$BR$54,MATCH(I968,'BCA Inputs'!$AW$14:$AW$54,0))*P968+INDEX('BCA Inputs'!$BS$14:$BS$54,MATCH(I968,'BCA Inputs'!$AW$14:$AW$54,0))*Q968,"")),"")</f>
        <v/>
      </c>
      <c r="AD968" s="181" t="str">
        <f>IFERROR(IF($B$3="NYSEG",INDEX('BCA Inputs'!$AD$14:$AD$54,MATCH(I968,'BCA Inputs'!$M$14:$M$54,0))*P968+INDEX('BCA Inputs'!$AE$14:$AE$54,MATCH(I968,'BCA Inputs'!$M$14:$M$54,0))*O968+INDEX('BCA Inputs'!$AF$14:$AF$54,MATCH(I968,'BCA Inputs'!$M$14:$M$54,0))*Q968+INDEX('BCA Inputs'!$AG$14:$AG$54,MATCH(I968,'BCA Inputs'!$M$14:$M$54,0))*F968+INDEX('BCA Inputs'!$AH$14:$AH$54,MATCH(I968,'BCA Inputs'!$M$14:$M$54,0))*G968,IF($B$3="RG&amp;E",INDEX('BCA Inputs'!$BM$14:$BM$54,MATCH(I968,'BCA Inputs'!$AW$14:$AW$54,0))*P968+INDEX('BCA Inputs'!$BN$14:$BN$54,MATCH(I968,'BCA Inputs'!$AW$14:$AW$54,0))*O968+INDEX('BCA Inputs'!$BO$14:$BO$54,MATCH(I968,'BCA Inputs'!$AW$14:$AW$54,0))*Q968+INDEX('BCA Inputs'!$BP$14:$BP$54,MATCH(I968,'BCA Inputs'!$AW$14:$AW$54,0))*F968+INDEX('BCA Inputs'!$BQ$14:$BQ$54,MATCH(I968,'BCA Inputs'!$AW$14:$AW$54,0))*G968,"")),"")</f>
        <v/>
      </c>
      <c r="AE968" s="237" t="str">
        <f t="shared" si="146"/>
        <v/>
      </c>
      <c r="AF968" s="198">
        <f t="shared" si="148"/>
        <v>0</v>
      </c>
      <c r="AG968" s="239">
        <f t="shared" si="149"/>
        <v>0</v>
      </c>
    </row>
    <row r="969" spans="1:33">
      <c r="A969" s="228"/>
      <c r="B969" s="176"/>
      <c r="C969" s="229"/>
      <c r="D969" s="230"/>
      <c r="E969" s="230"/>
      <c r="F969" s="230"/>
      <c r="G969" s="230"/>
      <c r="H969" s="231"/>
      <c r="I969" s="231"/>
      <c r="J969" s="232"/>
      <c r="K969" s="232"/>
      <c r="L969" s="232"/>
      <c r="M969" s="181">
        <f t="shared" si="147"/>
        <v>0</v>
      </c>
      <c r="N969" s="181">
        <f>IF(H969="",0,H969*I969*'Avoided Water Savings Cost'!$C$16)</f>
        <v>0</v>
      </c>
      <c r="O969" s="545">
        <f>IF(C969="",0,IF($B$3="NYSEG",C969/(1-'Avoided Electric Costs 2020'!$W$21),IF($B$3="RG&amp;E",C969/(1-'Avoided Electric Costs 2020'!$X$21),"")))</f>
        <v>0</v>
      </c>
      <c r="P969" s="546">
        <f>IF(D969="",0,IF($B$3="NYSEG",D969/(1-'Avoided Electric Costs 2020'!$W$21),IF($B$3="RG&amp;E",D969/(1-'Avoided Electric Costs 2020'!$X$21),"")))</f>
        <v>0</v>
      </c>
      <c r="Q969" s="546">
        <f>IF(E969="",0,IF($B$3="NYSEG",E969/(1-'Avoided Natural Gas Costs 2020'!$J$34),IF($B$3="RG&amp;E",E969/(1-'Avoided Natural Gas Costs 2020'!$K$34),"")))</f>
        <v>0</v>
      </c>
      <c r="R969" s="233" t="str">
        <f>IFERROR(IF(P969*'BCA Inputs'!$C$1+Q969*'BCA Inputs'!$C$2+F969*'BCA Inputs'!$C$2+G969*'BCA Inputs'!$C$2=0,"",P969*'BCA Inputs'!$C$1+Q969*'BCA Inputs'!$C$2+F969*'BCA Inputs'!$C$2+G969*'BCA Inputs'!$C$2),"")</f>
        <v/>
      </c>
      <c r="S969" s="181" t="str">
        <f t="shared" si="140"/>
        <v/>
      </c>
      <c r="T969" s="181" t="str">
        <f>IFERROR(IF($B$3="NYSEG",(INDEX('BCA Inputs'!$N$14:$N$54,MATCH(I969,'BCA Inputs'!$M$14:$M$54,0))*P969+INDEX('BCA Inputs'!$O$14:$O$54,MATCH(I969,'BCA Inputs'!$M$14:$M$54,0))*O969+INDEX('BCA Inputs'!P:P,MATCH(I969,'BCA Inputs'!M:M,0))*Q969+INDEX('BCA Inputs'!Q:Q,MATCH(I969,'BCA Inputs'!M:M,0))*F969+INDEX('BCA Inputs'!R:R,MATCH(I969,'BCA Inputs'!M:M,0))*G969)+L969+N969,IF($B$3="RG&amp;E",(INDEX('BCA Inputs'!$AX$14:$AX$54,MATCH(I969,'BCA Inputs'!$AW$14:$AW$54,0))*P969+INDEX('BCA Inputs'!$AY$14:$AY$54,MATCH(I969,'BCA Inputs'!$AW$14:$AW$54,0))*O969+INDEX('BCA Inputs'!$AZ$14:$AZ$54,MATCH(I969,'BCA Inputs'!$AW$14:$AW$54,0))*Q969+INDEX('BCA Inputs'!$BA$14:$BA$54,MATCH(I969,'BCA Inputs'!$AW$14:$AW$54,0))*F969+INDEX('BCA Inputs'!$BB$14:$BB$54,MATCH(I969,'BCA Inputs'!$AW$14:$AW$54,0))*G969)+L969+N969,"")),"")</f>
        <v/>
      </c>
      <c r="U969" s="234" t="str">
        <f t="shared" si="141"/>
        <v/>
      </c>
      <c r="V969" s="234" t="str">
        <f t="shared" si="142"/>
        <v/>
      </c>
      <c r="W969" s="234" t="str">
        <f t="shared" si="143"/>
        <v/>
      </c>
      <c r="Y969" s="235" t="str">
        <f t="shared" si="144"/>
        <v/>
      </c>
      <c r="Z969" s="236" t="str">
        <f>IFERROR(IF($B$3="NYSEG",INDEX('BCA Inputs'!$X$14:$X$54,MATCH(I969,'BCA Inputs'!$M$14:$M$54,0))*P969+INDEX('BCA Inputs'!$Y$14:$Y$54,MATCH(I969,'BCA Inputs'!$M$14:$M$54,0))*O969+INDEX('BCA Inputs'!$Z$14:$Z$54,MATCH(I969,'BCA Inputs'!$M$14:$M$54,0))*Q969+INDEX('BCA Inputs'!$AA$14:$AA$54,MATCH(I969,'BCA Inputs'!$M$14:$M$54,0))*F969+INDEX('BCA Inputs'!$AB$14:$AB$54,MATCH(I969,'BCA Inputs'!$M$14:$M$54,0))*G969,IF($B$3="RG&amp;E",INDEX('BCA Inputs'!$BG$14:$BG$54,MATCH(I969,'BCA Inputs'!$AW$14:$AW$54,0))*P969+INDEX('BCA Inputs'!$BH$14:$BH$54,MATCH(I969,'BCA Inputs'!$AW$14:$AW$54,0))*O969+INDEX('BCA Inputs'!$BI$14:$BI$54,MATCH(I969,'BCA Inputs'!$AW$14:$AW$54,0))*Q969+INDEX('BCA Inputs'!$BJ$14:$BJ$54,MATCH(I969,'BCA Inputs'!$AW$14:$AW$54,0))*F969+INDEX('BCA Inputs'!$BK$14:$BK$54,MATCH(I969,'BCA Inputs'!$AW$14:$AW$54,0))*G969,"")),"")</f>
        <v/>
      </c>
      <c r="AA969" s="237" t="str">
        <f t="shared" si="145"/>
        <v/>
      </c>
      <c r="AC969" s="238" t="str">
        <f>IFERROR((K969+R969)+IF($B$3="NYSEG",INDEX('BCA Inputs'!$AI$14:$AI$54,MATCH(I969,'BCA Inputs'!$M$14:$M$54,0))*P969+INDEX('BCA Inputs'!$AJ$14:$AJ$54,MATCH(I969,'BCA Inputs'!$M$14:$M$54,0))*Q969,IF($B$3="RG&amp;E",INDEX('BCA Inputs'!$BR$14:$BR$54,MATCH(I969,'BCA Inputs'!$AW$14:$AW$54,0))*P969+INDEX('BCA Inputs'!$BS$14:$BS$54,MATCH(I969,'BCA Inputs'!$AW$14:$AW$54,0))*Q969,"")),"")</f>
        <v/>
      </c>
      <c r="AD969" s="181" t="str">
        <f>IFERROR(IF($B$3="NYSEG",INDEX('BCA Inputs'!$AD$14:$AD$54,MATCH(I969,'BCA Inputs'!$M$14:$M$54,0))*P969+INDEX('BCA Inputs'!$AE$14:$AE$54,MATCH(I969,'BCA Inputs'!$M$14:$M$54,0))*O969+INDEX('BCA Inputs'!$AF$14:$AF$54,MATCH(I969,'BCA Inputs'!$M$14:$M$54,0))*Q969+INDEX('BCA Inputs'!$AG$14:$AG$54,MATCH(I969,'BCA Inputs'!$M$14:$M$54,0))*F969+INDEX('BCA Inputs'!$AH$14:$AH$54,MATCH(I969,'BCA Inputs'!$M$14:$M$54,0))*G969,IF($B$3="RG&amp;E",INDEX('BCA Inputs'!$BM$14:$BM$54,MATCH(I969,'BCA Inputs'!$AW$14:$AW$54,0))*P969+INDEX('BCA Inputs'!$BN$14:$BN$54,MATCH(I969,'BCA Inputs'!$AW$14:$AW$54,0))*O969+INDEX('BCA Inputs'!$BO$14:$BO$54,MATCH(I969,'BCA Inputs'!$AW$14:$AW$54,0))*Q969+INDEX('BCA Inputs'!$BP$14:$BP$54,MATCH(I969,'BCA Inputs'!$AW$14:$AW$54,0))*F969+INDEX('BCA Inputs'!$BQ$14:$BQ$54,MATCH(I969,'BCA Inputs'!$AW$14:$AW$54,0))*G969,"")),"")</f>
        <v/>
      </c>
      <c r="AE969" s="237" t="str">
        <f t="shared" si="146"/>
        <v/>
      </c>
      <c r="AF969" s="198">
        <f t="shared" si="148"/>
        <v>0</v>
      </c>
      <c r="AG969" s="239">
        <f t="shared" si="149"/>
        <v>0</v>
      </c>
    </row>
    <row r="970" spans="1:33">
      <c r="A970" s="228"/>
      <c r="B970" s="176"/>
      <c r="C970" s="229"/>
      <c r="D970" s="230"/>
      <c r="E970" s="230"/>
      <c r="F970" s="230"/>
      <c r="G970" s="230"/>
      <c r="H970" s="231"/>
      <c r="I970" s="231"/>
      <c r="J970" s="232"/>
      <c r="K970" s="232"/>
      <c r="L970" s="232"/>
      <c r="M970" s="181">
        <f t="shared" si="147"/>
        <v>0</v>
      </c>
      <c r="N970" s="181">
        <f>IF(H970="",0,H970*I970*'Avoided Water Savings Cost'!$C$16)</f>
        <v>0</v>
      </c>
      <c r="O970" s="545">
        <f>IF(C970="",0,IF($B$3="NYSEG",C970/(1-'Avoided Electric Costs 2020'!$W$21),IF($B$3="RG&amp;E",C970/(1-'Avoided Electric Costs 2020'!$X$21),"")))</f>
        <v>0</v>
      </c>
      <c r="P970" s="546">
        <f>IF(D970="",0,IF($B$3="NYSEG",D970/(1-'Avoided Electric Costs 2020'!$W$21),IF($B$3="RG&amp;E",D970/(1-'Avoided Electric Costs 2020'!$X$21),"")))</f>
        <v>0</v>
      </c>
      <c r="Q970" s="546">
        <f>IF(E970="",0,IF($B$3="NYSEG",E970/(1-'Avoided Natural Gas Costs 2020'!$J$34),IF($B$3="RG&amp;E",E970/(1-'Avoided Natural Gas Costs 2020'!$K$34),"")))</f>
        <v>0</v>
      </c>
      <c r="R970" s="233" t="str">
        <f>IFERROR(IF(P970*'BCA Inputs'!$C$1+Q970*'BCA Inputs'!$C$2+F970*'BCA Inputs'!$C$2+G970*'BCA Inputs'!$C$2=0,"",P970*'BCA Inputs'!$C$1+Q970*'BCA Inputs'!$C$2+F970*'BCA Inputs'!$C$2+G970*'BCA Inputs'!$C$2),"")</f>
        <v/>
      </c>
      <c r="S970" s="181" t="str">
        <f t="shared" si="140"/>
        <v/>
      </c>
      <c r="T970" s="181" t="str">
        <f>IFERROR(IF($B$3="NYSEG",(INDEX('BCA Inputs'!$N$14:$N$54,MATCH(I970,'BCA Inputs'!$M$14:$M$54,0))*P970+INDEX('BCA Inputs'!$O$14:$O$54,MATCH(I970,'BCA Inputs'!$M$14:$M$54,0))*O970+INDEX('BCA Inputs'!P:P,MATCH(I970,'BCA Inputs'!M:M,0))*Q970+INDEX('BCA Inputs'!Q:Q,MATCH(I970,'BCA Inputs'!M:M,0))*F970+INDEX('BCA Inputs'!R:R,MATCH(I970,'BCA Inputs'!M:M,0))*G970)+L970+N970,IF($B$3="RG&amp;E",(INDEX('BCA Inputs'!$AX$14:$AX$54,MATCH(I970,'BCA Inputs'!$AW$14:$AW$54,0))*P970+INDEX('BCA Inputs'!$AY$14:$AY$54,MATCH(I970,'BCA Inputs'!$AW$14:$AW$54,0))*O970+INDEX('BCA Inputs'!$AZ$14:$AZ$54,MATCH(I970,'BCA Inputs'!$AW$14:$AW$54,0))*Q970+INDEX('BCA Inputs'!$BA$14:$BA$54,MATCH(I970,'BCA Inputs'!$AW$14:$AW$54,0))*F970+INDEX('BCA Inputs'!$BB$14:$BB$54,MATCH(I970,'BCA Inputs'!$AW$14:$AW$54,0))*G970)+L970+N970,"")),"")</f>
        <v/>
      </c>
      <c r="U970" s="234" t="str">
        <f t="shared" si="141"/>
        <v/>
      </c>
      <c r="V970" s="234" t="str">
        <f t="shared" si="142"/>
        <v/>
      </c>
      <c r="W970" s="234" t="str">
        <f t="shared" si="143"/>
        <v/>
      </c>
      <c r="Y970" s="235" t="str">
        <f t="shared" si="144"/>
        <v/>
      </c>
      <c r="Z970" s="236" t="str">
        <f>IFERROR(IF($B$3="NYSEG",INDEX('BCA Inputs'!$X$14:$X$54,MATCH(I970,'BCA Inputs'!$M$14:$M$54,0))*P970+INDEX('BCA Inputs'!$Y$14:$Y$54,MATCH(I970,'BCA Inputs'!$M$14:$M$54,0))*O970+INDEX('BCA Inputs'!$Z$14:$Z$54,MATCH(I970,'BCA Inputs'!$M$14:$M$54,0))*Q970+INDEX('BCA Inputs'!$AA$14:$AA$54,MATCH(I970,'BCA Inputs'!$M$14:$M$54,0))*F970+INDEX('BCA Inputs'!$AB$14:$AB$54,MATCH(I970,'BCA Inputs'!$M$14:$M$54,0))*G970,IF($B$3="RG&amp;E",INDEX('BCA Inputs'!$BG$14:$BG$54,MATCH(I970,'BCA Inputs'!$AW$14:$AW$54,0))*P970+INDEX('BCA Inputs'!$BH$14:$BH$54,MATCH(I970,'BCA Inputs'!$AW$14:$AW$54,0))*O970+INDEX('BCA Inputs'!$BI$14:$BI$54,MATCH(I970,'BCA Inputs'!$AW$14:$AW$54,0))*Q970+INDEX('BCA Inputs'!$BJ$14:$BJ$54,MATCH(I970,'BCA Inputs'!$AW$14:$AW$54,0))*F970+INDEX('BCA Inputs'!$BK$14:$BK$54,MATCH(I970,'BCA Inputs'!$AW$14:$AW$54,0))*G970,"")),"")</f>
        <v/>
      </c>
      <c r="AA970" s="237" t="str">
        <f t="shared" si="145"/>
        <v/>
      </c>
      <c r="AC970" s="238" t="str">
        <f>IFERROR((K970+R970)+IF($B$3="NYSEG",INDEX('BCA Inputs'!$AI$14:$AI$54,MATCH(I970,'BCA Inputs'!$M$14:$M$54,0))*P970+INDEX('BCA Inputs'!$AJ$14:$AJ$54,MATCH(I970,'BCA Inputs'!$M$14:$M$54,0))*Q970,IF($B$3="RG&amp;E",INDEX('BCA Inputs'!$BR$14:$BR$54,MATCH(I970,'BCA Inputs'!$AW$14:$AW$54,0))*P970+INDEX('BCA Inputs'!$BS$14:$BS$54,MATCH(I970,'BCA Inputs'!$AW$14:$AW$54,0))*Q970,"")),"")</f>
        <v/>
      </c>
      <c r="AD970" s="181" t="str">
        <f>IFERROR(IF($B$3="NYSEG",INDEX('BCA Inputs'!$AD$14:$AD$54,MATCH(I970,'BCA Inputs'!$M$14:$M$54,0))*P970+INDEX('BCA Inputs'!$AE$14:$AE$54,MATCH(I970,'BCA Inputs'!$M$14:$M$54,0))*O970+INDEX('BCA Inputs'!$AF$14:$AF$54,MATCH(I970,'BCA Inputs'!$M$14:$M$54,0))*Q970+INDEX('BCA Inputs'!$AG$14:$AG$54,MATCH(I970,'BCA Inputs'!$M$14:$M$54,0))*F970+INDEX('BCA Inputs'!$AH$14:$AH$54,MATCH(I970,'BCA Inputs'!$M$14:$M$54,0))*G970,IF($B$3="RG&amp;E",INDEX('BCA Inputs'!$BM$14:$BM$54,MATCH(I970,'BCA Inputs'!$AW$14:$AW$54,0))*P970+INDEX('BCA Inputs'!$BN$14:$BN$54,MATCH(I970,'BCA Inputs'!$AW$14:$AW$54,0))*O970+INDEX('BCA Inputs'!$BO$14:$BO$54,MATCH(I970,'BCA Inputs'!$AW$14:$AW$54,0))*Q970+INDEX('BCA Inputs'!$BP$14:$BP$54,MATCH(I970,'BCA Inputs'!$AW$14:$AW$54,0))*F970+INDEX('BCA Inputs'!$BQ$14:$BQ$54,MATCH(I970,'BCA Inputs'!$AW$14:$AW$54,0))*G970,"")),"")</f>
        <v/>
      </c>
      <c r="AE970" s="237" t="str">
        <f t="shared" si="146"/>
        <v/>
      </c>
      <c r="AF970" s="198">
        <f t="shared" si="148"/>
        <v>0</v>
      </c>
      <c r="AG970" s="239">
        <f t="shared" si="149"/>
        <v>0</v>
      </c>
    </row>
    <row r="971" spans="1:33">
      <c r="A971" s="228"/>
      <c r="B971" s="176"/>
      <c r="C971" s="229"/>
      <c r="D971" s="230"/>
      <c r="E971" s="230"/>
      <c r="F971" s="230"/>
      <c r="G971" s="230"/>
      <c r="H971" s="231"/>
      <c r="I971" s="231"/>
      <c r="J971" s="232"/>
      <c r="K971" s="232"/>
      <c r="L971" s="232"/>
      <c r="M971" s="181">
        <f t="shared" si="147"/>
        <v>0</v>
      </c>
      <c r="N971" s="181">
        <f>IF(H971="",0,H971*I971*'Avoided Water Savings Cost'!$C$16)</f>
        <v>0</v>
      </c>
      <c r="O971" s="545">
        <f>IF(C971="",0,IF($B$3="NYSEG",C971/(1-'Avoided Electric Costs 2020'!$W$21),IF($B$3="RG&amp;E",C971/(1-'Avoided Electric Costs 2020'!$X$21),"")))</f>
        <v>0</v>
      </c>
      <c r="P971" s="546">
        <f>IF(D971="",0,IF($B$3="NYSEG",D971/(1-'Avoided Electric Costs 2020'!$W$21),IF($B$3="RG&amp;E",D971/(1-'Avoided Electric Costs 2020'!$X$21),"")))</f>
        <v>0</v>
      </c>
      <c r="Q971" s="546">
        <f>IF(E971="",0,IF($B$3="NYSEG",E971/(1-'Avoided Natural Gas Costs 2020'!$J$34),IF($B$3="RG&amp;E",E971/(1-'Avoided Natural Gas Costs 2020'!$K$34),"")))</f>
        <v>0</v>
      </c>
      <c r="R971" s="233" t="str">
        <f>IFERROR(IF(P971*'BCA Inputs'!$C$1+Q971*'BCA Inputs'!$C$2+F971*'BCA Inputs'!$C$2+G971*'BCA Inputs'!$C$2=0,"",P971*'BCA Inputs'!$C$1+Q971*'BCA Inputs'!$C$2+F971*'BCA Inputs'!$C$2+G971*'BCA Inputs'!$C$2),"")</f>
        <v/>
      </c>
      <c r="S971" s="181" t="str">
        <f t="shared" si="140"/>
        <v/>
      </c>
      <c r="T971" s="181" t="str">
        <f>IFERROR(IF($B$3="NYSEG",(INDEX('BCA Inputs'!$N$14:$N$54,MATCH(I971,'BCA Inputs'!$M$14:$M$54,0))*P971+INDEX('BCA Inputs'!$O$14:$O$54,MATCH(I971,'BCA Inputs'!$M$14:$M$54,0))*O971+INDEX('BCA Inputs'!P:P,MATCH(I971,'BCA Inputs'!M:M,0))*Q971+INDEX('BCA Inputs'!Q:Q,MATCH(I971,'BCA Inputs'!M:M,0))*F971+INDEX('BCA Inputs'!R:R,MATCH(I971,'BCA Inputs'!M:M,0))*G971)+L971+N971,IF($B$3="RG&amp;E",(INDEX('BCA Inputs'!$AX$14:$AX$54,MATCH(I971,'BCA Inputs'!$AW$14:$AW$54,0))*P971+INDEX('BCA Inputs'!$AY$14:$AY$54,MATCH(I971,'BCA Inputs'!$AW$14:$AW$54,0))*O971+INDEX('BCA Inputs'!$AZ$14:$AZ$54,MATCH(I971,'BCA Inputs'!$AW$14:$AW$54,0))*Q971+INDEX('BCA Inputs'!$BA$14:$BA$54,MATCH(I971,'BCA Inputs'!$AW$14:$AW$54,0))*F971+INDEX('BCA Inputs'!$BB$14:$BB$54,MATCH(I971,'BCA Inputs'!$AW$14:$AW$54,0))*G971)+L971+N971,"")),"")</f>
        <v/>
      </c>
      <c r="U971" s="234" t="str">
        <f t="shared" si="141"/>
        <v/>
      </c>
      <c r="V971" s="234" t="str">
        <f t="shared" si="142"/>
        <v/>
      </c>
      <c r="W971" s="234" t="str">
        <f t="shared" si="143"/>
        <v/>
      </c>
      <c r="Y971" s="235" t="str">
        <f t="shared" si="144"/>
        <v/>
      </c>
      <c r="Z971" s="236" t="str">
        <f>IFERROR(IF($B$3="NYSEG",INDEX('BCA Inputs'!$X$14:$X$54,MATCH(I971,'BCA Inputs'!$M$14:$M$54,0))*P971+INDEX('BCA Inputs'!$Y$14:$Y$54,MATCH(I971,'BCA Inputs'!$M$14:$M$54,0))*O971+INDEX('BCA Inputs'!$Z$14:$Z$54,MATCH(I971,'BCA Inputs'!$M$14:$M$54,0))*Q971+INDEX('BCA Inputs'!$AA$14:$AA$54,MATCH(I971,'BCA Inputs'!$M$14:$M$54,0))*F971+INDEX('BCA Inputs'!$AB$14:$AB$54,MATCH(I971,'BCA Inputs'!$M$14:$M$54,0))*G971,IF($B$3="RG&amp;E",INDEX('BCA Inputs'!$BG$14:$BG$54,MATCH(I971,'BCA Inputs'!$AW$14:$AW$54,0))*P971+INDEX('BCA Inputs'!$BH$14:$BH$54,MATCH(I971,'BCA Inputs'!$AW$14:$AW$54,0))*O971+INDEX('BCA Inputs'!$BI$14:$BI$54,MATCH(I971,'BCA Inputs'!$AW$14:$AW$54,0))*Q971+INDEX('BCA Inputs'!$BJ$14:$BJ$54,MATCH(I971,'BCA Inputs'!$AW$14:$AW$54,0))*F971+INDEX('BCA Inputs'!$BK$14:$BK$54,MATCH(I971,'BCA Inputs'!$AW$14:$AW$54,0))*G971,"")),"")</f>
        <v/>
      </c>
      <c r="AA971" s="237" t="str">
        <f t="shared" si="145"/>
        <v/>
      </c>
      <c r="AC971" s="238" t="str">
        <f>IFERROR((K971+R971)+IF($B$3="NYSEG",INDEX('BCA Inputs'!$AI$14:$AI$54,MATCH(I971,'BCA Inputs'!$M$14:$M$54,0))*P971+INDEX('BCA Inputs'!$AJ$14:$AJ$54,MATCH(I971,'BCA Inputs'!$M$14:$M$54,0))*Q971,IF($B$3="RG&amp;E",INDEX('BCA Inputs'!$BR$14:$BR$54,MATCH(I971,'BCA Inputs'!$AW$14:$AW$54,0))*P971+INDEX('BCA Inputs'!$BS$14:$BS$54,MATCH(I971,'BCA Inputs'!$AW$14:$AW$54,0))*Q971,"")),"")</f>
        <v/>
      </c>
      <c r="AD971" s="181" t="str">
        <f>IFERROR(IF($B$3="NYSEG",INDEX('BCA Inputs'!$AD$14:$AD$54,MATCH(I971,'BCA Inputs'!$M$14:$M$54,0))*P971+INDEX('BCA Inputs'!$AE$14:$AE$54,MATCH(I971,'BCA Inputs'!$M$14:$M$54,0))*O971+INDEX('BCA Inputs'!$AF$14:$AF$54,MATCH(I971,'BCA Inputs'!$M$14:$M$54,0))*Q971+INDEX('BCA Inputs'!$AG$14:$AG$54,MATCH(I971,'BCA Inputs'!$M$14:$M$54,0))*F971+INDEX('BCA Inputs'!$AH$14:$AH$54,MATCH(I971,'BCA Inputs'!$M$14:$M$54,0))*G971,IF($B$3="RG&amp;E",INDEX('BCA Inputs'!$BM$14:$BM$54,MATCH(I971,'BCA Inputs'!$AW$14:$AW$54,0))*P971+INDEX('BCA Inputs'!$BN$14:$BN$54,MATCH(I971,'BCA Inputs'!$AW$14:$AW$54,0))*O971+INDEX('BCA Inputs'!$BO$14:$BO$54,MATCH(I971,'BCA Inputs'!$AW$14:$AW$54,0))*Q971+INDEX('BCA Inputs'!$BP$14:$BP$54,MATCH(I971,'BCA Inputs'!$AW$14:$AW$54,0))*F971+INDEX('BCA Inputs'!$BQ$14:$BQ$54,MATCH(I971,'BCA Inputs'!$AW$14:$AW$54,0))*G971,"")),"")</f>
        <v/>
      </c>
      <c r="AE971" s="237" t="str">
        <f t="shared" si="146"/>
        <v/>
      </c>
      <c r="AF971" s="198">
        <f t="shared" si="148"/>
        <v>0</v>
      </c>
      <c r="AG971" s="239">
        <f t="shared" si="149"/>
        <v>0</v>
      </c>
    </row>
    <row r="972" spans="1:33">
      <c r="A972" s="228"/>
      <c r="B972" s="176"/>
      <c r="C972" s="229"/>
      <c r="D972" s="230"/>
      <c r="E972" s="230"/>
      <c r="F972" s="230"/>
      <c r="G972" s="230"/>
      <c r="H972" s="231"/>
      <c r="I972" s="231"/>
      <c r="J972" s="232"/>
      <c r="K972" s="232"/>
      <c r="L972" s="232"/>
      <c r="M972" s="181">
        <f t="shared" si="147"/>
        <v>0</v>
      </c>
      <c r="N972" s="181">
        <f>IF(H972="",0,H972*I972*'Avoided Water Savings Cost'!$C$16)</f>
        <v>0</v>
      </c>
      <c r="O972" s="545">
        <f>IF(C972="",0,IF($B$3="NYSEG",C972/(1-'Avoided Electric Costs 2020'!$W$21),IF($B$3="RG&amp;E",C972/(1-'Avoided Electric Costs 2020'!$X$21),"")))</f>
        <v>0</v>
      </c>
      <c r="P972" s="546">
        <f>IF(D972="",0,IF($B$3="NYSEG",D972/(1-'Avoided Electric Costs 2020'!$W$21),IF($B$3="RG&amp;E",D972/(1-'Avoided Electric Costs 2020'!$X$21),"")))</f>
        <v>0</v>
      </c>
      <c r="Q972" s="546">
        <f>IF(E972="",0,IF($B$3="NYSEG",E972/(1-'Avoided Natural Gas Costs 2020'!$J$34),IF($B$3="RG&amp;E",E972/(1-'Avoided Natural Gas Costs 2020'!$K$34),"")))</f>
        <v>0</v>
      </c>
      <c r="R972" s="233" t="str">
        <f>IFERROR(IF(P972*'BCA Inputs'!$C$1+Q972*'BCA Inputs'!$C$2+F972*'BCA Inputs'!$C$2+G972*'BCA Inputs'!$C$2=0,"",P972*'BCA Inputs'!$C$1+Q972*'BCA Inputs'!$C$2+F972*'BCA Inputs'!$C$2+G972*'BCA Inputs'!$C$2),"")</f>
        <v/>
      </c>
      <c r="S972" s="181" t="str">
        <f t="shared" si="140"/>
        <v/>
      </c>
      <c r="T972" s="181" t="str">
        <f>IFERROR(IF($B$3="NYSEG",(INDEX('BCA Inputs'!$N$14:$N$54,MATCH(I972,'BCA Inputs'!$M$14:$M$54,0))*P972+INDEX('BCA Inputs'!$O$14:$O$54,MATCH(I972,'BCA Inputs'!$M$14:$M$54,0))*O972+INDEX('BCA Inputs'!P:P,MATCH(I972,'BCA Inputs'!M:M,0))*Q972+INDEX('BCA Inputs'!Q:Q,MATCH(I972,'BCA Inputs'!M:M,0))*F972+INDEX('BCA Inputs'!R:R,MATCH(I972,'BCA Inputs'!M:M,0))*G972)+L972+N972,IF($B$3="RG&amp;E",(INDEX('BCA Inputs'!$AX$14:$AX$54,MATCH(I972,'BCA Inputs'!$AW$14:$AW$54,0))*P972+INDEX('BCA Inputs'!$AY$14:$AY$54,MATCH(I972,'BCA Inputs'!$AW$14:$AW$54,0))*O972+INDEX('BCA Inputs'!$AZ$14:$AZ$54,MATCH(I972,'BCA Inputs'!$AW$14:$AW$54,0))*Q972+INDEX('BCA Inputs'!$BA$14:$BA$54,MATCH(I972,'BCA Inputs'!$AW$14:$AW$54,0))*F972+INDEX('BCA Inputs'!$BB$14:$BB$54,MATCH(I972,'BCA Inputs'!$AW$14:$AW$54,0))*G972)+L972+N972,"")),"")</f>
        <v/>
      </c>
      <c r="U972" s="234" t="str">
        <f t="shared" si="141"/>
        <v/>
      </c>
      <c r="V972" s="234" t="str">
        <f t="shared" si="142"/>
        <v/>
      </c>
      <c r="W972" s="234" t="str">
        <f t="shared" si="143"/>
        <v/>
      </c>
      <c r="Y972" s="235" t="str">
        <f t="shared" si="144"/>
        <v/>
      </c>
      <c r="Z972" s="236" t="str">
        <f>IFERROR(IF($B$3="NYSEG",INDEX('BCA Inputs'!$X$14:$X$54,MATCH(I972,'BCA Inputs'!$M$14:$M$54,0))*P972+INDEX('BCA Inputs'!$Y$14:$Y$54,MATCH(I972,'BCA Inputs'!$M$14:$M$54,0))*O972+INDEX('BCA Inputs'!$Z$14:$Z$54,MATCH(I972,'BCA Inputs'!$M$14:$M$54,0))*Q972+INDEX('BCA Inputs'!$AA$14:$AA$54,MATCH(I972,'BCA Inputs'!$M$14:$M$54,0))*F972+INDEX('BCA Inputs'!$AB$14:$AB$54,MATCH(I972,'BCA Inputs'!$M$14:$M$54,0))*G972,IF($B$3="RG&amp;E",INDEX('BCA Inputs'!$BG$14:$BG$54,MATCH(I972,'BCA Inputs'!$AW$14:$AW$54,0))*P972+INDEX('BCA Inputs'!$BH$14:$BH$54,MATCH(I972,'BCA Inputs'!$AW$14:$AW$54,0))*O972+INDEX('BCA Inputs'!$BI$14:$BI$54,MATCH(I972,'BCA Inputs'!$AW$14:$AW$54,0))*Q972+INDEX('BCA Inputs'!$BJ$14:$BJ$54,MATCH(I972,'BCA Inputs'!$AW$14:$AW$54,0))*F972+INDEX('BCA Inputs'!$BK$14:$BK$54,MATCH(I972,'BCA Inputs'!$AW$14:$AW$54,0))*G972,"")),"")</f>
        <v/>
      </c>
      <c r="AA972" s="237" t="str">
        <f t="shared" si="145"/>
        <v/>
      </c>
      <c r="AC972" s="238" t="str">
        <f>IFERROR((K972+R972)+IF($B$3="NYSEG",INDEX('BCA Inputs'!$AI$14:$AI$54,MATCH(I972,'BCA Inputs'!$M$14:$M$54,0))*P972+INDEX('BCA Inputs'!$AJ$14:$AJ$54,MATCH(I972,'BCA Inputs'!$M$14:$M$54,0))*Q972,IF($B$3="RG&amp;E",INDEX('BCA Inputs'!$BR$14:$BR$54,MATCH(I972,'BCA Inputs'!$AW$14:$AW$54,0))*P972+INDEX('BCA Inputs'!$BS$14:$BS$54,MATCH(I972,'BCA Inputs'!$AW$14:$AW$54,0))*Q972,"")),"")</f>
        <v/>
      </c>
      <c r="AD972" s="181" t="str">
        <f>IFERROR(IF($B$3="NYSEG",INDEX('BCA Inputs'!$AD$14:$AD$54,MATCH(I972,'BCA Inputs'!$M$14:$M$54,0))*P972+INDEX('BCA Inputs'!$AE$14:$AE$54,MATCH(I972,'BCA Inputs'!$M$14:$M$54,0))*O972+INDEX('BCA Inputs'!$AF$14:$AF$54,MATCH(I972,'BCA Inputs'!$M$14:$M$54,0))*Q972+INDEX('BCA Inputs'!$AG$14:$AG$54,MATCH(I972,'BCA Inputs'!$M$14:$M$54,0))*F972+INDEX('BCA Inputs'!$AH$14:$AH$54,MATCH(I972,'BCA Inputs'!$M$14:$M$54,0))*G972,IF($B$3="RG&amp;E",INDEX('BCA Inputs'!$BM$14:$BM$54,MATCH(I972,'BCA Inputs'!$AW$14:$AW$54,0))*P972+INDEX('BCA Inputs'!$BN$14:$BN$54,MATCH(I972,'BCA Inputs'!$AW$14:$AW$54,0))*O972+INDEX('BCA Inputs'!$BO$14:$BO$54,MATCH(I972,'BCA Inputs'!$AW$14:$AW$54,0))*Q972+INDEX('BCA Inputs'!$BP$14:$BP$54,MATCH(I972,'BCA Inputs'!$AW$14:$AW$54,0))*F972+INDEX('BCA Inputs'!$BQ$14:$BQ$54,MATCH(I972,'BCA Inputs'!$AW$14:$AW$54,0))*G972,"")),"")</f>
        <v/>
      </c>
      <c r="AE972" s="237" t="str">
        <f t="shared" si="146"/>
        <v/>
      </c>
      <c r="AF972" s="198">
        <f t="shared" si="148"/>
        <v>0</v>
      </c>
      <c r="AG972" s="239">
        <f t="shared" si="149"/>
        <v>0</v>
      </c>
    </row>
    <row r="973" spans="1:33">
      <c r="A973" s="228"/>
      <c r="B973" s="176"/>
      <c r="C973" s="229"/>
      <c r="D973" s="230"/>
      <c r="E973" s="230"/>
      <c r="F973" s="230"/>
      <c r="G973" s="230"/>
      <c r="H973" s="231"/>
      <c r="I973" s="231"/>
      <c r="J973" s="232"/>
      <c r="K973" s="232"/>
      <c r="L973" s="232"/>
      <c r="M973" s="181">
        <f t="shared" si="147"/>
        <v>0</v>
      </c>
      <c r="N973" s="181">
        <f>IF(H973="",0,H973*I973*'Avoided Water Savings Cost'!$C$16)</f>
        <v>0</v>
      </c>
      <c r="O973" s="545">
        <f>IF(C973="",0,IF($B$3="NYSEG",C973/(1-'Avoided Electric Costs 2020'!$W$21),IF($B$3="RG&amp;E",C973/(1-'Avoided Electric Costs 2020'!$X$21),"")))</f>
        <v>0</v>
      </c>
      <c r="P973" s="546">
        <f>IF(D973="",0,IF($B$3="NYSEG",D973/(1-'Avoided Electric Costs 2020'!$W$21),IF($B$3="RG&amp;E",D973/(1-'Avoided Electric Costs 2020'!$X$21),"")))</f>
        <v>0</v>
      </c>
      <c r="Q973" s="546">
        <f>IF(E973="",0,IF($B$3="NYSEG",E973/(1-'Avoided Natural Gas Costs 2020'!$J$34),IF($B$3="RG&amp;E",E973/(1-'Avoided Natural Gas Costs 2020'!$K$34),"")))</f>
        <v>0</v>
      </c>
      <c r="R973" s="233" t="str">
        <f>IFERROR(IF(P973*'BCA Inputs'!$C$1+Q973*'BCA Inputs'!$C$2+F973*'BCA Inputs'!$C$2+G973*'BCA Inputs'!$C$2=0,"",P973*'BCA Inputs'!$C$1+Q973*'BCA Inputs'!$C$2+F973*'BCA Inputs'!$C$2+G973*'BCA Inputs'!$C$2),"")</f>
        <v/>
      </c>
      <c r="S973" s="181" t="str">
        <f t="shared" si="140"/>
        <v/>
      </c>
      <c r="T973" s="181" t="str">
        <f>IFERROR(IF($B$3="NYSEG",(INDEX('BCA Inputs'!$N$14:$N$54,MATCH(I973,'BCA Inputs'!$M$14:$M$54,0))*P973+INDEX('BCA Inputs'!$O$14:$O$54,MATCH(I973,'BCA Inputs'!$M$14:$M$54,0))*O973+INDEX('BCA Inputs'!P:P,MATCH(I973,'BCA Inputs'!M:M,0))*Q973+INDEX('BCA Inputs'!Q:Q,MATCH(I973,'BCA Inputs'!M:M,0))*F973+INDEX('BCA Inputs'!R:R,MATCH(I973,'BCA Inputs'!M:M,0))*G973)+L973+N973,IF($B$3="RG&amp;E",(INDEX('BCA Inputs'!$AX$14:$AX$54,MATCH(I973,'BCA Inputs'!$AW$14:$AW$54,0))*P973+INDEX('BCA Inputs'!$AY$14:$AY$54,MATCH(I973,'BCA Inputs'!$AW$14:$AW$54,0))*O973+INDEX('BCA Inputs'!$AZ$14:$AZ$54,MATCH(I973,'BCA Inputs'!$AW$14:$AW$54,0))*Q973+INDEX('BCA Inputs'!$BA$14:$BA$54,MATCH(I973,'BCA Inputs'!$AW$14:$AW$54,0))*F973+INDEX('BCA Inputs'!$BB$14:$BB$54,MATCH(I973,'BCA Inputs'!$AW$14:$AW$54,0))*G973)+L973+N973,"")),"")</f>
        <v/>
      </c>
      <c r="U973" s="234" t="str">
        <f t="shared" si="141"/>
        <v/>
      </c>
      <c r="V973" s="234" t="str">
        <f t="shared" si="142"/>
        <v/>
      </c>
      <c r="W973" s="234" t="str">
        <f t="shared" si="143"/>
        <v/>
      </c>
      <c r="Y973" s="235" t="str">
        <f t="shared" si="144"/>
        <v/>
      </c>
      <c r="Z973" s="236" t="str">
        <f>IFERROR(IF($B$3="NYSEG",INDEX('BCA Inputs'!$X$14:$X$54,MATCH(I973,'BCA Inputs'!$M$14:$M$54,0))*P973+INDEX('BCA Inputs'!$Y$14:$Y$54,MATCH(I973,'BCA Inputs'!$M$14:$M$54,0))*O973+INDEX('BCA Inputs'!$Z$14:$Z$54,MATCH(I973,'BCA Inputs'!$M$14:$M$54,0))*Q973+INDEX('BCA Inputs'!$AA$14:$AA$54,MATCH(I973,'BCA Inputs'!$M$14:$M$54,0))*F973+INDEX('BCA Inputs'!$AB$14:$AB$54,MATCH(I973,'BCA Inputs'!$M$14:$M$54,0))*G973,IF($B$3="RG&amp;E",INDEX('BCA Inputs'!$BG$14:$BG$54,MATCH(I973,'BCA Inputs'!$AW$14:$AW$54,0))*P973+INDEX('BCA Inputs'!$BH$14:$BH$54,MATCH(I973,'BCA Inputs'!$AW$14:$AW$54,0))*O973+INDEX('BCA Inputs'!$BI$14:$BI$54,MATCH(I973,'BCA Inputs'!$AW$14:$AW$54,0))*Q973+INDEX('BCA Inputs'!$BJ$14:$BJ$54,MATCH(I973,'BCA Inputs'!$AW$14:$AW$54,0))*F973+INDEX('BCA Inputs'!$BK$14:$BK$54,MATCH(I973,'BCA Inputs'!$AW$14:$AW$54,0))*G973,"")),"")</f>
        <v/>
      </c>
      <c r="AA973" s="237" t="str">
        <f t="shared" si="145"/>
        <v/>
      </c>
      <c r="AC973" s="238" t="str">
        <f>IFERROR((K973+R973)+IF($B$3="NYSEG",INDEX('BCA Inputs'!$AI$14:$AI$54,MATCH(I973,'BCA Inputs'!$M$14:$M$54,0))*P973+INDEX('BCA Inputs'!$AJ$14:$AJ$54,MATCH(I973,'BCA Inputs'!$M$14:$M$54,0))*Q973,IF($B$3="RG&amp;E",INDEX('BCA Inputs'!$BR$14:$BR$54,MATCH(I973,'BCA Inputs'!$AW$14:$AW$54,0))*P973+INDEX('BCA Inputs'!$BS$14:$BS$54,MATCH(I973,'BCA Inputs'!$AW$14:$AW$54,0))*Q973,"")),"")</f>
        <v/>
      </c>
      <c r="AD973" s="181" t="str">
        <f>IFERROR(IF($B$3="NYSEG",INDEX('BCA Inputs'!$AD$14:$AD$54,MATCH(I973,'BCA Inputs'!$M$14:$M$54,0))*P973+INDEX('BCA Inputs'!$AE$14:$AE$54,MATCH(I973,'BCA Inputs'!$M$14:$M$54,0))*O973+INDEX('BCA Inputs'!$AF$14:$AF$54,MATCH(I973,'BCA Inputs'!$M$14:$M$54,0))*Q973+INDEX('BCA Inputs'!$AG$14:$AG$54,MATCH(I973,'BCA Inputs'!$M$14:$M$54,0))*F973+INDEX('BCA Inputs'!$AH$14:$AH$54,MATCH(I973,'BCA Inputs'!$M$14:$M$54,0))*G973,IF($B$3="RG&amp;E",INDEX('BCA Inputs'!$BM$14:$BM$54,MATCH(I973,'BCA Inputs'!$AW$14:$AW$54,0))*P973+INDEX('BCA Inputs'!$BN$14:$BN$54,MATCH(I973,'BCA Inputs'!$AW$14:$AW$54,0))*O973+INDEX('BCA Inputs'!$BO$14:$BO$54,MATCH(I973,'BCA Inputs'!$AW$14:$AW$54,0))*Q973+INDEX('BCA Inputs'!$BP$14:$BP$54,MATCH(I973,'BCA Inputs'!$AW$14:$AW$54,0))*F973+INDEX('BCA Inputs'!$BQ$14:$BQ$54,MATCH(I973,'BCA Inputs'!$AW$14:$AW$54,0))*G973,"")),"")</f>
        <v/>
      </c>
      <c r="AE973" s="237" t="str">
        <f t="shared" si="146"/>
        <v/>
      </c>
      <c r="AF973" s="198">
        <f t="shared" si="148"/>
        <v>0</v>
      </c>
      <c r="AG973" s="239">
        <f t="shared" si="149"/>
        <v>0</v>
      </c>
    </row>
    <row r="974" spans="1:33">
      <c r="A974" s="228"/>
      <c r="B974" s="176"/>
      <c r="C974" s="229"/>
      <c r="D974" s="230"/>
      <c r="E974" s="230"/>
      <c r="F974" s="230"/>
      <c r="G974" s="230"/>
      <c r="H974" s="231"/>
      <c r="I974" s="231"/>
      <c r="J974" s="232"/>
      <c r="K974" s="232"/>
      <c r="L974" s="232"/>
      <c r="M974" s="181">
        <f t="shared" si="147"/>
        <v>0</v>
      </c>
      <c r="N974" s="181">
        <f>IF(H974="",0,H974*I974*'Avoided Water Savings Cost'!$C$16)</f>
        <v>0</v>
      </c>
      <c r="O974" s="545">
        <f>IF(C974="",0,IF($B$3="NYSEG",C974/(1-'Avoided Electric Costs 2020'!$W$21),IF($B$3="RG&amp;E",C974/(1-'Avoided Electric Costs 2020'!$X$21),"")))</f>
        <v>0</v>
      </c>
      <c r="P974" s="546">
        <f>IF(D974="",0,IF($B$3="NYSEG",D974/(1-'Avoided Electric Costs 2020'!$W$21),IF($B$3="RG&amp;E",D974/(1-'Avoided Electric Costs 2020'!$X$21),"")))</f>
        <v>0</v>
      </c>
      <c r="Q974" s="546">
        <f>IF(E974="",0,IF($B$3="NYSEG",E974/(1-'Avoided Natural Gas Costs 2020'!$J$34),IF($B$3="RG&amp;E",E974/(1-'Avoided Natural Gas Costs 2020'!$K$34),"")))</f>
        <v>0</v>
      </c>
      <c r="R974" s="233" t="str">
        <f>IFERROR(IF(P974*'BCA Inputs'!$C$1+Q974*'BCA Inputs'!$C$2+F974*'BCA Inputs'!$C$2+G974*'BCA Inputs'!$C$2=0,"",P974*'BCA Inputs'!$C$1+Q974*'BCA Inputs'!$C$2+F974*'BCA Inputs'!$C$2+G974*'BCA Inputs'!$C$2),"")</f>
        <v/>
      </c>
      <c r="S974" s="181" t="str">
        <f t="shared" si="140"/>
        <v/>
      </c>
      <c r="T974" s="181" t="str">
        <f>IFERROR(IF($B$3="NYSEG",(INDEX('BCA Inputs'!$N$14:$N$54,MATCH(I974,'BCA Inputs'!$M$14:$M$54,0))*P974+INDEX('BCA Inputs'!$O$14:$O$54,MATCH(I974,'BCA Inputs'!$M$14:$M$54,0))*O974+INDEX('BCA Inputs'!P:P,MATCH(I974,'BCA Inputs'!M:M,0))*Q974+INDEX('BCA Inputs'!Q:Q,MATCH(I974,'BCA Inputs'!M:M,0))*F974+INDEX('BCA Inputs'!R:R,MATCH(I974,'BCA Inputs'!M:M,0))*G974)+L974+N974,IF($B$3="RG&amp;E",(INDEX('BCA Inputs'!$AX$14:$AX$54,MATCH(I974,'BCA Inputs'!$AW$14:$AW$54,0))*P974+INDEX('BCA Inputs'!$AY$14:$AY$54,MATCH(I974,'BCA Inputs'!$AW$14:$AW$54,0))*O974+INDEX('BCA Inputs'!$AZ$14:$AZ$54,MATCH(I974,'BCA Inputs'!$AW$14:$AW$54,0))*Q974+INDEX('BCA Inputs'!$BA$14:$BA$54,MATCH(I974,'BCA Inputs'!$AW$14:$AW$54,0))*F974+INDEX('BCA Inputs'!$BB$14:$BB$54,MATCH(I974,'BCA Inputs'!$AW$14:$AW$54,0))*G974)+L974+N974,"")),"")</f>
        <v/>
      </c>
      <c r="U974" s="234" t="str">
        <f t="shared" si="141"/>
        <v/>
      </c>
      <c r="V974" s="234" t="str">
        <f t="shared" si="142"/>
        <v/>
      </c>
      <c r="W974" s="234" t="str">
        <f t="shared" si="143"/>
        <v/>
      </c>
      <c r="Y974" s="235" t="str">
        <f t="shared" si="144"/>
        <v/>
      </c>
      <c r="Z974" s="236" t="str">
        <f>IFERROR(IF($B$3="NYSEG",INDEX('BCA Inputs'!$X$14:$X$54,MATCH(I974,'BCA Inputs'!$M$14:$M$54,0))*P974+INDEX('BCA Inputs'!$Y$14:$Y$54,MATCH(I974,'BCA Inputs'!$M$14:$M$54,0))*O974+INDEX('BCA Inputs'!$Z$14:$Z$54,MATCH(I974,'BCA Inputs'!$M$14:$M$54,0))*Q974+INDEX('BCA Inputs'!$AA$14:$AA$54,MATCH(I974,'BCA Inputs'!$M$14:$M$54,0))*F974+INDEX('BCA Inputs'!$AB$14:$AB$54,MATCH(I974,'BCA Inputs'!$M$14:$M$54,0))*G974,IF($B$3="RG&amp;E",INDEX('BCA Inputs'!$BG$14:$BG$54,MATCH(I974,'BCA Inputs'!$AW$14:$AW$54,0))*P974+INDEX('BCA Inputs'!$BH$14:$BH$54,MATCH(I974,'BCA Inputs'!$AW$14:$AW$54,0))*O974+INDEX('BCA Inputs'!$BI$14:$BI$54,MATCH(I974,'BCA Inputs'!$AW$14:$AW$54,0))*Q974+INDEX('BCA Inputs'!$BJ$14:$BJ$54,MATCH(I974,'BCA Inputs'!$AW$14:$AW$54,0))*F974+INDEX('BCA Inputs'!$BK$14:$BK$54,MATCH(I974,'BCA Inputs'!$AW$14:$AW$54,0))*G974,"")),"")</f>
        <v/>
      </c>
      <c r="AA974" s="237" t="str">
        <f t="shared" si="145"/>
        <v/>
      </c>
      <c r="AC974" s="238" t="str">
        <f>IFERROR((K974+R974)+IF($B$3="NYSEG",INDEX('BCA Inputs'!$AI$14:$AI$54,MATCH(I974,'BCA Inputs'!$M$14:$M$54,0))*P974+INDEX('BCA Inputs'!$AJ$14:$AJ$54,MATCH(I974,'BCA Inputs'!$M$14:$M$54,0))*Q974,IF($B$3="RG&amp;E",INDEX('BCA Inputs'!$BR$14:$BR$54,MATCH(I974,'BCA Inputs'!$AW$14:$AW$54,0))*P974+INDEX('BCA Inputs'!$BS$14:$BS$54,MATCH(I974,'BCA Inputs'!$AW$14:$AW$54,0))*Q974,"")),"")</f>
        <v/>
      </c>
      <c r="AD974" s="181" t="str">
        <f>IFERROR(IF($B$3="NYSEG",INDEX('BCA Inputs'!$AD$14:$AD$54,MATCH(I974,'BCA Inputs'!$M$14:$M$54,0))*P974+INDEX('BCA Inputs'!$AE$14:$AE$54,MATCH(I974,'BCA Inputs'!$M$14:$M$54,0))*O974+INDEX('BCA Inputs'!$AF$14:$AF$54,MATCH(I974,'BCA Inputs'!$M$14:$M$54,0))*Q974+INDEX('BCA Inputs'!$AG$14:$AG$54,MATCH(I974,'BCA Inputs'!$M$14:$M$54,0))*F974+INDEX('BCA Inputs'!$AH$14:$AH$54,MATCH(I974,'BCA Inputs'!$M$14:$M$54,0))*G974,IF($B$3="RG&amp;E",INDEX('BCA Inputs'!$BM$14:$BM$54,MATCH(I974,'BCA Inputs'!$AW$14:$AW$54,0))*P974+INDEX('BCA Inputs'!$BN$14:$BN$54,MATCH(I974,'BCA Inputs'!$AW$14:$AW$54,0))*O974+INDEX('BCA Inputs'!$BO$14:$BO$54,MATCH(I974,'BCA Inputs'!$AW$14:$AW$54,0))*Q974+INDEX('BCA Inputs'!$BP$14:$BP$54,MATCH(I974,'BCA Inputs'!$AW$14:$AW$54,0))*F974+INDEX('BCA Inputs'!$BQ$14:$BQ$54,MATCH(I974,'BCA Inputs'!$AW$14:$AW$54,0))*G974,"")),"")</f>
        <v/>
      </c>
      <c r="AE974" s="237" t="str">
        <f t="shared" si="146"/>
        <v/>
      </c>
      <c r="AF974" s="198">
        <f t="shared" si="148"/>
        <v>0</v>
      </c>
      <c r="AG974" s="239">
        <f t="shared" si="149"/>
        <v>0</v>
      </c>
    </row>
    <row r="975" spans="1:33">
      <c r="A975" s="228"/>
      <c r="B975" s="176"/>
      <c r="C975" s="229"/>
      <c r="D975" s="230"/>
      <c r="E975" s="230"/>
      <c r="F975" s="230"/>
      <c r="G975" s="230"/>
      <c r="H975" s="231"/>
      <c r="I975" s="231"/>
      <c r="J975" s="232"/>
      <c r="K975" s="232"/>
      <c r="L975" s="232"/>
      <c r="M975" s="181">
        <f t="shared" si="147"/>
        <v>0</v>
      </c>
      <c r="N975" s="181">
        <f>IF(H975="",0,H975*I975*'Avoided Water Savings Cost'!$C$16)</f>
        <v>0</v>
      </c>
      <c r="O975" s="545">
        <f>IF(C975="",0,IF($B$3="NYSEG",C975/(1-'Avoided Electric Costs 2020'!$W$21),IF($B$3="RG&amp;E",C975/(1-'Avoided Electric Costs 2020'!$X$21),"")))</f>
        <v>0</v>
      </c>
      <c r="P975" s="546">
        <f>IF(D975="",0,IF($B$3="NYSEG",D975/(1-'Avoided Electric Costs 2020'!$W$21),IF($B$3="RG&amp;E",D975/(1-'Avoided Electric Costs 2020'!$X$21),"")))</f>
        <v>0</v>
      </c>
      <c r="Q975" s="546">
        <f>IF(E975="",0,IF($B$3="NYSEG",E975/(1-'Avoided Natural Gas Costs 2020'!$J$34),IF($B$3="RG&amp;E",E975/(1-'Avoided Natural Gas Costs 2020'!$K$34),"")))</f>
        <v>0</v>
      </c>
      <c r="R975" s="233" t="str">
        <f>IFERROR(IF(P975*'BCA Inputs'!$C$1+Q975*'BCA Inputs'!$C$2+F975*'BCA Inputs'!$C$2+G975*'BCA Inputs'!$C$2=0,"",P975*'BCA Inputs'!$C$1+Q975*'BCA Inputs'!$C$2+F975*'BCA Inputs'!$C$2+G975*'BCA Inputs'!$C$2),"")</f>
        <v/>
      </c>
      <c r="S975" s="181" t="str">
        <f t="shared" si="140"/>
        <v/>
      </c>
      <c r="T975" s="181" t="str">
        <f>IFERROR(IF($B$3="NYSEG",(INDEX('BCA Inputs'!$N$14:$N$54,MATCH(I975,'BCA Inputs'!$M$14:$M$54,0))*P975+INDEX('BCA Inputs'!$O$14:$O$54,MATCH(I975,'BCA Inputs'!$M$14:$M$54,0))*O975+INDEX('BCA Inputs'!P:P,MATCH(I975,'BCA Inputs'!M:M,0))*Q975+INDEX('BCA Inputs'!Q:Q,MATCH(I975,'BCA Inputs'!M:M,0))*F975+INDEX('BCA Inputs'!R:R,MATCH(I975,'BCA Inputs'!M:M,0))*G975)+L975+N975,IF($B$3="RG&amp;E",(INDEX('BCA Inputs'!$AX$14:$AX$54,MATCH(I975,'BCA Inputs'!$AW$14:$AW$54,0))*P975+INDEX('BCA Inputs'!$AY$14:$AY$54,MATCH(I975,'BCA Inputs'!$AW$14:$AW$54,0))*O975+INDEX('BCA Inputs'!$AZ$14:$AZ$54,MATCH(I975,'BCA Inputs'!$AW$14:$AW$54,0))*Q975+INDEX('BCA Inputs'!$BA$14:$BA$54,MATCH(I975,'BCA Inputs'!$AW$14:$AW$54,0))*F975+INDEX('BCA Inputs'!$BB$14:$BB$54,MATCH(I975,'BCA Inputs'!$AW$14:$AW$54,0))*G975)+L975+N975,"")),"")</f>
        <v/>
      </c>
      <c r="U975" s="234" t="str">
        <f t="shared" si="141"/>
        <v/>
      </c>
      <c r="V975" s="234" t="str">
        <f t="shared" si="142"/>
        <v/>
      </c>
      <c r="W975" s="234" t="str">
        <f t="shared" si="143"/>
        <v/>
      </c>
      <c r="Y975" s="235" t="str">
        <f t="shared" si="144"/>
        <v/>
      </c>
      <c r="Z975" s="236" t="str">
        <f>IFERROR(IF($B$3="NYSEG",INDEX('BCA Inputs'!$X$14:$X$54,MATCH(I975,'BCA Inputs'!$M$14:$M$54,0))*P975+INDEX('BCA Inputs'!$Y$14:$Y$54,MATCH(I975,'BCA Inputs'!$M$14:$M$54,0))*O975+INDEX('BCA Inputs'!$Z$14:$Z$54,MATCH(I975,'BCA Inputs'!$M$14:$M$54,0))*Q975+INDEX('BCA Inputs'!$AA$14:$AA$54,MATCH(I975,'BCA Inputs'!$M$14:$M$54,0))*F975+INDEX('BCA Inputs'!$AB$14:$AB$54,MATCH(I975,'BCA Inputs'!$M$14:$M$54,0))*G975,IF($B$3="RG&amp;E",INDEX('BCA Inputs'!$BG$14:$BG$54,MATCH(I975,'BCA Inputs'!$AW$14:$AW$54,0))*P975+INDEX('BCA Inputs'!$BH$14:$BH$54,MATCH(I975,'BCA Inputs'!$AW$14:$AW$54,0))*O975+INDEX('BCA Inputs'!$BI$14:$BI$54,MATCH(I975,'BCA Inputs'!$AW$14:$AW$54,0))*Q975+INDEX('BCA Inputs'!$BJ$14:$BJ$54,MATCH(I975,'BCA Inputs'!$AW$14:$AW$54,0))*F975+INDEX('BCA Inputs'!$BK$14:$BK$54,MATCH(I975,'BCA Inputs'!$AW$14:$AW$54,0))*G975,"")),"")</f>
        <v/>
      </c>
      <c r="AA975" s="237" t="str">
        <f t="shared" si="145"/>
        <v/>
      </c>
      <c r="AC975" s="238" t="str">
        <f>IFERROR((K975+R975)+IF($B$3="NYSEG",INDEX('BCA Inputs'!$AI$14:$AI$54,MATCH(I975,'BCA Inputs'!$M$14:$M$54,0))*P975+INDEX('BCA Inputs'!$AJ$14:$AJ$54,MATCH(I975,'BCA Inputs'!$M$14:$M$54,0))*Q975,IF($B$3="RG&amp;E",INDEX('BCA Inputs'!$BR$14:$BR$54,MATCH(I975,'BCA Inputs'!$AW$14:$AW$54,0))*P975+INDEX('BCA Inputs'!$BS$14:$BS$54,MATCH(I975,'BCA Inputs'!$AW$14:$AW$54,0))*Q975,"")),"")</f>
        <v/>
      </c>
      <c r="AD975" s="181" t="str">
        <f>IFERROR(IF($B$3="NYSEG",INDEX('BCA Inputs'!$AD$14:$AD$54,MATCH(I975,'BCA Inputs'!$M$14:$M$54,0))*P975+INDEX('BCA Inputs'!$AE$14:$AE$54,MATCH(I975,'BCA Inputs'!$M$14:$M$54,0))*O975+INDEX('BCA Inputs'!$AF$14:$AF$54,MATCH(I975,'BCA Inputs'!$M$14:$M$54,0))*Q975+INDEX('BCA Inputs'!$AG$14:$AG$54,MATCH(I975,'BCA Inputs'!$M$14:$M$54,0))*F975+INDEX('BCA Inputs'!$AH$14:$AH$54,MATCH(I975,'BCA Inputs'!$M$14:$M$54,0))*G975,IF($B$3="RG&amp;E",INDEX('BCA Inputs'!$BM$14:$BM$54,MATCH(I975,'BCA Inputs'!$AW$14:$AW$54,0))*P975+INDEX('BCA Inputs'!$BN$14:$BN$54,MATCH(I975,'BCA Inputs'!$AW$14:$AW$54,0))*O975+INDEX('BCA Inputs'!$BO$14:$BO$54,MATCH(I975,'BCA Inputs'!$AW$14:$AW$54,0))*Q975+INDEX('BCA Inputs'!$BP$14:$BP$54,MATCH(I975,'BCA Inputs'!$AW$14:$AW$54,0))*F975+INDEX('BCA Inputs'!$BQ$14:$BQ$54,MATCH(I975,'BCA Inputs'!$AW$14:$AW$54,0))*G975,"")),"")</f>
        <v/>
      </c>
      <c r="AE975" s="237" t="str">
        <f t="shared" si="146"/>
        <v/>
      </c>
      <c r="AF975" s="198">
        <f t="shared" si="148"/>
        <v>0</v>
      </c>
      <c r="AG975" s="239">
        <f t="shared" si="149"/>
        <v>0</v>
      </c>
    </row>
    <row r="976" spans="1:33">
      <c r="A976" s="228"/>
      <c r="B976" s="176"/>
      <c r="C976" s="229"/>
      <c r="D976" s="230"/>
      <c r="E976" s="230"/>
      <c r="F976" s="230"/>
      <c r="G976" s="230"/>
      <c r="H976" s="231"/>
      <c r="I976" s="231"/>
      <c r="J976" s="232"/>
      <c r="K976" s="232"/>
      <c r="L976" s="232"/>
      <c r="M976" s="181">
        <f t="shared" si="147"/>
        <v>0</v>
      </c>
      <c r="N976" s="181">
        <f>IF(H976="",0,H976*I976*'Avoided Water Savings Cost'!$C$16)</f>
        <v>0</v>
      </c>
      <c r="O976" s="545">
        <f>IF(C976="",0,IF($B$3="NYSEG",C976/(1-'Avoided Electric Costs 2020'!$W$21),IF($B$3="RG&amp;E",C976/(1-'Avoided Electric Costs 2020'!$X$21),"")))</f>
        <v>0</v>
      </c>
      <c r="P976" s="546">
        <f>IF(D976="",0,IF($B$3="NYSEG",D976/(1-'Avoided Electric Costs 2020'!$W$21),IF($B$3="RG&amp;E",D976/(1-'Avoided Electric Costs 2020'!$X$21),"")))</f>
        <v>0</v>
      </c>
      <c r="Q976" s="546">
        <f>IF(E976="",0,IF($B$3="NYSEG",E976/(1-'Avoided Natural Gas Costs 2020'!$J$34),IF($B$3="RG&amp;E",E976/(1-'Avoided Natural Gas Costs 2020'!$K$34),"")))</f>
        <v>0</v>
      </c>
      <c r="R976" s="233" t="str">
        <f>IFERROR(IF(P976*'BCA Inputs'!$C$1+Q976*'BCA Inputs'!$C$2+F976*'BCA Inputs'!$C$2+G976*'BCA Inputs'!$C$2=0,"",P976*'BCA Inputs'!$C$1+Q976*'BCA Inputs'!$C$2+F976*'BCA Inputs'!$C$2+G976*'BCA Inputs'!$C$2),"")</f>
        <v/>
      </c>
      <c r="S976" s="181" t="str">
        <f t="shared" si="140"/>
        <v/>
      </c>
      <c r="T976" s="181" t="str">
        <f>IFERROR(IF($B$3="NYSEG",(INDEX('BCA Inputs'!$N$14:$N$54,MATCH(I976,'BCA Inputs'!$M$14:$M$54,0))*P976+INDEX('BCA Inputs'!$O$14:$O$54,MATCH(I976,'BCA Inputs'!$M$14:$M$54,0))*O976+INDEX('BCA Inputs'!P:P,MATCH(I976,'BCA Inputs'!M:M,0))*Q976+INDEX('BCA Inputs'!Q:Q,MATCH(I976,'BCA Inputs'!M:M,0))*F976+INDEX('BCA Inputs'!R:R,MATCH(I976,'BCA Inputs'!M:M,0))*G976)+L976+N976,IF($B$3="RG&amp;E",(INDEX('BCA Inputs'!$AX$14:$AX$54,MATCH(I976,'BCA Inputs'!$AW$14:$AW$54,0))*P976+INDEX('BCA Inputs'!$AY$14:$AY$54,MATCH(I976,'BCA Inputs'!$AW$14:$AW$54,0))*O976+INDEX('BCA Inputs'!$AZ$14:$AZ$54,MATCH(I976,'BCA Inputs'!$AW$14:$AW$54,0))*Q976+INDEX('BCA Inputs'!$BA$14:$BA$54,MATCH(I976,'BCA Inputs'!$AW$14:$AW$54,0))*F976+INDEX('BCA Inputs'!$BB$14:$BB$54,MATCH(I976,'BCA Inputs'!$AW$14:$AW$54,0))*G976)+L976+N976,"")),"")</f>
        <v/>
      </c>
      <c r="U976" s="234" t="str">
        <f t="shared" si="141"/>
        <v/>
      </c>
      <c r="V976" s="234" t="str">
        <f t="shared" si="142"/>
        <v/>
      </c>
      <c r="W976" s="234" t="str">
        <f t="shared" si="143"/>
        <v/>
      </c>
      <c r="Y976" s="235" t="str">
        <f t="shared" si="144"/>
        <v/>
      </c>
      <c r="Z976" s="236" t="str">
        <f>IFERROR(IF($B$3="NYSEG",INDEX('BCA Inputs'!$X$14:$X$54,MATCH(I976,'BCA Inputs'!$M$14:$M$54,0))*P976+INDEX('BCA Inputs'!$Y$14:$Y$54,MATCH(I976,'BCA Inputs'!$M$14:$M$54,0))*O976+INDEX('BCA Inputs'!$Z$14:$Z$54,MATCH(I976,'BCA Inputs'!$M$14:$M$54,0))*Q976+INDEX('BCA Inputs'!$AA$14:$AA$54,MATCH(I976,'BCA Inputs'!$M$14:$M$54,0))*F976+INDEX('BCA Inputs'!$AB$14:$AB$54,MATCH(I976,'BCA Inputs'!$M$14:$M$54,0))*G976,IF($B$3="RG&amp;E",INDEX('BCA Inputs'!$BG$14:$BG$54,MATCH(I976,'BCA Inputs'!$AW$14:$AW$54,0))*P976+INDEX('BCA Inputs'!$BH$14:$BH$54,MATCH(I976,'BCA Inputs'!$AW$14:$AW$54,0))*O976+INDEX('BCA Inputs'!$BI$14:$BI$54,MATCH(I976,'BCA Inputs'!$AW$14:$AW$54,0))*Q976+INDEX('BCA Inputs'!$BJ$14:$BJ$54,MATCH(I976,'BCA Inputs'!$AW$14:$AW$54,0))*F976+INDEX('BCA Inputs'!$BK$14:$BK$54,MATCH(I976,'BCA Inputs'!$AW$14:$AW$54,0))*G976,"")),"")</f>
        <v/>
      </c>
      <c r="AA976" s="237" t="str">
        <f t="shared" si="145"/>
        <v/>
      </c>
      <c r="AC976" s="238" t="str">
        <f>IFERROR((K976+R976)+IF($B$3="NYSEG",INDEX('BCA Inputs'!$AI$14:$AI$54,MATCH(I976,'BCA Inputs'!$M$14:$M$54,0))*P976+INDEX('BCA Inputs'!$AJ$14:$AJ$54,MATCH(I976,'BCA Inputs'!$M$14:$M$54,0))*Q976,IF($B$3="RG&amp;E",INDEX('BCA Inputs'!$BR$14:$BR$54,MATCH(I976,'BCA Inputs'!$AW$14:$AW$54,0))*P976+INDEX('BCA Inputs'!$BS$14:$BS$54,MATCH(I976,'BCA Inputs'!$AW$14:$AW$54,0))*Q976,"")),"")</f>
        <v/>
      </c>
      <c r="AD976" s="181" t="str">
        <f>IFERROR(IF($B$3="NYSEG",INDEX('BCA Inputs'!$AD$14:$AD$54,MATCH(I976,'BCA Inputs'!$M$14:$M$54,0))*P976+INDEX('BCA Inputs'!$AE$14:$AE$54,MATCH(I976,'BCA Inputs'!$M$14:$M$54,0))*O976+INDEX('BCA Inputs'!$AF$14:$AF$54,MATCH(I976,'BCA Inputs'!$M$14:$M$54,0))*Q976+INDEX('BCA Inputs'!$AG$14:$AG$54,MATCH(I976,'BCA Inputs'!$M$14:$M$54,0))*F976+INDEX('BCA Inputs'!$AH$14:$AH$54,MATCH(I976,'BCA Inputs'!$M$14:$M$54,0))*G976,IF($B$3="RG&amp;E",INDEX('BCA Inputs'!$BM$14:$BM$54,MATCH(I976,'BCA Inputs'!$AW$14:$AW$54,0))*P976+INDEX('BCA Inputs'!$BN$14:$BN$54,MATCH(I976,'BCA Inputs'!$AW$14:$AW$54,0))*O976+INDEX('BCA Inputs'!$BO$14:$BO$54,MATCH(I976,'BCA Inputs'!$AW$14:$AW$54,0))*Q976+INDEX('BCA Inputs'!$BP$14:$BP$54,MATCH(I976,'BCA Inputs'!$AW$14:$AW$54,0))*F976+INDEX('BCA Inputs'!$BQ$14:$BQ$54,MATCH(I976,'BCA Inputs'!$AW$14:$AW$54,0))*G976,"")),"")</f>
        <v/>
      </c>
      <c r="AE976" s="237" t="str">
        <f t="shared" si="146"/>
        <v/>
      </c>
      <c r="AF976" s="198">
        <f t="shared" si="148"/>
        <v>0</v>
      </c>
      <c r="AG976" s="239">
        <f t="shared" si="149"/>
        <v>0</v>
      </c>
    </row>
    <row r="977" spans="1:33">
      <c r="A977" s="228"/>
      <c r="B977" s="176"/>
      <c r="C977" s="229"/>
      <c r="D977" s="230"/>
      <c r="E977" s="230"/>
      <c r="F977" s="230"/>
      <c r="G977" s="230"/>
      <c r="H977" s="231"/>
      <c r="I977" s="231"/>
      <c r="J977" s="232"/>
      <c r="K977" s="232"/>
      <c r="L977" s="232"/>
      <c r="M977" s="181">
        <f t="shared" si="147"/>
        <v>0</v>
      </c>
      <c r="N977" s="181">
        <f>IF(H977="",0,H977*I977*'Avoided Water Savings Cost'!$C$16)</f>
        <v>0</v>
      </c>
      <c r="O977" s="545">
        <f>IF(C977="",0,IF($B$3="NYSEG",C977/(1-'Avoided Electric Costs 2020'!$W$21),IF($B$3="RG&amp;E",C977/(1-'Avoided Electric Costs 2020'!$X$21),"")))</f>
        <v>0</v>
      </c>
      <c r="P977" s="546">
        <f>IF(D977="",0,IF($B$3="NYSEG",D977/(1-'Avoided Electric Costs 2020'!$W$21),IF($B$3="RG&amp;E",D977/(1-'Avoided Electric Costs 2020'!$X$21),"")))</f>
        <v>0</v>
      </c>
      <c r="Q977" s="546">
        <f>IF(E977="",0,IF($B$3="NYSEG",E977/(1-'Avoided Natural Gas Costs 2020'!$J$34),IF($B$3="RG&amp;E",E977/(1-'Avoided Natural Gas Costs 2020'!$K$34),"")))</f>
        <v>0</v>
      </c>
      <c r="R977" s="233" t="str">
        <f>IFERROR(IF(P977*'BCA Inputs'!$C$1+Q977*'BCA Inputs'!$C$2+F977*'BCA Inputs'!$C$2+G977*'BCA Inputs'!$C$2=0,"",P977*'BCA Inputs'!$C$1+Q977*'BCA Inputs'!$C$2+F977*'BCA Inputs'!$C$2+G977*'BCA Inputs'!$C$2),"")</f>
        <v/>
      </c>
      <c r="S977" s="181" t="str">
        <f t="shared" si="140"/>
        <v/>
      </c>
      <c r="T977" s="181" t="str">
        <f>IFERROR(IF($B$3="NYSEG",(INDEX('BCA Inputs'!$N$14:$N$54,MATCH(I977,'BCA Inputs'!$M$14:$M$54,0))*P977+INDEX('BCA Inputs'!$O$14:$O$54,MATCH(I977,'BCA Inputs'!$M$14:$M$54,0))*O977+INDEX('BCA Inputs'!P:P,MATCH(I977,'BCA Inputs'!M:M,0))*Q977+INDEX('BCA Inputs'!Q:Q,MATCH(I977,'BCA Inputs'!M:M,0))*F977+INDEX('BCA Inputs'!R:R,MATCH(I977,'BCA Inputs'!M:M,0))*G977)+L977+N977,IF($B$3="RG&amp;E",(INDEX('BCA Inputs'!$AX$14:$AX$54,MATCH(I977,'BCA Inputs'!$AW$14:$AW$54,0))*P977+INDEX('BCA Inputs'!$AY$14:$AY$54,MATCH(I977,'BCA Inputs'!$AW$14:$AW$54,0))*O977+INDEX('BCA Inputs'!$AZ$14:$AZ$54,MATCH(I977,'BCA Inputs'!$AW$14:$AW$54,0))*Q977+INDEX('BCA Inputs'!$BA$14:$BA$54,MATCH(I977,'BCA Inputs'!$AW$14:$AW$54,0))*F977+INDEX('BCA Inputs'!$BB$14:$BB$54,MATCH(I977,'BCA Inputs'!$AW$14:$AW$54,0))*G977)+L977+N977,"")),"")</f>
        <v/>
      </c>
      <c r="U977" s="234" t="str">
        <f t="shared" si="141"/>
        <v/>
      </c>
      <c r="V977" s="234" t="str">
        <f t="shared" si="142"/>
        <v/>
      </c>
      <c r="W977" s="234" t="str">
        <f t="shared" si="143"/>
        <v/>
      </c>
      <c r="Y977" s="235" t="str">
        <f t="shared" si="144"/>
        <v/>
      </c>
      <c r="Z977" s="236" t="str">
        <f>IFERROR(IF($B$3="NYSEG",INDEX('BCA Inputs'!$X$14:$X$54,MATCH(I977,'BCA Inputs'!$M$14:$M$54,0))*P977+INDEX('BCA Inputs'!$Y$14:$Y$54,MATCH(I977,'BCA Inputs'!$M$14:$M$54,0))*O977+INDEX('BCA Inputs'!$Z$14:$Z$54,MATCH(I977,'BCA Inputs'!$M$14:$M$54,0))*Q977+INDEX('BCA Inputs'!$AA$14:$AA$54,MATCH(I977,'BCA Inputs'!$M$14:$M$54,0))*F977+INDEX('BCA Inputs'!$AB$14:$AB$54,MATCH(I977,'BCA Inputs'!$M$14:$M$54,0))*G977,IF($B$3="RG&amp;E",INDEX('BCA Inputs'!$BG$14:$BG$54,MATCH(I977,'BCA Inputs'!$AW$14:$AW$54,0))*P977+INDEX('BCA Inputs'!$BH$14:$BH$54,MATCH(I977,'BCA Inputs'!$AW$14:$AW$54,0))*O977+INDEX('BCA Inputs'!$BI$14:$BI$54,MATCH(I977,'BCA Inputs'!$AW$14:$AW$54,0))*Q977+INDEX('BCA Inputs'!$BJ$14:$BJ$54,MATCH(I977,'BCA Inputs'!$AW$14:$AW$54,0))*F977+INDEX('BCA Inputs'!$BK$14:$BK$54,MATCH(I977,'BCA Inputs'!$AW$14:$AW$54,0))*G977,"")),"")</f>
        <v/>
      </c>
      <c r="AA977" s="237" t="str">
        <f t="shared" si="145"/>
        <v/>
      </c>
      <c r="AC977" s="238" t="str">
        <f>IFERROR((K977+R977)+IF($B$3="NYSEG",INDEX('BCA Inputs'!$AI$14:$AI$54,MATCH(I977,'BCA Inputs'!$M$14:$M$54,0))*P977+INDEX('BCA Inputs'!$AJ$14:$AJ$54,MATCH(I977,'BCA Inputs'!$M$14:$M$54,0))*Q977,IF($B$3="RG&amp;E",INDEX('BCA Inputs'!$BR$14:$BR$54,MATCH(I977,'BCA Inputs'!$AW$14:$AW$54,0))*P977+INDEX('BCA Inputs'!$BS$14:$BS$54,MATCH(I977,'BCA Inputs'!$AW$14:$AW$54,0))*Q977,"")),"")</f>
        <v/>
      </c>
      <c r="AD977" s="181" t="str">
        <f>IFERROR(IF($B$3="NYSEG",INDEX('BCA Inputs'!$AD$14:$AD$54,MATCH(I977,'BCA Inputs'!$M$14:$M$54,0))*P977+INDEX('BCA Inputs'!$AE$14:$AE$54,MATCH(I977,'BCA Inputs'!$M$14:$M$54,0))*O977+INDEX('BCA Inputs'!$AF$14:$AF$54,MATCH(I977,'BCA Inputs'!$M$14:$M$54,0))*Q977+INDEX('BCA Inputs'!$AG$14:$AG$54,MATCH(I977,'BCA Inputs'!$M$14:$M$54,0))*F977+INDEX('BCA Inputs'!$AH$14:$AH$54,MATCH(I977,'BCA Inputs'!$M$14:$M$54,0))*G977,IF($B$3="RG&amp;E",INDEX('BCA Inputs'!$BM$14:$BM$54,MATCH(I977,'BCA Inputs'!$AW$14:$AW$54,0))*P977+INDEX('BCA Inputs'!$BN$14:$BN$54,MATCH(I977,'BCA Inputs'!$AW$14:$AW$54,0))*O977+INDEX('BCA Inputs'!$BO$14:$BO$54,MATCH(I977,'BCA Inputs'!$AW$14:$AW$54,0))*Q977+INDEX('BCA Inputs'!$BP$14:$BP$54,MATCH(I977,'BCA Inputs'!$AW$14:$AW$54,0))*F977+INDEX('BCA Inputs'!$BQ$14:$BQ$54,MATCH(I977,'BCA Inputs'!$AW$14:$AW$54,0))*G977,"")),"")</f>
        <v/>
      </c>
      <c r="AE977" s="237" t="str">
        <f t="shared" si="146"/>
        <v/>
      </c>
      <c r="AF977" s="198">
        <f t="shared" si="148"/>
        <v>0</v>
      </c>
      <c r="AG977" s="239">
        <f t="shared" si="149"/>
        <v>0</v>
      </c>
    </row>
    <row r="978" spans="1:33">
      <c r="A978" s="228"/>
      <c r="B978" s="176"/>
      <c r="C978" s="229"/>
      <c r="D978" s="230"/>
      <c r="E978" s="230"/>
      <c r="F978" s="230"/>
      <c r="G978" s="230"/>
      <c r="H978" s="231"/>
      <c r="I978" s="231"/>
      <c r="J978" s="232"/>
      <c r="K978" s="232"/>
      <c r="L978" s="232"/>
      <c r="M978" s="181">
        <f t="shared" si="147"/>
        <v>0</v>
      </c>
      <c r="N978" s="181">
        <f>IF(H978="",0,H978*I978*'Avoided Water Savings Cost'!$C$16)</f>
        <v>0</v>
      </c>
      <c r="O978" s="545">
        <f>IF(C978="",0,IF($B$3="NYSEG",C978/(1-'Avoided Electric Costs 2020'!$W$21),IF($B$3="RG&amp;E",C978/(1-'Avoided Electric Costs 2020'!$X$21),"")))</f>
        <v>0</v>
      </c>
      <c r="P978" s="546">
        <f>IF(D978="",0,IF($B$3="NYSEG",D978/(1-'Avoided Electric Costs 2020'!$W$21),IF($B$3="RG&amp;E",D978/(1-'Avoided Electric Costs 2020'!$X$21),"")))</f>
        <v>0</v>
      </c>
      <c r="Q978" s="546">
        <f>IF(E978="",0,IF($B$3="NYSEG",E978/(1-'Avoided Natural Gas Costs 2020'!$J$34),IF($B$3="RG&amp;E",E978/(1-'Avoided Natural Gas Costs 2020'!$K$34),"")))</f>
        <v>0</v>
      </c>
      <c r="R978" s="233" t="str">
        <f>IFERROR(IF(P978*'BCA Inputs'!$C$1+Q978*'BCA Inputs'!$C$2+F978*'BCA Inputs'!$C$2+G978*'BCA Inputs'!$C$2=0,"",P978*'BCA Inputs'!$C$1+Q978*'BCA Inputs'!$C$2+F978*'BCA Inputs'!$C$2+G978*'BCA Inputs'!$C$2),"")</f>
        <v/>
      </c>
      <c r="S978" s="181" t="str">
        <f t="shared" si="140"/>
        <v/>
      </c>
      <c r="T978" s="181" t="str">
        <f>IFERROR(IF($B$3="NYSEG",(INDEX('BCA Inputs'!$N$14:$N$54,MATCH(I978,'BCA Inputs'!$M$14:$M$54,0))*P978+INDEX('BCA Inputs'!$O$14:$O$54,MATCH(I978,'BCA Inputs'!$M$14:$M$54,0))*O978+INDEX('BCA Inputs'!P:P,MATCH(I978,'BCA Inputs'!M:M,0))*Q978+INDEX('BCA Inputs'!Q:Q,MATCH(I978,'BCA Inputs'!M:M,0))*F978+INDEX('BCA Inputs'!R:R,MATCH(I978,'BCA Inputs'!M:M,0))*G978)+L978+N978,IF($B$3="RG&amp;E",(INDEX('BCA Inputs'!$AX$14:$AX$54,MATCH(I978,'BCA Inputs'!$AW$14:$AW$54,0))*P978+INDEX('BCA Inputs'!$AY$14:$AY$54,MATCH(I978,'BCA Inputs'!$AW$14:$AW$54,0))*O978+INDEX('BCA Inputs'!$AZ$14:$AZ$54,MATCH(I978,'BCA Inputs'!$AW$14:$AW$54,0))*Q978+INDEX('BCA Inputs'!$BA$14:$BA$54,MATCH(I978,'BCA Inputs'!$AW$14:$AW$54,0))*F978+INDEX('BCA Inputs'!$BB$14:$BB$54,MATCH(I978,'BCA Inputs'!$AW$14:$AW$54,0))*G978)+L978+N978,"")),"")</f>
        <v/>
      </c>
      <c r="U978" s="234" t="str">
        <f t="shared" si="141"/>
        <v/>
      </c>
      <c r="V978" s="234" t="str">
        <f t="shared" si="142"/>
        <v/>
      </c>
      <c r="W978" s="234" t="str">
        <f t="shared" si="143"/>
        <v/>
      </c>
      <c r="Y978" s="235" t="str">
        <f t="shared" si="144"/>
        <v/>
      </c>
      <c r="Z978" s="236" t="str">
        <f>IFERROR(IF($B$3="NYSEG",INDEX('BCA Inputs'!$X$14:$X$54,MATCH(I978,'BCA Inputs'!$M$14:$M$54,0))*P978+INDEX('BCA Inputs'!$Y$14:$Y$54,MATCH(I978,'BCA Inputs'!$M$14:$M$54,0))*O978+INDEX('BCA Inputs'!$Z$14:$Z$54,MATCH(I978,'BCA Inputs'!$M$14:$M$54,0))*Q978+INDEX('BCA Inputs'!$AA$14:$AA$54,MATCH(I978,'BCA Inputs'!$M$14:$M$54,0))*F978+INDEX('BCA Inputs'!$AB$14:$AB$54,MATCH(I978,'BCA Inputs'!$M$14:$M$54,0))*G978,IF($B$3="RG&amp;E",INDEX('BCA Inputs'!$BG$14:$BG$54,MATCH(I978,'BCA Inputs'!$AW$14:$AW$54,0))*P978+INDEX('BCA Inputs'!$BH$14:$BH$54,MATCH(I978,'BCA Inputs'!$AW$14:$AW$54,0))*O978+INDEX('BCA Inputs'!$BI$14:$BI$54,MATCH(I978,'BCA Inputs'!$AW$14:$AW$54,0))*Q978+INDEX('BCA Inputs'!$BJ$14:$BJ$54,MATCH(I978,'BCA Inputs'!$AW$14:$AW$54,0))*F978+INDEX('BCA Inputs'!$BK$14:$BK$54,MATCH(I978,'BCA Inputs'!$AW$14:$AW$54,0))*G978,"")),"")</f>
        <v/>
      </c>
      <c r="AA978" s="237" t="str">
        <f t="shared" si="145"/>
        <v/>
      </c>
      <c r="AC978" s="238" t="str">
        <f>IFERROR((K978+R978)+IF($B$3="NYSEG",INDEX('BCA Inputs'!$AI$14:$AI$54,MATCH(I978,'BCA Inputs'!$M$14:$M$54,0))*P978+INDEX('BCA Inputs'!$AJ$14:$AJ$54,MATCH(I978,'BCA Inputs'!$M$14:$M$54,0))*Q978,IF($B$3="RG&amp;E",INDEX('BCA Inputs'!$BR$14:$BR$54,MATCH(I978,'BCA Inputs'!$AW$14:$AW$54,0))*P978+INDEX('BCA Inputs'!$BS$14:$BS$54,MATCH(I978,'BCA Inputs'!$AW$14:$AW$54,0))*Q978,"")),"")</f>
        <v/>
      </c>
      <c r="AD978" s="181" t="str">
        <f>IFERROR(IF($B$3="NYSEG",INDEX('BCA Inputs'!$AD$14:$AD$54,MATCH(I978,'BCA Inputs'!$M$14:$M$54,0))*P978+INDEX('BCA Inputs'!$AE$14:$AE$54,MATCH(I978,'BCA Inputs'!$M$14:$M$54,0))*O978+INDEX('BCA Inputs'!$AF$14:$AF$54,MATCH(I978,'BCA Inputs'!$M$14:$M$54,0))*Q978+INDEX('BCA Inputs'!$AG$14:$AG$54,MATCH(I978,'BCA Inputs'!$M$14:$M$54,0))*F978+INDEX('BCA Inputs'!$AH$14:$AH$54,MATCH(I978,'BCA Inputs'!$M$14:$M$54,0))*G978,IF($B$3="RG&amp;E",INDEX('BCA Inputs'!$BM$14:$BM$54,MATCH(I978,'BCA Inputs'!$AW$14:$AW$54,0))*P978+INDEX('BCA Inputs'!$BN$14:$BN$54,MATCH(I978,'BCA Inputs'!$AW$14:$AW$54,0))*O978+INDEX('BCA Inputs'!$BO$14:$BO$54,MATCH(I978,'BCA Inputs'!$AW$14:$AW$54,0))*Q978+INDEX('BCA Inputs'!$BP$14:$BP$54,MATCH(I978,'BCA Inputs'!$AW$14:$AW$54,0))*F978+INDEX('BCA Inputs'!$BQ$14:$BQ$54,MATCH(I978,'BCA Inputs'!$AW$14:$AW$54,0))*G978,"")),"")</f>
        <v/>
      </c>
      <c r="AE978" s="237" t="str">
        <f t="shared" si="146"/>
        <v/>
      </c>
      <c r="AF978" s="198">
        <f t="shared" si="148"/>
        <v>0</v>
      </c>
      <c r="AG978" s="239">
        <f t="shared" si="149"/>
        <v>0</v>
      </c>
    </row>
    <row r="979" spans="1:33">
      <c r="A979" s="228"/>
      <c r="B979" s="176"/>
      <c r="C979" s="229"/>
      <c r="D979" s="230"/>
      <c r="E979" s="230"/>
      <c r="F979" s="230"/>
      <c r="G979" s="230"/>
      <c r="H979" s="231"/>
      <c r="I979" s="231"/>
      <c r="J979" s="232"/>
      <c r="K979" s="232"/>
      <c r="L979" s="232"/>
      <c r="M979" s="181">
        <f t="shared" si="147"/>
        <v>0</v>
      </c>
      <c r="N979" s="181">
        <f>IF(H979="",0,H979*I979*'Avoided Water Savings Cost'!$C$16)</f>
        <v>0</v>
      </c>
      <c r="O979" s="545">
        <f>IF(C979="",0,IF($B$3="NYSEG",C979/(1-'Avoided Electric Costs 2020'!$W$21),IF($B$3="RG&amp;E",C979/(1-'Avoided Electric Costs 2020'!$X$21),"")))</f>
        <v>0</v>
      </c>
      <c r="P979" s="546">
        <f>IF(D979="",0,IF($B$3="NYSEG",D979/(1-'Avoided Electric Costs 2020'!$W$21),IF($B$3="RG&amp;E",D979/(1-'Avoided Electric Costs 2020'!$X$21),"")))</f>
        <v>0</v>
      </c>
      <c r="Q979" s="546">
        <f>IF(E979="",0,IF($B$3="NYSEG",E979/(1-'Avoided Natural Gas Costs 2020'!$J$34),IF($B$3="RG&amp;E",E979/(1-'Avoided Natural Gas Costs 2020'!$K$34),"")))</f>
        <v>0</v>
      </c>
      <c r="R979" s="233" t="str">
        <f>IFERROR(IF(P979*'BCA Inputs'!$C$1+Q979*'BCA Inputs'!$C$2+F979*'BCA Inputs'!$C$2+G979*'BCA Inputs'!$C$2=0,"",P979*'BCA Inputs'!$C$1+Q979*'BCA Inputs'!$C$2+F979*'BCA Inputs'!$C$2+G979*'BCA Inputs'!$C$2),"")</f>
        <v/>
      </c>
      <c r="S979" s="181" t="str">
        <f t="shared" si="140"/>
        <v/>
      </c>
      <c r="T979" s="181" t="str">
        <f>IFERROR(IF($B$3="NYSEG",(INDEX('BCA Inputs'!$N$14:$N$54,MATCH(I979,'BCA Inputs'!$M$14:$M$54,0))*P979+INDEX('BCA Inputs'!$O$14:$O$54,MATCH(I979,'BCA Inputs'!$M$14:$M$54,0))*O979+INDEX('BCA Inputs'!P:P,MATCH(I979,'BCA Inputs'!M:M,0))*Q979+INDEX('BCA Inputs'!Q:Q,MATCH(I979,'BCA Inputs'!M:M,0))*F979+INDEX('BCA Inputs'!R:R,MATCH(I979,'BCA Inputs'!M:M,0))*G979)+L979+N979,IF($B$3="RG&amp;E",(INDEX('BCA Inputs'!$AX$14:$AX$54,MATCH(I979,'BCA Inputs'!$AW$14:$AW$54,0))*P979+INDEX('BCA Inputs'!$AY$14:$AY$54,MATCH(I979,'BCA Inputs'!$AW$14:$AW$54,0))*O979+INDEX('BCA Inputs'!$AZ$14:$AZ$54,MATCH(I979,'BCA Inputs'!$AW$14:$AW$54,0))*Q979+INDEX('BCA Inputs'!$BA$14:$BA$54,MATCH(I979,'BCA Inputs'!$AW$14:$AW$54,0))*F979+INDEX('BCA Inputs'!$BB$14:$BB$54,MATCH(I979,'BCA Inputs'!$AW$14:$AW$54,0))*G979)+L979+N979,"")),"")</f>
        <v/>
      </c>
      <c r="U979" s="234" t="str">
        <f t="shared" si="141"/>
        <v/>
      </c>
      <c r="V979" s="234" t="str">
        <f t="shared" si="142"/>
        <v/>
      </c>
      <c r="W979" s="234" t="str">
        <f t="shared" si="143"/>
        <v/>
      </c>
      <c r="Y979" s="235" t="str">
        <f t="shared" si="144"/>
        <v/>
      </c>
      <c r="Z979" s="236" t="str">
        <f>IFERROR(IF($B$3="NYSEG",INDEX('BCA Inputs'!$X$14:$X$54,MATCH(I979,'BCA Inputs'!$M$14:$M$54,0))*P979+INDEX('BCA Inputs'!$Y$14:$Y$54,MATCH(I979,'BCA Inputs'!$M$14:$M$54,0))*O979+INDEX('BCA Inputs'!$Z$14:$Z$54,MATCH(I979,'BCA Inputs'!$M$14:$M$54,0))*Q979+INDEX('BCA Inputs'!$AA$14:$AA$54,MATCH(I979,'BCA Inputs'!$M$14:$M$54,0))*F979+INDEX('BCA Inputs'!$AB$14:$AB$54,MATCH(I979,'BCA Inputs'!$M$14:$M$54,0))*G979,IF($B$3="RG&amp;E",INDEX('BCA Inputs'!$BG$14:$BG$54,MATCH(I979,'BCA Inputs'!$AW$14:$AW$54,0))*P979+INDEX('BCA Inputs'!$BH$14:$BH$54,MATCH(I979,'BCA Inputs'!$AW$14:$AW$54,0))*O979+INDEX('BCA Inputs'!$BI$14:$BI$54,MATCH(I979,'BCA Inputs'!$AW$14:$AW$54,0))*Q979+INDEX('BCA Inputs'!$BJ$14:$BJ$54,MATCH(I979,'BCA Inputs'!$AW$14:$AW$54,0))*F979+INDEX('BCA Inputs'!$BK$14:$BK$54,MATCH(I979,'BCA Inputs'!$AW$14:$AW$54,0))*G979,"")),"")</f>
        <v/>
      </c>
      <c r="AA979" s="237" t="str">
        <f t="shared" si="145"/>
        <v/>
      </c>
      <c r="AC979" s="238" t="str">
        <f>IFERROR((K979+R979)+IF($B$3="NYSEG",INDEX('BCA Inputs'!$AI$14:$AI$54,MATCH(I979,'BCA Inputs'!$M$14:$M$54,0))*P979+INDEX('BCA Inputs'!$AJ$14:$AJ$54,MATCH(I979,'BCA Inputs'!$M$14:$M$54,0))*Q979,IF($B$3="RG&amp;E",INDEX('BCA Inputs'!$BR$14:$BR$54,MATCH(I979,'BCA Inputs'!$AW$14:$AW$54,0))*P979+INDEX('BCA Inputs'!$BS$14:$BS$54,MATCH(I979,'BCA Inputs'!$AW$14:$AW$54,0))*Q979,"")),"")</f>
        <v/>
      </c>
      <c r="AD979" s="181" t="str">
        <f>IFERROR(IF($B$3="NYSEG",INDEX('BCA Inputs'!$AD$14:$AD$54,MATCH(I979,'BCA Inputs'!$M$14:$M$54,0))*P979+INDEX('BCA Inputs'!$AE$14:$AE$54,MATCH(I979,'BCA Inputs'!$M$14:$M$54,0))*O979+INDEX('BCA Inputs'!$AF$14:$AF$54,MATCH(I979,'BCA Inputs'!$M$14:$M$54,0))*Q979+INDEX('BCA Inputs'!$AG$14:$AG$54,MATCH(I979,'BCA Inputs'!$M$14:$M$54,0))*F979+INDEX('BCA Inputs'!$AH$14:$AH$54,MATCH(I979,'BCA Inputs'!$M$14:$M$54,0))*G979,IF($B$3="RG&amp;E",INDEX('BCA Inputs'!$BM$14:$BM$54,MATCH(I979,'BCA Inputs'!$AW$14:$AW$54,0))*P979+INDEX('BCA Inputs'!$BN$14:$BN$54,MATCH(I979,'BCA Inputs'!$AW$14:$AW$54,0))*O979+INDEX('BCA Inputs'!$BO$14:$BO$54,MATCH(I979,'BCA Inputs'!$AW$14:$AW$54,0))*Q979+INDEX('BCA Inputs'!$BP$14:$BP$54,MATCH(I979,'BCA Inputs'!$AW$14:$AW$54,0))*F979+INDEX('BCA Inputs'!$BQ$14:$BQ$54,MATCH(I979,'BCA Inputs'!$AW$14:$AW$54,0))*G979,"")),"")</f>
        <v/>
      </c>
      <c r="AE979" s="237" t="str">
        <f t="shared" si="146"/>
        <v/>
      </c>
      <c r="AF979" s="198">
        <f t="shared" si="148"/>
        <v>0</v>
      </c>
      <c r="AG979" s="239">
        <f t="shared" si="149"/>
        <v>0</v>
      </c>
    </row>
    <row r="980" spans="1:33">
      <c r="A980" s="228"/>
      <c r="B980" s="176"/>
      <c r="C980" s="229"/>
      <c r="D980" s="230"/>
      <c r="E980" s="230"/>
      <c r="F980" s="230"/>
      <c r="G980" s="230"/>
      <c r="H980" s="231"/>
      <c r="I980" s="231"/>
      <c r="J980" s="232"/>
      <c r="K980" s="232"/>
      <c r="L980" s="232"/>
      <c r="M980" s="181">
        <f t="shared" si="147"/>
        <v>0</v>
      </c>
      <c r="N980" s="181">
        <f>IF(H980="",0,H980*I980*'Avoided Water Savings Cost'!$C$16)</f>
        <v>0</v>
      </c>
      <c r="O980" s="545">
        <f>IF(C980="",0,IF($B$3="NYSEG",C980/(1-'Avoided Electric Costs 2020'!$W$21),IF($B$3="RG&amp;E",C980/(1-'Avoided Electric Costs 2020'!$X$21),"")))</f>
        <v>0</v>
      </c>
      <c r="P980" s="546">
        <f>IF(D980="",0,IF($B$3="NYSEG",D980/(1-'Avoided Electric Costs 2020'!$W$21),IF($B$3="RG&amp;E",D980/(1-'Avoided Electric Costs 2020'!$X$21),"")))</f>
        <v>0</v>
      </c>
      <c r="Q980" s="546">
        <f>IF(E980="",0,IF($B$3="NYSEG",E980/(1-'Avoided Natural Gas Costs 2020'!$J$34),IF($B$3="RG&amp;E",E980/(1-'Avoided Natural Gas Costs 2020'!$K$34),"")))</f>
        <v>0</v>
      </c>
      <c r="R980" s="233" t="str">
        <f>IFERROR(IF(P980*'BCA Inputs'!$C$1+Q980*'BCA Inputs'!$C$2+F980*'BCA Inputs'!$C$2+G980*'BCA Inputs'!$C$2=0,"",P980*'BCA Inputs'!$C$1+Q980*'BCA Inputs'!$C$2+F980*'BCA Inputs'!$C$2+G980*'BCA Inputs'!$C$2),"")</f>
        <v/>
      </c>
      <c r="S980" s="181" t="str">
        <f t="shared" si="140"/>
        <v/>
      </c>
      <c r="T980" s="181" t="str">
        <f>IFERROR(IF($B$3="NYSEG",(INDEX('BCA Inputs'!$N$14:$N$54,MATCH(I980,'BCA Inputs'!$M$14:$M$54,0))*P980+INDEX('BCA Inputs'!$O$14:$O$54,MATCH(I980,'BCA Inputs'!$M$14:$M$54,0))*O980+INDEX('BCA Inputs'!P:P,MATCH(I980,'BCA Inputs'!M:M,0))*Q980+INDEX('BCA Inputs'!Q:Q,MATCH(I980,'BCA Inputs'!M:M,0))*F980+INDEX('BCA Inputs'!R:R,MATCH(I980,'BCA Inputs'!M:M,0))*G980)+L980+N980,IF($B$3="RG&amp;E",(INDEX('BCA Inputs'!$AX$14:$AX$54,MATCH(I980,'BCA Inputs'!$AW$14:$AW$54,0))*P980+INDEX('BCA Inputs'!$AY$14:$AY$54,MATCH(I980,'BCA Inputs'!$AW$14:$AW$54,0))*O980+INDEX('BCA Inputs'!$AZ$14:$AZ$54,MATCH(I980,'BCA Inputs'!$AW$14:$AW$54,0))*Q980+INDEX('BCA Inputs'!$BA$14:$BA$54,MATCH(I980,'BCA Inputs'!$AW$14:$AW$54,0))*F980+INDEX('BCA Inputs'!$BB$14:$BB$54,MATCH(I980,'BCA Inputs'!$AW$14:$AW$54,0))*G980)+L980+N980,"")),"")</f>
        <v/>
      </c>
      <c r="U980" s="234" t="str">
        <f t="shared" si="141"/>
        <v/>
      </c>
      <c r="V980" s="234" t="str">
        <f t="shared" si="142"/>
        <v/>
      </c>
      <c r="W980" s="234" t="str">
        <f t="shared" si="143"/>
        <v/>
      </c>
      <c r="Y980" s="235" t="str">
        <f t="shared" si="144"/>
        <v/>
      </c>
      <c r="Z980" s="236" t="str">
        <f>IFERROR(IF($B$3="NYSEG",INDEX('BCA Inputs'!$X$14:$X$54,MATCH(I980,'BCA Inputs'!$M$14:$M$54,0))*P980+INDEX('BCA Inputs'!$Y$14:$Y$54,MATCH(I980,'BCA Inputs'!$M$14:$M$54,0))*O980+INDEX('BCA Inputs'!$Z$14:$Z$54,MATCH(I980,'BCA Inputs'!$M$14:$M$54,0))*Q980+INDEX('BCA Inputs'!$AA$14:$AA$54,MATCH(I980,'BCA Inputs'!$M$14:$M$54,0))*F980+INDEX('BCA Inputs'!$AB$14:$AB$54,MATCH(I980,'BCA Inputs'!$M$14:$M$54,0))*G980,IF($B$3="RG&amp;E",INDEX('BCA Inputs'!$BG$14:$BG$54,MATCH(I980,'BCA Inputs'!$AW$14:$AW$54,0))*P980+INDEX('BCA Inputs'!$BH$14:$BH$54,MATCH(I980,'BCA Inputs'!$AW$14:$AW$54,0))*O980+INDEX('BCA Inputs'!$BI$14:$BI$54,MATCH(I980,'BCA Inputs'!$AW$14:$AW$54,0))*Q980+INDEX('BCA Inputs'!$BJ$14:$BJ$54,MATCH(I980,'BCA Inputs'!$AW$14:$AW$54,0))*F980+INDEX('BCA Inputs'!$BK$14:$BK$54,MATCH(I980,'BCA Inputs'!$AW$14:$AW$54,0))*G980,"")),"")</f>
        <v/>
      </c>
      <c r="AA980" s="237" t="str">
        <f t="shared" si="145"/>
        <v/>
      </c>
      <c r="AC980" s="238" t="str">
        <f>IFERROR((K980+R980)+IF($B$3="NYSEG",INDEX('BCA Inputs'!$AI$14:$AI$54,MATCH(I980,'BCA Inputs'!$M$14:$M$54,0))*P980+INDEX('BCA Inputs'!$AJ$14:$AJ$54,MATCH(I980,'BCA Inputs'!$M$14:$M$54,0))*Q980,IF($B$3="RG&amp;E",INDEX('BCA Inputs'!$BR$14:$BR$54,MATCH(I980,'BCA Inputs'!$AW$14:$AW$54,0))*P980+INDEX('BCA Inputs'!$BS$14:$BS$54,MATCH(I980,'BCA Inputs'!$AW$14:$AW$54,0))*Q980,"")),"")</f>
        <v/>
      </c>
      <c r="AD980" s="181" t="str">
        <f>IFERROR(IF($B$3="NYSEG",INDEX('BCA Inputs'!$AD$14:$AD$54,MATCH(I980,'BCA Inputs'!$M$14:$M$54,0))*P980+INDEX('BCA Inputs'!$AE$14:$AE$54,MATCH(I980,'BCA Inputs'!$M$14:$M$54,0))*O980+INDEX('BCA Inputs'!$AF$14:$AF$54,MATCH(I980,'BCA Inputs'!$M$14:$M$54,0))*Q980+INDEX('BCA Inputs'!$AG$14:$AG$54,MATCH(I980,'BCA Inputs'!$M$14:$M$54,0))*F980+INDEX('BCA Inputs'!$AH$14:$AH$54,MATCH(I980,'BCA Inputs'!$M$14:$M$54,0))*G980,IF($B$3="RG&amp;E",INDEX('BCA Inputs'!$BM$14:$BM$54,MATCH(I980,'BCA Inputs'!$AW$14:$AW$54,0))*P980+INDEX('BCA Inputs'!$BN$14:$BN$54,MATCH(I980,'BCA Inputs'!$AW$14:$AW$54,0))*O980+INDEX('BCA Inputs'!$BO$14:$BO$54,MATCH(I980,'BCA Inputs'!$AW$14:$AW$54,0))*Q980+INDEX('BCA Inputs'!$BP$14:$BP$54,MATCH(I980,'BCA Inputs'!$AW$14:$AW$54,0))*F980+INDEX('BCA Inputs'!$BQ$14:$BQ$54,MATCH(I980,'BCA Inputs'!$AW$14:$AW$54,0))*G980,"")),"")</f>
        <v/>
      </c>
      <c r="AE980" s="237" t="str">
        <f t="shared" si="146"/>
        <v/>
      </c>
      <c r="AF980" s="198">
        <f t="shared" si="148"/>
        <v>0</v>
      </c>
      <c r="AG980" s="239">
        <f t="shared" si="149"/>
        <v>0</v>
      </c>
    </row>
    <row r="981" spans="1:33">
      <c r="A981" s="228"/>
      <c r="B981" s="176"/>
      <c r="C981" s="229"/>
      <c r="D981" s="230"/>
      <c r="E981" s="230"/>
      <c r="F981" s="230"/>
      <c r="G981" s="230"/>
      <c r="H981" s="231"/>
      <c r="I981" s="231"/>
      <c r="J981" s="232"/>
      <c r="K981" s="232"/>
      <c r="L981" s="232"/>
      <c r="M981" s="181">
        <f t="shared" si="147"/>
        <v>0</v>
      </c>
      <c r="N981" s="181">
        <f>IF(H981="",0,H981*I981*'Avoided Water Savings Cost'!$C$16)</f>
        <v>0</v>
      </c>
      <c r="O981" s="545">
        <f>IF(C981="",0,IF($B$3="NYSEG",C981/(1-'Avoided Electric Costs 2020'!$W$21),IF($B$3="RG&amp;E",C981/(1-'Avoided Electric Costs 2020'!$X$21),"")))</f>
        <v>0</v>
      </c>
      <c r="P981" s="546">
        <f>IF(D981="",0,IF($B$3="NYSEG",D981/(1-'Avoided Electric Costs 2020'!$W$21),IF($B$3="RG&amp;E",D981/(1-'Avoided Electric Costs 2020'!$X$21),"")))</f>
        <v>0</v>
      </c>
      <c r="Q981" s="546">
        <f>IF(E981="",0,IF($B$3="NYSEG",E981/(1-'Avoided Natural Gas Costs 2020'!$J$34),IF($B$3="RG&amp;E",E981/(1-'Avoided Natural Gas Costs 2020'!$K$34),"")))</f>
        <v>0</v>
      </c>
      <c r="R981" s="233" t="str">
        <f>IFERROR(IF(P981*'BCA Inputs'!$C$1+Q981*'BCA Inputs'!$C$2+F981*'BCA Inputs'!$C$2+G981*'BCA Inputs'!$C$2=0,"",P981*'BCA Inputs'!$C$1+Q981*'BCA Inputs'!$C$2+F981*'BCA Inputs'!$C$2+G981*'BCA Inputs'!$C$2),"")</f>
        <v/>
      </c>
      <c r="S981" s="181" t="str">
        <f t="shared" si="140"/>
        <v/>
      </c>
      <c r="T981" s="181" t="str">
        <f>IFERROR(IF($B$3="NYSEG",(INDEX('BCA Inputs'!$N$14:$N$54,MATCH(I981,'BCA Inputs'!$M$14:$M$54,0))*P981+INDEX('BCA Inputs'!$O$14:$O$54,MATCH(I981,'BCA Inputs'!$M$14:$M$54,0))*O981+INDEX('BCA Inputs'!P:P,MATCH(I981,'BCA Inputs'!M:M,0))*Q981+INDEX('BCA Inputs'!Q:Q,MATCH(I981,'BCA Inputs'!M:M,0))*F981+INDEX('BCA Inputs'!R:R,MATCH(I981,'BCA Inputs'!M:M,0))*G981)+L981+N981,IF($B$3="RG&amp;E",(INDEX('BCA Inputs'!$AX$14:$AX$54,MATCH(I981,'BCA Inputs'!$AW$14:$AW$54,0))*P981+INDEX('BCA Inputs'!$AY$14:$AY$54,MATCH(I981,'BCA Inputs'!$AW$14:$AW$54,0))*O981+INDEX('BCA Inputs'!$AZ$14:$AZ$54,MATCH(I981,'BCA Inputs'!$AW$14:$AW$54,0))*Q981+INDEX('BCA Inputs'!$BA$14:$BA$54,MATCH(I981,'BCA Inputs'!$AW$14:$AW$54,0))*F981+INDEX('BCA Inputs'!$BB$14:$BB$54,MATCH(I981,'BCA Inputs'!$AW$14:$AW$54,0))*G981)+L981+N981,"")),"")</f>
        <v/>
      </c>
      <c r="U981" s="234" t="str">
        <f t="shared" si="141"/>
        <v/>
      </c>
      <c r="V981" s="234" t="str">
        <f t="shared" si="142"/>
        <v/>
      </c>
      <c r="W981" s="234" t="str">
        <f t="shared" si="143"/>
        <v/>
      </c>
      <c r="Y981" s="235" t="str">
        <f t="shared" si="144"/>
        <v/>
      </c>
      <c r="Z981" s="236" t="str">
        <f>IFERROR(IF($B$3="NYSEG",INDEX('BCA Inputs'!$X$14:$X$54,MATCH(I981,'BCA Inputs'!$M$14:$M$54,0))*P981+INDEX('BCA Inputs'!$Y$14:$Y$54,MATCH(I981,'BCA Inputs'!$M$14:$M$54,0))*O981+INDEX('BCA Inputs'!$Z$14:$Z$54,MATCH(I981,'BCA Inputs'!$M$14:$M$54,0))*Q981+INDEX('BCA Inputs'!$AA$14:$AA$54,MATCH(I981,'BCA Inputs'!$M$14:$M$54,0))*F981+INDEX('BCA Inputs'!$AB$14:$AB$54,MATCH(I981,'BCA Inputs'!$M$14:$M$54,0))*G981,IF($B$3="RG&amp;E",INDEX('BCA Inputs'!$BG$14:$BG$54,MATCH(I981,'BCA Inputs'!$AW$14:$AW$54,0))*P981+INDEX('BCA Inputs'!$BH$14:$BH$54,MATCH(I981,'BCA Inputs'!$AW$14:$AW$54,0))*O981+INDEX('BCA Inputs'!$BI$14:$BI$54,MATCH(I981,'BCA Inputs'!$AW$14:$AW$54,0))*Q981+INDEX('BCA Inputs'!$BJ$14:$BJ$54,MATCH(I981,'BCA Inputs'!$AW$14:$AW$54,0))*F981+INDEX('BCA Inputs'!$BK$14:$BK$54,MATCH(I981,'BCA Inputs'!$AW$14:$AW$54,0))*G981,"")),"")</f>
        <v/>
      </c>
      <c r="AA981" s="237" t="str">
        <f t="shared" si="145"/>
        <v/>
      </c>
      <c r="AC981" s="238" t="str">
        <f>IFERROR((K981+R981)+IF($B$3="NYSEG",INDEX('BCA Inputs'!$AI$14:$AI$54,MATCH(I981,'BCA Inputs'!$M$14:$M$54,0))*P981+INDEX('BCA Inputs'!$AJ$14:$AJ$54,MATCH(I981,'BCA Inputs'!$M$14:$M$54,0))*Q981,IF($B$3="RG&amp;E",INDEX('BCA Inputs'!$BR$14:$BR$54,MATCH(I981,'BCA Inputs'!$AW$14:$AW$54,0))*P981+INDEX('BCA Inputs'!$BS$14:$BS$54,MATCH(I981,'BCA Inputs'!$AW$14:$AW$54,0))*Q981,"")),"")</f>
        <v/>
      </c>
      <c r="AD981" s="181" t="str">
        <f>IFERROR(IF($B$3="NYSEG",INDEX('BCA Inputs'!$AD$14:$AD$54,MATCH(I981,'BCA Inputs'!$M$14:$M$54,0))*P981+INDEX('BCA Inputs'!$AE$14:$AE$54,MATCH(I981,'BCA Inputs'!$M$14:$M$54,0))*O981+INDEX('BCA Inputs'!$AF$14:$AF$54,MATCH(I981,'BCA Inputs'!$M$14:$M$54,0))*Q981+INDEX('BCA Inputs'!$AG$14:$AG$54,MATCH(I981,'BCA Inputs'!$M$14:$M$54,0))*F981+INDEX('BCA Inputs'!$AH$14:$AH$54,MATCH(I981,'BCA Inputs'!$M$14:$M$54,0))*G981,IF($B$3="RG&amp;E",INDEX('BCA Inputs'!$BM$14:$BM$54,MATCH(I981,'BCA Inputs'!$AW$14:$AW$54,0))*P981+INDEX('BCA Inputs'!$BN$14:$BN$54,MATCH(I981,'BCA Inputs'!$AW$14:$AW$54,0))*O981+INDEX('BCA Inputs'!$BO$14:$BO$54,MATCH(I981,'BCA Inputs'!$AW$14:$AW$54,0))*Q981+INDEX('BCA Inputs'!$BP$14:$BP$54,MATCH(I981,'BCA Inputs'!$AW$14:$AW$54,0))*F981+INDEX('BCA Inputs'!$BQ$14:$BQ$54,MATCH(I981,'BCA Inputs'!$AW$14:$AW$54,0))*G981,"")),"")</f>
        <v/>
      </c>
      <c r="AE981" s="237" t="str">
        <f t="shared" si="146"/>
        <v/>
      </c>
      <c r="AF981" s="198">
        <f t="shared" si="148"/>
        <v>0</v>
      </c>
      <c r="AG981" s="239">
        <f t="shared" si="149"/>
        <v>0</v>
      </c>
    </row>
    <row r="982" spans="1:33">
      <c r="A982" s="228"/>
      <c r="B982" s="176"/>
      <c r="C982" s="229"/>
      <c r="D982" s="230"/>
      <c r="E982" s="230"/>
      <c r="F982" s="230"/>
      <c r="G982" s="230"/>
      <c r="H982" s="231"/>
      <c r="I982" s="231"/>
      <c r="J982" s="232"/>
      <c r="K982" s="232"/>
      <c r="L982" s="232"/>
      <c r="M982" s="181">
        <f t="shared" si="147"/>
        <v>0</v>
      </c>
      <c r="N982" s="181">
        <f>IF(H982="",0,H982*I982*'Avoided Water Savings Cost'!$C$16)</f>
        <v>0</v>
      </c>
      <c r="O982" s="545">
        <f>IF(C982="",0,IF($B$3="NYSEG",C982/(1-'Avoided Electric Costs 2020'!$W$21),IF($B$3="RG&amp;E",C982/(1-'Avoided Electric Costs 2020'!$X$21),"")))</f>
        <v>0</v>
      </c>
      <c r="P982" s="546">
        <f>IF(D982="",0,IF($B$3="NYSEG",D982/(1-'Avoided Electric Costs 2020'!$W$21),IF($B$3="RG&amp;E",D982/(1-'Avoided Electric Costs 2020'!$X$21),"")))</f>
        <v>0</v>
      </c>
      <c r="Q982" s="546">
        <f>IF(E982="",0,IF($B$3="NYSEG",E982/(1-'Avoided Natural Gas Costs 2020'!$J$34),IF($B$3="RG&amp;E",E982/(1-'Avoided Natural Gas Costs 2020'!$K$34),"")))</f>
        <v>0</v>
      </c>
      <c r="R982" s="233" t="str">
        <f>IFERROR(IF(P982*'BCA Inputs'!$C$1+Q982*'BCA Inputs'!$C$2+F982*'BCA Inputs'!$C$2+G982*'BCA Inputs'!$C$2=0,"",P982*'BCA Inputs'!$C$1+Q982*'BCA Inputs'!$C$2+F982*'BCA Inputs'!$C$2+G982*'BCA Inputs'!$C$2),"")</f>
        <v/>
      </c>
      <c r="S982" s="181" t="str">
        <f t="shared" si="140"/>
        <v/>
      </c>
      <c r="T982" s="181" t="str">
        <f>IFERROR(IF($B$3="NYSEG",(INDEX('BCA Inputs'!$N$14:$N$54,MATCH(I982,'BCA Inputs'!$M$14:$M$54,0))*P982+INDEX('BCA Inputs'!$O$14:$O$54,MATCH(I982,'BCA Inputs'!$M$14:$M$54,0))*O982+INDEX('BCA Inputs'!P:P,MATCH(I982,'BCA Inputs'!M:M,0))*Q982+INDEX('BCA Inputs'!Q:Q,MATCH(I982,'BCA Inputs'!M:M,0))*F982+INDEX('BCA Inputs'!R:R,MATCH(I982,'BCA Inputs'!M:M,0))*G982)+L982+N982,IF($B$3="RG&amp;E",(INDEX('BCA Inputs'!$AX$14:$AX$54,MATCH(I982,'BCA Inputs'!$AW$14:$AW$54,0))*P982+INDEX('BCA Inputs'!$AY$14:$AY$54,MATCH(I982,'BCA Inputs'!$AW$14:$AW$54,0))*O982+INDEX('BCA Inputs'!$AZ$14:$AZ$54,MATCH(I982,'BCA Inputs'!$AW$14:$AW$54,0))*Q982+INDEX('BCA Inputs'!$BA$14:$BA$54,MATCH(I982,'BCA Inputs'!$AW$14:$AW$54,0))*F982+INDEX('BCA Inputs'!$BB$14:$BB$54,MATCH(I982,'BCA Inputs'!$AW$14:$AW$54,0))*G982)+L982+N982,"")),"")</f>
        <v/>
      </c>
      <c r="U982" s="234" t="str">
        <f t="shared" si="141"/>
        <v/>
      </c>
      <c r="V982" s="234" t="str">
        <f t="shared" si="142"/>
        <v/>
      </c>
      <c r="W982" s="234" t="str">
        <f t="shared" si="143"/>
        <v/>
      </c>
      <c r="Y982" s="235" t="str">
        <f t="shared" si="144"/>
        <v/>
      </c>
      <c r="Z982" s="236" t="str">
        <f>IFERROR(IF($B$3="NYSEG",INDEX('BCA Inputs'!$X$14:$X$54,MATCH(I982,'BCA Inputs'!$M$14:$M$54,0))*P982+INDEX('BCA Inputs'!$Y$14:$Y$54,MATCH(I982,'BCA Inputs'!$M$14:$M$54,0))*O982+INDEX('BCA Inputs'!$Z$14:$Z$54,MATCH(I982,'BCA Inputs'!$M$14:$M$54,0))*Q982+INDEX('BCA Inputs'!$AA$14:$AA$54,MATCH(I982,'BCA Inputs'!$M$14:$M$54,0))*F982+INDEX('BCA Inputs'!$AB$14:$AB$54,MATCH(I982,'BCA Inputs'!$M$14:$M$54,0))*G982,IF($B$3="RG&amp;E",INDEX('BCA Inputs'!$BG$14:$BG$54,MATCH(I982,'BCA Inputs'!$AW$14:$AW$54,0))*P982+INDEX('BCA Inputs'!$BH$14:$BH$54,MATCH(I982,'BCA Inputs'!$AW$14:$AW$54,0))*O982+INDEX('BCA Inputs'!$BI$14:$BI$54,MATCH(I982,'BCA Inputs'!$AW$14:$AW$54,0))*Q982+INDEX('BCA Inputs'!$BJ$14:$BJ$54,MATCH(I982,'BCA Inputs'!$AW$14:$AW$54,0))*F982+INDEX('BCA Inputs'!$BK$14:$BK$54,MATCH(I982,'BCA Inputs'!$AW$14:$AW$54,0))*G982,"")),"")</f>
        <v/>
      </c>
      <c r="AA982" s="237" t="str">
        <f t="shared" si="145"/>
        <v/>
      </c>
      <c r="AC982" s="238" t="str">
        <f>IFERROR((K982+R982)+IF($B$3="NYSEG",INDEX('BCA Inputs'!$AI$14:$AI$54,MATCH(I982,'BCA Inputs'!$M$14:$M$54,0))*P982+INDEX('BCA Inputs'!$AJ$14:$AJ$54,MATCH(I982,'BCA Inputs'!$M$14:$M$54,0))*Q982,IF($B$3="RG&amp;E",INDEX('BCA Inputs'!$BR$14:$BR$54,MATCH(I982,'BCA Inputs'!$AW$14:$AW$54,0))*P982+INDEX('BCA Inputs'!$BS$14:$BS$54,MATCH(I982,'BCA Inputs'!$AW$14:$AW$54,0))*Q982,"")),"")</f>
        <v/>
      </c>
      <c r="AD982" s="181" t="str">
        <f>IFERROR(IF($B$3="NYSEG",INDEX('BCA Inputs'!$AD$14:$AD$54,MATCH(I982,'BCA Inputs'!$M$14:$M$54,0))*P982+INDEX('BCA Inputs'!$AE$14:$AE$54,MATCH(I982,'BCA Inputs'!$M$14:$M$54,0))*O982+INDEX('BCA Inputs'!$AF$14:$AF$54,MATCH(I982,'BCA Inputs'!$M$14:$M$54,0))*Q982+INDEX('BCA Inputs'!$AG$14:$AG$54,MATCH(I982,'BCA Inputs'!$M$14:$M$54,0))*F982+INDEX('BCA Inputs'!$AH$14:$AH$54,MATCH(I982,'BCA Inputs'!$M$14:$M$54,0))*G982,IF($B$3="RG&amp;E",INDEX('BCA Inputs'!$BM$14:$BM$54,MATCH(I982,'BCA Inputs'!$AW$14:$AW$54,0))*P982+INDEX('BCA Inputs'!$BN$14:$BN$54,MATCH(I982,'BCA Inputs'!$AW$14:$AW$54,0))*O982+INDEX('BCA Inputs'!$BO$14:$BO$54,MATCH(I982,'BCA Inputs'!$AW$14:$AW$54,0))*Q982+INDEX('BCA Inputs'!$BP$14:$BP$54,MATCH(I982,'BCA Inputs'!$AW$14:$AW$54,0))*F982+INDEX('BCA Inputs'!$BQ$14:$BQ$54,MATCH(I982,'BCA Inputs'!$AW$14:$AW$54,0))*G982,"")),"")</f>
        <v/>
      </c>
      <c r="AE982" s="237" t="str">
        <f t="shared" si="146"/>
        <v/>
      </c>
      <c r="AF982" s="198">
        <f t="shared" si="148"/>
        <v>0</v>
      </c>
      <c r="AG982" s="239">
        <f t="shared" si="149"/>
        <v>0</v>
      </c>
    </row>
    <row r="983" spans="1:33">
      <c r="A983" s="228"/>
      <c r="B983" s="176"/>
      <c r="C983" s="229"/>
      <c r="D983" s="230"/>
      <c r="E983" s="230"/>
      <c r="F983" s="230"/>
      <c r="G983" s="230"/>
      <c r="H983" s="231"/>
      <c r="I983" s="231"/>
      <c r="J983" s="232"/>
      <c r="K983" s="232"/>
      <c r="L983" s="232"/>
      <c r="M983" s="181">
        <f t="shared" si="147"/>
        <v>0</v>
      </c>
      <c r="N983" s="181">
        <f>IF(H983="",0,H983*I983*'Avoided Water Savings Cost'!$C$16)</f>
        <v>0</v>
      </c>
      <c r="O983" s="545">
        <f>IF(C983="",0,IF($B$3="NYSEG",C983/(1-'Avoided Electric Costs 2020'!$W$21),IF($B$3="RG&amp;E",C983/(1-'Avoided Electric Costs 2020'!$X$21),"")))</f>
        <v>0</v>
      </c>
      <c r="P983" s="546">
        <f>IF(D983="",0,IF($B$3="NYSEG",D983/(1-'Avoided Electric Costs 2020'!$W$21),IF($B$3="RG&amp;E",D983/(1-'Avoided Electric Costs 2020'!$X$21),"")))</f>
        <v>0</v>
      </c>
      <c r="Q983" s="546">
        <f>IF(E983="",0,IF($B$3="NYSEG",E983/(1-'Avoided Natural Gas Costs 2020'!$J$34),IF($B$3="RG&amp;E",E983/(1-'Avoided Natural Gas Costs 2020'!$K$34),"")))</f>
        <v>0</v>
      </c>
      <c r="R983" s="233" t="str">
        <f>IFERROR(IF(P983*'BCA Inputs'!$C$1+Q983*'BCA Inputs'!$C$2+F983*'BCA Inputs'!$C$2+G983*'BCA Inputs'!$C$2=0,"",P983*'BCA Inputs'!$C$1+Q983*'BCA Inputs'!$C$2+F983*'BCA Inputs'!$C$2+G983*'BCA Inputs'!$C$2),"")</f>
        <v/>
      </c>
      <c r="S983" s="181" t="str">
        <f t="shared" ref="S983:S1046" si="150">IFERROR(IF(J983+R983=0,"",J983+R983),"")</f>
        <v/>
      </c>
      <c r="T983" s="181" t="str">
        <f>IFERROR(IF($B$3="NYSEG",(INDEX('BCA Inputs'!$N$14:$N$54,MATCH(I983,'BCA Inputs'!$M$14:$M$54,0))*P983+INDEX('BCA Inputs'!$O$14:$O$54,MATCH(I983,'BCA Inputs'!$M$14:$M$54,0))*O983+INDEX('BCA Inputs'!P:P,MATCH(I983,'BCA Inputs'!M:M,0))*Q983+INDEX('BCA Inputs'!Q:Q,MATCH(I983,'BCA Inputs'!M:M,0))*F983+INDEX('BCA Inputs'!R:R,MATCH(I983,'BCA Inputs'!M:M,0))*G983)+L983+N983,IF($B$3="RG&amp;E",(INDEX('BCA Inputs'!$AX$14:$AX$54,MATCH(I983,'BCA Inputs'!$AW$14:$AW$54,0))*P983+INDEX('BCA Inputs'!$AY$14:$AY$54,MATCH(I983,'BCA Inputs'!$AW$14:$AW$54,0))*O983+INDEX('BCA Inputs'!$AZ$14:$AZ$54,MATCH(I983,'BCA Inputs'!$AW$14:$AW$54,0))*Q983+INDEX('BCA Inputs'!$BA$14:$BA$54,MATCH(I983,'BCA Inputs'!$AW$14:$AW$54,0))*F983+INDEX('BCA Inputs'!$BB$14:$BB$54,MATCH(I983,'BCA Inputs'!$AW$14:$AW$54,0))*G983)+L983+N983,"")),"")</f>
        <v/>
      </c>
      <c r="U983" s="234" t="str">
        <f t="shared" ref="U983:U1046" si="151">IFERROR(T983/S983,"")</f>
        <v/>
      </c>
      <c r="V983" s="234" t="str">
        <f t="shared" ref="V983:V1046" si="152">IFERROR(J983/(D983*$B$6+E983*$B$7+F983*$B$7+G983*$B$7+M983+N983/I983),"")</f>
        <v/>
      </c>
      <c r="W983" s="234" t="str">
        <f t="shared" ref="W983:W1046" si="153">IFERROR((J983-K983)/(D983*$B$6+E983*$B$7+F983*$B$7+G983*$B$7+M983+N983/I983),"")</f>
        <v/>
      </c>
      <c r="Y983" s="235" t="str">
        <f t="shared" ref="Y983:Y1046" si="154">IFERROR(K983+R983,"")</f>
        <v/>
      </c>
      <c r="Z983" s="236" t="str">
        <f>IFERROR(IF($B$3="NYSEG",INDEX('BCA Inputs'!$X$14:$X$54,MATCH(I983,'BCA Inputs'!$M$14:$M$54,0))*P983+INDEX('BCA Inputs'!$Y$14:$Y$54,MATCH(I983,'BCA Inputs'!$M$14:$M$54,0))*O983+INDEX('BCA Inputs'!$Z$14:$Z$54,MATCH(I983,'BCA Inputs'!$M$14:$M$54,0))*Q983+INDEX('BCA Inputs'!$AA$14:$AA$54,MATCH(I983,'BCA Inputs'!$M$14:$M$54,0))*F983+INDEX('BCA Inputs'!$AB$14:$AB$54,MATCH(I983,'BCA Inputs'!$M$14:$M$54,0))*G983,IF($B$3="RG&amp;E",INDEX('BCA Inputs'!$BG$14:$BG$54,MATCH(I983,'BCA Inputs'!$AW$14:$AW$54,0))*P983+INDEX('BCA Inputs'!$BH$14:$BH$54,MATCH(I983,'BCA Inputs'!$AW$14:$AW$54,0))*O983+INDEX('BCA Inputs'!$BI$14:$BI$54,MATCH(I983,'BCA Inputs'!$AW$14:$AW$54,0))*Q983+INDEX('BCA Inputs'!$BJ$14:$BJ$54,MATCH(I983,'BCA Inputs'!$AW$14:$AW$54,0))*F983+INDEX('BCA Inputs'!$BK$14:$BK$54,MATCH(I983,'BCA Inputs'!$AW$14:$AW$54,0))*G983,"")),"")</f>
        <v/>
      </c>
      <c r="AA983" s="237" t="str">
        <f t="shared" ref="AA983:AA1046" si="155">IFERROR(Z983/Y983,"")</f>
        <v/>
      </c>
      <c r="AC983" s="238" t="str">
        <f>IFERROR((K983+R983)+IF($B$3="NYSEG",INDEX('BCA Inputs'!$AI$14:$AI$54,MATCH(I983,'BCA Inputs'!$M$14:$M$54,0))*P983+INDEX('BCA Inputs'!$AJ$14:$AJ$54,MATCH(I983,'BCA Inputs'!$M$14:$M$54,0))*Q983,IF($B$3="RG&amp;E",INDEX('BCA Inputs'!$BR$14:$BR$54,MATCH(I983,'BCA Inputs'!$AW$14:$AW$54,0))*P983+INDEX('BCA Inputs'!$BS$14:$BS$54,MATCH(I983,'BCA Inputs'!$AW$14:$AW$54,0))*Q983,"")),"")</f>
        <v/>
      </c>
      <c r="AD983" s="181" t="str">
        <f>IFERROR(IF($B$3="NYSEG",INDEX('BCA Inputs'!$AD$14:$AD$54,MATCH(I983,'BCA Inputs'!$M$14:$M$54,0))*P983+INDEX('BCA Inputs'!$AE$14:$AE$54,MATCH(I983,'BCA Inputs'!$M$14:$M$54,0))*O983+INDEX('BCA Inputs'!$AF$14:$AF$54,MATCH(I983,'BCA Inputs'!$M$14:$M$54,0))*Q983+INDEX('BCA Inputs'!$AG$14:$AG$54,MATCH(I983,'BCA Inputs'!$M$14:$M$54,0))*F983+INDEX('BCA Inputs'!$AH$14:$AH$54,MATCH(I983,'BCA Inputs'!$M$14:$M$54,0))*G983,IF($B$3="RG&amp;E",INDEX('BCA Inputs'!$BM$14:$BM$54,MATCH(I983,'BCA Inputs'!$AW$14:$AW$54,0))*P983+INDEX('BCA Inputs'!$BN$14:$BN$54,MATCH(I983,'BCA Inputs'!$AW$14:$AW$54,0))*O983+INDEX('BCA Inputs'!$BO$14:$BO$54,MATCH(I983,'BCA Inputs'!$AW$14:$AW$54,0))*Q983+INDEX('BCA Inputs'!$BP$14:$BP$54,MATCH(I983,'BCA Inputs'!$AW$14:$AW$54,0))*F983+INDEX('BCA Inputs'!$BQ$14:$BQ$54,MATCH(I983,'BCA Inputs'!$AW$14:$AW$54,0))*G983,"")),"")</f>
        <v/>
      </c>
      <c r="AE983" s="237" t="str">
        <f t="shared" ref="AE983:AE1046" si="156">IFERROR(AD983/AC983,"")</f>
        <v/>
      </c>
      <c r="AF983" s="198">
        <f t="shared" si="148"/>
        <v>0</v>
      </c>
      <c r="AG983" s="239">
        <f t="shared" si="149"/>
        <v>0</v>
      </c>
    </row>
    <row r="984" spans="1:33">
      <c r="A984" s="228"/>
      <c r="B984" s="176"/>
      <c r="C984" s="229"/>
      <c r="D984" s="230"/>
      <c r="E984" s="230"/>
      <c r="F984" s="230"/>
      <c r="G984" s="230"/>
      <c r="H984" s="231"/>
      <c r="I984" s="231"/>
      <c r="J984" s="232"/>
      <c r="K984" s="232"/>
      <c r="L984" s="232"/>
      <c r="M984" s="181">
        <f t="shared" ref="M984:M1047" si="157">IF(L984="",0,L984/I984)</f>
        <v>0</v>
      </c>
      <c r="N984" s="181">
        <f>IF(H984="",0,H984*I984*'Avoided Water Savings Cost'!$C$16)</f>
        <v>0</v>
      </c>
      <c r="O984" s="545">
        <f>IF(C984="",0,IF($B$3="NYSEG",C984/(1-'Avoided Electric Costs 2020'!$W$21),IF($B$3="RG&amp;E",C984/(1-'Avoided Electric Costs 2020'!$X$21),"")))</f>
        <v>0</v>
      </c>
      <c r="P984" s="546">
        <f>IF(D984="",0,IF($B$3="NYSEG",D984/(1-'Avoided Electric Costs 2020'!$W$21),IF($B$3="RG&amp;E",D984/(1-'Avoided Electric Costs 2020'!$X$21),"")))</f>
        <v>0</v>
      </c>
      <c r="Q984" s="546">
        <f>IF(E984="",0,IF($B$3="NYSEG",E984/(1-'Avoided Natural Gas Costs 2020'!$J$34),IF($B$3="RG&amp;E",E984/(1-'Avoided Natural Gas Costs 2020'!$K$34),"")))</f>
        <v>0</v>
      </c>
      <c r="R984" s="233" t="str">
        <f>IFERROR(IF(P984*'BCA Inputs'!$C$1+Q984*'BCA Inputs'!$C$2+F984*'BCA Inputs'!$C$2+G984*'BCA Inputs'!$C$2=0,"",P984*'BCA Inputs'!$C$1+Q984*'BCA Inputs'!$C$2+F984*'BCA Inputs'!$C$2+G984*'BCA Inputs'!$C$2),"")</f>
        <v/>
      </c>
      <c r="S984" s="181" t="str">
        <f t="shared" si="150"/>
        <v/>
      </c>
      <c r="T984" s="181" t="str">
        <f>IFERROR(IF($B$3="NYSEG",(INDEX('BCA Inputs'!$N$14:$N$54,MATCH(I984,'BCA Inputs'!$M$14:$M$54,0))*P984+INDEX('BCA Inputs'!$O$14:$O$54,MATCH(I984,'BCA Inputs'!$M$14:$M$54,0))*O984+INDEX('BCA Inputs'!P:P,MATCH(I984,'BCA Inputs'!M:M,0))*Q984+INDEX('BCA Inputs'!Q:Q,MATCH(I984,'BCA Inputs'!M:M,0))*F984+INDEX('BCA Inputs'!R:R,MATCH(I984,'BCA Inputs'!M:M,0))*G984)+L984+N984,IF($B$3="RG&amp;E",(INDEX('BCA Inputs'!$AX$14:$AX$54,MATCH(I984,'BCA Inputs'!$AW$14:$AW$54,0))*P984+INDEX('BCA Inputs'!$AY$14:$AY$54,MATCH(I984,'BCA Inputs'!$AW$14:$AW$54,0))*O984+INDEX('BCA Inputs'!$AZ$14:$AZ$54,MATCH(I984,'BCA Inputs'!$AW$14:$AW$54,0))*Q984+INDEX('BCA Inputs'!$BA$14:$BA$54,MATCH(I984,'BCA Inputs'!$AW$14:$AW$54,0))*F984+INDEX('BCA Inputs'!$BB$14:$BB$54,MATCH(I984,'BCA Inputs'!$AW$14:$AW$54,0))*G984)+L984+N984,"")),"")</f>
        <v/>
      </c>
      <c r="U984" s="234" t="str">
        <f t="shared" si="151"/>
        <v/>
      </c>
      <c r="V984" s="234" t="str">
        <f t="shared" si="152"/>
        <v/>
      </c>
      <c r="W984" s="234" t="str">
        <f t="shared" si="153"/>
        <v/>
      </c>
      <c r="Y984" s="235" t="str">
        <f t="shared" si="154"/>
        <v/>
      </c>
      <c r="Z984" s="236" t="str">
        <f>IFERROR(IF($B$3="NYSEG",INDEX('BCA Inputs'!$X$14:$X$54,MATCH(I984,'BCA Inputs'!$M$14:$M$54,0))*P984+INDEX('BCA Inputs'!$Y$14:$Y$54,MATCH(I984,'BCA Inputs'!$M$14:$M$54,0))*O984+INDEX('BCA Inputs'!$Z$14:$Z$54,MATCH(I984,'BCA Inputs'!$M$14:$M$54,0))*Q984+INDEX('BCA Inputs'!$AA$14:$AA$54,MATCH(I984,'BCA Inputs'!$M$14:$M$54,0))*F984+INDEX('BCA Inputs'!$AB$14:$AB$54,MATCH(I984,'BCA Inputs'!$M$14:$M$54,0))*G984,IF($B$3="RG&amp;E",INDEX('BCA Inputs'!$BG$14:$BG$54,MATCH(I984,'BCA Inputs'!$AW$14:$AW$54,0))*P984+INDEX('BCA Inputs'!$BH$14:$BH$54,MATCH(I984,'BCA Inputs'!$AW$14:$AW$54,0))*O984+INDEX('BCA Inputs'!$BI$14:$BI$54,MATCH(I984,'BCA Inputs'!$AW$14:$AW$54,0))*Q984+INDEX('BCA Inputs'!$BJ$14:$BJ$54,MATCH(I984,'BCA Inputs'!$AW$14:$AW$54,0))*F984+INDEX('BCA Inputs'!$BK$14:$BK$54,MATCH(I984,'BCA Inputs'!$AW$14:$AW$54,0))*G984,"")),"")</f>
        <v/>
      </c>
      <c r="AA984" s="237" t="str">
        <f t="shared" si="155"/>
        <v/>
      </c>
      <c r="AC984" s="238" t="str">
        <f>IFERROR((K984+R984)+IF($B$3="NYSEG",INDEX('BCA Inputs'!$AI$14:$AI$54,MATCH(I984,'BCA Inputs'!$M$14:$M$54,0))*P984+INDEX('BCA Inputs'!$AJ$14:$AJ$54,MATCH(I984,'BCA Inputs'!$M$14:$M$54,0))*Q984,IF($B$3="RG&amp;E",INDEX('BCA Inputs'!$BR$14:$BR$54,MATCH(I984,'BCA Inputs'!$AW$14:$AW$54,0))*P984+INDEX('BCA Inputs'!$BS$14:$BS$54,MATCH(I984,'BCA Inputs'!$AW$14:$AW$54,0))*Q984,"")),"")</f>
        <v/>
      </c>
      <c r="AD984" s="181" t="str">
        <f>IFERROR(IF($B$3="NYSEG",INDEX('BCA Inputs'!$AD$14:$AD$54,MATCH(I984,'BCA Inputs'!$M$14:$M$54,0))*P984+INDEX('BCA Inputs'!$AE$14:$AE$54,MATCH(I984,'BCA Inputs'!$M$14:$M$54,0))*O984+INDEX('BCA Inputs'!$AF$14:$AF$54,MATCH(I984,'BCA Inputs'!$M$14:$M$54,0))*Q984+INDEX('BCA Inputs'!$AG$14:$AG$54,MATCH(I984,'BCA Inputs'!$M$14:$M$54,0))*F984+INDEX('BCA Inputs'!$AH$14:$AH$54,MATCH(I984,'BCA Inputs'!$M$14:$M$54,0))*G984,IF($B$3="RG&amp;E",INDEX('BCA Inputs'!$BM$14:$BM$54,MATCH(I984,'BCA Inputs'!$AW$14:$AW$54,0))*P984+INDEX('BCA Inputs'!$BN$14:$BN$54,MATCH(I984,'BCA Inputs'!$AW$14:$AW$54,0))*O984+INDEX('BCA Inputs'!$BO$14:$BO$54,MATCH(I984,'BCA Inputs'!$AW$14:$AW$54,0))*Q984+INDEX('BCA Inputs'!$BP$14:$BP$54,MATCH(I984,'BCA Inputs'!$AW$14:$AW$54,0))*F984+INDEX('BCA Inputs'!$BQ$14:$BQ$54,MATCH(I984,'BCA Inputs'!$AW$14:$AW$54,0))*G984,"")),"")</f>
        <v/>
      </c>
      <c r="AE984" s="237" t="str">
        <f t="shared" si="156"/>
        <v/>
      </c>
      <c r="AF984" s="198">
        <f t="shared" ref="AF984:AF1047" si="158">IF(U984&lt;1,1,0)</f>
        <v>0</v>
      </c>
      <c r="AG984" s="239">
        <f t="shared" ref="AG984:AG1047" si="159">D984*3412+(E984+F984+G984)*100000</f>
        <v>0</v>
      </c>
    </row>
    <row r="985" spans="1:33">
      <c r="A985" s="228"/>
      <c r="B985" s="176"/>
      <c r="C985" s="229"/>
      <c r="D985" s="230"/>
      <c r="E985" s="230"/>
      <c r="F985" s="230"/>
      <c r="G985" s="230"/>
      <c r="H985" s="231"/>
      <c r="I985" s="231"/>
      <c r="J985" s="232"/>
      <c r="K985" s="232"/>
      <c r="L985" s="232"/>
      <c r="M985" s="181">
        <f t="shared" si="157"/>
        <v>0</v>
      </c>
      <c r="N985" s="181">
        <f>IF(H985="",0,H985*I985*'Avoided Water Savings Cost'!$C$16)</f>
        <v>0</v>
      </c>
      <c r="O985" s="545">
        <f>IF(C985="",0,IF($B$3="NYSEG",C985/(1-'Avoided Electric Costs 2020'!$W$21),IF($B$3="RG&amp;E",C985/(1-'Avoided Electric Costs 2020'!$X$21),"")))</f>
        <v>0</v>
      </c>
      <c r="P985" s="546">
        <f>IF(D985="",0,IF($B$3="NYSEG",D985/(1-'Avoided Electric Costs 2020'!$W$21),IF($B$3="RG&amp;E",D985/(1-'Avoided Electric Costs 2020'!$X$21),"")))</f>
        <v>0</v>
      </c>
      <c r="Q985" s="546">
        <f>IF(E985="",0,IF($B$3="NYSEG",E985/(1-'Avoided Natural Gas Costs 2020'!$J$34),IF($B$3="RG&amp;E",E985/(1-'Avoided Natural Gas Costs 2020'!$K$34),"")))</f>
        <v>0</v>
      </c>
      <c r="R985" s="233" t="str">
        <f>IFERROR(IF(P985*'BCA Inputs'!$C$1+Q985*'BCA Inputs'!$C$2+F985*'BCA Inputs'!$C$2+G985*'BCA Inputs'!$C$2=0,"",P985*'BCA Inputs'!$C$1+Q985*'BCA Inputs'!$C$2+F985*'BCA Inputs'!$C$2+G985*'BCA Inputs'!$C$2),"")</f>
        <v/>
      </c>
      <c r="S985" s="181" t="str">
        <f t="shared" si="150"/>
        <v/>
      </c>
      <c r="T985" s="181" t="str">
        <f>IFERROR(IF($B$3="NYSEG",(INDEX('BCA Inputs'!$N$14:$N$54,MATCH(I985,'BCA Inputs'!$M$14:$M$54,0))*P985+INDEX('BCA Inputs'!$O$14:$O$54,MATCH(I985,'BCA Inputs'!$M$14:$M$54,0))*O985+INDEX('BCA Inputs'!P:P,MATCH(I985,'BCA Inputs'!M:M,0))*Q985+INDEX('BCA Inputs'!Q:Q,MATCH(I985,'BCA Inputs'!M:M,0))*F985+INDEX('BCA Inputs'!R:R,MATCH(I985,'BCA Inputs'!M:M,0))*G985)+L985+N985,IF($B$3="RG&amp;E",(INDEX('BCA Inputs'!$AX$14:$AX$54,MATCH(I985,'BCA Inputs'!$AW$14:$AW$54,0))*P985+INDEX('BCA Inputs'!$AY$14:$AY$54,MATCH(I985,'BCA Inputs'!$AW$14:$AW$54,0))*O985+INDEX('BCA Inputs'!$AZ$14:$AZ$54,MATCH(I985,'BCA Inputs'!$AW$14:$AW$54,0))*Q985+INDEX('BCA Inputs'!$BA$14:$BA$54,MATCH(I985,'BCA Inputs'!$AW$14:$AW$54,0))*F985+INDEX('BCA Inputs'!$BB$14:$BB$54,MATCH(I985,'BCA Inputs'!$AW$14:$AW$54,0))*G985)+L985+N985,"")),"")</f>
        <v/>
      </c>
      <c r="U985" s="234" t="str">
        <f t="shared" si="151"/>
        <v/>
      </c>
      <c r="V985" s="234" t="str">
        <f t="shared" si="152"/>
        <v/>
      </c>
      <c r="W985" s="234" t="str">
        <f t="shared" si="153"/>
        <v/>
      </c>
      <c r="Y985" s="235" t="str">
        <f t="shared" si="154"/>
        <v/>
      </c>
      <c r="Z985" s="236" t="str">
        <f>IFERROR(IF($B$3="NYSEG",INDEX('BCA Inputs'!$X$14:$X$54,MATCH(I985,'BCA Inputs'!$M$14:$M$54,0))*P985+INDEX('BCA Inputs'!$Y$14:$Y$54,MATCH(I985,'BCA Inputs'!$M$14:$M$54,0))*O985+INDEX('BCA Inputs'!$Z$14:$Z$54,MATCH(I985,'BCA Inputs'!$M$14:$M$54,0))*Q985+INDEX('BCA Inputs'!$AA$14:$AA$54,MATCH(I985,'BCA Inputs'!$M$14:$M$54,0))*F985+INDEX('BCA Inputs'!$AB$14:$AB$54,MATCH(I985,'BCA Inputs'!$M$14:$M$54,0))*G985,IF($B$3="RG&amp;E",INDEX('BCA Inputs'!$BG$14:$BG$54,MATCH(I985,'BCA Inputs'!$AW$14:$AW$54,0))*P985+INDEX('BCA Inputs'!$BH$14:$BH$54,MATCH(I985,'BCA Inputs'!$AW$14:$AW$54,0))*O985+INDEX('BCA Inputs'!$BI$14:$BI$54,MATCH(I985,'BCA Inputs'!$AW$14:$AW$54,0))*Q985+INDEX('BCA Inputs'!$BJ$14:$BJ$54,MATCH(I985,'BCA Inputs'!$AW$14:$AW$54,0))*F985+INDEX('BCA Inputs'!$BK$14:$BK$54,MATCH(I985,'BCA Inputs'!$AW$14:$AW$54,0))*G985,"")),"")</f>
        <v/>
      </c>
      <c r="AA985" s="237" t="str">
        <f t="shared" si="155"/>
        <v/>
      </c>
      <c r="AC985" s="238" t="str">
        <f>IFERROR((K985+R985)+IF($B$3="NYSEG",INDEX('BCA Inputs'!$AI$14:$AI$54,MATCH(I985,'BCA Inputs'!$M$14:$M$54,0))*P985+INDEX('BCA Inputs'!$AJ$14:$AJ$54,MATCH(I985,'BCA Inputs'!$M$14:$M$54,0))*Q985,IF($B$3="RG&amp;E",INDEX('BCA Inputs'!$BR$14:$BR$54,MATCH(I985,'BCA Inputs'!$AW$14:$AW$54,0))*P985+INDEX('BCA Inputs'!$BS$14:$BS$54,MATCH(I985,'BCA Inputs'!$AW$14:$AW$54,0))*Q985,"")),"")</f>
        <v/>
      </c>
      <c r="AD985" s="181" t="str">
        <f>IFERROR(IF($B$3="NYSEG",INDEX('BCA Inputs'!$AD$14:$AD$54,MATCH(I985,'BCA Inputs'!$M$14:$M$54,0))*P985+INDEX('BCA Inputs'!$AE$14:$AE$54,MATCH(I985,'BCA Inputs'!$M$14:$M$54,0))*O985+INDEX('BCA Inputs'!$AF$14:$AF$54,MATCH(I985,'BCA Inputs'!$M$14:$M$54,0))*Q985+INDEX('BCA Inputs'!$AG$14:$AG$54,MATCH(I985,'BCA Inputs'!$M$14:$M$54,0))*F985+INDEX('BCA Inputs'!$AH$14:$AH$54,MATCH(I985,'BCA Inputs'!$M$14:$M$54,0))*G985,IF($B$3="RG&amp;E",INDEX('BCA Inputs'!$BM$14:$BM$54,MATCH(I985,'BCA Inputs'!$AW$14:$AW$54,0))*P985+INDEX('BCA Inputs'!$BN$14:$BN$54,MATCH(I985,'BCA Inputs'!$AW$14:$AW$54,0))*O985+INDEX('BCA Inputs'!$BO$14:$BO$54,MATCH(I985,'BCA Inputs'!$AW$14:$AW$54,0))*Q985+INDEX('BCA Inputs'!$BP$14:$BP$54,MATCH(I985,'BCA Inputs'!$AW$14:$AW$54,0))*F985+INDEX('BCA Inputs'!$BQ$14:$BQ$54,MATCH(I985,'BCA Inputs'!$AW$14:$AW$54,0))*G985,"")),"")</f>
        <v/>
      </c>
      <c r="AE985" s="237" t="str">
        <f t="shared" si="156"/>
        <v/>
      </c>
      <c r="AF985" s="198">
        <f t="shared" si="158"/>
        <v>0</v>
      </c>
      <c r="AG985" s="239">
        <f t="shared" si="159"/>
        <v>0</v>
      </c>
    </row>
    <row r="986" spans="1:33">
      <c r="A986" s="228"/>
      <c r="B986" s="176"/>
      <c r="C986" s="229"/>
      <c r="D986" s="230"/>
      <c r="E986" s="230"/>
      <c r="F986" s="230"/>
      <c r="G986" s="230"/>
      <c r="H986" s="231"/>
      <c r="I986" s="231"/>
      <c r="J986" s="232"/>
      <c r="K986" s="232"/>
      <c r="L986" s="232"/>
      <c r="M986" s="181">
        <f t="shared" si="157"/>
        <v>0</v>
      </c>
      <c r="N986" s="181">
        <f>IF(H986="",0,H986*I986*'Avoided Water Savings Cost'!$C$16)</f>
        <v>0</v>
      </c>
      <c r="O986" s="545">
        <f>IF(C986="",0,IF($B$3="NYSEG",C986/(1-'Avoided Electric Costs 2020'!$W$21),IF($B$3="RG&amp;E",C986/(1-'Avoided Electric Costs 2020'!$X$21),"")))</f>
        <v>0</v>
      </c>
      <c r="P986" s="546">
        <f>IF(D986="",0,IF($B$3="NYSEG",D986/(1-'Avoided Electric Costs 2020'!$W$21),IF($B$3="RG&amp;E",D986/(1-'Avoided Electric Costs 2020'!$X$21),"")))</f>
        <v>0</v>
      </c>
      <c r="Q986" s="546">
        <f>IF(E986="",0,IF($B$3="NYSEG",E986/(1-'Avoided Natural Gas Costs 2020'!$J$34),IF($B$3="RG&amp;E",E986/(1-'Avoided Natural Gas Costs 2020'!$K$34),"")))</f>
        <v>0</v>
      </c>
      <c r="R986" s="233" t="str">
        <f>IFERROR(IF(P986*'BCA Inputs'!$C$1+Q986*'BCA Inputs'!$C$2+F986*'BCA Inputs'!$C$2+G986*'BCA Inputs'!$C$2=0,"",P986*'BCA Inputs'!$C$1+Q986*'BCA Inputs'!$C$2+F986*'BCA Inputs'!$C$2+G986*'BCA Inputs'!$C$2),"")</f>
        <v/>
      </c>
      <c r="S986" s="181" t="str">
        <f t="shared" si="150"/>
        <v/>
      </c>
      <c r="T986" s="181" t="str">
        <f>IFERROR(IF($B$3="NYSEG",(INDEX('BCA Inputs'!$N$14:$N$54,MATCH(I986,'BCA Inputs'!$M$14:$M$54,0))*P986+INDEX('BCA Inputs'!$O$14:$O$54,MATCH(I986,'BCA Inputs'!$M$14:$M$54,0))*O986+INDEX('BCA Inputs'!P:P,MATCH(I986,'BCA Inputs'!M:M,0))*Q986+INDEX('BCA Inputs'!Q:Q,MATCH(I986,'BCA Inputs'!M:M,0))*F986+INDEX('BCA Inputs'!R:R,MATCH(I986,'BCA Inputs'!M:M,0))*G986)+L986+N986,IF($B$3="RG&amp;E",(INDEX('BCA Inputs'!$AX$14:$AX$54,MATCH(I986,'BCA Inputs'!$AW$14:$AW$54,0))*P986+INDEX('BCA Inputs'!$AY$14:$AY$54,MATCH(I986,'BCA Inputs'!$AW$14:$AW$54,0))*O986+INDEX('BCA Inputs'!$AZ$14:$AZ$54,MATCH(I986,'BCA Inputs'!$AW$14:$AW$54,0))*Q986+INDEX('BCA Inputs'!$BA$14:$BA$54,MATCH(I986,'BCA Inputs'!$AW$14:$AW$54,0))*F986+INDEX('BCA Inputs'!$BB$14:$BB$54,MATCH(I986,'BCA Inputs'!$AW$14:$AW$54,0))*G986)+L986+N986,"")),"")</f>
        <v/>
      </c>
      <c r="U986" s="234" t="str">
        <f t="shared" si="151"/>
        <v/>
      </c>
      <c r="V986" s="234" t="str">
        <f t="shared" si="152"/>
        <v/>
      </c>
      <c r="W986" s="234" t="str">
        <f t="shared" si="153"/>
        <v/>
      </c>
      <c r="Y986" s="235" t="str">
        <f t="shared" si="154"/>
        <v/>
      </c>
      <c r="Z986" s="236" t="str">
        <f>IFERROR(IF($B$3="NYSEG",INDEX('BCA Inputs'!$X$14:$X$54,MATCH(I986,'BCA Inputs'!$M$14:$M$54,0))*P986+INDEX('BCA Inputs'!$Y$14:$Y$54,MATCH(I986,'BCA Inputs'!$M$14:$M$54,0))*O986+INDEX('BCA Inputs'!$Z$14:$Z$54,MATCH(I986,'BCA Inputs'!$M$14:$M$54,0))*Q986+INDEX('BCA Inputs'!$AA$14:$AA$54,MATCH(I986,'BCA Inputs'!$M$14:$M$54,0))*F986+INDEX('BCA Inputs'!$AB$14:$AB$54,MATCH(I986,'BCA Inputs'!$M$14:$M$54,0))*G986,IF($B$3="RG&amp;E",INDEX('BCA Inputs'!$BG$14:$BG$54,MATCH(I986,'BCA Inputs'!$AW$14:$AW$54,0))*P986+INDEX('BCA Inputs'!$BH$14:$BH$54,MATCH(I986,'BCA Inputs'!$AW$14:$AW$54,0))*O986+INDEX('BCA Inputs'!$BI$14:$BI$54,MATCH(I986,'BCA Inputs'!$AW$14:$AW$54,0))*Q986+INDEX('BCA Inputs'!$BJ$14:$BJ$54,MATCH(I986,'BCA Inputs'!$AW$14:$AW$54,0))*F986+INDEX('BCA Inputs'!$BK$14:$BK$54,MATCH(I986,'BCA Inputs'!$AW$14:$AW$54,0))*G986,"")),"")</f>
        <v/>
      </c>
      <c r="AA986" s="237" t="str">
        <f t="shared" si="155"/>
        <v/>
      </c>
      <c r="AC986" s="238" t="str">
        <f>IFERROR((K986+R986)+IF($B$3="NYSEG",INDEX('BCA Inputs'!$AI$14:$AI$54,MATCH(I986,'BCA Inputs'!$M$14:$M$54,0))*P986+INDEX('BCA Inputs'!$AJ$14:$AJ$54,MATCH(I986,'BCA Inputs'!$M$14:$M$54,0))*Q986,IF($B$3="RG&amp;E",INDEX('BCA Inputs'!$BR$14:$BR$54,MATCH(I986,'BCA Inputs'!$AW$14:$AW$54,0))*P986+INDEX('BCA Inputs'!$BS$14:$BS$54,MATCH(I986,'BCA Inputs'!$AW$14:$AW$54,0))*Q986,"")),"")</f>
        <v/>
      </c>
      <c r="AD986" s="181" t="str">
        <f>IFERROR(IF($B$3="NYSEG",INDEX('BCA Inputs'!$AD$14:$AD$54,MATCH(I986,'BCA Inputs'!$M$14:$M$54,0))*P986+INDEX('BCA Inputs'!$AE$14:$AE$54,MATCH(I986,'BCA Inputs'!$M$14:$M$54,0))*O986+INDEX('BCA Inputs'!$AF$14:$AF$54,MATCH(I986,'BCA Inputs'!$M$14:$M$54,0))*Q986+INDEX('BCA Inputs'!$AG$14:$AG$54,MATCH(I986,'BCA Inputs'!$M$14:$M$54,0))*F986+INDEX('BCA Inputs'!$AH$14:$AH$54,MATCH(I986,'BCA Inputs'!$M$14:$M$54,0))*G986,IF($B$3="RG&amp;E",INDEX('BCA Inputs'!$BM$14:$BM$54,MATCH(I986,'BCA Inputs'!$AW$14:$AW$54,0))*P986+INDEX('BCA Inputs'!$BN$14:$BN$54,MATCH(I986,'BCA Inputs'!$AW$14:$AW$54,0))*O986+INDEX('BCA Inputs'!$BO$14:$BO$54,MATCH(I986,'BCA Inputs'!$AW$14:$AW$54,0))*Q986+INDEX('BCA Inputs'!$BP$14:$BP$54,MATCH(I986,'BCA Inputs'!$AW$14:$AW$54,0))*F986+INDEX('BCA Inputs'!$BQ$14:$BQ$54,MATCH(I986,'BCA Inputs'!$AW$14:$AW$54,0))*G986,"")),"")</f>
        <v/>
      </c>
      <c r="AE986" s="237" t="str">
        <f t="shared" si="156"/>
        <v/>
      </c>
      <c r="AF986" s="198">
        <f t="shared" si="158"/>
        <v>0</v>
      </c>
      <c r="AG986" s="239">
        <f t="shared" si="159"/>
        <v>0</v>
      </c>
    </row>
    <row r="987" spans="1:33">
      <c r="A987" s="228"/>
      <c r="B987" s="176"/>
      <c r="C987" s="229"/>
      <c r="D987" s="230"/>
      <c r="E987" s="230"/>
      <c r="F987" s="230"/>
      <c r="G987" s="230"/>
      <c r="H987" s="231"/>
      <c r="I987" s="231"/>
      <c r="J987" s="232"/>
      <c r="K987" s="232"/>
      <c r="L987" s="232"/>
      <c r="M987" s="181">
        <f t="shared" si="157"/>
        <v>0</v>
      </c>
      <c r="N987" s="181">
        <f>IF(H987="",0,H987*I987*'Avoided Water Savings Cost'!$C$16)</f>
        <v>0</v>
      </c>
      <c r="O987" s="545">
        <f>IF(C987="",0,IF($B$3="NYSEG",C987/(1-'Avoided Electric Costs 2020'!$W$21),IF($B$3="RG&amp;E",C987/(1-'Avoided Electric Costs 2020'!$X$21),"")))</f>
        <v>0</v>
      </c>
      <c r="P987" s="546">
        <f>IF(D987="",0,IF($B$3="NYSEG",D987/(1-'Avoided Electric Costs 2020'!$W$21),IF($B$3="RG&amp;E",D987/(1-'Avoided Electric Costs 2020'!$X$21),"")))</f>
        <v>0</v>
      </c>
      <c r="Q987" s="546">
        <f>IF(E987="",0,IF($B$3="NYSEG",E987/(1-'Avoided Natural Gas Costs 2020'!$J$34),IF($B$3="RG&amp;E",E987/(1-'Avoided Natural Gas Costs 2020'!$K$34),"")))</f>
        <v>0</v>
      </c>
      <c r="R987" s="233" t="str">
        <f>IFERROR(IF(P987*'BCA Inputs'!$C$1+Q987*'BCA Inputs'!$C$2+F987*'BCA Inputs'!$C$2+G987*'BCA Inputs'!$C$2=0,"",P987*'BCA Inputs'!$C$1+Q987*'BCA Inputs'!$C$2+F987*'BCA Inputs'!$C$2+G987*'BCA Inputs'!$C$2),"")</f>
        <v/>
      </c>
      <c r="S987" s="181" t="str">
        <f t="shared" si="150"/>
        <v/>
      </c>
      <c r="T987" s="181" t="str">
        <f>IFERROR(IF($B$3="NYSEG",(INDEX('BCA Inputs'!$N$14:$N$54,MATCH(I987,'BCA Inputs'!$M$14:$M$54,0))*P987+INDEX('BCA Inputs'!$O$14:$O$54,MATCH(I987,'BCA Inputs'!$M$14:$M$54,0))*O987+INDEX('BCA Inputs'!P:P,MATCH(I987,'BCA Inputs'!M:M,0))*Q987+INDEX('BCA Inputs'!Q:Q,MATCH(I987,'BCA Inputs'!M:M,0))*F987+INDEX('BCA Inputs'!R:R,MATCH(I987,'BCA Inputs'!M:M,0))*G987)+L987+N987,IF($B$3="RG&amp;E",(INDEX('BCA Inputs'!$AX$14:$AX$54,MATCH(I987,'BCA Inputs'!$AW$14:$AW$54,0))*P987+INDEX('BCA Inputs'!$AY$14:$AY$54,MATCH(I987,'BCA Inputs'!$AW$14:$AW$54,0))*O987+INDEX('BCA Inputs'!$AZ$14:$AZ$54,MATCH(I987,'BCA Inputs'!$AW$14:$AW$54,0))*Q987+INDEX('BCA Inputs'!$BA$14:$BA$54,MATCH(I987,'BCA Inputs'!$AW$14:$AW$54,0))*F987+INDEX('BCA Inputs'!$BB$14:$BB$54,MATCH(I987,'BCA Inputs'!$AW$14:$AW$54,0))*G987)+L987+N987,"")),"")</f>
        <v/>
      </c>
      <c r="U987" s="234" t="str">
        <f t="shared" si="151"/>
        <v/>
      </c>
      <c r="V987" s="234" t="str">
        <f t="shared" si="152"/>
        <v/>
      </c>
      <c r="W987" s="234" t="str">
        <f t="shared" si="153"/>
        <v/>
      </c>
      <c r="Y987" s="235" t="str">
        <f t="shared" si="154"/>
        <v/>
      </c>
      <c r="Z987" s="236" t="str">
        <f>IFERROR(IF($B$3="NYSEG",INDEX('BCA Inputs'!$X$14:$X$54,MATCH(I987,'BCA Inputs'!$M$14:$M$54,0))*P987+INDEX('BCA Inputs'!$Y$14:$Y$54,MATCH(I987,'BCA Inputs'!$M$14:$M$54,0))*O987+INDEX('BCA Inputs'!$Z$14:$Z$54,MATCH(I987,'BCA Inputs'!$M$14:$M$54,0))*Q987+INDEX('BCA Inputs'!$AA$14:$AA$54,MATCH(I987,'BCA Inputs'!$M$14:$M$54,0))*F987+INDEX('BCA Inputs'!$AB$14:$AB$54,MATCH(I987,'BCA Inputs'!$M$14:$M$54,0))*G987,IF($B$3="RG&amp;E",INDEX('BCA Inputs'!$BG$14:$BG$54,MATCH(I987,'BCA Inputs'!$AW$14:$AW$54,0))*P987+INDEX('BCA Inputs'!$BH$14:$BH$54,MATCH(I987,'BCA Inputs'!$AW$14:$AW$54,0))*O987+INDEX('BCA Inputs'!$BI$14:$BI$54,MATCH(I987,'BCA Inputs'!$AW$14:$AW$54,0))*Q987+INDEX('BCA Inputs'!$BJ$14:$BJ$54,MATCH(I987,'BCA Inputs'!$AW$14:$AW$54,0))*F987+INDEX('BCA Inputs'!$BK$14:$BK$54,MATCH(I987,'BCA Inputs'!$AW$14:$AW$54,0))*G987,"")),"")</f>
        <v/>
      </c>
      <c r="AA987" s="237" t="str">
        <f t="shared" si="155"/>
        <v/>
      </c>
      <c r="AC987" s="238" t="str">
        <f>IFERROR((K987+R987)+IF($B$3="NYSEG",INDEX('BCA Inputs'!$AI$14:$AI$54,MATCH(I987,'BCA Inputs'!$M$14:$M$54,0))*P987+INDEX('BCA Inputs'!$AJ$14:$AJ$54,MATCH(I987,'BCA Inputs'!$M$14:$M$54,0))*Q987,IF($B$3="RG&amp;E",INDEX('BCA Inputs'!$BR$14:$BR$54,MATCH(I987,'BCA Inputs'!$AW$14:$AW$54,0))*P987+INDEX('BCA Inputs'!$BS$14:$BS$54,MATCH(I987,'BCA Inputs'!$AW$14:$AW$54,0))*Q987,"")),"")</f>
        <v/>
      </c>
      <c r="AD987" s="181" t="str">
        <f>IFERROR(IF($B$3="NYSEG",INDEX('BCA Inputs'!$AD$14:$AD$54,MATCH(I987,'BCA Inputs'!$M$14:$M$54,0))*P987+INDEX('BCA Inputs'!$AE$14:$AE$54,MATCH(I987,'BCA Inputs'!$M$14:$M$54,0))*O987+INDEX('BCA Inputs'!$AF$14:$AF$54,MATCH(I987,'BCA Inputs'!$M$14:$M$54,0))*Q987+INDEX('BCA Inputs'!$AG$14:$AG$54,MATCH(I987,'BCA Inputs'!$M$14:$M$54,0))*F987+INDEX('BCA Inputs'!$AH$14:$AH$54,MATCH(I987,'BCA Inputs'!$M$14:$M$54,0))*G987,IF($B$3="RG&amp;E",INDEX('BCA Inputs'!$BM$14:$BM$54,MATCH(I987,'BCA Inputs'!$AW$14:$AW$54,0))*P987+INDEX('BCA Inputs'!$BN$14:$BN$54,MATCH(I987,'BCA Inputs'!$AW$14:$AW$54,0))*O987+INDEX('BCA Inputs'!$BO$14:$BO$54,MATCH(I987,'BCA Inputs'!$AW$14:$AW$54,0))*Q987+INDEX('BCA Inputs'!$BP$14:$BP$54,MATCH(I987,'BCA Inputs'!$AW$14:$AW$54,0))*F987+INDEX('BCA Inputs'!$BQ$14:$BQ$54,MATCH(I987,'BCA Inputs'!$AW$14:$AW$54,0))*G987,"")),"")</f>
        <v/>
      </c>
      <c r="AE987" s="237" t="str">
        <f t="shared" si="156"/>
        <v/>
      </c>
      <c r="AF987" s="198">
        <f t="shared" si="158"/>
        <v>0</v>
      </c>
      <c r="AG987" s="239">
        <f t="shared" si="159"/>
        <v>0</v>
      </c>
    </row>
    <row r="988" spans="1:33">
      <c r="A988" s="228"/>
      <c r="B988" s="176"/>
      <c r="C988" s="229"/>
      <c r="D988" s="230"/>
      <c r="E988" s="230"/>
      <c r="F988" s="230"/>
      <c r="G988" s="230"/>
      <c r="H988" s="231"/>
      <c r="I988" s="231"/>
      <c r="J988" s="232"/>
      <c r="K988" s="232"/>
      <c r="L988" s="232"/>
      <c r="M988" s="181">
        <f t="shared" si="157"/>
        <v>0</v>
      </c>
      <c r="N988" s="181">
        <f>IF(H988="",0,H988*I988*'Avoided Water Savings Cost'!$C$16)</f>
        <v>0</v>
      </c>
      <c r="O988" s="545">
        <f>IF(C988="",0,IF($B$3="NYSEG",C988/(1-'Avoided Electric Costs 2020'!$W$21),IF($B$3="RG&amp;E",C988/(1-'Avoided Electric Costs 2020'!$X$21),"")))</f>
        <v>0</v>
      </c>
      <c r="P988" s="546">
        <f>IF(D988="",0,IF($B$3="NYSEG",D988/(1-'Avoided Electric Costs 2020'!$W$21),IF($B$3="RG&amp;E",D988/(1-'Avoided Electric Costs 2020'!$X$21),"")))</f>
        <v>0</v>
      </c>
      <c r="Q988" s="546">
        <f>IF(E988="",0,IF($B$3="NYSEG",E988/(1-'Avoided Natural Gas Costs 2020'!$J$34),IF($B$3="RG&amp;E",E988/(1-'Avoided Natural Gas Costs 2020'!$K$34),"")))</f>
        <v>0</v>
      </c>
      <c r="R988" s="233" t="str">
        <f>IFERROR(IF(P988*'BCA Inputs'!$C$1+Q988*'BCA Inputs'!$C$2+F988*'BCA Inputs'!$C$2+G988*'BCA Inputs'!$C$2=0,"",P988*'BCA Inputs'!$C$1+Q988*'BCA Inputs'!$C$2+F988*'BCA Inputs'!$C$2+G988*'BCA Inputs'!$C$2),"")</f>
        <v/>
      </c>
      <c r="S988" s="181" t="str">
        <f t="shared" si="150"/>
        <v/>
      </c>
      <c r="T988" s="181" t="str">
        <f>IFERROR(IF($B$3="NYSEG",(INDEX('BCA Inputs'!$N$14:$N$54,MATCH(I988,'BCA Inputs'!$M$14:$M$54,0))*P988+INDEX('BCA Inputs'!$O$14:$O$54,MATCH(I988,'BCA Inputs'!$M$14:$M$54,0))*O988+INDEX('BCA Inputs'!P:P,MATCH(I988,'BCA Inputs'!M:M,0))*Q988+INDEX('BCA Inputs'!Q:Q,MATCH(I988,'BCA Inputs'!M:M,0))*F988+INDEX('BCA Inputs'!R:R,MATCH(I988,'BCA Inputs'!M:M,0))*G988)+L988+N988,IF($B$3="RG&amp;E",(INDEX('BCA Inputs'!$AX$14:$AX$54,MATCH(I988,'BCA Inputs'!$AW$14:$AW$54,0))*P988+INDEX('BCA Inputs'!$AY$14:$AY$54,MATCH(I988,'BCA Inputs'!$AW$14:$AW$54,0))*O988+INDEX('BCA Inputs'!$AZ$14:$AZ$54,MATCH(I988,'BCA Inputs'!$AW$14:$AW$54,0))*Q988+INDEX('BCA Inputs'!$BA$14:$BA$54,MATCH(I988,'BCA Inputs'!$AW$14:$AW$54,0))*F988+INDEX('BCA Inputs'!$BB$14:$BB$54,MATCH(I988,'BCA Inputs'!$AW$14:$AW$54,0))*G988)+L988+N988,"")),"")</f>
        <v/>
      </c>
      <c r="U988" s="234" t="str">
        <f t="shared" si="151"/>
        <v/>
      </c>
      <c r="V988" s="234" t="str">
        <f t="shared" si="152"/>
        <v/>
      </c>
      <c r="W988" s="234" t="str">
        <f t="shared" si="153"/>
        <v/>
      </c>
      <c r="Y988" s="235" t="str">
        <f t="shared" si="154"/>
        <v/>
      </c>
      <c r="Z988" s="236" t="str">
        <f>IFERROR(IF($B$3="NYSEG",INDEX('BCA Inputs'!$X$14:$X$54,MATCH(I988,'BCA Inputs'!$M$14:$M$54,0))*P988+INDEX('BCA Inputs'!$Y$14:$Y$54,MATCH(I988,'BCA Inputs'!$M$14:$M$54,0))*O988+INDEX('BCA Inputs'!$Z$14:$Z$54,MATCH(I988,'BCA Inputs'!$M$14:$M$54,0))*Q988+INDEX('BCA Inputs'!$AA$14:$AA$54,MATCH(I988,'BCA Inputs'!$M$14:$M$54,0))*F988+INDEX('BCA Inputs'!$AB$14:$AB$54,MATCH(I988,'BCA Inputs'!$M$14:$M$54,0))*G988,IF($B$3="RG&amp;E",INDEX('BCA Inputs'!$BG$14:$BG$54,MATCH(I988,'BCA Inputs'!$AW$14:$AW$54,0))*P988+INDEX('BCA Inputs'!$BH$14:$BH$54,MATCH(I988,'BCA Inputs'!$AW$14:$AW$54,0))*O988+INDEX('BCA Inputs'!$BI$14:$BI$54,MATCH(I988,'BCA Inputs'!$AW$14:$AW$54,0))*Q988+INDEX('BCA Inputs'!$BJ$14:$BJ$54,MATCH(I988,'BCA Inputs'!$AW$14:$AW$54,0))*F988+INDEX('BCA Inputs'!$BK$14:$BK$54,MATCH(I988,'BCA Inputs'!$AW$14:$AW$54,0))*G988,"")),"")</f>
        <v/>
      </c>
      <c r="AA988" s="237" t="str">
        <f t="shared" si="155"/>
        <v/>
      </c>
      <c r="AC988" s="238" t="str">
        <f>IFERROR((K988+R988)+IF($B$3="NYSEG",INDEX('BCA Inputs'!$AI$14:$AI$54,MATCH(I988,'BCA Inputs'!$M$14:$M$54,0))*P988+INDEX('BCA Inputs'!$AJ$14:$AJ$54,MATCH(I988,'BCA Inputs'!$M$14:$M$54,0))*Q988,IF($B$3="RG&amp;E",INDEX('BCA Inputs'!$BR$14:$BR$54,MATCH(I988,'BCA Inputs'!$AW$14:$AW$54,0))*P988+INDEX('BCA Inputs'!$BS$14:$BS$54,MATCH(I988,'BCA Inputs'!$AW$14:$AW$54,0))*Q988,"")),"")</f>
        <v/>
      </c>
      <c r="AD988" s="181" t="str">
        <f>IFERROR(IF($B$3="NYSEG",INDEX('BCA Inputs'!$AD$14:$AD$54,MATCH(I988,'BCA Inputs'!$M$14:$M$54,0))*P988+INDEX('BCA Inputs'!$AE$14:$AE$54,MATCH(I988,'BCA Inputs'!$M$14:$M$54,0))*O988+INDEX('BCA Inputs'!$AF$14:$AF$54,MATCH(I988,'BCA Inputs'!$M$14:$M$54,0))*Q988+INDEX('BCA Inputs'!$AG$14:$AG$54,MATCH(I988,'BCA Inputs'!$M$14:$M$54,0))*F988+INDEX('BCA Inputs'!$AH$14:$AH$54,MATCH(I988,'BCA Inputs'!$M$14:$M$54,0))*G988,IF($B$3="RG&amp;E",INDEX('BCA Inputs'!$BM$14:$BM$54,MATCH(I988,'BCA Inputs'!$AW$14:$AW$54,0))*P988+INDEX('BCA Inputs'!$BN$14:$BN$54,MATCH(I988,'BCA Inputs'!$AW$14:$AW$54,0))*O988+INDEX('BCA Inputs'!$BO$14:$BO$54,MATCH(I988,'BCA Inputs'!$AW$14:$AW$54,0))*Q988+INDEX('BCA Inputs'!$BP$14:$BP$54,MATCH(I988,'BCA Inputs'!$AW$14:$AW$54,0))*F988+INDEX('BCA Inputs'!$BQ$14:$BQ$54,MATCH(I988,'BCA Inputs'!$AW$14:$AW$54,0))*G988,"")),"")</f>
        <v/>
      </c>
      <c r="AE988" s="237" t="str">
        <f t="shared" si="156"/>
        <v/>
      </c>
      <c r="AF988" s="198">
        <f t="shared" si="158"/>
        <v>0</v>
      </c>
      <c r="AG988" s="239">
        <f t="shared" si="159"/>
        <v>0</v>
      </c>
    </row>
    <row r="989" spans="1:33">
      <c r="A989" s="228"/>
      <c r="B989" s="176"/>
      <c r="C989" s="229"/>
      <c r="D989" s="230"/>
      <c r="E989" s="230"/>
      <c r="F989" s="230"/>
      <c r="G989" s="230"/>
      <c r="H989" s="231"/>
      <c r="I989" s="231"/>
      <c r="J989" s="232"/>
      <c r="K989" s="232"/>
      <c r="L989" s="232"/>
      <c r="M989" s="181">
        <f t="shared" si="157"/>
        <v>0</v>
      </c>
      <c r="N989" s="181">
        <f>IF(H989="",0,H989*I989*'Avoided Water Savings Cost'!$C$16)</f>
        <v>0</v>
      </c>
      <c r="O989" s="545">
        <f>IF(C989="",0,IF($B$3="NYSEG",C989/(1-'Avoided Electric Costs 2020'!$W$21),IF($B$3="RG&amp;E",C989/(1-'Avoided Electric Costs 2020'!$X$21),"")))</f>
        <v>0</v>
      </c>
      <c r="P989" s="546">
        <f>IF(D989="",0,IF($B$3="NYSEG",D989/(1-'Avoided Electric Costs 2020'!$W$21),IF($B$3="RG&amp;E",D989/(1-'Avoided Electric Costs 2020'!$X$21),"")))</f>
        <v>0</v>
      </c>
      <c r="Q989" s="546">
        <f>IF(E989="",0,IF($B$3="NYSEG",E989/(1-'Avoided Natural Gas Costs 2020'!$J$34),IF($B$3="RG&amp;E",E989/(1-'Avoided Natural Gas Costs 2020'!$K$34),"")))</f>
        <v>0</v>
      </c>
      <c r="R989" s="233" t="str">
        <f>IFERROR(IF(P989*'BCA Inputs'!$C$1+Q989*'BCA Inputs'!$C$2+F989*'BCA Inputs'!$C$2+G989*'BCA Inputs'!$C$2=0,"",P989*'BCA Inputs'!$C$1+Q989*'BCA Inputs'!$C$2+F989*'BCA Inputs'!$C$2+G989*'BCA Inputs'!$C$2),"")</f>
        <v/>
      </c>
      <c r="S989" s="181" t="str">
        <f t="shared" si="150"/>
        <v/>
      </c>
      <c r="T989" s="181" t="str">
        <f>IFERROR(IF($B$3="NYSEG",(INDEX('BCA Inputs'!$N$14:$N$54,MATCH(I989,'BCA Inputs'!$M$14:$M$54,0))*P989+INDEX('BCA Inputs'!$O$14:$O$54,MATCH(I989,'BCA Inputs'!$M$14:$M$54,0))*O989+INDEX('BCA Inputs'!P:P,MATCH(I989,'BCA Inputs'!M:M,0))*Q989+INDEX('BCA Inputs'!Q:Q,MATCH(I989,'BCA Inputs'!M:M,0))*F989+INDEX('BCA Inputs'!R:R,MATCH(I989,'BCA Inputs'!M:M,0))*G989)+L989+N989,IF($B$3="RG&amp;E",(INDEX('BCA Inputs'!$AX$14:$AX$54,MATCH(I989,'BCA Inputs'!$AW$14:$AW$54,0))*P989+INDEX('BCA Inputs'!$AY$14:$AY$54,MATCH(I989,'BCA Inputs'!$AW$14:$AW$54,0))*O989+INDEX('BCA Inputs'!$AZ$14:$AZ$54,MATCH(I989,'BCA Inputs'!$AW$14:$AW$54,0))*Q989+INDEX('BCA Inputs'!$BA$14:$BA$54,MATCH(I989,'BCA Inputs'!$AW$14:$AW$54,0))*F989+INDEX('BCA Inputs'!$BB$14:$BB$54,MATCH(I989,'BCA Inputs'!$AW$14:$AW$54,0))*G989)+L989+N989,"")),"")</f>
        <v/>
      </c>
      <c r="U989" s="234" t="str">
        <f t="shared" si="151"/>
        <v/>
      </c>
      <c r="V989" s="234" t="str">
        <f t="shared" si="152"/>
        <v/>
      </c>
      <c r="W989" s="234" t="str">
        <f t="shared" si="153"/>
        <v/>
      </c>
      <c r="Y989" s="235" t="str">
        <f t="shared" si="154"/>
        <v/>
      </c>
      <c r="Z989" s="236" t="str">
        <f>IFERROR(IF($B$3="NYSEG",INDEX('BCA Inputs'!$X$14:$X$54,MATCH(I989,'BCA Inputs'!$M$14:$M$54,0))*P989+INDEX('BCA Inputs'!$Y$14:$Y$54,MATCH(I989,'BCA Inputs'!$M$14:$M$54,0))*O989+INDEX('BCA Inputs'!$Z$14:$Z$54,MATCH(I989,'BCA Inputs'!$M$14:$M$54,0))*Q989+INDEX('BCA Inputs'!$AA$14:$AA$54,MATCH(I989,'BCA Inputs'!$M$14:$M$54,0))*F989+INDEX('BCA Inputs'!$AB$14:$AB$54,MATCH(I989,'BCA Inputs'!$M$14:$M$54,0))*G989,IF($B$3="RG&amp;E",INDEX('BCA Inputs'!$BG$14:$BG$54,MATCH(I989,'BCA Inputs'!$AW$14:$AW$54,0))*P989+INDEX('BCA Inputs'!$BH$14:$BH$54,MATCH(I989,'BCA Inputs'!$AW$14:$AW$54,0))*O989+INDEX('BCA Inputs'!$BI$14:$BI$54,MATCH(I989,'BCA Inputs'!$AW$14:$AW$54,0))*Q989+INDEX('BCA Inputs'!$BJ$14:$BJ$54,MATCH(I989,'BCA Inputs'!$AW$14:$AW$54,0))*F989+INDEX('BCA Inputs'!$BK$14:$BK$54,MATCH(I989,'BCA Inputs'!$AW$14:$AW$54,0))*G989,"")),"")</f>
        <v/>
      </c>
      <c r="AA989" s="237" t="str">
        <f t="shared" si="155"/>
        <v/>
      </c>
      <c r="AC989" s="238" t="str">
        <f>IFERROR((K989+R989)+IF($B$3="NYSEG",INDEX('BCA Inputs'!$AI$14:$AI$54,MATCH(I989,'BCA Inputs'!$M$14:$M$54,0))*P989+INDEX('BCA Inputs'!$AJ$14:$AJ$54,MATCH(I989,'BCA Inputs'!$M$14:$M$54,0))*Q989,IF($B$3="RG&amp;E",INDEX('BCA Inputs'!$BR$14:$BR$54,MATCH(I989,'BCA Inputs'!$AW$14:$AW$54,0))*P989+INDEX('BCA Inputs'!$BS$14:$BS$54,MATCH(I989,'BCA Inputs'!$AW$14:$AW$54,0))*Q989,"")),"")</f>
        <v/>
      </c>
      <c r="AD989" s="181" t="str">
        <f>IFERROR(IF($B$3="NYSEG",INDEX('BCA Inputs'!$AD$14:$AD$54,MATCH(I989,'BCA Inputs'!$M$14:$M$54,0))*P989+INDEX('BCA Inputs'!$AE$14:$AE$54,MATCH(I989,'BCA Inputs'!$M$14:$M$54,0))*O989+INDEX('BCA Inputs'!$AF$14:$AF$54,MATCH(I989,'BCA Inputs'!$M$14:$M$54,0))*Q989+INDEX('BCA Inputs'!$AG$14:$AG$54,MATCH(I989,'BCA Inputs'!$M$14:$M$54,0))*F989+INDEX('BCA Inputs'!$AH$14:$AH$54,MATCH(I989,'BCA Inputs'!$M$14:$M$54,0))*G989,IF($B$3="RG&amp;E",INDEX('BCA Inputs'!$BM$14:$BM$54,MATCH(I989,'BCA Inputs'!$AW$14:$AW$54,0))*P989+INDEX('BCA Inputs'!$BN$14:$BN$54,MATCH(I989,'BCA Inputs'!$AW$14:$AW$54,0))*O989+INDEX('BCA Inputs'!$BO$14:$BO$54,MATCH(I989,'BCA Inputs'!$AW$14:$AW$54,0))*Q989+INDEX('BCA Inputs'!$BP$14:$BP$54,MATCH(I989,'BCA Inputs'!$AW$14:$AW$54,0))*F989+INDEX('BCA Inputs'!$BQ$14:$BQ$54,MATCH(I989,'BCA Inputs'!$AW$14:$AW$54,0))*G989,"")),"")</f>
        <v/>
      </c>
      <c r="AE989" s="237" t="str">
        <f t="shared" si="156"/>
        <v/>
      </c>
      <c r="AF989" s="198">
        <f t="shared" si="158"/>
        <v>0</v>
      </c>
      <c r="AG989" s="239">
        <f t="shared" si="159"/>
        <v>0</v>
      </c>
    </row>
    <row r="990" spans="1:33">
      <c r="A990" s="228"/>
      <c r="B990" s="176"/>
      <c r="C990" s="229"/>
      <c r="D990" s="230"/>
      <c r="E990" s="230"/>
      <c r="F990" s="230"/>
      <c r="G990" s="230"/>
      <c r="H990" s="231"/>
      <c r="I990" s="231"/>
      <c r="J990" s="232"/>
      <c r="K990" s="232"/>
      <c r="L990" s="232"/>
      <c r="M990" s="181">
        <f t="shared" si="157"/>
        <v>0</v>
      </c>
      <c r="N990" s="181">
        <f>IF(H990="",0,H990*I990*'Avoided Water Savings Cost'!$C$16)</f>
        <v>0</v>
      </c>
      <c r="O990" s="545">
        <f>IF(C990="",0,IF($B$3="NYSEG",C990/(1-'Avoided Electric Costs 2020'!$W$21),IF($B$3="RG&amp;E",C990/(1-'Avoided Electric Costs 2020'!$X$21),"")))</f>
        <v>0</v>
      </c>
      <c r="P990" s="546">
        <f>IF(D990="",0,IF($B$3="NYSEG",D990/(1-'Avoided Electric Costs 2020'!$W$21),IF($B$3="RG&amp;E",D990/(1-'Avoided Electric Costs 2020'!$X$21),"")))</f>
        <v>0</v>
      </c>
      <c r="Q990" s="546">
        <f>IF(E990="",0,IF($B$3="NYSEG",E990/(1-'Avoided Natural Gas Costs 2020'!$J$34),IF($B$3="RG&amp;E",E990/(1-'Avoided Natural Gas Costs 2020'!$K$34),"")))</f>
        <v>0</v>
      </c>
      <c r="R990" s="233" t="str">
        <f>IFERROR(IF(P990*'BCA Inputs'!$C$1+Q990*'BCA Inputs'!$C$2+F990*'BCA Inputs'!$C$2+G990*'BCA Inputs'!$C$2=0,"",P990*'BCA Inputs'!$C$1+Q990*'BCA Inputs'!$C$2+F990*'BCA Inputs'!$C$2+G990*'BCA Inputs'!$C$2),"")</f>
        <v/>
      </c>
      <c r="S990" s="181" t="str">
        <f t="shared" si="150"/>
        <v/>
      </c>
      <c r="T990" s="181" t="str">
        <f>IFERROR(IF($B$3="NYSEG",(INDEX('BCA Inputs'!$N$14:$N$54,MATCH(I990,'BCA Inputs'!$M$14:$M$54,0))*P990+INDEX('BCA Inputs'!$O$14:$O$54,MATCH(I990,'BCA Inputs'!$M$14:$M$54,0))*O990+INDEX('BCA Inputs'!P:P,MATCH(I990,'BCA Inputs'!M:M,0))*Q990+INDEX('BCA Inputs'!Q:Q,MATCH(I990,'BCA Inputs'!M:M,0))*F990+INDEX('BCA Inputs'!R:R,MATCH(I990,'BCA Inputs'!M:M,0))*G990)+L990+N990,IF($B$3="RG&amp;E",(INDEX('BCA Inputs'!$AX$14:$AX$54,MATCH(I990,'BCA Inputs'!$AW$14:$AW$54,0))*P990+INDEX('BCA Inputs'!$AY$14:$AY$54,MATCH(I990,'BCA Inputs'!$AW$14:$AW$54,0))*O990+INDEX('BCA Inputs'!$AZ$14:$AZ$54,MATCH(I990,'BCA Inputs'!$AW$14:$AW$54,0))*Q990+INDEX('BCA Inputs'!$BA$14:$BA$54,MATCH(I990,'BCA Inputs'!$AW$14:$AW$54,0))*F990+INDEX('BCA Inputs'!$BB$14:$BB$54,MATCH(I990,'BCA Inputs'!$AW$14:$AW$54,0))*G990)+L990+N990,"")),"")</f>
        <v/>
      </c>
      <c r="U990" s="234" t="str">
        <f t="shared" si="151"/>
        <v/>
      </c>
      <c r="V990" s="234" t="str">
        <f t="shared" si="152"/>
        <v/>
      </c>
      <c r="W990" s="234" t="str">
        <f t="shared" si="153"/>
        <v/>
      </c>
      <c r="Y990" s="235" t="str">
        <f t="shared" si="154"/>
        <v/>
      </c>
      <c r="Z990" s="236" t="str">
        <f>IFERROR(IF($B$3="NYSEG",INDEX('BCA Inputs'!$X$14:$X$54,MATCH(I990,'BCA Inputs'!$M$14:$M$54,0))*P990+INDEX('BCA Inputs'!$Y$14:$Y$54,MATCH(I990,'BCA Inputs'!$M$14:$M$54,0))*O990+INDEX('BCA Inputs'!$Z$14:$Z$54,MATCH(I990,'BCA Inputs'!$M$14:$M$54,0))*Q990+INDEX('BCA Inputs'!$AA$14:$AA$54,MATCH(I990,'BCA Inputs'!$M$14:$M$54,0))*F990+INDEX('BCA Inputs'!$AB$14:$AB$54,MATCH(I990,'BCA Inputs'!$M$14:$M$54,0))*G990,IF($B$3="RG&amp;E",INDEX('BCA Inputs'!$BG$14:$BG$54,MATCH(I990,'BCA Inputs'!$AW$14:$AW$54,0))*P990+INDEX('BCA Inputs'!$BH$14:$BH$54,MATCH(I990,'BCA Inputs'!$AW$14:$AW$54,0))*O990+INDEX('BCA Inputs'!$BI$14:$BI$54,MATCH(I990,'BCA Inputs'!$AW$14:$AW$54,0))*Q990+INDEX('BCA Inputs'!$BJ$14:$BJ$54,MATCH(I990,'BCA Inputs'!$AW$14:$AW$54,0))*F990+INDEX('BCA Inputs'!$BK$14:$BK$54,MATCH(I990,'BCA Inputs'!$AW$14:$AW$54,0))*G990,"")),"")</f>
        <v/>
      </c>
      <c r="AA990" s="237" t="str">
        <f t="shared" si="155"/>
        <v/>
      </c>
      <c r="AC990" s="238" t="str">
        <f>IFERROR((K990+R990)+IF($B$3="NYSEG",INDEX('BCA Inputs'!$AI$14:$AI$54,MATCH(I990,'BCA Inputs'!$M$14:$M$54,0))*P990+INDEX('BCA Inputs'!$AJ$14:$AJ$54,MATCH(I990,'BCA Inputs'!$M$14:$M$54,0))*Q990,IF($B$3="RG&amp;E",INDEX('BCA Inputs'!$BR$14:$BR$54,MATCH(I990,'BCA Inputs'!$AW$14:$AW$54,0))*P990+INDEX('BCA Inputs'!$BS$14:$BS$54,MATCH(I990,'BCA Inputs'!$AW$14:$AW$54,0))*Q990,"")),"")</f>
        <v/>
      </c>
      <c r="AD990" s="181" t="str">
        <f>IFERROR(IF($B$3="NYSEG",INDEX('BCA Inputs'!$AD$14:$AD$54,MATCH(I990,'BCA Inputs'!$M$14:$M$54,0))*P990+INDEX('BCA Inputs'!$AE$14:$AE$54,MATCH(I990,'BCA Inputs'!$M$14:$M$54,0))*O990+INDEX('BCA Inputs'!$AF$14:$AF$54,MATCH(I990,'BCA Inputs'!$M$14:$M$54,0))*Q990+INDEX('BCA Inputs'!$AG$14:$AG$54,MATCH(I990,'BCA Inputs'!$M$14:$M$54,0))*F990+INDEX('BCA Inputs'!$AH$14:$AH$54,MATCH(I990,'BCA Inputs'!$M$14:$M$54,0))*G990,IF($B$3="RG&amp;E",INDEX('BCA Inputs'!$BM$14:$BM$54,MATCH(I990,'BCA Inputs'!$AW$14:$AW$54,0))*P990+INDEX('BCA Inputs'!$BN$14:$BN$54,MATCH(I990,'BCA Inputs'!$AW$14:$AW$54,0))*O990+INDEX('BCA Inputs'!$BO$14:$BO$54,MATCH(I990,'BCA Inputs'!$AW$14:$AW$54,0))*Q990+INDEX('BCA Inputs'!$BP$14:$BP$54,MATCH(I990,'BCA Inputs'!$AW$14:$AW$54,0))*F990+INDEX('BCA Inputs'!$BQ$14:$BQ$54,MATCH(I990,'BCA Inputs'!$AW$14:$AW$54,0))*G990,"")),"")</f>
        <v/>
      </c>
      <c r="AE990" s="237" t="str">
        <f t="shared" si="156"/>
        <v/>
      </c>
      <c r="AF990" s="198">
        <f t="shared" si="158"/>
        <v>0</v>
      </c>
      <c r="AG990" s="239">
        <f t="shared" si="159"/>
        <v>0</v>
      </c>
    </row>
    <row r="991" spans="1:33">
      <c r="A991" s="228"/>
      <c r="B991" s="176"/>
      <c r="C991" s="229"/>
      <c r="D991" s="230"/>
      <c r="E991" s="230"/>
      <c r="F991" s="230"/>
      <c r="G991" s="230"/>
      <c r="H991" s="231"/>
      <c r="I991" s="231"/>
      <c r="J991" s="232"/>
      <c r="K991" s="232"/>
      <c r="L991" s="232"/>
      <c r="M991" s="181">
        <f t="shared" si="157"/>
        <v>0</v>
      </c>
      <c r="N991" s="181">
        <f>IF(H991="",0,H991*I991*'Avoided Water Savings Cost'!$C$16)</f>
        <v>0</v>
      </c>
      <c r="O991" s="545">
        <f>IF(C991="",0,IF($B$3="NYSEG",C991/(1-'Avoided Electric Costs 2020'!$W$21),IF($B$3="RG&amp;E",C991/(1-'Avoided Electric Costs 2020'!$X$21),"")))</f>
        <v>0</v>
      </c>
      <c r="P991" s="546">
        <f>IF(D991="",0,IF($B$3="NYSEG",D991/(1-'Avoided Electric Costs 2020'!$W$21),IF($B$3="RG&amp;E",D991/(1-'Avoided Electric Costs 2020'!$X$21),"")))</f>
        <v>0</v>
      </c>
      <c r="Q991" s="546">
        <f>IF(E991="",0,IF($B$3="NYSEG",E991/(1-'Avoided Natural Gas Costs 2020'!$J$34),IF($B$3="RG&amp;E",E991/(1-'Avoided Natural Gas Costs 2020'!$K$34),"")))</f>
        <v>0</v>
      </c>
      <c r="R991" s="233" t="str">
        <f>IFERROR(IF(P991*'BCA Inputs'!$C$1+Q991*'BCA Inputs'!$C$2+F991*'BCA Inputs'!$C$2+G991*'BCA Inputs'!$C$2=0,"",P991*'BCA Inputs'!$C$1+Q991*'BCA Inputs'!$C$2+F991*'BCA Inputs'!$C$2+G991*'BCA Inputs'!$C$2),"")</f>
        <v/>
      </c>
      <c r="S991" s="181" t="str">
        <f t="shared" si="150"/>
        <v/>
      </c>
      <c r="T991" s="181" t="str">
        <f>IFERROR(IF($B$3="NYSEG",(INDEX('BCA Inputs'!$N$14:$N$54,MATCH(I991,'BCA Inputs'!$M$14:$M$54,0))*P991+INDEX('BCA Inputs'!$O$14:$O$54,MATCH(I991,'BCA Inputs'!$M$14:$M$54,0))*O991+INDEX('BCA Inputs'!P:P,MATCH(I991,'BCA Inputs'!M:M,0))*Q991+INDEX('BCA Inputs'!Q:Q,MATCH(I991,'BCA Inputs'!M:M,0))*F991+INDEX('BCA Inputs'!R:R,MATCH(I991,'BCA Inputs'!M:M,0))*G991)+L991+N991,IF($B$3="RG&amp;E",(INDEX('BCA Inputs'!$AX$14:$AX$54,MATCH(I991,'BCA Inputs'!$AW$14:$AW$54,0))*P991+INDEX('BCA Inputs'!$AY$14:$AY$54,MATCH(I991,'BCA Inputs'!$AW$14:$AW$54,0))*O991+INDEX('BCA Inputs'!$AZ$14:$AZ$54,MATCH(I991,'BCA Inputs'!$AW$14:$AW$54,0))*Q991+INDEX('BCA Inputs'!$BA$14:$BA$54,MATCH(I991,'BCA Inputs'!$AW$14:$AW$54,0))*F991+INDEX('BCA Inputs'!$BB$14:$BB$54,MATCH(I991,'BCA Inputs'!$AW$14:$AW$54,0))*G991)+L991+N991,"")),"")</f>
        <v/>
      </c>
      <c r="U991" s="234" t="str">
        <f t="shared" si="151"/>
        <v/>
      </c>
      <c r="V991" s="234" t="str">
        <f t="shared" si="152"/>
        <v/>
      </c>
      <c r="W991" s="234" t="str">
        <f t="shared" si="153"/>
        <v/>
      </c>
      <c r="Y991" s="235" t="str">
        <f t="shared" si="154"/>
        <v/>
      </c>
      <c r="Z991" s="236" t="str">
        <f>IFERROR(IF($B$3="NYSEG",INDEX('BCA Inputs'!$X$14:$X$54,MATCH(I991,'BCA Inputs'!$M$14:$M$54,0))*P991+INDEX('BCA Inputs'!$Y$14:$Y$54,MATCH(I991,'BCA Inputs'!$M$14:$M$54,0))*O991+INDEX('BCA Inputs'!$Z$14:$Z$54,MATCH(I991,'BCA Inputs'!$M$14:$M$54,0))*Q991+INDEX('BCA Inputs'!$AA$14:$AA$54,MATCH(I991,'BCA Inputs'!$M$14:$M$54,0))*F991+INDEX('BCA Inputs'!$AB$14:$AB$54,MATCH(I991,'BCA Inputs'!$M$14:$M$54,0))*G991,IF($B$3="RG&amp;E",INDEX('BCA Inputs'!$BG$14:$BG$54,MATCH(I991,'BCA Inputs'!$AW$14:$AW$54,0))*P991+INDEX('BCA Inputs'!$BH$14:$BH$54,MATCH(I991,'BCA Inputs'!$AW$14:$AW$54,0))*O991+INDEX('BCA Inputs'!$BI$14:$BI$54,MATCH(I991,'BCA Inputs'!$AW$14:$AW$54,0))*Q991+INDEX('BCA Inputs'!$BJ$14:$BJ$54,MATCH(I991,'BCA Inputs'!$AW$14:$AW$54,0))*F991+INDEX('BCA Inputs'!$BK$14:$BK$54,MATCH(I991,'BCA Inputs'!$AW$14:$AW$54,0))*G991,"")),"")</f>
        <v/>
      </c>
      <c r="AA991" s="237" t="str">
        <f t="shared" si="155"/>
        <v/>
      </c>
      <c r="AC991" s="238" t="str">
        <f>IFERROR((K991+R991)+IF($B$3="NYSEG",INDEX('BCA Inputs'!$AI$14:$AI$54,MATCH(I991,'BCA Inputs'!$M$14:$M$54,0))*P991+INDEX('BCA Inputs'!$AJ$14:$AJ$54,MATCH(I991,'BCA Inputs'!$M$14:$M$54,0))*Q991,IF($B$3="RG&amp;E",INDEX('BCA Inputs'!$BR$14:$BR$54,MATCH(I991,'BCA Inputs'!$AW$14:$AW$54,0))*P991+INDEX('BCA Inputs'!$BS$14:$BS$54,MATCH(I991,'BCA Inputs'!$AW$14:$AW$54,0))*Q991,"")),"")</f>
        <v/>
      </c>
      <c r="AD991" s="181" t="str">
        <f>IFERROR(IF($B$3="NYSEG",INDEX('BCA Inputs'!$AD$14:$AD$54,MATCH(I991,'BCA Inputs'!$M$14:$M$54,0))*P991+INDEX('BCA Inputs'!$AE$14:$AE$54,MATCH(I991,'BCA Inputs'!$M$14:$M$54,0))*O991+INDEX('BCA Inputs'!$AF$14:$AF$54,MATCH(I991,'BCA Inputs'!$M$14:$M$54,0))*Q991+INDEX('BCA Inputs'!$AG$14:$AG$54,MATCH(I991,'BCA Inputs'!$M$14:$M$54,0))*F991+INDEX('BCA Inputs'!$AH$14:$AH$54,MATCH(I991,'BCA Inputs'!$M$14:$M$54,0))*G991,IF($B$3="RG&amp;E",INDEX('BCA Inputs'!$BM$14:$BM$54,MATCH(I991,'BCA Inputs'!$AW$14:$AW$54,0))*P991+INDEX('BCA Inputs'!$BN$14:$BN$54,MATCH(I991,'BCA Inputs'!$AW$14:$AW$54,0))*O991+INDEX('BCA Inputs'!$BO$14:$BO$54,MATCH(I991,'BCA Inputs'!$AW$14:$AW$54,0))*Q991+INDEX('BCA Inputs'!$BP$14:$BP$54,MATCH(I991,'BCA Inputs'!$AW$14:$AW$54,0))*F991+INDEX('BCA Inputs'!$BQ$14:$BQ$54,MATCH(I991,'BCA Inputs'!$AW$14:$AW$54,0))*G991,"")),"")</f>
        <v/>
      </c>
      <c r="AE991" s="237" t="str">
        <f t="shared" si="156"/>
        <v/>
      </c>
      <c r="AF991" s="198">
        <f t="shared" si="158"/>
        <v>0</v>
      </c>
      <c r="AG991" s="239">
        <f t="shared" si="159"/>
        <v>0</v>
      </c>
    </row>
    <row r="992" spans="1:33">
      <c r="A992" s="228"/>
      <c r="B992" s="176"/>
      <c r="C992" s="229"/>
      <c r="D992" s="230"/>
      <c r="E992" s="230"/>
      <c r="F992" s="230"/>
      <c r="G992" s="230"/>
      <c r="H992" s="231"/>
      <c r="I992" s="231"/>
      <c r="J992" s="232"/>
      <c r="K992" s="232"/>
      <c r="L992" s="232"/>
      <c r="M992" s="181">
        <f t="shared" si="157"/>
        <v>0</v>
      </c>
      <c r="N992" s="181">
        <f>IF(H992="",0,H992*I992*'Avoided Water Savings Cost'!$C$16)</f>
        <v>0</v>
      </c>
      <c r="O992" s="545">
        <f>IF(C992="",0,IF($B$3="NYSEG",C992/(1-'Avoided Electric Costs 2020'!$W$21),IF($B$3="RG&amp;E",C992/(1-'Avoided Electric Costs 2020'!$X$21),"")))</f>
        <v>0</v>
      </c>
      <c r="P992" s="546">
        <f>IF(D992="",0,IF($B$3="NYSEG",D992/(1-'Avoided Electric Costs 2020'!$W$21),IF($B$3="RG&amp;E",D992/(1-'Avoided Electric Costs 2020'!$X$21),"")))</f>
        <v>0</v>
      </c>
      <c r="Q992" s="546">
        <f>IF(E992="",0,IF($B$3="NYSEG",E992/(1-'Avoided Natural Gas Costs 2020'!$J$34),IF($B$3="RG&amp;E",E992/(1-'Avoided Natural Gas Costs 2020'!$K$34),"")))</f>
        <v>0</v>
      </c>
      <c r="R992" s="233" t="str">
        <f>IFERROR(IF(P992*'BCA Inputs'!$C$1+Q992*'BCA Inputs'!$C$2+F992*'BCA Inputs'!$C$2+G992*'BCA Inputs'!$C$2=0,"",P992*'BCA Inputs'!$C$1+Q992*'BCA Inputs'!$C$2+F992*'BCA Inputs'!$C$2+G992*'BCA Inputs'!$C$2),"")</f>
        <v/>
      </c>
      <c r="S992" s="181" t="str">
        <f t="shared" si="150"/>
        <v/>
      </c>
      <c r="T992" s="181" t="str">
        <f>IFERROR(IF($B$3="NYSEG",(INDEX('BCA Inputs'!$N$14:$N$54,MATCH(I992,'BCA Inputs'!$M$14:$M$54,0))*P992+INDEX('BCA Inputs'!$O$14:$O$54,MATCH(I992,'BCA Inputs'!$M$14:$M$54,0))*O992+INDEX('BCA Inputs'!P:P,MATCH(I992,'BCA Inputs'!M:M,0))*Q992+INDEX('BCA Inputs'!Q:Q,MATCH(I992,'BCA Inputs'!M:M,0))*F992+INDEX('BCA Inputs'!R:R,MATCH(I992,'BCA Inputs'!M:M,0))*G992)+L992+N992,IF($B$3="RG&amp;E",(INDEX('BCA Inputs'!$AX$14:$AX$54,MATCH(I992,'BCA Inputs'!$AW$14:$AW$54,0))*P992+INDEX('BCA Inputs'!$AY$14:$AY$54,MATCH(I992,'BCA Inputs'!$AW$14:$AW$54,0))*O992+INDEX('BCA Inputs'!$AZ$14:$AZ$54,MATCH(I992,'BCA Inputs'!$AW$14:$AW$54,0))*Q992+INDEX('BCA Inputs'!$BA$14:$BA$54,MATCH(I992,'BCA Inputs'!$AW$14:$AW$54,0))*F992+INDEX('BCA Inputs'!$BB$14:$BB$54,MATCH(I992,'BCA Inputs'!$AW$14:$AW$54,0))*G992)+L992+N992,"")),"")</f>
        <v/>
      </c>
      <c r="U992" s="234" t="str">
        <f t="shared" si="151"/>
        <v/>
      </c>
      <c r="V992" s="234" t="str">
        <f t="shared" si="152"/>
        <v/>
      </c>
      <c r="W992" s="234" t="str">
        <f t="shared" si="153"/>
        <v/>
      </c>
      <c r="Y992" s="235" t="str">
        <f t="shared" si="154"/>
        <v/>
      </c>
      <c r="Z992" s="236" t="str">
        <f>IFERROR(IF($B$3="NYSEG",INDEX('BCA Inputs'!$X$14:$X$54,MATCH(I992,'BCA Inputs'!$M$14:$M$54,0))*P992+INDEX('BCA Inputs'!$Y$14:$Y$54,MATCH(I992,'BCA Inputs'!$M$14:$M$54,0))*O992+INDEX('BCA Inputs'!$Z$14:$Z$54,MATCH(I992,'BCA Inputs'!$M$14:$M$54,0))*Q992+INDEX('BCA Inputs'!$AA$14:$AA$54,MATCH(I992,'BCA Inputs'!$M$14:$M$54,0))*F992+INDEX('BCA Inputs'!$AB$14:$AB$54,MATCH(I992,'BCA Inputs'!$M$14:$M$54,0))*G992,IF($B$3="RG&amp;E",INDEX('BCA Inputs'!$BG$14:$BG$54,MATCH(I992,'BCA Inputs'!$AW$14:$AW$54,0))*P992+INDEX('BCA Inputs'!$BH$14:$BH$54,MATCH(I992,'BCA Inputs'!$AW$14:$AW$54,0))*O992+INDEX('BCA Inputs'!$BI$14:$BI$54,MATCH(I992,'BCA Inputs'!$AW$14:$AW$54,0))*Q992+INDEX('BCA Inputs'!$BJ$14:$BJ$54,MATCH(I992,'BCA Inputs'!$AW$14:$AW$54,0))*F992+INDEX('BCA Inputs'!$BK$14:$BK$54,MATCH(I992,'BCA Inputs'!$AW$14:$AW$54,0))*G992,"")),"")</f>
        <v/>
      </c>
      <c r="AA992" s="237" t="str">
        <f t="shared" si="155"/>
        <v/>
      </c>
      <c r="AC992" s="238" t="str">
        <f>IFERROR((K992+R992)+IF($B$3="NYSEG",INDEX('BCA Inputs'!$AI$14:$AI$54,MATCH(I992,'BCA Inputs'!$M$14:$M$54,0))*P992+INDEX('BCA Inputs'!$AJ$14:$AJ$54,MATCH(I992,'BCA Inputs'!$M$14:$M$54,0))*Q992,IF($B$3="RG&amp;E",INDEX('BCA Inputs'!$BR$14:$BR$54,MATCH(I992,'BCA Inputs'!$AW$14:$AW$54,0))*P992+INDEX('BCA Inputs'!$BS$14:$BS$54,MATCH(I992,'BCA Inputs'!$AW$14:$AW$54,0))*Q992,"")),"")</f>
        <v/>
      </c>
      <c r="AD992" s="181" t="str">
        <f>IFERROR(IF($B$3="NYSEG",INDEX('BCA Inputs'!$AD$14:$AD$54,MATCH(I992,'BCA Inputs'!$M$14:$M$54,0))*P992+INDEX('BCA Inputs'!$AE$14:$AE$54,MATCH(I992,'BCA Inputs'!$M$14:$M$54,0))*O992+INDEX('BCA Inputs'!$AF$14:$AF$54,MATCH(I992,'BCA Inputs'!$M$14:$M$54,0))*Q992+INDEX('BCA Inputs'!$AG$14:$AG$54,MATCH(I992,'BCA Inputs'!$M$14:$M$54,0))*F992+INDEX('BCA Inputs'!$AH$14:$AH$54,MATCH(I992,'BCA Inputs'!$M$14:$M$54,0))*G992,IF($B$3="RG&amp;E",INDEX('BCA Inputs'!$BM$14:$BM$54,MATCH(I992,'BCA Inputs'!$AW$14:$AW$54,0))*P992+INDEX('BCA Inputs'!$BN$14:$BN$54,MATCH(I992,'BCA Inputs'!$AW$14:$AW$54,0))*O992+INDEX('BCA Inputs'!$BO$14:$BO$54,MATCH(I992,'BCA Inputs'!$AW$14:$AW$54,0))*Q992+INDEX('BCA Inputs'!$BP$14:$BP$54,MATCH(I992,'BCA Inputs'!$AW$14:$AW$54,0))*F992+INDEX('BCA Inputs'!$BQ$14:$BQ$54,MATCH(I992,'BCA Inputs'!$AW$14:$AW$54,0))*G992,"")),"")</f>
        <v/>
      </c>
      <c r="AE992" s="237" t="str">
        <f t="shared" si="156"/>
        <v/>
      </c>
      <c r="AF992" s="198">
        <f t="shared" si="158"/>
        <v>0</v>
      </c>
      <c r="AG992" s="239">
        <f t="shared" si="159"/>
        <v>0</v>
      </c>
    </row>
    <row r="993" spans="1:33">
      <c r="A993" s="228"/>
      <c r="B993" s="176"/>
      <c r="C993" s="229"/>
      <c r="D993" s="230"/>
      <c r="E993" s="230"/>
      <c r="F993" s="230"/>
      <c r="G993" s="230"/>
      <c r="H993" s="231"/>
      <c r="I993" s="231"/>
      <c r="J993" s="232"/>
      <c r="K993" s="232"/>
      <c r="L993" s="232"/>
      <c r="M993" s="181">
        <f t="shared" si="157"/>
        <v>0</v>
      </c>
      <c r="N993" s="181">
        <f>IF(H993="",0,H993*I993*'Avoided Water Savings Cost'!$C$16)</f>
        <v>0</v>
      </c>
      <c r="O993" s="545">
        <f>IF(C993="",0,IF($B$3="NYSEG",C993/(1-'Avoided Electric Costs 2020'!$W$21),IF($B$3="RG&amp;E",C993/(1-'Avoided Electric Costs 2020'!$X$21),"")))</f>
        <v>0</v>
      </c>
      <c r="P993" s="546">
        <f>IF(D993="",0,IF($B$3="NYSEG",D993/(1-'Avoided Electric Costs 2020'!$W$21),IF($B$3="RG&amp;E",D993/(1-'Avoided Electric Costs 2020'!$X$21),"")))</f>
        <v>0</v>
      </c>
      <c r="Q993" s="546">
        <f>IF(E993="",0,IF($B$3="NYSEG",E993/(1-'Avoided Natural Gas Costs 2020'!$J$34),IF($B$3="RG&amp;E",E993/(1-'Avoided Natural Gas Costs 2020'!$K$34),"")))</f>
        <v>0</v>
      </c>
      <c r="R993" s="233" t="str">
        <f>IFERROR(IF(P993*'BCA Inputs'!$C$1+Q993*'BCA Inputs'!$C$2+F993*'BCA Inputs'!$C$2+G993*'BCA Inputs'!$C$2=0,"",P993*'BCA Inputs'!$C$1+Q993*'BCA Inputs'!$C$2+F993*'BCA Inputs'!$C$2+G993*'BCA Inputs'!$C$2),"")</f>
        <v/>
      </c>
      <c r="S993" s="181" t="str">
        <f t="shared" si="150"/>
        <v/>
      </c>
      <c r="T993" s="181" t="str">
        <f>IFERROR(IF($B$3="NYSEG",(INDEX('BCA Inputs'!$N$14:$N$54,MATCH(I993,'BCA Inputs'!$M$14:$M$54,0))*P993+INDEX('BCA Inputs'!$O$14:$O$54,MATCH(I993,'BCA Inputs'!$M$14:$M$54,0))*O993+INDEX('BCA Inputs'!P:P,MATCH(I993,'BCA Inputs'!M:M,0))*Q993+INDEX('BCA Inputs'!Q:Q,MATCH(I993,'BCA Inputs'!M:M,0))*F993+INDEX('BCA Inputs'!R:R,MATCH(I993,'BCA Inputs'!M:M,0))*G993)+L993+N993,IF($B$3="RG&amp;E",(INDEX('BCA Inputs'!$AX$14:$AX$54,MATCH(I993,'BCA Inputs'!$AW$14:$AW$54,0))*P993+INDEX('BCA Inputs'!$AY$14:$AY$54,MATCH(I993,'BCA Inputs'!$AW$14:$AW$54,0))*O993+INDEX('BCA Inputs'!$AZ$14:$AZ$54,MATCH(I993,'BCA Inputs'!$AW$14:$AW$54,0))*Q993+INDEX('BCA Inputs'!$BA$14:$BA$54,MATCH(I993,'BCA Inputs'!$AW$14:$AW$54,0))*F993+INDEX('BCA Inputs'!$BB$14:$BB$54,MATCH(I993,'BCA Inputs'!$AW$14:$AW$54,0))*G993)+L993+N993,"")),"")</f>
        <v/>
      </c>
      <c r="U993" s="234" t="str">
        <f t="shared" si="151"/>
        <v/>
      </c>
      <c r="V993" s="234" t="str">
        <f t="shared" si="152"/>
        <v/>
      </c>
      <c r="W993" s="234" t="str">
        <f t="shared" si="153"/>
        <v/>
      </c>
      <c r="Y993" s="235" t="str">
        <f t="shared" si="154"/>
        <v/>
      </c>
      <c r="Z993" s="236" t="str">
        <f>IFERROR(IF($B$3="NYSEG",INDEX('BCA Inputs'!$X$14:$X$54,MATCH(I993,'BCA Inputs'!$M$14:$M$54,0))*P993+INDEX('BCA Inputs'!$Y$14:$Y$54,MATCH(I993,'BCA Inputs'!$M$14:$M$54,0))*O993+INDEX('BCA Inputs'!$Z$14:$Z$54,MATCH(I993,'BCA Inputs'!$M$14:$M$54,0))*Q993+INDEX('BCA Inputs'!$AA$14:$AA$54,MATCH(I993,'BCA Inputs'!$M$14:$M$54,0))*F993+INDEX('BCA Inputs'!$AB$14:$AB$54,MATCH(I993,'BCA Inputs'!$M$14:$M$54,0))*G993,IF($B$3="RG&amp;E",INDEX('BCA Inputs'!$BG$14:$BG$54,MATCH(I993,'BCA Inputs'!$AW$14:$AW$54,0))*P993+INDEX('BCA Inputs'!$BH$14:$BH$54,MATCH(I993,'BCA Inputs'!$AW$14:$AW$54,0))*O993+INDEX('BCA Inputs'!$BI$14:$BI$54,MATCH(I993,'BCA Inputs'!$AW$14:$AW$54,0))*Q993+INDEX('BCA Inputs'!$BJ$14:$BJ$54,MATCH(I993,'BCA Inputs'!$AW$14:$AW$54,0))*F993+INDEX('BCA Inputs'!$BK$14:$BK$54,MATCH(I993,'BCA Inputs'!$AW$14:$AW$54,0))*G993,"")),"")</f>
        <v/>
      </c>
      <c r="AA993" s="237" t="str">
        <f t="shared" si="155"/>
        <v/>
      </c>
      <c r="AC993" s="238" t="str">
        <f>IFERROR((K993+R993)+IF($B$3="NYSEG",INDEX('BCA Inputs'!$AI$14:$AI$54,MATCH(I993,'BCA Inputs'!$M$14:$M$54,0))*P993+INDEX('BCA Inputs'!$AJ$14:$AJ$54,MATCH(I993,'BCA Inputs'!$M$14:$M$54,0))*Q993,IF($B$3="RG&amp;E",INDEX('BCA Inputs'!$BR$14:$BR$54,MATCH(I993,'BCA Inputs'!$AW$14:$AW$54,0))*P993+INDEX('BCA Inputs'!$BS$14:$BS$54,MATCH(I993,'BCA Inputs'!$AW$14:$AW$54,0))*Q993,"")),"")</f>
        <v/>
      </c>
      <c r="AD993" s="181" t="str">
        <f>IFERROR(IF($B$3="NYSEG",INDEX('BCA Inputs'!$AD$14:$AD$54,MATCH(I993,'BCA Inputs'!$M$14:$M$54,0))*P993+INDEX('BCA Inputs'!$AE$14:$AE$54,MATCH(I993,'BCA Inputs'!$M$14:$M$54,0))*O993+INDEX('BCA Inputs'!$AF$14:$AF$54,MATCH(I993,'BCA Inputs'!$M$14:$M$54,0))*Q993+INDEX('BCA Inputs'!$AG$14:$AG$54,MATCH(I993,'BCA Inputs'!$M$14:$M$54,0))*F993+INDEX('BCA Inputs'!$AH$14:$AH$54,MATCH(I993,'BCA Inputs'!$M$14:$M$54,0))*G993,IF($B$3="RG&amp;E",INDEX('BCA Inputs'!$BM$14:$BM$54,MATCH(I993,'BCA Inputs'!$AW$14:$AW$54,0))*P993+INDEX('BCA Inputs'!$BN$14:$BN$54,MATCH(I993,'BCA Inputs'!$AW$14:$AW$54,0))*O993+INDEX('BCA Inputs'!$BO$14:$BO$54,MATCH(I993,'BCA Inputs'!$AW$14:$AW$54,0))*Q993+INDEX('BCA Inputs'!$BP$14:$BP$54,MATCH(I993,'BCA Inputs'!$AW$14:$AW$54,0))*F993+INDEX('BCA Inputs'!$BQ$14:$BQ$54,MATCH(I993,'BCA Inputs'!$AW$14:$AW$54,0))*G993,"")),"")</f>
        <v/>
      </c>
      <c r="AE993" s="237" t="str">
        <f t="shared" si="156"/>
        <v/>
      </c>
      <c r="AF993" s="198">
        <f t="shared" si="158"/>
        <v>0</v>
      </c>
      <c r="AG993" s="239">
        <f t="shared" si="159"/>
        <v>0</v>
      </c>
    </row>
    <row r="994" spans="1:33">
      <c r="A994" s="228"/>
      <c r="B994" s="176"/>
      <c r="C994" s="229"/>
      <c r="D994" s="230"/>
      <c r="E994" s="230"/>
      <c r="F994" s="230"/>
      <c r="G994" s="230"/>
      <c r="H994" s="231"/>
      <c r="I994" s="231"/>
      <c r="J994" s="232"/>
      <c r="K994" s="232"/>
      <c r="L994" s="232"/>
      <c r="M994" s="181">
        <f t="shared" si="157"/>
        <v>0</v>
      </c>
      <c r="N994" s="181">
        <f>IF(H994="",0,H994*I994*'Avoided Water Savings Cost'!$C$16)</f>
        <v>0</v>
      </c>
      <c r="O994" s="545">
        <f>IF(C994="",0,IF($B$3="NYSEG",C994/(1-'Avoided Electric Costs 2020'!$W$21),IF($B$3="RG&amp;E",C994/(1-'Avoided Electric Costs 2020'!$X$21),"")))</f>
        <v>0</v>
      </c>
      <c r="P994" s="546">
        <f>IF(D994="",0,IF($B$3="NYSEG",D994/(1-'Avoided Electric Costs 2020'!$W$21),IF($B$3="RG&amp;E",D994/(1-'Avoided Electric Costs 2020'!$X$21),"")))</f>
        <v>0</v>
      </c>
      <c r="Q994" s="546">
        <f>IF(E994="",0,IF($B$3="NYSEG",E994/(1-'Avoided Natural Gas Costs 2020'!$J$34),IF($B$3="RG&amp;E",E994/(1-'Avoided Natural Gas Costs 2020'!$K$34),"")))</f>
        <v>0</v>
      </c>
      <c r="R994" s="233" t="str">
        <f>IFERROR(IF(P994*'BCA Inputs'!$C$1+Q994*'BCA Inputs'!$C$2+F994*'BCA Inputs'!$C$2+G994*'BCA Inputs'!$C$2=0,"",P994*'BCA Inputs'!$C$1+Q994*'BCA Inputs'!$C$2+F994*'BCA Inputs'!$C$2+G994*'BCA Inputs'!$C$2),"")</f>
        <v/>
      </c>
      <c r="S994" s="181" t="str">
        <f t="shared" si="150"/>
        <v/>
      </c>
      <c r="T994" s="181" t="str">
        <f>IFERROR(IF($B$3="NYSEG",(INDEX('BCA Inputs'!$N$14:$N$54,MATCH(I994,'BCA Inputs'!$M$14:$M$54,0))*P994+INDEX('BCA Inputs'!$O$14:$O$54,MATCH(I994,'BCA Inputs'!$M$14:$M$54,0))*O994+INDEX('BCA Inputs'!P:P,MATCH(I994,'BCA Inputs'!M:M,0))*Q994+INDEX('BCA Inputs'!Q:Q,MATCH(I994,'BCA Inputs'!M:M,0))*F994+INDEX('BCA Inputs'!R:R,MATCH(I994,'BCA Inputs'!M:M,0))*G994)+L994+N994,IF($B$3="RG&amp;E",(INDEX('BCA Inputs'!$AX$14:$AX$54,MATCH(I994,'BCA Inputs'!$AW$14:$AW$54,0))*P994+INDEX('BCA Inputs'!$AY$14:$AY$54,MATCH(I994,'BCA Inputs'!$AW$14:$AW$54,0))*O994+INDEX('BCA Inputs'!$AZ$14:$AZ$54,MATCH(I994,'BCA Inputs'!$AW$14:$AW$54,0))*Q994+INDEX('BCA Inputs'!$BA$14:$BA$54,MATCH(I994,'BCA Inputs'!$AW$14:$AW$54,0))*F994+INDEX('BCA Inputs'!$BB$14:$BB$54,MATCH(I994,'BCA Inputs'!$AW$14:$AW$54,0))*G994)+L994+N994,"")),"")</f>
        <v/>
      </c>
      <c r="U994" s="234" t="str">
        <f t="shared" si="151"/>
        <v/>
      </c>
      <c r="V994" s="234" t="str">
        <f t="shared" si="152"/>
        <v/>
      </c>
      <c r="W994" s="234" t="str">
        <f t="shared" si="153"/>
        <v/>
      </c>
      <c r="Y994" s="235" t="str">
        <f t="shared" si="154"/>
        <v/>
      </c>
      <c r="Z994" s="236" t="str">
        <f>IFERROR(IF($B$3="NYSEG",INDEX('BCA Inputs'!$X$14:$X$54,MATCH(I994,'BCA Inputs'!$M$14:$M$54,0))*P994+INDEX('BCA Inputs'!$Y$14:$Y$54,MATCH(I994,'BCA Inputs'!$M$14:$M$54,0))*O994+INDEX('BCA Inputs'!$Z$14:$Z$54,MATCH(I994,'BCA Inputs'!$M$14:$M$54,0))*Q994+INDEX('BCA Inputs'!$AA$14:$AA$54,MATCH(I994,'BCA Inputs'!$M$14:$M$54,0))*F994+INDEX('BCA Inputs'!$AB$14:$AB$54,MATCH(I994,'BCA Inputs'!$M$14:$M$54,0))*G994,IF($B$3="RG&amp;E",INDEX('BCA Inputs'!$BG$14:$BG$54,MATCH(I994,'BCA Inputs'!$AW$14:$AW$54,0))*P994+INDEX('BCA Inputs'!$BH$14:$BH$54,MATCH(I994,'BCA Inputs'!$AW$14:$AW$54,0))*O994+INDEX('BCA Inputs'!$BI$14:$BI$54,MATCH(I994,'BCA Inputs'!$AW$14:$AW$54,0))*Q994+INDEX('BCA Inputs'!$BJ$14:$BJ$54,MATCH(I994,'BCA Inputs'!$AW$14:$AW$54,0))*F994+INDEX('BCA Inputs'!$BK$14:$BK$54,MATCH(I994,'BCA Inputs'!$AW$14:$AW$54,0))*G994,"")),"")</f>
        <v/>
      </c>
      <c r="AA994" s="237" t="str">
        <f t="shared" si="155"/>
        <v/>
      </c>
      <c r="AC994" s="238" t="str">
        <f>IFERROR((K994+R994)+IF($B$3="NYSEG",INDEX('BCA Inputs'!$AI$14:$AI$54,MATCH(I994,'BCA Inputs'!$M$14:$M$54,0))*P994+INDEX('BCA Inputs'!$AJ$14:$AJ$54,MATCH(I994,'BCA Inputs'!$M$14:$M$54,0))*Q994,IF($B$3="RG&amp;E",INDEX('BCA Inputs'!$BR$14:$BR$54,MATCH(I994,'BCA Inputs'!$AW$14:$AW$54,0))*P994+INDEX('BCA Inputs'!$BS$14:$BS$54,MATCH(I994,'BCA Inputs'!$AW$14:$AW$54,0))*Q994,"")),"")</f>
        <v/>
      </c>
      <c r="AD994" s="181" t="str">
        <f>IFERROR(IF($B$3="NYSEG",INDEX('BCA Inputs'!$AD$14:$AD$54,MATCH(I994,'BCA Inputs'!$M$14:$M$54,0))*P994+INDEX('BCA Inputs'!$AE$14:$AE$54,MATCH(I994,'BCA Inputs'!$M$14:$M$54,0))*O994+INDEX('BCA Inputs'!$AF$14:$AF$54,MATCH(I994,'BCA Inputs'!$M$14:$M$54,0))*Q994+INDEX('BCA Inputs'!$AG$14:$AG$54,MATCH(I994,'BCA Inputs'!$M$14:$M$54,0))*F994+INDEX('BCA Inputs'!$AH$14:$AH$54,MATCH(I994,'BCA Inputs'!$M$14:$M$54,0))*G994,IF($B$3="RG&amp;E",INDEX('BCA Inputs'!$BM$14:$BM$54,MATCH(I994,'BCA Inputs'!$AW$14:$AW$54,0))*P994+INDEX('BCA Inputs'!$BN$14:$BN$54,MATCH(I994,'BCA Inputs'!$AW$14:$AW$54,0))*O994+INDEX('BCA Inputs'!$BO$14:$BO$54,MATCH(I994,'BCA Inputs'!$AW$14:$AW$54,0))*Q994+INDEX('BCA Inputs'!$BP$14:$BP$54,MATCH(I994,'BCA Inputs'!$AW$14:$AW$54,0))*F994+INDEX('BCA Inputs'!$BQ$14:$BQ$54,MATCH(I994,'BCA Inputs'!$AW$14:$AW$54,0))*G994,"")),"")</f>
        <v/>
      </c>
      <c r="AE994" s="237" t="str">
        <f t="shared" si="156"/>
        <v/>
      </c>
      <c r="AF994" s="198">
        <f t="shared" si="158"/>
        <v>0</v>
      </c>
      <c r="AG994" s="239">
        <f t="shared" si="159"/>
        <v>0</v>
      </c>
    </row>
    <row r="995" spans="1:33">
      <c r="A995" s="228"/>
      <c r="B995" s="176"/>
      <c r="C995" s="229"/>
      <c r="D995" s="230"/>
      <c r="E995" s="230"/>
      <c r="F995" s="230"/>
      <c r="G995" s="230"/>
      <c r="H995" s="231"/>
      <c r="I995" s="231"/>
      <c r="J995" s="232"/>
      <c r="K995" s="232"/>
      <c r="L995" s="232"/>
      <c r="M995" s="181">
        <f t="shared" si="157"/>
        <v>0</v>
      </c>
      <c r="N995" s="181">
        <f>IF(H995="",0,H995*I995*'Avoided Water Savings Cost'!$C$16)</f>
        <v>0</v>
      </c>
      <c r="O995" s="545">
        <f>IF(C995="",0,IF($B$3="NYSEG",C995/(1-'Avoided Electric Costs 2020'!$W$21),IF($B$3="RG&amp;E",C995/(1-'Avoided Electric Costs 2020'!$X$21),"")))</f>
        <v>0</v>
      </c>
      <c r="P995" s="546">
        <f>IF(D995="",0,IF($B$3="NYSEG",D995/(1-'Avoided Electric Costs 2020'!$W$21),IF($B$3="RG&amp;E",D995/(1-'Avoided Electric Costs 2020'!$X$21),"")))</f>
        <v>0</v>
      </c>
      <c r="Q995" s="546">
        <f>IF(E995="",0,IF($B$3="NYSEG",E995/(1-'Avoided Natural Gas Costs 2020'!$J$34),IF($B$3="RG&amp;E",E995/(1-'Avoided Natural Gas Costs 2020'!$K$34),"")))</f>
        <v>0</v>
      </c>
      <c r="R995" s="233" t="str">
        <f>IFERROR(IF(P995*'BCA Inputs'!$C$1+Q995*'BCA Inputs'!$C$2+F995*'BCA Inputs'!$C$2+G995*'BCA Inputs'!$C$2=0,"",P995*'BCA Inputs'!$C$1+Q995*'BCA Inputs'!$C$2+F995*'BCA Inputs'!$C$2+G995*'BCA Inputs'!$C$2),"")</f>
        <v/>
      </c>
      <c r="S995" s="181" t="str">
        <f t="shared" si="150"/>
        <v/>
      </c>
      <c r="T995" s="181" t="str">
        <f>IFERROR(IF($B$3="NYSEG",(INDEX('BCA Inputs'!$N$14:$N$54,MATCH(I995,'BCA Inputs'!$M$14:$M$54,0))*P995+INDEX('BCA Inputs'!$O$14:$O$54,MATCH(I995,'BCA Inputs'!$M$14:$M$54,0))*O995+INDEX('BCA Inputs'!P:P,MATCH(I995,'BCA Inputs'!M:M,0))*Q995+INDEX('BCA Inputs'!Q:Q,MATCH(I995,'BCA Inputs'!M:M,0))*F995+INDEX('BCA Inputs'!R:R,MATCH(I995,'BCA Inputs'!M:M,0))*G995)+L995+N995,IF($B$3="RG&amp;E",(INDEX('BCA Inputs'!$AX$14:$AX$54,MATCH(I995,'BCA Inputs'!$AW$14:$AW$54,0))*P995+INDEX('BCA Inputs'!$AY$14:$AY$54,MATCH(I995,'BCA Inputs'!$AW$14:$AW$54,0))*O995+INDEX('BCA Inputs'!$AZ$14:$AZ$54,MATCH(I995,'BCA Inputs'!$AW$14:$AW$54,0))*Q995+INDEX('BCA Inputs'!$BA$14:$BA$54,MATCH(I995,'BCA Inputs'!$AW$14:$AW$54,0))*F995+INDEX('BCA Inputs'!$BB$14:$BB$54,MATCH(I995,'BCA Inputs'!$AW$14:$AW$54,0))*G995)+L995+N995,"")),"")</f>
        <v/>
      </c>
      <c r="U995" s="234" t="str">
        <f t="shared" si="151"/>
        <v/>
      </c>
      <c r="V995" s="234" t="str">
        <f t="shared" si="152"/>
        <v/>
      </c>
      <c r="W995" s="234" t="str">
        <f t="shared" si="153"/>
        <v/>
      </c>
      <c r="Y995" s="235" t="str">
        <f t="shared" si="154"/>
        <v/>
      </c>
      <c r="Z995" s="236" t="str">
        <f>IFERROR(IF($B$3="NYSEG",INDEX('BCA Inputs'!$X$14:$X$54,MATCH(I995,'BCA Inputs'!$M$14:$M$54,0))*P995+INDEX('BCA Inputs'!$Y$14:$Y$54,MATCH(I995,'BCA Inputs'!$M$14:$M$54,0))*O995+INDEX('BCA Inputs'!$Z$14:$Z$54,MATCH(I995,'BCA Inputs'!$M$14:$M$54,0))*Q995+INDEX('BCA Inputs'!$AA$14:$AA$54,MATCH(I995,'BCA Inputs'!$M$14:$M$54,0))*F995+INDEX('BCA Inputs'!$AB$14:$AB$54,MATCH(I995,'BCA Inputs'!$M$14:$M$54,0))*G995,IF($B$3="RG&amp;E",INDEX('BCA Inputs'!$BG$14:$BG$54,MATCH(I995,'BCA Inputs'!$AW$14:$AW$54,0))*P995+INDEX('BCA Inputs'!$BH$14:$BH$54,MATCH(I995,'BCA Inputs'!$AW$14:$AW$54,0))*O995+INDEX('BCA Inputs'!$BI$14:$BI$54,MATCH(I995,'BCA Inputs'!$AW$14:$AW$54,0))*Q995+INDEX('BCA Inputs'!$BJ$14:$BJ$54,MATCH(I995,'BCA Inputs'!$AW$14:$AW$54,0))*F995+INDEX('BCA Inputs'!$BK$14:$BK$54,MATCH(I995,'BCA Inputs'!$AW$14:$AW$54,0))*G995,"")),"")</f>
        <v/>
      </c>
      <c r="AA995" s="237" t="str">
        <f t="shared" si="155"/>
        <v/>
      </c>
      <c r="AC995" s="238" t="str">
        <f>IFERROR((K995+R995)+IF($B$3="NYSEG",INDEX('BCA Inputs'!$AI$14:$AI$54,MATCH(I995,'BCA Inputs'!$M$14:$M$54,0))*P995+INDEX('BCA Inputs'!$AJ$14:$AJ$54,MATCH(I995,'BCA Inputs'!$M$14:$M$54,0))*Q995,IF($B$3="RG&amp;E",INDEX('BCA Inputs'!$BR$14:$BR$54,MATCH(I995,'BCA Inputs'!$AW$14:$AW$54,0))*P995+INDEX('BCA Inputs'!$BS$14:$BS$54,MATCH(I995,'BCA Inputs'!$AW$14:$AW$54,0))*Q995,"")),"")</f>
        <v/>
      </c>
      <c r="AD995" s="181" t="str">
        <f>IFERROR(IF($B$3="NYSEG",INDEX('BCA Inputs'!$AD$14:$AD$54,MATCH(I995,'BCA Inputs'!$M$14:$M$54,0))*P995+INDEX('BCA Inputs'!$AE$14:$AE$54,MATCH(I995,'BCA Inputs'!$M$14:$M$54,0))*O995+INDEX('BCA Inputs'!$AF$14:$AF$54,MATCH(I995,'BCA Inputs'!$M$14:$M$54,0))*Q995+INDEX('BCA Inputs'!$AG$14:$AG$54,MATCH(I995,'BCA Inputs'!$M$14:$M$54,0))*F995+INDEX('BCA Inputs'!$AH$14:$AH$54,MATCH(I995,'BCA Inputs'!$M$14:$M$54,0))*G995,IF($B$3="RG&amp;E",INDEX('BCA Inputs'!$BM$14:$BM$54,MATCH(I995,'BCA Inputs'!$AW$14:$AW$54,0))*P995+INDEX('BCA Inputs'!$BN$14:$BN$54,MATCH(I995,'BCA Inputs'!$AW$14:$AW$54,0))*O995+INDEX('BCA Inputs'!$BO$14:$BO$54,MATCH(I995,'BCA Inputs'!$AW$14:$AW$54,0))*Q995+INDEX('BCA Inputs'!$BP$14:$BP$54,MATCH(I995,'BCA Inputs'!$AW$14:$AW$54,0))*F995+INDEX('BCA Inputs'!$BQ$14:$BQ$54,MATCH(I995,'BCA Inputs'!$AW$14:$AW$54,0))*G995,"")),"")</f>
        <v/>
      </c>
      <c r="AE995" s="237" t="str">
        <f t="shared" si="156"/>
        <v/>
      </c>
      <c r="AF995" s="198">
        <f t="shared" si="158"/>
        <v>0</v>
      </c>
      <c r="AG995" s="239">
        <f t="shared" si="159"/>
        <v>0</v>
      </c>
    </row>
    <row r="996" spans="1:33">
      <c r="A996" s="228"/>
      <c r="B996" s="176"/>
      <c r="C996" s="229"/>
      <c r="D996" s="230"/>
      <c r="E996" s="230"/>
      <c r="F996" s="230"/>
      <c r="G996" s="230"/>
      <c r="H996" s="231"/>
      <c r="I996" s="231"/>
      <c r="J996" s="232"/>
      <c r="K996" s="232"/>
      <c r="L996" s="232"/>
      <c r="M996" s="181">
        <f t="shared" si="157"/>
        <v>0</v>
      </c>
      <c r="N996" s="181">
        <f>IF(H996="",0,H996*I996*'Avoided Water Savings Cost'!$C$16)</f>
        <v>0</v>
      </c>
      <c r="O996" s="545">
        <f>IF(C996="",0,IF($B$3="NYSEG",C996/(1-'Avoided Electric Costs 2020'!$W$21),IF($B$3="RG&amp;E",C996/(1-'Avoided Electric Costs 2020'!$X$21),"")))</f>
        <v>0</v>
      </c>
      <c r="P996" s="546">
        <f>IF(D996="",0,IF($B$3="NYSEG",D996/(1-'Avoided Electric Costs 2020'!$W$21),IF($B$3="RG&amp;E",D996/(1-'Avoided Electric Costs 2020'!$X$21),"")))</f>
        <v>0</v>
      </c>
      <c r="Q996" s="546">
        <f>IF(E996="",0,IF($B$3="NYSEG",E996/(1-'Avoided Natural Gas Costs 2020'!$J$34),IF($B$3="RG&amp;E",E996/(1-'Avoided Natural Gas Costs 2020'!$K$34),"")))</f>
        <v>0</v>
      </c>
      <c r="R996" s="233" t="str">
        <f>IFERROR(IF(P996*'BCA Inputs'!$C$1+Q996*'BCA Inputs'!$C$2+F996*'BCA Inputs'!$C$2+G996*'BCA Inputs'!$C$2=0,"",P996*'BCA Inputs'!$C$1+Q996*'BCA Inputs'!$C$2+F996*'BCA Inputs'!$C$2+G996*'BCA Inputs'!$C$2),"")</f>
        <v/>
      </c>
      <c r="S996" s="181" t="str">
        <f t="shared" si="150"/>
        <v/>
      </c>
      <c r="T996" s="181" t="str">
        <f>IFERROR(IF($B$3="NYSEG",(INDEX('BCA Inputs'!$N$14:$N$54,MATCH(I996,'BCA Inputs'!$M$14:$M$54,0))*P996+INDEX('BCA Inputs'!$O$14:$O$54,MATCH(I996,'BCA Inputs'!$M$14:$M$54,0))*O996+INDEX('BCA Inputs'!P:P,MATCH(I996,'BCA Inputs'!M:M,0))*Q996+INDEX('BCA Inputs'!Q:Q,MATCH(I996,'BCA Inputs'!M:M,0))*F996+INDEX('BCA Inputs'!R:R,MATCH(I996,'BCA Inputs'!M:M,0))*G996)+L996+N996,IF($B$3="RG&amp;E",(INDEX('BCA Inputs'!$AX$14:$AX$54,MATCH(I996,'BCA Inputs'!$AW$14:$AW$54,0))*P996+INDEX('BCA Inputs'!$AY$14:$AY$54,MATCH(I996,'BCA Inputs'!$AW$14:$AW$54,0))*O996+INDEX('BCA Inputs'!$AZ$14:$AZ$54,MATCH(I996,'BCA Inputs'!$AW$14:$AW$54,0))*Q996+INDEX('BCA Inputs'!$BA$14:$BA$54,MATCH(I996,'BCA Inputs'!$AW$14:$AW$54,0))*F996+INDEX('BCA Inputs'!$BB$14:$BB$54,MATCH(I996,'BCA Inputs'!$AW$14:$AW$54,0))*G996)+L996+N996,"")),"")</f>
        <v/>
      </c>
      <c r="U996" s="234" t="str">
        <f t="shared" si="151"/>
        <v/>
      </c>
      <c r="V996" s="234" t="str">
        <f t="shared" si="152"/>
        <v/>
      </c>
      <c r="W996" s="234" t="str">
        <f t="shared" si="153"/>
        <v/>
      </c>
      <c r="Y996" s="235" t="str">
        <f t="shared" si="154"/>
        <v/>
      </c>
      <c r="Z996" s="236" t="str">
        <f>IFERROR(IF($B$3="NYSEG",INDEX('BCA Inputs'!$X$14:$X$54,MATCH(I996,'BCA Inputs'!$M$14:$M$54,0))*P996+INDEX('BCA Inputs'!$Y$14:$Y$54,MATCH(I996,'BCA Inputs'!$M$14:$M$54,0))*O996+INDEX('BCA Inputs'!$Z$14:$Z$54,MATCH(I996,'BCA Inputs'!$M$14:$M$54,0))*Q996+INDEX('BCA Inputs'!$AA$14:$AA$54,MATCH(I996,'BCA Inputs'!$M$14:$M$54,0))*F996+INDEX('BCA Inputs'!$AB$14:$AB$54,MATCH(I996,'BCA Inputs'!$M$14:$M$54,0))*G996,IF($B$3="RG&amp;E",INDEX('BCA Inputs'!$BG$14:$BG$54,MATCH(I996,'BCA Inputs'!$AW$14:$AW$54,0))*P996+INDEX('BCA Inputs'!$BH$14:$BH$54,MATCH(I996,'BCA Inputs'!$AW$14:$AW$54,0))*O996+INDEX('BCA Inputs'!$BI$14:$BI$54,MATCH(I996,'BCA Inputs'!$AW$14:$AW$54,0))*Q996+INDEX('BCA Inputs'!$BJ$14:$BJ$54,MATCH(I996,'BCA Inputs'!$AW$14:$AW$54,0))*F996+INDEX('BCA Inputs'!$BK$14:$BK$54,MATCH(I996,'BCA Inputs'!$AW$14:$AW$54,0))*G996,"")),"")</f>
        <v/>
      </c>
      <c r="AA996" s="237" t="str">
        <f t="shared" si="155"/>
        <v/>
      </c>
      <c r="AC996" s="238" t="str">
        <f>IFERROR((K996+R996)+IF($B$3="NYSEG",INDEX('BCA Inputs'!$AI$14:$AI$54,MATCH(I996,'BCA Inputs'!$M$14:$M$54,0))*P996+INDEX('BCA Inputs'!$AJ$14:$AJ$54,MATCH(I996,'BCA Inputs'!$M$14:$M$54,0))*Q996,IF($B$3="RG&amp;E",INDEX('BCA Inputs'!$BR$14:$BR$54,MATCH(I996,'BCA Inputs'!$AW$14:$AW$54,0))*P996+INDEX('BCA Inputs'!$BS$14:$BS$54,MATCH(I996,'BCA Inputs'!$AW$14:$AW$54,0))*Q996,"")),"")</f>
        <v/>
      </c>
      <c r="AD996" s="181" t="str">
        <f>IFERROR(IF($B$3="NYSEG",INDEX('BCA Inputs'!$AD$14:$AD$54,MATCH(I996,'BCA Inputs'!$M$14:$M$54,0))*P996+INDEX('BCA Inputs'!$AE$14:$AE$54,MATCH(I996,'BCA Inputs'!$M$14:$M$54,0))*O996+INDEX('BCA Inputs'!$AF$14:$AF$54,MATCH(I996,'BCA Inputs'!$M$14:$M$54,0))*Q996+INDEX('BCA Inputs'!$AG$14:$AG$54,MATCH(I996,'BCA Inputs'!$M$14:$M$54,0))*F996+INDEX('BCA Inputs'!$AH$14:$AH$54,MATCH(I996,'BCA Inputs'!$M$14:$M$54,0))*G996,IF($B$3="RG&amp;E",INDEX('BCA Inputs'!$BM$14:$BM$54,MATCH(I996,'BCA Inputs'!$AW$14:$AW$54,0))*P996+INDEX('BCA Inputs'!$BN$14:$BN$54,MATCH(I996,'BCA Inputs'!$AW$14:$AW$54,0))*O996+INDEX('BCA Inputs'!$BO$14:$BO$54,MATCH(I996,'BCA Inputs'!$AW$14:$AW$54,0))*Q996+INDEX('BCA Inputs'!$BP$14:$BP$54,MATCH(I996,'BCA Inputs'!$AW$14:$AW$54,0))*F996+INDEX('BCA Inputs'!$BQ$14:$BQ$54,MATCH(I996,'BCA Inputs'!$AW$14:$AW$54,0))*G996,"")),"")</f>
        <v/>
      </c>
      <c r="AE996" s="237" t="str">
        <f t="shared" si="156"/>
        <v/>
      </c>
      <c r="AF996" s="198">
        <f t="shared" si="158"/>
        <v>0</v>
      </c>
      <c r="AG996" s="239">
        <f t="shared" si="159"/>
        <v>0</v>
      </c>
    </row>
    <row r="997" spans="1:33">
      <c r="A997" s="228"/>
      <c r="B997" s="176"/>
      <c r="C997" s="229"/>
      <c r="D997" s="230"/>
      <c r="E997" s="230"/>
      <c r="F997" s="230"/>
      <c r="G997" s="230"/>
      <c r="H997" s="231"/>
      <c r="I997" s="231"/>
      <c r="J997" s="232"/>
      <c r="K997" s="232"/>
      <c r="L997" s="232"/>
      <c r="M997" s="181">
        <f t="shared" si="157"/>
        <v>0</v>
      </c>
      <c r="N997" s="181">
        <f>IF(H997="",0,H997*I997*'Avoided Water Savings Cost'!$C$16)</f>
        <v>0</v>
      </c>
      <c r="O997" s="545">
        <f>IF(C997="",0,IF($B$3="NYSEG",C997/(1-'Avoided Electric Costs 2020'!$W$21),IF($B$3="RG&amp;E",C997/(1-'Avoided Electric Costs 2020'!$X$21),"")))</f>
        <v>0</v>
      </c>
      <c r="P997" s="546">
        <f>IF(D997="",0,IF($B$3="NYSEG",D997/(1-'Avoided Electric Costs 2020'!$W$21),IF($B$3="RG&amp;E",D997/(1-'Avoided Electric Costs 2020'!$X$21),"")))</f>
        <v>0</v>
      </c>
      <c r="Q997" s="546">
        <f>IF(E997="",0,IF($B$3="NYSEG",E997/(1-'Avoided Natural Gas Costs 2020'!$J$34),IF($B$3="RG&amp;E",E997/(1-'Avoided Natural Gas Costs 2020'!$K$34),"")))</f>
        <v>0</v>
      </c>
      <c r="R997" s="233" t="str">
        <f>IFERROR(IF(P997*'BCA Inputs'!$C$1+Q997*'BCA Inputs'!$C$2+F997*'BCA Inputs'!$C$2+G997*'BCA Inputs'!$C$2=0,"",P997*'BCA Inputs'!$C$1+Q997*'BCA Inputs'!$C$2+F997*'BCA Inputs'!$C$2+G997*'BCA Inputs'!$C$2),"")</f>
        <v/>
      </c>
      <c r="S997" s="181" t="str">
        <f t="shared" si="150"/>
        <v/>
      </c>
      <c r="T997" s="181" t="str">
        <f>IFERROR(IF($B$3="NYSEG",(INDEX('BCA Inputs'!$N$14:$N$54,MATCH(I997,'BCA Inputs'!$M$14:$M$54,0))*P997+INDEX('BCA Inputs'!$O$14:$O$54,MATCH(I997,'BCA Inputs'!$M$14:$M$54,0))*O997+INDEX('BCA Inputs'!P:P,MATCH(I997,'BCA Inputs'!M:M,0))*Q997+INDEX('BCA Inputs'!Q:Q,MATCH(I997,'BCA Inputs'!M:M,0))*F997+INDEX('BCA Inputs'!R:R,MATCH(I997,'BCA Inputs'!M:M,0))*G997)+L997+N997,IF($B$3="RG&amp;E",(INDEX('BCA Inputs'!$AX$14:$AX$54,MATCH(I997,'BCA Inputs'!$AW$14:$AW$54,0))*P997+INDEX('BCA Inputs'!$AY$14:$AY$54,MATCH(I997,'BCA Inputs'!$AW$14:$AW$54,0))*O997+INDEX('BCA Inputs'!$AZ$14:$AZ$54,MATCH(I997,'BCA Inputs'!$AW$14:$AW$54,0))*Q997+INDEX('BCA Inputs'!$BA$14:$BA$54,MATCH(I997,'BCA Inputs'!$AW$14:$AW$54,0))*F997+INDEX('BCA Inputs'!$BB$14:$BB$54,MATCH(I997,'BCA Inputs'!$AW$14:$AW$54,0))*G997)+L997+N997,"")),"")</f>
        <v/>
      </c>
      <c r="U997" s="234" t="str">
        <f t="shared" si="151"/>
        <v/>
      </c>
      <c r="V997" s="234" t="str">
        <f t="shared" si="152"/>
        <v/>
      </c>
      <c r="W997" s="234" t="str">
        <f t="shared" si="153"/>
        <v/>
      </c>
      <c r="Y997" s="235" t="str">
        <f t="shared" si="154"/>
        <v/>
      </c>
      <c r="Z997" s="236" t="str">
        <f>IFERROR(IF($B$3="NYSEG",INDEX('BCA Inputs'!$X$14:$X$54,MATCH(I997,'BCA Inputs'!$M$14:$M$54,0))*P997+INDEX('BCA Inputs'!$Y$14:$Y$54,MATCH(I997,'BCA Inputs'!$M$14:$M$54,0))*O997+INDEX('BCA Inputs'!$Z$14:$Z$54,MATCH(I997,'BCA Inputs'!$M$14:$M$54,0))*Q997+INDEX('BCA Inputs'!$AA$14:$AA$54,MATCH(I997,'BCA Inputs'!$M$14:$M$54,0))*F997+INDEX('BCA Inputs'!$AB$14:$AB$54,MATCH(I997,'BCA Inputs'!$M$14:$M$54,0))*G997,IF($B$3="RG&amp;E",INDEX('BCA Inputs'!$BG$14:$BG$54,MATCH(I997,'BCA Inputs'!$AW$14:$AW$54,0))*P997+INDEX('BCA Inputs'!$BH$14:$BH$54,MATCH(I997,'BCA Inputs'!$AW$14:$AW$54,0))*O997+INDEX('BCA Inputs'!$BI$14:$BI$54,MATCH(I997,'BCA Inputs'!$AW$14:$AW$54,0))*Q997+INDEX('BCA Inputs'!$BJ$14:$BJ$54,MATCH(I997,'BCA Inputs'!$AW$14:$AW$54,0))*F997+INDEX('BCA Inputs'!$BK$14:$BK$54,MATCH(I997,'BCA Inputs'!$AW$14:$AW$54,0))*G997,"")),"")</f>
        <v/>
      </c>
      <c r="AA997" s="237" t="str">
        <f t="shared" si="155"/>
        <v/>
      </c>
      <c r="AC997" s="238" t="str">
        <f>IFERROR((K997+R997)+IF($B$3="NYSEG",INDEX('BCA Inputs'!$AI$14:$AI$54,MATCH(I997,'BCA Inputs'!$M$14:$M$54,0))*P997+INDEX('BCA Inputs'!$AJ$14:$AJ$54,MATCH(I997,'BCA Inputs'!$M$14:$M$54,0))*Q997,IF($B$3="RG&amp;E",INDEX('BCA Inputs'!$BR$14:$BR$54,MATCH(I997,'BCA Inputs'!$AW$14:$AW$54,0))*P997+INDEX('BCA Inputs'!$BS$14:$BS$54,MATCH(I997,'BCA Inputs'!$AW$14:$AW$54,0))*Q997,"")),"")</f>
        <v/>
      </c>
      <c r="AD997" s="181" t="str">
        <f>IFERROR(IF($B$3="NYSEG",INDEX('BCA Inputs'!$AD$14:$AD$54,MATCH(I997,'BCA Inputs'!$M$14:$M$54,0))*P997+INDEX('BCA Inputs'!$AE$14:$AE$54,MATCH(I997,'BCA Inputs'!$M$14:$M$54,0))*O997+INDEX('BCA Inputs'!$AF$14:$AF$54,MATCH(I997,'BCA Inputs'!$M$14:$M$54,0))*Q997+INDEX('BCA Inputs'!$AG$14:$AG$54,MATCH(I997,'BCA Inputs'!$M$14:$M$54,0))*F997+INDEX('BCA Inputs'!$AH$14:$AH$54,MATCH(I997,'BCA Inputs'!$M$14:$M$54,0))*G997,IF($B$3="RG&amp;E",INDEX('BCA Inputs'!$BM$14:$BM$54,MATCH(I997,'BCA Inputs'!$AW$14:$AW$54,0))*P997+INDEX('BCA Inputs'!$BN$14:$BN$54,MATCH(I997,'BCA Inputs'!$AW$14:$AW$54,0))*O997+INDEX('BCA Inputs'!$BO$14:$BO$54,MATCH(I997,'BCA Inputs'!$AW$14:$AW$54,0))*Q997+INDEX('BCA Inputs'!$BP$14:$BP$54,MATCH(I997,'BCA Inputs'!$AW$14:$AW$54,0))*F997+INDEX('BCA Inputs'!$BQ$14:$BQ$54,MATCH(I997,'BCA Inputs'!$AW$14:$AW$54,0))*G997,"")),"")</f>
        <v/>
      </c>
      <c r="AE997" s="237" t="str">
        <f t="shared" si="156"/>
        <v/>
      </c>
      <c r="AF997" s="198">
        <f t="shared" si="158"/>
        <v>0</v>
      </c>
      <c r="AG997" s="239">
        <f t="shared" si="159"/>
        <v>0</v>
      </c>
    </row>
    <row r="998" spans="1:33">
      <c r="A998" s="228"/>
      <c r="B998" s="176"/>
      <c r="C998" s="229"/>
      <c r="D998" s="230"/>
      <c r="E998" s="230"/>
      <c r="F998" s="230"/>
      <c r="G998" s="230"/>
      <c r="H998" s="231"/>
      <c r="I998" s="231"/>
      <c r="J998" s="232"/>
      <c r="K998" s="232"/>
      <c r="L998" s="232"/>
      <c r="M998" s="181">
        <f t="shared" si="157"/>
        <v>0</v>
      </c>
      <c r="N998" s="181">
        <f>IF(H998="",0,H998*I998*'Avoided Water Savings Cost'!$C$16)</f>
        <v>0</v>
      </c>
      <c r="O998" s="545">
        <f>IF(C998="",0,IF($B$3="NYSEG",C998/(1-'Avoided Electric Costs 2020'!$W$21),IF($B$3="RG&amp;E",C998/(1-'Avoided Electric Costs 2020'!$X$21),"")))</f>
        <v>0</v>
      </c>
      <c r="P998" s="546">
        <f>IF(D998="",0,IF($B$3="NYSEG",D998/(1-'Avoided Electric Costs 2020'!$W$21),IF($B$3="RG&amp;E",D998/(1-'Avoided Electric Costs 2020'!$X$21),"")))</f>
        <v>0</v>
      </c>
      <c r="Q998" s="546">
        <f>IF(E998="",0,IF($B$3="NYSEG",E998/(1-'Avoided Natural Gas Costs 2020'!$J$34),IF($B$3="RG&amp;E",E998/(1-'Avoided Natural Gas Costs 2020'!$K$34),"")))</f>
        <v>0</v>
      </c>
      <c r="R998" s="233" t="str">
        <f>IFERROR(IF(P998*'BCA Inputs'!$C$1+Q998*'BCA Inputs'!$C$2+F998*'BCA Inputs'!$C$2+G998*'BCA Inputs'!$C$2=0,"",P998*'BCA Inputs'!$C$1+Q998*'BCA Inputs'!$C$2+F998*'BCA Inputs'!$C$2+G998*'BCA Inputs'!$C$2),"")</f>
        <v/>
      </c>
      <c r="S998" s="181" t="str">
        <f t="shared" si="150"/>
        <v/>
      </c>
      <c r="T998" s="181" t="str">
        <f>IFERROR(IF($B$3="NYSEG",(INDEX('BCA Inputs'!$N$14:$N$54,MATCH(I998,'BCA Inputs'!$M$14:$M$54,0))*P998+INDEX('BCA Inputs'!$O$14:$O$54,MATCH(I998,'BCA Inputs'!$M$14:$M$54,0))*O998+INDEX('BCA Inputs'!P:P,MATCH(I998,'BCA Inputs'!M:M,0))*Q998+INDEX('BCA Inputs'!Q:Q,MATCH(I998,'BCA Inputs'!M:M,0))*F998+INDEX('BCA Inputs'!R:R,MATCH(I998,'BCA Inputs'!M:M,0))*G998)+L998+N998,IF($B$3="RG&amp;E",(INDEX('BCA Inputs'!$AX$14:$AX$54,MATCH(I998,'BCA Inputs'!$AW$14:$AW$54,0))*P998+INDEX('BCA Inputs'!$AY$14:$AY$54,MATCH(I998,'BCA Inputs'!$AW$14:$AW$54,0))*O998+INDEX('BCA Inputs'!$AZ$14:$AZ$54,MATCH(I998,'BCA Inputs'!$AW$14:$AW$54,0))*Q998+INDEX('BCA Inputs'!$BA$14:$BA$54,MATCH(I998,'BCA Inputs'!$AW$14:$AW$54,0))*F998+INDEX('BCA Inputs'!$BB$14:$BB$54,MATCH(I998,'BCA Inputs'!$AW$14:$AW$54,0))*G998)+L998+N998,"")),"")</f>
        <v/>
      </c>
      <c r="U998" s="234" t="str">
        <f t="shared" si="151"/>
        <v/>
      </c>
      <c r="V998" s="234" t="str">
        <f t="shared" si="152"/>
        <v/>
      </c>
      <c r="W998" s="234" t="str">
        <f t="shared" si="153"/>
        <v/>
      </c>
      <c r="Y998" s="235" t="str">
        <f t="shared" si="154"/>
        <v/>
      </c>
      <c r="Z998" s="236" t="str">
        <f>IFERROR(IF($B$3="NYSEG",INDEX('BCA Inputs'!$X$14:$X$54,MATCH(I998,'BCA Inputs'!$M$14:$M$54,0))*P998+INDEX('BCA Inputs'!$Y$14:$Y$54,MATCH(I998,'BCA Inputs'!$M$14:$M$54,0))*O998+INDEX('BCA Inputs'!$Z$14:$Z$54,MATCH(I998,'BCA Inputs'!$M$14:$M$54,0))*Q998+INDEX('BCA Inputs'!$AA$14:$AA$54,MATCH(I998,'BCA Inputs'!$M$14:$M$54,0))*F998+INDEX('BCA Inputs'!$AB$14:$AB$54,MATCH(I998,'BCA Inputs'!$M$14:$M$54,0))*G998,IF($B$3="RG&amp;E",INDEX('BCA Inputs'!$BG$14:$BG$54,MATCH(I998,'BCA Inputs'!$AW$14:$AW$54,0))*P998+INDEX('BCA Inputs'!$BH$14:$BH$54,MATCH(I998,'BCA Inputs'!$AW$14:$AW$54,0))*O998+INDEX('BCA Inputs'!$BI$14:$BI$54,MATCH(I998,'BCA Inputs'!$AW$14:$AW$54,0))*Q998+INDEX('BCA Inputs'!$BJ$14:$BJ$54,MATCH(I998,'BCA Inputs'!$AW$14:$AW$54,0))*F998+INDEX('BCA Inputs'!$BK$14:$BK$54,MATCH(I998,'BCA Inputs'!$AW$14:$AW$54,0))*G998,"")),"")</f>
        <v/>
      </c>
      <c r="AA998" s="237" t="str">
        <f t="shared" si="155"/>
        <v/>
      </c>
      <c r="AC998" s="238" t="str">
        <f>IFERROR((K998+R998)+IF($B$3="NYSEG",INDEX('BCA Inputs'!$AI$14:$AI$54,MATCH(I998,'BCA Inputs'!$M$14:$M$54,0))*P998+INDEX('BCA Inputs'!$AJ$14:$AJ$54,MATCH(I998,'BCA Inputs'!$M$14:$M$54,0))*Q998,IF($B$3="RG&amp;E",INDEX('BCA Inputs'!$BR$14:$BR$54,MATCH(I998,'BCA Inputs'!$AW$14:$AW$54,0))*P998+INDEX('BCA Inputs'!$BS$14:$BS$54,MATCH(I998,'BCA Inputs'!$AW$14:$AW$54,0))*Q998,"")),"")</f>
        <v/>
      </c>
      <c r="AD998" s="181" t="str">
        <f>IFERROR(IF($B$3="NYSEG",INDEX('BCA Inputs'!$AD$14:$AD$54,MATCH(I998,'BCA Inputs'!$M$14:$M$54,0))*P998+INDEX('BCA Inputs'!$AE$14:$AE$54,MATCH(I998,'BCA Inputs'!$M$14:$M$54,0))*O998+INDEX('BCA Inputs'!$AF$14:$AF$54,MATCH(I998,'BCA Inputs'!$M$14:$M$54,0))*Q998+INDEX('BCA Inputs'!$AG$14:$AG$54,MATCH(I998,'BCA Inputs'!$M$14:$M$54,0))*F998+INDEX('BCA Inputs'!$AH$14:$AH$54,MATCH(I998,'BCA Inputs'!$M$14:$M$54,0))*G998,IF($B$3="RG&amp;E",INDEX('BCA Inputs'!$BM$14:$BM$54,MATCH(I998,'BCA Inputs'!$AW$14:$AW$54,0))*P998+INDEX('BCA Inputs'!$BN$14:$BN$54,MATCH(I998,'BCA Inputs'!$AW$14:$AW$54,0))*O998+INDEX('BCA Inputs'!$BO$14:$BO$54,MATCH(I998,'BCA Inputs'!$AW$14:$AW$54,0))*Q998+INDEX('BCA Inputs'!$BP$14:$BP$54,MATCH(I998,'BCA Inputs'!$AW$14:$AW$54,0))*F998+INDEX('BCA Inputs'!$BQ$14:$BQ$54,MATCH(I998,'BCA Inputs'!$AW$14:$AW$54,0))*G998,"")),"")</f>
        <v/>
      </c>
      <c r="AE998" s="237" t="str">
        <f t="shared" si="156"/>
        <v/>
      </c>
      <c r="AF998" s="198">
        <f t="shared" si="158"/>
        <v>0</v>
      </c>
      <c r="AG998" s="239">
        <f t="shared" si="159"/>
        <v>0</v>
      </c>
    </row>
    <row r="999" spans="1:33">
      <c r="A999" s="228"/>
      <c r="B999" s="176"/>
      <c r="C999" s="229"/>
      <c r="D999" s="230"/>
      <c r="E999" s="230"/>
      <c r="F999" s="230"/>
      <c r="G999" s="230"/>
      <c r="H999" s="231"/>
      <c r="I999" s="231"/>
      <c r="J999" s="232"/>
      <c r="K999" s="232"/>
      <c r="L999" s="232"/>
      <c r="M999" s="181">
        <f t="shared" si="157"/>
        <v>0</v>
      </c>
      <c r="N999" s="181">
        <f>IF(H999="",0,H999*I999*'Avoided Water Savings Cost'!$C$16)</f>
        <v>0</v>
      </c>
      <c r="O999" s="545">
        <f>IF(C999="",0,IF($B$3="NYSEG",C999/(1-'Avoided Electric Costs 2020'!$W$21),IF($B$3="RG&amp;E",C999/(1-'Avoided Electric Costs 2020'!$X$21),"")))</f>
        <v>0</v>
      </c>
      <c r="P999" s="546">
        <f>IF(D999="",0,IF($B$3="NYSEG",D999/(1-'Avoided Electric Costs 2020'!$W$21),IF($B$3="RG&amp;E",D999/(1-'Avoided Electric Costs 2020'!$X$21),"")))</f>
        <v>0</v>
      </c>
      <c r="Q999" s="546">
        <f>IF(E999="",0,IF($B$3="NYSEG",E999/(1-'Avoided Natural Gas Costs 2020'!$J$34),IF($B$3="RG&amp;E",E999/(1-'Avoided Natural Gas Costs 2020'!$K$34),"")))</f>
        <v>0</v>
      </c>
      <c r="R999" s="233" t="str">
        <f>IFERROR(IF(P999*'BCA Inputs'!$C$1+Q999*'BCA Inputs'!$C$2+F999*'BCA Inputs'!$C$2+G999*'BCA Inputs'!$C$2=0,"",P999*'BCA Inputs'!$C$1+Q999*'BCA Inputs'!$C$2+F999*'BCA Inputs'!$C$2+G999*'BCA Inputs'!$C$2),"")</f>
        <v/>
      </c>
      <c r="S999" s="181" t="str">
        <f t="shared" si="150"/>
        <v/>
      </c>
      <c r="T999" s="181" t="str">
        <f>IFERROR(IF($B$3="NYSEG",(INDEX('BCA Inputs'!$N$14:$N$54,MATCH(I999,'BCA Inputs'!$M$14:$M$54,0))*P999+INDEX('BCA Inputs'!$O$14:$O$54,MATCH(I999,'BCA Inputs'!$M$14:$M$54,0))*O999+INDEX('BCA Inputs'!P:P,MATCH(I999,'BCA Inputs'!M:M,0))*Q999+INDEX('BCA Inputs'!Q:Q,MATCH(I999,'BCA Inputs'!M:M,0))*F999+INDEX('BCA Inputs'!R:R,MATCH(I999,'BCA Inputs'!M:M,0))*G999)+L999+N999,IF($B$3="RG&amp;E",(INDEX('BCA Inputs'!$AX$14:$AX$54,MATCH(I999,'BCA Inputs'!$AW$14:$AW$54,0))*P999+INDEX('BCA Inputs'!$AY$14:$AY$54,MATCH(I999,'BCA Inputs'!$AW$14:$AW$54,0))*O999+INDEX('BCA Inputs'!$AZ$14:$AZ$54,MATCH(I999,'BCA Inputs'!$AW$14:$AW$54,0))*Q999+INDEX('BCA Inputs'!$BA$14:$BA$54,MATCH(I999,'BCA Inputs'!$AW$14:$AW$54,0))*F999+INDEX('BCA Inputs'!$BB$14:$BB$54,MATCH(I999,'BCA Inputs'!$AW$14:$AW$54,0))*G999)+L999+N999,"")),"")</f>
        <v/>
      </c>
      <c r="U999" s="234" t="str">
        <f t="shared" si="151"/>
        <v/>
      </c>
      <c r="V999" s="234" t="str">
        <f t="shared" si="152"/>
        <v/>
      </c>
      <c r="W999" s="234" t="str">
        <f t="shared" si="153"/>
        <v/>
      </c>
      <c r="Y999" s="235" t="str">
        <f t="shared" si="154"/>
        <v/>
      </c>
      <c r="Z999" s="236" t="str">
        <f>IFERROR(IF($B$3="NYSEG",INDEX('BCA Inputs'!$X$14:$X$54,MATCH(I999,'BCA Inputs'!$M$14:$M$54,0))*P999+INDEX('BCA Inputs'!$Y$14:$Y$54,MATCH(I999,'BCA Inputs'!$M$14:$M$54,0))*O999+INDEX('BCA Inputs'!$Z$14:$Z$54,MATCH(I999,'BCA Inputs'!$M$14:$M$54,0))*Q999+INDEX('BCA Inputs'!$AA$14:$AA$54,MATCH(I999,'BCA Inputs'!$M$14:$M$54,0))*F999+INDEX('BCA Inputs'!$AB$14:$AB$54,MATCH(I999,'BCA Inputs'!$M$14:$M$54,0))*G999,IF($B$3="RG&amp;E",INDEX('BCA Inputs'!$BG$14:$BG$54,MATCH(I999,'BCA Inputs'!$AW$14:$AW$54,0))*P999+INDEX('BCA Inputs'!$BH$14:$BH$54,MATCH(I999,'BCA Inputs'!$AW$14:$AW$54,0))*O999+INDEX('BCA Inputs'!$BI$14:$BI$54,MATCH(I999,'BCA Inputs'!$AW$14:$AW$54,0))*Q999+INDEX('BCA Inputs'!$BJ$14:$BJ$54,MATCH(I999,'BCA Inputs'!$AW$14:$AW$54,0))*F999+INDEX('BCA Inputs'!$BK$14:$BK$54,MATCH(I999,'BCA Inputs'!$AW$14:$AW$54,0))*G999,"")),"")</f>
        <v/>
      </c>
      <c r="AA999" s="237" t="str">
        <f t="shared" si="155"/>
        <v/>
      </c>
      <c r="AC999" s="238" t="str">
        <f>IFERROR((K999+R999)+IF($B$3="NYSEG",INDEX('BCA Inputs'!$AI$14:$AI$54,MATCH(I999,'BCA Inputs'!$M$14:$M$54,0))*P999+INDEX('BCA Inputs'!$AJ$14:$AJ$54,MATCH(I999,'BCA Inputs'!$M$14:$M$54,0))*Q999,IF($B$3="RG&amp;E",INDEX('BCA Inputs'!$BR$14:$BR$54,MATCH(I999,'BCA Inputs'!$AW$14:$AW$54,0))*P999+INDEX('BCA Inputs'!$BS$14:$BS$54,MATCH(I999,'BCA Inputs'!$AW$14:$AW$54,0))*Q999,"")),"")</f>
        <v/>
      </c>
      <c r="AD999" s="181" t="str">
        <f>IFERROR(IF($B$3="NYSEG",INDEX('BCA Inputs'!$AD$14:$AD$54,MATCH(I999,'BCA Inputs'!$M$14:$M$54,0))*P999+INDEX('BCA Inputs'!$AE$14:$AE$54,MATCH(I999,'BCA Inputs'!$M$14:$M$54,0))*O999+INDEX('BCA Inputs'!$AF$14:$AF$54,MATCH(I999,'BCA Inputs'!$M$14:$M$54,0))*Q999+INDEX('BCA Inputs'!$AG$14:$AG$54,MATCH(I999,'BCA Inputs'!$M$14:$M$54,0))*F999+INDEX('BCA Inputs'!$AH$14:$AH$54,MATCH(I999,'BCA Inputs'!$M$14:$M$54,0))*G999,IF($B$3="RG&amp;E",INDEX('BCA Inputs'!$BM$14:$BM$54,MATCH(I999,'BCA Inputs'!$AW$14:$AW$54,0))*P999+INDEX('BCA Inputs'!$BN$14:$BN$54,MATCH(I999,'BCA Inputs'!$AW$14:$AW$54,0))*O999+INDEX('BCA Inputs'!$BO$14:$BO$54,MATCH(I999,'BCA Inputs'!$AW$14:$AW$54,0))*Q999+INDEX('BCA Inputs'!$BP$14:$BP$54,MATCH(I999,'BCA Inputs'!$AW$14:$AW$54,0))*F999+INDEX('BCA Inputs'!$BQ$14:$BQ$54,MATCH(I999,'BCA Inputs'!$AW$14:$AW$54,0))*G999,"")),"")</f>
        <v/>
      </c>
      <c r="AE999" s="237" t="str">
        <f t="shared" si="156"/>
        <v/>
      </c>
      <c r="AF999" s="198">
        <f t="shared" si="158"/>
        <v>0</v>
      </c>
      <c r="AG999" s="239">
        <f t="shared" si="159"/>
        <v>0</v>
      </c>
    </row>
    <row r="1000" spans="1:33">
      <c r="A1000" s="228"/>
      <c r="B1000" s="176"/>
      <c r="C1000" s="229"/>
      <c r="D1000" s="230"/>
      <c r="E1000" s="230"/>
      <c r="F1000" s="230"/>
      <c r="G1000" s="230"/>
      <c r="H1000" s="231"/>
      <c r="I1000" s="231"/>
      <c r="J1000" s="232"/>
      <c r="K1000" s="232"/>
      <c r="L1000" s="232"/>
      <c r="M1000" s="181">
        <f t="shared" si="157"/>
        <v>0</v>
      </c>
      <c r="N1000" s="181">
        <f>IF(H1000="",0,H1000*I1000*'Avoided Water Savings Cost'!$C$16)</f>
        <v>0</v>
      </c>
      <c r="O1000" s="545">
        <f>IF(C1000="",0,IF($B$3="NYSEG",C1000/(1-'Avoided Electric Costs 2020'!$W$21),IF($B$3="RG&amp;E",C1000/(1-'Avoided Electric Costs 2020'!$X$21),"")))</f>
        <v>0</v>
      </c>
      <c r="P1000" s="546">
        <f>IF(D1000="",0,IF($B$3="NYSEG",D1000/(1-'Avoided Electric Costs 2020'!$W$21),IF($B$3="RG&amp;E",D1000/(1-'Avoided Electric Costs 2020'!$X$21),"")))</f>
        <v>0</v>
      </c>
      <c r="Q1000" s="546">
        <f>IF(E1000="",0,IF($B$3="NYSEG",E1000/(1-'Avoided Natural Gas Costs 2020'!$J$34),IF($B$3="RG&amp;E",E1000/(1-'Avoided Natural Gas Costs 2020'!$K$34),"")))</f>
        <v>0</v>
      </c>
      <c r="R1000" s="233" t="str">
        <f>IFERROR(IF(P1000*'BCA Inputs'!$C$1+Q1000*'BCA Inputs'!$C$2+F1000*'BCA Inputs'!$C$2+G1000*'BCA Inputs'!$C$2=0,"",P1000*'BCA Inputs'!$C$1+Q1000*'BCA Inputs'!$C$2+F1000*'BCA Inputs'!$C$2+G1000*'BCA Inputs'!$C$2),"")</f>
        <v/>
      </c>
      <c r="S1000" s="181" t="str">
        <f t="shared" si="150"/>
        <v/>
      </c>
      <c r="T1000" s="181" t="str">
        <f>IFERROR(IF($B$3="NYSEG",(INDEX('BCA Inputs'!$N$14:$N$54,MATCH(I1000,'BCA Inputs'!$M$14:$M$54,0))*P1000+INDEX('BCA Inputs'!$O$14:$O$54,MATCH(I1000,'BCA Inputs'!$M$14:$M$54,0))*O1000+INDEX('BCA Inputs'!P:P,MATCH(I1000,'BCA Inputs'!M:M,0))*Q1000+INDEX('BCA Inputs'!Q:Q,MATCH(I1000,'BCA Inputs'!M:M,0))*F1000+INDEX('BCA Inputs'!R:R,MATCH(I1000,'BCA Inputs'!M:M,0))*G1000)+L1000+N1000,IF($B$3="RG&amp;E",(INDEX('BCA Inputs'!$AX$14:$AX$54,MATCH(I1000,'BCA Inputs'!$AW$14:$AW$54,0))*P1000+INDEX('BCA Inputs'!$AY$14:$AY$54,MATCH(I1000,'BCA Inputs'!$AW$14:$AW$54,0))*O1000+INDEX('BCA Inputs'!$AZ$14:$AZ$54,MATCH(I1000,'BCA Inputs'!$AW$14:$AW$54,0))*Q1000+INDEX('BCA Inputs'!$BA$14:$BA$54,MATCH(I1000,'BCA Inputs'!$AW$14:$AW$54,0))*F1000+INDEX('BCA Inputs'!$BB$14:$BB$54,MATCH(I1000,'BCA Inputs'!$AW$14:$AW$54,0))*G1000)+L1000+N1000,"")),"")</f>
        <v/>
      </c>
      <c r="U1000" s="234" t="str">
        <f t="shared" si="151"/>
        <v/>
      </c>
      <c r="V1000" s="234" t="str">
        <f t="shared" si="152"/>
        <v/>
      </c>
      <c r="W1000" s="234" t="str">
        <f t="shared" si="153"/>
        <v/>
      </c>
      <c r="Y1000" s="235" t="str">
        <f t="shared" si="154"/>
        <v/>
      </c>
      <c r="Z1000" s="236" t="str">
        <f>IFERROR(IF($B$3="NYSEG",INDEX('BCA Inputs'!$X$14:$X$54,MATCH(I1000,'BCA Inputs'!$M$14:$M$54,0))*P1000+INDEX('BCA Inputs'!$Y$14:$Y$54,MATCH(I1000,'BCA Inputs'!$M$14:$M$54,0))*O1000+INDEX('BCA Inputs'!$Z$14:$Z$54,MATCH(I1000,'BCA Inputs'!$M$14:$M$54,0))*Q1000+INDEX('BCA Inputs'!$AA$14:$AA$54,MATCH(I1000,'BCA Inputs'!$M$14:$M$54,0))*F1000+INDEX('BCA Inputs'!$AB$14:$AB$54,MATCH(I1000,'BCA Inputs'!$M$14:$M$54,0))*G1000,IF($B$3="RG&amp;E",INDEX('BCA Inputs'!$BG$14:$BG$54,MATCH(I1000,'BCA Inputs'!$AW$14:$AW$54,0))*P1000+INDEX('BCA Inputs'!$BH$14:$BH$54,MATCH(I1000,'BCA Inputs'!$AW$14:$AW$54,0))*O1000+INDEX('BCA Inputs'!$BI$14:$BI$54,MATCH(I1000,'BCA Inputs'!$AW$14:$AW$54,0))*Q1000+INDEX('BCA Inputs'!$BJ$14:$BJ$54,MATCH(I1000,'BCA Inputs'!$AW$14:$AW$54,0))*F1000+INDEX('BCA Inputs'!$BK$14:$BK$54,MATCH(I1000,'BCA Inputs'!$AW$14:$AW$54,0))*G1000,"")),"")</f>
        <v/>
      </c>
      <c r="AA1000" s="237" t="str">
        <f t="shared" si="155"/>
        <v/>
      </c>
      <c r="AC1000" s="238" t="str">
        <f>IFERROR((K1000+R1000)+IF($B$3="NYSEG",INDEX('BCA Inputs'!$AI$14:$AI$54,MATCH(I1000,'BCA Inputs'!$M$14:$M$54,0))*P1000+INDEX('BCA Inputs'!$AJ$14:$AJ$54,MATCH(I1000,'BCA Inputs'!$M$14:$M$54,0))*Q1000,IF($B$3="RG&amp;E",INDEX('BCA Inputs'!$BR$14:$BR$54,MATCH(I1000,'BCA Inputs'!$AW$14:$AW$54,0))*P1000+INDEX('BCA Inputs'!$BS$14:$BS$54,MATCH(I1000,'BCA Inputs'!$AW$14:$AW$54,0))*Q1000,"")),"")</f>
        <v/>
      </c>
      <c r="AD1000" s="181" t="str">
        <f>IFERROR(IF($B$3="NYSEG",INDEX('BCA Inputs'!$AD$14:$AD$54,MATCH(I1000,'BCA Inputs'!$M$14:$M$54,0))*P1000+INDEX('BCA Inputs'!$AE$14:$AE$54,MATCH(I1000,'BCA Inputs'!$M$14:$M$54,0))*O1000+INDEX('BCA Inputs'!$AF$14:$AF$54,MATCH(I1000,'BCA Inputs'!$M$14:$M$54,0))*Q1000+INDEX('BCA Inputs'!$AG$14:$AG$54,MATCH(I1000,'BCA Inputs'!$M$14:$M$54,0))*F1000+INDEX('BCA Inputs'!$AH$14:$AH$54,MATCH(I1000,'BCA Inputs'!$M$14:$M$54,0))*G1000,IF($B$3="RG&amp;E",INDEX('BCA Inputs'!$BM$14:$BM$54,MATCH(I1000,'BCA Inputs'!$AW$14:$AW$54,0))*P1000+INDEX('BCA Inputs'!$BN$14:$BN$54,MATCH(I1000,'BCA Inputs'!$AW$14:$AW$54,0))*O1000+INDEX('BCA Inputs'!$BO$14:$BO$54,MATCH(I1000,'BCA Inputs'!$AW$14:$AW$54,0))*Q1000+INDEX('BCA Inputs'!$BP$14:$BP$54,MATCH(I1000,'BCA Inputs'!$AW$14:$AW$54,0))*F1000+INDEX('BCA Inputs'!$BQ$14:$BQ$54,MATCH(I1000,'BCA Inputs'!$AW$14:$AW$54,0))*G1000,"")),"")</f>
        <v/>
      </c>
      <c r="AE1000" s="237" t="str">
        <f t="shared" si="156"/>
        <v/>
      </c>
      <c r="AF1000" s="198">
        <f t="shared" si="158"/>
        <v>0</v>
      </c>
      <c r="AG1000" s="239">
        <f t="shared" si="159"/>
        <v>0</v>
      </c>
    </row>
    <row r="1001" spans="1:33">
      <c r="A1001" s="228"/>
      <c r="B1001" s="176"/>
      <c r="C1001" s="229"/>
      <c r="D1001" s="230"/>
      <c r="E1001" s="230"/>
      <c r="F1001" s="230"/>
      <c r="G1001" s="230"/>
      <c r="H1001" s="231"/>
      <c r="I1001" s="231"/>
      <c r="J1001" s="232"/>
      <c r="K1001" s="232"/>
      <c r="L1001" s="232"/>
      <c r="M1001" s="181">
        <f t="shared" si="157"/>
        <v>0</v>
      </c>
      <c r="N1001" s="181">
        <f>IF(H1001="",0,H1001*I1001*'Avoided Water Savings Cost'!$C$16)</f>
        <v>0</v>
      </c>
      <c r="O1001" s="545">
        <f>IF(C1001="",0,IF($B$3="NYSEG",C1001/(1-'Avoided Electric Costs 2020'!$W$21),IF($B$3="RG&amp;E",C1001/(1-'Avoided Electric Costs 2020'!$X$21),"")))</f>
        <v>0</v>
      </c>
      <c r="P1001" s="546">
        <f>IF(D1001="",0,IF($B$3="NYSEG",D1001/(1-'Avoided Electric Costs 2020'!$W$21),IF($B$3="RG&amp;E",D1001/(1-'Avoided Electric Costs 2020'!$X$21),"")))</f>
        <v>0</v>
      </c>
      <c r="Q1001" s="546">
        <f>IF(E1001="",0,IF($B$3="NYSEG",E1001/(1-'Avoided Natural Gas Costs 2020'!$J$34),IF($B$3="RG&amp;E",E1001/(1-'Avoided Natural Gas Costs 2020'!$K$34),"")))</f>
        <v>0</v>
      </c>
      <c r="R1001" s="233" t="str">
        <f>IFERROR(IF(P1001*'BCA Inputs'!$C$1+Q1001*'BCA Inputs'!$C$2+F1001*'BCA Inputs'!$C$2+G1001*'BCA Inputs'!$C$2=0,"",P1001*'BCA Inputs'!$C$1+Q1001*'BCA Inputs'!$C$2+F1001*'BCA Inputs'!$C$2+G1001*'BCA Inputs'!$C$2),"")</f>
        <v/>
      </c>
      <c r="S1001" s="181" t="str">
        <f t="shared" si="150"/>
        <v/>
      </c>
      <c r="T1001" s="181" t="str">
        <f>IFERROR(IF($B$3="NYSEG",(INDEX('BCA Inputs'!$N$14:$N$54,MATCH(I1001,'BCA Inputs'!$M$14:$M$54,0))*P1001+INDEX('BCA Inputs'!$O$14:$O$54,MATCH(I1001,'BCA Inputs'!$M$14:$M$54,0))*O1001+INDEX('BCA Inputs'!P:P,MATCH(I1001,'BCA Inputs'!M:M,0))*Q1001+INDEX('BCA Inputs'!Q:Q,MATCH(I1001,'BCA Inputs'!M:M,0))*F1001+INDEX('BCA Inputs'!R:R,MATCH(I1001,'BCA Inputs'!M:M,0))*G1001)+L1001+N1001,IF($B$3="RG&amp;E",(INDEX('BCA Inputs'!$AX$14:$AX$54,MATCH(I1001,'BCA Inputs'!$AW$14:$AW$54,0))*P1001+INDEX('BCA Inputs'!$AY$14:$AY$54,MATCH(I1001,'BCA Inputs'!$AW$14:$AW$54,0))*O1001+INDEX('BCA Inputs'!$AZ$14:$AZ$54,MATCH(I1001,'BCA Inputs'!$AW$14:$AW$54,0))*Q1001+INDEX('BCA Inputs'!$BA$14:$BA$54,MATCH(I1001,'BCA Inputs'!$AW$14:$AW$54,0))*F1001+INDEX('BCA Inputs'!$BB$14:$BB$54,MATCH(I1001,'BCA Inputs'!$AW$14:$AW$54,0))*G1001)+L1001+N1001,"")),"")</f>
        <v/>
      </c>
      <c r="U1001" s="234" t="str">
        <f t="shared" si="151"/>
        <v/>
      </c>
      <c r="V1001" s="234" t="str">
        <f t="shared" si="152"/>
        <v/>
      </c>
      <c r="W1001" s="234" t="str">
        <f t="shared" si="153"/>
        <v/>
      </c>
      <c r="Y1001" s="235" t="str">
        <f t="shared" si="154"/>
        <v/>
      </c>
      <c r="Z1001" s="236" t="str">
        <f>IFERROR(IF($B$3="NYSEG",INDEX('BCA Inputs'!$X$14:$X$54,MATCH(I1001,'BCA Inputs'!$M$14:$M$54,0))*P1001+INDEX('BCA Inputs'!$Y$14:$Y$54,MATCH(I1001,'BCA Inputs'!$M$14:$M$54,0))*O1001+INDEX('BCA Inputs'!$Z$14:$Z$54,MATCH(I1001,'BCA Inputs'!$M$14:$M$54,0))*Q1001+INDEX('BCA Inputs'!$AA$14:$AA$54,MATCH(I1001,'BCA Inputs'!$M$14:$M$54,0))*F1001+INDEX('BCA Inputs'!$AB$14:$AB$54,MATCH(I1001,'BCA Inputs'!$M$14:$M$54,0))*G1001,IF($B$3="RG&amp;E",INDEX('BCA Inputs'!$BG$14:$BG$54,MATCH(I1001,'BCA Inputs'!$AW$14:$AW$54,0))*P1001+INDEX('BCA Inputs'!$BH$14:$BH$54,MATCH(I1001,'BCA Inputs'!$AW$14:$AW$54,0))*O1001+INDEX('BCA Inputs'!$BI$14:$BI$54,MATCH(I1001,'BCA Inputs'!$AW$14:$AW$54,0))*Q1001+INDEX('BCA Inputs'!$BJ$14:$BJ$54,MATCH(I1001,'BCA Inputs'!$AW$14:$AW$54,0))*F1001+INDEX('BCA Inputs'!$BK$14:$BK$54,MATCH(I1001,'BCA Inputs'!$AW$14:$AW$54,0))*G1001,"")),"")</f>
        <v/>
      </c>
      <c r="AA1001" s="237" t="str">
        <f t="shared" si="155"/>
        <v/>
      </c>
      <c r="AC1001" s="238" t="str">
        <f>IFERROR((K1001+R1001)+IF($B$3="NYSEG",INDEX('BCA Inputs'!$AI$14:$AI$54,MATCH(I1001,'BCA Inputs'!$M$14:$M$54,0))*P1001+INDEX('BCA Inputs'!$AJ$14:$AJ$54,MATCH(I1001,'BCA Inputs'!$M$14:$M$54,0))*Q1001,IF($B$3="RG&amp;E",INDEX('BCA Inputs'!$BR$14:$BR$54,MATCH(I1001,'BCA Inputs'!$AW$14:$AW$54,0))*P1001+INDEX('BCA Inputs'!$BS$14:$BS$54,MATCH(I1001,'BCA Inputs'!$AW$14:$AW$54,0))*Q1001,"")),"")</f>
        <v/>
      </c>
      <c r="AD1001" s="181" t="str">
        <f>IFERROR(IF($B$3="NYSEG",INDEX('BCA Inputs'!$AD$14:$AD$54,MATCH(I1001,'BCA Inputs'!$M$14:$M$54,0))*P1001+INDEX('BCA Inputs'!$AE$14:$AE$54,MATCH(I1001,'BCA Inputs'!$M$14:$M$54,0))*O1001+INDEX('BCA Inputs'!$AF$14:$AF$54,MATCH(I1001,'BCA Inputs'!$M$14:$M$54,0))*Q1001+INDEX('BCA Inputs'!$AG$14:$AG$54,MATCH(I1001,'BCA Inputs'!$M$14:$M$54,0))*F1001+INDEX('BCA Inputs'!$AH$14:$AH$54,MATCH(I1001,'BCA Inputs'!$M$14:$M$54,0))*G1001,IF($B$3="RG&amp;E",INDEX('BCA Inputs'!$BM$14:$BM$54,MATCH(I1001,'BCA Inputs'!$AW$14:$AW$54,0))*P1001+INDEX('BCA Inputs'!$BN$14:$BN$54,MATCH(I1001,'BCA Inputs'!$AW$14:$AW$54,0))*O1001+INDEX('BCA Inputs'!$BO$14:$BO$54,MATCH(I1001,'BCA Inputs'!$AW$14:$AW$54,0))*Q1001+INDEX('BCA Inputs'!$BP$14:$BP$54,MATCH(I1001,'BCA Inputs'!$AW$14:$AW$54,0))*F1001+INDEX('BCA Inputs'!$BQ$14:$BQ$54,MATCH(I1001,'BCA Inputs'!$AW$14:$AW$54,0))*G1001,"")),"")</f>
        <v/>
      </c>
      <c r="AE1001" s="237" t="str">
        <f t="shared" si="156"/>
        <v/>
      </c>
      <c r="AF1001" s="198">
        <f t="shared" si="158"/>
        <v>0</v>
      </c>
      <c r="AG1001" s="239">
        <f t="shared" si="159"/>
        <v>0</v>
      </c>
    </row>
    <row r="1002" spans="1:33">
      <c r="A1002" s="228"/>
      <c r="B1002" s="176"/>
      <c r="C1002" s="229"/>
      <c r="D1002" s="230"/>
      <c r="E1002" s="230"/>
      <c r="F1002" s="230"/>
      <c r="G1002" s="230"/>
      <c r="H1002" s="231"/>
      <c r="I1002" s="231"/>
      <c r="J1002" s="232"/>
      <c r="K1002" s="232"/>
      <c r="L1002" s="232"/>
      <c r="M1002" s="181">
        <f t="shared" si="157"/>
        <v>0</v>
      </c>
      <c r="N1002" s="181">
        <f>IF(H1002="",0,H1002*I1002*'Avoided Water Savings Cost'!$C$16)</f>
        <v>0</v>
      </c>
      <c r="O1002" s="545">
        <f>IF(C1002="",0,IF($B$3="NYSEG",C1002/(1-'Avoided Electric Costs 2020'!$W$21),IF($B$3="RG&amp;E",C1002/(1-'Avoided Electric Costs 2020'!$X$21),"")))</f>
        <v>0</v>
      </c>
      <c r="P1002" s="546">
        <f>IF(D1002="",0,IF($B$3="NYSEG",D1002/(1-'Avoided Electric Costs 2020'!$W$21),IF($B$3="RG&amp;E",D1002/(1-'Avoided Electric Costs 2020'!$X$21),"")))</f>
        <v>0</v>
      </c>
      <c r="Q1002" s="546">
        <f>IF(E1002="",0,IF($B$3="NYSEG",E1002/(1-'Avoided Natural Gas Costs 2020'!$J$34),IF($B$3="RG&amp;E",E1002/(1-'Avoided Natural Gas Costs 2020'!$K$34),"")))</f>
        <v>0</v>
      </c>
      <c r="R1002" s="233" t="str">
        <f>IFERROR(IF(P1002*'BCA Inputs'!$C$1+Q1002*'BCA Inputs'!$C$2+F1002*'BCA Inputs'!$C$2+G1002*'BCA Inputs'!$C$2=0,"",P1002*'BCA Inputs'!$C$1+Q1002*'BCA Inputs'!$C$2+F1002*'BCA Inputs'!$C$2+G1002*'BCA Inputs'!$C$2),"")</f>
        <v/>
      </c>
      <c r="S1002" s="181" t="str">
        <f t="shared" si="150"/>
        <v/>
      </c>
      <c r="T1002" s="181" t="str">
        <f>IFERROR(IF($B$3="NYSEG",(INDEX('BCA Inputs'!$N$14:$N$54,MATCH(I1002,'BCA Inputs'!$M$14:$M$54,0))*P1002+INDEX('BCA Inputs'!$O$14:$O$54,MATCH(I1002,'BCA Inputs'!$M$14:$M$54,0))*O1002+INDEX('BCA Inputs'!P:P,MATCH(I1002,'BCA Inputs'!M:M,0))*Q1002+INDEX('BCA Inputs'!Q:Q,MATCH(I1002,'BCA Inputs'!M:M,0))*F1002+INDEX('BCA Inputs'!R:R,MATCH(I1002,'BCA Inputs'!M:M,0))*G1002)+L1002+N1002,IF($B$3="RG&amp;E",(INDEX('BCA Inputs'!$AX$14:$AX$54,MATCH(I1002,'BCA Inputs'!$AW$14:$AW$54,0))*P1002+INDEX('BCA Inputs'!$AY$14:$AY$54,MATCH(I1002,'BCA Inputs'!$AW$14:$AW$54,0))*O1002+INDEX('BCA Inputs'!$AZ$14:$AZ$54,MATCH(I1002,'BCA Inputs'!$AW$14:$AW$54,0))*Q1002+INDEX('BCA Inputs'!$BA$14:$BA$54,MATCH(I1002,'BCA Inputs'!$AW$14:$AW$54,0))*F1002+INDEX('BCA Inputs'!$BB$14:$BB$54,MATCH(I1002,'BCA Inputs'!$AW$14:$AW$54,0))*G1002)+L1002+N1002,"")),"")</f>
        <v/>
      </c>
      <c r="U1002" s="234" t="str">
        <f t="shared" si="151"/>
        <v/>
      </c>
      <c r="V1002" s="234" t="str">
        <f t="shared" si="152"/>
        <v/>
      </c>
      <c r="W1002" s="234" t="str">
        <f t="shared" si="153"/>
        <v/>
      </c>
      <c r="Y1002" s="235" t="str">
        <f t="shared" si="154"/>
        <v/>
      </c>
      <c r="Z1002" s="236" t="str">
        <f>IFERROR(IF($B$3="NYSEG",INDEX('BCA Inputs'!$X$14:$X$54,MATCH(I1002,'BCA Inputs'!$M$14:$M$54,0))*P1002+INDEX('BCA Inputs'!$Y$14:$Y$54,MATCH(I1002,'BCA Inputs'!$M$14:$M$54,0))*O1002+INDEX('BCA Inputs'!$Z$14:$Z$54,MATCH(I1002,'BCA Inputs'!$M$14:$M$54,0))*Q1002+INDEX('BCA Inputs'!$AA$14:$AA$54,MATCH(I1002,'BCA Inputs'!$M$14:$M$54,0))*F1002+INDEX('BCA Inputs'!$AB$14:$AB$54,MATCH(I1002,'BCA Inputs'!$M$14:$M$54,0))*G1002,IF($B$3="RG&amp;E",INDEX('BCA Inputs'!$BG$14:$BG$54,MATCH(I1002,'BCA Inputs'!$AW$14:$AW$54,0))*P1002+INDEX('BCA Inputs'!$BH$14:$BH$54,MATCH(I1002,'BCA Inputs'!$AW$14:$AW$54,0))*O1002+INDEX('BCA Inputs'!$BI$14:$BI$54,MATCH(I1002,'BCA Inputs'!$AW$14:$AW$54,0))*Q1002+INDEX('BCA Inputs'!$BJ$14:$BJ$54,MATCH(I1002,'BCA Inputs'!$AW$14:$AW$54,0))*F1002+INDEX('BCA Inputs'!$BK$14:$BK$54,MATCH(I1002,'BCA Inputs'!$AW$14:$AW$54,0))*G1002,"")),"")</f>
        <v/>
      </c>
      <c r="AA1002" s="237" t="str">
        <f t="shared" si="155"/>
        <v/>
      </c>
      <c r="AC1002" s="238" t="str">
        <f>IFERROR((K1002+R1002)+IF($B$3="NYSEG",INDEX('BCA Inputs'!$AI$14:$AI$54,MATCH(I1002,'BCA Inputs'!$M$14:$M$54,0))*P1002+INDEX('BCA Inputs'!$AJ$14:$AJ$54,MATCH(I1002,'BCA Inputs'!$M$14:$M$54,0))*Q1002,IF($B$3="RG&amp;E",INDEX('BCA Inputs'!$BR$14:$BR$54,MATCH(I1002,'BCA Inputs'!$AW$14:$AW$54,0))*P1002+INDEX('BCA Inputs'!$BS$14:$BS$54,MATCH(I1002,'BCA Inputs'!$AW$14:$AW$54,0))*Q1002,"")),"")</f>
        <v/>
      </c>
      <c r="AD1002" s="181" t="str">
        <f>IFERROR(IF($B$3="NYSEG",INDEX('BCA Inputs'!$AD$14:$AD$54,MATCH(I1002,'BCA Inputs'!$M$14:$M$54,0))*P1002+INDEX('BCA Inputs'!$AE$14:$AE$54,MATCH(I1002,'BCA Inputs'!$M$14:$M$54,0))*O1002+INDEX('BCA Inputs'!$AF$14:$AF$54,MATCH(I1002,'BCA Inputs'!$M$14:$M$54,0))*Q1002+INDEX('BCA Inputs'!$AG$14:$AG$54,MATCH(I1002,'BCA Inputs'!$M$14:$M$54,0))*F1002+INDEX('BCA Inputs'!$AH$14:$AH$54,MATCH(I1002,'BCA Inputs'!$M$14:$M$54,0))*G1002,IF($B$3="RG&amp;E",INDEX('BCA Inputs'!$BM$14:$BM$54,MATCH(I1002,'BCA Inputs'!$AW$14:$AW$54,0))*P1002+INDEX('BCA Inputs'!$BN$14:$BN$54,MATCH(I1002,'BCA Inputs'!$AW$14:$AW$54,0))*O1002+INDEX('BCA Inputs'!$BO$14:$BO$54,MATCH(I1002,'BCA Inputs'!$AW$14:$AW$54,0))*Q1002+INDEX('BCA Inputs'!$BP$14:$BP$54,MATCH(I1002,'BCA Inputs'!$AW$14:$AW$54,0))*F1002+INDEX('BCA Inputs'!$BQ$14:$BQ$54,MATCH(I1002,'BCA Inputs'!$AW$14:$AW$54,0))*G1002,"")),"")</f>
        <v/>
      </c>
      <c r="AE1002" s="237" t="str">
        <f t="shared" si="156"/>
        <v/>
      </c>
      <c r="AF1002" s="198">
        <f t="shared" si="158"/>
        <v>0</v>
      </c>
      <c r="AG1002" s="239">
        <f t="shared" si="159"/>
        <v>0</v>
      </c>
    </row>
    <row r="1003" spans="1:33">
      <c r="A1003" s="228"/>
      <c r="B1003" s="176"/>
      <c r="C1003" s="229"/>
      <c r="D1003" s="230"/>
      <c r="E1003" s="230"/>
      <c r="F1003" s="230"/>
      <c r="G1003" s="230"/>
      <c r="H1003" s="231"/>
      <c r="I1003" s="231"/>
      <c r="J1003" s="232"/>
      <c r="K1003" s="232"/>
      <c r="L1003" s="232"/>
      <c r="M1003" s="181">
        <f t="shared" si="157"/>
        <v>0</v>
      </c>
      <c r="N1003" s="181">
        <f>IF(H1003="",0,H1003*I1003*'Avoided Water Savings Cost'!$C$16)</f>
        <v>0</v>
      </c>
      <c r="O1003" s="545">
        <f>IF(C1003="",0,IF($B$3="NYSEG",C1003/(1-'Avoided Electric Costs 2020'!$W$21),IF($B$3="RG&amp;E",C1003/(1-'Avoided Electric Costs 2020'!$X$21),"")))</f>
        <v>0</v>
      </c>
      <c r="P1003" s="546">
        <f>IF(D1003="",0,IF($B$3="NYSEG",D1003/(1-'Avoided Electric Costs 2020'!$W$21),IF($B$3="RG&amp;E",D1003/(1-'Avoided Electric Costs 2020'!$X$21),"")))</f>
        <v>0</v>
      </c>
      <c r="Q1003" s="546">
        <f>IF(E1003="",0,IF($B$3="NYSEG",E1003/(1-'Avoided Natural Gas Costs 2020'!$J$34),IF($B$3="RG&amp;E",E1003/(1-'Avoided Natural Gas Costs 2020'!$K$34),"")))</f>
        <v>0</v>
      </c>
      <c r="R1003" s="233" t="str">
        <f>IFERROR(IF(P1003*'BCA Inputs'!$C$1+Q1003*'BCA Inputs'!$C$2+F1003*'BCA Inputs'!$C$2+G1003*'BCA Inputs'!$C$2=0,"",P1003*'BCA Inputs'!$C$1+Q1003*'BCA Inputs'!$C$2+F1003*'BCA Inputs'!$C$2+G1003*'BCA Inputs'!$C$2),"")</f>
        <v/>
      </c>
      <c r="S1003" s="181" t="str">
        <f t="shared" si="150"/>
        <v/>
      </c>
      <c r="T1003" s="181" t="str">
        <f>IFERROR(IF($B$3="NYSEG",(INDEX('BCA Inputs'!$N$14:$N$54,MATCH(I1003,'BCA Inputs'!$M$14:$M$54,0))*P1003+INDEX('BCA Inputs'!$O$14:$O$54,MATCH(I1003,'BCA Inputs'!$M$14:$M$54,0))*O1003+INDEX('BCA Inputs'!P:P,MATCH(I1003,'BCA Inputs'!M:M,0))*Q1003+INDEX('BCA Inputs'!Q:Q,MATCH(I1003,'BCA Inputs'!M:M,0))*F1003+INDEX('BCA Inputs'!R:R,MATCH(I1003,'BCA Inputs'!M:M,0))*G1003)+L1003+N1003,IF($B$3="RG&amp;E",(INDEX('BCA Inputs'!$AX$14:$AX$54,MATCH(I1003,'BCA Inputs'!$AW$14:$AW$54,0))*P1003+INDEX('BCA Inputs'!$AY$14:$AY$54,MATCH(I1003,'BCA Inputs'!$AW$14:$AW$54,0))*O1003+INDEX('BCA Inputs'!$AZ$14:$AZ$54,MATCH(I1003,'BCA Inputs'!$AW$14:$AW$54,0))*Q1003+INDEX('BCA Inputs'!$BA$14:$BA$54,MATCH(I1003,'BCA Inputs'!$AW$14:$AW$54,0))*F1003+INDEX('BCA Inputs'!$BB$14:$BB$54,MATCH(I1003,'BCA Inputs'!$AW$14:$AW$54,0))*G1003)+L1003+N1003,"")),"")</f>
        <v/>
      </c>
      <c r="U1003" s="234" t="str">
        <f t="shared" si="151"/>
        <v/>
      </c>
      <c r="V1003" s="234" t="str">
        <f t="shared" si="152"/>
        <v/>
      </c>
      <c r="W1003" s="234" t="str">
        <f t="shared" si="153"/>
        <v/>
      </c>
      <c r="Y1003" s="235" t="str">
        <f t="shared" si="154"/>
        <v/>
      </c>
      <c r="Z1003" s="236" t="str">
        <f>IFERROR(IF($B$3="NYSEG",INDEX('BCA Inputs'!$X$14:$X$54,MATCH(I1003,'BCA Inputs'!$M$14:$M$54,0))*P1003+INDEX('BCA Inputs'!$Y$14:$Y$54,MATCH(I1003,'BCA Inputs'!$M$14:$M$54,0))*O1003+INDEX('BCA Inputs'!$Z$14:$Z$54,MATCH(I1003,'BCA Inputs'!$M$14:$M$54,0))*Q1003+INDEX('BCA Inputs'!$AA$14:$AA$54,MATCH(I1003,'BCA Inputs'!$M$14:$M$54,0))*F1003+INDEX('BCA Inputs'!$AB$14:$AB$54,MATCH(I1003,'BCA Inputs'!$M$14:$M$54,0))*G1003,IF($B$3="RG&amp;E",INDEX('BCA Inputs'!$BG$14:$BG$54,MATCH(I1003,'BCA Inputs'!$AW$14:$AW$54,0))*P1003+INDEX('BCA Inputs'!$BH$14:$BH$54,MATCH(I1003,'BCA Inputs'!$AW$14:$AW$54,0))*O1003+INDEX('BCA Inputs'!$BI$14:$BI$54,MATCH(I1003,'BCA Inputs'!$AW$14:$AW$54,0))*Q1003+INDEX('BCA Inputs'!$BJ$14:$BJ$54,MATCH(I1003,'BCA Inputs'!$AW$14:$AW$54,0))*F1003+INDEX('BCA Inputs'!$BK$14:$BK$54,MATCH(I1003,'BCA Inputs'!$AW$14:$AW$54,0))*G1003,"")),"")</f>
        <v/>
      </c>
      <c r="AA1003" s="237" t="str">
        <f t="shared" si="155"/>
        <v/>
      </c>
      <c r="AC1003" s="238" t="str">
        <f>IFERROR((K1003+R1003)+IF($B$3="NYSEG",INDEX('BCA Inputs'!$AI$14:$AI$54,MATCH(I1003,'BCA Inputs'!$M$14:$M$54,0))*P1003+INDEX('BCA Inputs'!$AJ$14:$AJ$54,MATCH(I1003,'BCA Inputs'!$M$14:$M$54,0))*Q1003,IF($B$3="RG&amp;E",INDEX('BCA Inputs'!$BR$14:$BR$54,MATCH(I1003,'BCA Inputs'!$AW$14:$AW$54,0))*P1003+INDEX('BCA Inputs'!$BS$14:$BS$54,MATCH(I1003,'BCA Inputs'!$AW$14:$AW$54,0))*Q1003,"")),"")</f>
        <v/>
      </c>
      <c r="AD1003" s="181" t="str">
        <f>IFERROR(IF($B$3="NYSEG",INDEX('BCA Inputs'!$AD$14:$AD$54,MATCH(I1003,'BCA Inputs'!$M$14:$M$54,0))*P1003+INDEX('BCA Inputs'!$AE$14:$AE$54,MATCH(I1003,'BCA Inputs'!$M$14:$M$54,0))*O1003+INDEX('BCA Inputs'!$AF$14:$AF$54,MATCH(I1003,'BCA Inputs'!$M$14:$M$54,0))*Q1003+INDEX('BCA Inputs'!$AG$14:$AG$54,MATCH(I1003,'BCA Inputs'!$M$14:$M$54,0))*F1003+INDEX('BCA Inputs'!$AH$14:$AH$54,MATCH(I1003,'BCA Inputs'!$M$14:$M$54,0))*G1003,IF($B$3="RG&amp;E",INDEX('BCA Inputs'!$BM$14:$BM$54,MATCH(I1003,'BCA Inputs'!$AW$14:$AW$54,0))*P1003+INDEX('BCA Inputs'!$BN$14:$BN$54,MATCH(I1003,'BCA Inputs'!$AW$14:$AW$54,0))*O1003+INDEX('BCA Inputs'!$BO$14:$BO$54,MATCH(I1003,'BCA Inputs'!$AW$14:$AW$54,0))*Q1003+INDEX('BCA Inputs'!$BP$14:$BP$54,MATCH(I1003,'BCA Inputs'!$AW$14:$AW$54,0))*F1003+INDEX('BCA Inputs'!$BQ$14:$BQ$54,MATCH(I1003,'BCA Inputs'!$AW$14:$AW$54,0))*G1003,"")),"")</f>
        <v/>
      </c>
      <c r="AE1003" s="237" t="str">
        <f t="shared" si="156"/>
        <v/>
      </c>
      <c r="AF1003" s="198">
        <f t="shared" si="158"/>
        <v>0</v>
      </c>
      <c r="AG1003" s="239">
        <f t="shared" si="159"/>
        <v>0</v>
      </c>
    </row>
    <row r="1004" spans="1:33">
      <c r="A1004" s="228"/>
      <c r="B1004" s="176"/>
      <c r="C1004" s="229"/>
      <c r="D1004" s="230"/>
      <c r="E1004" s="230"/>
      <c r="F1004" s="230"/>
      <c r="G1004" s="230"/>
      <c r="H1004" s="231"/>
      <c r="I1004" s="231"/>
      <c r="J1004" s="232"/>
      <c r="K1004" s="232"/>
      <c r="L1004" s="232"/>
      <c r="M1004" s="181">
        <f t="shared" si="157"/>
        <v>0</v>
      </c>
      <c r="N1004" s="181">
        <f>IF(H1004="",0,H1004*I1004*'Avoided Water Savings Cost'!$C$16)</f>
        <v>0</v>
      </c>
      <c r="O1004" s="545">
        <f>IF(C1004="",0,IF($B$3="NYSEG",C1004/(1-'Avoided Electric Costs 2020'!$W$21),IF($B$3="RG&amp;E",C1004/(1-'Avoided Electric Costs 2020'!$X$21),"")))</f>
        <v>0</v>
      </c>
      <c r="P1004" s="546">
        <f>IF(D1004="",0,IF($B$3="NYSEG",D1004/(1-'Avoided Electric Costs 2020'!$W$21),IF($B$3="RG&amp;E",D1004/(1-'Avoided Electric Costs 2020'!$X$21),"")))</f>
        <v>0</v>
      </c>
      <c r="Q1004" s="546">
        <f>IF(E1004="",0,IF($B$3="NYSEG",E1004/(1-'Avoided Natural Gas Costs 2020'!$J$34),IF($B$3="RG&amp;E",E1004/(1-'Avoided Natural Gas Costs 2020'!$K$34),"")))</f>
        <v>0</v>
      </c>
      <c r="R1004" s="233" t="str">
        <f>IFERROR(IF(P1004*'BCA Inputs'!$C$1+Q1004*'BCA Inputs'!$C$2+F1004*'BCA Inputs'!$C$2+G1004*'BCA Inputs'!$C$2=0,"",P1004*'BCA Inputs'!$C$1+Q1004*'BCA Inputs'!$C$2+F1004*'BCA Inputs'!$C$2+G1004*'BCA Inputs'!$C$2),"")</f>
        <v/>
      </c>
      <c r="S1004" s="181" t="str">
        <f t="shared" si="150"/>
        <v/>
      </c>
      <c r="T1004" s="181" t="str">
        <f>IFERROR(IF($B$3="NYSEG",(INDEX('BCA Inputs'!$N$14:$N$54,MATCH(I1004,'BCA Inputs'!$M$14:$M$54,0))*P1004+INDEX('BCA Inputs'!$O$14:$O$54,MATCH(I1004,'BCA Inputs'!$M$14:$M$54,0))*O1004+INDEX('BCA Inputs'!P:P,MATCH(I1004,'BCA Inputs'!M:M,0))*Q1004+INDEX('BCA Inputs'!Q:Q,MATCH(I1004,'BCA Inputs'!M:M,0))*F1004+INDEX('BCA Inputs'!R:R,MATCH(I1004,'BCA Inputs'!M:M,0))*G1004)+L1004+N1004,IF($B$3="RG&amp;E",(INDEX('BCA Inputs'!$AX$14:$AX$54,MATCH(I1004,'BCA Inputs'!$AW$14:$AW$54,0))*P1004+INDEX('BCA Inputs'!$AY$14:$AY$54,MATCH(I1004,'BCA Inputs'!$AW$14:$AW$54,0))*O1004+INDEX('BCA Inputs'!$AZ$14:$AZ$54,MATCH(I1004,'BCA Inputs'!$AW$14:$AW$54,0))*Q1004+INDEX('BCA Inputs'!$BA$14:$BA$54,MATCH(I1004,'BCA Inputs'!$AW$14:$AW$54,0))*F1004+INDEX('BCA Inputs'!$BB$14:$BB$54,MATCH(I1004,'BCA Inputs'!$AW$14:$AW$54,0))*G1004)+L1004+N1004,"")),"")</f>
        <v/>
      </c>
      <c r="U1004" s="234" t="str">
        <f t="shared" si="151"/>
        <v/>
      </c>
      <c r="V1004" s="234" t="str">
        <f t="shared" si="152"/>
        <v/>
      </c>
      <c r="W1004" s="234" t="str">
        <f t="shared" si="153"/>
        <v/>
      </c>
      <c r="Y1004" s="235" t="str">
        <f t="shared" si="154"/>
        <v/>
      </c>
      <c r="Z1004" s="236" t="str">
        <f>IFERROR(IF($B$3="NYSEG",INDEX('BCA Inputs'!$X$14:$X$54,MATCH(I1004,'BCA Inputs'!$M$14:$M$54,0))*P1004+INDEX('BCA Inputs'!$Y$14:$Y$54,MATCH(I1004,'BCA Inputs'!$M$14:$M$54,0))*O1004+INDEX('BCA Inputs'!$Z$14:$Z$54,MATCH(I1004,'BCA Inputs'!$M$14:$M$54,0))*Q1004+INDEX('BCA Inputs'!$AA$14:$AA$54,MATCH(I1004,'BCA Inputs'!$M$14:$M$54,0))*F1004+INDEX('BCA Inputs'!$AB$14:$AB$54,MATCH(I1004,'BCA Inputs'!$M$14:$M$54,0))*G1004,IF($B$3="RG&amp;E",INDEX('BCA Inputs'!$BG$14:$BG$54,MATCH(I1004,'BCA Inputs'!$AW$14:$AW$54,0))*P1004+INDEX('BCA Inputs'!$BH$14:$BH$54,MATCH(I1004,'BCA Inputs'!$AW$14:$AW$54,0))*O1004+INDEX('BCA Inputs'!$BI$14:$BI$54,MATCH(I1004,'BCA Inputs'!$AW$14:$AW$54,0))*Q1004+INDEX('BCA Inputs'!$BJ$14:$BJ$54,MATCH(I1004,'BCA Inputs'!$AW$14:$AW$54,0))*F1004+INDEX('BCA Inputs'!$BK$14:$BK$54,MATCH(I1004,'BCA Inputs'!$AW$14:$AW$54,0))*G1004,"")),"")</f>
        <v/>
      </c>
      <c r="AA1004" s="237" t="str">
        <f t="shared" si="155"/>
        <v/>
      </c>
      <c r="AC1004" s="238" t="str">
        <f>IFERROR((K1004+R1004)+IF($B$3="NYSEG",INDEX('BCA Inputs'!$AI$14:$AI$54,MATCH(I1004,'BCA Inputs'!$M$14:$M$54,0))*P1004+INDEX('BCA Inputs'!$AJ$14:$AJ$54,MATCH(I1004,'BCA Inputs'!$M$14:$M$54,0))*Q1004,IF($B$3="RG&amp;E",INDEX('BCA Inputs'!$BR$14:$BR$54,MATCH(I1004,'BCA Inputs'!$AW$14:$AW$54,0))*P1004+INDEX('BCA Inputs'!$BS$14:$BS$54,MATCH(I1004,'BCA Inputs'!$AW$14:$AW$54,0))*Q1004,"")),"")</f>
        <v/>
      </c>
      <c r="AD1004" s="181" t="str">
        <f>IFERROR(IF($B$3="NYSEG",INDEX('BCA Inputs'!$AD$14:$AD$54,MATCH(I1004,'BCA Inputs'!$M$14:$M$54,0))*P1004+INDEX('BCA Inputs'!$AE$14:$AE$54,MATCH(I1004,'BCA Inputs'!$M$14:$M$54,0))*O1004+INDEX('BCA Inputs'!$AF$14:$AF$54,MATCH(I1004,'BCA Inputs'!$M$14:$M$54,0))*Q1004+INDEX('BCA Inputs'!$AG$14:$AG$54,MATCH(I1004,'BCA Inputs'!$M$14:$M$54,0))*F1004+INDEX('BCA Inputs'!$AH$14:$AH$54,MATCH(I1004,'BCA Inputs'!$M$14:$M$54,0))*G1004,IF($B$3="RG&amp;E",INDEX('BCA Inputs'!$BM$14:$BM$54,MATCH(I1004,'BCA Inputs'!$AW$14:$AW$54,0))*P1004+INDEX('BCA Inputs'!$BN$14:$BN$54,MATCH(I1004,'BCA Inputs'!$AW$14:$AW$54,0))*O1004+INDEX('BCA Inputs'!$BO$14:$BO$54,MATCH(I1004,'BCA Inputs'!$AW$14:$AW$54,0))*Q1004+INDEX('BCA Inputs'!$BP$14:$BP$54,MATCH(I1004,'BCA Inputs'!$AW$14:$AW$54,0))*F1004+INDEX('BCA Inputs'!$BQ$14:$BQ$54,MATCH(I1004,'BCA Inputs'!$AW$14:$AW$54,0))*G1004,"")),"")</f>
        <v/>
      </c>
      <c r="AE1004" s="237" t="str">
        <f t="shared" si="156"/>
        <v/>
      </c>
      <c r="AF1004" s="198">
        <f t="shared" si="158"/>
        <v>0</v>
      </c>
      <c r="AG1004" s="239">
        <f t="shared" si="159"/>
        <v>0</v>
      </c>
    </row>
    <row r="1005" spans="1:33">
      <c r="A1005" s="228"/>
      <c r="B1005" s="176"/>
      <c r="C1005" s="229"/>
      <c r="D1005" s="230"/>
      <c r="E1005" s="230"/>
      <c r="F1005" s="230"/>
      <c r="G1005" s="230"/>
      <c r="H1005" s="231"/>
      <c r="I1005" s="231"/>
      <c r="J1005" s="232"/>
      <c r="K1005" s="232"/>
      <c r="L1005" s="232"/>
      <c r="M1005" s="181">
        <f t="shared" si="157"/>
        <v>0</v>
      </c>
      <c r="N1005" s="181">
        <f>IF(H1005="",0,H1005*I1005*'Avoided Water Savings Cost'!$C$16)</f>
        <v>0</v>
      </c>
      <c r="O1005" s="545">
        <f>IF(C1005="",0,IF($B$3="NYSEG",C1005/(1-'Avoided Electric Costs 2020'!$W$21),IF($B$3="RG&amp;E",C1005/(1-'Avoided Electric Costs 2020'!$X$21),"")))</f>
        <v>0</v>
      </c>
      <c r="P1005" s="546">
        <f>IF(D1005="",0,IF($B$3="NYSEG",D1005/(1-'Avoided Electric Costs 2020'!$W$21),IF($B$3="RG&amp;E",D1005/(1-'Avoided Electric Costs 2020'!$X$21),"")))</f>
        <v>0</v>
      </c>
      <c r="Q1005" s="546">
        <f>IF(E1005="",0,IF($B$3="NYSEG",E1005/(1-'Avoided Natural Gas Costs 2020'!$J$34),IF($B$3="RG&amp;E",E1005/(1-'Avoided Natural Gas Costs 2020'!$K$34),"")))</f>
        <v>0</v>
      </c>
      <c r="R1005" s="233" t="str">
        <f>IFERROR(IF(P1005*'BCA Inputs'!$C$1+Q1005*'BCA Inputs'!$C$2+F1005*'BCA Inputs'!$C$2+G1005*'BCA Inputs'!$C$2=0,"",P1005*'BCA Inputs'!$C$1+Q1005*'BCA Inputs'!$C$2+F1005*'BCA Inputs'!$C$2+G1005*'BCA Inputs'!$C$2),"")</f>
        <v/>
      </c>
      <c r="S1005" s="181" t="str">
        <f t="shared" si="150"/>
        <v/>
      </c>
      <c r="T1005" s="181" t="str">
        <f>IFERROR(IF($B$3="NYSEG",(INDEX('BCA Inputs'!$N$14:$N$54,MATCH(I1005,'BCA Inputs'!$M$14:$M$54,0))*P1005+INDEX('BCA Inputs'!$O$14:$O$54,MATCH(I1005,'BCA Inputs'!$M$14:$M$54,0))*O1005+INDEX('BCA Inputs'!P:P,MATCH(I1005,'BCA Inputs'!M:M,0))*Q1005+INDEX('BCA Inputs'!Q:Q,MATCH(I1005,'BCA Inputs'!M:M,0))*F1005+INDEX('BCA Inputs'!R:R,MATCH(I1005,'BCA Inputs'!M:M,0))*G1005)+L1005+N1005,IF($B$3="RG&amp;E",(INDEX('BCA Inputs'!$AX$14:$AX$54,MATCH(I1005,'BCA Inputs'!$AW$14:$AW$54,0))*P1005+INDEX('BCA Inputs'!$AY$14:$AY$54,MATCH(I1005,'BCA Inputs'!$AW$14:$AW$54,0))*O1005+INDEX('BCA Inputs'!$AZ$14:$AZ$54,MATCH(I1005,'BCA Inputs'!$AW$14:$AW$54,0))*Q1005+INDEX('BCA Inputs'!$BA$14:$BA$54,MATCH(I1005,'BCA Inputs'!$AW$14:$AW$54,0))*F1005+INDEX('BCA Inputs'!$BB$14:$BB$54,MATCH(I1005,'BCA Inputs'!$AW$14:$AW$54,0))*G1005)+L1005+N1005,"")),"")</f>
        <v/>
      </c>
      <c r="U1005" s="234" t="str">
        <f t="shared" si="151"/>
        <v/>
      </c>
      <c r="V1005" s="234" t="str">
        <f t="shared" si="152"/>
        <v/>
      </c>
      <c r="W1005" s="234" t="str">
        <f t="shared" si="153"/>
        <v/>
      </c>
      <c r="Y1005" s="235" t="str">
        <f t="shared" si="154"/>
        <v/>
      </c>
      <c r="Z1005" s="236" t="str">
        <f>IFERROR(IF($B$3="NYSEG",INDEX('BCA Inputs'!$X$14:$X$54,MATCH(I1005,'BCA Inputs'!$M$14:$M$54,0))*P1005+INDEX('BCA Inputs'!$Y$14:$Y$54,MATCH(I1005,'BCA Inputs'!$M$14:$M$54,0))*O1005+INDEX('BCA Inputs'!$Z$14:$Z$54,MATCH(I1005,'BCA Inputs'!$M$14:$M$54,0))*Q1005+INDEX('BCA Inputs'!$AA$14:$AA$54,MATCH(I1005,'BCA Inputs'!$M$14:$M$54,0))*F1005+INDEX('BCA Inputs'!$AB$14:$AB$54,MATCH(I1005,'BCA Inputs'!$M$14:$M$54,0))*G1005,IF($B$3="RG&amp;E",INDEX('BCA Inputs'!$BG$14:$BG$54,MATCH(I1005,'BCA Inputs'!$AW$14:$AW$54,0))*P1005+INDEX('BCA Inputs'!$BH$14:$BH$54,MATCH(I1005,'BCA Inputs'!$AW$14:$AW$54,0))*O1005+INDEX('BCA Inputs'!$BI$14:$BI$54,MATCH(I1005,'BCA Inputs'!$AW$14:$AW$54,0))*Q1005+INDEX('BCA Inputs'!$BJ$14:$BJ$54,MATCH(I1005,'BCA Inputs'!$AW$14:$AW$54,0))*F1005+INDEX('BCA Inputs'!$BK$14:$BK$54,MATCH(I1005,'BCA Inputs'!$AW$14:$AW$54,0))*G1005,"")),"")</f>
        <v/>
      </c>
      <c r="AA1005" s="237" t="str">
        <f t="shared" si="155"/>
        <v/>
      </c>
      <c r="AC1005" s="238" t="str">
        <f>IFERROR((K1005+R1005)+IF($B$3="NYSEG",INDEX('BCA Inputs'!$AI$14:$AI$54,MATCH(I1005,'BCA Inputs'!$M$14:$M$54,0))*P1005+INDEX('BCA Inputs'!$AJ$14:$AJ$54,MATCH(I1005,'BCA Inputs'!$M$14:$M$54,0))*Q1005,IF($B$3="RG&amp;E",INDEX('BCA Inputs'!$BR$14:$BR$54,MATCH(I1005,'BCA Inputs'!$AW$14:$AW$54,0))*P1005+INDEX('BCA Inputs'!$BS$14:$BS$54,MATCH(I1005,'BCA Inputs'!$AW$14:$AW$54,0))*Q1005,"")),"")</f>
        <v/>
      </c>
      <c r="AD1005" s="181" t="str">
        <f>IFERROR(IF($B$3="NYSEG",INDEX('BCA Inputs'!$AD$14:$AD$54,MATCH(I1005,'BCA Inputs'!$M$14:$M$54,0))*P1005+INDEX('BCA Inputs'!$AE$14:$AE$54,MATCH(I1005,'BCA Inputs'!$M$14:$M$54,0))*O1005+INDEX('BCA Inputs'!$AF$14:$AF$54,MATCH(I1005,'BCA Inputs'!$M$14:$M$54,0))*Q1005+INDEX('BCA Inputs'!$AG$14:$AG$54,MATCH(I1005,'BCA Inputs'!$M$14:$M$54,0))*F1005+INDEX('BCA Inputs'!$AH$14:$AH$54,MATCH(I1005,'BCA Inputs'!$M$14:$M$54,0))*G1005,IF($B$3="RG&amp;E",INDEX('BCA Inputs'!$BM$14:$BM$54,MATCH(I1005,'BCA Inputs'!$AW$14:$AW$54,0))*P1005+INDEX('BCA Inputs'!$BN$14:$BN$54,MATCH(I1005,'BCA Inputs'!$AW$14:$AW$54,0))*O1005+INDEX('BCA Inputs'!$BO$14:$BO$54,MATCH(I1005,'BCA Inputs'!$AW$14:$AW$54,0))*Q1005+INDEX('BCA Inputs'!$BP$14:$BP$54,MATCH(I1005,'BCA Inputs'!$AW$14:$AW$54,0))*F1005+INDEX('BCA Inputs'!$BQ$14:$BQ$54,MATCH(I1005,'BCA Inputs'!$AW$14:$AW$54,0))*G1005,"")),"")</f>
        <v/>
      </c>
      <c r="AE1005" s="237" t="str">
        <f t="shared" si="156"/>
        <v/>
      </c>
      <c r="AF1005" s="198">
        <f t="shared" si="158"/>
        <v>0</v>
      </c>
      <c r="AG1005" s="239">
        <f t="shared" si="159"/>
        <v>0</v>
      </c>
    </row>
    <row r="1006" spans="1:33">
      <c r="A1006" s="228"/>
      <c r="B1006" s="176"/>
      <c r="C1006" s="229"/>
      <c r="D1006" s="230"/>
      <c r="E1006" s="230"/>
      <c r="F1006" s="230"/>
      <c r="G1006" s="230"/>
      <c r="H1006" s="231"/>
      <c r="I1006" s="231"/>
      <c r="J1006" s="232"/>
      <c r="K1006" s="232"/>
      <c r="L1006" s="232"/>
      <c r="M1006" s="181">
        <f t="shared" si="157"/>
        <v>0</v>
      </c>
      <c r="N1006" s="181">
        <f>IF(H1006="",0,H1006*I1006*'Avoided Water Savings Cost'!$C$16)</f>
        <v>0</v>
      </c>
      <c r="O1006" s="545">
        <f>IF(C1006="",0,IF($B$3="NYSEG",C1006/(1-'Avoided Electric Costs 2020'!$W$21),IF($B$3="RG&amp;E",C1006/(1-'Avoided Electric Costs 2020'!$X$21),"")))</f>
        <v>0</v>
      </c>
      <c r="P1006" s="546">
        <f>IF(D1006="",0,IF($B$3="NYSEG",D1006/(1-'Avoided Electric Costs 2020'!$W$21),IF($B$3="RG&amp;E",D1006/(1-'Avoided Electric Costs 2020'!$X$21),"")))</f>
        <v>0</v>
      </c>
      <c r="Q1006" s="546">
        <f>IF(E1006="",0,IF($B$3="NYSEG",E1006/(1-'Avoided Natural Gas Costs 2020'!$J$34),IF($B$3="RG&amp;E",E1006/(1-'Avoided Natural Gas Costs 2020'!$K$34),"")))</f>
        <v>0</v>
      </c>
      <c r="R1006" s="233" t="str">
        <f>IFERROR(IF(P1006*'BCA Inputs'!$C$1+Q1006*'BCA Inputs'!$C$2+F1006*'BCA Inputs'!$C$2+G1006*'BCA Inputs'!$C$2=0,"",P1006*'BCA Inputs'!$C$1+Q1006*'BCA Inputs'!$C$2+F1006*'BCA Inputs'!$C$2+G1006*'BCA Inputs'!$C$2),"")</f>
        <v/>
      </c>
      <c r="S1006" s="181" t="str">
        <f t="shared" si="150"/>
        <v/>
      </c>
      <c r="T1006" s="181" t="str">
        <f>IFERROR(IF($B$3="NYSEG",(INDEX('BCA Inputs'!$N$14:$N$54,MATCH(I1006,'BCA Inputs'!$M$14:$M$54,0))*P1006+INDEX('BCA Inputs'!$O$14:$O$54,MATCH(I1006,'BCA Inputs'!$M$14:$M$54,0))*O1006+INDEX('BCA Inputs'!P:P,MATCH(I1006,'BCA Inputs'!M:M,0))*Q1006+INDEX('BCA Inputs'!Q:Q,MATCH(I1006,'BCA Inputs'!M:M,0))*F1006+INDEX('BCA Inputs'!R:R,MATCH(I1006,'BCA Inputs'!M:M,0))*G1006)+L1006+N1006,IF($B$3="RG&amp;E",(INDEX('BCA Inputs'!$AX$14:$AX$54,MATCH(I1006,'BCA Inputs'!$AW$14:$AW$54,0))*P1006+INDEX('BCA Inputs'!$AY$14:$AY$54,MATCH(I1006,'BCA Inputs'!$AW$14:$AW$54,0))*O1006+INDEX('BCA Inputs'!$AZ$14:$AZ$54,MATCH(I1006,'BCA Inputs'!$AW$14:$AW$54,0))*Q1006+INDEX('BCA Inputs'!$BA$14:$BA$54,MATCH(I1006,'BCA Inputs'!$AW$14:$AW$54,0))*F1006+INDEX('BCA Inputs'!$BB$14:$BB$54,MATCH(I1006,'BCA Inputs'!$AW$14:$AW$54,0))*G1006)+L1006+N1006,"")),"")</f>
        <v/>
      </c>
      <c r="U1006" s="234" t="str">
        <f t="shared" si="151"/>
        <v/>
      </c>
      <c r="V1006" s="234" t="str">
        <f t="shared" si="152"/>
        <v/>
      </c>
      <c r="W1006" s="234" t="str">
        <f t="shared" si="153"/>
        <v/>
      </c>
      <c r="Y1006" s="235" t="str">
        <f t="shared" si="154"/>
        <v/>
      </c>
      <c r="Z1006" s="236" t="str">
        <f>IFERROR(IF($B$3="NYSEG",INDEX('BCA Inputs'!$X$14:$X$54,MATCH(I1006,'BCA Inputs'!$M$14:$M$54,0))*P1006+INDEX('BCA Inputs'!$Y$14:$Y$54,MATCH(I1006,'BCA Inputs'!$M$14:$M$54,0))*O1006+INDEX('BCA Inputs'!$Z$14:$Z$54,MATCH(I1006,'BCA Inputs'!$M$14:$M$54,0))*Q1006+INDEX('BCA Inputs'!$AA$14:$AA$54,MATCH(I1006,'BCA Inputs'!$M$14:$M$54,0))*F1006+INDEX('BCA Inputs'!$AB$14:$AB$54,MATCH(I1006,'BCA Inputs'!$M$14:$M$54,0))*G1006,IF($B$3="RG&amp;E",INDEX('BCA Inputs'!$BG$14:$BG$54,MATCH(I1006,'BCA Inputs'!$AW$14:$AW$54,0))*P1006+INDEX('BCA Inputs'!$BH$14:$BH$54,MATCH(I1006,'BCA Inputs'!$AW$14:$AW$54,0))*O1006+INDEX('BCA Inputs'!$BI$14:$BI$54,MATCH(I1006,'BCA Inputs'!$AW$14:$AW$54,0))*Q1006+INDEX('BCA Inputs'!$BJ$14:$BJ$54,MATCH(I1006,'BCA Inputs'!$AW$14:$AW$54,0))*F1006+INDEX('BCA Inputs'!$BK$14:$BK$54,MATCH(I1006,'BCA Inputs'!$AW$14:$AW$54,0))*G1006,"")),"")</f>
        <v/>
      </c>
      <c r="AA1006" s="237" t="str">
        <f t="shared" si="155"/>
        <v/>
      </c>
      <c r="AC1006" s="238" t="str">
        <f>IFERROR((K1006+R1006)+IF($B$3="NYSEG",INDEX('BCA Inputs'!$AI$14:$AI$54,MATCH(I1006,'BCA Inputs'!$M$14:$M$54,0))*P1006+INDEX('BCA Inputs'!$AJ$14:$AJ$54,MATCH(I1006,'BCA Inputs'!$M$14:$M$54,0))*Q1006,IF($B$3="RG&amp;E",INDEX('BCA Inputs'!$BR$14:$BR$54,MATCH(I1006,'BCA Inputs'!$AW$14:$AW$54,0))*P1006+INDEX('BCA Inputs'!$BS$14:$BS$54,MATCH(I1006,'BCA Inputs'!$AW$14:$AW$54,0))*Q1006,"")),"")</f>
        <v/>
      </c>
      <c r="AD1006" s="181" t="str">
        <f>IFERROR(IF($B$3="NYSEG",INDEX('BCA Inputs'!$AD$14:$AD$54,MATCH(I1006,'BCA Inputs'!$M$14:$M$54,0))*P1006+INDEX('BCA Inputs'!$AE$14:$AE$54,MATCH(I1006,'BCA Inputs'!$M$14:$M$54,0))*O1006+INDEX('BCA Inputs'!$AF$14:$AF$54,MATCH(I1006,'BCA Inputs'!$M$14:$M$54,0))*Q1006+INDEX('BCA Inputs'!$AG$14:$AG$54,MATCH(I1006,'BCA Inputs'!$M$14:$M$54,0))*F1006+INDEX('BCA Inputs'!$AH$14:$AH$54,MATCH(I1006,'BCA Inputs'!$M$14:$M$54,0))*G1006,IF($B$3="RG&amp;E",INDEX('BCA Inputs'!$BM$14:$BM$54,MATCH(I1006,'BCA Inputs'!$AW$14:$AW$54,0))*P1006+INDEX('BCA Inputs'!$BN$14:$BN$54,MATCH(I1006,'BCA Inputs'!$AW$14:$AW$54,0))*O1006+INDEX('BCA Inputs'!$BO$14:$BO$54,MATCH(I1006,'BCA Inputs'!$AW$14:$AW$54,0))*Q1006+INDEX('BCA Inputs'!$BP$14:$BP$54,MATCH(I1006,'BCA Inputs'!$AW$14:$AW$54,0))*F1006+INDEX('BCA Inputs'!$BQ$14:$BQ$54,MATCH(I1006,'BCA Inputs'!$AW$14:$AW$54,0))*G1006,"")),"")</f>
        <v/>
      </c>
      <c r="AE1006" s="237" t="str">
        <f t="shared" si="156"/>
        <v/>
      </c>
      <c r="AF1006" s="198">
        <f t="shared" si="158"/>
        <v>0</v>
      </c>
      <c r="AG1006" s="239">
        <f t="shared" si="159"/>
        <v>0</v>
      </c>
    </row>
    <row r="1007" spans="1:33">
      <c r="A1007" s="228"/>
      <c r="B1007" s="176"/>
      <c r="C1007" s="229"/>
      <c r="D1007" s="230"/>
      <c r="E1007" s="230"/>
      <c r="F1007" s="230"/>
      <c r="G1007" s="230"/>
      <c r="H1007" s="231"/>
      <c r="I1007" s="231"/>
      <c r="J1007" s="232"/>
      <c r="K1007" s="232"/>
      <c r="L1007" s="232"/>
      <c r="M1007" s="181">
        <f t="shared" si="157"/>
        <v>0</v>
      </c>
      <c r="N1007" s="181">
        <f>IF(H1007="",0,H1007*I1007*'Avoided Water Savings Cost'!$C$16)</f>
        <v>0</v>
      </c>
      <c r="O1007" s="545">
        <f>IF(C1007="",0,IF($B$3="NYSEG",C1007/(1-'Avoided Electric Costs 2020'!$W$21),IF($B$3="RG&amp;E",C1007/(1-'Avoided Electric Costs 2020'!$X$21),"")))</f>
        <v>0</v>
      </c>
      <c r="P1007" s="546">
        <f>IF(D1007="",0,IF($B$3="NYSEG",D1007/(1-'Avoided Electric Costs 2020'!$W$21),IF($B$3="RG&amp;E",D1007/(1-'Avoided Electric Costs 2020'!$X$21),"")))</f>
        <v>0</v>
      </c>
      <c r="Q1007" s="546">
        <f>IF(E1007="",0,IF($B$3="NYSEG",E1007/(1-'Avoided Natural Gas Costs 2020'!$J$34),IF($B$3="RG&amp;E",E1007/(1-'Avoided Natural Gas Costs 2020'!$K$34),"")))</f>
        <v>0</v>
      </c>
      <c r="R1007" s="233" t="str">
        <f>IFERROR(IF(P1007*'BCA Inputs'!$C$1+Q1007*'BCA Inputs'!$C$2+F1007*'BCA Inputs'!$C$2+G1007*'BCA Inputs'!$C$2=0,"",P1007*'BCA Inputs'!$C$1+Q1007*'BCA Inputs'!$C$2+F1007*'BCA Inputs'!$C$2+G1007*'BCA Inputs'!$C$2),"")</f>
        <v/>
      </c>
      <c r="S1007" s="181" t="str">
        <f t="shared" si="150"/>
        <v/>
      </c>
      <c r="T1007" s="181" t="str">
        <f>IFERROR(IF($B$3="NYSEG",(INDEX('BCA Inputs'!$N$14:$N$54,MATCH(I1007,'BCA Inputs'!$M$14:$M$54,0))*P1007+INDEX('BCA Inputs'!$O$14:$O$54,MATCH(I1007,'BCA Inputs'!$M$14:$M$54,0))*O1007+INDEX('BCA Inputs'!P:P,MATCH(I1007,'BCA Inputs'!M:M,0))*Q1007+INDEX('BCA Inputs'!Q:Q,MATCH(I1007,'BCA Inputs'!M:M,0))*F1007+INDEX('BCA Inputs'!R:R,MATCH(I1007,'BCA Inputs'!M:M,0))*G1007)+L1007+N1007,IF($B$3="RG&amp;E",(INDEX('BCA Inputs'!$AX$14:$AX$54,MATCH(I1007,'BCA Inputs'!$AW$14:$AW$54,0))*P1007+INDEX('BCA Inputs'!$AY$14:$AY$54,MATCH(I1007,'BCA Inputs'!$AW$14:$AW$54,0))*O1007+INDEX('BCA Inputs'!$AZ$14:$AZ$54,MATCH(I1007,'BCA Inputs'!$AW$14:$AW$54,0))*Q1007+INDEX('BCA Inputs'!$BA$14:$BA$54,MATCH(I1007,'BCA Inputs'!$AW$14:$AW$54,0))*F1007+INDEX('BCA Inputs'!$BB$14:$BB$54,MATCH(I1007,'BCA Inputs'!$AW$14:$AW$54,0))*G1007)+L1007+N1007,"")),"")</f>
        <v/>
      </c>
      <c r="U1007" s="234" t="str">
        <f t="shared" si="151"/>
        <v/>
      </c>
      <c r="V1007" s="234" t="str">
        <f t="shared" si="152"/>
        <v/>
      </c>
      <c r="W1007" s="234" t="str">
        <f t="shared" si="153"/>
        <v/>
      </c>
      <c r="Y1007" s="235" t="str">
        <f t="shared" si="154"/>
        <v/>
      </c>
      <c r="Z1007" s="236" t="str">
        <f>IFERROR(IF($B$3="NYSEG",INDEX('BCA Inputs'!$X$14:$X$54,MATCH(I1007,'BCA Inputs'!$M$14:$M$54,0))*P1007+INDEX('BCA Inputs'!$Y$14:$Y$54,MATCH(I1007,'BCA Inputs'!$M$14:$M$54,0))*O1007+INDEX('BCA Inputs'!$Z$14:$Z$54,MATCH(I1007,'BCA Inputs'!$M$14:$M$54,0))*Q1007+INDEX('BCA Inputs'!$AA$14:$AA$54,MATCH(I1007,'BCA Inputs'!$M$14:$M$54,0))*F1007+INDEX('BCA Inputs'!$AB$14:$AB$54,MATCH(I1007,'BCA Inputs'!$M$14:$M$54,0))*G1007,IF($B$3="RG&amp;E",INDEX('BCA Inputs'!$BG$14:$BG$54,MATCH(I1007,'BCA Inputs'!$AW$14:$AW$54,0))*P1007+INDEX('BCA Inputs'!$BH$14:$BH$54,MATCH(I1007,'BCA Inputs'!$AW$14:$AW$54,0))*O1007+INDEX('BCA Inputs'!$BI$14:$BI$54,MATCH(I1007,'BCA Inputs'!$AW$14:$AW$54,0))*Q1007+INDEX('BCA Inputs'!$BJ$14:$BJ$54,MATCH(I1007,'BCA Inputs'!$AW$14:$AW$54,0))*F1007+INDEX('BCA Inputs'!$BK$14:$BK$54,MATCH(I1007,'BCA Inputs'!$AW$14:$AW$54,0))*G1007,"")),"")</f>
        <v/>
      </c>
      <c r="AA1007" s="237" t="str">
        <f t="shared" si="155"/>
        <v/>
      </c>
      <c r="AC1007" s="238" t="str">
        <f>IFERROR((K1007+R1007)+IF($B$3="NYSEG",INDEX('BCA Inputs'!$AI$14:$AI$54,MATCH(I1007,'BCA Inputs'!$M$14:$M$54,0))*P1007+INDEX('BCA Inputs'!$AJ$14:$AJ$54,MATCH(I1007,'BCA Inputs'!$M$14:$M$54,0))*Q1007,IF($B$3="RG&amp;E",INDEX('BCA Inputs'!$BR$14:$BR$54,MATCH(I1007,'BCA Inputs'!$AW$14:$AW$54,0))*P1007+INDEX('BCA Inputs'!$BS$14:$BS$54,MATCH(I1007,'BCA Inputs'!$AW$14:$AW$54,0))*Q1007,"")),"")</f>
        <v/>
      </c>
      <c r="AD1007" s="181" t="str">
        <f>IFERROR(IF($B$3="NYSEG",INDEX('BCA Inputs'!$AD$14:$AD$54,MATCH(I1007,'BCA Inputs'!$M$14:$M$54,0))*P1007+INDEX('BCA Inputs'!$AE$14:$AE$54,MATCH(I1007,'BCA Inputs'!$M$14:$M$54,0))*O1007+INDEX('BCA Inputs'!$AF$14:$AF$54,MATCH(I1007,'BCA Inputs'!$M$14:$M$54,0))*Q1007+INDEX('BCA Inputs'!$AG$14:$AG$54,MATCH(I1007,'BCA Inputs'!$M$14:$M$54,0))*F1007+INDEX('BCA Inputs'!$AH$14:$AH$54,MATCH(I1007,'BCA Inputs'!$M$14:$M$54,0))*G1007,IF($B$3="RG&amp;E",INDEX('BCA Inputs'!$BM$14:$BM$54,MATCH(I1007,'BCA Inputs'!$AW$14:$AW$54,0))*P1007+INDEX('BCA Inputs'!$BN$14:$BN$54,MATCH(I1007,'BCA Inputs'!$AW$14:$AW$54,0))*O1007+INDEX('BCA Inputs'!$BO$14:$BO$54,MATCH(I1007,'BCA Inputs'!$AW$14:$AW$54,0))*Q1007+INDEX('BCA Inputs'!$BP$14:$BP$54,MATCH(I1007,'BCA Inputs'!$AW$14:$AW$54,0))*F1007+INDEX('BCA Inputs'!$BQ$14:$BQ$54,MATCH(I1007,'BCA Inputs'!$AW$14:$AW$54,0))*G1007,"")),"")</f>
        <v/>
      </c>
      <c r="AE1007" s="237" t="str">
        <f t="shared" si="156"/>
        <v/>
      </c>
      <c r="AF1007" s="198">
        <f t="shared" si="158"/>
        <v>0</v>
      </c>
      <c r="AG1007" s="239">
        <f t="shared" si="159"/>
        <v>0</v>
      </c>
    </row>
    <row r="1008" spans="1:33">
      <c r="A1008" s="228"/>
      <c r="B1008" s="176"/>
      <c r="C1008" s="229"/>
      <c r="D1008" s="230"/>
      <c r="E1008" s="230"/>
      <c r="F1008" s="230"/>
      <c r="G1008" s="230"/>
      <c r="H1008" s="231"/>
      <c r="I1008" s="231"/>
      <c r="J1008" s="232"/>
      <c r="K1008" s="232"/>
      <c r="L1008" s="232"/>
      <c r="M1008" s="181">
        <f t="shared" si="157"/>
        <v>0</v>
      </c>
      <c r="N1008" s="181">
        <f>IF(H1008="",0,H1008*I1008*'Avoided Water Savings Cost'!$C$16)</f>
        <v>0</v>
      </c>
      <c r="O1008" s="545">
        <f>IF(C1008="",0,IF($B$3="NYSEG",C1008/(1-'Avoided Electric Costs 2020'!$W$21),IF($B$3="RG&amp;E",C1008/(1-'Avoided Electric Costs 2020'!$X$21),"")))</f>
        <v>0</v>
      </c>
      <c r="P1008" s="546">
        <f>IF(D1008="",0,IF($B$3="NYSEG",D1008/(1-'Avoided Electric Costs 2020'!$W$21),IF($B$3="RG&amp;E",D1008/(1-'Avoided Electric Costs 2020'!$X$21),"")))</f>
        <v>0</v>
      </c>
      <c r="Q1008" s="546">
        <f>IF(E1008="",0,IF($B$3="NYSEG",E1008/(1-'Avoided Natural Gas Costs 2020'!$J$34),IF($B$3="RG&amp;E",E1008/(1-'Avoided Natural Gas Costs 2020'!$K$34),"")))</f>
        <v>0</v>
      </c>
      <c r="R1008" s="233" t="str">
        <f>IFERROR(IF(P1008*'BCA Inputs'!$C$1+Q1008*'BCA Inputs'!$C$2+F1008*'BCA Inputs'!$C$2+G1008*'BCA Inputs'!$C$2=0,"",P1008*'BCA Inputs'!$C$1+Q1008*'BCA Inputs'!$C$2+F1008*'BCA Inputs'!$C$2+G1008*'BCA Inputs'!$C$2),"")</f>
        <v/>
      </c>
      <c r="S1008" s="181" t="str">
        <f t="shared" si="150"/>
        <v/>
      </c>
      <c r="T1008" s="181" t="str">
        <f>IFERROR(IF($B$3="NYSEG",(INDEX('BCA Inputs'!$N$14:$N$54,MATCH(I1008,'BCA Inputs'!$M$14:$M$54,0))*P1008+INDEX('BCA Inputs'!$O$14:$O$54,MATCH(I1008,'BCA Inputs'!$M$14:$M$54,0))*O1008+INDEX('BCA Inputs'!P:P,MATCH(I1008,'BCA Inputs'!M:M,0))*Q1008+INDEX('BCA Inputs'!Q:Q,MATCH(I1008,'BCA Inputs'!M:M,0))*F1008+INDEX('BCA Inputs'!R:R,MATCH(I1008,'BCA Inputs'!M:M,0))*G1008)+L1008+N1008,IF($B$3="RG&amp;E",(INDEX('BCA Inputs'!$AX$14:$AX$54,MATCH(I1008,'BCA Inputs'!$AW$14:$AW$54,0))*P1008+INDEX('BCA Inputs'!$AY$14:$AY$54,MATCH(I1008,'BCA Inputs'!$AW$14:$AW$54,0))*O1008+INDEX('BCA Inputs'!$AZ$14:$AZ$54,MATCH(I1008,'BCA Inputs'!$AW$14:$AW$54,0))*Q1008+INDEX('BCA Inputs'!$BA$14:$BA$54,MATCH(I1008,'BCA Inputs'!$AW$14:$AW$54,0))*F1008+INDEX('BCA Inputs'!$BB$14:$BB$54,MATCH(I1008,'BCA Inputs'!$AW$14:$AW$54,0))*G1008)+L1008+N1008,"")),"")</f>
        <v/>
      </c>
      <c r="U1008" s="234" t="str">
        <f t="shared" si="151"/>
        <v/>
      </c>
      <c r="V1008" s="234" t="str">
        <f t="shared" si="152"/>
        <v/>
      </c>
      <c r="W1008" s="234" t="str">
        <f t="shared" si="153"/>
        <v/>
      </c>
      <c r="Y1008" s="235" t="str">
        <f t="shared" si="154"/>
        <v/>
      </c>
      <c r="Z1008" s="236" t="str">
        <f>IFERROR(IF($B$3="NYSEG",INDEX('BCA Inputs'!$X$14:$X$54,MATCH(I1008,'BCA Inputs'!$M$14:$M$54,0))*P1008+INDEX('BCA Inputs'!$Y$14:$Y$54,MATCH(I1008,'BCA Inputs'!$M$14:$M$54,0))*O1008+INDEX('BCA Inputs'!$Z$14:$Z$54,MATCH(I1008,'BCA Inputs'!$M$14:$M$54,0))*Q1008+INDEX('BCA Inputs'!$AA$14:$AA$54,MATCH(I1008,'BCA Inputs'!$M$14:$M$54,0))*F1008+INDEX('BCA Inputs'!$AB$14:$AB$54,MATCH(I1008,'BCA Inputs'!$M$14:$M$54,0))*G1008,IF($B$3="RG&amp;E",INDEX('BCA Inputs'!$BG$14:$BG$54,MATCH(I1008,'BCA Inputs'!$AW$14:$AW$54,0))*P1008+INDEX('BCA Inputs'!$BH$14:$BH$54,MATCH(I1008,'BCA Inputs'!$AW$14:$AW$54,0))*O1008+INDEX('BCA Inputs'!$BI$14:$BI$54,MATCH(I1008,'BCA Inputs'!$AW$14:$AW$54,0))*Q1008+INDEX('BCA Inputs'!$BJ$14:$BJ$54,MATCH(I1008,'BCA Inputs'!$AW$14:$AW$54,0))*F1008+INDEX('BCA Inputs'!$BK$14:$BK$54,MATCH(I1008,'BCA Inputs'!$AW$14:$AW$54,0))*G1008,"")),"")</f>
        <v/>
      </c>
      <c r="AA1008" s="237" t="str">
        <f t="shared" si="155"/>
        <v/>
      </c>
      <c r="AC1008" s="238" t="str">
        <f>IFERROR((K1008+R1008)+IF($B$3="NYSEG",INDEX('BCA Inputs'!$AI$14:$AI$54,MATCH(I1008,'BCA Inputs'!$M$14:$M$54,0))*P1008+INDEX('BCA Inputs'!$AJ$14:$AJ$54,MATCH(I1008,'BCA Inputs'!$M$14:$M$54,0))*Q1008,IF($B$3="RG&amp;E",INDEX('BCA Inputs'!$BR$14:$BR$54,MATCH(I1008,'BCA Inputs'!$AW$14:$AW$54,0))*P1008+INDEX('BCA Inputs'!$BS$14:$BS$54,MATCH(I1008,'BCA Inputs'!$AW$14:$AW$54,0))*Q1008,"")),"")</f>
        <v/>
      </c>
      <c r="AD1008" s="181" t="str">
        <f>IFERROR(IF($B$3="NYSEG",INDEX('BCA Inputs'!$AD$14:$AD$54,MATCH(I1008,'BCA Inputs'!$M$14:$M$54,0))*P1008+INDEX('BCA Inputs'!$AE$14:$AE$54,MATCH(I1008,'BCA Inputs'!$M$14:$M$54,0))*O1008+INDEX('BCA Inputs'!$AF$14:$AF$54,MATCH(I1008,'BCA Inputs'!$M$14:$M$54,0))*Q1008+INDEX('BCA Inputs'!$AG$14:$AG$54,MATCH(I1008,'BCA Inputs'!$M$14:$M$54,0))*F1008+INDEX('BCA Inputs'!$AH$14:$AH$54,MATCH(I1008,'BCA Inputs'!$M$14:$M$54,0))*G1008,IF($B$3="RG&amp;E",INDEX('BCA Inputs'!$BM$14:$BM$54,MATCH(I1008,'BCA Inputs'!$AW$14:$AW$54,0))*P1008+INDEX('BCA Inputs'!$BN$14:$BN$54,MATCH(I1008,'BCA Inputs'!$AW$14:$AW$54,0))*O1008+INDEX('BCA Inputs'!$BO$14:$BO$54,MATCH(I1008,'BCA Inputs'!$AW$14:$AW$54,0))*Q1008+INDEX('BCA Inputs'!$BP$14:$BP$54,MATCH(I1008,'BCA Inputs'!$AW$14:$AW$54,0))*F1008+INDEX('BCA Inputs'!$BQ$14:$BQ$54,MATCH(I1008,'BCA Inputs'!$AW$14:$AW$54,0))*G1008,"")),"")</f>
        <v/>
      </c>
      <c r="AE1008" s="237" t="str">
        <f t="shared" si="156"/>
        <v/>
      </c>
      <c r="AF1008" s="198">
        <f t="shared" si="158"/>
        <v>0</v>
      </c>
      <c r="AG1008" s="239">
        <f t="shared" si="159"/>
        <v>0</v>
      </c>
    </row>
    <row r="1009" spans="1:33">
      <c r="A1009" s="228"/>
      <c r="B1009" s="176"/>
      <c r="C1009" s="229"/>
      <c r="D1009" s="230"/>
      <c r="E1009" s="230"/>
      <c r="F1009" s="230"/>
      <c r="G1009" s="230"/>
      <c r="H1009" s="231"/>
      <c r="I1009" s="231"/>
      <c r="J1009" s="232"/>
      <c r="K1009" s="232"/>
      <c r="L1009" s="232"/>
      <c r="M1009" s="181">
        <f t="shared" si="157"/>
        <v>0</v>
      </c>
      <c r="N1009" s="181">
        <f>IF(H1009="",0,H1009*I1009*'Avoided Water Savings Cost'!$C$16)</f>
        <v>0</v>
      </c>
      <c r="O1009" s="545">
        <f>IF(C1009="",0,IF($B$3="NYSEG",C1009/(1-'Avoided Electric Costs 2020'!$W$21),IF($B$3="RG&amp;E",C1009/(1-'Avoided Electric Costs 2020'!$X$21),"")))</f>
        <v>0</v>
      </c>
      <c r="P1009" s="546">
        <f>IF(D1009="",0,IF($B$3="NYSEG",D1009/(1-'Avoided Electric Costs 2020'!$W$21),IF($B$3="RG&amp;E",D1009/(1-'Avoided Electric Costs 2020'!$X$21),"")))</f>
        <v>0</v>
      </c>
      <c r="Q1009" s="546">
        <f>IF(E1009="",0,IF($B$3="NYSEG",E1009/(1-'Avoided Natural Gas Costs 2020'!$J$34),IF($B$3="RG&amp;E",E1009/(1-'Avoided Natural Gas Costs 2020'!$K$34),"")))</f>
        <v>0</v>
      </c>
      <c r="R1009" s="233" t="str">
        <f>IFERROR(IF(P1009*'BCA Inputs'!$C$1+Q1009*'BCA Inputs'!$C$2+F1009*'BCA Inputs'!$C$2+G1009*'BCA Inputs'!$C$2=0,"",P1009*'BCA Inputs'!$C$1+Q1009*'BCA Inputs'!$C$2+F1009*'BCA Inputs'!$C$2+G1009*'BCA Inputs'!$C$2),"")</f>
        <v/>
      </c>
      <c r="S1009" s="181" t="str">
        <f t="shared" si="150"/>
        <v/>
      </c>
      <c r="T1009" s="181" t="str">
        <f>IFERROR(IF($B$3="NYSEG",(INDEX('BCA Inputs'!$N$14:$N$54,MATCH(I1009,'BCA Inputs'!$M$14:$M$54,0))*P1009+INDEX('BCA Inputs'!$O$14:$O$54,MATCH(I1009,'BCA Inputs'!$M$14:$M$54,0))*O1009+INDEX('BCA Inputs'!P:P,MATCH(I1009,'BCA Inputs'!M:M,0))*Q1009+INDEX('BCA Inputs'!Q:Q,MATCH(I1009,'BCA Inputs'!M:M,0))*F1009+INDEX('BCA Inputs'!R:R,MATCH(I1009,'BCA Inputs'!M:M,0))*G1009)+L1009+N1009,IF($B$3="RG&amp;E",(INDEX('BCA Inputs'!$AX$14:$AX$54,MATCH(I1009,'BCA Inputs'!$AW$14:$AW$54,0))*P1009+INDEX('BCA Inputs'!$AY$14:$AY$54,MATCH(I1009,'BCA Inputs'!$AW$14:$AW$54,0))*O1009+INDEX('BCA Inputs'!$AZ$14:$AZ$54,MATCH(I1009,'BCA Inputs'!$AW$14:$AW$54,0))*Q1009+INDEX('BCA Inputs'!$BA$14:$BA$54,MATCH(I1009,'BCA Inputs'!$AW$14:$AW$54,0))*F1009+INDEX('BCA Inputs'!$BB$14:$BB$54,MATCH(I1009,'BCA Inputs'!$AW$14:$AW$54,0))*G1009)+L1009+N1009,"")),"")</f>
        <v/>
      </c>
      <c r="U1009" s="234" t="str">
        <f t="shared" si="151"/>
        <v/>
      </c>
      <c r="V1009" s="234" t="str">
        <f t="shared" si="152"/>
        <v/>
      </c>
      <c r="W1009" s="234" t="str">
        <f t="shared" si="153"/>
        <v/>
      </c>
      <c r="Y1009" s="235" t="str">
        <f t="shared" si="154"/>
        <v/>
      </c>
      <c r="Z1009" s="236" t="str">
        <f>IFERROR(IF($B$3="NYSEG",INDEX('BCA Inputs'!$X$14:$X$54,MATCH(I1009,'BCA Inputs'!$M$14:$M$54,0))*P1009+INDEX('BCA Inputs'!$Y$14:$Y$54,MATCH(I1009,'BCA Inputs'!$M$14:$M$54,0))*O1009+INDEX('BCA Inputs'!$Z$14:$Z$54,MATCH(I1009,'BCA Inputs'!$M$14:$M$54,0))*Q1009+INDEX('BCA Inputs'!$AA$14:$AA$54,MATCH(I1009,'BCA Inputs'!$M$14:$M$54,0))*F1009+INDEX('BCA Inputs'!$AB$14:$AB$54,MATCH(I1009,'BCA Inputs'!$M$14:$M$54,0))*G1009,IF($B$3="RG&amp;E",INDEX('BCA Inputs'!$BG$14:$BG$54,MATCH(I1009,'BCA Inputs'!$AW$14:$AW$54,0))*P1009+INDEX('BCA Inputs'!$BH$14:$BH$54,MATCH(I1009,'BCA Inputs'!$AW$14:$AW$54,0))*O1009+INDEX('BCA Inputs'!$BI$14:$BI$54,MATCH(I1009,'BCA Inputs'!$AW$14:$AW$54,0))*Q1009+INDEX('BCA Inputs'!$BJ$14:$BJ$54,MATCH(I1009,'BCA Inputs'!$AW$14:$AW$54,0))*F1009+INDEX('BCA Inputs'!$BK$14:$BK$54,MATCH(I1009,'BCA Inputs'!$AW$14:$AW$54,0))*G1009,"")),"")</f>
        <v/>
      </c>
      <c r="AA1009" s="237" t="str">
        <f t="shared" si="155"/>
        <v/>
      </c>
      <c r="AC1009" s="238" t="str">
        <f>IFERROR((K1009+R1009)+IF($B$3="NYSEG",INDEX('BCA Inputs'!$AI$14:$AI$54,MATCH(I1009,'BCA Inputs'!$M$14:$M$54,0))*P1009+INDEX('BCA Inputs'!$AJ$14:$AJ$54,MATCH(I1009,'BCA Inputs'!$M$14:$M$54,0))*Q1009,IF($B$3="RG&amp;E",INDEX('BCA Inputs'!$BR$14:$BR$54,MATCH(I1009,'BCA Inputs'!$AW$14:$AW$54,0))*P1009+INDEX('BCA Inputs'!$BS$14:$BS$54,MATCH(I1009,'BCA Inputs'!$AW$14:$AW$54,0))*Q1009,"")),"")</f>
        <v/>
      </c>
      <c r="AD1009" s="181" t="str">
        <f>IFERROR(IF($B$3="NYSEG",INDEX('BCA Inputs'!$AD$14:$AD$54,MATCH(I1009,'BCA Inputs'!$M$14:$M$54,0))*P1009+INDEX('BCA Inputs'!$AE$14:$AE$54,MATCH(I1009,'BCA Inputs'!$M$14:$M$54,0))*O1009+INDEX('BCA Inputs'!$AF$14:$AF$54,MATCH(I1009,'BCA Inputs'!$M$14:$M$54,0))*Q1009+INDEX('BCA Inputs'!$AG$14:$AG$54,MATCH(I1009,'BCA Inputs'!$M$14:$M$54,0))*F1009+INDEX('BCA Inputs'!$AH$14:$AH$54,MATCH(I1009,'BCA Inputs'!$M$14:$M$54,0))*G1009,IF($B$3="RG&amp;E",INDEX('BCA Inputs'!$BM$14:$BM$54,MATCH(I1009,'BCA Inputs'!$AW$14:$AW$54,0))*P1009+INDEX('BCA Inputs'!$BN$14:$BN$54,MATCH(I1009,'BCA Inputs'!$AW$14:$AW$54,0))*O1009+INDEX('BCA Inputs'!$BO$14:$BO$54,MATCH(I1009,'BCA Inputs'!$AW$14:$AW$54,0))*Q1009+INDEX('BCA Inputs'!$BP$14:$BP$54,MATCH(I1009,'BCA Inputs'!$AW$14:$AW$54,0))*F1009+INDEX('BCA Inputs'!$BQ$14:$BQ$54,MATCH(I1009,'BCA Inputs'!$AW$14:$AW$54,0))*G1009,"")),"")</f>
        <v/>
      </c>
      <c r="AE1009" s="237" t="str">
        <f t="shared" si="156"/>
        <v/>
      </c>
      <c r="AF1009" s="198">
        <f t="shared" si="158"/>
        <v>0</v>
      </c>
      <c r="AG1009" s="239">
        <f t="shared" si="159"/>
        <v>0</v>
      </c>
    </row>
    <row r="1010" spans="1:33">
      <c r="A1010" s="228"/>
      <c r="B1010" s="176"/>
      <c r="C1010" s="229"/>
      <c r="D1010" s="230"/>
      <c r="E1010" s="230"/>
      <c r="F1010" s="230"/>
      <c r="G1010" s="230"/>
      <c r="H1010" s="231"/>
      <c r="I1010" s="231"/>
      <c r="J1010" s="232"/>
      <c r="K1010" s="232"/>
      <c r="L1010" s="232"/>
      <c r="M1010" s="181">
        <f t="shared" si="157"/>
        <v>0</v>
      </c>
      <c r="N1010" s="181">
        <f>IF(H1010="",0,H1010*I1010*'Avoided Water Savings Cost'!$C$16)</f>
        <v>0</v>
      </c>
      <c r="O1010" s="545">
        <f>IF(C1010="",0,IF($B$3="NYSEG",C1010/(1-'Avoided Electric Costs 2020'!$W$21),IF($B$3="RG&amp;E",C1010/(1-'Avoided Electric Costs 2020'!$X$21),"")))</f>
        <v>0</v>
      </c>
      <c r="P1010" s="546">
        <f>IF(D1010="",0,IF($B$3="NYSEG",D1010/(1-'Avoided Electric Costs 2020'!$W$21),IF($B$3="RG&amp;E",D1010/(1-'Avoided Electric Costs 2020'!$X$21),"")))</f>
        <v>0</v>
      </c>
      <c r="Q1010" s="546">
        <f>IF(E1010="",0,IF($B$3="NYSEG",E1010/(1-'Avoided Natural Gas Costs 2020'!$J$34),IF($B$3="RG&amp;E",E1010/(1-'Avoided Natural Gas Costs 2020'!$K$34),"")))</f>
        <v>0</v>
      </c>
      <c r="R1010" s="233" t="str">
        <f>IFERROR(IF(P1010*'BCA Inputs'!$C$1+Q1010*'BCA Inputs'!$C$2+F1010*'BCA Inputs'!$C$2+G1010*'BCA Inputs'!$C$2=0,"",P1010*'BCA Inputs'!$C$1+Q1010*'BCA Inputs'!$C$2+F1010*'BCA Inputs'!$C$2+G1010*'BCA Inputs'!$C$2),"")</f>
        <v/>
      </c>
      <c r="S1010" s="181" t="str">
        <f t="shared" si="150"/>
        <v/>
      </c>
      <c r="T1010" s="181" t="str">
        <f>IFERROR(IF($B$3="NYSEG",(INDEX('BCA Inputs'!$N$14:$N$54,MATCH(I1010,'BCA Inputs'!$M$14:$M$54,0))*P1010+INDEX('BCA Inputs'!$O$14:$O$54,MATCH(I1010,'BCA Inputs'!$M$14:$M$54,0))*O1010+INDEX('BCA Inputs'!P:P,MATCH(I1010,'BCA Inputs'!M:M,0))*Q1010+INDEX('BCA Inputs'!Q:Q,MATCH(I1010,'BCA Inputs'!M:M,0))*F1010+INDEX('BCA Inputs'!R:R,MATCH(I1010,'BCA Inputs'!M:M,0))*G1010)+L1010+N1010,IF($B$3="RG&amp;E",(INDEX('BCA Inputs'!$AX$14:$AX$54,MATCH(I1010,'BCA Inputs'!$AW$14:$AW$54,0))*P1010+INDEX('BCA Inputs'!$AY$14:$AY$54,MATCH(I1010,'BCA Inputs'!$AW$14:$AW$54,0))*O1010+INDEX('BCA Inputs'!$AZ$14:$AZ$54,MATCH(I1010,'BCA Inputs'!$AW$14:$AW$54,0))*Q1010+INDEX('BCA Inputs'!$BA$14:$BA$54,MATCH(I1010,'BCA Inputs'!$AW$14:$AW$54,0))*F1010+INDEX('BCA Inputs'!$BB$14:$BB$54,MATCH(I1010,'BCA Inputs'!$AW$14:$AW$54,0))*G1010)+L1010+N1010,"")),"")</f>
        <v/>
      </c>
      <c r="U1010" s="234" t="str">
        <f t="shared" si="151"/>
        <v/>
      </c>
      <c r="V1010" s="234" t="str">
        <f t="shared" si="152"/>
        <v/>
      </c>
      <c r="W1010" s="234" t="str">
        <f t="shared" si="153"/>
        <v/>
      </c>
      <c r="Y1010" s="235" t="str">
        <f t="shared" si="154"/>
        <v/>
      </c>
      <c r="Z1010" s="236" t="str">
        <f>IFERROR(IF($B$3="NYSEG",INDEX('BCA Inputs'!$X$14:$X$54,MATCH(I1010,'BCA Inputs'!$M$14:$M$54,0))*P1010+INDEX('BCA Inputs'!$Y$14:$Y$54,MATCH(I1010,'BCA Inputs'!$M$14:$M$54,0))*O1010+INDEX('BCA Inputs'!$Z$14:$Z$54,MATCH(I1010,'BCA Inputs'!$M$14:$M$54,0))*Q1010+INDEX('BCA Inputs'!$AA$14:$AA$54,MATCH(I1010,'BCA Inputs'!$M$14:$M$54,0))*F1010+INDEX('BCA Inputs'!$AB$14:$AB$54,MATCH(I1010,'BCA Inputs'!$M$14:$M$54,0))*G1010,IF($B$3="RG&amp;E",INDEX('BCA Inputs'!$BG$14:$BG$54,MATCH(I1010,'BCA Inputs'!$AW$14:$AW$54,0))*P1010+INDEX('BCA Inputs'!$BH$14:$BH$54,MATCH(I1010,'BCA Inputs'!$AW$14:$AW$54,0))*O1010+INDEX('BCA Inputs'!$BI$14:$BI$54,MATCH(I1010,'BCA Inputs'!$AW$14:$AW$54,0))*Q1010+INDEX('BCA Inputs'!$BJ$14:$BJ$54,MATCH(I1010,'BCA Inputs'!$AW$14:$AW$54,0))*F1010+INDEX('BCA Inputs'!$BK$14:$BK$54,MATCH(I1010,'BCA Inputs'!$AW$14:$AW$54,0))*G1010,"")),"")</f>
        <v/>
      </c>
      <c r="AA1010" s="237" t="str">
        <f t="shared" si="155"/>
        <v/>
      </c>
      <c r="AC1010" s="238" t="str">
        <f>IFERROR((K1010+R1010)+IF($B$3="NYSEG",INDEX('BCA Inputs'!$AI$14:$AI$54,MATCH(I1010,'BCA Inputs'!$M$14:$M$54,0))*P1010+INDEX('BCA Inputs'!$AJ$14:$AJ$54,MATCH(I1010,'BCA Inputs'!$M$14:$M$54,0))*Q1010,IF($B$3="RG&amp;E",INDEX('BCA Inputs'!$BR$14:$BR$54,MATCH(I1010,'BCA Inputs'!$AW$14:$AW$54,0))*P1010+INDEX('BCA Inputs'!$BS$14:$BS$54,MATCH(I1010,'BCA Inputs'!$AW$14:$AW$54,0))*Q1010,"")),"")</f>
        <v/>
      </c>
      <c r="AD1010" s="181" t="str">
        <f>IFERROR(IF($B$3="NYSEG",INDEX('BCA Inputs'!$AD$14:$AD$54,MATCH(I1010,'BCA Inputs'!$M$14:$M$54,0))*P1010+INDEX('BCA Inputs'!$AE$14:$AE$54,MATCH(I1010,'BCA Inputs'!$M$14:$M$54,0))*O1010+INDEX('BCA Inputs'!$AF$14:$AF$54,MATCH(I1010,'BCA Inputs'!$M$14:$M$54,0))*Q1010+INDEX('BCA Inputs'!$AG$14:$AG$54,MATCH(I1010,'BCA Inputs'!$M$14:$M$54,0))*F1010+INDEX('BCA Inputs'!$AH$14:$AH$54,MATCH(I1010,'BCA Inputs'!$M$14:$M$54,0))*G1010,IF($B$3="RG&amp;E",INDEX('BCA Inputs'!$BM$14:$BM$54,MATCH(I1010,'BCA Inputs'!$AW$14:$AW$54,0))*P1010+INDEX('BCA Inputs'!$BN$14:$BN$54,MATCH(I1010,'BCA Inputs'!$AW$14:$AW$54,0))*O1010+INDEX('BCA Inputs'!$BO$14:$BO$54,MATCH(I1010,'BCA Inputs'!$AW$14:$AW$54,0))*Q1010+INDEX('BCA Inputs'!$BP$14:$BP$54,MATCH(I1010,'BCA Inputs'!$AW$14:$AW$54,0))*F1010+INDEX('BCA Inputs'!$BQ$14:$BQ$54,MATCH(I1010,'BCA Inputs'!$AW$14:$AW$54,0))*G1010,"")),"")</f>
        <v/>
      </c>
      <c r="AE1010" s="237" t="str">
        <f t="shared" si="156"/>
        <v/>
      </c>
      <c r="AF1010" s="198">
        <f t="shared" si="158"/>
        <v>0</v>
      </c>
      <c r="AG1010" s="239">
        <f t="shared" si="159"/>
        <v>0</v>
      </c>
    </row>
    <row r="1011" spans="1:33">
      <c r="A1011" s="228"/>
      <c r="B1011" s="176"/>
      <c r="C1011" s="229"/>
      <c r="D1011" s="230"/>
      <c r="E1011" s="230"/>
      <c r="F1011" s="230"/>
      <c r="G1011" s="230"/>
      <c r="H1011" s="231"/>
      <c r="I1011" s="231"/>
      <c r="J1011" s="232"/>
      <c r="K1011" s="232"/>
      <c r="L1011" s="232"/>
      <c r="M1011" s="181">
        <f t="shared" si="157"/>
        <v>0</v>
      </c>
      <c r="N1011" s="181">
        <f>IF(H1011="",0,H1011*I1011*'Avoided Water Savings Cost'!$C$16)</f>
        <v>0</v>
      </c>
      <c r="O1011" s="545">
        <f>IF(C1011="",0,IF($B$3="NYSEG",C1011/(1-'Avoided Electric Costs 2020'!$W$21),IF($B$3="RG&amp;E",C1011/(1-'Avoided Electric Costs 2020'!$X$21),"")))</f>
        <v>0</v>
      </c>
      <c r="P1011" s="546">
        <f>IF(D1011="",0,IF($B$3="NYSEG",D1011/(1-'Avoided Electric Costs 2020'!$W$21),IF($B$3="RG&amp;E",D1011/(1-'Avoided Electric Costs 2020'!$X$21),"")))</f>
        <v>0</v>
      </c>
      <c r="Q1011" s="546">
        <f>IF(E1011="",0,IF($B$3="NYSEG",E1011/(1-'Avoided Natural Gas Costs 2020'!$J$34),IF($B$3="RG&amp;E",E1011/(1-'Avoided Natural Gas Costs 2020'!$K$34),"")))</f>
        <v>0</v>
      </c>
      <c r="R1011" s="233" t="str">
        <f>IFERROR(IF(P1011*'BCA Inputs'!$C$1+Q1011*'BCA Inputs'!$C$2+F1011*'BCA Inputs'!$C$2+G1011*'BCA Inputs'!$C$2=0,"",P1011*'BCA Inputs'!$C$1+Q1011*'BCA Inputs'!$C$2+F1011*'BCA Inputs'!$C$2+G1011*'BCA Inputs'!$C$2),"")</f>
        <v/>
      </c>
      <c r="S1011" s="181" t="str">
        <f t="shared" si="150"/>
        <v/>
      </c>
      <c r="T1011" s="181" t="str">
        <f>IFERROR(IF($B$3="NYSEG",(INDEX('BCA Inputs'!$N$14:$N$54,MATCH(I1011,'BCA Inputs'!$M$14:$M$54,0))*P1011+INDEX('BCA Inputs'!$O$14:$O$54,MATCH(I1011,'BCA Inputs'!$M$14:$M$54,0))*O1011+INDEX('BCA Inputs'!P:P,MATCH(I1011,'BCA Inputs'!M:M,0))*Q1011+INDEX('BCA Inputs'!Q:Q,MATCH(I1011,'BCA Inputs'!M:M,0))*F1011+INDEX('BCA Inputs'!R:R,MATCH(I1011,'BCA Inputs'!M:M,0))*G1011)+L1011+N1011,IF($B$3="RG&amp;E",(INDEX('BCA Inputs'!$AX$14:$AX$54,MATCH(I1011,'BCA Inputs'!$AW$14:$AW$54,0))*P1011+INDEX('BCA Inputs'!$AY$14:$AY$54,MATCH(I1011,'BCA Inputs'!$AW$14:$AW$54,0))*O1011+INDEX('BCA Inputs'!$AZ$14:$AZ$54,MATCH(I1011,'BCA Inputs'!$AW$14:$AW$54,0))*Q1011+INDEX('BCA Inputs'!$BA$14:$BA$54,MATCH(I1011,'BCA Inputs'!$AW$14:$AW$54,0))*F1011+INDEX('BCA Inputs'!$BB$14:$BB$54,MATCH(I1011,'BCA Inputs'!$AW$14:$AW$54,0))*G1011)+L1011+N1011,"")),"")</f>
        <v/>
      </c>
      <c r="U1011" s="234" t="str">
        <f t="shared" si="151"/>
        <v/>
      </c>
      <c r="V1011" s="234" t="str">
        <f t="shared" si="152"/>
        <v/>
      </c>
      <c r="W1011" s="234" t="str">
        <f t="shared" si="153"/>
        <v/>
      </c>
      <c r="Y1011" s="235" t="str">
        <f t="shared" si="154"/>
        <v/>
      </c>
      <c r="Z1011" s="236" t="str">
        <f>IFERROR(IF($B$3="NYSEG",INDEX('BCA Inputs'!$X$14:$X$54,MATCH(I1011,'BCA Inputs'!$M$14:$M$54,0))*P1011+INDEX('BCA Inputs'!$Y$14:$Y$54,MATCH(I1011,'BCA Inputs'!$M$14:$M$54,0))*O1011+INDEX('BCA Inputs'!$Z$14:$Z$54,MATCH(I1011,'BCA Inputs'!$M$14:$M$54,0))*Q1011+INDEX('BCA Inputs'!$AA$14:$AA$54,MATCH(I1011,'BCA Inputs'!$M$14:$M$54,0))*F1011+INDEX('BCA Inputs'!$AB$14:$AB$54,MATCH(I1011,'BCA Inputs'!$M$14:$M$54,0))*G1011,IF($B$3="RG&amp;E",INDEX('BCA Inputs'!$BG$14:$BG$54,MATCH(I1011,'BCA Inputs'!$AW$14:$AW$54,0))*P1011+INDEX('BCA Inputs'!$BH$14:$BH$54,MATCH(I1011,'BCA Inputs'!$AW$14:$AW$54,0))*O1011+INDEX('BCA Inputs'!$BI$14:$BI$54,MATCH(I1011,'BCA Inputs'!$AW$14:$AW$54,0))*Q1011+INDEX('BCA Inputs'!$BJ$14:$BJ$54,MATCH(I1011,'BCA Inputs'!$AW$14:$AW$54,0))*F1011+INDEX('BCA Inputs'!$BK$14:$BK$54,MATCH(I1011,'BCA Inputs'!$AW$14:$AW$54,0))*G1011,"")),"")</f>
        <v/>
      </c>
      <c r="AA1011" s="237" t="str">
        <f t="shared" si="155"/>
        <v/>
      </c>
      <c r="AC1011" s="238" t="str">
        <f>IFERROR((K1011+R1011)+IF($B$3="NYSEG",INDEX('BCA Inputs'!$AI$14:$AI$54,MATCH(I1011,'BCA Inputs'!$M$14:$M$54,0))*P1011+INDEX('BCA Inputs'!$AJ$14:$AJ$54,MATCH(I1011,'BCA Inputs'!$M$14:$M$54,0))*Q1011,IF($B$3="RG&amp;E",INDEX('BCA Inputs'!$BR$14:$BR$54,MATCH(I1011,'BCA Inputs'!$AW$14:$AW$54,0))*P1011+INDEX('BCA Inputs'!$BS$14:$BS$54,MATCH(I1011,'BCA Inputs'!$AW$14:$AW$54,0))*Q1011,"")),"")</f>
        <v/>
      </c>
      <c r="AD1011" s="181" t="str">
        <f>IFERROR(IF($B$3="NYSEG",INDEX('BCA Inputs'!$AD$14:$AD$54,MATCH(I1011,'BCA Inputs'!$M$14:$M$54,0))*P1011+INDEX('BCA Inputs'!$AE$14:$AE$54,MATCH(I1011,'BCA Inputs'!$M$14:$M$54,0))*O1011+INDEX('BCA Inputs'!$AF$14:$AF$54,MATCH(I1011,'BCA Inputs'!$M$14:$M$54,0))*Q1011+INDEX('BCA Inputs'!$AG$14:$AG$54,MATCH(I1011,'BCA Inputs'!$M$14:$M$54,0))*F1011+INDEX('BCA Inputs'!$AH$14:$AH$54,MATCH(I1011,'BCA Inputs'!$M$14:$M$54,0))*G1011,IF($B$3="RG&amp;E",INDEX('BCA Inputs'!$BM$14:$BM$54,MATCH(I1011,'BCA Inputs'!$AW$14:$AW$54,0))*P1011+INDEX('BCA Inputs'!$BN$14:$BN$54,MATCH(I1011,'BCA Inputs'!$AW$14:$AW$54,0))*O1011+INDEX('BCA Inputs'!$BO$14:$BO$54,MATCH(I1011,'BCA Inputs'!$AW$14:$AW$54,0))*Q1011+INDEX('BCA Inputs'!$BP$14:$BP$54,MATCH(I1011,'BCA Inputs'!$AW$14:$AW$54,0))*F1011+INDEX('BCA Inputs'!$BQ$14:$BQ$54,MATCH(I1011,'BCA Inputs'!$AW$14:$AW$54,0))*G1011,"")),"")</f>
        <v/>
      </c>
      <c r="AE1011" s="237" t="str">
        <f t="shared" si="156"/>
        <v/>
      </c>
      <c r="AF1011" s="198">
        <f t="shared" si="158"/>
        <v>0</v>
      </c>
      <c r="AG1011" s="239">
        <f t="shared" si="159"/>
        <v>0</v>
      </c>
    </row>
    <row r="1012" spans="1:33">
      <c r="A1012" s="228"/>
      <c r="B1012" s="176"/>
      <c r="C1012" s="229"/>
      <c r="D1012" s="230"/>
      <c r="E1012" s="230"/>
      <c r="F1012" s="230"/>
      <c r="G1012" s="230"/>
      <c r="H1012" s="231"/>
      <c r="I1012" s="231"/>
      <c r="J1012" s="232"/>
      <c r="K1012" s="232"/>
      <c r="L1012" s="232"/>
      <c r="M1012" s="181">
        <f t="shared" si="157"/>
        <v>0</v>
      </c>
      <c r="N1012" s="181">
        <f>IF(H1012="",0,H1012*I1012*'Avoided Water Savings Cost'!$C$16)</f>
        <v>0</v>
      </c>
      <c r="O1012" s="545">
        <f>IF(C1012="",0,IF($B$3="NYSEG",C1012/(1-'Avoided Electric Costs 2020'!$W$21),IF($B$3="RG&amp;E",C1012/(1-'Avoided Electric Costs 2020'!$X$21),"")))</f>
        <v>0</v>
      </c>
      <c r="P1012" s="546">
        <f>IF(D1012="",0,IF($B$3="NYSEG",D1012/(1-'Avoided Electric Costs 2020'!$W$21),IF($B$3="RG&amp;E",D1012/(1-'Avoided Electric Costs 2020'!$X$21),"")))</f>
        <v>0</v>
      </c>
      <c r="Q1012" s="546">
        <f>IF(E1012="",0,IF($B$3="NYSEG",E1012/(1-'Avoided Natural Gas Costs 2020'!$J$34),IF($B$3="RG&amp;E",E1012/(1-'Avoided Natural Gas Costs 2020'!$K$34),"")))</f>
        <v>0</v>
      </c>
      <c r="R1012" s="233" t="str">
        <f>IFERROR(IF(P1012*'BCA Inputs'!$C$1+Q1012*'BCA Inputs'!$C$2+F1012*'BCA Inputs'!$C$2+G1012*'BCA Inputs'!$C$2=0,"",P1012*'BCA Inputs'!$C$1+Q1012*'BCA Inputs'!$C$2+F1012*'BCA Inputs'!$C$2+G1012*'BCA Inputs'!$C$2),"")</f>
        <v/>
      </c>
      <c r="S1012" s="181" t="str">
        <f t="shared" si="150"/>
        <v/>
      </c>
      <c r="T1012" s="181" t="str">
        <f>IFERROR(IF($B$3="NYSEG",(INDEX('BCA Inputs'!$N$14:$N$54,MATCH(I1012,'BCA Inputs'!$M$14:$M$54,0))*P1012+INDEX('BCA Inputs'!$O$14:$O$54,MATCH(I1012,'BCA Inputs'!$M$14:$M$54,0))*O1012+INDEX('BCA Inputs'!P:P,MATCH(I1012,'BCA Inputs'!M:M,0))*Q1012+INDEX('BCA Inputs'!Q:Q,MATCH(I1012,'BCA Inputs'!M:M,0))*F1012+INDEX('BCA Inputs'!R:R,MATCH(I1012,'BCA Inputs'!M:M,0))*G1012)+L1012+N1012,IF($B$3="RG&amp;E",(INDEX('BCA Inputs'!$AX$14:$AX$54,MATCH(I1012,'BCA Inputs'!$AW$14:$AW$54,0))*P1012+INDEX('BCA Inputs'!$AY$14:$AY$54,MATCH(I1012,'BCA Inputs'!$AW$14:$AW$54,0))*O1012+INDEX('BCA Inputs'!$AZ$14:$AZ$54,MATCH(I1012,'BCA Inputs'!$AW$14:$AW$54,0))*Q1012+INDEX('BCA Inputs'!$BA$14:$BA$54,MATCH(I1012,'BCA Inputs'!$AW$14:$AW$54,0))*F1012+INDEX('BCA Inputs'!$BB$14:$BB$54,MATCH(I1012,'BCA Inputs'!$AW$14:$AW$54,0))*G1012)+L1012+N1012,"")),"")</f>
        <v/>
      </c>
      <c r="U1012" s="234" t="str">
        <f t="shared" si="151"/>
        <v/>
      </c>
      <c r="V1012" s="234" t="str">
        <f t="shared" si="152"/>
        <v/>
      </c>
      <c r="W1012" s="234" t="str">
        <f t="shared" si="153"/>
        <v/>
      </c>
      <c r="Y1012" s="235" t="str">
        <f t="shared" si="154"/>
        <v/>
      </c>
      <c r="Z1012" s="236" t="str">
        <f>IFERROR(IF($B$3="NYSEG",INDEX('BCA Inputs'!$X$14:$X$54,MATCH(I1012,'BCA Inputs'!$M$14:$M$54,0))*P1012+INDEX('BCA Inputs'!$Y$14:$Y$54,MATCH(I1012,'BCA Inputs'!$M$14:$M$54,0))*O1012+INDEX('BCA Inputs'!$Z$14:$Z$54,MATCH(I1012,'BCA Inputs'!$M$14:$M$54,0))*Q1012+INDEX('BCA Inputs'!$AA$14:$AA$54,MATCH(I1012,'BCA Inputs'!$M$14:$M$54,0))*F1012+INDEX('BCA Inputs'!$AB$14:$AB$54,MATCH(I1012,'BCA Inputs'!$M$14:$M$54,0))*G1012,IF($B$3="RG&amp;E",INDEX('BCA Inputs'!$BG$14:$BG$54,MATCH(I1012,'BCA Inputs'!$AW$14:$AW$54,0))*P1012+INDEX('BCA Inputs'!$BH$14:$BH$54,MATCH(I1012,'BCA Inputs'!$AW$14:$AW$54,0))*O1012+INDEX('BCA Inputs'!$BI$14:$BI$54,MATCH(I1012,'BCA Inputs'!$AW$14:$AW$54,0))*Q1012+INDEX('BCA Inputs'!$BJ$14:$BJ$54,MATCH(I1012,'BCA Inputs'!$AW$14:$AW$54,0))*F1012+INDEX('BCA Inputs'!$BK$14:$BK$54,MATCH(I1012,'BCA Inputs'!$AW$14:$AW$54,0))*G1012,"")),"")</f>
        <v/>
      </c>
      <c r="AA1012" s="237" t="str">
        <f t="shared" si="155"/>
        <v/>
      </c>
      <c r="AC1012" s="238" t="str">
        <f>IFERROR((K1012+R1012)+IF($B$3="NYSEG",INDEX('BCA Inputs'!$AI$14:$AI$54,MATCH(I1012,'BCA Inputs'!$M$14:$M$54,0))*P1012+INDEX('BCA Inputs'!$AJ$14:$AJ$54,MATCH(I1012,'BCA Inputs'!$M$14:$M$54,0))*Q1012,IF($B$3="RG&amp;E",INDEX('BCA Inputs'!$BR$14:$BR$54,MATCH(I1012,'BCA Inputs'!$AW$14:$AW$54,0))*P1012+INDEX('BCA Inputs'!$BS$14:$BS$54,MATCH(I1012,'BCA Inputs'!$AW$14:$AW$54,0))*Q1012,"")),"")</f>
        <v/>
      </c>
      <c r="AD1012" s="181" t="str">
        <f>IFERROR(IF($B$3="NYSEG",INDEX('BCA Inputs'!$AD$14:$AD$54,MATCH(I1012,'BCA Inputs'!$M$14:$M$54,0))*P1012+INDEX('BCA Inputs'!$AE$14:$AE$54,MATCH(I1012,'BCA Inputs'!$M$14:$M$54,0))*O1012+INDEX('BCA Inputs'!$AF$14:$AF$54,MATCH(I1012,'BCA Inputs'!$M$14:$M$54,0))*Q1012+INDEX('BCA Inputs'!$AG$14:$AG$54,MATCH(I1012,'BCA Inputs'!$M$14:$M$54,0))*F1012+INDEX('BCA Inputs'!$AH$14:$AH$54,MATCH(I1012,'BCA Inputs'!$M$14:$M$54,0))*G1012,IF($B$3="RG&amp;E",INDEX('BCA Inputs'!$BM$14:$BM$54,MATCH(I1012,'BCA Inputs'!$AW$14:$AW$54,0))*P1012+INDEX('BCA Inputs'!$BN$14:$BN$54,MATCH(I1012,'BCA Inputs'!$AW$14:$AW$54,0))*O1012+INDEX('BCA Inputs'!$BO$14:$BO$54,MATCH(I1012,'BCA Inputs'!$AW$14:$AW$54,0))*Q1012+INDEX('BCA Inputs'!$BP$14:$BP$54,MATCH(I1012,'BCA Inputs'!$AW$14:$AW$54,0))*F1012+INDEX('BCA Inputs'!$BQ$14:$BQ$54,MATCH(I1012,'BCA Inputs'!$AW$14:$AW$54,0))*G1012,"")),"")</f>
        <v/>
      </c>
      <c r="AE1012" s="237" t="str">
        <f t="shared" si="156"/>
        <v/>
      </c>
      <c r="AF1012" s="198">
        <f t="shared" si="158"/>
        <v>0</v>
      </c>
      <c r="AG1012" s="239">
        <f t="shared" si="159"/>
        <v>0</v>
      </c>
    </row>
    <row r="1013" spans="1:33">
      <c r="A1013" s="228"/>
      <c r="B1013" s="176"/>
      <c r="C1013" s="229"/>
      <c r="D1013" s="230"/>
      <c r="E1013" s="230"/>
      <c r="F1013" s="230"/>
      <c r="G1013" s="230"/>
      <c r="H1013" s="231"/>
      <c r="I1013" s="231"/>
      <c r="J1013" s="232"/>
      <c r="K1013" s="232"/>
      <c r="L1013" s="232"/>
      <c r="M1013" s="181">
        <f t="shared" si="157"/>
        <v>0</v>
      </c>
      <c r="N1013" s="181">
        <f>IF(H1013="",0,H1013*I1013*'Avoided Water Savings Cost'!$C$16)</f>
        <v>0</v>
      </c>
      <c r="O1013" s="545">
        <f>IF(C1013="",0,IF($B$3="NYSEG",C1013/(1-'Avoided Electric Costs 2020'!$W$21),IF($B$3="RG&amp;E",C1013/(1-'Avoided Electric Costs 2020'!$X$21),"")))</f>
        <v>0</v>
      </c>
      <c r="P1013" s="546">
        <f>IF(D1013="",0,IF($B$3="NYSEG",D1013/(1-'Avoided Electric Costs 2020'!$W$21),IF($B$3="RG&amp;E",D1013/(1-'Avoided Electric Costs 2020'!$X$21),"")))</f>
        <v>0</v>
      </c>
      <c r="Q1013" s="546">
        <f>IF(E1013="",0,IF($B$3="NYSEG",E1013/(1-'Avoided Natural Gas Costs 2020'!$J$34),IF($B$3="RG&amp;E",E1013/(1-'Avoided Natural Gas Costs 2020'!$K$34),"")))</f>
        <v>0</v>
      </c>
      <c r="R1013" s="233" t="str">
        <f>IFERROR(IF(P1013*'BCA Inputs'!$C$1+Q1013*'BCA Inputs'!$C$2+F1013*'BCA Inputs'!$C$2+G1013*'BCA Inputs'!$C$2=0,"",P1013*'BCA Inputs'!$C$1+Q1013*'BCA Inputs'!$C$2+F1013*'BCA Inputs'!$C$2+G1013*'BCA Inputs'!$C$2),"")</f>
        <v/>
      </c>
      <c r="S1013" s="181" t="str">
        <f t="shared" si="150"/>
        <v/>
      </c>
      <c r="T1013" s="181" t="str">
        <f>IFERROR(IF($B$3="NYSEG",(INDEX('BCA Inputs'!$N$14:$N$54,MATCH(I1013,'BCA Inputs'!$M$14:$M$54,0))*P1013+INDEX('BCA Inputs'!$O$14:$O$54,MATCH(I1013,'BCA Inputs'!$M$14:$M$54,0))*O1013+INDEX('BCA Inputs'!P:P,MATCH(I1013,'BCA Inputs'!M:M,0))*Q1013+INDEX('BCA Inputs'!Q:Q,MATCH(I1013,'BCA Inputs'!M:M,0))*F1013+INDEX('BCA Inputs'!R:R,MATCH(I1013,'BCA Inputs'!M:M,0))*G1013)+L1013+N1013,IF($B$3="RG&amp;E",(INDEX('BCA Inputs'!$AX$14:$AX$54,MATCH(I1013,'BCA Inputs'!$AW$14:$AW$54,0))*P1013+INDEX('BCA Inputs'!$AY$14:$AY$54,MATCH(I1013,'BCA Inputs'!$AW$14:$AW$54,0))*O1013+INDEX('BCA Inputs'!$AZ$14:$AZ$54,MATCH(I1013,'BCA Inputs'!$AW$14:$AW$54,0))*Q1013+INDEX('BCA Inputs'!$BA$14:$BA$54,MATCH(I1013,'BCA Inputs'!$AW$14:$AW$54,0))*F1013+INDEX('BCA Inputs'!$BB$14:$BB$54,MATCH(I1013,'BCA Inputs'!$AW$14:$AW$54,0))*G1013)+L1013+N1013,"")),"")</f>
        <v/>
      </c>
      <c r="U1013" s="234" t="str">
        <f t="shared" si="151"/>
        <v/>
      </c>
      <c r="V1013" s="234" t="str">
        <f t="shared" si="152"/>
        <v/>
      </c>
      <c r="W1013" s="234" t="str">
        <f t="shared" si="153"/>
        <v/>
      </c>
      <c r="Y1013" s="235" t="str">
        <f t="shared" si="154"/>
        <v/>
      </c>
      <c r="Z1013" s="236" t="str">
        <f>IFERROR(IF($B$3="NYSEG",INDEX('BCA Inputs'!$X$14:$X$54,MATCH(I1013,'BCA Inputs'!$M$14:$M$54,0))*P1013+INDEX('BCA Inputs'!$Y$14:$Y$54,MATCH(I1013,'BCA Inputs'!$M$14:$M$54,0))*O1013+INDEX('BCA Inputs'!$Z$14:$Z$54,MATCH(I1013,'BCA Inputs'!$M$14:$M$54,0))*Q1013+INDEX('BCA Inputs'!$AA$14:$AA$54,MATCH(I1013,'BCA Inputs'!$M$14:$M$54,0))*F1013+INDEX('BCA Inputs'!$AB$14:$AB$54,MATCH(I1013,'BCA Inputs'!$M$14:$M$54,0))*G1013,IF($B$3="RG&amp;E",INDEX('BCA Inputs'!$BG$14:$BG$54,MATCH(I1013,'BCA Inputs'!$AW$14:$AW$54,0))*P1013+INDEX('BCA Inputs'!$BH$14:$BH$54,MATCH(I1013,'BCA Inputs'!$AW$14:$AW$54,0))*O1013+INDEX('BCA Inputs'!$BI$14:$BI$54,MATCH(I1013,'BCA Inputs'!$AW$14:$AW$54,0))*Q1013+INDEX('BCA Inputs'!$BJ$14:$BJ$54,MATCH(I1013,'BCA Inputs'!$AW$14:$AW$54,0))*F1013+INDEX('BCA Inputs'!$BK$14:$BK$54,MATCH(I1013,'BCA Inputs'!$AW$14:$AW$54,0))*G1013,"")),"")</f>
        <v/>
      </c>
      <c r="AA1013" s="237" t="str">
        <f t="shared" si="155"/>
        <v/>
      </c>
      <c r="AC1013" s="238" t="str">
        <f>IFERROR((K1013+R1013)+IF($B$3="NYSEG",INDEX('BCA Inputs'!$AI$14:$AI$54,MATCH(I1013,'BCA Inputs'!$M$14:$M$54,0))*P1013+INDEX('BCA Inputs'!$AJ$14:$AJ$54,MATCH(I1013,'BCA Inputs'!$M$14:$M$54,0))*Q1013,IF($B$3="RG&amp;E",INDEX('BCA Inputs'!$BR$14:$BR$54,MATCH(I1013,'BCA Inputs'!$AW$14:$AW$54,0))*P1013+INDEX('BCA Inputs'!$BS$14:$BS$54,MATCH(I1013,'BCA Inputs'!$AW$14:$AW$54,0))*Q1013,"")),"")</f>
        <v/>
      </c>
      <c r="AD1013" s="181" t="str">
        <f>IFERROR(IF($B$3="NYSEG",INDEX('BCA Inputs'!$AD$14:$AD$54,MATCH(I1013,'BCA Inputs'!$M$14:$M$54,0))*P1013+INDEX('BCA Inputs'!$AE$14:$AE$54,MATCH(I1013,'BCA Inputs'!$M$14:$M$54,0))*O1013+INDEX('BCA Inputs'!$AF$14:$AF$54,MATCH(I1013,'BCA Inputs'!$M$14:$M$54,0))*Q1013+INDEX('BCA Inputs'!$AG$14:$AG$54,MATCH(I1013,'BCA Inputs'!$M$14:$M$54,0))*F1013+INDEX('BCA Inputs'!$AH$14:$AH$54,MATCH(I1013,'BCA Inputs'!$M$14:$M$54,0))*G1013,IF($B$3="RG&amp;E",INDEX('BCA Inputs'!$BM$14:$BM$54,MATCH(I1013,'BCA Inputs'!$AW$14:$AW$54,0))*P1013+INDEX('BCA Inputs'!$BN$14:$BN$54,MATCH(I1013,'BCA Inputs'!$AW$14:$AW$54,0))*O1013+INDEX('BCA Inputs'!$BO$14:$BO$54,MATCH(I1013,'BCA Inputs'!$AW$14:$AW$54,0))*Q1013+INDEX('BCA Inputs'!$BP$14:$BP$54,MATCH(I1013,'BCA Inputs'!$AW$14:$AW$54,0))*F1013+INDEX('BCA Inputs'!$BQ$14:$BQ$54,MATCH(I1013,'BCA Inputs'!$AW$14:$AW$54,0))*G1013,"")),"")</f>
        <v/>
      </c>
      <c r="AE1013" s="237" t="str">
        <f t="shared" si="156"/>
        <v/>
      </c>
      <c r="AF1013" s="198">
        <f t="shared" si="158"/>
        <v>0</v>
      </c>
      <c r="AG1013" s="239">
        <f t="shared" si="159"/>
        <v>0</v>
      </c>
    </row>
    <row r="1014" spans="1:33">
      <c r="A1014" s="228"/>
      <c r="B1014" s="176"/>
      <c r="C1014" s="229"/>
      <c r="D1014" s="230"/>
      <c r="E1014" s="230"/>
      <c r="F1014" s="230"/>
      <c r="G1014" s="230"/>
      <c r="H1014" s="231"/>
      <c r="I1014" s="231"/>
      <c r="J1014" s="232"/>
      <c r="K1014" s="232"/>
      <c r="L1014" s="232"/>
      <c r="M1014" s="181">
        <f t="shared" si="157"/>
        <v>0</v>
      </c>
      <c r="N1014" s="181">
        <f>IF(H1014="",0,H1014*I1014*'Avoided Water Savings Cost'!$C$16)</f>
        <v>0</v>
      </c>
      <c r="O1014" s="545">
        <f>IF(C1014="",0,IF($B$3="NYSEG",C1014/(1-'Avoided Electric Costs 2020'!$W$21),IF($B$3="RG&amp;E",C1014/(1-'Avoided Electric Costs 2020'!$X$21),"")))</f>
        <v>0</v>
      </c>
      <c r="P1014" s="546">
        <f>IF(D1014="",0,IF($B$3="NYSEG",D1014/(1-'Avoided Electric Costs 2020'!$W$21),IF($B$3="RG&amp;E",D1014/(1-'Avoided Electric Costs 2020'!$X$21),"")))</f>
        <v>0</v>
      </c>
      <c r="Q1014" s="546">
        <f>IF(E1014="",0,IF($B$3="NYSEG",E1014/(1-'Avoided Natural Gas Costs 2020'!$J$34),IF($B$3="RG&amp;E",E1014/(1-'Avoided Natural Gas Costs 2020'!$K$34),"")))</f>
        <v>0</v>
      </c>
      <c r="R1014" s="233" t="str">
        <f>IFERROR(IF(P1014*'BCA Inputs'!$C$1+Q1014*'BCA Inputs'!$C$2+F1014*'BCA Inputs'!$C$2+G1014*'BCA Inputs'!$C$2=0,"",P1014*'BCA Inputs'!$C$1+Q1014*'BCA Inputs'!$C$2+F1014*'BCA Inputs'!$C$2+G1014*'BCA Inputs'!$C$2),"")</f>
        <v/>
      </c>
      <c r="S1014" s="181" t="str">
        <f t="shared" si="150"/>
        <v/>
      </c>
      <c r="T1014" s="181" t="str">
        <f>IFERROR(IF($B$3="NYSEG",(INDEX('BCA Inputs'!$N$14:$N$54,MATCH(I1014,'BCA Inputs'!$M$14:$M$54,0))*P1014+INDEX('BCA Inputs'!$O$14:$O$54,MATCH(I1014,'BCA Inputs'!$M$14:$M$54,0))*O1014+INDEX('BCA Inputs'!P:P,MATCH(I1014,'BCA Inputs'!M:M,0))*Q1014+INDEX('BCA Inputs'!Q:Q,MATCH(I1014,'BCA Inputs'!M:M,0))*F1014+INDEX('BCA Inputs'!R:R,MATCH(I1014,'BCA Inputs'!M:M,0))*G1014)+L1014+N1014,IF($B$3="RG&amp;E",(INDEX('BCA Inputs'!$AX$14:$AX$54,MATCH(I1014,'BCA Inputs'!$AW$14:$AW$54,0))*P1014+INDEX('BCA Inputs'!$AY$14:$AY$54,MATCH(I1014,'BCA Inputs'!$AW$14:$AW$54,0))*O1014+INDEX('BCA Inputs'!$AZ$14:$AZ$54,MATCH(I1014,'BCA Inputs'!$AW$14:$AW$54,0))*Q1014+INDEX('BCA Inputs'!$BA$14:$BA$54,MATCH(I1014,'BCA Inputs'!$AW$14:$AW$54,0))*F1014+INDEX('BCA Inputs'!$BB$14:$BB$54,MATCH(I1014,'BCA Inputs'!$AW$14:$AW$54,0))*G1014)+L1014+N1014,"")),"")</f>
        <v/>
      </c>
      <c r="U1014" s="234" t="str">
        <f t="shared" si="151"/>
        <v/>
      </c>
      <c r="V1014" s="234" t="str">
        <f t="shared" si="152"/>
        <v/>
      </c>
      <c r="W1014" s="234" t="str">
        <f t="shared" si="153"/>
        <v/>
      </c>
      <c r="Y1014" s="235" t="str">
        <f t="shared" si="154"/>
        <v/>
      </c>
      <c r="Z1014" s="236" t="str">
        <f>IFERROR(IF($B$3="NYSEG",INDEX('BCA Inputs'!$X$14:$X$54,MATCH(I1014,'BCA Inputs'!$M$14:$M$54,0))*P1014+INDEX('BCA Inputs'!$Y$14:$Y$54,MATCH(I1014,'BCA Inputs'!$M$14:$M$54,0))*O1014+INDEX('BCA Inputs'!$Z$14:$Z$54,MATCH(I1014,'BCA Inputs'!$M$14:$M$54,0))*Q1014+INDEX('BCA Inputs'!$AA$14:$AA$54,MATCH(I1014,'BCA Inputs'!$M$14:$M$54,0))*F1014+INDEX('BCA Inputs'!$AB$14:$AB$54,MATCH(I1014,'BCA Inputs'!$M$14:$M$54,0))*G1014,IF($B$3="RG&amp;E",INDEX('BCA Inputs'!$BG$14:$BG$54,MATCH(I1014,'BCA Inputs'!$AW$14:$AW$54,0))*P1014+INDEX('BCA Inputs'!$BH$14:$BH$54,MATCH(I1014,'BCA Inputs'!$AW$14:$AW$54,0))*O1014+INDEX('BCA Inputs'!$BI$14:$BI$54,MATCH(I1014,'BCA Inputs'!$AW$14:$AW$54,0))*Q1014+INDEX('BCA Inputs'!$BJ$14:$BJ$54,MATCH(I1014,'BCA Inputs'!$AW$14:$AW$54,0))*F1014+INDEX('BCA Inputs'!$BK$14:$BK$54,MATCH(I1014,'BCA Inputs'!$AW$14:$AW$54,0))*G1014,"")),"")</f>
        <v/>
      </c>
      <c r="AA1014" s="237" t="str">
        <f t="shared" si="155"/>
        <v/>
      </c>
      <c r="AC1014" s="238" t="str">
        <f>IFERROR((K1014+R1014)+IF($B$3="NYSEG",INDEX('BCA Inputs'!$AI$14:$AI$54,MATCH(I1014,'BCA Inputs'!$M$14:$M$54,0))*P1014+INDEX('BCA Inputs'!$AJ$14:$AJ$54,MATCH(I1014,'BCA Inputs'!$M$14:$M$54,0))*Q1014,IF($B$3="RG&amp;E",INDEX('BCA Inputs'!$BR$14:$BR$54,MATCH(I1014,'BCA Inputs'!$AW$14:$AW$54,0))*P1014+INDEX('BCA Inputs'!$BS$14:$BS$54,MATCH(I1014,'BCA Inputs'!$AW$14:$AW$54,0))*Q1014,"")),"")</f>
        <v/>
      </c>
      <c r="AD1014" s="181" t="str">
        <f>IFERROR(IF($B$3="NYSEG",INDEX('BCA Inputs'!$AD$14:$AD$54,MATCH(I1014,'BCA Inputs'!$M$14:$M$54,0))*P1014+INDEX('BCA Inputs'!$AE$14:$AE$54,MATCH(I1014,'BCA Inputs'!$M$14:$M$54,0))*O1014+INDEX('BCA Inputs'!$AF$14:$AF$54,MATCH(I1014,'BCA Inputs'!$M$14:$M$54,0))*Q1014+INDEX('BCA Inputs'!$AG$14:$AG$54,MATCH(I1014,'BCA Inputs'!$M$14:$M$54,0))*F1014+INDEX('BCA Inputs'!$AH$14:$AH$54,MATCH(I1014,'BCA Inputs'!$M$14:$M$54,0))*G1014,IF($B$3="RG&amp;E",INDEX('BCA Inputs'!$BM$14:$BM$54,MATCH(I1014,'BCA Inputs'!$AW$14:$AW$54,0))*P1014+INDEX('BCA Inputs'!$BN$14:$BN$54,MATCH(I1014,'BCA Inputs'!$AW$14:$AW$54,0))*O1014+INDEX('BCA Inputs'!$BO$14:$BO$54,MATCH(I1014,'BCA Inputs'!$AW$14:$AW$54,0))*Q1014+INDEX('BCA Inputs'!$BP$14:$BP$54,MATCH(I1014,'BCA Inputs'!$AW$14:$AW$54,0))*F1014+INDEX('BCA Inputs'!$BQ$14:$BQ$54,MATCH(I1014,'BCA Inputs'!$AW$14:$AW$54,0))*G1014,"")),"")</f>
        <v/>
      </c>
      <c r="AE1014" s="237" t="str">
        <f t="shared" si="156"/>
        <v/>
      </c>
      <c r="AF1014" s="198">
        <f t="shared" si="158"/>
        <v>0</v>
      </c>
      <c r="AG1014" s="239">
        <f t="shared" si="159"/>
        <v>0</v>
      </c>
    </row>
    <row r="1015" spans="1:33">
      <c r="A1015" s="228"/>
      <c r="B1015" s="176"/>
      <c r="C1015" s="229"/>
      <c r="D1015" s="230"/>
      <c r="E1015" s="230"/>
      <c r="F1015" s="230"/>
      <c r="G1015" s="230"/>
      <c r="H1015" s="231"/>
      <c r="I1015" s="231"/>
      <c r="J1015" s="232"/>
      <c r="K1015" s="232"/>
      <c r="L1015" s="232"/>
      <c r="M1015" s="181">
        <f t="shared" si="157"/>
        <v>0</v>
      </c>
      <c r="N1015" s="181">
        <f>IF(H1015="",0,H1015*I1015*'Avoided Water Savings Cost'!$C$16)</f>
        <v>0</v>
      </c>
      <c r="O1015" s="545">
        <f>IF(C1015="",0,IF($B$3="NYSEG",C1015/(1-'Avoided Electric Costs 2020'!$W$21),IF($B$3="RG&amp;E",C1015/(1-'Avoided Electric Costs 2020'!$X$21),"")))</f>
        <v>0</v>
      </c>
      <c r="P1015" s="546">
        <f>IF(D1015="",0,IF($B$3="NYSEG",D1015/(1-'Avoided Electric Costs 2020'!$W$21),IF($B$3="RG&amp;E",D1015/(1-'Avoided Electric Costs 2020'!$X$21),"")))</f>
        <v>0</v>
      </c>
      <c r="Q1015" s="546">
        <f>IF(E1015="",0,IF($B$3="NYSEG",E1015/(1-'Avoided Natural Gas Costs 2020'!$J$34),IF($B$3="RG&amp;E",E1015/(1-'Avoided Natural Gas Costs 2020'!$K$34),"")))</f>
        <v>0</v>
      </c>
      <c r="R1015" s="233" t="str">
        <f>IFERROR(IF(P1015*'BCA Inputs'!$C$1+Q1015*'BCA Inputs'!$C$2+F1015*'BCA Inputs'!$C$2+G1015*'BCA Inputs'!$C$2=0,"",P1015*'BCA Inputs'!$C$1+Q1015*'BCA Inputs'!$C$2+F1015*'BCA Inputs'!$C$2+G1015*'BCA Inputs'!$C$2),"")</f>
        <v/>
      </c>
      <c r="S1015" s="181" t="str">
        <f t="shared" si="150"/>
        <v/>
      </c>
      <c r="T1015" s="181" t="str">
        <f>IFERROR(IF($B$3="NYSEG",(INDEX('BCA Inputs'!$N$14:$N$54,MATCH(I1015,'BCA Inputs'!$M$14:$M$54,0))*P1015+INDEX('BCA Inputs'!$O$14:$O$54,MATCH(I1015,'BCA Inputs'!$M$14:$M$54,0))*O1015+INDEX('BCA Inputs'!P:P,MATCH(I1015,'BCA Inputs'!M:M,0))*Q1015+INDEX('BCA Inputs'!Q:Q,MATCH(I1015,'BCA Inputs'!M:M,0))*F1015+INDEX('BCA Inputs'!R:R,MATCH(I1015,'BCA Inputs'!M:M,0))*G1015)+L1015+N1015,IF($B$3="RG&amp;E",(INDEX('BCA Inputs'!$AX$14:$AX$54,MATCH(I1015,'BCA Inputs'!$AW$14:$AW$54,0))*P1015+INDEX('BCA Inputs'!$AY$14:$AY$54,MATCH(I1015,'BCA Inputs'!$AW$14:$AW$54,0))*O1015+INDEX('BCA Inputs'!$AZ$14:$AZ$54,MATCH(I1015,'BCA Inputs'!$AW$14:$AW$54,0))*Q1015+INDEX('BCA Inputs'!$BA$14:$BA$54,MATCH(I1015,'BCA Inputs'!$AW$14:$AW$54,0))*F1015+INDEX('BCA Inputs'!$BB$14:$BB$54,MATCH(I1015,'BCA Inputs'!$AW$14:$AW$54,0))*G1015)+L1015+N1015,"")),"")</f>
        <v/>
      </c>
      <c r="U1015" s="234" t="str">
        <f t="shared" si="151"/>
        <v/>
      </c>
      <c r="V1015" s="234" t="str">
        <f t="shared" si="152"/>
        <v/>
      </c>
      <c r="W1015" s="234" t="str">
        <f t="shared" si="153"/>
        <v/>
      </c>
      <c r="Y1015" s="235" t="str">
        <f t="shared" si="154"/>
        <v/>
      </c>
      <c r="Z1015" s="236" t="str">
        <f>IFERROR(IF($B$3="NYSEG",INDEX('BCA Inputs'!$X$14:$X$54,MATCH(I1015,'BCA Inputs'!$M$14:$M$54,0))*P1015+INDEX('BCA Inputs'!$Y$14:$Y$54,MATCH(I1015,'BCA Inputs'!$M$14:$M$54,0))*O1015+INDEX('BCA Inputs'!$Z$14:$Z$54,MATCH(I1015,'BCA Inputs'!$M$14:$M$54,0))*Q1015+INDEX('BCA Inputs'!$AA$14:$AA$54,MATCH(I1015,'BCA Inputs'!$M$14:$M$54,0))*F1015+INDEX('BCA Inputs'!$AB$14:$AB$54,MATCH(I1015,'BCA Inputs'!$M$14:$M$54,0))*G1015,IF($B$3="RG&amp;E",INDEX('BCA Inputs'!$BG$14:$BG$54,MATCH(I1015,'BCA Inputs'!$AW$14:$AW$54,0))*P1015+INDEX('BCA Inputs'!$BH$14:$BH$54,MATCH(I1015,'BCA Inputs'!$AW$14:$AW$54,0))*O1015+INDEX('BCA Inputs'!$BI$14:$BI$54,MATCH(I1015,'BCA Inputs'!$AW$14:$AW$54,0))*Q1015+INDEX('BCA Inputs'!$BJ$14:$BJ$54,MATCH(I1015,'BCA Inputs'!$AW$14:$AW$54,0))*F1015+INDEX('BCA Inputs'!$BK$14:$BK$54,MATCH(I1015,'BCA Inputs'!$AW$14:$AW$54,0))*G1015,"")),"")</f>
        <v/>
      </c>
      <c r="AA1015" s="237" t="str">
        <f t="shared" si="155"/>
        <v/>
      </c>
      <c r="AC1015" s="238" t="str">
        <f>IFERROR((K1015+R1015)+IF($B$3="NYSEG",INDEX('BCA Inputs'!$AI$14:$AI$54,MATCH(I1015,'BCA Inputs'!$M$14:$M$54,0))*P1015+INDEX('BCA Inputs'!$AJ$14:$AJ$54,MATCH(I1015,'BCA Inputs'!$M$14:$M$54,0))*Q1015,IF($B$3="RG&amp;E",INDEX('BCA Inputs'!$BR$14:$BR$54,MATCH(I1015,'BCA Inputs'!$AW$14:$AW$54,0))*P1015+INDEX('BCA Inputs'!$BS$14:$BS$54,MATCH(I1015,'BCA Inputs'!$AW$14:$AW$54,0))*Q1015,"")),"")</f>
        <v/>
      </c>
      <c r="AD1015" s="181" t="str">
        <f>IFERROR(IF($B$3="NYSEG",INDEX('BCA Inputs'!$AD$14:$AD$54,MATCH(I1015,'BCA Inputs'!$M$14:$M$54,0))*P1015+INDEX('BCA Inputs'!$AE$14:$AE$54,MATCH(I1015,'BCA Inputs'!$M$14:$M$54,0))*O1015+INDEX('BCA Inputs'!$AF$14:$AF$54,MATCH(I1015,'BCA Inputs'!$M$14:$M$54,0))*Q1015+INDEX('BCA Inputs'!$AG$14:$AG$54,MATCH(I1015,'BCA Inputs'!$M$14:$M$54,0))*F1015+INDEX('BCA Inputs'!$AH$14:$AH$54,MATCH(I1015,'BCA Inputs'!$M$14:$M$54,0))*G1015,IF($B$3="RG&amp;E",INDEX('BCA Inputs'!$BM$14:$BM$54,MATCH(I1015,'BCA Inputs'!$AW$14:$AW$54,0))*P1015+INDEX('BCA Inputs'!$BN$14:$BN$54,MATCH(I1015,'BCA Inputs'!$AW$14:$AW$54,0))*O1015+INDEX('BCA Inputs'!$BO$14:$BO$54,MATCH(I1015,'BCA Inputs'!$AW$14:$AW$54,0))*Q1015+INDEX('BCA Inputs'!$BP$14:$BP$54,MATCH(I1015,'BCA Inputs'!$AW$14:$AW$54,0))*F1015+INDEX('BCA Inputs'!$BQ$14:$BQ$54,MATCH(I1015,'BCA Inputs'!$AW$14:$AW$54,0))*G1015,"")),"")</f>
        <v/>
      </c>
      <c r="AE1015" s="237" t="str">
        <f t="shared" si="156"/>
        <v/>
      </c>
      <c r="AF1015" s="198">
        <f t="shared" si="158"/>
        <v>0</v>
      </c>
      <c r="AG1015" s="239">
        <f t="shared" si="159"/>
        <v>0</v>
      </c>
    </row>
    <row r="1016" spans="1:33">
      <c r="A1016" s="228"/>
      <c r="B1016" s="176"/>
      <c r="C1016" s="229"/>
      <c r="D1016" s="230"/>
      <c r="E1016" s="230"/>
      <c r="F1016" s="230"/>
      <c r="G1016" s="230"/>
      <c r="H1016" s="231"/>
      <c r="I1016" s="231"/>
      <c r="J1016" s="232"/>
      <c r="K1016" s="232"/>
      <c r="L1016" s="232"/>
      <c r="M1016" s="181">
        <f t="shared" si="157"/>
        <v>0</v>
      </c>
      <c r="N1016" s="181">
        <f>IF(H1016="",0,H1016*I1016*'Avoided Water Savings Cost'!$C$16)</f>
        <v>0</v>
      </c>
      <c r="O1016" s="545">
        <f>IF(C1016="",0,IF($B$3="NYSEG",C1016/(1-'Avoided Electric Costs 2020'!$W$21),IF($B$3="RG&amp;E",C1016/(1-'Avoided Electric Costs 2020'!$X$21),"")))</f>
        <v>0</v>
      </c>
      <c r="P1016" s="546">
        <f>IF(D1016="",0,IF($B$3="NYSEG",D1016/(1-'Avoided Electric Costs 2020'!$W$21),IF($B$3="RG&amp;E",D1016/(1-'Avoided Electric Costs 2020'!$X$21),"")))</f>
        <v>0</v>
      </c>
      <c r="Q1016" s="546">
        <f>IF(E1016="",0,IF($B$3="NYSEG",E1016/(1-'Avoided Natural Gas Costs 2020'!$J$34),IF($B$3="RG&amp;E",E1016/(1-'Avoided Natural Gas Costs 2020'!$K$34),"")))</f>
        <v>0</v>
      </c>
      <c r="R1016" s="233" t="str">
        <f>IFERROR(IF(P1016*'BCA Inputs'!$C$1+Q1016*'BCA Inputs'!$C$2+F1016*'BCA Inputs'!$C$2+G1016*'BCA Inputs'!$C$2=0,"",P1016*'BCA Inputs'!$C$1+Q1016*'BCA Inputs'!$C$2+F1016*'BCA Inputs'!$C$2+G1016*'BCA Inputs'!$C$2),"")</f>
        <v/>
      </c>
      <c r="S1016" s="181" t="str">
        <f t="shared" si="150"/>
        <v/>
      </c>
      <c r="T1016" s="181" t="str">
        <f>IFERROR(IF($B$3="NYSEG",(INDEX('BCA Inputs'!$N$14:$N$54,MATCH(I1016,'BCA Inputs'!$M$14:$M$54,0))*P1016+INDEX('BCA Inputs'!$O$14:$O$54,MATCH(I1016,'BCA Inputs'!$M$14:$M$54,0))*O1016+INDEX('BCA Inputs'!P:P,MATCH(I1016,'BCA Inputs'!M:M,0))*Q1016+INDEX('BCA Inputs'!Q:Q,MATCH(I1016,'BCA Inputs'!M:M,0))*F1016+INDEX('BCA Inputs'!R:R,MATCH(I1016,'BCA Inputs'!M:M,0))*G1016)+L1016+N1016,IF($B$3="RG&amp;E",(INDEX('BCA Inputs'!$AX$14:$AX$54,MATCH(I1016,'BCA Inputs'!$AW$14:$AW$54,0))*P1016+INDEX('BCA Inputs'!$AY$14:$AY$54,MATCH(I1016,'BCA Inputs'!$AW$14:$AW$54,0))*O1016+INDEX('BCA Inputs'!$AZ$14:$AZ$54,MATCH(I1016,'BCA Inputs'!$AW$14:$AW$54,0))*Q1016+INDEX('BCA Inputs'!$BA$14:$BA$54,MATCH(I1016,'BCA Inputs'!$AW$14:$AW$54,0))*F1016+INDEX('BCA Inputs'!$BB$14:$BB$54,MATCH(I1016,'BCA Inputs'!$AW$14:$AW$54,0))*G1016)+L1016+N1016,"")),"")</f>
        <v/>
      </c>
      <c r="U1016" s="234" t="str">
        <f t="shared" si="151"/>
        <v/>
      </c>
      <c r="V1016" s="234" t="str">
        <f t="shared" si="152"/>
        <v/>
      </c>
      <c r="W1016" s="234" t="str">
        <f t="shared" si="153"/>
        <v/>
      </c>
      <c r="Y1016" s="235" t="str">
        <f t="shared" si="154"/>
        <v/>
      </c>
      <c r="Z1016" s="236" t="str">
        <f>IFERROR(IF($B$3="NYSEG",INDEX('BCA Inputs'!$X$14:$X$54,MATCH(I1016,'BCA Inputs'!$M$14:$M$54,0))*P1016+INDEX('BCA Inputs'!$Y$14:$Y$54,MATCH(I1016,'BCA Inputs'!$M$14:$M$54,0))*O1016+INDEX('BCA Inputs'!$Z$14:$Z$54,MATCH(I1016,'BCA Inputs'!$M$14:$M$54,0))*Q1016+INDEX('BCA Inputs'!$AA$14:$AA$54,MATCH(I1016,'BCA Inputs'!$M$14:$M$54,0))*F1016+INDEX('BCA Inputs'!$AB$14:$AB$54,MATCH(I1016,'BCA Inputs'!$M$14:$M$54,0))*G1016,IF($B$3="RG&amp;E",INDEX('BCA Inputs'!$BG$14:$BG$54,MATCH(I1016,'BCA Inputs'!$AW$14:$AW$54,0))*P1016+INDEX('BCA Inputs'!$BH$14:$BH$54,MATCH(I1016,'BCA Inputs'!$AW$14:$AW$54,0))*O1016+INDEX('BCA Inputs'!$BI$14:$BI$54,MATCH(I1016,'BCA Inputs'!$AW$14:$AW$54,0))*Q1016+INDEX('BCA Inputs'!$BJ$14:$BJ$54,MATCH(I1016,'BCA Inputs'!$AW$14:$AW$54,0))*F1016+INDEX('BCA Inputs'!$BK$14:$BK$54,MATCH(I1016,'BCA Inputs'!$AW$14:$AW$54,0))*G1016,"")),"")</f>
        <v/>
      </c>
      <c r="AA1016" s="237" t="str">
        <f t="shared" si="155"/>
        <v/>
      </c>
      <c r="AC1016" s="238" t="str">
        <f>IFERROR((K1016+R1016)+IF($B$3="NYSEG",INDEX('BCA Inputs'!$AI$14:$AI$54,MATCH(I1016,'BCA Inputs'!$M$14:$M$54,0))*P1016+INDEX('BCA Inputs'!$AJ$14:$AJ$54,MATCH(I1016,'BCA Inputs'!$M$14:$M$54,0))*Q1016,IF($B$3="RG&amp;E",INDEX('BCA Inputs'!$BR$14:$BR$54,MATCH(I1016,'BCA Inputs'!$AW$14:$AW$54,0))*P1016+INDEX('BCA Inputs'!$BS$14:$BS$54,MATCH(I1016,'BCA Inputs'!$AW$14:$AW$54,0))*Q1016,"")),"")</f>
        <v/>
      </c>
      <c r="AD1016" s="181" t="str">
        <f>IFERROR(IF($B$3="NYSEG",INDEX('BCA Inputs'!$AD$14:$AD$54,MATCH(I1016,'BCA Inputs'!$M$14:$M$54,0))*P1016+INDEX('BCA Inputs'!$AE$14:$AE$54,MATCH(I1016,'BCA Inputs'!$M$14:$M$54,0))*O1016+INDEX('BCA Inputs'!$AF$14:$AF$54,MATCH(I1016,'BCA Inputs'!$M$14:$M$54,0))*Q1016+INDEX('BCA Inputs'!$AG$14:$AG$54,MATCH(I1016,'BCA Inputs'!$M$14:$M$54,0))*F1016+INDEX('BCA Inputs'!$AH$14:$AH$54,MATCH(I1016,'BCA Inputs'!$M$14:$M$54,0))*G1016,IF($B$3="RG&amp;E",INDEX('BCA Inputs'!$BM$14:$BM$54,MATCH(I1016,'BCA Inputs'!$AW$14:$AW$54,0))*P1016+INDEX('BCA Inputs'!$BN$14:$BN$54,MATCH(I1016,'BCA Inputs'!$AW$14:$AW$54,0))*O1016+INDEX('BCA Inputs'!$BO$14:$BO$54,MATCH(I1016,'BCA Inputs'!$AW$14:$AW$54,0))*Q1016+INDEX('BCA Inputs'!$BP$14:$BP$54,MATCH(I1016,'BCA Inputs'!$AW$14:$AW$54,0))*F1016+INDEX('BCA Inputs'!$BQ$14:$BQ$54,MATCH(I1016,'BCA Inputs'!$AW$14:$AW$54,0))*G1016,"")),"")</f>
        <v/>
      </c>
      <c r="AE1016" s="237" t="str">
        <f t="shared" si="156"/>
        <v/>
      </c>
      <c r="AF1016" s="198">
        <f t="shared" si="158"/>
        <v>0</v>
      </c>
      <c r="AG1016" s="239">
        <f t="shared" si="159"/>
        <v>0</v>
      </c>
    </row>
    <row r="1017" spans="1:33">
      <c r="A1017" s="228"/>
      <c r="B1017" s="176"/>
      <c r="C1017" s="229"/>
      <c r="D1017" s="230"/>
      <c r="E1017" s="230"/>
      <c r="F1017" s="230"/>
      <c r="G1017" s="230"/>
      <c r="H1017" s="231"/>
      <c r="I1017" s="231"/>
      <c r="J1017" s="232"/>
      <c r="K1017" s="232"/>
      <c r="L1017" s="232"/>
      <c r="M1017" s="181">
        <f t="shared" si="157"/>
        <v>0</v>
      </c>
      <c r="N1017" s="181">
        <f>IF(H1017="",0,H1017*I1017*'Avoided Water Savings Cost'!$C$16)</f>
        <v>0</v>
      </c>
      <c r="O1017" s="545">
        <f>IF(C1017="",0,IF($B$3="NYSEG",C1017/(1-'Avoided Electric Costs 2020'!$W$21),IF($B$3="RG&amp;E",C1017/(1-'Avoided Electric Costs 2020'!$X$21),"")))</f>
        <v>0</v>
      </c>
      <c r="P1017" s="546">
        <f>IF(D1017="",0,IF($B$3="NYSEG",D1017/(1-'Avoided Electric Costs 2020'!$W$21),IF($B$3="RG&amp;E",D1017/(1-'Avoided Electric Costs 2020'!$X$21),"")))</f>
        <v>0</v>
      </c>
      <c r="Q1017" s="546">
        <f>IF(E1017="",0,IF($B$3="NYSEG",E1017/(1-'Avoided Natural Gas Costs 2020'!$J$34),IF($B$3="RG&amp;E",E1017/(1-'Avoided Natural Gas Costs 2020'!$K$34),"")))</f>
        <v>0</v>
      </c>
      <c r="R1017" s="233" t="str">
        <f>IFERROR(IF(P1017*'BCA Inputs'!$C$1+Q1017*'BCA Inputs'!$C$2+F1017*'BCA Inputs'!$C$2+G1017*'BCA Inputs'!$C$2=0,"",P1017*'BCA Inputs'!$C$1+Q1017*'BCA Inputs'!$C$2+F1017*'BCA Inputs'!$C$2+G1017*'BCA Inputs'!$C$2),"")</f>
        <v/>
      </c>
      <c r="S1017" s="181" t="str">
        <f t="shared" si="150"/>
        <v/>
      </c>
      <c r="T1017" s="181" t="str">
        <f>IFERROR(IF($B$3="NYSEG",(INDEX('BCA Inputs'!$N$14:$N$54,MATCH(I1017,'BCA Inputs'!$M$14:$M$54,0))*P1017+INDEX('BCA Inputs'!$O$14:$O$54,MATCH(I1017,'BCA Inputs'!$M$14:$M$54,0))*O1017+INDEX('BCA Inputs'!P:P,MATCH(I1017,'BCA Inputs'!M:M,0))*Q1017+INDEX('BCA Inputs'!Q:Q,MATCH(I1017,'BCA Inputs'!M:M,0))*F1017+INDEX('BCA Inputs'!R:R,MATCH(I1017,'BCA Inputs'!M:M,0))*G1017)+L1017+N1017,IF($B$3="RG&amp;E",(INDEX('BCA Inputs'!$AX$14:$AX$54,MATCH(I1017,'BCA Inputs'!$AW$14:$AW$54,0))*P1017+INDEX('BCA Inputs'!$AY$14:$AY$54,MATCH(I1017,'BCA Inputs'!$AW$14:$AW$54,0))*O1017+INDEX('BCA Inputs'!$AZ$14:$AZ$54,MATCH(I1017,'BCA Inputs'!$AW$14:$AW$54,0))*Q1017+INDEX('BCA Inputs'!$BA$14:$BA$54,MATCH(I1017,'BCA Inputs'!$AW$14:$AW$54,0))*F1017+INDEX('BCA Inputs'!$BB$14:$BB$54,MATCH(I1017,'BCA Inputs'!$AW$14:$AW$54,0))*G1017)+L1017+N1017,"")),"")</f>
        <v/>
      </c>
      <c r="U1017" s="234" t="str">
        <f t="shared" si="151"/>
        <v/>
      </c>
      <c r="V1017" s="234" t="str">
        <f t="shared" si="152"/>
        <v/>
      </c>
      <c r="W1017" s="234" t="str">
        <f t="shared" si="153"/>
        <v/>
      </c>
      <c r="Y1017" s="235" t="str">
        <f t="shared" si="154"/>
        <v/>
      </c>
      <c r="Z1017" s="236" t="str">
        <f>IFERROR(IF($B$3="NYSEG",INDEX('BCA Inputs'!$X$14:$X$54,MATCH(I1017,'BCA Inputs'!$M$14:$M$54,0))*P1017+INDEX('BCA Inputs'!$Y$14:$Y$54,MATCH(I1017,'BCA Inputs'!$M$14:$M$54,0))*O1017+INDEX('BCA Inputs'!$Z$14:$Z$54,MATCH(I1017,'BCA Inputs'!$M$14:$M$54,0))*Q1017+INDEX('BCA Inputs'!$AA$14:$AA$54,MATCH(I1017,'BCA Inputs'!$M$14:$M$54,0))*F1017+INDEX('BCA Inputs'!$AB$14:$AB$54,MATCH(I1017,'BCA Inputs'!$M$14:$M$54,0))*G1017,IF($B$3="RG&amp;E",INDEX('BCA Inputs'!$BG$14:$BG$54,MATCH(I1017,'BCA Inputs'!$AW$14:$AW$54,0))*P1017+INDEX('BCA Inputs'!$BH$14:$BH$54,MATCH(I1017,'BCA Inputs'!$AW$14:$AW$54,0))*O1017+INDEX('BCA Inputs'!$BI$14:$BI$54,MATCH(I1017,'BCA Inputs'!$AW$14:$AW$54,0))*Q1017+INDEX('BCA Inputs'!$BJ$14:$BJ$54,MATCH(I1017,'BCA Inputs'!$AW$14:$AW$54,0))*F1017+INDEX('BCA Inputs'!$BK$14:$BK$54,MATCH(I1017,'BCA Inputs'!$AW$14:$AW$54,0))*G1017,"")),"")</f>
        <v/>
      </c>
      <c r="AA1017" s="237" t="str">
        <f t="shared" si="155"/>
        <v/>
      </c>
      <c r="AC1017" s="238" t="str">
        <f>IFERROR((K1017+R1017)+IF($B$3="NYSEG",INDEX('BCA Inputs'!$AI$14:$AI$54,MATCH(I1017,'BCA Inputs'!$M$14:$M$54,0))*P1017+INDEX('BCA Inputs'!$AJ$14:$AJ$54,MATCH(I1017,'BCA Inputs'!$M$14:$M$54,0))*Q1017,IF($B$3="RG&amp;E",INDEX('BCA Inputs'!$BR$14:$BR$54,MATCH(I1017,'BCA Inputs'!$AW$14:$AW$54,0))*P1017+INDEX('BCA Inputs'!$BS$14:$BS$54,MATCH(I1017,'BCA Inputs'!$AW$14:$AW$54,0))*Q1017,"")),"")</f>
        <v/>
      </c>
      <c r="AD1017" s="181" t="str">
        <f>IFERROR(IF($B$3="NYSEG",INDEX('BCA Inputs'!$AD$14:$AD$54,MATCH(I1017,'BCA Inputs'!$M$14:$M$54,0))*P1017+INDEX('BCA Inputs'!$AE$14:$AE$54,MATCH(I1017,'BCA Inputs'!$M$14:$M$54,0))*O1017+INDEX('BCA Inputs'!$AF$14:$AF$54,MATCH(I1017,'BCA Inputs'!$M$14:$M$54,0))*Q1017+INDEX('BCA Inputs'!$AG$14:$AG$54,MATCH(I1017,'BCA Inputs'!$M$14:$M$54,0))*F1017+INDEX('BCA Inputs'!$AH$14:$AH$54,MATCH(I1017,'BCA Inputs'!$M$14:$M$54,0))*G1017,IF($B$3="RG&amp;E",INDEX('BCA Inputs'!$BM$14:$BM$54,MATCH(I1017,'BCA Inputs'!$AW$14:$AW$54,0))*P1017+INDEX('BCA Inputs'!$BN$14:$BN$54,MATCH(I1017,'BCA Inputs'!$AW$14:$AW$54,0))*O1017+INDEX('BCA Inputs'!$BO$14:$BO$54,MATCH(I1017,'BCA Inputs'!$AW$14:$AW$54,0))*Q1017+INDEX('BCA Inputs'!$BP$14:$BP$54,MATCH(I1017,'BCA Inputs'!$AW$14:$AW$54,0))*F1017+INDEX('BCA Inputs'!$BQ$14:$BQ$54,MATCH(I1017,'BCA Inputs'!$AW$14:$AW$54,0))*G1017,"")),"")</f>
        <v/>
      </c>
      <c r="AE1017" s="237" t="str">
        <f t="shared" si="156"/>
        <v/>
      </c>
      <c r="AF1017" s="198">
        <f t="shared" si="158"/>
        <v>0</v>
      </c>
      <c r="AG1017" s="239">
        <f t="shared" si="159"/>
        <v>0</v>
      </c>
    </row>
    <row r="1018" spans="1:33">
      <c r="A1018" s="228"/>
      <c r="B1018" s="176"/>
      <c r="C1018" s="229"/>
      <c r="D1018" s="230"/>
      <c r="E1018" s="230"/>
      <c r="F1018" s="230"/>
      <c r="G1018" s="230"/>
      <c r="H1018" s="231"/>
      <c r="I1018" s="231"/>
      <c r="J1018" s="232"/>
      <c r="K1018" s="232"/>
      <c r="L1018" s="232"/>
      <c r="M1018" s="181">
        <f t="shared" si="157"/>
        <v>0</v>
      </c>
      <c r="N1018" s="181">
        <f>IF(H1018="",0,H1018*I1018*'Avoided Water Savings Cost'!$C$16)</f>
        <v>0</v>
      </c>
      <c r="O1018" s="545">
        <f>IF(C1018="",0,IF($B$3="NYSEG",C1018/(1-'Avoided Electric Costs 2020'!$W$21),IF($B$3="RG&amp;E",C1018/(1-'Avoided Electric Costs 2020'!$X$21),"")))</f>
        <v>0</v>
      </c>
      <c r="P1018" s="546">
        <f>IF(D1018="",0,IF($B$3="NYSEG",D1018/(1-'Avoided Electric Costs 2020'!$W$21),IF($B$3="RG&amp;E",D1018/(1-'Avoided Electric Costs 2020'!$X$21),"")))</f>
        <v>0</v>
      </c>
      <c r="Q1018" s="546">
        <f>IF(E1018="",0,IF($B$3="NYSEG",E1018/(1-'Avoided Natural Gas Costs 2020'!$J$34),IF($B$3="RG&amp;E",E1018/(1-'Avoided Natural Gas Costs 2020'!$K$34),"")))</f>
        <v>0</v>
      </c>
      <c r="R1018" s="233" t="str">
        <f>IFERROR(IF(P1018*'BCA Inputs'!$C$1+Q1018*'BCA Inputs'!$C$2+F1018*'BCA Inputs'!$C$2+G1018*'BCA Inputs'!$C$2=0,"",P1018*'BCA Inputs'!$C$1+Q1018*'BCA Inputs'!$C$2+F1018*'BCA Inputs'!$C$2+G1018*'BCA Inputs'!$C$2),"")</f>
        <v/>
      </c>
      <c r="S1018" s="181" t="str">
        <f t="shared" si="150"/>
        <v/>
      </c>
      <c r="T1018" s="181" t="str">
        <f>IFERROR(IF($B$3="NYSEG",(INDEX('BCA Inputs'!$N$14:$N$54,MATCH(I1018,'BCA Inputs'!$M$14:$M$54,0))*P1018+INDEX('BCA Inputs'!$O$14:$O$54,MATCH(I1018,'BCA Inputs'!$M$14:$M$54,0))*O1018+INDEX('BCA Inputs'!P:P,MATCH(I1018,'BCA Inputs'!M:M,0))*Q1018+INDEX('BCA Inputs'!Q:Q,MATCH(I1018,'BCA Inputs'!M:M,0))*F1018+INDEX('BCA Inputs'!R:R,MATCH(I1018,'BCA Inputs'!M:M,0))*G1018)+L1018+N1018,IF($B$3="RG&amp;E",(INDEX('BCA Inputs'!$AX$14:$AX$54,MATCH(I1018,'BCA Inputs'!$AW$14:$AW$54,0))*P1018+INDEX('BCA Inputs'!$AY$14:$AY$54,MATCH(I1018,'BCA Inputs'!$AW$14:$AW$54,0))*O1018+INDEX('BCA Inputs'!$AZ$14:$AZ$54,MATCH(I1018,'BCA Inputs'!$AW$14:$AW$54,0))*Q1018+INDEX('BCA Inputs'!$BA$14:$BA$54,MATCH(I1018,'BCA Inputs'!$AW$14:$AW$54,0))*F1018+INDEX('BCA Inputs'!$BB$14:$BB$54,MATCH(I1018,'BCA Inputs'!$AW$14:$AW$54,0))*G1018)+L1018+N1018,"")),"")</f>
        <v/>
      </c>
      <c r="U1018" s="234" t="str">
        <f t="shared" si="151"/>
        <v/>
      </c>
      <c r="V1018" s="234" t="str">
        <f t="shared" si="152"/>
        <v/>
      </c>
      <c r="W1018" s="234" t="str">
        <f t="shared" si="153"/>
        <v/>
      </c>
      <c r="Y1018" s="235" t="str">
        <f t="shared" si="154"/>
        <v/>
      </c>
      <c r="Z1018" s="236" t="str">
        <f>IFERROR(IF($B$3="NYSEG",INDEX('BCA Inputs'!$X$14:$X$54,MATCH(I1018,'BCA Inputs'!$M$14:$M$54,0))*P1018+INDEX('BCA Inputs'!$Y$14:$Y$54,MATCH(I1018,'BCA Inputs'!$M$14:$M$54,0))*O1018+INDEX('BCA Inputs'!$Z$14:$Z$54,MATCH(I1018,'BCA Inputs'!$M$14:$M$54,0))*Q1018+INDEX('BCA Inputs'!$AA$14:$AA$54,MATCH(I1018,'BCA Inputs'!$M$14:$M$54,0))*F1018+INDEX('BCA Inputs'!$AB$14:$AB$54,MATCH(I1018,'BCA Inputs'!$M$14:$M$54,0))*G1018,IF($B$3="RG&amp;E",INDEX('BCA Inputs'!$BG$14:$BG$54,MATCH(I1018,'BCA Inputs'!$AW$14:$AW$54,0))*P1018+INDEX('BCA Inputs'!$BH$14:$BH$54,MATCH(I1018,'BCA Inputs'!$AW$14:$AW$54,0))*O1018+INDEX('BCA Inputs'!$BI$14:$BI$54,MATCH(I1018,'BCA Inputs'!$AW$14:$AW$54,0))*Q1018+INDEX('BCA Inputs'!$BJ$14:$BJ$54,MATCH(I1018,'BCA Inputs'!$AW$14:$AW$54,0))*F1018+INDEX('BCA Inputs'!$BK$14:$BK$54,MATCH(I1018,'BCA Inputs'!$AW$14:$AW$54,0))*G1018,"")),"")</f>
        <v/>
      </c>
      <c r="AA1018" s="237" t="str">
        <f t="shared" si="155"/>
        <v/>
      </c>
      <c r="AC1018" s="238" t="str">
        <f>IFERROR((K1018+R1018)+IF($B$3="NYSEG",INDEX('BCA Inputs'!$AI$14:$AI$54,MATCH(I1018,'BCA Inputs'!$M$14:$M$54,0))*P1018+INDEX('BCA Inputs'!$AJ$14:$AJ$54,MATCH(I1018,'BCA Inputs'!$M$14:$M$54,0))*Q1018,IF($B$3="RG&amp;E",INDEX('BCA Inputs'!$BR$14:$BR$54,MATCH(I1018,'BCA Inputs'!$AW$14:$AW$54,0))*P1018+INDEX('BCA Inputs'!$BS$14:$BS$54,MATCH(I1018,'BCA Inputs'!$AW$14:$AW$54,0))*Q1018,"")),"")</f>
        <v/>
      </c>
      <c r="AD1018" s="181" t="str">
        <f>IFERROR(IF($B$3="NYSEG",INDEX('BCA Inputs'!$AD$14:$AD$54,MATCH(I1018,'BCA Inputs'!$M$14:$M$54,0))*P1018+INDEX('BCA Inputs'!$AE$14:$AE$54,MATCH(I1018,'BCA Inputs'!$M$14:$M$54,0))*O1018+INDEX('BCA Inputs'!$AF$14:$AF$54,MATCH(I1018,'BCA Inputs'!$M$14:$M$54,0))*Q1018+INDEX('BCA Inputs'!$AG$14:$AG$54,MATCH(I1018,'BCA Inputs'!$M$14:$M$54,0))*F1018+INDEX('BCA Inputs'!$AH$14:$AH$54,MATCH(I1018,'BCA Inputs'!$M$14:$M$54,0))*G1018,IF($B$3="RG&amp;E",INDEX('BCA Inputs'!$BM$14:$BM$54,MATCH(I1018,'BCA Inputs'!$AW$14:$AW$54,0))*P1018+INDEX('BCA Inputs'!$BN$14:$BN$54,MATCH(I1018,'BCA Inputs'!$AW$14:$AW$54,0))*O1018+INDEX('BCA Inputs'!$BO$14:$BO$54,MATCH(I1018,'BCA Inputs'!$AW$14:$AW$54,0))*Q1018+INDEX('BCA Inputs'!$BP$14:$BP$54,MATCH(I1018,'BCA Inputs'!$AW$14:$AW$54,0))*F1018+INDEX('BCA Inputs'!$BQ$14:$BQ$54,MATCH(I1018,'BCA Inputs'!$AW$14:$AW$54,0))*G1018,"")),"")</f>
        <v/>
      </c>
      <c r="AE1018" s="237" t="str">
        <f t="shared" si="156"/>
        <v/>
      </c>
      <c r="AF1018" s="198">
        <f t="shared" si="158"/>
        <v>0</v>
      </c>
      <c r="AG1018" s="239">
        <f t="shared" si="159"/>
        <v>0</v>
      </c>
    </row>
    <row r="1019" spans="1:33">
      <c r="A1019" s="228"/>
      <c r="B1019" s="176"/>
      <c r="C1019" s="229"/>
      <c r="D1019" s="230"/>
      <c r="E1019" s="230"/>
      <c r="F1019" s="230"/>
      <c r="G1019" s="230"/>
      <c r="H1019" s="231"/>
      <c r="I1019" s="231"/>
      <c r="J1019" s="232"/>
      <c r="K1019" s="232"/>
      <c r="L1019" s="232"/>
      <c r="M1019" s="181">
        <f t="shared" si="157"/>
        <v>0</v>
      </c>
      <c r="N1019" s="181">
        <f>IF(H1019="",0,H1019*I1019*'Avoided Water Savings Cost'!$C$16)</f>
        <v>0</v>
      </c>
      <c r="O1019" s="545">
        <f>IF(C1019="",0,IF($B$3="NYSEG",C1019/(1-'Avoided Electric Costs 2020'!$W$21),IF($B$3="RG&amp;E",C1019/(1-'Avoided Electric Costs 2020'!$X$21),"")))</f>
        <v>0</v>
      </c>
      <c r="P1019" s="546">
        <f>IF(D1019="",0,IF($B$3="NYSEG",D1019/(1-'Avoided Electric Costs 2020'!$W$21),IF($B$3="RG&amp;E",D1019/(1-'Avoided Electric Costs 2020'!$X$21),"")))</f>
        <v>0</v>
      </c>
      <c r="Q1019" s="546">
        <f>IF(E1019="",0,IF($B$3="NYSEG",E1019/(1-'Avoided Natural Gas Costs 2020'!$J$34),IF($B$3="RG&amp;E",E1019/(1-'Avoided Natural Gas Costs 2020'!$K$34),"")))</f>
        <v>0</v>
      </c>
      <c r="R1019" s="233" t="str">
        <f>IFERROR(IF(P1019*'BCA Inputs'!$C$1+Q1019*'BCA Inputs'!$C$2+F1019*'BCA Inputs'!$C$2+G1019*'BCA Inputs'!$C$2=0,"",P1019*'BCA Inputs'!$C$1+Q1019*'BCA Inputs'!$C$2+F1019*'BCA Inputs'!$C$2+G1019*'BCA Inputs'!$C$2),"")</f>
        <v/>
      </c>
      <c r="S1019" s="181" t="str">
        <f t="shared" si="150"/>
        <v/>
      </c>
      <c r="T1019" s="181" t="str">
        <f>IFERROR(IF($B$3="NYSEG",(INDEX('BCA Inputs'!$N$14:$N$54,MATCH(I1019,'BCA Inputs'!$M$14:$M$54,0))*P1019+INDEX('BCA Inputs'!$O$14:$O$54,MATCH(I1019,'BCA Inputs'!$M$14:$M$54,0))*O1019+INDEX('BCA Inputs'!P:P,MATCH(I1019,'BCA Inputs'!M:M,0))*Q1019+INDEX('BCA Inputs'!Q:Q,MATCH(I1019,'BCA Inputs'!M:M,0))*F1019+INDEX('BCA Inputs'!R:R,MATCH(I1019,'BCA Inputs'!M:M,0))*G1019)+L1019+N1019,IF($B$3="RG&amp;E",(INDEX('BCA Inputs'!$AX$14:$AX$54,MATCH(I1019,'BCA Inputs'!$AW$14:$AW$54,0))*P1019+INDEX('BCA Inputs'!$AY$14:$AY$54,MATCH(I1019,'BCA Inputs'!$AW$14:$AW$54,0))*O1019+INDEX('BCA Inputs'!$AZ$14:$AZ$54,MATCH(I1019,'BCA Inputs'!$AW$14:$AW$54,0))*Q1019+INDEX('BCA Inputs'!$BA$14:$BA$54,MATCH(I1019,'BCA Inputs'!$AW$14:$AW$54,0))*F1019+INDEX('BCA Inputs'!$BB$14:$BB$54,MATCH(I1019,'BCA Inputs'!$AW$14:$AW$54,0))*G1019)+L1019+N1019,"")),"")</f>
        <v/>
      </c>
      <c r="U1019" s="234" t="str">
        <f t="shared" si="151"/>
        <v/>
      </c>
      <c r="V1019" s="234" t="str">
        <f t="shared" si="152"/>
        <v/>
      </c>
      <c r="W1019" s="234" t="str">
        <f t="shared" si="153"/>
        <v/>
      </c>
      <c r="Y1019" s="235" t="str">
        <f t="shared" si="154"/>
        <v/>
      </c>
      <c r="Z1019" s="236" t="str">
        <f>IFERROR(IF($B$3="NYSEG",INDEX('BCA Inputs'!$X$14:$X$54,MATCH(I1019,'BCA Inputs'!$M$14:$M$54,0))*P1019+INDEX('BCA Inputs'!$Y$14:$Y$54,MATCH(I1019,'BCA Inputs'!$M$14:$M$54,0))*O1019+INDEX('BCA Inputs'!$Z$14:$Z$54,MATCH(I1019,'BCA Inputs'!$M$14:$M$54,0))*Q1019+INDEX('BCA Inputs'!$AA$14:$AA$54,MATCH(I1019,'BCA Inputs'!$M$14:$M$54,0))*F1019+INDEX('BCA Inputs'!$AB$14:$AB$54,MATCH(I1019,'BCA Inputs'!$M$14:$M$54,0))*G1019,IF($B$3="RG&amp;E",INDEX('BCA Inputs'!$BG$14:$BG$54,MATCH(I1019,'BCA Inputs'!$AW$14:$AW$54,0))*P1019+INDEX('BCA Inputs'!$BH$14:$BH$54,MATCH(I1019,'BCA Inputs'!$AW$14:$AW$54,0))*O1019+INDEX('BCA Inputs'!$BI$14:$BI$54,MATCH(I1019,'BCA Inputs'!$AW$14:$AW$54,0))*Q1019+INDEX('BCA Inputs'!$BJ$14:$BJ$54,MATCH(I1019,'BCA Inputs'!$AW$14:$AW$54,0))*F1019+INDEX('BCA Inputs'!$BK$14:$BK$54,MATCH(I1019,'BCA Inputs'!$AW$14:$AW$54,0))*G1019,"")),"")</f>
        <v/>
      </c>
      <c r="AA1019" s="237" t="str">
        <f t="shared" si="155"/>
        <v/>
      </c>
      <c r="AC1019" s="238" t="str">
        <f>IFERROR((K1019+R1019)+IF($B$3="NYSEG",INDEX('BCA Inputs'!$AI$14:$AI$54,MATCH(I1019,'BCA Inputs'!$M$14:$M$54,0))*P1019+INDEX('BCA Inputs'!$AJ$14:$AJ$54,MATCH(I1019,'BCA Inputs'!$M$14:$M$54,0))*Q1019,IF($B$3="RG&amp;E",INDEX('BCA Inputs'!$BR$14:$BR$54,MATCH(I1019,'BCA Inputs'!$AW$14:$AW$54,0))*P1019+INDEX('BCA Inputs'!$BS$14:$BS$54,MATCH(I1019,'BCA Inputs'!$AW$14:$AW$54,0))*Q1019,"")),"")</f>
        <v/>
      </c>
      <c r="AD1019" s="181" t="str">
        <f>IFERROR(IF($B$3="NYSEG",INDEX('BCA Inputs'!$AD$14:$AD$54,MATCH(I1019,'BCA Inputs'!$M$14:$M$54,0))*P1019+INDEX('BCA Inputs'!$AE$14:$AE$54,MATCH(I1019,'BCA Inputs'!$M$14:$M$54,0))*O1019+INDEX('BCA Inputs'!$AF$14:$AF$54,MATCH(I1019,'BCA Inputs'!$M$14:$M$54,0))*Q1019+INDEX('BCA Inputs'!$AG$14:$AG$54,MATCH(I1019,'BCA Inputs'!$M$14:$M$54,0))*F1019+INDEX('BCA Inputs'!$AH$14:$AH$54,MATCH(I1019,'BCA Inputs'!$M$14:$M$54,0))*G1019,IF($B$3="RG&amp;E",INDEX('BCA Inputs'!$BM$14:$BM$54,MATCH(I1019,'BCA Inputs'!$AW$14:$AW$54,0))*P1019+INDEX('BCA Inputs'!$BN$14:$BN$54,MATCH(I1019,'BCA Inputs'!$AW$14:$AW$54,0))*O1019+INDEX('BCA Inputs'!$BO$14:$BO$54,MATCH(I1019,'BCA Inputs'!$AW$14:$AW$54,0))*Q1019+INDEX('BCA Inputs'!$BP$14:$BP$54,MATCH(I1019,'BCA Inputs'!$AW$14:$AW$54,0))*F1019+INDEX('BCA Inputs'!$BQ$14:$BQ$54,MATCH(I1019,'BCA Inputs'!$AW$14:$AW$54,0))*G1019,"")),"")</f>
        <v/>
      </c>
      <c r="AE1019" s="237" t="str">
        <f t="shared" si="156"/>
        <v/>
      </c>
      <c r="AF1019" s="198">
        <f t="shared" si="158"/>
        <v>0</v>
      </c>
      <c r="AG1019" s="239">
        <f t="shared" si="159"/>
        <v>0</v>
      </c>
    </row>
    <row r="1020" spans="1:33">
      <c r="A1020" s="228"/>
      <c r="B1020" s="176"/>
      <c r="C1020" s="229"/>
      <c r="D1020" s="230"/>
      <c r="E1020" s="230"/>
      <c r="F1020" s="230"/>
      <c r="G1020" s="230"/>
      <c r="H1020" s="231"/>
      <c r="I1020" s="231"/>
      <c r="J1020" s="232"/>
      <c r="K1020" s="232"/>
      <c r="L1020" s="232"/>
      <c r="M1020" s="181">
        <f t="shared" si="157"/>
        <v>0</v>
      </c>
      <c r="N1020" s="181">
        <f>IF(H1020="",0,H1020*I1020*'Avoided Water Savings Cost'!$C$16)</f>
        <v>0</v>
      </c>
      <c r="O1020" s="545">
        <f>IF(C1020="",0,IF($B$3="NYSEG",C1020/(1-'Avoided Electric Costs 2020'!$W$21),IF($B$3="RG&amp;E",C1020/(1-'Avoided Electric Costs 2020'!$X$21),"")))</f>
        <v>0</v>
      </c>
      <c r="P1020" s="546">
        <f>IF(D1020="",0,IF($B$3="NYSEG",D1020/(1-'Avoided Electric Costs 2020'!$W$21),IF($B$3="RG&amp;E",D1020/(1-'Avoided Electric Costs 2020'!$X$21),"")))</f>
        <v>0</v>
      </c>
      <c r="Q1020" s="546">
        <f>IF(E1020="",0,IF($B$3="NYSEG",E1020/(1-'Avoided Natural Gas Costs 2020'!$J$34),IF($B$3="RG&amp;E",E1020/(1-'Avoided Natural Gas Costs 2020'!$K$34),"")))</f>
        <v>0</v>
      </c>
      <c r="R1020" s="233" t="str">
        <f>IFERROR(IF(P1020*'BCA Inputs'!$C$1+Q1020*'BCA Inputs'!$C$2+F1020*'BCA Inputs'!$C$2+G1020*'BCA Inputs'!$C$2=0,"",P1020*'BCA Inputs'!$C$1+Q1020*'BCA Inputs'!$C$2+F1020*'BCA Inputs'!$C$2+G1020*'BCA Inputs'!$C$2),"")</f>
        <v/>
      </c>
      <c r="S1020" s="181" t="str">
        <f t="shared" si="150"/>
        <v/>
      </c>
      <c r="T1020" s="181" t="str">
        <f>IFERROR(IF($B$3="NYSEG",(INDEX('BCA Inputs'!$N$14:$N$54,MATCH(I1020,'BCA Inputs'!$M$14:$M$54,0))*P1020+INDEX('BCA Inputs'!$O$14:$O$54,MATCH(I1020,'BCA Inputs'!$M$14:$M$54,0))*O1020+INDEX('BCA Inputs'!P:P,MATCH(I1020,'BCA Inputs'!M:M,0))*Q1020+INDEX('BCA Inputs'!Q:Q,MATCH(I1020,'BCA Inputs'!M:M,0))*F1020+INDEX('BCA Inputs'!R:R,MATCH(I1020,'BCA Inputs'!M:M,0))*G1020)+L1020+N1020,IF($B$3="RG&amp;E",(INDEX('BCA Inputs'!$AX$14:$AX$54,MATCH(I1020,'BCA Inputs'!$AW$14:$AW$54,0))*P1020+INDEX('BCA Inputs'!$AY$14:$AY$54,MATCH(I1020,'BCA Inputs'!$AW$14:$AW$54,0))*O1020+INDEX('BCA Inputs'!$AZ$14:$AZ$54,MATCH(I1020,'BCA Inputs'!$AW$14:$AW$54,0))*Q1020+INDEX('BCA Inputs'!$BA$14:$BA$54,MATCH(I1020,'BCA Inputs'!$AW$14:$AW$54,0))*F1020+INDEX('BCA Inputs'!$BB$14:$BB$54,MATCH(I1020,'BCA Inputs'!$AW$14:$AW$54,0))*G1020)+L1020+N1020,"")),"")</f>
        <v/>
      </c>
      <c r="U1020" s="234" t="str">
        <f t="shared" si="151"/>
        <v/>
      </c>
      <c r="V1020" s="234" t="str">
        <f t="shared" si="152"/>
        <v/>
      </c>
      <c r="W1020" s="234" t="str">
        <f t="shared" si="153"/>
        <v/>
      </c>
      <c r="Y1020" s="235" t="str">
        <f t="shared" si="154"/>
        <v/>
      </c>
      <c r="Z1020" s="236" t="str">
        <f>IFERROR(IF($B$3="NYSEG",INDEX('BCA Inputs'!$X$14:$X$54,MATCH(I1020,'BCA Inputs'!$M$14:$M$54,0))*P1020+INDEX('BCA Inputs'!$Y$14:$Y$54,MATCH(I1020,'BCA Inputs'!$M$14:$M$54,0))*O1020+INDEX('BCA Inputs'!$Z$14:$Z$54,MATCH(I1020,'BCA Inputs'!$M$14:$M$54,0))*Q1020+INDEX('BCA Inputs'!$AA$14:$AA$54,MATCH(I1020,'BCA Inputs'!$M$14:$M$54,0))*F1020+INDEX('BCA Inputs'!$AB$14:$AB$54,MATCH(I1020,'BCA Inputs'!$M$14:$M$54,0))*G1020,IF($B$3="RG&amp;E",INDEX('BCA Inputs'!$BG$14:$BG$54,MATCH(I1020,'BCA Inputs'!$AW$14:$AW$54,0))*P1020+INDEX('BCA Inputs'!$BH$14:$BH$54,MATCH(I1020,'BCA Inputs'!$AW$14:$AW$54,0))*O1020+INDEX('BCA Inputs'!$BI$14:$BI$54,MATCH(I1020,'BCA Inputs'!$AW$14:$AW$54,0))*Q1020+INDEX('BCA Inputs'!$BJ$14:$BJ$54,MATCH(I1020,'BCA Inputs'!$AW$14:$AW$54,0))*F1020+INDEX('BCA Inputs'!$BK$14:$BK$54,MATCH(I1020,'BCA Inputs'!$AW$14:$AW$54,0))*G1020,"")),"")</f>
        <v/>
      </c>
      <c r="AA1020" s="237" t="str">
        <f t="shared" si="155"/>
        <v/>
      </c>
      <c r="AC1020" s="238" t="str">
        <f>IFERROR((K1020+R1020)+IF($B$3="NYSEG",INDEX('BCA Inputs'!$AI$14:$AI$54,MATCH(I1020,'BCA Inputs'!$M$14:$M$54,0))*P1020+INDEX('BCA Inputs'!$AJ$14:$AJ$54,MATCH(I1020,'BCA Inputs'!$M$14:$M$54,0))*Q1020,IF($B$3="RG&amp;E",INDEX('BCA Inputs'!$BR$14:$BR$54,MATCH(I1020,'BCA Inputs'!$AW$14:$AW$54,0))*P1020+INDEX('BCA Inputs'!$BS$14:$BS$54,MATCH(I1020,'BCA Inputs'!$AW$14:$AW$54,0))*Q1020,"")),"")</f>
        <v/>
      </c>
      <c r="AD1020" s="181" t="str">
        <f>IFERROR(IF($B$3="NYSEG",INDEX('BCA Inputs'!$AD$14:$AD$54,MATCH(I1020,'BCA Inputs'!$M$14:$M$54,0))*P1020+INDEX('BCA Inputs'!$AE$14:$AE$54,MATCH(I1020,'BCA Inputs'!$M$14:$M$54,0))*O1020+INDEX('BCA Inputs'!$AF$14:$AF$54,MATCH(I1020,'BCA Inputs'!$M$14:$M$54,0))*Q1020+INDEX('BCA Inputs'!$AG$14:$AG$54,MATCH(I1020,'BCA Inputs'!$M$14:$M$54,0))*F1020+INDEX('BCA Inputs'!$AH$14:$AH$54,MATCH(I1020,'BCA Inputs'!$M$14:$M$54,0))*G1020,IF($B$3="RG&amp;E",INDEX('BCA Inputs'!$BM$14:$BM$54,MATCH(I1020,'BCA Inputs'!$AW$14:$AW$54,0))*P1020+INDEX('BCA Inputs'!$BN$14:$BN$54,MATCH(I1020,'BCA Inputs'!$AW$14:$AW$54,0))*O1020+INDEX('BCA Inputs'!$BO$14:$BO$54,MATCH(I1020,'BCA Inputs'!$AW$14:$AW$54,0))*Q1020+INDEX('BCA Inputs'!$BP$14:$BP$54,MATCH(I1020,'BCA Inputs'!$AW$14:$AW$54,0))*F1020+INDEX('BCA Inputs'!$BQ$14:$BQ$54,MATCH(I1020,'BCA Inputs'!$AW$14:$AW$54,0))*G1020,"")),"")</f>
        <v/>
      </c>
      <c r="AE1020" s="237" t="str">
        <f t="shared" si="156"/>
        <v/>
      </c>
      <c r="AF1020" s="198">
        <f t="shared" si="158"/>
        <v>0</v>
      </c>
      <c r="AG1020" s="239">
        <f t="shared" si="159"/>
        <v>0</v>
      </c>
    </row>
    <row r="1021" spans="1:33">
      <c r="A1021" s="228"/>
      <c r="B1021" s="176"/>
      <c r="C1021" s="229"/>
      <c r="D1021" s="230"/>
      <c r="E1021" s="230"/>
      <c r="F1021" s="230"/>
      <c r="G1021" s="230"/>
      <c r="H1021" s="231"/>
      <c r="I1021" s="231"/>
      <c r="J1021" s="232"/>
      <c r="K1021" s="232"/>
      <c r="L1021" s="232"/>
      <c r="M1021" s="181">
        <f t="shared" si="157"/>
        <v>0</v>
      </c>
      <c r="N1021" s="181">
        <f>IF(H1021="",0,H1021*I1021*'Avoided Water Savings Cost'!$C$16)</f>
        <v>0</v>
      </c>
      <c r="O1021" s="545">
        <f>IF(C1021="",0,IF($B$3="NYSEG",C1021/(1-'Avoided Electric Costs 2020'!$W$21),IF($B$3="RG&amp;E",C1021/(1-'Avoided Electric Costs 2020'!$X$21),"")))</f>
        <v>0</v>
      </c>
      <c r="P1021" s="546">
        <f>IF(D1021="",0,IF($B$3="NYSEG",D1021/(1-'Avoided Electric Costs 2020'!$W$21),IF($B$3="RG&amp;E",D1021/(1-'Avoided Electric Costs 2020'!$X$21),"")))</f>
        <v>0</v>
      </c>
      <c r="Q1021" s="546">
        <f>IF(E1021="",0,IF($B$3="NYSEG",E1021/(1-'Avoided Natural Gas Costs 2020'!$J$34),IF($B$3="RG&amp;E",E1021/(1-'Avoided Natural Gas Costs 2020'!$K$34),"")))</f>
        <v>0</v>
      </c>
      <c r="R1021" s="233" t="str">
        <f>IFERROR(IF(P1021*'BCA Inputs'!$C$1+Q1021*'BCA Inputs'!$C$2+F1021*'BCA Inputs'!$C$2+G1021*'BCA Inputs'!$C$2=0,"",P1021*'BCA Inputs'!$C$1+Q1021*'BCA Inputs'!$C$2+F1021*'BCA Inputs'!$C$2+G1021*'BCA Inputs'!$C$2),"")</f>
        <v/>
      </c>
      <c r="S1021" s="181" t="str">
        <f t="shared" si="150"/>
        <v/>
      </c>
      <c r="T1021" s="181" t="str">
        <f>IFERROR(IF($B$3="NYSEG",(INDEX('BCA Inputs'!$N$14:$N$54,MATCH(I1021,'BCA Inputs'!$M$14:$M$54,0))*P1021+INDEX('BCA Inputs'!$O$14:$O$54,MATCH(I1021,'BCA Inputs'!$M$14:$M$54,0))*O1021+INDEX('BCA Inputs'!P:P,MATCH(I1021,'BCA Inputs'!M:M,0))*Q1021+INDEX('BCA Inputs'!Q:Q,MATCH(I1021,'BCA Inputs'!M:M,0))*F1021+INDEX('BCA Inputs'!R:R,MATCH(I1021,'BCA Inputs'!M:M,0))*G1021)+L1021+N1021,IF($B$3="RG&amp;E",(INDEX('BCA Inputs'!$AX$14:$AX$54,MATCH(I1021,'BCA Inputs'!$AW$14:$AW$54,0))*P1021+INDEX('BCA Inputs'!$AY$14:$AY$54,MATCH(I1021,'BCA Inputs'!$AW$14:$AW$54,0))*O1021+INDEX('BCA Inputs'!$AZ$14:$AZ$54,MATCH(I1021,'BCA Inputs'!$AW$14:$AW$54,0))*Q1021+INDEX('BCA Inputs'!$BA$14:$BA$54,MATCH(I1021,'BCA Inputs'!$AW$14:$AW$54,0))*F1021+INDEX('BCA Inputs'!$BB$14:$BB$54,MATCH(I1021,'BCA Inputs'!$AW$14:$AW$54,0))*G1021)+L1021+N1021,"")),"")</f>
        <v/>
      </c>
      <c r="U1021" s="234" t="str">
        <f t="shared" si="151"/>
        <v/>
      </c>
      <c r="V1021" s="234" t="str">
        <f t="shared" si="152"/>
        <v/>
      </c>
      <c r="W1021" s="234" t="str">
        <f t="shared" si="153"/>
        <v/>
      </c>
      <c r="Y1021" s="235" t="str">
        <f t="shared" si="154"/>
        <v/>
      </c>
      <c r="Z1021" s="236" t="str">
        <f>IFERROR(IF($B$3="NYSEG",INDEX('BCA Inputs'!$X$14:$X$54,MATCH(I1021,'BCA Inputs'!$M$14:$M$54,0))*P1021+INDEX('BCA Inputs'!$Y$14:$Y$54,MATCH(I1021,'BCA Inputs'!$M$14:$M$54,0))*O1021+INDEX('BCA Inputs'!$Z$14:$Z$54,MATCH(I1021,'BCA Inputs'!$M$14:$M$54,0))*Q1021+INDEX('BCA Inputs'!$AA$14:$AA$54,MATCH(I1021,'BCA Inputs'!$M$14:$M$54,0))*F1021+INDEX('BCA Inputs'!$AB$14:$AB$54,MATCH(I1021,'BCA Inputs'!$M$14:$M$54,0))*G1021,IF($B$3="RG&amp;E",INDEX('BCA Inputs'!$BG$14:$BG$54,MATCH(I1021,'BCA Inputs'!$AW$14:$AW$54,0))*P1021+INDEX('BCA Inputs'!$BH$14:$BH$54,MATCH(I1021,'BCA Inputs'!$AW$14:$AW$54,0))*O1021+INDEX('BCA Inputs'!$BI$14:$BI$54,MATCH(I1021,'BCA Inputs'!$AW$14:$AW$54,0))*Q1021+INDEX('BCA Inputs'!$BJ$14:$BJ$54,MATCH(I1021,'BCA Inputs'!$AW$14:$AW$54,0))*F1021+INDEX('BCA Inputs'!$BK$14:$BK$54,MATCH(I1021,'BCA Inputs'!$AW$14:$AW$54,0))*G1021,"")),"")</f>
        <v/>
      </c>
      <c r="AA1021" s="237" t="str">
        <f t="shared" si="155"/>
        <v/>
      </c>
      <c r="AC1021" s="238" t="str">
        <f>IFERROR((K1021+R1021)+IF($B$3="NYSEG",INDEX('BCA Inputs'!$AI$14:$AI$54,MATCH(I1021,'BCA Inputs'!$M$14:$M$54,0))*P1021+INDEX('BCA Inputs'!$AJ$14:$AJ$54,MATCH(I1021,'BCA Inputs'!$M$14:$M$54,0))*Q1021,IF($B$3="RG&amp;E",INDEX('BCA Inputs'!$BR$14:$BR$54,MATCH(I1021,'BCA Inputs'!$AW$14:$AW$54,0))*P1021+INDEX('BCA Inputs'!$BS$14:$BS$54,MATCH(I1021,'BCA Inputs'!$AW$14:$AW$54,0))*Q1021,"")),"")</f>
        <v/>
      </c>
      <c r="AD1021" s="181" t="str">
        <f>IFERROR(IF($B$3="NYSEG",INDEX('BCA Inputs'!$AD$14:$AD$54,MATCH(I1021,'BCA Inputs'!$M$14:$M$54,0))*P1021+INDEX('BCA Inputs'!$AE$14:$AE$54,MATCH(I1021,'BCA Inputs'!$M$14:$M$54,0))*O1021+INDEX('BCA Inputs'!$AF$14:$AF$54,MATCH(I1021,'BCA Inputs'!$M$14:$M$54,0))*Q1021+INDEX('BCA Inputs'!$AG$14:$AG$54,MATCH(I1021,'BCA Inputs'!$M$14:$M$54,0))*F1021+INDEX('BCA Inputs'!$AH$14:$AH$54,MATCH(I1021,'BCA Inputs'!$M$14:$M$54,0))*G1021,IF($B$3="RG&amp;E",INDEX('BCA Inputs'!$BM$14:$BM$54,MATCH(I1021,'BCA Inputs'!$AW$14:$AW$54,0))*P1021+INDEX('BCA Inputs'!$BN$14:$BN$54,MATCH(I1021,'BCA Inputs'!$AW$14:$AW$54,0))*O1021+INDEX('BCA Inputs'!$BO$14:$BO$54,MATCH(I1021,'BCA Inputs'!$AW$14:$AW$54,0))*Q1021+INDEX('BCA Inputs'!$BP$14:$BP$54,MATCH(I1021,'BCA Inputs'!$AW$14:$AW$54,0))*F1021+INDEX('BCA Inputs'!$BQ$14:$BQ$54,MATCH(I1021,'BCA Inputs'!$AW$14:$AW$54,0))*G1021,"")),"")</f>
        <v/>
      </c>
      <c r="AE1021" s="237" t="str">
        <f t="shared" si="156"/>
        <v/>
      </c>
      <c r="AF1021" s="198">
        <f t="shared" si="158"/>
        <v>0</v>
      </c>
      <c r="AG1021" s="239">
        <f t="shared" si="159"/>
        <v>0</v>
      </c>
    </row>
    <row r="1022" spans="1:33">
      <c r="A1022" s="228"/>
      <c r="B1022" s="176"/>
      <c r="C1022" s="229"/>
      <c r="D1022" s="230"/>
      <c r="E1022" s="230"/>
      <c r="F1022" s="230"/>
      <c r="G1022" s="230"/>
      <c r="H1022" s="231"/>
      <c r="I1022" s="231"/>
      <c r="J1022" s="232"/>
      <c r="K1022" s="232"/>
      <c r="L1022" s="232"/>
      <c r="M1022" s="181">
        <f t="shared" si="157"/>
        <v>0</v>
      </c>
      <c r="N1022" s="181">
        <f>IF(H1022="",0,H1022*I1022*'Avoided Water Savings Cost'!$C$16)</f>
        <v>0</v>
      </c>
      <c r="O1022" s="545">
        <f>IF(C1022="",0,IF($B$3="NYSEG",C1022/(1-'Avoided Electric Costs 2020'!$W$21),IF($B$3="RG&amp;E",C1022/(1-'Avoided Electric Costs 2020'!$X$21),"")))</f>
        <v>0</v>
      </c>
      <c r="P1022" s="546">
        <f>IF(D1022="",0,IF($B$3="NYSEG",D1022/(1-'Avoided Electric Costs 2020'!$W$21),IF($B$3="RG&amp;E",D1022/(1-'Avoided Electric Costs 2020'!$X$21),"")))</f>
        <v>0</v>
      </c>
      <c r="Q1022" s="546">
        <f>IF(E1022="",0,IF($B$3="NYSEG",E1022/(1-'Avoided Natural Gas Costs 2020'!$J$34),IF($B$3="RG&amp;E",E1022/(1-'Avoided Natural Gas Costs 2020'!$K$34),"")))</f>
        <v>0</v>
      </c>
      <c r="R1022" s="233" t="str">
        <f>IFERROR(IF(P1022*'BCA Inputs'!$C$1+Q1022*'BCA Inputs'!$C$2+F1022*'BCA Inputs'!$C$2+G1022*'BCA Inputs'!$C$2=0,"",P1022*'BCA Inputs'!$C$1+Q1022*'BCA Inputs'!$C$2+F1022*'BCA Inputs'!$C$2+G1022*'BCA Inputs'!$C$2),"")</f>
        <v/>
      </c>
      <c r="S1022" s="181" t="str">
        <f t="shared" si="150"/>
        <v/>
      </c>
      <c r="T1022" s="181" t="str">
        <f>IFERROR(IF($B$3="NYSEG",(INDEX('BCA Inputs'!$N$14:$N$54,MATCH(I1022,'BCA Inputs'!$M$14:$M$54,0))*P1022+INDEX('BCA Inputs'!$O$14:$O$54,MATCH(I1022,'BCA Inputs'!$M$14:$M$54,0))*O1022+INDEX('BCA Inputs'!P:P,MATCH(I1022,'BCA Inputs'!M:M,0))*Q1022+INDEX('BCA Inputs'!Q:Q,MATCH(I1022,'BCA Inputs'!M:M,0))*F1022+INDEX('BCA Inputs'!R:R,MATCH(I1022,'BCA Inputs'!M:M,0))*G1022)+L1022+N1022,IF($B$3="RG&amp;E",(INDEX('BCA Inputs'!$AX$14:$AX$54,MATCH(I1022,'BCA Inputs'!$AW$14:$AW$54,0))*P1022+INDEX('BCA Inputs'!$AY$14:$AY$54,MATCH(I1022,'BCA Inputs'!$AW$14:$AW$54,0))*O1022+INDEX('BCA Inputs'!$AZ$14:$AZ$54,MATCH(I1022,'BCA Inputs'!$AW$14:$AW$54,0))*Q1022+INDEX('BCA Inputs'!$BA$14:$BA$54,MATCH(I1022,'BCA Inputs'!$AW$14:$AW$54,0))*F1022+INDEX('BCA Inputs'!$BB$14:$BB$54,MATCH(I1022,'BCA Inputs'!$AW$14:$AW$54,0))*G1022)+L1022+N1022,"")),"")</f>
        <v/>
      </c>
      <c r="U1022" s="234" t="str">
        <f t="shared" si="151"/>
        <v/>
      </c>
      <c r="V1022" s="234" t="str">
        <f t="shared" si="152"/>
        <v/>
      </c>
      <c r="W1022" s="234" t="str">
        <f t="shared" si="153"/>
        <v/>
      </c>
      <c r="Y1022" s="235" t="str">
        <f t="shared" si="154"/>
        <v/>
      </c>
      <c r="Z1022" s="236" t="str">
        <f>IFERROR(IF($B$3="NYSEG",INDEX('BCA Inputs'!$X$14:$X$54,MATCH(I1022,'BCA Inputs'!$M$14:$M$54,0))*P1022+INDEX('BCA Inputs'!$Y$14:$Y$54,MATCH(I1022,'BCA Inputs'!$M$14:$M$54,0))*O1022+INDEX('BCA Inputs'!$Z$14:$Z$54,MATCH(I1022,'BCA Inputs'!$M$14:$M$54,0))*Q1022+INDEX('BCA Inputs'!$AA$14:$AA$54,MATCH(I1022,'BCA Inputs'!$M$14:$M$54,0))*F1022+INDEX('BCA Inputs'!$AB$14:$AB$54,MATCH(I1022,'BCA Inputs'!$M$14:$M$54,0))*G1022,IF($B$3="RG&amp;E",INDEX('BCA Inputs'!$BG$14:$BG$54,MATCH(I1022,'BCA Inputs'!$AW$14:$AW$54,0))*P1022+INDEX('BCA Inputs'!$BH$14:$BH$54,MATCH(I1022,'BCA Inputs'!$AW$14:$AW$54,0))*O1022+INDEX('BCA Inputs'!$BI$14:$BI$54,MATCH(I1022,'BCA Inputs'!$AW$14:$AW$54,0))*Q1022+INDEX('BCA Inputs'!$BJ$14:$BJ$54,MATCH(I1022,'BCA Inputs'!$AW$14:$AW$54,0))*F1022+INDEX('BCA Inputs'!$BK$14:$BK$54,MATCH(I1022,'BCA Inputs'!$AW$14:$AW$54,0))*G1022,"")),"")</f>
        <v/>
      </c>
      <c r="AA1022" s="237" t="str">
        <f t="shared" si="155"/>
        <v/>
      </c>
      <c r="AC1022" s="238" t="str">
        <f>IFERROR((K1022+R1022)+IF($B$3="NYSEG",INDEX('BCA Inputs'!$AI$14:$AI$54,MATCH(I1022,'BCA Inputs'!$M$14:$M$54,0))*P1022+INDEX('BCA Inputs'!$AJ$14:$AJ$54,MATCH(I1022,'BCA Inputs'!$M$14:$M$54,0))*Q1022,IF($B$3="RG&amp;E",INDEX('BCA Inputs'!$BR$14:$BR$54,MATCH(I1022,'BCA Inputs'!$AW$14:$AW$54,0))*P1022+INDEX('BCA Inputs'!$BS$14:$BS$54,MATCH(I1022,'BCA Inputs'!$AW$14:$AW$54,0))*Q1022,"")),"")</f>
        <v/>
      </c>
      <c r="AD1022" s="181" t="str">
        <f>IFERROR(IF($B$3="NYSEG",INDEX('BCA Inputs'!$AD$14:$AD$54,MATCH(I1022,'BCA Inputs'!$M$14:$M$54,0))*P1022+INDEX('BCA Inputs'!$AE$14:$AE$54,MATCH(I1022,'BCA Inputs'!$M$14:$M$54,0))*O1022+INDEX('BCA Inputs'!$AF$14:$AF$54,MATCH(I1022,'BCA Inputs'!$M$14:$M$54,0))*Q1022+INDEX('BCA Inputs'!$AG$14:$AG$54,MATCH(I1022,'BCA Inputs'!$M$14:$M$54,0))*F1022+INDEX('BCA Inputs'!$AH$14:$AH$54,MATCH(I1022,'BCA Inputs'!$M$14:$M$54,0))*G1022,IF($B$3="RG&amp;E",INDEX('BCA Inputs'!$BM$14:$BM$54,MATCH(I1022,'BCA Inputs'!$AW$14:$AW$54,0))*P1022+INDEX('BCA Inputs'!$BN$14:$BN$54,MATCH(I1022,'BCA Inputs'!$AW$14:$AW$54,0))*O1022+INDEX('BCA Inputs'!$BO$14:$BO$54,MATCH(I1022,'BCA Inputs'!$AW$14:$AW$54,0))*Q1022+INDEX('BCA Inputs'!$BP$14:$BP$54,MATCH(I1022,'BCA Inputs'!$AW$14:$AW$54,0))*F1022+INDEX('BCA Inputs'!$BQ$14:$BQ$54,MATCH(I1022,'BCA Inputs'!$AW$14:$AW$54,0))*G1022,"")),"")</f>
        <v/>
      </c>
      <c r="AE1022" s="237" t="str">
        <f t="shared" si="156"/>
        <v/>
      </c>
      <c r="AF1022" s="198">
        <f t="shared" si="158"/>
        <v>0</v>
      </c>
      <c r="AG1022" s="239">
        <f t="shared" si="159"/>
        <v>0</v>
      </c>
    </row>
    <row r="1023" spans="1:33">
      <c r="A1023" s="228"/>
      <c r="B1023" s="176"/>
      <c r="C1023" s="229"/>
      <c r="D1023" s="230"/>
      <c r="E1023" s="230"/>
      <c r="F1023" s="230"/>
      <c r="G1023" s="230"/>
      <c r="H1023" s="231"/>
      <c r="I1023" s="231"/>
      <c r="J1023" s="232"/>
      <c r="K1023" s="232"/>
      <c r="L1023" s="232"/>
      <c r="M1023" s="181">
        <f t="shared" si="157"/>
        <v>0</v>
      </c>
      <c r="N1023" s="181">
        <f>IF(H1023="",0,H1023*I1023*'Avoided Water Savings Cost'!$C$16)</f>
        <v>0</v>
      </c>
      <c r="O1023" s="545">
        <f>IF(C1023="",0,IF($B$3="NYSEG",C1023/(1-'Avoided Electric Costs 2020'!$W$21),IF($B$3="RG&amp;E",C1023/(1-'Avoided Electric Costs 2020'!$X$21),"")))</f>
        <v>0</v>
      </c>
      <c r="P1023" s="546">
        <f>IF(D1023="",0,IF($B$3="NYSEG",D1023/(1-'Avoided Electric Costs 2020'!$W$21),IF($B$3="RG&amp;E",D1023/(1-'Avoided Electric Costs 2020'!$X$21),"")))</f>
        <v>0</v>
      </c>
      <c r="Q1023" s="546">
        <f>IF(E1023="",0,IF($B$3="NYSEG",E1023/(1-'Avoided Natural Gas Costs 2020'!$J$34),IF($B$3="RG&amp;E",E1023/(1-'Avoided Natural Gas Costs 2020'!$K$34),"")))</f>
        <v>0</v>
      </c>
      <c r="R1023" s="233" t="str">
        <f>IFERROR(IF(P1023*'BCA Inputs'!$C$1+Q1023*'BCA Inputs'!$C$2+F1023*'BCA Inputs'!$C$2+G1023*'BCA Inputs'!$C$2=0,"",P1023*'BCA Inputs'!$C$1+Q1023*'BCA Inputs'!$C$2+F1023*'BCA Inputs'!$C$2+G1023*'BCA Inputs'!$C$2),"")</f>
        <v/>
      </c>
      <c r="S1023" s="181" t="str">
        <f t="shared" si="150"/>
        <v/>
      </c>
      <c r="T1023" s="181" t="str">
        <f>IFERROR(IF($B$3="NYSEG",(INDEX('BCA Inputs'!$N$14:$N$54,MATCH(I1023,'BCA Inputs'!$M$14:$M$54,0))*P1023+INDEX('BCA Inputs'!$O$14:$O$54,MATCH(I1023,'BCA Inputs'!$M$14:$M$54,0))*O1023+INDEX('BCA Inputs'!P:P,MATCH(I1023,'BCA Inputs'!M:M,0))*Q1023+INDEX('BCA Inputs'!Q:Q,MATCH(I1023,'BCA Inputs'!M:M,0))*F1023+INDEX('BCA Inputs'!R:R,MATCH(I1023,'BCA Inputs'!M:M,0))*G1023)+L1023+N1023,IF($B$3="RG&amp;E",(INDEX('BCA Inputs'!$AX$14:$AX$54,MATCH(I1023,'BCA Inputs'!$AW$14:$AW$54,0))*P1023+INDEX('BCA Inputs'!$AY$14:$AY$54,MATCH(I1023,'BCA Inputs'!$AW$14:$AW$54,0))*O1023+INDEX('BCA Inputs'!$AZ$14:$AZ$54,MATCH(I1023,'BCA Inputs'!$AW$14:$AW$54,0))*Q1023+INDEX('BCA Inputs'!$BA$14:$BA$54,MATCH(I1023,'BCA Inputs'!$AW$14:$AW$54,0))*F1023+INDEX('BCA Inputs'!$BB$14:$BB$54,MATCH(I1023,'BCA Inputs'!$AW$14:$AW$54,0))*G1023)+L1023+N1023,"")),"")</f>
        <v/>
      </c>
      <c r="U1023" s="234" t="str">
        <f t="shared" si="151"/>
        <v/>
      </c>
      <c r="V1023" s="234" t="str">
        <f t="shared" si="152"/>
        <v/>
      </c>
      <c r="W1023" s="234" t="str">
        <f t="shared" si="153"/>
        <v/>
      </c>
      <c r="Y1023" s="235" t="str">
        <f t="shared" si="154"/>
        <v/>
      </c>
      <c r="Z1023" s="236" t="str">
        <f>IFERROR(IF($B$3="NYSEG",INDEX('BCA Inputs'!$X$14:$X$54,MATCH(I1023,'BCA Inputs'!$M$14:$M$54,0))*P1023+INDEX('BCA Inputs'!$Y$14:$Y$54,MATCH(I1023,'BCA Inputs'!$M$14:$M$54,0))*O1023+INDEX('BCA Inputs'!$Z$14:$Z$54,MATCH(I1023,'BCA Inputs'!$M$14:$M$54,0))*Q1023+INDEX('BCA Inputs'!$AA$14:$AA$54,MATCH(I1023,'BCA Inputs'!$M$14:$M$54,0))*F1023+INDEX('BCA Inputs'!$AB$14:$AB$54,MATCH(I1023,'BCA Inputs'!$M$14:$M$54,0))*G1023,IF($B$3="RG&amp;E",INDEX('BCA Inputs'!$BG$14:$BG$54,MATCH(I1023,'BCA Inputs'!$AW$14:$AW$54,0))*P1023+INDEX('BCA Inputs'!$BH$14:$BH$54,MATCH(I1023,'BCA Inputs'!$AW$14:$AW$54,0))*O1023+INDEX('BCA Inputs'!$BI$14:$BI$54,MATCH(I1023,'BCA Inputs'!$AW$14:$AW$54,0))*Q1023+INDEX('BCA Inputs'!$BJ$14:$BJ$54,MATCH(I1023,'BCA Inputs'!$AW$14:$AW$54,0))*F1023+INDEX('BCA Inputs'!$BK$14:$BK$54,MATCH(I1023,'BCA Inputs'!$AW$14:$AW$54,0))*G1023,"")),"")</f>
        <v/>
      </c>
      <c r="AA1023" s="237" t="str">
        <f t="shared" si="155"/>
        <v/>
      </c>
      <c r="AC1023" s="238" t="str">
        <f>IFERROR((K1023+R1023)+IF($B$3="NYSEG",INDEX('BCA Inputs'!$AI$14:$AI$54,MATCH(I1023,'BCA Inputs'!$M$14:$M$54,0))*P1023+INDEX('BCA Inputs'!$AJ$14:$AJ$54,MATCH(I1023,'BCA Inputs'!$M$14:$M$54,0))*Q1023,IF($B$3="RG&amp;E",INDEX('BCA Inputs'!$BR$14:$BR$54,MATCH(I1023,'BCA Inputs'!$AW$14:$AW$54,0))*P1023+INDEX('BCA Inputs'!$BS$14:$BS$54,MATCH(I1023,'BCA Inputs'!$AW$14:$AW$54,0))*Q1023,"")),"")</f>
        <v/>
      </c>
      <c r="AD1023" s="181" t="str">
        <f>IFERROR(IF($B$3="NYSEG",INDEX('BCA Inputs'!$AD$14:$AD$54,MATCH(I1023,'BCA Inputs'!$M$14:$M$54,0))*P1023+INDEX('BCA Inputs'!$AE$14:$AE$54,MATCH(I1023,'BCA Inputs'!$M$14:$M$54,0))*O1023+INDEX('BCA Inputs'!$AF$14:$AF$54,MATCH(I1023,'BCA Inputs'!$M$14:$M$54,0))*Q1023+INDEX('BCA Inputs'!$AG$14:$AG$54,MATCH(I1023,'BCA Inputs'!$M$14:$M$54,0))*F1023+INDEX('BCA Inputs'!$AH$14:$AH$54,MATCH(I1023,'BCA Inputs'!$M$14:$M$54,0))*G1023,IF($B$3="RG&amp;E",INDEX('BCA Inputs'!$BM$14:$BM$54,MATCH(I1023,'BCA Inputs'!$AW$14:$AW$54,0))*P1023+INDEX('BCA Inputs'!$BN$14:$BN$54,MATCH(I1023,'BCA Inputs'!$AW$14:$AW$54,0))*O1023+INDEX('BCA Inputs'!$BO$14:$BO$54,MATCH(I1023,'BCA Inputs'!$AW$14:$AW$54,0))*Q1023+INDEX('BCA Inputs'!$BP$14:$BP$54,MATCH(I1023,'BCA Inputs'!$AW$14:$AW$54,0))*F1023+INDEX('BCA Inputs'!$BQ$14:$BQ$54,MATCH(I1023,'BCA Inputs'!$AW$14:$AW$54,0))*G1023,"")),"")</f>
        <v/>
      </c>
      <c r="AE1023" s="237" t="str">
        <f t="shared" si="156"/>
        <v/>
      </c>
      <c r="AF1023" s="198">
        <f t="shared" si="158"/>
        <v>0</v>
      </c>
      <c r="AG1023" s="239">
        <f t="shared" si="159"/>
        <v>0</v>
      </c>
    </row>
    <row r="1024" spans="1:33">
      <c r="A1024" s="228"/>
      <c r="B1024" s="176"/>
      <c r="C1024" s="229"/>
      <c r="D1024" s="230"/>
      <c r="E1024" s="230"/>
      <c r="F1024" s="230"/>
      <c r="G1024" s="230"/>
      <c r="H1024" s="231"/>
      <c r="I1024" s="231"/>
      <c r="J1024" s="232"/>
      <c r="K1024" s="232"/>
      <c r="L1024" s="232"/>
      <c r="M1024" s="181">
        <f t="shared" si="157"/>
        <v>0</v>
      </c>
      <c r="N1024" s="181">
        <f>IF(H1024="",0,H1024*I1024*'Avoided Water Savings Cost'!$C$16)</f>
        <v>0</v>
      </c>
      <c r="O1024" s="545">
        <f>IF(C1024="",0,IF($B$3="NYSEG",C1024/(1-'Avoided Electric Costs 2020'!$W$21),IF($B$3="RG&amp;E",C1024/(1-'Avoided Electric Costs 2020'!$X$21),"")))</f>
        <v>0</v>
      </c>
      <c r="P1024" s="546">
        <f>IF(D1024="",0,IF($B$3="NYSEG",D1024/(1-'Avoided Electric Costs 2020'!$W$21),IF($B$3="RG&amp;E",D1024/(1-'Avoided Electric Costs 2020'!$X$21),"")))</f>
        <v>0</v>
      </c>
      <c r="Q1024" s="546">
        <f>IF(E1024="",0,IF($B$3="NYSEG",E1024/(1-'Avoided Natural Gas Costs 2020'!$J$34),IF($B$3="RG&amp;E",E1024/(1-'Avoided Natural Gas Costs 2020'!$K$34),"")))</f>
        <v>0</v>
      </c>
      <c r="R1024" s="233" t="str">
        <f>IFERROR(IF(P1024*'BCA Inputs'!$C$1+Q1024*'BCA Inputs'!$C$2+F1024*'BCA Inputs'!$C$2+G1024*'BCA Inputs'!$C$2=0,"",P1024*'BCA Inputs'!$C$1+Q1024*'BCA Inputs'!$C$2+F1024*'BCA Inputs'!$C$2+G1024*'BCA Inputs'!$C$2),"")</f>
        <v/>
      </c>
      <c r="S1024" s="181" t="str">
        <f t="shared" si="150"/>
        <v/>
      </c>
      <c r="T1024" s="181" t="str">
        <f>IFERROR(IF($B$3="NYSEG",(INDEX('BCA Inputs'!$N$14:$N$54,MATCH(I1024,'BCA Inputs'!$M$14:$M$54,0))*P1024+INDEX('BCA Inputs'!$O$14:$O$54,MATCH(I1024,'BCA Inputs'!$M$14:$M$54,0))*O1024+INDEX('BCA Inputs'!P:P,MATCH(I1024,'BCA Inputs'!M:M,0))*Q1024+INDEX('BCA Inputs'!Q:Q,MATCH(I1024,'BCA Inputs'!M:M,0))*F1024+INDEX('BCA Inputs'!R:R,MATCH(I1024,'BCA Inputs'!M:M,0))*G1024)+L1024+N1024,IF($B$3="RG&amp;E",(INDEX('BCA Inputs'!$AX$14:$AX$54,MATCH(I1024,'BCA Inputs'!$AW$14:$AW$54,0))*P1024+INDEX('BCA Inputs'!$AY$14:$AY$54,MATCH(I1024,'BCA Inputs'!$AW$14:$AW$54,0))*O1024+INDEX('BCA Inputs'!$AZ$14:$AZ$54,MATCH(I1024,'BCA Inputs'!$AW$14:$AW$54,0))*Q1024+INDEX('BCA Inputs'!$BA$14:$BA$54,MATCH(I1024,'BCA Inputs'!$AW$14:$AW$54,0))*F1024+INDEX('BCA Inputs'!$BB$14:$BB$54,MATCH(I1024,'BCA Inputs'!$AW$14:$AW$54,0))*G1024)+L1024+N1024,"")),"")</f>
        <v/>
      </c>
      <c r="U1024" s="234" t="str">
        <f t="shared" si="151"/>
        <v/>
      </c>
      <c r="V1024" s="234" t="str">
        <f t="shared" si="152"/>
        <v/>
      </c>
      <c r="W1024" s="234" t="str">
        <f t="shared" si="153"/>
        <v/>
      </c>
      <c r="Y1024" s="235" t="str">
        <f t="shared" si="154"/>
        <v/>
      </c>
      <c r="Z1024" s="236" t="str">
        <f>IFERROR(IF($B$3="NYSEG",INDEX('BCA Inputs'!$X$14:$X$54,MATCH(I1024,'BCA Inputs'!$M$14:$M$54,0))*P1024+INDEX('BCA Inputs'!$Y$14:$Y$54,MATCH(I1024,'BCA Inputs'!$M$14:$M$54,0))*O1024+INDEX('BCA Inputs'!$Z$14:$Z$54,MATCH(I1024,'BCA Inputs'!$M$14:$M$54,0))*Q1024+INDEX('BCA Inputs'!$AA$14:$AA$54,MATCH(I1024,'BCA Inputs'!$M$14:$M$54,0))*F1024+INDEX('BCA Inputs'!$AB$14:$AB$54,MATCH(I1024,'BCA Inputs'!$M$14:$M$54,0))*G1024,IF($B$3="RG&amp;E",INDEX('BCA Inputs'!$BG$14:$BG$54,MATCH(I1024,'BCA Inputs'!$AW$14:$AW$54,0))*P1024+INDEX('BCA Inputs'!$BH$14:$BH$54,MATCH(I1024,'BCA Inputs'!$AW$14:$AW$54,0))*O1024+INDEX('BCA Inputs'!$BI$14:$BI$54,MATCH(I1024,'BCA Inputs'!$AW$14:$AW$54,0))*Q1024+INDEX('BCA Inputs'!$BJ$14:$BJ$54,MATCH(I1024,'BCA Inputs'!$AW$14:$AW$54,0))*F1024+INDEX('BCA Inputs'!$BK$14:$BK$54,MATCH(I1024,'BCA Inputs'!$AW$14:$AW$54,0))*G1024,"")),"")</f>
        <v/>
      </c>
      <c r="AA1024" s="237" t="str">
        <f t="shared" si="155"/>
        <v/>
      </c>
      <c r="AC1024" s="238" t="str">
        <f>IFERROR((K1024+R1024)+IF($B$3="NYSEG",INDEX('BCA Inputs'!$AI$14:$AI$54,MATCH(I1024,'BCA Inputs'!$M$14:$M$54,0))*P1024+INDEX('BCA Inputs'!$AJ$14:$AJ$54,MATCH(I1024,'BCA Inputs'!$M$14:$M$54,0))*Q1024,IF($B$3="RG&amp;E",INDEX('BCA Inputs'!$BR$14:$BR$54,MATCH(I1024,'BCA Inputs'!$AW$14:$AW$54,0))*P1024+INDEX('BCA Inputs'!$BS$14:$BS$54,MATCH(I1024,'BCA Inputs'!$AW$14:$AW$54,0))*Q1024,"")),"")</f>
        <v/>
      </c>
      <c r="AD1024" s="181" t="str">
        <f>IFERROR(IF($B$3="NYSEG",INDEX('BCA Inputs'!$AD$14:$AD$54,MATCH(I1024,'BCA Inputs'!$M$14:$M$54,0))*P1024+INDEX('BCA Inputs'!$AE$14:$AE$54,MATCH(I1024,'BCA Inputs'!$M$14:$M$54,0))*O1024+INDEX('BCA Inputs'!$AF$14:$AF$54,MATCH(I1024,'BCA Inputs'!$M$14:$M$54,0))*Q1024+INDEX('BCA Inputs'!$AG$14:$AG$54,MATCH(I1024,'BCA Inputs'!$M$14:$M$54,0))*F1024+INDEX('BCA Inputs'!$AH$14:$AH$54,MATCH(I1024,'BCA Inputs'!$M$14:$M$54,0))*G1024,IF($B$3="RG&amp;E",INDEX('BCA Inputs'!$BM$14:$BM$54,MATCH(I1024,'BCA Inputs'!$AW$14:$AW$54,0))*P1024+INDEX('BCA Inputs'!$BN$14:$BN$54,MATCH(I1024,'BCA Inputs'!$AW$14:$AW$54,0))*O1024+INDEX('BCA Inputs'!$BO$14:$BO$54,MATCH(I1024,'BCA Inputs'!$AW$14:$AW$54,0))*Q1024+INDEX('BCA Inputs'!$BP$14:$BP$54,MATCH(I1024,'BCA Inputs'!$AW$14:$AW$54,0))*F1024+INDEX('BCA Inputs'!$BQ$14:$BQ$54,MATCH(I1024,'BCA Inputs'!$AW$14:$AW$54,0))*G1024,"")),"")</f>
        <v/>
      </c>
      <c r="AE1024" s="237" t="str">
        <f t="shared" si="156"/>
        <v/>
      </c>
      <c r="AF1024" s="198">
        <f t="shared" si="158"/>
        <v>0</v>
      </c>
      <c r="AG1024" s="239">
        <f t="shared" si="159"/>
        <v>0</v>
      </c>
    </row>
    <row r="1025" spans="1:33">
      <c r="A1025" s="228"/>
      <c r="B1025" s="176"/>
      <c r="C1025" s="229"/>
      <c r="D1025" s="230"/>
      <c r="E1025" s="230"/>
      <c r="F1025" s="230"/>
      <c r="G1025" s="230"/>
      <c r="H1025" s="231"/>
      <c r="I1025" s="231"/>
      <c r="J1025" s="232"/>
      <c r="K1025" s="232"/>
      <c r="L1025" s="232"/>
      <c r="M1025" s="181">
        <f t="shared" si="157"/>
        <v>0</v>
      </c>
      <c r="N1025" s="181">
        <f>IF(H1025="",0,H1025*I1025*'Avoided Water Savings Cost'!$C$16)</f>
        <v>0</v>
      </c>
      <c r="O1025" s="545">
        <f>IF(C1025="",0,IF($B$3="NYSEG",C1025/(1-'Avoided Electric Costs 2020'!$W$21),IF($B$3="RG&amp;E",C1025/(1-'Avoided Electric Costs 2020'!$X$21),"")))</f>
        <v>0</v>
      </c>
      <c r="P1025" s="546">
        <f>IF(D1025="",0,IF($B$3="NYSEG",D1025/(1-'Avoided Electric Costs 2020'!$W$21),IF($B$3="RG&amp;E",D1025/(1-'Avoided Electric Costs 2020'!$X$21),"")))</f>
        <v>0</v>
      </c>
      <c r="Q1025" s="546">
        <f>IF(E1025="",0,IF($B$3="NYSEG",E1025/(1-'Avoided Natural Gas Costs 2020'!$J$34),IF($B$3="RG&amp;E",E1025/(1-'Avoided Natural Gas Costs 2020'!$K$34),"")))</f>
        <v>0</v>
      </c>
      <c r="R1025" s="233" t="str">
        <f>IFERROR(IF(P1025*'BCA Inputs'!$C$1+Q1025*'BCA Inputs'!$C$2+F1025*'BCA Inputs'!$C$2+G1025*'BCA Inputs'!$C$2=0,"",P1025*'BCA Inputs'!$C$1+Q1025*'BCA Inputs'!$C$2+F1025*'BCA Inputs'!$C$2+G1025*'BCA Inputs'!$C$2),"")</f>
        <v/>
      </c>
      <c r="S1025" s="181" t="str">
        <f t="shared" si="150"/>
        <v/>
      </c>
      <c r="T1025" s="181" t="str">
        <f>IFERROR(IF($B$3="NYSEG",(INDEX('BCA Inputs'!$N$14:$N$54,MATCH(I1025,'BCA Inputs'!$M$14:$M$54,0))*P1025+INDEX('BCA Inputs'!$O$14:$O$54,MATCH(I1025,'BCA Inputs'!$M$14:$M$54,0))*O1025+INDEX('BCA Inputs'!P:P,MATCH(I1025,'BCA Inputs'!M:M,0))*Q1025+INDEX('BCA Inputs'!Q:Q,MATCH(I1025,'BCA Inputs'!M:M,0))*F1025+INDEX('BCA Inputs'!R:R,MATCH(I1025,'BCA Inputs'!M:M,0))*G1025)+L1025+N1025,IF($B$3="RG&amp;E",(INDEX('BCA Inputs'!$AX$14:$AX$54,MATCH(I1025,'BCA Inputs'!$AW$14:$AW$54,0))*P1025+INDEX('BCA Inputs'!$AY$14:$AY$54,MATCH(I1025,'BCA Inputs'!$AW$14:$AW$54,0))*O1025+INDEX('BCA Inputs'!$AZ$14:$AZ$54,MATCH(I1025,'BCA Inputs'!$AW$14:$AW$54,0))*Q1025+INDEX('BCA Inputs'!$BA$14:$BA$54,MATCH(I1025,'BCA Inputs'!$AW$14:$AW$54,0))*F1025+INDEX('BCA Inputs'!$BB$14:$BB$54,MATCH(I1025,'BCA Inputs'!$AW$14:$AW$54,0))*G1025)+L1025+N1025,"")),"")</f>
        <v/>
      </c>
      <c r="U1025" s="234" t="str">
        <f t="shared" si="151"/>
        <v/>
      </c>
      <c r="V1025" s="234" t="str">
        <f t="shared" si="152"/>
        <v/>
      </c>
      <c r="W1025" s="234" t="str">
        <f t="shared" si="153"/>
        <v/>
      </c>
      <c r="Y1025" s="235" t="str">
        <f t="shared" si="154"/>
        <v/>
      </c>
      <c r="Z1025" s="236" t="str">
        <f>IFERROR(IF($B$3="NYSEG",INDEX('BCA Inputs'!$X$14:$X$54,MATCH(I1025,'BCA Inputs'!$M$14:$M$54,0))*P1025+INDEX('BCA Inputs'!$Y$14:$Y$54,MATCH(I1025,'BCA Inputs'!$M$14:$M$54,0))*O1025+INDEX('BCA Inputs'!$Z$14:$Z$54,MATCH(I1025,'BCA Inputs'!$M$14:$M$54,0))*Q1025+INDEX('BCA Inputs'!$AA$14:$AA$54,MATCH(I1025,'BCA Inputs'!$M$14:$M$54,0))*F1025+INDEX('BCA Inputs'!$AB$14:$AB$54,MATCH(I1025,'BCA Inputs'!$M$14:$M$54,0))*G1025,IF($B$3="RG&amp;E",INDEX('BCA Inputs'!$BG$14:$BG$54,MATCH(I1025,'BCA Inputs'!$AW$14:$AW$54,0))*P1025+INDEX('BCA Inputs'!$BH$14:$BH$54,MATCH(I1025,'BCA Inputs'!$AW$14:$AW$54,0))*O1025+INDEX('BCA Inputs'!$BI$14:$BI$54,MATCH(I1025,'BCA Inputs'!$AW$14:$AW$54,0))*Q1025+INDEX('BCA Inputs'!$BJ$14:$BJ$54,MATCH(I1025,'BCA Inputs'!$AW$14:$AW$54,0))*F1025+INDEX('BCA Inputs'!$BK$14:$BK$54,MATCH(I1025,'BCA Inputs'!$AW$14:$AW$54,0))*G1025,"")),"")</f>
        <v/>
      </c>
      <c r="AA1025" s="237" t="str">
        <f t="shared" si="155"/>
        <v/>
      </c>
      <c r="AC1025" s="238" t="str">
        <f>IFERROR((K1025+R1025)+IF($B$3="NYSEG",INDEX('BCA Inputs'!$AI$14:$AI$54,MATCH(I1025,'BCA Inputs'!$M$14:$M$54,0))*P1025+INDEX('BCA Inputs'!$AJ$14:$AJ$54,MATCH(I1025,'BCA Inputs'!$M$14:$M$54,0))*Q1025,IF($B$3="RG&amp;E",INDEX('BCA Inputs'!$BR$14:$BR$54,MATCH(I1025,'BCA Inputs'!$AW$14:$AW$54,0))*P1025+INDEX('BCA Inputs'!$BS$14:$BS$54,MATCH(I1025,'BCA Inputs'!$AW$14:$AW$54,0))*Q1025,"")),"")</f>
        <v/>
      </c>
      <c r="AD1025" s="181" t="str">
        <f>IFERROR(IF($B$3="NYSEG",INDEX('BCA Inputs'!$AD$14:$AD$54,MATCH(I1025,'BCA Inputs'!$M$14:$M$54,0))*P1025+INDEX('BCA Inputs'!$AE$14:$AE$54,MATCH(I1025,'BCA Inputs'!$M$14:$M$54,0))*O1025+INDEX('BCA Inputs'!$AF$14:$AF$54,MATCH(I1025,'BCA Inputs'!$M$14:$M$54,0))*Q1025+INDEX('BCA Inputs'!$AG$14:$AG$54,MATCH(I1025,'BCA Inputs'!$M$14:$M$54,0))*F1025+INDEX('BCA Inputs'!$AH$14:$AH$54,MATCH(I1025,'BCA Inputs'!$M$14:$M$54,0))*G1025,IF($B$3="RG&amp;E",INDEX('BCA Inputs'!$BM$14:$BM$54,MATCH(I1025,'BCA Inputs'!$AW$14:$AW$54,0))*P1025+INDEX('BCA Inputs'!$BN$14:$BN$54,MATCH(I1025,'BCA Inputs'!$AW$14:$AW$54,0))*O1025+INDEX('BCA Inputs'!$BO$14:$BO$54,MATCH(I1025,'BCA Inputs'!$AW$14:$AW$54,0))*Q1025+INDEX('BCA Inputs'!$BP$14:$BP$54,MATCH(I1025,'BCA Inputs'!$AW$14:$AW$54,0))*F1025+INDEX('BCA Inputs'!$BQ$14:$BQ$54,MATCH(I1025,'BCA Inputs'!$AW$14:$AW$54,0))*G1025,"")),"")</f>
        <v/>
      </c>
      <c r="AE1025" s="237" t="str">
        <f t="shared" si="156"/>
        <v/>
      </c>
      <c r="AF1025" s="198">
        <f t="shared" si="158"/>
        <v>0</v>
      </c>
      <c r="AG1025" s="239">
        <f t="shared" si="159"/>
        <v>0</v>
      </c>
    </row>
    <row r="1026" spans="1:33">
      <c r="A1026" s="228"/>
      <c r="B1026" s="176"/>
      <c r="C1026" s="229"/>
      <c r="D1026" s="230"/>
      <c r="E1026" s="230"/>
      <c r="F1026" s="230"/>
      <c r="G1026" s="230"/>
      <c r="H1026" s="231"/>
      <c r="I1026" s="231"/>
      <c r="J1026" s="232"/>
      <c r="K1026" s="232"/>
      <c r="L1026" s="232"/>
      <c r="M1026" s="181">
        <f t="shared" si="157"/>
        <v>0</v>
      </c>
      <c r="N1026" s="181">
        <f>IF(H1026="",0,H1026*I1026*'Avoided Water Savings Cost'!$C$16)</f>
        <v>0</v>
      </c>
      <c r="O1026" s="545">
        <f>IF(C1026="",0,IF($B$3="NYSEG",C1026/(1-'Avoided Electric Costs 2020'!$W$21),IF($B$3="RG&amp;E",C1026/(1-'Avoided Electric Costs 2020'!$X$21),"")))</f>
        <v>0</v>
      </c>
      <c r="P1026" s="546">
        <f>IF(D1026="",0,IF($B$3="NYSEG",D1026/(1-'Avoided Electric Costs 2020'!$W$21),IF($B$3="RG&amp;E",D1026/(1-'Avoided Electric Costs 2020'!$X$21),"")))</f>
        <v>0</v>
      </c>
      <c r="Q1026" s="546">
        <f>IF(E1026="",0,IF($B$3="NYSEG",E1026/(1-'Avoided Natural Gas Costs 2020'!$J$34),IF($B$3="RG&amp;E",E1026/(1-'Avoided Natural Gas Costs 2020'!$K$34),"")))</f>
        <v>0</v>
      </c>
      <c r="R1026" s="233" t="str">
        <f>IFERROR(IF(P1026*'BCA Inputs'!$C$1+Q1026*'BCA Inputs'!$C$2+F1026*'BCA Inputs'!$C$2+G1026*'BCA Inputs'!$C$2=0,"",P1026*'BCA Inputs'!$C$1+Q1026*'BCA Inputs'!$C$2+F1026*'BCA Inputs'!$C$2+G1026*'BCA Inputs'!$C$2),"")</f>
        <v/>
      </c>
      <c r="S1026" s="181" t="str">
        <f t="shared" si="150"/>
        <v/>
      </c>
      <c r="T1026" s="181" t="str">
        <f>IFERROR(IF($B$3="NYSEG",(INDEX('BCA Inputs'!$N$14:$N$54,MATCH(I1026,'BCA Inputs'!$M$14:$M$54,0))*P1026+INDEX('BCA Inputs'!$O$14:$O$54,MATCH(I1026,'BCA Inputs'!$M$14:$M$54,0))*O1026+INDEX('BCA Inputs'!P:P,MATCH(I1026,'BCA Inputs'!M:M,0))*Q1026+INDEX('BCA Inputs'!Q:Q,MATCH(I1026,'BCA Inputs'!M:M,0))*F1026+INDEX('BCA Inputs'!R:R,MATCH(I1026,'BCA Inputs'!M:M,0))*G1026)+L1026+N1026,IF($B$3="RG&amp;E",(INDEX('BCA Inputs'!$AX$14:$AX$54,MATCH(I1026,'BCA Inputs'!$AW$14:$AW$54,0))*P1026+INDEX('BCA Inputs'!$AY$14:$AY$54,MATCH(I1026,'BCA Inputs'!$AW$14:$AW$54,0))*O1026+INDEX('BCA Inputs'!$AZ$14:$AZ$54,MATCH(I1026,'BCA Inputs'!$AW$14:$AW$54,0))*Q1026+INDEX('BCA Inputs'!$BA$14:$BA$54,MATCH(I1026,'BCA Inputs'!$AW$14:$AW$54,0))*F1026+INDEX('BCA Inputs'!$BB$14:$BB$54,MATCH(I1026,'BCA Inputs'!$AW$14:$AW$54,0))*G1026)+L1026+N1026,"")),"")</f>
        <v/>
      </c>
      <c r="U1026" s="234" t="str">
        <f t="shared" si="151"/>
        <v/>
      </c>
      <c r="V1026" s="234" t="str">
        <f t="shared" si="152"/>
        <v/>
      </c>
      <c r="W1026" s="234" t="str">
        <f t="shared" si="153"/>
        <v/>
      </c>
      <c r="Y1026" s="235" t="str">
        <f t="shared" si="154"/>
        <v/>
      </c>
      <c r="Z1026" s="236" t="str">
        <f>IFERROR(IF($B$3="NYSEG",INDEX('BCA Inputs'!$X$14:$X$54,MATCH(I1026,'BCA Inputs'!$M$14:$M$54,0))*P1026+INDEX('BCA Inputs'!$Y$14:$Y$54,MATCH(I1026,'BCA Inputs'!$M$14:$M$54,0))*O1026+INDEX('BCA Inputs'!$Z$14:$Z$54,MATCH(I1026,'BCA Inputs'!$M$14:$M$54,0))*Q1026+INDEX('BCA Inputs'!$AA$14:$AA$54,MATCH(I1026,'BCA Inputs'!$M$14:$M$54,0))*F1026+INDEX('BCA Inputs'!$AB$14:$AB$54,MATCH(I1026,'BCA Inputs'!$M$14:$M$54,0))*G1026,IF($B$3="RG&amp;E",INDEX('BCA Inputs'!$BG$14:$BG$54,MATCH(I1026,'BCA Inputs'!$AW$14:$AW$54,0))*P1026+INDEX('BCA Inputs'!$BH$14:$BH$54,MATCH(I1026,'BCA Inputs'!$AW$14:$AW$54,0))*O1026+INDEX('BCA Inputs'!$BI$14:$BI$54,MATCH(I1026,'BCA Inputs'!$AW$14:$AW$54,0))*Q1026+INDEX('BCA Inputs'!$BJ$14:$BJ$54,MATCH(I1026,'BCA Inputs'!$AW$14:$AW$54,0))*F1026+INDEX('BCA Inputs'!$BK$14:$BK$54,MATCH(I1026,'BCA Inputs'!$AW$14:$AW$54,0))*G1026,"")),"")</f>
        <v/>
      </c>
      <c r="AA1026" s="237" t="str">
        <f t="shared" si="155"/>
        <v/>
      </c>
      <c r="AC1026" s="238" t="str">
        <f>IFERROR((K1026+R1026)+IF($B$3="NYSEG",INDEX('BCA Inputs'!$AI$14:$AI$54,MATCH(I1026,'BCA Inputs'!$M$14:$M$54,0))*P1026+INDEX('BCA Inputs'!$AJ$14:$AJ$54,MATCH(I1026,'BCA Inputs'!$M$14:$M$54,0))*Q1026,IF($B$3="RG&amp;E",INDEX('BCA Inputs'!$BR$14:$BR$54,MATCH(I1026,'BCA Inputs'!$AW$14:$AW$54,0))*P1026+INDEX('BCA Inputs'!$BS$14:$BS$54,MATCH(I1026,'BCA Inputs'!$AW$14:$AW$54,0))*Q1026,"")),"")</f>
        <v/>
      </c>
      <c r="AD1026" s="181" t="str">
        <f>IFERROR(IF($B$3="NYSEG",INDEX('BCA Inputs'!$AD$14:$AD$54,MATCH(I1026,'BCA Inputs'!$M$14:$M$54,0))*P1026+INDEX('BCA Inputs'!$AE$14:$AE$54,MATCH(I1026,'BCA Inputs'!$M$14:$M$54,0))*O1026+INDEX('BCA Inputs'!$AF$14:$AF$54,MATCH(I1026,'BCA Inputs'!$M$14:$M$54,0))*Q1026+INDEX('BCA Inputs'!$AG$14:$AG$54,MATCH(I1026,'BCA Inputs'!$M$14:$M$54,0))*F1026+INDEX('BCA Inputs'!$AH$14:$AH$54,MATCH(I1026,'BCA Inputs'!$M$14:$M$54,0))*G1026,IF($B$3="RG&amp;E",INDEX('BCA Inputs'!$BM$14:$BM$54,MATCH(I1026,'BCA Inputs'!$AW$14:$AW$54,0))*P1026+INDEX('BCA Inputs'!$BN$14:$BN$54,MATCH(I1026,'BCA Inputs'!$AW$14:$AW$54,0))*O1026+INDEX('BCA Inputs'!$BO$14:$BO$54,MATCH(I1026,'BCA Inputs'!$AW$14:$AW$54,0))*Q1026+INDEX('BCA Inputs'!$BP$14:$BP$54,MATCH(I1026,'BCA Inputs'!$AW$14:$AW$54,0))*F1026+INDEX('BCA Inputs'!$BQ$14:$BQ$54,MATCH(I1026,'BCA Inputs'!$AW$14:$AW$54,0))*G1026,"")),"")</f>
        <v/>
      </c>
      <c r="AE1026" s="237" t="str">
        <f t="shared" si="156"/>
        <v/>
      </c>
      <c r="AF1026" s="198">
        <f t="shared" si="158"/>
        <v>0</v>
      </c>
      <c r="AG1026" s="239">
        <f t="shared" si="159"/>
        <v>0</v>
      </c>
    </row>
    <row r="1027" spans="1:33">
      <c r="A1027" s="228"/>
      <c r="B1027" s="176"/>
      <c r="C1027" s="229"/>
      <c r="D1027" s="230"/>
      <c r="E1027" s="230"/>
      <c r="F1027" s="230"/>
      <c r="G1027" s="230"/>
      <c r="H1027" s="231"/>
      <c r="I1027" s="231"/>
      <c r="J1027" s="232"/>
      <c r="K1027" s="232"/>
      <c r="L1027" s="232"/>
      <c r="M1027" s="181">
        <f t="shared" si="157"/>
        <v>0</v>
      </c>
      <c r="N1027" s="181">
        <f>IF(H1027="",0,H1027*I1027*'Avoided Water Savings Cost'!$C$16)</f>
        <v>0</v>
      </c>
      <c r="O1027" s="545">
        <f>IF(C1027="",0,IF($B$3="NYSEG",C1027/(1-'Avoided Electric Costs 2020'!$W$21),IF($B$3="RG&amp;E",C1027/(1-'Avoided Electric Costs 2020'!$X$21),"")))</f>
        <v>0</v>
      </c>
      <c r="P1027" s="546">
        <f>IF(D1027="",0,IF($B$3="NYSEG",D1027/(1-'Avoided Electric Costs 2020'!$W$21),IF($B$3="RG&amp;E",D1027/(1-'Avoided Electric Costs 2020'!$X$21),"")))</f>
        <v>0</v>
      </c>
      <c r="Q1027" s="546">
        <f>IF(E1027="",0,IF($B$3="NYSEG",E1027/(1-'Avoided Natural Gas Costs 2020'!$J$34),IF($B$3="RG&amp;E",E1027/(1-'Avoided Natural Gas Costs 2020'!$K$34),"")))</f>
        <v>0</v>
      </c>
      <c r="R1027" s="233" t="str">
        <f>IFERROR(IF(P1027*'BCA Inputs'!$C$1+Q1027*'BCA Inputs'!$C$2+F1027*'BCA Inputs'!$C$2+G1027*'BCA Inputs'!$C$2=0,"",P1027*'BCA Inputs'!$C$1+Q1027*'BCA Inputs'!$C$2+F1027*'BCA Inputs'!$C$2+G1027*'BCA Inputs'!$C$2),"")</f>
        <v/>
      </c>
      <c r="S1027" s="181" t="str">
        <f t="shared" si="150"/>
        <v/>
      </c>
      <c r="T1027" s="181" t="str">
        <f>IFERROR(IF($B$3="NYSEG",(INDEX('BCA Inputs'!$N$14:$N$54,MATCH(I1027,'BCA Inputs'!$M$14:$M$54,0))*P1027+INDEX('BCA Inputs'!$O$14:$O$54,MATCH(I1027,'BCA Inputs'!$M$14:$M$54,0))*O1027+INDEX('BCA Inputs'!P:P,MATCH(I1027,'BCA Inputs'!M:M,0))*Q1027+INDEX('BCA Inputs'!Q:Q,MATCH(I1027,'BCA Inputs'!M:M,0))*F1027+INDEX('BCA Inputs'!R:R,MATCH(I1027,'BCA Inputs'!M:M,0))*G1027)+L1027+N1027,IF($B$3="RG&amp;E",(INDEX('BCA Inputs'!$AX$14:$AX$54,MATCH(I1027,'BCA Inputs'!$AW$14:$AW$54,0))*P1027+INDEX('BCA Inputs'!$AY$14:$AY$54,MATCH(I1027,'BCA Inputs'!$AW$14:$AW$54,0))*O1027+INDEX('BCA Inputs'!$AZ$14:$AZ$54,MATCH(I1027,'BCA Inputs'!$AW$14:$AW$54,0))*Q1027+INDEX('BCA Inputs'!$BA$14:$BA$54,MATCH(I1027,'BCA Inputs'!$AW$14:$AW$54,0))*F1027+INDEX('BCA Inputs'!$BB$14:$BB$54,MATCH(I1027,'BCA Inputs'!$AW$14:$AW$54,0))*G1027)+L1027+N1027,"")),"")</f>
        <v/>
      </c>
      <c r="U1027" s="234" t="str">
        <f t="shared" si="151"/>
        <v/>
      </c>
      <c r="V1027" s="234" t="str">
        <f t="shared" si="152"/>
        <v/>
      </c>
      <c r="W1027" s="234" t="str">
        <f t="shared" si="153"/>
        <v/>
      </c>
      <c r="Y1027" s="235" t="str">
        <f t="shared" si="154"/>
        <v/>
      </c>
      <c r="Z1027" s="236" t="str">
        <f>IFERROR(IF($B$3="NYSEG",INDEX('BCA Inputs'!$X$14:$X$54,MATCH(I1027,'BCA Inputs'!$M$14:$M$54,0))*P1027+INDEX('BCA Inputs'!$Y$14:$Y$54,MATCH(I1027,'BCA Inputs'!$M$14:$M$54,0))*O1027+INDEX('BCA Inputs'!$Z$14:$Z$54,MATCH(I1027,'BCA Inputs'!$M$14:$M$54,0))*Q1027+INDEX('BCA Inputs'!$AA$14:$AA$54,MATCH(I1027,'BCA Inputs'!$M$14:$M$54,0))*F1027+INDEX('BCA Inputs'!$AB$14:$AB$54,MATCH(I1027,'BCA Inputs'!$M$14:$M$54,0))*G1027,IF($B$3="RG&amp;E",INDEX('BCA Inputs'!$BG$14:$BG$54,MATCH(I1027,'BCA Inputs'!$AW$14:$AW$54,0))*P1027+INDEX('BCA Inputs'!$BH$14:$BH$54,MATCH(I1027,'BCA Inputs'!$AW$14:$AW$54,0))*O1027+INDEX('BCA Inputs'!$BI$14:$BI$54,MATCH(I1027,'BCA Inputs'!$AW$14:$AW$54,0))*Q1027+INDEX('BCA Inputs'!$BJ$14:$BJ$54,MATCH(I1027,'BCA Inputs'!$AW$14:$AW$54,0))*F1027+INDEX('BCA Inputs'!$BK$14:$BK$54,MATCH(I1027,'BCA Inputs'!$AW$14:$AW$54,0))*G1027,"")),"")</f>
        <v/>
      </c>
      <c r="AA1027" s="237" t="str">
        <f t="shared" si="155"/>
        <v/>
      </c>
      <c r="AC1027" s="238" t="str">
        <f>IFERROR((K1027+R1027)+IF($B$3="NYSEG",INDEX('BCA Inputs'!$AI$14:$AI$54,MATCH(I1027,'BCA Inputs'!$M$14:$M$54,0))*P1027+INDEX('BCA Inputs'!$AJ$14:$AJ$54,MATCH(I1027,'BCA Inputs'!$M$14:$M$54,0))*Q1027,IF($B$3="RG&amp;E",INDEX('BCA Inputs'!$BR$14:$BR$54,MATCH(I1027,'BCA Inputs'!$AW$14:$AW$54,0))*P1027+INDEX('BCA Inputs'!$BS$14:$BS$54,MATCH(I1027,'BCA Inputs'!$AW$14:$AW$54,0))*Q1027,"")),"")</f>
        <v/>
      </c>
      <c r="AD1027" s="181" t="str">
        <f>IFERROR(IF($B$3="NYSEG",INDEX('BCA Inputs'!$AD$14:$AD$54,MATCH(I1027,'BCA Inputs'!$M$14:$M$54,0))*P1027+INDEX('BCA Inputs'!$AE$14:$AE$54,MATCH(I1027,'BCA Inputs'!$M$14:$M$54,0))*O1027+INDEX('BCA Inputs'!$AF$14:$AF$54,MATCH(I1027,'BCA Inputs'!$M$14:$M$54,0))*Q1027+INDEX('BCA Inputs'!$AG$14:$AG$54,MATCH(I1027,'BCA Inputs'!$M$14:$M$54,0))*F1027+INDEX('BCA Inputs'!$AH$14:$AH$54,MATCH(I1027,'BCA Inputs'!$M$14:$M$54,0))*G1027,IF($B$3="RG&amp;E",INDEX('BCA Inputs'!$BM$14:$BM$54,MATCH(I1027,'BCA Inputs'!$AW$14:$AW$54,0))*P1027+INDEX('BCA Inputs'!$BN$14:$BN$54,MATCH(I1027,'BCA Inputs'!$AW$14:$AW$54,0))*O1027+INDEX('BCA Inputs'!$BO$14:$BO$54,MATCH(I1027,'BCA Inputs'!$AW$14:$AW$54,0))*Q1027+INDEX('BCA Inputs'!$BP$14:$BP$54,MATCH(I1027,'BCA Inputs'!$AW$14:$AW$54,0))*F1027+INDEX('BCA Inputs'!$BQ$14:$BQ$54,MATCH(I1027,'BCA Inputs'!$AW$14:$AW$54,0))*G1027,"")),"")</f>
        <v/>
      </c>
      <c r="AE1027" s="237" t="str">
        <f t="shared" si="156"/>
        <v/>
      </c>
      <c r="AF1027" s="198">
        <f t="shared" si="158"/>
        <v>0</v>
      </c>
      <c r="AG1027" s="239">
        <f t="shared" si="159"/>
        <v>0</v>
      </c>
    </row>
    <row r="1028" spans="1:33">
      <c r="A1028" s="228"/>
      <c r="B1028" s="176"/>
      <c r="C1028" s="229"/>
      <c r="D1028" s="230"/>
      <c r="E1028" s="230"/>
      <c r="F1028" s="230"/>
      <c r="G1028" s="230"/>
      <c r="H1028" s="231"/>
      <c r="I1028" s="231"/>
      <c r="J1028" s="232"/>
      <c r="K1028" s="232"/>
      <c r="L1028" s="232"/>
      <c r="M1028" s="181">
        <f t="shared" si="157"/>
        <v>0</v>
      </c>
      <c r="N1028" s="181">
        <f>IF(H1028="",0,H1028*I1028*'Avoided Water Savings Cost'!$C$16)</f>
        <v>0</v>
      </c>
      <c r="O1028" s="545">
        <f>IF(C1028="",0,IF($B$3="NYSEG",C1028/(1-'Avoided Electric Costs 2020'!$W$21),IF($B$3="RG&amp;E",C1028/(1-'Avoided Electric Costs 2020'!$X$21),"")))</f>
        <v>0</v>
      </c>
      <c r="P1028" s="546">
        <f>IF(D1028="",0,IF($B$3="NYSEG",D1028/(1-'Avoided Electric Costs 2020'!$W$21),IF($B$3="RG&amp;E",D1028/(1-'Avoided Electric Costs 2020'!$X$21),"")))</f>
        <v>0</v>
      </c>
      <c r="Q1028" s="546">
        <f>IF(E1028="",0,IF($B$3="NYSEG",E1028/(1-'Avoided Natural Gas Costs 2020'!$J$34),IF($B$3="RG&amp;E",E1028/(1-'Avoided Natural Gas Costs 2020'!$K$34),"")))</f>
        <v>0</v>
      </c>
      <c r="R1028" s="233" t="str">
        <f>IFERROR(IF(P1028*'BCA Inputs'!$C$1+Q1028*'BCA Inputs'!$C$2+F1028*'BCA Inputs'!$C$2+G1028*'BCA Inputs'!$C$2=0,"",P1028*'BCA Inputs'!$C$1+Q1028*'BCA Inputs'!$C$2+F1028*'BCA Inputs'!$C$2+G1028*'BCA Inputs'!$C$2),"")</f>
        <v/>
      </c>
      <c r="S1028" s="181" t="str">
        <f t="shared" si="150"/>
        <v/>
      </c>
      <c r="T1028" s="181" t="str">
        <f>IFERROR(IF($B$3="NYSEG",(INDEX('BCA Inputs'!$N$14:$N$54,MATCH(I1028,'BCA Inputs'!$M$14:$M$54,0))*P1028+INDEX('BCA Inputs'!$O$14:$O$54,MATCH(I1028,'BCA Inputs'!$M$14:$M$54,0))*O1028+INDEX('BCA Inputs'!P:P,MATCH(I1028,'BCA Inputs'!M:M,0))*Q1028+INDEX('BCA Inputs'!Q:Q,MATCH(I1028,'BCA Inputs'!M:M,0))*F1028+INDEX('BCA Inputs'!R:R,MATCH(I1028,'BCA Inputs'!M:M,0))*G1028)+L1028+N1028,IF($B$3="RG&amp;E",(INDEX('BCA Inputs'!$AX$14:$AX$54,MATCH(I1028,'BCA Inputs'!$AW$14:$AW$54,0))*P1028+INDEX('BCA Inputs'!$AY$14:$AY$54,MATCH(I1028,'BCA Inputs'!$AW$14:$AW$54,0))*O1028+INDEX('BCA Inputs'!$AZ$14:$AZ$54,MATCH(I1028,'BCA Inputs'!$AW$14:$AW$54,0))*Q1028+INDEX('BCA Inputs'!$BA$14:$BA$54,MATCH(I1028,'BCA Inputs'!$AW$14:$AW$54,0))*F1028+INDEX('BCA Inputs'!$BB$14:$BB$54,MATCH(I1028,'BCA Inputs'!$AW$14:$AW$54,0))*G1028)+L1028+N1028,"")),"")</f>
        <v/>
      </c>
      <c r="U1028" s="234" t="str">
        <f t="shared" si="151"/>
        <v/>
      </c>
      <c r="V1028" s="234" t="str">
        <f t="shared" si="152"/>
        <v/>
      </c>
      <c r="W1028" s="234" t="str">
        <f t="shared" si="153"/>
        <v/>
      </c>
      <c r="Y1028" s="235" t="str">
        <f t="shared" si="154"/>
        <v/>
      </c>
      <c r="Z1028" s="236" t="str">
        <f>IFERROR(IF($B$3="NYSEG",INDEX('BCA Inputs'!$X$14:$X$54,MATCH(I1028,'BCA Inputs'!$M$14:$M$54,0))*P1028+INDEX('BCA Inputs'!$Y$14:$Y$54,MATCH(I1028,'BCA Inputs'!$M$14:$M$54,0))*O1028+INDEX('BCA Inputs'!$Z$14:$Z$54,MATCH(I1028,'BCA Inputs'!$M$14:$M$54,0))*Q1028+INDEX('BCA Inputs'!$AA$14:$AA$54,MATCH(I1028,'BCA Inputs'!$M$14:$M$54,0))*F1028+INDEX('BCA Inputs'!$AB$14:$AB$54,MATCH(I1028,'BCA Inputs'!$M$14:$M$54,0))*G1028,IF($B$3="RG&amp;E",INDEX('BCA Inputs'!$BG$14:$BG$54,MATCH(I1028,'BCA Inputs'!$AW$14:$AW$54,0))*P1028+INDEX('BCA Inputs'!$BH$14:$BH$54,MATCH(I1028,'BCA Inputs'!$AW$14:$AW$54,0))*O1028+INDEX('BCA Inputs'!$BI$14:$BI$54,MATCH(I1028,'BCA Inputs'!$AW$14:$AW$54,0))*Q1028+INDEX('BCA Inputs'!$BJ$14:$BJ$54,MATCH(I1028,'BCA Inputs'!$AW$14:$AW$54,0))*F1028+INDEX('BCA Inputs'!$BK$14:$BK$54,MATCH(I1028,'BCA Inputs'!$AW$14:$AW$54,0))*G1028,"")),"")</f>
        <v/>
      </c>
      <c r="AA1028" s="237" t="str">
        <f t="shared" si="155"/>
        <v/>
      </c>
      <c r="AC1028" s="238" t="str">
        <f>IFERROR((K1028+R1028)+IF($B$3="NYSEG",INDEX('BCA Inputs'!$AI$14:$AI$54,MATCH(I1028,'BCA Inputs'!$M$14:$M$54,0))*P1028+INDEX('BCA Inputs'!$AJ$14:$AJ$54,MATCH(I1028,'BCA Inputs'!$M$14:$M$54,0))*Q1028,IF($B$3="RG&amp;E",INDEX('BCA Inputs'!$BR$14:$BR$54,MATCH(I1028,'BCA Inputs'!$AW$14:$AW$54,0))*P1028+INDEX('BCA Inputs'!$BS$14:$BS$54,MATCH(I1028,'BCA Inputs'!$AW$14:$AW$54,0))*Q1028,"")),"")</f>
        <v/>
      </c>
      <c r="AD1028" s="181" t="str">
        <f>IFERROR(IF($B$3="NYSEG",INDEX('BCA Inputs'!$AD$14:$AD$54,MATCH(I1028,'BCA Inputs'!$M$14:$M$54,0))*P1028+INDEX('BCA Inputs'!$AE$14:$AE$54,MATCH(I1028,'BCA Inputs'!$M$14:$M$54,0))*O1028+INDEX('BCA Inputs'!$AF$14:$AF$54,MATCH(I1028,'BCA Inputs'!$M$14:$M$54,0))*Q1028+INDEX('BCA Inputs'!$AG$14:$AG$54,MATCH(I1028,'BCA Inputs'!$M$14:$M$54,0))*F1028+INDEX('BCA Inputs'!$AH$14:$AH$54,MATCH(I1028,'BCA Inputs'!$M$14:$M$54,0))*G1028,IF($B$3="RG&amp;E",INDEX('BCA Inputs'!$BM$14:$BM$54,MATCH(I1028,'BCA Inputs'!$AW$14:$AW$54,0))*P1028+INDEX('BCA Inputs'!$BN$14:$BN$54,MATCH(I1028,'BCA Inputs'!$AW$14:$AW$54,0))*O1028+INDEX('BCA Inputs'!$BO$14:$BO$54,MATCH(I1028,'BCA Inputs'!$AW$14:$AW$54,0))*Q1028+INDEX('BCA Inputs'!$BP$14:$BP$54,MATCH(I1028,'BCA Inputs'!$AW$14:$AW$54,0))*F1028+INDEX('BCA Inputs'!$BQ$14:$BQ$54,MATCH(I1028,'BCA Inputs'!$AW$14:$AW$54,0))*G1028,"")),"")</f>
        <v/>
      </c>
      <c r="AE1028" s="237" t="str">
        <f t="shared" si="156"/>
        <v/>
      </c>
      <c r="AF1028" s="198">
        <f t="shared" si="158"/>
        <v>0</v>
      </c>
      <c r="AG1028" s="239">
        <f t="shared" si="159"/>
        <v>0</v>
      </c>
    </row>
    <row r="1029" spans="1:33">
      <c r="A1029" s="228"/>
      <c r="B1029" s="176"/>
      <c r="C1029" s="229"/>
      <c r="D1029" s="230"/>
      <c r="E1029" s="230"/>
      <c r="F1029" s="230"/>
      <c r="G1029" s="230"/>
      <c r="H1029" s="231"/>
      <c r="I1029" s="231"/>
      <c r="J1029" s="232"/>
      <c r="K1029" s="232"/>
      <c r="L1029" s="232"/>
      <c r="M1029" s="181">
        <f t="shared" si="157"/>
        <v>0</v>
      </c>
      <c r="N1029" s="181">
        <f>IF(H1029="",0,H1029*I1029*'Avoided Water Savings Cost'!$C$16)</f>
        <v>0</v>
      </c>
      <c r="O1029" s="545">
        <f>IF(C1029="",0,IF($B$3="NYSEG",C1029/(1-'Avoided Electric Costs 2020'!$W$21),IF($B$3="RG&amp;E",C1029/(1-'Avoided Electric Costs 2020'!$X$21),"")))</f>
        <v>0</v>
      </c>
      <c r="P1029" s="546">
        <f>IF(D1029="",0,IF($B$3="NYSEG",D1029/(1-'Avoided Electric Costs 2020'!$W$21),IF($B$3="RG&amp;E",D1029/(1-'Avoided Electric Costs 2020'!$X$21),"")))</f>
        <v>0</v>
      </c>
      <c r="Q1029" s="546">
        <f>IF(E1029="",0,IF($B$3="NYSEG",E1029/(1-'Avoided Natural Gas Costs 2020'!$J$34),IF($B$3="RG&amp;E",E1029/(1-'Avoided Natural Gas Costs 2020'!$K$34),"")))</f>
        <v>0</v>
      </c>
      <c r="R1029" s="233" t="str">
        <f>IFERROR(IF(P1029*'BCA Inputs'!$C$1+Q1029*'BCA Inputs'!$C$2+F1029*'BCA Inputs'!$C$2+G1029*'BCA Inputs'!$C$2=0,"",P1029*'BCA Inputs'!$C$1+Q1029*'BCA Inputs'!$C$2+F1029*'BCA Inputs'!$C$2+G1029*'BCA Inputs'!$C$2),"")</f>
        <v/>
      </c>
      <c r="S1029" s="181" t="str">
        <f t="shared" si="150"/>
        <v/>
      </c>
      <c r="T1029" s="181" t="str">
        <f>IFERROR(IF($B$3="NYSEG",(INDEX('BCA Inputs'!$N$14:$N$54,MATCH(I1029,'BCA Inputs'!$M$14:$M$54,0))*P1029+INDEX('BCA Inputs'!$O$14:$O$54,MATCH(I1029,'BCA Inputs'!$M$14:$M$54,0))*O1029+INDEX('BCA Inputs'!P:P,MATCH(I1029,'BCA Inputs'!M:M,0))*Q1029+INDEX('BCA Inputs'!Q:Q,MATCH(I1029,'BCA Inputs'!M:M,0))*F1029+INDEX('BCA Inputs'!R:R,MATCH(I1029,'BCA Inputs'!M:M,0))*G1029)+L1029+N1029,IF($B$3="RG&amp;E",(INDEX('BCA Inputs'!$AX$14:$AX$54,MATCH(I1029,'BCA Inputs'!$AW$14:$AW$54,0))*P1029+INDEX('BCA Inputs'!$AY$14:$AY$54,MATCH(I1029,'BCA Inputs'!$AW$14:$AW$54,0))*O1029+INDEX('BCA Inputs'!$AZ$14:$AZ$54,MATCH(I1029,'BCA Inputs'!$AW$14:$AW$54,0))*Q1029+INDEX('BCA Inputs'!$BA$14:$BA$54,MATCH(I1029,'BCA Inputs'!$AW$14:$AW$54,0))*F1029+INDEX('BCA Inputs'!$BB$14:$BB$54,MATCH(I1029,'BCA Inputs'!$AW$14:$AW$54,0))*G1029)+L1029+N1029,"")),"")</f>
        <v/>
      </c>
      <c r="U1029" s="234" t="str">
        <f t="shared" si="151"/>
        <v/>
      </c>
      <c r="V1029" s="234" t="str">
        <f t="shared" si="152"/>
        <v/>
      </c>
      <c r="W1029" s="234" t="str">
        <f t="shared" si="153"/>
        <v/>
      </c>
      <c r="Y1029" s="235" t="str">
        <f t="shared" si="154"/>
        <v/>
      </c>
      <c r="Z1029" s="236" t="str">
        <f>IFERROR(IF($B$3="NYSEG",INDEX('BCA Inputs'!$X$14:$X$54,MATCH(I1029,'BCA Inputs'!$M$14:$M$54,0))*P1029+INDEX('BCA Inputs'!$Y$14:$Y$54,MATCH(I1029,'BCA Inputs'!$M$14:$M$54,0))*O1029+INDEX('BCA Inputs'!$Z$14:$Z$54,MATCH(I1029,'BCA Inputs'!$M$14:$M$54,0))*Q1029+INDEX('BCA Inputs'!$AA$14:$AA$54,MATCH(I1029,'BCA Inputs'!$M$14:$M$54,0))*F1029+INDEX('BCA Inputs'!$AB$14:$AB$54,MATCH(I1029,'BCA Inputs'!$M$14:$M$54,0))*G1029,IF($B$3="RG&amp;E",INDEX('BCA Inputs'!$BG$14:$BG$54,MATCH(I1029,'BCA Inputs'!$AW$14:$AW$54,0))*P1029+INDEX('BCA Inputs'!$BH$14:$BH$54,MATCH(I1029,'BCA Inputs'!$AW$14:$AW$54,0))*O1029+INDEX('BCA Inputs'!$BI$14:$BI$54,MATCH(I1029,'BCA Inputs'!$AW$14:$AW$54,0))*Q1029+INDEX('BCA Inputs'!$BJ$14:$BJ$54,MATCH(I1029,'BCA Inputs'!$AW$14:$AW$54,0))*F1029+INDEX('BCA Inputs'!$BK$14:$BK$54,MATCH(I1029,'BCA Inputs'!$AW$14:$AW$54,0))*G1029,"")),"")</f>
        <v/>
      </c>
      <c r="AA1029" s="237" t="str">
        <f t="shared" si="155"/>
        <v/>
      </c>
      <c r="AC1029" s="238" t="str">
        <f>IFERROR((K1029+R1029)+IF($B$3="NYSEG",INDEX('BCA Inputs'!$AI$14:$AI$54,MATCH(I1029,'BCA Inputs'!$M$14:$M$54,0))*P1029+INDEX('BCA Inputs'!$AJ$14:$AJ$54,MATCH(I1029,'BCA Inputs'!$M$14:$M$54,0))*Q1029,IF($B$3="RG&amp;E",INDEX('BCA Inputs'!$BR$14:$BR$54,MATCH(I1029,'BCA Inputs'!$AW$14:$AW$54,0))*P1029+INDEX('BCA Inputs'!$BS$14:$BS$54,MATCH(I1029,'BCA Inputs'!$AW$14:$AW$54,0))*Q1029,"")),"")</f>
        <v/>
      </c>
      <c r="AD1029" s="181" t="str">
        <f>IFERROR(IF($B$3="NYSEG",INDEX('BCA Inputs'!$AD$14:$AD$54,MATCH(I1029,'BCA Inputs'!$M$14:$M$54,0))*P1029+INDEX('BCA Inputs'!$AE$14:$AE$54,MATCH(I1029,'BCA Inputs'!$M$14:$M$54,0))*O1029+INDEX('BCA Inputs'!$AF$14:$AF$54,MATCH(I1029,'BCA Inputs'!$M$14:$M$54,0))*Q1029+INDEX('BCA Inputs'!$AG$14:$AG$54,MATCH(I1029,'BCA Inputs'!$M$14:$M$54,0))*F1029+INDEX('BCA Inputs'!$AH$14:$AH$54,MATCH(I1029,'BCA Inputs'!$M$14:$M$54,0))*G1029,IF($B$3="RG&amp;E",INDEX('BCA Inputs'!$BM$14:$BM$54,MATCH(I1029,'BCA Inputs'!$AW$14:$AW$54,0))*P1029+INDEX('BCA Inputs'!$BN$14:$BN$54,MATCH(I1029,'BCA Inputs'!$AW$14:$AW$54,0))*O1029+INDEX('BCA Inputs'!$BO$14:$BO$54,MATCH(I1029,'BCA Inputs'!$AW$14:$AW$54,0))*Q1029+INDEX('BCA Inputs'!$BP$14:$BP$54,MATCH(I1029,'BCA Inputs'!$AW$14:$AW$54,0))*F1029+INDEX('BCA Inputs'!$BQ$14:$BQ$54,MATCH(I1029,'BCA Inputs'!$AW$14:$AW$54,0))*G1029,"")),"")</f>
        <v/>
      </c>
      <c r="AE1029" s="237" t="str">
        <f t="shared" si="156"/>
        <v/>
      </c>
      <c r="AF1029" s="198">
        <f t="shared" si="158"/>
        <v>0</v>
      </c>
      <c r="AG1029" s="239">
        <f t="shared" si="159"/>
        <v>0</v>
      </c>
    </row>
    <row r="1030" spans="1:33">
      <c r="A1030" s="228"/>
      <c r="B1030" s="176"/>
      <c r="C1030" s="229"/>
      <c r="D1030" s="230"/>
      <c r="E1030" s="230"/>
      <c r="F1030" s="230"/>
      <c r="G1030" s="230"/>
      <c r="H1030" s="231"/>
      <c r="I1030" s="231"/>
      <c r="J1030" s="232"/>
      <c r="K1030" s="232"/>
      <c r="L1030" s="232"/>
      <c r="M1030" s="181">
        <f t="shared" si="157"/>
        <v>0</v>
      </c>
      <c r="N1030" s="181">
        <f>IF(H1030="",0,H1030*I1030*'Avoided Water Savings Cost'!$C$16)</f>
        <v>0</v>
      </c>
      <c r="O1030" s="545">
        <f>IF(C1030="",0,IF($B$3="NYSEG",C1030/(1-'Avoided Electric Costs 2020'!$W$21),IF($B$3="RG&amp;E",C1030/(1-'Avoided Electric Costs 2020'!$X$21),"")))</f>
        <v>0</v>
      </c>
      <c r="P1030" s="546">
        <f>IF(D1030="",0,IF($B$3="NYSEG",D1030/(1-'Avoided Electric Costs 2020'!$W$21),IF($B$3="RG&amp;E",D1030/(1-'Avoided Electric Costs 2020'!$X$21),"")))</f>
        <v>0</v>
      </c>
      <c r="Q1030" s="546">
        <f>IF(E1030="",0,IF($B$3="NYSEG",E1030/(1-'Avoided Natural Gas Costs 2020'!$J$34),IF($B$3="RG&amp;E",E1030/(1-'Avoided Natural Gas Costs 2020'!$K$34),"")))</f>
        <v>0</v>
      </c>
      <c r="R1030" s="233" t="str">
        <f>IFERROR(IF(P1030*'BCA Inputs'!$C$1+Q1030*'BCA Inputs'!$C$2+F1030*'BCA Inputs'!$C$2+G1030*'BCA Inputs'!$C$2=0,"",P1030*'BCA Inputs'!$C$1+Q1030*'BCA Inputs'!$C$2+F1030*'BCA Inputs'!$C$2+G1030*'BCA Inputs'!$C$2),"")</f>
        <v/>
      </c>
      <c r="S1030" s="181" t="str">
        <f t="shared" si="150"/>
        <v/>
      </c>
      <c r="T1030" s="181" t="str">
        <f>IFERROR(IF($B$3="NYSEG",(INDEX('BCA Inputs'!$N$14:$N$54,MATCH(I1030,'BCA Inputs'!$M$14:$M$54,0))*P1030+INDEX('BCA Inputs'!$O$14:$O$54,MATCH(I1030,'BCA Inputs'!$M$14:$M$54,0))*O1030+INDEX('BCA Inputs'!P:P,MATCH(I1030,'BCA Inputs'!M:M,0))*Q1030+INDEX('BCA Inputs'!Q:Q,MATCH(I1030,'BCA Inputs'!M:M,0))*F1030+INDEX('BCA Inputs'!R:R,MATCH(I1030,'BCA Inputs'!M:M,0))*G1030)+L1030+N1030,IF($B$3="RG&amp;E",(INDEX('BCA Inputs'!$AX$14:$AX$54,MATCH(I1030,'BCA Inputs'!$AW$14:$AW$54,0))*P1030+INDEX('BCA Inputs'!$AY$14:$AY$54,MATCH(I1030,'BCA Inputs'!$AW$14:$AW$54,0))*O1030+INDEX('BCA Inputs'!$AZ$14:$AZ$54,MATCH(I1030,'BCA Inputs'!$AW$14:$AW$54,0))*Q1030+INDEX('BCA Inputs'!$BA$14:$BA$54,MATCH(I1030,'BCA Inputs'!$AW$14:$AW$54,0))*F1030+INDEX('BCA Inputs'!$BB$14:$BB$54,MATCH(I1030,'BCA Inputs'!$AW$14:$AW$54,0))*G1030)+L1030+N1030,"")),"")</f>
        <v/>
      </c>
      <c r="U1030" s="234" t="str">
        <f t="shared" si="151"/>
        <v/>
      </c>
      <c r="V1030" s="234" t="str">
        <f t="shared" si="152"/>
        <v/>
      </c>
      <c r="W1030" s="234" t="str">
        <f t="shared" si="153"/>
        <v/>
      </c>
      <c r="Y1030" s="235" t="str">
        <f t="shared" si="154"/>
        <v/>
      </c>
      <c r="Z1030" s="236" t="str">
        <f>IFERROR(IF($B$3="NYSEG",INDEX('BCA Inputs'!$X$14:$X$54,MATCH(I1030,'BCA Inputs'!$M$14:$M$54,0))*P1030+INDEX('BCA Inputs'!$Y$14:$Y$54,MATCH(I1030,'BCA Inputs'!$M$14:$M$54,0))*O1030+INDEX('BCA Inputs'!$Z$14:$Z$54,MATCH(I1030,'BCA Inputs'!$M$14:$M$54,0))*Q1030+INDEX('BCA Inputs'!$AA$14:$AA$54,MATCH(I1030,'BCA Inputs'!$M$14:$M$54,0))*F1030+INDEX('BCA Inputs'!$AB$14:$AB$54,MATCH(I1030,'BCA Inputs'!$M$14:$M$54,0))*G1030,IF($B$3="RG&amp;E",INDEX('BCA Inputs'!$BG$14:$BG$54,MATCH(I1030,'BCA Inputs'!$AW$14:$AW$54,0))*P1030+INDEX('BCA Inputs'!$BH$14:$BH$54,MATCH(I1030,'BCA Inputs'!$AW$14:$AW$54,0))*O1030+INDEX('BCA Inputs'!$BI$14:$BI$54,MATCH(I1030,'BCA Inputs'!$AW$14:$AW$54,0))*Q1030+INDEX('BCA Inputs'!$BJ$14:$BJ$54,MATCH(I1030,'BCA Inputs'!$AW$14:$AW$54,0))*F1030+INDEX('BCA Inputs'!$BK$14:$BK$54,MATCH(I1030,'BCA Inputs'!$AW$14:$AW$54,0))*G1030,"")),"")</f>
        <v/>
      </c>
      <c r="AA1030" s="237" t="str">
        <f t="shared" si="155"/>
        <v/>
      </c>
      <c r="AC1030" s="238" t="str">
        <f>IFERROR((K1030+R1030)+IF($B$3="NYSEG",INDEX('BCA Inputs'!$AI$14:$AI$54,MATCH(I1030,'BCA Inputs'!$M$14:$M$54,0))*P1030+INDEX('BCA Inputs'!$AJ$14:$AJ$54,MATCH(I1030,'BCA Inputs'!$M$14:$M$54,0))*Q1030,IF($B$3="RG&amp;E",INDEX('BCA Inputs'!$BR$14:$BR$54,MATCH(I1030,'BCA Inputs'!$AW$14:$AW$54,0))*P1030+INDEX('BCA Inputs'!$BS$14:$BS$54,MATCH(I1030,'BCA Inputs'!$AW$14:$AW$54,0))*Q1030,"")),"")</f>
        <v/>
      </c>
      <c r="AD1030" s="181" t="str">
        <f>IFERROR(IF($B$3="NYSEG",INDEX('BCA Inputs'!$AD$14:$AD$54,MATCH(I1030,'BCA Inputs'!$M$14:$M$54,0))*P1030+INDEX('BCA Inputs'!$AE$14:$AE$54,MATCH(I1030,'BCA Inputs'!$M$14:$M$54,0))*O1030+INDEX('BCA Inputs'!$AF$14:$AF$54,MATCH(I1030,'BCA Inputs'!$M$14:$M$54,0))*Q1030+INDEX('BCA Inputs'!$AG$14:$AG$54,MATCH(I1030,'BCA Inputs'!$M$14:$M$54,0))*F1030+INDEX('BCA Inputs'!$AH$14:$AH$54,MATCH(I1030,'BCA Inputs'!$M$14:$M$54,0))*G1030,IF($B$3="RG&amp;E",INDEX('BCA Inputs'!$BM$14:$BM$54,MATCH(I1030,'BCA Inputs'!$AW$14:$AW$54,0))*P1030+INDEX('BCA Inputs'!$BN$14:$BN$54,MATCH(I1030,'BCA Inputs'!$AW$14:$AW$54,0))*O1030+INDEX('BCA Inputs'!$BO$14:$BO$54,MATCH(I1030,'BCA Inputs'!$AW$14:$AW$54,0))*Q1030+INDEX('BCA Inputs'!$BP$14:$BP$54,MATCH(I1030,'BCA Inputs'!$AW$14:$AW$54,0))*F1030+INDEX('BCA Inputs'!$BQ$14:$BQ$54,MATCH(I1030,'BCA Inputs'!$AW$14:$AW$54,0))*G1030,"")),"")</f>
        <v/>
      </c>
      <c r="AE1030" s="237" t="str">
        <f t="shared" si="156"/>
        <v/>
      </c>
      <c r="AF1030" s="198">
        <f t="shared" si="158"/>
        <v>0</v>
      </c>
      <c r="AG1030" s="239">
        <f t="shared" si="159"/>
        <v>0</v>
      </c>
    </row>
    <row r="1031" spans="1:33">
      <c r="A1031" s="228"/>
      <c r="B1031" s="176"/>
      <c r="C1031" s="229"/>
      <c r="D1031" s="230"/>
      <c r="E1031" s="230"/>
      <c r="F1031" s="230"/>
      <c r="G1031" s="230"/>
      <c r="H1031" s="231"/>
      <c r="I1031" s="231"/>
      <c r="J1031" s="232"/>
      <c r="K1031" s="232"/>
      <c r="L1031" s="232"/>
      <c r="M1031" s="181">
        <f t="shared" si="157"/>
        <v>0</v>
      </c>
      <c r="N1031" s="181">
        <f>IF(H1031="",0,H1031*I1031*'Avoided Water Savings Cost'!$C$16)</f>
        <v>0</v>
      </c>
      <c r="O1031" s="545">
        <f>IF(C1031="",0,IF($B$3="NYSEG",C1031/(1-'Avoided Electric Costs 2020'!$W$21),IF($B$3="RG&amp;E",C1031/(1-'Avoided Electric Costs 2020'!$X$21),"")))</f>
        <v>0</v>
      </c>
      <c r="P1031" s="546">
        <f>IF(D1031="",0,IF($B$3="NYSEG",D1031/(1-'Avoided Electric Costs 2020'!$W$21),IF($B$3="RG&amp;E",D1031/(1-'Avoided Electric Costs 2020'!$X$21),"")))</f>
        <v>0</v>
      </c>
      <c r="Q1031" s="546">
        <f>IF(E1031="",0,IF($B$3="NYSEG",E1031/(1-'Avoided Natural Gas Costs 2020'!$J$34),IF($B$3="RG&amp;E",E1031/(1-'Avoided Natural Gas Costs 2020'!$K$34),"")))</f>
        <v>0</v>
      </c>
      <c r="R1031" s="233" t="str">
        <f>IFERROR(IF(P1031*'BCA Inputs'!$C$1+Q1031*'BCA Inputs'!$C$2+F1031*'BCA Inputs'!$C$2+G1031*'BCA Inputs'!$C$2=0,"",P1031*'BCA Inputs'!$C$1+Q1031*'BCA Inputs'!$C$2+F1031*'BCA Inputs'!$C$2+G1031*'BCA Inputs'!$C$2),"")</f>
        <v/>
      </c>
      <c r="S1031" s="181" t="str">
        <f t="shared" si="150"/>
        <v/>
      </c>
      <c r="T1031" s="181" t="str">
        <f>IFERROR(IF($B$3="NYSEG",(INDEX('BCA Inputs'!$N$14:$N$54,MATCH(I1031,'BCA Inputs'!$M$14:$M$54,0))*P1031+INDEX('BCA Inputs'!$O$14:$O$54,MATCH(I1031,'BCA Inputs'!$M$14:$M$54,0))*O1031+INDEX('BCA Inputs'!P:P,MATCH(I1031,'BCA Inputs'!M:M,0))*Q1031+INDEX('BCA Inputs'!Q:Q,MATCH(I1031,'BCA Inputs'!M:M,0))*F1031+INDEX('BCA Inputs'!R:R,MATCH(I1031,'BCA Inputs'!M:M,0))*G1031)+L1031+N1031,IF($B$3="RG&amp;E",(INDEX('BCA Inputs'!$AX$14:$AX$54,MATCH(I1031,'BCA Inputs'!$AW$14:$AW$54,0))*P1031+INDEX('BCA Inputs'!$AY$14:$AY$54,MATCH(I1031,'BCA Inputs'!$AW$14:$AW$54,0))*O1031+INDEX('BCA Inputs'!$AZ$14:$AZ$54,MATCH(I1031,'BCA Inputs'!$AW$14:$AW$54,0))*Q1031+INDEX('BCA Inputs'!$BA$14:$BA$54,MATCH(I1031,'BCA Inputs'!$AW$14:$AW$54,0))*F1031+INDEX('BCA Inputs'!$BB$14:$BB$54,MATCH(I1031,'BCA Inputs'!$AW$14:$AW$54,0))*G1031)+L1031+N1031,"")),"")</f>
        <v/>
      </c>
      <c r="U1031" s="234" t="str">
        <f t="shared" si="151"/>
        <v/>
      </c>
      <c r="V1031" s="234" t="str">
        <f t="shared" si="152"/>
        <v/>
      </c>
      <c r="W1031" s="234" t="str">
        <f t="shared" si="153"/>
        <v/>
      </c>
      <c r="Y1031" s="235" t="str">
        <f t="shared" si="154"/>
        <v/>
      </c>
      <c r="Z1031" s="236" t="str">
        <f>IFERROR(IF($B$3="NYSEG",INDEX('BCA Inputs'!$X$14:$X$54,MATCH(I1031,'BCA Inputs'!$M$14:$M$54,0))*P1031+INDEX('BCA Inputs'!$Y$14:$Y$54,MATCH(I1031,'BCA Inputs'!$M$14:$M$54,0))*O1031+INDEX('BCA Inputs'!$Z$14:$Z$54,MATCH(I1031,'BCA Inputs'!$M$14:$M$54,0))*Q1031+INDEX('BCA Inputs'!$AA$14:$AA$54,MATCH(I1031,'BCA Inputs'!$M$14:$M$54,0))*F1031+INDEX('BCA Inputs'!$AB$14:$AB$54,MATCH(I1031,'BCA Inputs'!$M$14:$M$54,0))*G1031,IF($B$3="RG&amp;E",INDEX('BCA Inputs'!$BG$14:$BG$54,MATCH(I1031,'BCA Inputs'!$AW$14:$AW$54,0))*P1031+INDEX('BCA Inputs'!$BH$14:$BH$54,MATCH(I1031,'BCA Inputs'!$AW$14:$AW$54,0))*O1031+INDEX('BCA Inputs'!$BI$14:$BI$54,MATCH(I1031,'BCA Inputs'!$AW$14:$AW$54,0))*Q1031+INDEX('BCA Inputs'!$BJ$14:$BJ$54,MATCH(I1031,'BCA Inputs'!$AW$14:$AW$54,0))*F1031+INDEX('BCA Inputs'!$BK$14:$BK$54,MATCH(I1031,'BCA Inputs'!$AW$14:$AW$54,0))*G1031,"")),"")</f>
        <v/>
      </c>
      <c r="AA1031" s="237" t="str">
        <f t="shared" si="155"/>
        <v/>
      </c>
      <c r="AC1031" s="238" t="str">
        <f>IFERROR((K1031+R1031)+IF($B$3="NYSEG",INDEX('BCA Inputs'!$AI$14:$AI$54,MATCH(I1031,'BCA Inputs'!$M$14:$M$54,0))*P1031+INDEX('BCA Inputs'!$AJ$14:$AJ$54,MATCH(I1031,'BCA Inputs'!$M$14:$M$54,0))*Q1031,IF($B$3="RG&amp;E",INDEX('BCA Inputs'!$BR$14:$BR$54,MATCH(I1031,'BCA Inputs'!$AW$14:$AW$54,0))*P1031+INDEX('BCA Inputs'!$BS$14:$BS$54,MATCH(I1031,'BCA Inputs'!$AW$14:$AW$54,0))*Q1031,"")),"")</f>
        <v/>
      </c>
      <c r="AD1031" s="181" t="str">
        <f>IFERROR(IF($B$3="NYSEG",INDEX('BCA Inputs'!$AD$14:$AD$54,MATCH(I1031,'BCA Inputs'!$M$14:$M$54,0))*P1031+INDEX('BCA Inputs'!$AE$14:$AE$54,MATCH(I1031,'BCA Inputs'!$M$14:$M$54,0))*O1031+INDEX('BCA Inputs'!$AF$14:$AF$54,MATCH(I1031,'BCA Inputs'!$M$14:$M$54,0))*Q1031+INDEX('BCA Inputs'!$AG$14:$AG$54,MATCH(I1031,'BCA Inputs'!$M$14:$M$54,0))*F1031+INDEX('BCA Inputs'!$AH$14:$AH$54,MATCH(I1031,'BCA Inputs'!$M$14:$M$54,0))*G1031,IF($B$3="RG&amp;E",INDEX('BCA Inputs'!$BM$14:$BM$54,MATCH(I1031,'BCA Inputs'!$AW$14:$AW$54,0))*P1031+INDEX('BCA Inputs'!$BN$14:$BN$54,MATCH(I1031,'BCA Inputs'!$AW$14:$AW$54,0))*O1031+INDEX('BCA Inputs'!$BO$14:$BO$54,MATCH(I1031,'BCA Inputs'!$AW$14:$AW$54,0))*Q1031+INDEX('BCA Inputs'!$BP$14:$BP$54,MATCH(I1031,'BCA Inputs'!$AW$14:$AW$54,0))*F1031+INDEX('BCA Inputs'!$BQ$14:$BQ$54,MATCH(I1031,'BCA Inputs'!$AW$14:$AW$54,0))*G1031,"")),"")</f>
        <v/>
      </c>
      <c r="AE1031" s="237" t="str">
        <f t="shared" si="156"/>
        <v/>
      </c>
      <c r="AF1031" s="198">
        <f t="shared" si="158"/>
        <v>0</v>
      </c>
      <c r="AG1031" s="239">
        <f t="shared" si="159"/>
        <v>0</v>
      </c>
    </row>
    <row r="1032" spans="1:33">
      <c r="A1032" s="228"/>
      <c r="B1032" s="176"/>
      <c r="C1032" s="229"/>
      <c r="D1032" s="230"/>
      <c r="E1032" s="230"/>
      <c r="F1032" s="230"/>
      <c r="G1032" s="230"/>
      <c r="H1032" s="231"/>
      <c r="I1032" s="231"/>
      <c r="J1032" s="232"/>
      <c r="K1032" s="232"/>
      <c r="L1032" s="232"/>
      <c r="M1032" s="181">
        <f t="shared" si="157"/>
        <v>0</v>
      </c>
      <c r="N1032" s="181">
        <f>IF(H1032="",0,H1032*I1032*'Avoided Water Savings Cost'!$C$16)</f>
        <v>0</v>
      </c>
      <c r="O1032" s="545">
        <f>IF(C1032="",0,IF($B$3="NYSEG",C1032/(1-'Avoided Electric Costs 2020'!$W$21),IF($B$3="RG&amp;E",C1032/(1-'Avoided Electric Costs 2020'!$X$21),"")))</f>
        <v>0</v>
      </c>
      <c r="P1032" s="546">
        <f>IF(D1032="",0,IF($B$3="NYSEG",D1032/(1-'Avoided Electric Costs 2020'!$W$21),IF($B$3="RG&amp;E",D1032/(1-'Avoided Electric Costs 2020'!$X$21),"")))</f>
        <v>0</v>
      </c>
      <c r="Q1032" s="546">
        <f>IF(E1032="",0,IF($B$3="NYSEG",E1032/(1-'Avoided Natural Gas Costs 2020'!$J$34),IF($B$3="RG&amp;E",E1032/(1-'Avoided Natural Gas Costs 2020'!$K$34),"")))</f>
        <v>0</v>
      </c>
      <c r="R1032" s="233" t="str">
        <f>IFERROR(IF(P1032*'BCA Inputs'!$C$1+Q1032*'BCA Inputs'!$C$2+F1032*'BCA Inputs'!$C$2+G1032*'BCA Inputs'!$C$2=0,"",P1032*'BCA Inputs'!$C$1+Q1032*'BCA Inputs'!$C$2+F1032*'BCA Inputs'!$C$2+G1032*'BCA Inputs'!$C$2),"")</f>
        <v/>
      </c>
      <c r="S1032" s="181" t="str">
        <f t="shared" si="150"/>
        <v/>
      </c>
      <c r="T1032" s="181" t="str">
        <f>IFERROR(IF($B$3="NYSEG",(INDEX('BCA Inputs'!$N$14:$N$54,MATCH(I1032,'BCA Inputs'!$M$14:$M$54,0))*P1032+INDEX('BCA Inputs'!$O$14:$O$54,MATCH(I1032,'BCA Inputs'!$M$14:$M$54,0))*O1032+INDEX('BCA Inputs'!P:P,MATCH(I1032,'BCA Inputs'!M:M,0))*Q1032+INDEX('BCA Inputs'!Q:Q,MATCH(I1032,'BCA Inputs'!M:M,0))*F1032+INDEX('BCA Inputs'!R:R,MATCH(I1032,'BCA Inputs'!M:M,0))*G1032)+L1032+N1032,IF($B$3="RG&amp;E",(INDEX('BCA Inputs'!$AX$14:$AX$54,MATCH(I1032,'BCA Inputs'!$AW$14:$AW$54,0))*P1032+INDEX('BCA Inputs'!$AY$14:$AY$54,MATCH(I1032,'BCA Inputs'!$AW$14:$AW$54,0))*O1032+INDEX('BCA Inputs'!$AZ$14:$AZ$54,MATCH(I1032,'BCA Inputs'!$AW$14:$AW$54,0))*Q1032+INDEX('BCA Inputs'!$BA$14:$BA$54,MATCH(I1032,'BCA Inputs'!$AW$14:$AW$54,0))*F1032+INDEX('BCA Inputs'!$BB$14:$BB$54,MATCH(I1032,'BCA Inputs'!$AW$14:$AW$54,0))*G1032)+L1032+N1032,"")),"")</f>
        <v/>
      </c>
      <c r="U1032" s="234" t="str">
        <f t="shared" si="151"/>
        <v/>
      </c>
      <c r="V1032" s="234" t="str">
        <f t="shared" si="152"/>
        <v/>
      </c>
      <c r="W1032" s="234" t="str">
        <f t="shared" si="153"/>
        <v/>
      </c>
      <c r="Y1032" s="235" t="str">
        <f t="shared" si="154"/>
        <v/>
      </c>
      <c r="Z1032" s="236" t="str">
        <f>IFERROR(IF($B$3="NYSEG",INDEX('BCA Inputs'!$X$14:$X$54,MATCH(I1032,'BCA Inputs'!$M$14:$M$54,0))*P1032+INDEX('BCA Inputs'!$Y$14:$Y$54,MATCH(I1032,'BCA Inputs'!$M$14:$M$54,0))*O1032+INDEX('BCA Inputs'!$Z$14:$Z$54,MATCH(I1032,'BCA Inputs'!$M$14:$M$54,0))*Q1032+INDEX('BCA Inputs'!$AA$14:$AA$54,MATCH(I1032,'BCA Inputs'!$M$14:$M$54,0))*F1032+INDEX('BCA Inputs'!$AB$14:$AB$54,MATCH(I1032,'BCA Inputs'!$M$14:$M$54,0))*G1032,IF($B$3="RG&amp;E",INDEX('BCA Inputs'!$BG$14:$BG$54,MATCH(I1032,'BCA Inputs'!$AW$14:$AW$54,0))*P1032+INDEX('BCA Inputs'!$BH$14:$BH$54,MATCH(I1032,'BCA Inputs'!$AW$14:$AW$54,0))*O1032+INDEX('BCA Inputs'!$BI$14:$BI$54,MATCH(I1032,'BCA Inputs'!$AW$14:$AW$54,0))*Q1032+INDEX('BCA Inputs'!$BJ$14:$BJ$54,MATCH(I1032,'BCA Inputs'!$AW$14:$AW$54,0))*F1032+INDEX('BCA Inputs'!$BK$14:$BK$54,MATCH(I1032,'BCA Inputs'!$AW$14:$AW$54,0))*G1032,"")),"")</f>
        <v/>
      </c>
      <c r="AA1032" s="237" t="str">
        <f t="shared" si="155"/>
        <v/>
      </c>
      <c r="AC1032" s="238" t="str">
        <f>IFERROR((K1032+R1032)+IF($B$3="NYSEG",INDEX('BCA Inputs'!$AI$14:$AI$54,MATCH(I1032,'BCA Inputs'!$M$14:$M$54,0))*P1032+INDEX('BCA Inputs'!$AJ$14:$AJ$54,MATCH(I1032,'BCA Inputs'!$M$14:$M$54,0))*Q1032,IF($B$3="RG&amp;E",INDEX('BCA Inputs'!$BR$14:$BR$54,MATCH(I1032,'BCA Inputs'!$AW$14:$AW$54,0))*P1032+INDEX('BCA Inputs'!$BS$14:$BS$54,MATCH(I1032,'BCA Inputs'!$AW$14:$AW$54,0))*Q1032,"")),"")</f>
        <v/>
      </c>
      <c r="AD1032" s="181" t="str">
        <f>IFERROR(IF($B$3="NYSEG",INDEX('BCA Inputs'!$AD$14:$AD$54,MATCH(I1032,'BCA Inputs'!$M$14:$M$54,0))*P1032+INDEX('BCA Inputs'!$AE$14:$AE$54,MATCH(I1032,'BCA Inputs'!$M$14:$M$54,0))*O1032+INDEX('BCA Inputs'!$AF$14:$AF$54,MATCH(I1032,'BCA Inputs'!$M$14:$M$54,0))*Q1032+INDEX('BCA Inputs'!$AG$14:$AG$54,MATCH(I1032,'BCA Inputs'!$M$14:$M$54,0))*F1032+INDEX('BCA Inputs'!$AH$14:$AH$54,MATCH(I1032,'BCA Inputs'!$M$14:$M$54,0))*G1032,IF($B$3="RG&amp;E",INDEX('BCA Inputs'!$BM$14:$BM$54,MATCH(I1032,'BCA Inputs'!$AW$14:$AW$54,0))*P1032+INDEX('BCA Inputs'!$BN$14:$BN$54,MATCH(I1032,'BCA Inputs'!$AW$14:$AW$54,0))*O1032+INDEX('BCA Inputs'!$BO$14:$BO$54,MATCH(I1032,'BCA Inputs'!$AW$14:$AW$54,0))*Q1032+INDEX('BCA Inputs'!$BP$14:$BP$54,MATCH(I1032,'BCA Inputs'!$AW$14:$AW$54,0))*F1032+INDEX('BCA Inputs'!$BQ$14:$BQ$54,MATCH(I1032,'BCA Inputs'!$AW$14:$AW$54,0))*G1032,"")),"")</f>
        <v/>
      </c>
      <c r="AE1032" s="237" t="str">
        <f t="shared" si="156"/>
        <v/>
      </c>
      <c r="AF1032" s="198">
        <f t="shared" si="158"/>
        <v>0</v>
      </c>
      <c r="AG1032" s="239">
        <f t="shared" si="159"/>
        <v>0</v>
      </c>
    </row>
    <row r="1033" spans="1:33">
      <c r="A1033" s="228"/>
      <c r="B1033" s="176"/>
      <c r="C1033" s="229"/>
      <c r="D1033" s="230"/>
      <c r="E1033" s="230"/>
      <c r="F1033" s="230"/>
      <c r="G1033" s="230"/>
      <c r="H1033" s="231"/>
      <c r="I1033" s="231"/>
      <c r="J1033" s="232"/>
      <c r="K1033" s="232"/>
      <c r="L1033" s="232"/>
      <c r="M1033" s="181">
        <f t="shared" si="157"/>
        <v>0</v>
      </c>
      <c r="N1033" s="181">
        <f>IF(H1033="",0,H1033*I1033*'Avoided Water Savings Cost'!$C$16)</f>
        <v>0</v>
      </c>
      <c r="O1033" s="545">
        <f>IF(C1033="",0,IF($B$3="NYSEG",C1033/(1-'Avoided Electric Costs 2020'!$W$21),IF($B$3="RG&amp;E",C1033/(1-'Avoided Electric Costs 2020'!$X$21),"")))</f>
        <v>0</v>
      </c>
      <c r="P1033" s="546">
        <f>IF(D1033="",0,IF($B$3="NYSEG",D1033/(1-'Avoided Electric Costs 2020'!$W$21),IF($B$3="RG&amp;E",D1033/(1-'Avoided Electric Costs 2020'!$X$21),"")))</f>
        <v>0</v>
      </c>
      <c r="Q1033" s="546">
        <f>IF(E1033="",0,IF($B$3="NYSEG",E1033/(1-'Avoided Natural Gas Costs 2020'!$J$34),IF($B$3="RG&amp;E",E1033/(1-'Avoided Natural Gas Costs 2020'!$K$34),"")))</f>
        <v>0</v>
      </c>
      <c r="R1033" s="233" t="str">
        <f>IFERROR(IF(P1033*'BCA Inputs'!$C$1+Q1033*'BCA Inputs'!$C$2+F1033*'BCA Inputs'!$C$2+G1033*'BCA Inputs'!$C$2=0,"",P1033*'BCA Inputs'!$C$1+Q1033*'BCA Inputs'!$C$2+F1033*'BCA Inputs'!$C$2+G1033*'BCA Inputs'!$C$2),"")</f>
        <v/>
      </c>
      <c r="S1033" s="181" t="str">
        <f t="shared" si="150"/>
        <v/>
      </c>
      <c r="T1033" s="181" t="str">
        <f>IFERROR(IF($B$3="NYSEG",(INDEX('BCA Inputs'!$N$14:$N$54,MATCH(I1033,'BCA Inputs'!$M$14:$M$54,0))*P1033+INDEX('BCA Inputs'!$O$14:$O$54,MATCH(I1033,'BCA Inputs'!$M$14:$M$54,0))*O1033+INDEX('BCA Inputs'!P:P,MATCH(I1033,'BCA Inputs'!M:M,0))*Q1033+INDEX('BCA Inputs'!Q:Q,MATCH(I1033,'BCA Inputs'!M:M,0))*F1033+INDEX('BCA Inputs'!R:R,MATCH(I1033,'BCA Inputs'!M:M,0))*G1033)+L1033+N1033,IF($B$3="RG&amp;E",(INDEX('BCA Inputs'!$AX$14:$AX$54,MATCH(I1033,'BCA Inputs'!$AW$14:$AW$54,0))*P1033+INDEX('BCA Inputs'!$AY$14:$AY$54,MATCH(I1033,'BCA Inputs'!$AW$14:$AW$54,0))*O1033+INDEX('BCA Inputs'!$AZ$14:$AZ$54,MATCH(I1033,'BCA Inputs'!$AW$14:$AW$54,0))*Q1033+INDEX('BCA Inputs'!$BA$14:$BA$54,MATCH(I1033,'BCA Inputs'!$AW$14:$AW$54,0))*F1033+INDEX('BCA Inputs'!$BB$14:$BB$54,MATCH(I1033,'BCA Inputs'!$AW$14:$AW$54,0))*G1033)+L1033+N1033,"")),"")</f>
        <v/>
      </c>
      <c r="U1033" s="234" t="str">
        <f t="shared" si="151"/>
        <v/>
      </c>
      <c r="V1033" s="234" t="str">
        <f t="shared" si="152"/>
        <v/>
      </c>
      <c r="W1033" s="234" t="str">
        <f t="shared" si="153"/>
        <v/>
      </c>
      <c r="Y1033" s="235" t="str">
        <f t="shared" si="154"/>
        <v/>
      </c>
      <c r="Z1033" s="236" t="str">
        <f>IFERROR(IF($B$3="NYSEG",INDEX('BCA Inputs'!$X$14:$X$54,MATCH(I1033,'BCA Inputs'!$M$14:$M$54,0))*P1033+INDEX('BCA Inputs'!$Y$14:$Y$54,MATCH(I1033,'BCA Inputs'!$M$14:$M$54,0))*O1033+INDEX('BCA Inputs'!$Z$14:$Z$54,MATCH(I1033,'BCA Inputs'!$M$14:$M$54,0))*Q1033+INDEX('BCA Inputs'!$AA$14:$AA$54,MATCH(I1033,'BCA Inputs'!$M$14:$M$54,0))*F1033+INDEX('BCA Inputs'!$AB$14:$AB$54,MATCH(I1033,'BCA Inputs'!$M$14:$M$54,0))*G1033,IF($B$3="RG&amp;E",INDEX('BCA Inputs'!$BG$14:$BG$54,MATCH(I1033,'BCA Inputs'!$AW$14:$AW$54,0))*P1033+INDEX('BCA Inputs'!$BH$14:$BH$54,MATCH(I1033,'BCA Inputs'!$AW$14:$AW$54,0))*O1033+INDEX('BCA Inputs'!$BI$14:$BI$54,MATCH(I1033,'BCA Inputs'!$AW$14:$AW$54,0))*Q1033+INDEX('BCA Inputs'!$BJ$14:$BJ$54,MATCH(I1033,'BCA Inputs'!$AW$14:$AW$54,0))*F1033+INDEX('BCA Inputs'!$BK$14:$BK$54,MATCH(I1033,'BCA Inputs'!$AW$14:$AW$54,0))*G1033,"")),"")</f>
        <v/>
      </c>
      <c r="AA1033" s="237" t="str">
        <f t="shared" si="155"/>
        <v/>
      </c>
      <c r="AC1033" s="238" t="str">
        <f>IFERROR((K1033+R1033)+IF($B$3="NYSEG",INDEX('BCA Inputs'!$AI$14:$AI$54,MATCH(I1033,'BCA Inputs'!$M$14:$M$54,0))*P1033+INDEX('BCA Inputs'!$AJ$14:$AJ$54,MATCH(I1033,'BCA Inputs'!$M$14:$M$54,0))*Q1033,IF($B$3="RG&amp;E",INDEX('BCA Inputs'!$BR$14:$BR$54,MATCH(I1033,'BCA Inputs'!$AW$14:$AW$54,0))*P1033+INDEX('BCA Inputs'!$BS$14:$BS$54,MATCH(I1033,'BCA Inputs'!$AW$14:$AW$54,0))*Q1033,"")),"")</f>
        <v/>
      </c>
      <c r="AD1033" s="181" t="str">
        <f>IFERROR(IF($B$3="NYSEG",INDEX('BCA Inputs'!$AD$14:$AD$54,MATCH(I1033,'BCA Inputs'!$M$14:$M$54,0))*P1033+INDEX('BCA Inputs'!$AE$14:$AE$54,MATCH(I1033,'BCA Inputs'!$M$14:$M$54,0))*O1033+INDEX('BCA Inputs'!$AF$14:$AF$54,MATCH(I1033,'BCA Inputs'!$M$14:$M$54,0))*Q1033+INDEX('BCA Inputs'!$AG$14:$AG$54,MATCH(I1033,'BCA Inputs'!$M$14:$M$54,0))*F1033+INDEX('BCA Inputs'!$AH$14:$AH$54,MATCH(I1033,'BCA Inputs'!$M$14:$M$54,0))*G1033,IF($B$3="RG&amp;E",INDEX('BCA Inputs'!$BM$14:$BM$54,MATCH(I1033,'BCA Inputs'!$AW$14:$AW$54,0))*P1033+INDEX('BCA Inputs'!$BN$14:$BN$54,MATCH(I1033,'BCA Inputs'!$AW$14:$AW$54,0))*O1033+INDEX('BCA Inputs'!$BO$14:$BO$54,MATCH(I1033,'BCA Inputs'!$AW$14:$AW$54,0))*Q1033+INDEX('BCA Inputs'!$BP$14:$BP$54,MATCH(I1033,'BCA Inputs'!$AW$14:$AW$54,0))*F1033+INDEX('BCA Inputs'!$BQ$14:$BQ$54,MATCH(I1033,'BCA Inputs'!$AW$14:$AW$54,0))*G1033,"")),"")</f>
        <v/>
      </c>
      <c r="AE1033" s="237" t="str">
        <f t="shared" si="156"/>
        <v/>
      </c>
      <c r="AF1033" s="198">
        <f t="shared" si="158"/>
        <v>0</v>
      </c>
      <c r="AG1033" s="239">
        <f t="shared" si="159"/>
        <v>0</v>
      </c>
    </row>
    <row r="1034" spans="1:33">
      <c r="A1034" s="228"/>
      <c r="B1034" s="176"/>
      <c r="C1034" s="229"/>
      <c r="D1034" s="230"/>
      <c r="E1034" s="230"/>
      <c r="F1034" s="230"/>
      <c r="G1034" s="230"/>
      <c r="H1034" s="231"/>
      <c r="I1034" s="231"/>
      <c r="J1034" s="232"/>
      <c r="K1034" s="232"/>
      <c r="L1034" s="232"/>
      <c r="M1034" s="181">
        <f t="shared" si="157"/>
        <v>0</v>
      </c>
      <c r="N1034" s="181">
        <f>IF(H1034="",0,H1034*I1034*'Avoided Water Savings Cost'!$C$16)</f>
        <v>0</v>
      </c>
      <c r="O1034" s="545">
        <f>IF(C1034="",0,IF($B$3="NYSEG",C1034/(1-'Avoided Electric Costs 2020'!$W$21),IF($B$3="RG&amp;E",C1034/(1-'Avoided Electric Costs 2020'!$X$21),"")))</f>
        <v>0</v>
      </c>
      <c r="P1034" s="546">
        <f>IF(D1034="",0,IF($B$3="NYSEG",D1034/(1-'Avoided Electric Costs 2020'!$W$21),IF($B$3="RG&amp;E",D1034/(1-'Avoided Electric Costs 2020'!$X$21),"")))</f>
        <v>0</v>
      </c>
      <c r="Q1034" s="546">
        <f>IF(E1034="",0,IF($B$3="NYSEG",E1034/(1-'Avoided Natural Gas Costs 2020'!$J$34),IF($B$3="RG&amp;E",E1034/(1-'Avoided Natural Gas Costs 2020'!$K$34),"")))</f>
        <v>0</v>
      </c>
      <c r="R1034" s="233" t="str">
        <f>IFERROR(IF(P1034*'BCA Inputs'!$C$1+Q1034*'BCA Inputs'!$C$2+F1034*'BCA Inputs'!$C$2+G1034*'BCA Inputs'!$C$2=0,"",P1034*'BCA Inputs'!$C$1+Q1034*'BCA Inputs'!$C$2+F1034*'BCA Inputs'!$C$2+G1034*'BCA Inputs'!$C$2),"")</f>
        <v/>
      </c>
      <c r="S1034" s="181" t="str">
        <f t="shared" si="150"/>
        <v/>
      </c>
      <c r="T1034" s="181" t="str">
        <f>IFERROR(IF($B$3="NYSEG",(INDEX('BCA Inputs'!$N$14:$N$54,MATCH(I1034,'BCA Inputs'!$M$14:$M$54,0))*P1034+INDEX('BCA Inputs'!$O$14:$O$54,MATCH(I1034,'BCA Inputs'!$M$14:$M$54,0))*O1034+INDEX('BCA Inputs'!P:P,MATCH(I1034,'BCA Inputs'!M:M,0))*Q1034+INDEX('BCA Inputs'!Q:Q,MATCH(I1034,'BCA Inputs'!M:M,0))*F1034+INDEX('BCA Inputs'!R:R,MATCH(I1034,'BCA Inputs'!M:M,0))*G1034)+L1034+N1034,IF($B$3="RG&amp;E",(INDEX('BCA Inputs'!$AX$14:$AX$54,MATCH(I1034,'BCA Inputs'!$AW$14:$AW$54,0))*P1034+INDEX('BCA Inputs'!$AY$14:$AY$54,MATCH(I1034,'BCA Inputs'!$AW$14:$AW$54,0))*O1034+INDEX('BCA Inputs'!$AZ$14:$AZ$54,MATCH(I1034,'BCA Inputs'!$AW$14:$AW$54,0))*Q1034+INDEX('BCA Inputs'!$BA$14:$BA$54,MATCH(I1034,'BCA Inputs'!$AW$14:$AW$54,0))*F1034+INDEX('BCA Inputs'!$BB$14:$BB$54,MATCH(I1034,'BCA Inputs'!$AW$14:$AW$54,0))*G1034)+L1034+N1034,"")),"")</f>
        <v/>
      </c>
      <c r="U1034" s="234" t="str">
        <f t="shared" si="151"/>
        <v/>
      </c>
      <c r="V1034" s="234" t="str">
        <f t="shared" si="152"/>
        <v/>
      </c>
      <c r="W1034" s="234" t="str">
        <f t="shared" si="153"/>
        <v/>
      </c>
      <c r="Y1034" s="235" t="str">
        <f t="shared" si="154"/>
        <v/>
      </c>
      <c r="Z1034" s="236" t="str">
        <f>IFERROR(IF($B$3="NYSEG",INDEX('BCA Inputs'!$X$14:$X$54,MATCH(I1034,'BCA Inputs'!$M$14:$M$54,0))*P1034+INDEX('BCA Inputs'!$Y$14:$Y$54,MATCH(I1034,'BCA Inputs'!$M$14:$M$54,0))*O1034+INDEX('BCA Inputs'!$Z$14:$Z$54,MATCH(I1034,'BCA Inputs'!$M$14:$M$54,0))*Q1034+INDEX('BCA Inputs'!$AA$14:$AA$54,MATCH(I1034,'BCA Inputs'!$M$14:$M$54,0))*F1034+INDEX('BCA Inputs'!$AB$14:$AB$54,MATCH(I1034,'BCA Inputs'!$M$14:$M$54,0))*G1034,IF($B$3="RG&amp;E",INDEX('BCA Inputs'!$BG$14:$BG$54,MATCH(I1034,'BCA Inputs'!$AW$14:$AW$54,0))*P1034+INDEX('BCA Inputs'!$BH$14:$BH$54,MATCH(I1034,'BCA Inputs'!$AW$14:$AW$54,0))*O1034+INDEX('BCA Inputs'!$BI$14:$BI$54,MATCH(I1034,'BCA Inputs'!$AW$14:$AW$54,0))*Q1034+INDEX('BCA Inputs'!$BJ$14:$BJ$54,MATCH(I1034,'BCA Inputs'!$AW$14:$AW$54,0))*F1034+INDEX('BCA Inputs'!$BK$14:$BK$54,MATCH(I1034,'BCA Inputs'!$AW$14:$AW$54,0))*G1034,"")),"")</f>
        <v/>
      </c>
      <c r="AA1034" s="237" t="str">
        <f t="shared" si="155"/>
        <v/>
      </c>
      <c r="AC1034" s="238" t="str">
        <f>IFERROR((K1034+R1034)+IF($B$3="NYSEG",INDEX('BCA Inputs'!$AI$14:$AI$54,MATCH(I1034,'BCA Inputs'!$M$14:$M$54,0))*P1034+INDEX('BCA Inputs'!$AJ$14:$AJ$54,MATCH(I1034,'BCA Inputs'!$M$14:$M$54,0))*Q1034,IF($B$3="RG&amp;E",INDEX('BCA Inputs'!$BR$14:$BR$54,MATCH(I1034,'BCA Inputs'!$AW$14:$AW$54,0))*P1034+INDEX('BCA Inputs'!$BS$14:$BS$54,MATCH(I1034,'BCA Inputs'!$AW$14:$AW$54,0))*Q1034,"")),"")</f>
        <v/>
      </c>
      <c r="AD1034" s="181" t="str">
        <f>IFERROR(IF($B$3="NYSEG",INDEX('BCA Inputs'!$AD$14:$AD$54,MATCH(I1034,'BCA Inputs'!$M$14:$M$54,0))*P1034+INDEX('BCA Inputs'!$AE$14:$AE$54,MATCH(I1034,'BCA Inputs'!$M$14:$M$54,0))*O1034+INDEX('BCA Inputs'!$AF$14:$AF$54,MATCH(I1034,'BCA Inputs'!$M$14:$M$54,0))*Q1034+INDEX('BCA Inputs'!$AG$14:$AG$54,MATCH(I1034,'BCA Inputs'!$M$14:$M$54,0))*F1034+INDEX('BCA Inputs'!$AH$14:$AH$54,MATCH(I1034,'BCA Inputs'!$M$14:$M$54,0))*G1034,IF($B$3="RG&amp;E",INDEX('BCA Inputs'!$BM$14:$BM$54,MATCH(I1034,'BCA Inputs'!$AW$14:$AW$54,0))*P1034+INDEX('BCA Inputs'!$BN$14:$BN$54,MATCH(I1034,'BCA Inputs'!$AW$14:$AW$54,0))*O1034+INDEX('BCA Inputs'!$BO$14:$BO$54,MATCH(I1034,'BCA Inputs'!$AW$14:$AW$54,0))*Q1034+INDEX('BCA Inputs'!$BP$14:$BP$54,MATCH(I1034,'BCA Inputs'!$AW$14:$AW$54,0))*F1034+INDEX('BCA Inputs'!$BQ$14:$BQ$54,MATCH(I1034,'BCA Inputs'!$AW$14:$AW$54,0))*G1034,"")),"")</f>
        <v/>
      </c>
      <c r="AE1034" s="237" t="str">
        <f t="shared" si="156"/>
        <v/>
      </c>
      <c r="AF1034" s="198">
        <f t="shared" si="158"/>
        <v>0</v>
      </c>
      <c r="AG1034" s="239">
        <f t="shared" si="159"/>
        <v>0</v>
      </c>
    </row>
    <row r="1035" spans="1:33">
      <c r="A1035" s="228"/>
      <c r="B1035" s="176"/>
      <c r="C1035" s="229"/>
      <c r="D1035" s="230"/>
      <c r="E1035" s="230"/>
      <c r="F1035" s="230"/>
      <c r="G1035" s="230"/>
      <c r="H1035" s="231"/>
      <c r="I1035" s="231"/>
      <c r="J1035" s="232"/>
      <c r="K1035" s="232"/>
      <c r="L1035" s="232"/>
      <c r="M1035" s="181">
        <f t="shared" si="157"/>
        <v>0</v>
      </c>
      <c r="N1035" s="181">
        <f>IF(H1035="",0,H1035*I1035*'Avoided Water Savings Cost'!$C$16)</f>
        <v>0</v>
      </c>
      <c r="O1035" s="545">
        <f>IF(C1035="",0,IF($B$3="NYSEG",C1035/(1-'Avoided Electric Costs 2020'!$W$21),IF($B$3="RG&amp;E",C1035/(1-'Avoided Electric Costs 2020'!$X$21),"")))</f>
        <v>0</v>
      </c>
      <c r="P1035" s="546">
        <f>IF(D1035="",0,IF($B$3="NYSEG",D1035/(1-'Avoided Electric Costs 2020'!$W$21),IF($B$3="RG&amp;E",D1035/(1-'Avoided Electric Costs 2020'!$X$21),"")))</f>
        <v>0</v>
      </c>
      <c r="Q1035" s="546">
        <f>IF(E1035="",0,IF($B$3="NYSEG",E1035/(1-'Avoided Natural Gas Costs 2020'!$J$34),IF($B$3="RG&amp;E",E1035/(1-'Avoided Natural Gas Costs 2020'!$K$34),"")))</f>
        <v>0</v>
      </c>
      <c r="R1035" s="233" t="str">
        <f>IFERROR(IF(P1035*'BCA Inputs'!$C$1+Q1035*'BCA Inputs'!$C$2+F1035*'BCA Inputs'!$C$2+G1035*'BCA Inputs'!$C$2=0,"",P1035*'BCA Inputs'!$C$1+Q1035*'BCA Inputs'!$C$2+F1035*'BCA Inputs'!$C$2+G1035*'BCA Inputs'!$C$2),"")</f>
        <v/>
      </c>
      <c r="S1035" s="181" t="str">
        <f t="shared" si="150"/>
        <v/>
      </c>
      <c r="T1035" s="181" t="str">
        <f>IFERROR(IF($B$3="NYSEG",(INDEX('BCA Inputs'!$N$14:$N$54,MATCH(I1035,'BCA Inputs'!$M$14:$M$54,0))*P1035+INDEX('BCA Inputs'!$O$14:$O$54,MATCH(I1035,'BCA Inputs'!$M$14:$M$54,0))*O1035+INDEX('BCA Inputs'!P:P,MATCH(I1035,'BCA Inputs'!M:M,0))*Q1035+INDEX('BCA Inputs'!Q:Q,MATCH(I1035,'BCA Inputs'!M:M,0))*F1035+INDEX('BCA Inputs'!R:R,MATCH(I1035,'BCA Inputs'!M:M,0))*G1035)+L1035+N1035,IF($B$3="RG&amp;E",(INDEX('BCA Inputs'!$AX$14:$AX$54,MATCH(I1035,'BCA Inputs'!$AW$14:$AW$54,0))*P1035+INDEX('BCA Inputs'!$AY$14:$AY$54,MATCH(I1035,'BCA Inputs'!$AW$14:$AW$54,0))*O1035+INDEX('BCA Inputs'!$AZ$14:$AZ$54,MATCH(I1035,'BCA Inputs'!$AW$14:$AW$54,0))*Q1035+INDEX('BCA Inputs'!$BA$14:$BA$54,MATCH(I1035,'BCA Inputs'!$AW$14:$AW$54,0))*F1035+INDEX('BCA Inputs'!$BB$14:$BB$54,MATCH(I1035,'BCA Inputs'!$AW$14:$AW$54,0))*G1035)+L1035+N1035,"")),"")</f>
        <v/>
      </c>
      <c r="U1035" s="234" t="str">
        <f t="shared" si="151"/>
        <v/>
      </c>
      <c r="V1035" s="234" t="str">
        <f t="shared" si="152"/>
        <v/>
      </c>
      <c r="W1035" s="234" t="str">
        <f t="shared" si="153"/>
        <v/>
      </c>
      <c r="Y1035" s="235" t="str">
        <f t="shared" si="154"/>
        <v/>
      </c>
      <c r="Z1035" s="236" t="str">
        <f>IFERROR(IF($B$3="NYSEG",INDEX('BCA Inputs'!$X$14:$X$54,MATCH(I1035,'BCA Inputs'!$M$14:$M$54,0))*P1035+INDEX('BCA Inputs'!$Y$14:$Y$54,MATCH(I1035,'BCA Inputs'!$M$14:$M$54,0))*O1035+INDEX('BCA Inputs'!$Z$14:$Z$54,MATCH(I1035,'BCA Inputs'!$M$14:$M$54,0))*Q1035+INDEX('BCA Inputs'!$AA$14:$AA$54,MATCH(I1035,'BCA Inputs'!$M$14:$M$54,0))*F1035+INDEX('BCA Inputs'!$AB$14:$AB$54,MATCH(I1035,'BCA Inputs'!$M$14:$M$54,0))*G1035,IF($B$3="RG&amp;E",INDEX('BCA Inputs'!$BG$14:$BG$54,MATCH(I1035,'BCA Inputs'!$AW$14:$AW$54,0))*P1035+INDEX('BCA Inputs'!$BH$14:$BH$54,MATCH(I1035,'BCA Inputs'!$AW$14:$AW$54,0))*O1035+INDEX('BCA Inputs'!$BI$14:$BI$54,MATCH(I1035,'BCA Inputs'!$AW$14:$AW$54,0))*Q1035+INDEX('BCA Inputs'!$BJ$14:$BJ$54,MATCH(I1035,'BCA Inputs'!$AW$14:$AW$54,0))*F1035+INDEX('BCA Inputs'!$BK$14:$BK$54,MATCH(I1035,'BCA Inputs'!$AW$14:$AW$54,0))*G1035,"")),"")</f>
        <v/>
      </c>
      <c r="AA1035" s="237" t="str">
        <f t="shared" si="155"/>
        <v/>
      </c>
      <c r="AC1035" s="238" t="str">
        <f>IFERROR((K1035+R1035)+IF($B$3="NYSEG",INDEX('BCA Inputs'!$AI$14:$AI$54,MATCH(I1035,'BCA Inputs'!$M$14:$M$54,0))*P1035+INDEX('BCA Inputs'!$AJ$14:$AJ$54,MATCH(I1035,'BCA Inputs'!$M$14:$M$54,0))*Q1035,IF($B$3="RG&amp;E",INDEX('BCA Inputs'!$BR$14:$BR$54,MATCH(I1035,'BCA Inputs'!$AW$14:$AW$54,0))*P1035+INDEX('BCA Inputs'!$BS$14:$BS$54,MATCH(I1035,'BCA Inputs'!$AW$14:$AW$54,0))*Q1035,"")),"")</f>
        <v/>
      </c>
      <c r="AD1035" s="181" t="str">
        <f>IFERROR(IF($B$3="NYSEG",INDEX('BCA Inputs'!$AD$14:$AD$54,MATCH(I1035,'BCA Inputs'!$M$14:$M$54,0))*P1035+INDEX('BCA Inputs'!$AE$14:$AE$54,MATCH(I1035,'BCA Inputs'!$M$14:$M$54,0))*O1035+INDEX('BCA Inputs'!$AF$14:$AF$54,MATCH(I1035,'BCA Inputs'!$M$14:$M$54,0))*Q1035+INDEX('BCA Inputs'!$AG$14:$AG$54,MATCH(I1035,'BCA Inputs'!$M$14:$M$54,0))*F1035+INDEX('BCA Inputs'!$AH$14:$AH$54,MATCH(I1035,'BCA Inputs'!$M$14:$M$54,0))*G1035,IF($B$3="RG&amp;E",INDEX('BCA Inputs'!$BM$14:$BM$54,MATCH(I1035,'BCA Inputs'!$AW$14:$AW$54,0))*P1035+INDEX('BCA Inputs'!$BN$14:$BN$54,MATCH(I1035,'BCA Inputs'!$AW$14:$AW$54,0))*O1035+INDEX('BCA Inputs'!$BO$14:$BO$54,MATCH(I1035,'BCA Inputs'!$AW$14:$AW$54,0))*Q1035+INDEX('BCA Inputs'!$BP$14:$BP$54,MATCH(I1035,'BCA Inputs'!$AW$14:$AW$54,0))*F1035+INDEX('BCA Inputs'!$BQ$14:$BQ$54,MATCH(I1035,'BCA Inputs'!$AW$14:$AW$54,0))*G1035,"")),"")</f>
        <v/>
      </c>
      <c r="AE1035" s="237" t="str">
        <f t="shared" si="156"/>
        <v/>
      </c>
      <c r="AF1035" s="198">
        <f t="shared" si="158"/>
        <v>0</v>
      </c>
      <c r="AG1035" s="239">
        <f t="shared" si="159"/>
        <v>0</v>
      </c>
    </row>
    <row r="1036" spans="1:33">
      <c r="A1036" s="228"/>
      <c r="B1036" s="176"/>
      <c r="C1036" s="229"/>
      <c r="D1036" s="230"/>
      <c r="E1036" s="230"/>
      <c r="F1036" s="230"/>
      <c r="G1036" s="230"/>
      <c r="H1036" s="231"/>
      <c r="I1036" s="231"/>
      <c r="J1036" s="232"/>
      <c r="K1036" s="232"/>
      <c r="L1036" s="232"/>
      <c r="M1036" s="181">
        <f t="shared" si="157"/>
        <v>0</v>
      </c>
      <c r="N1036" s="181">
        <f>IF(H1036="",0,H1036*I1036*'Avoided Water Savings Cost'!$C$16)</f>
        <v>0</v>
      </c>
      <c r="O1036" s="545">
        <f>IF(C1036="",0,IF($B$3="NYSEG",C1036/(1-'Avoided Electric Costs 2020'!$W$21),IF($B$3="RG&amp;E",C1036/(1-'Avoided Electric Costs 2020'!$X$21),"")))</f>
        <v>0</v>
      </c>
      <c r="P1036" s="546">
        <f>IF(D1036="",0,IF($B$3="NYSEG",D1036/(1-'Avoided Electric Costs 2020'!$W$21),IF($B$3="RG&amp;E",D1036/(1-'Avoided Electric Costs 2020'!$X$21),"")))</f>
        <v>0</v>
      </c>
      <c r="Q1036" s="546">
        <f>IF(E1036="",0,IF($B$3="NYSEG",E1036/(1-'Avoided Natural Gas Costs 2020'!$J$34),IF($B$3="RG&amp;E",E1036/(1-'Avoided Natural Gas Costs 2020'!$K$34),"")))</f>
        <v>0</v>
      </c>
      <c r="R1036" s="233" t="str">
        <f>IFERROR(IF(P1036*'BCA Inputs'!$C$1+Q1036*'BCA Inputs'!$C$2+F1036*'BCA Inputs'!$C$2+G1036*'BCA Inputs'!$C$2=0,"",P1036*'BCA Inputs'!$C$1+Q1036*'BCA Inputs'!$C$2+F1036*'BCA Inputs'!$C$2+G1036*'BCA Inputs'!$C$2),"")</f>
        <v/>
      </c>
      <c r="S1036" s="181" t="str">
        <f t="shared" si="150"/>
        <v/>
      </c>
      <c r="T1036" s="181" t="str">
        <f>IFERROR(IF($B$3="NYSEG",(INDEX('BCA Inputs'!$N$14:$N$54,MATCH(I1036,'BCA Inputs'!$M$14:$M$54,0))*P1036+INDEX('BCA Inputs'!$O$14:$O$54,MATCH(I1036,'BCA Inputs'!$M$14:$M$54,0))*O1036+INDEX('BCA Inputs'!P:P,MATCH(I1036,'BCA Inputs'!M:M,0))*Q1036+INDEX('BCA Inputs'!Q:Q,MATCH(I1036,'BCA Inputs'!M:M,0))*F1036+INDEX('BCA Inputs'!R:R,MATCH(I1036,'BCA Inputs'!M:M,0))*G1036)+L1036+N1036,IF($B$3="RG&amp;E",(INDEX('BCA Inputs'!$AX$14:$AX$54,MATCH(I1036,'BCA Inputs'!$AW$14:$AW$54,0))*P1036+INDEX('BCA Inputs'!$AY$14:$AY$54,MATCH(I1036,'BCA Inputs'!$AW$14:$AW$54,0))*O1036+INDEX('BCA Inputs'!$AZ$14:$AZ$54,MATCH(I1036,'BCA Inputs'!$AW$14:$AW$54,0))*Q1036+INDEX('BCA Inputs'!$BA$14:$BA$54,MATCH(I1036,'BCA Inputs'!$AW$14:$AW$54,0))*F1036+INDEX('BCA Inputs'!$BB$14:$BB$54,MATCH(I1036,'BCA Inputs'!$AW$14:$AW$54,0))*G1036)+L1036+N1036,"")),"")</f>
        <v/>
      </c>
      <c r="U1036" s="234" t="str">
        <f t="shared" si="151"/>
        <v/>
      </c>
      <c r="V1036" s="234" t="str">
        <f t="shared" si="152"/>
        <v/>
      </c>
      <c r="W1036" s="234" t="str">
        <f t="shared" si="153"/>
        <v/>
      </c>
      <c r="Y1036" s="235" t="str">
        <f t="shared" si="154"/>
        <v/>
      </c>
      <c r="Z1036" s="236" t="str">
        <f>IFERROR(IF($B$3="NYSEG",INDEX('BCA Inputs'!$X$14:$X$54,MATCH(I1036,'BCA Inputs'!$M$14:$M$54,0))*P1036+INDEX('BCA Inputs'!$Y$14:$Y$54,MATCH(I1036,'BCA Inputs'!$M$14:$M$54,0))*O1036+INDEX('BCA Inputs'!$Z$14:$Z$54,MATCH(I1036,'BCA Inputs'!$M$14:$M$54,0))*Q1036+INDEX('BCA Inputs'!$AA$14:$AA$54,MATCH(I1036,'BCA Inputs'!$M$14:$M$54,0))*F1036+INDEX('BCA Inputs'!$AB$14:$AB$54,MATCH(I1036,'BCA Inputs'!$M$14:$M$54,0))*G1036,IF($B$3="RG&amp;E",INDEX('BCA Inputs'!$BG$14:$BG$54,MATCH(I1036,'BCA Inputs'!$AW$14:$AW$54,0))*P1036+INDEX('BCA Inputs'!$BH$14:$BH$54,MATCH(I1036,'BCA Inputs'!$AW$14:$AW$54,0))*O1036+INDEX('BCA Inputs'!$BI$14:$BI$54,MATCH(I1036,'BCA Inputs'!$AW$14:$AW$54,0))*Q1036+INDEX('BCA Inputs'!$BJ$14:$BJ$54,MATCH(I1036,'BCA Inputs'!$AW$14:$AW$54,0))*F1036+INDEX('BCA Inputs'!$BK$14:$BK$54,MATCH(I1036,'BCA Inputs'!$AW$14:$AW$54,0))*G1036,"")),"")</f>
        <v/>
      </c>
      <c r="AA1036" s="237" t="str">
        <f t="shared" si="155"/>
        <v/>
      </c>
      <c r="AC1036" s="238" t="str">
        <f>IFERROR((K1036+R1036)+IF($B$3="NYSEG",INDEX('BCA Inputs'!$AI$14:$AI$54,MATCH(I1036,'BCA Inputs'!$M$14:$M$54,0))*P1036+INDEX('BCA Inputs'!$AJ$14:$AJ$54,MATCH(I1036,'BCA Inputs'!$M$14:$M$54,0))*Q1036,IF($B$3="RG&amp;E",INDEX('BCA Inputs'!$BR$14:$BR$54,MATCH(I1036,'BCA Inputs'!$AW$14:$AW$54,0))*P1036+INDEX('BCA Inputs'!$BS$14:$BS$54,MATCH(I1036,'BCA Inputs'!$AW$14:$AW$54,0))*Q1036,"")),"")</f>
        <v/>
      </c>
      <c r="AD1036" s="181" t="str">
        <f>IFERROR(IF($B$3="NYSEG",INDEX('BCA Inputs'!$AD$14:$AD$54,MATCH(I1036,'BCA Inputs'!$M$14:$M$54,0))*P1036+INDEX('BCA Inputs'!$AE$14:$AE$54,MATCH(I1036,'BCA Inputs'!$M$14:$M$54,0))*O1036+INDEX('BCA Inputs'!$AF$14:$AF$54,MATCH(I1036,'BCA Inputs'!$M$14:$M$54,0))*Q1036+INDEX('BCA Inputs'!$AG$14:$AG$54,MATCH(I1036,'BCA Inputs'!$M$14:$M$54,0))*F1036+INDEX('BCA Inputs'!$AH$14:$AH$54,MATCH(I1036,'BCA Inputs'!$M$14:$M$54,0))*G1036,IF($B$3="RG&amp;E",INDEX('BCA Inputs'!$BM$14:$BM$54,MATCH(I1036,'BCA Inputs'!$AW$14:$AW$54,0))*P1036+INDEX('BCA Inputs'!$BN$14:$BN$54,MATCH(I1036,'BCA Inputs'!$AW$14:$AW$54,0))*O1036+INDEX('BCA Inputs'!$BO$14:$BO$54,MATCH(I1036,'BCA Inputs'!$AW$14:$AW$54,0))*Q1036+INDEX('BCA Inputs'!$BP$14:$BP$54,MATCH(I1036,'BCA Inputs'!$AW$14:$AW$54,0))*F1036+INDEX('BCA Inputs'!$BQ$14:$BQ$54,MATCH(I1036,'BCA Inputs'!$AW$14:$AW$54,0))*G1036,"")),"")</f>
        <v/>
      </c>
      <c r="AE1036" s="237" t="str">
        <f t="shared" si="156"/>
        <v/>
      </c>
      <c r="AF1036" s="198">
        <f t="shared" si="158"/>
        <v>0</v>
      </c>
      <c r="AG1036" s="239">
        <f t="shared" si="159"/>
        <v>0</v>
      </c>
    </row>
    <row r="1037" spans="1:33">
      <c r="A1037" s="228"/>
      <c r="B1037" s="176"/>
      <c r="C1037" s="229"/>
      <c r="D1037" s="230"/>
      <c r="E1037" s="230"/>
      <c r="F1037" s="230"/>
      <c r="G1037" s="230"/>
      <c r="H1037" s="231"/>
      <c r="I1037" s="231"/>
      <c r="J1037" s="232"/>
      <c r="K1037" s="232"/>
      <c r="L1037" s="232"/>
      <c r="M1037" s="181">
        <f t="shared" si="157"/>
        <v>0</v>
      </c>
      <c r="N1037" s="181">
        <f>IF(H1037="",0,H1037*I1037*'Avoided Water Savings Cost'!$C$16)</f>
        <v>0</v>
      </c>
      <c r="O1037" s="545">
        <f>IF(C1037="",0,IF($B$3="NYSEG",C1037/(1-'Avoided Electric Costs 2020'!$W$21),IF($B$3="RG&amp;E",C1037/(1-'Avoided Electric Costs 2020'!$X$21),"")))</f>
        <v>0</v>
      </c>
      <c r="P1037" s="546">
        <f>IF(D1037="",0,IF($B$3="NYSEG",D1037/(1-'Avoided Electric Costs 2020'!$W$21),IF($B$3="RG&amp;E",D1037/(1-'Avoided Electric Costs 2020'!$X$21),"")))</f>
        <v>0</v>
      </c>
      <c r="Q1037" s="546">
        <f>IF(E1037="",0,IF($B$3="NYSEG",E1037/(1-'Avoided Natural Gas Costs 2020'!$J$34),IF($B$3="RG&amp;E",E1037/(1-'Avoided Natural Gas Costs 2020'!$K$34),"")))</f>
        <v>0</v>
      </c>
      <c r="R1037" s="233" t="str">
        <f>IFERROR(IF(P1037*'BCA Inputs'!$C$1+Q1037*'BCA Inputs'!$C$2+F1037*'BCA Inputs'!$C$2+G1037*'BCA Inputs'!$C$2=0,"",P1037*'BCA Inputs'!$C$1+Q1037*'BCA Inputs'!$C$2+F1037*'BCA Inputs'!$C$2+G1037*'BCA Inputs'!$C$2),"")</f>
        <v/>
      </c>
      <c r="S1037" s="181" t="str">
        <f t="shared" si="150"/>
        <v/>
      </c>
      <c r="T1037" s="181" t="str">
        <f>IFERROR(IF($B$3="NYSEG",(INDEX('BCA Inputs'!$N$14:$N$54,MATCH(I1037,'BCA Inputs'!$M$14:$M$54,0))*P1037+INDEX('BCA Inputs'!$O$14:$O$54,MATCH(I1037,'BCA Inputs'!$M$14:$M$54,0))*O1037+INDEX('BCA Inputs'!P:P,MATCH(I1037,'BCA Inputs'!M:M,0))*Q1037+INDEX('BCA Inputs'!Q:Q,MATCH(I1037,'BCA Inputs'!M:M,0))*F1037+INDEX('BCA Inputs'!R:R,MATCH(I1037,'BCA Inputs'!M:M,0))*G1037)+L1037+N1037,IF($B$3="RG&amp;E",(INDEX('BCA Inputs'!$AX$14:$AX$54,MATCH(I1037,'BCA Inputs'!$AW$14:$AW$54,0))*P1037+INDEX('BCA Inputs'!$AY$14:$AY$54,MATCH(I1037,'BCA Inputs'!$AW$14:$AW$54,0))*O1037+INDEX('BCA Inputs'!$AZ$14:$AZ$54,MATCH(I1037,'BCA Inputs'!$AW$14:$AW$54,0))*Q1037+INDEX('BCA Inputs'!$BA$14:$BA$54,MATCH(I1037,'BCA Inputs'!$AW$14:$AW$54,0))*F1037+INDEX('BCA Inputs'!$BB$14:$BB$54,MATCH(I1037,'BCA Inputs'!$AW$14:$AW$54,0))*G1037)+L1037+N1037,"")),"")</f>
        <v/>
      </c>
      <c r="U1037" s="234" t="str">
        <f t="shared" si="151"/>
        <v/>
      </c>
      <c r="V1037" s="234" t="str">
        <f t="shared" si="152"/>
        <v/>
      </c>
      <c r="W1037" s="234" t="str">
        <f t="shared" si="153"/>
        <v/>
      </c>
      <c r="Y1037" s="235" t="str">
        <f t="shared" si="154"/>
        <v/>
      </c>
      <c r="Z1037" s="236" t="str">
        <f>IFERROR(IF($B$3="NYSEG",INDEX('BCA Inputs'!$X$14:$X$54,MATCH(I1037,'BCA Inputs'!$M$14:$M$54,0))*P1037+INDEX('BCA Inputs'!$Y$14:$Y$54,MATCH(I1037,'BCA Inputs'!$M$14:$M$54,0))*O1037+INDEX('BCA Inputs'!$Z$14:$Z$54,MATCH(I1037,'BCA Inputs'!$M$14:$M$54,0))*Q1037+INDEX('BCA Inputs'!$AA$14:$AA$54,MATCH(I1037,'BCA Inputs'!$M$14:$M$54,0))*F1037+INDEX('BCA Inputs'!$AB$14:$AB$54,MATCH(I1037,'BCA Inputs'!$M$14:$M$54,0))*G1037,IF($B$3="RG&amp;E",INDEX('BCA Inputs'!$BG$14:$BG$54,MATCH(I1037,'BCA Inputs'!$AW$14:$AW$54,0))*P1037+INDEX('BCA Inputs'!$BH$14:$BH$54,MATCH(I1037,'BCA Inputs'!$AW$14:$AW$54,0))*O1037+INDEX('BCA Inputs'!$BI$14:$BI$54,MATCH(I1037,'BCA Inputs'!$AW$14:$AW$54,0))*Q1037+INDEX('BCA Inputs'!$BJ$14:$BJ$54,MATCH(I1037,'BCA Inputs'!$AW$14:$AW$54,0))*F1037+INDEX('BCA Inputs'!$BK$14:$BK$54,MATCH(I1037,'BCA Inputs'!$AW$14:$AW$54,0))*G1037,"")),"")</f>
        <v/>
      </c>
      <c r="AA1037" s="237" t="str">
        <f t="shared" si="155"/>
        <v/>
      </c>
      <c r="AC1037" s="238" t="str">
        <f>IFERROR((K1037+R1037)+IF($B$3="NYSEG",INDEX('BCA Inputs'!$AI$14:$AI$54,MATCH(I1037,'BCA Inputs'!$M$14:$M$54,0))*P1037+INDEX('BCA Inputs'!$AJ$14:$AJ$54,MATCH(I1037,'BCA Inputs'!$M$14:$M$54,0))*Q1037,IF($B$3="RG&amp;E",INDEX('BCA Inputs'!$BR$14:$BR$54,MATCH(I1037,'BCA Inputs'!$AW$14:$AW$54,0))*P1037+INDEX('BCA Inputs'!$BS$14:$BS$54,MATCH(I1037,'BCA Inputs'!$AW$14:$AW$54,0))*Q1037,"")),"")</f>
        <v/>
      </c>
      <c r="AD1037" s="181" t="str">
        <f>IFERROR(IF($B$3="NYSEG",INDEX('BCA Inputs'!$AD$14:$AD$54,MATCH(I1037,'BCA Inputs'!$M$14:$M$54,0))*P1037+INDEX('BCA Inputs'!$AE$14:$AE$54,MATCH(I1037,'BCA Inputs'!$M$14:$M$54,0))*O1037+INDEX('BCA Inputs'!$AF$14:$AF$54,MATCH(I1037,'BCA Inputs'!$M$14:$M$54,0))*Q1037+INDEX('BCA Inputs'!$AG$14:$AG$54,MATCH(I1037,'BCA Inputs'!$M$14:$M$54,0))*F1037+INDEX('BCA Inputs'!$AH$14:$AH$54,MATCH(I1037,'BCA Inputs'!$M$14:$M$54,0))*G1037,IF($B$3="RG&amp;E",INDEX('BCA Inputs'!$BM$14:$BM$54,MATCH(I1037,'BCA Inputs'!$AW$14:$AW$54,0))*P1037+INDEX('BCA Inputs'!$BN$14:$BN$54,MATCH(I1037,'BCA Inputs'!$AW$14:$AW$54,0))*O1037+INDEX('BCA Inputs'!$BO$14:$BO$54,MATCH(I1037,'BCA Inputs'!$AW$14:$AW$54,0))*Q1037+INDEX('BCA Inputs'!$BP$14:$BP$54,MATCH(I1037,'BCA Inputs'!$AW$14:$AW$54,0))*F1037+INDEX('BCA Inputs'!$BQ$14:$BQ$54,MATCH(I1037,'BCA Inputs'!$AW$14:$AW$54,0))*G1037,"")),"")</f>
        <v/>
      </c>
      <c r="AE1037" s="237" t="str">
        <f t="shared" si="156"/>
        <v/>
      </c>
      <c r="AF1037" s="198">
        <f t="shared" si="158"/>
        <v>0</v>
      </c>
      <c r="AG1037" s="239">
        <f t="shared" si="159"/>
        <v>0</v>
      </c>
    </row>
    <row r="1038" spans="1:33">
      <c r="A1038" s="228"/>
      <c r="B1038" s="176"/>
      <c r="C1038" s="229"/>
      <c r="D1038" s="230"/>
      <c r="E1038" s="230"/>
      <c r="F1038" s="230"/>
      <c r="G1038" s="230"/>
      <c r="H1038" s="231"/>
      <c r="I1038" s="231"/>
      <c r="J1038" s="232"/>
      <c r="K1038" s="232"/>
      <c r="L1038" s="232"/>
      <c r="M1038" s="181">
        <f t="shared" si="157"/>
        <v>0</v>
      </c>
      <c r="N1038" s="181">
        <f>IF(H1038="",0,H1038*I1038*'Avoided Water Savings Cost'!$C$16)</f>
        <v>0</v>
      </c>
      <c r="O1038" s="545">
        <f>IF(C1038="",0,IF($B$3="NYSEG",C1038/(1-'Avoided Electric Costs 2020'!$W$21),IF($B$3="RG&amp;E",C1038/(1-'Avoided Electric Costs 2020'!$X$21),"")))</f>
        <v>0</v>
      </c>
      <c r="P1038" s="546">
        <f>IF(D1038="",0,IF($B$3="NYSEG",D1038/(1-'Avoided Electric Costs 2020'!$W$21),IF($B$3="RG&amp;E",D1038/(1-'Avoided Electric Costs 2020'!$X$21),"")))</f>
        <v>0</v>
      </c>
      <c r="Q1038" s="546">
        <f>IF(E1038="",0,IF($B$3="NYSEG",E1038/(1-'Avoided Natural Gas Costs 2020'!$J$34),IF($B$3="RG&amp;E",E1038/(1-'Avoided Natural Gas Costs 2020'!$K$34),"")))</f>
        <v>0</v>
      </c>
      <c r="R1038" s="233" t="str">
        <f>IFERROR(IF(P1038*'BCA Inputs'!$C$1+Q1038*'BCA Inputs'!$C$2+F1038*'BCA Inputs'!$C$2+G1038*'BCA Inputs'!$C$2=0,"",P1038*'BCA Inputs'!$C$1+Q1038*'BCA Inputs'!$C$2+F1038*'BCA Inputs'!$C$2+G1038*'BCA Inputs'!$C$2),"")</f>
        <v/>
      </c>
      <c r="S1038" s="181" t="str">
        <f t="shared" si="150"/>
        <v/>
      </c>
      <c r="T1038" s="181" t="str">
        <f>IFERROR(IF($B$3="NYSEG",(INDEX('BCA Inputs'!$N$14:$N$54,MATCH(I1038,'BCA Inputs'!$M$14:$M$54,0))*P1038+INDEX('BCA Inputs'!$O$14:$O$54,MATCH(I1038,'BCA Inputs'!$M$14:$M$54,0))*O1038+INDEX('BCA Inputs'!P:P,MATCH(I1038,'BCA Inputs'!M:M,0))*Q1038+INDEX('BCA Inputs'!Q:Q,MATCH(I1038,'BCA Inputs'!M:M,0))*F1038+INDEX('BCA Inputs'!R:R,MATCH(I1038,'BCA Inputs'!M:M,0))*G1038)+L1038+N1038,IF($B$3="RG&amp;E",(INDEX('BCA Inputs'!$AX$14:$AX$54,MATCH(I1038,'BCA Inputs'!$AW$14:$AW$54,0))*P1038+INDEX('BCA Inputs'!$AY$14:$AY$54,MATCH(I1038,'BCA Inputs'!$AW$14:$AW$54,0))*O1038+INDEX('BCA Inputs'!$AZ$14:$AZ$54,MATCH(I1038,'BCA Inputs'!$AW$14:$AW$54,0))*Q1038+INDEX('BCA Inputs'!$BA$14:$BA$54,MATCH(I1038,'BCA Inputs'!$AW$14:$AW$54,0))*F1038+INDEX('BCA Inputs'!$BB$14:$BB$54,MATCH(I1038,'BCA Inputs'!$AW$14:$AW$54,0))*G1038)+L1038+N1038,"")),"")</f>
        <v/>
      </c>
      <c r="U1038" s="234" t="str">
        <f t="shared" si="151"/>
        <v/>
      </c>
      <c r="V1038" s="234" t="str">
        <f t="shared" si="152"/>
        <v/>
      </c>
      <c r="W1038" s="234" t="str">
        <f t="shared" si="153"/>
        <v/>
      </c>
      <c r="Y1038" s="235" t="str">
        <f t="shared" si="154"/>
        <v/>
      </c>
      <c r="Z1038" s="236" t="str">
        <f>IFERROR(IF($B$3="NYSEG",INDEX('BCA Inputs'!$X$14:$X$54,MATCH(I1038,'BCA Inputs'!$M$14:$M$54,0))*P1038+INDEX('BCA Inputs'!$Y$14:$Y$54,MATCH(I1038,'BCA Inputs'!$M$14:$M$54,0))*O1038+INDEX('BCA Inputs'!$Z$14:$Z$54,MATCH(I1038,'BCA Inputs'!$M$14:$M$54,0))*Q1038+INDEX('BCA Inputs'!$AA$14:$AA$54,MATCH(I1038,'BCA Inputs'!$M$14:$M$54,0))*F1038+INDEX('BCA Inputs'!$AB$14:$AB$54,MATCH(I1038,'BCA Inputs'!$M$14:$M$54,0))*G1038,IF($B$3="RG&amp;E",INDEX('BCA Inputs'!$BG$14:$BG$54,MATCH(I1038,'BCA Inputs'!$AW$14:$AW$54,0))*P1038+INDEX('BCA Inputs'!$BH$14:$BH$54,MATCH(I1038,'BCA Inputs'!$AW$14:$AW$54,0))*O1038+INDEX('BCA Inputs'!$BI$14:$BI$54,MATCH(I1038,'BCA Inputs'!$AW$14:$AW$54,0))*Q1038+INDEX('BCA Inputs'!$BJ$14:$BJ$54,MATCH(I1038,'BCA Inputs'!$AW$14:$AW$54,0))*F1038+INDEX('BCA Inputs'!$BK$14:$BK$54,MATCH(I1038,'BCA Inputs'!$AW$14:$AW$54,0))*G1038,"")),"")</f>
        <v/>
      </c>
      <c r="AA1038" s="237" t="str">
        <f t="shared" si="155"/>
        <v/>
      </c>
      <c r="AC1038" s="238" t="str">
        <f>IFERROR((K1038+R1038)+IF($B$3="NYSEG",INDEX('BCA Inputs'!$AI$14:$AI$54,MATCH(I1038,'BCA Inputs'!$M$14:$M$54,0))*P1038+INDEX('BCA Inputs'!$AJ$14:$AJ$54,MATCH(I1038,'BCA Inputs'!$M$14:$M$54,0))*Q1038,IF($B$3="RG&amp;E",INDEX('BCA Inputs'!$BR$14:$BR$54,MATCH(I1038,'BCA Inputs'!$AW$14:$AW$54,0))*P1038+INDEX('BCA Inputs'!$BS$14:$BS$54,MATCH(I1038,'BCA Inputs'!$AW$14:$AW$54,0))*Q1038,"")),"")</f>
        <v/>
      </c>
      <c r="AD1038" s="181" t="str">
        <f>IFERROR(IF($B$3="NYSEG",INDEX('BCA Inputs'!$AD$14:$AD$54,MATCH(I1038,'BCA Inputs'!$M$14:$M$54,0))*P1038+INDEX('BCA Inputs'!$AE$14:$AE$54,MATCH(I1038,'BCA Inputs'!$M$14:$M$54,0))*O1038+INDEX('BCA Inputs'!$AF$14:$AF$54,MATCH(I1038,'BCA Inputs'!$M$14:$M$54,0))*Q1038+INDEX('BCA Inputs'!$AG$14:$AG$54,MATCH(I1038,'BCA Inputs'!$M$14:$M$54,0))*F1038+INDEX('BCA Inputs'!$AH$14:$AH$54,MATCH(I1038,'BCA Inputs'!$M$14:$M$54,0))*G1038,IF($B$3="RG&amp;E",INDEX('BCA Inputs'!$BM$14:$BM$54,MATCH(I1038,'BCA Inputs'!$AW$14:$AW$54,0))*P1038+INDEX('BCA Inputs'!$BN$14:$BN$54,MATCH(I1038,'BCA Inputs'!$AW$14:$AW$54,0))*O1038+INDEX('BCA Inputs'!$BO$14:$BO$54,MATCH(I1038,'BCA Inputs'!$AW$14:$AW$54,0))*Q1038+INDEX('BCA Inputs'!$BP$14:$BP$54,MATCH(I1038,'BCA Inputs'!$AW$14:$AW$54,0))*F1038+INDEX('BCA Inputs'!$BQ$14:$BQ$54,MATCH(I1038,'BCA Inputs'!$AW$14:$AW$54,0))*G1038,"")),"")</f>
        <v/>
      </c>
      <c r="AE1038" s="237" t="str">
        <f t="shared" si="156"/>
        <v/>
      </c>
      <c r="AF1038" s="198">
        <f t="shared" si="158"/>
        <v>0</v>
      </c>
      <c r="AG1038" s="239">
        <f t="shared" si="159"/>
        <v>0</v>
      </c>
    </row>
    <row r="1039" spans="1:33">
      <c r="A1039" s="228"/>
      <c r="B1039" s="176"/>
      <c r="C1039" s="229"/>
      <c r="D1039" s="230"/>
      <c r="E1039" s="230"/>
      <c r="F1039" s="230"/>
      <c r="G1039" s="230"/>
      <c r="H1039" s="231"/>
      <c r="I1039" s="231"/>
      <c r="J1039" s="232"/>
      <c r="K1039" s="232"/>
      <c r="L1039" s="232"/>
      <c r="M1039" s="181">
        <f t="shared" si="157"/>
        <v>0</v>
      </c>
      <c r="N1039" s="181">
        <f>IF(H1039="",0,H1039*I1039*'Avoided Water Savings Cost'!$C$16)</f>
        <v>0</v>
      </c>
      <c r="O1039" s="545">
        <f>IF(C1039="",0,IF($B$3="NYSEG",C1039/(1-'Avoided Electric Costs 2020'!$W$21),IF($B$3="RG&amp;E",C1039/(1-'Avoided Electric Costs 2020'!$X$21),"")))</f>
        <v>0</v>
      </c>
      <c r="P1039" s="546">
        <f>IF(D1039="",0,IF($B$3="NYSEG",D1039/(1-'Avoided Electric Costs 2020'!$W$21),IF($B$3="RG&amp;E",D1039/(1-'Avoided Electric Costs 2020'!$X$21),"")))</f>
        <v>0</v>
      </c>
      <c r="Q1039" s="546">
        <f>IF(E1039="",0,IF($B$3="NYSEG",E1039/(1-'Avoided Natural Gas Costs 2020'!$J$34),IF($B$3="RG&amp;E",E1039/(1-'Avoided Natural Gas Costs 2020'!$K$34),"")))</f>
        <v>0</v>
      </c>
      <c r="R1039" s="233" t="str">
        <f>IFERROR(IF(P1039*'BCA Inputs'!$C$1+Q1039*'BCA Inputs'!$C$2+F1039*'BCA Inputs'!$C$2+G1039*'BCA Inputs'!$C$2=0,"",P1039*'BCA Inputs'!$C$1+Q1039*'BCA Inputs'!$C$2+F1039*'BCA Inputs'!$C$2+G1039*'BCA Inputs'!$C$2),"")</f>
        <v/>
      </c>
      <c r="S1039" s="181" t="str">
        <f t="shared" si="150"/>
        <v/>
      </c>
      <c r="T1039" s="181" t="str">
        <f>IFERROR(IF($B$3="NYSEG",(INDEX('BCA Inputs'!$N$14:$N$54,MATCH(I1039,'BCA Inputs'!$M$14:$M$54,0))*P1039+INDEX('BCA Inputs'!$O$14:$O$54,MATCH(I1039,'BCA Inputs'!$M$14:$M$54,0))*O1039+INDEX('BCA Inputs'!P:P,MATCH(I1039,'BCA Inputs'!M:M,0))*Q1039+INDEX('BCA Inputs'!Q:Q,MATCH(I1039,'BCA Inputs'!M:M,0))*F1039+INDEX('BCA Inputs'!R:R,MATCH(I1039,'BCA Inputs'!M:M,0))*G1039)+L1039+N1039,IF($B$3="RG&amp;E",(INDEX('BCA Inputs'!$AX$14:$AX$54,MATCH(I1039,'BCA Inputs'!$AW$14:$AW$54,0))*P1039+INDEX('BCA Inputs'!$AY$14:$AY$54,MATCH(I1039,'BCA Inputs'!$AW$14:$AW$54,0))*O1039+INDEX('BCA Inputs'!$AZ$14:$AZ$54,MATCH(I1039,'BCA Inputs'!$AW$14:$AW$54,0))*Q1039+INDEX('BCA Inputs'!$BA$14:$BA$54,MATCH(I1039,'BCA Inputs'!$AW$14:$AW$54,0))*F1039+INDEX('BCA Inputs'!$BB$14:$BB$54,MATCH(I1039,'BCA Inputs'!$AW$14:$AW$54,0))*G1039)+L1039+N1039,"")),"")</f>
        <v/>
      </c>
      <c r="U1039" s="234" t="str">
        <f t="shared" si="151"/>
        <v/>
      </c>
      <c r="V1039" s="234" t="str">
        <f t="shared" si="152"/>
        <v/>
      </c>
      <c r="W1039" s="234" t="str">
        <f t="shared" si="153"/>
        <v/>
      </c>
      <c r="Y1039" s="235" t="str">
        <f t="shared" si="154"/>
        <v/>
      </c>
      <c r="Z1039" s="236" t="str">
        <f>IFERROR(IF($B$3="NYSEG",INDEX('BCA Inputs'!$X$14:$X$54,MATCH(I1039,'BCA Inputs'!$M$14:$M$54,0))*P1039+INDEX('BCA Inputs'!$Y$14:$Y$54,MATCH(I1039,'BCA Inputs'!$M$14:$M$54,0))*O1039+INDEX('BCA Inputs'!$Z$14:$Z$54,MATCH(I1039,'BCA Inputs'!$M$14:$M$54,0))*Q1039+INDEX('BCA Inputs'!$AA$14:$AA$54,MATCH(I1039,'BCA Inputs'!$M$14:$M$54,0))*F1039+INDEX('BCA Inputs'!$AB$14:$AB$54,MATCH(I1039,'BCA Inputs'!$M$14:$M$54,0))*G1039,IF($B$3="RG&amp;E",INDEX('BCA Inputs'!$BG$14:$BG$54,MATCH(I1039,'BCA Inputs'!$AW$14:$AW$54,0))*P1039+INDEX('BCA Inputs'!$BH$14:$BH$54,MATCH(I1039,'BCA Inputs'!$AW$14:$AW$54,0))*O1039+INDEX('BCA Inputs'!$BI$14:$BI$54,MATCH(I1039,'BCA Inputs'!$AW$14:$AW$54,0))*Q1039+INDEX('BCA Inputs'!$BJ$14:$BJ$54,MATCH(I1039,'BCA Inputs'!$AW$14:$AW$54,0))*F1039+INDEX('BCA Inputs'!$BK$14:$BK$54,MATCH(I1039,'BCA Inputs'!$AW$14:$AW$54,0))*G1039,"")),"")</f>
        <v/>
      </c>
      <c r="AA1039" s="237" t="str">
        <f t="shared" si="155"/>
        <v/>
      </c>
      <c r="AC1039" s="238" t="str">
        <f>IFERROR((K1039+R1039)+IF($B$3="NYSEG",INDEX('BCA Inputs'!$AI$14:$AI$54,MATCH(I1039,'BCA Inputs'!$M$14:$M$54,0))*P1039+INDEX('BCA Inputs'!$AJ$14:$AJ$54,MATCH(I1039,'BCA Inputs'!$M$14:$M$54,0))*Q1039,IF($B$3="RG&amp;E",INDEX('BCA Inputs'!$BR$14:$BR$54,MATCH(I1039,'BCA Inputs'!$AW$14:$AW$54,0))*P1039+INDEX('BCA Inputs'!$BS$14:$BS$54,MATCH(I1039,'BCA Inputs'!$AW$14:$AW$54,0))*Q1039,"")),"")</f>
        <v/>
      </c>
      <c r="AD1039" s="181" t="str">
        <f>IFERROR(IF($B$3="NYSEG",INDEX('BCA Inputs'!$AD$14:$AD$54,MATCH(I1039,'BCA Inputs'!$M$14:$M$54,0))*P1039+INDEX('BCA Inputs'!$AE$14:$AE$54,MATCH(I1039,'BCA Inputs'!$M$14:$M$54,0))*O1039+INDEX('BCA Inputs'!$AF$14:$AF$54,MATCH(I1039,'BCA Inputs'!$M$14:$M$54,0))*Q1039+INDEX('BCA Inputs'!$AG$14:$AG$54,MATCH(I1039,'BCA Inputs'!$M$14:$M$54,0))*F1039+INDEX('BCA Inputs'!$AH$14:$AH$54,MATCH(I1039,'BCA Inputs'!$M$14:$M$54,0))*G1039,IF($B$3="RG&amp;E",INDEX('BCA Inputs'!$BM$14:$BM$54,MATCH(I1039,'BCA Inputs'!$AW$14:$AW$54,0))*P1039+INDEX('BCA Inputs'!$BN$14:$BN$54,MATCH(I1039,'BCA Inputs'!$AW$14:$AW$54,0))*O1039+INDEX('BCA Inputs'!$BO$14:$BO$54,MATCH(I1039,'BCA Inputs'!$AW$14:$AW$54,0))*Q1039+INDEX('BCA Inputs'!$BP$14:$BP$54,MATCH(I1039,'BCA Inputs'!$AW$14:$AW$54,0))*F1039+INDEX('BCA Inputs'!$BQ$14:$BQ$54,MATCH(I1039,'BCA Inputs'!$AW$14:$AW$54,0))*G1039,"")),"")</f>
        <v/>
      </c>
      <c r="AE1039" s="237" t="str">
        <f t="shared" si="156"/>
        <v/>
      </c>
      <c r="AF1039" s="198">
        <f t="shared" si="158"/>
        <v>0</v>
      </c>
      <c r="AG1039" s="239">
        <f t="shared" si="159"/>
        <v>0</v>
      </c>
    </row>
    <row r="1040" spans="1:33">
      <c r="A1040" s="228"/>
      <c r="B1040" s="176"/>
      <c r="C1040" s="229"/>
      <c r="D1040" s="230"/>
      <c r="E1040" s="230"/>
      <c r="F1040" s="230"/>
      <c r="G1040" s="230"/>
      <c r="H1040" s="231"/>
      <c r="I1040" s="231"/>
      <c r="J1040" s="232"/>
      <c r="K1040" s="232"/>
      <c r="L1040" s="232"/>
      <c r="M1040" s="181">
        <f t="shared" si="157"/>
        <v>0</v>
      </c>
      <c r="N1040" s="181">
        <f>IF(H1040="",0,H1040*I1040*'Avoided Water Savings Cost'!$C$16)</f>
        <v>0</v>
      </c>
      <c r="O1040" s="545">
        <f>IF(C1040="",0,IF($B$3="NYSEG",C1040/(1-'Avoided Electric Costs 2020'!$W$21),IF($B$3="RG&amp;E",C1040/(1-'Avoided Electric Costs 2020'!$X$21),"")))</f>
        <v>0</v>
      </c>
      <c r="P1040" s="546">
        <f>IF(D1040="",0,IF($B$3="NYSEG",D1040/(1-'Avoided Electric Costs 2020'!$W$21),IF($B$3="RG&amp;E",D1040/(1-'Avoided Electric Costs 2020'!$X$21),"")))</f>
        <v>0</v>
      </c>
      <c r="Q1040" s="546">
        <f>IF(E1040="",0,IF($B$3="NYSEG",E1040/(1-'Avoided Natural Gas Costs 2020'!$J$34),IF($B$3="RG&amp;E",E1040/(1-'Avoided Natural Gas Costs 2020'!$K$34),"")))</f>
        <v>0</v>
      </c>
      <c r="R1040" s="233" t="str">
        <f>IFERROR(IF(P1040*'BCA Inputs'!$C$1+Q1040*'BCA Inputs'!$C$2+F1040*'BCA Inputs'!$C$2+G1040*'BCA Inputs'!$C$2=0,"",P1040*'BCA Inputs'!$C$1+Q1040*'BCA Inputs'!$C$2+F1040*'BCA Inputs'!$C$2+G1040*'BCA Inputs'!$C$2),"")</f>
        <v/>
      </c>
      <c r="S1040" s="181" t="str">
        <f t="shared" si="150"/>
        <v/>
      </c>
      <c r="T1040" s="181" t="str">
        <f>IFERROR(IF($B$3="NYSEG",(INDEX('BCA Inputs'!$N$14:$N$54,MATCH(I1040,'BCA Inputs'!$M$14:$M$54,0))*P1040+INDEX('BCA Inputs'!$O$14:$O$54,MATCH(I1040,'BCA Inputs'!$M$14:$M$54,0))*O1040+INDEX('BCA Inputs'!P:P,MATCH(I1040,'BCA Inputs'!M:M,0))*Q1040+INDEX('BCA Inputs'!Q:Q,MATCH(I1040,'BCA Inputs'!M:M,0))*F1040+INDEX('BCA Inputs'!R:R,MATCH(I1040,'BCA Inputs'!M:M,0))*G1040)+L1040+N1040,IF($B$3="RG&amp;E",(INDEX('BCA Inputs'!$AX$14:$AX$54,MATCH(I1040,'BCA Inputs'!$AW$14:$AW$54,0))*P1040+INDEX('BCA Inputs'!$AY$14:$AY$54,MATCH(I1040,'BCA Inputs'!$AW$14:$AW$54,0))*O1040+INDEX('BCA Inputs'!$AZ$14:$AZ$54,MATCH(I1040,'BCA Inputs'!$AW$14:$AW$54,0))*Q1040+INDEX('BCA Inputs'!$BA$14:$BA$54,MATCH(I1040,'BCA Inputs'!$AW$14:$AW$54,0))*F1040+INDEX('BCA Inputs'!$BB$14:$BB$54,MATCH(I1040,'BCA Inputs'!$AW$14:$AW$54,0))*G1040)+L1040+N1040,"")),"")</f>
        <v/>
      </c>
      <c r="U1040" s="234" t="str">
        <f t="shared" si="151"/>
        <v/>
      </c>
      <c r="V1040" s="234" t="str">
        <f t="shared" si="152"/>
        <v/>
      </c>
      <c r="W1040" s="234" t="str">
        <f t="shared" si="153"/>
        <v/>
      </c>
      <c r="Y1040" s="235" t="str">
        <f t="shared" si="154"/>
        <v/>
      </c>
      <c r="Z1040" s="236" t="str">
        <f>IFERROR(IF($B$3="NYSEG",INDEX('BCA Inputs'!$X$14:$X$54,MATCH(I1040,'BCA Inputs'!$M$14:$M$54,0))*P1040+INDEX('BCA Inputs'!$Y$14:$Y$54,MATCH(I1040,'BCA Inputs'!$M$14:$M$54,0))*O1040+INDEX('BCA Inputs'!$Z$14:$Z$54,MATCH(I1040,'BCA Inputs'!$M$14:$M$54,0))*Q1040+INDEX('BCA Inputs'!$AA$14:$AA$54,MATCH(I1040,'BCA Inputs'!$M$14:$M$54,0))*F1040+INDEX('BCA Inputs'!$AB$14:$AB$54,MATCH(I1040,'BCA Inputs'!$M$14:$M$54,0))*G1040,IF($B$3="RG&amp;E",INDEX('BCA Inputs'!$BG$14:$BG$54,MATCH(I1040,'BCA Inputs'!$AW$14:$AW$54,0))*P1040+INDEX('BCA Inputs'!$BH$14:$BH$54,MATCH(I1040,'BCA Inputs'!$AW$14:$AW$54,0))*O1040+INDEX('BCA Inputs'!$BI$14:$BI$54,MATCH(I1040,'BCA Inputs'!$AW$14:$AW$54,0))*Q1040+INDEX('BCA Inputs'!$BJ$14:$BJ$54,MATCH(I1040,'BCA Inputs'!$AW$14:$AW$54,0))*F1040+INDEX('BCA Inputs'!$BK$14:$BK$54,MATCH(I1040,'BCA Inputs'!$AW$14:$AW$54,0))*G1040,"")),"")</f>
        <v/>
      </c>
      <c r="AA1040" s="237" t="str">
        <f t="shared" si="155"/>
        <v/>
      </c>
      <c r="AC1040" s="238" t="str">
        <f>IFERROR((K1040+R1040)+IF($B$3="NYSEG",INDEX('BCA Inputs'!$AI$14:$AI$54,MATCH(I1040,'BCA Inputs'!$M$14:$M$54,0))*P1040+INDEX('BCA Inputs'!$AJ$14:$AJ$54,MATCH(I1040,'BCA Inputs'!$M$14:$M$54,0))*Q1040,IF($B$3="RG&amp;E",INDEX('BCA Inputs'!$BR$14:$BR$54,MATCH(I1040,'BCA Inputs'!$AW$14:$AW$54,0))*P1040+INDEX('BCA Inputs'!$BS$14:$BS$54,MATCH(I1040,'BCA Inputs'!$AW$14:$AW$54,0))*Q1040,"")),"")</f>
        <v/>
      </c>
      <c r="AD1040" s="181" t="str">
        <f>IFERROR(IF($B$3="NYSEG",INDEX('BCA Inputs'!$AD$14:$AD$54,MATCH(I1040,'BCA Inputs'!$M$14:$M$54,0))*P1040+INDEX('BCA Inputs'!$AE$14:$AE$54,MATCH(I1040,'BCA Inputs'!$M$14:$M$54,0))*O1040+INDEX('BCA Inputs'!$AF$14:$AF$54,MATCH(I1040,'BCA Inputs'!$M$14:$M$54,0))*Q1040+INDEX('BCA Inputs'!$AG$14:$AG$54,MATCH(I1040,'BCA Inputs'!$M$14:$M$54,0))*F1040+INDEX('BCA Inputs'!$AH$14:$AH$54,MATCH(I1040,'BCA Inputs'!$M$14:$M$54,0))*G1040,IF($B$3="RG&amp;E",INDEX('BCA Inputs'!$BM$14:$BM$54,MATCH(I1040,'BCA Inputs'!$AW$14:$AW$54,0))*P1040+INDEX('BCA Inputs'!$BN$14:$BN$54,MATCH(I1040,'BCA Inputs'!$AW$14:$AW$54,0))*O1040+INDEX('BCA Inputs'!$BO$14:$BO$54,MATCH(I1040,'BCA Inputs'!$AW$14:$AW$54,0))*Q1040+INDEX('BCA Inputs'!$BP$14:$BP$54,MATCH(I1040,'BCA Inputs'!$AW$14:$AW$54,0))*F1040+INDEX('BCA Inputs'!$BQ$14:$BQ$54,MATCH(I1040,'BCA Inputs'!$AW$14:$AW$54,0))*G1040,"")),"")</f>
        <v/>
      </c>
      <c r="AE1040" s="237" t="str">
        <f t="shared" si="156"/>
        <v/>
      </c>
      <c r="AF1040" s="198">
        <f t="shared" si="158"/>
        <v>0</v>
      </c>
      <c r="AG1040" s="239">
        <f t="shared" si="159"/>
        <v>0</v>
      </c>
    </row>
    <row r="1041" spans="1:33">
      <c r="A1041" s="228"/>
      <c r="B1041" s="176"/>
      <c r="C1041" s="229"/>
      <c r="D1041" s="230"/>
      <c r="E1041" s="230"/>
      <c r="F1041" s="230"/>
      <c r="G1041" s="230"/>
      <c r="H1041" s="231"/>
      <c r="I1041" s="231"/>
      <c r="J1041" s="232"/>
      <c r="K1041" s="232"/>
      <c r="L1041" s="232"/>
      <c r="M1041" s="181">
        <f t="shared" si="157"/>
        <v>0</v>
      </c>
      <c r="N1041" s="181">
        <f>IF(H1041="",0,H1041*I1041*'Avoided Water Savings Cost'!$C$16)</f>
        <v>0</v>
      </c>
      <c r="O1041" s="545">
        <f>IF(C1041="",0,IF($B$3="NYSEG",C1041/(1-'Avoided Electric Costs 2020'!$W$21),IF($B$3="RG&amp;E",C1041/(1-'Avoided Electric Costs 2020'!$X$21),"")))</f>
        <v>0</v>
      </c>
      <c r="P1041" s="546">
        <f>IF(D1041="",0,IF($B$3="NYSEG",D1041/(1-'Avoided Electric Costs 2020'!$W$21),IF($B$3="RG&amp;E",D1041/(1-'Avoided Electric Costs 2020'!$X$21),"")))</f>
        <v>0</v>
      </c>
      <c r="Q1041" s="546">
        <f>IF(E1041="",0,IF($B$3="NYSEG",E1041/(1-'Avoided Natural Gas Costs 2020'!$J$34),IF($B$3="RG&amp;E",E1041/(1-'Avoided Natural Gas Costs 2020'!$K$34),"")))</f>
        <v>0</v>
      </c>
      <c r="R1041" s="233" t="str">
        <f>IFERROR(IF(P1041*'BCA Inputs'!$C$1+Q1041*'BCA Inputs'!$C$2+F1041*'BCA Inputs'!$C$2+G1041*'BCA Inputs'!$C$2=0,"",P1041*'BCA Inputs'!$C$1+Q1041*'BCA Inputs'!$C$2+F1041*'BCA Inputs'!$C$2+G1041*'BCA Inputs'!$C$2),"")</f>
        <v/>
      </c>
      <c r="S1041" s="181" t="str">
        <f t="shared" si="150"/>
        <v/>
      </c>
      <c r="T1041" s="181" t="str">
        <f>IFERROR(IF($B$3="NYSEG",(INDEX('BCA Inputs'!$N$14:$N$54,MATCH(I1041,'BCA Inputs'!$M$14:$M$54,0))*P1041+INDEX('BCA Inputs'!$O$14:$O$54,MATCH(I1041,'BCA Inputs'!$M$14:$M$54,0))*O1041+INDEX('BCA Inputs'!P:P,MATCH(I1041,'BCA Inputs'!M:M,0))*Q1041+INDEX('BCA Inputs'!Q:Q,MATCH(I1041,'BCA Inputs'!M:M,0))*F1041+INDEX('BCA Inputs'!R:R,MATCH(I1041,'BCA Inputs'!M:M,0))*G1041)+L1041+N1041,IF($B$3="RG&amp;E",(INDEX('BCA Inputs'!$AX$14:$AX$54,MATCH(I1041,'BCA Inputs'!$AW$14:$AW$54,0))*P1041+INDEX('BCA Inputs'!$AY$14:$AY$54,MATCH(I1041,'BCA Inputs'!$AW$14:$AW$54,0))*O1041+INDEX('BCA Inputs'!$AZ$14:$AZ$54,MATCH(I1041,'BCA Inputs'!$AW$14:$AW$54,0))*Q1041+INDEX('BCA Inputs'!$BA$14:$BA$54,MATCH(I1041,'BCA Inputs'!$AW$14:$AW$54,0))*F1041+INDEX('BCA Inputs'!$BB$14:$BB$54,MATCH(I1041,'BCA Inputs'!$AW$14:$AW$54,0))*G1041)+L1041+N1041,"")),"")</f>
        <v/>
      </c>
      <c r="U1041" s="234" t="str">
        <f t="shared" si="151"/>
        <v/>
      </c>
      <c r="V1041" s="234" t="str">
        <f t="shared" si="152"/>
        <v/>
      </c>
      <c r="W1041" s="234" t="str">
        <f t="shared" si="153"/>
        <v/>
      </c>
      <c r="Y1041" s="235" t="str">
        <f t="shared" si="154"/>
        <v/>
      </c>
      <c r="Z1041" s="236" t="str">
        <f>IFERROR(IF($B$3="NYSEG",INDEX('BCA Inputs'!$X$14:$X$54,MATCH(I1041,'BCA Inputs'!$M$14:$M$54,0))*P1041+INDEX('BCA Inputs'!$Y$14:$Y$54,MATCH(I1041,'BCA Inputs'!$M$14:$M$54,0))*O1041+INDEX('BCA Inputs'!$Z$14:$Z$54,MATCH(I1041,'BCA Inputs'!$M$14:$M$54,0))*Q1041+INDEX('BCA Inputs'!$AA$14:$AA$54,MATCH(I1041,'BCA Inputs'!$M$14:$M$54,0))*F1041+INDEX('BCA Inputs'!$AB$14:$AB$54,MATCH(I1041,'BCA Inputs'!$M$14:$M$54,0))*G1041,IF($B$3="RG&amp;E",INDEX('BCA Inputs'!$BG$14:$BG$54,MATCH(I1041,'BCA Inputs'!$AW$14:$AW$54,0))*P1041+INDEX('BCA Inputs'!$BH$14:$BH$54,MATCH(I1041,'BCA Inputs'!$AW$14:$AW$54,0))*O1041+INDEX('BCA Inputs'!$BI$14:$BI$54,MATCH(I1041,'BCA Inputs'!$AW$14:$AW$54,0))*Q1041+INDEX('BCA Inputs'!$BJ$14:$BJ$54,MATCH(I1041,'BCA Inputs'!$AW$14:$AW$54,0))*F1041+INDEX('BCA Inputs'!$BK$14:$BK$54,MATCH(I1041,'BCA Inputs'!$AW$14:$AW$54,0))*G1041,"")),"")</f>
        <v/>
      </c>
      <c r="AA1041" s="237" t="str">
        <f t="shared" si="155"/>
        <v/>
      </c>
      <c r="AC1041" s="238" t="str">
        <f>IFERROR((K1041+R1041)+IF($B$3="NYSEG",INDEX('BCA Inputs'!$AI$14:$AI$54,MATCH(I1041,'BCA Inputs'!$M$14:$M$54,0))*P1041+INDEX('BCA Inputs'!$AJ$14:$AJ$54,MATCH(I1041,'BCA Inputs'!$M$14:$M$54,0))*Q1041,IF($B$3="RG&amp;E",INDEX('BCA Inputs'!$BR$14:$BR$54,MATCH(I1041,'BCA Inputs'!$AW$14:$AW$54,0))*P1041+INDEX('BCA Inputs'!$BS$14:$BS$54,MATCH(I1041,'BCA Inputs'!$AW$14:$AW$54,0))*Q1041,"")),"")</f>
        <v/>
      </c>
      <c r="AD1041" s="181" t="str">
        <f>IFERROR(IF($B$3="NYSEG",INDEX('BCA Inputs'!$AD$14:$AD$54,MATCH(I1041,'BCA Inputs'!$M$14:$M$54,0))*P1041+INDEX('BCA Inputs'!$AE$14:$AE$54,MATCH(I1041,'BCA Inputs'!$M$14:$M$54,0))*O1041+INDEX('BCA Inputs'!$AF$14:$AF$54,MATCH(I1041,'BCA Inputs'!$M$14:$M$54,0))*Q1041+INDEX('BCA Inputs'!$AG$14:$AG$54,MATCH(I1041,'BCA Inputs'!$M$14:$M$54,0))*F1041+INDEX('BCA Inputs'!$AH$14:$AH$54,MATCH(I1041,'BCA Inputs'!$M$14:$M$54,0))*G1041,IF($B$3="RG&amp;E",INDEX('BCA Inputs'!$BM$14:$BM$54,MATCH(I1041,'BCA Inputs'!$AW$14:$AW$54,0))*P1041+INDEX('BCA Inputs'!$BN$14:$BN$54,MATCH(I1041,'BCA Inputs'!$AW$14:$AW$54,0))*O1041+INDEX('BCA Inputs'!$BO$14:$BO$54,MATCH(I1041,'BCA Inputs'!$AW$14:$AW$54,0))*Q1041+INDEX('BCA Inputs'!$BP$14:$BP$54,MATCH(I1041,'BCA Inputs'!$AW$14:$AW$54,0))*F1041+INDEX('BCA Inputs'!$BQ$14:$BQ$54,MATCH(I1041,'BCA Inputs'!$AW$14:$AW$54,0))*G1041,"")),"")</f>
        <v/>
      </c>
      <c r="AE1041" s="237" t="str">
        <f t="shared" si="156"/>
        <v/>
      </c>
      <c r="AF1041" s="198">
        <f t="shared" si="158"/>
        <v>0</v>
      </c>
      <c r="AG1041" s="239">
        <f t="shared" si="159"/>
        <v>0</v>
      </c>
    </row>
    <row r="1042" spans="1:33">
      <c r="A1042" s="228"/>
      <c r="B1042" s="176"/>
      <c r="C1042" s="229"/>
      <c r="D1042" s="230"/>
      <c r="E1042" s="230"/>
      <c r="F1042" s="230"/>
      <c r="G1042" s="230"/>
      <c r="H1042" s="231"/>
      <c r="I1042" s="231"/>
      <c r="J1042" s="232"/>
      <c r="K1042" s="232"/>
      <c r="L1042" s="232"/>
      <c r="M1042" s="181">
        <f t="shared" si="157"/>
        <v>0</v>
      </c>
      <c r="N1042" s="181">
        <f>IF(H1042="",0,H1042*I1042*'Avoided Water Savings Cost'!$C$16)</f>
        <v>0</v>
      </c>
      <c r="O1042" s="545">
        <f>IF(C1042="",0,IF($B$3="NYSEG",C1042/(1-'Avoided Electric Costs 2020'!$W$21),IF($B$3="RG&amp;E",C1042/(1-'Avoided Electric Costs 2020'!$X$21),"")))</f>
        <v>0</v>
      </c>
      <c r="P1042" s="546">
        <f>IF(D1042="",0,IF($B$3="NYSEG",D1042/(1-'Avoided Electric Costs 2020'!$W$21),IF($B$3="RG&amp;E",D1042/(1-'Avoided Electric Costs 2020'!$X$21),"")))</f>
        <v>0</v>
      </c>
      <c r="Q1042" s="546">
        <f>IF(E1042="",0,IF($B$3="NYSEG",E1042/(1-'Avoided Natural Gas Costs 2020'!$J$34),IF($B$3="RG&amp;E",E1042/(1-'Avoided Natural Gas Costs 2020'!$K$34),"")))</f>
        <v>0</v>
      </c>
      <c r="R1042" s="233" t="str">
        <f>IFERROR(IF(P1042*'BCA Inputs'!$C$1+Q1042*'BCA Inputs'!$C$2+F1042*'BCA Inputs'!$C$2+G1042*'BCA Inputs'!$C$2=0,"",P1042*'BCA Inputs'!$C$1+Q1042*'BCA Inputs'!$C$2+F1042*'BCA Inputs'!$C$2+G1042*'BCA Inputs'!$C$2),"")</f>
        <v/>
      </c>
      <c r="S1042" s="181" t="str">
        <f t="shared" si="150"/>
        <v/>
      </c>
      <c r="T1042" s="181" t="str">
        <f>IFERROR(IF($B$3="NYSEG",(INDEX('BCA Inputs'!$N$14:$N$54,MATCH(I1042,'BCA Inputs'!$M$14:$M$54,0))*P1042+INDEX('BCA Inputs'!$O$14:$O$54,MATCH(I1042,'BCA Inputs'!$M$14:$M$54,0))*O1042+INDEX('BCA Inputs'!P:P,MATCH(I1042,'BCA Inputs'!M:M,0))*Q1042+INDEX('BCA Inputs'!Q:Q,MATCH(I1042,'BCA Inputs'!M:M,0))*F1042+INDEX('BCA Inputs'!R:R,MATCH(I1042,'BCA Inputs'!M:M,0))*G1042)+L1042+N1042,IF($B$3="RG&amp;E",(INDEX('BCA Inputs'!$AX$14:$AX$54,MATCH(I1042,'BCA Inputs'!$AW$14:$AW$54,0))*P1042+INDEX('BCA Inputs'!$AY$14:$AY$54,MATCH(I1042,'BCA Inputs'!$AW$14:$AW$54,0))*O1042+INDEX('BCA Inputs'!$AZ$14:$AZ$54,MATCH(I1042,'BCA Inputs'!$AW$14:$AW$54,0))*Q1042+INDEX('BCA Inputs'!$BA$14:$BA$54,MATCH(I1042,'BCA Inputs'!$AW$14:$AW$54,0))*F1042+INDEX('BCA Inputs'!$BB$14:$BB$54,MATCH(I1042,'BCA Inputs'!$AW$14:$AW$54,0))*G1042)+L1042+N1042,"")),"")</f>
        <v/>
      </c>
      <c r="U1042" s="234" t="str">
        <f t="shared" si="151"/>
        <v/>
      </c>
      <c r="V1042" s="234" t="str">
        <f t="shared" si="152"/>
        <v/>
      </c>
      <c r="W1042" s="234" t="str">
        <f t="shared" si="153"/>
        <v/>
      </c>
      <c r="Y1042" s="235" t="str">
        <f t="shared" si="154"/>
        <v/>
      </c>
      <c r="Z1042" s="236" t="str">
        <f>IFERROR(IF($B$3="NYSEG",INDEX('BCA Inputs'!$X$14:$X$54,MATCH(I1042,'BCA Inputs'!$M$14:$M$54,0))*P1042+INDEX('BCA Inputs'!$Y$14:$Y$54,MATCH(I1042,'BCA Inputs'!$M$14:$M$54,0))*O1042+INDEX('BCA Inputs'!$Z$14:$Z$54,MATCH(I1042,'BCA Inputs'!$M$14:$M$54,0))*Q1042+INDEX('BCA Inputs'!$AA$14:$AA$54,MATCH(I1042,'BCA Inputs'!$M$14:$M$54,0))*F1042+INDEX('BCA Inputs'!$AB$14:$AB$54,MATCH(I1042,'BCA Inputs'!$M$14:$M$54,0))*G1042,IF($B$3="RG&amp;E",INDEX('BCA Inputs'!$BG$14:$BG$54,MATCH(I1042,'BCA Inputs'!$AW$14:$AW$54,0))*P1042+INDEX('BCA Inputs'!$BH$14:$BH$54,MATCH(I1042,'BCA Inputs'!$AW$14:$AW$54,0))*O1042+INDEX('BCA Inputs'!$BI$14:$BI$54,MATCH(I1042,'BCA Inputs'!$AW$14:$AW$54,0))*Q1042+INDEX('BCA Inputs'!$BJ$14:$BJ$54,MATCH(I1042,'BCA Inputs'!$AW$14:$AW$54,0))*F1042+INDEX('BCA Inputs'!$BK$14:$BK$54,MATCH(I1042,'BCA Inputs'!$AW$14:$AW$54,0))*G1042,"")),"")</f>
        <v/>
      </c>
      <c r="AA1042" s="237" t="str">
        <f t="shared" si="155"/>
        <v/>
      </c>
      <c r="AC1042" s="238" t="str">
        <f>IFERROR((K1042+R1042)+IF($B$3="NYSEG",INDEX('BCA Inputs'!$AI$14:$AI$54,MATCH(I1042,'BCA Inputs'!$M$14:$M$54,0))*P1042+INDEX('BCA Inputs'!$AJ$14:$AJ$54,MATCH(I1042,'BCA Inputs'!$M$14:$M$54,0))*Q1042,IF($B$3="RG&amp;E",INDEX('BCA Inputs'!$BR$14:$BR$54,MATCH(I1042,'BCA Inputs'!$AW$14:$AW$54,0))*P1042+INDEX('BCA Inputs'!$BS$14:$BS$54,MATCH(I1042,'BCA Inputs'!$AW$14:$AW$54,0))*Q1042,"")),"")</f>
        <v/>
      </c>
      <c r="AD1042" s="181" t="str">
        <f>IFERROR(IF($B$3="NYSEG",INDEX('BCA Inputs'!$AD$14:$AD$54,MATCH(I1042,'BCA Inputs'!$M$14:$M$54,0))*P1042+INDEX('BCA Inputs'!$AE$14:$AE$54,MATCH(I1042,'BCA Inputs'!$M$14:$M$54,0))*O1042+INDEX('BCA Inputs'!$AF$14:$AF$54,MATCH(I1042,'BCA Inputs'!$M$14:$M$54,0))*Q1042+INDEX('BCA Inputs'!$AG$14:$AG$54,MATCH(I1042,'BCA Inputs'!$M$14:$M$54,0))*F1042+INDEX('BCA Inputs'!$AH$14:$AH$54,MATCH(I1042,'BCA Inputs'!$M$14:$M$54,0))*G1042,IF($B$3="RG&amp;E",INDEX('BCA Inputs'!$BM$14:$BM$54,MATCH(I1042,'BCA Inputs'!$AW$14:$AW$54,0))*P1042+INDEX('BCA Inputs'!$BN$14:$BN$54,MATCH(I1042,'BCA Inputs'!$AW$14:$AW$54,0))*O1042+INDEX('BCA Inputs'!$BO$14:$BO$54,MATCH(I1042,'BCA Inputs'!$AW$14:$AW$54,0))*Q1042+INDEX('BCA Inputs'!$BP$14:$BP$54,MATCH(I1042,'BCA Inputs'!$AW$14:$AW$54,0))*F1042+INDEX('BCA Inputs'!$BQ$14:$BQ$54,MATCH(I1042,'BCA Inputs'!$AW$14:$AW$54,0))*G1042,"")),"")</f>
        <v/>
      </c>
      <c r="AE1042" s="237" t="str">
        <f t="shared" si="156"/>
        <v/>
      </c>
      <c r="AF1042" s="198">
        <f t="shared" si="158"/>
        <v>0</v>
      </c>
      <c r="AG1042" s="239">
        <f t="shared" si="159"/>
        <v>0</v>
      </c>
    </row>
    <row r="1043" spans="1:33">
      <c r="A1043" s="228"/>
      <c r="B1043" s="176"/>
      <c r="C1043" s="229"/>
      <c r="D1043" s="230"/>
      <c r="E1043" s="230"/>
      <c r="F1043" s="230"/>
      <c r="G1043" s="230"/>
      <c r="H1043" s="231"/>
      <c r="I1043" s="231"/>
      <c r="J1043" s="232"/>
      <c r="K1043" s="232"/>
      <c r="L1043" s="232"/>
      <c r="M1043" s="181">
        <f t="shared" si="157"/>
        <v>0</v>
      </c>
      <c r="N1043" s="181">
        <f>IF(H1043="",0,H1043*I1043*'Avoided Water Savings Cost'!$C$16)</f>
        <v>0</v>
      </c>
      <c r="O1043" s="545">
        <f>IF(C1043="",0,IF($B$3="NYSEG",C1043/(1-'Avoided Electric Costs 2020'!$W$21),IF($B$3="RG&amp;E",C1043/(1-'Avoided Electric Costs 2020'!$X$21),"")))</f>
        <v>0</v>
      </c>
      <c r="P1043" s="546">
        <f>IF(D1043="",0,IF($B$3="NYSEG",D1043/(1-'Avoided Electric Costs 2020'!$W$21),IF($B$3="RG&amp;E",D1043/(1-'Avoided Electric Costs 2020'!$X$21),"")))</f>
        <v>0</v>
      </c>
      <c r="Q1043" s="546">
        <f>IF(E1043="",0,IF($B$3="NYSEG",E1043/(1-'Avoided Natural Gas Costs 2020'!$J$34),IF($B$3="RG&amp;E",E1043/(1-'Avoided Natural Gas Costs 2020'!$K$34),"")))</f>
        <v>0</v>
      </c>
      <c r="R1043" s="233" t="str">
        <f>IFERROR(IF(P1043*'BCA Inputs'!$C$1+Q1043*'BCA Inputs'!$C$2+F1043*'BCA Inputs'!$C$2+G1043*'BCA Inputs'!$C$2=0,"",P1043*'BCA Inputs'!$C$1+Q1043*'BCA Inputs'!$C$2+F1043*'BCA Inputs'!$C$2+G1043*'BCA Inputs'!$C$2),"")</f>
        <v/>
      </c>
      <c r="S1043" s="181" t="str">
        <f t="shared" si="150"/>
        <v/>
      </c>
      <c r="T1043" s="181" t="str">
        <f>IFERROR(IF($B$3="NYSEG",(INDEX('BCA Inputs'!$N$14:$N$54,MATCH(I1043,'BCA Inputs'!$M$14:$M$54,0))*P1043+INDEX('BCA Inputs'!$O$14:$O$54,MATCH(I1043,'BCA Inputs'!$M$14:$M$54,0))*O1043+INDEX('BCA Inputs'!P:P,MATCH(I1043,'BCA Inputs'!M:M,0))*Q1043+INDEX('BCA Inputs'!Q:Q,MATCH(I1043,'BCA Inputs'!M:M,0))*F1043+INDEX('BCA Inputs'!R:R,MATCH(I1043,'BCA Inputs'!M:M,0))*G1043)+L1043+N1043,IF($B$3="RG&amp;E",(INDEX('BCA Inputs'!$AX$14:$AX$54,MATCH(I1043,'BCA Inputs'!$AW$14:$AW$54,0))*P1043+INDEX('BCA Inputs'!$AY$14:$AY$54,MATCH(I1043,'BCA Inputs'!$AW$14:$AW$54,0))*O1043+INDEX('BCA Inputs'!$AZ$14:$AZ$54,MATCH(I1043,'BCA Inputs'!$AW$14:$AW$54,0))*Q1043+INDEX('BCA Inputs'!$BA$14:$BA$54,MATCH(I1043,'BCA Inputs'!$AW$14:$AW$54,0))*F1043+INDEX('BCA Inputs'!$BB$14:$BB$54,MATCH(I1043,'BCA Inputs'!$AW$14:$AW$54,0))*G1043)+L1043+N1043,"")),"")</f>
        <v/>
      </c>
      <c r="U1043" s="234" t="str">
        <f t="shared" si="151"/>
        <v/>
      </c>
      <c r="V1043" s="234" t="str">
        <f t="shared" si="152"/>
        <v/>
      </c>
      <c r="W1043" s="234" t="str">
        <f t="shared" si="153"/>
        <v/>
      </c>
      <c r="Y1043" s="235" t="str">
        <f t="shared" si="154"/>
        <v/>
      </c>
      <c r="Z1043" s="236" t="str">
        <f>IFERROR(IF($B$3="NYSEG",INDEX('BCA Inputs'!$X$14:$X$54,MATCH(I1043,'BCA Inputs'!$M$14:$M$54,0))*P1043+INDEX('BCA Inputs'!$Y$14:$Y$54,MATCH(I1043,'BCA Inputs'!$M$14:$M$54,0))*O1043+INDEX('BCA Inputs'!$Z$14:$Z$54,MATCH(I1043,'BCA Inputs'!$M$14:$M$54,0))*Q1043+INDEX('BCA Inputs'!$AA$14:$AA$54,MATCH(I1043,'BCA Inputs'!$M$14:$M$54,0))*F1043+INDEX('BCA Inputs'!$AB$14:$AB$54,MATCH(I1043,'BCA Inputs'!$M$14:$M$54,0))*G1043,IF($B$3="RG&amp;E",INDEX('BCA Inputs'!$BG$14:$BG$54,MATCH(I1043,'BCA Inputs'!$AW$14:$AW$54,0))*P1043+INDEX('BCA Inputs'!$BH$14:$BH$54,MATCH(I1043,'BCA Inputs'!$AW$14:$AW$54,0))*O1043+INDEX('BCA Inputs'!$BI$14:$BI$54,MATCH(I1043,'BCA Inputs'!$AW$14:$AW$54,0))*Q1043+INDEX('BCA Inputs'!$BJ$14:$BJ$54,MATCH(I1043,'BCA Inputs'!$AW$14:$AW$54,0))*F1043+INDEX('BCA Inputs'!$BK$14:$BK$54,MATCH(I1043,'BCA Inputs'!$AW$14:$AW$54,0))*G1043,"")),"")</f>
        <v/>
      </c>
      <c r="AA1043" s="237" t="str">
        <f t="shared" si="155"/>
        <v/>
      </c>
      <c r="AC1043" s="238" t="str">
        <f>IFERROR((K1043+R1043)+IF($B$3="NYSEG",INDEX('BCA Inputs'!$AI$14:$AI$54,MATCH(I1043,'BCA Inputs'!$M$14:$M$54,0))*P1043+INDEX('BCA Inputs'!$AJ$14:$AJ$54,MATCH(I1043,'BCA Inputs'!$M$14:$M$54,0))*Q1043,IF($B$3="RG&amp;E",INDEX('BCA Inputs'!$BR$14:$BR$54,MATCH(I1043,'BCA Inputs'!$AW$14:$AW$54,0))*P1043+INDEX('BCA Inputs'!$BS$14:$BS$54,MATCH(I1043,'BCA Inputs'!$AW$14:$AW$54,0))*Q1043,"")),"")</f>
        <v/>
      </c>
      <c r="AD1043" s="181" t="str">
        <f>IFERROR(IF($B$3="NYSEG",INDEX('BCA Inputs'!$AD$14:$AD$54,MATCH(I1043,'BCA Inputs'!$M$14:$M$54,0))*P1043+INDEX('BCA Inputs'!$AE$14:$AE$54,MATCH(I1043,'BCA Inputs'!$M$14:$M$54,0))*O1043+INDEX('BCA Inputs'!$AF$14:$AF$54,MATCH(I1043,'BCA Inputs'!$M$14:$M$54,0))*Q1043+INDEX('BCA Inputs'!$AG$14:$AG$54,MATCH(I1043,'BCA Inputs'!$M$14:$M$54,0))*F1043+INDEX('BCA Inputs'!$AH$14:$AH$54,MATCH(I1043,'BCA Inputs'!$M$14:$M$54,0))*G1043,IF($B$3="RG&amp;E",INDEX('BCA Inputs'!$BM$14:$BM$54,MATCH(I1043,'BCA Inputs'!$AW$14:$AW$54,0))*P1043+INDEX('BCA Inputs'!$BN$14:$BN$54,MATCH(I1043,'BCA Inputs'!$AW$14:$AW$54,0))*O1043+INDEX('BCA Inputs'!$BO$14:$BO$54,MATCH(I1043,'BCA Inputs'!$AW$14:$AW$54,0))*Q1043+INDEX('BCA Inputs'!$BP$14:$BP$54,MATCH(I1043,'BCA Inputs'!$AW$14:$AW$54,0))*F1043+INDEX('BCA Inputs'!$BQ$14:$BQ$54,MATCH(I1043,'BCA Inputs'!$AW$14:$AW$54,0))*G1043,"")),"")</f>
        <v/>
      </c>
      <c r="AE1043" s="237" t="str">
        <f t="shared" si="156"/>
        <v/>
      </c>
      <c r="AF1043" s="198">
        <f t="shared" si="158"/>
        <v>0</v>
      </c>
      <c r="AG1043" s="239">
        <f t="shared" si="159"/>
        <v>0</v>
      </c>
    </row>
    <row r="1044" spans="1:33">
      <c r="A1044" s="228"/>
      <c r="B1044" s="176"/>
      <c r="C1044" s="229"/>
      <c r="D1044" s="230"/>
      <c r="E1044" s="230"/>
      <c r="F1044" s="230"/>
      <c r="G1044" s="230"/>
      <c r="H1044" s="231"/>
      <c r="I1044" s="231"/>
      <c r="J1044" s="232"/>
      <c r="K1044" s="232"/>
      <c r="L1044" s="232"/>
      <c r="M1044" s="181">
        <f t="shared" si="157"/>
        <v>0</v>
      </c>
      <c r="N1044" s="181">
        <f>IF(H1044="",0,H1044*I1044*'Avoided Water Savings Cost'!$C$16)</f>
        <v>0</v>
      </c>
      <c r="O1044" s="545">
        <f>IF(C1044="",0,IF($B$3="NYSEG",C1044/(1-'Avoided Electric Costs 2020'!$W$21),IF($B$3="RG&amp;E",C1044/(1-'Avoided Electric Costs 2020'!$X$21),"")))</f>
        <v>0</v>
      </c>
      <c r="P1044" s="546">
        <f>IF(D1044="",0,IF($B$3="NYSEG",D1044/(1-'Avoided Electric Costs 2020'!$W$21),IF($B$3="RG&amp;E",D1044/(1-'Avoided Electric Costs 2020'!$X$21),"")))</f>
        <v>0</v>
      </c>
      <c r="Q1044" s="546">
        <f>IF(E1044="",0,IF($B$3="NYSEG",E1044/(1-'Avoided Natural Gas Costs 2020'!$J$34),IF($B$3="RG&amp;E",E1044/(1-'Avoided Natural Gas Costs 2020'!$K$34),"")))</f>
        <v>0</v>
      </c>
      <c r="R1044" s="233" t="str">
        <f>IFERROR(IF(P1044*'BCA Inputs'!$C$1+Q1044*'BCA Inputs'!$C$2+F1044*'BCA Inputs'!$C$2+G1044*'BCA Inputs'!$C$2=0,"",P1044*'BCA Inputs'!$C$1+Q1044*'BCA Inputs'!$C$2+F1044*'BCA Inputs'!$C$2+G1044*'BCA Inputs'!$C$2),"")</f>
        <v/>
      </c>
      <c r="S1044" s="181" t="str">
        <f t="shared" si="150"/>
        <v/>
      </c>
      <c r="T1044" s="181" t="str">
        <f>IFERROR(IF($B$3="NYSEG",(INDEX('BCA Inputs'!$N$14:$N$54,MATCH(I1044,'BCA Inputs'!$M$14:$M$54,0))*P1044+INDEX('BCA Inputs'!$O$14:$O$54,MATCH(I1044,'BCA Inputs'!$M$14:$M$54,0))*O1044+INDEX('BCA Inputs'!P:P,MATCH(I1044,'BCA Inputs'!M:M,0))*Q1044+INDEX('BCA Inputs'!Q:Q,MATCH(I1044,'BCA Inputs'!M:M,0))*F1044+INDEX('BCA Inputs'!R:R,MATCH(I1044,'BCA Inputs'!M:M,0))*G1044)+L1044+N1044,IF($B$3="RG&amp;E",(INDEX('BCA Inputs'!$AX$14:$AX$54,MATCH(I1044,'BCA Inputs'!$AW$14:$AW$54,0))*P1044+INDEX('BCA Inputs'!$AY$14:$AY$54,MATCH(I1044,'BCA Inputs'!$AW$14:$AW$54,0))*O1044+INDEX('BCA Inputs'!$AZ$14:$AZ$54,MATCH(I1044,'BCA Inputs'!$AW$14:$AW$54,0))*Q1044+INDEX('BCA Inputs'!$BA$14:$BA$54,MATCH(I1044,'BCA Inputs'!$AW$14:$AW$54,0))*F1044+INDEX('BCA Inputs'!$BB$14:$BB$54,MATCH(I1044,'BCA Inputs'!$AW$14:$AW$54,0))*G1044)+L1044+N1044,"")),"")</f>
        <v/>
      </c>
      <c r="U1044" s="234" t="str">
        <f t="shared" si="151"/>
        <v/>
      </c>
      <c r="V1044" s="234" t="str">
        <f t="shared" si="152"/>
        <v/>
      </c>
      <c r="W1044" s="234" t="str">
        <f t="shared" si="153"/>
        <v/>
      </c>
      <c r="Y1044" s="235" t="str">
        <f t="shared" si="154"/>
        <v/>
      </c>
      <c r="Z1044" s="236" t="str">
        <f>IFERROR(IF($B$3="NYSEG",INDEX('BCA Inputs'!$X$14:$X$54,MATCH(I1044,'BCA Inputs'!$M$14:$M$54,0))*P1044+INDEX('BCA Inputs'!$Y$14:$Y$54,MATCH(I1044,'BCA Inputs'!$M$14:$M$54,0))*O1044+INDEX('BCA Inputs'!$Z$14:$Z$54,MATCH(I1044,'BCA Inputs'!$M$14:$M$54,0))*Q1044+INDEX('BCA Inputs'!$AA$14:$AA$54,MATCH(I1044,'BCA Inputs'!$M$14:$M$54,0))*F1044+INDEX('BCA Inputs'!$AB$14:$AB$54,MATCH(I1044,'BCA Inputs'!$M$14:$M$54,0))*G1044,IF($B$3="RG&amp;E",INDEX('BCA Inputs'!$BG$14:$BG$54,MATCH(I1044,'BCA Inputs'!$AW$14:$AW$54,0))*P1044+INDEX('BCA Inputs'!$BH$14:$BH$54,MATCH(I1044,'BCA Inputs'!$AW$14:$AW$54,0))*O1044+INDEX('BCA Inputs'!$BI$14:$BI$54,MATCH(I1044,'BCA Inputs'!$AW$14:$AW$54,0))*Q1044+INDEX('BCA Inputs'!$BJ$14:$BJ$54,MATCH(I1044,'BCA Inputs'!$AW$14:$AW$54,0))*F1044+INDEX('BCA Inputs'!$BK$14:$BK$54,MATCH(I1044,'BCA Inputs'!$AW$14:$AW$54,0))*G1044,"")),"")</f>
        <v/>
      </c>
      <c r="AA1044" s="237" t="str">
        <f t="shared" si="155"/>
        <v/>
      </c>
      <c r="AC1044" s="238" t="str">
        <f>IFERROR((K1044+R1044)+IF($B$3="NYSEG",INDEX('BCA Inputs'!$AI$14:$AI$54,MATCH(I1044,'BCA Inputs'!$M$14:$M$54,0))*P1044+INDEX('BCA Inputs'!$AJ$14:$AJ$54,MATCH(I1044,'BCA Inputs'!$M$14:$M$54,0))*Q1044,IF($B$3="RG&amp;E",INDEX('BCA Inputs'!$BR$14:$BR$54,MATCH(I1044,'BCA Inputs'!$AW$14:$AW$54,0))*P1044+INDEX('BCA Inputs'!$BS$14:$BS$54,MATCH(I1044,'BCA Inputs'!$AW$14:$AW$54,0))*Q1044,"")),"")</f>
        <v/>
      </c>
      <c r="AD1044" s="181" t="str">
        <f>IFERROR(IF($B$3="NYSEG",INDEX('BCA Inputs'!$AD$14:$AD$54,MATCH(I1044,'BCA Inputs'!$M$14:$M$54,0))*P1044+INDEX('BCA Inputs'!$AE$14:$AE$54,MATCH(I1044,'BCA Inputs'!$M$14:$M$54,0))*O1044+INDEX('BCA Inputs'!$AF$14:$AF$54,MATCH(I1044,'BCA Inputs'!$M$14:$M$54,0))*Q1044+INDEX('BCA Inputs'!$AG$14:$AG$54,MATCH(I1044,'BCA Inputs'!$M$14:$M$54,0))*F1044+INDEX('BCA Inputs'!$AH$14:$AH$54,MATCH(I1044,'BCA Inputs'!$M$14:$M$54,0))*G1044,IF($B$3="RG&amp;E",INDEX('BCA Inputs'!$BM$14:$BM$54,MATCH(I1044,'BCA Inputs'!$AW$14:$AW$54,0))*P1044+INDEX('BCA Inputs'!$BN$14:$BN$54,MATCH(I1044,'BCA Inputs'!$AW$14:$AW$54,0))*O1044+INDEX('BCA Inputs'!$BO$14:$BO$54,MATCH(I1044,'BCA Inputs'!$AW$14:$AW$54,0))*Q1044+INDEX('BCA Inputs'!$BP$14:$BP$54,MATCH(I1044,'BCA Inputs'!$AW$14:$AW$54,0))*F1044+INDEX('BCA Inputs'!$BQ$14:$BQ$54,MATCH(I1044,'BCA Inputs'!$AW$14:$AW$54,0))*G1044,"")),"")</f>
        <v/>
      </c>
      <c r="AE1044" s="237" t="str">
        <f t="shared" si="156"/>
        <v/>
      </c>
      <c r="AF1044" s="198">
        <f t="shared" si="158"/>
        <v>0</v>
      </c>
      <c r="AG1044" s="239">
        <f t="shared" si="159"/>
        <v>0</v>
      </c>
    </row>
    <row r="1045" spans="1:33">
      <c r="A1045" s="228"/>
      <c r="B1045" s="176"/>
      <c r="C1045" s="229"/>
      <c r="D1045" s="230"/>
      <c r="E1045" s="230"/>
      <c r="F1045" s="230"/>
      <c r="G1045" s="230"/>
      <c r="H1045" s="231"/>
      <c r="I1045" s="231"/>
      <c r="J1045" s="232"/>
      <c r="K1045" s="232"/>
      <c r="L1045" s="232"/>
      <c r="M1045" s="181">
        <f t="shared" si="157"/>
        <v>0</v>
      </c>
      <c r="N1045" s="181">
        <f>IF(H1045="",0,H1045*I1045*'Avoided Water Savings Cost'!$C$16)</f>
        <v>0</v>
      </c>
      <c r="O1045" s="545">
        <f>IF(C1045="",0,IF($B$3="NYSEG",C1045/(1-'Avoided Electric Costs 2020'!$W$21),IF($B$3="RG&amp;E",C1045/(1-'Avoided Electric Costs 2020'!$X$21),"")))</f>
        <v>0</v>
      </c>
      <c r="P1045" s="546">
        <f>IF(D1045="",0,IF($B$3="NYSEG",D1045/(1-'Avoided Electric Costs 2020'!$W$21),IF($B$3="RG&amp;E",D1045/(1-'Avoided Electric Costs 2020'!$X$21),"")))</f>
        <v>0</v>
      </c>
      <c r="Q1045" s="546">
        <f>IF(E1045="",0,IF($B$3="NYSEG",E1045/(1-'Avoided Natural Gas Costs 2020'!$J$34),IF($B$3="RG&amp;E",E1045/(1-'Avoided Natural Gas Costs 2020'!$K$34),"")))</f>
        <v>0</v>
      </c>
      <c r="R1045" s="233" t="str">
        <f>IFERROR(IF(P1045*'BCA Inputs'!$C$1+Q1045*'BCA Inputs'!$C$2+F1045*'BCA Inputs'!$C$2+G1045*'BCA Inputs'!$C$2=0,"",P1045*'BCA Inputs'!$C$1+Q1045*'BCA Inputs'!$C$2+F1045*'BCA Inputs'!$C$2+G1045*'BCA Inputs'!$C$2),"")</f>
        <v/>
      </c>
      <c r="S1045" s="181" t="str">
        <f t="shared" si="150"/>
        <v/>
      </c>
      <c r="T1045" s="181" t="str">
        <f>IFERROR(IF($B$3="NYSEG",(INDEX('BCA Inputs'!$N$14:$N$54,MATCH(I1045,'BCA Inputs'!$M$14:$M$54,0))*P1045+INDEX('BCA Inputs'!$O$14:$O$54,MATCH(I1045,'BCA Inputs'!$M$14:$M$54,0))*O1045+INDEX('BCA Inputs'!P:P,MATCH(I1045,'BCA Inputs'!M:M,0))*Q1045+INDEX('BCA Inputs'!Q:Q,MATCH(I1045,'BCA Inputs'!M:M,0))*F1045+INDEX('BCA Inputs'!R:R,MATCH(I1045,'BCA Inputs'!M:M,0))*G1045)+L1045+N1045,IF($B$3="RG&amp;E",(INDEX('BCA Inputs'!$AX$14:$AX$54,MATCH(I1045,'BCA Inputs'!$AW$14:$AW$54,0))*P1045+INDEX('BCA Inputs'!$AY$14:$AY$54,MATCH(I1045,'BCA Inputs'!$AW$14:$AW$54,0))*O1045+INDEX('BCA Inputs'!$AZ$14:$AZ$54,MATCH(I1045,'BCA Inputs'!$AW$14:$AW$54,0))*Q1045+INDEX('BCA Inputs'!$BA$14:$BA$54,MATCH(I1045,'BCA Inputs'!$AW$14:$AW$54,0))*F1045+INDEX('BCA Inputs'!$BB$14:$BB$54,MATCH(I1045,'BCA Inputs'!$AW$14:$AW$54,0))*G1045)+L1045+N1045,"")),"")</f>
        <v/>
      </c>
      <c r="U1045" s="234" t="str">
        <f t="shared" si="151"/>
        <v/>
      </c>
      <c r="V1045" s="234" t="str">
        <f t="shared" si="152"/>
        <v/>
      </c>
      <c r="W1045" s="234" t="str">
        <f t="shared" si="153"/>
        <v/>
      </c>
      <c r="Y1045" s="235" t="str">
        <f t="shared" si="154"/>
        <v/>
      </c>
      <c r="Z1045" s="236" t="str">
        <f>IFERROR(IF($B$3="NYSEG",INDEX('BCA Inputs'!$X$14:$X$54,MATCH(I1045,'BCA Inputs'!$M$14:$M$54,0))*P1045+INDEX('BCA Inputs'!$Y$14:$Y$54,MATCH(I1045,'BCA Inputs'!$M$14:$M$54,0))*O1045+INDEX('BCA Inputs'!$Z$14:$Z$54,MATCH(I1045,'BCA Inputs'!$M$14:$M$54,0))*Q1045+INDEX('BCA Inputs'!$AA$14:$AA$54,MATCH(I1045,'BCA Inputs'!$M$14:$M$54,0))*F1045+INDEX('BCA Inputs'!$AB$14:$AB$54,MATCH(I1045,'BCA Inputs'!$M$14:$M$54,0))*G1045,IF($B$3="RG&amp;E",INDEX('BCA Inputs'!$BG$14:$BG$54,MATCH(I1045,'BCA Inputs'!$AW$14:$AW$54,0))*P1045+INDEX('BCA Inputs'!$BH$14:$BH$54,MATCH(I1045,'BCA Inputs'!$AW$14:$AW$54,0))*O1045+INDEX('BCA Inputs'!$BI$14:$BI$54,MATCH(I1045,'BCA Inputs'!$AW$14:$AW$54,0))*Q1045+INDEX('BCA Inputs'!$BJ$14:$BJ$54,MATCH(I1045,'BCA Inputs'!$AW$14:$AW$54,0))*F1045+INDEX('BCA Inputs'!$BK$14:$BK$54,MATCH(I1045,'BCA Inputs'!$AW$14:$AW$54,0))*G1045,"")),"")</f>
        <v/>
      </c>
      <c r="AA1045" s="237" t="str">
        <f t="shared" si="155"/>
        <v/>
      </c>
      <c r="AC1045" s="238" t="str">
        <f>IFERROR((K1045+R1045)+IF($B$3="NYSEG",INDEX('BCA Inputs'!$AI$14:$AI$54,MATCH(I1045,'BCA Inputs'!$M$14:$M$54,0))*P1045+INDEX('BCA Inputs'!$AJ$14:$AJ$54,MATCH(I1045,'BCA Inputs'!$M$14:$M$54,0))*Q1045,IF($B$3="RG&amp;E",INDEX('BCA Inputs'!$BR$14:$BR$54,MATCH(I1045,'BCA Inputs'!$AW$14:$AW$54,0))*P1045+INDEX('BCA Inputs'!$BS$14:$BS$54,MATCH(I1045,'BCA Inputs'!$AW$14:$AW$54,0))*Q1045,"")),"")</f>
        <v/>
      </c>
      <c r="AD1045" s="181" t="str">
        <f>IFERROR(IF($B$3="NYSEG",INDEX('BCA Inputs'!$AD$14:$AD$54,MATCH(I1045,'BCA Inputs'!$M$14:$M$54,0))*P1045+INDEX('BCA Inputs'!$AE$14:$AE$54,MATCH(I1045,'BCA Inputs'!$M$14:$M$54,0))*O1045+INDEX('BCA Inputs'!$AF$14:$AF$54,MATCH(I1045,'BCA Inputs'!$M$14:$M$54,0))*Q1045+INDEX('BCA Inputs'!$AG$14:$AG$54,MATCH(I1045,'BCA Inputs'!$M$14:$M$54,0))*F1045+INDEX('BCA Inputs'!$AH$14:$AH$54,MATCH(I1045,'BCA Inputs'!$M$14:$M$54,0))*G1045,IF($B$3="RG&amp;E",INDEX('BCA Inputs'!$BM$14:$BM$54,MATCH(I1045,'BCA Inputs'!$AW$14:$AW$54,0))*P1045+INDEX('BCA Inputs'!$BN$14:$BN$54,MATCH(I1045,'BCA Inputs'!$AW$14:$AW$54,0))*O1045+INDEX('BCA Inputs'!$BO$14:$BO$54,MATCH(I1045,'BCA Inputs'!$AW$14:$AW$54,0))*Q1045+INDEX('BCA Inputs'!$BP$14:$BP$54,MATCH(I1045,'BCA Inputs'!$AW$14:$AW$54,0))*F1045+INDEX('BCA Inputs'!$BQ$14:$BQ$54,MATCH(I1045,'BCA Inputs'!$AW$14:$AW$54,0))*G1045,"")),"")</f>
        <v/>
      </c>
      <c r="AE1045" s="237" t="str">
        <f t="shared" si="156"/>
        <v/>
      </c>
      <c r="AF1045" s="198">
        <f t="shared" si="158"/>
        <v>0</v>
      </c>
      <c r="AG1045" s="239">
        <f t="shared" si="159"/>
        <v>0</v>
      </c>
    </row>
    <row r="1046" spans="1:33">
      <c r="A1046" s="228"/>
      <c r="B1046" s="176"/>
      <c r="C1046" s="229"/>
      <c r="D1046" s="230"/>
      <c r="E1046" s="230"/>
      <c r="F1046" s="230"/>
      <c r="G1046" s="230"/>
      <c r="H1046" s="231"/>
      <c r="I1046" s="231"/>
      <c r="J1046" s="232"/>
      <c r="K1046" s="232"/>
      <c r="L1046" s="232"/>
      <c r="M1046" s="181">
        <f t="shared" si="157"/>
        <v>0</v>
      </c>
      <c r="N1046" s="181">
        <f>IF(H1046="",0,H1046*I1046*'Avoided Water Savings Cost'!$C$16)</f>
        <v>0</v>
      </c>
      <c r="O1046" s="545">
        <f>IF(C1046="",0,IF($B$3="NYSEG",C1046/(1-'Avoided Electric Costs 2020'!$W$21),IF($B$3="RG&amp;E",C1046/(1-'Avoided Electric Costs 2020'!$X$21),"")))</f>
        <v>0</v>
      </c>
      <c r="P1046" s="546">
        <f>IF(D1046="",0,IF($B$3="NYSEG",D1046/(1-'Avoided Electric Costs 2020'!$W$21),IF($B$3="RG&amp;E",D1046/(1-'Avoided Electric Costs 2020'!$X$21),"")))</f>
        <v>0</v>
      </c>
      <c r="Q1046" s="546">
        <f>IF(E1046="",0,IF($B$3="NYSEG",E1046/(1-'Avoided Natural Gas Costs 2020'!$J$34),IF($B$3="RG&amp;E",E1046/(1-'Avoided Natural Gas Costs 2020'!$K$34),"")))</f>
        <v>0</v>
      </c>
      <c r="R1046" s="233" t="str">
        <f>IFERROR(IF(P1046*'BCA Inputs'!$C$1+Q1046*'BCA Inputs'!$C$2+F1046*'BCA Inputs'!$C$2+G1046*'BCA Inputs'!$C$2=0,"",P1046*'BCA Inputs'!$C$1+Q1046*'BCA Inputs'!$C$2+F1046*'BCA Inputs'!$C$2+G1046*'BCA Inputs'!$C$2),"")</f>
        <v/>
      </c>
      <c r="S1046" s="181" t="str">
        <f t="shared" si="150"/>
        <v/>
      </c>
      <c r="T1046" s="181" t="str">
        <f>IFERROR(IF($B$3="NYSEG",(INDEX('BCA Inputs'!$N$14:$N$54,MATCH(I1046,'BCA Inputs'!$M$14:$M$54,0))*P1046+INDEX('BCA Inputs'!$O$14:$O$54,MATCH(I1046,'BCA Inputs'!$M$14:$M$54,0))*O1046+INDEX('BCA Inputs'!P:P,MATCH(I1046,'BCA Inputs'!M:M,0))*Q1046+INDEX('BCA Inputs'!Q:Q,MATCH(I1046,'BCA Inputs'!M:M,0))*F1046+INDEX('BCA Inputs'!R:R,MATCH(I1046,'BCA Inputs'!M:M,0))*G1046)+L1046+N1046,IF($B$3="RG&amp;E",(INDEX('BCA Inputs'!$AX$14:$AX$54,MATCH(I1046,'BCA Inputs'!$AW$14:$AW$54,0))*P1046+INDEX('BCA Inputs'!$AY$14:$AY$54,MATCH(I1046,'BCA Inputs'!$AW$14:$AW$54,0))*O1046+INDEX('BCA Inputs'!$AZ$14:$AZ$54,MATCH(I1046,'BCA Inputs'!$AW$14:$AW$54,0))*Q1046+INDEX('BCA Inputs'!$BA$14:$BA$54,MATCH(I1046,'BCA Inputs'!$AW$14:$AW$54,0))*F1046+INDEX('BCA Inputs'!$BB$14:$BB$54,MATCH(I1046,'BCA Inputs'!$AW$14:$AW$54,0))*G1046)+L1046+N1046,"")),"")</f>
        <v/>
      </c>
      <c r="U1046" s="234" t="str">
        <f t="shared" si="151"/>
        <v/>
      </c>
      <c r="V1046" s="234" t="str">
        <f t="shared" si="152"/>
        <v/>
      </c>
      <c r="W1046" s="234" t="str">
        <f t="shared" si="153"/>
        <v/>
      </c>
      <c r="Y1046" s="235" t="str">
        <f t="shared" si="154"/>
        <v/>
      </c>
      <c r="Z1046" s="236" t="str">
        <f>IFERROR(IF($B$3="NYSEG",INDEX('BCA Inputs'!$X$14:$X$54,MATCH(I1046,'BCA Inputs'!$M$14:$M$54,0))*P1046+INDEX('BCA Inputs'!$Y$14:$Y$54,MATCH(I1046,'BCA Inputs'!$M$14:$M$54,0))*O1046+INDEX('BCA Inputs'!$Z$14:$Z$54,MATCH(I1046,'BCA Inputs'!$M$14:$M$54,0))*Q1046+INDEX('BCA Inputs'!$AA$14:$AA$54,MATCH(I1046,'BCA Inputs'!$M$14:$M$54,0))*F1046+INDEX('BCA Inputs'!$AB$14:$AB$54,MATCH(I1046,'BCA Inputs'!$M$14:$M$54,0))*G1046,IF($B$3="RG&amp;E",INDEX('BCA Inputs'!$BG$14:$BG$54,MATCH(I1046,'BCA Inputs'!$AW$14:$AW$54,0))*P1046+INDEX('BCA Inputs'!$BH$14:$BH$54,MATCH(I1046,'BCA Inputs'!$AW$14:$AW$54,0))*O1046+INDEX('BCA Inputs'!$BI$14:$BI$54,MATCH(I1046,'BCA Inputs'!$AW$14:$AW$54,0))*Q1046+INDEX('BCA Inputs'!$BJ$14:$BJ$54,MATCH(I1046,'BCA Inputs'!$AW$14:$AW$54,0))*F1046+INDEX('BCA Inputs'!$BK$14:$BK$54,MATCH(I1046,'BCA Inputs'!$AW$14:$AW$54,0))*G1046,"")),"")</f>
        <v/>
      </c>
      <c r="AA1046" s="237" t="str">
        <f t="shared" si="155"/>
        <v/>
      </c>
      <c r="AC1046" s="238" t="str">
        <f>IFERROR((K1046+R1046)+IF($B$3="NYSEG",INDEX('BCA Inputs'!$AI$14:$AI$54,MATCH(I1046,'BCA Inputs'!$M$14:$M$54,0))*P1046+INDEX('BCA Inputs'!$AJ$14:$AJ$54,MATCH(I1046,'BCA Inputs'!$M$14:$M$54,0))*Q1046,IF($B$3="RG&amp;E",INDEX('BCA Inputs'!$BR$14:$BR$54,MATCH(I1046,'BCA Inputs'!$AW$14:$AW$54,0))*P1046+INDEX('BCA Inputs'!$BS$14:$BS$54,MATCH(I1046,'BCA Inputs'!$AW$14:$AW$54,0))*Q1046,"")),"")</f>
        <v/>
      </c>
      <c r="AD1046" s="181" t="str">
        <f>IFERROR(IF($B$3="NYSEG",INDEX('BCA Inputs'!$AD$14:$AD$54,MATCH(I1046,'BCA Inputs'!$M$14:$M$54,0))*P1046+INDEX('BCA Inputs'!$AE$14:$AE$54,MATCH(I1046,'BCA Inputs'!$M$14:$M$54,0))*O1046+INDEX('BCA Inputs'!$AF$14:$AF$54,MATCH(I1046,'BCA Inputs'!$M$14:$M$54,0))*Q1046+INDEX('BCA Inputs'!$AG$14:$AG$54,MATCH(I1046,'BCA Inputs'!$M$14:$M$54,0))*F1046+INDEX('BCA Inputs'!$AH$14:$AH$54,MATCH(I1046,'BCA Inputs'!$M$14:$M$54,0))*G1046,IF($B$3="RG&amp;E",INDEX('BCA Inputs'!$BM$14:$BM$54,MATCH(I1046,'BCA Inputs'!$AW$14:$AW$54,0))*P1046+INDEX('BCA Inputs'!$BN$14:$BN$54,MATCH(I1046,'BCA Inputs'!$AW$14:$AW$54,0))*O1046+INDEX('BCA Inputs'!$BO$14:$BO$54,MATCH(I1046,'BCA Inputs'!$AW$14:$AW$54,0))*Q1046+INDEX('BCA Inputs'!$BP$14:$BP$54,MATCH(I1046,'BCA Inputs'!$AW$14:$AW$54,0))*F1046+INDEX('BCA Inputs'!$BQ$14:$BQ$54,MATCH(I1046,'BCA Inputs'!$AW$14:$AW$54,0))*G1046,"")),"")</f>
        <v/>
      </c>
      <c r="AE1046" s="237" t="str">
        <f t="shared" si="156"/>
        <v/>
      </c>
      <c r="AF1046" s="198">
        <f t="shared" si="158"/>
        <v>0</v>
      </c>
      <c r="AG1046" s="239">
        <f t="shared" si="159"/>
        <v>0</v>
      </c>
    </row>
    <row r="1047" spans="1:33">
      <c r="A1047" s="228"/>
      <c r="B1047" s="176"/>
      <c r="C1047" s="229"/>
      <c r="D1047" s="230"/>
      <c r="E1047" s="230"/>
      <c r="F1047" s="230"/>
      <c r="G1047" s="230"/>
      <c r="H1047" s="231"/>
      <c r="I1047" s="231"/>
      <c r="J1047" s="232"/>
      <c r="K1047" s="232"/>
      <c r="L1047" s="232"/>
      <c r="M1047" s="181">
        <f t="shared" si="157"/>
        <v>0</v>
      </c>
      <c r="N1047" s="181">
        <f>IF(H1047="",0,H1047*I1047*'Avoided Water Savings Cost'!$C$16)</f>
        <v>0</v>
      </c>
      <c r="O1047" s="545">
        <f>IF(C1047="",0,IF($B$3="NYSEG",C1047/(1-'Avoided Electric Costs 2020'!$W$21),IF($B$3="RG&amp;E",C1047/(1-'Avoided Electric Costs 2020'!$X$21),"")))</f>
        <v>0</v>
      </c>
      <c r="P1047" s="546">
        <f>IF(D1047="",0,IF($B$3="NYSEG",D1047/(1-'Avoided Electric Costs 2020'!$W$21),IF($B$3="RG&amp;E",D1047/(1-'Avoided Electric Costs 2020'!$X$21),"")))</f>
        <v>0</v>
      </c>
      <c r="Q1047" s="546">
        <f>IF(E1047="",0,IF($B$3="NYSEG",E1047/(1-'Avoided Natural Gas Costs 2020'!$J$34),IF($B$3="RG&amp;E",E1047/(1-'Avoided Natural Gas Costs 2020'!$K$34),"")))</f>
        <v>0</v>
      </c>
      <c r="R1047" s="233" t="str">
        <f>IFERROR(IF(P1047*'BCA Inputs'!$C$1+Q1047*'BCA Inputs'!$C$2+F1047*'BCA Inputs'!$C$2+G1047*'BCA Inputs'!$C$2=0,"",P1047*'BCA Inputs'!$C$1+Q1047*'BCA Inputs'!$C$2+F1047*'BCA Inputs'!$C$2+G1047*'BCA Inputs'!$C$2),"")</f>
        <v/>
      </c>
      <c r="S1047" s="181" t="str">
        <f t="shared" ref="S1047:S1110" si="160">IFERROR(IF(J1047+R1047=0,"",J1047+R1047),"")</f>
        <v/>
      </c>
      <c r="T1047" s="181" t="str">
        <f>IFERROR(IF($B$3="NYSEG",(INDEX('BCA Inputs'!$N$14:$N$54,MATCH(I1047,'BCA Inputs'!$M$14:$M$54,0))*P1047+INDEX('BCA Inputs'!$O$14:$O$54,MATCH(I1047,'BCA Inputs'!$M$14:$M$54,0))*O1047+INDEX('BCA Inputs'!P:P,MATCH(I1047,'BCA Inputs'!M:M,0))*Q1047+INDEX('BCA Inputs'!Q:Q,MATCH(I1047,'BCA Inputs'!M:M,0))*F1047+INDEX('BCA Inputs'!R:R,MATCH(I1047,'BCA Inputs'!M:M,0))*G1047)+L1047+N1047,IF($B$3="RG&amp;E",(INDEX('BCA Inputs'!$AX$14:$AX$54,MATCH(I1047,'BCA Inputs'!$AW$14:$AW$54,0))*P1047+INDEX('BCA Inputs'!$AY$14:$AY$54,MATCH(I1047,'BCA Inputs'!$AW$14:$AW$54,0))*O1047+INDEX('BCA Inputs'!$AZ$14:$AZ$54,MATCH(I1047,'BCA Inputs'!$AW$14:$AW$54,0))*Q1047+INDEX('BCA Inputs'!$BA$14:$BA$54,MATCH(I1047,'BCA Inputs'!$AW$14:$AW$54,0))*F1047+INDEX('BCA Inputs'!$BB$14:$BB$54,MATCH(I1047,'BCA Inputs'!$AW$14:$AW$54,0))*G1047)+L1047+N1047,"")),"")</f>
        <v/>
      </c>
      <c r="U1047" s="234" t="str">
        <f t="shared" ref="U1047:U1110" si="161">IFERROR(T1047/S1047,"")</f>
        <v/>
      </c>
      <c r="V1047" s="234" t="str">
        <f t="shared" ref="V1047:V1110" si="162">IFERROR(J1047/(D1047*$B$6+E1047*$B$7+F1047*$B$7+G1047*$B$7+M1047+N1047/I1047),"")</f>
        <v/>
      </c>
      <c r="W1047" s="234" t="str">
        <f t="shared" ref="W1047:W1110" si="163">IFERROR((J1047-K1047)/(D1047*$B$6+E1047*$B$7+F1047*$B$7+G1047*$B$7+M1047+N1047/I1047),"")</f>
        <v/>
      </c>
      <c r="Y1047" s="235" t="str">
        <f t="shared" ref="Y1047:Y1110" si="164">IFERROR(K1047+R1047,"")</f>
        <v/>
      </c>
      <c r="Z1047" s="236" t="str">
        <f>IFERROR(IF($B$3="NYSEG",INDEX('BCA Inputs'!$X$14:$X$54,MATCH(I1047,'BCA Inputs'!$M$14:$M$54,0))*P1047+INDEX('BCA Inputs'!$Y$14:$Y$54,MATCH(I1047,'BCA Inputs'!$M$14:$M$54,0))*O1047+INDEX('BCA Inputs'!$Z$14:$Z$54,MATCH(I1047,'BCA Inputs'!$M$14:$M$54,0))*Q1047+INDEX('BCA Inputs'!$AA$14:$AA$54,MATCH(I1047,'BCA Inputs'!$M$14:$M$54,0))*F1047+INDEX('BCA Inputs'!$AB$14:$AB$54,MATCH(I1047,'BCA Inputs'!$M$14:$M$54,0))*G1047,IF($B$3="RG&amp;E",INDEX('BCA Inputs'!$BG$14:$BG$54,MATCH(I1047,'BCA Inputs'!$AW$14:$AW$54,0))*P1047+INDEX('BCA Inputs'!$BH$14:$BH$54,MATCH(I1047,'BCA Inputs'!$AW$14:$AW$54,0))*O1047+INDEX('BCA Inputs'!$BI$14:$BI$54,MATCH(I1047,'BCA Inputs'!$AW$14:$AW$54,0))*Q1047+INDEX('BCA Inputs'!$BJ$14:$BJ$54,MATCH(I1047,'BCA Inputs'!$AW$14:$AW$54,0))*F1047+INDEX('BCA Inputs'!$BK$14:$BK$54,MATCH(I1047,'BCA Inputs'!$AW$14:$AW$54,0))*G1047,"")),"")</f>
        <v/>
      </c>
      <c r="AA1047" s="237" t="str">
        <f t="shared" ref="AA1047:AA1110" si="165">IFERROR(Z1047/Y1047,"")</f>
        <v/>
      </c>
      <c r="AC1047" s="238" t="str">
        <f>IFERROR((K1047+R1047)+IF($B$3="NYSEG",INDEX('BCA Inputs'!$AI$14:$AI$54,MATCH(I1047,'BCA Inputs'!$M$14:$M$54,0))*P1047+INDEX('BCA Inputs'!$AJ$14:$AJ$54,MATCH(I1047,'BCA Inputs'!$M$14:$M$54,0))*Q1047,IF($B$3="RG&amp;E",INDEX('BCA Inputs'!$BR$14:$BR$54,MATCH(I1047,'BCA Inputs'!$AW$14:$AW$54,0))*P1047+INDEX('BCA Inputs'!$BS$14:$BS$54,MATCH(I1047,'BCA Inputs'!$AW$14:$AW$54,0))*Q1047,"")),"")</f>
        <v/>
      </c>
      <c r="AD1047" s="181" t="str">
        <f>IFERROR(IF($B$3="NYSEG",INDEX('BCA Inputs'!$AD$14:$AD$54,MATCH(I1047,'BCA Inputs'!$M$14:$M$54,0))*P1047+INDEX('BCA Inputs'!$AE$14:$AE$54,MATCH(I1047,'BCA Inputs'!$M$14:$M$54,0))*O1047+INDEX('BCA Inputs'!$AF$14:$AF$54,MATCH(I1047,'BCA Inputs'!$M$14:$M$54,0))*Q1047+INDEX('BCA Inputs'!$AG$14:$AG$54,MATCH(I1047,'BCA Inputs'!$M$14:$M$54,0))*F1047+INDEX('BCA Inputs'!$AH$14:$AH$54,MATCH(I1047,'BCA Inputs'!$M$14:$M$54,0))*G1047,IF($B$3="RG&amp;E",INDEX('BCA Inputs'!$BM$14:$BM$54,MATCH(I1047,'BCA Inputs'!$AW$14:$AW$54,0))*P1047+INDEX('BCA Inputs'!$BN$14:$BN$54,MATCH(I1047,'BCA Inputs'!$AW$14:$AW$54,0))*O1047+INDEX('BCA Inputs'!$BO$14:$BO$54,MATCH(I1047,'BCA Inputs'!$AW$14:$AW$54,0))*Q1047+INDEX('BCA Inputs'!$BP$14:$BP$54,MATCH(I1047,'BCA Inputs'!$AW$14:$AW$54,0))*F1047+INDEX('BCA Inputs'!$BQ$14:$BQ$54,MATCH(I1047,'BCA Inputs'!$AW$14:$AW$54,0))*G1047,"")),"")</f>
        <v/>
      </c>
      <c r="AE1047" s="237" t="str">
        <f t="shared" ref="AE1047:AE1110" si="166">IFERROR(AD1047/AC1047,"")</f>
        <v/>
      </c>
      <c r="AF1047" s="198">
        <f t="shared" si="158"/>
        <v>0</v>
      </c>
      <c r="AG1047" s="239">
        <f t="shared" si="159"/>
        <v>0</v>
      </c>
    </row>
    <row r="1048" spans="1:33">
      <c r="A1048" s="228"/>
      <c r="B1048" s="176"/>
      <c r="C1048" s="229"/>
      <c r="D1048" s="230"/>
      <c r="E1048" s="230"/>
      <c r="F1048" s="230"/>
      <c r="G1048" s="230"/>
      <c r="H1048" s="231"/>
      <c r="I1048" s="231"/>
      <c r="J1048" s="232"/>
      <c r="K1048" s="232"/>
      <c r="L1048" s="232"/>
      <c r="M1048" s="181">
        <f t="shared" ref="M1048:M1111" si="167">IF(L1048="",0,L1048/I1048)</f>
        <v>0</v>
      </c>
      <c r="N1048" s="181">
        <f>IF(H1048="",0,H1048*I1048*'Avoided Water Savings Cost'!$C$16)</f>
        <v>0</v>
      </c>
      <c r="O1048" s="545">
        <f>IF(C1048="",0,IF($B$3="NYSEG",C1048/(1-'Avoided Electric Costs 2020'!$W$21),IF($B$3="RG&amp;E",C1048/(1-'Avoided Electric Costs 2020'!$X$21),"")))</f>
        <v>0</v>
      </c>
      <c r="P1048" s="546">
        <f>IF(D1048="",0,IF($B$3="NYSEG",D1048/(1-'Avoided Electric Costs 2020'!$W$21),IF($B$3="RG&amp;E",D1048/(1-'Avoided Electric Costs 2020'!$X$21),"")))</f>
        <v>0</v>
      </c>
      <c r="Q1048" s="546">
        <f>IF(E1048="",0,IF($B$3="NYSEG",E1048/(1-'Avoided Natural Gas Costs 2020'!$J$34),IF($B$3="RG&amp;E",E1048/(1-'Avoided Natural Gas Costs 2020'!$K$34),"")))</f>
        <v>0</v>
      </c>
      <c r="R1048" s="233" t="str">
        <f>IFERROR(IF(P1048*'BCA Inputs'!$C$1+Q1048*'BCA Inputs'!$C$2+F1048*'BCA Inputs'!$C$2+G1048*'BCA Inputs'!$C$2=0,"",P1048*'BCA Inputs'!$C$1+Q1048*'BCA Inputs'!$C$2+F1048*'BCA Inputs'!$C$2+G1048*'BCA Inputs'!$C$2),"")</f>
        <v/>
      </c>
      <c r="S1048" s="181" t="str">
        <f t="shared" si="160"/>
        <v/>
      </c>
      <c r="T1048" s="181" t="str">
        <f>IFERROR(IF($B$3="NYSEG",(INDEX('BCA Inputs'!$N$14:$N$54,MATCH(I1048,'BCA Inputs'!$M$14:$M$54,0))*P1048+INDEX('BCA Inputs'!$O$14:$O$54,MATCH(I1048,'BCA Inputs'!$M$14:$M$54,0))*O1048+INDEX('BCA Inputs'!P:P,MATCH(I1048,'BCA Inputs'!M:M,0))*Q1048+INDEX('BCA Inputs'!Q:Q,MATCH(I1048,'BCA Inputs'!M:M,0))*F1048+INDEX('BCA Inputs'!R:R,MATCH(I1048,'BCA Inputs'!M:M,0))*G1048)+L1048+N1048,IF($B$3="RG&amp;E",(INDEX('BCA Inputs'!$AX$14:$AX$54,MATCH(I1048,'BCA Inputs'!$AW$14:$AW$54,0))*P1048+INDEX('BCA Inputs'!$AY$14:$AY$54,MATCH(I1048,'BCA Inputs'!$AW$14:$AW$54,0))*O1048+INDEX('BCA Inputs'!$AZ$14:$AZ$54,MATCH(I1048,'BCA Inputs'!$AW$14:$AW$54,0))*Q1048+INDEX('BCA Inputs'!$BA$14:$BA$54,MATCH(I1048,'BCA Inputs'!$AW$14:$AW$54,0))*F1048+INDEX('BCA Inputs'!$BB$14:$BB$54,MATCH(I1048,'BCA Inputs'!$AW$14:$AW$54,0))*G1048)+L1048+N1048,"")),"")</f>
        <v/>
      </c>
      <c r="U1048" s="234" t="str">
        <f t="shared" si="161"/>
        <v/>
      </c>
      <c r="V1048" s="234" t="str">
        <f t="shared" si="162"/>
        <v/>
      </c>
      <c r="W1048" s="234" t="str">
        <f t="shared" si="163"/>
        <v/>
      </c>
      <c r="Y1048" s="235" t="str">
        <f t="shared" si="164"/>
        <v/>
      </c>
      <c r="Z1048" s="236" t="str">
        <f>IFERROR(IF($B$3="NYSEG",INDEX('BCA Inputs'!$X$14:$X$54,MATCH(I1048,'BCA Inputs'!$M$14:$M$54,0))*P1048+INDEX('BCA Inputs'!$Y$14:$Y$54,MATCH(I1048,'BCA Inputs'!$M$14:$M$54,0))*O1048+INDEX('BCA Inputs'!$Z$14:$Z$54,MATCH(I1048,'BCA Inputs'!$M$14:$M$54,0))*Q1048+INDEX('BCA Inputs'!$AA$14:$AA$54,MATCH(I1048,'BCA Inputs'!$M$14:$M$54,0))*F1048+INDEX('BCA Inputs'!$AB$14:$AB$54,MATCH(I1048,'BCA Inputs'!$M$14:$M$54,0))*G1048,IF($B$3="RG&amp;E",INDEX('BCA Inputs'!$BG$14:$BG$54,MATCH(I1048,'BCA Inputs'!$AW$14:$AW$54,0))*P1048+INDEX('BCA Inputs'!$BH$14:$BH$54,MATCH(I1048,'BCA Inputs'!$AW$14:$AW$54,0))*O1048+INDEX('BCA Inputs'!$BI$14:$BI$54,MATCH(I1048,'BCA Inputs'!$AW$14:$AW$54,0))*Q1048+INDEX('BCA Inputs'!$BJ$14:$BJ$54,MATCH(I1048,'BCA Inputs'!$AW$14:$AW$54,0))*F1048+INDEX('BCA Inputs'!$BK$14:$BK$54,MATCH(I1048,'BCA Inputs'!$AW$14:$AW$54,0))*G1048,"")),"")</f>
        <v/>
      </c>
      <c r="AA1048" s="237" t="str">
        <f t="shared" si="165"/>
        <v/>
      </c>
      <c r="AC1048" s="238" t="str">
        <f>IFERROR((K1048+R1048)+IF($B$3="NYSEG",INDEX('BCA Inputs'!$AI$14:$AI$54,MATCH(I1048,'BCA Inputs'!$M$14:$M$54,0))*P1048+INDEX('BCA Inputs'!$AJ$14:$AJ$54,MATCH(I1048,'BCA Inputs'!$M$14:$M$54,0))*Q1048,IF($B$3="RG&amp;E",INDEX('BCA Inputs'!$BR$14:$BR$54,MATCH(I1048,'BCA Inputs'!$AW$14:$AW$54,0))*P1048+INDEX('BCA Inputs'!$BS$14:$BS$54,MATCH(I1048,'BCA Inputs'!$AW$14:$AW$54,0))*Q1048,"")),"")</f>
        <v/>
      </c>
      <c r="AD1048" s="181" t="str">
        <f>IFERROR(IF($B$3="NYSEG",INDEX('BCA Inputs'!$AD$14:$AD$54,MATCH(I1048,'BCA Inputs'!$M$14:$M$54,0))*P1048+INDEX('BCA Inputs'!$AE$14:$AE$54,MATCH(I1048,'BCA Inputs'!$M$14:$M$54,0))*O1048+INDEX('BCA Inputs'!$AF$14:$AF$54,MATCH(I1048,'BCA Inputs'!$M$14:$M$54,0))*Q1048+INDEX('BCA Inputs'!$AG$14:$AG$54,MATCH(I1048,'BCA Inputs'!$M$14:$M$54,0))*F1048+INDEX('BCA Inputs'!$AH$14:$AH$54,MATCH(I1048,'BCA Inputs'!$M$14:$M$54,0))*G1048,IF($B$3="RG&amp;E",INDEX('BCA Inputs'!$BM$14:$BM$54,MATCH(I1048,'BCA Inputs'!$AW$14:$AW$54,0))*P1048+INDEX('BCA Inputs'!$BN$14:$BN$54,MATCH(I1048,'BCA Inputs'!$AW$14:$AW$54,0))*O1048+INDEX('BCA Inputs'!$BO$14:$BO$54,MATCH(I1048,'BCA Inputs'!$AW$14:$AW$54,0))*Q1048+INDEX('BCA Inputs'!$BP$14:$BP$54,MATCH(I1048,'BCA Inputs'!$AW$14:$AW$54,0))*F1048+INDEX('BCA Inputs'!$BQ$14:$BQ$54,MATCH(I1048,'BCA Inputs'!$AW$14:$AW$54,0))*G1048,"")),"")</f>
        <v/>
      </c>
      <c r="AE1048" s="237" t="str">
        <f t="shared" si="166"/>
        <v/>
      </c>
      <c r="AF1048" s="198">
        <f t="shared" ref="AF1048:AF1111" si="168">IF(U1048&lt;1,1,0)</f>
        <v>0</v>
      </c>
      <c r="AG1048" s="239">
        <f t="shared" ref="AG1048:AG1111" si="169">D1048*3412+(E1048+F1048+G1048)*100000</f>
        <v>0</v>
      </c>
    </row>
    <row r="1049" spans="1:33">
      <c r="A1049" s="228"/>
      <c r="B1049" s="176"/>
      <c r="C1049" s="229"/>
      <c r="D1049" s="230"/>
      <c r="E1049" s="230"/>
      <c r="F1049" s="230"/>
      <c r="G1049" s="230"/>
      <c r="H1049" s="231"/>
      <c r="I1049" s="231"/>
      <c r="J1049" s="232"/>
      <c r="K1049" s="232"/>
      <c r="L1049" s="232"/>
      <c r="M1049" s="181">
        <f t="shared" si="167"/>
        <v>0</v>
      </c>
      <c r="N1049" s="181">
        <f>IF(H1049="",0,H1049*I1049*'Avoided Water Savings Cost'!$C$16)</f>
        <v>0</v>
      </c>
      <c r="O1049" s="545">
        <f>IF(C1049="",0,IF($B$3="NYSEG",C1049/(1-'Avoided Electric Costs 2020'!$W$21),IF($B$3="RG&amp;E",C1049/(1-'Avoided Electric Costs 2020'!$X$21),"")))</f>
        <v>0</v>
      </c>
      <c r="P1049" s="546">
        <f>IF(D1049="",0,IF($B$3="NYSEG",D1049/(1-'Avoided Electric Costs 2020'!$W$21),IF($B$3="RG&amp;E",D1049/(1-'Avoided Electric Costs 2020'!$X$21),"")))</f>
        <v>0</v>
      </c>
      <c r="Q1049" s="546">
        <f>IF(E1049="",0,IF($B$3="NYSEG",E1049/(1-'Avoided Natural Gas Costs 2020'!$J$34),IF($B$3="RG&amp;E",E1049/(1-'Avoided Natural Gas Costs 2020'!$K$34),"")))</f>
        <v>0</v>
      </c>
      <c r="R1049" s="233" t="str">
        <f>IFERROR(IF(P1049*'BCA Inputs'!$C$1+Q1049*'BCA Inputs'!$C$2+F1049*'BCA Inputs'!$C$2+G1049*'BCA Inputs'!$C$2=0,"",P1049*'BCA Inputs'!$C$1+Q1049*'BCA Inputs'!$C$2+F1049*'BCA Inputs'!$C$2+G1049*'BCA Inputs'!$C$2),"")</f>
        <v/>
      </c>
      <c r="S1049" s="181" t="str">
        <f t="shared" si="160"/>
        <v/>
      </c>
      <c r="T1049" s="181" t="str">
        <f>IFERROR(IF($B$3="NYSEG",(INDEX('BCA Inputs'!$N$14:$N$54,MATCH(I1049,'BCA Inputs'!$M$14:$M$54,0))*P1049+INDEX('BCA Inputs'!$O$14:$O$54,MATCH(I1049,'BCA Inputs'!$M$14:$M$54,0))*O1049+INDEX('BCA Inputs'!P:P,MATCH(I1049,'BCA Inputs'!M:M,0))*Q1049+INDEX('BCA Inputs'!Q:Q,MATCH(I1049,'BCA Inputs'!M:M,0))*F1049+INDEX('BCA Inputs'!R:R,MATCH(I1049,'BCA Inputs'!M:M,0))*G1049)+L1049+N1049,IF($B$3="RG&amp;E",(INDEX('BCA Inputs'!$AX$14:$AX$54,MATCH(I1049,'BCA Inputs'!$AW$14:$AW$54,0))*P1049+INDEX('BCA Inputs'!$AY$14:$AY$54,MATCH(I1049,'BCA Inputs'!$AW$14:$AW$54,0))*O1049+INDEX('BCA Inputs'!$AZ$14:$AZ$54,MATCH(I1049,'BCA Inputs'!$AW$14:$AW$54,0))*Q1049+INDEX('BCA Inputs'!$BA$14:$BA$54,MATCH(I1049,'BCA Inputs'!$AW$14:$AW$54,0))*F1049+INDEX('BCA Inputs'!$BB$14:$BB$54,MATCH(I1049,'BCA Inputs'!$AW$14:$AW$54,0))*G1049)+L1049+N1049,"")),"")</f>
        <v/>
      </c>
      <c r="U1049" s="234" t="str">
        <f t="shared" si="161"/>
        <v/>
      </c>
      <c r="V1049" s="234" t="str">
        <f t="shared" si="162"/>
        <v/>
      </c>
      <c r="W1049" s="234" t="str">
        <f t="shared" si="163"/>
        <v/>
      </c>
      <c r="Y1049" s="235" t="str">
        <f t="shared" si="164"/>
        <v/>
      </c>
      <c r="Z1049" s="236" t="str">
        <f>IFERROR(IF($B$3="NYSEG",INDEX('BCA Inputs'!$X$14:$X$54,MATCH(I1049,'BCA Inputs'!$M$14:$M$54,0))*P1049+INDEX('BCA Inputs'!$Y$14:$Y$54,MATCH(I1049,'BCA Inputs'!$M$14:$M$54,0))*O1049+INDEX('BCA Inputs'!$Z$14:$Z$54,MATCH(I1049,'BCA Inputs'!$M$14:$M$54,0))*Q1049+INDEX('BCA Inputs'!$AA$14:$AA$54,MATCH(I1049,'BCA Inputs'!$M$14:$M$54,0))*F1049+INDEX('BCA Inputs'!$AB$14:$AB$54,MATCH(I1049,'BCA Inputs'!$M$14:$M$54,0))*G1049,IF($B$3="RG&amp;E",INDEX('BCA Inputs'!$BG$14:$BG$54,MATCH(I1049,'BCA Inputs'!$AW$14:$AW$54,0))*P1049+INDEX('BCA Inputs'!$BH$14:$BH$54,MATCH(I1049,'BCA Inputs'!$AW$14:$AW$54,0))*O1049+INDEX('BCA Inputs'!$BI$14:$BI$54,MATCH(I1049,'BCA Inputs'!$AW$14:$AW$54,0))*Q1049+INDEX('BCA Inputs'!$BJ$14:$BJ$54,MATCH(I1049,'BCA Inputs'!$AW$14:$AW$54,0))*F1049+INDEX('BCA Inputs'!$BK$14:$BK$54,MATCH(I1049,'BCA Inputs'!$AW$14:$AW$54,0))*G1049,"")),"")</f>
        <v/>
      </c>
      <c r="AA1049" s="237" t="str">
        <f t="shared" si="165"/>
        <v/>
      </c>
      <c r="AC1049" s="238" t="str">
        <f>IFERROR((K1049+R1049)+IF($B$3="NYSEG",INDEX('BCA Inputs'!$AI$14:$AI$54,MATCH(I1049,'BCA Inputs'!$M$14:$M$54,0))*P1049+INDEX('BCA Inputs'!$AJ$14:$AJ$54,MATCH(I1049,'BCA Inputs'!$M$14:$M$54,0))*Q1049,IF($B$3="RG&amp;E",INDEX('BCA Inputs'!$BR$14:$BR$54,MATCH(I1049,'BCA Inputs'!$AW$14:$AW$54,0))*P1049+INDEX('BCA Inputs'!$BS$14:$BS$54,MATCH(I1049,'BCA Inputs'!$AW$14:$AW$54,0))*Q1049,"")),"")</f>
        <v/>
      </c>
      <c r="AD1049" s="181" t="str">
        <f>IFERROR(IF($B$3="NYSEG",INDEX('BCA Inputs'!$AD$14:$AD$54,MATCH(I1049,'BCA Inputs'!$M$14:$M$54,0))*P1049+INDEX('BCA Inputs'!$AE$14:$AE$54,MATCH(I1049,'BCA Inputs'!$M$14:$M$54,0))*O1049+INDEX('BCA Inputs'!$AF$14:$AF$54,MATCH(I1049,'BCA Inputs'!$M$14:$M$54,0))*Q1049+INDEX('BCA Inputs'!$AG$14:$AG$54,MATCH(I1049,'BCA Inputs'!$M$14:$M$54,0))*F1049+INDEX('BCA Inputs'!$AH$14:$AH$54,MATCH(I1049,'BCA Inputs'!$M$14:$M$54,0))*G1049,IF($B$3="RG&amp;E",INDEX('BCA Inputs'!$BM$14:$BM$54,MATCH(I1049,'BCA Inputs'!$AW$14:$AW$54,0))*P1049+INDEX('BCA Inputs'!$BN$14:$BN$54,MATCH(I1049,'BCA Inputs'!$AW$14:$AW$54,0))*O1049+INDEX('BCA Inputs'!$BO$14:$BO$54,MATCH(I1049,'BCA Inputs'!$AW$14:$AW$54,0))*Q1049+INDEX('BCA Inputs'!$BP$14:$BP$54,MATCH(I1049,'BCA Inputs'!$AW$14:$AW$54,0))*F1049+INDEX('BCA Inputs'!$BQ$14:$BQ$54,MATCH(I1049,'BCA Inputs'!$AW$14:$AW$54,0))*G1049,"")),"")</f>
        <v/>
      </c>
      <c r="AE1049" s="237" t="str">
        <f t="shared" si="166"/>
        <v/>
      </c>
      <c r="AF1049" s="198">
        <f t="shared" si="168"/>
        <v>0</v>
      </c>
      <c r="AG1049" s="239">
        <f t="shared" si="169"/>
        <v>0</v>
      </c>
    </row>
    <row r="1050" spans="1:33">
      <c r="A1050" s="228"/>
      <c r="B1050" s="176"/>
      <c r="C1050" s="229"/>
      <c r="D1050" s="230"/>
      <c r="E1050" s="230"/>
      <c r="F1050" s="230"/>
      <c r="G1050" s="230"/>
      <c r="H1050" s="231"/>
      <c r="I1050" s="231"/>
      <c r="J1050" s="232"/>
      <c r="K1050" s="232"/>
      <c r="L1050" s="232"/>
      <c r="M1050" s="181">
        <f t="shared" si="167"/>
        <v>0</v>
      </c>
      <c r="N1050" s="181">
        <f>IF(H1050="",0,H1050*I1050*'Avoided Water Savings Cost'!$C$16)</f>
        <v>0</v>
      </c>
      <c r="O1050" s="545">
        <f>IF(C1050="",0,IF($B$3="NYSEG",C1050/(1-'Avoided Electric Costs 2020'!$W$21),IF($B$3="RG&amp;E",C1050/(1-'Avoided Electric Costs 2020'!$X$21),"")))</f>
        <v>0</v>
      </c>
      <c r="P1050" s="546">
        <f>IF(D1050="",0,IF($B$3="NYSEG",D1050/(1-'Avoided Electric Costs 2020'!$W$21),IF($B$3="RG&amp;E",D1050/(1-'Avoided Electric Costs 2020'!$X$21),"")))</f>
        <v>0</v>
      </c>
      <c r="Q1050" s="546">
        <f>IF(E1050="",0,IF($B$3="NYSEG",E1050/(1-'Avoided Natural Gas Costs 2020'!$J$34),IF($B$3="RG&amp;E",E1050/(1-'Avoided Natural Gas Costs 2020'!$K$34),"")))</f>
        <v>0</v>
      </c>
      <c r="R1050" s="233" t="str">
        <f>IFERROR(IF(P1050*'BCA Inputs'!$C$1+Q1050*'BCA Inputs'!$C$2+F1050*'BCA Inputs'!$C$2+G1050*'BCA Inputs'!$C$2=0,"",P1050*'BCA Inputs'!$C$1+Q1050*'BCA Inputs'!$C$2+F1050*'BCA Inputs'!$C$2+G1050*'BCA Inputs'!$C$2),"")</f>
        <v/>
      </c>
      <c r="S1050" s="181" t="str">
        <f t="shared" si="160"/>
        <v/>
      </c>
      <c r="T1050" s="181" t="str">
        <f>IFERROR(IF($B$3="NYSEG",(INDEX('BCA Inputs'!$N$14:$N$54,MATCH(I1050,'BCA Inputs'!$M$14:$M$54,0))*P1050+INDEX('BCA Inputs'!$O$14:$O$54,MATCH(I1050,'BCA Inputs'!$M$14:$M$54,0))*O1050+INDEX('BCA Inputs'!P:P,MATCH(I1050,'BCA Inputs'!M:M,0))*Q1050+INDEX('BCA Inputs'!Q:Q,MATCH(I1050,'BCA Inputs'!M:M,0))*F1050+INDEX('BCA Inputs'!R:R,MATCH(I1050,'BCA Inputs'!M:M,0))*G1050)+L1050+N1050,IF($B$3="RG&amp;E",(INDEX('BCA Inputs'!$AX$14:$AX$54,MATCH(I1050,'BCA Inputs'!$AW$14:$AW$54,0))*P1050+INDEX('BCA Inputs'!$AY$14:$AY$54,MATCH(I1050,'BCA Inputs'!$AW$14:$AW$54,0))*O1050+INDEX('BCA Inputs'!$AZ$14:$AZ$54,MATCH(I1050,'BCA Inputs'!$AW$14:$AW$54,0))*Q1050+INDEX('BCA Inputs'!$BA$14:$BA$54,MATCH(I1050,'BCA Inputs'!$AW$14:$AW$54,0))*F1050+INDEX('BCA Inputs'!$BB$14:$BB$54,MATCH(I1050,'BCA Inputs'!$AW$14:$AW$54,0))*G1050)+L1050+N1050,"")),"")</f>
        <v/>
      </c>
      <c r="U1050" s="234" t="str">
        <f t="shared" si="161"/>
        <v/>
      </c>
      <c r="V1050" s="234" t="str">
        <f t="shared" si="162"/>
        <v/>
      </c>
      <c r="W1050" s="234" t="str">
        <f t="shared" si="163"/>
        <v/>
      </c>
      <c r="Y1050" s="235" t="str">
        <f t="shared" si="164"/>
        <v/>
      </c>
      <c r="Z1050" s="236" t="str">
        <f>IFERROR(IF($B$3="NYSEG",INDEX('BCA Inputs'!$X$14:$X$54,MATCH(I1050,'BCA Inputs'!$M$14:$M$54,0))*P1050+INDEX('BCA Inputs'!$Y$14:$Y$54,MATCH(I1050,'BCA Inputs'!$M$14:$M$54,0))*O1050+INDEX('BCA Inputs'!$Z$14:$Z$54,MATCH(I1050,'BCA Inputs'!$M$14:$M$54,0))*Q1050+INDEX('BCA Inputs'!$AA$14:$AA$54,MATCH(I1050,'BCA Inputs'!$M$14:$M$54,0))*F1050+INDEX('BCA Inputs'!$AB$14:$AB$54,MATCH(I1050,'BCA Inputs'!$M$14:$M$54,0))*G1050,IF($B$3="RG&amp;E",INDEX('BCA Inputs'!$BG$14:$BG$54,MATCH(I1050,'BCA Inputs'!$AW$14:$AW$54,0))*P1050+INDEX('BCA Inputs'!$BH$14:$BH$54,MATCH(I1050,'BCA Inputs'!$AW$14:$AW$54,0))*O1050+INDEX('BCA Inputs'!$BI$14:$BI$54,MATCH(I1050,'BCA Inputs'!$AW$14:$AW$54,0))*Q1050+INDEX('BCA Inputs'!$BJ$14:$BJ$54,MATCH(I1050,'BCA Inputs'!$AW$14:$AW$54,0))*F1050+INDEX('BCA Inputs'!$BK$14:$BK$54,MATCH(I1050,'BCA Inputs'!$AW$14:$AW$54,0))*G1050,"")),"")</f>
        <v/>
      </c>
      <c r="AA1050" s="237" t="str">
        <f t="shared" si="165"/>
        <v/>
      </c>
      <c r="AC1050" s="238" t="str">
        <f>IFERROR((K1050+R1050)+IF($B$3="NYSEG",INDEX('BCA Inputs'!$AI$14:$AI$54,MATCH(I1050,'BCA Inputs'!$M$14:$M$54,0))*P1050+INDEX('BCA Inputs'!$AJ$14:$AJ$54,MATCH(I1050,'BCA Inputs'!$M$14:$M$54,0))*Q1050,IF($B$3="RG&amp;E",INDEX('BCA Inputs'!$BR$14:$BR$54,MATCH(I1050,'BCA Inputs'!$AW$14:$AW$54,0))*P1050+INDEX('BCA Inputs'!$BS$14:$BS$54,MATCH(I1050,'BCA Inputs'!$AW$14:$AW$54,0))*Q1050,"")),"")</f>
        <v/>
      </c>
      <c r="AD1050" s="181" t="str">
        <f>IFERROR(IF($B$3="NYSEG",INDEX('BCA Inputs'!$AD$14:$AD$54,MATCH(I1050,'BCA Inputs'!$M$14:$M$54,0))*P1050+INDEX('BCA Inputs'!$AE$14:$AE$54,MATCH(I1050,'BCA Inputs'!$M$14:$M$54,0))*O1050+INDEX('BCA Inputs'!$AF$14:$AF$54,MATCH(I1050,'BCA Inputs'!$M$14:$M$54,0))*Q1050+INDEX('BCA Inputs'!$AG$14:$AG$54,MATCH(I1050,'BCA Inputs'!$M$14:$M$54,0))*F1050+INDEX('BCA Inputs'!$AH$14:$AH$54,MATCH(I1050,'BCA Inputs'!$M$14:$M$54,0))*G1050,IF($B$3="RG&amp;E",INDEX('BCA Inputs'!$BM$14:$BM$54,MATCH(I1050,'BCA Inputs'!$AW$14:$AW$54,0))*P1050+INDEX('BCA Inputs'!$BN$14:$BN$54,MATCH(I1050,'BCA Inputs'!$AW$14:$AW$54,0))*O1050+INDEX('BCA Inputs'!$BO$14:$BO$54,MATCH(I1050,'BCA Inputs'!$AW$14:$AW$54,0))*Q1050+INDEX('BCA Inputs'!$BP$14:$BP$54,MATCH(I1050,'BCA Inputs'!$AW$14:$AW$54,0))*F1050+INDEX('BCA Inputs'!$BQ$14:$BQ$54,MATCH(I1050,'BCA Inputs'!$AW$14:$AW$54,0))*G1050,"")),"")</f>
        <v/>
      </c>
      <c r="AE1050" s="237" t="str">
        <f t="shared" si="166"/>
        <v/>
      </c>
      <c r="AF1050" s="198">
        <f t="shared" si="168"/>
        <v>0</v>
      </c>
      <c r="AG1050" s="239">
        <f t="shared" si="169"/>
        <v>0</v>
      </c>
    </row>
    <row r="1051" spans="1:33">
      <c r="A1051" s="228"/>
      <c r="B1051" s="176"/>
      <c r="C1051" s="229"/>
      <c r="D1051" s="230"/>
      <c r="E1051" s="230"/>
      <c r="F1051" s="230"/>
      <c r="G1051" s="230"/>
      <c r="H1051" s="231"/>
      <c r="I1051" s="231"/>
      <c r="J1051" s="232"/>
      <c r="K1051" s="232"/>
      <c r="L1051" s="232"/>
      <c r="M1051" s="181">
        <f t="shared" si="167"/>
        <v>0</v>
      </c>
      <c r="N1051" s="181">
        <f>IF(H1051="",0,H1051*I1051*'Avoided Water Savings Cost'!$C$16)</f>
        <v>0</v>
      </c>
      <c r="O1051" s="545">
        <f>IF(C1051="",0,IF($B$3="NYSEG",C1051/(1-'Avoided Electric Costs 2020'!$W$21),IF($B$3="RG&amp;E",C1051/(1-'Avoided Electric Costs 2020'!$X$21),"")))</f>
        <v>0</v>
      </c>
      <c r="P1051" s="546">
        <f>IF(D1051="",0,IF($B$3="NYSEG",D1051/(1-'Avoided Electric Costs 2020'!$W$21),IF($B$3="RG&amp;E",D1051/(1-'Avoided Electric Costs 2020'!$X$21),"")))</f>
        <v>0</v>
      </c>
      <c r="Q1051" s="546">
        <f>IF(E1051="",0,IF($B$3="NYSEG",E1051/(1-'Avoided Natural Gas Costs 2020'!$J$34),IF($B$3="RG&amp;E",E1051/(1-'Avoided Natural Gas Costs 2020'!$K$34),"")))</f>
        <v>0</v>
      </c>
      <c r="R1051" s="233" t="str">
        <f>IFERROR(IF(P1051*'BCA Inputs'!$C$1+Q1051*'BCA Inputs'!$C$2+F1051*'BCA Inputs'!$C$2+G1051*'BCA Inputs'!$C$2=0,"",P1051*'BCA Inputs'!$C$1+Q1051*'BCA Inputs'!$C$2+F1051*'BCA Inputs'!$C$2+G1051*'BCA Inputs'!$C$2),"")</f>
        <v/>
      </c>
      <c r="S1051" s="181" t="str">
        <f t="shared" si="160"/>
        <v/>
      </c>
      <c r="T1051" s="181" t="str">
        <f>IFERROR(IF($B$3="NYSEG",(INDEX('BCA Inputs'!$N$14:$N$54,MATCH(I1051,'BCA Inputs'!$M$14:$M$54,0))*P1051+INDEX('BCA Inputs'!$O$14:$O$54,MATCH(I1051,'BCA Inputs'!$M$14:$M$54,0))*O1051+INDEX('BCA Inputs'!P:P,MATCH(I1051,'BCA Inputs'!M:M,0))*Q1051+INDEX('BCA Inputs'!Q:Q,MATCH(I1051,'BCA Inputs'!M:M,0))*F1051+INDEX('BCA Inputs'!R:R,MATCH(I1051,'BCA Inputs'!M:M,0))*G1051)+L1051+N1051,IF($B$3="RG&amp;E",(INDEX('BCA Inputs'!$AX$14:$AX$54,MATCH(I1051,'BCA Inputs'!$AW$14:$AW$54,0))*P1051+INDEX('BCA Inputs'!$AY$14:$AY$54,MATCH(I1051,'BCA Inputs'!$AW$14:$AW$54,0))*O1051+INDEX('BCA Inputs'!$AZ$14:$AZ$54,MATCH(I1051,'BCA Inputs'!$AW$14:$AW$54,0))*Q1051+INDEX('BCA Inputs'!$BA$14:$BA$54,MATCH(I1051,'BCA Inputs'!$AW$14:$AW$54,0))*F1051+INDEX('BCA Inputs'!$BB$14:$BB$54,MATCH(I1051,'BCA Inputs'!$AW$14:$AW$54,0))*G1051)+L1051+N1051,"")),"")</f>
        <v/>
      </c>
      <c r="U1051" s="234" t="str">
        <f t="shared" si="161"/>
        <v/>
      </c>
      <c r="V1051" s="234" t="str">
        <f t="shared" si="162"/>
        <v/>
      </c>
      <c r="W1051" s="234" t="str">
        <f t="shared" si="163"/>
        <v/>
      </c>
      <c r="Y1051" s="235" t="str">
        <f t="shared" si="164"/>
        <v/>
      </c>
      <c r="Z1051" s="236" t="str">
        <f>IFERROR(IF($B$3="NYSEG",INDEX('BCA Inputs'!$X$14:$X$54,MATCH(I1051,'BCA Inputs'!$M$14:$M$54,0))*P1051+INDEX('BCA Inputs'!$Y$14:$Y$54,MATCH(I1051,'BCA Inputs'!$M$14:$M$54,0))*O1051+INDEX('BCA Inputs'!$Z$14:$Z$54,MATCH(I1051,'BCA Inputs'!$M$14:$M$54,0))*Q1051+INDEX('BCA Inputs'!$AA$14:$AA$54,MATCH(I1051,'BCA Inputs'!$M$14:$M$54,0))*F1051+INDEX('BCA Inputs'!$AB$14:$AB$54,MATCH(I1051,'BCA Inputs'!$M$14:$M$54,0))*G1051,IF($B$3="RG&amp;E",INDEX('BCA Inputs'!$BG$14:$BG$54,MATCH(I1051,'BCA Inputs'!$AW$14:$AW$54,0))*P1051+INDEX('BCA Inputs'!$BH$14:$BH$54,MATCH(I1051,'BCA Inputs'!$AW$14:$AW$54,0))*O1051+INDEX('BCA Inputs'!$BI$14:$BI$54,MATCH(I1051,'BCA Inputs'!$AW$14:$AW$54,0))*Q1051+INDEX('BCA Inputs'!$BJ$14:$BJ$54,MATCH(I1051,'BCA Inputs'!$AW$14:$AW$54,0))*F1051+INDEX('BCA Inputs'!$BK$14:$BK$54,MATCH(I1051,'BCA Inputs'!$AW$14:$AW$54,0))*G1051,"")),"")</f>
        <v/>
      </c>
      <c r="AA1051" s="237" t="str">
        <f t="shared" si="165"/>
        <v/>
      </c>
      <c r="AC1051" s="238" t="str">
        <f>IFERROR((K1051+R1051)+IF($B$3="NYSEG",INDEX('BCA Inputs'!$AI$14:$AI$54,MATCH(I1051,'BCA Inputs'!$M$14:$M$54,0))*P1051+INDEX('BCA Inputs'!$AJ$14:$AJ$54,MATCH(I1051,'BCA Inputs'!$M$14:$M$54,0))*Q1051,IF($B$3="RG&amp;E",INDEX('BCA Inputs'!$BR$14:$BR$54,MATCH(I1051,'BCA Inputs'!$AW$14:$AW$54,0))*P1051+INDEX('BCA Inputs'!$BS$14:$BS$54,MATCH(I1051,'BCA Inputs'!$AW$14:$AW$54,0))*Q1051,"")),"")</f>
        <v/>
      </c>
      <c r="AD1051" s="181" t="str">
        <f>IFERROR(IF($B$3="NYSEG",INDEX('BCA Inputs'!$AD$14:$AD$54,MATCH(I1051,'BCA Inputs'!$M$14:$M$54,0))*P1051+INDEX('BCA Inputs'!$AE$14:$AE$54,MATCH(I1051,'BCA Inputs'!$M$14:$M$54,0))*O1051+INDEX('BCA Inputs'!$AF$14:$AF$54,MATCH(I1051,'BCA Inputs'!$M$14:$M$54,0))*Q1051+INDEX('BCA Inputs'!$AG$14:$AG$54,MATCH(I1051,'BCA Inputs'!$M$14:$M$54,0))*F1051+INDEX('BCA Inputs'!$AH$14:$AH$54,MATCH(I1051,'BCA Inputs'!$M$14:$M$54,0))*G1051,IF($B$3="RG&amp;E",INDEX('BCA Inputs'!$BM$14:$BM$54,MATCH(I1051,'BCA Inputs'!$AW$14:$AW$54,0))*P1051+INDEX('BCA Inputs'!$BN$14:$BN$54,MATCH(I1051,'BCA Inputs'!$AW$14:$AW$54,0))*O1051+INDEX('BCA Inputs'!$BO$14:$BO$54,MATCH(I1051,'BCA Inputs'!$AW$14:$AW$54,0))*Q1051+INDEX('BCA Inputs'!$BP$14:$BP$54,MATCH(I1051,'BCA Inputs'!$AW$14:$AW$54,0))*F1051+INDEX('BCA Inputs'!$BQ$14:$BQ$54,MATCH(I1051,'BCA Inputs'!$AW$14:$AW$54,0))*G1051,"")),"")</f>
        <v/>
      </c>
      <c r="AE1051" s="237" t="str">
        <f t="shared" si="166"/>
        <v/>
      </c>
      <c r="AF1051" s="198">
        <f t="shared" si="168"/>
        <v>0</v>
      </c>
      <c r="AG1051" s="239">
        <f t="shared" si="169"/>
        <v>0</v>
      </c>
    </row>
    <row r="1052" spans="1:33">
      <c r="A1052" s="228"/>
      <c r="B1052" s="176"/>
      <c r="C1052" s="229"/>
      <c r="D1052" s="230"/>
      <c r="E1052" s="230"/>
      <c r="F1052" s="230"/>
      <c r="G1052" s="230"/>
      <c r="H1052" s="231"/>
      <c r="I1052" s="231"/>
      <c r="J1052" s="232"/>
      <c r="K1052" s="232"/>
      <c r="L1052" s="232"/>
      <c r="M1052" s="181">
        <f t="shared" si="167"/>
        <v>0</v>
      </c>
      <c r="N1052" s="181">
        <f>IF(H1052="",0,H1052*I1052*'Avoided Water Savings Cost'!$C$16)</f>
        <v>0</v>
      </c>
      <c r="O1052" s="545">
        <f>IF(C1052="",0,IF($B$3="NYSEG",C1052/(1-'Avoided Electric Costs 2020'!$W$21),IF($B$3="RG&amp;E",C1052/(1-'Avoided Electric Costs 2020'!$X$21),"")))</f>
        <v>0</v>
      </c>
      <c r="P1052" s="546">
        <f>IF(D1052="",0,IF($B$3="NYSEG",D1052/(1-'Avoided Electric Costs 2020'!$W$21),IF($B$3="RG&amp;E",D1052/(1-'Avoided Electric Costs 2020'!$X$21),"")))</f>
        <v>0</v>
      </c>
      <c r="Q1052" s="546">
        <f>IF(E1052="",0,IF($B$3="NYSEG",E1052/(1-'Avoided Natural Gas Costs 2020'!$J$34),IF($B$3="RG&amp;E",E1052/(1-'Avoided Natural Gas Costs 2020'!$K$34),"")))</f>
        <v>0</v>
      </c>
      <c r="R1052" s="233" t="str">
        <f>IFERROR(IF(P1052*'BCA Inputs'!$C$1+Q1052*'BCA Inputs'!$C$2+F1052*'BCA Inputs'!$C$2+G1052*'BCA Inputs'!$C$2=0,"",P1052*'BCA Inputs'!$C$1+Q1052*'BCA Inputs'!$C$2+F1052*'BCA Inputs'!$C$2+G1052*'BCA Inputs'!$C$2),"")</f>
        <v/>
      </c>
      <c r="S1052" s="181" t="str">
        <f t="shared" si="160"/>
        <v/>
      </c>
      <c r="T1052" s="181" t="str">
        <f>IFERROR(IF($B$3="NYSEG",(INDEX('BCA Inputs'!$N$14:$N$54,MATCH(I1052,'BCA Inputs'!$M$14:$M$54,0))*P1052+INDEX('BCA Inputs'!$O$14:$O$54,MATCH(I1052,'BCA Inputs'!$M$14:$M$54,0))*O1052+INDEX('BCA Inputs'!P:P,MATCH(I1052,'BCA Inputs'!M:M,0))*Q1052+INDEX('BCA Inputs'!Q:Q,MATCH(I1052,'BCA Inputs'!M:M,0))*F1052+INDEX('BCA Inputs'!R:R,MATCH(I1052,'BCA Inputs'!M:M,0))*G1052)+L1052+N1052,IF($B$3="RG&amp;E",(INDEX('BCA Inputs'!$AX$14:$AX$54,MATCH(I1052,'BCA Inputs'!$AW$14:$AW$54,0))*P1052+INDEX('BCA Inputs'!$AY$14:$AY$54,MATCH(I1052,'BCA Inputs'!$AW$14:$AW$54,0))*O1052+INDEX('BCA Inputs'!$AZ$14:$AZ$54,MATCH(I1052,'BCA Inputs'!$AW$14:$AW$54,0))*Q1052+INDEX('BCA Inputs'!$BA$14:$BA$54,MATCH(I1052,'BCA Inputs'!$AW$14:$AW$54,0))*F1052+INDEX('BCA Inputs'!$BB$14:$BB$54,MATCH(I1052,'BCA Inputs'!$AW$14:$AW$54,0))*G1052)+L1052+N1052,"")),"")</f>
        <v/>
      </c>
      <c r="U1052" s="234" t="str">
        <f t="shared" si="161"/>
        <v/>
      </c>
      <c r="V1052" s="234" t="str">
        <f t="shared" si="162"/>
        <v/>
      </c>
      <c r="W1052" s="234" t="str">
        <f t="shared" si="163"/>
        <v/>
      </c>
      <c r="Y1052" s="235" t="str">
        <f t="shared" si="164"/>
        <v/>
      </c>
      <c r="Z1052" s="236" t="str">
        <f>IFERROR(IF($B$3="NYSEG",INDEX('BCA Inputs'!$X$14:$X$54,MATCH(I1052,'BCA Inputs'!$M$14:$M$54,0))*P1052+INDEX('BCA Inputs'!$Y$14:$Y$54,MATCH(I1052,'BCA Inputs'!$M$14:$M$54,0))*O1052+INDEX('BCA Inputs'!$Z$14:$Z$54,MATCH(I1052,'BCA Inputs'!$M$14:$M$54,0))*Q1052+INDEX('BCA Inputs'!$AA$14:$AA$54,MATCH(I1052,'BCA Inputs'!$M$14:$M$54,0))*F1052+INDEX('BCA Inputs'!$AB$14:$AB$54,MATCH(I1052,'BCA Inputs'!$M$14:$M$54,0))*G1052,IF($B$3="RG&amp;E",INDEX('BCA Inputs'!$BG$14:$BG$54,MATCH(I1052,'BCA Inputs'!$AW$14:$AW$54,0))*P1052+INDEX('BCA Inputs'!$BH$14:$BH$54,MATCH(I1052,'BCA Inputs'!$AW$14:$AW$54,0))*O1052+INDEX('BCA Inputs'!$BI$14:$BI$54,MATCH(I1052,'BCA Inputs'!$AW$14:$AW$54,0))*Q1052+INDEX('BCA Inputs'!$BJ$14:$BJ$54,MATCH(I1052,'BCA Inputs'!$AW$14:$AW$54,0))*F1052+INDEX('BCA Inputs'!$BK$14:$BK$54,MATCH(I1052,'BCA Inputs'!$AW$14:$AW$54,0))*G1052,"")),"")</f>
        <v/>
      </c>
      <c r="AA1052" s="237" t="str">
        <f t="shared" si="165"/>
        <v/>
      </c>
      <c r="AC1052" s="238" t="str">
        <f>IFERROR((K1052+R1052)+IF($B$3="NYSEG",INDEX('BCA Inputs'!$AI$14:$AI$54,MATCH(I1052,'BCA Inputs'!$M$14:$M$54,0))*P1052+INDEX('BCA Inputs'!$AJ$14:$AJ$54,MATCH(I1052,'BCA Inputs'!$M$14:$M$54,0))*Q1052,IF($B$3="RG&amp;E",INDEX('BCA Inputs'!$BR$14:$BR$54,MATCH(I1052,'BCA Inputs'!$AW$14:$AW$54,0))*P1052+INDEX('BCA Inputs'!$BS$14:$BS$54,MATCH(I1052,'BCA Inputs'!$AW$14:$AW$54,0))*Q1052,"")),"")</f>
        <v/>
      </c>
      <c r="AD1052" s="181" t="str">
        <f>IFERROR(IF($B$3="NYSEG",INDEX('BCA Inputs'!$AD$14:$AD$54,MATCH(I1052,'BCA Inputs'!$M$14:$M$54,0))*P1052+INDEX('BCA Inputs'!$AE$14:$AE$54,MATCH(I1052,'BCA Inputs'!$M$14:$M$54,0))*O1052+INDEX('BCA Inputs'!$AF$14:$AF$54,MATCH(I1052,'BCA Inputs'!$M$14:$M$54,0))*Q1052+INDEX('BCA Inputs'!$AG$14:$AG$54,MATCH(I1052,'BCA Inputs'!$M$14:$M$54,0))*F1052+INDEX('BCA Inputs'!$AH$14:$AH$54,MATCH(I1052,'BCA Inputs'!$M$14:$M$54,0))*G1052,IF($B$3="RG&amp;E",INDEX('BCA Inputs'!$BM$14:$BM$54,MATCH(I1052,'BCA Inputs'!$AW$14:$AW$54,0))*P1052+INDEX('BCA Inputs'!$BN$14:$BN$54,MATCH(I1052,'BCA Inputs'!$AW$14:$AW$54,0))*O1052+INDEX('BCA Inputs'!$BO$14:$BO$54,MATCH(I1052,'BCA Inputs'!$AW$14:$AW$54,0))*Q1052+INDEX('BCA Inputs'!$BP$14:$BP$54,MATCH(I1052,'BCA Inputs'!$AW$14:$AW$54,0))*F1052+INDEX('BCA Inputs'!$BQ$14:$BQ$54,MATCH(I1052,'BCA Inputs'!$AW$14:$AW$54,0))*G1052,"")),"")</f>
        <v/>
      </c>
      <c r="AE1052" s="237" t="str">
        <f t="shared" si="166"/>
        <v/>
      </c>
      <c r="AF1052" s="198">
        <f t="shared" si="168"/>
        <v>0</v>
      </c>
      <c r="AG1052" s="239">
        <f t="shared" si="169"/>
        <v>0</v>
      </c>
    </row>
    <row r="1053" spans="1:33">
      <c r="A1053" s="228"/>
      <c r="B1053" s="176"/>
      <c r="C1053" s="229"/>
      <c r="D1053" s="230"/>
      <c r="E1053" s="230"/>
      <c r="F1053" s="230"/>
      <c r="G1053" s="230"/>
      <c r="H1053" s="231"/>
      <c r="I1053" s="231"/>
      <c r="J1053" s="232"/>
      <c r="K1053" s="232"/>
      <c r="L1053" s="232"/>
      <c r="M1053" s="181">
        <f t="shared" si="167"/>
        <v>0</v>
      </c>
      <c r="N1053" s="181">
        <f>IF(H1053="",0,H1053*I1053*'Avoided Water Savings Cost'!$C$16)</f>
        <v>0</v>
      </c>
      <c r="O1053" s="545">
        <f>IF(C1053="",0,IF($B$3="NYSEG",C1053/(1-'Avoided Electric Costs 2020'!$W$21),IF($B$3="RG&amp;E",C1053/(1-'Avoided Electric Costs 2020'!$X$21),"")))</f>
        <v>0</v>
      </c>
      <c r="P1053" s="546">
        <f>IF(D1053="",0,IF($B$3="NYSEG",D1053/(1-'Avoided Electric Costs 2020'!$W$21),IF($B$3="RG&amp;E",D1053/(1-'Avoided Electric Costs 2020'!$X$21),"")))</f>
        <v>0</v>
      </c>
      <c r="Q1053" s="546">
        <f>IF(E1053="",0,IF($B$3="NYSEG",E1053/(1-'Avoided Natural Gas Costs 2020'!$J$34),IF($B$3="RG&amp;E",E1053/(1-'Avoided Natural Gas Costs 2020'!$K$34),"")))</f>
        <v>0</v>
      </c>
      <c r="R1053" s="233" t="str">
        <f>IFERROR(IF(P1053*'BCA Inputs'!$C$1+Q1053*'BCA Inputs'!$C$2+F1053*'BCA Inputs'!$C$2+G1053*'BCA Inputs'!$C$2=0,"",P1053*'BCA Inputs'!$C$1+Q1053*'BCA Inputs'!$C$2+F1053*'BCA Inputs'!$C$2+G1053*'BCA Inputs'!$C$2),"")</f>
        <v/>
      </c>
      <c r="S1053" s="181" t="str">
        <f t="shared" si="160"/>
        <v/>
      </c>
      <c r="T1053" s="181" t="str">
        <f>IFERROR(IF($B$3="NYSEG",(INDEX('BCA Inputs'!$N$14:$N$54,MATCH(I1053,'BCA Inputs'!$M$14:$M$54,0))*P1053+INDEX('BCA Inputs'!$O$14:$O$54,MATCH(I1053,'BCA Inputs'!$M$14:$M$54,0))*O1053+INDEX('BCA Inputs'!P:P,MATCH(I1053,'BCA Inputs'!M:M,0))*Q1053+INDEX('BCA Inputs'!Q:Q,MATCH(I1053,'BCA Inputs'!M:M,0))*F1053+INDEX('BCA Inputs'!R:R,MATCH(I1053,'BCA Inputs'!M:M,0))*G1053)+L1053+N1053,IF($B$3="RG&amp;E",(INDEX('BCA Inputs'!$AX$14:$AX$54,MATCH(I1053,'BCA Inputs'!$AW$14:$AW$54,0))*P1053+INDEX('BCA Inputs'!$AY$14:$AY$54,MATCH(I1053,'BCA Inputs'!$AW$14:$AW$54,0))*O1053+INDEX('BCA Inputs'!$AZ$14:$AZ$54,MATCH(I1053,'BCA Inputs'!$AW$14:$AW$54,0))*Q1053+INDEX('BCA Inputs'!$BA$14:$BA$54,MATCH(I1053,'BCA Inputs'!$AW$14:$AW$54,0))*F1053+INDEX('BCA Inputs'!$BB$14:$BB$54,MATCH(I1053,'BCA Inputs'!$AW$14:$AW$54,0))*G1053)+L1053+N1053,"")),"")</f>
        <v/>
      </c>
      <c r="U1053" s="234" t="str">
        <f t="shared" si="161"/>
        <v/>
      </c>
      <c r="V1053" s="234" t="str">
        <f t="shared" si="162"/>
        <v/>
      </c>
      <c r="W1053" s="234" t="str">
        <f t="shared" si="163"/>
        <v/>
      </c>
      <c r="Y1053" s="235" t="str">
        <f t="shared" si="164"/>
        <v/>
      </c>
      <c r="Z1053" s="236" t="str">
        <f>IFERROR(IF($B$3="NYSEG",INDEX('BCA Inputs'!$X$14:$X$54,MATCH(I1053,'BCA Inputs'!$M$14:$M$54,0))*P1053+INDEX('BCA Inputs'!$Y$14:$Y$54,MATCH(I1053,'BCA Inputs'!$M$14:$M$54,0))*O1053+INDEX('BCA Inputs'!$Z$14:$Z$54,MATCH(I1053,'BCA Inputs'!$M$14:$M$54,0))*Q1053+INDEX('BCA Inputs'!$AA$14:$AA$54,MATCH(I1053,'BCA Inputs'!$M$14:$M$54,0))*F1053+INDEX('BCA Inputs'!$AB$14:$AB$54,MATCH(I1053,'BCA Inputs'!$M$14:$M$54,0))*G1053,IF($B$3="RG&amp;E",INDEX('BCA Inputs'!$BG$14:$BG$54,MATCH(I1053,'BCA Inputs'!$AW$14:$AW$54,0))*P1053+INDEX('BCA Inputs'!$BH$14:$BH$54,MATCH(I1053,'BCA Inputs'!$AW$14:$AW$54,0))*O1053+INDEX('BCA Inputs'!$BI$14:$BI$54,MATCH(I1053,'BCA Inputs'!$AW$14:$AW$54,0))*Q1053+INDEX('BCA Inputs'!$BJ$14:$BJ$54,MATCH(I1053,'BCA Inputs'!$AW$14:$AW$54,0))*F1053+INDEX('BCA Inputs'!$BK$14:$BK$54,MATCH(I1053,'BCA Inputs'!$AW$14:$AW$54,0))*G1053,"")),"")</f>
        <v/>
      </c>
      <c r="AA1053" s="237" t="str">
        <f t="shared" si="165"/>
        <v/>
      </c>
      <c r="AC1053" s="238" t="str">
        <f>IFERROR((K1053+R1053)+IF($B$3="NYSEG",INDEX('BCA Inputs'!$AI$14:$AI$54,MATCH(I1053,'BCA Inputs'!$M$14:$M$54,0))*P1053+INDEX('BCA Inputs'!$AJ$14:$AJ$54,MATCH(I1053,'BCA Inputs'!$M$14:$M$54,0))*Q1053,IF($B$3="RG&amp;E",INDEX('BCA Inputs'!$BR$14:$BR$54,MATCH(I1053,'BCA Inputs'!$AW$14:$AW$54,0))*P1053+INDEX('BCA Inputs'!$BS$14:$BS$54,MATCH(I1053,'BCA Inputs'!$AW$14:$AW$54,0))*Q1053,"")),"")</f>
        <v/>
      </c>
      <c r="AD1053" s="181" t="str">
        <f>IFERROR(IF($B$3="NYSEG",INDEX('BCA Inputs'!$AD$14:$AD$54,MATCH(I1053,'BCA Inputs'!$M$14:$M$54,0))*P1053+INDEX('BCA Inputs'!$AE$14:$AE$54,MATCH(I1053,'BCA Inputs'!$M$14:$M$54,0))*O1053+INDEX('BCA Inputs'!$AF$14:$AF$54,MATCH(I1053,'BCA Inputs'!$M$14:$M$54,0))*Q1053+INDEX('BCA Inputs'!$AG$14:$AG$54,MATCH(I1053,'BCA Inputs'!$M$14:$M$54,0))*F1053+INDEX('BCA Inputs'!$AH$14:$AH$54,MATCH(I1053,'BCA Inputs'!$M$14:$M$54,0))*G1053,IF($B$3="RG&amp;E",INDEX('BCA Inputs'!$BM$14:$BM$54,MATCH(I1053,'BCA Inputs'!$AW$14:$AW$54,0))*P1053+INDEX('BCA Inputs'!$BN$14:$BN$54,MATCH(I1053,'BCA Inputs'!$AW$14:$AW$54,0))*O1053+INDEX('BCA Inputs'!$BO$14:$BO$54,MATCH(I1053,'BCA Inputs'!$AW$14:$AW$54,0))*Q1053+INDEX('BCA Inputs'!$BP$14:$BP$54,MATCH(I1053,'BCA Inputs'!$AW$14:$AW$54,0))*F1053+INDEX('BCA Inputs'!$BQ$14:$BQ$54,MATCH(I1053,'BCA Inputs'!$AW$14:$AW$54,0))*G1053,"")),"")</f>
        <v/>
      </c>
      <c r="AE1053" s="237" t="str">
        <f t="shared" si="166"/>
        <v/>
      </c>
      <c r="AF1053" s="198">
        <f t="shared" si="168"/>
        <v>0</v>
      </c>
      <c r="AG1053" s="239">
        <f t="shared" si="169"/>
        <v>0</v>
      </c>
    </row>
    <row r="1054" spans="1:33">
      <c r="A1054" s="228"/>
      <c r="B1054" s="176"/>
      <c r="C1054" s="229"/>
      <c r="D1054" s="230"/>
      <c r="E1054" s="230"/>
      <c r="F1054" s="230"/>
      <c r="G1054" s="230"/>
      <c r="H1054" s="231"/>
      <c r="I1054" s="231"/>
      <c r="J1054" s="232"/>
      <c r="K1054" s="232"/>
      <c r="L1054" s="232"/>
      <c r="M1054" s="181">
        <f t="shared" si="167"/>
        <v>0</v>
      </c>
      <c r="N1054" s="181">
        <f>IF(H1054="",0,H1054*I1054*'Avoided Water Savings Cost'!$C$16)</f>
        <v>0</v>
      </c>
      <c r="O1054" s="545">
        <f>IF(C1054="",0,IF($B$3="NYSEG",C1054/(1-'Avoided Electric Costs 2020'!$W$21),IF($B$3="RG&amp;E",C1054/(1-'Avoided Electric Costs 2020'!$X$21),"")))</f>
        <v>0</v>
      </c>
      <c r="P1054" s="546">
        <f>IF(D1054="",0,IF($B$3="NYSEG",D1054/(1-'Avoided Electric Costs 2020'!$W$21),IF($B$3="RG&amp;E",D1054/(1-'Avoided Electric Costs 2020'!$X$21),"")))</f>
        <v>0</v>
      </c>
      <c r="Q1054" s="546">
        <f>IF(E1054="",0,IF($B$3="NYSEG",E1054/(1-'Avoided Natural Gas Costs 2020'!$J$34),IF($B$3="RG&amp;E",E1054/(1-'Avoided Natural Gas Costs 2020'!$K$34),"")))</f>
        <v>0</v>
      </c>
      <c r="R1054" s="233" t="str">
        <f>IFERROR(IF(P1054*'BCA Inputs'!$C$1+Q1054*'BCA Inputs'!$C$2+F1054*'BCA Inputs'!$C$2+G1054*'BCA Inputs'!$C$2=0,"",P1054*'BCA Inputs'!$C$1+Q1054*'BCA Inputs'!$C$2+F1054*'BCA Inputs'!$C$2+G1054*'BCA Inputs'!$C$2),"")</f>
        <v/>
      </c>
      <c r="S1054" s="181" t="str">
        <f t="shared" si="160"/>
        <v/>
      </c>
      <c r="T1054" s="181" t="str">
        <f>IFERROR(IF($B$3="NYSEG",(INDEX('BCA Inputs'!$N$14:$N$54,MATCH(I1054,'BCA Inputs'!$M$14:$M$54,0))*P1054+INDEX('BCA Inputs'!$O$14:$O$54,MATCH(I1054,'BCA Inputs'!$M$14:$M$54,0))*O1054+INDEX('BCA Inputs'!P:P,MATCH(I1054,'BCA Inputs'!M:M,0))*Q1054+INDEX('BCA Inputs'!Q:Q,MATCH(I1054,'BCA Inputs'!M:M,0))*F1054+INDEX('BCA Inputs'!R:R,MATCH(I1054,'BCA Inputs'!M:M,0))*G1054)+L1054+N1054,IF($B$3="RG&amp;E",(INDEX('BCA Inputs'!$AX$14:$AX$54,MATCH(I1054,'BCA Inputs'!$AW$14:$AW$54,0))*P1054+INDEX('BCA Inputs'!$AY$14:$AY$54,MATCH(I1054,'BCA Inputs'!$AW$14:$AW$54,0))*O1054+INDEX('BCA Inputs'!$AZ$14:$AZ$54,MATCH(I1054,'BCA Inputs'!$AW$14:$AW$54,0))*Q1054+INDEX('BCA Inputs'!$BA$14:$BA$54,MATCH(I1054,'BCA Inputs'!$AW$14:$AW$54,0))*F1054+INDEX('BCA Inputs'!$BB$14:$BB$54,MATCH(I1054,'BCA Inputs'!$AW$14:$AW$54,0))*G1054)+L1054+N1054,"")),"")</f>
        <v/>
      </c>
      <c r="U1054" s="234" t="str">
        <f t="shared" si="161"/>
        <v/>
      </c>
      <c r="V1054" s="234" t="str">
        <f t="shared" si="162"/>
        <v/>
      </c>
      <c r="W1054" s="234" t="str">
        <f t="shared" si="163"/>
        <v/>
      </c>
      <c r="Y1054" s="235" t="str">
        <f t="shared" si="164"/>
        <v/>
      </c>
      <c r="Z1054" s="236" t="str">
        <f>IFERROR(IF($B$3="NYSEG",INDEX('BCA Inputs'!$X$14:$X$54,MATCH(I1054,'BCA Inputs'!$M$14:$M$54,0))*P1054+INDEX('BCA Inputs'!$Y$14:$Y$54,MATCH(I1054,'BCA Inputs'!$M$14:$M$54,0))*O1054+INDEX('BCA Inputs'!$Z$14:$Z$54,MATCH(I1054,'BCA Inputs'!$M$14:$M$54,0))*Q1054+INDEX('BCA Inputs'!$AA$14:$AA$54,MATCH(I1054,'BCA Inputs'!$M$14:$M$54,0))*F1054+INDEX('BCA Inputs'!$AB$14:$AB$54,MATCH(I1054,'BCA Inputs'!$M$14:$M$54,0))*G1054,IF($B$3="RG&amp;E",INDEX('BCA Inputs'!$BG$14:$BG$54,MATCH(I1054,'BCA Inputs'!$AW$14:$AW$54,0))*P1054+INDEX('BCA Inputs'!$BH$14:$BH$54,MATCH(I1054,'BCA Inputs'!$AW$14:$AW$54,0))*O1054+INDEX('BCA Inputs'!$BI$14:$BI$54,MATCH(I1054,'BCA Inputs'!$AW$14:$AW$54,0))*Q1054+INDEX('BCA Inputs'!$BJ$14:$BJ$54,MATCH(I1054,'BCA Inputs'!$AW$14:$AW$54,0))*F1054+INDEX('BCA Inputs'!$BK$14:$BK$54,MATCH(I1054,'BCA Inputs'!$AW$14:$AW$54,0))*G1054,"")),"")</f>
        <v/>
      </c>
      <c r="AA1054" s="237" t="str">
        <f t="shared" si="165"/>
        <v/>
      </c>
      <c r="AC1054" s="238" t="str">
        <f>IFERROR((K1054+R1054)+IF($B$3="NYSEG",INDEX('BCA Inputs'!$AI$14:$AI$54,MATCH(I1054,'BCA Inputs'!$M$14:$M$54,0))*P1054+INDEX('BCA Inputs'!$AJ$14:$AJ$54,MATCH(I1054,'BCA Inputs'!$M$14:$M$54,0))*Q1054,IF($B$3="RG&amp;E",INDEX('BCA Inputs'!$BR$14:$BR$54,MATCH(I1054,'BCA Inputs'!$AW$14:$AW$54,0))*P1054+INDEX('BCA Inputs'!$BS$14:$BS$54,MATCH(I1054,'BCA Inputs'!$AW$14:$AW$54,0))*Q1054,"")),"")</f>
        <v/>
      </c>
      <c r="AD1054" s="181" t="str">
        <f>IFERROR(IF($B$3="NYSEG",INDEX('BCA Inputs'!$AD$14:$AD$54,MATCH(I1054,'BCA Inputs'!$M$14:$M$54,0))*P1054+INDEX('BCA Inputs'!$AE$14:$AE$54,MATCH(I1054,'BCA Inputs'!$M$14:$M$54,0))*O1054+INDEX('BCA Inputs'!$AF$14:$AF$54,MATCH(I1054,'BCA Inputs'!$M$14:$M$54,0))*Q1054+INDEX('BCA Inputs'!$AG$14:$AG$54,MATCH(I1054,'BCA Inputs'!$M$14:$M$54,0))*F1054+INDEX('BCA Inputs'!$AH$14:$AH$54,MATCH(I1054,'BCA Inputs'!$M$14:$M$54,0))*G1054,IF($B$3="RG&amp;E",INDEX('BCA Inputs'!$BM$14:$BM$54,MATCH(I1054,'BCA Inputs'!$AW$14:$AW$54,0))*P1054+INDEX('BCA Inputs'!$BN$14:$BN$54,MATCH(I1054,'BCA Inputs'!$AW$14:$AW$54,0))*O1054+INDEX('BCA Inputs'!$BO$14:$BO$54,MATCH(I1054,'BCA Inputs'!$AW$14:$AW$54,0))*Q1054+INDEX('BCA Inputs'!$BP$14:$BP$54,MATCH(I1054,'BCA Inputs'!$AW$14:$AW$54,0))*F1054+INDEX('BCA Inputs'!$BQ$14:$BQ$54,MATCH(I1054,'BCA Inputs'!$AW$14:$AW$54,0))*G1054,"")),"")</f>
        <v/>
      </c>
      <c r="AE1054" s="237" t="str">
        <f t="shared" si="166"/>
        <v/>
      </c>
      <c r="AF1054" s="198">
        <f t="shared" si="168"/>
        <v>0</v>
      </c>
      <c r="AG1054" s="239">
        <f t="shared" si="169"/>
        <v>0</v>
      </c>
    </row>
    <row r="1055" spans="1:33">
      <c r="A1055" s="228"/>
      <c r="B1055" s="176"/>
      <c r="C1055" s="229"/>
      <c r="D1055" s="230"/>
      <c r="E1055" s="230"/>
      <c r="F1055" s="230"/>
      <c r="G1055" s="230"/>
      <c r="H1055" s="231"/>
      <c r="I1055" s="231"/>
      <c r="J1055" s="232"/>
      <c r="K1055" s="232"/>
      <c r="L1055" s="232"/>
      <c r="M1055" s="181">
        <f t="shared" si="167"/>
        <v>0</v>
      </c>
      <c r="N1055" s="181">
        <f>IF(H1055="",0,H1055*I1055*'Avoided Water Savings Cost'!$C$16)</f>
        <v>0</v>
      </c>
      <c r="O1055" s="545">
        <f>IF(C1055="",0,IF($B$3="NYSEG",C1055/(1-'Avoided Electric Costs 2020'!$W$21),IF($B$3="RG&amp;E",C1055/(1-'Avoided Electric Costs 2020'!$X$21),"")))</f>
        <v>0</v>
      </c>
      <c r="P1055" s="546">
        <f>IF(D1055="",0,IF($B$3="NYSEG",D1055/(1-'Avoided Electric Costs 2020'!$W$21),IF($B$3="RG&amp;E",D1055/(1-'Avoided Electric Costs 2020'!$X$21),"")))</f>
        <v>0</v>
      </c>
      <c r="Q1055" s="546">
        <f>IF(E1055="",0,IF($B$3="NYSEG",E1055/(1-'Avoided Natural Gas Costs 2020'!$J$34),IF($B$3="RG&amp;E",E1055/(1-'Avoided Natural Gas Costs 2020'!$K$34),"")))</f>
        <v>0</v>
      </c>
      <c r="R1055" s="233" t="str">
        <f>IFERROR(IF(P1055*'BCA Inputs'!$C$1+Q1055*'BCA Inputs'!$C$2+F1055*'BCA Inputs'!$C$2+G1055*'BCA Inputs'!$C$2=0,"",P1055*'BCA Inputs'!$C$1+Q1055*'BCA Inputs'!$C$2+F1055*'BCA Inputs'!$C$2+G1055*'BCA Inputs'!$C$2),"")</f>
        <v/>
      </c>
      <c r="S1055" s="181" t="str">
        <f t="shared" si="160"/>
        <v/>
      </c>
      <c r="T1055" s="181" t="str">
        <f>IFERROR(IF($B$3="NYSEG",(INDEX('BCA Inputs'!$N$14:$N$54,MATCH(I1055,'BCA Inputs'!$M$14:$M$54,0))*P1055+INDEX('BCA Inputs'!$O$14:$O$54,MATCH(I1055,'BCA Inputs'!$M$14:$M$54,0))*O1055+INDEX('BCA Inputs'!P:P,MATCH(I1055,'BCA Inputs'!M:M,0))*Q1055+INDEX('BCA Inputs'!Q:Q,MATCH(I1055,'BCA Inputs'!M:M,0))*F1055+INDEX('BCA Inputs'!R:R,MATCH(I1055,'BCA Inputs'!M:M,0))*G1055)+L1055+N1055,IF($B$3="RG&amp;E",(INDEX('BCA Inputs'!$AX$14:$AX$54,MATCH(I1055,'BCA Inputs'!$AW$14:$AW$54,0))*P1055+INDEX('BCA Inputs'!$AY$14:$AY$54,MATCH(I1055,'BCA Inputs'!$AW$14:$AW$54,0))*O1055+INDEX('BCA Inputs'!$AZ$14:$AZ$54,MATCH(I1055,'BCA Inputs'!$AW$14:$AW$54,0))*Q1055+INDEX('BCA Inputs'!$BA$14:$BA$54,MATCH(I1055,'BCA Inputs'!$AW$14:$AW$54,0))*F1055+INDEX('BCA Inputs'!$BB$14:$BB$54,MATCH(I1055,'BCA Inputs'!$AW$14:$AW$54,0))*G1055)+L1055+N1055,"")),"")</f>
        <v/>
      </c>
      <c r="U1055" s="234" t="str">
        <f t="shared" si="161"/>
        <v/>
      </c>
      <c r="V1055" s="234" t="str">
        <f t="shared" si="162"/>
        <v/>
      </c>
      <c r="W1055" s="234" t="str">
        <f t="shared" si="163"/>
        <v/>
      </c>
      <c r="Y1055" s="235" t="str">
        <f t="shared" si="164"/>
        <v/>
      </c>
      <c r="Z1055" s="236" t="str">
        <f>IFERROR(IF($B$3="NYSEG",INDEX('BCA Inputs'!$X$14:$X$54,MATCH(I1055,'BCA Inputs'!$M$14:$M$54,0))*P1055+INDEX('BCA Inputs'!$Y$14:$Y$54,MATCH(I1055,'BCA Inputs'!$M$14:$M$54,0))*O1055+INDEX('BCA Inputs'!$Z$14:$Z$54,MATCH(I1055,'BCA Inputs'!$M$14:$M$54,0))*Q1055+INDEX('BCA Inputs'!$AA$14:$AA$54,MATCH(I1055,'BCA Inputs'!$M$14:$M$54,0))*F1055+INDEX('BCA Inputs'!$AB$14:$AB$54,MATCH(I1055,'BCA Inputs'!$M$14:$M$54,0))*G1055,IF($B$3="RG&amp;E",INDEX('BCA Inputs'!$BG$14:$BG$54,MATCH(I1055,'BCA Inputs'!$AW$14:$AW$54,0))*P1055+INDEX('BCA Inputs'!$BH$14:$BH$54,MATCH(I1055,'BCA Inputs'!$AW$14:$AW$54,0))*O1055+INDEX('BCA Inputs'!$BI$14:$BI$54,MATCH(I1055,'BCA Inputs'!$AW$14:$AW$54,0))*Q1055+INDEX('BCA Inputs'!$BJ$14:$BJ$54,MATCH(I1055,'BCA Inputs'!$AW$14:$AW$54,0))*F1055+INDEX('BCA Inputs'!$BK$14:$BK$54,MATCH(I1055,'BCA Inputs'!$AW$14:$AW$54,0))*G1055,"")),"")</f>
        <v/>
      </c>
      <c r="AA1055" s="237" t="str">
        <f t="shared" si="165"/>
        <v/>
      </c>
      <c r="AC1055" s="238" t="str">
        <f>IFERROR((K1055+R1055)+IF($B$3="NYSEG",INDEX('BCA Inputs'!$AI$14:$AI$54,MATCH(I1055,'BCA Inputs'!$M$14:$M$54,0))*P1055+INDEX('BCA Inputs'!$AJ$14:$AJ$54,MATCH(I1055,'BCA Inputs'!$M$14:$M$54,0))*Q1055,IF($B$3="RG&amp;E",INDEX('BCA Inputs'!$BR$14:$BR$54,MATCH(I1055,'BCA Inputs'!$AW$14:$AW$54,0))*P1055+INDEX('BCA Inputs'!$BS$14:$BS$54,MATCH(I1055,'BCA Inputs'!$AW$14:$AW$54,0))*Q1055,"")),"")</f>
        <v/>
      </c>
      <c r="AD1055" s="181" t="str">
        <f>IFERROR(IF($B$3="NYSEG",INDEX('BCA Inputs'!$AD$14:$AD$54,MATCH(I1055,'BCA Inputs'!$M$14:$M$54,0))*P1055+INDEX('BCA Inputs'!$AE$14:$AE$54,MATCH(I1055,'BCA Inputs'!$M$14:$M$54,0))*O1055+INDEX('BCA Inputs'!$AF$14:$AF$54,MATCH(I1055,'BCA Inputs'!$M$14:$M$54,0))*Q1055+INDEX('BCA Inputs'!$AG$14:$AG$54,MATCH(I1055,'BCA Inputs'!$M$14:$M$54,0))*F1055+INDEX('BCA Inputs'!$AH$14:$AH$54,MATCH(I1055,'BCA Inputs'!$M$14:$M$54,0))*G1055,IF($B$3="RG&amp;E",INDEX('BCA Inputs'!$BM$14:$BM$54,MATCH(I1055,'BCA Inputs'!$AW$14:$AW$54,0))*P1055+INDEX('BCA Inputs'!$BN$14:$BN$54,MATCH(I1055,'BCA Inputs'!$AW$14:$AW$54,0))*O1055+INDEX('BCA Inputs'!$BO$14:$BO$54,MATCH(I1055,'BCA Inputs'!$AW$14:$AW$54,0))*Q1055+INDEX('BCA Inputs'!$BP$14:$BP$54,MATCH(I1055,'BCA Inputs'!$AW$14:$AW$54,0))*F1055+INDEX('BCA Inputs'!$BQ$14:$BQ$54,MATCH(I1055,'BCA Inputs'!$AW$14:$AW$54,0))*G1055,"")),"")</f>
        <v/>
      </c>
      <c r="AE1055" s="237" t="str">
        <f t="shared" si="166"/>
        <v/>
      </c>
      <c r="AF1055" s="198">
        <f t="shared" si="168"/>
        <v>0</v>
      </c>
      <c r="AG1055" s="239">
        <f t="shared" si="169"/>
        <v>0</v>
      </c>
    </row>
    <row r="1056" spans="1:33">
      <c r="A1056" s="228"/>
      <c r="B1056" s="176"/>
      <c r="C1056" s="229"/>
      <c r="D1056" s="230"/>
      <c r="E1056" s="230"/>
      <c r="F1056" s="230"/>
      <c r="G1056" s="230"/>
      <c r="H1056" s="231"/>
      <c r="I1056" s="231"/>
      <c r="J1056" s="232"/>
      <c r="K1056" s="232"/>
      <c r="L1056" s="232"/>
      <c r="M1056" s="181">
        <f t="shared" si="167"/>
        <v>0</v>
      </c>
      <c r="N1056" s="181">
        <f>IF(H1056="",0,H1056*I1056*'Avoided Water Savings Cost'!$C$16)</f>
        <v>0</v>
      </c>
      <c r="O1056" s="545">
        <f>IF(C1056="",0,IF($B$3="NYSEG",C1056/(1-'Avoided Electric Costs 2020'!$W$21),IF($B$3="RG&amp;E",C1056/(1-'Avoided Electric Costs 2020'!$X$21),"")))</f>
        <v>0</v>
      </c>
      <c r="P1056" s="546">
        <f>IF(D1056="",0,IF($B$3="NYSEG",D1056/(1-'Avoided Electric Costs 2020'!$W$21),IF($B$3="RG&amp;E",D1056/(1-'Avoided Electric Costs 2020'!$X$21),"")))</f>
        <v>0</v>
      </c>
      <c r="Q1056" s="546">
        <f>IF(E1056="",0,IF($B$3="NYSEG",E1056/(1-'Avoided Natural Gas Costs 2020'!$J$34),IF($B$3="RG&amp;E",E1056/(1-'Avoided Natural Gas Costs 2020'!$K$34),"")))</f>
        <v>0</v>
      </c>
      <c r="R1056" s="233" t="str">
        <f>IFERROR(IF(P1056*'BCA Inputs'!$C$1+Q1056*'BCA Inputs'!$C$2+F1056*'BCA Inputs'!$C$2+G1056*'BCA Inputs'!$C$2=0,"",P1056*'BCA Inputs'!$C$1+Q1056*'BCA Inputs'!$C$2+F1056*'BCA Inputs'!$C$2+G1056*'BCA Inputs'!$C$2),"")</f>
        <v/>
      </c>
      <c r="S1056" s="181" t="str">
        <f t="shared" si="160"/>
        <v/>
      </c>
      <c r="T1056" s="181" t="str">
        <f>IFERROR(IF($B$3="NYSEG",(INDEX('BCA Inputs'!$N$14:$N$54,MATCH(I1056,'BCA Inputs'!$M$14:$M$54,0))*P1056+INDEX('BCA Inputs'!$O$14:$O$54,MATCH(I1056,'BCA Inputs'!$M$14:$M$54,0))*O1056+INDEX('BCA Inputs'!P:P,MATCH(I1056,'BCA Inputs'!M:M,0))*Q1056+INDEX('BCA Inputs'!Q:Q,MATCH(I1056,'BCA Inputs'!M:M,0))*F1056+INDEX('BCA Inputs'!R:R,MATCH(I1056,'BCA Inputs'!M:M,0))*G1056)+L1056+N1056,IF($B$3="RG&amp;E",(INDEX('BCA Inputs'!$AX$14:$AX$54,MATCH(I1056,'BCA Inputs'!$AW$14:$AW$54,0))*P1056+INDEX('BCA Inputs'!$AY$14:$AY$54,MATCH(I1056,'BCA Inputs'!$AW$14:$AW$54,0))*O1056+INDEX('BCA Inputs'!$AZ$14:$AZ$54,MATCH(I1056,'BCA Inputs'!$AW$14:$AW$54,0))*Q1056+INDEX('BCA Inputs'!$BA$14:$BA$54,MATCH(I1056,'BCA Inputs'!$AW$14:$AW$54,0))*F1056+INDEX('BCA Inputs'!$BB$14:$BB$54,MATCH(I1056,'BCA Inputs'!$AW$14:$AW$54,0))*G1056)+L1056+N1056,"")),"")</f>
        <v/>
      </c>
      <c r="U1056" s="234" t="str">
        <f t="shared" si="161"/>
        <v/>
      </c>
      <c r="V1056" s="234" t="str">
        <f t="shared" si="162"/>
        <v/>
      </c>
      <c r="W1056" s="234" t="str">
        <f t="shared" si="163"/>
        <v/>
      </c>
      <c r="Y1056" s="235" t="str">
        <f t="shared" si="164"/>
        <v/>
      </c>
      <c r="Z1056" s="236" t="str">
        <f>IFERROR(IF($B$3="NYSEG",INDEX('BCA Inputs'!$X$14:$X$54,MATCH(I1056,'BCA Inputs'!$M$14:$M$54,0))*P1056+INDEX('BCA Inputs'!$Y$14:$Y$54,MATCH(I1056,'BCA Inputs'!$M$14:$M$54,0))*O1056+INDEX('BCA Inputs'!$Z$14:$Z$54,MATCH(I1056,'BCA Inputs'!$M$14:$M$54,0))*Q1056+INDEX('BCA Inputs'!$AA$14:$AA$54,MATCH(I1056,'BCA Inputs'!$M$14:$M$54,0))*F1056+INDEX('BCA Inputs'!$AB$14:$AB$54,MATCH(I1056,'BCA Inputs'!$M$14:$M$54,0))*G1056,IF($B$3="RG&amp;E",INDEX('BCA Inputs'!$BG$14:$BG$54,MATCH(I1056,'BCA Inputs'!$AW$14:$AW$54,0))*P1056+INDEX('BCA Inputs'!$BH$14:$BH$54,MATCH(I1056,'BCA Inputs'!$AW$14:$AW$54,0))*O1056+INDEX('BCA Inputs'!$BI$14:$BI$54,MATCH(I1056,'BCA Inputs'!$AW$14:$AW$54,0))*Q1056+INDEX('BCA Inputs'!$BJ$14:$BJ$54,MATCH(I1056,'BCA Inputs'!$AW$14:$AW$54,0))*F1056+INDEX('BCA Inputs'!$BK$14:$BK$54,MATCH(I1056,'BCA Inputs'!$AW$14:$AW$54,0))*G1056,"")),"")</f>
        <v/>
      </c>
      <c r="AA1056" s="237" t="str">
        <f t="shared" si="165"/>
        <v/>
      </c>
      <c r="AC1056" s="238" t="str">
        <f>IFERROR((K1056+R1056)+IF($B$3="NYSEG",INDEX('BCA Inputs'!$AI$14:$AI$54,MATCH(I1056,'BCA Inputs'!$M$14:$M$54,0))*P1056+INDEX('BCA Inputs'!$AJ$14:$AJ$54,MATCH(I1056,'BCA Inputs'!$M$14:$M$54,0))*Q1056,IF($B$3="RG&amp;E",INDEX('BCA Inputs'!$BR$14:$BR$54,MATCH(I1056,'BCA Inputs'!$AW$14:$AW$54,0))*P1056+INDEX('BCA Inputs'!$BS$14:$BS$54,MATCH(I1056,'BCA Inputs'!$AW$14:$AW$54,0))*Q1056,"")),"")</f>
        <v/>
      </c>
      <c r="AD1056" s="181" t="str">
        <f>IFERROR(IF($B$3="NYSEG",INDEX('BCA Inputs'!$AD$14:$AD$54,MATCH(I1056,'BCA Inputs'!$M$14:$M$54,0))*P1056+INDEX('BCA Inputs'!$AE$14:$AE$54,MATCH(I1056,'BCA Inputs'!$M$14:$M$54,0))*O1056+INDEX('BCA Inputs'!$AF$14:$AF$54,MATCH(I1056,'BCA Inputs'!$M$14:$M$54,0))*Q1056+INDEX('BCA Inputs'!$AG$14:$AG$54,MATCH(I1056,'BCA Inputs'!$M$14:$M$54,0))*F1056+INDEX('BCA Inputs'!$AH$14:$AH$54,MATCH(I1056,'BCA Inputs'!$M$14:$M$54,0))*G1056,IF($B$3="RG&amp;E",INDEX('BCA Inputs'!$BM$14:$BM$54,MATCH(I1056,'BCA Inputs'!$AW$14:$AW$54,0))*P1056+INDEX('BCA Inputs'!$BN$14:$BN$54,MATCH(I1056,'BCA Inputs'!$AW$14:$AW$54,0))*O1056+INDEX('BCA Inputs'!$BO$14:$BO$54,MATCH(I1056,'BCA Inputs'!$AW$14:$AW$54,0))*Q1056+INDEX('BCA Inputs'!$BP$14:$BP$54,MATCH(I1056,'BCA Inputs'!$AW$14:$AW$54,0))*F1056+INDEX('BCA Inputs'!$BQ$14:$BQ$54,MATCH(I1056,'BCA Inputs'!$AW$14:$AW$54,0))*G1056,"")),"")</f>
        <v/>
      </c>
      <c r="AE1056" s="237" t="str">
        <f t="shared" si="166"/>
        <v/>
      </c>
      <c r="AF1056" s="198">
        <f t="shared" si="168"/>
        <v>0</v>
      </c>
      <c r="AG1056" s="239">
        <f t="shared" si="169"/>
        <v>0</v>
      </c>
    </row>
    <row r="1057" spans="1:33">
      <c r="A1057" s="228"/>
      <c r="B1057" s="176"/>
      <c r="C1057" s="229"/>
      <c r="D1057" s="230"/>
      <c r="E1057" s="230"/>
      <c r="F1057" s="230"/>
      <c r="G1057" s="230"/>
      <c r="H1057" s="231"/>
      <c r="I1057" s="231"/>
      <c r="J1057" s="232"/>
      <c r="K1057" s="232"/>
      <c r="L1057" s="232"/>
      <c r="M1057" s="181">
        <f t="shared" si="167"/>
        <v>0</v>
      </c>
      <c r="N1057" s="181">
        <f>IF(H1057="",0,H1057*I1057*'Avoided Water Savings Cost'!$C$16)</f>
        <v>0</v>
      </c>
      <c r="O1057" s="545">
        <f>IF(C1057="",0,IF($B$3="NYSEG",C1057/(1-'Avoided Electric Costs 2020'!$W$21),IF($B$3="RG&amp;E",C1057/(1-'Avoided Electric Costs 2020'!$X$21),"")))</f>
        <v>0</v>
      </c>
      <c r="P1057" s="546">
        <f>IF(D1057="",0,IF($B$3="NYSEG",D1057/(1-'Avoided Electric Costs 2020'!$W$21),IF($B$3="RG&amp;E",D1057/(1-'Avoided Electric Costs 2020'!$X$21),"")))</f>
        <v>0</v>
      </c>
      <c r="Q1057" s="546">
        <f>IF(E1057="",0,IF($B$3="NYSEG",E1057/(1-'Avoided Natural Gas Costs 2020'!$J$34),IF($B$3="RG&amp;E",E1057/(1-'Avoided Natural Gas Costs 2020'!$K$34),"")))</f>
        <v>0</v>
      </c>
      <c r="R1057" s="233" t="str">
        <f>IFERROR(IF(P1057*'BCA Inputs'!$C$1+Q1057*'BCA Inputs'!$C$2+F1057*'BCA Inputs'!$C$2+G1057*'BCA Inputs'!$C$2=0,"",P1057*'BCA Inputs'!$C$1+Q1057*'BCA Inputs'!$C$2+F1057*'BCA Inputs'!$C$2+G1057*'BCA Inputs'!$C$2),"")</f>
        <v/>
      </c>
      <c r="S1057" s="181" t="str">
        <f t="shared" si="160"/>
        <v/>
      </c>
      <c r="T1057" s="181" t="str">
        <f>IFERROR(IF($B$3="NYSEG",(INDEX('BCA Inputs'!$N$14:$N$54,MATCH(I1057,'BCA Inputs'!$M$14:$M$54,0))*P1057+INDEX('BCA Inputs'!$O$14:$O$54,MATCH(I1057,'BCA Inputs'!$M$14:$M$54,0))*O1057+INDEX('BCA Inputs'!P:P,MATCH(I1057,'BCA Inputs'!M:M,0))*Q1057+INDEX('BCA Inputs'!Q:Q,MATCH(I1057,'BCA Inputs'!M:M,0))*F1057+INDEX('BCA Inputs'!R:R,MATCH(I1057,'BCA Inputs'!M:M,0))*G1057)+L1057+N1057,IF($B$3="RG&amp;E",(INDEX('BCA Inputs'!$AX$14:$AX$54,MATCH(I1057,'BCA Inputs'!$AW$14:$AW$54,0))*P1057+INDEX('BCA Inputs'!$AY$14:$AY$54,MATCH(I1057,'BCA Inputs'!$AW$14:$AW$54,0))*O1057+INDEX('BCA Inputs'!$AZ$14:$AZ$54,MATCH(I1057,'BCA Inputs'!$AW$14:$AW$54,0))*Q1057+INDEX('BCA Inputs'!$BA$14:$BA$54,MATCH(I1057,'BCA Inputs'!$AW$14:$AW$54,0))*F1057+INDEX('BCA Inputs'!$BB$14:$BB$54,MATCH(I1057,'BCA Inputs'!$AW$14:$AW$54,0))*G1057)+L1057+N1057,"")),"")</f>
        <v/>
      </c>
      <c r="U1057" s="234" t="str">
        <f t="shared" si="161"/>
        <v/>
      </c>
      <c r="V1057" s="234" t="str">
        <f t="shared" si="162"/>
        <v/>
      </c>
      <c r="W1057" s="234" t="str">
        <f t="shared" si="163"/>
        <v/>
      </c>
      <c r="Y1057" s="235" t="str">
        <f t="shared" si="164"/>
        <v/>
      </c>
      <c r="Z1057" s="236" t="str">
        <f>IFERROR(IF($B$3="NYSEG",INDEX('BCA Inputs'!$X$14:$X$54,MATCH(I1057,'BCA Inputs'!$M$14:$M$54,0))*P1057+INDEX('BCA Inputs'!$Y$14:$Y$54,MATCH(I1057,'BCA Inputs'!$M$14:$M$54,0))*O1057+INDEX('BCA Inputs'!$Z$14:$Z$54,MATCH(I1057,'BCA Inputs'!$M$14:$M$54,0))*Q1057+INDEX('BCA Inputs'!$AA$14:$AA$54,MATCH(I1057,'BCA Inputs'!$M$14:$M$54,0))*F1057+INDEX('BCA Inputs'!$AB$14:$AB$54,MATCH(I1057,'BCA Inputs'!$M$14:$M$54,0))*G1057,IF($B$3="RG&amp;E",INDEX('BCA Inputs'!$BG$14:$BG$54,MATCH(I1057,'BCA Inputs'!$AW$14:$AW$54,0))*P1057+INDEX('BCA Inputs'!$BH$14:$BH$54,MATCH(I1057,'BCA Inputs'!$AW$14:$AW$54,0))*O1057+INDEX('BCA Inputs'!$BI$14:$BI$54,MATCH(I1057,'BCA Inputs'!$AW$14:$AW$54,0))*Q1057+INDEX('BCA Inputs'!$BJ$14:$BJ$54,MATCH(I1057,'BCA Inputs'!$AW$14:$AW$54,0))*F1057+INDEX('BCA Inputs'!$BK$14:$BK$54,MATCH(I1057,'BCA Inputs'!$AW$14:$AW$54,0))*G1057,"")),"")</f>
        <v/>
      </c>
      <c r="AA1057" s="237" t="str">
        <f t="shared" si="165"/>
        <v/>
      </c>
      <c r="AC1057" s="238" t="str">
        <f>IFERROR((K1057+R1057)+IF($B$3="NYSEG",INDEX('BCA Inputs'!$AI$14:$AI$54,MATCH(I1057,'BCA Inputs'!$M$14:$M$54,0))*P1057+INDEX('BCA Inputs'!$AJ$14:$AJ$54,MATCH(I1057,'BCA Inputs'!$M$14:$M$54,0))*Q1057,IF($B$3="RG&amp;E",INDEX('BCA Inputs'!$BR$14:$BR$54,MATCH(I1057,'BCA Inputs'!$AW$14:$AW$54,0))*P1057+INDEX('BCA Inputs'!$BS$14:$BS$54,MATCH(I1057,'BCA Inputs'!$AW$14:$AW$54,0))*Q1057,"")),"")</f>
        <v/>
      </c>
      <c r="AD1057" s="181" t="str">
        <f>IFERROR(IF($B$3="NYSEG",INDEX('BCA Inputs'!$AD$14:$AD$54,MATCH(I1057,'BCA Inputs'!$M$14:$M$54,0))*P1057+INDEX('BCA Inputs'!$AE$14:$AE$54,MATCH(I1057,'BCA Inputs'!$M$14:$M$54,0))*O1057+INDEX('BCA Inputs'!$AF$14:$AF$54,MATCH(I1057,'BCA Inputs'!$M$14:$M$54,0))*Q1057+INDEX('BCA Inputs'!$AG$14:$AG$54,MATCH(I1057,'BCA Inputs'!$M$14:$M$54,0))*F1057+INDEX('BCA Inputs'!$AH$14:$AH$54,MATCH(I1057,'BCA Inputs'!$M$14:$M$54,0))*G1057,IF($B$3="RG&amp;E",INDEX('BCA Inputs'!$BM$14:$BM$54,MATCH(I1057,'BCA Inputs'!$AW$14:$AW$54,0))*P1057+INDEX('BCA Inputs'!$BN$14:$BN$54,MATCH(I1057,'BCA Inputs'!$AW$14:$AW$54,0))*O1057+INDEX('BCA Inputs'!$BO$14:$BO$54,MATCH(I1057,'BCA Inputs'!$AW$14:$AW$54,0))*Q1057+INDEX('BCA Inputs'!$BP$14:$BP$54,MATCH(I1057,'BCA Inputs'!$AW$14:$AW$54,0))*F1057+INDEX('BCA Inputs'!$BQ$14:$BQ$54,MATCH(I1057,'BCA Inputs'!$AW$14:$AW$54,0))*G1057,"")),"")</f>
        <v/>
      </c>
      <c r="AE1057" s="237" t="str">
        <f t="shared" si="166"/>
        <v/>
      </c>
      <c r="AF1057" s="198">
        <f t="shared" si="168"/>
        <v>0</v>
      </c>
      <c r="AG1057" s="239">
        <f t="shared" si="169"/>
        <v>0</v>
      </c>
    </row>
    <row r="1058" spans="1:33">
      <c r="A1058" s="228"/>
      <c r="B1058" s="176"/>
      <c r="C1058" s="229"/>
      <c r="D1058" s="230"/>
      <c r="E1058" s="230"/>
      <c r="F1058" s="230"/>
      <c r="G1058" s="230"/>
      <c r="H1058" s="231"/>
      <c r="I1058" s="231"/>
      <c r="J1058" s="232"/>
      <c r="K1058" s="232"/>
      <c r="L1058" s="232"/>
      <c r="M1058" s="181">
        <f t="shared" si="167"/>
        <v>0</v>
      </c>
      <c r="N1058" s="181">
        <f>IF(H1058="",0,H1058*I1058*'Avoided Water Savings Cost'!$C$16)</f>
        <v>0</v>
      </c>
      <c r="O1058" s="545">
        <f>IF(C1058="",0,IF($B$3="NYSEG",C1058/(1-'Avoided Electric Costs 2020'!$W$21),IF($B$3="RG&amp;E",C1058/(1-'Avoided Electric Costs 2020'!$X$21),"")))</f>
        <v>0</v>
      </c>
      <c r="P1058" s="546">
        <f>IF(D1058="",0,IF($B$3="NYSEG",D1058/(1-'Avoided Electric Costs 2020'!$W$21),IF($B$3="RG&amp;E",D1058/(1-'Avoided Electric Costs 2020'!$X$21),"")))</f>
        <v>0</v>
      </c>
      <c r="Q1058" s="546">
        <f>IF(E1058="",0,IF($B$3="NYSEG",E1058/(1-'Avoided Natural Gas Costs 2020'!$J$34),IF($B$3="RG&amp;E",E1058/(1-'Avoided Natural Gas Costs 2020'!$K$34),"")))</f>
        <v>0</v>
      </c>
      <c r="R1058" s="233" t="str">
        <f>IFERROR(IF(P1058*'BCA Inputs'!$C$1+Q1058*'BCA Inputs'!$C$2+F1058*'BCA Inputs'!$C$2+G1058*'BCA Inputs'!$C$2=0,"",P1058*'BCA Inputs'!$C$1+Q1058*'BCA Inputs'!$C$2+F1058*'BCA Inputs'!$C$2+G1058*'BCA Inputs'!$C$2),"")</f>
        <v/>
      </c>
      <c r="S1058" s="181" t="str">
        <f t="shared" si="160"/>
        <v/>
      </c>
      <c r="T1058" s="181" t="str">
        <f>IFERROR(IF($B$3="NYSEG",(INDEX('BCA Inputs'!$N$14:$N$54,MATCH(I1058,'BCA Inputs'!$M$14:$M$54,0))*P1058+INDEX('BCA Inputs'!$O$14:$O$54,MATCH(I1058,'BCA Inputs'!$M$14:$M$54,0))*O1058+INDEX('BCA Inputs'!P:P,MATCH(I1058,'BCA Inputs'!M:M,0))*Q1058+INDEX('BCA Inputs'!Q:Q,MATCH(I1058,'BCA Inputs'!M:M,0))*F1058+INDEX('BCA Inputs'!R:R,MATCH(I1058,'BCA Inputs'!M:M,0))*G1058)+L1058+N1058,IF($B$3="RG&amp;E",(INDEX('BCA Inputs'!$AX$14:$AX$54,MATCH(I1058,'BCA Inputs'!$AW$14:$AW$54,0))*P1058+INDEX('BCA Inputs'!$AY$14:$AY$54,MATCH(I1058,'BCA Inputs'!$AW$14:$AW$54,0))*O1058+INDEX('BCA Inputs'!$AZ$14:$AZ$54,MATCH(I1058,'BCA Inputs'!$AW$14:$AW$54,0))*Q1058+INDEX('BCA Inputs'!$BA$14:$BA$54,MATCH(I1058,'BCA Inputs'!$AW$14:$AW$54,0))*F1058+INDEX('BCA Inputs'!$BB$14:$BB$54,MATCH(I1058,'BCA Inputs'!$AW$14:$AW$54,0))*G1058)+L1058+N1058,"")),"")</f>
        <v/>
      </c>
      <c r="U1058" s="234" t="str">
        <f t="shared" si="161"/>
        <v/>
      </c>
      <c r="V1058" s="234" t="str">
        <f t="shared" si="162"/>
        <v/>
      </c>
      <c r="W1058" s="234" t="str">
        <f t="shared" si="163"/>
        <v/>
      </c>
      <c r="Y1058" s="235" t="str">
        <f t="shared" si="164"/>
        <v/>
      </c>
      <c r="Z1058" s="236" t="str">
        <f>IFERROR(IF($B$3="NYSEG",INDEX('BCA Inputs'!$X$14:$X$54,MATCH(I1058,'BCA Inputs'!$M$14:$M$54,0))*P1058+INDEX('BCA Inputs'!$Y$14:$Y$54,MATCH(I1058,'BCA Inputs'!$M$14:$M$54,0))*O1058+INDEX('BCA Inputs'!$Z$14:$Z$54,MATCH(I1058,'BCA Inputs'!$M$14:$M$54,0))*Q1058+INDEX('BCA Inputs'!$AA$14:$AA$54,MATCH(I1058,'BCA Inputs'!$M$14:$M$54,0))*F1058+INDEX('BCA Inputs'!$AB$14:$AB$54,MATCH(I1058,'BCA Inputs'!$M$14:$M$54,0))*G1058,IF($B$3="RG&amp;E",INDEX('BCA Inputs'!$BG$14:$BG$54,MATCH(I1058,'BCA Inputs'!$AW$14:$AW$54,0))*P1058+INDEX('BCA Inputs'!$BH$14:$BH$54,MATCH(I1058,'BCA Inputs'!$AW$14:$AW$54,0))*O1058+INDEX('BCA Inputs'!$BI$14:$BI$54,MATCH(I1058,'BCA Inputs'!$AW$14:$AW$54,0))*Q1058+INDEX('BCA Inputs'!$BJ$14:$BJ$54,MATCH(I1058,'BCA Inputs'!$AW$14:$AW$54,0))*F1058+INDEX('BCA Inputs'!$BK$14:$BK$54,MATCH(I1058,'BCA Inputs'!$AW$14:$AW$54,0))*G1058,"")),"")</f>
        <v/>
      </c>
      <c r="AA1058" s="237" t="str">
        <f t="shared" si="165"/>
        <v/>
      </c>
      <c r="AC1058" s="238" t="str">
        <f>IFERROR((K1058+R1058)+IF($B$3="NYSEG",INDEX('BCA Inputs'!$AI$14:$AI$54,MATCH(I1058,'BCA Inputs'!$M$14:$M$54,0))*P1058+INDEX('BCA Inputs'!$AJ$14:$AJ$54,MATCH(I1058,'BCA Inputs'!$M$14:$M$54,0))*Q1058,IF($B$3="RG&amp;E",INDEX('BCA Inputs'!$BR$14:$BR$54,MATCH(I1058,'BCA Inputs'!$AW$14:$AW$54,0))*P1058+INDEX('BCA Inputs'!$BS$14:$BS$54,MATCH(I1058,'BCA Inputs'!$AW$14:$AW$54,0))*Q1058,"")),"")</f>
        <v/>
      </c>
      <c r="AD1058" s="181" t="str">
        <f>IFERROR(IF($B$3="NYSEG",INDEX('BCA Inputs'!$AD$14:$AD$54,MATCH(I1058,'BCA Inputs'!$M$14:$M$54,0))*P1058+INDEX('BCA Inputs'!$AE$14:$AE$54,MATCH(I1058,'BCA Inputs'!$M$14:$M$54,0))*O1058+INDEX('BCA Inputs'!$AF$14:$AF$54,MATCH(I1058,'BCA Inputs'!$M$14:$M$54,0))*Q1058+INDEX('BCA Inputs'!$AG$14:$AG$54,MATCH(I1058,'BCA Inputs'!$M$14:$M$54,0))*F1058+INDEX('BCA Inputs'!$AH$14:$AH$54,MATCH(I1058,'BCA Inputs'!$M$14:$M$54,0))*G1058,IF($B$3="RG&amp;E",INDEX('BCA Inputs'!$BM$14:$BM$54,MATCH(I1058,'BCA Inputs'!$AW$14:$AW$54,0))*P1058+INDEX('BCA Inputs'!$BN$14:$BN$54,MATCH(I1058,'BCA Inputs'!$AW$14:$AW$54,0))*O1058+INDEX('BCA Inputs'!$BO$14:$BO$54,MATCH(I1058,'BCA Inputs'!$AW$14:$AW$54,0))*Q1058+INDEX('BCA Inputs'!$BP$14:$BP$54,MATCH(I1058,'BCA Inputs'!$AW$14:$AW$54,0))*F1058+INDEX('BCA Inputs'!$BQ$14:$BQ$54,MATCH(I1058,'BCA Inputs'!$AW$14:$AW$54,0))*G1058,"")),"")</f>
        <v/>
      </c>
      <c r="AE1058" s="237" t="str">
        <f t="shared" si="166"/>
        <v/>
      </c>
      <c r="AF1058" s="198">
        <f t="shared" si="168"/>
        <v>0</v>
      </c>
      <c r="AG1058" s="239">
        <f t="shared" si="169"/>
        <v>0</v>
      </c>
    </row>
    <row r="1059" spans="1:33">
      <c r="A1059" s="228"/>
      <c r="B1059" s="176"/>
      <c r="C1059" s="229"/>
      <c r="D1059" s="230"/>
      <c r="E1059" s="230"/>
      <c r="F1059" s="230"/>
      <c r="G1059" s="230"/>
      <c r="H1059" s="231"/>
      <c r="I1059" s="231"/>
      <c r="J1059" s="232"/>
      <c r="K1059" s="232"/>
      <c r="L1059" s="232"/>
      <c r="M1059" s="181">
        <f t="shared" si="167"/>
        <v>0</v>
      </c>
      <c r="N1059" s="181">
        <f>IF(H1059="",0,H1059*I1059*'Avoided Water Savings Cost'!$C$16)</f>
        <v>0</v>
      </c>
      <c r="O1059" s="545">
        <f>IF(C1059="",0,IF($B$3="NYSEG",C1059/(1-'Avoided Electric Costs 2020'!$W$21),IF($B$3="RG&amp;E",C1059/(1-'Avoided Electric Costs 2020'!$X$21),"")))</f>
        <v>0</v>
      </c>
      <c r="P1059" s="546">
        <f>IF(D1059="",0,IF($B$3="NYSEG",D1059/(1-'Avoided Electric Costs 2020'!$W$21),IF($B$3="RG&amp;E",D1059/(1-'Avoided Electric Costs 2020'!$X$21),"")))</f>
        <v>0</v>
      </c>
      <c r="Q1059" s="546">
        <f>IF(E1059="",0,IF($B$3="NYSEG",E1059/(1-'Avoided Natural Gas Costs 2020'!$J$34),IF($B$3="RG&amp;E",E1059/(1-'Avoided Natural Gas Costs 2020'!$K$34),"")))</f>
        <v>0</v>
      </c>
      <c r="R1059" s="233" t="str">
        <f>IFERROR(IF(P1059*'BCA Inputs'!$C$1+Q1059*'BCA Inputs'!$C$2+F1059*'BCA Inputs'!$C$2+G1059*'BCA Inputs'!$C$2=0,"",P1059*'BCA Inputs'!$C$1+Q1059*'BCA Inputs'!$C$2+F1059*'BCA Inputs'!$C$2+G1059*'BCA Inputs'!$C$2),"")</f>
        <v/>
      </c>
      <c r="S1059" s="181" t="str">
        <f t="shared" si="160"/>
        <v/>
      </c>
      <c r="T1059" s="181" t="str">
        <f>IFERROR(IF($B$3="NYSEG",(INDEX('BCA Inputs'!$N$14:$N$54,MATCH(I1059,'BCA Inputs'!$M$14:$M$54,0))*P1059+INDEX('BCA Inputs'!$O$14:$O$54,MATCH(I1059,'BCA Inputs'!$M$14:$M$54,0))*O1059+INDEX('BCA Inputs'!P:P,MATCH(I1059,'BCA Inputs'!M:M,0))*Q1059+INDEX('BCA Inputs'!Q:Q,MATCH(I1059,'BCA Inputs'!M:M,0))*F1059+INDEX('BCA Inputs'!R:R,MATCH(I1059,'BCA Inputs'!M:M,0))*G1059)+L1059+N1059,IF($B$3="RG&amp;E",(INDEX('BCA Inputs'!$AX$14:$AX$54,MATCH(I1059,'BCA Inputs'!$AW$14:$AW$54,0))*P1059+INDEX('BCA Inputs'!$AY$14:$AY$54,MATCH(I1059,'BCA Inputs'!$AW$14:$AW$54,0))*O1059+INDEX('BCA Inputs'!$AZ$14:$AZ$54,MATCH(I1059,'BCA Inputs'!$AW$14:$AW$54,0))*Q1059+INDEX('BCA Inputs'!$BA$14:$BA$54,MATCH(I1059,'BCA Inputs'!$AW$14:$AW$54,0))*F1059+INDEX('BCA Inputs'!$BB$14:$BB$54,MATCH(I1059,'BCA Inputs'!$AW$14:$AW$54,0))*G1059)+L1059+N1059,"")),"")</f>
        <v/>
      </c>
      <c r="U1059" s="234" t="str">
        <f t="shared" si="161"/>
        <v/>
      </c>
      <c r="V1059" s="234" t="str">
        <f t="shared" si="162"/>
        <v/>
      </c>
      <c r="W1059" s="234" t="str">
        <f t="shared" si="163"/>
        <v/>
      </c>
      <c r="Y1059" s="235" t="str">
        <f t="shared" si="164"/>
        <v/>
      </c>
      <c r="Z1059" s="236" t="str">
        <f>IFERROR(IF($B$3="NYSEG",INDEX('BCA Inputs'!$X$14:$X$54,MATCH(I1059,'BCA Inputs'!$M$14:$M$54,0))*P1059+INDEX('BCA Inputs'!$Y$14:$Y$54,MATCH(I1059,'BCA Inputs'!$M$14:$M$54,0))*O1059+INDEX('BCA Inputs'!$Z$14:$Z$54,MATCH(I1059,'BCA Inputs'!$M$14:$M$54,0))*Q1059+INDEX('BCA Inputs'!$AA$14:$AA$54,MATCH(I1059,'BCA Inputs'!$M$14:$M$54,0))*F1059+INDEX('BCA Inputs'!$AB$14:$AB$54,MATCH(I1059,'BCA Inputs'!$M$14:$M$54,0))*G1059,IF($B$3="RG&amp;E",INDEX('BCA Inputs'!$BG$14:$BG$54,MATCH(I1059,'BCA Inputs'!$AW$14:$AW$54,0))*P1059+INDEX('BCA Inputs'!$BH$14:$BH$54,MATCH(I1059,'BCA Inputs'!$AW$14:$AW$54,0))*O1059+INDEX('BCA Inputs'!$BI$14:$BI$54,MATCH(I1059,'BCA Inputs'!$AW$14:$AW$54,0))*Q1059+INDEX('BCA Inputs'!$BJ$14:$BJ$54,MATCH(I1059,'BCA Inputs'!$AW$14:$AW$54,0))*F1059+INDEX('BCA Inputs'!$BK$14:$BK$54,MATCH(I1059,'BCA Inputs'!$AW$14:$AW$54,0))*G1059,"")),"")</f>
        <v/>
      </c>
      <c r="AA1059" s="237" t="str">
        <f t="shared" si="165"/>
        <v/>
      </c>
      <c r="AC1059" s="238" t="str">
        <f>IFERROR((K1059+R1059)+IF($B$3="NYSEG",INDEX('BCA Inputs'!$AI$14:$AI$54,MATCH(I1059,'BCA Inputs'!$M$14:$M$54,0))*P1059+INDEX('BCA Inputs'!$AJ$14:$AJ$54,MATCH(I1059,'BCA Inputs'!$M$14:$M$54,0))*Q1059,IF($B$3="RG&amp;E",INDEX('BCA Inputs'!$BR$14:$BR$54,MATCH(I1059,'BCA Inputs'!$AW$14:$AW$54,0))*P1059+INDEX('BCA Inputs'!$BS$14:$BS$54,MATCH(I1059,'BCA Inputs'!$AW$14:$AW$54,0))*Q1059,"")),"")</f>
        <v/>
      </c>
      <c r="AD1059" s="181" t="str">
        <f>IFERROR(IF($B$3="NYSEG",INDEX('BCA Inputs'!$AD$14:$AD$54,MATCH(I1059,'BCA Inputs'!$M$14:$M$54,0))*P1059+INDEX('BCA Inputs'!$AE$14:$AE$54,MATCH(I1059,'BCA Inputs'!$M$14:$M$54,0))*O1059+INDEX('BCA Inputs'!$AF$14:$AF$54,MATCH(I1059,'BCA Inputs'!$M$14:$M$54,0))*Q1059+INDEX('BCA Inputs'!$AG$14:$AG$54,MATCH(I1059,'BCA Inputs'!$M$14:$M$54,0))*F1059+INDEX('BCA Inputs'!$AH$14:$AH$54,MATCH(I1059,'BCA Inputs'!$M$14:$M$54,0))*G1059,IF($B$3="RG&amp;E",INDEX('BCA Inputs'!$BM$14:$BM$54,MATCH(I1059,'BCA Inputs'!$AW$14:$AW$54,0))*P1059+INDEX('BCA Inputs'!$BN$14:$BN$54,MATCH(I1059,'BCA Inputs'!$AW$14:$AW$54,0))*O1059+INDEX('BCA Inputs'!$BO$14:$BO$54,MATCH(I1059,'BCA Inputs'!$AW$14:$AW$54,0))*Q1059+INDEX('BCA Inputs'!$BP$14:$BP$54,MATCH(I1059,'BCA Inputs'!$AW$14:$AW$54,0))*F1059+INDEX('BCA Inputs'!$BQ$14:$BQ$54,MATCH(I1059,'BCA Inputs'!$AW$14:$AW$54,0))*G1059,"")),"")</f>
        <v/>
      </c>
      <c r="AE1059" s="237" t="str">
        <f t="shared" si="166"/>
        <v/>
      </c>
      <c r="AF1059" s="198">
        <f t="shared" si="168"/>
        <v>0</v>
      </c>
      <c r="AG1059" s="239">
        <f t="shared" si="169"/>
        <v>0</v>
      </c>
    </row>
    <row r="1060" spans="1:33">
      <c r="A1060" s="228"/>
      <c r="B1060" s="176"/>
      <c r="C1060" s="229"/>
      <c r="D1060" s="230"/>
      <c r="E1060" s="230"/>
      <c r="F1060" s="230"/>
      <c r="G1060" s="230"/>
      <c r="H1060" s="231"/>
      <c r="I1060" s="231"/>
      <c r="J1060" s="232"/>
      <c r="K1060" s="232"/>
      <c r="L1060" s="232"/>
      <c r="M1060" s="181">
        <f t="shared" si="167"/>
        <v>0</v>
      </c>
      <c r="N1060" s="181">
        <f>IF(H1060="",0,H1060*I1060*'Avoided Water Savings Cost'!$C$16)</f>
        <v>0</v>
      </c>
      <c r="O1060" s="545">
        <f>IF(C1060="",0,IF($B$3="NYSEG",C1060/(1-'Avoided Electric Costs 2020'!$W$21),IF($B$3="RG&amp;E",C1060/(1-'Avoided Electric Costs 2020'!$X$21),"")))</f>
        <v>0</v>
      </c>
      <c r="P1060" s="546">
        <f>IF(D1060="",0,IF($B$3="NYSEG",D1060/(1-'Avoided Electric Costs 2020'!$W$21),IF($B$3="RG&amp;E",D1060/(1-'Avoided Electric Costs 2020'!$X$21),"")))</f>
        <v>0</v>
      </c>
      <c r="Q1060" s="546">
        <f>IF(E1060="",0,IF($B$3="NYSEG",E1060/(1-'Avoided Natural Gas Costs 2020'!$J$34),IF($B$3="RG&amp;E",E1060/(1-'Avoided Natural Gas Costs 2020'!$K$34),"")))</f>
        <v>0</v>
      </c>
      <c r="R1060" s="233" t="str">
        <f>IFERROR(IF(P1060*'BCA Inputs'!$C$1+Q1060*'BCA Inputs'!$C$2+F1060*'BCA Inputs'!$C$2+G1060*'BCA Inputs'!$C$2=0,"",P1060*'BCA Inputs'!$C$1+Q1060*'BCA Inputs'!$C$2+F1060*'BCA Inputs'!$C$2+G1060*'BCA Inputs'!$C$2),"")</f>
        <v/>
      </c>
      <c r="S1060" s="181" t="str">
        <f t="shared" si="160"/>
        <v/>
      </c>
      <c r="T1060" s="181" t="str">
        <f>IFERROR(IF($B$3="NYSEG",(INDEX('BCA Inputs'!$N$14:$N$54,MATCH(I1060,'BCA Inputs'!$M$14:$M$54,0))*P1060+INDEX('BCA Inputs'!$O$14:$O$54,MATCH(I1060,'BCA Inputs'!$M$14:$M$54,0))*O1060+INDEX('BCA Inputs'!P:P,MATCH(I1060,'BCA Inputs'!M:M,0))*Q1060+INDEX('BCA Inputs'!Q:Q,MATCH(I1060,'BCA Inputs'!M:M,0))*F1060+INDEX('BCA Inputs'!R:R,MATCH(I1060,'BCA Inputs'!M:M,0))*G1060)+L1060+N1060,IF($B$3="RG&amp;E",(INDEX('BCA Inputs'!$AX$14:$AX$54,MATCH(I1060,'BCA Inputs'!$AW$14:$AW$54,0))*P1060+INDEX('BCA Inputs'!$AY$14:$AY$54,MATCH(I1060,'BCA Inputs'!$AW$14:$AW$54,0))*O1060+INDEX('BCA Inputs'!$AZ$14:$AZ$54,MATCH(I1060,'BCA Inputs'!$AW$14:$AW$54,0))*Q1060+INDEX('BCA Inputs'!$BA$14:$BA$54,MATCH(I1060,'BCA Inputs'!$AW$14:$AW$54,0))*F1060+INDEX('BCA Inputs'!$BB$14:$BB$54,MATCH(I1060,'BCA Inputs'!$AW$14:$AW$54,0))*G1060)+L1060+N1060,"")),"")</f>
        <v/>
      </c>
      <c r="U1060" s="234" t="str">
        <f t="shared" si="161"/>
        <v/>
      </c>
      <c r="V1060" s="234" t="str">
        <f t="shared" si="162"/>
        <v/>
      </c>
      <c r="W1060" s="234" t="str">
        <f t="shared" si="163"/>
        <v/>
      </c>
      <c r="Y1060" s="235" t="str">
        <f t="shared" si="164"/>
        <v/>
      </c>
      <c r="Z1060" s="236" t="str">
        <f>IFERROR(IF($B$3="NYSEG",INDEX('BCA Inputs'!$X$14:$X$54,MATCH(I1060,'BCA Inputs'!$M$14:$M$54,0))*P1060+INDEX('BCA Inputs'!$Y$14:$Y$54,MATCH(I1060,'BCA Inputs'!$M$14:$M$54,0))*O1060+INDEX('BCA Inputs'!$Z$14:$Z$54,MATCH(I1060,'BCA Inputs'!$M$14:$M$54,0))*Q1060+INDEX('BCA Inputs'!$AA$14:$AA$54,MATCH(I1060,'BCA Inputs'!$M$14:$M$54,0))*F1060+INDEX('BCA Inputs'!$AB$14:$AB$54,MATCH(I1060,'BCA Inputs'!$M$14:$M$54,0))*G1060,IF($B$3="RG&amp;E",INDEX('BCA Inputs'!$BG$14:$BG$54,MATCH(I1060,'BCA Inputs'!$AW$14:$AW$54,0))*P1060+INDEX('BCA Inputs'!$BH$14:$BH$54,MATCH(I1060,'BCA Inputs'!$AW$14:$AW$54,0))*O1060+INDEX('BCA Inputs'!$BI$14:$BI$54,MATCH(I1060,'BCA Inputs'!$AW$14:$AW$54,0))*Q1060+INDEX('BCA Inputs'!$BJ$14:$BJ$54,MATCH(I1060,'BCA Inputs'!$AW$14:$AW$54,0))*F1060+INDEX('BCA Inputs'!$BK$14:$BK$54,MATCH(I1060,'BCA Inputs'!$AW$14:$AW$54,0))*G1060,"")),"")</f>
        <v/>
      </c>
      <c r="AA1060" s="237" t="str">
        <f t="shared" si="165"/>
        <v/>
      </c>
      <c r="AC1060" s="238" t="str">
        <f>IFERROR((K1060+R1060)+IF($B$3="NYSEG",INDEX('BCA Inputs'!$AI$14:$AI$54,MATCH(I1060,'BCA Inputs'!$M$14:$M$54,0))*P1060+INDEX('BCA Inputs'!$AJ$14:$AJ$54,MATCH(I1060,'BCA Inputs'!$M$14:$M$54,0))*Q1060,IF($B$3="RG&amp;E",INDEX('BCA Inputs'!$BR$14:$BR$54,MATCH(I1060,'BCA Inputs'!$AW$14:$AW$54,0))*P1060+INDEX('BCA Inputs'!$BS$14:$BS$54,MATCH(I1060,'BCA Inputs'!$AW$14:$AW$54,0))*Q1060,"")),"")</f>
        <v/>
      </c>
      <c r="AD1060" s="181" t="str">
        <f>IFERROR(IF($B$3="NYSEG",INDEX('BCA Inputs'!$AD$14:$AD$54,MATCH(I1060,'BCA Inputs'!$M$14:$M$54,0))*P1060+INDEX('BCA Inputs'!$AE$14:$AE$54,MATCH(I1060,'BCA Inputs'!$M$14:$M$54,0))*O1060+INDEX('BCA Inputs'!$AF$14:$AF$54,MATCH(I1060,'BCA Inputs'!$M$14:$M$54,0))*Q1060+INDEX('BCA Inputs'!$AG$14:$AG$54,MATCH(I1060,'BCA Inputs'!$M$14:$M$54,0))*F1060+INDEX('BCA Inputs'!$AH$14:$AH$54,MATCH(I1060,'BCA Inputs'!$M$14:$M$54,0))*G1060,IF($B$3="RG&amp;E",INDEX('BCA Inputs'!$BM$14:$BM$54,MATCH(I1060,'BCA Inputs'!$AW$14:$AW$54,0))*P1060+INDEX('BCA Inputs'!$BN$14:$BN$54,MATCH(I1060,'BCA Inputs'!$AW$14:$AW$54,0))*O1060+INDEX('BCA Inputs'!$BO$14:$BO$54,MATCH(I1060,'BCA Inputs'!$AW$14:$AW$54,0))*Q1060+INDEX('BCA Inputs'!$BP$14:$BP$54,MATCH(I1060,'BCA Inputs'!$AW$14:$AW$54,0))*F1060+INDEX('BCA Inputs'!$BQ$14:$BQ$54,MATCH(I1060,'BCA Inputs'!$AW$14:$AW$54,0))*G1060,"")),"")</f>
        <v/>
      </c>
      <c r="AE1060" s="237" t="str">
        <f t="shared" si="166"/>
        <v/>
      </c>
      <c r="AF1060" s="198">
        <f t="shared" si="168"/>
        <v>0</v>
      </c>
      <c r="AG1060" s="239">
        <f t="shared" si="169"/>
        <v>0</v>
      </c>
    </row>
    <row r="1061" spans="1:33">
      <c r="A1061" s="228"/>
      <c r="B1061" s="176"/>
      <c r="C1061" s="229"/>
      <c r="D1061" s="230"/>
      <c r="E1061" s="230"/>
      <c r="F1061" s="230"/>
      <c r="G1061" s="230"/>
      <c r="H1061" s="231"/>
      <c r="I1061" s="231"/>
      <c r="J1061" s="232"/>
      <c r="K1061" s="232"/>
      <c r="L1061" s="232"/>
      <c r="M1061" s="181">
        <f t="shared" si="167"/>
        <v>0</v>
      </c>
      <c r="N1061" s="181">
        <f>IF(H1061="",0,H1061*I1061*'Avoided Water Savings Cost'!$C$16)</f>
        <v>0</v>
      </c>
      <c r="O1061" s="545">
        <f>IF(C1061="",0,IF($B$3="NYSEG",C1061/(1-'Avoided Electric Costs 2020'!$W$21),IF($B$3="RG&amp;E",C1061/(1-'Avoided Electric Costs 2020'!$X$21),"")))</f>
        <v>0</v>
      </c>
      <c r="P1061" s="546">
        <f>IF(D1061="",0,IF($B$3="NYSEG",D1061/(1-'Avoided Electric Costs 2020'!$W$21),IF($B$3="RG&amp;E",D1061/(1-'Avoided Electric Costs 2020'!$X$21),"")))</f>
        <v>0</v>
      </c>
      <c r="Q1061" s="546">
        <f>IF(E1061="",0,IF($B$3="NYSEG",E1061/(1-'Avoided Natural Gas Costs 2020'!$J$34),IF($B$3="RG&amp;E",E1061/(1-'Avoided Natural Gas Costs 2020'!$K$34),"")))</f>
        <v>0</v>
      </c>
      <c r="R1061" s="233" t="str">
        <f>IFERROR(IF(P1061*'BCA Inputs'!$C$1+Q1061*'BCA Inputs'!$C$2+F1061*'BCA Inputs'!$C$2+G1061*'BCA Inputs'!$C$2=0,"",P1061*'BCA Inputs'!$C$1+Q1061*'BCA Inputs'!$C$2+F1061*'BCA Inputs'!$C$2+G1061*'BCA Inputs'!$C$2),"")</f>
        <v/>
      </c>
      <c r="S1061" s="181" t="str">
        <f t="shared" si="160"/>
        <v/>
      </c>
      <c r="T1061" s="181" t="str">
        <f>IFERROR(IF($B$3="NYSEG",(INDEX('BCA Inputs'!$N$14:$N$54,MATCH(I1061,'BCA Inputs'!$M$14:$M$54,0))*P1061+INDEX('BCA Inputs'!$O$14:$O$54,MATCH(I1061,'BCA Inputs'!$M$14:$M$54,0))*O1061+INDEX('BCA Inputs'!P:P,MATCH(I1061,'BCA Inputs'!M:M,0))*Q1061+INDEX('BCA Inputs'!Q:Q,MATCH(I1061,'BCA Inputs'!M:M,0))*F1061+INDEX('BCA Inputs'!R:R,MATCH(I1061,'BCA Inputs'!M:M,0))*G1061)+L1061+N1061,IF($B$3="RG&amp;E",(INDEX('BCA Inputs'!$AX$14:$AX$54,MATCH(I1061,'BCA Inputs'!$AW$14:$AW$54,0))*P1061+INDEX('BCA Inputs'!$AY$14:$AY$54,MATCH(I1061,'BCA Inputs'!$AW$14:$AW$54,0))*O1061+INDEX('BCA Inputs'!$AZ$14:$AZ$54,MATCH(I1061,'BCA Inputs'!$AW$14:$AW$54,0))*Q1061+INDEX('BCA Inputs'!$BA$14:$BA$54,MATCH(I1061,'BCA Inputs'!$AW$14:$AW$54,0))*F1061+INDEX('BCA Inputs'!$BB$14:$BB$54,MATCH(I1061,'BCA Inputs'!$AW$14:$AW$54,0))*G1061)+L1061+N1061,"")),"")</f>
        <v/>
      </c>
      <c r="U1061" s="234" t="str">
        <f t="shared" si="161"/>
        <v/>
      </c>
      <c r="V1061" s="234" t="str">
        <f t="shared" si="162"/>
        <v/>
      </c>
      <c r="W1061" s="234" t="str">
        <f t="shared" si="163"/>
        <v/>
      </c>
      <c r="Y1061" s="235" t="str">
        <f t="shared" si="164"/>
        <v/>
      </c>
      <c r="Z1061" s="236" t="str">
        <f>IFERROR(IF($B$3="NYSEG",INDEX('BCA Inputs'!$X$14:$X$54,MATCH(I1061,'BCA Inputs'!$M$14:$M$54,0))*P1061+INDEX('BCA Inputs'!$Y$14:$Y$54,MATCH(I1061,'BCA Inputs'!$M$14:$M$54,0))*O1061+INDEX('BCA Inputs'!$Z$14:$Z$54,MATCH(I1061,'BCA Inputs'!$M$14:$M$54,0))*Q1061+INDEX('BCA Inputs'!$AA$14:$AA$54,MATCH(I1061,'BCA Inputs'!$M$14:$M$54,0))*F1061+INDEX('BCA Inputs'!$AB$14:$AB$54,MATCH(I1061,'BCA Inputs'!$M$14:$M$54,0))*G1061,IF($B$3="RG&amp;E",INDEX('BCA Inputs'!$BG$14:$BG$54,MATCH(I1061,'BCA Inputs'!$AW$14:$AW$54,0))*P1061+INDEX('BCA Inputs'!$BH$14:$BH$54,MATCH(I1061,'BCA Inputs'!$AW$14:$AW$54,0))*O1061+INDEX('BCA Inputs'!$BI$14:$BI$54,MATCH(I1061,'BCA Inputs'!$AW$14:$AW$54,0))*Q1061+INDEX('BCA Inputs'!$BJ$14:$BJ$54,MATCH(I1061,'BCA Inputs'!$AW$14:$AW$54,0))*F1061+INDEX('BCA Inputs'!$BK$14:$BK$54,MATCH(I1061,'BCA Inputs'!$AW$14:$AW$54,0))*G1061,"")),"")</f>
        <v/>
      </c>
      <c r="AA1061" s="237" t="str">
        <f t="shared" si="165"/>
        <v/>
      </c>
      <c r="AC1061" s="238" t="str">
        <f>IFERROR((K1061+R1061)+IF($B$3="NYSEG",INDEX('BCA Inputs'!$AI$14:$AI$54,MATCH(I1061,'BCA Inputs'!$M$14:$M$54,0))*P1061+INDEX('BCA Inputs'!$AJ$14:$AJ$54,MATCH(I1061,'BCA Inputs'!$M$14:$M$54,0))*Q1061,IF($B$3="RG&amp;E",INDEX('BCA Inputs'!$BR$14:$BR$54,MATCH(I1061,'BCA Inputs'!$AW$14:$AW$54,0))*P1061+INDEX('BCA Inputs'!$BS$14:$BS$54,MATCH(I1061,'BCA Inputs'!$AW$14:$AW$54,0))*Q1061,"")),"")</f>
        <v/>
      </c>
      <c r="AD1061" s="181" t="str">
        <f>IFERROR(IF($B$3="NYSEG",INDEX('BCA Inputs'!$AD$14:$AD$54,MATCH(I1061,'BCA Inputs'!$M$14:$M$54,0))*P1061+INDEX('BCA Inputs'!$AE$14:$AE$54,MATCH(I1061,'BCA Inputs'!$M$14:$M$54,0))*O1061+INDEX('BCA Inputs'!$AF$14:$AF$54,MATCH(I1061,'BCA Inputs'!$M$14:$M$54,0))*Q1061+INDEX('BCA Inputs'!$AG$14:$AG$54,MATCH(I1061,'BCA Inputs'!$M$14:$M$54,0))*F1061+INDEX('BCA Inputs'!$AH$14:$AH$54,MATCH(I1061,'BCA Inputs'!$M$14:$M$54,0))*G1061,IF($B$3="RG&amp;E",INDEX('BCA Inputs'!$BM$14:$BM$54,MATCH(I1061,'BCA Inputs'!$AW$14:$AW$54,0))*P1061+INDEX('BCA Inputs'!$BN$14:$BN$54,MATCH(I1061,'BCA Inputs'!$AW$14:$AW$54,0))*O1061+INDEX('BCA Inputs'!$BO$14:$BO$54,MATCH(I1061,'BCA Inputs'!$AW$14:$AW$54,0))*Q1061+INDEX('BCA Inputs'!$BP$14:$BP$54,MATCH(I1061,'BCA Inputs'!$AW$14:$AW$54,0))*F1061+INDEX('BCA Inputs'!$BQ$14:$BQ$54,MATCH(I1061,'BCA Inputs'!$AW$14:$AW$54,0))*G1061,"")),"")</f>
        <v/>
      </c>
      <c r="AE1061" s="237" t="str">
        <f t="shared" si="166"/>
        <v/>
      </c>
      <c r="AF1061" s="198">
        <f t="shared" si="168"/>
        <v>0</v>
      </c>
      <c r="AG1061" s="239">
        <f t="shared" si="169"/>
        <v>0</v>
      </c>
    </row>
    <row r="1062" spans="1:33">
      <c r="A1062" s="228"/>
      <c r="B1062" s="176"/>
      <c r="C1062" s="229"/>
      <c r="D1062" s="230"/>
      <c r="E1062" s="230"/>
      <c r="F1062" s="230"/>
      <c r="G1062" s="230"/>
      <c r="H1062" s="231"/>
      <c r="I1062" s="231"/>
      <c r="J1062" s="232"/>
      <c r="K1062" s="232"/>
      <c r="L1062" s="232"/>
      <c r="M1062" s="181">
        <f t="shared" si="167"/>
        <v>0</v>
      </c>
      <c r="N1062" s="181">
        <f>IF(H1062="",0,H1062*I1062*'Avoided Water Savings Cost'!$C$16)</f>
        <v>0</v>
      </c>
      <c r="O1062" s="545">
        <f>IF(C1062="",0,IF($B$3="NYSEG",C1062/(1-'Avoided Electric Costs 2020'!$W$21),IF($B$3="RG&amp;E",C1062/(1-'Avoided Electric Costs 2020'!$X$21),"")))</f>
        <v>0</v>
      </c>
      <c r="P1062" s="546">
        <f>IF(D1062="",0,IF($B$3="NYSEG",D1062/(1-'Avoided Electric Costs 2020'!$W$21),IF($B$3="RG&amp;E",D1062/(1-'Avoided Electric Costs 2020'!$X$21),"")))</f>
        <v>0</v>
      </c>
      <c r="Q1062" s="546">
        <f>IF(E1062="",0,IF($B$3="NYSEG",E1062/(1-'Avoided Natural Gas Costs 2020'!$J$34),IF($B$3="RG&amp;E",E1062/(1-'Avoided Natural Gas Costs 2020'!$K$34),"")))</f>
        <v>0</v>
      </c>
      <c r="R1062" s="233" t="str">
        <f>IFERROR(IF(P1062*'BCA Inputs'!$C$1+Q1062*'BCA Inputs'!$C$2+F1062*'BCA Inputs'!$C$2+G1062*'BCA Inputs'!$C$2=0,"",P1062*'BCA Inputs'!$C$1+Q1062*'BCA Inputs'!$C$2+F1062*'BCA Inputs'!$C$2+G1062*'BCA Inputs'!$C$2),"")</f>
        <v/>
      </c>
      <c r="S1062" s="181" t="str">
        <f t="shared" si="160"/>
        <v/>
      </c>
      <c r="T1062" s="181" t="str">
        <f>IFERROR(IF($B$3="NYSEG",(INDEX('BCA Inputs'!$N$14:$N$54,MATCH(I1062,'BCA Inputs'!$M$14:$M$54,0))*P1062+INDEX('BCA Inputs'!$O$14:$O$54,MATCH(I1062,'BCA Inputs'!$M$14:$M$54,0))*O1062+INDEX('BCA Inputs'!P:P,MATCH(I1062,'BCA Inputs'!M:M,0))*Q1062+INDEX('BCA Inputs'!Q:Q,MATCH(I1062,'BCA Inputs'!M:M,0))*F1062+INDEX('BCA Inputs'!R:R,MATCH(I1062,'BCA Inputs'!M:M,0))*G1062)+L1062+N1062,IF($B$3="RG&amp;E",(INDEX('BCA Inputs'!$AX$14:$AX$54,MATCH(I1062,'BCA Inputs'!$AW$14:$AW$54,0))*P1062+INDEX('BCA Inputs'!$AY$14:$AY$54,MATCH(I1062,'BCA Inputs'!$AW$14:$AW$54,0))*O1062+INDEX('BCA Inputs'!$AZ$14:$AZ$54,MATCH(I1062,'BCA Inputs'!$AW$14:$AW$54,0))*Q1062+INDEX('BCA Inputs'!$BA$14:$BA$54,MATCH(I1062,'BCA Inputs'!$AW$14:$AW$54,0))*F1062+INDEX('BCA Inputs'!$BB$14:$BB$54,MATCH(I1062,'BCA Inputs'!$AW$14:$AW$54,0))*G1062)+L1062+N1062,"")),"")</f>
        <v/>
      </c>
      <c r="U1062" s="234" t="str">
        <f t="shared" si="161"/>
        <v/>
      </c>
      <c r="V1062" s="234" t="str">
        <f t="shared" si="162"/>
        <v/>
      </c>
      <c r="W1062" s="234" t="str">
        <f t="shared" si="163"/>
        <v/>
      </c>
      <c r="Y1062" s="235" t="str">
        <f t="shared" si="164"/>
        <v/>
      </c>
      <c r="Z1062" s="236" t="str">
        <f>IFERROR(IF($B$3="NYSEG",INDEX('BCA Inputs'!$X$14:$X$54,MATCH(I1062,'BCA Inputs'!$M$14:$M$54,0))*P1062+INDEX('BCA Inputs'!$Y$14:$Y$54,MATCH(I1062,'BCA Inputs'!$M$14:$M$54,0))*O1062+INDEX('BCA Inputs'!$Z$14:$Z$54,MATCH(I1062,'BCA Inputs'!$M$14:$M$54,0))*Q1062+INDEX('BCA Inputs'!$AA$14:$AA$54,MATCH(I1062,'BCA Inputs'!$M$14:$M$54,0))*F1062+INDEX('BCA Inputs'!$AB$14:$AB$54,MATCH(I1062,'BCA Inputs'!$M$14:$M$54,0))*G1062,IF($B$3="RG&amp;E",INDEX('BCA Inputs'!$BG$14:$BG$54,MATCH(I1062,'BCA Inputs'!$AW$14:$AW$54,0))*P1062+INDEX('BCA Inputs'!$BH$14:$BH$54,MATCH(I1062,'BCA Inputs'!$AW$14:$AW$54,0))*O1062+INDEX('BCA Inputs'!$BI$14:$BI$54,MATCH(I1062,'BCA Inputs'!$AW$14:$AW$54,0))*Q1062+INDEX('BCA Inputs'!$BJ$14:$BJ$54,MATCH(I1062,'BCA Inputs'!$AW$14:$AW$54,0))*F1062+INDEX('BCA Inputs'!$BK$14:$BK$54,MATCH(I1062,'BCA Inputs'!$AW$14:$AW$54,0))*G1062,"")),"")</f>
        <v/>
      </c>
      <c r="AA1062" s="237" t="str">
        <f t="shared" si="165"/>
        <v/>
      </c>
      <c r="AC1062" s="238" t="str">
        <f>IFERROR((K1062+R1062)+IF($B$3="NYSEG",INDEX('BCA Inputs'!$AI$14:$AI$54,MATCH(I1062,'BCA Inputs'!$M$14:$M$54,0))*P1062+INDEX('BCA Inputs'!$AJ$14:$AJ$54,MATCH(I1062,'BCA Inputs'!$M$14:$M$54,0))*Q1062,IF($B$3="RG&amp;E",INDEX('BCA Inputs'!$BR$14:$BR$54,MATCH(I1062,'BCA Inputs'!$AW$14:$AW$54,0))*P1062+INDEX('BCA Inputs'!$BS$14:$BS$54,MATCH(I1062,'BCA Inputs'!$AW$14:$AW$54,0))*Q1062,"")),"")</f>
        <v/>
      </c>
      <c r="AD1062" s="181" t="str">
        <f>IFERROR(IF($B$3="NYSEG",INDEX('BCA Inputs'!$AD$14:$AD$54,MATCH(I1062,'BCA Inputs'!$M$14:$M$54,0))*P1062+INDEX('BCA Inputs'!$AE$14:$AE$54,MATCH(I1062,'BCA Inputs'!$M$14:$M$54,0))*O1062+INDEX('BCA Inputs'!$AF$14:$AF$54,MATCH(I1062,'BCA Inputs'!$M$14:$M$54,0))*Q1062+INDEX('BCA Inputs'!$AG$14:$AG$54,MATCH(I1062,'BCA Inputs'!$M$14:$M$54,0))*F1062+INDEX('BCA Inputs'!$AH$14:$AH$54,MATCH(I1062,'BCA Inputs'!$M$14:$M$54,0))*G1062,IF($B$3="RG&amp;E",INDEX('BCA Inputs'!$BM$14:$BM$54,MATCH(I1062,'BCA Inputs'!$AW$14:$AW$54,0))*P1062+INDEX('BCA Inputs'!$BN$14:$BN$54,MATCH(I1062,'BCA Inputs'!$AW$14:$AW$54,0))*O1062+INDEX('BCA Inputs'!$BO$14:$BO$54,MATCH(I1062,'BCA Inputs'!$AW$14:$AW$54,0))*Q1062+INDEX('BCA Inputs'!$BP$14:$BP$54,MATCH(I1062,'BCA Inputs'!$AW$14:$AW$54,0))*F1062+INDEX('BCA Inputs'!$BQ$14:$BQ$54,MATCH(I1062,'BCA Inputs'!$AW$14:$AW$54,0))*G1062,"")),"")</f>
        <v/>
      </c>
      <c r="AE1062" s="237" t="str">
        <f t="shared" si="166"/>
        <v/>
      </c>
      <c r="AF1062" s="198">
        <f t="shared" si="168"/>
        <v>0</v>
      </c>
      <c r="AG1062" s="239">
        <f t="shared" si="169"/>
        <v>0</v>
      </c>
    </row>
    <row r="1063" spans="1:33">
      <c r="A1063" s="228"/>
      <c r="B1063" s="176"/>
      <c r="C1063" s="229"/>
      <c r="D1063" s="230"/>
      <c r="E1063" s="230"/>
      <c r="F1063" s="230"/>
      <c r="G1063" s="230"/>
      <c r="H1063" s="231"/>
      <c r="I1063" s="231"/>
      <c r="J1063" s="232"/>
      <c r="K1063" s="232"/>
      <c r="L1063" s="232"/>
      <c r="M1063" s="181">
        <f t="shared" si="167"/>
        <v>0</v>
      </c>
      <c r="N1063" s="181">
        <f>IF(H1063="",0,H1063*I1063*'Avoided Water Savings Cost'!$C$16)</f>
        <v>0</v>
      </c>
      <c r="O1063" s="545">
        <f>IF(C1063="",0,IF($B$3="NYSEG",C1063/(1-'Avoided Electric Costs 2020'!$W$21),IF($B$3="RG&amp;E",C1063/(1-'Avoided Electric Costs 2020'!$X$21),"")))</f>
        <v>0</v>
      </c>
      <c r="P1063" s="546">
        <f>IF(D1063="",0,IF($B$3="NYSEG",D1063/(1-'Avoided Electric Costs 2020'!$W$21),IF($B$3="RG&amp;E",D1063/(1-'Avoided Electric Costs 2020'!$X$21),"")))</f>
        <v>0</v>
      </c>
      <c r="Q1063" s="546">
        <f>IF(E1063="",0,IF($B$3="NYSEG",E1063/(1-'Avoided Natural Gas Costs 2020'!$J$34),IF($B$3="RG&amp;E",E1063/(1-'Avoided Natural Gas Costs 2020'!$K$34),"")))</f>
        <v>0</v>
      </c>
      <c r="R1063" s="233" t="str">
        <f>IFERROR(IF(P1063*'BCA Inputs'!$C$1+Q1063*'BCA Inputs'!$C$2+F1063*'BCA Inputs'!$C$2+G1063*'BCA Inputs'!$C$2=0,"",P1063*'BCA Inputs'!$C$1+Q1063*'BCA Inputs'!$C$2+F1063*'BCA Inputs'!$C$2+G1063*'BCA Inputs'!$C$2),"")</f>
        <v/>
      </c>
      <c r="S1063" s="181" t="str">
        <f t="shared" si="160"/>
        <v/>
      </c>
      <c r="T1063" s="181" t="str">
        <f>IFERROR(IF($B$3="NYSEG",(INDEX('BCA Inputs'!$N$14:$N$54,MATCH(I1063,'BCA Inputs'!$M$14:$M$54,0))*P1063+INDEX('BCA Inputs'!$O$14:$O$54,MATCH(I1063,'BCA Inputs'!$M$14:$M$54,0))*O1063+INDEX('BCA Inputs'!P:P,MATCH(I1063,'BCA Inputs'!M:M,0))*Q1063+INDEX('BCA Inputs'!Q:Q,MATCH(I1063,'BCA Inputs'!M:M,0))*F1063+INDEX('BCA Inputs'!R:R,MATCH(I1063,'BCA Inputs'!M:M,0))*G1063)+L1063+N1063,IF($B$3="RG&amp;E",(INDEX('BCA Inputs'!$AX$14:$AX$54,MATCH(I1063,'BCA Inputs'!$AW$14:$AW$54,0))*P1063+INDEX('BCA Inputs'!$AY$14:$AY$54,MATCH(I1063,'BCA Inputs'!$AW$14:$AW$54,0))*O1063+INDEX('BCA Inputs'!$AZ$14:$AZ$54,MATCH(I1063,'BCA Inputs'!$AW$14:$AW$54,0))*Q1063+INDEX('BCA Inputs'!$BA$14:$BA$54,MATCH(I1063,'BCA Inputs'!$AW$14:$AW$54,0))*F1063+INDEX('BCA Inputs'!$BB$14:$BB$54,MATCH(I1063,'BCA Inputs'!$AW$14:$AW$54,0))*G1063)+L1063+N1063,"")),"")</f>
        <v/>
      </c>
      <c r="U1063" s="234" t="str">
        <f t="shared" si="161"/>
        <v/>
      </c>
      <c r="V1063" s="234" t="str">
        <f t="shared" si="162"/>
        <v/>
      </c>
      <c r="W1063" s="234" t="str">
        <f t="shared" si="163"/>
        <v/>
      </c>
      <c r="Y1063" s="235" t="str">
        <f t="shared" si="164"/>
        <v/>
      </c>
      <c r="Z1063" s="236" t="str">
        <f>IFERROR(IF($B$3="NYSEG",INDEX('BCA Inputs'!$X$14:$X$54,MATCH(I1063,'BCA Inputs'!$M$14:$M$54,0))*P1063+INDEX('BCA Inputs'!$Y$14:$Y$54,MATCH(I1063,'BCA Inputs'!$M$14:$M$54,0))*O1063+INDEX('BCA Inputs'!$Z$14:$Z$54,MATCH(I1063,'BCA Inputs'!$M$14:$M$54,0))*Q1063+INDEX('BCA Inputs'!$AA$14:$AA$54,MATCH(I1063,'BCA Inputs'!$M$14:$M$54,0))*F1063+INDEX('BCA Inputs'!$AB$14:$AB$54,MATCH(I1063,'BCA Inputs'!$M$14:$M$54,0))*G1063,IF($B$3="RG&amp;E",INDEX('BCA Inputs'!$BG$14:$BG$54,MATCH(I1063,'BCA Inputs'!$AW$14:$AW$54,0))*P1063+INDEX('BCA Inputs'!$BH$14:$BH$54,MATCH(I1063,'BCA Inputs'!$AW$14:$AW$54,0))*O1063+INDEX('BCA Inputs'!$BI$14:$BI$54,MATCH(I1063,'BCA Inputs'!$AW$14:$AW$54,0))*Q1063+INDEX('BCA Inputs'!$BJ$14:$BJ$54,MATCH(I1063,'BCA Inputs'!$AW$14:$AW$54,0))*F1063+INDEX('BCA Inputs'!$BK$14:$BK$54,MATCH(I1063,'BCA Inputs'!$AW$14:$AW$54,0))*G1063,"")),"")</f>
        <v/>
      </c>
      <c r="AA1063" s="237" t="str">
        <f t="shared" si="165"/>
        <v/>
      </c>
      <c r="AC1063" s="238" t="str">
        <f>IFERROR((K1063+R1063)+IF($B$3="NYSEG",INDEX('BCA Inputs'!$AI$14:$AI$54,MATCH(I1063,'BCA Inputs'!$M$14:$M$54,0))*P1063+INDEX('BCA Inputs'!$AJ$14:$AJ$54,MATCH(I1063,'BCA Inputs'!$M$14:$M$54,0))*Q1063,IF($B$3="RG&amp;E",INDEX('BCA Inputs'!$BR$14:$BR$54,MATCH(I1063,'BCA Inputs'!$AW$14:$AW$54,0))*P1063+INDEX('BCA Inputs'!$BS$14:$BS$54,MATCH(I1063,'BCA Inputs'!$AW$14:$AW$54,0))*Q1063,"")),"")</f>
        <v/>
      </c>
      <c r="AD1063" s="181" t="str">
        <f>IFERROR(IF($B$3="NYSEG",INDEX('BCA Inputs'!$AD$14:$AD$54,MATCH(I1063,'BCA Inputs'!$M$14:$M$54,0))*P1063+INDEX('BCA Inputs'!$AE$14:$AE$54,MATCH(I1063,'BCA Inputs'!$M$14:$M$54,0))*O1063+INDEX('BCA Inputs'!$AF$14:$AF$54,MATCH(I1063,'BCA Inputs'!$M$14:$M$54,0))*Q1063+INDEX('BCA Inputs'!$AG$14:$AG$54,MATCH(I1063,'BCA Inputs'!$M$14:$M$54,0))*F1063+INDEX('BCA Inputs'!$AH$14:$AH$54,MATCH(I1063,'BCA Inputs'!$M$14:$M$54,0))*G1063,IF($B$3="RG&amp;E",INDEX('BCA Inputs'!$BM$14:$BM$54,MATCH(I1063,'BCA Inputs'!$AW$14:$AW$54,0))*P1063+INDEX('BCA Inputs'!$BN$14:$BN$54,MATCH(I1063,'BCA Inputs'!$AW$14:$AW$54,0))*O1063+INDEX('BCA Inputs'!$BO$14:$BO$54,MATCH(I1063,'BCA Inputs'!$AW$14:$AW$54,0))*Q1063+INDEX('BCA Inputs'!$BP$14:$BP$54,MATCH(I1063,'BCA Inputs'!$AW$14:$AW$54,0))*F1063+INDEX('BCA Inputs'!$BQ$14:$BQ$54,MATCH(I1063,'BCA Inputs'!$AW$14:$AW$54,0))*G1063,"")),"")</f>
        <v/>
      </c>
      <c r="AE1063" s="237" t="str">
        <f t="shared" si="166"/>
        <v/>
      </c>
      <c r="AF1063" s="198">
        <f t="shared" si="168"/>
        <v>0</v>
      </c>
      <c r="AG1063" s="239">
        <f t="shared" si="169"/>
        <v>0</v>
      </c>
    </row>
    <row r="1064" spans="1:33">
      <c r="A1064" s="228"/>
      <c r="B1064" s="176"/>
      <c r="C1064" s="229"/>
      <c r="D1064" s="230"/>
      <c r="E1064" s="230"/>
      <c r="F1064" s="230"/>
      <c r="G1064" s="230"/>
      <c r="H1064" s="231"/>
      <c r="I1064" s="231"/>
      <c r="J1064" s="232"/>
      <c r="K1064" s="232"/>
      <c r="L1064" s="232"/>
      <c r="M1064" s="181">
        <f t="shared" si="167"/>
        <v>0</v>
      </c>
      <c r="N1064" s="181">
        <f>IF(H1064="",0,H1064*I1064*'Avoided Water Savings Cost'!$C$16)</f>
        <v>0</v>
      </c>
      <c r="O1064" s="545">
        <f>IF(C1064="",0,IF($B$3="NYSEG",C1064/(1-'Avoided Electric Costs 2020'!$W$21),IF($B$3="RG&amp;E",C1064/(1-'Avoided Electric Costs 2020'!$X$21),"")))</f>
        <v>0</v>
      </c>
      <c r="P1064" s="546">
        <f>IF(D1064="",0,IF($B$3="NYSEG",D1064/(1-'Avoided Electric Costs 2020'!$W$21),IF($B$3="RG&amp;E",D1064/(1-'Avoided Electric Costs 2020'!$X$21),"")))</f>
        <v>0</v>
      </c>
      <c r="Q1064" s="546">
        <f>IF(E1064="",0,IF($B$3="NYSEG",E1064/(1-'Avoided Natural Gas Costs 2020'!$J$34),IF($B$3="RG&amp;E",E1064/(1-'Avoided Natural Gas Costs 2020'!$K$34),"")))</f>
        <v>0</v>
      </c>
      <c r="R1064" s="233" t="str">
        <f>IFERROR(IF(P1064*'BCA Inputs'!$C$1+Q1064*'BCA Inputs'!$C$2+F1064*'BCA Inputs'!$C$2+G1064*'BCA Inputs'!$C$2=0,"",P1064*'BCA Inputs'!$C$1+Q1064*'BCA Inputs'!$C$2+F1064*'BCA Inputs'!$C$2+G1064*'BCA Inputs'!$C$2),"")</f>
        <v/>
      </c>
      <c r="S1064" s="181" t="str">
        <f t="shared" si="160"/>
        <v/>
      </c>
      <c r="T1064" s="181" t="str">
        <f>IFERROR(IF($B$3="NYSEG",(INDEX('BCA Inputs'!$N$14:$N$54,MATCH(I1064,'BCA Inputs'!$M$14:$M$54,0))*P1064+INDEX('BCA Inputs'!$O$14:$O$54,MATCH(I1064,'BCA Inputs'!$M$14:$M$54,0))*O1064+INDEX('BCA Inputs'!P:P,MATCH(I1064,'BCA Inputs'!M:M,0))*Q1064+INDEX('BCA Inputs'!Q:Q,MATCH(I1064,'BCA Inputs'!M:M,0))*F1064+INDEX('BCA Inputs'!R:R,MATCH(I1064,'BCA Inputs'!M:M,0))*G1064)+L1064+N1064,IF($B$3="RG&amp;E",(INDEX('BCA Inputs'!$AX$14:$AX$54,MATCH(I1064,'BCA Inputs'!$AW$14:$AW$54,0))*P1064+INDEX('BCA Inputs'!$AY$14:$AY$54,MATCH(I1064,'BCA Inputs'!$AW$14:$AW$54,0))*O1064+INDEX('BCA Inputs'!$AZ$14:$AZ$54,MATCH(I1064,'BCA Inputs'!$AW$14:$AW$54,0))*Q1064+INDEX('BCA Inputs'!$BA$14:$BA$54,MATCH(I1064,'BCA Inputs'!$AW$14:$AW$54,0))*F1064+INDEX('BCA Inputs'!$BB$14:$BB$54,MATCH(I1064,'BCA Inputs'!$AW$14:$AW$54,0))*G1064)+L1064+N1064,"")),"")</f>
        <v/>
      </c>
      <c r="U1064" s="234" t="str">
        <f t="shared" si="161"/>
        <v/>
      </c>
      <c r="V1064" s="234" t="str">
        <f t="shared" si="162"/>
        <v/>
      </c>
      <c r="W1064" s="234" t="str">
        <f t="shared" si="163"/>
        <v/>
      </c>
      <c r="Y1064" s="235" t="str">
        <f t="shared" si="164"/>
        <v/>
      </c>
      <c r="Z1064" s="236" t="str">
        <f>IFERROR(IF($B$3="NYSEG",INDEX('BCA Inputs'!$X$14:$X$54,MATCH(I1064,'BCA Inputs'!$M$14:$M$54,0))*P1064+INDEX('BCA Inputs'!$Y$14:$Y$54,MATCH(I1064,'BCA Inputs'!$M$14:$M$54,0))*O1064+INDEX('BCA Inputs'!$Z$14:$Z$54,MATCH(I1064,'BCA Inputs'!$M$14:$M$54,0))*Q1064+INDEX('BCA Inputs'!$AA$14:$AA$54,MATCH(I1064,'BCA Inputs'!$M$14:$M$54,0))*F1064+INDEX('BCA Inputs'!$AB$14:$AB$54,MATCH(I1064,'BCA Inputs'!$M$14:$M$54,0))*G1064,IF($B$3="RG&amp;E",INDEX('BCA Inputs'!$BG$14:$BG$54,MATCH(I1064,'BCA Inputs'!$AW$14:$AW$54,0))*P1064+INDEX('BCA Inputs'!$BH$14:$BH$54,MATCH(I1064,'BCA Inputs'!$AW$14:$AW$54,0))*O1064+INDEX('BCA Inputs'!$BI$14:$BI$54,MATCH(I1064,'BCA Inputs'!$AW$14:$AW$54,0))*Q1064+INDEX('BCA Inputs'!$BJ$14:$BJ$54,MATCH(I1064,'BCA Inputs'!$AW$14:$AW$54,0))*F1064+INDEX('BCA Inputs'!$BK$14:$BK$54,MATCH(I1064,'BCA Inputs'!$AW$14:$AW$54,0))*G1064,"")),"")</f>
        <v/>
      </c>
      <c r="AA1064" s="237" t="str">
        <f t="shared" si="165"/>
        <v/>
      </c>
      <c r="AC1064" s="238" t="str">
        <f>IFERROR((K1064+R1064)+IF($B$3="NYSEG",INDEX('BCA Inputs'!$AI$14:$AI$54,MATCH(I1064,'BCA Inputs'!$M$14:$M$54,0))*P1064+INDEX('BCA Inputs'!$AJ$14:$AJ$54,MATCH(I1064,'BCA Inputs'!$M$14:$M$54,0))*Q1064,IF($B$3="RG&amp;E",INDEX('BCA Inputs'!$BR$14:$BR$54,MATCH(I1064,'BCA Inputs'!$AW$14:$AW$54,0))*P1064+INDEX('BCA Inputs'!$BS$14:$BS$54,MATCH(I1064,'BCA Inputs'!$AW$14:$AW$54,0))*Q1064,"")),"")</f>
        <v/>
      </c>
      <c r="AD1064" s="181" t="str">
        <f>IFERROR(IF($B$3="NYSEG",INDEX('BCA Inputs'!$AD$14:$AD$54,MATCH(I1064,'BCA Inputs'!$M$14:$M$54,0))*P1064+INDEX('BCA Inputs'!$AE$14:$AE$54,MATCH(I1064,'BCA Inputs'!$M$14:$M$54,0))*O1064+INDEX('BCA Inputs'!$AF$14:$AF$54,MATCH(I1064,'BCA Inputs'!$M$14:$M$54,0))*Q1064+INDEX('BCA Inputs'!$AG$14:$AG$54,MATCH(I1064,'BCA Inputs'!$M$14:$M$54,0))*F1064+INDEX('BCA Inputs'!$AH$14:$AH$54,MATCH(I1064,'BCA Inputs'!$M$14:$M$54,0))*G1064,IF($B$3="RG&amp;E",INDEX('BCA Inputs'!$BM$14:$BM$54,MATCH(I1064,'BCA Inputs'!$AW$14:$AW$54,0))*P1064+INDEX('BCA Inputs'!$BN$14:$BN$54,MATCH(I1064,'BCA Inputs'!$AW$14:$AW$54,0))*O1064+INDEX('BCA Inputs'!$BO$14:$BO$54,MATCH(I1064,'BCA Inputs'!$AW$14:$AW$54,0))*Q1064+INDEX('BCA Inputs'!$BP$14:$BP$54,MATCH(I1064,'BCA Inputs'!$AW$14:$AW$54,0))*F1064+INDEX('BCA Inputs'!$BQ$14:$BQ$54,MATCH(I1064,'BCA Inputs'!$AW$14:$AW$54,0))*G1064,"")),"")</f>
        <v/>
      </c>
      <c r="AE1064" s="237" t="str">
        <f t="shared" si="166"/>
        <v/>
      </c>
      <c r="AF1064" s="198">
        <f t="shared" si="168"/>
        <v>0</v>
      </c>
      <c r="AG1064" s="239">
        <f t="shared" si="169"/>
        <v>0</v>
      </c>
    </row>
    <row r="1065" spans="1:33">
      <c r="A1065" s="228"/>
      <c r="B1065" s="176"/>
      <c r="C1065" s="229"/>
      <c r="D1065" s="230"/>
      <c r="E1065" s="230"/>
      <c r="F1065" s="230"/>
      <c r="G1065" s="230"/>
      <c r="H1065" s="231"/>
      <c r="I1065" s="231"/>
      <c r="J1065" s="232"/>
      <c r="K1065" s="232"/>
      <c r="L1065" s="232"/>
      <c r="M1065" s="181">
        <f t="shared" si="167"/>
        <v>0</v>
      </c>
      <c r="N1065" s="181">
        <f>IF(H1065="",0,H1065*I1065*'Avoided Water Savings Cost'!$C$16)</f>
        <v>0</v>
      </c>
      <c r="O1065" s="545">
        <f>IF(C1065="",0,IF($B$3="NYSEG",C1065/(1-'Avoided Electric Costs 2020'!$W$21),IF($B$3="RG&amp;E",C1065/(1-'Avoided Electric Costs 2020'!$X$21),"")))</f>
        <v>0</v>
      </c>
      <c r="P1065" s="546">
        <f>IF(D1065="",0,IF($B$3="NYSEG",D1065/(1-'Avoided Electric Costs 2020'!$W$21),IF($B$3="RG&amp;E",D1065/(1-'Avoided Electric Costs 2020'!$X$21),"")))</f>
        <v>0</v>
      </c>
      <c r="Q1065" s="546">
        <f>IF(E1065="",0,IF($B$3="NYSEG",E1065/(1-'Avoided Natural Gas Costs 2020'!$J$34),IF($B$3="RG&amp;E",E1065/(1-'Avoided Natural Gas Costs 2020'!$K$34),"")))</f>
        <v>0</v>
      </c>
      <c r="R1065" s="233" t="str">
        <f>IFERROR(IF(P1065*'BCA Inputs'!$C$1+Q1065*'BCA Inputs'!$C$2+F1065*'BCA Inputs'!$C$2+G1065*'BCA Inputs'!$C$2=0,"",P1065*'BCA Inputs'!$C$1+Q1065*'BCA Inputs'!$C$2+F1065*'BCA Inputs'!$C$2+G1065*'BCA Inputs'!$C$2),"")</f>
        <v/>
      </c>
      <c r="S1065" s="181" t="str">
        <f t="shared" si="160"/>
        <v/>
      </c>
      <c r="T1065" s="181" t="str">
        <f>IFERROR(IF($B$3="NYSEG",(INDEX('BCA Inputs'!$N$14:$N$54,MATCH(I1065,'BCA Inputs'!$M$14:$M$54,0))*P1065+INDEX('BCA Inputs'!$O$14:$O$54,MATCH(I1065,'BCA Inputs'!$M$14:$M$54,0))*O1065+INDEX('BCA Inputs'!P:P,MATCH(I1065,'BCA Inputs'!M:M,0))*Q1065+INDEX('BCA Inputs'!Q:Q,MATCH(I1065,'BCA Inputs'!M:M,0))*F1065+INDEX('BCA Inputs'!R:R,MATCH(I1065,'BCA Inputs'!M:M,0))*G1065)+L1065+N1065,IF($B$3="RG&amp;E",(INDEX('BCA Inputs'!$AX$14:$AX$54,MATCH(I1065,'BCA Inputs'!$AW$14:$AW$54,0))*P1065+INDEX('BCA Inputs'!$AY$14:$AY$54,MATCH(I1065,'BCA Inputs'!$AW$14:$AW$54,0))*O1065+INDEX('BCA Inputs'!$AZ$14:$AZ$54,MATCH(I1065,'BCA Inputs'!$AW$14:$AW$54,0))*Q1065+INDEX('BCA Inputs'!$BA$14:$BA$54,MATCH(I1065,'BCA Inputs'!$AW$14:$AW$54,0))*F1065+INDEX('BCA Inputs'!$BB$14:$BB$54,MATCH(I1065,'BCA Inputs'!$AW$14:$AW$54,0))*G1065)+L1065+N1065,"")),"")</f>
        <v/>
      </c>
      <c r="U1065" s="234" t="str">
        <f t="shared" si="161"/>
        <v/>
      </c>
      <c r="V1065" s="234" t="str">
        <f t="shared" si="162"/>
        <v/>
      </c>
      <c r="W1065" s="234" t="str">
        <f t="shared" si="163"/>
        <v/>
      </c>
      <c r="Y1065" s="235" t="str">
        <f t="shared" si="164"/>
        <v/>
      </c>
      <c r="Z1065" s="236" t="str">
        <f>IFERROR(IF($B$3="NYSEG",INDEX('BCA Inputs'!$X$14:$X$54,MATCH(I1065,'BCA Inputs'!$M$14:$M$54,0))*P1065+INDEX('BCA Inputs'!$Y$14:$Y$54,MATCH(I1065,'BCA Inputs'!$M$14:$M$54,0))*O1065+INDEX('BCA Inputs'!$Z$14:$Z$54,MATCH(I1065,'BCA Inputs'!$M$14:$M$54,0))*Q1065+INDEX('BCA Inputs'!$AA$14:$AA$54,MATCH(I1065,'BCA Inputs'!$M$14:$M$54,0))*F1065+INDEX('BCA Inputs'!$AB$14:$AB$54,MATCH(I1065,'BCA Inputs'!$M$14:$M$54,0))*G1065,IF($B$3="RG&amp;E",INDEX('BCA Inputs'!$BG$14:$BG$54,MATCH(I1065,'BCA Inputs'!$AW$14:$AW$54,0))*P1065+INDEX('BCA Inputs'!$BH$14:$BH$54,MATCH(I1065,'BCA Inputs'!$AW$14:$AW$54,0))*O1065+INDEX('BCA Inputs'!$BI$14:$BI$54,MATCH(I1065,'BCA Inputs'!$AW$14:$AW$54,0))*Q1065+INDEX('BCA Inputs'!$BJ$14:$BJ$54,MATCH(I1065,'BCA Inputs'!$AW$14:$AW$54,0))*F1065+INDEX('BCA Inputs'!$BK$14:$BK$54,MATCH(I1065,'BCA Inputs'!$AW$14:$AW$54,0))*G1065,"")),"")</f>
        <v/>
      </c>
      <c r="AA1065" s="237" t="str">
        <f t="shared" si="165"/>
        <v/>
      </c>
      <c r="AC1065" s="238" t="str">
        <f>IFERROR((K1065+R1065)+IF($B$3="NYSEG",INDEX('BCA Inputs'!$AI$14:$AI$54,MATCH(I1065,'BCA Inputs'!$M$14:$M$54,0))*P1065+INDEX('BCA Inputs'!$AJ$14:$AJ$54,MATCH(I1065,'BCA Inputs'!$M$14:$M$54,0))*Q1065,IF($B$3="RG&amp;E",INDEX('BCA Inputs'!$BR$14:$BR$54,MATCH(I1065,'BCA Inputs'!$AW$14:$AW$54,0))*P1065+INDEX('BCA Inputs'!$BS$14:$BS$54,MATCH(I1065,'BCA Inputs'!$AW$14:$AW$54,0))*Q1065,"")),"")</f>
        <v/>
      </c>
      <c r="AD1065" s="181" t="str">
        <f>IFERROR(IF($B$3="NYSEG",INDEX('BCA Inputs'!$AD$14:$AD$54,MATCH(I1065,'BCA Inputs'!$M$14:$M$54,0))*P1065+INDEX('BCA Inputs'!$AE$14:$AE$54,MATCH(I1065,'BCA Inputs'!$M$14:$M$54,0))*O1065+INDEX('BCA Inputs'!$AF$14:$AF$54,MATCH(I1065,'BCA Inputs'!$M$14:$M$54,0))*Q1065+INDEX('BCA Inputs'!$AG$14:$AG$54,MATCH(I1065,'BCA Inputs'!$M$14:$M$54,0))*F1065+INDEX('BCA Inputs'!$AH$14:$AH$54,MATCH(I1065,'BCA Inputs'!$M$14:$M$54,0))*G1065,IF($B$3="RG&amp;E",INDEX('BCA Inputs'!$BM$14:$BM$54,MATCH(I1065,'BCA Inputs'!$AW$14:$AW$54,0))*P1065+INDEX('BCA Inputs'!$BN$14:$BN$54,MATCH(I1065,'BCA Inputs'!$AW$14:$AW$54,0))*O1065+INDEX('BCA Inputs'!$BO$14:$BO$54,MATCH(I1065,'BCA Inputs'!$AW$14:$AW$54,0))*Q1065+INDEX('BCA Inputs'!$BP$14:$BP$54,MATCH(I1065,'BCA Inputs'!$AW$14:$AW$54,0))*F1065+INDEX('BCA Inputs'!$BQ$14:$BQ$54,MATCH(I1065,'BCA Inputs'!$AW$14:$AW$54,0))*G1065,"")),"")</f>
        <v/>
      </c>
      <c r="AE1065" s="237" t="str">
        <f t="shared" si="166"/>
        <v/>
      </c>
      <c r="AF1065" s="198">
        <f t="shared" si="168"/>
        <v>0</v>
      </c>
      <c r="AG1065" s="239">
        <f t="shared" si="169"/>
        <v>0</v>
      </c>
    </row>
    <row r="1066" spans="1:33">
      <c r="A1066" s="228"/>
      <c r="B1066" s="176"/>
      <c r="C1066" s="229"/>
      <c r="D1066" s="230"/>
      <c r="E1066" s="230"/>
      <c r="F1066" s="230"/>
      <c r="G1066" s="230"/>
      <c r="H1066" s="231"/>
      <c r="I1066" s="231"/>
      <c r="J1066" s="232"/>
      <c r="K1066" s="232"/>
      <c r="L1066" s="232"/>
      <c r="M1066" s="181">
        <f t="shared" si="167"/>
        <v>0</v>
      </c>
      <c r="N1066" s="181">
        <f>IF(H1066="",0,H1066*I1066*'Avoided Water Savings Cost'!$C$16)</f>
        <v>0</v>
      </c>
      <c r="O1066" s="545">
        <f>IF(C1066="",0,IF($B$3="NYSEG",C1066/(1-'Avoided Electric Costs 2020'!$W$21),IF($B$3="RG&amp;E",C1066/(1-'Avoided Electric Costs 2020'!$X$21),"")))</f>
        <v>0</v>
      </c>
      <c r="P1066" s="546">
        <f>IF(D1066="",0,IF($B$3="NYSEG",D1066/(1-'Avoided Electric Costs 2020'!$W$21),IF($B$3="RG&amp;E",D1066/(1-'Avoided Electric Costs 2020'!$X$21),"")))</f>
        <v>0</v>
      </c>
      <c r="Q1066" s="546">
        <f>IF(E1066="",0,IF($B$3="NYSEG",E1066/(1-'Avoided Natural Gas Costs 2020'!$J$34),IF($B$3="RG&amp;E",E1066/(1-'Avoided Natural Gas Costs 2020'!$K$34),"")))</f>
        <v>0</v>
      </c>
      <c r="R1066" s="233" t="str">
        <f>IFERROR(IF(P1066*'BCA Inputs'!$C$1+Q1066*'BCA Inputs'!$C$2+F1066*'BCA Inputs'!$C$2+G1066*'BCA Inputs'!$C$2=0,"",P1066*'BCA Inputs'!$C$1+Q1066*'BCA Inputs'!$C$2+F1066*'BCA Inputs'!$C$2+G1066*'BCA Inputs'!$C$2),"")</f>
        <v/>
      </c>
      <c r="S1066" s="181" t="str">
        <f t="shared" si="160"/>
        <v/>
      </c>
      <c r="T1066" s="181" t="str">
        <f>IFERROR(IF($B$3="NYSEG",(INDEX('BCA Inputs'!$N$14:$N$54,MATCH(I1066,'BCA Inputs'!$M$14:$M$54,0))*P1066+INDEX('BCA Inputs'!$O$14:$O$54,MATCH(I1066,'BCA Inputs'!$M$14:$M$54,0))*O1066+INDEX('BCA Inputs'!P:P,MATCH(I1066,'BCA Inputs'!M:M,0))*Q1066+INDEX('BCA Inputs'!Q:Q,MATCH(I1066,'BCA Inputs'!M:M,0))*F1066+INDEX('BCA Inputs'!R:R,MATCH(I1066,'BCA Inputs'!M:M,0))*G1066)+L1066+N1066,IF($B$3="RG&amp;E",(INDEX('BCA Inputs'!$AX$14:$AX$54,MATCH(I1066,'BCA Inputs'!$AW$14:$AW$54,0))*P1066+INDEX('BCA Inputs'!$AY$14:$AY$54,MATCH(I1066,'BCA Inputs'!$AW$14:$AW$54,0))*O1066+INDEX('BCA Inputs'!$AZ$14:$AZ$54,MATCH(I1066,'BCA Inputs'!$AW$14:$AW$54,0))*Q1066+INDEX('BCA Inputs'!$BA$14:$BA$54,MATCH(I1066,'BCA Inputs'!$AW$14:$AW$54,0))*F1066+INDEX('BCA Inputs'!$BB$14:$BB$54,MATCH(I1066,'BCA Inputs'!$AW$14:$AW$54,0))*G1066)+L1066+N1066,"")),"")</f>
        <v/>
      </c>
      <c r="U1066" s="234" t="str">
        <f t="shared" si="161"/>
        <v/>
      </c>
      <c r="V1066" s="234" t="str">
        <f t="shared" si="162"/>
        <v/>
      </c>
      <c r="W1066" s="234" t="str">
        <f t="shared" si="163"/>
        <v/>
      </c>
      <c r="Y1066" s="235" t="str">
        <f t="shared" si="164"/>
        <v/>
      </c>
      <c r="Z1066" s="236" t="str">
        <f>IFERROR(IF($B$3="NYSEG",INDEX('BCA Inputs'!$X$14:$X$54,MATCH(I1066,'BCA Inputs'!$M$14:$M$54,0))*P1066+INDEX('BCA Inputs'!$Y$14:$Y$54,MATCH(I1066,'BCA Inputs'!$M$14:$M$54,0))*O1066+INDEX('BCA Inputs'!$Z$14:$Z$54,MATCH(I1066,'BCA Inputs'!$M$14:$M$54,0))*Q1066+INDEX('BCA Inputs'!$AA$14:$AA$54,MATCH(I1066,'BCA Inputs'!$M$14:$M$54,0))*F1066+INDEX('BCA Inputs'!$AB$14:$AB$54,MATCH(I1066,'BCA Inputs'!$M$14:$M$54,0))*G1066,IF($B$3="RG&amp;E",INDEX('BCA Inputs'!$BG$14:$BG$54,MATCH(I1066,'BCA Inputs'!$AW$14:$AW$54,0))*P1066+INDEX('BCA Inputs'!$BH$14:$BH$54,MATCH(I1066,'BCA Inputs'!$AW$14:$AW$54,0))*O1066+INDEX('BCA Inputs'!$BI$14:$BI$54,MATCH(I1066,'BCA Inputs'!$AW$14:$AW$54,0))*Q1066+INDEX('BCA Inputs'!$BJ$14:$BJ$54,MATCH(I1066,'BCA Inputs'!$AW$14:$AW$54,0))*F1066+INDEX('BCA Inputs'!$BK$14:$BK$54,MATCH(I1066,'BCA Inputs'!$AW$14:$AW$54,0))*G1066,"")),"")</f>
        <v/>
      </c>
      <c r="AA1066" s="237" t="str">
        <f t="shared" si="165"/>
        <v/>
      </c>
      <c r="AC1066" s="238" t="str">
        <f>IFERROR((K1066+R1066)+IF($B$3="NYSEG",INDEX('BCA Inputs'!$AI$14:$AI$54,MATCH(I1066,'BCA Inputs'!$M$14:$M$54,0))*P1066+INDEX('BCA Inputs'!$AJ$14:$AJ$54,MATCH(I1066,'BCA Inputs'!$M$14:$M$54,0))*Q1066,IF($B$3="RG&amp;E",INDEX('BCA Inputs'!$BR$14:$BR$54,MATCH(I1066,'BCA Inputs'!$AW$14:$AW$54,0))*P1066+INDEX('BCA Inputs'!$BS$14:$BS$54,MATCH(I1066,'BCA Inputs'!$AW$14:$AW$54,0))*Q1066,"")),"")</f>
        <v/>
      </c>
      <c r="AD1066" s="181" t="str">
        <f>IFERROR(IF($B$3="NYSEG",INDEX('BCA Inputs'!$AD$14:$AD$54,MATCH(I1066,'BCA Inputs'!$M$14:$M$54,0))*P1066+INDEX('BCA Inputs'!$AE$14:$AE$54,MATCH(I1066,'BCA Inputs'!$M$14:$M$54,0))*O1066+INDEX('BCA Inputs'!$AF$14:$AF$54,MATCH(I1066,'BCA Inputs'!$M$14:$M$54,0))*Q1066+INDEX('BCA Inputs'!$AG$14:$AG$54,MATCH(I1066,'BCA Inputs'!$M$14:$M$54,0))*F1066+INDEX('BCA Inputs'!$AH$14:$AH$54,MATCH(I1066,'BCA Inputs'!$M$14:$M$54,0))*G1066,IF($B$3="RG&amp;E",INDEX('BCA Inputs'!$BM$14:$BM$54,MATCH(I1066,'BCA Inputs'!$AW$14:$AW$54,0))*P1066+INDEX('BCA Inputs'!$BN$14:$BN$54,MATCH(I1066,'BCA Inputs'!$AW$14:$AW$54,0))*O1066+INDEX('BCA Inputs'!$BO$14:$BO$54,MATCH(I1066,'BCA Inputs'!$AW$14:$AW$54,0))*Q1066+INDEX('BCA Inputs'!$BP$14:$BP$54,MATCH(I1066,'BCA Inputs'!$AW$14:$AW$54,0))*F1066+INDEX('BCA Inputs'!$BQ$14:$BQ$54,MATCH(I1066,'BCA Inputs'!$AW$14:$AW$54,0))*G1066,"")),"")</f>
        <v/>
      </c>
      <c r="AE1066" s="237" t="str">
        <f t="shared" si="166"/>
        <v/>
      </c>
      <c r="AF1066" s="198">
        <f t="shared" si="168"/>
        <v>0</v>
      </c>
      <c r="AG1066" s="239">
        <f t="shared" si="169"/>
        <v>0</v>
      </c>
    </row>
    <row r="1067" spans="1:33">
      <c r="A1067" s="228"/>
      <c r="B1067" s="176"/>
      <c r="C1067" s="229"/>
      <c r="D1067" s="230"/>
      <c r="E1067" s="230"/>
      <c r="F1067" s="230"/>
      <c r="G1067" s="230"/>
      <c r="H1067" s="231"/>
      <c r="I1067" s="231"/>
      <c r="J1067" s="232"/>
      <c r="K1067" s="232"/>
      <c r="L1067" s="232"/>
      <c r="M1067" s="181">
        <f t="shared" si="167"/>
        <v>0</v>
      </c>
      <c r="N1067" s="181">
        <f>IF(H1067="",0,H1067*I1067*'Avoided Water Savings Cost'!$C$16)</f>
        <v>0</v>
      </c>
      <c r="O1067" s="545">
        <f>IF(C1067="",0,IF($B$3="NYSEG",C1067/(1-'Avoided Electric Costs 2020'!$W$21),IF($B$3="RG&amp;E",C1067/(1-'Avoided Electric Costs 2020'!$X$21),"")))</f>
        <v>0</v>
      </c>
      <c r="P1067" s="546">
        <f>IF(D1067="",0,IF($B$3="NYSEG",D1067/(1-'Avoided Electric Costs 2020'!$W$21),IF($B$3="RG&amp;E",D1067/(1-'Avoided Electric Costs 2020'!$X$21),"")))</f>
        <v>0</v>
      </c>
      <c r="Q1067" s="546">
        <f>IF(E1067="",0,IF($B$3="NYSEG",E1067/(1-'Avoided Natural Gas Costs 2020'!$J$34),IF($B$3="RG&amp;E",E1067/(1-'Avoided Natural Gas Costs 2020'!$K$34),"")))</f>
        <v>0</v>
      </c>
      <c r="R1067" s="233" t="str">
        <f>IFERROR(IF(P1067*'BCA Inputs'!$C$1+Q1067*'BCA Inputs'!$C$2+F1067*'BCA Inputs'!$C$2+G1067*'BCA Inputs'!$C$2=0,"",P1067*'BCA Inputs'!$C$1+Q1067*'BCA Inputs'!$C$2+F1067*'BCA Inputs'!$C$2+G1067*'BCA Inputs'!$C$2),"")</f>
        <v/>
      </c>
      <c r="S1067" s="181" t="str">
        <f t="shared" si="160"/>
        <v/>
      </c>
      <c r="T1067" s="181" t="str">
        <f>IFERROR(IF($B$3="NYSEG",(INDEX('BCA Inputs'!$N$14:$N$54,MATCH(I1067,'BCA Inputs'!$M$14:$M$54,0))*P1067+INDEX('BCA Inputs'!$O$14:$O$54,MATCH(I1067,'BCA Inputs'!$M$14:$M$54,0))*O1067+INDEX('BCA Inputs'!P:P,MATCH(I1067,'BCA Inputs'!M:M,0))*Q1067+INDEX('BCA Inputs'!Q:Q,MATCH(I1067,'BCA Inputs'!M:M,0))*F1067+INDEX('BCA Inputs'!R:R,MATCH(I1067,'BCA Inputs'!M:M,0))*G1067)+L1067+N1067,IF($B$3="RG&amp;E",(INDEX('BCA Inputs'!$AX$14:$AX$54,MATCH(I1067,'BCA Inputs'!$AW$14:$AW$54,0))*P1067+INDEX('BCA Inputs'!$AY$14:$AY$54,MATCH(I1067,'BCA Inputs'!$AW$14:$AW$54,0))*O1067+INDEX('BCA Inputs'!$AZ$14:$AZ$54,MATCH(I1067,'BCA Inputs'!$AW$14:$AW$54,0))*Q1067+INDEX('BCA Inputs'!$BA$14:$BA$54,MATCH(I1067,'BCA Inputs'!$AW$14:$AW$54,0))*F1067+INDEX('BCA Inputs'!$BB$14:$BB$54,MATCH(I1067,'BCA Inputs'!$AW$14:$AW$54,0))*G1067)+L1067+N1067,"")),"")</f>
        <v/>
      </c>
      <c r="U1067" s="234" t="str">
        <f t="shared" si="161"/>
        <v/>
      </c>
      <c r="V1067" s="234" t="str">
        <f t="shared" si="162"/>
        <v/>
      </c>
      <c r="W1067" s="234" t="str">
        <f t="shared" si="163"/>
        <v/>
      </c>
      <c r="Y1067" s="235" t="str">
        <f t="shared" si="164"/>
        <v/>
      </c>
      <c r="Z1067" s="236" t="str">
        <f>IFERROR(IF($B$3="NYSEG",INDEX('BCA Inputs'!$X$14:$X$54,MATCH(I1067,'BCA Inputs'!$M$14:$M$54,0))*P1067+INDEX('BCA Inputs'!$Y$14:$Y$54,MATCH(I1067,'BCA Inputs'!$M$14:$M$54,0))*O1067+INDEX('BCA Inputs'!$Z$14:$Z$54,MATCH(I1067,'BCA Inputs'!$M$14:$M$54,0))*Q1067+INDEX('BCA Inputs'!$AA$14:$AA$54,MATCH(I1067,'BCA Inputs'!$M$14:$M$54,0))*F1067+INDEX('BCA Inputs'!$AB$14:$AB$54,MATCH(I1067,'BCA Inputs'!$M$14:$M$54,0))*G1067,IF($B$3="RG&amp;E",INDEX('BCA Inputs'!$BG$14:$BG$54,MATCH(I1067,'BCA Inputs'!$AW$14:$AW$54,0))*P1067+INDEX('BCA Inputs'!$BH$14:$BH$54,MATCH(I1067,'BCA Inputs'!$AW$14:$AW$54,0))*O1067+INDEX('BCA Inputs'!$BI$14:$BI$54,MATCH(I1067,'BCA Inputs'!$AW$14:$AW$54,0))*Q1067+INDEX('BCA Inputs'!$BJ$14:$BJ$54,MATCH(I1067,'BCA Inputs'!$AW$14:$AW$54,0))*F1067+INDEX('BCA Inputs'!$BK$14:$BK$54,MATCH(I1067,'BCA Inputs'!$AW$14:$AW$54,0))*G1067,"")),"")</f>
        <v/>
      </c>
      <c r="AA1067" s="237" t="str">
        <f t="shared" si="165"/>
        <v/>
      </c>
      <c r="AC1067" s="238" t="str">
        <f>IFERROR((K1067+R1067)+IF($B$3="NYSEG",INDEX('BCA Inputs'!$AI$14:$AI$54,MATCH(I1067,'BCA Inputs'!$M$14:$M$54,0))*P1067+INDEX('BCA Inputs'!$AJ$14:$AJ$54,MATCH(I1067,'BCA Inputs'!$M$14:$M$54,0))*Q1067,IF($B$3="RG&amp;E",INDEX('BCA Inputs'!$BR$14:$BR$54,MATCH(I1067,'BCA Inputs'!$AW$14:$AW$54,0))*P1067+INDEX('BCA Inputs'!$BS$14:$BS$54,MATCH(I1067,'BCA Inputs'!$AW$14:$AW$54,0))*Q1067,"")),"")</f>
        <v/>
      </c>
      <c r="AD1067" s="181" t="str">
        <f>IFERROR(IF($B$3="NYSEG",INDEX('BCA Inputs'!$AD$14:$AD$54,MATCH(I1067,'BCA Inputs'!$M$14:$M$54,0))*P1067+INDEX('BCA Inputs'!$AE$14:$AE$54,MATCH(I1067,'BCA Inputs'!$M$14:$M$54,0))*O1067+INDEX('BCA Inputs'!$AF$14:$AF$54,MATCH(I1067,'BCA Inputs'!$M$14:$M$54,0))*Q1067+INDEX('BCA Inputs'!$AG$14:$AG$54,MATCH(I1067,'BCA Inputs'!$M$14:$M$54,0))*F1067+INDEX('BCA Inputs'!$AH$14:$AH$54,MATCH(I1067,'BCA Inputs'!$M$14:$M$54,0))*G1067,IF($B$3="RG&amp;E",INDEX('BCA Inputs'!$BM$14:$BM$54,MATCH(I1067,'BCA Inputs'!$AW$14:$AW$54,0))*P1067+INDEX('BCA Inputs'!$BN$14:$BN$54,MATCH(I1067,'BCA Inputs'!$AW$14:$AW$54,0))*O1067+INDEX('BCA Inputs'!$BO$14:$BO$54,MATCH(I1067,'BCA Inputs'!$AW$14:$AW$54,0))*Q1067+INDEX('BCA Inputs'!$BP$14:$BP$54,MATCH(I1067,'BCA Inputs'!$AW$14:$AW$54,0))*F1067+INDEX('BCA Inputs'!$BQ$14:$BQ$54,MATCH(I1067,'BCA Inputs'!$AW$14:$AW$54,0))*G1067,"")),"")</f>
        <v/>
      </c>
      <c r="AE1067" s="237" t="str">
        <f t="shared" si="166"/>
        <v/>
      </c>
      <c r="AF1067" s="198">
        <f t="shared" si="168"/>
        <v>0</v>
      </c>
      <c r="AG1067" s="239">
        <f t="shared" si="169"/>
        <v>0</v>
      </c>
    </row>
    <row r="1068" spans="1:33">
      <c r="A1068" s="228"/>
      <c r="B1068" s="176"/>
      <c r="C1068" s="229"/>
      <c r="D1068" s="230"/>
      <c r="E1068" s="230"/>
      <c r="F1068" s="230"/>
      <c r="G1068" s="230"/>
      <c r="H1068" s="231"/>
      <c r="I1068" s="231"/>
      <c r="J1068" s="232"/>
      <c r="K1068" s="232"/>
      <c r="L1068" s="232"/>
      <c r="M1068" s="181">
        <f t="shared" si="167"/>
        <v>0</v>
      </c>
      <c r="N1068" s="181">
        <f>IF(H1068="",0,H1068*I1068*'Avoided Water Savings Cost'!$C$16)</f>
        <v>0</v>
      </c>
      <c r="O1068" s="545">
        <f>IF(C1068="",0,IF($B$3="NYSEG",C1068/(1-'Avoided Electric Costs 2020'!$W$21),IF($B$3="RG&amp;E",C1068/(1-'Avoided Electric Costs 2020'!$X$21),"")))</f>
        <v>0</v>
      </c>
      <c r="P1068" s="546">
        <f>IF(D1068="",0,IF($B$3="NYSEG",D1068/(1-'Avoided Electric Costs 2020'!$W$21),IF($B$3="RG&amp;E",D1068/(1-'Avoided Electric Costs 2020'!$X$21),"")))</f>
        <v>0</v>
      </c>
      <c r="Q1068" s="546">
        <f>IF(E1068="",0,IF($B$3="NYSEG",E1068/(1-'Avoided Natural Gas Costs 2020'!$J$34),IF($B$3="RG&amp;E",E1068/(1-'Avoided Natural Gas Costs 2020'!$K$34),"")))</f>
        <v>0</v>
      </c>
      <c r="R1068" s="233" t="str">
        <f>IFERROR(IF(P1068*'BCA Inputs'!$C$1+Q1068*'BCA Inputs'!$C$2+F1068*'BCA Inputs'!$C$2+G1068*'BCA Inputs'!$C$2=0,"",P1068*'BCA Inputs'!$C$1+Q1068*'BCA Inputs'!$C$2+F1068*'BCA Inputs'!$C$2+G1068*'BCA Inputs'!$C$2),"")</f>
        <v/>
      </c>
      <c r="S1068" s="181" t="str">
        <f t="shared" si="160"/>
        <v/>
      </c>
      <c r="T1068" s="181" t="str">
        <f>IFERROR(IF($B$3="NYSEG",(INDEX('BCA Inputs'!$N$14:$N$54,MATCH(I1068,'BCA Inputs'!$M$14:$M$54,0))*P1068+INDEX('BCA Inputs'!$O$14:$O$54,MATCH(I1068,'BCA Inputs'!$M$14:$M$54,0))*O1068+INDEX('BCA Inputs'!P:P,MATCH(I1068,'BCA Inputs'!M:M,0))*Q1068+INDEX('BCA Inputs'!Q:Q,MATCH(I1068,'BCA Inputs'!M:M,0))*F1068+INDEX('BCA Inputs'!R:R,MATCH(I1068,'BCA Inputs'!M:M,0))*G1068)+L1068+N1068,IF($B$3="RG&amp;E",(INDEX('BCA Inputs'!$AX$14:$AX$54,MATCH(I1068,'BCA Inputs'!$AW$14:$AW$54,0))*P1068+INDEX('BCA Inputs'!$AY$14:$AY$54,MATCH(I1068,'BCA Inputs'!$AW$14:$AW$54,0))*O1068+INDEX('BCA Inputs'!$AZ$14:$AZ$54,MATCH(I1068,'BCA Inputs'!$AW$14:$AW$54,0))*Q1068+INDEX('BCA Inputs'!$BA$14:$BA$54,MATCH(I1068,'BCA Inputs'!$AW$14:$AW$54,0))*F1068+INDEX('BCA Inputs'!$BB$14:$BB$54,MATCH(I1068,'BCA Inputs'!$AW$14:$AW$54,0))*G1068)+L1068+N1068,"")),"")</f>
        <v/>
      </c>
      <c r="U1068" s="234" t="str">
        <f t="shared" si="161"/>
        <v/>
      </c>
      <c r="V1068" s="234" t="str">
        <f t="shared" si="162"/>
        <v/>
      </c>
      <c r="W1068" s="234" t="str">
        <f t="shared" si="163"/>
        <v/>
      </c>
      <c r="Y1068" s="235" t="str">
        <f t="shared" si="164"/>
        <v/>
      </c>
      <c r="Z1068" s="236" t="str">
        <f>IFERROR(IF($B$3="NYSEG",INDEX('BCA Inputs'!$X$14:$X$54,MATCH(I1068,'BCA Inputs'!$M$14:$M$54,0))*P1068+INDEX('BCA Inputs'!$Y$14:$Y$54,MATCH(I1068,'BCA Inputs'!$M$14:$M$54,0))*O1068+INDEX('BCA Inputs'!$Z$14:$Z$54,MATCH(I1068,'BCA Inputs'!$M$14:$M$54,0))*Q1068+INDEX('BCA Inputs'!$AA$14:$AA$54,MATCH(I1068,'BCA Inputs'!$M$14:$M$54,0))*F1068+INDEX('BCA Inputs'!$AB$14:$AB$54,MATCH(I1068,'BCA Inputs'!$M$14:$M$54,0))*G1068,IF($B$3="RG&amp;E",INDEX('BCA Inputs'!$BG$14:$BG$54,MATCH(I1068,'BCA Inputs'!$AW$14:$AW$54,0))*P1068+INDEX('BCA Inputs'!$BH$14:$BH$54,MATCH(I1068,'BCA Inputs'!$AW$14:$AW$54,0))*O1068+INDEX('BCA Inputs'!$BI$14:$BI$54,MATCH(I1068,'BCA Inputs'!$AW$14:$AW$54,0))*Q1068+INDEX('BCA Inputs'!$BJ$14:$BJ$54,MATCH(I1068,'BCA Inputs'!$AW$14:$AW$54,0))*F1068+INDEX('BCA Inputs'!$BK$14:$BK$54,MATCH(I1068,'BCA Inputs'!$AW$14:$AW$54,0))*G1068,"")),"")</f>
        <v/>
      </c>
      <c r="AA1068" s="237" t="str">
        <f t="shared" si="165"/>
        <v/>
      </c>
      <c r="AC1068" s="238" t="str">
        <f>IFERROR((K1068+R1068)+IF($B$3="NYSEG",INDEX('BCA Inputs'!$AI$14:$AI$54,MATCH(I1068,'BCA Inputs'!$M$14:$M$54,0))*P1068+INDEX('BCA Inputs'!$AJ$14:$AJ$54,MATCH(I1068,'BCA Inputs'!$M$14:$M$54,0))*Q1068,IF($B$3="RG&amp;E",INDEX('BCA Inputs'!$BR$14:$BR$54,MATCH(I1068,'BCA Inputs'!$AW$14:$AW$54,0))*P1068+INDEX('BCA Inputs'!$BS$14:$BS$54,MATCH(I1068,'BCA Inputs'!$AW$14:$AW$54,0))*Q1068,"")),"")</f>
        <v/>
      </c>
      <c r="AD1068" s="181" t="str">
        <f>IFERROR(IF($B$3="NYSEG",INDEX('BCA Inputs'!$AD$14:$AD$54,MATCH(I1068,'BCA Inputs'!$M$14:$M$54,0))*P1068+INDEX('BCA Inputs'!$AE$14:$AE$54,MATCH(I1068,'BCA Inputs'!$M$14:$M$54,0))*O1068+INDEX('BCA Inputs'!$AF$14:$AF$54,MATCH(I1068,'BCA Inputs'!$M$14:$M$54,0))*Q1068+INDEX('BCA Inputs'!$AG$14:$AG$54,MATCH(I1068,'BCA Inputs'!$M$14:$M$54,0))*F1068+INDEX('BCA Inputs'!$AH$14:$AH$54,MATCH(I1068,'BCA Inputs'!$M$14:$M$54,0))*G1068,IF($B$3="RG&amp;E",INDEX('BCA Inputs'!$BM$14:$BM$54,MATCH(I1068,'BCA Inputs'!$AW$14:$AW$54,0))*P1068+INDEX('BCA Inputs'!$BN$14:$BN$54,MATCH(I1068,'BCA Inputs'!$AW$14:$AW$54,0))*O1068+INDEX('BCA Inputs'!$BO$14:$BO$54,MATCH(I1068,'BCA Inputs'!$AW$14:$AW$54,0))*Q1068+INDEX('BCA Inputs'!$BP$14:$BP$54,MATCH(I1068,'BCA Inputs'!$AW$14:$AW$54,0))*F1068+INDEX('BCA Inputs'!$BQ$14:$BQ$54,MATCH(I1068,'BCA Inputs'!$AW$14:$AW$54,0))*G1068,"")),"")</f>
        <v/>
      </c>
      <c r="AE1068" s="237" t="str">
        <f t="shared" si="166"/>
        <v/>
      </c>
      <c r="AF1068" s="198">
        <f t="shared" si="168"/>
        <v>0</v>
      </c>
      <c r="AG1068" s="239">
        <f t="shared" si="169"/>
        <v>0</v>
      </c>
    </row>
    <row r="1069" spans="1:33">
      <c r="A1069" s="228"/>
      <c r="B1069" s="176"/>
      <c r="C1069" s="229"/>
      <c r="D1069" s="230"/>
      <c r="E1069" s="230"/>
      <c r="F1069" s="230"/>
      <c r="G1069" s="230"/>
      <c r="H1069" s="231"/>
      <c r="I1069" s="231"/>
      <c r="J1069" s="232"/>
      <c r="K1069" s="232"/>
      <c r="L1069" s="232"/>
      <c r="M1069" s="181">
        <f t="shared" si="167"/>
        <v>0</v>
      </c>
      <c r="N1069" s="181">
        <f>IF(H1069="",0,H1069*I1069*'Avoided Water Savings Cost'!$C$16)</f>
        <v>0</v>
      </c>
      <c r="O1069" s="545">
        <f>IF(C1069="",0,IF($B$3="NYSEG",C1069/(1-'Avoided Electric Costs 2020'!$W$21),IF($B$3="RG&amp;E",C1069/(1-'Avoided Electric Costs 2020'!$X$21),"")))</f>
        <v>0</v>
      </c>
      <c r="P1069" s="546">
        <f>IF(D1069="",0,IF($B$3="NYSEG",D1069/(1-'Avoided Electric Costs 2020'!$W$21),IF($B$3="RG&amp;E",D1069/(1-'Avoided Electric Costs 2020'!$X$21),"")))</f>
        <v>0</v>
      </c>
      <c r="Q1069" s="546">
        <f>IF(E1069="",0,IF($B$3="NYSEG",E1069/(1-'Avoided Natural Gas Costs 2020'!$J$34),IF($B$3="RG&amp;E",E1069/(1-'Avoided Natural Gas Costs 2020'!$K$34),"")))</f>
        <v>0</v>
      </c>
      <c r="R1069" s="233" t="str">
        <f>IFERROR(IF(P1069*'BCA Inputs'!$C$1+Q1069*'BCA Inputs'!$C$2+F1069*'BCA Inputs'!$C$2+G1069*'BCA Inputs'!$C$2=0,"",P1069*'BCA Inputs'!$C$1+Q1069*'BCA Inputs'!$C$2+F1069*'BCA Inputs'!$C$2+G1069*'BCA Inputs'!$C$2),"")</f>
        <v/>
      </c>
      <c r="S1069" s="181" t="str">
        <f t="shared" si="160"/>
        <v/>
      </c>
      <c r="T1069" s="181" t="str">
        <f>IFERROR(IF($B$3="NYSEG",(INDEX('BCA Inputs'!$N$14:$N$54,MATCH(I1069,'BCA Inputs'!$M$14:$M$54,0))*P1069+INDEX('BCA Inputs'!$O$14:$O$54,MATCH(I1069,'BCA Inputs'!$M$14:$M$54,0))*O1069+INDEX('BCA Inputs'!P:P,MATCH(I1069,'BCA Inputs'!M:M,0))*Q1069+INDEX('BCA Inputs'!Q:Q,MATCH(I1069,'BCA Inputs'!M:M,0))*F1069+INDEX('BCA Inputs'!R:R,MATCH(I1069,'BCA Inputs'!M:M,0))*G1069)+L1069+N1069,IF($B$3="RG&amp;E",(INDEX('BCA Inputs'!$AX$14:$AX$54,MATCH(I1069,'BCA Inputs'!$AW$14:$AW$54,0))*P1069+INDEX('BCA Inputs'!$AY$14:$AY$54,MATCH(I1069,'BCA Inputs'!$AW$14:$AW$54,0))*O1069+INDEX('BCA Inputs'!$AZ$14:$AZ$54,MATCH(I1069,'BCA Inputs'!$AW$14:$AW$54,0))*Q1069+INDEX('BCA Inputs'!$BA$14:$BA$54,MATCH(I1069,'BCA Inputs'!$AW$14:$AW$54,0))*F1069+INDEX('BCA Inputs'!$BB$14:$BB$54,MATCH(I1069,'BCA Inputs'!$AW$14:$AW$54,0))*G1069)+L1069+N1069,"")),"")</f>
        <v/>
      </c>
      <c r="U1069" s="234" t="str">
        <f t="shared" si="161"/>
        <v/>
      </c>
      <c r="V1069" s="234" t="str">
        <f t="shared" si="162"/>
        <v/>
      </c>
      <c r="W1069" s="234" t="str">
        <f t="shared" si="163"/>
        <v/>
      </c>
      <c r="Y1069" s="235" t="str">
        <f t="shared" si="164"/>
        <v/>
      </c>
      <c r="Z1069" s="236" t="str">
        <f>IFERROR(IF($B$3="NYSEG",INDEX('BCA Inputs'!$X$14:$X$54,MATCH(I1069,'BCA Inputs'!$M$14:$M$54,0))*P1069+INDEX('BCA Inputs'!$Y$14:$Y$54,MATCH(I1069,'BCA Inputs'!$M$14:$M$54,0))*O1069+INDEX('BCA Inputs'!$Z$14:$Z$54,MATCH(I1069,'BCA Inputs'!$M$14:$M$54,0))*Q1069+INDEX('BCA Inputs'!$AA$14:$AA$54,MATCH(I1069,'BCA Inputs'!$M$14:$M$54,0))*F1069+INDEX('BCA Inputs'!$AB$14:$AB$54,MATCH(I1069,'BCA Inputs'!$M$14:$M$54,0))*G1069,IF($B$3="RG&amp;E",INDEX('BCA Inputs'!$BG$14:$BG$54,MATCH(I1069,'BCA Inputs'!$AW$14:$AW$54,0))*P1069+INDEX('BCA Inputs'!$BH$14:$BH$54,MATCH(I1069,'BCA Inputs'!$AW$14:$AW$54,0))*O1069+INDEX('BCA Inputs'!$BI$14:$BI$54,MATCH(I1069,'BCA Inputs'!$AW$14:$AW$54,0))*Q1069+INDEX('BCA Inputs'!$BJ$14:$BJ$54,MATCH(I1069,'BCA Inputs'!$AW$14:$AW$54,0))*F1069+INDEX('BCA Inputs'!$BK$14:$BK$54,MATCH(I1069,'BCA Inputs'!$AW$14:$AW$54,0))*G1069,"")),"")</f>
        <v/>
      </c>
      <c r="AA1069" s="237" t="str">
        <f t="shared" si="165"/>
        <v/>
      </c>
      <c r="AC1069" s="238" t="str">
        <f>IFERROR((K1069+R1069)+IF($B$3="NYSEG",INDEX('BCA Inputs'!$AI$14:$AI$54,MATCH(I1069,'BCA Inputs'!$M$14:$M$54,0))*P1069+INDEX('BCA Inputs'!$AJ$14:$AJ$54,MATCH(I1069,'BCA Inputs'!$M$14:$M$54,0))*Q1069,IF($B$3="RG&amp;E",INDEX('BCA Inputs'!$BR$14:$BR$54,MATCH(I1069,'BCA Inputs'!$AW$14:$AW$54,0))*P1069+INDEX('BCA Inputs'!$BS$14:$BS$54,MATCH(I1069,'BCA Inputs'!$AW$14:$AW$54,0))*Q1069,"")),"")</f>
        <v/>
      </c>
      <c r="AD1069" s="181" t="str">
        <f>IFERROR(IF($B$3="NYSEG",INDEX('BCA Inputs'!$AD$14:$AD$54,MATCH(I1069,'BCA Inputs'!$M$14:$M$54,0))*P1069+INDEX('BCA Inputs'!$AE$14:$AE$54,MATCH(I1069,'BCA Inputs'!$M$14:$M$54,0))*O1069+INDEX('BCA Inputs'!$AF$14:$AF$54,MATCH(I1069,'BCA Inputs'!$M$14:$M$54,0))*Q1069+INDEX('BCA Inputs'!$AG$14:$AG$54,MATCH(I1069,'BCA Inputs'!$M$14:$M$54,0))*F1069+INDEX('BCA Inputs'!$AH$14:$AH$54,MATCH(I1069,'BCA Inputs'!$M$14:$M$54,0))*G1069,IF($B$3="RG&amp;E",INDEX('BCA Inputs'!$BM$14:$BM$54,MATCH(I1069,'BCA Inputs'!$AW$14:$AW$54,0))*P1069+INDEX('BCA Inputs'!$BN$14:$BN$54,MATCH(I1069,'BCA Inputs'!$AW$14:$AW$54,0))*O1069+INDEX('BCA Inputs'!$BO$14:$BO$54,MATCH(I1069,'BCA Inputs'!$AW$14:$AW$54,0))*Q1069+INDEX('BCA Inputs'!$BP$14:$BP$54,MATCH(I1069,'BCA Inputs'!$AW$14:$AW$54,0))*F1069+INDEX('BCA Inputs'!$BQ$14:$BQ$54,MATCH(I1069,'BCA Inputs'!$AW$14:$AW$54,0))*G1069,"")),"")</f>
        <v/>
      </c>
      <c r="AE1069" s="237" t="str">
        <f t="shared" si="166"/>
        <v/>
      </c>
      <c r="AF1069" s="198">
        <f t="shared" si="168"/>
        <v>0</v>
      </c>
      <c r="AG1069" s="239">
        <f t="shared" si="169"/>
        <v>0</v>
      </c>
    </row>
    <row r="1070" spans="1:33">
      <c r="A1070" s="228"/>
      <c r="B1070" s="176"/>
      <c r="C1070" s="229"/>
      <c r="D1070" s="230"/>
      <c r="E1070" s="230"/>
      <c r="F1070" s="230"/>
      <c r="G1070" s="230"/>
      <c r="H1070" s="231"/>
      <c r="I1070" s="231"/>
      <c r="J1070" s="232"/>
      <c r="K1070" s="232"/>
      <c r="L1070" s="232"/>
      <c r="M1070" s="181">
        <f t="shared" si="167"/>
        <v>0</v>
      </c>
      <c r="N1070" s="181">
        <f>IF(H1070="",0,H1070*I1070*'Avoided Water Savings Cost'!$C$16)</f>
        <v>0</v>
      </c>
      <c r="O1070" s="545">
        <f>IF(C1070="",0,IF($B$3="NYSEG",C1070/(1-'Avoided Electric Costs 2020'!$W$21),IF($B$3="RG&amp;E",C1070/(1-'Avoided Electric Costs 2020'!$X$21),"")))</f>
        <v>0</v>
      </c>
      <c r="P1070" s="546">
        <f>IF(D1070="",0,IF($B$3="NYSEG",D1070/(1-'Avoided Electric Costs 2020'!$W$21),IF($B$3="RG&amp;E",D1070/(1-'Avoided Electric Costs 2020'!$X$21),"")))</f>
        <v>0</v>
      </c>
      <c r="Q1070" s="546">
        <f>IF(E1070="",0,IF($B$3="NYSEG",E1070/(1-'Avoided Natural Gas Costs 2020'!$J$34),IF($B$3="RG&amp;E",E1070/(1-'Avoided Natural Gas Costs 2020'!$K$34),"")))</f>
        <v>0</v>
      </c>
      <c r="R1070" s="233" t="str">
        <f>IFERROR(IF(P1070*'BCA Inputs'!$C$1+Q1070*'BCA Inputs'!$C$2+F1070*'BCA Inputs'!$C$2+G1070*'BCA Inputs'!$C$2=0,"",P1070*'BCA Inputs'!$C$1+Q1070*'BCA Inputs'!$C$2+F1070*'BCA Inputs'!$C$2+G1070*'BCA Inputs'!$C$2),"")</f>
        <v/>
      </c>
      <c r="S1070" s="181" t="str">
        <f t="shared" si="160"/>
        <v/>
      </c>
      <c r="T1070" s="181" t="str">
        <f>IFERROR(IF($B$3="NYSEG",(INDEX('BCA Inputs'!$N$14:$N$54,MATCH(I1070,'BCA Inputs'!$M$14:$M$54,0))*P1070+INDEX('BCA Inputs'!$O$14:$O$54,MATCH(I1070,'BCA Inputs'!$M$14:$M$54,0))*O1070+INDEX('BCA Inputs'!P:P,MATCH(I1070,'BCA Inputs'!M:M,0))*Q1070+INDEX('BCA Inputs'!Q:Q,MATCH(I1070,'BCA Inputs'!M:M,0))*F1070+INDEX('BCA Inputs'!R:R,MATCH(I1070,'BCA Inputs'!M:M,0))*G1070)+L1070+N1070,IF($B$3="RG&amp;E",(INDEX('BCA Inputs'!$AX$14:$AX$54,MATCH(I1070,'BCA Inputs'!$AW$14:$AW$54,0))*P1070+INDEX('BCA Inputs'!$AY$14:$AY$54,MATCH(I1070,'BCA Inputs'!$AW$14:$AW$54,0))*O1070+INDEX('BCA Inputs'!$AZ$14:$AZ$54,MATCH(I1070,'BCA Inputs'!$AW$14:$AW$54,0))*Q1070+INDEX('BCA Inputs'!$BA$14:$BA$54,MATCH(I1070,'BCA Inputs'!$AW$14:$AW$54,0))*F1070+INDEX('BCA Inputs'!$BB$14:$BB$54,MATCH(I1070,'BCA Inputs'!$AW$14:$AW$54,0))*G1070)+L1070+N1070,"")),"")</f>
        <v/>
      </c>
      <c r="U1070" s="234" t="str">
        <f t="shared" si="161"/>
        <v/>
      </c>
      <c r="V1070" s="234" t="str">
        <f t="shared" si="162"/>
        <v/>
      </c>
      <c r="W1070" s="234" t="str">
        <f t="shared" si="163"/>
        <v/>
      </c>
      <c r="Y1070" s="235" t="str">
        <f t="shared" si="164"/>
        <v/>
      </c>
      <c r="Z1070" s="236" t="str">
        <f>IFERROR(IF($B$3="NYSEG",INDEX('BCA Inputs'!$X$14:$X$54,MATCH(I1070,'BCA Inputs'!$M$14:$M$54,0))*P1070+INDEX('BCA Inputs'!$Y$14:$Y$54,MATCH(I1070,'BCA Inputs'!$M$14:$M$54,0))*O1070+INDEX('BCA Inputs'!$Z$14:$Z$54,MATCH(I1070,'BCA Inputs'!$M$14:$M$54,0))*Q1070+INDEX('BCA Inputs'!$AA$14:$AA$54,MATCH(I1070,'BCA Inputs'!$M$14:$M$54,0))*F1070+INDEX('BCA Inputs'!$AB$14:$AB$54,MATCH(I1070,'BCA Inputs'!$M$14:$M$54,0))*G1070,IF($B$3="RG&amp;E",INDEX('BCA Inputs'!$BG$14:$BG$54,MATCH(I1070,'BCA Inputs'!$AW$14:$AW$54,0))*P1070+INDEX('BCA Inputs'!$BH$14:$BH$54,MATCH(I1070,'BCA Inputs'!$AW$14:$AW$54,0))*O1070+INDEX('BCA Inputs'!$BI$14:$BI$54,MATCH(I1070,'BCA Inputs'!$AW$14:$AW$54,0))*Q1070+INDEX('BCA Inputs'!$BJ$14:$BJ$54,MATCH(I1070,'BCA Inputs'!$AW$14:$AW$54,0))*F1070+INDEX('BCA Inputs'!$BK$14:$BK$54,MATCH(I1070,'BCA Inputs'!$AW$14:$AW$54,0))*G1070,"")),"")</f>
        <v/>
      </c>
      <c r="AA1070" s="237" t="str">
        <f t="shared" si="165"/>
        <v/>
      </c>
      <c r="AC1070" s="238" t="str">
        <f>IFERROR((K1070+R1070)+IF($B$3="NYSEG",INDEX('BCA Inputs'!$AI$14:$AI$54,MATCH(I1070,'BCA Inputs'!$M$14:$M$54,0))*P1070+INDEX('BCA Inputs'!$AJ$14:$AJ$54,MATCH(I1070,'BCA Inputs'!$M$14:$M$54,0))*Q1070,IF($B$3="RG&amp;E",INDEX('BCA Inputs'!$BR$14:$BR$54,MATCH(I1070,'BCA Inputs'!$AW$14:$AW$54,0))*P1070+INDEX('BCA Inputs'!$BS$14:$BS$54,MATCH(I1070,'BCA Inputs'!$AW$14:$AW$54,0))*Q1070,"")),"")</f>
        <v/>
      </c>
      <c r="AD1070" s="181" t="str">
        <f>IFERROR(IF($B$3="NYSEG",INDEX('BCA Inputs'!$AD$14:$AD$54,MATCH(I1070,'BCA Inputs'!$M$14:$M$54,0))*P1070+INDEX('BCA Inputs'!$AE$14:$AE$54,MATCH(I1070,'BCA Inputs'!$M$14:$M$54,0))*O1070+INDEX('BCA Inputs'!$AF$14:$AF$54,MATCH(I1070,'BCA Inputs'!$M$14:$M$54,0))*Q1070+INDEX('BCA Inputs'!$AG$14:$AG$54,MATCH(I1070,'BCA Inputs'!$M$14:$M$54,0))*F1070+INDEX('BCA Inputs'!$AH$14:$AH$54,MATCH(I1070,'BCA Inputs'!$M$14:$M$54,0))*G1070,IF($B$3="RG&amp;E",INDEX('BCA Inputs'!$BM$14:$BM$54,MATCH(I1070,'BCA Inputs'!$AW$14:$AW$54,0))*P1070+INDEX('BCA Inputs'!$BN$14:$BN$54,MATCH(I1070,'BCA Inputs'!$AW$14:$AW$54,0))*O1070+INDEX('BCA Inputs'!$BO$14:$BO$54,MATCH(I1070,'BCA Inputs'!$AW$14:$AW$54,0))*Q1070+INDEX('BCA Inputs'!$BP$14:$BP$54,MATCH(I1070,'BCA Inputs'!$AW$14:$AW$54,0))*F1070+INDEX('BCA Inputs'!$BQ$14:$BQ$54,MATCH(I1070,'BCA Inputs'!$AW$14:$AW$54,0))*G1070,"")),"")</f>
        <v/>
      </c>
      <c r="AE1070" s="237" t="str">
        <f t="shared" si="166"/>
        <v/>
      </c>
      <c r="AF1070" s="198">
        <f t="shared" si="168"/>
        <v>0</v>
      </c>
      <c r="AG1070" s="239">
        <f t="shared" si="169"/>
        <v>0</v>
      </c>
    </row>
    <row r="1071" spans="1:33">
      <c r="A1071" s="228"/>
      <c r="B1071" s="176"/>
      <c r="C1071" s="229"/>
      <c r="D1071" s="230"/>
      <c r="E1071" s="230"/>
      <c r="F1071" s="230"/>
      <c r="G1071" s="230"/>
      <c r="H1071" s="231"/>
      <c r="I1071" s="231"/>
      <c r="J1071" s="232"/>
      <c r="K1071" s="232"/>
      <c r="L1071" s="232"/>
      <c r="M1071" s="181">
        <f t="shared" si="167"/>
        <v>0</v>
      </c>
      <c r="N1071" s="181">
        <f>IF(H1071="",0,H1071*I1071*'Avoided Water Savings Cost'!$C$16)</f>
        <v>0</v>
      </c>
      <c r="O1071" s="545">
        <f>IF(C1071="",0,IF($B$3="NYSEG",C1071/(1-'Avoided Electric Costs 2020'!$W$21),IF($B$3="RG&amp;E",C1071/(1-'Avoided Electric Costs 2020'!$X$21),"")))</f>
        <v>0</v>
      </c>
      <c r="P1071" s="546">
        <f>IF(D1071="",0,IF($B$3="NYSEG",D1071/(1-'Avoided Electric Costs 2020'!$W$21),IF($B$3="RG&amp;E",D1071/(1-'Avoided Electric Costs 2020'!$X$21),"")))</f>
        <v>0</v>
      </c>
      <c r="Q1071" s="546">
        <f>IF(E1071="",0,IF($B$3="NYSEG",E1071/(1-'Avoided Natural Gas Costs 2020'!$J$34),IF($B$3="RG&amp;E",E1071/(1-'Avoided Natural Gas Costs 2020'!$K$34),"")))</f>
        <v>0</v>
      </c>
      <c r="R1071" s="233" t="str">
        <f>IFERROR(IF(P1071*'BCA Inputs'!$C$1+Q1071*'BCA Inputs'!$C$2+F1071*'BCA Inputs'!$C$2+G1071*'BCA Inputs'!$C$2=0,"",P1071*'BCA Inputs'!$C$1+Q1071*'BCA Inputs'!$C$2+F1071*'BCA Inputs'!$C$2+G1071*'BCA Inputs'!$C$2),"")</f>
        <v/>
      </c>
      <c r="S1071" s="181" t="str">
        <f t="shared" si="160"/>
        <v/>
      </c>
      <c r="T1071" s="181" t="str">
        <f>IFERROR(IF($B$3="NYSEG",(INDEX('BCA Inputs'!$N$14:$N$54,MATCH(I1071,'BCA Inputs'!$M$14:$M$54,0))*P1071+INDEX('BCA Inputs'!$O$14:$O$54,MATCH(I1071,'BCA Inputs'!$M$14:$M$54,0))*O1071+INDEX('BCA Inputs'!P:P,MATCH(I1071,'BCA Inputs'!M:M,0))*Q1071+INDEX('BCA Inputs'!Q:Q,MATCH(I1071,'BCA Inputs'!M:M,0))*F1071+INDEX('BCA Inputs'!R:R,MATCH(I1071,'BCA Inputs'!M:M,0))*G1071)+L1071+N1071,IF($B$3="RG&amp;E",(INDEX('BCA Inputs'!$AX$14:$AX$54,MATCH(I1071,'BCA Inputs'!$AW$14:$AW$54,0))*P1071+INDEX('BCA Inputs'!$AY$14:$AY$54,MATCH(I1071,'BCA Inputs'!$AW$14:$AW$54,0))*O1071+INDEX('BCA Inputs'!$AZ$14:$AZ$54,MATCH(I1071,'BCA Inputs'!$AW$14:$AW$54,0))*Q1071+INDEX('BCA Inputs'!$BA$14:$BA$54,MATCH(I1071,'BCA Inputs'!$AW$14:$AW$54,0))*F1071+INDEX('BCA Inputs'!$BB$14:$BB$54,MATCH(I1071,'BCA Inputs'!$AW$14:$AW$54,0))*G1071)+L1071+N1071,"")),"")</f>
        <v/>
      </c>
      <c r="U1071" s="234" t="str">
        <f t="shared" si="161"/>
        <v/>
      </c>
      <c r="V1071" s="234" t="str">
        <f t="shared" si="162"/>
        <v/>
      </c>
      <c r="W1071" s="234" t="str">
        <f t="shared" si="163"/>
        <v/>
      </c>
      <c r="Y1071" s="235" t="str">
        <f t="shared" si="164"/>
        <v/>
      </c>
      <c r="Z1071" s="236" t="str">
        <f>IFERROR(IF($B$3="NYSEG",INDEX('BCA Inputs'!$X$14:$X$54,MATCH(I1071,'BCA Inputs'!$M$14:$M$54,0))*P1071+INDEX('BCA Inputs'!$Y$14:$Y$54,MATCH(I1071,'BCA Inputs'!$M$14:$M$54,0))*O1071+INDEX('BCA Inputs'!$Z$14:$Z$54,MATCH(I1071,'BCA Inputs'!$M$14:$M$54,0))*Q1071+INDEX('BCA Inputs'!$AA$14:$AA$54,MATCH(I1071,'BCA Inputs'!$M$14:$M$54,0))*F1071+INDEX('BCA Inputs'!$AB$14:$AB$54,MATCH(I1071,'BCA Inputs'!$M$14:$M$54,0))*G1071,IF($B$3="RG&amp;E",INDEX('BCA Inputs'!$BG$14:$BG$54,MATCH(I1071,'BCA Inputs'!$AW$14:$AW$54,0))*P1071+INDEX('BCA Inputs'!$BH$14:$BH$54,MATCH(I1071,'BCA Inputs'!$AW$14:$AW$54,0))*O1071+INDEX('BCA Inputs'!$BI$14:$BI$54,MATCH(I1071,'BCA Inputs'!$AW$14:$AW$54,0))*Q1071+INDEX('BCA Inputs'!$BJ$14:$BJ$54,MATCH(I1071,'BCA Inputs'!$AW$14:$AW$54,0))*F1071+INDEX('BCA Inputs'!$BK$14:$BK$54,MATCH(I1071,'BCA Inputs'!$AW$14:$AW$54,0))*G1071,"")),"")</f>
        <v/>
      </c>
      <c r="AA1071" s="237" t="str">
        <f t="shared" si="165"/>
        <v/>
      </c>
      <c r="AC1071" s="238" t="str">
        <f>IFERROR((K1071+R1071)+IF($B$3="NYSEG",INDEX('BCA Inputs'!$AI$14:$AI$54,MATCH(I1071,'BCA Inputs'!$M$14:$M$54,0))*P1071+INDEX('BCA Inputs'!$AJ$14:$AJ$54,MATCH(I1071,'BCA Inputs'!$M$14:$M$54,0))*Q1071,IF($B$3="RG&amp;E",INDEX('BCA Inputs'!$BR$14:$BR$54,MATCH(I1071,'BCA Inputs'!$AW$14:$AW$54,0))*P1071+INDEX('BCA Inputs'!$BS$14:$BS$54,MATCH(I1071,'BCA Inputs'!$AW$14:$AW$54,0))*Q1071,"")),"")</f>
        <v/>
      </c>
      <c r="AD1071" s="181" t="str">
        <f>IFERROR(IF($B$3="NYSEG",INDEX('BCA Inputs'!$AD$14:$AD$54,MATCH(I1071,'BCA Inputs'!$M$14:$M$54,0))*P1071+INDEX('BCA Inputs'!$AE$14:$AE$54,MATCH(I1071,'BCA Inputs'!$M$14:$M$54,0))*O1071+INDEX('BCA Inputs'!$AF$14:$AF$54,MATCH(I1071,'BCA Inputs'!$M$14:$M$54,0))*Q1071+INDEX('BCA Inputs'!$AG$14:$AG$54,MATCH(I1071,'BCA Inputs'!$M$14:$M$54,0))*F1071+INDEX('BCA Inputs'!$AH$14:$AH$54,MATCH(I1071,'BCA Inputs'!$M$14:$M$54,0))*G1071,IF($B$3="RG&amp;E",INDEX('BCA Inputs'!$BM$14:$BM$54,MATCH(I1071,'BCA Inputs'!$AW$14:$AW$54,0))*P1071+INDEX('BCA Inputs'!$BN$14:$BN$54,MATCH(I1071,'BCA Inputs'!$AW$14:$AW$54,0))*O1071+INDEX('BCA Inputs'!$BO$14:$BO$54,MATCH(I1071,'BCA Inputs'!$AW$14:$AW$54,0))*Q1071+INDEX('BCA Inputs'!$BP$14:$BP$54,MATCH(I1071,'BCA Inputs'!$AW$14:$AW$54,0))*F1071+INDEX('BCA Inputs'!$BQ$14:$BQ$54,MATCH(I1071,'BCA Inputs'!$AW$14:$AW$54,0))*G1071,"")),"")</f>
        <v/>
      </c>
      <c r="AE1071" s="237" t="str">
        <f t="shared" si="166"/>
        <v/>
      </c>
      <c r="AF1071" s="198">
        <f t="shared" si="168"/>
        <v>0</v>
      </c>
      <c r="AG1071" s="239">
        <f t="shared" si="169"/>
        <v>0</v>
      </c>
    </row>
    <row r="1072" spans="1:33">
      <c r="A1072" s="228"/>
      <c r="B1072" s="176"/>
      <c r="C1072" s="229"/>
      <c r="D1072" s="230"/>
      <c r="E1072" s="230"/>
      <c r="F1072" s="230"/>
      <c r="G1072" s="230"/>
      <c r="H1072" s="231"/>
      <c r="I1072" s="231"/>
      <c r="J1072" s="232"/>
      <c r="K1072" s="232"/>
      <c r="L1072" s="232"/>
      <c r="M1072" s="181">
        <f t="shared" si="167"/>
        <v>0</v>
      </c>
      <c r="N1072" s="181">
        <f>IF(H1072="",0,H1072*I1072*'Avoided Water Savings Cost'!$C$16)</f>
        <v>0</v>
      </c>
      <c r="O1072" s="545">
        <f>IF(C1072="",0,IF($B$3="NYSEG",C1072/(1-'Avoided Electric Costs 2020'!$W$21),IF($B$3="RG&amp;E",C1072/(1-'Avoided Electric Costs 2020'!$X$21),"")))</f>
        <v>0</v>
      </c>
      <c r="P1072" s="546">
        <f>IF(D1072="",0,IF($B$3="NYSEG",D1072/(1-'Avoided Electric Costs 2020'!$W$21),IF($B$3="RG&amp;E",D1072/(1-'Avoided Electric Costs 2020'!$X$21),"")))</f>
        <v>0</v>
      </c>
      <c r="Q1072" s="546">
        <f>IF(E1072="",0,IF($B$3="NYSEG",E1072/(1-'Avoided Natural Gas Costs 2020'!$J$34),IF($B$3="RG&amp;E",E1072/(1-'Avoided Natural Gas Costs 2020'!$K$34),"")))</f>
        <v>0</v>
      </c>
      <c r="R1072" s="233" t="str">
        <f>IFERROR(IF(P1072*'BCA Inputs'!$C$1+Q1072*'BCA Inputs'!$C$2+F1072*'BCA Inputs'!$C$2+G1072*'BCA Inputs'!$C$2=0,"",P1072*'BCA Inputs'!$C$1+Q1072*'BCA Inputs'!$C$2+F1072*'BCA Inputs'!$C$2+G1072*'BCA Inputs'!$C$2),"")</f>
        <v/>
      </c>
      <c r="S1072" s="181" t="str">
        <f t="shared" si="160"/>
        <v/>
      </c>
      <c r="T1072" s="181" t="str">
        <f>IFERROR(IF($B$3="NYSEG",(INDEX('BCA Inputs'!$N$14:$N$54,MATCH(I1072,'BCA Inputs'!$M$14:$M$54,0))*P1072+INDEX('BCA Inputs'!$O$14:$O$54,MATCH(I1072,'BCA Inputs'!$M$14:$M$54,0))*O1072+INDEX('BCA Inputs'!P:P,MATCH(I1072,'BCA Inputs'!M:M,0))*Q1072+INDEX('BCA Inputs'!Q:Q,MATCH(I1072,'BCA Inputs'!M:M,0))*F1072+INDEX('BCA Inputs'!R:R,MATCH(I1072,'BCA Inputs'!M:M,0))*G1072)+L1072+N1072,IF($B$3="RG&amp;E",(INDEX('BCA Inputs'!$AX$14:$AX$54,MATCH(I1072,'BCA Inputs'!$AW$14:$AW$54,0))*P1072+INDEX('BCA Inputs'!$AY$14:$AY$54,MATCH(I1072,'BCA Inputs'!$AW$14:$AW$54,0))*O1072+INDEX('BCA Inputs'!$AZ$14:$AZ$54,MATCH(I1072,'BCA Inputs'!$AW$14:$AW$54,0))*Q1072+INDEX('BCA Inputs'!$BA$14:$BA$54,MATCH(I1072,'BCA Inputs'!$AW$14:$AW$54,0))*F1072+INDEX('BCA Inputs'!$BB$14:$BB$54,MATCH(I1072,'BCA Inputs'!$AW$14:$AW$54,0))*G1072)+L1072+N1072,"")),"")</f>
        <v/>
      </c>
      <c r="U1072" s="234" t="str">
        <f t="shared" si="161"/>
        <v/>
      </c>
      <c r="V1072" s="234" t="str">
        <f t="shared" si="162"/>
        <v/>
      </c>
      <c r="W1072" s="234" t="str">
        <f t="shared" si="163"/>
        <v/>
      </c>
      <c r="Y1072" s="235" t="str">
        <f t="shared" si="164"/>
        <v/>
      </c>
      <c r="Z1072" s="236" t="str">
        <f>IFERROR(IF($B$3="NYSEG",INDEX('BCA Inputs'!$X$14:$X$54,MATCH(I1072,'BCA Inputs'!$M$14:$M$54,0))*P1072+INDEX('BCA Inputs'!$Y$14:$Y$54,MATCH(I1072,'BCA Inputs'!$M$14:$M$54,0))*O1072+INDEX('BCA Inputs'!$Z$14:$Z$54,MATCH(I1072,'BCA Inputs'!$M$14:$M$54,0))*Q1072+INDEX('BCA Inputs'!$AA$14:$AA$54,MATCH(I1072,'BCA Inputs'!$M$14:$M$54,0))*F1072+INDEX('BCA Inputs'!$AB$14:$AB$54,MATCH(I1072,'BCA Inputs'!$M$14:$M$54,0))*G1072,IF($B$3="RG&amp;E",INDEX('BCA Inputs'!$BG$14:$BG$54,MATCH(I1072,'BCA Inputs'!$AW$14:$AW$54,0))*P1072+INDEX('BCA Inputs'!$BH$14:$BH$54,MATCH(I1072,'BCA Inputs'!$AW$14:$AW$54,0))*O1072+INDEX('BCA Inputs'!$BI$14:$BI$54,MATCH(I1072,'BCA Inputs'!$AW$14:$AW$54,0))*Q1072+INDEX('BCA Inputs'!$BJ$14:$BJ$54,MATCH(I1072,'BCA Inputs'!$AW$14:$AW$54,0))*F1072+INDEX('BCA Inputs'!$BK$14:$BK$54,MATCH(I1072,'BCA Inputs'!$AW$14:$AW$54,0))*G1072,"")),"")</f>
        <v/>
      </c>
      <c r="AA1072" s="237" t="str">
        <f t="shared" si="165"/>
        <v/>
      </c>
      <c r="AC1072" s="238" t="str">
        <f>IFERROR((K1072+R1072)+IF($B$3="NYSEG",INDEX('BCA Inputs'!$AI$14:$AI$54,MATCH(I1072,'BCA Inputs'!$M$14:$M$54,0))*P1072+INDEX('BCA Inputs'!$AJ$14:$AJ$54,MATCH(I1072,'BCA Inputs'!$M$14:$M$54,0))*Q1072,IF($B$3="RG&amp;E",INDEX('BCA Inputs'!$BR$14:$BR$54,MATCH(I1072,'BCA Inputs'!$AW$14:$AW$54,0))*P1072+INDEX('BCA Inputs'!$BS$14:$BS$54,MATCH(I1072,'BCA Inputs'!$AW$14:$AW$54,0))*Q1072,"")),"")</f>
        <v/>
      </c>
      <c r="AD1072" s="181" t="str">
        <f>IFERROR(IF($B$3="NYSEG",INDEX('BCA Inputs'!$AD$14:$AD$54,MATCH(I1072,'BCA Inputs'!$M$14:$M$54,0))*P1072+INDEX('BCA Inputs'!$AE$14:$AE$54,MATCH(I1072,'BCA Inputs'!$M$14:$M$54,0))*O1072+INDEX('BCA Inputs'!$AF$14:$AF$54,MATCH(I1072,'BCA Inputs'!$M$14:$M$54,0))*Q1072+INDEX('BCA Inputs'!$AG$14:$AG$54,MATCH(I1072,'BCA Inputs'!$M$14:$M$54,0))*F1072+INDEX('BCA Inputs'!$AH$14:$AH$54,MATCH(I1072,'BCA Inputs'!$M$14:$M$54,0))*G1072,IF($B$3="RG&amp;E",INDEX('BCA Inputs'!$BM$14:$BM$54,MATCH(I1072,'BCA Inputs'!$AW$14:$AW$54,0))*P1072+INDEX('BCA Inputs'!$BN$14:$BN$54,MATCH(I1072,'BCA Inputs'!$AW$14:$AW$54,0))*O1072+INDEX('BCA Inputs'!$BO$14:$BO$54,MATCH(I1072,'BCA Inputs'!$AW$14:$AW$54,0))*Q1072+INDEX('BCA Inputs'!$BP$14:$BP$54,MATCH(I1072,'BCA Inputs'!$AW$14:$AW$54,0))*F1072+INDEX('BCA Inputs'!$BQ$14:$BQ$54,MATCH(I1072,'BCA Inputs'!$AW$14:$AW$54,0))*G1072,"")),"")</f>
        <v/>
      </c>
      <c r="AE1072" s="237" t="str">
        <f t="shared" si="166"/>
        <v/>
      </c>
      <c r="AF1072" s="198">
        <f t="shared" si="168"/>
        <v>0</v>
      </c>
      <c r="AG1072" s="239">
        <f t="shared" si="169"/>
        <v>0</v>
      </c>
    </row>
    <row r="1073" spans="1:33">
      <c r="A1073" s="228"/>
      <c r="B1073" s="176"/>
      <c r="C1073" s="229"/>
      <c r="D1073" s="230"/>
      <c r="E1073" s="230"/>
      <c r="F1073" s="230"/>
      <c r="G1073" s="230"/>
      <c r="H1073" s="231"/>
      <c r="I1073" s="231"/>
      <c r="J1073" s="232"/>
      <c r="K1073" s="232"/>
      <c r="L1073" s="232"/>
      <c r="M1073" s="181">
        <f t="shared" si="167"/>
        <v>0</v>
      </c>
      <c r="N1073" s="181">
        <f>IF(H1073="",0,H1073*I1073*'Avoided Water Savings Cost'!$C$16)</f>
        <v>0</v>
      </c>
      <c r="O1073" s="545">
        <f>IF(C1073="",0,IF($B$3="NYSEG",C1073/(1-'Avoided Electric Costs 2020'!$W$21),IF($B$3="RG&amp;E",C1073/(1-'Avoided Electric Costs 2020'!$X$21),"")))</f>
        <v>0</v>
      </c>
      <c r="P1073" s="546">
        <f>IF(D1073="",0,IF($B$3="NYSEG",D1073/(1-'Avoided Electric Costs 2020'!$W$21),IF($B$3="RG&amp;E",D1073/(1-'Avoided Electric Costs 2020'!$X$21),"")))</f>
        <v>0</v>
      </c>
      <c r="Q1073" s="546">
        <f>IF(E1073="",0,IF($B$3="NYSEG",E1073/(1-'Avoided Natural Gas Costs 2020'!$J$34),IF($B$3="RG&amp;E",E1073/(1-'Avoided Natural Gas Costs 2020'!$K$34),"")))</f>
        <v>0</v>
      </c>
      <c r="R1073" s="233" t="str">
        <f>IFERROR(IF(P1073*'BCA Inputs'!$C$1+Q1073*'BCA Inputs'!$C$2+F1073*'BCA Inputs'!$C$2+G1073*'BCA Inputs'!$C$2=0,"",P1073*'BCA Inputs'!$C$1+Q1073*'BCA Inputs'!$C$2+F1073*'BCA Inputs'!$C$2+G1073*'BCA Inputs'!$C$2),"")</f>
        <v/>
      </c>
      <c r="S1073" s="181" t="str">
        <f t="shared" si="160"/>
        <v/>
      </c>
      <c r="T1073" s="181" t="str">
        <f>IFERROR(IF($B$3="NYSEG",(INDEX('BCA Inputs'!$N$14:$N$54,MATCH(I1073,'BCA Inputs'!$M$14:$M$54,0))*P1073+INDEX('BCA Inputs'!$O$14:$O$54,MATCH(I1073,'BCA Inputs'!$M$14:$M$54,0))*O1073+INDEX('BCA Inputs'!P:P,MATCH(I1073,'BCA Inputs'!M:M,0))*Q1073+INDEX('BCA Inputs'!Q:Q,MATCH(I1073,'BCA Inputs'!M:M,0))*F1073+INDEX('BCA Inputs'!R:R,MATCH(I1073,'BCA Inputs'!M:M,0))*G1073)+L1073+N1073,IF($B$3="RG&amp;E",(INDEX('BCA Inputs'!$AX$14:$AX$54,MATCH(I1073,'BCA Inputs'!$AW$14:$AW$54,0))*P1073+INDEX('BCA Inputs'!$AY$14:$AY$54,MATCH(I1073,'BCA Inputs'!$AW$14:$AW$54,0))*O1073+INDEX('BCA Inputs'!$AZ$14:$AZ$54,MATCH(I1073,'BCA Inputs'!$AW$14:$AW$54,0))*Q1073+INDEX('BCA Inputs'!$BA$14:$BA$54,MATCH(I1073,'BCA Inputs'!$AW$14:$AW$54,0))*F1073+INDEX('BCA Inputs'!$BB$14:$BB$54,MATCH(I1073,'BCA Inputs'!$AW$14:$AW$54,0))*G1073)+L1073+N1073,"")),"")</f>
        <v/>
      </c>
      <c r="U1073" s="234" t="str">
        <f t="shared" si="161"/>
        <v/>
      </c>
      <c r="V1073" s="234" t="str">
        <f t="shared" si="162"/>
        <v/>
      </c>
      <c r="W1073" s="234" t="str">
        <f t="shared" si="163"/>
        <v/>
      </c>
      <c r="Y1073" s="235" t="str">
        <f t="shared" si="164"/>
        <v/>
      </c>
      <c r="Z1073" s="236" t="str">
        <f>IFERROR(IF($B$3="NYSEG",INDEX('BCA Inputs'!$X$14:$X$54,MATCH(I1073,'BCA Inputs'!$M$14:$M$54,0))*P1073+INDEX('BCA Inputs'!$Y$14:$Y$54,MATCH(I1073,'BCA Inputs'!$M$14:$M$54,0))*O1073+INDEX('BCA Inputs'!$Z$14:$Z$54,MATCH(I1073,'BCA Inputs'!$M$14:$M$54,0))*Q1073+INDEX('BCA Inputs'!$AA$14:$AA$54,MATCH(I1073,'BCA Inputs'!$M$14:$M$54,0))*F1073+INDEX('BCA Inputs'!$AB$14:$AB$54,MATCH(I1073,'BCA Inputs'!$M$14:$M$54,0))*G1073,IF($B$3="RG&amp;E",INDEX('BCA Inputs'!$BG$14:$BG$54,MATCH(I1073,'BCA Inputs'!$AW$14:$AW$54,0))*P1073+INDEX('BCA Inputs'!$BH$14:$BH$54,MATCH(I1073,'BCA Inputs'!$AW$14:$AW$54,0))*O1073+INDEX('BCA Inputs'!$BI$14:$BI$54,MATCH(I1073,'BCA Inputs'!$AW$14:$AW$54,0))*Q1073+INDEX('BCA Inputs'!$BJ$14:$BJ$54,MATCH(I1073,'BCA Inputs'!$AW$14:$AW$54,0))*F1073+INDEX('BCA Inputs'!$BK$14:$BK$54,MATCH(I1073,'BCA Inputs'!$AW$14:$AW$54,0))*G1073,"")),"")</f>
        <v/>
      </c>
      <c r="AA1073" s="237" t="str">
        <f t="shared" si="165"/>
        <v/>
      </c>
      <c r="AC1073" s="238" t="str">
        <f>IFERROR((K1073+R1073)+IF($B$3="NYSEG",INDEX('BCA Inputs'!$AI$14:$AI$54,MATCH(I1073,'BCA Inputs'!$M$14:$M$54,0))*P1073+INDEX('BCA Inputs'!$AJ$14:$AJ$54,MATCH(I1073,'BCA Inputs'!$M$14:$M$54,0))*Q1073,IF($B$3="RG&amp;E",INDEX('BCA Inputs'!$BR$14:$BR$54,MATCH(I1073,'BCA Inputs'!$AW$14:$AW$54,0))*P1073+INDEX('BCA Inputs'!$BS$14:$BS$54,MATCH(I1073,'BCA Inputs'!$AW$14:$AW$54,0))*Q1073,"")),"")</f>
        <v/>
      </c>
      <c r="AD1073" s="181" t="str">
        <f>IFERROR(IF($B$3="NYSEG",INDEX('BCA Inputs'!$AD$14:$AD$54,MATCH(I1073,'BCA Inputs'!$M$14:$M$54,0))*P1073+INDEX('BCA Inputs'!$AE$14:$AE$54,MATCH(I1073,'BCA Inputs'!$M$14:$M$54,0))*O1073+INDEX('BCA Inputs'!$AF$14:$AF$54,MATCH(I1073,'BCA Inputs'!$M$14:$M$54,0))*Q1073+INDEX('BCA Inputs'!$AG$14:$AG$54,MATCH(I1073,'BCA Inputs'!$M$14:$M$54,0))*F1073+INDEX('BCA Inputs'!$AH$14:$AH$54,MATCH(I1073,'BCA Inputs'!$M$14:$M$54,0))*G1073,IF($B$3="RG&amp;E",INDEX('BCA Inputs'!$BM$14:$BM$54,MATCH(I1073,'BCA Inputs'!$AW$14:$AW$54,0))*P1073+INDEX('BCA Inputs'!$BN$14:$BN$54,MATCH(I1073,'BCA Inputs'!$AW$14:$AW$54,0))*O1073+INDEX('BCA Inputs'!$BO$14:$BO$54,MATCH(I1073,'BCA Inputs'!$AW$14:$AW$54,0))*Q1073+INDEX('BCA Inputs'!$BP$14:$BP$54,MATCH(I1073,'BCA Inputs'!$AW$14:$AW$54,0))*F1073+INDEX('BCA Inputs'!$BQ$14:$BQ$54,MATCH(I1073,'BCA Inputs'!$AW$14:$AW$54,0))*G1073,"")),"")</f>
        <v/>
      </c>
      <c r="AE1073" s="237" t="str">
        <f t="shared" si="166"/>
        <v/>
      </c>
      <c r="AF1073" s="198">
        <f t="shared" si="168"/>
        <v>0</v>
      </c>
      <c r="AG1073" s="239">
        <f t="shared" si="169"/>
        <v>0</v>
      </c>
    </row>
    <row r="1074" spans="1:33">
      <c r="A1074" s="228"/>
      <c r="B1074" s="176"/>
      <c r="C1074" s="229"/>
      <c r="D1074" s="230"/>
      <c r="E1074" s="230"/>
      <c r="F1074" s="230"/>
      <c r="G1074" s="230"/>
      <c r="H1074" s="231"/>
      <c r="I1074" s="231"/>
      <c r="J1074" s="232"/>
      <c r="K1074" s="232"/>
      <c r="L1074" s="232"/>
      <c r="M1074" s="181">
        <f t="shared" si="167"/>
        <v>0</v>
      </c>
      <c r="N1074" s="181">
        <f>IF(H1074="",0,H1074*I1074*'Avoided Water Savings Cost'!$C$16)</f>
        <v>0</v>
      </c>
      <c r="O1074" s="545">
        <f>IF(C1074="",0,IF($B$3="NYSEG",C1074/(1-'Avoided Electric Costs 2020'!$W$21),IF($B$3="RG&amp;E",C1074/(1-'Avoided Electric Costs 2020'!$X$21),"")))</f>
        <v>0</v>
      </c>
      <c r="P1074" s="546">
        <f>IF(D1074="",0,IF($B$3="NYSEG",D1074/(1-'Avoided Electric Costs 2020'!$W$21),IF($B$3="RG&amp;E",D1074/(1-'Avoided Electric Costs 2020'!$X$21),"")))</f>
        <v>0</v>
      </c>
      <c r="Q1074" s="546">
        <f>IF(E1074="",0,IF($B$3="NYSEG",E1074/(1-'Avoided Natural Gas Costs 2020'!$J$34),IF($B$3="RG&amp;E",E1074/(1-'Avoided Natural Gas Costs 2020'!$K$34),"")))</f>
        <v>0</v>
      </c>
      <c r="R1074" s="233" t="str">
        <f>IFERROR(IF(P1074*'BCA Inputs'!$C$1+Q1074*'BCA Inputs'!$C$2+F1074*'BCA Inputs'!$C$2+G1074*'BCA Inputs'!$C$2=0,"",P1074*'BCA Inputs'!$C$1+Q1074*'BCA Inputs'!$C$2+F1074*'BCA Inputs'!$C$2+G1074*'BCA Inputs'!$C$2),"")</f>
        <v/>
      </c>
      <c r="S1074" s="181" t="str">
        <f t="shared" si="160"/>
        <v/>
      </c>
      <c r="T1074" s="181" t="str">
        <f>IFERROR(IF($B$3="NYSEG",(INDEX('BCA Inputs'!$N$14:$N$54,MATCH(I1074,'BCA Inputs'!$M$14:$M$54,0))*P1074+INDEX('BCA Inputs'!$O$14:$O$54,MATCH(I1074,'BCA Inputs'!$M$14:$M$54,0))*O1074+INDEX('BCA Inputs'!P:P,MATCH(I1074,'BCA Inputs'!M:M,0))*Q1074+INDEX('BCA Inputs'!Q:Q,MATCH(I1074,'BCA Inputs'!M:M,0))*F1074+INDEX('BCA Inputs'!R:R,MATCH(I1074,'BCA Inputs'!M:M,0))*G1074)+L1074+N1074,IF($B$3="RG&amp;E",(INDEX('BCA Inputs'!$AX$14:$AX$54,MATCH(I1074,'BCA Inputs'!$AW$14:$AW$54,0))*P1074+INDEX('BCA Inputs'!$AY$14:$AY$54,MATCH(I1074,'BCA Inputs'!$AW$14:$AW$54,0))*O1074+INDEX('BCA Inputs'!$AZ$14:$AZ$54,MATCH(I1074,'BCA Inputs'!$AW$14:$AW$54,0))*Q1074+INDEX('BCA Inputs'!$BA$14:$BA$54,MATCH(I1074,'BCA Inputs'!$AW$14:$AW$54,0))*F1074+INDEX('BCA Inputs'!$BB$14:$BB$54,MATCH(I1074,'BCA Inputs'!$AW$14:$AW$54,0))*G1074)+L1074+N1074,"")),"")</f>
        <v/>
      </c>
      <c r="U1074" s="234" t="str">
        <f t="shared" si="161"/>
        <v/>
      </c>
      <c r="V1074" s="234" t="str">
        <f t="shared" si="162"/>
        <v/>
      </c>
      <c r="W1074" s="234" t="str">
        <f t="shared" si="163"/>
        <v/>
      </c>
      <c r="Y1074" s="235" t="str">
        <f t="shared" si="164"/>
        <v/>
      </c>
      <c r="Z1074" s="236" t="str">
        <f>IFERROR(IF($B$3="NYSEG",INDEX('BCA Inputs'!$X$14:$X$54,MATCH(I1074,'BCA Inputs'!$M$14:$M$54,0))*P1074+INDEX('BCA Inputs'!$Y$14:$Y$54,MATCH(I1074,'BCA Inputs'!$M$14:$M$54,0))*O1074+INDEX('BCA Inputs'!$Z$14:$Z$54,MATCH(I1074,'BCA Inputs'!$M$14:$M$54,0))*Q1074+INDEX('BCA Inputs'!$AA$14:$AA$54,MATCH(I1074,'BCA Inputs'!$M$14:$M$54,0))*F1074+INDEX('BCA Inputs'!$AB$14:$AB$54,MATCH(I1074,'BCA Inputs'!$M$14:$M$54,0))*G1074,IF($B$3="RG&amp;E",INDEX('BCA Inputs'!$BG$14:$BG$54,MATCH(I1074,'BCA Inputs'!$AW$14:$AW$54,0))*P1074+INDEX('BCA Inputs'!$BH$14:$BH$54,MATCH(I1074,'BCA Inputs'!$AW$14:$AW$54,0))*O1074+INDEX('BCA Inputs'!$BI$14:$BI$54,MATCH(I1074,'BCA Inputs'!$AW$14:$AW$54,0))*Q1074+INDEX('BCA Inputs'!$BJ$14:$BJ$54,MATCH(I1074,'BCA Inputs'!$AW$14:$AW$54,0))*F1074+INDEX('BCA Inputs'!$BK$14:$BK$54,MATCH(I1074,'BCA Inputs'!$AW$14:$AW$54,0))*G1074,"")),"")</f>
        <v/>
      </c>
      <c r="AA1074" s="237" t="str">
        <f t="shared" si="165"/>
        <v/>
      </c>
      <c r="AC1074" s="238" t="str">
        <f>IFERROR((K1074+R1074)+IF($B$3="NYSEG",INDEX('BCA Inputs'!$AI$14:$AI$54,MATCH(I1074,'BCA Inputs'!$M$14:$M$54,0))*P1074+INDEX('BCA Inputs'!$AJ$14:$AJ$54,MATCH(I1074,'BCA Inputs'!$M$14:$M$54,0))*Q1074,IF($B$3="RG&amp;E",INDEX('BCA Inputs'!$BR$14:$BR$54,MATCH(I1074,'BCA Inputs'!$AW$14:$AW$54,0))*P1074+INDEX('BCA Inputs'!$BS$14:$BS$54,MATCH(I1074,'BCA Inputs'!$AW$14:$AW$54,0))*Q1074,"")),"")</f>
        <v/>
      </c>
      <c r="AD1074" s="181" t="str">
        <f>IFERROR(IF($B$3="NYSEG",INDEX('BCA Inputs'!$AD$14:$AD$54,MATCH(I1074,'BCA Inputs'!$M$14:$M$54,0))*P1074+INDEX('BCA Inputs'!$AE$14:$AE$54,MATCH(I1074,'BCA Inputs'!$M$14:$M$54,0))*O1074+INDEX('BCA Inputs'!$AF$14:$AF$54,MATCH(I1074,'BCA Inputs'!$M$14:$M$54,0))*Q1074+INDEX('BCA Inputs'!$AG$14:$AG$54,MATCH(I1074,'BCA Inputs'!$M$14:$M$54,0))*F1074+INDEX('BCA Inputs'!$AH$14:$AH$54,MATCH(I1074,'BCA Inputs'!$M$14:$M$54,0))*G1074,IF($B$3="RG&amp;E",INDEX('BCA Inputs'!$BM$14:$BM$54,MATCH(I1074,'BCA Inputs'!$AW$14:$AW$54,0))*P1074+INDEX('BCA Inputs'!$BN$14:$BN$54,MATCH(I1074,'BCA Inputs'!$AW$14:$AW$54,0))*O1074+INDEX('BCA Inputs'!$BO$14:$BO$54,MATCH(I1074,'BCA Inputs'!$AW$14:$AW$54,0))*Q1074+INDEX('BCA Inputs'!$BP$14:$BP$54,MATCH(I1074,'BCA Inputs'!$AW$14:$AW$54,0))*F1074+INDEX('BCA Inputs'!$BQ$14:$BQ$54,MATCH(I1074,'BCA Inputs'!$AW$14:$AW$54,0))*G1074,"")),"")</f>
        <v/>
      </c>
      <c r="AE1074" s="237" t="str">
        <f t="shared" si="166"/>
        <v/>
      </c>
      <c r="AF1074" s="198">
        <f t="shared" si="168"/>
        <v>0</v>
      </c>
      <c r="AG1074" s="239">
        <f t="shared" si="169"/>
        <v>0</v>
      </c>
    </row>
    <row r="1075" spans="1:33">
      <c r="A1075" s="228"/>
      <c r="B1075" s="176"/>
      <c r="C1075" s="229"/>
      <c r="D1075" s="230"/>
      <c r="E1075" s="230"/>
      <c r="F1075" s="230"/>
      <c r="G1075" s="230"/>
      <c r="H1075" s="231"/>
      <c r="I1075" s="231"/>
      <c r="J1075" s="232"/>
      <c r="K1075" s="232"/>
      <c r="L1075" s="232"/>
      <c r="M1075" s="181">
        <f t="shared" si="167"/>
        <v>0</v>
      </c>
      <c r="N1075" s="181">
        <f>IF(H1075="",0,H1075*I1075*'Avoided Water Savings Cost'!$C$16)</f>
        <v>0</v>
      </c>
      <c r="O1075" s="545">
        <f>IF(C1075="",0,IF($B$3="NYSEG",C1075/(1-'Avoided Electric Costs 2020'!$W$21),IF($B$3="RG&amp;E",C1075/(1-'Avoided Electric Costs 2020'!$X$21),"")))</f>
        <v>0</v>
      </c>
      <c r="P1075" s="546">
        <f>IF(D1075="",0,IF($B$3="NYSEG",D1075/(1-'Avoided Electric Costs 2020'!$W$21),IF($B$3="RG&amp;E",D1075/(1-'Avoided Electric Costs 2020'!$X$21),"")))</f>
        <v>0</v>
      </c>
      <c r="Q1075" s="546">
        <f>IF(E1075="",0,IF($B$3="NYSEG",E1075/(1-'Avoided Natural Gas Costs 2020'!$J$34),IF($B$3="RG&amp;E",E1075/(1-'Avoided Natural Gas Costs 2020'!$K$34),"")))</f>
        <v>0</v>
      </c>
      <c r="R1075" s="233" t="str">
        <f>IFERROR(IF(P1075*'BCA Inputs'!$C$1+Q1075*'BCA Inputs'!$C$2+F1075*'BCA Inputs'!$C$2+G1075*'BCA Inputs'!$C$2=0,"",P1075*'BCA Inputs'!$C$1+Q1075*'BCA Inputs'!$C$2+F1075*'BCA Inputs'!$C$2+G1075*'BCA Inputs'!$C$2),"")</f>
        <v/>
      </c>
      <c r="S1075" s="181" t="str">
        <f t="shared" si="160"/>
        <v/>
      </c>
      <c r="T1075" s="181" t="str">
        <f>IFERROR(IF($B$3="NYSEG",(INDEX('BCA Inputs'!$N$14:$N$54,MATCH(I1075,'BCA Inputs'!$M$14:$M$54,0))*P1075+INDEX('BCA Inputs'!$O$14:$O$54,MATCH(I1075,'BCA Inputs'!$M$14:$M$54,0))*O1075+INDEX('BCA Inputs'!P:P,MATCH(I1075,'BCA Inputs'!M:M,0))*Q1075+INDEX('BCA Inputs'!Q:Q,MATCH(I1075,'BCA Inputs'!M:M,0))*F1075+INDEX('BCA Inputs'!R:R,MATCH(I1075,'BCA Inputs'!M:M,0))*G1075)+L1075+N1075,IF($B$3="RG&amp;E",(INDEX('BCA Inputs'!$AX$14:$AX$54,MATCH(I1075,'BCA Inputs'!$AW$14:$AW$54,0))*P1075+INDEX('BCA Inputs'!$AY$14:$AY$54,MATCH(I1075,'BCA Inputs'!$AW$14:$AW$54,0))*O1075+INDEX('BCA Inputs'!$AZ$14:$AZ$54,MATCH(I1075,'BCA Inputs'!$AW$14:$AW$54,0))*Q1075+INDEX('BCA Inputs'!$BA$14:$BA$54,MATCH(I1075,'BCA Inputs'!$AW$14:$AW$54,0))*F1075+INDEX('BCA Inputs'!$BB$14:$BB$54,MATCH(I1075,'BCA Inputs'!$AW$14:$AW$54,0))*G1075)+L1075+N1075,"")),"")</f>
        <v/>
      </c>
      <c r="U1075" s="234" t="str">
        <f t="shared" si="161"/>
        <v/>
      </c>
      <c r="V1075" s="234" t="str">
        <f t="shared" si="162"/>
        <v/>
      </c>
      <c r="W1075" s="234" t="str">
        <f t="shared" si="163"/>
        <v/>
      </c>
      <c r="Y1075" s="235" t="str">
        <f t="shared" si="164"/>
        <v/>
      </c>
      <c r="Z1075" s="236" t="str">
        <f>IFERROR(IF($B$3="NYSEG",INDEX('BCA Inputs'!$X$14:$X$54,MATCH(I1075,'BCA Inputs'!$M$14:$M$54,0))*P1075+INDEX('BCA Inputs'!$Y$14:$Y$54,MATCH(I1075,'BCA Inputs'!$M$14:$M$54,0))*O1075+INDEX('BCA Inputs'!$Z$14:$Z$54,MATCH(I1075,'BCA Inputs'!$M$14:$M$54,0))*Q1075+INDEX('BCA Inputs'!$AA$14:$AA$54,MATCH(I1075,'BCA Inputs'!$M$14:$M$54,0))*F1075+INDEX('BCA Inputs'!$AB$14:$AB$54,MATCH(I1075,'BCA Inputs'!$M$14:$M$54,0))*G1075,IF($B$3="RG&amp;E",INDEX('BCA Inputs'!$BG$14:$BG$54,MATCH(I1075,'BCA Inputs'!$AW$14:$AW$54,0))*P1075+INDEX('BCA Inputs'!$BH$14:$BH$54,MATCH(I1075,'BCA Inputs'!$AW$14:$AW$54,0))*O1075+INDEX('BCA Inputs'!$BI$14:$BI$54,MATCH(I1075,'BCA Inputs'!$AW$14:$AW$54,0))*Q1075+INDEX('BCA Inputs'!$BJ$14:$BJ$54,MATCH(I1075,'BCA Inputs'!$AW$14:$AW$54,0))*F1075+INDEX('BCA Inputs'!$BK$14:$BK$54,MATCH(I1075,'BCA Inputs'!$AW$14:$AW$54,0))*G1075,"")),"")</f>
        <v/>
      </c>
      <c r="AA1075" s="237" t="str">
        <f t="shared" si="165"/>
        <v/>
      </c>
      <c r="AC1075" s="238" t="str">
        <f>IFERROR((K1075+R1075)+IF($B$3="NYSEG",INDEX('BCA Inputs'!$AI$14:$AI$54,MATCH(I1075,'BCA Inputs'!$M$14:$M$54,0))*P1075+INDEX('BCA Inputs'!$AJ$14:$AJ$54,MATCH(I1075,'BCA Inputs'!$M$14:$M$54,0))*Q1075,IF($B$3="RG&amp;E",INDEX('BCA Inputs'!$BR$14:$BR$54,MATCH(I1075,'BCA Inputs'!$AW$14:$AW$54,0))*P1075+INDEX('BCA Inputs'!$BS$14:$BS$54,MATCH(I1075,'BCA Inputs'!$AW$14:$AW$54,0))*Q1075,"")),"")</f>
        <v/>
      </c>
      <c r="AD1075" s="181" t="str">
        <f>IFERROR(IF($B$3="NYSEG",INDEX('BCA Inputs'!$AD$14:$AD$54,MATCH(I1075,'BCA Inputs'!$M$14:$M$54,0))*P1075+INDEX('BCA Inputs'!$AE$14:$AE$54,MATCH(I1075,'BCA Inputs'!$M$14:$M$54,0))*O1075+INDEX('BCA Inputs'!$AF$14:$AF$54,MATCH(I1075,'BCA Inputs'!$M$14:$M$54,0))*Q1075+INDEX('BCA Inputs'!$AG$14:$AG$54,MATCH(I1075,'BCA Inputs'!$M$14:$M$54,0))*F1075+INDEX('BCA Inputs'!$AH$14:$AH$54,MATCH(I1075,'BCA Inputs'!$M$14:$M$54,0))*G1075,IF($B$3="RG&amp;E",INDEX('BCA Inputs'!$BM$14:$BM$54,MATCH(I1075,'BCA Inputs'!$AW$14:$AW$54,0))*P1075+INDEX('BCA Inputs'!$BN$14:$BN$54,MATCH(I1075,'BCA Inputs'!$AW$14:$AW$54,0))*O1075+INDEX('BCA Inputs'!$BO$14:$BO$54,MATCH(I1075,'BCA Inputs'!$AW$14:$AW$54,0))*Q1075+INDEX('BCA Inputs'!$BP$14:$BP$54,MATCH(I1075,'BCA Inputs'!$AW$14:$AW$54,0))*F1075+INDEX('BCA Inputs'!$BQ$14:$BQ$54,MATCH(I1075,'BCA Inputs'!$AW$14:$AW$54,0))*G1075,"")),"")</f>
        <v/>
      </c>
      <c r="AE1075" s="237" t="str">
        <f t="shared" si="166"/>
        <v/>
      </c>
      <c r="AF1075" s="198">
        <f t="shared" si="168"/>
        <v>0</v>
      </c>
      <c r="AG1075" s="239">
        <f t="shared" si="169"/>
        <v>0</v>
      </c>
    </row>
    <row r="1076" spans="1:33">
      <c r="A1076" s="228"/>
      <c r="B1076" s="176"/>
      <c r="C1076" s="229"/>
      <c r="D1076" s="230"/>
      <c r="E1076" s="230"/>
      <c r="F1076" s="230"/>
      <c r="G1076" s="230"/>
      <c r="H1076" s="231"/>
      <c r="I1076" s="231"/>
      <c r="J1076" s="232"/>
      <c r="K1076" s="232"/>
      <c r="L1076" s="232"/>
      <c r="M1076" s="181">
        <f t="shared" si="167"/>
        <v>0</v>
      </c>
      <c r="N1076" s="181">
        <f>IF(H1076="",0,H1076*I1076*'Avoided Water Savings Cost'!$C$16)</f>
        <v>0</v>
      </c>
      <c r="O1076" s="545">
        <f>IF(C1076="",0,IF($B$3="NYSEG",C1076/(1-'Avoided Electric Costs 2020'!$W$21),IF($B$3="RG&amp;E",C1076/(1-'Avoided Electric Costs 2020'!$X$21),"")))</f>
        <v>0</v>
      </c>
      <c r="P1076" s="546">
        <f>IF(D1076="",0,IF($B$3="NYSEG",D1076/(1-'Avoided Electric Costs 2020'!$W$21),IF($B$3="RG&amp;E",D1076/(1-'Avoided Electric Costs 2020'!$X$21),"")))</f>
        <v>0</v>
      </c>
      <c r="Q1076" s="546">
        <f>IF(E1076="",0,IF($B$3="NYSEG",E1076/(1-'Avoided Natural Gas Costs 2020'!$J$34),IF($B$3="RG&amp;E",E1076/(1-'Avoided Natural Gas Costs 2020'!$K$34),"")))</f>
        <v>0</v>
      </c>
      <c r="R1076" s="233" t="str">
        <f>IFERROR(IF(P1076*'BCA Inputs'!$C$1+Q1076*'BCA Inputs'!$C$2+F1076*'BCA Inputs'!$C$2+G1076*'BCA Inputs'!$C$2=0,"",P1076*'BCA Inputs'!$C$1+Q1076*'BCA Inputs'!$C$2+F1076*'BCA Inputs'!$C$2+G1076*'BCA Inputs'!$C$2),"")</f>
        <v/>
      </c>
      <c r="S1076" s="181" t="str">
        <f t="shared" si="160"/>
        <v/>
      </c>
      <c r="T1076" s="181" t="str">
        <f>IFERROR(IF($B$3="NYSEG",(INDEX('BCA Inputs'!$N$14:$N$54,MATCH(I1076,'BCA Inputs'!$M$14:$M$54,0))*P1076+INDEX('BCA Inputs'!$O$14:$O$54,MATCH(I1076,'BCA Inputs'!$M$14:$M$54,0))*O1076+INDEX('BCA Inputs'!P:P,MATCH(I1076,'BCA Inputs'!M:M,0))*Q1076+INDEX('BCA Inputs'!Q:Q,MATCH(I1076,'BCA Inputs'!M:M,0))*F1076+INDEX('BCA Inputs'!R:R,MATCH(I1076,'BCA Inputs'!M:M,0))*G1076)+L1076+N1076,IF($B$3="RG&amp;E",(INDEX('BCA Inputs'!$AX$14:$AX$54,MATCH(I1076,'BCA Inputs'!$AW$14:$AW$54,0))*P1076+INDEX('BCA Inputs'!$AY$14:$AY$54,MATCH(I1076,'BCA Inputs'!$AW$14:$AW$54,0))*O1076+INDEX('BCA Inputs'!$AZ$14:$AZ$54,MATCH(I1076,'BCA Inputs'!$AW$14:$AW$54,0))*Q1076+INDEX('BCA Inputs'!$BA$14:$BA$54,MATCH(I1076,'BCA Inputs'!$AW$14:$AW$54,0))*F1076+INDEX('BCA Inputs'!$BB$14:$BB$54,MATCH(I1076,'BCA Inputs'!$AW$14:$AW$54,0))*G1076)+L1076+N1076,"")),"")</f>
        <v/>
      </c>
      <c r="U1076" s="234" t="str">
        <f t="shared" si="161"/>
        <v/>
      </c>
      <c r="V1076" s="234" t="str">
        <f t="shared" si="162"/>
        <v/>
      </c>
      <c r="W1076" s="234" t="str">
        <f t="shared" si="163"/>
        <v/>
      </c>
      <c r="Y1076" s="235" t="str">
        <f t="shared" si="164"/>
        <v/>
      </c>
      <c r="Z1076" s="236" t="str">
        <f>IFERROR(IF($B$3="NYSEG",INDEX('BCA Inputs'!$X$14:$X$54,MATCH(I1076,'BCA Inputs'!$M$14:$M$54,0))*P1076+INDEX('BCA Inputs'!$Y$14:$Y$54,MATCH(I1076,'BCA Inputs'!$M$14:$M$54,0))*O1076+INDEX('BCA Inputs'!$Z$14:$Z$54,MATCH(I1076,'BCA Inputs'!$M$14:$M$54,0))*Q1076+INDEX('BCA Inputs'!$AA$14:$AA$54,MATCH(I1076,'BCA Inputs'!$M$14:$M$54,0))*F1076+INDEX('BCA Inputs'!$AB$14:$AB$54,MATCH(I1076,'BCA Inputs'!$M$14:$M$54,0))*G1076,IF($B$3="RG&amp;E",INDEX('BCA Inputs'!$BG$14:$BG$54,MATCH(I1076,'BCA Inputs'!$AW$14:$AW$54,0))*P1076+INDEX('BCA Inputs'!$BH$14:$BH$54,MATCH(I1076,'BCA Inputs'!$AW$14:$AW$54,0))*O1076+INDEX('BCA Inputs'!$BI$14:$BI$54,MATCH(I1076,'BCA Inputs'!$AW$14:$AW$54,0))*Q1076+INDEX('BCA Inputs'!$BJ$14:$BJ$54,MATCH(I1076,'BCA Inputs'!$AW$14:$AW$54,0))*F1076+INDEX('BCA Inputs'!$BK$14:$BK$54,MATCH(I1076,'BCA Inputs'!$AW$14:$AW$54,0))*G1076,"")),"")</f>
        <v/>
      </c>
      <c r="AA1076" s="237" t="str">
        <f t="shared" si="165"/>
        <v/>
      </c>
      <c r="AC1076" s="238" t="str">
        <f>IFERROR((K1076+R1076)+IF($B$3="NYSEG",INDEX('BCA Inputs'!$AI$14:$AI$54,MATCH(I1076,'BCA Inputs'!$M$14:$M$54,0))*P1076+INDEX('BCA Inputs'!$AJ$14:$AJ$54,MATCH(I1076,'BCA Inputs'!$M$14:$M$54,0))*Q1076,IF($B$3="RG&amp;E",INDEX('BCA Inputs'!$BR$14:$BR$54,MATCH(I1076,'BCA Inputs'!$AW$14:$AW$54,0))*P1076+INDEX('BCA Inputs'!$BS$14:$BS$54,MATCH(I1076,'BCA Inputs'!$AW$14:$AW$54,0))*Q1076,"")),"")</f>
        <v/>
      </c>
      <c r="AD1076" s="181" t="str">
        <f>IFERROR(IF($B$3="NYSEG",INDEX('BCA Inputs'!$AD$14:$AD$54,MATCH(I1076,'BCA Inputs'!$M$14:$M$54,0))*P1076+INDEX('BCA Inputs'!$AE$14:$AE$54,MATCH(I1076,'BCA Inputs'!$M$14:$M$54,0))*O1076+INDEX('BCA Inputs'!$AF$14:$AF$54,MATCH(I1076,'BCA Inputs'!$M$14:$M$54,0))*Q1076+INDEX('BCA Inputs'!$AG$14:$AG$54,MATCH(I1076,'BCA Inputs'!$M$14:$M$54,0))*F1076+INDEX('BCA Inputs'!$AH$14:$AH$54,MATCH(I1076,'BCA Inputs'!$M$14:$M$54,0))*G1076,IF($B$3="RG&amp;E",INDEX('BCA Inputs'!$BM$14:$BM$54,MATCH(I1076,'BCA Inputs'!$AW$14:$AW$54,0))*P1076+INDEX('BCA Inputs'!$BN$14:$BN$54,MATCH(I1076,'BCA Inputs'!$AW$14:$AW$54,0))*O1076+INDEX('BCA Inputs'!$BO$14:$BO$54,MATCH(I1076,'BCA Inputs'!$AW$14:$AW$54,0))*Q1076+INDEX('BCA Inputs'!$BP$14:$BP$54,MATCH(I1076,'BCA Inputs'!$AW$14:$AW$54,0))*F1076+INDEX('BCA Inputs'!$BQ$14:$BQ$54,MATCH(I1076,'BCA Inputs'!$AW$14:$AW$54,0))*G1076,"")),"")</f>
        <v/>
      </c>
      <c r="AE1076" s="237" t="str">
        <f t="shared" si="166"/>
        <v/>
      </c>
      <c r="AF1076" s="198">
        <f t="shared" si="168"/>
        <v>0</v>
      </c>
      <c r="AG1076" s="239">
        <f t="shared" si="169"/>
        <v>0</v>
      </c>
    </row>
    <row r="1077" spans="1:33">
      <c r="A1077" s="228"/>
      <c r="B1077" s="176"/>
      <c r="C1077" s="229"/>
      <c r="D1077" s="230"/>
      <c r="E1077" s="230"/>
      <c r="F1077" s="230"/>
      <c r="G1077" s="230"/>
      <c r="H1077" s="231"/>
      <c r="I1077" s="231"/>
      <c r="J1077" s="232"/>
      <c r="K1077" s="232"/>
      <c r="L1077" s="232"/>
      <c r="M1077" s="181">
        <f t="shared" si="167"/>
        <v>0</v>
      </c>
      <c r="N1077" s="181">
        <f>IF(H1077="",0,H1077*I1077*'Avoided Water Savings Cost'!$C$16)</f>
        <v>0</v>
      </c>
      <c r="O1077" s="545">
        <f>IF(C1077="",0,IF($B$3="NYSEG",C1077/(1-'Avoided Electric Costs 2020'!$W$21),IF($B$3="RG&amp;E",C1077/(1-'Avoided Electric Costs 2020'!$X$21),"")))</f>
        <v>0</v>
      </c>
      <c r="P1077" s="546">
        <f>IF(D1077="",0,IF($B$3="NYSEG",D1077/(1-'Avoided Electric Costs 2020'!$W$21),IF($B$3="RG&amp;E",D1077/(1-'Avoided Electric Costs 2020'!$X$21),"")))</f>
        <v>0</v>
      </c>
      <c r="Q1077" s="546">
        <f>IF(E1077="",0,IF($B$3="NYSEG",E1077/(1-'Avoided Natural Gas Costs 2020'!$J$34),IF($B$3="RG&amp;E",E1077/(1-'Avoided Natural Gas Costs 2020'!$K$34),"")))</f>
        <v>0</v>
      </c>
      <c r="R1077" s="233" t="str">
        <f>IFERROR(IF(P1077*'BCA Inputs'!$C$1+Q1077*'BCA Inputs'!$C$2+F1077*'BCA Inputs'!$C$2+G1077*'BCA Inputs'!$C$2=0,"",P1077*'BCA Inputs'!$C$1+Q1077*'BCA Inputs'!$C$2+F1077*'BCA Inputs'!$C$2+G1077*'BCA Inputs'!$C$2),"")</f>
        <v/>
      </c>
      <c r="S1077" s="181" t="str">
        <f t="shared" si="160"/>
        <v/>
      </c>
      <c r="T1077" s="181" t="str">
        <f>IFERROR(IF($B$3="NYSEG",(INDEX('BCA Inputs'!$N$14:$N$54,MATCH(I1077,'BCA Inputs'!$M$14:$M$54,0))*P1077+INDEX('BCA Inputs'!$O$14:$O$54,MATCH(I1077,'BCA Inputs'!$M$14:$M$54,0))*O1077+INDEX('BCA Inputs'!P:P,MATCH(I1077,'BCA Inputs'!M:M,0))*Q1077+INDEX('BCA Inputs'!Q:Q,MATCH(I1077,'BCA Inputs'!M:M,0))*F1077+INDEX('BCA Inputs'!R:R,MATCH(I1077,'BCA Inputs'!M:M,0))*G1077)+L1077+N1077,IF($B$3="RG&amp;E",(INDEX('BCA Inputs'!$AX$14:$AX$54,MATCH(I1077,'BCA Inputs'!$AW$14:$AW$54,0))*P1077+INDEX('BCA Inputs'!$AY$14:$AY$54,MATCH(I1077,'BCA Inputs'!$AW$14:$AW$54,0))*O1077+INDEX('BCA Inputs'!$AZ$14:$AZ$54,MATCH(I1077,'BCA Inputs'!$AW$14:$AW$54,0))*Q1077+INDEX('BCA Inputs'!$BA$14:$BA$54,MATCH(I1077,'BCA Inputs'!$AW$14:$AW$54,0))*F1077+INDEX('BCA Inputs'!$BB$14:$BB$54,MATCH(I1077,'BCA Inputs'!$AW$14:$AW$54,0))*G1077)+L1077+N1077,"")),"")</f>
        <v/>
      </c>
      <c r="U1077" s="234" t="str">
        <f t="shared" si="161"/>
        <v/>
      </c>
      <c r="V1077" s="234" t="str">
        <f t="shared" si="162"/>
        <v/>
      </c>
      <c r="W1077" s="234" t="str">
        <f t="shared" si="163"/>
        <v/>
      </c>
      <c r="Y1077" s="235" t="str">
        <f t="shared" si="164"/>
        <v/>
      </c>
      <c r="Z1077" s="236" t="str">
        <f>IFERROR(IF($B$3="NYSEG",INDEX('BCA Inputs'!$X$14:$X$54,MATCH(I1077,'BCA Inputs'!$M$14:$M$54,0))*P1077+INDEX('BCA Inputs'!$Y$14:$Y$54,MATCH(I1077,'BCA Inputs'!$M$14:$M$54,0))*O1077+INDEX('BCA Inputs'!$Z$14:$Z$54,MATCH(I1077,'BCA Inputs'!$M$14:$M$54,0))*Q1077+INDEX('BCA Inputs'!$AA$14:$AA$54,MATCH(I1077,'BCA Inputs'!$M$14:$M$54,0))*F1077+INDEX('BCA Inputs'!$AB$14:$AB$54,MATCH(I1077,'BCA Inputs'!$M$14:$M$54,0))*G1077,IF($B$3="RG&amp;E",INDEX('BCA Inputs'!$BG$14:$BG$54,MATCH(I1077,'BCA Inputs'!$AW$14:$AW$54,0))*P1077+INDEX('BCA Inputs'!$BH$14:$BH$54,MATCH(I1077,'BCA Inputs'!$AW$14:$AW$54,0))*O1077+INDEX('BCA Inputs'!$BI$14:$BI$54,MATCH(I1077,'BCA Inputs'!$AW$14:$AW$54,0))*Q1077+INDEX('BCA Inputs'!$BJ$14:$BJ$54,MATCH(I1077,'BCA Inputs'!$AW$14:$AW$54,0))*F1077+INDEX('BCA Inputs'!$BK$14:$BK$54,MATCH(I1077,'BCA Inputs'!$AW$14:$AW$54,0))*G1077,"")),"")</f>
        <v/>
      </c>
      <c r="AA1077" s="237" t="str">
        <f t="shared" si="165"/>
        <v/>
      </c>
      <c r="AC1077" s="238" t="str">
        <f>IFERROR((K1077+R1077)+IF($B$3="NYSEG",INDEX('BCA Inputs'!$AI$14:$AI$54,MATCH(I1077,'BCA Inputs'!$M$14:$M$54,0))*P1077+INDEX('BCA Inputs'!$AJ$14:$AJ$54,MATCH(I1077,'BCA Inputs'!$M$14:$M$54,0))*Q1077,IF($B$3="RG&amp;E",INDEX('BCA Inputs'!$BR$14:$BR$54,MATCH(I1077,'BCA Inputs'!$AW$14:$AW$54,0))*P1077+INDEX('BCA Inputs'!$BS$14:$BS$54,MATCH(I1077,'BCA Inputs'!$AW$14:$AW$54,0))*Q1077,"")),"")</f>
        <v/>
      </c>
      <c r="AD1077" s="181" t="str">
        <f>IFERROR(IF($B$3="NYSEG",INDEX('BCA Inputs'!$AD$14:$AD$54,MATCH(I1077,'BCA Inputs'!$M$14:$M$54,0))*P1077+INDEX('BCA Inputs'!$AE$14:$AE$54,MATCH(I1077,'BCA Inputs'!$M$14:$M$54,0))*O1077+INDEX('BCA Inputs'!$AF$14:$AF$54,MATCH(I1077,'BCA Inputs'!$M$14:$M$54,0))*Q1077+INDEX('BCA Inputs'!$AG$14:$AG$54,MATCH(I1077,'BCA Inputs'!$M$14:$M$54,0))*F1077+INDEX('BCA Inputs'!$AH$14:$AH$54,MATCH(I1077,'BCA Inputs'!$M$14:$M$54,0))*G1077,IF($B$3="RG&amp;E",INDEX('BCA Inputs'!$BM$14:$BM$54,MATCH(I1077,'BCA Inputs'!$AW$14:$AW$54,0))*P1077+INDEX('BCA Inputs'!$BN$14:$BN$54,MATCH(I1077,'BCA Inputs'!$AW$14:$AW$54,0))*O1077+INDEX('BCA Inputs'!$BO$14:$BO$54,MATCH(I1077,'BCA Inputs'!$AW$14:$AW$54,0))*Q1077+INDEX('BCA Inputs'!$BP$14:$BP$54,MATCH(I1077,'BCA Inputs'!$AW$14:$AW$54,0))*F1077+INDEX('BCA Inputs'!$BQ$14:$BQ$54,MATCH(I1077,'BCA Inputs'!$AW$14:$AW$54,0))*G1077,"")),"")</f>
        <v/>
      </c>
      <c r="AE1077" s="237" t="str">
        <f t="shared" si="166"/>
        <v/>
      </c>
      <c r="AF1077" s="198">
        <f t="shared" si="168"/>
        <v>0</v>
      </c>
      <c r="AG1077" s="239">
        <f t="shared" si="169"/>
        <v>0</v>
      </c>
    </row>
    <row r="1078" spans="1:33">
      <c r="A1078" s="228"/>
      <c r="B1078" s="176"/>
      <c r="C1078" s="229"/>
      <c r="D1078" s="230"/>
      <c r="E1078" s="230"/>
      <c r="F1078" s="230"/>
      <c r="G1078" s="230"/>
      <c r="H1078" s="231"/>
      <c r="I1078" s="231"/>
      <c r="J1078" s="232"/>
      <c r="K1078" s="232"/>
      <c r="L1078" s="232"/>
      <c r="M1078" s="181">
        <f t="shared" si="167"/>
        <v>0</v>
      </c>
      <c r="N1078" s="181">
        <f>IF(H1078="",0,H1078*I1078*'Avoided Water Savings Cost'!$C$16)</f>
        <v>0</v>
      </c>
      <c r="O1078" s="545">
        <f>IF(C1078="",0,IF($B$3="NYSEG",C1078/(1-'Avoided Electric Costs 2020'!$W$21),IF($B$3="RG&amp;E",C1078/(1-'Avoided Electric Costs 2020'!$X$21),"")))</f>
        <v>0</v>
      </c>
      <c r="P1078" s="546">
        <f>IF(D1078="",0,IF($B$3="NYSEG",D1078/(1-'Avoided Electric Costs 2020'!$W$21),IF($B$3="RG&amp;E",D1078/(1-'Avoided Electric Costs 2020'!$X$21),"")))</f>
        <v>0</v>
      </c>
      <c r="Q1078" s="546">
        <f>IF(E1078="",0,IF($B$3="NYSEG",E1078/(1-'Avoided Natural Gas Costs 2020'!$J$34),IF($B$3="RG&amp;E",E1078/(1-'Avoided Natural Gas Costs 2020'!$K$34),"")))</f>
        <v>0</v>
      </c>
      <c r="R1078" s="233" t="str">
        <f>IFERROR(IF(P1078*'BCA Inputs'!$C$1+Q1078*'BCA Inputs'!$C$2+F1078*'BCA Inputs'!$C$2+G1078*'BCA Inputs'!$C$2=0,"",P1078*'BCA Inputs'!$C$1+Q1078*'BCA Inputs'!$C$2+F1078*'BCA Inputs'!$C$2+G1078*'BCA Inputs'!$C$2),"")</f>
        <v/>
      </c>
      <c r="S1078" s="181" t="str">
        <f t="shared" si="160"/>
        <v/>
      </c>
      <c r="T1078" s="181" t="str">
        <f>IFERROR(IF($B$3="NYSEG",(INDEX('BCA Inputs'!$N$14:$N$54,MATCH(I1078,'BCA Inputs'!$M$14:$M$54,0))*P1078+INDEX('BCA Inputs'!$O$14:$O$54,MATCH(I1078,'BCA Inputs'!$M$14:$M$54,0))*O1078+INDEX('BCA Inputs'!P:P,MATCH(I1078,'BCA Inputs'!M:M,0))*Q1078+INDEX('BCA Inputs'!Q:Q,MATCH(I1078,'BCA Inputs'!M:M,0))*F1078+INDEX('BCA Inputs'!R:R,MATCH(I1078,'BCA Inputs'!M:M,0))*G1078)+L1078+N1078,IF($B$3="RG&amp;E",(INDEX('BCA Inputs'!$AX$14:$AX$54,MATCH(I1078,'BCA Inputs'!$AW$14:$AW$54,0))*P1078+INDEX('BCA Inputs'!$AY$14:$AY$54,MATCH(I1078,'BCA Inputs'!$AW$14:$AW$54,0))*O1078+INDEX('BCA Inputs'!$AZ$14:$AZ$54,MATCH(I1078,'BCA Inputs'!$AW$14:$AW$54,0))*Q1078+INDEX('BCA Inputs'!$BA$14:$BA$54,MATCH(I1078,'BCA Inputs'!$AW$14:$AW$54,0))*F1078+INDEX('BCA Inputs'!$BB$14:$BB$54,MATCH(I1078,'BCA Inputs'!$AW$14:$AW$54,0))*G1078)+L1078+N1078,"")),"")</f>
        <v/>
      </c>
      <c r="U1078" s="234" t="str">
        <f t="shared" si="161"/>
        <v/>
      </c>
      <c r="V1078" s="234" t="str">
        <f t="shared" si="162"/>
        <v/>
      </c>
      <c r="W1078" s="234" t="str">
        <f t="shared" si="163"/>
        <v/>
      </c>
      <c r="Y1078" s="235" t="str">
        <f t="shared" si="164"/>
        <v/>
      </c>
      <c r="Z1078" s="236" t="str">
        <f>IFERROR(IF($B$3="NYSEG",INDEX('BCA Inputs'!$X$14:$X$54,MATCH(I1078,'BCA Inputs'!$M$14:$M$54,0))*P1078+INDEX('BCA Inputs'!$Y$14:$Y$54,MATCH(I1078,'BCA Inputs'!$M$14:$M$54,0))*O1078+INDEX('BCA Inputs'!$Z$14:$Z$54,MATCH(I1078,'BCA Inputs'!$M$14:$M$54,0))*Q1078+INDEX('BCA Inputs'!$AA$14:$AA$54,MATCH(I1078,'BCA Inputs'!$M$14:$M$54,0))*F1078+INDEX('BCA Inputs'!$AB$14:$AB$54,MATCH(I1078,'BCA Inputs'!$M$14:$M$54,0))*G1078,IF($B$3="RG&amp;E",INDEX('BCA Inputs'!$BG$14:$BG$54,MATCH(I1078,'BCA Inputs'!$AW$14:$AW$54,0))*P1078+INDEX('BCA Inputs'!$BH$14:$BH$54,MATCH(I1078,'BCA Inputs'!$AW$14:$AW$54,0))*O1078+INDEX('BCA Inputs'!$BI$14:$BI$54,MATCH(I1078,'BCA Inputs'!$AW$14:$AW$54,0))*Q1078+INDEX('BCA Inputs'!$BJ$14:$BJ$54,MATCH(I1078,'BCA Inputs'!$AW$14:$AW$54,0))*F1078+INDEX('BCA Inputs'!$BK$14:$BK$54,MATCH(I1078,'BCA Inputs'!$AW$14:$AW$54,0))*G1078,"")),"")</f>
        <v/>
      </c>
      <c r="AA1078" s="237" t="str">
        <f t="shared" si="165"/>
        <v/>
      </c>
      <c r="AC1078" s="238" t="str">
        <f>IFERROR((K1078+R1078)+IF($B$3="NYSEG",INDEX('BCA Inputs'!$AI$14:$AI$54,MATCH(I1078,'BCA Inputs'!$M$14:$M$54,0))*P1078+INDEX('BCA Inputs'!$AJ$14:$AJ$54,MATCH(I1078,'BCA Inputs'!$M$14:$M$54,0))*Q1078,IF($B$3="RG&amp;E",INDEX('BCA Inputs'!$BR$14:$BR$54,MATCH(I1078,'BCA Inputs'!$AW$14:$AW$54,0))*P1078+INDEX('BCA Inputs'!$BS$14:$BS$54,MATCH(I1078,'BCA Inputs'!$AW$14:$AW$54,0))*Q1078,"")),"")</f>
        <v/>
      </c>
      <c r="AD1078" s="181" t="str">
        <f>IFERROR(IF($B$3="NYSEG",INDEX('BCA Inputs'!$AD$14:$AD$54,MATCH(I1078,'BCA Inputs'!$M$14:$M$54,0))*P1078+INDEX('BCA Inputs'!$AE$14:$AE$54,MATCH(I1078,'BCA Inputs'!$M$14:$M$54,0))*O1078+INDEX('BCA Inputs'!$AF$14:$AF$54,MATCH(I1078,'BCA Inputs'!$M$14:$M$54,0))*Q1078+INDEX('BCA Inputs'!$AG$14:$AG$54,MATCH(I1078,'BCA Inputs'!$M$14:$M$54,0))*F1078+INDEX('BCA Inputs'!$AH$14:$AH$54,MATCH(I1078,'BCA Inputs'!$M$14:$M$54,0))*G1078,IF($B$3="RG&amp;E",INDEX('BCA Inputs'!$BM$14:$BM$54,MATCH(I1078,'BCA Inputs'!$AW$14:$AW$54,0))*P1078+INDEX('BCA Inputs'!$BN$14:$BN$54,MATCH(I1078,'BCA Inputs'!$AW$14:$AW$54,0))*O1078+INDEX('BCA Inputs'!$BO$14:$BO$54,MATCH(I1078,'BCA Inputs'!$AW$14:$AW$54,0))*Q1078+INDEX('BCA Inputs'!$BP$14:$BP$54,MATCH(I1078,'BCA Inputs'!$AW$14:$AW$54,0))*F1078+INDEX('BCA Inputs'!$BQ$14:$BQ$54,MATCH(I1078,'BCA Inputs'!$AW$14:$AW$54,0))*G1078,"")),"")</f>
        <v/>
      </c>
      <c r="AE1078" s="237" t="str">
        <f t="shared" si="166"/>
        <v/>
      </c>
      <c r="AF1078" s="198">
        <f t="shared" si="168"/>
        <v>0</v>
      </c>
      <c r="AG1078" s="239">
        <f t="shared" si="169"/>
        <v>0</v>
      </c>
    </row>
    <row r="1079" spans="1:33">
      <c r="A1079" s="228"/>
      <c r="B1079" s="176"/>
      <c r="C1079" s="229"/>
      <c r="D1079" s="230"/>
      <c r="E1079" s="230"/>
      <c r="F1079" s="230"/>
      <c r="G1079" s="230"/>
      <c r="H1079" s="231"/>
      <c r="I1079" s="231"/>
      <c r="J1079" s="232"/>
      <c r="K1079" s="232"/>
      <c r="L1079" s="232"/>
      <c r="M1079" s="181">
        <f t="shared" si="167"/>
        <v>0</v>
      </c>
      <c r="N1079" s="181">
        <f>IF(H1079="",0,H1079*I1079*'Avoided Water Savings Cost'!$C$16)</f>
        <v>0</v>
      </c>
      <c r="O1079" s="545">
        <f>IF(C1079="",0,IF($B$3="NYSEG",C1079/(1-'Avoided Electric Costs 2020'!$W$21),IF($B$3="RG&amp;E",C1079/(1-'Avoided Electric Costs 2020'!$X$21),"")))</f>
        <v>0</v>
      </c>
      <c r="P1079" s="546">
        <f>IF(D1079="",0,IF($B$3="NYSEG",D1079/(1-'Avoided Electric Costs 2020'!$W$21),IF($B$3="RG&amp;E",D1079/(1-'Avoided Electric Costs 2020'!$X$21),"")))</f>
        <v>0</v>
      </c>
      <c r="Q1079" s="546">
        <f>IF(E1079="",0,IF($B$3="NYSEG",E1079/(1-'Avoided Natural Gas Costs 2020'!$J$34),IF($B$3="RG&amp;E",E1079/(1-'Avoided Natural Gas Costs 2020'!$K$34),"")))</f>
        <v>0</v>
      </c>
      <c r="R1079" s="233" t="str">
        <f>IFERROR(IF(P1079*'BCA Inputs'!$C$1+Q1079*'BCA Inputs'!$C$2+F1079*'BCA Inputs'!$C$2+G1079*'BCA Inputs'!$C$2=0,"",P1079*'BCA Inputs'!$C$1+Q1079*'BCA Inputs'!$C$2+F1079*'BCA Inputs'!$C$2+G1079*'BCA Inputs'!$C$2),"")</f>
        <v/>
      </c>
      <c r="S1079" s="181" t="str">
        <f t="shared" si="160"/>
        <v/>
      </c>
      <c r="T1079" s="181" t="str">
        <f>IFERROR(IF($B$3="NYSEG",(INDEX('BCA Inputs'!$N$14:$N$54,MATCH(I1079,'BCA Inputs'!$M$14:$M$54,0))*P1079+INDEX('BCA Inputs'!$O$14:$O$54,MATCH(I1079,'BCA Inputs'!$M$14:$M$54,0))*O1079+INDEX('BCA Inputs'!P:P,MATCH(I1079,'BCA Inputs'!M:M,0))*Q1079+INDEX('BCA Inputs'!Q:Q,MATCH(I1079,'BCA Inputs'!M:M,0))*F1079+INDEX('BCA Inputs'!R:R,MATCH(I1079,'BCA Inputs'!M:M,0))*G1079)+L1079+N1079,IF($B$3="RG&amp;E",(INDEX('BCA Inputs'!$AX$14:$AX$54,MATCH(I1079,'BCA Inputs'!$AW$14:$AW$54,0))*P1079+INDEX('BCA Inputs'!$AY$14:$AY$54,MATCH(I1079,'BCA Inputs'!$AW$14:$AW$54,0))*O1079+INDEX('BCA Inputs'!$AZ$14:$AZ$54,MATCH(I1079,'BCA Inputs'!$AW$14:$AW$54,0))*Q1079+INDEX('BCA Inputs'!$BA$14:$BA$54,MATCH(I1079,'BCA Inputs'!$AW$14:$AW$54,0))*F1079+INDEX('BCA Inputs'!$BB$14:$BB$54,MATCH(I1079,'BCA Inputs'!$AW$14:$AW$54,0))*G1079)+L1079+N1079,"")),"")</f>
        <v/>
      </c>
      <c r="U1079" s="234" t="str">
        <f t="shared" si="161"/>
        <v/>
      </c>
      <c r="V1079" s="234" t="str">
        <f t="shared" si="162"/>
        <v/>
      </c>
      <c r="W1079" s="234" t="str">
        <f t="shared" si="163"/>
        <v/>
      </c>
      <c r="Y1079" s="235" t="str">
        <f t="shared" si="164"/>
        <v/>
      </c>
      <c r="Z1079" s="236" t="str">
        <f>IFERROR(IF($B$3="NYSEG",INDEX('BCA Inputs'!$X$14:$X$54,MATCH(I1079,'BCA Inputs'!$M$14:$M$54,0))*P1079+INDEX('BCA Inputs'!$Y$14:$Y$54,MATCH(I1079,'BCA Inputs'!$M$14:$M$54,0))*O1079+INDEX('BCA Inputs'!$Z$14:$Z$54,MATCH(I1079,'BCA Inputs'!$M$14:$M$54,0))*Q1079+INDEX('BCA Inputs'!$AA$14:$AA$54,MATCH(I1079,'BCA Inputs'!$M$14:$M$54,0))*F1079+INDEX('BCA Inputs'!$AB$14:$AB$54,MATCH(I1079,'BCA Inputs'!$M$14:$M$54,0))*G1079,IF($B$3="RG&amp;E",INDEX('BCA Inputs'!$BG$14:$BG$54,MATCH(I1079,'BCA Inputs'!$AW$14:$AW$54,0))*P1079+INDEX('BCA Inputs'!$BH$14:$BH$54,MATCH(I1079,'BCA Inputs'!$AW$14:$AW$54,0))*O1079+INDEX('BCA Inputs'!$BI$14:$BI$54,MATCH(I1079,'BCA Inputs'!$AW$14:$AW$54,0))*Q1079+INDEX('BCA Inputs'!$BJ$14:$BJ$54,MATCH(I1079,'BCA Inputs'!$AW$14:$AW$54,0))*F1079+INDEX('BCA Inputs'!$BK$14:$BK$54,MATCH(I1079,'BCA Inputs'!$AW$14:$AW$54,0))*G1079,"")),"")</f>
        <v/>
      </c>
      <c r="AA1079" s="237" t="str">
        <f t="shared" si="165"/>
        <v/>
      </c>
      <c r="AC1079" s="238" t="str">
        <f>IFERROR((K1079+R1079)+IF($B$3="NYSEG",INDEX('BCA Inputs'!$AI$14:$AI$54,MATCH(I1079,'BCA Inputs'!$M$14:$M$54,0))*P1079+INDEX('BCA Inputs'!$AJ$14:$AJ$54,MATCH(I1079,'BCA Inputs'!$M$14:$M$54,0))*Q1079,IF($B$3="RG&amp;E",INDEX('BCA Inputs'!$BR$14:$BR$54,MATCH(I1079,'BCA Inputs'!$AW$14:$AW$54,0))*P1079+INDEX('BCA Inputs'!$BS$14:$BS$54,MATCH(I1079,'BCA Inputs'!$AW$14:$AW$54,0))*Q1079,"")),"")</f>
        <v/>
      </c>
      <c r="AD1079" s="181" t="str">
        <f>IFERROR(IF($B$3="NYSEG",INDEX('BCA Inputs'!$AD$14:$AD$54,MATCH(I1079,'BCA Inputs'!$M$14:$M$54,0))*P1079+INDEX('BCA Inputs'!$AE$14:$AE$54,MATCH(I1079,'BCA Inputs'!$M$14:$M$54,0))*O1079+INDEX('BCA Inputs'!$AF$14:$AF$54,MATCH(I1079,'BCA Inputs'!$M$14:$M$54,0))*Q1079+INDEX('BCA Inputs'!$AG$14:$AG$54,MATCH(I1079,'BCA Inputs'!$M$14:$M$54,0))*F1079+INDEX('BCA Inputs'!$AH$14:$AH$54,MATCH(I1079,'BCA Inputs'!$M$14:$M$54,0))*G1079,IF($B$3="RG&amp;E",INDEX('BCA Inputs'!$BM$14:$BM$54,MATCH(I1079,'BCA Inputs'!$AW$14:$AW$54,0))*P1079+INDEX('BCA Inputs'!$BN$14:$BN$54,MATCH(I1079,'BCA Inputs'!$AW$14:$AW$54,0))*O1079+INDEX('BCA Inputs'!$BO$14:$BO$54,MATCH(I1079,'BCA Inputs'!$AW$14:$AW$54,0))*Q1079+INDEX('BCA Inputs'!$BP$14:$BP$54,MATCH(I1079,'BCA Inputs'!$AW$14:$AW$54,0))*F1079+INDEX('BCA Inputs'!$BQ$14:$BQ$54,MATCH(I1079,'BCA Inputs'!$AW$14:$AW$54,0))*G1079,"")),"")</f>
        <v/>
      </c>
      <c r="AE1079" s="237" t="str">
        <f t="shared" si="166"/>
        <v/>
      </c>
      <c r="AF1079" s="198">
        <f t="shared" si="168"/>
        <v>0</v>
      </c>
      <c r="AG1079" s="239">
        <f t="shared" si="169"/>
        <v>0</v>
      </c>
    </row>
    <row r="1080" spans="1:33">
      <c r="A1080" s="228"/>
      <c r="B1080" s="176"/>
      <c r="C1080" s="229"/>
      <c r="D1080" s="230"/>
      <c r="E1080" s="230"/>
      <c r="F1080" s="230"/>
      <c r="G1080" s="230"/>
      <c r="H1080" s="231"/>
      <c r="I1080" s="231"/>
      <c r="J1080" s="232"/>
      <c r="K1080" s="232"/>
      <c r="L1080" s="232"/>
      <c r="M1080" s="181">
        <f t="shared" si="167"/>
        <v>0</v>
      </c>
      <c r="N1080" s="181">
        <f>IF(H1080="",0,H1080*I1080*'Avoided Water Savings Cost'!$C$16)</f>
        <v>0</v>
      </c>
      <c r="O1080" s="545">
        <f>IF(C1080="",0,IF($B$3="NYSEG",C1080/(1-'Avoided Electric Costs 2020'!$W$21),IF($B$3="RG&amp;E",C1080/(1-'Avoided Electric Costs 2020'!$X$21),"")))</f>
        <v>0</v>
      </c>
      <c r="P1080" s="546">
        <f>IF(D1080="",0,IF($B$3="NYSEG",D1080/(1-'Avoided Electric Costs 2020'!$W$21),IF($B$3="RG&amp;E",D1080/(1-'Avoided Electric Costs 2020'!$X$21),"")))</f>
        <v>0</v>
      </c>
      <c r="Q1080" s="546">
        <f>IF(E1080="",0,IF($B$3="NYSEG",E1080/(1-'Avoided Natural Gas Costs 2020'!$J$34),IF($B$3="RG&amp;E",E1080/(1-'Avoided Natural Gas Costs 2020'!$K$34),"")))</f>
        <v>0</v>
      </c>
      <c r="R1080" s="233" t="str">
        <f>IFERROR(IF(P1080*'BCA Inputs'!$C$1+Q1080*'BCA Inputs'!$C$2+F1080*'BCA Inputs'!$C$2+G1080*'BCA Inputs'!$C$2=0,"",P1080*'BCA Inputs'!$C$1+Q1080*'BCA Inputs'!$C$2+F1080*'BCA Inputs'!$C$2+G1080*'BCA Inputs'!$C$2),"")</f>
        <v/>
      </c>
      <c r="S1080" s="181" t="str">
        <f t="shared" si="160"/>
        <v/>
      </c>
      <c r="T1080" s="181" t="str">
        <f>IFERROR(IF($B$3="NYSEG",(INDEX('BCA Inputs'!$N$14:$N$54,MATCH(I1080,'BCA Inputs'!$M$14:$M$54,0))*P1080+INDEX('BCA Inputs'!$O$14:$O$54,MATCH(I1080,'BCA Inputs'!$M$14:$M$54,0))*O1080+INDEX('BCA Inputs'!P:P,MATCH(I1080,'BCA Inputs'!M:M,0))*Q1080+INDEX('BCA Inputs'!Q:Q,MATCH(I1080,'BCA Inputs'!M:M,0))*F1080+INDEX('BCA Inputs'!R:R,MATCH(I1080,'BCA Inputs'!M:M,0))*G1080)+L1080+N1080,IF($B$3="RG&amp;E",(INDEX('BCA Inputs'!$AX$14:$AX$54,MATCH(I1080,'BCA Inputs'!$AW$14:$AW$54,0))*P1080+INDEX('BCA Inputs'!$AY$14:$AY$54,MATCH(I1080,'BCA Inputs'!$AW$14:$AW$54,0))*O1080+INDEX('BCA Inputs'!$AZ$14:$AZ$54,MATCH(I1080,'BCA Inputs'!$AW$14:$AW$54,0))*Q1080+INDEX('BCA Inputs'!$BA$14:$BA$54,MATCH(I1080,'BCA Inputs'!$AW$14:$AW$54,0))*F1080+INDEX('BCA Inputs'!$BB$14:$BB$54,MATCH(I1080,'BCA Inputs'!$AW$14:$AW$54,0))*G1080)+L1080+N1080,"")),"")</f>
        <v/>
      </c>
      <c r="U1080" s="234" t="str">
        <f t="shared" si="161"/>
        <v/>
      </c>
      <c r="V1080" s="234" t="str">
        <f t="shared" si="162"/>
        <v/>
      </c>
      <c r="W1080" s="234" t="str">
        <f t="shared" si="163"/>
        <v/>
      </c>
      <c r="Y1080" s="235" t="str">
        <f t="shared" si="164"/>
        <v/>
      </c>
      <c r="Z1080" s="236" t="str">
        <f>IFERROR(IF($B$3="NYSEG",INDEX('BCA Inputs'!$X$14:$X$54,MATCH(I1080,'BCA Inputs'!$M$14:$M$54,0))*P1080+INDEX('BCA Inputs'!$Y$14:$Y$54,MATCH(I1080,'BCA Inputs'!$M$14:$M$54,0))*O1080+INDEX('BCA Inputs'!$Z$14:$Z$54,MATCH(I1080,'BCA Inputs'!$M$14:$M$54,0))*Q1080+INDEX('BCA Inputs'!$AA$14:$AA$54,MATCH(I1080,'BCA Inputs'!$M$14:$M$54,0))*F1080+INDEX('BCA Inputs'!$AB$14:$AB$54,MATCH(I1080,'BCA Inputs'!$M$14:$M$54,0))*G1080,IF($B$3="RG&amp;E",INDEX('BCA Inputs'!$BG$14:$BG$54,MATCH(I1080,'BCA Inputs'!$AW$14:$AW$54,0))*P1080+INDEX('BCA Inputs'!$BH$14:$BH$54,MATCH(I1080,'BCA Inputs'!$AW$14:$AW$54,0))*O1080+INDEX('BCA Inputs'!$BI$14:$BI$54,MATCH(I1080,'BCA Inputs'!$AW$14:$AW$54,0))*Q1080+INDEX('BCA Inputs'!$BJ$14:$BJ$54,MATCH(I1080,'BCA Inputs'!$AW$14:$AW$54,0))*F1080+INDEX('BCA Inputs'!$BK$14:$BK$54,MATCH(I1080,'BCA Inputs'!$AW$14:$AW$54,0))*G1080,"")),"")</f>
        <v/>
      </c>
      <c r="AA1080" s="237" t="str">
        <f t="shared" si="165"/>
        <v/>
      </c>
      <c r="AC1080" s="238" t="str">
        <f>IFERROR((K1080+R1080)+IF($B$3="NYSEG",INDEX('BCA Inputs'!$AI$14:$AI$54,MATCH(I1080,'BCA Inputs'!$M$14:$M$54,0))*P1080+INDEX('BCA Inputs'!$AJ$14:$AJ$54,MATCH(I1080,'BCA Inputs'!$M$14:$M$54,0))*Q1080,IF($B$3="RG&amp;E",INDEX('BCA Inputs'!$BR$14:$BR$54,MATCH(I1080,'BCA Inputs'!$AW$14:$AW$54,0))*P1080+INDEX('BCA Inputs'!$BS$14:$BS$54,MATCH(I1080,'BCA Inputs'!$AW$14:$AW$54,0))*Q1080,"")),"")</f>
        <v/>
      </c>
      <c r="AD1080" s="181" t="str">
        <f>IFERROR(IF($B$3="NYSEG",INDEX('BCA Inputs'!$AD$14:$AD$54,MATCH(I1080,'BCA Inputs'!$M$14:$M$54,0))*P1080+INDEX('BCA Inputs'!$AE$14:$AE$54,MATCH(I1080,'BCA Inputs'!$M$14:$M$54,0))*O1080+INDEX('BCA Inputs'!$AF$14:$AF$54,MATCH(I1080,'BCA Inputs'!$M$14:$M$54,0))*Q1080+INDEX('BCA Inputs'!$AG$14:$AG$54,MATCH(I1080,'BCA Inputs'!$M$14:$M$54,0))*F1080+INDEX('BCA Inputs'!$AH$14:$AH$54,MATCH(I1080,'BCA Inputs'!$M$14:$M$54,0))*G1080,IF($B$3="RG&amp;E",INDEX('BCA Inputs'!$BM$14:$BM$54,MATCH(I1080,'BCA Inputs'!$AW$14:$AW$54,0))*P1080+INDEX('BCA Inputs'!$BN$14:$BN$54,MATCH(I1080,'BCA Inputs'!$AW$14:$AW$54,0))*O1080+INDEX('BCA Inputs'!$BO$14:$BO$54,MATCH(I1080,'BCA Inputs'!$AW$14:$AW$54,0))*Q1080+INDEX('BCA Inputs'!$BP$14:$BP$54,MATCH(I1080,'BCA Inputs'!$AW$14:$AW$54,0))*F1080+INDEX('BCA Inputs'!$BQ$14:$BQ$54,MATCH(I1080,'BCA Inputs'!$AW$14:$AW$54,0))*G1080,"")),"")</f>
        <v/>
      </c>
      <c r="AE1080" s="237" t="str">
        <f t="shared" si="166"/>
        <v/>
      </c>
      <c r="AF1080" s="198">
        <f t="shared" si="168"/>
        <v>0</v>
      </c>
      <c r="AG1080" s="239">
        <f t="shared" si="169"/>
        <v>0</v>
      </c>
    </row>
    <row r="1081" spans="1:33">
      <c r="A1081" s="228"/>
      <c r="B1081" s="176"/>
      <c r="C1081" s="229"/>
      <c r="D1081" s="230"/>
      <c r="E1081" s="230"/>
      <c r="F1081" s="230"/>
      <c r="G1081" s="230"/>
      <c r="H1081" s="231"/>
      <c r="I1081" s="231"/>
      <c r="J1081" s="232"/>
      <c r="K1081" s="232"/>
      <c r="L1081" s="232"/>
      <c r="M1081" s="181">
        <f t="shared" si="167"/>
        <v>0</v>
      </c>
      <c r="N1081" s="181">
        <f>IF(H1081="",0,H1081*I1081*'Avoided Water Savings Cost'!$C$16)</f>
        <v>0</v>
      </c>
      <c r="O1081" s="545">
        <f>IF(C1081="",0,IF($B$3="NYSEG",C1081/(1-'Avoided Electric Costs 2020'!$W$21),IF($B$3="RG&amp;E",C1081/(1-'Avoided Electric Costs 2020'!$X$21),"")))</f>
        <v>0</v>
      </c>
      <c r="P1081" s="546">
        <f>IF(D1081="",0,IF($B$3="NYSEG",D1081/(1-'Avoided Electric Costs 2020'!$W$21),IF($B$3="RG&amp;E",D1081/(1-'Avoided Electric Costs 2020'!$X$21),"")))</f>
        <v>0</v>
      </c>
      <c r="Q1081" s="546">
        <f>IF(E1081="",0,IF($B$3="NYSEG",E1081/(1-'Avoided Natural Gas Costs 2020'!$J$34),IF($B$3="RG&amp;E",E1081/(1-'Avoided Natural Gas Costs 2020'!$K$34),"")))</f>
        <v>0</v>
      </c>
      <c r="R1081" s="233" t="str">
        <f>IFERROR(IF(P1081*'BCA Inputs'!$C$1+Q1081*'BCA Inputs'!$C$2+F1081*'BCA Inputs'!$C$2+G1081*'BCA Inputs'!$C$2=0,"",P1081*'BCA Inputs'!$C$1+Q1081*'BCA Inputs'!$C$2+F1081*'BCA Inputs'!$C$2+G1081*'BCA Inputs'!$C$2),"")</f>
        <v/>
      </c>
      <c r="S1081" s="181" t="str">
        <f t="shared" si="160"/>
        <v/>
      </c>
      <c r="T1081" s="181" t="str">
        <f>IFERROR(IF($B$3="NYSEG",(INDEX('BCA Inputs'!$N$14:$N$54,MATCH(I1081,'BCA Inputs'!$M$14:$M$54,0))*P1081+INDEX('BCA Inputs'!$O$14:$O$54,MATCH(I1081,'BCA Inputs'!$M$14:$M$54,0))*O1081+INDEX('BCA Inputs'!P:P,MATCH(I1081,'BCA Inputs'!M:M,0))*Q1081+INDEX('BCA Inputs'!Q:Q,MATCH(I1081,'BCA Inputs'!M:M,0))*F1081+INDEX('BCA Inputs'!R:R,MATCH(I1081,'BCA Inputs'!M:M,0))*G1081)+L1081+N1081,IF($B$3="RG&amp;E",(INDEX('BCA Inputs'!$AX$14:$AX$54,MATCH(I1081,'BCA Inputs'!$AW$14:$AW$54,0))*P1081+INDEX('BCA Inputs'!$AY$14:$AY$54,MATCH(I1081,'BCA Inputs'!$AW$14:$AW$54,0))*O1081+INDEX('BCA Inputs'!$AZ$14:$AZ$54,MATCH(I1081,'BCA Inputs'!$AW$14:$AW$54,0))*Q1081+INDEX('BCA Inputs'!$BA$14:$BA$54,MATCH(I1081,'BCA Inputs'!$AW$14:$AW$54,0))*F1081+INDEX('BCA Inputs'!$BB$14:$BB$54,MATCH(I1081,'BCA Inputs'!$AW$14:$AW$54,0))*G1081)+L1081+N1081,"")),"")</f>
        <v/>
      </c>
      <c r="U1081" s="234" t="str">
        <f t="shared" si="161"/>
        <v/>
      </c>
      <c r="V1081" s="234" t="str">
        <f t="shared" si="162"/>
        <v/>
      </c>
      <c r="W1081" s="234" t="str">
        <f t="shared" si="163"/>
        <v/>
      </c>
      <c r="Y1081" s="235" t="str">
        <f t="shared" si="164"/>
        <v/>
      </c>
      <c r="Z1081" s="236" t="str">
        <f>IFERROR(IF($B$3="NYSEG",INDEX('BCA Inputs'!$X$14:$X$54,MATCH(I1081,'BCA Inputs'!$M$14:$M$54,0))*P1081+INDEX('BCA Inputs'!$Y$14:$Y$54,MATCH(I1081,'BCA Inputs'!$M$14:$M$54,0))*O1081+INDEX('BCA Inputs'!$Z$14:$Z$54,MATCH(I1081,'BCA Inputs'!$M$14:$M$54,0))*Q1081+INDEX('BCA Inputs'!$AA$14:$AA$54,MATCH(I1081,'BCA Inputs'!$M$14:$M$54,0))*F1081+INDEX('BCA Inputs'!$AB$14:$AB$54,MATCH(I1081,'BCA Inputs'!$M$14:$M$54,0))*G1081,IF($B$3="RG&amp;E",INDEX('BCA Inputs'!$BG$14:$BG$54,MATCH(I1081,'BCA Inputs'!$AW$14:$AW$54,0))*P1081+INDEX('BCA Inputs'!$BH$14:$BH$54,MATCH(I1081,'BCA Inputs'!$AW$14:$AW$54,0))*O1081+INDEX('BCA Inputs'!$BI$14:$BI$54,MATCH(I1081,'BCA Inputs'!$AW$14:$AW$54,0))*Q1081+INDEX('BCA Inputs'!$BJ$14:$BJ$54,MATCH(I1081,'BCA Inputs'!$AW$14:$AW$54,0))*F1081+INDEX('BCA Inputs'!$BK$14:$BK$54,MATCH(I1081,'BCA Inputs'!$AW$14:$AW$54,0))*G1081,"")),"")</f>
        <v/>
      </c>
      <c r="AA1081" s="237" t="str">
        <f t="shared" si="165"/>
        <v/>
      </c>
      <c r="AC1081" s="238" t="str">
        <f>IFERROR((K1081+R1081)+IF($B$3="NYSEG",INDEX('BCA Inputs'!$AI$14:$AI$54,MATCH(I1081,'BCA Inputs'!$M$14:$M$54,0))*P1081+INDEX('BCA Inputs'!$AJ$14:$AJ$54,MATCH(I1081,'BCA Inputs'!$M$14:$M$54,0))*Q1081,IF($B$3="RG&amp;E",INDEX('BCA Inputs'!$BR$14:$BR$54,MATCH(I1081,'BCA Inputs'!$AW$14:$AW$54,0))*P1081+INDEX('BCA Inputs'!$BS$14:$BS$54,MATCH(I1081,'BCA Inputs'!$AW$14:$AW$54,0))*Q1081,"")),"")</f>
        <v/>
      </c>
      <c r="AD1081" s="181" t="str">
        <f>IFERROR(IF($B$3="NYSEG",INDEX('BCA Inputs'!$AD$14:$AD$54,MATCH(I1081,'BCA Inputs'!$M$14:$M$54,0))*P1081+INDEX('BCA Inputs'!$AE$14:$AE$54,MATCH(I1081,'BCA Inputs'!$M$14:$M$54,0))*O1081+INDEX('BCA Inputs'!$AF$14:$AF$54,MATCH(I1081,'BCA Inputs'!$M$14:$M$54,0))*Q1081+INDEX('BCA Inputs'!$AG$14:$AG$54,MATCH(I1081,'BCA Inputs'!$M$14:$M$54,0))*F1081+INDEX('BCA Inputs'!$AH$14:$AH$54,MATCH(I1081,'BCA Inputs'!$M$14:$M$54,0))*G1081,IF($B$3="RG&amp;E",INDEX('BCA Inputs'!$BM$14:$BM$54,MATCH(I1081,'BCA Inputs'!$AW$14:$AW$54,0))*P1081+INDEX('BCA Inputs'!$BN$14:$BN$54,MATCH(I1081,'BCA Inputs'!$AW$14:$AW$54,0))*O1081+INDEX('BCA Inputs'!$BO$14:$BO$54,MATCH(I1081,'BCA Inputs'!$AW$14:$AW$54,0))*Q1081+INDEX('BCA Inputs'!$BP$14:$BP$54,MATCH(I1081,'BCA Inputs'!$AW$14:$AW$54,0))*F1081+INDEX('BCA Inputs'!$BQ$14:$BQ$54,MATCH(I1081,'BCA Inputs'!$AW$14:$AW$54,0))*G1081,"")),"")</f>
        <v/>
      </c>
      <c r="AE1081" s="237" t="str">
        <f t="shared" si="166"/>
        <v/>
      </c>
      <c r="AF1081" s="198">
        <f t="shared" si="168"/>
        <v>0</v>
      </c>
      <c r="AG1081" s="239">
        <f t="shared" si="169"/>
        <v>0</v>
      </c>
    </row>
    <row r="1082" spans="1:33">
      <c r="A1082" s="228"/>
      <c r="B1082" s="176"/>
      <c r="C1082" s="229"/>
      <c r="D1082" s="230"/>
      <c r="E1082" s="230"/>
      <c r="F1082" s="230"/>
      <c r="G1082" s="230"/>
      <c r="H1082" s="231"/>
      <c r="I1082" s="231"/>
      <c r="J1082" s="232"/>
      <c r="K1082" s="232"/>
      <c r="L1082" s="232"/>
      <c r="M1082" s="181">
        <f t="shared" si="167"/>
        <v>0</v>
      </c>
      <c r="N1082" s="181">
        <f>IF(H1082="",0,H1082*I1082*'Avoided Water Savings Cost'!$C$16)</f>
        <v>0</v>
      </c>
      <c r="O1082" s="545">
        <f>IF(C1082="",0,IF($B$3="NYSEG",C1082/(1-'Avoided Electric Costs 2020'!$W$21),IF($B$3="RG&amp;E",C1082/(1-'Avoided Electric Costs 2020'!$X$21),"")))</f>
        <v>0</v>
      </c>
      <c r="P1082" s="546">
        <f>IF(D1082="",0,IF($B$3="NYSEG",D1082/(1-'Avoided Electric Costs 2020'!$W$21),IF($B$3="RG&amp;E",D1082/(1-'Avoided Electric Costs 2020'!$X$21),"")))</f>
        <v>0</v>
      </c>
      <c r="Q1082" s="546">
        <f>IF(E1082="",0,IF($B$3="NYSEG",E1082/(1-'Avoided Natural Gas Costs 2020'!$J$34),IF($B$3="RG&amp;E",E1082/(1-'Avoided Natural Gas Costs 2020'!$K$34),"")))</f>
        <v>0</v>
      </c>
      <c r="R1082" s="233" t="str">
        <f>IFERROR(IF(P1082*'BCA Inputs'!$C$1+Q1082*'BCA Inputs'!$C$2+F1082*'BCA Inputs'!$C$2+G1082*'BCA Inputs'!$C$2=0,"",P1082*'BCA Inputs'!$C$1+Q1082*'BCA Inputs'!$C$2+F1082*'BCA Inputs'!$C$2+G1082*'BCA Inputs'!$C$2),"")</f>
        <v/>
      </c>
      <c r="S1082" s="181" t="str">
        <f t="shared" si="160"/>
        <v/>
      </c>
      <c r="T1082" s="181" t="str">
        <f>IFERROR(IF($B$3="NYSEG",(INDEX('BCA Inputs'!$N$14:$N$54,MATCH(I1082,'BCA Inputs'!$M$14:$M$54,0))*P1082+INDEX('BCA Inputs'!$O$14:$O$54,MATCH(I1082,'BCA Inputs'!$M$14:$M$54,0))*O1082+INDEX('BCA Inputs'!P:P,MATCH(I1082,'BCA Inputs'!M:M,0))*Q1082+INDEX('BCA Inputs'!Q:Q,MATCH(I1082,'BCA Inputs'!M:M,0))*F1082+INDEX('BCA Inputs'!R:R,MATCH(I1082,'BCA Inputs'!M:M,0))*G1082)+L1082+N1082,IF($B$3="RG&amp;E",(INDEX('BCA Inputs'!$AX$14:$AX$54,MATCH(I1082,'BCA Inputs'!$AW$14:$AW$54,0))*P1082+INDEX('BCA Inputs'!$AY$14:$AY$54,MATCH(I1082,'BCA Inputs'!$AW$14:$AW$54,0))*O1082+INDEX('BCA Inputs'!$AZ$14:$AZ$54,MATCH(I1082,'BCA Inputs'!$AW$14:$AW$54,0))*Q1082+INDEX('BCA Inputs'!$BA$14:$BA$54,MATCH(I1082,'BCA Inputs'!$AW$14:$AW$54,0))*F1082+INDEX('BCA Inputs'!$BB$14:$BB$54,MATCH(I1082,'BCA Inputs'!$AW$14:$AW$54,0))*G1082)+L1082+N1082,"")),"")</f>
        <v/>
      </c>
      <c r="U1082" s="234" t="str">
        <f t="shared" si="161"/>
        <v/>
      </c>
      <c r="V1082" s="234" t="str">
        <f t="shared" si="162"/>
        <v/>
      </c>
      <c r="W1082" s="234" t="str">
        <f t="shared" si="163"/>
        <v/>
      </c>
      <c r="Y1082" s="235" t="str">
        <f t="shared" si="164"/>
        <v/>
      </c>
      <c r="Z1082" s="236" t="str">
        <f>IFERROR(IF($B$3="NYSEG",INDEX('BCA Inputs'!$X$14:$X$54,MATCH(I1082,'BCA Inputs'!$M$14:$M$54,0))*P1082+INDEX('BCA Inputs'!$Y$14:$Y$54,MATCH(I1082,'BCA Inputs'!$M$14:$M$54,0))*O1082+INDEX('BCA Inputs'!$Z$14:$Z$54,MATCH(I1082,'BCA Inputs'!$M$14:$M$54,0))*Q1082+INDEX('BCA Inputs'!$AA$14:$AA$54,MATCH(I1082,'BCA Inputs'!$M$14:$M$54,0))*F1082+INDEX('BCA Inputs'!$AB$14:$AB$54,MATCH(I1082,'BCA Inputs'!$M$14:$M$54,0))*G1082,IF($B$3="RG&amp;E",INDEX('BCA Inputs'!$BG$14:$BG$54,MATCH(I1082,'BCA Inputs'!$AW$14:$AW$54,0))*P1082+INDEX('BCA Inputs'!$BH$14:$BH$54,MATCH(I1082,'BCA Inputs'!$AW$14:$AW$54,0))*O1082+INDEX('BCA Inputs'!$BI$14:$BI$54,MATCH(I1082,'BCA Inputs'!$AW$14:$AW$54,0))*Q1082+INDEX('BCA Inputs'!$BJ$14:$BJ$54,MATCH(I1082,'BCA Inputs'!$AW$14:$AW$54,0))*F1082+INDEX('BCA Inputs'!$BK$14:$BK$54,MATCH(I1082,'BCA Inputs'!$AW$14:$AW$54,0))*G1082,"")),"")</f>
        <v/>
      </c>
      <c r="AA1082" s="237" t="str">
        <f t="shared" si="165"/>
        <v/>
      </c>
      <c r="AC1082" s="238" t="str">
        <f>IFERROR((K1082+R1082)+IF($B$3="NYSEG",INDEX('BCA Inputs'!$AI$14:$AI$54,MATCH(I1082,'BCA Inputs'!$M$14:$M$54,0))*P1082+INDEX('BCA Inputs'!$AJ$14:$AJ$54,MATCH(I1082,'BCA Inputs'!$M$14:$M$54,0))*Q1082,IF($B$3="RG&amp;E",INDEX('BCA Inputs'!$BR$14:$BR$54,MATCH(I1082,'BCA Inputs'!$AW$14:$AW$54,0))*P1082+INDEX('BCA Inputs'!$BS$14:$BS$54,MATCH(I1082,'BCA Inputs'!$AW$14:$AW$54,0))*Q1082,"")),"")</f>
        <v/>
      </c>
      <c r="AD1082" s="181" t="str">
        <f>IFERROR(IF($B$3="NYSEG",INDEX('BCA Inputs'!$AD$14:$AD$54,MATCH(I1082,'BCA Inputs'!$M$14:$M$54,0))*P1082+INDEX('BCA Inputs'!$AE$14:$AE$54,MATCH(I1082,'BCA Inputs'!$M$14:$M$54,0))*O1082+INDEX('BCA Inputs'!$AF$14:$AF$54,MATCH(I1082,'BCA Inputs'!$M$14:$M$54,0))*Q1082+INDEX('BCA Inputs'!$AG$14:$AG$54,MATCH(I1082,'BCA Inputs'!$M$14:$M$54,0))*F1082+INDEX('BCA Inputs'!$AH$14:$AH$54,MATCH(I1082,'BCA Inputs'!$M$14:$M$54,0))*G1082,IF($B$3="RG&amp;E",INDEX('BCA Inputs'!$BM$14:$BM$54,MATCH(I1082,'BCA Inputs'!$AW$14:$AW$54,0))*P1082+INDEX('BCA Inputs'!$BN$14:$BN$54,MATCH(I1082,'BCA Inputs'!$AW$14:$AW$54,0))*O1082+INDEX('BCA Inputs'!$BO$14:$BO$54,MATCH(I1082,'BCA Inputs'!$AW$14:$AW$54,0))*Q1082+INDEX('BCA Inputs'!$BP$14:$BP$54,MATCH(I1082,'BCA Inputs'!$AW$14:$AW$54,0))*F1082+INDEX('BCA Inputs'!$BQ$14:$BQ$54,MATCH(I1082,'BCA Inputs'!$AW$14:$AW$54,0))*G1082,"")),"")</f>
        <v/>
      </c>
      <c r="AE1082" s="237" t="str">
        <f t="shared" si="166"/>
        <v/>
      </c>
      <c r="AF1082" s="198">
        <f t="shared" si="168"/>
        <v>0</v>
      </c>
      <c r="AG1082" s="239">
        <f t="shared" si="169"/>
        <v>0</v>
      </c>
    </row>
    <row r="1083" spans="1:33">
      <c r="A1083" s="228"/>
      <c r="B1083" s="176"/>
      <c r="C1083" s="229"/>
      <c r="D1083" s="230"/>
      <c r="E1083" s="230"/>
      <c r="F1083" s="230"/>
      <c r="G1083" s="230"/>
      <c r="H1083" s="231"/>
      <c r="I1083" s="231"/>
      <c r="J1083" s="232"/>
      <c r="K1083" s="232"/>
      <c r="L1083" s="232"/>
      <c r="M1083" s="181">
        <f t="shared" si="167"/>
        <v>0</v>
      </c>
      <c r="N1083" s="181">
        <f>IF(H1083="",0,H1083*I1083*'Avoided Water Savings Cost'!$C$16)</f>
        <v>0</v>
      </c>
      <c r="O1083" s="545">
        <f>IF(C1083="",0,IF($B$3="NYSEG",C1083/(1-'Avoided Electric Costs 2020'!$W$21),IF($B$3="RG&amp;E",C1083/(1-'Avoided Electric Costs 2020'!$X$21),"")))</f>
        <v>0</v>
      </c>
      <c r="P1083" s="546">
        <f>IF(D1083="",0,IF($B$3="NYSEG",D1083/(1-'Avoided Electric Costs 2020'!$W$21),IF($B$3="RG&amp;E",D1083/(1-'Avoided Electric Costs 2020'!$X$21),"")))</f>
        <v>0</v>
      </c>
      <c r="Q1083" s="546">
        <f>IF(E1083="",0,IF($B$3="NYSEG",E1083/(1-'Avoided Natural Gas Costs 2020'!$J$34),IF($B$3="RG&amp;E",E1083/(1-'Avoided Natural Gas Costs 2020'!$K$34),"")))</f>
        <v>0</v>
      </c>
      <c r="R1083" s="233" t="str">
        <f>IFERROR(IF(P1083*'BCA Inputs'!$C$1+Q1083*'BCA Inputs'!$C$2+F1083*'BCA Inputs'!$C$2+G1083*'BCA Inputs'!$C$2=0,"",P1083*'BCA Inputs'!$C$1+Q1083*'BCA Inputs'!$C$2+F1083*'BCA Inputs'!$C$2+G1083*'BCA Inputs'!$C$2),"")</f>
        <v/>
      </c>
      <c r="S1083" s="181" t="str">
        <f t="shared" si="160"/>
        <v/>
      </c>
      <c r="T1083" s="181" t="str">
        <f>IFERROR(IF($B$3="NYSEG",(INDEX('BCA Inputs'!$N$14:$N$54,MATCH(I1083,'BCA Inputs'!$M$14:$M$54,0))*P1083+INDEX('BCA Inputs'!$O$14:$O$54,MATCH(I1083,'BCA Inputs'!$M$14:$M$54,0))*O1083+INDEX('BCA Inputs'!P:P,MATCH(I1083,'BCA Inputs'!M:M,0))*Q1083+INDEX('BCA Inputs'!Q:Q,MATCH(I1083,'BCA Inputs'!M:M,0))*F1083+INDEX('BCA Inputs'!R:R,MATCH(I1083,'BCA Inputs'!M:M,0))*G1083)+L1083+N1083,IF($B$3="RG&amp;E",(INDEX('BCA Inputs'!$AX$14:$AX$54,MATCH(I1083,'BCA Inputs'!$AW$14:$AW$54,0))*P1083+INDEX('BCA Inputs'!$AY$14:$AY$54,MATCH(I1083,'BCA Inputs'!$AW$14:$AW$54,0))*O1083+INDEX('BCA Inputs'!$AZ$14:$AZ$54,MATCH(I1083,'BCA Inputs'!$AW$14:$AW$54,0))*Q1083+INDEX('BCA Inputs'!$BA$14:$BA$54,MATCH(I1083,'BCA Inputs'!$AW$14:$AW$54,0))*F1083+INDEX('BCA Inputs'!$BB$14:$BB$54,MATCH(I1083,'BCA Inputs'!$AW$14:$AW$54,0))*G1083)+L1083+N1083,"")),"")</f>
        <v/>
      </c>
      <c r="U1083" s="234" t="str">
        <f t="shared" si="161"/>
        <v/>
      </c>
      <c r="V1083" s="234" t="str">
        <f t="shared" si="162"/>
        <v/>
      </c>
      <c r="W1083" s="234" t="str">
        <f t="shared" si="163"/>
        <v/>
      </c>
      <c r="Y1083" s="235" t="str">
        <f t="shared" si="164"/>
        <v/>
      </c>
      <c r="Z1083" s="236" t="str">
        <f>IFERROR(IF($B$3="NYSEG",INDEX('BCA Inputs'!$X$14:$X$54,MATCH(I1083,'BCA Inputs'!$M$14:$M$54,0))*P1083+INDEX('BCA Inputs'!$Y$14:$Y$54,MATCH(I1083,'BCA Inputs'!$M$14:$M$54,0))*O1083+INDEX('BCA Inputs'!$Z$14:$Z$54,MATCH(I1083,'BCA Inputs'!$M$14:$M$54,0))*Q1083+INDEX('BCA Inputs'!$AA$14:$AA$54,MATCH(I1083,'BCA Inputs'!$M$14:$M$54,0))*F1083+INDEX('BCA Inputs'!$AB$14:$AB$54,MATCH(I1083,'BCA Inputs'!$M$14:$M$54,0))*G1083,IF($B$3="RG&amp;E",INDEX('BCA Inputs'!$BG$14:$BG$54,MATCH(I1083,'BCA Inputs'!$AW$14:$AW$54,0))*P1083+INDEX('BCA Inputs'!$BH$14:$BH$54,MATCH(I1083,'BCA Inputs'!$AW$14:$AW$54,0))*O1083+INDEX('BCA Inputs'!$BI$14:$BI$54,MATCH(I1083,'BCA Inputs'!$AW$14:$AW$54,0))*Q1083+INDEX('BCA Inputs'!$BJ$14:$BJ$54,MATCH(I1083,'BCA Inputs'!$AW$14:$AW$54,0))*F1083+INDEX('BCA Inputs'!$BK$14:$BK$54,MATCH(I1083,'BCA Inputs'!$AW$14:$AW$54,0))*G1083,"")),"")</f>
        <v/>
      </c>
      <c r="AA1083" s="237" t="str">
        <f t="shared" si="165"/>
        <v/>
      </c>
      <c r="AC1083" s="238" t="str">
        <f>IFERROR((K1083+R1083)+IF($B$3="NYSEG",INDEX('BCA Inputs'!$AI$14:$AI$54,MATCH(I1083,'BCA Inputs'!$M$14:$M$54,0))*P1083+INDEX('BCA Inputs'!$AJ$14:$AJ$54,MATCH(I1083,'BCA Inputs'!$M$14:$M$54,0))*Q1083,IF($B$3="RG&amp;E",INDEX('BCA Inputs'!$BR$14:$BR$54,MATCH(I1083,'BCA Inputs'!$AW$14:$AW$54,0))*P1083+INDEX('BCA Inputs'!$BS$14:$BS$54,MATCH(I1083,'BCA Inputs'!$AW$14:$AW$54,0))*Q1083,"")),"")</f>
        <v/>
      </c>
      <c r="AD1083" s="181" t="str">
        <f>IFERROR(IF($B$3="NYSEG",INDEX('BCA Inputs'!$AD$14:$AD$54,MATCH(I1083,'BCA Inputs'!$M$14:$M$54,0))*P1083+INDEX('BCA Inputs'!$AE$14:$AE$54,MATCH(I1083,'BCA Inputs'!$M$14:$M$54,0))*O1083+INDEX('BCA Inputs'!$AF$14:$AF$54,MATCH(I1083,'BCA Inputs'!$M$14:$M$54,0))*Q1083+INDEX('BCA Inputs'!$AG$14:$AG$54,MATCH(I1083,'BCA Inputs'!$M$14:$M$54,0))*F1083+INDEX('BCA Inputs'!$AH$14:$AH$54,MATCH(I1083,'BCA Inputs'!$M$14:$M$54,0))*G1083,IF($B$3="RG&amp;E",INDEX('BCA Inputs'!$BM$14:$BM$54,MATCH(I1083,'BCA Inputs'!$AW$14:$AW$54,0))*P1083+INDEX('BCA Inputs'!$BN$14:$BN$54,MATCH(I1083,'BCA Inputs'!$AW$14:$AW$54,0))*O1083+INDEX('BCA Inputs'!$BO$14:$BO$54,MATCH(I1083,'BCA Inputs'!$AW$14:$AW$54,0))*Q1083+INDEX('BCA Inputs'!$BP$14:$BP$54,MATCH(I1083,'BCA Inputs'!$AW$14:$AW$54,0))*F1083+INDEX('BCA Inputs'!$BQ$14:$BQ$54,MATCH(I1083,'BCA Inputs'!$AW$14:$AW$54,0))*G1083,"")),"")</f>
        <v/>
      </c>
      <c r="AE1083" s="237" t="str">
        <f t="shared" si="166"/>
        <v/>
      </c>
      <c r="AF1083" s="198">
        <f t="shared" si="168"/>
        <v>0</v>
      </c>
      <c r="AG1083" s="239">
        <f t="shared" si="169"/>
        <v>0</v>
      </c>
    </row>
    <row r="1084" spans="1:33">
      <c r="A1084" s="228"/>
      <c r="B1084" s="176"/>
      <c r="C1084" s="229"/>
      <c r="D1084" s="230"/>
      <c r="E1084" s="230"/>
      <c r="F1084" s="230"/>
      <c r="G1084" s="230"/>
      <c r="H1084" s="231"/>
      <c r="I1084" s="231"/>
      <c r="J1084" s="232"/>
      <c r="K1084" s="232"/>
      <c r="L1084" s="232"/>
      <c r="M1084" s="181">
        <f t="shared" si="167"/>
        <v>0</v>
      </c>
      <c r="N1084" s="181">
        <f>IF(H1084="",0,H1084*I1084*'Avoided Water Savings Cost'!$C$16)</f>
        <v>0</v>
      </c>
      <c r="O1084" s="545">
        <f>IF(C1084="",0,IF($B$3="NYSEG",C1084/(1-'Avoided Electric Costs 2020'!$W$21),IF($B$3="RG&amp;E",C1084/(1-'Avoided Electric Costs 2020'!$X$21),"")))</f>
        <v>0</v>
      </c>
      <c r="P1084" s="546">
        <f>IF(D1084="",0,IF($B$3="NYSEG",D1084/(1-'Avoided Electric Costs 2020'!$W$21),IF($B$3="RG&amp;E",D1084/(1-'Avoided Electric Costs 2020'!$X$21),"")))</f>
        <v>0</v>
      </c>
      <c r="Q1084" s="546">
        <f>IF(E1084="",0,IF($B$3="NYSEG",E1084/(1-'Avoided Natural Gas Costs 2020'!$J$34),IF($B$3="RG&amp;E",E1084/(1-'Avoided Natural Gas Costs 2020'!$K$34),"")))</f>
        <v>0</v>
      </c>
      <c r="R1084" s="233" t="str">
        <f>IFERROR(IF(P1084*'BCA Inputs'!$C$1+Q1084*'BCA Inputs'!$C$2+F1084*'BCA Inputs'!$C$2+G1084*'BCA Inputs'!$C$2=0,"",P1084*'BCA Inputs'!$C$1+Q1084*'BCA Inputs'!$C$2+F1084*'BCA Inputs'!$C$2+G1084*'BCA Inputs'!$C$2),"")</f>
        <v/>
      </c>
      <c r="S1084" s="181" t="str">
        <f t="shared" si="160"/>
        <v/>
      </c>
      <c r="T1084" s="181" t="str">
        <f>IFERROR(IF($B$3="NYSEG",(INDEX('BCA Inputs'!$N$14:$N$54,MATCH(I1084,'BCA Inputs'!$M$14:$M$54,0))*P1084+INDEX('BCA Inputs'!$O$14:$O$54,MATCH(I1084,'BCA Inputs'!$M$14:$M$54,0))*O1084+INDEX('BCA Inputs'!P:P,MATCH(I1084,'BCA Inputs'!M:M,0))*Q1084+INDEX('BCA Inputs'!Q:Q,MATCH(I1084,'BCA Inputs'!M:M,0))*F1084+INDEX('BCA Inputs'!R:R,MATCH(I1084,'BCA Inputs'!M:M,0))*G1084)+L1084+N1084,IF($B$3="RG&amp;E",(INDEX('BCA Inputs'!$AX$14:$AX$54,MATCH(I1084,'BCA Inputs'!$AW$14:$AW$54,0))*P1084+INDEX('BCA Inputs'!$AY$14:$AY$54,MATCH(I1084,'BCA Inputs'!$AW$14:$AW$54,0))*O1084+INDEX('BCA Inputs'!$AZ$14:$AZ$54,MATCH(I1084,'BCA Inputs'!$AW$14:$AW$54,0))*Q1084+INDEX('BCA Inputs'!$BA$14:$BA$54,MATCH(I1084,'BCA Inputs'!$AW$14:$AW$54,0))*F1084+INDEX('BCA Inputs'!$BB$14:$BB$54,MATCH(I1084,'BCA Inputs'!$AW$14:$AW$54,0))*G1084)+L1084+N1084,"")),"")</f>
        <v/>
      </c>
      <c r="U1084" s="234" t="str">
        <f t="shared" si="161"/>
        <v/>
      </c>
      <c r="V1084" s="234" t="str">
        <f t="shared" si="162"/>
        <v/>
      </c>
      <c r="W1084" s="234" t="str">
        <f t="shared" si="163"/>
        <v/>
      </c>
      <c r="Y1084" s="235" t="str">
        <f t="shared" si="164"/>
        <v/>
      </c>
      <c r="Z1084" s="236" t="str">
        <f>IFERROR(IF($B$3="NYSEG",INDEX('BCA Inputs'!$X$14:$X$54,MATCH(I1084,'BCA Inputs'!$M$14:$M$54,0))*P1084+INDEX('BCA Inputs'!$Y$14:$Y$54,MATCH(I1084,'BCA Inputs'!$M$14:$M$54,0))*O1084+INDEX('BCA Inputs'!$Z$14:$Z$54,MATCH(I1084,'BCA Inputs'!$M$14:$M$54,0))*Q1084+INDEX('BCA Inputs'!$AA$14:$AA$54,MATCH(I1084,'BCA Inputs'!$M$14:$M$54,0))*F1084+INDEX('BCA Inputs'!$AB$14:$AB$54,MATCH(I1084,'BCA Inputs'!$M$14:$M$54,0))*G1084,IF($B$3="RG&amp;E",INDEX('BCA Inputs'!$BG$14:$BG$54,MATCH(I1084,'BCA Inputs'!$AW$14:$AW$54,0))*P1084+INDEX('BCA Inputs'!$BH$14:$BH$54,MATCH(I1084,'BCA Inputs'!$AW$14:$AW$54,0))*O1084+INDEX('BCA Inputs'!$BI$14:$BI$54,MATCH(I1084,'BCA Inputs'!$AW$14:$AW$54,0))*Q1084+INDEX('BCA Inputs'!$BJ$14:$BJ$54,MATCH(I1084,'BCA Inputs'!$AW$14:$AW$54,0))*F1084+INDEX('BCA Inputs'!$BK$14:$BK$54,MATCH(I1084,'BCA Inputs'!$AW$14:$AW$54,0))*G1084,"")),"")</f>
        <v/>
      </c>
      <c r="AA1084" s="237" t="str">
        <f t="shared" si="165"/>
        <v/>
      </c>
      <c r="AC1084" s="238" t="str">
        <f>IFERROR((K1084+R1084)+IF($B$3="NYSEG",INDEX('BCA Inputs'!$AI$14:$AI$54,MATCH(I1084,'BCA Inputs'!$M$14:$M$54,0))*P1084+INDEX('BCA Inputs'!$AJ$14:$AJ$54,MATCH(I1084,'BCA Inputs'!$M$14:$M$54,0))*Q1084,IF($B$3="RG&amp;E",INDEX('BCA Inputs'!$BR$14:$BR$54,MATCH(I1084,'BCA Inputs'!$AW$14:$AW$54,0))*P1084+INDEX('BCA Inputs'!$BS$14:$BS$54,MATCH(I1084,'BCA Inputs'!$AW$14:$AW$54,0))*Q1084,"")),"")</f>
        <v/>
      </c>
      <c r="AD1084" s="181" t="str">
        <f>IFERROR(IF($B$3="NYSEG",INDEX('BCA Inputs'!$AD$14:$AD$54,MATCH(I1084,'BCA Inputs'!$M$14:$M$54,0))*P1084+INDEX('BCA Inputs'!$AE$14:$AE$54,MATCH(I1084,'BCA Inputs'!$M$14:$M$54,0))*O1084+INDEX('BCA Inputs'!$AF$14:$AF$54,MATCH(I1084,'BCA Inputs'!$M$14:$M$54,0))*Q1084+INDEX('BCA Inputs'!$AG$14:$AG$54,MATCH(I1084,'BCA Inputs'!$M$14:$M$54,0))*F1084+INDEX('BCA Inputs'!$AH$14:$AH$54,MATCH(I1084,'BCA Inputs'!$M$14:$M$54,0))*G1084,IF($B$3="RG&amp;E",INDEX('BCA Inputs'!$BM$14:$BM$54,MATCH(I1084,'BCA Inputs'!$AW$14:$AW$54,0))*P1084+INDEX('BCA Inputs'!$BN$14:$BN$54,MATCH(I1084,'BCA Inputs'!$AW$14:$AW$54,0))*O1084+INDEX('BCA Inputs'!$BO$14:$BO$54,MATCH(I1084,'BCA Inputs'!$AW$14:$AW$54,0))*Q1084+INDEX('BCA Inputs'!$BP$14:$BP$54,MATCH(I1084,'BCA Inputs'!$AW$14:$AW$54,0))*F1084+INDEX('BCA Inputs'!$BQ$14:$BQ$54,MATCH(I1084,'BCA Inputs'!$AW$14:$AW$54,0))*G1084,"")),"")</f>
        <v/>
      </c>
      <c r="AE1084" s="237" t="str">
        <f t="shared" si="166"/>
        <v/>
      </c>
      <c r="AF1084" s="198">
        <f t="shared" si="168"/>
        <v>0</v>
      </c>
      <c r="AG1084" s="239">
        <f t="shared" si="169"/>
        <v>0</v>
      </c>
    </row>
    <row r="1085" spans="1:33">
      <c r="A1085" s="228"/>
      <c r="B1085" s="176"/>
      <c r="C1085" s="229"/>
      <c r="D1085" s="230"/>
      <c r="E1085" s="230"/>
      <c r="F1085" s="230"/>
      <c r="G1085" s="230"/>
      <c r="H1085" s="231"/>
      <c r="I1085" s="231"/>
      <c r="J1085" s="232"/>
      <c r="K1085" s="232"/>
      <c r="L1085" s="232"/>
      <c r="M1085" s="181">
        <f t="shared" si="167"/>
        <v>0</v>
      </c>
      <c r="N1085" s="181">
        <f>IF(H1085="",0,H1085*I1085*'Avoided Water Savings Cost'!$C$16)</f>
        <v>0</v>
      </c>
      <c r="O1085" s="545">
        <f>IF(C1085="",0,IF($B$3="NYSEG",C1085/(1-'Avoided Electric Costs 2020'!$W$21),IF($B$3="RG&amp;E",C1085/(1-'Avoided Electric Costs 2020'!$X$21),"")))</f>
        <v>0</v>
      </c>
      <c r="P1085" s="546">
        <f>IF(D1085="",0,IF($B$3="NYSEG",D1085/(1-'Avoided Electric Costs 2020'!$W$21),IF($B$3="RG&amp;E",D1085/(1-'Avoided Electric Costs 2020'!$X$21),"")))</f>
        <v>0</v>
      </c>
      <c r="Q1085" s="546">
        <f>IF(E1085="",0,IF($B$3="NYSEG",E1085/(1-'Avoided Natural Gas Costs 2020'!$J$34),IF($B$3="RG&amp;E",E1085/(1-'Avoided Natural Gas Costs 2020'!$K$34),"")))</f>
        <v>0</v>
      </c>
      <c r="R1085" s="233" t="str">
        <f>IFERROR(IF(P1085*'BCA Inputs'!$C$1+Q1085*'BCA Inputs'!$C$2+F1085*'BCA Inputs'!$C$2+G1085*'BCA Inputs'!$C$2=0,"",P1085*'BCA Inputs'!$C$1+Q1085*'BCA Inputs'!$C$2+F1085*'BCA Inputs'!$C$2+G1085*'BCA Inputs'!$C$2),"")</f>
        <v/>
      </c>
      <c r="S1085" s="181" t="str">
        <f t="shared" si="160"/>
        <v/>
      </c>
      <c r="T1085" s="181" t="str">
        <f>IFERROR(IF($B$3="NYSEG",(INDEX('BCA Inputs'!$N$14:$N$54,MATCH(I1085,'BCA Inputs'!$M$14:$M$54,0))*P1085+INDEX('BCA Inputs'!$O$14:$O$54,MATCH(I1085,'BCA Inputs'!$M$14:$M$54,0))*O1085+INDEX('BCA Inputs'!P:P,MATCH(I1085,'BCA Inputs'!M:M,0))*Q1085+INDEX('BCA Inputs'!Q:Q,MATCH(I1085,'BCA Inputs'!M:M,0))*F1085+INDEX('BCA Inputs'!R:R,MATCH(I1085,'BCA Inputs'!M:M,0))*G1085)+L1085+N1085,IF($B$3="RG&amp;E",(INDEX('BCA Inputs'!$AX$14:$AX$54,MATCH(I1085,'BCA Inputs'!$AW$14:$AW$54,0))*P1085+INDEX('BCA Inputs'!$AY$14:$AY$54,MATCH(I1085,'BCA Inputs'!$AW$14:$AW$54,0))*O1085+INDEX('BCA Inputs'!$AZ$14:$AZ$54,MATCH(I1085,'BCA Inputs'!$AW$14:$AW$54,0))*Q1085+INDEX('BCA Inputs'!$BA$14:$BA$54,MATCH(I1085,'BCA Inputs'!$AW$14:$AW$54,0))*F1085+INDEX('BCA Inputs'!$BB$14:$BB$54,MATCH(I1085,'BCA Inputs'!$AW$14:$AW$54,0))*G1085)+L1085+N1085,"")),"")</f>
        <v/>
      </c>
      <c r="U1085" s="234" t="str">
        <f t="shared" si="161"/>
        <v/>
      </c>
      <c r="V1085" s="234" t="str">
        <f t="shared" si="162"/>
        <v/>
      </c>
      <c r="W1085" s="234" t="str">
        <f t="shared" si="163"/>
        <v/>
      </c>
      <c r="Y1085" s="235" t="str">
        <f t="shared" si="164"/>
        <v/>
      </c>
      <c r="Z1085" s="236" t="str">
        <f>IFERROR(IF($B$3="NYSEG",INDEX('BCA Inputs'!$X$14:$X$54,MATCH(I1085,'BCA Inputs'!$M$14:$M$54,0))*P1085+INDEX('BCA Inputs'!$Y$14:$Y$54,MATCH(I1085,'BCA Inputs'!$M$14:$M$54,0))*O1085+INDEX('BCA Inputs'!$Z$14:$Z$54,MATCH(I1085,'BCA Inputs'!$M$14:$M$54,0))*Q1085+INDEX('BCA Inputs'!$AA$14:$AA$54,MATCH(I1085,'BCA Inputs'!$M$14:$M$54,0))*F1085+INDEX('BCA Inputs'!$AB$14:$AB$54,MATCH(I1085,'BCA Inputs'!$M$14:$M$54,0))*G1085,IF($B$3="RG&amp;E",INDEX('BCA Inputs'!$BG$14:$BG$54,MATCH(I1085,'BCA Inputs'!$AW$14:$AW$54,0))*P1085+INDEX('BCA Inputs'!$BH$14:$BH$54,MATCH(I1085,'BCA Inputs'!$AW$14:$AW$54,0))*O1085+INDEX('BCA Inputs'!$BI$14:$BI$54,MATCH(I1085,'BCA Inputs'!$AW$14:$AW$54,0))*Q1085+INDEX('BCA Inputs'!$BJ$14:$BJ$54,MATCH(I1085,'BCA Inputs'!$AW$14:$AW$54,0))*F1085+INDEX('BCA Inputs'!$BK$14:$BK$54,MATCH(I1085,'BCA Inputs'!$AW$14:$AW$54,0))*G1085,"")),"")</f>
        <v/>
      </c>
      <c r="AA1085" s="237" t="str">
        <f t="shared" si="165"/>
        <v/>
      </c>
      <c r="AC1085" s="238" t="str">
        <f>IFERROR((K1085+R1085)+IF($B$3="NYSEG",INDEX('BCA Inputs'!$AI$14:$AI$54,MATCH(I1085,'BCA Inputs'!$M$14:$M$54,0))*P1085+INDEX('BCA Inputs'!$AJ$14:$AJ$54,MATCH(I1085,'BCA Inputs'!$M$14:$M$54,0))*Q1085,IF($B$3="RG&amp;E",INDEX('BCA Inputs'!$BR$14:$BR$54,MATCH(I1085,'BCA Inputs'!$AW$14:$AW$54,0))*P1085+INDEX('BCA Inputs'!$BS$14:$BS$54,MATCH(I1085,'BCA Inputs'!$AW$14:$AW$54,0))*Q1085,"")),"")</f>
        <v/>
      </c>
      <c r="AD1085" s="181" t="str">
        <f>IFERROR(IF($B$3="NYSEG",INDEX('BCA Inputs'!$AD$14:$AD$54,MATCH(I1085,'BCA Inputs'!$M$14:$M$54,0))*P1085+INDEX('BCA Inputs'!$AE$14:$AE$54,MATCH(I1085,'BCA Inputs'!$M$14:$M$54,0))*O1085+INDEX('BCA Inputs'!$AF$14:$AF$54,MATCH(I1085,'BCA Inputs'!$M$14:$M$54,0))*Q1085+INDEX('BCA Inputs'!$AG$14:$AG$54,MATCH(I1085,'BCA Inputs'!$M$14:$M$54,0))*F1085+INDEX('BCA Inputs'!$AH$14:$AH$54,MATCH(I1085,'BCA Inputs'!$M$14:$M$54,0))*G1085,IF($B$3="RG&amp;E",INDEX('BCA Inputs'!$BM$14:$BM$54,MATCH(I1085,'BCA Inputs'!$AW$14:$AW$54,0))*P1085+INDEX('BCA Inputs'!$BN$14:$BN$54,MATCH(I1085,'BCA Inputs'!$AW$14:$AW$54,0))*O1085+INDEX('BCA Inputs'!$BO$14:$BO$54,MATCH(I1085,'BCA Inputs'!$AW$14:$AW$54,0))*Q1085+INDEX('BCA Inputs'!$BP$14:$BP$54,MATCH(I1085,'BCA Inputs'!$AW$14:$AW$54,0))*F1085+INDEX('BCA Inputs'!$BQ$14:$BQ$54,MATCH(I1085,'BCA Inputs'!$AW$14:$AW$54,0))*G1085,"")),"")</f>
        <v/>
      </c>
      <c r="AE1085" s="237" t="str">
        <f t="shared" si="166"/>
        <v/>
      </c>
      <c r="AF1085" s="198">
        <f t="shared" si="168"/>
        <v>0</v>
      </c>
      <c r="AG1085" s="239">
        <f t="shared" si="169"/>
        <v>0</v>
      </c>
    </row>
    <row r="1086" spans="1:33">
      <c r="A1086" s="228"/>
      <c r="B1086" s="176"/>
      <c r="C1086" s="229"/>
      <c r="D1086" s="230"/>
      <c r="E1086" s="230"/>
      <c r="F1086" s="230"/>
      <c r="G1086" s="230"/>
      <c r="H1086" s="231"/>
      <c r="I1086" s="231"/>
      <c r="J1086" s="232"/>
      <c r="K1086" s="232"/>
      <c r="L1086" s="232"/>
      <c r="M1086" s="181">
        <f t="shared" si="167"/>
        <v>0</v>
      </c>
      <c r="N1086" s="181">
        <f>IF(H1086="",0,H1086*I1086*'Avoided Water Savings Cost'!$C$16)</f>
        <v>0</v>
      </c>
      <c r="O1086" s="545">
        <f>IF(C1086="",0,IF($B$3="NYSEG",C1086/(1-'Avoided Electric Costs 2020'!$W$21),IF($B$3="RG&amp;E",C1086/(1-'Avoided Electric Costs 2020'!$X$21),"")))</f>
        <v>0</v>
      </c>
      <c r="P1086" s="546">
        <f>IF(D1086="",0,IF($B$3="NYSEG",D1086/(1-'Avoided Electric Costs 2020'!$W$21),IF($B$3="RG&amp;E",D1086/(1-'Avoided Electric Costs 2020'!$X$21),"")))</f>
        <v>0</v>
      </c>
      <c r="Q1086" s="546">
        <f>IF(E1086="",0,IF($B$3="NYSEG",E1086/(1-'Avoided Natural Gas Costs 2020'!$J$34),IF($B$3="RG&amp;E",E1086/(1-'Avoided Natural Gas Costs 2020'!$K$34),"")))</f>
        <v>0</v>
      </c>
      <c r="R1086" s="233" t="str">
        <f>IFERROR(IF(P1086*'BCA Inputs'!$C$1+Q1086*'BCA Inputs'!$C$2+F1086*'BCA Inputs'!$C$2+G1086*'BCA Inputs'!$C$2=0,"",P1086*'BCA Inputs'!$C$1+Q1086*'BCA Inputs'!$C$2+F1086*'BCA Inputs'!$C$2+G1086*'BCA Inputs'!$C$2),"")</f>
        <v/>
      </c>
      <c r="S1086" s="181" t="str">
        <f t="shared" si="160"/>
        <v/>
      </c>
      <c r="T1086" s="181" t="str">
        <f>IFERROR(IF($B$3="NYSEG",(INDEX('BCA Inputs'!$N$14:$N$54,MATCH(I1086,'BCA Inputs'!$M$14:$M$54,0))*P1086+INDEX('BCA Inputs'!$O$14:$O$54,MATCH(I1086,'BCA Inputs'!$M$14:$M$54,0))*O1086+INDEX('BCA Inputs'!P:P,MATCH(I1086,'BCA Inputs'!M:M,0))*Q1086+INDEX('BCA Inputs'!Q:Q,MATCH(I1086,'BCA Inputs'!M:M,0))*F1086+INDEX('BCA Inputs'!R:R,MATCH(I1086,'BCA Inputs'!M:M,0))*G1086)+L1086+N1086,IF($B$3="RG&amp;E",(INDEX('BCA Inputs'!$AX$14:$AX$54,MATCH(I1086,'BCA Inputs'!$AW$14:$AW$54,0))*P1086+INDEX('BCA Inputs'!$AY$14:$AY$54,MATCH(I1086,'BCA Inputs'!$AW$14:$AW$54,0))*O1086+INDEX('BCA Inputs'!$AZ$14:$AZ$54,MATCH(I1086,'BCA Inputs'!$AW$14:$AW$54,0))*Q1086+INDEX('BCA Inputs'!$BA$14:$BA$54,MATCH(I1086,'BCA Inputs'!$AW$14:$AW$54,0))*F1086+INDEX('BCA Inputs'!$BB$14:$BB$54,MATCH(I1086,'BCA Inputs'!$AW$14:$AW$54,0))*G1086)+L1086+N1086,"")),"")</f>
        <v/>
      </c>
      <c r="U1086" s="234" t="str">
        <f t="shared" si="161"/>
        <v/>
      </c>
      <c r="V1086" s="234" t="str">
        <f t="shared" si="162"/>
        <v/>
      </c>
      <c r="W1086" s="234" t="str">
        <f t="shared" si="163"/>
        <v/>
      </c>
      <c r="Y1086" s="235" t="str">
        <f t="shared" si="164"/>
        <v/>
      </c>
      <c r="Z1086" s="236" t="str">
        <f>IFERROR(IF($B$3="NYSEG",INDEX('BCA Inputs'!$X$14:$X$54,MATCH(I1086,'BCA Inputs'!$M$14:$M$54,0))*P1086+INDEX('BCA Inputs'!$Y$14:$Y$54,MATCH(I1086,'BCA Inputs'!$M$14:$M$54,0))*O1086+INDEX('BCA Inputs'!$Z$14:$Z$54,MATCH(I1086,'BCA Inputs'!$M$14:$M$54,0))*Q1086+INDEX('BCA Inputs'!$AA$14:$AA$54,MATCH(I1086,'BCA Inputs'!$M$14:$M$54,0))*F1086+INDEX('BCA Inputs'!$AB$14:$AB$54,MATCH(I1086,'BCA Inputs'!$M$14:$M$54,0))*G1086,IF($B$3="RG&amp;E",INDEX('BCA Inputs'!$BG$14:$BG$54,MATCH(I1086,'BCA Inputs'!$AW$14:$AW$54,0))*P1086+INDEX('BCA Inputs'!$BH$14:$BH$54,MATCH(I1086,'BCA Inputs'!$AW$14:$AW$54,0))*O1086+INDEX('BCA Inputs'!$BI$14:$BI$54,MATCH(I1086,'BCA Inputs'!$AW$14:$AW$54,0))*Q1086+INDEX('BCA Inputs'!$BJ$14:$BJ$54,MATCH(I1086,'BCA Inputs'!$AW$14:$AW$54,0))*F1086+INDEX('BCA Inputs'!$BK$14:$BK$54,MATCH(I1086,'BCA Inputs'!$AW$14:$AW$54,0))*G1086,"")),"")</f>
        <v/>
      </c>
      <c r="AA1086" s="237" t="str">
        <f t="shared" si="165"/>
        <v/>
      </c>
      <c r="AC1086" s="238" t="str">
        <f>IFERROR((K1086+R1086)+IF($B$3="NYSEG",INDEX('BCA Inputs'!$AI$14:$AI$54,MATCH(I1086,'BCA Inputs'!$M$14:$M$54,0))*P1086+INDEX('BCA Inputs'!$AJ$14:$AJ$54,MATCH(I1086,'BCA Inputs'!$M$14:$M$54,0))*Q1086,IF($B$3="RG&amp;E",INDEX('BCA Inputs'!$BR$14:$BR$54,MATCH(I1086,'BCA Inputs'!$AW$14:$AW$54,0))*P1086+INDEX('BCA Inputs'!$BS$14:$BS$54,MATCH(I1086,'BCA Inputs'!$AW$14:$AW$54,0))*Q1086,"")),"")</f>
        <v/>
      </c>
      <c r="AD1086" s="181" t="str">
        <f>IFERROR(IF($B$3="NYSEG",INDEX('BCA Inputs'!$AD$14:$AD$54,MATCH(I1086,'BCA Inputs'!$M$14:$M$54,0))*P1086+INDEX('BCA Inputs'!$AE$14:$AE$54,MATCH(I1086,'BCA Inputs'!$M$14:$M$54,0))*O1086+INDEX('BCA Inputs'!$AF$14:$AF$54,MATCH(I1086,'BCA Inputs'!$M$14:$M$54,0))*Q1086+INDEX('BCA Inputs'!$AG$14:$AG$54,MATCH(I1086,'BCA Inputs'!$M$14:$M$54,0))*F1086+INDEX('BCA Inputs'!$AH$14:$AH$54,MATCH(I1086,'BCA Inputs'!$M$14:$M$54,0))*G1086,IF($B$3="RG&amp;E",INDEX('BCA Inputs'!$BM$14:$BM$54,MATCH(I1086,'BCA Inputs'!$AW$14:$AW$54,0))*P1086+INDEX('BCA Inputs'!$BN$14:$BN$54,MATCH(I1086,'BCA Inputs'!$AW$14:$AW$54,0))*O1086+INDEX('BCA Inputs'!$BO$14:$BO$54,MATCH(I1086,'BCA Inputs'!$AW$14:$AW$54,0))*Q1086+INDEX('BCA Inputs'!$BP$14:$BP$54,MATCH(I1086,'BCA Inputs'!$AW$14:$AW$54,0))*F1086+INDEX('BCA Inputs'!$BQ$14:$BQ$54,MATCH(I1086,'BCA Inputs'!$AW$14:$AW$54,0))*G1086,"")),"")</f>
        <v/>
      </c>
      <c r="AE1086" s="237" t="str">
        <f t="shared" si="166"/>
        <v/>
      </c>
      <c r="AF1086" s="198">
        <f t="shared" si="168"/>
        <v>0</v>
      </c>
      <c r="AG1086" s="239">
        <f t="shared" si="169"/>
        <v>0</v>
      </c>
    </row>
    <row r="1087" spans="1:33">
      <c r="A1087" s="228"/>
      <c r="B1087" s="176"/>
      <c r="C1087" s="229"/>
      <c r="D1087" s="230"/>
      <c r="E1087" s="230"/>
      <c r="F1087" s="230"/>
      <c r="G1087" s="230"/>
      <c r="H1087" s="231"/>
      <c r="I1087" s="231"/>
      <c r="J1087" s="232"/>
      <c r="K1087" s="232"/>
      <c r="L1087" s="232"/>
      <c r="M1087" s="181">
        <f t="shared" si="167"/>
        <v>0</v>
      </c>
      <c r="N1087" s="181">
        <f>IF(H1087="",0,H1087*I1087*'Avoided Water Savings Cost'!$C$16)</f>
        <v>0</v>
      </c>
      <c r="O1087" s="545">
        <f>IF(C1087="",0,IF($B$3="NYSEG",C1087/(1-'Avoided Electric Costs 2020'!$W$21),IF($B$3="RG&amp;E",C1087/(1-'Avoided Electric Costs 2020'!$X$21),"")))</f>
        <v>0</v>
      </c>
      <c r="P1087" s="546">
        <f>IF(D1087="",0,IF($B$3="NYSEG",D1087/(1-'Avoided Electric Costs 2020'!$W$21),IF($B$3="RG&amp;E",D1087/(1-'Avoided Electric Costs 2020'!$X$21),"")))</f>
        <v>0</v>
      </c>
      <c r="Q1087" s="546">
        <f>IF(E1087="",0,IF($B$3="NYSEG",E1087/(1-'Avoided Natural Gas Costs 2020'!$J$34),IF($B$3="RG&amp;E",E1087/(1-'Avoided Natural Gas Costs 2020'!$K$34),"")))</f>
        <v>0</v>
      </c>
      <c r="R1087" s="233" t="str">
        <f>IFERROR(IF(P1087*'BCA Inputs'!$C$1+Q1087*'BCA Inputs'!$C$2+F1087*'BCA Inputs'!$C$2+G1087*'BCA Inputs'!$C$2=0,"",P1087*'BCA Inputs'!$C$1+Q1087*'BCA Inputs'!$C$2+F1087*'BCA Inputs'!$C$2+G1087*'BCA Inputs'!$C$2),"")</f>
        <v/>
      </c>
      <c r="S1087" s="181" t="str">
        <f t="shared" si="160"/>
        <v/>
      </c>
      <c r="T1087" s="181" t="str">
        <f>IFERROR(IF($B$3="NYSEG",(INDEX('BCA Inputs'!$N$14:$N$54,MATCH(I1087,'BCA Inputs'!$M$14:$M$54,0))*P1087+INDEX('BCA Inputs'!$O$14:$O$54,MATCH(I1087,'BCA Inputs'!$M$14:$M$54,0))*O1087+INDEX('BCA Inputs'!P:P,MATCH(I1087,'BCA Inputs'!M:M,0))*Q1087+INDEX('BCA Inputs'!Q:Q,MATCH(I1087,'BCA Inputs'!M:M,0))*F1087+INDEX('BCA Inputs'!R:R,MATCH(I1087,'BCA Inputs'!M:M,0))*G1087)+L1087+N1087,IF($B$3="RG&amp;E",(INDEX('BCA Inputs'!$AX$14:$AX$54,MATCH(I1087,'BCA Inputs'!$AW$14:$AW$54,0))*P1087+INDEX('BCA Inputs'!$AY$14:$AY$54,MATCH(I1087,'BCA Inputs'!$AW$14:$AW$54,0))*O1087+INDEX('BCA Inputs'!$AZ$14:$AZ$54,MATCH(I1087,'BCA Inputs'!$AW$14:$AW$54,0))*Q1087+INDEX('BCA Inputs'!$BA$14:$BA$54,MATCH(I1087,'BCA Inputs'!$AW$14:$AW$54,0))*F1087+INDEX('BCA Inputs'!$BB$14:$BB$54,MATCH(I1087,'BCA Inputs'!$AW$14:$AW$54,0))*G1087)+L1087+N1087,"")),"")</f>
        <v/>
      </c>
      <c r="U1087" s="234" t="str">
        <f t="shared" si="161"/>
        <v/>
      </c>
      <c r="V1087" s="234" t="str">
        <f t="shared" si="162"/>
        <v/>
      </c>
      <c r="W1087" s="234" t="str">
        <f t="shared" si="163"/>
        <v/>
      </c>
      <c r="Y1087" s="235" t="str">
        <f t="shared" si="164"/>
        <v/>
      </c>
      <c r="Z1087" s="236" t="str">
        <f>IFERROR(IF($B$3="NYSEG",INDEX('BCA Inputs'!$X$14:$X$54,MATCH(I1087,'BCA Inputs'!$M$14:$M$54,0))*P1087+INDEX('BCA Inputs'!$Y$14:$Y$54,MATCH(I1087,'BCA Inputs'!$M$14:$M$54,0))*O1087+INDEX('BCA Inputs'!$Z$14:$Z$54,MATCH(I1087,'BCA Inputs'!$M$14:$M$54,0))*Q1087+INDEX('BCA Inputs'!$AA$14:$AA$54,MATCH(I1087,'BCA Inputs'!$M$14:$M$54,0))*F1087+INDEX('BCA Inputs'!$AB$14:$AB$54,MATCH(I1087,'BCA Inputs'!$M$14:$M$54,0))*G1087,IF($B$3="RG&amp;E",INDEX('BCA Inputs'!$BG$14:$BG$54,MATCH(I1087,'BCA Inputs'!$AW$14:$AW$54,0))*P1087+INDEX('BCA Inputs'!$BH$14:$BH$54,MATCH(I1087,'BCA Inputs'!$AW$14:$AW$54,0))*O1087+INDEX('BCA Inputs'!$BI$14:$BI$54,MATCH(I1087,'BCA Inputs'!$AW$14:$AW$54,0))*Q1087+INDEX('BCA Inputs'!$BJ$14:$BJ$54,MATCH(I1087,'BCA Inputs'!$AW$14:$AW$54,0))*F1087+INDEX('BCA Inputs'!$BK$14:$BK$54,MATCH(I1087,'BCA Inputs'!$AW$14:$AW$54,0))*G1087,"")),"")</f>
        <v/>
      </c>
      <c r="AA1087" s="237" t="str">
        <f t="shared" si="165"/>
        <v/>
      </c>
      <c r="AC1087" s="238" t="str">
        <f>IFERROR((K1087+R1087)+IF($B$3="NYSEG",INDEX('BCA Inputs'!$AI$14:$AI$54,MATCH(I1087,'BCA Inputs'!$M$14:$M$54,0))*P1087+INDEX('BCA Inputs'!$AJ$14:$AJ$54,MATCH(I1087,'BCA Inputs'!$M$14:$M$54,0))*Q1087,IF($B$3="RG&amp;E",INDEX('BCA Inputs'!$BR$14:$BR$54,MATCH(I1087,'BCA Inputs'!$AW$14:$AW$54,0))*P1087+INDEX('BCA Inputs'!$BS$14:$BS$54,MATCH(I1087,'BCA Inputs'!$AW$14:$AW$54,0))*Q1087,"")),"")</f>
        <v/>
      </c>
      <c r="AD1087" s="181" t="str">
        <f>IFERROR(IF($B$3="NYSEG",INDEX('BCA Inputs'!$AD$14:$AD$54,MATCH(I1087,'BCA Inputs'!$M$14:$M$54,0))*P1087+INDEX('BCA Inputs'!$AE$14:$AE$54,MATCH(I1087,'BCA Inputs'!$M$14:$M$54,0))*O1087+INDEX('BCA Inputs'!$AF$14:$AF$54,MATCH(I1087,'BCA Inputs'!$M$14:$M$54,0))*Q1087+INDEX('BCA Inputs'!$AG$14:$AG$54,MATCH(I1087,'BCA Inputs'!$M$14:$M$54,0))*F1087+INDEX('BCA Inputs'!$AH$14:$AH$54,MATCH(I1087,'BCA Inputs'!$M$14:$M$54,0))*G1087,IF($B$3="RG&amp;E",INDEX('BCA Inputs'!$BM$14:$BM$54,MATCH(I1087,'BCA Inputs'!$AW$14:$AW$54,0))*P1087+INDEX('BCA Inputs'!$BN$14:$BN$54,MATCH(I1087,'BCA Inputs'!$AW$14:$AW$54,0))*O1087+INDEX('BCA Inputs'!$BO$14:$BO$54,MATCH(I1087,'BCA Inputs'!$AW$14:$AW$54,0))*Q1087+INDEX('BCA Inputs'!$BP$14:$BP$54,MATCH(I1087,'BCA Inputs'!$AW$14:$AW$54,0))*F1087+INDEX('BCA Inputs'!$BQ$14:$BQ$54,MATCH(I1087,'BCA Inputs'!$AW$14:$AW$54,0))*G1087,"")),"")</f>
        <v/>
      </c>
      <c r="AE1087" s="237" t="str">
        <f t="shared" si="166"/>
        <v/>
      </c>
      <c r="AF1087" s="198">
        <f t="shared" si="168"/>
        <v>0</v>
      </c>
      <c r="AG1087" s="239">
        <f t="shared" si="169"/>
        <v>0</v>
      </c>
    </row>
    <row r="1088" spans="1:33">
      <c r="A1088" s="228"/>
      <c r="B1088" s="176"/>
      <c r="C1088" s="229"/>
      <c r="D1088" s="230"/>
      <c r="E1088" s="230"/>
      <c r="F1088" s="230"/>
      <c r="G1088" s="230"/>
      <c r="H1088" s="231"/>
      <c r="I1088" s="231"/>
      <c r="J1088" s="232"/>
      <c r="K1088" s="232"/>
      <c r="L1088" s="232"/>
      <c r="M1088" s="181">
        <f t="shared" si="167"/>
        <v>0</v>
      </c>
      <c r="N1088" s="181">
        <f>IF(H1088="",0,H1088*I1088*'Avoided Water Savings Cost'!$C$16)</f>
        <v>0</v>
      </c>
      <c r="O1088" s="545">
        <f>IF(C1088="",0,IF($B$3="NYSEG",C1088/(1-'Avoided Electric Costs 2020'!$W$21),IF($B$3="RG&amp;E",C1088/(1-'Avoided Electric Costs 2020'!$X$21),"")))</f>
        <v>0</v>
      </c>
      <c r="P1088" s="546">
        <f>IF(D1088="",0,IF($B$3="NYSEG",D1088/(1-'Avoided Electric Costs 2020'!$W$21),IF($B$3="RG&amp;E",D1088/(1-'Avoided Electric Costs 2020'!$X$21),"")))</f>
        <v>0</v>
      </c>
      <c r="Q1088" s="546">
        <f>IF(E1088="",0,IF($B$3="NYSEG",E1088/(1-'Avoided Natural Gas Costs 2020'!$J$34),IF($B$3="RG&amp;E",E1088/(1-'Avoided Natural Gas Costs 2020'!$K$34),"")))</f>
        <v>0</v>
      </c>
      <c r="R1088" s="233" t="str">
        <f>IFERROR(IF(P1088*'BCA Inputs'!$C$1+Q1088*'BCA Inputs'!$C$2+F1088*'BCA Inputs'!$C$2+G1088*'BCA Inputs'!$C$2=0,"",P1088*'BCA Inputs'!$C$1+Q1088*'BCA Inputs'!$C$2+F1088*'BCA Inputs'!$C$2+G1088*'BCA Inputs'!$C$2),"")</f>
        <v/>
      </c>
      <c r="S1088" s="181" t="str">
        <f t="shared" si="160"/>
        <v/>
      </c>
      <c r="T1088" s="181" t="str">
        <f>IFERROR(IF($B$3="NYSEG",(INDEX('BCA Inputs'!$N$14:$N$54,MATCH(I1088,'BCA Inputs'!$M$14:$M$54,0))*P1088+INDEX('BCA Inputs'!$O$14:$O$54,MATCH(I1088,'BCA Inputs'!$M$14:$M$54,0))*O1088+INDEX('BCA Inputs'!P:P,MATCH(I1088,'BCA Inputs'!M:M,0))*Q1088+INDEX('BCA Inputs'!Q:Q,MATCH(I1088,'BCA Inputs'!M:M,0))*F1088+INDEX('BCA Inputs'!R:R,MATCH(I1088,'BCA Inputs'!M:M,0))*G1088)+L1088+N1088,IF($B$3="RG&amp;E",(INDEX('BCA Inputs'!$AX$14:$AX$54,MATCH(I1088,'BCA Inputs'!$AW$14:$AW$54,0))*P1088+INDEX('BCA Inputs'!$AY$14:$AY$54,MATCH(I1088,'BCA Inputs'!$AW$14:$AW$54,0))*O1088+INDEX('BCA Inputs'!$AZ$14:$AZ$54,MATCH(I1088,'BCA Inputs'!$AW$14:$AW$54,0))*Q1088+INDEX('BCA Inputs'!$BA$14:$BA$54,MATCH(I1088,'BCA Inputs'!$AW$14:$AW$54,0))*F1088+INDEX('BCA Inputs'!$BB$14:$BB$54,MATCH(I1088,'BCA Inputs'!$AW$14:$AW$54,0))*G1088)+L1088+N1088,"")),"")</f>
        <v/>
      </c>
      <c r="U1088" s="234" t="str">
        <f t="shared" si="161"/>
        <v/>
      </c>
      <c r="V1088" s="234" t="str">
        <f t="shared" si="162"/>
        <v/>
      </c>
      <c r="W1088" s="234" t="str">
        <f t="shared" si="163"/>
        <v/>
      </c>
      <c r="Y1088" s="235" t="str">
        <f t="shared" si="164"/>
        <v/>
      </c>
      <c r="Z1088" s="236" t="str">
        <f>IFERROR(IF($B$3="NYSEG",INDEX('BCA Inputs'!$X$14:$X$54,MATCH(I1088,'BCA Inputs'!$M$14:$M$54,0))*P1088+INDEX('BCA Inputs'!$Y$14:$Y$54,MATCH(I1088,'BCA Inputs'!$M$14:$M$54,0))*O1088+INDEX('BCA Inputs'!$Z$14:$Z$54,MATCH(I1088,'BCA Inputs'!$M$14:$M$54,0))*Q1088+INDEX('BCA Inputs'!$AA$14:$AA$54,MATCH(I1088,'BCA Inputs'!$M$14:$M$54,0))*F1088+INDEX('BCA Inputs'!$AB$14:$AB$54,MATCH(I1088,'BCA Inputs'!$M$14:$M$54,0))*G1088,IF($B$3="RG&amp;E",INDEX('BCA Inputs'!$BG$14:$BG$54,MATCH(I1088,'BCA Inputs'!$AW$14:$AW$54,0))*P1088+INDEX('BCA Inputs'!$BH$14:$BH$54,MATCH(I1088,'BCA Inputs'!$AW$14:$AW$54,0))*O1088+INDEX('BCA Inputs'!$BI$14:$BI$54,MATCH(I1088,'BCA Inputs'!$AW$14:$AW$54,0))*Q1088+INDEX('BCA Inputs'!$BJ$14:$BJ$54,MATCH(I1088,'BCA Inputs'!$AW$14:$AW$54,0))*F1088+INDEX('BCA Inputs'!$BK$14:$BK$54,MATCH(I1088,'BCA Inputs'!$AW$14:$AW$54,0))*G1088,"")),"")</f>
        <v/>
      </c>
      <c r="AA1088" s="237" t="str">
        <f t="shared" si="165"/>
        <v/>
      </c>
      <c r="AC1088" s="238" t="str">
        <f>IFERROR((K1088+R1088)+IF($B$3="NYSEG",INDEX('BCA Inputs'!$AI$14:$AI$54,MATCH(I1088,'BCA Inputs'!$M$14:$M$54,0))*P1088+INDEX('BCA Inputs'!$AJ$14:$AJ$54,MATCH(I1088,'BCA Inputs'!$M$14:$M$54,0))*Q1088,IF($B$3="RG&amp;E",INDEX('BCA Inputs'!$BR$14:$BR$54,MATCH(I1088,'BCA Inputs'!$AW$14:$AW$54,0))*P1088+INDEX('BCA Inputs'!$BS$14:$BS$54,MATCH(I1088,'BCA Inputs'!$AW$14:$AW$54,0))*Q1088,"")),"")</f>
        <v/>
      </c>
      <c r="AD1088" s="181" t="str">
        <f>IFERROR(IF($B$3="NYSEG",INDEX('BCA Inputs'!$AD$14:$AD$54,MATCH(I1088,'BCA Inputs'!$M$14:$M$54,0))*P1088+INDEX('BCA Inputs'!$AE$14:$AE$54,MATCH(I1088,'BCA Inputs'!$M$14:$M$54,0))*O1088+INDEX('BCA Inputs'!$AF$14:$AF$54,MATCH(I1088,'BCA Inputs'!$M$14:$M$54,0))*Q1088+INDEX('BCA Inputs'!$AG$14:$AG$54,MATCH(I1088,'BCA Inputs'!$M$14:$M$54,0))*F1088+INDEX('BCA Inputs'!$AH$14:$AH$54,MATCH(I1088,'BCA Inputs'!$M$14:$M$54,0))*G1088,IF($B$3="RG&amp;E",INDEX('BCA Inputs'!$BM$14:$BM$54,MATCH(I1088,'BCA Inputs'!$AW$14:$AW$54,0))*P1088+INDEX('BCA Inputs'!$BN$14:$BN$54,MATCH(I1088,'BCA Inputs'!$AW$14:$AW$54,0))*O1088+INDEX('BCA Inputs'!$BO$14:$BO$54,MATCH(I1088,'BCA Inputs'!$AW$14:$AW$54,0))*Q1088+INDEX('BCA Inputs'!$BP$14:$BP$54,MATCH(I1088,'BCA Inputs'!$AW$14:$AW$54,0))*F1088+INDEX('BCA Inputs'!$BQ$14:$BQ$54,MATCH(I1088,'BCA Inputs'!$AW$14:$AW$54,0))*G1088,"")),"")</f>
        <v/>
      </c>
      <c r="AE1088" s="237" t="str">
        <f t="shared" si="166"/>
        <v/>
      </c>
      <c r="AF1088" s="198">
        <f t="shared" si="168"/>
        <v>0</v>
      </c>
      <c r="AG1088" s="239">
        <f t="shared" si="169"/>
        <v>0</v>
      </c>
    </row>
    <row r="1089" spans="1:33">
      <c r="A1089" s="228"/>
      <c r="B1089" s="176"/>
      <c r="C1089" s="229"/>
      <c r="D1089" s="230"/>
      <c r="E1089" s="230"/>
      <c r="F1089" s="230"/>
      <c r="G1089" s="230"/>
      <c r="H1089" s="231"/>
      <c r="I1089" s="231"/>
      <c r="J1089" s="232"/>
      <c r="K1089" s="232"/>
      <c r="L1089" s="232"/>
      <c r="M1089" s="181">
        <f t="shared" si="167"/>
        <v>0</v>
      </c>
      <c r="N1089" s="181">
        <f>IF(H1089="",0,H1089*I1089*'Avoided Water Savings Cost'!$C$16)</f>
        <v>0</v>
      </c>
      <c r="O1089" s="545">
        <f>IF(C1089="",0,IF($B$3="NYSEG",C1089/(1-'Avoided Electric Costs 2020'!$W$21),IF($B$3="RG&amp;E",C1089/(1-'Avoided Electric Costs 2020'!$X$21),"")))</f>
        <v>0</v>
      </c>
      <c r="P1089" s="546">
        <f>IF(D1089="",0,IF($B$3="NYSEG",D1089/(1-'Avoided Electric Costs 2020'!$W$21),IF($B$3="RG&amp;E",D1089/(1-'Avoided Electric Costs 2020'!$X$21),"")))</f>
        <v>0</v>
      </c>
      <c r="Q1089" s="546">
        <f>IF(E1089="",0,IF($B$3="NYSEG",E1089/(1-'Avoided Natural Gas Costs 2020'!$J$34),IF($B$3="RG&amp;E",E1089/(1-'Avoided Natural Gas Costs 2020'!$K$34),"")))</f>
        <v>0</v>
      </c>
      <c r="R1089" s="233" t="str">
        <f>IFERROR(IF(P1089*'BCA Inputs'!$C$1+Q1089*'BCA Inputs'!$C$2+F1089*'BCA Inputs'!$C$2+G1089*'BCA Inputs'!$C$2=0,"",P1089*'BCA Inputs'!$C$1+Q1089*'BCA Inputs'!$C$2+F1089*'BCA Inputs'!$C$2+G1089*'BCA Inputs'!$C$2),"")</f>
        <v/>
      </c>
      <c r="S1089" s="181" t="str">
        <f t="shared" si="160"/>
        <v/>
      </c>
      <c r="T1089" s="181" t="str">
        <f>IFERROR(IF($B$3="NYSEG",(INDEX('BCA Inputs'!$N$14:$N$54,MATCH(I1089,'BCA Inputs'!$M$14:$M$54,0))*P1089+INDEX('BCA Inputs'!$O$14:$O$54,MATCH(I1089,'BCA Inputs'!$M$14:$M$54,0))*O1089+INDEX('BCA Inputs'!P:P,MATCH(I1089,'BCA Inputs'!M:M,0))*Q1089+INDEX('BCA Inputs'!Q:Q,MATCH(I1089,'BCA Inputs'!M:M,0))*F1089+INDEX('BCA Inputs'!R:R,MATCH(I1089,'BCA Inputs'!M:M,0))*G1089)+L1089+N1089,IF($B$3="RG&amp;E",(INDEX('BCA Inputs'!$AX$14:$AX$54,MATCH(I1089,'BCA Inputs'!$AW$14:$AW$54,0))*P1089+INDEX('BCA Inputs'!$AY$14:$AY$54,MATCH(I1089,'BCA Inputs'!$AW$14:$AW$54,0))*O1089+INDEX('BCA Inputs'!$AZ$14:$AZ$54,MATCH(I1089,'BCA Inputs'!$AW$14:$AW$54,0))*Q1089+INDEX('BCA Inputs'!$BA$14:$BA$54,MATCH(I1089,'BCA Inputs'!$AW$14:$AW$54,0))*F1089+INDEX('BCA Inputs'!$BB$14:$BB$54,MATCH(I1089,'BCA Inputs'!$AW$14:$AW$54,0))*G1089)+L1089+N1089,"")),"")</f>
        <v/>
      </c>
      <c r="U1089" s="234" t="str">
        <f t="shared" si="161"/>
        <v/>
      </c>
      <c r="V1089" s="234" t="str">
        <f t="shared" si="162"/>
        <v/>
      </c>
      <c r="W1089" s="234" t="str">
        <f t="shared" si="163"/>
        <v/>
      </c>
      <c r="Y1089" s="235" t="str">
        <f t="shared" si="164"/>
        <v/>
      </c>
      <c r="Z1089" s="236" t="str">
        <f>IFERROR(IF($B$3="NYSEG",INDEX('BCA Inputs'!$X$14:$X$54,MATCH(I1089,'BCA Inputs'!$M$14:$M$54,0))*P1089+INDEX('BCA Inputs'!$Y$14:$Y$54,MATCH(I1089,'BCA Inputs'!$M$14:$M$54,0))*O1089+INDEX('BCA Inputs'!$Z$14:$Z$54,MATCH(I1089,'BCA Inputs'!$M$14:$M$54,0))*Q1089+INDEX('BCA Inputs'!$AA$14:$AA$54,MATCH(I1089,'BCA Inputs'!$M$14:$M$54,0))*F1089+INDEX('BCA Inputs'!$AB$14:$AB$54,MATCH(I1089,'BCA Inputs'!$M$14:$M$54,0))*G1089,IF($B$3="RG&amp;E",INDEX('BCA Inputs'!$BG$14:$BG$54,MATCH(I1089,'BCA Inputs'!$AW$14:$AW$54,0))*P1089+INDEX('BCA Inputs'!$BH$14:$BH$54,MATCH(I1089,'BCA Inputs'!$AW$14:$AW$54,0))*O1089+INDEX('BCA Inputs'!$BI$14:$BI$54,MATCH(I1089,'BCA Inputs'!$AW$14:$AW$54,0))*Q1089+INDEX('BCA Inputs'!$BJ$14:$BJ$54,MATCH(I1089,'BCA Inputs'!$AW$14:$AW$54,0))*F1089+INDEX('BCA Inputs'!$BK$14:$BK$54,MATCH(I1089,'BCA Inputs'!$AW$14:$AW$54,0))*G1089,"")),"")</f>
        <v/>
      </c>
      <c r="AA1089" s="237" t="str">
        <f t="shared" si="165"/>
        <v/>
      </c>
      <c r="AC1089" s="238" t="str">
        <f>IFERROR((K1089+R1089)+IF($B$3="NYSEG",INDEX('BCA Inputs'!$AI$14:$AI$54,MATCH(I1089,'BCA Inputs'!$M$14:$M$54,0))*P1089+INDEX('BCA Inputs'!$AJ$14:$AJ$54,MATCH(I1089,'BCA Inputs'!$M$14:$M$54,0))*Q1089,IF($B$3="RG&amp;E",INDEX('BCA Inputs'!$BR$14:$BR$54,MATCH(I1089,'BCA Inputs'!$AW$14:$AW$54,0))*P1089+INDEX('BCA Inputs'!$BS$14:$BS$54,MATCH(I1089,'BCA Inputs'!$AW$14:$AW$54,0))*Q1089,"")),"")</f>
        <v/>
      </c>
      <c r="AD1089" s="181" t="str">
        <f>IFERROR(IF($B$3="NYSEG",INDEX('BCA Inputs'!$AD$14:$AD$54,MATCH(I1089,'BCA Inputs'!$M$14:$M$54,0))*P1089+INDEX('BCA Inputs'!$AE$14:$AE$54,MATCH(I1089,'BCA Inputs'!$M$14:$M$54,0))*O1089+INDEX('BCA Inputs'!$AF$14:$AF$54,MATCH(I1089,'BCA Inputs'!$M$14:$M$54,0))*Q1089+INDEX('BCA Inputs'!$AG$14:$AG$54,MATCH(I1089,'BCA Inputs'!$M$14:$M$54,0))*F1089+INDEX('BCA Inputs'!$AH$14:$AH$54,MATCH(I1089,'BCA Inputs'!$M$14:$M$54,0))*G1089,IF($B$3="RG&amp;E",INDEX('BCA Inputs'!$BM$14:$BM$54,MATCH(I1089,'BCA Inputs'!$AW$14:$AW$54,0))*P1089+INDEX('BCA Inputs'!$BN$14:$BN$54,MATCH(I1089,'BCA Inputs'!$AW$14:$AW$54,0))*O1089+INDEX('BCA Inputs'!$BO$14:$BO$54,MATCH(I1089,'BCA Inputs'!$AW$14:$AW$54,0))*Q1089+INDEX('BCA Inputs'!$BP$14:$BP$54,MATCH(I1089,'BCA Inputs'!$AW$14:$AW$54,0))*F1089+INDEX('BCA Inputs'!$BQ$14:$BQ$54,MATCH(I1089,'BCA Inputs'!$AW$14:$AW$54,0))*G1089,"")),"")</f>
        <v/>
      </c>
      <c r="AE1089" s="237" t="str">
        <f t="shared" si="166"/>
        <v/>
      </c>
      <c r="AF1089" s="198">
        <f t="shared" si="168"/>
        <v>0</v>
      </c>
      <c r="AG1089" s="239">
        <f t="shared" si="169"/>
        <v>0</v>
      </c>
    </row>
    <row r="1090" spans="1:33">
      <c r="A1090" s="228"/>
      <c r="B1090" s="176"/>
      <c r="C1090" s="229"/>
      <c r="D1090" s="230"/>
      <c r="E1090" s="230"/>
      <c r="F1090" s="230"/>
      <c r="G1090" s="230"/>
      <c r="H1090" s="231"/>
      <c r="I1090" s="231"/>
      <c r="J1090" s="232"/>
      <c r="K1090" s="232"/>
      <c r="L1090" s="232"/>
      <c r="M1090" s="181">
        <f t="shared" si="167"/>
        <v>0</v>
      </c>
      <c r="N1090" s="181">
        <f>IF(H1090="",0,H1090*I1090*'Avoided Water Savings Cost'!$C$16)</f>
        <v>0</v>
      </c>
      <c r="O1090" s="545">
        <f>IF(C1090="",0,IF($B$3="NYSEG",C1090/(1-'Avoided Electric Costs 2020'!$W$21),IF($B$3="RG&amp;E",C1090/(1-'Avoided Electric Costs 2020'!$X$21),"")))</f>
        <v>0</v>
      </c>
      <c r="P1090" s="546">
        <f>IF(D1090="",0,IF($B$3="NYSEG",D1090/(1-'Avoided Electric Costs 2020'!$W$21),IF($B$3="RG&amp;E",D1090/(1-'Avoided Electric Costs 2020'!$X$21),"")))</f>
        <v>0</v>
      </c>
      <c r="Q1090" s="546">
        <f>IF(E1090="",0,IF($B$3="NYSEG",E1090/(1-'Avoided Natural Gas Costs 2020'!$J$34),IF($B$3="RG&amp;E",E1090/(1-'Avoided Natural Gas Costs 2020'!$K$34),"")))</f>
        <v>0</v>
      </c>
      <c r="R1090" s="233" t="str">
        <f>IFERROR(IF(P1090*'BCA Inputs'!$C$1+Q1090*'BCA Inputs'!$C$2+F1090*'BCA Inputs'!$C$2+G1090*'BCA Inputs'!$C$2=0,"",P1090*'BCA Inputs'!$C$1+Q1090*'BCA Inputs'!$C$2+F1090*'BCA Inputs'!$C$2+G1090*'BCA Inputs'!$C$2),"")</f>
        <v/>
      </c>
      <c r="S1090" s="181" t="str">
        <f t="shared" si="160"/>
        <v/>
      </c>
      <c r="T1090" s="181" t="str">
        <f>IFERROR(IF($B$3="NYSEG",(INDEX('BCA Inputs'!$N$14:$N$54,MATCH(I1090,'BCA Inputs'!$M$14:$M$54,0))*P1090+INDEX('BCA Inputs'!$O$14:$O$54,MATCH(I1090,'BCA Inputs'!$M$14:$M$54,0))*O1090+INDEX('BCA Inputs'!P:P,MATCH(I1090,'BCA Inputs'!M:M,0))*Q1090+INDEX('BCA Inputs'!Q:Q,MATCH(I1090,'BCA Inputs'!M:M,0))*F1090+INDEX('BCA Inputs'!R:R,MATCH(I1090,'BCA Inputs'!M:M,0))*G1090)+L1090+N1090,IF($B$3="RG&amp;E",(INDEX('BCA Inputs'!$AX$14:$AX$54,MATCH(I1090,'BCA Inputs'!$AW$14:$AW$54,0))*P1090+INDEX('BCA Inputs'!$AY$14:$AY$54,MATCH(I1090,'BCA Inputs'!$AW$14:$AW$54,0))*O1090+INDEX('BCA Inputs'!$AZ$14:$AZ$54,MATCH(I1090,'BCA Inputs'!$AW$14:$AW$54,0))*Q1090+INDEX('BCA Inputs'!$BA$14:$BA$54,MATCH(I1090,'BCA Inputs'!$AW$14:$AW$54,0))*F1090+INDEX('BCA Inputs'!$BB$14:$BB$54,MATCH(I1090,'BCA Inputs'!$AW$14:$AW$54,0))*G1090)+L1090+N1090,"")),"")</f>
        <v/>
      </c>
      <c r="U1090" s="234" t="str">
        <f t="shared" si="161"/>
        <v/>
      </c>
      <c r="V1090" s="234" t="str">
        <f t="shared" si="162"/>
        <v/>
      </c>
      <c r="W1090" s="234" t="str">
        <f t="shared" si="163"/>
        <v/>
      </c>
      <c r="Y1090" s="235" t="str">
        <f t="shared" si="164"/>
        <v/>
      </c>
      <c r="Z1090" s="236" t="str">
        <f>IFERROR(IF($B$3="NYSEG",INDEX('BCA Inputs'!$X$14:$X$54,MATCH(I1090,'BCA Inputs'!$M$14:$M$54,0))*P1090+INDEX('BCA Inputs'!$Y$14:$Y$54,MATCH(I1090,'BCA Inputs'!$M$14:$M$54,0))*O1090+INDEX('BCA Inputs'!$Z$14:$Z$54,MATCH(I1090,'BCA Inputs'!$M$14:$M$54,0))*Q1090+INDEX('BCA Inputs'!$AA$14:$AA$54,MATCH(I1090,'BCA Inputs'!$M$14:$M$54,0))*F1090+INDEX('BCA Inputs'!$AB$14:$AB$54,MATCH(I1090,'BCA Inputs'!$M$14:$M$54,0))*G1090,IF($B$3="RG&amp;E",INDEX('BCA Inputs'!$BG$14:$BG$54,MATCH(I1090,'BCA Inputs'!$AW$14:$AW$54,0))*P1090+INDEX('BCA Inputs'!$BH$14:$BH$54,MATCH(I1090,'BCA Inputs'!$AW$14:$AW$54,0))*O1090+INDEX('BCA Inputs'!$BI$14:$BI$54,MATCH(I1090,'BCA Inputs'!$AW$14:$AW$54,0))*Q1090+INDEX('BCA Inputs'!$BJ$14:$BJ$54,MATCH(I1090,'BCA Inputs'!$AW$14:$AW$54,0))*F1090+INDEX('BCA Inputs'!$BK$14:$BK$54,MATCH(I1090,'BCA Inputs'!$AW$14:$AW$54,0))*G1090,"")),"")</f>
        <v/>
      </c>
      <c r="AA1090" s="237" t="str">
        <f t="shared" si="165"/>
        <v/>
      </c>
      <c r="AC1090" s="238" t="str">
        <f>IFERROR((K1090+R1090)+IF($B$3="NYSEG",INDEX('BCA Inputs'!$AI$14:$AI$54,MATCH(I1090,'BCA Inputs'!$M$14:$M$54,0))*P1090+INDEX('BCA Inputs'!$AJ$14:$AJ$54,MATCH(I1090,'BCA Inputs'!$M$14:$M$54,0))*Q1090,IF($B$3="RG&amp;E",INDEX('BCA Inputs'!$BR$14:$BR$54,MATCH(I1090,'BCA Inputs'!$AW$14:$AW$54,0))*P1090+INDEX('BCA Inputs'!$BS$14:$BS$54,MATCH(I1090,'BCA Inputs'!$AW$14:$AW$54,0))*Q1090,"")),"")</f>
        <v/>
      </c>
      <c r="AD1090" s="181" t="str">
        <f>IFERROR(IF($B$3="NYSEG",INDEX('BCA Inputs'!$AD$14:$AD$54,MATCH(I1090,'BCA Inputs'!$M$14:$M$54,0))*P1090+INDEX('BCA Inputs'!$AE$14:$AE$54,MATCH(I1090,'BCA Inputs'!$M$14:$M$54,0))*O1090+INDEX('BCA Inputs'!$AF$14:$AF$54,MATCH(I1090,'BCA Inputs'!$M$14:$M$54,0))*Q1090+INDEX('BCA Inputs'!$AG$14:$AG$54,MATCH(I1090,'BCA Inputs'!$M$14:$M$54,0))*F1090+INDEX('BCA Inputs'!$AH$14:$AH$54,MATCH(I1090,'BCA Inputs'!$M$14:$M$54,0))*G1090,IF($B$3="RG&amp;E",INDEX('BCA Inputs'!$BM$14:$BM$54,MATCH(I1090,'BCA Inputs'!$AW$14:$AW$54,0))*P1090+INDEX('BCA Inputs'!$BN$14:$BN$54,MATCH(I1090,'BCA Inputs'!$AW$14:$AW$54,0))*O1090+INDEX('BCA Inputs'!$BO$14:$BO$54,MATCH(I1090,'BCA Inputs'!$AW$14:$AW$54,0))*Q1090+INDEX('BCA Inputs'!$BP$14:$BP$54,MATCH(I1090,'BCA Inputs'!$AW$14:$AW$54,0))*F1090+INDEX('BCA Inputs'!$BQ$14:$BQ$54,MATCH(I1090,'BCA Inputs'!$AW$14:$AW$54,0))*G1090,"")),"")</f>
        <v/>
      </c>
      <c r="AE1090" s="237" t="str">
        <f t="shared" si="166"/>
        <v/>
      </c>
      <c r="AF1090" s="198">
        <f t="shared" si="168"/>
        <v>0</v>
      </c>
      <c r="AG1090" s="239">
        <f t="shared" si="169"/>
        <v>0</v>
      </c>
    </row>
    <row r="1091" spans="1:33">
      <c r="A1091" s="228"/>
      <c r="B1091" s="176"/>
      <c r="C1091" s="229"/>
      <c r="D1091" s="230"/>
      <c r="E1091" s="230"/>
      <c r="F1091" s="230"/>
      <c r="G1091" s="230"/>
      <c r="H1091" s="231"/>
      <c r="I1091" s="231"/>
      <c r="J1091" s="232"/>
      <c r="K1091" s="232"/>
      <c r="L1091" s="232"/>
      <c r="M1091" s="181">
        <f t="shared" si="167"/>
        <v>0</v>
      </c>
      <c r="N1091" s="181">
        <f>IF(H1091="",0,H1091*I1091*'Avoided Water Savings Cost'!$C$16)</f>
        <v>0</v>
      </c>
      <c r="O1091" s="545">
        <f>IF(C1091="",0,IF($B$3="NYSEG",C1091/(1-'Avoided Electric Costs 2020'!$W$21),IF($B$3="RG&amp;E",C1091/(1-'Avoided Electric Costs 2020'!$X$21),"")))</f>
        <v>0</v>
      </c>
      <c r="P1091" s="546">
        <f>IF(D1091="",0,IF($B$3="NYSEG",D1091/(1-'Avoided Electric Costs 2020'!$W$21),IF($B$3="RG&amp;E",D1091/(1-'Avoided Electric Costs 2020'!$X$21),"")))</f>
        <v>0</v>
      </c>
      <c r="Q1091" s="546">
        <f>IF(E1091="",0,IF($B$3="NYSEG",E1091/(1-'Avoided Natural Gas Costs 2020'!$J$34),IF($B$3="RG&amp;E",E1091/(1-'Avoided Natural Gas Costs 2020'!$K$34),"")))</f>
        <v>0</v>
      </c>
      <c r="R1091" s="233" t="str">
        <f>IFERROR(IF(P1091*'BCA Inputs'!$C$1+Q1091*'BCA Inputs'!$C$2+F1091*'BCA Inputs'!$C$2+G1091*'BCA Inputs'!$C$2=0,"",P1091*'BCA Inputs'!$C$1+Q1091*'BCA Inputs'!$C$2+F1091*'BCA Inputs'!$C$2+G1091*'BCA Inputs'!$C$2),"")</f>
        <v/>
      </c>
      <c r="S1091" s="181" t="str">
        <f t="shared" si="160"/>
        <v/>
      </c>
      <c r="T1091" s="181" t="str">
        <f>IFERROR(IF($B$3="NYSEG",(INDEX('BCA Inputs'!$N$14:$N$54,MATCH(I1091,'BCA Inputs'!$M$14:$M$54,0))*P1091+INDEX('BCA Inputs'!$O$14:$O$54,MATCH(I1091,'BCA Inputs'!$M$14:$M$54,0))*O1091+INDEX('BCA Inputs'!P:P,MATCH(I1091,'BCA Inputs'!M:M,0))*Q1091+INDEX('BCA Inputs'!Q:Q,MATCH(I1091,'BCA Inputs'!M:M,0))*F1091+INDEX('BCA Inputs'!R:R,MATCH(I1091,'BCA Inputs'!M:M,0))*G1091)+L1091+N1091,IF($B$3="RG&amp;E",(INDEX('BCA Inputs'!$AX$14:$AX$54,MATCH(I1091,'BCA Inputs'!$AW$14:$AW$54,0))*P1091+INDEX('BCA Inputs'!$AY$14:$AY$54,MATCH(I1091,'BCA Inputs'!$AW$14:$AW$54,0))*O1091+INDEX('BCA Inputs'!$AZ$14:$AZ$54,MATCH(I1091,'BCA Inputs'!$AW$14:$AW$54,0))*Q1091+INDEX('BCA Inputs'!$BA$14:$BA$54,MATCH(I1091,'BCA Inputs'!$AW$14:$AW$54,0))*F1091+INDEX('BCA Inputs'!$BB$14:$BB$54,MATCH(I1091,'BCA Inputs'!$AW$14:$AW$54,0))*G1091)+L1091+N1091,"")),"")</f>
        <v/>
      </c>
      <c r="U1091" s="234" t="str">
        <f t="shared" si="161"/>
        <v/>
      </c>
      <c r="V1091" s="234" t="str">
        <f t="shared" si="162"/>
        <v/>
      </c>
      <c r="W1091" s="234" t="str">
        <f t="shared" si="163"/>
        <v/>
      </c>
      <c r="Y1091" s="235" t="str">
        <f t="shared" si="164"/>
        <v/>
      </c>
      <c r="Z1091" s="236" t="str">
        <f>IFERROR(IF($B$3="NYSEG",INDEX('BCA Inputs'!$X$14:$X$54,MATCH(I1091,'BCA Inputs'!$M$14:$M$54,0))*P1091+INDEX('BCA Inputs'!$Y$14:$Y$54,MATCH(I1091,'BCA Inputs'!$M$14:$M$54,0))*O1091+INDEX('BCA Inputs'!$Z$14:$Z$54,MATCH(I1091,'BCA Inputs'!$M$14:$M$54,0))*Q1091+INDEX('BCA Inputs'!$AA$14:$AA$54,MATCH(I1091,'BCA Inputs'!$M$14:$M$54,0))*F1091+INDEX('BCA Inputs'!$AB$14:$AB$54,MATCH(I1091,'BCA Inputs'!$M$14:$M$54,0))*G1091,IF($B$3="RG&amp;E",INDEX('BCA Inputs'!$BG$14:$BG$54,MATCH(I1091,'BCA Inputs'!$AW$14:$AW$54,0))*P1091+INDEX('BCA Inputs'!$BH$14:$BH$54,MATCH(I1091,'BCA Inputs'!$AW$14:$AW$54,0))*O1091+INDEX('BCA Inputs'!$BI$14:$BI$54,MATCH(I1091,'BCA Inputs'!$AW$14:$AW$54,0))*Q1091+INDEX('BCA Inputs'!$BJ$14:$BJ$54,MATCH(I1091,'BCA Inputs'!$AW$14:$AW$54,0))*F1091+INDEX('BCA Inputs'!$BK$14:$BK$54,MATCH(I1091,'BCA Inputs'!$AW$14:$AW$54,0))*G1091,"")),"")</f>
        <v/>
      </c>
      <c r="AA1091" s="237" t="str">
        <f t="shared" si="165"/>
        <v/>
      </c>
      <c r="AC1091" s="238" t="str">
        <f>IFERROR((K1091+R1091)+IF($B$3="NYSEG",INDEX('BCA Inputs'!$AI$14:$AI$54,MATCH(I1091,'BCA Inputs'!$M$14:$M$54,0))*P1091+INDEX('BCA Inputs'!$AJ$14:$AJ$54,MATCH(I1091,'BCA Inputs'!$M$14:$M$54,0))*Q1091,IF($B$3="RG&amp;E",INDEX('BCA Inputs'!$BR$14:$BR$54,MATCH(I1091,'BCA Inputs'!$AW$14:$AW$54,0))*P1091+INDEX('BCA Inputs'!$BS$14:$BS$54,MATCH(I1091,'BCA Inputs'!$AW$14:$AW$54,0))*Q1091,"")),"")</f>
        <v/>
      </c>
      <c r="AD1091" s="181" t="str">
        <f>IFERROR(IF($B$3="NYSEG",INDEX('BCA Inputs'!$AD$14:$AD$54,MATCH(I1091,'BCA Inputs'!$M$14:$M$54,0))*P1091+INDEX('BCA Inputs'!$AE$14:$AE$54,MATCH(I1091,'BCA Inputs'!$M$14:$M$54,0))*O1091+INDEX('BCA Inputs'!$AF$14:$AF$54,MATCH(I1091,'BCA Inputs'!$M$14:$M$54,0))*Q1091+INDEX('BCA Inputs'!$AG$14:$AG$54,MATCH(I1091,'BCA Inputs'!$M$14:$M$54,0))*F1091+INDEX('BCA Inputs'!$AH$14:$AH$54,MATCH(I1091,'BCA Inputs'!$M$14:$M$54,0))*G1091,IF($B$3="RG&amp;E",INDEX('BCA Inputs'!$BM$14:$BM$54,MATCH(I1091,'BCA Inputs'!$AW$14:$AW$54,0))*P1091+INDEX('BCA Inputs'!$BN$14:$BN$54,MATCH(I1091,'BCA Inputs'!$AW$14:$AW$54,0))*O1091+INDEX('BCA Inputs'!$BO$14:$BO$54,MATCH(I1091,'BCA Inputs'!$AW$14:$AW$54,0))*Q1091+INDEX('BCA Inputs'!$BP$14:$BP$54,MATCH(I1091,'BCA Inputs'!$AW$14:$AW$54,0))*F1091+INDEX('BCA Inputs'!$BQ$14:$BQ$54,MATCH(I1091,'BCA Inputs'!$AW$14:$AW$54,0))*G1091,"")),"")</f>
        <v/>
      </c>
      <c r="AE1091" s="237" t="str">
        <f t="shared" si="166"/>
        <v/>
      </c>
      <c r="AF1091" s="198">
        <f t="shared" si="168"/>
        <v>0</v>
      </c>
      <c r="AG1091" s="239">
        <f t="shared" si="169"/>
        <v>0</v>
      </c>
    </row>
    <row r="1092" spans="1:33">
      <c r="A1092" s="228"/>
      <c r="B1092" s="176"/>
      <c r="C1092" s="229"/>
      <c r="D1092" s="230"/>
      <c r="E1092" s="230"/>
      <c r="F1092" s="230"/>
      <c r="G1092" s="230"/>
      <c r="H1092" s="231"/>
      <c r="I1092" s="231"/>
      <c r="J1092" s="232"/>
      <c r="K1092" s="232"/>
      <c r="L1092" s="232"/>
      <c r="M1092" s="181">
        <f t="shared" si="167"/>
        <v>0</v>
      </c>
      <c r="N1092" s="181">
        <f>IF(H1092="",0,H1092*I1092*'Avoided Water Savings Cost'!$C$16)</f>
        <v>0</v>
      </c>
      <c r="O1092" s="545">
        <f>IF(C1092="",0,IF($B$3="NYSEG",C1092/(1-'Avoided Electric Costs 2020'!$W$21),IF($B$3="RG&amp;E",C1092/(1-'Avoided Electric Costs 2020'!$X$21),"")))</f>
        <v>0</v>
      </c>
      <c r="P1092" s="546">
        <f>IF(D1092="",0,IF($B$3="NYSEG",D1092/(1-'Avoided Electric Costs 2020'!$W$21),IF($B$3="RG&amp;E",D1092/(1-'Avoided Electric Costs 2020'!$X$21),"")))</f>
        <v>0</v>
      </c>
      <c r="Q1092" s="546">
        <f>IF(E1092="",0,IF($B$3="NYSEG",E1092/(1-'Avoided Natural Gas Costs 2020'!$J$34),IF($B$3="RG&amp;E",E1092/(1-'Avoided Natural Gas Costs 2020'!$K$34),"")))</f>
        <v>0</v>
      </c>
      <c r="R1092" s="233" t="str">
        <f>IFERROR(IF(P1092*'BCA Inputs'!$C$1+Q1092*'BCA Inputs'!$C$2+F1092*'BCA Inputs'!$C$2+G1092*'BCA Inputs'!$C$2=0,"",P1092*'BCA Inputs'!$C$1+Q1092*'BCA Inputs'!$C$2+F1092*'BCA Inputs'!$C$2+G1092*'BCA Inputs'!$C$2),"")</f>
        <v/>
      </c>
      <c r="S1092" s="181" t="str">
        <f t="shared" si="160"/>
        <v/>
      </c>
      <c r="T1092" s="181" t="str">
        <f>IFERROR(IF($B$3="NYSEG",(INDEX('BCA Inputs'!$N$14:$N$54,MATCH(I1092,'BCA Inputs'!$M$14:$M$54,0))*P1092+INDEX('BCA Inputs'!$O$14:$O$54,MATCH(I1092,'BCA Inputs'!$M$14:$M$54,0))*O1092+INDEX('BCA Inputs'!P:P,MATCH(I1092,'BCA Inputs'!M:M,0))*Q1092+INDEX('BCA Inputs'!Q:Q,MATCH(I1092,'BCA Inputs'!M:M,0))*F1092+INDEX('BCA Inputs'!R:R,MATCH(I1092,'BCA Inputs'!M:M,0))*G1092)+L1092+N1092,IF($B$3="RG&amp;E",(INDEX('BCA Inputs'!$AX$14:$AX$54,MATCH(I1092,'BCA Inputs'!$AW$14:$AW$54,0))*P1092+INDEX('BCA Inputs'!$AY$14:$AY$54,MATCH(I1092,'BCA Inputs'!$AW$14:$AW$54,0))*O1092+INDEX('BCA Inputs'!$AZ$14:$AZ$54,MATCH(I1092,'BCA Inputs'!$AW$14:$AW$54,0))*Q1092+INDEX('BCA Inputs'!$BA$14:$BA$54,MATCH(I1092,'BCA Inputs'!$AW$14:$AW$54,0))*F1092+INDEX('BCA Inputs'!$BB$14:$BB$54,MATCH(I1092,'BCA Inputs'!$AW$14:$AW$54,0))*G1092)+L1092+N1092,"")),"")</f>
        <v/>
      </c>
      <c r="U1092" s="234" t="str">
        <f t="shared" si="161"/>
        <v/>
      </c>
      <c r="V1092" s="234" t="str">
        <f t="shared" si="162"/>
        <v/>
      </c>
      <c r="W1092" s="234" t="str">
        <f t="shared" si="163"/>
        <v/>
      </c>
      <c r="Y1092" s="235" t="str">
        <f t="shared" si="164"/>
        <v/>
      </c>
      <c r="Z1092" s="236" t="str">
        <f>IFERROR(IF($B$3="NYSEG",INDEX('BCA Inputs'!$X$14:$X$54,MATCH(I1092,'BCA Inputs'!$M$14:$M$54,0))*P1092+INDEX('BCA Inputs'!$Y$14:$Y$54,MATCH(I1092,'BCA Inputs'!$M$14:$M$54,0))*O1092+INDEX('BCA Inputs'!$Z$14:$Z$54,MATCH(I1092,'BCA Inputs'!$M$14:$M$54,0))*Q1092+INDEX('BCA Inputs'!$AA$14:$AA$54,MATCH(I1092,'BCA Inputs'!$M$14:$M$54,0))*F1092+INDEX('BCA Inputs'!$AB$14:$AB$54,MATCH(I1092,'BCA Inputs'!$M$14:$M$54,0))*G1092,IF($B$3="RG&amp;E",INDEX('BCA Inputs'!$BG$14:$BG$54,MATCH(I1092,'BCA Inputs'!$AW$14:$AW$54,0))*P1092+INDEX('BCA Inputs'!$BH$14:$BH$54,MATCH(I1092,'BCA Inputs'!$AW$14:$AW$54,0))*O1092+INDEX('BCA Inputs'!$BI$14:$BI$54,MATCH(I1092,'BCA Inputs'!$AW$14:$AW$54,0))*Q1092+INDEX('BCA Inputs'!$BJ$14:$BJ$54,MATCH(I1092,'BCA Inputs'!$AW$14:$AW$54,0))*F1092+INDEX('BCA Inputs'!$BK$14:$BK$54,MATCH(I1092,'BCA Inputs'!$AW$14:$AW$54,0))*G1092,"")),"")</f>
        <v/>
      </c>
      <c r="AA1092" s="237" t="str">
        <f t="shared" si="165"/>
        <v/>
      </c>
      <c r="AC1092" s="238" t="str">
        <f>IFERROR((K1092+R1092)+IF($B$3="NYSEG",INDEX('BCA Inputs'!$AI$14:$AI$54,MATCH(I1092,'BCA Inputs'!$M$14:$M$54,0))*P1092+INDEX('BCA Inputs'!$AJ$14:$AJ$54,MATCH(I1092,'BCA Inputs'!$M$14:$M$54,0))*Q1092,IF($B$3="RG&amp;E",INDEX('BCA Inputs'!$BR$14:$BR$54,MATCH(I1092,'BCA Inputs'!$AW$14:$AW$54,0))*P1092+INDEX('BCA Inputs'!$BS$14:$BS$54,MATCH(I1092,'BCA Inputs'!$AW$14:$AW$54,0))*Q1092,"")),"")</f>
        <v/>
      </c>
      <c r="AD1092" s="181" t="str">
        <f>IFERROR(IF($B$3="NYSEG",INDEX('BCA Inputs'!$AD$14:$AD$54,MATCH(I1092,'BCA Inputs'!$M$14:$M$54,0))*P1092+INDEX('BCA Inputs'!$AE$14:$AE$54,MATCH(I1092,'BCA Inputs'!$M$14:$M$54,0))*O1092+INDEX('BCA Inputs'!$AF$14:$AF$54,MATCH(I1092,'BCA Inputs'!$M$14:$M$54,0))*Q1092+INDEX('BCA Inputs'!$AG$14:$AG$54,MATCH(I1092,'BCA Inputs'!$M$14:$M$54,0))*F1092+INDEX('BCA Inputs'!$AH$14:$AH$54,MATCH(I1092,'BCA Inputs'!$M$14:$M$54,0))*G1092,IF($B$3="RG&amp;E",INDEX('BCA Inputs'!$BM$14:$BM$54,MATCH(I1092,'BCA Inputs'!$AW$14:$AW$54,0))*P1092+INDEX('BCA Inputs'!$BN$14:$BN$54,MATCH(I1092,'BCA Inputs'!$AW$14:$AW$54,0))*O1092+INDEX('BCA Inputs'!$BO$14:$BO$54,MATCH(I1092,'BCA Inputs'!$AW$14:$AW$54,0))*Q1092+INDEX('BCA Inputs'!$BP$14:$BP$54,MATCH(I1092,'BCA Inputs'!$AW$14:$AW$54,0))*F1092+INDEX('BCA Inputs'!$BQ$14:$BQ$54,MATCH(I1092,'BCA Inputs'!$AW$14:$AW$54,0))*G1092,"")),"")</f>
        <v/>
      </c>
      <c r="AE1092" s="237" t="str">
        <f t="shared" si="166"/>
        <v/>
      </c>
      <c r="AF1092" s="198">
        <f t="shared" si="168"/>
        <v>0</v>
      </c>
      <c r="AG1092" s="239">
        <f t="shared" si="169"/>
        <v>0</v>
      </c>
    </row>
    <row r="1093" spans="1:33">
      <c r="A1093" s="228"/>
      <c r="B1093" s="176"/>
      <c r="C1093" s="229"/>
      <c r="D1093" s="230"/>
      <c r="E1093" s="230"/>
      <c r="F1093" s="230"/>
      <c r="G1093" s="230"/>
      <c r="H1093" s="231"/>
      <c r="I1093" s="231"/>
      <c r="J1093" s="232"/>
      <c r="K1093" s="232"/>
      <c r="L1093" s="232"/>
      <c r="M1093" s="181">
        <f t="shared" si="167"/>
        <v>0</v>
      </c>
      <c r="N1093" s="181">
        <f>IF(H1093="",0,H1093*I1093*'Avoided Water Savings Cost'!$C$16)</f>
        <v>0</v>
      </c>
      <c r="O1093" s="545">
        <f>IF(C1093="",0,IF($B$3="NYSEG",C1093/(1-'Avoided Electric Costs 2020'!$W$21),IF($B$3="RG&amp;E",C1093/(1-'Avoided Electric Costs 2020'!$X$21),"")))</f>
        <v>0</v>
      </c>
      <c r="P1093" s="546">
        <f>IF(D1093="",0,IF($B$3="NYSEG",D1093/(1-'Avoided Electric Costs 2020'!$W$21),IF($B$3="RG&amp;E",D1093/(1-'Avoided Electric Costs 2020'!$X$21),"")))</f>
        <v>0</v>
      </c>
      <c r="Q1093" s="546">
        <f>IF(E1093="",0,IF($B$3="NYSEG",E1093/(1-'Avoided Natural Gas Costs 2020'!$J$34),IF($B$3="RG&amp;E",E1093/(1-'Avoided Natural Gas Costs 2020'!$K$34),"")))</f>
        <v>0</v>
      </c>
      <c r="R1093" s="233" t="str">
        <f>IFERROR(IF(P1093*'BCA Inputs'!$C$1+Q1093*'BCA Inputs'!$C$2+F1093*'BCA Inputs'!$C$2+G1093*'BCA Inputs'!$C$2=0,"",P1093*'BCA Inputs'!$C$1+Q1093*'BCA Inputs'!$C$2+F1093*'BCA Inputs'!$C$2+G1093*'BCA Inputs'!$C$2),"")</f>
        <v/>
      </c>
      <c r="S1093" s="181" t="str">
        <f t="shared" si="160"/>
        <v/>
      </c>
      <c r="T1093" s="181" t="str">
        <f>IFERROR(IF($B$3="NYSEG",(INDEX('BCA Inputs'!$N$14:$N$54,MATCH(I1093,'BCA Inputs'!$M$14:$M$54,0))*P1093+INDEX('BCA Inputs'!$O$14:$O$54,MATCH(I1093,'BCA Inputs'!$M$14:$M$54,0))*O1093+INDEX('BCA Inputs'!P:P,MATCH(I1093,'BCA Inputs'!M:M,0))*Q1093+INDEX('BCA Inputs'!Q:Q,MATCH(I1093,'BCA Inputs'!M:M,0))*F1093+INDEX('BCA Inputs'!R:R,MATCH(I1093,'BCA Inputs'!M:M,0))*G1093)+L1093+N1093,IF($B$3="RG&amp;E",(INDEX('BCA Inputs'!$AX$14:$AX$54,MATCH(I1093,'BCA Inputs'!$AW$14:$AW$54,0))*P1093+INDEX('BCA Inputs'!$AY$14:$AY$54,MATCH(I1093,'BCA Inputs'!$AW$14:$AW$54,0))*O1093+INDEX('BCA Inputs'!$AZ$14:$AZ$54,MATCH(I1093,'BCA Inputs'!$AW$14:$AW$54,0))*Q1093+INDEX('BCA Inputs'!$BA$14:$BA$54,MATCH(I1093,'BCA Inputs'!$AW$14:$AW$54,0))*F1093+INDEX('BCA Inputs'!$BB$14:$BB$54,MATCH(I1093,'BCA Inputs'!$AW$14:$AW$54,0))*G1093)+L1093+N1093,"")),"")</f>
        <v/>
      </c>
      <c r="U1093" s="234" t="str">
        <f t="shared" si="161"/>
        <v/>
      </c>
      <c r="V1093" s="234" t="str">
        <f t="shared" si="162"/>
        <v/>
      </c>
      <c r="W1093" s="234" t="str">
        <f t="shared" si="163"/>
        <v/>
      </c>
      <c r="Y1093" s="235" t="str">
        <f t="shared" si="164"/>
        <v/>
      </c>
      <c r="Z1093" s="236" t="str">
        <f>IFERROR(IF($B$3="NYSEG",INDEX('BCA Inputs'!$X$14:$X$54,MATCH(I1093,'BCA Inputs'!$M$14:$M$54,0))*P1093+INDEX('BCA Inputs'!$Y$14:$Y$54,MATCH(I1093,'BCA Inputs'!$M$14:$M$54,0))*O1093+INDEX('BCA Inputs'!$Z$14:$Z$54,MATCH(I1093,'BCA Inputs'!$M$14:$M$54,0))*Q1093+INDEX('BCA Inputs'!$AA$14:$AA$54,MATCH(I1093,'BCA Inputs'!$M$14:$M$54,0))*F1093+INDEX('BCA Inputs'!$AB$14:$AB$54,MATCH(I1093,'BCA Inputs'!$M$14:$M$54,0))*G1093,IF($B$3="RG&amp;E",INDEX('BCA Inputs'!$BG$14:$BG$54,MATCH(I1093,'BCA Inputs'!$AW$14:$AW$54,0))*P1093+INDEX('BCA Inputs'!$BH$14:$BH$54,MATCH(I1093,'BCA Inputs'!$AW$14:$AW$54,0))*O1093+INDEX('BCA Inputs'!$BI$14:$BI$54,MATCH(I1093,'BCA Inputs'!$AW$14:$AW$54,0))*Q1093+INDEX('BCA Inputs'!$BJ$14:$BJ$54,MATCH(I1093,'BCA Inputs'!$AW$14:$AW$54,0))*F1093+INDEX('BCA Inputs'!$BK$14:$BK$54,MATCH(I1093,'BCA Inputs'!$AW$14:$AW$54,0))*G1093,"")),"")</f>
        <v/>
      </c>
      <c r="AA1093" s="237" t="str">
        <f t="shared" si="165"/>
        <v/>
      </c>
      <c r="AC1093" s="238" t="str">
        <f>IFERROR((K1093+R1093)+IF($B$3="NYSEG",INDEX('BCA Inputs'!$AI$14:$AI$54,MATCH(I1093,'BCA Inputs'!$M$14:$M$54,0))*P1093+INDEX('BCA Inputs'!$AJ$14:$AJ$54,MATCH(I1093,'BCA Inputs'!$M$14:$M$54,0))*Q1093,IF($B$3="RG&amp;E",INDEX('BCA Inputs'!$BR$14:$BR$54,MATCH(I1093,'BCA Inputs'!$AW$14:$AW$54,0))*P1093+INDEX('BCA Inputs'!$BS$14:$BS$54,MATCH(I1093,'BCA Inputs'!$AW$14:$AW$54,0))*Q1093,"")),"")</f>
        <v/>
      </c>
      <c r="AD1093" s="181" t="str">
        <f>IFERROR(IF($B$3="NYSEG",INDEX('BCA Inputs'!$AD$14:$AD$54,MATCH(I1093,'BCA Inputs'!$M$14:$M$54,0))*P1093+INDEX('BCA Inputs'!$AE$14:$AE$54,MATCH(I1093,'BCA Inputs'!$M$14:$M$54,0))*O1093+INDEX('BCA Inputs'!$AF$14:$AF$54,MATCH(I1093,'BCA Inputs'!$M$14:$M$54,0))*Q1093+INDEX('BCA Inputs'!$AG$14:$AG$54,MATCH(I1093,'BCA Inputs'!$M$14:$M$54,0))*F1093+INDEX('BCA Inputs'!$AH$14:$AH$54,MATCH(I1093,'BCA Inputs'!$M$14:$M$54,0))*G1093,IF($B$3="RG&amp;E",INDEX('BCA Inputs'!$BM$14:$BM$54,MATCH(I1093,'BCA Inputs'!$AW$14:$AW$54,0))*P1093+INDEX('BCA Inputs'!$BN$14:$BN$54,MATCH(I1093,'BCA Inputs'!$AW$14:$AW$54,0))*O1093+INDEX('BCA Inputs'!$BO$14:$BO$54,MATCH(I1093,'BCA Inputs'!$AW$14:$AW$54,0))*Q1093+INDEX('BCA Inputs'!$BP$14:$BP$54,MATCH(I1093,'BCA Inputs'!$AW$14:$AW$54,0))*F1093+INDEX('BCA Inputs'!$BQ$14:$BQ$54,MATCH(I1093,'BCA Inputs'!$AW$14:$AW$54,0))*G1093,"")),"")</f>
        <v/>
      </c>
      <c r="AE1093" s="237" t="str">
        <f t="shared" si="166"/>
        <v/>
      </c>
      <c r="AF1093" s="198">
        <f t="shared" si="168"/>
        <v>0</v>
      </c>
      <c r="AG1093" s="239">
        <f t="shared" si="169"/>
        <v>0</v>
      </c>
    </row>
    <row r="1094" spans="1:33">
      <c r="A1094" s="228"/>
      <c r="B1094" s="176"/>
      <c r="C1094" s="229"/>
      <c r="D1094" s="230"/>
      <c r="E1094" s="230"/>
      <c r="F1094" s="230"/>
      <c r="G1094" s="230"/>
      <c r="H1094" s="231"/>
      <c r="I1094" s="231"/>
      <c r="J1094" s="232"/>
      <c r="K1094" s="232"/>
      <c r="L1094" s="232"/>
      <c r="M1094" s="181">
        <f t="shared" si="167"/>
        <v>0</v>
      </c>
      <c r="N1094" s="181">
        <f>IF(H1094="",0,H1094*I1094*'Avoided Water Savings Cost'!$C$16)</f>
        <v>0</v>
      </c>
      <c r="O1094" s="545">
        <f>IF(C1094="",0,IF($B$3="NYSEG",C1094/(1-'Avoided Electric Costs 2020'!$W$21),IF($B$3="RG&amp;E",C1094/(1-'Avoided Electric Costs 2020'!$X$21),"")))</f>
        <v>0</v>
      </c>
      <c r="P1094" s="546">
        <f>IF(D1094="",0,IF($B$3="NYSEG",D1094/(1-'Avoided Electric Costs 2020'!$W$21),IF($B$3="RG&amp;E",D1094/(1-'Avoided Electric Costs 2020'!$X$21),"")))</f>
        <v>0</v>
      </c>
      <c r="Q1094" s="546">
        <f>IF(E1094="",0,IF($B$3="NYSEG",E1094/(1-'Avoided Natural Gas Costs 2020'!$J$34),IF($B$3="RG&amp;E",E1094/(1-'Avoided Natural Gas Costs 2020'!$K$34),"")))</f>
        <v>0</v>
      </c>
      <c r="R1094" s="233" t="str">
        <f>IFERROR(IF(P1094*'BCA Inputs'!$C$1+Q1094*'BCA Inputs'!$C$2+F1094*'BCA Inputs'!$C$2+G1094*'BCA Inputs'!$C$2=0,"",P1094*'BCA Inputs'!$C$1+Q1094*'BCA Inputs'!$C$2+F1094*'BCA Inputs'!$C$2+G1094*'BCA Inputs'!$C$2),"")</f>
        <v/>
      </c>
      <c r="S1094" s="181" t="str">
        <f t="shared" si="160"/>
        <v/>
      </c>
      <c r="T1094" s="181" t="str">
        <f>IFERROR(IF($B$3="NYSEG",(INDEX('BCA Inputs'!$N$14:$N$54,MATCH(I1094,'BCA Inputs'!$M$14:$M$54,0))*P1094+INDEX('BCA Inputs'!$O$14:$O$54,MATCH(I1094,'BCA Inputs'!$M$14:$M$54,0))*O1094+INDEX('BCA Inputs'!P:P,MATCH(I1094,'BCA Inputs'!M:M,0))*Q1094+INDEX('BCA Inputs'!Q:Q,MATCH(I1094,'BCA Inputs'!M:M,0))*F1094+INDEX('BCA Inputs'!R:R,MATCH(I1094,'BCA Inputs'!M:M,0))*G1094)+L1094+N1094,IF($B$3="RG&amp;E",(INDEX('BCA Inputs'!$AX$14:$AX$54,MATCH(I1094,'BCA Inputs'!$AW$14:$AW$54,0))*P1094+INDEX('BCA Inputs'!$AY$14:$AY$54,MATCH(I1094,'BCA Inputs'!$AW$14:$AW$54,0))*O1094+INDEX('BCA Inputs'!$AZ$14:$AZ$54,MATCH(I1094,'BCA Inputs'!$AW$14:$AW$54,0))*Q1094+INDEX('BCA Inputs'!$BA$14:$BA$54,MATCH(I1094,'BCA Inputs'!$AW$14:$AW$54,0))*F1094+INDEX('BCA Inputs'!$BB$14:$BB$54,MATCH(I1094,'BCA Inputs'!$AW$14:$AW$54,0))*G1094)+L1094+N1094,"")),"")</f>
        <v/>
      </c>
      <c r="U1094" s="234" t="str">
        <f t="shared" si="161"/>
        <v/>
      </c>
      <c r="V1094" s="234" t="str">
        <f t="shared" si="162"/>
        <v/>
      </c>
      <c r="W1094" s="234" t="str">
        <f t="shared" si="163"/>
        <v/>
      </c>
      <c r="Y1094" s="235" t="str">
        <f t="shared" si="164"/>
        <v/>
      </c>
      <c r="Z1094" s="236" t="str">
        <f>IFERROR(IF($B$3="NYSEG",INDEX('BCA Inputs'!$X$14:$X$54,MATCH(I1094,'BCA Inputs'!$M$14:$M$54,0))*P1094+INDEX('BCA Inputs'!$Y$14:$Y$54,MATCH(I1094,'BCA Inputs'!$M$14:$M$54,0))*O1094+INDEX('BCA Inputs'!$Z$14:$Z$54,MATCH(I1094,'BCA Inputs'!$M$14:$M$54,0))*Q1094+INDEX('BCA Inputs'!$AA$14:$AA$54,MATCH(I1094,'BCA Inputs'!$M$14:$M$54,0))*F1094+INDEX('BCA Inputs'!$AB$14:$AB$54,MATCH(I1094,'BCA Inputs'!$M$14:$M$54,0))*G1094,IF($B$3="RG&amp;E",INDEX('BCA Inputs'!$BG$14:$BG$54,MATCH(I1094,'BCA Inputs'!$AW$14:$AW$54,0))*P1094+INDEX('BCA Inputs'!$BH$14:$BH$54,MATCH(I1094,'BCA Inputs'!$AW$14:$AW$54,0))*O1094+INDEX('BCA Inputs'!$BI$14:$BI$54,MATCH(I1094,'BCA Inputs'!$AW$14:$AW$54,0))*Q1094+INDEX('BCA Inputs'!$BJ$14:$BJ$54,MATCH(I1094,'BCA Inputs'!$AW$14:$AW$54,0))*F1094+INDEX('BCA Inputs'!$BK$14:$BK$54,MATCH(I1094,'BCA Inputs'!$AW$14:$AW$54,0))*G1094,"")),"")</f>
        <v/>
      </c>
      <c r="AA1094" s="237" t="str">
        <f t="shared" si="165"/>
        <v/>
      </c>
      <c r="AC1094" s="238" t="str">
        <f>IFERROR((K1094+R1094)+IF($B$3="NYSEG",INDEX('BCA Inputs'!$AI$14:$AI$54,MATCH(I1094,'BCA Inputs'!$M$14:$M$54,0))*P1094+INDEX('BCA Inputs'!$AJ$14:$AJ$54,MATCH(I1094,'BCA Inputs'!$M$14:$M$54,0))*Q1094,IF($B$3="RG&amp;E",INDEX('BCA Inputs'!$BR$14:$BR$54,MATCH(I1094,'BCA Inputs'!$AW$14:$AW$54,0))*P1094+INDEX('BCA Inputs'!$BS$14:$BS$54,MATCH(I1094,'BCA Inputs'!$AW$14:$AW$54,0))*Q1094,"")),"")</f>
        <v/>
      </c>
      <c r="AD1094" s="181" t="str">
        <f>IFERROR(IF($B$3="NYSEG",INDEX('BCA Inputs'!$AD$14:$AD$54,MATCH(I1094,'BCA Inputs'!$M$14:$M$54,0))*P1094+INDEX('BCA Inputs'!$AE$14:$AE$54,MATCH(I1094,'BCA Inputs'!$M$14:$M$54,0))*O1094+INDEX('BCA Inputs'!$AF$14:$AF$54,MATCH(I1094,'BCA Inputs'!$M$14:$M$54,0))*Q1094+INDEX('BCA Inputs'!$AG$14:$AG$54,MATCH(I1094,'BCA Inputs'!$M$14:$M$54,0))*F1094+INDEX('BCA Inputs'!$AH$14:$AH$54,MATCH(I1094,'BCA Inputs'!$M$14:$M$54,0))*G1094,IF($B$3="RG&amp;E",INDEX('BCA Inputs'!$BM$14:$BM$54,MATCH(I1094,'BCA Inputs'!$AW$14:$AW$54,0))*P1094+INDEX('BCA Inputs'!$BN$14:$BN$54,MATCH(I1094,'BCA Inputs'!$AW$14:$AW$54,0))*O1094+INDEX('BCA Inputs'!$BO$14:$BO$54,MATCH(I1094,'BCA Inputs'!$AW$14:$AW$54,0))*Q1094+INDEX('BCA Inputs'!$BP$14:$BP$54,MATCH(I1094,'BCA Inputs'!$AW$14:$AW$54,0))*F1094+INDEX('BCA Inputs'!$BQ$14:$BQ$54,MATCH(I1094,'BCA Inputs'!$AW$14:$AW$54,0))*G1094,"")),"")</f>
        <v/>
      </c>
      <c r="AE1094" s="237" t="str">
        <f t="shared" si="166"/>
        <v/>
      </c>
      <c r="AF1094" s="198">
        <f t="shared" si="168"/>
        <v>0</v>
      </c>
      <c r="AG1094" s="239">
        <f t="shared" si="169"/>
        <v>0</v>
      </c>
    </row>
    <row r="1095" spans="1:33">
      <c r="A1095" s="228"/>
      <c r="B1095" s="176"/>
      <c r="C1095" s="229"/>
      <c r="D1095" s="230"/>
      <c r="E1095" s="230"/>
      <c r="F1095" s="230"/>
      <c r="G1095" s="230"/>
      <c r="H1095" s="231"/>
      <c r="I1095" s="231"/>
      <c r="J1095" s="232"/>
      <c r="K1095" s="232"/>
      <c r="L1095" s="232"/>
      <c r="M1095" s="181">
        <f t="shared" si="167"/>
        <v>0</v>
      </c>
      <c r="N1095" s="181">
        <f>IF(H1095="",0,H1095*I1095*'Avoided Water Savings Cost'!$C$16)</f>
        <v>0</v>
      </c>
      <c r="O1095" s="545">
        <f>IF(C1095="",0,IF($B$3="NYSEG",C1095/(1-'Avoided Electric Costs 2020'!$W$21),IF($B$3="RG&amp;E",C1095/(1-'Avoided Electric Costs 2020'!$X$21),"")))</f>
        <v>0</v>
      </c>
      <c r="P1095" s="546">
        <f>IF(D1095="",0,IF($B$3="NYSEG",D1095/(1-'Avoided Electric Costs 2020'!$W$21),IF($B$3="RG&amp;E",D1095/(1-'Avoided Electric Costs 2020'!$X$21),"")))</f>
        <v>0</v>
      </c>
      <c r="Q1095" s="546">
        <f>IF(E1095="",0,IF($B$3="NYSEG",E1095/(1-'Avoided Natural Gas Costs 2020'!$J$34),IF($B$3="RG&amp;E",E1095/(1-'Avoided Natural Gas Costs 2020'!$K$34),"")))</f>
        <v>0</v>
      </c>
      <c r="R1095" s="233" t="str">
        <f>IFERROR(IF(P1095*'BCA Inputs'!$C$1+Q1095*'BCA Inputs'!$C$2+F1095*'BCA Inputs'!$C$2+G1095*'BCA Inputs'!$C$2=0,"",P1095*'BCA Inputs'!$C$1+Q1095*'BCA Inputs'!$C$2+F1095*'BCA Inputs'!$C$2+G1095*'BCA Inputs'!$C$2),"")</f>
        <v/>
      </c>
      <c r="S1095" s="181" t="str">
        <f t="shared" si="160"/>
        <v/>
      </c>
      <c r="T1095" s="181" t="str">
        <f>IFERROR(IF($B$3="NYSEG",(INDEX('BCA Inputs'!$N$14:$N$54,MATCH(I1095,'BCA Inputs'!$M$14:$M$54,0))*P1095+INDEX('BCA Inputs'!$O$14:$O$54,MATCH(I1095,'BCA Inputs'!$M$14:$M$54,0))*O1095+INDEX('BCA Inputs'!P:P,MATCH(I1095,'BCA Inputs'!M:M,0))*Q1095+INDEX('BCA Inputs'!Q:Q,MATCH(I1095,'BCA Inputs'!M:M,0))*F1095+INDEX('BCA Inputs'!R:R,MATCH(I1095,'BCA Inputs'!M:M,0))*G1095)+L1095+N1095,IF($B$3="RG&amp;E",(INDEX('BCA Inputs'!$AX$14:$AX$54,MATCH(I1095,'BCA Inputs'!$AW$14:$AW$54,0))*P1095+INDEX('BCA Inputs'!$AY$14:$AY$54,MATCH(I1095,'BCA Inputs'!$AW$14:$AW$54,0))*O1095+INDEX('BCA Inputs'!$AZ$14:$AZ$54,MATCH(I1095,'BCA Inputs'!$AW$14:$AW$54,0))*Q1095+INDEX('BCA Inputs'!$BA$14:$BA$54,MATCH(I1095,'BCA Inputs'!$AW$14:$AW$54,0))*F1095+INDEX('BCA Inputs'!$BB$14:$BB$54,MATCH(I1095,'BCA Inputs'!$AW$14:$AW$54,0))*G1095)+L1095+N1095,"")),"")</f>
        <v/>
      </c>
      <c r="U1095" s="234" t="str">
        <f t="shared" si="161"/>
        <v/>
      </c>
      <c r="V1095" s="234" t="str">
        <f t="shared" si="162"/>
        <v/>
      </c>
      <c r="W1095" s="234" t="str">
        <f t="shared" si="163"/>
        <v/>
      </c>
      <c r="Y1095" s="235" t="str">
        <f t="shared" si="164"/>
        <v/>
      </c>
      <c r="Z1095" s="236" t="str">
        <f>IFERROR(IF($B$3="NYSEG",INDEX('BCA Inputs'!$X$14:$X$54,MATCH(I1095,'BCA Inputs'!$M$14:$M$54,0))*P1095+INDEX('BCA Inputs'!$Y$14:$Y$54,MATCH(I1095,'BCA Inputs'!$M$14:$M$54,0))*O1095+INDEX('BCA Inputs'!$Z$14:$Z$54,MATCH(I1095,'BCA Inputs'!$M$14:$M$54,0))*Q1095+INDEX('BCA Inputs'!$AA$14:$AA$54,MATCH(I1095,'BCA Inputs'!$M$14:$M$54,0))*F1095+INDEX('BCA Inputs'!$AB$14:$AB$54,MATCH(I1095,'BCA Inputs'!$M$14:$M$54,0))*G1095,IF($B$3="RG&amp;E",INDEX('BCA Inputs'!$BG$14:$BG$54,MATCH(I1095,'BCA Inputs'!$AW$14:$AW$54,0))*P1095+INDEX('BCA Inputs'!$BH$14:$BH$54,MATCH(I1095,'BCA Inputs'!$AW$14:$AW$54,0))*O1095+INDEX('BCA Inputs'!$BI$14:$BI$54,MATCH(I1095,'BCA Inputs'!$AW$14:$AW$54,0))*Q1095+INDEX('BCA Inputs'!$BJ$14:$BJ$54,MATCH(I1095,'BCA Inputs'!$AW$14:$AW$54,0))*F1095+INDEX('BCA Inputs'!$BK$14:$BK$54,MATCH(I1095,'BCA Inputs'!$AW$14:$AW$54,0))*G1095,"")),"")</f>
        <v/>
      </c>
      <c r="AA1095" s="237" t="str">
        <f t="shared" si="165"/>
        <v/>
      </c>
      <c r="AC1095" s="238" t="str">
        <f>IFERROR((K1095+R1095)+IF($B$3="NYSEG",INDEX('BCA Inputs'!$AI$14:$AI$54,MATCH(I1095,'BCA Inputs'!$M$14:$M$54,0))*P1095+INDEX('BCA Inputs'!$AJ$14:$AJ$54,MATCH(I1095,'BCA Inputs'!$M$14:$M$54,0))*Q1095,IF($B$3="RG&amp;E",INDEX('BCA Inputs'!$BR$14:$BR$54,MATCH(I1095,'BCA Inputs'!$AW$14:$AW$54,0))*P1095+INDEX('BCA Inputs'!$BS$14:$BS$54,MATCH(I1095,'BCA Inputs'!$AW$14:$AW$54,0))*Q1095,"")),"")</f>
        <v/>
      </c>
      <c r="AD1095" s="181" t="str">
        <f>IFERROR(IF($B$3="NYSEG",INDEX('BCA Inputs'!$AD$14:$AD$54,MATCH(I1095,'BCA Inputs'!$M$14:$M$54,0))*P1095+INDEX('BCA Inputs'!$AE$14:$AE$54,MATCH(I1095,'BCA Inputs'!$M$14:$M$54,0))*O1095+INDEX('BCA Inputs'!$AF$14:$AF$54,MATCH(I1095,'BCA Inputs'!$M$14:$M$54,0))*Q1095+INDEX('BCA Inputs'!$AG$14:$AG$54,MATCH(I1095,'BCA Inputs'!$M$14:$M$54,0))*F1095+INDEX('BCA Inputs'!$AH$14:$AH$54,MATCH(I1095,'BCA Inputs'!$M$14:$M$54,0))*G1095,IF($B$3="RG&amp;E",INDEX('BCA Inputs'!$BM$14:$BM$54,MATCH(I1095,'BCA Inputs'!$AW$14:$AW$54,0))*P1095+INDEX('BCA Inputs'!$BN$14:$BN$54,MATCH(I1095,'BCA Inputs'!$AW$14:$AW$54,0))*O1095+INDEX('BCA Inputs'!$BO$14:$BO$54,MATCH(I1095,'BCA Inputs'!$AW$14:$AW$54,0))*Q1095+INDEX('BCA Inputs'!$BP$14:$BP$54,MATCH(I1095,'BCA Inputs'!$AW$14:$AW$54,0))*F1095+INDEX('BCA Inputs'!$BQ$14:$BQ$54,MATCH(I1095,'BCA Inputs'!$AW$14:$AW$54,0))*G1095,"")),"")</f>
        <v/>
      </c>
      <c r="AE1095" s="237" t="str">
        <f t="shared" si="166"/>
        <v/>
      </c>
      <c r="AF1095" s="198">
        <f t="shared" si="168"/>
        <v>0</v>
      </c>
      <c r="AG1095" s="239">
        <f t="shared" si="169"/>
        <v>0</v>
      </c>
    </row>
    <row r="1096" spans="1:33">
      <c r="A1096" s="228"/>
      <c r="B1096" s="176"/>
      <c r="C1096" s="229"/>
      <c r="D1096" s="230"/>
      <c r="E1096" s="230"/>
      <c r="F1096" s="230"/>
      <c r="G1096" s="230"/>
      <c r="H1096" s="231"/>
      <c r="I1096" s="231"/>
      <c r="J1096" s="232"/>
      <c r="K1096" s="232"/>
      <c r="L1096" s="232"/>
      <c r="M1096" s="181">
        <f t="shared" si="167"/>
        <v>0</v>
      </c>
      <c r="N1096" s="181">
        <f>IF(H1096="",0,H1096*I1096*'Avoided Water Savings Cost'!$C$16)</f>
        <v>0</v>
      </c>
      <c r="O1096" s="545">
        <f>IF(C1096="",0,IF($B$3="NYSEG",C1096/(1-'Avoided Electric Costs 2020'!$W$21),IF($B$3="RG&amp;E",C1096/(1-'Avoided Electric Costs 2020'!$X$21),"")))</f>
        <v>0</v>
      </c>
      <c r="P1096" s="546">
        <f>IF(D1096="",0,IF($B$3="NYSEG",D1096/(1-'Avoided Electric Costs 2020'!$W$21),IF($B$3="RG&amp;E",D1096/(1-'Avoided Electric Costs 2020'!$X$21),"")))</f>
        <v>0</v>
      </c>
      <c r="Q1096" s="546">
        <f>IF(E1096="",0,IF($B$3="NYSEG",E1096/(1-'Avoided Natural Gas Costs 2020'!$J$34),IF($B$3="RG&amp;E",E1096/(1-'Avoided Natural Gas Costs 2020'!$K$34),"")))</f>
        <v>0</v>
      </c>
      <c r="R1096" s="233" t="str">
        <f>IFERROR(IF(P1096*'BCA Inputs'!$C$1+Q1096*'BCA Inputs'!$C$2+F1096*'BCA Inputs'!$C$2+G1096*'BCA Inputs'!$C$2=0,"",P1096*'BCA Inputs'!$C$1+Q1096*'BCA Inputs'!$C$2+F1096*'BCA Inputs'!$C$2+G1096*'BCA Inputs'!$C$2),"")</f>
        <v/>
      </c>
      <c r="S1096" s="181" t="str">
        <f t="shared" si="160"/>
        <v/>
      </c>
      <c r="T1096" s="181" t="str">
        <f>IFERROR(IF($B$3="NYSEG",(INDEX('BCA Inputs'!$N$14:$N$54,MATCH(I1096,'BCA Inputs'!$M$14:$M$54,0))*P1096+INDEX('BCA Inputs'!$O$14:$O$54,MATCH(I1096,'BCA Inputs'!$M$14:$M$54,0))*O1096+INDEX('BCA Inputs'!P:P,MATCH(I1096,'BCA Inputs'!M:M,0))*Q1096+INDEX('BCA Inputs'!Q:Q,MATCH(I1096,'BCA Inputs'!M:M,0))*F1096+INDEX('BCA Inputs'!R:R,MATCH(I1096,'BCA Inputs'!M:M,0))*G1096)+L1096+N1096,IF($B$3="RG&amp;E",(INDEX('BCA Inputs'!$AX$14:$AX$54,MATCH(I1096,'BCA Inputs'!$AW$14:$AW$54,0))*P1096+INDEX('BCA Inputs'!$AY$14:$AY$54,MATCH(I1096,'BCA Inputs'!$AW$14:$AW$54,0))*O1096+INDEX('BCA Inputs'!$AZ$14:$AZ$54,MATCH(I1096,'BCA Inputs'!$AW$14:$AW$54,0))*Q1096+INDEX('BCA Inputs'!$BA$14:$BA$54,MATCH(I1096,'BCA Inputs'!$AW$14:$AW$54,0))*F1096+INDEX('BCA Inputs'!$BB$14:$BB$54,MATCH(I1096,'BCA Inputs'!$AW$14:$AW$54,0))*G1096)+L1096+N1096,"")),"")</f>
        <v/>
      </c>
      <c r="U1096" s="234" t="str">
        <f t="shared" si="161"/>
        <v/>
      </c>
      <c r="V1096" s="234" t="str">
        <f t="shared" si="162"/>
        <v/>
      </c>
      <c r="W1096" s="234" t="str">
        <f t="shared" si="163"/>
        <v/>
      </c>
      <c r="Y1096" s="235" t="str">
        <f t="shared" si="164"/>
        <v/>
      </c>
      <c r="Z1096" s="236" t="str">
        <f>IFERROR(IF($B$3="NYSEG",INDEX('BCA Inputs'!$X$14:$X$54,MATCH(I1096,'BCA Inputs'!$M$14:$M$54,0))*P1096+INDEX('BCA Inputs'!$Y$14:$Y$54,MATCH(I1096,'BCA Inputs'!$M$14:$M$54,0))*O1096+INDEX('BCA Inputs'!$Z$14:$Z$54,MATCH(I1096,'BCA Inputs'!$M$14:$M$54,0))*Q1096+INDEX('BCA Inputs'!$AA$14:$AA$54,MATCH(I1096,'BCA Inputs'!$M$14:$M$54,0))*F1096+INDEX('BCA Inputs'!$AB$14:$AB$54,MATCH(I1096,'BCA Inputs'!$M$14:$M$54,0))*G1096,IF($B$3="RG&amp;E",INDEX('BCA Inputs'!$BG$14:$BG$54,MATCH(I1096,'BCA Inputs'!$AW$14:$AW$54,0))*P1096+INDEX('BCA Inputs'!$BH$14:$BH$54,MATCH(I1096,'BCA Inputs'!$AW$14:$AW$54,0))*O1096+INDEX('BCA Inputs'!$BI$14:$BI$54,MATCH(I1096,'BCA Inputs'!$AW$14:$AW$54,0))*Q1096+INDEX('BCA Inputs'!$BJ$14:$BJ$54,MATCH(I1096,'BCA Inputs'!$AW$14:$AW$54,0))*F1096+INDEX('BCA Inputs'!$BK$14:$BK$54,MATCH(I1096,'BCA Inputs'!$AW$14:$AW$54,0))*G1096,"")),"")</f>
        <v/>
      </c>
      <c r="AA1096" s="237" t="str">
        <f t="shared" si="165"/>
        <v/>
      </c>
      <c r="AC1096" s="238" t="str">
        <f>IFERROR((K1096+R1096)+IF($B$3="NYSEG",INDEX('BCA Inputs'!$AI$14:$AI$54,MATCH(I1096,'BCA Inputs'!$M$14:$M$54,0))*P1096+INDEX('BCA Inputs'!$AJ$14:$AJ$54,MATCH(I1096,'BCA Inputs'!$M$14:$M$54,0))*Q1096,IF($B$3="RG&amp;E",INDEX('BCA Inputs'!$BR$14:$BR$54,MATCH(I1096,'BCA Inputs'!$AW$14:$AW$54,0))*P1096+INDEX('BCA Inputs'!$BS$14:$BS$54,MATCH(I1096,'BCA Inputs'!$AW$14:$AW$54,0))*Q1096,"")),"")</f>
        <v/>
      </c>
      <c r="AD1096" s="181" t="str">
        <f>IFERROR(IF($B$3="NYSEG",INDEX('BCA Inputs'!$AD$14:$AD$54,MATCH(I1096,'BCA Inputs'!$M$14:$M$54,0))*P1096+INDEX('BCA Inputs'!$AE$14:$AE$54,MATCH(I1096,'BCA Inputs'!$M$14:$M$54,0))*O1096+INDEX('BCA Inputs'!$AF$14:$AF$54,MATCH(I1096,'BCA Inputs'!$M$14:$M$54,0))*Q1096+INDEX('BCA Inputs'!$AG$14:$AG$54,MATCH(I1096,'BCA Inputs'!$M$14:$M$54,0))*F1096+INDEX('BCA Inputs'!$AH$14:$AH$54,MATCH(I1096,'BCA Inputs'!$M$14:$M$54,0))*G1096,IF($B$3="RG&amp;E",INDEX('BCA Inputs'!$BM$14:$BM$54,MATCH(I1096,'BCA Inputs'!$AW$14:$AW$54,0))*P1096+INDEX('BCA Inputs'!$BN$14:$BN$54,MATCH(I1096,'BCA Inputs'!$AW$14:$AW$54,0))*O1096+INDEX('BCA Inputs'!$BO$14:$BO$54,MATCH(I1096,'BCA Inputs'!$AW$14:$AW$54,0))*Q1096+INDEX('BCA Inputs'!$BP$14:$BP$54,MATCH(I1096,'BCA Inputs'!$AW$14:$AW$54,0))*F1096+INDEX('BCA Inputs'!$BQ$14:$BQ$54,MATCH(I1096,'BCA Inputs'!$AW$14:$AW$54,0))*G1096,"")),"")</f>
        <v/>
      </c>
      <c r="AE1096" s="237" t="str">
        <f t="shared" si="166"/>
        <v/>
      </c>
      <c r="AF1096" s="198">
        <f t="shared" si="168"/>
        <v>0</v>
      </c>
      <c r="AG1096" s="239">
        <f t="shared" si="169"/>
        <v>0</v>
      </c>
    </row>
    <row r="1097" spans="1:33">
      <c r="A1097" s="228"/>
      <c r="B1097" s="176"/>
      <c r="C1097" s="229"/>
      <c r="D1097" s="230"/>
      <c r="E1097" s="230"/>
      <c r="F1097" s="230"/>
      <c r="G1097" s="230"/>
      <c r="H1097" s="231"/>
      <c r="I1097" s="231"/>
      <c r="J1097" s="232"/>
      <c r="K1097" s="232"/>
      <c r="L1097" s="232"/>
      <c r="M1097" s="181">
        <f t="shared" si="167"/>
        <v>0</v>
      </c>
      <c r="N1097" s="181">
        <f>IF(H1097="",0,H1097*I1097*'Avoided Water Savings Cost'!$C$16)</f>
        <v>0</v>
      </c>
      <c r="O1097" s="545">
        <f>IF(C1097="",0,IF($B$3="NYSEG",C1097/(1-'Avoided Electric Costs 2020'!$W$21),IF($B$3="RG&amp;E",C1097/(1-'Avoided Electric Costs 2020'!$X$21),"")))</f>
        <v>0</v>
      </c>
      <c r="P1097" s="546">
        <f>IF(D1097="",0,IF($B$3="NYSEG",D1097/(1-'Avoided Electric Costs 2020'!$W$21),IF($B$3="RG&amp;E",D1097/(1-'Avoided Electric Costs 2020'!$X$21),"")))</f>
        <v>0</v>
      </c>
      <c r="Q1097" s="546">
        <f>IF(E1097="",0,IF($B$3="NYSEG",E1097/(1-'Avoided Natural Gas Costs 2020'!$J$34),IF($B$3="RG&amp;E",E1097/(1-'Avoided Natural Gas Costs 2020'!$K$34),"")))</f>
        <v>0</v>
      </c>
      <c r="R1097" s="233" t="str">
        <f>IFERROR(IF(P1097*'BCA Inputs'!$C$1+Q1097*'BCA Inputs'!$C$2+F1097*'BCA Inputs'!$C$2+G1097*'BCA Inputs'!$C$2=0,"",P1097*'BCA Inputs'!$C$1+Q1097*'BCA Inputs'!$C$2+F1097*'BCA Inputs'!$C$2+G1097*'BCA Inputs'!$C$2),"")</f>
        <v/>
      </c>
      <c r="S1097" s="181" t="str">
        <f t="shared" si="160"/>
        <v/>
      </c>
      <c r="T1097" s="181" t="str">
        <f>IFERROR(IF($B$3="NYSEG",(INDEX('BCA Inputs'!$N$14:$N$54,MATCH(I1097,'BCA Inputs'!$M$14:$M$54,0))*P1097+INDEX('BCA Inputs'!$O$14:$O$54,MATCH(I1097,'BCA Inputs'!$M$14:$M$54,0))*O1097+INDEX('BCA Inputs'!P:P,MATCH(I1097,'BCA Inputs'!M:M,0))*Q1097+INDEX('BCA Inputs'!Q:Q,MATCH(I1097,'BCA Inputs'!M:M,0))*F1097+INDEX('BCA Inputs'!R:R,MATCH(I1097,'BCA Inputs'!M:M,0))*G1097)+L1097+N1097,IF($B$3="RG&amp;E",(INDEX('BCA Inputs'!$AX$14:$AX$54,MATCH(I1097,'BCA Inputs'!$AW$14:$AW$54,0))*P1097+INDEX('BCA Inputs'!$AY$14:$AY$54,MATCH(I1097,'BCA Inputs'!$AW$14:$AW$54,0))*O1097+INDEX('BCA Inputs'!$AZ$14:$AZ$54,MATCH(I1097,'BCA Inputs'!$AW$14:$AW$54,0))*Q1097+INDEX('BCA Inputs'!$BA$14:$BA$54,MATCH(I1097,'BCA Inputs'!$AW$14:$AW$54,0))*F1097+INDEX('BCA Inputs'!$BB$14:$BB$54,MATCH(I1097,'BCA Inputs'!$AW$14:$AW$54,0))*G1097)+L1097+N1097,"")),"")</f>
        <v/>
      </c>
      <c r="U1097" s="234" t="str">
        <f t="shared" si="161"/>
        <v/>
      </c>
      <c r="V1097" s="234" t="str">
        <f t="shared" si="162"/>
        <v/>
      </c>
      <c r="W1097" s="234" t="str">
        <f t="shared" si="163"/>
        <v/>
      </c>
      <c r="Y1097" s="235" t="str">
        <f t="shared" si="164"/>
        <v/>
      </c>
      <c r="Z1097" s="236" t="str">
        <f>IFERROR(IF($B$3="NYSEG",INDEX('BCA Inputs'!$X$14:$X$54,MATCH(I1097,'BCA Inputs'!$M$14:$M$54,0))*P1097+INDEX('BCA Inputs'!$Y$14:$Y$54,MATCH(I1097,'BCA Inputs'!$M$14:$M$54,0))*O1097+INDEX('BCA Inputs'!$Z$14:$Z$54,MATCH(I1097,'BCA Inputs'!$M$14:$M$54,0))*Q1097+INDEX('BCA Inputs'!$AA$14:$AA$54,MATCH(I1097,'BCA Inputs'!$M$14:$M$54,0))*F1097+INDEX('BCA Inputs'!$AB$14:$AB$54,MATCH(I1097,'BCA Inputs'!$M$14:$M$54,0))*G1097,IF($B$3="RG&amp;E",INDEX('BCA Inputs'!$BG$14:$BG$54,MATCH(I1097,'BCA Inputs'!$AW$14:$AW$54,0))*P1097+INDEX('BCA Inputs'!$BH$14:$BH$54,MATCH(I1097,'BCA Inputs'!$AW$14:$AW$54,0))*O1097+INDEX('BCA Inputs'!$BI$14:$BI$54,MATCH(I1097,'BCA Inputs'!$AW$14:$AW$54,0))*Q1097+INDEX('BCA Inputs'!$BJ$14:$BJ$54,MATCH(I1097,'BCA Inputs'!$AW$14:$AW$54,0))*F1097+INDEX('BCA Inputs'!$BK$14:$BK$54,MATCH(I1097,'BCA Inputs'!$AW$14:$AW$54,0))*G1097,"")),"")</f>
        <v/>
      </c>
      <c r="AA1097" s="237" t="str">
        <f t="shared" si="165"/>
        <v/>
      </c>
      <c r="AC1097" s="238" t="str">
        <f>IFERROR((K1097+R1097)+IF($B$3="NYSEG",INDEX('BCA Inputs'!$AI$14:$AI$54,MATCH(I1097,'BCA Inputs'!$M$14:$M$54,0))*P1097+INDEX('BCA Inputs'!$AJ$14:$AJ$54,MATCH(I1097,'BCA Inputs'!$M$14:$M$54,0))*Q1097,IF($B$3="RG&amp;E",INDEX('BCA Inputs'!$BR$14:$BR$54,MATCH(I1097,'BCA Inputs'!$AW$14:$AW$54,0))*P1097+INDEX('BCA Inputs'!$BS$14:$BS$54,MATCH(I1097,'BCA Inputs'!$AW$14:$AW$54,0))*Q1097,"")),"")</f>
        <v/>
      </c>
      <c r="AD1097" s="181" t="str">
        <f>IFERROR(IF($B$3="NYSEG",INDEX('BCA Inputs'!$AD$14:$AD$54,MATCH(I1097,'BCA Inputs'!$M$14:$M$54,0))*P1097+INDEX('BCA Inputs'!$AE$14:$AE$54,MATCH(I1097,'BCA Inputs'!$M$14:$M$54,0))*O1097+INDEX('BCA Inputs'!$AF$14:$AF$54,MATCH(I1097,'BCA Inputs'!$M$14:$M$54,0))*Q1097+INDEX('BCA Inputs'!$AG$14:$AG$54,MATCH(I1097,'BCA Inputs'!$M$14:$M$54,0))*F1097+INDEX('BCA Inputs'!$AH$14:$AH$54,MATCH(I1097,'BCA Inputs'!$M$14:$M$54,0))*G1097,IF($B$3="RG&amp;E",INDEX('BCA Inputs'!$BM$14:$BM$54,MATCH(I1097,'BCA Inputs'!$AW$14:$AW$54,0))*P1097+INDEX('BCA Inputs'!$BN$14:$BN$54,MATCH(I1097,'BCA Inputs'!$AW$14:$AW$54,0))*O1097+INDEX('BCA Inputs'!$BO$14:$BO$54,MATCH(I1097,'BCA Inputs'!$AW$14:$AW$54,0))*Q1097+INDEX('BCA Inputs'!$BP$14:$BP$54,MATCH(I1097,'BCA Inputs'!$AW$14:$AW$54,0))*F1097+INDEX('BCA Inputs'!$BQ$14:$BQ$54,MATCH(I1097,'BCA Inputs'!$AW$14:$AW$54,0))*G1097,"")),"")</f>
        <v/>
      </c>
      <c r="AE1097" s="237" t="str">
        <f t="shared" si="166"/>
        <v/>
      </c>
      <c r="AF1097" s="198">
        <f t="shared" si="168"/>
        <v>0</v>
      </c>
      <c r="AG1097" s="239">
        <f t="shared" si="169"/>
        <v>0</v>
      </c>
    </row>
    <row r="1098" spans="1:33">
      <c r="A1098" s="228"/>
      <c r="B1098" s="176"/>
      <c r="C1098" s="229"/>
      <c r="D1098" s="230"/>
      <c r="E1098" s="230"/>
      <c r="F1098" s="230"/>
      <c r="G1098" s="230"/>
      <c r="H1098" s="231"/>
      <c r="I1098" s="231"/>
      <c r="J1098" s="232"/>
      <c r="K1098" s="232"/>
      <c r="L1098" s="232"/>
      <c r="M1098" s="181">
        <f t="shared" si="167"/>
        <v>0</v>
      </c>
      <c r="N1098" s="181">
        <f>IF(H1098="",0,H1098*I1098*'Avoided Water Savings Cost'!$C$16)</f>
        <v>0</v>
      </c>
      <c r="O1098" s="545">
        <f>IF(C1098="",0,IF($B$3="NYSEG",C1098/(1-'Avoided Electric Costs 2020'!$W$21),IF($B$3="RG&amp;E",C1098/(1-'Avoided Electric Costs 2020'!$X$21),"")))</f>
        <v>0</v>
      </c>
      <c r="P1098" s="546">
        <f>IF(D1098="",0,IF($B$3="NYSEG",D1098/(1-'Avoided Electric Costs 2020'!$W$21),IF($B$3="RG&amp;E",D1098/(1-'Avoided Electric Costs 2020'!$X$21),"")))</f>
        <v>0</v>
      </c>
      <c r="Q1098" s="546">
        <f>IF(E1098="",0,IF($B$3="NYSEG",E1098/(1-'Avoided Natural Gas Costs 2020'!$J$34),IF($B$3="RG&amp;E",E1098/(1-'Avoided Natural Gas Costs 2020'!$K$34),"")))</f>
        <v>0</v>
      </c>
      <c r="R1098" s="233" t="str">
        <f>IFERROR(IF(P1098*'BCA Inputs'!$C$1+Q1098*'BCA Inputs'!$C$2+F1098*'BCA Inputs'!$C$2+G1098*'BCA Inputs'!$C$2=0,"",P1098*'BCA Inputs'!$C$1+Q1098*'BCA Inputs'!$C$2+F1098*'BCA Inputs'!$C$2+G1098*'BCA Inputs'!$C$2),"")</f>
        <v/>
      </c>
      <c r="S1098" s="181" t="str">
        <f t="shared" si="160"/>
        <v/>
      </c>
      <c r="T1098" s="181" t="str">
        <f>IFERROR(IF($B$3="NYSEG",(INDEX('BCA Inputs'!$N$14:$N$54,MATCH(I1098,'BCA Inputs'!$M$14:$M$54,0))*P1098+INDEX('BCA Inputs'!$O$14:$O$54,MATCH(I1098,'BCA Inputs'!$M$14:$M$54,0))*O1098+INDEX('BCA Inputs'!P:P,MATCH(I1098,'BCA Inputs'!M:M,0))*Q1098+INDEX('BCA Inputs'!Q:Q,MATCH(I1098,'BCA Inputs'!M:M,0))*F1098+INDEX('BCA Inputs'!R:R,MATCH(I1098,'BCA Inputs'!M:M,0))*G1098)+L1098+N1098,IF($B$3="RG&amp;E",(INDEX('BCA Inputs'!$AX$14:$AX$54,MATCH(I1098,'BCA Inputs'!$AW$14:$AW$54,0))*P1098+INDEX('BCA Inputs'!$AY$14:$AY$54,MATCH(I1098,'BCA Inputs'!$AW$14:$AW$54,0))*O1098+INDEX('BCA Inputs'!$AZ$14:$AZ$54,MATCH(I1098,'BCA Inputs'!$AW$14:$AW$54,0))*Q1098+INDEX('BCA Inputs'!$BA$14:$BA$54,MATCH(I1098,'BCA Inputs'!$AW$14:$AW$54,0))*F1098+INDEX('BCA Inputs'!$BB$14:$BB$54,MATCH(I1098,'BCA Inputs'!$AW$14:$AW$54,0))*G1098)+L1098+N1098,"")),"")</f>
        <v/>
      </c>
      <c r="U1098" s="234" t="str">
        <f t="shared" si="161"/>
        <v/>
      </c>
      <c r="V1098" s="234" t="str">
        <f t="shared" si="162"/>
        <v/>
      </c>
      <c r="W1098" s="234" t="str">
        <f t="shared" si="163"/>
        <v/>
      </c>
      <c r="Y1098" s="235" t="str">
        <f t="shared" si="164"/>
        <v/>
      </c>
      <c r="Z1098" s="236" t="str">
        <f>IFERROR(IF($B$3="NYSEG",INDEX('BCA Inputs'!$X$14:$X$54,MATCH(I1098,'BCA Inputs'!$M$14:$M$54,0))*P1098+INDEX('BCA Inputs'!$Y$14:$Y$54,MATCH(I1098,'BCA Inputs'!$M$14:$M$54,0))*O1098+INDEX('BCA Inputs'!$Z$14:$Z$54,MATCH(I1098,'BCA Inputs'!$M$14:$M$54,0))*Q1098+INDEX('BCA Inputs'!$AA$14:$AA$54,MATCH(I1098,'BCA Inputs'!$M$14:$M$54,0))*F1098+INDEX('BCA Inputs'!$AB$14:$AB$54,MATCH(I1098,'BCA Inputs'!$M$14:$M$54,0))*G1098,IF($B$3="RG&amp;E",INDEX('BCA Inputs'!$BG$14:$BG$54,MATCH(I1098,'BCA Inputs'!$AW$14:$AW$54,0))*P1098+INDEX('BCA Inputs'!$BH$14:$BH$54,MATCH(I1098,'BCA Inputs'!$AW$14:$AW$54,0))*O1098+INDEX('BCA Inputs'!$BI$14:$BI$54,MATCH(I1098,'BCA Inputs'!$AW$14:$AW$54,0))*Q1098+INDEX('BCA Inputs'!$BJ$14:$BJ$54,MATCH(I1098,'BCA Inputs'!$AW$14:$AW$54,0))*F1098+INDEX('BCA Inputs'!$BK$14:$BK$54,MATCH(I1098,'BCA Inputs'!$AW$14:$AW$54,0))*G1098,"")),"")</f>
        <v/>
      </c>
      <c r="AA1098" s="237" t="str">
        <f t="shared" si="165"/>
        <v/>
      </c>
      <c r="AC1098" s="238" t="str">
        <f>IFERROR((K1098+R1098)+IF($B$3="NYSEG",INDEX('BCA Inputs'!$AI$14:$AI$54,MATCH(I1098,'BCA Inputs'!$M$14:$M$54,0))*P1098+INDEX('BCA Inputs'!$AJ$14:$AJ$54,MATCH(I1098,'BCA Inputs'!$M$14:$M$54,0))*Q1098,IF($B$3="RG&amp;E",INDEX('BCA Inputs'!$BR$14:$BR$54,MATCH(I1098,'BCA Inputs'!$AW$14:$AW$54,0))*P1098+INDEX('BCA Inputs'!$BS$14:$BS$54,MATCH(I1098,'BCA Inputs'!$AW$14:$AW$54,0))*Q1098,"")),"")</f>
        <v/>
      </c>
      <c r="AD1098" s="181" t="str">
        <f>IFERROR(IF($B$3="NYSEG",INDEX('BCA Inputs'!$AD$14:$AD$54,MATCH(I1098,'BCA Inputs'!$M$14:$M$54,0))*P1098+INDEX('BCA Inputs'!$AE$14:$AE$54,MATCH(I1098,'BCA Inputs'!$M$14:$M$54,0))*O1098+INDEX('BCA Inputs'!$AF$14:$AF$54,MATCH(I1098,'BCA Inputs'!$M$14:$M$54,0))*Q1098+INDEX('BCA Inputs'!$AG$14:$AG$54,MATCH(I1098,'BCA Inputs'!$M$14:$M$54,0))*F1098+INDEX('BCA Inputs'!$AH$14:$AH$54,MATCH(I1098,'BCA Inputs'!$M$14:$M$54,0))*G1098,IF($B$3="RG&amp;E",INDEX('BCA Inputs'!$BM$14:$BM$54,MATCH(I1098,'BCA Inputs'!$AW$14:$AW$54,0))*P1098+INDEX('BCA Inputs'!$BN$14:$BN$54,MATCH(I1098,'BCA Inputs'!$AW$14:$AW$54,0))*O1098+INDEX('BCA Inputs'!$BO$14:$BO$54,MATCH(I1098,'BCA Inputs'!$AW$14:$AW$54,0))*Q1098+INDEX('BCA Inputs'!$BP$14:$BP$54,MATCH(I1098,'BCA Inputs'!$AW$14:$AW$54,0))*F1098+INDEX('BCA Inputs'!$BQ$14:$BQ$54,MATCH(I1098,'BCA Inputs'!$AW$14:$AW$54,0))*G1098,"")),"")</f>
        <v/>
      </c>
      <c r="AE1098" s="237" t="str">
        <f t="shared" si="166"/>
        <v/>
      </c>
      <c r="AF1098" s="198">
        <f t="shared" si="168"/>
        <v>0</v>
      </c>
      <c r="AG1098" s="239">
        <f t="shared" si="169"/>
        <v>0</v>
      </c>
    </row>
    <row r="1099" spans="1:33">
      <c r="A1099" s="228"/>
      <c r="B1099" s="176"/>
      <c r="C1099" s="229"/>
      <c r="D1099" s="230"/>
      <c r="E1099" s="230"/>
      <c r="F1099" s="230"/>
      <c r="G1099" s="230"/>
      <c r="H1099" s="231"/>
      <c r="I1099" s="231"/>
      <c r="J1099" s="232"/>
      <c r="K1099" s="232"/>
      <c r="L1099" s="232"/>
      <c r="M1099" s="181">
        <f t="shared" si="167"/>
        <v>0</v>
      </c>
      <c r="N1099" s="181">
        <f>IF(H1099="",0,H1099*I1099*'Avoided Water Savings Cost'!$C$16)</f>
        <v>0</v>
      </c>
      <c r="O1099" s="545">
        <f>IF(C1099="",0,IF($B$3="NYSEG",C1099/(1-'Avoided Electric Costs 2020'!$W$21),IF($B$3="RG&amp;E",C1099/(1-'Avoided Electric Costs 2020'!$X$21),"")))</f>
        <v>0</v>
      </c>
      <c r="P1099" s="546">
        <f>IF(D1099="",0,IF($B$3="NYSEG",D1099/(1-'Avoided Electric Costs 2020'!$W$21),IF($B$3="RG&amp;E",D1099/(1-'Avoided Electric Costs 2020'!$X$21),"")))</f>
        <v>0</v>
      </c>
      <c r="Q1099" s="546">
        <f>IF(E1099="",0,IF($B$3="NYSEG",E1099/(1-'Avoided Natural Gas Costs 2020'!$J$34),IF($B$3="RG&amp;E",E1099/(1-'Avoided Natural Gas Costs 2020'!$K$34),"")))</f>
        <v>0</v>
      </c>
      <c r="R1099" s="233" t="str">
        <f>IFERROR(IF(P1099*'BCA Inputs'!$C$1+Q1099*'BCA Inputs'!$C$2+F1099*'BCA Inputs'!$C$2+G1099*'BCA Inputs'!$C$2=0,"",P1099*'BCA Inputs'!$C$1+Q1099*'BCA Inputs'!$C$2+F1099*'BCA Inputs'!$C$2+G1099*'BCA Inputs'!$C$2),"")</f>
        <v/>
      </c>
      <c r="S1099" s="181" t="str">
        <f t="shared" si="160"/>
        <v/>
      </c>
      <c r="T1099" s="181" t="str">
        <f>IFERROR(IF($B$3="NYSEG",(INDEX('BCA Inputs'!$N$14:$N$54,MATCH(I1099,'BCA Inputs'!$M$14:$M$54,0))*P1099+INDEX('BCA Inputs'!$O$14:$O$54,MATCH(I1099,'BCA Inputs'!$M$14:$M$54,0))*O1099+INDEX('BCA Inputs'!P:P,MATCH(I1099,'BCA Inputs'!M:M,0))*Q1099+INDEX('BCA Inputs'!Q:Q,MATCH(I1099,'BCA Inputs'!M:M,0))*F1099+INDEX('BCA Inputs'!R:R,MATCH(I1099,'BCA Inputs'!M:M,0))*G1099)+L1099+N1099,IF($B$3="RG&amp;E",(INDEX('BCA Inputs'!$AX$14:$AX$54,MATCH(I1099,'BCA Inputs'!$AW$14:$AW$54,0))*P1099+INDEX('BCA Inputs'!$AY$14:$AY$54,MATCH(I1099,'BCA Inputs'!$AW$14:$AW$54,0))*O1099+INDEX('BCA Inputs'!$AZ$14:$AZ$54,MATCH(I1099,'BCA Inputs'!$AW$14:$AW$54,0))*Q1099+INDEX('BCA Inputs'!$BA$14:$BA$54,MATCH(I1099,'BCA Inputs'!$AW$14:$AW$54,0))*F1099+INDEX('BCA Inputs'!$BB$14:$BB$54,MATCH(I1099,'BCA Inputs'!$AW$14:$AW$54,0))*G1099)+L1099+N1099,"")),"")</f>
        <v/>
      </c>
      <c r="U1099" s="234" t="str">
        <f t="shared" si="161"/>
        <v/>
      </c>
      <c r="V1099" s="234" t="str">
        <f t="shared" si="162"/>
        <v/>
      </c>
      <c r="W1099" s="234" t="str">
        <f t="shared" si="163"/>
        <v/>
      </c>
      <c r="Y1099" s="235" t="str">
        <f t="shared" si="164"/>
        <v/>
      </c>
      <c r="Z1099" s="236" t="str">
        <f>IFERROR(IF($B$3="NYSEG",INDEX('BCA Inputs'!$X$14:$X$54,MATCH(I1099,'BCA Inputs'!$M$14:$M$54,0))*P1099+INDEX('BCA Inputs'!$Y$14:$Y$54,MATCH(I1099,'BCA Inputs'!$M$14:$M$54,0))*O1099+INDEX('BCA Inputs'!$Z$14:$Z$54,MATCH(I1099,'BCA Inputs'!$M$14:$M$54,0))*Q1099+INDEX('BCA Inputs'!$AA$14:$AA$54,MATCH(I1099,'BCA Inputs'!$M$14:$M$54,0))*F1099+INDEX('BCA Inputs'!$AB$14:$AB$54,MATCH(I1099,'BCA Inputs'!$M$14:$M$54,0))*G1099,IF($B$3="RG&amp;E",INDEX('BCA Inputs'!$BG$14:$BG$54,MATCH(I1099,'BCA Inputs'!$AW$14:$AW$54,0))*P1099+INDEX('BCA Inputs'!$BH$14:$BH$54,MATCH(I1099,'BCA Inputs'!$AW$14:$AW$54,0))*O1099+INDEX('BCA Inputs'!$BI$14:$BI$54,MATCH(I1099,'BCA Inputs'!$AW$14:$AW$54,0))*Q1099+INDEX('BCA Inputs'!$BJ$14:$BJ$54,MATCH(I1099,'BCA Inputs'!$AW$14:$AW$54,0))*F1099+INDEX('BCA Inputs'!$BK$14:$BK$54,MATCH(I1099,'BCA Inputs'!$AW$14:$AW$54,0))*G1099,"")),"")</f>
        <v/>
      </c>
      <c r="AA1099" s="237" t="str">
        <f t="shared" si="165"/>
        <v/>
      </c>
      <c r="AC1099" s="238" t="str">
        <f>IFERROR((K1099+R1099)+IF($B$3="NYSEG",INDEX('BCA Inputs'!$AI$14:$AI$54,MATCH(I1099,'BCA Inputs'!$M$14:$M$54,0))*P1099+INDEX('BCA Inputs'!$AJ$14:$AJ$54,MATCH(I1099,'BCA Inputs'!$M$14:$M$54,0))*Q1099,IF($B$3="RG&amp;E",INDEX('BCA Inputs'!$BR$14:$BR$54,MATCH(I1099,'BCA Inputs'!$AW$14:$AW$54,0))*P1099+INDEX('BCA Inputs'!$BS$14:$BS$54,MATCH(I1099,'BCA Inputs'!$AW$14:$AW$54,0))*Q1099,"")),"")</f>
        <v/>
      </c>
      <c r="AD1099" s="181" t="str">
        <f>IFERROR(IF($B$3="NYSEG",INDEX('BCA Inputs'!$AD$14:$AD$54,MATCH(I1099,'BCA Inputs'!$M$14:$M$54,0))*P1099+INDEX('BCA Inputs'!$AE$14:$AE$54,MATCH(I1099,'BCA Inputs'!$M$14:$M$54,0))*O1099+INDEX('BCA Inputs'!$AF$14:$AF$54,MATCH(I1099,'BCA Inputs'!$M$14:$M$54,0))*Q1099+INDEX('BCA Inputs'!$AG$14:$AG$54,MATCH(I1099,'BCA Inputs'!$M$14:$M$54,0))*F1099+INDEX('BCA Inputs'!$AH$14:$AH$54,MATCH(I1099,'BCA Inputs'!$M$14:$M$54,0))*G1099,IF($B$3="RG&amp;E",INDEX('BCA Inputs'!$BM$14:$BM$54,MATCH(I1099,'BCA Inputs'!$AW$14:$AW$54,0))*P1099+INDEX('BCA Inputs'!$BN$14:$BN$54,MATCH(I1099,'BCA Inputs'!$AW$14:$AW$54,0))*O1099+INDEX('BCA Inputs'!$BO$14:$BO$54,MATCH(I1099,'BCA Inputs'!$AW$14:$AW$54,0))*Q1099+INDEX('BCA Inputs'!$BP$14:$BP$54,MATCH(I1099,'BCA Inputs'!$AW$14:$AW$54,0))*F1099+INDEX('BCA Inputs'!$BQ$14:$BQ$54,MATCH(I1099,'BCA Inputs'!$AW$14:$AW$54,0))*G1099,"")),"")</f>
        <v/>
      </c>
      <c r="AE1099" s="237" t="str">
        <f t="shared" si="166"/>
        <v/>
      </c>
      <c r="AF1099" s="198">
        <f t="shared" si="168"/>
        <v>0</v>
      </c>
      <c r="AG1099" s="239">
        <f t="shared" si="169"/>
        <v>0</v>
      </c>
    </row>
    <row r="1100" spans="1:33">
      <c r="A1100" s="228"/>
      <c r="B1100" s="176"/>
      <c r="C1100" s="229"/>
      <c r="D1100" s="230"/>
      <c r="E1100" s="230"/>
      <c r="F1100" s="230"/>
      <c r="G1100" s="230"/>
      <c r="H1100" s="231"/>
      <c r="I1100" s="231"/>
      <c r="J1100" s="232"/>
      <c r="K1100" s="232"/>
      <c r="L1100" s="232"/>
      <c r="M1100" s="181">
        <f t="shared" si="167"/>
        <v>0</v>
      </c>
      <c r="N1100" s="181">
        <f>IF(H1100="",0,H1100*I1100*'Avoided Water Savings Cost'!$C$16)</f>
        <v>0</v>
      </c>
      <c r="O1100" s="545">
        <f>IF(C1100="",0,IF($B$3="NYSEG",C1100/(1-'Avoided Electric Costs 2020'!$W$21),IF($B$3="RG&amp;E",C1100/(1-'Avoided Electric Costs 2020'!$X$21),"")))</f>
        <v>0</v>
      </c>
      <c r="P1100" s="546">
        <f>IF(D1100="",0,IF($B$3="NYSEG",D1100/(1-'Avoided Electric Costs 2020'!$W$21),IF($B$3="RG&amp;E",D1100/(1-'Avoided Electric Costs 2020'!$X$21),"")))</f>
        <v>0</v>
      </c>
      <c r="Q1100" s="546">
        <f>IF(E1100="",0,IF($B$3="NYSEG",E1100/(1-'Avoided Natural Gas Costs 2020'!$J$34),IF($B$3="RG&amp;E",E1100/(1-'Avoided Natural Gas Costs 2020'!$K$34),"")))</f>
        <v>0</v>
      </c>
      <c r="R1100" s="233" t="str">
        <f>IFERROR(IF(P1100*'BCA Inputs'!$C$1+Q1100*'BCA Inputs'!$C$2+F1100*'BCA Inputs'!$C$2+G1100*'BCA Inputs'!$C$2=0,"",P1100*'BCA Inputs'!$C$1+Q1100*'BCA Inputs'!$C$2+F1100*'BCA Inputs'!$C$2+G1100*'BCA Inputs'!$C$2),"")</f>
        <v/>
      </c>
      <c r="S1100" s="181" t="str">
        <f t="shared" si="160"/>
        <v/>
      </c>
      <c r="T1100" s="181" t="str">
        <f>IFERROR(IF($B$3="NYSEG",(INDEX('BCA Inputs'!$N$14:$N$54,MATCH(I1100,'BCA Inputs'!$M$14:$M$54,0))*P1100+INDEX('BCA Inputs'!$O$14:$O$54,MATCH(I1100,'BCA Inputs'!$M$14:$M$54,0))*O1100+INDEX('BCA Inputs'!P:P,MATCH(I1100,'BCA Inputs'!M:M,0))*Q1100+INDEX('BCA Inputs'!Q:Q,MATCH(I1100,'BCA Inputs'!M:M,0))*F1100+INDEX('BCA Inputs'!R:R,MATCH(I1100,'BCA Inputs'!M:M,0))*G1100)+L1100+N1100,IF($B$3="RG&amp;E",(INDEX('BCA Inputs'!$AX$14:$AX$54,MATCH(I1100,'BCA Inputs'!$AW$14:$AW$54,0))*P1100+INDEX('BCA Inputs'!$AY$14:$AY$54,MATCH(I1100,'BCA Inputs'!$AW$14:$AW$54,0))*O1100+INDEX('BCA Inputs'!$AZ$14:$AZ$54,MATCH(I1100,'BCA Inputs'!$AW$14:$AW$54,0))*Q1100+INDEX('BCA Inputs'!$BA$14:$BA$54,MATCH(I1100,'BCA Inputs'!$AW$14:$AW$54,0))*F1100+INDEX('BCA Inputs'!$BB$14:$BB$54,MATCH(I1100,'BCA Inputs'!$AW$14:$AW$54,0))*G1100)+L1100+N1100,"")),"")</f>
        <v/>
      </c>
      <c r="U1100" s="234" t="str">
        <f t="shared" si="161"/>
        <v/>
      </c>
      <c r="V1100" s="234" t="str">
        <f t="shared" si="162"/>
        <v/>
      </c>
      <c r="W1100" s="234" t="str">
        <f t="shared" si="163"/>
        <v/>
      </c>
      <c r="Y1100" s="235" t="str">
        <f t="shared" si="164"/>
        <v/>
      </c>
      <c r="Z1100" s="236" t="str">
        <f>IFERROR(IF($B$3="NYSEG",INDEX('BCA Inputs'!$X$14:$X$54,MATCH(I1100,'BCA Inputs'!$M$14:$M$54,0))*P1100+INDEX('BCA Inputs'!$Y$14:$Y$54,MATCH(I1100,'BCA Inputs'!$M$14:$M$54,0))*O1100+INDEX('BCA Inputs'!$Z$14:$Z$54,MATCH(I1100,'BCA Inputs'!$M$14:$M$54,0))*Q1100+INDEX('BCA Inputs'!$AA$14:$AA$54,MATCH(I1100,'BCA Inputs'!$M$14:$M$54,0))*F1100+INDEX('BCA Inputs'!$AB$14:$AB$54,MATCH(I1100,'BCA Inputs'!$M$14:$M$54,0))*G1100,IF($B$3="RG&amp;E",INDEX('BCA Inputs'!$BG$14:$BG$54,MATCH(I1100,'BCA Inputs'!$AW$14:$AW$54,0))*P1100+INDEX('BCA Inputs'!$BH$14:$BH$54,MATCH(I1100,'BCA Inputs'!$AW$14:$AW$54,0))*O1100+INDEX('BCA Inputs'!$BI$14:$BI$54,MATCH(I1100,'BCA Inputs'!$AW$14:$AW$54,0))*Q1100+INDEX('BCA Inputs'!$BJ$14:$BJ$54,MATCH(I1100,'BCA Inputs'!$AW$14:$AW$54,0))*F1100+INDEX('BCA Inputs'!$BK$14:$BK$54,MATCH(I1100,'BCA Inputs'!$AW$14:$AW$54,0))*G1100,"")),"")</f>
        <v/>
      </c>
      <c r="AA1100" s="237" t="str">
        <f t="shared" si="165"/>
        <v/>
      </c>
      <c r="AC1100" s="238" t="str">
        <f>IFERROR((K1100+R1100)+IF($B$3="NYSEG",INDEX('BCA Inputs'!$AI$14:$AI$54,MATCH(I1100,'BCA Inputs'!$M$14:$M$54,0))*P1100+INDEX('BCA Inputs'!$AJ$14:$AJ$54,MATCH(I1100,'BCA Inputs'!$M$14:$M$54,0))*Q1100,IF($B$3="RG&amp;E",INDEX('BCA Inputs'!$BR$14:$BR$54,MATCH(I1100,'BCA Inputs'!$AW$14:$AW$54,0))*P1100+INDEX('BCA Inputs'!$BS$14:$BS$54,MATCH(I1100,'BCA Inputs'!$AW$14:$AW$54,0))*Q1100,"")),"")</f>
        <v/>
      </c>
      <c r="AD1100" s="181" t="str">
        <f>IFERROR(IF($B$3="NYSEG",INDEX('BCA Inputs'!$AD$14:$AD$54,MATCH(I1100,'BCA Inputs'!$M$14:$M$54,0))*P1100+INDEX('BCA Inputs'!$AE$14:$AE$54,MATCH(I1100,'BCA Inputs'!$M$14:$M$54,0))*O1100+INDEX('BCA Inputs'!$AF$14:$AF$54,MATCH(I1100,'BCA Inputs'!$M$14:$M$54,0))*Q1100+INDEX('BCA Inputs'!$AG$14:$AG$54,MATCH(I1100,'BCA Inputs'!$M$14:$M$54,0))*F1100+INDEX('BCA Inputs'!$AH$14:$AH$54,MATCH(I1100,'BCA Inputs'!$M$14:$M$54,0))*G1100,IF($B$3="RG&amp;E",INDEX('BCA Inputs'!$BM$14:$BM$54,MATCH(I1100,'BCA Inputs'!$AW$14:$AW$54,0))*P1100+INDEX('BCA Inputs'!$BN$14:$BN$54,MATCH(I1100,'BCA Inputs'!$AW$14:$AW$54,0))*O1100+INDEX('BCA Inputs'!$BO$14:$BO$54,MATCH(I1100,'BCA Inputs'!$AW$14:$AW$54,0))*Q1100+INDEX('BCA Inputs'!$BP$14:$BP$54,MATCH(I1100,'BCA Inputs'!$AW$14:$AW$54,0))*F1100+INDEX('BCA Inputs'!$BQ$14:$BQ$54,MATCH(I1100,'BCA Inputs'!$AW$14:$AW$54,0))*G1100,"")),"")</f>
        <v/>
      </c>
      <c r="AE1100" s="237" t="str">
        <f t="shared" si="166"/>
        <v/>
      </c>
      <c r="AF1100" s="198">
        <f t="shared" si="168"/>
        <v>0</v>
      </c>
      <c r="AG1100" s="239">
        <f t="shared" si="169"/>
        <v>0</v>
      </c>
    </row>
    <row r="1101" spans="1:33">
      <c r="A1101" s="228"/>
      <c r="B1101" s="176"/>
      <c r="C1101" s="229"/>
      <c r="D1101" s="230"/>
      <c r="E1101" s="230"/>
      <c r="F1101" s="230"/>
      <c r="G1101" s="230"/>
      <c r="H1101" s="231"/>
      <c r="I1101" s="231"/>
      <c r="J1101" s="232"/>
      <c r="K1101" s="232"/>
      <c r="L1101" s="232"/>
      <c r="M1101" s="181">
        <f t="shared" si="167"/>
        <v>0</v>
      </c>
      <c r="N1101" s="181">
        <f>IF(H1101="",0,H1101*I1101*'Avoided Water Savings Cost'!$C$16)</f>
        <v>0</v>
      </c>
      <c r="O1101" s="545">
        <f>IF(C1101="",0,IF($B$3="NYSEG",C1101/(1-'Avoided Electric Costs 2020'!$W$21),IF($B$3="RG&amp;E",C1101/(1-'Avoided Electric Costs 2020'!$X$21),"")))</f>
        <v>0</v>
      </c>
      <c r="P1101" s="546">
        <f>IF(D1101="",0,IF($B$3="NYSEG",D1101/(1-'Avoided Electric Costs 2020'!$W$21),IF($B$3="RG&amp;E",D1101/(1-'Avoided Electric Costs 2020'!$X$21),"")))</f>
        <v>0</v>
      </c>
      <c r="Q1101" s="546">
        <f>IF(E1101="",0,IF($B$3="NYSEG",E1101/(1-'Avoided Natural Gas Costs 2020'!$J$34),IF($B$3="RG&amp;E",E1101/(1-'Avoided Natural Gas Costs 2020'!$K$34),"")))</f>
        <v>0</v>
      </c>
      <c r="R1101" s="233" t="str">
        <f>IFERROR(IF(P1101*'BCA Inputs'!$C$1+Q1101*'BCA Inputs'!$C$2+F1101*'BCA Inputs'!$C$2+G1101*'BCA Inputs'!$C$2=0,"",P1101*'BCA Inputs'!$C$1+Q1101*'BCA Inputs'!$C$2+F1101*'BCA Inputs'!$C$2+G1101*'BCA Inputs'!$C$2),"")</f>
        <v/>
      </c>
      <c r="S1101" s="181" t="str">
        <f t="shared" si="160"/>
        <v/>
      </c>
      <c r="T1101" s="181" t="str">
        <f>IFERROR(IF($B$3="NYSEG",(INDEX('BCA Inputs'!$N$14:$N$54,MATCH(I1101,'BCA Inputs'!$M$14:$M$54,0))*P1101+INDEX('BCA Inputs'!$O$14:$O$54,MATCH(I1101,'BCA Inputs'!$M$14:$M$54,0))*O1101+INDEX('BCA Inputs'!P:P,MATCH(I1101,'BCA Inputs'!M:M,0))*Q1101+INDEX('BCA Inputs'!Q:Q,MATCH(I1101,'BCA Inputs'!M:M,0))*F1101+INDEX('BCA Inputs'!R:R,MATCH(I1101,'BCA Inputs'!M:M,0))*G1101)+L1101+N1101,IF($B$3="RG&amp;E",(INDEX('BCA Inputs'!$AX$14:$AX$54,MATCH(I1101,'BCA Inputs'!$AW$14:$AW$54,0))*P1101+INDEX('BCA Inputs'!$AY$14:$AY$54,MATCH(I1101,'BCA Inputs'!$AW$14:$AW$54,0))*O1101+INDEX('BCA Inputs'!$AZ$14:$AZ$54,MATCH(I1101,'BCA Inputs'!$AW$14:$AW$54,0))*Q1101+INDEX('BCA Inputs'!$BA$14:$BA$54,MATCH(I1101,'BCA Inputs'!$AW$14:$AW$54,0))*F1101+INDEX('BCA Inputs'!$BB$14:$BB$54,MATCH(I1101,'BCA Inputs'!$AW$14:$AW$54,0))*G1101)+L1101+N1101,"")),"")</f>
        <v/>
      </c>
      <c r="U1101" s="234" t="str">
        <f t="shared" si="161"/>
        <v/>
      </c>
      <c r="V1101" s="234" t="str">
        <f t="shared" si="162"/>
        <v/>
      </c>
      <c r="W1101" s="234" t="str">
        <f t="shared" si="163"/>
        <v/>
      </c>
      <c r="Y1101" s="235" t="str">
        <f t="shared" si="164"/>
        <v/>
      </c>
      <c r="Z1101" s="236" t="str">
        <f>IFERROR(IF($B$3="NYSEG",INDEX('BCA Inputs'!$X$14:$X$54,MATCH(I1101,'BCA Inputs'!$M$14:$M$54,0))*P1101+INDEX('BCA Inputs'!$Y$14:$Y$54,MATCH(I1101,'BCA Inputs'!$M$14:$M$54,0))*O1101+INDEX('BCA Inputs'!$Z$14:$Z$54,MATCH(I1101,'BCA Inputs'!$M$14:$M$54,0))*Q1101+INDEX('BCA Inputs'!$AA$14:$AA$54,MATCH(I1101,'BCA Inputs'!$M$14:$M$54,0))*F1101+INDEX('BCA Inputs'!$AB$14:$AB$54,MATCH(I1101,'BCA Inputs'!$M$14:$M$54,0))*G1101,IF($B$3="RG&amp;E",INDEX('BCA Inputs'!$BG$14:$BG$54,MATCH(I1101,'BCA Inputs'!$AW$14:$AW$54,0))*P1101+INDEX('BCA Inputs'!$BH$14:$BH$54,MATCH(I1101,'BCA Inputs'!$AW$14:$AW$54,0))*O1101+INDEX('BCA Inputs'!$BI$14:$BI$54,MATCH(I1101,'BCA Inputs'!$AW$14:$AW$54,0))*Q1101+INDEX('BCA Inputs'!$BJ$14:$BJ$54,MATCH(I1101,'BCA Inputs'!$AW$14:$AW$54,0))*F1101+INDEX('BCA Inputs'!$BK$14:$BK$54,MATCH(I1101,'BCA Inputs'!$AW$14:$AW$54,0))*G1101,"")),"")</f>
        <v/>
      </c>
      <c r="AA1101" s="237" t="str">
        <f t="shared" si="165"/>
        <v/>
      </c>
      <c r="AC1101" s="238" t="str">
        <f>IFERROR((K1101+R1101)+IF($B$3="NYSEG",INDEX('BCA Inputs'!$AI$14:$AI$54,MATCH(I1101,'BCA Inputs'!$M$14:$M$54,0))*P1101+INDEX('BCA Inputs'!$AJ$14:$AJ$54,MATCH(I1101,'BCA Inputs'!$M$14:$M$54,0))*Q1101,IF($B$3="RG&amp;E",INDEX('BCA Inputs'!$BR$14:$BR$54,MATCH(I1101,'BCA Inputs'!$AW$14:$AW$54,0))*P1101+INDEX('BCA Inputs'!$BS$14:$BS$54,MATCH(I1101,'BCA Inputs'!$AW$14:$AW$54,0))*Q1101,"")),"")</f>
        <v/>
      </c>
      <c r="AD1101" s="181" t="str">
        <f>IFERROR(IF($B$3="NYSEG",INDEX('BCA Inputs'!$AD$14:$AD$54,MATCH(I1101,'BCA Inputs'!$M$14:$M$54,0))*P1101+INDEX('BCA Inputs'!$AE$14:$AE$54,MATCH(I1101,'BCA Inputs'!$M$14:$M$54,0))*O1101+INDEX('BCA Inputs'!$AF$14:$AF$54,MATCH(I1101,'BCA Inputs'!$M$14:$M$54,0))*Q1101+INDEX('BCA Inputs'!$AG$14:$AG$54,MATCH(I1101,'BCA Inputs'!$M$14:$M$54,0))*F1101+INDEX('BCA Inputs'!$AH$14:$AH$54,MATCH(I1101,'BCA Inputs'!$M$14:$M$54,0))*G1101,IF($B$3="RG&amp;E",INDEX('BCA Inputs'!$BM$14:$BM$54,MATCH(I1101,'BCA Inputs'!$AW$14:$AW$54,0))*P1101+INDEX('BCA Inputs'!$BN$14:$BN$54,MATCH(I1101,'BCA Inputs'!$AW$14:$AW$54,0))*O1101+INDEX('BCA Inputs'!$BO$14:$BO$54,MATCH(I1101,'BCA Inputs'!$AW$14:$AW$54,0))*Q1101+INDEX('BCA Inputs'!$BP$14:$BP$54,MATCH(I1101,'BCA Inputs'!$AW$14:$AW$54,0))*F1101+INDEX('BCA Inputs'!$BQ$14:$BQ$54,MATCH(I1101,'BCA Inputs'!$AW$14:$AW$54,0))*G1101,"")),"")</f>
        <v/>
      </c>
      <c r="AE1101" s="237" t="str">
        <f t="shared" si="166"/>
        <v/>
      </c>
      <c r="AF1101" s="198">
        <f t="shared" si="168"/>
        <v>0</v>
      </c>
      <c r="AG1101" s="239">
        <f t="shared" si="169"/>
        <v>0</v>
      </c>
    </row>
    <row r="1102" spans="1:33">
      <c r="A1102" s="228"/>
      <c r="B1102" s="176"/>
      <c r="C1102" s="229"/>
      <c r="D1102" s="230"/>
      <c r="E1102" s="230"/>
      <c r="F1102" s="230"/>
      <c r="G1102" s="230"/>
      <c r="H1102" s="231"/>
      <c r="I1102" s="231"/>
      <c r="J1102" s="232"/>
      <c r="K1102" s="232"/>
      <c r="L1102" s="232"/>
      <c r="M1102" s="181">
        <f t="shared" si="167"/>
        <v>0</v>
      </c>
      <c r="N1102" s="181">
        <f>IF(H1102="",0,H1102*I1102*'Avoided Water Savings Cost'!$C$16)</f>
        <v>0</v>
      </c>
      <c r="O1102" s="545">
        <f>IF(C1102="",0,IF($B$3="NYSEG",C1102/(1-'Avoided Electric Costs 2020'!$W$21),IF($B$3="RG&amp;E",C1102/(1-'Avoided Electric Costs 2020'!$X$21),"")))</f>
        <v>0</v>
      </c>
      <c r="P1102" s="546">
        <f>IF(D1102="",0,IF($B$3="NYSEG",D1102/(1-'Avoided Electric Costs 2020'!$W$21),IF($B$3="RG&amp;E",D1102/(1-'Avoided Electric Costs 2020'!$X$21),"")))</f>
        <v>0</v>
      </c>
      <c r="Q1102" s="546">
        <f>IF(E1102="",0,IF($B$3="NYSEG",E1102/(1-'Avoided Natural Gas Costs 2020'!$J$34),IF($B$3="RG&amp;E",E1102/(1-'Avoided Natural Gas Costs 2020'!$K$34),"")))</f>
        <v>0</v>
      </c>
      <c r="R1102" s="233" t="str">
        <f>IFERROR(IF(P1102*'BCA Inputs'!$C$1+Q1102*'BCA Inputs'!$C$2+F1102*'BCA Inputs'!$C$2+G1102*'BCA Inputs'!$C$2=0,"",P1102*'BCA Inputs'!$C$1+Q1102*'BCA Inputs'!$C$2+F1102*'BCA Inputs'!$C$2+G1102*'BCA Inputs'!$C$2),"")</f>
        <v/>
      </c>
      <c r="S1102" s="181" t="str">
        <f t="shared" si="160"/>
        <v/>
      </c>
      <c r="T1102" s="181" t="str">
        <f>IFERROR(IF($B$3="NYSEG",(INDEX('BCA Inputs'!$N$14:$N$54,MATCH(I1102,'BCA Inputs'!$M$14:$M$54,0))*P1102+INDEX('BCA Inputs'!$O$14:$O$54,MATCH(I1102,'BCA Inputs'!$M$14:$M$54,0))*O1102+INDEX('BCA Inputs'!P:P,MATCH(I1102,'BCA Inputs'!M:M,0))*Q1102+INDEX('BCA Inputs'!Q:Q,MATCH(I1102,'BCA Inputs'!M:M,0))*F1102+INDEX('BCA Inputs'!R:R,MATCH(I1102,'BCA Inputs'!M:M,0))*G1102)+L1102+N1102,IF($B$3="RG&amp;E",(INDEX('BCA Inputs'!$AX$14:$AX$54,MATCH(I1102,'BCA Inputs'!$AW$14:$AW$54,0))*P1102+INDEX('BCA Inputs'!$AY$14:$AY$54,MATCH(I1102,'BCA Inputs'!$AW$14:$AW$54,0))*O1102+INDEX('BCA Inputs'!$AZ$14:$AZ$54,MATCH(I1102,'BCA Inputs'!$AW$14:$AW$54,0))*Q1102+INDEX('BCA Inputs'!$BA$14:$BA$54,MATCH(I1102,'BCA Inputs'!$AW$14:$AW$54,0))*F1102+INDEX('BCA Inputs'!$BB$14:$BB$54,MATCH(I1102,'BCA Inputs'!$AW$14:$AW$54,0))*G1102)+L1102+N1102,"")),"")</f>
        <v/>
      </c>
      <c r="U1102" s="234" t="str">
        <f t="shared" si="161"/>
        <v/>
      </c>
      <c r="V1102" s="234" t="str">
        <f t="shared" si="162"/>
        <v/>
      </c>
      <c r="W1102" s="234" t="str">
        <f t="shared" si="163"/>
        <v/>
      </c>
      <c r="Y1102" s="235" t="str">
        <f t="shared" si="164"/>
        <v/>
      </c>
      <c r="Z1102" s="236" t="str">
        <f>IFERROR(IF($B$3="NYSEG",INDEX('BCA Inputs'!$X$14:$X$54,MATCH(I1102,'BCA Inputs'!$M$14:$M$54,0))*P1102+INDEX('BCA Inputs'!$Y$14:$Y$54,MATCH(I1102,'BCA Inputs'!$M$14:$M$54,0))*O1102+INDEX('BCA Inputs'!$Z$14:$Z$54,MATCH(I1102,'BCA Inputs'!$M$14:$M$54,0))*Q1102+INDEX('BCA Inputs'!$AA$14:$AA$54,MATCH(I1102,'BCA Inputs'!$M$14:$M$54,0))*F1102+INDEX('BCA Inputs'!$AB$14:$AB$54,MATCH(I1102,'BCA Inputs'!$M$14:$M$54,0))*G1102,IF($B$3="RG&amp;E",INDEX('BCA Inputs'!$BG$14:$BG$54,MATCH(I1102,'BCA Inputs'!$AW$14:$AW$54,0))*P1102+INDEX('BCA Inputs'!$BH$14:$BH$54,MATCH(I1102,'BCA Inputs'!$AW$14:$AW$54,0))*O1102+INDEX('BCA Inputs'!$BI$14:$BI$54,MATCH(I1102,'BCA Inputs'!$AW$14:$AW$54,0))*Q1102+INDEX('BCA Inputs'!$BJ$14:$BJ$54,MATCH(I1102,'BCA Inputs'!$AW$14:$AW$54,0))*F1102+INDEX('BCA Inputs'!$BK$14:$BK$54,MATCH(I1102,'BCA Inputs'!$AW$14:$AW$54,0))*G1102,"")),"")</f>
        <v/>
      </c>
      <c r="AA1102" s="237" t="str">
        <f t="shared" si="165"/>
        <v/>
      </c>
      <c r="AC1102" s="238" t="str">
        <f>IFERROR((K1102+R1102)+IF($B$3="NYSEG",INDEX('BCA Inputs'!$AI$14:$AI$54,MATCH(I1102,'BCA Inputs'!$M$14:$M$54,0))*P1102+INDEX('BCA Inputs'!$AJ$14:$AJ$54,MATCH(I1102,'BCA Inputs'!$M$14:$M$54,0))*Q1102,IF($B$3="RG&amp;E",INDEX('BCA Inputs'!$BR$14:$BR$54,MATCH(I1102,'BCA Inputs'!$AW$14:$AW$54,0))*P1102+INDEX('BCA Inputs'!$BS$14:$BS$54,MATCH(I1102,'BCA Inputs'!$AW$14:$AW$54,0))*Q1102,"")),"")</f>
        <v/>
      </c>
      <c r="AD1102" s="181" t="str">
        <f>IFERROR(IF($B$3="NYSEG",INDEX('BCA Inputs'!$AD$14:$AD$54,MATCH(I1102,'BCA Inputs'!$M$14:$M$54,0))*P1102+INDEX('BCA Inputs'!$AE$14:$AE$54,MATCH(I1102,'BCA Inputs'!$M$14:$M$54,0))*O1102+INDEX('BCA Inputs'!$AF$14:$AF$54,MATCH(I1102,'BCA Inputs'!$M$14:$M$54,0))*Q1102+INDEX('BCA Inputs'!$AG$14:$AG$54,MATCH(I1102,'BCA Inputs'!$M$14:$M$54,0))*F1102+INDEX('BCA Inputs'!$AH$14:$AH$54,MATCH(I1102,'BCA Inputs'!$M$14:$M$54,0))*G1102,IF($B$3="RG&amp;E",INDEX('BCA Inputs'!$BM$14:$BM$54,MATCH(I1102,'BCA Inputs'!$AW$14:$AW$54,0))*P1102+INDEX('BCA Inputs'!$BN$14:$BN$54,MATCH(I1102,'BCA Inputs'!$AW$14:$AW$54,0))*O1102+INDEX('BCA Inputs'!$BO$14:$BO$54,MATCH(I1102,'BCA Inputs'!$AW$14:$AW$54,0))*Q1102+INDEX('BCA Inputs'!$BP$14:$BP$54,MATCH(I1102,'BCA Inputs'!$AW$14:$AW$54,0))*F1102+INDEX('BCA Inputs'!$BQ$14:$BQ$54,MATCH(I1102,'BCA Inputs'!$AW$14:$AW$54,0))*G1102,"")),"")</f>
        <v/>
      </c>
      <c r="AE1102" s="237" t="str">
        <f t="shared" si="166"/>
        <v/>
      </c>
      <c r="AF1102" s="198">
        <f t="shared" si="168"/>
        <v>0</v>
      </c>
      <c r="AG1102" s="239">
        <f t="shared" si="169"/>
        <v>0</v>
      </c>
    </row>
    <row r="1103" spans="1:33">
      <c r="A1103" s="228"/>
      <c r="B1103" s="176"/>
      <c r="C1103" s="229"/>
      <c r="D1103" s="230"/>
      <c r="E1103" s="230"/>
      <c r="F1103" s="230"/>
      <c r="G1103" s="230"/>
      <c r="H1103" s="231"/>
      <c r="I1103" s="231"/>
      <c r="J1103" s="232"/>
      <c r="K1103" s="232"/>
      <c r="L1103" s="232"/>
      <c r="M1103" s="181">
        <f t="shared" si="167"/>
        <v>0</v>
      </c>
      <c r="N1103" s="181">
        <f>IF(H1103="",0,H1103*I1103*'Avoided Water Savings Cost'!$C$16)</f>
        <v>0</v>
      </c>
      <c r="O1103" s="545">
        <f>IF(C1103="",0,IF($B$3="NYSEG",C1103/(1-'Avoided Electric Costs 2020'!$W$21),IF($B$3="RG&amp;E",C1103/(1-'Avoided Electric Costs 2020'!$X$21),"")))</f>
        <v>0</v>
      </c>
      <c r="P1103" s="546">
        <f>IF(D1103="",0,IF($B$3="NYSEG",D1103/(1-'Avoided Electric Costs 2020'!$W$21),IF($B$3="RG&amp;E",D1103/(1-'Avoided Electric Costs 2020'!$X$21),"")))</f>
        <v>0</v>
      </c>
      <c r="Q1103" s="546">
        <f>IF(E1103="",0,IF($B$3="NYSEG",E1103/(1-'Avoided Natural Gas Costs 2020'!$J$34),IF($B$3="RG&amp;E",E1103/(1-'Avoided Natural Gas Costs 2020'!$K$34),"")))</f>
        <v>0</v>
      </c>
      <c r="R1103" s="233" t="str">
        <f>IFERROR(IF(P1103*'BCA Inputs'!$C$1+Q1103*'BCA Inputs'!$C$2+F1103*'BCA Inputs'!$C$2+G1103*'BCA Inputs'!$C$2=0,"",P1103*'BCA Inputs'!$C$1+Q1103*'BCA Inputs'!$C$2+F1103*'BCA Inputs'!$C$2+G1103*'BCA Inputs'!$C$2),"")</f>
        <v/>
      </c>
      <c r="S1103" s="181" t="str">
        <f t="shared" si="160"/>
        <v/>
      </c>
      <c r="T1103" s="181" t="str">
        <f>IFERROR(IF($B$3="NYSEG",(INDEX('BCA Inputs'!$N$14:$N$54,MATCH(I1103,'BCA Inputs'!$M$14:$M$54,0))*P1103+INDEX('BCA Inputs'!$O$14:$O$54,MATCH(I1103,'BCA Inputs'!$M$14:$M$54,0))*O1103+INDEX('BCA Inputs'!P:P,MATCH(I1103,'BCA Inputs'!M:M,0))*Q1103+INDEX('BCA Inputs'!Q:Q,MATCH(I1103,'BCA Inputs'!M:M,0))*F1103+INDEX('BCA Inputs'!R:R,MATCH(I1103,'BCA Inputs'!M:M,0))*G1103)+L1103+N1103,IF($B$3="RG&amp;E",(INDEX('BCA Inputs'!$AX$14:$AX$54,MATCH(I1103,'BCA Inputs'!$AW$14:$AW$54,0))*P1103+INDEX('BCA Inputs'!$AY$14:$AY$54,MATCH(I1103,'BCA Inputs'!$AW$14:$AW$54,0))*O1103+INDEX('BCA Inputs'!$AZ$14:$AZ$54,MATCH(I1103,'BCA Inputs'!$AW$14:$AW$54,0))*Q1103+INDEX('BCA Inputs'!$BA$14:$BA$54,MATCH(I1103,'BCA Inputs'!$AW$14:$AW$54,0))*F1103+INDEX('BCA Inputs'!$BB$14:$BB$54,MATCH(I1103,'BCA Inputs'!$AW$14:$AW$54,0))*G1103)+L1103+N1103,"")),"")</f>
        <v/>
      </c>
      <c r="U1103" s="234" t="str">
        <f t="shared" si="161"/>
        <v/>
      </c>
      <c r="V1103" s="234" t="str">
        <f t="shared" si="162"/>
        <v/>
      </c>
      <c r="W1103" s="234" t="str">
        <f t="shared" si="163"/>
        <v/>
      </c>
      <c r="Y1103" s="235" t="str">
        <f t="shared" si="164"/>
        <v/>
      </c>
      <c r="Z1103" s="236" t="str">
        <f>IFERROR(IF($B$3="NYSEG",INDEX('BCA Inputs'!$X$14:$X$54,MATCH(I1103,'BCA Inputs'!$M$14:$M$54,0))*P1103+INDEX('BCA Inputs'!$Y$14:$Y$54,MATCH(I1103,'BCA Inputs'!$M$14:$M$54,0))*O1103+INDEX('BCA Inputs'!$Z$14:$Z$54,MATCH(I1103,'BCA Inputs'!$M$14:$M$54,0))*Q1103+INDEX('BCA Inputs'!$AA$14:$AA$54,MATCH(I1103,'BCA Inputs'!$M$14:$M$54,0))*F1103+INDEX('BCA Inputs'!$AB$14:$AB$54,MATCH(I1103,'BCA Inputs'!$M$14:$M$54,0))*G1103,IF($B$3="RG&amp;E",INDEX('BCA Inputs'!$BG$14:$BG$54,MATCH(I1103,'BCA Inputs'!$AW$14:$AW$54,0))*P1103+INDEX('BCA Inputs'!$BH$14:$BH$54,MATCH(I1103,'BCA Inputs'!$AW$14:$AW$54,0))*O1103+INDEX('BCA Inputs'!$BI$14:$BI$54,MATCH(I1103,'BCA Inputs'!$AW$14:$AW$54,0))*Q1103+INDEX('BCA Inputs'!$BJ$14:$BJ$54,MATCH(I1103,'BCA Inputs'!$AW$14:$AW$54,0))*F1103+INDEX('BCA Inputs'!$BK$14:$BK$54,MATCH(I1103,'BCA Inputs'!$AW$14:$AW$54,0))*G1103,"")),"")</f>
        <v/>
      </c>
      <c r="AA1103" s="237" t="str">
        <f t="shared" si="165"/>
        <v/>
      </c>
      <c r="AC1103" s="238" t="str">
        <f>IFERROR((K1103+R1103)+IF($B$3="NYSEG",INDEX('BCA Inputs'!$AI$14:$AI$54,MATCH(I1103,'BCA Inputs'!$M$14:$M$54,0))*P1103+INDEX('BCA Inputs'!$AJ$14:$AJ$54,MATCH(I1103,'BCA Inputs'!$M$14:$M$54,0))*Q1103,IF($B$3="RG&amp;E",INDEX('BCA Inputs'!$BR$14:$BR$54,MATCH(I1103,'BCA Inputs'!$AW$14:$AW$54,0))*P1103+INDEX('BCA Inputs'!$BS$14:$BS$54,MATCH(I1103,'BCA Inputs'!$AW$14:$AW$54,0))*Q1103,"")),"")</f>
        <v/>
      </c>
      <c r="AD1103" s="181" t="str">
        <f>IFERROR(IF($B$3="NYSEG",INDEX('BCA Inputs'!$AD$14:$AD$54,MATCH(I1103,'BCA Inputs'!$M$14:$M$54,0))*P1103+INDEX('BCA Inputs'!$AE$14:$AE$54,MATCH(I1103,'BCA Inputs'!$M$14:$M$54,0))*O1103+INDEX('BCA Inputs'!$AF$14:$AF$54,MATCH(I1103,'BCA Inputs'!$M$14:$M$54,0))*Q1103+INDEX('BCA Inputs'!$AG$14:$AG$54,MATCH(I1103,'BCA Inputs'!$M$14:$M$54,0))*F1103+INDEX('BCA Inputs'!$AH$14:$AH$54,MATCH(I1103,'BCA Inputs'!$M$14:$M$54,0))*G1103,IF($B$3="RG&amp;E",INDEX('BCA Inputs'!$BM$14:$BM$54,MATCH(I1103,'BCA Inputs'!$AW$14:$AW$54,0))*P1103+INDEX('BCA Inputs'!$BN$14:$BN$54,MATCH(I1103,'BCA Inputs'!$AW$14:$AW$54,0))*O1103+INDEX('BCA Inputs'!$BO$14:$BO$54,MATCH(I1103,'BCA Inputs'!$AW$14:$AW$54,0))*Q1103+INDEX('BCA Inputs'!$BP$14:$BP$54,MATCH(I1103,'BCA Inputs'!$AW$14:$AW$54,0))*F1103+INDEX('BCA Inputs'!$BQ$14:$BQ$54,MATCH(I1103,'BCA Inputs'!$AW$14:$AW$54,0))*G1103,"")),"")</f>
        <v/>
      </c>
      <c r="AE1103" s="237" t="str">
        <f t="shared" si="166"/>
        <v/>
      </c>
      <c r="AF1103" s="198">
        <f t="shared" si="168"/>
        <v>0</v>
      </c>
      <c r="AG1103" s="239">
        <f t="shared" si="169"/>
        <v>0</v>
      </c>
    </row>
    <row r="1104" spans="1:33">
      <c r="A1104" s="228"/>
      <c r="B1104" s="176"/>
      <c r="C1104" s="229"/>
      <c r="D1104" s="230"/>
      <c r="E1104" s="230"/>
      <c r="F1104" s="230"/>
      <c r="G1104" s="230"/>
      <c r="H1104" s="231"/>
      <c r="I1104" s="231"/>
      <c r="J1104" s="232"/>
      <c r="K1104" s="232"/>
      <c r="L1104" s="232"/>
      <c r="M1104" s="181">
        <f t="shared" si="167"/>
        <v>0</v>
      </c>
      <c r="N1104" s="181">
        <f>IF(H1104="",0,H1104*I1104*'Avoided Water Savings Cost'!$C$16)</f>
        <v>0</v>
      </c>
      <c r="O1104" s="545">
        <f>IF(C1104="",0,IF($B$3="NYSEG",C1104/(1-'Avoided Electric Costs 2020'!$W$21),IF($B$3="RG&amp;E",C1104/(1-'Avoided Electric Costs 2020'!$X$21),"")))</f>
        <v>0</v>
      </c>
      <c r="P1104" s="546">
        <f>IF(D1104="",0,IF($B$3="NYSEG",D1104/(1-'Avoided Electric Costs 2020'!$W$21),IF($B$3="RG&amp;E",D1104/(1-'Avoided Electric Costs 2020'!$X$21),"")))</f>
        <v>0</v>
      </c>
      <c r="Q1104" s="546">
        <f>IF(E1104="",0,IF($B$3="NYSEG",E1104/(1-'Avoided Natural Gas Costs 2020'!$J$34),IF($B$3="RG&amp;E",E1104/(1-'Avoided Natural Gas Costs 2020'!$K$34),"")))</f>
        <v>0</v>
      </c>
      <c r="R1104" s="233" t="str">
        <f>IFERROR(IF(P1104*'BCA Inputs'!$C$1+Q1104*'BCA Inputs'!$C$2+F1104*'BCA Inputs'!$C$2+G1104*'BCA Inputs'!$C$2=0,"",P1104*'BCA Inputs'!$C$1+Q1104*'BCA Inputs'!$C$2+F1104*'BCA Inputs'!$C$2+G1104*'BCA Inputs'!$C$2),"")</f>
        <v/>
      </c>
      <c r="S1104" s="181" t="str">
        <f t="shared" si="160"/>
        <v/>
      </c>
      <c r="T1104" s="181" t="str">
        <f>IFERROR(IF($B$3="NYSEG",(INDEX('BCA Inputs'!$N$14:$N$54,MATCH(I1104,'BCA Inputs'!$M$14:$M$54,0))*P1104+INDEX('BCA Inputs'!$O$14:$O$54,MATCH(I1104,'BCA Inputs'!$M$14:$M$54,0))*O1104+INDEX('BCA Inputs'!P:P,MATCH(I1104,'BCA Inputs'!M:M,0))*Q1104+INDEX('BCA Inputs'!Q:Q,MATCH(I1104,'BCA Inputs'!M:M,0))*F1104+INDEX('BCA Inputs'!R:R,MATCH(I1104,'BCA Inputs'!M:M,0))*G1104)+L1104+N1104,IF($B$3="RG&amp;E",(INDEX('BCA Inputs'!$AX$14:$AX$54,MATCH(I1104,'BCA Inputs'!$AW$14:$AW$54,0))*P1104+INDEX('BCA Inputs'!$AY$14:$AY$54,MATCH(I1104,'BCA Inputs'!$AW$14:$AW$54,0))*O1104+INDEX('BCA Inputs'!$AZ$14:$AZ$54,MATCH(I1104,'BCA Inputs'!$AW$14:$AW$54,0))*Q1104+INDEX('BCA Inputs'!$BA$14:$BA$54,MATCH(I1104,'BCA Inputs'!$AW$14:$AW$54,0))*F1104+INDEX('BCA Inputs'!$BB$14:$BB$54,MATCH(I1104,'BCA Inputs'!$AW$14:$AW$54,0))*G1104)+L1104+N1104,"")),"")</f>
        <v/>
      </c>
      <c r="U1104" s="234" t="str">
        <f t="shared" si="161"/>
        <v/>
      </c>
      <c r="V1104" s="234" t="str">
        <f t="shared" si="162"/>
        <v/>
      </c>
      <c r="W1104" s="234" t="str">
        <f t="shared" si="163"/>
        <v/>
      </c>
      <c r="Y1104" s="235" t="str">
        <f t="shared" si="164"/>
        <v/>
      </c>
      <c r="Z1104" s="236" t="str">
        <f>IFERROR(IF($B$3="NYSEG",INDEX('BCA Inputs'!$X$14:$X$54,MATCH(I1104,'BCA Inputs'!$M$14:$M$54,0))*P1104+INDEX('BCA Inputs'!$Y$14:$Y$54,MATCH(I1104,'BCA Inputs'!$M$14:$M$54,0))*O1104+INDEX('BCA Inputs'!$Z$14:$Z$54,MATCH(I1104,'BCA Inputs'!$M$14:$M$54,0))*Q1104+INDEX('BCA Inputs'!$AA$14:$AA$54,MATCH(I1104,'BCA Inputs'!$M$14:$M$54,0))*F1104+INDEX('BCA Inputs'!$AB$14:$AB$54,MATCH(I1104,'BCA Inputs'!$M$14:$M$54,0))*G1104,IF($B$3="RG&amp;E",INDEX('BCA Inputs'!$BG$14:$BG$54,MATCH(I1104,'BCA Inputs'!$AW$14:$AW$54,0))*P1104+INDEX('BCA Inputs'!$BH$14:$BH$54,MATCH(I1104,'BCA Inputs'!$AW$14:$AW$54,0))*O1104+INDEX('BCA Inputs'!$BI$14:$BI$54,MATCH(I1104,'BCA Inputs'!$AW$14:$AW$54,0))*Q1104+INDEX('BCA Inputs'!$BJ$14:$BJ$54,MATCH(I1104,'BCA Inputs'!$AW$14:$AW$54,0))*F1104+INDEX('BCA Inputs'!$BK$14:$BK$54,MATCH(I1104,'BCA Inputs'!$AW$14:$AW$54,0))*G1104,"")),"")</f>
        <v/>
      </c>
      <c r="AA1104" s="237" t="str">
        <f t="shared" si="165"/>
        <v/>
      </c>
      <c r="AC1104" s="238" t="str">
        <f>IFERROR((K1104+R1104)+IF($B$3="NYSEG",INDEX('BCA Inputs'!$AI$14:$AI$54,MATCH(I1104,'BCA Inputs'!$M$14:$M$54,0))*P1104+INDEX('BCA Inputs'!$AJ$14:$AJ$54,MATCH(I1104,'BCA Inputs'!$M$14:$M$54,0))*Q1104,IF($B$3="RG&amp;E",INDEX('BCA Inputs'!$BR$14:$BR$54,MATCH(I1104,'BCA Inputs'!$AW$14:$AW$54,0))*P1104+INDEX('BCA Inputs'!$BS$14:$BS$54,MATCH(I1104,'BCA Inputs'!$AW$14:$AW$54,0))*Q1104,"")),"")</f>
        <v/>
      </c>
      <c r="AD1104" s="181" t="str">
        <f>IFERROR(IF($B$3="NYSEG",INDEX('BCA Inputs'!$AD$14:$AD$54,MATCH(I1104,'BCA Inputs'!$M$14:$M$54,0))*P1104+INDEX('BCA Inputs'!$AE$14:$AE$54,MATCH(I1104,'BCA Inputs'!$M$14:$M$54,0))*O1104+INDEX('BCA Inputs'!$AF$14:$AF$54,MATCH(I1104,'BCA Inputs'!$M$14:$M$54,0))*Q1104+INDEX('BCA Inputs'!$AG$14:$AG$54,MATCH(I1104,'BCA Inputs'!$M$14:$M$54,0))*F1104+INDEX('BCA Inputs'!$AH$14:$AH$54,MATCH(I1104,'BCA Inputs'!$M$14:$M$54,0))*G1104,IF($B$3="RG&amp;E",INDEX('BCA Inputs'!$BM$14:$BM$54,MATCH(I1104,'BCA Inputs'!$AW$14:$AW$54,0))*P1104+INDEX('BCA Inputs'!$BN$14:$BN$54,MATCH(I1104,'BCA Inputs'!$AW$14:$AW$54,0))*O1104+INDEX('BCA Inputs'!$BO$14:$BO$54,MATCH(I1104,'BCA Inputs'!$AW$14:$AW$54,0))*Q1104+INDEX('BCA Inputs'!$BP$14:$BP$54,MATCH(I1104,'BCA Inputs'!$AW$14:$AW$54,0))*F1104+INDEX('BCA Inputs'!$BQ$14:$BQ$54,MATCH(I1104,'BCA Inputs'!$AW$14:$AW$54,0))*G1104,"")),"")</f>
        <v/>
      </c>
      <c r="AE1104" s="237" t="str">
        <f t="shared" si="166"/>
        <v/>
      </c>
      <c r="AF1104" s="198">
        <f t="shared" si="168"/>
        <v>0</v>
      </c>
      <c r="AG1104" s="239">
        <f t="shared" si="169"/>
        <v>0</v>
      </c>
    </row>
    <row r="1105" spans="1:33">
      <c r="A1105" s="228"/>
      <c r="B1105" s="176"/>
      <c r="C1105" s="229"/>
      <c r="D1105" s="230"/>
      <c r="E1105" s="230"/>
      <c r="F1105" s="230"/>
      <c r="G1105" s="230"/>
      <c r="H1105" s="231"/>
      <c r="I1105" s="231"/>
      <c r="J1105" s="232"/>
      <c r="K1105" s="232"/>
      <c r="L1105" s="232"/>
      <c r="M1105" s="181">
        <f t="shared" si="167"/>
        <v>0</v>
      </c>
      <c r="N1105" s="181">
        <f>IF(H1105="",0,H1105*I1105*'Avoided Water Savings Cost'!$C$16)</f>
        <v>0</v>
      </c>
      <c r="O1105" s="545">
        <f>IF(C1105="",0,IF($B$3="NYSEG",C1105/(1-'Avoided Electric Costs 2020'!$W$21),IF($B$3="RG&amp;E",C1105/(1-'Avoided Electric Costs 2020'!$X$21),"")))</f>
        <v>0</v>
      </c>
      <c r="P1105" s="546">
        <f>IF(D1105="",0,IF($B$3="NYSEG",D1105/(1-'Avoided Electric Costs 2020'!$W$21),IF($B$3="RG&amp;E",D1105/(1-'Avoided Electric Costs 2020'!$X$21),"")))</f>
        <v>0</v>
      </c>
      <c r="Q1105" s="546">
        <f>IF(E1105="",0,IF($B$3="NYSEG",E1105/(1-'Avoided Natural Gas Costs 2020'!$J$34),IF($B$3="RG&amp;E",E1105/(1-'Avoided Natural Gas Costs 2020'!$K$34),"")))</f>
        <v>0</v>
      </c>
      <c r="R1105" s="233" t="str">
        <f>IFERROR(IF(P1105*'BCA Inputs'!$C$1+Q1105*'BCA Inputs'!$C$2+F1105*'BCA Inputs'!$C$2+G1105*'BCA Inputs'!$C$2=0,"",P1105*'BCA Inputs'!$C$1+Q1105*'BCA Inputs'!$C$2+F1105*'BCA Inputs'!$C$2+G1105*'BCA Inputs'!$C$2),"")</f>
        <v/>
      </c>
      <c r="S1105" s="181" t="str">
        <f t="shared" si="160"/>
        <v/>
      </c>
      <c r="T1105" s="181" t="str">
        <f>IFERROR(IF($B$3="NYSEG",(INDEX('BCA Inputs'!$N$14:$N$54,MATCH(I1105,'BCA Inputs'!$M$14:$M$54,0))*P1105+INDEX('BCA Inputs'!$O$14:$O$54,MATCH(I1105,'BCA Inputs'!$M$14:$M$54,0))*O1105+INDEX('BCA Inputs'!P:P,MATCH(I1105,'BCA Inputs'!M:M,0))*Q1105+INDEX('BCA Inputs'!Q:Q,MATCH(I1105,'BCA Inputs'!M:M,0))*F1105+INDEX('BCA Inputs'!R:R,MATCH(I1105,'BCA Inputs'!M:M,0))*G1105)+L1105+N1105,IF($B$3="RG&amp;E",(INDEX('BCA Inputs'!$AX$14:$AX$54,MATCH(I1105,'BCA Inputs'!$AW$14:$AW$54,0))*P1105+INDEX('BCA Inputs'!$AY$14:$AY$54,MATCH(I1105,'BCA Inputs'!$AW$14:$AW$54,0))*O1105+INDEX('BCA Inputs'!$AZ$14:$AZ$54,MATCH(I1105,'BCA Inputs'!$AW$14:$AW$54,0))*Q1105+INDEX('BCA Inputs'!$BA$14:$BA$54,MATCH(I1105,'BCA Inputs'!$AW$14:$AW$54,0))*F1105+INDEX('BCA Inputs'!$BB$14:$BB$54,MATCH(I1105,'BCA Inputs'!$AW$14:$AW$54,0))*G1105)+L1105+N1105,"")),"")</f>
        <v/>
      </c>
      <c r="U1105" s="234" t="str">
        <f t="shared" si="161"/>
        <v/>
      </c>
      <c r="V1105" s="234" t="str">
        <f t="shared" si="162"/>
        <v/>
      </c>
      <c r="W1105" s="234" t="str">
        <f t="shared" si="163"/>
        <v/>
      </c>
      <c r="Y1105" s="235" t="str">
        <f t="shared" si="164"/>
        <v/>
      </c>
      <c r="Z1105" s="236" t="str">
        <f>IFERROR(IF($B$3="NYSEG",INDEX('BCA Inputs'!$X$14:$X$54,MATCH(I1105,'BCA Inputs'!$M$14:$M$54,0))*P1105+INDEX('BCA Inputs'!$Y$14:$Y$54,MATCH(I1105,'BCA Inputs'!$M$14:$M$54,0))*O1105+INDEX('BCA Inputs'!$Z$14:$Z$54,MATCH(I1105,'BCA Inputs'!$M$14:$M$54,0))*Q1105+INDEX('BCA Inputs'!$AA$14:$AA$54,MATCH(I1105,'BCA Inputs'!$M$14:$M$54,0))*F1105+INDEX('BCA Inputs'!$AB$14:$AB$54,MATCH(I1105,'BCA Inputs'!$M$14:$M$54,0))*G1105,IF($B$3="RG&amp;E",INDEX('BCA Inputs'!$BG$14:$BG$54,MATCH(I1105,'BCA Inputs'!$AW$14:$AW$54,0))*P1105+INDEX('BCA Inputs'!$BH$14:$BH$54,MATCH(I1105,'BCA Inputs'!$AW$14:$AW$54,0))*O1105+INDEX('BCA Inputs'!$BI$14:$BI$54,MATCH(I1105,'BCA Inputs'!$AW$14:$AW$54,0))*Q1105+INDEX('BCA Inputs'!$BJ$14:$BJ$54,MATCH(I1105,'BCA Inputs'!$AW$14:$AW$54,0))*F1105+INDEX('BCA Inputs'!$BK$14:$BK$54,MATCH(I1105,'BCA Inputs'!$AW$14:$AW$54,0))*G1105,"")),"")</f>
        <v/>
      </c>
      <c r="AA1105" s="237" t="str">
        <f t="shared" si="165"/>
        <v/>
      </c>
      <c r="AC1105" s="238" t="str">
        <f>IFERROR((K1105+R1105)+IF($B$3="NYSEG",INDEX('BCA Inputs'!$AI$14:$AI$54,MATCH(I1105,'BCA Inputs'!$M$14:$M$54,0))*P1105+INDEX('BCA Inputs'!$AJ$14:$AJ$54,MATCH(I1105,'BCA Inputs'!$M$14:$M$54,0))*Q1105,IF($B$3="RG&amp;E",INDEX('BCA Inputs'!$BR$14:$BR$54,MATCH(I1105,'BCA Inputs'!$AW$14:$AW$54,0))*P1105+INDEX('BCA Inputs'!$BS$14:$BS$54,MATCH(I1105,'BCA Inputs'!$AW$14:$AW$54,0))*Q1105,"")),"")</f>
        <v/>
      </c>
      <c r="AD1105" s="181" t="str">
        <f>IFERROR(IF($B$3="NYSEG",INDEX('BCA Inputs'!$AD$14:$AD$54,MATCH(I1105,'BCA Inputs'!$M$14:$M$54,0))*P1105+INDEX('BCA Inputs'!$AE$14:$AE$54,MATCH(I1105,'BCA Inputs'!$M$14:$M$54,0))*O1105+INDEX('BCA Inputs'!$AF$14:$AF$54,MATCH(I1105,'BCA Inputs'!$M$14:$M$54,0))*Q1105+INDEX('BCA Inputs'!$AG$14:$AG$54,MATCH(I1105,'BCA Inputs'!$M$14:$M$54,0))*F1105+INDEX('BCA Inputs'!$AH$14:$AH$54,MATCH(I1105,'BCA Inputs'!$M$14:$M$54,0))*G1105,IF($B$3="RG&amp;E",INDEX('BCA Inputs'!$BM$14:$BM$54,MATCH(I1105,'BCA Inputs'!$AW$14:$AW$54,0))*P1105+INDEX('BCA Inputs'!$BN$14:$BN$54,MATCH(I1105,'BCA Inputs'!$AW$14:$AW$54,0))*O1105+INDEX('BCA Inputs'!$BO$14:$BO$54,MATCH(I1105,'BCA Inputs'!$AW$14:$AW$54,0))*Q1105+INDEX('BCA Inputs'!$BP$14:$BP$54,MATCH(I1105,'BCA Inputs'!$AW$14:$AW$54,0))*F1105+INDEX('BCA Inputs'!$BQ$14:$BQ$54,MATCH(I1105,'BCA Inputs'!$AW$14:$AW$54,0))*G1105,"")),"")</f>
        <v/>
      </c>
      <c r="AE1105" s="237" t="str">
        <f t="shared" si="166"/>
        <v/>
      </c>
      <c r="AF1105" s="198">
        <f t="shared" si="168"/>
        <v>0</v>
      </c>
      <c r="AG1105" s="239">
        <f t="shared" si="169"/>
        <v>0</v>
      </c>
    </row>
    <row r="1106" spans="1:33">
      <c r="A1106" s="228"/>
      <c r="B1106" s="176"/>
      <c r="C1106" s="229"/>
      <c r="D1106" s="230"/>
      <c r="E1106" s="230"/>
      <c r="F1106" s="230"/>
      <c r="G1106" s="230"/>
      <c r="H1106" s="231"/>
      <c r="I1106" s="231"/>
      <c r="J1106" s="232"/>
      <c r="K1106" s="232"/>
      <c r="L1106" s="232"/>
      <c r="M1106" s="181">
        <f t="shared" si="167"/>
        <v>0</v>
      </c>
      <c r="N1106" s="181">
        <f>IF(H1106="",0,H1106*I1106*'Avoided Water Savings Cost'!$C$16)</f>
        <v>0</v>
      </c>
      <c r="O1106" s="545">
        <f>IF(C1106="",0,IF($B$3="NYSEG",C1106/(1-'Avoided Electric Costs 2020'!$W$21),IF($B$3="RG&amp;E",C1106/(1-'Avoided Electric Costs 2020'!$X$21),"")))</f>
        <v>0</v>
      </c>
      <c r="P1106" s="546">
        <f>IF(D1106="",0,IF($B$3="NYSEG",D1106/(1-'Avoided Electric Costs 2020'!$W$21),IF($B$3="RG&amp;E",D1106/(1-'Avoided Electric Costs 2020'!$X$21),"")))</f>
        <v>0</v>
      </c>
      <c r="Q1106" s="546">
        <f>IF(E1106="",0,IF($B$3="NYSEG",E1106/(1-'Avoided Natural Gas Costs 2020'!$J$34),IF($B$3="RG&amp;E",E1106/(1-'Avoided Natural Gas Costs 2020'!$K$34),"")))</f>
        <v>0</v>
      </c>
      <c r="R1106" s="233" t="str">
        <f>IFERROR(IF(P1106*'BCA Inputs'!$C$1+Q1106*'BCA Inputs'!$C$2+F1106*'BCA Inputs'!$C$2+G1106*'BCA Inputs'!$C$2=0,"",P1106*'BCA Inputs'!$C$1+Q1106*'BCA Inputs'!$C$2+F1106*'BCA Inputs'!$C$2+G1106*'BCA Inputs'!$C$2),"")</f>
        <v/>
      </c>
      <c r="S1106" s="181" t="str">
        <f t="shared" si="160"/>
        <v/>
      </c>
      <c r="T1106" s="181" t="str">
        <f>IFERROR(IF($B$3="NYSEG",(INDEX('BCA Inputs'!$N$14:$N$54,MATCH(I1106,'BCA Inputs'!$M$14:$M$54,0))*P1106+INDEX('BCA Inputs'!$O$14:$O$54,MATCH(I1106,'BCA Inputs'!$M$14:$M$54,0))*O1106+INDEX('BCA Inputs'!P:P,MATCH(I1106,'BCA Inputs'!M:M,0))*Q1106+INDEX('BCA Inputs'!Q:Q,MATCH(I1106,'BCA Inputs'!M:M,0))*F1106+INDEX('BCA Inputs'!R:R,MATCH(I1106,'BCA Inputs'!M:M,0))*G1106)+L1106+N1106,IF($B$3="RG&amp;E",(INDEX('BCA Inputs'!$AX$14:$AX$54,MATCH(I1106,'BCA Inputs'!$AW$14:$AW$54,0))*P1106+INDEX('BCA Inputs'!$AY$14:$AY$54,MATCH(I1106,'BCA Inputs'!$AW$14:$AW$54,0))*O1106+INDEX('BCA Inputs'!$AZ$14:$AZ$54,MATCH(I1106,'BCA Inputs'!$AW$14:$AW$54,0))*Q1106+INDEX('BCA Inputs'!$BA$14:$BA$54,MATCH(I1106,'BCA Inputs'!$AW$14:$AW$54,0))*F1106+INDEX('BCA Inputs'!$BB$14:$BB$54,MATCH(I1106,'BCA Inputs'!$AW$14:$AW$54,0))*G1106)+L1106+N1106,"")),"")</f>
        <v/>
      </c>
      <c r="U1106" s="234" t="str">
        <f t="shared" si="161"/>
        <v/>
      </c>
      <c r="V1106" s="234" t="str">
        <f t="shared" si="162"/>
        <v/>
      </c>
      <c r="W1106" s="234" t="str">
        <f t="shared" si="163"/>
        <v/>
      </c>
      <c r="Y1106" s="235" t="str">
        <f t="shared" si="164"/>
        <v/>
      </c>
      <c r="Z1106" s="236" t="str">
        <f>IFERROR(IF($B$3="NYSEG",INDEX('BCA Inputs'!$X$14:$X$54,MATCH(I1106,'BCA Inputs'!$M$14:$M$54,0))*P1106+INDEX('BCA Inputs'!$Y$14:$Y$54,MATCH(I1106,'BCA Inputs'!$M$14:$M$54,0))*O1106+INDEX('BCA Inputs'!$Z$14:$Z$54,MATCH(I1106,'BCA Inputs'!$M$14:$M$54,0))*Q1106+INDEX('BCA Inputs'!$AA$14:$AA$54,MATCH(I1106,'BCA Inputs'!$M$14:$M$54,0))*F1106+INDEX('BCA Inputs'!$AB$14:$AB$54,MATCH(I1106,'BCA Inputs'!$M$14:$M$54,0))*G1106,IF($B$3="RG&amp;E",INDEX('BCA Inputs'!$BG$14:$BG$54,MATCH(I1106,'BCA Inputs'!$AW$14:$AW$54,0))*P1106+INDEX('BCA Inputs'!$BH$14:$BH$54,MATCH(I1106,'BCA Inputs'!$AW$14:$AW$54,0))*O1106+INDEX('BCA Inputs'!$BI$14:$BI$54,MATCH(I1106,'BCA Inputs'!$AW$14:$AW$54,0))*Q1106+INDEX('BCA Inputs'!$BJ$14:$BJ$54,MATCH(I1106,'BCA Inputs'!$AW$14:$AW$54,0))*F1106+INDEX('BCA Inputs'!$BK$14:$BK$54,MATCH(I1106,'BCA Inputs'!$AW$14:$AW$54,0))*G1106,"")),"")</f>
        <v/>
      </c>
      <c r="AA1106" s="237" t="str">
        <f t="shared" si="165"/>
        <v/>
      </c>
      <c r="AC1106" s="238" t="str">
        <f>IFERROR((K1106+R1106)+IF($B$3="NYSEG",INDEX('BCA Inputs'!$AI$14:$AI$54,MATCH(I1106,'BCA Inputs'!$M$14:$M$54,0))*P1106+INDEX('BCA Inputs'!$AJ$14:$AJ$54,MATCH(I1106,'BCA Inputs'!$M$14:$M$54,0))*Q1106,IF($B$3="RG&amp;E",INDEX('BCA Inputs'!$BR$14:$BR$54,MATCH(I1106,'BCA Inputs'!$AW$14:$AW$54,0))*P1106+INDEX('BCA Inputs'!$BS$14:$BS$54,MATCH(I1106,'BCA Inputs'!$AW$14:$AW$54,0))*Q1106,"")),"")</f>
        <v/>
      </c>
      <c r="AD1106" s="181" t="str">
        <f>IFERROR(IF($B$3="NYSEG",INDEX('BCA Inputs'!$AD$14:$AD$54,MATCH(I1106,'BCA Inputs'!$M$14:$M$54,0))*P1106+INDEX('BCA Inputs'!$AE$14:$AE$54,MATCH(I1106,'BCA Inputs'!$M$14:$M$54,0))*O1106+INDEX('BCA Inputs'!$AF$14:$AF$54,MATCH(I1106,'BCA Inputs'!$M$14:$M$54,0))*Q1106+INDEX('BCA Inputs'!$AG$14:$AG$54,MATCH(I1106,'BCA Inputs'!$M$14:$M$54,0))*F1106+INDEX('BCA Inputs'!$AH$14:$AH$54,MATCH(I1106,'BCA Inputs'!$M$14:$M$54,0))*G1106,IF($B$3="RG&amp;E",INDEX('BCA Inputs'!$BM$14:$BM$54,MATCH(I1106,'BCA Inputs'!$AW$14:$AW$54,0))*P1106+INDEX('BCA Inputs'!$BN$14:$BN$54,MATCH(I1106,'BCA Inputs'!$AW$14:$AW$54,0))*O1106+INDEX('BCA Inputs'!$BO$14:$BO$54,MATCH(I1106,'BCA Inputs'!$AW$14:$AW$54,0))*Q1106+INDEX('BCA Inputs'!$BP$14:$BP$54,MATCH(I1106,'BCA Inputs'!$AW$14:$AW$54,0))*F1106+INDEX('BCA Inputs'!$BQ$14:$BQ$54,MATCH(I1106,'BCA Inputs'!$AW$14:$AW$54,0))*G1106,"")),"")</f>
        <v/>
      </c>
      <c r="AE1106" s="237" t="str">
        <f t="shared" si="166"/>
        <v/>
      </c>
      <c r="AF1106" s="198">
        <f t="shared" si="168"/>
        <v>0</v>
      </c>
      <c r="AG1106" s="239">
        <f t="shared" si="169"/>
        <v>0</v>
      </c>
    </row>
    <row r="1107" spans="1:33">
      <c r="A1107" s="228"/>
      <c r="B1107" s="176"/>
      <c r="C1107" s="229"/>
      <c r="D1107" s="230"/>
      <c r="E1107" s="230"/>
      <c r="F1107" s="230"/>
      <c r="G1107" s="230"/>
      <c r="H1107" s="231"/>
      <c r="I1107" s="231"/>
      <c r="J1107" s="232"/>
      <c r="K1107" s="232"/>
      <c r="L1107" s="232"/>
      <c r="M1107" s="181">
        <f t="shared" si="167"/>
        <v>0</v>
      </c>
      <c r="N1107" s="181">
        <f>IF(H1107="",0,H1107*I1107*'Avoided Water Savings Cost'!$C$16)</f>
        <v>0</v>
      </c>
      <c r="O1107" s="545">
        <f>IF(C1107="",0,IF($B$3="NYSEG",C1107/(1-'Avoided Electric Costs 2020'!$W$21),IF($B$3="RG&amp;E",C1107/(1-'Avoided Electric Costs 2020'!$X$21),"")))</f>
        <v>0</v>
      </c>
      <c r="P1107" s="546">
        <f>IF(D1107="",0,IF($B$3="NYSEG",D1107/(1-'Avoided Electric Costs 2020'!$W$21),IF($B$3="RG&amp;E",D1107/(1-'Avoided Electric Costs 2020'!$X$21),"")))</f>
        <v>0</v>
      </c>
      <c r="Q1107" s="546">
        <f>IF(E1107="",0,IF($B$3="NYSEG",E1107/(1-'Avoided Natural Gas Costs 2020'!$J$34),IF($B$3="RG&amp;E",E1107/(1-'Avoided Natural Gas Costs 2020'!$K$34),"")))</f>
        <v>0</v>
      </c>
      <c r="R1107" s="233" t="str">
        <f>IFERROR(IF(P1107*'BCA Inputs'!$C$1+Q1107*'BCA Inputs'!$C$2+F1107*'BCA Inputs'!$C$2+G1107*'BCA Inputs'!$C$2=0,"",P1107*'BCA Inputs'!$C$1+Q1107*'BCA Inputs'!$C$2+F1107*'BCA Inputs'!$C$2+G1107*'BCA Inputs'!$C$2),"")</f>
        <v/>
      </c>
      <c r="S1107" s="181" t="str">
        <f t="shared" si="160"/>
        <v/>
      </c>
      <c r="T1107" s="181" t="str">
        <f>IFERROR(IF($B$3="NYSEG",(INDEX('BCA Inputs'!$N$14:$N$54,MATCH(I1107,'BCA Inputs'!$M$14:$M$54,0))*P1107+INDEX('BCA Inputs'!$O$14:$O$54,MATCH(I1107,'BCA Inputs'!$M$14:$M$54,0))*O1107+INDEX('BCA Inputs'!P:P,MATCH(I1107,'BCA Inputs'!M:M,0))*Q1107+INDEX('BCA Inputs'!Q:Q,MATCH(I1107,'BCA Inputs'!M:M,0))*F1107+INDEX('BCA Inputs'!R:R,MATCH(I1107,'BCA Inputs'!M:M,0))*G1107)+L1107+N1107,IF($B$3="RG&amp;E",(INDEX('BCA Inputs'!$AX$14:$AX$54,MATCH(I1107,'BCA Inputs'!$AW$14:$AW$54,0))*P1107+INDEX('BCA Inputs'!$AY$14:$AY$54,MATCH(I1107,'BCA Inputs'!$AW$14:$AW$54,0))*O1107+INDEX('BCA Inputs'!$AZ$14:$AZ$54,MATCH(I1107,'BCA Inputs'!$AW$14:$AW$54,0))*Q1107+INDEX('BCA Inputs'!$BA$14:$BA$54,MATCH(I1107,'BCA Inputs'!$AW$14:$AW$54,0))*F1107+INDEX('BCA Inputs'!$BB$14:$BB$54,MATCH(I1107,'BCA Inputs'!$AW$14:$AW$54,0))*G1107)+L1107+N1107,"")),"")</f>
        <v/>
      </c>
      <c r="U1107" s="234" t="str">
        <f t="shared" si="161"/>
        <v/>
      </c>
      <c r="V1107" s="234" t="str">
        <f t="shared" si="162"/>
        <v/>
      </c>
      <c r="W1107" s="234" t="str">
        <f t="shared" si="163"/>
        <v/>
      </c>
      <c r="Y1107" s="235" t="str">
        <f t="shared" si="164"/>
        <v/>
      </c>
      <c r="Z1107" s="236" t="str">
        <f>IFERROR(IF($B$3="NYSEG",INDEX('BCA Inputs'!$X$14:$X$54,MATCH(I1107,'BCA Inputs'!$M$14:$M$54,0))*P1107+INDEX('BCA Inputs'!$Y$14:$Y$54,MATCH(I1107,'BCA Inputs'!$M$14:$M$54,0))*O1107+INDEX('BCA Inputs'!$Z$14:$Z$54,MATCH(I1107,'BCA Inputs'!$M$14:$M$54,0))*Q1107+INDEX('BCA Inputs'!$AA$14:$AA$54,MATCH(I1107,'BCA Inputs'!$M$14:$M$54,0))*F1107+INDEX('BCA Inputs'!$AB$14:$AB$54,MATCH(I1107,'BCA Inputs'!$M$14:$M$54,0))*G1107,IF($B$3="RG&amp;E",INDEX('BCA Inputs'!$BG$14:$BG$54,MATCH(I1107,'BCA Inputs'!$AW$14:$AW$54,0))*P1107+INDEX('BCA Inputs'!$BH$14:$BH$54,MATCH(I1107,'BCA Inputs'!$AW$14:$AW$54,0))*O1107+INDEX('BCA Inputs'!$BI$14:$BI$54,MATCH(I1107,'BCA Inputs'!$AW$14:$AW$54,0))*Q1107+INDEX('BCA Inputs'!$BJ$14:$BJ$54,MATCH(I1107,'BCA Inputs'!$AW$14:$AW$54,0))*F1107+INDEX('BCA Inputs'!$BK$14:$BK$54,MATCH(I1107,'BCA Inputs'!$AW$14:$AW$54,0))*G1107,"")),"")</f>
        <v/>
      </c>
      <c r="AA1107" s="237" t="str">
        <f t="shared" si="165"/>
        <v/>
      </c>
      <c r="AC1107" s="238" t="str">
        <f>IFERROR((K1107+R1107)+IF($B$3="NYSEG",INDEX('BCA Inputs'!$AI$14:$AI$54,MATCH(I1107,'BCA Inputs'!$M$14:$M$54,0))*P1107+INDEX('BCA Inputs'!$AJ$14:$AJ$54,MATCH(I1107,'BCA Inputs'!$M$14:$M$54,0))*Q1107,IF($B$3="RG&amp;E",INDEX('BCA Inputs'!$BR$14:$BR$54,MATCH(I1107,'BCA Inputs'!$AW$14:$AW$54,0))*P1107+INDEX('BCA Inputs'!$BS$14:$BS$54,MATCH(I1107,'BCA Inputs'!$AW$14:$AW$54,0))*Q1107,"")),"")</f>
        <v/>
      </c>
      <c r="AD1107" s="181" t="str">
        <f>IFERROR(IF($B$3="NYSEG",INDEX('BCA Inputs'!$AD$14:$AD$54,MATCH(I1107,'BCA Inputs'!$M$14:$M$54,0))*P1107+INDEX('BCA Inputs'!$AE$14:$AE$54,MATCH(I1107,'BCA Inputs'!$M$14:$M$54,0))*O1107+INDEX('BCA Inputs'!$AF$14:$AF$54,MATCH(I1107,'BCA Inputs'!$M$14:$M$54,0))*Q1107+INDEX('BCA Inputs'!$AG$14:$AG$54,MATCH(I1107,'BCA Inputs'!$M$14:$M$54,0))*F1107+INDEX('BCA Inputs'!$AH$14:$AH$54,MATCH(I1107,'BCA Inputs'!$M$14:$M$54,0))*G1107,IF($B$3="RG&amp;E",INDEX('BCA Inputs'!$BM$14:$BM$54,MATCH(I1107,'BCA Inputs'!$AW$14:$AW$54,0))*P1107+INDEX('BCA Inputs'!$BN$14:$BN$54,MATCH(I1107,'BCA Inputs'!$AW$14:$AW$54,0))*O1107+INDEX('BCA Inputs'!$BO$14:$BO$54,MATCH(I1107,'BCA Inputs'!$AW$14:$AW$54,0))*Q1107+INDEX('BCA Inputs'!$BP$14:$BP$54,MATCH(I1107,'BCA Inputs'!$AW$14:$AW$54,0))*F1107+INDEX('BCA Inputs'!$BQ$14:$BQ$54,MATCH(I1107,'BCA Inputs'!$AW$14:$AW$54,0))*G1107,"")),"")</f>
        <v/>
      </c>
      <c r="AE1107" s="237" t="str">
        <f t="shared" si="166"/>
        <v/>
      </c>
      <c r="AF1107" s="198">
        <f t="shared" si="168"/>
        <v>0</v>
      </c>
      <c r="AG1107" s="239">
        <f t="shared" si="169"/>
        <v>0</v>
      </c>
    </row>
    <row r="1108" spans="1:33">
      <c r="A1108" s="228"/>
      <c r="B1108" s="176"/>
      <c r="C1108" s="229"/>
      <c r="D1108" s="230"/>
      <c r="E1108" s="230"/>
      <c r="F1108" s="230"/>
      <c r="G1108" s="230"/>
      <c r="H1108" s="231"/>
      <c r="I1108" s="231"/>
      <c r="J1108" s="232"/>
      <c r="K1108" s="232"/>
      <c r="L1108" s="232"/>
      <c r="M1108" s="181">
        <f t="shared" si="167"/>
        <v>0</v>
      </c>
      <c r="N1108" s="181">
        <f>IF(H1108="",0,H1108*I1108*'Avoided Water Savings Cost'!$C$16)</f>
        <v>0</v>
      </c>
      <c r="O1108" s="545">
        <f>IF(C1108="",0,IF($B$3="NYSEG",C1108/(1-'Avoided Electric Costs 2020'!$W$21),IF($B$3="RG&amp;E",C1108/(1-'Avoided Electric Costs 2020'!$X$21),"")))</f>
        <v>0</v>
      </c>
      <c r="P1108" s="546">
        <f>IF(D1108="",0,IF($B$3="NYSEG",D1108/(1-'Avoided Electric Costs 2020'!$W$21),IF($B$3="RG&amp;E",D1108/(1-'Avoided Electric Costs 2020'!$X$21),"")))</f>
        <v>0</v>
      </c>
      <c r="Q1108" s="546">
        <f>IF(E1108="",0,IF($B$3="NYSEG",E1108/(1-'Avoided Natural Gas Costs 2020'!$J$34),IF($B$3="RG&amp;E",E1108/(1-'Avoided Natural Gas Costs 2020'!$K$34),"")))</f>
        <v>0</v>
      </c>
      <c r="R1108" s="233" t="str">
        <f>IFERROR(IF(P1108*'BCA Inputs'!$C$1+Q1108*'BCA Inputs'!$C$2+F1108*'BCA Inputs'!$C$2+G1108*'BCA Inputs'!$C$2=0,"",P1108*'BCA Inputs'!$C$1+Q1108*'BCA Inputs'!$C$2+F1108*'BCA Inputs'!$C$2+G1108*'BCA Inputs'!$C$2),"")</f>
        <v/>
      </c>
      <c r="S1108" s="181" t="str">
        <f t="shared" si="160"/>
        <v/>
      </c>
      <c r="T1108" s="181" t="str">
        <f>IFERROR(IF($B$3="NYSEG",(INDEX('BCA Inputs'!$N$14:$N$54,MATCH(I1108,'BCA Inputs'!$M$14:$M$54,0))*P1108+INDEX('BCA Inputs'!$O$14:$O$54,MATCH(I1108,'BCA Inputs'!$M$14:$M$54,0))*O1108+INDEX('BCA Inputs'!P:P,MATCH(I1108,'BCA Inputs'!M:M,0))*Q1108+INDEX('BCA Inputs'!Q:Q,MATCH(I1108,'BCA Inputs'!M:M,0))*F1108+INDEX('BCA Inputs'!R:R,MATCH(I1108,'BCA Inputs'!M:M,0))*G1108)+L1108+N1108,IF($B$3="RG&amp;E",(INDEX('BCA Inputs'!$AX$14:$AX$54,MATCH(I1108,'BCA Inputs'!$AW$14:$AW$54,0))*P1108+INDEX('BCA Inputs'!$AY$14:$AY$54,MATCH(I1108,'BCA Inputs'!$AW$14:$AW$54,0))*O1108+INDEX('BCA Inputs'!$AZ$14:$AZ$54,MATCH(I1108,'BCA Inputs'!$AW$14:$AW$54,0))*Q1108+INDEX('BCA Inputs'!$BA$14:$BA$54,MATCH(I1108,'BCA Inputs'!$AW$14:$AW$54,0))*F1108+INDEX('BCA Inputs'!$BB$14:$BB$54,MATCH(I1108,'BCA Inputs'!$AW$14:$AW$54,0))*G1108)+L1108+N1108,"")),"")</f>
        <v/>
      </c>
      <c r="U1108" s="234" t="str">
        <f t="shared" si="161"/>
        <v/>
      </c>
      <c r="V1108" s="234" t="str">
        <f t="shared" si="162"/>
        <v/>
      </c>
      <c r="W1108" s="234" t="str">
        <f t="shared" si="163"/>
        <v/>
      </c>
      <c r="Y1108" s="235" t="str">
        <f t="shared" si="164"/>
        <v/>
      </c>
      <c r="Z1108" s="236" t="str">
        <f>IFERROR(IF($B$3="NYSEG",INDEX('BCA Inputs'!$X$14:$X$54,MATCH(I1108,'BCA Inputs'!$M$14:$M$54,0))*P1108+INDEX('BCA Inputs'!$Y$14:$Y$54,MATCH(I1108,'BCA Inputs'!$M$14:$M$54,0))*O1108+INDEX('BCA Inputs'!$Z$14:$Z$54,MATCH(I1108,'BCA Inputs'!$M$14:$M$54,0))*Q1108+INDEX('BCA Inputs'!$AA$14:$AA$54,MATCH(I1108,'BCA Inputs'!$M$14:$M$54,0))*F1108+INDEX('BCA Inputs'!$AB$14:$AB$54,MATCH(I1108,'BCA Inputs'!$M$14:$M$54,0))*G1108,IF($B$3="RG&amp;E",INDEX('BCA Inputs'!$BG$14:$BG$54,MATCH(I1108,'BCA Inputs'!$AW$14:$AW$54,0))*P1108+INDEX('BCA Inputs'!$BH$14:$BH$54,MATCH(I1108,'BCA Inputs'!$AW$14:$AW$54,0))*O1108+INDEX('BCA Inputs'!$BI$14:$BI$54,MATCH(I1108,'BCA Inputs'!$AW$14:$AW$54,0))*Q1108+INDEX('BCA Inputs'!$BJ$14:$BJ$54,MATCH(I1108,'BCA Inputs'!$AW$14:$AW$54,0))*F1108+INDEX('BCA Inputs'!$BK$14:$BK$54,MATCH(I1108,'BCA Inputs'!$AW$14:$AW$54,0))*G1108,"")),"")</f>
        <v/>
      </c>
      <c r="AA1108" s="237" t="str">
        <f t="shared" si="165"/>
        <v/>
      </c>
      <c r="AC1108" s="238" t="str">
        <f>IFERROR((K1108+R1108)+IF($B$3="NYSEG",INDEX('BCA Inputs'!$AI$14:$AI$54,MATCH(I1108,'BCA Inputs'!$M$14:$M$54,0))*P1108+INDEX('BCA Inputs'!$AJ$14:$AJ$54,MATCH(I1108,'BCA Inputs'!$M$14:$M$54,0))*Q1108,IF($B$3="RG&amp;E",INDEX('BCA Inputs'!$BR$14:$BR$54,MATCH(I1108,'BCA Inputs'!$AW$14:$AW$54,0))*P1108+INDEX('BCA Inputs'!$BS$14:$BS$54,MATCH(I1108,'BCA Inputs'!$AW$14:$AW$54,0))*Q1108,"")),"")</f>
        <v/>
      </c>
      <c r="AD1108" s="181" t="str">
        <f>IFERROR(IF($B$3="NYSEG",INDEX('BCA Inputs'!$AD$14:$AD$54,MATCH(I1108,'BCA Inputs'!$M$14:$M$54,0))*P1108+INDEX('BCA Inputs'!$AE$14:$AE$54,MATCH(I1108,'BCA Inputs'!$M$14:$M$54,0))*O1108+INDEX('BCA Inputs'!$AF$14:$AF$54,MATCH(I1108,'BCA Inputs'!$M$14:$M$54,0))*Q1108+INDEX('BCA Inputs'!$AG$14:$AG$54,MATCH(I1108,'BCA Inputs'!$M$14:$M$54,0))*F1108+INDEX('BCA Inputs'!$AH$14:$AH$54,MATCH(I1108,'BCA Inputs'!$M$14:$M$54,0))*G1108,IF($B$3="RG&amp;E",INDEX('BCA Inputs'!$BM$14:$BM$54,MATCH(I1108,'BCA Inputs'!$AW$14:$AW$54,0))*P1108+INDEX('BCA Inputs'!$BN$14:$BN$54,MATCH(I1108,'BCA Inputs'!$AW$14:$AW$54,0))*O1108+INDEX('BCA Inputs'!$BO$14:$BO$54,MATCH(I1108,'BCA Inputs'!$AW$14:$AW$54,0))*Q1108+INDEX('BCA Inputs'!$BP$14:$BP$54,MATCH(I1108,'BCA Inputs'!$AW$14:$AW$54,0))*F1108+INDEX('BCA Inputs'!$BQ$14:$BQ$54,MATCH(I1108,'BCA Inputs'!$AW$14:$AW$54,0))*G1108,"")),"")</f>
        <v/>
      </c>
      <c r="AE1108" s="237" t="str">
        <f t="shared" si="166"/>
        <v/>
      </c>
      <c r="AF1108" s="198">
        <f t="shared" si="168"/>
        <v>0</v>
      </c>
      <c r="AG1108" s="239">
        <f t="shared" si="169"/>
        <v>0</v>
      </c>
    </row>
    <row r="1109" spans="1:33">
      <c r="A1109" s="228"/>
      <c r="B1109" s="176"/>
      <c r="C1109" s="229"/>
      <c r="D1109" s="230"/>
      <c r="E1109" s="230"/>
      <c r="F1109" s="230"/>
      <c r="G1109" s="230"/>
      <c r="H1109" s="231"/>
      <c r="I1109" s="231"/>
      <c r="J1109" s="232"/>
      <c r="K1109" s="232"/>
      <c r="L1109" s="232"/>
      <c r="M1109" s="181">
        <f t="shared" si="167"/>
        <v>0</v>
      </c>
      <c r="N1109" s="181">
        <f>IF(H1109="",0,H1109*I1109*'Avoided Water Savings Cost'!$C$16)</f>
        <v>0</v>
      </c>
      <c r="O1109" s="545">
        <f>IF(C1109="",0,IF($B$3="NYSEG",C1109/(1-'Avoided Electric Costs 2020'!$W$21),IF($B$3="RG&amp;E",C1109/(1-'Avoided Electric Costs 2020'!$X$21),"")))</f>
        <v>0</v>
      </c>
      <c r="P1109" s="546">
        <f>IF(D1109="",0,IF($B$3="NYSEG",D1109/(1-'Avoided Electric Costs 2020'!$W$21),IF($B$3="RG&amp;E",D1109/(1-'Avoided Electric Costs 2020'!$X$21),"")))</f>
        <v>0</v>
      </c>
      <c r="Q1109" s="546">
        <f>IF(E1109="",0,IF($B$3="NYSEG",E1109/(1-'Avoided Natural Gas Costs 2020'!$J$34),IF($B$3="RG&amp;E",E1109/(1-'Avoided Natural Gas Costs 2020'!$K$34),"")))</f>
        <v>0</v>
      </c>
      <c r="R1109" s="233" t="str">
        <f>IFERROR(IF(P1109*'BCA Inputs'!$C$1+Q1109*'BCA Inputs'!$C$2+F1109*'BCA Inputs'!$C$2+G1109*'BCA Inputs'!$C$2=0,"",P1109*'BCA Inputs'!$C$1+Q1109*'BCA Inputs'!$C$2+F1109*'BCA Inputs'!$C$2+G1109*'BCA Inputs'!$C$2),"")</f>
        <v/>
      </c>
      <c r="S1109" s="181" t="str">
        <f t="shared" si="160"/>
        <v/>
      </c>
      <c r="T1109" s="181" t="str">
        <f>IFERROR(IF($B$3="NYSEG",(INDEX('BCA Inputs'!$N$14:$N$54,MATCH(I1109,'BCA Inputs'!$M$14:$M$54,0))*P1109+INDEX('BCA Inputs'!$O$14:$O$54,MATCH(I1109,'BCA Inputs'!$M$14:$M$54,0))*O1109+INDEX('BCA Inputs'!P:P,MATCH(I1109,'BCA Inputs'!M:M,0))*Q1109+INDEX('BCA Inputs'!Q:Q,MATCH(I1109,'BCA Inputs'!M:M,0))*F1109+INDEX('BCA Inputs'!R:R,MATCH(I1109,'BCA Inputs'!M:M,0))*G1109)+L1109+N1109,IF($B$3="RG&amp;E",(INDEX('BCA Inputs'!$AX$14:$AX$54,MATCH(I1109,'BCA Inputs'!$AW$14:$AW$54,0))*P1109+INDEX('BCA Inputs'!$AY$14:$AY$54,MATCH(I1109,'BCA Inputs'!$AW$14:$AW$54,0))*O1109+INDEX('BCA Inputs'!$AZ$14:$AZ$54,MATCH(I1109,'BCA Inputs'!$AW$14:$AW$54,0))*Q1109+INDEX('BCA Inputs'!$BA$14:$BA$54,MATCH(I1109,'BCA Inputs'!$AW$14:$AW$54,0))*F1109+INDEX('BCA Inputs'!$BB$14:$BB$54,MATCH(I1109,'BCA Inputs'!$AW$14:$AW$54,0))*G1109)+L1109+N1109,"")),"")</f>
        <v/>
      </c>
      <c r="U1109" s="234" t="str">
        <f t="shared" si="161"/>
        <v/>
      </c>
      <c r="V1109" s="234" t="str">
        <f t="shared" si="162"/>
        <v/>
      </c>
      <c r="W1109" s="234" t="str">
        <f t="shared" si="163"/>
        <v/>
      </c>
      <c r="Y1109" s="235" t="str">
        <f t="shared" si="164"/>
        <v/>
      </c>
      <c r="Z1109" s="236" t="str">
        <f>IFERROR(IF($B$3="NYSEG",INDEX('BCA Inputs'!$X$14:$X$54,MATCH(I1109,'BCA Inputs'!$M$14:$M$54,0))*P1109+INDEX('BCA Inputs'!$Y$14:$Y$54,MATCH(I1109,'BCA Inputs'!$M$14:$M$54,0))*O1109+INDEX('BCA Inputs'!$Z$14:$Z$54,MATCH(I1109,'BCA Inputs'!$M$14:$M$54,0))*Q1109+INDEX('BCA Inputs'!$AA$14:$AA$54,MATCH(I1109,'BCA Inputs'!$M$14:$M$54,0))*F1109+INDEX('BCA Inputs'!$AB$14:$AB$54,MATCH(I1109,'BCA Inputs'!$M$14:$M$54,0))*G1109,IF($B$3="RG&amp;E",INDEX('BCA Inputs'!$BG$14:$BG$54,MATCH(I1109,'BCA Inputs'!$AW$14:$AW$54,0))*P1109+INDEX('BCA Inputs'!$BH$14:$BH$54,MATCH(I1109,'BCA Inputs'!$AW$14:$AW$54,0))*O1109+INDEX('BCA Inputs'!$BI$14:$BI$54,MATCH(I1109,'BCA Inputs'!$AW$14:$AW$54,0))*Q1109+INDEX('BCA Inputs'!$BJ$14:$BJ$54,MATCH(I1109,'BCA Inputs'!$AW$14:$AW$54,0))*F1109+INDEX('BCA Inputs'!$BK$14:$BK$54,MATCH(I1109,'BCA Inputs'!$AW$14:$AW$54,0))*G1109,"")),"")</f>
        <v/>
      </c>
      <c r="AA1109" s="237" t="str">
        <f t="shared" si="165"/>
        <v/>
      </c>
      <c r="AC1109" s="238" t="str">
        <f>IFERROR((K1109+R1109)+IF($B$3="NYSEG",INDEX('BCA Inputs'!$AI$14:$AI$54,MATCH(I1109,'BCA Inputs'!$M$14:$M$54,0))*P1109+INDEX('BCA Inputs'!$AJ$14:$AJ$54,MATCH(I1109,'BCA Inputs'!$M$14:$M$54,0))*Q1109,IF($B$3="RG&amp;E",INDEX('BCA Inputs'!$BR$14:$BR$54,MATCH(I1109,'BCA Inputs'!$AW$14:$AW$54,0))*P1109+INDEX('BCA Inputs'!$BS$14:$BS$54,MATCH(I1109,'BCA Inputs'!$AW$14:$AW$54,0))*Q1109,"")),"")</f>
        <v/>
      </c>
      <c r="AD1109" s="181" t="str">
        <f>IFERROR(IF($B$3="NYSEG",INDEX('BCA Inputs'!$AD$14:$AD$54,MATCH(I1109,'BCA Inputs'!$M$14:$M$54,0))*P1109+INDEX('BCA Inputs'!$AE$14:$AE$54,MATCH(I1109,'BCA Inputs'!$M$14:$M$54,0))*O1109+INDEX('BCA Inputs'!$AF$14:$AF$54,MATCH(I1109,'BCA Inputs'!$M$14:$M$54,0))*Q1109+INDEX('BCA Inputs'!$AG$14:$AG$54,MATCH(I1109,'BCA Inputs'!$M$14:$M$54,0))*F1109+INDEX('BCA Inputs'!$AH$14:$AH$54,MATCH(I1109,'BCA Inputs'!$M$14:$M$54,0))*G1109,IF($B$3="RG&amp;E",INDEX('BCA Inputs'!$BM$14:$BM$54,MATCH(I1109,'BCA Inputs'!$AW$14:$AW$54,0))*P1109+INDEX('BCA Inputs'!$BN$14:$BN$54,MATCH(I1109,'BCA Inputs'!$AW$14:$AW$54,0))*O1109+INDEX('BCA Inputs'!$BO$14:$BO$54,MATCH(I1109,'BCA Inputs'!$AW$14:$AW$54,0))*Q1109+INDEX('BCA Inputs'!$BP$14:$BP$54,MATCH(I1109,'BCA Inputs'!$AW$14:$AW$54,0))*F1109+INDEX('BCA Inputs'!$BQ$14:$BQ$54,MATCH(I1109,'BCA Inputs'!$AW$14:$AW$54,0))*G1109,"")),"")</f>
        <v/>
      </c>
      <c r="AE1109" s="237" t="str">
        <f t="shared" si="166"/>
        <v/>
      </c>
      <c r="AF1109" s="198">
        <f t="shared" si="168"/>
        <v>0</v>
      </c>
      <c r="AG1109" s="239">
        <f t="shared" si="169"/>
        <v>0</v>
      </c>
    </row>
    <row r="1110" spans="1:33">
      <c r="A1110" s="228"/>
      <c r="B1110" s="176"/>
      <c r="C1110" s="229"/>
      <c r="D1110" s="230"/>
      <c r="E1110" s="230"/>
      <c r="F1110" s="230"/>
      <c r="G1110" s="230"/>
      <c r="H1110" s="231"/>
      <c r="I1110" s="231"/>
      <c r="J1110" s="232"/>
      <c r="K1110" s="232"/>
      <c r="L1110" s="232"/>
      <c r="M1110" s="181">
        <f t="shared" si="167"/>
        <v>0</v>
      </c>
      <c r="N1110" s="181">
        <f>IF(H1110="",0,H1110*I1110*'Avoided Water Savings Cost'!$C$16)</f>
        <v>0</v>
      </c>
      <c r="O1110" s="545">
        <f>IF(C1110="",0,IF($B$3="NYSEG",C1110/(1-'Avoided Electric Costs 2020'!$W$21),IF($B$3="RG&amp;E",C1110/(1-'Avoided Electric Costs 2020'!$X$21),"")))</f>
        <v>0</v>
      </c>
      <c r="P1110" s="546">
        <f>IF(D1110="",0,IF($B$3="NYSEG",D1110/(1-'Avoided Electric Costs 2020'!$W$21),IF($B$3="RG&amp;E",D1110/(1-'Avoided Electric Costs 2020'!$X$21),"")))</f>
        <v>0</v>
      </c>
      <c r="Q1110" s="546">
        <f>IF(E1110="",0,IF($B$3="NYSEG",E1110/(1-'Avoided Natural Gas Costs 2020'!$J$34),IF($B$3="RG&amp;E",E1110/(1-'Avoided Natural Gas Costs 2020'!$K$34),"")))</f>
        <v>0</v>
      </c>
      <c r="R1110" s="233" t="str">
        <f>IFERROR(IF(P1110*'BCA Inputs'!$C$1+Q1110*'BCA Inputs'!$C$2+F1110*'BCA Inputs'!$C$2+G1110*'BCA Inputs'!$C$2=0,"",P1110*'BCA Inputs'!$C$1+Q1110*'BCA Inputs'!$C$2+F1110*'BCA Inputs'!$C$2+G1110*'BCA Inputs'!$C$2),"")</f>
        <v/>
      </c>
      <c r="S1110" s="181" t="str">
        <f t="shared" si="160"/>
        <v/>
      </c>
      <c r="T1110" s="181" t="str">
        <f>IFERROR(IF($B$3="NYSEG",(INDEX('BCA Inputs'!$N$14:$N$54,MATCH(I1110,'BCA Inputs'!$M$14:$M$54,0))*P1110+INDEX('BCA Inputs'!$O$14:$O$54,MATCH(I1110,'BCA Inputs'!$M$14:$M$54,0))*O1110+INDEX('BCA Inputs'!P:P,MATCH(I1110,'BCA Inputs'!M:M,0))*Q1110+INDEX('BCA Inputs'!Q:Q,MATCH(I1110,'BCA Inputs'!M:M,0))*F1110+INDEX('BCA Inputs'!R:R,MATCH(I1110,'BCA Inputs'!M:M,0))*G1110)+L1110+N1110,IF($B$3="RG&amp;E",(INDEX('BCA Inputs'!$AX$14:$AX$54,MATCH(I1110,'BCA Inputs'!$AW$14:$AW$54,0))*P1110+INDEX('BCA Inputs'!$AY$14:$AY$54,MATCH(I1110,'BCA Inputs'!$AW$14:$AW$54,0))*O1110+INDEX('BCA Inputs'!$AZ$14:$AZ$54,MATCH(I1110,'BCA Inputs'!$AW$14:$AW$54,0))*Q1110+INDEX('BCA Inputs'!$BA$14:$BA$54,MATCH(I1110,'BCA Inputs'!$AW$14:$AW$54,0))*F1110+INDEX('BCA Inputs'!$BB$14:$BB$54,MATCH(I1110,'BCA Inputs'!$AW$14:$AW$54,0))*G1110)+L1110+N1110,"")),"")</f>
        <v/>
      </c>
      <c r="U1110" s="234" t="str">
        <f t="shared" si="161"/>
        <v/>
      </c>
      <c r="V1110" s="234" t="str">
        <f t="shared" si="162"/>
        <v/>
      </c>
      <c r="W1110" s="234" t="str">
        <f t="shared" si="163"/>
        <v/>
      </c>
      <c r="Y1110" s="235" t="str">
        <f t="shared" si="164"/>
        <v/>
      </c>
      <c r="Z1110" s="236" t="str">
        <f>IFERROR(IF($B$3="NYSEG",INDEX('BCA Inputs'!$X$14:$X$54,MATCH(I1110,'BCA Inputs'!$M$14:$M$54,0))*P1110+INDEX('BCA Inputs'!$Y$14:$Y$54,MATCH(I1110,'BCA Inputs'!$M$14:$M$54,0))*O1110+INDEX('BCA Inputs'!$Z$14:$Z$54,MATCH(I1110,'BCA Inputs'!$M$14:$M$54,0))*Q1110+INDEX('BCA Inputs'!$AA$14:$AA$54,MATCH(I1110,'BCA Inputs'!$M$14:$M$54,0))*F1110+INDEX('BCA Inputs'!$AB$14:$AB$54,MATCH(I1110,'BCA Inputs'!$M$14:$M$54,0))*G1110,IF($B$3="RG&amp;E",INDEX('BCA Inputs'!$BG$14:$BG$54,MATCH(I1110,'BCA Inputs'!$AW$14:$AW$54,0))*P1110+INDEX('BCA Inputs'!$BH$14:$BH$54,MATCH(I1110,'BCA Inputs'!$AW$14:$AW$54,0))*O1110+INDEX('BCA Inputs'!$BI$14:$BI$54,MATCH(I1110,'BCA Inputs'!$AW$14:$AW$54,0))*Q1110+INDEX('BCA Inputs'!$BJ$14:$BJ$54,MATCH(I1110,'BCA Inputs'!$AW$14:$AW$54,0))*F1110+INDEX('BCA Inputs'!$BK$14:$BK$54,MATCH(I1110,'BCA Inputs'!$AW$14:$AW$54,0))*G1110,"")),"")</f>
        <v/>
      </c>
      <c r="AA1110" s="237" t="str">
        <f t="shared" si="165"/>
        <v/>
      </c>
      <c r="AC1110" s="238" t="str">
        <f>IFERROR((K1110+R1110)+IF($B$3="NYSEG",INDEX('BCA Inputs'!$AI$14:$AI$54,MATCH(I1110,'BCA Inputs'!$M$14:$M$54,0))*P1110+INDEX('BCA Inputs'!$AJ$14:$AJ$54,MATCH(I1110,'BCA Inputs'!$M$14:$M$54,0))*Q1110,IF($B$3="RG&amp;E",INDEX('BCA Inputs'!$BR$14:$BR$54,MATCH(I1110,'BCA Inputs'!$AW$14:$AW$54,0))*P1110+INDEX('BCA Inputs'!$BS$14:$BS$54,MATCH(I1110,'BCA Inputs'!$AW$14:$AW$54,0))*Q1110,"")),"")</f>
        <v/>
      </c>
      <c r="AD1110" s="181" t="str">
        <f>IFERROR(IF($B$3="NYSEG",INDEX('BCA Inputs'!$AD$14:$AD$54,MATCH(I1110,'BCA Inputs'!$M$14:$M$54,0))*P1110+INDEX('BCA Inputs'!$AE$14:$AE$54,MATCH(I1110,'BCA Inputs'!$M$14:$M$54,0))*O1110+INDEX('BCA Inputs'!$AF$14:$AF$54,MATCH(I1110,'BCA Inputs'!$M$14:$M$54,0))*Q1110+INDEX('BCA Inputs'!$AG$14:$AG$54,MATCH(I1110,'BCA Inputs'!$M$14:$M$54,0))*F1110+INDEX('BCA Inputs'!$AH$14:$AH$54,MATCH(I1110,'BCA Inputs'!$M$14:$M$54,0))*G1110,IF($B$3="RG&amp;E",INDEX('BCA Inputs'!$BM$14:$BM$54,MATCH(I1110,'BCA Inputs'!$AW$14:$AW$54,0))*P1110+INDEX('BCA Inputs'!$BN$14:$BN$54,MATCH(I1110,'BCA Inputs'!$AW$14:$AW$54,0))*O1110+INDEX('BCA Inputs'!$BO$14:$BO$54,MATCH(I1110,'BCA Inputs'!$AW$14:$AW$54,0))*Q1110+INDEX('BCA Inputs'!$BP$14:$BP$54,MATCH(I1110,'BCA Inputs'!$AW$14:$AW$54,0))*F1110+INDEX('BCA Inputs'!$BQ$14:$BQ$54,MATCH(I1110,'BCA Inputs'!$AW$14:$AW$54,0))*G1110,"")),"")</f>
        <v/>
      </c>
      <c r="AE1110" s="237" t="str">
        <f t="shared" si="166"/>
        <v/>
      </c>
      <c r="AF1110" s="198">
        <f t="shared" si="168"/>
        <v>0</v>
      </c>
      <c r="AG1110" s="239">
        <f t="shared" si="169"/>
        <v>0</v>
      </c>
    </row>
    <row r="1111" spans="1:33">
      <c r="A1111" s="228"/>
      <c r="B1111" s="176"/>
      <c r="C1111" s="229"/>
      <c r="D1111" s="230"/>
      <c r="E1111" s="230"/>
      <c r="F1111" s="230"/>
      <c r="G1111" s="230"/>
      <c r="H1111" s="231"/>
      <c r="I1111" s="231"/>
      <c r="J1111" s="232"/>
      <c r="K1111" s="232"/>
      <c r="L1111" s="232"/>
      <c r="M1111" s="181">
        <f t="shared" si="167"/>
        <v>0</v>
      </c>
      <c r="N1111" s="181">
        <f>IF(H1111="",0,H1111*I1111*'Avoided Water Savings Cost'!$C$16)</f>
        <v>0</v>
      </c>
      <c r="O1111" s="545">
        <f>IF(C1111="",0,IF($B$3="NYSEG",C1111/(1-'Avoided Electric Costs 2020'!$W$21),IF($B$3="RG&amp;E",C1111/(1-'Avoided Electric Costs 2020'!$X$21),"")))</f>
        <v>0</v>
      </c>
      <c r="P1111" s="546">
        <f>IF(D1111="",0,IF($B$3="NYSEG",D1111/(1-'Avoided Electric Costs 2020'!$W$21),IF($B$3="RG&amp;E",D1111/(1-'Avoided Electric Costs 2020'!$X$21),"")))</f>
        <v>0</v>
      </c>
      <c r="Q1111" s="546">
        <f>IF(E1111="",0,IF($B$3="NYSEG",E1111/(1-'Avoided Natural Gas Costs 2020'!$J$34),IF($B$3="RG&amp;E",E1111/(1-'Avoided Natural Gas Costs 2020'!$K$34),"")))</f>
        <v>0</v>
      </c>
      <c r="R1111" s="233" t="str">
        <f>IFERROR(IF(P1111*'BCA Inputs'!$C$1+Q1111*'BCA Inputs'!$C$2+F1111*'BCA Inputs'!$C$2+G1111*'BCA Inputs'!$C$2=0,"",P1111*'BCA Inputs'!$C$1+Q1111*'BCA Inputs'!$C$2+F1111*'BCA Inputs'!$C$2+G1111*'BCA Inputs'!$C$2),"")</f>
        <v/>
      </c>
      <c r="S1111" s="181" t="str">
        <f t="shared" ref="S1111:S1174" si="170">IFERROR(IF(J1111+R1111=0,"",J1111+R1111),"")</f>
        <v/>
      </c>
      <c r="T1111" s="181" t="str">
        <f>IFERROR(IF($B$3="NYSEG",(INDEX('BCA Inputs'!$N$14:$N$54,MATCH(I1111,'BCA Inputs'!$M$14:$M$54,0))*P1111+INDEX('BCA Inputs'!$O$14:$O$54,MATCH(I1111,'BCA Inputs'!$M$14:$M$54,0))*O1111+INDEX('BCA Inputs'!P:P,MATCH(I1111,'BCA Inputs'!M:M,0))*Q1111+INDEX('BCA Inputs'!Q:Q,MATCH(I1111,'BCA Inputs'!M:M,0))*F1111+INDEX('BCA Inputs'!R:R,MATCH(I1111,'BCA Inputs'!M:M,0))*G1111)+L1111+N1111,IF($B$3="RG&amp;E",(INDEX('BCA Inputs'!$AX$14:$AX$54,MATCH(I1111,'BCA Inputs'!$AW$14:$AW$54,0))*P1111+INDEX('BCA Inputs'!$AY$14:$AY$54,MATCH(I1111,'BCA Inputs'!$AW$14:$AW$54,0))*O1111+INDEX('BCA Inputs'!$AZ$14:$AZ$54,MATCH(I1111,'BCA Inputs'!$AW$14:$AW$54,0))*Q1111+INDEX('BCA Inputs'!$BA$14:$BA$54,MATCH(I1111,'BCA Inputs'!$AW$14:$AW$54,0))*F1111+INDEX('BCA Inputs'!$BB$14:$BB$54,MATCH(I1111,'BCA Inputs'!$AW$14:$AW$54,0))*G1111)+L1111+N1111,"")),"")</f>
        <v/>
      </c>
      <c r="U1111" s="234" t="str">
        <f t="shared" ref="U1111:U1174" si="171">IFERROR(T1111/S1111,"")</f>
        <v/>
      </c>
      <c r="V1111" s="234" t="str">
        <f t="shared" ref="V1111:V1174" si="172">IFERROR(J1111/(D1111*$B$6+E1111*$B$7+F1111*$B$7+G1111*$B$7+M1111+N1111/I1111),"")</f>
        <v/>
      </c>
      <c r="W1111" s="234" t="str">
        <f t="shared" ref="W1111:W1174" si="173">IFERROR((J1111-K1111)/(D1111*$B$6+E1111*$B$7+F1111*$B$7+G1111*$B$7+M1111+N1111/I1111),"")</f>
        <v/>
      </c>
      <c r="Y1111" s="235" t="str">
        <f t="shared" ref="Y1111:Y1174" si="174">IFERROR(K1111+R1111,"")</f>
        <v/>
      </c>
      <c r="Z1111" s="236" t="str">
        <f>IFERROR(IF($B$3="NYSEG",INDEX('BCA Inputs'!$X$14:$X$54,MATCH(I1111,'BCA Inputs'!$M$14:$M$54,0))*P1111+INDEX('BCA Inputs'!$Y$14:$Y$54,MATCH(I1111,'BCA Inputs'!$M$14:$M$54,0))*O1111+INDEX('BCA Inputs'!$Z$14:$Z$54,MATCH(I1111,'BCA Inputs'!$M$14:$M$54,0))*Q1111+INDEX('BCA Inputs'!$AA$14:$AA$54,MATCH(I1111,'BCA Inputs'!$M$14:$M$54,0))*F1111+INDEX('BCA Inputs'!$AB$14:$AB$54,MATCH(I1111,'BCA Inputs'!$M$14:$M$54,0))*G1111,IF($B$3="RG&amp;E",INDEX('BCA Inputs'!$BG$14:$BG$54,MATCH(I1111,'BCA Inputs'!$AW$14:$AW$54,0))*P1111+INDEX('BCA Inputs'!$BH$14:$BH$54,MATCH(I1111,'BCA Inputs'!$AW$14:$AW$54,0))*O1111+INDEX('BCA Inputs'!$BI$14:$BI$54,MATCH(I1111,'BCA Inputs'!$AW$14:$AW$54,0))*Q1111+INDEX('BCA Inputs'!$BJ$14:$BJ$54,MATCH(I1111,'BCA Inputs'!$AW$14:$AW$54,0))*F1111+INDEX('BCA Inputs'!$BK$14:$BK$54,MATCH(I1111,'BCA Inputs'!$AW$14:$AW$54,0))*G1111,"")),"")</f>
        <v/>
      </c>
      <c r="AA1111" s="237" t="str">
        <f t="shared" ref="AA1111:AA1174" si="175">IFERROR(Z1111/Y1111,"")</f>
        <v/>
      </c>
      <c r="AC1111" s="238" t="str">
        <f>IFERROR((K1111+R1111)+IF($B$3="NYSEG",INDEX('BCA Inputs'!$AI$14:$AI$54,MATCH(I1111,'BCA Inputs'!$M$14:$M$54,0))*P1111+INDEX('BCA Inputs'!$AJ$14:$AJ$54,MATCH(I1111,'BCA Inputs'!$M$14:$M$54,0))*Q1111,IF($B$3="RG&amp;E",INDEX('BCA Inputs'!$BR$14:$BR$54,MATCH(I1111,'BCA Inputs'!$AW$14:$AW$54,0))*P1111+INDEX('BCA Inputs'!$BS$14:$BS$54,MATCH(I1111,'BCA Inputs'!$AW$14:$AW$54,0))*Q1111,"")),"")</f>
        <v/>
      </c>
      <c r="AD1111" s="181" t="str">
        <f>IFERROR(IF($B$3="NYSEG",INDEX('BCA Inputs'!$AD$14:$AD$54,MATCH(I1111,'BCA Inputs'!$M$14:$M$54,0))*P1111+INDEX('BCA Inputs'!$AE$14:$AE$54,MATCH(I1111,'BCA Inputs'!$M$14:$M$54,0))*O1111+INDEX('BCA Inputs'!$AF$14:$AF$54,MATCH(I1111,'BCA Inputs'!$M$14:$M$54,0))*Q1111+INDEX('BCA Inputs'!$AG$14:$AG$54,MATCH(I1111,'BCA Inputs'!$M$14:$M$54,0))*F1111+INDEX('BCA Inputs'!$AH$14:$AH$54,MATCH(I1111,'BCA Inputs'!$M$14:$M$54,0))*G1111,IF($B$3="RG&amp;E",INDEX('BCA Inputs'!$BM$14:$BM$54,MATCH(I1111,'BCA Inputs'!$AW$14:$AW$54,0))*P1111+INDEX('BCA Inputs'!$BN$14:$BN$54,MATCH(I1111,'BCA Inputs'!$AW$14:$AW$54,0))*O1111+INDEX('BCA Inputs'!$BO$14:$BO$54,MATCH(I1111,'BCA Inputs'!$AW$14:$AW$54,0))*Q1111+INDEX('BCA Inputs'!$BP$14:$BP$54,MATCH(I1111,'BCA Inputs'!$AW$14:$AW$54,0))*F1111+INDEX('BCA Inputs'!$BQ$14:$BQ$54,MATCH(I1111,'BCA Inputs'!$AW$14:$AW$54,0))*G1111,"")),"")</f>
        <v/>
      </c>
      <c r="AE1111" s="237" t="str">
        <f t="shared" ref="AE1111:AE1174" si="176">IFERROR(AD1111/AC1111,"")</f>
        <v/>
      </c>
      <c r="AF1111" s="198">
        <f t="shared" si="168"/>
        <v>0</v>
      </c>
      <c r="AG1111" s="239">
        <f t="shared" si="169"/>
        <v>0</v>
      </c>
    </row>
    <row r="1112" spans="1:33">
      <c r="A1112" s="228"/>
      <c r="B1112" s="176"/>
      <c r="C1112" s="229"/>
      <c r="D1112" s="230"/>
      <c r="E1112" s="230"/>
      <c r="F1112" s="230"/>
      <c r="G1112" s="230"/>
      <c r="H1112" s="231"/>
      <c r="I1112" s="231"/>
      <c r="J1112" s="232"/>
      <c r="K1112" s="232"/>
      <c r="L1112" s="232"/>
      <c r="M1112" s="181">
        <f t="shared" ref="M1112:M1175" si="177">IF(L1112="",0,L1112/I1112)</f>
        <v>0</v>
      </c>
      <c r="N1112" s="181">
        <f>IF(H1112="",0,H1112*I1112*'Avoided Water Savings Cost'!$C$16)</f>
        <v>0</v>
      </c>
      <c r="O1112" s="545">
        <f>IF(C1112="",0,IF($B$3="NYSEG",C1112/(1-'Avoided Electric Costs 2020'!$W$21),IF($B$3="RG&amp;E",C1112/(1-'Avoided Electric Costs 2020'!$X$21),"")))</f>
        <v>0</v>
      </c>
      <c r="P1112" s="546">
        <f>IF(D1112="",0,IF($B$3="NYSEG",D1112/(1-'Avoided Electric Costs 2020'!$W$21),IF($B$3="RG&amp;E",D1112/(1-'Avoided Electric Costs 2020'!$X$21),"")))</f>
        <v>0</v>
      </c>
      <c r="Q1112" s="546">
        <f>IF(E1112="",0,IF($B$3="NYSEG",E1112/(1-'Avoided Natural Gas Costs 2020'!$J$34),IF($B$3="RG&amp;E",E1112/(1-'Avoided Natural Gas Costs 2020'!$K$34),"")))</f>
        <v>0</v>
      </c>
      <c r="R1112" s="233" t="str">
        <f>IFERROR(IF(P1112*'BCA Inputs'!$C$1+Q1112*'BCA Inputs'!$C$2+F1112*'BCA Inputs'!$C$2+G1112*'BCA Inputs'!$C$2=0,"",P1112*'BCA Inputs'!$C$1+Q1112*'BCA Inputs'!$C$2+F1112*'BCA Inputs'!$C$2+G1112*'BCA Inputs'!$C$2),"")</f>
        <v/>
      </c>
      <c r="S1112" s="181" t="str">
        <f t="shared" si="170"/>
        <v/>
      </c>
      <c r="T1112" s="181" t="str">
        <f>IFERROR(IF($B$3="NYSEG",(INDEX('BCA Inputs'!$N$14:$N$54,MATCH(I1112,'BCA Inputs'!$M$14:$M$54,0))*P1112+INDEX('BCA Inputs'!$O$14:$O$54,MATCH(I1112,'BCA Inputs'!$M$14:$M$54,0))*O1112+INDEX('BCA Inputs'!P:P,MATCH(I1112,'BCA Inputs'!M:M,0))*Q1112+INDEX('BCA Inputs'!Q:Q,MATCH(I1112,'BCA Inputs'!M:M,0))*F1112+INDEX('BCA Inputs'!R:R,MATCH(I1112,'BCA Inputs'!M:M,0))*G1112)+L1112+N1112,IF($B$3="RG&amp;E",(INDEX('BCA Inputs'!$AX$14:$AX$54,MATCH(I1112,'BCA Inputs'!$AW$14:$AW$54,0))*P1112+INDEX('BCA Inputs'!$AY$14:$AY$54,MATCH(I1112,'BCA Inputs'!$AW$14:$AW$54,0))*O1112+INDEX('BCA Inputs'!$AZ$14:$AZ$54,MATCH(I1112,'BCA Inputs'!$AW$14:$AW$54,0))*Q1112+INDEX('BCA Inputs'!$BA$14:$BA$54,MATCH(I1112,'BCA Inputs'!$AW$14:$AW$54,0))*F1112+INDEX('BCA Inputs'!$BB$14:$BB$54,MATCH(I1112,'BCA Inputs'!$AW$14:$AW$54,0))*G1112)+L1112+N1112,"")),"")</f>
        <v/>
      </c>
      <c r="U1112" s="234" t="str">
        <f t="shared" si="171"/>
        <v/>
      </c>
      <c r="V1112" s="234" t="str">
        <f t="shared" si="172"/>
        <v/>
      </c>
      <c r="W1112" s="234" t="str">
        <f t="shared" si="173"/>
        <v/>
      </c>
      <c r="Y1112" s="235" t="str">
        <f t="shared" si="174"/>
        <v/>
      </c>
      <c r="Z1112" s="236" t="str">
        <f>IFERROR(IF($B$3="NYSEG",INDEX('BCA Inputs'!$X$14:$X$54,MATCH(I1112,'BCA Inputs'!$M$14:$M$54,0))*P1112+INDEX('BCA Inputs'!$Y$14:$Y$54,MATCH(I1112,'BCA Inputs'!$M$14:$M$54,0))*O1112+INDEX('BCA Inputs'!$Z$14:$Z$54,MATCH(I1112,'BCA Inputs'!$M$14:$M$54,0))*Q1112+INDEX('BCA Inputs'!$AA$14:$AA$54,MATCH(I1112,'BCA Inputs'!$M$14:$M$54,0))*F1112+INDEX('BCA Inputs'!$AB$14:$AB$54,MATCH(I1112,'BCA Inputs'!$M$14:$M$54,0))*G1112,IF($B$3="RG&amp;E",INDEX('BCA Inputs'!$BG$14:$BG$54,MATCH(I1112,'BCA Inputs'!$AW$14:$AW$54,0))*P1112+INDEX('BCA Inputs'!$BH$14:$BH$54,MATCH(I1112,'BCA Inputs'!$AW$14:$AW$54,0))*O1112+INDEX('BCA Inputs'!$BI$14:$BI$54,MATCH(I1112,'BCA Inputs'!$AW$14:$AW$54,0))*Q1112+INDEX('BCA Inputs'!$BJ$14:$BJ$54,MATCH(I1112,'BCA Inputs'!$AW$14:$AW$54,0))*F1112+INDEX('BCA Inputs'!$BK$14:$BK$54,MATCH(I1112,'BCA Inputs'!$AW$14:$AW$54,0))*G1112,"")),"")</f>
        <v/>
      </c>
      <c r="AA1112" s="237" t="str">
        <f t="shared" si="175"/>
        <v/>
      </c>
      <c r="AC1112" s="238" t="str">
        <f>IFERROR((K1112+R1112)+IF($B$3="NYSEG",INDEX('BCA Inputs'!$AI$14:$AI$54,MATCH(I1112,'BCA Inputs'!$M$14:$M$54,0))*P1112+INDEX('BCA Inputs'!$AJ$14:$AJ$54,MATCH(I1112,'BCA Inputs'!$M$14:$M$54,0))*Q1112,IF($B$3="RG&amp;E",INDEX('BCA Inputs'!$BR$14:$BR$54,MATCH(I1112,'BCA Inputs'!$AW$14:$AW$54,0))*P1112+INDEX('BCA Inputs'!$BS$14:$BS$54,MATCH(I1112,'BCA Inputs'!$AW$14:$AW$54,0))*Q1112,"")),"")</f>
        <v/>
      </c>
      <c r="AD1112" s="181" t="str">
        <f>IFERROR(IF($B$3="NYSEG",INDEX('BCA Inputs'!$AD$14:$AD$54,MATCH(I1112,'BCA Inputs'!$M$14:$M$54,0))*P1112+INDEX('BCA Inputs'!$AE$14:$AE$54,MATCH(I1112,'BCA Inputs'!$M$14:$M$54,0))*O1112+INDEX('BCA Inputs'!$AF$14:$AF$54,MATCH(I1112,'BCA Inputs'!$M$14:$M$54,0))*Q1112+INDEX('BCA Inputs'!$AG$14:$AG$54,MATCH(I1112,'BCA Inputs'!$M$14:$M$54,0))*F1112+INDEX('BCA Inputs'!$AH$14:$AH$54,MATCH(I1112,'BCA Inputs'!$M$14:$M$54,0))*G1112,IF($B$3="RG&amp;E",INDEX('BCA Inputs'!$BM$14:$BM$54,MATCH(I1112,'BCA Inputs'!$AW$14:$AW$54,0))*P1112+INDEX('BCA Inputs'!$BN$14:$BN$54,MATCH(I1112,'BCA Inputs'!$AW$14:$AW$54,0))*O1112+INDEX('BCA Inputs'!$BO$14:$BO$54,MATCH(I1112,'BCA Inputs'!$AW$14:$AW$54,0))*Q1112+INDEX('BCA Inputs'!$BP$14:$BP$54,MATCH(I1112,'BCA Inputs'!$AW$14:$AW$54,0))*F1112+INDEX('BCA Inputs'!$BQ$14:$BQ$54,MATCH(I1112,'BCA Inputs'!$AW$14:$AW$54,0))*G1112,"")),"")</f>
        <v/>
      </c>
      <c r="AE1112" s="237" t="str">
        <f t="shared" si="176"/>
        <v/>
      </c>
      <c r="AF1112" s="198">
        <f t="shared" ref="AF1112:AF1175" si="178">IF(U1112&lt;1,1,0)</f>
        <v>0</v>
      </c>
      <c r="AG1112" s="239">
        <f t="shared" ref="AG1112:AG1175" si="179">D1112*3412+(E1112+F1112+G1112)*100000</f>
        <v>0</v>
      </c>
    </row>
    <row r="1113" spans="1:33">
      <c r="A1113" s="228"/>
      <c r="B1113" s="176"/>
      <c r="C1113" s="229"/>
      <c r="D1113" s="230"/>
      <c r="E1113" s="230"/>
      <c r="F1113" s="230"/>
      <c r="G1113" s="230"/>
      <c r="H1113" s="231"/>
      <c r="I1113" s="231"/>
      <c r="J1113" s="232"/>
      <c r="K1113" s="232"/>
      <c r="L1113" s="232"/>
      <c r="M1113" s="181">
        <f t="shared" si="177"/>
        <v>0</v>
      </c>
      <c r="N1113" s="181">
        <f>IF(H1113="",0,H1113*I1113*'Avoided Water Savings Cost'!$C$16)</f>
        <v>0</v>
      </c>
      <c r="O1113" s="545">
        <f>IF(C1113="",0,IF($B$3="NYSEG",C1113/(1-'Avoided Electric Costs 2020'!$W$21),IF($B$3="RG&amp;E",C1113/(1-'Avoided Electric Costs 2020'!$X$21),"")))</f>
        <v>0</v>
      </c>
      <c r="P1113" s="546">
        <f>IF(D1113="",0,IF($B$3="NYSEG",D1113/(1-'Avoided Electric Costs 2020'!$W$21),IF($B$3="RG&amp;E",D1113/(1-'Avoided Electric Costs 2020'!$X$21),"")))</f>
        <v>0</v>
      </c>
      <c r="Q1113" s="546">
        <f>IF(E1113="",0,IF($B$3="NYSEG",E1113/(1-'Avoided Natural Gas Costs 2020'!$J$34),IF($B$3="RG&amp;E",E1113/(1-'Avoided Natural Gas Costs 2020'!$K$34),"")))</f>
        <v>0</v>
      </c>
      <c r="R1113" s="233" t="str">
        <f>IFERROR(IF(P1113*'BCA Inputs'!$C$1+Q1113*'BCA Inputs'!$C$2+F1113*'BCA Inputs'!$C$2+G1113*'BCA Inputs'!$C$2=0,"",P1113*'BCA Inputs'!$C$1+Q1113*'BCA Inputs'!$C$2+F1113*'BCA Inputs'!$C$2+G1113*'BCA Inputs'!$C$2),"")</f>
        <v/>
      </c>
      <c r="S1113" s="181" t="str">
        <f t="shared" si="170"/>
        <v/>
      </c>
      <c r="T1113" s="181" t="str">
        <f>IFERROR(IF($B$3="NYSEG",(INDEX('BCA Inputs'!$N$14:$N$54,MATCH(I1113,'BCA Inputs'!$M$14:$M$54,0))*P1113+INDEX('BCA Inputs'!$O$14:$O$54,MATCH(I1113,'BCA Inputs'!$M$14:$M$54,0))*O1113+INDEX('BCA Inputs'!P:P,MATCH(I1113,'BCA Inputs'!M:M,0))*Q1113+INDEX('BCA Inputs'!Q:Q,MATCH(I1113,'BCA Inputs'!M:M,0))*F1113+INDEX('BCA Inputs'!R:R,MATCH(I1113,'BCA Inputs'!M:M,0))*G1113)+L1113+N1113,IF($B$3="RG&amp;E",(INDEX('BCA Inputs'!$AX$14:$AX$54,MATCH(I1113,'BCA Inputs'!$AW$14:$AW$54,0))*P1113+INDEX('BCA Inputs'!$AY$14:$AY$54,MATCH(I1113,'BCA Inputs'!$AW$14:$AW$54,0))*O1113+INDEX('BCA Inputs'!$AZ$14:$AZ$54,MATCH(I1113,'BCA Inputs'!$AW$14:$AW$54,0))*Q1113+INDEX('BCA Inputs'!$BA$14:$BA$54,MATCH(I1113,'BCA Inputs'!$AW$14:$AW$54,0))*F1113+INDEX('BCA Inputs'!$BB$14:$BB$54,MATCH(I1113,'BCA Inputs'!$AW$14:$AW$54,0))*G1113)+L1113+N1113,"")),"")</f>
        <v/>
      </c>
      <c r="U1113" s="234" t="str">
        <f t="shared" si="171"/>
        <v/>
      </c>
      <c r="V1113" s="234" t="str">
        <f t="shared" si="172"/>
        <v/>
      </c>
      <c r="W1113" s="234" t="str">
        <f t="shared" si="173"/>
        <v/>
      </c>
      <c r="Y1113" s="235" t="str">
        <f t="shared" si="174"/>
        <v/>
      </c>
      <c r="Z1113" s="236" t="str">
        <f>IFERROR(IF($B$3="NYSEG",INDEX('BCA Inputs'!$X$14:$X$54,MATCH(I1113,'BCA Inputs'!$M$14:$M$54,0))*P1113+INDEX('BCA Inputs'!$Y$14:$Y$54,MATCH(I1113,'BCA Inputs'!$M$14:$M$54,0))*O1113+INDEX('BCA Inputs'!$Z$14:$Z$54,MATCH(I1113,'BCA Inputs'!$M$14:$M$54,0))*Q1113+INDEX('BCA Inputs'!$AA$14:$AA$54,MATCH(I1113,'BCA Inputs'!$M$14:$M$54,0))*F1113+INDEX('BCA Inputs'!$AB$14:$AB$54,MATCH(I1113,'BCA Inputs'!$M$14:$M$54,0))*G1113,IF($B$3="RG&amp;E",INDEX('BCA Inputs'!$BG$14:$BG$54,MATCH(I1113,'BCA Inputs'!$AW$14:$AW$54,0))*P1113+INDEX('BCA Inputs'!$BH$14:$BH$54,MATCH(I1113,'BCA Inputs'!$AW$14:$AW$54,0))*O1113+INDEX('BCA Inputs'!$BI$14:$BI$54,MATCH(I1113,'BCA Inputs'!$AW$14:$AW$54,0))*Q1113+INDEX('BCA Inputs'!$BJ$14:$BJ$54,MATCH(I1113,'BCA Inputs'!$AW$14:$AW$54,0))*F1113+INDEX('BCA Inputs'!$BK$14:$BK$54,MATCH(I1113,'BCA Inputs'!$AW$14:$AW$54,0))*G1113,"")),"")</f>
        <v/>
      </c>
      <c r="AA1113" s="237" t="str">
        <f t="shared" si="175"/>
        <v/>
      </c>
      <c r="AC1113" s="238" t="str">
        <f>IFERROR((K1113+R1113)+IF($B$3="NYSEG",INDEX('BCA Inputs'!$AI$14:$AI$54,MATCH(I1113,'BCA Inputs'!$M$14:$M$54,0))*P1113+INDEX('BCA Inputs'!$AJ$14:$AJ$54,MATCH(I1113,'BCA Inputs'!$M$14:$M$54,0))*Q1113,IF($B$3="RG&amp;E",INDEX('BCA Inputs'!$BR$14:$BR$54,MATCH(I1113,'BCA Inputs'!$AW$14:$AW$54,0))*P1113+INDEX('BCA Inputs'!$BS$14:$BS$54,MATCH(I1113,'BCA Inputs'!$AW$14:$AW$54,0))*Q1113,"")),"")</f>
        <v/>
      </c>
      <c r="AD1113" s="181" t="str">
        <f>IFERROR(IF($B$3="NYSEG",INDEX('BCA Inputs'!$AD$14:$AD$54,MATCH(I1113,'BCA Inputs'!$M$14:$M$54,0))*P1113+INDEX('BCA Inputs'!$AE$14:$AE$54,MATCH(I1113,'BCA Inputs'!$M$14:$M$54,0))*O1113+INDEX('BCA Inputs'!$AF$14:$AF$54,MATCH(I1113,'BCA Inputs'!$M$14:$M$54,0))*Q1113+INDEX('BCA Inputs'!$AG$14:$AG$54,MATCH(I1113,'BCA Inputs'!$M$14:$M$54,0))*F1113+INDEX('BCA Inputs'!$AH$14:$AH$54,MATCH(I1113,'BCA Inputs'!$M$14:$M$54,0))*G1113,IF($B$3="RG&amp;E",INDEX('BCA Inputs'!$BM$14:$BM$54,MATCH(I1113,'BCA Inputs'!$AW$14:$AW$54,0))*P1113+INDEX('BCA Inputs'!$BN$14:$BN$54,MATCH(I1113,'BCA Inputs'!$AW$14:$AW$54,0))*O1113+INDEX('BCA Inputs'!$BO$14:$BO$54,MATCH(I1113,'BCA Inputs'!$AW$14:$AW$54,0))*Q1113+INDEX('BCA Inputs'!$BP$14:$BP$54,MATCH(I1113,'BCA Inputs'!$AW$14:$AW$54,0))*F1113+INDEX('BCA Inputs'!$BQ$14:$BQ$54,MATCH(I1113,'BCA Inputs'!$AW$14:$AW$54,0))*G1113,"")),"")</f>
        <v/>
      </c>
      <c r="AE1113" s="237" t="str">
        <f t="shared" si="176"/>
        <v/>
      </c>
      <c r="AF1113" s="198">
        <f t="shared" si="178"/>
        <v>0</v>
      </c>
      <c r="AG1113" s="239">
        <f t="shared" si="179"/>
        <v>0</v>
      </c>
    </row>
    <row r="1114" spans="1:33">
      <c r="A1114" s="228"/>
      <c r="B1114" s="176"/>
      <c r="C1114" s="229"/>
      <c r="D1114" s="230"/>
      <c r="E1114" s="230"/>
      <c r="F1114" s="230"/>
      <c r="G1114" s="230"/>
      <c r="H1114" s="231"/>
      <c r="I1114" s="231"/>
      <c r="J1114" s="232"/>
      <c r="K1114" s="232"/>
      <c r="L1114" s="232"/>
      <c r="M1114" s="181">
        <f t="shared" si="177"/>
        <v>0</v>
      </c>
      <c r="N1114" s="181">
        <f>IF(H1114="",0,H1114*I1114*'Avoided Water Savings Cost'!$C$16)</f>
        <v>0</v>
      </c>
      <c r="O1114" s="545">
        <f>IF(C1114="",0,IF($B$3="NYSEG",C1114/(1-'Avoided Electric Costs 2020'!$W$21),IF($B$3="RG&amp;E",C1114/(1-'Avoided Electric Costs 2020'!$X$21),"")))</f>
        <v>0</v>
      </c>
      <c r="P1114" s="546">
        <f>IF(D1114="",0,IF($B$3="NYSEG",D1114/(1-'Avoided Electric Costs 2020'!$W$21),IF($B$3="RG&amp;E",D1114/(1-'Avoided Electric Costs 2020'!$X$21),"")))</f>
        <v>0</v>
      </c>
      <c r="Q1114" s="546">
        <f>IF(E1114="",0,IF($B$3="NYSEG",E1114/(1-'Avoided Natural Gas Costs 2020'!$J$34),IF($B$3="RG&amp;E",E1114/(1-'Avoided Natural Gas Costs 2020'!$K$34),"")))</f>
        <v>0</v>
      </c>
      <c r="R1114" s="233" t="str">
        <f>IFERROR(IF(P1114*'BCA Inputs'!$C$1+Q1114*'BCA Inputs'!$C$2+F1114*'BCA Inputs'!$C$2+G1114*'BCA Inputs'!$C$2=0,"",P1114*'BCA Inputs'!$C$1+Q1114*'BCA Inputs'!$C$2+F1114*'BCA Inputs'!$C$2+G1114*'BCA Inputs'!$C$2),"")</f>
        <v/>
      </c>
      <c r="S1114" s="181" t="str">
        <f t="shared" si="170"/>
        <v/>
      </c>
      <c r="T1114" s="181" t="str">
        <f>IFERROR(IF($B$3="NYSEG",(INDEX('BCA Inputs'!$N$14:$N$54,MATCH(I1114,'BCA Inputs'!$M$14:$M$54,0))*P1114+INDEX('BCA Inputs'!$O$14:$O$54,MATCH(I1114,'BCA Inputs'!$M$14:$M$54,0))*O1114+INDEX('BCA Inputs'!P:P,MATCH(I1114,'BCA Inputs'!M:M,0))*Q1114+INDEX('BCA Inputs'!Q:Q,MATCH(I1114,'BCA Inputs'!M:M,0))*F1114+INDEX('BCA Inputs'!R:R,MATCH(I1114,'BCA Inputs'!M:M,0))*G1114)+L1114+N1114,IF($B$3="RG&amp;E",(INDEX('BCA Inputs'!$AX$14:$AX$54,MATCH(I1114,'BCA Inputs'!$AW$14:$AW$54,0))*P1114+INDEX('BCA Inputs'!$AY$14:$AY$54,MATCH(I1114,'BCA Inputs'!$AW$14:$AW$54,0))*O1114+INDEX('BCA Inputs'!$AZ$14:$AZ$54,MATCH(I1114,'BCA Inputs'!$AW$14:$AW$54,0))*Q1114+INDEX('BCA Inputs'!$BA$14:$BA$54,MATCH(I1114,'BCA Inputs'!$AW$14:$AW$54,0))*F1114+INDEX('BCA Inputs'!$BB$14:$BB$54,MATCH(I1114,'BCA Inputs'!$AW$14:$AW$54,0))*G1114)+L1114+N1114,"")),"")</f>
        <v/>
      </c>
      <c r="U1114" s="234" t="str">
        <f t="shared" si="171"/>
        <v/>
      </c>
      <c r="V1114" s="234" t="str">
        <f t="shared" si="172"/>
        <v/>
      </c>
      <c r="W1114" s="234" t="str">
        <f t="shared" si="173"/>
        <v/>
      </c>
      <c r="Y1114" s="235" t="str">
        <f t="shared" si="174"/>
        <v/>
      </c>
      <c r="Z1114" s="236" t="str">
        <f>IFERROR(IF($B$3="NYSEG",INDEX('BCA Inputs'!$X$14:$X$54,MATCH(I1114,'BCA Inputs'!$M$14:$M$54,0))*P1114+INDEX('BCA Inputs'!$Y$14:$Y$54,MATCH(I1114,'BCA Inputs'!$M$14:$M$54,0))*O1114+INDEX('BCA Inputs'!$Z$14:$Z$54,MATCH(I1114,'BCA Inputs'!$M$14:$M$54,0))*Q1114+INDEX('BCA Inputs'!$AA$14:$AA$54,MATCH(I1114,'BCA Inputs'!$M$14:$M$54,0))*F1114+INDEX('BCA Inputs'!$AB$14:$AB$54,MATCH(I1114,'BCA Inputs'!$M$14:$M$54,0))*G1114,IF($B$3="RG&amp;E",INDEX('BCA Inputs'!$BG$14:$BG$54,MATCH(I1114,'BCA Inputs'!$AW$14:$AW$54,0))*P1114+INDEX('BCA Inputs'!$BH$14:$BH$54,MATCH(I1114,'BCA Inputs'!$AW$14:$AW$54,0))*O1114+INDEX('BCA Inputs'!$BI$14:$BI$54,MATCH(I1114,'BCA Inputs'!$AW$14:$AW$54,0))*Q1114+INDEX('BCA Inputs'!$BJ$14:$BJ$54,MATCH(I1114,'BCA Inputs'!$AW$14:$AW$54,0))*F1114+INDEX('BCA Inputs'!$BK$14:$BK$54,MATCH(I1114,'BCA Inputs'!$AW$14:$AW$54,0))*G1114,"")),"")</f>
        <v/>
      </c>
      <c r="AA1114" s="237" t="str">
        <f t="shared" si="175"/>
        <v/>
      </c>
      <c r="AC1114" s="238" t="str">
        <f>IFERROR((K1114+R1114)+IF($B$3="NYSEG",INDEX('BCA Inputs'!$AI$14:$AI$54,MATCH(I1114,'BCA Inputs'!$M$14:$M$54,0))*P1114+INDEX('BCA Inputs'!$AJ$14:$AJ$54,MATCH(I1114,'BCA Inputs'!$M$14:$M$54,0))*Q1114,IF($B$3="RG&amp;E",INDEX('BCA Inputs'!$BR$14:$BR$54,MATCH(I1114,'BCA Inputs'!$AW$14:$AW$54,0))*P1114+INDEX('BCA Inputs'!$BS$14:$BS$54,MATCH(I1114,'BCA Inputs'!$AW$14:$AW$54,0))*Q1114,"")),"")</f>
        <v/>
      </c>
      <c r="AD1114" s="181" t="str">
        <f>IFERROR(IF($B$3="NYSEG",INDEX('BCA Inputs'!$AD$14:$AD$54,MATCH(I1114,'BCA Inputs'!$M$14:$M$54,0))*P1114+INDEX('BCA Inputs'!$AE$14:$AE$54,MATCH(I1114,'BCA Inputs'!$M$14:$M$54,0))*O1114+INDEX('BCA Inputs'!$AF$14:$AF$54,MATCH(I1114,'BCA Inputs'!$M$14:$M$54,0))*Q1114+INDEX('BCA Inputs'!$AG$14:$AG$54,MATCH(I1114,'BCA Inputs'!$M$14:$M$54,0))*F1114+INDEX('BCA Inputs'!$AH$14:$AH$54,MATCH(I1114,'BCA Inputs'!$M$14:$M$54,0))*G1114,IF($B$3="RG&amp;E",INDEX('BCA Inputs'!$BM$14:$BM$54,MATCH(I1114,'BCA Inputs'!$AW$14:$AW$54,0))*P1114+INDEX('BCA Inputs'!$BN$14:$BN$54,MATCH(I1114,'BCA Inputs'!$AW$14:$AW$54,0))*O1114+INDEX('BCA Inputs'!$BO$14:$BO$54,MATCH(I1114,'BCA Inputs'!$AW$14:$AW$54,0))*Q1114+INDEX('BCA Inputs'!$BP$14:$BP$54,MATCH(I1114,'BCA Inputs'!$AW$14:$AW$54,0))*F1114+INDEX('BCA Inputs'!$BQ$14:$BQ$54,MATCH(I1114,'BCA Inputs'!$AW$14:$AW$54,0))*G1114,"")),"")</f>
        <v/>
      </c>
      <c r="AE1114" s="237" t="str">
        <f t="shared" si="176"/>
        <v/>
      </c>
      <c r="AF1114" s="198">
        <f t="shared" si="178"/>
        <v>0</v>
      </c>
      <c r="AG1114" s="239">
        <f t="shared" si="179"/>
        <v>0</v>
      </c>
    </row>
    <row r="1115" spans="1:33">
      <c r="A1115" s="228"/>
      <c r="B1115" s="176"/>
      <c r="C1115" s="229"/>
      <c r="D1115" s="230"/>
      <c r="E1115" s="230"/>
      <c r="F1115" s="230"/>
      <c r="G1115" s="230"/>
      <c r="H1115" s="231"/>
      <c r="I1115" s="231"/>
      <c r="J1115" s="232"/>
      <c r="K1115" s="232"/>
      <c r="L1115" s="232"/>
      <c r="M1115" s="181">
        <f t="shared" si="177"/>
        <v>0</v>
      </c>
      <c r="N1115" s="181">
        <f>IF(H1115="",0,H1115*I1115*'Avoided Water Savings Cost'!$C$16)</f>
        <v>0</v>
      </c>
      <c r="O1115" s="545">
        <f>IF(C1115="",0,IF($B$3="NYSEG",C1115/(1-'Avoided Electric Costs 2020'!$W$21),IF($B$3="RG&amp;E",C1115/(1-'Avoided Electric Costs 2020'!$X$21),"")))</f>
        <v>0</v>
      </c>
      <c r="P1115" s="546">
        <f>IF(D1115="",0,IF($B$3="NYSEG",D1115/(1-'Avoided Electric Costs 2020'!$W$21),IF($B$3="RG&amp;E",D1115/(1-'Avoided Electric Costs 2020'!$X$21),"")))</f>
        <v>0</v>
      </c>
      <c r="Q1115" s="546">
        <f>IF(E1115="",0,IF($B$3="NYSEG",E1115/(1-'Avoided Natural Gas Costs 2020'!$J$34),IF($B$3="RG&amp;E",E1115/(1-'Avoided Natural Gas Costs 2020'!$K$34),"")))</f>
        <v>0</v>
      </c>
      <c r="R1115" s="233" t="str">
        <f>IFERROR(IF(P1115*'BCA Inputs'!$C$1+Q1115*'BCA Inputs'!$C$2+F1115*'BCA Inputs'!$C$2+G1115*'BCA Inputs'!$C$2=0,"",P1115*'BCA Inputs'!$C$1+Q1115*'BCA Inputs'!$C$2+F1115*'BCA Inputs'!$C$2+G1115*'BCA Inputs'!$C$2),"")</f>
        <v/>
      </c>
      <c r="S1115" s="181" t="str">
        <f t="shared" si="170"/>
        <v/>
      </c>
      <c r="T1115" s="181" t="str">
        <f>IFERROR(IF($B$3="NYSEG",(INDEX('BCA Inputs'!$N$14:$N$54,MATCH(I1115,'BCA Inputs'!$M$14:$M$54,0))*P1115+INDEX('BCA Inputs'!$O$14:$O$54,MATCH(I1115,'BCA Inputs'!$M$14:$M$54,0))*O1115+INDEX('BCA Inputs'!P:P,MATCH(I1115,'BCA Inputs'!M:M,0))*Q1115+INDEX('BCA Inputs'!Q:Q,MATCH(I1115,'BCA Inputs'!M:M,0))*F1115+INDEX('BCA Inputs'!R:R,MATCH(I1115,'BCA Inputs'!M:M,0))*G1115)+L1115+N1115,IF($B$3="RG&amp;E",(INDEX('BCA Inputs'!$AX$14:$AX$54,MATCH(I1115,'BCA Inputs'!$AW$14:$AW$54,0))*P1115+INDEX('BCA Inputs'!$AY$14:$AY$54,MATCH(I1115,'BCA Inputs'!$AW$14:$AW$54,0))*O1115+INDEX('BCA Inputs'!$AZ$14:$AZ$54,MATCH(I1115,'BCA Inputs'!$AW$14:$AW$54,0))*Q1115+INDEX('BCA Inputs'!$BA$14:$BA$54,MATCH(I1115,'BCA Inputs'!$AW$14:$AW$54,0))*F1115+INDEX('BCA Inputs'!$BB$14:$BB$54,MATCH(I1115,'BCA Inputs'!$AW$14:$AW$54,0))*G1115)+L1115+N1115,"")),"")</f>
        <v/>
      </c>
      <c r="U1115" s="234" t="str">
        <f t="shared" si="171"/>
        <v/>
      </c>
      <c r="V1115" s="234" t="str">
        <f t="shared" si="172"/>
        <v/>
      </c>
      <c r="W1115" s="234" t="str">
        <f t="shared" si="173"/>
        <v/>
      </c>
      <c r="Y1115" s="235" t="str">
        <f t="shared" si="174"/>
        <v/>
      </c>
      <c r="Z1115" s="236" t="str">
        <f>IFERROR(IF($B$3="NYSEG",INDEX('BCA Inputs'!$X$14:$X$54,MATCH(I1115,'BCA Inputs'!$M$14:$M$54,0))*P1115+INDEX('BCA Inputs'!$Y$14:$Y$54,MATCH(I1115,'BCA Inputs'!$M$14:$M$54,0))*O1115+INDEX('BCA Inputs'!$Z$14:$Z$54,MATCH(I1115,'BCA Inputs'!$M$14:$M$54,0))*Q1115+INDEX('BCA Inputs'!$AA$14:$AA$54,MATCH(I1115,'BCA Inputs'!$M$14:$M$54,0))*F1115+INDEX('BCA Inputs'!$AB$14:$AB$54,MATCH(I1115,'BCA Inputs'!$M$14:$M$54,0))*G1115,IF($B$3="RG&amp;E",INDEX('BCA Inputs'!$BG$14:$BG$54,MATCH(I1115,'BCA Inputs'!$AW$14:$AW$54,0))*P1115+INDEX('BCA Inputs'!$BH$14:$BH$54,MATCH(I1115,'BCA Inputs'!$AW$14:$AW$54,0))*O1115+INDEX('BCA Inputs'!$BI$14:$BI$54,MATCH(I1115,'BCA Inputs'!$AW$14:$AW$54,0))*Q1115+INDEX('BCA Inputs'!$BJ$14:$BJ$54,MATCH(I1115,'BCA Inputs'!$AW$14:$AW$54,0))*F1115+INDEX('BCA Inputs'!$BK$14:$BK$54,MATCH(I1115,'BCA Inputs'!$AW$14:$AW$54,0))*G1115,"")),"")</f>
        <v/>
      </c>
      <c r="AA1115" s="237" t="str">
        <f t="shared" si="175"/>
        <v/>
      </c>
      <c r="AC1115" s="238" t="str">
        <f>IFERROR((K1115+R1115)+IF($B$3="NYSEG",INDEX('BCA Inputs'!$AI$14:$AI$54,MATCH(I1115,'BCA Inputs'!$M$14:$M$54,0))*P1115+INDEX('BCA Inputs'!$AJ$14:$AJ$54,MATCH(I1115,'BCA Inputs'!$M$14:$M$54,0))*Q1115,IF($B$3="RG&amp;E",INDEX('BCA Inputs'!$BR$14:$BR$54,MATCH(I1115,'BCA Inputs'!$AW$14:$AW$54,0))*P1115+INDEX('BCA Inputs'!$BS$14:$BS$54,MATCH(I1115,'BCA Inputs'!$AW$14:$AW$54,0))*Q1115,"")),"")</f>
        <v/>
      </c>
      <c r="AD1115" s="181" t="str">
        <f>IFERROR(IF($B$3="NYSEG",INDEX('BCA Inputs'!$AD$14:$AD$54,MATCH(I1115,'BCA Inputs'!$M$14:$M$54,0))*P1115+INDEX('BCA Inputs'!$AE$14:$AE$54,MATCH(I1115,'BCA Inputs'!$M$14:$M$54,0))*O1115+INDEX('BCA Inputs'!$AF$14:$AF$54,MATCH(I1115,'BCA Inputs'!$M$14:$M$54,0))*Q1115+INDEX('BCA Inputs'!$AG$14:$AG$54,MATCH(I1115,'BCA Inputs'!$M$14:$M$54,0))*F1115+INDEX('BCA Inputs'!$AH$14:$AH$54,MATCH(I1115,'BCA Inputs'!$M$14:$M$54,0))*G1115,IF($B$3="RG&amp;E",INDEX('BCA Inputs'!$BM$14:$BM$54,MATCH(I1115,'BCA Inputs'!$AW$14:$AW$54,0))*P1115+INDEX('BCA Inputs'!$BN$14:$BN$54,MATCH(I1115,'BCA Inputs'!$AW$14:$AW$54,0))*O1115+INDEX('BCA Inputs'!$BO$14:$BO$54,MATCH(I1115,'BCA Inputs'!$AW$14:$AW$54,0))*Q1115+INDEX('BCA Inputs'!$BP$14:$BP$54,MATCH(I1115,'BCA Inputs'!$AW$14:$AW$54,0))*F1115+INDEX('BCA Inputs'!$BQ$14:$BQ$54,MATCH(I1115,'BCA Inputs'!$AW$14:$AW$54,0))*G1115,"")),"")</f>
        <v/>
      </c>
      <c r="AE1115" s="237" t="str">
        <f t="shared" si="176"/>
        <v/>
      </c>
      <c r="AF1115" s="198">
        <f t="shared" si="178"/>
        <v>0</v>
      </c>
      <c r="AG1115" s="239">
        <f t="shared" si="179"/>
        <v>0</v>
      </c>
    </row>
    <row r="1116" spans="1:33">
      <c r="A1116" s="228"/>
      <c r="B1116" s="176"/>
      <c r="C1116" s="229"/>
      <c r="D1116" s="230"/>
      <c r="E1116" s="230"/>
      <c r="F1116" s="230"/>
      <c r="G1116" s="230"/>
      <c r="H1116" s="231"/>
      <c r="I1116" s="231"/>
      <c r="J1116" s="232"/>
      <c r="K1116" s="232"/>
      <c r="L1116" s="232"/>
      <c r="M1116" s="181">
        <f t="shared" si="177"/>
        <v>0</v>
      </c>
      <c r="N1116" s="181">
        <f>IF(H1116="",0,H1116*I1116*'Avoided Water Savings Cost'!$C$16)</f>
        <v>0</v>
      </c>
      <c r="O1116" s="545">
        <f>IF(C1116="",0,IF($B$3="NYSEG",C1116/(1-'Avoided Electric Costs 2020'!$W$21),IF($B$3="RG&amp;E",C1116/(1-'Avoided Electric Costs 2020'!$X$21),"")))</f>
        <v>0</v>
      </c>
      <c r="P1116" s="546">
        <f>IF(D1116="",0,IF($B$3="NYSEG",D1116/(1-'Avoided Electric Costs 2020'!$W$21),IF($B$3="RG&amp;E",D1116/(1-'Avoided Electric Costs 2020'!$X$21),"")))</f>
        <v>0</v>
      </c>
      <c r="Q1116" s="546">
        <f>IF(E1116="",0,IF($B$3="NYSEG",E1116/(1-'Avoided Natural Gas Costs 2020'!$J$34),IF($B$3="RG&amp;E",E1116/(1-'Avoided Natural Gas Costs 2020'!$K$34),"")))</f>
        <v>0</v>
      </c>
      <c r="R1116" s="233" t="str">
        <f>IFERROR(IF(P1116*'BCA Inputs'!$C$1+Q1116*'BCA Inputs'!$C$2+F1116*'BCA Inputs'!$C$2+G1116*'BCA Inputs'!$C$2=0,"",P1116*'BCA Inputs'!$C$1+Q1116*'BCA Inputs'!$C$2+F1116*'BCA Inputs'!$C$2+G1116*'BCA Inputs'!$C$2),"")</f>
        <v/>
      </c>
      <c r="S1116" s="181" t="str">
        <f t="shared" si="170"/>
        <v/>
      </c>
      <c r="T1116" s="181" t="str">
        <f>IFERROR(IF($B$3="NYSEG",(INDEX('BCA Inputs'!$N$14:$N$54,MATCH(I1116,'BCA Inputs'!$M$14:$M$54,0))*P1116+INDEX('BCA Inputs'!$O$14:$O$54,MATCH(I1116,'BCA Inputs'!$M$14:$M$54,0))*O1116+INDEX('BCA Inputs'!P:P,MATCH(I1116,'BCA Inputs'!M:M,0))*Q1116+INDEX('BCA Inputs'!Q:Q,MATCH(I1116,'BCA Inputs'!M:M,0))*F1116+INDEX('BCA Inputs'!R:R,MATCH(I1116,'BCA Inputs'!M:M,0))*G1116)+L1116+N1116,IF($B$3="RG&amp;E",(INDEX('BCA Inputs'!$AX$14:$AX$54,MATCH(I1116,'BCA Inputs'!$AW$14:$AW$54,0))*P1116+INDEX('BCA Inputs'!$AY$14:$AY$54,MATCH(I1116,'BCA Inputs'!$AW$14:$AW$54,0))*O1116+INDEX('BCA Inputs'!$AZ$14:$AZ$54,MATCH(I1116,'BCA Inputs'!$AW$14:$AW$54,0))*Q1116+INDEX('BCA Inputs'!$BA$14:$BA$54,MATCH(I1116,'BCA Inputs'!$AW$14:$AW$54,0))*F1116+INDEX('BCA Inputs'!$BB$14:$BB$54,MATCH(I1116,'BCA Inputs'!$AW$14:$AW$54,0))*G1116)+L1116+N1116,"")),"")</f>
        <v/>
      </c>
      <c r="U1116" s="234" t="str">
        <f t="shared" si="171"/>
        <v/>
      </c>
      <c r="V1116" s="234" t="str">
        <f t="shared" si="172"/>
        <v/>
      </c>
      <c r="W1116" s="234" t="str">
        <f t="shared" si="173"/>
        <v/>
      </c>
      <c r="Y1116" s="235" t="str">
        <f t="shared" si="174"/>
        <v/>
      </c>
      <c r="Z1116" s="236" t="str">
        <f>IFERROR(IF($B$3="NYSEG",INDEX('BCA Inputs'!$X$14:$X$54,MATCH(I1116,'BCA Inputs'!$M$14:$M$54,0))*P1116+INDEX('BCA Inputs'!$Y$14:$Y$54,MATCH(I1116,'BCA Inputs'!$M$14:$M$54,0))*O1116+INDEX('BCA Inputs'!$Z$14:$Z$54,MATCH(I1116,'BCA Inputs'!$M$14:$M$54,0))*Q1116+INDEX('BCA Inputs'!$AA$14:$AA$54,MATCH(I1116,'BCA Inputs'!$M$14:$M$54,0))*F1116+INDEX('BCA Inputs'!$AB$14:$AB$54,MATCH(I1116,'BCA Inputs'!$M$14:$M$54,0))*G1116,IF($B$3="RG&amp;E",INDEX('BCA Inputs'!$BG$14:$BG$54,MATCH(I1116,'BCA Inputs'!$AW$14:$AW$54,0))*P1116+INDEX('BCA Inputs'!$BH$14:$BH$54,MATCH(I1116,'BCA Inputs'!$AW$14:$AW$54,0))*O1116+INDEX('BCA Inputs'!$BI$14:$BI$54,MATCH(I1116,'BCA Inputs'!$AW$14:$AW$54,0))*Q1116+INDEX('BCA Inputs'!$BJ$14:$BJ$54,MATCH(I1116,'BCA Inputs'!$AW$14:$AW$54,0))*F1116+INDEX('BCA Inputs'!$BK$14:$BK$54,MATCH(I1116,'BCA Inputs'!$AW$14:$AW$54,0))*G1116,"")),"")</f>
        <v/>
      </c>
      <c r="AA1116" s="237" t="str">
        <f t="shared" si="175"/>
        <v/>
      </c>
      <c r="AC1116" s="238" t="str">
        <f>IFERROR((K1116+R1116)+IF($B$3="NYSEG",INDEX('BCA Inputs'!$AI$14:$AI$54,MATCH(I1116,'BCA Inputs'!$M$14:$M$54,0))*P1116+INDEX('BCA Inputs'!$AJ$14:$AJ$54,MATCH(I1116,'BCA Inputs'!$M$14:$M$54,0))*Q1116,IF($B$3="RG&amp;E",INDEX('BCA Inputs'!$BR$14:$BR$54,MATCH(I1116,'BCA Inputs'!$AW$14:$AW$54,0))*P1116+INDEX('BCA Inputs'!$BS$14:$BS$54,MATCH(I1116,'BCA Inputs'!$AW$14:$AW$54,0))*Q1116,"")),"")</f>
        <v/>
      </c>
      <c r="AD1116" s="181" t="str">
        <f>IFERROR(IF($B$3="NYSEG",INDEX('BCA Inputs'!$AD$14:$AD$54,MATCH(I1116,'BCA Inputs'!$M$14:$M$54,0))*P1116+INDEX('BCA Inputs'!$AE$14:$AE$54,MATCH(I1116,'BCA Inputs'!$M$14:$M$54,0))*O1116+INDEX('BCA Inputs'!$AF$14:$AF$54,MATCH(I1116,'BCA Inputs'!$M$14:$M$54,0))*Q1116+INDEX('BCA Inputs'!$AG$14:$AG$54,MATCH(I1116,'BCA Inputs'!$M$14:$M$54,0))*F1116+INDEX('BCA Inputs'!$AH$14:$AH$54,MATCH(I1116,'BCA Inputs'!$M$14:$M$54,0))*G1116,IF($B$3="RG&amp;E",INDEX('BCA Inputs'!$BM$14:$BM$54,MATCH(I1116,'BCA Inputs'!$AW$14:$AW$54,0))*P1116+INDEX('BCA Inputs'!$BN$14:$BN$54,MATCH(I1116,'BCA Inputs'!$AW$14:$AW$54,0))*O1116+INDEX('BCA Inputs'!$BO$14:$BO$54,MATCH(I1116,'BCA Inputs'!$AW$14:$AW$54,0))*Q1116+INDEX('BCA Inputs'!$BP$14:$BP$54,MATCH(I1116,'BCA Inputs'!$AW$14:$AW$54,0))*F1116+INDEX('BCA Inputs'!$BQ$14:$BQ$54,MATCH(I1116,'BCA Inputs'!$AW$14:$AW$54,0))*G1116,"")),"")</f>
        <v/>
      </c>
      <c r="AE1116" s="237" t="str">
        <f t="shared" si="176"/>
        <v/>
      </c>
      <c r="AF1116" s="198">
        <f t="shared" si="178"/>
        <v>0</v>
      </c>
      <c r="AG1116" s="239">
        <f t="shared" si="179"/>
        <v>0</v>
      </c>
    </row>
    <row r="1117" spans="1:33">
      <c r="A1117" s="228"/>
      <c r="B1117" s="176"/>
      <c r="C1117" s="229"/>
      <c r="D1117" s="230"/>
      <c r="E1117" s="230"/>
      <c r="F1117" s="230"/>
      <c r="G1117" s="230"/>
      <c r="H1117" s="231"/>
      <c r="I1117" s="231"/>
      <c r="J1117" s="232"/>
      <c r="K1117" s="232"/>
      <c r="L1117" s="232"/>
      <c r="M1117" s="181">
        <f t="shared" si="177"/>
        <v>0</v>
      </c>
      <c r="N1117" s="181">
        <f>IF(H1117="",0,H1117*I1117*'Avoided Water Savings Cost'!$C$16)</f>
        <v>0</v>
      </c>
      <c r="O1117" s="545">
        <f>IF(C1117="",0,IF($B$3="NYSEG",C1117/(1-'Avoided Electric Costs 2020'!$W$21),IF($B$3="RG&amp;E",C1117/(1-'Avoided Electric Costs 2020'!$X$21),"")))</f>
        <v>0</v>
      </c>
      <c r="P1117" s="546">
        <f>IF(D1117="",0,IF($B$3="NYSEG",D1117/(1-'Avoided Electric Costs 2020'!$W$21),IF($B$3="RG&amp;E",D1117/(1-'Avoided Electric Costs 2020'!$X$21),"")))</f>
        <v>0</v>
      </c>
      <c r="Q1117" s="546">
        <f>IF(E1117="",0,IF($B$3="NYSEG",E1117/(1-'Avoided Natural Gas Costs 2020'!$J$34),IF($B$3="RG&amp;E",E1117/(1-'Avoided Natural Gas Costs 2020'!$K$34),"")))</f>
        <v>0</v>
      </c>
      <c r="R1117" s="233" t="str">
        <f>IFERROR(IF(P1117*'BCA Inputs'!$C$1+Q1117*'BCA Inputs'!$C$2+F1117*'BCA Inputs'!$C$2+G1117*'BCA Inputs'!$C$2=0,"",P1117*'BCA Inputs'!$C$1+Q1117*'BCA Inputs'!$C$2+F1117*'BCA Inputs'!$C$2+G1117*'BCA Inputs'!$C$2),"")</f>
        <v/>
      </c>
      <c r="S1117" s="181" t="str">
        <f t="shared" si="170"/>
        <v/>
      </c>
      <c r="T1117" s="181" t="str">
        <f>IFERROR(IF($B$3="NYSEG",(INDEX('BCA Inputs'!$N$14:$N$54,MATCH(I1117,'BCA Inputs'!$M$14:$M$54,0))*P1117+INDEX('BCA Inputs'!$O$14:$O$54,MATCH(I1117,'BCA Inputs'!$M$14:$M$54,0))*O1117+INDEX('BCA Inputs'!P:P,MATCH(I1117,'BCA Inputs'!M:M,0))*Q1117+INDEX('BCA Inputs'!Q:Q,MATCH(I1117,'BCA Inputs'!M:M,0))*F1117+INDEX('BCA Inputs'!R:R,MATCH(I1117,'BCA Inputs'!M:M,0))*G1117)+L1117+N1117,IF($B$3="RG&amp;E",(INDEX('BCA Inputs'!$AX$14:$AX$54,MATCH(I1117,'BCA Inputs'!$AW$14:$AW$54,0))*P1117+INDEX('BCA Inputs'!$AY$14:$AY$54,MATCH(I1117,'BCA Inputs'!$AW$14:$AW$54,0))*O1117+INDEX('BCA Inputs'!$AZ$14:$AZ$54,MATCH(I1117,'BCA Inputs'!$AW$14:$AW$54,0))*Q1117+INDEX('BCA Inputs'!$BA$14:$BA$54,MATCH(I1117,'BCA Inputs'!$AW$14:$AW$54,0))*F1117+INDEX('BCA Inputs'!$BB$14:$BB$54,MATCH(I1117,'BCA Inputs'!$AW$14:$AW$54,0))*G1117)+L1117+N1117,"")),"")</f>
        <v/>
      </c>
      <c r="U1117" s="234" t="str">
        <f t="shared" si="171"/>
        <v/>
      </c>
      <c r="V1117" s="234" t="str">
        <f t="shared" si="172"/>
        <v/>
      </c>
      <c r="W1117" s="234" t="str">
        <f t="shared" si="173"/>
        <v/>
      </c>
      <c r="Y1117" s="235" t="str">
        <f t="shared" si="174"/>
        <v/>
      </c>
      <c r="Z1117" s="236" t="str">
        <f>IFERROR(IF($B$3="NYSEG",INDEX('BCA Inputs'!$X$14:$X$54,MATCH(I1117,'BCA Inputs'!$M$14:$M$54,0))*P1117+INDEX('BCA Inputs'!$Y$14:$Y$54,MATCH(I1117,'BCA Inputs'!$M$14:$M$54,0))*O1117+INDEX('BCA Inputs'!$Z$14:$Z$54,MATCH(I1117,'BCA Inputs'!$M$14:$M$54,0))*Q1117+INDEX('BCA Inputs'!$AA$14:$AA$54,MATCH(I1117,'BCA Inputs'!$M$14:$M$54,0))*F1117+INDEX('BCA Inputs'!$AB$14:$AB$54,MATCH(I1117,'BCA Inputs'!$M$14:$M$54,0))*G1117,IF($B$3="RG&amp;E",INDEX('BCA Inputs'!$BG$14:$BG$54,MATCH(I1117,'BCA Inputs'!$AW$14:$AW$54,0))*P1117+INDEX('BCA Inputs'!$BH$14:$BH$54,MATCH(I1117,'BCA Inputs'!$AW$14:$AW$54,0))*O1117+INDEX('BCA Inputs'!$BI$14:$BI$54,MATCH(I1117,'BCA Inputs'!$AW$14:$AW$54,0))*Q1117+INDEX('BCA Inputs'!$BJ$14:$BJ$54,MATCH(I1117,'BCA Inputs'!$AW$14:$AW$54,0))*F1117+INDEX('BCA Inputs'!$BK$14:$BK$54,MATCH(I1117,'BCA Inputs'!$AW$14:$AW$54,0))*G1117,"")),"")</f>
        <v/>
      </c>
      <c r="AA1117" s="237" t="str">
        <f t="shared" si="175"/>
        <v/>
      </c>
      <c r="AC1117" s="238" t="str">
        <f>IFERROR((K1117+R1117)+IF($B$3="NYSEG",INDEX('BCA Inputs'!$AI$14:$AI$54,MATCH(I1117,'BCA Inputs'!$M$14:$M$54,0))*P1117+INDEX('BCA Inputs'!$AJ$14:$AJ$54,MATCH(I1117,'BCA Inputs'!$M$14:$M$54,0))*Q1117,IF($B$3="RG&amp;E",INDEX('BCA Inputs'!$BR$14:$BR$54,MATCH(I1117,'BCA Inputs'!$AW$14:$AW$54,0))*P1117+INDEX('BCA Inputs'!$BS$14:$BS$54,MATCH(I1117,'BCA Inputs'!$AW$14:$AW$54,0))*Q1117,"")),"")</f>
        <v/>
      </c>
      <c r="AD1117" s="181" t="str">
        <f>IFERROR(IF($B$3="NYSEG",INDEX('BCA Inputs'!$AD$14:$AD$54,MATCH(I1117,'BCA Inputs'!$M$14:$M$54,0))*P1117+INDEX('BCA Inputs'!$AE$14:$AE$54,MATCH(I1117,'BCA Inputs'!$M$14:$M$54,0))*O1117+INDEX('BCA Inputs'!$AF$14:$AF$54,MATCH(I1117,'BCA Inputs'!$M$14:$M$54,0))*Q1117+INDEX('BCA Inputs'!$AG$14:$AG$54,MATCH(I1117,'BCA Inputs'!$M$14:$M$54,0))*F1117+INDEX('BCA Inputs'!$AH$14:$AH$54,MATCH(I1117,'BCA Inputs'!$M$14:$M$54,0))*G1117,IF($B$3="RG&amp;E",INDEX('BCA Inputs'!$BM$14:$BM$54,MATCH(I1117,'BCA Inputs'!$AW$14:$AW$54,0))*P1117+INDEX('BCA Inputs'!$BN$14:$BN$54,MATCH(I1117,'BCA Inputs'!$AW$14:$AW$54,0))*O1117+INDEX('BCA Inputs'!$BO$14:$BO$54,MATCH(I1117,'BCA Inputs'!$AW$14:$AW$54,0))*Q1117+INDEX('BCA Inputs'!$BP$14:$BP$54,MATCH(I1117,'BCA Inputs'!$AW$14:$AW$54,0))*F1117+INDEX('BCA Inputs'!$BQ$14:$BQ$54,MATCH(I1117,'BCA Inputs'!$AW$14:$AW$54,0))*G1117,"")),"")</f>
        <v/>
      </c>
      <c r="AE1117" s="237" t="str">
        <f t="shared" si="176"/>
        <v/>
      </c>
      <c r="AF1117" s="198">
        <f t="shared" si="178"/>
        <v>0</v>
      </c>
      <c r="AG1117" s="239">
        <f t="shared" si="179"/>
        <v>0</v>
      </c>
    </row>
    <row r="1118" spans="1:33">
      <c r="A1118" s="228"/>
      <c r="B1118" s="176"/>
      <c r="C1118" s="229"/>
      <c r="D1118" s="230"/>
      <c r="E1118" s="230"/>
      <c r="F1118" s="230"/>
      <c r="G1118" s="230"/>
      <c r="H1118" s="231"/>
      <c r="I1118" s="231"/>
      <c r="J1118" s="232"/>
      <c r="K1118" s="232"/>
      <c r="L1118" s="232"/>
      <c r="M1118" s="181">
        <f t="shared" si="177"/>
        <v>0</v>
      </c>
      <c r="N1118" s="181">
        <f>IF(H1118="",0,H1118*I1118*'Avoided Water Savings Cost'!$C$16)</f>
        <v>0</v>
      </c>
      <c r="O1118" s="545">
        <f>IF(C1118="",0,IF($B$3="NYSEG",C1118/(1-'Avoided Electric Costs 2020'!$W$21),IF($B$3="RG&amp;E",C1118/(1-'Avoided Electric Costs 2020'!$X$21),"")))</f>
        <v>0</v>
      </c>
      <c r="P1118" s="546">
        <f>IF(D1118="",0,IF($B$3="NYSEG",D1118/(1-'Avoided Electric Costs 2020'!$W$21),IF($B$3="RG&amp;E",D1118/(1-'Avoided Electric Costs 2020'!$X$21),"")))</f>
        <v>0</v>
      </c>
      <c r="Q1118" s="546">
        <f>IF(E1118="",0,IF($B$3="NYSEG",E1118/(1-'Avoided Natural Gas Costs 2020'!$J$34),IF($B$3="RG&amp;E",E1118/(1-'Avoided Natural Gas Costs 2020'!$K$34),"")))</f>
        <v>0</v>
      </c>
      <c r="R1118" s="233" t="str">
        <f>IFERROR(IF(P1118*'BCA Inputs'!$C$1+Q1118*'BCA Inputs'!$C$2+F1118*'BCA Inputs'!$C$2+G1118*'BCA Inputs'!$C$2=0,"",P1118*'BCA Inputs'!$C$1+Q1118*'BCA Inputs'!$C$2+F1118*'BCA Inputs'!$C$2+G1118*'BCA Inputs'!$C$2),"")</f>
        <v/>
      </c>
      <c r="S1118" s="181" t="str">
        <f t="shared" si="170"/>
        <v/>
      </c>
      <c r="T1118" s="181" t="str">
        <f>IFERROR(IF($B$3="NYSEG",(INDEX('BCA Inputs'!$N$14:$N$54,MATCH(I1118,'BCA Inputs'!$M$14:$M$54,0))*P1118+INDEX('BCA Inputs'!$O$14:$O$54,MATCH(I1118,'BCA Inputs'!$M$14:$M$54,0))*O1118+INDEX('BCA Inputs'!P:P,MATCH(I1118,'BCA Inputs'!M:M,0))*Q1118+INDEX('BCA Inputs'!Q:Q,MATCH(I1118,'BCA Inputs'!M:M,0))*F1118+INDEX('BCA Inputs'!R:R,MATCH(I1118,'BCA Inputs'!M:M,0))*G1118)+L1118+N1118,IF($B$3="RG&amp;E",(INDEX('BCA Inputs'!$AX$14:$AX$54,MATCH(I1118,'BCA Inputs'!$AW$14:$AW$54,0))*P1118+INDEX('BCA Inputs'!$AY$14:$AY$54,MATCH(I1118,'BCA Inputs'!$AW$14:$AW$54,0))*O1118+INDEX('BCA Inputs'!$AZ$14:$AZ$54,MATCH(I1118,'BCA Inputs'!$AW$14:$AW$54,0))*Q1118+INDEX('BCA Inputs'!$BA$14:$BA$54,MATCH(I1118,'BCA Inputs'!$AW$14:$AW$54,0))*F1118+INDEX('BCA Inputs'!$BB$14:$BB$54,MATCH(I1118,'BCA Inputs'!$AW$14:$AW$54,0))*G1118)+L1118+N1118,"")),"")</f>
        <v/>
      </c>
      <c r="U1118" s="234" t="str">
        <f t="shared" si="171"/>
        <v/>
      </c>
      <c r="V1118" s="234" t="str">
        <f t="shared" si="172"/>
        <v/>
      </c>
      <c r="W1118" s="234" t="str">
        <f t="shared" si="173"/>
        <v/>
      </c>
      <c r="Y1118" s="235" t="str">
        <f t="shared" si="174"/>
        <v/>
      </c>
      <c r="Z1118" s="236" t="str">
        <f>IFERROR(IF($B$3="NYSEG",INDEX('BCA Inputs'!$X$14:$X$54,MATCH(I1118,'BCA Inputs'!$M$14:$M$54,0))*P1118+INDEX('BCA Inputs'!$Y$14:$Y$54,MATCH(I1118,'BCA Inputs'!$M$14:$M$54,0))*O1118+INDEX('BCA Inputs'!$Z$14:$Z$54,MATCH(I1118,'BCA Inputs'!$M$14:$M$54,0))*Q1118+INDEX('BCA Inputs'!$AA$14:$AA$54,MATCH(I1118,'BCA Inputs'!$M$14:$M$54,0))*F1118+INDEX('BCA Inputs'!$AB$14:$AB$54,MATCH(I1118,'BCA Inputs'!$M$14:$M$54,0))*G1118,IF($B$3="RG&amp;E",INDEX('BCA Inputs'!$BG$14:$BG$54,MATCH(I1118,'BCA Inputs'!$AW$14:$AW$54,0))*P1118+INDEX('BCA Inputs'!$BH$14:$BH$54,MATCH(I1118,'BCA Inputs'!$AW$14:$AW$54,0))*O1118+INDEX('BCA Inputs'!$BI$14:$BI$54,MATCH(I1118,'BCA Inputs'!$AW$14:$AW$54,0))*Q1118+INDEX('BCA Inputs'!$BJ$14:$BJ$54,MATCH(I1118,'BCA Inputs'!$AW$14:$AW$54,0))*F1118+INDEX('BCA Inputs'!$BK$14:$BK$54,MATCH(I1118,'BCA Inputs'!$AW$14:$AW$54,0))*G1118,"")),"")</f>
        <v/>
      </c>
      <c r="AA1118" s="237" t="str">
        <f t="shared" si="175"/>
        <v/>
      </c>
      <c r="AC1118" s="238" t="str">
        <f>IFERROR((K1118+R1118)+IF($B$3="NYSEG",INDEX('BCA Inputs'!$AI$14:$AI$54,MATCH(I1118,'BCA Inputs'!$M$14:$M$54,0))*P1118+INDEX('BCA Inputs'!$AJ$14:$AJ$54,MATCH(I1118,'BCA Inputs'!$M$14:$M$54,0))*Q1118,IF($B$3="RG&amp;E",INDEX('BCA Inputs'!$BR$14:$BR$54,MATCH(I1118,'BCA Inputs'!$AW$14:$AW$54,0))*P1118+INDEX('BCA Inputs'!$BS$14:$BS$54,MATCH(I1118,'BCA Inputs'!$AW$14:$AW$54,0))*Q1118,"")),"")</f>
        <v/>
      </c>
      <c r="AD1118" s="181" t="str">
        <f>IFERROR(IF($B$3="NYSEG",INDEX('BCA Inputs'!$AD$14:$AD$54,MATCH(I1118,'BCA Inputs'!$M$14:$M$54,0))*P1118+INDEX('BCA Inputs'!$AE$14:$AE$54,MATCH(I1118,'BCA Inputs'!$M$14:$M$54,0))*O1118+INDEX('BCA Inputs'!$AF$14:$AF$54,MATCH(I1118,'BCA Inputs'!$M$14:$M$54,0))*Q1118+INDEX('BCA Inputs'!$AG$14:$AG$54,MATCH(I1118,'BCA Inputs'!$M$14:$M$54,0))*F1118+INDEX('BCA Inputs'!$AH$14:$AH$54,MATCH(I1118,'BCA Inputs'!$M$14:$M$54,0))*G1118,IF($B$3="RG&amp;E",INDEX('BCA Inputs'!$BM$14:$BM$54,MATCH(I1118,'BCA Inputs'!$AW$14:$AW$54,0))*P1118+INDEX('BCA Inputs'!$BN$14:$BN$54,MATCH(I1118,'BCA Inputs'!$AW$14:$AW$54,0))*O1118+INDEX('BCA Inputs'!$BO$14:$BO$54,MATCH(I1118,'BCA Inputs'!$AW$14:$AW$54,0))*Q1118+INDEX('BCA Inputs'!$BP$14:$BP$54,MATCH(I1118,'BCA Inputs'!$AW$14:$AW$54,0))*F1118+INDEX('BCA Inputs'!$BQ$14:$BQ$54,MATCH(I1118,'BCA Inputs'!$AW$14:$AW$54,0))*G1118,"")),"")</f>
        <v/>
      </c>
      <c r="AE1118" s="237" t="str">
        <f t="shared" si="176"/>
        <v/>
      </c>
      <c r="AF1118" s="198">
        <f t="shared" si="178"/>
        <v>0</v>
      </c>
      <c r="AG1118" s="239">
        <f t="shared" si="179"/>
        <v>0</v>
      </c>
    </row>
    <row r="1119" spans="1:33">
      <c r="A1119" s="228"/>
      <c r="B1119" s="176"/>
      <c r="C1119" s="229"/>
      <c r="D1119" s="230"/>
      <c r="E1119" s="230"/>
      <c r="F1119" s="230"/>
      <c r="G1119" s="230"/>
      <c r="H1119" s="231"/>
      <c r="I1119" s="231"/>
      <c r="J1119" s="232"/>
      <c r="K1119" s="232"/>
      <c r="L1119" s="232"/>
      <c r="M1119" s="181">
        <f t="shared" si="177"/>
        <v>0</v>
      </c>
      <c r="N1119" s="181">
        <f>IF(H1119="",0,H1119*I1119*'Avoided Water Savings Cost'!$C$16)</f>
        <v>0</v>
      </c>
      <c r="O1119" s="545">
        <f>IF(C1119="",0,IF($B$3="NYSEG",C1119/(1-'Avoided Electric Costs 2020'!$W$21),IF($B$3="RG&amp;E",C1119/(1-'Avoided Electric Costs 2020'!$X$21),"")))</f>
        <v>0</v>
      </c>
      <c r="P1119" s="546">
        <f>IF(D1119="",0,IF($B$3="NYSEG",D1119/(1-'Avoided Electric Costs 2020'!$W$21),IF($B$3="RG&amp;E",D1119/(1-'Avoided Electric Costs 2020'!$X$21),"")))</f>
        <v>0</v>
      </c>
      <c r="Q1119" s="546">
        <f>IF(E1119="",0,IF($B$3="NYSEG",E1119/(1-'Avoided Natural Gas Costs 2020'!$J$34),IF($B$3="RG&amp;E",E1119/(1-'Avoided Natural Gas Costs 2020'!$K$34),"")))</f>
        <v>0</v>
      </c>
      <c r="R1119" s="233" t="str">
        <f>IFERROR(IF(P1119*'BCA Inputs'!$C$1+Q1119*'BCA Inputs'!$C$2+F1119*'BCA Inputs'!$C$2+G1119*'BCA Inputs'!$C$2=0,"",P1119*'BCA Inputs'!$C$1+Q1119*'BCA Inputs'!$C$2+F1119*'BCA Inputs'!$C$2+G1119*'BCA Inputs'!$C$2),"")</f>
        <v/>
      </c>
      <c r="S1119" s="181" t="str">
        <f t="shared" si="170"/>
        <v/>
      </c>
      <c r="T1119" s="181" t="str">
        <f>IFERROR(IF($B$3="NYSEG",(INDEX('BCA Inputs'!$N$14:$N$54,MATCH(I1119,'BCA Inputs'!$M$14:$M$54,0))*P1119+INDEX('BCA Inputs'!$O$14:$O$54,MATCH(I1119,'BCA Inputs'!$M$14:$M$54,0))*O1119+INDEX('BCA Inputs'!P:P,MATCH(I1119,'BCA Inputs'!M:M,0))*Q1119+INDEX('BCA Inputs'!Q:Q,MATCH(I1119,'BCA Inputs'!M:M,0))*F1119+INDEX('BCA Inputs'!R:R,MATCH(I1119,'BCA Inputs'!M:M,0))*G1119)+L1119+N1119,IF($B$3="RG&amp;E",(INDEX('BCA Inputs'!$AX$14:$AX$54,MATCH(I1119,'BCA Inputs'!$AW$14:$AW$54,0))*P1119+INDEX('BCA Inputs'!$AY$14:$AY$54,MATCH(I1119,'BCA Inputs'!$AW$14:$AW$54,0))*O1119+INDEX('BCA Inputs'!$AZ$14:$AZ$54,MATCH(I1119,'BCA Inputs'!$AW$14:$AW$54,0))*Q1119+INDEX('BCA Inputs'!$BA$14:$BA$54,MATCH(I1119,'BCA Inputs'!$AW$14:$AW$54,0))*F1119+INDEX('BCA Inputs'!$BB$14:$BB$54,MATCH(I1119,'BCA Inputs'!$AW$14:$AW$54,0))*G1119)+L1119+N1119,"")),"")</f>
        <v/>
      </c>
      <c r="U1119" s="234" t="str">
        <f t="shared" si="171"/>
        <v/>
      </c>
      <c r="V1119" s="234" t="str">
        <f t="shared" si="172"/>
        <v/>
      </c>
      <c r="W1119" s="234" t="str">
        <f t="shared" si="173"/>
        <v/>
      </c>
      <c r="Y1119" s="235" t="str">
        <f t="shared" si="174"/>
        <v/>
      </c>
      <c r="Z1119" s="236" t="str">
        <f>IFERROR(IF($B$3="NYSEG",INDEX('BCA Inputs'!$X$14:$X$54,MATCH(I1119,'BCA Inputs'!$M$14:$M$54,0))*P1119+INDEX('BCA Inputs'!$Y$14:$Y$54,MATCH(I1119,'BCA Inputs'!$M$14:$M$54,0))*O1119+INDEX('BCA Inputs'!$Z$14:$Z$54,MATCH(I1119,'BCA Inputs'!$M$14:$M$54,0))*Q1119+INDEX('BCA Inputs'!$AA$14:$AA$54,MATCH(I1119,'BCA Inputs'!$M$14:$M$54,0))*F1119+INDEX('BCA Inputs'!$AB$14:$AB$54,MATCH(I1119,'BCA Inputs'!$M$14:$M$54,0))*G1119,IF($B$3="RG&amp;E",INDEX('BCA Inputs'!$BG$14:$BG$54,MATCH(I1119,'BCA Inputs'!$AW$14:$AW$54,0))*P1119+INDEX('BCA Inputs'!$BH$14:$BH$54,MATCH(I1119,'BCA Inputs'!$AW$14:$AW$54,0))*O1119+INDEX('BCA Inputs'!$BI$14:$BI$54,MATCH(I1119,'BCA Inputs'!$AW$14:$AW$54,0))*Q1119+INDEX('BCA Inputs'!$BJ$14:$BJ$54,MATCH(I1119,'BCA Inputs'!$AW$14:$AW$54,0))*F1119+INDEX('BCA Inputs'!$BK$14:$BK$54,MATCH(I1119,'BCA Inputs'!$AW$14:$AW$54,0))*G1119,"")),"")</f>
        <v/>
      </c>
      <c r="AA1119" s="237" t="str">
        <f t="shared" si="175"/>
        <v/>
      </c>
      <c r="AC1119" s="238" t="str">
        <f>IFERROR((K1119+R1119)+IF($B$3="NYSEG",INDEX('BCA Inputs'!$AI$14:$AI$54,MATCH(I1119,'BCA Inputs'!$M$14:$M$54,0))*P1119+INDEX('BCA Inputs'!$AJ$14:$AJ$54,MATCH(I1119,'BCA Inputs'!$M$14:$M$54,0))*Q1119,IF($B$3="RG&amp;E",INDEX('BCA Inputs'!$BR$14:$BR$54,MATCH(I1119,'BCA Inputs'!$AW$14:$AW$54,0))*P1119+INDEX('BCA Inputs'!$BS$14:$BS$54,MATCH(I1119,'BCA Inputs'!$AW$14:$AW$54,0))*Q1119,"")),"")</f>
        <v/>
      </c>
      <c r="AD1119" s="181" t="str">
        <f>IFERROR(IF($B$3="NYSEG",INDEX('BCA Inputs'!$AD$14:$AD$54,MATCH(I1119,'BCA Inputs'!$M$14:$M$54,0))*P1119+INDEX('BCA Inputs'!$AE$14:$AE$54,MATCH(I1119,'BCA Inputs'!$M$14:$M$54,0))*O1119+INDEX('BCA Inputs'!$AF$14:$AF$54,MATCH(I1119,'BCA Inputs'!$M$14:$M$54,0))*Q1119+INDEX('BCA Inputs'!$AG$14:$AG$54,MATCH(I1119,'BCA Inputs'!$M$14:$M$54,0))*F1119+INDEX('BCA Inputs'!$AH$14:$AH$54,MATCH(I1119,'BCA Inputs'!$M$14:$M$54,0))*G1119,IF($B$3="RG&amp;E",INDEX('BCA Inputs'!$BM$14:$BM$54,MATCH(I1119,'BCA Inputs'!$AW$14:$AW$54,0))*P1119+INDEX('BCA Inputs'!$BN$14:$BN$54,MATCH(I1119,'BCA Inputs'!$AW$14:$AW$54,0))*O1119+INDEX('BCA Inputs'!$BO$14:$BO$54,MATCH(I1119,'BCA Inputs'!$AW$14:$AW$54,0))*Q1119+INDEX('BCA Inputs'!$BP$14:$BP$54,MATCH(I1119,'BCA Inputs'!$AW$14:$AW$54,0))*F1119+INDEX('BCA Inputs'!$BQ$14:$BQ$54,MATCH(I1119,'BCA Inputs'!$AW$14:$AW$54,0))*G1119,"")),"")</f>
        <v/>
      </c>
      <c r="AE1119" s="237" t="str">
        <f t="shared" si="176"/>
        <v/>
      </c>
      <c r="AF1119" s="198">
        <f t="shared" si="178"/>
        <v>0</v>
      </c>
      <c r="AG1119" s="239">
        <f t="shared" si="179"/>
        <v>0</v>
      </c>
    </row>
    <row r="1120" spans="1:33">
      <c r="A1120" s="228"/>
      <c r="B1120" s="176"/>
      <c r="C1120" s="229"/>
      <c r="D1120" s="230"/>
      <c r="E1120" s="230"/>
      <c r="F1120" s="230"/>
      <c r="G1120" s="230"/>
      <c r="H1120" s="231"/>
      <c r="I1120" s="231"/>
      <c r="J1120" s="232"/>
      <c r="K1120" s="232"/>
      <c r="L1120" s="232"/>
      <c r="M1120" s="181">
        <f t="shared" si="177"/>
        <v>0</v>
      </c>
      <c r="N1120" s="181">
        <f>IF(H1120="",0,H1120*I1120*'Avoided Water Savings Cost'!$C$16)</f>
        <v>0</v>
      </c>
      <c r="O1120" s="545">
        <f>IF(C1120="",0,IF($B$3="NYSEG",C1120/(1-'Avoided Electric Costs 2020'!$W$21),IF($B$3="RG&amp;E",C1120/(1-'Avoided Electric Costs 2020'!$X$21),"")))</f>
        <v>0</v>
      </c>
      <c r="P1120" s="546">
        <f>IF(D1120="",0,IF($B$3="NYSEG",D1120/(1-'Avoided Electric Costs 2020'!$W$21),IF($B$3="RG&amp;E",D1120/(1-'Avoided Electric Costs 2020'!$X$21),"")))</f>
        <v>0</v>
      </c>
      <c r="Q1120" s="546">
        <f>IF(E1120="",0,IF($B$3="NYSEG",E1120/(1-'Avoided Natural Gas Costs 2020'!$J$34),IF($B$3="RG&amp;E",E1120/(1-'Avoided Natural Gas Costs 2020'!$K$34),"")))</f>
        <v>0</v>
      </c>
      <c r="R1120" s="233" t="str">
        <f>IFERROR(IF(P1120*'BCA Inputs'!$C$1+Q1120*'BCA Inputs'!$C$2+F1120*'BCA Inputs'!$C$2+G1120*'BCA Inputs'!$C$2=0,"",P1120*'BCA Inputs'!$C$1+Q1120*'BCA Inputs'!$C$2+F1120*'BCA Inputs'!$C$2+G1120*'BCA Inputs'!$C$2),"")</f>
        <v/>
      </c>
      <c r="S1120" s="181" t="str">
        <f t="shared" si="170"/>
        <v/>
      </c>
      <c r="T1120" s="181" t="str">
        <f>IFERROR(IF($B$3="NYSEG",(INDEX('BCA Inputs'!$N$14:$N$54,MATCH(I1120,'BCA Inputs'!$M$14:$M$54,0))*P1120+INDEX('BCA Inputs'!$O$14:$O$54,MATCH(I1120,'BCA Inputs'!$M$14:$M$54,0))*O1120+INDEX('BCA Inputs'!P:P,MATCH(I1120,'BCA Inputs'!M:M,0))*Q1120+INDEX('BCA Inputs'!Q:Q,MATCH(I1120,'BCA Inputs'!M:M,0))*F1120+INDEX('BCA Inputs'!R:R,MATCH(I1120,'BCA Inputs'!M:M,0))*G1120)+L1120+N1120,IF($B$3="RG&amp;E",(INDEX('BCA Inputs'!$AX$14:$AX$54,MATCH(I1120,'BCA Inputs'!$AW$14:$AW$54,0))*P1120+INDEX('BCA Inputs'!$AY$14:$AY$54,MATCH(I1120,'BCA Inputs'!$AW$14:$AW$54,0))*O1120+INDEX('BCA Inputs'!$AZ$14:$AZ$54,MATCH(I1120,'BCA Inputs'!$AW$14:$AW$54,0))*Q1120+INDEX('BCA Inputs'!$BA$14:$BA$54,MATCH(I1120,'BCA Inputs'!$AW$14:$AW$54,0))*F1120+INDEX('BCA Inputs'!$BB$14:$BB$54,MATCH(I1120,'BCA Inputs'!$AW$14:$AW$54,0))*G1120)+L1120+N1120,"")),"")</f>
        <v/>
      </c>
      <c r="U1120" s="234" t="str">
        <f t="shared" si="171"/>
        <v/>
      </c>
      <c r="V1120" s="234" t="str">
        <f t="shared" si="172"/>
        <v/>
      </c>
      <c r="W1120" s="234" t="str">
        <f t="shared" si="173"/>
        <v/>
      </c>
      <c r="Y1120" s="235" t="str">
        <f t="shared" si="174"/>
        <v/>
      </c>
      <c r="Z1120" s="236" t="str">
        <f>IFERROR(IF($B$3="NYSEG",INDEX('BCA Inputs'!$X$14:$X$54,MATCH(I1120,'BCA Inputs'!$M$14:$M$54,0))*P1120+INDEX('BCA Inputs'!$Y$14:$Y$54,MATCH(I1120,'BCA Inputs'!$M$14:$M$54,0))*O1120+INDEX('BCA Inputs'!$Z$14:$Z$54,MATCH(I1120,'BCA Inputs'!$M$14:$M$54,0))*Q1120+INDEX('BCA Inputs'!$AA$14:$AA$54,MATCH(I1120,'BCA Inputs'!$M$14:$M$54,0))*F1120+INDEX('BCA Inputs'!$AB$14:$AB$54,MATCH(I1120,'BCA Inputs'!$M$14:$M$54,0))*G1120,IF($B$3="RG&amp;E",INDEX('BCA Inputs'!$BG$14:$BG$54,MATCH(I1120,'BCA Inputs'!$AW$14:$AW$54,0))*P1120+INDEX('BCA Inputs'!$BH$14:$BH$54,MATCH(I1120,'BCA Inputs'!$AW$14:$AW$54,0))*O1120+INDEX('BCA Inputs'!$BI$14:$BI$54,MATCH(I1120,'BCA Inputs'!$AW$14:$AW$54,0))*Q1120+INDEX('BCA Inputs'!$BJ$14:$BJ$54,MATCH(I1120,'BCA Inputs'!$AW$14:$AW$54,0))*F1120+INDEX('BCA Inputs'!$BK$14:$BK$54,MATCH(I1120,'BCA Inputs'!$AW$14:$AW$54,0))*G1120,"")),"")</f>
        <v/>
      </c>
      <c r="AA1120" s="237" t="str">
        <f t="shared" si="175"/>
        <v/>
      </c>
      <c r="AC1120" s="238" t="str">
        <f>IFERROR((K1120+R1120)+IF($B$3="NYSEG",INDEX('BCA Inputs'!$AI$14:$AI$54,MATCH(I1120,'BCA Inputs'!$M$14:$M$54,0))*P1120+INDEX('BCA Inputs'!$AJ$14:$AJ$54,MATCH(I1120,'BCA Inputs'!$M$14:$M$54,0))*Q1120,IF($B$3="RG&amp;E",INDEX('BCA Inputs'!$BR$14:$BR$54,MATCH(I1120,'BCA Inputs'!$AW$14:$AW$54,0))*P1120+INDEX('BCA Inputs'!$BS$14:$BS$54,MATCH(I1120,'BCA Inputs'!$AW$14:$AW$54,0))*Q1120,"")),"")</f>
        <v/>
      </c>
      <c r="AD1120" s="181" t="str">
        <f>IFERROR(IF($B$3="NYSEG",INDEX('BCA Inputs'!$AD$14:$AD$54,MATCH(I1120,'BCA Inputs'!$M$14:$M$54,0))*P1120+INDEX('BCA Inputs'!$AE$14:$AE$54,MATCH(I1120,'BCA Inputs'!$M$14:$M$54,0))*O1120+INDEX('BCA Inputs'!$AF$14:$AF$54,MATCH(I1120,'BCA Inputs'!$M$14:$M$54,0))*Q1120+INDEX('BCA Inputs'!$AG$14:$AG$54,MATCH(I1120,'BCA Inputs'!$M$14:$M$54,0))*F1120+INDEX('BCA Inputs'!$AH$14:$AH$54,MATCH(I1120,'BCA Inputs'!$M$14:$M$54,0))*G1120,IF($B$3="RG&amp;E",INDEX('BCA Inputs'!$BM$14:$BM$54,MATCH(I1120,'BCA Inputs'!$AW$14:$AW$54,0))*P1120+INDEX('BCA Inputs'!$BN$14:$BN$54,MATCH(I1120,'BCA Inputs'!$AW$14:$AW$54,0))*O1120+INDEX('BCA Inputs'!$BO$14:$BO$54,MATCH(I1120,'BCA Inputs'!$AW$14:$AW$54,0))*Q1120+INDEX('BCA Inputs'!$BP$14:$BP$54,MATCH(I1120,'BCA Inputs'!$AW$14:$AW$54,0))*F1120+INDEX('BCA Inputs'!$BQ$14:$BQ$54,MATCH(I1120,'BCA Inputs'!$AW$14:$AW$54,0))*G1120,"")),"")</f>
        <v/>
      </c>
      <c r="AE1120" s="237" t="str">
        <f t="shared" si="176"/>
        <v/>
      </c>
      <c r="AF1120" s="198">
        <f t="shared" si="178"/>
        <v>0</v>
      </c>
      <c r="AG1120" s="239">
        <f t="shared" si="179"/>
        <v>0</v>
      </c>
    </row>
    <row r="1121" spans="1:33">
      <c r="A1121" s="228"/>
      <c r="B1121" s="176"/>
      <c r="C1121" s="229"/>
      <c r="D1121" s="230"/>
      <c r="E1121" s="230"/>
      <c r="F1121" s="230"/>
      <c r="G1121" s="230"/>
      <c r="H1121" s="231"/>
      <c r="I1121" s="231"/>
      <c r="J1121" s="232"/>
      <c r="K1121" s="232"/>
      <c r="L1121" s="232"/>
      <c r="M1121" s="181">
        <f t="shared" si="177"/>
        <v>0</v>
      </c>
      <c r="N1121" s="181">
        <f>IF(H1121="",0,H1121*I1121*'Avoided Water Savings Cost'!$C$16)</f>
        <v>0</v>
      </c>
      <c r="O1121" s="545">
        <f>IF(C1121="",0,IF($B$3="NYSEG",C1121/(1-'Avoided Electric Costs 2020'!$W$21),IF($B$3="RG&amp;E",C1121/(1-'Avoided Electric Costs 2020'!$X$21),"")))</f>
        <v>0</v>
      </c>
      <c r="P1121" s="546">
        <f>IF(D1121="",0,IF($B$3="NYSEG",D1121/(1-'Avoided Electric Costs 2020'!$W$21),IF($B$3="RG&amp;E",D1121/(1-'Avoided Electric Costs 2020'!$X$21),"")))</f>
        <v>0</v>
      </c>
      <c r="Q1121" s="546">
        <f>IF(E1121="",0,IF($B$3="NYSEG",E1121/(1-'Avoided Natural Gas Costs 2020'!$J$34),IF($B$3="RG&amp;E",E1121/(1-'Avoided Natural Gas Costs 2020'!$K$34),"")))</f>
        <v>0</v>
      </c>
      <c r="R1121" s="233" t="str">
        <f>IFERROR(IF(P1121*'BCA Inputs'!$C$1+Q1121*'BCA Inputs'!$C$2+F1121*'BCA Inputs'!$C$2+G1121*'BCA Inputs'!$C$2=0,"",P1121*'BCA Inputs'!$C$1+Q1121*'BCA Inputs'!$C$2+F1121*'BCA Inputs'!$C$2+G1121*'BCA Inputs'!$C$2),"")</f>
        <v/>
      </c>
      <c r="S1121" s="181" t="str">
        <f t="shared" si="170"/>
        <v/>
      </c>
      <c r="T1121" s="181" t="str">
        <f>IFERROR(IF($B$3="NYSEG",(INDEX('BCA Inputs'!$N$14:$N$54,MATCH(I1121,'BCA Inputs'!$M$14:$M$54,0))*P1121+INDEX('BCA Inputs'!$O$14:$O$54,MATCH(I1121,'BCA Inputs'!$M$14:$M$54,0))*O1121+INDEX('BCA Inputs'!P:P,MATCH(I1121,'BCA Inputs'!M:M,0))*Q1121+INDEX('BCA Inputs'!Q:Q,MATCH(I1121,'BCA Inputs'!M:M,0))*F1121+INDEX('BCA Inputs'!R:R,MATCH(I1121,'BCA Inputs'!M:M,0))*G1121)+L1121+N1121,IF($B$3="RG&amp;E",(INDEX('BCA Inputs'!$AX$14:$AX$54,MATCH(I1121,'BCA Inputs'!$AW$14:$AW$54,0))*P1121+INDEX('BCA Inputs'!$AY$14:$AY$54,MATCH(I1121,'BCA Inputs'!$AW$14:$AW$54,0))*O1121+INDEX('BCA Inputs'!$AZ$14:$AZ$54,MATCH(I1121,'BCA Inputs'!$AW$14:$AW$54,0))*Q1121+INDEX('BCA Inputs'!$BA$14:$BA$54,MATCH(I1121,'BCA Inputs'!$AW$14:$AW$54,0))*F1121+INDEX('BCA Inputs'!$BB$14:$BB$54,MATCH(I1121,'BCA Inputs'!$AW$14:$AW$54,0))*G1121)+L1121+N1121,"")),"")</f>
        <v/>
      </c>
      <c r="U1121" s="234" t="str">
        <f t="shared" si="171"/>
        <v/>
      </c>
      <c r="V1121" s="234" t="str">
        <f t="shared" si="172"/>
        <v/>
      </c>
      <c r="W1121" s="234" t="str">
        <f t="shared" si="173"/>
        <v/>
      </c>
      <c r="Y1121" s="235" t="str">
        <f t="shared" si="174"/>
        <v/>
      </c>
      <c r="Z1121" s="236" t="str">
        <f>IFERROR(IF($B$3="NYSEG",INDEX('BCA Inputs'!$X$14:$X$54,MATCH(I1121,'BCA Inputs'!$M$14:$M$54,0))*P1121+INDEX('BCA Inputs'!$Y$14:$Y$54,MATCH(I1121,'BCA Inputs'!$M$14:$M$54,0))*O1121+INDEX('BCA Inputs'!$Z$14:$Z$54,MATCH(I1121,'BCA Inputs'!$M$14:$M$54,0))*Q1121+INDEX('BCA Inputs'!$AA$14:$AA$54,MATCH(I1121,'BCA Inputs'!$M$14:$M$54,0))*F1121+INDEX('BCA Inputs'!$AB$14:$AB$54,MATCH(I1121,'BCA Inputs'!$M$14:$M$54,0))*G1121,IF($B$3="RG&amp;E",INDEX('BCA Inputs'!$BG$14:$BG$54,MATCH(I1121,'BCA Inputs'!$AW$14:$AW$54,0))*P1121+INDEX('BCA Inputs'!$BH$14:$BH$54,MATCH(I1121,'BCA Inputs'!$AW$14:$AW$54,0))*O1121+INDEX('BCA Inputs'!$BI$14:$BI$54,MATCH(I1121,'BCA Inputs'!$AW$14:$AW$54,0))*Q1121+INDEX('BCA Inputs'!$BJ$14:$BJ$54,MATCH(I1121,'BCA Inputs'!$AW$14:$AW$54,0))*F1121+INDEX('BCA Inputs'!$BK$14:$BK$54,MATCH(I1121,'BCA Inputs'!$AW$14:$AW$54,0))*G1121,"")),"")</f>
        <v/>
      </c>
      <c r="AA1121" s="237" t="str">
        <f t="shared" si="175"/>
        <v/>
      </c>
      <c r="AC1121" s="238" t="str">
        <f>IFERROR((K1121+R1121)+IF($B$3="NYSEG",INDEX('BCA Inputs'!$AI$14:$AI$54,MATCH(I1121,'BCA Inputs'!$M$14:$M$54,0))*P1121+INDEX('BCA Inputs'!$AJ$14:$AJ$54,MATCH(I1121,'BCA Inputs'!$M$14:$M$54,0))*Q1121,IF($B$3="RG&amp;E",INDEX('BCA Inputs'!$BR$14:$BR$54,MATCH(I1121,'BCA Inputs'!$AW$14:$AW$54,0))*P1121+INDEX('BCA Inputs'!$BS$14:$BS$54,MATCH(I1121,'BCA Inputs'!$AW$14:$AW$54,0))*Q1121,"")),"")</f>
        <v/>
      </c>
      <c r="AD1121" s="181" t="str">
        <f>IFERROR(IF($B$3="NYSEG",INDEX('BCA Inputs'!$AD$14:$AD$54,MATCH(I1121,'BCA Inputs'!$M$14:$M$54,0))*P1121+INDEX('BCA Inputs'!$AE$14:$AE$54,MATCH(I1121,'BCA Inputs'!$M$14:$M$54,0))*O1121+INDEX('BCA Inputs'!$AF$14:$AF$54,MATCH(I1121,'BCA Inputs'!$M$14:$M$54,0))*Q1121+INDEX('BCA Inputs'!$AG$14:$AG$54,MATCH(I1121,'BCA Inputs'!$M$14:$M$54,0))*F1121+INDEX('BCA Inputs'!$AH$14:$AH$54,MATCH(I1121,'BCA Inputs'!$M$14:$M$54,0))*G1121,IF($B$3="RG&amp;E",INDEX('BCA Inputs'!$BM$14:$BM$54,MATCH(I1121,'BCA Inputs'!$AW$14:$AW$54,0))*P1121+INDEX('BCA Inputs'!$BN$14:$BN$54,MATCH(I1121,'BCA Inputs'!$AW$14:$AW$54,0))*O1121+INDEX('BCA Inputs'!$BO$14:$BO$54,MATCH(I1121,'BCA Inputs'!$AW$14:$AW$54,0))*Q1121+INDEX('BCA Inputs'!$BP$14:$BP$54,MATCH(I1121,'BCA Inputs'!$AW$14:$AW$54,0))*F1121+INDEX('BCA Inputs'!$BQ$14:$BQ$54,MATCH(I1121,'BCA Inputs'!$AW$14:$AW$54,0))*G1121,"")),"")</f>
        <v/>
      </c>
      <c r="AE1121" s="237" t="str">
        <f t="shared" si="176"/>
        <v/>
      </c>
      <c r="AF1121" s="198">
        <f t="shared" si="178"/>
        <v>0</v>
      </c>
      <c r="AG1121" s="239">
        <f t="shared" si="179"/>
        <v>0</v>
      </c>
    </row>
    <row r="1122" spans="1:33">
      <c r="A1122" s="228"/>
      <c r="B1122" s="176"/>
      <c r="C1122" s="229"/>
      <c r="D1122" s="230"/>
      <c r="E1122" s="230"/>
      <c r="F1122" s="230"/>
      <c r="G1122" s="230"/>
      <c r="H1122" s="231"/>
      <c r="I1122" s="231"/>
      <c r="J1122" s="232"/>
      <c r="K1122" s="232"/>
      <c r="L1122" s="232"/>
      <c r="M1122" s="181">
        <f t="shared" si="177"/>
        <v>0</v>
      </c>
      <c r="N1122" s="181">
        <f>IF(H1122="",0,H1122*I1122*'Avoided Water Savings Cost'!$C$16)</f>
        <v>0</v>
      </c>
      <c r="O1122" s="545">
        <f>IF(C1122="",0,IF($B$3="NYSEG",C1122/(1-'Avoided Electric Costs 2020'!$W$21),IF($B$3="RG&amp;E",C1122/(1-'Avoided Electric Costs 2020'!$X$21),"")))</f>
        <v>0</v>
      </c>
      <c r="P1122" s="546">
        <f>IF(D1122="",0,IF($B$3="NYSEG",D1122/(1-'Avoided Electric Costs 2020'!$W$21),IF($B$3="RG&amp;E",D1122/(1-'Avoided Electric Costs 2020'!$X$21),"")))</f>
        <v>0</v>
      </c>
      <c r="Q1122" s="546">
        <f>IF(E1122="",0,IF($B$3="NYSEG",E1122/(1-'Avoided Natural Gas Costs 2020'!$J$34),IF($B$3="RG&amp;E",E1122/(1-'Avoided Natural Gas Costs 2020'!$K$34),"")))</f>
        <v>0</v>
      </c>
      <c r="R1122" s="233" t="str">
        <f>IFERROR(IF(P1122*'BCA Inputs'!$C$1+Q1122*'BCA Inputs'!$C$2+F1122*'BCA Inputs'!$C$2+G1122*'BCA Inputs'!$C$2=0,"",P1122*'BCA Inputs'!$C$1+Q1122*'BCA Inputs'!$C$2+F1122*'BCA Inputs'!$C$2+G1122*'BCA Inputs'!$C$2),"")</f>
        <v/>
      </c>
      <c r="S1122" s="181" t="str">
        <f t="shared" si="170"/>
        <v/>
      </c>
      <c r="T1122" s="181" t="str">
        <f>IFERROR(IF($B$3="NYSEG",(INDEX('BCA Inputs'!$N$14:$N$54,MATCH(I1122,'BCA Inputs'!$M$14:$M$54,0))*P1122+INDEX('BCA Inputs'!$O$14:$O$54,MATCH(I1122,'BCA Inputs'!$M$14:$M$54,0))*O1122+INDEX('BCA Inputs'!P:P,MATCH(I1122,'BCA Inputs'!M:M,0))*Q1122+INDEX('BCA Inputs'!Q:Q,MATCH(I1122,'BCA Inputs'!M:M,0))*F1122+INDEX('BCA Inputs'!R:R,MATCH(I1122,'BCA Inputs'!M:M,0))*G1122)+L1122+N1122,IF($B$3="RG&amp;E",(INDEX('BCA Inputs'!$AX$14:$AX$54,MATCH(I1122,'BCA Inputs'!$AW$14:$AW$54,0))*P1122+INDEX('BCA Inputs'!$AY$14:$AY$54,MATCH(I1122,'BCA Inputs'!$AW$14:$AW$54,0))*O1122+INDEX('BCA Inputs'!$AZ$14:$AZ$54,MATCH(I1122,'BCA Inputs'!$AW$14:$AW$54,0))*Q1122+INDEX('BCA Inputs'!$BA$14:$BA$54,MATCH(I1122,'BCA Inputs'!$AW$14:$AW$54,0))*F1122+INDEX('BCA Inputs'!$BB$14:$BB$54,MATCH(I1122,'BCA Inputs'!$AW$14:$AW$54,0))*G1122)+L1122+N1122,"")),"")</f>
        <v/>
      </c>
      <c r="U1122" s="234" t="str">
        <f t="shared" si="171"/>
        <v/>
      </c>
      <c r="V1122" s="234" t="str">
        <f t="shared" si="172"/>
        <v/>
      </c>
      <c r="W1122" s="234" t="str">
        <f t="shared" si="173"/>
        <v/>
      </c>
      <c r="Y1122" s="235" t="str">
        <f t="shared" si="174"/>
        <v/>
      </c>
      <c r="Z1122" s="236" t="str">
        <f>IFERROR(IF($B$3="NYSEG",INDEX('BCA Inputs'!$X$14:$X$54,MATCH(I1122,'BCA Inputs'!$M$14:$M$54,0))*P1122+INDEX('BCA Inputs'!$Y$14:$Y$54,MATCH(I1122,'BCA Inputs'!$M$14:$M$54,0))*O1122+INDEX('BCA Inputs'!$Z$14:$Z$54,MATCH(I1122,'BCA Inputs'!$M$14:$M$54,0))*Q1122+INDEX('BCA Inputs'!$AA$14:$AA$54,MATCH(I1122,'BCA Inputs'!$M$14:$M$54,0))*F1122+INDEX('BCA Inputs'!$AB$14:$AB$54,MATCH(I1122,'BCA Inputs'!$M$14:$M$54,0))*G1122,IF($B$3="RG&amp;E",INDEX('BCA Inputs'!$BG$14:$BG$54,MATCH(I1122,'BCA Inputs'!$AW$14:$AW$54,0))*P1122+INDEX('BCA Inputs'!$BH$14:$BH$54,MATCH(I1122,'BCA Inputs'!$AW$14:$AW$54,0))*O1122+INDEX('BCA Inputs'!$BI$14:$BI$54,MATCH(I1122,'BCA Inputs'!$AW$14:$AW$54,0))*Q1122+INDEX('BCA Inputs'!$BJ$14:$BJ$54,MATCH(I1122,'BCA Inputs'!$AW$14:$AW$54,0))*F1122+INDEX('BCA Inputs'!$BK$14:$BK$54,MATCH(I1122,'BCA Inputs'!$AW$14:$AW$54,0))*G1122,"")),"")</f>
        <v/>
      </c>
      <c r="AA1122" s="237" t="str">
        <f t="shared" si="175"/>
        <v/>
      </c>
      <c r="AC1122" s="238" t="str">
        <f>IFERROR((K1122+R1122)+IF($B$3="NYSEG",INDEX('BCA Inputs'!$AI$14:$AI$54,MATCH(I1122,'BCA Inputs'!$M$14:$M$54,0))*P1122+INDEX('BCA Inputs'!$AJ$14:$AJ$54,MATCH(I1122,'BCA Inputs'!$M$14:$M$54,0))*Q1122,IF($B$3="RG&amp;E",INDEX('BCA Inputs'!$BR$14:$BR$54,MATCH(I1122,'BCA Inputs'!$AW$14:$AW$54,0))*P1122+INDEX('BCA Inputs'!$BS$14:$BS$54,MATCH(I1122,'BCA Inputs'!$AW$14:$AW$54,0))*Q1122,"")),"")</f>
        <v/>
      </c>
      <c r="AD1122" s="181" t="str">
        <f>IFERROR(IF($B$3="NYSEG",INDEX('BCA Inputs'!$AD$14:$AD$54,MATCH(I1122,'BCA Inputs'!$M$14:$M$54,0))*P1122+INDEX('BCA Inputs'!$AE$14:$AE$54,MATCH(I1122,'BCA Inputs'!$M$14:$M$54,0))*O1122+INDEX('BCA Inputs'!$AF$14:$AF$54,MATCH(I1122,'BCA Inputs'!$M$14:$M$54,0))*Q1122+INDEX('BCA Inputs'!$AG$14:$AG$54,MATCH(I1122,'BCA Inputs'!$M$14:$M$54,0))*F1122+INDEX('BCA Inputs'!$AH$14:$AH$54,MATCH(I1122,'BCA Inputs'!$M$14:$M$54,0))*G1122,IF($B$3="RG&amp;E",INDEX('BCA Inputs'!$BM$14:$BM$54,MATCH(I1122,'BCA Inputs'!$AW$14:$AW$54,0))*P1122+INDEX('BCA Inputs'!$BN$14:$BN$54,MATCH(I1122,'BCA Inputs'!$AW$14:$AW$54,0))*O1122+INDEX('BCA Inputs'!$BO$14:$BO$54,MATCH(I1122,'BCA Inputs'!$AW$14:$AW$54,0))*Q1122+INDEX('BCA Inputs'!$BP$14:$BP$54,MATCH(I1122,'BCA Inputs'!$AW$14:$AW$54,0))*F1122+INDEX('BCA Inputs'!$BQ$14:$BQ$54,MATCH(I1122,'BCA Inputs'!$AW$14:$AW$54,0))*G1122,"")),"")</f>
        <v/>
      </c>
      <c r="AE1122" s="237" t="str">
        <f t="shared" si="176"/>
        <v/>
      </c>
      <c r="AF1122" s="198">
        <f t="shared" si="178"/>
        <v>0</v>
      </c>
      <c r="AG1122" s="239">
        <f t="shared" si="179"/>
        <v>0</v>
      </c>
    </row>
    <row r="1123" spans="1:33">
      <c r="A1123" s="228"/>
      <c r="B1123" s="176"/>
      <c r="C1123" s="229"/>
      <c r="D1123" s="230"/>
      <c r="E1123" s="230"/>
      <c r="F1123" s="230"/>
      <c r="G1123" s="230"/>
      <c r="H1123" s="231"/>
      <c r="I1123" s="231"/>
      <c r="J1123" s="232"/>
      <c r="K1123" s="232"/>
      <c r="L1123" s="232"/>
      <c r="M1123" s="181">
        <f t="shared" si="177"/>
        <v>0</v>
      </c>
      <c r="N1123" s="181">
        <f>IF(H1123="",0,H1123*I1123*'Avoided Water Savings Cost'!$C$16)</f>
        <v>0</v>
      </c>
      <c r="O1123" s="545">
        <f>IF(C1123="",0,IF($B$3="NYSEG",C1123/(1-'Avoided Electric Costs 2020'!$W$21),IF($B$3="RG&amp;E",C1123/(1-'Avoided Electric Costs 2020'!$X$21),"")))</f>
        <v>0</v>
      </c>
      <c r="P1123" s="546">
        <f>IF(D1123="",0,IF($B$3="NYSEG",D1123/(1-'Avoided Electric Costs 2020'!$W$21),IF($B$3="RG&amp;E",D1123/(1-'Avoided Electric Costs 2020'!$X$21),"")))</f>
        <v>0</v>
      </c>
      <c r="Q1123" s="546">
        <f>IF(E1123="",0,IF($B$3="NYSEG",E1123/(1-'Avoided Natural Gas Costs 2020'!$J$34),IF($B$3="RG&amp;E",E1123/(1-'Avoided Natural Gas Costs 2020'!$K$34),"")))</f>
        <v>0</v>
      </c>
      <c r="R1123" s="233" t="str">
        <f>IFERROR(IF(P1123*'BCA Inputs'!$C$1+Q1123*'BCA Inputs'!$C$2+F1123*'BCA Inputs'!$C$2+G1123*'BCA Inputs'!$C$2=0,"",P1123*'BCA Inputs'!$C$1+Q1123*'BCA Inputs'!$C$2+F1123*'BCA Inputs'!$C$2+G1123*'BCA Inputs'!$C$2),"")</f>
        <v/>
      </c>
      <c r="S1123" s="181" t="str">
        <f t="shared" si="170"/>
        <v/>
      </c>
      <c r="T1123" s="181" t="str">
        <f>IFERROR(IF($B$3="NYSEG",(INDEX('BCA Inputs'!$N$14:$N$54,MATCH(I1123,'BCA Inputs'!$M$14:$M$54,0))*P1123+INDEX('BCA Inputs'!$O$14:$O$54,MATCH(I1123,'BCA Inputs'!$M$14:$M$54,0))*O1123+INDEX('BCA Inputs'!P:P,MATCH(I1123,'BCA Inputs'!M:M,0))*Q1123+INDEX('BCA Inputs'!Q:Q,MATCH(I1123,'BCA Inputs'!M:M,0))*F1123+INDEX('BCA Inputs'!R:R,MATCH(I1123,'BCA Inputs'!M:M,0))*G1123)+L1123+N1123,IF($B$3="RG&amp;E",(INDEX('BCA Inputs'!$AX$14:$AX$54,MATCH(I1123,'BCA Inputs'!$AW$14:$AW$54,0))*P1123+INDEX('BCA Inputs'!$AY$14:$AY$54,MATCH(I1123,'BCA Inputs'!$AW$14:$AW$54,0))*O1123+INDEX('BCA Inputs'!$AZ$14:$AZ$54,MATCH(I1123,'BCA Inputs'!$AW$14:$AW$54,0))*Q1123+INDEX('BCA Inputs'!$BA$14:$BA$54,MATCH(I1123,'BCA Inputs'!$AW$14:$AW$54,0))*F1123+INDEX('BCA Inputs'!$BB$14:$BB$54,MATCH(I1123,'BCA Inputs'!$AW$14:$AW$54,0))*G1123)+L1123+N1123,"")),"")</f>
        <v/>
      </c>
      <c r="U1123" s="234" t="str">
        <f t="shared" si="171"/>
        <v/>
      </c>
      <c r="V1123" s="234" t="str">
        <f t="shared" si="172"/>
        <v/>
      </c>
      <c r="W1123" s="234" t="str">
        <f t="shared" si="173"/>
        <v/>
      </c>
      <c r="Y1123" s="235" t="str">
        <f t="shared" si="174"/>
        <v/>
      </c>
      <c r="Z1123" s="236" t="str">
        <f>IFERROR(IF($B$3="NYSEG",INDEX('BCA Inputs'!$X$14:$X$54,MATCH(I1123,'BCA Inputs'!$M$14:$M$54,0))*P1123+INDEX('BCA Inputs'!$Y$14:$Y$54,MATCH(I1123,'BCA Inputs'!$M$14:$M$54,0))*O1123+INDEX('BCA Inputs'!$Z$14:$Z$54,MATCH(I1123,'BCA Inputs'!$M$14:$M$54,0))*Q1123+INDEX('BCA Inputs'!$AA$14:$AA$54,MATCH(I1123,'BCA Inputs'!$M$14:$M$54,0))*F1123+INDEX('BCA Inputs'!$AB$14:$AB$54,MATCH(I1123,'BCA Inputs'!$M$14:$M$54,0))*G1123,IF($B$3="RG&amp;E",INDEX('BCA Inputs'!$BG$14:$BG$54,MATCH(I1123,'BCA Inputs'!$AW$14:$AW$54,0))*P1123+INDEX('BCA Inputs'!$BH$14:$BH$54,MATCH(I1123,'BCA Inputs'!$AW$14:$AW$54,0))*O1123+INDEX('BCA Inputs'!$BI$14:$BI$54,MATCH(I1123,'BCA Inputs'!$AW$14:$AW$54,0))*Q1123+INDEX('BCA Inputs'!$BJ$14:$BJ$54,MATCH(I1123,'BCA Inputs'!$AW$14:$AW$54,0))*F1123+INDEX('BCA Inputs'!$BK$14:$BK$54,MATCH(I1123,'BCA Inputs'!$AW$14:$AW$54,0))*G1123,"")),"")</f>
        <v/>
      </c>
      <c r="AA1123" s="237" t="str">
        <f t="shared" si="175"/>
        <v/>
      </c>
      <c r="AC1123" s="238" t="str">
        <f>IFERROR((K1123+R1123)+IF($B$3="NYSEG",INDEX('BCA Inputs'!$AI$14:$AI$54,MATCH(I1123,'BCA Inputs'!$M$14:$M$54,0))*P1123+INDEX('BCA Inputs'!$AJ$14:$AJ$54,MATCH(I1123,'BCA Inputs'!$M$14:$M$54,0))*Q1123,IF($B$3="RG&amp;E",INDEX('BCA Inputs'!$BR$14:$BR$54,MATCH(I1123,'BCA Inputs'!$AW$14:$AW$54,0))*P1123+INDEX('BCA Inputs'!$BS$14:$BS$54,MATCH(I1123,'BCA Inputs'!$AW$14:$AW$54,0))*Q1123,"")),"")</f>
        <v/>
      </c>
      <c r="AD1123" s="181" t="str">
        <f>IFERROR(IF($B$3="NYSEG",INDEX('BCA Inputs'!$AD$14:$AD$54,MATCH(I1123,'BCA Inputs'!$M$14:$M$54,0))*P1123+INDEX('BCA Inputs'!$AE$14:$AE$54,MATCH(I1123,'BCA Inputs'!$M$14:$M$54,0))*O1123+INDEX('BCA Inputs'!$AF$14:$AF$54,MATCH(I1123,'BCA Inputs'!$M$14:$M$54,0))*Q1123+INDEX('BCA Inputs'!$AG$14:$AG$54,MATCH(I1123,'BCA Inputs'!$M$14:$M$54,0))*F1123+INDEX('BCA Inputs'!$AH$14:$AH$54,MATCH(I1123,'BCA Inputs'!$M$14:$M$54,0))*G1123,IF($B$3="RG&amp;E",INDEX('BCA Inputs'!$BM$14:$BM$54,MATCH(I1123,'BCA Inputs'!$AW$14:$AW$54,0))*P1123+INDEX('BCA Inputs'!$BN$14:$BN$54,MATCH(I1123,'BCA Inputs'!$AW$14:$AW$54,0))*O1123+INDEX('BCA Inputs'!$BO$14:$BO$54,MATCH(I1123,'BCA Inputs'!$AW$14:$AW$54,0))*Q1123+INDEX('BCA Inputs'!$BP$14:$BP$54,MATCH(I1123,'BCA Inputs'!$AW$14:$AW$54,0))*F1123+INDEX('BCA Inputs'!$BQ$14:$BQ$54,MATCH(I1123,'BCA Inputs'!$AW$14:$AW$54,0))*G1123,"")),"")</f>
        <v/>
      </c>
      <c r="AE1123" s="237" t="str">
        <f t="shared" si="176"/>
        <v/>
      </c>
      <c r="AF1123" s="198">
        <f t="shared" si="178"/>
        <v>0</v>
      </c>
      <c r="AG1123" s="239">
        <f t="shared" si="179"/>
        <v>0</v>
      </c>
    </row>
    <row r="1124" spans="1:33">
      <c r="A1124" s="228"/>
      <c r="B1124" s="176"/>
      <c r="C1124" s="229"/>
      <c r="D1124" s="230"/>
      <c r="E1124" s="230"/>
      <c r="F1124" s="230"/>
      <c r="G1124" s="230"/>
      <c r="H1124" s="231"/>
      <c r="I1124" s="231"/>
      <c r="J1124" s="232"/>
      <c r="K1124" s="232"/>
      <c r="L1124" s="232"/>
      <c r="M1124" s="181">
        <f t="shared" si="177"/>
        <v>0</v>
      </c>
      <c r="N1124" s="181">
        <f>IF(H1124="",0,H1124*I1124*'Avoided Water Savings Cost'!$C$16)</f>
        <v>0</v>
      </c>
      <c r="O1124" s="545">
        <f>IF(C1124="",0,IF($B$3="NYSEG",C1124/(1-'Avoided Electric Costs 2020'!$W$21),IF($B$3="RG&amp;E",C1124/(1-'Avoided Electric Costs 2020'!$X$21),"")))</f>
        <v>0</v>
      </c>
      <c r="P1124" s="546">
        <f>IF(D1124="",0,IF($B$3="NYSEG",D1124/(1-'Avoided Electric Costs 2020'!$W$21),IF($B$3="RG&amp;E",D1124/(1-'Avoided Electric Costs 2020'!$X$21),"")))</f>
        <v>0</v>
      </c>
      <c r="Q1124" s="546">
        <f>IF(E1124="",0,IF($B$3="NYSEG",E1124/(1-'Avoided Natural Gas Costs 2020'!$J$34),IF($B$3="RG&amp;E",E1124/(1-'Avoided Natural Gas Costs 2020'!$K$34),"")))</f>
        <v>0</v>
      </c>
      <c r="R1124" s="233" t="str">
        <f>IFERROR(IF(P1124*'BCA Inputs'!$C$1+Q1124*'BCA Inputs'!$C$2+F1124*'BCA Inputs'!$C$2+G1124*'BCA Inputs'!$C$2=0,"",P1124*'BCA Inputs'!$C$1+Q1124*'BCA Inputs'!$C$2+F1124*'BCA Inputs'!$C$2+G1124*'BCA Inputs'!$C$2),"")</f>
        <v/>
      </c>
      <c r="S1124" s="181" t="str">
        <f t="shared" si="170"/>
        <v/>
      </c>
      <c r="T1124" s="181" t="str">
        <f>IFERROR(IF($B$3="NYSEG",(INDEX('BCA Inputs'!$N$14:$N$54,MATCH(I1124,'BCA Inputs'!$M$14:$M$54,0))*P1124+INDEX('BCA Inputs'!$O$14:$O$54,MATCH(I1124,'BCA Inputs'!$M$14:$M$54,0))*O1124+INDEX('BCA Inputs'!P:P,MATCH(I1124,'BCA Inputs'!M:M,0))*Q1124+INDEX('BCA Inputs'!Q:Q,MATCH(I1124,'BCA Inputs'!M:M,0))*F1124+INDEX('BCA Inputs'!R:R,MATCH(I1124,'BCA Inputs'!M:M,0))*G1124)+L1124+N1124,IF($B$3="RG&amp;E",(INDEX('BCA Inputs'!$AX$14:$AX$54,MATCH(I1124,'BCA Inputs'!$AW$14:$AW$54,0))*P1124+INDEX('BCA Inputs'!$AY$14:$AY$54,MATCH(I1124,'BCA Inputs'!$AW$14:$AW$54,0))*O1124+INDEX('BCA Inputs'!$AZ$14:$AZ$54,MATCH(I1124,'BCA Inputs'!$AW$14:$AW$54,0))*Q1124+INDEX('BCA Inputs'!$BA$14:$BA$54,MATCH(I1124,'BCA Inputs'!$AW$14:$AW$54,0))*F1124+INDEX('BCA Inputs'!$BB$14:$BB$54,MATCH(I1124,'BCA Inputs'!$AW$14:$AW$54,0))*G1124)+L1124+N1124,"")),"")</f>
        <v/>
      </c>
      <c r="U1124" s="234" t="str">
        <f t="shared" si="171"/>
        <v/>
      </c>
      <c r="V1124" s="234" t="str">
        <f t="shared" si="172"/>
        <v/>
      </c>
      <c r="W1124" s="234" t="str">
        <f t="shared" si="173"/>
        <v/>
      </c>
      <c r="Y1124" s="235" t="str">
        <f t="shared" si="174"/>
        <v/>
      </c>
      <c r="Z1124" s="236" t="str">
        <f>IFERROR(IF($B$3="NYSEG",INDEX('BCA Inputs'!$X$14:$X$54,MATCH(I1124,'BCA Inputs'!$M$14:$M$54,0))*P1124+INDEX('BCA Inputs'!$Y$14:$Y$54,MATCH(I1124,'BCA Inputs'!$M$14:$M$54,0))*O1124+INDEX('BCA Inputs'!$Z$14:$Z$54,MATCH(I1124,'BCA Inputs'!$M$14:$M$54,0))*Q1124+INDEX('BCA Inputs'!$AA$14:$AA$54,MATCH(I1124,'BCA Inputs'!$M$14:$M$54,0))*F1124+INDEX('BCA Inputs'!$AB$14:$AB$54,MATCH(I1124,'BCA Inputs'!$M$14:$M$54,0))*G1124,IF($B$3="RG&amp;E",INDEX('BCA Inputs'!$BG$14:$BG$54,MATCH(I1124,'BCA Inputs'!$AW$14:$AW$54,0))*P1124+INDEX('BCA Inputs'!$BH$14:$BH$54,MATCH(I1124,'BCA Inputs'!$AW$14:$AW$54,0))*O1124+INDEX('BCA Inputs'!$BI$14:$BI$54,MATCH(I1124,'BCA Inputs'!$AW$14:$AW$54,0))*Q1124+INDEX('BCA Inputs'!$BJ$14:$BJ$54,MATCH(I1124,'BCA Inputs'!$AW$14:$AW$54,0))*F1124+INDEX('BCA Inputs'!$BK$14:$BK$54,MATCH(I1124,'BCA Inputs'!$AW$14:$AW$54,0))*G1124,"")),"")</f>
        <v/>
      </c>
      <c r="AA1124" s="237" t="str">
        <f t="shared" si="175"/>
        <v/>
      </c>
      <c r="AC1124" s="238" t="str">
        <f>IFERROR((K1124+R1124)+IF($B$3="NYSEG",INDEX('BCA Inputs'!$AI$14:$AI$54,MATCH(I1124,'BCA Inputs'!$M$14:$M$54,0))*P1124+INDEX('BCA Inputs'!$AJ$14:$AJ$54,MATCH(I1124,'BCA Inputs'!$M$14:$M$54,0))*Q1124,IF($B$3="RG&amp;E",INDEX('BCA Inputs'!$BR$14:$BR$54,MATCH(I1124,'BCA Inputs'!$AW$14:$AW$54,0))*P1124+INDEX('BCA Inputs'!$BS$14:$BS$54,MATCH(I1124,'BCA Inputs'!$AW$14:$AW$54,0))*Q1124,"")),"")</f>
        <v/>
      </c>
      <c r="AD1124" s="181" t="str">
        <f>IFERROR(IF($B$3="NYSEG",INDEX('BCA Inputs'!$AD$14:$AD$54,MATCH(I1124,'BCA Inputs'!$M$14:$M$54,0))*P1124+INDEX('BCA Inputs'!$AE$14:$AE$54,MATCH(I1124,'BCA Inputs'!$M$14:$M$54,0))*O1124+INDEX('BCA Inputs'!$AF$14:$AF$54,MATCH(I1124,'BCA Inputs'!$M$14:$M$54,0))*Q1124+INDEX('BCA Inputs'!$AG$14:$AG$54,MATCH(I1124,'BCA Inputs'!$M$14:$M$54,0))*F1124+INDEX('BCA Inputs'!$AH$14:$AH$54,MATCH(I1124,'BCA Inputs'!$M$14:$M$54,0))*G1124,IF($B$3="RG&amp;E",INDEX('BCA Inputs'!$BM$14:$BM$54,MATCH(I1124,'BCA Inputs'!$AW$14:$AW$54,0))*P1124+INDEX('BCA Inputs'!$BN$14:$BN$54,MATCH(I1124,'BCA Inputs'!$AW$14:$AW$54,0))*O1124+INDEX('BCA Inputs'!$BO$14:$BO$54,MATCH(I1124,'BCA Inputs'!$AW$14:$AW$54,0))*Q1124+INDEX('BCA Inputs'!$BP$14:$BP$54,MATCH(I1124,'BCA Inputs'!$AW$14:$AW$54,0))*F1124+INDEX('BCA Inputs'!$BQ$14:$BQ$54,MATCH(I1124,'BCA Inputs'!$AW$14:$AW$54,0))*G1124,"")),"")</f>
        <v/>
      </c>
      <c r="AE1124" s="237" t="str">
        <f t="shared" si="176"/>
        <v/>
      </c>
      <c r="AF1124" s="198">
        <f t="shared" si="178"/>
        <v>0</v>
      </c>
      <c r="AG1124" s="239">
        <f t="shared" si="179"/>
        <v>0</v>
      </c>
    </row>
    <row r="1125" spans="1:33">
      <c r="A1125" s="228"/>
      <c r="B1125" s="176"/>
      <c r="C1125" s="229"/>
      <c r="D1125" s="230"/>
      <c r="E1125" s="230"/>
      <c r="F1125" s="230"/>
      <c r="G1125" s="230"/>
      <c r="H1125" s="231"/>
      <c r="I1125" s="231"/>
      <c r="J1125" s="232"/>
      <c r="K1125" s="232"/>
      <c r="L1125" s="232"/>
      <c r="M1125" s="181">
        <f t="shared" si="177"/>
        <v>0</v>
      </c>
      <c r="N1125" s="181">
        <f>IF(H1125="",0,H1125*I1125*'Avoided Water Savings Cost'!$C$16)</f>
        <v>0</v>
      </c>
      <c r="O1125" s="545">
        <f>IF(C1125="",0,IF($B$3="NYSEG",C1125/(1-'Avoided Electric Costs 2020'!$W$21),IF($B$3="RG&amp;E",C1125/(1-'Avoided Electric Costs 2020'!$X$21),"")))</f>
        <v>0</v>
      </c>
      <c r="P1125" s="546">
        <f>IF(D1125="",0,IF($B$3="NYSEG",D1125/(1-'Avoided Electric Costs 2020'!$W$21),IF($B$3="RG&amp;E",D1125/(1-'Avoided Electric Costs 2020'!$X$21),"")))</f>
        <v>0</v>
      </c>
      <c r="Q1125" s="546">
        <f>IF(E1125="",0,IF($B$3="NYSEG",E1125/(1-'Avoided Natural Gas Costs 2020'!$J$34),IF($B$3="RG&amp;E",E1125/(1-'Avoided Natural Gas Costs 2020'!$K$34),"")))</f>
        <v>0</v>
      </c>
      <c r="R1125" s="233" t="str">
        <f>IFERROR(IF(P1125*'BCA Inputs'!$C$1+Q1125*'BCA Inputs'!$C$2+F1125*'BCA Inputs'!$C$2+G1125*'BCA Inputs'!$C$2=0,"",P1125*'BCA Inputs'!$C$1+Q1125*'BCA Inputs'!$C$2+F1125*'BCA Inputs'!$C$2+G1125*'BCA Inputs'!$C$2),"")</f>
        <v/>
      </c>
      <c r="S1125" s="181" t="str">
        <f t="shared" si="170"/>
        <v/>
      </c>
      <c r="T1125" s="181" t="str">
        <f>IFERROR(IF($B$3="NYSEG",(INDEX('BCA Inputs'!$N$14:$N$54,MATCH(I1125,'BCA Inputs'!$M$14:$M$54,0))*P1125+INDEX('BCA Inputs'!$O$14:$O$54,MATCH(I1125,'BCA Inputs'!$M$14:$M$54,0))*O1125+INDEX('BCA Inputs'!P:P,MATCH(I1125,'BCA Inputs'!M:M,0))*Q1125+INDEX('BCA Inputs'!Q:Q,MATCH(I1125,'BCA Inputs'!M:M,0))*F1125+INDEX('BCA Inputs'!R:R,MATCH(I1125,'BCA Inputs'!M:M,0))*G1125)+L1125+N1125,IF($B$3="RG&amp;E",(INDEX('BCA Inputs'!$AX$14:$AX$54,MATCH(I1125,'BCA Inputs'!$AW$14:$AW$54,0))*P1125+INDEX('BCA Inputs'!$AY$14:$AY$54,MATCH(I1125,'BCA Inputs'!$AW$14:$AW$54,0))*O1125+INDEX('BCA Inputs'!$AZ$14:$AZ$54,MATCH(I1125,'BCA Inputs'!$AW$14:$AW$54,0))*Q1125+INDEX('BCA Inputs'!$BA$14:$BA$54,MATCH(I1125,'BCA Inputs'!$AW$14:$AW$54,0))*F1125+INDEX('BCA Inputs'!$BB$14:$BB$54,MATCH(I1125,'BCA Inputs'!$AW$14:$AW$54,0))*G1125)+L1125+N1125,"")),"")</f>
        <v/>
      </c>
      <c r="U1125" s="234" t="str">
        <f t="shared" si="171"/>
        <v/>
      </c>
      <c r="V1125" s="234" t="str">
        <f t="shared" si="172"/>
        <v/>
      </c>
      <c r="W1125" s="234" t="str">
        <f t="shared" si="173"/>
        <v/>
      </c>
      <c r="Y1125" s="235" t="str">
        <f t="shared" si="174"/>
        <v/>
      </c>
      <c r="Z1125" s="236" t="str">
        <f>IFERROR(IF($B$3="NYSEG",INDEX('BCA Inputs'!$X$14:$X$54,MATCH(I1125,'BCA Inputs'!$M$14:$M$54,0))*P1125+INDEX('BCA Inputs'!$Y$14:$Y$54,MATCH(I1125,'BCA Inputs'!$M$14:$M$54,0))*O1125+INDEX('BCA Inputs'!$Z$14:$Z$54,MATCH(I1125,'BCA Inputs'!$M$14:$M$54,0))*Q1125+INDEX('BCA Inputs'!$AA$14:$AA$54,MATCH(I1125,'BCA Inputs'!$M$14:$M$54,0))*F1125+INDEX('BCA Inputs'!$AB$14:$AB$54,MATCH(I1125,'BCA Inputs'!$M$14:$M$54,0))*G1125,IF($B$3="RG&amp;E",INDEX('BCA Inputs'!$BG$14:$BG$54,MATCH(I1125,'BCA Inputs'!$AW$14:$AW$54,0))*P1125+INDEX('BCA Inputs'!$BH$14:$BH$54,MATCH(I1125,'BCA Inputs'!$AW$14:$AW$54,0))*O1125+INDEX('BCA Inputs'!$BI$14:$BI$54,MATCH(I1125,'BCA Inputs'!$AW$14:$AW$54,0))*Q1125+INDEX('BCA Inputs'!$BJ$14:$BJ$54,MATCH(I1125,'BCA Inputs'!$AW$14:$AW$54,0))*F1125+INDEX('BCA Inputs'!$BK$14:$BK$54,MATCH(I1125,'BCA Inputs'!$AW$14:$AW$54,0))*G1125,"")),"")</f>
        <v/>
      </c>
      <c r="AA1125" s="237" t="str">
        <f t="shared" si="175"/>
        <v/>
      </c>
      <c r="AC1125" s="238" t="str">
        <f>IFERROR((K1125+R1125)+IF($B$3="NYSEG",INDEX('BCA Inputs'!$AI$14:$AI$54,MATCH(I1125,'BCA Inputs'!$M$14:$M$54,0))*P1125+INDEX('BCA Inputs'!$AJ$14:$AJ$54,MATCH(I1125,'BCA Inputs'!$M$14:$M$54,0))*Q1125,IF($B$3="RG&amp;E",INDEX('BCA Inputs'!$BR$14:$BR$54,MATCH(I1125,'BCA Inputs'!$AW$14:$AW$54,0))*P1125+INDEX('BCA Inputs'!$BS$14:$BS$54,MATCH(I1125,'BCA Inputs'!$AW$14:$AW$54,0))*Q1125,"")),"")</f>
        <v/>
      </c>
      <c r="AD1125" s="181" t="str">
        <f>IFERROR(IF($B$3="NYSEG",INDEX('BCA Inputs'!$AD$14:$AD$54,MATCH(I1125,'BCA Inputs'!$M$14:$M$54,0))*P1125+INDEX('BCA Inputs'!$AE$14:$AE$54,MATCH(I1125,'BCA Inputs'!$M$14:$M$54,0))*O1125+INDEX('BCA Inputs'!$AF$14:$AF$54,MATCH(I1125,'BCA Inputs'!$M$14:$M$54,0))*Q1125+INDEX('BCA Inputs'!$AG$14:$AG$54,MATCH(I1125,'BCA Inputs'!$M$14:$M$54,0))*F1125+INDEX('BCA Inputs'!$AH$14:$AH$54,MATCH(I1125,'BCA Inputs'!$M$14:$M$54,0))*G1125,IF($B$3="RG&amp;E",INDEX('BCA Inputs'!$BM$14:$BM$54,MATCH(I1125,'BCA Inputs'!$AW$14:$AW$54,0))*P1125+INDEX('BCA Inputs'!$BN$14:$BN$54,MATCH(I1125,'BCA Inputs'!$AW$14:$AW$54,0))*O1125+INDEX('BCA Inputs'!$BO$14:$BO$54,MATCH(I1125,'BCA Inputs'!$AW$14:$AW$54,0))*Q1125+INDEX('BCA Inputs'!$BP$14:$BP$54,MATCH(I1125,'BCA Inputs'!$AW$14:$AW$54,0))*F1125+INDEX('BCA Inputs'!$BQ$14:$BQ$54,MATCH(I1125,'BCA Inputs'!$AW$14:$AW$54,0))*G1125,"")),"")</f>
        <v/>
      </c>
      <c r="AE1125" s="237" t="str">
        <f t="shared" si="176"/>
        <v/>
      </c>
      <c r="AF1125" s="198">
        <f t="shared" si="178"/>
        <v>0</v>
      </c>
      <c r="AG1125" s="239">
        <f t="shared" si="179"/>
        <v>0</v>
      </c>
    </row>
    <row r="1126" spans="1:33">
      <c r="A1126" s="228"/>
      <c r="B1126" s="176"/>
      <c r="C1126" s="229"/>
      <c r="D1126" s="230"/>
      <c r="E1126" s="230"/>
      <c r="F1126" s="230"/>
      <c r="G1126" s="230"/>
      <c r="H1126" s="231"/>
      <c r="I1126" s="231"/>
      <c r="J1126" s="232"/>
      <c r="K1126" s="232"/>
      <c r="L1126" s="232"/>
      <c r="M1126" s="181">
        <f t="shared" si="177"/>
        <v>0</v>
      </c>
      <c r="N1126" s="181">
        <f>IF(H1126="",0,H1126*I1126*'Avoided Water Savings Cost'!$C$16)</f>
        <v>0</v>
      </c>
      <c r="O1126" s="545">
        <f>IF(C1126="",0,IF($B$3="NYSEG",C1126/(1-'Avoided Electric Costs 2020'!$W$21),IF($B$3="RG&amp;E",C1126/(1-'Avoided Electric Costs 2020'!$X$21),"")))</f>
        <v>0</v>
      </c>
      <c r="P1126" s="546">
        <f>IF(D1126="",0,IF($B$3="NYSEG",D1126/(1-'Avoided Electric Costs 2020'!$W$21),IF($B$3="RG&amp;E",D1126/(1-'Avoided Electric Costs 2020'!$X$21),"")))</f>
        <v>0</v>
      </c>
      <c r="Q1126" s="546">
        <f>IF(E1126="",0,IF($B$3="NYSEG",E1126/(1-'Avoided Natural Gas Costs 2020'!$J$34),IF($B$3="RG&amp;E",E1126/(1-'Avoided Natural Gas Costs 2020'!$K$34),"")))</f>
        <v>0</v>
      </c>
      <c r="R1126" s="233" t="str">
        <f>IFERROR(IF(P1126*'BCA Inputs'!$C$1+Q1126*'BCA Inputs'!$C$2+F1126*'BCA Inputs'!$C$2+G1126*'BCA Inputs'!$C$2=0,"",P1126*'BCA Inputs'!$C$1+Q1126*'BCA Inputs'!$C$2+F1126*'BCA Inputs'!$C$2+G1126*'BCA Inputs'!$C$2),"")</f>
        <v/>
      </c>
      <c r="S1126" s="181" t="str">
        <f t="shared" si="170"/>
        <v/>
      </c>
      <c r="T1126" s="181" t="str">
        <f>IFERROR(IF($B$3="NYSEG",(INDEX('BCA Inputs'!$N$14:$N$54,MATCH(I1126,'BCA Inputs'!$M$14:$M$54,0))*P1126+INDEX('BCA Inputs'!$O$14:$O$54,MATCH(I1126,'BCA Inputs'!$M$14:$M$54,0))*O1126+INDEX('BCA Inputs'!P:P,MATCH(I1126,'BCA Inputs'!M:M,0))*Q1126+INDEX('BCA Inputs'!Q:Q,MATCH(I1126,'BCA Inputs'!M:M,0))*F1126+INDEX('BCA Inputs'!R:R,MATCH(I1126,'BCA Inputs'!M:M,0))*G1126)+L1126+N1126,IF($B$3="RG&amp;E",(INDEX('BCA Inputs'!$AX$14:$AX$54,MATCH(I1126,'BCA Inputs'!$AW$14:$AW$54,0))*P1126+INDEX('BCA Inputs'!$AY$14:$AY$54,MATCH(I1126,'BCA Inputs'!$AW$14:$AW$54,0))*O1126+INDEX('BCA Inputs'!$AZ$14:$AZ$54,MATCH(I1126,'BCA Inputs'!$AW$14:$AW$54,0))*Q1126+INDEX('BCA Inputs'!$BA$14:$BA$54,MATCH(I1126,'BCA Inputs'!$AW$14:$AW$54,0))*F1126+INDEX('BCA Inputs'!$BB$14:$BB$54,MATCH(I1126,'BCA Inputs'!$AW$14:$AW$54,0))*G1126)+L1126+N1126,"")),"")</f>
        <v/>
      </c>
      <c r="U1126" s="234" t="str">
        <f t="shared" si="171"/>
        <v/>
      </c>
      <c r="V1126" s="234" t="str">
        <f t="shared" si="172"/>
        <v/>
      </c>
      <c r="W1126" s="234" t="str">
        <f t="shared" si="173"/>
        <v/>
      </c>
      <c r="Y1126" s="235" t="str">
        <f t="shared" si="174"/>
        <v/>
      </c>
      <c r="Z1126" s="236" t="str">
        <f>IFERROR(IF($B$3="NYSEG",INDEX('BCA Inputs'!$X$14:$X$54,MATCH(I1126,'BCA Inputs'!$M$14:$M$54,0))*P1126+INDEX('BCA Inputs'!$Y$14:$Y$54,MATCH(I1126,'BCA Inputs'!$M$14:$M$54,0))*O1126+INDEX('BCA Inputs'!$Z$14:$Z$54,MATCH(I1126,'BCA Inputs'!$M$14:$M$54,0))*Q1126+INDEX('BCA Inputs'!$AA$14:$AA$54,MATCH(I1126,'BCA Inputs'!$M$14:$M$54,0))*F1126+INDEX('BCA Inputs'!$AB$14:$AB$54,MATCH(I1126,'BCA Inputs'!$M$14:$M$54,0))*G1126,IF($B$3="RG&amp;E",INDEX('BCA Inputs'!$BG$14:$BG$54,MATCH(I1126,'BCA Inputs'!$AW$14:$AW$54,0))*P1126+INDEX('BCA Inputs'!$BH$14:$BH$54,MATCH(I1126,'BCA Inputs'!$AW$14:$AW$54,0))*O1126+INDEX('BCA Inputs'!$BI$14:$BI$54,MATCH(I1126,'BCA Inputs'!$AW$14:$AW$54,0))*Q1126+INDEX('BCA Inputs'!$BJ$14:$BJ$54,MATCH(I1126,'BCA Inputs'!$AW$14:$AW$54,0))*F1126+INDEX('BCA Inputs'!$BK$14:$BK$54,MATCH(I1126,'BCA Inputs'!$AW$14:$AW$54,0))*G1126,"")),"")</f>
        <v/>
      </c>
      <c r="AA1126" s="237" t="str">
        <f t="shared" si="175"/>
        <v/>
      </c>
      <c r="AC1126" s="238" t="str">
        <f>IFERROR((K1126+R1126)+IF($B$3="NYSEG",INDEX('BCA Inputs'!$AI$14:$AI$54,MATCH(I1126,'BCA Inputs'!$M$14:$M$54,0))*P1126+INDEX('BCA Inputs'!$AJ$14:$AJ$54,MATCH(I1126,'BCA Inputs'!$M$14:$M$54,0))*Q1126,IF($B$3="RG&amp;E",INDEX('BCA Inputs'!$BR$14:$BR$54,MATCH(I1126,'BCA Inputs'!$AW$14:$AW$54,0))*P1126+INDEX('BCA Inputs'!$BS$14:$BS$54,MATCH(I1126,'BCA Inputs'!$AW$14:$AW$54,0))*Q1126,"")),"")</f>
        <v/>
      </c>
      <c r="AD1126" s="181" t="str">
        <f>IFERROR(IF($B$3="NYSEG",INDEX('BCA Inputs'!$AD$14:$AD$54,MATCH(I1126,'BCA Inputs'!$M$14:$M$54,0))*P1126+INDEX('BCA Inputs'!$AE$14:$AE$54,MATCH(I1126,'BCA Inputs'!$M$14:$M$54,0))*O1126+INDEX('BCA Inputs'!$AF$14:$AF$54,MATCH(I1126,'BCA Inputs'!$M$14:$M$54,0))*Q1126+INDEX('BCA Inputs'!$AG$14:$AG$54,MATCH(I1126,'BCA Inputs'!$M$14:$M$54,0))*F1126+INDEX('BCA Inputs'!$AH$14:$AH$54,MATCH(I1126,'BCA Inputs'!$M$14:$M$54,0))*G1126,IF($B$3="RG&amp;E",INDEX('BCA Inputs'!$BM$14:$BM$54,MATCH(I1126,'BCA Inputs'!$AW$14:$AW$54,0))*P1126+INDEX('BCA Inputs'!$BN$14:$BN$54,MATCH(I1126,'BCA Inputs'!$AW$14:$AW$54,0))*O1126+INDEX('BCA Inputs'!$BO$14:$BO$54,MATCH(I1126,'BCA Inputs'!$AW$14:$AW$54,0))*Q1126+INDEX('BCA Inputs'!$BP$14:$BP$54,MATCH(I1126,'BCA Inputs'!$AW$14:$AW$54,0))*F1126+INDEX('BCA Inputs'!$BQ$14:$BQ$54,MATCH(I1126,'BCA Inputs'!$AW$14:$AW$54,0))*G1126,"")),"")</f>
        <v/>
      </c>
      <c r="AE1126" s="237" t="str">
        <f t="shared" si="176"/>
        <v/>
      </c>
      <c r="AF1126" s="198">
        <f t="shared" si="178"/>
        <v>0</v>
      </c>
      <c r="AG1126" s="239">
        <f t="shared" si="179"/>
        <v>0</v>
      </c>
    </row>
    <row r="1127" spans="1:33">
      <c r="A1127" s="228"/>
      <c r="B1127" s="176"/>
      <c r="C1127" s="229"/>
      <c r="D1127" s="230"/>
      <c r="E1127" s="230"/>
      <c r="F1127" s="230"/>
      <c r="G1127" s="230"/>
      <c r="H1127" s="231"/>
      <c r="I1127" s="231"/>
      <c r="J1127" s="232"/>
      <c r="K1127" s="232"/>
      <c r="L1127" s="232"/>
      <c r="M1127" s="181">
        <f t="shared" si="177"/>
        <v>0</v>
      </c>
      <c r="N1127" s="181">
        <f>IF(H1127="",0,H1127*I1127*'Avoided Water Savings Cost'!$C$16)</f>
        <v>0</v>
      </c>
      <c r="O1127" s="545">
        <f>IF(C1127="",0,IF($B$3="NYSEG",C1127/(1-'Avoided Electric Costs 2020'!$W$21),IF($B$3="RG&amp;E",C1127/(1-'Avoided Electric Costs 2020'!$X$21),"")))</f>
        <v>0</v>
      </c>
      <c r="P1127" s="546">
        <f>IF(D1127="",0,IF($B$3="NYSEG",D1127/(1-'Avoided Electric Costs 2020'!$W$21),IF($B$3="RG&amp;E",D1127/(1-'Avoided Electric Costs 2020'!$X$21),"")))</f>
        <v>0</v>
      </c>
      <c r="Q1127" s="546">
        <f>IF(E1127="",0,IF($B$3="NYSEG",E1127/(1-'Avoided Natural Gas Costs 2020'!$J$34),IF($B$3="RG&amp;E",E1127/(1-'Avoided Natural Gas Costs 2020'!$K$34),"")))</f>
        <v>0</v>
      </c>
      <c r="R1127" s="233" t="str">
        <f>IFERROR(IF(P1127*'BCA Inputs'!$C$1+Q1127*'BCA Inputs'!$C$2+F1127*'BCA Inputs'!$C$2+G1127*'BCA Inputs'!$C$2=0,"",P1127*'BCA Inputs'!$C$1+Q1127*'BCA Inputs'!$C$2+F1127*'BCA Inputs'!$C$2+G1127*'BCA Inputs'!$C$2),"")</f>
        <v/>
      </c>
      <c r="S1127" s="181" t="str">
        <f t="shared" si="170"/>
        <v/>
      </c>
      <c r="T1127" s="181" t="str">
        <f>IFERROR(IF($B$3="NYSEG",(INDEX('BCA Inputs'!$N$14:$N$54,MATCH(I1127,'BCA Inputs'!$M$14:$M$54,0))*P1127+INDEX('BCA Inputs'!$O$14:$O$54,MATCH(I1127,'BCA Inputs'!$M$14:$M$54,0))*O1127+INDEX('BCA Inputs'!P:P,MATCH(I1127,'BCA Inputs'!M:M,0))*Q1127+INDEX('BCA Inputs'!Q:Q,MATCH(I1127,'BCA Inputs'!M:M,0))*F1127+INDEX('BCA Inputs'!R:R,MATCH(I1127,'BCA Inputs'!M:M,0))*G1127)+L1127+N1127,IF($B$3="RG&amp;E",(INDEX('BCA Inputs'!$AX$14:$AX$54,MATCH(I1127,'BCA Inputs'!$AW$14:$AW$54,0))*P1127+INDEX('BCA Inputs'!$AY$14:$AY$54,MATCH(I1127,'BCA Inputs'!$AW$14:$AW$54,0))*O1127+INDEX('BCA Inputs'!$AZ$14:$AZ$54,MATCH(I1127,'BCA Inputs'!$AW$14:$AW$54,0))*Q1127+INDEX('BCA Inputs'!$BA$14:$BA$54,MATCH(I1127,'BCA Inputs'!$AW$14:$AW$54,0))*F1127+INDEX('BCA Inputs'!$BB$14:$BB$54,MATCH(I1127,'BCA Inputs'!$AW$14:$AW$54,0))*G1127)+L1127+N1127,"")),"")</f>
        <v/>
      </c>
      <c r="U1127" s="234" t="str">
        <f t="shared" si="171"/>
        <v/>
      </c>
      <c r="V1127" s="234" t="str">
        <f t="shared" si="172"/>
        <v/>
      </c>
      <c r="W1127" s="234" t="str">
        <f t="shared" si="173"/>
        <v/>
      </c>
      <c r="Y1127" s="235" t="str">
        <f t="shared" si="174"/>
        <v/>
      </c>
      <c r="Z1127" s="236" t="str">
        <f>IFERROR(IF($B$3="NYSEG",INDEX('BCA Inputs'!$X$14:$X$54,MATCH(I1127,'BCA Inputs'!$M$14:$M$54,0))*P1127+INDEX('BCA Inputs'!$Y$14:$Y$54,MATCH(I1127,'BCA Inputs'!$M$14:$M$54,0))*O1127+INDEX('BCA Inputs'!$Z$14:$Z$54,MATCH(I1127,'BCA Inputs'!$M$14:$M$54,0))*Q1127+INDEX('BCA Inputs'!$AA$14:$AA$54,MATCH(I1127,'BCA Inputs'!$M$14:$M$54,0))*F1127+INDEX('BCA Inputs'!$AB$14:$AB$54,MATCH(I1127,'BCA Inputs'!$M$14:$M$54,0))*G1127,IF($B$3="RG&amp;E",INDEX('BCA Inputs'!$BG$14:$BG$54,MATCH(I1127,'BCA Inputs'!$AW$14:$AW$54,0))*P1127+INDEX('BCA Inputs'!$BH$14:$BH$54,MATCH(I1127,'BCA Inputs'!$AW$14:$AW$54,0))*O1127+INDEX('BCA Inputs'!$BI$14:$BI$54,MATCH(I1127,'BCA Inputs'!$AW$14:$AW$54,0))*Q1127+INDEX('BCA Inputs'!$BJ$14:$BJ$54,MATCH(I1127,'BCA Inputs'!$AW$14:$AW$54,0))*F1127+INDEX('BCA Inputs'!$BK$14:$BK$54,MATCH(I1127,'BCA Inputs'!$AW$14:$AW$54,0))*G1127,"")),"")</f>
        <v/>
      </c>
      <c r="AA1127" s="237" t="str">
        <f t="shared" si="175"/>
        <v/>
      </c>
      <c r="AC1127" s="238" t="str">
        <f>IFERROR((K1127+R1127)+IF($B$3="NYSEG",INDEX('BCA Inputs'!$AI$14:$AI$54,MATCH(I1127,'BCA Inputs'!$M$14:$M$54,0))*P1127+INDEX('BCA Inputs'!$AJ$14:$AJ$54,MATCH(I1127,'BCA Inputs'!$M$14:$M$54,0))*Q1127,IF($B$3="RG&amp;E",INDEX('BCA Inputs'!$BR$14:$BR$54,MATCH(I1127,'BCA Inputs'!$AW$14:$AW$54,0))*P1127+INDEX('BCA Inputs'!$BS$14:$BS$54,MATCH(I1127,'BCA Inputs'!$AW$14:$AW$54,0))*Q1127,"")),"")</f>
        <v/>
      </c>
      <c r="AD1127" s="181" t="str">
        <f>IFERROR(IF($B$3="NYSEG",INDEX('BCA Inputs'!$AD$14:$AD$54,MATCH(I1127,'BCA Inputs'!$M$14:$M$54,0))*P1127+INDEX('BCA Inputs'!$AE$14:$AE$54,MATCH(I1127,'BCA Inputs'!$M$14:$M$54,0))*O1127+INDEX('BCA Inputs'!$AF$14:$AF$54,MATCH(I1127,'BCA Inputs'!$M$14:$M$54,0))*Q1127+INDEX('BCA Inputs'!$AG$14:$AG$54,MATCH(I1127,'BCA Inputs'!$M$14:$M$54,0))*F1127+INDEX('BCA Inputs'!$AH$14:$AH$54,MATCH(I1127,'BCA Inputs'!$M$14:$M$54,0))*G1127,IF($B$3="RG&amp;E",INDEX('BCA Inputs'!$BM$14:$BM$54,MATCH(I1127,'BCA Inputs'!$AW$14:$AW$54,0))*P1127+INDEX('BCA Inputs'!$BN$14:$BN$54,MATCH(I1127,'BCA Inputs'!$AW$14:$AW$54,0))*O1127+INDEX('BCA Inputs'!$BO$14:$BO$54,MATCH(I1127,'BCA Inputs'!$AW$14:$AW$54,0))*Q1127+INDEX('BCA Inputs'!$BP$14:$BP$54,MATCH(I1127,'BCA Inputs'!$AW$14:$AW$54,0))*F1127+INDEX('BCA Inputs'!$BQ$14:$BQ$54,MATCH(I1127,'BCA Inputs'!$AW$14:$AW$54,0))*G1127,"")),"")</f>
        <v/>
      </c>
      <c r="AE1127" s="237" t="str">
        <f t="shared" si="176"/>
        <v/>
      </c>
      <c r="AF1127" s="198">
        <f t="shared" si="178"/>
        <v>0</v>
      </c>
      <c r="AG1127" s="239">
        <f t="shared" si="179"/>
        <v>0</v>
      </c>
    </row>
    <row r="1128" spans="1:33">
      <c r="A1128" s="228"/>
      <c r="B1128" s="176"/>
      <c r="C1128" s="229"/>
      <c r="D1128" s="230"/>
      <c r="E1128" s="230"/>
      <c r="F1128" s="230"/>
      <c r="G1128" s="230"/>
      <c r="H1128" s="231"/>
      <c r="I1128" s="231"/>
      <c r="J1128" s="232"/>
      <c r="K1128" s="232"/>
      <c r="L1128" s="232"/>
      <c r="M1128" s="181">
        <f t="shared" si="177"/>
        <v>0</v>
      </c>
      <c r="N1128" s="181">
        <f>IF(H1128="",0,H1128*I1128*'Avoided Water Savings Cost'!$C$16)</f>
        <v>0</v>
      </c>
      <c r="O1128" s="545">
        <f>IF(C1128="",0,IF($B$3="NYSEG",C1128/(1-'Avoided Electric Costs 2020'!$W$21),IF($B$3="RG&amp;E",C1128/(1-'Avoided Electric Costs 2020'!$X$21),"")))</f>
        <v>0</v>
      </c>
      <c r="P1128" s="546">
        <f>IF(D1128="",0,IF($B$3="NYSEG",D1128/(1-'Avoided Electric Costs 2020'!$W$21),IF($B$3="RG&amp;E",D1128/(1-'Avoided Electric Costs 2020'!$X$21),"")))</f>
        <v>0</v>
      </c>
      <c r="Q1128" s="546">
        <f>IF(E1128="",0,IF($B$3="NYSEG",E1128/(1-'Avoided Natural Gas Costs 2020'!$J$34),IF($B$3="RG&amp;E",E1128/(1-'Avoided Natural Gas Costs 2020'!$K$34),"")))</f>
        <v>0</v>
      </c>
      <c r="R1128" s="233" t="str">
        <f>IFERROR(IF(P1128*'BCA Inputs'!$C$1+Q1128*'BCA Inputs'!$C$2+F1128*'BCA Inputs'!$C$2+G1128*'BCA Inputs'!$C$2=0,"",P1128*'BCA Inputs'!$C$1+Q1128*'BCA Inputs'!$C$2+F1128*'BCA Inputs'!$C$2+G1128*'BCA Inputs'!$C$2),"")</f>
        <v/>
      </c>
      <c r="S1128" s="181" t="str">
        <f t="shared" si="170"/>
        <v/>
      </c>
      <c r="T1128" s="181" t="str">
        <f>IFERROR(IF($B$3="NYSEG",(INDEX('BCA Inputs'!$N$14:$N$54,MATCH(I1128,'BCA Inputs'!$M$14:$M$54,0))*P1128+INDEX('BCA Inputs'!$O$14:$O$54,MATCH(I1128,'BCA Inputs'!$M$14:$M$54,0))*O1128+INDEX('BCA Inputs'!P:P,MATCH(I1128,'BCA Inputs'!M:M,0))*Q1128+INDEX('BCA Inputs'!Q:Q,MATCH(I1128,'BCA Inputs'!M:M,0))*F1128+INDEX('BCA Inputs'!R:R,MATCH(I1128,'BCA Inputs'!M:M,0))*G1128)+L1128+N1128,IF($B$3="RG&amp;E",(INDEX('BCA Inputs'!$AX$14:$AX$54,MATCH(I1128,'BCA Inputs'!$AW$14:$AW$54,0))*P1128+INDEX('BCA Inputs'!$AY$14:$AY$54,MATCH(I1128,'BCA Inputs'!$AW$14:$AW$54,0))*O1128+INDEX('BCA Inputs'!$AZ$14:$AZ$54,MATCH(I1128,'BCA Inputs'!$AW$14:$AW$54,0))*Q1128+INDEX('BCA Inputs'!$BA$14:$BA$54,MATCH(I1128,'BCA Inputs'!$AW$14:$AW$54,0))*F1128+INDEX('BCA Inputs'!$BB$14:$BB$54,MATCH(I1128,'BCA Inputs'!$AW$14:$AW$54,0))*G1128)+L1128+N1128,"")),"")</f>
        <v/>
      </c>
      <c r="U1128" s="234" t="str">
        <f t="shared" si="171"/>
        <v/>
      </c>
      <c r="V1128" s="234" t="str">
        <f t="shared" si="172"/>
        <v/>
      </c>
      <c r="W1128" s="234" t="str">
        <f t="shared" si="173"/>
        <v/>
      </c>
      <c r="Y1128" s="235" t="str">
        <f t="shared" si="174"/>
        <v/>
      </c>
      <c r="Z1128" s="236" t="str">
        <f>IFERROR(IF($B$3="NYSEG",INDEX('BCA Inputs'!$X$14:$X$54,MATCH(I1128,'BCA Inputs'!$M$14:$M$54,0))*P1128+INDEX('BCA Inputs'!$Y$14:$Y$54,MATCH(I1128,'BCA Inputs'!$M$14:$M$54,0))*O1128+INDEX('BCA Inputs'!$Z$14:$Z$54,MATCH(I1128,'BCA Inputs'!$M$14:$M$54,0))*Q1128+INDEX('BCA Inputs'!$AA$14:$AA$54,MATCH(I1128,'BCA Inputs'!$M$14:$M$54,0))*F1128+INDEX('BCA Inputs'!$AB$14:$AB$54,MATCH(I1128,'BCA Inputs'!$M$14:$M$54,0))*G1128,IF($B$3="RG&amp;E",INDEX('BCA Inputs'!$BG$14:$BG$54,MATCH(I1128,'BCA Inputs'!$AW$14:$AW$54,0))*P1128+INDEX('BCA Inputs'!$BH$14:$BH$54,MATCH(I1128,'BCA Inputs'!$AW$14:$AW$54,0))*O1128+INDEX('BCA Inputs'!$BI$14:$BI$54,MATCH(I1128,'BCA Inputs'!$AW$14:$AW$54,0))*Q1128+INDEX('BCA Inputs'!$BJ$14:$BJ$54,MATCH(I1128,'BCA Inputs'!$AW$14:$AW$54,0))*F1128+INDEX('BCA Inputs'!$BK$14:$BK$54,MATCH(I1128,'BCA Inputs'!$AW$14:$AW$54,0))*G1128,"")),"")</f>
        <v/>
      </c>
      <c r="AA1128" s="237" t="str">
        <f t="shared" si="175"/>
        <v/>
      </c>
      <c r="AC1128" s="238" t="str">
        <f>IFERROR((K1128+R1128)+IF($B$3="NYSEG",INDEX('BCA Inputs'!$AI$14:$AI$54,MATCH(I1128,'BCA Inputs'!$M$14:$M$54,0))*P1128+INDEX('BCA Inputs'!$AJ$14:$AJ$54,MATCH(I1128,'BCA Inputs'!$M$14:$M$54,0))*Q1128,IF($B$3="RG&amp;E",INDEX('BCA Inputs'!$BR$14:$BR$54,MATCH(I1128,'BCA Inputs'!$AW$14:$AW$54,0))*P1128+INDEX('BCA Inputs'!$BS$14:$BS$54,MATCH(I1128,'BCA Inputs'!$AW$14:$AW$54,0))*Q1128,"")),"")</f>
        <v/>
      </c>
      <c r="AD1128" s="181" t="str">
        <f>IFERROR(IF($B$3="NYSEG",INDEX('BCA Inputs'!$AD$14:$AD$54,MATCH(I1128,'BCA Inputs'!$M$14:$M$54,0))*P1128+INDEX('BCA Inputs'!$AE$14:$AE$54,MATCH(I1128,'BCA Inputs'!$M$14:$M$54,0))*O1128+INDEX('BCA Inputs'!$AF$14:$AF$54,MATCH(I1128,'BCA Inputs'!$M$14:$M$54,0))*Q1128+INDEX('BCA Inputs'!$AG$14:$AG$54,MATCH(I1128,'BCA Inputs'!$M$14:$M$54,0))*F1128+INDEX('BCA Inputs'!$AH$14:$AH$54,MATCH(I1128,'BCA Inputs'!$M$14:$M$54,0))*G1128,IF($B$3="RG&amp;E",INDEX('BCA Inputs'!$BM$14:$BM$54,MATCH(I1128,'BCA Inputs'!$AW$14:$AW$54,0))*P1128+INDEX('BCA Inputs'!$BN$14:$BN$54,MATCH(I1128,'BCA Inputs'!$AW$14:$AW$54,0))*O1128+INDEX('BCA Inputs'!$BO$14:$BO$54,MATCH(I1128,'BCA Inputs'!$AW$14:$AW$54,0))*Q1128+INDEX('BCA Inputs'!$BP$14:$BP$54,MATCH(I1128,'BCA Inputs'!$AW$14:$AW$54,0))*F1128+INDEX('BCA Inputs'!$BQ$14:$BQ$54,MATCH(I1128,'BCA Inputs'!$AW$14:$AW$54,0))*G1128,"")),"")</f>
        <v/>
      </c>
      <c r="AE1128" s="237" t="str">
        <f t="shared" si="176"/>
        <v/>
      </c>
      <c r="AF1128" s="198">
        <f t="shared" si="178"/>
        <v>0</v>
      </c>
      <c r="AG1128" s="239">
        <f t="shared" si="179"/>
        <v>0</v>
      </c>
    </row>
    <row r="1129" spans="1:33">
      <c r="A1129" s="228"/>
      <c r="B1129" s="176"/>
      <c r="C1129" s="229"/>
      <c r="D1129" s="230"/>
      <c r="E1129" s="230"/>
      <c r="F1129" s="230"/>
      <c r="G1129" s="230"/>
      <c r="H1129" s="231"/>
      <c r="I1129" s="231"/>
      <c r="J1129" s="232"/>
      <c r="K1129" s="232"/>
      <c r="L1129" s="232"/>
      <c r="M1129" s="181">
        <f t="shared" si="177"/>
        <v>0</v>
      </c>
      <c r="N1129" s="181">
        <f>IF(H1129="",0,H1129*I1129*'Avoided Water Savings Cost'!$C$16)</f>
        <v>0</v>
      </c>
      <c r="O1129" s="545">
        <f>IF(C1129="",0,IF($B$3="NYSEG",C1129/(1-'Avoided Electric Costs 2020'!$W$21),IF($B$3="RG&amp;E",C1129/(1-'Avoided Electric Costs 2020'!$X$21),"")))</f>
        <v>0</v>
      </c>
      <c r="P1129" s="546">
        <f>IF(D1129="",0,IF($B$3="NYSEG",D1129/(1-'Avoided Electric Costs 2020'!$W$21),IF($B$3="RG&amp;E",D1129/(1-'Avoided Electric Costs 2020'!$X$21),"")))</f>
        <v>0</v>
      </c>
      <c r="Q1129" s="546">
        <f>IF(E1129="",0,IF($B$3="NYSEG",E1129/(1-'Avoided Natural Gas Costs 2020'!$J$34),IF($B$3="RG&amp;E",E1129/(1-'Avoided Natural Gas Costs 2020'!$K$34),"")))</f>
        <v>0</v>
      </c>
      <c r="R1129" s="233" t="str">
        <f>IFERROR(IF(P1129*'BCA Inputs'!$C$1+Q1129*'BCA Inputs'!$C$2+F1129*'BCA Inputs'!$C$2+G1129*'BCA Inputs'!$C$2=0,"",P1129*'BCA Inputs'!$C$1+Q1129*'BCA Inputs'!$C$2+F1129*'BCA Inputs'!$C$2+G1129*'BCA Inputs'!$C$2),"")</f>
        <v/>
      </c>
      <c r="S1129" s="181" t="str">
        <f t="shared" si="170"/>
        <v/>
      </c>
      <c r="T1129" s="181" t="str">
        <f>IFERROR(IF($B$3="NYSEG",(INDEX('BCA Inputs'!$N$14:$N$54,MATCH(I1129,'BCA Inputs'!$M$14:$M$54,0))*P1129+INDEX('BCA Inputs'!$O$14:$O$54,MATCH(I1129,'BCA Inputs'!$M$14:$M$54,0))*O1129+INDEX('BCA Inputs'!P:P,MATCH(I1129,'BCA Inputs'!M:M,0))*Q1129+INDEX('BCA Inputs'!Q:Q,MATCH(I1129,'BCA Inputs'!M:M,0))*F1129+INDEX('BCA Inputs'!R:R,MATCH(I1129,'BCA Inputs'!M:M,0))*G1129)+L1129+N1129,IF($B$3="RG&amp;E",(INDEX('BCA Inputs'!$AX$14:$AX$54,MATCH(I1129,'BCA Inputs'!$AW$14:$AW$54,0))*P1129+INDEX('BCA Inputs'!$AY$14:$AY$54,MATCH(I1129,'BCA Inputs'!$AW$14:$AW$54,0))*O1129+INDEX('BCA Inputs'!$AZ$14:$AZ$54,MATCH(I1129,'BCA Inputs'!$AW$14:$AW$54,0))*Q1129+INDEX('BCA Inputs'!$BA$14:$BA$54,MATCH(I1129,'BCA Inputs'!$AW$14:$AW$54,0))*F1129+INDEX('BCA Inputs'!$BB$14:$BB$54,MATCH(I1129,'BCA Inputs'!$AW$14:$AW$54,0))*G1129)+L1129+N1129,"")),"")</f>
        <v/>
      </c>
      <c r="U1129" s="234" t="str">
        <f t="shared" si="171"/>
        <v/>
      </c>
      <c r="V1129" s="234" t="str">
        <f t="shared" si="172"/>
        <v/>
      </c>
      <c r="W1129" s="234" t="str">
        <f t="shared" si="173"/>
        <v/>
      </c>
      <c r="Y1129" s="235" t="str">
        <f t="shared" si="174"/>
        <v/>
      </c>
      <c r="Z1129" s="236" t="str">
        <f>IFERROR(IF($B$3="NYSEG",INDEX('BCA Inputs'!$X$14:$X$54,MATCH(I1129,'BCA Inputs'!$M$14:$M$54,0))*P1129+INDEX('BCA Inputs'!$Y$14:$Y$54,MATCH(I1129,'BCA Inputs'!$M$14:$M$54,0))*O1129+INDEX('BCA Inputs'!$Z$14:$Z$54,MATCH(I1129,'BCA Inputs'!$M$14:$M$54,0))*Q1129+INDEX('BCA Inputs'!$AA$14:$AA$54,MATCH(I1129,'BCA Inputs'!$M$14:$M$54,0))*F1129+INDEX('BCA Inputs'!$AB$14:$AB$54,MATCH(I1129,'BCA Inputs'!$M$14:$M$54,0))*G1129,IF($B$3="RG&amp;E",INDEX('BCA Inputs'!$BG$14:$BG$54,MATCH(I1129,'BCA Inputs'!$AW$14:$AW$54,0))*P1129+INDEX('BCA Inputs'!$BH$14:$BH$54,MATCH(I1129,'BCA Inputs'!$AW$14:$AW$54,0))*O1129+INDEX('BCA Inputs'!$BI$14:$BI$54,MATCH(I1129,'BCA Inputs'!$AW$14:$AW$54,0))*Q1129+INDEX('BCA Inputs'!$BJ$14:$BJ$54,MATCH(I1129,'BCA Inputs'!$AW$14:$AW$54,0))*F1129+INDEX('BCA Inputs'!$BK$14:$BK$54,MATCH(I1129,'BCA Inputs'!$AW$14:$AW$54,0))*G1129,"")),"")</f>
        <v/>
      </c>
      <c r="AA1129" s="237" t="str">
        <f t="shared" si="175"/>
        <v/>
      </c>
      <c r="AC1129" s="238" t="str">
        <f>IFERROR((K1129+R1129)+IF($B$3="NYSEG",INDEX('BCA Inputs'!$AI$14:$AI$54,MATCH(I1129,'BCA Inputs'!$M$14:$M$54,0))*P1129+INDEX('BCA Inputs'!$AJ$14:$AJ$54,MATCH(I1129,'BCA Inputs'!$M$14:$M$54,0))*Q1129,IF($B$3="RG&amp;E",INDEX('BCA Inputs'!$BR$14:$BR$54,MATCH(I1129,'BCA Inputs'!$AW$14:$AW$54,0))*P1129+INDEX('BCA Inputs'!$BS$14:$BS$54,MATCH(I1129,'BCA Inputs'!$AW$14:$AW$54,0))*Q1129,"")),"")</f>
        <v/>
      </c>
      <c r="AD1129" s="181" t="str">
        <f>IFERROR(IF($B$3="NYSEG",INDEX('BCA Inputs'!$AD$14:$AD$54,MATCH(I1129,'BCA Inputs'!$M$14:$M$54,0))*P1129+INDEX('BCA Inputs'!$AE$14:$AE$54,MATCH(I1129,'BCA Inputs'!$M$14:$M$54,0))*O1129+INDEX('BCA Inputs'!$AF$14:$AF$54,MATCH(I1129,'BCA Inputs'!$M$14:$M$54,0))*Q1129+INDEX('BCA Inputs'!$AG$14:$AG$54,MATCH(I1129,'BCA Inputs'!$M$14:$M$54,0))*F1129+INDEX('BCA Inputs'!$AH$14:$AH$54,MATCH(I1129,'BCA Inputs'!$M$14:$M$54,0))*G1129,IF($B$3="RG&amp;E",INDEX('BCA Inputs'!$BM$14:$BM$54,MATCH(I1129,'BCA Inputs'!$AW$14:$AW$54,0))*P1129+INDEX('BCA Inputs'!$BN$14:$BN$54,MATCH(I1129,'BCA Inputs'!$AW$14:$AW$54,0))*O1129+INDEX('BCA Inputs'!$BO$14:$BO$54,MATCH(I1129,'BCA Inputs'!$AW$14:$AW$54,0))*Q1129+INDEX('BCA Inputs'!$BP$14:$BP$54,MATCH(I1129,'BCA Inputs'!$AW$14:$AW$54,0))*F1129+INDEX('BCA Inputs'!$BQ$14:$BQ$54,MATCH(I1129,'BCA Inputs'!$AW$14:$AW$54,0))*G1129,"")),"")</f>
        <v/>
      </c>
      <c r="AE1129" s="237" t="str">
        <f t="shared" si="176"/>
        <v/>
      </c>
      <c r="AF1129" s="198">
        <f t="shared" si="178"/>
        <v>0</v>
      </c>
      <c r="AG1129" s="239">
        <f t="shared" si="179"/>
        <v>0</v>
      </c>
    </row>
    <row r="1130" spans="1:33">
      <c r="A1130" s="228"/>
      <c r="B1130" s="176"/>
      <c r="C1130" s="229"/>
      <c r="D1130" s="230"/>
      <c r="E1130" s="230"/>
      <c r="F1130" s="230"/>
      <c r="G1130" s="230"/>
      <c r="H1130" s="231"/>
      <c r="I1130" s="231"/>
      <c r="J1130" s="232"/>
      <c r="K1130" s="232"/>
      <c r="L1130" s="232"/>
      <c r="M1130" s="181">
        <f t="shared" si="177"/>
        <v>0</v>
      </c>
      <c r="N1130" s="181">
        <f>IF(H1130="",0,H1130*I1130*'Avoided Water Savings Cost'!$C$16)</f>
        <v>0</v>
      </c>
      <c r="O1130" s="545">
        <f>IF(C1130="",0,IF($B$3="NYSEG",C1130/(1-'Avoided Electric Costs 2020'!$W$21),IF($B$3="RG&amp;E",C1130/(1-'Avoided Electric Costs 2020'!$X$21),"")))</f>
        <v>0</v>
      </c>
      <c r="P1130" s="546">
        <f>IF(D1130="",0,IF($B$3="NYSEG",D1130/(1-'Avoided Electric Costs 2020'!$W$21),IF($B$3="RG&amp;E",D1130/(1-'Avoided Electric Costs 2020'!$X$21),"")))</f>
        <v>0</v>
      </c>
      <c r="Q1130" s="546">
        <f>IF(E1130="",0,IF($B$3="NYSEG",E1130/(1-'Avoided Natural Gas Costs 2020'!$J$34),IF($B$3="RG&amp;E",E1130/(1-'Avoided Natural Gas Costs 2020'!$K$34),"")))</f>
        <v>0</v>
      </c>
      <c r="R1130" s="233" t="str">
        <f>IFERROR(IF(P1130*'BCA Inputs'!$C$1+Q1130*'BCA Inputs'!$C$2+F1130*'BCA Inputs'!$C$2+G1130*'BCA Inputs'!$C$2=0,"",P1130*'BCA Inputs'!$C$1+Q1130*'BCA Inputs'!$C$2+F1130*'BCA Inputs'!$C$2+G1130*'BCA Inputs'!$C$2),"")</f>
        <v/>
      </c>
      <c r="S1130" s="181" t="str">
        <f t="shared" si="170"/>
        <v/>
      </c>
      <c r="T1130" s="181" t="str">
        <f>IFERROR(IF($B$3="NYSEG",(INDEX('BCA Inputs'!$N$14:$N$54,MATCH(I1130,'BCA Inputs'!$M$14:$M$54,0))*P1130+INDEX('BCA Inputs'!$O$14:$O$54,MATCH(I1130,'BCA Inputs'!$M$14:$M$54,0))*O1130+INDEX('BCA Inputs'!P:P,MATCH(I1130,'BCA Inputs'!M:M,0))*Q1130+INDEX('BCA Inputs'!Q:Q,MATCH(I1130,'BCA Inputs'!M:M,0))*F1130+INDEX('BCA Inputs'!R:R,MATCH(I1130,'BCA Inputs'!M:M,0))*G1130)+L1130+N1130,IF($B$3="RG&amp;E",(INDEX('BCA Inputs'!$AX$14:$AX$54,MATCH(I1130,'BCA Inputs'!$AW$14:$AW$54,0))*P1130+INDEX('BCA Inputs'!$AY$14:$AY$54,MATCH(I1130,'BCA Inputs'!$AW$14:$AW$54,0))*O1130+INDEX('BCA Inputs'!$AZ$14:$AZ$54,MATCH(I1130,'BCA Inputs'!$AW$14:$AW$54,0))*Q1130+INDEX('BCA Inputs'!$BA$14:$BA$54,MATCH(I1130,'BCA Inputs'!$AW$14:$AW$54,0))*F1130+INDEX('BCA Inputs'!$BB$14:$BB$54,MATCH(I1130,'BCA Inputs'!$AW$14:$AW$54,0))*G1130)+L1130+N1130,"")),"")</f>
        <v/>
      </c>
      <c r="U1130" s="234" t="str">
        <f t="shared" si="171"/>
        <v/>
      </c>
      <c r="V1130" s="234" t="str">
        <f t="shared" si="172"/>
        <v/>
      </c>
      <c r="W1130" s="234" t="str">
        <f t="shared" si="173"/>
        <v/>
      </c>
      <c r="Y1130" s="235" t="str">
        <f t="shared" si="174"/>
        <v/>
      </c>
      <c r="Z1130" s="236" t="str">
        <f>IFERROR(IF($B$3="NYSEG",INDEX('BCA Inputs'!$X$14:$X$54,MATCH(I1130,'BCA Inputs'!$M$14:$M$54,0))*P1130+INDEX('BCA Inputs'!$Y$14:$Y$54,MATCH(I1130,'BCA Inputs'!$M$14:$M$54,0))*O1130+INDEX('BCA Inputs'!$Z$14:$Z$54,MATCH(I1130,'BCA Inputs'!$M$14:$M$54,0))*Q1130+INDEX('BCA Inputs'!$AA$14:$AA$54,MATCH(I1130,'BCA Inputs'!$M$14:$M$54,0))*F1130+INDEX('BCA Inputs'!$AB$14:$AB$54,MATCH(I1130,'BCA Inputs'!$M$14:$M$54,0))*G1130,IF($B$3="RG&amp;E",INDEX('BCA Inputs'!$BG$14:$BG$54,MATCH(I1130,'BCA Inputs'!$AW$14:$AW$54,0))*P1130+INDEX('BCA Inputs'!$BH$14:$BH$54,MATCH(I1130,'BCA Inputs'!$AW$14:$AW$54,0))*O1130+INDEX('BCA Inputs'!$BI$14:$BI$54,MATCH(I1130,'BCA Inputs'!$AW$14:$AW$54,0))*Q1130+INDEX('BCA Inputs'!$BJ$14:$BJ$54,MATCH(I1130,'BCA Inputs'!$AW$14:$AW$54,0))*F1130+INDEX('BCA Inputs'!$BK$14:$BK$54,MATCH(I1130,'BCA Inputs'!$AW$14:$AW$54,0))*G1130,"")),"")</f>
        <v/>
      </c>
      <c r="AA1130" s="237" t="str">
        <f t="shared" si="175"/>
        <v/>
      </c>
      <c r="AC1130" s="238" t="str">
        <f>IFERROR((K1130+R1130)+IF($B$3="NYSEG",INDEX('BCA Inputs'!$AI$14:$AI$54,MATCH(I1130,'BCA Inputs'!$M$14:$M$54,0))*P1130+INDEX('BCA Inputs'!$AJ$14:$AJ$54,MATCH(I1130,'BCA Inputs'!$M$14:$M$54,0))*Q1130,IF($B$3="RG&amp;E",INDEX('BCA Inputs'!$BR$14:$BR$54,MATCH(I1130,'BCA Inputs'!$AW$14:$AW$54,0))*P1130+INDEX('BCA Inputs'!$BS$14:$BS$54,MATCH(I1130,'BCA Inputs'!$AW$14:$AW$54,0))*Q1130,"")),"")</f>
        <v/>
      </c>
      <c r="AD1130" s="181" t="str">
        <f>IFERROR(IF($B$3="NYSEG",INDEX('BCA Inputs'!$AD$14:$AD$54,MATCH(I1130,'BCA Inputs'!$M$14:$M$54,0))*P1130+INDEX('BCA Inputs'!$AE$14:$AE$54,MATCH(I1130,'BCA Inputs'!$M$14:$M$54,0))*O1130+INDEX('BCA Inputs'!$AF$14:$AF$54,MATCH(I1130,'BCA Inputs'!$M$14:$M$54,0))*Q1130+INDEX('BCA Inputs'!$AG$14:$AG$54,MATCH(I1130,'BCA Inputs'!$M$14:$M$54,0))*F1130+INDEX('BCA Inputs'!$AH$14:$AH$54,MATCH(I1130,'BCA Inputs'!$M$14:$M$54,0))*G1130,IF($B$3="RG&amp;E",INDEX('BCA Inputs'!$BM$14:$BM$54,MATCH(I1130,'BCA Inputs'!$AW$14:$AW$54,0))*P1130+INDEX('BCA Inputs'!$BN$14:$BN$54,MATCH(I1130,'BCA Inputs'!$AW$14:$AW$54,0))*O1130+INDEX('BCA Inputs'!$BO$14:$BO$54,MATCH(I1130,'BCA Inputs'!$AW$14:$AW$54,0))*Q1130+INDEX('BCA Inputs'!$BP$14:$BP$54,MATCH(I1130,'BCA Inputs'!$AW$14:$AW$54,0))*F1130+INDEX('BCA Inputs'!$BQ$14:$BQ$54,MATCH(I1130,'BCA Inputs'!$AW$14:$AW$54,0))*G1130,"")),"")</f>
        <v/>
      </c>
      <c r="AE1130" s="237" t="str">
        <f t="shared" si="176"/>
        <v/>
      </c>
      <c r="AF1130" s="198">
        <f t="shared" si="178"/>
        <v>0</v>
      </c>
      <c r="AG1130" s="239">
        <f t="shared" si="179"/>
        <v>0</v>
      </c>
    </row>
    <row r="1131" spans="1:33">
      <c r="A1131" s="228"/>
      <c r="B1131" s="176"/>
      <c r="C1131" s="229"/>
      <c r="D1131" s="230"/>
      <c r="E1131" s="230"/>
      <c r="F1131" s="230"/>
      <c r="G1131" s="230"/>
      <c r="H1131" s="231"/>
      <c r="I1131" s="231"/>
      <c r="J1131" s="232"/>
      <c r="K1131" s="232"/>
      <c r="L1131" s="232"/>
      <c r="M1131" s="181">
        <f t="shared" si="177"/>
        <v>0</v>
      </c>
      <c r="N1131" s="181">
        <f>IF(H1131="",0,H1131*I1131*'Avoided Water Savings Cost'!$C$16)</f>
        <v>0</v>
      </c>
      <c r="O1131" s="545">
        <f>IF(C1131="",0,IF($B$3="NYSEG",C1131/(1-'Avoided Electric Costs 2020'!$W$21),IF($B$3="RG&amp;E",C1131/(1-'Avoided Electric Costs 2020'!$X$21),"")))</f>
        <v>0</v>
      </c>
      <c r="P1131" s="546">
        <f>IF(D1131="",0,IF($B$3="NYSEG",D1131/(1-'Avoided Electric Costs 2020'!$W$21),IF($B$3="RG&amp;E",D1131/(1-'Avoided Electric Costs 2020'!$X$21),"")))</f>
        <v>0</v>
      </c>
      <c r="Q1131" s="546">
        <f>IF(E1131="",0,IF($B$3="NYSEG",E1131/(1-'Avoided Natural Gas Costs 2020'!$J$34),IF($B$3="RG&amp;E",E1131/(1-'Avoided Natural Gas Costs 2020'!$K$34),"")))</f>
        <v>0</v>
      </c>
      <c r="R1131" s="233" t="str">
        <f>IFERROR(IF(P1131*'BCA Inputs'!$C$1+Q1131*'BCA Inputs'!$C$2+F1131*'BCA Inputs'!$C$2+G1131*'BCA Inputs'!$C$2=0,"",P1131*'BCA Inputs'!$C$1+Q1131*'BCA Inputs'!$C$2+F1131*'BCA Inputs'!$C$2+G1131*'BCA Inputs'!$C$2),"")</f>
        <v/>
      </c>
      <c r="S1131" s="181" t="str">
        <f t="shared" si="170"/>
        <v/>
      </c>
      <c r="T1131" s="181" t="str">
        <f>IFERROR(IF($B$3="NYSEG",(INDEX('BCA Inputs'!$N$14:$N$54,MATCH(I1131,'BCA Inputs'!$M$14:$M$54,0))*P1131+INDEX('BCA Inputs'!$O$14:$O$54,MATCH(I1131,'BCA Inputs'!$M$14:$M$54,0))*O1131+INDEX('BCA Inputs'!P:P,MATCH(I1131,'BCA Inputs'!M:M,0))*Q1131+INDEX('BCA Inputs'!Q:Q,MATCH(I1131,'BCA Inputs'!M:M,0))*F1131+INDEX('BCA Inputs'!R:R,MATCH(I1131,'BCA Inputs'!M:M,0))*G1131)+L1131+N1131,IF($B$3="RG&amp;E",(INDEX('BCA Inputs'!$AX$14:$AX$54,MATCH(I1131,'BCA Inputs'!$AW$14:$AW$54,0))*P1131+INDEX('BCA Inputs'!$AY$14:$AY$54,MATCH(I1131,'BCA Inputs'!$AW$14:$AW$54,0))*O1131+INDEX('BCA Inputs'!$AZ$14:$AZ$54,MATCH(I1131,'BCA Inputs'!$AW$14:$AW$54,0))*Q1131+INDEX('BCA Inputs'!$BA$14:$BA$54,MATCH(I1131,'BCA Inputs'!$AW$14:$AW$54,0))*F1131+INDEX('BCA Inputs'!$BB$14:$BB$54,MATCH(I1131,'BCA Inputs'!$AW$14:$AW$54,0))*G1131)+L1131+N1131,"")),"")</f>
        <v/>
      </c>
      <c r="U1131" s="234" t="str">
        <f t="shared" si="171"/>
        <v/>
      </c>
      <c r="V1131" s="234" t="str">
        <f t="shared" si="172"/>
        <v/>
      </c>
      <c r="W1131" s="234" t="str">
        <f t="shared" si="173"/>
        <v/>
      </c>
      <c r="Y1131" s="235" t="str">
        <f t="shared" si="174"/>
        <v/>
      </c>
      <c r="Z1131" s="236" t="str">
        <f>IFERROR(IF($B$3="NYSEG",INDEX('BCA Inputs'!$X$14:$X$54,MATCH(I1131,'BCA Inputs'!$M$14:$M$54,0))*P1131+INDEX('BCA Inputs'!$Y$14:$Y$54,MATCH(I1131,'BCA Inputs'!$M$14:$M$54,0))*O1131+INDEX('BCA Inputs'!$Z$14:$Z$54,MATCH(I1131,'BCA Inputs'!$M$14:$M$54,0))*Q1131+INDEX('BCA Inputs'!$AA$14:$AA$54,MATCH(I1131,'BCA Inputs'!$M$14:$M$54,0))*F1131+INDEX('BCA Inputs'!$AB$14:$AB$54,MATCH(I1131,'BCA Inputs'!$M$14:$M$54,0))*G1131,IF($B$3="RG&amp;E",INDEX('BCA Inputs'!$BG$14:$BG$54,MATCH(I1131,'BCA Inputs'!$AW$14:$AW$54,0))*P1131+INDEX('BCA Inputs'!$BH$14:$BH$54,MATCH(I1131,'BCA Inputs'!$AW$14:$AW$54,0))*O1131+INDEX('BCA Inputs'!$BI$14:$BI$54,MATCH(I1131,'BCA Inputs'!$AW$14:$AW$54,0))*Q1131+INDEX('BCA Inputs'!$BJ$14:$BJ$54,MATCH(I1131,'BCA Inputs'!$AW$14:$AW$54,0))*F1131+INDEX('BCA Inputs'!$BK$14:$BK$54,MATCH(I1131,'BCA Inputs'!$AW$14:$AW$54,0))*G1131,"")),"")</f>
        <v/>
      </c>
      <c r="AA1131" s="237" t="str">
        <f t="shared" si="175"/>
        <v/>
      </c>
      <c r="AC1131" s="238" t="str">
        <f>IFERROR((K1131+R1131)+IF($B$3="NYSEG",INDEX('BCA Inputs'!$AI$14:$AI$54,MATCH(I1131,'BCA Inputs'!$M$14:$M$54,0))*P1131+INDEX('BCA Inputs'!$AJ$14:$AJ$54,MATCH(I1131,'BCA Inputs'!$M$14:$M$54,0))*Q1131,IF($B$3="RG&amp;E",INDEX('BCA Inputs'!$BR$14:$BR$54,MATCH(I1131,'BCA Inputs'!$AW$14:$AW$54,0))*P1131+INDEX('BCA Inputs'!$BS$14:$BS$54,MATCH(I1131,'BCA Inputs'!$AW$14:$AW$54,0))*Q1131,"")),"")</f>
        <v/>
      </c>
      <c r="AD1131" s="181" t="str">
        <f>IFERROR(IF($B$3="NYSEG",INDEX('BCA Inputs'!$AD$14:$AD$54,MATCH(I1131,'BCA Inputs'!$M$14:$M$54,0))*P1131+INDEX('BCA Inputs'!$AE$14:$AE$54,MATCH(I1131,'BCA Inputs'!$M$14:$M$54,0))*O1131+INDEX('BCA Inputs'!$AF$14:$AF$54,MATCH(I1131,'BCA Inputs'!$M$14:$M$54,0))*Q1131+INDEX('BCA Inputs'!$AG$14:$AG$54,MATCH(I1131,'BCA Inputs'!$M$14:$M$54,0))*F1131+INDEX('BCA Inputs'!$AH$14:$AH$54,MATCH(I1131,'BCA Inputs'!$M$14:$M$54,0))*G1131,IF($B$3="RG&amp;E",INDEX('BCA Inputs'!$BM$14:$BM$54,MATCH(I1131,'BCA Inputs'!$AW$14:$AW$54,0))*P1131+INDEX('BCA Inputs'!$BN$14:$BN$54,MATCH(I1131,'BCA Inputs'!$AW$14:$AW$54,0))*O1131+INDEX('BCA Inputs'!$BO$14:$BO$54,MATCH(I1131,'BCA Inputs'!$AW$14:$AW$54,0))*Q1131+INDEX('BCA Inputs'!$BP$14:$BP$54,MATCH(I1131,'BCA Inputs'!$AW$14:$AW$54,0))*F1131+INDEX('BCA Inputs'!$BQ$14:$BQ$54,MATCH(I1131,'BCA Inputs'!$AW$14:$AW$54,0))*G1131,"")),"")</f>
        <v/>
      </c>
      <c r="AE1131" s="237" t="str">
        <f t="shared" si="176"/>
        <v/>
      </c>
      <c r="AF1131" s="198">
        <f t="shared" si="178"/>
        <v>0</v>
      </c>
      <c r="AG1131" s="239">
        <f t="shared" si="179"/>
        <v>0</v>
      </c>
    </row>
    <row r="1132" spans="1:33">
      <c r="A1132" s="228"/>
      <c r="B1132" s="176"/>
      <c r="C1132" s="229"/>
      <c r="D1132" s="230"/>
      <c r="E1132" s="230"/>
      <c r="F1132" s="230"/>
      <c r="G1132" s="230"/>
      <c r="H1132" s="231"/>
      <c r="I1132" s="231"/>
      <c r="J1132" s="232"/>
      <c r="K1132" s="232"/>
      <c r="L1132" s="232"/>
      <c r="M1132" s="181">
        <f t="shared" si="177"/>
        <v>0</v>
      </c>
      <c r="N1132" s="181">
        <f>IF(H1132="",0,H1132*I1132*'Avoided Water Savings Cost'!$C$16)</f>
        <v>0</v>
      </c>
      <c r="O1132" s="545">
        <f>IF(C1132="",0,IF($B$3="NYSEG",C1132/(1-'Avoided Electric Costs 2020'!$W$21),IF($B$3="RG&amp;E",C1132/(1-'Avoided Electric Costs 2020'!$X$21),"")))</f>
        <v>0</v>
      </c>
      <c r="P1132" s="546">
        <f>IF(D1132="",0,IF($B$3="NYSEG",D1132/(1-'Avoided Electric Costs 2020'!$W$21),IF($B$3="RG&amp;E",D1132/(1-'Avoided Electric Costs 2020'!$X$21),"")))</f>
        <v>0</v>
      </c>
      <c r="Q1132" s="546">
        <f>IF(E1132="",0,IF($B$3="NYSEG",E1132/(1-'Avoided Natural Gas Costs 2020'!$J$34),IF($B$3="RG&amp;E",E1132/(1-'Avoided Natural Gas Costs 2020'!$K$34),"")))</f>
        <v>0</v>
      </c>
      <c r="R1132" s="233" t="str">
        <f>IFERROR(IF(P1132*'BCA Inputs'!$C$1+Q1132*'BCA Inputs'!$C$2+F1132*'BCA Inputs'!$C$2+G1132*'BCA Inputs'!$C$2=0,"",P1132*'BCA Inputs'!$C$1+Q1132*'BCA Inputs'!$C$2+F1132*'BCA Inputs'!$C$2+G1132*'BCA Inputs'!$C$2),"")</f>
        <v/>
      </c>
      <c r="S1132" s="181" t="str">
        <f t="shared" si="170"/>
        <v/>
      </c>
      <c r="T1132" s="181" t="str">
        <f>IFERROR(IF($B$3="NYSEG",(INDEX('BCA Inputs'!$N$14:$N$54,MATCH(I1132,'BCA Inputs'!$M$14:$M$54,0))*P1132+INDEX('BCA Inputs'!$O$14:$O$54,MATCH(I1132,'BCA Inputs'!$M$14:$M$54,0))*O1132+INDEX('BCA Inputs'!P:P,MATCH(I1132,'BCA Inputs'!M:M,0))*Q1132+INDEX('BCA Inputs'!Q:Q,MATCH(I1132,'BCA Inputs'!M:M,0))*F1132+INDEX('BCA Inputs'!R:R,MATCH(I1132,'BCA Inputs'!M:M,0))*G1132)+L1132+N1132,IF($B$3="RG&amp;E",(INDEX('BCA Inputs'!$AX$14:$AX$54,MATCH(I1132,'BCA Inputs'!$AW$14:$AW$54,0))*P1132+INDEX('BCA Inputs'!$AY$14:$AY$54,MATCH(I1132,'BCA Inputs'!$AW$14:$AW$54,0))*O1132+INDEX('BCA Inputs'!$AZ$14:$AZ$54,MATCH(I1132,'BCA Inputs'!$AW$14:$AW$54,0))*Q1132+INDEX('BCA Inputs'!$BA$14:$BA$54,MATCH(I1132,'BCA Inputs'!$AW$14:$AW$54,0))*F1132+INDEX('BCA Inputs'!$BB$14:$BB$54,MATCH(I1132,'BCA Inputs'!$AW$14:$AW$54,0))*G1132)+L1132+N1132,"")),"")</f>
        <v/>
      </c>
      <c r="U1132" s="234" t="str">
        <f t="shared" si="171"/>
        <v/>
      </c>
      <c r="V1132" s="234" t="str">
        <f t="shared" si="172"/>
        <v/>
      </c>
      <c r="W1132" s="234" t="str">
        <f t="shared" si="173"/>
        <v/>
      </c>
      <c r="Y1132" s="235" t="str">
        <f t="shared" si="174"/>
        <v/>
      </c>
      <c r="Z1132" s="236" t="str">
        <f>IFERROR(IF($B$3="NYSEG",INDEX('BCA Inputs'!$X$14:$X$54,MATCH(I1132,'BCA Inputs'!$M$14:$M$54,0))*P1132+INDEX('BCA Inputs'!$Y$14:$Y$54,MATCH(I1132,'BCA Inputs'!$M$14:$M$54,0))*O1132+INDEX('BCA Inputs'!$Z$14:$Z$54,MATCH(I1132,'BCA Inputs'!$M$14:$M$54,0))*Q1132+INDEX('BCA Inputs'!$AA$14:$AA$54,MATCH(I1132,'BCA Inputs'!$M$14:$M$54,0))*F1132+INDEX('BCA Inputs'!$AB$14:$AB$54,MATCH(I1132,'BCA Inputs'!$M$14:$M$54,0))*G1132,IF($B$3="RG&amp;E",INDEX('BCA Inputs'!$BG$14:$BG$54,MATCH(I1132,'BCA Inputs'!$AW$14:$AW$54,0))*P1132+INDEX('BCA Inputs'!$BH$14:$BH$54,MATCH(I1132,'BCA Inputs'!$AW$14:$AW$54,0))*O1132+INDEX('BCA Inputs'!$BI$14:$BI$54,MATCH(I1132,'BCA Inputs'!$AW$14:$AW$54,0))*Q1132+INDEX('BCA Inputs'!$BJ$14:$BJ$54,MATCH(I1132,'BCA Inputs'!$AW$14:$AW$54,0))*F1132+INDEX('BCA Inputs'!$BK$14:$BK$54,MATCH(I1132,'BCA Inputs'!$AW$14:$AW$54,0))*G1132,"")),"")</f>
        <v/>
      </c>
      <c r="AA1132" s="237" t="str">
        <f t="shared" si="175"/>
        <v/>
      </c>
      <c r="AC1132" s="238" t="str">
        <f>IFERROR((K1132+R1132)+IF($B$3="NYSEG",INDEX('BCA Inputs'!$AI$14:$AI$54,MATCH(I1132,'BCA Inputs'!$M$14:$M$54,0))*P1132+INDEX('BCA Inputs'!$AJ$14:$AJ$54,MATCH(I1132,'BCA Inputs'!$M$14:$M$54,0))*Q1132,IF($B$3="RG&amp;E",INDEX('BCA Inputs'!$BR$14:$BR$54,MATCH(I1132,'BCA Inputs'!$AW$14:$AW$54,0))*P1132+INDEX('BCA Inputs'!$BS$14:$BS$54,MATCH(I1132,'BCA Inputs'!$AW$14:$AW$54,0))*Q1132,"")),"")</f>
        <v/>
      </c>
      <c r="AD1132" s="181" t="str">
        <f>IFERROR(IF($B$3="NYSEG",INDEX('BCA Inputs'!$AD$14:$AD$54,MATCH(I1132,'BCA Inputs'!$M$14:$M$54,0))*P1132+INDEX('BCA Inputs'!$AE$14:$AE$54,MATCH(I1132,'BCA Inputs'!$M$14:$M$54,0))*O1132+INDEX('BCA Inputs'!$AF$14:$AF$54,MATCH(I1132,'BCA Inputs'!$M$14:$M$54,0))*Q1132+INDEX('BCA Inputs'!$AG$14:$AG$54,MATCH(I1132,'BCA Inputs'!$M$14:$M$54,0))*F1132+INDEX('BCA Inputs'!$AH$14:$AH$54,MATCH(I1132,'BCA Inputs'!$M$14:$M$54,0))*G1132,IF($B$3="RG&amp;E",INDEX('BCA Inputs'!$BM$14:$BM$54,MATCH(I1132,'BCA Inputs'!$AW$14:$AW$54,0))*P1132+INDEX('BCA Inputs'!$BN$14:$BN$54,MATCH(I1132,'BCA Inputs'!$AW$14:$AW$54,0))*O1132+INDEX('BCA Inputs'!$BO$14:$BO$54,MATCH(I1132,'BCA Inputs'!$AW$14:$AW$54,0))*Q1132+INDEX('BCA Inputs'!$BP$14:$BP$54,MATCH(I1132,'BCA Inputs'!$AW$14:$AW$54,0))*F1132+INDEX('BCA Inputs'!$BQ$14:$BQ$54,MATCH(I1132,'BCA Inputs'!$AW$14:$AW$54,0))*G1132,"")),"")</f>
        <v/>
      </c>
      <c r="AE1132" s="237" t="str">
        <f t="shared" si="176"/>
        <v/>
      </c>
      <c r="AF1132" s="198">
        <f t="shared" si="178"/>
        <v>0</v>
      </c>
      <c r="AG1132" s="239">
        <f t="shared" si="179"/>
        <v>0</v>
      </c>
    </row>
    <row r="1133" spans="1:33">
      <c r="A1133" s="228"/>
      <c r="B1133" s="176"/>
      <c r="C1133" s="229"/>
      <c r="D1133" s="230"/>
      <c r="E1133" s="230"/>
      <c r="F1133" s="230"/>
      <c r="G1133" s="230"/>
      <c r="H1133" s="231"/>
      <c r="I1133" s="231"/>
      <c r="J1133" s="232"/>
      <c r="K1133" s="232"/>
      <c r="L1133" s="232"/>
      <c r="M1133" s="181">
        <f t="shared" si="177"/>
        <v>0</v>
      </c>
      <c r="N1133" s="181">
        <f>IF(H1133="",0,H1133*I1133*'Avoided Water Savings Cost'!$C$16)</f>
        <v>0</v>
      </c>
      <c r="O1133" s="545">
        <f>IF(C1133="",0,IF($B$3="NYSEG",C1133/(1-'Avoided Electric Costs 2020'!$W$21),IF($B$3="RG&amp;E",C1133/(1-'Avoided Electric Costs 2020'!$X$21),"")))</f>
        <v>0</v>
      </c>
      <c r="P1133" s="546">
        <f>IF(D1133="",0,IF($B$3="NYSEG",D1133/(1-'Avoided Electric Costs 2020'!$W$21),IF($B$3="RG&amp;E",D1133/(1-'Avoided Electric Costs 2020'!$X$21),"")))</f>
        <v>0</v>
      </c>
      <c r="Q1133" s="546">
        <f>IF(E1133="",0,IF($B$3="NYSEG",E1133/(1-'Avoided Natural Gas Costs 2020'!$J$34),IF($B$3="RG&amp;E",E1133/(1-'Avoided Natural Gas Costs 2020'!$K$34),"")))</f>
        <v>0</v>
      </c>
      <c r="R1133" s="233" t="str">
        <f>IFERROR(IF(P1133*'BCA Inputs'!$C$1+Q1133*'BCA Inputs'!$C$2+F1133*'BCA Inputs'!$C$2+G1133*'BCA Inputs'!$C$2=0,"",P1133*'BCA Inputs'!$C$1+Q1133*'BCA Inputs'!$C$2+F1133*'BCA Inputs'!$C$2+G1133*'BCA Inputs'!$C$2),"")</f>
        <v/>
      </c>
      <c r="S1133" s="181" t="str">
        <f t="shared" si="170"/>
        <v/>
      </c>
      <c r="T1133" s="181" t="str">
        <f>IFERROR(IF($B$3="NYSEG",(INDEX('BCA Inputs'!$N$14:$N$54,MATCH(I1133,'BCA Inputs'!$M$14:$M$54,0))*P1133+INDEX('BCA Inputs'!$O$14:$O$54,MATCH(I1133,'BCA Inputs'!$M$14:$M$54,0))*O1133+INDEX('BCA Inputs'!P:P,MATCH(I1133,'BCA Inputs'!M:M,0))*Q1133+INDEX('BCA Inputs'!Q:Q,MATCH(I1133,'BCA Inputs'!M:M,0))*F1133+INDEX('BCA Inputs'!R:R,MATCH(I1133,'BCA Inputs'!M:M,0))*G1133)+L1133+N1133,IF($B$3="RG&amp;E",(INDEX('BCA Inputs'!$AX$14:$AX$54,MATCH(I1133,'BCA Inputs'!$AW$14:$AW$54,0))*P1133+INDEX('BCA Inputs'!$AY$14:$AY$54,MATCH(I1133,'BCA Inputs'!$AW$14:$AW$54,0))*O1133+INDEX('BCA Inputs'!$AZ$14:$AZ$54,MATCH(I1133,'BCA Inputs'!$AW$14:$AW$54,0))*Q1133+INDEX('BCA Inputs'!$BA$14:$BA$54,MATCH(I1133,'BCA Inputs'!$AW$14:$AW$54,0))*F1133+INDEX('BCA Inputs'!$BB$14:$BB$54,MATCH(I1133,'BCA Inputs'!$AW$14:$AW$54,0))*G1133)+L1133+N1133,"")),"")</f>
        <v/>
      </c>
      <c r="U1133" s="234" t="str">
        <f t="shared" si="171"/>
        <v/>
      </c>
      <c r="V1133" s="234" t="str">
        <f t="shared" si="172"/>
        <v/>
      </c>
      <c r="W1133" s="234" t="str">
        <f t="shared" si="173"/>
        <v/>
      </c>
      <c r="Y1133" s="235" t="str">
        <f t="shared" si="174"/>
        <v/>
      </c>
      <c r="Z1133" s="236" t="str">
        <f>IFERROR(IF($B$3="NYSEG",INDEX('BCA Inputs'!$X$14:$X$54,MATCH(I1133,'BCA Inputs'!$M$14:$M$54,0))*P1133+INDEX('BCA Inputs'!$Y$14:$Y$54,MATCH(I1133,'BCA Inputs'!$M$14:$M$54,0))*O1133+INDEX('BCA Inputs'!$Z$14:$Z$54,MATCH(I1133,'BCA Inputs'!$M$14:$M$54,0))*Q1133+INDEX('BCA Inputs'!$AA$14:$AA$54,MATCH(I1133,'BCA Inputs'!$M$14:$M$54,0))*F1133+INDEX('BCA Inputs'!$AB$14:$AB$54,MATCH(I1133,'BCA Inputs'!$M$14:$M$54,0))*G1133,IF($B$3="RG&amp;E",INDEX('BCA Inputs'!$BG$14:$BG$54,MATCH(I1133,'BCA Inputs'!$AW$14:$AW$54,0))*P1133+INDEX('BCA Inputs'!$BH$14:$BH$54,MATCH(I1133,'BCA Inputs'!$AW$14:$AW$54,0))*O1133+INDEX('BCA Inputs'!$BI$14:$BI$54,MATCH(I1133,'BCA Inputs'!$AW$14:$AW$54,0))*Q1133+INDEX('BCA Inputs'!$BJ$14:$BJ$54,MATCH(I1133,'BCA Inputs'!$AW$14:$AW$54,0))*F1133+INDEX('BCA Inputs'!$BK$14:$BK$54,MATCH(I1133,'BCA Inputs'!$AW$14:$AW$54,0))*G1133,"")),"")</f>
        <v/>
      </c>
      <c r="AA1133" s="237" t="str">
        <f t="shared" si="175"/>
        <v/>
      </c>
      <c r="AC1133" s="238" t="str">
        <f>IFERROR((K1133+R1133)+IF($B$3="NYSEG",INDEX('BCA Inputs'!$AI$14:$AI$54,MATCH(I1133,'BCA Inputs'!$M$14:$M$54,0))*P1133+INDEX('BCA Inputs'!$AJ$14:$AJ$54,MATCH(I1133,'BCA Inputs'!$M$14:$M$54,0))*Q1133,IF($B$3="RG&amp;E",INDEX('BCA Inputs'!$BR$14:$BR$54,MATCH(I1133,'BCA Inputs'!$AW$14:$AW$54,0))*P1133+INDEX('BCA Inputs'!$BS$14:$BS$54,MATCH(I1133,'BCA Inputs'!$AW$14:$AW$54,0))*Q1133,"")),"")</f>
        <v/>
      </c>
      <c r="AD1133" s="181" t="str">
        <f>IFERROR(IF($B$3="NYSEG",INDEX('BCA Inputs'!$AD$14:$AD$54,MATCH(I1133,'BCA Inputs'!$M$14:$M$54,0))*P1133+INDEX('BCA Inputs'!$AE$14:$AE$54,MATCH(I1133,'BCA Inputs'!$M$14:$M$54,0))*O1133+INDEX('BCA Inputs'!$AF$14:$AF$54,MATCH(I1133,'BCA Inputs'!$M$14:$M$54,0))*Q1133+INDEX('BCA Inputs'!$AG$14:$AG$54,MATCH(I1133,'BCA Inputs'!$M$14:$M$54,0))*F1133+INDEX('BCA Inputs'!$AH$14:$AH$54,MATCH(I1133,'BCA Inputs'!$M$14:$M$54,0))*G1133,IF($B$3="RG&amp;E",INDEX('BCA Inputs'!$BM$14:$BM$54,MATCH(I1133,'BCA Inputs'!$AW$14:$AW$54,0))*P1133+INDEX('BCA Inputs'!$BN$14:$BN$54,MATCH(I1133,'BCA Inputs'!$AW$14:$AW$54,0))*O1133+INDEX('BCA Inputs'!$BO$14:$BO$54,MATCH(I1133,'BCA Inputs'!$AW$14:$AW$54,0))*Q1133+INDEX('BCA Inputs'!$BP$14:$BP$54,MATCH(I1133,'BCA Inputs'!$AW$14:$AW$54,0))*F1133+INDEX('BCA Inputs'!$BQ$14:$BQ$54,MATCH(I1133,'BCA Inputs'!$AW$14:$AW$54,0))*G1133,"")),"")</f>
        <v/>
      </c>
      <c r="AE1133" s="237" t="str">
        <f t="shared" si="176"/>
        <v/>
      </c>
      <c r="AF1133" s="198">
        <f t="shared" si="178"/>
        <v>0</v>
      </c>
      <c r="AG1133" s="239">
        <f t="shared" si="179"/>
        <v>0</v>
      </c>
    </row>
    <row r="1134" spans="1:33">
      <c r="A1134" s="228"/>
      <c r="B1134" s="176"/>
      <c r="C1134" s="229"/>
      <c r="D1134" s="230"/>
      <c r="E1134" s="230"/>
      <c r="F1134" s="230"/>
      <c r="G1134" s="230"/>
      <c r="H1134" s="231"/>
      <c r="I1134" s="231"/>
      <c r="J1134" s="232"/>
      <c r="K1134" s="232"/>
      <c r="L1134" s="232"/>
      <c r="M1134" s="181">
        <f t="shared" si="177"/>
        <v>0</v>
      </c>
      <c r="N1134" s="181">
        <f>IF(H1134="",0,H1134*I1134*'Avoided Water Savings Cost'!$C$16)</f>
        <v>0</v>
      </c>
      <c r="O1134" s="545">
        <f>IF(C1134="",0,IF($B$3="NYSEG",C1134/(1-'Avoided Electric Costs 2020'!$W$21),IF($B$3="RG&amp;E",C1134/(1-'Avoided Electric Costs 2020'!$X$21),"")))</f>
        <v>0</v>
      </c>
      <c r="P1134" s="546">
        <f>IF(D1134="",0,IF($B$3="NYSEG",D1134/(1-'Avoided Electric Costs 2020'!$W$21),IF($B$3="RG&amp;E",D1134/(1-'Avoided Electric Costs 2020'!$X$21),"")))</f>
        <v>0</v>
      </c>
      <c r="Q1134" s="546">
        <f>IF(E1134="",0,IF($B$3="NYSEG",E1134/(1-'Avoided Natural Gas Costs 2020'!$J$34),IF($B$3="RG&amp;E",E1134/(1-'Avoided Natural Gas Costs 2020'!$K$34),"")))</f>
        <v>0</v>
      </c>
      <c r="R1134" s="233" t="str">
        <f>IFERROR(IF(P1134*'BCA Inputs'!$C$1+Q1134*'BCA Inputs'!$C$2+F1134*'BCA Inputs'!$C$2+G1134*'BCA Inputs'!$C$2=0,"",P1134*'BCA Inputs'!$C$1+Q1134*'BCA Inputs'!$C$2+F1134*'BCA Inputs'!$C$2+G1134*'BCA Inputs'!$C$2),"")</f>
        <v/>
      </c>
      <c r="S1134" s="181" t="str">
        <f t="shared" si="170"/>
        <v/>
      </c>
      <c r="T1134" s="181" t="str">
        <f>IFERROR(IF($B$3="NYSEG",(INDEX('BCA Inputs'!$N$14:$N$54,MATCH(I1134,'BCA Inputs'!$M$14:$M$54,0))*P1134+INDEX('BCA Inputs'!$O$14:$O$54,MATCH(I1134,'BCA Inputs'!$M$14:$M$54,0))*O1134+INDEX('BCA Inputs'!P:P,MATCH(I1134,'BCA Inputs'!M:M,0))*Q1134+INDEX('BCA Inputs'!Q:Q,MATCH(I1134,'BCA Inputs'!M:M,0))*F1134+INDEX('BCA Inputs'!R:R,MATCH(I1134,'BCA Inputs'!M:M,0))*G1134)+L1134+N1134,IF($B$3="RG&amp;E",(INDEX('BCA Inputs'!$AX$14:$AX$54,MATCH(I1134,'BCA Inputs'!$AW$14:$AW$54,0))*P1134+INDEX('BCA Inputs'!$AY$14:$AY$54,MATCH(I1134,'BCA Inputs'!$AW$14:$AW$54,0))*O1134+INDEX('BCA Inputs'!$AZ$14:$AZ$54,MATCH(I1134,'BCA Inputs'!$AW$14:$AW$54,0))*Q1134+INDEX('BCA Inputs'!$BA$14:$BA$54,MATCH(I1134,'BCA Inputs'!$AW$14:$AW$54,0))*F1134+INDEX('BCA Inputs'!$BB$14:$BB$54,MATCH(I1134,'BCA Inputs'!$AW$14:$AW$54,0))*G1134)+L1134+N1134,"")),"")</f>
        <v/>
      </c>
      <c r="U1134" s="234" t="str">
        <f t="shared" si="171"/>
        <v/>
      </c>
      <c r="V1134" s="234" t="str">
        <f t="shared" si="172"/>
        <v/>
      </c>
      <c r="W1134" s="234" t="str">
        <f t="shared" si="173"/>
        <v/>
      </c>
      <c r="Y1134" s="235" t="str">
        <f t="shared" si="174"/>
        <v/>
      </c>
      <c r="Z1134" s="236" t="str">
        <f>IFERROR(IF($B$3="NYSEG",INDEX('BCA Inputs'!$X$14:$X$54,MATCH(I1134,'BCA Inputs'!$M$14:$M$54,0))*P1134+INDEX('BCA Inputs'!$Y$14:$Y$54,MATCH(I1134,'BCA Inputs'!$M$14:$M$54,0))*O1134+INDEX('BCA Inputs'!$Z$14:$Z$54,MATCH(I1134,'BCA Inputs'!$M$14:$M$54,0))*Q1134+INDEX('BCA Inputs'!$AA$14:$AA$54,MATCH(I1134,'BCA Inputs'!$M$14:$M$54,0))*F1134+INDEX('BCA Inputs'!$AB$14:$AB$54,MATCH(I1134,'BCA Inputs'!$M$14:$M$54,0))*G1134,IF($B$3="RG&amp;E",INDEX('BCA Inputs'!$BG$14:$BG$54,MATCH(I1134,'BCA Inputs'!$AW$14:$AW$54,0))*P1134+INDEX('BCA Inputs'!$BH$14:$BH$54,MATCH(I1134,'BCA Inputs'!$AW$14:$AW$54,0))*O1134+INDEX('BCA Inputs'!$BI$14:$BI$54,MATCH(I1134,'BCA Inputs'!$AW$14:$AW$54,0))*Q1134+INDEX('BCA Inputs'!$BJ$14:$BJ$54,MATCH(I1134,'BCA Inputs'!$AW$14:$AW$54,0))*F1134+INDEX('BCA Inputs'!$BK$14:$BK$54,MATCH(I1134,'BCA Inputs'!$AW$14:$AW$54,0))*G1134,"")),"")</f>
        <v/>
      </c>
      <c r="AA1134" s="237" t="str">
        <f t="shared" si="175"/>
        <v/>
      </c>
      <c r="AC1134" s="238" t="str">
        <f>IFERROR((K1134+R1134)+IF($B$3="NYSEG",INDEX('BCA Inputs'!$AI$14:$AI$54,MATCH(I1134,'BCA Inputs'!$M$14:$M$54,0))*P1134+INDEX('BCA Inputs'!$AJ$14:$AJ$54,MATCH(I1134,'BCA Inputs'!$M$14:$M$54,0))*Q1134,IF($B$3="RG&amp;E",INDEX('BCA Inputs'!$BR$14:$BR$54,MATCH(I1134,'BCA Inputs'!$AW$14:$AW$54,0))*P1134+INDEX('BCA Inputs'!$BS$14:$BS$54,MATCH(I1134,'BCA Inputs'!$AW$14:$AW$54,0))*Q1134,"")),"")</f>
        <v/>
      </c>
      <c r="AD1134" s="181" t="str">
        <f>IFERROR(IF($B$3="NYSEG",INDEX('BCA Inputs'!$AD$14:$AD$54,MATCH(I1134,'BCA Inputs'!$M$14:$M$54,0))*P1134+INDEX('BCA Inputs'!$AE$14:$AE$54,MATCH(I1134,'BCA Inputs'!$M$14:$M$54,0))*O1134+INDEX('BCA Inputs'!$AF$14:$AF$54,MATCH(I1134,'BCA Inputs'!$M$14:$M$54,0))*Q1134+INDEX('BCA Inputs'!$AG$14:$AG$54,MATCH(I1134,'BCA Inputs'!$M$14:$M$54,0))*F1134+INDEX('BCA Inputs'!$AH$14:$AH$54,MATCH(I1134,'BCA Inputs'!$M$14:$M$54,0))*G1134,IF($B$3="RG&amp;E",INDEX('BCA Inputs'!$BM$14:$BM$54,MATCH(I1134,'BCA Inputs'!$AW$14:$AW$54,0))*P1134+INDEX('BCA Inputs'!$BN$14:$BN$54,MATCH(I1134,'BCA Inputs'!$AW$14:$AW$54,0))*O1134+INDEX('BCA Inputs'!$BO$14:$BO$54,MATCH(I1134,'BCA Inputs'!$AW$14:$AW$54,0))*Q1134+INDEX('BCA Inputs'!$BP$14:$BP$54,MATCH(I1134,'BCA Inputs'!$AW$14:$AW$54,0))*F1134+INDEX('BCA Inputs'!$BQ$14:$BQ$54,MATCH(I1134,'BCA Inputs'!$AW$14:$AW$54,0))*G1134,"")),"")</f>
        <v/>
      </c>
      <c r="AE1134" s="237" t="str">
        <f t="shared" si="176"/>
        <v/>
      </c>
      <c r="AF1134" s="198">
        <f t="shared" si="178"/>
        <v>0</v>
      </c>
      <c r="AG1134" s="239">
        <f t="shared" si="179"/>
        <v>0</v>
      </c>
    </row>
    <row r="1135" spans="1:33">
      <c r="A1135" s="228"/>
      <c r="B1135" s="176"/>
      <c r="C1135" s="229"/>
      <c r="D1135" s="230"/>
      <c r="E1135" s="230"/>
      <c r="F1135" s="230"/>
      <c r="G1135" s="230"/>
      <c r="H1135" s="231"/>
      <c r="I1135" s="231"/>
      <c r="J1135" s="232"/>
      <c r="K1135" s="232"/>
      <c r="L1135" s="232"/>
      <c r="M1135" s="181">
        <f t="shared" si="177"/>
        <v>0</v>
      </c>
      <c r="N1135" s="181">
        <f>IF(H1135="",0,H1135*I1135*'Avoided Water Savings Cost'!$C$16)</f>
        <v>0</v>
      </c>
      <c r="O1135" s="545">
        <f>IF(C1135="",0,IF($B$3="NYSEG",C1135/(1-'Avoided Electric Costs 2020'!$W$21),IF($B$3="RG&amp;E",C1135/(1-'Avoided Electric Costs 2020'!$X$21),"")))</f>
        <v>0</v>
      </c>
      <c r="P1135" s="546">
        <f>IF(D1135="",0,IF($B$3="NYSEG",D1135/(1-'Avoided Electric Costs 2020'!$W$21),IF($B$3="RG&amp;E",D1135/(1-'Avoided Electric Costs 2020'!$X$21),"")))</f>
        <v>0</v>
      </c>
      <c r="Q1135" s="546">
        <f>IF(E1135="",0,IF($B$3="NYSEG",E1135/(1-'Avoided Natural Gas Costs 2020'!$J$34),IF($B$3="RG&amp;E",E1135/(1-'Avoided Natural Gas Costs 2020'!$K$34),"")))</f>
        <v>0</v>
      </c>
      <c r="R1135" s="233" t="str">
        <f>IFERROR(IF(P1135*'BCA Inputs'!$C$1+Q1135*'BCA Inputs'!$C$2+F1135*'BCA Inputs'!$C$2+G1135*'BCA Inputs'!$C$2=0,"",P1135*'BCA Inputs'!$C$1+Q1135*'BCA Inputs'!$C$2+F1135*'BCA Inputs'!$C$2+G1135*'BCA Inputs'!$C$2),"")</f>
        <v/>
      </c>
      <c r="S1135" s="181" t="str">
        <f t="shared" si="170"/>
        <v/>
      </c>
      <c r="T1135" s="181" t="str">
        <f>IFERROR(IF($B$3="NYSEG",(INDEX('BCA Inputs'!$N$14:$N$54,MATCH(I1135,'BCA Inputs'!$M$14:$M$54,0))*P1135+INDEX('BCA Inputs'!$O$14:$O$54,MATCH(I1135,'BCA Inputs'!$M$14:$M$54,0))*O1135+INDEX('BCA Inputs'!P:P,MATCH(I1135,'BCA Inputs'!M:M,0))*Q1135+INDEX('BCA Inputs'!Q:Q,MATCH(I1135,'BCA Inputs'!M:M,0))*F1135+INDEX('BCA Inputs'!R:R,MATCH(I1135,'BCA Inputs'!M:M,0))*G1135)+L1135+N1135,IF($B$3="RG&amp;E",(INDEX('BCA Inputs'!$AX$14:$AX$54,MATCH(I1135,'BCA Inputs'!$AW$14:$AW$54,0))*P1135+INDEX('BCA Inputs'!$AY$14:$AY$54,MATCH(I1135,'BCA Inputs'!$AW$14:$AW$54,0))*O1135+INDEX('BCA Inputs'!$AZ$14:$AZ$54,MATCH(I1135,'BCA Inputs'!$AW$14:$AW$54,0))*Q1135+INDEX('BCA Inputs'!$BA$14:$BA$54,MATCH(I1135,'BCA Inputs'!$AW$14:$AW$54,0))*F1135+INDEX('BCA Inputs'!$BB$14:$BB$54,MATCH(I1135,'BCA Inputs'!$AW$14:$AW$54,0))*G1135)+L1135+N1135,"")),"")</f>
        <v/>
      </c>
      <c r="U1135" s="234" t="str">
        <f t="shared" si="171"/>
        <v/>
      </c>
      <c r="V1135" s="234" t="str">
        <f t="shared" si="172"/>
        <v/>
      </c>
      <c r="W1135" s="234" t="str">
        <f t="shared" si="173"/>
        <v/>
      </c>
      <c r="Y1135" s="235" t="str">
        <f t="shared" si="174"/>
        <v/>
      </c>
      <c r="Z1135" s="236" t="str">
        <f>IFERROR(IF($B$3="NYSEG",INDEX('BCA Inputs'!$X$14:$X$54,MATCH(I1135,'BCA Inputs'!$M$14:$M$54,0))*P1135+INDEX('BCA Inputs'!$Y$14:$Y$54,MATCH(I1135,'BCA Inputs'!$M$14:$M$54,0))*O1135+INDEX('BCA Inputs'!$Z$14:$Z$54,MATCH(I1135,'BCA Inputs'!$M$14:$M$54,0))*Q1135+INDEX('BCA Inputs'!$AA$14:$AA$54,MATCH(I1135,'BCA Inputs'!$M$14:$M$54,0))*F1135+INDEX('BCA Inputs'!$AB$14:$AB$54,MATCH(I1135,'BCA Inputs'!$M$14:$M$54,0))*G1135,IF($B$3="RG&amp;E",INDEX('BCA Inputs'!$BG$14:$BG$54,MATCH(I1135,'BCA Inputs'!$AW$14:$AW$54,0))*P1135+INDEX('BCA Inputs'!$BH$14:$BH$54,MATCH(I1135,'BCA Inputs'!$AW$14:$AW$54,0))*O1135+INDEX('BCA Inputs'!$BI$14:$BI$54,MATCH(I1135,'BCA Inputs'!$AW$14:$AW$54,0))*Q1135+INDEX('BCA Inputs'!$BJ$14:$BJ$54,MATCH(I1135,'BCA Inputs'!$AW$14:$AW$54,0))*F1135+INDEX('BCA Inputs'!$BK$14:$BK$54,MATCH(I1135,'BCA Inputs'!$AW$14:$AW$54,0))*G1135,"")),"")</f>
        <v/>
      </c>
      <c r="AA1135" s="237" t="str">
        <f t="shared" si="175"/>
        <v/>
      </c>
      <c r="AC1135" s="238" t="str">
        <f>IFERROR((K1135+R1135)+IF($B$3="NYSEG",INDEX('BCA Inputs'!$AI$14:$AI$54,MATCH(I1135,'BCA Inputs'!$M$14:$M$54,0))*P1135+INDEX('BCA Inputs'!$AJ$14:$AJ$54,MATCH(I1135,'BCA Inputs'!$M$14:$M$54,0))*Q1135,IF($B$3="RG&amp;E",INDEX('BCA Inputs'!$BR$14:$BR$54,MATCH(I1135,'BCA Inputs'!$AW$14:$AW$54,0))*P1135+INDEX('BCA Inputs'!$BS$14:$BS$54,MATCH(I1135,'BCA Inputs'!$AW$14:$AW$54,0))*Q1135,"")),"")</f>
        <v/>
      </c>
      <c r="AD1135" s="181" t="str">
        <f>IFERROR(IF($B$3="NYSEG",INDEX('BCA Inputs'!$AD$14:$AD$54,MATCH(I1135,'BCA Inputs'!$M$14:$M$54,0))*P1135+INDEX('BCA Inputs'!$AE$14:$AE$54,MATCH(I1135,'BCA Inputs'!$M$14:$M$54,0))*O1135+INDEX('BCA Inputs'!$AF$14:$AF$54,MATCH(I1135,'BCA Inputs'!$M$14:$M$54,0))*Q1135+INDEX('BCA Inputs'!$AG$14:$AG$54,MATCH(I1135,'BCA Inputs'!$M$14:$M$54,0))*F1135+INDEX('BCA Inputs'!$AH$14:$AH$54,MATCH(I1135,'BCA Inputs'!$M$14:$M$54,0))*G1135,IF($B$3="RG&amp;E",INDEX('BCA Inputs'!$BM$14:$BM$54,MATCH(I1135,'BCA Inputs'!$AW$14:$AW$54,0))*P1135+INDEX('BCA Inputs'!$BN$14:$BN$54,MATCH(I1135,'BCA Inputs'!$AW$14:$AW$54,0))*O1135+INDEX('BCA Inputs'!$BO$14:$BO$54,MATCH(I1135,'BCA Inputs'!$AW$14:$AW$54,0))*Q1135+INDEX('BCA Inputs'!$BP$14:$BP$54,MATCH(I1135,'BCA Inputs'!$AW$14:$AW$54,0))*F1135+INDEX('BCA Inputs'!$BQ$14:$BQ$54,MATCH(I1135,'BCA Inputs'!$AW$14:$AW$54,0))*G1135,"")),"")</f>
        <v/>
      </c>
      <c r="AE1135" s="237" t="str">
        <f t="shared" si="176"/>
        <v/>
      </c>
      <c r="AF1135" s="198">
        <f t="shared" si="178"/>
        <v>0</v>
      </c>
      <c r="AG1135" s="239">
        <f t="shared" si="179"/>
        <v>0</v>
      </c>
    </row>
    <row r="1136" spans="1:33">
      <c r="A1136" s="228"/>
      <c r="B1136" s="176"/>
      <c r="C1136" s="229"/>
      <c r="D1136" s="230"/>
      <c r="E1136" s="230"/>
      <c r="F1136" s="230"/>
      <c r="G1136" s="230"/>
      <c r="H1136" s="231"/>
      <c r="I1136" s="231"/>
      <c r="J1136" s="232"/>
      <c r="K1136" s="232"/>
      <c r="L1136" s="232"/>
      <c r="M1136" s="181">
        <f t="shared" si="177"/>
        <v>0</v>
      </c>
      <c r="N1136" s="181">
        <f>IF(H1136="",0,H1136*I1136*'Avoided Water Savings Cost'!$C$16)</f>
        <v>0</v>
      </c>
      <c r="O1136" s="545">
        <f>IF(C1136="",0,IF($B$3="NYSEG",C1136/(1-'Avoided Electric Costs 2020'!$W$21),IF($B$3="RG&amp;E",C1136/(1-'Avoided Electric Costs 2020'!$X$21),"")))</f>
        <v>0</v>
      </c>
      <c r="P1136" s="546">
        <f>IF(D1136="",0,IF($B$3="NYSEG",D1136/(1-'Avoided Electric Costs 2020'!$W$21),IF($B$3="RG&amp;E",D1136/(1-'Avoided Electric Costs 2020'!$X$21),"")))</f>
        <v>0</v>
      </c>
      <c r="Q1136" s="546">
        <f>IF(E1136="",0,IF($B$3="NYSEG",E1136/(1-'Avoided Natural Gas Costs 2020'!$J$34),IF($B$3="RG&amp;E",E1136/(1-'Avoided Natural Gas Costs 2020'!$K$34),"")))</f>
        <v>0</v>
      </c>
      <c r="R1136" s="233" t="str">
        <f>IFERROR(IF(P1136*'BCA Inputs'!$C$1+Q1136*'BCA Inputs'!$C$2+F1136*'BCA Inputs'!$C$2+G1136*'BCA Inputs'!$C$2=0,"",P1136*'BCA Inputs'!$C$1+Q1136*'BCA Inputs'!$C$2+F1136*'BCA Inputs'!$C$2+G1136*'BCA Inputs'!$C$2),"")</f>
        <v/>
      </c>
      <c r="S1136" s="181" t="str">
        <f t="shared" si="170"/>
        <v/>
      </c>
      <c r="T1136" s="181" t="str">
        <f>IFERROR(IF($B$3="NYSEG",(INDEX('BCA Inputs'!$N$14:$N$54,MATCH(I1136,'BCA Inputs'!$M$14:$M$54,0))*P1136+INDEX('BCA Inputs'!$O$14:$O$54,MATCH(I1136,'BCA Inputs'!$M$14:$M$54,0))*O1136+INDEX('BCA Inputs'!P:P,MATCH(I1136,'BCA Inputs'!M:M,0))*Q1136+INDEX('BCA Inputs'!Q:Q,MATCH(I1136,'BCA Inputs'!M:M,0))*F1136+INDEX('BCA Inputs'!R:R,MATCH(I1136,'BCA Inputs'!M:M,0))*G1136)+L1136+N1136,IF($B$3="RG&amp;E",(INDEX('BCA Inputs'!$AX$14:$AX$54,MATCH(I1136,'BCA Inputs'!$AW$14:$AW$54,0))*P1136+INDEX('BCA Inputs'!$AY$14:$AY$54,MATCH(I1136,'BCA Inputs'!$AW$14:$AW$54,0))*O1136+INDEX('BCA Inputs'!$AZ$14:$AZ$54,MATCH(I1136,'BCA Inputs'!$AW$14:$AW$54,0))*Q1136+INDEX('BCA Inputs'!$BA$14:$BA$54,MATCH(I1136,'BCA Inputs'!$AW$14:$AW$54,0))*F1136+INDEX('BCA Inputs'!$BB$14:$BB$54,MATCH(I1136,'BCA Inputs'!$AW$14:$AW$54,0))*G1136)+L1136+N1136,"")),"")</f>
        <v/>
      </c>
      <c r="U1136" s="234" t="str">
        <f t="shared" si="171"/>
        <v/>
      </c>
      <c r="V1136" s="234" t="str">
        <f t="shared" si="172"/>
        <v/>
      </c>
      <c r="W1136" s="234" t="str">
        <f t="shared" si="173"/>
        <v/>
      </c>
      <c r="Y1136" s="235" t="str">
        <f t="shared" si="174"/>
        <v/>
      </c>
      <c r="Z1136" s="236" t="str">
        <f>IFERROR(IF($B$3="NYSEG",INDEX('BCA Inputs'!$X$14:$X$54,MATCH(I1136,'BCA Inputs'!$M$14:$M$54,0))*P1136+INDEX('BCA Inputs'!$Y$14:$Y$54,MATCH(I1136,'BCA Inputs'!$M$14:$M$54,0))*O1136+INDEX('BCA Inputs'!$Z$14:$Z$54,MATCH(I1136,'BCA Inputs'!$M$14:$M$54,0))*Q1136+INDEX('BCA Inputs'!$AA$14:$AA$54,MATCH(I1136,'BCA Inputs'!$M$14:$M$54,0))*F1136+INDEX('BCA Inputs'!$AB$14:$AB$54,MATCH(I1136,'BCA Inputs'!$M$14:$M$54,0))*G1136,IF($B$3="RG&amp;E",INDEX('BCA Inputs'!$BG$14:$BG$54,MATCH(I1136,'BCA Inputs'!$AW$14:$AW$54,0))*P1136+INDEX('BCA Inputs'!$BH$14:$BH$54,MATCH(I1136,'BCA Inputs'!$AW$14:$AW$54,0))*O1136+INDEX('BCA Inputs'!$BI$14:$BI$54,MATCH(I1136,'BCA Inputs'!$AW$14:$AW$54,0))*Q1136+INDEX('BCA Inputs'!$BJ$14:$BJ$54,MATCH(I1136,'BCA Inputs'!$AW$14:$AW$54,0))*F1136+INDEX('BCA Inputs'!$BK$14:$BK$54,MATCH(I1136,'BCA Inputs'!$AW$14:$AW$54,0))*G1136,"")),"")</f>
        <v/>
      </c>
      <c r="AA1136" s="237" t="str">
        <f t="shared" si="175"/>
        <v/>
      </c>
      <c r="AC1136" s="238" t="str">
        <f>IFERROR((K1136+R1136)+IF($B$3="NYSEG",INDEX('BCA Inputs'!$AI$14:$AI$54,MATCH(I1136,'BCA Inputs'!$M$14:$M$54,0))*P1136+INDEX('BCA Inputs'!$AJ$14:$AJ$54,MATCH(I1136,'BCA Inputs'!$M$14:$M$54,0))*Q1136,IF($B$3="RG&amp;E",INDEX('BCA Inputs'!$BR$14:$BR$54,MATCH(I1136,'BCA Inputs'!$AW$14:$AW$54,0))*P1136+INDEX('BCA Inputs'!$BS$14:$BS$54,MATCH(I1136,'BCA Inputs'!$AW$14:$AW$54,0))*Q1136,"")),"")</f>
        <v/>
      </c>
      <c r="AD1136" s="181" t="str">
        <f>IFERROR(IF($B$3="NYSEG",INDEX('BCA Inputs'!$AD$14:$AD$54,MATCH(I1136,'BCA Inputs'!$M$14:$M$54,0))*P1136+INDEX('BCA Inputs'!$AE$14:$AE$54,MATCH(I1136,'BCA Inputs'!$M$14:$M$54,0))*O1136+INDEX('BCA Inputs'!$AF$14:$AF$54,MATCH(I1136,'BCA Inputs'!$M$14:$M$54,0))*Q1136+INDEX('BCA Inputs'!$AG$14:$AG$54,MATCH(I1136,'BCA Inputs'!$M$14:$M$54,0))*F1136+INDEX('BCA Inputs'!$AH$14:$AH$54,MATCH(I1136,'BCA Inputs'!$M$14:$M$54,0))*G1136,IF($B$3="RG&amp;E",INDEX('BCA Inputs'!$BM$14:$BM$54,MATCH(I1136,'BCA Inputs'!$AW$14:$AW$54,0))*P1136+INDEX('BCA Inputs'!$BN$14:$BN$54,MATCH(I1136,'BCA Inputs'!$AW$14:$AW$54,0))*O1136+INDEX('BCA Inputs'!$BO$14:$BO$54,MATCH(I1136,'BCA Inputs'!$AW$14:$AW$54,0))*Q1136+INDEX('BCA Inputs'!$BP$14:$BP$54,MATCH(I1136,'BCA Inputs'!$AW$14:$AW$54,0))*F1136+INDEX('BCA Inputs'!$BQ$14:$BQ$54,MATCH(I1136,'BCA Inputs'!$AW$14:$AW$54,0))*G1136,"")),"")</f>
        <v/>
      </c>
      <c r="AE1136" s="237" t="str">
        <f t="shared" si="176"/>
        <v/>
      </c>
      <c r="AF1136" s="198">
        <f t="shared" si="178"/>
        <v>0</v>
      </c>
      <c r="AG1136" s="239">
        <f t="shared" si="179"/>
        <v>0</v>
      </c>
    </row>
    <row r="1137" spans="1:33">
      <c r="A1137" s="228"/>
      <c r="B1137" s="176"/>
      <c r="C1137" s="229"/>
      <c r="D1137" s="230"/>
      <c r="E1137" s="230"/>
      <c r="F1137" s="230"/>
      <c r="G1137" s="230"/>
      <c r="H1137" s="231"/>
      <c r="I1137" s="231"/>
      <c r="J1137" s="232"/>
      <c r="K1137" s="232"/>
      <c r="L1137" s="232"/>
      <c r="M1137" s="181">
        <f t="shared" si="177"/>
        <v>0</v>
      </c>
      <c r="N1137" s="181">
        <f>IF(H1137="",0,H1137*I1137*'Avoided Water Savings Cost'!$C$16)</f>
        <v>0</v>
      </c>
      <c r="O1137" s="545">
        <f>IF(C1137="",0,IF($B$3="NYSEG",C1137/(1-'Avoided Electric Costs 2020'!$W$21),IF($B$3="RG&amp;E",C1137/(1-'Avoided Electric Costs 2020'!$X$21),"")))</f>
        <v>0</v>
      </c>
      <c r="P1137" s="546">
        <f>IF(D1137="",0,IF($B$3="NYSEG",D1137/(1-'Avoided Electric Costs 2020'!$W$21),IF($B$3="RG&amp;E",D1137/(1-'Avoided Electric Costs 2020'!$X$21),"")))</f>
        <v>0</v>
      </c>
      <c r="Q1137" s="546">
        <f>IF(E1137="",0,IF($B$3="NYSEG",E1137/(1-'Avoided Natural Gas Costs 2020'!$J$34),IF($B$3="RG&amp;E",E1137/(1-'Avoided Natural Gas Costs 2020'!$K$34),"")))</f>
        <v>0</v>
      </c>
      <c r="R1137" s="233" t="str">
        <f>IFERROR(IF(P1137*'BCA Inputs'!$C$1+Q1137*'BCA Inputs'!$C$2+F1137*'BCA Inputs'!$C$2+G1137*'BCA Inputs'!$C$2=0,"",P1137*'BCA Inputs'!$C$1+Q1137*'BCA Inputs'!$C$2+F1137*'BCA Inputs'!$C$2+G1137*'BCA Inputs'!$C$2),"")</f>
        <v/>
      </c>
      <c r="S1137" s="181" t="str">
        <f t="shared" si="170"/>
        <v/>
      </c>
      <c r="T1137" s="181" t="str">
        <f>IFERROR(IF($B$3="NYSEG",(INDEX('BCA Inputs'!$N$14:$N$54,MATCH(I1137,'BCA Inputs'!$M$14:$M$54,0))*P1137+INDEX('BCA Inputs'!$O$14:$O$54,MATCH(I1137,'BCA Inputs'!$M$14:$M$54,0))*O1137+INDEX('BCA Inputs'!P:P,MATCH(I1137,'BCA Inputs'!M:M,0))*Q1137+INDEX('BCA Inputs'!Q:Q,MATCH(I1137,'BCA Inputs'!M:M,0))*F1137+INDEX('BCA Inputs'!R:R,MATCH(I1137,'BCA Inputs'!M:M,0))*G1137)+L1137+N1137,IF($B$3="RG&amp;E",(INDEX('BCA Inputs'!$AX$14:$AX$54,MATCH(I1137,'BCA Inputs'!$AW$14:$AW$54,0))*P1137+INDEX('BCA Inputs'!$AY$14:$AY$54,MATCH(I1137,'BCA Inputs'!$AW$14:$AW$54,0))*O1137+INDEX('BCA Inputs'!$AZ$14:$AZ$54,MATCH(I1137,'BCA Inputs'!$AW$14:$AW$54,0))*Q1137+INDEX('BCA Inputs'!$BA$14:$BA$54,MATCH(I1137,'BCA Inputs'!$AW$14:$AW$54,0))*F1137+INDEX('BCA Inputs'!$BB$14:$BB$54,MATCH(I1137,'BCA Inputs'!$AW$14:$AW$54,0))*G1137)+L1137+N1137,"")),"")</f>
        <v/>
      </c>
      <c r="U1137" s="234" t="str">
        <f t="shared" si="171"/>
        <v/>
      </c>
      <c r="V1137" s="234" t="str">
        <f t="shared" si="172"/>
        <v/>
      </c>
      <c r="W1137" s="234" t="str">
        <f t="shared" si="173"/>
        <v/>
      </c>
      <c r="Y1137" s="235" t="str">
        <f t="shared" si="174"/>
        <v/>
      </c>
      <c r="Z1137" s="236" t="str">
        <f>IFERROR(IF($B$3="NYSEG",INDEX('BCA Inputs'!$X$14:$X$54,MATCH(I1137,'BCA Inputs'!$M$14:$M$54,0))*P1137+INDEX('BCA Inputs'!$Y$14:$Y$54,MATCH(I1137,'BCA Inputs'!$M$14:$M$54,0))*O1137+INDEX('BCA Inputs'!$Z$14:$Z$54,MATCH(I1137,'BCA Inputs'!$M$14:$M$54,0))*Q1137+INDEX('BCA Inputs'!$AA$14:$AA$54,MATCH(I1137,'BCA Inputs'!$M$14:$M$54,0))*F1137+INDEX('BCA Inputs'!$AB$14:$AB$54,MATCH(I1137,'BCA Inputs'!$M$14:$M$54,0))*G1137,IF($B$3="RG&amp;E",INDEX('BCA Inputs'!$BG$14:$BG$54,MATCH(I1137,'BCA Inputs'!$AW$14:$AW$54,0))*P1137+INDEX('BCA Inputs'!$BH$14:$BH$54,MATCH(I1137,'BCA Inputs'!$AW$14:$AW$54,0))*O1137+INDEX('BCA Inputs'!$BI$14:$BI$54,MATCH(I1137,'BCA Inputs'!$AW$14:$AW$54,0))*Q1137+INDEX('BCA Inputs'!$BJ$14:$BJ$54,MATCH(I1137,'BCA Inputs'!$AW$14:$AW$54,0))*F1137+INDEX('BCA Inputs'!$BK$14:$BK$54,MATCH(I1137,'BCA Inputs'!$AW$14:$AW$54,0))*G1137,"")),"")</f>
        <v/>
      </c>
      <c r="AA1137" s="237" t="str">
        <f t="shared" si="175"/>
        <v/>
      </c>
      <c r="AC1137" s="238" t="str">
        <f>IFERROR((K1137+R1137)+IF($B$3="NYSEG",INDEX('BCA Inputs'!$AI$14:$AI$54,MATCH(I1137,'BCA Inputs'!$M$14:$M$54,0))*P1137+INDEX('BCA Inputs'!$AJ$14:$AJ$54,MATCH(I1137,'BCA Inputs'!$M$14:$M$54,0))*Q1137,IF($B$3="RG&amp;E",INDEX('BCA Inputs'!$BR$14:$BR$54,MATCH(I1137,'BCA Inputs'!$AW$14:$AW$54,0))*P1137+INDEX('BCA Inputs'!$BS$14:$BS$54,MATCH(I1137,'BCA Inputs'!$AW$14:$AW$54,0))*Q1137,"")),"")</f>
        <v/>
      </c>
      <c r="AD1137" s="181" t="str">
        <f>IFERROR(IF($B$3="NYSEG",INDEX('BCA Inputs'!$AD$14:$AD$54,MATCH(I1137,'BCA Inputs'!$M$14:$M$54,0))*P1137+INDEX('BCA Inputs'!$AE$14:$AE$54,MATCH(I1137,'BCA Inputs'!$M$14:$M$54,0))*O1137+INDEX('BCA Inputs'!$AF$14:$AF$54,MATCH(I1137,'BCA Inputs'!$M$14:$M$54,0))*Q1137+INDEX('BCA Inputs'!$AG$14:$AG$54,MATCH(I1137,'BCA Inputs'!$M$14:$M$54,0))*F1137+INDEX('BCA Inputs'!$AH$14:$AH$54,MATCH(I1137,'BCA Inputs'!$M$14:$M$54,0))*G1137,IF($B$3="RG&amp;E",INDEX('BCA Inputs'!$BM$14:$BM$54,MATCH(I1137,'BCA Inputs'!$AW$14:$AW$54,0))*P1137+INDEX('BCA Inputs'!$BN$14:$BN$54,MATCH(I1137,'BCA Inputs'!$AW$14:$AW$54,0))*O1137+INDEX('BCA Inputs'!$BO$14:$BO$54,MATCH(I1137,'BCA Inputs'!$AW$14:$AW$54,0))*Q1137+INDEX('BCA Inputs'!$BP$14:$BP$54,MATCH(I1137,'BCA Inputs'!$AW$14:$AW$54,0))*F1137+INDEX('BCA Inputs'!$BQ$14:$BQ$54,MATCH(I1137,'BCA Inputs'!$AW$14:$AW$54,0))*G1137,"")),"")</f>
        <v/>
      </c>
      <c r="AE1137" s="237" t="str">
        <f t="shared" si="176"/>
        <v/>
      </c>
      <c r="AF1137" s="198">
        <f t="shared" si="178"/>
        <v>0</v>
      </c>
      <c r="AG1137" s="239">
        <f t="shared" si="179"/>
        <v>0</v>
      </c>
    </row>
    <row r="1138" spans="1:33">
      <c r="A1138" s="228"/>
      <c r="B1138" s="176"/>
      <c r="C1138" s="229"/>
      <c r="D1138" s="230"/>
      <c r="E1138" s="230"/>
      <c r="F1138" s="230"/>
      <c r="G1138" s="230"/>
      <c r="H1138" s="231"/>
      <c r="I1138" s="231"/>
      <c r="J1138" s="232"/>
      <c r="K1138" s="232"/>
      <c r="L1138" s="232"/>
      <c r="M1138" s="181">
        <f t="shared" si="177"/>
        <v>0</v>
      </c>
      <c r="N1138" s="181">
        <f>IF(H1138="",0,H1138*I1138*'Avoided Water Savings Cost'!$C$16)</f>
        <v>0</v>
      </c>
      <c r="O1138" s="545">
        <f>IF(C1138="",0,IF($B$3="NYSEG",C1138/(1-'Avoided Electric Costs 2020'!$W$21),IF($B$3="RG&amp;E",C1138/(1-'Avoided Electric Costs 2020'!$X$21),"")))</f>
        <v>0</v>
      </c>
      <c r="P1138" s="546">
        <f>IF(D1138="",0,IF($B$3="NYSEG",D1138/(1-'Avoided Electric Costs 2020'!$W$21),IF($B$3="RG&amp;E",D1138/(1-'Avoided Electric Costs 2020'!$X$21),"")))</f>
        <v>0</v>
      </c>
      <c r="Q1138" s="546">
        <f>IF(E1138="",0,IF($B$3="NYSEG",E1138/(1-'Avoided Natural Gas Costs 2020'!$J$34),IF($B$3="RG&amp;E",E1138/(1-'Avoided Natural Gas Costs 2020'!$K$34),"")))</f>
        <v>0</v>
      </c>
      <c r="R1138" s="233" t="str">
        <f>IFERROR(IF(P1138*'BCA Inputs'!$C$1+Q1138*'BCA Inputs'!$C$2+F1138*'BCA Inputs'!$C$2+G1138*'BCA Inputs'!$C$2=0,"",P1138*'BCA Inputs'!$C$1+Q1138*'BCA Inputs'!$C$2+F1138*'BCA Inputs'!$C$2+G1138*'BCA Inputs'!$C$2),"")</f>
        <v/>
      </c>
      <c r="S1138" s="181" t="str">
        <f t="shared" si="170"/>
        <v/>
      </c>
      <c r="T1138" s="181" t="str">
        <f>IFERROR(IF($B$3="NYSEG",(INDEX('BCA Inputs'!$N$14:$N$54,MATCH(I1138,'BCA Inputs'!$M$14:$M$54,0))*P1138+INDEX('BCA Inputs'!$O$14:$O$54,MATCH(I1138,'BCA Inputs'!$M$14:$M$54,0))*O1138+INDEX('BCA Inputs'!P:P,MATCH(I1138,'BCA Inputs'!M:M,0))*Q1138+INDEX('BCA Inputs'!Q:Q,MATCH(I1138,'BCA Inputs'!M:M,0))*F1138+INDEX('BCA Inputs'!R:R,MATCH(I1138,'BCA Inputs'!M:M,0))*G1138)+L1138+N1138,IF($B$3="RG&amp;E",(INDEX('BCA Inputs'!$AX$14:$AX$54,MATCH(I1138,'BCA Inputs'!$AW$14:$AW$54,0))*P1138+INDEX('BCA Inputs'!$AY$14:$AY$54,MATCH(I1138,'BCA Inputs'!$AW$14:$AW$54,0))*O1138+INDEX('BCA Inputs'!$AZ$14:$AZ$54,MATCH(I1138,'BCA Inputs'!$AW$14:$AW$54,0))*Q1138+INDEX('BCA Inputs'!$BA$14:$BA$54,MATCH(I1138,'BCA Inputs'!$AW$14:$AW$54,0))*F1138+INDEX('BCA Inputs'!$BB$14:$BB$54,MATCH(I1138,'BCA Inputs'!$AW$14:$AW$54,0))*G1138)+L1138+N1138,"")),"")</f>
        <v/>
      </c>
      <c r="U1138" s="234" t="str">
        <f t="shared" si="171"/>
        <v/>
      </c>
      <c r="V1138" s="234" t="str">
        <f t="shared" si="172"/>
        <v/>
      </c>
      <c r="W1138" s="234" t="str">
        <f t="shared" si="173"/>
        <v/>
      </c>
      <c r="Y1138" s="235" t="str">
        <f t="shared" si="174"/>
        <v/>
      </c>
      <c r="Z1138" s="236" t="str">
        <f>IFERROR(IF($B$3="NYSEG",INDEX('BCA Inputs'!$X$14:$X$54,MATCH(I1138,'BCA Inputs'!$M$14:$M$54,0))*P1138+INDEX('BCA Inputs'!$Y$14:$Y$54,MATCH(I1138,'BCA Inputs'!$M$14:$M$54,0))*O1138+INDEX('BCA Inputs'!$Z$14:$Z$54,MATCH(I1138,'BCA Inputs'!$M$14:$M$54,0))*Q1138+INDEX('BCA Inputs'!$AA$14:$AA$54,MATCH(I1138,'BCA Inputs'!$M$14:$M$54,0))*F1138+INDEX('BCA Inputs'!$AB$14:$AB$54,MATCH(I1138,'BCA Inputs'!$M$14:$M$54,0))*G1138,IF($B$3="RG&amp;E",INDEX('BCA Inputs'!$BG$14:$BG$54,MATCH(I1138,'BCA Inputs'!$AW$14:$AW$54,0))*P1138+INDEX('BCA Inputs'!$BH$14:$BH$54,MATCH(I1138,'BCA Inputs'!$AW$14:$AW$54,0))*O1138+INDEX('BCA Inputs'!$BI$14:$BI$54,MATCH(I1138,'BCA Inputs'!$AW$14:$AW$54,0))*Q1138+INDEX('BCA Inputs'!$BJ$14:$BJ$54,MATCH(I1138,'BCA Inputs'!$AW$14:$AW$54,0))*F1138+INDEX('BCA Inputs'!$BK$14:$BK$54,MATCH(I1138,'BCA Inputs'!$AW$14:$AW$54,0))*G1138,"")),"")</f>
        <v/>
      </c>
      <c r="AA1138" s="237" t="str">
        <f t="shared" si="175"/>
        <v/>
      </c>
      <c r="AC1138" s="238" t="str">
        <f>IFERROR((K1138+R1138)+IF($B$3="NYSEG",INDEX('BCA Inputs'!$AI$14:$AI$54,MATCH(I1138,'BCA Inputs'!$M$14:$M$54,0))*P1138+INDEX('BCA Inputs'!$AJ$14:$AJ$54,MATCH(I1138,'BCA Inputs'!$M$14:$M$54,0))*Q1138,IF($B$3="RG&amp;E",INDEX('BCA Inputs'!$BR$14:$BR$54,MATCH(I1138,'BCA Inputs'!$AW$14:$AW$54,0))*P1138+INDEX('BCA Inputs'!$BS$14:$BS$54,MATCH(I1138,'BCA Inputs'!$AW$14:$AW$54,0))*Q1138,"")),"")</f>
        <v/>
      </c>
      <c r="AD1138" s="181" t="str">
        <f>IFERROR(IF($B$3="NYSEG",INDEX('BCA Inputs'!$AD$14:$AD$54,MATCH(I1138,'BCA Inputs'!$M$14:$M$54,0))*P1138+INDEX('BCA Inputs'!$AE$14:$AE$54,MATCH(I1138,'BCA Inputs'!$M$14:$M$54,0))*O1138+INDEX('BCA Inputs'!$AF$14:$AF$54,MATCH(I1138,'BCA Inputs'!$M$14:$M$54,0))*Q1138+INDEX('BCA Inputs'!$AG$14:$AG$54,MATCH(I1138,'BCA Inputs'!$M$14:$M$54,0))*F1138+INDEX('BCA Inputs'!$AH$14:$AH$54,MATCH(I1138,'BCA Inputs'!$M$14:$M$54,0))*G1138,IF($B$3="RG&amp;E",INDEX('BCA Inputs'!$BM$14:$BM$54,MATCH(I1138,'BCA Inputs'!$AW$14:$AW$54,0))*P1138+INDEX('BCA Inputs'!$BN$14:$BN$54,MATCH(I1138,'BCA Inputs'!$AW$14:$AW$54,0))*O1138+INDEX('BCA Inputs'!$BO$14:$BO$54,MATCH(I1138,'BCA Inputs'!$AW$14:$AW$54,0))*Q1138+INDEX('BCA Inputs'!$BP$14:$BP$54,MATCH(I1138,'BCA Inputs'!$AW$14:$AW$54,0))*F1138+INDEX('BCA Inputs'!$BQ$14:$BQ$54,MATCH(I1138,'BCA Inputs'!$AW$14:$AW$54,0))*G1138,"")),"")</f>
        <v/>
      </c>
      <c r="AE1138" s="237" t="str">
        <f t="shared" si="176"/>
        <v/>
      </c>
      <c r="AF1138" s="198">
        <f t="shared" si="178"/>
        <v>0</v>
      </c>
      <c r="AG1138" s="239">
        <f t="shared" si="179"/>
        <v>0</v>
      </c>
    </row>
    <row r="1139" spans="1:33">
      <c r="A1139" s="228"/>
      <c r="B1139" s="176"/>
      <c r="C1139" s="229"/>
      <c r="D1139" s="230"/>
      <c r="E1139" s="230"/>
      <c r="F1139" s="230"/>
      <c r="G1139" s="230"/>
      <c r="H1139" s="231"/>
      <c r="I1139" s="231"/>
      <c r="J1139" s="232"/>
      <c r="K1139" s="232"/>
      <c r="L1139" s="232"/>
      <c r="M1139" s="181">
        <f t="shared" si="177"/>
        <v>0</v>
      </c>
      <c r="N1139" s="181">
        <f>IF(H1139="",0,H1139*I1139*'Avoided Water Savings Cost'!$C$16)</f>
        <v>0</v>
      </c>
      <c r="O1139" s="545">
        <f>IF(C1139="",0,IF($B$3="NYSEG",C1139/(1-'Avoided Electric Costs 2020'!$W$21),IF($B$3="RG&amp;E",C1139/(1-'Avoided Electric Costs 2020'!$X$21),"")))</f>
        <v>0</v>
      </c>
      <c r="P1139" s="546">
        <f>IF(D1139="",0,IF($B$3="NYSEG",D1139/(1-'Avoided Electric Costs 2020'!$W$21),IF($B$3="RG&amp;E",D1139/(1-'Avoided Electric Costs 2020'!$X$21),"")))</f>
        <v>0</v>
      </c>
      <c r="Q1139" s="546">
        <f>IF(E1139="",0,IF($B$3="NYSEG",E1139/(1-'Avoided Natural Gas Costs 2020'!$J$34),IF($B$3="RG&amp;E",E1139/(1-'Avoided Natural Gas Costs 2020'!$K$34),"")))</f>
        <v>0</v>
      </c>
      <c r="R1139" s="233" t="str">
        <f>IFERROR(IF(P1139*'BCA Inputs'!$C$1+Q1139*'BCA Inputs'!$C$2+F1139*'BCA Inputs'!$C$2+G1139*'BCA Inputs'!$C$2=0,"",P1139*'BCA Inputs'!$C$1+Q1139*'BCA Inputs'!$C$2+F1139*'BCA Inputs'!$C$2+G1139*'BCA Inputs'!$C$2),"")</f>
        <v/>
      </c>
      <c r="S1139" s="181" t="str">
        <f t="shared" si="170"/>
        <v/>
      </c>
      <c r="T1139" s="181" t="str">
        <f>IFERROR(IF($B$3="NYSEG",(INDEX('BCA Inputs'!$N$14:$N$54,MATCH(I1139,'BCA Inputs'!$M$14:$M$54,0))*P1139+INDEX('BCA Inputs'!$O$14:$O$54,MATCH(I1139,'BCA Inputs'!$M$14:$M$54,0))*O1139+INDEX('BCA Inputs'!P:P,MATCH(I1139,'BCA Inputs'!M:M,0))*Q1139+INDEX('BCA Inputs'!Q:Q,MATCH(I1139,'BCA Inputs'!M:M,0))*F1139+INDEX('BCA Inputs'!R:R,MATCH(I1139,'BCA Inputs'!M:M,0))*G1139)+L1139+N1139,IF($B$3="RG&amp;E",(INDEX('BCA Inputs'!$AX$14:$AX$54,MATCH(I1139,'BCA Inputs'!$AW$14:$AW$54,0))*P1139+INDEX('BCA Inputs'!$AY$14:$AY$54,MATCH(I1139,'BCA Inputs'!$AW$14:$AW$54,0))*O1139+INDEX('BCA Inputs'!$AZ$14:$AZ$54,MATCH(I1139,'BCA Inputs'!$AW$14:$AW$54,0))*Q1139+INDEX('BCA Inputs'!$BA$14:$BA$54,MATCH(I1139,'BCA Inputs'!$AW$14:$AW$54,0))*F1139+INDEX('BCA Inputs'!$BB$14:$BB$54,MATCH(I1139,'BCA Inputs'!$AW$14:$AW$54,0))*G1139)+L1139+N1139,"")),"")</f>
        <v/>
      </c>
      <c r="U1139" s="234" t="str">
        <f t="shared" si="171"/>
        <v/>
      </c>
      <c r="V1139" s="234" t="str">
        <f t="shared" si="172"/>
        <v/>
      </c>
      <c r="W1139" s="234" t="str">
        <f t="shared" si="173"/>
        <v/>
      </c>
      <c r="Y1139" s="235" t="str">
        <f t="shared" si="174"/>
        <v/>
      </c>
      <c r="Z1139" s="236" t="str">
        <f>IFERROR(IF($B$3="NYSEG",INDEX('BCA Inputs'!$X$14:$X$54,MATCH(I1139,'BCA Inputs'!$M$14:$M$54,0))*P1139+INDEX('BCA Inputs'!$Y$14:$Y$54,MATCH(I1139,'BCA Inputs'!$M$14:$M$54,0))*O1139+INDEX('BCA Inputs'!$Z$14:$Z$54,MATCH(I1139,'BCA Inputs'!$M$14:$M$54,0))*Q1139+INDEX('BCA Inputs'!$AA$14:$AA$54,MATCH(I1139,'BCA Inputs'!$M$14:$M$54,0))*F1139+INDEX('BCA Inputs'!$AB$14:$AB$54,MATCH(I1139,'BCA Inputs'!$M$14:$M$54,0))*G1139,IF($B$3="RG&amp;E",INDEX('BCA Inputs'!$BG$14:$BG$54,MATCH(I1139,'BCA Inputs'!$AW$14:$AW$54,0))*P1139+INDEX('BCA Inputs'!$BH$14:$BH$54,MATCH(I1139,'BCA Inputs'!$AW$14:$AW$54,0))*O1139+INDEX('BCA Inputs'!$BI$14:$BI$54,MATCH(I1139,'BCA Inputs'!$AW$14:$AW$54,0))*Q1139+INDEX('BCA Inputs'!$BJ$14:$BJ$54,MATCH(I1139,'BCA Inputs'!$AW$14:$AW$54,0))*F1139+INDEX('BCA Inputs'!$BK$14:$BK$54,MATCH(I1139,'BCA Inputs'!$AW$14:$AW$54,0))*G1139,"")),"")</f>
        <v/>
      </c>
      <c r="AA1139" s="237" t="str">
        <f t="shared" si="175"/>
        <v/>
      </c>
      <c r="AC1139" s="238" t="str">
        <f>IFERROR((K1139+R1139)+IF($B$3="NYSEG",INDEX('BCA Inputs'!$AI$14:$AI$54,MATCH(I1139,'BCA Inputs'!$M$14:$M$54,0))*P1139+INDEX('BCA Inputs'!$AJ$14:$AJ$54,MATCH(I1139,'BCA Inputs'!$M$14:$M$54,0))*Q1139,IF($B$3="RG&amp;E",INDEX('BCA Inputs'!$BR$14:$BR$54,MATCH(I1139,'BCA Inputs'!$AW$14:$AW$54,0))*P1139+INDEX('BCA Inputs'!$BS$14:$BS$54,MATCH(I1139,'BCA Inputs'!$AW$14:$AW$54,0))*Q1139,"")),"")</f>
        <v/>
      </c>
      <c r="AD1139" s="181" t="str">
        <f>IFERROR(IF($B$3="NYSEG",INDEX('BCA Inputs'!$AD$14:$AD$54,MATCH(I1139,'BCA Inputs'!$M$14:$M$54,0))*P1139+INDEX('BCA Inputs'!$AE$14:$AE$54,MATCH(I1139,'BCA Inputs'!$M$14:$M$54,0))*O1139+INDEX('BCA Inputs'!$AF$14:$AF$54,MATCH(I1139,'BCA Inputs'!$M$14:$M$54,0))*Q1139+INDEX('BCA Inputs'!$AG$14:$AG$54,MATCH(I1139,'BCA Inputs'!$M$14:$M$54,0))*F1139+INDEX('BCA Inputs'!$AH$14:$AH$54,MATCH(I1139,'BCA Inputs'!$M$14:$M$54,0))*G1139,IF($B$3="RG&amp;E",INDEX('BCA Inputs'!$BM$14:$BM$54,MATCH(I1139,'BCA Inputs'!$AW$14:$AW$54,0))*P1139+INDEX('BCA Inputs'!$BN$14:$BN$54,MATCH(I1139,'BCA Inputs'!$AW$14:$AW$54,0))*O1139+INDEX('BCA Inputs'!$BO$14:$BO$54,MATCH(I1139,'BCA Inputs'!$AW$14:$AW$54,0))*Q1139+INDEX('BCA Inputs'!$BP$14:$BP$54,MATCH(I1139,'BCA Inputs'!$AW$14:$AW$54,0))*F1139+INDEX('BCA Inputs'!$BQ$14:$BQ$54,MATCH(I1139,'BCA Inputs'!$AW$14:$AW$54,0))*G1139,"")),"")</f>
        <v/>
      </c>
      <c r="AE1139" s="237" t="str">
        <f t="shared" si="176"/>
        <v/>
      </c>
      <c r="AF1139" s="198">
        <f t="shared" si="178"/>
        <v>0</v>
      </c>
      <c r="AG1139" s="239">
        <f t="shared" si="179"/>
        <v>0</v>
      </c>
    </row>
    <row r="1140" spans="1:33">
      <c r="A1140" s="228"/>
      <c r="B1140" s="176"/>
      <c r="C1140" s="229"/>
      <c r="D1140" s="230"/>
      <c r="E1140" s="230"/>
      <c r="F1140" s="230"/>
      <c r="G1140" s="230"/>
      <c r="H1140" s="231"/>
      <c r="I1140" s="231"/>
      <c r="J1140" s="232"/>
      <c r="K1140" s="232"/>
      <c r="L1140" s="232"/>
      <c r="M1140" s="181">
        <f t="shared" si="177"/>
        <v>0</v>
      </c>
      <c r="N1140" s="181">
        <f>IF(H1140="",0,H1140*I1140*'Avoided Water Savings Cost'!$C$16)</f>
        <v>0</v>
      </c>
      <c r="O1140" s="545">
        <f>IF(C1140="",0,IF($B$3="NYSEG",C1140/(1-'Avoided Electric Costs 2020'!$W$21),IF($B$3="RG&amp;E",C1140/(1-'Avoided Electric Costs 2020'!$X$21),"")))</f>
        <v>0</v>
      </c>
      <c r="P1140" s="546">
        <f>IF(D1140="",0,IF($B$3="NYSEG",D1140/(1-'Avoided Electric Costs 2020'!$W$21),IF($B$3="RG&amp;E",D1140/(1-'Avoided Electric Costs 2020'!$X$21),"")))</f>
        <v>0</v>
      </c>
      <c r="Q1140" s="546">
        <f>IF(E1140="",0,IF($B$3="NYSEG",E1140/(1-'Avoided Natural Gas Costs 2020'!$J$34),IF($B$3="RG&amp;E",E1140/(1-'Avoided Natural Gas Costs 2020'!$K$34),"")))</f>
        <v>0</v>
      </c>
      <c r="R1140" s="233" t="str">
        <f>IFERROR(IF(P1140*'BCA Inputs'!$C$1+Q1140*'BCA Inputs'!$C$2+F1140*'BCA Inputs'!$C$2+G1140*'BCA Inputs'!$C$2=0,"",P1140*'BCA Inputs'!$C$1+Q1140*'BCA Inputs'!$C$2+F1140*'BCA Inputs'!$C$2+G1140*'BCA Inputs'!$C$2),"")</f>
        <v/>
      </c>
      <c r="S1140" s="181" t="str">
        <f t="shared" si="170"/>
        <v/>
      </c>
      <c r="T1140" s="181" t="str">
        <f>IFERROR(IF($B$3="NYSEG",(INDEX('BCA Inputs'!$N$14:$N$54,MATCH(I1140,'BCA Inputs'!$M$14:$M$54,0))*P1140+INDEX('BCA Inputs'!$O$14:$O$54,MATCH(I1140,'BCA Inputs'!$M$14:$M$54,0))*O1140+INDEX('BCA Inputs'!P:P,MATCH(I1140,'BCA Inputs'!M:M,0))*Q1140+INDEX('BCA Inputs'!Q:Q,MATCH(I1140,'BCA Inputs'!M:M,0))*F1140+INDEX('BCA Inputs'!R:R,MATCH(I1140,'BCA Inputs'!M:M,0))*G1140)+L1140+N1140,IF($B$3="RG&amp;E",(INDEX('BCA Inputs'!$AX$14:$AX$54,MATCH(I1140,'BCA Inputs'!$AW$14:$AW$54,0))*P1140+INDEX('BCA Inputs'!$AY$14:$AY$54,MATCH(I1140,'BCA Inputs'!$AW$14:$AW$54,0))*O1140+INDEX('BCA Inputs'!$AZ$14:$AZ$54,MATCH(I1140,'BCA Inputs'!$AW$14:$AW$54,0))*Q1140+INDEX('BCA Inputs'!$BA$14:$BA$54,MATCH(I1140,'BCA Inputs'!$AW$14:$AW$54,0))*F1140+INDEX('BCA Inputs'!$BB$14:$BB$54,MATCH(I1140,'BCA Inputs'!$AW$14:$AW$54,0))*G1140)+L1140+N1140,"")),"")</f>
        <v/>
      </c>
      <c r="U1140" s="234" t="str">
        <f t="shared" si="171"/>
        <v/>
      </c>
      <c r="V1140" s="234" t="str">
        <f t="shared" si="172"/>
        <v/>
      </c>
      <c r="W1140" s="234" t="str">
        <f t="shared" si="173"/>
        <v/>
      </c>
      <c r="Y1140" s="235" t="str">
        <f t="shared" si="174"/>
        <v/>
      </c>
      <c r="Z1140" s="236" t="str">
        <f>IFERROR(IF($B$3="NYSEG",INDEX('BCA Inputs'!$X$14:$X$54,MATCH(I1140,'BCA Inputs'!$M$14:$M$54,0))*P1140+INDEX('BCA Inputs'!$Y$14:$Y$54,MATCH(I1140,'BCA Inputs'!$M$14:$M$54,0))*O1140+INDEX('BCA Inputs'!$Z$14:$Z$54,MATCH(I1140,'BCA Inputs'!$M$14:$M$54,0))*Q1140+INDEX('BCA Inputs'!$AA$14:$AA$54,MATCH(I1140,'BCA Inputs'!$M$14:$M$54,0))*F1140+INDEX('BCA Inputs'!$AB$14:$AB$54,MATCH(I1140,'BCA Inputs'!$M$14:$M$54,0))*G1140,IF($B$3="RG&amp;E",INDEX('BCA Inputs'!$BG$14:$BG$54,MATCH(I1140,'BCA Inputs'!$AW$14:$AW$54,0))*P1140+INDEX('BCA Inputs'!$BH$14:$BH$54,MATCH(I1140,'BCA Inputs'!$AW$14:$AW$54,0))*O1140+INDEX('BCA Inputs'!$BI$14:$BI$54,MATCH(I1140,'BCA Inputs'!$AW$14:$AW$54,0))*Q1140+INDEX('BCA Inputs'!$BJ$14:$BJ$54,MATCH(I1140,'BCA Inputs'!$AW$14:$AW$54,0))*F1140+INDEX('BCA Inputs'!$BK$14:$BK$54,MATCH(I1140,'BCA Inputs'!$AW$14:$AW$54,0))*G1140,"")),"")</f>
        <v/>
      </c>
      <c r="AA1140" s="237" t="str">
        <f t="shared" si="175"/>
        <v/>
      </c>
      <c r="AC1140" s="238" t="str">
        <f>IFERROR((K1140+R1140)+IF($B$3="NYSEG",INDEX('BCA Inputs'!$AI$14:$AI$54,MATCH(I1140,'BCA Inputs'!$M$14:$M$54,0))*P1140+INDEX('BCA Inputs'!$AJ$14:$AJ$54,MATCH(I1140,'BCA Inputs'!$M$14:$M$54,0))*Q1140,IF($B$3="RG&amp;E",INDEX('BCA Inputs'!$BR$14:$BR$54,MATCH(I1140,'BCA Inputs'!$AW$14:$AW$54,0))*P1140+INDEX('BCA Inputs'!$BS$14:$BS$54,MATCH(I1140,'BCA Inputs'!$AW$14:$AW$54,0))*Q1140,"")),"")</f>
        <v/>
      </c>
      <c r="AD1140" s="181" t="str">
        <f>IFERROR(IF($B$3="NYSEG",INDEX('BCA Inputs'!$AD$14:$AD$54,MATCH(I1140,'BCA Inputs'!$M$14:$M$54,0))*P1140+INDEX('BCA Inputs'!$AE$14:$AE$54,MATCH(I1140,'BCA Inputs'!$M$14:$M$54,0))*O1140+INDEX('BCA Inputs'!$AF$14:$AF$54,MATCH(I1140,'BCA Inputs'!$M$14:$M$54,0))*Q1140+INDEX('BCA Inputs'!$AG$14:$AG$54,MATCH(I1140,'BCA Inputs'!$M$14:$M$54,0))*F1140+INDEX('BCA Inputs'!$AH$14:$AH$54,MATCH(I1140,'BCA Inputs'!$M$14:$M$54,0))*G1140,IF($B$3="RG&amp;E",INDEX('BCA Inputs'!$BM$14:$BM$54,MATCH(I1140,'BCA Inputs'!$AW$14:$AW$54,0))*P1140+INDEX('BCA Inputs'!$BN$14:$BN$54,MATCH(I1140,'BCA Inputs'!$AW$14:$AW$54,0))*O1140+INDEX('BCA Inputs'!$BO$14:$BO$54,MATCH(I1140,'BCA Inputs'!$AW$14:$AW$54,0))*Q1140+INDEX('BCA Inputs'!$BP$14:$BP$54,MATCH(I1140,'BCA Inputs'!$AW$14:$AW$54,0))*F1140+INDEX('BCA Inputs'!$BQ$14:$BQ$54,MATCH(I1140,'BCA Inputs'!$AW$14:$AW$54,0))*G1140,"")),"")</f>
        <v/>
      </c>
      <c r="AE1140" s="237" t="str">
        <f t="shared" si="176"/>
        <v/>
      </c>
      <c r="AF1140" s="198">
        <f t="shared" si="178"/>
        <v>0</v>
      </c>
      <c r="AG1140" s="239">
        <f t="shared" si="179"/>
        <v>0</v>
      </c>
    </row>
    <row r="1141" spans="1:33">
      <c r="A1141" s="228"/>
      <c r="B1141" s="176"/>
      <c r="C1141" s="229"/>
      <c r="D1141" s="230"/>
      <c r="E1141" s="230"/>
      <c r="F1141" s="230"/>
      <c r="G1141" s="230"/>
      <c r="H1141" s="231"/>
      <c r="I1141" s="231"/>
      <c r="J1141" s="232"/>
      <c r="K1141" s="232"/>
      <c r="L1141" s="232"/>
      <c r="M1141" s="181">
        <f t="shared" si="177"/>
        <v>0</v>
      </c>
      <c r="N1141" s="181">
        <f>IF(H1141="",0,H1141*I1141*'Avoided Water Savings Cost'!$C$16)</f>
        <v>0</v>
      </c>
      <c r="O1141" s="545">
        <f>IF(C1141="",0,IF($B$3="NYSEG",C1141/(1-'Avoided Electric Costs 2020'!$W$21),IF($B$3="RG&amp;E",C1141/(1-'Avoided Electric Costs 2020'!$X$21),"")))</f>
        <v>0</v>
      </c>
      <c r="P1141" s="546">
        <f>IF(D1141="",0,IF($B$3="NYSEG",D1141/(1-'Avoided Electric Costs 2020'!$W$21),IF($B$3="RG&amp;E",D1141/(1-'Avoided Electric Costs 2020'!$X$21),"")))</f>
        <v>0</v>
      </c>
      <c r="Q1141" s="546">
        <f>IF(E1141="",0,IF($B$3="NYSEG",E1141/(1-'Avoided Natural Gas Costs 2020'!$J$34),IF($B$3="RG&amp;E",E1141/(1-'Avoided Natural Gas Costs 2020'!$K$34),"")))</f>
        <v>0</v>
      </c>
      <c r="R1141" s="233" t="str">
        <f>IFERROR(IF(P1141*'BCA Inputs'!$C$1+Q1141*'BCA Inputs'!$C$2+F1141*'BCA Inputs'!$C$2+G1141*'BCA Inputs'!$C$2=0,"",P1141*'BCA Inputs'!$C$1+Q1141*'BCA Inputs'!$C$2+F1141*'BCA Inputs'!$C$2+G1141*'BCA Inputs'!$C$2),"")</f>
        <v/>
      </c>
      <c r="S1141" s="181" t="str">
        <f t="shared" si="170"/>
        <v/>
      </c>
      <c r="T1141" s="181" t="str">
        <f>IFERROR(IF($B$3="NYSEG",(INDEX('BCA Inputs'!$N$14:$N$54,MATCH(I1141,'BCA Inputs'!$M$14:$M$54,0))*P1141+INDEX('BCA Inputs'!$O$14:$O$54,MATCH(I1141,'BCA Inputs'!$M$14:$M$54,0))*O1141+INDEX('BCA Inputs'!P:P,MATCH(I1141,'BCA Inputs'!M:M,0))*Q1141+INDEX('BCA Inputs'!Q:Q,MATCH(I1141,'BCA Inputs'!M:M,0))*F1141+INDEX('BCA Inputs'!R:R,MATCH(I1141,'BCA Inputs'!M:M,0))*G1141)+L1141+N1141,IF($B$3="RG&amp;E",(INDEX('BCA Inputs'!$AX$14:$AX$54,MATCH(I1141,'BCA Inputs'!$AW$14:$AW$54,0))*P1141+INDEX('BCA Inputs'!$AY$14:$AY$54,MATCH(I1141,'BCA Inputs'!$AW$14:$AW$54,0))*O1141+INDEX('BCA Inputs'!$AZ$14:$AZ$54,MATCH(I1141,'BCA Inputs'!$AW$14:$AW$54,0))*Q1141+INDEX('BCA Inputs'!$BA$14:$BA$54,MATCH(I1141,'BCA Inputs'!$AW$14:$AW$54,0))*F1141+INDEX('BCA Inputs'!$BB$14:$BB$54,MATCH(I1141,'BCA Inputs'!$AW$14:$AW$54,0))*G1141)+L1141+N1141,"")),"")</f>
        <v/>
      </c>
      <c r="U1141" s="234" t="str">
        <f t="shared" si="171"/>
        <v/>
      </c>
      <c r="V1141" s="234" t="str">
        <f t="shared" si="172"/>
        <v/>
      </c>
      <c r="W1141" s="234" t="str">
        <f t="shared" si="173"/>
        <v/>
      </c>
      <c r="Y1141" s="235" t="str">
        <f t="shared" si="174"/>
        <v/>
      </c>
      <c r="Z1141" s="236" t="str">
        <f>IFERROR(IF($B$3="NYSEG",INDEX('BCA Inputs'!$X$14:$X$54,MATCH(I1141,'BCA Inputs'!$M$14:$M$54,0))*P1141+INDEX('BCA Inputs'!$Y$14:$Y$54,MATCH(I1141,'BCA Inputs'!$M$14:$M$54,0))*O1141+INDEX('BCA Inputs'!$Z$14:$Z$54,MATCH(I1141,'BCA Inputs'!$M$14:$M$54,0))*Q1141+INDEX('BCA Inputs'!$AA$14:$AA$54,MATCH(I1141,'BCA Inputs'!$M$14:$M$54,0))*F1141+INDEX('BCA Inputs'!$AB$14:$AB$54,MATCH(I1141,'BCA Inputs'!$M$14:$M$54,0))*G1141,IF($B$3="RG&amp;E",INDEX('BCA Inputs'!$BG$14:$BG$54,MATCH(I1141,'BCA Inputs'!$AW$14:$AW$54,0))*P1141+INDEX('BCA Inputs'!$BH$14:$BH$54,MATCH(I1141,'BCA Inputs'!$AW$14:$AW$54,0))*O1141+INDEX('BCA Inputs'!$BI$14:$BI$54,MATCH(I1141,'BCA Inputs'!$AW$14:$AW$54,0))*Q1141+INDEX('BCA Inputs'!$BJ$14:$BJ$54,MATCH(I1141,'BCA Inputs'!$AW$14:$AW$54,0))*F1141+INDEX('BCA Inputs'!$BK$14:$BK$54,MATCH(I1141,'BCA Inputs'!$AW$14:$AW$54,0))*G1141,"")),"")</f>
        <v/>
      </c>
      <c r="AA1141" s="237" t="str">
        <f t="shared" si="175"/>
        <v/>
      </c>
      <c r="AC1141" s="238" t="str">
        <f>IFERROR((K1141+R1141)+IF($B$3="NYSEG",INDEX('BCA Inputs'!$AI$14:$AI$54,MATCH(I1141,'BCA Inputs'!$M$14:$M$54,0))*P1141+INDEX('BCA Inputs'!$AJ$14:$AJ$54,MATCH(I1141,'BCA Inputs'!$M$14:$M$54,0))*Q1141,IF($B$3="RG&amp;E",INDEX('BCA Inputs'!$BR$14:$BR$54,MATCH(I1141,'BCA Inputs'!$AW$14:$AW$54,0))*P1141+INDEX('BCA Inputs'!$BS$14:$BS$54,MATCH(I1141,'BCA Inputs'!$AW$14:$AW$54,0))*Q1141,"")),"")</f>
        <v/>
      </c>
      <c r="AD1141" s="181" t="str">
        <f>IFERROR(IF($B$3="NYSEG",INDEX('BCA Inputs'!$AD$14:$AD$54,MATCH(I1141,'BCA Inputs'!$M$14:$M$54,0))*P1141+INDEX('BCA Inputs'!$AE$14:$AE$54,MATCH(I1141,'BCA Inputs'!$M$14:$M$54,0))*O1141+INDEX('BCA Inputs'!$AF$14:$AF$54,MATCH(I1141,'BCA Inputs'!$M$14:$M$54,0))*Q1141+INDEX('BCA Inputs'!$AG$14:$AG$54,MATCH(I1141,'BCA Inputs'!$M$14:$M$54,0))*F1141+INDEX('BCA Inputs'!$AH$14:$AH$54,MATCH(I1141,'BCA Inputs'!$M$14:$M$54,0))*G1141,IF($B$3="RG&amp;E",INDEX('BCA Inputs'!$BM$14:$BM$54,MATCH(I1141,'BCA Inputs'!$AW$14:$AW$54,0))*P1141+INDEX('BCA Inputs'!$BN$14:$BN$54,MATCH(I1141,'BCA Inputs'!$AW$14:$AW$54,0))*O1141+INDEX('BCA Inputs'!$BO$14:$BO$54,MATCH(I1141,'BCA Inputs'!$AW$14:$AW$54,0))*Q1141+INDEX('BCA Inputs'!$BP$14:$BP$54,MATCH(I1141,'BCA Inputs'!$AW$14:$AW$54,0))*F1141+INDEX('BCA Inputs'!$BQ$14:$BQ$54,MATCH(I1141,'BCA Inputs'!$AW$14:$AW$54,0))*G1141,"")),"")</f>
        <v/>
      </c>
      <c r="AE1141" s="237" t="str">
        <f t="shared" si="176"/>
        <v/>
      </c>
      <c r="AF1141" s="198">
        <f t="shared" si="178"/>
        <v>0</v>
      </c>
      <c r="AG1141" s="239">
        <f t="shared" si="179"/>
        <v>0</v>
      </c>
    </row>
    <row r="1142" spans="1:33">
      <c r="A1142" s="228"/>
      <c r="B1142" s="176"/>
      <c r="C1142" s="229"/>
      <c r="D1142" s="230"/>
      <c r="E1142" s="230"/>
      <c r="F1142" s="230"/>
      <c r="G1142" s="230"/>
      <c r="H1142" s="231"/>
      <c r="I1142" s="231"/>
      <c r="J1142" s="232"/>
      <c r="K1142" s="232"/>
      <c r="L1142" s="232"/>
      <c r="M1142" s="181">
        <f t="shared" si="177"/>
        <v>0</v>
      </c>
      <c r="N1142" s="181">
        <f>IF(H1142="",0,H1142*I1142*'Avoided Water Savings Cost'!$C$16)</f>
        <v>0</v>
      </c>
      <c r="O1142" s="545">
        <f>IF(C1142="",0,IF($B$3="NYSEG",C1142/(1-'Avoided Electric Costs 2020'!$W$21),IF($B$3="RG&amp;E",C1142/(1-'Avoided Electric Costs 2020'!$X$21),"")))</f>
        <v>0</v>
      </c>
      <c r="P1142" s="546">
        <f>IF(D1142="",0,IF($B$3="NYSEG",D1142/(1-'Avoided Electric Costs 2020'!$W$21),IF($B$3="RG&amp;E",D1142/(1-'Avoided Electric Costs 2020'!$X$21),"")))</f>
        <v>0</v>
      </c>
      <c r="Q1142" s="546">
        <f>IF(E1142="",0,IF($B$3="NYSEG",E1142/(1-'Avoided Natural Gas Costs 2020'!$J$34),IF($B$3="RG&amp;E",E1142/(1-'Avoided Natural Gas Costs 2020'!$K$34),"")))</f>
        <v>0</v>
      </c>
      <c r="R1142" s="233" t="str">
        <f>IFERROR(IF(P1142*'BCA Inputs'!$C$1+Q1142*'BCA Inputs'!$C$2+F1142*'BCA Inputs'!$C$2+G1142*'BCA Inputs'!$C$2=0,"",P1142*'BCA Inputs'!$C$1+Q1142*'BCA Inputs'!$C$2+F1142*'BCA Inputs'!$C$2+G1142*'BCA Inputs'!$C$2),"")</f>
        <v/>
      </c>
      <c r="S1142" s="181" t="str">
        <f t="shared" si="170"/>
        <v/>
      </c>
      <c r="T1142" s="181" t="str">
        <f>IFERROR(IF($B$3="NYSEG",(INDEX('BCA Inputs'!$N$14:$N$54,MATCH(I1142,'BCA Inputs'!$M$14:$M$54,0))*P1142+INDEX('BCA Inputs'!$O$14:$O$54,MATCH(I1142,'BCA Inputs'!$M$14:$M$54,0))*O1142+INDEX('BCA Inputs'!P:P,MATCH(I1142,'BCA Inputs'!M:M,0))*Q1142+INDEX('BCA Inputs'!Q:Q,MATCH(I1142,'BCA Inputs'!M:M,0))*F1142+INDEX('BCA Inputs'!R:R,MATCH(I1142,'BCA Inputs'!M:M,0))*G1142)+L1142+N1142,IF($B$3="RG&amp;E",(INDEX('BCA Inputs'!$AX$14:$AX$54,MATCH(I1142,'BCA Inputs'!$AW$14:$AW$54,0))*P1142+INDEX('BCA Inputs'!$AY$14:$AY$54,MATCH(I1142,'BCA Inputs'!$AW$14:$AW$54,0))*O1142+INDEX('BCA Inputs'!$AZ$14:$AZ$54,MATCH(I1142,'BCA Inputs'!$AW$14:$AW$54,0))*Q1142+INDEX('BCA Inputs'!$BA$14:$BA$54,MATCH(I1142,'BCA Inputs'!$AW$14:$AW$54,0))*F1142+INDEX('BCA Inputs'!$BB$14:$BB$54,MATCH(I1142,'BCA Inputs'!$AW$14:$AW$54,0))*G1142)+L1142+N1142,"")),"")</f>
        <v/>
      </c>
      <c r="U1142" s="234" t="str">
        <f t="shared" si="171"/>
        <v/>
      </c>
      <c r="V1142" s="234" t="str">
        <f t="shared" si="172"/>
        <v/>
      </c>
      <c r="W1142" s="234" t="str">
        <f t="shared" si="173"/>
        <v/>
      </c>
      <c r="Y1142" s="235" t="str">
        <f t="shared" si="174"/>
        <v/>
      </c>
      <c r="Z1142" s="236" t="str">
        <f>IFERROR(IF($B$3="NYSEG",INDEX('BCA Inputs'!$X$14:$X$54,MATCH(I1142,'BCA Inputs'!$M$14:$M$54,0))*P1142+INDEX('BCA Inputs'!$Y$14:$Y$54,MATCH(I1142,'BCA Inputs'!$M$14:$M$54,0))*O1142+INDEX('BCA Inputs'!$Z$14:$Z$54,MATCH(I1142,'BCA Inputs'!$M$14:$M$54,0))*Q1142+INDEX('BCA Inputs'!$AA$14:$AA$54,MATCH(I1142,'BCA Inputs'!$M$14:$M$54,0))*F1142+INDEX('BCA Inputs'!$AB$14:$AB$54,MATCH(I1142,'BCA Inputs'!$M$14:$M$54,0))*G1142,IF($B$3="RG&amp;E",INDEX('BCA Inputs'!$BG$14:$BG$54,MATCH(I1142,'BCA Inputs'!$AW$14:$AW$54,0))*P1142+INDEX('BCA Inputs'!$BH$14:$BH$54,MATCH(I1142,'BCA Inputs'!$AW$14:$AW$54,0))*O1142+INDEX('BCA Inputs'!$BI$14:$BI$54,MATCH(I1142,'BCA Inputs'!$AW$14:$AW$54,0))*Q1142+INDEX('BCA Inputs'!$BJ$14:$BJ$54,MATCH(I1142,'BCA Inputs'!$AW$14:$AW$54,0))*F1142+INDEX('BCA Inputs'!$BK$14:$BK$54,MATCH(I1142,'BCA Inputs'!$AW$14:$AW$54,0))*G1142,"")),"")</f>
        <v/>
      </c>
      <c r="AA1142" s="237" t="str">
        <f t="shared" si="175"/>
        <v/>
      </c>
      <c r="AC1142" s="238" t="str">
        <f>IFERROR((K1142+R1142)+IF($B$3="NYSEG",INDEX('BCA Inputs'!$AI$14:$AI$54,MATCH(I1142,'BCA Inputs'!$M$14:$M$54,0))*P1142+INDEX('BCA Inputs'!$AJ$14:$AJ$54,MATCH(I1142,'BCA Inputs'!$M$14:$M$54,0))*Q1142,IF($B$3="RG&amp;E",INDEX('BCA Inputs'!$BR$14:$BR$54,MATCH(I1142,'BCA Inputs'!$AW$14:$AW$54,0))*P1142+INDEX('BCA Inputs'!$BS$14:$BS$54,MATCH(I1142,'BCA Inputs'!$AW$14:$AW$54,0))*Q1142,"")),"")</f>
        <v/>
      </c>
      <c r="AD1142" s="181" t="str">
        <f>IFERROR(IF($B$3="NYSEG",INDEX('BCA Inputs'!$AD$14:$AD$54,MATCH(I1142,'BCA Inputs'!$M$14:$M$54,0))*P1142+INDEX('BCA Inputs'!$AE$14:$AE$54,MATCH(I1142,'BCA Inputs'!$M$14:$M$54,0))*O1142+INDEX('BCA Inputs'!$AF$14:$AF$54,MATCH(I1142,'BCA Inputs'!$M$14:$M$54,0))*Q1142+INDEX('BCA Inputs'!$AG$14:$AG$54,MATCH(I1142,'BCA Inputs'!$M$14:$M$54,0))*F1142+INDEX('BCA Inputs'!$AH$14:$AH$54,MATCH(I1142,'BCA Inputs'!$M$14:$M$54,0))*G1142,IF($B$3="RG&amp;E",INDEX('BCA Inputs'!$BM$14:$BM$54,MATCH(I1142,'BCA Inputs'!$AW$14:$AW$54,0))*P1142+INDEX('BCA Inputs'!$BN$14:$BN$54,MATCH(I1142,'BCA Inputs'!$AW$14:$AW$54,0))*O1142+INDEX('BCA Inputs'!$BO$14:$BO$54,MATCH(I1142,'BCA Inputs'!$AW$14:$AW$54,0))*Q1142+INDEX('BCA Inputs'!$BP$14:$BP$54,MATCH(I1142,'BCA Inputs'!$AW$14:$AW$54,0))*F1142+INDEX('BCA Inputs'!$BQ$14:$BQ$54,MATCH(I1142,'BCA Inputs'!$AW$14:$AW$54,0))*G1142,"")),"")</f>
        <v/>
      </c>
      <c r="AE1142" s="237" t="str">
        <f t="shared" si="176"/>
        <v/>
      </c>
      <c r="AF1142" s="198">
        <f t="shared" si="178"/>
        <v>0</v>
      </c>
      <c r="AG1142" s="239">
        <f t="shared" si="179"/>
        <v>0</v>
      </c>
    </row>
    <row r="1143" spans="1:33">
      <c r="A1143" s="228"/>
      <c r="B1143" s="176"/>
      <c r="C1143" s="229"/>
      <c r="D1143" s="230"/>
      <c r="E1143" s="230"/>
      <c r="F1143" s="230"/>
      <c r="G1143" s="230"/>
      <c r="H1143" s="231"/>
      <c r="I1143" s="231"/>
      <c r="J1143" s="232"/>
      <c r="K1143" s="232"/>
      <c r="L1143" s="232"/>
      <c r="M1143" s="181">
        <f t="shared" si="177"/>
        <v>0</v>
      </c>
      <c r="N1143" s="181">
        <f>IF(H1143="",0,H1143*I1143*'Avoided Water Savings Cost'!$C$16)</f>
        <v>0</v>
      </c>
      <c r="O1143" s="545">
        <f>IF(C1143="",0,IF($B$3="NYSEG",C1143/(1-'Avoided Electric Costs 2020'!$W$21),IF($B$3="RG&amp;E",C1143/(1-'Avoided Electric Costs 2020'!$X$21),"")))</f>
        <v>0</v>
      </c>
      <c r="P1143" s="546">
        <f>IF(D1143="",0,IF($B$3="NYSEG",D1143/(1-'Avoided Electric Costs 2020'!$W$21),IF($B$3="RG&amp;E",D1143/(1-'Avoided Electric Costs 2020'!$X$21),"")))</f>
        <v>0</v>
      </c>
      <c r="Q1143" s="546">
        <f>IF(E1143="",0,IF($B$3="NYSEG",E1143/(1-'Avoided Natural Gas Costs 2020'!$J$34),IF($B$3="RG&amp;E",E1143/(1-'Avoided Natural Gas Costs 2020'!$K$34),"")))</f>
        <v>0</v>
      </c>
      <c r="R1143" s="233" t="str">
        <f>IFERROR(IF(P1143*'BCA Inputs'!$C$1+Q1143*'BCA Inputs'!$C$2+F1143*'BCA Inputs'!$C$2+G1143*'BCA Inputs'!$C$2=0,"",P1143*'BCA Inputs'!$C$1+Q1143*'BCA Inputs'!$C$2+F1143*'BCA Inputs'!$C$2+G1143*'BCA Inputs'!$C$2),"")</f>
        <v/>
      </c>
      <c r="S1143" s="181" t="str">
        <f t="shared" si="170"/>
        <v/>
      </c>
      <c r="T1143" s="181" t="str">
        <f>IFERROR(IF($B$3="NYSEG",(INDEX('BCA Inputs'!$N$14:$N$54,MATCH(I1143,'BCA Inputs'!$M$14:$M$54,0))*P1143+INDEX('BCA Inputs'!$O$14:$O$54,MATCH(I1143,'BCA Inputs'!$M$14:$M$54,0))*O1143+INDEX('BCA Inputs'!P:P,MATCH(I1143,'BCA Inputs'!M:M,0))*Q1143+INDEX('BCA Inputs'!Q:Q,MATCH(I1143,'BCA Inputs'!M:M,0))*F1143+INDEX('BCA Inputs'!R:R,MATCH(I1143,'BCA Inputs'!M:M,0))*G1143)+L1143+N1143,IF($B$3="RG&amp;E",(INDEX('BCA Inputs'!$AX$14:$AX$54,MATCH(I1143,'BCA Inputs'!$AW$14:$AW$54,0))*P1143+INDEX('BCA Inputs'!$AY$14:$AY$54,MATCH(I1143,'BCA Inputs'!$AW$14:$AW$54,0))*O1143+INDEX('BCA Inputs'!$AZ$14:$AZ$54,MATCH(I1143,'BCA Inputs'!$AW$14:$AW$54,0))*Q1143+INDEX('BCA Inputs'!$BA$14:$BA$54,MATCH(I1143,'BCA Inputs'!$AW$14:$AW$54,0))*F1143+INDEX('BCA Inputs'!$BB$14:$BB$54,MATCH(I1143,'BCA Inputs'!$AW$14:$AW$54,0))*G1143)+L1143+N1143,"")),"")</f>
        <v/>
      </c>
      <c r="U1143" s="234" t="str">
        <f t="shared" si="171"/>
        <v/>
      </c>
      <c r="V1143" s="234" t="str">
        <f t="shared" si="172"/>
        <v/>
      </c>
      <c r="W1143" s="234" t="str">
        <f t="shared" si="173"/>
        <v/>
      </c>
      <c r="Y1143" s="235" t="str">
        <f t="shared" si="174"/>
        <v/>
      </c>
      <c r="Z1143" s="236" t="str">
        <f>IFERROR(IF($B$3="NYSEG",INDEX('BCA Inputs'!$X$14:$X$54,MATCH(I1143,'BCA Inputs'!$M$14:$M$54,0))*P1143+INDEX('BCA Inputs'!$Y$14:$Y$54,MATCH(I1143,'BCA Inputs'!$M$14:$M$54,0))*O1143+INDEX('BCA Inputs'!$Z$14:$Z$54,MATCH(I1143,'BCA Inputs'!$M$14:$M$54,0))*Q1143+INDEX('BCA Inputs'!$AA$14:$AA$54,MATCH(I1143,'BCA Inputs'!$M$14:$M$54,0))*F1143+INDEX('BCA Inputs'!$AB$14:$AB$54,MATCH(I1143,'BCA Inputs'!$M$14:$M$54,0))*G1143,IF($B$3="RG&amp;E",INDEX('BCA Inputs'!$BG$14:$BG$54,MATCH(I1143,'BCA Inputs'!$AW$14:$AW$54,0))*P1143+INDEX('BCA Inputs'!$BH$14:$BH$54,MATCH(I1143,'BCA Inputs'!$AW$14:$AW$54,0))*O1143+INDEX('BCA Inputs'!$BI$14:$BI$54,MATCH(I1143,'BCA Inputs'!$AW$14:$AW$54,0))*Q1143+INDEX('BCA Inputs'!$BJ$14:$BJ$54,MATCH(I1143,'BCA Inputs'!$AW$14:$AW$54,0))*F1143+INDEX('BCA Inputs'!$BK$14:$BK$54,MATCH(I1143,'BCA Inputs'!$AW$14:$AW$54,0))*G1143,"")),"")</f>
        <v/>
      </c>
      <c r="AA1143" s="237" t="str">
        <f t="shared" si="175"/>
        <v/>
      </c>
      <c r="AC1143" s="238" t="str">
        <f>IFERROR((K1143+R1143)+IF($B$3="NYSEG",INDEX('BCA Inputs'!$AI$14:$AI$54,MATCH(I1143,'BCA Inputs'!$M$14:$M$54,0))*P1143+INDEX('BCA Inputs'!$AJ$14:$AJ$54,MATCH(I1143,'BCA Inputs'!$M$14:$M$54,0))*Q1143,IF($B$3="RG&amp;E",INDEX('BCA Inputs'!$BR$14:$BR$54,MATCH(I1143,'BCA Inputs'!$AW$14:$AW$54,0))*P1143+INDEX('BCA Inputs'!$BS$14:$BS$54,MATCH(I1143,'BCA Inputs'!$AW$14:$AW$54,0))*Q1143,"")),"")</f>
        <v/>
      </c>
      <c r="AD1143" s="181" t="str">
        <f>IFERROR(IF($B$3="NYSEG",INDEX('BCA Inputs'!$AD$14:$AD$54,MATCH(I1143,'BCA Inputs'!$M$14:$M$54,0))*P1143+INDEX('BCA Inputs'!$AE$14:$AE$54,MATCH(I1143,'BCA Inputs'!$M$14:$M$54,0))*O1143+INDEX('BCA Inputs'!$AF$14:$AF$54,MATCH(I1143,'BCA Inputs'!$M$14:$M$54,0))*Q1143+INDEX('BCA Inputs'!$AG$14:$AG$54,MATCH(I1143,'BCA Inputs'!$M$14:$M$54,0))*F1143+INDEX('BCA Inputs'!$AH$14:$AH$54,MATCH(I1143,'BCA Inputs'!$M$14:$M$54,0))*G1143,IF($B$3="RG&amp;E",INDEX('BCA Inputs'!$BM$14:$BM$54,MATCH(I1143,'BCA Inputs'!$AW$14:$AW$54,0))*P1143+INDEX('BCA Inputs'!$BN$14:$BN$54,MATCH(I1143,'BCA Inputs'!$AW$14:$AW$54,0))*O1143+INDEX('BCA Inputs'!$BO$14:$BO$54,MATCH(I1143,'BCA Inputs'!$AW$14:$AW$54,0))*Q1143+INDEX('BCA Inputs'!$BP$14:$BP$54,MATCH(I1143,'BCA Inputs'!$AW$14:$AW$54,0))*F1143+INDEX('BCA Inputs'!$BQ$14:$BQ$54,MATCH(I1143,'BCA Inputs'!$AW$14:$AW$54,0))*G1143,"")),"")</f>
        <v/>
      </c>
      <c r="AE1143" s="237" t="str">
        <f t="shared" si="176"/>
        <v/>
      </c>
      <c r="AF1143" s="198">
        <f t="shared" si="178"/>
        <v>0</v>
      </c>
      <c r="AG1143" s="239">
        <f t="shared" si="179"/>
        <v>0</v>
      </c>
    </row>
    <row r="1144" spans="1:33">
      <c r="A1144" s="228"/>
      <c r="B1144" s="176"/>
      <c r="C1144" s="229"/>
      <c r="D1144" s="230"/>
      <c r="E1144" s="230"/>
      <c r="F1144" s="230"/>
      <c r="G1144" s="230"/>
      <c r="H1144" s="231"/>
      <c r="I1144" s="231"/>
      <c r="J1144" s="232"/>
      <c r="K1144" s="232"/>
      <c r="L1144" s="232"/>
      <c r="M1144" s="181">
        <f t="shared" si="177"/>
        <v>0</v>
      </c>
      <c r="N1144" s="181">
        <f>IF(H1144="",0,H1144*I1144*'Avoided Water Savings Cost'!$C$16)</f>
        <v>0</v>
      </c>
      <c r="O1144" s="545">
        <f>IF(C1144="",0,IF($B$3="NYSEG",C1144/(1-'Avoided Electric Costs 2020'!$W$21),IF($B$3="RG&amp;E",C1144/(1-'Avoided Electric Costs 2020'!$X$21),"")))</f>
        <v>0</v>
      </c>
      <c r="P1144" s="546">
        <f>IF(D1144="",0,IF($B$3="NYSEG",D1144/(1-'Avoided Electric Costs 2020'!$W$21),IF($B$3="RG&amp;E",D1144/(1-'Avoided Electric Costs 2020'!$X$21),"")))</f>
        <v>0</v>
      </c>
      <c r="Q1144" s="546">
        <f>IF(E1144="",0,IF($B$3="NYSEG",E1144/(1-'Avoided Natural Gas Costs 2020'!$J$34),IF($B$3="RG&amp;E",E1144/(1-'Avoided Natural Gas Costs 2020'!$K$34),"")))</f>
        <v>0</v>
      </c>
      <c r="R1144" s="233" t="str">
        <f>IFERROR(IF(P1144*'BCA Inputs'!$C$1+Q1144*'BCA Inputs'!$C$2+F1144*'BCA Inputs'!$C$2+G1144*'BCA Inputs'!$C$2=0,"",P1144*'BCA Inputs'!$C$1+Q1144*'BCA Inputs'!$C$2+F1144*'BCA Inputs'!$C$2+G1144*'BCA Inputs'!$C$2),"")</f>
        <v/>
      </c>
      <c r="S1144" s="181" t="str">
        <f t="shared" si="170"/>
        <v/>
      </c>
      <c r="T1144" s="181" t="str">
        <f>IFERROR(IF($B$3="NYSEG",(INDEX('BCA Inputs'!$N$14:$N$54,MATCH(I1144,'BCA Inputs'!$M$14:$M$54,0))*P1144+INDEX('BCA Inputs'!$O$14:$O$54,MATCH(I1144,'BCA Inputs'!$M$14:$M$54,0))*O1144+INDEX('BCA Inputs'!P:P,MATCH(I1144,'BCA Inputs'!M:M,0))*Q1144+INDEX('BCA Inputs'!Q:Q,MATCH(I1144,'BCA Inputs'!M:M,0))*F1144+INDEX('BCA Inputs'!R:R,MATCH(I1144,'BCA Inputs'!M:M,0))*G1144)+L1144+N1144,IF($B$3="RG&amp;E",(INDEX('BCA Inputs'!$AX$14:$AX$54,MATCH(I1144,'BCA Inputs'!$AW$14:$AW$54,0))*P1144+INDEX('BCA Inputs'!$AY$14:$AY$54,MATCH(I1144,'BCA Inputs'!$AW$14:$AW$54,0))*O1144+INDEX('BCA Inputs'!$AZ$14:$AZ$54,MATCH(I1144,'BCA Inputs'!$AW$14:$AW$54,0))*Q1144+INDEX('BCA Inputs'!$BA$14:$BA$54,MATCH(I1144,'BCA Inputs'!$AW$14:$AW$54,0))*F1144+INDEX('BCA Inputs'!$BB$14:$BB$54,MATCH(I1144,'BCA Inputs'!$AW$14:$AW$54,0))*G1144)+L1144+N1144,"")),"")</f>
        <v/>
      </c>
      <c r="U1144" s="234" t="str">
        <f t="shared" si="171"/>
        <v/>
      </c>
      <c r="V1144" s="234" t="str">
        <f t="shared" si="172"/>
        <v/>
      </c>
      <c r="W1144" s="234" t="str">
        <f t="shared" si="173"/>
        <v/>
      </c>
      <c r="Y1144" s="235" t="str">
        <f t="shared" si="174"/>
        <v/>
      </c>
      <c r="Z1144" s="236" t="str">
        <f>IFERROR(IF($B$3="NYSEG",INDEX('BCA Inputs'!$X$14:$X$54,MATCH(I1144,'BCA Inputs'!$M$14:$M$54,0))*P1144+INDEX('BCA Inputs'!$Y$14:$Y$54,MATCH(I1144,'BCA Inputs'!$M$14:$M$54,0))*O1144+INDEX('BCA Inputs'!$Z$14:$Z$54,MATCH(I1144,'BCA Inputs'!$M$14:$M$54,0))*Q1144+INDEX('BCA Inputs'!$AA$14:$AA$54,MATCH(I1144,'BCA Inputs'!$M$14:$M$54,0))*F1144+INDEX('BCA Inputs'!$AB$14:$AB$54,MATCH(I1144,'BCA Inputs'!$M$14:$M$54,0))*G1144,IF($B$3="RG&amp;E",INDEX('BCA Inputs'!$BG$14:$BG$54,MATCH(I1144,'BCA Inputs'!$AW$14:$AW$54,0))*P1144+INDEX('BCA Inputs'!$BH$14:$BH$54,MATCH(I1144,'BCA Inputs'!$AW$14:$AW$54,0))*O1144+INDEX('BCA Inputs'!$BI$14:$BI$54,MATCH(I1144,'BCA Inputs'!$AW$14:$AW$54,0))*Q1144+INDEX('BCA Inputs'!$BJ$14:$BJ$54,MATCH(I1144,'BCA Inputs'!$AW$14:$AW$54,0))*F1144+INDEX('BCA Inputs'!$BK$14:$BK$54,MATCH(I1144,'BCA Inputs'!$AW$14:$AW$54,0))*G1144,"")),"")</f>
        <v/>
      </c>
      <c r="AA1144" s="237" t="str">
        <f t="shared" si="175"/>
        <v/>
      </c>
      <c r="AC1144" s="238" t="str">
        <f>IFERROR((K1144+R1144)+IF($B$3="NYSEG",INDEX('BCA Inputs'!$AI$14:$AI$54,MATCH(I1144,'BCA Inputs'!$M$14:$M$54,0))*P1144+INDEX('BCA Inputs'!$AJ$14:$AJ$54,MATCH(I1144,'BCA Inputs'!$M$14:$M$54,0))*Q1144,IF($B$3="RG&amp;E",INDEX('BCA Inputs'!$BR$14:$BR$54,MATCH(I1144,'BCA Inputs'!$AW$14:$AW$54,0))*P1144+INDEX('BCA Inputs'!$BS$14:$BS$54,MATCH(I1144,'BCA Inputs'!$AW$14:$AW$54,0))*Q1144,"")),"")</f>
        <v/>
      </c>
      <c r="AD1144" s="181" t="str">
        <f>IFERROR(IF($B$3="NYSEG",INDEX('BCA Inputs'!$AD$14:$AD$54,MATCH(I1144,'BCA Inputs'!$M$14:$M$54,0))*P1144+INDEX('BCA Inputs'!$AE$14:$AE$54,MATCH(I1144,'BCA Inputs'!$M$14:$M$54,0))*O1144+INDEX('BCA Inputs'!$AF$14:$AF$54,MATCH(I1144,'BCA Inputs'!$M$14:$M$54,0))*Q1144+INDEX('BCA Inputs'!$AG$14:$AG$54,MATCH(I1144,'BCA Inputs'!$M$14:$M$54,0))*F1144+INDEX('BCA Inputs'!$AH$14:$AH$54,MATCH(I1144,'BCA Inputs'!$M$14:$M$54,0))*G1144,IF($B$3="RG&amp;E",INDEX('BCA Inputs'!$BM$14:$BM$54,MATCH(I1144,'BCA Inputs'!$AW$14:$AW$54,0))*P1144+INDEX('BCA Inputs'!$BN$14:$BN$54,MATCH(I1144,'BCA Inputs'!$AW$14:$AW$54,0))*O1144+INDEX('BCA Inputs'!$BO$14:$BO$54,MATCH(I1144,'BCA Inputs'!$AW$14:$AW$54,0))*Q1144+INDEX('BCA Inputs'!$BP$14:$BP$54,MATCH(I1144,'BCA Inputs'!$AW$14:$AW$54,0))*F1144+INDEX('BCA Inputs'!$BQ$14:$BQ$54,MATCH(I1144,'BCA Inputs'!$AW$14:$AW$54,0))*G1144,"")),"")</f>
        <v/>
      </c>
      <c r="AE1144" s="237" t="str">
        <f t="shared" si="176"/>
        <v/>
      </c>
      <c r="AF1144" s="198">
        <f t="shared" si="178"/>
        <v>0</v>
      </c>
      <c r="AG1144" s="239">
        <f t="shared" si="179"/>
        <v>0</v>
      </c>
    </row>
    <row r="1145" spans="1:33">
      <c r="A1145" s="228"/>
      <c r="B1145" s="176"/>
      <c r="C1145" s="229"/>
      <c r="D1145" s="230"/>
      <c r="E1145" s="230"/>
      <c r="F1145" s="230"/>
      <c r="G1145" s="230"/>
      <c r="H1145" s="231"/>
      <c r="I1145" s="231"/>
      <c r="J1145" s="232"/>
      <c r="K1145" s="232"/>
      <c r="L1145" s="232"/>
      <c r="M1145" s="181">
        <f t="shared" si="177"/>
        <v>0</v>
      </c>
      <c r="N1145" s="181">
        <f>IF(H1145="",0,H1145*I1145*'Avoided Water Savings Cost'!$C$16)</f>
        <v>0</v>
      </c>
      <c r="O1145" s="545">
        <f>IF(C1145="",0,IF($B$3="NYSEG",C1145/(1-'Avoided Electric Costs 2020'!$W$21),IF($B$3="RG&amp;E",C1145/(1-'Avoided Electric Costs 2020'!$X$21),"")))</f>
        <v>0</v>
      </c>
      <c r="P1145" s="546">
        <f>IF(D1145="",0,IF($B$3="NYSEG",D1145/(1-'Avoided Electric Costs 2020'!$W$21),IF($B$3="RG&amp;E",D1145/(1-'Avoided Electric Costs 2020'!$X$21),"")))</f>
        <v>0</v>
      </c>
      <c r="Q1145" s="546">
        <f>IF(E1145="",0,IF($B$3="NYSEG",E1145/(1-'Avoided Natural Gas Costs 2020'!$J$34),IF($B$3="RG&amp;E",E1145/(1-'Avoided Natural Gas Costs 2020'!$K$34),"")))</f>
        <v>0</v>
      </c>
      <c r="R1145" s="233" t="str">
        <f>IFERROR(IF(P1145*'BCA Inputs'!$C$1+Q1145*'BCA Inputs'!$C$2+F1145*'BCA Inputs'!$C$2+G1145*'BCA Inputs'!$C$2=0,"",P1145*'BCA Inputs'!$C$1+Q1145*'BCA Inputs'!$C$2+F1145*'BCA Inputs'!$C$2+G1145*'BCA Inputs'!$C$2),"")</f>
        <v/>
      </c>
      <c r="S1145" s="181" t="str">
        <f t="shared" si="170"/>
        <v/>
      </c>
      <c r="T1145" s="181" t="str">
        <f>IFERROR(IF($B$3="NYSEG",(INDEX('BCA Inputs'!$N$14:$N$54,MATCH(I1145,'BCA Inputs'!$M$14:$M$54,0))*P1145+INDEX('BCA Inputs'!$O$14:$O$54,MATCH(I1145,'BCA Inputs'!$M$14:$M$54,0))*O1145+INDEX('BCA Inputs'!P:P,MATCH(I1145,'BCA Inputs'!M:M,0))*Q1145+INDEX('BCA Inputs'!Q:Q,MATCH(I1145,'BCA Inputs'!M:M,0))*F1145+INDEX('BCA Inputs'!R:R,MATCH(I1145,'BCA Inputs'!M:M,0))*G1145)+L1145+N1145,IF($B$3="RG&amp;E",(INDEX('BCA Inputs'!$AX$14:$AX$54,MATCH(I1145,'BCA Inputs'!$AW$14:$AW$54,0))*P1145+INDEX('BCA Inputs'!$AY$14:$AY$54,MATCH(I1145,'BCA Inputs'!$AW$14:$AW$54,0))*O1145+INDEX('BCA Inputs'!$AZ$14:$AZ$54,MATCH(I1145,'BCA Inputs'!$AW$14:$AW$54,0))*Q1145+INDEX('BCA Inputs'!$BA$14:$BA$54,MATCH(I1145,'BCA Inputs'!$AW$14:$AW$54,0))*F1145+INDEX('BCA Inputs'!$BB$14:$BB$54,MATCH(I1145,'BCA Inputs'!$AW$14:$AW$54,0))*G1145)+L1145+N1145,"")),"")</f>
        <v/>
      </c>
      <c r="U1145" s="234" t="str">
        <f t="shared" si="171"/>
        <v/>
      </c>
      <c r="V1145" s="234" t="str">
        <f t="shared" si="172"/>
        <v/>
      </c>
      <c r="W1145" s="234" t="str">
        <f t="shared" si="173"/>
        <v/>
      </c>
      <c r="Y1145" s="235" t="str">
        <f t="shared" si="174"/>
        <v/>
      </c>
      <c r="Z1145" s="236" t="str">
        <f>IFERROR(IF($B$3="NYSEG",INDEX('BCA Inputs'!$X$14:$X$54,MATCH(I1145,'BCA Inputs'!$M$14:$M$54,0))*P1145+INDEX('BCA Inputs'!$Y$14:$Y$54,MATCH(I1145,'BCA Inputs'!$M$14:$M$54,0))*O1145+INDEX('BCA Inputs'!$Z$14:$Z$54,MATCH(I1145,'BCA Inputs'!$M$14:$M$54,0))*Q1145+INDEX('BCA Inputs'!$AA$14:$AA$54,MATCH(I1145,'BCA Inputs'!$M$14:$M$54,0))*F1145+INDEX('BCA Inputs'!$AB$14:$AB$54,MATCH(I1145,'BCA Inputs'!$M$14:$M$54,0))*G1145,IF($B$3="RG&amp;E",INDEX('BCA Inputs'!$BG$14:$BG$54,MATCH(I1145,'BCA Inputs'!$AW$14:$AW$54,0))*P1145+INDEX('BCA Inputs'!$BH$14:$BH$54,MATCH(I1145,'BCA Inputs'!$AW$14:$AW$54,0))*O1145+INDEX('BCA Inputs'!$BI$14:$BI$54,MATCH(I1145,'BCA Inputs'!$AW$14:$AW$54,0))*Q1145+INDEX('BCA Inputs'!$BJ$14:$BJ$54,MATCH(I1145,'BCA Inputs'!$AW$14:$AW$54,0))*F1145+INDEX('BCA Inputs'!$BK$14:$BK$54,MATCH(I1145,'BCA Inputs'!$AW$14:$AW$54,0))*G1145,"")),"")</f>
        <v/>
      </c>
      <c r="AA1145" s="237" t="str">
        <f t="shared" si="175"/>
        <v/>
      </c>
      <c r="AC1145" s="238" t="str">
        <f>IFERROR((K1145+R1145)+IF($B$3="NYSEG",INDEX('BCA Inputs'!$AI$14:$AI$54,MATCH(I1145,'BCA Inputs'!$M$14:$M$54,0))*P1145+INDEX('BCA Inputs'!$AJ$14:$AJ$54,MATCH(I1145,'BCA Inputs'!$M$14:$M$54,0))*Q1145,IF($B$3="RG&amp;E",INDEX('BCA Inputs'!$BR$14:$BR$54,MATCH(I1145,'BCA Inputs'!$AW$14:$AW$54,0))*P1145+INDEX('BCA Inputs'!$BS$14:$BS$54,MATCH(I1145,'BCA Inputs'!$AW$14:$AW$54,0))*Q1145,"")),"")</f>
        <v/>
      </c>
      <c r="AD1145" s="181" t="str">
        <f>IFERROR(IF($B$3="NYSEG",INDEX('BCA Inputs'!$AD$14:$AD$54,MATCH(I1145,'BCA Inputs'!$M$14:$M$54,0))*P1145+INDEX('BCA Inputs'!$AE$14:$AE$54,MATCH(I1145,'BCA Inputs'!$M$14:$M$54,0))*O1145+INDEX('BCA Inputs'!$AF$14:$AF$54,MATCH(I1145,'BCA Inputs'!$M$14:$M$54,0))*Q1145+INDEX('BCA Inputs'!$AG$14:$AG$54,MATCH(I1145,'BCA Inputs'!$M$14:$M$54,0))*F1145+INDEX('BCA Inputs'!$AH$14:$AH$54,MATCH(I1145,'BCA Inputs'!$M$14:$M$54,0))*G1145,IF($B$3="RG&amp;E",INDEX('BCA Inputs'!$BM$14:$BM$54,MATCH(I1145,'BCA Inputs'!$AW$14:$AW$54,0))*P1145+INDEX('BCA Inputs'!$BN$14:$BN$54,MATCH(I1145,'BCA Inputs'!$AW$14:$AW$54,0))*O1145+INDEX('BCA Inputs'!$BO$14:$BO$54,MATCH(I1145,'BCA Inputs'!$AW$14:$AW$54,0))*Q1145+INDEX('BCA Inputs'!$BP$14:$BP$54,MATCH(I1145,'BCA Inputs'!$AW$14:$AW$54,0))*F1145+INDEX('BCA Inputs'!$BQ$14:$BQ$54,MATCH(I1145,'BCA Inputs'!$AW$14:$AW$54,0))*G1145,"")),"")</f>
        <v/>
      </c>
      <c r="AE1145" s="237" t="str">
        <f t="shared" si="176"/>
        <v/>
      </c>
      <c r="AF1145" s="198">
        <f t="shared" si="178"/>
        <v>0</v>
      </c>
      <c r="AG1145" s="239">
        <f t="shared" si="179"/>
        <v>0</v>
      </c>
    </row>
    <row r="1146" spans="1:33">
      <c r="A1146" s="228"/>
      <c r="B1146" s="176"/>
      <c r="C1146" s="229"/>
      <c r="D1146" s="230"/>
      <c r="E1146" s="230"/>
      <c r="F1146" s="230"/>
      <c r="G1146" s="230"/>
      <c r="H1146" s="231"/>
      <c r="I1146" s="231"/>
      <c r="J1146" s="232"/>
      <c r="K1146" s="232"/>
      <c r="L1146" s="232"/>
      <c r="M1146" s="181">
        <f t="shared" si="177"/>
        <v>0</v>
      </c>
      <c r="N1146" s="181">
        <f>IF(H1146="",0,H1146*I1146*'Avoided Water Savings Cost'!$C$16)</f>
        <v>0</v>
      </c>
      <c r="O1146" s="545">
        <f>IF(C1146="",0,IF($B$3="NYSEG",C1146/(1-'Avoided Electric Costs 2020'!$W$21),IF($B$3="RG&amp;E",C1146/(1-'Avoided Electric Costs 2020'!$X$21),"")))</f>
        <v>0</v>
      </c>
      <c r="P1146" s="546">
        <f>IF(D1146="",0,IF($B$3="NYSEG",D1146/(1-'Avoided Electric Costs 2020'!$W$21),IF($B$3="RG&amp;E",D1146/(1-'Avoided Electric Costs 2020'!$X$21),"")))</f>
        <v>0</v>
      </c>
      <c r="Q1146" s="546">
        <f>IF(E1146="",0,IF($B$3="NYSEG",E1146/(1-'Avoided Natural Gas Costs 2020'!$J$34),IF($B$3="RG&amp;E",E1146/(1-'Avoided Natural Gas Costs 2020'!$K$34),"")))</f>
        <v>0</v>
      </c>
      <c r="R1146" s="233" t="str">
        <f>IFERROR(IF(P1146*'BCA Inputs'!$C$1+Q1146*'BCA Inputs'!$C$2+F1146*'BCA Inputs'!$C$2+G1146*'BCA Inputs'!$C$2=0,"",P1146*'BCA Inputs'!$C$1+Q1146*'BCA Inputs'!$C$2+F1146*'BCA Inputs'!$C$2+G1146*'BCA Inputs'!$C$2),"")</f>
        <v/>
      </c>
      <c r="S1146" s="181" t="str">
        <f t="shared" si="170"/>
        <v/>
      </c>
      <c r="T1146" s="181" t="str">
        <f>IFERROR(IF($B$3="NYSEG",(INDEX('BCA Inputs'!$N$14:$N$54,MATCH(I1146,'BCA Inputs'!$M$14:$M$54,0))*P1146+INDEX('BCA Inputs'!$O$14:$O$54,MATCH(I1146,'BCA Inputs'!$M$14:$M$54,0))*O1146+INDEX('BCA Inputs'!P:P,MATCH(I1146,'BCA Inputs'!M:M,0))*Q1146+INDEX('BCA Inputs'!Q:Q,MATCH(I1146,'BCA Inputs'!M:M,0))*F1146+INDEX('BCA Inputs'!R:R,MATCH(I1146,'BCA Inputs'!M:M,0))*G1146)+L1146+N1146,IF($B$3="RG&amp;E",(INDEX('BCA Inputs'!$AX$14:$AX$54,MATCH(I1146,'BCA Inputs'!$AW$14:$AW$54,0))*P1146+INDEX('BCA Inputs'!$AY$14:$AY$54,MATCH(I1146,'BCA Inputs'!$AW$14:$AW$54,0))*O1146+INDEX('BCA Inputs'!$AZ$14:$AZ$54,MATCH(I1146,'BCA Inputs'!$AW$14:$AW$54,0))*Q1146+INDEX('BCA Inputs'!$BA$14:$BA$54,MATCH(I1146,'BCA Inputs'!$AW$14:$AW$54,0))*F1146+INDEX('BCA Inputs'!$BB$14:$BB$54,MATCH(I1146,'BCA Inputs'!$AW$14:$AW$54,0))*G1146)+L1146+N1146,"")),"")</f>
        <v/>
      </c>
      <c r="U1146" s="234" t="str">
        <f t="shared" si="171"/>
        <v/>
      </c>
      <c r="V1146" s="234" t="str">
        <f t="shared" si="172"/>
        <v/>
      </c>
      <c r="W1146" s="234" t="str">
        <f t="shared" si="173"/>
        <v/>
      </c>
      <c r="Y1146" s="235" t="str">
        <f t="shared" si="174"/>
        <v/>
      </c>
      <c r="Z1146" s="236" t="str">
        <f>IFERROR(IF($B$3="NYSEG",INDEX('BCA Inputs'!$X$14:$X$54,MATCH(I1146,'BCA Inputs'!$M$14:$M$54,0))*P1146+INDEX('BCA Inputs'!$Y$14:$Y$54,MATCH(I1146,'BCA Inputs'!$M$14:$M$54,0))*O1146+INDEX('BCA Inputs'!$Z$14:$Z$54,MATCH(I1146,'BCA Inputs'!$M$14:$M$54,0))*Q1146+INDEX('BCA Inputs'!$AA$14:$AA$54,MATCH(I1146,'BCA Inputs'!$M$14:$M$54,0))*F1146+INDEX('BCA Inputs'!$AB$14:$AB$54,MATCH(I1146,'BCA Inputs'!$M$14:$M$54,0))*G1146,IF($B$3="RG&amp;E",INDEX('BCA Inputs'!$BG$14:$BG$54,MATCH(I1146,'BCA Inputs'!$AW$14:$AW$54,0))*P1146+INDEX('BCA Inputs'!$BH$14:$BH$54,MATCH(I1146,'BCA Inputs'!$AW$14:$AW$54,0))*O1146+INDEX('BCA Inputs'!$BI$14:$BI$54,MATCH(I1146,'BCA Inputs'!$AW$14:$AW$54,0))*Q1146+INDEX('BCA Inputs'!$BJ$14:$BJ$54,MATCH(I1146,'BCA Inputs'!$AW$14:$AW$54,0))*F1146+INDEX('BCA Inputs'!$BK$14:$BK$54,MATCH(I1146,'BCA Inputs'!$AW$14:$AW$54,0))*G1146,"")),"")</f>
        <v/>
      </c>
      <c r="AA1146" s="237" t="str">
        <f t="shared" si="175"/>
        <v/>
      </c>
      <c r="AC1146" s="238" t="str">
        <f>IFERROR((K1146+R1146)+IF($B$3="NYSEG",INDEX('BCA Inputs'!$AI$14:$AI$54,MATCH(I1146,'BCA Inputs'!$M$14:$M$54,0))*P1146+INDEX('BCA Inputs'!$AJ$14:$AJ$54,MATCH(I1146,'BCA Inputs'!$M$14:$M$54,0))*Q1146,IF($B$3="RG&amp;E",INDEX('BCA Inputs'!$BR$14:$BR$54,MATCH(I1146,'BCA Inputs'!$AW$14:$AW$54,0))*P1146+INDEX('BCA Inputs'!$BS$14:$BS$54,MATCH(I1146,'BCA Inputs'!$AW$14:$AW$54,0))*Q1146,"")),"")</f>
        <v/>
      </c>
      <c r="AD1146" s="181" t="str">
        <f>IFERROR(IF($B$3="NYSEG",INDEX('BCA Inputs'!$AD$14:$AD$54,MATCH(I1146,'BCA Inputs'!$M$14:$M$54,0))*P1146+INDEX('BCA Inputs'!$AE$14:$AE$54,MATCH(I1146,'BCA Inputs'!$M$14:$M$54,0))*O1146+INDEX('BCA Inputs'!$AF$14:$AF$54,MATCH(I1146,'BCA Inputs'!$M$14:$M$54,0))*Q1146+INDEX('BCA Inputs'!$AG$14:$AG$54,MATCH(I1146,'BCA Inputs'!$M$14:$M$54,0))*F1146+INDEX('BCA Inputs'!$AH$14:$AH$54,MATCH(I1146,'BCA Inputs'!$M$14:$M$54,0))*G1146,IF($B$3="RG&amp;E",INDEX('BCA Inputs'!$BM$14:$BM$54,MATCH(I1146,'BCA Inputs'!$AW$14:$AW$54,0))*P1146+INDEX('BCA Inputs'!$BN$14:$BN$54,MATCH(I1146,'BCA Inputs'!$AW$14:$AW$54,0))*O1146+INDEX('BCA Inputs'!$BO$14:$BO$54,MATCH(I1146,'BCA Inputs'!$AW$14:$AW$54,0))*Q1146+INDEX('BCA Inputs'!$BP$14:$BP$54,MATCH(I1146,'BCA Inputs'!$AW$14:$AW$54,0))*F1146+INDEX('BCA Inputs'!$BQ$14:$BQ$54,MATCH(I1146,'BCA Inputs'!$AW$14:$AW$54,0))*G1146,"")),"")</f>
        <v/>
      </c>
      <c r="AE1146" s="237" t="str">
        <f t="shared" si="176"/>
        <v/>
      </c>
      <c r="AF1146" s="198">
        <f t="shared" si="178"/>
        <v>0</v>
      </c>
      <c r="AG1146" s="239">
        <f t="shared" si="179"/>
        <v>0</v>
      </c>
    </row>
    <row r="1147" spans="1:33">
      <c r="A1147" s="228"/>
      <c r="B1147" s="176"/>
      <c r="C1147" s="229"/>
      <c r="D1147" s="230"/>
      <c r="E1147" s="230"/>
      <c r="F1147" s="230"/>
      <c r="G1147" s="230"/>
      <c r="H1147" s="231"/>
      <c r="I1147" s="231"/>
      <c r="J1147" s="232"/>
      <c r="K1147" s="232"/>
      <c r="L1147" s="232"/>
      <c r="M1147" s="181">
        <f t="shared" si="177"/>
        <v>0</v>
      </c>
      <c r="N1147" s="181">
        <f>IF(H1147="",0,H1147*I1147*'Avoided Water Savings Cost'!$C$16)</f>
        <v>0</v>
      </c>
      <c r="O1147" s="545">
        <f>IF(C1147="",0,IF($B$3="NYSEG",C1147/(1-'Avoided Electric Costs 2020'!$W$21),IF($B$3="RG&amp;E",C1147/(1-'Avoided Electric Costs 2020'!$X$21),"")))</f>
        <v>0</v>
      </c>
      <c r="P1147" s="546">
        <f>IF(D1147="",0,IF($B$3="NYSEG",D1147/(1-'Avoided Electric Costs 2020'!$W$21),IF($B$3="RG&amp;E",D1147/(1-'Avoided Electric Costs 2020'!$X$21),"")))</f>
        <v>0</v>
      </c>
      <c r="Q1147" s="546">
        <f>IF(E1147="",0,IF($B$3="NYSEG",E1147/(1-'Avoided Natural Gas Costs 2020'!$J$34),IF($B$3="RG&amp;E",E1147/(1-'Avoided Natural Gas Costs 2020'!$K$34),"")))</f>
        <v>0</v>
      </c>
      <c r="R1147" s="233" t="str">
        <f>IFERROR(IF(P1147*'BCA Inputs'!$C$1+Q1147*'BCA Inputs'!$C$2+F1147*'BCA Inputs'!$C$2+G1147*'BCA Inputs'!$C$2=0,"",P1147*'BCA Inputs'!$C$1+Q1147*'BCA Inputs'!$C$2+F1147*'BCA Inputs'!$C$2+G1147*'BCA Inputs'!$C$2),"")</f>
        <v/>
      </c>
      <c r="S1147" s="181" t="str">
        <f t="shared" si="170"/>
        <v/>
      </c>
      <c r="T1147" s="181" t="str">
        <f>IFERROR(IF($B$3="NYSEG",(INDEX('BCA Inputs'!$N$14:$N$54,MATCH(I1147,'BCA Inputs'!$M$14:$M$54,0))*P1147+INDEX('BCA Inputs'!$O$14:$O$54,MATCH(I1147,'BCA Inputs'!$M$14:$M$54,0))*O1147+INDEX('BCA Inputs'!P:P,MATCH(I1147,'BCA Inputs'!M:M,0))*Q1147+INDEX('BCA Inputs'!Q:Q,MATCH(I1147,'BCA Inputs'!M:M,0))*F1147+INDEX('BCA Inputs'!R:R,MATCH(I1147,'BCA Inputs'!M:M,0))*G1147)+L1147+N1147,IF($B$3="RG&amp;E",(INDEX('BCA Inputs'!$AX$14:$AX$54,MATCH(I1147,'BCA Inputs'!$AW$14:$AW$54,0))*P1147+INDEX('BCA Inputs'!$AY$14:$AY$54,MATCH(I1147,'BCA Inputs'!$AW$14:$AW$54,0))*O1147+INDEX('BCA Inputs'!$AZ$14:$AZ$54,MATCH(I1147,'BCA Inputs'!$AW$14:$AW$54,0))*Q1147+INDEX('BCA Inputs'!$BA$14:$BA$54,MATCH(I1147,'BCA Inputs'!$AW$14:$AW$54,0))*F1147+INDEX('BCA Inputs'!$BB$14:$BB$54,MATCH(I1147,'BCA Inputs'!$AW$14:$AW$54,0))*G1147)+L1147+N1147,"")),"")</f>
        <v/>
      </c>
      <c r="U1147" s="234" t="str">
        <f t="shared" si="171"/>
        <v/>
      </c>
      <c r="V1147" s="234" t="str">
        <f t="shared" si="172"/>
        <v/>
      </c>
      <c r="W1147" s="234" t="str">
        <f t="shared" si="173"/>
        <v/>
      </c>
      <c r="Y1147" s="235" t="str">
        <f t="shared" si="174"/>
        <v/>
      </c>
      <c r="Z1147" s="236" t="str">
        <f>IFERROR(IF($B$3="NYSEG",INDEX('BCA Inputs'!$X$14:$X$54,MATCH(I1147,'BCA Inputs'!$M$14:$M$54,0))*P1147+INDEX('BCA Inputs'!$Y$14:$Y$54,MATCH(I1147,'BCA Inputs'!$M$14:$M$54,0))*O1147+INDEX('BCA Inputs'!$Z$14:$Z$54,MATCH(I1147,'BCA Inputs'!$M$14:$M$54,0))*Q1147+INDEX('BCA Inputs'!$AA$14:$AA$54,MATCH(I1147,'BCA Inputs'!$M$14:$M$54,0))*F1147+INDEX('BCA Inputs'!$AB$14:$AB$54,MATCH(I1147,'BCA Inputs'!$M$14:$M$54,0))*G1147,IF($B$3="RG&amp;E",INDEX('BCA Inputs'!$BG$14:$BG$54,MATCH(I1147,'BCA Inputs'!$AW$14:$AW$54,0))*P1147+INDEX('BCA Inputs'!$BH$14:$BH$54,MATCH(I1147,'BCA Inputs'!$AW$14:$AW$54,0))*O1147+INDEX('BCA Inputs'!$BI$14:$BI$54,MATCH(I1147,'BCA Inputs'!$AW$14:$AW$54,0))*Q1147+INDEX('BCA Inputs'!$BJ$14:$BJ$54,MATCH(I1147,'BCA Inputs'!$AW$14:$AW$54,0))*F1147+INDEX('BCA Inputs'!$BK$14:$BK$54,MATCH(I1147,'BCA Inputs'!$AW$14:$AW$54,0))*G1147,"")),"")</f>
        <v/>
      </c>
      <c r="AA1147" s="237" t="str">
        <f t="shared" si="175"/>
        <v/>
      </c>
      <c r="AC1147" s="238" t="str">
        <f>IFERROR((K1147+R1147)+IF($B$3="NYSEG",INDEX('BCA Inputs'!$AI$14:$AI$54,MATCH(I1147,'BCA Inputs'!$M$14:$M$54,0))*P1147+INDEX('BCA Inputs'!$AJ$14:$AJ$54,MATCH(I1147,'BCA Inputs'!$M$14:$M$54,0))*Q1147,IF($B$3="RG&amp;E",INDEX('BCA Inputs'!$BR$14:$BR$54,MATCH(I1147,'BCA Inputs'!$AW$14:$AW$54,0))*P1147+INDEX('BCA Inputs'!$BS$14:$BS$54,MATCH(I1147,'BCA Inputs'!$AW$14:$AW$54,0))*Q1147,"")),"")</f>
        <v/>
      </c>
      <c r="AD1147" s="181" t="str">
        <f>IFERROR(IF($B$3="NYSEG",INDEX('BCA Inputs'!$AD$14:$AD$54,MATCH(I1147,'BCA Inputs'!$M$14:$M$54,0))*P1147+INDEX('BCA Inputs'!$AE$14:$AE$54,MATCH(I1147,'BCA Inputs'!$M$14:$M$54,0))*O1147+INDEX('BCA Inputs'!$AF$14:$AF$54,MATCH(I1147,'BCA Inputs'!$M$14:$M$54,0))*Q1147+INDEX('BCA Inputs'!$AG$14:$AG$54,MATCH(I1147,'BCA Inputs'!$M$14:$M$54,0))*F1147+INDEX('BCA Inputs'!$AH$14:$AH$54,MATCH(I1147,'BCA Inputs'!$M$14:$M$54,0))*G1147,IF($B$3="RG&amp;E",INDEX('BCA Inputs'!$BM$14:$BM$54,MATCH(I1147,'BCA Inputs'!$AW$14:$AW$54,0))*P1147+INDEX('BCA Inputs'!$BN$14:$BN$54,MATCH(I1147,'BCA Inputs'!$AW$14:$AW$54,0))*O1147+INDEX('BCA Inputs'!$BO$14:$BO$54,MATCH(I1147,'BCA Inputs'!$AW$14:$AW$54,0))*Q1147+INDEX('BCA Inputs'!$BP$14:$BP$54,MATCH(I1147,'BCA Inputs'!$AW$14:$AW$54,0))*F1147+INDEX('BCA Inputs'!$BQ$14:$BQ$54,MATCH(I1147,'BCA Inputs'!$AW$14:$AW$54,0))*G1147,"")),"")</f>
        <v/>
      </c>
      <c r="AE1147" s="237" t="str">
        <f t="shared" si="176"/>
        <v/>
      </c>
      <c r="AF1147" s="198">
        <f t="shared" si="178"/>
        <v>0</v>
      </c>
      <c r="AG1147" s="239">
        <f t="shared" si="179"/>
        <v>0</v>
      </c>
    </row>
    <row r="1148" spans="1:33">
      <c r="A1148" s="228"/>
      <c r="B1148" s="176"/>
      <c r="C1148" s="229"/>
      <c r="D1148" s="230"/>
      <c r="E1148" s="230"/>
      <c r="F1148" s="230"/>
      <c r="G1148" s="230"/>
      <c r="H1148" s="231"/>
      <c r="I1148" s="231"/>
      <c r="J1148" s="232"/>
      <c r="K1148" s="232"/>
      <c r="L1148" s="232"/>
      <c r="M1148" s="181">
        <f t="shared" si="177"/>
        <v>0</v>
      </c>
      <c r="N1148" s="181">
        <f>IF(H1148="",0,H1148*I1148*'Avoided Water Savings Cost'!$C$16)</f>
        <v>0</v>
      </c>
      <c r="O1148" s="545">
        <f>IF(C1148="",0,IF($B$3="NYSEG",C1148/(1-'Avoided Electric Costs 2020'!$W$21),IF($B$3="RG&amp;E",C1148/(1-'Avoided Electric Costs 2020'!$X$21),"")))</f>
        <v>0</v>
      </c>
      <c r="P1148" s="546">
        <f>IF(D1148="",0,IF($B$3="NYSEG",D1148/(1-'Avoided Electric Costs 2020'!$W$21),IF($B$3="RG&amp;E",D1148/(1-'Avoided Electric Costs 2020'!$X$21),"")))</f>
        <v>0</v>
      </c>
      <c r="Q1148" s="546">
        <f>IF(E1148="",0,IF($B$3="NYSEG",E1148/(1-'Avoided Natural Gas Costs 2020'!$J$34),IF($B$3="RG&amp;E",E1148/(1-'Avoided Natural Gas Costs 2020'!$K$34),"")))</f>
        <v>0</v>
      </c>
      <c r="R1148" s="233" t="str">
        <f>IFERROR(IF(P1148*'BCA Inputs'!$C$1+Q1148*'BCA Inputs'!$C$2+F1148*'BCA Inputs'!$C$2+G1148*'BCA Inputs'!$C$2=0,"",P1148*'BCA Inputs'!$C$1+Q1148*'BCA Inputs'!$C$2+F1148*'BCA Inputs'!$C$2+G1148*'BCA Inputs'!$C$2),"")</f>
        <v/>
      </c>
      <c r="S1148" s="181" t="str">
        <f t="shared" si="170"/>
        <v/>
      </c>
      <c r="T1148" s="181" t="str">
        <f>IFERROR(IF($B$3="NYSEG",(INDEX('BCA Inputs'!$N$14:$N$54,MATCH(I1148,'BCA Inputs'!$M$14:$M$54,0))*P1148+INDEX('BCA Inputs'!$O$14:$O$54,MATCH(I1148,'BCA Inputs'!$M$14:$M$54,0))*O1148+INDEX('BCA Inputs'!P:P,MATCH(I1148,'BCA Inputs'!M:M,0))*Q1148+INDEX('BCA Inputs'!Q:Q,MATCH(I1148,'BCA Inputs'!M:M,0))*F1148+INDEX('BCA Inputs'!R:R,MATCH(I1148,'BCA Inputs'!M:M,0))*G1148)+L1148+N1148,IF($B$3="RG&amp;E",(INDEX('BCA Inputs'!$AX$14:$AX$54,MATCH(I1148,'BCA Inputs'!$AW$14:$AW$54,0))*P1148+INDEX('BCA Inputs'!$AY$14:$AY$54,MATCH(I1148,'BCA Inputs'!$AW$14:$AW$54,0))*O1148+INDEX('BCA Inputs'!$AZ$14:$AZ$54,MATCH(I1148,'BCA Inputs'!$AW$14:$AW$54,0))*Q1148+INDEX('BCA Inputs'!$BA$14:$BA$54,MATCH(I1148,'BCA Inputs'!$AW$14:$AW$54,0))*F1148+INDEX('BCA Inputs'!$BB$14:$BB$54,MATCH(I1148,'BCA Inputs'!$AW$14:$AW$54,0))*G1148)+L1148+N1148,"")),"")</f>
        <v/>
      </c>
      <c r="U1148" s="234" t="str">
        <f t="shared" si="171"/>
        <v/>
      </c>
      <c r="V1148" s="234" t="str">
        <f t="shared" si="172"/>
        <v/>
      </c>
      <c r="W1148" s="234" t="str">
        <f t="shared" si="173"/>
        <v/>
      </c>
      <c r="Y1148" s="235" t="str">
        <f t="shared" si="174"/>
        <v/>
      </c>
      <c r="Z1148" s="236" t="str">
        <f>IFERROR(IF($B$3="NYSEG",INDEX('BCA Inputs'!$X$14:$X$54,MATCH(I1148,'BCA Inputs'!$M$14:$M$54,0))*P1148+INDEX('BCA Inputs'!$Y$14:$Y$54,MATCH(I1148,'BCA Inputs'!$M$14:$M$54,0))*O1148+INDEX('BCA Inputs'!$Z$14:$Z$54,MATCH(I1148,'BCA Inputs'!$M$14:$M$54,0))*Q1148+INDEX('BCA Inputs'!$AA$14:$AA$54,MATCH(I1148,'BCA Inputs'!$M$14:$M$54,0))*F1148+INDEX('BCA Inputs'!$AB$14:$AB$54,MATCH(I1148,'BCA Inputs'!$M$14:$M$54,0))*G1148,IF($B$3="RG&amp;E",INDEX('BCA Inputs'!$BG$14:$BG$54,MATCH(I1148,'BCA Inputs'!$AW$14:$AW$54,0))*P1148+INDEX('BCA Inputs'!$BH$14:$BH$54,MATCH(I1148,'BCA Inputs'!$AW$14:$AW$54,0))*O1148+INDEX('BCA Inputs'!$BI$14:$BI$54,MATCH(I1148,'BCA Inputs'!$AW$14:$AW$54,0))*Q1148+INDEX('BCA Inputs'!$BJ$14:$BJ$54,MATCH(I1148,'BCA Inputs'!$AW$14:$AW$54,0))*F1148+INDEX('BCA Inputs'!$BK$14:$BK$54,MATCH(I1148,'BCA Inputs'!$AW$14:$AW$54,0))*G1148,"")),"")</f>
        <v/>
      </c>
      <c r="AA1148" s="237" t="str">
        <f t="shared" si="175"/>
        <v/>
      </c>
      <c r="AC1148" s="238" t="str">
        <f>IFERROR((K1148+R1148)+IF($B$3="NYSEG",INDEX('BCA Inputs'!$AI$14:$AI$54,MATCH(I1148,'BCA Inputs'!$M$14:$M$54,0))*P1148+INDEX('BCA Inputs'!$AJ$14:$AJ$54,MATCH(I1148,'BCA Inputs'!$M$14:$M$54,0))*Q1148,IF($B$3="RG&amp;E",INDEX('BCA Inputs'!$BR$14:$BR$54,MATCH(I1148,'BCA Inputs'!$AW$14:$AW$54,0))*P1148+INDEX('BCA Inputs'!$BS$14:$BS$54,MATCH(I1148,'BCA Inputs'!$AW$14:$AW$54,0))*Q1148,"")),"")</f>
        <v/>
      </c>
      <c r="AD1148" s="181" t="str">
        <f>IFERROR(IF($B$3="NYSEG",INDEX('BCA Inputs'!$AD$14:$AD$54,MATCH(I1148,'BCA Inputs'!$M$14:$M$54,0))*P1148+INDEX('BCA Inputs'!$AE$14:$AE$54,MATCH(I1148,'BCA Inputs'!$M$14:$M$54,0))*O1148+INDEX('BCA Inputs'!$AF$14:$AF$54,MATCH(I1148,'BCA Inputs'!$M$14:$M$54,0))*Q1148+INDEX('BCA Inputs'!$AG$14:$AG$54,MATCH(I1148,'BCA Inputs'!$M$14:$M$54,0))*F1148+INDEX('BCA Inputs'!$AH$14:$AH$54,MATCH(I1148,'BCA Inputs'!$M$14:$M$54,0))*G1148,IF($B$3="RG&amp;E",INDEX('BCA Inputs'!$BM$14:$BM$54,MATCH(I1148,'BCA Inputs'!$AW$14:$AW$54,0))*P1148+INDEX('BCA Inputs'!$BN$14:$BN$54,MATCH(I1148,'BCA Inputs'!$AW$14:$AW$54,0))*O1148+INDEX('BCA Inputs'!$BO$14:$BO$54,MATCH(I1148,'BCA Inputs'!$AW$14:$AW$54,0))*Q1148+INDEX('BCA Inputs'!$BP$14:$BP$54,MATCH(I1148,'BCA Inputs'!$AW$14:$AW$54,0))*F1148+INDEX('BCA Inputs'!$BQ$14:$BQ$54,MATCH(I1148,'BCA Inputs'!$AW$14:$AW$54,0))*G1148,"")),"")</f>
        <v/>
      </c>
      <c r="AE1148" s="237" t="str">
        <f t="shared" si="176"/>
        <v/>
      </c>
      <c r="AF1148" s="198">
        <f t="shared" si="178"/>
        <v>0</v>
      </c>
      <c r="AG1148" s="239">
        <f t="shared" si="179"/>
        <v>0</v>
      </c>
    </row>
    <row r="1149" spans="1:33">
      <c r="A1149" s="228"/>
      <c r="B1149" s="176"/>
      <c r="C1149" s="229"/>
      <c r="D1149" s="230"/>
      <c r="E1149" s="230"/>
      <c r="F1149" s="230"/>
      <c r="G1149" s="230"/>
      <c r="H1149" s="231"/>
      <c r="I1149" s="231"/>
      <c r="J1149" s="232"/>
      <c r="K1149" s="232"/>
      <c r="L1149" s="232"/>
      <c r="M1149" s="181">
        <f t="shared" si="177"/>
        <v>0</v>
      </c>
      <c r="N1149" s="181">
        <f>IF(H1149="",0,H1149*I1149*'Avoided Water Savings Cost'!$C$16)</f>
        <v>0</v>
      </c>
      <c r="O1149" s="545">
        <f>IF(C1149="",0,IF($B$3="NYSEG",C1149/(1-'Avoided Electric Costs 2020'!$W$21),IF($B$3="RG&amp;E",C1149/(1-'Avoided Electric Costs 2020'!$X$21),"")))</f>
        <v>0</v>
      </c>
      <c r="P1149" s="546">
        <f>IF(D1149="",0,IF($B$3="NYSEG",D1149/(1-'Avoided Electric Costs 2020'!$W$21),IF($B$3="RG&amp;E",D1149/(1-'Avoided Electric Costs 2020'!$X$21),"")))</f>
        <v>0</v>
      </c>
      <c r="Q1149" s="546">
        <f>IF(E1149="",0,IF($B$3="NYSEG",E1149/(1-'Avoided Natural Gas Costs 2020'!$J$34),IF($B$3="RG&amp;E",E1149/(1-'Avoided Natural Gas Costs 2020'!$K$34),"")))</f>
        <v>0</v>
      </c>
      <c r="R1149" s="233" t="str">
        <f>IFERROR(IF(P1149*'BCA Inputs'!$C$1+Q1149*'BCA Inputs'!$C$2+F1149*'BCA Inputs'!$C$2+G1149*'BCA Inputs'!$C$2=0,"",P1149*'BCA Inputs'!$C$1+Q1149*'BCA Inputs'!$C$2+F1149*'BCA Inputs'!$C$2+G1149*'BCA Inputs'!$C$2),"")</f>
        <v/>
      </c>
      <c r="S1149" s="181" t="str">
        <f t="shared" si="170"/>
        <v/>
      </c>
      <c r="T1149" s="181" t="str">
        <f>IFERROR(IF($B$3="NYSEG",(INDEX('BCA Inputs'!$N$14:$N$54,MATCH(I1149,'BCA Inputs'!$M$14:$M$54,0))*P1149+INDEX('BCA Inputs'!$O$14:$O$54,MATCH(I1149,'BCA Inputs'!$M$14:$M$54,0))*O1149+INDEX('BCA Inputs'!P:P,MATCH(I1149,'BCA Inputs'!M:M,0))*Q1149+INDEX('BCA Inputs'!Q:Q,MATCH(I1149,'BCA Inputs'!M:M,0))*F1149+INDEX('BCA Inputs'!R:R,MATCH(I1149,'BCA Inputs'!M:M,0))*G1149)+L1149+N1149,IF($B$3="RG&amp;E",(INDEX('BCA Inputs'!$AX$14:$AX$54,MATCH(I1149,'BCA Inputs'!$AW$14:$AW$54,0))*P1149+INDEX('BCA Inputs'!$AY$14:$AY$54,MATCH(I1149,'BCA Inputs'!$AW$14:$AW$54,0))*O1149+INDEX('BCA Inputs'!$AZ$14:$AZ$54,MATCH(I1149,'BCA Inputs'!$AW$14:$AW$54,0))*Q1149+INDEX('BCA Inputs'!$BA$14:$BA$54,MATCH(I1149,'BCA Inputs'!$AW$14:$AW$54,0))*F1149+INDEX('BCA Inputs'!$BB$14:$BB$54,MATCH(I1149,'BCA Inputs'!$AW$14:$AW$54,0))*G1149)+L1149+N1149,"")),"")</f>
        <v/>
      </c>
      <c r="U1149" s="234" t="str">
        <f t="shared" si="171"/>
        <v/>
      </c>
      <c r="V1149" s="234" t="str">
        <f t="shared" si="172"/>
        <v/>
      </c>
      <c r="W1149" s="234" t="str">
        <f t="shared" si="173"/>
        <v/>
      </c>
      <c r="Y1149" s="235" t="str">
        <f t="shared" si="174"/>
        <v/>
      </c>
      <c r="Z1149" s="236" t="str">
        <f>IFERROR(IF($B$3="NYSEG",INDEX('BCA Inputs'!$X$14:$X$54,MATCH(I1149,'BCA Inputs'!$M$14:$M$54,0))*P1149+INDEX('BCA Inputs'!$Y$14:$Y$54,MATCH(I1149,'BCA Inputs'!$M$14:$M$54,0))*O1149+INDEX('BCA Inputs'!$Z$14:$Z$54,MATCH(I1149,'BCA Inputs'!$M$14:$M$54,0))*Q1149+INDEX('BCA Inputs'!$AA$14:$AA$54,MATCH(I1149,'BCA Inputs'!$M$14:$M$54,0))*F1149+INDEX('BCA Inputs'!$AB$14:$AB$54,MATCH(I1149,'BCA Inputs'!$M$14:$M$54,0))*G1149,IF($B$3="RG&amp;E",INDEX('BCA Inputs'!$BG$14:$BG$54,MATCH(I1149,'BCA Inputs'!$AW$14:$AW$54,0))*P1149+INDEX('BCA Inputs'!$BH$14:$BH$54,MATCH(I1149,'BCA Inputs'!$AW$14:$AW$54,0))*O1149+INDEX('BCA Inputs'!$BI$14:$BI$54,MATCH(I1149,'BCA Inputs'!$AW$14:$AW$54,0))*Q1149+INDEX('BCA Inputs'!$BJ$14:$BJ$54,MATCH(I1149,'BCA Inputs'!$AW$14:$AW$54,0))*F1149+INDEX('BCA Inputs'!$BK$14:$BK$54,MATCH(I1149,'BCA Inputs'!$AW$14:$AW$54,0))*G1149,"")),"")</f>
        <v/>
      </c>
      <c r="AA1149" s="237" t="str">
        <f t="shared" si="175"/>
        <v/>
      </c>
      <c r="AC1149" s="238" t="str">
        <f>IFERROR((K1149+R1149)+IF($B$3="NYSEG",INDEX('BCA Inputs'!$AI$14:$AI$54,MATCH(I1149,'BCA Inputs'!$M$14:$M$54,0))*P1149+INDEX('BCA Inputs'!$AJ$14:$AJ$54,MATCH(I1149,'BCA Inputs'!$M$14:$M$54,0))*Q1149,IF($B$3="RG&amp;E",INDEX('BCA Inputs'!$BR$14:$BR$54,MATCH(I1149,'BCA Inputs'!$AW$14:$AW$54,0))*P1149+INDEX('BCA Inputs'!$BS$14:$BS$54,MATCH(I1149,'BCA Inputs'!$AW$14:$AW$54,0))*Q1149,"")),"")</f>
        <v/>
      </c>
      <c r="AD1149" s="181" t="str">
        <f>IFERROR(IF($B$3="NYSEG",INDEX('BCA Inputs'!$AD$14:$AD$54,MATCH(I1149,'BCA Inputs'!$M$14:$M$54,0))*P1149+INDEX('BCA Inputs'!$AE$14:$AE$54,MATCH(I1149,'BCA Inputs'!$M$14:$M$54,0))*O1149+INDEX('BCA Inputs'!$AF$14:$AF$54,MATCH(I1149,'BCA Inputs'!$M$14:$M$54,0))*Q1149+INDEX('BCA Inputs'!$AG$14:$AG$54,MATCH(I1149,'BCA Inputs'!$M$14:$M$54,0))*F1149+INDEX('BCA Inputs'!$AH$14:$AH$54,MATCH(I1149,'BCA Inputs'!$M$14:$M$54,0))*G1149,IF($B$3="RG&amp;E",INDEX('BCA Inputs'!$BM$14:$BM$54,MATCH(I1149,'BCA Inputs'!$AW$14:$AW$54,0))*P1149+INDEX('BCA Inputs'!$BN$14:$BN$54,MATCH(I1149,'BCA Inputs'!$AW$14:$AW$54,0))*O1149+INDEX('BCA Inputs'!$BO$14:$BO$54,MATCH(I1149,'BCA Inputs'!$AW$14:$AW$54,0))*Q1149+INDEX('BCA Inputs'!$BP$14:$BP$54,MATCH(I1149,'BCA Inputs'!$AW$14:$AW$54,0))*F1149+INDEX('BCA Inputs'!$BQ$14:$BQ$54,MATCH(I1149,'BCA Inputs'!$AW$14:$AW$54,0))*G1149,"")),"")</f>
        <v/>
      </c>
      <c r="AE1149" s="237" t="str">
        <f t="shared" si="176"/>
        <v/>
      </c>
      <c r="AF1149" s="198">
        <f t="shared" si="178"/>
        <v>0</v>
      </c>
      <c r="AG1149" s="239">
        <f t="shared" si="179"/>
        <v>0</v>
      </c>
    </row>
    <row r="1150" spans="1:33">
      <c r="A1150" s="228"/>
      <c r="B1150" s="176"/>
      <c r="C1150" s="229"/>
      <c r="D1150" s="230"/>
      <c r="E1150" s="230"/>
      <c r="F1150" s="230"/>
      <c r="G1150" s="230"/>
      <c r="H1150" s="231"/>
      <c r="I1150" s="231"/>
      <c r="J1150" s="232"/>
      <c r="K1150" s="232"/>
      <c r="L1150" s="232"/>
      <c r="M1150" s="181">
        <f t="shared" si="177"/>
        <v>0</v>
      </c>
      <c r="N1150" s="181">
        <f>IF(H1150="",0,H1150*I1150*'Avoided Water Savings Cost'!$C$16)</f>
        <v>0</v>
      </c>
      <c r="O1150" s="545">
        <f>IF(C1150="",0,IF($B$3="NYSEG",C1150/(1-'Avoided Electric Costs 2020'!$W$21),IF($B$3="RG&amp;E",C1150/(1-'Avoided Electric Costs 2020'!$X$21),"")))</f>
        <v>0</v>
      </c>
      <c r="P1150" s="546">
        <f>IF(D1150="",0,IF($B$3="NYSEG",D1150/(1-'Avoided Electric Costs 2020'!$W$21),IF($B$3="RG&amp;E",D1150/(1-'Avoided Electric Costs 2020'!$X$21),"")))</f>
        <v>0</v>
      </c>
      <c r="Q1150" s="546">
        <f>IF(E1150="",0,IF($B$3="NYSEG",E1150/(1-'Avoided Natural Gas Costs 2020'!$J$34),IF($B$3="RG&amp;E",E1150/(1-'Avoided Natural Gas Costs 2020'!$K$34),"")))</f>
        <v>0</v>
      </c>
      <c r="R1150" s="233" t="str">
        <f>IFERROR(IF(P1150*'BCA Inputs'!$C$1+Q1150*'BCA Inputs'!$C$2+F1150*'BCA Inputs'!$C$2+G1150*'BCA Inputs'!$C$2=0,"",P1150*'BCA Inputs'!$C$1+Q1150*'BCA Inputs'!$C$2+F1150*'BCA Inputs'!$C$2+G1150*'BCA Inputs'!$C$2),"")</f>
        <v/>
      </c>
      <c r="S1150" s="181" t="str">
        <f t="shared" si="170"/>
        <v/>
      </c>
      <c r="T1150" s="181" t="str">
        <f>IFERROR(IF($B$3="NYSEG",(INDEX('BCA Inputs'!$N$14:$N$54,MATCH(I1150,'BCA Inputs'!$M$14:$M$54,0))*P1150+INDEX('BCA Inputs'!$O$14:$O$54,MATCH(I1150,'BCA Inputs'!$M$14:$M$54,0))*O1150+INDEX('BCA Inputs'!P:P,MATCH(I1150,'BCA Inputs'!M:M,0))*Q1150+INDEX('BCA Inputs'!Q:Q,MATCH(I1150,'BCA Inputs'!M:M,0))*F1150+INDEX('BCA Inputs'!R:R,MATCH(I1150,'BCA Inputs'!M:M,0))*G1150)+L1150+N1150,IF($B$3="RG&amp;E",(INDEX('BCA Inputs'!$AX$14:$AX$54,MATCH(I1150,'BCA Inputs'!$AW$14:$AW$54,0))*P1150+INDEX('BCA Inputs'!$AY$14:$AY$54,MATCH(I1150,'BCA Inputs'!$AW$14:$AW$54,0))*O1150+INDEX('BCA Inputs'!$AZ$14:$AZ$54,MATCH(I1150,'BCA Inputs'!$AW$14:$AW$54,0))*Q1150+INDEX('BCA Inputs'!$BA$14:$BA$54,MATCH(I1150,'BCA Inputs'!$AW$14:$AW$54,0))*F1150+INDEX('BCA Inputs'!$BB$14:$BB$54,MATCH(I1150,'BCA Inputs'!$AW$14:$AW$54,0))*G1150)+L1150+N1150,"")),"")</f>
        <v/>
      </c>
      <c r="U1150" s="234" t="str">
        <f t="shared" si="171"/>
        <v/>
      </c>
      <c r="V1150" s="234" t="str">
        <f t="shared" si="172"/>
        <v/>
      </c>
      <c r="W1150" s="234" t="str">
        <f t="shared" si="173"/>
        <v/>
      </c>
      <c r="Y1150" s="235" t="str">
        <f t="shared" si="174"/>
        <v/>
      </c>
      <c r="Z1150" s="236" t="str">
        <f>IFERROR(IF($B$3="NYSEG",INDEX('BCA Inputs'!$X$14:$X$54,MATCH(I1150,'BCA Inputs'!$M$14:$M$54,0))*P1150+INDEX('BCA Inputs'!$Y$14:$Y$54,MATCH(I1150,'BCA Inputs'!$M$14:$M$54,0))*O1150+INDEX('BCA Inputs'!$Z$14:$Z$54,MATCH(I1150,'BCA Inputs'!$M$14:$M$54,0))*Q1150+INDEX('BCA Inputs'!$AA$14:$AA$54,MATCH(I1150,'BCA Inputs'!$M$14:$M$54,0))*F1150+INDEX('BCA Inputs'!$AB$14:$AB$54,MATCH(I1150,'BCA Inputs'!$M$14:$M$54,0))*G1150,IF($B$3="RG&amp;E",INDEX('BCA Inputs'!$BG$14:$BG$54,MATCH(I1150,'BCA Inputs'!$AW$14:$AW$54,0))*P1150+INDEX('BCA Inputs'!$BH$14:$BH$54,MATCH(I1150,'BCA Inputs'!$AW$14:$AW$54,0))*O1150+INDEX('BCA Inputs'!$BI$14:$BI$54,MATCH(I1150,'BCA Inputs'!$AW$14:$AW$54,0))*Q1150+INDEX('BCA Inputs'!$BJ$14:$BJ$54,MATCH(I1150,'BCA Inputs'!$AW$14:$AW$54,0))*F1150+INDEX('BCA Inputs'!$BK$14:$BK$54,MATCH(I1150,'BCA Inputs'!$AW$14:$AW$54,0))*G1150,"")),"")</f>
        <v/>
      </c>
      <c r="AA1150" s="237" t="str">
        <f t="shared" si="175"/>
        <v/>
      </c>
      <c r="AC1150" s="238" t="str">
        <f>IFERROR((K1150+R1150)+IF($B$3="NYSEG",INDEX('BCA Inputs'!$AI$14:$AI$54,MATCH(I1150,'BCA Inputs'!$M$14:$M$54,0))*P1150+INDEX('BCA Inputs'!$AJ$14:$AJ$54,MATCH(I1150,'BCA Inputs'!$M$14:$M$54,0))*Q1150,IF($B$3="RG&amp;E",INDEX('BCA Inputs'!$BR$14:$BR$54,MATCH(I1150,'BCA Inputs'!$AW$14:$AW$54,0))*P1150+INDEX('BCA Inputs'!$BS$14:$BS$54,MATCH(I1150,'BCA Inputs'!$AW$14:$AW$54,0))*Q1150,"")),"")</f>
        <v/>
      </c>
      <c r="AD1150" s="181" t="str">
        <f>IFERROR(IF($B$3="NYSEG",INDEX('BCA Inputs'!$AD$14:$AD$54,MATCH(I1150,'BCA Inputs'!$M$14:$M$54,0))*P1150+INDEX('BCA Inputs'!$AE$14:$AE$54,MATCH(I1150,'BCA Inputs'!$M$14:$M$54,0))*O1150+INDEX('BCA Inputs'!$AF$14:$AF$54,MATCH(I1150,'BCA Inputs'!$M$14:$M$54,0))*Q1150+INDEX('BCA Inputs'!$AG$14:$AG$54,MATCH(I1150,'BCA Inputs'!$M$14:$M$54,0))*F1150+INDEX('BCA Inputs'!$AH$14:$AH$54,MATCH(I1150,'BCA Inputs'!$M$14:$M$54,0))*G1150,IF($B$3="RG&amp;E",INDEX('BCA Inputs'!$BM$14:$BM$54,MATCH(I1150,'BCA Inputs'!$AW$14:$AW$54,0))*P1150+INDEX('BCA Inputs'!$BN$14:$BN$54,MATCH(I1150,'BCA Inputs'!$AW$14:$AW$54,0))*O1150+INDEX('BCA Inputs'!$BO$14:$BO$54,MATCH(I1150,'BCA Inputs'!$AW$14:$AW$54,0))*Q1150+INDEX('BCA Inputs'!$BP$14:$BP$54,MATCH(I1150,'BCA Inputs'!$AW$14:$AW$54,0))*F1150+INDEX('BCA Inputs'!$BQ$14:$BQ$54,MATCH(I1150,'BCA Inputs'!$AW$14:$AW$54,0))*G1150,"")),"")</f>
        <v/>
      </c>
      <c r="AE1150" s="237" t="str">
        <f t="shared" si="176"/>
        <v/>
      </c>
      <c r="AF1150" s="198">
        <f t="shared" si="178"/>
        <v>0</v>
      </c>
      <c r="AG1150" s="239">
        <f t="shared" si="179"/>
        <v>0</v>
      </c>
    </row>
    <row r="1151" spans="1:33">
      <c r="A1151" s="228"/>
      <c r="B1151" s="176"/>
      <c r="C1151" s="229"/>
      <c r="D1151" s="230"/>
      <c r="E1151" s="230"/>
      <c r="F1151" s="230"/>
      <c r="G1151" s="230"/>
      <c r="H1151" s="231"/>
      <c r="I1151" s="231"/>
      <c r="J1151" s="232"/>
      <c r="K1151" s="232"/>
      <c r="L1151" s="232"/>
      <c r="M1151" s="181">
        <f t="shared" si="177"/>
        <v>0</v>
      </c>
      <c r="N1151" s="181">
        <f>IF(H1151="",0,H1151*I1151*'Avoided Water Savings Cost'!$C$16)</f>
        <v>0</v>
      </c>
      <c r="O1151" s="545">
        <f>IF(C1151="",0,IF($B$3="NYSEG",C1151/(1-'Avoided Electric Costs 2020'!$W$21),IF($B$3="RG&amp;E",C1151/(1-'Avoided Electric Costs 2020'!$X$21),"")))</f>
        <v>0</v>
      </c>
      <c r="P1151" s="546">
        <f>IF(D1151="",0,IF($B$3="NYSEG",D1151/(1-'Avoided Electric Costs 2020'!$W$21),IF($B$3="RG&amp;E",D1151/(1-'Avoided Electric Costs 2020'!$X$21),"")))</f>
        <v>0</v>
      </c>
      <c r="Q1151" s="546">
        <f>IF(E1151="",0,IF($B$3="NYSEG",E1151/(1-'Avoided Natural Gas Costs 2020'!$J$34),IF($B$3="RG&amp;E",E1151/(1-'Avoided Natural Gas Costs 2020'!$K$34),"")))</f>
        <v>0</v>
      </c>
      <c r="R1151" s="233" t="str">
        <f>IFERROR(IF(P1151*'BCA Inputs'!$C$1+Q1151*'BCA Inputs'!$C$2+F1151*'BCA Inputs'!$C$2+G1151*'BCA Inputs'!$C$2=0,"",P1151*'BCA Inputs'!$C$1+Q1151*'BCA Inputs'!$C$2+F1151*'BCA Inputs'!$C$2+G1151*'BCA Inputs'!$C$2),"")</f>
        <v/>
      </c>
      <c r="S1151" s="181" t="str">
        <f t="shared" si="170"/>
        <v/>
      </c>
      <c r="T1151" s="181" t="str">
        <f>IFERROR(IF($B$3="NYSEG",(INDEX('BCA Inputs'!$N$14:$N$54,MATCH(I1151,'BCA Inputs'!$M$14:$M$54,0))*P1151+INDEX('BCA Inputs'!$O$14:$O$54,MATCH(I1151,'BCA Inputs'!$M$14:$M$54,0))*O1151+INDEX('BCA Inputs'!P:P,MATCH(I1151,'BCA Inputs'!M:M,0))*Q1151+INDEX('BCA Inputs'!Q:Q,MATCH(I1151,'BCA Inputs'!M:M,0))*F1151+INDEX('BCA Inputs'!R:R,MATCH(I1151,'BCA Inputs'!M:M,0))*G1151)+L1151+N1151,IF($B$3="RG&amp;E",(INDEX('BCA Inputs'!$AX$14:$AX$54,MATCH(I1151,'BCA Inputs'!$AW$14:$AW$54,0))*P1151+INDEX('BCA Inputs'!$AY$14:$AY$54,MATCH(I1151,'BCA Inputs'!$AW$14:$AW$54,0))*O1151+INDEX('BCA Inputs'!$AZ$14:$AZ$54,MATCH(I1151,'BCA Inputs'!$AW$14:$AW$54,0))*Q1151+INDEX('BCA Inputs'!$BA$14:$BA$54,MATCH(I1151,'BCA Inputs'!$AW$14:$AW$54,0))*F1151+INDEX('BCA Inputs'!$BB$14:$BB$54,MATCH(I1151,'BCA Inputs'!$AW$14:$AW$54,0))*G1151)+L1151+N1151,"")),"")</f>
        <v/>
      </c>
      <c r="U1151" s="234" t="str">
        <f t="shared" si="171"/>
        <v/>
      </c>
      <c r="V1151" s="234" t="str">
        <f t="shared" si="172"/>
        <v/>
      </c>
      <c r="W1151" s="234" t="str">
        <f t="shared" si="173"/>
        <v/>
      </c>
      <c r="Y1151" s="235" t="str">
        <f t="shared" si="174"/>
        <v/>
      </c>
      <c r="Z1151" s="236" t="str">
        <f>IFERROR(IF($B$3="NYSEG",INDEX('BCA Inputs'!$X$14:$X$54,MATCH(I1151,'BCA Inputs'!$M$14:$M$54,0))*P1151+INDEX('BCA Inputs'!$Y$14:$Y$54,MATCH(I1151,'BCA Inputs'!$M$14:$M$54,0))*O1151+INDEX('BCA Inputs'!$Z$14:$Z$54,MATCH(I1151,'BCA Inputs'!$M$14:$M$54,0))*Q1151+INDEX('BCA Inputs'!$AA$14:$AA$54,MATCH(I1151,'BCA Inputs'!$M$14:$M$54,0))*F1151+INDEX('BCA Inputs'!$AB$14:$AB$54,MATCH(I1151,'BCA Inputs'!$M$14:$M$54,0))*G1151,IF($B$3="RG&amp;E",INDEX('BCA Inputs'!$BG$14:$BG$54,MATCH(I1151,'BCA Inputs'!$AW$14:$AW$54,0))*P1151+INDEX('BCA Inputs'!$BH$14:$BH$54,MATCH(I1151,'BCA Inputs'!$AW$14:$AW$54,0))*O1151+INDEX('BCA Inputs'!$BI$14:$BI$54,MATCH(I1151,'BCA Inputs'!$AW$14:$AW$54,0))*Q1151+INDEX('BCA Inputs'!$BJ$14:$BJ$54,MATCH(I1151,'BCA Inputs'!$AW$14:$AW$54,0))*F1151+INDEX('BCA Inputs'!$BK$14:$BK$54,MATCH(I1151,'BCA Inputs'!$AW$14:$AW$54,0))*G1151,"")),"")</f>
        <v/>
      </c>
      <c r="AA1151" s="237" t="str">
        <f t="shared" si="175"/>
        <v/>
      </c>
      <c r="AC1151" s="238" t="str">
        <f>IFERROR((K1151+R1151)+IF($B$3="NYSEG",INDEX('BCA Inputs'!$AI$14:$AI$54,MATCH(I1151,'BCA Inputs'!$M$14:$M$54,0))*P1151+INDEX('BCA Inputs'!$AJ$14:$AJ$54,MATCH(I1151,'BCA Inputs'!$M$14:$M$54,0))*Q1151,IF($B$3="RG&amp;E",INDEX('BCA Inputs'!$BR$14:$BR$54,MATCH(I1151,'BCA Inputs'!$AW$14:$AW$54,0))*P1151+INDEX('BCA Inputs'!$BS$14:$BS$54,MATCH(I1151,'BCA Inputs'!$AW$14:$AW$54,0))*Q1151,"")),"")</f>
        <v/>
      </c>
      <c r="AD1151" s="181" t="str">
        <f>IFERROR(IF($B$3="NYSEG",INDEX('BCA Inputs'!$AD$14:$AD$54,MATCH(I1151,'BCA Inputs'!$M$14:$M$54,0))*P1151+INDEX('BCA Inputs'!$AE$14:$AE$54,MATCH(I1151,'BCA Inputs'!$M$14:$M$54,0))*O1151+INDEX('BCA Inputs'!$AF$14:$AF$54,MATCH(I1151,'BCA Inputs'!$M$14:$M$54,0))*Q1151+INDEX('BCA Inputs'!$AG$14:$AG$54,MATCH(I1151,'BCA Inputs'!$M$14:$M$54,0))*F1151+INDEX('BCA Inputs'!$AH$14:$AH$54,MATCH(I1151,'BCA Inputs'!$M$14:$M$54,0))*G1151,IF($B$3="RG&amp;E",INDEX('BCA Inputs'!$BM$14:$BM$54,MATCH(I1151,'BCA Inputs'!$AW$14:$AW$54,0))*P1151+INDEX('BCA Inputs'!$BN$14:$BN$54,MATCH(I1151,'BCA Inputs'!$AW$14:$AW$54,0))*O1151+INDEX('BCA Inputs'!$BO$14:$BO$54,MATCH(I1151,'BCA Inputs'!$AW$14:$AW$54,0))*Q1151+INDEX('BCA Inputs'!$BP$14:$BP$54,MATCH(I1151,'BCA Inputs'!$AW$14:$AW$54,0))*F1151+INDEX('BCA Inputs'!$BQ$14:$BQ$54,MATCH(I1151,'BCA Inputs'!$AW$14:$AW$54,0))*G1151,"")),"")</f>
        <v/>
      </c>
      <c r="AE1151" s="237" t="str">
        <f t="shared" si="176"/>
        <v/>
      </c>
      <c r="AF1151" s="198">
        <f t="shared" si="178"/>
        <v>0</v>
      </c>
      <c r="AG1151" s="239">
        <f t="shared" si="179"/>
        <v>0</v>
      </c>
    </row>
    <row r="1152" spans="1:33">
      <c r="A1152" s="228"/>
      <c r="B1152" s="176"/>
      <c r="C1152" s="229"/>
      <c r="D1152" s="230"/>
      <c r="E1152" s="230"/>
      <c r="F1152" s="230"/>
      <c r="G1152" s="230"/>
      <c r="H1152" s="231"/>
      <c r="I1152" s="231"/>
      <c r="J1152" s="232"/>
      <c r="K1152" s="232"/>
      <c r="L1152" s="232"/>
      <c r="M1152" s="181">
        <f t="shared" si="177"/>
        <v>0</v>
      </c>
      <c r="N1152" s="181">
        <f>IF(H1152="",0,H1152*I1152*'Avoided Water Savings Cost'!$C$16)</f>
        <v>0</v>
      </c>
      <c r="O1152" s="545">
        <f>IF(C1152="",0,IF($B$3="NYSEG",C1152/(1-'Avoided Electric Costs 2020'!$W$21),IF($B$3="RG&amp;E",C1152/(1-'Avoided Electric Costs 2020'!$X$21),"")))</f>
        <v>0</v>
      </c>
      <c r="P1152" s="546">
        <f>IF(D1152="",0,IF($B$3="NYSEG",D1152/(1-'Avoided Electric Costs 2020'!$W$21),IF($B$3="RG&amp;E",D1152/(1-'Avoided Electric Costs 2020'!$X$21),"")))</f>
        <v>0</v>
      </c>
      <c r="Q1152" s="546">
        <f>IF(E1152="",0,IF($B$3="NYSEG",E1152/(1-'Avoided Natural Gas Costs 2020'!$J$34),IF($B$3="RG&amp;E",E1152/(1-'Avoided Natural Gas Costs 2020'!$K$34),"")))</f>
        <v>0</v>
      </c>
      <c r="R1152" s="233" t="str">
        <f>IFERROR(IF(P1152*'BCA Inputs'!$C$1+Q1152*'BCA Inputs'!$C$2+F1152*'BCA Inputs'!$C$2+G1152*'BCA Inputs'!$C$2=0,"",P1152*'BCA Inputs'!$C$1+Q1152*'BCA Inputs'!$C$2+F1152*'BCA Inputs'!$C$2+G1152*'BCA Inputs'!$C$2),"")</f>
        <v/>
      </c>
      <c r="S1152" s="181" t="str">
        <f t="shared" si="170"/>
        <v/>
      </c>
      <c r="T1152" s="181" t="str">
        <f>IFERROR(IF($B$3="NYSEG",(INDEX('BCA Inputs'!$N$14:$N$54,MATCH(I1152,'BCA Inputs'!$M$14:$M$54,0))*P1152+INDEX('BCA Inputs'!$O$14:$O$54,MATCH(I1152,'BCA Inputs'!$M$14:$M$54,0))*O1152+INDEX('BCA Inputs'!P:P,MATCH(I1152,'BCA Inputs'!M:M,0))*Q1152+INDEX('BCA Inputs'!Q:Q,MATCH(I1152,'BCA Inputs'!M:M,0))*F1152+INDEX('BCA Inputs'!R:R,MATCH(I1152,'BCA Inputs'!M:M,0))*G1152)+L1152+N1152,IF($B$3="RG&amp;E",(INDEX('BCA Inputs'!$AX$14:$AX$54,MATCH(I1152,'BCA Inputs'!$AW$14:$AW$54,0))*P1152+INDEX('BCA Inputs'!$AY$14:$AY$54,MATCH(I1152,'BCA Inputs'!$AW$14:$AW$54,0))*O1152+INDEX('BCA Inputs'!$AZ$14:$AZ$54,MATCH(I1152,'BCA Inputs'!$AW$14:$AW$54,0))*Q1152+INDEX('BCA Inputs'!$BA$14:$BA$54,MATCH(I1152,'BCA Inputs'!$AW$14:$AW$54,0))*F1152+INDEX('BCA Inputs'!$BB$14:$BB$54,MATCH(I1152,'BCA Inputs'!$AW$14:$AW$54,0))*G1152)+L1152+N1152,"")),"")</f>
        <v/>
      </c>
      <c r="U1152" s="234" t="str">
        <f t="shared" si="171"/>
        <v/>
      </c>
      <c r="V1152" s="234" t="str">
        <f t="shared" si="172"/>
        <v/>
      </c>
      <c r="W1152" s="234" t="str">
        <f t="shared" si="173"/>
        <v/>
      </c>
      <c r="Y1152" s="235" t="str">
        <f t="shared" si="174"/>
        <v/>
      </c>
      <c r="Z1152" s="236" t="str">
        <f>IFERROR(IF($B$3="NYSEG",INDEX('BCA Inputs'!$X$14:$X$54,MATCH(I1152,'BCA Inputs'!$M$14:$M$54,0))*P1152+INDEX('BCA Inputs'!$Y$14:$Y$54,MATCH(I1152,'BCA Inputs'!$M$14:$M$54,0))*O1152+INDEX('BCA Inputs'!$Z$14:$Z$54,MATCH(I1152,'BCA Inputs'!$M$14:$M$54,0))*Q1152+INDEX('BCA Inputs'!$AA$14:$AA$54,MATCH(I1152,'BCA Inputs'!$M$14:$M$54,0))*F1152+INDEX('BCA Inputs'!$AB$14:$AB$54,MATCH(I1152,'BCA Inputs'!$M$14:$M$54,0))*G1152,IF($B$3="RG&amp;E",INDEX('BCA Inputs'!$BG$14:$BG$54,MATCH(I1152,'BCA Inputs'!$AW$14:$AW$54,0))*P1152+INDEX('BCA Inputs'!$BH$14:$BH$54,MATCH(I1152,'BCA Inputs'!$AW$14:$AW$54,0))*O1152+INDEX('BCA Inputs'!$BI$14:$BI$54,MATCH(I1152,'BCA Inputs'!$AW$14:$AW$54,0))*Q1152+INDEX('BCA Inputs'!$BJ$14:$BJ$54,MATCH(I1152,'BCA Inputs'!$AW$14:$AW$54,0))*F1152+INDEX('BCA Inputs'!$BK$14:$BK$54,MATCH(I1152,'BCA Inputs'!$AW$14:$AW$54,0))*G1152,"")),"")</f>
        <v/>
      </c>
      <c r="AA1152" s="237" t="str">
        <f t="shared" si="175"/>
        <v/>
      </c>
      <c r="AC1152" s="238" t="str">
        <f>IFERROR((K1152+R1152)+IF($B$3="NYSEG",INDEX('BCA Inputs'!$AI$14:$AI$54,MATCH(I1152,'BCA Inputs'!$M$14:$M$54,0))*P1152+INDEX('BCA Inputs'!$AJ$14:$AJ$54,MATCH(I1152,'BCA Inputs'!$M$14:$M$54,0))*Q1152,IF($B$3="RG&amp;E",INDEX('BCA Inputs'!$BR$14:$BR$54,MATCH(I1152,'BCA Inputs'!$AW$14:$AW$54,0))*P1152+INDEX('BCA Inputs'!$BS$14:$BS$54,MATCH(I1152,'BCA Inputs'!$AW$14:$AW$54,0))*Q1152,"")),"")</f>
        <v/>
      </c>
      <c r="AD1152" s="181" t="str">
        <f>IFERROR(IF($B$3="NYSEG",INDEX('BCA Inputs'!$AD$14:$AD$54,MATCH(I1152,'BCA Inputs'!$M$14:$M$54,0))*P1152+INDEX('BCA Inputs'!$AE$14:$AE$54,MATCH(I1152,'BCA Inputs'!$M$14:$M$54,0))*O1152+INDEX('BCA Inputs'!$AF$14:$AF$54,MATCH(I1152,'BCA Inputs'!$M$14:$M$54,0))*Q1152+INDEX('BCA Inputs'!$AG$14:$AG$54,MATCH(I1152,'BCA Inputs'!$M$14:$M$54,0))*F1152+INDEX('BCA Inputs'!$AH$14:$AH$54,MATCH(I1152,'BCA Inputs'!$M$14:$M$54,0))*G1152,IF($B$3="RG&amp;E",INDEX('BCA Inputs'!$BM$14:$BM$54,MATCH(I1152,'BCA Inputs'!$AW$14:$AW$54,0))*P1152+INDEX('BCA Inputs'!$BN$14:$BN$54,MATCH(I1152,'BCA Inputs'!$AW$14:$AW$54,0))*O1152+INDEX('BCA Inputs'!$BO$14:$BO$54,MATCH(I1152,'BCA Inputs'!$AW$14:$AW$54,0))*Q1152+INDEX('BCA Inputs'!$BP$14:$BP$54,MATCH(I1152,'BCA Inputs'!$AW$14:$AW$54,0))*F1152+INDEX('BCA Inputs'!$BQ$14:$BQ$54,MATCH(I1152,'BCA Inputs'!$AW$14:$AW$54,0))*G1152,"")),"")</f>
        <v/>
      </c>
      <c r="AE1152" s="237" t="str">
        <f t="shared" si="176"/>
        <v/>
      </c>
      <c r="AF1152" s="198">
        <f t="shared" si="178"/>
        <v>0</v>
      </c>
      <c r="AG1152" s="239">
        <f t="shared" si="179"/>
        <v>0</v>
      </c>
    </row>
    <row r="1153" spans="1:33">
      <c r="A1153" s="228"/>
      <c r="B1153" s="176"/>
      <c r="C1153" s="229"/>
      <c r="D1153" s="230"/>
      <c r="E1153" s="230"/>
      <c r="F1153" s="230"/>
      <c r="G1153" s="230"/>
      <c r="H1153" s="231"/>
      <c r="I1153" s="231"/>
      <c r="J1153" s="232"/>
      <c r="K1153" s="232"/>
      <c r="L1153" s="232"/>
      <c r="M1153" s="181">
        <f t="shared" si="177"/>
        <v>0</v>
      </c>
      <c r="N1153" s="181">
        <f>IF(H1153="",0,H1153*I1153*'Avoided Water Savings Cost'!$C$16)</f>
        <v>0</v>
      </c>
      <c r="O1153" s="545">
        <f>IF(C1153="",0,IF($B$3="NYSEG",C1153/(1-'Avoided Electric Costs 2020'!$W$21),IF($B$3="RG&amp;E",C1153/(1-'Avoided Electric Costs 2020'!$X$21),"")))</f>
        <v>0</v>
      </c>
      <c r="P1153" s="546">
        <f>IF(D1153="",0,IF($B$3="NYSEG",D1153/(1-'Avoided Electric Costs 2020'!$W$21),IF($B$3="RG&amp;E",D1153/(1-'Avoided Electric Costs 2020'!$X$21),"")))</f>
        <v>0</v>
      </c>
      <c r="Q1153" s="546">
        <f>IF(E1153="",0,IF($B$3="NYSEG",E1153/(1-'Avoided Natural Gas Costs 2020'!$J$34),IF($B$3="RG&amp;E",E1153/(1-'Avoided Natural Gas Costs 2020'!$K$34),"")))</f>
        <v>0</v>
      </c>
      <c r="R1153" s="233" t="str">
        <f>IFERROR(IF(P1153*'BCA Inputs'!$C$1+Q1153*'BCA Inputs'!$C$2+F1153*'BCA Inputs'!$C$2+G1153*'BCA Inputs'!$C$2=0,"",P1153*'BCA Inputs'!$C$1+Q1153*'BCA Inputs'!$C$2+F1153*'BCA Inputs'!$C$2+G1153*'BCA Inputs'!$C$2),"")</f>
        <v/>
      </c>
      <c r="S1153" s="181" t="str">
        <f t="shared" si="170"/>
        <v/>
      </c>
      <c r="T1153" s="181" t="str">
        <f>IFERROR(IF($B$3="NYSEG",(INDEX('BCA Inputs'!$N$14:$N$54,MATCH(I1153,'BCA Inputs'!$M$14:$M$54,0))*P1153+INDEX('BCA Inputs'!$O$14:$O$54,MATCH(I1153,'BCA Inputs'!$M$14:$M$54,0))*O1153+INDEX('BCA Inputs'!P:P,MATCH(I1153,'BCA Inputs'!M:M,0))*Q1153+INDEX('BCA Inputs'!Q:Q,MATCH(I1153,'BCA Inputs'!M:M,0))*F1153+INDEX('BCA Inputs'!R:R,MATCH(I1153,'BCA Inputs'!M:M,0))*G1153)+L1153+N1153,IF($B$3="RG&amp;E",(INDEX('BCA Inputs'!$AX$14:$AX$54,MATCH(I1153,'BCA Inputs'!$AW$14:$AW$54,0))*P1153+INDEX('BCA Inputs'!$AY$14:$AY$54,MATCH(I1153,'BCA Inputs'!$AW$14:$AW$54,0))*O1153+INDEX('BCA Inputs'!$AZ$14:$AZ$54,MATCH(I1153,'BCA Inputs'!$AW$14:$AW$54,0))*Q1153+INDEX('BCA Inputs'!$BA$14:$BA$54,MATCH(I1153,'BCA Inputs'!$AW$14:$AW$54,0))*F1153+INDEX('BCA Inputs'!$BB$14:$BB$54,MATCH(I1153,'BCA Inputs'!$AW$14:$AW$54,0))*G1153)+L1153+N1153,"")),"")</f>
        <v/>
      </c>
      <c r="U1153" s="234" t="str">
        <f t="shared" si="171"/>
        <v/>
      </c>
      <c r="V1153" s="234" t="str">
        <f t="shared" si="172"/>
        <v/>
      </c>
      <c r="W1153" s="234" t="str">
        <f t="shared" si="173"/>
        <v/>
      </c>
      <c r="Y1153" s="235" t="str">
        <f t="shared" si="174"/>
        <v/>
      </c>
      <c r="Z1153" s="236" t="str">
        <f>IFERROR(IF($B$3="NYSEG",INDEX('BCA Inputs'!$X$14:$X$54,MATCH(I1153,'BCA Inputs'!$M$14:$M$54,0))*P1153+INDEX('BCA Inputs'!$Y$14:$Y$54,MATCH(I1153,'BCA Inputs'!$M$14:$M$54,0))*O1153+INDEX('BCA Inputs'!$Z$14:$Z$54,MATCH(I1153,'BCA Inputs'!$M$14:$M$54,0))*Q1153+INDEX('BCA Inputs'!$AA$14:$AA$54,MATCH(I1153,'BCA Inputs'!$M$14:$M$54,0))*F1153+INDEX('BCA Inputs'!$AB$14:$AB$54,MATCH(I1153,'BCA Inputs'!$M$14:$M$54,0))*G1153,IF($B$3="RG&amp;E",INDEX('BCA Inputs'!$BG$14:$BG$54,MATCH(I1153,'BCA Inputs'!$AW$14:$AW$54,0))*P1153+INDEX('BCA Inputs'!$BH$14:$BH$54,MATCH(I1153,'BCA Inputs'!$AW$14:$AW$54,0))*O1153+INDEX('BCA Inputs'!$BI$14:$BI$54,MATCH(I1153,'BCA Inputs'!$AW$14:$AW$54,0))*Q1153+INDEX('BCA Inputs'!$BJ$14:$BJ$54,MATCH(I1153,'BCA Inputs'!$AW$14:$AW$54,0))*F1153+INDEX('BCA Inputs'!$BK$14:$BK$54,MATCH(I1153,'BCA Inputs'!$AW$14:$AW$54,0))*G1153,"")),"")</f>
        <v/>
      </c>
      <c r="AA1153" s="237" t="str">
        <f t="shared" si="175"/>
        <v/>
      </c>
      <c r="AC1153" s="238" t="str">
        <f>IFERROR((K1153+R1153)+IF($B$3="NYSEG",INDEX('BCA Inputs'!$AI$14:$AI$54,MATCH(I1153,'BCA Inputs'!$M$14:$M$54,0))*P1153+INDEX('BCA Inputs'!$AJ$14:$AJ$54,MATCH(I1153,'BCA Inputs'!$M$14:$M$54,0))*Q1153,IF($B$3="RG&amp;E",INDEX('BCA Inputs'!$BR$14:$BR$54,MATCH(I1153,'BCA Inputs'!$AW$14:$AW$54,0))*P1153+INDEX('BCA Inputs'!$BS$14:$BS$54,MATCH(I1153,'BCA Inputs'!$AW$14:$AW$54,0))*Q1153,"")),"")</f>
        <v/>
      </c>
      <c r="AD1153" s="181" t="str">
        <f>IFERROR(IF($B$3="NYSEG",INDEX('BCA Inputs'!$AD$14:$AD$54,MATCH(I1153,'BCA Inputs'!$M$14:$M$54,0))*P1153+INDEX('BCA Inputs'!$AE$14:$AE$54,MATCH(I1153,'BCA Inputs'!$M$14:$M$54,0))*O1153+INDEX('BCA Inputs'!$AF$14:$AF$54,MATCH(I1153,'BCA Inputs'!$M$14:$M$54,0))*Q1153+INDEX('BCA Inputs'!$AG$14:$AG$54,MATCH(I1153,'BCA Inputs'!$M$14:$M$54,0))*F1153+INDEX('BCA Inputs'!$AH$14:$AH$54,MATCH(I1153,'BCA Inputs'!$M$14:$M$54,0))*G1153,IF($B$3="RG&amp;E",INDEX('BCA Inputs'!$BM$14:$BM$54,MATCH(I1153,'BCA Inputs'!$AW$14:$AW$54,0))*P1153+INDEX('BCA Inputs'!$BN$14:$BN$54,MATCH(I1153,'BCA Inputs'!$AW$14:$AW$54,0))*O1153+INDEX('BCA Inputs'!$BO$14:$BO$54,MATCH(I1153,'BCA Inputs'!$AW$14:$AW$54,0))*Q1153+INDEX('BCA Inputs'!$BP$14:$BP$54,MATCH(I1153,'BCA Inputs'!$AW$14:$AW$54,0))*F1153+INDEX('BCA Inputs'!$BQ$14:$BQ$54,MATCH(I1153,'BCA Inputs'!$AW$14:$AW$54,0))*G1153,"")),"")</f>
        <v/>
      </c>
      <c r="AE1153" s="237" t="str">
        <f t="shared" si="176"/>
        <v/>
      </c>
      <c r="AF1153" s="198">
        <f t="shared" si="178"/>
        <v>0</v>
      </c>
      <c r="AG1153" s="239">
        <f t="shared" si="179"/>
        <v>0</v>
      </c>
    </row>
    <row r="1154" spans="1:33">
      <c r="A1154" s="228"/>
      <c r="B1154" s="176"/>
      <c r="C1154" s="229"/>
      <c r="D1154" s="230"/>
      <c r="E1154" s="230"/>
      <c r="F1154" s="230"/>
      <c r="G1154" s="230"/>
      <c r="H1154" s="231"/>
      <c r="I1154" s="231"/>
      <c r="J1154" s="232"/>
      <c r="K1154" s="232"/>
      <c r="L1154" s="232"/>
      <c r="M1154" s="181">
        <f t="shared" si="177"/>
        <v>0</v>
      </c>
      <c r="N1154" s="181">
        <f>IF(H1154="",0,H1154*I1154*'Avoided Water Savings Cost'!$C$16)</f>
        <v>0</v>
      </c>
      <c r="O1154" s="545">
        <f>IF(C1154="",0,IF($B$3="NYSEG",C1154/(1-'Avoided Electric Costs 2020'!$W$21),IF($B$3="RG&amp;E",C1154/(1-'Avoided Electric Costs 2020'!$X$21),"")))</f>
        <v>0</v>
      </c>
      <c r="P1154" s="546">
        <f>IF(D1154="",0,IF($B$3="NYSEG",D1154/(1-'Avoided Electric Costs 2020'!$W$21),IF($B$3="RG&amp;E",D1154/(1-'Avoided Electric Costs 2020'!$X$21),"")))</f>
        <v>0</v>
      </c>
      <c r="Q1154" s="546">
        <f>IF(E1154="",0,IF($B$3="NYSEG",E1154/(1-'Avoided Natural Gas Costs 2020'!$J$34),IF($B$3="RG&amp;E",E1154/(1-'Avoided Natural Gas Costs 2020'!$K$34),"")))</f>
        <v>0</v>
      </c>
      <c r="R1154" s="233" t="str">
        <f>IFERROR(IF(P1154*'BCA Inputs'!$C$1+Q1154*'BCA Inputs'!$C$2+F1154*'BCA Inputs'!$C$2+G1154*'BCA Inputs'!$C$2=0,"",P1154*'BCA Inputs'!$C$1+Q1154*'BCA Inputs'!$C$2+F1154*'BCA Inputs'!$C$2+G1154*'BCA Inputs'!$C$2),"")</f>
        <v/>
      </c>
      <c r="S1154" s="181" t="str">
        <f t="shared" si="170"/>
        <v/>
      </c>
      <c r="T1154" s="181" t="str">
        <f>IFERROR(IF($B$3="NYSEG",(INDEX('BCA Inputs'!$N$14:$N$54,MATCH(I1154,'BCA Inputs'!$M$14:$M$54,0))*P1154+INDEX('BCA Inputs'!$O$14:$O$54,MATCH(I1154,'BCA Inputs'!$M$14:$M$54,0))*O1154+INDEX('BCA Inputs'!P:P,MATCH(I1154,'BCA Inputs'!M:M,0))*Q1154+INDEX('BCA Inputs'!Q:Q,MATCH(I1154,'BCA Inputs'!M:M,0))*F1154+INDEX('BCA Inputs'!R:R,MATCH(I1154,'BCA Inputs'!M:M,0))*G1154)+L1154+N1154,IF($B$3="RG&amp;E",(INDEX('BCA Inputs'!$AX$14:$AX$54,MATCH(I1154,'BCA Inputs'!$AW$14:$AW$54,0))*P1154+INDEX('BCA Inputs'!$AY$14:$AY$54,MATCH(I1154,'BCA Inputs'!$AW$14:$AW$54,0))*O1154+INDEX('BCA Inputs'!$AZ$14:$AZ$54,MATCH(I1154,'BCA Inputs'!$AW$14:$AW$54,0))*Q1154+INDEX('BCA Inputs'!$BA$14:$BA$54,MATCH(I1154,'BCA Inputs'!$AW$14:$AW$54,0))*F1154+INDEX('BCA Inputs'!$BB$14:$BB$54,MATCH(I1154,'BCA Inputs'!$AW$14:$AW$54,0))*G1154)+L1154+N1154,"")),"")</f>
        <v/>
      </c>
      <c r="U1154" s="234" t="str">
        <f t="shared" si="171"/>
        <v/>
      </c>
      <c r="V1154" s="234" t="str">
        <f t="shared" si="172"/>
        <v/>
      </c>
      <c r="W1154" s="234" t="str">
        <f t="shared" si="173"/>
        <v/>
      </c>
      <c r="Y1154" s="235" t="str">
        <f t="shared" si="174"/>
        <v/>
      </c>
      <c r="Z1154" s="236" t="str">
        <f>IFERROR(IF($B$3="NYSEG",INDEX('BCA Inputs'!$X$14:$X$54,MATCH(I1154,'BCA Inputs'!$M$14:$M$54,0))*P1154+INDEX('BCA Inputs'!$Y$14:$Y$54,MATCH(I1154,'BCA Inputs'!$M$14:$M$54,0))*O1154+INDEX('BCA Inputs'!$Z$14:$Z$54,MATCH(I1154,'BCA Inputs'!$M$14:$M$54,0))*Q1154+INDEX('BCA Inputs'!$AA$14:$AA$54,MATCH(I1154,'BCA Inputs'!$M$14:$M$54,0))*F1154+INDEX('BCA Inputs'!$AB$14:$AB$54,MATCH(I1154,'BCA Inputs'!$M$14:$M$54,0))*G1154,IF($B$3="RG&amp;E",INDEX('BCA Inputs'!$BG$14:$BG$54,MATCH(I1154,'BCA Inputs'!$AW$14:$AW$54,0))*P1154+INDEX('BCA Inputs'!$BH$14:$BH$54,MATCH(I1154,'BCA Inputs'!$AW$14:$AW$54,0))*O1154+INDEX('BCA Inputs'!$BI$14:$BI$54,MATCH(I1154,'BCA Inputs'!$AW$14:$AW$54,0))*Q1154+INDEX('BCA Inputs'!$BJ$14:$BJ$54,MATCH(I1154,'BCA Inputs'!$AW$14:$AW$54,0))*F1154+INDEX('BCA Inputs'!$BK$14:$BK$54,MATCH(I1154,'BCA Inputs'!$AW$14:$AW$54,0))*G1154,"")),"")</f>
        <v/>
      </c>
      <c r="AA1154" s="237" t="str">
        <f t="shared" si="175"/>
        <v/>
      </c>
      <c r="AC1154" s="238" t="str">
        <f>IFERROR((K1154+R1154)+IF($B$3="NYSEG",INDEX('BCA Inputs'!$AI$14:$AI$54,MATCH(I1154,'BCA Inputs'!$M$14:$M$54,0))*P1154+INDEX('BCA Inputs'!$AJ$14:$AJ$54,MATCH(I1154,'BCA Inputs'!$M$14:$M$54,0))*Q1154,IF($B$3="RG&amp;E",INDEX('BCA Inputs'!$BR$14:$BR$54,MATCH(I1154,'BCA Inputs'!$AW$14:$AW$54,0))*P1154+INDEX('BCA Inputs'!$BS$14:$BS$54,MATCH(I1154,'BCA Inputs'!$AW$14:$AW$54,0))*Q1154,"")),"")</f>
        <v/>
      </c>
      <c r="AD1154" s="181" t="str">
        <f>IFERROR(IF($B$3="NYSEG",INDEX('BCA Inputs'!$AD$14:$AD$54,MATCH(I1154,'BCA Inputs'!$M$14:$M$54,0))*P1154+INDEX('BCA Inputs'!$AE$14:$AE$54,MATCH(I1154,'BCA Inputs'!$M$14:$M$54,0))*O1154+INDEX('BCA Inputs'!$AF$14:$AF$54,MATCH(I1154,'BCA Inputs'!$M$14:$M$54,0))*Q1154+INDEX('BCA Inputs'!$AG$14:$AG$54,MATCH(I1154,'BCA Inputs'!$M$14:$M$54,0))*F1154+INDEX('BCA Inputs'!$AH$14:$AH$54,MATCH(I1154,'BCA Inputs'!$M$14:$M$54,0))*G1154,IF($B$3="RG&amp;E",INDEX('BCA Inputs'!$BM$14:$BM$54,MATCH(I1154,'BCA Inputs'!$AW$14:$AW$54,0))*P1154+INDEX('BCA Inputs'!$BN$14:$BN$54,MATCH(I1154,'BCA Inputs'!$AW$14:$AW$54,0))*O1154+INDEX('BCA Inputs'!$BO$14:$BO$54,MATCH(I1154,'BCA Inputs'!$AW$14:$AW$54,0))*Q1154+INDEX('BCA Inputs'!$BP$14:$BP$54,MATCH(I1154,'BCA Inputs'!$AW$14:$AW$54,0))*F1154+INDEX('BCA Inputs'!$BQ$14:$BQ$54,MATCH(I1154,'BCA Inputs'!$AW$14:$AW$54,0))*G1154,"")),"")</f>
        <v/>
      </c>
      <c r="AE1154" s="237" t="str">
        <f t="shared" si="176"/>
        <v/>
      </c>
      <c r="AF1154" s="198">
        <f t="shared" si="178"/>
        <v>0</v>
      </c>
      <c r="AG1154" s="239">
        <f t="shared" si="179"/>
        <v>0</v>
      </c>
    </row>
    <row r="1155" spans="1:33">
      <c r="A1155" s="228"/>
      <c r="B1155" s="176"/>
      <c r="C1155" s="229"/>
      <c r="D1155" s="230"/>
      <c r="E1155" s="230"/>
      <c r="F1155" s="230"/>
      <c r="G1155" s="230"/>
      <c r="H1155" s="231"/>
      <c r="I1155" s="231"/>
      <c r="J1155" s="232"/>
      <c r="K1155" s="232"/>
      <c r="L1155" s="232"/>
      <c r="M1155" s="181">
        <f t="shared" si="177"/>
        <v>0</v>
      </c>
      <c r="N1155" s="181">
        <f>IF(H1155="",0,H1155*I1155*'Avoided Water Savings Cost'!$C$16)</f>
        <v>0</v>
      </c>
      <c r="O1155" s="545">
        <f>IF(C1155="",0,IF($B$3="NYSEG",C1155/(1-'Avoided Electric Costs 2020'!$W$21),IF($B$3="RG&amp;E",C1155/(1-'Avoided Electric Costs 2020'!$X$21),"")))</f>
        <v>0</v>
      </c>
      <c r="P1155" s="546">
        <f>IF(D1155="",0,IF($B$3="NYSEG",D1155/(1-'Avoided Electric Costs 2020'!$W$21),IF($B$3="RG&amp;E",D1155/(1-'Avoided Electric Costs 2020'!$X$21),"")))</f>
        <v>0</v>
      </c>
      <c r="Q1155" s="546">
        <f>IF(E1155="",0,IF($B$3="NYSEG",E1155/(1-'Avoided Natural Gas Costs 2020'!$J$34),IF($B$3="RG&amp;E",E1155/(1-'Avoided Natural Gas Costs 2020'!$K$34),"")))</f>
        <v>0</v>
      </c>
      <c r="R1155" s="233" t="str">
        <f>IFERROR(IF(P1155*'BCA Inputs'!$C$1+Q1155*'BCA Inputs'!$C$2+F1155*'BCA Inputs'!$C$2+G1155*'BCA Inputs'!$C$2=0,"",P1155*'BCA Inputs'!$C$1+Q1155*'BCA Inputs'!$C$2+F1155*'BCA Inputs'!$C$2+G1155*'BCA Inputs'!$C$2),"")</f>
        <v/>
      </c>
      <c r="S1155" s="181" t="str">
        <f t="shared" si="170"/>
        <v/>
      </c>
      <c r="T1155" s="181" t="str">
        <f>IFERROR(IF($B$3="NYSEG",(INDEX('BCA Inputs'!$N$14:$N$54,MATCH(I1155,'BCA Inputs'!$M$14:$M$54,0))*P1155+INDEX('BCA Inputs'!$O$14:$O$54,MATCH(I1155,'BCA Inputs'!$M$14:$M$54,0))*O1155+INDEX('BCA Inputs'!P:P,MATCH(I1155,'BCA Inputs'!M:M,0))*Q1155+INDEX('BCA Inputs'!Q:Q,MATCH(I1155,'BCA Inputs'!M:M,0))*F1155+INDEX('BCA Inputs'!R:R,MATCH(I1155,'BCA Inputs'!M:M,0))*G1155)+L1155+N1155,IF($B$3="RG&amp;E",(INDEX('BCA Inputs'!$AX$14:$AX$54,MATCH(I1155,'BCA Inputs'!$AW$14:$AW$54,0))*P1155+INDEX('BCA Inputs'!$AY$14:$AY$54,MATCH(I1155,'BCA Inputs'!$AW$14:$AW$54,0))*O1155+INDEX('BCA Inputs'!$AZ$14:$AZ$54,MATCH(I1155,'BCA Inputs'!$AW$14:$AW$54,0))*Q1155+INDEX('BCA Inputs'!$BA$14:$BA$54,MATCH(I1155,'BCA Inputs'!$AW$14:$AW$54,0))*F1155+INDEX('BCA Inputs'!$BB$14:$BB$54,MATCH(I1155,'BCA Inputs'!$AW$14:$AW$54,0))*G1155)+L1155+N1155,"")),"")</f>
        <v/>
      </c>
      <c r="U1155" s="234" t="str">
        <f t="shared" si="171"/>
        <v/>
      </c>
      <c r="V1155" s="234" t="str">
        <f t="shared" si="172"/>
        <v/>
      </c>
      <c r="W1155" s="234" t="str">
        <f t="shared" si="173"/>
        <v/>
      </c>
      <c r="Y1155" s="235" t="str">
        <f t="shared" si="174"/>
        <v/>
      </c>
      <c r="Z1155" s="236" t="str">
        <f>IFERROR(IF($B$3="NYSEG",INDEX('BCA Inputs'!$X$14:$X$54,MATCH(I1155,'BCA Inputs'!$M$14:$M$54,0))*P1155+INDEX('BCA Inputs'!$Y$14:$Y$54,MATCH(I1155,'BCA Inputs'!$M$14:$M$54,0))*O1155+INDEX('BCA Inputs'!$Z$14:$Z$54,MATCH(I1155,'BCA Inputs'!$M$14:$M$54,0))*Q1155+INDEX('BCA Inputs'!$AA$14:$AA$54,MATCH(I1155,'BCA Inputs'!$M$14:$M$54,0))*F1155+INDEX('BCA Inputs'!$AB$14:$AB$54,MATCH(I1155,'BCA Inputs'!$M$14:$M$54,0))*G1155,IF($B$3="RG&amp;E",INDEX('BCA Inputs'!$BG$14:$BG$54,MATCH(I1155,'BCA Inputs'!$AW$14:$AW$54,0))*P1155+INDEX('BCA Inputs'!$BH$14:$BH$54,MATCH(I1155,'BCA Inputs'!$AW$14:$AW$54,0))*O1155+INDEX('BCA Inputs'!$BI$14:$BI$54,MATCH(I1155,'BCA Inputs'!$AW$14:$AW$54,0))*Q1155+INDEX('BCA Inputs'!$BJ$14:$BJ$54,MATCH(I1155,'BCA Inputs'!$AW$14:$AW$54,0))*F1155+INDEX('BCA Inputs'!$BK$14:$BK$54,MATCH(I1155,'BCA Inputs'!$AW$14:$AW$54,0))*G1155,"")),"")</f>
        <v/>
      </c>
      <c r="AA1155" s="237" t="str">
        <f t="shared" si="175"/>
        <v/>
      </c>
      <c r="AC1155" s="238" t="str">
        <f>IFERROR((K1155+R1155)+IF($B$3="NYSEG",INDEX('BCA Inputs'!$AI$14:$AI$54,MATCH(I1155,'BCA Inputs'!$M$14:$M$54,0))*P1155+INDEX('BCA Inputs'!$AJ$14:$AJ$54,MATCH(I1155,'BCA Inputs'!$M$14:$M$54,0))*Q1155,IF($B$3="RG&amp;E",INDEX('BCA Inputs'!$BR$14:$BR$54,MATCH(I1155,'BCA Inputs'!$AW$14:$AW$54,0))*P1155+INDEX('BCA Inputs'!$BS$14:$BS$54,MATCH(I1155,'BCA Inputs'!$AW$14:$AW$54,0))*Q1155,"")),"")</f>
        <v/>
      </c>
      <c r="AD1155" s="181" t="str">
        <f>IFERROR(IF($B$3="NYSEG",INDEX('BCA Inputs'!$AD$14:$AD$54,MATCH(I1155,'BCA Inputs'!$M$14:$M$54,0))*P1155+INDEX('BCA Inputs'!$AE$14:$AE$54,MATCH(I1155,'BCA Inputs'!$M$14:$M$54,0))*O1155+INDEX('BCA Inputs'!$AF$14:$AF$54,MATCH(I1155,'BCA Inputs'!$M$14:$M$54,0))*Q1155+INDEX('BCA Inputs'!$AG$14:$AG$54,MATCH(I1155,'BCA Inputs'!$M$14:$M$54,0))*F1155+INDEX('BCA Inputs'!$AH$14:$AH$54,MATCH(I1155,'BCA Inputs'!$M$14:$M$54,0))*G1155,IF($B$3="RG&amp;E",INDEX('BCA Inputs'!$BM$14:$BM$54,MATCH(I1155,'BCA Inputs'!$AW$14:$AW$54,0))*P1155+INDEX('BCA Inputs'!$BN$14:$BN$54,MATCH(I1155,'BCA Inputs'!$AW$14:$AW$54,0))*O1155+INDEX('BCA Inputs'!$BO$14:$BO$54,MATCH(I1155,'BCA Inputs'!$AW$14:$AW$54,0))*Q1155+INDEX('BCA Inputs'!$BP$14:$BP$54,MATCH(I1155,'BCA Inputs'!$AW$14:$AW$54,0))*F1155+INDEX('BCA Inputs'!$BQ$14:$BQ$54,MATCH(I1155,'BCA Inputs'!$AW$14:$AW$54,0))*G1155,"")),"")</f>
        <v/>
      </c>
      <c r="AE1155" s="237" t="str">
        <f t="shared" si="176"/>
        <v/>
      </c>
      <c r="AF1155" s="198">
        <f t="shared" si="178"/>
        <v>0</v>
      </c>
      <c r="AG1155" s="239">
        <f t="shared" si="179"/>
        <v>0</v>
      </c>
    </row>
    <row r="1156" spans="1:33">
      <c r="A1156" s="228"/>
      <c r="B1156" s="176"/>
      <c r="C1156" s="229"/>
      <c r="D1156" s="230"/>
      <c r="E1156" s="230"/>
      <c r="F1156" s="230"/>
      <c r="G1156" s="230"/>
      <c r="H1156" s="231"/>
      <c r="I1156" s="231"/>
      <c r="J1156" s="232"/>
      <c r="K1156" s="232"/>
      <c r="L1156" s="232"/>
      <c r="M1156" s="181">
        <f t="shared" si="177"/>
        <v>0</v>
      </c>
      <c r="N1156" s="181">
        <f>IF(H1156="",0,H1156*I1156*'Avoided Water Savings Cost'!$C$16)</f>
        <v>0</v>
      </c>
      <c r="O1156" s="545">
        <f>IF(C1156="",0,IF($B$3="NYSEG",C1156/(1-'Avoided Electric Costs 2020'!$W$21),IF($B$3="RG&amp;E",C1156/(1-'Avoided Electric Costs 2020'!$X$21),"")))</f>
        <v>0</v>
      </c>
      <c r="P1156" s="546">
        <f>IF(D1156="",0,IF($B$3="NYSEG",D1156/(1-'Avoided Electric Costs 2020'!$W$21),IF($B$3="RG&amp;E",D1156/(1-'Avoided Electric Costs 2020'!$X$21),"")))</f>
        <v>0</v>
      </c>
      <c r="Q1156" s="546">
        <f>IF(E1156="",0,IF($B$3="NYSEG",E1156/(1-'Avoided Natural Gas Costs 2020'!$J$34),IF($B$3="RG&amp;E",E1156/(1-'Avoided Natural Gas Costs 2020'!$K$34),"")))</f>
        <v>0</v>
      </c>
      <c r="R1156" s="233" t="str">
        <f>IFERROR(IF(P1156*'BCA Inputs'!$C$1+Q1156*'BCA Inputs'!$C$2+F1156*'BCA Inputs'!$C$2+G1156*'BCA Inputs'!$C$2=0,"",P1156*'BCA Inputs'!$C$1+Q1156*'BCA Inputs'!$C$2+F1156*'BCA Inputs'!$C$2+G1156*'BCA Inputs'!$C$2),"")</f>
        <v/>
      </c>
      <c r="S1156" s="181" t="str">
        <f t="shared" si="170"/>
        <v/>
      </c>
      <c r="T1156" s="181" t="str">
        <f>IFERROR(IF($B$3="NYSEG",(INDEX('BCA Inputs'!$N$14:$N$54,MATCH(I1156,'BCA Inputs'!$M$14:$M$54,0))*P1156+INDEX('BCA Inputs'!$O$14:$O$54,MATCH(I1156,'BCA Inputs'!$M$14:$M$54,0))*O1156+INDEX('BCA Inputs'!P:P,MATCH(I1156,'BCA Inputs'!M:M,0))*Q1156+INDEX('BCA Inputs'!Q:Q,MATCH(I1156,'BCA Inputs'!M:M,0))*F1156+INDEX('BCA Inputs'!R:R,MATCH(I1156,'BCA Inputs'!M:M,0))*G1156)+L1156+N1156,IF($B$3="RG&amp;E",(INDEX('BCA Inputs'!$AX$14:$AX$54,MATCH(I1156,'BCA Inputs'!$AW$14:$AW$54,0))*P1156+INDEX('BCA Inputs'!$AY$14:$AY$54,MATCH(I1156,'BCA Inputs'!$AW$14:$AW$54,0))*O1156+INDEX('BCA Inputs'!$AZ$14:$AZ$54,MATCH(I1156,'BCA Inputs'!$AW$14:$AW$54,0))*Q1156+INDEX('BCA Inputs'!$BA$14:$BA$54,MATCH(I1156,'BCA Inputs'!$AW$14:$AW$54,0))*F1156+INDEX('BCA Inputs'!$BB$14:$BB$54,MATCH(I1156,'BCA Inputs'!$AW$14:$AW$54,0))*G1156)+L1156+N1156,"")),"")</f>
        <v/>
      </c>
      <c r="U1156" s="234" t="str">
        <f t="shared" si="171"/>
        <v/>
      </c>
      <c r="V1156" s="234" t="str">
        <f t="shared" si="172"/>
        <v/>
      </c>
      <c r="W1156" s="234" t="str">
        <f t="shared" si="173"/>
        <v/>
      </c>
      <c r="Y1156" s="235" t="str">
        <f t="shared" si="174"/>
        <v/>
      </c>
      <c r="Z1156" s="236" t="str">
        <f>IFERROR(IF($B$3="NYSEG",INDEX('BCA Inputs'!$X$14:$X$54,MATCH(I1156,'BCA Inputs'!$M$14:$M$54,0))*P1156+INDEX('BCA Inputs'!$Y$14:$Y$54,MATCH(I1156,'BCA Inputs'!$M$14:$M$54,0))*O1156+INDEX('BCA Inputs'!$Z$14:$Z$54,MATCH(I1156,'BCA Inputs'!$M$14:$M$54,0))*Q1156+INDEX('BCA Inputs'!$AA$14:$AA$54,MATCH(I1156,'BCA Inputs'!$M$14:$M$54,0))*F1156+INDEX('BCA Inputs'!$AB$14:$AB$54,MATCH(I1156,'BCA Inputs'!$M$14:$M$54,0))*G1156,IF($B$3="RG&amp;E",INDEX('BCA Inputs'!$BG$14:$BG$54,MATCH(I1156,'BCA Inputs'!$AW$14:$AW$54,0))*P1156+INDEX('BCA Inputs'!$BH$14:$BH$54,MATCH(I1156,'BCA Inputs'!$AW$14:$AW$54,0))*O1156+INDEX('BCA Inputs'!$BI$14:$BI$54,MATCH(I1156,'BCA Inputs'!$AW$14:$AW$54,0))*Q1156+INDEX('BCA Inputs'!$BJ$14:$BJ$54,MATCH(I1156,'BCA Inputs'!$AW$14:$AW$54,0))*F1156+INDEX('BCA Inputs'!$BK$14:$BK$54,MATCH(I1156,'BCA Inputs'!$AW$14:$AW$54,0))*G1156,"")),"")</f>
        <v/>
      </c>
      <c r="AA1156" s="237" t="str">
        <f t="shared" si="175"/>
        <v/>
      </c>
      <c r="AC1156" s="238" t="str">
        <f>IFERROR((K1156+R1156)+IF($B$3="NYSEG",INDEX('BCA Inputs'!$AI$14:$AI$54,MATCH(I1156,'BCA Inputs'!$M$14:$M$54,0))*P1156+INDEX('BCA Inputs'!$AJ$14:$AJ$54,MATCH(I1156,'BCA Inputs'!$M$14:$M$54,0))*Q1156,IF($B$3="RG&amp;E",INDEX('BCA Inputs'!$BR$14:$BR$54,MATCH(I1156,'BCA Inputs'!$AW$14:$AW$54,0))*P1156+INDEX('BCA Inputs'!$BS$14:$BS$54,MATCH(I1156,'BCA Inputs'!$AW$14:$AW$54,0))*Q1156,"")),"")</f>
        <v/>
      </c>
      <c r="AD1156" s="181" t="str">
        <f>IFERROR(IF($B$3="NYSEG",INDEX('BCA Inputs'!$AD$14:$AD$54,MATCH(I1156,'BCA Inputs'!$M$14:$M$54,0))*P1156+INDEX('BCA Inputs'!$AE$14:$AE$54,MATCH(I1156,'BCA Inputs'!$M$14:$M$54,0))*O1156+INDEX('BCA Inputs'!$AF$14:$AF$54,MATCH(I1156,'BCA Inputs'!$M$14:$M$54,0))*Q1156+INDEX('BCA Inputs'!$AG$14:$AG$54,MATCH(I1156,'BCA Inputs'!$M$14:$M$54,0))*F1156+INDEX('BCA Inputs'!$AH$14:$AH$54,MATCH(I1156,'BCA Inputs'!$M$14:$M$54,0))*G1156,IF($B$3="RG&amp;E",INDEX('BCA Inputs'!$BM$14:$BM$54,MATCH(I1156,'BCA Inputs'!$AW$14:$AW$54,0))*P1156+INDEX('BCA Inputs'!$BN$14:$BN$54,MATCH(I1156,'BCA Inputs'!$AW$14:$AW$54,0))*O1156+INDEX('BCA Inputs'!$BO$14:$BO$54,MATCH(I1156,'BCA Inputs'!$AW$14:$AW$54,0))*Q1156+INDEX('BCA Inputs'!$BP$14:$BP$54,MATCH(I1156,'BCA Inputs'!$AW$14:$AW$54,0))*F1156+INDEX('BCA Inputs'!$BQ$14:$BQ$54,MATCH(I1156,'BCA Inputs'!$AW$14:$AW$54,0))*G1156,"")),"")</f>
        <v/>
      </c>
      <c r="AE1156" s="237" t="str">
        <f t="shared" si="176"/>
        <v/>
      </c>
      <c r="AF1156" s="198">
        <f t="shared" si="178"/>
        <v>0</v>
      </c>
      <c r="AG1156" s="239">
        <f t="shared" si="179"/>
        <v>0</v>
      </c>
    </row>
    <row r="1157" spans="1:33">
      <c r="A1157" s="228"/>
      <c r="B1157" s="176"/>
      <c r="C1157" s="229"/>
      <c r="D1157" s="230"/>
      <c r="E1157" s="230"/>
      <c r="F1157" s="230"/>
      <c r="G1157" s="230"/>
      <c r="H1157" s="231"/>
      <c r="I1157" s="231"/>
      <c r="J1157" s="232"/>
      <c r="K1157" s="232"/>
      <c r="L1157" s="232"/>
      <c r="M1157" s="181">
        <f t="shared" si="177"/>
        <v>0</v>
      </c>
      <c r="N1157" s="181">
        <f>IF(H1157="",0,H1157*I1157*'Avoided Water Savings Cost'!$C$16)</f>
        <v>0</v>
      </c>
      <c r="O1157" s="545">
        <f>IF(C1157="",0,IF($B$3="NYSEG",C1157/(1-'Avoided Electric Costs 2020'!$W$21),IF($B$3="RG&amp;E",C1157/(1-'Avoided Electric Costs 2020'!$X$21),"")))</f>
        <v>0</v>
      </c>
      <c r="P1157" s="546">
        <f>IF(D1157="",0,IF($B$3="NYSEG",D1157/(1-'Avoided Electric Costs 2020'!$W$21),IF($B$3="RG&amp;E",D1157/(1-'Avoided Electric Costs 2020'!$X$21),"")))</f>
        <v>0</v>
      </c>
      <c r="Q1157" s="546">
        <f>IF(E1157="",0,IF($B$3="NYSEG",E1157/(1-'Avoided Natural Gas Costs 2020'!$J$34),IF($B$3="RG&amp;E",E1157/(1-'Avoided Natural Gas Costs 2020'!$K$34),"")))</f>
        <v>0</v>
      </c>
      <c r="R1157" s="233" t="str">
        <f>IFERROR(IF(P1157*'BCA Inputs'!$C$1+Q1157*'BCA Inputs'!$C$2+F1157*'BCA Inputs'!$C$2+G1157*'BCA Inputs'!$C$2=0,"",P1157*'BCA Inputs'!$C$1+Q1157*'BCA Inputs'!$C$2+F1157*'BCA Inputs'!$C$2+G1157*'BCA Inputs'!$C$2),"")</f>
        <v/>
      </c>
      <c r="S1157" s="181" t="str">
        <f t="shared" si="170"/>
        <v/>
      </c>
      <c r="T1157" s="181" t="str">
        <f>IFERROR(IF($B$3="NYSEG",(INDEX('BCA Inputs'!$N$14:$N$54,MATCH(I1157,'BCA Inputs'!$M$14:$M$54,0))*P1157+INDEX('BCA Inputs'!$O$14:$O$54,MATCH(I1157,'BCA Inputs'!$M$14:$M$54,0))*O1157+INDEX('BCA Inputs'!P:P,MATCH(I1157,'BCA Inputs'!M:M,0))*Q1157+INDEX('BCA Inputs'!Q:Q,MATCH(I1157,'BCA Inputs'!M:M,0))*F1157+INDEX('BCA Inputs'!R:R,MATCH(I1157,'BCA Inputs'!M:M,0))*G1157)+L1157+N1157,IF($B$3="RG&amp;E",(INDEX('BCA Inputs'!$AX$14:$AX$54,MATCH(I1157,'BCA Inputs'!$AW$14:$AW$54,0))*P1157+INDEX('BCA Inputs'!$AY$14:$AY$54,MATCH(I1157,'BCA Inputs'!$AW$14:$AW$54,0))*O1157+INDEX('BCA Inputs'!$AZ$14:$AZ$54,MATCH(I1157,'BCA Inputs'!$AW$14:$AW$54,0))*Q1157+INDEX('BCA Inputs'!$BA$14:$BA$54,MATCH(I1157,'BCA Inputs'!$AW$14:$AW$54,0))*F1157+INDEX('BCA Inputs'!$BB$14:$BB$54,MATCH(I1157,'BCA Inputs'!$AW$14:$AW$54,0))*G1157)+L1157+N1157,"")),"")</f>
        <v/>
      </c>
      <c r="U1157" s="234" t="str">
        <f t="shared" si="171"/>
        <v/>
      </c>
      <c r="V1157" s="234" t="str">
        <f t="shared" si="172"/>
        <v/>
      </c>
      <c r="W1157" s="234" t="str">
        <f t="shared" si="173"/>
        <v/>
      </c>
      <c r="Y1157" s="235" t="str">
        <f t="shared" si="174"/>
        <v/>
      </c>
      <c r="Z1157" s="236" t="str">
        <f>IFERROR(IF($B$3="NYSEG",INDEX('BCA Inputs'!$X$14:$X$54,MATCH(I1157,'BCA Inputs'!$M$14:$M$54,0))*P1157+INDEX('BCA Inputs'!$Y$14:$Y$54,MATCH(I1157,'BCA Inputs'!$M$14:$M$54,0))*O1157+INDEX('BCA Inputs'!$Z$14:$Z$54,MATCH(I1157,'BCA Inputs'!$M$14:$M$54,0))*Q1157+INDEX('BCA Inputs'!$AA$14:$AA$54,MATCH(I1157,'BCA Inputs'!$M$14:$M$54,0))*F1157+INDEX('BCA Inputs'!$AB$14:$AB$54,MATCH(I1157,'BCA Inputs'!$M$14:$M$54,0))*G1157,IF($B$3="RG&amp;E",INDEX('BCA Inputs'!$BG$14:$BG$54,MATCH(I1157,'BCA Inputs'!$AW$14:$AW$54,0))*P1157+INDEX('BCA Inputs'!$BH$14:$BH$54,MATCH(I1157,'BCA Inputs'!$AW$14:$AW$54,0))*O1157+INDEX('BCA Inputs'!$BI$14:$BI$54,MATCH(I1157,'BCA Inputs'!$AW$14:$AW$54,0))*Q1157+INDEX('BCA Inputs'!$BJ$14:$BJ$54,MATCH(I1157,'BCA Inputs'!$AW$14:$AW$54,0))*F1157+INDEX('BCA Inputs'!$BK$14:$BK$54,MATCH(I1157,'BCA Inputs'!$AW$14:$AW$54,0))*G1157,"")),"")</f>
        <v/>
      </c>
      <c r="AA1157" s="237" t="str">
        <f t="shared" si="175"/>
        <v/>
      </c>
      <c r="AC1157" s="238" t="str">
        <f>IFERROR((K1157+R1157)+IF($B$3="NYSEG",INDEX('BCA Inputs'!$AI$14:$AI$54,MATCH(I1157,'BCA Inputs'!$M$14:$M$54,0))*P1157+INDEX('BCA Inputs'!$AJ$14:$AJ$54,MATCH(I1157,'BCA Inputs'!$M$14:$M$54,0))*Q1157,IF($B$3="RG&amp;E",INDEX('BCA Inputs'!$BR$14:$BR$54,MATCH(I1157,'BCA Inputs'!$AW$14:$AW$54,0))*P1157+INDEX('BCA Inputs'!$BS$14:$BS$54,MATCH(I1157,'BCA Inputs'!$AW$14:$AW$54,0))*Q1157,"")),"")</f>
        <v/>
      </c>
      <c r="AD1157" s="181" t="str">
        <f>IFERROR(IF($B$3="NYSEG",INDEX('BCA Inputs'!$AD$14:$AD$54,MATCH(I1157,'BCA Inputs'!$M$14:$M$54,0))*P1157+INDEX('BCA Inputs'!$AE$14:$AE$54,MATCH(I1157,'BCA Inputs'!$M$14:$M$54,0))*O1157+INDEX('BCA Inputs'!$AF$14:$AF$54,MATCH(I1157,'BCA Inputs'!$M$14:$M$54,0))*Q1157+INDEX('BCA Inputs'!$AG$14:$AG$54,MATCH(I1157,'BCA Inputs'!$M$14:$M$54,0))*F1157+INDEX('BCA Inputs'!$AH$14:$AH$54,MATCH(I1157,'BCA Inputs'!$M$14:$M$54,0))*G1157,IF($B$3="RG&amp;E",INDEX('BCA Inputs'!$BM$14:$BM$54,MATCH(I1157,'BCA Inputs'!$AW$14:$AW$54,0))*P1157+INDEX('BCA Inputs'!$BN$14:$BN$54,MATCH(I1157,'BCA Inputs'!$AW$14:$AW$54,0))*O1157+INDEX('BCA Inputs'!$BO$14:$BO$54,MATCH(I1157,'BCA Inputs'!$AW$14:$AW$54,0))*Q1157+INDEX('BCA Inputs'!$BP$14:$BP$54,MATCH(I1157,'BCA Inputs'!$AW$14:$AW$54,0))*F1157+INDEX('BCA Inputs'!$BQ$14:$BQ$54,MATCH(I1157,'BCA Inputs'!$AW$14:$AW$54,0))*G1157,"")),"")</f>
        <v/>
      </c>
      <c r="AE1157" s="237" t="str">
        <f t="shared" si="176"/>
        <v/>
      </c>
      <c r="AF1157" s="198">
        <f t="shared" si="178"/>
        <v>0</v>
      </c>
      <c r="AG1157" s="239">
        <f t="shared" si="179"/>
        <v>0</v>
      </c>
    </row>
    <row r="1158" spans="1:33">
      <c r="A1158" s="228"/>
      <c r="B1158" s="176"/>
      <c r="C1158" s="229"/>
      <c r="D1158" s="230"/>
      <c r="E1158" s="230"/>
      <c r="F1158" s="230"/>
      <c r="G1158" s="230"/>
      <c r="H1158" s="231"/>
      <c r="I1158" s="231"/>
      <c r="J1158" s="232"/>
      <c r="K1158" s="232"/>
      <c r="L1158" s="232"/>
      <c r="M1158" s="181">
        <f t="shared" si="177"/>
        <v>0</v>
      </c>
      <c r="N1158" s="181">
        <f>IF(H1158="",0,H1158*I1158*'Avoided Water Savings Cost'!$C$16)</f>
        <v>0</v>
      </c>
      <c r="O1158" s="545">
        <f>IF(C1158="",0,IF($B$3="NYSEG",C1158/(1-'Avoided Electric Costs 2020'!$W$21),IF($B$3="RG&amp;E",C1158/(1-'Avoided Electric Costs 2020'!$X$21),"")))</f>
        <v>0</v>
      </c>
      <c r="P1158" s="546">
        <f>IF(D1158="",0,IF($B$3="NYSEG",D1158/(1-'Avoided Electric Costs 2020'!$W$21),IF($B$3="RG&amp;E",D1158/(1-'Avoided Electric Costs 2020'!$X$21),"")))</f>
        <v>0</v>
      </c>
      <c r="Q1158" s="546">
        <f>IF(E1158="",0,IF($B$3="NYSEG",E1158/(1-'Avoided Natural Gas Costs 2020'!$J$34),IF($B$3="RG&amp;E",E1158/(1-'Avoided Natural Gas Costs 2020'!$K$34),"")))</f>
        <v>0</v>
      </c>
      <c r="R1158" s="233" t="str">
        <f>IFERROR(IF(P1158*'BCA Inputs'!$C$1+Q1158*'BCA Inputs'!$C$2+F1158*'BCA Inputs'!$C$2+G1158*'BCA Inputs'!$C$2=0,"",P1158*'BCA Inputs'!$C$1+Q1158*'BCA Inputs'!$C$2+F1158*'BCA Inputs'!$C$2+G1158*'BCA Inputs'!$C$2),"")</f>
        <v/>
      </c>
      <c r="S1158" s="181" t="str">
        <f t="shared" si="170"/>
        <v/>
      </c>
      <c r="T1158" s="181" t="str">
        <f>IFERROR(IF($B$3="NYSEG",(INDEX('BCA Inputs'!$N$14:$N$54,MATCH(I1158,'BCA Inputs'!$M$14:$M$54,0))*P1158+INDEX('BCA Inputs'!$O$14:$O$54,MATCH(I1158,'BCA Inputs'!$M$14:$M$54,0))*O1158+INDEX('BCA Inputs'!P:P,MATCH(I1158,'BCA Inputs'!M:M,0))*Q1158+INDEX('BCA Inputs'!Q:Q,MATCH(I1158,'BCA Inputs'!M:M,0))*F1158+INDEX('BCA Inputs'!R:R,MATCH(I1158,'BCA Inputs'!M:M,0))*G1158)+L1158+N1158,IF($B$3="RG&amp;E",(INDEX('BCA Inputs'!$AX$14:$AX$54,MATCH(I1158,'BCA Inputs'!$AW$14:$AW$54,0))*P1158+INDEX('BCA Inputs'!$AY$14:$AY$54,MATCH(I1158,'BCA Inputs'!$AW$14:$AW$54,0))*O1158+INDEX('BCA Inputs'!$AZ$14:$AZ$54,MATCH(I1158,'BCA Inputs'!$AW$14:$AW$54,0))*Q1158+INDEX('BCA Inputs'!$BA$14:$BA$54,MATCH(I1158,'BCA Inputs'!$AW$14:$AW$54,0))*F1158+INDEX('BCA Inputs'!$BB$14:$BB$54,MATCH(I1158,'BCA Inputs'!$AW$14:$AW$54,0))*G1158)+L1158+N1158,"")),"")</f>
        <v/>
      </c>
      <c r="U1158" s="234" t="str">
        <f t="shared" si="171"/>
        <v/>
      </c>
      <c r="V1158" s="234" t="str">
        <f t="shared" si="172"/>
        <v/>
      </c>
      <c r="W1158" s="234" t="str">
        <f t="shared" si="173"/>
        <v/>
      </c>
      <c r="Y1158" s="235" t="str">
        <f t="shared" si="174"/>
        <v/>
      </c>
      <c r="Z1158" s="236" t="str">
        <f>IFERROR(IF($B$3="NYSEG",INDEX('BCA Inputs'!$X$14:$X$54,MATCH(I1158,'BCA Inputs'!$M$14:$M$54,0))*P1158+INDEX('BCA Inputs'!$Y$14:$Y$54,MATCH(I1158,'BCA Inputs'!$M$14:$M$54,0))*O1158+INDEX('BCA Inputs'!$Z$14:$Z$54,MATCH(I1158,'BCA Inputs'!$M$14:$M$54,0))*Q1158+INDEX('BCA Inputs'!$AA$14:$AA$54,MATCH(I1158,'BCA Inputs'!$M$14:$M$54,0))*F1158+INDEX('BCA Inputs'!$AB$14:$AB$54,MATCH(I1158,'BCA Inputs'!$M$14:$M$54,0))*G1158,IF($B$3="RG&amp;E",INDEX('BCA Inputs'!$BG$14:$BG$54,MATCH(I1158,'BCA Inputs'!$AW$14:$AW$54,0))*P1158+INDEX('BCA Inputs'!$BH$14:$BH$54,MATCH(I1158,'BCA Inputs'!$AW$14:$AW$54,0))*O1158+INDEX('BCA Inputs'!$BI$14:$BI$54,MATCH(I1158,'BCA Inputs'!$AW$14:$AW$54,0))*Q1158+INDEX('BCA Inputs'!$BJ$14:$BJ$54,MATCH(I1158,'BCA Inputs'!$AW$14:$AW$54,0))*F1158+INDEX('BCA Inputs'!$BK$14:$BK$54,MATCH(I1158,'BCA Inputs'!$AW$14:$AW$54,0))*G1158,"")),"")</f>
        <v/>
      </c>
      <c r="AA1158" s="237" t="str">
        <f t="shared" si="175"/>
        <v/>
      </c>
      <c r="AC1158" s="238" t="str">
        <f>IFERROR((K1158+R1158)+IF($B$3="NYSEG",INDEX('BCA Inputs'!$AI$14:$AI$54,MATCH(I1158,'BCA Inputs'!$M$14:$M$54,0))*P1158+INDEX('BCA Inputs'!$AJ$14:$AJ$54,MATCH(I1158,'BCA Inputs'!$M$14:$M$54,0))*Q1158,IF($B$3="RG&amp;E",INDEX('BCA Inputs'!$BR$14:$BR$54,MATCH(I1158,'BCA Inputs'!$AW$14:$AW$54,0))*P1158+INDEX('BCA Inputs'!$BS$14:$BS$54,MATCH(I1158,'BCA Inputs'!$AW$14:$AW$54,0))*Q1158,"")),"")</f>
        <v/>
      </c>
      <c r="AD1158" s="181" t="str">
        <f>IFERROR(IF($B$3="NYSEG",INDEX('BCA Inputs'!$AD$14:$AD$54,MATCH(I1158,'BCA Inputs'!$M$14:$M$54,0))*P1158+INDEX('BCA Inputs'!$AE$14:$AE$54,MATCH(I1158,'BCA Inputs'!$M$14:$M$54,0))*O1158+INDEX('BCA Inputs'!$AF$14:$AF$54,MATCH(I1158,'BCA Inputs'!$M$14:$M$54,0))*Q1158+INDEX('BCA Inputs'!$AG$14:$AG$54,MATCH(I1158,'BCA Inputs'!$M$14:$M$54,0))*F1158+INDEX('BCA Inputs'!$AH$14:$AH$54,MATCH(I1158,'BCA Inputs'!$M$14:$M$54,0))*G1158,IF($B$3="RG&amp;E",INDEX('BCA Inputs'!$BM$14:$BM$54,MATCH(I1158,'BCA Inputs'!$AW$14:$AW$54,0))*P1158+INDEX('BCA Inputs'!$BN$14:$BN$54,MATCH(I1158,'BCA Inputs'!$AW$14:$AW$54,0))*O1158+INDEX('BCA Inputs'!$BO$14:$BO$54,MATCH(I1158,'BCA Inputs'!$AW$14:$AW$54,0))*Q1158+INDEX('BCA Inputs'!$BP$14:$BP$54,MATCH(I1158,'BCA Inputs'!$AW$14:$AW$54,0))*F1158+INDEX('BCA Inputs'!$BQ$14:$BQ$54,MATCH(I1158,'BCA Inputs'!$AW$14:$AW$54,0))*G1158,"")),"")</f>
        <v/>
      </c>
      <c r="AE1158" s="237" t="str">
        <f t="shared" si="176"/>
        <v/>
      </c>
      <c r="AF1158" s="198">
        <f t="shared" si="178"/>
        <v>0</v>
      </c>
      <c r="AG1158" s="239">
        <f t="shared" si="179"/>
        <v>0</v>
      </c>
    </row>
    <row r="1159" spans="1:33">
      <c r="A1159" s="228"/>
      <c r="B1159" s="176"/>
      <c r="C1159" s="229"/>
      <c r="D1159" s="230"/>
      <c r="E1159" s="230"/>
      <c r="F1159" s="230"/>
      <c r="G1159" s="230"/>
      <c r="H1159" s="231"/>
      <c r="I1159" s="231"/>
      <c r="J1159" s="232"/>
      <c r="K1159" s="232"/>
      <c r="L1159" s="232"/>
      <c r="M1159" s="181">
        <f t="shared" si="177"/>
        <v>0</v>
      </c>
      <c r="N1159" s="181">
        <f>IF(H1159="",0,H1159*I1159*'Avoided Water Savings Cost'!$C$16)</f>
        <v>0</v>
      </c>
      <c r="O1159" s="545">
        <f>IF(C1159="",0,IF($B$3="NYSEG",C1159/(1-'Avoided Electric Costs 2020'!$W$21),IF($B$3="RG&amp;E",C1159/(1-'Avoided Electric Costs 2020'!$X$21),"")))</f>
        <v>0</v>
      </c>
      <c r="P1159" s="546">
        <f>IF(D1159="",0,IF($B$3="NYSEG",D1159/(1-'Avoided Electric Costs 2020'!$W$21),IF($B$3="RG&amp;E",D1159/(1-'Avoided Electric Costs 2020'!$X$21),"")))</f>
        <v>0</v>
      </c>
      <c r="Q1159" s="546">
        <f>IF(E1159="",0,IF($B$3="NYSEG",E1159/(1-'Avoided Natural Gas Costs 2020'!$J$34),IF($B$3="RG&amp;E",E1159/(1-'Avoided Natural Gas Costs 2020'!$K$34),"")))</f>
        <v>0</v>
      </c>
      <c r="R1159" s="233" t="str">
        <f>IFERROR(IF(P1159*'BCA Inputs'!$C$1+Q1159*'BCA Inputs'!$C$2+F1159*'BCA Inputs'!$C$2+G1159*'BCA Inputs'!$C$2=0,"",P1159*'BCA Inputs'!$C$1+Q1159*'BCA Inputs'!$C$2+F1159*'BCA Inputs'!$C$2+G1159*'BCA Inputs'!$C$2),"")</f>
        <v/>
      </c>
      <c r="S1159" s="181" t="str">
        <f t="shared" si="170"/>
        <v/>
      </c>
      <c r="T1159" s="181" t="str">
        <f>IFERROR(IF($B$3="NYSEG",(INDEX('BCA Inputs'!$N$14:$N$54,MATCH(I1159,'BCA Inputs'!$M$14:$M$54,0))*P1159+INDEX('BCA Inputs'!$O$14:$O$54,MATCH(I1159,'BCA Inputs'!$M$14:$M$54,0))*O1159+INDEX('BCA Inputs'!P:P,MATCH(I1159,'BCA Inputs'!M:M,0))*Q1159+INDEX('BCA Inputs'!Q:Q,MATCH(I1159,'BCA Inputs'!M:M,0))*F1159+INDEX('BCA Inputs'!R:R,MATCH(I1159,'BCA Inputs'!M:M,0))*G1159)+L1159+N1159,IF($B$3="RG&amp;E",(INDEX('BCA Inputs'!$AX$14:$AX$54,MATCH(I1159,'BCA Inputs'!$AW$14:$AW$54,0))*P1159+INDEX('BCA Inputs'!$AY$14:$AY$54,MATCH(I1159,'BCA Inputs'!$AW$14:$AW$54,0))*O1159+INDEX('BCA Inputs'!$AZ$14:$AZ$54,MATCH(I1159,'BCA Inputs'!$AW$14:$AW$54,0))*Q1159+INDEX('BCA Inputs'!$BA$14:$BA$54,MATCH(I1159,'BCA Inputs'!$AW$14:$AW$54,0))*F1159+INDEX('BCA Inputs'!$BB$14:$BB$54,MATCH(I1159,'BCA Inputs'!$AW$14:$AW$54,0))*G1159)+L1159+N1159,"")),"")</f>
        <v/>
      </c>
      <c r="U1159" s="234" t="str">
        <f t="shared" si="171"/>
        <v/>
      </c>
      <c r="V1159" s="234" t="str">
        <f t="shared" si="172"/>
        <v/>
      </c>
      <c r="W1159" s="234" t="str">
        <f t="shared" si="173"/>
        <v/>
      </c>
      <c r="Y1159" s="235" t="str">
        <f t="shared" si="174"/>
        <v/>
      </c>
      <c r="Z1159" s="236" t="str">
        <f>IFERROR(IF($B$3="NYSEG",INDEX('BCA Inputs'!$X$14:$X$54,MATCH(I1159,'BCA Inputs'!$M$14:$M$54,0))*P1159+INDEX('BCA Inputs'!$Y$14:$Y$54,MATCH(I1159,'BCA Inputs'!$M$14:$M$54,0))*O1159+INDEX('BCA Inputs'!$Z$14:$Z$54,MATCH(I1159,'BCA Inputs'!$M$14:$M$54,0))*Q1159+INDEX('BCA Inputs'!$AA$14:$AA$54,MATCH(I1159,'BCA Inputs'!$M$14:$M$54,0))*F1159+INDEX('BCA Inputs'!$AB$14:$AB$54,MATCH(I1159,'BCA Inputs'!$M$14:$M$54,0))*G1159,IF($B$3="RG&amp;E",INDEX('BCA Inputs'!$BG$14:$BG$54,MATCH(I1159,'BCA Inputs'!$AW$14:$AW$54,0))*P1159+INDEX('BCA Inputs'!$BH$14:$BH$54,MATCH(I1159,'BCA Inputs'!$AW$14:$AW$54,0))*O1159+INDEX('BCA Inputs'!$BI$14:$BI$54,MATCH(I1159,'BCA Inputs'!$AW$14:$AW$54,0))*Q1159+INDEX('BCA Inputs'!$BJ$14:$BJ$54,MATCH(I1159,'BCA Inputs'!$AW$14:$AW$54,0))*F1159+INDEX('BCA Inputs'!$BK$14:$BK$54,MATCH(I1159,'BCA Inputs'!$AW$14:$AW$54,0))*G1159,"")),"")</f>
        <v/>
      </c>
      <c r="AA1159" s="237" t="str">
        <f t="shared" si="175"/>
        <v/>
      </c>
      <c r="AC1159" s="238" t="str">
        <f>IFERROR((K1159+R1159)+IF($B$3="NYSEG",INDEX('BCA Inputs'!$AI$14:$AI$54,MATCH(I1159,'BCA Inputs'!$M$14:$M$54,0))*P1159+INDEX('BCA Inputs'!$AJ$14:$AJ$54,MATCH(I1159,'BCA Inputs'!$M$14:$M$54,0))*Q1159,IF($B$3="RG&amp;E",INDEX('BCA Inputs'!$BR$14:$BR$54,MATCH(I1159,'BCA Inputs'!$AW$14:$AW$54,0))*P1159+INDEX('BCA Inputs'!$BS$14:$BS$54,MATCH(I1159,'BCA Inputs'!$AW$14:$AW$54,0))*Q1159,"")),"")</f>
        <v/>
      </c>
      <c r="AD1159" s="181" t="str">
        <f>IFERROR(IF($B$3="NYSEG",INDEX('BCA Inputs'!$AD$14:$AD$54,MATCH(I1159,'BCA Inputs'!$M$14:$M$54,0))*P1159+INDEX('BCA Inputs'!$AE$14:$AE$54,MATCH(I1159,'BCA Inputs'!$M$14:$M$54,0))*O1159+INDEX('BCA Inputs'!$AF$14:$AF$54,MATCH(I1159,'BCA Inputs'!$M$14:$M$54,0))*Q1159+INDEX('BCA Inputs'!$AG$14:$AG$54,MATCH(I1159,'BCA Inputs'!$M$14:$M$54,0))*F1159+INDEX('BCA Inputs'!$AH$14:$AH$54,MATCH(I1159,'BCA Inputs'!$M$14:$M$54,0))*G1159,IF($B$3="RG&amp;E",INDEX('BCA Inputs'!$BM$14:$BM$54,MATCH(I1159,'BCA Inputs'!$AW$14:$AW$54,0))*P1159+INDEX('BCA Inputs'!$BN$14:$BN$54,MATCH(I1159,'BCA Inputs'!$AW$14:$AW$54,0))*O1159+INDEX('BCA Inputs'!$BO$14:$BO$54,MATCH(I1159,'BCA Inputs'!$AW$14:$AW$54,0))*Q1159+INDEX('BCA Inputs'!$BP$14:$BP$54,MATCH(I1159,'BCA Inputs'!$AW$14:$AW$54,0))*F1159+INDEX('BCA Inputs'!$BQ$14:$BQ$54,MATCH(I1159,'BCA Inputs'!$AW$14:$AW$54,0))*G1159,"")),"")</f>
        <v/>
      </c>
      <c r="AE1159" s="237" t="str">
        <f t="shared" si="176"/>
        <v/>
      </c>
      <c r="AF1159" s="198">
        <f t="shared" si="178"/>
        <v>0</v>
      </c>
      <c r="AG1159" s="239">
        <f t="shared" si="179"/>
        <v>0</v>
      </c>
    </row>
    <row r="1160" spans="1:33">
      <c r="A1160" s="228"/>
      <c r="B1160" s="176"/>
      <c r="C1160" s="229"/>
      <c r="D1160" s="230"/>
      <c r="E1160" s="230"/>
      <c r="F1160" s="230"/>
      <c r="G1160" s="230"/>
      <c r="H1160" s="231"/>
      <c r="I1160" s="231"/>
      <c r="J1160" s="232"/>
      <c r="K1160" s="232"/>
      <c r="L1160" s="232"/>
      <c r="M1160" s="181">
        <f t="shared" si="177"/>
        <v>0</v>
      </c>
      <c r="N1160" s="181">
        <f>IF(H1160="",0,H1160*I1160*'Avoided Water Savings Cost'!$C$16)</f>
        <v>0</v>
      </c>
      <c r="O1160" s="545">
        <f>IF(C1160="",0,IF($B$3="NYSEG",C1160/(1-'Avoided Electric Costs 2020'!$W$21),IF($B$3="RG&amp;E",C1160/(1-'Avoided Electric Costs 2020'!$X$21),"")))</f>
        <v>0</v>
      </c>
      <c r="P1160" s="546">
        <f>IF(D1160="",0,IF($B$3="NYSEG",D1160/(1-'Avoided Electric Costs 2020'!$W$21),IF($B$3="RG&amp;E",D1160/(1-'Avoided Electric Costs 2020'!$X$21),"")))</f>
        <v>0</v>
      </c>
      <c r="Q1160" s="546">
        <f>IF(E1160="",0,IF($B$3="NYSEG",E1160/(1-'Avoided Natural Gas Costs 2020'!$J$34),IF($B$3="RG&amp;E",E1160/(1-'Avoided Natural Gas Costs 2020'!$K$34),"")))</f>
        <v>0</v>
      </c>
      <c r="R1160" s="233" t="str">
        <f>IFERROR(IF(P1160*'BCA Inputs'!$C$1+Q1160*'BCA Inputs'!$C$2+F1160*'BCA Inputs'!$C$2+G1160*'BCA Inputs'!$C$2=0,"",P1160*'BCA Inputs'!$C$1+Q1160*'BCA Inputs'!$C$2+F1160*'BCA Inputs'!$C$2+G1160*'BCA Inputs'!$C$2),"")</f>
        <v/>
      </c>
      <c r="S1160" s="181" t="str">
        <f t="shared" si="170"/>
        <v/>
      </c>
      <c r="T1160" s="181" t="str">
        <f>IFERROR(IF($B$3="NYSEG",(INDEX('BCA Inputs'!$N$14:$N$54,MATCH(I1160,'BCA Inputs'!$M$14:$M$54,0))*P1160+INDEX('BCA Inputs'!$O$14:$O$54,MATCH(I1160,'BCA Inputs'!$M$14:$M$54,0))*O1160+INDEX('BCA Inputs'!P:P,MATCH(I1160,'BCA Inputs'!M:M,0))*Q1160+INDEX('BCA Inputs'!Q:Q,MATCH(I1160,'BCA Inputs'!M:M,0))*F1160+INDEX('BCA Inputs'!R:R,MATCH(I1160,'BCA Inputs'!M:M,0))*G1160)+L1160+N1160,IF($B$3="RG&amp;E",(INDEX('BCA Inputs'!$AX$14:$AX$54,MATCH(I1160,'BCA Inputs'!$AW$14:$AW$54,0))*P1160+INDEX('BCA Inputs'!$AY$14:$AY$54,MATCH(I1160,'BCA Inputs'!$AW$14:$AW$54,0))*O1160+INDEX('BCA Inputs'!$AZ$14:$AZ$54,MATCH(I1160,'BCA Inputs'!$AW$14:$AW$54,0))*Q1160+INDEX('BCA Inputs'!$BA$14:$BA$54,MATCH(I1160,'BCA Inputs'!$AW$14:$AW$54,0))*F1160+INDEX('BCA Inputs'!$BB$14:$BB$54,MATCH(I1160,'BCA Inputs'!$AW$14:$AW$54,0))*G1160)+L1160+N1160,"")),"")</f>
        <v/>
      </c>
      <c r="U1160" s="234" t="str">
        <f t="shared" si="171"/>
        <v/>
      </c>
      <c r="V1160" s="234" t="str">
        <f t="shared" si="172"/>
        <v/>
      </c>
      <c r="W1160" s="234" t="str">
        <f t="shared" si="173"/>
        <v/>
      </c>
      <c r="Y1160" s="235" t="str">
        <f t="shared" si="174"/>
        <v/>
      </c>
      <c r="Z1160" s="236" t="str">
        <f>IFERROR(IF($B$3="NYSEG",INDEX('BCA Inputs'!$X$14:$X$54,MATCH(I1160,'BCA Inputs'!$M$14:$M$54,0))*P1160+INDEX('BCA Inputs'!$Y$14:$Y$54,MATCH(I1160,'BCA Inputs'!$M$14:$M$54,0))*O1160+INDEX('BCA Inputs'!$Z$14:$Z$54,MATCH(I1160,'BCA Inputs'!$M$14:$M$54,0))*Q1160+INDEX('BCA Inputs'!$AA$14:$AA$54,MATCH(I1160,'BCA Inputs'!$M$14:$M$54,0))*F1160+INDEX('BCA Inputs'!$AB$14:$AB$54,MATCH(I1160,'BCA Inputs'!$M$14:$M$54,0))*G1160,IF($B$3="RG&amp;E",INDEX('BCA Inputs'!$BG$14:$BG$54,MATCH(I1160,'BCA Inputs'!$AW$14:$AW$54,0))*P1160+INDEX('BCA Inputs'!$BH$14:$BH$54,MATCH(I1160,'BCA Inputs'!$AW$14:$AW$54,0))*O1160+INDEX('BCA Inputs'!$BI$14:$BI$54,MATCH(I1160,'BCA Inputs'!$AW$14:$AW$54,0))*Q1160+INDEX('BCA Inputs'!$BJ$14:$BJ$54,MATCH(I1160,'BCA Inputs'!$AW$14:$AW$54,0))*F1160+INDEX('BCA Inputs'!$BK$14:$BK$54,MATCH(I1160,'BCA Inputs'!$AW$14:$AW$54,0))*G1160,"")),"")</f>
        <v/>
      </c>
      <c r="AA1160" s="237" t="str">
        <f t="shared" si="175"/>
        <v/>
      </c>
      <c r="AC1160" s="238" t="str">
        <f>IFERROR((K1160+R1160)+IF($B$3="NYSEG",INDEX('BCA Inputs'!$AI$14:$AI$54,MATCH(I1160,'BCA Inputs'!$M$14:$M$54,0))*P1160+INDEX('BCA Inputs'!$AJ$14:$AJ$54,MATCH(I1160,'BCA Inputs'!$M$14:$M$54,0))*Q1160,IF($B$3="RG&amp;E",INDEX('BCA Inputs'!$BR$14:$BR$54,MATCH(I1160,'BCA Inputs'!$AW$14:$AW$54,0))*P1160+INDEX('BCA Inputs'!$BS$14:$BS$54,MATCH(I1160,'BCA Inputs'!$AW$14:$AW$54,0))*Q1160,"")),"")</f>
        <v/>
      </c>
      <c r="AD1160" s="181" t="str">
        <f>IFERROR(IF($B$3="NYSEG",INDEX('BCA Inputs'!$AD$14:$AD$54,MATCH(I1160,'BCA Inputs'!$M$14:$M$54,0))*P1160+INDEX('BCA Inputs'!$AE$14:$AE$54,MATCH(I1160,'BCA Inputs'!$M$14:$M$54,0))*O1160+INDEX('BCA Inputs'!$AF$14:$AF$54,MATCH(I1160,'BCA Inputs'!$M$14:$M$54,0))*Q1160+INDEX('BCA Inputs'!$AG$14:$AG$54,MATCH(I1160,'BCA Inputs'!$M$14:$M$54,0))*F1160+INDEX('BCA Inputs'!$AH$14:$AH$54,MATCH(I1160,'BCA Inputs'!$M$14:$M$54,0))*G1160,IF($B$3="RG&amp;E",INDEX('BCA Inputs'!$BM$14:$BM$54,MATCH(I1160,'BCA Inputs'!$AW$14:$AW$54,0))*P1160+INDEX('BCA Inputs'!$BN$14:$BN$54,MATCH(I1160,'BCA Inputs'!$AW$14:$AW$54,0))*O1160+INDEX('BCA Inputs'!$BO$14:$BO$54,MATCH(I1160,'BCA Inputs'!$AW$14:$AW$54,0))*Q1160+INDEX('BCA Inputs'!$BP$14:$BP$54,MATCH(I1160,'BCA Inputs'!$AW$14:$AW$54,0))*F1160+INDEX('BCA Inputs'!$BQ$14:$BQ$54,MATCH(I1160,'BCA Inputs'!$AW$14:$AW$54,0))*G1160,"")),"")</f>
        <v/>
      </c>
      <c r="AE1160" s="237" t="str">
        <f t="shared" si="176"/>
        <v/>
      </c>
      <c r="AF1160" s="198">
        <f t="shared" si="178"/>
        <v>0</v>
      </c>
      <c r="AG1160" s="239">
        <f t="shared" si="179"/>
        <v>0</v>
      </c>
    </row>
    <row r="1161" spans="1:33">
      <c r="A1161" s="228"/>
      <c r="B1161" s="176"/>
      <c r="C1161" s="229"/>
      <c r="D1161" s="230"/>
      <c r="E1161" s="230"/>
      <c r="F1161" s="230"/>
      <c r="G1161" s="230"/>
      <c r="H1161" s="231"/>
      <c r="I1161" s="231"/>
      <c r="J1161" s="232"/>
      <c r="K1161" s="232"/>
      <c r="L1161" s="232"/>
      <c r="M1161" s="181">
        <f t="shared" si="177"/>
        <v>0</v>
      </c>
      <c r="N1161" s="181">
        <f>IF(H1161="",0,H1161*I1161*'Avoided Water Savings Cost'!$C$16)</f>
        <v>0</v>
      </c>
      <c r="O1161" s="545">
        <f>IF(C1161="",0,IF($B$3="NYSEG",C1161/(1-'Avoided Electric Costs 2020'!$W$21),IF($B$3="RG&amp;E",C1161/(1-'Avoided Electric Costs 2020'!$X$21),"")))</f>
        <v>0</v>
      </c>
      <c r="P1161" s="546">
        <f>IF(D1161="",0,IF($B$3="NYSEG",D1161/(1-'Avoided Electric Costs 2020'!$W$21),IF($B$3="RG&amp;E",D1161/(1-'Avoided Electric Costs 2020'!$X$21),"")))</f>
        <v>0</v>
      </c>
      <c r="Q1161" s="546">
        <f>IF(E1161="",0,IF($B$3="NYSEG",E1161/(1-'Avoided Natural Gas Costs 2020'!$J$34),IF($B$3="RG&amp;E",E1161/(1-'Avoided Natural Gas Costs 2020'!$K$34),"")))</f>
        <v>0</v>
      </c>
      <c r="R1161" s="233" t="str">
        <f>IFERROR(IF(P1161*'BCA Inputs'!$C$1+Q1161*'BCA Inputs'!$C$2+F1161*'BCA Inputs'!$C$2+G1161*'BCA Inputs'!$C$2=0,"",P1161*'BCA Inputs'!$C$1+Q1161*'BCA Inputs'!$C$2+F1161*'BCA Inputs'!$C$2+G1161*'BCA Inputs'!$C$2),"")</f>
        <v/>
      </c>
      <c r="S1161" s="181" t="str">
        <f t="shared" si="170"/>
        <v/>
      </c>
      <c r="T1161" s="181" t="str">
        <f>IFERROR(IF($B$3="NYSEG",(INDEX('BCA Inputs'!$N$14:$N$54,MATCH(I1161,'BCA Inputs'!$M$14:$M$54,0))*P1161+INDEX('BCA Inputs'!$O$14:$O$54,MATCH(I1161,'BCA Inputs'!$M$14:$M$54,0))*O1161+INDEX('BCA Inputs'!P:P,MATCH(I1161,'BCA Inputs'!M:M,0))*Q1161+INDEX('BCA Inputs'!Q:Q,MATCH(I1161,'BCA Inputs'!M:M,0))*F1161+INDEX('BCA Inputs'!R:R,MATCH(I1161,'BCA Inputs'!M:M,0))*G1161)+L1161+N1161,IF($B$3="RG&amp;E",(INDEX('BCA Inputs'!$AX$14:$AX$54,MATCH(I1161,'BCA Inputs'!$AW$14:$AW$54,0))*P1161+INDEX('BCA Inputs'!$AY$14:$AY$54,MATCH(I1161,'BCA Inputs'!$AW$14:$AW$54,0))*O1161+INDEX('BCA Inputs'!$AZ$14:$AZ$54,MATCH(I1161,'BCA Inputs'!$AW$14:$AW$54,0))*Q1161+INDEX('BCA Inputs'!$BA$14:$BA$54,MATCH(I1161,'BCA Inputs'!$AW$14:$AW$54,0))*F1161+INDEX('BCA Inputs'!$BB$14:$BB$54,MATCH(I1161,'BCA Inputs'!$AW$14:$AW$54,0))*G1161)+L1161+N1161,"")),"")</f>
        <v/>
      </c>
      <c r="U1161" s="234" t="str">
        <f t="shared" si="171"/>
        <v/>
      </c>
      <c r="V1161" s="234" t="str">
        <f t="shared" si="172"/>
        <v/>
      </c>
      <c r="W1161" s="234" t="str">
        <f t="shared" si="173"/>
        <v/>
      </c>
      <c r="Y1161" s="235" t="str">
        <f t="shared" si="174"/>
        <v/>
      </c>
      <c r="Z1161" s="236" t="str">
        <f>IFERROR(IF($B$3="NYSEG",INDEX('BCA Inputs'!$X$14:$X$54,MATCH(I1161,'BCA Inputs'!$M$14:$M$54,0))*P1161+INDEX('BCA Inputs'!$Y$14:$Y$54,MATCH(I1161,'BCA Inputs'!$M$14:$M$54,0))*O1161+INDEX('BCA Inputs'!$Z$14:$Z$54,MATCH(I1161,'BCA Inputs'!$M$14:$M$54,0))*Q1161+INDEX('BCA Inputs'!$AA$14:$AA$54,MATCH(I1161,'BCA Inputs'!$M$14:$M$54,0))*F1161+INDEX('BCA Inputs'!$AB$14:$AB$54,MATCH(I1161,'BCA Inputs'!$M$14:$M$54,0))*G1161,IF($B$3="RG&amp;E",INDEX('BCA Inputs'!$BG$14:$BG$54,MATCH(I1161,'BCA Inputs'!$AW$14:$AW$54,0))*P1161+INDEX('BCA Inputs'!$BH$14:$BH$54,MATCH(I1161,'BCA Inputs'!$AW$14:$AW$54,0))*O1161+INDEX('BCA Inputs'!$BI$14:$BI$54,MATCH(I1161,'BCA Inputs'!$AW$14:$AW$54,0))*Q1161+INDEX('BCA Inputs'!$BJ$14:$BJ$54,MATCH(I1161,'BCA Inputs'!$AW$14:$AW$54,0))*F1161+INDEX('BCA Inputs'!$BK$14:$BK$54,MATCH(I1161,'BCA Inputs'!$AW$14:$AW$54,0))*G1161,"")),"")</f>
        <v/>
      </c>
      <c r="AA1161" s="237" t="str">
        <f t="shared" si="175"/>
        <v/>
      </c>
      <c r="AC1161" s="238" t="str">
        <f>IFERROR((K1161+R1161)+IF($B$3="NYSEG",INDEX('BCA Inputs'!$AI$14:$AI$54,MATCH(I1161,'BCA Inputs'!$M$14:$M$54,0))*P1161+INDEX('BCA Inputs'!$AJ$14:$AJ$54,MATCH(I1161,'BCA Inputs'!$M$14:$M$54,0))*Q1161,IF($B$3="RG&amp;E",INDEX('BCA Inputs'!$BR$14:$BR$54,MATCH(I1161,'BCA Inputs'!$AW$14:$AW$54,0))*P1161+INDEX('BCA Inputs'!$BS$14:$BS$54,MATCH(I1161,'BCA Inputs'!$AW$14:$AW$54,0))*Q1161,"")),"")</f>
        <v/>
      </c>
      <c r="AD1161" s="181" t="str">
        <f>IFERROR(IF($B$3="NYSEG",INDEX('BCA Inputs'!$AD$14:$AD$54,MATCH(I1161,'BCA Inputs'!$M$14:$M$54,0))*P1161+INDEX('BCA Inputs'!$AE$14:$AE$54,MATCH(I1161,'BCA Inputs'!$M$14:$M$54,0))*O1161+INDEX('BCA Inputs'!$AF$14:$AF$54,MATCH(I1161,'BCA Inputs'!$M$14:$M$54,0))*Q1161+INDEX('BCA Inputs'!$AG$14:$AG$54,MATCH(I1161,'BCA Inputs'!$M$14:$M$54,0))*F1161+INDEX('BCA Inputs'!$AH$14:$AH$54,MATCH(I1161,'BCA Inputs'!$M$14:$M$54,0))*G1161,IF($B$3="RG&amp;E",INDEX('BCA Inputs'!$BM$14:$BM$54,MATCH(I1161,'BCA Inputs'!$AW$14:$AW$54,0))*P1161+INDEX('BCA Inputs'!$BN$14:$BN$54,MATCH(I1161,'BCA Inputs'!$AW$14:$AW$54,0))*O1161+INDEX('BCA Inputs'!$BO$14:$BO$54,MATCH(I1161,'BCA Inputs'!$AW$14:$AW$54,0))*Q1161+INDEX('BCA Inputs'!$BP$14:$BP$54,MATCH(I1161,'BCA Inputs'!$AW$14:$AW$54,0))*F1161+INDEX('BCA Inputs'!$BQ$14:$BQ$54,MATCH(I1161,'BCA Inputs'!$AW$14:$AW$54,0))*G1161,"")),"")</f>
        <v/>
      </c>
      <c r="AE1161" s="237" t="str">
        <f t="shared" si="176"/>
        <v/>
      </c>
      <c r="AF1161" s="198">
        <f t="shared" si="178"/>
        <v>0</v>
      </c>
      <c r="AG1161" s="239">
        <f t="shared" si="179"/>
        <v>0</v>
      </c>
    </row>
    <row r="1162" spans="1:33">
      <c r="A1162" s="228"/>
      <c r="B1162" s="176"/>
      <c r="C1162" s="229"/>
      <c r="D1162" s="230"/>
      <c r="E1162" s="230"/>
      <c r="F1162" s="230"/>
      <c r="G1162" s="230"/>
      <c r="H1162" s="231"/>
      <c r="I1162" s="231"/>
      <c r="J1162" s="232"/>
      <c r="K1162" s="232"/>
      <c r="L1162" s="232"/>
      <c r="M1162" s="181">
        <f t="shared" si="177"/>
        <v>0</v>
      </c>
      <c r="N1162" s="181">
        <f>IF(H1162="",0,H1162*I1162*'Avoided Water Savings Cost'!$C$16)</f>
        <v>0</v>
      </c>
      <c r="O1162" s="545">
        <f>IF(C1162="",0,IF($B$3="NYSEG",C1162/(1-'Avoided Electric Costs 2020'!$W$21),IF($B$3="RG&amp;E",C1162/(1-'Avoided Electric Costs 2020'!$X$21),"")))</f>
        <v>0</v>
      </c>
      <c r="P1162" s="546">
        <f>IF(D1162="",0,IF($B$3="NYSEG",D1162/(1-'Avoided Electric Costs 2020'!$W$21),IF($B$3="RG&amp;E",D1162/(1-'Avoided Electric Costs 2020'!$X$21),"")))</f>
        <v>0</v>
      </c>
      <c r="Q1162" s="546">
        <f>IF(E1162="",0,IF($B$3="NYSEG",E1162/(1-'Avoided Natural Gas Costs 2020'!$J$34),IF($B$3="RG&amp;E",E1162/(1-'Avoided Natural Gas Costs 2020'!$K$34),"")))</f>
        <v>0</v>
      </c>
      <c r="R1162" s="233" t="str">
        <f>IFERROR(IF(P1162*'BCA Inputs'!$C$1+Q1162*'BCA Inputs'!$C$2+F1162*'BCA Inputs'!$C$2+G1162*'BCA Inputs'!$C$2=0,"",P1162*'BCA Inputs'!$C$1+Q1162*'BCA Inputs'!$C$2+F1162*'BCA Inputs'!$C$2+G1162*'BCA Inputs'!$C$2),"")</f>
        <v/>
      </c>
      <c r="S1162" s="181" t="str">
        <f t="shared" si="170"/>
        <v/>
      </c>
      <c r="T1162" s="181" t="str">
        <f>IFERROR(IF($B$3="NYSEG",(INDEX('BCA Inputs'!$N$14:$N$54,MATCH(I1162,'BCA Inputs'!$M$14:$M$54,0))*P1162+INDEX('BCA Inputs'!$O$14:$O$54,MATCH(I1162,'BCA Inputs'!$M$14:$M$54,0))*O1162+INDEX('BCA Inputs'!P:P,MATCH(I1162,'BCA Inputs'!M:M,0))*Q1162+INDEX('BCA Inputs'!Q:Q,MATCH(I1162,'BCA Inputs'!M:M,0))*F1162+INDEX('BCA Inputs'!R:R,MATCH(I1162,'BCA Inputs'!M:M,0))*G1162)+L1162+N1162,IF($B$3="RG&amp;E",(INDEX('BCA Inputs'!$AX$14:$AX$54,MATCH(I1162,'BCA Inputs'!$AW$14:$AW$54,0))*P1162+INDEX('BCA Inputs'!$AY$14:$AY$54,MATCH(I1162,'BCA Inputs'!$AW$14:$AW$54,0))*O1162+INDEX('BCA Inputs'!$AZ$14:$AZ$54,MATCH(I1162,'BCA Inputs'!$AW$14:$AW$54,0))*Q1162+INDEX('BCA Inputs'!$BA$14:$BA$54,MATCH(I1162,'BCA Inputs'!$AW$14:$AW$54,0))*F1162+INDEX('BCA Inputs'!$BB$14:$BB$54,MATCH(I1162,'BCA Inputs'!$AW$14:$AW$54,0))*G1162)+L1162+N1162,"")),"")</f>
        <v/>
      </c>
      <c r="U1162" s="234" t="str">
        <f t="shared" si="171"/>
        <v/>
      </c>
      <c r="V1162" s="234" t="str">
        <f t="shared" si="172"/>
        <v/>
      </c>
      <c r="W1162" s="234" t="str">
        <f t="shared" si="173"/>
        <v/>
      </c>
      <c r="Y1162" s="235" t="str">
        <f t="shared" si="174"/>
        <v/>
      </c>
      <c r="Z1162" s="236" t="str">
        <f>IFERROR(IF($B$3="NYSEG",INDEX('BCA Inputs'!$X$14:$X$54,MATCH(I1162,'BCA Inputs'!$M$14:$M$54,0))*P1162+INDEX('BCA Inputs'!$Y$14:$Y$54,MATCH(I1162,'BCA Inputs'!$M$14:$M$54,0))*O1162+INDEX('BCA Inputs'!$Z$14:$Z$54,MATCH(I1162,'BCA Inputs'!$M$14:$M$54,0))*Q1162+INDEX('BCA Inputs'!$AA$14:$AA$54,MATCH(I1162,'BCA Inputs'!$M$14:$M$54,0))*F1162+INDEX('BCA Inputs'!$AB$14:$AB$54,MATCH(I1162,'BCA Inputs'!$M$14:$M$54,0))*G1162,IF($B$3="RG&amp;E",INDEX('BCA Inputs'!$BG$14:$BG$54,MATCH(I1162,'BCA Inputs'!$AW$14:$AW$54,0))*P1162+INDEX('BCA Inputs'!$BH$14:$BH$54,MATCH(I1162,'BCA Inputs'!$AW$14:$AW$54,0))*O1162+INDEX('BCA Inputs'!$BI$14:$BI$54,MATCH(I1162,'BCA Inputs'!$AW$14:$AW$54,0))*Q1162+INDEX('BCA Inputs'!$BJ$14:$BJ$54,MATCH(I1162,'BCA Inputs'!$AW$14:$AW$54,0))*F1162+INDEX('BCA Inputs'!$BK$14:$BK$54,MATCH(I1162,'BCA Inputs'!$AW$14:$AW$54,0))*G1162,"")),"")</f>
        <v/>
      </c>
      <c r="AA1162" s="237" t="str">
        <f t="shared" si="175"/>
        <v/>
      </c>
      <c r="AC1162" s="238" t="str">
        <f>IFERROR((K1162+R1162)+IF($B$3="NYSEG",INDEX('BCA Inputs'!$AI$14:$AI$54,MATCH(I1162,'BCA Inputs'!$M$14:$M$54,0))*P1162+INDEX('BCA Inputs'!$AJ$14:$AJ$54,MATCH(I1162,'BCA Inputs'!$M$14:$M$54,0))*Q1162,IF($B$3="RG&amp;E",INDEX('BCA Inputs'!$BR$14:$BR$54,MATCH(I1162,'BCA Inputs'!$AW$14:$AW$54,0))*P1162+INDEX('BCA Inputs'!$BS$14:$BS$54,MATCH(I1162,'BCA Inputs'!$AW$14:$AW$54,0))*Q1162,"")),"")</f>
        <v/>
      </c>
      <c r="AD1162" s="181" t="str">
        <f>IFERROR(IF($B$3="NYSEG",INDEX('BCA Inputs'!$AD$14:$AD$54,MATCH(I1162,'BCA Inputs'!$M$14:$M$54,0))*P1162+INDEX('BCA Inputs'!$AE$14:$AE$54,MATCH(I1162,'BCA Inputs'!$M$14:$M$54,0))*O1162+INDEX('BCA Inputs'!$AF$14:$AF$54,MATCH(I1162,'BCA Inputs'!$M$14:$M$54,0))*Q1162+INDEX('BCA Inputs'!$AG$14:$AG$54,MATCH(I1162,'BCA Inputs'!$M$14:$M$54,0))*F1162+INDEX('BCA Inputs'!$AH$14:$AH$54,MATCH(I1162,'BCA Inputs'!$M$14:$M$54,0))*G1162,IF($B$3="RG&amp;E",INDEX('BCA Inputs'!$BM$14:$BM$54,MATCH(I1162,'BCA Inputs'!$AW$14:$AW$54,0))*P1162+INDEX('BCA Inputs'!$BN$14:$BN$54,MATCH(I1162,'BCA Inputs'!$AW$14:$AW$54,0))*O1162+INDEX('BCA Inputs'!$BO$14:$BO$54,MATCH(I1162,'BCA Inputs'!$AW$14:$AW$54,0))*Q1162+INDEX('BCA Inputs'!$BP$14:$BP$54,MATCH(I1162,'BCA Inputs'!$AW$14:$AW$54,0))*F1162+INDEX('BCA Inputs'!$BQ$14:$BQ$54,MATCH(I1162,'BCA Inputs'!$AW$14:$AW$54,0))*G1162,"")),"")</f>
        <v/>
      </c>
      <c r="AE1162" s="237" t="str">
        <f t="shared" si="176"/>
        <v/>
      </c>
      <c r="AF1162" s="198">
        <f t="shared" si="178"/>
        <v>0</v>
      </c>
      <c r="AG1162" s="239">
        <f t="shared" si="179"/>
        <v>0</v>
      </c>
    </row>
    <row r="1163" spans="1:33">
      <c r="A1163" s="228"/>
      <c r="B1163" s="176"/>
      <c r="C1163" s="229"/>
      <c r="D1163" s="230"/>
      <c r="E1163" s="230"/>
      <c r="F1163" s="230"/>
      <c r="G1163" s="230"/>
      <c r="H1163" s="231"/>
      <c r="I1163" s="231"/>
      <c r="J1163" s="232"/>
      <c r="K1163" s="232"/>
      <c r="L1163" s="232"/>
      <c r="M1163" s="181">
        <f t="shared" si="177"/>
        <v>0</v>
      </c>
      <c r="N1163" s="181">
        <f>IF(H1163="",0,H1163*I1163*'Avoided Water Savings Cost'!$C$16)</f>
        <v>0</v>
      </c>
      <c r="O1163" s="545">
        <f>IF(C1163="",0,IF($B$3="NYSEG",C1163/(1-'Avoided Electric Costs 2020'!$W$21),IF($B$3="RG&amp;E",C1163/(1-'Avoided Electric Costs 2020'!$X$21),"")))</f>
        <v>0</v>
      </c>
      <c r="P1163" s="546">
        <f>IF(D1163="",0,IF($B$3="NYSEG",D1163/(1-'Avoided Electric Costs 2020'!$W$21),IF($B$3="RG&amp;E",D1163/(1-'Avoided Electric Costs 2020'!$X$21),"")))</f>
        <v>0</v>
      </c>
      <c r="Q1163" s="546">
        <f>IF(E1163="",0,IF($B$3="NYSEG",E1163/(1-'Avoided Natural Gas Costs 2020'!$J$34),IF($B$3="RG&amp;E",E1163/(1-'Avoided Natural Gas Costs 2020'!$K$34),"")))</f>
        <v>0</v>
      </c>
      <c r="R1163" s="233" t="str">
        <f>IFERROR(IF(P1163*'BCA Inputs'!$C$1+Q1163*'BCA Inputs'!$C$2+F1163*'BCA Inputs'!$C$2+G1163*'BCA Inputs'!$C$2=0,"",P1163*'BCA Inputs'!$C$1+Q1163*'BCA Inputs'!$C$2+F1163*'BCA Inputs'!$C$2+G1163*'BCA Inputs'!$C$2),"")</f>
        <v/>
      </c>
      <c r="S1163" s="181" t="str">
        <f t="shared" si="170"/>
        <v/>
      </c>
      <c r="T1163" s="181" t="str">
        <f>IFERROR(IF($B$3="NYSEG",(INDEX('BCA Inputs'!$N$14:$N$54,MATCH(I1163,'BCA Inputs'!$M$14:$M$54,0))*P1163+INDEX('BCA Inputs'!$O$14:$O$54,MATCH(I1163,'BCA Inputs'!$M$14:$M$54,0))*O1163+INDEX('BCA Inputs'!P:P,MATCH(I1163,'BCA Inputs'!M:M,0))*Q1163+INDEX('BCA Inputs'!Q:Q,MATCH(I1163,'BCA Inputs'!M:M,0))*F1163+INDEX('BCA Inputs'!R:R,MATCH(I1163,'BCA Inputs'!M:M,0))*G1163)+L1163+N1163,IF($B$3="RG&amp;E",(INDEX('BCA Inputs'!$AX$14:$AX$54,MATCH(I1163,'BCA Inputs'!$AW$14:$AW$54,0))*P1163+INDEX('BCA Inputs'!$AY$14:$AY$54,MATCH(I1163,'BCA Inputs'!$AW$14:$AW$54,0))*O1163+INDEX('BCA Inputs'!$AZ$14:$AZ$54,MATCH(I1163,'BCA Inputs'!$AW$14:$AW$54,0))*Q1163+INDEX('BCA Inputs'!$BA$14:$BA$54,MATCH(I1163,'BCA Inputs'!$AW$14:$AW$54,0))*F1163+INDEX('BCA Inputs'!$BB$14:$BB$54,MATCH(I1163,'BCA Inputs'!$AW$14:$AW$54,0))*G1163)+L1163+N1163,"")),"")</f>
        <v/>
      </c>
      <c r="U1163" s="234" t="str">
        <f t="shared" si="171"/>
        <v/>
      </c>
      <c r="V1163" s="234" t="str">
        <f t="shared" si="172"/>
        <v/>
      </c>
      <c r="W1163" s="234" t="str">
        <f t="shared" si="173"/>
        <v/>
      </c>
      <c r="Y1163" s="235" t="str">
        <f t="shared" si="174"/>
        <v/>
      </c>
      <c r="Z1163" s="236" t="str">
        <f>IFERROR(IF($B$3="NYSEG",INDEX('BCA Inputs'!$X$14:$X$54,MATCH(I1163,'BCA Inputs'!$M$14:$M$54,0))*P1163+INDEX('BCA Inputs'!$Y$14:$Y$54,MATCH(I1163,'BCA Inputs'!$M$14:$M$54,0))*O1163+INDEX('BCA Inputs'!$Z$14:$Z$54,MATCH(I1163,'BCA Inputs'!$M$14:$M$54,0))*Q1163+INDEX('BCA Inputs'!$AA$14:$AA$54,MATCH(I1163,'BCA Inputs'!$M$14:$M$54,0))*F1163+INDEX('BCA Inputs'!$AB$14:$AB$54,MATCH(I1163,'BCA Inputs'!$M$14:$M$54,0))*G1163,IF($B$3="RG&amp;E",INDEX('BCA Inputs'!$BG$14:$BG$54,MATCH(I1163,'BCA Inputs'!$AW$14:$AW$54,0))*P1163+INDEX('BCA Inputs'!$BH$14:$BH$54,MATCH(I1163,'BCA Inputs'!$AW$14:$AW$54,0))*O1163+INDEX('BCA Inputs'!$BI$14:$BI$54,MATCH(I1163,'BCA Inputs'!$AW$14:$AW$54,0))*Q1163+INDEX('BCA Inputs'!$BJ$14:$BJ$54,MATCH(I1163,'BCA Inputs'!$AW$14:$AW$54,0))*F1163+INDEX('BCA Inputs'!$BK$14:$BK$54,MATCH(I1163,'BCA Inputs'!$AW$14:$AW$54,0))*G1163,"")),"")</f>
        <v/>
      </c>
      <c r="AA1163" s="237" t="str">
        <f t="shared" si="175"/>
        <v/>
      </c>
      <c r="AC1163" s="238" t="str">
        <f>IFERROR((K1163+R1163)+IF($B$3="NYSEG",INDEX('BCA Inputs'!$AI$14:$AI$54,MATCH(I1163,'BCA Inputs'!$M$14:$M$54,0))*P1163+INDEX('BCA Inputs'!$AJ$14:$AJ$54,MATCH(I1163,'BCA Inputs'!$M$14:$M$54,0))*Q1163,IF($B$3="RG&amp;E",INDEX('BCA Inputs'!$BR$14:$BR$54,MATCH(I1163,'BCA Inputs'!$AW$14:$AW$54,0))*P1163+INDEX('BCA Inputs'!$BS$14:$BS$54,MATCH(I1163,'BCA Inputs'!$AW$14:$AW$54,0))*Q1163,"")),"")</f>
        <v/>
      </c>
      <c r="AD1163" s="181" t="str">
        <f>IFERROR(IF($B$3="NYSEG",INDEX('BCA Inputs'!$AD$14:$AD$54,MATCH(I1163,'BCA Inputs'!$M$14:$M$54,0))*P1163+INDEX('BCA Inputs'!$AE$14:$AE$54,MATCH(I1163,'BCA Inputs'!$M$14:$M$54,0))*O1163+INDEX('BCA Inputs'!$AF$14:$AF$54,MATCH(I1163,'BCA Inputs'!$M$14:$M$54,0))*Q1163+INDEX('BCA Inputs'!$AG$14:$AG$54,MATCH(I1163,'BCA Inputs'!$M$14:$M$54,0))*F1163+INDEX('BCA Inputs'!$AH$14:$AH$54,MATCH(I1163,'BCA Inputs'!$M$14:$M$54,0))*G1163,IF($B$3="RG&amp;E",INDEX('BCA Inputs'!$BM$14:$BM$54,MATCH(I1163,'BCA Inputs'!$AW$14:$AW$54,0))*P1163+INDEX('BCA Inputs'!$BN$14:$BN$54,MATCH(I1163,'BCA Inputs'!$AW$14:$AW$54,0))*O1163+INDEX('BCA Inputs'!$BO$14:$BO$54,MATCH(I1163,'BCA Inputs'!$AW$14:$AW$54,0))*Q1163+INDEX('BCA Inputs'!$BP$14:$BP$54,MATCH(I1163,'BCA Inputs'!$AW$14:$AW$54,0))*F1163+INDEX('BCA Inputs'!$BQ$14:$BQ$54,MATCH(I1163,'BCA Inputs'!$AW$14:$AW$54,0))*G1163,"")),"")</f>
        <v/>
      </c>
      <c r="AE1163" s="237" t="str">
        <f t="shared" si="176"/>
        <v/>
      </c>
      <c r="AF1163" s="198">
        <f t="shared" si="178"/>
        <v>0</v>
      </c>
      <c r="AG1163" s="239">
        <f t="shared" si="179"/>
        <v>0</v>
      </c>
    </row>
    <row r="1164" spans="1:33">
      <c r="A1164" s="228"/>
      <c r="B1164" s="176"/>
      <c r="C1164" s="229"/>
      <c r="D1164" s="230"/>
      <c r="E1164" s="230"/>
      <c r="F1164" s="230"/>
      <c r="G1164" s="230"/>
      <c r="H1164" s="231"/>
      <c r="I1164" s="231"/>
      <c r="J1164" s="232"/>
      <c r="K1164" s="232"/>
      <c r="L1164" s="232"/>
      <c r="M1164" s="181">
        <f t="shared" si="177"/>
        <v>0</v>
      </c>
      <c r="N1164" s="181">
        <f>IF(H1164="",0,H1164*I1164*'Avoided Water Savings Cost'!$C$16)</f>
        <v>0</v>
      </c>
      <c r="O1164" s="545">
        <f>IF(C1164="",0,IF($B$3="NYSEG",C1164/(1-'Avoided Electric Costs 2020'!$W$21),IF($B$3="RG&amp;E",C1164/(1-'Avoided Electric Costs 2020'!$X$21),"")))</f>
        <v>0</v>
      </c>
      <c r="P1164" s="546">
        <f>IF(D1164="",0,IF($B$3="NYSEG",D1164/(1-'Avoided Electric Costs 2020'!$W$21),IF($B$3="RG&amp;E",D1164/(1-'Avoided Electric Costs 2020'!$X$21),"")))</f>
        <v>0</v>
      </c>
      <c r="Q1164" s="546">
        <f>IF(E1164="",0,IF($B$3="NYSEG",E1164/(1-'Avoided Natural Gas Costs 2020'!$J$34),IF($B$3="RG&amp;E",E1164/(1-'Avoided Natural Gas Costs 2020'!$K$34),"")))</f>
        <v>0</v>
      </c>
      <c r="R1164" s="233" t="str">
        <f>IFERROR(IF(P1164*'BCA Inputs'!$C$1+Q1164*'BCA Inputs'!$C$2+F1164*'BCA Inputs'!$C$2+G1164*'BCA Inputs'!$C$2=0,"",P1164*'BCA Inputs'!$C$1+Q1164*'BCA Inputs'!$C$2+F1164*'BCA Inputs'!$C$2+G1164*'BCA Inputs'!$C$2),"")</f>
        <v/>
      </c>
      <c r="S1164" s="181" t="str">
        <f t="shared" si="170"/>
        <v/>
      </c>
      <c r="T1164" s="181" t="str">
        <f>IFERROR(IF($B$3="NYSEG",(INDEX('BCA Inputs'!$N$14:$N$54,MATCH(I1164,'BCA Inputs'!$M$14:$M$54,0))*P1164+INDEX('BCA Inputs'!$O$14:$O$54,MATCH(I1164,'BCA Inputs'!$M$14:$M$54,0))*O1164+INDEX('BCA Inputs'!P:P,MATCH(I1164,'BCA Inputs'!M:M,0))*Q1164+INDEX('BCA Inputs'!Q:Q,MATCH(I1164,'BCA Inputs'!M:M,0))*F1164+INDEX('BCA Inputs'!R:R,MATCH(I1164,'BCA Inputs'!M:M,0))*G1164)+L1164+N1164,IF($B$3="RG&amp;E",(INDEX('BCA Inputs'!$AX$14:$AX$54,MATCH(I1164,'BCA Inputs'!$AW$14:$AW$54,0))*P1164+INDEX('BCA Inputs'!$AY$14:$AY$54,MATCH(I1164,'BCA Inputs'!$AW$14:$AW$54,0))*O1164+INDEX('BCA Inputs'!$AZ$14:$AZ$54,MATCH(I1164,'BCA Inputs'!$AW$14:$AW$54,0))*Q1164+INDEX('BCA Inputs'!$BA$14:$BA$54,MATCH(I1164,'BCA Inputs'!$AW$14:$AW$54,0))*F1164+INDEX('BCA Inputs'!$BB$14:$BB$54,MATCH(I1164,'BCA Inputs'!$AW$14:$AW$54,0))*G1164)+L1164+N1164,"")),"")</f>
        <v/>
      </c>
      <c r="U1164" s="234" t="str">
        <f t="shared" si="171"/>
        <v/>
      </c>
      <c r="V1164" s="234" t="str">
        <f t="shared" si="172"/>
        <v/>
      </c>
      <c r="W1164" s="234" t="str">
        <f t="shared" si="173"/>
        <v/>
      </c>
      <c r="Y1164" s="235" t="str">
        <f t="shared" si="174"/>
        <v/>
      </c>
      <c r="Z1164" s="236" t="str">
        <f>IFERROR(IF($B$3="NYSEG",INDEX('BCA Inputs'!$X$14:$X$54,MATCH(I1164,'BCA Inputs'!$M$14:$M$54,0))*P1164+INDEX('BCA Inputs'!$Y$14:$Y$54,MATCH(I1164,'BCA Inputs'!$M$14:$M$54,0))*O1164+INDEX('BCA Inputs'!$Z$14:$Z$54,MATCH(I1164,'BCA Inputs'!$M$14:$M$54,0))*Q1164+INDEX('BCA Inputs'!$AA$14:$AA$54,MATCH(I1164,'BCA Inputs'!$M$14:$M$54,0))*F1164+INDEX('BCA Inputs'!$AB$14:$AB$54,MATCH(I1164,'BCA Inputs'!$M$14:$M$54,0))*G1164,IF($B$3="RG&amp;E",INDEX('BCA Inputs'!$BG$14:$BG$54,MATCH(I1164,'BCA Inputs'!$AW$14:$AW$54,0))*P1164+INDEX('BCA Inputs'!$BH$14:$BH$54,MATCH(I1164,'BCA Inputs'!$AW$14:$AW$54,0))*O1164+INDEX('BCA Inputs'!$BI$14:$BI$54,MATCH(I1164,'BCA Inputs'!$AW$14:$AW$54,0))*Q1164+INDEX('BCA Inputs'!$BJ$14:$BJ$54,MATCH(I1164,'BCA Inputs'!$AW$14:$AW$54,0))*F1164+INDEX('BCA Inputs'!$BK$14:$BK$54,MATCH(I1164,'BCA Inputs'!$AW$14:$AW$54,0))*G1164,"")),"")</f>
        <v/>
      </c>
      <c r="AA1164" s="237" t="str">
        <f t="shared" si="175"/>
        <v/>
      </c>
      <c r="AC1164" s="238" t="str">
        <f>IFERROR((K1164+R1164)+IF($B$3="NYSEG",INDEX('BCA Inputs'!$AI$14:$AI$54,MATCH(I1164,'BCA Inputs'!$M$14:$M$54,0))*P1164+INDEX('BCA Inputs'!$AJ$14:$AJ$54,MATCH(I1164,'BCA Inputs'!$M$14:$M$54,0))*Q1164,IF($B$3="RG&amp;E",INDEX('BCA Inputs'!$BR$14:$BR$54,MATCH(I1164,'BCA Inputs'!$AW$14:$AW$54,0))*P1164+INDEX('BCA Inputs'!$BS$14:$BS$54,MATCH(I1164,'BCA Inputs'!$AW$14:$AW$54,0))*Q1164,"")),"")</f>
        <v/>
      </c>
      <c r="AD1164" s="181" t="str">
        <f>IFERROR(IF($B$3="NYSEG",INDEX('BCA Inputs'!$AD$14:$AD$54,MATCH(I1164,'BCA Inputs'!$M$14:$M$54,0))*P1164+INDEX('BCA Inputs'!$AE$14:$AE$54,MATCH(I1164,'BCA Inputs'!$M$14:$M$54,0))*O1164+INDEX('BCA Inputs'!$AF$14:$AF$54,MATCH(I1164,'BCA Inputs'!$M$14:$M$54,0))*Q1164+INDEX('BCA Inputs'!$AG$14:$AG$54,MATCH(I1164,'BCA Inputs'!$M$14:$M$54,0))*F1164+INDEX('BCA Inputs'!$AH$14:$AH$54,MATCH(I1164,'BCA Inputs'!$M$14:$M$54,0))*G1164,IF($B$3="RG&amp;E",INDEX('BCA Inputs'!$BM$14:$BM$54,MATCH(I1164,'BCA Inputs'!$AW$14:$AW$54,0))*P1164+INDEX('BCA Inputs'!$BN$14:$BN$54,MATCH(I1164,'BCA Inputs'!$AW$14:$AW$54,0))*O1164+INDEX('BCA Inputs'!$BO$14:$BO$54,MATCH(I1164,'BCA Inputs'!$AW$14:$AW$54,0))*Q1164+INDEX('BCA Inputs'!$BP$14:$BP$54,MATCH(I1164,'BCA Inputs'!$AW$14:$AW$54,0))*F1164+INDEX('BCA Inputs'!$BQ$14:$BQ$54,MATCH(I1164,'BCA Inputs'!$AW$14:$AW$54,0))*G1164,"")),"")</f>
        <v/>
      </c>
      <c r="AE1164" s="237" t="str">
        <f t="shared" si="176"/>
        <v/>
      </c>
      <c r="AF1164" s="198">
        <f t="shared" si="178"/>
        <v>0</v>
      </c>
      <c r="AG1164" s="239">
        <f t="shared" si="179"/>
        <v>0</v>
      </c>
    </row>
    <row r="1165" spans="1:33">
      <c r="A1165" s="228"/>
      <c r="B1165" s="176"/>
      <c r="C1165" s="229"/>
      <c r="D1165" s="230"/>
      <c r="E1165" s="230"/>
      <c r="F1165" s="230"/>
      <c r="G1165" s="230"/>
      <c r="H1165" s="231"/>
      <c r="I1165" s="231"/>
      <c r="J1165" s="232"/>
      <c r="K1165" s="232"/>
      <c r="L1165" s="232"/>
      <c r="M1165" s="181">
        <f t="shared" si="177"/>
        <v>0</v>
      </c>
      <c r="N1165" s="181">
        <f>IF(H1165="",0,H1165*I1165*'Avoided Water Savings Cost'!$C$16)</f>
        <v>0</v>
      </c>
      <c r="O1165" s="545">
        <f>IF(C1165="",0,IF($B$3="NYSEG",C1165/(1-'Avoided Electric Costs 2020'!$W$21),IF($B$3="RG&amp;E",C1165/(1-'Avoided Electric Costs 2020'!$X$21),"")))</f>
        <v>0</v>
      </c>
      <c r="P1165" s="546">
        <f>IF(D1165="",0,IF($B$3="NYSEG",D1165/(1-'Avoided Electric Costs 2020'!$W$21),IF($B$3="RG&amp;E",D1165/(1-'Avoided Electric Costs 2020'!$X$21),"")))</f>
        <v>0</v>
      </c>
      <c r="Q1165" s="546">
        <f>IF(E1165="",0,IF($B$3="NYSEG",E1165/(1-'Avoided Natural Gas Costs 2020'!$J$34),IF($B$3="RG&amp;E",E1165/(1-'Avoided Natural Gas Costs 2020'!$K$34),"")))</f>
        <v>0</v>
      </c>
      <c r="R1165" s="233" t="str">
        <f>IFERROR(IF(P1165*'BCA Inputs'!$C$1+Q1165*'BCA Inputs'!$C$2+F1165*'BCA Inputs'!$C$2+G1165*'BCA Inputs'!$C$2=0,"",P1165*'BCA Inputs'!$C$1+Q1165*'BCA Inputs'!$C$2+F1165*'BCA Inputs'!$C$2+G1165*'BCA Inputs'!$C$2),"")</f>
        <v/>
      </c>
      <c r="S1165" s="181" t="str">
        <f t="shared" si="170"/>
        <v/>
      </c>
      <c r="T1165" s="181" t="str">
        <f>IFERROR(IF($B$3="NYSEG",(INDEX('BCA Inputs'!$N$14:$N$54,MATCH(I1165,'BCA Inputs'!$M$14:$M$54,0))*P1165+INDEX('BCA Inputs'!$O$14:$O$54,MATCH(I1165,'BCA Inputs'!$M$14:$M$54,0))*O1165+INDEX('BCA Inputs'!P:P,MATCH(I1165,'BCA Inputs'!M:M,0))*Q1165+INDEX('BCA Inputs'!Q:Q,MATCH(I1165,'BCA Inputs'!M:M,0))*F1165+INDEX('BCA Inputs'!R:R,MATCH(I1165,'BCA Inputs'!M:M,0))*G1165)+L1165+N1165,IF($B$3="RG&amp;E",(INDEX('BCA Inputs'!$AX$14:$AX$54,MATCH(I1165,'BCA Inputs'!$AW$14:$AW$54,0))*P1165+INDEX('BCA Inputs'!$AY$14:$AY$54,MATCH(I1165,'BCA Inputs'!$AW$14:$AW$54,0))*O1165+INDEX('BCA Inputs'!$AZ$14:$AZ$54,MATCH(I1165,'BCA Inputs'!$AW$14:$AW$54,0))*Q1165+INDEX('BCA Inputs'!$BA$14:$BA$54,MATCH(I1165,'BCA Inputs'!$AW$14:$AW$54,0))*F1165+INDEX('BCA Inputs'!$BB$14:$BB$54,MATCH(I1165,'BCA Inputs'!$AW$14:$AW$54,0))*G1165)+L1165+N1165,"")),"")</f>
        <v/>
      </c>
      <c r="U1165" s="234" t="str">
        <f t="shared" si="171"/>
        <v/>
      </c>
      <c r="V1165" s="234" t="str">
        <f t="shared" si="172"/>
        <v/>
      </c>
      <c r="W1165" s="234" t="str">
        <f t="shared" si="173"/>
        <v/>
      </c>
      <c r="Y1165" s="235" t="str">
        <f t="shared" si="174"/>
        <v/>
      </c>
      <c r="Z1165" s="236" t="str">
        <f>IFERROR(IF($B$3="NYSEG",INDEX('BCA Inputs'!$X$14:$X$54,MATCH(I1165,'BCA Inputs'!$M$14:$M$54,0))*P1165+INDEX('BCA Inputs'!$Y$14:$Y$54,MATCH(I1165,'BCA Inputs'!$M$14:$M$54,0))*O1165+INDEX('BCA Inputs'!$Z$14:$Z$54,MATCH(I1165,'BCA Inputs'!$M$14:$M$54,0))*Q1165+INDEX('BCA Inputs'!$AA$14:$AA$54,MATCH(I1165,'BCA Inputs'!$M$14:$M$54,0))*F1165+INDEX('BCA Inputs'!$AB$14:$AB$54,MATCH(I1165,'BCA Inputs'!$M$14:$M$54,0))*G1165,IF($B$3="RG&amp;E",INDEX('BCA Inputs'!$BG$14:$BG$54,MATCH(I1165,'BCA Inputs'!$AW$14:$AW$54,0))*P1165+INDEX('BCA Inputs'!$BH$14:$BH$54,MATCH(I1165,'BCA Inputs'!$AW$14:$AW$54,0))*O1165+INDEX('BCA Inputs'!$BI$14:$BI$54,MATCH(I1165,'BCA Inputs'!$AW$14:$AW$54,0))*Q1165+INDEX('BCA Inputs'!$BJ$14:$BJ$54,MATCH(I1165,'BCA Inputs'!$AW$14:$AW$54,0))*F1165+INDEX('BCA Inputs'!$BK$14:$BK$54,MATCH(I1165,'BCA Inputs'!$AW$14:$AW$54,0))*G1165,"")),"")</f>
        <v/>
      </c>
      <c r="AA1165" s="237" t="str">
        <f t="shared" si="175"/>
        <v/>
      </c>
      <c r="AC1165" s="238" t="str">
        <f>IFERROR((K1165+R1165)+IF($B$3="NYSEG",INDEX('BCA Inputs'!$AI$14:$AI$54,MATCH(I1165,'BCA Inputs'!$M$14:$M$54,0))*P1165+INDEX('BCA Inputs'!$AJ$14:$AJ$54,MATCH(I1165,'BCA Inputs'!$M$14:$M$54,0))*Q1165,IF($B$3="RG&amp;E",INDEX('BCA Inputs'!$BR$14:$BR$54,MATCH(I1165,'BCA Inputs'!$AW$14:$AW$54,0))*P1165+INDEX('BCA Inputs'!$BS$14:$BS$54,MATCH(I1165,'BCA Inputs'!$AW$14:$AW$54,0))*Q1165,"")),"")</f>
        <v/>
      </c>
      <c r="AD1165" s="181" t="str">
        <f>IFERROR(IF($B$3="NYSEG",INDEX('BCA Inputs'!$AD$14:$AD$54,MATCH(I1165,'BCA Inputs'!$M$14:$M$54,0))*P1165+INDEX('BCA Inputs'!$AE$14:$AE$54,MATCH(I1165,'BCA Inputs'!$M$14:$M$54,0))*O1165+INDEX('BCA Inputs'!$AF$14:$AF$54,MATCH(I1165,'BCA Inputs'!$M$14:$M$54,0))*Q1165+INDEX('BCA Inputs'!$AG$14:$AG$54,MATCH(I1165,'BCA Inputs'!$M$14:$M$54,0))*F1165+INDEX('BCA Inputs'!$AH$14:$AH$54,MATCH(I1165,'BCA Inputs'!$M$14:$M$54,0))*G1165,IF($B$3="RG&amp;E",INDEX('BCA Inputs'!$BM$14:$BM$54,MATCH(I1165,'BCA Inputs'!$AW$14:$AW$54,0))*P1165+INDEX('BCA Inputs'!$BN$14:$BN$54,MATCH(I1165,'BCA Inputs'!$AW$14:$AW$54,0))*O1165+INDEX('BCA Inputs'!$BO$14:$BO$54,MATCH(I1165,'BCA Inputs'!$AW$14:$AW$54,0))*Q1165+INDEX('BCA Inputs'!$BP$14:$BP$54,MATCH(I1165,'BCA Inputs'!$AW$14:$AW$54,0))*F1165+INDEX('BCA Inputs'!$BQ$14:$BQ$54,MATCH(I1165,'BCA Inputs'!$AW$14:$AW$54,0))*G1165,"")),"")</f>
        <v/>
      </c>
      <c r="AE1165" s="237" t="str">
        <f t="shared" si="176"/>
        <v/>
      </c>
      <c r="AF1165" s="198">
        <f t="shared" si="178"/>
        <v>0</v>
      </c>
      <c r="AG1165" s="239">
        <f t="shared" si="179"/>
        <v>0</v>
      </c>
    </row>
    <row r="1166" spans="1:33">
      <c r="A1166" s="228"/>
      <c r="B1166" s="176"/>
      <c r="C1166" s="229"/>
      <c r="D1166" s="230"/>
      <c r="E1166" s="230"/>
      <c r="F1166" s="230"/>
      <c r="G1166" s="230"/>
      <c r="H1166" s="231"/>
      <c r="I1166" s="231"/>
      <c r="J1166" s="232"/>
      <c r="K1166" s="232"/>
      <c r="L1166" s="232"/>
      <c r="M1166" s="181">
        <f t="shared" si="177"/>
        <v>0</v>
      </c>
      <c r="N1166" s="181">
        <f>IF(H1166="",0,H1166*I1166*'Avoided Water Savings Cost'!$C$16)</f>
        <v>0</v>
      </c>
      <c r="O1166" s="545">
        <f>IF(C1166="",0,IF($B$3="NYSEG",C1166/(1-'Avoided Electric Costs 2020'!$W$21),IF($B$3="RG&amp;E",C1166/(1-'Avoided Electric Costs 2020'!$X$21),"")))</f>
        <v>0</v>
      </c>
      <c r="P1166" s="546">
        <f>IF(D1166="",0,IF($B$3="NYSEG",D1166/(1-'Avoided Electric Costs 2020'!$W$21),IF($B$3="RG&amp;E",D1166/(1-'Avoided Electric Costs 2020'!$X$21),"")))</f>
        <v>0</v>
      </c>
      <c r="Q1166" s="546">
        <f>IF(E1166="",0,IF($B$3="NYSEG",E1166/(1-'Avoided Natural Gas Costs 2020'!$J$34),IF($B$3="RG&amp;E",E1166/(1-'Avoided Natural Gas Costs 2020'!$K$34),"")))</f>
        <v>0</v>
      </c>
      <c r="R1166" s="233" t="str">
        <f>IFERROR(IF(P1166*'BCA Inputs'!$C$1+Q1166*'BCA Inputs'!$C$2+F1166*'BCA Inputs'!$C$2+G1166*'BCA Inputs'!$C$2=0,"",P1166*'BCA Inputs'!$C$1+Q1166*'BCA Inputs'!$C$2+F1166*'BCA Inputs'!$C$2+G1166*'BCA Inputs'!$C$2),"")</f>
        <v/>
      </c>
      <c r="S1166" s="181" t="str">
        <f t="shared" si="170"/>
        <v/>
      </c>
      <c r="T1166" s="181" t="str">
        <f>IFERROR(IF($B$3="NYSEG",(INDEX('BCA Inputs'!$N$14:$N$54,MATCH(I1166,'BCA Inputs'!$M$14:$M$54,0))*P1166+INDEX('BCA Inputs'!$O$14:$O$54,MATCH(I1166,'BCA Inputs'!$M$14:$M$54,0))*O1166+INDEX('BCA Inputs'!P:P,MATCH(I1166,'BCA Inputs'!M:M,0))*Q1166+INDEX('BCA Inputs'!Q:Q,MATCH(I1166,'BCA Inputs'!M:M,0))*F1166+INDEX('BCA Inputs'!R:R,MATCH(I1166,'BCA Inputs'!M:M,0))*G1166)+L1166+N1166,IF($B$3="RG&amp;E",(INDEX('BCA Inputs'!$AX$14:$AX$54,MATCH(I1166,'BCA Inputs'!$AW$14:$AW$54,0))*P1166+INDEX('BCA Inputs'!$AY$14:$AY$54,MATCH(I1166,'BCA Inputs'!$AW$14:$AW$54,0))*O1166+INDEX('BCA Inputs'!$AZ$14:$AZ$54,MATCH(I1166,'BCA Inputs'!$AW$14:$AW$54,0))*Q1166+INDEX('BCA Inputs'!$BA$14:$BA$54,MATCH(I1166,'BCA Inputs'!$AW$14:$AW$54,0))*F1166+INDEX('BCA Inputs'!$BB$14:$BB$54,MATCH(I1166,'BCA Inputs'!$AW$14:$AW$54,0))*G1166)+L1166+N1166,"")),"")</f>
        <v/>
      </c>
      <c r="U1166" s="234" t="str">
        <f t="shared" si="171"/>
        <v/>
      </c>
      <c r="V1166" s="234" t="str">
        <f t="shared" si="172"/>
        <v/>
      </c>
      <c r="W1166" s="234" t="str">
        <f t="shared" si="173"/>
        <v/>
      </c>
      <c r="Y1166" s="235" t="str">
        <f t="shared" si="174"/>
        <v/>
      </c>
      <c r="Z1166" s="236" t="str">
        <f>IFERROR(IF($B$3="NYSEG",INDEX('BCA Inputs'!$X$14:$X$54,MATCH(I1166,'BCA Inputs'!$M$14:$M$54,0))*P1166+INDEX('BCA Inputs'!$Y$14:$Y$54,MATCH(I1166,'BCA Inputs'!$M$14:$M$54,0))*O1166+INDEX('BCA Inputs'!$Z$14:$Z$54,MATCH(I1166,'BCA Inputs'!$M$14:$M$54,0))*Q1166+INDEX('BCA Inputs'!$AA$14:$AA$54,MATCH(I1166,'BCA Inputs'!$M$14:$M$54,0))*F1166+INDEX('BCA Inputs'!$AB$14:$AB$54,MATCH(I1166,'BCA Inputs'!$M$14:$M$54,0))*G1166,IF($B$3="RG&amp;E",INDEX('BCA Inputs'!$BG$14:$BG$54,MATCH(I1166,'BCA Inputs'!$AW$14:$AW$54,0))*P1166+INDEX('BCA Inputs'!$BH$14:$BH$54,MATCH(I1166,'BCA Inputs'!$AW$14:$AW$54,0))*O1166+INDEX('BCA Inputs'!$BI$14:$BI$54,MATCH(I1166,'BCA Inputs'!$AW$14:$AW$54,0))*Q1166+INDEX('BCA Inputs'!$BJ$14:$BJ$54,MATCH(I1166,'BCA Inputs'!$AW$14:$AW$54,0))*F1166+INDEX('BCA Inputs'!$BK$14:$BK$54,MATCH(I1166,'BCA Inputs'!$AW$14:$AW$54,0))*G1166,"")),"")</f>
        <v/>
      </c>
      <c r="AA1166" s="237" t="str">
        <f t="shared" si="175"/>
        <v/>
      </c>
      <c r="AC1166" s="238" t="str">
        <f>IFERROR((K1166+R1166)+IF($B$3="NYSEG",INDEX('BCA Inputs'!$AI$14:$AI$54,MATCH(I1166,'BCA Inputs'!$M$14:$M$54,0))*P1166+INDEX('BCA Inputs'!$AJ$14:$AJ$54,MATCH(I1166,'BCA Inputs'!$M$14:$M$54,0))*Q1166,IF($B$3="RG&amp;E",INDEX('BCA Inputs'!$BR$14:$BR$54,MATCH(I1166,'BCA Inputs'!$AW$14:$AW$54,0))*P1166+INDEX('BCA Inputs'!$BS$14:$BS$54,MATCH(I1166,'BCA Inputs'!$AW$14:$AW$54,0))*Q1166,"")),"")</f>
        <v/>
      </c>
      <c r="AD1166" s="181" t="str">
        <f>IFERROR(IF($B$3="NYSEG",INDEX('BCA Inputs'!$AD$14:$AD$54,MATCH(I1166,'BCA Inputs'!$M$14:$M$54,0))*P1166+INDEX('BCA Inputs'!$AE$14:$AE$54,MATCH(I1166,'BCA Inputs'!$M$14:$M$54,0))*O1166+INDEX('BCA Inputs'!$AF$14:$AF$54,MATCH(I1166,'BCA Inputs'!$M$14:$M$54,0))*Q1166+INDEX('BCA Inputs'!$AG$14:$AG$54,MATCH(I1166,'BCA Inputs'!$M$14:$M$54,0))*F1166+INDEX('BCA Inputs'!$AH$14:$AH$54,MATCH(I1166,'BCA Inputs'!$M$14:$M$54,0))*G1166,IF($B$3="RG&amp;E",INDEX('BCA Inputs'!$BM$14:$BM$54,MATCH(I1166,'BCA Inputs'!$AW$14:$AW$54,0))*P1166+INDEX('BCA Inputs'!$BN$14:$BN$54,MATCH(I1166,'BCA Inputs'!$AW$14:$AW$54,0))*O1166+INDEX('BCA Inputs'!$BO$14:$BO$54,MATCH(I1166,'BCA Inputs'!$AW$14:$AW$54,0))*Q1166+INDEX('BCA Inputs'!$BP$14:$BP$54,MATCH(I1166,'BCA Inputs'!$AW$14:$AW$54,0))*F1166+INDEX('BCA Inputs'!$BQ$14:$BQ$54,MATCH(I1166,'BCA Inputs'!$AW$14:$AW$54,0))*G1166,"")),"")</f>
        <v/>
      </c>
      <c r="AE1166" s="237" t="str">
        <f t="shared" si="176"/>
        <v/>
      </c>
      <c r="AF1166" s="198">
        <f t="shared" si="178"/>
        <v>0</v>
      </c>
      <c r="AG1166" s="239">
        <f t="shared" si="179"/>
        <v>0</v>
      </c>
    </row>
    <row r="1167" spans="1:33">
      <c r="A1167" s="228"/>
      <c r="B1167" s="176"/>
      <c r="C1167" s="229"/>
      <c r="D1167" s="230"/>
      <c r="E1167" s="230"/>
      <c r="F1167" s="230"/>
      <c r="G1167" s="230"/>
      <c r="H1167" s="231"/>
      <c r="I1167" s="231"/>
      <c r="J1167" s="232"/>
      <c r="K1167" s="232"/>
      <c r="L1167" s="232"/>
      <c r="M1167" s="181">
        <f t="shared" si="177"/>
        <v>0</v>
      </c>
      <c r="N1167" s="181">
        <f>IF(H1167="",0,H1167*I1167*'Avoided Water Savings Cost'!$C$16)</f>
        <v>0</v>
      </c>
      <c r="O1167" s="545">
        <f>IF(C1167="",0,IF($B$3="NYSEG",C1167/(1-'Avoided Electric Costs 2020'!$W$21),IF($B$3="RG&amp;E",C1167/(1-'Avoided Electric Costs 2020'!$X$21),"")))</f>
        <v>0</v>
      </c>
      <c r="P1167" s="546">
        <f>IF(D1167="",0,IF($B$3="NYSEG",D1167/(1-'Avoided Electric Costs 2020'!$W$21),IF($B$3="RG&amp;E",D1167/(1-'Avoided Electric Costs 2020'!$X$21),"")))</f>
        <v>0</v>
      </c>
      <c r="Q1167" s="546">
        <f>IF(E1167="",0,IF($B$3="NYSEG",E1167/(1-'Avoided Natural Gas Costs 2020'!$J$34),IF($B$3="RG&amp;E",E1167/(1-'Avoided Natural Gas Costs 2020'!$K$34),"")))</f>
        <v>0</v>
      </c>
      <c r="R1167" s="233" t="str">
        <f>IFERROR(IF(P1167*'BCA Inputs'!$C$1+Q1167*'BCA Inputs'!$C$2+F1167*'BCA Inputs'!$C$2+G1167*'BCA Inputs'!$C$2=0,"",P1167*'BCA Inputs'!$C$1+Q1167*'BCA Inputs'!$C$2+F1167*'BCA Inputs'!$C$2+G1167*'BCA Inputs'!$C$2),"")</f>
        <v/>
      </c>
      <c r="S1167" s="181" t="str">
        <f t="shared" si="170"/>
        <v/>
      </c>
      <c r="T1167" s="181" t="str">
        <f>IFERROR(IF($B$3="NYSEG",(INDEX('BCA Inputs'!$N$14:$N$54,MATCH(I1167,'BCA Inputs'!$M$14:$M$54,0))*P1167+INDEX('BCA Inputs'!$O$14:$O$54,MATCH(I1167,'BCA Inputs'!$M$14:$M$54,0))*O1167+INDEX('BCA Inputs'!P:P,MATCH(I1167,'BCA Inputs'!M:M,0))*Q1167+INDEX('BCA Inputs'!Q:Q,MATCH(I1167,'BCA Inputs'!M:M,0))*F1167+INDEX('BCA Inputs'!R:R,MATCH(I1167,'BCA Inputs'!M:M,0))*G1167)+L1167+N1167,IF($B$3="RG&amp;E",(INDEX('BCA Inputs'!$AX$14:$AX$54,MATCH(I1167,'BCA Inputs'!$AW$14:$AW$54,0))*P1167+INDEX('BCA Inputs'!$AY$14:$AY$54,MATCH(I1167,'BCA Inputs'!$AW$14:$AW$54,0))*O1167+INDEX('BCA Inputs'!$AZ$14:$AZ$54,MATCH(I1167,'BCA Inputs'!$AW$14:$AW$54,0))*Q1167+INDEX('BCA Inputs'!$BA$14:$BA$54,MATCH(I1167,'BCA Inputs'!$AW$14:$AW$54,0))*F1167+INDEX('BCA Inputs'!$BB$14:$BB$54,MATCH(I1167,'BCA Inputs'!$AW$14:$AW$54,0))*G1167)+L1167+N1167,"")),"")</f>
        <v/>
      </c>
      <c r="U1167" s="234" t="str">
        <f t="shared" si="171"/>
        <v/>
      </c>
      <c r="V1167" s="234" t="str">
        <f t="shared" si="172"/>
        <v/>
      </c>
      <c r="W1167" s="234" t="str">
        <f t="shared" si="173"/>
        <v/>
      </c>
      <c r="Y1167" s="235" t="str">
        <f t="shared" si="174"/>
        <v/>
      </c>
      <c r="Z1167" s="236" t="str">
        <f>IFERROR(IF($B$3="NYSEG",INDEX('BCA Inputs'!$X$14:$X$54,MATCH(I1167,'BCA Inputs'!$M$14:$M$54,0))*P1167+INDEX('BCA Inputs'!$Y$14:$Y$54,MATCH(I1167,'BCA Inputs'!$M$14:$M$54,0))*O1167+INDEX('BCA Inputs'!$Z$14:$Z$54,MATCH(I1167,'BCA Inputs'!$M$14:$M$54,0))*Q1167+INDEX('BCA Inputs'!$AA$14:$AA$54,MATCH(I1167,'BCA Inputs'!$M$14:$M$54,0))*F1167+INDEX('BCA Inputs'!$AB$14:$AB$54,MATCH(I1167,'BCA Inputs'!$M$14:$M$54,0))*G1167,IF($B$3="RG&amp;E",INDEX('BCA Inputs'!$BG$14:$BG$54,MATCH(I1167,'BCA Inputs'!$AW$14:$AW$54,0))*P1167+INDEX('BCA Inputs'!$BH$14:$BH$54,MATCH(I1167,'BCA Inputs'!$AW$14:$AW$54,0))*O1167+INDEX('BCA Inputs'!$BI$14:$BI$54,MATCH(I1167,'BCA Inputs'!$AW$14:$AW$54,0))*Q1167+INDEX('BCA Inputs'!$BJ$14:$BJ$54,MATCH(I1167,'BCA Inputs'!$AW$14:$AW$54,0))*F1167+INDEX('BCA Inputs'!$BK$14:$BK$54,MATCH(I1167,'BCA Inputs'!$AW$14:$AW$54,0))*G1167,"")),"")</f>
        <v/>
      </c>
      <c r="AA1167" s="237" t="str">
        <f t="shared" si="175"/>
        <v/>
      </c>
      <c r="AC1167" s="238" t="str">
        <f>IFERROR((K1167+R1167)+IF($B$3="NYSEG",INDEX('BCA Inputs'!$AI$14:$AI$54,MATCH(I1167,'BCA Inputs'!$M$14:$M$54,0))*P1167+INDEX('BCA Inputs'!$AJ$14:$AJ$54,MATCH(I1167,'BCA Inputs'!$M$14:$M$54,0))*Q1167,IF($B$3="RG&amp;E",INDEX('BCA Inputs'!$BR$14:$BR$54,MATCH(I1167,'BCA Inputs'!$AW$14:$AW$54,0))*P1167+INDEX('BCA Inputs'!$BS$14:$BS$54,MATCH(I1167,'BCA Inputs'!$AW$14:$AW$54,0))*Q1167,"")),"")</f>
        <v/>
      </c>
      <c r="AD1167" s="181" t="str">
        <f>IFERROR(IF($B$3="NYSEG",INDEX('BCA Inputs'!$AD$14:$AD$54,MATCH(I1167,'BCA Inputs'!$M$14:$M$54,0))*P1167+INDEX('BCA Inputs'!$AE$14:$AE$54,MATCH(I1167,'BCA Inputs'!$M$14:$M$54,0))*O1167+INDEX('BCA Inputs'!$AF$14:$AF$54,MATCH(I1167,'BCA Inputs'!$M$14:$M$54,0))*Q1167+INDEX('BCA Inputs'!$AG$14:$AG$54,MATCH(I1167,'BCA Inputs'!$M$14:$M$54,0))*F1167+INDEX('BCA Inputs'!$AH$14:$AH$54,MATCH(I1167,'BCA Inputs'!$M$14:$M$54,0))*G1167,IF($B$3="RG&amp;E",INDEX('BCA Inputs'!$BM$14:$BM$54,MATCH(I1167,'BCA Inputs'!$AW$14:$AW$54,0))*P1167+INDEX('BCA Inputs'!$BN$14:$BN$54,MATCH(I1167,'BCA Inputs'!$AW$14:$AW$54,0))*O1167+INDEX('BCA Inputs'!$BO$14:$BO$54,MATCH(I1167,'BCA Inputs'!$AW$14:$AW$54,0))*Q1167+INDEX('BCA Inputs'!$BP$14:$BP$54,MATCH(I1167,'BCA Inputs'!$AW$14:$AW$54,0))*F1167+INDEX('BCA Inputs'!$BQ$14:$BQ$54,MATCH(I1167,'BCA Inputs'!$AW$14:$AW$54,0))*G1167,"")),"")</f>
        <v/>
      </c>
      <c r="AE1167" s="237" t="str">
        <f t="shared" si="176"/>
        <v/>
      </c>
      <c r="AF1167" s="198">
        <f t="shared" si="178"/>
        <v>0</v>
      </c>
      <c r="AG1167" s="239">
        <f t="shared" si="179"/>
        <v>0</v>
      </c>
    </row>
    <row r="1168" spans="1:33">
      <c r="A1168" s="228"/>
      <c r="B1168" s="176"/>
      <c r="C1168" s="229"/>
      <c r="D1168" s="230"/>
      <c r="E1168" s="230"/>
      <c r="F1168" s="230"/>
      <c r="G1168" s="230"/>
      <c r="H1168" s="231"/>
      <c r="I1168" s="231"/>
      <c r="J1168" s="232"/>
      <c r="K1168" s="232"/>
      <c r="L1168" s="232"/>
      <c r="M1168" s="181">
        <f t="shared" si="177"/>
        <v>0</v>
      </c>
      <c r="N1168" s="181">
        <f>IF(H1168="",0,H1168*I1168*'Avoided Water Savings Cost'!$C$16)</f>
        <v>0</v>
      </c>
      <c r="O1168" s="545">
        <f>IF(C1168="",0,IF($B$3="NYSEG",C1168/(1-'Avoided Electric Costs 2020'!$W$21),IF($B$3="RG&amp;E",C1168/(1-'Avoided Electric Costs 2020'!$X$21),"")))</f>
        <v>0</v>
      </c>
      <c r="P1168" s="546">
        <f>IF(D1168="",0,IF($B$3="NYSEG",D1168/(1-'Avoided Electric Costs 2020'!$W$21),IF($B$3="RG&amp;E",D1168/(1-'Avoided Electric Costs 2020'!$X$21),"")))</f>
        <v>0</v>
      </c>
      <c r="Q1168" s="546">
        <f>IF(E1168="",0,IF($B$3="NYSEG",E1168/(1-'Avoided Natural Gas Costs 2020'!$J$34),IF($B$3="RG&amp;E",E1168/(1-'Avoided Natural Gas Costs 2020'!$K$34),"")))</f>
        <v>0</v>
      </c>
      <c r="R1168" s="233" t="str">
        <f>IFERROR(IF(P1168*'BCA Inputs'!$C$1+Q1168*'BCA Inputs'!$C$2+F1168*'BCA Inputs'!$C$2+G1168*'BCA Inputs'!$C$2=0,"",P1168*'BCA Inputs'!$C$1+Q1168*'BCA Inputs'!$C$2+F1168*'BCA Inputs'!$C$2+G1168*'BCA Inputs'!$C$2),"")</f>
        <v/>
      </c>
      <c r="S1168" s="181" t="str">
        <f t="shared" si="170"/>
        <v/>
      </c>
      <c r="T1168" s="181" t="str">
        <f>IFERROR(IF($B$3="NYSEG",(INDEX('BCA Inputs'!$N$14:$N$54,MATCH(I1168,'BCA Inputs'!$M$14:$M$54,0))*P1168+INDEX('BCA Inputs'!$O$14:$O$54,MATCH(I1168,'BCA Inputs'!$M$14:$M$54,0))*O1168+INDEX('BCA Inputs'!P:P,MATCH(I1168,'BCA Inputs'!M:M,0))*Q1168+INDEX('BCA Inputs'!Q:Q,MATCH(I1168,'BCA Inputs'!M:M,0))*F1168+INDEX('BCA Inputs'!R:R,MATCH(I1168,'BCA Inputs'!M:M,0))*G1168)+L1168+N1168,IF($B$3="RG&amp;E",(INDEX('BCA Inputs'!$AX$14:$AX$54,MATCH(I1168,'BCA Inputs'!$AW$14:$AW$54,0))*P1168+INDEX('BCA Inputs'!$AY$14:$AY$54,MATCH(I1168,'BCA Inputs'!$AW$14:$AW$54,0))*O1168+INDEX('BCA Inputs'!$AZ$14:$AZ$54,MATCH(I1168,'BCA Inputs'!$AW$14:$AW$54,0))*Q1168+INDEX('BCA Inputs'!$BA$14:$BA$54,MATCH(I1168,'BCA Inputs'!$AW$14:$AW$54,0))*F1168+INDEX('BCA Inputs'!$BB$14:$BB$54,MATCH(I1168,'BCA Inputs'!$AW$14:$AW$54,0))*G1168)+L1168+N1168,"")),"")</f>
        <v/>
      </c>
      <c r="U1168" s="234" t="str">
        <f t="shared" si="171"/>
        <v/>
      </c>
      <c r="V1168" s="234" t="str">
        <f t="shared" si="172"/>
        <v/>
      </c>
      <c r="W1168" s="234" t="str">
        <f t="shared" si="173"/>
        <v/>
      </c>
      <c r="Y1168" s="235" t="str">
        <f t="shared" si="174"/>
        <v/>
      </c>
      <c r="Z1168" s="236" t="str">
        <f>IFERROR(IF($B$3="NYSEG",INDEX('BCA Inputs'!$X$14:$X$54,MATCH(I1168,'BCA Inputs'!$M$14:$M$54,0))*P1168+INDEX('BCA Inputs'!$Y$14:$Y$54,MATCH(I1168,'BCA Inputs'!$M$14:$M$54,0))*O1168+INDEX('BCA Inputs'!$Z$14:$Z$54,MATCH(I1168,'BCA Inputs'!$M$14:$M$54,0))*Q1168+INDEX('BCA Inputs'!$AA$14:$AA$54,MATCH(I1168,'BCA Inputs'!$M$14:$M$54,0))*F1168+INDEX('BCA Inputs'!$AB$14:$AB$54,MATCH(I1168,'BCA Inputs'!$M$14:$M$54,0))*G1168,IF($B$3="RG&amp;E",INDEX('BCA Inputs'!$BG$14:$BG$54,MATCH(I1168,'BCA Inputs'!$AW$14:$AW$54,0))*P1168+INDEX('BCA Inputs'!$BH$14:$BH$54,MATCH(I1168,'BCA Inputs'!$AW$14:$AW$54,0))*O1168+INDEX('BCA Inputs'!$BI$14:$BI$54,MATCH(I1168,'BCA Inputs'!$AW$14:$AW$54,0))*Q1168+INDEX('BCA Inputs'!$BJ$14:$BJ$54,MATCH(I1168,'BCA Inputs'!$AW$14:$AW$54,0))*F1168+INDEX('BCA Inputs'!$BK$14:$BK$54,MATCH(I1168,'BCA Inputs'!$AW$14:$AW$54,0))*G1168,"")),"")</f>
        <v/>
      </c>
      <c r="AA1168" s="237" t="str">
        <f t="shared" si="175"/>
        <v/>
      </c>
      <c r="AC1168" s="238" t="str">
        <f>IFERROR((K1168+R1168)+IF($B$3="NYSEG",INDEX('BCA Inputs'!$AI$14:$AI$54,MATCH(I1168,'BCA Inputs'!$M$14:$M$54,0))*P1168+INDEX('BCA Inputs'!$AJ$14:$AJ$54,MATCH(I1168,'BCA Inputs'!$M$14:$M$54,0))*Q1168,IF($B$3="RG&amp;E",INDEX('BCA Inputs'!$BR$14:$BR$54,MATCH(I1168,'BCA Inputs'!$AW$14:$AW$54,0))*P1168+INDEX('BCA Inputs'!$BS$14:$BS$54,MATCH(I1168,'BCA Inputs'!$AW$14:$AW$54,0))*Q1168,"")),"")</f>
        <v/>
      </c>
      <c r="AD1168" s="181" t="str">
        <f>IFERROR(IF($B$3="NYSEG",INDEX('BCA Inputs'!$AD$14:$AD$54,MATCH(I1168,'BCA Inputs'!$M$14:$M$54,0))*P1168+INDEX('BCA Inputs'!$AE$14:$AE$54,MATCH(I1168,'BCA Inputs'!$M$14:$M$54,0))*O1168+INDEX('BCA Inputs'!$AF$14:$AF$54,MATCH(I1168,'BCA Inputs'!$M$14:$M$54,0))*Q1168+INDEX('BCA Inputs'!$AG$14:$AG$54,MATCH(I1168,'BCA Inputs'!$M$14:$M$54,0))*F1168+INDEX('BCA Inputs'!$AH$14:$AH$54,MATCH(I1168,'BCA Inputs'!$M$14:$M$54,0))*G1168,IF($B$3="RG&amp;E",INDEX('BCA Inputs'!$BM$14:$BM$54,MATCH(I1168,'BCA Inputs'!$AW$14:$AW$54,0))*P1168+INDEX('BCA Inputs'!$BN$14:$BN$54,MATCH(I1168,'BCA Inputs'!$AW$14:$AW$54,0))*O1168+INDEX('BCA Inputs'!$BO$14:$BO$54,MATCH(I1168,'BCA Inputs'!$AW$14:$AW$54,0))*Q1168+INDEX('BCA Inputs'!$BP$14:$BP$54,MATCH(I1168,'BCA Inputs'!$AW$14:$AW$54,0))*F1168+INDEX('BCA Inputs'!$BQ$14:$BQ$54,MATCH(I1168,'BCA Inputs'!$AW$14:$AW$54,0))*G1168,"")),"")</f>
        <v/>
      </c>
      <c r="AE1168" s="237" t="str">
        <f t="shared" si="176"/>
        <v/>
      </c>
      <c r="AF1168" s="198">
        <f t="shared" si="178"/>
        <v>0</v>
      </c>
      <c r="AG1168" s="239">
        <f t="shared" si="179"/>
        <v>0</v>
      </c>
    </row>
    <row r="1169" spans="1:33">
      <c r="A1169" s="228"/>
      <c r="B1169" s="176"/>
      <c r="C1169" s="229"/>
      <c r="D1169" s="230"/>
      <c r="E1169" s="230"/>
      <c r="F1169" s="230"/>
      <c r="G1169" s="230"/>
      <c r="H1169" s="231"/>
      <c r="I1169" s="231"/>
      <c r="J1169" s="232"/>
      <c r="K1169" s="232"/>
      <c r="L1169" s="232"/>
      <c r="M1169" s="181">
        <f t="shared" si="177"/>
        <v>0</v>
      </c>
      <c r="N1169" s="181">
        <f>IF(H1169="",0,H1169*I1169*'Avoided Water Savings Cost'!$C$16)</f>
        <v>0</v>
      </c>
      <c r="O1169" s="545">
        <f>IF(C1169="",0,IF($B$3="NYSEG",C1169/(1-'Avoided Electric Costs 2020'!$W$21),IF($B$3="RG&amp;E",C1169/(1-'Avoided Electric Costs 2020'!$X$21),"")))</f>
        <v>0</v>
      </c>
      <c r="P1169" s="546">
        <f>IF(D1169="",0,IF($B$3="NYSEG",D1169/(1-'Avoided Electric Costs 2020'!$W$21),IF($B$3="RG&amp;E",D1169/(1-'Avoided Electric Costs 2020'!$X$21),"")))</f>
        <v>0</v>
      </c>
      <c r="Q1169" s="546">
        <f>IF(E1169="",0,IF($B$3="NYSEG",E1169/(1-'Avoided Natural Gas Costs 2020'!$J$34),IF($B$3="RG&amp;E",E1169/(1-'Avoided Natural Gas Costs 2020'!$K$34),"")))</f>
        <v>0</v>
      </c>
      <c r="R1169" s="233" t="str">
        <f>IFERROR(IF(P1169*'BCA Inputs'!$C$1+Q1169*'BCA Inputs'!$C$2+F1169*'BCA Inputs'!$C$2+G1169*'BCA Inputs'!$C$2=0,"",P1169*'BCA Inputs'!$C$1+Q1169*'BCA Inputs'!$C$2+F1169*'BCA Inputs'!$C$2+G1169*'BCA Inputs'!$C$2),"")</f>
        <v/>
      </c>
      <c r="S1169" s="181" t="str">
        <f t="shared" si="170"/>
        <v/>
      </c>
      <c r="T1169" s="181" t="str">
        <f>IFERROR(IF($B$3="NYSEG",(INDEX('BCA Inputs'!$N$14:$N$54,MATCH(I1169,'BCA Inputs'!$M$14:$M$54,0))*P1169+INDEX('BCA Inputs'!$O$14:$O$54,MATCH(I1169,'BCA Inputs'!$M$14:$M$54,0))*O1169+INDEX('BCA Inputs'!P:P,MATCH(I1169,'BCA Inputs'!M:M,0))*Q1169+INDEX('BCA Inputs'!Q:Q,MATCH(I1169,'BCA Inputs'!M:M,0))*F1169+INDEX('BCA Inputs'!R:R,MATCH(I1169,'BCA Inputs'!M:M,0))*G1169)+L1169+N1169,IF($B$3="RG&amp;E",(INDEX('BCA Inputs'!$AX$14:$AX$54,MATCH(I1169,'BCA Inputs'!$AW$14:$AW$54,0))*P1169+INDEX('BCA Inputs'!$AY$14:$AY$54,MATCH(I1169,'BCA Inputs'!$AW$14:$AW$54,0))*O1169+INDEX('BCA Inputs'!$AZ$14:$AZ$54,MATCH(I1169,'BCA Inputs'!$AW$14:$AW$54,0))*Q1169+INDEX('BCA Inputs'!$BA$14:$BA$54,MATCH(I1169,'BCA Inputs'!$AW$14:$AW$54,0))*F1169+INDEX('BCA Inputs'!$BB$14:$BB$54,MATCH(I1169,'BCA Inputs'!$AW$14:$AW$54,0))*G1169)+L1169+N1169,"")),"")</f>
        <v/>
      </c>
      <c r="U1169" s="234" t="str">
        <f t="shared" si="171"/>
        <v/>
      </c>
      <c r="V1169" s="234" t="str">
        <f t="shared" si="172"/>
        <v/>
      </c>
      <c r="W1169" s="234" t="str">
        <f t="shared" si="173"/>
        <v/>
      </c>
      <c r="Y1169" s="235" t="str">
        <f t="shared" si="174"/>
        <v/>
      </c>
      <c r="Z1169" s="236" t="str">
        <f>IFERROR(IF($B$3="NYSEG",INDEX('BCA Inputs'!$X$14:$X$54,MATCH(I1169,'BCA Inputs'!$M$14:$M$54,0))*P1169+INDEX('BCA Inputs'!$Y$14:$Y$54,MATCH(I1169,'BCA Inputs'!$M$14:$M$54,0))*O1169+INDEX('BCA Inputs'!$Z$14:$Z$54,MATCH(I1169,'BCA Inputs'!$M$14:$M$54,0))*Q1169+INDEX('BCA Inputs'!$AA$14:$AA$54,MATCH(I1169,'BCA Inputs'!$M$14:$M$54,0))*F1169+INDEX('BCA Inputs'!$AB$14:$AB$54,MATCH(I1169,'BCA Inputs'!$M$14:$M$54,0))*G1169,IF($B$3="RG&amp;E",INDEX('BCA Inputs'!$BG$14:$BG$54,MATCH(I1169,'BCA Inputs'!$AW$14:$AW$54,0))*P1169+INDEX('BCA Inputs'!$BH$14:$BH$54,MATCH(I1169,'BCA Inputs'!$AW$14:$AW$54,0))*O1169+INDEX('BCA Inputs'!$BI$14:$BI$54,MATCH(I1169,'BCA Inputs'!$AW$14:$AW$54,0))*Q1169+INDEX('BCA Inputs'!$BJ$14:$BJ$54,MATCH(I1169,'BCA Inputs'!$AW$14:$AW$54,0))*F1169+INDEX('BCA Inputs'!$BK$14:$BK$54,MATCH(I1169,'BCA Inputs'!$AW$14:$AW$54,0))*G1169,"")),"")</f>
        <v/>
      </c>
      <c r="AA1169" s="237" t="str">
        <f t="shared" si="175"/>
        <v/>
      </c>
      <c r="AC1169" s="238" t="str">
        <f>IFERROR((K1169+R1169)+IF($B$3="NYSEG",INDEX('BCA Inputs'!$AI$14:$AI$54,MATCH(I1169,'BCA Inputs'!$M$14:$M$54,0))*P1169+INDEX('BCA Inputs'!$AJ$14:$AJ$54,MATCH(I1169,'BCA Inputs'!$M$14:$M$54,0))*Q1169,IF($B$3="RG&amp;E",INDEX('BCA Inputs'!$BR$14:$BR$54,MATCH(I1169,'BCA Inputs'!$AW$14:$AW$54,0))*P1169+INDEX('BCA Inputs'!$BS$14:$BS$54,MATCH(I1169,'BCA Inputs'!$AW$14:$AW$54,0))*Q1169,"")),"")</f>
        <v/>
      </c>
      <c r="AD1169" s="181" t="str">
        <f>IFERROR(IF($B$3="NYSEG",INDEX('BCA Inputs'!$AD$14:$AD$54,MATCH(I1169,'BCA Inputs'!$M$14:$M$54,0))*P1169+INDEX('BCA Inputs'!$AE$14:$AE$54,MATCH(I1169,'BCA Inputs'!$M$14:$M$54,0))*O1169+INDEX('BCA Inputs'!$AF$14:$AF$54,MATCH(I1169,'BCA Inputs'!$M$14:$M$54,0))*Q1169+INDEX('BCA Inputs'!$AG$14:$AG$54,MATCH(I1169,'BCA Inputs'!$M$14:$M$54,0))*F1169+INDEX('BCA Inputs'!$AH$14:$AH$54,MATCH(I1169,'BCA Inputs'!$M$14:$M$54,0))*G1169,IF($B$3="RG&amp;E",INDEX('BCA Inputs'!$BM$14:$BM$54,MATCH(I1169,'BCA Inputs'!$AW$14:$AW$54,0))*P1169+INDEX('BCA Inputs'!$BN$14:$BN$54,MATCH(I1169,'BCA Inputs'!$AW$14:$AW$54,0))*O1169+INDEX('BCA Inputs'!$BO$14:$BO$54,MATCH(I1169,'BCA Inputs'!$AW$14:$AW$54,0))*Q1169+INDEX('BCA Inputs'!$BP$14:$BP$54,MATCH(I1169,'BCA Inputs'!$AW$14:$AW$54,0))*F1169+INDEX('BCA Inputs'!$BQ$14:$BQ$54,MATCH(I1169,'BCA Inputs'!$AW$14:$AW$54,0))*G1169,"")),"")</f>
        <v/>
      </c>
      <c r="AE1169" s="237" t="str">
        <f t="shared" si="176"/>
        <v/>
      </c>
      <c r="AF1169" s="198">
        <f t="shared" si="178"/>
        <v>0</v>
      </c>
      <c r="AG1169" s="239">
        <f t="shared" si="179"/>
        <v>0</v>
      </c>
    </row>
    <row r="1170" spans="1:33">
      <c r="A1170" s="228"/>
      <c r="B1170" s="176"/>
      <c r="C1170" s="229"/>
      <c r="D1170" s="230"/>
      <c r="E1170" s="230"/>
      <c r="F1170" s="230"/>
      <c r="G1170" s="230"/>
      <c r="H1170" s="231"/>
      <c r="I1170" s="231"/>
      <c r="J1170" s="232"/>
      <c r="K1170" s="232"/>
      <c r="L1170" s="232"/>
      <c r="M1170" s="181">
        <f t="shared" si="177"/>
        <v>0</v>
      </c>
      <c r="N1170" s="181">
        <f>IF(H1170="",0,H1170*I1170*'Avoided Water Savings Cost'!$C$16)</f>
        <v>0</v>
      </c>
      <c r="O1170" s="545">
        <f>IF(C1170="",0,IF($B$3="NYSEG",C1170/(1-'Avoided Electric Costs 2020'!$W$21),IF($B$3="RG&amp;E",C1170/(1-'Avoided Electric Costs 2020'!$X$21),"")))</f>
        <v>0</v>
      </c>
      <c r="P1170" s="546">
        <f>IF(D1170="",0,IF($B$3="NYSEG",D1170/(1-'Avoided Electric Costs 2020'!$W$21),IF($B$3="RG&amp;E",D1170/(1-'Avoided Electric Costs 2020'!$X$21),"")))</f>
        <v>0</v>
      </c>
      <c r="Q1170" s="546">
        <f>IF(E1170="",0,IF($B$3="NYSEG",E1170/(1-'Avoided Natural Gas Costs 2020'!$J$34),IF($B$3="RG&amp;E",E1170/(1-'Avoided Natural Gas Costs 2020'!$K$34),"")))</f>
        <v>0</v>
      </c>
      <c r="R1170" s="233" t="str">
        <f>IFERROR(IF(P1170*'BCA Inputs'!$C$1+Q1170*'BCA Inputs'!$C$2+F1170*'BCA Inputs'!$C$2+G1170*'BCA Inputs'!$C$2=0,"",P1170*'BCA Inputs'!$C$1+Q1170*'BCA Inputs'!$C$2+F1170*'BCA Inputs'!$C$2+G1170*'BCA Inputs'!$C$2),"")</f>
        <v/>
      </c>
      <c r="S1170" s="181" t="str">
        <f t="shared" si="170"/>
        <v/>
      </c>
      <c r="T1170" s="181" t="str">
        <f>IFERROR(IF($B$3="NYSEG",(INDEX('BCA Inputs'!$N$14:$N$54,MATCH(I1170,'BCA Inputs'!$M$14:$M$54,0))*P1170+INDEX('BCA Inputs'!$O$14:$O$54,MATCH(I1170,'BCA Inputs'!$M$14:$M$54,0))*O1170+INDEX('BCA Inputs'!P:P,MATCH(I1170,'BCA Inputs'!M:M,0))*Q1170+INDEX('BCA Inputs'!Q:Q,MATCH(I1170,'BCA Inputs'!M:M,0))*F1170+INDEX('BCA Inputs'!R:R,MATCH(I1170,'BCA Inputs'!M:M,0))*G1170)+L1170+N1170,IF($B$3="RG&amp;E",(INDEX('BCA Inputs'!$AX$14:$AX$54,MATCH(I1170,'BCA Inputs'!$AW$14:$AW$54,0))*P1170+INDEX('BCA Inputs'!$AY$14:$AY$54,MATCH(I1170,'BCA Inputs'!$AW$14:$AW$54,0))*O1170+INDEX('BCA Inputs'!$AZ$14:$AZ$54,MATCH(I1170,'BCA Inputs'!$AW$14:$AW$54,0))*Q1170+INDEX('BCA Inputs'!$BA$14:$BA$54,MATCH(I1170,'BCA Inputs'!$AW$14:$AW$54,0))*F1170+INDEX('BCA Inputs'!$BB$14:$BB$54,MATCH(I1170,'BCA Inputs'!$AW$14:$AW$54,0))*G1170)+L1170+N1170,"")),"")</f>
        <v/>
      </c>
      <c r="U1170" s="234" t="str">
        <f t="shared" si="171"/>
        <v/>
      </c>
      <c r="V1170" s="234" t="str">
        <f t="shared" si="172"/>
        <v/>
      </c>
      <c r="W1170" s="234" t="str">
        <f t="shared" si="173"/>
        <v/>
      </c>
      <c r="Y1170" s="235" t="str">
        <f t="shared" si="174"/>
        <v/>
      </c>
      <c r="Z1170" s="236" t="str">
        <f>IFERROR(IF($B$3="NYSEG",INDEX('BCA Inputs'!$X$14:$X$54,MATCH(I1170,'BCA Inputs'!$M$14:$M$54,0))*P1170+INDEX('BCA Inputs'!$Y$14:$Y$54,MATCH(I1170,'BCA Inputs'!$M$14:$M$54,0))*O1170+INDEX('BCA Inputs'!$Z$14:$Z$54,MATCH(I1170,'BCA Inputs'!$M$14:$M$54,0))*Q1170+INDEX('BCA Inputs'!$AA$14:$AA$54,MATCH(I1170,'BCA Inputs'!$M$14:$M$54,0))*F1170+INDEX('BCA Inputs'!$AB$14:$AB$54,MATCH(I1170,'BCA Inputs'!$M$14:$M$54,0))*G1170,IF($B$3="RG&amp;E",INDEX('BCA Inputs'!$BG$14:$BG$54,MATCH(I1170,'BCA Inputs'!$AW$14:$AW$54,0))*P1170+INDEX('BCA Inputs'!$BH$14:$BH$54,MATCH(I1170,'BCA Inputs'!$AW$14:$AW$54,0))*O1170+INDEX('BCA Inputs'!$BI$14:$BI$54,MATCH(I1170,'BCA Inputs'!$AW$14:$AW$54,0))*Q1170+INDEX('BCA Inputs'!$BJ$14:$BJ$54,MATCH(I1170,'BCA Inputs'!$AW$14:$AW$54,0))*F1170+INDEX('BCA Inputs'!$BK$14:$BK$54,MATCH(I1170,'BCA Inputs'!$AW$14:$AW$54,0))*G1170,"")),"")</f>
        <v/>
      </c>
      <c r="AA1170" s="237" t="str">
        <f t="shared" si="175"/>
        <v/>
      </c>
      <c r="AC1170" s="238" t="str">
        <f>IFERROR((K1170+R1170)+IF($B$3="NYSEG",INDEX('BCA Inputs'!$AI$14:$AI$54,MATCH(I1170,'BCA Inputs'!$M$14:$M$54,0))*P1170+INDEX('BCA Inputs'!$AJ$14:$AJ$54,MATCH(I1170,'BCA Inputs'!$M$14:$M$54,0))*Q1170,IF($B$3="RG&amp;E",INDEX('BCA Inputs'!$BR$14:$BR$54,MATCH(I1170,'BCA Inputs'!$AW$14:$AW$54,0))*P1170+INDEX('BCA Inputs'!$BS$14:$BS$54,MATCH(I1170,'BCA Inputs'!$AW$14:$AW$54,0))*Q1170,"")),"")</f>
        <v/>
      </c>
      <c r="AD1170" s="181" t="str">
        <f>IFERROR(IF($B$3="NYSEG",INDEX('BCA Inputs'!$AD$14:$AD$54,MATCH(I1170,'BCA Inputs'!$M$14:$M$54,0))*P1170+INDEX('BCA Inputs'!$AE$14:$AE$54,MATCH(I1170,'BCA Inputs'!$M$14:$M$54,0))*O1170+INDEX('BCA Inputs'!$AF$14:$AF$54,MATCH(I1170,'BCA Inputs'!$M$14:$M$54,0))*Q1170+INDEX('BCA Inputs'!$AG$14:$AG$54,MATCH(I1170,'BCA Inputs'!$M$14:$M$54,0))*F1170+INDEX('BCA Inputs'!$AH$14:$AH$54,MATCH(I1170,'BCA Inputs'!$M$14:$M$54,0))*G1170,IF($B$3="RG&amp;E",INDEX('BCA Inputs'!$BM$14:$BM$54,MATCH(I1170,'BCA Inputs'!$AW$14:$AW$54,0))*P1170+INDEX('BCA Inputs'!$BN$14:$BN$54,MATCH(I1170,'BCA Inputs'!$AW$14:$AW$54,0))*O1170+INDEX('BCA Inputs'!$BO$14:$BO$54,MATCH(I1170,'BCA Inputs'!$AW$14:$AW$54,0))*Q1170+INDEX('BCA Inputs'!$BP$14:$BP$54,MATCH(I1170,'BCA Inputs'!$AW$14:$AW$54,0))*F1170+INDEX('BCA Inputs'!$BQ$14:$BQ$54,MATCH(I1170,'BCA Inputs'!$AW$14:$AW$54,0))*G1170,"")),"")</f>
        <v/>
      </c>
      <c r="AE1170" s="237" t="str">
        <f t="shared" si="176"/>
        <v/>
      </c>
      <c r="AF1170" s="198">
        <f t="shared" si="178"/>
        <v>0</v>
      </c>
      <c r="AG1170" s="239">
        <f t="shared" si="179"/>
        <v>0</v>
      </c>
    </row>
    <row r="1171" spans="1:33">
      <c r="A1171" s="228"/>
      <c r="B1171" s="176"/>
      <c r="C1171" s="229"/>
      <c r="D1171" s="230"/>
      <c r="E1171" s="230"/>
      <c r="F1171" s="230"/>
      <c r="G1171" s="230"/>
      <c r="H1171" s="231"/>
      <c r="I1171" s="231"/>
      <c r="J1171" s="232"/>
      <c r="K1171" s="232"/>
      <c r="L1171" s="232"/>
      <c r="M1171" s="181">
        <f t="shared" si="177"/>
        <v>0</v>
      </c>
      <c r="N1171" s="181">
        <f>IF(H1171="",0,H1171*I1171*'Avoided Water Savings Cost'!$C$16)</f>
        <v>0</v>
      </c>
      <c r="O1171" s="545">
        <f>IF(C1171="",0,IF($B$3="NYSEG",C1171/(1-'Avoided Electric Costs 2020'!$W$21),IF($B$3="RG&amp;E",C1171/(1-'Avoided Electric Costs 2020'!$X$21),"")))</f>
        <v>0</v>
      </c>
      <c r="P1171" s="546">
        <f>IF(D1171="",0,IF($B$3="NYSEG",D1171/(1-'Avoided Electric Costs 2020'!$W$21),IF($B$3="RG&amp;E",D1171/(1-'Avoided Electric Costs 2020'!$X$21),"")))</f>
        <v>0</v>
      </c>
      <c r="Q1171" s="546">
        <f>IF(E1171="",0,IF($B$3="NYSEG",E1171/(1-'Avoided Natural Gas Costs 2020'!$J$34),IF($B$3="RG&amp;E",E1171/(1-'Avoided Natural Gas Costs 2020'!$K$34),"")))</f>
        <v>0</v>
      </c>
      <c r="R1171" s="233" t="str">
        <f>IFERROR(IF(P1171*'BCA Inputs'!$C$1+Q1171*'BCA Inputs'!$C$2+F1171*'BCA Inputs'!$C$2+G1171*'BCA Inputs'!$C$2=0,"",P1171*'BCA Inputs'!$C$1+Q1171*'BCA Inputs'!$C$2+F1171*'BCA Inputs'!$C$2+G1171*'BCA Inputs'!$C$2),"")</f>
        <v/>
      </c>
      <c r="S1171" s="181" t="str">
        <f t="shared" si="170"/>
        <v/>
      </c>
      <c r="T1171" s="181" t="str">
        <f>IFERROR(IF($B$3="NYSEG",(INDEX('BCA Inputs'!$N$14:$N$54,MATCH(I1171,'BCA Inputs'!$M$14:$M$54,0))*P1171+INDEX('BCA Inputs'!$O$14:$O$54,MATCH(I1171,'BCA Inputs'!$M$14:$M$54,0))*O1171+INDEX('BCA Inputs'!P:P,MATCH(I1171,'BCA Inputs'!M:M,0))*Q1171+INDEX('BCA Inputs'!Q:Q,MATCH(I1171,'BCA Inputs'!M:M,0))*F1171+INDEX('BCA Inputs'!R:R,MATCH(I1171,'BCA Inputs'!M:M,0))*G1171)+L1171+N1171,IF($B$3="RG&amp;E",(INDEX('BCA Inputs'!$AX$14:$AX$54,MATCH(I1171,'BCA Inputs'!$AW$14:$AW$54,0))*P1171+INDEX('BCA Inputs'!$AY$14:$AY$54,MATCH(I1171,'BCA Inputs'!$AW$14:$AW$54,0))*O1171+INDEX('BCA Inputs'!$AZ$14:$AZ$54,MATCH(I1171,'BCA Inputs'!$AW$14:$AW$54,0))*Q1171+INDEX('BCA Inputs'!$BA$14:$BA$54,MATCH(I1171,'BCA Inputs'!$AW$14:$AW$54,0))*F1171+INDEX('BCA Inputs'!$BB$14:$BB$54,MATCH(I1171,'BCA Inputs'!$AW$14:$AW$54,0))*G1171)+L1171+N1171,"")),"")</f>
        <v/>
      </c>
      <c r="U1171" s="234" t="str">
        <f t="shared" si="171"/>
        <v/>
      </c>
      <c r="V1171" s="234" t="str">
        <f t="shared" si="172"/>
        <v/>
      </c>
      <c r="W1171" s="234" t="str">
        <f t="shared" si="173"/>
        <v/>
      </c>
      <c r="Y1171" s="235" t="str">
        <f t="shared" si="174"/>
        <v/>
      </c>
      <c r="Z1171" s="236" t="str">
        <f>IFERROR(IF($B$3="NYSEG",INDEX('BCA Inputs'!$X$14:$X$54,MATCH(I1171,'BCA Inputs'!$M$14:$M$54,0))*P1171+INDEX('BCA Inputs'!$Y$14:$Y$54,MATCH(I1171,'BCA Inputs'!$M$14:$M$54,0))*O1171+INDEX('BCA Inputs'!$Z$14:$Z$54,MATCH(I1171,'BCA Inputs'!$M$14:$M$54,0))*Q1171+INDEX('BCA Inputs'!$AA$14:$AA$54,MATCH(I1171,'BCA Inputs'!$M$14:$M$54,0))*F1171+INDEX('BCA Inputs'!$AB$14:$AB$54,MATCH(I1171,'BCA Inputs'!$M$14:$M$54,0))*G1171,IF($B$3="RG&amp;E",INDEX('BCA Inputs'!$BG$14:$BG$54,MATCH(I1171,'BCA Inputs'!$AW$14:$AW$54,0))*P1171+INDEX('BCA Inputs'!$BH$14:$BH$54,MATCH(I1171,'BCA Inputs'!$AW$14:$AW$54,0))*O1171+INDEX('BCA Inputs'!$BI$14:$BI$54,MATCH(I1171,'BCA Inputs'!$AW$14:$AW$54,0))*Q1171+INDEX('BCA Inputs'!$BJ$14:$BJ$54,MATCH(I1171,'BCA Inputs'!$AW$14:$AW$54,0))*F1171+INDEX('BCA Inputs'!$BK$14:$BK$54,MATCH(I1171,'BCA Inputs'!$AW$14:$AW$54,0))*G1171,"")),"")</f>
        <v/>
      </c>
      <c r="AA1171" s="237" t="str">
        <f t="shared" si="175"/>
        <v/>
      </c>
      <c r="AC1171" s="238" t="str">
        <f>IFERROR((K1171+R1171)+IF($B$3="NYSEG",INDEX('BCA Inputs'!$AI$14:$AI$54,MATCH(I1171,'BCA Inputs'!$M$14:$M$54,0))*P1171+INDEX('BCA Inputs'!$AJ$14:$AJ$54,MATCH(I1171,'BCA Inputs'!$M$14:$M$54,0))*Q1171,IF($B$3="RG&amp;E",INDEX('BCA Inputs'!$BR$14:$BR$54,MATCH(I1171,'BCA Inputs'!$AW$14:$AW$54,0))*P1171+INDEX('BCA Inputs'!$BS$14:$BS$54,MATCH(I1171,'BCA Inputs'!$AW$14:$AW$54,0))*Q1171,"")),"")</f>
        <v/>
      </c>
      <c r="AD1171" s="181" t="str">
        <f>IFERROR(IF($B$3="NYSEG",INDEX('BCA Inputs'!$AD$14:$AD$54,MATCH(I1171,'BCA Inputs'!$M$14:$M$54,0))*P1171+INDEX('BCA Inputs'!$AE$14:$AE$54,MATCH(I1171,'BCA Inputs'!$M$14:$M$54,0))*O1171+INDEX('BCA Inputs'!$AF$14:$AF$54,MATCH(I1171,'BCA Inputs'!$M$14:$M$54,0))*Q1171+INDEX('BCA Inputs'!$AG$14:$AG$54,MATCH(I1171,'BCA Inputs'!$M$14:$M$54,0))*F1171+INDEX('BCA Inputs'!$AH$14:$AH$54,MATCH(I1171,'BCA Inputs'!$M$14:$M$54,0))*G1171,IF($B$3="RG&amp;E",INDEX('BCA Inputs'!$BM$14:$BM$54,MATCH(I1171,'BCA Inputs'!$AW$14:$AW$54,0))*P1171+INDEX('BCA Inputs'!$BN$14:$BN$54,MATCH(I1171,'BCA Inputs'!$AW$14:$AW$54,0))*O1171+INDEX('BCA Inputs'!$BO$14:$BO$54,MATCH(I1171,'BCA Inputs'!$AW$14:$AW$54,0))*Q1171+INDEX('BCA Inputs'!$BP$14:$BP$54,MATCH(I1171,'BCA Inputs'!$AW$14:$AW$54,0))*F1171+INDEX('BCA Inputs'!$BQ$14:$BQ$54,MATCH(I1171,'BCA Inputs'!$AW$14:$AW$54,0))*G1171,"")),"")</f>
        <v/>
      </c>
      <c r="AE1171" s="237" t="str">
        <f t="shared" si="176"/>
        <v/>
      </c>
      <c r="AF1171" s="198">
        <f t="shared" si="178"/>
        <v>0</v>
      </c>
      <c r="AG1171" s="239">
        <f t="shared" si="179"/>
        <v>0</v>
      </c>
    </row>
    <row r="1172" spans="1:33">
      <c r="A1172" s="228"/>
      <c r="B1172" s="176"/>
      <c r="C1172" s="229"/>
      <c r="D1172" s="230"/>
      <c r="E1172" s="230"/>
      <c r="F1172" s="230"/>
      <c r="G1172" s="230"/>
      <c r="H1172" s="231"/>
      <c r="I1172" s="231"/>
      <c r="J1172" s="232"/>
      <c r="K1172" s="232"/>
      <c r="L1172" s="232"/>
      <c r="M1172" s="181">
        <f t="shared" si="177"/>
        <v>0</v>
      </c>
      <c r="N1172" s="181">
        <f>IF(H1172="",0,H1172*I1172*'Avoided Water Savings Cost'!$C$16)</f>
        <v>0</v>
      </c>
      <c r="O1172" s="545">
        <f>IF(C1172="",0,IF($B$3="NYSEG",C1172/(1-'Avoided Electric Costs 2020'!$W$21),IF($B$3="RG&amp;E",C1172/(1-'Avoided Electric Costs 2020'!$X$21),"")))</f>
        <v>0</v>
      </c>
      <c r="P1172" s="546">
        <f>IF(D1172="",0,IF($B$3="NYSEG",D1172/(1-'Avoided Electric Costs 2020'!$W$21),IF($B$3="RG&amp;E",D1172/(1-'Avoided Electric Costs 2020'!$X$21),"")))</f>
        <v>0</v>
      </c>
      <c r="Q1172" s="546">
        <f>IF(E1172="",0,IF($B$3="NYSEG",E1172/(1-'Avoided Natural Gas Costs 2020'!$J$34),IF($B$3="RG&amp;E",E1172/(1-'Avoided Natural Gas Costs 2020'!$K$34),"")))</f>
        <v>0</v>
      </c>
      <c r="R1172" s="233" t="str">
        <f>IFERROR(IF(P1172*'BCA Inputs'!$C$1+Q1172*'BCA Inputs'!$C$2+F1172*'BCA Inputs'!$C$2+G1172*'BCA Inputs'!$C$2=0,"",P1172*'BCA Inputs'!$C$1+Q1172*'BCA Inputs'!$C$2+F1172*'BCA Inputs'!$C$2+G1172*'BCA Inputs'!$C$2),"")</f>
        <v/>
      </c>
      <c r="S1172" s="181" t="str">
        <f t="shared" si="170"/>
        <v/>
      </c>
      <c r="T1172" s="181" t="str">
        <f>IFERROR(IF($B$3="NYSEG",(INDEX('BCA Inputs'!$N$14:$N$54,MATCH(I1172,'BCA Inputs'!$M$14:$M$54,0))*P1172+INDEX('BCA Inputs'!$O$14:$O$54,MATCH(I1172,'BCA Inputs'!$M$14:$M$54,0))*O1172+INDEX('BCA Inputs'!P:P,MATCH(I1172,'BCA Inputs'!M:M,0))*Q1172+INDEX('BCA Inputs'!Q:Q,MATCH(I1172,'BCA Inputs'!M:M,0))*F1172+INDEX('BCA Inputs'!R:R,MATCH(I1172,'BCA Inputs'!M:M,0))*G1172)+L1172+N1172,IF($B$3="RG&amp;E",(INDEX('BCA Inputs'!$AX$14:$AX$54,MATCH(I1172,'BCA Inputs'!$AW$14:$AW$54,0))*P1172+INDEX('BCA Inputs'!$AY$14:$AY$54,MATCH(I1172,'BCA Inputs'!$AW$14:$AW$54,0))*O1172+INDEX('BCA Inputs'!$AZ$14:$AZ$54,MATCH(I1172,'BCA Inputs'!$AW$14:$AW$54,0))*Q1172+INDEX('BCA Inputs'!$BA$14:$BA$54,MATCH(I1172,'BCA Inputs'!$AW$14:$AW$54,0))*F1172+INDEX('BCA Inputs'!$BB$14:$BB$54,MATCH(I1172,'BCA Inputs'!$AW$14:$AW$54,0))*G1172)+L1172+N1172,"")),"")</f>
        <v/>
      </c>
      <c r="U1172" s="234" t="str">
        <f t="shared" si="171"/>
        <v/>
      </c>
      <c r="V1172" s="234" t="str">
        <f t="shared" si="172"/>
        <v/>
      </c>
      <c r="W1172" s="234" t="str">
        <f t="shared" si="173"/>
        <v/>
      </c>
      <c r="Y1172" s="235" t="str">
        <f t="shared" si="174"/>
        <v/>
      </c>
      <c r="Z1172" s="236" t="str">
        <f>IFERROR(IF($B$3="NYSEG",INDEX('BCA Inputs'!$X$14:$X$54,MATCH(I1172,'BCA Inputs'!$M$14:$M$54,0))*P1172+INDEX('BCA Inputs'!$Y$14:$Y$54,MATCH(I1172,'BCA Inputs'!$M$14:$M$54,0))*O1172+INDEX('BCA Inputs'!$Z$14:$Z$54,MATCH(I1172,'BCA Inputs'!$M$14:$M$54,0))*Q1172+INDEX('BCA Inputs'!$AA$14:$AA$54,MATCH(I1172,'BCA Inputs'!$M$14:$M$54,0))*F1172+INDEX('BCA Inputs'!$AB$14:$AB$54,MATCH(I1172,'BCA Inputs'!$M$14:$M$54,0))*G1172,IF($B$3="RG&amp;E",INDEX('BCA Inputs'!$BG$14:$BG$54,MATCH(I1172,'BCA Inputs'!$AW$14:$AW$54,0))*P1172+INDEX('BCA Inputs'!$BH$14:$BH$54,MATCH(I1172,'BCA Inputs'!$AW$14:$AW$54,0))*O1172+INDEX('BCA Inputs'!$BI$14:$BI$54,MATCH(I1172,'BCA Inputs'!$AW$14:$AW$54,0))*Q1172+INDEX('BCA Inputs'!$BJ$14:$BJ$54,MATCH(I1172,'BCA Inputs'!$AW$14:$AW$54,0))*F1172+INDEX('BCA Inputs'!$BK$14:$BK$54,MATCH(I1172,'BCA Inputs'!$AW$14:$AW$54,0))*G1172,"")),"")</f>
        <v/>
      </c>
      <c r="AA1172" s="237" t="str">
        <f t="shared" si="175"/>
        <v/>
      </c>
      <c r="AC1172" s="238" t="str">
        <f>IFERROR((K1172+R1172)+IF($B$3="NYSEG",INDEX('BCA Inputs'!$AI$14:$AI$54,MATCH(I1172,'BCA Inputs'!$M$14:$M$54,0))*P1172+INDEX('BCA Inputs'!$AJ$14:$AJ$54,MATCH(I1172,'BCA Inputs'!$M$14:$M$54,0))*Q1172,IF($B$3="RG&amp;E",INDEX('BCA Inputs'!$BR$14:$BR$54,MATCH(I1172,'BCA Inputs'!$AW$14:$AW$54,0))*P1172+INDEX('BCA Inputs'!$BS$14:$BS$54,MATCH(I1172,'BCA Inputs'!$AW$14:$AW$54,0))*Q1172,"")),"")</f>
        <v/>
      </c>
      <c r="AD1172" s="181" t="str">
        <f>IFERROR(IF($B$3="NYSEG",INDEX('BCA Inputs'!$AD$14:$AD$54,MATCH(I1172,'BCA Inputs'!$M$14:$M$54,0))*P1172+INDEX('BCA Inputs'!$AE$14:$AE$54,MATCH(I1172,'BCA Inputs'!$M$14:$M$54,0))*O1172+INDEX('BCA Inputs'!$AF$14:$AF$54,MATCH(I1172,'BCA Inputs'!$M$14:$M$54,0))*Q1172+INDEX('BCA Inputs'!$AG$14:$AG$54,MATCH(I1172,'BCA Inputs'!$M$14:$M$54,0))*F1172+INDEX('BCA Inputs'!$AH$14:$AH$54,MATCH(I1172,'BCA Inputs'!$M$14:$M$54,0))*G1172,IF($B$3="RG&amp;E",INDEX('BCA Inputs'!$BM$14:$BM$54,MATCH(I1172,'BCA Inputs'!$AW$14:$AW$54,0))*P1172+INDEX('BCA Inputs'!$BN$14:$BN$54,MATCH(I1172,'BCA Inputs'!$AW$14:$AW$54,0))*O1172+INDEX('BCA Inputs'!$BO$14:$BO$54,MATCH(I1172,'BCA Inputs'!$AW$14:$AW$54,0))*Q1172+INDEX('BCA Inputs'!$BP$14:$BP$54,MATCH(I1172,'BCA Inputs'!$AW$14:$AW$54,0))*F1172+INDEX('BCA Inputs'!$BQ$14:$BQ$54,MATCH(I1172,'BCA Inputs'!$AW$14:$AW$54,0))*G1172,"")),"")</f>
        <v/>
      </c>
      <c r="AE1172" s="237" t="str">
        <f t="shared" si="176"/>
        <v/>
      </c>
      <c r="AF1172" s="198">
        <f t="shared" si="178"/>
        <v>0</v>
      </c>
      <c r="AG1172" s="239">
        <f t="shared" si="179"/>
        <v>0</v>
      </c>
    </row>
    <row r="1173" spans="1:33">
      <c r="A1173" s="228"/>
      <c r="B1173" s="176"/>
      <c r="C1173" s="229"/>
      <c r="D1173" s="230"/>
      <c r="E1173" s="230"/>
      <c r="F1173" s="230"/>
      <c r="G1173" s="230"/>
      <c r="H1173" s="231"/>
      <c r="I1173" s="231"/>
      <c r="J1173" s="232"/>
      <c r="K1173" s="232"/>
      <c r="L1173" s="232"/>
      <c r="M1173" s="181">
        <f t="shared" si="177"/>
        <v>0</v>
      </c>
      <c r="N1173" s="181">
        <f>IF(H1173="",0,H1173*I1173*'Avoided Water Savings Cost'!$C$16)</f>
        <v>0</v>
      </c>
      <c r="O1173" s="545">
        <f>IF(C1173="",0,IF($B$3="NYSEG",C1173/(1-'Avoided Electric Costs 2020'!$W$21),IF($B$3="RG&amp;E",C1173/(1-'Avoided Electric Costs 2020'!$X$21),"")))</f>
        <v>0</v>
      </c>
      <c r="P1173" s="546">
        <f>IF(D1173="",0,IF($B$3="NYSEG",D1173/(1-'Avoided Electric Costs 2020'!$W$21),IF($B$3="RG&amp;E",D1173/(1-'Avoided Electric Costs 2020'!$X$21),"")))</f>
        <v>0</v>
      </c>
      <c r="Q1173" s="546">
        <f>IF(E1173="",0,IF($B$3="NYSEG",E1173/(1-'Avoided Natural Gas Costs 2020'!$J$34),IF($B$3="RG&amp;E",E1173/(1-'Avoided Natural Gas Costs 2020'!$K$34),"")))</f>
        <v>0</v>
      </c>
      <c r="R1173" s="233" t="str">
        <f>IFERROR(IF(P1173*'BCA Inputs'!$C$1+Q1173*'BCA Inputs'!$C$2+F1173*'BCA Inputs'!$C$2+G1173*'BCA Inputs'!$C$2=0,"",P1173*'BCA Inputs'!$C$1+Q1173*'BCA Inputs'!$C$2+F1173*'BCA Inputs'!$C$2+G1173*'BCA Inputs'!$C$2),"")</f>
        <v/>
      </c>
      <c r="S1173" s="181" t="str">
        <f t="shared" si="170"/>
        <v/>
      </c>
      <c r="T1173" s="181" t="str">
        <f>IFERROR(IF($B$3="NYSEG",(INDEX('BCA Inputs'!$N$14:$N$54,MATCH(I1173,'BCA Inputs'!$M$14:$M$54,0))*P1173+INDEX('BCA Inputs'!$O$14:$O$54,MATCH(I1173,'BCA Inputs'!$M$14:$M$54,0))*O1173+INDEX('BCA Inputs'!P:P,MATCH(I1173,'BCA Inputs'!M:M,0))*Q1173+INDEX('BCA Inputs'!Q:Q,MATCH(I1173,'BCA Inputs'!M:M,0))*F1173+INDEX('BCA Inputs'!R:R,MATCH(I1173,'BCA Inputs'!M:M,0))*G1173)+L1173+N1173,IF($B$3="RG&amp;E",(INDEX('BCA Inputs'!$AX$14:$AX$54,MATCH(I1173,'BCA Inputs'!$AW$14:$AW$54,0))*P1173+INDEX('BCA Inputs'!$AY$14:$AY$54,MATCH(I1173,'BCA Inputs'!$AW$14:$AW$54,0))*O1173+INDEX('BCA Inputs'!$AZ$14:$AZ$54,MATCH(I1173,'BCA Inputs'!$AW$14:$AW$54,0))*Q1173+INDEX('BCA Inputs'!$BA$14:$BA$54,MATCH(I1173,'BCA Inputs'!$AW$14:$AW$54,0))*F1173+INDEX('BCA Inputs'!$BB$14:$BB$54,MATCH(I1173,'BCA Inputs'!$AW$14:$AW$54,0))*G1173)+L1173+N1173,"")),"")</f>
        <v/>
      </c>
      <c r="U1173" s="234" t="str">
        <f t="shared" si="171"/>
        <v/>
      </c>
      <c r="V1173" s="234" t="str">
        <f t="shared" si="172"/>
        <v/>
      </c>
      <c r="W1173" s="234" t="str">
        <f t="shared" si="173"/>
        <v/>
      </c>
      <c r="Y1173" s="235" t="str">
        <f t="shared" si="174"/>
        <v/>
      </c>
      <c r="Z1173" s="236" t="str">
        <f>IFERROR(IF($B$3="NYSEG",INDEX('BCA Inputs'!$X$14:$X$54,MATCH(I1173,'BCA Inputs'!$M$14:$M$54,0))*P1173+INDEX('BCA Inputs'!$Y$14:$Y$54,MATCH(I1173,'BCA Inputs'!$M$14:$M$54,0))*O1173+INDEX('BCA Inputs'!$Z$14:$Z$54,MATCH(I1173,'BCA Inputs'!$M$14:$M$54,0))*Q1173+INDEX('BCA Inputs'!$AA$14:$AA$54,MATCH(I1173,'BCA Inputs'!$M$14:$M$54,0))*F1173+INDEX('BCA Inputs'!$AB$14:$AB$54,MATCH(I1173,'BCA Inputs'!$M$14:$M$54,0))*G1173,IF($B$3="RG&amp;E",INDEX('BCA Inputs'!$BG$14:$BG$54,MATCH(I1173,'BCA Inputs'!$AW$14:$AW$54,0))*P1173+INDEX('BCA Inputs'!$BH$14:$BH$54,MATCH(I1173,'BCA Inputs'!$AW$14:$AW$54,0))*O1173+INDEX('BCA Inputs'!$BI$14:$BI$54,MATCH(I1173,'BCA Inputs'!$AW$14:$AW$54,0))*Q1173+INDEX('BCA Inputs'!$BJ$14:$BJ$54,MATCH(I1173,'BCA Inputs'!$AW$14:$AW$54,0))*F1173+INDEX('BCA Inputs'!$BK$14:$BK$54,MATCH(I1173,'BCA Inputs'!$AW$14:$AW$54,0))*G1173,"")),"")</f>
        <v/>
      </c>
      <c r="AA1173" s="237" t="str">
        <f t="shared" si="175"/>
        <v/>
      </c>
      <c r="AC1173" s="238" t="str">
        <f>IFERROR((K1173+R1173)+IF($B$3="NYSEG",INDEX('BCA Inputs'!$AI$14:$AI$54,MATCH(I1173,'BCA Inputs'!$M$14:$M$54,0))*P1173+INDEX('BCA Inputs'!$AJ$14:$AJ$54,MATCH(I1173,'BCA Inputs'!$M$14:$M$54,0))*Q1173,IF($B$3="RG&amp;E",INDEX('BCA Inputs'!$BR$14:$BR$54,MATCH(I1173,'BCA Inputs'!$AW$14:$AW$54,0))*P1173+INDEX('BCA Inputs'!$BS$14:$BS$54,MATCH(I1173,'BCA Inputs'!$AW$14:$AW$54,0))*Q1173,"")),"")</f>
        <v/>
      </c>
      <c r="AD1173" s="181" t="str">
        <f>IFERROR(IF($B$3="NYSEG",INDEX('BCA Inputs'!$AD$14:$AD$54,MATCH(I1173,'BCA Inputs'!$M$14:$M$54,0))*P1173+INDEX('BCA Inputs'!$AE$14:$AE$54,MATCH(I1173,'BCA Inputs'!$M$14:$M$54,0))*O1173+INDEX('BCA Inputs'!$AF$14:$AF$54,MATCH(I1173,'BCA Inputs'!$M$14:$M$54,0))*Q1173+INDEX('BCA Inputs'!$AG$14:$AG$54,MATCH(I1173,'BCA Inputs'!$M$14:$M$54,0))*F1173+INDEX('BCA Inputs'!$AH$14:$AH$54,MATCH(I1173,'BCA Inputs'!$M$14:$M$54,0))*G1173,IF($B$3="RG&amp;E",INDEX('BCA Inputs'!$BM$14:$BM$54,MATCH(I1173,'BCA Inputs'!$AW$14:$AW$54,0))*P1173+INDEX('BCA Inputs'!$BN$14:$BN$54,MATCH(I1173,'BCA Inputs'!$AW$14:$AW$54,0))*O1173+INDEX('BCA Inputs'!$BO$14:$BO$54,MATCH(I1173,'BCA Inputs'!$AW$14:$AW$54,0))*Q1173+INDEX('BCA Inputs'!$BP$14:$BP$54,MATCH(I1173,'BCA Inputs'!$AW$14:$AW$54,0))*F1173+INDEX('BCA Inputs'!$BQ$14:$BQ$54,MATCH(I1173,'BCA Inputs'!$AW$14:$AW$54,0))*G1173,"")),"")</f>
        <v/>
      </c>
      <c r="AE1173" s="237" t="str">
        <f t="shared" si="176"/>
        <v/>
      </c>
      <c r="AF1173" s="198">
        <f t="shared" si="178"/>
        <v>0</v>
      </c>
      <c r="AG1173" s="239">
        <f t="shared" si="179"/>
        <v>0</v>
      </c>
    </row>
    <row r="1174" spans="1:33">
      <c r="A1174" s="228"/>
      <c r="B1174" s="176"/>
      <c r="C1174" s="229"/>
      <c r="D1174" s="230"/>
      <c r="E1174" s="230"/>
      <c r="F1174" s="230"/>
      <c r="G1174" s="230"/>
      <c r="H1174" s="231"/>
      <c r="I1174" s="231"/>
      <c r="J1174" s="232"/>
      <c r="K1174" s="232"/>
      <c r="L1174" s="232"/>
      <c r="M1174" s="181">
        <f t="shared" si="177"/>
        <v>0</v>
      </c>
      <c r="N1174" s="181">
        <f>IF(H1174="",0,H1174*I1174*'Avoided Water Savings Cost'!$C$16)</f>
        <v>0</v>
      </c>
      <c r="O1174" s="545">
        <f>IF(C1174="",0,IF($B$3="NYSEG",C1174/(1-'Avoided Electric Costs 2020'!$W$21),IF($B$3="RG&amp;E",C1174/(1-'Avoided Electric Costs 2020'!$X$21),"")))</f>
        <v>0</v>
      </c>
      <c r="P1174" s="546">
        <f>IF(D1174="",0,IF($B$3="NYSEG",D1174/(1-'Avoided Electric Costs 2020'!$W$21),IF($B$3="RG&amp;E",D1174/(1-'Avoided Electric Costs 2020'!$X$21),"")))</f>
        <v>0</v>
      </c>
      <c r="Q1174" s="546">
        <f>IF(E1174="",0,IF($B$3="NYSEG",E1174/(1-'Avoided Natural Gas Costs 2020'!$J$34),IF($B$3="RG&amp;E",E1174/(1-'Avoided Natural Gas Costs 2020'!$K$34),"")))</f>
        <v>0</v>
      </c>
      <c r="R1174" s="233" t="str">
        <f>IFERROR(IF(P1174*'BCA Inputs'!$C$1+Q1174*'BCA Inputs'!$C$2+F1174*'BCA Inputs'!$C$2+G1174*'BCA Inputs'!$C$2=0,"",P1174*'BCA Inputs'!$C$1+Q1174*'BCA Inputs'!$C$2+F1174*'BCA Inputs'!$C$2+G1174*'BCA Inputs'!$C$2),"")</f>
        <v/>
      </c>
      <c r="S1174" s="181" t="str">
        <f t="shared" si="170"/>
        <v/>
      </c>
      <c r="T1174" s="181" t="str">
        <f>IFERROR(IF($B$3="NYSEG",(INDEX('BCA Inputs'!$N$14:$N$54,MATCH(I1174,'BCA Inputs'!$M$14:$M$54,0))*P1174+INDEX('BCA Inputs'!$O$14:$O$54,MATCH(I1174,'BCA Inputs'!$M$14:$M$54,0))*O1174+INDEX('BCA Inputs'!P:P,MATCH(I1174,'BCA Inputs'!M:M,0))*Q1174+INDEX('BCA Inputs'!Q:Q,MATCH(I1174,'BCA Inputs'!M:M,0))*F1174+INDEX('BCA Inputs'!R:R,MATCH(I1174,'BCA Inputs'!M:M,0))*G1174)+L1174+N1174,IF($B$3="RG&amp;E",(INDEX('BCA Inputs'!$AX$14:$AX$54,MATCH(I1174,'BCA Inputs'!$AW$14:$AW$54,0))*P1174+INDEX('BCA Inputs'!$AY$14:$AY$54,MATCH(I1174,'BCA Inputs'!$AW$14:$AW$54,0))*O1174+INDEX('BCA Inputs'!$AZ$14:$AZ$54,MATCH(I1174,'BCA Inputs'!$AW$14:$AW$54,0))*Q1174+INDEX('BCA Inputs'!$BA$14:$BA$54,MATCH(I1174,'BCA Inputs'!$AW$14:$AW$54,0))*F1174+INDEX('BCA Inputs'!$BB$14:$BB$54,MATCH(I1174,'BCA Inputs'!$AW$14:$AW$54,0))*G1174)+L1174+N1174,"")),"")</f>
        <v/>
      </c>
      <c r="U1174" s="234" t="str">
        <f t="shared" si="171"/>
        <v/>
      </c>
      <c r="V1174" s="234" t="str">
        <f t="shared" si="172"/>
        <v/>
      </c>
      <c r="W1174" s="234" t="str">
        <f t="shared" si="173"/>
        <v/>
      </c>
      <c r="Y1174" s="235" t="str">
        <f t="shared" si="174"/>
        <v/>
      </c>
      <c r="Z1174" s="236" t="str">
        <f>IFERROR(IF($B$3="NYSEG",INDEX('BCA Inputs'!$X$14:$X$54,MATCH(I1174,'BCA Inputs'!$M$14:$M$54,0))*P1174+INDEX('BCA Inputs'!$Y$14:$Y$54,MATCH(I1174,'BCA Inputs'!$M$14:$M$54,0))*O1174+INDEX('BCA Inputs'!$Z$14:$Z$54,MATCH(I1174,'BCA Inputs'!$M$14:$M$54,0))*Q1174+INDEX('BCA Inputs'!$AA$14:$AA$54,MATCH(I1174,'BCA Inputs'!$M$14:$M$54,0))*F1174+INDEX('BCA Inputs'!$AB$14:$AB$54,MATCH(I1174,'BCA Inputs'!$M$14:$M$54,0))*G1174,IF($B$3="RG&amp;E",INDEX('BCA Inputs'!$BG$14:$BG$54,MATCH(I1174,'BCA Inputs'!$AW$14:$AW$54,0))*P1174+INDEX('BCA Inputs'!$BH$14:$BH$54,MATCH(I1174,'BCA Inputs'!$AW$14:$AW$54,0))*O1174+INDEX('BCA Inputs'!$BI$14:$BI$54,MATCH(I1174,'BCA Inputs'!$AW$14:$AW$54,0))*Q1174+INDEX('BCA Inputs'!$BJ$14:$BJ$54,MATCH(I1174,'BCA Inputs'!$AW$14:$AW$54,0))*F1174+INDEX('BCA Inputs'!$BK$14:$BK$54,MATCH(I1174,'BCA Inputs'!$AW$14:$AW$54,0))*G1174,"")),"")</f>
        <v/>
      </c>
      <c r="AA1174" s="237" t="str">
        <f t="shared" si="175"/>
        <v/>
      </c>
      <c r="AC1174" s="238" t="str">
        <f>IFERROR((K1174+R1174)+IF($B$3="NYSEG",INDEX('BCA Inputs'!$AI$14:$AI$54,MATCH(I1174,'BCA Inputs'!$M$14:$M$54,0))*P1174+INDEX('BCA Inputs'!$AJ$14:$AJ$54,MATCH(I1174,'BCA Inputs'!$M$14:$M$54,0))*Q1174,IF($B$3="RG&amp;E",INDEX('BCA Inputs'!$BR$14:$BR$54,MATCH(I1174,'BCA Inputs'!$AW$14:$AW$54,0))*P1174+INDEX('BCA Inputs'!$BS$14:$BS$54,MATCH(I1174,'BCA Inputs'!$AW$14:$AW$54,0))*Q1174,"")),"")</f>
        <v/>
      </c>
      <c r="AD1174" s="181" t="str">
        <f>IFERROR(IF($B$3="NYSEG",INDEX('BCA Inputs'!$AD$14:$AD$54,MATCH(I1174,'BCA Inputs'!$M$14:$M$54,0))*P1174+INDEX('BCA Inputs'!$AE$14:$AE$54,MATCH(I1174,'BCA Inputs'!$M$14:$M$54,0))*O1174+INDEX('BCA Inputs'!$AF$14:$AF$54,MATCH(I1174,'BCA Inputs'!$M$14:$M$54,0))*Q1174+INDEX('BCA Inputs'!$AG$14:$AG$54,MATCH(I1174,'BCA Inputs'!$M$14:$M$54,0))*F1174+INDEX('BCA Inputs'!$AH$14:$AH$54,MATCH(I1174,'BCA Inputs'!$M$14:$M$54,0))*G1174,IF($B$3="RG&amp;E",INDEX('BCA Inputs'!$BM$14:$BM$54,MATCH(I1174,'BCA Inputs'!$AW$14:$AW$54,0))*P1174+INDEX('BCA Inputs'!$BN$14:$BN$54,MATCH(I1174,'BCA Inputs'!$AW$14:$AW$54,0))*O1174+INDEX('BCA Inputs'!$BO$14:$BO$54,MATCH(I1174,'BCA Inputs'!$AW$14:$AW$54,0))*Q1174+INDEX('BCA Inputs'!$BP$14:$BP$54,MATCH(I1174,'BCA Inputs'!$AW$14:$AW$54,0))*F1174+INDEX('BCA Inputs'!$BQ$14:$BQ$54,MATCH(I1174,'BCA Inputs'!$AW$14:$AW$54,0))*G1174,"")),"")</f>
        <v/>
      </c>
      <c r="AE1174" s="237" t="str">
        <f t="shared" si="176"/>
        <v/>
      </c>
      <c r="AF1174" s="198">
        <f t="shared" si="178"/>
        <v>0</v>
      </c>
      <c r="AG1174" s="239">
        <f t="shared" si="179"/>
        <v>0</v>
      </c>
    </row>
    <row r="1175" spans="1:33">
      <c r="A1175" s="228"/>
      <c r="B1175" s="176"/>
      <c r="C1175" s="229"/>
      <c r="D1175" s="230"/>
      <c r="E1175" s="230"/>
      <c r="F1175" s="230"/>
      <c r="G1175" s="230"/>
      <c r="H1175" s="231"/>
      <c r="I1175" s="231"/>
      <c r="J1175" s="232"/>
      <c r="K1175" s="232"/>
      <c r="L1175" s="232"/>
      <c r="M1175" s="181">
        <f t="shared" si="177"/>
        <v>0</v>
      </c>
      <c r="N1175" s="181">
        <f>IF(H1175="",0,H1175*I1175*'Avoided Water Savings Cost'!$C$16)</f>
        <v>0</v>
      </c>
      <c r="O1175" s="545">
        <f>IF(C1175="",0,IF($B$3="NYSEG",C1175/(1-'Avoided Electric Costs 2020'!$W$21),IF($B$3="RG&amp;E",C1175/(1-'Avoided Electric Costs 2020'!$X$21),"")))</f>
        <v>0</v>
      </c>
      <c r="P1175" s="546">
        <f>IF(D1175="",0,IF($B$3="NYSEG",D1175/(1-'Avoided Electric Costs 2020'!$W$21),IF($B$3="RG&amp;E",D1175/(1-'Avoided Electric Costs 2020'!$X$21),"")))</f>
        <v>0</v>
      </c>
      <c r="Q1175" s="546">
        <f>IF(E1175="",0,IF($B$3="NYSEG",E1175/(1-'Avoided Natural Gas Costs 2020'!$J$34),IF($B$3="RG&amp;E",E1175/(1-'Avoided Natural Gas Costs 2020'!$K$34),"")))</f>
        <v>0</v>
      </c>
      <c r="R1175" s="233" t="str">
        <f>IFERROR(IF(P1175*'BCA Inputs'!$C$1+Q1175*'BCA Inputs'!$C$2+F1175*'BCA Inputs'!$C$2+G1175*'BCA Inputs'!$C$2=0,"",P1175*'BCA Inputs'!$C$1+Q1175*'BCA Inputs'!$C$2+F1175*'BCA Inputs'!$C$2+G1175*'BCA Inputs'!$C$2),"")</f>
        <v/>
      </c>
      <c r="S1175" s="181" t="str">
        <f t="shared" ref="S1175:S1238" si="180">IFERROR(IF(J1175+R1175=0,"",J1175+R1175),"")</f>
        <v/>
      </c>
      <c r="T1175" s="181" t="str">
        <f>IFERROR(IF($B$3="NYSEG",(INDEX('BCA Inputs'!$N$14:$N$54,MATCH(I1175,'BCA Inputs'!$M$14:$M$54,0))*P1175+INDEX('BCA Inputs'!$O$14:$O$54,MATCH(I1175,'BCA Inputs'!$M$14:$M$54,0))*O1175+INDEX('BCA Inputs'!P:P,MATCH(I1175,'BCA Inputs'!M:M,0))*Q1175+INDEX('BCA Inputs'!Q:Q,MATCH(I1175,'BCA Inputs'!M:M,0))*F1175+INDEX('BCA Inputs'!R:R,MATCH(I1175,'BCA Inputs'!M:M,0))*G1175)+L1175+N1175,IF($B$3="RG&amp;E",(INDEX('BCA Inputs'!$AX$14:$AX$54,MATCH(I1175,'BCA Inputs'!$AW$14:$AW$54,0))*P1175+INDEX('BCA Inputs'!$AY$14:$AY$54,MATCH(I1175,'BCA Inputs'!$AW$14:$AW$54,0))*O1175+INDEX('BCA Inputs'!$AZ$14:$AZ$54,MATCH(I1175,'BCA Inputs'!$AW$14:$AW$54,0))*Q1175+INDEX('BCA Inputs'!$BA$14:$BA$54,MATCH(I1175,'BCA Inputs'!$AW$14:$AW$54,0))*F1175+INDEX('BCA Inputs'!$BB$14:$BB$54,MATCH(I1175,'BCA Inputs'!$AW$14:$AW$54,0))*G1175)+L1175+N1175,"")),"")</f>
        <v/>
      </c>
      <c r="U1175" s="234" t="str">
        <f t="shared" ref="U1175:U1238" si="181">IFERROR(T1175/S1175,"")</f>
        <v/>
      </c>
      <c r="V1175" s="234" t="str">
        <f t="shared" ref="V1175:V1238" si="182">IFERROR(J1175/(D1175*$B$6+E1175*$B$7+F1175*$B$7+G1175*$B$7+M1175+N1175/I1175),"")</f>
        <v/>
      </c>
      <c r="W1175" s="234" t="str">
        <f t="shared" ref="W1175:W1238" si="183">IFERROR((J1175-K1175)/(D1175*$B$6+E1175*$B$7+F1175*$B$7+G1175*$B$7+M1175+N1175/I1175),"")</f>
        <v/>
      </c>
      <c r="Y1175" s="235" t="str">
        <f t="shared" ref="Y1175:Y1238" si="184">IFERROR(K1175+R1175,"")</f>
        <v/>
      </c>
      <c r="Z1175" s="236" t="str">
        <f>IFERROR(IF($B$3="NYSEG",INDEX('BCA Inputs'!$X$14:$X$54,MATCH(I1175,'BCA Inputs'!$M$14:$M$54,0))*P1175+INDEX('BCA Inputs'!$Y$14:$Y$54,MATCH(I1175,'BCA Inputs'!$M$14:$M$54,0))*O1175+INDEX('BCA Inputs'!$Z$14:$Z$54,MATCH(I1175,'BCA Inputs'!$M$14:$M$54,0))*Q1175+INDEX('BCA Inputs'!$AA$14:$AA$54,MATCH(I1175,'BCA Inputs'!$M$14:$M$54,0))*F1175+INDEX('BCA Inputs'!$AB$14:$AB$54,MATCH(I1175,'BCA Inputs'!$M$14:$M$54,0))*G1175,IF($B$3="RG&amp;E",INDEX('BCA Inputs'!$BG$14:$BG$54,MATCH(I1175,'BCA Inputs'!$AW$14:$AW$54,0))*P1175+INDEX('BCA Inputs'!$BH$14:$BH$54,MATCH(I1175,'BCA Inputs'!$AW$14:$AW$54,0))*O1175+INDEX('BCA Inputs'!$BI$14:$BI$54,MATCH(I1175,'BCA Inputs'!$AW$14:$AW$54,0))*Q1175+INDEX('BCA Inputs'!$BJ$14:$BJ$54,MATCH(I1175,'BCA Inputs'!$AW$14:$AW$54,0))*F1175+INDEX('BCA Inputs'!$BK$14:$BK$54,MATCH(I1175,'BCA Inputs'!$AW$14:$AW$54,0))*G1175,"")),"")</f>
        <v/>
      </c>
      <c r="AA1175" s="237" t="str">
        <f t="shared" ref="AA1175:AA1238" si="185">IFERROR(Z1175/Y1175,"")</f>
        <v/>
      </c>
      <c r="AC1175" s="238" t="str">
        <f>IFERROR((K1175+R1175)+IF($B$3="NYSEG",INDEX('BCA Inputs'!$AI$14:$AI$54,MATCH(I1175,'BCA Inputs'!$M$14:$M$54,0))*P1175+INDEX('BCA Inputs'!$AJ$14:$AJ$54,MATCH(I1175,'BCA Inputs'!$M$14:$M$54,0))*Q1175,IF($B$3="RG&amp;E",INDEX('BCA Inputs'!$BR$14:$BR$54,MATCH(I1175,'BCA Inputs'!$AW$14:$AW$54,0))*P1175+INDEX('BCA Inputs'!$BS$14:$BS$54,MATCH(I1175,'BCA Inputs'!$AW$14:$AW$54,0))*Q1175,"")),"")</f>
        <v/>
      </c>
      <c r="AD1175" s="181" t="str">
        <f>IFERROR(IF($B$3="NYSEG",INDEX('BCA Inputs'!$AD$14:$AD$54,MATCH(I1175,'BCA Inputs'!$M$14:$M$54,0))*P1175+INDEX('BCA Inputs'!$AE$14:$AE$54,MATCH(I1175,'BCA Inputs'!$M$14:$M$54,0))*O1175+INDEX('BCA Inputs'!$AF$14:$AF$54,MATCH(I1175,'BCA Inputs'!$M$14:$M$54,0))*Q1175+INDEX('BCA Inputs'!$AG$14:$AG$54,MATCH(I1175,'BCA Inputs'!$M$14:$M$54,0))*F1175+INDEX('BCA Inputs'!$AH$14:$AH$54,MATCH(I1175,'BCA Inputs'!$M$14:$M$54,0))*G1175,IF($B$3="RG&amp;E",INDEX('BCA Inputs'!$BM$14:$BM$54,MATCH(I1175,'BCA Inputs'!$AW$14:$AW$54,0))*P1175+INDEX('BCA Inputs'!$BN$14:$BN$54,MATCH(I1175,'BCA Inputs'!$AW$14:$AW$54,0))*O1175+INDEX('BCA Inputs'!$BO$14:$BO$54,MATCH(I1175,'BCA Inputs'!$AW$14:$AW$54,0))*Q1175+INDEX('BCA Inputs'!$BP$14:$BP$54,MATCH(I1175,'BCA Inputs'!$AW$14:$AW$54,0))*F1175+INDEX('BCA Inputs'!$BQ$14:$BQ$54,MATCH(I1175,'BCA Inputs'!$AW$14:$AW$54,0))*G1175,"")),"")</f>
        <v/>
      </c>
      <c r="AE1175" s="237" t="str">
        <f t="shared" ref="AE1175:AE1238" si="186">IFERROR(AD1175/AC1175,"")</f>
        <v/>
      </c>
      <c r="AF1175" s="198">
        <f t="shared" si="178"/>
        <v>0</v>
      </c>
      <c r="AG1175" s="239">
        <f t="shared" si="179"/>
        <v>0</v>
      </c>
    </row>
    <row r="1176" spans="1:33">
      <c r="A1176" s="228"/>
      <c r="B1176" s="176"/>
      <c r="C1176" s="229"/>
      <c r="D1176" s="230"/>
      <c r="E1176" s="230"/>
      <c r="F1176" s="230"/>
      <c r="G1176" s="230"/>
      <c r="H1176" s="231"/>
      <c r="I1176" s="231"/>
      <c r="J1176" s="232"/>
      <c r="K1176" s="232"/>
      <c r="L1176" s="232"/>
      <c r="M1176" s="181">
        <f t="shared" ref="M1176:M1239" si="187">IF(L1176="",0,L1176/I1176)</f>
        <v>0</v>
      </c>
      <c r="N1176" s="181">
        <f>IF(H1176="",0,H1176*I1176*'Avoided Water Savings Cost'!$C$16)</f>
        <v>0</v>
      </c>
      <c r="O1176" s="545">
        <f>IF(C1176="",0,IF($B$3="NYSEG",C1176/(1-'Avoided Electric Costs 2020'!$W$21),IF($B$3="RG&amp;E",C1176/(1-'Avoided Electric Costs 2020'!$X$21),"")))</f>
        <v>0</v>
      </c>
      <c r="P1176" s="546">
        <f>IF(D1176="",0,IF($B$3="NYSEG",D1176/(1-'Avoided Electric Costs 2020'!$W$21),IF($B$3="RG&amp;E",D1176/(1-'Avoided Electric Costs 2020'!$X$21),"")))</f>
        <v>0</v>
      </c>
      <c r="Q1176" s="546">
        <f>IF(E1176="",0,IF($B$3="NYSEG",E1176/(1-'Avoided Natural Gas Costs 2020'!$J$34),IF($B$3="RG&amp;E",E1176/(1-'Avoided Natural Gas Costs 2020'!$K$34),"")))</f>
        <v>0</v>
      </c>
      <c r="R1176" s="233" t="str">
        <f>IFERROR(IF(P1176*'BCA Inputs'!$C$1+Q1176*'BCA Inputs'!$C$2+F1176*'BCA Inputs'!$C$2+G1176*'BCA Inputs'!$C$2=0,"",P1176*'BCA Inputs'!$C$1+Q1176*'BCA Inputs'!$C$2+F1176*'BCA Inputs'!$C$2+G1176*'BCA Inputs'!$C$2),"")</f>
        <v/>
      </c>
      <c r="S1176" s="181" t="str">
        <f t="shared" si="180"/>
        <v/>
      </c>
      <c r="T1176" s="181" t="str">
        <f>IFERROR(IF($B$3="NYSEG",(INDEX('BCA Inputs'!$N$14:$N$54,MATCH(I1176,'BCA Inputs'!$M$14:$M$54,0))*P1176+INDEX('BCA Inputs'!$O$14:$O$54,MATCH(I1176,'BCA Inputs'!$M$14:$M$54,0))*O1176+INDEX('BCA Inputs'!P:P,MATCH(I1176,'BCA Inputs'!M:M,0))*Q1176+INDEX('BCA Inputs'!Q:Q,MATCH(I1176,'BCA Inputs'!M:M,0))*F1176+INDEX('BCA Inputs'!R:R,MATCH(I1176,'BCA Inputs'!M:M,0))*G1176)+L1176+N1176,IF($B$3="RG&amp;E",(INDEX('BCA Inputs'!$AX$14:$AX$54,MATCH(I1176,'BCA Inputs'!$AW$14:$AW$54,0))*P1176+INDEX('BCA Inputs'!$AY$14:$AY$54,MATCH(I1176,'BCA Inputs'!$AW$14:$AW$54,0))*O1176+INDEX('BCA Inputs'!$AZ$14:$AZ$54,MATCH(I1176,'BCA Inputs'!$AW$14:$AW$54,0))*Q1176+INDEX('BCA Inputs'!$BA$14:$BA$54,MATCH(I1176,'BCA Inputs'!$AW$14:$AW$54,0))*F1176+INDEX('BCA Inputs'!$BB$14:$BB$54,MATCH(I1176,'BCA Inputs'!$AW$14:$AW$54,0))*G1176)+L1176+N1176,"")),"")</f>
        <v/>
      </c>
      <c r="U1176" s="234" t="str">
        <f t="shared" si="181"/>
        <v/>
      </c>
      <c r="V1176" s="234" t="str">
        <f t="shared" si="182"/>
        <v/>
      </c>
      <c r="W1176" s="234" t="str">
        <f t="shared" si="183"/>
        <v/>
      </c>
      <c r="Y1176" s="235" t="str">
        <f t="shared" si="184"/>
        <v/>
      </c>
      <c r="Z1176" s="236" t="str">
        <f>IFERROR(IF($B$3="NYSEG",INDEX('BCA Inputs'!$X$14:$X$54,MATCH(I1176,'BCA Inputs'!$M$14:$M$54,0))*P1176+INDEX('BCA Inputs'!$Y$14:$Y$54,MATCH(I1176,'BCA Inputs'!$M$14:$M$54,0))*O1176+INDEX('BCA Inputs'!$Z$14:$Z$54,MATCH(I1176,'BCA Inputs'!$M$14:$M$54,0))*Q1176+INDEX('BCA Inputs'!$AA$14:$AA$54,MATCH(I1176,'BCA Inputs'!$M$14:$M$54,0))*F1176+INDEX('BCA Inputs'!$AB$14:$AB$54,MATCH(I1176,'BCA Inputs'!$M$14:$M$54,0))*G1176,IF($B$3="RG&amp;E",INDEX('BCA Inputs'!$BG$14:$BG$54,MATCH(I1176,'BCA Inputs'!$AW$14:$AW$54,0))*P1176+INDEX('BCA Inputs'!$BH$14:$BH$54,MATCH(I1176,'BCA Inputs'!$AW$14:$AW$54,0))*O1176+INDEX('BCA Inputs'!$BI$14:$BI$54,MATCH(I1176,'BCA Inputs'!$AW$14:$AW$54,0))*Q1176+INDEX('BCA Inputs'!$BJ$14:$BJ$54,MATCH(I1176,'BCA Inputs'!$AW$14:$AW$54,0))*F1176+INDEX('BCA Inputs'!$BK$14:$BK$54,MATCH(I1176,'BCA Inputs'!$AW$14:$AW$54,0))*G1176,"")),"")</f>
        <v/>
      </c>
      <c r="AA1176" s="237" t="str">
        <f t="shared" si="185"/>
        <v/>
      </c>
      <c r="AC1176" s="238" t="str">
        <f>IFERROR((K1176+R1176)+IF($B$3="NYSEG",INDEX('BCA Inputs'!$AI$14:$AI$54,MATCH(I1176,'BCA Inputs'!$M$14:$M$54,0))*P1176+INDEX('BCA Inputs'!$AJ$14:$AJ$54,MATCH(I1176,'BCA Inputs'!$M$14:$M$54,0))*Q1176,IF($B$3="RG&amp;E",INDEX('BCA Inputs'!$BR$14:$BR$54,MATCH(I1176,'BCA Inputs'!$AW$14:$AW$54,0))*P1176+INDEX('BCA Inputs'!$BS$14:$BS$54,MATCH(I1176,'BCA Inputs'!$AW$14:$AW$54,0))*Q1176,"")),"")</f>
        <v/>
      </c>
      <c r="AD1176" s="181" t="str">
        <f>IFERROR(IF($B$3="NYSEG",INDEX('BCA Inputs'!$AD$14:$AD$54,MATCH(I1176,'BCA Inputs'!$M$14:$M$54,0))*P1176+INDEX('BCA Inputs'!$AE$14:$AE$54,MATCH(I1176,'BCA Inputs'!$M$14:$M$54,0))*O1176+INDEX('BCA Inputs'!$AF$14:$AF$54,MATCH(I1176,'BCA Inputs'!$M$14:$M$54,0))*Q1176+INDEX('BCA Inputs'!$AG$14:$AG$54,MATCH(I1176,'BCA Inputs'!$M$14:$M$54,0))*F1176+INDEX('BCA Inputs'!$AH$14:$AH$54,MATCH(I1176,'BCA Inputs'!$M$14:$M$54,0))*G1176,IF($B$3="RG&amp;E",INDEX('BCA Inputs'!$BM$14:$BM$54,MATCH(I1176,'BCA Inputs'!$AW$14:$AW$54,0))*P1176+INDEX('BCA Inputs'!$BN$14:$BN$54,MATCH(I1176,'BCA Inputs'!$AW$14:$AW$54,0))*O1176+INDEX('BCA Inputs'!$BO$14:$BO$54,MATCH(I1176,'BCA Inputs'!$AW$14:$AW$54,0))*Q1176+INDEX('BCA Inputs'!$BP$14:$BP$54,MATCH(I1176,'BCA Inputs'!$AW$14:$AW$54,0))*F1176+INDEX('BCA Inputs'!$BQ$14:$BQ$54,MATCH(I1176,'BCA Inputs'!$AW$14:$AW$54,0))*G1176,"")),"")</f>
        <v/>
      </c>
      <c r="AE1176" s="237" t="str">
        <f t="shared" si="186"/>
        <v/>
      </c>
      <c r="AF1176" s="198">
        <f t="shared" ref="AF1176:AF1239" si="188">IF(U1176&lt;1,1,0)</f>
        <v>0</v>
      </c>
      <c r="AG1176" s="239">
        <f t="shared" ref="AG1176:AG1239" si="189">D1176*3412+(E1176+F1176+G1176)*100000</f>
        <v>0</v>
      </c>
    </row>
    <row r="1177" spans="1:33">
      <c r="A1177" s="228"/>
      <c r="B1177" s="176"/>
      <c r="C1177" s="229"/>
      <c r="D1177" s="230"/>
      <c r="E1177" s="230"/>
      <c r="F1177" s="230"/>
      <c r="G1177" s="230"/>
      <c r="H1177" s="231"/>
      <c r="I1177" s="231"/>
      <c r="J1177" s="232"/>
      <c r="K1177" s="232"/>
      <c r="L1177" s="232"/>
      <c r="M1177" s="181">
        <f t="shared" si="187"/>
        <v>0</v>
      </c>
      <c r="N1177" s="181">
        <f>IF(H1177="",0,H1177*I1177*'Avoided Water Savings Cost'!$C$16)</f>
        <v>0</v>
      </c>
      <c r="O1177" s="545">
        <f>IF(C1177="",0,IF($B$3="NYSEG",C1177/(1-'Avoided Electric Costs 2020'!$W$21),IF($B$3="RG&amp;E",C1177/(1-'Avoided Electric Costs 2020'!$X$21),"")))</f>
        <v>0</v>
      </c>
      <c r="P1177" s="546">
        <f>IF(D1177="",0,IF($B$3="NYSEG",D1177/(1-'Avoided Electric Costs 2020'!$W$21),IF($B$3="RG&amp;E",D1177/(1-'Avoided Electric Costs 2020'!$X$21),"")))</f>
        <v>0</v>
      </c>
      <c r="Q1177" s="546">
        <f>IF(E1177="",0,IF($B$3="NYSEG",E1177/(1-'Avoided Natural Gas Costs 2020'!$J$34),IF($B$3="RG&amp;E",E1177/(1-'Avoided Natural Gas Costs 2020'!$K$34),"")))</f>
        <v>0</v>
      </c>
      <c r="R1177" s="233" t="str">
        <f>IFERROR(IF(P1177*'BCA Inputs'!$C$1+Q1177*'BCA Inputs'!$C$2+F1177*'BCA Inputs'!$C$2+G1177*'BCA Inputs'!$C$2=0,"",P1177*'BCA Inputs'!$C$1+Q1177*'BCA Inputs'!$C$2+F1177*'BCA Inputs'!$C$2+G1177*'BCA Inputs'!$C$2),"")</f>
        <v/>
      </c>
      <c r="S1177" s="181" t="str">
        <f t="shared" si="180"/>
        <v/>
      </c>
      <c r="T1177" s="181" t="str">
        <f>IFERROR(IF($B$3="NYSEG",(INDEX('BCA Inputs'!$N$14:$N$54,MATCH(I1177,'BCA Inputs'!$M$14:$M$54,0))*P1177+INDEX('BCA Inputs'!$O$14:$O$54,MATCH(I1177,'BCA Inputs'!$M$14:$M$54,0))*O1177+INDEX('BCA Inputs'!P:P,MATCH(I1177,'BCA Inputs'!M:M,0))*Q1177+INDEX('BCA Inputs'!Q:Q,MATCH(I1177,'BCA Inputs'!M:M,0))*F1177+INDEX('BCA Inputs'!R:R,MATCH(I1177,'BCA Inputs'!M:M,0))*G1177)+L1177+N1177,IF($B$3="RG&amp;E",(INDEX('BCA Inputs'!$AX$14:$AX$54,MATCH(I1177,'BCA Inputs'!$AW$14:$AW$54,0))*P1177+INDEX('BCA Inputs'!$AY$14:$AY$54,MATCH(I1177,'BCA Inputs'!$AW$14:$AW$54,0))*O1177+INDEX('BCA Inputs'!$AZ$14:$AZ$54,MATCH(I1177,'BCA Inputs'!$AW$14:$AW$54,0))*Q1177+INDEX('BCA Inputs'!$BA$14:$BA$54,MATCH(I1177,'BCA Inputs'!$AW$14:$AW$54,0))*F1177+INDEX('BCA Inputs'!$BB$14:$BB$54,MATCH(I1177,'BCA Inputs'!$AW$14:$AW$54,0))*G1177)+L1177+N1177,"")),"")</f>
        <v/>
      </c>
      <c r="U1177" s="234" t="str">
        <f t="shared" si="181"/>
        <v/>
      </c>
      <c r="V1177" s="234" t="str">
        <f t="shared" si="182"/>
        <v/>
      </c>
      <c r="W1177" s="234" t="str">
        <f t="shared" si="183"/>
        <v/>
      </c>
      <c r="Y1177" s="235" t="str">
        <f t="shared" si="184"/>
        <v/>
      </c>
      <c r="Z1177" s="236" t="str">
        <f>IFERROR(IF($B$3="NYSEG",INDEX('BCA Inputs'!$X$14:$X$54,MATCH(I1177,'BCA Inputs'!$M$14:$M$54,0))*P1177+INDEX('BCA Inputs'!$Y$14:$Y$54,MATCH(I1177,'BCA Inputs'!$M$14:$M$54,0))*O1177+INDEX('BCA Inputs'!$Z$14:$Z$54,MATCH(I1177,'BCA Inputs'!$M$14:$M$54,0))*Q1177+INDEX('BCA Inputs'!$AA$14:$AA$54,MATCH(I1177,'BCA Inputs'!$M$14:$M$54,0))*F1177+INDEX('BCA Inputs'!$AB$14:$AB$54,MATCH(I1177,'BCA Inputs'!$M$14:$M$54,0))*G1177,IF($B$3="RG&amp;E",INDEX('BCA Inputs'!$BG$14:$BG$54,MATCH(I1177,'BCA Inputs'!$AW$14:$AW$54,0))*P1177+INDEX('BCA Inputs'!$BH$14:$BH$54,MATCH(I1177,'BCA Inputs'!$AW$14:$AW$54,0))*O1177+INDEX('BCA Inputs'!$BI$14:$BI$54,MATCH(I1177,'BCA Inputs'!$AW$14:$AW$54,0))*Q1177+INDEX('BCA Inputs'!$BJ$14:$BJ$54,MATCH(I1177,'BCA Inputs'!$AW$14:$AW$54,0))*F1177+INDEX('BCA Inputs'!$BK$14:$BK$54,MATCH(I1177,'BCA Inputs'!$AW$14:$AW$54,0))*G1177,"")),"")</f>
        <v/>
      </c>
      <c r="AA1177" s="237" t="str">
        <f t="shared" si="185"/>
        <v/>
      </c>
      <c r="AC1177" s="238" t="str">
        <f>IFERROR((K1177+R1177)+IF($B$3="NYSEG",INDEX('BCA Inputs'!$AI$14:$AI$54,MATCH(I1177,'BCA Inputs'!$M$14:$M$54,0))*P1177+INDEX('BCA Inputs'!$AJ$14:$AJ$54,MATCH(I1177,'BCA Inputs'!$M$14:$M$54,0))*Q1177,IF($B$3="RG&amp;E",INDEX('BCA Inputs'!$BR$14:$BR$54,MATCH(I1177,'BCA Inputs'!$AW$14:$AW$54,0))*P1177+INDEX('BCA Inputs'!$BS$14:$BS$54,MATCH(I1177,'BCA Inputs'!$AW$14:$AW$54,0))*Q1177,"")),"")</f>
        <v/>
      </c>
      <c r="AD1177" s="181" t="str">
        <f>IFERROR(IF($B$3="NYSEG",INDEX('BCA Inputs'!$AD$14:$AD$54,MATCH(I1177,'BCA Inputs'!$M$14:$M$54,0))*P1177+INDEX('BCA Inputs'!$AE$14:$AE$54,MATCH(I1177,'BCA Inputs'!$M$14:$M$54,0))*O1177+INDEX('BCA Inputs'!$AF$14:$AF$54,MATCH(I1177,'BCA Inputs'!$M$14:$M$54,0))*Q1177+INDEX('BCA Inputs'!$AG$14:$AG$54,MATCH(I1177,'BCA Inputs'!$M$14:$M$54,0))*F1177+INDEX('BCA Inputs'!$AH$14:$AH$54,MATCH(I1177,'BCA Inputs'!$M$14:$M$54,0))*G1177,IF($B$3="RG&amp;E",INDEX('BCA Inputs'!$BM$14:$BM$54,MATCH(I1177,'BCA Inputs'!$AW$14:$AW$54,0))*P1177+INDEX('BCA Inputs'!$BN$14:$BN$54,MATCH(I1177,'BCA Inputs'!$AW$14:$AW$54,0))*O1177+INDEX('BCA Inputs'!$BO$14:$BO$54,MATCH(I1177,'BCA Inputs'!$AW$14:$AW$54,0))*Q1177+INDEX('BCA Inputs'!$BP$14:$BP$54,MATCH(I1177,'BCA Inputs'!$AW$14:$AW$54,0))*F1177+INDEX('BCA Inputs'!$BQ$14:$BQ$54,MATCH(I1177,'BCA Inputs'!$AW$14:$AW$54,0))*G1177,"")),"")</f>
        <v/>
      </c>
      <c r="AE1177" s="237" t="str">
        <f t="shared" si="186"/>
        <v/>
      </c>
      <c r="AF1177" s="198">
        <f t="shared" si="188"/>
        <v>0</v>
      </c>
      <c r="AG1177" s="239">
        <f t="shared" si="189"/>
        <v>0</v>
      </c>
    </row>
    <row r="1178" spans="1:33">
      <c r="A1178" s="228"/>
      <c r="B1178" s="176"/>
      <c r="C1178" s="229"/>
      <c r="D1178" s="230"/>
      <c r="E1178" s="230"/>
      <c r="F1178" s="230"/>
      <c r="G1178" s="230"/>
      <c r="H1178" s="231"/>
      <c r="I1178" s="231"/>
      <c r="J1178" s="232"/>
      <c r="K1178" s="232"/>
      <c r="L1178" s="232"/>
      <c r="M1178" s="181">
        <f t="shared" si="187"/>
        <v>0</v>
      </c>
      <c r="N1178" s="181">
        <f>IF(H1178="",0,H1178*I1178*'Avoided Water Savings Cost'!$C$16)</f>
        <v>0</v>
      </c>
      <c r="O1178" s="545">
        <f>IF(C1178="",0,IF($B$3="NYSEG",C1178/(1-'Avoided Electric Costs 2020'!$W$21),IF($B$3="RG&amp;E",C1178/(1-'Avoided Electric Costs 2020'!$X$21),"")))</f>
        <v>0</v>
      </c>
      <c r="P1178" s="546">
        <f>IF(D1178="",0,IF($B$3="NYSEG",D1178/(1-'Avoided Electric Costs 2020'!$W$21),IF($B$3="RG&amp;E",D1178/(1-'Avoided Electric Costs 2020'!$X$21),"")))</f>
        <v>0</v>
      </c>
      <c r="Q1178" s="546">
        <f>IF(E1178="",0,IF($B$3="NYSEG",E1178/(1-'Avoided Natural Gas Costs 2020'!$J$34),IF($B$3="RG&amp;E",E1178/(1-'Avoided Natural Gas Costs 2020'!$K$34),"")))</f>
        <v>0</v>
      </c>
      <c r="R1178" s="233" t="str">
        <f>IFERROR(IF(P1178*'BCA Inputs'!$C$1+Q1178*'BCA Inputs'!$C$2+F1178*'BCA Inputs'!$C$2+G1178*'BCA Inputs'!$C$2=0,"",P1178*'BCA Inputs'!$C$1+Q1178*'BCA Inputs'!$C$2+F1178*'BCA Inputs'!$C$2+G1178*'BCA Inputs'!$C$2),"")</f>
        <v/>
      </c>
      <c r="S1178" s="181" t="str">
        <f t="shared" si="180"/>
        <v/>
      </c>
      <c r="T1178" s="181" t="str">
        <f>IFERROR(IF($B$3="NYSEG",(INDEX('BCA Inputs'!$N$14:$N$54,MATCH(I1178,'BCA Inputs'!$M$14:$M$54,0))*P1178+INDEX('BCA Inputs'!$O$14:$O$54,MATCH(I1178,'BCA Inputs'!$M$14:$M$54,0))*O1178+INDEX('BCA Inputs'!P:P,MATCH(I1178,'BCA Inputs'!M:M,0))*Q1178+INDEX('BCA Inputs'!Q:Q,MATCH(I1178,'BCA Inputs'!M:M,0))*F1178+INDEX('BCA Inputs'!R:R,MATCH(I1178,'BCA Inputs'!M:M,0))*G1178)+L1178+N1178,IF($B$3="RG&amp;E",(INDEX('BCA Inputs'!$AX$14:$AX$54,MATCH(I1178,'BCA Inputs'!$AW$14:$AW$54,0))*P1178+INDEX('BCA Inputs'!$AY$14:$AY$54,MATCH(I1178,'BCA Inputs'!$AW$14:$AW$54,0))*O1178+INDEX('BCA Inputs'!$AZ$14:$AZ$54,MATCH(I1178,'BCA Inputs'!$AW$14:$AW$54,0))*Q1178+INDEX('BCA Inputs'!$BA$14:$BA$54,MATCH(I1178,'BCA Inputs'!$AW$14:$AW$54,0))*F1178+INDEX('BCA Inputs'!$BB$14:$BB$54,MATCH(I1178,'BCA Inputs'!$AW$14:$AW$54,0))*G1178)+L1178+N1178,"")),"")</f>
        <v/>
      </c>
      <c r="U1178" s="234" t="str">
        <f t="shared" si="181"/>
        <v/>
      </c>
      <c r="V1178" s="234" t="str">
        <f t="shared" si="182"/>
        <v/>
      </c>
      <c r="W1178" s="234" t="str">
        <f t="shared" si="183"/>
        <v/>
      </c>
      <c r="Y1178" s="235" t="str">
        <f t="shared" si="184"/>
        <v/>
      </c>
      <c r="Z1178" s="236" t="str">
        <f>IFERROR(IF($B$3="NYSEG",INDEX('BCA Inputs'!$X$14:$X$54,MATCH(I1178,'BCA Inputs'!$M$14:$M$54,0))*P1178+INDEX('BCA Inputs'!$Y$14:$Y$54,MATCH(I1178,'BCA Inputs'!$M$14:$M$54,0))*O1178+INDEX('BCA Inputs'!$Z$14:$Z$54,MATCH(I1178,'BCA Inputs'!$M$14:$M$54,0))*Q1178+INDEX('BCA Inputs'!$AA$14:$AA$54,MATCH(I1178,'BCA Inputs'!$M$14:$M$54,0))*F1178+INDEX('BCA Inputs'!$AB$14:$AB$54,MATCH(I1178,'BCA Inputs'!$M$14:$M$54,0))*G1178,IF($B$3="RG&amp;E",INDEX('BCA Inputs'!$BG$14:$BG$54,MATCH(I1178,'BCA Inputs'!$AW$14:$AW$54,0))*P1178+INDEX('BCA Inputs'!$BH$14:$BH$54,MATCH(I1178,'BCA Inputs'!$AW$14:$AW$54,0))*O1178+INDEX('BCA Inputs'!$BI$14:$BI$54,MATCH(I1178,'BCA Inputs'!$AW$14:$AW$54,0))*Q1178+INDEX('BCA Inputs'!$BJ$14:$BJ$54,MATCH(I1178,'BCA Inputs'!$AW$14:$AW$54,0))*F1178+INDEX('BCA Inputs'!$BK$14:$BK$54,MATCH(I1178,'BCA Inputs'!$AW$14:$AW$54,0))*G1178,"")),"")</f>
        <v/>
      </c>
      <c r="AA1178" s="237" t="str">
        <f t="shared" si="185"/>
        <v/>
      </c>
      <c r="AC1178" s="238" t="str">
        <f>IFERROR((K1178+R1178)+IF($B$3="NYSEG",INDEX('BCA Inputs'!$AI$14:$AI$54,MATCH(I1178,'BCA Inputs'!$M$14:$M$54,0))*P1178+INDEX('BCA Inputs'!$AJ$14:$AJ$54,MATCH(I1178,'BCA Inputs'!$M$14:$M$54,0))*Q1178,IF($B$3="RG&amp;E",INDEX('BCA Inputs'!$BR$14:$BR$54,MATCH(I1178,'BCA Inputs'!$AW$14:$AW$54,0))*P1178+INDEX('BCA Inputs'!$BS$14:$BS$54,MATCH(I1178,'BCA Inputs'!$AW$14:$AW$54,0))*Q1178,"")),"")</f>
        <v/>
      </c>
      <c r="AD1178" s="181" t="str">
        <f>IFERROR(IF($B$3="NYSEG",INDEX('BCA Inputs'!$AD$14:$AD$54,MATCH(I1178,'BCA Inputs'!$M$14:$M$54,0))*P1178+INDEX('BCA Inputs'!$AE$14:$AE$54,MATCH(I1178,'BCA Inputs'!$M$14:$M$54,0))*O1178+INDEX('BCA Inputs'!$AF$14:$AF$54,MATCH(I1178,'BCA Inputs'!$M$14:$M$54,0))*Q1178+INDEX('BCA Inputs'!$AG$14:$AG$54,MATCH(I1178,'BCA Inputs'!$M$14:$M$54,0))*F1178+INDEX('BCA Inputs'!$AH$14:$AH$54,MATCH(I1178,'BCA Inputs'!$M$14:$M$54,0))*G1178,IF($B$3="RG&amp;E",INDEX('BCA Inputs'!$BM$14:$BM$54,MATCH(I1178,'BCA Inputs'!$AW$14:$AW$54,0))*P1178+INDEX('BCA Inputs'!$BN$14:$BN$54,MATCH(I1178,'BCA Inputs'!$AW$14:$AW$54,0))*O1178+INDEX('BCA Inputs'!$BO$14:$BO$54,MATCH(I1178,'BCA Inputs'!$AW$14:$AW$54,0))*Q1178+INDEX('BCA Inputs'!$BP$14:$BP$54,MATCH(I1178,'BCA Inputs'!$AW$14:$AW$54,0))*F1178+INDEX('BCA Inputs'!$BQ$14:$BQ$54,MATCH(I1178,'BCA Inputs'!$AW$14:$AW$54,0))*G1178,"")),"")</f>
        <v/>
      </c>
      <c r="AE1178" s="237" t="str">
        <f t="shared" si="186"/>
        <v/>
      </c>
      <c r="AF1178" s="198">
        <f t="shared" si="188"/>
        <v>0</v>
      </c>
      <c r="AG1178" s="239">
        <f t="shared" si="189"/>
        <v>0</v>
      </c>
    </row>
    <row r="1179" spans="1:33">
      <c r="A1179" s="228"/>
      <c r="B1179" s="176"/>
      <c r="C1179" s="229"/>
      <c r="D1179" s="230"/>
      <c r="E1179" s="230"/>
      <c r="F1179" s="230"/>
      <c r="G1179" s="230"/>
      <c r="H1179" s="231"/>
      <c r="I1179" s="231"/>
      <c r="J1179" s="232"/>
      <c r="K1179" s="232"/>
      <c r="L1179" s="232"/>
      <c r="M1179" s="181">
        <f t="shared" si="187"/>
        <v>0</v>
      </c>
      <c r="N1179" s="181">
        <f>IF(H1179="",0,H1179*I1179*'Avoided Water Savings Cost'!$C$16)</f>
        <v>0</v>
      </c>
      <c r="O1179" s="545">
        <f>IF(C1179="",0,IF($B$3="NYSEG",C1179/(1-'Avoided Electric Costs 2020'!$W$21),IF($B$3="RG&amp;E",C1179/(1-'Avoided Electric Costs 2020'!$X$21),"")))</f>
        <v>0</v>
      </c>
      <c r="P1179" s="546">
        <f>IF(D1179="",0,IF($B$3="NYSEG",D1179/(1-'Avoided Electric Costs 2020'!$W$21),IF($B$3="RG&amp;E",D1179/(1-'Avoided Electric Costs 2020'!$X$21),"")))</f>
        <v>0</v>
      </c>
      <c r="Q1179" s="546">
        <f>IF(E1179="",0,IF($B$3="NYSEG",E1179/(1-'Avoided Natural Gas Costs 2020'!$J$34),IF($B$3="RG&amp;E",E1179/(1-'Avoided Natural Gas Costs 2020'!$K$34),"")))</f>
        <v>0</v>
      </c>
      <c r="R1179" s="233" t="str">
        <f>IFERROR(IF(P1179*'BCA Inputs'!$C$1+Q1179*'BCA Inputs'!$C$2+F1179*'BCA Inputs'!$C$2+G1179*'BCA Inputs'!$C$2=0,"",P1179*'BCA Inputs'!$C$1+Q1179*'BCA Inputs'!$C$2+F1179*'BCA Inputs'!$C$2+G1179*'BCA Inputs'!$C$2),"")</f>
        <v/>
      </c>
      <c r="S1179" s="181" t="str">
        <f t="shared" si="180"/>
        <v/>
      </c>
      <c r="T1179" s="181" t="str">
        <f>IFERROR(IF($B$3="NYSEG",(INDEX('BCA Inputs'!$N$14:$N$54,MATCH(I1179,'BCA Inputs'!$M$14:$M$54,0))*P1179+INDEX('BCA Inputs'!$O$14:$O$54,MATCH(I1179,'BCA Inputs'!$M$14:$M$54,0))*O1179+INDEX('BCA Inputs'!P:P,MATCH(I1179,'BCA Inputs'!M:M,0))*Q1179+INDEX('BCA Inputs'!Q:Q,MATCH(I1179,'BCA Inputs'!M:M,0))*F1179+INDEX('BCA Inputs'!R:R,MATCH(I1179,'BCA Inputs'!M:M,0))*G1179)+L1179+N1179,IF($B$3="RG&amp;E",(INDEX('BCA Inputs'!$AX$14:$AX$54,MATCH(I1179,'BCA Inputs'!$AW$14:$AW$54,0))*P1179+INDEX('BCA Inputs'!$AY$14:$AY$54,MATCH(I1179,'BCA Inputs'!$AW$14:$AW$54,0))*O1179+INDEX('BCA Inputs'!$AZ$14:$AZ$54,MATCH(I1179,'BCA Inputs'!$AW$14:$AW$54,0))*Q1179+INDEX('BCA Inputs'!$BA$14:$BA$54,MATCH(I1179,'BCA Inputs'!$AW$14:$AW$54,0))*F1179+INDEX('BCA Inputs'!$BB$14:$BB$54,MATCH(I1179,'BCA Inputs'!$AW$14:$AW$54,0))*G1179)+L1179+N1179,"")),"")</f>
        <v/>
      </c>
      <c r="U1179" s="234" t="str">
        <f t="shared" si="181"/>
        <v/>
      </c>
      <c r="V1179" s="234" t="str">
        <f t="shared" si="182"/>
        <v/>
      </c>
      <c r="W1179" s="234" t="str">
        <f t="shared" si="183"/>
        <v/>
      </c>
      <c r="Y1179" s="235" t="str">
        <f t="shared" si="184"/>
        <v/>
      </c>
      <c r="Z1179" s="236" t="str">
        <f>IFERROR(IF($B$3="NYSEG",INDEX('BCA Inputs'!$X$14:$X$54,MATCH(I1179,'BCA Inputs'!$M$14:$M$54,0))*P1179+INDEX('BCA Inputs'!$Y$14:$Y$54,MATCH(I1179,'BCA Inputs'!$M$14:$M$54,0))*O1179+INDEX('BCA Inputs'!$Z$14:$Z$54,MATCH(I1179,'BCA Inputs'!$M$14:$M$54,0))*Q1179+INDEX('BCA Inputs'!$AA$14:$AA$54,MATCH(I1179,'BCA Inputs'!$M$14:$M$54,0))*F1179+INDEX('BCA Inputs'!$AB$14:$AB$54,MATCH(I1179,'BCA Inputs'!$M$14:$M$54,0))*G1179,IF($B$3="RG&amp;E",INDEX('BCA Inputs'!$BG$14:$BG$54,MATCH(I1179,'BCA Inputs'!$AW$14:$AW$54,0))*P1179+INDEX('BCA Inputs'!$BH$14:$BH$54,MATCH(I1179,'BCA Inputs'!$AW$14:$AW$54,0))*O1179+INDEX('BCA Inputs'!$BI$14:$BI$54,MATCH(I1179,'BCA Inputs'!$AW$14:$AW$54,0))*Q1179+INDEX('BCA Inputs'!$BJ$14:$BJ$54,MATCH(I1179,'BCA Inputs'!$AW$14:$AW$54,0))*F1179+INDEX('BCA Inputs'!$BK$14:$BK$54,MATCH(I1179,'BCA Inputs'!$AW$14:$AW$54,0))*G1179,"")),"")</f>
        <v/>
      </c>
      <c r="AA1179" s="237" t="str">
        <f t="shared" si="185"/>
        <v/>
      </c>
      <c r="AC1179" s="238" t="str">
        <f>IFERROR((K1179+R1179)+IF($B$3="NYSEG",INDEX('BCA Inputs'!$AI$14:$AI$54,MATCH(I1179,'BCA Inputs'!$M$14:$M$54,0))*P1179+INDEX('BCA Inputs'!$AJ$14:$AJ$54,MATCH(I1179,'BCA Inputs'!$M$14:$M$54,0))*Q1179,IF($B$3="RG&amp;E",INDEX('BCA Inputs'!$BR$14:$BR$54,MATCH(I1179,'BCA Inputs'!$AW$14:$AW$54,0))*P1179+INDEX('BCA Inputs'!$BS$14:$BS$54,MATCH(I1179,'BCA Inputs'!$AW$14:$AW$54,0))*Q1179,"")),"")</f>
        <v/>
      </c>
      <c r="AD1179" s="181" t="str">
        <f>IFERROR(IF($B$3="NYSEG",INDEX('BCA Inputs'!$AD$14:$AD$54,MATCH(I1179,'BCA Inputs'!$M$14:$M$54,0))*P1179+INDEX('BCA Inputs'!$AE$14:$AE$54,MATCH(I1179,'BCA Inputs'!$M$14:$M$54,0))*O1179+INDEX('BCA Inputs'!$AF$14:$AF$54,MATCH(I1179,'BCA Inputs'!$M$14:$M$54,0))*Q1179+INDEX('BCA Inputs'!$AG$14:$AG$54,MATCH(I1179,'BCA Inputs'!$M$14:$M$54,0))*F1179+INDEX('BCA Inputs'!$AH$14:$AH$54,MATCH(I1179,'BCA Inputs'!$M$14:$M$54,0))*G1179,IF($B$3="RG&amp;E",INDEX('BCA Inputs'!$BM$14:$BM$54,MATCH(I1179,'BCA Inputs'!$AW$14:$AW$54,0))*P1179+INDEX('BCA Inputs'!$BN$14:$BN$54,MATCH(I1179,'BCA Inputs'!$AW$14:$AW$54,0))*O1179+INDEX('BCA Inputs'!$BO$14:$BO$54,MATCH(I1179,'BCA Inputs'!$AW$14:$AW$54,0))*Q1179+INDEX('BCA Inputs'!$BP$14:$BP$54,MATCH(I1179,'BCA Inputs'!$AW$14:$AW$54,0))*F1179+INDEX('BCA Inputs'!$BQ$14:$BQ$54,MATCH(I1179,'BCA Inputs'!$AW$14:$AW$54,0))*G1179,"")),"")</f>
        <v/>
      </c>
      <c r="AE1179" s="237" t="str">
        <f t="shared" si="186"/>
        <v/>
      </c>
      <c r="AF1179" s="198">
        <f t="shared" si="188"/>
        <v>0</v>
      </c>
      <c r="AG1179" s="239">
        <f t="shared" si="189"/>
        <v>0</v>
      </c>
    </row>
    <row r="1180" spans="1:33">
      <c r="A1180" s="228"/>
      <c r="B1180" s="176"/>
      <c r="C1180" s="229"/>
      <c r="D1180" s="230"/>
      <c r="E1180" s="230"/>
      <c r="F1180" s="230"/>
      <c r="G1180" s="230"/>
      <c r="H1180" s="231"/>
      <c r="I1180" s="231"/>
      <c r="J1180" s="232"/>
      <c r="K1180" s="232"/>
      <c r="L1180" s="232"/>
      <c r="M1180" s="181">
        <f t="shared" si="187"/>
        <v>0</v>
      </c>
      <c r="N1180" s="181">
        <f>IF(H1180="",0,H1180*I1180*'Avoided Water Savings Cost'!$C$16)</f>
        <v>0</v>
      </c>
      <c r="O1180" s="545">
        <f>IF(C1180="",0,IF($B$3="NYSEG",C1180/(1-'Avoided Electric Costs 2020'!$W$21),IF($B$3="RG&amp;E",C1180/(1-'Avoided Electric Costs 2020'!$X$21),"")))</f>
        <v>0</v>
      </c>
      <c r="P1180" s="546">
        <f>IF(D1180="",0,IF($B$3="NYSEG",D1180/(1-'Avoided Electric Costs 2020'!$W$21),IF($B$3="RG&amp;E",D1180/(1-'Avoided Electric Costs 2020'!$X$21),"")))</f>
        <v>0</v>
      </c>
      <c r="Q1180" s="546">
        <f>IF(E1180="",0,IF($B$3="NYSEG",E1180/(1-'Avoided Natural Gas Costs 2020'!$J$34),IF($B$3="RG&amp;E",E1180/(1-'Avoided Natural Gas Costs 2020'!$K$34),"")))</f>
        <v>0</v>
      </c>
      <c r="R1180" s="233" t="str">
        <f>IFERROR(IF(P1180*'BCA Inputs'!$C$1+Q1180*'BCA Inputs'!$C$2+F1180*'BCA Inputs'!$C$2+G1180*'BCA Inputs'!$C$2=0,"",P1180*'BCA Inputs'!$C$1+Q1180*'BCA Inputs'!$C$2+F1180*'BCA Inputs'!$C$2+G1180*'BCA Inputs'!$C$2),"")</f>
        <v/>
      </c>
      <c r="S1180" s="181" t="str">
        <f t="shared" si="180"/>
        <v/>
      </c>
      <c r="T1180" s="181" t="str">
        <f>IFERROR(IF($B$3="NYSEG",(INDEX('BCA Inputs'!$N$14:$N$54,MATCH(I1180,'BCA Inputs'!$M$14:$M$54,0))*P1180+INDEX('BCA Inputs'!$O$14:$O$54,MATCH(I1180,'BCA Inputs'!$M$14:$M$54,0))*O1180+INDEX('BCA Inputs'!P:P,MATCH(I1180,'BCA Inputs'!M:M,0))*Q1180+INDEX('BCA Inputs'!Q:Q,MATCH(I1180,'BCA Inputs'!M:M,0))*F1180+INDEX('BCA Inputs'!R:R,MATCH(I1180,'BCA Inputs'!M:M,0))*G1180)+L1180+N1180,IF($B$3="RG&amp;E",(INDEX('BCA Inputs'!$AX$14:$AX$54,MATCH(I1180,'BCA Inputs'!$AW$14:$AW$54,0))*P1180+INDEX('BCA Inputs'!$AY$14:$AY$54,MATCH(I1180,'BCA Inputs'!$AW$14:$AW$54,0))*O1180+INDEX('BCA Inputs'!$AZ$14:$AZ$54,MATCH(I1180,'BCA Inputs'!$AW$14:$AW$54,0))*Q1180+INDEX('BCA Inputs'!$BA$14:$BA$54,MATCH(I1180,'BCA Inputs'!$AW$14:$AW$54,0))*F1180+INDEX('BCA Inputs'!$BB$14:$BB$54,MATCH(I1180,'BCA Inputs'!$AW$14:$AW$54,0))*G1180)+L1180+N1180,"")),"")</f>
        <v/>
      </c>
      <c r="U1180" s="234" t="str">
        <f t="shared" si="181"/>
        <v/>
      </c>
      <c r="V1180" s="234" t="str">
        <f t="shared" si="182"/>
        <v/>
      </c>
      <c r="W1180" s="234" t="str">
        <f t="shared" si="183"/>
        <v/>
      </c>
      <c r="Y1180" s="235" t="str">
        <f t="shared" si="184"/>
        <v/>
      </c>
      <c r="Z1180" s="236" t="str">
        <f>IFERROR(IF($B$3="NYSEG",INDEX('BCA Inputs'!$X$14:$X$54,MATCH(I1180,'BCA Inputs'!$M$14:$M$54,0))*P1180+INDEX('BCA Inputs'!$Y$14:$Y$54,MATCH(I1180,'BCA Inputs'!$M$14:$M$54,0))*O1180+INDEX('BCA Inputs'!$Z$14:$Z$54,MATCH(I1180,'BCA Inputs'!$M$14:$M$54,0))*Q1180+INDEX('BCA Inputs'!$AA$14:$AA$54,MATCH(I1180,'BCA Inputs'!$M$14:$M$54,0))*F1180+INDEX('BCA Inputs'!$AB$14:$AB$54,MATCH(I1180,'BCA Inputs'!$M$14:$M$54,0))*G1180,IF($B$3="RG&amp;E",INDEX('BCA Inputs'!$BG$14:$BG$54,MATCH(I1180,'BCA Inputs'!$AW$14:$AW$54,0))*P1180+INDEX('BCA Inputs'!$BH$14:$BH$54,MATCH(I1180,'BCA Inputs'!$AW$14:$AW$54,0))*O1180+INDEX('BCA Inputs'!$BI$14:$BI$54,MATCH(I1180,'BCA Inputs'!$AW$14:$AW$54,0))*Q1180+INDEX('BCA Inputs'!$BJ$14:$BJ$54,MATCH(I1180,'BCA Inputs'!$AW$14:$AW$54,0))*F1180+INDEX('BCA Inputs'!$BK$14:$BK$54,MATCH(I1180,'BCA Inputs'!$AW$14:$AW$54,0))*G1180,"")),"")</f>
        <v/>
      </c>
      <c r="AA1180" s="237" t="str">
        <f t="shared" si="185"/>
        <v/>
      </c>
      <c r="AC1180" s="238" t="str">
        <f>IFERROR((K1180+R1180)+IF($B$3="NYSEG",INDEX('BCA Inputs'!$AI$14:$AI$54,MATCH(I1180,'BCA Inputs'!$M$14:$M$54,0))*P1180+INDEX('BCA Inputs'!$AJ$14:$AJ$54,MATCH(I1180,'BCA Inputs'!$M$14:$M$54,0))*Q1180,IF($B$3="RG&amp;E",INDEX('BCA Inputs'!$BR$14:$BR$54,MATCH(I1180,'BCA Inputs'!$AW$14:$AW$54,0))*P1180+INDEX('BCA Inputs'!$BS$14:$BS$54,MATCH(I1180,'BCA Inputs'!$AW$14:$AW$54,0))*Q1180,"")),"")</f>
        <v/>
      </c>
      <c r="AD1180" s="181" t="str">
        <f>IFERROR(IF($B$3="NYSEG",INDEX('BCA Inputs'!$AD$14:$AD$54,MATCH(I1180,'BCA Inputs'!$M$14:$M$54,0))*P1180+INDEX('BCA Inputs'!$AE$14:$AE$54,MATCH(I1180,'BCA Inputs'!$M$14:$M$54,0))*O1180+INDEX('BCA Inputs'!$AF$14:$AF$54,MATCH(I1180,'BCA Inputs'!$M$14:$M$54,0))*Q1180+INDEX('BCA Inputs'!$AG$14:$AG$54,MATCH(I1180,'BCA Inputs'!$M$14:$M$54,0))*F1180+INDEX('BCA Inputs'!$AH$14:$AH$54,MATCH(I1180,'BCA Inputs'!$M$14:$M$54,0))*G1180,IF($B$3="RG&amp;E",INDEX('BCA Inputs'!$BM$14:$BM$54,MATCH(I1180,'BCA Inputs'!$AW$14:$AW$54,0))*P1180+INDEX('BCA Inputs'!$BN$14:$BN$54,MATCH(I1180,'BCA Inputs'!$AW$14:$AW$54,0))*O1180+INDEX('BCA Inputs'!$BO$14:$BO$54,MATCH(I1180,'BCA Inputs'!$AW$14:$AW$54,0))*Q1180+INDEX('BCA Inputs'!$BP$14:$BP$54,MATCH(I1180,'BCA Inputs'!$AW$14:$AW$54,0))*F1180+INDEX('BCA Inputs'!$BQ$14:$BQ$54,MATCH(I1180,'BCA Inputs'!$AW$14:$AW$54,0))*G1180,"")),"")</f>
        <v/>
      </c>
      <c r="AE1180" s="237" t="str">
        <f t="shared" si="186"/>
        <v/>
      </c>
      <c r="AF1180" s="198">
        <f t="shared" si="188"/>
        <v>0</v>
      </c>
      <c r="AG1180" s="239">
        <f t="shared" si="189"/>
        <v>0</v>
      </c>
    </row>
    <row r="1181" spans="1:33">
      <c r="A1181" s="228"/>
      <c r="B1181" s="176"/>
      <c r="C1181" s="229"/>
      <c r="D1181" s="230"/>
      <c r="E1181" s="230"/>
      <c r="F1181" s="230"/>
      <c r="G1181" s="230"/>
      <c r="H1181" s="231"/>
      <c r="I1181" s="231"/>
      <c r="J1181" s="232"/>
      <c r="K1181" s="232"/>
      <c r="L1181" s="232"/>
      <c r="M1181" s="181">
        <f t="shared" si="187"/>
        <v>0</v>
      </c>
      <c r="N1181" s="181">
        <f>IF(H1181="",0,H1181*I1181*'Avoided Water Savings Cost'!$C$16)</f>
        <v>0</v>
      </c>
      <c r="O1181" s="545">
        <f>IF(C1181="",0,IF($B$3="NYSEG",C1181/(1-'Avoided Electric Costs 2020'!$W$21),IF($B$3="RG&amp;E",C1181/(1-'Avoided Electric Costs 2020'!$X$21),"")))</f>
        <v>0</v>
      </c>
      <c r="P1181" s="546">
        <f>IF(D1181="",0,IF($B$3="NYSEG",D1181/(1-'Avoided Electric Costs 2020'!$W$21),IF($B$3="RG&amp;E",D1181/(1-'Avoided Electric Costs 2020'!$X$21),"")))</f>
        <v>0</v>
      </c>
      <c r="Q1181" s="546">
        <f>IF(E1181="",0,IF($B$3="NYSEG",E1181/(1-'Avoided Natural Gas Costs 2020'!$J$34),IF($B$3="RG&amp;E",E1181/(1-'Avoided Natural Gas Costs 2020'!$K$34),"")))</f>
        <v>0</v>
      </c>
      <c r="R1181" s="233" t="str">
        <f>IFERROR(IF(P1181*'BCA Inputs'!$C$1+Q1181*'BCA Inputs'!$C$2+F1181*'BCA Inputs'!$C$2+G1181*'BCA Inputs'!$C$2=0,"",P1181*'BCA Inputs'!$C$1+Q1181*'BCA Inputs'!$C$2+F1181*'BCA Inputs'!$C$2+G1181*'BCA Inputs'!$C$2),"")</f>
        <v/>
      </c>
      <c r="S1181" s="181" t="str">
        <f t="shared" si="180"/>
        <v/>
      </c>
      <c r="T1181" s="181" t="str">
        <f>IFERROR(IF($B$3="NYSEG",(INDEX('BCA Inputs'!$N$14:$N$54,MATCH(I1181,'BCA Inputs'!$M$14:$M$54,0))*P1181+INDEX('BCA Inputs'!$O$14:$O$54,MATCH(I1181,'BCA Inputs'!$M$14:$M$54,0))*O1181+INDEX('BCA Inputs'!P:P,MATCH(I1181,'BCA Inputs'!M:M,0))*Q1181+INDEX('BCA Inputs'!Q:Q,MATCH(I1181,'BCA Inputs'!M:M,0))*F1181+INDEX('BCA Inputs'!R:R,MATCH(I1181,'BCA Inputs'!M:M,0))*G1181)+L1181+N1181,IF($B$3="RG&amp;E",(INDEX('BCA Inputs'!$AX$14:$AX$54,MATCH(I1181,'BCA Inputs'!$AW$14:$AW$54,0))*P1181+INDEX('BCA Inputs'!$AY$14:$AY$54,MATCH(I1181,'BCA Inputs'!$AW$14:$AW$54,0))*O1181+INDEX('BCA Inputs'!$AZ$14:$AZ$54,MATCH(I1181,'BCA Inputs'!$AW$14:$AW$54,0))*Q1181+INDEX('BCA Inputs'!$BA$14:$BA$54,MATCH(I1181,'BCA Inputs'!$AW$14:$AW$54,0))*F1181+INDEX('BCA Inputs'!$BB$14:$BB$54,MATCH(I1181,'BCA Inputs'!$AW$14:$AW$54,0))*G1181)+L1181+N1181,"")),"")</f>
        <v/>
      </c>
      <c r="U1181" s="234" t="str">
        <f t="shared" si="181"/>
        <v/>
      </c>
      <c r="V1181" s="234" t="str">
        <f t="shared" si="182"/>
        <v/>
      </c>
      <c r="W1181" s="234" t="str">
        <f t="shared" si="183"/>
        <v/>
      </c>
      <c r="Y1181" s="235" t="str">
        <f t="shared" si="184"/>
        <v/>
      </c>
      <c r="Z1181" s="236" t="str">
        <f>IFERROR(IF($B$3="NYSEG",INDEX('BCA Inputs'!$X$14:$X$54,MATCH(I1181,'BCA Inputs'!$M$14:$M$54,0))*P1181+INDEX('BCA Inputs'!$Y$14:$Y$54,MATCH(I1181,'BCA Inputs'!$M$14:$M$54,0))*O1181+INDEX('BCA Inputs'!$Z$14:$Z$54,MATCH(I1181,'BCA Inputs'!$M$14:$M$54,0))*Q1181+INDEX('BCA Inputs'!$AA$14:$AA$54,MATCH(I1181,'BCA Inputs'!$M$14:$M$54,0))*F1181+INDEX('BCA Inputs'!$AB$14:$AB$54,MATCH(I1181,'BCA Inputs'!$M$14:$M$54,0))*G1181,IF($B$3="RG&amp;E",INDEX('BCA Inputs'!$BG$14:$BG$54,MATCH(I1181,'BCA Inputs'!$AW$14:$AW$54,0))*P1181+INDEX('BCA Inputs'!$BH$14:$BH$54,MATCH(I1181,'BCA Inputs'!$AW$14:$AW$54,0))*O1181+INDEX('BCA Inputs'!$BI$14:$BI$54,MATCH(I1181,'BCA Inputs'!$AW$14:$AW$54,0))*Q1181+INDEX('BCA Inputs'!$BJ$14:$BJ$54,MATCH(I1181,'BCA Inputs'!$AW$14:$AW$54,0))*F1181+INDEX('BCA Inputs'!$BK$14:$BK$54,MATCH(I1181,'BCA Inputs'!$AW$14:$AW$54,0))*G1181,"")),"")</f>
        <v/>
      </c>
      <c r="AA1181" s="237" t="str">
        <f t="shared" si="185"/>
        <v/>
      </c>
      <c r="AC1181" s="238" t="str">
        <f>IFERROR((K1181+R1181)+IF($B$3="NYSEG",INDEX('BCA Inputs'!$AI$14:$AI$54,MATCH(I1181,'BCA Inputs'!$M$14:$M$54,0))*P1181+INDEX('BCA Inputs'!$AJ$14:$AJ$54,MATCH(I1181,'BCA Inputs'!$M$14:$M$54,0))*Q1181,IF($B$3="RG&amp;E",INDEX('BCA Inputs'!$BR$14:$BR$54,MATCH(I1181,'BCA Inputs'!$AW$14:$AW$54,0))*P1181+INDEX('BCA Inputs'!$BS$14:$BS$54,MATCH(I1181,'BCA Inputs'!$AW$14:$AW$54,0))*Q1181,"")),"")</f>
        <v/>
      </c>
      <c r="AD1181" s="181" t="str">
        <f>IFERROR(IF($B$3="NYSEG",INDEX('BCA Inputs'!$AD$14:$AD$54,MATCH(I1181,'BCA Inputs'!$M$14:$M$54,0))*P1181+INDEX('BCA Inputs'!$AE$14:$AE$54,MATCH(I1181,'BCA Inputs'!$M$14:$M$54,0))*O1181+INDEX('BCA Inputs'!$AF$14:$AF$54,MATCH(I1181,'BCA Inputs'!$M$14:$M$54,0))*Q1181+INDEX('BCA Inputs'!$AG$14:$AG$54,MATCH(I1181,'BCA Inputs'!$M$14:$M$54,0))*F1181+INDEX('BCA Inputs'!$AH$14:$AH$54,MATCH(I1181,'BCA Inputs'!$M$14:$M$54,0))*G1181,IF($B$3="RG&amp;E",INDEX('BCA Inputs'!$BM$14:$BM$54,MATCH(I1181,'BCA Inputs'!$AW$14:$AW$54,0))*P1181+INDEX('BCA Inputs'!$BN$14:$BN$54,MATCH(I1181,'BCA Inputs'!$AW$14:$AW$54,0))*O1181+INDEX('BCA Inputs'!$BO$14:$BO$54,MATCH(I1181,'BCA Inputs'!$AW$14:$AW$54,0))*Q1181+INDEX('BCA Inputs'!$BP$14:$BP$54,MATCH(I1181,'BCA Inputs'!$AW$14:$AW$54,0))*F1181+INDEX('BCA Inputs'!$BQ$14:$BQ$54,MATCH(I1181,'BCA Inputs'!$AW$14:$AW$54,0))*G1181,"")),"")</f>
        <v/>
      </c>
      <c r="AE1181" s="237" t="str">
        <f t="shared" si="186"/>
        <v/>
      </c>
      <c r="AF1181" s="198">
        <f t="shared" si="188"/>
        <v>0</v>
      </c>
      <c r="AG1181" s="239">
        <f t="shared" si="189"/>
        <v>0</v>
      </c>
    </row>
    <row r="1182" spans="1:33">
      <c r="A1182" s="228"/>
      <c r="B1182" s="176"/>
      <c r="C1182" s="229"/>
      <c r="D1182" s="230"/>
      <c r="E1182" s="230"/>
      <c r="F1182" s="230"/>
      <c r="G1182" s="230"/>
      <c r="H1182" s="231"/>
      <c r="I1182" s="231"/>
      <c r="J1182" s="232"/>
      <c r="K1182" s="232"/>
      <c r="L1182" s="232"/>
      <c r="M1182" s="181">
        <f t="shared" si="187"/>
        <v>0</v>
      </c>
      <c r="N1182" s="181">
        <f>IF(H1182="",0,H1182*I1182*'Avoided Water Savings Cost'!$C$16)</f>
        <v>0</v>
      </c>
      <c r="O1182" s="545">
        <f>IF(C1182="",0,IF($B$3="NYSEG",C1182/(1-'Avoided Electric Costs 2020'!$W$21),IF($B$3="RG&amp;E",C1182/(1-'Avoided Electric Costs 2020'!$X$21),"")))</f>
        <v>0</v>
      </c>
      <c r="P1182" s="546">
        <f>IF(D1182="",0,IF($B$3="NYSEG",D1182/(1-'Avoided Electric Costs 2020'!$W$21),IF($B$3="RG&amp;E",D1182/(1-'Avoided Electric Costs 2020'!$X$21),"")))</f>
        <v>0</v>
      </c>
      <c r="Q1182" s="546">
        <f>IF(E1182="",0,IF($B$3="NYSEG",E1182/(1-'Avoided Natural Gas Costs 2020'!$J$34),IF($B$3="RG&amp;E",E1182/(1-'Avoided Natural Gas Costs 2020'!$K$34),"")))</f>
        <v>0</v>
      </c>
      <c r="R1182" s="233" t="str">
        <f>IFERROR(IF(P1182*'BCA Inputs'!$C$1+Q1182*'BCA Inputs'!$C$2+F1182*'BCA Inputs'!$C$2+G1182*'BCA Inputs'!$C$2=0,"",P1182*'BCA Inputs'!$C$1+Q1182*'BCA Inputs'!$C$2+F1182*'BCA Inputs'!$C$2+G1182*'BCA Inputs'!$C$2),"")</f>
        <v/>
      </c>
      <c r="S1182" s="181" t="str">
        <f t="shared" si="180"/>
        <v/>
      </c>
      <c r="T1182" s="181" t="str">
        <f>IFERROR(IF($B$3="NYSEG",(INDEX('BCA Inputs'!$N$14:$N$54,MATCH(I1182,'BCA Inputs'!$M$14:$M$54,0))*P1182+INDEX('BCA Inputs'!$O$14:$O$54,MATCH(I1182,'BCA Inputs'!$M$14:$M$54,0))*O1182+INDEX('BCA Inputs'!P:P,MATCH(I1182,'BCA Inputs'!M:M,0))*Q1182+INDEX('BCA Inputs'!Q:Q,MATCH(I1182,'BCA Inputs'!M:M,0))*F1182+INDEX('BCA Inputs'!R:R,MATCH(I1182,'BCA Inputs'!M:M,0))*G1182)+L1182+N1182,IF($B$3="RG&amp;E",(INDEX('BCA Inputs'!$AX$14:$AX$54,MATCH(I1182,'BCA Inputs'!$AW$14:$AW$54,0))*P1182+INDEX('BCA Inputs'!$AY$14:$AY$54,MATCH(I1182,'BCA Inputs'!$AW$14:$AW$54,0))*O1182+INDEX('BCA Inputs'!$AZ$14:$AZ$54,MATCH(I1182,'BCA Inputs'!$AW$14:$AW$54,0))*Q1182+INDEX('BCA Inputs'!$BA$14:$BA$54,MATCH(I1182,'BCA Inputs'!$AW$14:$AW$54,0))*F1182+INDEX('BCA Inputs'!$BB$14:$BB$54,MATCH(I1182,'BCA Inputs'!$AW$14:$AW$54,0))*G1182)+L1182+N1182,"")),"")</f>
        <v/>
      </c>
      <c r="U1182" s="234" t="str">
        <f t="shared" si="181"/>
        <v/>
      </c>
      <c r="V1182" s="234" t="str">
        <f t="shared" si="182"/>
        <v/>
      </c>
      <c r="W1182" s="234" t="str">
        <f t="shared" si="183"/>
        <v/>
      </c>
      <c r="Y1182" s="235" t="str">
        <f t="shared" si="184"/>
        <v/>
      </c>
      <c r="Z1182" s="236" t="str">
        <f>IFERROR(IF($B$3="NYSEG",INDEX('BCA Inputs'!$X$14:$X$54,MATCH(I1182,'BCA Inputs'!$M$14:$M$54,0))*P1182+INDEX('BCA Inputs'!$Y$14:$Y$54,MATCH(I1182,'BCA Inputs'!$M$14:$M$54,0))*O1182+INDEX('BCA Inputs'!$Z$14:$Z$54,MATCH(I1182,'BCA Inputs'!$M$14:$M$54,0))*Q1182+INDEX('BCA Inputs'!$AA$14:$AA$54,MATCH(I1182,'BCA Inputs'!$M$14:$M$54,0))*F1182+INDEX('BCA Inputs'!$AB$14:$AB$54,MATCH(I1182,'BCA Inputs'!$M$14:$M$54,0))*G1182,IF($B$3="RG&amp;E",INDEX('BCA Inputs'!$BG$14:$BG$54,MATCH(I1182,'BCA Inputs'!$AW$14:$AW$54,0))*P1182+INDEX('BCA Inputs'!$BH$14:$BH$54,MATCH(I1182,'BCA Inputs'!$AW$14:$AW$54,0))*O1182+INDEX('BCA Inputs'!$BI$14:$BI$54,MATCH(I1182,'BCA Inputs'!$AW$14:$AW$54,0))*Q1182+INDEX('BCA Inputs'!$BJ$14:$BJ$54,MATCH(I1182,'BCA Inputs'!$AW$14:$AW$54,0))*F1182+INDEX('BCA Inputs'!$BK$14:$BK$54,MATCH(I1182,'BCA Inputs'!$AW$14:$AW$54,0))*G1182,"")),"")</f>
        <v/>
      </c>
      <c r="AA1182" s="237" t="str">
        <f t="shared" si="185"/>
        <v/>
      </c>
      <c r="AC1182" s="238" t="str">
        <f>IFERROR((K1182+R1182)+IF($B$3="NYSEG",INDEX('BCA Inputs'!$AI$14:$AI$54,MATCH(I1182,'BCA Inputs'!$M$14:$M$54,0))*P1182+INDEX('BCA Inputs'!$AJ$14:$AJ$54,MATCH(I1182,'BCA Inputs'!$M$14:$M$54,0))*Q1182,IF($B$3="RG&amp;E",INDEX('BCA Inputs'!$BR$14:$BR$54,MATCH(I1182,'BCA Inputs'!$AW$14:$AW$54,0))*P1182+INDEX('BCA Inputs'!$BS$14:$BS$54,MATCH(I1182,'BCA Inputs'!$AW$14:$AW$54,0))*Q1182,"")),"")</f>
        <v/>
      </c>
      <c r="AD1182" s="181" t="str">
        <f>IFERROR(IF($B$3="NYSEG",INDEX('BCA Inputs'!$AD$14:$AD$54,MATCH(I1182,'BCA Inputs'!$M$14:$M$54,0))*P1182+INDEX('BCA Inputs'!$AE$14:$AE$54,MATCH(I1182,'BCA Inputs'!$M$14:$M$54,0))*O1182+INDEX('BCA Inputs'!$AF$14:$AF$54,MATCH(I1182,'BCA Inputs'!$M$14:$M$54,0))*Q1182+INDEX('BCA Inputs'!$AG$14:$AG$54,MATCH(I1182,'BCA Inputs'!$M$14:$M$54,0))*F1182+INDEX('BCA Inputs'!$AH$14:$AH$54,MATCH(I1182,'BCA Inputs'!$M$14:$M$54,0))*G1182,IF($B$3="RG&amp;E",INDEX('BCA Inputs'!$BM$14:$BM$54,MATCH(I1182,'BCA Inputs'!$AW$14:$AW$54,0))*P1182+INDEX('BCA Inputs'!$BN$14:$BN$54,MATCH(I1182,'BCA Inputs'!$AW$14:$AW$54,0))*O1182+INDEX('BCA Inputs'!$BO$14:$BO$54,MATCH(I1182,'BCA Inputs'!$AW$14:$AW$54,0))*Q1182+INDEX('BCA Inputs'!$BP$14:$BP$54,MATCH(I1182,'BCA Inputs'!$AW$14:$AW$54,0))*F1182+INDEX('BCA Inputs'!$BQ$14:$BQ$54,MATCH(I1182,'BCA Inputs'!$AW$14:$AW$54,0))*G1182,"")),"")</f>
        <v/>
      </c>
      <c r="AE1182" s="237" t="str">
        <f t="shared" si="186"/>
        <v/>
      </c>
      <c r="AF1182" s="198">
        <f t="shared" si="188"/>
        <v>0</v>
      </c>
      <c r="AG1182" s="239">
        <f t="shared" si="189"/>
        <v>0</v>
      </c>
    </row>
    <row r="1183" spans="1:33">
      <c r="A1183" s="228"/>
      <c r="B1183" s="176"/>
      <c r="C1183" s="229"/>
      <c r="D1183" s="230"/>
      <c r="E1183" s="230"/>
      <c r="F1183" s="230"/>
      <c r="G1183" s="230"/>
      <c r="H1183" s="231"/>
      <c r="I1183" s="231"/>
      <c r="J1183" s="232"/>
      <c r="K1183" s="232"/>
      <c r="L1183" s="232"/>
      <c r="M1183" s="181">
        <f t="shared" si="187"/>
        <v>0</v>
      </c>
      <c r="N1183" s="181">
        <f>IF(H1183="",0,H1183*I1183*'Avoided Water Savings Cost'!$C$16)</f>
        <v>0</v>
      </c>
      <c r="O1183" s="545">
        <f>IF(C1183="",0,IF($B$3="NYSEG",C1183/(1-'Avoided Electric Costs 2020'!$W$21),IF($B$3="RG&amp;E",C1183/(1-'Avoided Electric Costs 2020'!$X$21),"")))</f>
        <v>0</v>
      </c>
      <c r="P1183" s="546">
        <f>IF(D1183="",0,IF($B$3="NYSEG",D1183/(1-'Avoided Electric Costs 2020'!$W$21),IF($B$3="RG&amp;E",D1183/(1-'Avoided Electric Costs 2020'!$X$21),"")))</f>
        <v>0</v>
      </c>
      <c r="Q1183" s="546">
        <f>IF(E1183="",0,IF($B$3="NYSEG",E1183/(1-'Avoided Natural Gas Costs 2020'!$J$34),IF($B$3="RG&amp;E",E1183/(1-'Avoided Natural Gas Costs 2020'!$K$34),"")))</f>
        <v>0</v>
      </c>
      <c r="R1183" s="233" t="str">
        <f>IFERROR(IF(P1183*'BCA Inputs'!$C$1+Q1183*'BCA Inputs'!$C$2+F1183*'BCA Inputs'!$C$2+G1183*'BCA Inputs'!$C$2=0,"",P1183*'BCA Inputs'!$C$1+Q1183*'BCA Inputs'!$C$2+F1183*'BCA Inputs'!$C$2+G1183*'BCA Inputs'!$C$2),"")</f>
        <v/>
      </c>
      <c r="S1183" s="181" t="str">
        <f t="shared" si="180"/>
        <v/>
      </c>
      <c r="T1183" s="181" t="str">
        <f>IFERROR(IF($B$3="NYSEG",(INDEX('BCA Inputs'!$N$14:$N$54,MATCH(I1183,'BCA Inputs'!$M$14:$M$54,0))*P1183+INDEX('BCA Inputs'!$O$14:$O$54,MATCH(I1183,'BCA Inputs'!$M$14:$M$54,0))*O1183+INDEX('BCA Inputs'!P:P,MATCH(I1183,'BCA Inputs'!M:M,0))*Q1183+INDEX('BCA Inputs'!Q:Q,MATCH(I1183,'BCA Inputs'!M:M,0))*F1183+INDEX('BCA Inputs'!R:R,MATCH(I1183,'BCA Inputs'!M:M,0))*G1183)+L1183+N1183,IF($B$3="RG&amp;E",(INDEX('BCA Inputs'!$AX$14:$AX$54,MATCH(I1183,'BCA Inputs'!$AW$14:$AW$54,0))*P1183+INDEX('BCA Inputs'!$AY$14:$AY$54,MATCH(I1183,'BCA Inputs'!$AW$14:$AW$54,0))*O1183+INDEX('BCA Inputs'!$AZ$14:$AZ$54,MATCH(I1183,'BCA Inputs'!$AW$14:$AW$54,0))*Q1183+INDEX('BCA Inputs'!$BA$14:$BA$54,MATCH(I1183,'BCA Inputs'!$AW$14:$AW$54,0))*F1183+INDEX('BCA Inputs'!$BB$14:$BB$54,MATCH(I1183,'BCA Inputs'!$AW$14:$AW$54,0))*G1183)+L1183+N1183,"")),"")</f>
        <v/>
      </c>
      <c r="U1183" s="234" t="str">
        <f t="shared" si="181"/>
        <v/>
      </c>
      <c r="V1183" s="234" t="str">
        <f t="shared" si="182"/>
        <v/>
      </c>
      <c r="W1183" s="234" t="str">
        <f t="shared" si="183"/>
        <v/>
      </c>
      <c r="Y1183" s="235" t="str">
        <f t="shared" si="184"/>
        <v/>
      </c>
      <c r="Z1183" s="236" t="str">
        <f>IFERROR(IF($B$3="NYSEG",INDEX('BCA Inputs'!$X$14:$X$54,MATCH(I1183,'BCA Inputs'!$M$14:$M$54,0))*P1183+INDEX('BCA Inputs'!$Y$14:$Y$54,MATCH(I1183,'BCA Inputs'!$M$14:$M$54,0))*O1183+INDEX('BCA Inputs'!$Z$14:$Z$54,MATCH(I1183,'BCA Inputs'!$M$14:$M$54,0))*Q1183+INDEX('BCA Inputs'!$AA$14:$AA$54,MATCH(I1183,'BCA Inputs'!$M$14:$M$54,0))*F1183+INDEX('BCA Inputs'!$AB$14:$AB$54,MATCH(I1183,'BCA Inputs'!$M$14:$M$54,0))*G1183,IF($B$3="RG&amp;E",INDEX('BCA Inputs'!$BG$14:$BG$54,MATCH(I1183,'BCA Inputs'!$AW$14:$AW$54,0))*P1183+INDEX('BCA Inputs'!$BH$14:$BH$54,MATCH(I1183,'BCA Inputs'!$AW$14:$AW$54,0))*O1183+INDEX('BCA Inputs'!$BI$14:$BI$54,MATCH(I1183,'BCA Inputs'!$AW$14:$AW$54,0))*Q1183+INDEX('BCA Inputs'!$BJ$14:$BJ$54,MATCH(I1183,'BCA Inputs'!$AW$14:$AW$54,0))*F1183+INDEX('BCA Inputs'!$BK$14:$BK$54,MATCH(I1183,'BCA Inputs'!$AW$14:$AW$54,0))*G1183,"")),"")</f>
        <v/>
      </c>
      <c r="AA1183" s="237" t="str">
        <f t="shared" si="185"/>
        <v/>
      </c>
      <c r="AC1183" s="238" t="str">
        <f>IFERROR((K1183+R1183)+IF($B$3="NYSEG",INDEX('BCA Inputs'!$AI$14:$AI$54,MATCH(I1183,'BCA Inputs'!$M$14:$M$54,0))*P1183+INDEX('BCA Inputs'!$AJ$14:$AJ$54,MATCH(I1183,'BCA Inputs'!$M$14:$M$54,0))*Q1183,IF($B$3="RG&amp;E",INDEX('BCA Inputs'!$BR$14:$BR$54,MATCH(I1183,'BCA Inputs'!$AW$14:$AW$54,0))*P1183+INDEX('BCA Inputs'!$BS$14:$BS$54,MATCH(I1183,'BCA Inputs'!$AW$14:$AW$54,0))*Q1183,"")),"")</f>
        <v/>
      </c>
      <c r="AD1183" s="181" t="str">
        <f>IFERROR(IF($B$3="NYSEG",INDEX('BCA Inputs'!$AD$14:$AD$54,MATCH(I1183,'BCA Inputs'!$M$14:$M$54,0))*P1183+INDEX('BCA Inputs'!$AE$14:$AE$54,MATCH(I1183,'BCA Inputs'!$M$14:$M$54,0))*O1183+INDEX('BCA Inputs'!$AF$14:$AF$54,MATCH(I1183,'BCA Inputs'!$M$14:$M$54,0))*Q1183+INDEX('BCA Inputs'!$AG$14:$AG$54,MATCH(I1183,'BCA Inputs'!$M$14:$M$54,0))*F1183+INDEX('BCA Inputs'!$AH$14:$AH$54,MATCH(I1183,'BCA Inputs'!$M$14:$M$54,0))*G1183,IF($B$3="RG&amp;E",INDEX('BCA Inputs'!$BM$14:$BM$54,MATCH(I1183,'BCA Inputs'!$AW$14:$AW$54,0))*P1183+INDEX('BCA Inputs'!$BN$14:$BN$54,MATCH(I1183,'BCA Inputs'!$AW$14:$AW$54,0))*O1183+INDEX('BCA Inputs'!$BO$14:$BO$54,MATCH(I1183,'BCA Inputs'!$AW$14:$AW$54,0))*Q1183+INDEX('BCA Inputs'!$BP$14:$BP$54,MATCH(I1183,'BCA Inputs'!$AW$14:$AW$54,0))*F1183+INDEX('BCA Inputs'!$BQ$14:$BQ$54,MATCH(I1183,'BCA Inputs'!$AW$14:$AW$54,0))*G1183,"")),"")</f>
        <v/>
      </c>
      <c r="AE1183" s="237" t="str">
        <f t="shared" si="186"/>
        <v/>
      </c>
      <c r="AF1183" s="198">
        <f t="shared" si="188"/>
        <v>0</v>
      </c>
      <c r="AG1183" s="239">
        <f t="shared" si="189"/>
        <v>0</v>
      </c>
    </row>
    <row r="1184" spans="1:33">
      <c r="A1184" s="228"/>
      <c r="B1184" s="176"/>
      <c r="C1184" s="229"/>
      <c r="D1184" s="230"/>
      <c r="E1184" s="230"/>
      <c r="F1184" s="230"/>
      <c r="G1184" s="230"/>
      <c r="H1184" s="231"/>
      <c r="I1184" s="231"/>
      <c r="J1184" s="232"/>
      <c r="K1184" s="232"/>
      <c r="L1184" s="232"/>
      <c r="M1184" s="181">
        <f t="shared" si="187"/>
        <v>0</v>
      </c>
      <c r="N1184" s="181">
        <f>IF(H1184="",0,H1184*I1184*'Avoided Water Savings Cost'!$C$16)</f>
        <v>0</v>
      </c>
      <c r="O1184" s="545">
        <f>IF(C1184="",0,IF($B$3="NYSEG",C1184/(1-'Avoided Electric Costs 2020'!$W$21),IF($B$3="RG&amp;E",C1184/(1-'Avoided Electric Costs 2020'!$X$21),"")))</f>
        <v>0</v>
      </c>
      <c r="P1184" s="546">
        <f>IF(D1184="",0,IF($B$3="NYSEG",D1184/(1-'Avoided Electric Costs 2020'!$W$21),IF($B$3="RG&amp;E",D1184/(1-'Avoided Electric Costs 2020'!$X$21),"")))</f>
        <v>0</v>
      </c>
      <c r="Q1184" s="546">
        <f>IF(E1184="",0,IF($B$3="NYSEG",E1184/(1-'Avoided Natural Gas Costs 2020'!$J$34),IF($B$3="RG&amp;E",E1184/(1-'Avoided Natural Gas Costs 2020'!$K$34),"")))</f>
        <v>0</v>
      </c>
      <c r="R1184" s="233" t="str">
        <f>IFERROR(IF(P1184*'BCA Inputs'!$C$1+Q1184*'BCA Inputs'!$C$2+F1184*'BCA Inputs'!$C$2+G1184*'BCA Inputs'!$C$2=0,"",P1184*'BCA Inputs'!$C$1+Q1184*'BCA Inputs'!$C$2+F1184*'BCA Inputs'!$C$2+G1184*'BCA Inputs'!$C$2),"")</f>
        <v/>
      </c>
      <c r="S1184" s="181" t="str">
        <f t="shared" si="180"/>
        <v/>
      </c>
      <c r="T1184" s="181" t="str">
        <f>IFERROR(IF($B$3="NYSEG",(INDEX('BCA Inputs'!$N$14:$N$54,MATCH(I1184,'BCA Inputs'!$M$14:$M$54,0))*P1184+INDEX('BCA Inputs'!$O$14:$O$54,MATCH(I1184,'BCA Inputs'!$M$14:$M$54,0))*O1184+INDEX('BCA Inputs'!P:P,MATCH(I1184,'BCA Inputs'!M:M,0))*Q1184+INDEX('BCA Inputs'!Q:Q,MATCH(I1184,'BCA Inputs'!M:M,0))*F1184+INDEX('BCA Inputs'!R:R,MATCH(I1184,'BCA Inputs'!M:M,0))*G1184)+L1184+N1184,IF($B$3="RG&amp;E",(INDEX('BCA Inputs'!$AX$14:$AX$54,MATCH(I1184,'BCA Inputs'!$AW$14:$AW$54,0))*P1184+INDEX('BCA Inputs'!$AY$14:$AY$54,MATCH(I1184,'BCA Inputs'!$AW$14:$AW$54,0))*O1184+INDEX('BCA Inputs'!$AZ$14:$AZ$54,MATCH(I1184,'BCA Inputs'!$AW$14:$AW$54,0))*Q1184+INDEX('BCA Inputs'!$BA$14:$BA$54,MATCH(I1184,'BCA Inputs'!$AW$14:$AW$54,0))*F1184+INDEX('BCA Inputs'!$BB$14:$BB$54,MATCH(I1184,'BCA Inputs'!$AW$14:$AW$54,0))*G1184)+L1184+N1184,"")),"")</f>
        <v/>
      </c>
      <c r="U1184" s="234" t="str">
        <f t="shared" si="181"/>
        <v/>
      </c>
      <c r="V1184" s="234" t="str">
        <f t="shared" si="182"/>
        <v/>
      </c>
      <c r="W1184" s="234" t="str">
        <f t="shared" si="183"/>
        <v/>
      </c>
      <c r="Y1184" s="235" t="str">
        <f t="shared" si="184"/>
        <v/>
      </c>
      <c r="Z1184" s="236" t="str">
        <f>IFERROR(IF($B$3="NYSEG",INDEX('BCA Inputs'!$X$14:$X$54,MATCH(I1184,'BCA Inputs'!$M$14:$M$54,0))*P1184+INDEX('BCA Inputs'!$Y$14:$Y$54,MATCH(I1184,'BCA Inputs'!$M$14:$M$54,0))*O1184+INDEX('BCA Inputs'!$Z$14:$Z$54,MATCH(I1184,'BCA Inputs'!$M$14:$M$54,0))*Q1184+INDEX('BCA Inputs'!$AA$14:$AA$54,MATCH(I1184,'BCA Inputs'!$M$14:$M$54,0))*F1184+INDEX('BCA Inputs'!$AB$14:$AB$54,MATCH(I1184,'BCA Inputs'!$M$14:$M$54,0))*G1184,IF($B$3="RG&amp;E",INDEX('BCA Inputs'!$BG$14:$BG$54,MATCH(I1184,'BCA Inputs'!$AW$14:$AW$54,0))*P1184+INDEX('BCA Inputs'!$BH$14:$BH$54,MATCH(I1184,'BCA Inputs'!$AW$14:$AW$54,0))*O1184+INDEX('BCA Inputs'!$BI$14:$BI$54,MATCH(I1184,'BCA Inputs'!$AW$14:$AW$54,0))*Q1184+INDEX('BCA Inputs'!$BJ$14:$BJ$54,MATCH(I1184,'BCA Inputs'!$AW$14:$AW$54,0))*F1184+INDEX('BCA Inputs'!$BK$14:$BK$54,MATCH(I1184,'BCA Inputs'!$AW$14:$AW$54,0))*G1184,"")),"")</f>
        <v/>
      </c>
      <c r="AA1184" s="237" t="str">
        <f t="shared" si="185"/>
        <v/>
      </c>
      <c r="AC1184" s="238" t="str">
        <f>IFERROR((K1184+R1184)+IF($B$3="NYSEG",INDEX('BCA Inputs'!$AI$14:$AI$54,MATCH(I1184,'BCA Inputs'!$M$14:$M$54,0))*P1184+INDEX('BCA Inputs'!$AJ$14:$AJ$54,MATCH(I1184,'BCA Inputs'!$M$14:$M$54,0))*Q1184,IF($B$3="RG&amp;E",INDEX('BCA Inputs'!$BR$14:$BR$54,MATCH(I1184,'BCA Inputs'!$AW$14:$AW$54,0))*P1184+INDEX('BCA Inputs'!$BS$14:$BS$54,MATCH(I1184,'BCA Inputs'!$AW$14:$AW$54,0))*Q1184,"")),"")</f>
        <v/>
      </c>
      <c r="AD1184" s="181" t="str">
        <f>IFERROR(IF($B$3="NYSEG",INDEX('BCA Inputs'!$AD$14:$AD$54,MATCH(I1184,'BCA Inputs'!$M$14:$M$54,0))*P1184+INDEX('BCA Inputs'!$AE$14:$AE$54,MATCH(I1184,'BCA Inputs'!$M$14:$M$54,0))*O1184+INDEX('BCA Inputs'!$AF$14:$AF$54,MATCH(I1184,'BCA Inputs'!$M$14:$M$54,0))*Q1184+INDEX('BCA Inputs'!$AG$14:$AG$54,MATCH(I1184,'BCA Inputs'!$M$14:$M$54,0))*F1184+INDEX('BCA Inputs'!$AH$14:$AH$54,MATCH(I1184,'BCA Inputs'!$M$14:$M$54,0))*G1184,IF($B$3="RG&amp;E",INDEX('BCA Inputs'!$BM$14:$BM$54,MATCH(I1184,'BCA Inputs'!$AW$14:$AW$54,0))*P1184+INDEX('BCA Inputs'!$BN$14:$BN$54,MATCH(I1184,'BCA Inputs'!$AW$14:$AW$54,0))*O1184+INDEX('BCA Inputs'!$BO$14:$BO$54,MATCH(I1184,'BCA Inputs'!$AW$14:$AW$54,0))*Q1184+INDEX('BCA Inputs'!$BP$14:$BP$54,MATCH(I1184,'BCA Inputs'!$AW$14:$AW$54,0))*F1184+INDEX('BCA Inputs'!$BQ$14:$BQ$54,MATCH(I1184,'BCA Inputs'!$AW$14:$AW$54,0))*G1184,"")),"")</f>
        <v/>
      </c>
      <c r="AE1184" s="237" t="str">
        <f t="shared" si="186"/>
        <v/>
      </c>
      <c r="AF1184" s="198">
        <f t="shared" si="188"/>
        <v>0</v>
      </c>
      <c r="AG1184" s="239">
        <f t="shared" si="189"/>
        <v>0</v>
      </c>
    </row>
    <row r="1185" spans="1:33">
      <c r="A1185" s="228"/>
      <c r="B1185" s="176"/>
      <c r="C1185" s="229"/>
      <c r="D1185" s="230"/>
      <c r="E1185" s="230"/>
      <c r="F1185" s="230"/>
      <c r="G1185" s="230"/>
      <c r="H1185" s="231"/>
      <c r="I1185" s="231"/>
      <c r="J1185" s="232"/>
      <c r="K1185" s="232"/>
      <c r="L1185" s="232"/>
      <c r="M1185" s="181">
        <f t="shared" si="187"/>
        <v>0</v>
      </c>
      <c r="N1185" s="181">
        <f>IF(H1185="",0,H1185*I1185*'Avoided Water Savings Cost'!$C$16)</f>
        <v>0</v>
      </c>
      <c r="O1185" s="545">
        <f>IF(C1185="",0,IF($B$3="NYSEG",C1185/(1-'Avoided Electric Costs 2020'!$W$21),IF($B$3="RG&amp;E",C1185/(1-'Avoided Electric Costs 2020'!$X$21),"")))</f>
        <v>0</v>
      </c>
      <c r="P1185" s="546">
        <f>IF(D1185="",0,IF($B$3="NYSEG",D1185/(1-'Avoided Electric Costs 2020'!$W$21),IF($B$3="RG&amp;E",D1185/(1-'Avoided Electric Costs 2020'!$X$21),"")))</f>
        <v>0</v>
      </c>
      <c r="Q1185" s="546">
        <f>IF(E1185="",0,IF($B$3="NYSEG",E1185/(1-'Avoided Natural Gas Costs 2020'!$J$34),IF($B$3="RG&amp;E",E1185/(1-'Avoided Natural Gas Costs 2020'!$K$34),"")))</f>
        <v>0</v>
      </c>
      <c r="R1185" s="233" t="str">
        <f>IFERROR(IF(P1185*'BCA Inputs'!$C$1+Q1185*'BCA Inputs'!$C$2+F1185*'BCA Inputs'!$C$2+G1185*'BCA Inputs'!$C$2=0,"",P1185*'BCA Inputs'!$C$1+Q1185*'BCA Inputs'!$C$2+F1185*'BCA Inputs'!$C$2+G1185*'BCA Inputs'!$C$2),"")</f>
        <v/>
      </c>
      <c r="S1185" s="181" t="str">
        <f t="shared" si="180"/>
        <v/>
      </c>
      <c r="T1185" s="181" t="str">
        <f>IFERROR(IF($B$3="NYSEG",(INDEX('BCA Inputs'!$N$14:$N$54,MATCH(I1185,'BCA Inputs'!$M$14:$M$54,0))*P1185+INDEX('BCA Inputs'!$O$14:$O$54,MATCH(I1185,'BCA Inputs'!$M$14:$M$54,0))*O1185+INDEX('BCA Inputs'!P:P,MATCH(I1185,'BCA Inputs'!M:M,0))*Q1185+INDEX('BCA Inputs'!Q:Q,MATCH(I1185,'BCA Inputs'!M:M,0))*F1185+INDEX('BCA Inputs'!R:R,MATCH(I1185,'BCA Inputs'!M:M,0))*G1185)+L1185+N1185,IF($B$3="RG&amp;E",(INDEX('BCA Inputs'!$AX$14:$AX$54,MATCH(I1185,'BCA Inputs'!$AW$14:$AW$54,0))*P1185+INDEX('BCA Inputs'!$AY$14:$AY$54,MATCH(I1185,'BCA Inputs'!$AW$14:$AW$54,0))*O1185+INDEX('BCA Inputs'!$AZ$14:$AZ$54,MATCH(I1185,'BCA Inputs'!$AW$14:$AW$54,0))*Q1185+INDEX('BCA Inputs'!$BA$14:$BA$54,MATCH(I1185,'BCA Inputs'!$AW$14:$AW$54,0))*F1185+INDEX('BCA Inputs'!$BB$14:$BB$54,MATCH(I1185,'BCA Inputs'!$AW$14:$AW$54,0))*G1185)+L1185+N1185,"")),"")</f>
        <v/>
      </c>
      <c r="U1185" s="234" t="str">
        <f t="shared" si="181"/>
        <v/>
      </c>
      <c r="V1185" s="234" t="str">
        <f t="shared" si="182"/>
        <v/>
      </c>
      <c r="W1185" s="234" t="str">
        <f t="shared" si="183"/>
        <v/>
      </c>
      <c r="Y1185" s="235" t="str">
        <f t="shared" si="184"/>
        <v/>
      </c>
      <c r="Z1185" s="236" t="str">
        <f>IFERROR(IF($B$3="NYSEG",INDEX('BCA Inputs'!$X$14:$X$54,MATCH(I1185,'BCA Inputs'!$M$14:$M$54,0))*P1185+INDEX('BCA Inputs'!$Y$14:$Y$54,MATCH(I1185,'BCA Inputs'!$M$14:$M$54,0))*O1185+INDEX('BCA Inputs'!$Z$14:$Z$54,MATCH(I1185,'BCA Inputs'!$M$14:$M$54,0))*Q1185+INDEX('BCA Inputs'!$AA$14:$AA$54,MATCH(I1185,'BCA Inputs'!$M$14:$M$54,0))*F1185+INDEX('BCA Inputs'!$AB$14:$AB$54,MATCH(I1185,'BCA Inputs'!$M$14:$M$54,0))*G1185,IF($B$3="RG&amp;E",INDEX('BCA Inputs'!$BG$14:$BG$54,MATCH(I1185,'BCA Inputs'!$AW$14:$AW$54,0))*P1185+INDEX('BCA Inputs'!$BH$14:$BH$54,MATCH(I1185,'BCA Inputs'!$AW$14:$AW$54,0))*O1185+INDEX('BCA Inputs'!$BI$14:$BI$54,MATCH(I1185,'BCA Inputs'!$AW$14:$AW$54,0))*Q1185+INDEX('BCA Inputs'!$BJ$14:$BJ$54,MATCH(I1185,'BCA Inputs'!$AW$14:$AW$54,0))*F1185+INDEX('BCA Inputs'!$BK$14:$BK$54,MATCH(I1185,'BCA Inputs'!$AW$14:$AW$54,0))*G1185,"")),"")</f>
        <v/>
      </c>
      <c r="AA1185" s="237" t="str">
        <f t="shared" si="185"/>
        <v/>
      </c>
      <c r="AC1185" s="238" t="str">
        <f>IFERROR((K1185+R1185)+IF($B$3="NYSEG",INDEX('BCA Inputs'!$AI$14:$AI$54,MATCH(I1185,'BCA Inputs'!$M$14:$M$54,0))*P1185+INDEX('BCA Inputs'!$AJ$14:$AJ$54,MATCH(I1185,'BCA Inputs'!$M$14:$M$54,0))*Q1185,IF($B$3="RG&amp;E",INDEX('BCA Inputs'!$BR$14:$BR$54,MATCH(I1185,'BCA Inputs'!$AW$14:$AW$54,0))*P1185+INDEX('BCA Inputs'!$BS$14:$BS$54,MATCH(I1185,'BCA Inputs'!$AW$14:$AW$54,0))*Q1185,"")),"")</f>
        <v/>
      </c>
      <c r="AD1185" s="181" t="str">
        <f>IFERROR(IF($B$3="NYSEG",INDEX('BCA Inputs'!$AD$14:$AD$54,MATCH(I1185,'BCA Inputs'!$M$14:$M$54,0))*P1185+INDEX('BCA Inputs'!$AE$14:$AE$54,MATCH(I1185,'BCA Inputs'!$M$14:$M$54,0))*O1185+INDEX('BCA Inputs'!$AF$14:$AF$54,MATCH(I1185,'BCA Inputs'!$M$14:$M$54,0))*Q1185+INDEX('BCA Inputs'!$AG$14:$AG$54,MATCH(I1185,'BCA Inputs'!$M$14:$M$54,0))*F1185+INDEX('BCA Inputs'!$AH$14:$AH$54,MATCH(I1185,'BCA Inputs'!$M$14:$M$54,0))*G1185,IF($B$3="RG&amp;E",INDEX('BCA Inputs'!$BM$14:$BM$54,MATCH(I1185,'BCA Inputs'!$AW$14:$AW$54,0))*P1185+INDEX('BCA Inputs'!$BN$14:$BN$54,MATCH(I1185,'BCA Inputs'!$AW$14:$AW$54,0))*O1185+INDEX('BCA Inputs'!$BO$14:$BO$54,MATCH(I1185,'BCA Inputs'!$AW$14:$AW$54,0))*Q1185+INDEX('BCA Inputs'!$BP$14:$BP$54,MATCH(I1185,'BCA Inputs'!$AW$14:$AW$54,0))*F1185+INDEX('BCA Inputs'!$BQ$14:$BQ$54,MATCH(I1185,'BCA Inputs'!$AW$14:$AW$54,0))*G1185,"")),"")</f>
        <v/>
      </c>
      <c r="AE1185" s="237" t="str">
        <f t="shared" si="186"/>
        <v/>
      </c>
      <c r="AF1185" s="198">
        <f t="shared" si="188"/>
        <v>0</v>
      </c>
      <c r="AG1185" s="239">
        <f t="shared" si="189"/>
        <v>0</v>
      </c>
    </row>
    <row r="1186" spans="1:33">
      <c r="A1186" s="228"/>
      <c r="B1186" s="176"/>
      <c r="C1186" s="229"/>
      <c r="D1186" s="230"/>
      <c r="E1186" s="230"/>
      <c r="F1186" s="230"/>
      <c r="G1186" s="230"/>
      <c r="H1186" s="231"/>
      <c r="I1186" s="231"/>
      <c r="J1186" s="232"/>
      <c r="K1186" s="232"/>
      <c r="L1186" s="232"/>
      <c r="M1186" s="181">
        <f t="shared" si="187"/>
        <v>0</v>
      </c>
      <c r="N1186" s="181">
        <f>IF(H1186="",0,H1186*I1186*'Avoided Water Savings Cost'!$C$16)</f>
        <v>0</v>
      </c>
      <c r="O1186" s="545">
        <f>IF(C1186="",0,IF($B$3="NYSEG",C1186/(1-'Avoided Electric Costs 2020'!$W$21),IF($B$3="RG&amp;E",C1186/(1-'Avoided Electric Costs 2020'!$X$21),"")))</f>
        <v>0</v>
      </c>
      <c r="P1186" s="546">
        <f>IF(D1186="",0,IF($B$3="NYSEG",D1186/(1-'Avoided Electric Costs 2020'!$W$21),IF($B$3="RG&amp;E",D1186/(1-'Avoided Electric Costs 2020'!$X$21),"")))</f>
        <v>0</v>
      </c>
      <c r="Q1186" s="546">
        <f>IF(E1186="",0,IF($B$3="NYSEG",E1186/(1-'Avoided Natural Gas Costs 2020'!$J$34),IF($B$3="RG&amp;E",E1186/(1-'Avoided Natural Gas Costs 2020'!$K$34),"")))</f>
        <v>0</v>
      </c>
      <c r="R1186" s="233" t="str">
        <f>IFERROR(IF(P1186*'BCA Inputs'!$C$1+Q1186*'BCA Inputs'!$C$2+F1186*'BCA Inputs'!$C$2+G1186*'BCA Inputs'!$C$2=0,"",P1186*'BCA Inputs'!$C$1+Q1186*'BCA Inputs'!$C$2+F1186*'BCA Inputs'!$C$2+G1186*'BCA Inputs'!$C$2),"")</f>
        <v/>
      </c>
      <c r="S1186" s="181" t="str">
        <f t="shared" si="180"/>
        <v/>
      </c>
      <c r="T1186" s="181" t="str">
        <f>IFERROR(IF($B$3="NYSEG",(INDEX('BCA Inputs'!$N$14:$N$54,MATCH(I1186,'BCA Inputs'!$M$14:$M$54,0))*P1186+INDEX('BCA Inputs'!$O$14:$O$54,MATCH(I1186,'BCA Inputs'!$M$14:$M$54,0))*O1186+INDEX('BCA Inputs'!P:P,MATCH(I1186,'BCA Inputs'!M:M,0))*Q1186+INDEX('BCA Inputs'!Q:Q,MATCH(I1186,'BCA Inputs'!M:M,0))*F1186+INDEX('BCA Inputs'!R:R,MATCH(I1186,'BCA Inputs'!M:M,0))*G1186)+L1186+N1186,IF($B$3="RG&amp;E",(INDEX('BCA Inputs'!$AX$14:$AX$54,MATCH(I1186,'BCA Inputs'!$AW$14:$AW$54,0))*P1186+INDEX('BCA Inputs'!$AY$14:$AY$54,MATCH(I1186,'BCA Inputs'!$AW$14:$AW$54,0))*O1186+INDEX('BCA Inputs'!$AZ$14:$AZ$54,MATCH(I1186,'BCA Inputs'!$AW$14:$AW$54,0))*Q1186+INDEX('BCA Inputs'!$BA$14:$BA$54,MATCH(I1186,'BCA Inputs'!$AW$14:$AW$54,0))*F1186+INDEX('BCA Inputs'!$BB$14:$BB$54,MATCH(I1186,'BCA Inputs'!$AW$14:$AW$54,0))*G1186)+L1186+N1186,"")),"")</f>
        <v/>
      </c>
      <c r="U1186" s="234" t="str">
        <f t="shared" si="181"/>
        <v/>
      </c>
      <c r="V1186" s="234" t="str">
        <f t="shared" si="182"/>
        <v/>
      </c>
      <c r="W1186" s="234" t="str">
        <f t="shared" si="183"/>
        <v/>
      </c>
      <c r="Y1186" s="235" t="str">
        <f t="shared" si="184"/>
        <v/>
      </c>
      <c r="Z1186" s="236" t="str">
        <f>IFERROR(IF($B$3="NYSEG",INDEX('BCA Inputs'!$X$14:$X$54,MATCH(I1186,'BCA Inputs'!$M$14:$M$54,0))*P1186+INDEX('BCA Inputs'!$Y$14:$Y$54,MATCH(I1186,'BCA Inputs'!$M$14:$M$54,0))*O1186+INDEX('BCA Inputs'!$Z$14:$Z$54,MATCH(I1186,'BCA Inputs'!$M$14:$M$54,0))*Q1186+INDEX('BCA Inputs'!$AA$14:$AA$54,MATCH(I1186,'BCA Inputs'!$M$14:$M$54,0))*F1186+INDEX('BCA Inputs'!$AB$14:$AB$54,MATCH(I1186,'BCA Inputs'!$M$14:$M$54,0))*G1186,IF($B$3="RG&amp;E",INDEX('BCA Inputs'!$BG$14:$BG$54,MATCH(I1186,'BCA Inputs'!$AW$14:$AW$54,0))*P1186+INDEX('BCA Inputs'!$BH$14:$BH$54,MATCH(I1186,'BCA Inputs'!$AW$14:$AW$54,0))*O1186+INDEX('BCA Inputs'!$BI$14:$BI$54,MATCH(I1186,'BCA Inputs'!$AW$14:$AW$54,0))*Q1186+INDEX('BCA Inputs'!$BJ$14:$BJ$54,MATCH(I1186,'BCA Inputs'!$AW$14:$AW$54,0))*F1186+INDEX('BCA Inputs'!$BK$14:$BK$54,MATCH(I1186,'BCA Inputs'!$AW$14:$AW$54,0))*G1186,"")),"")</f>
        <v/>
      </c>
      <c r="AA1186" s="237" t="str">
        <f t="shared" si="185"/>
        <v/>
      </c>
      <c r="AC1186" s="238" t="str">
        <f>IFERROR((K1186+R1186)+IF($B$3="NYSEG",INDEX('BCA Inputs'!$AI$14:$AI$54,MATCH(I1186,'BCA Inputs'!$M$14:$M$54,0))*P1186+INDEX('BCA Inputs'!$AJ$14:$AJ$54,MATCH(I1186,'BCA Inputs'!$M$14:$M$54,0))*Q1186,IF($B$3="RG&amp;E",INDEX('BCA Inputs'!$BR$14:$BR$54,MATCH(I1186,'BCA Inputs'!$AW$14:$AW$54,0))*P1186+INDEX('BCA Inputs'!$BS$14:$BS$54,MATCH(I1186,'BCA Inputs'!$AW$14:$AW$54,0))*Q1186,"")),"")</f>
        <v/>
      </c>
      <c r="AD1186" s="181" t="str">
        <f>IFERROR(IF($B$3="NYSEG",INDEX('BCA Inputs'!$AD$14:$AD$54,MATCH(I1186,'BCA Inputs'!$M$14:$M$54,0))*P1186+INDEX('BCA Inputs'!$AE$14:$AE$54,MATCH(I1186,'BCA Inputs'!$M$14:$M$54,0))*O1186+INDEX('BCA Inputs'!$AF$14:$AF$54,MATCH(I1186,'BCA Inputs'!$M$14:$M$54,0))*Q1186+INDEX('BCA Inputs'!$AG$14:$AG$54,MATCH(I1186,'BCA Inputs'!$M$14:$M$54,0))*F1186+INDEX('BCA Inputs'!$AH$14:$AH$54,MATCH(I1186,'BCA Inputs'!$M$14:$M$54,0))*G1186,IF($B$3="RG&amp;E",INDEX('BCA Inputs'!$BM$14:$BM$54,MATCH(I1186,'BCA Inputs'!$AW$14:$AW$54,0))*P1186+INDEX('BCA Inputs'!$BN$14:$BN$54,MATCH(I1186,'BCA Inputs'!$AW$14:$AW$54,0))*O1186+INDEX('BCA Inputs'!$BO$14:$BO$54,MATCH(I1186,'BCA Inputs'!$AW$14:$AW$54,0))*Q1186+INDEX('BCA Inputs'!$BP$14:$BP$54,MATCH(I1186,'BCA Inputs'!$AW$14:$AW$54,0))*F1186+INDEX('BCA Inputs'!$BQ$14:$BQ$54,MATCH(I1186,'BCA Inputs'!$AW$14:$AW$54,0))*G1186,"")),"")</f>
        <v/>
      </c>
      <c r="AE1186" s="237" t="str">
        <f t="shared" si="186"/>
        <v/>
      </c>
      <c r="AF1186" s="198">
        <f t="shared" si="188"/>
        <v>0</v>
      </c>
      <c r="AG1186" s="239">
        <f t="shared" si="189"/>
        <v>0</v>
      </c>
    </row>
    <row r="1187" spans="1:33">
      <c r="A1187" s="228"/>
      <c r="B1187" s="176"/>
      <c r="C1187" s="229"/>
      <c r="D1187" s="230"/>
      <c r="E1187" s="230"/>
      <c r="F1187" s="230"/>
      <c r="G1187" s="230"/>
      <c r="H1187" s="231"/>
      <c r="I1187" s="231"/>
      <c r="J1187" s="232"/>
      <c r="K1187" s="232"/>
      <c r="L1187" s="232"/>
      <c r="M1187" s="181">
        <f t="shared" si="187"/>
        <v>0</v>
      </c>
      <c r="N1187" s="181">
        <f>IF(H1187="",0,H1187*I1187*'Avoided Water Savings Cost'!$C$16)</f>
        <v>0</v>
      </c>
      <c r="O1187" s="545">
        <f>IF(C1187="",0,IF($B$3="NYSEG",C1187/(1-'Avoided Electric Costs 2020'!$W$21),IF($B$3="RG&amp;E",C1187/(1-'Avoided Electric Costs 2020'!$X$21),"")))</f>
        <v>0</v>
      </c>
      <c r="P1187" s="546">
        <f>IF(D1187="",0,IF($B$3="NYSEG",D1187/(1-'Avoided Electric Costs 2020'!$W$21),IF($B$3="RG&amp;E",D1187/(1-'Avoided Electric Costs 2020'!$X$21),"")))</f>
        <v>0</v>
      </c>
      <c r="Q1187" s="546">
        <f>IF(E1187="",0,IF($B$3="NYSEG",E1187/(1-'Avoided Natural Gas Costs 2020'!$J$34),IF($B$3="RG&amp;E",E1187/(1-'Avoided Natural Gas Costs 2020'!$K$34),"")))</f>
        <v>0</v>
      </c>
      <c r="R1187" s="233" t="str">
        <f>IFERROR(IF(P1187*'BCA Inputs'!$C$1+Q1187*'BCA Inputs'!$C$2+F1187*'BCA Inputs'!$C$2+G1187*'BCA Inputs'!$C$2=0,"",P1187*'BCA Inputs'!$C$1+Q1187*'BCA Inputs'!$C$2+F1187*'BCA Inputs'!$C$2+G1187*'BCA Inputs'!$C$2),"")</f>
        <v/>
      </c>
      <c r="S1187" s="181" t="str">
        <f t="shared" si="180"/>
        <v/>
      </c>
      <c r="T1187" s="181" t="str">
        <f>IFERROR(IF($B$3="NYSEG",(INDEX('BCA Inputs'!$N$14:$N$54,MATCH(I1187,'BCA Inputs'!$M$14:$M$54,0))*P1187+INDEX('BCA Inputs'!$O$14:$O$54,MATCH(I1187,'BCA Inputs'!$M$14:$M$54,0))*O1187+INDEX('BCA Inputs'!P:P,MATCH(I1187,'BCA Inputs'!M:M,0))*Q1187+INDEX('BCA Inputs'!Q:Q,MATCH(I1187,'BCA Inputs'!M:M,0))*F1187+INDEX('BCA Inputs'!R:R,MATCH(I1187,'BCA Inputs'!M:M,0))*G1187)+L1187+N1187,IF($B$3="RG&amp;E",(INDEX('BCA Inputs'!$AX$14:$AX$54,MATCH(I1187,'BCA Inputs'!$AW$14:$AW$54,0))*P1187+INDEX('BCA Inputs'!$AY$14:$AY$54,MATCH(I1187,'BCA Inputs'!$AW$14:$AW$54,0))*O1187+INDEX('BCA Inputs'!$AZ$14:$AZ$54,MATCH(I1187,'BCA Inputs'!$AW$14:$AW$54,0))*Q1187+INDEX('BCA Inputs'!$BA$14:$BA$54,MATCH(I1187,'BCA Inputs'!$AW$14:$AW$54,0))*F1187+INDEX('BCA Inputs'!$BB$14:$BB$54,MATCH(I1187,'BCA Inputs'!$AW$14:$AW$54,0))*G1187)+L1187+N1187,"")),"")</f>
        <v/>
      </c>
      <c r="U1187" s="234" t="str">
        <f t="shared" si="181"/>
        <v/>
      </c>
      <c r="V1187" s="234" t="str">
        <f t="shared" si="182"/>
        <v/>
      </c>
      <c r="W1187" s="234" t="str">
        <f t="shared" si="183"/>
        <v/>
      </c>
      <c r="Y1187" s="235" t="str">
        <f t="shared" si="184"/>
        <v/>
      </c>
      <c r="Z1187" s="236" t="str">
        <f>IFERROR(IF($B$3="NYSEG",INDEX('BCA Inputs'!$X$14:$X$54,MATCH(I1187,'BCA Inputs'!$M$14:$M$54,0))*P1187+INDEX('BCA Inputs'!$Y$14:$Y$54,MATCH(I1187,'BCA Inputs'!$M$14:$M$54,0))*O1187+INDEX('BCA Inputs'!$Z$14:$Z$54,MATCH(I1187,'BCA Inputs'!$M$14:$M$54,0))*Q1187+INDEX('BCA Inputs'!$AA$14:$AA$54,MATCH(I1187,'BCA Inputs'!$M$14:$M$54,0))*F1187+INDEX('BCA Inputs'!$AB$14:$AB$54,MATCH(I1187,'BCA Inputs'!$M$14:$M$54,0))*G1187,IF($B$3="RG&amp;E",INDEX('BCA Inputs'!$BG$14:$BG$54,MATCH(I1187,'BCA Inputs'!$AW$14:$AW$54,0))*P1187+INDEX('BCA Inputs'!$BH$14:$BH$54,MATCH(I1187,'BCA Inputs'!$AW$14:$AW$54,0))*O1187+INDEX('BCA Inputs'!$BI$14:$BI$54,MATCH(I1187,'BCA Inputs'!$AW$14:$AW$54,0))*Q1187+INDEX('BCA Inputs'!$BJ$14:$BJ$54,MATCH(I1187,'BCA Inputs'!$AW$14:$AW$54,0))*F1187+INDEX('BCA Inputs'!$BK$14:$BK$54,MATCH(I1187,'BCA Inputs'!$AW$14:$AW$54,0))*G1187,"")),"")</f>
        <v/>
      </c>
      <c r="AA1187" s="237" t="str">
        <f t="shared" si="185"/>
        <v/>
      </c>
      <c r="AC1187" s="238" t="str">
        <f>IFERROR((K1187+R1187)+IF($B$3="NYSEG",INDEX('BCA Inputs'!$AI$14:$AI$54,MATCH(I1187,'BCA Inputs'!$M$14:$M$54,0))*P1187+INDEX('BCA Inputs'!$AJ$14:$AJ$54,MATCH(I1187,'BCA Inputs'!$M$14:$M$54,0))*Q1187,IF($B$3="RG&amp;E",INDEX('BCA Inputs'!$BR$14:$BR$54,MATCH(I1187,'BCA Inputs'!$AW$14:$AW$54,0))*P1187+INDEX('BCA Inputs'!$BS$14:$BS$54,MATCH(I1187,'BCA Inputs'!$AW$14:$AW$54,0))*Q1187,"")),"")</f>
        <v/>
      </c>
      <c r="AD1187" s="181" t="str">
        <f>IFERROR(IF($B$3="NYSEG",INDEX('BCA Inputs'!$AD$14:$AD$54,MATCH(I1187,'BCA Inputs'!$M$14:$M$54,0))*P1187+INDEX('BCA Inputs'!$AE$14:$AE$54,MATCH(I1187,'BCA Inputs'!$M$14:$M$54,0))*O1187+INDEX('BCA Inputs'!$AF$14:$AF$54,MATCH(I1187,'BCA Inputs'!$M$14:$M$54,0))*Q1187+INDEX('BCA Inputs'!$AG$14:$AG$54,MATCH(I1187,'BCA Inputs'!$M$14:$M$54,0))*F1187+INDEX('BCA Inputs'!$AH$14:$AH$54,MATCH(I1187,'BCA Inputs'!$M$14:$M$54,0))*G1187,IF($B$3="RG&amp;E",INDEX('BCA Inputs'!$BM$14:$BM$54,MATCH(I1187,'BCA Inputs'!$AW$14:$AW$54,0))*P1187+INDEX('BCA Inputs'!$BN$14:$BN$54,MATCH(I1187,'BCA Inputs'!$AW$14:$AW$54,0))*O1187+INDEX('BCA Inputs'!$BO$14:$BO$54,MATCH(I1187,'BCA Inputs'!$AW$14:$AW$54,0))*Q1187+INDEX('BCA Inputs'!$BP$14:$BP$54,MATCH(I1187,'BCA Inputs'!$AW$14:$AW$54,0))*F1187+INDEX('BCA Inputs'!$BQ$14:$BQ$54,MATCH(I1187,'BCA Inputs'!$AW$14:$AW$54,0))*G1187,"")),"")</f>
        <v/>
      </c>
      <c r="AE1187" s="237" t="str">
        <f t="shared" si="186"/>
        <v/>
      </c>
      <c r="AF1187" s="198">
        <f t="shared" si="188"/>
        <v>0</v>
      </c>
      <c r="AG1187" s="239">
        <f t="shared" si="189"/>
        <v>0</v>
      </c>
    </row>
    <row r="1188" spans="1:33">
      <c r="A1188" s="228"/>
      <c r="B1188" s="176"/>
      <c r="C1188" s="229"/>
      <c r="D1188" s="230"/>
      <c r="E1188" s="230"/>
      <c r="F1188" s="230"/>
      <c r="G1188" s="230"/>
      <c r="H1188" s="231"/>
      <c r="I1188" s="231"/>
      <c r="J1188" s="232"/>
      <c r="K1188" s="232"/>
      <c r="L1188" s="232"/>
      <c r="M1188" s="181">
        <f t="shared" si="187"/>
        <v>0</v>
      </c>
      <c r="N1188" s="181">
        <f>IF(H1188="",0,H1188*I1188*'Avoided Water Savings Cost'!$C$16)</f>
        <v>0</v>
      </c>
      <c r="O1188" s="545">
        <f>IF(C1188="",0,IF($B$3="NYSEG",C1188/(1-'Avoided Electric Costs 2020'!$W$21),IF($B$3="RG&amp;E",C1188/(1-'Avoided Electric Costs 2020'!$X$21),"")))</f>
        <v>0</v>
      </c>
      <c r="P1188" s="546">
        <f>IF(D1188="",0,IF($B$3="NYSEG",D1188/(1-'Avoided Electric Costs 2020'!$W$21),IF($B$3="RG&amp;E",D1188/(1-'Avoided Electric Costs 2020'!$X$21),"")))</f>
        <v>0</v>
      </c>
      <c r="Q1188" s="546">
        <f>IF(E1188="",0,IF($B$3="NYSEG",E1188/(1-'Avoided Natural Gas Costs 2020'!$J$34),IF($B$3="RG&amp;E",E1188/(1-'Avoided Natural Gas Costs 2020'!$K$34),"")))</f>
        <v>0</v>
      </c>
      <c r="R1188" s="233" t="str">
        <f>IFERROR(IF(P1188*'BCA Inputs'!$C$1+Q1188*'BCA Inputs'!$C$2+F1188*'BCA Inputs'!$C$2+G1188*'BCA Inputs'!$C$2=0,"",P1188*'BCA Inputs'!$C$1+Q1188*'BCA Inputs'!$C$2+F1188*'BCA Inputs'!$C$2+G1188*'BCA Inputs'!$C$2),"")</f>
        <v/>
      </c>
      <c r="S1188" s="181" t="str">
        <f t="shared" si="180"/>
        <v/>
      </c>
      <c r="T1188" s="181" t="str">
        <f>IFERROR(IF($B$3="NYSEG",(INDEX('BCA Inputs'!$N$14:$N$54,MATCH(I1188,'BCA Inputs'!$M$14:$M$54,0))*P1188+INDEX('BCA Inputs'!$O$14:$O$54,MATCH(I1188,'BCA Inputs'!$M$14:$M$54,0))*O1188+INDEX('BCA Inputs'!P:P,MATCH(I1188,'BCA Inputs'!M:M,0))*Q1188+INDEX('BCA Inputs'!Q:Q,MATCH(I1188,'BCA Inputs'!M:M,0))*F1188+INDEX('BCA Inputs'!R:R,MATCH(I1188,'BCA Inputs'!M:M,0))*G1188)+L1188+N1188,IF($B$3="RG&amp;E",(INDEX('BCA Inputs'!$AX$14:$AX$54,MATCH(I1188,'BCA Inputs'!$AW$14:$AW$54,0))*P1188+INDEX('BCA Inputs'!$AY$14:$AY$54,MATCH(I1188,'BCA Inputs'!$AW$14:$AW$54,0))*O1188+INDEX('BCA Inputs'!$AZ$14:$AZ$54,MATCH(I1188,'BCA Inputs'!$AW$14:$AW$54,0))*Q1188+INDEX('BCA Inputs'!$BA$14:$BA$54,MATCH(I1188,'BCA Inputs'!$AW$14:$AW$54,0))*F1188+INDEX('BCA Inputs'!$BB$14:$BB$54,MATCH(I1188,'BCA Inputs'!$AW$14:$AW$54,0))*G1188)+L1188+N1188,"")),"")</f>
        <v/>
      </c>
      <c r="U1188" s="234" t="str">
        <f t="shared" si="181"/>
        <v/>
      </c>
      <c r="V1188" s="234" t="str">
        <f t="shared" si="182"/>
        <v/>
      </c>
      <c r="W1188" s="234" t="str">
        <f t="shared" si="183"/>
        <v/>
      </c>
      <c r="Y1188" s="235" t="str">
        <f t="shared" si="184"/>
        <v/>
      </c>
      <c r="Z1188" s="236" t="str">
        <f>IFERROR(IF($B$3="NYSEG",INDEX('BCA Inputs'!$X$14:$X$54,MATCH(I1188,'BCA Inputs'!$M$14:$M$54,0))*P1188+INDEX('BCA Inputs'!$Y$14:$Y$54,MATCH(I1188,'BCA Inputs'!$M$14:$M$54,0))*O1188+INDEX('BCA Inputs'!$Z$14:$Z$54,MATCH(I1188,'BCA Inputs'!$M$14:$M$54,0))*Q1188+INDEX('BCA Inputs'!$AA$14:$AA$54,MATCH(I1188,'BCA Inputs'!$M$14:$M$54,0))*F1188+INDEX('BCA Inputs'!$AB$14:$AB$54,MATCH(I1188,'BCA Inputs'!$M$14:$M$54,0))*G1188,IF($B$3="RG&amp;E",INDEX('BCA Inputs'!$BG$14:$BG$54,MATCH(I1188,'BCA Inputs'!$AW$14:$AW$54,0))*P1188+INDEX('BCA Inputs'!$BH$14:$BH$54,MATCH(I1188,'BCA Inputs'!$AW$14:$AW$54,0))*O1188+INDEX('BCA Inputs'!$BI$14:$BI$54,MATCH(I1188,'BCA Inputs'!$AW$14:$AW$54,0))*Q1188+INDEX('BCA Inputs'!$BJ$14:$BJ$54,MATCH(I1188,'BCA Inputs'!$AW$14:$AW$54,0))*F1188+INDEX('BCA Inputs'!$BK$14:$BK$54,MATCH(I1188,'BCA Inputs'!$AW$14:$AW$54,0))*G1188,"")),"")</f>
        <v/>
      </c>
      <c r="AA1188" s="237" t="str">
        <f t="shared" si="185"/>
        <v/>
      </c>
      <c r="AC1188" s="238" t="str">
        <f>IFERROR((K1188+R1188)+IF($B$3="NYSEG",INDEX('BCA Inputs'!$AI$14:$AI$54,MATCH(I1188,'BCA Inputs'!$M$14:$M$54,0))*P1188+INDEX('BCA Inputs'!$AJ$14:$AJ$54,MATCH(I1188,'BCA Inputs'!$M$14:$M$54,0))*Q1188,IF($B$3="RG&amp;E",INDEX('BCA Inputs'!$BR$14:$BR$54,MATCH(I1188,'BCA Inputs'!$AW$14:$AW$54,0))*P1188+INDEX('BCA Inputs'!$BS$14:$BS$54,MATCH(I1188,'BCA Inputs'!$AW$14:$AW$54,0))*Q1188,"")),"")</f>
        <v/>
      </c>
      <c r="AD1188" s="181" t="str">
        <f>IFERROR(IF($B$3="NYSEG",INDEX('BCA Inputs'!$AD$14:$AD$54,MATCH(I1188,'BCA Inputs'!$M$14:$M$54,0))*P1188+INDEX('BCA Inputs'!$AE$14:$AE$54,MATCH(I1188,'BCA Inputs'!$M$14:$M$54,0))*O1188+INDEX('BCA Inputs'!$AF$14:$AF$54,MATCH(I1188,'BCA Inputs'!$M$14:$M$54,0))*Q1188+INDEX('BCA Inputs'!$AG$14:$AG$54,MATCH(I1188,'BCA Inputs'!$M$14:$M$54,0))*F1188+INDEX('BCA Inputs'!$AH$14:$AH$54,MATCH(I1188,'BCA Inputs'!$M$14:$M$54,0))*G1188,IF($B$3="RG&amp;E",INDEX('BCA Inputs'!$BM$14:$BM$54,MATCH(I1188,'BCA Inputs'!$AW$14:$AW$54,0))*P1188+INDEX('BCA Inputs'!$BN$14:$BN$54,MATCH(I1188,'BCA Inputs'!$AW$14:$AW$54,0))*O1188+INDEX('BCA Inputs'!$BO$14:$BO$54,MATCH(I1188,'BCA Inputs'!$AW$14:$AW$54,0))*Q1188+INDEX('BCA Inputs'!$BP$14:$BP$54,MATCH(I1188,'BCA Inputs'!$AW$14:$AW$54,0))*F1188+INDEX('BCA Inputs'!$BQ$14:$BQ$54,MATCH(I1188,'BCA Inputs'!$AW$14:$AW$54,0))*G1188,"")),"")</f>
        <v/>
      </c>
      <c r="AE1188" s="237" t="str">
        <f t="shared" si="186"/>
        <v/>
      </c>
      <c r="AF1188" s="198">
        <f t="shared" si="188"/>
        <v>0</v>
      </c>
      <c r="AG1188" s="239">
        <f t="shared" si="189"/>
        <v>0</v>
      </c>
    </row>
    <row r="1189" spans="1:33">
      <c r="A1189" s="228"/>
      <c r="B1189" s="176"/>
      <c r="C1189" s="229"/>
      <c r="D1189" s="230"/>
      <c r="E1189" s="230"/>
      <c r="F1189" s="230"/>
      <c r="G1189" s="230"/>
      <c r="H1189" s="231"/>
      <c r="I1189" s="231"/>
      <c r="J1189" s="232"/>
      <c r="K1189" s="232"/>
      <c r="L1189" s="232"/>
      <c r="M1189" s="181">
        <f t="shared" si="187"/>
        <v>0</v>
      </c>
      <c r="N1189" s="181">
        <f>IF(H1189="",0,H1189*I1189*'Avoided Water Savings Cost'!$C$16)</f>
        <v>0</v>
      </c>
      <c r="O1189" s="545">
        <f>IF(C1189="",0,IF($B$3="NYSEG",C1189/(1-'Avoided Electric Costs 2020'!$W$21),IF($B$3="RG&amp;E",C1189/(1-'Avoided Electric Costs 2020'!$X$21),"")))</f>
        <v>0</v>
      </c>
      <c r="P1189" s="546">
        <f>IF(D1189="",0,IF($B$3="NYSEG",D1189/(1-'Avoided Electric Costs 2020'!$W$21),IF($B$3="RG&amp;E",D1189/(1-'Avoided Electric Costs 2020'!$X$21),"")))</f>
        <v>0</v>
      </c>
      <c r="Q1189" s="546">
        <f>IF(E1189="",0,IF($B$3="NYSEG",E1189/(1-'Avoided Natural Gas Costs 2020'!$J$34),IF($B$3="RG&amp;E",E1189/(1-'Avoided Natural Gas Costs 2020'!$K$34),"")))</f>
        <v>0</v>
      </c>
      <c r="R1189" s="233" t="str">
        <f>IFERROR(IF(P1189*'BCA Inputs'!$C$1+Q1189*'BCA Inputs'!$C$2+F1189*'BCA Inputs'!$C$2+G1189*'BCA Inputs'!$C$2=0,"",P1189*'BCA Inputs'!$C$1+Q1189*'BCA Inputs'!$C$2+F1189*'BCA Inputs'!$C$2+G1189*'BCA Inputs'!$C$2),"")</f>
        <v/>
      </c>
      <c r="S1189" s="181" t="str">
        <f t="shared" si="180"/>
        <v/>
      </c>
      <c r="T1189" s="181" t="str">
        <f>IFERROR(IF($B$3="NYSEG",(INDEX('BCA Inputs'!$N$14:$N$54,MATCH(I1189,'BCA Inputs'!$M$14:$M$54,0))*P1189+INDEX('BCA Inputs'!$O$14:$O$54,MATCH(I1189,'BCA Inputs'!$M$14:$M$54,0))*O1189+INDEX('BCA Inputs'!P:P,MATCH(I1189,'BCA Inputs'!M:M,0))*Q1189+INDEX('BCA Inputs'!Q:Q,MATCH(I1189,'BCA Inputs'!M:M,0))*F1189+INDEX('BCA Inputs'!R:R,MATCH(I1189,'BCA Inputs'!M:M,0))*G1189)+L1189+N1189,IF($B$3="RG&amp;E",(INDEX('BCA Inputs'!$AX$14:$AX$54,MATCH(I1189,'BCA Inputs'!$AW$14:$AW$54,0))*P1189+INDEX('BCA Inputs'!$AY$14:$AY$54,MATCH(I1189,'BCA Inputs'!$AW$14:$AW$54,0))*O1189+INDEX('BCA Inputs'!$AZ$14:$AZ$54,MATCH(I1189,'BCA Inputs'!$AW$14:$AW$54,0))*Q1189+INDEX('BCA Inputs'!$BA$14:$BA$54,MATCH(I1189,'BCA Inputs'!$AW$14:$AW$54,0))*F1189+INDEX('BCA Inputs'!$BB$14:$BB$54,MATCH(I1189,'BCA Inputs'!$AW$14:$AW$54,0))*G1189)+L1189+N1189,"")),"")</f>
        <v/>
      </c>
      <c r="U1189" s="234" t="str">
        <f t="shared" si="181"/>
        <v/>
      </c>
      <c r="V1189" s="234" t="str">
        <f t="shared" si="182"/>
        <v/>
      </c>
      <c r="W1189" s="234" t="str">
        <f t="shared" si="183"/>
        <v/>
      </c>
      <c r="Y1189" s="235" t="str">
        <f t="shared" si="184"/>
        <v/>
      </c>
      <c r="Z1189" s="236" t="str">
        <f>IFERROR(IF($B$3="NYSEG",INDEX('BCA Inputs'!$X$14:$X$54,MATCH(I1189,'BCA Inputs'!$M$14:$M$54,0))*P1189+INDEX('BCA Inputs'!$Y$14:$Y$54,MATCH(I1189,'BCA Inputs'!$M$14:$M$54,0))*O1189+INDEX('BCA Inputs'!$Z$14:$Z$54,MATCH(I1189,'BCA Inputs'!$M$14:$M$54,0))*Q1189+INDEX('BCA Inputs'!$AA$14:$AA$54,MATCH(I1189,'BCA Inputs'!$M$14:$M$54,0))*F1189+INDEX('BCA Inputs'!$AB$14:$AB$54,MATCH(I1189,'BCA Inputs'!$M$14:$M$54,0))*G1189,IF($B$3="RG&amp;E",INDEX('BCA Inputs'!$BG$14:$BG$54,MATCH(I1189,'BCA Inputs'!$AW$14:$AW$54,0))*P1189+INDEX('BCA Inputs'!$BH$14:$BH$54,MATCH(I1189,'BCA Inputs'!$AW$14:$AW$54,0))*O1189+INDEX('BCA Inputs'!$BI$14:$BI$54,MATCH(I1189,'BCA Inputs'!$AW$14:$AW$54,0))*Q1189+INDEX('BCA Inputs'!$BJ$14:$BJ$54,MATCH(I1189,'BCA Inputs'!$AW$14:$AW$54,0))*F1189+INDEX('BCA Inputs'!$BK$14:$BK$54,MATCH(I1189,'BCA Inputs'!$AW$14:$AW$54,0))*G1189,"")),"")</f>
        <v/>
      </c>
      <c r="AA1189" s="237" t="str">
        <f t="shared" si="185"/>
        <v/>
      </c>
      <c r="AC1189" s="238" t="str">
        <f>IFERROR((K1189+R1189)+IF($B$3="NYSEG",INDEX('BCA Inputs'!$AI$14:$AI$54,MATCH(I1189,'BCA Inputs'!$M$14:$M$54,0))*P1189+INDEX('BCA Inputs'!$AJ$14:$AJ$54,MATCH(I1189,'BCA Inputs'!$M$14:$M$54,0))*Q1189,IF($B$3="RG&amp;E",INDEX('BCA Inputs'!$BR$14:$BR$54,MATCH(I1189,'BCA Inputs'!$AW$14:$AW$54,0))*P1189+INDEX('BCA Inputs'!$BS$14:$BS$54,MATCH(I1189,'BCA Inputs'!$AW$14:$AW$54,0))*Q1189,"")),"")</f>
        <v/>
      </c>
      <c r="AD1189" s="181" t="str">
        <f>IFERROR(IF($B$3="NYSEG",INDEX('BCA Inputs'!$AD$14:$AD$54,MATCH(I1189,'BCA Inputs'!$M$14:$M$54,0))*P1189+INDEX('BCA Inputs'!$AE$14:$AE$54,MATCH(I1189,'BCA Inputs'!$M$14:$M$54,0))*O1189+INDEX('BCA Inputs'!$AF$14:$AF$54,MATCH(I1189,'BCA Inputs'!$M$14:$M$54,0))*Q1189+INDEX('BCA Inputs'!$AG$14:$AG$54,MATCH(I1189,'BCA Inputs'!$M$14:$M$54,0))*F1189+INDEX('BCA Inputs'!$AH$14:$AH$54,MATCH(I1189,'BCA Inputs'!$M$14:$M$54,0))*G1189,IF($B$3="RG&amp;E",INDEX('BCA Inputs'!$BM$14:$BM$54,MATCH(I1189,'BCA Inputs'!$AW$14:$AW$54,0))*P1189+INDEX('BCA Inputs'!$BN$14:$BN$54,MATCH(I1189,'BCA Inputs'!$AW$14:$AW$54,0))*O1189+INDEX('BCA Inputs'!$BO$14:$BO$54,MATCH(I1189,'BCA Inputs'!$AW$14:$AW$54,0))*Q1189+INDEX('BCA Inputs'!$BP$14:$BP$54,MATCH(I1189,'BCA Inputs'!$AW$14:$AW$54,0))*F1189+INDEX('BCA Inputs'!$BQ$14:$BQ$54,MATCH(I1189,'BCA Inputs'!$AW$14:$AW$54,0))*G1189,"")),"")</f>
        <v/>
      </c>
      <c r="AE1189" s="237" t="str">
        <f t="shared" si="186"/>
        <v/>
      </c>
      <c r="AF1189" s="198">
        <f t="shared" si="188"/>
        <v>0</v>
      </c>
      <c r="AG1189" s="239">
        <f t="shared" si="189"/>
        <v>0</v>
      </c>
    </row>
    <row r="1190" spans="1:33">
      <c r="A1190" s="228"/>
      <c r="B1190" s="176"/>
      <c r="C1190" s="229"/>
      <c r="D1190" s="230"/>
      <c r="E1190" s="230"/>
      <c r="F1190" s="230"/>
      <c r="G1190" s="230"/>
      <c r="H1190" s="231"/>
      <c r="I1190" s="231"/>
      <c r="J1190" s="232"/>
      <c r="K1190" s="232"/>
      <c r="L1190" s="232"/>
      <c r="M1190" s="181">
        <f t="shared" si="187"/>
        <v>0</v>
      </c>
      <c r="N1190" s="181">
        <f>IF(H1190="",0,H1190*I1190*'Avoided Water Savings Cost'!$C$16)</f>
        <v>0</v>
      </c>
      <c r="O1190" s="545">
        <f>IF(C1190="",0,IF($B$3="NYSEG",C1190/(1-'Avoided Electric Costs 2020'!$W$21),IF($B$3="RG&amp;E",C1190/(1-'Avoided Electric Costs 2020'!$X$21),"")))</f>
        <v>0</v>
      </c>
      <c r="P1190" s="546">
        <f>IF(D1190="",0,IF($B$3="NYSEG",D1190/(1-'Avoided Electric Costs 2020'!$W$21),IF($B$3="RG&amp;E",D1190/(1-'Avoided Electric Costs 2020'!$X$21),"")))</f>
        <v>0</v>
      </c>
      <c r="Q1190" s="546">
        <f>IF(E1190="",0,IF($B$3="NYSEG",E1190/(1-'Avoided Natural Gas Costs 2020'!$J$34),IF($B$3="RG&amp;E",E1190/(1-'Avoided Natural Gas Costs 2020'!$K$34),"")))</f>
        <v>0</v>
      </c>
      <c r="R1190" s="233" t="str">
        <f>IFERROR(IF(P1190*'BCA Inputs'!$C$1+Q1190*'BCA Inputs'!$C$2+F1190*'BCA Inputs'!$C$2+G1190*'BCA Inputs'!$C$2=0,"",P1190*'BCA Inputs'!$C$1+Q1190*'BCA Inputs'!$C$2+F1190*'BCA Inputs'!$C$2+G1190*'BCA Inputs'!$C$2),"")</f>
        <v/>
      </c>
      <c r="S1190" s="181" t="str">
        <f t="shared" si="180"/>
        <v/>
      </c>
      <c r="T1190" s="181" t="str">
        <f>IFERROR(IF($B$3="NYSEG",(INDEX('BCA Inputs'!$N$14:$N$54,MATCH(I1190,'BCA Inputs'!$M$14:$M$54,0))*P1190+INDEX('BCA Inputs'!$O$14:$O$54,MATCH(I1190,'BCA Inputs'!$M$14:$M$54,0))*O1190+INDEX('BCA Inputs'!P:P,MATCH(I1190,'BCA Inputs'!M:M,0))*Q1190+INDEX('BCA Inputs'!Q:Q,MATCH(I1190,'BCA Inputs'!M:M,0))*F1190+INDEX('BCA Inputs'!R:R,MATCH(I1190,'BCA Inputs'!M:M,0))*G1190)+L1190+N1190,IF($B$3="RG&amp;E",(INDEX('BCA Inputs'!$AX$14:$AX$54,MATCH(I1190,'BCA Inputs'!$AW$14:$AW$54,0))*P1190+INDEX('BCA Inputs'!$AY$14:$AY$54,MATCH(I1190,'BCA Inputs'!$AW$14:$AW$54,0))*O1190+INDEX('BCA Inputs'!$AZ$14:$AZ$54,MATCH(I1190,'BCA Inputs'!$AW$14:$AW$54,0))*Q1190+INDEX('BCA Inputs'!$BA$14:$BA$54,MATCH(I1190,'BCA Inputs'!$AW$14:$AW$54,0))*F1190+INDEX('BCA Inputs'!$BB$14:$BB$54,MATCH(I1190,'BCA Inputs'!$AW$14:$AW$54,0))*G1190)+L1190+N1190,"")),"")</f>
        <v/>
      </c>
      <c r="U1190" s="234" t="str">
        <f t="shared" si="181"/>
        <v/>
      </c>
      <c r="V1190" s="234" t="str">
        <f t="shared" si="182"/>
        <v/>
      </c>
      <c r="W1190" s="234" t="str">
        <f t="shared" si="183"/>
        <v/>
      </c>
      <c r="Y1190" s="235" t="str">
        <f t="shared" si="184"/>
        <v/>
      </c>
      <c r="Z1190" s="236" t="str">
        <f>IFERROR(IF($B$3="NYSEG",INDEX('BCA Inputs'!$X$14:$X$54,MATCH(I1190,'BCA Inputs'!$M$14:$M$54,0))*P1190+INDEX('BCA Inputs'!$Y$14:$Y$54,MATCH(I1190,'BCA Inputs'!$M$14:$M$54,0))*O1190+INDEX('BCA Inputs'!$Z$14:$Z$54,MATCH(I1190,'BCA Inputs'!$M$14:$M$54,0))*Q1190+INDEX('BCA Inputs'!$AA$14:$AA$54,MATCH(I1190,'BCA Inputs'!$M$14:$M$54,0))*F1190+INDEX('BCA Inputs'!$AB$14:$AB$54,MATCH(I1190,'BCA Inputs'!$M$14:$M$54,0))*G1190,IF($B$3="RG&amp;E",INDEX('BCA Inputs'!$BG$14:$BG$54,MATCH(I1190,'BCA Inputs'!$AW$14:$AW$54,0))*P1190+INDEX('BCA Inputs'!$BH$14:$BH$54,MATCH(I1190,'BCA Inputs'!$AW$14:$AW$54,0))*O1190+INDEX('BCA Inputs'!$BI$14:$BI$54,MATCH(I1190,'BCA Inputs'!$AW$14:$AW$54,0))*Q1190+INDEX('BCA Inputs'!$BJ$14:$BJ$54,MATCH(I1190,'BCA Inputs'!$AW$14:$AW$54,0))*F1190+INDEX('BCA Inputs'!$BK$14:$BK$54,MATCH(I1190,'BCA Inputs'!$AW$14:$AW$54,0))*G1190,"")),"")</f>
        <v/>
      </c>
      <c r="AA1190" s="237" t="str">
        <f t="shared" si="185"/>
        <v/>
      </c>
      <c r="AC1190" s="238" t="str">
        <f>IFERROR((K1190+R1190)+IF($B$3="NYSEG",INDEX('BCA Inputs'!$AI$14:$AI$54,MATCH(I1190,'BCA Inputs'!$M$14:$M$54,0))*P1190+INDEX('BCA Inputs'!$AJ$14:$AJ$54,MATCH(I1190,'BCA Inputs'!$M$14:$M$54,0))*Q1190,IF($B$3="RG&amp;E",INDEX('BCA Inputs'!$BR$14:$BR$54,MATCH(I1190,'BCA Inputs'!$AW$14:$AW$54,0))*P1190+INDEX('BCA Inputs'!$BS$14:$BS$54,MATCH(I1190,'BCA Inputs'!$AW$14:$AW$54,0))*Q1190,"")),"")</f>
        <v/>
      </c>
      <c r="AD1190" s="181" t="str">
        <f>IFERROR(IF($B$3="NYSEG",INDEX('BCA Inputs'!$AD$14:$AD$54,MATCH(I1190,'BCA Inputs'!$M$14:$M$54,0))*P1190+INDEX('BCA Inputs'!$AE$14:$AE$54,MATCH(I1190,'BCA Inputs'!$M$14:$M$54,0))*O1190+INDEX('BCA Inputs'!$AF$14:$AF$54,MATCH(I1190,'BCA Inputs'!$M$14:$M$54,0))*Q1190+INDEX('BCA Inputs'!$AG$14:$AG$54,MATCH(I1190,'BCA Inputs'!$M$14:$M$54,0))*F1190+INDEX('BCA Inputs'!$AH$14:$AH$54,MATCH(I1190,'BCA Inputs'!$M$14:$M$54,0))*G1190,IF($B$3="RG&amp;E",INDEX('BCA Inputs'!$BM$14:$BM$54,MATCH(I1190,'BCA Inputs'!$AW$14:$AW$54,0))*P1190+INDEX('BCA Inputs'!$BN$14:$BN$54,MATCH(I1190,'BCA Inputs'!$AW$14:$AW$54,0))*O1190+INDEX('BCA Inputs'!$BO$14:$BO$54,MATCH(I1190,'BCA Inputs'!$AW$14:$AW$54,0))*Q1190+INDEX('BCA Inputs'!$BP$14:$BP$54,MATCH(I1190,'BCA Inputs'!$AW$14:$AW$54,0))*F1190+INDEX('BCA Inputs'!$BQ$14:$BQ$54,MATCH(I1190,'BCA Inputs'!$AW$14:$AW$54,0))*G1190,"")),"")</f>
        <v/>
      </c>
      <c r="AE1190" s="237" t="str">
        <f t="shared" si="186"/>
        <v/>
      </c>
      <c r="AF1190" s="198">
        <f t="shared" si="188"/>
        <v>0</v>
      </c>
      <c r="AG1190" s="239">
        <f t="shared" si="189"/>
        <v>0</v>
      </c>
    </row>
    <row r="1191" spans="1:33">
      <c r="A1191" s="228"/>
      <c r="B1191" s="176"/>
      <c r="C1191" s="229"/>
      <c r="D1191" s="230"/>
      <c r="E1191" s="230"/>
      <c r="F1191" s="230"/>
      <c r="G1191" s="230"/>
      <c r="H1191" s="231"/>
      <c r="I1191" s="231"/>
      <c r="J1191" s="232"/>
      <c r="K1191" s="232"/>
      <c r="L1191" s="232"/>
      <c r="M1191" s="181">
        <f t="shared" si="187"/>
        <v>0</v>
      </c>
      <c r="N1191" s="181">
        <f>IF(H1191="",0,H1191*I1191*'Avoided Water Savings Cost'!$C$16)</f>
        <v>0</v>
      </c>
      <c r="O1191" s="545">
        <f>IF(C1191="",0,IF($B$3="NYSEG",C1191/(1-'Avoided Electric Costs 2020'!$W$21),IF($B$3="RG&amp;E",C1191/(1-'Avoided Electric Costs 2020'!$X$21),"")))</f>
        <v>0</v>
      </c>
      <c r="P1191" s="546">
        <f>IF(D1191="",0,IF($B$3="NYSEG",D1191/(1-'Avoided Electric Costs 2020'!$W$21),IF($B$3="RG&amp;E",D1191/(1-'Avoided Electric Costs 2020'!$X$21),"")))</f>
        <v>0</v>
      </c>
      <c r="Q1191" s="546">
        <f>IF(E1191="",0,IF($B$3="NYSEG",E1191/(1-'Avoided Natural Gas Costs 2020'!$J$34),IF($B$3="RG&amp;E",E1191/(1-'Avoided Natural Gas Costs 2020'!$K$34),"")))</f>
        <v>0</v>
      </c>
      <c r="R1191" s="233" t="str">
        <f>IFERROR(IF(P1191*'BCA Inputs'!$C$1+Q1191*'BCA Inputs'!$C$2+F1191*'BCA Inputs'!$C$2+G1191*'BCA Inputs'!$C$2=0,"",P1191*'BCA Inputs'!$C$1+Q1191*'BCA Inputs'!$C$2+F1191*'BCA Inputs'!$C$2+G1191*'BCA Inputs'!$C$2),"")</f>
        <v/>
      </c>
      <c r="S1191" s="181" t="str">
        <f t="shared" si="180"/>
        <v/>
      </c>
      <c r="T1191" s="181" t="str">
        <f>IFERROR(IF($B$3="NYSEG",(INDEX('BCA Inputs'!$N$14:$N$54,MATCH(I1191,'BCA Inputs'!$M$14:$M$54,0))*P1191+INDEX('BCA Inputs'!$O$14:$O$54,MATCH(I1191,'BCA Inputs'!$M$14:$M$54,0))*O1191+INDEX('BCA Inputs'!P:P,MATCH(I1191,'BCA Inputs'!M:M,0))*Q1191+INDEX('BCA Inputs'!Q:Q,MATCH(I1191,'BCA Inputs'!M:M,0))*F1191+INDEX('BCA Inputs'!R:R,MATCH(I1191,'BCA Inputs'!M:M,0))*G1191)+L1191+N1191,IF($B$3="RG&amp;E",(INDEX('BCA Inputs'!$AX$14:$AX$54,MATCH(I1191,'BCA Inputs'!$AW$14:$AW$54,0))*P1191+INDEX('BCA Inputs'!$AY$14:$AY$54,MATCH(I1191,'BCA Inputs'!$AW$14:$AW$54,0))*O1191+INDEX('BCA Inputs'!$AZ$14:$AZ$54,MATCH(I1191,'BCA Inputs'!$AW$14:$AW$54,0))*Q1191+INDEX('BCA Inputs'!$BA$14:$BA$54,MATCH(I1191,'BCA Inputs'!$AW$14:$AW$54,0))*F1191+INDEX('BCA Inputs'!$BB$14:$BB$54,MATCH(I1191,'BCA Inputs'!$AW$14:$AW$54,0))*G1191)+L1191+N1191,"")),"")</f>
        <v/>
      </c>
      <c r="U1191" s="234" t="str">
        <f t="shared" si="181"/>
        <v/>
      </c>
      <c r="V1191" s="234" t="str">
        <f t="shared" si="182"/>
        <v/>
      </c>
      <c r="W1191" s="234" t="str">
        <f t="shared" si="183"/>
        <v/>
      </c>
      <c r="Y1191" s="235" t="str">
        <f t="shared" si="184"/>
        <v/>
      </c>
      <c r="Z1191" s="236" t="str">
        <f>IFERROR(IF($B$3="NYSEG",INDEX('BCA Inputs'!$X$14:$X$54,MATCH(I1191,'BCA Inputs'!$M$14:$M$54,0))*P1191+INDEX('BCA Inputs'!$Y$14:$Y$54,MATCH(I1191,'BCA Inputs'!$M$14:$M$54,0))*O1191+INDEX('BCA Inputs'!$Z$14:$Z$54,MATCH(I1191,'BCA Inputs'!$M$14:$M$54,0))*Q1191+INDEX('BCA Inputs'!$AA$14:$AA$54,MATCH(I1191,'BCA Inputs'!$M$14:$M$54,0))*F1191+INDEX('BCA Inputs'!$AB$14:$AB$54,MATCH(I1191,'BCA Inputs'!$M$14:$M$54,0))*G1191,IF($B$3="RG&amp;E",INDEX('BCA Inputs'!$BG$14:$BG$54,MATCH(I1191,'BCA Inputs'!$AW$14:$AW$54,0))*P1191+INDEX('BCA Inputs'!$BH$14:$BH$54,MATCH(I1191,'BCA Inputs'!$AW$14:$AW$54,0))*O1191+INDEX('BCA Inputs'!$BI$14:$BI$54,MATCH(I1191,'BCA Inputs'!$AW$14:$AW$54,0))*Q1191+INDEX('BCA Inputs'!$BJ$14:$BJ$54,MATCH(I1191,'BCA Inputs'!$AW$14:$AW$54,0))*F1191+INDEX('BCA Inputs'!$BK$14:$BK$54,MATCH(I1191,'BCA Inputs'!$AW$14:$AW$54,0))*G1191,"")),"")</f>
        <v/>
      </c>
      <c r="AA1191" s="237" t="str">
        <f t="shared" si="185"/>
        <v/>
      </c>
      <c r="AC1191" s="238" t="str">
        <f>IFERROR((K1191+R1191)+IF($B$3="NYSEG",INDEX('BCA Inputs'!$AI$14:$AI$54,MATCH(I1191,'BCA Inputs'!$M$14:$M$54,0))*P1191+INDEX('BCA Inputs'!$AJ$14:$AJ$54,MATCH(I1191,'BCA Inputs'!$M$14:$M$54,0))*Q1191,IF($B$3="RG&amp;E",INDEX('BCA Inputs'!$BR$14:$BR$54,MATCH(I1191,'BCA Inputs'!$AW$14:$AW$54,0))*P1191+INDEX('BCA Inputs'!$BS$14:$BS$54,MATCH(I1191,'BCA Inputs'!$AW$14:$AW$54,0))*Q1191,"")),"")</f>
        <v/>
      </c>
      <c r="AD1191" s="181" t="str">
        <f>IFERROR(IF($B$3="NYSEG",INDEX('BCA Inputs'!$AD$14:$AD$54,MATCH(I1191,'BCA Inputs'!$M$14:$M$54,0))*P1191+INDEX('BCA Inputs'!$AE$14:$AE$54,MATCH(I1191,'BCA Inputs'!$M$14:$M$54,0))*O1191+INDEX('BCA Inputs'!$AF$14:$AF$54,MATCH(I1191,'BCA Inputs'!$M$14:$M$54,0))*Q1191+INDEX('BCA Inputs'!$AG$14:$AG$54,MATCH(I1191,'BCA Inputs'!$M$14:$M$54,0))*F1191+INDEX('BCA Inputs'!$AH$14:$AH$54,MATCH(I1191,'BCA Inputs'!$M$14:$M$54,0))*G1191,IF($B$3="RG&amp;E",INDEX('BCA Inputs'!$BM$14:$BM$54,MATCH(I1191,'BCA Inputs'!$AW$14:$AW$54,0))*P1191+INDEX('BCA Inputs'!$BN$14:$BN$54,MATCH(I1191,'BCA Inputs'!$AW$14:$AW$54,0))*O1191+INDEX('BCA Inputs'!$BO$14:$BO$54,MATCH(I1191,'BCA Inputs'!$AW$14:$AW$54,0))*Q1191+INDEX('BCA Inputs'!$BP$14:$BP$54,MATCH(I1191,'BCA Inputs'!$AW$14:$AW$54,0))*F1191+INDEX('BCA Inputs'!$BQ$14:$BQ$54,MATCH(I1191,'BCA Inputs'!$AW$14:$AW$54,0))*G1191,"")),"")</f>
        <v/>
      </c>
      <c r="AE1191" s="237" t="str">
        <f t="shared" si="186"/>
        <v/>
      </c>
      <c r="AF1191" s="198">
        <f t="shared" si="188"/>
        <v>0</v>
      </c>
      <c r="AG1191" s="239">
        <f t="shared" si="189"/>
        <v>0</v>
      </c>
    </row>
    <row r="1192" spans="1:33">
      <c r="A1192" s="228"/>
      <c r="B1192" s="176"/>
      <c r="C1192" s="229"/>
      <c r="D1192" s="230"/>
      <c r="E1192" s="230"/>
      <c r="F1192" s="230"/>
      <c r="G1192" s="230"/>
      <c r="H1192" s="231"/>
      <c r="I1192" s="231"/>
      <c r="J1192" s="232"/>
      <c r="K1192" s="232"/>
      <c r="L1192" s="232"/>
      <c r="M1192" s="181">
        <f t="shared" si="187"/>
        <v>0</v>
      </c>
      <c r="N1192" s="181">
        <f>IF(H1192="",0,H1192*I1192*'Avoided Water Savings Cost'!$C$16)</f>
        <v>0</v>
      </c>
      <c r="O1192" s="545">
        <f>IF(C1192="",0,IF($B$3="NYSEG",C1192/(1-'Avoided Electric Costs 2020'!$W$21),IF($B$3="RG&amp;E",C1192/(1-'Avoided Electric Costs 2020'!$X$21),"")))</f>
        <v>0</v>
      </c>
      <c r="P1192" s="546">
        <f>IF(D1192="",0,IF($B$3="NYSEG",D1192/(1-'Avoided Electric Costs 2020'!$W$21),IF($B$3="RG&amp;E",D1192/(1-'Avoided Electric Costs 2020'!$X$21),"")))</f>
        <v>0</v>
      </c>
      <c r="Q1192" s="546">
        <f>IF(E1192="",0,IF($B$3="NYSEG",E1192/(1-'Avoided Natural Gas Costs 2020'!$J$34),IF($B$3="RG&amp;E",E1192/(1-'Avoided Natural Gas Costs 2020'!$K$34),"")))</f>
        <v>0</v>
      </c>
      <c r="R1192" s="233" t="str">
        <f>IFERROR(IF(P1192*'BCA Inputs'!$C$1+Q1192*'BCA Inputs'!$C$2+F1192*'BCA Inputs'!$C$2+G1192*'BCA Inputs'!$C$2=0,"",P1192*'BCA Inputs'!$C$1+Q1192*'BCA Inputs'!$C$2+F1192*'BCA Inputs'!$C$2+G1192*'BCA Inputs'!$C$2),"")</f>
        <v/>
      </c>
      <c r="S1192" s="181" t="str">
        <f t="shared" si="180"/>
        <v/>
      </c>
      <c r="T1192" s="181" t="str">
        <f>IFERROR(IF($B$3="NYSEG",(INDEX('BCA Inputs'!$N$14:$N$54,MATCH(I1192,'BCA Inputs'!$M$14:$M$54,0))*P1192+INDEX('BCA Inputs'!$O$14:$O$54,MATCH(I1192,'BCA Inputs'!$M$14:$M$54,0))*O1192+INDEX('BCA Inputs'!P:P,MATCH(I1192,'BCA Inputs'!M:M,0))*Q1192+INDEX('BCA Inputs'!Q:Q,MATCH(I1192,'BCA Inputs'!M:M,0))*F1192+INDEX('BCA Inputs'!R:R,MATCH(I1192,'BCA Inputs'!M:M,0))*G1192)+L1192+N1192,IF($B$3="RG&amp;E",(INDEX('BCA Inputs'!$AX$14:$AX$54,MATCH(I1192,'BCA Inputs'!$AW$14:$AW$54,0))*P1192+INDEX('BCA Inputs'!$AY$14:$AY$54,MATCH(I1192,'BCA Inputs'!$AW$14:$AW$54,0))*O1192+INDEX('BCA Inputs'!$AZ$14:$AZ$54,MATCH(I1192,'BCA Inputs'!$AW$14:$AW$54,0))*Q1192+INDEX('BCA Inputs'!$BA$14:$BA$54,MATCH(I1192,'BCA Inputs'!$AW$14:$AW$54,0))*F1192+INDEX('BCA Inputs'!$BB$14:$BB$54,MATCH(I1192,'BCA Inputs'!$AW$14:$AW$54,0))*G1192)+L1192+N1192,"")),"")</f>
        <v/>
      </c>
      <c r="U1192" s="234" t="str">
        <f t="shared" si="181"/>
        <v/>
      </c>
      <c r="V1192" s="234" t="str">
        <f t="shared" si="182"/>
        <v/>
      </c>
      <c r="W1192" s="234" t="str">
        <f t="shared" si="183"/>
        <v/>
      </c>
      <c r="Y1192" s="235" t="str">
        <f t="shared" si="184"/>
        <v/>
      </c>
      <c r="Z1192" s="236" t="str">
        <f>IFERROR(IF($B$3="NYSEG",INDEX('BCA Inputs'!$X$14:$X$54,MATCH(I1192,'BCA Inputs'!$M$14:$M$54,0))*P1192+INDEX('BCA Inputs'!$Y$14:$Y$54,MATCH(I1192,'BCA Inputs'!$M$14:$M$54,0))*O1192+INDEX('BCA Inputs'!$Z$14:$Z$54,MATCH(I1192,'BCA Inputs'!$M$14:$M$54,0))*Q1192+INDEX('BCA Inputs'!$AA$14:$AA$54,MATCH(I1192,'BCA Inputs'!$M$14:$M$54,0))*F1192+INDEX('BCA Inputs'!$AB$14:$AB$54,MATCH(I1192,'BCA Inputs'!$M$14:$M$54,0))*G1192,IF($B$3="RG&amp;E",INDEX('BCA Inputs'!$BG$14:$BG$54,MATCH(I1192,'BCA Inputs'!$AW$14:$AW$54,0))*P1192+INDEX('BCA Inputs'!$BH$14:$BH$54,MATCH(I1192,'BCA Inputs'!$AW$14:$AW$54,0))*O1192+INDEX('BCA Inputs'!$BI$14:$BI$54,MATCH(I1192,'BCA Inputs'!$AW$14:$AW$54,0))*Q1192+INDEX('BCA Inputs'!$BJ$14:$BJ$54,MATCH(I1192,'BCA Inputs'!$AW$14:$AW$54,0))*F1192+INDEX('BCA Inputs'!$BK$14:$BK$54,MATCH(I1192,'BCA Inputs'!$AW$14:$AW$54,0))*G1192,"")),"")</f>
        <v/>
      </c>
      <c r="AA1192" s="237" t="str">
        <f t="shared" si="185"/>
        <v/>
      </c>
      <c r="AC1192" s="238" t="str">
        <f>IFERROR((K1192+R1192)+IF($B$3="NYSEG",INDEX('BCA Inputs'!$AI$14:$AI$54,MATCH(I1192,'BCA Inputs'!$M$14:$M$54,0))*P1192+INDEX('BCA Inputs'!$AJ$14:$AJ$54,MATCH(I1192,'BCA Inputs'!$M$14:$M$54,0))*Q1192,IF($B$3="RG&amp;E",INDEX('BCA Inputs'!$BR$14:$BR$54,MATCH(I1192,'BCA Inputs'!$AW$14:$AW$54,0))*P1192+INDEX('BCA Inputs'!$BS$14:$BS$54,MATCH(I1192,'BCA Inputs'!$AW$14:$AW$54,0))*Q1192,"")),"")</f>
        <v/>
      </c>
      <c r="AD1192" s="181" t="str">
        <f>IFERROR(IF($B$3="NYSEG",INDEX('BCA Inputs'!$AD$14:$AD$54,MATCH(I1192,'BCA Inputs'!$M$14:$M$54,0))*P1192+INDEX('BCA Inputs'!$AE$14:$AE$54,MATCH(I1192,'BCA Inputs'!$M$14:$M$54,0))*O1192+INDEX('BCA Inputs'!$AF$14:$AF$54,MATCH(I1192,'BCA Inputs'!$M$14:$M$54,0))*Q1192+INDEX('BCA Inputs'!$AG$14:$AG$54,MATCH(I1192,'BCA Inputs'!$M$14:$M$54,0))*F1192+INDEX('BCA Inputs'!$AH$14:$AH$54,MATCH(I1192,'BCA Inputs'!$M$14:$M$54,0))*G1192,IF($B$3="RG&amp;E",INDEX('BCA Inputs'!$BM$14:$BM$54,MATCH(I1192,'BCA Inputs'!$AW$14:$AW$54,0))*P1192+INDEX('BCA Inputs'!$BN$14:$BN$54,MATCH(I1192,'BCA Inputs'!$AW$14:$AW$54,0))*O1192+INDEX('BCA Inputs'!$BO$14:$BO$54,MATCH(I1192,'BCA Inputs'!$AW$14:$AW$54,0))*Q1192+INDEX('BCA Inputs'!$BP$14:$BP$54,MATCH(I1192,'BCA Inputs'!$AW$14:$AW$54,0))*F1192+INDEX('BCA Inputs'!$BQ$14:$BQ$54,MATCH(I1192,'BCA Inputs'!$AW$14:$AW$54,0))*G1192,"")),"")</f>
        <v/>
      </c>
      <c r="AE1192" s="237" t="str">
        <f t="shared" si="186"/>
        <v/>
      </c>
      <c r="AF1192" s="198">
        <f t="shared" si="188"/>
        <v>0</v>
      </c>
      <c r="AG1192" s="239">
        <f t="shared" si="189"/>
        <v>0</v>
      </c>
    </row>
    <row r="1193" spans="1:33">
      <c r="A1193" s="228"/>
      <c r="B1193" s="176"/>
      <c r="C1193" s="229"/>
      <c r="D1193" s="230"/>
      <c r="E1193" s="230"/>
      <c r="F1193" s="230"/>
      <c r="G1193" s="230"/>
      <c r="H1193" s="231"/>
      <c r="I1193" s="231"/>
      <c r="J1193" s="232"/>
      <c r="K1193" s="232"/>
      <c r="L1193" s="232"/>
      <c r="M1193" s="181">
        <f t="shared" si="187"/>
        <v>0</v>
      </c>
      <c r="N1193" s="181">
        <f>IF(H1193="",0,H1193*I1193*'Avoided Water Savings Cost'!$C$16)</f>
        <v>0</v>
      </c>
      <c r="O1193" s="545">
        <f>IF(C1193="",0,IF($B$3="NYSEG",C1193/(1-'Avoided Electric Costs 2020'!$W$21),IF($B$3="RG&amp;E",C1193/(1-'Avoided Electric Costs 2020'!$X$21),"")))</f>
        <v>0</v>
      </c>
      <c r="P1193" s="546">
        <f>IF(D1193="",0,IF($B$3="NYSEG",D1193/(1-'Avoided Electric Costs 2020'!$W$21),IF($B$3="RG&amp;E",D1193/(1-'Avoided Electric Costs 2020'!$X$21),"")))</f>
        <v>0</v>
      </c>
      <c r="Q1193" s="546">
        <f>IF(E1193="",0,IF($B$3="NYSEG",E1193/(1-'Avoided Natural Gas Costs 2020'!$J$34),IF($B$3="RG&amp;E",E1193/(1-'Avoided Natural Gas Costs 2020'!$K$34),"")))</f>
        <v>0</v>
      </c>
      <c r="R1193" s="233" t="str">
        <f>IFERROR(IF(P1193*'BCA Inputs'!$C$1+Q1193*'BCA Inputs'!$C$2+F1193*'BCA Inputs'!$C$2+G1193*'BCA Inputs'!$C$2=0,"",P1193*'BCA Inputs'!$C$1+Q1193*'BCA Inputs'!$C$2+F1193*'BCA Inputs'!$C$2+G1193*'BCA Inputs'!$C$2),"")</f>
        <v/>
      </c>
      <c r="S1193" s="181" t="str">
        <f t="shared" si="180"/>
        <v/>
      </c>
      <c r="T1193" s="181" t="str">
        <f>IFERROR(IF($B$3="NYSEG",(INDEX('BCA Inputs'!$N$14:$N$54,MATCH(I1193,'BCA Inputs'!$M$14:$M$54,0))*P1193+INDEX('BCA Inputs'!$O$14:$O$54,MATCH(I1193,'BCA Inputs'!$M$14:$M$54,0))*O1193+INDEX('BCA Inputs'!P:P,MATCH(I1193,'BCA Inputs'!M:M,0))*Q1193+INDEX('BCA Inputs'!Q:Q,MATCH(I1193,'BCA Inputs'!M:M,0))*F1193+INDEX('BCA Inputs'!R:R,MATCH(I1193,'BCA Inputs'!M:M,0))*G1193)+L1193+N1193,IF($B$3="RG&amp;E",(INDEX('BCA Inputs'!$AX$14:$AX$54,MATCH(I1193,'BCA Inputs'!$AW$14:$AW$54,0))*P1193+INDEX('BCA Inputs'!$AY$14:$AY$54,MATCH(I1193,'BCA Inputs'!$AW$14:$AW$54,0))*O1193+INDEX('BCA Inputs'!$AZ$14:$AZ$54,MATCH(I1193,'BCA Inputs'!$AW$14:$AW$54,0))*Q1193+INDEX('BCA Inputs'!$BA$14:$BA$54,MATCH(I1193,'BCA Inputs'!$AW$14:$AW$54,0))*F1193+INDEX('BCA Inputs'!$BB$14:$BB$54,MATCH(I1193,'BCA Inputs'!$AW$14:$AW$54,0))*G1193)+L1193+N1193,"")),"")</f>
        <v/>
      </c>
      <c r="U1193" s="234" t="str">
        <f t="shared" si="181"/>
        <v/>
      </c>
      <c r="V1193" s="234" t="str">
        <f t="shared" si="182"/>
        <v/>
      </c>
      <c r="W1193" s="234" t="str">
        <f t="shared" si="183"/>
        <v/>
      </c>
      <c r="Y1193" s="235" t="str">
        <f t="shared" si="184"/>
        <v/>
      </c>
      <c r="Z1193" s="236" t="str">
        <f>IFERROR(IF($B$3="NYSEG",INDEX('BCA Inputs'!$X$14:$X$54,MATCH(I1193,'BCA Inputs'!$M$14:$M$54,0))*P1193+INDEX('BCA Inputs'!$Y$14:$Y$54,MATCH(I1193,'BCA Inputs'!$M$14:$M$54,0))*O1193+INDEX('BCA Inputs'!$Z$14:$Z$54,MATCH(I1193,'BCA Inputs'!$M$14:$M$54,0))*Q1193+INDEX('BCA Inputs'!$AA$14:$AA$54,MATCH(I1193,'BCA Inputs'!$M$14:$M$54,0))*F1193+INDEX('BCA Inputs'!$AB$14:$AB$54,MATCH(I1193,'BCA Inputs'!$M$14:$M$54,0))*G1193,IF($B$3="RG&amp;E",INDEX('BCA Inputs'!$BG$14:$BG$54,MATCH(I1193,'BCA Inputs'!$AW$14:$AW$54,0))*P1193+INDEX('BCA Inputs'!$BH$14:$BH$54,MATCH(I1193,'BCA Inputs'!$AW$14:$AW$54,0))*O1193+INDEX('BCA Inputs'!$BI$14:$BI$54,MATCH(I1193,'BCA Inputs'!$AW$14:$AW$54,0))*Q1193+INDEX('BCA Inputs'!$BJ$14:$BJ$54,MATCH(I1193,'BCA Inputs'!$AW$14:$AW$54,0))*F1193+INDEX('BCA Inputs'!$BK$14:$BK$54,MATCH(I1193,'BCA Inputs'!$AW$14:$AW$54,0))*G1193,"")),"")</f>
        <v/>
      </c>
      <c r="AA1193" s="237" t="str">
        <f t="shared" si="185"/>
        <v/>
      </c>
      <c r="AC1193" s="238" t="str">
        <f>IFERROR((K1193+R1193)+IF($B$3="NYSEG",INDEX('BCA Inputs'!$AI$14:$AI$54,MATCH(I1193,'BCA Inputs'!$M$14:$M$54,0))*P1193+INDEX('BCA Inputs'!$AJ$14:$AJ$54,MATCH(I1193,'BCA Inputs'!$M$14:$M$54,0))*Q1193,IF($B$3="RG&amp;E",INDEX('BCA Inputs'!$BR$14:$BR$54,MATCH(I1193,'BCA Inputs'!$AW$14:$AW$54,0))*P1193+INDEX('BCA Inputs'!$BS$14:$BS$54,MATCH(I1193,'BCA Inputs'!$AW$14:$AW$54,0))*Q1193,"")),"")</f>
        <v/>
      </c>
      <c r="AD1193" s="181" t="str">
        <f>IFERROR(IF($B$3="NYSEG",INDEX('BCA Inputs'!$AD$14:$AD$54,MATCH(I1193,'BCA Inputs'!$M$14:$M$54,0))*P1193+INDEX('BCA Inputs'!$AE$14:$AE$54,MATCH(I1193,'BCA Inputs'!$M$14:$M$54,0))*O1193+INDEX('BCA Inputs'!$AF$14:$AF$54,MATCH(I1193,'BCA Inputs'!$M$14:$M$54,0))*Q1193+INDEX('BCA Inputs'!$AG$14:$AG$54,MATCH(I1193,'BCA Inputs'!$M$14:$M$54,0))*F1193+INDEX('BCA Inputs'!$AH$14:$AH$54,MATCH(I1193,'BCA Inputs'!$M$14:$M$54,0))*G1193,IF($B$3="RG&amp;E",INDEX('BCA Inputs'!$BM$14:$BM$54,MATCH(I1193,'BCA Inputs'!$AW$14:$AW$54,0))*P1193+INDEX('BCA Inputs'!$BN$14:$BN$54,MATCH(I1193,'BCA Inputs'!$AW$14:$AW$54,0))*O1193+INDEX('BCA Inputs'!$BO$14:$BO$54,MATCH(I1193,'BCA Inputs'!$AW$14:$AW$54,0))*Q1193+INDEX('BCA Inputs'!$BP$14:$BP$54,MATCH(I1193,'BCA Inputs'!$AW$14:$AW$54,0))*F1193+INDEX('BCA Inputs'!$BQ$14:$BQ$54,MATCH(I1193,'BCA Inputs'!$AW$14:$AW$54,0))*G1193,"")),"")</f>
        <v/>
      </c>
      <c r="AE1193" s="237" t="str">
        <f t="shared" si="186"/>
        <v/>
      </c>
      <c r="AF1193" s="198">
        <f t="shared" si="188"/>
        <v>0</v>
      </c>
      <c r="AG1193" s="239">
        <f t="shared" si="189"/>
        <v>0</v>
      </c>
    </row>
    <row r="1194" spans="1:33">
      <c r="A1194" s="228"/>
      <c r="B1194" s="176"/>
      <c r="C1194" s="229"/>
      <c r="D1194" s="230"/>
      <c r="E1194" s="230"/>
      <c r="F1194" s="230"/>
      <c r="G1194" s="230"/>
      <c r="H1194" s="231"/>
      <c r="I1194" s="231"/>
      <c r="J1194" s="232"/>
      <c r="K1194" s="232"/>
      <c r="L1194" s="232"/>
      <c r="M1194" s="181">
        <f t="shared" si="187"/>
        <v>0</v>
      </c>
      <c r="N1194" s="181">
        <f>IF(H1194="",0,H1194*I1194*'Avoided Water Savings Cost'!$C$16)</f>
        <v>0</v>
      </c>
      <c r="O1194" s="545">
        <f>IF(C1194="",0,IF($B$3="NYSEG",C1194/(1-'Avoided Electric Costs 2020'!$W$21),IF($B$3="RG&amp;E",C1194/(1-'Avoided Electric Costs 2020'!$X$21),"")))</f>
        <v>0</v>
      </c>
      <c r="P1194" s="546">
        <f>IF(D1194="",0,IF($B$3="NYSEG",D1194/(1-'Avoided Electric Costs 2020'!$W$21),IF($B$3="RG&amp;E",D1194/(1-'Avoided Electric Costs 2020'!$X$21),"")))</f>
        <v>0</v>
      </c>
      <c r="Q1194" s="546">
        <f>IF(E1194="",0,IF($B$3="NYSEG",E1194/(1-'Avoided Natural Gas Costs 2020'!$J$34),IF($B$3="RG&amp;E",E1194/(1-'Avoided Natural Gas Costs 2020'!$K$34),"")))</f>
        <v>0</v>
      </c>
      <c r="R1194" s="233" t="str">
        <f>IFERROR(IF(P1194*'BCA Inputs'!$C$1+Q1194*'BCA Inputs'!$C$2+F1194*'BCA Inputs'!$C$2+G1194*'BCA Inputs'!$C$2=0,"",P1194*'BCA Inputs'!$C$1+Q1194*'BCA Inputs'!$C$2+F1194*'BCA Inputs'!$C$2+G1194*'BCA Inputs'!$C$2),"")</f>
        <v/>
      </c>
      <c r="S1194" s="181" t="str">
        <f t="shared" si="180"/>
        <v/>
      </c>
      <c r="T1194" s="181" t="str">
        <f>IFERROR(IF($B$3="NYSEG",(INDEX('BCA Inputs'!$N$14:$N$54,MATCH(I1194,'BCA Inputs'!$M$14:$M$54,0))*P1194+INDEX('BCA Inputs'!$O$14:$O$54,MATCH(I1194,'BCA Inputs'!$M$14:$M$54,0))*O1194+INDEX('BCA Inputs'!P:P,MATCH(I1194,'BCA Inputs'!M:M,0))*Q1194+INDEX('BCA Inputs'!Q:Q,MATCH(I1194,'BCA Inputs'!M:M,0))*F1194+INDEX('BCA Inputs'!R:R,MATCH(I1194,'BCA Inputs'!M:M,0))*G1194)+L1194+N1194,IF($B$3="RG&amp;E",(INDEX('BCA Inputs'!$AX$14:$AX$54,MATCH(I1194,'BCA Inputs'!$AW$14:$AW$54,0))*P1194+INDEX('BCA Inputs'!$AY$14:$AY$54,MATCH(I1194,'BCA Inputs'!$AW$14:$AW$54,0))*O1194+INDEX('BCA Inputs'!$AZ$14:$AZ$54,MATCH(I1194,'BCA Inputs'!$AW$14:$AW$54,0))*Q1194+INDEX('BCA Inputs'!$BA$14:$BA$54,MATCH(I1194,'BCA Inputs'!$AW$14:$AW$54,0))*F1194+INDEX('BCA Inputs'!$BB$14:$BB$54,MATCH(I1194,'BCA Inputs'!$AW$14:$AW$54,0))*G1194)+L1194+N1194,"")),"")</f>
        <v/>
      </c>
      <c r="U1194" s="234" t="str">
        <f t="shared" si="181"/>
        <v/>
      </c>
      <c r="V1194" s="234" t="str">
        <f t="shared" si="182"/>
        <v/>
      </c>
      <c r="W1194" s="234" t="str">
        <f t="shared" si="183"/>
        <v/>
      </c>
      <c r="Y1194" s="235" t="str">
        <f t="shared" si="184"/>
        <v/>
      </c>
      <c r="Z1194" s="236" t="str">
        <f>IFERROR(IF($B$3="NYSEG",INDEX('BCA Inputs'!$X$14:$X$54,MATCH(I1194,'BCA Inputs'!$M$14:$M$54,0))*P1194+INDEX('BCA Inputs'!$Y$14:$Y$54,MATCH(I1194,'BCA Inputs'!$M$14:$M$54,0))*O1194+INDEX('BCA Inputs'!$Z$14:$Z$54,MATCH(I1194,'BCA Inputs'!$M$14:$M$54,0))*Q1194+INDEX('BCA Inputs'!$AA$14:$AA$54,MATCH(I1194,'BCA Inputs'!$M$14:$M$54,0))*F1194+INDEX('BCA Inputs'!$AB$14:$AB$54,MATCH(I1194,'BCA Inputs'!$M$14:$M$54,0))*G1194,IF($B$3="RG&amp;E",INDEX('BCA Inputs'!$BG$14:$BG$54,MATCH(I1194,'BCA Inputs'!$AW$14:$AW$54,0))*P1194+INDEX('BCA Inputs'!$BH$14:$BH$54,MATCH(I1194,'BCA Inputs'!$AW$14:$AW$54,0))*O1194+INDEX('BCA Inputs'!$BI$14:$BI$54,MATCH(I1194,'BCA Inputs'!$AW$14:$AW$54,0))*Q1194+INDEX('BCA Inputs'!$BJ$14:$BJ$54,MATCH(I1194,'BCA Inputs'!$AW$14:$AW$54,0))*F1194+INDEX('BCA Inputs'!$BK$14:$BK$54,MATCH(I1194,'BCA Inputs'!$AW$14:$AW$54,0))*G1194,"")),"")</f>
        <v/>
      </c>
      <c r="AA1194" s="237" t="str">
        <f t="shared" si="185"/>
        <v/>
      </c>
      <c r="AC1194" s="238" t="str">
        <f>IFERROR((K1194+R1194)+IF($B$3="NYSEG",INDEX('BCA Inputs'!$AI$14:$AI$54,MATCH(I1194,'BCA Inputs'!$M$14:$M$54,0))*P1194+INDEX('BCA Inputs'!$AJ$14:$AJ$54,MATCH(I1194,'BCA Inputs'!$M$14:$M$54,0))*Q1194,IF($B$3="RG&amp;E",INDEX('BCA Inputs'!$BR$14:$BR$54,MATCH(I1194,'BCA Inputs'!$AW$14:$AW$54,0))*P1194+INDEX('BCA Inputs'!$BS$14:$BS$54,MATCH(I1194,'BCA Inputs'!$AW$14:$AW$54,0))*Q1194,"")),"")</f>
        <v/>
      </c>
      <c r="AD1194" s="181" t="str">
        <f>IFERROR(IF($B$3="NYSEG",INDEX('BCA Inputs'!$AD$14:$AD$54,MATCH(I1194,'BCA Inputs'!$M$14:$M$54,0))*P1194+INDEX('BCA Inputs'!$AE$14:$AE$54,MATCH(I1194,'BCA Inputs'!$M$14:$M$54,0))*O1194+INDEX('BCA Inputs'!$AF$14:$AF$54,MATCH(I1194,'BCA Inputs'!$M$14:$M$54,0))*Q1194+INDEX('BCA Inputs'!$AG$14:$AG$54,MATCH(I1194,'BCA Inputs'!$M$14:$M$54,0))*F1194+INDEX('BCA Inputs'!$AH$14:$AH$54,MATCH(I1194,'BCA Inputs'!$M$14:$M$54,0))*G1194,IF($B$3="RG&amp;E",INDEX('BCA Inputs'!$BM$14:$BM$54,MATCH(I1194,'BCA Inputs'!$AW$14:$AW$54,0))*P1194+INDEX('BCA Inputs'!$BN$14:$BN$54,MATCH(I1194,'BCA Inputs'!$AW$14:$AW$54,0))*O1194+INDEX('BCA Inputs'!$BO$14:$BO$54,MATCH(I1194,'BCA Inputs'!$AW$14:$AW$54,0))*Q1194+INDEX('BCA Inputs'!$BP$14:$BP$54,MATCH(I1194,'BCA Inputs'!$AW$14:$AW$54,0))*F1194+INDEX('BCA Inputs'!$BQ$14:$BQ$54,MATCH(I1194,'BCA Inputs'!$AW$14:$AW$54,0))*G1194,"")),"")</f>
        <v/>
      </c>
      <c r="AE1194" s="237" t="str">
        <f t="shared" si="186"/>
        <v/>
      </c>
      <c r="AF1194" s="198">
        <f t="shared" si="188"/>
        <v>0</v>
      </c>
      <c r="AG1194" s="239">
        <f t="shared" si="189"/>
        <v>0</v>
      </c>
    </row>
    <row r="1195" spans="1:33">
      <c r="A1195" s="228"/>
      <c r="B1195" s="176"/>
      <c r="C1195" s="229"/>
      <c r="D1195" s="230"/>
      <c r="E1195" s="230"/>
      <c r="F1195" s="230"/>
      <c r="G1195" s="230"/>
      <c r="H1195" s="231"/>
      <c r="I1195" s="231"/>
      <c r="J1195" s="232"/>
      <c r="K1195" s="232"/>
      <c r="L1195" s="232"/>
      <c r="M1195" s="181">
        <f t="shared" si="187"/>
        <v>0</v>
      </c>
      <c r="N1195" s="181">
        <f>IF(H1195="",0,H1195*I1195*'Avoided Water Savings Cost'!$C$16)</f>
        <v>0</v>
      </c>
      <c r="O1195" s="545">
        <f>IF(C1195="",0,IF($B$3="NYSEG",C1195/(1-'Avoided Electric Costs 2020'!$W$21),IF($B$3="RG&amp;E",C1195/(1-'Avoided Electric Costs 2020'!$X$21),"")))</f>
        <v>0</v>
      </c>
      <c r="P1195" s="546">
        <f>IF(D1195="",0,IF($B$3="NYSEG",D1195/(1-'Avoided Electric Costs 2020'!$W$21),IF($B$3="RG&amp;E",D1195/(1-'Avoided Electric Costs 2020'!$X$21),"")))</f>
        <v>0</v>
      </c>
      <c r="Q1195" s="546">
        <f>IF(E1195="",0,IF($B$3="NYSEG",E1195/(1-'Avoided Natural Gas Costs 2020'!$J$34),IF($B$3="RG&amp;E",E1195/(1-'Avoided Natural Gas Costs 2020'!$K$34),"")))</f>
        <v>0</v>
      </c>
      <c r="R1195" s="233" t="str">
        <f>IFERROR(IF(P1195*'BCA Inputs'!$C$1+Q1195*'BCA Inputs'!$C$2+F1195*'BCA Inputs'!$C$2+G1195*'BCA Inputs'!$C$2=0,"",P1195*'BCA Inputs'!$C$1+Q1195*'BCA Inputs'!$C$2+F1195*'BCA Inputs'!$C$2+G1195*'BCA Inputs'!$C$2),"")</f>
        <v/>
      </c>
      <c r="S1195" s="181" t="str">
        <f t="shared" si="180"/>
        <v/>
      </c>
      <c r="T1195" s="181" t="str">
        <f>IFERROR(IF($B$3="NYSEG",(INDEX('BCA Inputs'!$N$14:$N$54,MATCH(I1195,'BCA Inputs'!$M$14:$M$54,0))*P1195+INDEX('BCA Inputs'!$O$14:$O$54,MATCH(I1195,'BCA Inputs'!$M$14:$M$54,0))*O1195+INDEX('BCA Inputs'!P:P,MATCH(I1195,'BCA Inputs'!M:M,0))*Q1195+INDEX('BCA Inputs'!Q:Q,MATCH(I1195,'BCA Inputs'!M:M,0))*F1195+INDEX('BCA Inputs'!R:R,MATCH(I1195,'BCA Inputs'!M:M,0))*G1195)+L1195+N1195,IF($B$3="RG&amp;E",(INDEX('BCA Inputs'!$AX$14:$AX$54,MATCH(I1195,'BCA Inputs'!$AW$14:$AW$54,0))*P1195+INDEX('BCA Inputs'!$AY$14:$AY$54,MATCH(I1195,'BCA Inputs'!$AW$14:$AW$54,0))*O1195+INDEX('BCA Inputs'!$AZ$14:$AZ$54,MATCH(I1195,'BCA Inputs'!$AW$14:$AW$54,0))*Q1195+INDEX('BCA Inputs'!$BA$14:$BA$54,MATCH(I1195,'BCA Inputs'!$AW$14:$AW$54,0))*F1195+INDEX('BCA Inputs'!$BB$14:$BB$54,MATCH(I1195,'BCA Inputs'!$AW$14:$AW$54,0))*G1195)+L1195+N1195,"")),"")</f>
        <v/>
      </c>
      <c r="U1195" s="234" t="str">
        <f t="shared" si="181"/>
        <v/>
      </c>
      <c r="V1195" s="234" t="str">
        <f t="shared" si="182"/>
        <v/>
      </c>
      <c r="W1195" s="234" t="str">
        <f t="shared" si="183"/>
        <v/>
      </c>
      <c r="Y1195" s="235" t="str">
        <f t="shared" si="184"/>
        <v/>
      </c>
      <c r="Z1195" s="236" t="str">
        <f>IFERROR(IF($B$3="NYSEG",INDEX('BCA Inputs'!$X$14:$X$54,MATCH(I1195,'BCA Inputs'!$M$14:$M$54,0))*P1195+INDEX('BCA Inputs'!$Y$14:$Y$54,MATCH(I1195,'BCA Inputs'!$M$14:$M$54,0))*O1195+INDEX('BCA Inputs'!$Z$14:$Z$54,MATCH(I1195,'BCA Inputs'!$M$14:$M$54,0))*Q1195+INDEX('BCA Inputs'!$AA$14:$AA$54,MATCH(I1195,'BCA Inputs'!$M$14:$M$54,0))*F1195+INDEX('BCA Inputs'!$AB$14:$AB$54,MATCH(I1195,'BCA Inputs'!$M$14:$M$54,0))*G1195,IF($B$3="RG&amp;E",INDEX('BCA Inputs'!$BG$14:$BG$54,MATCH(I1195,'BCA Inputs'!$AW$14:$AW$54,0))*P1195+INDEX('BCA Inputs'!$BH$14:$BH$54,MATCH(I1195,'BCA Inputs'!$AW$14:$AW$54,0))*O1195+INDEX('BCA Inputs'!$BI$14:$BI$54,MATCH(I1195,'BCA Inputs'!$AW$14:$AW$54,0))*Q1195+INDEX('BCA Inputs'!$BJ$14:$BJ$54,MATCH(I1195,'BCA Inputs'!$AW$14:$AW$54,0))*F1195+INDEX('BCA Inputs'!$BK$14:$BK$54,MATCH(I1195,'BCA Inputs'!$AW$14:$AW$54,0))*G1195,"")),"")</f>
        <v/>
      </c>
      <c r="AA1195" s="237" t="str">
        <f t="shared" si="185"/>
        <v/>
      </c>
      <c r="AC1195" s="238" t="str">
        <f>IFERROR((K1195+R1195)+IF($B$3="NYSEG",INDEX('BCA Inputs'!$AI$14:$AI$54,MATCH(I1195,'BCA Inputs'!$M$14:$M$54,0))*P1195+INDEX('BCA Inputs'!$AJ$14:$AJ$54,MATCH(I1195,'BCA Inputs'!$M$14:$M$54,0))*Q1195,IF($B$3="RG&amp;E",INDEX('BCA Inputs'!$BR$14:$BR$54,MATCH(I1195,'BCA Inputs'!$AW$14:$AW$54,0))*P1195+INDEX('BCA Inputs'!$BS$14:$BS$54,MATCH(I1195,'BCA Inputs'!$AW$14:$AW$54,0))*Q1195,"")),"")</f>
        <v/>
      </c>
      <c r="AD1195" s="181" t="str">
        <f>IFERROR(IF($B$3="NYSEG",INDEX('BCA Inputs'!$AD$14:$AD$54,MATCH(I1195,'BCA Inputs'!$M$14:$M$54,0))*P1195+INDEX('BCA Inputs'!$AE$14:$AE$54,MATCH(I1195,'BCA Inputs'!$M$14:$M$54,0))*O1195+INDEX('BCA Inputs'!$AF$14:$AF$54,MATCH(I1195,'BCA Inputs'!$M$14:$M$54,0))*Q1195+INDEX('BCA Inputs'!$AG$14:$AG$54,MATCH(I1195,'BCA Inputs'!$M$14:$M$54,0))*F1195+INDEX('BCA Inputs'!$AH$14:$AH$54,MATCH(I1195,'BCA Inputs'!$M$14:$M$54,0))*G1195,IF($B$3="RG&amp;E",INDEX('BCA Inputs'!$BM$14:$BM$54,MATCH(I1195,'BCA Inputs'!$AW$14:$AW$54,0))*P1195+INDEX('BCA Inputs'!$BN$14:$BN$54,MATCH(I1195,'BCA Inputs'!$AW$14:$AW$54,0))*O1195+INDEX('BCA Inputs'!$BO$14:$BO$54,MATCH(I1195,'BCA Inputs'!$AW$14:$AW$54,0))*Q1195+INDEX('BCA Inputs'!$BP$14:$BP$54,MATCH(I1195,'BCA Inputs'!$AW$14:$AW$54,0))*F1195+INDEX('BCA Inputs'!$BQ$14:$BQ$54,MATCH(I1195,'BCA Inputs'!$AW$14:$AW$54,0))*G1195,"")),"")</f>
        <v/>
      </c>
      <c r="AE1195" s="237" t="str">
        <f t="shared" si="186"/>
        <v/>
      </c>
      <c r="AF1195" s="198">
        <f t="shared" si="188"/>
        <v>0</v>
      </c>
      <c r="AG1195" s="239">
        <f t="shared" si="189"/>
        <v>0</v>
      </c>
    </row>
    <row r="1196" spans="1:33">
      <c r="A1196" s="228"/>
      <c r="B1196" s="176"/>
      <c r="C1196" s="229"/>
      <c r="D1196" s="230"/>
      <c r="E1196" s="230"/>
      <c r="F1196" s="230"/>
      <c r="G1196" s="230"/>
      <c r="H1196" s="231"/>
      <c r="I1196" s="231"/>
      <c r="J1196" s="232"/>
      <c r="K1196" s="232"/>
      <c r="L1196" s="232"/>
      <c r="M1196" s="181">
        <f t="shared" si="187"/>
        <v>0</v>
      </c>
      <c r="N1196" s="181">
        <f>IF(H1196="",0,H1196*I1196*'Avoided Water Savings Cost'!$C$16)</f>
        <v>0</v>
      </c>
      <c r="O1196" s="545">
        <f>IF(C1196="",0,IF($B$3="NYSEG",C1196/(1-'Avoided Electric Costs 2020'!$W$21),IF($B$3="RG&amp;E",C1196/(1-'Avoided Electric Costs 2020'!$X$21),"")))</f>
        <v>0</v>
      </c>
      <c r="P1196" s="546">
        <f>IF(D1196="",0,IF($B$3="NYSEG",D1196/(1-'Avoided Electric Costs 2020'!$W$21),IF($B$3="RG&amp;E",D1196/(1-'Avoided Electric Costs 2020'!$X$21),"")))</f>
        <v>0</v>
      </c>
      <c r="Q1196" s="546">
        <f>IF(E1196="",0,IF($B$3="NYSEG",E1196/(1-'Avoided Natural Gas Costs 2020'!$J$34),IF($B$3="RG&amp;E",E1196/(1-'Avoided Natural Gas Costs 2020'!$K$34),"")))</f>
        <v>0</v>
      </c>
      <c r="R1196" s="233" t="str">
        <f>IFERROR(IF(P1196*'BCA Inputs'!$C$1+Q1196*'BCA Inputs'!$C$2+F1196*'BCA Inputs'!$C$2+G1196*'BCA Inputs'!$C$2=0,"",P1196*'BCA Inputs'!$C$1+Q1196*'BCA Inputs'!$C$2+F1196*'BCA Inputs'!$C$2+G1196*'BCA Inputs'!$C$2),"")</f>
        <v/>
      </c>
      <c r="S1196" s="181" t="str">
        <f t="shared" si="180"/>
        <v/>
      </c>
      <c r="T1196" s="181" t="str">
        <f>IFERROR(IF($B$3="NYSEG",(INDEX('BCA Inputs'!$N$14:$N$54,MATCH(I1196,'BCA Inputs'!$M$14:$M$54,0))*P1196+INDEX('BCA Inputs'!$O$14:$O$54,MATCH(I1196,'BCA Inputs'!$M$14:$M$54,0))*O1196+INDEX('BCA Inputs'!P:P,MATCH(I1196,'BCA Inputs'!M:M,0))*Q1196+INDEX('BCA Inputs'!Q:Q,MATCH(I1196,'BCA Inputs'!M:M,0))*F1196+INDEX('BCA Inputs'!R:R,MATCH(I1196,'BCA Inputs'!M:M,0))*G1196)+L1196+N1196,IF($B$3="RG&amp;E",(INDEX('BCA Inputs'!$AX$14:$AX$54,MATCH(I1196,'BCA Inputs'!$AW$14:$AW$54,0))*P1196+INDEX('BCA Inputs'!$AY$14:$AY$54,MATCH(I1196,'BCA Inputs'!$AW$14:$AW$54,0))*O1196+INDEX('BCA Inputs'!$AZ$14:$AZ$54,MATCH(I1196,'BCA Inputs'!$AW$14:$AW$54,0))*Q1196+INDEX('BCA Inputs'!$BA$14:$BA$54,MATCH(I1196,'BCA Inputs'!$AW$14:$AW$54,0))*F1196+INDEX('BCA Inputs'!$BB$14:$BB$54,MATCH(I1196,'BCA Inputs'!$AW$14:$AW$54,0))*G1196)+L1196+N1196,"")),"")</f>
        <v/>
      </c>
      <c r="U1196" s="234" t="str">
        <f t="shared" si="181"/>
        <v/>
      </c>
      <c r="V1196" s="234" t="str">
        <f t="shared" si="182"/>
        <v/>
      </c>
      <c r="W1196" s="234" t="str">
        <f t="shared" si="183"/>
        <v/>
      </c>
      <c r="Y1196" s="235" t="str">
        <f t="shared" si="184"/>
        <v/>
      </c>
      <c r="Z1196" s="236" t="str">
        <f>IFERROR(IF($B$3="NYSEG",INDEX('BCA Inputs'!$X$14:$X$54,MATCH(I1196,'BCA Inputs'!$M$14:$M$54,0))*P1196+INDEX('BCA Inputs'!$Y$14:$Y$54,MATCH(I1196,'BCA Inputs'!$M$14:$M$54,0))*O1196+INDEX('BCA Inputs'!$Z$14:$Z$54,MATCH(I1196,'BCA Inputs'!$M$14:$M$54,0))*Q1196+INDEX('BCA Inputs'!$AA$14:$AA$54,MATCH(I1196,'BCA Inputs'!$M$14:$M$54,0))*F1196+INDEX('BCA Inputs'!$AB$14:$AB$54,MATCH(I1196,'BCA Inputs'!$M$14:$M$54,0))*G1196,IF($B$3="RG&amp;E",INDEX('BCA Inputs'!$BG$14:$BG$54,MATCH(I1196,'BCA Inputs'!$AW$14:$AW$54,0))*P1196+INDEX('BCA Inputs'!$BH$14:$BH$54,MATCH(I1196,'BCA Inputs'!$AW$14:$AW$54,0))*O1196+INDEX('BCA Inputs'!$BI$14:$BI$54,MATCH(I1196,'BCA Inputs'!$AW$14:$AW$54,0))*Q1196+INDEX('BCA Inputs'!$BJ$14:$BJ$54,MATCH(I1196,'BCA Inputs'!$AW$14:$AW$54,0))*F1196+INDEX('BCA Inputs'!$BK$14:$BK$54,MATCH(I1196,'BCA Inputs'!$AW$14:$AW$54,0))*G1196,"")),"")</f>
        <v/>
      </c>
      <c r="AA1196" s="237" t="str">
        <f t="shared" si="185"/>
        <v/>
      </c>
      <c r="AC1196" s="238" t="str">
        <f>IFERROR((K1196+R1196)+IF($B$3="NYSEG",INDEX('BCA Inputs'!$AI$14:$AI$54,MATCH(I1196,'BCA Inputs'!$M$14:$M$54,0))*P1196+INDEX('BCA Inputs'!$AJ$14:$AJ$54,MATCH(I1196,'BCA Inputs'!$M$14:$M$54,0))*Q1196,IF($B$3="RG&amp;E",INDEX('BCA Inputs'!$BR$14:$BR$54,MATCH(I1196,'BCA Inputs'!$AW$14:$AW$54,0))*P1196+INDEX('BCA Inputs'!$BS$14:$BS$54,MATCH(I1196,'BCA Inputs'!$AW$14:$AW$54,0))*Q1196,"")),"")</f>
        <v/>
      </c>
      <c r="AD1196" s="181" t="str">
        <f>IFERROR(IF($B$3="NYSEG",INDEX('BCA Inputs'!$AD$14:$AD$54,MATCH(I1196,'BCA Inputs'!$M$14:$M$54,0))*P1196+INDEX('BCA Inputs'!$AE$14:$AE$54,MATCH(I1196,'BCA Inputs'!$M$14:$M$54,0))*O1196+INDEX('BCA Inputs'!$AF$14:$AF$54,MATCH(I1196,'BCA Inputs'!$M$14:$M$54,0))*Q1196+INDEX('BCA Inputs'!$AG$14:$AG$54,MATCH(I1196,'BCA Inputs'!$M$14:$M$54,0))*F1196+INDEX('BCA Inputs'!$AH$14:$AH$54,MATCH(I1196,'BCA Inputs'!$M$14:$M$54,0))*G1196,IF($B$3="RG&amp;E",INDEX('BCA Inputs'!$BM$14:$BM$54,MATCH(I1196,'BCA Inputs'!$AW$14:$AW$54,0))*P1196+INDEX('BCA Inputs'!$BN$14:$BN$54,MATCH(I1196,'BCA Inputs'!$AW$14:$AW$54,0))*O1196+INDEX('BCA Inputs'!$BO$14:$BO$54,MATCH(I1196,'BCA Inputs'!$AW$14:$AW$54,0))*Q1196+INDEX('BCA Inputs'!$BP$14:$BP$54,MATCH(I1196,'BCA Inputs'!$AW$14:$AW$54,0))*F1196+INDEX('BCA Inputs'!$BQ$14:$BQ$54,MATCH(I1196,'BCA Inputs'!$AW$14:$AW$54,0))*G1196,"")),"")</f>
        <v/>
      </c>
      <c r="AE1196" s="237" t="str">
        <f t="shared" si="186"/>
        <v/>
      </c>
      <c r="AF1196" s="198">
        <f t="shared" si="188"/>
        <v>0</v>
      </c>
      <c r="AG1196" s="239">
        <f t="shared" si="189"/>
        <v>0</v>
      </c>
    </row>
    <row r="1197" spans="1:33">
      <c r="A1197" s="228"/>
      <c r="B1197" s="176"/>
      <c r="C1197" s="229"/>
      <c r="D1197" s="230"/>
      <c r="E1197" s="230"/>
      <c r="F1197" s="230"/>
      <c r="G1197" s="230"/>
      <c r="H1197" s="231"/>
      <c r="I1197" s="231"/>
      <c r="J1197" s="232"/>
      <c r="K1197" s="232"/>
      <c r="L1197" s="232"/>
      <c r="M1197" s="181">
        <f t="shared" si="187"/>
        <v>0</v>
      </c>
      <c r="N1197" s="181">
        <f>IF(H1197="",0,H1197*I1197*'Avoided Water Savings Cost'!$C$16)</f>
        <v>0</v>
      </c>
      <c r="O1197" s="545">
        <f>IF(C1197="",0,IF($B$3="NYSEG",C1197/(1-'Avoided Electric Costs 2020'!$W$21),IF($B$3="RG&amp;E",C1197/(1-'Avoided Electric Costs 2020'!$X$21),"")))</f>
        <v>0</v>
      </c>
      <c r="P1197" s="546">
        <f>IF(D1197="",0,IF($B$3="NYSEG",D1197/(1-'Avoided Electric Costs 2020'!$W$21),IF($B$3="RG&amp;E",D1197/(1-'Avoided Electric Costs 2020'!$X$21),"")))</f>
        <v>0</v>
      </c>
      <c r="Q1197" s="546">
        <f>IF(E1197="",0,IF($B$3="NYSEG",E1197/(1-'Avoided Natural Gas Costs 2020'!$J$34),IF($B$3="RG&amp;E",E1197/(1-'Avoided Natural Gas Costs 2020'!$K$34),"")))</f>
        <v>0</v>
      </c>
      <c r="R1197" s="233" t="str">
        <f>IFERROR(IF(P1197*'BCA Inputs'!$C$1+Q1197*'BCA Inputs'!$C$2+F1197*'BCA Inputs'!$C$2+G1197*'BCA Inputs'!$C$2=0,"",P1197*'BCA Inputs'!$C$1+Q1197*'BCA Inputs'!$C$2+F1197*'BCA Inputs'!$C$2+G1197*'BCA Inputs'!$C$2),"")</f>
        <v/>
      </c>
      <c r="S1197" s="181" t="str">
        <f t="shared" si="180"/>
        <v/>
      </c>
      <c r="T1197" s="181" t="str">
        <f>IFERROR(IF($B$3="NYSEG",(INDEX('BCA Inputs'!$N$14:$N$54,MATCH(I1197,'BCA Inputs'!$M$14:$M$54,0))*P1197+INDEX('BCA Inputs'!$O$14:$O$54,MATCH(I1197,'BCA Inputs'!$M$14:$M$54,0))*O1197+INDEX('BCA Inputs'!P:P,MATCH(I1197,'BCA Inputs'!M:M,0))*Q1197+INDEX('BCA Inputs'!Q:Q,MATCH(I1197,'BCA Inputs'!M:M,0))*F1197+INDEX('BCA Inputs'!R:R,MATCH(I1197,'BCA Inputs'!M:M,0))*G1197)+L1197+N1197,IF($B$3="RG&amp;E",(INDEX('BCA Inputs'!$AX$14:$AX$54,MATCH(I1197,'BCA Inputs'!$AW$14:$AW$54,0))*P1197+INDEX('BCA Inputs'!$AY$14:$AY$54,MATCH(I1197,'BCA Inputs'!$AW$14:$AW$54,0))*O1197+INDEX('BCA Inputs'!$AZ$14:$AZ$54,MATCH(I1197,'BCA Inputs'!$AW$14:$AW$54,0))*Q1197+INDEX('BCA Inputs'!$BA$14:$BA$54,MATCH(I1197,'BCA Inputs'!$AW$14:$AW$54,0))*F1197+INDEX('BCA Inputs'!$BB$14:$BB$54,MATCH(I1197,'BCA Inputs'!$AW$14:$AW$54,0))*G1197)+L1197+N1197,"")),"")</f>
        <v/>
      </c>
      <c r="U1197" s="234" t="str">
        <f t="shared" si="181"/>
        <v/>
      </c>
      <c r="V1197" s="234" t="str">
        <f t="shared" si="182"/>
        <v/>
      </c>
      <c r="W1197" s="234" t="str">
        <f t="shared" si="183"/>
        <v/>
      </c>
      <c r="Y1197" s="235" t="str">
        <f t="shared" si="184"/>
        <v/>
      </c>
      <c r="Z1197" s="236" t="str">
        <f>IFERROR(IF($B$3="NYSEG",INDEX('BCA Inputs'!$X$14:$X$54,MATCH(I1197,'BCA Inputs'!$M$14:$M$54,0))*P1197+INDEX('BCA Inputs'!$Y$14:$Y$54,MATCH(I1197,'BCA Inputs'!$M$14:$M$54,0))*O1197+INDEX('BCA Inputs'!$Z$14:$Z$54,MATCH(I1197,'BCA Inputs'!$M$14:$M$54,0))*Q1197+INDEX('BCA Inputs'!$AA$14:$AA$54,MATCH(I1197,'BCA Inputs'!$M$14:$M$54,0))*F1197+INDEX('BCA Inputs'!$AB$14:$AB$54,MATCH(I1197,'BCA Inputs'!$M$14:$M$54,0))*G1197,IF($B$3="RG&amp;E",INDEX('BCA Inputs'!$BG$14:$BG$54,MATCH(I1197,'BCA Inputs'!$AW$14:$AW$54,0))*P1197+INDEX('BCA Inputs'!$BH$14:$BH$54,MATCH(I1197,'BCA Inputs'!$AW$14:$AW$54,0))*O1197+INDEX('BCA Inputs'!$BI$14:$BI$54,MATCH(I1197,'BCA Inputs'!$AW$14:$AW$54,0))*Q1197+INDEX('BCA Inputs'!$BJ$14:$BJ$54,MATCH(I1197,'BCA Inputs'!$AW$14:$AW$54,0))*F1197+INDEX('BCA Inputs'!$BK$14:$BK$54,MATCH(I1197,'BCA Inputs'!$AW$14:$AW$54,0))*G1197,"")),"")</f>
        <v/>
      </c>
      <c r="AA1197" s="237" t="str">
        <f t="shared" si="185"/>
        <v/>
      </c>
      <c r="AC1197" s="238" t="str">
        <f>IFERROR((K1197+R1197)+IF($B$3="NYSEG",INDEX('BCA Inputs'!$AI$14:$AI$54,MATCH(I1197,'BCA Inputs'!$M$14:$M$54,0))*P1197+INDEX('BCA Inputs'!$AJ$14:$AJ$54,MATCH(I1197,'BCA Inputs'!$M$14:$M$54,0))*Q1197,IF($B$3="RG&amp;E",INDEX('BCA Inputs'!$BR$14:$BR$54,MATCH(I1197,'BCA Inputs'!$AW$14:$AW$54,0))*P1197+INDEX('BCA Inputs'!$BS$14:$BS$54,MATCH(I1197,'BCA Inputs'!$AW$14:$AW$54,0))*Q1197,"")),"")</f>
        <v/>
      </c>
      <c r="AD1197" s="181" t="str">
        <f>IFERROR(IF($B$3="NYSEG",INDEX('BCA Inputs'!$AD$14:$AD$54,MATCH(I1197,'BCA Inputs'!$M$14:$M$54,0))*P1197+INDEX('BCA Inputs'!$AE$14:$AE$54,MATCH(I1197,'BCA Inputs'!$M$14:$M$54,0))*O1197+INDEX('BCA Inputs'!$AF$14:$AF$54,MATCH(I1197,'BCA Inputs'!$M$14:$M$54,0))*Q1197+INDEX('BCA Inputs'!$AG$14:$AG$54,MATCH(I1197,'BCA Inputs'!$M$14:$M$54,0))*F1197+INDEX('BCA Inputs'!$AH$14:$AH$54,MATCH(I1197,'BCA Inputs'!$M$14:$M$54,0))*G1197,IF($B$3="RG&amp;E",INDEX('BCA Inputs'!$BM$14:$BM$54,MATCH(I1197,'BCA Inputs'!$AW$14:$AW$54,0))*P1197+INDEX('BCA Inputs'!$BN$14:$BN$54,MATCH(I1197,'BCA Inputs'!$AW$14:$AW$54,0))*O1197+INDEX('BCA Inputs'!$BO$14:$BO$54,MATCH(I1197,'BCA Inputs'!$AW$14:$AW$54,0))*Q1197+INDEX('BCA Inputs'!$BP$14:$BP$54,MATCH(I1197,'BCA Inputs'!$AW$14:$AW$54,0))*F1197+INDEX('BCA Inputs'!$BQ$14:$BQ$54,MATCH(I1197,'BCA Inputs'!$AW$14:$AW$54,0))*G1197,"")),"")</f>
        <v/>
      </c>
      <c r="AE1197" s="237" t="str">
        <f t="shared" si="186"/>
        <v/>
      </c>
      <c r="AF1197" s="198">
        <f t="shared" si="188"/>
        <v>0</v>
      </c>
      <c r="AG1197" s="239">
        <f t="shared" si="189"/>
        <v>0</v>
      </c>
    </row>
    <row r="1198" spans="1:33">
      <c r="A1198" s="228"/>
      <c r="B1198" s="176"/>
      <c r="C1198" s="229"/>
      <c r="D1198" s="230"/>
      <c r="E1198" s="230"/>
      <c r="F1198" s="230"/>
      <c r="G1198" s="230"/>
      <c r="H1198" s="231"/>
      <c r="I1198" s="231"/>
      <c r="J1198" s="232"/>
      <c r="K1198" s="232"/>
      <c r="L1198" s="232"/>
      <c r="M1198" s="181">
        <f t="shared" si="187"/>
        <v>0</v>
      </c>
      <c r="N1198" s="181">
        <f>IF(H1198="",0,H1198*I1198*'Avoided Water Savings Cost'!$C$16)</f>
        <v>0</v>
      </c>
      <c r="O1198" s="545">
        <f>IF(C1198="",0,IF($B$3="NYSEG",C1198/(1-'Avoided Electric Costs 2020'!$W$21),IF($B$3="RG&amp;E",C1198/(1-'Avoided Electric Costs 2020'!$X$21),"")))</f>
        <v>0</v>
      </c>
      <c r="P1198" s="546">
        <f>IF(D1198="",0,IF($B$3="NYSEG",D1198/(1-'Avoided Electric Costs 2020'!$W$21),IF($B$3="RG&amp;E",D1198/(1-'Avoided Electric Costs 2020'!$X$21),"")))</f>
        <v>0</v>
      </c>
      <c r="Q1198" s="546">
        <f>IF(E1198="",0,IF($B$3="NYSEG",E1198/(1-'Avoided Natural Gas Costs 2020'!$J$34),IF($B$3="RG&amp;E",E1198/(1-'Avoided Natural Gas Costs 2020'!$K$34),"")))</f>
        <v>0</v>
      </c>
      <c r="R1198" s="233" t="str">
        <f>IFERROR(IF(P1198*'BCA Inputs'!$C$1+Q1198*'BCA Inputs'!$C$2+F1198*'BCA Inputs'!$C$2+G1198*'BCA Inputs'!$C$2=0,"",P1198*'BCA Inputs'!$C$1+Q1198*'BCA Inputs'!$C$2+F1198*'BCA Inputs'!$C$2+G1198*'BCA Inputs'!$C$2),"")</f>
        <v/>
      </c>
      <c r="S1198" s="181" t="str">
        <f t="shared" si="180"/>
        <v/>
      </c>
      <c r="T1198" s="181" t="str">
        <f>IFERROR(IF($B$3="NYSEG",(INDEX('BCA Inputs'!$N$14:$N$54,MATCH(I1198,'BCA Inputs'!$M$14:$M$54,0))*P1198+INDEX('BCA Inputs'!$O$14:$O$54,MATCH(I1198,'BCA Inputs'!$M$14:$M$54,0))*O1198+INDEX('BCA Inputs'!P:P,MATCH(I1198,'BCA Inputs'!M:M,0))*Q1198+INDEX('BCA Inputs'!Q:Q,MATCH(I1198,'BCA Inputs'!M:M,0))*F1198+INDEX('BCA Inputs'!R:R,MATCH(I1198,'BCA Inputs'!M:M,0))*G1198)+L1198+N1198,IF($B$3="RG&amp;E",(INDEX('BCA Inputs'!$AX$14:$AX$54,MATCH(I1198,'BCA Inputs'!$AW$14:$AW$54,0))*P1198+INDEX('BCA Inputs'!$AY$14:$AY$54,MATCH(I1198,'BCA Inputs'!$AW$14:$AW$54,0))*O1198+INDEX('BCA Inputs'!$AZ$14:$AZ$54,MATCH(I1198,'BCA Inputs'!$AW$14:$AW$54,0))*Q1198+INDEX('BCA Inputs'!$BA$14:$BA$54,MATCH(I1198,'BCA Inputs'!$AW$14:$AW$54,0))*F1198+INDEX('BCA Inputs'!$BB$14:$BB$54,MATCH(I1198,'BCA Inputs'!$AW$14:$AW$54,0))*G1198)+L1198+N1198,"")),"")</f>
        <v/>
      </c>
      <c r="U1198" s="234" t="str">
        <f t="shared" si="181"/>
        <v/>
      </c>
      <c r="V1198" s="234" t="str">
        <f t="shared" si="182"/>
        <v/>
      </c>
      <c r="W1198" s="234" t="str">
        <f t="shared" si="183"/>
        <v/>
      </c>
      <c r="Y1198" s="235" t="str">
        <f t="shared" si="184"/>
        <v/>
      </c>
      <c r="Z1198" s="236" t="str">
        <f>IFERROR(IF($B$3="NYSEG",INDEX('BCA Inputs'!$X$14:$X$54,MATCH(I1198,'BCA Inputs'!$M$14:$M$54,0))*P1198+INDEX('BCA Inputs'!$Y$14:$Y$54,MATCH(I1198,'BCA Inputs'!$M$14:$M$54,0))*O1198+INDEX('BCA Inputs'!$Z$14:$Z$54,MATCH(I1198,'BCA Inputs'!$M$14:$M$54,0))*Q1198+INDEX('BCA Inputs'!$AA$14:$AA$54,MATCH(I1198,'BCA Inputs'!$M$14:$M$54,0))*F1198+INDEX('BCA Inputs'!$AB$14:$AB$54,MATCH(I1198,'BCA Inputs'!$M$14:$M$54,0))*G1198,IF($B$3="RG&amp;E",INDEX('BCA Inputs'!$BG$14:$BG$54,MATCH(I1198,'BCA Inputs'!$AW$14:$AW$54,0))*P1198+INDEX('BCA Inputs'!$BH$14:$BH$54,MATCH(I1198,'BCA Inputs'!$AW$14:$AW$54,0))*O1198+INDEX('BCA Inputs'!$BI$14:$BI$54,MATCH(I1198,'BCA Inputs'!$AW$14:$AW$54,0))*Q1198+INDEX('BCA Inputs'!$BJ$14:$BJ$54,MATCH(I1198,'BCA Inputs'!$AW$14:$AW$54,0))*F1198+INDEX('BCA Inputs'!$BK$14:$BK$54,MATCH(I1198,'BCA Inputs'!$AW$14:$AW$54,0))*G1198,"")),"")</f>
        <v/>
      </c>
      <c r="AA1198" s="237" t="str">
        <f t="shared" si="185"/>
        <v/>
      </c>
      <c r="AC1198" s="238" t="str">
        <f>IFERROR((K1198+R1198)+IF($B$3="NYSEG",INDEX('BCA Inputs'!$AI$14:$AI$54,MATCH(I1198,'BCA Inputs'!$M$14:$M$54,0))*P1198+INDEX('BCA Inputs'!$AJ$14:$AJ$54,MATCH(I1198,'BCA Inputs'!$M$14:$M$54,0))*Q1198,IF($B$3="RG&amp;E",INDEX('BCA Inputs'!$BR$14:$BR$54,MATCH(I1198,'BCA Inputs'!$AW$14:$AW$54,0))*P1198+INDEX('BCA Inputs'!$BS$14:$BS$54,MATCH(I1198,'BCA Inputs'!$AW$14:$AW$54,0))*Q1198,"")),"")</f>
        <v/>
      </c>
      <c r="AD1198" s="181" t="str">
        <f>IFERROR(IF($B$3="NYSEG",INDEX('BCA Inputs'!$AD$14:$AD$54,MATCH(I1198,'BCA Inputs'!$M$14:$M$54,0))*P1198+INDEX('BCA Inputs'!$AE$14:$AE$54,MATCH(I1198,'BCA Inputs'!$M$14:$M$54,0))*O1198+INDEX('BCA Inputs'!$AF$14:$AF$54,MATCH(I1198,'BCA Inputs'!$M$14:$M$54,0))*Q1198+INDEX('BCA Inputs'!$AG$14:$AG$54,MATCH(I1198,'BCA Inputs'!$M$14:$M$54,0))*F1198+INDEX('BCA Inputs'!$AH$14:$AH$54,MATCH(I1198,'BCA Inputs'!$M$14:$M$54,0))*G1198,IF($B$3="RG&amp;E",INDEX('BCA Inputs'!$BM$14:$BM$54,MATCH(I1198,'BCA Inputs'!$AW$14:$AW$54,0))*P1198+INDEX('BCA Inputs'!$BN$14:$BN$54,MATCH(I1198,'BCA Inputs'!$AW$14:$AW$54,0))*O1198+INDEX('BCA Inputs'!$BO$14:$BO$54,MATCH(I1198,'BCA Inputs'!$AW$14:$AW$54,0))*Q1198+INDEX('BCA Inputs'!$BP$14:$BP$54,MATCH(I1198,'BCA Inputs'!$AW$14:$AW$54,0))*F1198+INDEX('BCA Inputs'!$BQ$14:$BQ$54,MATCH(I1198,'BCA Inputs'!$AW$14:$AW$54,0))*G1198,"")),"")</f>
        <v/>
      </c>
      <c r="AE1198" s="237" t="str">
        <f t="shared" si="186"/>
        <v/>
      </c>
      <c r="AF1198" s="198">
        <f t="shared" si="188"/>
        <v>0</v>
      </c>
      <c r="AG1198" s="239">
        <f t="shared" si="189"/>
        <v>0</v>
      </c>
    </row>
    <row r="1199" spans="1:33">
      <c r="A1199" s="228"/>
      <c r="B1199" s="176"/>
      <c r="C1199" s="229"/>
      <c r="D1199" s="230"/>
      <c r="E1199" s="230"/>
      <c r="F1199" s="230"/>
      <c r="G1199" s="230"/>
      <c r="H1199" s="231"/>
      <c r="I1199" s="231"/>
      <c r="J1199" s="232"/>
      <c r="K1199" s="232"/>
      <c r="L1199" s="232"/>
      <c r="M1199" s="181">
        <f t="shared" si="187"/>
        <v>0</v>
      </c>
      <c r="N1199" s="181">
        <f>IF(H1199="",0,H1199*I1199*'Avoided Water Savings Cost'!$C$16)</f>
        <v>0</v>
      </c>
      <c r="O1199" s="545">
        <f>IF(C1199="",0,IF($B$3="NYSEG",C1199/(1-'Avoided Electric Costs 2020'!$W$21),IF($B$3="RG&amp;E",C1199/(1-'Avoided Electric Costs 2020'!$X$21),"")))</f>
        <v>0</v>
      </c>
      <c r="P1199" s="546">
        <f>IF(D1199="",0,IF($B$3="NYSEG",D1199/(1-'Avoided Electric Costs 2020'!$W$21),IF($B$3="RG&amp;E",D1199/(1-'Avoided Electric Costs 2020'!$X$21),"")))</f>
        <v>0</v>
      </c>
      <c r="Q1199" s="546">
        <f>IF(E1199="",0,IF($B$3="NYSEG",E1199/(1-'Avoided Natural Gas Costs 2020'!$J$34),IF($B$3="RG&amp;E",E1199/(1-'Avoided Natural Gas Costs 2020'!$K$34),"")))</f>
        <v>0</v>
      </c>
      <c r="R1199" s="233" t="str">
        <f>IFERROR(IF(P1199*'BCA Inputs'!$C$1+Q1199*'BCA Inputs'!$C$2+F1199*'BCA Inputs'!$C$2+G1199*'BCA Inputs'!$C$2=0,"",P1199*'BCA Inputs'!$C$1+Q1199*'BCA Inputs'!$C$2+F1199*'BCA Inputs'!$C$2+G1199*'BCA Inputs'!$C$2),"")</f>
        <v/>
      </c>
      <c r="S1199" s="181" t="str">
        <f t="shared" si="180"/>
        <v/>
      </c>
      <c r="T1199" s="181" t="str">
        <f>IFERROR(IF($B$3="NYSEG",(INDEX('BCA Inputs'!$N$14:$N$54,MATCH(I1199,'BCA Inputs'!$M$14:$M$54,0))*P1199+INDEX('BCA Inputs'!$O$14:$O$54,MATCH(I1199,'BCA Inputs'!$M$14:$M$54,0))*O1199+INDEX('BCA Inputs'!P:P,MATCH(I1199,'BCA Inputs'!M:M,0))*Q1199+INDEX('BCA Inputs'!Q:Q,MATCH(I1199,'BCA Inputs'!M:M,0))*F1199+INDEX('BCA Inputs'!R:R,MATCH(I1199,'BCA Inputs'!M:M,0))*G1199)+L1199+N1199,IF($B$3="RG&amp;E",(INDEX('BCA Inputs'!$AX$14:$AX$54,MATCH(I1199,'BCA Inputs'!$AW$14:$AW$54,0))*P1199+INDEX('BCA Inputs'!$AY$14:$AY$54,MATCH(I1199,'BCA Inputs'!$AW$14:$AW$54,0))*O1199+INDEX('BCA Inputs'!$AZ$14:$AZ$54,MATCH(I1199,'BCA Inputs'!$AW$14:$AW$54,0))*Q1199+INDEX('BCA Inputs'!$BA$14:$BA$54,MATCH(I1199,'BCA Inputs'!$AW$14:$AW$54,0))*F1199+INDEX('BCA Inputs'!$BB$14:$BB$54,MATCH(I1199,'BCA Inputs'!$AW$14:$AW$54,0))*G1199)+L1199+N1199,"")),"")</f>
        <v/>
      </c>
      <c r="U1199" s="234" t="str">
        <f t="shared" si="181"/>
        <v/>
      </c>
      <c r="V1199" s="234" t="str">
        <f t="shared" si="182"/>
        <v/>
      </c>
      <c r="W1199" s="234" t="str">
        <f t="shared" si="183"/>
        <v/>
      </c>
      <c r="Y1199" s="235" t="str">
        <f t="shared" si="184"/>
        <v/>
      </c>
      <c r="Z1199" s="236" t="str">
        <f>IFERROR(IF($B$3="NYSEG",INDEX('BCA Inputs'!$X$14:$X$54,MATCH(I1199,'BCA Inputs'!$M$14:$M$54,0))*P1199+INDEX('BCA Inputs'!$Y$14:$Y$54,MATCH(I1199,'BCA Inputs'!$M$14:$M$54,0))*O1199+INDEX('BCA Inputs'!$Z$14:$Z$54,MATCH(I1199,'BCA Inputs'!$M$14:$M$54,0))*Q1199+INDEX('BCA Inputs'!$AA$14:$AA$54,MATCH(I1199,'BCA Inputs'!$M$14:$M$54,0))*F1199+INDEX('BCA Inputs'!$AB$14:$AB$54,MATCH(I1199,'BCA Inputs'!$M$14:$M$54,0))*G1199,IF($B$3="RG&amp;E",INDEX('BCA Inputs'!$BG$14:$BG$54,MATCH(I1199,'BCA Inputs'!$AW$14:$AW$54,0))*P1199+INDEX('BCA Inputs'!$BH$14:$BH$54,MATCH(I1199,'BCA Inputs'!$AW$14:$AW$54,0))*O1199+INDEX('BCA Inputs'!$BI$14:$BI$54,MATCH(I1199,'BCA Inputs'!$AW$14:$AW$54,0))*Q1199+INDEX('BCA Inputs'!$BJ$14:$BJ$54,MATCH(I1199,'BCA Inputs'!$AW$14:$AW$54,0))*F1199+INDEX('BCA Inputs'!$BK$14:$BK$54,MATCH(I1199,'BCA Inputs'!$AW$14:$AW$54,0))*G1199,"")),"")</f>
        <v/>
      </c>
      <c r="AA1199" s="237" t="str">
        <f t="shared" si="185"/>
        <v/>
      </c>
      <c r="AC1199" s="238" t="str">
        <f>IFERROR((K1199+R1199)+IF($B$3="NYSEG",INDEX('BCA Inputs'!$AI$14:$AI$54,MATCH(I1199,'BCA Inputs'!$M$14:$M$54,0))*P1199+INDEX('BCA Inputs'!$AJ$14:$AJ$54,MATCH(I1199,'BCA Inputs'!$M$14:$M$54,0))*Q1199,IF($B$3="RG&amp;E",INDEX('BCA Inputs'!$BR$14:$BR$54,MATCH(I1199,'BCA Inputs'!$AW$14:$AW$54,0))*P1199+INDEX('BCA Inputs'!$BS$14:$BS$54,MATCH(I1199,'BCA Inputs'!$AW$14:$AW$54,0))*Q1199,"")),"")</f>
        <v/>
      </c>
      <c r="AD1199" s="181" t="str">
        <f>IFERROR(IF($B$3="NYSEG",INDEX('BCA Inputs'!$AD$14:$AD$54,MATCH(I1199,'BCA Inputs'!$M$14:$M$54,0))*P1199+INDEX('BCA Inputs'!$AE$14:$AE$54,MATCH(I1199,'BCA Inputs'!$M$14:$M$54,0))*O1199+INDEX('BCA Inputs'!$AF$14:$AF$54,MATCH(I1199,'BCA Inputs'!$M$14:$M$54,0))*Q1199+INDEX('BCA Inputs'!$AG$14:$AG$54,MATCH(I1199,'BCA Inputs'!$M$14:$M$54,0))*F1199+INDEX('BCA Inputs'!$AH$14:$AH$54,MATCH(I1199,'BCA Inputs'!$M$14:$M$54,0))*G1199,IF($B$3="RG&amp;E",INDEX('BCA Inputs'!$BM$14:$BM$54,MATCH(I1199,'BCA Inputs'!$AW$14:$AW$54,0))*P1199+INDEX('BCA Inputs'!$BN$14:$BN$54,MATCH(I1199,'BCA Inputs'!$AW$14:$AW$54,0))*O1199+INDEX('BCA Inputs'!$BO$14:$BO$54,MATCH(I1199,'BCA Inputs'!$AW$14:$AW$54,0))*Q1199+INDEX('BCA Inputs'!$BP$14:$BP$54,MATCH(I1199,'BCA Inputs'!$AW$14:$AW$54,0))*F1199+INDEX('BCA Inputs'!$BQ$14:$BQ$54,MATCH(I1199,'BCA Inputs'!$AW$14:$AW$54,0))*G1199,"")),"")</f>
        <v/>
      </c>
      <c r="AE1199" s="237" t="str">
        <f t="shared" si="186"/>
        <v/>
      </c>
      <c r="AF1199" s="198">
        <f t="shared" si="188"/>
        <v>0</v>
      </c>
      <c r="AG1199" s="239">
        <f t="shared" si="189"/>
        <v>0</v>
      </c>
    </row>
    <row r="1200" spans="1:33">
      <c r="A1200" s="228"/>
      <c r="B1200" s="176"/>
      <c r="C1200" s="229"/>
      <c r="D1200" s="230"/>
      <c r="E1200" s="230"/>
      <c r="F1200" s="230"/>
      <c r="G1200" s="230"/>
      <c r="H1200" s="231"/>
      <c r="I1200" s="231"/>
      <c r="J1200" s="232"/>
      <c r="K1200" s="232"/>
      <c r="L1200" s="232"/>
      <c r="M1200" s="181">
        <f t="shared" si="187"/>
        <v>0</v>
      </c>
      <c r="N1200" s="181">
        <f>IF(H1200="",0,H1200*I1200*'Avoided Water Savings Cost'!$C$16)</f>
        <v>0</v>
      </c>
      <c r="O1200" s="545">
        <f>IF(C1200="",0,IF($B$3="NYSEG",C1200/(1-'Avoided Electric Costs 2020'!$W$21),IF($B$3="RG&amp;E",C1200/(1-'Avoided Electric Costs 2020'!$X$21),"")))</f>
        <v>0</v>
      </c>
      <c r="P1200" s="546">
        <f>IF(D1200="",0,IF($B$3="NYSEG",D1200/(1-'Avoided Electric Costs 2020'!$W$21),IF($B$3="RG&amp;E",D1200/(1-'Avoided Electric Costs 2020'!$X$21),"")))</f>
        <v>0</v>
      </c>
      <c r="Q1200" s="546">
        <f>IF(E1200="",0,IF($B$3="NYSEG",E1200/(1-'Avoided Natural Gas Costs 2020'!$J$34),IF($B$3="RG&amp;E",E1200/(1-'Avoided Natural Gas Costs 2020'!$K$34),"")))</f>
        <v>0</v>
      </c>
      <c r="R1200" s="233" t="str">
        <f>IFERROR(IF(P1200*'BCA Inputs'!$C$1+Q1200*'BCA Inputs'!$C$2+F1200*'BCA Inputs'!$C$2+G1200*'BCA Inputs'!$C$2=0,"",P1200*'BCA Inputs'!$C$1+Q1200*'BCA Inputs'!$C$2+F1200*'BCA Inputs'!$C$2+G1200*'BCA Inputs'!$C$2),"")</f>
        <v/>
      </c>
      <c r="S1200" s="181" t="str">
        <f t="shared" si="180"/>
        <v/>
      </c>
      <c r="T1200" s="181" t="str">
        <f>IFERROR(IF($B$3="NYSEG",(INDEX('BCA Inputs'!$N$14:$N$54,MATCH(I1200,'BCA Inputs'!$M$14:$M$54,0))*P1200+INDEX('BCA Inputs'!$O$14:$O$54,MATCH(I1200,'BCA Inputs'!$M$14:$M$54,0))*O1200+INDEX('BCA Inputs'!P:P,MATCH(I1200,'BCA Inputs'!M:M,0))*Q1200+INDEX('BCA Inputs'!Q:Q,MATCH(I1200,'BCA Inputs'!M:M,0))*F1200+INDEX('BCA Inputs'!R:R,MATCH(I1200,'BCA Inputs'!M:M,0))*G1200)+L1200+N1200,IF($B$3="RG&amp;E",(INDEX('BCA Inputs'!$AX$14:$AX$54,MATCH(I1200,'BCA Inputs'!$AW$14:$AW$54,0))*P1200+INDEX('BCA Inputs'!$AY$14:$AY$54,MATCH(I1200,'BCA Inputs'!$AW$14:$AW$54,0))*O1200+INDEX('BCA Inputs'!$AZ$14:$AZ$54,MATCH(I1200,'BCA Inputs'!$AW$14:$AW$54,0))*Q1200+INDEX('BCA Inputs'!$BA$14:$BA$54,MATCH(I1200,'BCA Inputs'!$AW$14:$AW$54,0))*F1200+INDEX('BCA Inputs'!$BB$14:$BB$54,MATCH(I1200,'BCA Inputs'!$AW$14:$AW$54,0))*G1200)+L1200+N1200,"")),"")</f>
        <v/>
      </c>
      <c r="U1200" s="234" t="str">
        <f t="shared" si="181"/>
        <v/>
      </c>
      <c r="V1200" s="234" t="str">
        <f t="shared" si="182"/>
        <v/>
      </c>
      <c r="W1200" s="234" t="str">
        <f t="shared" si="183"/>
        <v/>
      </c>
      <c r="Y1200" s="235" t="str">
        <f t="shared" si="184"/>
        <v/>
      </c>
      <c r="Z1200" s="236" t="str">
        <f>IFERROR(IF($B$3="NYSEG",INDEX('BCA Inputs'!$X$14:$X$54,MATCH(I1200,'BCA Inputs'!$M$14:$M$54,0))*P1200+INDEX('BCA Inputs'!$Y$14:$Y$54,MATCH(I1200,'BCA Inputs'!$M$14:$M$54,0))*O1200+INDEX('BCA Inputs'!$Z$14:$Z$54,MATCH(I1200,'BCA Inputs'!$M$14:$M$54,0))*Q1200+INDEX('BCA Inputs'!$AA$14:$AA$54,MATCH(I1200,'BCA Inputs'!$M$14:$M$54,0))*F1200+INDEX('BCA Inputs'!$AB$14:$AB$54,MATCH(I1200,'BCA Inputs'!$M$14:$M$54,0))*G1200,IF($B$3="RG&amp;E",INDEX('BCA Inputs'!$BG$14:$BG$54,MATCH(I1200,'BCA Inputs'!$AW$14:$AW$54,0))*P1200+INDEX('BCA Inputs'!$BH$14:$BH$54,MATCH(I1200,'BCA Inputs'!$AW$14:$AW$54,0))*O1200+INDEX('BCA Inputs'!$BI$14:$BI$54,MATCH(I1200,'BCA Inputs'!$AW$14:$AW$54,0))*Q1200+INDEX('BCA Inputs'!$BJ$14:$BJ$54,MATCH(I1200,'BCA Inputs'!$AW$14:$AW$54,0))*F1200+INDEX('BCA Inputs'!$BK$14:$BK$54,MATCH(I1200,'BCA Inputs'!$AW$14:$AW$54,0))*G1200,"")),"")</f>
        <v/>
      </c>
      <c r="AA1200" s="237" t="str">
        <f t="shared" si="185"/>
        <v/>
      </c>
      <c r="AC1200" s="238" t="str">
        <f>IFERROR((K1200+R1200)+IF($B$3="NYSEG",INDEX('BCA Inputs'!$AI$14:$AI$54,MATCH(I1200,'BCA Inputs'!$M$14:$M$54,0))*P1200+INDEX('BCA Inputs'!$AJ$14:$AJ$54,MATCH(I1200,'BCA Inputs'!$M$14:$M$54,0))*Q1200,IF($B$3="RG&amp;E",INDEX('BCA Inputs'!$BR$14:$BR$54,MATCH(I1200,'BCA Inputs'!$AW$14:$AW$54,0))*P1200+INDEX('BCA Inputs'!$BS$14:$BS$54,MATCH(I1200,'BCA Inputs'!$AW$14:$AW$54,0))*Q1200,"")),"")</f>
        <v/>
      </c>
      <c r="AD1200" s="181" t="str">
        <f>IFERROR(IF($B$3="NYSEG",INDEX('BCA Inputs'!$AD$14:$AD$54,MATCH(I1200,'BCA Inputs'!$M$14:$M$54,0))*P1200+INDEX('BCA Inputs'!$AE$14:$AE$54,MATCH(I1200,'BCA Inputs'!$M$14:$M$54,0))*O1200+INDEX('BCA Inputs'!$AF$14:$AF$54,MATCH(I1200,'BCA Inputs'!$M$14:$M$54,0))*Q1200+INDEX('BCA Inputs'!$AG$14:$AG$54,MATCH(I1200,'BCA Inputs'!$M$14:$M$54,0))*F1200+INDEX('BCA Inputs'!$AH$14:$AH$54,MATCH(I1200,'BCA Inputs'!$M$14:$M$54,0))*G1200,IF($B$3="RG&amp;E",INDEX('BCA Inputs'!$BM$14:$BM$54,MATCH(I1200,'BCA Inputs'!$AW$14:$AW$54,0))*P1200+INDEX('BCA Inputs'!$BN$14:$BN$54,MATCH(I1200,'BCA Inputs'!$AW$14:$AW$54,0))*O1200+INDEX('BCA Inputs'!$BO$14:$BO$54,MATCH(I1200,'BCA Inputs'!$AW$14:$AW$54,0))*Q1200+INDEX('BCA Inputs'!$BP$14:$BP$54,MATCH(I1200,'BCA Inputs'!$AW$14:$AW$54,0))*F1200+INDEX('BCA Inputs'!$BQ$14:$BQ$54,MATCH(I1200,'BCA Inputs'!$AW$14:$AW$54,0))*G1200,"")),"")</f>
        <v/>
      </c>
      <c r="AE1200" s="237" t="str">
        <f t="shared" si="186"/>
        <v/>
      </c>
      <c r="AF1200" s="198">
        <f t="shared" si="188"/>
        <v>0</v>
      </c>
      <c r="AG1200" s="239">
        <f t="shared" si="189"/>
        <v>0</v>
      </c>
    </row>
    <row r="1201" spans="1:33">
      <c r="A1201" s="228"/>
      <c r="B1201" s="176"/>
      <c r="C1201" s="229"/>
      <c r="D1201" s="230"/>
      <c r="E1201" s="230"/>
      <c r="F1201" s="230"/>
      <c r="G1201" s="230"/>
      <c r="H1201" s="231"/>
      <c r="I1201" s="231"/>
      <c r="J1201" s="232"/>
      <c r="K1201" s="232"/>
      <c r="L1201" s="232"/>
      <c r="M1201" s="181">
        <f t="shared" si="187"/>
        <v>0</v>
      </c>
      <c r="N1201" s="181">
        <f>IF(H1201="",0,H1201*I1201*'Avoided Water Savings Cost'!$C$16)</f>
        <v>0</v>
      </c>
      <c r="O1201" s="545">
        <f>IF(C1201="",0,IF($B$3="NYSEG",C1201/(1-'Avoided Electric Costs 2020'!$W$21),IF($B$3="RG&amp;E",C1201/(1-'Avoided Electric Costs 2020'!$X$21),"")))</f>
        <v>0</v>
      </c>
      <c r="P1201" s="546">
        <f>IF(D1201="",0,IF($B$3="NYSEG",D1201/(1-'Avoided Electric Costs 2020'!$W$21),IF($B$3="RG&amp;E",D1201/(1-'Avoided Electric Costs 2020'!$X$21),"")))</f>
        <v>0</v>
      </c>
      <c r="Q1201" s="546">
        <f>IF(E1201="",0,IF($B$3="NYSEG",E1201/(1-'Avoided Natural Gas Costs 2020'!$J$34),IF($B$3="RG&amp;E",E1201/(1-'Avoided Natural Gas Costs 2020'!$K$34),"")))</f>
        <v>0</v>
      </c>
      <c r="R1201" s="233" t="str">
        <f>IFERROR(IF(P1201*'BCA Inputs'!$C$1+Q1201*'BCA Inputs'!$C$2+F1201*'BCA Inputs'!$C$2+G1201*'BCA Inputs'!$C$2=0,"",P1201*'BCA Inputs'!$C$1+Q1201*'BCA Inputs'!$C$2+F1201*'BCA Inputs'!$C$2+G1201*'BCA Inputs'!$C$2),"")</f>
        <v/>
      </c>
      <c r="S1201" s="181" t="str">
        <f t="shared" si="180"/>
        <v/>
      </c>
      <c r="T1201" s="181" t="str">
        <f>IFERROR(IF($B$3="NYSEG",(INDEX('BCA Inputs'!$N$14:$N$54,MATCH(I1201,'BCA Inputs'!$M$14:$M$54,0))*P1201+INDEX('BCA Inputs'!$O$14:$O$54,MATCH(I1201,'BCA Inputs'!$M$14:$M$54,0))*O1201+INDEX('BCA Inputs'!P:P,MATCH(I1201,'BCA Inputs'!M:M,0))*Q1201+INDEX('BCA Inputs'!Q:Q,MATCH(I1201,'BCA Inputs'!M:M,0))*F1201+INDEX('BCA Inputs'!R:R,MATCH(I1201,'BCA Inputs'!M:M,0))*G1201)+L1201+N1201,IF($B$3="RG&amp;E",(INDEX('BCA Inputs'!$AX$14:$AX$54,MATCH(I1201,'BCA Inputs'!$AW$14:$AW$54,0))*P1201+INDEX('BCA Inputs'!$AY$14:$AY$54,MATCH(I1201,'BCA Inputs'!$AW$14:$AW$54,0))*O1201+INDEX('BCA Inputs'!$AZ$14:$AZ$54,MATCH(I1201,'BCA Inputs'!$AW$14:$AW$54,0))*Q1201+INDEX('BCA Inputs'!$BA$14:$BA$54,MATCH(I1201,'BCA Inputs'!$AW$14:$AW$54,0))*F1201+INDEX('BCA Inputs'!$BB$14:$BB$54,MATCH(I1201,'BCA Inputs'!$AW$14:$AW$54,0))*G1201)+L1201+N1201,"")),"")</f>
        <v/>
      </c>
      <c r="U1201" s="234" t="str">
        <f t="shared" si="181"/>
        <v/>
      </c>
      <c r="V1201" s="234" t="str">
        <f t="shared" si="182"/>
        <v/>
      </c>
      <c r="W1201" s="234" t="str">
        <f t="shared" si="183"/>
        <v/>
      </c>
      <c r="Y1201" s="235" t="str">
        <f t="shared" si="184"/>
        <v/>
      </c>
      <c r="Z1201" s="236" t="str">
        <f>IFERROR(IF($B$3="NYSEG",INDEX('BCA Inputs'!$X$14:$X$54,MATCH(I1201,'BCA Inputs'!$M$14:$M$54,0))*P1201+INDEX('BCA Inputs'!$Y$14:$Y$54,MATCH(I1201,'BCA Inputs'!$M$14:$M$54,0))*O1201+INDEX('BCA Inputs'!$Z$14:$Z$54,MATCH(I1201,'BCA Inputs'!$M$14:$M$54,0))*Q1201+INDEX('BCA Inputs'!$AA$14:$AA$54,MATCH(I1201,'BCA Inputs'!$M$14:$M$54,0))*F1201+INDEX('BCA Inputs'!$AB$14:$AB$54,MATCH(I1201,'BCA Inputs'!$M$14:$M$54,0))*G1201,IF($B$3="RG&amp;E",INDEX('BCA Inputs'!$BG$14:$BG$54,MATCH(I1201,'BCA Inputs'!$AW$14:$AW$54,0))*P1201+INDEX('BCA Inputs'!$BH$14:$BH$54,MATCH(I1201,'BCA Inputs'!$AW$14:$AW$54,0))*O1201+INDEX('BCA Inputs'!$BI$14:$BI$54,MATCH(I1201,'BCA Inputs'!$AW$14:$AW$54,0))*Q1201+INDEX('BCA Inputs'!$BJ$14:$BJ$54,MATCH(I1201,'BCA Inputs'!$AW$14:$AW$54,0))*F1201+INDEX('BCA Inputs'!$BK$14:$BK$54,MATCH(I1201,'BCA Inputs'!$AW$14:$AW$54,0))*G1201,"")),"")</f>
        <v/>
      </c>
      <c r="AA1201" s="237" t="str">
        <f t="shared" si="185"/>
        <v/>
      </c>
      <c r="AC1201" s="238" t="str">
        <f>IFERROR((K1201+R1201)+IF($B$3="NYSEG",INDEX('BCA Inputs'!$AI$14:$AI$54,MATCH(I1201,'BCA Inputs'!$M$14:$M$54,0))*P1201+INDEX('BCA Inputs'!$AJ$14:$AJ$54,MATCH(I1201,'BCA Inputs'!$M$14:$M$54,0))*Q1201,IF($B$3="RG&amp;E",INDEX('BCA Inputs'!$BR$14:$BR$54,MATCH(I1201,'BCA Inputs'!$AW$14:$AW$54,0))*P1201+INDEX('BCA Inputs'!$BS$14:$BS$54,MATCH(I1201,'BCA Inputs'!$AW$14:$AW$54,0))*Q1201,"")),"")</f>
        <v/>
      </c>
      <c r="AD1201" s="181" t="str">
        <f>IFERROR(IF($B$3="NYSEG",INDEX('BCA Inputs'!$AD$14:$AD$54,MATCH(I1201,'BCA Inputs'!$M$14:$M$54,0))*P1201+INDEX('BCA Inputs'!$AE$14:$AE$54,MATCH(I1201,'BCA Inputs'!$M$14:$M$54,0))*O1201+INDEX('BCA Inputs'!$AF$14:$AF$54,MATCH(I1201,'BCA Inputs'!$M$14:$M$54,0))*Q1201+INDEX('BCA Inputs'!$AG$14:$AG$54,MATCH(I1201,'BCA Inputs'!$M$14:$M$54,0))*F1201+INDEX('BCA Inputs'!$AH$14:$AH$54,MATCH(I1201,'BCA Inputs'!$M$14:$M$54,0))*G1201,IF($B$3="RG&amp;E",INDEX('BCA Inputs'!$BM$14:$BM$54,MATCH(I1201,'BCA Inputs'!$AW$14:$AW$54,0))*P1201+INDEX('BCA Inputs'!$BN$14:$BN$54,MATCH(I1201,'BCA Inputs'!$AW$14:$AW$54,0))*O1201+INDEX('BCA Inputs'!$BO$14:$BO$54,MATCH(I1201,'BCA Inputs'!$AW$14:$AW$54,0))*Q1201+INDEX('BCA Inputs'!$BP$14:$BP$54,MATCH(I1201,'BCA Inputs'!$AW$14:$AW$54,0))*F1201+INDEX('BCA Inputs'!$BQ$14:$BQ$54,MATCH(I1201,'BCA Inputs'!$AW$14:$AW$54,0))*G1201,"")),"")</f>
        <v/>
      </c>
      <c r="AE1201" s="237" t="str">
        <f t="shared" si="186"/>
        <v/>
      </c>
      <c r="AF1201" s="198">
        <f t="shared" si="188"/>
        <v>0</v>
      </c>
      <c r="AG1201" s="239">
        <f t="shared" si="189"/>
        <v>0</v>
      </c>
    </row>
    <row r="1202" spans="1:33">
      <c r="A1202" s="228"/>
      <c r="B1202" s="176"/>
      <c r="C1202" s="229"/>
      <c r="D1202" s="230"/>
      <c r="E1202" s="230"/>
      <c r="F1202" s="230"/>
      <c r="G1202" s="230"/>
      <c r="H1202" s="231"/>
      <c r="I1202" s="231"/>
      <c r="J1202" s="232"/>
      <c r="K1202" s="232"/>
      <c r="L1202" s="232"/>
      <c r="M1202" s="181">
        <f t="shared" si="187"/>
        <v>0</v>
      </c>
      <c r="N1202" s="181">
        <f>IF(H1202="",0,H1202*I1202*'Avoided Water Savings Cost'!$C$16)</f>
        <v>0</v>
      </c>
      <c r="O1202" s="545">
        <f>IF(C1202="",0,IF($B$3="NYSEG",C1202/(1-'Avoided Electric Costs 2020'!$W$21),IF($B$3="RG&amp;E",C1202/(1-'Avoided Electric Costs 2020'!$X$21),"")))</f>
        <v>0</v>
      </c>
      <c r="P1202" s="546">
        <f>IF(D1202="",0,IF($B$3="NYSEG",D1202/(1-'Avoided Electric Costs 2020'!$W$21),IF($B$3="RG&amp;E",D1202/(1-'Avoided Electric Costs 2020'!$X$21),"")))</f>
        <v>0</v>
      </c>
      <c r="Q1202" s="546">
        <f>IF(E1202="",0,IF($B$3="NYSEG",E1202/(1-'Avoided Natural Gas Costs 2020'!$J$34),IF($B$3="RG&amp;E",E1202/(1-'Avoided Natural Gas Costs 2020'!$K$34),"")))</f>
        <v>0</v>
      </c>
      <c r="R1202" s="233" t="str">
        <f>IFERROR(IF(P1202*'BCA Inputs'!$C$1+Q1202*'BCA Inputs'!$C$2+F1202*'BCA Inputs'!$C$2+G1202*'BCA Inputs'!$C$2=0,"",P1202*'BCA Inputs'!$C$1+Q1202*'BCA Inputs'!$C$2+F1202*'BCA Inputs'!$C$2+G1202*'BCA Inputs'!$C$2),"")</f>
        <v/>
      </c>
      <c r="S1202" s="181" t="str">
        <f t="shared" si="180"/>
        <v/>
      </c>
      <c r="T1202" s="181" t="str">
        <f>IFERROR(IF($B$3="NYSEG",(INDEX('BCA Inputs'!$N$14:$N$54,MATCH(I1202,'BCA Inputs'!$M$14:$M$54,0))*P1202+INDEX('BCA Inputs'!$O$14:$O$54,MATCH(I1202,'BCA Inputs'!$M$14:$M$54,0))*O1202+INDEX('BCA Inputs'!P:P,MATCH(I1202,'BCA Inputs'!M:M,0))*Q1202+INDEX('BCA Inputs'!Q:Q,MATCH(I1202,'BCA Inputs'!M:M,0))*F1202+INDEX('BCA Inputs'!R:R,MATCH(I1202,'BCA Inputs'!M:M,0))*G1202)+L1202+N1202,IF($B$3="RG&amp;E",(INDEX('BCA Inputs'!$AX$14:$AX$54,MATCH(I1202,'BCA Inputs'!$AW$14:$AW$54,0))*P1202+INDEX('BCA Inputs'!$AY$14:$AY$54,MATCH(I1202,'BCA Inputs'!$AW$14:$AW$54,0))*O1202+INDEX('BCA Inputs'!$AZ$14:$AZ$54,MATCH(I1202,'BCA Inputs'!$AW$14:$AW$54,0))*Q1202+INDEX('BCA Inputs'!$BA$14:$BA$54,MATCH(I1202,'BCA Inputs'!$AW$14:$AW$54,0))*F1202+INDEX('BCA Inputs'!$BB$14:$BB$54,MATCH(I1202,'BCA Inputs'!$AW$14:$AW$54,0))*G1202)+L1202+N1202,"")),"")</f>
        <v/>
      </c>
      <c r="U1202" s="234" t="str">
        <f t="shared" si="181"/>
        <v/>
      </c>
      <c r="V1202" s="234" t="str">
        <f t="shared" si="182"/>
        <v/>
      </c>
      <c r="W1202" s="234" t="str">
        <f t="shared" si="183"/>
        <v/>
      </c>
      <c r="Y1202" s="235" t="str">
        <f t="shared" si="184"/>
        <v/>
      </c>
      <c r="Z1202" s="236" t="str">
        <f>IFERROR(IF($B$3="NYSEG",INDEX('BCA Inputs'!$X$14:$X$54,MATCH(I1202,'BCA Inputs'!$M$14:$M$54,0))*P1202+INDEX('BCA Inputs'!$Y$14:$Y$54,MATCH(I1202,'BCA Inputs'!$M$14:$M$54,0))*O1202+INDEX('BCA Inputs'!$Z$14:$Z$54,MATCH(I1202,'BCA Inputs'!$M$14:$M$54,0))*Q1202+INDEX('BCA Inputs'!$AA$14:$AA$54,MATCH(I1202,'BCA Inputs'!$M$14:$M$54,0))*F1202+INDEX('BCA Inputs'!$AB$14:$AB$54,MATCH(I1202,'BCA Inputs'!$M$14:$M$54,0))*G1202,IF($B$3="RG&amp;E",INDEX('BCA Inputs'!$BG$14:$BG$54,MATCH(I1202,'BCA Inputs'!$AW$14:$AW$54,0))*P1202+INDEX('BCA Inputs'!$BH$14:$BH$54,MATCH(I1202,'BCA Inputs'!$AW$14:$AW$54,0))*O1202+INDEX('BCA Inputs'!$BI$14:$BI$54,MATCH(I1202,'BCA Inputs'!$AW$14:$AW$54,0))*Q1202+INDEX('BCA Inputs'!$BJ$14:$BJ$54,MATCH(I1202,'BCA Inputs'!$AW$14:$AW$54,0))*F1202+INDEX('BCA Inputs'!$BK$14:$BK$54,MATCH(I1202,'BCA Inputs'!$AW$14:$AW$54,0))*G1202,"")),"")</f>
        <v/>
      </c>
      <c r="AA1202" s="237" t="str">
        <f t="shared" si="185"/>
        <v/>
      </c>
      <c r="AC1202" s="238" t="str">
        <f>IFERROR((K1202+R1202)+IF($B$3="NYSEG",INDEX('BCA Inputs'!$AI$14:$AI$54,MATCH(I1202,'BCA Inputs'!$M$14:$M$54,0))*P1202+INDEX('BCA Inputs'!$AJ$14:$AJ$54,MATCH(I1202,'BCA Inputs'!$M$14:$M$54,0))*Q1202,IF($B$3="RG&amp;E",INDEX('BCA Inputs'!$BR$14:$BR$54,MATCH(I1202,'BCA Inputs'!$AW$14:$AW$54,0))*P1202+INDEX('BCA Inputs'!$BS$14:$BS$54,MATCH(I1202,'BCA Inputs'!$AW$14:$AW$54,0))*Q1202,"")),"")</f>
        <v/>
      </c>
      <c r="AD1202" s="181" t="str">
        <f>IFERROR(IF($B$3="NYSEG",INDEX('BCA Inputs'!$AD$14:$AD$54,MATCH(I1202,'BCA Inputs'!$M$14:$M$54,0))*P1202+INDEX('BCA Inputs'!$AE$14:$AE$54,MATCH(I1202,'BCA Inputs'!$M$14:$M$54,0))*O1202+INDEX('BCA Inputs'!$AF$14:$AF$54,MATCH(I1202,'BCA Inputs'!$M$14:$M$54,0))*Q1202+INDEX('BCA Inputs'!$AG$14:$AG$54,MATCH(I1202,'BCA Inputs'!$M$14:$M$54,0))*F1202+INDEX('BCA Inputs'!$AH$14:$AH$54,MATCH(I1202,'BCA Inputs'!$M$14:$M$54,0))*G1202,IF($B$3="RG&amp;E",INDEX('BCA Inputs'!$BM$14:$BM$54,MATCH(I1202,'BCA Inputs'!$AW$14:$AW$54,0))*P1202+INDEX('BCA Inputs'!$BN$14:$BN$54,MATCH(I1202,'BCA Inputs'!$AW$14:$AW$54,0))*O1202+INDEX('BCA Inputs'!$BO$14:$BO$54,MATCH(I1202,'BCA Inputs'!$AW$14:$AW$54,0))*Q1202+INDEX('BCA Inputs'!$BP$14:$BP$54,MATCH(I1202,'BCA Inputs'!$AW$14:$AW$54,0))*F1202+INDEX('BCA Inputs'!$BQ$14:$BQ$54,MATCH(I1202,'BCA Inputs'!$AW$14:$AW$54,0))*G1202,"")),"")</f>
        <v/>
      </c>
      <c r="AE1202" s="237" t="str">
        <f t="shared" si="186"/>
        <v/>
      </c>
      <c r="AF1202" s="198">
        <f t="shared" si="188"/>
        <v>0</v>
      </c>
      <c r="AG1202" s="239">
        <f t="shared" si="189"/>
        <v>0</v>
      </c>
    </row>
    <row r="1203" spans="1:33">
      <c r="A1203" s="228"/>
      <c r="B1203" s="176"/>
      <c r="C1203" s="229"/>
      <c r="D1203" s="230"/>
      <c r="E1203" s="230"/>
      <c r="F1203" s="230"/>
      <c r="G1203" s="230"/>
      <c r="H1203" s="231"/>
      <c r="I1203" s="231"/>
      <c r="J1203" s="232"/>
      <c r="K1203" s="232"/>
      <c r="L1203" s="232"/>
      <c r="M1203" s="181">
        <f t="shared" si="187"/>
        <v>0</v>
      </c>
      <c r="N1203" s="181">
        <f>IF(H1203="",0,H1203*I1203*'Avoided Water Savings Cost'!$C$16)</f>
        <v>0</v>
      </c>
      <c r="O1203" s="545">
        <f>IF(C1203="",0,IF($B$3="NYSEG",C1203/(1-'Avoided Electric Costs 2020'!$W$21),IF($B$3="RG&amp;E",C1203/(1-'Avoided Electric Costs 2020'!$X$21),"")))</f>
        <v>0</v>
      </c>
      <c r="P1203" s="546">
        <f>IF(D1203="",0,IF($B$3="NYSEG",D1203/(1-'Avoided Electric Costs 2020'!$W$21),IF($B$3="RG&amp;E",D1203/(1-'Avoided Electric Costs 2020'!$X$21),"")))</f>
        <v>0</v>
      </c>
      <c r="Q1203" s="546">
        <f>IF(E1203="",0,IF($B$3="NYSEG",E1203/(1-'Avoided Natural Gas Costs 2020'!$J$34),IF($B$3="RG&amp;E",E1203/(1-'Avoided Natural Gas Costs 2020'!$K$34),"")))</f>
        <v>0</v>
      </c>
      <c r="R1203" s="233" t="str">
        <f>IFERROR(IF(P1203*'BCA Inputs'!$C$1+Q1203*'BCA Inputs'!$C$2+F1203*'BCA Inputs'!$C$2+G1203*'BCA Inputs'!$C$2=0,"",P1203*'BCA Inputs'!$C$1+Q1203*'BCA Inputs'!$C$2+F1203*'BCA Inputs'!$C$2+G1203*'BCA Inputs'!$C$2),"")</f>
        <v/>
      </c>
      <c r="S1203" s="181" t="str">
        <f t="shared" si="180"/>
        <v/>
      </c>
      <c r="T1203" s="181" t="str">
        <f>IFERROR(IF($B$3="NYSEG",(INDEX('BCA Inputs'!$N$14:$N$54,MATCH(I1203,'BCA Inputs'!$M$14:$M$54,0))*P1203+INDEX('BCA Inputs'!$O$14:$O$54,MATCH(I1203,'BCA Inputs'!$M$14:$M$54,0))*O1203+INDEX('BCA Inputs'!P:P,MATCH(I1203,'BCA Inputs'!M:M,0))*Q1203+INDEX('BCA Inputs'!Q:Q,MATCH(I1203,'BCA Inputs'!M:M,0))*F1203+INDEX('BCA Inputs'!R:R,MATCH(I1203,'BCA Inputs'!M:M,0))*G1203)+L1203+N1203,IF($B$3="RG&amp;E",(INDEX('BCA Inputs'!$AX$14:$AX$54,MATCH(I1203,'BCA Inputs'!$AW$14:$AW$54,0))*P1203+INDEX('BCA Inputs'!$AY$14:$AY$54,MATCH(I1203,'BCA Inputs'!$AW$14:$AW$54,0))*O1203+INDEX('BCA Inputs'!$AZ$14:$AZ$54,MATCH(I1203,'BCA Inputs'!$AW$14:$AW$54,0))*Q1203+INDEX('BCA Inputs'!$BA$14:$BA$54,MATCH(I1203,'BCA Inputs'!$AW$14:$AW$54,0))*F1203+INDEX('BCA Inputs'!$BB$14:$BB$54,MATCH(I1203,'BCA Inputs'!$AW$14:$AW$54,0))*G1203)+L1203+N1203,"")),"")</f>
        <v/>
      </c>
      <c r="U1203" s="234" t="str">
        <f t="shared" si="181"/>
        <v/>
      </c>
      <c r="V1203" s="234" t="str">
        <f t="shared" si="182"/>
        <v/>
      </c>
      <c r="W1203" s="234" t="str">
        <f t="shared" si="183"/>
        <v/>
      </c>
      <c r="Y1203" s="235" t="str">
        <f t="shared" si="184"/>
        <v/>
      </c>
      <c r="Z1203" s="236" t="str">
        <f>IFERROR(IF($B$3="NYSEG",INDEX('BCA Inputs'!$X$14:$X$54,MATCH(I1203,'BCA Inputs'!$M$14:$M$54,0))*P1203+INDEX('BCA Inputs'!$Y$14:$Y$54,MATCH(I1203,'BCA Inputs'!$M$14:$M$54,0))*O1203+INDEX('BCA Inputs'!$Z$14:$Z$54,MATCH(I1203,'BCA Inputs'!$M$14:$M$54,0))*Q1203+INDEX('BCA Inputs'!$AA$14:$AA$54,MATCH(I1203,'BCA Inputs'!$M$14:$M$54,0))*F1203+INDEX('BCA Inputs'!$AB$14:$AB$54,MATCH(I1203,'BCA Inputs'!$M$14:$M$54,0))*G1203,IF($B$3="RG&amp;E",INDEX('BCA Inputs'!$BG$14:$BG$54,MATCH(I1203,'BCA Inputs'!$AW$14:$AW$54,0))*P1203+INDEX('BCA Inputs'!$BH$14:$BH$54,MATCH(I1203,'BCA Inputs'!$AW$14:$AW$54,0))*O1203+INDEX('BCA Inputs'!$BI$14:$BI$54,MATCH(I1203,'BCA Inputs'!$AW$14:$AW$54,0))*Q1203+INDEX('BCA Inputs'!$BJ$14:$BJ$54,MATCH(I1203,'BCA Inputs'!$AW$14:$AW$54,0))*F1203+INDEX('BCA Inputs'!$BK$14:$BK$54,MATCH(I1203,'BCA Inputs'!$AW$14:$AW$54,0))*G1203,"")),"")</f>
        <v/>
      </c>
      <c r="AA1203" s="237" t="str">
        <f t="shared" si="185"/>
        <v/>
      </c>
      <c r="AC1203" s="238" t="str">
        <f>IFERROR((K1203+R1203)+IF($B$3="NYSEG",INDEX('BCA Inputs'!$AI$14:$AI$54,MATCH(I1203,'BCA Inputs'!$M$14:$M$54,0))*P1203+INDEX('BCA Inputs'!$AJ$14:$AJ$54,MATCH(I1203,'BCA Inputs'!$M$14:$M$54,0))*Q1203,IF($B$3="RG&amp;E",INDEX('BCA Inputs'!$BR$14:$BR$54,MATCH(I1203,'BCA Inputs'!$AW$14:$AW$54,0))*P1203+INDEX('BCA Inputs'!$BS$14:$BS$54,MATCH(I1203,'BCA Inputs'!$AW$14:$AW$54,0))*Q1203,"")),"")</f>
        <v/>
      </c>
      <c r="AD1203" s="181" t="str">
        <f>IFERROR(IF($B$3="NYSEG",INDEX('BCA Inputs'!$AD$14:$AD$54,MATCH(I1203,'BCA Inputs'!$M$14:$M$54,0))*P1203+INDEX('BCA Inputs'!$AE$14:$AE$54,MATCH(I1203,'BCA Inputs'!$M$14:$M$54,0))*O1203+INDEX('BCA Inputs'!$AF$14:$AF$54,MATCH(I1203,'BCA Inputs'!$M$14:$M$54,0))*Q1203+INDEX('BCA Inputs'!$AG$14:$AG$54,MATCH(I1203,'BCA Inputs'!$M$14:$M$54,0))*F1203+INDEX('BCA Inputs'!$AH$14:$AH$54,MATCH(I1203,'BCA Inputs'!$M$14:$M$54,0))*G1203,IF($B$3="RG&amp;E",INDEX('BCA Inputs'!$BM$14:$BM$54,MATCH(I1203,'BCA Inputs'!$AW$14:$AW$54,0))*P1203+INDEX('BCA Inputs'!$BN$14:$BN$54,MATCH(I1203,'BCA Inputs'!$AW$14:$AW$54,0))*O1203+INDEX('BCA Inputs'!$BO$14:$BO$54,MATCH(I1203,'BCA Inputs'!$AW$14:$AW$54,0))*Q1203+INDEX('BCA Inputs'!$BP$14:$BP$54,MATCH(I1203,'BCA Inputs'!$AW$14:$AW$54,0))*F1203+INDEX('BCA Inputs'!$BQ$14:$BQ$54,MATCH(I1203,'BCA Inputs'!$AW$14:$AW$54,0))*G1203,"")),"")</f>
        <v/>
      </c>
      <c r="AE1203" s="237" t="str">
        <f t="shared" si="186"/>
        <v/>
      </c>
      <c r="AF1203" s="198">
        <f t="shared" si="188"/>
        <v>0</v>
      </c>
      <c r="AG1203" s="239">
        <f t="shared" si="189"/>
        <v>0</v>
      </c>
    </row>
    <row r="1204" spans="1:33">
      <c r="A1204" s="228"/>
      <c r="B1204" s="176"/>
      <c r="C1204" s="229"/>
      <c r="D1204" s="230"/>
      <c r="E1204" s="230"/>
      <c r="F1204" s="230"/>
      <c r="G1204" s="230"/>
      <c r="H1204" s="231"/>
      <c r="I1204" s="231"/>
      <c r="J1204" s="232"/>
      <c r="K1204" s="232"/>
      <c r="L1204" s="232"/>
      <c r="M1204" s="181">
        <f t="shared" si="187"/>
        <v>0</v>
      </c>
      <c r="N1204" s="181">
        <f>IF(H1204="",0,H1204*I1204*'Avoided Water Savings Cost'!$C$16)</f>
        <v>0</v>
      </c>
      <c r="O1204" s="545">
        <f>IF(C1204="",0,IF($B$3="NYSEG",C1204/(1-'Avoided Electric Costs 2020'!$W$21),IF($B$3="RG&amp;E",C1204/(1-'Avoided Electric Costs 2020'!$X$21),"")))</f>
        <v>0</v>
      </c>
      <c r="P1204" s="546">
        <f>IF(D1204="",0,IF($B$3="NYSEG",D1204/(1-'Avoided Electric Costs 2020'!$W$21),IF($B$3="RG&amp;E",D1204/(1-'Avoided Electric Costs 2020'!$X$21),"")))</f>
        <v>0</v>
      </c>
      <c r="Q1204" s="546">
        <f>IF(E1204="",0,IF($B$3="NYSEG",E1204/(1-'Avoided Natural Gas Costs 2020'!$J$34),IF($B$3="RG&amp;E",E1204/(1-'Avoided Natural Gas Costs 2020'!$K$34),"")))</f>
        <v>0</v>
      </c>
      <c r="R1204" s="233" t="str">
        <f>IFERROR(IF(P1204*'BCA Inputs'!$C$1+Q1204*'BCA Inputs'!$C$2+F1204*'BCA Inputs'!$C$2+G1204*'BCA Inputs'!$C$2=0,"",P1204*'BCA Inputs'!$C$1+Q1204*'BCA Inputs'!$C$2+F1204*'BCA Inputs'!$C$2+G1204*'BCA Inputs'!$C$2),"")</f>
        <v/>
      </c>
      <c r="S1204" s="181" t="str">
        <f t="shared" si="180"/>
        <v/>
      </c>
      <c r="T1204" s="181" t="str">
        <f>IFERROR(IF($B$3="NYSEG",(INDEX('BCA Inputs'!$N$14:$N$54,MATCH(I1204,'BCA Inputs'!$M$14:$M$54,0))*P1204+INDEX('BCA Inputs'!$O$14:$O$54,MATCH(I1204,'BCA Inputs'!$M$14:$M$54,0))*O1204+INDEX('BCA Inputs'!P:P,MATCH(I1204,'BCA Inputs'!M:M,0))*Q1204+INDEX('BCA Inputs'!Q:Q,MATCH(I1204,'BCA Inputs'!M:M,0))*F1204+INDEX('BCA Inputs'!R:R,MATCH(I1204,'BCA Inputs'!M:M,0))*G1204)+L1204+N1204,IF($B$3="RG&amp;E",(INDEX('BCA Inputs'!$AX$14:$AX$54,MATCH(I1204,'BCA Inputs'!$AW$14:$AW$54,0))*P1204+INDEX('BCA Inputs'!$AY$14:$AY$54,MATCH(I1204,'BCA Inputs'!$AW$14:$AW$54,0))*O1204+INDEX('BCA Inputs'!$AZ$14:$AZ$54,MATCH(I1204,'BCA Inputs'!$AW$14:$AW$54,0))*Q1204+INDEX('BCA Inputs'!$BA$14:$BA$54,MATCH(I1204,'BCA Inputs'!$AW$14:$AW$54,0))*F1204+INDEX('BCA Inputs'!$BB$14:$BB$54,MATCH(I1204,'BCA Inputs'!$AW$14:$AW$54,0))*G1204)+L1204+N1204,"")),"")</f>
        <v/>
      </c>
      <c r="U1204" s="234" t="str">
        <f t="shared" si="181"/>
        <v/>
      </c>
      <c r="V1204" s="234" t="str">
        <f t="shared" si="182"/>
        <v/>
      </c>
      <c r="W1204" s="234" t="str">
        <f t="shared" si="183"/>
        <v/>
      </c>
      <c r="Y1204" s="235" t="str">
        <f t="shared" si="184"/>
        <v/>
      </c>
      <c r="Z1204" s="236" t="str">
        <f>IFERROR(IF($B$3="NYSEG",INDEX('BCA Inputs'!$X$14:$X$54,MATCH(I1204,'BCA Inputs'!$M$14:$M$54,0))*P1204+INDEX('BCA Inputs'!$Y$14:$Y$54,MATCH(I1204,'BCA Inputs'!$M$14:$M$54,0))*O1204+INDEX('BCA Inputs'!$Z$14:$Z$54,MATCH(I1204,'BCA Inputs'!$M$14:$M$54,0))*Q1204+INDEX('BCA Inputs'!$AA$14:$AA$54,MATCH(I1204,'BCA Inputs'!$M$14:$M$54,0))*F1204+INDEX('BCA Inputs'!$AB$14:$AB$54,MATCH(I1204,'BCA Inputs'!$M$14:$M$54,0))*G1204,IF($B$3="RG&amp;E",INDEX('BCA Inputs'!$BG$14:$BG$54,MATCH(I1204,'BCA Inputs'!$AW$14:$AW$54,0))*P1204+INDEX('BCA Inputs'!$BH$14:$BH$54,MATCH(I1204,'BCA Inputs'!$AW$14:$AW$54,0))*O1204+INDEX('BCA Inputs'!$BI$14:$BI$54,MATCH(I1204,'BCA Inputs'!$AW$14:$AW$54,0))*Q1204+INDEX('BCA Inputs'!$BJ$14:$BJ$54,MATCH(I1204,'BCA Inputs'!$AW$14:$AW$54,0))*F1204+INDEX('BCA Inputs'!$BK$14:$BK$54,MATCH(I1204,'BCA Inputs'!$AW$14:$AW$54,0))*G1204,"")),"")</f>
        <v/>
      </c>
      <c r="AA1204" s="237" t="str">
        <f t="shared" si="185"/>
        <v/>
      </c>
      <c r="AC1204" s="238" t="str">
        <f>IFERROR((K1204+R1204)+IF($B$3="NYSEG",INDEX('BCA Inputs'!$AI$14:$AI$54,MATCH(I1204,'BCA Inputs'!$M$14:$M$54,0))*P1204+INDEX('BCA Inputs'!$AJ$14:$AJ$54,MATCH(I1204,'BCA Inputs'!$M$14:$M$54,0))*Q1204,IF($B$3="RG&amp;E",INDEX('BCA Inputs'!$BR$14:$BR$54,MATCH(I1204,'BCA Inputs'!$AW$14:$AW$54,0))*P1204+INDEX('BCA Inputs'!$BS$14:$BS$54,MATCH(I1204,'BCA Inputs'!$AW$14:$AW$54,0))*Q1204,"")),"")</f>
        <v/>
      </c>
      <c r="AD1204" s="181" t="str">
        <f>IFERROR(IF($B$3="NYSEG",INDEX('BCA Inputs'!$AD$14:$AD$54,MATCH(I1204,'BCA Inputs'!$M$14:$M$54,0))*P1204+INDEX('BCA Inputs'!$AE$14:$AE$54,MATCH(I1204,'BCA Inputs'!$M$14:$M$54,0))*O1204+INDEX('BCA Inputs'!$AF$14:$AF$54,MATCH(I1204,'BCA Inputs'!$M$14:$M$54,0))*Q1204+INDEX('BCA Inputs'!$AG$14:$AG$54,MATCH(I1204,'BCA Inputs'!$M$14:$M$54,0))*F1204+INDEX('BCA Inputs'!$AH$14:$AH$54,MATCH(I1204,'BCA Inputs'!$M$14:$M$54,0))*G1204,IF($B$3="RG&amp;E",INDEX('BCA Inputs'!$BM$14:$BM$54,MATCH(I1204,'BCA Inputs'!$AW$14:$AW$54,0))*P1204+INDEX('BCA Inputs'!$BN$14:$BN$54,MATCH(I1204,'BCA Inputs'!$AW$14:$AW$54,0))*O1204+INDEX('BCA Inputs'!$BO$14:$BO$54,MATCH(I1204,'BCA Inputs'!$AW$14:$AW$54,0))*Q1204+INDEX('BCA Inputs'!$BP$14:$BP$54,MATCH(I1204,'BCA Inputs'!$AW$14:$AW$54,0))*F1204+INDEX('BCA Inputs'!$BQ$14:$BQ$54,MATCH(I1204,'BCA Inputs'!$AW$14:$AW$54,0))*G1204,"")),"")</f>
        <v/>
      </c>
      <c r="AE1204" s="237" t="str">
        <f t="shared" si="186"/>
        <v/>
      </c>
      <c r="AF1204" s="198">
        <f t="shared" si="188"/>
        <v>0</v>
      </c>
      <c r="AG1204" s="239">
        <f t="shared" si="189"/>
        <v>0</v>
      </c>
    </row>
    <row r="1205" spans="1:33">
      <c r="A1205" s="228"/>
      <c r="B1205" s="176"/>
      <c r="C1205" s="229"/>
      <c r="D1205" s="230"/>
      <c r="E1205" s="230"/>
      <c r="F1205" s="230"/>
      <c r="G1205" s="230"/>
      <c r="H1205" s="231"/>
      <c r="I1205" s="231"/>
      <c r="J1205" s="232"/>
      <c r="K1205" s="232"/>
      <c r="L1205" s="232"/>
      <c r="M1205" s="181">
        <f t="shared" si="187"/>
        <v>0</v>
      </c>
      <c r="N1205" s="181">
        <f>IF(H1205="",0,H1205*I1205*'Avoided Water Savings Cost'!$C$16)</f>
        <v>0</v>
      </c>
      <c r="O1205" s="545">
        <f>IF(C1205="",0,IF($B$3="NYSEG",C1205/(1-'Avoided Electric Costs 2020'!$W$21),IF($B$3="RG&amp;E",C1205/(1-'Avoided Electric Costs 2020'!$X$21),"")))</f>
        <v>0</v>
      </c>
      <c r="P1205" s="546">
        <f>IF(D1205="",0,IF($B$3="NYSEG",D1205/(1-'Avoided Electric Costs 2020'!$W$21),IF($B$3="RG&amp;E",D1205/(1-'Avoided Electric Costs 2020'!$X$21),"")))</f>
        <v>0</v>
      </c>
      <c r="Q1205" s="546">
        <f>IF(E1205="",0,IF($B$3="NYSEG",E1205/(1-'Avoided Natural Gas Costs 2020'!$J$34),IF($B$3="RG&amp;E",E1205/(1-'Avoided Natural Gas Costs 2020'!$K$34),"")))</f>
        <v>0</v>
      </c>
      <c r="R1205" s="233" t="str">
        <f>IFERROR(IF(P1205*'BCA Inputs'!$C$1+Q1205*'BCA Inputs'!$C$2+F1205*'BCA Inputs'!$C$2+G1205*'BCA Inputs'!$C$2=0,"",P1205*'BCA Inputs'!$C$1+Q1205*'BCA Inputs'!$C$2+F1205*'BCA Inputs'!$C$2+G1205*'BCA Inputs'!$C$2),"")</f>
        <v/>
      </c>
      <c r="S1205" s="181" t="str">
        <f t="shared" si="180"/>
        <v/>
      </c>
      <c r="T1205" s="181" t="str">
        <f>IFERROR(IF($B$3="NYSEG",(INDEX('BCA Inputs'!$N$14:$N$54,MATCH(I1205,'BCA Inputs'!$M$14:$M$54,0))*P1205+INDEX('BCA Inputs'!$O$14:$O$54,MATCH(I1205,'BCA Inputs'!$M$14:$M$54,0))*O1205+INDEX('BCA Inputs'!P:P,MATCH(I1205,'BCA Inputs'!M:M,0))*Q1205+INDEX('BCA Inputs'!Q:Q,MATCH(I1205,'BCA Inputs'!M:M,0))*F1205+INDEX('BCA Inputs'!R:R,MATCH(I1205,'BCA Inputs'!M:M,0))*G1205)+L1205+N1205,IF($B$3="RG&amp;E",(INDEX('BCA Inputs'!$AX$14:$AX$54,MATCH(I1205,'BCA Inputs'!$AW$14:$AW$54,0))*P1205+INDEX('BCA Inputs'!$AY$14:$AY$54,MATCH(I1205,'BCA Inputs'!$AW$14:$AW$54,0))*O1205+INDEX('BCA Inputs'!$AZ$14:$AZ$54,MATCH(I1205,'BCA Inputs'!$AW$14:$AW$54,0))*Q1205+INDEX('BCA Inputs'!$BA$14:$BA$54,MATCH(I1205,'BCA Inputs'!$AW$14:$AW$54,0))*F1205+INDEX('BCA Inputs'!$BB$14:$BB$54,MATCH(I1205,'BCA Inputs'!$AW$14:$AW$54,0))*G1205)+L1205+N1205,"")),"")</f>
        <v/>
      </c>
      <c r="U1205" s="234" t="str">
        <f t="shared" si="181"/>
        <v/>
      </c>
      <c r="V1205" s="234" t="str">
        <f t="shared" si="182"/>
        <v/>
      </c>
      <c r="W1205" s="234" t="str">
        <f t="shared" si="183"/>
        <v/>
      </c>
      <c r="Y1205" s="235" t="str">
        <f t="shared" si="184"/>
        <v/>
      </c>
      <c r="Z1205" s="236" t="str">
        <f>IFERROR(IF($B$3="NYSEG",INDEX('BCA Inputs'!$X$14:$X$54,MATCH(I1205,'BCA Inputs'!$M$14:$M$54,0))*P1205+INDEX('BCA Inputs'!$Y$14:$Y$54,MATCH(I1205,'BCA Inputs'!$M$14:$M$54,0))*O1205+INDEX('BCA Inputs'!$Z$14:$Z$54,MATCH(I1205,'BCA Inputs'!$M$14:$M$54,0))*Q1205+INDEX('BCA Inputs'!$AA$14:$AA$54,MATCH(I1205,'BCA Inputs'!$M$14:$M$54,0))*F1205+INDEX('BCA Inputs'!$AB$14:$AB$54,MATCH(I1205,'BCA Inputs'!$M$14:$M$54,0))*G1205,IF($B$3="RG&amp;E",INDEX('BCA Inputs'!$BG$14:$BG$54,MATCH(I1205,'BCA Inputs'!$AW$14:$AW$54,0))*P1205+INDEX('BCA Inputs'!$BH$14:$BH$54,MATCH(I1205,'BCA Inputs'!$AW$14:$AW$54,0))*O1205+INDEX('BCA Inputs'!$BI$14:$BI$54,MATCH(I1205,'BCA Inputs'!$AW$14:$AW$54,0))*Q1205+INDEX('BCA Inputs'!$BJ$14:$BJ$54,MATCH(I1205,'BCA Inputs'!$AW$14:$AW$54,0))*F1205+INDEX('BCA Inputs'!$BK$14:$BK$54,MATCH(I1205,'BCA Inputs'!$AW$14:$AW$54,0))*G1205,"")),"")</f>
        <v/>
      </c>
      <c r="AA1205" s="237" t="str">
        <f t="shared" si="185"/>
        <v/>
      </c>
      <c r="AC1205" s="238" t="str">
        <f>IFERROR((K1205+R1205)+IF($B$3="NYSEG",INDEX('BCA Inputs'!$AI$14:$AI$54,MATCH(I1205,'BCA Inputs'!$M$14:$M$54,0))*P1205+INDEX('BCA Inputs'!$AJ$14:$AJ$54,MATCH(I1205,'BCA Inputs'!$M$14:$M$54,0))*Q1205,IF($B$3="RG&amp;E",INDEX('BCA Inputs'!$BR$14:$BR$54,MATCH(I1205,'BCA Inputs'!$AW$14:$AW$54,0))*P1205+INDEX('BCA Inputs'!$BS$14:$BS$54,MATCH(I1205,'BCA Inputs'!$AW$14:$AW$54,0))*Q1205,"")),"")</f>
        <v/>
      </c>
      <c r="AD1205" s="181" t="str">
        <f>IFERROR(IF($B$3="NYSEG",INDEX('BCA Inputs'!$AD$14:$AD$54,MATCH(I1205,'BCA Inputs'!$M$14:$M$54,0))*P1205+INDEX('BCA Inputs'!$AE$14:$AE$54,MATCH(I1205,'BCA Inputs'!$M$14:$M$54,0))*O1205+INDEX('BCA Inputs'!$AF$14:$AF$54,MATCH(I1205,'BCA Inputs'!$M$14:$M$54,0))*Q1205+INDEX('BCA Inputs'!$AG$14:$AG$54,MATCH(I1205,'BCA Inputs'!$M$14:$M$54,0))*F1205+INDEX('BCA Inputs'!$AH$14:$AH$54,MATCH(I1205,'BCA Inputs'!$M$14:$M$54,0))*G1205,IF($B$3="RG&amp;E",INDEX('BCA Inputs'!$BM$14:$BM$54,MATCH(I1205,'BCA Inputs'!$AW$14:$AW$54,0))*P1205+INDEX('BCA Inputs'!$BN$14:$BN$54,MATCH(I1205,'BCA Inputs'!$AW$14:$AW$54,0))*O1205+INDEX('BCA Inputs'!$BO$14:$BO$54,MATCH(I1205,'BCA Inputs'!$AW$14:$AW$54,0))*Q1205+INDEX('BCA Inputs'!$BP$14:$BP$54,MATCH(I1205,'BCA Inputs'!$AW$14:$AW$54,0))*F1205+INDEX('BCA Inputs'!$BQ$14:$BQ$54,MATCH(I1205,'BCA Inputs'!$AW$14:$AW$54,0))*G1205,"")),"")</f>
        <v/>
      </c>
      <c r="AE1205" s="237" t="str">
        <f t="shared" si="186"/>
        <v/>
      </c>
      <c r="AF1205" s="198">
        <f t="shared" si="188"/>
        <v>0</v>
      </c>
      <c r="AG1205" s="239">
        <f t="shared" si="189"/>
        <v>0</v>
      </c>
    </row>
    <row r="1206" spans="1:33">
      <c r="A1206" s="228"/>
      <c r="B1206" s="176"/>
      <c r="C1206" s="229"/>
      <c r="D1206" s="230"/>
      <c r="E1206" s="230"/>
      <c r="F1206" s="230"/>
      <c r="G1206" s="230"/>
      <c r="H1206" s="231"/>
      <c r="I1206" s="231"/>
      <c r="J1206" s="232"/>
      <c r="K1206" s="232"/>
      <c r="L1206" s="232"/>
      <c r="M1206" s="181">
        <f t="shared" si="187"/>
        <v>0</v>
      </c>
      <c r="N1206" s="181">
        <f>IF(H1206="",0,H1206*I1206*'Avoided Water Savings Cost'!$C$16)</f>
        <v>0</v>
      </c>
      <c r="O1206" s="545">
        <f>IF(C1206="",0,IF($B$3="NYSEG",C1206/(1-'Avoided Electric Costs 2020'!$W$21),IF($B$3="RG&amp;E",C1206/(1-'Avoided Electric Costs 2020'!$X$21),"")))</f>
        <v>0</v>
      </c>
      <c r="P1206" s="546">
        <f>IF(D1206="",0,IF($B$3="NYSEG",D1206/(1-'Avoided Electric Costs 2020'!$W$21),IF($B$3="RG&amp;E",D1206/(1-'Avoided Electric Costs 2020'!$X$21),"")))</f>
        <v>0</v>
      </c>
      <c r="Q1206" s="546">
        <f>IF(E1206="",0,IF($B$3="NYSEG",E1206/(1-'Avoided Natural Gas Costs 2020'!$J$34),IF($B$3="RG&amp;E",E1206/(1-'Avoided Natural Gas Costs 2020'!$K$34),"")))</f>
        <v>0</v>
      </c>
      <c r="R1206" s="233" t="str">
        <f>IFERROR(IF(P1206*'BCA Inputs'!$C$1+Q1206*'BCA Inputs'!$C$2+F1206*'BCA Inputs'!$C$2+G1206*'BCA Inputs'!$C$2=0,"",P1206*'BCA Inputs'!$C$1+Q1206*'BCA Inputs'!$C$2+F1206*'BCA Inputs'!$C$2+G1206*'BCA Inputs'!$C$2),"")</f>
        <v/>
      </c>
      <c r="S1206" s="181" t="str">
        <f t="shared" si="180"/>
        <v/>
      </c>
      <c r="T1206" s="181" t="str">
        <f>IFERROR(IF($B$3="NYSEG",(INDEX('BCA Inputs'!$N$14:$N$54,MATCH(I1206,'BCA Inputs'!$M$14:$M$54,0))*P1206+INDEX('BCA Inputs'!$O$14:$O$54,MATCH(I1206,'BCA Inputs'!$M$14:$M$54,0))*O1206+INDEX('BCA Inputs'!P:P,MATCH(I1206,'BCA Inputs'!M:M,0))*Q1206+INDEX('BCA Inputs'!Q:Q,MATCH(I1206,'BCA Inputs'!M:M,0))*F1206+INDEX('BCA Inputs'!R:R,MATCH(I1206,'BCA Inputs'!M:M,0))*G1206)+L1206+N1206,IF($B$3="RG&amp;E",(INDEX('BCA Inputs'!$AX$14:$AX$54,MATCH(I1206,'BCA Inputs'!$AW$14:$AW$54,0))*P1206+INDEX('BCA Inputs'!$AY$14:$AY$54,MATCH(I1206,'BCA Inputs'!$AW$14:$AW$54,0))*O1206+INDEX('BCA Inputs'!$AZ$14:$AZ$54,MATCH(I1206,'BCA Inputs'!$AW$14:$AW$54,0))*Q1206+INDEX('BCA Inputs'!$BA$14:$BA$54,MATCH(I1206,'BCA Inputs'!$AW$14:$AW$54,0))*F1206+INDEX('BCA Inputs'!$BB$14:$BB$54,MATCH(I1206,'BCA Inputs'!$AW$14:$AW$54,0))*G1206)+L1206+N1206,"")),"")</f>
        <v/>
      </c>
      <c r="U1206" s="234" t="str">
        <f t="shared" si="181"/>
        <v/>
      </c>
      <c r="V1206" s="234" t="str">
        <f t="shared" si="182"/>
        <v/>
      </c>
      <c r="W1206" s="234" t="str">
        <f t="shared" si="183"/>
        <v/>
      </c>
      <c r="Y1206" s="235" t="str">
        <f t="shared" si="184"/>
        <v/>
      </c>
      <c r="Z1206" s="236" t="str">
        <f>IFERROR(IF($B$3="NYSEG",INDEX('BCA Inputs'!$X$14:$X$54,MATCH(I1206,'BCA Inputs'!$M$14:$M$54,0))*P1206+INDEX('BCA Inputs'!$Y$14:$Y$54,MATCH(I1206,'BCA Inputs'!$M$14:$M$54,0))*O1206+INDEX('BCA Inputs'!$Z$14:$Z$54,MATCH(I1206,'BCA Inputs'!$M$14:$M$54,0))*Q1206+INDEX('BCA Inputs'!$AA$14:$AA$54,MATCH(I1206,'BCA Inputs'!$M$14:$M$54,0))*F1206+INDEX('BCA Inputs'!$AB$14:$AB$54,MATCH(I1206,'BCA Inputs'!$M$14:$M$54,0))*G1206,IF($B$3="RG&amp;E",INDEX('BCA Inputs'!$BG$14:$BG$54,MATCH(I1206,'BCA Inputs'!$AW$14:$AW$54,0))*P1206+INDEX('BCA Inputs'!$BH$14:$BH$54,MATCH(I1206,'BCA Inputs'!$AW$14:$AW$54,0))*O1206+INDEX('BCA Inputs'!$BI$14:$BI$54,MATCH(I1206,'BCA Inputs'!$AW$14:$AW$54,0))*Q1206+INDEX('BCA Inputs'!$BJ$14:$BJ$54,MATCH(I1206,'BCA Inputs'!$AW$14:$AW$54,0))*F1206+INDEX('BCA Inputs'!$BK$14:$BK$54,MATCH(I1206,'BCA Inputs'!$AW$14:$AW$54,0))*G1206,"")),"")</f>
        <v/>
      </c>
      <c r="AA1206" s="237" t="str">
        <f t="shared" si="185"/>
        <v/>
      </c>
      <c r="AC1206" s="238" t="str">
        <f>IFERROR((K1206+R1206)+IF($B$3="NYSEG",INDEX('BCA Inputs'!$AI$14:$AI$54,MATCH(I1206,'BCA Inputs'!$M$14:$M$54,0))*P1206+INDEX('BCA Inputs'!$AJ$14:$AJ$54,MATCH(I1206,'BCA Inputs'!$M$14:$M$54,0))*Q1206,IF($B$3="RG&amp;E",INDEX('BCA Inputs'!$BR$14:$BR$54,MATCH(I1206,'BCA Inputs'!$AW$14:$AW$54,0))*P1206+INDEX('BCA Inputs'!$BS$14:$BS$54,MATCH(I1206,'BCA Inputs'!$AW$14:$AW$54,0))*Q1206,"")),"")</f>
        <v/>
      </c>
      <c r="AD1206" s="181" t="str">
        <f>IFERROR(IF($B$3="NYSEG",INDEX('BCA Inputs'!$AD$14:$AD$54,MATCH(I1206,'BCA Inputs'!$M$14:$M$54,0))*P1206+INDEX('BCA Inputs'!$AE$14:$AE$54,MATCH(I1206,'BCA Inputs'!$M$14:$M$54,0))*O1206+INDEX('BCA Inputs'!$AF$14:$AF$54,MATCH(I1206,'BCA Inputs'!$M$14:$M$54,0))*Q1206+INDEX('BCA Inputs'!$AG$14:$AG$54,MATCH(I1206,'BCA Inputs'!$M$14:$M$54,0))*F1206+INDEX('BCA Inputs'!$AH$14:$AH$54,MATCH(I1206,'BCA Inputs'!$M$14:$M$54,0))*G1206,IF($B$3="RG&amp;E",INDEX('BCA Inputs'!$BM$14:$BM$54,MATCH(I1206,'BCA Inputs'!$AW$14:$AW$54,0))*P1206+INDEX('BCA Inputs'!$BN$14:$BN$54,MATCH(I1206,'BCA Inputs'!$AW$14:$AW$54,0))*O1206+INDEX('BCA Inputs'!$BO$14:$BO$54,MATCH(I1206,'BCA Inputs'!$AW$14:$AW$54,0))*Q1206+INDEX('BCA Inputs'!$BP$14:$BP$54,MATCH(I1206,'BCA Inputs'!$AW$14:$AW$54,0))*F1206+INDEX('BCA Inputs'!$BQ$14:$BQ$54,MATCH(I1206,'BCA Inputs'!$AW$14:$AW$54,0))*G1206,"")),"")</f>
        <v/>
      </c>
      <c r="AE1206" s="237" t="str">
        <f t="shared" si="186"/>
        <v/>
      </c>
      <c r="AF1206" s="198">
        <f t="shared" si="188"/>
        <v>0</v>
      </c>
      <c r="AG1206" s="239">
        <f t="shared" si="189"/>
        <v>0</v>
      </c>
    </row>
    <row r="1207" spans="1:33">
      <c r="A1207" s="228"/>
      <c r="B1207" s="176"/>
      <c r="C1207" s="229"/>
      <c r="D1207" s="230"/>
      <c r="E1207" s="230"/>
      <c r="F1207" s="230"/>
      <c r="G1207" s="230"/>
      <c r="H1207" s="231"/>
      <c r="I1207" s="231"/>
      <c r="J1207" s="232"/>
      <c r="K1207" s="232"/>
      <c r="L1207" s="232"/>
      <c r="M1207" s="181">
        <f t="shared" si="187"/>
        <v>0</v>
      </c>
      <c r="N1207" s="181">
        <f>IF(H1207="",0,H1207*I1207*'Avoided Water Savings Cost'!$C$16)</f>
        <v>0</v>
      </c>
      <c r="O1207" s="545">
        <f>IF(C1207="",0,IF($B$3="NYSEG",C1207/(1-'Avoided Electric Costs 2020'!$W$21),IF($B$3="RG&amp;E",C1207/(1-'Avoided Electric Costs 2020'!$X$21),"")))</f>
        <v>0</v>
      </c>
      <c r="P1207" s="546">
        <f>IF(D1207="",0,IF($B$3="NYSEG",D1207/(1-'Avoided Electric Costs 2020'!$W$21),IF($B$3="RG&amp;E",D1207/(1-'Avoided Electric Costs 2020'!$X$21),"")))</f>
        <v>0</v>
      </c>
      <c r="Q1207" s="546">
        <f>IF(E1207="",0,IF($B$3="NYSEG",E1207/(1-'Avoided Natural Gas Costs 2020'!$J$34),IF($B$3="RG&amp;E",E1207/(1-'Avoided Natural Gas Costs 2020'!$K$34),"")))</f>
        <v>0</v>
      </c>
      <c r="R1207" s="233" t="str">
        <f>IFERROR(IF(P1207*'BCA Inputs'!$C$1+Q1207*'BCA Inputs'!$C$2+F1207*'BCA Inputs'!$C$2+G1207*'BCA Inputs'!$C$2=0,"",P1207*'BCA Inputs'!$C$1+Q1207*'BCA Inputs'!$C$2+F1207*'BCA Inputs'!$C$2+G1207*'BCA Inputs'!$C$2),"")</f>
        <v/>
      </c>
      <c r="S1207" s="181" t="str">
        <f t="shared" si="180"/>
        <v/>
      </c>
      <c r="T1207" s="181" t="str">
        <f>IFERROR(IF($B$3="NYSEG",(INDEX('BCA Inputs'!$N$14:$N$54,MATCH(I1207,'BCA Inputs'!$M$14:$M$54,0))*P1207+INDEX('BCA Inputs'!$O$14:$O$54,MATCH(I1207,'BCA Inputs'!$M$14:$M$54,0))*O1207+INDEX('BCA Inputs'!P:P,MATCH(I1207,'BCA Inputs'!M:M,0))*Q1207+INDEX('BCA Inputs'!Q:Q,MATCH(I1207,'BCA Inputs'!M:M,0))*F1207+INDEX('BCA Inputs'!R:R,MATCH(I1207,'BCA Inputs'!M:M,0))*G1207)+L1207+N1207,IF($B$3="RG&amp;E",(INDEX('BCA Inputs'!$AX$14:$AX$54,MATCH(I1207,'BCA Inputs'!$AW$14:$AW$54,0))*P1207+INDEX('BCA Inputs'!$AY$14:$AY$54,MATCH(I1207,'BCA Inputs'!$AW$14:$AW$54,0))*O1207+INDEX('BCA Inputs'!$AZ$14:$AZ$54,MATCH(I1207,'BCA Inputs'!$AW$14:$AW$54,0))*Q1207+INDEX('BCA Inputs'!$BA$14:$BA$54,MATCH(I1207,'BCA Inputs'!$AW$14:$AW$54,0))*F1207+INDEX('BCA Inputs'!$BB$14:$BB$54,MATCH(I1207,'BCA Inputs'!$AW$14:$AW$54,0))*G1207)+L1207+N1207,"")),"")</f>
        <v/>
      </c>
      <c r="U1207" s="234" t="str">
        <f t="shared" si="181"/>
        <v/>
      </c>
      <c r="V1207" s="234" t="str">
        <f t="shared" si="182"/>
        <v/>
      </c>
      <c r="W1207" s="234" t="str">
        <f t="shared" si="183"/>
        <v/>
      </c>
      <c r="Y1207" s="235" t="str">
        <f t="shared" si="184"/>
        <v/>
      </c>
      <c r="Z1207" s="236" t="str">
        <f>IFERROR(IF($B$3="NYSEG",INDEX('BCA Inputs'!$X$14:$X$54,MATCH(I1207,'BCA Inputs'!$M$14:$M$54,0))*P1207+INDEX('BCA Inputs'!$Y$14:$Y$54,MATCH(I1207,'BCA Inputs'!$M$14:$M$54,0))*O1207+INDEX('BCA Inputs'!$Z$14:$Z$54,MATCH(I1207,'BCA Inputs'!$M$14:$M$54,0))*Q1207+INDEX('BCA Inputs'!$AA$14:$AA$54,MATCH(I1207,'BCA Inputs'!$M$14:$M$54,0))*F1207+INDEX('BCA Inputs'!$AB$14:$AB$54,MATCH(I1207,'BCA Inputs'!$M$14:$M$54,0))*G1207,IF($B$3="RG&amp;E",INDEX('BCA Inputs'!$BG$14:$BG$54,MATCH(I1207,'BCA Inputs'!$AW$14:$AW$54,0))*P1207+INDEX('BCA Inputs'!$BH$14:$BH$54,MATCH(I1207,'BCA Inputs'!$AW$14:$AW$54,0))*O1207+INDEX('BCA Inputs'!$BI$14:$BI$54,MATCH(I1207,'BCA Inputs'!$AW$14:$AW$54,0))*Q1207+INDEX('BCA Inputs'!$BJ$14:$BJ$54,MATCH(I1207,'BCA Inputs'!$AW$14:$AW$54,0))*F1207+INDEX('BCA Inputs'!$BK$14:$BK$54,MATCH(I1207,'BCA Inputs'!$AW$14:$AW$54,0))*G1207,"")),"")</f>
        <v/>
      </c>
      <c r="AA1207" s="237" t="str">
        <f t="shared" si="185"/>
        <v/>
      </c>
      <c r="AC1207" s="238" t="str">
        <f>IFERROR((K1207+R1207)+IF($B$3="NYSEG",INDEX('BCA Inputs'!$AI$14:$AI$54,MATCH(I1207,'BCA Inputs'!$M$14:$M$54,0))*P1207+INDEX('BCA Inputs'!$AJ$14:$AJ$54,MATCH(I1207,'BCA Inputs'!$M$14:$M$54,0))*Q1207,IF($B$3="RG&amp;E",INDEX('BCA Inputs'!$BR$14:$BR$54,MATCH(I1207,'BCA Inputs'!$AW$14:$AW$54,0))*P1207+INDEX('BCA Inputs'!$BS$14:$BS$54,MATCH(I1207,'BCA Inputs'!$AW$14:$AW$54,0))*Q1207,"")),"")</f>
        <v/>
      </c>
      <c r="AD1207" s="181" t="str">
        <f>IFERROR(IF($B$3="NYSEG",INDEX('BCA Inputs'!$AD$14:$AD$54,MATCH(I1207,'BCA Inputs'!$M$14:$M$54,0))*P1207+INDEX('BCA Inputs'!$AE$14:$AE$54,MATCH(I1207,'BCA Inputs'!$M$14:$M$54,0))*O1207+INDEX('BCA Inputs'!$AF$14:$AF$54,MATCH(I1207,'BCA Inputs'!$M$14:$M$54,0))*Q1207+INDEX('BCA Inputs'!$AG$14:$AG$54,MATCH(I1207,'BCA Inputs'!$M$14:$M$54,0))*F1207+INDEX('BCA Inputs'!$AH$14:$AH$54,MATCH(I1207,'BCA Inputs'!$M$14:$M$54,0))*G1207,IF($B$3="RG&amp;E",INDEX('BCA Inputs'!$BM$14:$BM$54,MATCH(I1207,'BCA Inputs'!$AW$14:$AW$54,0))*P1207+INDEX('BCA Inputs'!$BN$14:$BN$54,MATCH(I1207,'BCA Inputs'!$AW$14:$AW$54,0))*O1207+INDEX('BCA Inputs'!$BO$14:$BO$54,MATCH(I1207,'BCA Inputs'!$AW$14:$AW$54,0))*Q1207+INDEX('BCA Inputs'!$BP$14:$BP$54,MATCH(I1207,'BCA Inputs'!$AW$14:$AW$54,0))*F1207+INDEX('BCA Inputs'!$BQ$14:$BQ$54,MATCH(I1207,'BCA Inputs'!$AW$14:$AW$54,0))*G1207,"")),"")</f>
        <v/>
      </c>
      <c r="AE1207" s="237" t="str">
        <f t="shared" si="186"/>
        <v/>
      </c>
      <c r="AF1207" s="198">
        <f t="shared" si="188"/>
        <v>0</v>
      </c>
      <c r="AG1207" s="239">
        <f t="shared" si="189"/>
        <v>0</v>
      </c>
    </row>
    <row r="1208" spans="1:33">
      <c r="A1208" s="228"/>
      <c r="B1208" s="176"/>
      <c r="C1208" s="229"/>
      <c r="D1208" s="230"/>
      <c r="E1208" s="230"/>
      <c r="F1208" s="230"/>
      <c r="G1208" s="230"/>
      <c r="H1208" s="231"/>
      <c r="I1208" s="231"/>
      <c r="J1208" s="232"/>
      <c r="K1208" s="232"/>
      <c r="L1208" s="232"/>
      <c r="M1208" s="181">
        <f t="shared" si="187"/>
        <v>0</v>
      </c>
      <c r="N1208" s="181">
        <f>IF(H1208="",0,H1208*I1208*'Avoided Water Savings Cost'!$C$16)</f>
        <v>0</v>
      </c>
      <c r="O1208" s="545">
        <f>IF(C1208="",0,IF($B$3="NYSEG",C1208/(1-'Avoided Electric Costs 2020'!$W$21),IF($B$3="RG&amp;E",C1208/(1-'Avoided Electric Costs 2020'!$X$21),"")))</f>
        <v>0</v>
      </c>
      <c r="P1208" s="546">
        <f>IF(D1208="",0,IF($B$3="NYSEG",D1208/(1-'Avoided Electric Costs 2020'!$W$21),IF($B$3="RG&amp;E",D1208/(1-'Avoided Electric Costs 2020'!$X$21),"")))</f>
        <v>0</v>
      </c>
      <c r="Q1208" s="546">
        <f>IF(E1208="",0,IF($B$3="NYSEG",E1208/(1-'Avoided Natural Gas Costs 2020'!$J$34),IF($B$3="RG&amp;E",E1208/(1-'Avoided Natural Gas Costs 2020'!$K$34),"")))</f>
        <v>0</v>
      </c>
      <c r="R1208" s="233" t="str">
        <f>IFERROR(IF(P1208*'BCA Inputs'!$C$1+Q1208*'BCA Inputs'!$C$2+F1208*'BCA Inputs'!$C$2+G1208*'BCA Inputs'!$C$2=0,"",P1208*'BCA Inputs'!$C$1+Q1208*'BCA Inputs'!$C$2+F1208*'BCA Inputs'!$C$2+G1208*'BCA Inputs'!$C$2),"")</f>
        <v/>
      </c>
      <c r="S1208" s="181" t="str">
        <f t="shared" si="180"/>
        <v/>
      </c>
      <c r="T1208" s="181" t="str">
        <f>IFERROR(IF($B$3="NYSEG",(INDEX('BCA Inputs'!$N$14:$N$54,MATCH(I1208,'BCA Inputs'!$M$14:$M$54,0))*P1208+INDEX('BCA Inputs'!$O$14:$O$54,MATCH(I1208,'BCA Inputs'!$M$14:$M$54,0))*O1208+INDEX('BCA Inputs'!P:P,MATCH(I1208,'BCA Inputs'!M:M,0))*Q1208+INDEX('BCA Inputs'!Q:Q,MATCH(I1208,'BCA Inputs'!M:M,0))*F1208+INDEX('BCA Inputs'!R:R,MATCH(I1208,'BCA Inputs'!M:M,0))*G1208)+L1208+N1208,IF($B$3="RG&amp;E",(INDEX('BCA Inputs'!$AX$14:$AX$54,MATCH(I1208,'BCA Inputs'!$AW$14:$AW$54,0))*P1208+INDEX('BCA Inputs'!$AY$14:$AY$54,MATCH(I1208,'BCA Inputs'!$AW$14:$AW$54,0))*O1208+INDEX('BCA Inputs'!$AZ$14:$AZ$54,MATCH(I1208,'BCA Inputs'!$AW$14:$AW$54,0))*Q1208+INDEX('BCA Inputs'!$BA$14:$BA$54,MATCH(I1208,'BCA Inputs'!$AW$14:$AW$54,0))*F1208+INDEX('BCA Inputs'!$BB$14:$BB$54,MATCH(I1208,'BCA Inputs'!$AW$14:$AW$54,0))*G1208)+L1208+N1208,"")),"")</f>
        <v/>
      </c>
      <c r="U1208" s="234" t="str">
        <f t="shared" si="181"/>
        <v/>
      </c>
      <c r="V1208" s="234" t="str">
        <f t="shared" si="182"/>
        <v/>
      </c>
      <c r="W1208" s="234" t="str">
        <f t="shared" si="183"/>
        <v/>
      </c>
      <c r="Y1208" s="235" t="str">
        <f t="shared" si="184"/>
        <v/>
      </c>
      <c r="Z1208" s="236" t="str">
        <f>IFERROR(IF($B$3="NYSEG",INDEX('BCA Inputs'!$X$14:$X$54,MATCH(I1208,'BCA Inputs'!$M$14:$M$54,0))*P1208+INDEX('BCA Inputs'!$Y$14:$Y$54,MATCH(I1208,'BCA Inputs'!$M$14:$M$54,0))*O1208+INDEX('BCA Inputs'!$Z$14:$Z$54,MATCH(I1208,'BCA Inputs'!$M$14:$M$54,0))*Q1208+INDEX('BCA Inputs'!$AA$14:$AA$54,MATCH(I1208,'BCA Inputs'!$M$14:$M$54,0))*F1208+INDEX('BCA Inputs'!$AB$14:$AB$54,MATCH(I1208,'BCA Inputs'!$M$14:$M$54,0))*G1208,IF($B$3="RG&amp;E",INDEX('BCA Inputs'!$BG$14:$BG$54,MATCH(I1208,'BCA Inputs'!$AW$14:$AW$54,0))*P1208+INDEX('BCA Inputs'!$BH$14:$BH$54,MATCH(I1208,'BCA Inputs'!$AW$14:$AW$54,0))*O1208+INDEX('BCA Inputs'!$BI$14:$BI$54,MATCH(I1208,'BCA Inputs'!$AW$14:$AW$54,0))*Q1208+INDEX('BCA Inputs'!$BJ$14:$BJ$54,MATCH(I1208,'BCA Inputs'!$AW$14:$AW$54,0))*F1208+INDEX('BCA Inputs'!$BK$14:$BK$54,MATCH(I1208,'BCA Inputs'!$AW$14:$AW$54,0))*G1208,"")),"")</f>
        <v/>
      </c>
      <c r="AA1208" s="237" t="str">
        <f t="shared" si="185"/>
        <v/>
      </c>
      <c r="AC1208" s="238" t="str">
        <f>IFERROR((K1208+R1208)+IF($B$3="NYSEG",INDEX('BCA Inputs'!$AI$14:$AI$54,MATCH(I1208,'BCA Inputs'!$M$14:$M$54,0))*P1208+INDEX('BCA Inputs'!$AJ$14:$AJ$54,MATCH(I1208,'BCA Inputs'!$M$14:$M$54,0))*Q1208,IF($B$3="RG&amp;E",INDEX('BCA Inputs'!$BR$14:$BR$54,MATCH(I1208,'BCA Inputs'!$AW$14:$AW$54,0))*P1208+INDEX('BCA Inputs'!$BS$14:$BS$54,MATCH(I1208,'BCA Inputs'!$AW$14:$AW$54,0))*Q1208,"")),"")</f>
        <v/>
      </c>
      <c r="AD1208" s="181" t="str">
        <f>IFERROR(IF($B$3="NYSEG",INDEX('BCA Inputs'!$AD$14:$AD$54,MATCH(I1208,'BCA Inputs'!$M$14:$M$54,0))*P1208+INDEX('BCA Inputs'!$AE$14:$AE$54,MATCH(I1208,'BCA Inputs'!$M$14:$M$54,0))*O1208+INDEX('BCA Inputs'!$AF$14:$AF$54,MATCH(I1208,'BCA Inputs'!$M$14:$M$54,0))*Q1208+INDEX('BCA Inputs'!$AG$14:$AG$54,MATCH(I1208,'BCA Inputs'!$M$14:$M$54,0))*F1208+INDEX('BCA Inputs'!$AH$14:$AH$54,MATCH(I1208,'BCA Inputs'!$M$14:$M$54,0))*G1208,IF($B$3="RG&amp;E",INDEX('BCA Inputs'!$BM$14:$BM$54,MATCH(I1208,'BCA Inputs'!$AW$14:$AW$54,0))*P1208+INDEX('BCA Inputs'!$BN$14:$BN$54,MATCH(I1208,'BCA Inputs'!$AW$14:$AW$54,0))*O1208+INDEX('BCA Inputs'!$BO$14:$BO$54,MATCH(I1208,'BCA Inputs'!$AW$14:$AW$54,0))*Q1208+INDEX('BCA Inputs'!$BP$14:$BP$54,MATCH(I1208,'BCA Inputs'!$AW$14:$AW$54,0))*F1208+INDEX('BCA Inputs'!$BQ$14:$BQ$54,MATCH(I1208,'BCA Inputs'!$AW$14:$AW$54,0))*G1208,"")),"")</f>
        <v/>
      </c>
      <c r="AE1208" s="237" t="str">
        <f t="shared" si="186"/>
        <v/>
      </c>
      <c r="AF1208" s="198">
        <f t="shared" si="188"/>
        <v>0</v>
      </c>
      <c r="AG1208" s="239">
        <f t="shared" si="189"/>
        <v>0</v>
      </c>
    </row>
    <row r="1209" spans="1:33">
      <c r="A1209" s="228"/>
      <c r="B1209" s="176"/>
      <c r="C1209" s="229"/>
      <c r="D1209" s="230"/>
      <c r="E1209" s="230"/>
      <c r="F1209" s="230"/>
      <c r="G1209" s="230"/>
      <c r="H1209" s="231"/>
      <c r="I1209" s="231"/>
      <c r="J1209" s="232"/>
      <c r="K1209" s="232"/>
      <c r="L1209" s="232"/>
      <c r="M1209" s="181">
        <f t="shared" si="187"/>
        <v>0</v>
      </c>
      <c r="N1209" s="181">
        <f>IF(H1209="",0,H1209*I1209*'Avoided Water Savings Cost'!$C$16)</f>
        <v>0</v>
      </c>
      <c r="O1209" s="545">
        <f>IF(C1209="",0,IF($B$3="NYSEG",C1209/(1-'Avoided Electric Costs 2020'!$W$21),IF($B$3="RG&amp;E",C1209/(1-'Avoided Electric Costs 2020'!$X$21),"")))</f>
        <v>0</v>
      </c>
      <c r="P1209" s="546">
        <f>IF(D1209="",0,IF($B$3="NYSEG",D1209/(1-'Avoided Electric Costs 2020'!$W$21),IF($B$3="RG&amp;E",D1209/(1-'Avoided Electric Costs 2020'!$X$21),"")))</f>
        <v>0</v>
      </c>
      <c r="Q1209" s="546">
        <f>IF(E1209="",0,IF($B$3="NYSEG",E1209/(1-'Avoided Natural Gas Costs 2020'!$J$34),IF($B$3="RG&amp;E",E1209/(1-'Avoided Natural Gas Costs 2020'!$K$34),"")))</f>
        <v>0</v>
      </c>
      <c r="R1209" s="233" t="str">
        <f>IFERROR(IF(P1209*'BCA Inputs'!$C$1+Q1209*'BCA Inputs'!$C$2+F1209*'BCA Inputs'!$C$2+G1209*'BCA Inputs'!$C$2=0,"",P1209*'BCA Inputs'!$C$1+Q1209*'BCA Inputs'!$C$2+F1209*'BCA Inputs'!$C$2+G1209*'BCA Inputs'!$C$2),"")</f>
        <v/>
      </c>
      <c r="S1209" s="181" t="str">
        <f t="shared" si="180"/>
        <v/>
      </c>
      <c r="T1209" s="181" t="str">
        <f>IFERROR(IF($B$3="NYSEG",(INDEX('BCA Inputs'!$N$14:$N$54,MATCH(I1209,'BCA Inputs'!$M$14:$M$54,0))*P1209+INDEX('BCA Inputs'!$O$14:$O$54,MATCH(I1209,'BCA Inputs'!$M$14:$M$54,0))*O1209+INDEX('BCA Inputs'!P:P,MATCH(I1209,'BCA Inputs'!M:M,0))*Q1209+INDEX('BCA Inputs'!Q:Q,MATCH(I1209,'BCA Inputs'!M:M,0))*F1209+INDEX('BCA Inputs'!R:R,MATCH(I1209,'BCA Inputs'!M:M,0))*G1209)+L1209+N1209,IF($B$3="RG&amp;E",(INDEX('BCA Inputs'!$AX$14:$AX$54,MATCH(I1209,'BCA Inputs'!$AW$14:$AW$54,0))*P1209+INDEX('BCA Inputs'!$AY$14:$AY$54,MATCH(I1209,'BCA Inputs'!$AW$14:$AW$54,0))*O1209+INDEX('BCA Inputs'!$AZ$14:$AZ$54,MATCH(I1209,'BCA Inputs'!$AW$14:$AW$54,0))*Q1209+INDEX('BCA Inputs'!$BA$14:$BA$54,MATCH(I1209,'BCA Inputs'!$AW$14:$AW$54,0))*F1209+INDEX('BCA Inputs'!$BB$14:$BB$54,MATCH(I1209,'BCA Inputs'!$AW$14:$AW$54,0))*G1209)+L1209+N1209,"")),"")</f>
        <v/>
      </c>
      <c r="U1209" s="234" t="str">
        <f t="shared" si="181"/>
        <v/>
      </c>
      <c r="V1209" s="234" t="str">
        <f t="shared" si="182"/>
        <v/>
      </c>
      <c r="W1209" s="234" t="str">
        <f t="shared" si="183"/>
        <v/>
      </c>
      <c r="Y1209" s="235" t="str">
        <f t="shared" si="184"/>
        <v/>
      </c>
      <c r="Z1209" s="236" t="str">
        <f>IFERROR(IF($B$3="NYSEG",INDEX('BCA Inputs'!$X$14:$X$54,MATCH(I1209,'BCA Inputs'!$M$14:$M$54,0))*P1209+INDEX('BCA Inputs'!$Y$14:$Y$54,MATCH(I1209,'BCA Inputs'!$M$14:$M$54,0))*O1209+INDEX('BCA Inputs'!$Z$14:$Z$54,MATCH(I1209,'BCA Inputs'!$M$14:$M$54,0))*Q1209+INDEX('BCA Inputs'!$AA$14:$AA$54,MATCH(I1209,'BCA Inputs'!$M$14:$M$54,0))*F1209+INDEX('BCA Inputs'!$AB$14:$AB$54,MATCH(I1209,'BCA Inputs'!$M$14:$M$54,0))*G1209,IF($B$3="RG&amp;E",INDEX('BCA Inputs'!$BG$14:$BG$54,MATCH(I1209,'BCA Inputs'!$AW$14:$AW$54,0))*P1209+INDEX('BCA Inputs'!$BH$14:$BH$54,MATCH(I1209,'BCA Inputs'!$AW$14:$AW$54,0))*O1209+INDEX('BCA Inputs'!$BI$14:$BI$54,MATCH(I1209,'BCA Inputs'!$AW$14:$AW$54,0))*Q1209+INDEX('BCA Inputs'!$BJ$14:$BJ$54,MATCH(I1209,'BCA Inputs'!$AW$14:$AW$54,0))*F1209+INDEX('BCA Inputs'!$BK$14:$BK$54,MATCH(I1209,'BCA Inputs'!$AW$14:$AW$54,0))*G1209,"")),"")</f>
        <v/>
      </c>
      <c r="AA1209" s="237" t="str">
        <f t="shared" si="185"/>
        <v/>
      </c>
      <c r="AC1209" s="238" t="str">
        <f>IFERROR((K1209+R1209)+IF($B$3="NYSEG",INDEX('BCA Inputs'!$AI$14:$AI$54,MATCH(I1209,'BCA Inputs'!$M$14:$M$54,0))*P1209+INDEX('BCA Inputs'!$AJ$14:$AJ$54,MATCH(I1209,'BCA Inputs'!$M$14:$M$54,0))*Q1209,IF($B$3="RG&amp;E",INDEX('BCA Inputs'!$BR$14:$BR$54,MATCH(I1209,'BCA Inputs'!$AW$14:$AW$54,0))*P1209+INDEX('BCA Inputs'!$BS$14:$BS$54,MATCH(I1209,'BCA Inputs'!$AW$14:$AW$54,0))*Q1209,"")),"")</f>
        <v/>
      </c>
      <c r="AD1209" s="181" t="str">
        <f>IFERROR(IF($B$3="NYSEG",INDEX('BCA Inputs'!$AD$14:$AD$54,MATCH(I1209,'BCA Inputs'!$M$14:$M$54,0))*P1209+INDEX('BCA Inputs'!$AE$14:$AE$54,MATCH(I1209,'BCA Inputs'!$M$14:$M$54,0))*O1209+INDEX('BCA Inputs'!$AF$14:$AF$54,MATCH(I1209,'BCA Inputs'!$M$14:$M$54,0))*Q1209+INDEX('BCA Inputs'!$AG$14:$AG$54,MATCH(I1209,'BCA Inputs'!$M$14:$M$54,0))*F1209+INDEX('BCA Inputs'!$AH$14:$AH$54,MATCH(I1209,'BCA Inputs'!$M$14:$M$54,0))*G1209,IF($B$3="RG&amp;E",INDEX('BCA Inputs'!$BM$14:$BM$54,MATCH(I1209,'BCA Inputs'!$AW$14:$AW$54,0))*P1209+INDEX('BCA Inputs'!$BN$14:$BN$54,MATCH(I1209,'BCA Inputs'!$AW$14:$AW$54,0))*O1209+INDEX('BCA Inputs'!$BO$14:$BO$54,MATCH(I1209,'BCA Inputs'!$AW$14:$AW$54,0))*Q1209+INDEX('BCA Inputs'!$BP$14:$BP$54,MATCH(I1209,'BCA Inputs'!$AW$14:$AW$54,0))*F1209+INDEX('BCA Inputs'!$BQ$14:$BQ$54,MATCH(I1209,'BCA Inputs'!$AW$14:$AW$54,0))*G1209,"")),"")</f>
        <v/>
      </c>
      <c r="AE1209" s="237" t="str">
        <f t="shared" si="186"/>
        <v/>
      </c>
      <c r="AF1209" s="198">
        <f t="shared" si="188"/>
        <v>0</v>
      </c>
      <c r="AG1209" s="239">
        <f t="shared" si="189"/>
        <v>0</v>
      </c>
    </row>
    <row r="1210" spans="1:33">
      <c r="A1210" s="228"/>
      <c r="B1210" s="176"/>
      <c r="C1210" s="229"/>
      <c r="D1210" s="230"/>
      <c r="E1210" s="230"/>
      <c r="F1210" s="230"/>
      <c r="G1210" s="230"/>
      <c r="H1210" s="231"/>
      <c r="I1210" s="231"/>
      <c r="J1210" s="232"/>
      <c r="K1210" s="232"/>
      <c r="L1210" s="232"/>
      <c r="M1210" s="181">
        <f t="shared" si="187"/>
        <v>0</v>
      </c>
      <c r="N1210" s="181">
        <f>IF(H1210="",0,H1210*I1210*'Avoided Water Savings Cost'!$C$16)</f>
        <v>0</v>
      </c>
      <c r="O1210" s="545">
        <f>IF(C1210="",0,IF($B$3="NYSEG",C1210/(1-'Avoided Electric Costs 2020'!$W$21),IF($B$3="RG&amp;E",C1210/(1-'Avoided Electric Costs 2020'!$X$21),"")))</f>
        <v>0</v>
      </c>
      <c r="P1210" s="546">
        <f>IF(D1210="",0,IF($B$3="NYSEG",D1210/(1-'Avoided Electric Costs 2020'!$W$21),IF($B$3="RG&amp;E",D1210/(1-'Avoided Electric Costs 2020'!$X$21),"")))</f>
        <v>0</v>
      </c>
      <c r="Q1210" s="546">
        <f>IF(E1210="",0,IF($B$3="NYSEG",E1210/(1-'Avoided Natural Gas Costs 2020'!$J$34),IF($B$3="RG&amp;E",E1210/(1-'Avoided Natural Gas Costs 2020'!$K$34),"")))</f>
        <v>0</v>
      </c>
      <c r="R1210" s="233" t="str">
        <f>IFERROR(IF(P1210*'BCA Inputs'!$C$1+Q1210*'BCA Inputs'!$C$2+F1210*'BCA Inputs'!$C$2+G1210*'BCA Inputs'!$C$2=0,"",P1210*'BCA Inputs'!$C$1+Q1210*'BCA Inputs'!$C$2+F1210*'BCA Inputs'!$C$2+G1210*'BCA Inputs'!$C$2),"")</f>
        <v/>
      </c>
      <c r="S1210" s="181" t="str">
        <f t="shared" si="180"/>
        <v/>
      </c>
      <c r="T1210" s="181" t="str">
        <f>IFERROR(IF($B$3="NYSEG",(INDEX('BCA Inputs'!$N$14:$N$54,MATCH(I1210,'BCA Inputs'!$M$14:$M$54,0))*P1210+INDEX('BCA Inputs'!$O$14:$O$54,MATCH(I1210,'BCA Inputs'!$M$14:$M$54,0))*O1210+INDEX('BCA Inputs'!P:P,MATCH(I1210,'BCA Inputs'!M:M,0))*Q1210+INDEX('BCA Inputs'!Q:Q,MATCH(I1210,'BCA Inputs'!M:M,0))*F1210+INDEX('BCA Inputs'!R:R,MATCH(I1210,'BCA Inputs'!M:M,0))*G1210)+L1210+N1210,IF($B$3="RG&amp;E",(INDEX('BCA Inputs'!$AX$14:$AX$54,MATCH(I1210,'BCA Inputs'!$AW$14:$AW$54,0))*P1210+INDEX('BCA Inputs'!$AY$14:$AY$54,MATCH(I1210,'BCA Inputs'!$AW$14:$AW$54,0))*O1210+INDEX('BCA Inputs'!$AZ$14:$AZ$54,MATCH(I1210,'BCA Inputs'!$AW$14:$AW$54,0))*Q1210+INDEX('BCA Inputs'!$BA$14:$BA$54,MATCH(I1210,'BCA Inputs'!$AW$14:$AW$54,0))*F1210+INDEX('BCA Inputs'!$BB$14:$BB$54,MATCH(I1210,'BCA Inputs'!$AW$14:$AW$54,0))*G1210)+L1210+N1210,"")),"")</f>
        <v/>
      </c>
      <c r="U1210" s="234" t="str">
        <f t="shared" si="181"/>
        <v/>
      </c>
      <c r="V1210" s="234" t="str">
        <f t="shared" si="182"/>
        <v/>
      </c>
      <c r="W1210" s="234" t="str">
        <f t="shared" si="183"/>
        <v/>
      </c>
      <c r="Y1210" s="235" t="str">
        <f t="shared" si="184"/>
        <v/>
      </c>
      <c r="Z1210" s="236" t="str">
        <f>IFERROR(IF($B$3="NYSEG",INDEX('BCA Inputs'!$X$14:$X$54,MATCH(I1210,'BCA Inputs'!$M$14:$M$54,0))*P1210+INDEX('BCA Inputs'!$Y$14:$Y$54,MATCH(I1210,'BCA Inputs'!$M$14:$M$54,0))*O1210+INDEX('BCA Inputs'!$Z$14:$Z$54,MATCH(I1210,'BCA Inputs'!$M$14:$M$54,0))*Q1210+INDEX('BCA Inputs'!$AA$14:$AA$54,MATCH(I1210,'BCA Inputs'!$M$14:$M$54,0))*F1210+INDEX('BCA Inputs'!$AB$14:$AB$54,MATCH(I1210,'BCA Inputs'!$M$14:$M$54,0))*G1210,IF($B$3="RG&amp;E",INDEX('BCA Inputs'!$BG$14:$BG$54,MATCH(I1210,'BCA Inputs'!$AW$14:$AW$54,0))*P1210+INDEX('BCA Inputs'!$BH$14:$BH$54,MATCH(I1210,'BCA Inputs'!$AW$14:$AW$54,0))*O1210+INDEX('BCA Inputs'!$BI$14:$BI$54,MATCH(I1210,'BCA Inputs'!$AW$14:$AW$54,0))*Q1210+INDEX('BCA Inputs'!$BJ$14:$BJ$54,MATCH(I1210,'BCA Inputs'!$AW$14:$AW$54,0))*F1210+INDEX('BCA Inputs'!$BK$14:$BK$54,MATCH(I1210,'BCA Inputs'!$AW$14:$AW$54,0))*G1210,"")),"")</f>
        <v/>
      </c>
      <c r="AA1210" s="237" t="str">
        <f t="shared" si="185"/>
        <v/>
      </c>
      <c r="AC1210" s="238" t="str">
        <f>IFERROR((K1210+R1210)+IF($B$3="NYSEG",INDEX('BCA Inputs'!$AI$14:$AI$54,MATCH(I1210,'BCA Inputs'!$M$14:$M$54,0))*P1210+INDEX('BCA Inputs'!$AJ$14:$AJ$54,MATCH(I1210,'BCA Inputs'!$M$14:$M$54,0))*Q1210,IF($B$3="RG&amp;E",INDEX('BCA Inputs'!$BR$14:$BR$54,MATCH(I1210,'BCA Inputs'!$AW$14:$AW$54,0))*P1210+INDEX('BCA Inputs'!$BS$14:$BS$54,MATCH(I1210,'BCA Inputs'!$AW$14:$AW$54,0))*Q1210,"")),"")</f>
        <v/>
      </c>
      <c r="AD1210" s="181" t="str">
        <f>IFERROR(IF($B$3="NYSEG",INDEX('BCA Inputs'!$AD$14:$AD$54,MATCH(I1210,'BCA Inputs'!$M$14:$M$54,0))*P1210+INDEX('BCA Inputs'!$AE$14:$AE$54,MATCH(I1210,'BCA Inputs'!$M$14:$M$54,0))*O1210+INDEX('BCA Inputs'!$AF$14:$AF$54,MATCH(I1210,'BCA Inputs'!$M$14:$M$54,0))*Q1210+INDEX('BCA Inputs'!$AG$14:$AG$54,MATCH(I1210,'BCA Inputs'!$M$14:$M$54,0))*F1210+INDEX('BCA Inputs'!$AH$14:$AH$54,MATCH(I1210,'BCA Inputs'!$M$14:$M$54,0))*G1210,IF($B$3="RG&amp;E",INDEX('BCA Inputs'!$BM$14:$BM$54,MATCH(I1210,'BCA Inputs'!$AW$14:$AW$54,0))*P1210+INDEX('BCA Inputs'!$BN$14:$BN$54,MATCH(I1210,'BCA Inputs'!$AW$14:$AW$54,0))*O1210+INDEX('BCA Inputs'!$BO$14:$BO$54,MATCH(I1210,'BCA Inputs'!$AW$14:$AW$54,0))*Q1210+INDEX('BCA Inputs'!$BP$14:$BP$54,MATCH(I1210,'BCA Inputs'!$AW$14:$AW$54,0))*F1210+INDEX('BCA Inputs'!$BQ$14:$BQ$54,MATCH(I1210,'BCA Inputs'!$AW$14:$AW$54,0))*G1210,"")),"")</f>
        <v/>
      </c>
      <c r="AE1210" s="237" t="str">
        <f t="shared" si="186"/>
        <v/>
      </c>
      <c r="AF1210" s="198">
        <f t="shared" si="188"/>
        <v>0</v>
      </c>
      <c r="AG1210" s="239">
        <f t="shared" si="189"/>
        <v>0</v>
      </c>
    </row>
    <row r="1211" spans="1:33">
      <c r="A1211" s="228"/>
      <c r="B1211" s="176"/>
      <c r="C1211" s="229"/>
      <c r="D1211" s="230"/>
      <c r="E1211" s="230"/>
      <c r="F1211" s="230"/>
      <c r="G1211" s="230"/>
      <c r="H1211" s="231"/>
      <c r="I1211" s="231"/>
      <c r="J1211" s="232"/>
      <c r="K1211" s="232"/>
      <c r="L1211" s="232"/>
      <c r="M1211" s="181">
        <f t="shared" si="187"/>
        <v>0</v>
      </c>
      <c r="N1211" s="181">
        <f>IF(H1211="",0,H1211*I1211*'Avoided Water Savings Cost'!$C$16)</f>
        <v>0</v>
      </c>
      <c r="O1211" s="545">
        <f>IF(C1211="",0,IF($B$3="NYSEG",C1211/(1-'Avoided Electric Costs 2020'!$W$21),IF($B$3="RG&amp;E",C1211/(1-'Avoided Electric Costs 2020'!$X$21),"")))</f>
        <v>0</v>
      </c>
      <c r="P1211" s="546">
        <f>IF(D1211="",0,IF($B$3="NYSEG",D1211/(1-'Avoided Electric Costs 2020'!$W$21),IF($B$3="RG&amp;E",D1211/(1-'Avoided Electric Costs 2020'!$X$21),"")))</f>
        <v>0</v>
      </c>
      <c r="Q1211" s="546">
        <f>IF(E1211="",0,IF($B$3="NYSEG",E1211/(1-'Avoided Natural Gas Costs 2020'!$J$34),IF($B$3="RG&amp;E",E1211/(1-'Avoided Natural Gas Costs 2020'!$K$34),"")))</f>
        <v>0</v>
      </c>
      <c r="R1211" s="233" t="str">
        <f>IFERROR(IF(P1211*'BCA Inputs'!$C$1+Q1211*'BCA Inputs'!$C$2+F1211*'BCA Inputs'!$C$2+G1211*'BCA Inputs'!$C$2=0,"",P1211*'BCA Inputs'!$C$1+Q1211*'BCA Inputs'!$C$2+F1211*'BCA Inputs'!$C$2+G1211*'BCA Inputs'!$C$2),"")</f>
        <v/>
      </c>
      <c r="S1211" s="181" t="str">
        <f t="shared" si="180"/>
        <v/>
      </c>
      <c r="T1211" s="181" t="str">
        <f>IFERROR(IF($B$3="NYSEG",(INDEX('BCA Inputs'!$N$14:$N$54,MATCH(I1211,'BCA Inputs'!$M$14:$M$54,0))*P1211+INDEX('BCA Inputs'!$O$14:$O$54,MATCH(I1211,'BCA Inputs'!$M$14:$M$54,0))*O1211+INDEX('BCA Inputs'!P:P,MATCH(I1211,'BCA Inputs'!M:M,0))*Q1211+INDEX('BCA Inputs'!Q:Q,MATCH(I1211,'BCA Inputs'!M:M,0))*F1211+INDEX('BCA Inputs'!R:R,MATCH(I1211,'BCA Inputs'!M:M,0))*G1211)+L1211+N1211,IF($B$3="RG&amp;E",(INDEX('BCA Inputs'!$AX$14:$AX$54,MATCH(I1211,'BCA Inputs'!$AW$14:$AW$54,0))*P1211+INDEX('BCA Inputs'!$AY$14:$AY$54,MATCH(I1211,'BCA Inputs'!$AW$14:$AW$54,0))*O1211+INDEX('BCA Inputs'!$AZ$14:$AZ$54,MATCH(I1211,'BCA Inputs'!$AW$14:$AW$54,0))*Q1211+INDEX('BCA Inputs'!$BA$14:$BA$54,MATCH(I1211,'BCA Inputs'!$AW$14:$AW$54,0))*F1211+INDEX('BCA Inputs'!$BB$14:$BB$54,MATCH(I1211,'BCA Inputs'!$AW$14:$AW$54,0))*G1211)+L1211+N1211,"")),"")</f>
        <v/>
      </c>
      <c r="U1211" s="234" t="str">
        <f t="shared" si="181"/>
        <v/>
      </c>
      <c r="V1211" s="234" t="str">
        <f t="shared" si="182"/>
        <v/>
      </c>
      <c r="W1211" s="234" t="str">
        <f t="shared" si="183"/>
        <v/>
      </c>
      <c r="Y1211" s="235" t="str">
        <f t="shared" si="184"/>
        <v/>
      </c>
      <c r="Z1211" s="236" t="str">
        <f>IFERROR(IF($B$3="NYSEG",INDEX('BCA Inputs'!$X$14:$X$54,MATCH(I1211,'BCA Inputs'!$M$14:$M$54,0))*P1211+INDEX('BCA Inputs'!$Y$14:$Y$54,MATCH(I1211,'BCA Inputs'!$M$14:$M$54,0))*O1211+INDEX('BCA Inputs'!$Z$14:$Z$54,MATCH(I1211,'BCA Inputs'!$M$14:$M$54,0))*Q1211+INDEX('BCA Inputs'!$AA$14:$AA$54,MATCH(I1211,'BCA Inputs'!$M$14:$M$54,0))*F1211+INDEX('BCA Inputs'!$AB$14:$AB$54,MATCH(I1211,'BCA Inputs'!$M$14:$M$54,0))*G1211,IF($B$3="RG&amp;E",INDEX('BCA Inputs'!$BG$14:$BG$54,MATCH(I1211,'BCA Inputs'!$AW$14:$AW$54,0))*P1211+INDEX('BCA Inputs'!$BH$14:$BH$54,MATCH(I1211,'BCA Inputs'!$AW$14:$AW$54,0))*O1211+INDEX('BCA Inputs'!$BI$14:$BI$54,MATCH(I1211,'BCA Inputs'!$AW$14:$AW$54,0))*Q1211+INDEX('BCA Inputs'!$BJ$14:$BJ$54,MATCH(I1211,'BCA Inputs'!$AW$14:$AW$54,0))*F1211+INDEX('BCA Inputs'!$BK$14:$BK$54,MATCH(I1211,'BCA Inputs'!$AW$14:$AW$54,0))*G1211,"")),"")</f>
        <v/>
      </c>
      <c r="AA1211" s="237" t="str">
        <f t="shared" si="185"/>
        <v/>
      </c>
      <c r="AC1211" s="238" t="str">
        <f>IFERROR((K1211+R1211)+IF($B$3="NYSEG",INDEX('BCA Inputs'!$AI$14:$AI$54,MATCH(I1211,'BCA Inputs'!$M$14:$M$54,0))*P1211+INDEX('BCA Inputs'!$AJ$14:$AJ$54,MATCH(I1211,'BCA Inputs'!$M$14:$M$54,0))*Q1211,IF($B$3="RG&amp;E",INDEX('BCA Inputs'!$BR$14:$BR$54,MATCH(I1211,'BCA Inputs'!$AW$14:$AW$54,0))*P1211+INDEX('BCA Inputs'!$BS$14:$BS$54,MATCH(I1211,'BCA Inputs'!$AW$14:$AW$54,0))*Q1211,"")),"")</f>
        <v/>
      </c>
      <c r="AD1211" s="181" t="str">
        <f>IFERROR(IF($B$3="NYSEG",INDEX('BCA Inputs'!$AD$14:$AD$54,MATCH(I1211,'BCA Inputs'!$M$14:$M$54,0))*P1211+INDEX('BCA Inputs'!$AE$14:$AE$54,MATCH(I1211,'BCA Inputs'!$M$14:$M$54,0))*O1211+INDEX('BCA Inputs'!$AF$14:$AF$54,MATCH(I1211,'BCA Inputs'!$M$14:$M$54,0))*Q1211+INDEX('BCA Inputs'!$AG$14:$AG$54,MATCH(I1211,'BCA Inputs'!$M$14:$M$54,0))*F1211+INDEX('BCA Inputs'!$AH$14:$AH$54,MATCH(I1211,'BCA Inputs'!$M$14:$M$54,0))*G1211,IF($B$3="RG&amp;E",INDEX('BCA Inputs'!$BM$14:$BM$54,MATCH(I1211,'BCA Inputs'!$AW$14:$AW$54,0))*P1211+INDEX('BCA Inputs'!$BN$14:$BN$54,MATCH(I1211,'BCA Inputs'!$AW$14:$AW$54,0))*O1211+INDEX('BCA Inputs'!$BO$14:$BO$54,MATCH(I1211,'BCA Inputs'!$AW$14:$AW$54,0))*Q1211+INDEX('BCA Inputs'!$BP$14:$BP$54,MATCH(I1211,'BCA Inputs'!$AW$14:$AW$54,0))*F1211+INDEX('BCA Inputs'!$BQ$14:$BQ$54,MATCH(I1211,'BCA Inputs'!$AW$14:$AW$54,0))*G1211,"")),"")</f>
        <v/>
      </c>
      <c r="AE1211" s="237" t="str">
        <f t="shared" si="186"/>
        <v/>
      </c>
      <c r="AF1211" s="198">
        <f t="shared" si="188"/>
        <v>0</v>
      </c>
      <c r="AG1211" s="239">
        <f t="shared" si="189"/>
        <v>0</v>
      </c>
    </row>
    <row r="1212" spans="1:33">
      <c r="A1212" s="228"/>
      <c r="B1212" s="176"/>
      <c r="C1212" s="229"/>
      <c r="D1212" s="230"/>
      <c r="E1212" s="230"/>
      <c r="F1212" s="230"/>
      <c r="G1212" s="230"/>
      <c r="H1212" s="231"/>
      <c r="I1212" s="231"/>
      <c r="J1212" s="232"/>
      <c r="K1212" s="232"/>
      <c r="L1212" s="232"/>
      <c r="M1212" s="181">
        <f t="shared" si="187"/>
        <v>0</v>
      </c>
      <c r="N1212" s="181">
        <f>IF(H1212="",0,H1212*I1212*'Avoided Water Savings Cost'!$C$16)</f>
        <v>0</v>
      </c>
      <c r="O1212" s="545">
        <f>IF(C1212="",0,IF($B$3="NYSEG",C1212/(1-'Avoided Electric Costs 2020'!$W$21),IF($B$3="RG&amp;E",C1212/(1-'Avoided Electric Costs 2020'!$X$21),"")))</f>
        <v>0</v>
      </c>
      <c r="P1212" s="546">
        <f>IF(D1212="",0,IF($B$3="NYSEG",D1212/(1-'Avoided Electric Costs 2020'!$W$21),IF($B$3="RG&amp;E",D1212/(1-'Avoided Electric Costs 2020'!$X$21),"")))</f>
        <v>0</v>
      </c>
      <c r="Q1212" s="546">
        <f>IF(E1212="",0,IF($B$3="NYSEG",E1212/(1-'Avoided Natural Gas Costs 2020'!$J$34),IF($B$3="RG&amp;E",E1212/(1-'Avoided Natural Gas Costs 2020'!$K$34),"")))</f>
        <v>0</v>
      </c>
      <c r="R1212" s="233" t="str">
        <f>IFERROR(IF(P1212*'BCA Inputs'!$C$1+Q1212*'BCA Inputs'!$C$2+F1212*'BCA Inputs'!$C$2+G1212*'BCA Inputs'!$C$2=0,"",P1212*'BCA Inputs'!$C$1+Q1212*'BCA Inputs'!$C$2+F1212*'BCA Inputs'!$C$2+G1212*'BCA Inputs'!$C$2),"")</f>
        <v/>
      </c>
      <c r="S1212" s="181" t="str">
        <f t="shared" si="180"/>
        <v/>
      </c>
      <c r="T1212" s="181" t="str">
        <f>IFERROR(IF($B$3="NYSEG",(INDEX('BCA Inputs'!$N$14:$N$54,MATCH(I1212,'BCA Inputs'!$M$14:$M$54,0))*P1212+INDEX('BCA Inputs'!$O$14:$O$54,MATCH(I1212,'BCA Inputs'!$M$14:$M$54,0))*O1212+INDEX('BCA Inputs'!P:P,MATCH(I1212,'BCA Inputs'!M:M,0))*Q1212+INDEX('BCA Inputs'!Q:Q,MATCH(I1212,'BCA Inputs'!M:M,0))*F1212+INDEX('BCA Inputs'!R:R,MATCH(I1212,'BCA Inputs'!M:M,0))*G1212)+L1212+N1212,IF($B$3="RG&amp;E",(INDEX('BCA Inputs'!$AX$14:$AX$54,MATCH(I1212,'BCA Inputs'!$AW$14:$AW$54,0))*P1212+INDEX('BCA Inputs'!$AY$14:$AY$54,MATCH(I1212,'BCA Inputs'!$AW$14:$AW$54,0))*O1212+INDEX('BCA Inputs'!$AZ$14:$AZ$54,MATCH(I1212,'BCA Inputs'!$AW$14:$AW$54,0))*Q1212+INDEX('BCA Inputs'!$BA$14:$BA$54,MATCH(I1212,'BCA Inputs'!$AW$14:$AW$54,0))*F1212+INDEX('BCA Inputs'!$BB$14:$BB$54,MATCH(I1212,'BCA Inputs'!$AW$14:$AW$54,0))*G1212)+L1212+N1212,"")),"")</f>
        <v/>
      </c>
      <c r="U1212" s="234" t="str">
        <f t="shared" si="181"/>
        <v/>
      </c>
      <c r="V1212" s="234" t="str">
        <f t="shared" si="182"/>
        <v/>
      </c>
      <c r="W1212" s="234" t="str">
        <f t="shared" si="183"/>
        <v/>
      </c>
      <c r="Y1212" s="235" t="str">
        <f t="shared" si="184"/>
        <v/>
      </c>
      <c r="Z1212" s="236" t="str">
        <f>IFERROR(IF($B$3="NYSEG",INDEX('BCA Inputs'!$X$14:$X$54,MATCH(I1212,'BCA Inputs'!$M$14:$M$54,0))*P1212+INDEX('BCA Inputs'!$Y$14:$Y$54,MATCH(I1212,'BCA Inputs'!$M$14:$M$54,0))*O1212+INDEX('BCA Inputs'!$Z$14:$Z$54,MATCH(I1212,'BCA Inputs'!$M$14:$M$54,0))*Q1212+INDEX('BCA Inputs'!$AA$14:$AA$54,MATCH(I1212,'BCA Inputs'!$M$14:$M$54,0))*F1212+INDEX('BCA Inputs'!$AB$14:$AB$54,MATCH(I1212,'BCA Inputs'!$M$14:$M$54,0))*G1212,IF($B$3="RG&amp;E",INDEX('BCA Inputs'!$BG$14:$BG$54,MATCH(I1212,'BCA Inputs'!$AW$14:$AW$54,0))*P1212+INDEX('BCA Inputs'!$BH$14:$BH$54,MATCH(I1212,'BCA Inputs'!$AW$14:$AW$54,0))*O1212+INDEX('BCA Inputs'!$BI$14:$BI$54,MATCH(I1212,'BCA Inputs'!$AW$14:$AW$54,0))*Q1212+INDEX('BCA Inputs'!$BJ$14:$BJ$54,MATCH(I1212,'BCA Inputs'!$AW$14:$AW$54,0))*F1212+INDEX('BCA Inputs'!$BK$14:$BK$54,MATCH(I1212,'BCA Inputs'!$AW$14:$AW$54,0))*G1212,"")),"")</f>
        <v/>
      </c>
      <c r="AA1212" s="237" t="str">
        <f t="shared" si="185"/>
        <v/>
      </c>
      <c r="AC1212" s="238" t="str">
        <f>IFERROR((K1212+R1212)+IF($B$3="NYSEG",INDEX('BCA Inputs'!$AI$14:$AI$54,MATCH(I1212,'BCA Inputs'!$M$14:$M$54,0))*P1212+INDEX('BCA Inputs'!$AJ$14:$AJ$54,MATCH(I1212,'BCA Inputs'!$M$14:$M$54,0))*Q1212,IF($B$3="RG&amp;E",INDEX('BCA Inputs'!$BR$14:$BR$54,MATCH(I1212,'BCA Inputs'!$AW$14:$AW$54,0))*P1212+INDEX('BCA Inputs'!$BS$14:$BS$54,MATCH(I1212,'BCA Inputs'!$AW$14:$AW$54,0))*Q1212,"")),"")</f>
        <v/>
      </c>
      <c r="AD1212" s="181" t="str">
        <f>IFERROR(IF($B$3="NYSEG",INDEX('BCA Inputs'!$AD$14:$AD$54,MATCH(I1212,'BCA Inputs'!$M$14:$M$54,0))*P1212+INDEX('BCA Inputs'!$AE$14:$AE$54,MATCH(I1212,'BCA Inputs'!$M$14:$M$54,0))*O1212+INDEX('BCA Inputs'!$AF$14:$AF$54,MATCH(I1212,'BCA Inputs'!$M$14:$M$54,0))*Q1212+INDEX('BCA Inputs'!$AG$14:$AG$54,MATCH(I1212,'BCA Inputs'!$M$14:$M$54,0))*F1212+INDEX('BCA Inputs'!$AH$14:$AH$54,MATCH(I1212,'BCA Inputs'!$M$14:$M$54,0))*G1212,IF($B$3="RG&amp;E",INDEX('BCA Inputs'!$BM$14:$BM$54,MATCH(I1212,'BCA Inputs'!$AW$14:$AW$54,0))*P1212+INDEX('BCA Inputs'!$BN$14:$BN$54,MATCH(I1212,'BCA Inputs'!$AW$14:$AW$54,0))*O1212+INDEX('BCA Inputs'!$BO$14:$BO$54,MATCH(I1212,'BCA Inputs'!$AW$14:$AW$54,0))*Q1212+INDEX('BCA Inputs'!$BP$14:$BP$54,MATCH(I1212,'BCA Inputs'!$AW$14:$AW$54,0))*F1212+INDEX('BCA Inputs'!$BQ$14:$BQ$54,MATCH(I1212,'BCA Inputs'!$AW$14:$AW$54,0))*G1212,"")),"")</f>
        <v/>
      </c>
      <c r="AE1212" s="237" t="str">
        <f t="shared" si="186"/>
        <v/>
      </c>
      <c r="AF1212" s="198">
        <f t="shared" si="188"/>
        <v>0</v>
      </c>
      <c r="AG1212" s="239">
        <f t="shared" si="189"/>
        <v>0</v>
      </c>
    </row>
    <row r="1213" spans="1:33">
      <c r="A1213" s="228"/>
      <c r="B1213" s="176"/>
      <c r="C1213" s="229"/>
      <c r="D1213" s="230"/>
      <c r="E1213" s="230"/>
      <c r="F1213" s="230"/>
      <c r="G1213" s="230"/>
      <c r="H1213" s="231"/>
      <c r="I1213" s="231"/>
      <c r="J1213" s="232"/>
      <c r="K1213" s="232"/>
      <c r="L1213" s="232"/>
      <c r="M1213" s="181">
        <f t="shared" si="187"/>
        <v>0</v>
      </c>
      <c r="N1213" s="181">
        <f>IF(H1213="",0,H1213*I1213*'Avoided Water Savings Cost'!$C$16)</f>
        <v>0</v>
      </c>
      <c r="O1213" s="545">
        <f>IF(C1213="",0,IF($B$3="NYSEG",C1213/(1-'Avoided Electric Costs 2020'!$W$21),IF($B$3="RG&amp;E",C1213/(1-'Avoided Electric Costs 2020'!$X$21),"")))</f>
        <v>0</v>
      </c>
      <c r="P1213" s="546">
        <f>IF(D1213="",0,IF($B$3="NYSEG",D1213/(1-'Avoided Electric Costs 2020'!$W$21),IF($B$3="RG&amp;E",D1213/(1-'Avoided Electric Costs 2020'!$X$21),"")))</f>
        <v>0</v>
      </c>
      <c r="Q1213" s="546">
        <f>IF(E1213="",0,IF($B$3="NYSEG",E1213/(1-'Avoided Natural Gas Costs 2020'!$J$34),IF($B$3="RG&amp;E",E1213/(1-'Avoided Natural Gas Costs 2020'!$K$34),"")))</f>
        <v>0</v>
      </c>
      <c r="R1213" s="233" t="str">
        <f>IFERROR(IF(P1213*'BCA Inputs'!$C$1+Q1213*'BCA Inputs'!$C$2+F1213*'BCA Inputs'!$C$2+G1213*'BCA Inputs'!$C$2=0,"",P1213*'BCA Inputs'!$C$1+Q1213*'BCA Inputs'!$C$2+F1213*'BCA Inputs'!$C$2+G1213*'BCA Inputs'!$C$2),"")</f>
        <v/>
      </c>
      <c r="S1213" s="181" t="str">
        <f t="shared" si="180"/>
        <v/>
      </c>
      <c r="T1213" s="181" t="str">
        <f>IFERROR(IF($B$3="NYSEG",(INDEX('BCA Inputs'!$N$14:$N$54,MATCH(I1213,'BCA Inputs'!$M$14:$M$54,0))*P1213+INDEX('BCA Inputs'!$O$14:$O$54,MATCH(I1213,'BCA Inputs'!$M$14:$M$54,0))*O1213+INDEX('BCA Inputs'!P:P,MATCH(I1213,'BCA Inputs'!M:M,0))*Q1213+INDEX('BCA Inputs'!Q:Q,MATCH(I1213,'BCA Inputs'!M:M,0))*F1213+INDEX('BCA Inputs'!R:R,MATCH(I1213,'BCA Inputs'!M:M,0))*G1213)+L1213+N1213,IF($B$3="RG&amp;E",(INDEX('BCA Inputs'!$AX$14:$AX$54,MATCH(I1213,'BCA Inputs'!$AW$14:$AW$54,0))*P1213+INDEX('BCA Inputs'!$AY$14:$AY$54,MATCH(I1213,'BCA Inputs'!$AW$14:$AW$54,0))*O1213+INDEX('BCA Inputs'!$AZ$14:$AZ$54,MATCH(I1213,'BCA Inputs'!$AW$14:$AW$54,0))*Q1213+INDEX('BCA Inputs'!$BA$14:$BA$54,MATCH(I1213,'BCA Inputs'!$AW$14:$AW$54,0))*F1213+INDEX('BCA Inputs'!$BB$14:$BB$54,MATCH(I1213,'BCA Inputs'!$AW$14:$AW$54,0))*G1213)+L1213+N1213,"")),"")</f>
        <v/>
      </c>
      <c r="U1213" s="234" t="str">
        <f t="shared" si="181"/>
        <v/>
      </c>
      <c r="V1213" s="234" t="str">
        <f t="shared" si="182"/>
        <v/>
      </c>
      <c r="W1213" s="234" t="str">
        <f t="shared" si="183"/>
        <v/>
      </c>
      <c r="Y1213" s="235" t="str">
        <f t="shared" si="184"/>
        <v/>
      </c>
      <c r="Z1213" s="236" t="str">
        <f>IFERROR(IF($B$3="NYSEG",INDEX('BCA Inputs'!$X$14:$X$54,MATCH(I1213,'BCA Inputs'!$M$14:$M$54,0))*P1213+INDEX('BCA Inputs'!$Y$14:$Y$54,MATCH(I1213,'BCA Inputs'!$M$14:$M$54,0))*O1213+INDEX('BCA Inputs'!$Z$14:$Z$54,MATCH(I1213,'BCA Inputs'!$M$14:$M$54,0))*Q1213+INDEX('BCA Inputs'!$AA$14:$AA$54,MATCH(I1213,'BCA Inputs'!$M$14:$M$54,0))*F1213+INDEX('BCA Inputs'!$AB$14:$AB$54,MATCH(I1213,'BCA Inputs'!$M$14:$M$54,0))*G1213,IF($B$3="RG&amp;E",INDEX('BCA Inputs'!$BG$14:$BG$54,MATCH(I1213,'BCA Inputs'!$AW$14:$AW$54,0))*P1213+INDEX('BCA Inputs'!$BH$14:$BH$54,MATCH(I1213,'BCA Inputs'!$AW$14:$AW$54,0))*O1213+INDEX('BCA Inputs'!$BI$14:$BI$54,MATCH(I1213,'BCA Inputs'!$AW$14:$AW$54,0))*Q1213+INDEX('BCA Inputs'!$BJ$14:$BJ$54,MATCH(I1213,'BCA Inputs'!$AW$14:$AW$54,0))*F1213+INDEX('BCA Inputs'!$BK$14:$BK$54,MATCH(I1213,'BCA Inputs'!$AW$14:$AW$54,0))*G1213,"")),"")</f>
        <v/>
      </c>
      <c r="AA1213" s="237" t="str">
        <f t="shared" si="185"/>
        <v/>
      </c>
      <c r="AC1213" s="238" t="str">
        <f>IFERROR((K1213+R1213)+IF($B$3="NYSEG",INDEX('BCA Inputs'!$AI$14:$AI$54,MATCH(I1213,'BCA Inputs'!$M$14:$M$54,0))*P1213+INDEX('BCA Inputs'!$AJ$14:$AJ$54,MATCH(I1213,'BCA Inputs'!$M$14:$M$54,0))*Q1213,IF($B$3="RG&amp;E",INDEX('BCA Inputs'!$BR$14:$BR$54,MATCH(I1213,'BCA Inputs'!$AW$14:$AW$54,0))*P1213+INDEX('BCA Inputs'!$BS$14:$BS$54,MATCH(I1213,'BCA Inputs'!$AW$14:$AW$54,0))*Q1213,"")),"")</f>
        <v/>
      </c>
      <c r="AD1213" s="181" t="str">
        <f>IFERROR(IF($B$3="NYSEG",INDEX('BCA Inputs'!$AD$14:$AD$54,MATCH(I1213,'BCA Inputs'!$M$14:$M$54,0))*P1213+INDEX('BCA Inputs'!$AE$14:$AE$54,MATCH(I1213,'BCA Inputs'!$M$14:$M$54,0))*O1213+INDEX('BCA Inputs'!$AF$14:$AF$54,MATCH(I1213,'BCA Inputs'!$M$14:$M$54,0))*Q1213+INDEX('BCA Inputs'!$AG$14:$AG$54,MATCH(I1213,'BCA Inputs'!$M$14:$M$54,0))*F1213+INDEX('BCA Inputs'!$AH$14:$AH$54,MATCH(I1213,'BCA Inputs'!$M$14:$M$54,0))*G1213,IF($B$3="RG&amp;E",INDEX('BCA Inputs'!$BM$14:$BM$54,MATCH(I1213,'BCA Inputs'!$AW$14:$AW$54,0))*P1213+INDEX('BCA Inputs'!$BN$14:$BN$54,MATCH(I1213,'BCA Inputs'!$AW$14:$AW$54,0))*O1213+INDEX('BCA Inputs'!$BO$14:$BO$54,MATCH(I1213,'BCA Inputs'!$AW$14:$AW$54,0))*Q1213+INDEX('BCA Inputs'!$BP$14:$BP$54,MATCH(I1213,'BCA Inputs'!$AW$14:$AW$54,0))*F1213+INDEX('BCA Inputs'!$BQ$14:$BQ$54,MATCH(I1213,'BCA Inputs'!$AW$14:$AW$54,0))*G1213,"")),"")</f>
        <v/>
      </c>
      <c r="AE1213" s="237" t="str">
        <f t="shared" si="186"/>
        <v/>
      </c>
      <c r="AF1213" s="198">
        <f t="shared" si="188"/>
        <v>0</v>
      </c>
      <c r="AG1213" s="239">
        <f t="shared" si="189"/>
        <v>0</v>
      </c>
    </row>
    <row r="1214" spans="1:33">
      <c r="A1214" s="228"/>
      <c r="B1214" s="176"/>
      <c r="C1214" s="229"/>
      <c r="D1214" s="230"/>
      <c r="E1214" s="230"/>
      <c r="F1214" s="230"/>
      <c r="G1214" s="230"/>
      <c r="H1214" s="231"/>
      <c r="I1214" s="231"/>
      <c r="J1214" s="232"/>
      <c r="K1214" s="232"/>
      <c r="L1214" s="232"/>
      <c r="M1214" s="181">
        <f t="shared" si="187"/>
        <v>0</v>
      </c>
      <c r="N1214" s="181">
        <f>IF(H1214="",0,H1214*I1214*'Avoided Water Savings Cost'!$C$16)</f>
        <v>0</v>
      </c>
      <c r="O1214" s="545">
        <f>IF(C1214="",0,IF($B$3="NYSEG",C1214/(1-'Avoided Electric Costs 2020'!$W$21),IF($B$3="RG&amp;E",C1214/(1-'Avoided Electric Costs 2020'!$X$21),"")))</f>
        <v>0</v>
      </c>
      <c r="P1214" s="546">
        <f>IF(D1214="",0,IF($B$3="NYSEG",D1214/(1-'Avoided Electric Costs 2020'!$W$21),IF($B$3="RG&amp;E",D1214/(1-'Avoided Electric Costs 2020'!$X$21),"")))</f>
        <v>0</v>
      </c>
      <c r="Q1214" s="546">
        <f>IF(E1214="",0,IF($B$3="NYSEG",E1214/(1-'Avoided Natural Gas Costs 2020'!$J$34),IF($B$3="RG&amp;E",E1214/(1-'Avoided Natural Gas Costs 2020'!$K$34),"")))</f>
        <v>0</v>
      </c>
      <c r="R1214" s="233" t="str">
        <f>IFERROR(IF(P1214*'BCA Inputs'!$C$1+Q1214*'BCA Inputs'!$C$2+F1214*'BCA Inputs'!$C$2+G1214*'BCA Inputs'!$C$2=0,"",P1214*'BCA Inputs'!$C$1+Q1214*'BCA Inputs'!$C$2+F1214*'BCA Inputs'!$C$2+G1214*'BCA Inputs'!$C$2),"")</f>
        <v/>
      </c>
      <c r="S1214" s="181" t="str">
        <f t="shared" si="180"/>
        <v/>
      </c>
      <c r="T1214" s="181" t="str">
        <f>IFERROR(IF($B$3="NYSEG",(INDEX('BCA Inputs'!$N$14:$N$54,MATCH(I1214,'BCA Inputs'!$M$14:$M$54,0))*P1214+INDEX('BCA Inputs'!$O$14:$O$54,MATCH(I1214,'BCA Inputs'!$M$14:$M$54,0))*O1214+INDEX('BCA Inputs'!P:P,MATCH(I1214,'BCA Inputs'!M:M,0))*Q1214+INDEX('BCA Inputs'!Q:Q,MATCH(I1214,'BCA Inputs'!M:M,0))*F1214+INDEX('BCA Inputs'!R:R,MATCH(I1214,'BCA Inputs'!M:M,0))*G1214)+L1214+N1214,IF($B$3="RG&amp;E",(INDEX('BCA Inputs'!$AX$14:$AX$54,MATCH(I1214,'BCA Inputs'!$AW$14:$AW$54,0))*P1214+INDEX('BCA Inputs'!$AY$14:$AY$54,MATCH(I1214,'BCA Inputs'!$AW$14:$AW$54,0))*O1214+INDEX('BCA Inputs'!$AZ$14:$AZ$54,MATCH(I1214,'BCA Inputs'!$AW$14:$AW$54,0))*Q1214+INDEX('BCA Inputs'!$BA$14:$BA$54,MATCH(I1214,'BCA Inputs'!$AW$14:$AW$54,0))*F1214+INDEX('BCA Inputs'!$BB$14:$BB$54,MATCH(I1214,'BCA Inputs'!$AW$14:$AW$54,0))*G1214)+L1214+N1214,"")),"")</f>
        <v/>
      </c>
      <c r="U1214" s="234" t="str">
        <f t="shared" si="181"/>
        <v/>
      </c>
      <c r="V1214" s="234" t="str">
        <f t="shared" si="182"/>
        <v/>
      </c>
      <c r="W1214" s="234" t="str">
        <f t="shared" si="183"/>
        <v/>
      </c>
      <c r="Y1214" s="235" t="str">
        <f t="shared" si="184"/>
        <v/>
      </c>
      <c r="Z1214" s="236" t="str">
        <f>IFERROR(IF($B$3="NYSEG",INDEX('BCA Inputs'!$X$14:$X$54,MATCH(I1214,'BCA Inputs'!$M$14:$M$54,0))*P1214+INDEX('BCA Inputs'!$Y$14:$Y$54,MATCH(I1214,'BCA Inputs'!$M$14:$M$54,0))*O1214+INDEX('BCA Inputs'!$Z$14:$Z$54,MATCH(I1214,'BCA Inputs'!$M$14:$M$54,0))*Q1214+INDEX('BCA Inputs'!$AA$14:$AA$54,MATCH(I1214,'BCA Inputs'!$M$14:$M$54,0))*F1214+INDEX('BCA Inputs'!$AB$14:$AB$54,MATCH(I1214,'BCA Inputs'!$M$14:$M$54,0))*G1214,IF($B$3="RG&amp;E",INDEX('BCA Inputs'!$BG$14:$BG$54,MATCH(I1214,'BCA Inputs'!$AW$14:$AW$54,0))*P1214+INDEX('BCA Inputs'!$BH$14:$BH$54,MATCH(I1214,'BCA Inputs'!$AW$14:$AW$54,0))*O1214+INDEX('BCA Inputs'!$BI$14:$BI$54,MATCH(I1214,'BCA Inputs'!$AW$14:$AW$54,0))*Q1214+INDEX('BCA Inputs'!$BJ$14:$BJ$54,MATCH(I1214,'BCA Inputs'!$AW$14:$AW$54,0))*F1214+INDEX('BCA Inputs'!$BK$14:$BK$54,MATCH(I1214,'BCA Inputs'!$AW$14:$AW$54,0))*G1214,"")),"")</f>
        <v/>
      </c>
      <c r="AA1214" s="237" t="str">
        <f t="shared" si="185"/>
        <v/>
      </c>
      <c r="AC1214" s="238" t="str">
        <f>IFERROR((K1214+R1214)+IF($B$3="NYSEG",INDEX('BCA Inputs'!$AI$14:$AI$54,MATCH(I1214,'BCA Inputs'!$M$14:$M$54,0))*P1214+INDEX('BCA Inputs'!$AJ$14:$AJ$54,MATCH(I1214,'BCA Inputs'!$M$14:$M$54,0))*Q1214,IF($B$3="RG&amp;E",INDEX('BCA Inputs'!$BR$14:$BR$54,MATCH(I1214,'BCA Inputs'!$AW$14:$AW$54,0))*P1214+INDEX('BCA Inputs'!$BS$14:$BS$54,MATCH(I1214,'BCA Inputs'!$AW$14:$AW$54,0))*Q1214,"")),"")</f>
        <v/>
      </c>
      <c r="AD1214" s="181" t="str">
        <f>IFERROR(IF($B$3="NYSEG",INDEX('BCA Inputs'!$AD$14:$AD$54,MATCH(I1214,'BCA Inputs'!$M$14:$M$54,0))*P1214+INDEX('BCA Inputs'!$AE$14:$AE$54,MATCH(I1214,'BCA Inputs'!$M$14:$M$54,0))*O1214+INDEX('BCA Inputs'!$AF$14:$AF$54,MATCH(I1214,'BCA Inputs'!$M$14:$M$54,0))*Q1214+INDEX('BCA Inputs'!$AG$14:$AG$54,MATCH(I1214,'BCA Inputs'!$M$14:$M$54,0))*F1214+INDEX('BCA Inputs'!$AH$14:$AH$54,MATCH(I1214,'BCA Inputs'!$M$14:$M$54,0))*G1214,IF($B$3="RG&amp;E",INDEX('BCA Inputs'!$BM$14:$BM$54,MATCH(I1214,'BCA Inputs'!$AW$14:$AW$54,0))*P1214+INDEX('BCA Inputs'!$BN$14:$BN$54,MATCH(I1214,'BCA Inputs'!$AW$14:$AW$54,0))*O1214+INDEX('BCA Inputs'!$BO$14:$BO$54,MATCH(I1214,'BCA Inputs'!$AW$14:$AW$54,0))*Q1214+INDEX('BCA Inputs'!$BP$14:$BP$54,MATCH(I1214,'BCA Inputs'!$AW$14:$AW$54,0))*F1214+INDEX('BCA Inputs'!$BQ$14:$BQ$54,MATCH(I1214,'BCA Inputs'!$AW$14:$AW$54,0))*G1214,"")),"")</f>
        <v/>
      </c>
      <c r="AE1214" s="237" t="str">
        <f t="shared" si="186"/>
        <v/>
      </c>
      <c r="AF1214" s="198">
        <f t="shared" si="188"/>
        <v>0</v>
      </c>
      <c r="AG1214" s="239">
        <f t="shared" si="189"/>
        <v>0</v>
      </c>
    </row>
    <row r="1215" spans="1:33">
      <c r="A1215" s="228"/>
      <c r="B1215" s="176"/>
      <c r="C1215" s="229"/>
      <c r="D1215" s="230"/>
      <c r="E1215" s="230"/>
      <c r="F1215" s="230"/>
      <c r="G1215" s="230"/>
      <c r="H1215" s="231"/>
      <c r="I1215" s="231"/>
      <c r="J1215" s="232"/>
      <c r="K1215" s="232"/>
      <c r="L1215" s="232"/>
      <c r="M1215" s="181">
        <f t="shared" si="187"/>
        <v>0</v>
      </c>
      <c r="N1215" s="181">
        <f>IF(H1215="",0,H1215*I1215*'Avoided Water Savings Cost'!$C$16)</f>
        <v>0</v>
      </c>
      <c r="O1215" s="545">
        <f>IF(C1215="",0,IF($B$3="NYSEG",C1215/(1-'Avoided Electric Costs 2020'!$W$21),IF($B$3="RG&amp;E",C1215/(1-'Avoided Electric Costs 2020'!$X$21),"")))</f>
        <v>0</v>
      </c>
      <c r="P1215" s="546">
        <f>IF(D1215="",0,IF($B$3="NYSEG",D1215/(1-'Avoided Electric Costs 2020'!$W$21),IF($B$3="RG&amp;E",D1215/(1-'Avoided Electric Costs 2020'!$X$21),"")))</f>
        <v>0</v>
      </c>
      <c r="Q1215" s="546">
        <f>IF(E1215="",0,IF($B$3="NYSEG",E1215/(1-'Avoided Natural Gas Costs 2020'!$J$34),IF($B$3="RG&amp;E",E1215/(1-'Avoided Natural Gas Costs 2020'!$K$34),"")))</f>
        <v>0</v>
      </c>
      <c r="R1215" s="233" t="str">
        <f>IFERROR(IF(P1215*'BCA Inputs'!$C$1+Q1215*'BCA Inputs'!$C$2+F1215*'BCA Inputs'!$C$2+G1215*'BCA Inputs'!$C$2=0,"",P1215*'BCA Inputs'!$C$1+Q1215*'BCA Inputs'!$C$2+F1215*'BCA Inputs'!$C$2+G1215*'BCA Inputs'!$C$2),"")</f>
        <v/>
      </c>
      <c r="S1215" s="181" t="str">
        <f t="shared" si="180"/>
        <v/>
      </c>
      <c r="T1215" s="181" t="str">
        <f>IFERROR(IF($B$3="NYSEG",(INDEX('BCA Inputs'!$N$14:$N$54,MATCH(I1215,'BCA Inputs'!$M$14:$M$54,0))*P1215+INDEX('BCA Inputs'!$O$14:$O$54,MATCH(I1215,'BCA Inputs'!$M$14:$M$54,0))*O1215+INDEX('BCA Inputs'!P:P,MATCH(I1215,'BCA Inputs'!M:M,0))*Q1215+INDEX('BCA Inputs'!Q:Q,MATCH(I1215,'BCA Inputs'!M:M,0))*F1215+INDEX('BCA Inputs'!R:R,MATCH(I1215,'BCA Inputs'!M:M,0))*G1215)+L1215+N1215,IF($B$3="RG&amp;E",(INDEX('BCA Inputs'!$AX$14:$AX$54,MATCH(I1215,'BCA Inputs'!$AW$14:$AW$54,0))*P1215+INDEX('BCA Inputs'!$AY$14:$AY$54,MATCH(I1215,'BCA Inputs'!$AW$14:$AW$54,0))*O1215+INDEX('BCA Inputs'!$AZ$14:$AZ$54,MATCH(I1215,'BCA Inputs'!$AW$14:$AW$54,0))*Q1215+INDEX('BCA Inputs'!$BA$14:$BA$54,MATCH(I1215,'BCA Inputs'!$AW$14:$AW$54,0))*F1215+INDEX('BCA Inputs'!$BB$14:$BB$54,MATCH(I1215,'BCA Inputs'!$AW$14:$AW$54,0))*G1215)+L1215+N1215,"")),"")</f>
        <v/>
      </c>
      <c r="U1215" s="234" t="str">
        <f t="shared" si="181"/>
        <v/>
      </c>
      <c r="V1215" s="234" t="str">
        <f t="shared" si="182"/>
        <v/>
      </c>
      <c r="W1215" s="234" t="str">
        <f t="shared" si="183"/>
        <v/>
      </c>
      <c r="Y1215" s="235" t="str">
        <f t="shared" si="184"/>
        <v/>
      </c>
      <c r="Z1215" s="236" t="str">
        <f>IFERROR(IF($B$3="NYSEG",INDEX('BCA Inputs'!$X$14:$X$54,MATCH(I1215,'BCA Inputs'!$M$14:$M$54,0))*P1215+INDEX('BCA Inputs'!$Y$14:$Y$54,MATCH(I1215,'BCA Inputs'!$M$14:$M$54,0))*O1215+INDEX('BCA Inputs'!$Z$14:$Z$54,MATCH(I1215,'BCA Inputs'!$M$14:$M$54,0))*Q1215+INDEX('BCA Inputs'!$AA$14:$AA$54,MATCH(I1215,'BCA Inputs'!$M$14:$M$54,0))*F1215+INDEX('BCA Inputs'!$AB$14:$AB$54,MATCH(I1215,'BCA Inputs'!$M$14:$M$54,0))*G1215,IF($B$3="RG&amp;E",INDEX('BCA Inputs'!$BG$14:$BG$54,MATCH(I1215,'BCA Inputs'!$AW$14:$AW$54,0))*P1215+INDEX('BCA Inputs'!$BH$14:$BH$54,MATCH(I1215,'BCA Inputs'!$AW$14:$AW$54,0))*O1215+INDEX('BCA Inputs'!$BI$14:$BI$54,MATCH(I1215,'BCA Inputs'!$AW$14:$AW$54,0))*Q1215+INDEX('BCA Inputs'!$BJ$14:$BJ$54,MATCH(I1215,'BCA Inputs'!$AW$14:$AW$54,0))*F1215+INDEX('BCA Inputs'!$BK$14:$BK$54,MATCH(I1215,'BCA Inputs'!$AW$14:$AW$54,0))*G1215,"")),"")</f>
        <v/>
      </c>
      <c r="AA1215" s="237" t="str">
        <f t="shared" si="185"/>
        <v/>
      </c>
      <c r="AC1215" s="238" t="str">
        <f>IFERROR((K1215+R1215)+IF($B$3="NYSEG",INDEX('BCA Inputs'!$AI$14:$AI$54,MATCH(I1215,'BCA Inputs'!$M$14:$M$54,0))*P1215+INDEX('BCA Inputs'!$AJ$14:$AJ$54,MATCH(I1215,'BCA Inputs'!$M$14:$M$54,0))*Q1215,IF($B$3="RG&amp;E",INDEX('BCA Inputs'!$BR$14:$BR$54,MATCH(I1215,'BCA Inputs'!$AW$14:$AW$54,0))*P1215+INDEX('BCA Inputs'!$BS$14:$BS$54,MATCH(I1215,'BCA Inputs'!$AW$14:$AW$54,0))*Q1215,"")),"")</f>
        <v/>
      </c>
      <c r="AD1215" s="181" t="str">
        <f>IFERROR(IF($B$3="NYSEG",INDEX('BCA Inputs'!$AD$14:$AD$54,MATCH(I1215,'BCA Inputs'!$M$14:$M$54,0))*P1215+INDEX('BCA Inputs'!$AE$14:$AE$54,MATCH(I1215,'BCA Inputs'!$M$14:$M$54,0))*O1215+INDEX('BCA Inputs'!$AF$14:$AF$54,MATCH(I1215,'BCA Inputs'!$M$14:$M$54,0))*Q1215+INDEX('BCA Inputs'!$AG$14:$AG$54,MATCH(I1215,'BCA Inputs'!$M$14:$M$54,0))*F1215+INDEX('BCA Inputs'!$AH$14:$AH$54,MATCH(I1215,'BCA Inputs'!$M$14:$M$54,0))*G1215,IF($B$3="RG&amp;E",INDEX('BCA Inputs'!$BM$14:$BM$54,MATCH(I1215,'BCA Inputs'!$AW$14:$AW$54,0))*P1215+INDEX('BCA Inputs'!$BN$14:$BN$54,MATCH(I1215,'BCA Inputs'!$AW$14:$AW$54,0))*O1215+INDEX('BCA Inputs'!$BO$14:$BO$54,MATCH(I1215,'BCA Inputs'!$AW$14:$AW$54,0))*Q1215+INDEX('BCA Inputs'!$BP$14:$BP$54,MATCH(I1215,'BCA Inputs'!$AW$14:$AW$54,0))*F1215+INDEX('BCA Inputs'!$BQ$14:$BQ$54,MATCH(I1215,'BCA Inputs'!$AW$14:$AW$54,0))*G1215,"")),"")</f>
        <v/>
      </c>
      <c r="AE1215" s="237" t="str">
        <f t="shared" si="186"/>
        <v/>
      </c>
      <c r="AF1215" s="198">
        <f t="shared" si="188"/>
        <v>0</v>
      </c>
      <c r="AG1215" s="239">
        <f t="shared" si="189"/>
        <v>0</v>
      </c>
    </row>
    <row r="1216" spans="1:33">
      <c r="A1216" s="228"/>
      <c r="B1216" s="176"/>
      <c r="C1216" s="229"/>
      <c r="D1216" s="230"/>
      <c r="E1216" s="230"/>
      <c r="F1216" s="230"/>
      <c r="G1216" s="230"/>
      <c r="H1216" s="231"/>
      <c r="I1216" s="231"/>
      <c r="J1216" s="232"/>
      <c r="K1216" s="232"/>
      <c r="L1216" s="232"/>
      <c r="M1216" s="181">
        <f t="shared" si="187"/>
        <v>0</v>
      </c>
      <c r="N1216" s="181">
        <f>IF(H1216="",0,H1216*I1216*'Avoided Water Savings Cost'!$C$16)</f>
        <v>0</v>
      </c>
      <c r="O1216" s="545">
        <f>IF(C1216="",0,IF($B$3="NYSEG",C1216/(1-'Avoided Electric Costs 2020'!$W$21),IF($B$3="RG&amp;E",C1216/(1-'Avoided Electric Costs 2020'!$X$21),"")))</f>
        <v>0</v>
      </c>
      <c r="P1216" s="546">
        <f>IF(D1216="",0,IF($B$3="NYSEG",D1216/(1-'Avoided Electric Costs 2020'!$W$21),IF($B$3="RG&amp;E",D1216/(1-'Avoided Electric Costs 2020'!$X$21),"")))</f>
        <v>0</v>
      </c>
      <c r="Q1216" s="546">
        <f>IF(E1216="",0,IF($B$3="NYSEG",E1216/(1-'Avoided Natural Gas Costs 2020'!$J$34),IF($B$3="RG&amp;E",E1216/(1-'Avoided Natural Gas Costs 2020'!$K$34),"")))</f>
        <v>0</v>
      </c>
      <c r="R1216" s="233" t="str">
        <f>IFERROR(IF(P1216*'BCA Inputs'!$C$1+Q1216*'BCA Inputs'!$C$2+F1216*'BCA Inputs'!$C$2+G1216*'BCA Inputs'!$C$2=0,"",P1216*'BCA Inputs'!$C$1+Q1216*'BCA Inputs'!$C$2+F1216*'BCA Inputs'!$C$2+G1216*'BCA Inputs'!$C$2),"")</f>
        <v/>
      </c>
      <c r="S1216" s="181" t="str">
        <f t="shared" si="180"/>
        <v/>
      </c>
      <c r="T1216" s="181" t="str">
        <f>IFERROR(IF($B$3="NYSEG",(INDEX('BCA Inputs'!$N$14:$N$54,MATCH(I1216,'BCA Inputs'!$M$14:$M$54,0))*P1216+INDEX('BCA Inputs'!$O$14:$O$54,MATCH(I1216,'BCA Inputs'!$M$14:$M$54,0))*O1216+INDEX('BCA Inputs'!P:P,MATCH(I1216,'BCA Inputs'!M:M,0))*Q1216+INDEX('BCA Inputs'!Q:Q,MATCH(I1216,'BCA Inputs'!M:M,0))*F1216+INDEX('BCA Inputs'!R:R,MATCH(I1216,'BCA Inputs'!M:M,0))*G1216)+L1216+N1216,IF($B$3="RG&amp;E",(INDEX('BCA Inputs'!$AX$14:$AX$54,MATCH(I1216,'BCA Inputs'!$AW$14:$AW$54,0))*P1216+INDEX('BCA Inputs'!$AY$14:$AY$54,MATCH(I1216,'BCA Inputs'!$AW$14:$AW$54,0))*O1216+INDEX('BCA Inputs'!$AZ$14:$AZ$54,MATCH(I1216,'BCA Inputs'!$AW$14:$AW$54,0))*Q1216+INDEX('BCA Inputs'!$BA$14:$BA$54,MATCH(I1216,'BCA Inputs'!$AW$14:$AW$54,0))*F1216+INDEX('BCA Inputs'!$BB$14:$BB$54,MATCH(I1216,'BCA Inputs'!$AW$14:$AW$54,0))*G1216)+L1216+N1216,"")),"")</f>
        <v/>
      </c>
      <c r="U1216" s="234" t="str">
        <f t="shared" si="181"/>
        <v/>
      </c>
      <c r="V1216" s="234" t="str">
        <f t="shared" si="182"/>
        <v/>
      </c>
      <c r="W1216" s="234" t="str">
        <f t="shared" si="183"/>
        <v/>
      </c>
      <c r="Y1216" s="235" t="str">
        <f t="shared" si="184"/>
        <v/>
      </c>
      <c r="Z1216" s="236" t="str">
        <f>IFERROR(IF($B$3="NYSEG",INDEX('BCA Inputs'!$X$14:$X$54,MATCH(I1216,'BCA Inputs'!$M$14:$M$54,0))*P1216+INDEX('BCA Inputs'!$Y$14:$Y$54,MATCH(I1216,'BCA Inputs'!$M$14:$M$54,0))*O1216+INDEX('BCA Inputs'!$Z$14:$Z$54,MATCH(I1216,'BCA Inputs'!$M$14:$M$54,0))*Q1216+INDEX('BCA Inputs'!$AA$14:$AA$54,MATCH(I1216,'BCA Inputs'!$M$14:$M$54,0))*F1216+INDEX('BCA Inputs'!$AB$14:$AB$54,MATCH(I1216,'BCA Inputs'!$M$14:$M$54,0))*G1216,IF($B$3="RG&amp;E",INDEX('BCA Inputs'!$BG$14:$BG$54,MATCH(I1216,'BCA Inputs'!$AW$14:$AW$54,0))*P1216+INDEX('BCA Inputs'!$BH$14:$BH$54,MATCH(I1216,'BCA Inputs'!$AW$14:$AW$54,0))*O1216+INDEX('BCA Inputs'!$BI$14:$BI$54,MATCH(I1216,'BCA Inputs'!$AW$14:$AW$54,0))*Q1216+INDEX('BCA Inputs'!$BJ$14:$BJ$54,MATCH(I1216,'BCA Inputs'!$AW$14:$AW$54,0))*F1216+INDEX('BCA Inputs'!$BK$14:$BK$54,MATCH(I1216,'BCA Inputs'!$AW$14:$AW$54,0))*G1216,"")),"")</f>
        <v/>
      </c>
      <c r="AA1216" s="237" t="str">
        <f t="shared" si="185"/>
        <v/>
      </c>
      <c r="AC1216" s="238" t="str">
        <f>IFERROR((K1216+R1216)+IF($B$3="NYSEG",INDEX('BCA Inputs'!$AI$14:$AI$54,MATCH(I1216,'BCA Inputs'!$M$14:$M$54,0))*P1216+INDEX('BCA Inputs'!$AJ$14:$AJ$54,MATCH(I1216,'BCA Inputs'!$M$14:$M$54,0))*Q1216,IF($B$3="RG&amp;E",INDEX('BCA Inputs'!$BR$14:$BR$54,MATCH(I1216,'BCA Inputs'!$AW$14:$AW$54,0))*P1216+INDEX('BCA Inputs'!$BS$14:$BS$54,MATCH(I1216,'BCA Inputs'!$AW$14:$AW$54,0))*Q1216,"")),"")</f>
        <v/>
      </c>
      <c r="AD1216" s="181" t="str">
        <f>IFERROR(IF($B$3="NYSEG",INDEX('BCA Inputs'!$AD$14:$AD$54,MATCH(I1216,'BCA Inputs'!$M$14:$M$54,0))*P1216+INDEX('BCA Inputs'!$AE$14:$AE$54,MATCH(I1216,'BCA Inputs'!$M$14:$M$54,0))*O1216+INDEX('BCA Inputs'!$AF$14:$AF$54,MATCH(I1216,'BCA Inputs'!$M$14:$M$54,0))*Q1216+INDEX('BCA Inputs'!$AG$14:$AG$54,MATCH(I1216,'BCA Inputs'!$M$14:$M$54,0))*F1216+INDEX('BCA Inputs'!$AH$14:$AH$54,MATCH(I1216,'BCA Inputs'!$M$14:$M$54,0))*G1216,IF($B$3="RG&amp;E",INDEX('BCA Inputs'!$BM$14:$BM$54,MATCH(I1216,'BCA Inputs'!$AW$14:$AW$54,0))*P1216+INDEX('BCA Inputs'!$BN$14:$BN$54,MATCH(I1216,'BCA Inputs'!$AW$14:$AW$54,0))*O1216+INDEX('BCA Inputs'!$BO$14:$BO$54,MATCH(I1216,'BCA Inputs'!$AW$14:$AW$54,0))*Q1216+INDEX('BCA Inputs'!$BP$14:$BP$54,MATCH(I1216,'BCA Inputs'!$AW$14:$AW$54,0))*F1216+INDEX('BCA Inputs'!$BQ$14:$BQ$54,MATCH(I1216,'BCA Inputs'!$AW$14:$AW$54,0))*G1216,"")),"")</f>
        <v/>
      </c>
      <c r="AE1216" s="237" t="str">
        <f t="shared" si="186"/>
        <v/>
      </c>
      <c r="AF1216" s="198">
        <f t="shared" si="188"/>
        <v>0</v>
      </c>
      <c r="AG1216" s="239">
        <f t="shared" si="189"/>
        <v>0</v>
      </c>
    </row>
    <row r="1217" spans="1:33">
      <c r="A1217" s="228"/>
      <c r="B1217" s="176"/>
      <c r="C1217" s="229"/>
      <c r="D1217" s="230"/>
      <c r="E1217" s="230"/>
      <c r="F1217" s="230"/>
      <c r="G1217" s="230"/>
      <c r="H1217" s="231"/>
      <c r="I1217" s="231"/>
      <c r="J1217" s="232"/>
      <c r="K1217" s="232"/>
      <c r="L1217" s="232"/>
      <c r="M1217" s="181">
        <f t="shared" si="187"/>
        <v>0</v>
      </c>
      <c r="N1217" s="181">
        <f>IF(H1217="",0,H1217*I1217*'Avoided Water Savings Cost'!$C$16)</f>
        <v>0</v>
      </c>
      <c r="O1217" s="545">
        <f>IF(C1217="",0,IF($B$3="NYSEG",C1217/(1-'Avoided Electric Costs 2020'!$W$21),IF($B$3="RG&amp;E",C1217/(1-'Avoided Electric Costs 2020'!$X$21),"")))</f>
        <v>0</v>
      </c>
      <c r="P1217" s="546">
        <f>IF(D1217="",0,IF($B$3="NYSEG",D1217/(1-'Avoided Electric Costs 2020'!$W$21),IF($B$3="RG&amp;E",D1217/(1-'Avoided Electric Costs 2020'!$X$21),"")))</f>
        <v>0</v>
      </c>
      <c r="Q1217" s="546">
        <f>IF(E1217="",0,IF($B$3="NYSEG",E1217/(1-'Avoided Natural Gas Costs 2020'!$J$34),IF($B$3="RG&amp;E",E1217/(1-'Avoided Natural Gas Costs 2020'!$K$34),"")))</f>
        <v>0</v>
      </c>
      <c r="R1217" s="233" t="str">
        <f>IFERROR(IF(P1217*'BCA Inputs'!$C$1+Q1217*'BCA Inputs'!$C$2+F1217*'BCA Inputs'!$C$2+G1217*'BCA Inputs'!$C$2=0,"",P1217*'BCA Inputs'!$C$1+Q1217*'BCA Inputs'!$C$2+F1217*'BCA Inputs'!$C$2+G1217*'BCA Inputs'!$C$2),"")</f>
        <v/>
      </c>
      <c r="S1217" s="181" t="str">
        <f t="shared" si="180"/>
        <v/>
      </c>
      <c r="T1217" s="181" t="str">
        <f>IFERROR(IF($B$3="NYSEG",(INDEX('BCA Inputs'!$N$14:$N$54,MATCH(I1217,'BCA Inputs'!$M$14:$M$54,0))*P1217+INDEX('BCA Inputs'!$O$14:$O$54,MATCH(I1217,'BCA Inputs'!$M$14:$M$54,0))*O1217+INDEX('BCA Inputs'!P:P,MATCH(I1217,'BCA Inputs'!M:M,0))*Q1217+INDEX('BCA Inputs'!Q:Q,MATCH(I1217,'BCA Inputs'!M:M,0))*F1217+INDEX('BCA Inputs'!R:R,MATCH(I1217,'BCA Inputs'!M:M,0))*G1217)+L1217+N1217,IF($B$3="RG&amp;E",(INDEX('BCA Inputs'!$AX$14:$AX$54,MATCH(I1217,'BCA Inputs'!$AW$14:$AW$54,0))*P1217+INDEX('BCA Inputs'!$AY$14:$AY$54,MATCH(I1217,'BCA Inputs'!$AW$14:$AW$54,0))*O1217+INDEX('BCA Inputs'!$AZ$14:$AZ$54,MATCH(I1217,'BCA Inputs'!$AW$14:$AW$54,0))*Q1217+INDEX('BCA Inputs'!$BA$14:$BA$54,MATCH(I1217,'BCA Inputs'!$AW$14:$AW$54,0))*F1217+INDEX('BCA Inputs'!$BB$14:$BB$54,MATCH(I1217,'BCA Inputs'!$AW$14:$AW$54,0))*G1217)+L1217+N1217,"")),"")</f>
        <v/>
      </c>
      <c r="U1217" s="234" t="str">
        <f t="shared" si="181"/>
        <v/>
      </c>
      <c r="V1217" s="234" t="str">
        <f t="shared" si="182"/>
        <v/>
      </c>
      <c r="W1217" s="234" t="str">
        <f t="shared" si="183"/>
        <v/>
      </c>
      <c r="Y1217" s="235" t="str">
        <f t="shared" si="184"/>
        <v/>
      </c>
      <c r="Z1217" s="236" t="str">
        <f>IFERROR(IF($B$3="NYSEG",INDEX('BCA Inputs'!$X$14:$X$54,MATCH(I1217,'BCA Inputs'!$M$14:$M$54,0))*P1217+INDEX('BCA Inputs'!$Y$14:$Y$54,MATCH(I1217,'BCA Inputs'!$M$14:$M$54,0))*O1217+INDEX('BCA Inputs'!$Z$14:$Z$54,MATCH(I1217,'BCA Inputs'!$M$14:$M$54,0))*Q1217+INDEX('BCA Inputs'!$AA$14:$AA$54,MATCH(I1217,'BCA Inputs'!$M$14:$M$54,0))*F1217+INDEX('BCA Inputs'!$AB$14:$AB$54,MATCH(I1217,'BCA Inputs'!$M$14:$M$54,0))*G1217,IF($B$3="RG&amp;E",INDEX('BCA Inputs'!$BG$14:$BG$54,MATCH(I1217,'BCA Inputs'!$AW$14:$AW$54,0))*P1217+INDEX('BCA Inputs'!$BH$14:$BH$54,MATCH(I1217,'BCA Inputs'!$AW$14:$AW$54,0))*O1217+INDEX('BCA Inputs'!$BI$14:$BI$54,MATCH(I1217,'BCA Inputs'!$AW$14:$AW$54,0))*Q1217+INDEX('BCA Inputs'!$BJ$14:$BJ$54,MATCH(I1217,'BCA Inputs'!$AW$14:$AW$54,0))*F1217+INDEX('BCA Inputs'!$BK$14:$BK$54,MATCH(I1217,'BCA Inputs'!$AW$14:$AW$54,0))*G1217,"")),"")</f>
        <v/>
      </c>
      <c r="AA1217" s="237" t="str">
        <f t="shared" si="185"/>
        <v/>
      </c>
      <c r="AC1217" s="238" t="str">
        <f>IFERROR((K1217+R1217)+IF($B$3="NYSEG",INDEX('BCA Inputs'!$AI$14:$AI$54,MATCH(I1217,'BCA Inputs'!$M$14:$M$54,0))*P1217+INDEX('BCA Inputs'!$AJ$14:$AJ$54,MATCH(I1217,'BCA Inputs'!$M$14:$M$54,0))*Q1217,IF($B$3="RG&amp;E",INDEX('BCA Inputs'!$BR$14:$BR$54,MATCH(I1217,'BCA Inputs'!$AW$14:$AW$54,0))*P1217+INDEX('BCA Inputs'!$BS$14:$BS$54,MATCH(I1217,'BCA Inputs'!$AW$14:$AW$54,0))*Q1217,"")),"")</f>
        <v/>
      </c>
      <c r="AD1217" s="181" t="str">
        <f>IFERROR(IF($B$3="NYSEG",INDEX('BCA Inputs'!$AD$14:$AD$54,MATCH(I1217,'BCA Inputs'!$M$14:$M$54,0))*P1217+INDEX('BCA Inputs'!$AE$14:$AE$54,MATCH(I1217,'BCA Inputs'!$M$14:$M$54,0))*O1217+INDEX('BCA Inputs'!$AF$14:$AF$54,MATCH(I1217,'BCA Inputs'!$M$14:$M$54,0))*Q1217+INDEX('BCA Inputs'!$AG$14:$AG$54,MATCH(I1217,'BCA Inputs'!$M$14:$M$54,0))*F1217+INDEX('BCA Inputs'!$AH$14:$AH$54,MATCH(I1217,'BCA Inputs'!$M$14:$M$54,0))*G1217,IF($B$3="RG&amp;E",INDEX('BCA Inputs'!$BM$14:$BM$54,MATCH(I1217,'BCA Inputs'!$AW$14:$AW$54,0))*P1217+INDEX('BCA Inputs'!$BN$14:$BN$54,MATCH(I1217,'BCA Inputs'!$AW$14:$AW$54,0))*O1217+INDEX('BCA Inputs'!$BO$14:$BO$54,MATCH(I1217,'BCA Inputs'!$AW$14:$AW$54,0))*Q1217+INDEX('BCA Inputs'!$BP$14:$BP$54,MATCH(I1217,'BCA Inputs'!$AW$14:$AW$54,0))*F1217+INDEX('BCA Inputs'!$BQ$14:$BQ$54,MATCH(I1217,'BCA Inputs'!$AW$14:$AW$54,0))*G1217,"")),"")</f>
        <v/>
      </c>
      <c r="AE1217" s="237" t="str">
        <f t="shared" si="186"/>
        <v/>
      </c>
      <c r="AF1217" s="198">
        <f t="shared" si="188"/>
        <v>0</v>
      </c>
      <c r="AG1217" s="239">
        <f t="shared" si="189"/>
        <v>0</v>
      </c>
    </row>
    <row r="1218" spans="1:33">
      <c r="A1218" s="228"/>
      <c r="B1218" s="176"/>
      <c r="C1218" s="229"/>
      <c r="D1218" s="230"/>
      <c r="E1218" s="230"/>
      <c r="F1218" s="230"/>
      <c r="G1218" s="230"/>
      <c r="H1218" s="231"/>
      <c r="I1218" s="231"/>
      <c r="J1218" s="232"/>
      <c r="K1218" s="232"/>
      <c r="L1218" s="232"/>
      <c r="M1218" s="181">
        <f t="shared" si="187"/>
        <v>0</v>
      </c>
      <c r="N1218" s="181">
        <f>IF(H1218="",0,H1218*I1218*'Avoided Water Savings Cost'!$C$16)</f>
        <v>0</v>
      </c>
      <c r="O1218" s="545">
        <f>IF(C1218="",0,IF($B$3="NYSEG",C1218/(1-'Avoided Electric Costs 2020'!$W$21),IF($B$3="RG&amp;E",C1218/(1-'Avoided Electric Costs 2020'!$X$21),"")))</f>
        <v>0</v>
      </c>
      <c r="P1218" s="546">
        <f>IF(D1218="",0,IF($B$3="NYSEG",D1218/(1-'Avoided Electric Costs 2020'!$W$21),IF($B$3="RG&amp;E",D1218/(1-'Avoided Electric Costs 2020'!$X$21),"")))</f>
        <v>0</v>
      </c>
      <c r="Q1218" s="546">
        <f>IF(E1218="",0,IF($B$3="NYSEG",E1218/(1-'Avoided Natural Gas Costs 2020'!$J$34),IF($B$3="RG&amp;E",E1218/(1-'Avoided Natural Gas Costs 2020'!$K$34),"")))</f>
        <v>0</v>
      </c>
      <c r="R1218" s="233" t="str">
        <f>IFERROR(IF(P1218*'BCA Inputs'!$C$1+Q1218*'BCA Inputs'!$C$2+F1218*'BCA Inputs'!$C$2+G1218*'BCA Inputs'!$C$2=0,"",P1218*'BCA Inputs'!$C$1+Q1218*'BCA Inputs'!$C$2+F1218*'BCA Inputs'!$C$2+G1218*'BCA Inputs'!$C$2),"")</f>
        <v/>
      </c>
      <c r="S1218" s="181" t="str">
        <f t="shared" si="180"/>
        <v/>
      </c>
      <c r="T1218" s="181" t="str">
        <f>IFERROR(IF($B$3="NYSEG",(INDEX('BCA Inputs'!$N$14:$N$54,MATCH(I1218,'BCA Inputs'!$M$14:$M$54,0))*P1218+INDEX('BCA Inputs'!$O$14:$O$54,MATCH(I1218,'BCA Inputs'!$M$14:$M$54,0))*O1218+INDEX('BCA Inputs'!P:P,MATCH(I1218,'BCA Inputs'!M:M,0))*Q1218+INDEX('BCA Inputs'!Q:Q,MATCH(I1218,'BCA Inputs'!M:M,0))*F1218+INDEX('BCA Inputs'!R:R,MATCH(I1218,'BCA Inputs'!M:M,0))*G1218)+L1218+N1218,IF($B$3="RG&amp;E",(INDEX('BCA Inputs'!$AX$14:$AX$54,MATCH(I1218,'BCA Inputs'!$AW$14:$AW$54,0))*P1218+INDEX('BCA Inputs'!$AY$14:$AY$54,MATCH(I1218,'BCA Inputs'!$AW$14:$AW$54,0))*O1218+INDEX('BCA Inputs'!$AZ$14:$AZ$54,MATCH(I1218,'BCA Inputs'!$AW$14:$AW$54,0))*Q1218+INDEX('BCA Inputs'!$BA$14:$BA$54,MATCH(I1218,'BCA Inputs'!$AW$14:$AW$54,0))*F1218+INDEX('BCA Inputs'!$BB$14:$BB$54,MATCH(I1218,'BCA Inputs'!$AW$14:$AW$54,0))*G1218)+L1218+N1218,"")),"")</f>
        <v/>
      </c>
      <c r="U1218" s="234" t="str">
        <f t="shared" si="181"/>
        <v/>
      </c>
      <c r="V1218" s="234" t="str">
        <f t="shared" si="182"/>
        <v/>
      </c>
      <c r="W1218" s="234" t="str">
        <f t="shared" si="183"/>
        <v/>
      </c>
      <c r="Y1218" s="235" t="str">
        <f t="shared" si="184"/>
        <v/>
      </c>
      <c r="Z1218" s="236" t="str">
        <f>IFERROR(IF($B$3="NYSEG",INDEX('BCA Inputs'!$X$14:$X$54,MATCH(I1218,'BCA Inputs'!$M$14:$M$54,0))*P1218+INDEX('BCA Inputs'!$Y$14:$Y$54,MATCH(I1218,'BCA Inputs'!$M$14:$M$54,0))*O1218+INDEX('BCA Inputs'!$Z$14:$Z$54,MATCH(I1218,'BCA Inputs'!$M$14:$M$54,0))*Q1218+INDEX('BCA Inputs'!$AA$14:$AA$54,MATCH(I1218,'BCA Inputs'!$M$14:$M$54,0))*F1218+INDEX('BCA Inputs'!$AB$14:$AB$54,MATCH(I1218,'BCA Inputs'!$M$14:$M$54,0))*G1218,IF($B$3="RG&amp;E",INDEX('BCA Inputs'!$BG$14:$BG$54,MATCH(I1218,'BCA Inputs'!$AW$14:$AW$54,0))*P1218+INDEX('BCA Inputs'!$BH$14:$BH$54,MATCH(I1218,'BCA Inputs'!$AW$14:$AW$54,0))*O1218+INDEX('BCA Inputs'!$BI$14:$BI$54,MATCH(I1218,'BCA Inputs'!$AW$14:$AW$54,0))*Q1218+INDEX('BCA Inputs'!$BJ$14:$BJ$54,MATCH(I1218,'BCA Inputs'!$AW$14:$AW$54,0))*F1218+INDEX('BCA Inputs'!$BK$14:$BK$54,MATCH(I1218,'BCA Inputs'!$AW$14:$AW$54,0))*G1218,"")),"")</f>
        <v/>
      </c>
      <c r="AA1218" s="237" t="str">
        <f t="shared" si="185"/>
        <v/>
      </c>
      <c r="AC1218" s="238" t="str">
        <f>IFERROR((K1218+R1218)+IF($B$3="NYSEG",INDEX('BCA Inputs'!$AI$14:$AI$54,MATCH(I1218,'BCA Inputs'!$M$14:$M$54,0))*P1218+INDEX('BCA Inputs'!$AJ$14:$AJ$54,MATCH(I1218,'BCA Inputs'!$M$14:$M$54,0))*Q1218,IF($B$3="RG&amp;E",INDEX('BCA Inputs'!$BR$14:$BR$54,MATCH(I1218,'BCA Inputs'!$AW$14:$AW$54,0))*P1218+INDEX('BCA Inputs'!$BS$14:$BS$54,MATCH(I1218,'BCA Inputs'!$AW$14:$AW$54,0))*Q1218,"")),"")</f>
        <v/>
      </c>
      <c r="AD1218" s="181" t="str">
        <f>IFERROR(IF($B$3="NYSEG",INDEX('BCA Inputs'!$AD$14:$AD$54,MATCH(I1218,'BCA Inputs'!$M$14:$M$54,0))*P1218+INDEX('BCA Inputs'!$AE$14:$AE$54,MATCH(I1218,'BCA Inputs'!$M$14:$M$54,0))*O1218+INDEX('BCA Inputs'!$AF$14:$AF$54,MATCH(I1218,'BCA Inputs'!$M$14:$M$54,0))*Q1218+INDEX('BCA Inputs'!$AG$14:$AG$54,MATCH(I1218,'BCA Inputs'!$M$14:$M$54,0))*F1218+INDEX('BCA Inputs'!$AH$14:$AH$54,MATCH(I1218,'BCA Inputs'!$M$14:$M$54,0))*G1218,IF($B$3="RG&amp;E",INDEX('BCA Inputs'!$BM$14:$BM$54,MATCH(I1218,'BCA Inputs'!$AW$14:$AW$54,0))*P1218+INDEX('BCA Inputs'!$BN$14:$BN$54,MATCH(I1218,'BCA Inputs'!$AW$14:$AW$54,0))*O1218+INDEX('BCA Inputs'!$BO$14:$BO$54,MATCH(I1218,'BCA Inputs'!$AW$14:$AW$54,0))*Q1218+INDEX('BCA Inputs'!$BP$14:$BP$54,MATCH(I1218,'BCA Inputs'!$AW$14:$AW$54,0))*F1218+INDEX('BCA Inputs'!$BQ$14:$BQ$54,MATCH(I1218,'BCA Inputs'!$AW$14:$AW$54,0))*G1218,"")),"")</f>
        <v/>
      </c>
      <c r="AE1218" s="237" t="str">
        <f t="shared" si="186"/>
        <v/>
      </c>
      <c r="AF1218" s="198">
        <f t="shared" si="188"/>
        <v>0</v>
      </c>
      <c r="AG1218" s="239">
        <f t="shared" si="189"/>
        <v>0</v>
      </c>
    </row>
    <row r="1219" spans="1:33">
      <c r="A1219" s="228"/>
      <c r="B1219" s="176"/>
      <c r="C1219" s="229"/>
      <c r="D1219" s="230"/>
      <c r="E1219" s="230"/>
      <c r="F1219" s="230"/>
      <c r="G1219" s="230"/>
      <c r="H1219" s="231"/>
      <c r="I1219" s="231"/>
      <c r="J1219" s="232"/>
      <c r="K1219" s="232"/>
      <c r="L1219" s="232"/>
      <c r="M1219" s="181">
        <f t="shared" si="187"/>
        <v>0</v>
      </c>
      <c r="N1219" s="181">
        <f>IF(H1219="",0,H1219*I1219*'Avoided Water Savings Cost'!$C$16)</f>
        <v>0</v>
      </c>
      <c r="O1219" s="545">
        <f>IF(C1219="",0,IF($B$3="NYSEG",C1219/(1-'Avoided Electric Costs 2020'!$W$21),IF($B$3="RG&amp;E",C1219/(1-'Avoided Electric Costs 2020'!$X$21),"")))</f>
        <v>0</v>
      </c>
      <c r="P1219" s="546">
        <f>IF(D1219="",0,IF($B$3="NYSEG",D1219/(1-'Avoided Electric Costs 2020'!$W$21),IF($B$3="RG&amp;E",D1219/(1-'Avoided Electric Costs 2020'!$X$21),"")))</f>
        <v>0</v>
      </c>
      <c r="Q1219" s="546">
        <f>IF(E1219="",0,IF($B$3="NYSEG",E1219/(1-'Avoided Natural Gas Costs 2020'!$J$34),IF($B$3="RG&amp;E",E1219/(1-'Avoided Natural Gas Costs 2020'!$K$34),"")))</f>
        <v>0</v>
      </c>
      <c r="R1219" s="233" t="str">
        <f>IFERROR(IF(P1219*'BCA Inputs'!$C$1+Q1219*'BCA Inputs'!$C$2+F1219*'BCA Inputs'!$C$2+G1219*'BCA Inputs'!$C$2=0,"",P1219*'BCA Inputs'!$C$1+Q1219*'BCA Inputs'!$C$2+F1219*'BCA Inputs'!$C$2+G1219*'BCA Inputs'!$C$2),"")</f>
        <v/>
      </c>
      <c r="S1219" s="181" t="str">
        <f t="shared" si="180"/>
        <v/>
      </c>
      <c r="T1219" s="181" t="str">
        <f>IFERROR(IF($B$3="NYSEG",(INDEX('BCA Inputs'!$N$14:$N$54,MATCH(I1219,'BCA Inputs'!$M$14:$M$54,0))*P1219+INDEX('BCA Inputs'!$O$14:$O$54,MATCH(I1219,'BCA Inputs'!$M$14:$M$54,0))*O1219+INDEX('BCA Inputs'!P:P,MATCH(I1219,'BCA Inputs'!M:M,0))*Q1219+INDEX('BCA Inputs'!Q:Q,MATCH(I1219,'BCA Inputs'!M:M,0))*F1219+INDEX('BCA Inputs'!R:R,MATCH(I1219,'BCA Inputs'!M:M,0))*G1219)+L1219+N1219,IF($B$3="RG&amp;E",(INDEX('BCA Inputs'!$AX$14:$AX$54,MATCH(I1219,'BCA Inputs'!$AW$14:$AW$54,0))*P1219+INDEX('BCA Inputs'!$AY$14:$AY$54,MATCH(I1219,'BCA Inputs'!$AW$14:$AW$54,0))*O1219+INDEX('BCA Inputs'!$AZ$14:$AZ$54,MATCH(I1219,'BCA Inputs'!$AW$14:$AW$54,0))*Q1219+INDEX('BCA Inputs'!$BA$14:$BA$54,MATCH(I1219,'BCA Inputs'!$AW$14:$AW$54,0))*F1219+INDEX('BCA Inputs'!$BB$14:$BB$54,MATCH(I1219,'BCA Inputs'!$AW$14:$AW$54,0))*G1219)+L1219+N1219,"")),"")</f>
        <v/>
      </c>
      <c r="U1219" s="234" t="str">
        <f t="shared" si="181"/>
        <v/>
      </c>
      <c r="V1219" s="234" t="str">
        <f t="shared" si="182"/>
        <v/>
      </c>
      <c r="W1219" s="234" t="str">
        <f t="shared" si="183"/>
        <v/>
      </c>
      <c r="Y1219" s="235" t="str">
        <f t="shared" si="184"/>
        <v/>
      </c>
      <c r="Z1219" s="236" t="str">
        <f>IFERROR(IF($B$3="NYSEG",INDEX('BCA Inputs'!$X$14:$X$54,MATCH(I1219,'BCA Inputs'!$M$14:$M$54,0))*P1219+INDEX('BCA Inputs'!$Y$14:$Y$54,MATCH(I1219,'BCA Inputs'!$M$14:$M$54,0))*O1219+INDEX('BCA Inputs'!$Z$14:$Z$54,MATCH(I1219,'BCA Inputs'!$M$14:$M$54,0))*Q1219+INDEX('BCA Inputs'!$AA$14:$AA$54,MATCH(I1219,'BCA Inputs'!$M$14:$M$54,0))*F1219+INDEX('BCA Inputs'!$AB$14:$AB$54,MATCH(I1219,'BCA Inputs'!$M$14:$M$54,0))*G1219,IF($B$3="RG&amp;E",INDEX('BCA Inputs'!$BG$14:$BG$54,MATCH(I1219,'BCA Inputs'!$AW$14:$AW$54,0))*P1219+INDEX('BCA Inputs'!$BH$14:$BH$54,MATCH(I1219,'BCA Inputs'!$AW$14:$AW$54,0))*O1219+INDEX('BCA Inputs'!$BI$14:$BI$54,MATCH(I1219,'BCA Inputs'!$AW$14:$AW$54,0))*Q1219+INDEX('BCA Inputs'!$BJ$14:$BJ$54,MATCH(I1219,'BCA Inputs'!$AW$14:$AW$54,0))*F1219+INDEX('BCA Inputs'!$BK$14:$BK$54,MATCH(I1219,'BCA Inputs'!$AW$14:$AW$54,0))*G1219,"")),"")</f>
        <v/>
      </c>
      <c r="AA1219" s="237" t="str">
        <f t="shared" si="185"/>
        <v/>
      </c>
      <c r="AC1219" s="238" t="str">
        <f>IFERROR((K1219+R1219)+IF($B$3="NYSEG",INDEX('BCA Inputs'!$AI$14:$AI$54,MATCH(I1219,'BCA Inputs'!$M$14:$M$54,0))*P1219+INDEX('BCA Inputs'!$AJ$14:$AJ$54,MATCH(I1219,'BCA Inputs'!$M$14:$M$54,0))*Q1219,IF($B$3="RG&amp;E",INDEX('BCA Inputs'!$BR$14:$BR$54,MATCH(I1219,'BCA Inputs'!$AW$14:$AW$54,0))*P1219+INDEX('BCA Inputs'!$BS$14:$BS$54,MATCH(I1219,'BCA Inputs'!$AW$14:$AW$54,0))*Q1219,"")),"")</f>
        <v/>
      </c>
      <c r="AD1219" s="181" t="str">
        <f>IFERROR(IF($B$3="NYSEG",INDEX('BCA Inputs'!$AD$14:$AD$54,MATCH(I1219,'BCA Inputs'!$M$14:$M$54,0))*P1219+INDEX('BCA Inputs'!$AE$14:$AE$54,MATCH(I1219,'BCA Inputs'!$M$14:$M$54,0))*O1219+INDEX('BCA Inputs'!$AF$14:$AF$54,MATCH(I1219,'BCA Inputs'!$M$14:$M$54,0))*Q1219+INDEX('BCA Inputs'!$AG$14:$AG$54,MATCH(I1219,'BCA Inputs'!$M$14:$M$54,0))*F1219+INDEX('BCA Inputs'!$AH$14:$AH$54,MATCH(I1219,'BCA Inputs'!$M$14:$M$54,0))*G1219,IF($B$3="RG&amp;E",INDEX('BCA Inputs'!$BM$14:$BM$54,MATCH(I1219,'BCA Inputs'!$AW$14:$AW$54,0))*P1219+INDEX('BCA Inputs'!$BN$14:$BN$54,MATCH(I1219,'BCA Inputs'!$AW$14:$AW$54,0))*O1219+INDEX('BCA Inputs'!$BO$14:$BO$54,MATCH(I1219,'BCA Inputs'!$AW$14:$AW$54,0))*Q1219+INDEX('BCA Inputs'!$BP$14:$BP$54,MATCH(I1219,'BCA Inputs'!$AW$14:$AW$54,0))*F1219+INDEX('BCA Inputs'!$BQ$14:$BQ$54,MATCH(I1219,'BCA Inputs'!$AW$14:$AW$54,0))*G1219,"")),"")</f>
        <v/>
      </c>
      <c r="AE1219" s="237" t="str">
        <f t="shared" si="186"/>
        <v/>
      </c>
      <c r="AF1219" s="198">
        <f t="shared" si="188"/>
        <v>0</v>
      </c>
      <c r="AG1219" s="239">
        <f t="shared" si="189"/>
        <v>0</v>
      </c>
    </row>
    <row r="1220" spans="1:33">
      <c r="A1220" s="228"/>
      <c r="B1220" s="176"/>
      <c r="C1220" s="229"/>
      <c r="D1220" s="230"/>
      <c r="E1220" s="230"/>
      <c r="F1220" s="230"/>
      <c r="G1220" s="230"/>
      <c r="H1220" s="231"/>
      <c r="I1220" s="231"/>
      <c r="J1220" s="232"/>
      <c r="K1220" s="232"/>
      <c r="L1220" s="232"/>
      <c r="M1220" s="181">
        <f t="shared" si="187"/>
        <v>0</v>
      </c>
      <c r="N1220" s="181">
        <f>IF(H1220="",0,H1220*I1220*'Avoided Water Savings Cost'!$C$16)</f>
        <v>0</v>
      </c>
      <c r="O1220" s="545">
        <f>IF(C1220="",0,IF($B$3="NYSEG",C1220/(1-'Avoided Electric Costs 2020'!$W$21),IF($B$3="RG&amp;E",C1220/(1-'Avoided Electric Costs 2020'!$X$21),"")))</f>
        <v>0</v>
      </c>
      <c r="P1220" s="546">
        <f>IF(D1220="",0,IF($B$3="NYSEG",D1220/(1-'Avoided Electric Costs 2020'!$W$21),IF($B$3="RG&amp;E",D1220/(1-'Avoided Electric Costs 2020'!$X$21),"")))</f>
        <v>0</v>
      </c>
      <c r="Q1220" s="546">
        <f>IF(E1220="",0,IF($B$3="NYSEG",E1220/(1-'Avoided Natural Gas Costs 2020'!$J$34),IF($B$3="RG&amp;E",E1220/(1-'Avoided Natural Gas Costs 2020'!$K$34),"")))</f>
        <v>0</v>
      </c>
      <c r="R1220" s="233" t="str">
        <f>IFERROR(IF(P1220*'BCA Inputs'!$C$1+Q1220*'BCA Inputs'!$C$2+F1220*'BCA Inputs'!$C$2+G1220*'BCA Inputs'!$C$2=0,"",P1220*'BCA Inputs'!$C$1+Q1220*'BCA Inputs'!$C$2+F1220*'BCA Inputs'!$C$2+G1220*'BCA Inputs'!$C$2),"")</f>
        <v/>
      </c>
      <c r="S1220" s="181" t="str">
        <f t="shared" si="180"/>
        <v/>
      </c>
      <c r="T1220" s="181" t="str">
        <f>IFERROR(IF($B$3="NYSEG",(INDEX('BCA Inputs'!$N$14:$N$54,MATCH(I1220,'BCA Inputs'!$M$14:$M$54,0))*P1220+INDEX('BCA Inputs'!$O$14:$O$54,MATCH(I1220,'BCA Inputs'!$M$14:$M$54,0))*O1220+INDEX('BCA Inputs'!P:P,MATCH(I1220,'BCA Inputs'!M:M,0))*Q1220+INDEX('BCA Inputs'!Q:Q,MATCH(I1220,'BCA Inputs'!M:M,0))*F1220+INDEX('BCA Inputs'!R:R,MATCH(I1220,'BCA Inputs'!M:M,0))*G1220)+L1220+N1220,IF($B$3="RG&amp;E",(INDEX('BCA Inputs'!$AX$14:$AX$54,MATCH(I1220,'BCA Inputs'!$AW$14:$AW$54,0))*P1220+INDEX('BCA Inputs'!$AY$14:$AY$54,MATCH(I1220,'BCA Inputs'!$AW$14:$AW$54,0))*O1220+INDEX('BCA Inputs'!$AZ$14:$AZ$54,MATCH(I1220,'BCA Inputs'!$AW$14:$AW$54,0))*Q1220+INDEX('BCA Inputs'!$BA$14:$BA$54,MATCH(I1220,'BCA Inputs'!$AW$14:$AW$54,0))*F1220+INDEX('BCA Inputs'!$BB$14:$BB$54,MATCH(I1220,'BCA Inputs'!$AW$14:$AW$54,0))*G1220)+L1220+N1220,"")),"")</f>
        <v/>
      </c>
      <c r="U1220" s="234" t="str">
        <f t="shared" si="181"/>
        <v/>
      </c>
      <c r="V1220" s="234" t="str">
        <f t="shared" si="182"/>
        <v/>
      </c>
      <c r="W1220" s="234" t="str">
        <f t="shared" si="183"/>
        <v/>
      </c>
      <c r="Y1220" s="235" t="str">
        <f t="shared" si="184"/>
        <v/>
      </c>
      <c r="Z1220" s="236" t="str">
        <f>IFERROR(IF($B$3="NYSEG",INDEX('BCA Inputs'!$X$14:$X$54,MATCH(I1220,'BCA Inputs'!$M$14:$M$54,0))*P1220+INDEX('BCA Inputs'!$Y$14:$Y$54,MATCH(I1220,'BCA Inputs'!$M$14:$M$54,0))*O1220+INDEX('BCA Inputs'!$Z$14:$Z$54,MATCH(I1220,'BCA Inputs'!$M$14:$M$54,0))*Q1220+INDEX('BCA Inputs'!$AA$14:$AA$54,MATCH(I1220,'BCA Inputs'!$M$14:$M$54,0))*F1220+INDEX('BCA Inputs'!$AB$14:$AB$54,MATCH(I1220,'BCA Inputs'!$M$14:$M$54,0))*G1220,IF($B$3="RG&amp;E",INDEX('BCA Inputs'!$BG$14:$BG$54,MATCH(I1220,'BCA Inputs'!$AW$14:$AW$54,0))*P1220+INDEX('BCA Inputs'!$BH$14:$BH$54,MATCH(I1220,'BCA Inputs'!$AW$14:$AW$54,0))*O1220+INDEX('BCA Inputs'!$BI$14:$BI$54,MATCH(I1220,'BCA Inputs'!$AW$14:$AW$54,0))*Q1220+INDEX('BCA Inputs'!$BJ$14:$BJ$54,MATCH(I1220,'BCA Inputs'!$AW$14:$AW$54,0))*F1220+INDEX('BCA Inputs'!$BK$14:$BK$54,MATCH(I1220,'BCA Inputs'!$AW$14:$AW$54,0))*G1220,"")),"")</f>
        <v/>
      </c>
      <c r="AA1220" s="237" t="str">
        <f t="shared" si="185"/>
        <v/>
      </c>
      <c r="AC1220" s="238" t="str">
        <f>IFERROR((K1220+R1220)+IF($B$3="NYSEG",INDEX('BCA Inputs'!$AI$14:$AI$54,MATCH(I1220,'BCA Inputs'!$M$14:$M$54,0))*P1220+INDEX('BCA Inputs'!$AJ$14:$AJ$54,MATCH(I1220,'BCA Inputs'!$M$14:$M$54,0))*Q1220,IF($B$3="RG&amp;E",INDEX('BCA Inputs'!$BR$14:$BR$54,MATCH(I1220,'BCA Inputs'!$AW$14:$AW$54,0))*P1220+INDEX('BCA Inputs'!$BS$14:$BS$54,MATCH(I1220,'BCA Inputs'!$AW$14:$AW$54,0))*Q1220,"")),"")</f>
        <v/>
      </c>
      <c r="AD1220" s="181" t="str">
        <f>IFERROR(IF($B$3="NYSEG",INDEX('BCA Inputs'!$AD$14:$AD$54,MATCH(I1220,'BCA Inputs'!$M$14:$M$54,0))*P1220+INDEX('BCA Inputs'!$AE$14:$AE$54,MATCH(I1220,'BCA Inputs'!$M$14:$M$54,0))*O1220+INDEX('BCA Inputs'!$AF$14:$AF$54,MATCH(I1220,'BCA Inputs'!$M$14:$M$54,0))*Q1220+INDEX('BCA Inputs'!$AG$14:$AG$54,MATCH(I1220,'BCA Inputs'!$M$14:$M$54,0))*F1220+INDEX('BCA Inputs'!$AH$14:$AH$54,MATCH(I1220,'BCA Inputs'!$M$14:$M$54,0))*G1220,IF($B$3="RG&amp;E",INDEX('BCA Inputs'!$BM$14:$BM$54,MATCH(I1220,'BCA Inputs'!$AW$14:$AW$54,0))*P1220+INDEX('BCA Inputs'!$BN$14:$BN$54,MATCH(I1220,'BCA Inputs'!$AW$14:$AW$54,0))*O1220+INDEX('BCA Inputs'!$BO$14:$BO$54,MATCH(I1220,'BCA Inputs'!$AW$14:$AW$54,0))*Q1220+INDEX('BCA Inputs'!$BP$14:$BP$54,MATCH(I1220,'BCA Inputs'!$AW$14:$AW$54,0))*F1220+INDEX('BCA Inputs'!$BQ$14:$BQ$54,MATCH(I1220,'BCA Inputs'!$AW$14:$AW$54,0))*G1220,"")),"")</f>
        <v/>
      </c>
      <c r="AE1220" s="237" t="str">
        <f t="shared" si="186"/>
        <v/>
      </c>
      <c r="AF1220" s="198">
        <f t="shared" si="188"/>
        <v>0</v>
      </c>
      <c r="AG1220" s="239">
        <f t="shared" si="189"/>
        <v>0</v>
      </c>
    </row>
    <row r="1221" spans="1:33">
      <c r="A1221" s="228"/>
      <c r="B1221" s="176"/>
      <c r="C1221" s="229"/>
      <c r="D1221" s="230"/>
      <c r="E1221" s="230"/>
      <c r="F1221" s="230"/>
      <c r="G1221" s="230"/>
      <c r="H1221" s="231"/>
      <c r="I1221" s="231"/>
      <c r="J1221" s="232"/>
      <c r="K1221" s="232"/>
      <c r="L1221" s="232"/>
      <c r="M1221" s="181">
        <f t="shared" si="187"/>
        <v>0</v>
      </c>
      <c r="N1221" s="181">
        <f>IF(H1221="",0,H1221*I1221*'Avoided Water Savings Cost'!$C$16)</f>
        <v>0</v>
      </c>
      <c r="O1221" s="545">
        <f>IF(C1221="",0,IF($B$3="NYSEG",C1221/(1-'Avoided Electric Costs 2020'!$W$21),IF($B$3="RG&amp;E",C1221/(1-'Avoided Electric Costs 2020'!$X$21),"")))</f>
        <v>0</v>
      </c>
      <c r="P1221" s="546">
        <f>IF(D1221="",0,IF($B$3="NYSEG",D1221/(1-'Avoided Electric Costs 2020'!$W$21),IF($B$3="RG&amp;E",D1221/(1-'Avoided Electric Costs 2020'!$X$21),"")))</f>
        <v>0</v>
      </c>
      <c r="Q1221" s="546">
        <f>IF(E1221="",0,IF($B$3="NYSEG",E1221/(1-'Avoided Natural Gas Costs 2020'!$J$34),IF($B$3="RG&amp;E",E1221/(1-'Avoided Natural Gas Costs 2020'!$K$34),"")))</f>
        <v>0</v>
      </c>
      <c r="R1221" s="233" t="str">
        <f>IFERROR(IF(P1221*'BCA Inputs'!$C$1+Q1221*'BCA Inputs'!$C$2+F1221*'BCA Inputs'!$C$2+G1221*'BCA Inputs'!$C$2=0,"",P1221*'BCA Inputs'!$C$1+Q1221*'BCA Inputs'!$C$2+F1221*'BCA Inputs'!$C$2+G1221*'BCA Inputs'!$C$2),"")</f>
        <v/>
      </c>
      <c r="S1221" s="181" t="str">
        <f t="shared" si="180"/>
        <v/>
      </c>
      <c r="T1221" s="181" t="str">
        <f>IFERROR(IF($B$3="NYSEG",(INDEX('BCA Inputs'!$N$14:$N$54,MATCH(I1221,'BCA Inputs'!$M$14:$M$54,0))*P1221+INDEX('BCA Inputs'!$O$14:$O$54,MATCH(I1221,'BCA Inputs'!$M$14:$M$54,0))*O1221+INDEX('BCA Inputs'!P:P,MATCH(I1221,'BCA Inputs'!M:M,0))*Q1221+INDEX('BCA Inputs'!Q:Q,MATCH(I1221,'BCA Inputs'!M:M,0))*F1221+INDEX('BCA Inputs'!R:R,MATCH(I1221,'BCA Inputs'!M:M,0))*G1221)+L1221+N1221,IF($B$3="RG&amp;E",(INDEX('BCA Inputs'!$AX$14:$AX$54,MATCH(I1221,'BCA Inputs'!$AW$14:$AW$54,0))*P1221+INDEX('BCA Inputs'!$AY$14:$AY$54,MATCH(I1221,'BCA Inputs'!$AW$14:$AW$54,0))*O1221+INDEX('BCA Inputs'!$AZ$14:$AZ$54,MATCH(I1221,'BCA Inputs'!$AW$14:$AW$54,0))*Q1221+INDEX('BCA Inputs'!$BA$14:$BA$54,MATCH(I1221,'BCA Inputs'!$AW$14:$AW$54,0))*F1221+INDEX('BCA Inputs'!$BB$14:$BB$54,MATCH(I1221,'BCA Inputs'!$AW$14:$AW$54,0))*G1221)+L1221+N1221,"")),"")</f>
        <v/>
      </c>
      <c r="U1221" s="234" t="str">
        <f t="shared" si="181"/>
        <v/>
      </c>
      <c r="V1221" s="234" t="str">
        <f t="shared" si="182"/>
        <v/>
      </c>
      <c r="W1221" s="234" t="str">
        <f t="shared" si="183"/>
        <v/>
      </c>
      <c r="Y1221" s="235" t="str">
        <f t="shared" si="184"/>
        <v/>
      </c>
      <c r="Z1221" s="236" t="str">
        <f>IFERROR(IF($B$3="NYSEG",INDEX('BCA Inputs'!$X$14:$X$54,MATCH(I1221,'BCA Inputs'!$M$14:$M$54,0))*P1221+INDEX('BCA Inputs'!$Y$14:$Y$54,MATCH(I1221,'BCA Inputs'!$M$14:$M$54,0))*O1221+INDEX('BCA Inputs'!$Z$14:$Z$54,MATCH(I1221,'BCA Inputs'!$M$14:$M$54,0))*Q1221+INDEX('BCA Inputs'!$AA$14:$AA$54,MATCH(I1221,'BCA Inputs'!$M$14:$M$54,0))*F1221+INDEX('BCA Inputs'!$AB$14:$AB$54,MATCH(I1221,'BCA Inputs'!$M$14:$M$54,0))*G1221,IF($B$3="RG&amp;E",INDEX('BCA Inputs'!$BG$14:$BG$54,MATCH(I1221,'BCA Inputs'!$AW$14:$AW$54,0))*P1221+INDEX('BCA Inputs'!$BH$14:$BH$54,MATCH(I1221,'BCA Inputs'!$AW$14:$AW$54,0))*O1221+INDEX('BCA Inputs'!$BI$14:$BI$54,MATCH(I1221,'BCA Inputs'!$AW$14:$AW$54,0))*Q1221+INDEX('BCA Inputs'!$BJ$14:$BJ$54,MATCH(I1221,'BCA Inputs'!$AW$14:$AW$54,0))*F1221+INDEX('BCA Inputs'!$BK$14:$BK$54,MATCH(I1221,'BCA Inputs'!$AW$14:$AW$54,0))*G1221,"")),"")</f>
        <v/>
      </c>
      <c r="AA1221" s="237" t="str">
        <f t="shared" si="185"/>
        <v/>
      </c>
      <c r="AC1221" s="238" t="str">
        <f>IFERROR((K1221+R1221)+IF($B$3="NYSEG",INDEX('BCA Inputs'!$AI$14:$AI$54,MATCH(I1221,'BCA Inputs'!$M$14:$M$54,0))*P1221+INDEX('BCA Inputs'!$AJ$14:$AJ$54,MATCH(I1221,'BCA Inputs'!$M$14:$M$54,0))*Q1221,IF($B$3="RG&amp;E",INDEX('BCA Inputs'!$BR$14:$BR$54,MATCH(I1221,'BCA Inputs'!$AW$14:$AW$54,0))*P1221+INDEX('BCA Inputs'!$BS$14:$BS$54,MATCH(I1221,'BCA Inputs'!$AW$14:$AW$54,0))*Q1221,"")),"")</f>
        <v/>
      </c>
      <c r="AD1221" s="181" t="str">
        <f>IFERROR(IF($B$3="NYSEG",INDEX('BCA Inputs'!$AD$14:$AD$54,MATCH(I1221,'BCA Inputs'!$M$14:$M$54,0))*P1221+INDEX('BCA Inputs'!$AE$14:$AE$54,MATCH(I1221,'BCA Inputs'!$M$14:$M$54,0))*O1221+INDEX('BCA Inputs'!$AF$14:$AF$54,MATCH(I1221,'BCA Inputs'!$M$14:$M$54,0))*Q1221+INDEX('BCA Inputs'!$AG$14:$AG$54,MATCH(I1221,'BCA Inputs'!$M$14:$M$54,0))*F1221+INDEX('BCA Inputs'!$AH$14:$AH$54,MATCH(I1221,'BCA Inputs'!$M$14:$M$54,0))*G1221,IF($B$3="RG&amp;E",INDEX('BCA Inputs'!$BM$14:$BM$54,MATCH(I1221,'BCA Inputs'!$AW$14:$AW$54,0))*P1221+INDEX('BCA Inputs'!$BN$14:$BN$54,MATCH(I1221,'BCA Inputs'!$AW$14:$AW$54,0))*O1221+INDEX('BCA Inputs'!$BO$14:$BO$54,MATCH(I1221,'BCA Inputs'!$AW$14:$AW$54,0))*Q1221+INDEX('BCA Inputs'!$BP$14:$BP$54,MATCH(I1221,'BCA Inputs'!$AW$14:$AW$54,0))*F1221+INDEX('BCA Inputs'!$BQ$14:$BQ$54,MATCH(I1221,'BCA Inputs'!$AW$14:$AW$54,0))*G1221,"")),"")</f>
        <v/>
      </c>
      <c r="AE1221" s="237" t="str">
        <f t="shared" si="186"/>
        <v/>
      </c>
      <c r="AF1221" s="198">
        <f t="shared" si="188"/>
        <v>0</v>
      </c>
      <c r="AG1221" s="239">
        <f t="shared" si="189"/>
        <v>0</v>
      </c>
    </row>
    <row r="1222" spans="1:33">
      <c r="A1222" s="228"/>
      <c r="B1222" s="176"/>
      <c r="C1222" s="229"/>
      <c r="D1222" s="230"/>
      <c r="E1222" s="230"/>
      <c r="F1222" s="230"/>
      <c r="G1222" s="230"/>
      <c r="H1222" s="231"/>
      <c r="I1222" s="231"/>
      <c r="J1222" s="232"/>
      <c r="K1222" s="232"/>
      <c r="L1222" s="232"/>
      <c r="M1222" s="181">
        <f t="shared" si="187"/>
        <v>0</v>
      </c>
      <c r="N1222" s="181">
        <f>IF(H1222="",0,H1222*I1222*'Avoided Water Savings Cost'!$C$16)</f>
        <v>0</v>
      </c>
      <c r="O1222" s="545">
        <f>IF(C1222="",0,IF($B$3="NYSEG",C1222/(1-'Avoided Electric Costs 2020'!$W$21),IF($B$3="RG&amp;E",C1222/(1-'Avoided Electric Costs 2020'!$X$21),"")))</f>
        <v>0</v>
      </c>
      <c r="P1222" s="546">
        <f>IF(D1222="",0,IF($B$3="NYSEG",D1222/(1-'Avoided Electric Costs 2020'!$W$21),IF($B$3="RG&amp;E",D1222/(1-'Avoided Electric Costs 2020'!$X$21),"")))</f>
        <v>0</v>
      </c>
      <c r="Q1222" s="546">
        <f>IF(E1222="",0,IF($B$3="NYSEG",E1222/(1-'Avoided Natural Gas Costs 2020'!$J$34),IF($B$3="RG&amp;E",E1222/(1-'Avoided Natural Gas Costs 2020'!$K$34),"")))</f>
        <v>0</v>
      </c>
      <c r="R1222" s="233" t="str">
        <f>IFERROR(IF(P1222*'BCA Inputs'!$C$1+Q1222*'BCA Inputs'!$C$2+F1222*'BCA Inputs'!$C$2+G1222*'BCA Inputs'!$C$2=0,"",P1222*'BCA Inputs'!$C$1+Q1222*'BCA Inputs'!$C$2+F1222*'BCA Inputs'!$C$2+G1222*'BCA Inputs'!$C$2),"")</f>
        <v/>
      </c>
      <c r="S1222" s="181" t="str">
        <f t="shared" si="180"/>
        <v/>
      </c>
      <c r="T1222" s="181" t="str">
        <f>IFERROR(IF($B$3="NYSEG",(INDEX('BCA Inputs'!$N$14:$N$54,MATCH(I1222,'BCA Inputs'!$M$14:$M$54,0))*P1222+INDEX('BCA Inputs'!$O$14:$O$54,MATCH(I1222,'BCA Inputs'!$M$14:$M$54,0))*O1222+INDEX('BCA Inputs'!P:P,MATCH(I1222,'BCA Inputs'!M:M,0))*Q1222+INDEX('BCA Inputs'!Q:Q,MATCH(I1222,'BCA Inputs'!M:M,0))*F1222+INDEX('BCA Inputs'!R:R,MATCH(I1222,'BCA Inputs'!M:M,0))*G1222)+L1222+N1222,IF($B$3="RG&amp;E",(INDEX('BCA Inputs'!$AX$14:$AX$54,MATCH(I1222,'BCA Inputs'!$AW$14:$AW$54,0))*P1222+INDEX('BCA Inputs'!$AY$14:$AY$54,MATCH(I1222,'BCA Inputs'!$AW$14:$AW$54,0))*O1222+INDEX('BCA Inputs'!$AZ$14:$AZ$54,MATCH(I1222,'BCA Inputs'!$AW$14:$AW$54,0))*Q1222+INDEX('BCA Inputs'!$BA$14:$BA$54,MATCH(I1222,'BCA Inputs'!$AW$14:$AW$54,0))*F1222+INDEX('BCA Inputs'!$BB$14:$BB$54,MATCH(I1222,'BCA Inputs'!$AW$14:$AW$54,0))*G1222)+L1222+N1222,"")),"")</f>
        <v/>
      </c>
      <c r="U1222" s="234" t="str">
        <f t="shared" si="181"/>
        <v/>
      </c>
      <c r="V1222" s="234" t="str">
        <f t="shared" si="182"/>
        <v/>
      </c>
      <c r="W1222" s="234" t="str">
        <f t="shared" si="183"/>
        <v/>
      </c>
      <c r="Y1222" s="235" t="str">
        <f t="shared" si="184"/>
        <v/>
      </c>
      <c r="Z1222" s="236" t="str">
        <f>IFERROR(IF($B$3="NYSEG",INDEX('BCA Inputs'!$X$14:$X$54,MATCH(I1222,'BCA Inputs'!$M$14:$M$54,0))*P1222+INDEX('BCA Inputs'!$Y$14:$Y$54,MATCH(I1222,'BCA Inputs'!$M$14:$M$54,0))*O1222+INDEX('BCA Inputs'!$Z$14:$Z$54,MATCH(I1222,'BCA Inputs'!$M$14:$M$54,0))*Q1222+INDEX('BCA Inputs'!$AA$14:$AA$54,MATCH(I1222,'BCA Inputs'!$M$14:$M$54,0))*F1222+INDEX('BCA Inputs'!$AB$14:$AB$54,MATCH(I1222,'BCA Inputs'!$M$14:$M$54,0))*G1222,IF($B$3="RG&amp;E",INDEX('BCA Inputs'!$BG$14:$BG$54,MATCH(I1222,'BCA Inputs'!$AW$14:$AW$54,0))*P1222+INDEX('BCA Inputs'!$BH$14:$BH$54,MATCH(I1222,'BCA Inputs'!$AW$14:$AW$54,0))*O1222+INDEX('BCA Inputs'!$BI$14:$BI$54,MATCH(I1222,'BCA Inputs'!$AW$14:$AW$54,0))*Q1222+INDEX('BCA Inputs'!$BJ$14:$BJ$54,MATCH(I1222,'BCA Inputs'!$AW$14:$AW$54,0))*F1222+INDEX('BCA Inputs'!$BK$14:$BK$54,MATCH(I1222,'BCA Inputs'!$AW$14:$AW$54,0))*G1222,"")),"")</f>
        <v/>
      </c>
      <c r="AA1222" s="237" t="str">
        <f t="shared" si="185"/>
        <v/>
      </c>
      <c r="AC1222" s="238" t="str">
        <f>IFERROR((K1222+R1222)+IF($B$3="NYSEG",INDEX('BCA Inputs'!$AI$14:$AI$54,MATCH(I1222,'BCA Inputs'!$M$14:$M$54,0))*P1222+INDEX('BCA Inputs'!$AJ$14:$AJ$54,MATCH(I1222,'BCA Inputs'!$M$14:$M$54,0))*Q1222,IF($B$3="RG&amp;E",INDEX('BCA Inputs'!$BR$14:$BR$54,MATCH(I1222,'BCA Inputs'!$AW$14:$AW$54,0))*P1222+INDEX('BCA Inputs'!$BS$14:$BS$54,MATCH(I1222,'BCA Inputs'!$AW$14:$AW$54,0))*Q1222,"")),"")</f>
        <v/>
      </c>
      <c r="AD1222" s="181" t="str">
        <f>IFERROR(IF($B$3="NYSEG",INDEX('BCA Inputs'!$AD$14:$AD$54,MATCH(I1222,'BCA Inputs'!$M$14:$M$54,0))*P1222+INDEX('BCA Inputs'!$AE$14:$AE$54,MATCH(I1222,'BCA Inputs'!$M$14:$M$54,0))*O1222+INDEX('BCA Inputs'!$AF$14:$AF$54,MATCH(I1222,'BCA Inputs'!$M$14:$M$54,0))*Q1222+INDEX('BCA Inputs'!$AG$14:$AG$54,MATCH(I1222,'BCA Inputs'!$M$14:$M$54,0))*F1222+INDEX('BCA Inputs'!$AH$14:$AH$54,MATCH(I1222,'BCA Inputs'!$M$14:$M$54,0))*G1222,IF($B$3="RG&amp;E",INDEX('BCA Inputs'!$BM$14:$BM$54,MATCH(I1222,'BCA Inputs'!$AW$14:$AW$54,0))*P1222+INDEX('BCA Inputs'!$BN$14:$BN$54,MATCH(I1222,'BCA Inputs'!$AW$14:$AW$54,0))*O1222+INDEX('BCA Inputs'!$BO$14:$BO$54,MATCH(I1222,'BCA Inputs'!$AW$14:$AW$54,0))*Q1222+INDEX('BCA Inputs'!$BP$14:$BP$54,MATCH(I1222,'BCA Inputs'!$AW$14:$AW$54,0))*F1222+INDEX('BCA Inputs'!$BQ$14:$BQ$54,MATCH(I1222,'BCA Inputs'!$AW$14:$AW$54,0))*G1222,"")),"")</f>
        <v/>
      </c>
      <c r="AE1222" s="237" t="str">
        <f t="shared" si="186"/>
        <v/>
      </c>
      <c r="AF1222" s="198">
        <f t="shared" si="188"/>
        <v>0</v>
      </c>
      <c r="AG1222" s="239">
        <f t="shared" si="189"/>
        <v>0</v>
      </c>
    </row>
    <row r="1223" spans="1:33">
      <c r="A1223" s="228"/>
      <c r="B1223" s="176"/>
      <c r="C1223" s="229"/>
      <c r="D1223" s="230"/>
      <c r="E1223" s="230"/>
      <c r="F1223" s="230"/>
      <c r="G1223" s="230"/>
      <c r="H1223" s="231"/>
      <c r="I1223" s="231"/>
      <c r="J1223" s="232"/>
      <c r="K1223" s="232"/>
      <c r="L1223" s="232"/>
      <c r="M1223" s="181">
        <f t="shared" si="187"/>
        <v>0</v>
      </c>
      <c r="N1223" s="181">
        <f>IF(H1223="",0,H1223*I1223*'Avoided Water Savings Cost'!$C$16)</f>
        <v>0</v>
      </c>
      <c r="O1223" s="545">
        <f>IF(C1223="",0,IF($B$3="NYSEG",C1223/(1-'Avoided Electric Costs 2020'!$W$21),IF($B$3="RG&amp;E",C1223/(1-'Avoided Electric Costs 2020'!$X$21),"")))</f>
        <v>0</v>
      </c>
      <c r="P1223" s="546">
        <f>IF(D1223="",0,IF($B$3="NYSEG",D1223/(1-'Avoided Electric Costs 2020'!$W$21),IF($B$3="RG&amp;E",D1223/(1-'Avoided Electric Costs 2020'!$X$21),"")))</f>
        <v>0</v>
      </c>
      <c r="Q1223" s="546">
        <f>IF(E1223="",0,IF($B$3="NYSEG",E1223/(1-'Avoided Natural Gas Costs 2020'!$J$34),IF($B$3="RG&amp;E",E1223/(1-'Avoided Natural Gas Costs 2020'!$K$34),"")))</f>
        <v>0</v>
      </c>
      <c r="R1223" s="233" t="str">
        <f>IFERROR(IF(P1223*'BCA Inputs'!$C$1+Q1223*'BCA Inputs'!$C$2+F1223*'BCA Inputs'!$C$2+G1223*'BCA Inputs'!$C$2=0,"",P1223*'BCA Inputs'!$C$1+Q1223*'BCA Inputs'!$C$2+F1223*'BCA Inputs'!$C$2+G1223*'BCA Inputs'!$C$2),"")</f>
        <v/>
      </c>
      <c r="S1223" s="181" t="str">
        <f t="shared" si="180"/>
        <v/>
      </c>
      <c r="T1223" s="181" t="str">
        <f>IFERROR(IF($B$3="NYSEG",(INDEX('BCA Inputs'!$N$14:$N$54,MATCH(I1223,'BCA Inputs'!$M$14:$M$54,0))*P1223+INDEX('BCA Inputs'!$O$14:$O$54,MATCH(I1223,'BCA Inputs'!$M$14:$M$54,0))*O1223+INDEX('BCA Inputs'!P:P,MATCH(I1223,'BCA Inputs'!M:M,0))*Q1223+INDEX('BCA Inputs'!Q:Q,MATCH(I1223,'BCA Inputs'!M:M,0))*F1223+INDEX('BCA Inputs'!R:R,MATCH(I1223,'BCA Inputs'!M:M,0))*G1223)+L1223+N1223,IF($B$3="RG&amp;E",(INDEX('BCA Inputs'!$AX$14:$AX$54,MATCH(I1223,'BCA Inputs'!$AW$14:$AW$54,0))*P1223+INDEX('BCA Inputs'!$AY$14:$AY$54,MATCH(I1223,'BCA Inputs'!$AW$14:$AW$54,0))*O1223+INDEX('BCA Inputs'!$AZ$14:$AZ$54,MATCH(I1223,'BCA Inputs'!$AW$14:$AW$54,0))*Q1223+INDEX('BCA Inputs'!$BA$14:$BA$54,MATCH(I1223,'BCA Inputs'!$AW$14:$AW$54,0))*F1223+INDEX('BCA Inputs'!$BB$14:$BB$54,MATCH(I1223,'BCA Inputs'!$AW$14:$AW$54,0))*G1223)+L1223+N1223,"")),"")</f>
        <v/>
      </c>
      <c r="U1223" s="234" t="str">
        <f t="shared" si="181"/>
        <v/>
      </c>
      <c r="V1223" s="234" t="str">
        <f t="shared" si="182"/>
        <v/>
      </c>
      <c r="W1223" s="234" t="str">
        <f t="shared" si="183"/>
        <v/>
      </c>
      <c r="Y1223" s="235" t="str">
        <f t="shared" si="184"/>
        <v/>
      </c>
      <c r="Z1223" s="236" t="str">
        <f>IFERROR(IF($B$3="NYSEG",INDEX('BCA Inputs'!$X$14:$X$54,MATCH(I1223,'BCA Inputs'!$M$14:$M$54,0))*P1223+INDEX('BCA Inputs'!$Y$14:$Y$54,MATCH(I1223,'BCA Inputs'!$M$14:$M$54,0))*O1223+INDEX('BCA Inputs'!$Z$14:$Z$54,MATCH(I1223,'BCA Inputs'!$M$14:$M$54,0))*Q1223+INDEX('BCA Inputs'!$AA$14:$AA$54,MATCH(I1223,'BCA Inputs'!$M$14:$M$54,0))*F1223+INDEX('BCA Inputs'!$AB$14:$AB$54,MATCH(I1223,'BCA Inputs'!$M$14:$M$54,0))*G1223,IF($B$3="RG&amp;E",INDEX('BCA Inputs'!$BG$14:$BG$54,MATCH(I1223,'BCA Inputs'!$AW$14:$AW$54,0))*P1223+INDEX('BCA Inputs'!$BH$14:$BH$54,MATCH(I1223,'BCA Inputs'!$AW$14:$AW$54,0))*O1223+INDEX('BCA Inputs'!$BI$14:$BI$54,MATCH(I1223,'BCA Inputs'!$AW$14:$AW$54,0))*Q1223+INDEX('BCA Inputs'!$BJ$14:$BJ$54,MATCH(I1223,'BCA Inputs'!$AW$14:$AW$54,0))*F1223+INDEX('BCA Inputs'!$BK$14:$BK$54,MATCH(I1223,'BCA Inputs'!$AW$14:$AW$54,0))*G1223,"")),"")</f>
        <v/>
      </c>
      <c r="AA1223" s="237" t="str">
        <f t="shared" si="185"/>
        <v/>
      </c>
      <c r="AC1223" s="238" t="str">
        <f>IFERROR((K1223+R1223)+IF($B$3="NYSEG",INDEX('BCA Inputs'!$AI$14:$AI$54,MATCH(I1223,'BCA Inputs'!$M$14:$M$54,0))*P1223+INDEX('BCA Inputs'!$AJ$14:$AJ$54,MATCH(I1223,'BCA Inputs'!$M$14:$M$54,0))*Q1223,IF($B$3="RG&amp;E",INDEX('BCA Inputs'!$BR$14:$BR$54,MATCH(I1223,'BCA Inputs'!$AW$14:$AW$54,0))*P1223+INDEX('BCA Inputs'!$BS$14:$BS$54,MATCH(I1223,'BCA Inputs'!$AW$14:$AW$54,0))*Q1223,"")),"")</f>
        <v/>
      </c>
      <c r="AD1223" s="181" t="str">
        <f>IFERROR(IF($B$3="NYSEG",INDEX('BCA Inputs'!$AD$14:$AD$54,MATCH(I1223,'BCA Inputs'!$M$14:$M$54,0))*P1223+INDEX('BCA Inputs'!$AE$14:$AE$54,MATCH(I1223,'BCA Inputs'!$M$14:$M$54,0))*O1223+INDEX('BCA Inputs'!$AF$14:$AF$54,MATCH(I1223,'BCA Inputs'!$M$14:$M$54,0))*Q1223+INDEX('BCA Inputs'!$AG$14:$AG$54,MATCH(I1223,'BCA Inputs'!$M$14:$M$54,0))*F1223+INDEX('BCA Inputs'!$AH$14:$AH$54,MATCH(I1223,'BCA Inputs'!$M$14:$M$54,0))*G1223,IF($B$3="RG&amp;E",INDEX('BCA Inputs'!$BM$14:$BM$54,MATCH(I1223,'BCA Inputs'!$AW$14:$AW$54,0))*P1223+INDEX('BCA Inputs'!$BN$14:$BN$54,MATCH(I1223,'BCA Inputs'!$AW$14:$AW$54,0))*O1223+INDEX('BCA Inputs'!$BO$14:$BO$54,MATCH(I1223,'BCA Inputs'!$AW$14:$AW$54,0))*Q1223+INDEX('BCA Inputs'!$BP$14:$BP$54,MATCH(I1223,'BCA Inputs'!$AW$14:$AW$54,0))*F1223+INDEX('BCA Inputs'!$BQ$14:$BQ$54,MATCH(I1223,'BCA Inputs'!$AW$14:$AW$54,0))*G1223,"")),"")</f>
        <v/>
      </c>
      <c r="AE1223" s="237" t="str">
        <f t="shared" si="186"/>
        <v/>
      </c>
      <c r="AF1223" s="198">
        <f t="shared" si="188"/>
        <v>0</v>
      </c>
      <c r="AG1223" s="239">
        <f t="shared" si="189"/>
        <v>0</v>
      </c>
    </row>
    <row r="1224" spans="1:33">
      <c r="A1224" s="228"/>
      <c r="B1224" s="176"/>
      <c r="C1224" s="229"/>
      <c r="D1224" s="230"/>
      <c r="E1224" s="230"/>
      <c r="F1224" s="230"/>
      <c r="G1224" s="230"/>
      <c r="H1224" s="231"/>
      <c r="I1224" s="231"/>
      <c r="J1224" s="232"/>
      <c r="K1224" s="232"/>
      <c r="L1224" s="232"/>
      <c r="M1224" s="181">
        <f t="shared" si="187"/>
        <v>0</v>
      </c>
      <c r="N1224" s="181">
        <f>IF(H1224="",0,H1224*I1224*'Avoided Water Savings Cost'!$C$16)</f>
        <v>0</v>
      </c>
      <c r="O1224" s="545">
        <f>IF(C1224="",0,IF($B$3="NYSEG",C1224/(1-'Avoided Electric Costs 2020'!$W$21),IF($B$3="RG&amp;E",C1224/(1-'Avoided Electric Costs 2020'!$X$21),"")))</f>
        <v>0</v>
      </c>
      <c r="P1224" s="546">
        <f>IF(D1224="",0,IF($B$3="NYSEG",D1224/(1-'Avoided Electric Costs 2020'!$W$21),IF($B$3="RG&amp;E",D1224/(1-'Avoided Electric Costs 2020'!$X$21),"")))</f>
        <v>0</v>
      </c>
      <c r="Q1224" s="546">
        <f>IF(E1224="",0,IF($B$3="NYSEG",E1224/(1-'Avoided Natural Gas Costs 2020'!$J$34),IF($B$3="RG&amp;E",E1224/(1-'Avoided Natural Gas Costs 2020'!$K$34),"")))</f>
        <v>0</v>
      </c>
      <c r="R1224" s="233" t="str">
        <f>IFERROR(IF(P1224*'BCA Inputs'!$C$1+Q1224*'BCA Inputs'!$C$2+F1224*'BCA Inputs'!$C$2+G1224*'BCA Inputs'!$C$2=0,"",P1224*'BCA Inputs'!$C$1+Q1224*'BCA Inputs'!$C$2+F1224*'BCA Inputs'!$C$2+G1224*'BCA Inputs'!$C$2),"")</f>
        <v/>
      </c>
      <c r="S1224" s="181" t="str">
        <f t="shared" si="180"/>
        <v/>
      </c>
      <c r="T1224" s="181" t="str">
        <f>IFERROR(IF($B$3="NYSEG",(INDEX('BCA Inputs'!$N$14:$N$54,MATCH(I1224,'BCA Inputs'!$M$14:$M$54,0))*P1224+INDEX('BCA Inputs'!$O$14:$O$54,MATCH(I1224,'BCA Inputs'!$M$14:$M$54,0))*O1224+INDEX('BCA Inputs'!P:P,MATCH(I1224,'BCA Inputs'!M:M,0))*Q1224+INDEX('BCA Inputs'!Q:Q,MATCH(I1224,'BCA Inputs'!M:M,0))*F1224+INDEX('BCA Inputs'!R:R,MATCH(I1224,'BCA Inputs'!M:M,0))*G1224)+L1224+N1224,IF($B$3="RG&amp;E",(INDEX('BCA Inputs'!$AX$14:$AX$54,MATCH(I1224,'BCA Inputs'!$AW$14:$AW$54,0))*P1224+INDEX('BCA Inputs'!$AY$14:$AY$54,MATCH(I1224,'BCA Inputs'!$AW$14:$AW$54,0))*O1224+INDEX('BCA Inputs'!$AZ$14:$AZ$54,MATCH(I1224,'BCA Inputs'!$AW$14:$AW$54,0))*Q1224+INDEX('BCA Inputs'!$BA$14:$BA$54,MATCH(I1224,'BCA Inputs'!$AW$14:$AW$54,0))*F1224+INDEX('BCA Inputs'!$BB$14:$BB$54,MATCH(I1224,'BCA Inputs'!$AW$14:$AW$54,0))*G1224)+L1224+N1224,"")),"")</f>
        <v/>
      </c>
      <c r="U1224" s="234" t="str">
        <f t="shared" si="181"/>
        <v/>
      </c>
      <c r="V1224" s="234" t="str">
        <f t="shared" si="182"/>
        <v/>
      </c>
      <c r="W1224" s="234" t="str">
        <f t="shared" si="183"/>
        <v/>
      </c>
      <c r="Y1224" s="235" t="str">
        <f t="shared" si="184"/>
        <v/>
      </c>
      <c r="Z1224" s="236" t="str">
        <f>IFERROR(IF($B$3="NYSEG",INDEX('BCA Inputs'!$X$14:$X$54,MATCH(I1224,'BCA Inputs'!$M$14:$M$54,0))*P1224+INDEX('BCA Inputs'!$Y$14:$Y$54,MATCH(I1224,'BCA Inputs'!$M$14:$M$54,0))*O1224+INDEX('BCA Inputs'!$Z$14:$Z$54,MATCH(I1224,'BCA Inputs'!$M$14:$M$54,0))*Q1224+INDEX('BCA Inputs'!$AA$14:$AA$54,MATCH(I1224,'BCA Inputs'!$M$14:$M$54,0))*F1224+INDEX('BCA Inputs'!$AB$14:$AB$54,MATCH(I1224,'BCA Inputs'!$M$14:$M$54,0))*G1224,IF($B$3="RG&amp;E",INDEX('BCA Inputs'!$BG$14:$BG$54,MATCH(I1224,'BCA Inputs'!$AW$14:$AW$54,0))*P1224+INDEX('BCA Inputs'!$BH$14:$BH$54,MATCH(I1224,'BCA Inputs'!$AW$14:$AW$54,0))*O1224+INDEX('BCA Inputs'!$BI$14:$BI$54,MATCH(I1224,'BCA Inputs'!$AW$14:$AW$54,0))*Q1224+INDEX('BCA Inputs'!$BJ$14:$BJ$54,MATCH(I1224,'BCA Inputs'!$AW$14:$AW$54,0))*F1224+INDEX('BCA Inputs'!$BK$14:$BK$54,MATCH(I1224,'BCA Inputs'!$AW$14:$AW$54,0))*G1224,"")),"")</f>
        <v/>
      </c>
      <c r="AA1224" s="237" t="str">
        <f t="shared" si="185"/>
        <v/>
      </c>
      <c r="AC1224" s="238" t="str">
        <f>IFERROR((K1224+R1224)+IF($B$3="NYSEG",INDEX('BCA Inputs'!$AI$14:$AI$54,MATCH(I1224,'BCA Inputs'!$M$14:$M$54,0))*P1224+INDEX('BCA Inputs'!$AJ$14:$AJ$54,MATCH(I1224,'BCA Inputs'!$M$14:$M$54,0))*Q1224,IF($B$3="RG&amp;E",INDEX('BCA Inputs'!$BR$14:$BR$54,MATCH(I1224,'BCA Inputs'!$AW$14:$AW$54,0))*P1224+INDEX('BCA Inputs'!$BS$14:$BS$54,MATCH(I1224,'BCA Inputs'!$AW$14:$AW$54,0))*Q1224,"")),"")</f>
        <v/>
      </c>
      <c r="AD1224" s="181" t="str">
        <f>IFERROR(IF($B$3="NYSEG",INDEX('BCA Inputs'!$AD$14:$AD$54,MATCH(I1224,'BCA Inputs'!$M$14:$M$54,0))*P1224+INDEX('BCA Inputs'!$AE$14:$AE$54,MATCH(I1224,'BCA Inputs'!$M$14:$M$54,0))*O1224+INDEX('BCA Inputs'!$AF$14:$AF$54,MATCH(I1224,'BCA Inputs'!$M$14:$M$54,0))*Q1224+INDEX('BCA Inputs'!$AG$14:$AG$54,MATCH(I1224,'BCA Inputs'!$M$14:$M$54,0))*F1224+INDEX('BCA Inputs'!$AH$14:$AH$54,MATCH(I1224,'BCA Inputs'!$M$14:$M$54,0))*G1224,IF($B$3="RG&amp;E",INDEX('BCA Inputs'!$BM$14:$BM$54,MATCH(I1224,'BCA Inputs'!$AW$14:$AW$54,0))*P1224+INDEX('BCA Inputs'!$BN$14:$BN$54,MATCH(I1224,'BCA Inputs'!$AW$14:$AW$54,0))*O1224+INDEX('BCA Inputs'!$BO$14:$BO$54,MATCH(I1224,'BCA Inputs'!$AW$14:$AW$54,0))*Q1224+INDEX('BCA Inputs'!$BP$14:$BP$54,MATCH(I1224,'BCA Inputs'!$AW$14:$AW$54,0))*F1224+INDEX('BCA Inputs'!$BQ$14:$BQ$54,MATCH(I1224,'BCA Inputs'!$AW$14:$AW$54,0))*G1224,"")),"")</f>
        <v/>
      </c>
      <c r="AE1224" s="237" t="str">
        <f t="shared" si="186"/>
        <v/>
      </c>
      <c r="AF1224" s="198">
        <f t="shared" si="188"/>
        <v>0</v>
      </c>
      <c r="AG1224" s="239">
        <f t="shared" si="189"/>
        <v>0</v>
      </c>
    </row>
    <row r="1225" spans="1:33">
      <c r="A1225" s="228"/>
      <c r="B1225" s="176"/>
      <c r="C1225" s="229"/>
      <c r="D1225" s="230"/>
      <c r="E1225" s="230"/>
      <c r="F1225" s="230"/>
      <c r="G1225" s="230"/>
      <c r="H1225" s="231"/>
      <c r="I1225" s="231"/>
      <c r="J1225" s="232"/>
      <c r="K1225" s="232"/>
      <c r="L1225" s="232"/>
      <c r="M1225" s="181">
        <f t="shared" si="187"/>
        <v>0</v>
      </c>
      <c r="N1225" s="181">
        <f>IF(H1225="",0,H1225*I1225*'Avoided Water Savings Cost'!$C$16)</f>
        <v>0</v>
      </c>
      <c r="O1225" s="545">
        <f>IF(C1225="",0,IF($B$3="NYSEG",C1225/(1-'Avoided Electric Costs 2020'!$W$21),IF($B$3="RG&amp;E",C1225/(1-'Avoided Electric Costs 2020'!$X$21),"")))</f>
        <v>0</v>
      </c>
      <c r="P1225" s="546">
        <f>IF(D1225="",0,IF($B$3="NYSEG",D1225/(1-'Avoided Electric Costs 2020'!$W$21),IF($B$3="RG&amp;E",D1225/(1-'Avoided Electric Costs 2020'!$X$21),"")))</f>
        <v>0</v>
      </c>
      <c r="Q1225" s="546">
        <f>IF(E1225="",0,IF($B$3="NYSEG",E1225/(1-'Avoided Natural Gas Costs 2020'!$J$34),IF($B$3="RG&amp;E",E1225/(1-'Avoided Natural Gas Costs 2020'!$K$34),"")))</f>
        <v>0</v>
      </c>
      <c r="R1225" s="233" t="str">
        <f>IFERROR(IF(P1225*'BCA Inputs'!$C$1+Q1225*'BCA Inputs'!$C$2+F1225*'BCA Inputs'!$C$2+G1225*'BCA Inputs'!$C$2=0,"",P1225*'BCA Inputs'!$C$1+Q1225*'BCA Inputs'!$C$2+F1225*'BCA Inputs'!$C$2+G1225*'BCA Inputs'!$C$2),"")</f>
        <v/>
      </c>
      <c r="S1225" s="181" t="str">
        <f t="shared" si="180"/>
        <v/>
      </c>
      <c r="T1225" s="181" t="str">
        <f>IFERROR(IF($B$3="NYSEG",(INDEX('BCA Inputs'!$N$14:$N$54,MATCH(I1225,'BCA Inputs'!$M$14:$M$54,0))*P1225+INDEX('BCA Inputs'!$O$14:$O$54,MATCH(I1225,'BCA Inputs'!$M$14:$M$54,0))*O1225+INDEX('BCA Inputs'!P:P,MATCH(I1225,'BCA Inputs'!M:M,0))*Q1225+INDEX('BCA Inputs'!Q:Q,MATCH(I1225,'BCA Inputs'!M:M,0))*F1225+INDEX('BCA Inputs'!R:R,MATCH(I1225,'BCA Inputs'!M:M,0))*G1225)+L1225+N1225,IF($B$3="RG&amp;E",(INDEX('BCA Inputs'!$AX$14:$AX$54,MATCH(I1225,'BCA Inputs'!$AW$14:$AW$54,0))*P1225+INDEX('BCA Inputs'!$AY$14:$AY$54,MATCH(I1225,'BCA Inputs'!$AW$14:$AW$54,0))*O1225+INDEX('BCA Inputs'!$AZ$14:$AZ$54,MATCH(I1225,'BCA Inputs'!$AW$14:$AW$54,0))*Q1225+INDEX('BCA Inputs'!$BA$14:$BA$54,MATCH(I1225,'BCA Inputs'!$AW$14:$AW$54,0))*F1225+INDEX('BCA Inputs'!$BB$14:$BB$54,MATCH(I1225,'BCA Inputs'!$AW$14:$AW$54,0))*G1225)+L1225+N1225,"")),"")</f>
        <v/>
      </c>
      <c r="U1225" s="234" t="str">
        <f t="shared" si="181"/>
        <v/>
      </c>
      <c r="V1225" s="234" t="str">
        <f t="shared" si="182"/>
        <v/>
      </c>
      <c r="W1225" s="234" t="str">
        <f t="shared" si="183"/>
        <v/>
      </c>
      <c r="Y1225" s="235" t="str">
        <f t="shared" si="184"/>
        <v/>
      </c>
      <c r="Z1225" s="236" t="str">
        <f>IFERROR(IF($B$3="NYSEG",INDEX('BCA Inputs'!$X$14:$X$54,MATCH(I1225,'BCA Inputs'!$M$14:$M$54,0))*P1225+INDEX('BCA Inputs'!$Y$14:$Y$54,MATCH(I1225,'BCA Inputs'!$M$14:$M$54,0))*O1225+INDEX('BCA Inputs'!$Z$14:$Z$54,MATCH(I1225,'BCA Inputs'!$M$14:$M$54,0))*Q1225+INDEX('BCA Inputs'!$AA$14:$AA$54,MATCH(I1225,'BCA Inputs'!$M$14:$M$54,0))*F1225+INDEX('BCA Inputs'!$AB$14:$AB$54,MATCH(I1225,'BCA Inputs'!$M$14:$M$54,0))*G1225,IF($B$3="RG&amp;E",INDEX('BCA Inputs'!$BG$14:$BG$54,MATCH(I1225,'BCA Inputs'!$AW$14:$AW$54,0))*P1225+INDEX('BCA Inputs'!$BH$14:$BH$54,MATCH(I1225,'BCA Inputs'!$AW$14:$AW$54,0))*O1225+INDEX('BCA Inputs'!$BI$14:$BI$54,MATCH(I1225,'BCA Inputs'!$AW$14:$AW$54,0))*Q1225+INDEX('BCA Inputs'!$BJ$14:$BJ$54,MATCH(I1225,'BCA Inputs'!$AW$14:$AW$54,0))*F1225+INDEX('BCA Inputs'!$BK$14:$BK$54,MATCH(I1225,'BCA Inputs'!$AW$14:$AW$54,0))*G1225,"")),"")</f>
        <v/>
      </c>
      <c r="AA1225" s="237" t="str">
        <f t="shared" si="185"/>
        <v/>
      </c>
      <c r="AC1225" s="238" t="str">
        <f>IFERROR((K1225+R1225)+IF($B$3="NYSEG",INDEX('BCA Inputs'!$AI$14:$AI$54,MATCH(I1225,'BCA Inputs'!$M$14:$M$54,0))*P1225+INDEX('BCA Inputs'!$AJ$14:$AJ$54,MATCH(I1225,'BCA Inputs'!$M$14:$M$54,0))*Q1225,IF($B$3="RG&amp;E",INDEX('BCA Inputs'!$BR$14:$BR$54,MATCH(I1225,'BCA Inputs'!$AW$14:$AW$54,0))*P1225+INDEX('BCA Inputs'!$BS$14:$BS$54,MATCH(I1225,'BCA Inputs'!$AW$14:$AW$54,0))*Q1225,"")),"")</f>
        <v/>
      </c>
      <c r="AD1225" s="181" t="str">
        <f>IFERROR(IF($B$3="NYSEG",INDEX('BCA Inputs'!$AD$14:$AD$54,MATCH(I1225,'BCA Inputs'!$M$14:$M$54,0))*P1225+INDEX('BCA Inputs'!$AE$14:$AE$54,MATCH(I1225,'BCA Inputs'!$M$14:$M$54,0))*O1225+INDEX('BCA Inputs'!$AF$14:$AF$54,MATCH(I1225,'BCA Inputs'!$M$14:$M$54,0))*Q1225+INDEX('BCA Inputs'!$AG$14:$AG$54,MATCH(I1225,'BCA Inputs'!$M$14:$M$54,0))*F1225+INDEX('BCA Inputs'!$AH$14:$AH$54,MATCH(I1225,'BCA Inputs'!$M$14:$M$54,0))*G1225,IF($B$3="RG&amp;E",INDEX('BCA Inputs'!$BM$14:$BM$54,MATCH(I1225,'BCA Inputs'!$AW$14:$AW$54,0))*P1225+INDEX('BCA Inputs'!$BN$14:$BN$54,MATCH(I1225,'BCA Inputs'!$AW$14:$AW$54,0))*O1225+INDEX('BCA Inputs'!$BO$14:$BO$54,MATCH(I1225,'BCA Inputs'!$AW$14:$AW$54,0))*Q1225+INDEX('BCA Inputs'!$BP$14:$BP$54,MATCH(I1225,'BCA Inputs'!$AW$14:$AW$54,0))*F1225+INDEX('BCA Inputs'!$BQ$14:$BQ$54,MATCH(I1225,'BCA Inputs'!$AW$14:$AW$54,0))*G1225,"")),"")</f>
        <v/>
      </c>
      <c r="AE1225" s="237" t="str">
        <f t="shared" si="186"/>
        <v/>
      </c>
      <c r="AF1225" s="198">
        <f t="shared" si="188"/>
        <v>0</v>
      </c>
      <c r="AG1225" s="239">
        <f t="shared" si="189"/>
        <v>0</v>
      </c>
    </row>
    <row r="1226" spans="1:33">
      <c r="A1226" s="228"/>
      <c r="B1226" s="176"/>
      <c r="C1226" s="229"/>
      <c r="D1226" s="230"/>
      <c r="E1226" s="230"/>
      <c r="F1226" s="230"/>
      <c r="G1226" s="230"/>
      <c r="H1226" s="231"/>
      <c r="I1226" s="231"/>
      <c r="J1226" s="232"/>
      <c r="K1226" s="232"/>
      <c r="L1226" s="232"/>
      <c r="M1226" s="181">
        <f t="shared" si="187"/>
        <v>0</v>
      </c>
      <c r="N1226" s="181">
        <f>IF(H1226="",0,H1226*I1226*'Avoided Water Savings Cost'!$C$16)</f>
        <v>0</v>
      </c>
      <c r="O1226" s="545">
        <f>IF(C1226="",0,IF($B$3="NYSEG",C1226/(1-'Avoided Electric Costs 2020'!$W$21),IF($B$3="RG&amp;E",C1226/(1-'Avoided Electric Costs 2020'!$X$21),"")))</f>
        <v>0</v>
      </c>
      <c r="P1226" s="546">
        <f>IF(D1226="",0,IF($B$3="NYSEG",D1226/(1-'Avoided Electric Costs 2020'!$W$21),IF($B$3="RG&amp;E",D1226/(1-'Avoided Electric Costs 2020'!$X$21),"")))</f>
        <v>0</v>
      </c>
      <c r="Q1226" s="546">
        <f>IF(E1226="",0,IF($B$3="NYSEG",E1226/(1-'Avoided Natural Gas Costs 2020'!$J$34),IF($B$3="RG&amp;E",E1226/(1-'Avoided Natural Gas Costs 2020'!$K$34),"")))</f>
        <v>0</v>
      </c>
      <c r="R1226" s="233" t="str">
        <f>IFERROR(IF(P1226*'BCA Inputs'!$C$1+Q1226*'BCA Inputs'!$C$2+F1226*'BCA Inputs'!$C$2+G1226*'BCA Inputs'!$C$2=0,"",P1226*'BCA Inputs'!$C$1+Q1226*'BCA Inputs'!$C$2+F1226*'BCA Inputs'!$C$2+G1226*'BCA Inputs'!$C$2),"")</f>
        <v/>
      </c>
      <c r="S1226" s="181" t="str">
        <f t="shared" si="180"/>
        <v/>
      </c>
      <c r="T1226" s="181" t="str">
        <f>IFERROR(IF($B$3="NYSEG",(INDEX('BCA Inputs'!$N$14:$N$54,MATCH(I1226,'BCA Inputs'!$M$14:$M$54,0))*P1226+INDEX('BCA Inputs'!$O$14:$O$54,MATCH(I1226,'BCA Inputs'!$M$14:$M$54,0))*O1226+INDEX('BCA Inputs'!P:P,MATCH(I1226,'BCA Inputs'!M:M,0))*Q1226+INDEX('BCA Inputs'!Q:Q,MATCH(I1226,'BCA Inputs'!M:M,0))*F1226+INDEX('BCA Inputs'!R:R,MATCH(I1226,'BCA Inputs'!M:M,0))*G1226)+L1226+N1226,IF($B$3="RG&amp;E",(INDEX('BCA Inputs'!$AX$14:$AX$54,MATCH(I1226,'BCA Inputs'!$AW$14:$AW$54,0))*P1226+INDEX('BCA Inputs'!$AY$14:$AY$54,MATCH(I1226,'BCA Inputs'!$AW$14:$AW$54,0))*O1226+INDEX('BCA Inputs'!$AZ$14:$AZ$54,MATCH(I1226,'BCA Inputs'!$AW$14:$AW$54,0))*Q1226+INDEX('BCA Inputs'!$BA$14:$BA$54,MATCH(I1226,'BCA Inputs'!$AW$14:$AW$54,0))*F1226+INDEX('BCA Inputs'!$BB$14:$BB$54,MATCH(I1226,'BCA Inputs'!$AW$14:$AW$54,0))*G1226)+L1226+N1226,"")),"")</f>
        <v/>
      </c>
      <c r="U1226" s="234" t="str">
        <f t="shared" si="181"/>
        <v/>
      </c>
      <c r="V1226" s="234" t="str">
        <f t="shared" si="182"/>
        <v/>
      </c>
      <c r="W1226" s="234" t="str">
        <f t="shared" si="183"/>
        <v/>
      </c>
      <c r="Y1226" s="235" t="str">
        <f t="shared" si="184"/>
        <v/>
      </c>
      <c r="Z1226" s="236" t="str">
        <f>IFERROR(IF($B$3="NYSEG",INDEX('BCA Inputs'!$X$14:$X$54,MATCH(I1226,'BCA Inputs'!$M$14:$M$54,0))*P1226+INDEX('BCA Inputs'!$Y$14:$Y$54,MATCH(I1226,'BCA Inputs'!$M$14:$M$54,0))*O1226+INDEX('BCA Inputs'!$Z$14:$Z$54,MATCH(I1226,'BCA Inputs'!$M$14:$M$54,0))*Q1226+INDEX('BCA Inputs'!$AA$14:$AA$54,MATCH(I1226,'BCA Inputs'!$M$14:$M$54,0))*F1226+INDEX('BCA Inputs'!$AB$14:$AB$54,MATCH(I1226,'BCA Inputs'!$M$14:$M$54,0))*G1226,IF($B$3="RG&amp;E",INDEX('BCA Inputs'!$BG$14:$BG$54,MATCH(I1226,'BCA Inputs'!$AW$14:$AW$54,0))*P1226+INDEX('BCA Inputs'!$BH$14:$BH$54,MATCH(I1226,'BCA Inputs'!$AW$14:$AW$54,0))*O1226+INDEX('BCA Inputs'!$BI$14:$BI$54,MATCH(I1226,'BCA Inputs'!$AW$14:$AW$54,0))*Q1226+INDEX('BCA Inputs'!$BJ$14:$BJ$54,MATCH(I1226,'BCA Inputs'!$AW$14:$AW$54,0))*F1226+INDEX('BCA Inputs'!$BK$14:$BK$54,MATCH(I1226,'BCA Inputs'!$AW$14:$AW$54,0))*G1226,"")),"")</f>
        <v/>
      </c>
      <c r="AA1226" s="237" t="str">
        <f t="shared" si="185"/>
        <v/>
      </c>
      <c r="AC1226" s="238" t="str">
        <f>IFERROR((K1226+R1226)+IF($B$3="NYSEG",INDEX('BCA Inputs'!$AI$14:$AI$54,MATCH(I1226,'BCA Inputs'!$M$14:$M$54,0))*P1226+INDEX('BCA Inputs'!$AJ$14:$AJ$54,MATCH(I1226,'BCA Inputs'!$M$14:$M$54,0))*Q1226,IF($B$3="RG&amp;E",INDEX('BCA Inputs'!$BR$14:$BR$54,MATCH(I1226,'BCA Inputs'!$AW$14:$AW$54,0))*P1226+INDEX('BCA Inputs'!$BS$14:$BS$54,MATCH(I1226,'BCA Inputs'!$AW$14:$AW$54,0))*Q1226,"")),"")</f>
        <v/>
      </c>
      <c r="AD1226" s="181" t="str">
        <f>IFERROR(IF($B$3="NYSEG",INDEX('BCA Inputs'!$AD$14:$AD$54,MATCH(I1226,'BCA Inputs'!$M$14:$M$54,0))*P1226+INDEX('BCA Inputs'!$AE$14:$AE$54,MATCH(I1226,'BCA Inputs'!$M$14:$M$54,0))*O1226+INDEX('BCA Inputs'!$AF$14:$AF$54,MATCH(I1226,'BCA Inputs'!$M$14:$M$54,0))*Q1226+INDEX('BCA Inputs'!$AG$14:$AG$54,MATCH(I1226,'BCA Inputs'!$M$14:$M$54,0))*F1226+INDEX('BCA Inputs'!$AH$14:$AH$54,MATCH(I1226,'BCA Inputs'!$M$14:$M$54,0))*G1226,IF($B$3="RG&amp;E",INDEX('BCA Inputs'!$BM$14:$BM$54,MATCH(I1226,'BCA Inputs'!$AW$14:$AW$54,0))*P1226+INDEX('BCA Inputs'!$BN$14:$BN$54,MATCH(I1226,'BCA Inputs'!$AW$14:$AW$54,0))*O1226+INDEX('BCA Inputs'!$BO$14:$BO$54,MATCH(I1226,'BCA Inputs'!$AW$14:$AW$54,0))*Q1226+INDEX('BCA Inputs'!$BP$14:$BP$54,MATCH(I1226,'BCA Inputs'!$AW$14:$AW$54,0))*F1226+INDEX('BCA Inputs'!$BQ$14:$BQ$54,MATCH(I1226,'BCA Inputs'!$AW$14:$AW$54,0))*G1226,"")),"")</f>
        <v/>
      </c>
      <c r="AE1226" s="237" t="str">
        <f t="shared" si="186"/>
        <v/>
      </c>
      <c r="AF1226" s="198">
        <f t="shared" si="188"/>
        <v>0</v>
      </c>
      <c r="AG1226" s="239">
        <f t="shared" si="189"/>
        <v>0</v>
      </c>
    </row>
    <row r="1227" spans="1:33">
      <c r="A1227" s="228"/>
      <c r="B1227" s="176"/>
      <c r="C1227" s="229"/>
      <c r="D1227" s="230"/>
      <c r="E1227" s="230"/>
      <c r="F1227" s="230"/>
      <c r="G1227" s="230"/>
      <c r="H1227" s="231"/>
      <c r="I1227" s="231"/>
      <c r="J1227" s="232"/>
      <c r="K1227" s="232"/>
      <c r="L1227" s="232"/>
      <c r="M1227" s="181">
        <f t="shared" si="187"/>
        <v>0</v>
      </c>
      <c r="N1227" s="181">
        <f>IF(H1227="",0,H1227*I1227*'Avoided Water Savings Cost'!$C$16)</f>
        <v>0</v>
      </c>
      <c r="O1227" s="545">
        <f>IF(C1227="",0,IF($B$3="NYSEG",C1227/(1-'Avoided Electric Costs 2020'!$W$21),IF($B$3="RG&amp;E",C1227/(1-'Avoided Electric Costs 2020'!$X$21),"")))</f>
        <v>0</v>
      </c>
      <c r="P1227" s="546">
        <f>IF(D1227="",0,IF($B$3="NYSEG",D1227/(1-'Avoided Electric Costs 2020'!$W$21),IF($B$3="RG&amp;E",D1227/(1-'Avoided Electric Costs 2020'!$X$21),"")))</f>
        <v>0</v>
      </c>
      <c r="Q1227" s="546">
        <f>IF(E1227="",0,IF($B$3="NYSEG",E1227/(1-'Avoided Natural Gas Costs 2020'!$J$34),IF($B$3="RG&amp;E",E1227/(1-'Avoided Natural Gas Costs 2020'!$K$34),"")))</f>
        <v>0</v>
      </c>
      <c r="R1227" s="233" t="str">
        <f>IFERROR(IF(P1227*'BCA Inputs'!$C$1+Q1227*'BCA Inputs'!$C$2+F1227*'BCA Inputs'!$C$2+G1227*'BCA Inputs'!$C$2=0,"",P1227*'BCA Inputs'!$C$1+Q1227*'BCA Inputs'!$C$2+F1227*'BCA Inputs'!$C$2+G1227*'BCA Inputs'!$C$2),"")</f>
        <v/>
      </c>
      <c r="S1227" s="181" t="str">
        <f t="shared" si="180"/>
        <v/>
      </c>
      <c r="T1227" s="181" t="str">
        <f>IFERROR(IF($B$3="NYSEG",(INDEX('BCA Inputs'!$N$14:$N$54,MATCH(I1227,'BCA Inputs'!$M$14:$M$54,0))*P1227+INDEX('BCA Inputs'!$O$14:$O$54,MATCH(I1227,'BCA Inputs'!$M$14:$M$54,0))*O1227+INDEX('BCA Inputs'!P:P,MATCH(I1227,'BCA Inputs'!M:M,0))*Q1227+INDEX('BCA Inputs'!Q:Q,MATCH(I1227,'BCA Inputs'!M:M,0))*F1227+INDEX('BCA Inputs'!R:R,MATCH(I1227,'BCA Inputs'!M:M,0))*G1227)+L1227+N1227,IF($B$3="RG&amp;E",(INDEX('BCA Inputs'!$AX$14:$AX$54,MATCH(I1227,'BCA Inputs'!$AW$14:$AW$54,0))*P1227+INDEX('BCA Inputs'!$AY$14:$AY$54,MATCH(I1227,'BCA Inputs'!$AW$14:$AW$54,0))*O1227+INDEX('BCA Inputs'!$AZ$14:$AZ$54,MATCH(I1227,'BCA Inputs'!$AW$14:$AW$54,0))*Q1227+INDEX('BCA Inputs'!$BA$14:$BA$54,MATCH(I1227,'BCA Inputs'!$AW$14:$AW$54,0))*F1227+INDEX('BCA Inputs'!$BB$14:$BB$54,MATCH(I1227,'BCA Inputs'!$AW$14:$AW$54,0))*G1227)+L1227+N1227,"")),"")</f>
        <v/>
      </c>
      <c r="U1227" s="234" t="str">
        <f t="shared" si="181"/>
        <v/>
      </c>
      <c r="V1227" s="234" t="str">
        <f t="shared" si="182"/>
        <v/>
      </c>
      <c r="W1227" s="234" t="str">
        <f t="shared" si="183"/>
        <v/>
      </c>
      <c r="Y1227" s="235" t="str">
        <f t="shared" si="184"/>
        <v/>
      </c>
      <c r="Z1227" s="236" t="str">
        <f>IFERROR(IF($B$3="NYSEG",INDEX('BCA Inputs'!$X$14:$X$54,MATCH(I1227,'BCA Inputs'!$M$14:$M$54,0))*P1227+INDEX('BCA Inputs'!$Y$14:$Y$54,MATCH(I1227,'BCA Inputs'!$M$14:$M$54,0))*O1227+INDEX('BCA Inputs'!$Z$14:$Z$54,MATCH(I1227,'BCA Inputs'!$M$14:$M$54,0))*Q1227+INDEX('BCA Inputs'!$AA$14:$AA$54,MATCH(I1227,'BCA Inputs'!$M$14:$M$54,0))*F1227+INDEX('BCA Inputs'!$AB$14:$AB$54,MATCH(I1227,'BCA Inputs'!$M$14:$M$54,0))*G1227,IF($B$3="RG&amp;E",INDEX('BCA Inputs'!$BG$14:$BG$54,MATCH(I1227,'BCA Inputs'!$AW$14:$AW$54,0))*P1227+INDEX('BCA Inputs'!$BH$14:$BH$54,MATCH(I1227,'BCA Inputs'!$AW$14:$AW$54,0))*O1227+INDEX('BCA Inputs'!$BI$14:$BI$54,MATCH(I1227,'BCA Inputs'!$AW$14:$AW$54,0))*Q1227+INDEX('BCA Inputs'!$BJ$14:$BJ$54,MATCH(I1227,'BCA Inputs'!$AW$14:$AW$54,0))*F1227+INDEX('BCA Inputs'!$BK$14:$BK$54,MATCH(I1227,'BCA Inputs'!$AW$14:$AW$54,0))*G1227,"")),"")</f>
        <v/>
      </c>
      <c r="AA1227" s="237" t="str">
        <f t="shared" si="185"/>
        <v/>
      </c>
      <c r="AC1227" s="238" t="str">
        <f>IFERROR((K1227+R1227)+IF($B$3="NYSEG",INDEX('BCA Inputs'!$AI$14:$AI$54,MATCH(I1227,'BCA Inputs'!$M$14:$M$54,0))*P1227+INDEX('BCA Inputs'!$AJ$14:$AJ$54,MATCH(I1227,'BCA Inputs'!$M$14:$M$54,0))*Q1227,IF($B$3="RG&amp;E",INDEX('BCA Inputs'!$BR$14:$BR$54,MATCH(I1227,'BCA Inputs'!$AW$14:$AW$54,0))*P1227+INDEX('BCA Inputs'!$BS$14:$BS$54,MATCH(I1227,'BCA Inputs'!$AW$14:$AW$54,0))*Q1227,"")),"")</f>
        <v/>
      </c>
      <c r="AD1227" s="181" t="str">
        <f>IFERROR(IF($B$3="NYSEG",INDEX('BCA Inputs'!$AD$14:$AD$54,MATCH(I1227,'BCA Inputs'!$M$14:$M$54,0))*P1227+INDEX('BCA Inputs'!$AE$14:$AE$54,MATCH(I1227,'BCA Inputs'!$M$14:$M$54,0))*O1227+INDEX('BCA Inputs'!$AF$14:$AF$54,MATCH(I1227,'BCA Inputs'!$M$14:$M$54,0))*Q1227+INDEX('BCA Inputs'!$AG$14:$AG$54,MATCH(I1227,'BCA Inputs'!$M$14:$M$54,0))*F1227+INDEX('BCA Inputs'!$AH$14:$AH$54,MATCH(I1227,'BCA Inputs'!$M$14:$M$54,0))*G1227,IF($B$3="RG&amp;E",INDEX('BCA Inputs'!$BM$14:$BM$54,MATCH(I1227,'BCA Inputs'!$AW$14:$AW$54,0))*P1227+INDEX('BCA Inputs'!$BN$14:$BN$54,MATCH(I1227,'BCA Inputs'!$AW$14:$AW$54,0))*O1227+INDEX('BCA Inputs'!$BO$14:$BO$54,MATCH(I1227,'BCA Inputs'!$AW$14:$AW$54,0))*Q1227+INDEX('BCA Inputs'!$BP$14:$BP$54,MATCH(I1227,'BCA Inputs'!$AW$14:$AW$54,0))*F1227+INDEX('BCA Inputs'!$BQ$14:$BQ$54,MATCH(I1227,'BCA Inputs'!$AW$14:$AW$54,0))*G1227,"")),"")</f>
        <v/>
      </c>
      <c r="AE1227" s="237" t="str">
        <f t="shared" si="186"/>
        <v/>
      </c>
      <c r="AF1227" s="198">
        <f t="shared" si="188"/>
        <v>0</v>
      </c>
      <c r="AG1227" s="239">
        <f t="shared" si="189"/>
        <v>0</v>
      </c>
    </row>
    <row r="1228" spans="1:33">
      <c r="A1228" s="228"/>
      <c r="B1228" s="176"/>
      <c r="C1228" s="229"/>
      <c r="D1228" s="230"/>
      <c r="E1228" s="230"/>
      <c r="F1228" s="230"/>
      <c r="G1228" s="230"/>
      <c r="H1228" s="231"/>
      <c r="I1228" s="231"/>
      <c r="J1228" s="232"/>
      <c r="K1228" s="232"/>
      <c r="L1228" s="232"/>
      <c r="M1228" s="181">
        <f t="shared" si="187"/>
        <v>0</v>
      </c>
      <c r="N1228" s="181">
        <f>IF(H1228="",0,H1228*I1228*'Avoided Water Savings Cost'!$C$16)</f>
        <v>0</v>
      </c>
      <c r="O1228" s="545">
        <f>IF(C1228="",0,IF($B$3="NYSEG",C1228/(1-'Avoided Electric Costs 2020'!$W$21),IF($B$3="RG&amp;E",C1228/(1-'Avoided Electric Costs 2020'!$X$21),"")))</f>
        <v>0</v>
      </c>
      <c r="P1228" s="546">
        <f>IF(D1228="",0,IF($B$3="NYSEG",D1228/(1-'Avoided Electric Costs 2020'!$W$21),IF($B$3="RG&amp;E",D1228/(1-'Avoided Electric Costs 2020'!$X$21),"")))</f>
        <v>0</v>
      </c>
      <c r="Q1228" s="546">
        <f>IF(E1228="",0,IF($B$3="NYSEG",E1228/(1-'Avoided Natural Gas Costs 2020'!$J$34),IF($B$3="RG&amp;E",E1228/(1-'Avoided Natural Gas Costs 2020'!$K$34),"")))</f>
        <v>0</v>
      </c>
      <c r="R1228" s="233" t="str">
        <f>IFERROR(IF(P1228*'BCA Inputs'!$C$1+Q1228*'BCA Inputs'!$C$2+F1228*'BCA Inputs'!$C$2+G1228*'BCA Inputs'!$C$2=0,"",P1228*'BCA Inputs'!$C$1+Q1228*'BCA Inputs'!$C$2+F1228*'BCA Inputs'!$C$2+G1228*'BCA Inputs'!$C$2),"")</f>
        <v/>
      </c>
      <c r="S1228" s="181" t="str">
        <f t="shared" si="180"/>
        <v/>
      </c>
      <c r="T1228" s="181" t="str">
        <f>IFERROR(IF($B$3="NYSEG",(INDEX('BCA Inputs'!$N$14:$N$54,MATCH(I1228,'BCA Inputs'!$M$14:$M$54,0))*P1228+INDEX('BCA Inputs'!$O$14:$O$54,MATCH(I1228,'BCA Inputs'!$M$14:$M$54,0))*O1228+INDEX('BCA Inputs'!P:P,MATCH(I1228,'BCA Inputs'!M:M,0))*Q1228+INDEX('BCA Inputs'!Q:Q,MATCH(I1228,'BCA Inputs'!M:M,0))*F1228+INDEX('BCA Inputs'!R:R,MATCH(I1228,'BCA Inputs'!M:M,0))*G1228)+L1228+N1228,IF($B$3="RG&amp;E",(INDEX('BCA Inputs'!$AX$14:$AX$54,MATCH(I1228,'BCA Inputs'!$AW$14:$AW$54,0))*P1228+INDEX('BCA Inputs'!$AY$14:$AY$54,MATCH(I1228,'BCA Inputs'!$AW$14:$AW$54,0))*O1228+INDEX('BCA Inputs'!$AZ$14:$AZ$54,MATCH(I1228,'BCA Inputs'!$AW$14:$AW$54,0))*Q1228+INDEX('BCA Inputs'!$BA$14:$BA$54,MATCH(I1228,'BCA Inputs'!$AW$14:$AW$54,0))*F1228+INDEX('BCA Inputs'!$BB$14:$BB$54,MATCH(I1228,'BCA Inputs'!$AW$14:$AW$54,0))*G1228)+L1228+N1228,"")),"")</f>
        <v/>
      </c>
      <c r="U1228" s="234" t="str">
        <f t="shared" si="181"/>
        <v/>
      </c>
      <c r="V1228" s="234" t="str">
        <f t="shared" si="182"/>
        <v/>
      </c>
      <c r="W1228" s="234" t="str">
        <f t="shared" si="183"/>
        <v/>
      </c>
      <c r="Y1228" s="235" t="str">
        <f t="shared" si="184"/>
        <v/>
      </c>
      <c r="Z1228" s="236" t="str">
        <f>IFERROR(IF($B$3="NYSEG",INDEX('BCA Inputs'!$X$14:$X$54,MATCH(I1228,'BCA Inputs'!$M$14:$M$54,0))*P1228+INDEX('BCA Inputs'!$Y$14:$Y$54,MATCH(I1228,'BCA Inputs'!$M$14:$M$54,0))*O1228+INDEX('BCA Inputs'!$Z$14:$Z$54,MATCH(I1228,'BCA Inputs'!$M$14:$M$54,0))*Q1228+INDEX('BCA Inputs'!$AA$14:$AA$54,MATCH(I1228,'BCA Inputs'!$M$14:$M$54,0))*F1228+INDEX('BCA Inputs'!$AB$14:$AB$54,MATCH(I1228,'BCA Inputs'!$M$14:$M$54,0))*G1228,IF($B$3="RG&amp;E",INDEX('BCA Inputs'!$BG$14:$BG$54,MATCH(I1228,'BCA Inputs'!$AW$14:$AW$54,0))*P1228+INDEX('BCA Inputs'!$BH$14:$BH$54,MATCH(I1228,'BCA Inputs'!$AW$14:$AW$54,0))*O1228+INDEX('BCA Inputs'!$BI$14:$BI$54,MATCH(I1228,'BCA Inputs'!$AW$14:$AW$54,0))*Q1228+INDEX('BCA Inputs'!$BJ$14:$BJ$54,MATCH(I1228,'BCA Inputs'!$AW$14:$AW$54,0))*F1228+INDEX('BCA Inputs'!$BK$14:$BK$54,MATCH(I1228,'BCA Inputs'!$AW$14:$AW$54,0))*G1228,"")),"")</f>
        <v/>
      </c>
      <c r="AA1228" s="237" t="str">
        <f t="shared" si="185"/>
        <v/>
      </c>
      <c r="AC1228" s="238" t="str">
        <f>IFERROR((K1228+R1228)+IF($B$3="NYSEG",INDEX('BCA Inputs'!$AI$14:$AI$54,MATCH(I1228,'BCA Inputs'!$M$14:$M$54,0))*P1228+INDEX('BCA Inputs'!$AJ$14:$AJ$54,MATCH(I1228,'BCA Inputs'!$M$14:$M$54,0))*Q1228,IF($B$3="RG&amp;E",INDEX('BCA Inputs'!$BR$14:$BR$54,MATCH(I1228,'BCA Inputs'!$AW$14:$AW$54,0))*P1228+INDEX('BCA Inputs'!$BS$14:$BS$54,MATCH(I1228,'BCA Inputs'!$AW$14:$AW$54,0))*Q1228,"")),"")</f>
        <v/>
      </c>
      <c r="AD1228" s="181" t="str">
        <f>IFERROR(IF($B$3="NYSEG",INDEX('BCA Inputs'!$AD$14:$AD$54,MATCH(I1228,'BCA Inputs'!$M$14:$M$54,0))*P1228+INDEX('BCA Inputs'!$AE$14:$AE$54,MATCH(I1228,'BCA Inputs'!$M$14:$M$54,0))*O1228+INDEX('BCA Inputs'!$AF$14:$AF$54,MATCH(I1228,'BCA Inputs'!$M$14:$M$54,0))*Q1228+INDEX('BCA Inputs'!$AG$14:$AG$54,MATCH(I1228,'BCA Inputs'!$M$14:$M$54,0))*F1228+INDEX('BCA Inputs'!$AH$14:$AH$54,MATCH(I1228,'BCA Inputs'!$M$14:$M$54,0))*G1228,IF($B$3="RG&amp;E",INDEX('BCA Inputs'!$BM$14:$BM$54,MATCH(I1228,'BCA Inputs'!$AW$14:$AW$54,0))*P1228+INDEX('BCA Inputs'!$BN$14:$BN$54,MATCH(I1228,'BCA Inputs'!$AW$14:$AW$54,0))*O1228+INDEX('BCA Inputs'!$BO$14:$BO$54,MATCH(I1228,'BCA Inputs'!$AW$14:$AW$54,0))*Q1228+INDEX('BCA Inputs'!$BP$14:$BP$54,MATCH(I1228,'BCA Inputs'!$AW$14:$AW$54,0))*F1228+INDEX('BCA Inputs'!$BQ$14:$BQ$54,MATCH(I1228,'BCA Inputs'!$AW$14:$AW$54,0))*G1228,"")),"")</f>
        <v/>
      </c>
      <c r="AE1228" s="237" t="str">
        <f t="shared" si="186"/>
        <v/>
      </c>
      <c r="AF1228" s="198">
        <f t="shared" si="188"/>
        <v>0</v>
      </c>
      <c r="AG1228" s="239">
        <f t="shared" si="189"/>
        <v>0</v>
      </c>
    </row>
    <row r="1229" spans="1:33">
      <c r="A1229" s="228"/>
      <c r="B1229" s="176"/>
      <c r="C1229" s="229"/>
      <c r="D1229" s="230"/>
      <c r="E1229" s="230"/>
      <c r="F1229" s="230"/>
      <c r="G1229" s="230"/>
      <c r="H1229" s="231"/>
      <c r="I1229" s="231"/>
      <c r="J1229" s="232"/>
      <c r="K1229" s="232"/>
      <c r="L1229" s="232"/>
      <c r="M1229" s="181">
        <f t="shared" si="187"/>
        <v>0</v>
      </c>
      <c r="N1229" s="181">
        <f>IF(H1229="",0,H1229*I1229*'Avoided Water Savings Cost'!$C$16)</f>
        <v>0</v>
      </c>
      <c r="O1229" s="545">
        <f>IF(C1229="",0,IF($B$3="NYSEG",C1229/(1-'Avoided Electric Costs 2020'!$W$21),IF($B$3="RG&amp;E",C1229/(1-'Avoided Electric Costs 2020'!$X$21),"")))</f>
        <v>0</v>
      </c>
      <c r="P1229" s="546">
        <f>IF(D1229="",0,IF($B$3="NYSEG",D1229/(1-'Avoided Electric Costs 2020'!$W$21),IF($B$3="RG&amp;E",D1229/(1-'Avoided Electric Costs 2020'!$X$21),"")))</f>
        <v>0</v>
      </c>
      <c r="Q1229" s="546">
        <f>IF(E1229="",0,IF($B$3="NYSEG",E1229/(1-'Avoided Natural Gas Costs 2020'!$J$34),IF($B$3="RG&amp;E",E1229/(1-'Avoided Natural Gas Costs 2020'!$K$34),"")))</f>
        <v>0</v>
      </c>
      <c r="R1229" s="233" t="str">
        <f>IFERROR(IF(P1229*'BCA Inputs'!$C$1+Q1229*'BCA Inputs'!$C$2+F1229*'BCA Inputs'!$C$2+G1229*'BCA Inputs'!$C$2=0,"",P1229*'BCA Inputs'!$C$1+Q1229*'BCA Inputs'!$C$2+F1229*'BCA Inputs'!$C$2+G1229*'BCA Inputs'!$C$2),"")</f>
        <v/>
      </c>
      <c r="S1229" s="181" t="str">
        <f t="shared" si="180"/>
        <v/>
      </c>
      <c r="T1229" s="181" t="str">
        <f>IFERROR(IF($B$3="NYSEG",(INDEX('BCA Inputs'!$N$14:$N$54,MATCH(I1229,'BCA Inputs'!$M$14:$M$54,0))*P1229+INDEX('BCA Inputs'!$O$14:$O$54,MATCH(I1229,'BCA Inputs'!$M$14:$M$54,0))*O1229+INDEX('BCA Inputs'!P:P,MATCH(I1229,'BCA Inputs'!M:M,0))*Q1229+INDEX('BCA Inputs'!Q:Q,MATCH(I1229,'BCA Inputs'!M:M,0))*F1229+INDEX('BCA Inputs'!R:R,MATCH(I1229,'BCA Inputs'!M:M,0))*G1229)+L1229+N1229,IF($B$3="RG&amp;E",(INDEX('BCA Inputs'!$AX$14:$AX$54,MATCH(I1229,'BCA Inputs'!$AW$14:$AW$54,0))*P1229+INDEX('BCA Inputs'!$AY$14:$AY$54,MATCH(I1229,'BCA Inputs'!$AW$14:$AW$54,0))*O1229+INDEX('BCA Inputs'!$AZ$14:$AZ$54,MATCH(I1229,'BCA Inputs'!$AW$14:$AW$54,0))*Q1229+INDEX('BCA Inputs'!$BA$14:$BA$54,MATCH(I1229,'BCA Inputs'!$AW$14:$AW$54,0))*F1229+INDEX('BCA Inputs'!$BB$14:$BB$54,MATCH(I1229,'BCA Inputs'!$AW$14:$AW$54,0))*G1229)+L1229+N1229,"")),"")</f>
        <v/>
      </c>
      <c r="U1229" s="234" t="str">
        <f t="shared" si="181"/>
        <v/>
      </c>
      <c r="V1229" s="234" t="str">
        <f t="shared" si="182"/>
        <v/>
      </c>
      <c r="W1229" s="234" t="str">
        <f t="shared" si="183"/>
        <v/>
      </c>
      <c r="Y1229" s="235" t="str">
        <f t="shared" si="184"/>
        <v/>
      </c>
      <c r="Z1229" s="236" t="str">
        <f>IFERROR(IF($B$3="NYSEG",INDEX('BCA Inputs'!$X$14:$X$54,MATCH(I1229,'BCA Inputs'!$M$14:$M$54,0))*P1229+INDEX('BCA Inputs'!$Y$14:$Y$54,MATCH(I1229,'BCA Inputs'!$M$14:$M$54,0))*O1229+INDEX('BCA Inputs'!$Z$14:$Z$54,MATCH(I1229,'BCA Inputs'!$M$14:$M$54,0))*Q1229+INDEX('BCA Inputs'!$AA$14:$AA$54,MATCH(I1229,'BCA Inputs'!$M$14:$M$54,0))*F1229+INDEX('BCA Inputs'!$AB$14:$AB$54,MATCH(I1229,'BCA Inputs'!$M$14:$M$54,0))*G1229,IF($B$3="RG&amp;E",INDEX('BCA Inputs'!$BG$14:$BG$54,MATCH(I1229,'BCA Inputs'!$AW$14:$AW$54,0))*P1229+INDEX('BCA Inputs'!$BH$14:$BH$54,MATCH(I1229,'BCA Inputs'!$AW$14:$AW$54,0))*O1229+INDEX('BCA Inputs'!$BI$14:$BI$54,MATCH(I1229,'BCA Inputs'!$AW$14:$AW$54,0))*Q1229+INDEX('BCA Inputs'!$BJ$14:$BJ$54,MATCH(I1229,'BCA Inputs'!$AW$14:$AW$54,0))*F1229+INDEX('BCA Inputs'!$BK$14:$BK$54,MATCH(I1229,'BCA Inputs'!$AW$14:$AW$54,0))*G1229,"")),"")</f>
        <v/>
      </c>
      <c r="AA1229" s="237" t="str">
        <f t="shared" si="185"/>
        <v/>
      </c>
      <c r="AC1229" s="238" t="str">
        <f>IFERROR((K1229+R1229)+IF($B$3="NYSEG",INDEX('BCA Inputs'!$AI$14:$AI$54,MATCH(I1229,'BCA Inputs'!$M$14:$M$54,0))*P1229+INDEX('BCA Inputs'!$AJ$14:$AJ$54,MATCH(I1229,'BCA Inputs'!$M$14:$M$54,0))*Q1229,IF($B$3="RG&amp;E",INDEX('BCA Inputs'!$BR$14:$BR$54,MATCH(I1229,'BCA Inputs'!$AW$14:$AW$54,0))*P1229+INDEX('BCA Inputs'!$BS$14:$BS$54,MATCH(I1229,'BCA Inputs'!$AW$14:$AW$54,0))*Q1229,"")),"")</f>
        <v/>
      </c>
      <c r="AD1229" s="181" t="str">
        <f>IFERROR(IF($B$3="NYSEG",INDEX('BCA Inputs'!$AD$14:$AD$54,MATCH(I1229,'BCA Inputs'!$M$14:$M$54,0))*P1229+INDEX('BCA Inputs'!$AE$14:$AE$54,MATCH(I1229,'BCA Inputs'!$M$14:$M$54,0))*O1229+INDEX('BCA Inputs'!$AF$14:$AF$54,MATCH(I1229,'BCA Inputs'!$M$14:$M$54,0))*Q1229+INDEX('BCA Inputs'!$AG$14:$AG$54,MATCH(I1229,'BCA Inputs'!$M$14:$M$54,0))*F1229+INDEX('BCA Inputs'!$AH$14:$AH$54,MATCH(I1229,'BCA Inputs'!$M$14:$M$54,0))*G1229,IF($B$3="RG&amp;E",INDEX('BCA Inputs'!$BM$14:$BM$54,MATCH(I1229,'BCA Inputs'!$AW$14:$AW$54,0))*P1229+INDEX('BCA Inputs'!$BN$14:$BN$54,MATCH(I1229,'BCA Inputs'!$AW$14:$AW$54,0))*O1229+INDEX('BCA Inputs'!$BO$14:$BO$54,MATCH(I1229,'BCA Inputs'!$AW$14:$AW$54,0))*Q1229+INDEX('BCA Inputs'!$BP$14:$BP$54,MATCH(I1229,'BCA Inputs'!$AW$14:$AW$54,0))*F1229+INDEX('BCA Inputs'!$BQ$14:$BQ$54,MATCH(I1229,'BCA Inputs'!$AW$14:$AW$54,0))*G1229,"")),"")</f>
        <v/>
      </c>
      <c r="AE1229" s="237" t="str">
        <f t="shared" si="186"/>
        <v/>
      </c>
      <c r="AF1229" s="198">
        <f t="shared" si="188"/>
        <v>0</v>
      </c>
      <c r="AG1229" s="239">
        <f t="shared" si="189"/>
        <v>0</v>
      </c>
    </row>
    <row r="1230" spans="1:33">
      <c r="A1230" s="228"/>
      <c r="B1230" s="176"/>
      <c r="C1230" s="229"/>
      <c r="D1230" s="230"/>
      <c r="E1230" s="230"/>
      <c r="F1230" s="230"/>
      <c r="G1230" s="230"/>
      <c r="H1230" s="231"/>
      <c r="I1230" s="231"/>
      <c r="J1230" s="232"/>
      <c r="K1230" s="232"/>
      <c r="L1230" s="232"/>
      <c r="M1230" s="181">
        <f t="shared" si="187"/>
        <v>0</v>
      </c>
      <c r="N1230" s="181">
        <f>IF(H1230="",0,H1230*I1230*'Avoided Water Savings Cost'!$C$16)</f>
        <v>0</v>
      </c>
      <c r="O1230" s="545">
        <f>IF(C1230="",0,IF($B$3="NYSEG",C1230/(1-'Avoided Electric Costs 2020'!$W$21),IF($B$3="RG&amp;E",C1230/(1-'Avoided Electric Costs 2020'!$X$21),"")))</f>
        <v>0</v>
      </c>
      <c r="P1230" s="546">
        <f>IF(D1230="",0,IF($B$3="NYSEG",D1230/(1-'Avoided Electric Costs 2020'!$W$21),IF($B$3="RG&amp;E",D1230/(1-'Avoided Electric Costs 2020'!$X$21),"")))</f>
        <v>0</v>
      </c>
      <c r="Q1230" s="546">
        <f>IF(E1230="",0,IF($B$3="NYSEG",E1230/(1-'Avoided Natural Gas Costs 2020'!$J$34),IF($B$3="RG&amp;E",E1230/(1-'Avoided Natural Gas Costs 2020'!$K$34),"")))</f>
        <v>0</v>
      </c>
      <c r="R1230" s="233" t="str">
        <f>IFERROR(IF(P1230*'BCA Inputs'!$C$1+Q1230*'BCA Inputs'!$C$2+F1230*'BCA Inputs'!$C$2+G1230*'BCA Inputs'!$C$2=0,"",P1230*'BCA Inputs'!$C$1+Q1230*'BCA Inputs'!$C$2+F1230*'BCA Inputs'!$C$2+G1230*'BCA Inputs'!$C$2),"")</f>
        <v/>
      </c>
      <c r="S1230" s="181" t="str">
        <f t="shared" si="180"/>
        <v/>
      </c>
      <c r="T1230" s="181" t="str">
        <f>IFERROR(IF($B$3="NYSEG",(INDEX('BCA Inputs'!$N$14:$N$54,MATCH(I1230,'BCA Inputs'!$M$14:$M$54,0))*P1230+INDEX('BCA Inputs'!$O$14:$O$54,MATCH(I1230,'BCA Inputs'!$M$14:$M$54,0))*O1230+INDEX('BCA Inputs'!P:P,MATCH(I1230,'BCA Inputs'!M:M,0))*Q1230+INDEX('BCA Inputs'!Q:Q,MATCH(I1230,'BCA Inputs'!M:M,0))*F1230+INDEX('BCA Inputs'!R:R,MATCH(I1230,'BCA Inputs'!M:M,0))*G1230)+L1230+N1230,IF($B$3="RG&amp;E",(INDEX('BCA Inputs'!$AX$14:$AX$54,MATCH(I1230,'BCA Inputs'!$AW$14:$AW$54,0))*P1230+INDEX('BCA Inputs'!$AY$14:$AY$54,MATCH(I1230,'BCA Inputs'!$AW$14:$AW$54,0))*O1230+INDEX('BCA Inputs'!$AZ$14:$AZ$54,MATCH(I1230,'BCA Inputs'!$AW$14:$AW$54,0))*Q1230+INDEX('BCA Inputs'!$BA$14:$BA$54,MATCH(I1230,'BCA Inputs'!$AW$14:$AW$54,0))*F1230+INDEX('BCA Inputs'!$BB$14:$BB$54,MATCH(I1230,'BCA Inputs'!$AW$14:$AW$54,0))*G1230)+L1230+N1230,"")),"")</f>
        <v/>
      </c>
      <c r="U1230" s="234" t="str">
        <f t="shared" si="181"/>
        <v/>
      </c>
      <c r="V1230" s="234" t="str">
        <f t="shared" si="182"/>
        <v/>
      </c>
      <c r="W1230" s="234" t="str">
        <f t="shared" si="183"/>
        <v/>
      </c>
      <c r="Y1230" s="235" t="str">
        <f t="shared" si="184"/>
        <v/>
      </c>
      <c r="Z1230" s="236" t="str">
        <f>IFERROR(IF($B$3="NYSEG",INDEX('BCA Inputs'!$X$14:$X$54,MATCH(I1230,'BCA Inputs'!$M$14:$M$54,0))*P1230+INDEX('BCA Inputs'!$Y$14:$Y$54,MATCH(I1230,'BCA Inputs'!$M$14:$M$54,0))*O1230+INDEX('BCA Inputs'!$Z$14:$Z$54,MATCH(I1230,'BCA Inputs'!$M$14:$M$54,0))*Q1230+INDEX('BCA Inputs'!$AA$14:$AA$54,MATCH(I1230,'BCA Inputs'!$M$14:$M$54,0))*F1230+INDEX('BCA Inputs'!$AB$14:$AB$54,MATCH(I1230,'BCA Inputs'!$M$14:$M$54,0))*G1230,IF($B$3="RG&amp;E",INDEX('BCA Inputs'!$BG$14:$BG$54,MATCH(I1230,'BCA Inputs'!$AW$14:$AW$54,0))*P1230+INDEX('BCA Inputs'!$BH$14:$BH$54,MATCH(I1230,'BCA Inputs'!$AW$14:$AW$54,0))*O1230+INDEX('BCA Inputs'!$BI$14:$BI$54,MATCH(I1230,'BCA Inputs'!$AW$14:$AW$54,0))*Q1230+INDEX('BCA Inputs'!$BJ$14:$BJ$54,MATCH(I1230,'BCA Inputs'!$AW$14:$AW$54,0))*F1230+INDEX('BCA Inputs'!$BK$14:$BK$54,MATCH(I1230,'BCA Inputs'!$AW$14:$AW$54,0))*G1230,"")),"")</f>
        <v/>
      </c>
      <c r="AA1230" s="237" t="str">
        <f t="shared" si="185"/>
        <v/>
      </c>
      <c r="AC1230" s="238" t="str">
        <f>IFERROR((K1230+R1230)+IF($B$3="NYSEG",INDEX('BCA Inputs'!$AI$14:$AI$54,MATCH(I1230,'BCA Inputs'!$M$14:$M$54,0))*P1230+INDEX('BCA Inputs'!$AJ$14:$AJ$54,MATCH(I1230,'BCA Inputs'!$M$14:$M$54,0))*Q1230,IF($B$3="RG&amp;E",INDEX('BCA Inputs'!$BR$14:$BR$54,MATCH(I1230,'BCA Inputs'!$AW$14:$AW$54,0))*P1230+INDEX('BCA Inputs'!$BS$14:$BS$54,MATCH(I1230,'BCA Inputs'!$AW$14:$AW$54,0))*Q1230,"")),"")</f>
        <v/>
      </c>
      <c r="AD1230" s="181" t="str">
        <f>IFERROR(IF($B$3="NYSEG",INDEX('BCA Inputs'!$AD$14:$AD$54,MATCH(I1230,'BCA Inputs'!$M$14:$M$54,0))*P1230+INDEX('BCA Inputs'!$AE$14:$AE$54,MATCH(I1230,'BCA Inputs'!$M$14:$M$54,0))*O1230+INDEX('BCA Inputs'!$AF$14:$AF$54,MATCH(I1230,'BCA Inputs'!$M$14:$M$54,0))*Q1230+INDEX('BCA Inputs'!$AG$14:$AG$54,MATCH(I1230,'BCA Inputs'!$M$14:$M$54,0))*F1230+INDEX('BCA Inputs'!$AH$14:$AH$54,MATCH(I1230,'BCA Inputs'!$M$14:$M$54,0))*G1230,IF($B$3="RG&amp;E",INDEX('BCA Inputs'!$BM$14:$BM$54,MATCH(I1230,'BCA Inputs'!$AW$14:$AW$54,0))*P1230+INDEX('BCA Inputs'!$BN$14:$BN$54,MATCH(I1230,'BCA Inputs'!$AW$14:$AW$54,0))*O1230+INDEX('BCA Inputs'!$BO$14:$BO$54,MATCH(I1230,'BCA Inputs'!$AW$14:$AW$54,0))*Q1230+INDEX('BCA Inputs'!$BP$14:$BP$54,MATCH(I1230,'BCA Inputs'!$AW$14:$AW$54,0))*F1230+INDEX('BCA Inputs'!$BQ$14:$BQ$54,MATCH(I1230,'BCA Inputs'!$AW$14:$AW$54,0))*G1230,"")),"")</f>
        <v/>
      </c>
      <c r="AE1230" s="237" t="str">
        <f t="shared" si="186"/>
        <v/>
      </c>
      <c r="AF1230" s="198">
        <f t="shared" si="188"/>
        <v>0</v>
      </c>
      <c r="AG1230" s="239">
        <f t="shared" si="189"/>
        <v>0</v>
      </c>
    </row>
    <row r="1231" spans="1:33">
      <c r="A1231" s="228"/>
      <c r="B1231" s="176"/>
      <c r="C1231" s="229"/>
      <c r="D1231" s="230"/>
      <c r="E1231" s="230"/>
      <c r="F1231" s="230"/>
      <c r="G1231" s="230"/>
      <c r="H1231" s="231"/>
      <c r="I1231" s="231"/>
      <c r="J1231" s="232"/>
      <c r="K1231" s="232"/>
      <c r="L1231" s="232"/>
      <c r="M1231" s="181">
        <f t="shared" si="187"/>
        <v>0</v>
      </c>
      <c r="N1231" s="181">
        <f>IF(H1231="",0,H1231*I1231*'Avoided Water Savings Cost'!$C$16)</f>
        <v>0</v>
      </c>
      <c r="O1231" s="545">
        <f>IF(C1231="",0,IF($B$3="NYSEG",C1231/(1-'Avoided Electric Costs 2020'!$W$21),IF($B$3="RG&amp;E",C1231/(1-'Avoided Electric Costs 2020'!$X$21),"")))</f>
        <v>0</v>
      </c>
      <c r="P1231" s="546">
        <f>IF(D1231="",0,IF($B$3="NYSEG",D1231/(1-'Avoided Electric Costs 2020'!$W$21),IF($B$3="RG&amp;E",D1231/(1-'Avoided Electric Costs 2020'!$X$21),"")))</f>
        <v>0</v>
      </c>
      <c r="Q1231" s="546">
        <f>IF(E1231="",0,IF($B$3="NYSEG",E1231/(1-'Avoided Natural Gas Costs 2020'!$J$34),IF($B$3="RG&amp;E",E1231/(1-'Avoided Natural Gas Costs 2020'!$K$34),"")))</f>
        <v>0</v>
      </c>
      <c r="R1231" s="233" t="str">
        <f>IFERROR(IF(P1231*'BCA Inputs'!$C$1+Q1231*'BCA Inputs'!$C$2+F1231*'BCA Inputs'!$C$2+G1231*'BCA Inputs'!$C$2=0,"",P1231*'BCA Inputs'!$C$1+Q1231*'BCA Inputs'!$C$2+F1231*'BCA Inputs'!$C$2+G1231*'BCA Inputs'!$C$2),"")</f>
        <v/>
      </c>
      <c r="S1231" s="181" t="str">
        <f t="shared" si="180"/>
        <v/>
      </c>
      <c r="T1231" s="181" t="str">
        <f>IFERROR(IF($B$3="NYSEG",(INDEX('BCA Inputs'!$N$14:$N$54,MATCH(I1231,'BCA Inputs'!$M$14:$M$54,0))*P1231+INDEX('BCA Inputs'!$O$14:$O$54,MATCH(I1231,'BCA Inputs'!$M$14:$M$54,0))*O1231+INDEX('BCA Inputs'!P:P,MATCH(I1231,'BCA Inputs'!M:M,0))*Q1231+INDEX('BCA Inputs'!Q:Q,MATCH(I1231,'BCA Inputs'!M:M,0))*F1231+INDEX('BCA Inputs'!R:R,MATCH(I1231,'BCA Inputs'!M:M,0))*G1231)+L1231+N1231,IF($B$3="RG&amp;E",(INDEX('BCA Inputs'!$AX$14:$AX$54,MATCH(I1231,'BCA Inputs'!$AW$14:$AW$54,0))*P1231+INDEX('BCA Inputs'!$AY$14:$AY$54,MATCH(I1231,'BCA Inputs'!$AW$14:$AW$54,0))*O1231+INDEX('BCA Inputs'!$AZ$14:$AZ$54,MATCH(I1231,'BCA Inputs'!$AW$14:$AW$54,0))*Q1231+INDEX('BCA Inputs'!$BA$14:$BA$54,MATCH(I1231,'BCA Inputs'!$AW$14:$AW$54,0))*F1231+INDEX('BCA Inputs'!$BB$14:$BB$54,MATCH(I1231,'BCA Inputs'!$AW$14:$AW$54,0))*G1231)+L1231+N1231,"")),"")</f>
        <v/>
      </c>
      <c r="U1231" s="234" t="str">
        <f t="shared" si="181"/>
        <v/>
      </c>
      <c r="V1231" s="234" t="str">
        <f t="shared" si="182"/>
        <v/>
      </c>
      <c r="W1231" s="234" t="str">
        <f t="shared" si="183"/>
        <v/>
      </c>
      <c r="Y1231" s="235" t="str">
        <f t="shared" si="184"/>
        <v/>
      </c>
      <c r="Z1231" s="236" t="str">
        <f>IFERROR(IF($B$3="NYSEG",INDEX('BCA Inputs'!$X$14:$X$54,MATCH(I1231,'BCA Inputs'!$M$14:$M$54,0))*P1231+INDEX('BCA Inputs'!$Y$14:$Y$54,MATCH(I1231,'BCA Inputs'!$M$14:$M$54,0))*O1231+INDEX('BCA Inputs'!$Z$14:$Z$54,MATCH(I1231,'BCA Inputs'!$M$14:$M$54,0))*Q1231+INDEX('BCA Inputs'!$AA$14:$AA$54,MATCH(I1231,'BCA Inputs'!$M$14:$M$54,0))*F1231+INDEX('BCA Inputs'!$AB$14:$AB$54,MATCH(I1231,'BCA Inputs'!$M$14:$M$54,0))*G1231,IF($B$3="RG&amp;E",INDEX('BCA Inputs'!$BG$14:$BG$54,MATCH(I1231,'BCA Inputs'!$AW$14:$AW$54,0))*P1231+INDEX('BCA Inputs'!$BH$14:$BH$54,MATCH(I1231,'BCA Inputs'!$AW$14:$AW$54,0))*O1231+INDEX('BCA Inputs'!$BI$14:$BI$54,MATCH(I1231,'BCA Inputs'!$AW$14:$AW$54,0))*Q1231+INDEX('BCA Inputs'!$BJ$14:$BJ$54,MATCH(I1231,'BCA Inputs'!$AW$14:$AW$54,0))*F1231+INDEX('BCA Inputs'!$BK$14:$BK$54,MATCH(I1231,'BCA Inputs'!$AW$14:$AW$54,0))*G1231,"")),"")</f>
        <v/>
      </c>
      <c r="AA1231" s="237" t="str">
        <f t="shared" si="185"/>
        <v/>
      </c>
      <c r="AC1231" s="238" t="str">
        <f>IFERROR((K1231+R1231)+IF($B$3="NYSEG",INDEX('BCA Inputs'!$AI$14:$AI$54,MATCH(I1231,'BCA Inputs'!$M$14:$M$54,0))*P1231+INDEX('BCA Inputs'!$AJ$14:$AJ$54,MATCH(I1231,'BCA Inputs'!$M$14:$M$54,0))*Q1231,IF($B$3="RG&amp;E",INDEX('BCA Inputs'!$BR$14:$BR$54,MATCH(I1231,'BCA Inputs'!$AW$14:$AW$54,0))*P1231+INDEX('BCA Inputs'!$BS$14:$BS$54,MATCH(I1231,'BCA Inputs'!$AW$14:$AW$54,0))*Q1231,"")),"")</f>
        <v/>
      </c>
      <c r="AD1231" s="181" t="str">
        <f>IFERROR(IF($B$3="NYSEG",INDEX('BCA Inputs'!$AD$14:$AD$54,MATCH(I1231,'BCA Inputs'!$M$14:$M$54,0))*P1231+INDEX('BCA Inputs'!$AE$14:$AE$54,MATCH(I1231,'BCA Inputs'!$M$14:$M$54,0))*O1231+INDEX('BCA Inputs'!$AF$14:$AF$54,MATCH(I1231,'BCA Inputs'!$M$14:$M$54,0))*Q1231+INDEX('BCA Inputs'!$AG$14:$AG$54,MATCH(I1231,'BCA Inputs'!$M$14:$M$54,0))*F1231+INDEX('BCA Inputs'!$AH$14:$AH$54,MATCH(I1231,'BCA Inputs'!$M$14:$M$54,0))*G1231,IF($B$3="RG&amp;E",INDEX('BCA Inputs'!$BM$14:$BM$54,MATCH(I1231,'BCA Inputs'!$AW$14:$AW$54,0))*P1231+INDEX('BCA Inputs'!$BN$14:$BN$54,MATCH(I1231,'BCA Inputs'!$AW$14:$AW$54,0))*O1231+INDEX('BCA Inputs'!$BO$14:$BO$54,MATCH(I1231,'BCA Inputs'!$AW$14:$AW$54,0))*Q1231+INDEX('BCA Inputs'!$BP$14:$BP$54,MATCH(I1231,'BCA Inputs'!$AW$14:$AW$54,0))*F1231+INDEX('BCA Inputs'!$BQ$14:$BQ$54,MATCH(I1231,'BCA Inputs'!$AW$14:$AW$54,0))*G1231,"")),"")</f>
        <v/>
      </c>
      <c r="AE1231" s="237" t="str">
        <f t="shared" si="186"/>
        <v/>
      </c>
      <c r="AF1231" s="198">
        <f t="shared" si="188"/>
        <v>0</v>
      </c>
      <c r="AG1231" s="239">
        <f t="shared" si="189"/>
        <v>0</v>
      </c>
    </row>
    <row r="1232" spans="1:33">
      <c r="A1232" s="228"/>
      <c r="B1232" s="176"/>
      <c r="C1232" s="229"/>
      <c r="D1232" s="230"/>
      <c r="E1232" s="230"/>
      <c r="F1232" s="230"/>
      <c r="G1232" s="230"/>
      <c r="H1232" s="231"/>
      <c r="I1232" s="231"/>
      <c r="J1232" s="232"/>
      <c r="K1232" s="232"/>
      <c r="L1232" s="232"/>
      <c r="M1232" s="181">
        <f t="shared" si="187"/>
        <v>0</v>
      </c>
      <c r="N1232" s="181">
        <f>IF(H1232="",0,H1232*I1232*'Avoided Water Savings Cost'!$C$16)</f>
        <v>0</v>
      </c>
      <c r="O1232" s="545">
        <f>IF(C1232="",0,IF($B$3="NYSEG",C1232/(1-'Avoided Electric Costs 2020'!$W$21),IF($B$3="RG&amp;E",C1232/(1-'Avoided Electric Costs 2020'!$X$21),"")))</f>
        <v>0</v>
      </c>
      <c r="P1232" s="546">
        <f>IF(D1232="",0,IF($B$3="NYSEG",D1232/(1-'Avoided Electric Costs 2020'!$W$21),IF($B$3="RG&amp;E",D1232/(1-'Avoided Electric Costs 2020'!$X$21),"")))</f>
        <v>0</v>
      </c>
      <c r="Q1232" s="546">
        <f>IF(E1232="",0,IF($B$3="NYSEG",E1232/(1-'Avoided Natural Gas Costs 2020'!$J$34),IF($B$3="RG&amp;E",E1232/(1-'Avoided Natural Gas Costs 2020'!$K$34),"")))</f>
        <v>0</v>
      </c>
      <c r="R1232" s="233" t="str">
        <f>IFERROR(IF(P1232*'BCA Inputs'!$C$1+Q1232*'BCA Inputs'!$C$2+F1232*'BCA Inputs'!$C$2+G1232*'BCA Inputs'!$C$2=0,"",P1232*'BCA Inputs'!$C$1+Q1232*'BCA Inputs'!$C$2+F1232*'BCA Inputs'!$C$2+G1232*'BCA Inputs'!$C$2),"")</f>
        <v/>
      </c>
      <c r="S1232" s="181" t="str">
        <f t="shared" si="180"/>
        <v/>
      </c>
      <c r="T1232" s="181" t="str">
        <f>IFERROR(IF($B$3="NYSEG",(INDEX('BCA Inputs'!$N$14:$N$54,MATCH(I1232,'BCA Inputs'!$M$14:$M$54,0))*P1232+INDEX('BCA Inputs'!$O$14:$O$54,MATCH(I1232,'BCA Inputs'!$M$14:$M$54,0))*O1232+INDEX('BCA Inputs'!P:P,MATCH(I1232,'BCA Inputs'!M:M,0))*Q1232+INDEX('BCA Inputs'!Q:Q,MATCH(I1232,'BCA Inputs'!M:M,0))*F1232+INDEX('BCA Inputs'!R:R,MATCH(I1232,'BCA Inputs'!M:M,0))*G1232)+L1232+N1232,IF($B$3="RG&amp;E",(INDEX('BCA Inputs'!$AX$14:$AX$54,MATCH(I1232,'BCA Inputs'!$AW$14:$AW$54,0))*P1232+INDEX('BCA Inputs'!$AY$14:$AY$54,MATCH(I1232,'BCA Inputs'!$AW$14:$AW$54,0))*O1232+INDEX('BCA Inputs'!$AZ$14:$AZ$54,MATCH(I1232,'BCA Inputs'!$AW$14:$AW$54,0))*Q1232+INDEX('BCA Inputs'!$BA$14:$BA$54,MATCH(I1232,'BCA Inputs'!$AW$14:$AW$54,0))*F1232+INDEX('BCA Inputs'!$BB$14:$BB$54,MATCH(I1232,'BCA Inputs'!$AW$14:$AW$54,0))*G1232)+L1232+N1232,"")),"")</f>
        <v/>
      </c>
      <c r="U1232" s="234" t="str">
        <f t="shared" si="181"/>
        <v/>
      </c>
      <c r="V1232" s="234" t="str">
        <f t="shared" si="182"/>
        <v/>
      </c>
      <c r="W1232" s="234" t="str">
        <f t="shared" si="183"/>
        <v/>
      </c>
      <c r="Y1232" s="235" t="str">
        <f t="shared" si="184"/>
        <v/>
      </c>
      <c r="Z1232" s="236" t="str">
        <f>IFERROR(IF($B$3="NYSEG",INDEX('BCA Inputs'!$X$14:$X$54,MATCH(I1232,'BCA Inputs'!$M$14:$M$54,0))*P1232+INDEX('BCA Inputs'!$Y$14:$Y$54,MATCH(I1232,'BCA Inputs'!$M$14:$M$54,0))*O1232+INDEX('BCA Inputs'!$Z$14:$Z$54,MATCH(I1232,'BCA Inputs'!$M$14:$M$54,0))*Q1232+INDEX('BCA Inputs'!$AA$14:$AA$54,MATCH(I1232,'BCA Inputs'!$M$14:$M$54,0))*F1232+INDEX('BCA Inputs'!$AB$14:$AB$54,MATCH(I1232,'BCA Inputs'!$M$14:$M$54,0))*G1232,IF($B$3="RG&amp;E",INDEX('BCA Inputs'!$BG$14:$BG$54,MATCH(I1232,'BCA Inputs'!$AW$14:$AW$54,0))*P1232+INDEX('BCA Inputs'!$BH$14:$BH$54,MATCH(I1232,'BCA Inputs'!$AW$14:$AW$54,0))*O1232+INDEX('BCA Inputs'!$BI$14:$BI$54,MATCH(I1232,'BCA Inputs'!$AW$14:$AW$54,0))*Q1232+INDEX('BCA Inputs'!$BJ$14:$BJ$54,MATCH(I1232,'BCA Inputs'!$AW$14:$AW$54,0))*F1232+INDEX('BCA Inputs'!$BK$14:$BK$54,MATCH(I1232,'BCA Inputs'!$AW$14:$AW$54,0))*G1232,"")),"")</f>
        <v/>
      </c>
      <c r="AA1232" s="237" t="str">
        <f t="shared" si="185"/>
        <v/>
      </c>
      <c r="AC1232" s="238" t="str">
        <f>IFERROR((K1232+R1232)+IF($B$3="NYSEG",INDEX('BCA Inputs'!$AI$14:$AI$54,MATCH(I1232,'BCA Inputs'!$M$14:$M$54,0))*P1232+INDEX('BCA Inputs'!$AJ$14:$AJ$54,MATCH(I1232,'BCA Inputs'!$M$14:$M$54,0))*Q1232,IF($B$3="RG&amp;E",INDEX('BCA Inputs'!$BR$14:$BR$54,MATCH(I1232,'BCA Inputs'!$AW$14:$AW$54,0))*P1232+INDEX('BCA Inputs'!$BS$14:$BS$54,MATCH(I1232,'BCA Inputs'!$AW$14:$AW$54,0))*Q1232,"")),"")</f>
        <v/>
      </c>
      <c r="AD1232" s="181" t="str">
        <f>IFERROR(IF($B$3="NYSEG",INDEX('BCA Inputs'!$AD$14:$AD$54,MATCH(I1232,'BCA Inputs'!$M$14:$M$54,0))*P1232+INDEX('BCA Inputs'!$AE$14:$AE$54,MATCH(I1232,'BCA Inputs'!$M$14:$M$54,0))*O1232+INDEX('BCA Inputs'!$AF$14:$AF$54,MATCH(I1232,'BCA Inputs'!$M$14:$M$54,0))*Q1232+INDEX('BCA Inputs'!$AG$14:$AG$54,MATCH(I1232,'BCA Inputs'!$M$14:$M$54,0))*F1232+INDEX('BCA Inputs'!$AH$14:$AH$54,MATCH(I1232,'BCA Inputs'!$M$14:$M$54,0))*G1232,IF($B$3="RG&amp;E",INDEX('BCA Inputs'!$BM$14:$BM$54,MATCH(I1232,'BCA Inputs'!$AW$14:$AW$54,0))*P1232+INDEX('BCA Inputs'!$BN$14:$BN$54,MATCH(I1232,'BCA Inputs'!$AW$14:$AW$54,0))*O1232+INDEX('BCA Inputs'!$BO$14:$BO$54,MATCH(I1232,'BCA Inputs'!$AW$14:$AW$54,0))*Q1232+INDEX('BCA Inputs'!$BP$14:$BP$54,MATCH(I1232,'BCA Inputs'!$AW$14:$AW$54,0))*F1232+INDEX('BCA Inputs'!$BQ$14:$BQ$54,MATCH(I1232,'BCA Inputs'!$AW$14:$AW$54,0))*G1232,"")),"")</f>
        <v/>
      </c>
      <c r="AE1232" s="237" t="str">
        <f t="shared" si="186"/>
        <v/>
      </c>
      <c r="AF1232" s="198">
        <f t="shared" si="188"/>
        <v>0</v>
      </c>
      <c r="AG1232" s="239">
        <f t="shared" si="189"/>
        <v>0</v>
      </c>
    </row>
    <row r="1233" spans="1:33">
      <c r="A1233" s="228"/>
      <c r="B1233" s="176"/>
      <c r="C1233" s="229"/>
      <c r="D1233" s="230"/>
      <c r="E1233" s="230"/>
      <c r="F1233" s="230"/>
      <c r="G1233" s="230"/>
      <c r="H1233" s="231"/>
      <c r="I1233" s="231"/>
      <c r="J1233" s="232"/>
      <c r="K1233" s="232"/>
      <c r="L1233" s="232"/>
      <c r="M1233" s="181">
        <f t="shared" si="187"/>
        <v>0</v>
      </c>
      <c r="N1233" s="181">
        <f>IF(H1233="",0,H1233*I1233*'Avoided Water Savings Cost'!$C$16)</f>
        <v>0</v>
      </c>
      <c r="O1233" s="545">
        <f>IF(C1233="",0,IF($B$3="NYSEG",C1233/(1-'Avoided Electric Costs 2020'!$W$21),IF($B$3="RG&amp;E",C1233/(1-'Avoided Electric Costs 2020'!$X$21),"")))</f>
        <v>0</v>
      </c>
      <c r="P1233" s="546">
        <f>IF(D1233="",0,IF($B$3="NYSEG",D1233/(1-'Avoided Electric Costs 2020'!$W$21),IF($B$3="RG&amp;E",D1233/(1-'Avoided Electric Costs 2020'!$X$21),"")))</f>
        <v>0</v>
      </c>
      <c r="Q1233" s="546">
        <f>IF(E1233="",0,IF($B$3="NYSEG",E1233/(1-'Avoided Natural Gas Costs 2020'!$J$34),IF($B$3="RG&amp;E",E1233/(1-'Avoided Natural Gas Costs 2020'!$K$34),"")))</f>
        <v>0</v>
      </c>
      <c r="R1233" s="233" t="str">
        <f>IFERROR(IF(P1233*'BCA Inputs'!$C$1+Q1233*'BCA Inputs'!$C$2+F1233*'BCA Inputs'!$C$2+G1233*'BCA Inputs'!$C$2=0,"",P1233*'BCA Inputs'!$C$1+Q1233*'BCA Inputs'!$C$2+F1233*'BCA Inputs'!$C$2+G1233*'BCA Inputs'!$C$2),"")</f>
        <v/>
      </c>
      <c r="S1233" s="181" t="str">
        <f t="shared" si="180"/>
        <v/>
      </c>
      <c r="T1233" s="181" t="str">
        <f>IFERROR(IF($B$3="NYSEG",(INDEX('BCA Inputs'!$N$14:$N$54,MATCH(I1233,'BCA Inputs'!$M$14:$M$54,0))*P1233+INDEX('BCA Inputs'!$O$14:$O$54,MATCH(I1233,'BCA Inputs'!$M$14:$M$54,0))*O1233+INDEX('BCA Inputs'!P:P,MATCH(I1233,'BCA Inputs'!M:M,0))*Q1233+INDEX('BCA Inputs'!Q:Q,MATCH(I1233,'BCA Inputs'!M:M,0))*F1233+INDEX('BCA Inputs'!R:R,MATCH(I1233,'BCA Inputs'!M:M,0))*G1233)+L1233+N1233,IF($B$3="RG&amp;E",(INDEX('BCA Inputs'!$AX$14:$AX$54,MATCH(I1233,'BCA Inputs'!$AW$14:$AW$54,0))*P1233+INDEX('BCA Inputs'!$AY$14:$AY$54,MATCH(I1233,'BCA Inputs'!$AW$14:$AW$54,0))*O1233+INDEX('BCA Inputs'!$AZ$14:$AZ$54,MATCH(I1233,'BCA Inputs'!$AW$14:$AW$54,0))*Q1233+INDEX('BCA Inputs'!$BA$14:$BA$54,MATCH(I1233,'BCA Inputs'!$AW$14:$AW$54,0))*F1233+INDEX('BCA Inputs'!$BB$14:$BB$54,MATCH(I1233,'BCA Inputs'!$AW$14:$AW$54,0))*G1233)+L1233+N1233,"")),"")</f>
        <v/>
      </c>
      <c r="U1233" s="234" t="str">
        <f t="shared" si="181"/>
        <v/>
      </c>
      <c r="V1233" s="234" t="str">
        <f t="shared" si="182"/>
        <v/>
      </c>
      <c r="W1233" s="234" t="str">
        <f t="shared" si="183"/>
        <v/>
      </c>
      <c r="Y1233" s="235" t="str">
        <f t="shared" si="184"/>
        <v/>
      </c>
      <c r="Z1233" s="236" t="str">
        <f>IFERROR(IF($B$3="NYSEG",INDEX('BCA Inputs'!$X$14:$X$54,MATCH(I1233,'BCA Inputs'!$M$14:$M$54,0))*P1233+INDEX('BCA Inputs'!$Y$14:$Y$54,MATCH(I1233,'BCA Inputs'!$M$14:$M$54,0))*O1233+INDEX('BCA Inputs'!$Z$14:$Z$54,MATCH(I1233,'BCA Inputs'!$M$14:$M$54,0))*Q1233+INDEX('BCA Inputs'!$AA$14:$AA$54,MATCH(I1233,'BCA Inputs'!$M$14:$M$54,0))*F1233+INDEX('BCA Inputs'!$AB$14:$AB$54,MATCH(I1233,'BCA Inputs'!$M$14:$M$54,0))*G1233,IF($B$3="RG&amp;E",INDEX('BCA Inputs'!$BG$14:$BG$54,MATCH(I1233,'BCA Inputs'!$AW$14:$AW$54,0))*P1233+INDEX('BCA Inputs'!$BH$14:$BH$54,MATCH(I1233,'BCA Inputs'!$AW$14:$AW$54,0))*O1233+INDEX('BCA Inputs'!$BI$14:$BI$54,MATCH(I1233,'BCA Inputs'!$AW$14:$AW$54,0))*Q1233+INDEX('BCA Inputs'!$BJ$14:$BJ$54,MATCH(I1233,'BCA Inputs'!$AW$14:$AW$54,0))*F1233+INDEX('BCA Inputs'!$BK$14:$BK$54,MATCH(I1233,'BCA Inputs'!$AW$14:$AW$54,0))*G1233,"")),"")</f>
        <v/>
      </c>
      <c r="AA1233" s="237" t="str">
        <f t="shared" si="185"/>
        <v/>
      </c>
      <c r="AC1233" s="238" t="str">
        <f>IFERROR((K1233+R1233)+IF($B$3="NYSEG",INDEX('BCA Inputs'!$AI$14:$AI$54,MATCH(I1233,'BCA Inputs'!$M$14:$M$54,0))*P1233+INDEX('BCA Inputs'!$AJ$14:$AJ$54,MATCH(I1233,'BCA Inputs'!$M$14:$M$54,0))*Q1233,IF($B$3="RG&amp;E",INDEX('BCA Inputs'!$BR$14:$BR$54,MATCH(I1233,'BCA Inputs'!$AW$14:$AW$54,0))*P1233+INDEX('BCA Inputs'!$BS$14:$BS$54,MATCH(I1233,'BCA Inputs'!$AW$14:$AW$54,0))*Q1233,"")),"")</f>
        <v/>
      </c>
      <c r="AD1233" s="181" t="str">
        <f>IFERROR(IF($B$3="NYSEG",INDEX('BCA Inputs'!$AD$14:$AD$54,MATCH(I1233,'BCA Inputs'!$M$14:$M$54,0))*P1233+INDEX('BCA Inputs'!$AE$14:$AE$54,MATCH(I1233,'BCA Inputs'!$M$14:$M$54,0))*O1233+INDEX('BCA Inputs'!$AF$14:$AF$54,MATCH(I1233,'BCA Inputs'!$M$14:$M$54,0))*Q1233+INDEX('BCA Inputs'!$AG$14:$AG$54,MATCH(I1233,'BCA Inputs'!$M$14:$M$54,0))*F1233+INDEX('BCA Inputs'!$AH$14:$AH$54,MATCH(I1233,'BCA Inputs'!$M$14:$M$54,0))*G1233,IF($B$3="RG&amp;E",INDEX('BCA Inputs'!$BM$14:$BM$54,MATCH(I1233,'BCA Inputs'!$AW$14:$AW$54,0))*P1233+INDEX('BCA Inputs'!$BN$14:$BN$54,MATCH(I1233,'BCA Inputs'!$AW$14:$AW$54,0))*O1233+INDEX('BCA Inputs'!$BO$14:$BO$54,MATCH(I1233,'BCA Inputs'!$AW$14:$AW$54,0))*Q1233+INDEX('BCA Inputs'!$BP$14:$BP$54,MATCH(I1233,'BCA Inputs'!$AW$14:$AW$54,0))*F1233+INDEX('BCA Inputs'!$BQ$14:$BQ$54,MATCH(I1233,'BCA Inputs'!$AW$14:$AW$54,0))*G1233,"")),"")</f>
        <v/>
      </c>
      <c r="AE1233" s="237" t="str">
        <f t="shared" si="186"/>
        <v/>
      </c>
      <c r="AF1233" s="198">
        <f t="shared" si="188"/>
        <v>0</v>
      </c>
      <c r="AG1233" s="239">
        <f t="shared" si="189"/>
        <v>0</v>
      </c>
    </row>
    <row r="1234" spans="1:33">
      <c r="A1234" s="228"/>
      <c r="B1234" s="176"/>
      <c r="C1234" s="229"/>
      <c r="D1234" s="230"/>
      <c r="E1234" s="230"/>
      <c r="F1234" s="230"/>
      <c r="G1234" s="230"/>
      <c r="H1234" s="231"/>
      <c r="I1234" s="231"/>
      <c r="J1234" s="232"/>
      <c r="K1234" s="232"/>
      <c r="L1234" s="232"/>
      <c r="M1234" s="181">
        <f t="shared" si="187"/>
        <v>0</v>
      </c>
      <c r="N1234" s="181">
        <f>IF(H1234="",0,H1234*I1234*'Avoided Water Savings Cost'!$C$16)</f>
        <v>0</v>
      </c>
      <c r="O1234" s="545">
        <f>IF(C1234="",0,IF($B$3="NYSEG",C1234/(1-'Avoided Electric Costs 2020'!$W$21),IF($B$3="RG&amp;E",C1234/(1-'Avoided Electric Costs 2020'!$X$21),"")))</f>
        <v>0</v>
      </c>
      <c r="P1234" s="546">
        <f>IF(D1234="",0,IF($B$3="NYSEG",D1234/(1-'Avoided Electric Costs 2020'!$W$21),IF($B$3="RG&amp;E",D1234/(1-'Avoided Electric Costs 2020'!$X$21),"")))</f>
        <v>0</v>
      </c>
      <c r="Q1234" s="546">
        <f>IF(E1234="",0,IF($B$3="NYSEG",E1234/(1-'Avoided Natural Gas Costs 2020'!$J$34),IF($B$3="RG&amp;E",E1234/(1-'Avoided Natural Gas Costs 2020'!$K$34),"")))</f>
        <v>0</v>
      </c>
      <c r="R1234" s="233" t="str">
        <f>IFERROR(IF(P1234*'BCA Inputs'!$C$1+Q1234*'BCA Inputs'!$C$2+F1234*'BCA Inputs'!$C$2+G1234*'BCA Inputs'!$C$2=0,"",P1234*'BCA Inputs'!$C$1+Q1234*'BCA Inputs'!$C$2+F1234*'BCA Inputs'!$C$2+G1234*'BCA Inputs'!$C$2),"")</f>
        <v/>
      </c>
      <c r="S1234" s="181" t="str">
        <f t="shared" si="180"/>
        <v/>
      </c>
      <c r="T1234" s="181" t="str">
        <f>IFERROR(IF($B$3="NYSEG",(INDEX('BCA Inputs'!$N$14:$N$54,MATCH(I1234,'BCA Inputs'!$M$14:$M$54,0))*P1234+INDEX('BCA Inputs'!$O$14:$O$54,MATCH(I1234,'BCA Inputs'!$M$14:$M$54,0))*O1234+INDEX('BCA Inputs'!P:P,MATCH(I1234,'BCA Inputs'!M:M,0))*Q1234+INDEX('BCA Inputs'!Q:Q,MATCH(I1234,'BCA Inputs'!M:M,0))*F1234+INDEX('BCA Inputs'!R:R,MATCH(I1234,'BCA Inputs'!M:M,0))*G1234)+L1234+N1234,IF($B$3="RG&amp;E",(INDEX('BCA Inputs'!$AX$14:$AX$54,MATCH(I1234,'BCA Inputs'!$AW$14:$AW$54,0))*P1234+INDEX('BCA Inputs'!$AY$14:$AY$54,MATCH(I1234,'BCA Inputs'!$AW$14:$AW$54,0))*O1234+INDEX('BCA Inputs'!$AZ$14:$AZ$54,MATCH(I1234,'BCA Inputs'!$AW$14:$AW$54,0))*Q1234+INDEX('BCA Inputs'!$BA$14:$BA$54,MATCH(I1234,'BCA Inputs'!$AW$14:$AW$54,0))*F1234+INDEX('BCA Inputs'!$BB$14:$BB$54,MATCH(I1234,'BCA Inputs'!$AW$14:$AW$54,0))*G1234)+L1234+N1234,"")),"")</f>
        <v/>
      </c>
      <c r="U1234" s="234" t="str">
        <f t="shared" si="181"/>
        <v/>
      </c>
      <c r="V1234" s="234" t="str">
        <f t="shared" si="182"/>
        <v/>
      </c>
      <c r="W1234" s="234" t="str">
        <f t="shared" si="183"/>
        <v/>
      </c>
      <c r="Y1234" s="235" t="str">
        <f t="shared" si="184"/>
        <v/>
      </c>
      <c r="Z1234" s="236" t="str">
        <f>IFERROR(IF($B$3="NYSEG",INDEX('BCA Inputs'!$X$14:$X$54,MATCH(I1234,'BCA Inputs'!$M$14:$M$54,0))*P1234+INDEX('BCA Inputs'!$Y$14:$Y$54,MATCH(I1234,'BCA Inputs'!$M$14:$M$54,0))*O1234+INDEX('BCA Inputs'!$Z$14:$Z$54,MATCH(I1234,'BCA Inputs'!$M$14:$M$54,0))*Q1234+INDEX('BCA Inputs'!$AA$14:$AA$54,MATCH(I1234,'BCA Inputs'!$M$14:$M$54,0))*F1234+INDEX('BCA Inputs'!$AB$14:$AB$54,MATCH(I1234,'BCA Inputs'!$M$14:$M$54,0))*G1234,IF($B$3="RG&amp;E",INDEX('BCA Inputs'!$BG$14:$BG$54,MATCH(I1234,'BCA Inputs'!$AW$14:$AW$54,0))*P1234+INDEX('BCA Inputs'!$BH$14:$BH$54,MATCH(I1234,'BCA Inputs'!$AW$14:$AW$54,0))*O1234+INDEX('BCA Inputs'!$BI$14:$BI$54,MATCH(I1234,'BCA Inputs'!$AW$14:$AW$54,0))*Q1234+INDEX('BCA Inputs'!$BJ$14:$BJ$54,MATCH(I1234,'BCA Inputs'!$AW$14:$AW$54,0))*F1234+INDEX('BCA Inputs'!$BK$14:$BK$54,MATCH(I1234,'BCA Inputs'!$AW$14:$AW$54,0))*G1234,"")),"")</f>
        <v/>
      </c>
      <c r="AA1234" s="237" t="str">
        <f t="shared" si="185"/>
        <v/>
      </c>
      <c r="AC1234" s="238" t="str">
        <f>IFERROR((K1234+R1234)+IF($B$3="NYSEG",INDEX('BCA Inputs'!$AI$14:$AI$54,MATCH(I1234,'BCA Inputs'!$M$14:$M$54,0))*P1234+INDEX('BCA Inputs'!$AJ$14:$AJ$54,MATCH(I1234,'BCA Inputs'!$M$14:$M$54,0))*Q1234,IF($B$3="RG&amp;E",INDEX('BCA Inputs'!$BR$14:$BR$54,MATCH(I1234,'BCA Inputs'!$AW$14:$AW$54,0))*P1234+INDEX('BCA Inputs'!$BS$14:$BS$54,MATCH(I1234,'BCA Inputs'!$AW$14:$AW$54,0))*Q1234,"")),"")</f>
        <v/>
      </c>
      <c r="AD1234" s="181" t="str">
        <f>IFERROR(IF($B$3="NYSEG",INDEX('BCA Inputs'!$AD$14:$AD$54,MATCH(I1234,'BCA Inputs'!$M$14:$M$54,0))*P1234+INDEX('BCA Inputs'!$AE$14:$AE$54,MATCH(I1234,'BCA Inputs'!$M$14:$M$54,0))*O1234+INDEX('BCA Inputs'!$AF$14:$AF$54,MATCH(I1234,'BCA Inputs'!$M$14:$M$54,0))*Q1234+INDEX('BCA Inputs'!$AG$14:$AG$54,MATCH(I1234,'BCA Inputs'!$M$14:$M$54,0))*F1234+INDEX('BCA Inputs'!$AH$14:$AH$54,MATCH(I1234,'BCA Inputs'!$M$14:$M$54,0))*G1234,IF($B$3="RG&amp;E",INDEX('BCA Inputs'!$BM$14:$BM$54,MATCH(I1234,'BCA Inputs'!$AW$14:$AW$54,0))*P1234+INDEX('BCA Inputs'!$BN$14:$BN$54,MATCH(I1234,'BCA Inputs'!$AW$14:$AW$54,0))*O1234+INDEX('BCA Inputs'!$BO$14:$BO$54,MATCH(I1234,'BCA Inputs'!$AW$14:$AW$54,0))*Q1234+INDEX('BCA Inputs'!$BP$14:$BP$54,MATCH(I1234,'BCA Inputs'!$AW$14:$AW$54,0))*F1234+INDEX('BCA Inputs'!$BQ$14:$BQ$54,MATCH(I1234,'BCA Inputs'!$AW$14:$AW$54,0))*G1234,"")),"")</f>
        <v/>
      </c>
      <c r="AE1234" s="237" t="str">
        <f t="shared" si="186"/>
        <v/>
      </c>
      <c r="AF1234" s="198">
        <f t="shared" si="188"/>
        <v>0</v>
      </c>
      <c r="AG1234" s="239">
        <f t="shared" si="189"/>
        <v>0</v>
      </c>
    </row>
    <row r="1235" spans="1:33">
      <c r="A1235" s="228"/>
      <c r="B1235" s="176"/>
      <c r="C1235" s="229"/>
      <c r="D1235" s="230"/>
      <c r="E1235" s="230"/>
      <c r="F1235" s="230"/>
      <c r="G1235" s="230"/>
      <c r="H1235" s="231"/>
      <c r="I1235" s="231"/>
      <c r="J1235" s="232"/>
      <c r="K1235" s="232"/>
      <c r="L1235" s="232"/>
      <c r="M1235" s="181">
        <f t="shared" si="187"/>
        <v>0</v>
      </c>
      <c r="N1235" s="181">
        <f>IF(H1235="",0,H1235*I1235*'Avoided Water Savings Cost'!$C$16)</f>
        <v>0</v>
      </c>
      <c r="O1235" s="545">
        <f>IF(C1235="",0,IF($B$3="NYSEG",C1235/(1-'Avoided Electric Costs 2020'!$W$21),IF($B$3="RG&amp;E",C1235/(1-'Avoided Electric Costs 2020'!$X$21),"")))</f>
        <v>0</v>
      </c>
      <c r="P1235" s="546">
        <f>IF(D1235="",0,IF($B$3="NYSEG",D1235/(1-'Avoided Electric Costs 2020'!$W$21),IF($B$3="RG&amp;E",D1235/(1-'Avoided Electric Costs 2020'!$X$21),"")))</f>
        <v>0</v>
      </c>
      <c r="Q1235" s="546">
        <f>IF(E1235="",0,IF($B$3="NYSEG",E1235/(1-'Avoided Natural Gas Costs 2020'!$J$34),IF($B$3="RG&amp;E",E1235/(1-'Avoided Natural Gas Costs 2020'!$K$34),"")))</f>
        <v>0</v>
      </c>
      <c r="R1235" s="233" t="str">
        <f>IFERROR(IF(P1235*'BCA Inputs'!$C$1+Q1235*'BCA Inputs'!$C$2+F1235*'BCA Inputs'!$C$2+G1235*'BCA Inputs'!$C$2=0,"",P1235*'BCA Inputs'!$C$1+Q1235*'BCA Inputs'!$C$2+F1235*'BCA Inputs'!$C$2+G1235*'BCA Inputs'!$C$2),"")</f>
        <v/>
      </c>
      <c r="S1235" s="181" t="str">
        <f t="shared" si="180"/>
        <v/>
      </c>
      <c r="T1235" s="181" t="str">
        <f>IFERROR(IF($B$3="NYSEG",(INDEX('BCA Inputs'!$N$14:$N$54,MATCH(I1235,'BCA Inputs'!$M$14:$M$54,0))*P1235+INDEX('BCA Inputs'!$O$14:$O$54,MATCH(I1235,'BCA Inputs'!$M$14:$M$54,0))*O1235+INDEX('BCA Inputs'!P:P,MATCH(I1235,'BCA Inputs'!M:M,0))*Q1235+INDEX('BCA Inputs'!Q:Q,MATCH(I1235,'BCA Inputs'!M:M,0))*F1235+INDEX('BCA Inputs'!R:R,MATCH(I1235,'BCA Inputs'!M:M,0))*G1235)+L1235+N1235,IF($B$3="RG&amp;E",(INDEX('BCA Inputs'!$AX$14:$AX$54,MATCH(I1235,'BCA Inputs'!$AW$14:$AW$54,0))*P1235+INDEX('BCA Inputs'!$AY$14:$AY$54,MATCH(I1235,'BCA Inputs'!$AW$14:$AW$54,0))*O1235+INDEX('BCA Inputs'!$AZ$14:$AZ$54,MATCH(I1235,'BCA Inputs'!$AW$14:$AW$54,0))*Q1235+INDEX('BCA Inputs'!$BA$14:$BA$54,MATCH(I1235,'BCA Inputs'!$AW$14:$AW$54,0))*F1235+INDEX('BCA Inputs'!$BB$14:$BB$54,MATCH(I1235,'BCA Inputs'!$AW$14:$AW$54,0))*G1235)+L1235+N1235,"")),"")</f>
        <v/>
      </c>
      <c r="U1235" s="234" t="str">
        <f t="shared" si="181"/>
        <v/>
      </c>
      <c r="V1235" s="234" t="str">
        <f t="shared" si="182"/>
        <v/>
      </c>
      <c r="W1235" s="234" t="str">
        <f t="shared" si="183"/>
        <v/>
      </c>
      <c r="Y1235" s="235" t="str">
        <f t="shared" si="184"/>
        <v/>
      </c>
      <c r="Z1235" s="236" t="str">
        <f>IFERROR(IF($B$3="NYSEG",INDEX('BCA Inputs'!$X$14:$X$54,MATCH(I1235,'BCA Inputs'!$M$14:$M$54,0))*P1235+INDEX('BCA Inputs'!$Y$14:$Y$54,MATCH(I1235,'BCA Inputs'!$M$14:$M$54,0))*O1235+INDEX('BCA Inputs'!$Z$14:$Z$54,MATCH(I1235,'BCA Inputs'!$M$14:$M$54,0))*Q1235+INDEX('BCA Inputs'!$AA$14:$AA$54,MATCH(I1235,'BCA Inputs'!$M$14:$M$54,0))*F1235+INDEX('BCA Inputs'!$AB$14:$AB$54,MATCH(I1235,'BCA Inputs'!$M$14:$M$54,0))*G1235,IF($B$3="RG&amp;E",INDEX('BCA Inputs'!$BG$14:$BG$54,MATCH(I1235,'BCA Inputs'!$AW$14:$AW$54,0))*P1235+INDEX('BCA Inputs'!$BH$14:$BH$54,MATCH(I1235,'BCA Inputs'!$AW$14:$AW$54,0))*O1235+INDEX('BCA Inputs'!$BI$14:$BI$54,MATCH(I1235,'BCA Inputs'!$AW$14:$AW$54,0))*Q1235+INDEX('BCA Inputs'!$BJ$14:$BJ$54,MATCH(I1235,'BCA Inputs'!$AW$14:$AW$54,0))*F1235+INDEX('BCA Inputs'!$BK$14:$BK$54,MATCH(I1235,'BCA Inputs'!$AW$14:$AW$54,0))*G1235,"")),"")</f>
        <v/>
      </c>
      <c r="AA1235" s="237" t="str">
        <f t="shared" si="185"/>
        <v/>
      </c>
      <c r="AC1235" s="238" t="str">
        <f>IFERROR((K1235+R1235)+IF($B$3="NYSEG",INDEX('BCA Inputs'!$AI$14:$AI$54,MATCH(I1235,'BCA Inputs'!$M$14:$M$54,0))*P1235+INDEX('BCA Inputs'!$AJ$14:$AJ$54,MATCH(I1235,'BCA Inputs'!$M$14:$M$54,0))*Q1235,IF($B$3="RG&amp;E",INDEX('BCA Inputs'!$BR$14:$BR$54,MATCH(I1235,'BCA Inputs'!$AW$14:$AW$54,0))*P1235+INDEX('BCA Inputs'!$BS$14:$BS$54,MATCH(I1235,'BCA Inputs'!$AW$14:$AW$54,0))*Q1235,"")),"")</f>
        <v/>
      </c>
      <c r="AD1235" s="181" t="str">
        <f>IFERROR(IF($B$3="NYSEG",INDEX('BCA Inputs'!$AD$14:$AD$54,MATCH(I1235,'BCA Inputs'!$M$14:$M$54,0))*P1235+INDEX('BCA Inputs'!$AE$14:$AE$54,MATCH(I1235,'BCA Inputs'!$M$14:$M$54,0))*O1235+INDEX('BCA Inputs'!$AF$14:$AF$54,MATCH(I1235,'BCA Inputs'!$M$14:$M$54,0))*Q1235+INDEX('BCA Inputs'!$AG$14:$AG$54,MATCH(I1235,'BCA Inputs'!$M$14:$M$54,0))*F1235+INDEX('BCA Inputs'!$AH$14:$AH$54,MATCH(I1235,'BCA Inputs'!$M$14:$M$54,0))*G1235,IF($B$3="RG&amp;E",INDEX('BCA Inputs'!$BM$14:$BM$54,MATCH(I1235,'BCA Inputs'!$AW$14:$AW$54,0))*P1235+INDEX('BCA Inputs'!$BN$14:$BN$54,MATCH(I1235,'BCA Inputs'!$AW$14:$AW$54,0))*O1235+INDEX('BCA Inputs'!$BO$14:$BO$54,MATCH(I1235,'BCA Inputs'!$AW$14:$AW$54,0))*Q1235+INDEX('BCA Inputs'!$BP$14:$BP$54,MATCH(I1235,'BCA Inputs'!$AW$14:$AW$54,0))*F1235+INDEX('BCA Inputs'!$BQ$14:$BQ$54,MATCH(I1235,'BCA Inputs'!$AW$14:$AW$54,0))*G1235,"")),"")</f>
        <v/>
      </c>
      <c r="AE1235" s="237" t="str">
        <f t="shared" si="186"/>
        <v/>
      </c>
      <c r="AF1235" s="198">
        <f t="shared" si="188"/>
        <v>0</v>
      </c>
      <c r="AG1235" s="239">
        <f t="shared" si="189"/>
        <v>0</v>
      </c>
    </row>
    <row r="1236" spans="1:33">
      <c r="A1236" s="228"/>
      <c r="B1236" s="176"/>
      <c r="C1236" s="229"/>
      <c r="D1236" s="230"/>
      <c r="E1236" s="230"/>
      <c r="F1236" s="230"/>
      <c r="G1236" s="230"/>
      <c r="H1236" s="231"/>
      <c r="I1236" s="231"/>
      <c r="J1236" s="232"/>
      <c r="K1236" s="232"/>
      <c r="L1236" s="232"/>
      <c r="M1236" s="181">
        <f t="shared" si="187"/>
        <v>0</v>
      </c>
      <c r="N1236" s="181">
        <f>IF(H1236="",0,H1236*I1236*'Avoided Water Savings Cost'!$C$16)</f>
        <v>0</v>
      </c>
      <c r="O1236" s="545">
        <f>IF(C1236="",0,IF($B$3="NYSEG",C1236/(1-'Avoided Electric Costs 2020'!$W$21),IF($B$3="RG&amp;E",C1236/(1-'Avoided Electric Costs 2020'!$X$21),"")))</f>
        <v>0</v>
      </c>
      <c r="P1236" s="546">
        <f>IF(D1236="",0,IF($B$3="NYSEG",D1236/(1-'Avoided Electric Costs 2020'!$W$21),IF($B$3="RG&amp;E",D1236/(1-'Avoided Electric Costs 2020'!$X$21),"")))</f>
        <v>0</v>
      </c>
      <c r="Q1236" s="546">
        <f>IF(E1236="",0,IF($B$3="NYSEG",E1236/(1-'Avoided Natural Gas Costs 2020'!$J$34),IF($B$3="RG&amp;E",E1236/(1-'Avoided Natural Gas Costs 2020'!$K$34),"")))</f>
        <v>0</v>
      </c>
      <c r="R1236" s="233" t="str">
        <f>IFERROR(IF(P1236*'BCA Inputs'!$C$1+Q1236*'BCA Inputs'!$C$2+F1236*'BCA Inputs'!$C$2+G1236*'BCA Inputs'!$C$2=0,"",P1236*'BCA Inputs'!$C$1+Q1236*'BCA Inputs'!$C$2+F1236*'BCA Inputs'!$C$2+G1236*'BCA Inputs'!$C$2),"")</f>
        <v/>
      </c>
      <c r="S1236" s="181" t="str">
        <f t="shared" si="180"/>
        <v/>
      </c>
      <c r="T1236" s="181" t="str">
        <f>IFERROR(IF($B$3="NYSEG",(INDEX('BCA Inputs'!$N$14:$N$54,MATCH(I1236,'BCA Inputs'!$M$14:$M$54,0))*P1236+INDEX('BCA Inputs'!$O$14:$O$54,MATCH(I1236,'BCA Inputs'!$M$14:$M$54,0))*O1236+INDEX('BCA Inputs'!P:P,MATCH(I1236,'BCA Inputs'!M:M,0))*Q1236+INDEX('BCA Inputs'!Q:Q,MATCH(I1236,'BCA Inputs'!M:M,0))*F1236+INDEX('BCA Inputs'!R:R,MATCH(I1236,'BCA Inputs'!M:M,0))*G1236)+L1236+N1236,IF($B$3="RG&amp;E",(INDEX('BCA Inputs'!$AX$14:$AX$54,MATCH(I1236,'BCA Inputs'!$AW$14:$AW$54,0))*P1236+INDEX('BCA Inputs'!$AY$14:$AY$54,MATCH(I1236,'BCA Inputs'!$AW$14:$AW$54,0))*O1236+INDEX('BCA Inputs'!$AZ$14:$AZ$54,MATCH(I1236,'BCA Inputs'!$AW$14:$AW$54,0))*Q1236+INDEX('BCA Inputs'!$BA$14:$BA$54,MATCH(I1236,'BCA Inputs'!$AW$14:$AW$54,0))*F1236+INDEX('BCA Inputs'!$BB$14:$BB$54,MATCH(I1236,'BCA Inputs'!$AW$14:$AW$54,0))*G1236)+L1236+N1236,"")),"")</f>
        <v/>
      </c>
      <c r="U1236" s="234" t="str">
        <f t="shared" si="181"/>
        <v/>
      </c>
      <c r="V1236" s="234" t="str">
        <f t="shared" si="182"/>
        <v/>
      </c>
      <c r="W1236" s="234" t="str">
        <f t="shared" si="183"/>
        <v/>
      </c>
      <c r="Y1236" s="235" t="str">
        <f t="shared" si="184"/>
        <v/>
      </c>
      <c r="Z1236" s="236" t="str">
        <f>IFERROR(IF($B$3="NYSEG",INDEX('BCA Inputs'!$X$14:$X$54,MATCH(I1236,'BCA Inputs'!$M$14:$M$54,0))*P1236+INDEX('BCA Inputs'!$Y$14:$Y$54,MATCH(I1236,'BCA Inputs'!$M$14:$M$54,0))*O1236+INDEX('BCA Inputs'!$Z$14:$Z$54,MATCH(I1236,'BCA Inputs'!$M$14:$M$54,0))*Q1236+INDEX('BCA Inputs'!$AA$14:$AA$54,MATCH(I1236,'BCA Inputs'!$M$14:$M$54,0))*F1236+INDEX('BCA Inputs'!$AB$14:$AB$54,MATCH(I1236,'BCA Inputs'!$M$14:$M$54,0))*G1236,IF($B$3="RG&amp;E",INDEX('BCA Inputs'!$BG$14:$BG$54,MATCH(I1236,'BCA Inputs'!$AW$14:$AW$54,0))*P1236+INDEX('BCA Inputs'!$BH$14:$BH$54,MATCH(I1236,'BCA Inputs'!$AW$14:$AW$54,0))*O1236+INDEX('BCA Inputs'!$BI$14:$BI$54,MATCH(I1236,'BCA Inputs'!$AW$14:$AW$54,0))*Q1236+INDEX('BCA Inputs'!$BJ$14:$BJ$54,MATCH(I1236,'BCA Inputs'!$AW$14:$AW$54,0))*F1236+INDEX('BCA Inputs'!$BK$14:$BK$54,MATCH(I1236,'BCA Inputs'!$AW$14:$AW$54,0))*G1236,"")),"")</f>
        <v/>
      </c>
      <c r="AA1236" s="237" t="str">
        <f t="shared" si="185"/>
        <v/>
      </c>
      <c r="AC1236" s="238" t="str">
        <f>IFERROR((K1236+R1236)+IF($B$3="NYSEG",INDEX('BCA Inputs'!$AI$14:$AI$54,MATCH(I1236,'BCA Inputs'!$M$14:$M$54,0))*P1236+INDEX('BCA Inputs'!$AJ$14:$AJ$54,MATCH(I1236,'BCA Inputs'!$M$14:$M$54,0))*Q1236,IF($B$3="RG&amp;E",INDEX('BCA Inputs'!$BR$14:$BR$54,MATCH(I1236,'BCA Inputs'!$AW$14:$AW$54,0))*P1236+INDEX('BCA Inputs'!$BS$14:$BS$54,MATCH(I1236,'BCA Inputs'!$AW$14:$AW$54,0))*Q1236,"")),"")</f>
        <v/>
      </c>
      <c r="AD1236" s="181" t="str">
        <f>IFERROR(IF($B$3="NYSEG",INDEX('BCA Inputs'!$AD$14:$AD$54,MATCH(I1236,'BCA Inputs'!$M$14:$M$54,0))*P1236+INDEX('BCA Inputs'!$AE$14:$AE$54,MATCH(I1236,'BCA Inputs'!$M$14:$M$54,0))*O1236+INDEX('BCA Inputs'!$AF$14:$AF$54,MATCH(I1236,'BCA Inputs'!$M$14:$M$54,0))*Q1236+INDEX('BCA Inputs'!$AG$14:$AG$54,MATCH(I1236,'BCA Inputs'!$M$14:$M$54,0))*F1236+INDEX('BCA Inputs'!$AH$14:$AH$54,MATCH(I1236,'BCA Inputs'!$M$14:$M$54,0))*G1236,IF($B$3="RG&amp;E",INDEX('BCA Inputs'!$BM$14:$BM$54,MATCH(I1236,'BCA Inputs'!$AW$14:$AW$54,0))*P1236+INDEX('BCA Inputs'!$BN$14:$BN$54,MATCH(I1236,'BCA Inputs'!$AW$14:$AW$54,0))*O1236+INDEX('BCA Inputs'!$BO$14:$BO$54,MATCH(I1236,'BCA Inputs'!$AW$14:$AW$54,0))*Q1236+INDEX('BCA Inputs'!$BP$14:$BP$54,MATCH(I1236,'BCA Inputs'!$AW$14:$AW$54,0))*F1236+INDEX('BCA Inputs'!$BQ$14:$BQ$54,MATCH(I1236,'BCA Inputs'!$AW$14:$AW$54,0))*G1236,"")),"")</f>
        <v/>
      </c>
      <c r="AE1236" s="237" t="str">
        <f t="shared" si="186"/>
        <v/>
      </c>
      <c r="AF1236" s="198">
        <f t="shared" si="188"/>
        <v>0</v>
      </c>
      <c r="AG1236" s="239">
        <f t="shared" si="189"/>
        <v>0</v>
      </c>
    </row>
    <row r="1237" spans="1:33">
      <c r="A1237" s="228"/>
      <c r="B1237" s="176"/>
      <c r="C1237" s="229"/>
      <c r="D1237" s="230"/>
      <c r="E1237" s="230"/>
      <c r="F1237" s="230"/>
      <c r="G1237" s="230"/>
      <c r="H1237" s="231"/>
      <c r="I1237" s="231"/>
      <c r="J1237" s="232"/>
      <c r="K1237" s="232"/>
      <c r="L1237" s="232"/>
      <c r="M1237" s="181">
        <f t="shared" si="187"/>
        <v>0</v>
      </c>
      <c r="N1237" s="181">
        <f>IF(H1237="",0,H1237*I1237*'Avoided Water Savings Cost'!$C$16)</f>
        <v>0</v>
      </c>
      <c r="O1237" s="545">
        <f>IF(C1237="",0,IF($B$3="NYSEG",C1237/(1-'Avoided Electric Costs 2020'!$W$21),IF($B$3="RG&amp;E",C1237/(1-'Avoided Electric Costs 2020'!$X$21),"")))</f>
        <v>0</v>
      </c>
      <c r="P1237" s="546">
        <f>IF(D1237="",0,IF($B$3="NYSEG",D1237/(1-'Avoided Electric Costs 2020'!$W$21),IF($B$3="RG&amp;E",D1237/(1-'Avoided Electric Costs 2020'!$X$21),"")))</f>
        <v>0</v>
      </c>
      <c r="Q1237" s="546">
        <f>IF(E1237="",0,IF($B$3="NYSEG",E1237/(1-'Avoided Natural Gas Costs 2020'!$J$34),IF($B$3="RG&amp;E",E1237/(1-'Avoided Natural Gas Costs 2020'!$K$34),"")))</f>
        <v>0</v>
      </c>
      <c r="R1237" s="233" t="str">
        <f>IFERROR(IF(P1237*'BCA Inputs'!$C$1+Q1237*'BCA Inputs'!$C$2+F1237*'BCA Inputs'!$C$2+G1237*'BCA Inputs'!$C$2=0,"",P1237*'BCA Inputs'!$C$1+Q1237*'BCA Inputs'!$C$2+F1237*'BCA Inputs'!$C$2+G1237*'BCA Inputs'!$C$2),"")</f>
        <v/>
      </c>
      <c r="S1237" s="181" t="str">
        <f t="shared" si="180"/>
        <v/>
      </c>
      <c r="T1237" s="181" t="str">
        <f>IFERROR(IF($B$3="NYSEG",(INDEX('BCA Inputs'!$N$14:$N$54,MATCH(I1237,'BCA Inputs'!$M$14:$M$54,0))*P1237+INDEX('BCA Inputs'!$O$14:$O$54,MATCH(I1237,'BCA Inputs'!$M$14:$M$54,0))*O1237+INDEX('BCA Inputs'!P:P,MATCH(I1237,'BCA Inputs'!M:M,0))*Q1237+INDEX('BCA Inputs'!Q:Q,MATCH(I1237,'BCA Inputs'!M:M,0))*F1237+INDEX('BCA Inputs'!R:R,MATCH(I1237,'BCA Inputs'!M:M,0))*G1237)+L1237+N1237,IF($B$3="RG&amp;E",(INDEX('BCA Inputs'!$AX$14:$AX$54,MATCH(I1237,'BCA Inputs'!$AW$14:$AW$54,0))*P1237+INDEX('BCA Inputs'!$AY$14:$AY$54,MATCH(I1237,'BCA Inputs'!$AW$14:$AW$54,0))*O1237+INDEX('BCA Inputs'!$AZ$14:$AZ$54,MATCH(I1237,'BCA Inputs'!$AW$14:$AW$54,0))*Q1237+INDEX('BCA Inputs'!$BA$14:$BA$54,MATCH(I1237,'BCA Inputs'!$AW$14:$AW$54,0))*F1237+INDEX('BCA Inputs'!$BB$14:$BB$54,MATCH(I1237,'BCA Inputs'!$AW$14:$AW$54,0))*G1237)+L1237+N1237,"")),"")</f>
        <v/>
      </c>
      <c r="U1237" s="234" t="str">
        <f t="shared" si="181"/>
        <v/>
      </c>
      <c r="V1237" s="234" t="str">
        <f t="shared" si="182"/>
        <v/>
      </c>
      <c r="W1237" s="234" t="str">
        <f t="shared" si="183"/>
        <v/>
      </c>
      <c r="Y1237" s="235" t="str">
        <f t="shared" si="184"/>
        <v/>
      </c>
      <c r="Z1237" s="236" t="str">
        <f>IFERROR(IF($B$3="NYSEG",INDEX('BCA Inputs'!$X$14:$X$54,MATCH(I1237,'BCA Inputs'!$M$14:$M$54,0))*P1237+INDEX('BCA Inputs'!$Y$14:$Y$54,MATCH(I1237,'BCA Inputs'!$M$14:$M$54,0))*O1237+INDEX('BCA Inputs'!$Z$14:$Z$54,MATCH(I1237,'BCA Inputs'!$M$14:$M$54,0))*Q1237+INDEX('BCA Inputs'!$AA$14:$AA$54,MATCH(I1237,'BCA Inputs'!$M$14:$M$54,0))*F1237+INDEX('BCA Inputs'!$AB$14:$AB$54,MATCH(I1237,'BCA Inputs'!$M$14:$M$54,0))*G1237,IF($B$3="RG&amp;E",INDEX('BCA Inputs'!$BG$14:$BG$54,MATCH(I1237,'BCA Inputs'!$AW$14:$AW$54,0))*P1237+INDEX('BCA Inputs'!$BH$14:$BH$54,MATCH(I1237,'BCA Inputs'!$AW$14:$AW$54,0))*O1237+INDEX('BCA Inputs'!$BI$14:$BI$54,MATCH(I1237,'BCA Inputs'!$AW$14:$AW$54,0))*Q1237+INDEX('BCA Inputs'!$BJ$14:$BJ$54,MATCH(I1237,'BCA Inputs'!$AW$14:$AW$54,0))*F1237+INDEX('BCA Inputs'!$BK$14:$BK$54,MATCH(I1237,'BCA Inputs'!$AW$14:$AW$54,0))*G1237,"")),"")</f>
        <v/>
      </c>
      <c r="AA1237" s="237" t="str">
        <f t="shared" si="185"/>
        <v/>
      </c>
      <c r="AC1237" s="238" t="str">
        <f>IFERROR((K1237+R1237)+IF($B$3="NYSEG",INDEX('BCA Inputs'!$AI$14:$AI$54,MATCH(I1237,'BCA Inputs'!$M$14:$M$54,0))*P1237+INDEX('BCA Inputs'!$AJ$14:$AJ$54,MATCH(I1237,'BCA Inputs'!$M$14:$M$54,0))*Q1237,IF($B$3="RG&amp;E",INDEX('BCA Inputs'!$BR$14:$BR$54,MATCH(I1237,'BCA Inputs'!$AW$14:$AW$54,0))*P1237+INDEX('BCA Inputs'!$BS$14:$BS$54,MATCH(I1237,'BCA Inputs'!$AW$14:$AW$54,0))*Q1237,"")),"")</f>
        <v/>
      </c>
      <c r="AD1237" s="181" t="str">
        <f>IFERROR(IF($B$3="NYSEG",INDEX('BCA Inputs'!$AD$14:$AD$54,MATCH(I1237,'BCA Inputs'!$M$14:$M$54,0))*P1237+INDEX('BCA Inputs'!$AE$14:$AE$54,MATCH(I1237,'BCA Inputs'!$M$14:$M$54,0))*O1237+INDEX('BCA Inputs'!$AF$14:$AF$54,MATCH(I1237,'BCA Inputs'!$M$14:$M$54,0))*Q1237+INDEX('BCA Inputs'!$AG$14:$AG$54,MATCH(I1237,'BCA Inputs'!$M$14:$M$54,0))*F1237+INDEX('BCA Inputs'!$AH$14:$AH$54,MATCH(I1237,'BCA Inputs'!$M$14:$M$54,0))*G1237,IF($B$3="RG&amp;E",INDEX('BCA Inputs'!$BM$14:$BM$54,MATCH(I1237,'BCA Inputs'!$AW$14:$AW$54,0))*P1237+INDEX('BCA Inputs'!$BN$14:$BN$54,MATCH(I1237,'BCA Inputs'!$AW$14:$AW$54,0))*O1237+INDEX('BCA Inputs'!$BO$14:$BO$54,MATCH(I1237,'BCA Inputs'!$AW$14:$AW$54,0))*Q1237+INDEX('BCA Inputs'!$BP$14:$BP$54,MATCH(I1237,'BCA Inputs'!$AW$14:$AW$54,0))*F1237+INDEX('BCA Inputs'!$BQ$14:$BQ$54,MATCH(I1237,'BCA Inputs'!$AW$14:$AW$54,0))*G1237,"")),"")</f>
        <v/>
      </c>
      <c r="AE1237" s="237" t="str">
        <f t="shared" si="186"/>
        <v/>
      </c>
      <c r="AF1237" s="198">
        <f t="shared" si="188"/>
        <v>0</v>
      </c>
      <c r="AG1237" s="239">
        <f t="shared" si="189"/>
        <v>0</v>
      </c>
    </row>
    <row r="1238" spans="1:33">
      <c r="A1238" s="228"/>
      <c r="B1238" s="176"/>
      <c r="C1238" s="229"/>
      <c r="D1238" s="230"/>
      <c r="E1238" s="230"/>
      <c r="F1238" s="230"/>
      <c r="G1238" s="230"/>
      <c r="H1238" s="231"/>
      <c r="I1238" s="231"/>
      <c r="J1238" s="232"/>
      <c r="K1238" s="232"/>
      <c r="L1238" s="232"/>
      <c r="M1238" s="181">
        <f t="shared" si="187"/>
        <v>0</v>
      </c>
      <c r="N1238" s="181">
        <f>IF(H1238="",0,H1238*I1238*'Avoided Water Savings Cost'!$C$16)</f>
        <v>0</v>
      </c>
      <c r="O1238" s="545">
        <f>IF(C1238="",0,IF($B$3="NYSEG",C1238/(1-'Avoided Electric Costs 2020'!$W$21),IF($B$3="RG&amp;E",C1238/(1-'Avoided Electric Costs 2020'!$X$21),"")))</f>
        <v>0</v>
      </c>
      <c r="P1238" s="546">
        <f>IF(D1238="",0,IF($B$3="NYSEG",D1238/(1-'Avoided Electric Costs 2020'!$W$21),IF($B$3="RG&amp;E",D1238/(1-'Avoided Electric Costs 2020'!$X$21),"")))</f>
        <v>0</v>
      </c>
      <c r="Q1238" s="546">
        <f>IF(E1238="",0,IF($B$3="NYSEG",E1238/(1-'Avoided Natural Gas Costs 2020'!$J$34),IF($B$3="RG&amp;E",E1238/(1-'Avoided Natural Gas Costs 2020'!$K$34),"")))</f>
        <v>0</v>
      </c>
      <c r="R1238" s="233" t="str">
        <f>IFERROR(IF(P1238*'BCA Inputs'!$C$1+Q1238*'BCA Inputs'!$C$2+F1238*'BCA Inputs'!$C$2+G1238*'BCA Inputs'!$C$2=0,"",P1238*'BCA Inputs'!$C$1+Q1238*'BCA Inputs'!$C$2+F1238*'BCA Inputs'!$C$2+G1238*'BCA Inputs'!$C$2),"")</f>
        <v/>
      </c>
      <c r="S1238" s="181" t="str">
        <f t="shared" si="180"/>
        <v/>
      </c>
      <c r="T1238" s="181" t="str">
        <f>IFERROR(IF($B$3="NYSEG",(INDEX('BCA Inputs'!$N$14:$N$54,MATCH(I1238,'BCA Inputs'!$M$14:$M$54,0))*P1238+INDEX('BCA Inputs'!$O$14:$O$54,MATCH(I1238,'BCA Inputs'!$M$14:$M$54,0))*O1238+INDEX('BCA Inputs'!P:P,MATCH(I1238,'BCA Inputs'!M:M,0))*Q1238+INDEX('BCA Inputs'!Q:Q,MATCH(I1238,'BCA Inputs'!M:M,0))*F1238+INDEX('BCA Inputs'!R:R,MATCH(I1238,'BCA Inputs'!M:M,0))*G1238)+L1238+N1238,IF($B$3="RG&amp;E",(INDEX('BCA Inputs'!$AX$14:$AX$54,MATCH(I1238,'BCA Inputs'!$AW$14:$AW$54,0))*P1238+INDEX('BCA Inputs'!$AY$14:$AY$54,MATCH(I1238,'BCA Inputs'!$AW$14:$AW$54,0))*O1238+INDEX('BCA Inputs'!$AZ$14:$AZ$54,MATCH(I1238,'BCA Inputs'!$AW$14:$AW$54,0))*Q1238+INDEX('BCA Inputs'!$BA$14:$BA$54,MATCH(I1238,'BCA Inputs'!$AW$14:$AW$54,0))*F1238+INDEX('BCA Inputs'!$BB$14:$BB$54,MATCH(I1238,'BCA Inputs'!$AW$14:$AW$54,0))*G1238)+L1238+N1238,"")),"")</f>
        <v/>
      </c>
      <c r="U1238" s="234" t="str">
        <f t="shared" si="181"/>
        <v/>
      </c>
      <c r="V1238" s="234" t="str">
        <f t="shared" si="182"/>
        <v/>
      </c>
      <c r="W1238" s="234" t="str">
        <f t="shared" si="183"/>
        <v/>
      </c>
      <c r="Y1238" s="235" t="str">
        <f t="shared" si="184"/>
        <v/>
      </c>
      <c r="Z1238" s="236" t="str">
        <f>IFERROR(IF($B$3="NYSEG",INDEX('BCA Inputs'!$X$14:$X$54,MATCH(I1238,'BCA Inputs'!$M$14:$M$54,0))*P1238+INDEX('BCA Inputs'!$Y$14:$Y$54,MATCH(I1238,'BCA Inputs'!$M$14:$M$54,0))*O1238+INDEX('BCA Inputs'!$Z$14:$Z$54,MATCH(I1238,'BCA Inputs'!$M$14:$M$54,0))*Q1238+INDEX('BCA Inputs'!$AA$14:$AA$54,MATCH(I1238,'BCA Inputs'!$M$14:$M$54,0))*F1238+INDEX('BCA Inputs'!$AB$14:$AB$54,MATCH(I1238,'BCA Inputs'!$M$14:$M$54,0))*G1238,IF($B$3="RG&amp;E",INDEX('BCA Inputs'!$BG$14:$BG$54,MATCH(I1238,'BCA Inputs'!$AW$14:$AW$54,0))*P1238+INDEX('BCA Inputs'!$BH$14:$BH$54,MATCH(I1238,'BCA Inputs'!$AW$14:$AW$54,0))*O1238+INDEX('BCA Inputs'!$BI$14:$BI$54,MATCH(I1238,'BCA Inputs'!$AW$14:$AW$54,0))*Q1238+INDEX('BCA Inputs'!$BJ$14:$BJ$54,MATCH(I1238,'BCA Inputs'!$AW$14:$AW$54,0))*F1238+INDEX('BCA Inputs'!$BK$14:$BK$54,MATCH(I1238,'BCA Inputs'!$AW$14:$AW$54,0))*G1238,"")),"")</f>
        <v/>
      </c>
      <c r="AA1238" s="237" t="str">
        <f t="shared" si="185"/>
        <v/>
      </c>
      <c r="AC1238" s="238" t="str">
        <f>IFERROR((K1238+R1238)+IF($B$3="NYSEG",INDEX('BCA Inputs'!$AI$14:$AI$54,MATCH(I1238,'BCA Inputs'!$M$14:$M$54,0))*P1238+INDEX('BCA Inputs'!$AJ$14:$AJ$54,MATCH(I1238,'BCA Inputs'!$M$14:$M$54,0))*Q1238,IF($B$3="RG&amp;E",INDEX('BCA Inputs'!$BR$14:$BR$54,MATCH(I1238,'BCA Inputs'!$AW$14:$AW$54,0))*P1238+INDEX('BCA Inputs'!$BS$14:$BS$54,MATCH(I1238,'BCA Inputs'!$AW$14:$AW$54,0))*Q1238,"")),"")</f>
        <v/>
      </c>
      <c r="AD1238" s="181" t="str">
        <f>IFERROR(IF($B$3="NYSEG",INDEX('BCA Inputs'!$AD$14:$AD$54,MATCH(I1238,'BCA Inputs'!$M$14:$M$54,0))*P1238+INDEX('BCA Inputs'!$AE$14:$AE$54,MATCH(I1238,'BCA Inputs'!$M$14:$M$54,0))*O1238+INDEX('BCA Inputs'!$AF$14:$AF$54,MATCH(I1238,'BCA Inputs'!$M$14:$M$54,0))*Q1238+INDEX('BCA Inputs'!$AG$14:$AG$54,MATCH(I1238,'BCA Inputs'!$M$14:$M$54,0))*F1238+INDEX('BCA Inputs'!$AH$14:$AH$54,MATCH(I1238,'BCA Inputs'!$M$14:$M$54,0))*G1238,IF($B$3="RG&amp;E",INDEX('BCA Inputs'!$BM$14:$BM$54,MATCH(I1238,'BCA Inputs'!$AW$14:$AW$54,0))*P1238+INDEX('BCA Inputs'!$BN$14:$BN$54,MATCH(I1238,'BCA Inputs'!$AW$14:$AW$54,0))*O1238+INDEX('BCA Inputs'!$BO$14:$BO$54,MATCH(I1238,'BCA Inputs'!$AW$14:$AW$54,0))*Q1238+INDEX('BCA Inputs'!$BP$14:$BP$54,MATCH(I1238,'BCA Inputs'!$AW$14:$AW$54,0))*F1238+INDEX('BCA Inputs'!$BQ$14:$BQ$54,MATCH(I1238,'BCA Inputs'!$AW$14:$AW$54,0))*G1238,"")),"")</f>
        <v/>
      </c>
      <c r="AE1238" s="237" t="str">
        <f t="shared" si="186"/>
        <v/>
      </c>
      <c r="AF1238" s="198">
        <f t="shared" si="188"/>
        <v>0</v>
      </c>
      <c r="AG1238" s="239">
        <f t="shared" si="189"/>
        <v>0</v>
      </c>
    </row>
    <row r="1239" spans="1:33">
      <c r="A1239" s="228"/>
      <c r="B1239" s="176"/>
      <c r="C1239" s="229"/>
      <c r="D1239" s="230"/>
      <c r="E1239" s="230"/>
      <c r="F1239" s="230"/>
      <c r="G1239" s="230"/>
      <c r="H1239" s="231"/>
      <c r="I1239" s="231"/>
      <c r="J1239" s="232"/>
      <c r="K1239" s="232"/>
      <c r="L1239" s="232"/>
      <c r="M1239" s="181">
        <f t="shared" si="187"/>
        <v>0</v>
      </c>
      <c r="N1239" s="181">
        <f>IF(H1239="",0,H1239*I1239*'Avoided Water Savings Cost'!$C$16)</f>
        <v>0</v>
      </c>
      <c r="O1239" s="545">
        <f>IF(C1239="",0,IF($B$3="NYSEG",C1239/(1-'Avoided Electric Costs 2020'!$W$21),IF($B$3="RG&amp;E",C1239/(1-'Avoided Electric Costs 2020'!$X$21),"")))</f>
        <v>0</v>
      </c>
      <c r="P1239" s="546">
        <f>IF(D1239="",0,IF($B$3="NYSEG",D1239/(1-'Avoided Electric Costs 2020'!$W$21),IF($B$3="RG&amp;E",D1239/(1-'Avoided Electric Costs 2020'!$X$21),"")))</f>
        <v>0</v>
      </c>
      <c r="Q1239" s="546">
        <f>IF(E1239="",0,IF($B$3="NYSEG",E1239/(1-'Avoided Natural Gas Costs 2020'!$J$34),IF($B$3="RG&amp;E",E1239/(1-'Avoided Natural Gas Costs 2020'!$K$34),"")))</f>
        <v>0</v>
      </c>
      <c r="R1239" s="233" t="str">
        <f>IFERROR(IF(P1239*'BCA Inputs'!$C$1+Q1239*'BCA Inputs'!$C$2+F1239*'BCA Inputs'!$C$2+G1239*'BCA Inputs'!$C$2=0,"",P1239*'BCA Inputs'!$C$1+Q1239*'BCA Inputs'!$C$2+F1239*'BCA Inputs'!$C$2+G1239*'BCA Inputs'!$C$2),"")</f>
        <v/>
      </c>
      <c r="S1239" s="181" t="str">
        <f t="shared" ref="S1239:S1302" si="190">IFERROR(IF(J1239+R1239=0,"",J1239+R1239),"")</f>
        <v/>
      </c>
      <c r="T1239" s="181" t="str">
        <f>IFERROR(IF($B$3="NYSEG",(INDEX('BCA Inputs'!$N$14:$N$54,MATCH(I1239,'BCA Inputs'!$M$14:$M$54,0))*P1239+INDEX('BCA Inputs'!$O$14:$O$54,MATCH(I1239,'BCA Inputs'!$M$14:$M$54,0))*O1239+INDEX('BCA Inputs'!P:P,MATCH(I1239,'BCA Inputs'!M:M,0))*Q1239+INDEX('BCA Inputs'!Q:Q,MATCH(I1239,'BCA Inputs'!M:M,0))*F1239+INDEX('BCA Inputs'!R:R,MATCH(I1239,'BCA Inputs'!M:M,0))*G1239)+L1239+N1239,IF($B$3="RG&amp;E",(INDEX('BCA Inputs'!$AX$14:$AX$54,MATCH(I1239,'BCA Inputs'!$AW$14:$AW$54,0))*P1239+INDEX('BCA Inputs'!$AY$14:$AY$54,MATCH(I1239,'BCA Inputs'!$AW$14:$AW$54,0))*O1239+INDEX('BCA Inputs'!$AZ$14:$AZ$54,MATCH(I1239,'BCA Inputs'!$AW$14:$AW$54,0))*Q1239+INDEX('BCA Inputs'!$BA$14:$BA$54,MATCH(I1239,'BCA Inputs'!$AW$14:$AW$54,0))*F1239+INDEX('BCA Inputs'!$BB$14:$BB$54,MATCH(I1239,'BCA Inputs'!$AW$14:$AW$54,0))*G1239)+L1239+N1239,"")),"")</f>
        <v/>
      </c>
      <c r="U1239" s="234" t="str">
        <f t="shared" ref="U1239:U1302" si="191">IFERROR(T1239/S1239,"")</f>
        <v/>
      </c>
      <c r="V1239" s="234" t="str">
        <f t="shared" ref="V1239:V1302" si="192">IFERROR(J1239/(D1239*$B$6+E1239*$B$7+F1239*$B$7+G1239*$B$7+M1239+N1239/I1239),"")</f>
        <v/>
      </c>
      <c r="W1239" s="234" t="str">
        <f t="shared" ref="W1239:W1302" si="193">IFERROR((J1239-K1239)/(D1239*$B$6+E1239*$B$7+F1239*$B$7+G1239*$B$7+M1239+N1239/I1239),"")</f>
        <v/>
      </c>
      <c r="Y1239" s="235" t="str">
        <f t="shared" ref="Y1239:Y1302" si="194">IFERROR(K1239+R1239,"")</f>
        <v/>
      </c>
      <c r="Z1239" s="236" t="str">
        <f>IFERROR(IF($B$3="NYSEG",INDEX('BCA Inputs'!$X$14:$X$54,MATCH(I1239,'BCA Inputs'!$M$14:$M$54,0))*P1239+INDEX('BCA Inputs'!$Y$14:$Y$54,MATCH(I1239,'BCA Inputs'!$M$14:$M$54,0))*O1239+INDEX('BCA Inputs'!$Z$14:$Z$54,MATCH(I1239,'BCA Inputs'!$M$14:$M$54,0))*Q1239+INDEX('BCA Inputs'!$AA$14:$AA$54,MATCH(I1239,'BCA Inputs'!$M$14:$M$54,0))*F1239+INDEX('BCA Inputs'!$AB$14:$AB$54,MATCH(I1239,'BCA Inputs'!$M$14:$M$54,0))*G1239,IF($B$3="RG&amp;E",INDEX('BCA Inputs'!$BG$14:$BG$54,MATCH(I1239,'BCA Inputs'!$AW$14:$AW$54,0))*P1239+INDEX('BCA Inputs'!$BH$14:$BH$54,MATCH(I1239,'BCA Inputs'!$AW$14:$AW$54,0))*O1239+INDEX('BCA Inputs'!$BI$14:$BI$54,MATCH(I1239,'BCA Inputs'!$AW$14:$AW$54,0))*Q1239+INDEX('BCA Inputs'!$BJ$14:$BJ$54,MATCH(I1239,'BCA Inputs'!$AW$14:$AW$54,0))*F1239+INDEX('BCA Inputs'!$BK$14:$BK$54,MATCH(I1239,'BCA Inputs'!$AW$14:$AW$54,0))*G1239,"")),"")</f>
        <v/>
      </c>
      <c r="AA1239" s="237" t="str">
        <f t="shared" ref="AA1239:AA1302" si="195">IFERROR(Z1239/Y1239,"")</f>
        <v/>
      </c>
      <c r="AC1239" s="238" t="str">
        <f>IFERROR((K1239+R1239)+IF($B$3="NYSEG",INDEX('BCA Inputs'!$AI$14:$AI$54,MATCH(I1239,'BCA Inputs'!$M$14:$M$54,0))*P1239+INDEX('BCA Inputs'!$AJ$14:$AJ$54,MATCH(I1239,'BCA Inputs'!$M$14:$M$54,0))*Q1239,IF($B$3="RG&amp;E",INDEX('BCA Inputs'!$BR$14:$BR$54,MATCH(I1239,'BCA Inputs'!$AW$14:$AW$54,0))*P1239+INDEX('BCA Inputs'!$BS$14:$BS$54,MATCH(I1239,'BCA Inputs'!$AW$14:$AW$54,0))*Q1239,"")),"")</f>
        <v/>
      </c>
      <c r="AD1239" s="181" t="str">
        <f>IFERROR(IF($B$3="NYSEG",INDEX('BCA Inputs'!$AD$14:$AD$54,MATCH(I1239,'BCA Inputs'!$M$14:$M$54,0))*P1239+INDEX('BCA Inputs'!$AE$14:$AE$54,MATCH(I1239,'BCA Inputs'!$M$14:$M$54,0))*O1239+INDEX('BCA Inputs'!$AF$14:$AF$54,MATCH(I1239,'BCA Inputs'!$M$14:$M$54,0))*Q1239+INDEX('BCA Inputs'!$AG$14:$AG$54,MATCH(I1239,'BCA Inputs'!$M$14:$M$54,0))*F1239+INDEX('BCA Inputs'!$AH$14:$AH$54,MATCH(I1239,'BCA Inputs'!$M$14:$M$54,0))*G1239,IF($B$3="RG&amp;E",INDEX('BCA Inputs'!$BM$14:$BM$54,MATCH(I1239,'BCA Inputs'!$AW$14:$AW$54,0))*P1239+INDEX('BCA Inputs'!$BN$14:$BN$54,MATCH(I1239,'BCA Inputs'!$AW$14:$AW$54,0))*O1239+INDEX('BCA Inputs'!$BO$14:$BO$54,MATCH(I1239,'BCA Inputs'!$AW$14:$AW$54,0))*Q1239+INDEX('BCA Inputs'!$BP$14:$BP$54,MATCH(I1239,'BCA Inputs'!$AW$14:$AW$54,0))*F1239+INDEX('BCA Inputs'!$BQ$14:$BQ$54,MATCH(I1239,'BCA Inputs'!$AW$14:$AW$54,0))*G1239,"")),"")</f>
        <v/>
      </c>
      <c r="AE1239" s="237" t="str">
        <f t="shared" ref="AE1239:AE1302" si="196">IFERROR(AD1239/AC1239,"")</f>
        <v/>
      </c>
      <c r="AF1239" s="198">
        <f t="shared" si="188"/>
        <v>0</v>
      </c>
      <c r="AG1239" s="239">
        <f t="shared" si="189"/>
        <v>0</v>
      </c>
    </row>
    <row r="1240" spans="1:33">
      <c r="A1240" s="228"/>
      <c r="B1240" s="176"/>
      <c r="C1240" s="229"/>
      <c r="D1240" s="230"/>
      <c r="E1240" s="230"/>
      <c r="F1240" s="230"/>
      <c r="G1240" s="230"/>
      <c r="H1240" s="231"/>
      <c r="I1240" s="231"/>
      <c r="J1240" s="232"/>
      <c r="K1240" s="232"/>
      <c r="L1240" s="232"/>
      <c r="M1240" s="181">
        <f t="shared" ref="M1240:M1303" si="197">IF(L1240="",0,L1240/I1240)</f>
        <v>0</v>
      </c>
      <c r="N1240" s="181">
        <f>IF(H1240="",0,H1240*I1240*'Avoided Water Savings Cost'!$C$16)</f>
        <v>0</v>
      </c>
      <c r="O1240" s="545">
        <f>IF(C1240="",0,IF($B$3="NYSEG",C1240/(1-'Avoided Electric Costs 2020'!$W$21),IF($B$3="RG&amp;E",C1240/(1-'Avoided Electric Costs 2020'!$X$21),"")))</f>
        <v>0</v>
      </c>
      <c r="P1240" s="546">
        <f>IF(D1240="",0,IF($B$3="NYSEG",D1240/(1-'Avoided Electric Costs 2020'!$W$21),IF($B$3="RG&amp;E",D1240/(1-'Avoided Electric Costs 2020'!$X$21),"")))</f>
        <v>0</v>
      </c>
      <c r="Q1240" s="546">
        <f>IF(E1240="",0,IF($B$3="NYSEG",E1240/(1-'Avoided Natural Gas Costs 2020'!$J$34),IF($B$3="RG&amp;E",E1240/(1-'Avoided Natural Gas Costs 2020'!$K$34),"")))</f>
        <v>0</v>
      </c>
      <c r="R1240" s="233" t="str">
        <f>IFERROR(IF(P1240*'BCA Inputs'!$C$1+Q1240*'BCA Inputs'!$C$2+F1240*'BCA Inputs'!$C$2+G1240*'BCA Inputs'!$C$2=0,"",P1240*'BCA Inputs'!$C$1+Q1240*'BCA Inputs'!$C$2+F1240*'BCA Inputs'!$C$2+G1240*'BCA Inputs'!$C$2),"")</f>
        <v/>
      </c>
      <c r="S1240" s="181" t="str">
        <f t="shared" si="190"/>
        <v/>
      </c>
      <c r="T1240" s="181" t="str">
        <f>IFERROR(IF($B$3="NYSEG",(INDEX('BCA Inputs'!$N$14:$N$54,MATCH(I1240,'BCA Inputs'!$M$14:$M$54,0))*P1240+INDEX('BCA Inputs'!$O$14:$O$54,MATCH(I1240,'BCA Inputs'!$M$14:$M$54,0))*O1240+INDEX('BCA Inputs'!P:P,MATCH(I1240,'BCA Inputs'!M:M,0))*Q1240+INDEX('BCA Inputs'!Q:Q,MATCH(I1240,'BCA Inputs'!M:M,0))*F1240+INDEX('BCA Inputs'!R:R,MATCH(I1240,'BCA Inputs'!M:M,0))*G1240)+L1240+N1240,IF($B$3="RG&amp;E",(INDEX('BCA Inputs'!$AX$14:$AX$54,MATCH(I1240,'BCA Inputs'!$AW$14:$AW$54,0))*P1240+INDEX('BCA Inputs'!$AY$14:$AY$54,MATCH(I1240,'BCA Inputs'!$AW$14:$AW$54,0))*O1240+INDEX('BCA Inputs'!$AZ$14:$AZ$54,MATCH(I1240,'BCA Inputs'!$AW$14:$AW$54,0))*Q1240+INDEX('BCA Inputs'!$BA$14:$BA$54,MATCH(I1240,'BCA Inputs'!$AW$14:$AW$54,0))*F1240+INDEX('BCA Inputs'!$BB$14:$BB$54,MATCH(I1240,'BCA Inputs'!$AW$14:$AW$54,0))*G1240)+L1240+N1240,"")),"")</f>
        <v/>
      </c>
      <c r="U1240" s="234" t="str">
        <f t="shared" si="191"/>
        <v/>
      </c>
      <c r="V1240" s="234" t="str">
        <f t="shared" si="192"/>
        <v/>
      </c>
      <c r="W1240" s="234" t="str">
        <f t="shared" si="193"/>
        <v/>
      </c>
      <c r="Y1240" s="235" t="str">
        <f t="shared" si="194"/>
        <v/>
      </c>
      <c r="Z1240" s="236" t="str">
        <f>IFERROR(IF($B$3="NYSEG",INDEX('BCA Inputs'!$X$14:$X$54,MATCH(I1240,'BCA Inputs'!$M$14:$M$54,0))*P1240+INDEX('BCA Inputs'!$Y$14:$Y$54,MATCH(I1240,'BCA Inputs'!$M$14:$M$54,0))*O1240+INDEX('BCA Inputs'!$Z$14:$Z$54,MATCH(I1240,'BCA Inputs'!$M$14:$M$54,0))*Q1240+INDEX('BCA Inputs'!$AA$14:$AA$54,MATCH(I1240,'BCA Inputs'!$M$14:$M$54,0))*F1240+INDEX('BCA Inputs'!$AB$14:$AB$54,MATCH(I1240,'BCA Inputs'!$M$14:$M$54,0))*G1240,IF($B$3="RG&amp;E",INDEX('BCA Inputs'!$BG$14:$BG$54,MATCH(I1240,'BCA Inputs'!$AW$14:$AW$54,0))*P1240+INDEX('BCA Inputs'!$BH$14:$BH$54,MATCH(I1240,'BCA Inputs'!$AW$14:$AW$54,0))*O1240+INDEX('BCA Inputs'!$BI$14:$BI$54,MATCH(I1240,'BCA Inputs'!$AW$14:$AW$54,0))*Q1240+INDEX('BCA Inputs'!$BJ$14:$BJ$54,MATCH(I1240,'BCA Inputs'!$AW$14:$AW$54,0))*F1240+INDEX('BCA Inputs'!$BK$14:$BK$54,MATCH(I1240,'BCA Inputs'!$AW$14:$AW$54,0))*G1240,"")),"")</f>
        <v/>
      </c>
      <c r="AA1240" s="237" t="str">
        <f t="shared" si="195"/>
        <v/>
      </c>
      <c r="AC1240" s="238" t="str">
        <f>IFERROR((K1240+R1240)+IF($B$3="NYSEG",INDEX('BCA Inputs'!$AI$14:$AI$54,MATCH(I1240,'BCA Inputs'!$M$14:$M$54,0))*P1240+INDEX('BCA Inputs'!$AJ$14:$AJ$54,MATCH(I1240,'BCA Inputs'!$M$14:$M$54,0))*Q1240,IF($B$3="RG&amp;E",INDEX('BCA Inputs'!$BR$14:$BR$54,MATCH(I1240,'BCA Inputs'!$AW$14:$AW$54,0))*P1240+INDEX('BCA Inputs'!$BS$14:$BS$54,MATCH(I1240,'BCA Inputs'!$AW$14:$AW$54,0))*Q1240,"")),"")</f>
        <v/>
      </c>
      <c r="AD1240" s="181" t="str">
        <f>IFERROR(IF($B$3="NYSEG",INDEX('BCA Inputs'!$AD$14:$AD$54,MATCH(I1240,'BCA Inputs'!$M$14:$M$54,0))*P1240+INDEX('BCA Inputs'!$AE$14:$AE$54,MATCH(I1240,'BCA Inputs'!$M$14:$M$54,0))*O1240+INDEX('BCA Inputs'!$AF$14:$AF$54,MATCH(I1240,'BCA Inputs'!$M$14:$M$54,0))*Q1240+INDEX('BCA Inputs'!$AG$14:$AG$54,MATCH(I1240,'BCA Inputs'!$M$14:$M$54,0))*F1240+INDEX('BCA Inputs'!$AH$14:$AH$54,MATCH(I1240,'BCA Inputs'!$M$14:$M$54,0))*G1240,IF($B$3="RG&amp;E",INDEX('BCA Inputs'!$BM$14:$BM$54,MATCH(I1240,'BCA Inputs'!$AW$14:$AW$54,0))*P1240+INDEX('BCA Inputs'!$BN$14:$BN$54,MATCH(I1240,'BCA Inputs'!$AW$14:$AW$54,0))*O1240+INDEX('BCA Inputs'!$BO$14:$BO$54,MATCH(I1240,'BCA Inputs'!$AW$14:$AW$54,0))*Q1240+INDEX('BCA Inputs'!$BP$14:$BP$54,MATCH(I1240,'BCA Inputs'!$AW$14:$AW$54,0))*F1240+INDEX('BCA Inputs'!$BQ$14:$BQ$54,MATCH(I1240,'BCA Inputs'!$AW$14:$AW$54,0))*G1240,"")),"")</f>
        <v/>
      </c>
      <c r="AE1240" s="237" t="str">
        <f t="shared" si="196"/>
        <v/>
      </c>
      <c r="AF1240" s="198">
        <f t="shared" ref="AF1240:AF1303" si="198">IF(U1240&lt;1,1,0)</f>
        <v>0</v>
      </c>
      <c r="AG1240" s="239">
        <f t="shared" ref="AG1240:AG1303" si="199">D1240*3412+(E1240+F1240+G1240)*100000</f>
        <v>0</v>
      </c>
    </row>
    <row r="1241" spans="1:33">
      <c r="A1241" s="228"/>
      <c r="B1241" s="176"/>
      <c r="C1241" s="229"/>
      <c r="D1241" s="230"/>
      <c r="E1241" s="230"/>
      <c r="F1241" s="230"/>
      <c r="G1241" s="230"/>
      <c r="H1241" s="231"/>
      <c r="I1241" s="231"/>
      <c r="J1241" s="232"/>
      <c r="K1241" s="232"/>
      <c r="L1241" s="232"/>
      <c r="M1241" s="181">
        <f t="shared" si="197"/>
        <v>0</v>
      </c>
      <c r="N1241" s="181">
        <f>IF(H1241="",0,H1241*I1241*'Avoided Water Savings Cost'!$C$16)</f>
        <v>0</v>
      </c>
      <c r="O1241" s="545">
        <f>IF(C1241="",0,IF($B$3="NYSEG",C1241/(1-'Avoided Electric Costs 2020'!$W$21),IF($B$3="RG&amp;E",C1241/(1-'Avoided Electric Costs 2020'!$X$21),"")))</f>
        <v>0</v>
      </c>
      <c r="P1241" s="546">
        <f>IF(D1241="",0,IF($B$3="NYSEG",D1241/(1-'Avoided Electric Costs 2020'!$W$21),IF($B$3="RG&amp;E",D1241/(1-'Avoided Electric Costs 2020'!$X$21),"")))</f>
        <v>0</v>
      </c>
      <c r="Q1241" s="546">
        <f>IF(E1241="",0,IF($B$3="NYSEG",E1241/(1-'Avoided Natural Gas Costs 2020'!$J$34),IF($B$3="RG&amp;E",E1241/(1-'Avoided Natural Gas Costs 2020'!$K$34),"")))</f>
        <v>0</v>
      </c>
      <c r="R1241" s="233" t="str">
        <f>IFERROR(IF(P1241*'BCA Inputs'!$C$1+Q1241*'BCA Inputs'!$C$2+F1241*'BCA Inputs'!$C$2+G1241*'BCA Inputs'!$C$2=0,"",P1241*'BCA Inputs'!$C$1+Q1241*'BCA Inputs'!$C$2+F1241*'BCA Inputs'!$C$2+G1241*'BCA Inputs'!$C$2),"")</f>
        <v/>
      </c>
      <c r="S1241" s="181" t="str">
        <f t="shared" si="190"/>
        <v/>
      </c>
      <c r="T1241" s="181" t="str">
        <f>IFERROR(IF($B$3="NYSEG",(INDEX('BCA Inputs'!$N$14:$N$54,MATCH(I1241,'BCA Inputs'!$M$14:$M$54,0))*P1241+INDEX('BCA Inputs'!$O$14:$O$54,MATCH(I1241,'BCA Inputs'!$M$14:$M$54,0))*O1241+INDEX('BCA Inputs'!P:P,MATCH(I1241,'BCA Inputs'!M:M,0))*Q1241+INDEX('BCA Inputs'!Q:Q,MATCH(I1241,'BCA Inputs'!M:M,0))*F1241+INDEX('BCA Inputs'!R:R,MATCH(I1241,'BCA Inputs'!M:M,0))*G1241)+L1241+N1241,IF($B$3="RG&amp;E",(INDEX('BCA Inputs'!$AX$14:$AX$54,MATCH(I1241,'BCA Inputs'!$AW$14:$AW$54,0))*P1241+INDEX('BCA Inputs'!$AY$14:$AY$54,MATCH(I1241,'BCA Inputs'!$AW$14:$AW$54,0))*O1241+INDEX('BCA Inputs'!$AZ$14:$AZ$54,MATCH(I1241,'BCA Inputs'!$AW$14:$AW$54,0))*Q1241+INDEX('BCA Inputs'!$BA$14:$BA$54,MATCH(I1241,'BCA Inputs'!$AW$14:$AW$54,0))*F1241+INDEX('BCA Inputs'!$BB$14:$BB$54,MATCH(I1241,'BCA Inputs'!$AW$14:$AW$54,0))*G1241)+L1241+N1241,"")),"")</f>
        <v/>
      </c>
      <c r="U1241" s="234" t="str">
        <f t="shared" si="191"/>
        <v/>
      </c>
      <c r="V1241" s="234" t="str">
        <f t="shared" si="192"/>
        <v/>
      </c>
      <c r="W1241" s="234" t="str">
        <f t="shared" si="193"/>
        <v/>
      </c>
      <c r="Y1241" s="235" t="str">
        <f t="shared" si="194"/>
        <v/>
      </c>
      <c r="Z1241" s="236" t="str">
        <f>IFERROR(IF($B$3="NYSEG",INDEX('BCA Inputs'!$X$14:$X$54,MATCH(I1241,'BCA Inputs'!$M$14:$M$54,0))*P1241+INDEX('BCA Inputs'!$Y$14:$Y$54,MATCH(I1241,'BCA Inputs'!$M$14:$M$54,0))*O1241+INDEX('BCA Inputs'!$Z$14:$Z$54,MATCH(I1241,'BCA Inputs'!$M$14:$M$54,0))*Q1241+INDEX('BCA Inputs'!$AA$14:$AA$54,MATCH(I1241,'BCA Inputs'!$M$14:$M$54,0))*F1241+INDEX('BCA Inputs'!$AB$14:$AB$54,MATCH(I1241,'BCA Inputs'!$M$14:$M$54,0))*G1241,IF($B$3="RG&amp;E",INDEX('BCA Inputs'!$BG$14:$BG$54,MATCH(I1241,'BCA Inputs'!$AW$14:$AW$54,0))*P1241+INDEX('BCA Inputs'!$BH$14:$BH$54,MATCH(I1241,'BCA Inputs'!$AW$14:$AW$54,0))*O1241+INDEX('BCA Inputs'!$BI$14:$BI$54,MATCH(I1241,'BCA Inputs'!$AW$14:$AW$54,0))*Q1241+INDEX('BCA Inputs'!$BJ$14:$BJ$54,MATCH(I1241,'BCA Inputs'!$AW$14:$AW$54,0))*F1241+INDEX('BCA Inputs'!$BK$14:$BK$54,MATCH(I1241,'BCA Inputs'!$AW$14:$AW$54,0))*G1241,"")),"")</f>
        <v/>
      </c>
      <c r="AA1241" s="237" t="str">
        <f t="shared" si="195"/>
        <v/>
      </c>
      <c r="AC1241" s="238" t="str">
        <f>IFERROR((K1241+R1241)+IF($B$3="NYSEG",INDEX('BCA Inputs'!$AI$14:$AI$54,MATCH(I1241,'BCA Inputs'!$M$14:$M$54,0))*P1241+INDEX('BCA Inputs'!$AJ$14:$AJ$54,MATCH(I1241,'BCA Inputs'!$M$14:$M$54,0))*Q1241,IF($B$3="RG&amp;E",INDEX('BCA Inputs'!$BR$14:$BR$54,MATCH(I1241,'BCA Inputs'!$AW$14:$AW$54,0))*P1241+INDEX('BCA Inputs'!$BS$14:$BS$54,MATCH(I1241,'BCA Inputs'!$AW$14:$AW$54,0))*Q1241,"")),"")</f>
        <v/>
      </c>
      <c r="AD1241" s="181" t="str">
        <f>IFERROR(IF($B$3="NYSEG",INDEX('BCA Inputs'!$AD$14:$AD$54,MATCH(I1241,'BCA Inputs'!$M$14:$M$54,0))*P1241+INDEX('BCA Inputs'!$AE$14:$AE$54,MATCH(I1241,'BCA Inputs'!$M$14:$M$54,0))*O1241+INDEX('BCA Inputs'!$AF$14:$AF$54,MATCH(I1241,'BCA Inputs'!$M$14:$M$54,0))*Q1241+INDEX('BCA Inputs'!$AG$14:$AG$54,MATCH(I1241,'BCA Inputs'!$M$14:$M$54,0))*F1241+INDEX('BCA Inputs'!$AH$14:$AH$54,MATCH(I1241,'BCA Inputs'!$M$14:$M$54,0))*G1241,IF($B$3="RG&amp;E",INDEX('BCA Inputs'!$BM$14:$BM$54,MATCH(I1241,'BCA Inputs'!$AW$14:$AW$54,0))*P1241+INDEX('BCA Inputs'!$BN$14:$BN$54,MATCH(I1241,'BCA Inputs'!$AW$14:$AW$54,0))*O1241+INDEX('BCA Inputs'!$BO$14:$BO$54,MATCH(I1241,'BCA Inputs'!$AW$14:$AW$54,0))*Q1241+INDEX('BCA Inputs'!$BP$14:$BP$54,MATCH(I1241,'BCA Inputs'!$AW$14:$AW$54,0))*F1241+INDEX('BCA Inputs'!$BQ$14:$BQ$54,MATCH(I1241,'BCA Inputs'!$AW$14:$AW$54,0))*G1241,"")),"")</f>
        <v/>
      </c>
      <c r="AE1241" s="237" t="str">
        <f t="shared" si="196"/>
        <v/>
      </c>
      <c r="AF1241" s="198">
        <f t="shared" si="198"/>
        <v>0</v>
      </c>
      <c r="AG1241" s="239">
        <f t="shared" si="199"/>
        <v>0</v>
      </c>
    </row>
    <row r="1242" spans="1:33">
      <c r="A1242" s="228"/>
      <c r="B1242" s="176"/>
      <c r="C1242" s="229"/>
      <c r="D1242" s="230"/>
      <c r="E1242" s="230"/>
      <c r="F1242" s="230"/>
      <c r="G1242" s="230"/>
      <c r="H1242" s="231"/>
      <c r="I1242" s="231"/>
      <c r="J1242" s="232"/>
      <c r="K1242" s="232"/>
      <c r="L1242" s="232"/>
      <c r="M1242" s="181">
        <f t="shared" si="197"/>
        <v>0</v>
      </c>
      <c r="N1242" s="181">
        <f>IF(H1242="",0,H1242*I1242*'Avoided Water Savings Cost'!$C$16)</f>
        <v>0</v>
      </c>
      <c r="O1242" s="545">
        <f>IF(C1242="",0,IF($B$3="NYSEG",C1242/(1-'Avoided Electric Costs 2020'!$W$21),IF($B$3="RG&amp;E",C1242/(1-'Avoided Electric Costs 2020'!$X$21),"")))</f>
        <v>0</v>
      </c>
      <c r="P1242" s="546">
        <f>IF(D1242="",0,IF($B$3="NYSEG",D1242/(1-'Avoided Electric Costs 2020'!$W$21),IF($B$3="RG&amp;E",D1242/(1-'Avoided Electric Costs 2020'!$X$21),"")))</f>
        <v>0</v>
      </c>
      <c r="Q1242" s="546">
        <f>IF(E1242="",0,IF($B$3="NYSEG",E1242/(1-'Avoided Natural Gas Costs 2020'!$J$34),IF($B$3="RG&amp;E",E1242/(1-'Avoided Natural Gas Costs 2020'!$K$34),"")))</f>
        <v>0</v>
      </c>
      <c r="R1242" s="233" t="str">
        <f>IFERROR(IF(P1242*'BCA Inputs'!$C$1+Q1242*'BCA Inputs'!$C$2+F1242*'BCA Inputs'!$C$2+G1242*'BCA Inputs'!$C$2=0,"",P1242*'BCA Inputs'!$C$1+Q1242*'BCA Inputs'!$C$2+F1242*'BCA Inputs'!$C$2+G1242*'BCA Inputs'!$C$2),"")</f>
        <v/>
      </c>
      <c r="S1242" s="181" t="str">
        <f t="shared" si="190"/>
        <v/>
      </c>
      <c r="T1242" s="181" t="str">
        <f>IFERROR(IF($B$3="NYSEG",(INDEX('BCA Inputs'!$N$14:$N$54,MATCH(I1242,'BCA Inputs'!$M$14:$M$54,0))*P1242+INDEX('BCA Inputs'!$O$14:$O$54,MATCH(I1242,'BCA Inputs'!$M$14:$M$54,0))*O1242+INDEX('BCA Inputs'!P:P,MATCH(I1242,'BCA Inputs'!M:M,0))*Q1242+INDEX('BCA Inputs'!Q:Q,MATCH(I1242,'BCA Inputs'!M:M,0))*F1242+INDEX('BCA Inputs'!R:R,MATCH(I1242,'BCA Inputs'!M:M,0))*G1242)+L1242+N1242,IF($B$3="RG&amp;E",(INDEX('BCA Inputs'!$AX$14:$AX$54,MATCH(I1242,'BCA Inputs'!$AW$14:$AW$54,0))*P1242+INDEX('BCA Inputs'!$AY$14:$AY$54,MATCH(I1242,'BCA Inputs'!$AW$14:$AW$54,0))*O1242+INDEX('BCA Inputs'!$AZ$14:$AZ$54,MATCH(I1242,'BCA Inputs'!$AW$14:$AW$54,0))*Q1242+INDEX('BCA Inputs'!$BA$14:$BA$54,MATCH(I1242,'BCA Inputs'!$AW$14:$AW$54,0))*F1242+INDEX('BCA Inputs'!$BB$14:$BB$54,MATCH(I1242,'BCA Inputs'!$AW$14:$AW$54,0))*G1242)+L1242+N1242,"")),"")</f>
        <v/>
      </c>
      <c r="U1242" s="234" t="str">
        <f t="shared" si="191"/>
        <v/>
      </c>
      <c r="V1242" s="234" t="str">
        <f t="shared" si="192"/>
        <v/>
      </c>
      <c r="W1242" s="234" t="str">
        <f t="shared" si="193"/>
        <v/>
      </c>
      <c r="Y1242" s="235" t="str">
        <f t="shared" si="194"/>
        <v/>
      </c>
      <c r="Z1242" s="236" t="str">
        <f>IFERROR(IF($B$3="NYSEG",INDEX('BCA Inputs'!$X$14:$X$54,MATCH(I1242,'BCA Inputs'!$M$14:$M$54,0))*P1242+INDEX('BCA Inputs'!$Y$14:$Y$54,MATCH(I1242,'BCA Inputs'!$M$14:$M$54,0))*O1242+INDEX('BCA Inputs'!$Z$14:$Z$54,MATCH(I1242,'BCA Inputs'!$M$14:$M$54,0))*Q1242+INDEX('BCA Inputs'!$AA$14:$AA$54,MATCH(I1242,'BCA Inputs'!$M$14:$M$54,0))*F1242+INDEX('BCA Inputs'!$AB$14:$AB$54,MATCH(I1242,'BCA Inputs'!$M$14:$M$54,0))*G1242,IF($B$3="RG&amp;E",INDEX('BCA Inputs'!$BG$14:$BG$54,MATCH(I1242,'BCA Inputs'!$AW$14:$AW$54,0))*P1242+INDEX('BCA Inputs'!$BH$14:$BH$54,MATCH(I1242,'BCA Inputs'!$AW$14:$AW$54,0))*O1242+INDEX('BCA Inputs'!$BI$14:$BI$54,MATCH(I1242,'BCA Inputs'!$AW$14:$AW$54,0))*Q1242+INDEX('BCA Inputs'!$BJ$14:$BJ$54,MATCH(I1242,'BCA Inputs'!$AW$14:$AW$54,0))*F1242+INDEX('BCA Inputs'!$BK$14:$BK$54,MATCH(I1242,'BCA Inputs'!$AW$14:$AW$54,0))*G1242,"")),"")</f>
        <v/>
      </c>
      <c r="AA1242" s="237" t="str">
        <f t="shared" si="195"/>
        <v/>
      </c>
      <c r="AC1242" s="238" t="str">
        <f>IFERROR((K1242+R1242)+IF($B$3="NYSEG",INDEX('BCA Inputs'!$AI$14:$AI$54,MATCH(I1242,'BCA Inputs'!$M$14:$M$54,0))*P1242+INDEX('BCA Inputs'!$AJ$14:$AJ$54,MATCH(I1242,'BCA Inputs'!$M$14:$M$54,0))*Q1242,IF($B$3="RG&amp;E",INDEX('BCA Inputs'!$BR$14:$BR$54,MATCH(I1242,'BCA Inputs'!$AW$14:$AW$54,0))*P1242+INDEX('BCA Inputs'!$BS$14:$BS$54,MATCH(I1242,'BCA Inputs'!$AW$14:$AW$54,0))*Q1242,"")),"")</f>
        <v/>
      </c>
      <c r="AD1242" s="181" t="str">
        <f>IFERROR(IF($B$3="NYSEG",INDEX('BCA Inputs'!$AD$14:$AD$54,MATCH(I1242,'BCA Inputs'!$M$14:$M$54,0))*P1242+INDEX('BCA Inputs'!$AE$14:$AE$54,MATCH(I1242,'BCA Inputs'!$M$14:$M$54,0))*O1242+INDEX('BCA Inputs'!$AF$14:$AF$54,MATCH(I1242,'BCA Inputs'!$M$14:$M$54,0))*Q1242+INDEX('BCA Inputs'!$AG$14:$AG$54,MATCH(I1242,'BCA Inputs'!$M$14:$M$54,0))*F1242+INDEX('BCA Inputs'!$AH$14:$AH$54,MATCH(I1242,'BCA Inputs'!$M$14:$M$54,0))*G1242,IF($B$3="RG&amp;E",INDEX('BCA Inputs'!$BM$14:$BM$54,MATCH(I1242,'BCA Inputs'!$AW$14:$AW$54,0))*P1242+INDEX('BCA Inputs'!$BN$14:$BN$54,MATCH(I1242,'BCA Inputs'!$AW$14:$AW$54,0))*O1242+INDEX('BCA Inputs'!$BO$14:$BO$54,MATCH(I1242,'BCA Inputs'!$AW$14:$AW$54,0))*Q1242+INDEX('BCA Inputs'!$BP$14:$BP$54,MATCH(I1242,'BCA Inputs'!$AW$14:$AW$54,0))*F1242+INDEX('BCA Inputs'!$BQ$14:$BQ$54,MATCH(I1242,'BCA Inputs'!$AW$14:$AW$54,0))*G1242,"")),"")</f>
        <v/>
      </c>
      <c r="AE1242" s="237" t="str">
        <f t="shared" si="196"/>
        <v/>
      </c>
      <c r="AF1242" s="198">
        <f t="shared" si="198"/>
        <v>0</v>
      </c>
      <c r="AG1242" s="239">
        <f t="shared" si="199"/>
        <v>0</v>
      </c>
    </row>
    <row r="1243" spans="1:33">
      <c r="A1243" s="228"/>
      <c r="B1243" s="176"/>
      <c r="C1243" s="229"/>
      <c r="D1243" s="230"/>
      <c r="E1243" s="230"/>
      <c r="F1243" s="230"/>
      <c r="G1243" s="230"/>
      <c r="H1243" s="231"/>
      <c r="I1243" s="231"/>
      <c r="J1243" s="232"/>
      <c r="K1243" s="232"/>
      <c r="L1243" s="232"/>
      <c r="M1243" s="181">
        <f t="shared" si="197"/>
        <v>0</v>
      </c>
      <c r="N1243" s="181">
        <f>IF(H1243="",0,H1243*I1243*'Avoided Water Savings Cost'!$C$16)</f>
        <v>0</v>
      </c>
      <c r="O1243" s="545">
        <f>IF(C1243="",0,IF($B$3="NYSEG",C1243/(1-'Avoided Electric Costs 2020'!$W$21),IF($B$3="RG&amp;E",C1243/(1-'Avoided Electric Costs 2020'!$X$21),"")))</f>
        <v>0</v>
      </c>
      <c r="P1243" s="546">
        <f>IF(D1243="",0,IF($B$3="NYSEG",D1243/(1-'Avoided Electric Costs 2020'!$W$21),IF($B$3="RG&amp;E",D1243/(1-'Avoided Electric Costs 2020'!$X$21),"")))</f>
        <v>0</v>
      </c>
      <c r="Q1243" s="546">
        <f>IF(E1243="",0,IF($B$3="NYSEG",E1243/(1-'Avoided Natural Gas Costs 2020'!$J$34),IF($B$3="RG&amp;E",E1243/(1-'Avoided Natural Gas Costs 2020'!$K$34),"")))</f>
        <v>0</v>
      </c>
      <c r="R1243" s="233" t="str">
        <f>IFERROR(IF(P1243*'BCA Inputs'!$C$1+Q1243*'BCA Inputs'!$C$2+F1243*'BCA Inputs'!$C$2+G1243*'BCA Inputs'!$C$2=0,"",P1243*'BCA Inputs'!$C$1+Q1243*'BCA Inputs'!$C$2+F1243*'BCA Inputs'!$C$2+G1243*'BCA Inputs'!$C$2),"")</f>
        <v/>
      </c>
      <c r="S1243" s="181" t="str">
        <f t="shared" si="190"/>
        <v/>
      </c>
      <c r="T1243" s="181" t="str">
        <f>IFERROR(IF($B$3="NYSEG",(INDEX('BCA Inputs'!$N$14:$N$54,MATCH(I1243,'BCA Inputs'!$M$14:$M$54,0))*P1243+INDEX('BCA Inputs'!$O$14:$O$54,MATCH(I1243,'BCA Inputs'!$M$14:$M$54,0))*O1243+INDEX('BCA Inputs'!P:P,MATCH(I1243,'BCA Inputs'!M:M,0))*Q1243+INDEX('BCA Inputs'!Q:Q,MATCH(I1243,'BCA Inputs'!M:M,0))*F1243+INDEX('BCA Inputs'!R:R,MATCH(I1243,'BCA Inputs'!M:M,0))*G1243)+L1243+N1243,IF($B$3="RG&amp;E",(INDEX('BCA Inputs'!$AX$14:$AX$54,MATCH(I1243,'BCA Inputs'!$AW$14:$AW$54,0))*P1243+INDEX('BCA Inputs'!$AY$14:$AY$54,MATCH(I1243,'BCA Inputs'!$AW$14:$AW$54,0))*O1243+INDEX('BCA Inputs'!$AZ$14:$AZ$54,MATCH(I1243,'BCA Inputs'!$AW$14:$AW$54,0))*Q1243+INDEX('BCA Inputs'!$BA$14:$BA$54,MATCH(I1243,'BCA Inputs'!$AW$14:$AW$54,0))*F1243+INDEX('BCA Inputs'!$BB$14:$BB$54,MATCH(I1243,'BCA Inputs'!$AW$14:$AW$54,0))*G1243)+L1243+N1243,"")),"")</f>
        <v/>
      </c>
      <c r="U1243" s="234" t="str">
        <f t="shared" si="191"/>
        <v/>
      </c>
      <c r="V1243" s="234" t="str">
        <f t="shared" si="192"/>
        <v/>
      </c>
      <c r="W1243" s="234" t="str">
        <f t="shared" si="193"/>
        <v/>
      </c>
      <c r="Y1243" s="235" t="str">
        <f t="shared" si="194"/>
        <v/>
      </c>
      <c r="Z1243" s="236" t="str">
        <f>IFERROR(IF($B$3="NYSEG",INDEX('BCA Inputs'!$X$14:$X$54,MATCH(I1243,'BCA Inputs'!$M$14:$M$54,0))*P1243+INDEX('BCA Inputs'!$Y$14:$Y$54,MATCH(I1243,'BCA Inputs'!$M$14:$M$54,0))*O1243+INDEX('BCA Inputs'!$Z$14:$Z$54,MATCH(I1243,'BCA Inputs'!$M$14:$M$54,0))*Q1243+INDEX('BCA Inputs'!$AA$14:$AA$54,MATCH(I1243,'BCA Inputs'!$M$14:$M$54,0))*F1243+INDEX('BCA Inputs'!$AB$14:$AB$54,MATCH(I1243,'BCA Inputs'!$M$14:$M$54,0))*G1243,IF($B$3="RG&amp;E",INDEX('BCA Inputs'!$BG$14:$BG$54,MATCH(I1243,'BCA Inputs'!$AW$14:$AW$54,0))*P1243+INDEX('BCA Inputs'!$BH$14:$BH$54,MATCH(I1243,'BCA Inputs'!$AW$14:$AW$54,0))*O1243+INDEX('BCA Inputs'!$BI$14:$BI$54,MATCH(I1243,'BCA Inputs'!$AW$14:$AW$54,0))*Q1243+INDEX('BCA Inputs'!$BJ$14:$BJ$54,MATCH(I1243,'BCA Inputs'!$AW$14:$AW$54,0))*F1243+INDEX('BCA Inputs'!$BK$14:$BK$54,MATCH(I1243,'BCA Inputs'!$AW$14:$AW$54,0))*G1243,"")),"")</f>
        <v/>
      </c>
      <c r="AA1243" s="237" t="str">
        <f t="shared" si="195"/>
        <v/>
      </c>
      <c r="AC1243" s="238" t="str">
        <f>IFERROR((K1243+R1243)+IF($B$3="NYSEG",INDEX('BCA Inputs'!$AI$14:$AI$54,MATCH(I1243,'BCA Inputs'!$M$14:$M$54,0))*P1243+INDEX('BCA Inputs'!$AJ$14:$AJ$54,MATCH(I1243,'BCA Inputs'!$M$14:$M$54,0))*Q1243,IF($B$3="RG&amp;E",INDEX('BCA Inputs'!$BR$14:$BR$54,MATCH(I1243,'BCA Inputs'!$AW$14:$AW$54,0))*P1243+INDEX('BCA Inputs'!$BS$14:$BS$54,MATCH(I1243,'BCA Inputs'!$AW$14:$AW$54,0))*Q1243,"")),"")</f>
        <v/>
      </c>
      <c r="AD1243" s="181" t="str">
        <f>IFERROR(IF($B$3="NYSEG",INDEX('BCA Inputs'!$AD$14:$AD$54,MATCH(I1243,'BCA Inputs'!$M$14:$M$54,0))*P1243+INDEX('BCA Inputs'!$AE$14:$AE$54,MATCH(I1243,'BCA Inputs'!$M$14:$M$54,0))*O1243+INDEX('BCA Inputs'!$AF$14:$AF$54,MATCH(I1243,'BCA Inputs'!$M$14:$M$54,0))*Q1243+INDEX('BCA Inputs'!$AG$14:$AG$54,MATCH(I1243,'BCA Inputs'!$M$14:$M$54,0))*F1243+INDEX('BCA Inputs'!$AH$14:$AH$54,MATCH(I1243,'BCA Inputs'!$M$14:$M$54,0))*G1243,IF($B$3="RG&amp;E",INDEX('BCA Inputs'!$BM$14:$BM$54,MATCH(I1243,'BCA Inputs'!$AW$14:$AW$54,0))*P1243+INDEX('BCA Inputs'!$BN$14:$BN$54,MATCH(I1243,'BCA Inputs'!$AW$14:$AW$54,0))*O1243+INDEX('BCA Inputs'!$BO$14:$BO$54,MATCH(I1243,'BCA Inputs'!$AW$14:$AW$54,0))*Q1243+INDEX('BCA Inputs'!$BP$14:$BP$54,MATCH(I1243,'BCA Inputs'!$AW$14:$AW$54,0))*F1243+INDEX('BCA Inputs'!$BQ$14:$BQ$54,MATCH(I1243,'BCA Inputs'!$AW$14:$AW$54,0))*G1243,"")),"")</f>
        <v/>
      </c>
      <c r="AE1243" s="237" t="str">
        <f t="shared" si="196"/>
        <v/>
      </c>
      <c r="AF1243" s="198">
        <f t="shared" si="198"/>
        <v>0</v>
      </c>
      <c r="AG1243" s="239">
        <f t="shared" si="199"/>
        <v>0</v>
      </c>
    </row>
    <row r="1244" spans="1:33">
      <c r="A1244" s="228"/>
      <c r="B1244" s="176"/>
      <c r="C1244" s="229"/>
      <c r="D1244" s="230"/>
      <c r="E1244" s="230"/>
      <c r="F1244" s="230"/>
      <c r="G1244" s="230"/>
      <c r="H1244" s="231"/>
      <c r="I1244" s="231"/>
      <c r="J1244" s="232"/>
      <c r="K1244" s="232"/>
      <c r="L1244" s="232"/>
      <c r="M1244" s="181">
        <f t="shared" si="197"/>
        <v>0</v>
      </c>
      <c r="N1244" s="181">
        <f>IF(H1244="",0,H1244*I1244*'Avoided Water Savings Cost'!$C$16)</f>
        <v>0</v>
      </c>
      <c r="O1244" s="545">
        <f>IF(C1244="",0,IF($B$3="NYSEG",C1244/(1-'Avoided Electric Costs 2020'!$W$21),IF($B$3="RG&amp;E",C1244/(1-'Avoided Electric Costs 2020'!$X$21),"")))</f>
        <v>0</v>
      </c>
      <c r="P1244" s="546">
        <f>IF(D1244="",0,IF($B$3="NYSEG",D1244/(1-'Avoided Electric Costs 2020'!$W$21),IF($B$3="RG&amp;E",D1244/(1-'Avoided Electric Costs 2020'!$X$21),"")))</f>
        <v>0</v>
      </c>
      <c r="Q1244" s="546">
        <f>IF(E1244="",0,IF($B$3="NYSEG",E1244/(1-'Avoided Natural Gas Costs 2020'!$J$34),IF($B$3="RG&amp;E",E1244/(1-'Avoided Natural Gas Costs 2020'!$K$34),"")))</f>
        <v>0</v>
      </c>
      <c r="R1244" s="233" t="str">
        <f>IFERROR(IF(P1244*'BCA Inputs'!$C$1+Q1244*'BCA Inputs'!$C$2+F1244*'BCA Inputs'!$C$2+G1244*'BCA Inputs'!$C$2=0,"",P1244*'BCA Inputs'!$C$1+Q1244*'BCA Inputs'!$C$2+F1244*'BCA Inputs'!$C$2+G1244*'BCA Inputs'!$C$2),"")</f>
        <v/>
      </c>
      <c r="S1244" s="181" t="str">
        <f t="shared" si="190"/>
        <v/>
      </c>
      <c r="T1244" s="181" t="str">
        <f>IFERROR(IF($B$3="NYSEG",(INDEX('BCA Inputs'!$N$14:$N$54,MATCH(I1244,'BCA Inputs'!$M$14:$M$54,0))*P1244+INDEX('BCA Inputs'!$O$14:$O$54,MATCH(I1244,'BCA Inputs'!$M$14:$M$54,0))*O1244+INDEX('BCA Inputs'!P:P,MATCH(I1244,'BCA Inputs'!M:M,0))*Q1244+INDEX('BCA Inputs'!Q:Q,MATCH(I1244,'BCA Inputs'!M:M,0))*F1244+INDEX('BCA Inputs'!R:R,MATCH(I1244,'BCA Inputs'!M:M,0))*G1244)+L1244+N1244,IF($B$3="RG&amp;E",(INDEX('BCA Inputs'!$AX$14:$AX$54,MATCH(I1244,'BCA Inputs'!$AW$14:$AW$54,0))*P1244+INDEX('BCA Inputs'!$AY$14:$AY$54,MATCH(I1244,'BCA Inputs'!$AW$14:$AW$54,0))*O1244+INDEX('BCA Inputs'!$AZ$14:$AZ$54,MATCH(I1244,'BCA Inputs'!$AW$14:$AW$54,0))*Q1244+INDEX('BCA Inputs'!$BA$14:$BA$54,MATCH(I1244,'BCA Inputs'!$AW$14:$AW$54,0))*F1244+INDEX('BCA Inputs'!$BB$14:$BB$54,MATCH(I1244,'BCA Inputs'!$AW$14:$AW$54,0))*G1244)+L1244+N1244,"")),"")</f>
        <v/>
      </c>
      <c r="U1244" s="234" t="str">
        <f t="shared" si="191"/>
        <v/>
      </c>
      <c r="V1244" s="234" t="str">
        <f t="shared" si="192"/>
        <v/>
      </c>
      <c r="W1244" s="234" t="str">
        <f t="shared" si="193"/>
        <v/>
      </c>
      <c r="Y1244" s="235" t="str">
        <f t="shared" si="194"/>
        <v/>
      </c>
      <c r="Z1244" s="236" t="str">
        <f>IFERROR(IF($B$3="NYSEG",INDEX('BCA Inputs'!$X$14:$X$54,MATCH(I1244,'BCA Inputs'!$M$14:$M$54,0))*P1244+INDEX('BCA Inputs'!$Y$14:$Y$54,MATCH(I1244,'BCA Inputs'!$M$14:$M$54,0))*O1244+INDEX('BCA Inputs'!$Z$14:$Z$54,MATCH(I1244,'BCA Inputs'!$M$14:$M$54,0))*Q1244+INDEX('BCA Inputs'!$AA$14:$AA$54,MATCH(I1244,'BCA Inputs'!$M$14:$M$54,0))*F1244+INDEX('BCA Inputs'!$AB$14:$AB$54,MATCH(I1244,'BCA Inputs'!$M$14:$M$54,0))*G1244,IF($B$3="RG&amp;E",INDEX('BCA Inputs'!$BG$14:$BG$54,MATCH(I1244,'BCA Inputs'!$AW$14:$AW$54,0))*P1244+INDEX('BCA Inputs'!$BH$14:$BH$54,MATCH(I1244,'BCA Inputs'!$AW$14:$AW$54,0))*O1244+INDEX('BCA Inputs'!$BI$14:$BI$54,MATCH(I1244,'BCA Inputs'!$AW$14:$AW$54,0))*Q1244+INDEX('BCA Inputs'!$BJ$14:$BJ$54,MATCH(I1244,'BCA Inputs'!$AW$14:$AW$54,0))*F1244+INDEX('BCA Inputs'!$BK$14:$BK$54,MATCH(I1244,'BCA Inputs'!$AW$14:$AW$54,0))*G1244,"")),"")</f>
        <v/>
      </c>
      <c r="AA1244" s="237" t="str">
        <f t="shared" si="195"/>
        <v/>
      </c>
      <c r="AC1244" s="238" t="str">
        <f>IFERROR((K1244+R1244)+IF($B$3="NYSEG",INDEX('BCA Inputs'!$AI$14:$AI$54,MATCH(I1244,'BCA Inputs'!$M$14:$M$54,0))*P1244+INDEX('BCA Inputs'!$AJ$14:$AJ$54,MATCH(I1244,'BCA Inputs'!$M$14:$M$54,0))*Q1244,IF($B$3="RG&amp;E",INDEX('BCA Inputs'!$BR$14:$BR$54,MATCH(I1244,'BCA Inputs'!$AW$14:$AW$54,0))*P1244+INDEX('BCA Inputs'!$BS$14:$BS$54,MATCH(I1244,'BCA Inputs'!$AW$14:$AW$54,0))*Q1244,"")),"")</f>
        <v/>
      </c>
      <c r="AD1244" s="181" t="str">
        <f>IFERROR(IF($B$3="NYSEG",INDEX('BCA Inputs'!$AD$14:$AD$54,MATCH(I1244,'BCA Inputs'!$M$14:$M$54,0))*P1244+INDEX('BCA Inputs'!$AE$14:$AE$54,MATCH(I1244,'BCA Inputs'!$M$14:$M$54,0))*O1244+INDEX('BCA Inputs'!$AF$14:$AF$54,MATCH(I1244,'BCA Inputs'!$M$14:$M$54,0))*Q1244+INDEX('BCA Inputs'!$AG$14:$AG$54,MATCH(I1244,'BCA Inputs'!$M$14:$M$54,0))*F1244+INDEX('BCA Inputs'!$AH$14:$AH$54,MATCH(I1244,'BCA Inputs'!$M$14:$M$54,0))*G1244,IF($B$3="RG&amp;E",INDEX('BCA Inputs'!$BM$14:$BM$54,MATCH(I1244,'BCA Inputs'!$AW$14:$AW$54,0))*P1244+INDEX('BCA Inputs'!$BN$14:$BN$54,MATCH(I1244,'BCA Inputs'!$AW$14:$AW$54,0))*O1244+INDEX('BCA Inputs'!$BO$14:$BO$54,MATCH(I1244,'BCA Inputs'!$AW$14:$AW$54,0))*Q1244+INDEX('BCA Inputs'!$BP$14:$BP$54,MATCH(I1244,'BCA Inputs'!$AW$14:$AW$54,0))*F1244+INDEX('BCA Inputs'!$BQ$14:$BQ$54,MATCH(I1244,'BCA Inputs'!$AW$14:$AW$54,0))*G1244,"")),"")</f>
        <v/>
      </c>
      <c r="AE1244" s="237" t="str">
        <f t="shared" si="196"/>
        <v/>
      </c>
      <c r="AF1244" s="198">
        <f t="shared" si="198"/>
        <v>0</v>
      </c>
      <c r="AG1244" s="239">
        <f t="shared" si="199"/>
        <v>0</v>
      </c>
    </row>
    <row r="1245" spans="1:33">
      <c r="A1245" s="228"/>
      <c r="B1245" s="176"/>
      <c r="C1245" s="229"/>
      <c r="D1245" s="230"/>
      <c r="E1245" s="230"/>
      <c r="F1245" s="230"/>
      <c r="G1245" s="230"/>
      <c r="H1245" s="231"/>
      <c r="I1245" s="231"/>
      <c r="J1245" s="232"/>
      <c r="K1245" s="232"/>
      <c r="L1245" s="232"/>
      <c r="M1245" s="181">
        <f t="shared" si="197"/>
        <v>0</v>
      </c>
      <c r="N1245" s="181">
        <f>IF(H1245="",0,H1245*I1245*'Avoided Water Savings Cost'!$C$16)</f>
        <v>0</v>
      </c>
      <c r="O1245" s="545">
        <f>IF(C1245="",0,IF($B$3="NYSEG",C1245/(1-'Avoided Electric Costs 2020'!$W$21),IF($B$3="RG&amp;E",C1245/(1-'Avoided Electric Costs 2020'!$X$21),"")))</f>
        <v>0</v>
      </c>
      <c r="P1245" s="546">
        <f>IF(D1245="",0,IF($B$3="NYSEG",D1245/(1-'Avoided Electric Costs 2020'!$W$21),IF($B$3="RG&amp;E",D1245/(1-'Avoided Electric Costs 2020'!$X$21),"")))</f>
        <v>0</v>
      </c>
      <c r="Q1245" s="546">
        <f>IF(E1245="",0,IF($B$3="NYSEG",E1245/(1-'Avoided Natural Gas Costs 2020'!$J$34),IF($B$3="RG&amp;E",E1245/(1-'Avoided Natural Gas Costs 2020'!$K$34),"")))</f>
        <v>0</v>
      </c>
      <c r="R1245" s="233" t="str">
        <f>IFERROR(IF(P1245*'BCA Inputs'!$C$1+Q1245*'BCA Inputs'!$C$2+F1245*'BCA Inputs'!$C$2+G1245*'BCA Inputs'!$C$2=0,"",P1245*'BCA Inputs'!$C$1+Q1245*'BCA Inputs'!$C$2+F1245*'BCA Inputs'!$C$2+G1245*'BCA Inputs'!$C$2),"")</f>
        <v/>
      </c>
      <c r="S1245" s="181" t="str">
        <f t="shared" si="190"/>
        <v/>
      </c>
      <c r="T1245" s="181" t="str">
        <f>IFERROR(IF($B$3="NYSEG",(INDEX('BCA Inputs'!$N$14:$N$54,MATCH(I1245,'BCA Inputs'!$M$14:$M$54,0))*P1245+INDEX('BCA Inputs'!$O$14:$O$54,MATCH(I1245,'BCA Inputs'!$M$14:$M$54,0))*O1245+INDEX('BCA Inputs'!P:P,MATCH(I1245,'BCA Inputs'!M:M,0))*Q1245+INDEX('BCA Inputs'!Q:Q,MATCH(I1245,'BCA Inputs'!M:M,0))*F1245+INDEX('BCA Inputs'!R:R,MATCH(I1245,'BCA Inputs'!M:M,0))*G1245)+L1245+N1245,IF($B$3="RG&amp;E",(INDEX('BCA Inputs'!$AX$14:$AX$54,MATCH(I1245,'BCA Inputs'!$AW$14:$AW$54,0))*P1245+INDEX('BCA Inputs'!$AY$14:$AY$54,MATCH(I1245,'BCA Inputs'!$AW$14:$AW$54,0))*O1245+INDEX('BCA Inputs'!$AZ$14:$AZ$54,MATCH(I1245,'BCA Inputs'!$AW$14:$AW$54,0))*Q1245+INDEX('BCA Inputs'!$BA$14:$BA$54,MATCH(I1245,'BCA Inputs'!$AW$14:$AW$54,0))*F1245+INDEX('BCA Inputs'!$BB$14:$BB$54,MATCH(I1245,'BCA Inputs'!$AW$14:$AW$54,0))*G1245)+L1245+N1245,"")),"")</f>
        <v/>
      </c>
      <c r="U1245" s="234" t="str">
        <f t="shared" si="191"/>
        <v/>
      </c>
      <c r="V1245" s="234" t="str">
        <f t="shared" si="192"/>
        <v/>
      </c>
      <c r="W1245" s="234" t="str">
        <f t="shared" si="193"/>
        <v/>
      </c>
      <c r="Y1245" s="235" t="str">
        <f t="shared" si="194"/>
        <v/>
      </c>
      <c r="Z1245" s="236" t="str">
        <f>IFERROR(IF($B$3="NYSEG",INDEX('BCA Inputs'!$X$14:$X$54,MATCH(I1245,'BCA Inputs'!$M$14:$M$54,0))*P1245+INDEX('BCA Inputs'!$Y$14:$Y$54,MATCH(I1245,'BCA Inputs'!$M$14:$M$54,0))*O1245+INDEX('BCA Inputs'!$Z$14:$Z$54,MATCH(I1245,'BCA Inputs'!$M$14:$M$54,0))*Q1245+INDEX('BCA Inputs'!$AA$14:$AA$54,MATCH(I1245,'BCA Inputs'!$M$14:$M$54,0))*F1245+INDEX('BCA Inputs'!$AB$14:$AB$54,MATCH(I1245,'BCA Inputs'!$M$14:$M$54,0))*G1245,IF($B$3="RG&amp;E",INDEX('BCA Inputs'!$BG$14:$BG$54,MATCH(I1245,'BCA Inputs'!$AW$14:$AW$54,0))*P1245+INDEX('BCA Inputs'!$BH$14:$BH$54,MATCH(I1245,'BCA Inputs'!$AW$14:$AW$54,0))*O1245+INDEX('BCA Inputs'!$BI$14:$BI$54,MATCH(I1245,'BCA Inputs'!$AW$14:$AW$54,0))*Q1245+INDEX('BCA Inputs'!$BJ$14:$BJ$54,MATCH(I1245,'BCA Inputs'!$AW$14:$AW$54,0))*F1245+INDEX('BCA Inputs'!$BK$14:$BK$54,MATCH(I1245,'BCA Inputs'!$AW$14:$AW$54,0))*G1245,"")),"")</f>
        <v/>
      </c>
      <c r="AA1245" s="237" t="str">
        <f t="shared" si="195"/>
        <v/>
      </c>
      <c r="AC1245" s="238" t="str">
        <f>IFERROR((K1245+R1245)+IF($B$3="NYSEG",INDEX('BCA Inputs'!$AI$14:$AI$54,MATCH(I1245,'BCA Inputs'!$M$14:$M$54,0))*P1245+INDEX('BCA Inputs'!$AJ$14:$AJ$54,MATCH(I1245,'BCA Inputs'!$M$14:$M$54,0))*Q1245,IF($B$3="RG&amp;E",INDEX('BCA Inputs'!$BR$14:$BR$54,MATCH(I1245,'BCA Inputs'!$AW$14:$AW$54,0))*P1245+INDEX('BCA Inputs'!$BS$14:$BS$54,MATCH(I1245,'BCA Inputs'!$AW$14:$AW$54,0))*Q1245,"")),"")</f>
        <v/>
      </c>
      <c r="AD1245" s="181" t="str">
        <f>IFERROR(IF($B$3="NYSEG",INDEX('BCA Inputs'!$AD$14:$AD$54,MATCH(I1245,'BCA Inputs'!$M$14:$M$54,0))*P1245+INDEX('BCA Inputs'!$AE$14:$AE$54,MATCH(I1245,'BCA Inputs'!$M$14:$M$54,0))*O1245+INDEX('BCA Inputs'!$AF$14:$AF$54,MATCH(I1245,'BCA Inputs'!$M$14:$M$54,0))*Q1245+INDEX('BCA Inputs'!$AG$14:$AG$54,MATCH(I1245,'BCA Inputs'!$M$14:$M$54,0))*F1245+INDEX('BCA Inputs'!$AH$14:$AH$54,MATCH(I1245,'BCA Inputs'!$M$14:$M$54,0))*G1245,IF($B$3="RG&amp;E",INDEX('BCA Inputs'!$BM$14:$BM$54,MATCH(I1245,'BCA Inputs'!$AW$14:$AW$54,0))*P1245+INDEX('BCA Inputs'!$BN$14:$BN$54,MATCH(I1245,'BCA Inputs'!$AW$14:$AW$54,0))*O1245+INDEX('BCA Inputs'!$BO$14:$BO$54,MATCH(I1245,'BCA Inputs'!$AW$14:$AW$54,0))*Q1245+INDEX('BCA Inputs'!$BP$14:$BP$54,MATCH(I1245,'BCA Inputs'!$AW$14:$AW$54,0))*F1245+INDEX('BCA Inputs'!$BQ$14:$BQ$54,MATCH(I1245,'BCA Inputs'!$AW$14:$AW$54,0))*G1245,"")),"")</f>
        <v/>
      </c>
      <c r="AE1245" s="237" t="str">
        <f t="shared" si="196"/>
        <v/>
      </c>
      <c r="AF1245" s="198">
        <f t="shared" si="198"/>
        <v>0</v>
      </c>
      <c r="AG1245" s="239">
        <f t="shared" si="199"/>
        <v>0</v>
      </c>
    </row>
    <row r="1246" spans="1:33">
      <c r="A1246" s="228"/>
      <c r="B1246" s="176"/>
      <c r="C1246" s="229"/>
      <c r="D1246" s="230"/>
      <c r="E1246" s="230"/>
      <c r="F1246" s="230"/>
      <c r="G1246" s="230"/>
      <c r="H1246" s="231"/>
      <c r="I1246" s="231"/>
      <c r="J1246" s="232"/>
      <c r="K1246" s="232"/>
      <c r="L1246" s="232"/>
      <c r="M1246" s="181">
        <f t="shared" si="197"/>
        <v>0</v>
      </c>
      <c r="N1246" s="181">
        <f>IF(H1246="",0,H1246*I1246*'Avoided Water Savings Cost'!$C$16)</f>
        <v>0</v>
      </c>
      <c r="O1246" s="545">
        <f>IF(C1246="",0,IF($B$3="NYSEG",C1246/(1-'Avoided Electric Costs 2020'!$W$21),IF($B$3="RG&amp;E",C1246/(1-'Avoided Electric Costs 2020'!$X$21),"")))</f>
        <v>0</v>
      </c>
      <c r="P1246" s="546">
        <f>IF(D1246="",0,IF($B$3="NYSEG",D1246/(1-'Avoided Electric Costs 2020'!$W$21),IF($B$3="RG&amp;E",D1246/(1-'Avoided Electric Costs 2020'!$X$21),"")))</f>
        <v>0</v>
      </c>
      <c r="Q1246" s="546">
        <f>IF(E1246="",0,IF($B$3="NYSEG",E1246/(1-'Avoided Natural Gas Costs 2020'!$J$34),IF($B$3="RG&amp;E",E1246/(1-'Avoided Natural Gas Costs 2020'!$K$34),"")))</f>
        <v>0</v>
      </c>
      <c r="R1246" s="233" t="str">
        <f>IFERROR(IF(P1246*'BCA Inputs'!$C$1+Q1246*'BCA Inputs'!$C$2+F1246*'BCA Inputs'!$C$2+G1246*'BCA Inputs'!$C$2=0,"",P1246*'BCA Inputs'!$C$1+Q1246*'BCA Inputs'!$C$2+F1246*'BCA Inputs'!$C$2+G1246*'BCA Inputs'!$C$2),"")</f>
        <v/>
      </c>
      <c r="S1246" s="181" t="str">
        <f t="shared" si="190"/>
        <v/>
      </c>
      <c r="T1246" s="181" t="str">
        <f>IFERROR(IF($B$3="NYSEG",(INDEX('BCA Inputs'!$N$14:$N$54,MATCH(I1246,'BCA Inputs'!$M$14:$M$54,0))*P1246+INDEX('BCA Inputs'!$O$14:$O$54,MATCH(I1246,'BCA Inputs'!$M$14:$M$54,0))*O1246+INDEX('BCA Inputs'!P:P,MATCH(I1246,'BCA Inputs'!M:M,0))*Q1246+INDEX('BCA Inputs'!Q:Q,MATCH(I1246,'BCA Inputs'!M:M,0))*F1246+INDEX('BCA Inputs'!R:R,MATCH(I1246,'BCA Inputs'!M:M,0))*G1246)+L1246+N1246,IF($B$3="RG&amp;E",(INDEX('BCA Inputs'!$AX$14:$AX$54,MATCH(I1246,'BCA Inputs'!$AW$14:$AW$54,0))*P1246+INDEX('BCA Inputs'!$AY$14:$AY$54,MATCH(I1246,'BCA Inputs'!$AW$14:$AW$54,0))*O1246+INDEX('BCA Inputs'!$AZ$14:$AZ$54,MATCH(I1246,'BCA Inputs'!$AW$14:$AW$54,0))*Q1246+INDEX('BCA Inputs'!$BA$14:$BA$54,MATCH(I1246,'BCA Inputs'!$AW$14:$AW$54,0))*F1246+INDEX('BCA Inputs'!$BB$14:$BB$54,MATCH(I1246,'BCA Inputs'!$AW$14:$AW$54,0))*G1246)+L1246+N1246,"")),"")</f>
        <v/>
      </c>
      <c r="U1246" s="234" t="str">
        <f t="shared" si="191"/>
        <v/>
      </c>
      <c r="V1246" s="234" t="str">
        <f t="shared" si="192"/>
        <v/>
      </c>
      <c r="W1246" s="234" t="str">
        <f t="shared" si="193"/>
        <v/>
      </c>
      <c r="Y1246" s="235" t="str">
        <f t="shared" si="194"/>
        <v/>
      </c>
      <c r="Z1246" s="236" t="str">
        <f>IFERROR(IF($B$3="NYSEG",INDEX('BCA Inputs'!$X$14:$X$54,MATCH(I1246,'BCA Inputs'!$M$14:$M$54,0))*P1246+INDEX('BCA Inputs'!$Y$14:$Y$54,MATCH(I1246,'BCA Inputs'!$M$14:$M$54,0))*O1246+INDEX('BCA Inputs'!$Z$14:$Z$54,MATCH(I1246,'BCA Inputs'!$M$14:$M$54,0))*Q1246+INDEX('BCA Inputs'!$AA$14:$AA$54,MATCH(I1246,'BCA Inputs'!$M$14:$M$54,0))*F1246+INDEX('BCA Inputs'!$AB$14:$AB$54,MATCH(I1246,'BCA Inputs'!$M$14:$M$54,0))*G1246,IF($B$3="RG&amp;E",INDEX('BCA Inputs'!$BG$14:$BG$54,MATCH(I1246,'BCA Inputs'!$AW$14:$AW$54,0))*P1246+INDEX('BCA Inputs'!$BH$14:$BH$54,MATCH(I1246,'BCA Inputs'!$AW$14:$AW$54,0))*O1246+INDEX('BCA Inputs'!$BI$14:$BI$54,MATCH(I1246,'BCA Inputs'!$AW$14:$AW$54,0))*Q1246+INDEX('BCA Inputs'!$BJ$14:$BJ$54,MATCH(I1246,'BCA Inputs'!$AW$14:$AW$54,0))*F1246+INDEX('BCA Inputs'!$BK$14:$BK$54,MATCH(I1246,'BCA Inputs'!$AW$14:$AW$54,0))*G1246,"")),"")</f>
        <v/>
      </c>
      <c r="AA1246" s="237" t="str">
        <f t="shared" si="195"/>
        <v/>
      </c>
      <c r="AC1246" s="238" t="str">
        <f>IFERROR((K1246+R1246)+IF($B$3="NYSEG",INDEX('BCA Inputs'!$AI$14:$AI$54,MATCH(I1246,'BCA Inputs'!$M$14:$M$54,0))*P1246+INDEX('BCA Inputs'!$AJ$14:$AJ$54,MATCH(I1246,'BCA Inputs'!$M$14:$M$54,0))*Q1246,IF($B$3="RG&amp;E",INDEX('BCA Inputs'!$BR$14:$BR$54,MATCH(I1246,'BCA Inputs'!$AW$14:$AW$54,0))*P1246+INDEX('BCA Inputs'!$BS$14:$BS$54,MATCH(I1246,'BCA Inputs'!$AW$14:$AW$54,0))*Q1246,"")),"")</f>
        <v/>
      </c>
      <c r="AD1246" s="181" t="str">
        <f>IFERROR(IF($B$3="NYSEG",INDEX('BCA Inputs'!$AD$14:$AD$54,MATCH(I1246,'BCA Inputs'!$M$14:$M$54,0))*P1246+INDEX('BCA Inputs'!$AE$14:$AE$54,MATCH(I1246,'BCA Inputs'!$M$14:$M$54,0))*O1246+INDEX('BCA Inputs'!$AF$14:$AF$54,MATCH(I1246,'BCA Inputs'!$M$14:$M$54,0))*Q1246+INDEX('BCA Inputs'!$AG$14:$AG$54,MATCH(I1246,'BCA Inputs'!$M$14:$M$54,0))*F1246+INDEX('BCA Inputs'!$AH$14:$AH$54,MATCH(I1246,'BCA Inputs'!$M$14:$M$54,0))*G1246,IF($B$3="RG&amp;E",INDEX('BCA Inputs'!$BM$14:$BM$54,MATCH(I1246,'BCA Inputs'!$AW$14:$AW$54,0))*P1246+INDEX('BCA Inputs'!$BN$14:$BN$54,MATCH(I1246,'BCA Inputs'!$AW$14:$AW$54,0))*O1246+INDEX('BCA Inputs'!$BO$14:$BO$54,MATCH(I1246,'BCA Inputs'!$AW$14:$AW$54,0))*Q1246+INDEX('BCA Inputs'!$BP$14:$BP$54,MATCH(I1246,'BCA Inputs'!$AW$14:$AW$54,0))*F1246+INDEX('BCA Inputs'!$BQ$14:$BQ$54,MATCH(I1246,'BCA Inputs'!$AW$14:$AW$54,0))*G1246,"")),"")</f>
        <v/>
      </c>
      <c r="AE1246" s="237" t="str">
        <f t="shared" si="196"/>
        <v/>
      </c>
      <c r="AF1246" s="198">
        <f t="shared" si="198"/>
        <v>0</v>
      </c>
      <c r="AG1246" s="239">
        <f t="shared" si="199"/>
        <v>0</v>
      </c>
    </row>
    <row r="1247" spans="1:33">
      <c r="A1247" s="228"/>
      <c r="B1247" s="176"/>
      <c r="C1247" s="229"/>
      <c r="D1247" s="230"/>
      <c r="E1247" s="230"/>
      <c r="F1247" s="230"/>
      <c r="G1247" s="230"/>
      <c r="H1247" s="231"/>
      <c r="I1247" s="231"/>
      <c r="J1247" s="232"/>
      <c r="K1247" s="232"/>
      <c r="L1247" s="232"/>
      <c r="M1247" s="181">
        <f t="shared" si="197"/>
        <v>0</v>
      </c>
      <c r="N1247" s="181">
        <f>IF(H1247="",0,H1247*I1247*'Avoided Water Savings Cost'!$C$16)</f>
        <v>0</v>
      </c>
      <c r="O1247" s="545">
        <f>IF(C1247="",0,IF($B$3="NYSEG",C1247/(1-'Avoided Electric Costs 2020'!$W$21),IF($B$3="RG&amp;E",C1247/(1-'Avoided Electric Costs 2020'!$X$21),"")))</f>
        <v>0</v>
      </c>
      <c r="P1247" s="546">
        <f>IF(D1247="",0,IF($B$3="NYSEG",D1247/(1-'Avoided Electric Costs 2020'!$W$21),IF($B$3="RG&amp;E",D1247/(1-'Avoided Electric Costs 2020'!$X$21),"")))</f>
        <v>0</v>
      </c>
      <c r="Q1247" s="546">
        <f>IF(E1247="",0,IF($B$3="NYSEG",E1247/(1-'Avoided Natural Gas Costs 2020'!$J$34),IF($B$3="RG&amp;E",E1247/(1-'Avoided Natural Gas Costs 2020'!$K$34),"")))</f>
        <v>0</v>
      </c>
      <c r="R1247" s="233" t="str">
        <f>IFERROR(IF(P1247*'BCA Inputs'!$C$1+Q1247*'BCA Inputs'!$C$2+F1247*'BCA Inputs'!$C$2+G1247*'BCA Inputs'!$C$2=0,"",P1247*'BCA Inputs'!$C$1+Q1247*'BCA Inputs'!$C$2+F1247*'BCA Inputs'!$C$2+G1247*'BCA Inputs'!$C$2),"")</f>
        <v/>
      </c>
      <c r="S1247" s="181" t="str">
        <f t="shared" si="190"/>
        <v/>
      </c>
      <c r="T1247" s="181" t="str">
        <f>IFERROR(IF($B$3="NYSEG",(INDEX('BCA Inputs'!$N$14:$N$54,MATCH(I1247,'BCA Inputs'!$M$14:$M$54,0))*P1247+INDEX('BCA Inputs'!$O$14:$O$54,MATCH(I1247,'BCA Inputs'!$M$14:$M$54,0))*O1247+INDEX('BCA Inputs'!P:P,MATCH(I1247,'BCA Inputs'!M:M,0))*Q1247+INDEX('BCA Inputs'!Q:Q,MATCH(I1247,'BCA Inputs'!M:M,0))*F1247+INDEX('BCA Inputs'!R:R,MATCH(I1247,'BCA Inputs'!M:M,0))*G1247)+L1247+N1247,IF($B$3="RG&amp;E",(INDEX('BCA Inputs'!$AX$14:$AX$54,MATCH(I1247,'BCA Inputs'!$AW$14:$AW$54,0))*P1247+INDEX('BCA Inputs'!$AY$14:$AY$54,MATCH(I1247,'BCA Inputs'!$AW$14:$AW$54,0))*O1247+INDEX('BCA Inputs'!$AZ$14:$AZ$54,MATCH(I1247,'BCA Inputs'!$AW$14:$AW$54,0))*Q1247+INDEX('BCA Inputs'!$BA$14:$BA$54,MATCH(I1247,'BCA Inputs'!$AW$14:$AW$54,0))*F1247+INDEX('BCA Inputs'!$BB$14:$BB$54,MATCH(I1247,'BCA Inputs'!$AW$14:$AW$54,0))*G1247)+L1247+N1247,"")),"")</f>
        <v/>
      </c>
      <c r="U1247" s="234" t="str">
        <f t="shared" si="191"/>
        <v/>
      </c>
      <c r="V1247" s="234" t="str">
        <f t="shared" si="192"/>
        <v/>
      </c>
      <c r="W1247" s="234" t="str">
        <f t="shared" si="193"/>
        <v/>
      </c>
      <c r="Y1247" s="235" t="str">
        <f t="shared" si="194"/>
        <v/>
      </c>
      <c r="Z1247" s="236" t="str">
        <f>IFERROR(IF($B$3="NYSEG",INDEX('BCA Inputs'!$X$14:$X$54,MATCH(I1247,'BCA Inputs'!$M$14:$M$54,0))*P1247+INDEX('BCA Inputs'!$Y$14:$Y$54,MATCH(I1247,'BCA Inputs'!$M$14:$M$54,0))*O1247+INDEX('BCA Inputs'!$Z$14:$Z$54,MATCH(I1247,'BCA Inputs'!$M$14:$M$54,0))*Q1247+INDEX('BCA Inputs'!$AA$14:$AA$54,MATCH(I1247,'BCA Inputs'!$M$14:$M$54,0))*F1247+INDEX('BCA Inputs'!$AB$14:$AB$54,MATCH(I1247,'BCA Inputs'!$M$14:$M$54,0))*G1247,IF($B$3="RG&amp;E",INDEX('BCA Inputs'!$BG$14:$BG$54,MATCH(I1247,'BCA Inputs'!$AW$14:$AW$54,0))*P1247+INDEX('BCA Inputs'!$BH$14:$BH$54,MATCH(I1247,'BCA Inputs'!$AW$14:$AW$54,0))*O1247+INDEX('BCA Inputs'!$BI$14:$BI$54,MATCH(I1247,'BCA Inputs'!$AW$14:$AW$54,0))*Q1247+INDEX('BCA Inputs'!$BJ$14:$BJ$54,MATCH(I1247,'BCA Inputs'!$AW$14:$AW$54,0))*F1247+INDEX('BCA Inputs'!$BK$14:$BK$54,MATCH(I1247,'BCA Inputs'!$AW$14:$AW$54,0))*G1247,"")),"")</f>
        <v/>
      </c>
      <c r="AA1247" s="237" t="str">
        <f t="shared" si="195"/>
        <v/>
      </c>
      <c r="AC1247" s="238" t="str">
        <f>IFERROR((K1247+R1247)+IF($B$3="NYSEG",INDEX('BCA Inputs'!$AI$14:$AI$54,MATCH(I1247,'BCA Inputs'!$M$14:$M$54,0))*P1247+INDEX('BCA Inputs'!$AJ$14:$AJ$54,MATCH(I1247,'BCA Inputs'!$M$14:$M$54,0))*Q1247,IF($B$3="RG&amp;E",INDEX('BCA Inputs'!$BR$14:$BR$54,MATCH(I1247,'BCA Inputs'!$AW$14:$AW$54,0))*P1247+INDEX('BCA Inputs'!$BS$14:$BS$54,MATCH(I1247,'BCA Inputs'!$AW$14:$AW$54,0))*Q1247,"")),"")</f>
        <v/>
      </c>
      <c r="AD1247" s="181" t="str">
        <f>IFERROR(IF($B$3="NYSEG",INDEX('BCA Inputs'!$AD$14:$AD$54,MATCH(I1247,'BCA Inputs'!$M$14:$M$54,0))*P1247+INDEX('BCA Inputs'!$AE$14:$AE$54,MATCH(I1247,'BCA Inputs'!$M$14:$M$54,0))*O1247+INDEX('BCA Inputs'!$AF$14:$AF$54,MATCH(I1247,'BCA Inputs'!$M$14:$M$54,0))*Q1247+INDEX('BCA Inputs'!$AG$14:$AG$54,MATCH(I1247,'BCA Inputs'!$M$14:$M$54,0))*F1247+INDEX('BCA Inputs'!$AH$14:$AH$54,MATCH(I1247,'BCA Inputs'!$M$14:$M$54,0))*G1247,IF($B$3="RG&amp;E",INDEX('BCA Inputs'!$BM$14:$BM$54,MATCH(I1247,'BCA Inputs'!$AW$14:$AW$54,0))*P1247+INDEX('BCA Inputs'!$BN$14:$BN$54,MATCH(I1247,'BCA Inputs'!$AW$14:$AW$54,0))*O1247+INDEX('BCA Inputs'!$BO$14:$BO$54,MATCH(I1247,'BCA Inputs'!$AW$14:$AW$54,0))*Q1247+INDEX('BCA Inputs'!$BP$14:$BP$54,MATCH(I1247,'BCA Inputs'!$AW$14:$AW$54,0))*F1247+INDEX('BCA Inputs'!$BQ$14:$BQ$54,MATCH(I1247,'BCA Inputs'!$AW$14:$AW$54,0))*G1247,"")),"")</f>
        <v/>
      </c>
      <c r="AE1247" s="237" t="str">
        <f t="shared" si="196"/>
        <v/>
      </c>
      <c r="AF1247" s="198">
        <f t="shared" si="198"/>
        <v>0</v>
      </c>
      <c r="AG1247" s="239">
        <f t="shared" si="199"/>
        <v>0</v>
      </c>
    </row>
    <row r="1248" spans="1:33">
      <c r="A1248" s="228"/>
      <c r="B1248" s="176"/>
      <c r="C1248" s="229"/>
      <c r="D1248" s="230"/>
      <c r="E1248" s="230"/>
      <c r="F1248" s="230"/>
      <c r="G1248" s="230"/>
      <c r="H1248" s="231"/>
      <c r="I1248" s="231"/>
      <c r="J1248" s="232"/>
      <c r="K1248" s="232"/>
      <c r="L1248" s="232"/>
      <c r="M1248" s="181">
        <f t="shared" si="197"/>
        <v>0</v>
      </c>
      <c r="N1248" s="181">
        <f>IF(H1248="",0,H1248*I1248*'Avoided Water Savings Cost'!$C$16)</f>
        <v>0</v>
      </c>
      <c r="O1248" s="545">
        <f>IF(C1248="",0,IF($B$3="NYSEG",C1248/(1-'Avoided Electric Costs 2020'!$W$21),IF($B$3="RG&amp;E",C1248/(1-'Avoided Electric Costs 2020'!$X$21),"")))</f>
        <v>0</v>
      </c>
      <c r="P1248" s="546">
        <f>IF(D1248="",0,IF($B$3="NYSEG",D1248/(1-'Avoided Electric Costs 2020'!$W$21),IF($B$3="RG&amp;E",D1248/(1-'Avoided Electric Costs 2020'!$X$21),"")))</f>
        <v>0</v>
      </c>
      <c r="Q1248" s="546">
        <f>IF(E1248="",0,IF($B$3="NYSEG",E1248/(1-'Avoided Natural Gas Costs 2020'!$J$34),IF($B$3="RG&amp;E",E1248/(1-'Avoided Natural Gas Costs 2020'!$K$34),"")))</f>
        <v>0</v>
      </c>
      <c r="R1248" s="233" t="str">
        <f>IFERROR(IF(P1248*'BCA Inputs'!$C$1+Q1248*'BCA Inputs'!$C$2+F1248*'BCA Inputs'!$C$2+G1248*'BCA Inputs'!$C$2=0,"",P1248*'BCA Inputs'!$C$1+Q1248*'BCA Inputs'!$C$2+F1248*'BCA Inputs'!$C$2+G1248*'BCA Inputs'!$C$2),"")</f>
        <v/>
      </c>
      <c r="S1248" s="181" t="str">
        <f t="shared" si="190"/>
        <v/>
      </c>
      <c r="T1248" s="181" t="str">
        <f>IFERROR(IF($B$3="NYSEG",(INDEX('BCA Inputs'!$N$14:$N$54,MATCH(I1248,'BCA Inputs'!$M$14:$M$54,0))*P1248+INDEX('BCA Inputs'!$O$14:$O$54,MATCH(I1248,'BCA Inputs'!$M$14:$M$54,0))*O1248+INDEX('BCA Inputs'!P:P,MATCH(I1248,'BCA Inputs'!M:M,0))*Q1248+INDEX('BCA Inputs'!Q:Q,MATCH(I1248,'BCA Inputs'!M:M,0))*F1248+INDEX('BCA Inputs'!R:R,MATCH(I1248,'BCA Inputs'!M:M,0))*G1248)+L1248+N1248,IF($B$3="RG&amp;E",(INDEX('BCA Inputs'!$AX$14:$AX$54,MATCH(I1248,'BCA Inputs'!$AW$14:$AW$54,0))*P1248+INDEX('BCA Inputs'!$AY$14:$AY$54,MATCH(I1248,'BCA Inputs'!$AW$14:$AW$54,0))*O1248+INDEX('BCA Inputs'!$AZ$14:$AZ$54,MATCH(I1248,'BCA Inputs'!$AW$14:$AW$54,0))*Q1248+INDEX('BCA Inputs'!$BA$14:$BA$54,MATCH(I1248,'BCA Inputs'!$AW$14:$AW$54,0))*F1248+INDEX('BCA Inputs'!$BB$14:$BB$54,MATCH(I1248,'BCA Inputs'!$AW$14:$AW$54,0))*G1248)+L1248+N1248,"")),"")</f>
        <v/>
      </c>
      <c r="U1248" s="234" t="str">
        <f t="shared" si="191"/>
        <v/>
      </c>
      <c r="V1248" s="234" t="str">
        <f t="shared" si="192"/>
        <v/>
      </c>
      <c r="W1248" s="234" t="str">
        <f t="shared" si="193"/>
        <v/>
      </c>
      <c r="Y1248" s="235" t="str">
        <f t="shared" si="194"/>
        <v/>
      </c>
      <c r="Z1248" s="236" t="str">
        <f>IFERROR(IF($B$3="NYSEG",INDEX('BCA Inputs'!$X$14:$X$54,MATCH(I1248,'BCA Inputs'!$M$14:$M$54,0))*P1248+INDEX('BCA Inputs'!$Y$14:$Y$54,MATCH(I1248,'BCA Inputs'!$M$14:$M$54,0))*O1248+INDEX('BCA Inputs'!$Z$14:$Z$54,MATCH(I1248,'BCA Inputs'!$M$14:$M$54,0))*Q1248+INDEX('BCA Inputs'!$AA$14:$AA$54,MATCH(I1248,'BCA Inputs'!$M$14:$M$54,0))*F1248+INDEX('BCA Inputs'!$AB$14:$AB$54,MATCH(I1248,'BCA Inputs'!$M$14:$M$54,0))*G1248,IF($B$3="RG&amp;E",INDEX('BCA Inputs'!$BG$14:$BG$54,MATCH(I1248,'BCA Inputs'!$AW$14:$AW$54,0))*P1248+INDEX('BCA Inputs'!$BH$14:$BH$54,MATCH(I1248,'BCA Inputs'!$AW$14:$AW$54,0))*O1248+INDEX('BCA Inputs'!$BI$14:$BI$54,MATCH(I1248,'BCA Inputs'!$AW$14:$AW$54,0))*Q1248+INDEX('BCA Inputs'!$BJ$14:$BJ$54,MATCH(I1248,'BCA Inputs'!$AW$14:$AW$54,0))*F1248+INDEX('BCA Inputs'!$BK$14:$BK$54,MATCH(I1248,'BCA Inputs'!$AW$14:$AW$54,0))*G1248,"")),"")</f>
        <v/>
      </c>
      <c r="AA1248" s="237" t="str">
        <f t="shared" si="195"/>
        <v/>
      </c>
      <c r="AC1248" s="238" t="str">
        <f>IFERROR((K1248+R1248)+IF($B$3="NYSEG",INDEX('BCA Inputs'!$AI$14:$AI$54,MATCH(I1248,'BCA Inputs'!$M$14:$M$54,0))*P1248+INDEX('BCA Inputs'!$AJ$14:$AJ$54,MATCH(I1248,'BCA Inputs'!$M$14:$M$54,0))*Q1248,IF($B$3="RG&amp;E",INDEX('BCA Inputs'!$BR$14:$BR$54,MATCH(I1248,'BCA Inputs'!$AW$14:$AW$54,0))*P1248+INDEX('BCA Inputs'!$BS$14:$BS$54,MATCH(I1248,'BCA Inputs'!$AW$14:$AW$54,0))*Q1248,"")),"")</f>
        <v/>
      </c>
      <c r="AD1248" s="181" t="str">
        <f>IFERROR(IF($B$3="NYSEG",INDEX('BCA Inputs'!$AD$14:$AD$54,MATCH(I1248,'BCA Inputs'!$M$14:$M$54,0))*P1248+INDEX('BCA Inputs'!$AE$14:$AE$54,MATCH(I1248,'BCA Inputs'!$M$14:$M$54,0))*O1248+INDEX('BCA Inputs'!$AF$14:$AF$54,MATCH(I1248,'BCA Inputs'!$M$14:$M$54,0))*Q1248+INDEX('BCA Inputs'!$AG$14:$AG$54,MATCH(I1248,'BCA Inputs'!$M$14:$M$54,0))*F1248+INDEX('BCA Inputs'!$AH$14:$AH$54,MATCH(I1248,'BCA Inputs'!$M$14:$M$54,0))*G1248,IF($B$3="RG&amp;E",INDEX('BCA Inputs'!$BM$14:$BM$54,MATCH(I1248,'BCA Inputs'!$AW$14:$AW$54,0))*P1248+INDEX('BCA Inputs'!$BN$14:$BN$54,MATCH(I1248,'BCA Inputs'!$AW$14:$AW$54,0))*O1248+INDEX('BCA Inputs'!$BO$14:$BO$54,MATCH(I1248,'BCA Inputs'!$AW$14:$AW$54,0))*Q1248+INDEX('BCA Inputs'!$BP$14:$BP$54,MATCH(I1248,'BCA Inputs'!$AW$14:$AW$54,0))*F1248+INDEX('BCA Inputs'!$BQ$14:$BQ$54,MATCH(I1248,'BCA Inputs'!$AW$14:$AW$54,0))*G1248,"")),"")</f>
        <v/>
      </c>
      <c r="AE1248" s="237" t="str">
        <f t="shared" si="196"/>
        <v/>
      </c>
      <c r="AF1248" s="198">
        <f t="shared" si="198"/>
        <v>0</v>
      </c>
      <c r="AG1248" s="239">
        <f t="shared" si="199"/>
        <v>0</v>
      </c>
    </row>
    <row r="1249" spans="1:33">
      <c r="A1249" s="228"/>
      <c r="B1249" s="176"/>
      <c r="C1249" s="229"/>
      <c r="D1249" s="230"/>
      <c r="E1249" s="230"/>
      <c r="F1249" s="230"/>
      <c r="G1249" s="230"/>
      <c r="H1249" s="231"/>
      <c r="I1249" s="231"/>
      <c r="J1249" s="232"/>
      <c r="K1249" s="232"/>
      <c r="L1249" s="232"/>
      <c r="M1249" s="181">
        <f t="shared" si="197"/>
        <v>0</v>
      </c>
      <c r="N1249" s="181">
        <f>IF(H1249="",0,H1249*I1249*'Avoided Water Savings Cost'!$C$16)</f>
        <v>0</v>
      </c>
      <c r="O1249" s="545">
        <f>IF(C1249="",0,IF($B$3="NYSEG",C1249/(1-'Avoided Electric Costs 2020'!$W$21),IF($B$3="RG&amp;E",C1249/(1-'Avoided Electric Costs 2020'!$X$21),"")))</f>
        <v>0</v>
      </c>
      <c r="P1249" s="546">
        <f>IF(D1249="",0,IF($B$3="NYSEG",D1249/(1-'Avoided Electric Costs 2020'!$W$21),IF($B$3="RG&amp;E",D1249/(1-'Avoided Electric Costs 2020'!$X$21),"")))</f>
        <v>0</v>
      </c>
      <c r="Q1249" s="546">
        <f>IF(E1249="",0,IF($B$3="NYSEG",E1249/(1-'Avoided Natural Gas Costs 2020'!$J$34),IF($B$3="RG&amp;E",E1249/(1-'Avoided Natural Gas Costs 2020'!$K$34),"")))</f>
        <v>0</v>
      </c>
      <c r="R1249" s="233" t="str">
        <f>IFERROR(IF(P1249*'BCA Inputs'!$C$1+Q1249*'BCA Inputs'!$C$2+F1249*'BCA Inputs'!$C$2+G1249*'BCA Inputs'!$C$2=0,"",P1249*'BCA Inputs'!$C$1+Q1249*'BCA Inputs'!$C$2+F1249*'BCA Inputs'!$C$2+G1249*'BCA Inputs'!$C$2),"")</f>
        <v/>
      </c>
      <c r="S1249" s="181" t="str">
        <f t="shared" si="190"/>
        <v/>
      </c>
      <c r="T1249" s="181" t="str">
        <f>IFERROR(IF($B$3="NYSEG",(INDEX('BCA Inputs'!$N$14:$N$54,MATCH(I1249,'BCA Inputs'!$M$14:$M$54,0))*P1249+INDEX('BCA Inputs'!$O$14:$O$54,MATCH(I1249,'BCA Inputs'!$M$14:$M$54,0))*O1249+INDEX('BCA Inputs'!P:P,MATCH(I1249,'BCA Inputs'!M:M,0))*Q1249+INDEX('BCA Inputs'!Q:Q,MATCH(I1249,'BCA Inputs'!M:M,0))*F1249+INDEX('BCA Inputs'!R:R,MATCH(I1249,'BCA Inputs'!M:M,0))*G1249)+L1249+N1249,IF($B$3="RG&amp;E",(INDEX('BCA Inputs'!$AX$14:$AX$54,MATCH(I1249,'BCA Inputs'!$AW$14:$AW$54,0))*P1249+INDEX('BCA Inputs'!$AY$14:$AY$54,MATCH(I1249,'BCA Inputs'!$AW$14:$AW$54,0))*O1249+INDEX('BCA Inputs'!$AZ$14:$AZ$54,MATCH(I1249,'BCA Inputs'!$AW$14:$AW$54,0))*Q1249+INDEX('BCA Inputs'!$BA$14:$BA$54,MATCH(I1249,'BCA Inputs'!$AW$14:$AW$54,0))*F1249+INDEX('BCA Inputs'!$BB$14:$BB$54,MATCH(I1249,'BCA Inputs'!$AW$14:$AW$54,0))*G1249)+L1249+N1249,"")),"")</f>
        <v/>
      </c>
      <c r="U1249" s="234" t="str">
        <f t="shared" si="191"/>
        <v/>
      </c>
      <c r="V1249" s="234" t="str">
        <f t="shared" si="192"/>
        <v/>
      </c>
      <c r="W1249" s="234" t="str">
        <f t="shared" si="193"/>
        <v/>
      </c>
      <c r="Y1249" s="235" t="str">
        <f t="shared" si="194"/>
        <v/>
      </c>
      <c r="Z1249" s="236" t="str">
        <f>IFERROR(IF($B$3="NYSEG",INDEX('BCA Inputs'!$X$14:$X$54,MATCH(I1249,'BCA Inputs'!$M$14:$M$54,0))*P1249+INDEX('BCA Inputs'!$Y$14:$Y$54,MATCH(I1249,'BCA Inputs'!$M$14:$M$54,0))*O1249+INDEX('BCA Inputs'!$Z$14:$Z$54,MATCH(I1249,'BCA Inputs'!$M$14:$M$54,0))*Q1249+INDEX('BCA Inputs'!$AA$14:$AA$54,MATCH(I1249,'BCA Inputs'!$M$14:$M$54,0))*F1249+INDEX('BCA Inputs'!$AB$14:$AB$54,MATCH(I1249,'BCA Inputs'!$M$14:$M$54,0))*G1249,IF($B$3="RG&amp;E",INDEX('BCA Inputs'!$BG$14:$BG$54,MATCH(I1249,'BCA Inputs'!$AW$14:$AW$54,0))*P1249+INDEX('BCA Inputs'!$BH$14:$BH$54,MATCH(I1249,'BCA Inputs'!$AW$14:$AW$54,0))*O1249+INDEX('BCA Inputs'!$BI$14:$BI$54,MATCH(I1249,'BCA Inputs'!$AW$14:$AW$54,0))*Q1249+INDEX('BCA Inputs'!$BJ$14:$BJ$54,MATCH(I1249,'BCA Inputs'!$AW$14:$AW$54,0))*F1249+INDEX('BCA Inputs'!$BK$14:$BK$54,MATCH(I1249,'BCA Inputs'!$AW$14:$AW$54,0))*G1249,"")),"")</f>
        <v/>
      </c>
      <c r="AA1249" s="237" t="str">
        <f t="shared" si="195"/>
        <v/>
      </c>
      <c r="AC1249" s="238" t="str">
        <f>IFERROR((K1249+R1249)+IF($B$3="NYSEG",INDEX('BCA Inputs'!$AI$14:$AI$54,MATCH(I1249,'BCA Inputs'!$M$14:$M$54,0))*P1249+INDEX('BCA Inputs'!$AJ$14:$AJ$54,MATCH(I1249,'BCA Inputs'!$M$14:$M$54,0))*Q1249,IF($B$3="RG&amp;E",INDEX('BCA Inputs'!$BR$14:$BR$54,MATCH(I1249,'BCA Inputs'!$AW$14:$AW$54,0))*P1249+INDEX('BCA Inputs'!$BS$14:$BS$54,MATCH(I1249,'BCA Inputs'!$AW$14:$AW$54,0))*Q1249,"")),"")</f>
        <v/>
      </c>
      <c r="AD1249" s="181" t="str">
        <f>IFERROR(IF($B$3="NYSEG",INDEX('BCA Inputs'!$AD$14:$AD$54,MATCH(I1249,'BCA Inputs'!$M$14:$M$54,0))*P1249+INDEX('BCA Inputs'!$AE$14:$AE$54,MATCH(I1249,'BCA Inputs'!$M$14:$M$54,0))*O1249+INDEX('BCA Inputs'!$AF$14:$AF$54,MATCH(I1249,'BCA Inputs'!$M$14:$M$54,0))*Q1249+INDEX('BCA Inputs'!$AG$14:$AG$54,MATCH(I1249,'BCA Inputs'!$M$14:$M$54,0))*F1249+INDEX('BCA Inputs'!$AH$14:$AH$54,MATCH(I1249,'BCA Inputs'!$M$14:$M$54,0))*G1249,IF($B$3="RG&amp;E",INDEX('BCA Inputs'!$BM$14:$BM$54,MATCH(I1249,'BCA Inputs'!$AW$14:$AW$54,0))*P1249+INDEX('BCA Inputs'!$BN$14:$BN$54,MATCH(I1249,'BCA Inputs'!$AW$14:$AW$54,0))*O1249+INDEX('BCA Inputs'!$BO$14:$BO$54,MATCH(I1249,'BCA Inputs'!$AW$14:$AW$54,0))*Q1249+INDEX('BCA Inputs'!$BP$14:$BP$54,MATCH(I1249,'BCA Inputs'!$AW$14:$AW$54,0))*F1249+INDEX('BCA Inputs'!$BQ$14:$BQ$54,MATCH(I1249,'BCA Inputs'!$AW$14:$AW$54,0))*G1249,"")),"")</f>
        <v/>
      </c>
      <c r="AE1249" s="237" t="str">
        <f t="shared" si="196"/>
        <v/>
      </c>
      <c r="AF1249" s="198">
        <f t="shared" si="198"/>
        <v>0</v>
      </c>
      <c r="AG1249" s="239">
        <f t="shared" si="199"/>
        <v>0</v>
      </c>
    </row>
    <row r="1250" spans="1:33">
      <c r="A1250" s="228"/>
      <c r="B1250" s="176"/>
      <c r="C1250" s="229"/>
      <c r="D1250" s="230"/>
      <c r="E1250" s="230"/>
      <c r="F1250" s="230"/>
      <c r="G1250" s="230"/>
      <c r="H1250" s="231"/>
      <c r="I1250" s="231"/>
      <c r="J1250" s="232"/>
      <c r="K1250" s="232"/>
      <c r="L1250" s="232"/>
      <c r="M1250" s="181">
        <f t="shared" si="197"/>
        <v>0</v>
      </c>
      <c r="N1250" s="181">
        <f>IF(H1250="",0,H1250*I1250*'Avoided Water Savings Cost'!$C$16)</f>
        <v>0</v>
      </c>
      <c r="O1250" s="545">
        <f>IF(C1250="",0,IF($B$3="NYSEG",C1250/(1-'Avoided Electric Costs 2020'!$W$21),IF($B$3="RG&amp;E",C1250/(1-'Avoided Electric Costs 2020'!$X$21),"")))</f>
        <v>0</v>
      </c>
      <c r="P1250" s="546">
        <f>IF(D1250="",0,IF($B$3="NYSEG",D1250/(1-'Avoided Electric Costs 2020'!$W$21),IF($B$3="RG&amp;E",D1250/(1-'Avoided Electric Costs 2020'!$X$21),"")))</f>
        <v>0</v>
      </c>
      <c r="Q1250" s="546">
        <f>IF(E1250="",0,IF($B$3="NYSEG",E1250/(1-'Avoided Natural Gas Costs 2020'!$J$34),IF($B$3="RG&amp;E",E1250/(1-'Avoided Natural Gas Costs 2020'!$K$34),"")))</f>
        <v>0</v>
      </c>
      <c r="R1250" s="233" t="str">
        <f>IFERROR(IF(P1250*'BCA Inputs'!$C$1+Q1250*'BCA Inputs'!$C$2+F1250*'BCA Inputs'!$C$2+G1250*'BCA Inputs'!$C$2=0,"",P1250*'BCA Inputs'!$C$1+Q1250*'BCA Inputs'!$C$2+F1250*'BCA Inputs'!$C$2+G1250*'BCA Inputs'!$C$2),"")</f>
        <v/>
      </c>
      <c r="S1250" s="181" t="str">
        <f t="shared" si="190"/>
        <v/>
      </c>
      <c r="T1250" s="181" t="str">
        <f>IFERROR(IF($B$3="NYSEG",(INDEX('BCA Inputs'!$N$14:$N$54,MATCH(I1250,'BCA Inputs'!$M$14:$M$54,0))*P1250+INDEX('BCA Inputs'!$O$14:$O$54,MATCH(I1250,'BCA Inputs'!$M$14:$M$54,0))*O1250+INDEX('BCA Inputs'!P:P,MATCH(I1250,'BCA Inputs'!M:M,0))*Q1250+INDEX('BCA Inputs'!Q:Q,MATCH(I1250,'BCA Inputs'!M:M,0))*F1250+INDEX('BCA Inputs'!R:R,MATCH(I1250,'BCA Inputs'!M:M,0))*G1250)+L1250+N1250,IF($B$3="RG&amp;E",(INDEX('BCA Inputs'!$AX$14:$AX$54,MATCH(I1250,'BCA Inputs'!$AW$14:$AW$54,0))*P1250+INDEX('BCA Inputs'!$AY$14:$AY$54,MATCH(I1250,'BCA Inputs'!$AW$14:$AW$54,0))*O1250+INDEX('BCA Inputs'!$AZ$14:$AZ$54,MATCH(I1250,'BCA Inputs'!$AW$14:$AW$54,0))*Q1250+INDEX('BCA Inputs'!$BA$14:$BA$54,MATCH(I1250,'BCA Inputs'!$AW$14:$AW$54,0))*F1250+INDEX('BCA Inputs'!$BB$14:$BB$54,MATCH(I1250,'BCA Inputs'!$AW$14:$AW$54,0))*G1250)+L1250+N1250,"")),"")</f>
        <v/>
      </c>
      <c r="U1250" s="234" t="str">
        <f t="shared" si="191"/>
        <v/>
      </c>
      <c r="V1250" s="234" t="str">
        <f t="shared" si="192"/>
        <v/>
      </c>
      <c r="W1250" s="234" t="str">
        <f t="shared" si="193"/>
        <v/>
      </c>
      <c r="Y1250" s="235" t="str">
        <f t="shared" si="194"/>
        <v/>
      </c>
      <c r="Z1250" s="236" t="str">
        <f>IFERROR(IF($B$3="NYSEG",INDEX('BCA Inputs'!$X$14:$X$54,MATCH(I1250,'BCA Inputs'!$M$14:$M$54,0))*P1250+INDEX('BCA Inputs'!$Y$14:$Y$54,MATCH(I1250,'BCA Inputs'!$M$14:$M$54,0))*O1250+INDEX('BCA Inputs'!$Z$14:$Z$54,MATCH(I1250,'BCA Inputs'!$M$14:$M$54,0))*Q1250+INDEX('BCA Inputs'!$AA$14:$AA$54,MATCH(I1250,'BCA Inputs'!$M$14:$M$54,0))*F1250+INDEX('BCA Inputs'!$AB$14:$AB$54,MATCH(I1250,'BCA Inputs'!$M$14:$M$54,0))*G1250,IF($B$3="RG&amp;E",INDEX('BCA Inputs'!$BG$14:$BG$54,MATCH(I1250,'BCA Inputs'!$AW$14:$AW$54,0))*P1250+INDEX('BCA Inputs'!$BH$14:$BH$54,MATCH(I1250,'BCA Inputs'!$AW$14:$AW$54,0))*O1250+INDEX('BCA Inputs'!$BI$14:$BI$54,MATCH(I1250,'BCA Inputs'!$AW$14:$AW$54,0))*Q1250+INDEX('BCA Inputs'!$BJ$14:$BJ$54,MATCH(I1250,'BCA Inputs'!$AW$14:$AW$54,0))*F1250+INDEX('BCA Inputs'!$BK$14:$BK$54,MATCH(I1250,'BCA Inputs'!$AW$14:$AW$54,0))*G1250,"")),"")</f>
        <v/>
      </c>
      <c r="AA1250" s="237" t="str">
        <f t="shared" si="195"/>
        <v/>
      </c>
      <c r="AC1250" s="238" t="str">
        <f>IFERROR((K1250+R1250)+IF($B$3="NYSEG",INDEX('BCA Inputs'!$AI$14:$AI$54,MATCH(I1250,'BCA Inputs'!$M$14:$M$54,0))*P1250+INDEX('BCA Inputs'!$AJ$14:$AJ$54,MATCH(I1250,'BCA Inputs'!$M$14:$M$54,0))*Q1250,IF($B$3="RG&amp;E",INDEX('BCA Inputs'!$BR$14:$BR$54,MATCH(I1250,'BCA Inputs'!$AW$14:$AW$54,0))*P1250+INDEX('BCA Inputs'!$BS$14:$BS$54,MATCH(I1250,'BCA Inputs'!$AW$14:$AW$54,0))*Q1250,"")),"")</f>
        <v/>
      </c>
      <c r="AD1250" s="181" t="str">
        <f>IFERROR(IF($B$3="NYSEG",INDEX('BCA Inputs'!$AD$14:$AD$54,MATCH(I1250,'BCA Inputs'!$M$14:$M$54,0))*P1250+INDEX('BCA Inputs'!$AE$14:$AE$54,MATCH(I1250,'BCA Inputs'!$M$14:$M$54,0))*O1250+INDEX('BCA Inputs'!$AF$14:$AF$54,MATCH(I1250,'BCA Inputs'!$M$14:$M$54,0))*Q1250+INDEX('BCA Inputs'!$AG$14:$AG$54,MATCH(I1250,'BCA Inputs'!$M$14:$M$54,0))*F1250+INDEX('BCA Inputs'!$AH$14:$AH$54,MATCH(I1250,'BCA Inputs'!$M$14:$M$54,0))*G1250,IF($B$3="RG&amp;E",INDEX('BCA Inputs'!$BM$14:$BM$54,MATCH(I1250,'BCA Inputs'!$AW$14:$AW$54,0))*P1250+INDEX('BCA Inputs'!$BN$14:$BN$54,MATCH(I1250,'BCA Inputs'!$AW$14:$AW$54,0))*O1250+INDEX('BCA Inputs'!$BO$14:$BO$54,MATCH(I1250,'BCA Inputs'!$AW$14:$AW$54,0))*Q1250+INDEX('BCA Inputs'!$BP$14:$BP$54,MATCH(I1250,'BCA Inputs'!$AW$14:$AW$54,0))*F1250+INDEX('BCA Inputs'!$BQ$14:$BQ$54,MATCH(I1250,'BCA Inputs'!$AW$14:$AW$54,0))*G1250,"")),"")</f>
        <v/>
      </c>
      <c r="AE1250" s="237" t="str">
        <f t="shared" si="196"/>
        <v/>
      </c>
      <c r="AF1250" s="198">
        <f t="shared" si="198"/>
        <v>0</v>
      </c>
      <c r="AG1250" s="239">
        <f t="shared" si="199"/>
        <v>0</v>
      </c>
    </row>
    <row r="1251" spans="1:33">
      <c r="A1251" s="228"/>
      <c r="B1251" s="176"/>
      <c r="C1251" s="229"/>
      <c r="D1251" s="230"/>
      <c r="E1251" s="230"/>
      <c r="F1251" s="230"/>
      <c r="G1251" s="230"/>
      <c r="H1251" s="231"/>
      <c r="I1251" s="231"/>
      <c r="J1251" s="232"/>
      <c r="K1251" s="232"/>
      <c r="L1251" s="232"/>
      <c r="M1251" s="181">
        <f t="shared" si="197"/>
        <v>0</v>
      </c>
      <c r="N1251" s="181">
        <f>IF(H1251="",0,H1251*I1251*'Avoided Water Savings Cost'!$C$16)</f>
        <v>0</v>
      </c>
      <c r="O1251" s="545">
        <f>IF(C1251="",0,IF($B$3="NYSEG",C1251/(1-'Avoided Electric Costs 2020'!$W$21),IF($B$3="RG&amp;E",C1251/(1-'Avoided Electric Costs 2020'!$X$21),"")))</f>
        <v>0</v>
      </c>
      <c r="P1251" s="546">
        <f>IF(D1251="",0,IF($B$3="NYSEG",D1251/(1-'Avoided Electric Costs 2020'!$W$21),IF($B$3="RG&amp;E",D1251/(1-'Avoided Electric Costs 2020'!$X$21),"")))</f>
        <v>0</v>
      </c>
      <c r="Q1251" s="546">
        <f>IF(E1251="",0,IF($B$3="NYSEG",E1251/(1-'Avoided Natural Gas Costs 2020'!$J$34),IF($B$3="RG&amp;E",E1251/(1-'Avoided Natural Gas Costs 2020'!$K$34),"")))</f>
        <v>0</v>
      </c>
      <c r="R1251" s="233" t="str">
        <f>IFERROR(IF(P1251*'BCA Inputs'!$C$1+Q1251*'BCA Inputs'!$C$2+F1251*'BCA Inputs'!$C$2+G1251*'BCA Inputs'!$C$2=0,"",P1251*'BCA Inputs'!$C$1+Q1251*'BCA Inputs'!$C$2+F1251*'BCA Inputs'!$C$2+G1251*'BCA Inputs'!$C$2),"")</f>
        <v/>
      </c>
      <c r="S1251" s="181" t="str">
        <f t="shared" si="190"/>
        <v/>
      </c>
      <c r="T1251" s="181" t="str">
        <f>IFERROR(IF($B$3="NYSEG",(INDEX('BCA Inputs'!$N$14:$N$54,MATCH(I1251,'BCA Inputs'!$M$14:$M$54,0))*P1251+INDEX('BCA Inputs'!$O$14:$O$54,MATCH(I1251,'BCA Inputs'!$M$14:$M$54,0))*O1251+INDEX('BCA Inputs'!P:P,MATCH(I1251,'BCA Inputs'!M:M,0))*Q1251+INDEX('BCA Inputs'!Q:Q,MATCH(I1251,'BCA Inputs'!M:M,0))*F1251+INDEX('BCA Inputs'!R:R,MATCH(I1251,'BCA Inputs'!M:M,0))*G1251)+L1251+N1251,IF($B$3="RG&amp;E",(INDEX('BCA Inputs'!$AX$14:$AX$54,MATCH(I1251,'BCA Inputs'!$AW$14:$AW$54,0))*P1251+INDEX('BCA Inputs'!$AY$14:$AY$54,MATCH(I1251,'BCA Inputs'!$AW$14:$AW$54,0))*O1251+INDEX('BCA Inputs'!$AZ$14:$AZ$54,MATCH(I1251,'BCA Inputs'!$AW$14:$AW$54,0))*Q1251+INDEX('BCA Inputs'!$BA$14:$BA$54,MATCH(I1251,'BCA Inputs'!$AW$14:$AW$54,0))*F1251+INDEX('BCA Inputs'!$BB$14:$BB$54,MATCH(I1251,'BCA Inputs'!$AW$14:$AW$54,0))*G1251)+L1251+N1251,"")),"")</f>
        <v/>
      </c>
      <c r="U1251" s="234" t="str">
        <f t="shared" si="191"/>
        <v/>
      </c>
      <c r="V1251" s="234" t="str">
        <f t="shared" si="192"/>
        <v/>
      </c>
      <c r="W1251" s="234" t="str">
        <f t="shared" si="193"/>
        <v/>
      </c>
      <c r="Y1251" s="235" t="str">
        <f t="shared" si="194"/>
        <v/>
      </c>
      <c r="Z1251" s="236" t="str">
        <f>IFERROR(IF($B$3="NYSEG",INDEX('BCA Inputs'!$X$14:$X$54,MATCH(I1251,'BCA Inputs'!$M$14:$M$54,0))*P1251+INDEX('BCA Inputs'!$Y$14:$Y$54,MATCH(I1251,'BCA Inputs'!$M$14:$M$54,0))*O1251+INDEX('BCA Inputs'!$Z$14:$Z$54,MATCH(I1251,'BCA Inputs'!$M$14:$M$54,0))*Q1251+INDEX('BCA Inputs'!$AA$14:$AA$54,MATCH(I1251,'BCA Inputs'!$M$14:$M$54,0))*F1251+INDEX('BCA Inputs'!$AB$14:$AB$54,MATCH(I1251,'BCA Inputs'!$M$14:$M$54,0))*G1251,IF($B$3="RG&amp;E",INDEX('BCA Inputs'!$BG$14:$BG$54,MATCH(I1251,'BCA Inputs'!$AW$14:$AW$54,0))*P1251+INDEX('BCA Inputs'!$BH$14:$BH$54,MATCH(I1251,'BCA Inputs'!$AW$14:$AW$54,0))*O1251+INDEX('BCA Inputs'!$BI$14:$BI$54,MATCH(I1251,'BCA Inputs'!$AW$14:$AW$54,0))*Q1251+INDEX('BCA Inputs'!$BJ$14:$BJ$54,MATCH(I1251,'BCA Inputs'!$AW$14:$AW$54,0))*F1251+INDEX('BCA Inputs'!$BK$14:$BK$54,MATCH(I1251,'BCA Inputs'!$AW$14:$AW$54,0))*G1251,"")),"")</f>
        <v/>
      </c>
      <c r="AA1251" s="237" t="str">
        <f t="shared" si="195"/>
        <v/>
      </c>
      <c r="AC1251" s="238" t="str">
        <f>IFERROR((K1251+R1251)+IF($B$3="NYSEG",INDEX('BCA Inputs'!$AI$14:$AI$54,MATCH(I1251,'BCA Inputs'!$M$14:$M$54,0))*P1251+INDEX('BCA Inputs'!$AJ$14:$AJ$54,MATCH(I1251,'BCA Inputs'!$M$14:$M$54,0))*Q1251,IF($B$3="RG&amp;E",INDEX('BCA Inputs'!$BR$14:$BR$54,MATCH(I1251,'BCA Inputs'!$AW$14:$AW$54,0))*P1251+INDEX('BCA Inputs'!$BS$14:$BS$54,MATCH(I1251,'BCA Inputs'!$AW$14:$AW$54,0))*Q1251,"")),"")</f>
        <v/>
      </c>
      <c r="AD1251" s="181" t="str">
        <f>IFERROR(IF($B$3="NYSEG",INDEX('BCA Inputs'!$AD$14:$AD$54,MATCH(I1251,'BCA Inputs'!$M$14:$M$54,0))*P1251+INDEX('BCA Inputs'!$AE$14:$AE$54,MATCH(I1251,'BCA Inputs'!$M$14:$M$54,0))*O1251+INDEX('BCA Inputs'!$AF$14:$AF$54,MATCH(I1251,'BCA Inputs'!$M$14:$M$54,0))*Q1251+INDEX('BCA Inputs'!$AG$14:$AG$54,MATCH(I1251,'BCA Inputs'!$M$14:$M$54,0))*F1251+INDEX('BCA Inputs'!$AH$14:$AH$54,MATCH(I1251,'BCA Inputs'!$M$14:$M$54,0))*G1251,IF($B$3="RG&amp;E",INDEX('BCA Inputs'!$BM$14:$BM$54,MATCH(I1251,'BCA Inputs'!$AW$14:$AW$54,0))*P1251+INDEX('BCA Inputs'!$BN$14:$BN$54,MATCH(I1251,'BCA Inputs'!$AW$14:$AW$54,0))*O1251+INDEX('BCA Inputs'!$BO$14:$BO$54,MATCH(I1251,'BCA Inputs'!$AW$14:$AW$54,0))*Q1251+INDEX('BCA Inputs'!$BP$14:$BP$54,MATCH(I1251,'BCA Inputs'!$AW$14:$AW$54,0))*F1251+INDEX('BCA Inputs'!$BQ$14:$BQ$54,MATCH(I1251,'BCA Inputs'!$AW$14:$AW$54,0))*G1251,"")),"")</f>
        <v/>
      </c>
      <c r="AE1251" s="237" t="str">
        <f t="shared" si="196"/>
        <v/>
      </c>
      <c r="AF1251" s="198">
        <f t="shared" si="198"/>
        <v>0</v>
      </c>
      <c r="AG1251" s="239">
        <f t="shared" si="199"/>
        <v>0</v>
      </c>
    </row>
    <row r="1252" spans="1:33">
      <c r="A1252" s="228"/>
      <c r="B1252" s="176"/>
      <c r="C1252" s="229"/>
      <c r="D1252" s="230"/>
      <c r="E1252" s="230"/>
      <c r="F1252" s="230"/>
      <c r="G1252" s="230"/>
      <c r="H1252" s="231"/>
      <c r="I1252" s="231"/>
      <c r="J1252" s="232"/>
      <c r="K1252" s="232"/>
      <c r="L1252" s="232"/>
      <c r="M1252" s="181">
        <f t="shared" si="197"/>
        <v>0</v>
      </c>
      <c r="N1252" s="181">
        <f>IF(H1252="",0,H1252*I1252*'Avoided Water Savings Cost'!$C$16)</f>
        <v>0</v>
      </c>
      <c r="O1252" s="545">
        <f>IF(C1252="",0,IF($B$3="NYSEG",C1252/(1-'Avoided Electric Costs 2020'!$W$21),IF($B$3="RG&amp;E",C1252/(1-'Avoided Electric Costs 2020'!$X$21),"")))</f>
        <v>0</v>
      </c>
      <c r="P1252" s="546">
        <f>IF(D1252="",0,IF($B$3="NYSEG",D1252/(1-'Avoided Electric Costs 2020'!$W$21),IF($B$3="RG&amp;E",D1252/(1-'Avoided Electric Costs 2020'!$X$21),"")))</f>
        <v>0</v>
      </c>
      <c r="Q1252" s="546">
        <f>IF(E1252="",0,IF($B$3="NYSEG",E1252/(1-'Avoided Natural Gas Costs 2020'!$J$34),IF($B$3="RG&amp;E",E1252/(1-'Avoided Natural Gas Costs 2020'!$K$34),"")))</f>
        <v>0</v>
      </c>
      <c r="R1252" s="233" t="str">
        <f>IFERROR(IF(P1252*'BCA Inputs'!$C$1+Q1252*'BCA Inputs'!$C$2+F1252*'BCA Inputs'!$C$2+G1252*'BCA Inputs'!$C$2=0,"",P1252*'BCA Inputs'!$C$1+Q1252*'BCA Inputs'!$C$2+F1252*'BCA Inputs'!$C$2+G1252*'BCA Inputs'!$C$2),"")</f>
        <v/>
      </c>
      <c r="S1252" s="181" t="str">
        <f t="shared" si="190"/>
        <v/>
      </c>
      <c r="T1252" s="181" t="str">
        <f>IFERROR(IF($B$3="NYSEG",(INDEX('BCA Inputs'!$N$14:$N$54,MATCH(I1252,'BCA Inputs'!$M$14:$M$54,0))*P1252+INDEX('BCA Inputs'!$O$14:$O$54,MATCH(I1252,'BCA Inputs'!$M$14:$M$54,0))*O1252+INDEX('BCA Inputs'!P:P,MATCH(I1252,'BCA Inputs'!M:M,0))*Q1252+INDEX('BCA Inputs'!Q:Q,MATCH(I1252,'BCA Inputs'!M:M,0))*F1252+INDEX('BCA Inputs'!R:R,MATCH(I1252,'BCA Inputs'!M:M,0))*G1252)+L1252+N1252,IF($B$3="RG&amp;E",(INDEX('BCA Inputs'!$AX$14:$AX$54,MATCH(I1252,'BCA Inputs'!$AW$14:$AW$54,0))*P1252+INDEX('BCA Inputs'!$AY$14:$AY$54,MATCH(I1252,'BCA Inputs'!$AW$14:$AW$54,0))*O1252+INDEX('BCA Inputs'!$AZ$14:$AZ$54,MATCH(I1252,'BCA Inputs'!$AW$14:$AW$54,0))*Q1252+INDEX('BCA Inputs'!$BA$14:$BA$54,MATCH(I1252,'BCA Inputs'!$AW$14:$AW$54,0))*F1252+INDEX('BCA Inputs'!$BB$14:$BB$54,MATCH(I1252,'BCA Inputs'!$AW$14:$AW$54,0))*G1252)+L1252+N1252,"")),"")</f>
        <v/>
      </c>
      <c r="U1252" s="234" t="str">
        <f t="shared" si="191"/>
        <v/>
      </c>
      <c r="V1252" s="234" t="str">
        <f t="shared" si="192"/>
        <v/>
      </c>
      <c r="W1252" s="234" t="str">
        <f t="shared" si="193"/>
        <v/>
      </c>
      <c r="Y1252" s="235" t="str">
        <f t="shared" si="194"/>
        <v/>
      </c>
      <c r="Z1252" s="236" t="str">
        <f>IFERROR(IF($B$3="NYSEG",INDEX('BCA Inputs'!$X$14:$X$54,MATCH(I1252,'BCA Inputs'!$M$14:$M$54,0))*P1252+INDEX('BCA Inputs'!$Y$14:$Y$54,MATCH(I1252,'BCA Inputs'!$M$14:$M$54,0))*O1252+INDEX('BCA Inputs'!$Z$14:$Z$54,MATCH(I1252,'BCA Inputs'!$M$14:$M$54,0))*Q1252+INDEX('BCA Inputs'!$AA$14:$AA$54,MATCH(I1252,'BCA Inputs'!$M$14:$M$54,0))*F1252+INDEX('BCA Inputs'!$AB$14:$AB$54,MATCH(I1252,'BCA Inputs'!$M$14:$M$54,0))*G1252,IF($B$3="RG&amp;E",INDEX('BCA Inputs'!$BG$14:$BG$54,MATCH(I1252,'BCA Inputs'!$AW$14:$AW$54,0))*P1252+INDEX('BCA Inputs'!$BH$14:$BH$54,MATCH(I1252,'BCA Inputs'!$AW$14:$AW$54,0))*O1252+INDEX('BCA Inputs'!$BI$14:$BI$54,MATCH(I1252,'BCA Inputs'!$AW$14:$AW$54,0))*Q1252+INDEX('BCA Inputs'!$BJ$14:$BJ$54,MATCH(I1252,'BCA Inputs'!$AW$14:$AW$54,0))*F1252+INDEX('BCA Inputs'!$BK$14:$BK$54,MATCH(I1252,'BCA Inputs'!$AW$14:$AW$54,0))*G1252,"")),"")</f>
        <v/>
      </c>
      <c r="AA1252" s="237" t="str">
        <f t="shared" si="195"/>
        <v/>
      </c>
      <c r="AC1252" s="238" t="str">
        <f>IFERROR((K1252+R1252)+IF($B$3="NYSEG",INDEX('BCA Inputs'!$AI$14:$AI$54,MATCH(I1252,'BCA Inputs'!$M$14:$M$54,0))*P1252+INDEX('BCA Inputs'!$AJ$14:$AJ$54,MATCH(I1252,'BCA Inputs'!$M$14:$M$54,0))*Q1252,IF($B$3="RG&amp;E",INDEX('BCA Inputs'!$BR$14:$BR$54,MATCH(I1252,'BCA Inputs'!$AW$14:$AW$54,0))*P1252+INDEX('BCA Inputs'!$BS$14:$BS$54,MATCH(I1252,'BCA Inputs'!$AW$14:$AW$54,0))*Q1252,"")),"")</f>
        <v/>
      </c>
      <c r="AD1252" s="181" t="str">
        <f>IFERROR(IF($B$3="NYSEG",INDEX('BCA Inputs'!$AD$14:$AD$54,MATCH(I1252,'BCA Inputs'!$M$14:$M$54,0))*P1252+INDEX('BCA Inputs'!$AE$14:$AE$54,MATCH(I1252,'BCA Inputs'!$M$14:$M$54,0))*O1252+INDEX('BCA Inputs'!$AF$14:$AF$54,MATCH(I1252,'BCA Inputs'!$M$14:$M$54,0))*Q1252+INDEX('BCA Inputs'!$AG$14:$AG$54,MATCH(I1252,'BCA Inputs'!$M$14:$M$54,0))*F1252+INDEX('BCA Inputs'!$AH$14:$AH$54,MATCH(I1252,'BCA Inputs'!$M$14:$M$54,0))*G1252,IF($B$3="RG&amp;E",INDEX('BCA Inputs'!$BM$14:$BM$54,MATCH(I1252,'BCA Inputs'!$AW$14:$AW$54,0))*P1252+INDEX('BCA Inputs'!$BN$14:$BN$54,MATCH(I1252,'BCA Inputs'!$AW$14:$AW$54,0))*O1252+INDEX('BCA Inputs'!$BO$14:$BO$54,MATCH(I1252,'BCA Inputs'!$AW$14:$AW$54,0))*Q1252+INDEX('BCA Inputs'!$BP$14:$BP$54,MATCH(I1252,'BCA Inputs'!$AW$14:$AW$54,0))*F1252+INDEX('BCA Inputs'!$BQ$14:$BQ$54,MATCH(I1252,'BCA Inputs'!$AW$14:$AW$54,0))*G1252,"")),"")</f>
        <v/>
      </c>
      <c r="AE1252" s="237" t="str">
        <f t="shared" si="196"/>
        <v/>
      </c>
      <c r="AF1252" s="198">
        <f t="shared" si="198"/>
        <v>0</v>
      </c>
      <c r="AG1252" s="239">
        <f t="shared" si="199"/>
        <v>0</v>
      </c>
    </row>
    <row r="1253" spans="1:33">
      <c r="A1253" s="228"/>
      <c r="B1253" s="176"/>
      <c r="C1253" s="229"/>
      <c r="D1253" s="230"/>
      <c r="E1253" s="230"/>
      <c r="F1253" s="230"/>
      <c r="G1253" s="230"/>
      <c r="H1253" s="231"/>
      <c r="I1253" s="231"/>
      <c r="J1253" s="232"/>
      <c r="K1253" s="232"/>
      <c r="L1253" s="232"/>
      <c r="M1253" s="181">
        <f t="shared" si="197"/>
        <v>0</v>
      </c>
      <c r="N1253" s="181">
        <f>IF(H1253="",0,H1253*I1253*'Avoided Water Savings Cost'!$C$16)</f>
        <v>0</v>
      </c>
      <c r="O1253" s="545">
        <f>IF(C1253="",0,IF($B$3="NYSEG",C1253/(1-'Avoided Electric Costs 2020'!$W$21),IF($B$3="RG&amp;E",C1253/(1-'Avoided Electric Costs 2020'!$X$21),"")))</f>
        <v>0</v>
      </c>
      <c r="P1253" s="546">
        <f>IF(D1253="",0,IF($B$3="NYSEG",D1253/(1-'Avoided Electric Costs 2020'!$W$21),IF($B$3="RG&amp;E",D1253/(1-'Avoided Electric Costs 2020'!$X$21),"")))</f>
        <v>0</v>
      </c>
      <c r="Q1253" s="546">
        <f>IF(E1253="",0,IF($B$3="NYSEG",E1253/(1-'Avoided Natural Gas Costs 2020'!$J$34),IF($B$3="RG&amp;E",E1253/(1-'Avoided Natural Gas Costs 2020'!$K$34),"")))</f>
        <v>0</v>
      </c>
      <c r="R1253" s="233" t="str">
        <f>IFERROR(IF(P1253*'BCA Inputs'!$C$1+Q1253*'BCA Inputs'!$C$2+F1253*'BCA Inputs'!$C$2+G1253*'BCA Inputs'!$C$2=0,"",P1253*'BCA Inputs'!$C$1+Q1253*'BCA Inputs'!$C$2+F1253*'BCA Inputs'!$C$2+G1253*'BCA Inputs'!$C$2),"")</f>
        <v/>
      </c>
      <c r="S1253" s="181" t="str">
        <f t="shared" si="190"/>
        <v/>
      </c>
      <c r="T1253" s="181" t="str">
        <f>IFERROR(IF($B$3="NYSEG",(INDEX('BCA Inputs'!$N$14:$N$54,MATCH(I1253,'BCA Inputs'!$M$14:$M$54,0))*P1253+INDEX('BCA Inputs'!$O$14:$O$54,MATCH(I1253,'BCA Inputs'!$M$14:$M$54,0))*O1253+INDEX('BCA Inputs'!P:P,MATCH(I1253,'BCA Inputs'!M:M,0))*Q1253+INDEX('BCA Inputs'!Q:Q,MATCH(I1253,'BCA Inputs'!M:M,0))*F1253+INDEX('BCA Inputs'!R:R,MATCH(I1253,'BCA Inputs'!M:M,0))*G1253)+L1253+N1253,IF($B$3="RG&amp;E",(INDEX('BCA Inputs'!$AX$14:$AX$54,MATCH(I1253,'BCA Inputs'!$AW$14:$AW$54,0))*P1253+INDEX('BCA Inputs'!$AY$14:$AY$54,MATCH(I1253,'BCA Inputs'!$AW$14:$AW$54,0))*O1253+INDEX('BCA Inputs'!$AZ$14:$AZ$54,MATCH(I1253,'BCA Inputs'!$AW$14:$AW$54,0))*Q1253+INDEX('BCA Inputs'!$BA$14:$BA$54,MATCH(I1253,'BCA Inputs'!$AW$14:$AW$54,0))*F1253+INDEX('BCA Inputs'!$BB$14:$BB$54,MATCH(I1253,'BCA Inputs'!$AW$14:$AW$54,0))*G1253)+L1253+N1253,"")),"")</f>
        <v/>
      </c>
      <c r="U1253" s="234" t="str">
        <f t="shared" si="191"/>
        <v/>
      </c>
      <c r="V1253" s="234" t="str">
        <f t="shared" si="192"/>
        <v/>
      </c>
      <c r="W1253" s="234" t="str">
        <f t="shared" si="193"/>
        <v/>
      </c>
      <c r="Y1253" s="235" t="str">
        <f t="shared" si="194"/>
        <v/>
      </c>
      <c r="Z1253" s="236" t="str">
        <f>IFERROR(IF($B$3="NYSEG",INDEX('BCA Inputs'!$X$14:$X$54,MATCH(I1253,'BCA Inputs'!$M$14:$M$54,0))*P1253+INDEX('BCA Inputs'!$Y$14:$Y$54,MATCH(I1253,'BCA Inputs'!$M$14:$M$54,0))*O1253+INDEX('BCA Inputs'!$Z$14:$Z$54,MATCH(I1253,'BCA Inputs'!$M$14:$M$54,0))*Q1253+INDEX('BCA Inputs'!$AA$14:$AA$54,MATCH(I1253,'BCA Inputs'!$M$14:$M$54,0))*F1253+INDEX('BCA Inputs'!$AB$14:$AB$54,MATCH(I1253,'BCA Inputs'!$M$14:$M$54,0))*G1253,IF($B$3="RG&amp;E",INDEX('BCA Inputs'!$BG$14:$BG$54,MATCH(I1253,'BCA Inputs'!$AW$14:$AW$54,0))*P1253+INDEX('BCA Inputs'!$BH$14:$BH$54,MATCH(I1253,'BCA Inputs'!$AW$14:$AW$54,0))*O1253+INDEX('BCA Inputs'!$BI$14:$BI$54,MATCH(I1253,'BCA Inputs'!$AW$14:$AW$54,0))*Q1253+INDEX('BCA Inputs'!$BJ$14:$BJ$54,MATCH(I1253,'BCA Inputs'!$AW$14:$AW$54,0))*F1253+INDEX('BCA Inputs'!$BK$14:$BK$54,MATCH(I1253,'BCA Inputs'!$AW$14:$AW$54,0))*G1253,"")),"")</f>
        <v/>
      </c>
      <c r="AA1253" s="237" t="str">
        <f t="shared" si="195"/>
        <v/>
      </c>
      <c r="AC1253" s="238" t="str">
        <f>IFERROR((K1253+R1253)+IF($B$3="NYSEG",INDEX('BCA Inputs'!$AI$14:$AI$54,MATCH(I1253,'BCA Inputs'!$M$14:$M$54,0))*P1253+INDEX('BCA Inputs'!$AJ$14:$AJ$54,MATCH(I1253,'BCA Inputs'!$M$14:$M$54,0))*Q1253,IF($B$3="RG&amp;E",INDEX('BCA Inputs'!$BR$14:$BR$54,MATCH(I1253,'BCA Inputs'!$AW$14:$AW$54,0))*P1253+INDEX('BCA Inputs'!$BS$14:$BS$54,MATCH(I1253,'BCA Inputs'!$AW$14:$AW$54,0))*Q1253,"")),"")</f>
        <v/>
      </c>
      <c r="AD1253" s="181" t="str">
        <f>IFERROR(IF($B$3="NYSEG",INDEX('BCA Inputs'!$AD$14:$AD$54,MATCH(I1253,'BCA Inputs'!$M$14:$M$54,0))*P1253+INDEX('BCA Inputs'!$AE$14:$AE$54,MATCH(I1253,'BCA Inputs'!$M$14:$M$54,0))*O1253+INDEX('BCA Inputs'!$AF$14:$AF$54,MATCH(I1253,'BCA Inputs'!$M$14:$M$54,0))*Q1253+INDEX('BCA Inputs'!$AG$14:$AG$54,MATCH(I1253,'BCA Inputs'!$M$14:$M$54,0))*F1253+INDEX('BCA Inputs'!$AH$14:$AH$54,MATCH(I1253,'BCA Inputs'!$M$14:$M$54,0))*G1253,IF($B$3="RG&amp;E",INDEX('BCA Inputs'!$BM$14:$BM$54,MATCH(I1253,'BCA Inputs'!$AW$14:$AW$54,0))*P1253+INDEX('BCA Inputs'!$BN$14:$BN$54,MATCH(I1253,'BCA Inputs'!$AW$14:$AW$54,0))*O1253+INDEX('BCA Inputs'!$BO$14:$BO$54,MATCH(I1253,'BCA Inputs'!$AW$14:$AW$54,0))*Q1253+INDEX('BCA Inputs'!$BP$14:$BP$54,MATCH(I1253,'BCA Inputs'!$AW$14:$AW$54,0))*F1253+INDEX('BCA Inputs'!$BQ$14:$BQ$54,MATCH(I1253,'BCA Inputs'!$AW$14:$AW$54,0))*G1253,"")),"")</f>
        <v/>
      </c>
      <c r="AE1253" s="237" t="str">
        <f t="shared" si="196"/>
        <v/>
      </c>
      <c r="AF1253" s="198">
        <f t="shared" si="198"/>
        <v>0</v>
      </c>
      <c r="AG1253" s="239">
        <f t="shared" si="199"/>
        <v>0</v>
      </c>
    </row>
    <row r="1254" spans="1:33">
      <c r="A1254" s="228"/>
      <c r="B1254" s="176"/>
      <c r="C1254" s="229"/>
      <c r="D1254" s="230"/>
      <c r="E1254" s="230"/>
      <c r="F1254" s="230"/>
      <c r="G1254" s="230"/>
      <c r="H1254" s="231"/>
      <c r="I1254" s="231"/>
      <c r="J1254" s="232"/>
      <c r="K1254" s="232"/>
      <c r="L1254" s="232"/>
      <c r="M1254" s="181">
        <f t="shared" si="197"/>
        <v>0</v>
      </c>
      <c r="N1254" s="181">
        <f>IF(H1254="",0,H1254*I1254*'Avoided Water Savings Cost'!$C$16)</f>
        <v>0</v>
      </c>
      <c r="O1254" s="545">
        <f>IF(C1254="",0,IF($B$3="NYSEG",C1254/(1-'Avoided Electric Costs 2020'!$W$21),IF($B$3="RG&amp;E",C1254/(1-'Avoided Electric Costs 2020'!$X$21),"")))</f>
        <v>0</v>
      </c>
      <c r="P1254" s="546">
        <f>IF(D1254="",0,IF($B$3="NYSEG",D1254/(1-'Avoided Electric Costs 2020'!$W$21),IF($B$3="RG&amp;E",D1254/(1-'Avoided Electric Costs 2020'!$X$21),"")))</f>
        <v>0</v>
      </c>
      <c r="Q1254" s="546">
        <f>IF(E1254="",0,IF($B$3="NYSEG",E1254/(1-'Avoided Natural Gas Costs 2020'!$J$34),IF($B$3="RG&amp;E",E1254/(1-'Avoided Natural Gas Costs 2020'!$K$34),"")))</f>
        <v>0</v>
      </c>
      <c r="R1254" s="233" t="str">
        <f>IFERROR(IF(P1254*'BCA Inputs'!$C$1+Q1254*'BCA Inputs'!$C$2+F1254*'BCA Inputs'!$C$2+G1254*'BCA Inputs'!$C$2=0,"",P1254*'BCA Inputs'!$C$1+Q1254*'BCA Inputs'!$C$2+F1254*'BCA Inputs'!$C$2+G1254*'BCA Inputs'!$C$2),"")</f>
        <v/>
      </c>
      <c r="S1254" s="181" t="str">
        <f t="shared" si="190"/>
        <v/>
      </c>
      <c r="T1254" s="181" t="str">
        <f>IFERROR(IF($B$3="NYSEG",(INDEX('BCA Inputs'!$N$14:$N$54,MATCH(I1254,'BCA Inputs'!$M$14:$M$54,0))*P1254+INDEX('BCA Inputs'!$O$14:$O$54,MATCH(I1254,'BCA Inputs'!$M$14:$M$54,0))*O1254+INDEX('BCA Inputs'!P:P,MATCH(I1254,'BCA Inputs'!M:M,0))*Q1254+INDEX('BCA Inputs'!Q:Q,MATCH(I1254,'BCA Inputs'!M:M,0))*F1254+INDEX('BCA Inputs'!R:R,MATCH(I1254,'BCA Inputs'!M:M,0))*G1254)+L1254+N1254,IF($B$3="RG&amp;E",(INDEX('BCA Inputs'!$AX$14:$AX$54,MATCH(I1254,'BCA Inputs'!$AW$14:$AW$54,0))*P1254+INDEX('BCA Inputs'!$AY$14:$AY$54,MATCH(I1254,'BCA Inputs'!$AW$14:$AW$54,0))*O1254+INDEX('BCA Inputs'!$AZ$14:$AZ$54,MATCH(I1254,'BCA Inputs'!$AW$14:$AW$54,0))*Q1254+INDEX('BCA Inputs'!$BA$14:$BA$54,MATCH(I1254,'BCA Inputs'!$AW$14:$AW$54,0))*F1254+INDEX('BCA Inputs'!$BB$14:$BB$54,MATCH(I1254,'BCA Inputs'!$AW$14:$AW$54,0))*G1254)+L1254+N1254,"")),"")</f>
        <v/>
      </c>
      <c r="U1254" s="234" t="str">
        <f t="shared" si="191"/>
        <v/>
      </c>
      <c r="V1254" s="234" t="str">
        <f t="shared" si="192"/>
        <v/>
      </c>
      <c r="W1254" s="234" t="str">
        <f t="shared" si="193"/>
        <v/>
      </c>
      <c r="Y1254" s="235" t="str">
        <f t="shared" si="194"/>
        <v/>
      </c>
      <c r="Z1254" s="236" t="str">
        <f>IFERROR(IF($B$3="NYSEG",INDEX('BCA Inputs'!$X$14:$X$54,MATCH(I1254,'BCA Inputs'!$M$14:$M$54,0))*P1254+INDEX('BCA Inputs'!$Y$14:$Y$54,MATCH(I1254,'BCA Inputs'!$M$14:$M$54,0))*O1254+INDEX('BCA Inputs'!$Z$14:$Z$54,MATCH(I1254,'BCA Inputs'!$M$14:$M$54,0))*Q1254+INDEX('BCA Inputs'!$AA$14:$AA$54,MATCH(I1254,'BCA Inputs'!$M$14:$M$54,0))*F1254+INDEX('BCA Inputs'!$AB$14:$AB$54,MATCH(I1254,'BCA Inputs'!$M$14:$M$54,0))*G1254,IF($B$3="RG&amp;E",INDEX('BCA Inputs'!$BG$14:$BG$54,MATCH(I1254,'BCA Inputs'!$AW$14:$AW$54,0))*P1254+INDEX('BCA Inputs'!$BH$14:$BH$54,MATCH(I1254,'BCA Inputs'!$AW$14:$AW$54,0))*O1254+INDEX('BCA Inputs'!$BI$14:$BI$54,MATCH(I1254,'BCA Inputs'!$AW$14:$AW$54,0))*Q1254+INDEX('BCA Inputs'!$BJ$14:$BJ$54,MATCH(I1254,'BCA Inputs'!$AW$14:$AW$54,0))*F1254+INDEX('BCA Inputs'!$BK$14:$BK$54,MATCH(I1254,'BCA Inputs'!$AW$14:$AW$54,0))*G1254,"")),"")</f>
        <v/>
      </c>
      <c r="AA1254" s="237" t="str">
        <f t="shared" si="195"/>
        <v/>
      </c>
      <c r="AC1254" s="238" t="str">
        <f>IFERROR((K1254+R1254)+IF($B$3="NYSEG",INDEX('BCA Inputs'!$AI$14:$AI$54,MATCH(I1254,'BCA Inputs'!$M$14:$M$54,0))*P1254+INDEX('BCA Inputs'!$AJ$14:$AJ$54,MATCH(I1254,'BCA Inputs'!$M$14:$M$54,0))*Q1254,IF($B$3="RG&amp;E",INDEX('BCA Inputs'!$BR$14:$BR$54,MATCH(I1254,'BCA Inputs'!$AW$14:$AW$54,0))*P1254+INDEX('BCA Inputs'!$BS$14:$BS$54,MATCH(I1254,'BCA Inputs'!$AW$14:$AW$54,0))*Q1254,"")),"")</f>
        <v/>
      </c>
      <c r="AD1254" s="181" t="str">
        <f>IFERROR(IF($B$3="NYSEG",INDEX('BCA Inputs'!$AD$14:$AD$54,MATCH(I1254,'BCA Inputs'!$M$14:$M$54,0))*P1254+INDEX('BCA Inputs'!$AE$14:$AE$54,MATCH(I1254,'BCA Inputs'!$M$14:$M$54,0))*O1254+INDEX('BCA Inputs'!$AF$14:$AF$54,MATCH(I1254,'BCA Inputs'!$M$14:$M$54,0))*Q1254+INDEX('BCA Inputs'!$AG$14:$AG$54,MATCH(I1254,'BCA Inputs'!$M$14:$M$54,0))*F1254+INDEX('BCA Inputs'!$AH$14:$AH$54,MATCH(I1254,'BCA Inputs'!$M$14:$M$54,0))*G1254,IF($B$3="RG&amp;E",INDEX('BCA Inputs'!$BM$14:$BM$54,MATCH(I1254,'BCA Inputs'!$AW$14:$AW$54,0))*P1254+INDEX('BCA Inputs'!$BN$14:$BN$54,MATCH(I1254,'BCA Inputs'!$AW$14:$AW$54,0))*O1254+INDEX('BCA Inputs'!$BO$14:$BO$54,MATCH(I1254,'BCA Inputs'!$AW$14:$AW$54,0))*Q1254+INDEX('BCA Inputs'!$BP$14:$BP$54,MATCH(I1254,'BCA Inputs'!$AW$14:$AW$54,0))*F1254+INDEX('BCA Inputs'!$BQ$14:$BQ$54,MATCH(I1254,'BCA Inputs'!$AW$14:$AW$54,0))*G1254,"")),"")</f>
        <v/>
      </c>
      <c r="AE1254" s="237" t="str">
        <f t="shared" si="196"/>
        <v/>
      </c>
      <c r="AF1254" s="198">
        <f t="shared" si="198"/>
        <v>0</v>
      </c>
      <c r="AG1254" s="239">
        <f t="shared" si="199"/>
        <v>0</v>
      </c>
    </row>
    <row r="1255" spans="1:33">
      <c r="A1255" s="228"/>
      <c r="B1255" s="176"/>
      <c r="C1255" s="229"/>
      <c r="D1255" s="230"/>
      <c r="E1255" s="230"/>
      <c r="F1255" s="230"/>
      <c r="G1255" s="230"/>
      <c r="H1255" s="231"/>
      <c r="I1255" s="231"/>
      <c r="J1255" s="232"/>
      <c r="K1255" s="232"/>
      <c r="L1255" s="232"/>
      <c r="M1255" s="181">
        <f t="shared" si="197"/>
        <v>0</v>
      </c>
      <c r="N1255" s="181">
        <f>IF(H1255="",0,H1255*I1255*'Avoided Water Savings Cost'!$C$16)</f>
        <v>0</v>
      </c>
      <c r="O1255" s="545">
        <f>IF(C1255="",0,IF($B$3="NYSEG",C1255/(1-'Avoided Electric Costs 2020'!$W$21),IF($B$3="RG&amp;E",C1255/(1-'Avoided Electric Costs 2020'!$X$21),"")))</f>
        <v>0</v>
      </c>
      <c r="P1255" s="546">
        <f>IF(D1255="",0,IF($B$3="NYSEG",D1255/(1-'Avoided Electric Costs 2020'!$W$21),IF($B$3="RG&amp;E",D1255/(1-'Avoided Electric Costs 2020'!$X$21),"")))</f>
        <v>0</v>
      </c>
      <c r="Q1255" s="546">
        <f>IF(E1255="",0,IF($B$3="NYSEG",E1255/(1-'Avoided Natural Gas Costs 2020'!$J$34),IF($B$3="RG&amp;E",E1255/(1-'Avoided Natural Gas Costs 2020'!$K$34),"")))</f>
        <v>0</v>
      </c>
      <c r="R1255" s="233" t="str">
        <f>IFERROR(IF(P1255*'BCA Inputs'!$C$1+Q1255*'BCA Inputs'!$C$2+F1255*'BCA Inputs'!$C$2+G1255*'BCA Inputs'!$C$2=0,"",P1255*'BCA Inputs'!$C$1+Q1255*'BCA Inputs'!$C$2+F1255*'BCA Inputs'!$C$2+G1255*'BCA Inputs'!$C$2),"")</f>
        <v/>
      </c>
      <c r="S1255" s="181" t="str">
        <f t="shared" si="190"/>
        <v/>
      </c>
      <c r="T1255" s="181" t="str">
        <f>IFERROR(IF($B$3="NYSEG",(INDEX('BCA Inputs'!$N$14:$N$54,MATCH(I1255,'BCA Inputs'!$M$14:$M$54,0))*P1255+INDEX('BCA Inputs'!$O$14:$O$54,MATCH(I1255,'BCA Inputs'!$M$14:$M$54,0))*O1255+INDEX('BCA Inputs'!P:P,MATCH(I1255,'BCA Inputs'!M:M,0))*Q1255+INDEX('BCA Inputs'!Q:Q,MATCH(I1255,'BCA Inputs'!M:M,0))*F1255+INDEX('BCA Inputs'!R:R,MATCH(I1255,'BCA Inputs'!M:M,0))*G1255)+L1255+N1255,IF($B$3="RG&amp;E",(INDEX('BCA Inputs'!$AX$14:$AX$54,MATCH(I1255,'BCA Inputs'!$AW$14:$AW$54,0))*P1255+INDEX('BCA Inputs'!$AY$14:$AY$54,MATCH(I1255,'BCA Inputs'!$AW$14:$AW$54,0))*O1255+INDEX('BCA Inputs'!$AZ$14:$AZ$54,MATCH(I1255,'BCA Inputs'!$AW$14:$AW$54,0))*Q1255+INDEX('BCA Inputs'!$BA$14:$BA$54,MATCH(I1255,'BCA Inputs'!$AW$14:$AW$54,0))*F1255+INDEX('BCA Inputs'!$BB$14:$BB$54,MATCH(I1255,'BCA Inputs'!$AW$14:$AW$54,0))*G1255)+L1255+N1255,"")),"")</f>
        <v/>
      </c>
      <c r="U1255" s="234" t="str">
        <f t="shared" si="191"/>
        <v/>
      </c>
      <c r="V1255" s="234" t="str">
        <f t="shared" si="192"/>
        <v/>
      </c>
      <c r="W1255" s="234" t="str">
        <f t="shared" si="193"/>
        <v/>
      </c>
      <c r="Y1255" s="235" t="str">
        <f t="shared" si="194"/>
        <v/>
      </c>
      <c r="Z1255" s="236" t="str">
        <f>IFERROR(IF($B$3="NYSEG",INDEX('BCA Inputs'!$X$14:$X$54,MATCH(I1255,'BCA Inputs'!$M$14:$M$54,0))*P1255+INDEX('BCA Inputs'!$Y$14:$Y$54,MATCH(I1255,'BCA Inputs'!$M$14:$M$54,0))*O1255+INDEX('BCA Inputs'!$Z$14:$Z$54,MATCH(I1255,'BCA Inputs'!$M$14:$M$54,0))*Q1255+INDEX('BCA Inputs'!$AA$14:$AA$54,MATCH(I1255,'BCA Inputs'!$M$14:$M$54,0))*F1255+INDEX('BCA Inputs'!$AB$14:$AB$54,MATCH(I1255,'BCA Inputs'!$M$14:$M$54,0))*G1255,IF($B$3="RG&amp;E",INDEX('BCA Inputs'!$BG$14:$BG$54,MATCH(I1255,'BCA Inputs'!$AW$14:$AW$54,0))*P1255+INDEX('BCA Inputs'!$BH$14:$BH$54,MATCH(I1255,'BCA Inputs'!$AW$14:$AW$54,0))*O1255+INDEX('BCA Inputs'!$BI$14:$BI$54,MATCH(I1255,'BCA Inputs'!$AW$14:$AW$54,0))*Q1255+INDEX('BCA Inputs'!$BJ$14:$BJ$54,MATCH(I1255,'BCA Inputs'!$AW$14:$AW$54,0))*F1255+INDEX('BCA Inputs'!$BK$14:$BK$54,MATCH(I1255,'BCA Inputs'!$AW$14:$AW$54,0))*G1255,"")),"")</f>
        <v/>
      </c>
      <c r="AA1255" s="237" t="str">
        <f t="shared" si="195"/>
        <v/>
      </c>
      <c r="AC1255" s="238" t="str">
        <f>IFERROR((K1255+R1255)+IF($B$3="NYSEG",INDEX('BCA Inputs'!$AI$14:$AI$54,MATCH(I1255,'BCA Inputs'!$M$14:$M$54,0))*P1255+INDEX('BCA Inputs'!$AJ$14:$AJ$54,MATCH(I1255,'BCA Inputs'!$M$14:$M$54,0))*Q1255,IF($B$3="RG&amp;E",INDEX('BCA Inputs'!$BR$14:$BR$54,MATCH(I1255,'BCA Inputs'!$AW$14:$AW$54,0))*P1255+INDEX('BCA Inputs'!$BS$14:$BS$54,MATCH(I1255,'BCA Inputs'!$AW$14:$AW$54,0))*Q1255,"")),"")</f>
        <v/>
      </c>
      <c r="AD1255" s="181" t="str">
        <f>IFERROR(IF($B$3="NYSEG",INDEX('BCA Inputs'!$AD$14:$AD$54,MATCH(I1255,'BCA Inputs'!$M$14:$M$54,0))*P1255+INDEX('BCA Inputs'!$AE$14:$AE$54,MATCH(I1255,'BCA Inputs'!$M$14:$M$54,0))*O1255+INDEX('BCA Inputs'!$AF$14:$AF$54,MATCH(I1255,'BCA Inputs'!$M$14:$M$54,0))*Q1255+INDEX('BCA Inputs'!$AG$14:$AG$54,MATCH(I1255,'BCA Inputs'!$M$14:$M$54,0))*F1255+INDEX('BCA Inputs'!$AH$14:$AH$54,MATCH(I1255,'BCA Inputs'!$M$14:$M$54,0))*G1255,IF($B$3="RG&amp;E",INDEX('BCA Inputs'!$BM$14:$BM$54,MATCH(I1255,'BCA Inputs'!$AW$14:$AW$54,0))*P1255+INDEX('BCA Inputs'!$BN$14:$BN$54,MATCH(I1255,'BCA Inputs'!$AW$14:$AW$54,0))*O1255+INDEX('BCA Inputs'!$BO$14:$BO$54,MATCH(I1255,'BCA Inputs'!$AW$14:$AW$54,0))*Q1255+INDEX('BCA Inputs'!$BP$14:$BP$54,MATCH(I1255,'BCA Inputs'!$AW$14:$AW$54,0))*F1255+INDEX('BCA Inputs'!$BQ$14:$BQ$54,MATCH(I1255,'BCA Inputs'!$AW$14:$AW$54,0))*G1255,"")),"")</f>
        <v/>
      </c>
      <c r="AE1255" s="237" t="str">
        <f t="shared" si="196"/>
        <v/>
      </c>
      <c r="AF1255" s="198">
        <f t="shared" si="198"/>
        <v>0</v>
      </c>
      <c r="AG1255" s="239">
        <f t="shared" si="199"/>
        <v>0</v>
      </c>
    </row>
    <row r="1256" spans="1:33">
      <c r="A1256" s="228"/>
      <c r="B1256" s="176"/>
      <c r="C1256" s="229"/>
      <c r="D1256" s="230"/>
      <c r="E1256" s="230"/>
      <c r="F1256" s="230"/>
      <c r="G1256" s="230"/>
      <c r="H1256" s="231"/>
      <c r="I1256" s="231"/>
      <c r="J1256" s="232"/>
      <c r="K1256" s="232"/>
      <c r="L1256" s="232"/>
      <c r="M1256" s="181">
        <f t="shared" si="197"/>
        <v>0</v>
      </c>
      <c r="N1256" s="181">
        <f>IF(H1256="",0,H1256*I1256*'Avoided Water Savings Cost'!$C$16)</f>
        <v>0</v>
      </c>
      <c r="O1256" s="545">
        <f>IF(C1256="",0,IF($B$3="NYSEG",C1256/(1-'Avoided Electric Costs 2020'!$W$21),IF($B$3="RG&amp;E",C1256/(1-'Avoided Electric Costs 2020'!$X$21),"")))</f>
        <v>0</v>
      </c>
      <c r="P1256" s="546">
        <f>IF(D1256="",0,IF($B$3="NYSEG",D1256/(1-'Avoided Electric Costs 2020'!$W$21),IF($B$3="RG&amp;E",D1256/(1-'Avoided Electric Costs 2020'!$X$21),"")))</f>
        <v>0</v>
      </c>
      <c r="Q1256" s="546">
        <f>IF(E1256="",0,IF($B$3="NYSEG",E1256/(1-'Avoided Natural Gas Costs 2020'!$J$34),IF($B$3="RG&amp;E",E1256/(1-'Avoided Natural Gas Costs 2020'!$K$34),"")))</f>
        <v>0</v>
      </c>
      <c r="R1256" s="233" t="str">
        <f>IFERROR(IF(P1256*'BCA Inputs'!$C$1+Q1256*'BCA Inputs'!$C$2+F1256*'BCA Inputs'!$C$2+G1256*'BCA Inputs'!$C$2=0,"",P1256*'BCA Inputs'!$C$1+Q1256*'BCA Inputs'!$C$2+F1256*'BCA Inputs'!$C$2+G1256*'BCA Inputs'!$C$2),"")</f>
        <v/>
      </c>
      <c r="S1256" s="181" t="str">
        <f t="shared" si="190"/>
        <v/>
      </c>
      <c r="T1256" s="181" t="str">
        <f>IFERROR(IF($B$3="NYSEG",(INDEX('BCA Inputs'!$N$14:$N$54,MATCH(I1256,'BCA Inputs'!$M$14:$M$54,0))*P1256+INDEX('BCA Inputs'!$O$14:$O$54,MATCH(I1256,'BCA Inputs'!$M$14:$M$54,0))*O1256+INDEX('BCA Inputs'!P:P,MATCH(I1256,'BCA Inputs'!M:M,0))*Q1256+INDEX('BCA Inputs'!Q:Q,MATCH(I1256,'BCA Inputs'!M:M,0))*F1256+INDEX('BCA Inputs'!R:R,MATCH(I1256,'BCA Inputs'!M:M,0))*G1256)+L1256+N1256,IF($B$3="RG&amp;E",(INDEX('BCA Inputs'!$AX$14:$AX$54,MATCH(I1256,'BCA Inputs'!$AW$14:$AW$54,0))*P1256+INDEX('BCA Inputs'!$AY$14:$AY$54,MATCH(I1256,'BCA Inputs'!$AW$14:$AW$54,0))*O1256+INDEX('BCA Inputs'!$AZ$14:$AZ$54,MATCH(I1256,'BCA Inputs'!$AW$14:$AW$54,0))*Q1256+INDEX('BCA Inputs'!$BA$14:$BA$54,MATCH(I1256,'BCA Inputs'!$AW$14:$AW$54,0))*F1256+INDEX('BCA Inputs'!$BB$14:$BB$54,MATCH(I1256,'BCA Inputs'!$AW$14:$AW$54,0))*G1256)+L1256+N1256,"")),"")</f>
        <v/>
      </c>
      <c r="U1256" s="234" t="str">
        <f t="shared" si="191"/>
        <v/>
      </c>
      <c r="V1256" s="234" t="str">
        <f t="shared" si="192"/>
        <v/>
      </c>
      <c r="W1256" s="234" t="str">
        <f t="shared" si="193"/>
        <v/>
      </c>
      <c r="Y1256" s="235" t="str">
        <f t="shared" si="194"/>
        <v/>
      </c>
      <c r="Z1256" s="236" t="str">
        <f>IFERROR(IF($B$3="NYSEG",INDEX('BCA Inputs'!$X$14:$X$54,MATCH(I1256,'BCA Inputs'!$M$14:$M$54,0))*P1256+INDEX('BCA Inputs'!$Y$14:$Y$54,MATCH(I1256,'BCA Inputs'!$M$14:$M$54,0))*O1256+INDEX('BCA Inputs'!$Z$14:$Z$54,MATCH(I1256,'BCA Inputs'!$M$14:$M$54,0))*Q1256+INDEX('BCA Inputs'!$AA$14:$AA$54,MATCH(I1256,'BCA Inputs'!$M$14:$M$54,0))*F1256+INDEX('BCA Inputs'!$AB$14:$AB$54,MATCH(I1256,'BCA Inputs'!$M$14:$M$54,0))*G1256,IF($B$3="RG&amp;E",INDEX('BCA Inputs'!$BG$14:$BG$54,MATCH(I1256,'BCA Inputs'!$AW$14:$AW$54,0))*P1256+INDEX('BCA Inputs'!$BH$14:$BH$54,MATCH(I1256,'BCA Inputs'!$AW$14:$AW$54,0))*O1256+INDEX('BCA Inputs'!$BI$14:$BI$54,MATCH(I1256,'BCA Inputs'!$AW$14:$AW$54,0))*Q1256+INDEX('BCA Inputs'!$BJ$14:$BJ$54,MATCH(I1256,'BCA Inputs'!$AW$14:$AW$54,0))*F1256+INDEX('BCA Inputs'!$BK$14:$BK$54,MATCH(I1256,'BCA Inputs'!$AW$14:$AW$54,0))*G1256,"")),"")</f>
        <v/>
      </c>
      <c r="AA1256" s="237" t="str">
        <f t="shared" si="195"/>
        <v/>
      </c>
      <c r="AC1256" s="238" t="str">
        <f>IFERROR((K1256+R1256)+IF($B$3="NYSEG",INDEX('BCA Inputs'!$AI$14:$AI$54,MATCH(I1256,'BCA Inputs'!$M$14:$M$54,0))*P1256+INDEX('BCA Inputs'!$AJ$14:$AJ$54,MATCH(I1256,'BCA Inputs'!$M$14:$M$54,0))*Q1256,IF($B$3="RG&amp;E",INDEX('BCA Inputs'!$BR$14:$BR$54,MATCH(I1256,'BCA Inputs'!$AW$14:$AW$54,0))*P1256+INDEX('BCA Inputs'!$BS$14:$BS$54,MATCH(I1256,'BCA Inputs'!$AW$14:$AW$54,0))*Q1256,"")),"")</f>
        <v/>
      </c>
      <c r="AD1256" s="181" t="str">
        <f>IFERROR(IF($B$3="NYSEG",INDEX('BCA Inputs'!$AD$14:$AD$54,MATCH(I1256,'BCA Inputs'!$M$14:$M$54,0))*P1256+INDEX('BCA Inputs'!$AE$14:$AE$54,MATCH(I1256,'BCA Inputs'!$M$14:$M$54,0))*O1256+INDEX('BCA Inputs'!$AF$14:$AF$54,MATCH(I1256,'BCA Inputs'!$M$14:$M$54,0))*Q1256+INDEX('BCA Inputs'!$AG$14:$AG$54,MATCH(I1256,'BCA Inputs'!$M$14:$M$54,0))*F1256+INDEX('BCA Inputs'!$AH$14:$AH$54,MATCH(I1256,'BCA Inputs'!$M$14:$M$54,0))*G1256,IF($B$3="RG&amp;E",INDEX('BCA Inputs'!$BM$14:$BM$54,MATCH(I1256,'BCA Inputs'!$AW$14:$AW$54,0))*P1256+INDEX('BCA Inputs'!$BN$14:$BN$54,MATCH(I1256,'BCA Inputs'!$AW$14:$AW$54,0))*O1256+INDEX('BCA Inputs'!$BO$14:$BO$54,MATCH(I1256,'BCA Inputs'!$AW$14:$AW$54,0))*Q1256+INDEX('BCA Inputs'!$BP$14:$BP$54,MATCH(I1256,'BCA Inputs'!$AW$14:$AW$54,0))*F1256+INDEX('BCA Inputs'!$BQ$14:$BQ$54,MATCH(I1256,'BCA Inputs'!$AW$14:$AW$54,0))*G1256,"")),"")</f>
        <v/>
      </c>
      <c r="AE1256" s="237" t="str">
        <f t="shared" si="196"/>
        <v/>
      </c>
      <c r="AF1256" s="198">
        <f t="shared" si="198"/>
        <v>0</v>
      </c>
      <c r="AG1256" s="239">
        <f t="shared" si="199"/>
        <v>0</v>
      </c>
    </row>
    <row r="1257" spans="1:33">
      <c r="A1257" s="228"/>
      <c r="B1257" s="176"/>
      <c r="C1257" s="229"/>
      <c r="D1257" s="230"/>
      <c r="E1257" s="230"/>
      <c r="F1257" s="230"/>
      <c r="G1257" s="230"/>
      <c r="H1257" s="231"/>
      <c r="I1257" s="231"/>
      <c r="J1257" s="232"/>
      <c r="K1257" s="232"/>
      <c r="L1257" s="232"/>
      <c r="M1257" s="181">
        <f t="shared" si="197"/>
        <v>0</v>
      </c>
      <c r="N1257" s="181">
        <f>IF(H1257="",0,H1257*I1257*'Avoided Water Savings Cost'!$C$16)</f>
        <v>0</v>
      </c>
      <c r="O1257" s="545">
        <f>IF(C1257="",0,IF($B$3="NYSEG",C1257/(1-'Avoided Electric Costs 2020'!$W$21),IF($B$3="RG&amp;E",C1257/(1-'Avoided Electric Costs 2020'!$X$21),"")))</f>
        <v>0</v>
      </c>
      <c r="P1257" s="546">
        <f>IF(D1257="",0,IF($B$3="NYSEG",D1257/(1-'Avoided Electric Costs 2020'!$W$21),IF($B$3="RG&amp;E",D1257/(1-'Avoided Electric Costs 2020'!$X$21),"")))</f>
        <v>0</v>
      </c>
      <c r="Q1257" s="546">
        <f>IF(E1257="",0,IF($B$3="NYSEG",E1257/(1-'Avoided Natural Gas Costs 2020'!$J$34),IF($B$3="RG&amp;E",E1257/(1-'Avoided Natural Gas Costs 2020'!$K$34),"")))</f>
        <v>0</v>
      </c>
      <c r="R1257" s="233" t="str">
        <f>IFERROR(IF(P1257*'BCA Inputs'!$C$1+Q1257*'BCA Inputs'!$C$2+F1257*'BCA Inputs'!$C$2+G1257*'BCA Inputs'!$C$2=0,"",P1257*'BCA Inputs'!$C$1+Q1257*'BCA Inputs'!$C$2+F1257*'BCA Inputs'!$C$2+G1257*'BCA Inputs'!$C$2),"")</f>
        <v/>
      </c>
      <c r="S1257" s="181" t="str">
        <f t="shared" si="190"/>
        <v/>
      </c>
      <c r="T1257" s="181" t="str">
        <f>IFERROR(IF($B$3="NYSEG",(INDEX('BCA Inputs'!$N$14:$N$54,MATCH(I1257,'BCA Inputs'!$M$14:$M$54,0))*P1257+INDEX('BCA Inputs'!$O$14:$O$54,MATCH(I1257,'BCA Inputs'!$M$14:$M$54,0))*O1257+INDEX('BCA Inputs'!P:P,MATCH(I1257,'BCA Inputs'!M:M,0))*Q1257+INDEX('BCA Inputs'!Q:Q,MATCH(I1257,'BCA Inputs'!M:M,0))*F1257+INDEX('BCA Inputs'!R:R,MATCH(I1257,'BCA Inputs'!M:M,0))*G1257)+L1257+N1257,IF($B$3="RG&amp;E",(INDEX('BCA Inputs'!$AX$14:$AX$54,MATCH(I1257,'BCA Inputs'!$AW$14:$AW$54,0))*P1257+INDEX('BCA Inputs'!$AY$14:$AY$54,MATCH(I1257,'BCA Inputs'!$AW$14:$AW$54,0))*O1257+INDEX('BCA Inputs'!$AZ$14:$AZ$54,MATCH(I1257,'BCA Inputs'!$AW$14:$AW$54,0))*Q1257+INDEX('BCA Inputs'!$BA$14:$BA$54,MATCH(I1257,'BCA Inputs'!$AW$14:$AW$54,0))*F1257+INDEX('BCA Inputs'!$BB$14:$BB$54,MATCH(I1257,'BCA Inputs'!$AW$14:$AW$54,0))*G1257)+L1257+N1257,"")),"")</f>
        <v/>
      </c>
      <c r="U1257" s="234" t="str">
        <f t="shared" si="191"/>
        <v/>
      </c>
      <c r="V1257" s="234" t="str">
        <f t="shared" si="192"/>
        <v/>
      </c>
      <c r="W1257" s="234" t="str">
        <f t="shared" si="193"/>
        <v/>
      </c>
      <c r="Y1257" s="235" t="str">
        <f t="shared" si="194"/>
        <v/>
      </c>
      <c r="Z1257" s="236" t="str">
        <f>IFERROR(IF($B$3="NYSEG",INDEX('BCA Inputs'!$X$14:$X$54,MATCH(I1257,'BCA Inputs'!$M$14:$M$54,0))*P1257+INDEX('BCA Inputs'!$Y$14:$Y$54,MATCH(I1257,'BCA Inputs'!$M$14:$M$54,0))*O1257+INDEX('BCA Inputs'!$Z$14:$Z$54,MATCH(I1257,'BCA Inputs'!$M$14:$M$54,0))*Q1257+INDEX('BCA Inputs'!$AA$14:$AA$54,MATCH(I1257,'BCA Inputs'!$M$14:$M$54,0))*F1257+INDEX('BCA Inputs'!$AB$14:$AB$54,MATCH(I1257,'BCA Inputs'!$M$14:$M$54,0))*G1257,IF($B$3="RG&amp;E",INDEX('BCA Inputs'!$BG$14:$BG$54,MATCH(I1257,'BCA Inputs'!$AW$14:$AW$54,0))*P1257+INDEX('BCA Inputs'!$BH$14:$BH$54,MATCH(I1257,'BCA Inputs'!$AW$14:$AW$54,0))*O1257+INDEX('BCA Inputs'!$BI$14:$BI$54,MATCH(I1257,'BCA Inputs'!$AW$14:$AW$54,0))*Q1257+INDEX('BCA Inputs'!$BJ$14:$BJ$54,MATCH(I1257,'BCA Inputs'!$AW$14:$AW$54,0))*F1257+INDEX('BCA Inputs'!$BK$14:$BK$54,MATCH(I1257,'BCA Inputs'!$AW$14:$AW$54,0))*G1257,"")),"")</f>
        <v/>
      </c>
      <c r="AA1257" s="237" t="str">
        <f t="shared" si="195"/>
        <v/>
      </c>
      <c r="AC1257" s="238" t="str">
        <f>IFERROR((K1257+R1257)+IF($B$3="NYSEG",INDEX('BCA Inputs'!$AI$14:$AI$54,MATCH(I1257,'BCA Inputs'!$M$14:$M$54,0))*P1257+INDEX('BCA Inputs'!$AJ$14:$AJ$54,MATCH(I1257,'BCA Inputs'!$M$14:$M$54,0))*Q1257,IF($B$3="RG&amp;E",INDEX('BCA Inputs'!$BR$14:$BR$54,MATCH(I1257,'BCA Inputs'!$AW$14:$AW$54,0))*P1257+INDEX('BCA Inputs'!$BS$14:$BS$54,MATCH(I1257,'BCA Inputs'!$AW$14:$AW$54,0))*Q1257,"")),"")</f>
        <v/>
      </c>
      <c r="AD1257" s="181" t="str">
        <f>IFERROR(IF($B$3="NYSEG",INDEX('BCA Inputs'!$AD$14:$AD$54,MATCH(I1257,'BCA Inputs'!$M$14:$M$54,0))*P1257+INDEX('BCA Inputs'!$AE$14:$AE$54,MATCH(I1257,'BCA Inputs'!$M$14:$M$54,0))*O1257+INDEX('BCA Inputs'!$AF$14:$AF$54,MATCH(I1257,'BCA Inputs'!$M$14:$M$54,0))*Q1257+INDEX('BCA Inputs'!$AG$14:$AG$54,MATCH(I1257,'BCA Inputs'!$M$14:$M$54,0))*F1257+INDEX('BCA Inputs'!$AH$14:$AH$54,MATCH(I1257,'BCA Inputs'!$M$14:$M$54,0))*G1257,IF($B$3="RG&amp;E",INDEX('BCA Inputs'!$BM$14:$BM$54,MATCH(I1257,'BCA Inputs'!$AW$14:$AW$54,0))*P1257+INDEX('BCA Inputs'!$BN$14:$BN$54,MATCH(I1257,'BCA Inputs'!$AW$14:$AW$54,0))*O1257+INDEX('BCA Inputs'!$BO$14:$BO$54,MATCH(I1257,'BCA Inputs'!$AW$14:$AW$54,0))*Q1257+INDEX('BCA Inputs'!$BP$14:$BP$54,MATCH(I1257,'BCA Inputs'!$AW$14:$AW$54,0))*F1257+INDEX('BCA Inputs'!$BQ$14:$BQ$54,MATCH(I1257,'BCA Inputs'!$AW$14:$AW$54,0))*G1257,"")),"")</f>
        <v/>
      </c>
      <c r="AE1257" s="237" t="str">
        <f t="shared" si="196"/>
        <v/>
      </c>
      <c r="AF1257" s="198">
        <f t="shared" si="198"/>
        <v>0</v>
      </c>
      <c r="AG1257" s="239">
        <f t="shared" si="199"/>
        <v>0</v>
      </c>
    </row>
    <row r="1258" spans="1:33">
      <c r="A1258" s="228"/>
      <c r="B1258" s="176"/>
      <c r="C1258" s="229"/>
      <c r="D1258" s="230"/>
      <c r="E1258" s="230"/>
      <c r="F1258" s="230"/>
      <c r="G1258" s="230"/>
      <c r="H1258" s="231"/>
      <c r="I1258" s="231"/>
      <c r="J1258" s="232"/>
      <c r="K1258" s="232"/>
      <c r="L1258" s="232"/>
      <c r="M1258" s="181">
        <f t="shared" si="197"/>
        <v>0</v>
      </c>
      <c r="N1258" s="181">
        <f>IF(H1258="",0,H1258*I1258*'Avoided Water Savings Cost'!$C$16)</f>
        <v>0</v>
      </c>
      <c r="O1258" s="545">
        <f>IF(C1258="",0,IF($B$3="NYSEG",C1258/(1-'Avoided Electric Costs 2020'!$W$21),IF($B$3="RG&amp;E",C1258/(1-'Avoided Electric Costs 2020'!$X$21),"")))</f>
        <v>0</v>
      </c>
      <c r="P1258" s="546">
        <f>IF(D1258="",0,IF($B$3="NYSEG",D1258/(1-'Avoided Electric Costs 2020'!$W$21),IF($B$3="RG&amp;E",D1258/(1-'Avoided Electric Costs 2020'!$X$21),"")))</f>
        <v>0</v>
      </c>
      <c r="Q1258" s="546">
        <f>IF(E1258="",0,IF($B$3="NYSEG",E1258/(1-'Avoided Natural Gas Costs 2020'!$J$34),IF($B$3="RG&amp;E",E1258/(1-'Avoided Natural Gas Costs 2020'!$K$34),"")))</f>
        <v>0</v>
      </c>
      <c r="R1258" s="233" t="str">
        <f>IFERROR(IF(P1258*'BCA Inputs'!$C$1+Q1258*'BCA Inputs'!$C$2+F1258*'BCA Inputs'!$C$2+G1258*'BCA Inputs'!$C$2=0,"",P1258*'BCA Inputs'!$C$1+Q1258*'BCA Inputs'!$C$2+F1258*'BCA Inputs'!$C$2+G1258*'BCA Inputs'!$C$2),"")</f>
        <v/>
      </c>
      <c r="S1258" s="181" t="str">
        <f t="shared" si="190"/>
        <v/>
      </c>
      <c r="T1258" s="181" t="str">
        <f>IFERROR(IF($B$3="NYSEG",(INDEX('BCA Inputs'!$N$14:$N$54,MATCH(I1258,'BCA Inputs'!$M$14:$M$54,0))*P1258+INDEX('BCA Inputs'!$O$14:$O$54,MATCH(I1258,'BCA Inputs'!$M$14:$M$54,0))*O1258+INDEX('BCA Inputs'!P:P,MATCH(I1258,'BCA Inputs'!M:M,0))*Q1258+INDEX('BCA Inputs'!Q:Q,MATCH(I1258,'BCA Inputs'!M:M,0))*F1258+INDEX('BCA Inputs'!R:R,MATCH(I1258,'BCA Inputs'!M:M,0))*G1258)+L1258+N1258,IF($B$3="RG&amp;E",(INDEX('BCA Inputs'!$AX$14:$AX$54,MATCH(I1258,'BCA Inputs'!$AW$14:$AW$54,0))*P1258+INDEX('BCA Inputs'!$AY$14:$AY$54,MATCH(I1258,'BCA Inputs'!$AW$14:$AW$54,0))*O1258+INDEX('BCA Inputs'!$AZ$14:$AZ$54,MATCH(I1258,'BCA Inputs'!$AW$14:$AW$54,0))*Q1258+INDEX('BCA Inputs'!$BA$14:$BA$54,MATCH(I1258,'BCA Inputs'!$AW$14:$AW$54,0))*F1258+INDEX('BCA Inputs'!$BB$14:$BB$54,MATCH(I1258,'BCA Inputs'!$AW$14:$AW$54,0))*G1258)+L1258+N1258,"")),"")</f>
        <v/>
      </c>
      <c r="U1258" s="234" t="str">
        <f t="shared" si="191"/>
        <v/>
      </c>
      <c r="V1258" s="234" t="str">
        <f t="shared" si="192"/>
        <v/>
      </c>
      <c r="W1258" s="234" t="str">
        <f t="shared" si="193"/>
        <v/>
      </c>
      <c r="Y1258" s="235" t="str">
        <f t="shared" si="194"/>
        <v/>
      </c>
      <c r="Z1258" s="236" t="str">
        <f>IFERROR(IF($B$3="NYSEG",INDEX('BCA Inputs'!$X$14:$X$54,MATCH(I1258,'BCA Inputs'!$M$14:$M$54,0))*P1258+INDEX('BCA Inputs'!$Y$14:$Y$54,MATCH(I1258,'BCA Inputs'!$M$14:$M$54,0))*O1258+INDEX('BCA Inputs'!$Z$14:$Z$54,MATCH(I1258,'BCA Inputs'!$M$14:$M$54,0))*Q1258+INDEX('BCA Inputs'!$AA$14:$AA$54,MATCH(I1258,'BCA Inputs'!$M$14:$M$54,0))*F1258+INDEX('BCA Inputs'!$AB$14:$AB$54,MATCH(I1258,'BCA Inputs'!$M$14:$M$54,0))*G1258,IF($B$3="RG&amp;E",INDEX('BCA Inputs'!$BG$14:$BG$54,MATCH(I1258,'BCA Inputs'!$AW$14:$AW$54,0))*P1258+INDEX('BCA Inputs'!$BH$14:$BH$54,MATCH(I1258,'BCA Inputs'!$AW$14:$AW$54,0))*O1258+INDEX('BCA Inputs'!$BI$14:$BI$54,MATCH(I1258,'BCA Inputs'!$AW$14:$AW$54,0))*Q1258+INDEX('BCA Inputs'!$BJ$14:$BJ$54,MATCH(I1258,'BCA Inputs'!$AW$14:$AW$54,0))*F1258+INDEX('BCA Inputs'!$BK$14:$BK$54,MATCH(I1258,'BCA Inputs'!$AW$14:$AW$54,0))*G1258,"")),"")</f>
        <v/>
      </c>
      <c r="AA1258" s="237" t="str">
        <f t="shared" si="195"/>
        <v/>
      </c>
      <c r="AC1258" s="238" t="str">
        <f>IFERROR((K1258+R1258)+IF($B$3="NYSEG",INDEX('BCA Inputs'!$AI$14:$AI$54,MATCH(I1258,'BCA Inputs'!$M$14:$M$54,0))*P1258+INDEX('BCA Inputs'!$AJ$14:$AJ$54,MATCH(I1258,'BCA Inputs'!$M$14:$M$54,0))*Q1258,IF($B$3="RG&amp;E",INDEX('BCA Inputs'!$BR$14:$BR$54,MATCH(I1258,'BCA Inputs'!$AW$14:$AW$54,0))*P1258+INDEX('BCA Inputs'!$BS$14:$BS$54,MATCH(I1258,'BCA Inputs'!$AW$14:$AW$54,0))*Q1258,"")),"")</f>
        <v/>
      </c>
      <c r="AD1258" s="181" t="str">
        <f>IFERROR(IF($B$3="NYSEG",INDEX('BCA Inputs'!$AD$14:$AD$54,MATCH(I1258,'BCA Inputs'!$M$14:$M$54,0))*P1258+INDEX('BCA Inputs'!$AE$14:$AE$54,MATCH(I1258,'BCA Inputs'!$M$14:$M$54,0))*O1258+INDEX('BCA Inputs'!$AF$14:$AF$54,MATCH(I1258,'BCA Inputs'!$M$14:$M$54,0))*Q1258+INDEX('BCA Inputs'!$AG$14:$AG$54,MATCH(I1258,'BCA Inputs'!$M$14:$M$54,0))*F1258+INDEX('BCA Inputs'!$AH$14:$AH$54,MATCH(I1258,'BCA Inputs'!$M$14:$M$54,0))*G1258,IF($B$3="RG&amp;E",INDEX('BCA Inputs'!$BM$14:$BM$54,MATCH(I1258,'BCA Inputs'!$AW$14:$AW$54,0))*P1258+INDEX('BCA Inputs'!$BN$14:$BN$54,MATCH(I1258,'BCA Inputs'!$AW$14:$AW$54,0))*O1258+INDEX('BCA Inputs'!$BO$14:$BO$54,MATCH(I1258,'BCA Inputs'!$AW$14:$AW$54,0))*Q1258+INDEX('BCA Inputs'!$BP$14:$BP$54,MATCH(I1258,'BCA Inputs'!$AW$14:$AW$54,0))*F1258+INDEX('BCA Inputs'!$BQ$14:$BQ$54,MATCH(I1258,'BCA Inputs'!$AW$14:$AW$54,0))*G1258,"")),"")</f>
        <v/>
      </c>
      <c r="AE1258" s="237" t="str">
        <f t="shared" si="196"/>
        <v/>
      </c>
      <c r="AF1258" s="198">
        <f t="shared" si="198"/>
        <v>0</v>
      </c>
      <c r="AG1258" s="239">
        <f t="shared" si="199"/>
        <v>0</v>
      </c>
    </row>
    <row r="1259" spans="1:33">
      <c r="A1259" s="228"/>
      <c r="B1259" s="176"/>
      <c r="C1259" s="229"/>
      <c r="D1259" s="230"/>
      <c r="E1259" s="230"/>
      <c r="F1259" s="230"/>
      <c r="G1259" s="230"/>
      <c r="H1259" s="231"/>
      <c r="I1259" s="231"/>
      <c r="J1259" s="232"/>
      <c r="K1259" s="232"/>
      <c r="L1259" s="232"/>
      <c r="M1259" s="181">
        <f t="shared" si="197"/>
        <v>0</v>
      </c>
      <c r="N1259" s="181">
        <f>IF(H1259="",0,H1259*I1259*'Avoided Water Savings Cost'!$C$16)</f>
        <v>0</v>
      </c>
      <c r="O1259" s="545">
        <f>IF(C1259="",0,IF($B$3="NYSEG",C1259/(1-'Avoided Electric Costs 2020'!$W$21),IF($B$3="RG&amp;E",C1259/(1-'Avoided Electric Costs 2020'!$X$21),"")))</f>
        <v>0</v>
      </c>
      <c r="P1259" s="546">
        <f>IF(D1259="",0,IF($B$3="NYSEG",D1259/(1-'Avoided Electric Costs 2020'!$W$21),IF($B$3="RG&amp;E",D1259/(1-'Avoided Electric Costs 2020'!$X$21),"")))</f>
        <v>0</v>
      </c>
      <c r="Q1259" s="546">
        <f>IF(E1259="",0,IF($B$3="NYSEG",E1259/(1-'Avoided Natural Gas Costs 2020'!$J$34),IF($B$3="RG&amp;E",E1259/(1-'Avoided Natural Gas Costs 2020'!$K$34),"")))</f>
        <v>0</v>
      </c>
      <c r="R1259" s="233" t="str">
        <f>IFERROR(IF(P1259*'BCA Inputs'!$C$1+Q1259*'BCA Inputs'!$C$2+F1259*'BCA Inputs'!$C$2+G1259*'BCA Inputs'!$C$2=0,"",P1259*'BCA Inputs'!$C$1+Q1259*'BCA Inputs'!$C$2+F1259*'BCA Inputs'!$C$2+G1259*'BCA Inputs'!$C$2),"")</f>
        <v/>
      </c>
      <c r="S1259" s="181" t="str">
        <f t="shared" si="190"/>
        <v/>
      </c>
      <c r="T1259" s="181" t="str">
        <f>IFERROR(IF($B$3="NYSEG",(INDEX('BCA Inputs'!$N$14:$N$54,MATCH(I1259,'BCA Inputs'!$M$14:$M$54,0))*P1259+INDEX('BCA Inputs'!$O$14:$O$54,MATCH(I1259,'BCA Inputs'!$M$14:$M$54,0))*O1259+INDEX('BCA Inputs'!P:P,MATCH(I1259,'BCA Inputs'!M:M,0))*Q1259+INDEX('BCA Inputs'!Q:Q,MATCH(I1259,'BCA Inputs'!M:M,0))*F1259+INDEX('BCA Inputs'!R:R,MATCH(I1259,'BCA Inputs'!M:M,0))*G1259)+L1259+N1259,IF($B$3="RG&amp;E",(INDEX('BCA Inputs'!$AX$14:$AX$54,MATCH(I1259,'BCA Inputs'!$AW$14:$AW$54,0))*P1259+INDEX('BCA Inputs'!$AY$14:$AY$54,MATCH(I1259,'BCA Inputs'!$AW$14:$AW$54,0))*O1259+INDEX('BCA Inputs'!$AZ$14:$AZ$54,MATCH(I1259,'BCA Inputs'!$AW$14:$AW$54,0))*Q1259+INDEX('BCA Inputs'!$BA$14:$BA$54,MATCH(I1259,'BCA Inputs'!$AW$14:$AW$54,0))*F1259+INDEX('BCA Inputs'!$BB$14:$BB$54,MATCH(I1259,'BCA Inputs'!$AW$14:$AW$54,0))*G1259)+L1259+N1259,"")),"")</f>
        <v/>
      </c>
      <c r="U1259" s="234" t="str">
        <f t="shared" si="191"/>
        <v/>
      </c>
      <c r="V1259" s="234" t="str">
        <f t="shared" si="192"/>
        <v/>
      </c>
      <c r="W1259" s="234" t="str">
        <f t="shared" si="193"/>
        <v/>
      </c>
      <c r="Y1259" s="235" t="str">
        <f t="shared" si="194"/>
        <v/>
      </c>
      <c r="Z1259" s="236" t="str">
        <f>IFERROR(IF($B$3="NYSEG",INDEX('BCA Inputs'!$X$14:$X$54,MATCH(I1259,'BCA Inputs'!$M$14:$M$54,0))*P1259+INDEX('BCA Inputs'!$Y$14:$Y$54,MATCH(I1259,'BCA Inputs'!$M$14:$M$54,0))*O1259+INDEX('BCA Inputs'!$Z$14:$Z$54,MATCH(I1259,'BCA Inputs'!$M$14:$M$54,0))*Q1259+INDEX('BCA Inputs'!$AA$14:$AA$54,MATCH(I1259,'BCA Inputs'!$M$14:$M$54,0))*F1259+INDEX('BCA Inputs'!$AB$14:$AB$54,MATCH(I1259,'BCA Inputs'!$M$14:$M$54,0))*G1259,IF($B$3="RG&amp;E",INDEX('BCA Inputs'!$BG$14:$BG$54,MATCH(I1259,'BCA Inputs'!$AW$14:$AW$54,0))*P1259+INDEX('BCA Inputs'!$BH$14:$BH$54,MATCH(I1259,'BCA Inputs'!$AW$14:$AW$54,0))*O1259+INDEX('BCA Inputs'!$BI$14:$BI$54,MATCH(I1259,'BCA Inputs'!$AW$14:$AW$54,0))*Q1259+INDEX('BCA Inputs'!$BJ$14:$BJ$54,MATCH(I1259,'BCA Inputs'!$AW$14:$AW$54,0))*F1259+INDEX('BCA Inputs'!$BK$14:$BK$54,MATCH(I1259,'BCA Inputs'!$AW$14:$AW$54,0))*G1259,"")),"")</f>
        <v/>
      </c>
      <c r="AA1259" s="237" t="str">
        <f t="shared" si="195"/>
        <v/>
      </c>
      <c r="AC1259" s="238" t="str">
        <f>IFERROR((K1259+R1259)+IF($B$3="NYSEG",INDEX('BCA Inputs'!$AI$14:$AI$54,MATCH(I1259,'BCA Inputs'!$M$14:$M$54,0))*P1259+INDEX('BCA Inputs'!$AJ$14:$AJ$54,MATCH(I1259,'BCA Inputs'!$M$14:$M$54,0))*Q1259,IF($B$3="RG&amp;E",INDEX('BCA Inputs'!$BR$14:$BR$54,MATCH(I1259,'BCA Inputs'!$AW$14:$AW$54,0))*P1259+INDEX('BCA Inputs'!$BS$14:$BS$54,MATCH(I1259,'BCA Inputs'!$AW$14:$AW$54,0))*Q1259,"")),"")</f>
        <v/>
      </c>
      <c r="AD1259" s="181" t="str">
        <f>IFERROR(IF($B$3="NYSEG",INDEX('BCA Inputs'!$AD$14:$AD$54,MATCH(I1259,'BCA Inputs'!$M$14:$M$54,0))*P1259+INDEX('BCA Inputs'!$AE$14:$AE$54,MATCH(I1259,'BCA Inputs'!$M$14:$M$54,0))*O1259+INDEX('BCA Inputs'!$AF$14:$AF$54,MATCH(I1259,'BCA Inputs'!$M$14:$M$54,0))*Q1259+INDEX('BCA Inputs'!$AG$14:$AG$54,MATCH(I1259,'BCA Inputs'!$M$14:$M$54,0))*F1259+INDEX('BCA Inputs'!$AH$14:$AH$54,MATCH(I1259,'BCA Inputs'!$M$14:$M$54,0))*G1259,IF($B$3="RG&amp;E",INDEX('BCA Inputs'!$BM$14:$BM$54,MATCH(I1259,'BCA Inputs'!$AW$14:$AW$54,0))*P1259+INDEX('BCA Inputs'!$BN$14:$BN$54,MATCH(I1259,'BCA Inputs'!$AW$14:$AW$54,0))*O1259+INDEX('BCA Inputs'!$BO$14:$BO$54,MATCH(I1259,'BCA Inputs'!$AW$14:$AW$54,0))*Q1259+INDEX('BCA Inputs'!$BP$14:$BP$54,MATCH(I1259,'BCA Inputs'!$AW$14:$AW$54,0))*F1259+INDEX('BCA Inputs'!$BQ$14:$BQ$54,MATCH(I1259,'BCA Inputs'!$AW$14:$AW$54,0))*G1259,"")),"")</f>
        <v/>
      </c>
      <c r="AE1259" s="237" t="str">
        <f t="shared" si="196"/>
        <v/>
      </c>
      <c r="AF1259" s="198">
        <f t="shared" si="198"/>
        <v>0</v>
      </c>
      <c r="AG1259" s="239">
        <f t="shared" si="199"/>
        <v>0</v>
      </c>
    </row>
    <row r="1260" spans="1:33">
      <c r="A1260" s="228"/>
      <c r="B1260" s="176"/>
      <c r="C1260" s="229"/>
      <c r="D1260" s="230"/>
      <c r="E1260" s="230"/>
      <c r="F1260" s="230"/>
      <c r="G1260" s="230"/>
      <c r="H1260" s="231"/>
      <c r="I1260" s="231"/>
      <c r="J1260" s="232"/>
      <c r="K1260" s="232"/>
      <c r="L1260" s="232"/>
      <c r="M1260" s="181">
        <f t="shared" si="197"/>
        <v>0</v>
      </c>
      <c r="N1260" s="181">
        <f>IF(H1260="",0,H1260*I1260*'Avoided Water Savings Cost'!$C$16)</f>
        <v>0</v>
      </c>
      <c r="O1260" s="545">
        <f>IF(C1260="",0,IF($B$3="NYSEG",C1260/(1-'Avoided Electric Costs 2020'!$W$21),IF($B$3="RG&amp;E",C1260/(1-'Avoided Electric Costs 2020'!$X$21),"")))</f>
        <v>0</v>
      </c>
      <c r="P1260" s="546">
        <f>IF(D1260="",0,IF($B$3="NYSEG",D1260/(1-'Avoided Electric Costs 2020'!$W$21),IF($B$3="RG&amp;E",D1260/(1-'Avoided Electric Costs 2020'!$X$21),"")))</f>
        <v>0</v>
      </c>
      <c r="Q1260" s="546">
        <f>IF(E1260="",0,IF($B$3="NYSEG",E1260/(1-'Avoided Natural Gas Costs 2020'!$J$34),IF($B$3="RG&amp;E",E1260/(1-'Avoided Natural Gas Costs 2020'!$K$34),"")))</f>
        <v>0</v>
      </c>
      <c r="R1260" s="233" t="str">
        <f>IFERROR(IF(P1260*'BCA Inputs'!$C$1+Q1260*'BCA Inputs'!$C$2+F1260*'BCA Inputs'!$C$2+G1260*'BCA Inputs'!$C$2=0,"",P1260*'BCA Inputs'!$C$1+Q1260*'BCA Inputs'!$C$2+F1260*'BCA Inputs'!$C$2+G1260*'BCA Inputs'!$C$2),"")</f>
        <v/>
      </c>
      <c r="S1260" s="181" t="str">
        <f t="shared" si="190"/>
        <v/>
      </c>
      <c r="T1260" s="181" t="str">
        <f>IFERROR(IF($B$3="NYSEG",(INDEX('BCA Inputs'!$N$14:$N$54,MATCH(I1260,'BCA Inputs'!$M$14:$M$54,0))*P1260+INDEX('BCA Inputs'!$O$14:$O$54,MATCH(I1260,'BCA Inputs'!$M$14:$M$54,0))*O1260+INDEX('BCA Inputs'!P:P,MATCH(I1260,'BCA Inputs'!M:M,0))*Q1260+INDEX('BCA Inputs'!Q:Q,MATCH(I1260,'BCA Inputs'!M:M,0))*F1260+INDEX('BCA Inputs'!R:R,MATCH(I1260,'BCA Inputs'!M:M,0))*G1260)+L1260+N1260,IF($B$3="RG&amp;E",(INDEX('BCA Inputs'!$AX$14:$AX$54,MATCH(I1260,'BCA Inputs'!$AW$14:$AW$54,0))*P1260+INDEX('BCA Inputs'!$AY$14:$AY$54,MATCH(I1260,'BCA Inputs'!$AW$14:$AW$54,0))*O1260+INDEX('BCA Inputs'!$AZ$14:$AZ$54,MATCH(I1260,'BCA Inputs'!$AW$14:$AW$54,0))*Q1260+INDEX('BCA Inputs'!$BA$14:$BA$54,MATCH(I1260,'BCA Inputs'!$AW$14:$AW$54,0))*F1260+INDEX('BCA Inputs'!$BB$14:$BB$54,MATCH(I1260,'BCA Inputs'!$AW$14:$AW$54,0))*G1260)+L1260+N1260,"")),"")</f>
        <v/>
      </c>
      <c r="U1260" s="234" t="str">
        <f t="shared" si="191"/>
        <v/>
      </c>
      <c r="V1260" s="234" t="str">
        <f t="shared" si="192"/>
        <v/>
      </c>
      <c r="W1260" s="234" t="str">
        <f t="shared" si="193"/>
        <v/>
      </c>
      <c r="Y1260" s="235" t="str">
        <f t="shared" si="194"/>
        <v/>
      </c>
      <c r="Z1260" s="236" t="str">
        <f>IFERROR(IF($B$3="NYSEG",INDEX('BCA Inputs'!$X$14:$X$54,MATCH(I1260,'BCA Inputs'!$M$14:$M$54,0))*P1260+INDEX('BCA Inputs'!$Y$14:$Y$54,MATCH(I1260,'BCA Inputs'!$M$14:$M$54,0))*O1260+INDEX('BCA Inputs'!$Z$14:$Z$54,MATCH(I1260,'BCA Inputs'!$M$14:$M$54,0))*Q1260+INDEX('BCA Inputs'!$AA$14:$AA$54,MATCH(I1260,'BCA Inputs'!$M$14:$M$54,0))*F1260+INDEX('BCA Inputs'!$AB$14:$AB$54,MATCH(I1260,'BCA Inputs'!$M$14:$M$54,0))*G1260,IF($B$3="RG&amp;E",INDEX('BCA Inputs'!$BG$14:$BG$54,MATCH(I1260,'BCA Inputs'!$AW$14:$AW$54,0))*P1260+INDEX('BCA Inputs'!$BH$14:$BH$54,MATCH(I1260,'BCA Inputs'!$AW$14:$AW$54,0))*O1260+INDEX('BCA Inputs'!$BI$14:$BI$54,MATCH(I1260,'BCA Inputs'!$AW$14:$AW$54,0))*Q1260+INDEX('BCA Inputs'!$BJ$14:$BJ$54,MATCH(I1260,'BCA Inputs'!$AW$14:$AW$54,0))*F1260+INDEX('BCA Inputs'!$BK$14:$BK$54,MATCH(I1260,'BCA Inputs'!$AW$14:$AW$54,0))*G1260,"")),"")</f>
        <v/>
      </c>
      <c r="AA1260" s="237" t="str">
        <f t="shared" si="195"/>
        <v/>
      </c>
      <c r="AC1260" s="238" t="str">
        <f>IFERROR((K1260+R1260)+IF($B$3="NYSEG",INDEX('BCA Inputs'!$AI$14:$AI$54,MATCH(I1260,'BCA Inputs'!$M$14:$M$54,0))*P1260+INDEX('BCA Inputs'!$AJ$14:$AJ$54,MATCH(I1260,'BCA Inputs'!$M$14:$M$54,0))*Q1260,IF($B$3="RG&amp;E",INDEX('BCA Inputs'!$BR$14:$BR$54,MATCH(I1260,'BCA Inputs'!$AW$14:$AW$54,0))*P1260+INDEX('BCA Inputs'!$BS$14:$BS$54,MATCH(I1260,'BCA Inputs'!$AW$14:$AW$54,0))*Q1260,"")),"")</f>
        <v/>
      </c>
      <c r="AD1260" s="181" t="str">
        <f>IFERROR(IF($B$3="NYSEG",INDEX('BCA Inputs'!$AD$14:$AD$54,MATCH(I1260,'BCA Inputs'!$M$14:$M$54,0))*P1260+INDEX('BCA Inputs'!$AE$14:$AE$54,MATCH(I1260,'BCA Inputs'!$M$14:$M$54,0))*O1260+INDEX('BCA Inputs'!$AF$14:$AF$54,MATCH(I1260,'BCA Inputs'!$M$14:$M$54,0))*Q1260+INDEX('BCA Inputs'!$AG$14:$AG$54,MATCH(I1260,'BCA Inputs'!$M$14:$M$54,0))*F1260+INDEX('BCA Inputs'!$AH$14:$AH$54,MATCH(I1260,'BCA Inputs'!$M$14:$M$54,0))*G1260,IF($B$3="RG&amp;E",INDEX('BCA Inputs'!$BM$14:$BM$54,MATCH(I1260,'BCA Inputs'!$AW$14:$AW$54,0))*P1260+INDEX('BCA Inputs'!$BN$14:$BN$54,MATCH(I1260,'BCA Inputs'!$AW$14:$AW$54,0))*O1260+INDEX('BCA Inputs'!$BO$14:$BO$54,MATCH(I1260,'BCA Inputs'!$AW$14:$AW$54,0))*Q1260+INDEX('BCA Inputs'!$BP$14:$BP$54,MATCH(I1260,'BCA Inputs'!$AW$14:$AW$54,0))*F1260+INDEX('BCA Inputs'!$BQ$14:$BQ$54,MATCH(I1260,'BCA Inputs'!$AW$14:$AW$54,0))*G1260,"")),"")</f>
        <v/>
      </c>
      <c r="AE1260" s="237" t="str">
        <f t="shared" si="196"/>
        <v/>
      </c>
      <c r="AF1260" s="198">
        <f t="shared" si="198"/>
        <v>0</v>
      </c>
      <c r="AG1260" s="239">
        <f t="shared" si="199"/>
        <v>0</v>
      </c>
    </row>
    <row r="1261" spans="1:33">
      <c r="A1261" s="228"/>
      <c r="B1261" s="176"/>
      <c r="C1261" s="229"/>
      <c r="D1261" s="230"/>
      <c r="E1261" s="230"/>
      <c r="F1261" s="230"/>
      <c r="G1261" s="230"/>
      <c r="H1261" s="231"/>
      <c r="I1261" s="231"/>
      <c r="J1261" s="232"/>
      <c r="K1261" s="232"/>
      <c r="L1261" s="232"/>
      <c r="M1261" s="181">
        <f t="shared" si="197"/>
        <v>0</v>
      </c>
      <c r="N1261" s="181">
        <f>IF(H1261="",0,H1261*I1261*'Avoided Water Savings Cost'!$C$16)</f>
        <v>0</v>
      </c>
      <c r="O1261" s="545">
        <f>IF(C1261="",0,IF($B$3="NYSEG",C1261/(1-'Avoided Electric Costs 2020'!$W$21),IF($B$3="RG&amp;E",C1261/(1-'Avoided Electric Costs 2020'!$X$21),"")))</f>
        <v>0</v>
      </c>
      <c r="P1261" s="546">
        <f>IF(D1261="",0,IF($B$3="NYSEG",D1261/(1-'Avoided Electric Costs 2020'!$W$21),IF($B$3="RG&amp;E",D1261/(1-'Avoided Electric Costs 2020'!$X$21),"")))</f>
        <v>0</v>
      </c>
      <c r="Q1261" s="546">
        <f>IF(E1261="",0,IF($B$3="NYSEG",E1261/(1-'Avoided Natural Gas Costs 2020'!$J$34),IF($B$3="RG&amp;E",E1261/(1-'Avoided Natural Gas Costs 2020'!$K$34),"")))</f>
        <v>0</v>
      </c>
      <c r="R1261" s="233" t="str">
        <f>IFERROR(IF(P1261*'BCA Inputs'!$C$1+Q1261*'BCA Inputs'!$C$2+F1261*'BCA Inputs'!$C$2+G1261*'BCA Inputs'!$C$2=0,"",P1261*'BCA Inputs'!$C$1+Q1261*'BCA Inputs'!$C$2+F1261*'BCA Inputs'!$C$2+G1261*'BCA Inputs'!$C$2),"")</f>
        <v/>
      </c>
      <c r="S1261" s="181" t="str">
        <f t="shared" si="190"/>
        <v/>
      </c>
      <c r="T1261" s="181" t="str">
        <f>IFERROR(IF($B$3="NYSEG",(INDEX('BCA Inputs'!$N$14:$N$54,MATCH(I1261,'BCA Inputs'!$M$14:$M$54,0))*P1261+INDEX('BCA Inputs'!$O$14:$O$54,MATCH(I1261,'BCA Inputs'!$M$14:$M$54,0))*O1261+INDEX('BCA Inputs'!P:P,MATCH(I1261,'BCA Inputs'!M:M,0))*Q1261+INDEX('BCA Inputs'!Q:Q,MATCH(I1261,'BCA Inputs'!M:M,0))*F1261+INDEX('BCA Inputs'!R:R,MATCH(I1261,'BCA Inputs'!M:M,0))*G1261)+L1261+N1261,IF($B$3="RG&amp;E",(INDEX('BCA Inputs'!$AX$14:$AX$54,MATCH(I1261,'BCA Inputs'!$AW$14:$AW$54,0))*P1261+INDEX('BCA Inputs'!$AY$14:$AY$54,MATCH(I1261,'BCA Inputs'!$AW$14:$AW$54,0))*O1261+INDEX('BCA Inputs'!$AZ$14:$AZ$54,MATCH(I1261,'BCA Inputs'!$AW$14:$AW$54,0))*Q1261+INDEX('BCA Inputs'!$BA$14:$BA$54,MATCH(I1261,'BCA Inputs'!$AW$14:$AW$54,0))*F1261+INDEX('BCA Inputs'!$BB$14:$BB$54,MATCH(I1261,'BCA Inputs'!$AW$14:$AW$54,0))*G1261)+L1261+N1261,"")),"")</f>
        <v/>
      </c>
      <c r="U1261" s="234" t="str">
        <f t="shared" si="191"/>
        <v/>
      </c>
      <c r="V1261" s="234" t="str">
        <f t="shared" si="192"/>
        <v/>
      </c>
      <c r="W1261" s="234" t="str">
        <f t="shared" si="193"/>
        <v/>
      </c>
      <c r="Y1261" s="235" t="str">
        <f t="shared" si="194"/>
        <v/>
      </c>
      <c r="Z1261" s="236" t="str">
        <f>IFERROR(IF($B$3="NYSEG",INDEX('BCA Inputs'!$X$14:$X$54,MATCH(I1261,'BCA Inputs'!$M$14:$M$54,0))*P1261+INDEX('BCA Inputs'!$Y$14:$Y$54,MATCH(I1261,'BCA Inputs'!$M$14:$M$54,0))*O1261+INDEX('BCA Inputs'!$Z$14:$Z$54,MATCH(I1261,'BCA Inputs'!$M$14:$M$54,0))*Q1261+INDEX('BCA Inputs'!$AA$14:$AA$54,MATCH(I1261,'BCA Inputs'!$M$14:$M$54,0))*F1261+INDEX('BCA Inputs'!$AB$14:$AB$54,MATCH(I1261,'BCA Inputs'!$M$14:$M$54,0))*G1261,IF($B$3="RG&amp;E",INDEX('BCA Inputs'!$BG$14:$BG$54,MATCH(I1261,'BCA Inputs'!$AW$14:$AW$54,0))*P1261+INDEX('BCA Inputs'!$BH$14:$BH$54,MATCH(I1261,'BCA Inputs'!$AW$14:$AW$54,0))*O1261+INDEX('BCA Inputs'!$BI$14:$BI$54,MATCH(I1261,'BCA Inputs'!$AW$14:$AW$54,0))*Q1261+INDEX('BCA Inputs'!$BJ$14:$BJ$54,MATCH(I1261,'BCA Inputs'!$AW$14:$AW$54,0))*F1261+INDEX('BCA Inputs'!$BK$14:$BK$54,MATCH(I1261,'BCA Inputs'!$AW$14:$AW$54,0))*G1261,"")),"")</f>
        <v/>
      </c>
      <c r="AA1261" s="237" t="str">
        <f t="shared" si="195"/>
        <v/>
      </c>
      <c r="AC1261" s="238" t="str">
        <f>IFERROR((K1261+R1261)+IF($B$3="NYSEG",INDEX('BCA Inputs'!$AI$14:$AI$54,MATCH(I1261,'BCA Inputs'!$M$14:$M$54,0))*P1261+INDEX('BCA Inputs'!$AJ$14:$AJ$54,MATCH(I1261,'BCA Inputs'!$M$14:$M$54,0))*Q1261,IF($B$3="RG&amp;E",INDEX('BCA Inputs'!$BR$14:$BR$54,MATCH(I1261,'BCA Inputs'!$AW$14:$AW$54,0))*P1261+INDEX('BCA Inputs'!$BS$14:$BS$54,MATCH(I1261,'BCA Inputs'!$AW$14:$AW$54,0))*Q1261,"")),"")</f>
        <v/>
      </c>
      <c r="AD1261" s="181" t="str">
        <f>IFERROR(IF($B$3="NYSEG",INDEX('BCA Inputs'!$AD$14:$AD$54,MATCH(I1261,'BCA Inputs'!$M$14:$M$54,0))*P1261+INDEX('BCA Inputs'!$AE$14:$AE$54,MATCH(I1261,'BCA Inputs'!$M$14:$M$54,0))*O1261+INDEX('BCA Inputs'!$AF$14:$AF$54,MATCH(I1261,'BCA Inputs'!$M$14:$M$54,0))*Q1261+INDEX('BCA Inputs'!$AG$14:$AG$54,MATCH(I1261,'BCA Inputs'!$M$14:$M$54,0))*F1261+INDEX('BCA Inputs'!$AH$14:$AH$54,MATCH(I1261,'BCA Inputs'!$M$14:$M$54,0))*G1261,IF($B$3="RG&amp;E",INDEX('BCA Inputs'!$BM$14:$BM$54,MATCH(I1261,'BCA Inputs'!$AW$14:$AW$54,0))*P1261+INDEX('BCA Inputs'!$BN$14:$BN$54,MATCH(I1261,'BCA Inputs'!$AW$14:$AW$54,0))*O1261+INDEX('BCA Inputs'!$BO$14:$BO$54,MATCH(I1261,'BCA Inputs'!$AW$14:$AW$54,0))*Q1261+INDEX('BCA Inputs'!$BP$14:$BP$54,MATCH(I1261,'BCA Inputs'!$AW$14:$AW$54,0))*F1261+INDEX('BCA Inputs'!$BQ$14:$BQ$54,MATCH(I1261,'BCA Inputs'!$AW$14:$AW$54,0))*G1261,"")),"")</f>
        <v/>
      </c>
      <c r="AE1261" s="237" t="str">
        <f t="shared" si="196"/>
        <v/>
      </c>
      <c r="AF1261" s="198">
        <f t="shared" si="198"/>
        <v>0</v>
      </c>
      <c r="AG1261" s="239">
        <f t="shared" si="199"/>
        <v>0</v>
      </c>
    </row>
    <row r="1262" spans="1:33">
      <c r="A1262" s="228"/>
      <c r="B1262" s="176"/>
      <c r="C1262" s="229"/>
      <c r="D1262" s="230"/>
      <c r="E1262" s="230"/>
      <c r="F1262" s="230"/>
      <c r="G1262" s="230"/>
      <c r="H1262" s="231"/>
      <c r="I1262" s="231"/>
      <c r="J1262" s="232"/>
      <c r="K1262" s="232"/>
      <c r="L1262" s="232"/>
      <c r="M1262" s="181">
        <f t="shared" si="197"/>
        <v>0</v>
      </c>
      <c r="N1262" s="181">
        <f>IF(H1262="",0,H1262*I1262*'Avoided Water Savings Cost'!$C$16)</f>
        <v>0</v>
      </c>
      <c r="O1262" s="545">
        <f>IF(C1262="",0,IF($B$3="NYSEG",C1262/(1-'Avoided Electric Costs 2020'!$W$21),IF($B$3="RG&amp;E",C1262/(1-'Avoided Electric Costs 2020'!$X$21),"")))</f>
        <v>0</v>
      </c>
      <c r="P1262" s="546">
        <f>IF(D1262="",0,IF($B$3="NYSEG",D1262/(1-'Avoided Electric Costs 2020'!$W$21),IF($B$3="RG&amp;E",D1262/(1-'Avoided Electric Costs 2020'!$X$21),"")))</f>
        <v>0</v>
      </c>
      <c r="Q1262" s="546">
        <f>IF(E1262="",0,IF($B$3="NYSEG",E1262/(1-'Avoided Natural Gas Costs 2020'!$J$34),IF($B$3="RG&amp;E",E1262/(1-'Avoided Natural Gas Costs 2020'!$K$34),"")))</f>
        <v>0</v>
      </c>
      <c r="R1262" s="233" t="str">
        <f>IFERROR(IF(P1262*'BCA Inputs'!$C$1+Q1262*'BCA Inputs'!$C$2+F1262*'BCA Inputs'!$C$2+G1262*'BCA Inputs'!$C$2=0,"",P1262*'BCA Inputs'!$C$1+Q1262*'BCA Inputs'!$C$2+F1262*'BCA Inputs'!$C$2+G1262*'BCA Inputs'!$C$2),"")</f>
        <v/>
      </c>
      <c r="S1262" s="181" t="str">
        <f t="shared" si="190"/>
        <v/>
      </c>
      <c r="T1262" s="181" t="str">
        <f>IFERROR(IF($B$3="NYSEG",(INDEX('BCA Inputs'!$N$14:$N$54,MATCH(I1262,'BCA Inputs'!$M$14:$M$54,0))*P1262+INDEX('BCA Inputs'!$O$14:$O$54,MATCH(I1262,'BCA Inputs'!$M$14:$M$54,0))*O1262+INDEX('BCA Inputs'!P:P,MATCH(I1262,'BCA Inputs'!M:M,0))*Q1262+INDEX('BCA Inputs'!Q:Q,MATCH(I1262,'BCA Inputs'!M:M,0))*F1262+INDEX('BCA Inputs'!R:R,MATCH(I1262,'BCA Inputs'!M:M,0))*G1262)+L1262+N1262,IF($B$3="RG&amp;E",(INDEX('BCA Inputs'!$AX$14:$AX$54,MATCH(I1262,'BCA Inputs'!$AW$14:$AW$54,0))*P1262+INDEX('BCA Inputs'!$AY$14:$AY$54,MATCH(I1262,'BCA Inputs'!$AW$14:$AW$54,0))*O1262+INDEX('BCA Inputs'!$AZ$14:$AZ$54,MATCH(I1262,'BCA Inputs'!$AW$14:$AW$54,0))*Q1262+INDEX('BCA Inputs'!$BA$14:$BA$54,MATCH(I1262,'BCA Inputs'!$AW$14:$AW$54,0))*F1262+INDEX('BCA Inputs'!$BB$14:$BB$54,MATCH(I1262,'BCA Inputs'!$AW$14:$AW$54,0))*G1262)+L1262+N1262,"")),"")</f>
        <v/>
      </c>
      <c r="U1262" s="234" t="str">
        <f t="shared" si="191"/>
        <v/>
      </c>
      <c r="V1262" s="234" t="str">
        <f t="shared" si="192"/>
        <v/>
      </c>
      <c r="W1262" s="234" t="str">
        <f t="shared" si="193"/>
        <v/>
      </c>
      <c r="Y1262" s="235" t="str">
        <f t="shared" si="194"/>
        <v/>
      </c>
      <c r="Z1262" s="236" t="str">
        <f>IFERROR(IF($B$3="NYSEG",INDEX('BCA Inputs'!$X$14:$X$54,MATCH(I1262,'BCA Inputs'!$M$14:$M$54,0))*P1262+INDEX('BCA Inputs'!$Y$14:$Y$54,MATCH(I1262,'BCA Inputs'!$M$14:$M$54,0))*O1262+INDEX('BCA Inputs'!$Z$14:$Z$54,MATCH(I1262,'BCA Inputs'!$M$14:$M$54,0))*Q1262+INDEX('BCA Inputs'!$AA$14:$AA$54,MATCH(I1262,'BCA Inputs'!$M$14:$M$54,0))*F1262+INDEX('BCA Inputs'!$AB$14:$AB$54,MATCH(I1262,'BCA Inputs'!$M$14:$M$54,0))*G1262,IF($B$3="RG&amp;E",INDEX('BCA Inputs'!$BG$14:$BG$54,MATCH(I1262,'BCA Inputs'!$AW$14:$AW$54,0))*P1262+INDEX('BCA Inputs'!$BH$14:$BH$54,MATCH(I1262,'BCA Inputs'!$AW$14:$AW$54,0))*O1262+INDEX('BCA Inputs'!$BI$14:$BI$54,MATCH(I1262,'BCA Inputs'!$AW$14:$AW$54,0))*Q1262+INDEX('BCA Inputs'!$BJ$14:$BJ$54,MATCH(I1262,'BCA Inputs'!$AW$14:$AW$54,0))*F1262+INDEX('BCA Inputs'!$BK$14:$BK$54,MATCH(I1262,'BCA Inputs'!$AW$14:$AW$54,0))*G1262,"")),"")</f>
        <v/>
      </c>
      <c r="AA1262" s="237" t="str">
        <f t="shared" si="195"/>
        <v/>
      </c>
      <c r="AC1262" s="238" t="str">
        <f>IFERROR((K1262+R1262)+IF($B$3="NYSEG",INDEX('BCA Inputs'!$AI$14:$AI$54,MATCH(I1262,'BCA Inputs'!$M$14:$M$54,0))*P1262+INDEX('BCA Inputs'!$AJ$14:$AJ$54,MATCH(I1262,'BCA Inputs'!$M$14:$M$54,0))*Q1262,IF($B$3="RG&amp;E",INDEX('BCA Inputs'!$BR$14:$BR$54,MATCH(I1262,'BCA Inputs'!$AW$14:$AW$54,0))*P1262+INDEX('BCA Inputs'!$BS$14:$BS$54,MATCH(I1262,'BCA Inputs'!$AW$14:$AW$54,0))*Q1262,"")),"")</f>
        <v/>
      </c>
      <c r="AD1262" s="181" t="str">
        <f>IFERROR(IF($B$3="NYSEG",INDEX('BCA Inputs'!$AD$14:$AD$54,MATCH(I1262,'BCA Inputs'!$M$14:$M$54,0))*P1262+INDEX('BCA Inputs'!$AE$14:$AE$54,MATCH(I1262,'BCA Inputs'!$M$14:$M$54,0))*O1262+INDEX('BCA Inputs'!$AF$14:$AF$54,MATCH(I1262,'BCA Inputs'!$M$14:$M$54,0))*Q1262+INDEX('BCA Inputs'!$AG$14:$AG$54,MATCH(I1262,'BCA Inputs'!$M$14:$M$54,0))*F1262+INDEX('BCA Inputs'!$AH$14:$AH$54,MATCH(I1262,'BCA Inputs'!$M$14:$M$54,0))*G1262,IF($B$3="RG&amp;E",INDEX('BCA Inputs'!$BM$14:$BM$54,MATCH(I1262,'BCA Inputs'!$AW$14:$AW$54,0))*P1262+INDEX('BCA Inputs'!$BN$14:$BN$54,MATCH(I1262,'BCA Inputs'!$AW$14:$AW$54,0))*O1262+INDEX('BCA Inputs'!$BO$14:$BO$54,MATCH(I1262,'BCA Inputs'!$AW$14:$AW$54,0))*Q1262+INDEX('BCA Inputs'!$BP$14:$BP$54,MATCH(I1262,'BCA Inputs'!$AW$14:$AW$54,0))*F1262+INDEX('BCA Inputs'!$BQ$14:$BQ$54,MATCH(I1262,'BCA Inputs'!$AW$14:$AW$54,0))*G1262,"")),"")</f>
        <v/>
      </c>
      <c r="AE1262" s="237" t="str">
        <f t="shared" si="196"/>
        <v/>
      </c>
      <c r="AF1262" s="198">
        <f t="shared" si="198"/>
        <v>0</v>
      </c>
      <c r="AG1262" s="239">
        <f t="shared" si="199"/>
        <v>0</v>
      </c>
    </row>
    <row r="1263" spans="1:33">
      <c r="A1263" s="228"/>
      <c r="B1263" s="176"/>
      <c r="C1263" s="229"/>
      <c r="D1263" s="230"/>
      <c r="E1263" s="230"/>
      <c r="F1263" s="230"/>
      <c r="G1263" s="230"/>
      <c r="H1263" s="231"/>
      <c r="I1263" s="231"/>
      <c r="J1263" s="232"/>
      <c r="K1263" s="232"/>
      <c r="L1263" s="232"/>
      <c r="M1263" s="181">
        <f t="shared" si="197"/>
        <v>0</v>
      </c>
      <c r="N1263" s="181">
        <f>IF(H1263="",0,H1263*I1263*'Avoided Water Savings Cost'!$C$16)</f>
        <v>0</v>
      </c>
      <c r="O1263" s="545">
        <f>IF(C1263="",0,IF($B$3="NYSEG",C1263/(1-'Avoided Electric Costs 2020'!$W$21),IF($B$3="RG&amp;E",C1263/(1-'Avoided Electric Costs 2020'!$X$21),"")))</f>
        <v>0</v>
      </c>
      <c r="P1263" s="546">
        <f>IF(D1263="",0,IF($B$3="NYSEG",D1263/(1-'Avoided Electric Costs 2020'!$W$21),IF($B$3="RG&amp;E",D1263/(1-'Avoided Electric Costs 2020'!$X$21),"")))</f>
        <v>0</v>
      </c>
      <c r="Q1263" s="546">
        <f>IF(E1263="",0,IF($B$3="NYSEG",E1263/(1-'Avoided Natural Gas Costs 2020'!$J$34),IF($B$3="RG&amp;E",E1263/(1-'Avoided Natural Gas Costs 2020'!$K$34),"")))</f>
        <v>0</v>
      </c>
      <c r="R1263" s="233" t="str">
        <f>IFERROR(IF(P1263*'BCA Inputs'!$C$1+Q1263*'BCA Inputs'!$C$2+F1263*'BCA Inputs'!$C$2+G1263*'BCA Inputs'!$C$2=0,"",P1263*'BCA Inputs'!$C$1+Q1263*'BCA Inputs'!$C$2+F1263*'BCA Inputs'!$C$2+G1263*'BCA Inputs'!$C$2),"")</f>
        <v/>
      </c>
      <c r="S1263" s="181" t="str">
        <f t="shared" si="190"/>
        <v/>
      </c>
      <c r="T1263" s="181" t="str">
        <f>IFERROR(IF($B$3="NYSEG",(INDEX('BCA Inputs'!$N$14:$N$54,MATCH(I1263,'BCA Inputs'!$M$14:$M$54,0))*P1263+INDEX('BCA Inputs'!$O$14:$O$54,MATCH(I1263,'BCA Inputs'!$M$14:$M$54,0))*O1263+INDEX('BCA Inputs'!P:P,MATCH(I1263,'BCA Inputs'!M:M,0))*Q1263+INDEX('BCA Inputs'!Q:Q,MATCH(I1263,'BCA Inputs'!M:M,0))*F1263+INDEX('BCA Inputs'!R:R,MATCH(I1263,'BCA Inputs'!M:M,0))*G1263)+L1263+N1263,IF($B$3="RG&amp;E",(INDEX('BCA Inputs'!$AX$14:$AX$54,MATCH(I1263,'BCA Inputs'!$AW$14:$AW$54,0))*P1263+INDEX('BCA Inputs'!$AY$14:$AY$54,MATCH(I1263,'BCA Inputs'!$AW$14:$AW$54,0))*O1263+INDEX('BCA Inputs'!$AZ$14:$AZ$54,MATCH(I1263,'BCA Inputs'!$AW$14:$AW$54,0))*Q1263+INDEX('BCA Inputs'!$BA$14:$BA$54,MATCH(I1263,'BCA Inputs'!$AW$14:$AW$54,0))*F1263+INDEX('BCA Inputs'!$BB$14:$BB$54,MATCH(I1263,'BCA Inputs'!$AW$14:$AW$54,0))*G1263)+L1263+N1263,"")),"")</f>
        <v/>
      </c>
      <c r="U1263" s="234" t="str">
        <f t="shared" si="191"/>
        <v/>
      </c>
      <c r="V1263" s="234" t="str">
        <f t="shared" si="192"/>
        <v/>
      </c>
      <c r="W1263" s="234" t="str">
        <f t="shared" si="193"/>
        <v/>
      </c>
      <c r="Y1263" s="235" t="str">
        <f t="shared" si="194"/>
        <v/>
      </c>
      <c r="Z1263" s="236" t="str">
        <f>IFERROR(IF($B$3="NYSEG",INDEX('BCA Inputs'!$X$14:$X$54,MATCH(I1263,'BCA Inputs'!$M$14:$M$54,0))*P1263+INDEX('BCA Inputs'!$Y$14:$Y$54,MATCH(I1263,'BCA Inputs'!$M$14:$M$54,0))*O1263+INDEX('BCA Inputs'!$Z$14:$Z$54,MATCH(I1263,'BCA Inputs'!$M$14:$M$54,0))*Q1263+INDEX('BCA Inputs'!$AA$14:$AA$54,MATCH(I1263,'BCA Inputs'!$M$14:$M$54,0))*F1263+INDEX('BCA Inputs'!$AB$14:$AB$54,MATCH(I1263,'BCA Inputs'!$M$14:$M$54,0))*G1263,IF($B$3="RG&amp;E",INDEX('BCA Inputs'!$BG$14:$BG$54,MATCH(I1263,'BCA Inputs'!$AW$14:$AW$54,0))*P1263+INDEX('BCA Inputs'!$BH$14:$BH$54,MATCH(I1263,'BCA Inputs'!$AW$14:$AW$54,0))*O1263+INDEX('BCA Inputs'!$BI$14:$BI$54,MATCH(I1263,'BCA Inputs'!$AW$14:$AW$54,0))*Q1263+INDEX('BCA Inputs'!$BJ$14:$BJ$54,MATCH(I1263,'BCA Inputs'!$AW$14:$AW$54,0))*F1263+INDEX('BCA Inputs'!$BK$14:$BK$54,MATCH(I1263,'BCA Inputs'!$AW$14:$AW$54,0))*G1263,"")),"")</f>
        <v/>
      </c>
      <c r="AA1263" s="237" t="str">
        <f t="shared" si="195"/>
        <v/>
      </c>
      <c r="AC1263" s="238" t="str">
        <f>IFERROR((K1263+R1263)+IF($B$3="NYSEG",INDEX('BCA Inputs'!$AI$14:$AI$54,MATCH(I1263,'BCA Inputs'!$M$14:$M$54,0))*P1263+INDEX('BCA Inputs'!$AJ$14:$AJ$54,MATCH(I1263,'BCA Inputs'!$M$14:$M$54,0))*Q1263,IF($B$3="RG&amp;E",INDEX('BCA Inputs'!$BR$14:$BR$54,MATCH(I1263,'BCA Inputs'!$AW$14:$AW$54,0))*P1263+INDEX('BCA Inputs'!$BS$14:$BS$54,MATCH(I1263,'BCA Inputs'!$AW$14:$AW$54,0))*Q1263,"")),"")</f>
        <v/>
      </c>
      <c r="AD1263" s="181" t="str">
        <f>IFERROR(IF($B$3="NYSEG",INDEX('BCA Inputs'!$AD$14:$AD$54,MATCH(I1263,'BCA Inputs'!$M$14:$M$54,0))*P1263+INDEX('BCA Inputs'!$AE$14:$AE$54,MATCH(I1263,'BCA Inputs'!$M$14:$M$54,0))*O1263+INDEX('BCA Inputs'!$AF$14:$AF$54,MATCH(I1263,'BCA Inputs'!$M$14:$M$54,0))*Q1263+INDEX('BCA Inputs'!$AG$14:$AG$54,MATCH(I1263,'BCA Inputs'!$M$14:$M$54,0))*F1263+INDEX('BCA Inputs'!$AH$14:$AH$54,MATCH(I1263,'BCA Inputs'!$M$14:$M$54,0))*G1263,IF($B$3="RG&amp;E",INDEX('BCA Inputs'!$BM$14:$BM$54,MATCH(I1263,'BCA Inputs'!$AW$14:$AW$54,0))*P1263+INDEX('BCA Inputs'!$BN$14:$BN$54,MATCH(I1263,'BCA Inputs'!$AW$14:$AW$54,0))*O1263+INDEX('BCA Inputs'!$BO$14:$BO$54,MATCH(I1263,'BCA Inputs'!$AW$14:$AW$54,0))*Q1263+INDEX('BCA Inputs'!$BP$14:$BP$54,MATCH(I1263,'BCA Inputs'!$AW$14:$AW$54,0))*F1263+INDEX('BCA Inputs'!$BQ$14:$BQ$54,MATCH(I1263,'BCA Inputs'!$AW$14:$AW$54,0))*G1263,"")),"")</f>
        <v/>
      </c>
      <c r="AE1263" s="237" t="str">
        <f t="shared" si="196"/>
        <v/>
      </c>
      <c r="AF1263" s="198">
        <f t="shared" si="198"/>
        <v>0</v>
      </c>
      <c r="AG1263" s="239">
        <f t="shared" si="199"/>
        <v>0</v>
      </c>
    </row>
    <row r="1264" spans="1:33">
      <c r="A1264" s="228"/>
      <c r="B1264" s="176"/>
      <c r="C1264" s="229"/>
      <c r="D1264" s="230"/>
      <c r="E1264" s="230"/>
      <c r="F1264" s="230"/>
      <c r="G1264" s="230"/>
      <c r="H1264" s="231"/>
      <c r="I1264" s="231"/>
      <c r="J1264" s="232"/>
      <c r="K1264" s="232"/>
      <c r="L1264" s="232"/>
      <c r="M1264" s="181">
        <f t="shared" si="197"/>
        <v>0</v>
      </c>
      <c r="N1264" s="181">
        <f>IF(H1264="",0,H1264*I1264*'Avoided Water Savings Cost'!$C$16)</f>
        <v>0</v>
      </c>
      <c r="O1264" s="545">
        <f>IF(C1264="",0,IF($B$3="NYSEG",C1264/(1-'Avoided Electric Costs 2020'!$W$21),IF($B$3="RG&amp;E",C1264/(1-'Avoided Electric Costs 2020'!$X$21),"")))</f>
        <v>0</v>
      </c>
      <c r="P1264" s="546">
        <f>IF(D1264="",0,IF($B$3="NYSEG",D1264/(1-'Avoided Electric Costs 2020'!$W$21),IF($B$3="RG&amp;E",D1264/(1-'Avoided Electric Costs 2020'!$X$21),"")))</f>
        <v>0</v>
      </c>
      <c r="Q1264" s="546">
        <f>IF(E1264="",0,IF($B$3="NYSEG",E1264/(1-'Avoided Natural Gas Costs 2020'!$J$34),IF($B$3="RG&amp;E",E1264/(1-'Avoided Natural Gas Costs 2020'!$K$34),"")))</f>
        <v>0</v>
      </c>
      <c r="R1264" s="233" t="str">
        <f>IFERROR(IF(P1264*'BCA Inputs'!$C$1+Q1264*'BCA Inputs'!$C$2+F1264*'BCA Inputs'!$C$2+G1264*'BCA Inputs'!$C$2=0,"",P1264*'BCA Inputs'!$C$1+Q1264*'BCA Inputs'!$C$2+F1264*'BCA Inputs'!$C$2+G1264*'BCA Inputs'!$C$2),"")</f>
        <v/>
      </c>
      <c r="S1264" s="181" t="str">
        <f t="shared" si="190"/>
        <v/>
      </c>
      <c r="T1264" s="181" t="str">
        <f>IFERROR(IF($B$3="NYSEG",(INDEX('BCA Inputs'!$N$14:$N$54,MATCH(I1264,'BCA Inputs'!$M$14:$M$54,0))*P1264+INDEX('BCA Inputs'!$O$14:$O$54,MATCH(I1264,'BCA Inputs'!$M$14:$M$54,0))*O1264+INDEX('BCA Inputs'!P:P,MATCH(I1264,'BCA Inputs'!M:M,0))*Q1264+INDEX('BCA Inputs'!Q:Q,MATCH(I1264,'BCA Inputs'!M:M,0))*F1264+INDEX('BCA Inputs'!R:R,MATCH(I1264,'BCA Inputs'!M:M,0))*G1264)+L1264+N1264,IF($B$3="RG&amp;E",(INDEX('BCA Inputs'!$AX$14:$AX$54,MATCH(I1264,'BCA Inputs'!$AW$14:$AW$54,0))*P1264+INDEX('BCA Inputs'!$AY$14:$AY$54,MATCH(I1264,'BCA Inputs'!$AW$14:$AW$54,0))*O1264+INDEX('BCA Inputs'!$AZ$14:$AZ$54,MATCH(I1264,'BCA Inputs'!$AW$14:$AW$54,0))*Q1264+INDEX('BCA Inputs'!$BA$14:$BA$54,MATCH(I1264,'BCA Inputs'!$AW$14:$AW$54,0))*F1264+INDEX('BCA Inputs'!$BB$14:$BB$54,MATCH(I1264,'BCA Inputs'!$AW$14:$AW$54,0))*G1264)+L1264+N1264,"")),"")</f>
        <v/>
      </c>
      <c r="U1264" s="234" t="str">
        <f t="shared" si="191"/>
        <v/>
      </c>
      <c r="V1264" s="234" t="str">
        <f t="shared" si="192"/>
        <v/>
      </c>
      <c r="W1264" s="234" t="str">
        <f t="shared" si="193"/>
        <v/>
      </c>
      <c r="Y1264" s="235" t="str">
        <f t="shared" si="194"/>
        <v/>
      </c>
      <c r="Z1264" s="236" t="str">
        <f>IFERROR(IF($B$3="NYSEG",INDEX('BCA Inputs'!$X$14:$X$54,MATCH(I1264,'BCA Inputs'!$M$14:$M$54,0))*P1264+INDEX('BCA Inputs'!$Y$14:$Y$54,MATCH(I1264,'BCA Inputs'!$M$14:$M$54,0))*O1264+INDEX('BCA Inputs'!$Z$14:$Z$54,MATCH(I1264,'BCA Inputs'!$M$14:$M$54,0))*Q1264+INDEX('BCA Inputs'!$AA$14:$AA$54,MATCH(I1264,'BCA Inputs'!$M$14:$M$54,0))*F1264+INDEX('BCA Inputs'!$AB$14:$AB$54,MATCH(I1264,'BCA Inputs'!$M$14:$M$54,0))*G1264,IF($B$3="RG&amp;E",INDEX('BCA Inputs'!$BG$14:$BG$54,MATCH(I1264,'BCA Inputs'!$AW$14:$AW$54,0))*P1264+INDEX('BCA Inputs'!$BH$14:$BH$54,MATCH(I1264,'BCA Inputs'!$AW$14:$AW$54,0))*O1264+INDEX('BCA Inputs'!$BI$14:$BI$54,MATCH(I1264,'BCA Inputs'!$AW$14:$AW$54,0))*Q1264+INDEX('BCA Inputs'!$BJ$14:$BJ$54,MATCH(I1264,'BCA Inputs'!$AW$14:$AW$54,0))*F1264+INDEX('BCA Inputs'!$BK$14:$BK$54,MATCH(I1264,'BCA Inputs'!$AW$14:$AW$54,0))*G1264,"")),"")</f>
        <v/>
      </c>
      <c r="AA1264" s="237" t="str">
        <f t="shared" si="195"/>
        <v/>
      </c>
      <c r="AC1264" s="238" t="str">
        <f>IFERROR((K1264+R1264)+IF($B$3="NYSEG",INDEX('BCA Inputs'!$AI$14:$AI$54,MATCH(I1264,'BCA Inputs'!$M$14:$M$54,0))*P1264+INDEX('BCA Inputs'!$AJ$14:$AJ$54,MATCH(I1264,'BCA Inputs'!$M$14:$M$54,0))*Q1264,IF($B$3="RG&amp;E",INDEX('BCA Inputs'!$BR$14:$BR$54,MATCH(I1264,'BCA Inputs'!$AW$14:$AW$54,0))*P1264+INDEX('BCA Inputs'!$BS$14:$BS$54,MATCH(I1264,'BCA Inputs'!$AW$14:$AW$54,0))*Q1264,"")),"")</f>
        <v/>
      </c>
      <c r="AD1264" s="181" t="str">
        <f>IFERROR(IF($B$3="NYSEG",INDEX('BCA Inputs'!$AD$14:$AD$54,MATCH(I1264,'BCA Inputs'!$M$14:$M$54,0))*P1264+INDEX('BCA Inputs'!$AE$14:$AE$54,MATCH(I1264,'BCA Inputs'!$M$14:$M$54,0))*O1264+INDEX('BCA Inputs'!$AF$14:$AF$54,MATCH(I1264,'BCA Inputs'!$M$14:$M$54,0))*Q1264+INDEX('BCA Inputs'!$AG$14:$AG$54,MATCH(I1264,'BCA Inputs'!$M$14:$M$54,0))*F1264+INDEX('BCA Inputs'!$AH$14:$AH$54,MATCH(I1264,'BCA Inputs'!$M$14:$M$54,0))*G1264,IF($B$3="RG&amp;E",INDEX('BCA Inputs'!$BM$14:$BM$54,MATCH(I1264,'BCA Inputs'!$AW$14:$AW$54,0))*P1264+INDEX('BCA Inputs'!$BN$14:$BN$54,MATCH(I1264,'BCA Inputs'!$AW$14:$AW$54,0))*O1264+INDEX('BCA Inputs'!$BO$14:$BO$54,MATCH(I1264,'BCA Inputs'!$AW$14:$AW$54,0))*Q1264+INDEX('BCA Inputs'!$BP$14:$BP$54,MATCH(I1264,'BCA Inputs'!$AW$14:$AW$54,0))*F1264+INDEX('BCA Inputs'!$BQ$14:$BQ$54,MATCH(I1264,'BCA Inputs'!$AW$14:$AW$54,0))*G1264,"")),"")</f>
        <v/>
      </c>
      <c r="AE1264" s="237" t="str">
        <f t="shared" si="196"/>
        <v/>
      </c>
      <c r="AF1264" s="198">
        <f t="shared" si="198"/>
        <v>0</v>
      </c>
      <c r="AG1264" s="239">
        <f t="shared" si="199"/>
        <v>0</v>
      </c>
    </row>
    <row r="1265" spans="1:33">
      <c r="A1265" s="228"/>
      <c r="B1265" s="176"/>
      <c r="C1265" s="229"/>
      <c r="D1265" s="230"/>
      <c r="E1265" s="230"/>
      <c r="F1265" s="230"/>
      <c r="G1265" s="230"/>
      <c r="H1265" s="231"/>
      <c r="I1265" s="231"/>
      <c r="J1265" s="232"/>
      <c r="K1265" s="232"/>
      <c r="L1265" s="232"/>
      <c r="M1265" s="181">
        <f t="shared" si="197"/>
        <v>0</v>
      </c>
      <c r="N1265" s="181">
        <f>IF(H1265="",0,H1265*I1265*'Avoided Water Savings Cost'!$C$16)</f>
        <v>0</v>
      </c>
      <c r="O1265" s="545">
        <f>IF(C1265="",0,IF($B$3="NYSEG",C1265/(1-'Avoided Electric Costs 2020'!$W$21),IF($B$3="RG&amp;E",C1265/(1-'Avoided Electric Costs 2020'!$X$21),"")))</f>
        <v>0</v>
      </c>
      <c r="P1265" s="546">
        <f>IF(D1265="",0,IF($B$3="NYSEG",D1265/(1-'Avoided Electric Costs 2020'!$W$21),IF($B$3="RG&amp;E",D1265/(1-'Avoided Electric Costs 2020'!$X$21),"")))</f>
        <v>0</v>
      </c>
      <c r="Q1265" s="546">
        <f>IF(E1265="",0,IF($B$3="NYSEG",E1265/(1-'Avoided Natural Gas Costs 2020'!$J$34),IF($B$3="RG&amp;E",E1265/(1-'Avoided Natural Gas Costs 2020'!$K$34),"")))</f>
        <v>0</v>
      </c>
      <c r="R1265" s="233" t="str">
        <f>IFERROR(IF(P1265*'BCA Inputs'!$C$1+Q1265*'BCA Inputs'!$C$2+F1265*'BCA Inputs'!$C$2+G1265*'BCA Inputs'!$C$2=0,"",P1265*'BCA Inputs'!$C$1+Q1265*'BCA Inputs'!$C$2+F1265*'BCA Inputs'!$C$2+G1265*'BCA Inputs'!$C$2),"")</f>
        <v/>
      </c>
      <c r="S1265" s="181" t="str">
        <f t="shared" si="190"/>
        <v/>
      </c>
      <c r="T1265" s="181" t="str">
        <f>IFERROR(IF($B$3="NYSEG",(INDEX('BCA Inputs'!$N$14:$N$54,MATCH(I1265,'BCA Inputs'!$M$14:$M$54,0))*P1265+INDEX('BCA Inputs'!$O$14:$O$54,MATCH(I1265,'BCA Inputs'!$M$14:$M$54,0))*O1265+INDEX('BCA Inputs'!P:P,MATCH(I1265,'BCA Inputs'!M:M,0))*Q1265+INDEX('BCA Inputs'!Q:Q,MATCH(I1265,'BCA Inputs'!M:M,0))*F1265+INDEX('BCA Inputs'!R:R,MATCH(I1265,'BCA Inputs'!M:M,0))*G1265)+L1265+N1265,IF($B$3="RG&amp;E",(INDEX('BCA Inputs'!$AX$14:$AX$54,MATCH(I1265,'BCA Inputs'!$AW$14:$AW$54,0))*P1265+INDEX('BCA Inputs'!$AY$14:$AY$54,MATCH(I1265,'BCA Inputs'!$AW$14:$AW$54,0))*O1265+INDEX('BCA Inputs'!$AZ$14:$AZ$54,MATCH(I1265,'BCA Inputs'!$AW$14:$AW$54,0))*Q1265+INDEX('BCA Inputs'!$BA$14:$BA$54,MATCH(I1265,'BCA Inputs'!$AW$14:$AW$54,0))*F1265+INDEX('BCA Inputs'!$BB$14:$BB$54,MATCH(I1265,'BCA Inputs'!$AW$14:$AW$54,0))*G1265)+L1265+N1265,"")),"")</f>
        <v/>
      </c>
      <c r="U1265" s="234" t="str">
        <f t="shared" si="191"/>
        <v/>
      </c>
      <c r="V1265" s="234" t="str">
        <f t="shared" si="192"/>
        <v/>
      </c>
      <c r="W1265" s="234" t="str">
        <f t="shared" si="193"/>
        <v/>
      </c>
      <c r="Y1265" s="235" t="str">
        <f t="shared" si="194"/>
        <v/>
      </c>
      <c r="Z1265" s="236" t="str">
        <f>IFERROR(IF($B$3="NYSEG",INDEX('BCA Inputs'!$X$14:$X$54,MATCH(I1265,'BCA Inputs'!$M$14:$M$54,0))*P1265+INDEX('BCA Inputs'!$Y$14:$Y$54,MATCH(I1265,'BCA Inputs'!$M$14:$M$54,0))*O1265+INDEX('BCA Inputs'!$Z$14:$Z$54,MATCH(I1265,'BCA Inputs'!$M$14:$M$54,0))*Q1265+INDEX('BCA Inputs'!$AA$14:$AA$54,MATCH(I1265,'BCA Inputs'!$M$14:$M$54,0))*F1265+INDEX('BCA Inputs'!$AB$14:$AB$54,MATCH(I1265,'BCA Inputs'!$M$14:$M$54,0))*G1265,IF($B$3="RG&amp;E",INDEX('BCA Inputs'!$BG$14:$BG$54,MATCH(I1265,'BCA Inputs'!$AW$14:$AW$54,0))*P1265+INDEX('BCA Inputs'!$BH$14:$BH$54,MATCH(I1265,'BCA Inputs'!$AW$14:$AW$54,0))*O1265+INDEX('BCA Inputs'!$BI$14:$BI$54,MATCH(I1265,'BCA Inputs'!$AW$14:$AW$54,0))*Q1265+INDEX('BCA Inputs'!$BJ$14:$BJ$54,MATCH(I1265,'BCA Inputs'!$AW$14:$AW$54,0))*F1265+INDEX('BCA Inputs'!$BK$14:$BK$54,MATCH(I1265,'BCA Inputs'!$AW$14:$AW$54,0))*G1265,"")),"")</f>
        <v/>
      </c>
      <c r="AA1265" s="237" t="str">
        <f t="shared" si="195"/>
        <v/>
      </c>
      <c r="AC1265" s="238" t="str">
        <f>IFERROR((K1265+R1265)+IF($B$3="NYSEG",INDEX('BCA Inputs'!$AI$14:$AI$54,MATCH(I1265,'BCA Inputs'!$M$14:$M$54,0))*P1265+INDEX('BCA Inputs'!$AJ$14:$AJ$54,MATCH(I1265,'BCA Inputs'!$M$14:$M$54,0))*Q1265,IF($B$3="RG&amp;E",INDEX('BCA Inputs'!$BR$14:$BR$54,MATCH(I1265,'BCA Inputs'!$AW$14:$AW$54,0))*P1265+INDEX('BCA Inputs'!$BS$14:$BS$54,MATCH(I1265,'BCA Inputs'!$AW$14:$AW$54,0))*Q1265,"")),"")</f>
        <v/>
      </c>
      <c r="AD1265" s="181" t="str">
        <f>IFERROR(IF($B$3="NYSEG",INDEX('BCA Inputs'!$AD$14:$AD$54,MATCH(I1265,'BCA Inputs'!$M$14:$M$54,0))*P1265+INDEX('BCA Inputs'!$AE$14:$AE$54,MATCH(I1265,'BCA Inputs'!$M$14:$M$54,0))*O1265+INDEX('BCA Inputs'!$AF$14:$AF$54,MATCH(I1265,'BCA Inputs'!$M$14:$M$54,0))*Q1265+INDEX('BCA Inputs'!$AG$14:$AG$54,MATCH(I1265,'BCA Inputs'!$M$14:$M$54,0))*F1265+INDEX('BCA Inputs'!$AH$14:$AH$54,MATCH(I1265,'BCA Inputs'!$M$14:$M$54,0))*G1265,IF($B$3="RG&amp;E",INDEX('BCA Inputs'!$BM$14:$BM$54,MATCH(I1265,'BCA Inputs'!$AW$14:$AW$54,0))*P1265+INDEX('BCA Inputs'!$BN$14:$BN$54,MATCH(I1265,'BCA Inputs'!$AW$14:$AW$54,0))*O1265+INDEX('BCA Inputs'!$BO$14:$BO$54,MATCH(I1265,'BCA Inputs'!$AW$14:$AW$54,0))*Q1265+INDEX('BCA Inputs'!$BP$14:$BP$54,MATCH(I1265,'BCA Inputs'!$AW$14:$AW$54,0))*F1265+INDEX('BCA Inputs'!$BQ$14:$BQ$54,MATCH(I1265,'BCA Inputs'!$AW$14:$AW$54,0))*G1265,"")),"")</f>
        <v/>
      </c>
      <c r="AE1265" s="237" t="str">
        <f t="shared" si="196"/>
        <v/>
      </c>
      <c r="AF1265" s="198">
        <f t="shared" si="198"/>
        <v>0</v>
      </c>
      <c r="AG1265" s="239">
        <f t="shared" si="199"/>
        <v>0</v>
      </c>
    </row>
    <row r="1266" spans="1:33">
      <c r="A1266" s="228"/>
      <c r="B1266" s="176"/>
      <c r="C1266" s="229"/>
      <c r="D1266" s="230"/>
      <c r="E1266" s="230"/>
      <c r="F1266" s="230"/>
      <c r="G1266" s="230"/>
      <c r="H1266" s="231"/>
      <c r="I1266" s="231"/>
      <c r="J1266" s="232"/>
      <c r="K1266" s="232"/>
      <c r="L1266" s="232"/>
      <c r="M1266" s="181">
        <f t="shared" si="197"/>
        <v>0</v>
      </c>
      <c r="N1266" s="181">
        <f>IF(H1266="",0,H1266*I1266*'Avoided Water Savings Cost'!$C$16)</f>
        <v>0</v>
      </c>
      <c r="O1266" s="545">
        <f>IF(C1266="",0,IF($B$3="NYSEG",C1266/(1-'Avoided Electric Costs 2020'!$W$21),IF($B$3="RG&amp;E",C1266/(1-'Avoided Electric Costs 2020'!$X$21),"")))</f>
        <v>0</v>
      </c>
      <c r="P1266" s="546">
        <f>IF(D1266="",0,IF($B$3="NYSEG",D1266/(1-'Avoided Electric Costs 2020'!$W$21),IF($B$3="RG&amp;E",D1266/(1-'Avoided Electric Costs 2020'!$X$21),"")))</f>
        <v>0</v>
      </c>
      <c r="Q1266" s="546">
        <f>IF(E1266="",0,IF($B$3="NYSEG",E1266/(1-'Avoided Natural Gas Costs 2020'!$J$34),IF($B$3="RG&amp;E",E1266/(1-'Avoided Natural Gas Costs 2020'!$K$34),"")))</f>
        <v>0</v>
      </c>
      <c r="R1266" s="233" t="str">
        <f>IFERROR(IF(P1266*'BCA Inputs'!$C$1+Q1266*'BCA Inputs'!$C$2+F1266*'BCA Inputs'!$C$2+G1266*'BCA Inputs'!$C$2=0,"",P1266*'BCA Inputs'!$C$1+Q1266*'BCA Inputs'!$C$2+F1266*'BCA Inputs'!$C$2+G1266*'BCA Inputs'!$C$2),"")</f>
        <v/>
      </c>
      <c r="S1266" s="181" t="str">
        <f t="shared" si="190"/>
        <v/>
      </c>
      <c r="T1266" s="181" t="str">
        <f>IFERROR(IF($B$3="NYSEG",(INDEX('BCA Inputs'!$N$14:$N$54,MATCH(I1266,'BCA Inputs'!$M$14:$M$54,0))*P1266+INDEX('BCA Inputs'!$O$14:$O$54,MATCH(I1266,'BCA Inputs'!$M$14:$M$54,0))*O1266+INDEX('BCA Inputs'!P:P,MATCH(I1266,'BCA Inputs'!M:M,0))*Q1266+INDEX('BCA Inputs'!Q:Q,MATCH(I1266,'BCA Inputs'!M:M,0))*F1266+INDEX('BCA Inputs'!R:R,MATCH(I1266,'BCA Inputs'!M:M,0))*G1266)+L1266+N1266,IF($B$3="RG&amp;E",(INDEX('BCA Inputs'!$AX$14:$AX$54,MATCH(I1266,'BCA Inputs'!$AW$14:$AW$54,0))*P1266+INDEX('BCA Inputs'!$AY$14:$AY$54,MATCH(I1266,'BCA Inputs'!$AW$14:$AW$54,0))*O1266+INDEX('BCA Inputs'!$AZ$14:$AZ$54,MATCH(I1266,'BCA Inputs'!$AW$14:$AW$54,0))*Q1266+INDEX('BCA Inputs'!$BA$14:$BA$54,MATCH(I1266,'BCA Inputs'!$AW$14:$AW$54,0))*F1266+INDEX('BCA Inputs'!$BB$14:$BB$54,MATCH(I1266,'BCA Inputs'!$AW$14:$AW$54,0))*G1266)+L1266+N1266,"")),"")</f>
        <v/>
      </c>
      <c r="U1266" s="234" t="str">
        <f t="shared" si="191"/>
        <v/>
      </c>
      <c r="V1266" s="234" t="str">
        <f t="shared" si="192"/>
        <v/>
      </c>
      <c r="W1266" s="234" t="str">
        <f t="shared" si="193"/>
        <v/>
      </c>
      <c r="Y1266" s="235" t="str">
        <f t="shared" si="194"/>
        <v/>
      </c>
      <c r="Z1266" s="236" t="str">
        <f>IFERROR(IF($B$3="NYSEG",INDEX('BCA Inputs'!$X$14:$X$54,MATCH(I1266,'BCA Inputs'!$M$14:$M$54,0))*P1266+INDEX('BCA Inputs'!$Y$14:$Y$54,MATCH(I1266,'BCA Inputs'!$M$14:$M$54,0))*O1266+INDEX('BCA Inputs'!$Z$14:$Z$54,MATCH(I1266,'BCA Inputs'!$M$14:$M$54,0))*Q1266+INDEX('BCA Inputs'!$AA$14:$AA$54,MATCH(I1266,'BCA Inputs'!$M$14:$M$54,0))*F1266+INDEX('BCA Inputs'!$AB$14:$AB$54,MATCH(I1266,'BCA Inputs'!$M$14:$M$54,0))*G1266,IF($B$3="RG&amp;E",INDEX('BCA Inputs'!$BG$14:$BG$54,MATCH(I1266,'BCA Inputs'!$AW$14:$AW$54,0))*P1266+INDEX('BCA Inputs'!$BH$14:$BH$54,MATCH(I1266,'BCA Inputs'!$AW$14:$AW$54,0))*O1266+INDEX('BCA Inputs'!$BI$14:$BI$54,MATCH(I1266,'BCA Inputs'!$AW$14:$AW$54,0))*Q1266+INDEX('BCA Inputs'!$BJ$14:$BJ$54,MATCH(I1266,'BCA Inputs'!$AW$14:$AW$54,0))*F1266+INDEX('BCA Inputs'!$BK$14:$BK$54,MATCH(I1266,'BCA Inputs'!$AW$14:$AW$54,0))*G1266,"")),"")</f>
        <v/>
      </c>
      <c r="AA1266" s="237" t="str">
        <f t="shared" si="195"/>
        <v/>
      </c>
      <c r="AC1266" s="238" t="str">
        <f>IFERROR((K1266+R1266)+IF($B$3="NYSEG",INDEX('BCA Inputs'!$AI$14:$AI$54,MATCH(I1266,'BCA Inputs'!$M$14:$M$54,0))*P1266+INDEX('BCA Inputs'!$AJ$14:$AJ$54,MATCH(I1266,'BCA Inputs'!$M$14:$M$54,0))*Q1266,IF($B$3="RG&amp;E",INDEX('BCA Inputs'!$BR$14:$BR$54,MATCH(I1266,'BCA Inputs'!$AW$14:$AW$54,0))*P1266+INDEX('BCA Inputs'!$BS$14:$BS$54,MATCH(I1266,'BCA Inputs'!$AW$14:$AW$54,0))*Q1266,"")),"")</f>
        <v/>
      </c>
      <c r="AD1266" s="181" t="str">
        <f>IFERROR(IF($B$3="NYSEG",INDEX('BCA Inputs'!$AD$14:$AD$54,MATCH(I1266,'BCA Inputs'!$M$14:$M$54,0))*P1266+INDEX('BCA Inputs'!$AE$14:$AE$54,MATCH(I1266,'BCA Inputs'!$M$14:$M$54,0))*O1266+INDEX('BCA Inputs'!$AF$14:$AF$54,MATCH(I1266,'BCA Inputs'!$M$14:$M$54,0))*Q1266+INDEX('BCA Inputs'!$AG$14:$AG$54,MATCH(I1266,'BCA Inputs'!$M$14:$M$54,0))*F1266+INDEX('BCA Inputs'!$AH$14:$AH$54,MATCH(I1266,'BCA Inputs'!$M$14:$M$54,0))*G1266,IF($B$3="RG&amp;E",INDEX('BCA Inputs'!$BM$14:$BM$54,MATCH(I1266,'BCA Inputs'!$AW$14:$AW$54,0))*P1266+INDEX('BCA Inputs'!$BN$14:$BN$54,MATCH(I1266,'BCA Inputs'!$AW$14:$AW$54,0))*O1266+INDEX('BCA Inputs'!$BO$14:$BO$54,MATCH(I1266,'BCA Inputs'!$AW$14:$AW$54,0))*Q1266+INDEX('BCA Inputs'!$BP$14:$BP$54,MATCH(I1266,'BCA Inputs'!$AW$14:$AW$54,0))*F1266+INDEX('BCA Inputs'!$BQ$14:$BQ$54,MATCH(I1266,'BCA Inputs'!$AW$14:$AW$54,0))*G1266,"")),"")</f>
        <v/>
      </c>
      <c r="AE1266" s="237" t="str">
        <f t="shared" si="196"/>
        <v/>
      </c>
      <c r="AF1266" s="198">
        <f t="shared" si="198"/>
        <v>0</v>
      </c>
      <c r="AG1266" s="239">
        <f t="shared" si="199"/>
        <v>0</v>
      </c>
    </row>
    <row r="1267" spans="1:33">
      <c r="A1267" s="228"/>
      <c r="B1267" s="176"/>
      <c r="C1267" s="229"/>
      <c r="D1267" s="230"/>
      <c r="E1267" s="230"/>
      <c r="F1267" s="230"/>
      <c r="G1267" s="230"/>
      <c r="H1267" s="231"/>
      <c r="I1267" s="231"/>
      <c r="J1267" s="232"/>
      <c r="K1267" s="232"/>
      <c r="L1267" s="232"/>
      <c r="M1267" s="181">
        <f t="shared" si="197"/>
        <v>0</v>
      </c>
      <c r="N1267" s="181">
        <f>IF(H1267="",0,H1267*I1267*'Avoided Water Savings Cost'!$C$16)</f>
        <v>0</v>
      </c>
      <c r="O1267" s="545">
        <f>IF(C1267="",0,IF($B$3="NYSEG",C1267/(1-'Avoided Electric Costs 2020'!$W$21),IF($B$3="RG&amp;E",C1267/(1-'Avoided Electric Costs 2020'!$X$21),"")))</f>
        <v>0</v>
      </c>
      <c r="P1267" s="546">
        <f>IF(D1267="",0,IF($B$3="NYSEG",D1267/(1-'Avoided Electric Costs 2020'!$W$21),IF($B$3="RG&amp;E",D1267/(1-'Avoided Electric Costs 2020'!$X$21),"")))</f>
        <v>0</v>
      </c>
      <c r="Q1267" s="546">
        <f>IF(E1267="",0,IF($B$3="NYSEG",E1267/(1-'Avoided Natural Gas Costs 2020'!$J$34),IF($B$3="RG&amp;E",E1267/(1-'Avoided Natural Gas Costs 2020'!$K$34),"")))</f>
        <v>0</v>
      </c>
      <c r="R1267" s="233" t="str">
        <f>IFERROR(IF(P1267*'BCA Inputs'!$C$1+Q1267*'BCA Inputs'!$C$2+F1267*'BCA Inputs'!$C$2+G1267*'BCA Inputs'!$C$2=0,"",P1267*'BCA Inputs'!$C$1+Q1267*'BCA Inputs'!$C$2+F1267*'BCA Inputs'!$C$2+G1267*'BCA Inputs'!$C$2),"")</f>
        <v/>
      </c>
      <c r="S1267" s="181" t="str">
        <f t="shared" si="190"/>
        <v/>
      </c>
      <c r="T1267" s="181" t="str">
        <f>IFERROR(IF($B$3="NYSEG",(INDEX('BCA Inputs'!$N$14:$N$54,MATCH(I1267,'BCA Inputs'!$M$14:$M$54,0))*P1267+INDEX('BCA Inputs'!$O$14:$O$54,MATCH(I1267,'BCA Inputs'!$M$14:$M$54,0))*O1267+INDEX('BCA Inputs'!P:P,MATCH(I1267,'BCA Inputs'!M:M,0))*Q1267+INDEX('BCA Inputs'!Q:Q,MATCH(I1267,'BCA Inputs'!M:M,0))*F1267+INDEX('BCA Inputs'!R:R,MATCH(I1267,'BCA Inputs'!M:M,0))*G1267)+L1267+N1267,IF($B$3="RG&amp;E",(INDEX('BCA Inputs'!$AX$14:$AX$54,MATCH(I1267,'BCA Inputs'!$AW$14:$AW$54,0))*P1267+INDEX('BCA Inputs'!$AY$14:$AY$54,MATCH(I1267,'BCA Inputs'!$AW$14:$AW$54,0))*O1267+INDEX('BCA Inputs'!$AZ$14:$AZ$54,MATCH(I1267,'BCA Inputs'!$AW$14:$AW$54,0))*Q1267+INDEX('BCA Inputs'!$BA$14:$BA$54,MATCH(I1267,'BCA Inputs'!$AW$14:$AW$54,0))*F1267+INDEX('BCA Inputs'!$BB$14:$BB$54,MATCH(I1267,'BCA Inputs'!$AW$14:$AW$54,0))*G1267)+L1267+N1267,"")),"")</f>
        <v/>
      </c>
      <c r="U1267" s="234" t="str">
        <f t="shared" si="191"/>
        <v/>
      </c>
      <c r="V1267" s="234" t="str">
        <f t="shared" si="192"/>
        <v/>
      </c>
      <c r="W1267" s="234" t="str">
        <f t="shared" si="193"/>
        <v/>
      </c>
      <c r="Y1267" s="235" t="str">
        <f t="shared" si="194"/>
        <v/>
      </c>
      <c r="Z1267" s="236" t="str">
        <f>IFERROR(IF($B$3="NYSEG",INDEX('BCA Inputs'!$X$14:$X$54,MATCH(I1267,'BCA Inputs'!$M$14:$M$54,0))*P1267+INDEX('BCA Inputs'!$Y$14:$Y$54,MATCH(I1267,'BCA Inputs'!$M$14:$M$54,0))*O1267+INDEX('BCA Inputs'!$Z$14:$Z$54,MATCH(I1267,'BCA Inputs'!$M$14:$M$54,0))*Q1267+INDEX('BCA Inputs'!$AA$14:$AA$54,MATCH(I1267,'BCA Inputs'!$M$14:$M$54,0))*F1267+INDEX('BCA Inputs'!$AB$14:$AB$54,MATCH(I1267,'BCA Inputs'!$M$14:$M$54,0))*G1267,IF($B$3="RG&amp;E",INDEX('BCA Inputs'!$BG$14:$BG$54,MATCH(I1267,'BCA Inputs'!$AW$14:$AW$54,0))*P1267+INDEX('BCA Inputs'!$BH$14:$BH$54,MATCH(I1267,'BCA Inputs'!$AW$14:$AW$54,0))*O1267+INDEX('BCA Inputs'!$BI$14:$BI$54,MATCH(I1267,'BCA Inputs'!$AW$14:$AW$54,0))*Q1267+INDEX('BCA Inputs'!$BJ$14:$BJ$54,MATCH(I1267,'BCA Inputs'!$AW$14:$AW$54,0))*F1267+INDEX('BCA Inputs'!$BK$14:$BK$54,MATCH(I1267,'BCA Inputs'!$AW$14:$AW$54,0))*G1267,"")),"")</f>
        <v/>
      </c>
      <c r="AA1267" s="237" t="str">
        <f t="shared" si="195"/>
        <v/>
      </c>
      <c r="AC1267" s="238" t="str">
        <f>IFERROR((K1267+R1267)+IF($B$3="NYSEG",INDEX('BCA Inputs'!$AI$14:$AI$54,MATCH(I1267,'BCA Inputs'!$M$14:$M$54,0))*P1267+INDEX('BCA Inputs'!$AJ$14:$AJ$54,MATCH(I1267,'BCA Inputs'!$M$14:$M$54,0))*Q1267,IF($B$3="RG&amp;E",INDEX('BCA Inputs'!$BR$14:$BR$54,MATCH(I1267,'BCA Inputs'!$AW$14:$AW$54,0))*P1267+INDEX('BCA Inputs'!$BS$14:$BS$54,MATCH(I1267,'BCA Inputs'!$AW$14:$AW$54,0))*Q1267,"")),"")</f>
        <v/>
      </c>
      <c r="AD1267" s="181" t="str">
        <f>IFERROR(IF($B$3="NYSEG",INDEX('BCA Inputs'!$AD$14:$AD$54,MATCH(I1267,'BCA Inputs'!$M$14:$M$54,0))*P1267+INDEX('BCA Inputs'!$AE$14:$AE$54,MATCH(I1267,'BCA Inputs'!$M$14:$M$54,0))*O1267+INDEX('BCA Inputs'!$AF$14:$AF$54,MATCH(I1267,'BCA Inputs'!$M$14:$M$54,0))*Q1267+INDEX('BCA Inputs'!$AG$14:$AG$54,MATCH(I1267,'BCA Inputs'!$M$14:$M$54,0))*F1267+INDEX('BCA Inputs'!$AH$14:$AH$54,MATCH(I1267,'BCA Inputs'!$M$14:$M$54,0))*G1267,IF($B$3="RG&amp;E",INDEX('BCA Inputs'!$BM$14:$BM$54,MATCH(I1267,'BCA Inputs'!$AW$14:$AW$54,0))*P1267+INDEX('BCA Inputs'!$BN$14:$BN$54,MATCH(I1267,'BCA Inputs'!$AW$14:$AW$54,0))*O1267+INDEX('BCA Inputs'!$BO$14:$BO$54,MATCH(I1267,'BCA Inputs'!$AW$14:$AW$54,0))*Q1267+INDEX('BCA Inputs'!$BP$14:$BP$54,MATCH(I1267,'BCA Inputs'!$AW$14:$AW$54,0))*F1267+INDEX('BCA Inputs'!$BQ$14:$BQ$54,MATCH(I1267,'BCA Inputs'!$AW$14:$AW$54,0))*G1267,"")),"")</f>
        <v/>
      </c>
      <c r="AE1267" s="237" t="str">
        <f t="shared" si="196"/>
        <v/>
      </c>
      <c r="AF1267" s="198">
        <f t="shared" si="198"/>
        <v>0</v>
      </c>
      <c r="AG1267" s="239">
        <f t="shared" si="199"/>
        <v>0</v>
      </c>
    </row>
    <row r="1268" spans="1:33">
      <c r="A1268" s="228"/>
      <c r="B1268" s="176"/>
      <c r="C1268" s="229"/>
      <c r="D1268" s="230"/>
      <c r="E1268" s="230"/>
      <c r="F1268" s="230"/>
      <c r="G1268" s="230"/>
      <c r="H1268" s="231"/>
      <c r="I1268" s="231"/>
      <c r="J1268" s="232"/>
      <c r="K1268" s="232"/>
      <c r="L1268" s="232"/>
      <c r="M1268" s="181">
        <f t="shared" si="197"/>
        <v>0</v>
      </c>
      <c r="N1268" s="181">
        <f>IF(H1268="",0,H1268*I1268*'Avoided Water Savings Cost'!$C$16)</f>
        <v>0</v>
      </c>
      <c r="O1268" s="545">
        <f>IF(C1268="",0,IF($B$3="NYSEG",C1268/(1-'Avoided Electric Costs 2020'!$W$21),IF($B$3="RG&amp;E",C1268/(1-'Avoided Electric Costs 2020'!$X$21),"")))</f>
        <v>0</v>
      </c>
      <c r="P1268" s="546">
        <f>IF(D1268="",0,IF($B$3="NYSEG",D1268/(1-'Avoided Electric Costs 2020'!$W$21),IF($B$3="RG&amp;E",D1268/(1-'Avoided Electric Costs 2020'!$X$21),"")))</f>
        <v>0</v>
      </c>
      <c r="Q1268" s="546">
        <f>IF(E1268="",0,IF($B$3="NYSEG",E1268/(1-'Avoided Natural Gas Costs 2020'!$J$34),IF($B$3="RG&amp;E",E1268/(1-'Avoided Natural Gas Costs 2020'!$K$34),"")))</f>
        <v>0</v>
      </c>
      <c r="R1268" s="233" t="str">
        <f>IFERROR(IF(P1268*'BCA Inputs'!$C$1+Q1268*'BCA Inputs'!$C$2+F1268*'BCA Inputs'!$C$2+G1268*'BCA Inputs'!$C$2=0,"",P1268*'BCA Inputs'!$C$1+Q1268*'BCA Inputs'!$C$2+F1268*'BCA Inputs'!$C$2+G1268*'BCA Inputs'!$C$2),"")</f>
        <v/>
      </c>
      <c r="S1268" s="181" t="str">
        <f t="shared" si="190"/>
        <v/>
      </c>
      <c r="T1268" s="181" t="str">
        <f>IFERROR(IF($B$3="NYSEG",(INDEX('BCA Inputs'!$N$14:$N$54,MATCH(I1268,'BCA Inputs'!$M$14:$M$54,0))*P1268+INDEX('BCA Inputs'!$O$14:$O$54,MATCH(I1268,'BCA Inputs'!$M$14:$M$54,0))*O1268+INDEX('BCA Inputs'!P:P,MATCH(I1268,'BCA Inputs'!M:M,0))*Q1268+INDEX('BCA Inputs'!Q:Q,MATCH(I1268,'BCA Inputs'!M:M,0))*F1268+INDEX('BCA Inputs'!R:R,MATCH(I1268,'BCA Inputs'!M:M,0))*G1268)+L1268+N1268,IF($B$3="RG&amp;E",(INDEX('BCA Inputs'!$AX$14:$AX$54,MATCH(I1268,'BCA Inputs'!$AW$14:$AW$54,0))*P1268+INDEX('BCA Inputs'!$AY$14:$AY$54,MATCH(I1268,'BCA Inputs'!$AW$14:$AW$54,0))*O1268+INDEX('BCA Inputs'!$AZ$14:$AZ$54,MATCH(I1268,'BCA Inputs'!$AW$14:$AW$54,0))*Q1268+INDEX('BCA Inputs'!$BA$14:$BA$54,MATCH(I1268,'BCA Inputs'!$AW$14:$AW$54,0))*F1268+INDEX('BCA Inputs'!$BB$14:$BB$54,MATCH(I1268,'BCA Inputs'!$AW$14:$AW$54,0))*G1268)+L1268+N1268,"")),"")</f>
        <v/>
      </c>
      <c r="U1268" s="234" t="str">
        <f t="shared" si="191"/>
        <v/>
      </c>
      <c r="V1268" s="234" t="str">
        <f t="shared" si="192"/>
        <v/>
      </c>
      <c r="W1268" s="234" t="str">
        <f t="shared" si="193"/>
        <v/>
      </c>
      <c r="Y1268" s="235" t="str">
        <f t="shared" si="194"/>
        <v/>
      </c>
      <c r="Z1268" s="236" t="str">
        <f>IFERROR(IF($B$3="NYSEG",INDEX('BCA Inputs'!$X$14:$X$54,MATCH(I1268,'BCA Inputs'!$M$14:$M$54,0))*P1268+INDEX('BCA Inputs'!$Y$14:$Y$54,MATCH(I1268,'BCA Inputs'!$M$14:$M$54,0))*O1268+INDEX('BCA Inputs'!$Z$14:$Z$54,MATCH(I1268,'BCA Inputs'!$M$14:$M$54,0))*Q1268+INDEX('BCA Inputs'!$AA$14:$AA$54,MATCH(I1268,'BCA Inputs'!$M$14:$M$54,0))*F1268+INDEX('BCA Inputs'!$AB$14:$AB$54,MATCH(I1268,'BCA Inputs'!$M$14:$M$54,0))*G1268,IF($B$3="RG&amp;E",INDEX('BCA Inputs'!$BG$14:$BG$54,MATCH(I1268,'BCA Inputs'!$AW$14:$AW$54,0))*P1268+INDEX('BCA Inputs'!$BH$14:$BH$54,MATCH(I1268,'BCA Inputs'!$AW$14:$AW$54,0))*O1268+INDEX('BCA Inputs'!$BI$14:$BI$54,MATCH(I1268,'BCA Inputs'!$AW$14:$AW$54,0))*Q1268+INDEX('BCA Inputs'!$BJ$14:$BJ$54,MATCH(I1268,'BCA Inputs'!$AW$14:$AW$54,0))*F1268+INDEX('BCA Inputs'!$BK$14:$BK$54,MATCH(I1268,'BCA Inputs'!$AW$14:$AW$54,0))*G1268,"")),"")</f>
        <v/>
      </c>
      <c r="AA1268" s="237" t="str">
        <f t="shared" si="195"/>
        <v/>
      </c>
      <c r="AC1268" s="238" t="str">
        <f>IFERROR((K1268+R1268)+IF($B$3="NYSEG",INDEX('BCA Inputs'!$AI$14:$AI$54,MATCH(I1268,'BCA Inputs'!$M$14:$M$54,0))*P1268+INDEX('BCA Inputs'!$AJ$14:$AJ$54,MATCH(I1268,'BCA Inputs'!$M$14:$M$54,0))*Q1268,IF($B$3="RG&amp;E",INDEX('BCA Inputs'!$BR$14:$BR$54,MATCH(I1268,'BCA Inputs'!$AW$14:$AW$54,0))*P1268+INDEX('BCA Inputs'!$BS$14:$BS$54,MATCH(I1268,'BCA Inputs'!$AW$14:$AW$54,0))*Q1268,"")),"")</f>
        <v/>
      </c>
      <c r="AD1268" s="181" t="str">
        <f>IFERROR(IF($B$3="NYSEG",INDEX('BCA Inputs'!$AD$14:$AD$54,MATCH(I1268,'BCA Inputs'!$M$14:$M$54,0))*P1268+INDEX('BCA Inputs'!$AE$14:$AE$54,MATCH(I1268,'BCA Inputs'!$M$14:$M$54,0))*O1268+INDEX('BCA Inputs'!$AF$14:$AF$54,MATCH(I1268,'BCA Inputs'!$M$14:$M$54,0))*Q1268+INDEX('BCA Inputs'!$AG$14:$AG$54,MATCH(I1268,'BCA Inputs'!$M$14:$M$54,0))*F1268+INDEX('BCA Inputs'!$AH$14:$AH$54,MATCH(I1268,'BCA Inputs'!$M$14:$M$54,0))*G1268,IF($B$3="RG&amp;E",INDEX('BCA Inputs'!$BM$14:$BM$54,MATCH(I1268,'BCA Inputs'!$AW$14:$AW$54,0))*P1268+INDEX('BCA Inputs'!$BN$14:$BN$54,MATCH(I1268,'BCA Inputs'!$AW$14:$AW$54,0))*O1268+INDEX('BCA Inputs'!$BO$14:$BO$54,MATCH(I1268,'BCA Inputs'!$AW$14:$AW$54,0))*Q1268+INDEX('BCA Inputs'!$BP$14:$BP$54,MATCH(I1268,'BCA Inputs'!$AW$14:$AW$54,0))*F1268+INDEX('BCA Inputs'!$BQ$14:$BQ$54,MATCH(I1268,'BCA Inputs'!$AW$14:$AW$54,0))*G1268,"")),"")</f>
        <v/>
      </c>
      <c r="AE1268" s="237" t="str">
        <f t="shared" si="196"/>
        <v/>
      </c>
      <c r="AF1268" s="198">
        <f t="shared" si="198"/>
        <v>0</v>
      </c>
      <c r="AG1268" s="239">
        <f t="shared" si="199"/>
        <v>0</v>
      </c>
    </row>
    <row r="1269" spans="1:33">
      <c r="A1269" s="228"/>
      <c r="B1269" s="176"/>
      <c r="C1269" s="229"/>
      <c r="D1269" s="230"/>
      <c r="E1269" s="230"/>
      <c r="F1269" s="230"/>
      <c r="G1269" s="230"/>
      <c r="H1269" s="231"/>
      <c r="I1269" s="231"/>
      <c r="J1269" s="232"/>
      <c r="K1269" s="232"/>
      <c r="L1269" s="232"/>
      <c r="M1269" s="181">
        <f t="shared" si="197"/>
        <v>0</v>
      </c>
      <c r="N1269" s="181">
        <f>IF(H1269="",0,H1269*I1269*'Avoided Water Savings Cost'!$C$16)</f>
        <v>0</v>
      </c>
      <c r="O1269" s="545">
        <f>IF(C1269="",0,IF($B$3="NYSEG",C1269/(1-'Avoided Electric Costs 2020'!$W$21),IF($B$3="RG&amp;E",C1269/(1-'Avoided Electric Costs 2020'!$X$21),"")))</f>
        <v>0</v>
      </c>
      <c r="P1269" s="546">
        <f>IF(D1269="",0,IF($B$3="NYSEG",D1269/(1-'Avoided Electric Costs 2020'!$W$21),IF($B$3="RG&amp;E",D1269/(1-'Avoided Electric Costs 2020'!$X$21),"")))</f>
        <v>0</v>
      </c>
      <c r="Q1269" s="546">
        <f>IF(E1269="",0,IF($B$3="NYSEG",E1269/(1-'Avoided Natural Gas Costs 2020'!$J$34),IF($B$3="RG&amp;E",E1269/(1-'Avoided Natural Gas Costs 2020'!$K$34),"")))</f>
        <v>0</v>
      </c>
      <c r="R1269" s="233" t="str">
        <f>IFERROR(IF(P1269*'BCA Inputs'!$C$1+Q1269*'BCA Inputs'!$C$2+F1269*'BCA Inputs'!$C$2+G1269*'BCA Inputs'!$C$2=0,"",P1269*'BCA Inputs'!$C$1+Q1269*'BCA Inputs'!$C$2+F1269*'BCA Inputs'!$C$2+G1269*'BCA Inputs'!$C$2),"")</f>
        <v/>
      </c>
      <c r="S1269" s="181" t="str">
        <f t="shared" si="190"/>
        <v/>
      </c>
      <c r="T1269" s="181" t="str">
        <f>IFERROR(IF($B$3="NYSEG",(INDEX('BCA Inputs'!$N$14:$N$54,MATCH(I1269,'BCA Inputs'!$M$14:$M$54,0))*P1269+INDEX('BCA Inputs'!$O$14:$O$54,MATCH(I1269,'BCA Inputs'!$M$14:$M$54,0))*O1269+INDEX('BCA Inputs'!P:P,MATCH(I1269,'BCA Inputs'!M:M,0))*Q1269+INDEX('BCA Inputs'!Q:Q,MATCH(I1269,'BCA Inputs'!M:M,0))*F1269+INDEX('BCA Inputs'!R:R,MATCH(I1269,'BCA Inputs'!M:M,0))*G1269)+L1269+N1269,IF($B$3="RG&amp;E",(INDEX('BCA Inputs'!$AX$14:$AX$54,MATCH(I1269,'BCA Inputs'!$AW$14:$AW$54,0))*P1269+INDEX('BCA Inputs'!$AY$14:$AY$54,MATCH(I1269,'BCA Inputs'!$AW$14:$AW$54,0))*O1269+INDEX('BCA Inputs'!$AZ$14:$AZ$54,MATCH(I1269,'BCA Inputs'!$AW$14:$AW$54,0))*Q1269+INDEX('BCA Inputs'!$BA$14:$BA$54,MATCH(I1269,'BCA Inputs'!$AW$14:$AW$54,0))*F1269+INDEX('BCA Inputs'!$BB$14:$BB$54,MATCH(I1269,'BCA Inputs'!$AW$14:$AW$54,0))*G1269)+L1269+N1269,"")),"")</f>
        <v/>
      </c>
      <c r="U1269" s="234" t="str">
        <f t="shared" si="191"/>
        <v/>
      </c>
      <c r="V1269" s="234" t="str">
        <f t="shared" si="192"/>
        <v/>
      </c>
      <c r="W1269" s="234" t="str">
        <f t="shared" si="193"/>
        <v/>
      </c>
      <c r="Y1269" s="235" t="str">
        <f t="shared" si="194"/>
        <v/>
      </c>
      <c r="Z1269" s="236" t="str">
        <f>IFERROR(IF($B$3="NYSEG",INDEX('BCA Inputs'!$X$14:$X$54,MATCH(I1269,'BCA Inputs'!$M$14:$M$54,0))*P1269+INDEX('BCA Inputs'!$Y$14:$Y$54,MATCH(I1269,'BCA Inputs'!$M$14:$M$54,0))*O1269+INDEX('BCA Inputs'!$Z$14:$Z$54,MATCH(I1269,'BCA Inputs'!$M$14:$M$54,0))*Q1269+INDEX('BCA Inputs'!$AA$14:$AA$54,MATCH(I1269,'BCA Inputs'!$M$14:$M$54,0))*F1269+INDEX('BCA Inputs'!$AB$14:$AB$54,MATCH(I1269,'BCA Inputs'!$M$14:$M$54,0))*G1269,IF($B$3="RG&amp;E",INDEX('BCA Inputs'!$BG$14:$BG$54,MATCH(I1269,'BCA Inputs'!$AW$14:$AW$54,0))*P1269+INDEX('BCA Inputs'!$BH$14:$BH$54,MATCH(I1269,'BCA Inputs'!$AW$14:$AW$54,0))*O1269+INDEX('BCA Inputs'!$BI$14:$BI$54,MATCH(I1269,'BCA Inputs'!$AW$14:$AW$54,0))*Q1269+INDEX('BCA Inputs'!$BJ$14:$BJ$54,MATCH(I1269,'BCA Inputs'!$AW$14:$AW$54,0))*F1269+INDEX('BCA Inputs'!$BK$14:$BK$54,MATCH(I1269,'BCA Inputs'!$AW$14:$AW$54,0))*G1269,"")),"")</f>
        <v/>
      </c>
      <c r="AA1269" s="237" t="str">
        <f t="shared" si="195"/>
        <v/>
      </c>
      <c r="AC1269" s="238" t="str">
        <f>IFERROR((K1269+R1269)+IF($B$3="NYSEG",INDEX('BCA Inputs'!$AI$14:$AI$54,MATCH(I1269,'BCA Inputs'!$M$14:$M$54,0))*P1269+INDEX('BCA Inputs'!$AJ$14:$AJ$54,MATCH(I1269,'BCA Inputs'!$M$14:$M$54,0))*Q1269,IF($B$3="RG&amp;E",INDEX('BCA Inputs'!$BR$14:$BR$54,MATCH(I1269,'BCA Inputs'!$AW$14:$AW$54,0))*P1269+INDEX('BCA Inputs'!$BS$14:$BS$54,MATCH(I1269,'BCA Inputs'!$AW$14:$AW$54,0))*Q1269,"")),"")</f>
        <v/>
      </c>
      <c r="AD1269" s="181" t="str">
        <f>IFERROR(IF($B$3="NYSEG",INDEX('BCA Inputs'!$AD$14:$AD$54,MATCH(I1269,'BCA Inputs'!$M$14:$M$54,0))*P1269+INDEX('BCA Inputs'!$AE$14:$AE$54,MATCH(I1269,'BCA Inputs'!$M$14:$M$54,0))*O1269+INDEX('BCA Inputs'!$AF$14:$AF$54,MATCH(I1269,'BCA Inputs'!$M$14:$M$54,0))*Q1269+INDEX('BCA Inputs'!$AG$14:$AG$54,MATCH(I1269,'BCA Inputs'!$M$14:$M$54,0))*F1269+INDEX('BCA Inputs'!$AH$14:$AH$54,MATCH(I1269,'BCA Inputs'!$M$14:$M$54,0))*G1269,IF($B$3="RG&amp;E",INDEX('BCA Inputs'!$BM$14:$BM$54,MATCH(I1269,'BCA Inputs'!$AW$14:$AW$54,0))*P1269+INDEX('BCA Inputs'!$BN$14:$BN$54,MATCH(I1269,'BCA Inputs'!$AW$14:$AW$54,0))*O1269+INDEX('BCA Inputs'!$BO$14:$BO$54,MATCH(I1269,'BCA Inputs'!$AW$14:$AW$54,0))*Q1269+INDEX('BCA Inputs'!$BP$14:$BP$54,MATCH(I1269,'BCA Inputs'!$AW$14:$AW$54,0))*F1269+INDEX('BCA Inputs'!$BQ$14:$BQ$54,MATCH(I1269,'BCA Inputs'!$AW$14:$AW$54,0))*G1269,"")),"")</f>
        <v/>
      </c>
      <c r="AE1269" s="237" t="str">
        <f t="shared" si="196"/>
        <v/>
      </c>
      <c r="AF1269" s="198">
        <f t="shared" si="198"/>
        <v>0</v>
      </c>
      <c r="AG1269" s="239">
        <f t="shared" si="199"/>
        <v>0</v>
      </c>
    </row>
    <row r="1270" spans="1:33">
      <c r="A1270" s="228"/>
      <c r="B1270" s="176"/>
      <c r="C1270" s="229"/>
      <c r="D1270" s="230"/>
      <c r="E1270" s="230"/>
      <c r="F1270" s="230"/>
      <c r="G1270" s="230"/>
      <c r="H1270" s="231"/>
      <c r="I1270" s="231"/>
      <c r="J1270" s="232"/>
      <c r="K1270" s="232"/>
      <c r="L1270" s="232"/>
      <c r="M1270" s="181">
        <f t="shared" si="197"/>
        <v>0</v>
      </c>
      <c r="N1270" s="181">
        <f>IF(H1270="",0,H1270*I1270*'Avoided Water Savings Cost'!$C$16)</f>
        <v>0</v>
      </c>
      <c r="O1270" s="545">
        <f>IF(C1270="",0,IF($B$3="NYSEG",C1270/(1-'Avoided Electric Costs 2020'!$W$21),IF($B$3="RG&amp;E",C1270/(1-'Avoided Electric Costs 2020'!$X$21),"")))</f>
        <v>0</v>
      </c>
      <c r="P1270" s="546">
        <f>IF(D1270="",0,IF($B$3="NYSEG",D1270/(1-'Avoided Electric Costs 2020'!$W$21),IF($B$3="RG&amp;E",D1270/(1-'Avoided Electric Costs 2020'!$X$21),"")))</f>
        <v>0</v>
      </c>
      <c r="Q1270" s="546">
        <f>IF(E1270="",0,IF($B$3="NYSEG",E1270/(1-'Avoided Natural Gas Costs 2020'!$J$34),IF($B$3="RG&amp;E",E1270/(1-'Avoided Natural Gas Costs 2020'!$K$34),"")))</f>
        <v>0</v>
      </c>
      <c r="R1270" s="233" t="str">
        <f>IFERROR(IF(P1270*'BCA Inputs'!$C$1+Q1270*'BCA Inputs'!$C$2+F1270*'BCA Inputs'!$C$2+G1270*'BCA Inputs'!$C$2=0,"",P1270*'BCA Inputs'!$C$1+Q1270*'BCA Inputs'!$C$2+F1270*'BCA Inputs'!$C$2+G1270*'BCA Inputs'!$C$2),"")</f>
        <v/>
      </c>
      <c r="S1270" s="181" t="str">
        <f t="shared" si="190"/>
        <v/>
      </c>
      <c r="T1270" s="181" t="str">
        <f>IFERROR(IF($B$3="NYSEG",(INDEX('BCA Inputs'!$N$14:$N$54,MATCH(I1270,'BCA Inputs'!$M$14:$M$54,0))*P1270+INDEX('BCA Inputs'!$O$14:$O$54,MATCH(I1270,'BCA Inputs'!$M$14:$M$54,0))*O1270+INDEX('BCA Inputs'!P:P,MATCH(I1270,'BCA Inputs'!M:M,0))*Q1270+INDEX('BCA Inputs'!Q:Q,MATCH(I1270,'BCA Inputs'!M:M,0))*F1270+INDEX('BCA Inputs'!R:R,MATCH(I1270,'BCA Inputs'!M:M,0))*G1270)+L1270+N1270,IF($B$3="RG&amp;E",(INDEX('BCA Inputs'!$AX$14:$AX$54,MATCH(I1270,'BCA Inputs'!$AW$14:$AW$54,0))*P1270+INDEX('BCA Inputs'!$AY$14:$AY$54,MATCH(I1270,'BCA Inputs'!$AW$14:$AW$54,0))*O1270+INDEX('BCA Inputs'!$AZ$14:$AZ$54,MATCH(I1270,'BCA Inputs'!$AW$14:$AW$54,0))*Q1270+INDEX('BCA Inputs'!$BA$14:$BA$54,MATCH(I1270,'BCA Inputs'!$AW$14:$AW$54,0))*F1270+INDEX('BCA Inputs'!$BB$14:$BB$54,MATCH(I1270,'BCA Inputs'!$AW$14:$AW$54,0))*G1270)+L1270+N1270,"")),"")</f>
        <v/>
      </c>
      <c r="U1270" s="234" t="str">
        <f t="shared" si="191"/>
        <v/>
      </c>
      <c r="V1270" s="234" t="str">
        <f t="shared" si="192"/>
        <v/>
      </c>
      <c r="W1270" s="234" t="str">
        <f t="shared" si="193"/>
        <v/>
      </c>
      <c r="Y1270" s="235" t="str">
        <f t="shared" si="194"/>
        <v/>
      </c>
      <c r="Z1270" s="236" t="str">
        <f>IFERROR(IF($B$3="NYSEG",INDEX('BCA Inputs'!$X$14:$X$54,MATCH(I1270,'BCA Inputs'!$M$14:$M$54,0))*P1270+INDEX('BCA Inputs'!$Y$14:$Y$54,MATCH(I1270,'BCA Inputs'!$M$14:$M$54,0))*O1270+INDEX('BCA Inputs'!$Z$14:$Z$54,MATCH(I1270,'BCA Inputs'!$M$14:$M$54,0))*Q1270+INDEX('BCA Inputs'!$AA$14:$AA$54,MATCH(I1270,'BCA Inputs'!$M$14:$M$54,0))*F1270+INDEX('BCA Inputs'!$AB$14:$AB$54,MATCH(I1270,'BCA Inputs'!$M$14:$M$54,0))*G1270,IF($B$3="RG&amp;E",INDEX('BCA Inputs'!$BG$14:$BG$54,MATCH(I1270,'BCA Inputs'!$AW$14:$AW$54,0))*P1270+INDEX('BCA Inputs'!$BH$14:$BH$54,MATCH(I1270,'BCA Inputs'!$AW$14:$AW$54,0))*O1270+INDEX('BCA Inputs'!$BI$14:$BI$54,MATCH(I1270,'BCA Inputs'!$AW$14:$AW$54,0))*Q1270+INDEX('BCA Inputs'!$BJ$14:$BJ$54,MATCH(I1270,'BCA Inputs'!$AW$14:$AW$54,0))*F1270+INDEX('BCA Inputs'!$BK$14:$BK$54,MATCH(I1270,'BCA Inputs'!$AW$14:$AW$54,0))*G1270,"")),"")</f>
        <v/>
      </c>
      <c r="AA1270" s="237" t="str">
        <f t="shared" si="195"/>
        <v/>
      </c>
      <c r="AC1270" s="238" t="str">
        <f>IFERROR((K1270+R1270)+IF($B$3="NYSEG",INDEX('BCA Inputs'!$AI$14:$AI$54,MATCH(I1270,'BCA Inputs'!$M$14:$M$54,0))*P1270+INDEX('BCA Inputs'!$AJ$14:$AJ$54,MATCH(I1270,'BCA Inputs'!$M$14:$M$54,0))*Q1270,IF($B$3="RG&amp;E",INDEX('BCA Inputs'!$BR$14:$BR$54,MATCH(I1270,'BCA Inputs'!$AW$14:$AW$54,0))*P1270+INDEX('BCA Inputs'!$BS$14:$BS$54,MATCH(I1270,'BCA Inputs'!$AW$14:$AW$54,0))*Q1270,"")),"")</f>
        <v/>
      </c>
      <c r="AD1270" s="181" t="str">
        <f>IFERROR(IF($B$3="NYSEG",INDEX('BCA Inputs'!$AD$14:$AD$54,MATCH(I1270,'BCA Inputs'!$M$14:$M$54,0))*P1270+INDEX('BCA Inputs'!$AE$14:$AE$54,MATCH(I1270,'BCA Inputs'!$M$14:$M$54,0))*O1270+INDEX('BCA Inputs'!$AF$14:$AF$54,MATCH(I1270,'BCA Inputs'!$M$14:$M$54,0))*Q1270+INDEX('BCA Inputs'!$AG$14:$AG$54,MATCH(I1270,'BCA Inputs'!$M$14:$M$54,0))*F1270+INDEX('BCA Inputs'!$AH$14:$AH$54,MATCH(I1270,'BCA Inputs'!$M$14:$M$54,0))*G1270,IF($B$3="RG&amp;E",INDEX('BCA Inputs'!$BM$14:$BM$54,MATCH(I1270,'BCA Inputs'!$AW$14:$AW$54,0))*P1270+INDEX('BCA Inputs'!$BN$14:$BN$54,MATCH(I1270,'BCA Inputs'!$AW$14:$AW$54,0))*O1270+INDEX('BCA Inputs'!$BO$14:$BO$54,MATCH(I1270,'BCA Inputs'!$AW$14:$AW$54,0))*Q1270+INDEX('BCA Inputs'!$BP$14:$BP$54,MATCH(I1270,'BCA Inputs'!$AW$14:$AW$54,0))*F1270+INDEX('BCA Inputs'!$BQ$14:$BQ$54,MATCH(I1270,'BCA Inputs'!$AW$14:$AW$54,0))*G1270,"")),"")</f>
        <v/>
      </c>
      <c r="AE1270" s="237" t="str">
        <f t="shared" si="196"/>
        <v/>
      </c>
      <c r="AF1270" s="198">
        <f t="shared" si="198"/>
        <v>0</v>
      </c>
      <c r="AG1270" s="239">
        <f t="shared" si="199"/>
        <v>0</v>
      </c>
    </row>
    <row r="1271" spans="1:33">
      <c r="A1271" s="228"/>
      <c r="B1271" s="176"/>
      <c r="C1271" s="229"/>
      <c r="D1271" s="230"/>
      <c r="E1271" s="230"/>
      <c r="F1271" s="230"/>
      <c r="G1271" s="230"/>
      <c r="H1271" s="231"/>
      <c r="I1271" s="231"/>
      <c r="J1271" s="232"/>
      <c r="K1271" s="232"/>
      <c r="L1271" s="232"/>
      <c r="M1271" s="181">
        <f t="shared" si="197"/>
        <v>0</v>
      </c>
      <c r="N1271" s="181">
        <f>IF(H1271="",0,H1271*I1271*'Avoided Water Savings Cost'!$C$16)</f>
        <v>0</v>
      </c>
      <c r="O1271" s="545">
        <f>IF(C1271="",0,IF($B$3="NYSEG",C1271/(1-'Avoided Electric Costs 2020'!$W$21),IF($B$3="RG&amp;E",C1271/(1-'Avoided Electric Costs 2020'!$X$21),"")))</f>
        <v>0</v>
      </c>
      <c r="P1271" s="546">
        <f>IF(D1271="",0,IF($B$3="NYSEG",D1271/(1-'Avoided Electric Costs 2020'!$W$21),IF($B$3="RG&amp;E",D1271/(1-'Avoided Electric Costs 2020'!$X$21),"")))</f>
        <v>0</v>
      </c>
      <c r="Q1271" s="546">
        <f>IF(E1271="",0,IF($B$3="NYSEG",E1271/(1-'Avoided Natural Gas Costs 2020'!$J$34),IF($B$3="RG&amp;E",E1271/(1-'Avoided Natural Gas Costs 2020'!$K$34),"")))</f>
        <v>0</v>
      </c>
      <c r="R1271" s="233" t="str">
        <f>IFERROR(IF(P1271*'BCA Inputs'!$C$1+Q1271*'BCA Inputs'!$C$2+F1271*'BCA Inputs'!$C$2+G1271*'BCA Inputs'!$C$2=0,"",P1271*'BCA Inputs'!$C$1+Q1271*'BCA Inputs'!$C$2+F1271*'BCA Inputs'!$C$2+G1271*'BCA Inputs'!$C$2),"")</f>
        <v/>
      </c>
      <c r="S1271" s="181" t="str">
        <f t="shared" si="190"/>
        <v/>
      </c>
      <c r="T1271" s="181" t="str">
        <f>IFERROR(IF($B$3="NYSEG",(INDEX('BCA Inputs'!$N$14:$N$54,MATCH(I1271,'BCA Inputs'!$M$14:$M$54,0))*P1271+INDEX('BCA Inputs'!$O$14:$O$54,MATCH(I1271,'BCA Inputs'!$M$14:$M$54,0))*O1271+INDEX('BCA Inputs'!P:P,MATCH(I1271,'BCA Inputs'!M:M,0))*Q1271+INDEX('BCA Inputs'!Q:Q,MATCH(I1271,'BCA Inputs'!M:M,0))*F1271+INDEX('BCA Inputs'!R:R,MATCH(I1271,'BCA Inputs'!M:M,0))*G1271)+L1271+N1271,IF($B$3="RG&amp;E",(INDEX('BCA Inputs'!$AX$14:$AX$54,MATCH(I1271,'BCA Inputs'!$AW$14:$AW$54,0))*P1271+INDEX('BCA Inputs'!$AY$14:$AY$54,MATCH(I1271,'BCA Inputs'!$AW$14:$AW$54,0))*O1271+INDEX('BCA Inputs'!$AZ$14:$AZ$54,MATCH(I1271,'BCA Inputs'!$AW$14:$AW$54,0))*Q1271+INDEX('BCA Inputs'!$BA$14:$BA$54,MATCH(I1271,'BCA Inputs'!$AW$14:$AW$54,0))*F1271+INDEX('BCA Inputs'!$BB$14:$BB$54,MATCH(I1271,'BCA Inputs'!$AW$14:$AW$54,0))*G1271)+L1271+N1271,"")),"")</f>
        <v/>
      </c>
      <c r="U1271" s="234" t="str">
        <f t="shared" si="191"/>
        <v/>
      </c>
      <c r="V1271" s="234" t="str">
        <f t="shared" si="192"/>
        <v/>
      </c>
      <c r="W1271" s="234" t="str">
        <f t="shared" si="193"/>
        <v/>
      </c>
      <c r="Y1271" s="235" t="str">
        <f t="shared" si="194"/>
        <v/>
      </c>
      <c r="Z1271" s="236" t="str">
        <f>IFERROR(IF($B$3="NYSEG",INDEX('BCA Inputs'!$X$14:$X$54,MATCH(I1271,'BCA Inputs'!$M$14:$M$54,0))*P1271+INDEX('BCA Inputs'!$Y$14:$Y$54,MATCH(I1271,'BCA Inputs'!$M$14:$M$54,0))*O1271+INDEX('BCA Inputs'!$Z$14:$Z$54,MATCH(I1271,'BCA Inputs'!$M$14:$M$54,0))*Q1271+INDEX('BCA Inputs'!$AA$14:$AA$54,MATCH(I1271,'BCA Inputs'!$M$14:$M$54,0))*F1271+INDEX('BCA Inputs'!$AB$14:$AB$54,MATCH(I1271,'BCA Inputs'!$M$14:$M$54,0))*G1271,IF($B$3="RG&amp;E",INDEX('BCA Inputs'!$BG$14:$BG$54,MATCH(I1271,'BCA Inputs'!$AW$14:$AW$54,0))*P1271+INDEX('BCA Inputs'!$BH$14:$BH$54,MATCH(I1271,'BCA Inputs'!$AW$14:$AW$54,0))*O1271+INDEX('BCA Inputs'!$BI$14:$BI$54,MATCH(I1271,'BCA Inputs'!$AW$14:$AW$54,0))*Q1271+INDEX('BCA Inputs'!$BJ$14:$BJ$54,MATCH(I1271,'BCA Inputs'!$AW$14:$AW$54,0))*F1271+INDEX('BCA Inputs'!$BK$14:$BK$54,MATCH(I1271,'BCA Inputs'!$AW$14:$AW$54,0))*G1271,"")),"")</f>
        <v/>
      </c>
      <c r="AA1271" s="237" t="str">
        <f t="shared" si="195"/>
        <v/>
      </c>
      <c r="AC1271" s="238" t="str">
        <f>IFERROR((K1271+R1271)+IF($B$3="NYSEG",INDEX('BCA Inputs'!$AI$14:$AI$54,MATCH(I1271,'BCA Inputs'!$M$14:$M$54,0))*P1271+INDEX('BCA Inputs'!$AJ$14:$AJ$54,MATCH(I1271,'BCA Inputs'!$M$14:$M$54,0))*Q1271,IF($B$3="RG&amp;E",INDEX('BCA Inputs'!$BR$14:$BR$54,MATCH(I1271,'BCA Inputs'!$AW$14:$AW$54,0))*P1271+INDEX('BCA Inputs'!$BS$14:$BS$54,MATCH(I1271,'BCA Inputs'!$AW$14:$AW$54,0))*Q1271,"")),"")</f>
        <v/>
      </c>
      <c r="AD1271" s="181" t="str">
        <f>IFERROR(IF($B$3="NYSEG",INDEX('BCA Inputs'!$AD$14:$AD$54,MATCH(I1271,'BCA Inputs'!$M$14:$M$54,0))*P1271+INDEX('BCA Inputs'!$AE$14:$AE$54,MATCH(I1271,'BCA Inputs'!$M$14:$M$54,0))*O1271+INDEX('BCA Inputs'!$AF$14:$AF$54,MATCH(I1271,'BCA Inputs'!$M$14:$M$54,0))*Q1271+INDEX('BCA Inputs'!$AG$14:$AG$54,MATCH(I1271,'BCA Inputs'!$M$14:$M$54,0))*F1271+INDEX('BCA Inputs'!$AH$14:$AH$54,MATCH(I1271,'BCA Inputs'!$M$14:$M$54,0))*G1271,IF($B$3="RG&amp;E",INDEX('BCA Inputs'!$BM$14:$BM$54,MATCH(I1271,'BCA Inputs'!$AW$14:$AW$54,0))*P1271+INDEX('BCA Inputs'!$BN$14:$BN$54,MATCH(I1271,'BCA Inputs'!$AW$14:$AW$54,0))*O1271+INDEX('BCA Inputs'!$BO$14:$BO$54,MATCH(I1271,'BCA Inputs'!$AW$14:$AW$54,0))*Q1271+INDEX('BCA Inputs'!$BP$14:$BP$54,MATCH(I1271,'BCA Inputs'!$AW$14:$AW$54,0))*F1271+INDEX('BCA Inputs'!$BQ$14:$BQ$54,MATCH(I1271,'BCA Inputs'!$AW$14:$AW$54,0))*G1271,"")),"")</f>
        <v/>
      </c>
      <c r="AE1271" s="237" t="str">
        <f t="shared" si="196"/>
        <v/>
      </c>
      <c r="AF1271" s="198">
        <f t="shared" si="198"/>
        <v>0</v>
      </c>
      <c r="AG1271" s="239">
        <f t="shared" si="199"/>
        <v>0</v>
      </c>
    </row>
    <row r="1272" spans="1:33">
      <c r="A1272" s="228"/>
      <c r="B1272" s="176"/>
      <c r="C1272" s="229"/>
      <c r="D1272" s="230"/>
      <c r="E1272" s="230"/>
      <c r="F1272" s="230"/>
      <c r="G1272" s="230"/>
      <c r="H1272" s="231"/>
      <c r="I1272" s="231"/>
      <c r="J1272" s="232"/>
      <c r="K1272" s="232"/>
      <c r="L1272" s="232"/>
      <c r="M1272" s="181">
        <f t="shared" si="197"/>
        <v>0</v>
      </c>
      <c r="N1272" s="181">
        <f>IF(H1272="",0,H1272*I1272*'Avoided Water Savings Cost'!$C$16)</f>
        <v>0</v>
      </c>
      <c r="O1272" s="545">
        <f>IF(C1272="",0,IF($B$3="NYSEG",C1272/(1-'Avoided Electric Costs 2020'!$W$21),IF($B$3="RG&amp;E",C1272/(1-'Avoided Electric Costs 2020'!$X$21),"")))</f>
        <v>0</v>
      </c>
      <c r="P1272" s="546">
        <f>IF(D1272="",0,IF($B$3="NYSEG",D1272/(1-'Avoided Electric Costs 2020'!$W$21),IF($B$3="RG&amp;E",D1272/(1-'Avoided Electric Costs 2020'!$X$21),"")))</f>
        <v>0</v>
      </c>
      <c r="Q1272" s="546">
        <f>IF(E1272="",0,IF($B$3="NYSEG",E1272/(1-'Avoided Natural Gas Costs 2020'!$J$34),IF($B$3="RG&amp;E",E1272/(1-'Avoided Natural Gas Costs 2020'!$K$34),"")))</f>
        <v>0</v>
      </c>
      <c r="R1272" s="233" t="str">
        <f>IFERROR(IF(P1272*'BCA Inputs'!$C$1+Q1272*'BCA Inputs'!$C$2+F1272*'BCA Inputs'!$C$2+G1272*'BCA Inputs'!$C$2=0,"",P1272*'BCA Inputs'!$C$1+Q1272*'BCA Inputs'!$C$2+F1272*'BCA Inputs'!$C$2+G1272*'BCA Inputs'!$C$2),"")</f>
        <v/>
      </c>
      <c r="S1272" s="181" t="str">
        <f t="shared" si="190"/>
        <v/>
      </c>
      <c r="T1272" s="181" t="str">
        <f>IFERROR(IF($B$3="NYSEG",(INDEX('BCA Inputs'!$N$14:$N$54,MATCH(I1272,'BCA Inputs'!$M$14:$M$54,0))*P1272+INDEX('BCA Inputs'!$O$14:$O$54,MATCH(I1272,'BCA Inputs'!$M$14:$M$54,0))*O1272+INDEX('BCA Inputs'!P:P,MATCH(I1272,'BCA Inputs'!M:M,0))*Q1272+INDEX('BCA Inputs'!Q:Q,MATCH(I1272,'BCA Inputs'!M:M,0))*F1272+INDEX('BCA Inputs'!R:R,MATCH(I1272,'BCA Inputs'!M:M,0))*G1272)+L1272+N1272,IF($B$3="RG&amp;E",(INDEX('BCA Inputs'!$AX$14:$AX$54,MATCH(I1272,'BCA Inputs'!$AW$14:$AW$54,0))*P1272+INDEX('BCA Inputs'!$AY$14:$AY$54,MATCH(I1272,'BCA Inputs'!$AW$14:$AW$54,0))*O1272+INDEX('BCA Inputs'!$AZ$14:$AZ$54,MATCH(I1272,'BCA Inputs'!$AW$14:$AW$54,0))*Q1272+INDEX('BCA Inputs'!$BA$14:$BA$54,MATCH(I1272,'BCA Inputs'!$AW$14:$AW$54,0))*F1272+INDEX('BCA Inputs'!$BB$14:$BB$54,MATCH(I1272,'BCA Inputs'!$AW$14:$AW$54,0))*G1272)+L1272+N1272,"")),"")</f>
        <v/>
      </c>
      <c r="U1272" s="234" t="str">
        <f t="shared" si="191"/>
        <v/>
      </c>
      <c r="V1272" s="234" t="str">
        <f t="shared" si="192"/>
        <v/>
      </c>
      <c r="W1272" s="234" t="str">
        <f t="shared" si="193"/>
        <v/>
      </c>
      <c r="Y1272" s="235" t="str">
        <f t="shared" si="194"/>
        <v/>
      </c>
      <c r="Z1272" s="236" t="str">
        <f>IFERROR(IF($B$3="NYSEG",INDEX('BCA Inputs'!$X$14:$X$54,MATCH(I1272,'BCA Inputs'!$M$14:$M$54,0))*P1272+INDEX('BCA Inputs'!$Y$14:$Y$54,MATCH(I1272,'BCA Inputs'!$M$14:$M$54,0))*O1272+INDEX('BCA Inputs'!$Z$14:$Z$54,MATCH(I1272,'BCA Inputs'!$M$14:$M$54,0))*Q1272+INDEX('BCA Inputs'!$AA$14:$AA$54,MATCH(I1272,'BCA Inputs'!$M$14:$M$54,0))*F1272+INDEX('BCA Inputs'!$AB$14:$AB$54,MATCH(I1272,'BCA Inputs'!$M$14:$M$54,0))*G1272,IF($B$3="RG&amp;E",INDEX('BCA Inputs'!$BG$14:$BG$54,MATCH(I1272,'BCA Inputs'!$AW$14:$AW$54,0))*P1272+INDEX('BCA Inputs'!$BH$14:$BH$54,MATCH(I1272,'BCA Inputs'!$AW$14:$AW$54,0))*O1272+INDEX('BCA Inputs'!$BI$14:$BI$54,MATCH(I1272,'BCA Inputs'!$AW$14:$AW$54,0))*Q1272+INDEX('BCA Inputs'!$BJ$14:$BJ$54,MATCH(I1272,'BCA Inputs'!$AW$14:$AW$54,0))*F1272+INDEX('BCA Inputs'!$BK$14:$BK$54,MATCH(I1272,'BCA Inputs'!$AW$14:$AW$54,0))*G1272,"")),"")</f>
        <v/>
      </c>
      <c r="AA1272" s="237" t="str">
        <f t="shared" si="195"/>
        <v/>
      </c>
      <c r="AC1272" s="238" t="str">
        <f>IFERROR((K1272+R1272)+IF($B$3="NYSEG",INDEX('BCA Inputs'!$AI$14:$AI$54,MATCH(I1272,'BCA Inputs'!$M$14:$M$54,0))*P1272+INDEX('BCA Inputs'!$AJ$14:$AJ$54,MATCH(I1272,'BCA Inputs'!$M$14:$M$54,0))*Q1272,IF($B$3="RG&amp;E",INDEX('BCA Inputs'!$BR$14:$BR$54,MATCH(I1272,'BCA Inputs'!$AW$14:$AW$54,0))*P1272+INDEX('BCA Inputs'!$BS$14:$BS$54,MATCH(I1272,'BCA Inputs'!$AW$14:$AW$54,0))*Q1272,"")),"")</f>
        <v/>
      </c>
      <c r="AD1272" s="181" t="str">
        <f>IFERROR(IF($B$3="NYSEG",INDEX('BCA Inputs'!$AD$14:$AD$54,MATCH(I1272,'BCA Inputs'!$M$14:$M$54,0))*P1272+INDEX('BCA Inputs'!$AE$14:$AE$54,MATCH(I1272,'BCA Inputs'!$M$14:$M$54,0))*O1272+INDEX('BCA Inputs'!$AF$14:$AF$54,MATCH(I1272,'BCA Inputs'!$M$14:$M$54,0))*Q1272+INDEX('BCA Inputs'!$AG$14:$AG$54,MATCH(I1272,'BCA Inputs'!$M$14:$M$54,0))*F1272+INDEX('BCA Inputs'!$AH$14:$AH$54,MATCH(I1272,'BCA Inputs'!$M$14:$M$54,0))*G1272,IF($B$3="RG&amp;E",INDEX('BCA Inputs'!$BM$14:$BM$54,MATCH(I1272,'BCA Inputs'!$AW$14:$AW$54,0))*P1272+INDEX('BCA Inputs'!$BN$14:$BN$54,MATCH(I1272,'BCA Inputs'!$AW$14:$AW$54,0))*O1272+INDEX('BCA Inputs'!$BO$14:$BO$54,MATCH(I1272,'BCA Inputs'!$AW$14:$AW$54,0))*Q1272+INDEX('BCA Inputs'!$BP$14:$BP$54,MATCH(I1272,'BCA Inputs'!$AW$14:$AW$54,0))*F1272+INDEX('BCA Inputs'!$BQ$14:$BQ$54,MATCH(I1272,'BCA Inputs'!$AW$14:$AW$54,0))*G1272,"")),"")</f>
        <v/>
      </c>
      <c r="AE1272" s="237" t="str">
        <f t="shared" si="196"/>
        <v/>
      </c>
      <c r="AF1272" s="198">
        <f t="shared" si="198"/>
        <v>0</v>
      </c>
      <c r="AG1272" s="239">
        <f t="shared" si="199"/>
        <v>0</v>
      </c>
    </row>
    <row r="1273" spans="1:33">
      <c r="A1273" s="228"/>
      <c r="B1273" s="176"/>
      <c r="C1273" s="229"/>
      <c r="D1273" s="230"/>
      <c r="E1273" s="230"/>
      <c r="F1273" s="230"/>
      <c r="G1273" s="230"/>
      <c r="H1273" s="231"/>
      <c r="I1273" s="231"/>
      <c r="J1273" s="232"/>
      <c r="K1273" s="232"/>
      <c r="L1273" s="232"/>
      <c r="M1273" s="181">
        <f t="shared" si="197"/>
        <v>0</v>
      </c>
      <c r="N1273" s="181">
        <f>IF(H1273="",0,H1273*I1273*'Avoided Water Savings Cost'!$C$16)</f>
        <v>0</v>
      </c>
      <c r="O1273" s="545">
        <f>IF(C1273="",0,IF($B$3="NYSEG",C1273/(1-'Avoided Electric Costs 2020'!$W$21),IF($B$3="RG&amp;E",C1273/(1-'Avoided Electric Costs 2020'!$X$21),"")))</f>
        <v>0</v>
      </c>
      <c r="P1273" s="546">
        <f>IF(D1273="",0,IF($B$3="NYSEG",D1273/(1-'Avoided Electric Costs 2020'!$W$21),IF($B$3="RG&amp;E",D1273/(1-'Avoided Electric Costs 2020'!$X$21),"")))</f>
        <v>0</v>
      </c>
      <c r="Q1273" s="546">
        <f>IF(E1273="",0,IF($B$3="NYSEG",E1273/(1-'Avoided Natural Gas Costs 2020'!$J$34),IF($B$3="RG&amp;E",E1273/(1-'Avoided Natural Gas Costs 2020'!$K$34),"")))</f>
        <v>0</v>
      </c>
      <c r="R1273" s="233" t="str">
        <f>IFERROR(IF(P1273*'BCA Inputs'!$C$1+Q1273*'BCA Inputs'!$C$2+F1273*'BCA Inputs'!$C$2+G1273*'BCA Inputs'!$C$2=0,"",P1273*'BCA Inputs'!$C$1+Q1273*'BCA Inputs'!$C$2+F1273*'BCA Inputs'!$C$2+G1273*'BCA Inputs'!$C$2),"")</f>
        <v/>
      </c>
      <c r="S1273" s="181" t="str">
        <f t="shared" si="190"/>
        <v/>
      </c>
      <c r="T1273" s="181" t="str">
        <f>IFERROR(IF($B$3="NYSEG",(INDEX('BCA Inputs'!$N$14:$N$54,MATCH(I1273,'BCA Inputs'!$M$14:$M$54,0))*P1273+INDEX('BCA Inputs'!$O$14:$O$54,MATCH(I1273,'BCA Inputs'!$M$14:$M$54,0))*O1273+INDEX('BCA Inputs'!P:P,MATCH(I1273,'BCA Inputs'!M:M,0))*Q1273+INDEX('BCA Inputs'!Q:Q,MATCH(I1273,'BCA Inputs'!M:M,0))*F1273+INDEX('BCA Inputs'!R:R,MATCH(I1273,'BCA Inputs'!M:M,0))*G1273)+L1273+N1273,IF($B$3="RG&amp;E",(INDEX('BCA Inputs'!$AX$14:$AX$54,MATCH(I1273,'BCA Inputs'!$AW$14:$AW$54,0))*P1273+INDEX('BCA Inputs'!$AY$14:$AY$54,MATCH(I1273,'BCA Inputs'!$AW$14:$AW$54,0))*O1273+INDEX('BCA Inputs'!$AZ$14:$AZ$54,MATCH(I1273,'BCA Inputs'!$AW$14:$AW$54,0))*Q1273+INDEX('BCA Inputs'!$BA$14:$BA$54,MATCH(I1273,'BCA Inputs'!$AW$14:$AW$54,0))*F1273+INDEX('BCA Inputs'!$BB$14:$BB$54,MATCH(I1273,'BCA Inputs'!$AW$14:$AW$54,0))*G1273)+L1273+N1273,"")),"")</f>
        <v/>
      </c>
      <c r="U1273" s="234" t="str">
        <f t="shared" si="191"/>
        <v/>
      </c>
      <c r="V1273" s="234" t="str">
        <f t="shared" si="192"/>
        <v/>
      </c>
      <c r="W1273" s="234" t="str">
        <f t="shared" si="193"/>
        <v/>
      </c>
      <c r="Y1273" s="235" t="str">
        <f t="shared" si="194"/>
        <v/>
      </c>
      <c r="Z1273" s="236" t="str">
        <f>IFERROR(IF($B$3="NYSEG",INDEX('BCA Inputs'!$X$14:$X$54,MATCH(I1273,'BCA Inputs'!$M$14:$M$54,0))*P1273+INDEX('BCA Inputs'!$Y$14:$Y$54,MATCH(I1273,'BCA Inputs'!$M$14:$M$54,0))*O1273+INDEX('BCA Inputs'!$Z$14:$Z$54,MATCH(I1273,'BCA Inputs'!$M$14:$M$54,0))*Q1273+INDEX('BCA Inputs'!$AA$14:$AA$54,MATCH(I1273,'BCA Inputs'!$M$14:$M$54,0))*F1273+INDEX('BCA Inputs'!$AB$14:$AB$54,MATCH(I1273,'BCA Inputs'!$M$14:$M$54,0))*G1273,IF($B$3="RG&amp;E",INDEX('BCA Inputs'!$BG$14:$BG$54,MATCH(I1273,'BCA Inputs'!$AW$14:$AW$54,0))*P1273+INDEX('BCA Inputs'!$BH$14:$BH$54,MATCH(I1273,'BCA Inputs'!$AW$14:$AW$54,0))*O1273+INDEX('BCA Inputs'!$BI$14:$BI$54,MATCH(I1273,'BCA Inputs'!$AW$14:$AW$54,0))*Q1273+INDEX('BCA Inputs'!$BJ$14:$BJ$54,MATCH(I1273,'BCA Inputs'!$AW$14:$AW$54,0))*F1273+INDEX('BCA Inputs'!$BK$14:$BK$54,MATCH(I1273,'BCA Inputs'!$AW$14:$AW$54,0))*G1273,"")),"")</f>
        <v/>
      </c>
      <c r="AA1273" s="237" t="str">
        <f t="shared" si="195"/>
        <v/>
      </c>
      <c r="AC1273" s="238" t="str">
        <f>IFERROR((K1273+R1273)+IF($B$3="NYSEG",INDEX('BCA Inputs'!$AI$14:$AI$54,MATCH(I1273,'BCA Inputs'!$M$14:$M$54,0))*P1273+INDEX('BCA Inputs'!$AJ$14:$AJ$54,MATCH(I1273,'BCA Inputs'!$M$14:$M$54,0))*Q1273,IF($B$3="RG&amp;E",INDEX('BCA Inputs'!$BR$14:$BR$54,MATCH(I1273,'BCA Inputs'!$AW$14:$AW$54,0))*P1273+INDEX('BCA Inputs'!$BS$14:$BS$54,MATCH(I1273,'BCA Inputs'!$AW$14:$AW$54,0))*Q1273,"")),"")</f>
        <v/>
      </c>
      <c r="AD1273" s="181" t="str">
        <f>IFERROR(IF($B$3="NYSEG",INDEX('BCA Inputs'!$AD$14:$AD$54,MATCH(I1273,'BCA Inputs'!$M$14:$M$54,0))*P1273+INDEX('BCA Inputs'!$AE$14:$AE$54,MATCH(I1273,'BCA Inputs'!$M$14:$M$54,0))*O1273+INDEX('BCA Inputs'!$AF$14:$AF$54,MATCH(I1273,'BCA Inputs'!$M$14:$M$54,0))*Q1273+INDEX('BCA Inputs'!$AG$14:$AG$54,MATCH(I1273,'BCA Inputs'!$M$14:$M$54,0))*F1273+INDEX('BCA Inputs'!$AH$14:$AH$54,MATCH(I1273,'BCA Inputs'!$M$14:$M$54,0))*G1273,IF($B$3="RG&amp;E",INDEX('BCA Inputs'!$BM$14:$BM$54,MATCH(I1273,'BCA Inputs'!$AW$14:$AW$54,0))*P1273+INDEX('BCA Inputs'!$BN$14:$BN$54,MATCH(I1273,'BCA Inputs'!$AW$14:$AW$54,0))*O1273+INDEX('BCA Inputs'!$BO$14:$BO$54,MATCH(I1273,'BCA Inputs'!$AW$14:$AW$54,0))*Q1273+INDEX('BCA Inputs'!$BP$14:$BP$54,MATCH(I1273,'BCA Inputs'!$AW$14:$AW$54,0))*F1273+INDEX('BCA Inputs'!$BQ$14:$BQ$54,MATCH(I1273,'BCA Inputs'!$AW$14:$AW$54,0))*G1273,"")),"")</f>
        <v/>
      </c>
      <c r="AE1273" s="237" t="str">
        <f t="shared" si="196"/>
        <v/>
      </c>
      <c r="AF1273" s="198">
        <f t="shared" si="198"/>
        <v>0</v>
      </c>
      <c r="AG1273" s="239">
        <f t="shared" si="199"/>
        <v>0</v>
      </c>
    </row>
    <row r="1274" spans="1:33">
      <c r="A1274" s="228"/>
      <c r="B1274" s="176"/>
      <c r="C1274" s="229"/>
      <c r="D1274" s="230"/>
      <c r="E1274" s="230"/>
      <c r="F1274" s="230"/>
      <c r="G1274" s="230"/>
      <c r="H1274" s="231"/>
      <c r="I1274" s="231"/>
      <c r="J1274" s="232"/>
      <c r="K1274" s="232"/>
      <c r="L1274" s="232"/>
      <c r="M1274" s="181">
        <f t="shared" si="197"/>
        <v>0</v>
      </c>
      <c r="N1274" s="181">
        <f>IF(H1274="",0,H1274*I1274*'Avoided Water Savings Cost'!$C$16)</f>
        <v>0</v>
      </c>
      <c r="O1274" s="545">
        <f>IF(C1274="",0,IF($B$3="NYSEG",C1274/(1-'Avoided Electric Costs 2020'!$W$21),IF($B$3="RG&amp;E",C1274/(1-'Avoided Electric Costs 2020'!$X$21),"")))</f>
        <v>0</v>
      </c>
      <c r="P1274" s="546">
        <f>IF(D1274="",0,IF($B$3="NYSEG",D1274/(1-'Avoided Electric Costs 2020'!$W$21),IF($B$3="RG&amp;E",D1274/(1-'Avoided Electric Costs 2020'!$X$21),"")))</f>
        <v>0</v>
      </c>
      <c r="Q1274" s="546">
        <f>IF(E1274="",0,IF($B$3="NYSEG",E1274/(1-'Avoided Natural Gas Costs 2020'!$J$34),IF($B$3="RG&amp;E",E1274/(1-'Avoided Natural Gas Costs 2020'!$K$34),"")))</f>
        <v>0</v>
      </c>
      <c r="R1274" s="233" t="str">
        <f>IFERROR(IF(P1274*'BCA Inputs'!$C$1+Q1274*'BCA Inputs'!$C$2+F1274*'BCA Inputs'!$C$2+G1274*'BCA Inputs'!$C$2=0,"",P1274*'BCA Inputs'!$C$1+Q1274*'BCA Inputs'!$C$2+F1274*'BCA Inputs'!$C$2+G1274*'BCA Inputs'!$C$2),"")</f>
        <v/>
      </c>
      <c r="S1274" s="181" t="str">
        <f t="shared" si="190"/>
        <v/>
      </c>
      <c r="T1274" s="181" t="str">
        <f>IFERROR(IF($B$3="NYSEG",(INDEX('BCA Inputs'!$N$14:$N$54,MATCH(I1274,'BCA Inputs'!$M$14:$M$54,0))*P1274+INDEX('BCA Inputs'!$O$14:$O$54,MATCH(I1274,'BCA Inputs'!$M$14:$M$54,0))*O1274+INDEX('BCA Inputs'!P:P,MATCH(I1274,'BCA Inputs'!M:M,0))*Q1274+INDEX('BCA Inputs'!Q:Q,MATCH(I1274,'BCA Inputs'!M:M,0))*F1274+INDEX('BCA Inputs'!R:R,MATCH(I1274,'BCA Inputs'!M:M,0))*G1274)+L1274+N1274,IF($B$3="RG&amp;E",(INDEX('BCA Inputs'!$AX$14:$AX$54,MATCH(I1274,'BCA Inputs'!$AW$14:$AW$54,0))*P1274+INDEX('BCA Inputs'!$AY$14:$AY$54,MATCH(I1274,'BCA Inputs'!$AW$14:$AW$54,0))*O1274+INDEX('BCA Inputs'!$AZ$14:$AZ$54,MATCH(I1274,'BCA Inputs'!$AW$14:$AW$54,0))*Q1274+INDEX('BCA Inputs'!$BA$14:$BA$54,MATCH(I1274,'BCA Inputs'!$AW$14:$AW$54,0))*F1274+INDEX('BCA Inputs'!$BB$14:$BB$54,MATCH(I1274,'BCA Inputs'!$AW$14:$AW$54,0))*G1274)+L1274+N1274,"")),"")</f>
        <v/>
      </c>
      <c r="U1274" s="234" t="str">
        <f t="shared" si="191"/>
        <v/>
      </c>
      <c r="V1274" s="234" t="str">
        <f t="shared" si="192"/>
        <v/>
      </c>
      <c r="W1274" s="234" t="str">
        <f t="shared" si="193"/>
        <v/>
      </c>
      <c r="Y1274" s="235" t="str">
        <f t="shared" si="194"/>
        <v/>
      </c>
      <c r="Z1274" s="236" t="str">
        <f>IFERROR(IF($B$3="NYSEG",INDEX('BCA Inputs'!$X$14:$X$54,MATCH(I1274,'BCA Inputs'!$M$14:$M$54,0))*P1274+INDEX('BCA Inputs'!$Y$14:$Y$54,MATCH(I1274,'BCA Inputs'!$M$14:$M$54,0))*O1274+INDEX('BCA Inputs'!$Z$14:$Z$54,MATCH(I1274,'BCA Inputs'!$M$14:$M$54,0))*Q1274+INDEX('BCA Inputs'!$AA$14:$AA$54,MATCH(I1274,'BCA Inputs'!$M$14:$M$54,0))*F1274+INDEX('BCA Inputs'!$AB$14:$AB$54,MATCH(I1274,'BCA Inputs'!$M$14:$M$54,0))*G1274,IF($B$3="RG&amp;E",INDEX('BCA Inputs'!$BG$14:$BG$54,MATCH(I1274,'BCA Inputs'!$AW$14:$AW$54,0))*P1274+INDEX('BCA Inputs'!$BH$14:$BH$54,MATCH(I1274,'BCA Inputs'!$AW$14:$AW$54,0))*O1274+INDEX('BCA Inputs'!$BI$14:$BI$54,MATCH(I1274,'BCA Inputs'!$AW$14:$AW$54,0))*Q1274+INDEX('BCA Inputs'!$BJ$14:$BJ$54,MATCH(I1274,'BCA Inputs'!$AW$14:$AW$54,0))*F1274+INDEX('BCA Inputs'!$BK$14:$BK$54,MATCH(I1274,'BCA Inputs'!$AW$14:$AW$54,0))*G1274,"")),"")</f>
        <v/>
      </c>
      <c r="AA1274" s="237" t="str">
        <f t="shared" si="195"/>
        <v/>
      </c>
      <c r="AC1274" s="238" t="str">
        <f>IFERROR((K1274+R1274)+IF($B$3="NYSEG",INDEX('BCA Inputs'!$AI$14:$AI$54,MATCH(I1274,'BCA Inputs'!$M$14:$M$54,0))*P1274+INDEX('BCA Inputs'!$AJ$14:$AJ$54,MATCH(I1274,'BCA Inputs'!$M$14:$M$54,0))*Q1274,IF($B$3="RG&amp;E",INDEX('BCA Inputs'!$BR$14:$BR$54,MATCH(I1274,'BCA Inputs'!$AW$14:$AW$54,0))*P1274+INDEX('BCA Inputs'!$BS$14:$BS$54,MATCH(I1274,'BCA Inputs'!$AW$14:$AW$54,0))*Q1274,"")),"")</f>
        <v/>
      </c>
      <c r="AD1274" s="181" t="str">
        <f>IFERROR(IF($B$3="NYSEG",INDEX('BCA Inputs'!$AD$14:$AD$54,MATCH(I1274,'BCA Inputs'!$M$14:$M$54,0))*P1274+INDEX('BCA Inputs'!$AE$14:$AE$54,MATCH(I1274,'BCA Inputs'!$M$14:$M$54,0))*O1274+INDEX('BCA Inputs'!$AF$14:$AF$54,MATCH(I1274,'BCA Inputs'!$M$14:$M$54,0))*Q1274+INDEX('BCA Inputs'!$AG$14:$AG$54,MATCH(I1274,'BCA Inputs'!$M$14:$M$54,0))*F1274+INDEX('BCA Inputs'!$AH$14:$AH$54,MATCH(I1274,'BCA Inputs'!$M$14:$M$54,0))*G1274,IF($B$3="RG&amp;E",INDEX('BCA Inputs'!$BM$14:$BM$54,MATCH(I1274,'BCA Inputs'!$AW$14:$AW$54,0))*P1274+INDEX('BCA Inputs'!$BN$14:$BN$54,MATCH(I1274,'BCA Inputs'!$AW$14:$AW$54,0))*O1274+INDEX('BCA Inputs'!$BO$14:$BO$54,MATCH(I1274,'BCA Inputs'!$AW$14:$AW$54,0))*Q1274+INDEX('BCA Inputs'!$BP$14:$BP$54,MATCH(I1274,'BCA Inputs'!$AW$14:$AW$54,0))*F1274+INDEX('BCA Inputs'!$BQ$14:$BQ$54,MATCH(I1274,'BCA Inputs'!$AW$14:$AW$54,0))*G1274,"")),"")</f>
        <v/>
      </c>
      <c r="AE1274" s="237" t="str">
        <f t="shared" si="196"/>
        <v/>
      </c>
      <c r="AF1274" s="198">
        <f t="shared" si="198"/>
        <v>0</v>
      </c>
      <c r="AG1274" s="239">
        <f t="shared" si="199"/>
        <v>0</v>
      </c>
    </row>
    <row r="1275" spans="1:33">
      <c r="A1275" s="228"/>
      <c r="B1275" s="176"/>
      <c r="C1275" s="229"/>
      <c r="D1275" s="230"/>
      <c r="E1275" s="230"/>
      <c r="F1275" s="230"/>
      <c r="G1275" s="230"/>
      <c r="H1275" s="231"/>
      <c r="I1275" s="231"/>
      <c r="J1275" s="232"/>
      <c r="K1275" s="232"/>
      <c r="L1275" s="232"/>
      <c r="M1275" s="181">
        <f t="shared" si="197"/>
        <v>0</v>
      </c>
      <c r="N1275" s="181">
        <f>IF(H1275="",0,H1275*I1275*'Avoided Water Savings Cost'!$C$16)</f>
        <v>0</v>
      </c>
      <c r="O1275" s="545">
        <f>IF(C1275="",0,IF($B$3="NYSEG",C1275/(1-'Avoided Electric Costs 2020'!$W$21),IF($B$3="RG&amp;E",C1275/(1-'Avoided Electric Costs 2020'!$X$21),"")))</f>
        <v>0</v>
      </c>
      <c r="P1275" s="546">
        <f>IF(D1275="",0,IF($B$3="NYSEG",D1275/(1-'Avoided Electric Costs 2020'!$W$21),IF($B$3="RG&amp;E",D1275/(1-'Avoided Electric Costs 2020'!$X$21),"")))</f>
        <v>0</v>
      </c>
      <c r="Q1275" s="546">
        <f>IF(E1275="",0,IF($B$3="NYSEG",E1275/(1-'Avoided Natural Gas Costs 2020'!$J$34),IF($B$3="RG&amp;E",E1275/(1-'Avoided Natural Gas Costs 2020'!$K$34),"")))</f>
        <v>0</v>
      </c>
      <c r="R1275" s="233" t="str">
        <f>IFERROR(IF(P1275*'BCA Inputs'!$C$1+Q1275*'BCA Inputs'!$C$2+F1275*'BCA Inputs'!$C$2+G1275*'BCA Inputs'!$C$2=0,"",P1275*'BCA Inputs'!$C$1+Q1275*'BCA Inputs'!$C$2+F1275*'BCA Inputs'!$C$2+G1275*'BCA Inputs'!$C$2),"")</f>
        <v/>
      </c>
      <c r="S1275" s="181" t="str">
        <f t="shared" si="190"/>
        <v/>
      </c>
      <c r="T1275" s="181" t="str">
        <f>IFERROR(IF($B$3="NYSEG",(INDEX('BCA Inputs'!$N$14:$N$54,MATCH(I1275,'BCA Inputs'!$M$14:$M$54,0))*P1275+INDEX('BCA Inputs'!$O$14:$O$54,MATCH(I1275,'BCA Inputs'!$M$14:$M$54,0))*O1275+INDEX('BCA Inputs'!P:P,MATCH(I1275,'BCA Inputs'!M:M,0))*Q1275+INDEX('BCA Inputs'!Q:Q,MATCH(I1275,'BCA Inputs'!M:M,0))*F1275+INDEX('BCA Inputs'!R:R,MATCH(I1275,'BCA Inputs'!M:M,0))*G1275)+L1275+N1275,IF($B$3="RG&amp;E",(INDEX('BCA Inputs'!$AX$14:$AX$54,MATCH(I1275,'BCA Inputs'!$AW$14:$AW$54,0))*P1275+INDEX('BCA Inputs'!$AY$14:$AY$54,MATCH(I1275,'BCA Inputs'!$AW$14:$AW$54,0))*O1275+INDEX('BCA Inputs'!$AZ$14:$AZ$54,MATCH(I1275,'BCA Inputs'!$AW$14:$AW$54,0))*Q1275+INDEX('BCA Inputs'!$BA$14:$BA$54,MATCH(I1275,'BCA Inputs'!$AW$14:$AW$54,0))*F1275+INDEX('BCA Inputs'!$BB$14:$BB$54,MATCH(I1275,'BCA Inputs'!$AW$14:$AW$54,0))*G1275)+L1275+N1275,"")),"")</f>
        <v/>
      </c>
      <c r="U1275" s="234" t="str">
        <f t="shared" si="191"/>
        <v/>
      </c>
      <c r="V1275" s="234" t="str">
        <f t="shared" si="192"/>
        <v/>
      </c>
      <c r="W1275" s="234" t="str">
        <f t="shared" si="193"/>
        <v/>
      </c>
      <c r="Y1275" s="235" t="str">
        <f t="shared" si="194"/>
        <v/>
      </c>
      <c r="Z1275" s="236" t="str">
        <f>IFERROR(IF($B$3="NYSEG",INDEX('BCA Inputs'!$X$14:$X$54,MATCH(I1275,'BCA Inputs'!$M$14:$M$54,0))*P1275+INDEX('BCA Inputs'!$Y$14:$Y$54,MATCH(I1275,'BCA Inputs'!$M$14:$M$54,0))*O1275+INDEX('BCA Inputs'!$Z$14:$Z$54,MATCH(I1275,'BCA Inputs'!$M$14:$M$54,0))*Q1275+INDEX('BCA Inputs'!$AA$14:$AA$54,MATCH(I1275,'BCA Inputs'!$M$14:$M$54,0))*F1275+INDEX('BCA Inputs'!$AB$14:$AB$54,MATCH(I1275,'BCA Inputs'!$M$14:$M$54,0))*G1275,IF($B$3="RG&amp;E",INDEX('BCA Inputs'!$BG$14:$BG$54,MATCH(I1275,'BCA Inputs'!$AW$14:$AW$54,0))*P1275+INDEX('BCA Inputs'!$BH$14:$BH$54,MATCH(I1275,'BCA Inputs'!$AW$14:$AW$54,0))*O1275+INDEX('BCA Inputs'!$BI$14:$BI$54,MATCH(I1275,'BCA Inputs'!$AW$14:$AW$54,0))*Q1275+INDEX('BCA Inputs'!$BJ$14:$BJ$54,MATCH(I1275,'BCA Inputs'!$AW$14:$AW$54,0))*F1275+INDEX('BCA Inputs'!$BK$14:$BK$54,MATCH(I1275,'BCA Inputs'!$AW$14:$AW$54,0))*G1275,"")),"")</f>
        <v/>
      </c>
      <c r="AA1275" s="237" t="str">
        <f t="shared" si="195"/>
        <v/>
      </c>
      <c r="AC1275" s="238" t="str">
        <f>IFERROR((K1275+R1275)+IF($B$3="NYSEG",INDEX('BCA Inputs'!$AI$14:$AI$54,MATCH(I1275,'BCA Inputs'!$M$14:$M$54,0))*P1275+INDEX('BCA Inputs'!$AJ$14:$AJ$54,MATCH(I1275,'BCA Inputs'!$M$14:$M$54,0))*Q1275,IF($B$3="RG&amp;E",INDEX('BCA Inputs'!$BR$14:$BR$54,MATCH(I1275,'BCA Inputs'!$AW$14:$AW$54,0))*P1275+INDEX('BCA Inputs'!$BS$14:$BS$54,MATCH(I1275,'BCA Inputs'!$AW$14:$AW$54,0))*Q1275,"")),"")</f>
        <v/>
      </c>
      <c r="AD1275" s="181" t="str">
        <f>IFERROR(IF($B$3="NYSEG",INDEX('BCA Inputs'!$AD$14:$AD$54,MATCH(I1275,'BCA Inputs'!$M$14:$M$54,0))*P1275+INDEX('BCA Inputs'!$AE$14:$AE$54,MATCH(I1275,'BCA Inputs'!$M$14:$M$54,0))*O1275+INDEX('BCA Inputs'!$AF$14:$AF$54,MATCH(I1275,'BCA Inputs'!$M$14:$M$54,0))*Q1275+INDEX('BCA Inputs'!$AG$14:$AG$54,MATCH(I1275,'BCA Inputs'!$M$14:$M$54,0))*F1275+INDEX('BCA Inputs'!$AH$14:$AH$54,MATCH(I1275,'BCA Inputs'!$M$14:$M$54,0))*G1275,IF($B$3="RG&amp;E",INDEX('BCA Inputs'!$BM$14:$BM$54,MATCH(I1275,'BCA Inputs'!$AW$14:$AW$54,0))*P1275+INDEX('BCA Inputs'!$BN$14:$BN$54,MATCH(I1275,'BCA Inputs'!$AW$14:$AW$54,0))*O1275+INDEX('BCA Inputs'!$BO$14:$BO$54,MATCH(I1275,'BCA Inputs'!$AW$14:$AW$54,0))*Q1275+INDEX('BCA Inputs'!$BP$14:$BP$54,MATCH(I1275,'BCA Inputs'!$AW$14:$AW$54,0))*F1275+INDEX('BCA Inputs'!$BQ$14:$BQ$54,MATCH(I1275,'BCA Inputs'!$AW$14:$AW$54,0))*G1275,"")),"")</f>
        <v/>
      </c>
      <c r="AE1275" s="237" t="str">
        <f t="shared" si="196"/>
        <v/>
      </c>
      <c r="AF1275" s="198">
        <f t="shared" si="198"/>
        <v>0</v>
      </c>
      <c r="AG1275" s="239">
        <f t="shared" si="199"/>
        <v>0</v>
      </c>
    </row>
    <row r="1276" spans="1:33">
      <c r="A1276" s="228"/>
      <c r="B1276" s="176"/>
      <c r="C1276" s="229"/>
      <c r="D1276" s="230"/>
      <c r="E1276" s="230"/>
      <c r="F1276" s="230"/>
      <c r="G1276" s="230"/>
      <c r="H1276" s="231"/>
      <c r="I1276" s="231"/>
      <c r="J1276" s="232"/>
      <c r="K1276" s="232"/>
      <c r="L1276" s="232"/>
      <c r="M1276" s="181">
        <f t="shared" si="197"/>
        <v>0</v>
      </c>
      <c r="N1276" s="181">
        <f>IF(H1276="",0,H1276*I1276*'Avoided Water Savings Cost'!$C$16)</f>
        <v>0</v>
      </c>
      <c r="O1276" s="545">
        <f>IF(C1276="",0,IF($B$3="NYSEG",C1276/(1-'Avoided Electric Costs 2020'!$W$21),IF($B$3="RG&amp;E",C1276/(1-'Avoided Electric Costs 2020'!$X$21),"")))</f>
        <v>0</v>
      </c>
      <c r="P1276" s="546">
        <f>IF(D1276="",0,IF($B$3="NYSEG",D1276/(1-'Avoided Electric Costs 2020'!$W$21),IF($B$3="RG&amp;E",D1276/(1-'Avoided Electric Costs 2020'!$X$21),"")))</f>
        <v>0</v>
      </c>
      <c r="Q1276" s="546">
        <f>IF(E1276="",0,IF($B$3="NYSEG",E1276/(1-'Avoided Natural Gas Costs 2020'!$J$34),IF($B$3="RG&amp;E",E1276/(1-'Avoided Natural Gas Costs 2020'!$K$34),"")))</f>
        <v>0</v>
      </c>
      <c r="R1276" s="233" t="str">
        <f>IFERROR(IF(P1276*'BCA Inputs'!$C$1+Q1276*'BCA Inputs'!$C$2+F1276*'BCA Inputs'!$C$2+G1276*'BCA Inputs'!$C$2=0,"",P1276*'BCA Inputs'!$C$1+Q1276*'BCA Inputs'!$C$2+F1276*'BCA Inputs'!$C$2+G1276*'BCA Inputs'!$C$2),"")</f>
        <v/>
      </c>
      <c r="S1276" s="181" t="str">
        <f t="shared" si="190"/>
        <v/>
      </c>
      <c r="T1276" s="181" t="str">
        <f>IFERROR(IF($B$3="NYSEG",(INDEX('BCA Inputs'!$N$14:$N$54,MATCH(I1276,'BCA Inputs'!$M$14:$M$54,0))*P1276+INDEX('BCA Inputs'!$O$14:$O$54,MATCH(I1276,'BCA Inputs'!$M$14:$M$54,0))*O1276+INDEX('BCA Inputs'!P:P,MATCH(I1276,'BCA Inputs'!M:M,0))*Q1276+INDEX('BCA Inputs'!Q:Q,MATCH(I1276,'BCA Inputs'!M:M,0))*F1276+INDEX('BCA Inputs'!R:R,MATCH(I1276,'BCA Inputs'!M:M,0))*G1276)+L1276+N1276,IF($B$3="RG&amp;E",(INDEX('BCA Inputs'!$AX$14:$AX$54,MATCH(I1276,'BCA Inputs'!$AW$14:$AW$54,0))*P1276+INDEX('BCA Inputs'!$AY$14:$AY$54,MATCH(I1276,'BCA Inputs'!$AW$14:$AW$54,0))*O1276+INDEX('BCA Inputs'!$AZ$14:$AZ$54,MATCH(I1276,'BCA Inputs'!$AW$14:$AW$54,0))*Q1276+INDEX('BCA Inputs'!$BA$14:$BA$54,MATCH(I1276,'BCA Inputs'!$AW$14:$AW$54,0))*F1276+INDEX('BCA Inputs'!$BB$14:$BB$54,MATCH(I1276,'BCA Inputs'!$AW$14:$AW$54,0))*G1276)+L1276+N1276,"")),"")</f>
        <v/>
      </c>
      <c r="U1276" s="234" t="str">
        <f t="shared" si="191"/>
        <v/>
      </c>
      <c r="V1276" s="234" t="str">
        <f t="shared" si="192"/>
        <v/>
      </c>
      <c r="W1276" s="234" t="str">
        <f t="shared" si="193"/>
        <v/>
      </c>
      <c r="Y1276" s="235" t="str">
        <f t="shared" si="194"/>
        <v/>
      </c>
      <c r="Z1276" s="236" t="str">
        <f>IFERROR(IF($B$3="NYSEG",INDEX('BCA Inputs'!$X$14:$X$54,MATCH(I1276,'BCA Inputs'!$M$14:$M$54,0))*P1276+INDEX('BCA Inputs'!$Y$14:$Y$54,MATCH(I1276,'BCA Inputs'!$M$14:$M$54,0))*O1276+INDEX('BCA Inputs'!$Z$14:$Z$54,MATCH(I1276,'BCA Inputs'!$M$14:$M$54,0))*Q1276+INDEX('BCA Inputs'!$AA$14:$AA$54,MATCH(I1276,'BCA Inputs'!$M$14:$M$54,0))*F1276+INDEX('BCA Inputs'!$AB$14:$AB$54,MATCH(I1276,'BCA Inputs'!$M$14:$M$54,0))*G1276,IF($B$3="RG&amp;E",INDEX('BCA Inputs'!$BG$14:$BG$54,MATCH(I1276,'BCA Inputs'!$AW$14:$AW$54,0))*P1276+INDEX('BCA Inputs'!$BH$14:$BH$54,MATCH(I1276,'BCA Inputs'!$AW$14:$AW$54,0))*O1276+INDEX('BCA Inputs'!$BI$14:$BI$54,MATCH(I1276,'BCA Inputs'!$AW$14:$AW$54,0))*Q1276+INDEX('BCA Inputs'!$BJ$14:$BJ$54,MATCH(I1276,'BCA Inputs'!$AW$14:$AW$54,0))*F1276+INDEX('BCA Inputs'!$BK$14:$BK$54,MATCH(I1276,'BCA Inputs'!$AW$14:$AW$54,0))*G1276,"")),"")</f>
        <v/>
      </c>
      <c r="AA1276" s="237" t="str">
        <f t="shared" si="195"/>
        <v/>
      </c>
      <c r="AC1276" s="238" t="str">
        <f>IFERROR((K1276+R1276)+IF($B$3="NYSEG",INDEX('BCA Inputs'!$AI$14:$AI$54,MATCH(I1276,'BCA Inputs'!$M$14:$M$54,0))*P1276+INDEX('BCA Inputs'!$AJ$14:$AJ$54,MATCH(I1276,'BCA Inputs'!$M$14:$M$54,0))*Q1276,IF($B$3="RG&amp;E",INDEX('BCA Inputs'!$BR$14:$BR$54,MATCH(I1276,'BCA Inputs'!$AW$14:$AW$54,0))*P1276+INDEX('BCA Inputs'!$BS$14:$BS$54,MATCH(I1276,'BCA Inputs'!$AW$14:$AW$54,0))*Q1276,"")),"")</f>
        <v/>
      </c>
      <c r="AD1276" s="181" t="str">
        <f>IFERROR(IF($B$3="NYSEG",INDEX('BCA Inputs'!$AD$14:$AD$54,MATCH(I1276,'BCA Inputs'!$M$14:$M$54,0))*P1276+INDEX('BCA Inputs'!$AE$14:$AE$54,MATCH(I1276,'BCA Inputs'!$M$14:$M$54,0))*O1276+INDEX('BCA Inputs'!$AF$14:$AF$54,MATCH(I1276,'BCA Inputs'!$M$14:$M$54,0))*Q1276+INDEX('BCA Inputs'!$AG$14:$AG$54,MATCH(I1276,'BCA Inputs'!$M$14:$M$54,0))*F1276+INDEX('BCA Inputs'!$AH$14:$AH$54,MATCH(I1276,'BCA Inputs'!$M$14:$M$54,0))*G1276,IF($B$3="RG&amp;E",INDEX('BCA Inputs'!$BM$14:$BM$54,MATCH(I1276,'BCA Inputs'!$AW$14:$AW$54,0))*P1276+INDEX('BCA Inputs'!$BN$14:$BN$54,MATCH(I1276,'BCA Inputs'!$AW$14:$AW$54,0))*O1276+INDEX('BCA Inputs'!$BO$14:$BO$54,MATCH(I1276,'BCA Inputs'!$AW$14:$AW$54,0))*Q1276+INDEX('BCA Inputs'!$BP$14:$BP$54,MATCH(I1276,'BCA Inputs'!$AW$14:$AW$54,0))*F1276+INDEX('BCA Inputs'!$BQ$14:$BQ$54,MATCH(I1276,'BCA Inputs'!$AW$14:$AW$54,0))*G1276,"")),"")</f>
        <v/>
      </c>
      <c r="AE1276" s="237" t="str">
        <f t="shared" si="196"/>
        <v/>
      </c>
      <c r="AF1276" s="198">
        <f t="shared" si="198"/>
        <v>0</v>
      </c>
      <c r="AG1276" s="239">
        <f t="shared" si="199"/>
        <v>0</v>
      </c>
    </row>
    <row r="1277" spans="1:33">
      <c r="A1277" s="228"/>
      <c r="B1277" s="176"/>
      <c r="C1277" s="229"/>
      <c r="D1277" s="230"/>
      <c r="E1277" s="230"/>
      <c r="F1277" s="230"/>
      <c r="G1277" s="230"/>
      <c r="H1277" s="231"/>
      <c r="I1277" s="231"/>
      <c r="J1277" s="232"/>
      <c r="K1277" s="232"/>
      <c r="L1277" s="232"/>
      <c r="M1277" s="181">
        <f t="shared" si="197"/>
        <v>0</v>
      </c>
      <c r="N1277" s="181">
        <f>IF(H1277="",0,H1277*I1277*'Avoided Water Savings Cost'!$C$16)</f>
        <v>0</v>
      </c>
      <c r="O1277" s="545">
        <f>IF(C1277="",0,IF($B$3="NYSEG",C1277/(1-'Avoided Electric Costs 2020'!$W$21),IF($B$3="RG&amp;E",C1277/(1-'Avoided Electric Costs 2020'!$X$21),"")))</f>
        <v>0</v>
      </c>
      <c r="P1277" s="546">
        <f>IF(D1277="",0,IF($B$3="NYSEG",D1277/(1-'Avoided Electric Costs 2020'!$W$21),IF($B$3="RG&amp;E",D1277/(1-'Avoided Electric Costs 2020'!$X$21),"")))</f>
        <v>0</v>
      </c>
      <c r="Q1277" s="546">
        <f>IF(E1277="",0,IF($B$3="NYSEG",E1277/(1-'Avoided Natural Gas Costs 2020'!$J$34),IF($B$3="RG&amp;E",E1277/(1-'Avoided Natural Gas Costs 2020'!$K$34),"")))</f>
        <v>0</v>
      </c>
      <c r="R1277" s="233" t="str">
        <f>IFERROR(IF(P1277*'BCA Inputs'!$C$1+Q1277*'BCA Inputs'!$C$2+F1277*'BCA Inputs'!$C$2+G1277*'BCA Inputs'!$C$2=0,"",P1277*'BCA Inputs'!$C$1+Q1277*'BCA Inputs'!$C$2+F1277*'BCA Inputs'!$C$2+G1277*'BCA Inputs'!$C$2),"")</f>
        <v/>
      </c>
      <c r="S1277" s="181" t="str">
        <f t="shared" si="190"/>
        <v/>
      </c>
      <c r="T1277" s="181" t="str">
        <f>IFERROR(IF($B$3="NYSEG",(INDEX('BCA Inputs'!$N$14:$N$54,MATCH(I1277,'BCA Inputs'!$M$14:$M$54,0))*P1277+INDEX('BCA Inputs'!$O$14:$O$54,MATCH(I1277,'BCA Inputs'!$M$14:$M$54,0))*O1277+INDEX('BCA Inputs'!P:P,MATCH(I1277,'BCA Inputs'!M:M,0))*Q1277+INDEX('BCA Inputs'!Q:Q,MATCH(I1277,'BCA Inputs'!M:M,0))*F1277+INDEX('BCA Inputs'!R:R,MATCH(I1277,'BCA Inputs'!M:M,0))*G1277)+L1277+N1277,IF($B$3="RG&amp;E",(INDEX('BCA Inputs'!$AX$14:$AX$54,MATCH(I1277,'BCA Inputs'!$AW$14:$AW$54,0))*P1277+INDEX('BCA Inputs'!$AY$14:$AY$54,MATCH(I1277,'BCA Inputs'!$AW$14:$AW$54,0))*O1277+INDEX('BCA Inputs'!$AZ$14:$AZ$54,MATCH(I1277,'BCA Inputs'!$AW$14:$AW$54,0))*Q1277+INDEX('BCA Inputs'!$BA$14:$BA$54,MATCH(I1277,'BCA Inputs'!$AW$14:$AW$54,0))*F1277+INDEX('BCA Inputs'!$BB$14:$BB$54,MATCH(I1277,'BCA Inputs'!$AW$14:$AW$54,0))*G1277)+L1277+N1277,"")),"")</f>
        <v/>
      </c>
      <c r="U1277" s="234" t="str">
        <f t="shared" si="191"/>
        <v/>
      </c>
      <c r="V1277" s="234" t="str">
        <f t="shared" si="192"/>
        <v/>
      </c>
      <c r="W1277" s="234" t="str">
        <f t="shared" si="193"/>
        <v/>
      </c>
      <c r="Y1277" s="235" t="str">
        <f t="shared" si="194"/>
        <v/>
      </c>
      <c r="Z1277" s="236" t="str">
        <f>IFERROR(IF($B$3="NYSEG",INDEX('BCA Inputs'!$X$14:$X$54,MATCH(I1277,'BCA Inputs'!$M$14:$M$54,0))*P1277+INDEX('BCA Inputs'!$Y$14:$Y$54,MATCH(I1277,'BCA Inputs'!$M$14:$M$54,0))*O1277+INDEX('BCA Inputs'!$Z$14:$Z$54,MATCH(I1277,'BCA Inputs'!$M$14:$M$54,0))*Q1277+INDEX('BCA Inputs'!$AA$14:$AA$54,MATCH(I1277,'BCA Inputs'!$M$14:$M$54,0))*F1277+INDEX('BCA Inputs'!$AB$14:$AB$54,MATCH(I1277,'BCA Inputs'!$M$14:$M$54,0))*G1277,IF($B$3="RG&amp;E",INDEX('BCA Inputs'!$BG$14:$BG$54,MATCH(I1277,'BCA Inputs'!$AW$14:$AW$54,0))*P1277+INDEX('BCA Inputs'!$BH$14:$BH$54,MATCH(I1277,'BCA Inputs'!$AW$14:$AW$54,0))*O1277+INDEX('BCA Inputs'!$BI$14:$BI$54,MATCH(I1277,'BCA Inputs'!$AW$14:$AW$54,0))*Q1277+INDEX('BCA Inputs'!$BJ$14:$BJ$54,MATCH(I1277,'BCA Inputs'!$AW$14:$AW$54,0))*F1277+INDEX('BCA Inputs'!$BK$14:$BK$54,MATCH(I1277,'BCA Inputs'!$AW$14:$AW$54,0))*G1277,"")),"")</f>
        <v/>
      </c>
      <c r="AA1277" s="237" t="str">
        <f t="shared" si="195"/>
        <v/>
      </c>
      <c r="AC1277" s="238" t="str">
        <f>IFERROR((K1277+R1277)+IF($B$3="NYSEG",INDEX('BCA Inputs'!$AI$14:$AI$54,MATCH(I1277,'BCA Inputs'!$M$14:$M$54,0))*P1277+INDEX('BCA Inputs'!$AJ$14:$AJ$54,MATCH(I1277,'BCA Inputs'!$M$14:$M$54,0))*Q1277,IF($B$3="RG&amp;E",INDEX('BCA Inputs'!$BR$14:$BR$54,MATCH(I1277,'BCA Inputs'!$AW$14:$AW$54,0))*P1277+INDEX('BCA Inputs'!$BS$14:$BS$54,MATCH(I1277,'BCA Inputs'!$AW$14:$AW$54,0))*Q1277,"")),"")</f>
        <v/>
      </c>
      <c r="AD1277" s="181" t="str">
        <f>IFERROR(IF($B$3="NYSEG",INDEX('BCA Inputs'!$AD$14:$AD$54,MATCH(I1277,'BCA Inputs'!$M$14:$M$54,0))*P1277+INDEX('BCA Inputs'!$AE$14:$AE$54,MATCH(I1277,'BCA Inputs'!$M$14:$M$54,0))*O1277+INDEX('BCA Inputs'!$AF$14:$AF$54,MATCH(I1277,'BCA Inputs'!$M$14:$M$54,0))*Q1277+INDEX('BCA Inputs'!$AG$14:$AG$54,MATCH(I1277,'BCA Inputs'!$M$14:$M$54,0))*F1277+INDEX('BCA Inputs'!$AH$14:$AH$54,MATCH(I1277,'BCA Inputs'!$M$14:$M$54,0))*G1277,IF($B$3="RG&amp;E",INDEX('BCA Inputs'!$BM$14:$BM$54,MATCH(I1277,'BCA Inputs'!$AW$14:$AW$54,0))*P1277+INDEX('BCA Inputs'!$BN$14:$BN$54,MATCH(I1277,'BCA Inputs'!$AW$14:$AW$54,0))*O1277+INDEX('BCA Inputs'!$BO$14:$BO$54,MATCH(I1277,'BCA Inputs'!$AW$14:$AW$54,0))*Q1277+INDEX('BCA Inputs'!$BP$14:$BP$54,MATCH(I1277,'BCA Inputs'!$AW$14:$AW$54,0))*F1277+INDEX('BCA Inputs'!$BQ$14:$BQ$54,MATCH(I1277,'BCA Inputs'!$AW$14:$AW$54,0))*G1277,"")),"")</f>
        <v/>
      </c>
      <c r="AE1277" s="237" t="str">
        <f t="shared" si="196"/>
        <v/>
      </c>
      <c r="AF1277" s="198">
        <f t="shared" si="198"/>
        <v>0</v>
      </c>
      <c r="AG1277" s="239">
        <f t="shared" si="199"/>
        <v>0</v>
      </c>
    </row>
    <row r="1278" spans="1:33">
      <c r="A1278" s="228"/>
      <c r="B1278" s="176"/>
      <c r="C1278" s="229"/>
      <c r="D1278" s="230"/>
      <c r="E1278" s="230"/>
      <c r="F1278" s="230"/>
      <c r="G1278" s="230"/>
      <c r="H1278" s="231"/>
      <c r="I1278" s="231"/>
      <c r="J1278" s="232"/>
      <c r="K1278" s="232"/>
      <c r="L1278" s="232"/>
      <c r="M1278" s="181">
        <f t="shared" si="197"/>
        <v>0</v>
      </c>
      <c r="N1278" s="181">
        <f>IF(H1278="",0,H1278*I1278*'Avoided Water Savings Cost'!$C$16)</f>
        <v>0</v>
      </c>
      <c r="O1278" s="545">
        <f>IF(C1278="",0,IF($B$3="NYSEG",C1278/(1-'Avoided Electric Costs 2020'!$W$21),IF($B$3="RG&amp;E",C1278/(1-'Avoided Electric Costs 2020'!$X$21),"")))</f>
        <v>0</v>
      </c>
      <c r="P1278" s="546">
        <f>IF(D1278="",0,IF($B$3="NYSEG",D1278/(1-'Avoided Electric Costs 2020'!$W$21),IF($B$3="RG&amp;E",D1278/(1-'Avoided Electric Costs 2020'!$X$21),"")))</f>
        <v>0</v>
      </c>
      <c r="Q1278" s="546">
        <f>IF(E1278="",0,IF($B$3="NYSEG",E1278/(1-'Avoided Natural Gas Costs 2020'!$J$34),IF($B$3="RG&amp;E",E1278/(1-'Avoided Natural Gas Costs 2020'!$K$34),"")))</f>
        <v>0</v>
      </c>
      <c r="R1278" s="233" t="str">
        <f>IFERROR(IF(P1278*'BCA Inputs'!$C$1+Q1278*'BCA Inputs'!$C$2+F1278*'BCA Inputs'!$C$2+G1278*'BCA Inputs'!$C$2=0,"",P1278*'BCA Inputs'!$C$1+Q1278*'BCA Inputs'!$C$2+F1278*'BCA Inputs'!$C$2+G1278*'BCA Inputs'!$C$2),"")</f>
        <v/>
      </c>
      <c r="S1278" s="181" t="str">
        <f t="shared" si="190"/>
        <v/>
      </c>
      <c r="T1278" s="181" t="str">
        <f>IFERROR(IF($B$3="NYSEG",(INDEX('BCA Inputs'!$N$14:$N$54,MATCH(I1278,'BCA Inputs'!$M$14:$M$54,0))*P1278+INDEX('BCA Inputs'!$O$14:$O$54,MATCH(I1278,'BCA Inputs'!$M$14:$M$54,0))*O1278+INDEX('BCA Inputs'!P:P,MATCH(I1278,'BCA Inputs'!M:M,0))*Q1278+INDEX('BCA Inputs'!Q:Q,MATCH(I1278,'BCA Inputs'!M:M,0))*F1278+INDEX('BCA Inputs'!R:R,MATCH(I1278,'BCA Inputs'!M:M,0))*G1278)+L1278+N1278,IF($B$3="RG&amp;E",(INDEX('BCA Inputs'!$AX$14:$AX$54,MATCH(I1278,'BCA Inputs'!$AW$14:$AW$54,0))*P1278+INDEX('BCA Inputs'!$AY$14:$AY$54,MATCH(I1278,'BCA Inputs'!$AW$14:$AW$54,0))*O1278+INDEX('BCA Inputs'!$AZ$14:$AZ$54,MATCH(I1278,'BCA Inputs'!$AW$14:$AW$54,0))*Q1278+INDEX('BCA Inputs'!$BA$14:$BA$54,MATCH(I1278,'BCA Inputs'!$AW$14:$AW$54,0))*F1278+INDEX('BCA Inputs'!$BB$14:$BB$54,MATCH(I1278,'BCA Inputs'!$AW$14:$AW$54,0))*G1278)+L1278+N1278,"")),"")</f>
        <v/>
      </c>
      <c r="U1278" s="234" t="str">
        <f t="shared" si="191"/>
        <v/>
      </c>
      <c r="V1278" s="234" t="str">
        <f t="shared" si="192"/>
        <v/>
      </c>
      <c r="W1278" s="234" t="str">
        <f t="shared" si="193"/>
        <v/>
      </c>
      <c r="Y1278" s="235" t="str">
        <f t="shared" si="194"/>
        <v/>
      </c>
      <c r="Z1278" s="236" t="str">
        <f>IFERROR(IF($B$3="NYSEG",INDEX('BCA Inputs'!$X$14:$X$54,MATCH(I1278,'BCA Inputs'!$M$14:$M$54,0))*P1278+INDEX('BCA Inputs'!$Y$14:$Y$54,MATCH(I1278,'BCA Inputs'!$M$14:$M$54,0))*O1278+INDEX('BCA Inputs'!$Z$14:$Z$54,MATCH(I1278,'BCA Inputs'!$M$14:$M$54,0))*Q1278+INDEX('BCA Inputs'!$AA$14:$AA$54,MATCH(I1278,'BCA Inputs'!$M$14:$M$54,0))*F1278+INDEX('BCA Inputs'!$AB$14:$AB$54,MATCH(I1278,'BCA Inputs'!$M$14:$M$54,0))*G1278,IF($B$3="RG&amp;E",INDEX('BCA Inputs'!$BG$14:$BG$54,MATCH(I1278,'BCA Inputs'!$AW$14:$AW$54,0))*P1278+INDEX('BCA Inputs'!$BH$14:$BH$54,MATCH(I1278,'BCA Inputs'!$AW$14:$AW$54,0))*O1278+INDEX('BCA Inputs'!$BI$14:$BI$54,MATCH(I1278,'BCA Inputs'!$AW$14:$AW$54,0))*Q1278+INDEX('BCA Inputs'!$BJ$14:$BJ$54,MATCH(I1278,'BCA Inputs'!$AW$14:$AW$54,0))*F1278+INDEX('BCA Inputs'!$BK$14:$BK$54,MATCH(I1278,'BCA Inputs'!$AW$14:$AW$54,0))*G1278,"")),"")</f>
        <v/>
      </c>
      <c r="AA1278" s="237" t="str">
        <f t="shared" si="195"/>
        <v/>
      </c>
      <c r="AC1278" s="238" t="str">
        <f>IFERROR((K1278+R1278)+IF($B$3="NYSEG",INDEX('BCA Inputs'!$AI$14:$AI$54,MATCH(I1278,'BCA Inputs'!$M$14:$M$54,0))*P1278+INDEX('BCA Inputs'!$AJ$14:$AJ$54,MATCH(I1278,'BCA Inputs'!$M$14:$M$54,0))*Q1278,IF($B$3="RG&amp;E",INDEX('BCA Inputs'!$BR$14:$BR$54,MATCH(I1278,'BCA Inputs'!$AW$14:$AW$54,0))*P1278+INDEX('BCA Inputs'!$BS$14:$BS$54,MATCH(I1278,'BCA Inputs'!$AW$14:$AW$54,0))*Q1278,"")),"")</f>
        <v/>
      </c>
      <c r="AD1278" s="181" t="str">
        <f>IFERROR(IF($B$3="NYSEG",INDEX('BCA Inputs'!$AD$14:$AD$54,MATCH(I1278,'BCA Inputs'!$M$14:$M$54,0))*P1278+INDEX('BCA Inputs'!$AE$14:$AE$54,MATCH(I1278,'BCA Inputs'!$M$14:$M$54,0))*O1278+INDEX('BCA Inputs'!$AF$14:$AF$54,MATCH(I1278,'BCA Inputs'!$M$14:$M$54,0))*Q1278+INDEX('BCA Inputs'!$AG$14:$AG$54,MATCH(I1278,'BCA Inputs'!$M$14:$M$54,0))*F1278+INDEX('BCA Inputs'!$AH$14:$AH$54,MATCH(I1278,'BCA Inputs'!$M$14:$M$54,0))*G1278,IF($B$3="RG&amp;E",INDEX('BCA Inputs'!$BM$14:$BM$54,MATCH(I1278,'BCA Inputs'!$AW$14:$AW$54,0))*P1278+INDEX('BCA Inputs'!$BN$14:$BN$54,MATCH(I1278,'BCA Inputs'!$AW$14:$AW$54,0))*O1278+INDEX('BCA Inputs'!$BO$14:$BO$54,MATCH(I1278,'BCA Inputs'!$AW$14:$AW$54,0))*Q1278+INDEX('BCA Inputs'!$BP$14:$BP$54,MATCH(I1278,'BCA Inputs'!$AW$14:$AW$54,0))*F1278+INDEX('BCA Inputs'!$BQ$14:$BQ$54,MATCH(I1278,'BCA Inputs'!$AW$14:$AW$54,0))*G1278,"")),"")</f>
        <v/>
      </c>
      <c r="AE1278" s="237" t="str">
        <f t="shared" si="196"/>
        <v/>
      </c>
      <c r="AF1278" s="198">
        <f t="shared" si="198"/>
        <v>0</v>
      </c>
      <c r="AG1278" s="239">
        <f t="shared" si="199"/>
        <v>0</v>
      </c>
    </row>
    <row r="1279" spans="1:33">
      <c r="A1279" s="228"/>
      <c r="B1279" s="176"/>
      <c r="C1279" s="229"/>
      <c r="D1279" s="230"/>
      <c r="E1279" s="230"/>
      <c r="F1279" s="230"/>
      <c r="G1279" s="230"/>
      <c r="H1279" s="231"/>
      <c r="I1279" s="231"/>
      <c r="J1279" s="232"/>
      <c r="K1279" s="232"/>
      <c r="L1279" s="232"/>
      <c r="M1279" s="181">
        <f t="shared" si="197"/>
        <v>0</v>
      </c>
      <c r="N1279" s="181">
        <f>IF(H1279="",0,H1279*I1279*'Avoided Water Savings Cost'!$C$16)</f>
        <v>0</v>
      </c>
      <c r="O1279" s="545">
        <f>IF(C1279="",0,IF($B$3="NYSEG",C1279/(1-'Avoided Electric Costs 2020'!$W$21),IF($B$3="RG&amp;E",C1279/(1-'Avoided Electric Costs 2020'!$X$21),"")))</f>
        <v>0</v>
      </c>
      <c r="P1279" s="546">
        <f>IF(D1279="",0,IF($B$3="NYSEG",D1279/(1-'Avoided Electric Costs 2020'!$W$21),IF($B$3="RG&amp;E",D1279/(1-'Avoided Electric Costs 2020'!$X$21),"")))</f>
        <v>0</v>
      </c>
      <c r="Q1279" s="546">
        <f>IF(E1279="",0,IF($B$3="NYSEG",E1279/(1-'Avoided Natural Gas Costs 2020'!$J$34),IF($B$3="RG&amp;E",E1279/(1-'Avoided Natural Gas Costs 2020'!$K$34),"")))</f>
        <v>0</v>
      </c>
      <c r="R1279" s="233" t="str">
        <f>IFERROR(IF(P1279*'BCA Inputs'!$C$1+Q1279*'BCA Inputs'!$C$2+F1279*'BCA Inputs'!$C$2+G1279*'BCA Inputs'!$C$2=0,"",P1279*'BCA Inputs'!$C$1+Q1279*'BCA Inputs'!$C$2+F1279*'BCA Inputs'!$C$2+G1279*'BCA Inputs'!$C$2),"")</f>
        <v/>
      </c>
      <c r="S1279" s="181" t="str">
        <f t="shared" si="190"/>
        <v/>
      </c>
      <c r="T1279" s="181" t="str">
        <f>IFERROR(IF($B$3="NYSEG",(INDEX('BCA Inputs'!$N$14:$N$54,MATCH(I1279,'BCA Inputs'!$M$14:$M$54,0))*P1279+INDEX('BCA Inputs'!$O$14:$O$54,MATCH(I1279,'BCA Inputs'!$M$14:$M$54,0))*O1279+INDEX('BCA Inputs'!P:P,MATCH(I1279,'BCA Inputs'!M:M,0))*Q1279+INDEX('BCA Inputs'!Q:Q,MATCH(I1279,'BCA Inputs'!M:M,0))*F1279+INDEX('BCA Inputs'!R:R,MATCH(I1279,'BCA Inputs'!M:M,0))*G1279)+L1279+N1279,IF($B$3="RG&amp;E",(INDEX('BCA Inputs'!$AX$14:$AX$54,MATCH(I1279,'BCA Inputs'!$AW$14:$AW$54,0))*P1279+INDEX('BCA Inputs'!$AY$14:$AY$54,MATCH(I1279,'BCA Inputs'!$AW$14:$AW$54,0))*O1279+INDEX('BCA Inputs'!$AZ$14:$AZ$54,MATCH(I1279,'BCA Inputs'!$AW$14:$AW$54,0))*Q1279+INDEX('BCA Inputs'!$BA$14:$BA$54,MATCH(I1279,'BCA Inputs'!$AW$14:$AW$54,0))*F1279+INDEX('BCA Inputs'!$BB$14:$BB$54,MATCH(I1279,'BCA Inputs'!$AW$14:$AW$54,0))*G1279)+L1279+N1279,"")),"")</f>
        <v/>
      </c>
      <c r="U1279" s="234" t="str">
        <f t="shared" si="191"/>
        <v/>
      </c>
      <c r="V1279" s="234" t="str">
        <f t="shared" si="192"/>
        <v/>
      </c>
      <c r="W1279" s="234" t="str">
        <f t="shared" si="193"/>
        <v/>
      </c>
      <c r="Y1279" s="235" t="str">
        <f t="shared" si="194"/>
        <v/>
      </c>
      <c r="Z1279" s="236" t="str">
        <f>IFERROR(IF($B$3="NYSEG",INDEX('BCA Inputs'!$X$14:$X$54,MATCH(I1279,'BCA Inputs'!$M$14:$M$54,0))*P1279+INDEX('BCA Inputs'!$Y$14:$Y$54,MATCH(I1279,'BCA Inputs'!$M$14:$M$54,0))*O1279+INDEX('BCA Inputs'!$Z$14:$Z$54,MATCH(I1279,'BCA Inputs'!$M$14:$M$54,0))*Q1279+INDEX('BCA Inputs'!$AA$14:$AA$54,MATCH(I1279,'BCA Inputs'!$M$14:$M$54,0))*F1279+INDEX('BCA Inputs'!$AB$14:$AB$54,MATCH(I1279,'BCA Inputs'!$M$14:$M$54,0))*G1279,IF($B$3="RG&amp;E",INDEX('BCA Inputs'!$BG$14:$BG$54,MATCH(I1279,'BCA Inputs'!$AW$14:$AW$54,0))*P1279+INDEX('BCA Inputs'!$BH$14:$BH$54,MATCH(I1279,'BCA Inputs'!$AW$14:$AW$54,0))*O1279+INDEX('BCA Inputs'!$BI$14:$BI$54,MATCH(I1279,'BCA Inputs'!$AW$14:$AW$54,0))*Q1279+INDEX('BCA Inputs'!$BJ$14:$BJ$54,MATCH(I1279,'BCA Inputs'!$AW$14:$AW$54,0))*F1279+INDEX('BCA Inputs'!$BK$14:$BK$54,MATCH(I1279,'BCA Inputs'!$AW$14:$AW$54,0))*G1279,"")),"")</f>
        <v/>
      </c>
      <c r="AA1279" s="237" t="str">
        <f t="shared" si="195"/>
        <v/>
      </c>
      <c r="AC1279" s="238" t="str">
        <f>IFERROR((K1279+R1279)+IF($B$3="NYSEG",INDEX('BCA Inputs'!$AI$14:$AI$54,MATCH(I1279,'BCA Inputs'!$M$14:$M$54,0))*P1279+INDEX('BCA Inputs'!$AJ$14:$AJ$54,MATCH(I1279,'BCA Inputs'!$M$14:$M$54,0))*Q1279,IF($B$3="RG&amp;E",INDEX('BCA Inputs'!$BR$14:$BR$54,MATCH(I1279,'BCA Inputs'!$AW$14:$AW$54,0))*P1279+INDEX('BCA Inputs'!$BS$14:$BS$54,MATCH(I1279,'BCA Inputs'!$AW$14:$AW$54,0))*Q1279,"")),"")</f>
        <v/>
      </c>
      <c r="AD1279" s="181" t="str">
        <f>IFERROR(IF($B$3="NYSEG",INDEX('BCA Inputs'!$AD$14:$AD$54,MATCH(I1279,'BCA Inputs'!$M$14:$M$54,0))*P1279+INDEX('BCA Inputs'!$AE$14:$AE$54,MATCH(I1279,'BCA Inputs'!$M$14:$M$54,0))*O1279+INDEX('BCA Inputs'!$AF$14:$AF$54,MATCH(I1279,'BCA Inputs'!$M$14:$M$54,0))*Q1279+INDEX('BCA Inputs'!$AG$14:$AG$54,MATCH(I1279,'BCA Inputs'!$M$14:$M$54,0))*F1279+INDEX('BCA Inputs'!$AH$14:$AH$54,MATCH(I1279,'BCA Inputs'!$M$14:$M$54,0))*G1279,IF($B$3="RG&amp;E",INDEX('BCA Inputs'!$BM$14:$BM$54,MATCH(I1279,'BCA Inputs'!$AW$14:$AW$54,0))*P1279+INDEX('BCA Inputs'!$BN$14:$BN$54,MATCH(I1279,'BCA Inputs'!$AW$14:$AW$54,0))*O1279+INDEX('BCA Inputs'!$BO$14:$BO$54,MATCH(I1279,'BCA Inputs'!$AW$14:$AW$54,0))*Q1279+INDEX('BCA Inputs'!$BP$14:$BP$54,MATCH(I1279,'BCA Inputs'!$AW$14:$AW$54,0))*F1279+INDEX('BCA Inputs'!$BQ$14:$BQ$54,MATCH(I1279,'BCA Inputs'!$AW$14:$AW$54,0))*G1279,"")),"")</f>
        <v/>
      </c>
      <c r="AE1279" s="237" t="str">
        <f t="shared" si="196"/>
        <v/>
      </c>
      <c r="AF1279" s="198">
        <f t="shared" si="198"/>
        <v>0</v>
      </c>
      <c r="AG1279" s="239">
        <f t="shared" si="199"/>
        <v>0</v>
      </c>
    </row>
    <row r="1280" spans="1:33">
      <c r="A1280" s="228"/>
      <c r="B1280" s="176"/>
      <c r="C1280" s="229"/>
      <c r="D1280" s="230"/>
      <c r="E1280" s="230"/>
      <c r="F1280" s="230"/>
      <c r="G1280" s="230"/>
      <c r="H1280" s="231"/>
      <c r="I1280" s="231"/>
      <c r="J1280" s="232"/>
      <c r="K1280" s="232"/>
      <c r="L1280" s="232"/>
      <c r="M1280" s="181">
        <f t="shared" si="197"/>
        <v>0</v>
      </c>
      <c r="N1280" s="181">
        <f>IF(H1280="",0,H1280*I1280*'Avoided Water Savings Cost'!$C$16)</f>
        <v>0</v>
      </c>
      <c r="O1280" s="545">
        <f>IF(C1280="",0,IF($B$3="NYSEG",C1280/(1-'Avoided Electric Costs 2020'!$W$21),IF($B$3="RG&amp;E",C1280/(1-'Avoided Electric Costs 2020'!$X$21),"")))</f>
        <v>0</v>
      </c>
      <c r="P1280" s="546">
        <f>IF(D1280="",0,IF($B$3="NYSEG",D1280/(1-'Avoided Electric Costs 2020'!$W$21),IF($B$3="RG&amp;E",D1280/(1-'Avoided Electric Costs 2020'!$X$21),"")))</f>
        <v>0</v>
      </c>
      <c r="Q1280" s="546">
        <f>IF(E1280="",0,IF($B$3="NYSEG",E1280/(1-'Avoided Natural Gas Costs 2020'!$J$34),IF($B$3="RG&amp;E",E1280/(1-'Avoided Natural Gas Costs 2020'!$K$34),"")))</f>
        <v>0</v>
      </c>
      <c r="R1280" s="233" t="str">
        <f>IFERROR(IF(P1280*'BCA Inputs'!$C$1+Q1280*'BCA Inputs'!$C$2+F1280*'BCA Inputs'!$C$2+G1280*'BCA Inputs'!$C$2=0,"",P1280*'BCA Inputs'!$C$1+Q1280*'BCA Inputs'!$C$2+F1280*'BCA Inputs'!$C$2+G1280*'BCA Inputs'!$C$2),"")</f>
        <v/>
      </c>
      <c r="S1280" s="181" t="str">
        <f t="shared" si="190"/>
        <v/>
      </c>
      <c r="T1280" s="181" t="str">
        <f>IFERROR(IF($B$3="NYSEG",(INDEX('BCA Inputs'!$N$14:$N$54,MATCH(I1280,'BCA Inputs'!$M$14:$M$54,0))*P1280+INDEX('BCA Inputs'!$O$14:$O$54,MATCH(I1280,'BCA Inputs'!$M$14:$M$54,0))*O1280+INDEX('BCA Inputs'!P:P,MATCH(I1280,'BCA Inputs'!M:M,0))*Q1280+INDEX('BCA Inputs'!Q:Q,MATCH(I1280,'BCA Inputs'!M:M,0))*F1280+INDEX('BCA Inputs'!R:R,MATCH(I1280,'BCA Inputs'!M:M,0))*G1280)+L1280+N1280,IF($B$3="RG&amp;E",(INDEX('BCA Inputs'!$AX$14:$AX$54,MATCH(I1280,'BCA Inputs'!$AW$14:$AW$54,0))*P1280+INDEX('BCA Inputs'!$AY$14:$AY$54,MATCH(I1280,'BCA Inputs'!$AW$14:$AW$54,0))*O1280+INDEX('BCA Inputs'!$AZ$14:$AZ$54,MATCH(I1280,'BCA Inputs'!$AW$14:$AW$54,0))*Q1280+INDEX('BCA Inputs'!$BA$14:$BA$54,MATCH(I1280,'BCA Inputs'!$AW$14:$AW$54,0))*F1280+INDEX('BCA Inputs'!$BB$14:$BB$54,MATCH(I1280,'BCA Inputs'!$AW$14:$AW$54,0))*G1280)+L1280+N1280,"")),"")</f>
        <v/>
      </c>
      <c r="U1280" s="234" t="str">
        <f t="shared" si="191"/>
        <v/>
      </c>
      <c r="V1280" s="234" t="str">
        <f t="shared" si="192"/>
        <v/>
      </c>
      <c r="W1280" s="234" t="str">
        <f t="shared" si="193"/>
        <v/>
      </c>
      <c r="Y1280" s="235" t="str">
        <f t="shared" si="194"/>
        <v/>
      </c>
      <c r="Z1280" s="236" t="str">
        <f>IFERROR(IF($B$3="NYSEG",INDEX('BCA Inputs'!$X$14:$X$54,MATCH(I1280,'BCA Inputs'!$M$14:$M$54,0))*P1280+INDEX('BCA Inputs'!$Y$14:$Y$54,MATCH(I1280,'BCA Inputs'!$M$14:$M$54,0))*O1280+INDEX('BCA Inputs'!$Z$14:$Z$54,MATCH(I1280,'BCA Inputs'!$M$14:$M$54,0))*Q1280+INDEX('BCA Inputs'!$AA$14:$AA$54,MATCH(I1280,'BCA Inputs'!$M$14:$M$54,0))*F1280+INDEX('BCA Inputs'!$AB$14:$AB$54,MATCH(I1280,'BCA Inputs'!$M$14:$M$54,0))*G1280,IF($B$3="RG&amp;E",INDEX('BCA Inputs'!$BG$14:$BG$54,MATCH(I1280,'BCA Inputs'!$AW$14:$AW$54,0))*P1280+INDEX('BCA Inputs'!$BH$14:$BH$54,MATCH(I1280,'BCA Inputs'!$AW$14:$AW$54,0))*O1280+INDEX('BCA Inputs'!$BI$14:$BI$54,MATCH(I1280,'BCA Inputs'!$AW$14:$AW$54,0))*Q1280+INDEX('BCA Inputs'!$BJ$14:$BJ$54,MATCH(I1280,'BCA Inputs'!$AW$14:$AW$54,0))*F1280+INDEX('BCA Inputs'!$BK$14:$BK$54,MATCH(I1280,'BCA Inputs'!$AW$14:$AW$54,0))*G1280,"")),"")</f>
        <v/>
      </c>
      <c r="AA1280" s="237" t="str">
        <f t="shared" si="195"/>
        <v/>
      </c>
      <c r="AC1280" s="238" t="str">
        <f>IFERROR((K1280+R1280)+IF($B$3="NYSEG",INDEX('BCA Inputs'!$AI$14:$AI$54,MATCH(I1280,'BCA Inputs'!$M$14:$M$54,0))*P1280+INDEX('BCA Inputs'!$AJ$14:$AJ$54,MATCH(I1280,'BCA Inputs'!$M$14:$M$54,0))*Q1280,IF($B$3="RG&amp;E",INDEX('BCA Inputs'!$BR$14:$BR$54,MATCH(I1280,'BCA Inputs'!$AW$14:$AW$54,0))*P1280+INDEX('BCA Inputs'!$BS$14:$BS$54,MATCH(I1280,'BCA Inputs'!$AW$14:$AW$54,0))*Q1280,"")),"")</f>
        <v/>
      </c>
      <c r="AD1280" s="181" t="str">
        <f>IFERROR(IF($B$3="NYSEG",INDEX('BCA Inputs'!$AD$14:$AD$54,MATCH(I1280,'BCA Inputs'!$M$14:$M$54,0))*P1280+INDEX('BCA Inputs'!$AE$14:$AE$54,MATCH(I1280,'BCA Inputs'!$M$14:$M$54,0))*O1280+INDEX('BCA Inputs'!$AF$14:$AF$54,MATCH(I1280,'BCA Inputs'!$M$14:$M$54,0))*Q1280+INDEX('BCA Inputs'!$AG$14:$AG$54,MATCH(I1280,'BCA Inputs'!$M$14:$M$54,0))*F1280+INDEX('BCA Inputs'!$AH$14:$AH$54,MATCH(I1280,'BCA Inputs'!$M$14:$M$54,0))*G1280,IF($B$3="RG&amp;E",INDEX('BCA Inputs'!$BM$14:$BM$54,MATCH(I1280,'BCA Inputs'!$AW$14:$AW$54,0))*P1280+INDEX('BCA Inputs'!$BN$14:$BN$54,MATCH(I1280,'BCA Inputs'!$AW$14:$AW$54,0))*O1280+INDEX('BCA Inputs'!$BO$14:$BO$54,MATCH(I1280,'BCA Inputs'!$AW$14:$AW$54,0))*Q1280+INDEX('BCA Inputs'!$BP$14:$BP$54,MATCH(I1280,'BCA Inputs'!$AW$14:$AW$54,0))*F1280+INDEX('BCA Inputs'!$BQ$14:$BQ$54,MATCH(I1280,'BCA Inputs'!$AW$14:$AW$54,0))*G1280,"")),"")</f>
        <v/>
      </c>
      <c r="AE1280" s="237" t="str">
        <f t="shared" si="196"/>
        <v/>
      </c>
      <c r="AF1280" s="198">
        <f t="shared" si="198"/>
        <v>0</v>
      </c>
      <c r="AG1280" s="239">
        <f t="shared" si="199"/>
        <v>0</v>
      </c>
    </row>
    <row r="1281" spans="1:33">
      <c r="A1281" s="228"/>
      <c r="B1281" s="176"/>
      <c r="C1281" s="229"/>
      <c r="D1281" s="230"/>
      <c r="E1281" s="230"/>
      <c r="F1281" s="230"/>
      <c r="G1281" s="230"/>
      <c r="H1281" s="231"/>
      <c r="I1281" s="231"/>
      <c r="J1281" s="232"/>
      <c r="K1281" s="232"/>
      <c r="L1281" s="232"/>
      <c r="M1281" s="181">
        <f t="shared" si="197"/>
        <v>0</v>
      </c>
      <c r="N1281" s="181">
        <f>IF(H1281="",0,H1281*I1281*'Avoided Water Savings Cost'!$C$16)</f>
        <v>0</v>
      </c>
      <c r="O1281" s="545">
        <f>IF(C1281="",0,IF($B$3="NYSEG",C1281/(1-'Avoided Electric Costs 2020'!$W$21),IF($B$3="RG&amp;E",C1281/(1-'Avoided Electric Costs 2020'!$X$21),"")))</f>
        <v>0</v>
      </c>
      <c r="P1281" s="546">
        <f>IF(D1281="",0,IF($B$3="NYSEG",D1281/(1-'Avoided Electric Costs 2020'!$W$21),IF($B$3="RG&amp;E",D1281/(1-'Avoided Electric Costs 2020'!$X$21),"")))</f>
        <v>0</v>
      </c>
      <c r="Q1281" s="546">
        <f>IF(E1281="",0,IF($B$3="NYSEG",E1281/(1-'Avoided Natural Gas Costs 2020'!$J$34),IF($B$3="RG&amp;E",E1281/(1-'Avoided Natural Gas Costs 2020'!$K$34),"")))</f>
        <v>0</v>
      </c>
      <c r="R1281" s="233" t="str">
        <f>IFERROR(IF(P1281*'BCA Inputs'!$C$1+Q1281*'BCA Inputs'!$C$2+F1281*'BCA Inputs'!$C$2+G1281*'BCA Inputs'!$C$2=0,"",P1281*'BCA Inputs'!$C$1+Q1281*'BCA Inputs'!$C$2+F1281*'BCA Inputs'!$C$2+G1281*'BCA Inputs'!$C$2),"")</f>
        <v/>
      </c>
      <c r="S1281" s="181" t="str">
        <f t="shared" si="190"/>
        <v/>
      </c>
      <c r="T1281" s="181" t="str">
        <f>IFERROR(IF($B$3="NYSEG",(INDEX('BCA Inputs'!$N$14:$N$54,MATCH(I1281,'BCA Inputs'!$M$14:$M$54,0))*P1281+INDEX('BCA Inputs'!$O$14:$O$54,MATCH(I1281,'BCA Inputs'!$M$14:$M$54,0))*O1281+INDEX('BCA Inputs'!P:P,MATCH(I1281,'BCA Inputs'!M:M,0))*Q1281+INDEX('BCA Inputs'!Q:Q,MATCH(I1281,'BCA Inputs'!M:M,0))*F1281+INDEX('BCA Inputs'!R:R,MATCH(I1281,'BCA Inputs'!M:M,0))*G1281)+L1281+N1281,IF($B$3="RG&amp;E",(INDEX('BCA Inputs'!$AX$14:$AX$54,MATCH(I1281,'BCA Inputs'!$AW$14:$AW$54,0))*P1281+INDEX('BCA Inputs'!$AY$14:$AY$54,MATCH(I1281,'BCA Inputs'!$AW$14:$AW$54,0))*O1281+INDEX('BCA Inputs'!$AZ$14:$AZ$54,MATCH(I1281,'BCA Inputs'!$AW$14:$AW$54,0))*Q1281+INDEX('BCA Inputs'!$BA$14:$BA$54,MATCH(I1281,'BCA Inputs'!$AW$14:$AW$54,0))*F1281+INDEX('BCA Inputs'!$BB$14:$BB$54,MATCH(I1281,'BCA Inputs'!$AW$14:$AW$54,0))*G1281)+L1281+N1281,"")),"")</f>
        <v/>
      </c>
      <c r="U1281" s="234" t="str">
        <f t="shared" si="191"/>
        <v/>
      </c>
      <c r="V1281" s="234" t="str">
        <f t="shared" si="192"/>
        <v/>
      </c>
      <c r="W1281" s="234" t="str">
        <f t="shared" si="193"/>
        <v/>
      </c>
      <c r="Y1281" s="235" t="str">
        <f t="shared" si="194"/>
        <v/>
      </c>
      <c r="Z1281" s="236" t="str">
        <f>IFERROR(IF($B$3="NYSEG",INDEX('BCA Inputs'!$X$14:$X$54,MATCH(I1281,'BCA Inputs'!$M$14:$M$54,0))*P1281+INDEX('BCA Inputs'!$Y$14:$Y$54,MATCH(I1281,'BCA Inputs'!$M$14:$M$54,0))*O1281+INDEX('BCA Inputs'!$Z$14:$Z$54,MATCH(I1281,'BCA Inputs'!$M$14:$M$54,0))*Q1281+INDEX('BCA Inputs'!$AA$14:$AA$54,MATCH(I1281,'BCA Inputs'!$M$14:$M$54,0))*F1281+INDEX('BCA Inputs'!$AB$14:$AB$54,MATCH(I1281,'BCA Inputs'!$M$14:$M$54,0))*G1281,IF($B$3="RG&amp;E",INDEX('BCA Inputs'!$BG$14:$BG$54,MATCH(I1281,'BCA Inputs'!$AW$14:$AW$54,0))*P1281+INDEX('BCA Inputs'!$BH$14:$BH$54,MATCH(I1281,'BCA Inputs'!$AW$14:$AW$54,0))*O1281+INDEX('BCA Inputs'!$BI$14:$BI$54,MATCH(I1281,'BCA Inputs'!$AW$14:$AW$54,0))*Q1281+INDEX('BCA Inputs'!$BJ$14:$BJ$54,MATCH(I1281,'BCA Inputs'!$AW$14:$AW$54,0))*F1281+INDEX('BCA Inputs'!$BK$14:$BK$54,MATCH(I1281,'BCA Inputs'!$AW$14:$AW$54,0))*G1281,"")),"")</f>
        <v/>
      </c>
      <c r="AA1281" s="237" t="str">
        <f t="shared" si="195"/>
        <v/>
      </c>
      <c r="AC1281" s="238" t="str">
        <f>IFERROR((K1281+R1281)+IF($B$3="NYSEG",INDEX('BCA Inputs'!$AI$14:$AI$54,MATCH(I1281,'BCA Inputs'!$M$14:$M$54,0))*P1281+INDEX('BCA Inputs'!$AJ$14:$AJ$54,MATCH(I1281,'BCA Inputs'!$M$14:$M$54,0))*Q1281,IF($B$3="RG&amp;E",INDEX('BCA Inputs'!$BR$14:$BR$54,MATCH(I1281,'BCA Inputs'!$AW$14:$AW$54,0))*P1281+INDEX('BCA Inputs'!$BS$14:$BS$54,MATCH(I1281,'BCA Inputs'!$AW$14:$AW$54,0))*Q1281,"")),"")</f>
        <v/>
      </c>
      <c r="AD1281" s="181" t="str">
        <f>IFERROR(IF($B$3="NYSEG",INDEX('BCA Inputs'!$AD$14:$AD$54,MATCH(I1281,'BCA Inputs'!$M$14:$M$54,0))*P1281+INDEX('BCA Inputs'!$AE$14:$AE$54,MATCH(I1281,'BCA Inputs'!$M$14:$M$54,0))*O1281+INDEX('BCA Inputs'!$AF$14:$AF$54,MATCH(I1281,'BCA Inputs'!$M$14:$M$54,0))*Q1281+INDEX('BCA Inputs'!$AG$14:$AG$54,MATCH(I1281,'BCA Inputs'!$M$14:$M$54,0))*F1281+INDEX('BCA Inputs'!$AH$14:$AH$54,MATCH(I1281,'BCA Inputs'!$M$14:$M$54,0))*G1281,IF($B$3="RG&amp;E",INDEX('BCA Inputs'!$BM$14:$BM$54,MATCH(I1281,'BCA Inputs'!$AW$14:$AW$54,0))*P1281+INDEX('BCA Inputs'!$BN$14:$BN$54,MATCH(I1281,'BCA Inputs'!$AW$14:$AW$54,0))*O1281+INDEX('BCA Inputs'!$BO$14:$BO$54,MATCH(I1281,'BCA Inputs'!$AW$14:$AW$54,0))*Q1281+INDEX('BCA Inputs'!$BP$14:$BP$54,MATCH(I1281,'BCA Inputs'!$AW$14:$AW$54,0))*F1281+INDEX('BCA Inputs'!$BQ$14:$BQ$54,MATCH(I1281,'BCA Inputs'!$AW$14:$AW$54,0))*G1281,"")),"")</f>
        <v/>
      </c>
      <c r="AE1281" s="237" t="str">
        <f t="shared" si="196"/>
        <v/>
      </c>
      <c r="AF1281" s="198">
        <f t="shared" si="198"/>
        <v>0</v>
      </c>
      <c r="AG1281" s="239">
        <f t="shared" si="199"/>
        <v>0</v>
      </c>
    </row>
    <row r="1282" spans="1:33">
      <c r="A1282" s="228"/>
      <c r="B1282" s="176"/>
      <c r="C1282" s="229"/>
      <c r="D1282" s="230"/>
      <c r="E1282" s="230"/>
      <c r="F1282" s="230"/>
      <c r="G1282" s="230"/>
      <c r="H1282" s="231"/>
      <c r="I1282" s="231"/>
      <c r="J1282" s="232"/>
      <c r="K1282" s="232"/>
      <c r="L1282" s="232"/>
      <c r="M1282" s="181">
        <f t="shared" si="197"/>
        <v>0</v>
      </c>
      <c r="N1282" s="181">
        <f>IF(H1282="",0,H1282*I1282*'Avoided Water Savings Cost'!$C$16)</f>
        <v>0</v>
      </c>
      <c r="O1282" s="545">
        <f>IF(C1282="",0,IF($B$3="NYSEG",C1282/(1-'Avoided Electric Costs 2020'!$W$21),IF($B$3="RG&amp;E",C1282/(1-'Avoided Electric Costs 2020'!$X$21),"")))</f>
        <v>0</v>
      </c>
      <c r="P1282" s="546">
        <f>IF(D1282="",0,IF($B$3="NYSEG",D1282/(1-'Avoided Electric Costs 2020'!$W$21),IF($B$3="RG&amp;E",D1282/(1-'Avoided Electric Costs 2020'!$X$21),"")))</f>
        <v>0</v>
      </c>
      <c r="Q1282" s="546">
        <f>IF(E1282="",0,IF($B$3="NYSEG",E1282/(1-'Avoided Natural Gas Costs 2020'!$J$34),IF($B$3="RG&amp;E",E1282/(1-'Avoided Natural Gas Costs 2020'!$K$34),"")))</f>
        <v>0</v>
      </c>
      <c r="R1282" s="233" t="str">
        <f>IFERROR(IF(P1282*'BCA Inputs'!$C$1+Q1282*'BCA Inputs'!$C$2+F1282*'BCA Inputs'!$C$2+G1282*'BCA Inputs'!$C$2=0,"",P1282*'BCA Inputs'!$C$1+Q1282*'BCA Inputs'!$C$2+F1282*'BCA Inputs'!$C$2+G1282*'BCA Inputs'!$C$2),"")</f>
        <v/>
      </c>
      <c r="S1282" s="181" t="str">
        <f t="shared" si="190"/>
        <v/>
      </c>
      <c r="T1282" s="181" t="str">
        <f>IFERROR(IF($B$3="NYSEG",(INDEX('BCA Inputs'!$N$14:$N$54,MATCH(I1282,'BCA Inputs'!$M$14:$M$54,0))*P1282+INDEX('BCA Inputs'!$O$14:$O$54,MATCH(I1282,'BCA Inputs'!$M$14:$M$54,0))*O1282+INDEX('BCA Inputs'!P:P,MATCH(I1282,'BCA Inputs'!M:M,0))*Q1282+INDEX('BCA Inputs'!Q:Q,MATCH(I1282,'BCA Inputs'!M:M,0))*F1282+INDEX('BCA Inputs'!R:R,MATCH(I1282,'BCA Inputs'!M:M,0))*G1282)+L1282+N1282,IF($B$3="RG&amp;E",(INDEX('BCA Inputs'!$AX$14:$AX$54,MATCH(I1282,'BCA Inputs'!$AW$14:$AW$54,0))*P1282+INDEX('BCA Inputs'!$AY$14:$AY$54,MATCH(I1282,'BCA Inputs'!$AW$14:$AW$54,0))*O1282+INDEX('BCA Inputs'!$AZ$14:$AZ$54,MATCH(I1282,'BCA Inputs'!$AW$14:$AW$54,0))*Q1282+INDEX('BCA Inputs'!$BA$14:$BA$54,MATCH(I1282,'BCA Inputs'!$AW$14:$AW$54,0))*F1282+INDEX('BCA Inputs'!$BB$14:$BB$54,MATCH(I1282,'BCA Inputs'!$AW$14:$AW$54,0))*G1282)+L1282+N1282,"")),"")</f>
        <v/>
      </c>
      <c r="U1282" s="234" t="str">
        <f t="shared" si="191"/>
        <v/>
      </c>
      <c r="V1282" s="234" t="str">
        <f t="shared" si="192"/>
        <v/>
      </c>
      <c r="W1282" s="234" t="str">
        <f t="shared" si="193"/>
        <v/>
      </c>
      <c r="Y1282" s="235" t="str">
        <f t="shared" si="194"/>
        <v/>
      </c>
      <c r="Z1282" s="236" t="str">
        <f>IFERROR(IF($B$3="NYSEG",INDEX('BCA Inputs'!$X$14:$X$54,MATCH(I1282,'BCA Inputs'!$M$14:$M$54,0))*P1282+INDEX('BCA Inputs'!$Y$14:$Y$54,MATCH(I1282,'BCA Inputs'!$M$14:$M$54,0))*O1282+INDEX('BCA Inputs'!$Z$14:$Z$54,MATCH(I1282,'BCA Inputs'!$M$14:$M$54,0))*Q1282+INDEX('BCA Inputs'!$AA$14:$AA$54,MATCH(I1282,'BCA Inputs'!$M$14:$M$54,0))*F1282+INDEX('BCA Inputs'!$AB$14:$AB$54,MATCH(I1282,'BCA Inputs'!$M$14:$M$54,0))*G1282,IF($B$3="RG&amp;E",INDEX('BCA Inputs'!$BG$14:$BG$54,MATCH(I1282,'BCA Inputs'!$AW$14:$AW$54,0))*P1282+INDEX('BCA Inputs'!$BH$14:$BH$54,MATCH(I1282,'BCA Inputs'!$AW$14:$AW$54,0))*O1282+INDEX('BCA Inputs'!$BI$14:$BI$54,MATCH(I1282,'BCA Inputs'!$AW$14:$AW$54,0))*Q1282+INDEX('BCA Inputs'!$BJ$14:$BJ$54,MATCH(I1282,'BCA Inputs'!$AW$14:$AW$54,0))*F1282+INDEX('BCA Inputs'!$BK$14:$BK$54,MATCH(I1282,'BCA Inputs'!$AW$14:$AW$54,0))*G1282,"")),"")</f>
        <v/>
      </c>
      <c r="AA1282" s="237" t="str">
        <f t="shared" si="195"/>
        <v/>
      </c>
      <c r="AC1282" s="238" t="str">
        <f>IFERROR((K1282+R1282)+IF($B$3="NYSEG",INDEX('BCA Inputs'!$AI$14:$AI$54,MATCH(I1282,'BCA Inputs'!$M$14:$M$54,0))*P1282+INDEX('BCA Inputs'!$AJ$14:$AJ$54,MATCH(I1282,'BCA Inputs'!$M$14:$M$54,0))*Q1282,IF($B$3="RG&amp;E",INDEX('BCA Inputs'!$BR$14:$BR$54,MATCH(I1282,'BCA Inputs'!$AW$14:$AW$54,0))*P1282+INDEX('BCA Inputs'!$BS$14:$BS$54,MATCH(I1282,'BCA Inputs'!$AW$14:$AW$54,0))*Q1282,"")),"")</f>
        <v/>
      </c>
      <c r="AD1282" s="181" t="str">
        <f>IFERROR(IF($B$3="NYSEG",INDEX('BCA Inputs'!$AD$14:$AD$54,MATCH(I1282,'BCA Inputs'!$M$14:$M$54,0))*P1282+INDEX('BCA Inputs'!$AE$14:$AE$54,MATCH(I1282,'BCA Inputs'!$M$14:$M$54,0))*O1282+INDEX('BCA Inputs'!$AF$14:$AF$54,MATCH(I1282,'BCA Inputs'!$M$14:$M$54,0))*Q1282+INDEX('BCA Inputs'!$AG$14:$AG$54,MATCH(I1282,'BCA Inputs'!$M$14:$M$54,0))*F1282+INDEX('BCA Inputs'!$AH$14:$AH$54,MATCH(I1282,'BCA Inputs'!$M$14:$M$54,0))*G1282,IF($B$3="RG&amp;E",INDEX('BCA Inputs'!$BM$14:$BM$54,MATCH(I1282,'BCA Inputs'!$AW$14:$AW$54,0))*P1282+INDEX('BCA Inputs'!$BN$14:$BN$54,MATCH(I1282,'BCA Inputs'!$AW$14:$AW$54,0))*O1282+INDEX('BCA Inputs'!$BO$14:$BO$54,MATCH(I1282,'BCA Inputs'!$AW$14:$AW$54,0))*Q1282+INDEX('BCA Inputs'!$BP$14:$BP$54,MATCH(I1282,'BCA Inputs'!$AW$14:$AW$54,0))*F1282+INDEX('BCA Inputs'!$BQ$14:$BQ$54,MATCH(I1282,'BCA Inputs'!$AW$14:$AW$54,0))*G1282,"")),"")</f>
        <v/>
      </c>
      <c r="AE1282" s="237" t="str">
        <f t="shared" si="196"/>
        <v/>
      </c>
      <c r="AF1282" s="198">
        <f t="shared" si="198"/>
        <v>0</v>
      </c>
      <c r="AG1282" s="239">
        <f t="shared" si="199"/>
        <v>0</v>
      </c>
    </row>
    <row r="1283" spans="1:33">
      <c r="A1283" s="228"/>
      <c r="B1283" s="176"/>
      <c r="C1283" s="229"/>
      <c r="D1283" s="230"/>
      <c r="E1283" s="230"/>
      <c r="F1283" s="230"/>
      <c r="G1283" s="230"/>
      <c r="H1283" s="231"/>
      <c r="I1283" s="231"/>
      <c r="J1283" s="232"/>
      <c r="K1283" s="232"/>
      <c r="L1283" s="232"/>
      <c r="M1283" s="181">
        <f t="shared" si="197"/>
        <v>0</v>
      </c>
      <c r="N1283" s="181">
        <f>IF(H1283="",0,H1283*I1283*'Avoided Water Savings Cost'!$C$16)</f>
        <v>0</v>
      </c>
      <c r="O1283" s="545">
        <f>IF(C1283="",0,IF($B$3="NYSEG",C1283/(1-'Avoided Electric Costs 2020'!$W$21),IF($B$3="RG&amp;E",C1283/(1-'Avoided Electric Costs 2020'!$X$21),"")))</f>
        <v>0</v>
      </c>
      <c r="P1283" s="546">
        <f>IF(D1283="",0,IF($B$3="NYSEG",D1283/(1-'Avoided Electric Costs 2020'!$W$21),IF($B$3="RG&amp;E",D1283/(1-'Avoided Electric Costs 2020'!$X$21),"")))</f>
        <v>0</v>
      </c>
      <c r="Q1283" s="546">
        <f>IF(E1283="",0,IF($B$3="NYSEG",E1283/(1-'Avoided Natural Gas Costs 2020'!$J$34),IF($B$3="RG&amp;E",E1283/(1-'Avoided Natural Gas Costs 2020'!$K$34),"")))</f>
        <v>0</v>
      </c>
      <c r="R1283" s="233" t="str">
        <f>IFERROR(IF(P1283*'BCA Inputs'!$C$1+Q1283*'BCA Inputs'!$C$2+F1283*'BCA Inputs'!$C$2+G1283*'BCA Inputs'!$C$2=0,"",P1283*'BCA Inputs'!$C$1+Q1283*'BCA Inputs'!$C$2+F1283*'BCA Inputs'!$C$2+G1283*'BCA Inputs'!$C$2),"")</f>
        <v/>
      </c>
      <c r="S1283" s="181" t="str">
        <f t="shared" si="190"/>
        <v/>
      </c>
      <c r="T1283" s="181" t="str">
        <f>IFERROR(IF($B$3="NYSEG",(INDEX('BCA Inputs'!$N$14:$N$54,MATCH(I1283,'BCA Inputs'!$M$14:$M$54,0))*P1283+INDEX('BCA Inputs'!$O$14:$O$54,MATCH(I1283,'BCA Inputs'!$M$14:$M$54,0))*O1283+INDEX('BCA Inputs'!P:P,MATCH(I1283,'BCA Inputs'!M:M,0))*Q1283+INDEX('BCA Inputs'!Q:Q,MATCH(I1283,'BCA Inputs'!M:M,0))*F1283+INDEX('BCA Inputs'!R:R,MATCH(I1283,'BCA Inputs'!M:M,0))*G1283)+L1283+N1283,IF($B$3="RG&amp;E",(INDEX('BCA Inputs'!$AX$14:$AX$54,MATCH(I1283,'BCA Inputs'!$AW$14:$AW$54,0))*P1283+INDEX('BCA Inputs'!$AY$14:$AY$54,MATCH(I1283,'BCA Inputs'!$AW$14:$AW$54,0))*O1283+INDEX('BCA Inputs'!$AZ$14:$AZ$54,MATCH(I1283,'BCA Inputs'!$AW$14:$AW$54,0))*Q1283+INDEX('BCA Inputs'!$BA$14:$BA$54,MATCH(I1283,'BCA Inputs'!$AW$14:$AW$54,0))*F1283+INDEX('BCA Inputs'!$BB$14:$BB$54,MATCH(I1283,'BCA Inputs'!$AW$14:$AW$54,0))*G1283)+L1283+N1283,"")),"")</f>
        <v/>
      </c>
      <c r="U1283" s="234" t="str">
        <f t="shared" si="191"/>
        <v/>
      </c>
      <c r="V1283" s="234" t="str">
        <f t="shared" si="192"/>
        <v/>
      </c>
      <c r="W1283" s="234" t="str">
        <f t="shared" si="193"/>
        <v/>
      </c>
      <c r="Y1283" s="235" t="str">
        <f t="shared" si="194"/>
        <v/>
      </c>
      <c r="Z1283" s="236" t="str">
        <f>IFERROR(IF($B$3="NYSEG",INDEX('BCA Inputs'!$X$14:$X$54,MATCH(I1283,'BCA Inputs'!$M$14:$M$54,0))*P1283+INDEX('BCA Inputs'!$Y$14:$Y$54,MATCH(I1283,'BCA Inputs'!$M$14:$M$54,0))*O1283+INDEX('BCA Inputs'!$Z$14:$Z$54,MATCH(I1283,'BCA Inputs'!$M$14:$M$54,0))*Q1283+INDEX('BCA Inputs'!$AA$14:$AA$54,MATCH(I1283,'BCA Inputs'!$M$14:$M$54,0))*F1283+INDEX('BCA Inputs'!$AB$14:$AB$54,MATCH(I1283,'BCA Inputs'!$M$14:$M$54,0))*G1283,IF($B$3="RG&amp;E",INDEX('BCA Inputs'!$BG$14:$BG$54,MATCH(I1283,'BCA Inputs'!$AW$14:$AW$54,0))*P1283+INDEX('BCA Inputs'!$BH$14:$BH$54,MATCH(I1283,'BCA Inputs'!$AW$14:$AW$54,0))*O1283+INDEX('BCA Inputs'!$BI$14:$BI$54,MATCH(I1283,'BCA Inputs'!$AW$14:$AW$54,0))*Q1283+INDEX('BCA Inputs'!$BJ$14:$BJ$54,MATCH(I1283,'BCA Inputs'!$AW$14:$AW$54,0))*F1283+INDEX('BCA Inputs'!$BK$14:$BK$54,MATCH(I1283,'BCA Inputs'!$AW$14:$AW$54,0))*G1283,"")),"")</f>
        <v/>
      </c>
      <c r="AA1283" s="237" t="str">
        <f t="shared" si="195"/>
        <v/>
      </c>
      <c r="AC1283" s="238" t="str">
        <f>IFERROR((K1283+R1283)+IF($B$3="NYSEG",INDEX('BCA Inputs'!$AI$14:$AI$54,MATCH(I1283,'BCA Inputs'!$M$14:$M$54,0))*P1283+INDEX('BCA Inputs'!$AJ$14:$AJ$54,MATCH(I1283,'BCA Inputs'!$M$14:$M$54,0))*Q1283,IF($B$3="RG&amp;E",INDEX('BCA Inputs'!$BR$14:$BR$54,MATCH(I1283,'BCA Inputs'!$AW$14:$AW$54,0))*P1283+INDEX('BCA Inputs'!$BS$14:$BS$54,MATCH(I1283,'BCA Inputs'!$AW$14:$AW$54,0))*Q1283,"")),"")</f>
        <v/>
      </c>
      <c r="AD1283" s="181" t="str">
        <f>IFERROR(IF($B$3="NYSEG",INDEX('BCA Inputs'!$AD$14:$AD$54,MATCH(I1283,'BCA Inputs'!$M$14:$M$54,0))*P1283+INDEX('BCA Inputs'!$AE$14:$AE$54,MATCH(I1283,'BCA Inputs'!$M$14:$M$54,0))*O1283+INDEX('BCA Inputs'!$AF$14:$AF$54,MATCH(I1283,'BCA Inputs'!$M$14:$M$54,0))*Q1283+INDEX('BCA Inputs'!$AG$14:$AG$54,MATCH(I1283,'BCA Inputs'!$M$14:$M$54,0))*F1283+INDEX('BCA Inputs'!$AH$14:$AH$54,MATCH(I1283,'BCA Inputs'!$M$14:$M$54,0))*G1283,IF($B$3="RG&amp;E",INDEX('BCA Inputs'!$BM$14:$BM$54,MATCH(I1283,'BCA Inputs'!$AW$14:$AW$54,0))*P1283+INDEX('BCA Inputs'!$BN$14:$BN$54,MATCH(I1283,'BCA Inputs'!$AW$14:$AW$54,0))*O1283+INDEX('BCA Inputs'!$BO$14:$BO$54,MATCH(I1283,'BCA Inputs'!$AW$14:$AW$54,0))*Q1283+INDEX('BCA Inputs'!$BP$14:$BP$54,MATCH(I1283,'BCA Inputs'!$AW$14:$AW$54,0))*F1283+INDEX('BCA Inputs'!$BQ$14:$BQ$54,MATCH(I1283,'BCA Inputs'!$AW$14:$AW$54,0))*G1283,"")),"")</f>
        <v/>
      </c>
      <c r="AE1283" s="237" t="str">
        <f t="shared" si="196"/>
        <v/>
      </c>
      <c r="AF1283" s="198">
        <f t="shared" si="198"/>
        <v>0</v>
      </c>
      <c r="AG1283" s="239">
        <f t="shared" si="199"/>
        <v>0</v>
      </c>
    </row>
    <row r="1284" spans="1:33">
      <c r="A1284" s="228"/>
      <c r="B1284" s="176"/>
      <c r="C1284" s="229"/>
      <c r="D1284" s="230"/>
      <c r="E1284" s="230"/>
      <c r="F1284" s="230"/>
      <c r="G1284" s="230"/>
      <c r="H1284" s="231"/>
      <c r="I1284" s="231"/>
      <c r="J1284" s="232"/>
      <c r="K1284" s="232"/>
      <c r="L1284" s="232"/>
      <c r="M1284" s="181">
        <f t="shared" si="197"/>
        <v>0</v>
      </c>
      <c r="N1284" s="181">
        <f>IF(H1284="",0,H1284*I1284*'Avoided Water Savings Cost'!$C$16)</f>
        <v>0</v>
      </c>
      <c r="O1284" s="545">
        <f>IF(C1284="",0,IF($B$3="NYSEG",C1284/(1-'Avoided Electric Costs 2020'!$W$21),IF($B$3="RG&amp;E",C1284/(1-'Avoided Electric Costs 2020'!$X$21),"")))</f>
        <v>0</v>
      </c>
      <c r="P1284" s="546">
        <f>IF(D1284="",0,IF($B$3="NYSEG",D1284/(1-'Avoided Electric Costs 2020'!$W$21),IF($B$3="RG&amp;E",D1284/(1-'Avoided Electric Costs 2020'!$X$21),"")))</f>
        <v>0</v>
      </c>
      <c r="Q1284" s="546">
        <f>IF(E1284="",0,IF($B$3="NYSEG",E1284/(1-'Avoided Natural Gas Costs 2020'!$J$34),IF($B$3="RG&amp;E",E1284/(1-'Avoided Natural Gas Costs 2020'!$K$34),"")))</f>
        <v>0</v>
      </c>
      <c r="R1284" s="233" t="str">
        <f>IFERROR(IF(P1284*'BCA Inputs'!$C$1+Q1284*'BCA Inputs'!$C$2+F1284*'BCA Inputs'!$C$2+G1284*'BCA Inputs'!$C$2=0,"",P1284*'BCA Inputs'!$C$1+Q1284*'BCA Inputs'!$C$2+F1284*'BCA Inputs'!$C$2+G1284*'BCA Inputs'!$C$2),"")</f>
        <v/>
      </c>
      <c r="S1284" s="181" t="str">
        <f t="shared" si="190"/>
        <v/>
      </c>
      <c r="T1284" s="181" t="str">
        <f>IFERROR(IF($B$3="NYSEG",(INDEX('BCA Inputs'!$N$14:$N$54,MATCH(I1284,'BCA Inputs'!$M$14:$M$54,0))*P1284+INDEX('BCA Inputs'!$O$14:$O$54,MATCH(I1284,'BCA Inputs'!$M$14:$M$54,0))*O1284+INDEX('BCA Inputs'!P:P,MATCH(I1284,'BCA Inputs'!M:M,0))*Q1284+INDEX('BCA Inputs'!Q:Q,MATCH(I1284,'BCA Inputs'!M:M,0))*F1284+INDEX('BCA Inputs'!R:R,MATCH(I1284,'BCA Inputs'!M:M,0))*G1284)+L1284+N1284,IF($B$3="RG&amp;E",(INDEX('BCA Inputs'!$AX$14:$AX$54,MATCH(I1284,'BCA Inputs'!$AW$14:$AW$54,0))*P1284+INDEX('BCA Inputs'!$AY$14:$AY$54,MATCH(I1284,'BCA Inputs'!$AW$14:$AW$54,0))*O1284+INDEX('BCA Inputs'!$AZ$14:$AZ$54,MATCH(I1284,'BCA Inputs'!$AW$14:$AW$54,0))*Q1284+INDEX('BCA Inputs'!$BA$14:$BA$54,MATCH(I1284,'BCA Inputs'!$AW$14:$AW$54,0))*F1284+INDEX('BCA Inputs'!$BB$14:$BB$54,MATCH(I1284,'BCA Inputs'!$AW$14:$AW$54,0))*G1284)+L1284+N1284,"")),"")</f>
        <v/>
      </c>
      <c r="U1284" s="234" t="str">
        <f t="shared" si="191"/>
        <v/>
      </c>
      <c r="V1284" s="234" t="str">
        <f t="shared" si="192"/>
        <v/>
      </c>
      <c r="W1284" s="234" t="str">
        <f t="shared" si="193"/>
        <v/>
      </c>
      <c r="Y1284" s="235" t="str">
        <f t="shared" si="194"/>
        <v/>
      </c>
      <c r="Z1284" s="236" t="str">
        <f>IFERROR(IF($B$3="NYSEG",INDEX('BCA Inputs'!$X$14:$X$54,MATCH(I1284,'BCA Inputs'!$M$14:$M$54,0))*P1284+INDEX('BCA Inputs'!$Y$14:$Y$54,MATCH(I1284,'BCA Inputs'!$M$14:$M$54,0))*O1284+INDEX('BCA Inputs'!$Z$14:$Z$54,MATCH(I1284,'BCA Inputs'!$M$14:$M$54,0))*Q1284+INDEX('BCA Inputs'!$AA$14:$AA$54,MATCH(I1284,'BCA Inputs'!$M$14:$M$54,0))*F1284+INDEX('BCA Inputs'!$AB$14:$AB$54,MATCH(I1284,'BCA Inputs'!$M$14:$M$54,0))*G1284,IF($B$3="RG&amp;E",INDEX('BCA Inputs'!$BG$14:$BG$54,MATCH(I1284,'BCA Inputs'!$AW$14:$AW$54,0))*P1284+INDEX('BCA Inputs'!$BH$14:$BH$54,MATCH(I1284,'BCA Inputs'!$AW$14:$AW$54,0))*O1284+INDEX('BCA Inputs'!$BI$14:$BI$54,MATCH(I1284,'BCA Inputs'!$AW$14:$AW$54,0))*Q1284+INDEX('BCA Inputs'!$BJ$14:$BJ$54,MATCH(I1284,'BCA Inputs'!$AW$14:$AW$54,0))*F1284+INDEX('BCA Inputs'!$BK$14:$BK$54,MATCH(I1284,'BCA Inputs'!$AW$14:$AW$54,0))*G1284,"")),"")</f>
        <v/>
      </c>
      <c r="AA1284" s="237" t="str">
        <f t="shared" si="195"/>
        <v/>
      </c>
      <c r="AC1284" s="238" t="str">
        <f>IFERROR((K1284+R1284)+IF($B$3="NYSEG",INDEX('BCA Inputs'!$AI$14:$AI$54,MATCH(I1284,'BCA Inputs'!$M$14:$M$54,0))*P1284+INDEX('BCA Inputs'!$AJ$14:$AJ$54,MATCH(I1284,'BCA Inputs'!$M$14:$M$54,0))*Q1284,IF($B$3="RG&amp;E",INDEX('BCA Inputs'!$BR$14:$BR$54,MATCH(I1284,'BCA Inputs'!$AW$14:$AW$54,0))*P1284+INDEX('BCA Inputs'!$BS$14:$BS$54,MATCH(I1284,'BCA Inputs'!$AW$14:$AW$54,0))*Q1284,"")),"")</f>
        <v/>
      </c>
      <c r="AD1284" s="181" t="str">
        <f>IFERROR(IF($B$3="NYSEG",INDEX('BCA Inputs'!$AD$14:$AD$54,MATCH(I1284,'BCA Inputs'!$M$14:$M$54,0))*P1284+INDEX('BCA Inputs'!$AE$14:$AE$54,MATCH(I1284,'BCA Inputs'!$M$14:$M$54,0))*O1284+INDEX('BCA Inputs'!$AF$14:$AF$54,MATCH(I1284,'BCA Inputs'!$M$14:$M$54,0))*Q1284+INDEX('BCA Inputs'!$AG$14:$AG$54,MATCH(I1284,'BCA Inputs'!$M$14:$M$54,0))*F1284+INDEX('BCA Inputs'!$AH$14:$AH$54,MATCH(I1284,'BCA Inputs'!$M$14:$M$54,0))*G1284,IF($B$3="RG&amp;E",INDEX('BCA Inputs'!$BM$14:$BM$54,MATCH(I1284,'BCA Inputs'!$AW$14:$AW$54,0))*P1284+INDEX('BCA Inputs'!$BN$14:$BN$54,MATCH(I1284,'BCA Inputs'!$AW$14:$AW$54,0))*O1284+INDEX('BCA Inputs'!$BO$14:$BO$54,MATCH(I1284,'BCA Inputs'!$AW$14:$AW$54,0))*Q1284+INDEX('BCA Inputs'!$BP$14:$BP$54,MATCH(I1284,'BCA Inputs'!$AW$14:$AW$54,0))*F1284+INDEX('BCA Inputs'!$BQ$14:$BQ$54,MATCH(I1284,'BCA Inputs'!$AW$14:$AW$54,0))*G1284,"")),"")</f>
        <v/>
      </c>
      <c r="AE1284" s="237" t="str">
        <f t="shared" si="196"/>
        <v/>
      </c>
      <c r="AF1284" s="198">
        <f t="shared" si="198"/>
        <v>0</v>
      </c>
      <c r="AG1284" s="239">
        <f t="shared" si="199"/>
        <v>0</v>
      </c>
    </row>
    <row r="1285" spans="1:33">
      <c r="A1285" s="228"/>
      <c r="B1285" s="176"/>
      <c r="C1285" s="229"/>
      <c r="D1285" s="230"/>
      <c r="E1285" s="230"/>
      <c r="F1285" s="230"/>
      <c r="G1285" s="230"/>
      <c r="H1285" s="231"/>
      <c r="I1285" s="231"/>
      <c r="J1285" s="232"/>
      <c r="K1285" s="232"/>
      <c r="L1285" s="232"/>
      <c r="M1285" s="181">
        <f t="shared" si="197"/>
        <v>0</v>
      </c>
      <c r="N1285" s="181">
        <f>IF(H1285="",0,H1285*I1285*'Avoided Water Savings Cost'!$C$16)</f>
        <v>0</v>
      </c>
      <c r="O1285" s="545">
        <f>IF(C1285="",0,IF($B$3="NYSEG",C1285/(1-'Avoided Electric Costs 2020'!$W$21),IF($B$3="RG&amp;E",C1285/(1-'Avoided Electric Costs 2020'!$X$21),"")))</f>
        <v>0</v>
      </c>
      <c r="P1285" s="546">
        <f>IF(D1285="",0,IF($B$3="NYSEG",D1285/(1-'Avoided Electric Costs 2020'!$W$21),IF($B$3="RG&amp;E",D1285/(1-'Avoided Electric Costs 2020'!$X$21),"")))</f>
        <v>0</v>
      </c>
      <c r="Q1285" s="546">
        <f>IF(E1285="",0,IF($B$3="NYSEG",E1285/(1-'Avoided Natural Gas Costs 2020'!$J$34),IF($B$3="RG&amp;E",E1285/(1-'Avoided Natural Gas Costs 2020'!$K$34),"")))</f>
        <v>0</v>
      </c>
      <c r="R1285" s="233" t="str">
        <f>IFERROR(IF(P1285*'BCA Inputs'!$C$1+Q1285*'BCA Inputs'!$C$2+F1285*'BCA Inputs'!$C$2+G1285*'BCA Inputs'!$C$2=0,"",P1285*'BCA Inputs'!$C$1+Q1285*'BCA Inputs'!$C$2+F1285*'BCA Inputs'!$C$2+G1285*'BCA Inputs'!$C$2),"")</f>
        <v/>
      </c>
      <c r="S1285" s="181" t="str">
        <f t="shared" si="190"/>
        <v/>
      </c>
      <c r="T1285" s="181" t="str">
        <f>IFERROR(IF($B$3="NYSEG",(INDEX('BCA Inputs'!$N$14:$N$54,MATCH(I1285,'BCA Inputs'!$M$14:$M$54,0))*P1285+INDEX('BCA Inputs'!$O$14:$O$54,MATCH(I1285,'BCA Inputs'!$M$14:$M$54,0))*O1285+INDEX('BCA Inputs'!P:P,MATCH(I1285,'BCA Inputs'!M:M,0))*Q1285+INDEX('BCA Inputs'!Q:Q,MATCH(I1285,'BCA Inputs'!M:M,0))*F1285+INDEX('BCA Inputs'!R:R,MATCH(I1285,'BCA Inputs'!M:M,0))*G1285)+L1285+N1285,IF($B$3="RG&amp;E",(INDEX('BCA Inputs'!$AX$14:$AX$54,MATCH(I1285,'BCA Inputs'!$AW$14:$AW$54,0))*P1285+INDEX('BCA Inputs'!$AY$14:$AY$54,MATCH(I1285,'BCA Inputs'!$AW$14:$AW$54,0))*O1285+INDEX('BCA Inputs'!$AZ$14:$AZ$54,MATCH(I1285,'BCA Inputs'!$AW$14:$AW$54,0))*Q1285+INDEX('BCA Inputs'!$BA$14:$BA$54,MATCH(I1285,'BCA Inputs'!$AW$14:$AW$54,0))*F1285+INDEX('BCA Inputs'!$BB$14:$BB$54,MATCH(I1285,'BCA Inputs'!$AW$14:$AW$54,0))*G1285)+L1285+N1285,"")),"")</f>
        <v/>
      </c>
      <c r="U1285" s="234" t="str">
        <f t="shared" si="191"/>
        <v/>
      </c>
      <c r="V1285" s="234" t="str">
        <f t="shared" si="192"/>
        <v/>
      </c>
      <c r="W1285" s="234" t="str">
        <f t="shared" si="193"/>
        <v/>
      </c>
      <c r="Y1285" s="235" t="str">
        <f t="shared" si="194"/>
        <v/>
      </c>
      <c r="Z1285" s="236" t="str">
        <f>IFERROR(IF($B$3="NYSEG",INDEX('BCA Inputs'!$X$14:$X$54,MATCH(I1285,'BCA Inputs'!$M$14:$M$54,0))*P1285+INDEX('BCA Inputs'!$Y$14:$Y$54,MATCH(I1285,'BCA Inputs'!$M$14:$M$54,0))*O1285+INDEX('BCA Inputs'!$Z$14:$Z$54,MATCH(I1285,'BCA Inputs'!$M$14:$M$54,0))*Q1285+INDEX('BCA Inputs'!$AA$14:$AA$54,MATCH(I1285,'BCA Inputs'!$M$14:$M$54,0))*F1285+INDEX('BCA Inputs'!$AB$14:$AB$54,MATCH(I1285,'BCA Inputs'!$M$14:$M$54,0))*G1285,IF($B$3="RG&amp;E",INDEX('BCA Inputs'!$BG$14:$BG$54,MATCH(I1285,'BCA Inputs'!$AW$14:$AW$54,0))*P1285+INDEX('BCA Inputs'!$BH$14:$BH$54,MATCH(I1285,'BCA Inputs'!$AW$14:$AW$54,0))*O1285+INDEX('BCA Inputs'!$BI$14:$BI$54,MATCH(I1285,'BCA Inputs'!$AW$14:$AW$54,0))*Q1285+INDEX('BCA Inputs'!$BJ$14:$BJ$54,MATCH(I1285,'BCA Inputs'!$AW$14:$AW$54,0))*F1285+INDEX('BCA Inputs'!$BK$14:$BK$54,MATCH(I1285,'BCA Inputs'!$AW$14:$AW$54,0))*G1285,"")),"")</f>
        <v/>
      </c>
      <c r="AA1285" s="237" t="str">
        <f t="shared" si="195"/>
        <v/>
      </c>
      <c r="AC1285" s="238" t="str">
        <f>IFERROR((K1285+R1285)+IF($B$3="NYSEG",INDEX('BCA Inputs'!$AI$14:$AI$54,MATCH(I1285,'BCA Inputs'!$M$14:$M$54,0))*P1285+INDEX('BCA Inputs'!$AJ$14:$AJ$54,MATCH(I1285,'BCA Inputs'!$M$14:$M$54,0))*Q1285,IF($B$3="RG&amp;E",INDEX('BCA Inputs'!$BR$14:$BR$54,MATCH(I1285,'BCA Inputs'!$AW$14:$AW$54,0))*P1285+INDEX('BCA Inputs'!$BS$14:$BS$54,MATCH(I1285,'BCA Inputs'!$AW$14:$AW$54,0))*Q1285,"")),"")</f>
        <v/>
      </c>
      <c r="AD1285" s="181" t="str">
        <f>IFERROR(IF($B$3="NYSEG",INDEX('BCA Inputs'!$AD$14:$AD$54,MATCH(I1285,'BCA Inputs'!$M$14:$M$54,0))*P1285+INDEX('BCA Inputs'!$AE$14:$AE$54,MATCH(I1285,'BCA Inputs'!$M$14:$M$54,0))*O1285+INDEX('BCA Inputs'!$AF$14:$AF$54,MATCH(I1285,'BCA Inputs'!$M$14:$M$54,0))*Q1285+INDEX('BCA Inputs'!$AG$14:$AG$54,MATCH(I1285,'BCA Inputs'!$M$14:$M$54,0))*F1285+INDEX('BCA Inputs'!$AH$14:$AH$54,MATCH(I1285,'BCA Inputs'!$M$14:$M$54,0))*G1285,IF($B$3="RG&amp;E",INDEX('BCA Inputs'!$BM$14:$BM$54,MATCH(I1285,'BCA Inputs'!$AW$14:$AW$54,0))*P1285+INDEX('BCA Inputs'!$BN$14:$BN$54,MATCH(I1285,'BCA Inputs'!$AW$14:$AW$54,0))*O1285+INDEX('BCA Inputs'!$BO$14:$BO$54,MATCH(I1285,'BCA Inputs'!$AW$14:$AW$54,0))*Q1285+INDEX('BCA Inputs'!$BP$14:$BP$54,MATCH(I1285,'BCA Inputs'!$AW$14:$AW$54,0))*F1285+INDEX('BCA Inputs'!$BQ$14:$BQ$54,MATCH(I1285,'BCA Inputs'!$AW$14:$AW$54,0))*G1285,"")),"")</f>
        <v/>
      </c>
      <c r="AE1285" s="237" t="str">
        <f t="shared" si="196"/>
        <v/>
      </c>
      <c r="AF1285" s="198">
        <f t="shared" si="198"/>
        <v>0</v>
      </c>
      <c r="AG1285" s="239">
        <f t="shared" si="199"/>
        <v>0</v>
      </c>
    </row>
    <row r="1286" spans="1:33">
      <c r="A1286" s="228"/>
      <c r="B1286" s="176"/>
      <c r="C1286" s="229"/>
      <c r="D1286" s="230"/>
      <c r="E1286" s="230"/>
      <c r="F1286" s="230"/>
      <c r="G1286" s="230"/>
      <c r="H1286" s="231"/>
      <c r="I1286" s="231"/>
      <c r="J1286" s="232"/>
      <c r="K1286" s="232"/>
      <c r="L1286" s="232"/>
      <c r="M1286" s="181">
        <f t="shared" si="197"/>
        <v>0</v>
      </c>
      <c r="N1286" s="181">
        <f>IF(H1286="",0,H1286*I1286*'Avoided Water Savings Cost'!$C$16)</f>
        <v>0</v>
      </c>
      <c r="O1286" s="545">
        <f>IF(C1286="",0,IF($B$3="NYSEG",C1286/(1-'Avoided Electric Costs 2020'!$W$21),IF($B$3="RG&amp;E",C1286/(1-'Avoided Electric Costs 2020'!$X$21),"")))</f>
        <v>0</v>
      </c>
      <c r="P1286" s="546">
        <f>IF(D1286="",0,IF($B$3="NYSEG",D1286/(1-'Avoided Electric Costs 2020'!$W$21),IF($B$3="RG&amp;E",D1286/(1-'Avoided Electric Costs 2020'!$X$21),"")))</f>
        <v>0</v>
      </c>
      <c r="Q1286" s="546">
        <f>IF(E1286="",0,IF($B$3="NYSEG",E1286/(1-'Avoided Natural Gas Costs 2020'!$J$34),IF($B$3="RG&amp;E",E1286/(1-'Avoided Natural Gas Costs 2020'!$K$34),"")))</f>
        <v>0</v>
      </c>
      <c r="R1286" s="233" t="str">
        <f>IFERROR(IF(P1286*'BCA Inputs'!$C$1+Q1286*'BCA Inputs'!$C$2+F1286*'BCA Inputs'!$C$2+G1286*'BCA Inputs'!$C$2=0,"",P1286*'BCA Inputs'!$C$1+Q1286*'BCA Inputs'!$C$2+F1286*'BCA Inputs'!$C$2+G1286*'BCA Inputs'!$C$2),"")</f>
        <v/>
      </c>
      <c r="S1286" s="181" t="str">
        <f t="shared" si="190"/>
        <v/>
      </c>
      <c r="T1286" s="181" t="str">
        <f>IFERROR(IF($B$3="NYSEG",(INDEX('BCA Inputs'!$N$14:$N$54,MATCH(I1286,'BCA Inputs'!$M$14:$M$54,0))*P1286+INDEX('BCA Inputs'!$O$14:$O$54,MATCH(I1286,'BCA Inputs'!$M$14:$M$54,0))*O1286+INDEX('BCA Inputs'!P:P,MATCH(I1286,'BCA Inputs'!M:M,0))*Q1286+INDEX('BCA Inputs'!Q:Q,MATCH(I1286,'BCA Inputs'!M:M,0))*F1286+INDEX('BCA Inputs'!R:R,MATCH(I1286,'BCA Inputs'!M:M,0))*G1286)+L1286+N1286,IF($B$3="RG&amp;E",(INDEX('BCA Inputs'!$AX$14:$AX$54,MATCH(I1286,'BCA Inputs'!$AW$14:$AW$54,0))*P1286+INDEX('BCA Inputs'!$AY$14:$AY$54,MATCH(I1286,'BCA Inputs'!$AW$14:$AW$54,0))*O1286+INDEX('BCA Inputs'!$AZ$14:$AZ$54,MATCH(I1286,'BCA Inputs'!$AW$14:$AW$54,0))*Q1286+INDEX('BCA Inputs'!$BA$14:$BA$54,MATCH(I1286,'BCA Inputs'!$AW$14:$AW$54,0))*F1286+INDEX('BCA Inputs'!$BB$14:$BB$54,MATCH(I1286,'BCA Inputs'!$AW$14:$AW$54,0))*G1286)+L1286+N1286,"")),"")</f>
        <v/>
      </c>
      <c r="U1286" s="234" t="str">
        <f t="shared" si="191"/>
        <v/>
      </c>
      <c r="V1286" s="234" t="str">
        <f t="shared" si="192"/>
        <v/>
      </c>
      <c r="W1286" s="234" t="str">
        <f t="shared" si="193"/>
        <v/>
      </c>
      <c r="Y1286" s="235" t="str">
        <f t="shared" si="194"/>
        <v/>
      </c>
      <c r="Z1286" s="236" t="str">
        <f>IFERROR(IF($B$3="NYSEG",INDEX('BCA Inputs'!$X$14:$X$54,MATCH(I1286,'BCA Inputs'!$M$14:$M$54,0))*P1286+INDEX('BCA Inputs'!$Y$14:$Y$54,MATCH(I1286,'BCA Inputs'!$M$14:$M$54,0))*O1286+INDEX('BCA Inputs'!$Z$14:$Z$54,MATCH(I1286,'BCA Inputs'!$M$14:$M$54,0))*Q1286+INDEX('BCA Inputs'!$AA$14:$AA$54,MATCH(I1286,'BCA Inputs'!$M$14:$M$54,0))*F1286+INDEX('BCA Inputs'!$AB$14:$AB$54,MATCH(I1286,'BCA Inputs'!$M$14:$M$54,0))*G1286,IF($B$3="RG&amp;E",INDEX('BCA Inputs'!$BG$14:$BG$54,MATCH(I1286,'BCA Inputs'!$AW$14:$AW$54,0))*P1286+INDEX('BCA Inputs'!$BH$14:$BH$54,MATCH(I1286,'BCA Inputs'!$AW$14:$AW$54,0))*O1286+INDEX('BCA Inputs'!$BI$14:$BI$54,MATCH(I1286,'BCA Inputs'!$AW$14:$AW$54,0))*Q1286+INDEX('BCA Inputs'!$BJ$14:$BJ$54,MATCH(I1286,'BCA Inputs'!$AW$14:$AW$54,0))*F1286+INDEX('BCA Inputs'!$BK$14:$BK$54,MATCH(I1286,'BCA Inputs'!$AW$14:$AW$54,0))*G1286,"")),"")</f>
        <v/>
      </c>
      <c r="AA1286" s="237" t="str">
        <f t="shared" si="195"/>
        <v/>
      </c>
      <c r="AC1286" s="238" t="str">
        <f>IFERROR((K1286+R1286)+IF($B$3="NYSEG",INDEX('BCA Inputs'!$AI$14:$AI$54,MATCH(I1286,'BCA Inputs'!$M$14:$M$54,0))*P1286+INDEX('BCA Inputs'!$AJ$14:$AJ$54,MATCH(I1286,'BCA Inputs'!$M$14:$M$54,0))*Q1286,IF($B$3="RG&amp;E",INDEX('BCA Inputs'!$BR$14:$BR$54,MATCH(I1286,'BCA Inputs'!$AW$14:$AW$54,0))*P1286+INDEX('BCA Inputs'!$BS$14:$BS$54,MATCH(I1286,'BCA Inputs'!$AW$14:$AW$54,0))*Q1286,"")),"")</f>
        <v/>
      </c>
      <c r="AD1286" s="181" t="str">
        <f>IFERROR(IF($B$3="NYSEG",INDEX('BCA Inputs'!$AD$14:$AD$54,MATCH(I1286,'BCA Inputs'!$M$14:$M$54,0))*P1286+INDEX('BCA Inputs'!$AE$14:$AE$54,MATCH(I1286,'BCA Inputs'!$M$14:$M$54,0))*O1286+INDEX('BCA Inputs'!$AF$14:$AF$54,MATCH(I1286,'BCA Inputs'!$M$14:$M$54,0))*Q1286+INDEX('BCA Inputs'!$AG$14:$AG$54,MATCH(I1286,'BCA Inputs'!$M$14:$M$54,0))*F1286+INDEX('BCA Inputs'!$AH$14:$AH$54,MATCH(I1286,'BCA Inputs'!$M$14:$M$54,0))*G1286,IF($B$3="RG&amp;E",INDEX('BCA Inputs'!$BM$14:$BM$54,MATCH(I1286,'BCA Inputs'!$AW$14:$AW$54,0))*P1286+INDEX('BCA Inputs'!$BN$14:$BN$54,MATCH(I1286,'BCA Inputs'!$AW$14:$AW$54,0))*O1286+INDEX('BCA Inputs'!$BO$14:$BO$54,MATCH(I1286,'BCA Inputs'!$AW$14:$AW$54,0))*Q1286+INDEX('BCA Inputs'!$BP$14:$BP$54,MATCH(I1286,'BCA Inputs'!$AW$14:$AW$54,0))*F1286+INDEX('BCA Inputs'!$BQ$14:$BQ$54,MATCH(I1286,'BCA Inputs'!$AW$14:$AW$54,0))*G1286,"")),"")</f>
        <v/>
      </c>
      <c r="AE1286" s="237" t="str">
        <f t="shared" si="196"/>
        <v/>
      </c>
      <c r="AF1286" s="198">
        <f t="shared" si="198"/>
        <v>0</v>
      </c>
      <c r="AG1286" s="239">
        <f t="shared" si="199"/>
        <v>0</v>
      </c>
    </row>
    <row r="1287" spans="1:33">
      <c r="A1287" s="228"/>
      <c r="B1287" s="176"/>
      <c r="C1287" s="229"/>
      <c r="D1287" s="230"/>
      <c r="E1287" s="230"/>
      <c r="F1287" s="230"/>
      <c r="G1287" s="230"/>
      <c r="H1287" s="231"/>
      <c r="I1287" s="231"/>
      <c r="J1287" s="232"/>
      <c r="K1287" s="232"/>
      <c r="L1287" s="232"/>
      <c r="M1287" s="181">
        <f t="shared" si="197"/>
        <v>0</v>
      </c>
      <c r="N1287" s="181">
        <f>IF(H1287="",0,H1287*I1287*'Avoided Water Savings Cost'!$C$16)</f>
        <v>0</v>
      </c>
      <c r="O1287" s="545">
        <f>IF(C1287="",0,IF($B$3="NYSEG",C1287/(1-'Avoided Electric Costs 2020'!$W$21),IF($B$3="RG&amp;E",C1287/(1-'Avoided Electric Costs 2020'!$X$21),"")))</f>
        <v>0</v>
      </c>
      <c r="P1287" s="546">
        <f>IF(D1287="",0,IF($B$3="NYSEG",D1287/(1-'Avoided Electric Costs 2020'!$W$21),IF($B$3="RG&amp;E",D1287/(1-'Avoided Electric Costs 2020'!$X$21),"")))</f>
        <v>0</v>
      </c>
      <c r="Q1287" s="546">
        <f>IF(E1287="",0,IF($B$3="NYSEG",E1287/(1-'Avoided Natural Gas Costs 2020'!$J$34),IF($B$3="RG&amp;E",E1287/(1-'Avoided Natural Gas Costs 2020'!$K$34),"")))</f>
        <v>0</v>
      </c>
      <c r="R1287" s="233" t="str">
        <f>IFERROR(IF(P1287*'BCA Inputs'!$C$1+Q1287*'BCA Inputs'!$C$2+F1287*'BCA Inputs'!$C$2+G1287*'BCA Inputs'!$C$2=0,"",P1287*'BCA Inputs'!$C$1+Q1287*'BCA Inputs'!$C$2+F1287*'BCA Inputs'!$C$2+G1287*'BCA Inputs'!$C$2),"")</f>
        <v/>
      </c>
      <c r="S1287" s="181" t="str">
        <f t="shared" si="190"/>
        <v/>
      </c>
      <c r="T1287" s="181" t="str">
        <f>IFERROR(IF($B$3="NYSEG",(INDEX('BCA Inputs'!$N$14:$N$54,MATCH(I1287,'BCA Inputs'!$M$14:$M$54,0))*P1287+INDEX('BCA Inputs'!$O$14:$O$54,MATCH(I1287,'BCA Inputs'!$M$14:$M$54,0))*O1287+INDEX('BCA Inputs'!P:P,MATCH(I1287,'BCA Inputs'!M:M,0))*Q1287+INDEX('BCA Inputs'!Q:Q,MATCH(I1287,'BCA Inputs'!M:M,0))*F1287+INDEX('BCA Inputs'!R:R,MATCH(I1287,'BCA Inputs'!M:M,0))*G1287)+L1287+N1287,IF($B$3="RG&amp;E",(INDEX('BCA Inputs'!$AX$14:$AX$54,MATCH(I1287,'BCA Inputs'!$AW$14:$AW$54,0))*P1287+INDEX('BCA Inputs'!$AY$14:$AY$54,MATCH(I1287,'BCA Inputs'!$AW$14:$AW$54,0))*O1287+INDEX('BCA Inputs'!$AZ$14:$AZ$54,MATCH(I1287,'BCA Inputs'!$AW$14:$AW$54,0))*Q1287+INDEX('BCA Inputs'!$BA$14:$BA$54,MATCH(I1287,'BCA Inputs'!$AW$14:$AW$54,0))*F1287+INDEX('BCA Inputs'!$BB$14:$BB$54,MATCH(I1287,'BCA Inputs'!$AW$14:$AW$54,0))*G1287)+L1287+N1287,"")),"")</f>
        <v/>
      </c>
      <c r="U1287" s="234" t="str">
        <f t="shared" si="191"/>
        <v/>
      </c>
      <c r="V1287" s="234" t="str">
        <f t="shared" si="192"/>
        <v/>
      </c>
      <c r="W1287" s="234" t="str">
        <f t="shared" si="193"/>
        <v/>
      </c>
      <c r="Y1287" s="235" t="str">
        <f t="shared" si="194"/>
        <v/>
      </c>
      <c r="Z1287" s="236" t="str">
        <f>IFERROR(IF($B$3="NYSEG",INDEX('BCA Inputs'!$X$14:$X$54,MATCH(I1287,'BCA Inputs'!$M$14:$M$54,0))*P1287+INDEX('BCA Inputs'!$Y$14:$Y$54,MATCH(I1287,'BCA Inputs'!$M$14:$M$54,0))*O1287+INDEX('BCA Inputs'!$Z$14:$Z$54,MATCH(I1287,'BCA Inputs'!$M$14:$M$54,0))*Q1287+INDEX('BCA Inputs'!$AA$14:$AA$54,MATCH(I1287,'BCA Inputs'!$M$14:$M$54,0))*F1287+INDEX('BCA Inputs'!$AB$14:$AB$54,MATCH(I1287,'BCA Inputs'!$M$14:$M$54,0))*G1287,IF($B$3="RG&amp;E",INDEX('BCA Inputs'!$BG$14:$BG$54,MATCH(I1287,'BCA Inputs'!$AW$14:$AW$54,0))*P1287+INDEX('BCA Inputs'!$BH$14:$BH$54,MATCH(I1287,'BCA Inputs'!$AW$14:$AW$54,0))*O1287+INDEX('BCA Inputs'!$BI$14:$BI$54,MATCH(I1287,'BCA Inputs'!$AW$14:$AW$54,0))*Q1287+INDEX('BCA Inputs'!$BJ$14:$BJ$54,MATCH(I1287,'BCA Inputs'!$AW$14:$AW$54,0))*F1287+INDEX('BCA Inputs'!$BK$14:$BK$54,MATCH(I1287,'BCA Inputs'!$AW$14:$AW$54,0))*G1287,"")),"")</f>
        <v/>
      </c>
      <c r="AA1287" s="237" t="str">
        <f t="shared" si="195"/>
        <v/>
      </c>
      <c r="AC1287" s="238" t="str">
        <f>IFERROR((K1287+R1287)+IF($B$3="NYSEG",INDEX('BCA Inputs'!$AI$14:$AI$54,MATCH(I1287,'BCA Inputs'!$M$14:$M$54,0))*P1287+INDEX('BCA Inputs'!$AJ$14:$AJ$54,MATCH(I1287,'BCA Inputs'!$M$14:$M$54,0))*Q1287,IF($B$3="RG&amp;E",INDEX('BCA Inputs'!$BR$14:$BR$54,MATCH(I1287,'BCA Inputs'!$AW$14:$AW$54,0))*P1287+INDEX('BCA Inputs'!$BS$14:$BS$54,MATCH(I1287,'BCA Inputs'!$AW$14:$AW$54,0))*Q1287,"")),"")</f>
        <v/>
      </c>
      <c r="AD1287" s="181" t="str">
        <f>IFERROR(IF($B$3="NYSEG",INDEX('BCA Inputs'!$AD$14:$AD$54,MATCH(I1287,'BCA Inputs'!$M$14:$M$54,0))*P1287+INDEX('BCA Inputs'!$AE$14:$AE$54,MATCH(I1287,'BCA Inputs'!$M$14:$M$54,0))*O1287+INDEX('BCA Inputs'!$AF$14:$AF$54,MATCH(I1287,'BCA Inputs'!$M$14:$M$54,0))*Q1287+INDEX('BCA Inputs'!$AG$14:$AG$54,MATCH(I1287,'BCA Inputs'!$M$14:$M$54,0))*F1287+INDEX('BCA Inputs'!$AH$14:$AH$54,MATCH(I1287,'BCA Inputs'!$M$14:$M$54,0))*G1287,IF($B$3="RG&amp;E",INDEX('BCA Inputs'!$BM$14:$BM$54,MATCH(I1287,'BCA Inputs'!$AW$14:$AW$54,0))*P1287+INDEX('BCA Inputs'!$BN$14:$BN$54,MATCH(I1287,'BCA Inputs'!$AW$14:$AW$54,0))*O1287+INDEX('BCA Inputs'!$BO$14:$BO$54,MATCH(I1287,'BCA Inputs'!$AW$14:$AW$54,0))*Q1287+INDEX('BCA Inputs'!$BP$14:$BP$54,MATCH(I1287,'BCA Inputs'!$AW$14:$AW$54,0))*F1287+INDEX('BCA Inputs'!$BQ$14:$BQ$54,MATCH(I1287,'BCA Inputs'!$AW$14:$AW$54,0))*G1287,"")),"")</f>
        <v/>
      </c>
      <c r="AE1287" s="237" t="str">
        <f t="shared" si="196"/>
        <v/>
      </c>
      <c r="AF1287" s="198">
        <f t="shared" si="198"/>
        <v>0</v>
      </c>
      <c r="AG1287" s="239">
        <f t="shared" si="199"/>
        <v>0</v>
      </c>
    </row>
    <row r="1288" spans="1:33">
      <c r="A1288" s="228"/>
      <c r="B1288" s="176"/>
      <c r="C1288" s="229"/>
      <c r="D1288" s="230"/>
      <c r="E1288" s="230"/>
      <c r="F1288" s="230"/>
      <c r="G1288" s="230"/>
      <c r="H1288" s="231"/>
      <c r="I1288" s="231"/>
      <c r="J1288" s="232"/>
      <c r="K1288" s="232"/>
      <c r="L1288" s="232"/>
      <c r="M1288" s="181">
        <f t="shared" si="197"/>
        <v>0</v>
      </c>
      <c r="N1288" s="181">
        <f>IF(H1288="",0,H1288*I1288*'Avoided Water Savings Cost'!$C$16)</f>
        <v>0</v>
      </c>
      <c r="O1288" s="545">
        <f>IF(C1288="",0,IF($B$3="NYSEG",C1288/(1-'Avoided Electric Costs 2020'!$W$21),IF($B$3="RG&amp;E",C1288/(1-'Avoided Electric Costs 2020'!$X$21),"")))</f>
        <v>0</v>
      </c>
      <c r="P1288" s="546">
        <f>IF(D1288="",0,IF($B$3="NYSEG",D1288/(1-'Avoided Electric Costs 2020'!$W$21),IF($B$3="RG&amp;E",D1288/(1-'Avoided Electric Costs 2020'!$X$21),"")))</f>
        <v>0</v>
      </c>
      <c r="Q1288" s="546">
        <f>IF(E1288="",0,IF($B$3="NYSEG",E1288/(1-'Avoided Natural Gas Costs 2020'!$J$34),IF($B$3="RG&amp;E",E1288/(1-'Avoided Natural Gas Costs 2020'!$K$34),"")))</f>
        <v>0</v>
      </c>
      <c r="R1288" s="233" t="str">
        <f>IFERROR(IF(P1288*'BCA Inputs'!$C$1+Q1288*'BCA Inputs'!$C$2+F1288*'BCA Inputs'!$C$2+G1288*'BCA Inputs'!$C$2=0,"",P1288*'BCA Inputs'!$C$1+Q1288*'BCA Inputs'!$C$2+F1288*'BCA Inputs'!$C$2+G1288*'BCA Inputs'!$C$2),"")</f>
        <v/>
      </c>
      <c r="S1288" s="181" t="str">
        <f t="shared" si="190"/>
        <v/>
      </c>
      <c r="T1288" s="181" t="str">
        <f>IFERROR(IF($B$3="NYSEG",(INDEX('BCA Inputs'!$N$14:$N$54,MATCH(I1288,'BCA Inputs'!$M$14:$M$54,0))*P1288+INDEX('BCA Inputs'!$O$14:$O$54,MATCH(I1288,'BCA Inputs'!$M$14:$M$54,0))*O1288+INDEX('BCA Inputs'!P:P,MATCH(I1288,'BCA Inputs'!M:M,0))*Q1288+INDEX('BCA Inputs'!Q:Q,MATCH(I1288,'BCA Inputs'!M:M,0))*F1288+INDEX('BCA Inputs'!R:R,MATCH(I1288,'BCA Inputs'!M:M,0))*G1288)+L1288+N1288,IF($B$3="RG&amp;E",(INDEX('BCA Inputs'!$AX$14:$AX$54,MATCH(I1288,'BCA Inputs'!$AW$14:$AW$54,0))*P1288+INDEX('BCA Inputs'!$AY$14:$AY$54,MATCH(I1288,'BCA Inputs'!$AW$14:$AW$54,0))*O1288+INDEX('BCA Inputs'!$AZ$14:$AZ$54,MATCH(I1288,'BCA Inputs'!$AW$14:$AW$54,0))*Q1288+INDEX('BCA Inputs'!$BA$14:$BA$54,MATCH(I1288,'BCA Inputs'!$AW$14:$AW$54,0))*F1288+INDEX('BCA Inputs'!$BB$14:$BB$54,MATCH(I1288,'BCA Inputs'!$AW$14:$AW$54,0))*G1288)+L1288+N1288,"")),"")</f>
        <v/>
      </c>
      <c r="U1288" s="234" t="str">
        <f t="shared" si="191"/>
        <v/>
      </c>
      <c r="V1288" s="234" t="str">
        <f t="shared" si="192"/>
        <v/>
      </c>
      <c r="W1288" s="234" t="str">
        <f t="shared" si="193"/>
        <v/>
      </c>
      <c r="Y1288" s="235" t="str">
        <f t="shared" si="194"/>
        <v/>
      </c>
      <c r="Z1288" s="236" t="str">
        <f>IFERROR(IF($B$3="NYSEG",INDEX('BCA Inputs'!$X$14:$X$54,MATCH(I1288,'BCA Inputs'!$M$14:$M$54,0))*P1288+INDEX('BCA Inputs'!$Y$14:$Y$54,MATCH(I1288,'BCA Inputs'!$M$14:$M$54,0))*O1288+INDEX('BCA Inputs'!$Z$14:$Z$54,MATCH(I1288,'BCA Inputs'!$M$14:$M$54,0))*Q1288+INDEX('BCA Inputs'!$AA$14:$AA$54,MATCH(I1288,'BCA Inputs'!$M$14:$M$54,0))*F1288+INDEX('BCA Inputs'!$AB$14:$AB$54,MATCH(I1288,'BCA Inputs'!$M$14:$M$54,0))*G1288,IF($B$3="RG&amp;E",INDEX('BCA Inputs'!$BG$14:$BG$54,MATCH(I1288,'BCA Inputs'!$AW$14:$AW$54,0))*P1288+INDEX('BCA Inputs'!$BH$14:$BH$54,MATCH(I1288,'BCA Inputs'!$AW$14:$AW$54,0))*O1288+INDEX('BCA Inputs'!$BI$14:$BI$54,MATCH(I1288,'BCA Inputs'!$AW$14:$AW$54,0))*Q1288+INDEX('BCA Inputs'!$BJ$14:$BJ$54,MATCH(I1288,'BCA Inputs'!$AW$14:$AW$54,0))*F1288+INDEX('BCA Inputs'!$BK$14:$BK$54,MATCH(I1288,'BCA Inputs'!$AW$14:$AW$54,0))*G1288,"")),"")</f>
        <v/>
      </c>
      <c r="AA1288" s="237" t="str">
        <f t="shared" si="195"/>
        <v/>
      </c>
      <c r="AC1288" s="238" t="str">
        <f>IFERROR((K1288+R1288)+IF($B$3="NYSEG",INDEX('BCA Inputs'!$AI$14:$AI$54,MATCH(I1288,'BCA Inputs'!$M$14:$M$54,0))*P1288+INDEX('BCA Inputs'!$AJ$14:$AJ$54,MATCH(I1288,'BCA Inputs'!$M$14:$M$54,0))*Q1288,IF($B$3="RG&amp;E",INDEX('BCA Inputs'!$BR$14:$BR$54,MATCH(I1288,'BCA Inputs'!$AW$14:$AW$54,0))*P1288+INDEX('BCA Inputs'!$BS$14:$BS$54,MATCH(I1288,'BCA Inputs'!$AW$14:$AW$54,0))*Q1288,"")),"")</f>
        <v/>
      </c>
      <c r="AD1288" s="181" t="str">
        <f>IFERROR(IF($B$3="NYSEG",INDEX('BCA Inputs'!$AD$14:$AD$54,MATCH(I1288,'BCA Inputs'!$M$14:$M$54,0))*P1288+INDEX('BCA Inputs'!$AE$14:$AE$54,MATCH(I1288,'BCA Inputs'!$M$14:$M$54,0))*O1288+INDEX('BCA Inputs'!$AF$14:$AF$54,MATCH(I1288,'BCA Inputs'!$M$14:$M$54,0))*Q1288+INDEX('BCA Inputs'!$AG$14:$AG$54,MATCH(I1288,'BCA Inputs'!$M$14:$M$54,0))*F1288+INDEX('BCA Inputs'!$AH$14:$AH$54,MATCH(I1288,'BCA Inputs'!$M$14:$M$54,0))*G1288,IF($B$3="RG&amp;E",INDEX('BCA Inputs'!$BM$14:$BM$54,MATCH(I1288,'BCA Inputs'!$AW$14:$AW$54,0))*P1288+INDEX('BCA Inputs'!$BN$14:$BN$54,MATCH(I1288,'BCA Inputs'!$AW$14:$AW$54,0))*O1288+INDEX('BCA Inputs'!$BO$14:$BO$54,MATCH(I1288,'BCA Inputs'!$AW$14:$AW$54,0))*Q1288+INDEX('BCA Inputs'!$BP$14:$BP$54,MATCH(I1288,'BCA Inputs'!$AW$14:$AW$54,0))*F1288+INDEX('BCA Inputs'!$BQ$14:$BQ$54,MATCH(I1288,'BCA Inputs'!$AW$14:$AW$54,0))*G1288,"")),"")</f>
        <v/>
      </c>
      <c r="AE1288" s="237" t="str">
        <f t="shared" si="196"/>
        <v/>
      </c>
      <c r="AF1288" s="198">
        <f t="shared" si="198"/>
        <v>0</v>
      </c>
      <c r="AG1288" s="239">
        <f t="shared" si="199"/>
        <v>0</v>
      </c>
    </row>
    <row r="1289" spans="1:33">
      <c r="A1289" s="228"/>
      <c r="B1289" s="176"/>
      <c r="C1289" s="229"/>
      <c r="D1289" s="230"/>
      <c r="E1289" s="230"/>
      <c r="F1289" s="230"/>
      <c r="G1289" s="230"/>
      <c r="H1289" s="231"/>
      <c r="I1289" s="231"/>
      <c r="J1289" s="232"/>
      <c r="K1289" s="232"/>
      <c r="L1289" s="232"/>
      <c r="M1289" s="181">
        <f t="shared" si="197"/>
        <v>0</v>
      </c>
      <c r="N1289" s="181">
        <f>IF(H1289="",0,H1289*I1289*'Avoided Water Savings Cost'!$C$16)</f>
        <v>0</v>
      </c>
      <c r="O1289" s="545">
        <f>IF(C1289="",0,IF($B$3="NYSEG",C1289/(1-'Avoided Electric Costs 2020'!$W$21),IF($B$3="RG&amp;E",C1289/(1-'Avoided Electric Costs 2020'!$X$21),"")))</f>
        <v>0</v>
      </c>
      <c r="P1289" s="546">
        <f>IF(D1289="",0,IF($B$3="NYSEG",D1289/(1-'Avoided Electric Costs 2020'!$W$21),IF($B$3="RG&amp;E",D1289/(1-'Avoided Electric Costs 2020'!$X$21),"")))</f>
        <v>0</v>
      </c>
      <c r="Q1289" s="546">
        <f>IF(E1289="",0,IF($B$3="NYSEG",E1289/(1-'Avoided Natural Gas Costs 2020'!$J$34),IF($B$3="RG&amp;E",E1289/(1-'Avoided Natural Gas Costs 2020'!$K$34),"")))</f>
        <v>0</v>
      </c>
      <c r="R1289" s="233" t="str">
        <f>IFERROR(IF(P1289*'BCA Inputs'!$C$1+Q1289*'BCA Inputs'!$C$2+F1289*'BCA Inputs'!$C$2+G1289*'BCA Inputs'!$C$2=0,"",P1289*'BCA Inputs'!$C$1+Q1289*'BCA Inputs'!$C$2+F1289*'BCA Inputs'!$C$2+G1289*'BCA Inputs'!$C$2),"")</f>
        <v/>
      </c>
      <c r="S1289" s="181" t="str">
        <f t="shared" si="190"/>
        <v/>
      </c>
      <c r="T1289" s="181" t="str">
        <f>IFERROR(IF($B$3="NYSEG",(INDEX('BCA Inputs'!$N$14:$N$54,MATCH(I1289,'BCA Inputs'!$M$14:$M$54,0))*P1289+INDEX('BCA Inputs'!$O$14:$O$54,MATCH(I1289,'BCA Inputs'!$M$14:$M$54,0))*O1289+INDEX('BCA Inputs'!P:P,MATCH(I1289,'BCA Inputs'!M:M,0))*Q1289+INDEX('BCA Inputs'!Q:Q,MATCH(I1289,'BCA Inputs'!M:M,0))*F1289+INDEX('BCA Inputs'!R:R,MATCH(I1289,'BCA Inputs'!M:M,0))*G1289)+L1289+N1289,IF($B$3="RG&amp;E",(INDEX('BCA Inputs'!$AX$14:$AX$54,MATCH(I1289,'BCA Inputs'!$AW$14:$AW$54,0))*P1289+INDEX('BCA Inputs'!$AY$14:$AY$54,MATCH(I1289,'BCA Inputs'!$AW$14:$AW$54,0))*O1289+INDEX('BCA Inputs'!$AZ$14:$AZ$54,MATCH(I1289,'BCA Inputs'!$AW$14:$AW$54,0))*Q1289+INDEX('BCA Inputs'!$BA$14:$BA$54,MATCH(I1289,'BCA Inputs'!$AW$14:$AW$54,0))*F1289+INDEX('BCA Inputs'!$BB$14:$BB$54,MATCH(I1289,'BCA Inputs'!$AW$14:$AW$54,0))*G1289)+L1289+N1289,"")),"")</f>
        <v/>
      </c>
      <c r="U1289" s="234" t="str">
        <f t="shared" si="191"/>
        <v/>
      </c>
      <c r="V1289" s="234" t="str">
        <f t="shared" si="192"/>
        <v/>
      </c>
      <c r="W1289" s="234" t="str">
        <f t="shared" si="193"/>
        <v/>
      </c>
      <c r="Y1289" s="235" t="str">
        <f t="shared" si="194"/>
        <v/>
      </c>
      <c r="Z1289" s="236" t="str">
        <f>IFERROR(IF($B$3="NYSEG",INDEX('BCA Inputs'!$X$14:$X$54,MATCH(I1289,'BCA Inputs'!$M$14:$M$54,0))*P1289+INDEX('BCA Inputs'!$Y$14:$Y$54,MATCH(I1289,'BCA Inputs'!$M$14:$M$54,0))*O1289+INDEX('BCA Inputs'!$Z$14:$Z$54,MATCH(I1289,'BCA Inputs'!$M$14:$M$54,0))*Q1289+INDEX('BCA Inputs'!$AA$14:$AA$54,MATCH(I1289,'BCA Inputs'!$M$14:$M$54,0))*F1289+INDEX('BCA Inputs'!$AB$14:$AB$54,MATCH(I1289,'BCA Inputs'!$M$14:$M$54,0))*G1289,IF($B$3="RG&amp;E",INDEX('BCA Inputs'!$BG$14:$BG$54,MATCH(I1289,'BCA Inputs'!$AW$14:$AW$54,0))*P1289+INDEX('BCA Inputs'!$BH$14:$BH$54,MATCH(I1289,'BCA Inputs'!$AW$14:$AW$54,0))*O1289+INDEX('BCA Inputs'!$BI$14:$BI$54,MATCH(I1289,'BCA Inputs'!$AW$14:$AW$54,0))*Q1289+INDEX('BCA Inputs'!$BJ$14:$BJ$54,MATCH(I1289,'BCA Inputs'!$AW$14:$AW$54,0))*F1289+INDEX('BCA Inputs'!$BK$14:$BK$54,MATCH(I1289,'BCA Inputs'!$AW$14:$AW$54,0))*G1289,"")),"")</f>
        <v/>
      </c>
      <c r="AA1289" s="237" t="str">
        <f t="shared" si="195"/>
        <v/>
      </c>
      <c r="AC1289" s="238" t="str">
        <f>IFERROR((K1289+R1289)+IF($B$3="NYSEG",INDEX('BCA Inputs'!$AI$14:$AI$54,MATCH(I1289,'BCA Inputs'!$M$14:$M$54,0))*P1289+INDEX('BCA Inputs'!$AJ$14:$AJ$54,MATCH(I1289,'BCA Inputs'!$M$14:$M$54,0))*Q1289,IF($B$3="RG&amp;E",INDEX('BCA Inputs'!$BR$14:$BR$54,MATCH(I1289,'BCA Inputs'!$AW$14:$AW$54,0))*P1289+INDEX('BCA Inputs'!$BS$14:$BS$54,MATCH(I1289,'BCA Inputs'!$AW$14:$AW$54,0))*Q1289,"")),"")</f>
        <v/>
      </c>
      <c r="AD1289" s="181" t="str">
        <f>IFERROR(IF($B$3="NYSEG",INDEX('BCA Inputs'!$AD$14:$AD$54,MATCH(I1289,'BCA Inputs'!$M$14:$M$54,0))*P1289+INDEX('BCA Inputs'!$AE$14:$AE$54,MATCH(I1289,'BCA Inputs'!$M$14:$M$54,0))*O1289+INDEX('BCA Inputs'!$AF$14:$AF$54,MATCH(I1289,'BCA Inputs'!$M$14:$M$54,0))*Q1289+INDEX('BCA Inputs'!$AG$14:$AG$54,MATCH(I1289,'BCA Inputs'!$M$14:$M$54,0))*F1289+INDEX('BCA Inputs'!$AH$14:$AH$54,MATCH(I1289,'BCA Inputs'!$M$14:$M$54,0))*G1289,IF($B$3="RG&amp;E",INDEX('BCA Inputs'!$BM$14:$BM$54,MATCH(I1289,'BCA Inputs'!$AW$14:$AW$54,0))*P1289+INDEX('BCA Inputs'!$BN$14:$BN$54,MATCH(I1289,'BCA Inputs'!$AW$14:$AW$54,0))*O1289+INDEX('BCA Inputs'!$BO$14:$BO$54,MATCH(I1289,'BCA Inputs'!$AW$14:$AW$54,0))*Q1289+INDEX('BCA Inputs'!$BP$14:$BP$54,MATCH(I1289,'BCA Inputs'!$AW$14:$AW$54,0))*F1289+INDEX('BCA Inputs'!$BQ$14:$BQ$54,MATCH(I1289,'BCA Inputs'!$AW$14:$AW$54,0))*G1289,"")),"")</f>
        <v/>
      </c>
      <c r="AE1289" s="237" t="str">
        <f t="shared" si="196"/>
        <v/>
      </c>
      <c r="AF1289" s="198">
        <f t="shared" si="198"/>
        <v>0</v>
      </c>
      <c r="AG1289" s="239">
        <f t="shared" si="199"/>
        <v>0</v>
      </c>
    </row>
    <row r="1290" spans="1:33">
      <c r="A1290" s="228"/>
      <c r="B1290" s="176"/>
      <c r="C1290" s="229"/>
      <c r="D1290" s="230"/>
      <c r="E1290" s="230"/>
      <c r="F1290" s="230"/>
      <c r="G1290" s="230"/>
      <c r="H1290" s="231"/>
      <c r="I1290" s="231"/>
      <c r="J1290" s="232"/>
      <c r="K1290" s="232"/>
      <c r="L1290" s="232"/>
      <c r="M1290" s="181">
        <f t="shared" si="197"/>
        <v>0</v>
      </c>
      <c r="N1290" s="181">
        <f>IF(H1290="",0,H1290*I1290*'Avoided Water Savings Cost'!$C$16)</f>
        <v>0</v>
      </c>
      <c r="O1290" s="545">
        <f>IF(C1290="",0,IF($B$3="NYSEG",C1290/(1-'Avoided Electric Costs 2020'!$W$21),IF($B$3="RG&amp;E",C1290/(1-'Avoided Electric Costs 2020'!$X$21),"")))</f>
        <v>0</v>
      </c>
      <c r="P1290" s="546">
        <f>IF(D1290="",0,IF($B$3="NYSEG",D1290/(1-'Avoided Electric Costs 2020'!$W$21),IF($B$3="RG&amp;E",D1290/(1-'Avoided Electric Costs 2020'!$X$21),"")))</f>
        <v>0</v>
      </c>
      <c r="Q1290" s="546">
        <f>IF(E1290="",0,IF($B$3="NYSEG",E1290/(1-'Avoided Natural Gas Costs 2020'!$J$34),IF($B$3="RG&amp;E",E1290/(1-'Avoided Natural Gas Costs 2020'!$K$34),"")))</f>
        <v>0</v>
      </c>
      <c r="R1290" s="233" t="str">
        <f>IFERROR(IF(P1290*'BCA Inputs'!$C$1+Q1290*'BCA Inputs'!$C$2+F1290*'BCA Inputs'!$C$2+G1290*'BCA Inputs'!$C$2=0,"",P1290*'BCA Inputs'!$C$1+Q1290*'BCA Inputs'!$C$2+F1290*'BCA Inputs'!$C$2+G1290*'BCA Inputs'!$C$2),"")</f>
        <v/>
      </c>
      <c r="S1290" s="181" t="str">
        <f t="shared" si="190"/>
        <v/>
      </c>
      <c r="T1290" s="181" t="str">
        <f>IFERROR(IF($B$3="NYSEG",(INDEX('BCA Inputs'!$N$14:$N$54,MATCH(I1290,'BCA Inputs'!$M$14:$M$54,0))*P1290+INDEX('BCA Inputs'!$O$14:$O$54,MATCH(I1290,'BCA Inputs'!$M$14:$M$54,0))*O1290+INDEX('BCA Inputs'!P:P,MATCH(I1290,'BCA Inputs'!M:M,0))*Q1290+INDEX('BCA Inputs'!Q:Q,MATCH(I1290,'BCA Inputs'!M:M,0))*F1290+INDEX('BCA Inputs'!R:R,MATCH(I1290,'BCA Inputs'!M:M,0))*G1290)+L1290+N1290,IF($B$3="RG&amp;E",(INDEX('BCA Inputs'!$AX$14:$AX$54,MATCH(I1290,'BCA Inputs'!$AW$14:$AW$54,0))*P1290+INDEX('BCA Inputs'!$AY$14:$AY$54,MATCH(I1290,'BCA Inputs'!$AW$14:$AW$54,0))*O1290+INDEX('BCA Inputs'!$AZ$14:$AZ$54,MATCH(I1290,'BCA Inputs'!$AW$14:$AW$54,0))*Q1290+INDEX('BCA Inputs'!$BA$14:$BA$54,MATCH(I1290,'BCA Inputs'!$AW$14:$AW$54,0))*F1290+INDEX('BCA Inputs'!$BB$14:$BB$54,MATCH(I1290,'BCA Inputs'!$AW$14:$AW$54,0))*G1290)+L1290+N1290,"")),"")</f>
        <v/>
      </c>
      <c r="U1290" s="234" t="str">
        <f t="shared" si="191"/>
        <v/>
      </c>
      <c r="V1290" s="234" t="str">
        <f t="shared" si="192"/>
        <v/>
      </c>
      <c r="W1290" s="234" t="str">
        <f t="shared" si="193"/>
        <v/>
      </c>
      <c r="Y1290" s="235" t="str">
        <f t="shared" si="194"/>
        <v/>
      </c>
      <c r="Z1290" s="236" t="str">
        <f>IFERROR(IF($B$3="NYSEG",INDEX('BCA Inputs'!$X$14:$X$54,MATCH(I1290,'BCA Inputs'!$M$14:$M$54,0))*P1290+INDEX('BCA Inputs'!$Y$14:$Y$54,MATCH(I1290,'BCA Inputs'!$M$14:$M$54,0))*O1290+INDEX('BCA Inputs'!$Z$14:$Z$54,MATCH(I1290,'BCA Inputs'!$M$14:$M$54,0))*Q1290+INDEX('BCA Inputs'!$AA$14:$AA$54,MATCH(I1290,'BCA Inputs'!$M$14:$M$54,0))*F1290+INDEX('BCA Inputs'!$AB$14:$AB$54,MATCH(I1290,'BCA Inputs'!$M$14:$M$54,0))*G1290,IF($B$3="RG&amp;E",INDEX('BCA Inputs'!$BG$14:$BG$54,MATCH(I1290,'BCA Inputs'!$AW$14:$AW$54,0))*P1290+INDEX('BCA Inputs'!$BH$14:$BH$54,MATCH(I1290,'BCA Inputs'!$AW$14:$AW$54,0))*O1290+INDEX('BCA Inputs'!$BI$14:$BI$54,MATCH(I1290,'BCA Inputs'!$AW$14:$AW$54,0))*Q1290+INDEX('BCA Inputs'!$BJ$14:$BJ$54,MATCH(I1290,'BCA Inputs'!$AW$14:$AW$54,0))*F1290+INDEX('BCA Inputs'!$BK$14:$BK$54,MATCH(I1290,'BCA Inputs'!$AW$14:$AW$54,0))*G1290,"")),"")</f>
        <v/>
      </c>
      <c r="AA1290" s="237" t="str">
        <f t="shared" si="195"/>
        <v/>
      </c>
      <c r="AC1290" s="238" t="str">
        <f>IFERROR((K1290+R1290)+IF($B$3="NYSEG",INDEX('BCA Inputs'!$AI$14:$AI$54,MATCH(I1290,'BCA Inputs'!$M$14:$M$54,0))*P1290+INDEX('BCA Inputs'!$AJ$14:$AJ$54,MATCH(I1290,'BCA Inputs'!$M$14:$M$54,0))*Q1290,IF($B$3="RG&amp;E",INDEX('BCA Inputs'!$BR$14:$BR$54,MATCH(I1290,'BCA Inputs'!$AW$14:$AW$54,0))*P1290+INDEX('BCA Inputs'!$BS$14:$BS$54,MATCH(I1290,'BCA Inputs'!$AW$14:$AW$54,0))*Q1290,"")),"")</f>
        <v/>
      </c>
      <c r="AD1290" s="181" t="str">
        <f>IFERROR(IF($B$3="NYSEG",INDEX('BCA Inputs'!$AD$14:$AD$54,MATCH(I1290,'BCA Inputs'!$M$14:$M$54,0))*P1290+INDEX('BCA Inputs'!$AE$14:$AE$54,MATCH(I1290,'BCA Inputs'!$M$14:$M$54,0))*O1290+INDEX('BCA Inputs'!$AF$14:$AF$54,MATCH(I1290,'BCA Inputs'!$M$14:$M$54,0))*Q1290+INDEX('BCA Inputs'!$AG$14:$AG$54,MATCH(I1290,'BCA Inputs'!$M$14:$M$54,0))*F1290+INDEX('BCA Inputs'!$AH$14:$AH$54,MATCH(I1290,'BCA Inputs'!$M$14:$M$54,0))*G1290,IF($B$3="RG&amp;E",INDEX('BCA Inputs'!$BM$14:$BM$54,MATCH(I1290,'BCA Inputs'!$AW$14:$AW$54,0))*P1290+INDEX('BCA Inputs'!$BN$14:$BN$54,MATCH(I1290,'BCA Inputs'!$AW$14:$AW$54,0))*O1290+INDEX('BCA Inputs'!$BO$14:$BO$54,MATCH(I1290,'BCA Inputs'!$AW$14:$AW$54,0))*Q1290+INDEX('BCA Inputs'!$BP$14:$BP$54,MATCH(I1290,'BCA Inputs'!$AW$14:$AW$54,0))*F1290+INDEX('BCA Inputs'!$BQ$14:$BQ$54,MATCH(I1290,'BCA Inputs'!$AW$14:$AW$54,0))*G1290,"")),"")</f>
        <v/>
      </c>
      <c r="AE1290" s="237" t="str">
        <f t="shared" si="196"/>
        <v/>
      </c>
      <c r="AF1290" s="198">
        <f t="shared" si="198"/>
        <v>0</v>
      </c>
      <c r="AG1290" s="239">
        <f t="shared" si="199"/>
        <v>0</v>
      </c>
    </row>
    <row r="1291" spans="1:33">
      <c r="A1291" s="228"/>
      <c r="B1291" s="176"/>
      <c r="C1291" s="229"/>
      <c r="D1291" s="230"/>
      <c r="E1291" s="230"/>
      <c r="F1291" s="230"/>
      <c r="G1291" s="230"/>
      <c r="H1291" s="231"/>
      <c r="I1291" s="231"/>
      <c r="J1291" s="232"/>
      <c r="K1291" s="232"/>
      <c r="L1291" s="232"/>
      <c r="M1291" s="181">
        <f t="shared" si="197"/>
        <v>0</v>
      </c>
      <c r="N1291" s="181">
        <f>IF(H1291="",0,H1291*I1291*'Avoided Water Savings Cost'!$C$16)</f>
        <v>0</v>
      </c>
      <c r="O1291" s="545">
        <f>IF(C1291="",0,IF($B$3="NYSEG",C1291/(1-'Avoided Electric Costs 2020'!$W$21),IF($B$3="RG&amp;E",C1291/(1-'Avoided Electric Costs 2020'!$X$21),"")))</f>
        <v>0</v>
      </c>
      <c r="P1291" s="546">
        <f>IF(D1291="",0,IF($B$3="NYSEG",D1291/(1-'Avoided Electric Costs 2020'!$W$21),IF($B$3="RG&amp;E",D1291/(1-'Avoided Electric Costs 2020'!$X$21),"")))</f>
        <v>0</v>
      </c>
      <c r="Q1291" s="546">
        <f>IF(E1291="",0,IF($B$3="NYSEG",E1291/(1-'Avoided Natural Gas Costs 2020'!$J$34),IF($B$3="RG&amp;E",E1291/(1-'Avoided Natural Gas Costs 2020'!$K$34),"")))</f>
        <v>0</v>
      </c>
      <c r="R1291" s="233" t="str">
        <f>IFERROR(IF(P1291*'BCA Inputs'!$C$1+Q1291*'BCA Inputs'!$C$2+F1291*'BCA Inputs'!$C$2+G1291*'BCA Inputs'!$C$2=0,"",P1291*'BCA Inputs'!$C$1+Q1291*'BCA Inputs'!$C$2+F1291*'BCA Inputs'!$C$2+G1291*'BCA Inputs'!$C$2),"")</f>
        <v/>
      </c>
      <c r="S1291" s="181" t="str">
        <f t="shared" si="190"/>
        <v/>
      </c>
      <c r="T1291" s="181" t="str">
        <f>IFERROR(IF($B$3="NYSEG",(INDEX('BCA Inputs'!$N$14:$N$54,MATCH(I1291,'BCA Inputs'!$M$14:$M$54,0))*P1291+INDEX('BCA Inputs'!$O$14:$O$54,MATCH(I1291,'BCA Inputs'!$M$14:$M$54,0))*O1291+INDEX('BCA Inputs'!P:P,MATCH(I1291,'BCA Inputs'!M:M,0))*Q1291+INDEX('BCA Inputs'!Q:Q,MATCH(I1291,'BCA Inputs'!M:M,0))*F1291+INDEX('BCA Inputs'!R:R,MATCH(I1291,'BCA Inputs'!M:M,0))*G1291)+L1291+N1291,IF($B$3="RG&amp;E",(INDEX('BCA Inputs'!$AX$14:$AX$54,MATCH(I1291,'BCA Inputs'!$AW$14:$AW$54,0))*P1291+INDEX('BCA Inputs'!$AY$14:$AY$54,MATCH(I1291,'BCA Inputs'!$AW$14:$AW$54,0))*O1291+INDEX('BCA Inputs'!$AZ$14:$AZ$54,MATCH(I1291,'BCA Inputs'!$AW$14:$AW$54,0))*Q1291+INDEX('BCA Inputs'!$BA$14:$BA$54,MATCH(I1291,'BCA Inputs'!$AW$14:$AW$54,0))*F1291+INDEX('BCA Inputs'!$BB$14:$BB$54,MATCH(I1291,'BCA Inputs'!$AW$14:$AW$54,0))*G1291)+L1291+N1291,"")),"")</f>
        <v/>
      </c>
      <c r="U1291" s="234" t="str">
        <f t="shared" si="191"/>
        <v/>
      </c>
      <c r="V1291" s="234" t="str">
        <f t="shared" si="192"/>
        <v/>
      </c>
      <c r="W1291" s="234" t="str">
        <f t="shared" si="193"/>
        <v/>
      </c>
      <c r="Y1291" s="235" t="str">
        <f t="shared" si="194"/>
        <v/>
      </c>
      <c r="Z1291" s="236" t="str">
        <f>IFERROR(IF($B$3="NYSEG",INDEX('BCA Inputs'!$X$14:$X$54,MATCH(I1291,'BCA Inputs'!$M$14:$M$54,0))*P1291+INDEX('BCA Inputs'!$Y$14:$Y$54,MATCH(I1291,'BCA Inputs'!$M$14:$M$54,0))*O1291+INDEX('BCA Inputs'!$Z$14:$Z$54,MATCH(I1291,'BCA Inputs'!$M$14:$M$54,0))*Q1291+INDEX('BCA Inputs'!$AA$14:$AA$54,MATCH(I1291,'BCA Inputs'!$M$14:$M$54,0))*F1291+INDEX('BCA Inputs'!$AB$14:$AB$54,MATCH(I1291,'BCA Inputs'!$M$14:$M$54,0))*G1291,IF($B$3="RG&amp;E",INDEX('BCA Inputs'!$BG$14:$BG$54,MATCH(I1291,'BCA Inputs'!$AW$14:$AW$54,0))*P1291+INDEX('BCA Inputs'!$BH$14:$BH$54,MATCH(I1291,'BCA Inputs'!$AW$14:$AW$54,0))*O1291+INDEX('BCA Inputs'!$BI$14:$BI$54,MATCH(I1291,'BCA Inputs'!$AW$14:$AW$54,0))*Q1291+INDEX('BCA Inputs'!$BJ$14:$BJ$54,MATCH(I1291,'BCA Inputs'!$AW$14:$AW$54,0))*F1291+INDEX('BCA Inputs'!$BK$14:$BK$54,MATCH(I1291,'BCA Inputs'!$AW$14:$AW$54,0))*G1291,"")),"")</f>
        <v/>
      </c>
      <c r="AA1291" s="237" t="str">
        <f t="shared" si="195"/>
        <v/>
      </c>
      <c r="AC1291" s="238" t="str">
        <f>IFERROR((K1291+R1291)+IF($B$3="NYSEG",INDEX('BCA Inputs'!$AI$14:$AI$54,MATCH(I1291,'BCA Inputs'!$M$14:$M$54,0))*P1291+INDEX('BCA Inputs'!$AJ$14:$AJ$54,MATCH(I1291,'BCA Inputs'!$M$14:$M$54,0))*Q1291,IF($B$3="RG&amp;E",INDEX('BCA Inputs'!$BR$14:$BR$54,MATCH(I1291,'BCA Inputs'!$AW$14:$AW$54,0))*P1291+INDEX('BCA Inputs'!$BS$14:$BS$54,MATCH(I1291,'BCA Inputs'!$AW$14:$AW$54,0))*Q1291,"")),"")</f>
        <v/>
      </c>
      <c r="AD1291" s="181" t="str">
        <f>IFERROR(IF($B$3="NYSEG",INDEX('BCA Inputs'!$AD$14:$AD$54,MATCH(I1291,'BCA Inputs'!$M$14:$M$54,0))*P1291+INDEX('BCA Inputs'!$AE$14:$AE$54,MATCH(I1291,'BCA Inputs'!$M$14:$M$54,0))*O1291+INDEX('BCA Inputs'!$AF$14:$AF$54,MATCH(I1291,'BCA Inputs'!$M$14:$M$54,0))*Q1291+INDEX('BCA Inputs'!$AG$14:$AG$54,MATCH(I1291,'BCA Inputs'!$M$14:$M$54,0))*F1291+INDEX('BCA Inputs'!$AH$14:$AH$54,MATCH(I1291,'BCA Inputs'!$M$14:$M$54,0))*G1291,IF($B$3="RG&amp;E",INDEX('BCA Inputs'!$BM$14:$BM$54,MATCH(I1291,'BCA Inputs'!$AW$14:$AW$54,0))*P1291+INDEX('BCA Inputs'!$BN$14:$BN$54,MATCH(I1291,'BCA Inputs'!$AW$14:$AW$54,0))*O1291+INDEX('BCA Inputs'!$BO$14:$BO$54,MATCH(I1291,'BCA Inputs'!$AW$14:$AW$54,0))*Q1291+INDEX('BCA Inputs'!$BP$14:$BP$54,MATCH(I1291,'BCA Inputs'!$AW$14:$AW$54,0))*F1291+INDEX('BCA Inputs'!$BQ$14:$BQ$54,MATCH(I1291,'BCA Inputs'!$AW$14:$AW$54,0))*G1291,"")),"")</f>
        <v/>
      </c>
      <c r="AE1291" s="237" t="str">
        <f t="shared" si="196"/>
        <v/>
      </c>
      <c r="AF1291" s="198">
        <f t="shared" si="198"/>
        <v>0</v>
      </c>
      <c r="AG1291" s="239">
        <f t="shared" si="199"/>
        <v>0</v>
      </c>
    </row>
    <row r="1292" spans="1:33">
      <c r="A1292" s="228"/>
      <c r="B1292" s="176"/>
      <c r="C1292" s="229"/>
      <c r="D1292" s="230"/>
      <c r="E1292" s="230"/>
      <c r="F1292" s="230"/>
      <c r="G1292" s="230"/>
      <c r="H1292" s="231"/>
      <c r="I1292" s="231"/>
      <c r="J1292" s="232"/>
      <c r="K1292" s="232"/>
      <c r="L1292" s="232"/>
      <c r="M1292" s="181">
        <f t="shared" si="197"/>
        <v>0</v>
      </c>
      <c r="N1292" s="181">
        <f>IF(H1292="",0,H1292*I1292*'Avoided Water Savings Cost'!$C$16)</f>
        <v>0</v>
      </c>
      <c r="O1292" s="545">
        <f>IF(C1292="",0,IF($B$3="NYSEG",C1292/(1-'Avoided Electric Costs 2020'!$W$21),IF($B$3="RG&amp;E",C1292/(1-'Avoided Electric Costs 2020'!$X$21),"")))</f>
        <v>0</v>
      </c>
      <c r="P1292" s="546">
        <f>IF(D1292="",0,IF($B$3="NYSEG",D1292/(1-'Avoided Electric Costs 2020'!$W$21),IF($B$3="RG&amp;E",D1292/(1-'Avoided Electric Costs 2020'!$X$21),"")))</f>
        <v>0</v>
      </c>
      <c r="Q1292" s="546">
        <f>IF(E1292="",0,IF($B$3="NYSEG",E1292/(1-'Avoided Natural Gas Costs 2020'!$J$34),IF($B$3="RG&amp;E",E1292/(1-'Avoided Natural Gas Costs 2020'!$K$34),"")))</f>
        <v>0</v>
      </c>
      <c r="R1292" s="233" t="str">
        <f>IFERROR(IF(P1292*'BCA Inputs'!$C$1+Q1292*'BCA Inputs'!$C$2+F1292*'BCA Inputs'!$C$2+G1292*'BCA Inputs'!$C$2=0,"",P1292*'BCA Inputs'!$C$1+Q1292*'BCA Inputs'!$C$2+F1292*'BCA Inputs'!$C$2+G1292*'BCA Inputs'!$C$2),"")</f>
        <v/>
      </c>
      <c r="S1292" s="181" t="str">
        <f t="shared" si="190"/>
        <v/>
      </c>
      <c r="T1292" s="181" t="str">
        <f>IFERROR(IF($B$3="NYSEG",(INDEX('BCA Inputs'!$N$14:$N$54,MATCH(I1292,'BCA Inputs'!$M$14:$M$54,0))*P1292+INDEX('BCA Inputs'!$O$14:$O$54,MATCH(I1292,'BCA Inputs'!$M$14:$M$54,0))*O1292+INDEX('BCA Inputs'!P:P,MATCH(I1292,'BCA Inputs'!M:M,0))*Q1292+INDEX('BCA Inputs'!Q:Q,MATCH(I1292,'BCA Inputs'!M:M,0))*F1292+INDEX('BCA Inputs'!R:R,MATCH(I1292,'BCA Inputs'!M:M,0))*G1292)+L1292+N1292,IF($B$3="RG&amp;E",(INDEX('BCA Inputs'!$AX$14:$AX$54,MATCH(I1292,'BCA Inputs'!$AW$14:$AW$54,0))*P1292+INDEX('BCA Inputs'!$AY$14:$AY$54,MATCH(I1292,'BCA Inputs'!$AW$14:$AW$54,0))*O1292+INDEX('BCA Inputs'!$AZ$14:$AZ$54,MATCH(I1292,'BCA Inputs'!$AW$14:$AW$54,0))*Q1292+INDEX('BCA Inputs'!$BA$14:$BA$54,MATCH(I1292,'BCA Inputs'!$AW$14:$AW$54,0))*F1292+INDEX('BCA Inputs'!$BB$14:$BB$54,MATCH(I1292,'BCA Inputs'!$AW$14:$AW$54,0))*G1292)+L1292+N1292,"")),"")</f>
        <v/>
      </c>
      <c r="U1292" s="234" t="str">
        <f t="shared" si="191"/>
        <v/>
      </c>
      <c r="V1292" s="234" t="str">
        <f t="shared" si="192"/>
        <v/>
      </c>
      <c r="W1292" s="234" t="str">
        <f t="shared" si="193"/>
        <v/>
      </c>
      <c r="Y1292" s="235" t="str">
        <f t="shared" si="194"/>
        <v/>
      </c>
      <c r="Z1292" s="236" t="str">
        <f>IFERROR(IF($B$3="NYSEG",INDEX('BCA Inputs'!$X$14:$X$54,MATCH(I1292,'BCA Inputs'!$M$14:$M$54,0))*P1292+INDEX('BCA Inputs'!$Y$14:$Y$54,MATCH(I1292,'BCA Inputs'!$M$14:$M$54,0))*O1292+INDEX('BCA Inputs'!$Z$14:$Z$54,MATCH(I1292,'BCA Inputs'!$M$14:$M$54,0))*Q1292+INDEX('BCA Inputs'!$AA$14:$AA$54,MATCH(I1292,'BCA Inputs'!$M$14:$M$54,0))*F1292+INDEX('BCA Inputs'!$AB$14:$AB$54,MATCH(I1292,'BCA Inputs'!$M$14:$M$54,0))*G1292,IF($B$3="RG&amp;E",INDEX('BCA Inputs'!$BG$14:$BG$54,MATCH(I1292,'BCA Inputs'!$AW$14:$AW$54,0))*P1292+INDEX('BCA Inputs'!$BH$14:$BH$54,MATCH(I1292,'BCA Inputs'!$AW$14:$AW$54,0))*O1292+INDEX('BCA Inputs'!$BI$14:$BI$54,MATCH(I1292,'BCA Inputs'!$AW$14:$AW$54,0))*Q1292+INDEX('BCA Inputs'!$BJ$14:$BJ$54,MATCH(I1292,'BCA Inputs'!$AW$14:$AW$54,0))*F1292+INDEX('BCA Inputs'!$BK$14:$BK$54,MATCH(I1292,'BCA Inputs'!$AW$14:$AW$54,0))*G1292,"")),"")</f>
        <v/>
      </c>
      <c r="AA1292" s="237" t="str">
        <f t="shared" si="195"/>
        <v/>
      </c>
      <c r="AC1292" s="238" t="str">
        <f>IFERROR((K1292+R1292)+IF($B$3="NYSEG",INDEX('BCA Inputs'!$AI$14:$AI$54,MATCH(I1292,'BCA Inputs'!$M$14:$M$54,0))*P1292+INDEX('BCA Inputs'!$AJ$14:$AJ$54,MATCH(I1292,'BCA Inputs'!$M$14:$M$54,0))*Q1292,IF($B$3="RG&amp;E",INDEX('BCA Inputs'!$BR$14:$BR$54,MATCH(I1292,'BCA Inputs'!$AW$14:$AW$54,0))*P1292+INDEX('BCA Inputs'!$BS$14:$BS$54,MATCH(I1292,'BCA Inputs'!$AW$14:$AW$54,0))*Q1292,"")),"")</f>
        <v/>
      </c>
      <c r="AD1292" s="181" t="str">
        <f>IFERROR(IF($B$3="NYSEG",INDEX('BCA Inputs'!$AD$14:$AD$54,MATCH(I1292,'BCA Inputs'!$M$14:$M$54,0))*P1292+INDEX('BCA Inputs'!$AE$14:$AE$54,MATCH(I1292,'BCA Inputs'!$M$14:$M$54,0))*O1292+INDEX('BCA Inputs'!$AF$14:$AF$54,MATCH(I1292,'BCA Inputs'!$M$14:$M$54,0))*Q1292+INDEX('BCA Inputs'!$AG$14:$AG$54,MATCH(I1292,'BCA Inputs'!$M$14:$M$54,0))*F1292+INDEX('BCA Inputs'!$AH$14:$AH$54,MATCH(I1292,'BCA Inputs'!$M$14:$M$54,0))*G1292,IF($B$3="RG&amp;E",INDEX('BCA Inputs'!$BM$14:$BM$54,MATCH(I1292,'BCA Inputs'!$AW$14:$AW$54,0))*P1292+INDEX('BCA Inputs'!$BN$14:$BN$54,MATCH(I1292,'BCA Inputs'!$AW$14:$AW$54,0))*O1292+INDEX('BCA Inputs'!$BO$14:$BO$54,MATCH(I1292,'BCA Inputs'!$AW$14:$AW$54,0))*Q1292+INDEX('BCA Inputs'!$BP$14:$BP$54,MATCH(I1292,'BCA Inputs'!$AW$14:$AW$54,0))*F1292+INDEX('BCA Inputs'!$BQ$14:$BQ$54,MATCH(I1292,'BCA Inputs'!$AW$14:$AW$54,0))*G1292,"")),"")</f>
        <v/>
      </c>
      <c r="AE1292" s="237" t="str">
        <f t="shared" si="196"/>
        <v/>
      </c>
      <c r="AF1292" s="198">
        <f t="shared" si="198"/>
        <v>0</v>
      </c>
      <c r="AG1292" s="239">
        <f t="shared" si="199"/>
        <v>0</v>
      </c>
    </row>
    <row r="1293" spans="1:33">
      <c r="A1293" s="228"/>
      <c r="B1293" s="176"/>
      <c r="C1293" s="229"/>
      <c r="D1293" s="230"/>
      <c r="E1293" s="230"/>
      <c r="F1293" s="230"/>
      <c r="G1293" s="230"/>
      <c r="H1293" s="231"/>
      <c r="I1293" s="231"/>
      <c r="J1293" s="232"/>
      <c r="K1293" s="232"/>
      <c r="L1293" s="232"/>
      <c r="M1293" s="181">
        <f t="shared" si="197"/>
        <v>0</v>
      </c>
      <c r="N1293" s="181">
        <f>IF(H1293="",0,H1293*I1293*'Avoided Water Savings Cost'!$C$16)</f>
        <v>0</v>
      </c>
      <c r="O1293" s="545">
        <f>IF(C1293="",0,IF($B$3="NYSEG",C1293/(1-'Avoided Electric Costs 2020'!$W$21),IF($B$3="RG&amp;E",C1293/(1-'Avoided Electric Costs 2020'!$X$21),"")))</f>
        <v>0</v>
      </c>
      <c r="P1293" s="546">
        <f>IF(D1293="",0,IF($B$3="NYSEG",D1293/(1-'Avoided Electric Costs 2020'!$W$21),IF($B$3="RG&amp;E",D1293/(1-'Avoided Electric Costs 2020'!$X$21),"")))</f>
        <v>0</v>
      </c>
      <c r="Q1293" s="546">
        <f>IF(E1293="",0,IF($B$3="NYSEG",E1293/(1-'Avoided Natural Gas Costs 2020'!$J$34),IF($B$3="RG&amp;E",E1293/(1-'Avoided Natural Gas Costs 2020'!$K$34),"")))</f>
        <v>0</v>
      </c>
      <c r="R1293" s="233" t="str">
        <f>IFERROR(IF(P1293*'BCA Inputs'!$C$1+Q1293*'BCA Inputs'!$C$2+F1293*'BCA Inputs'!$C$2+G1293*'BCA Inputs'!$C$2=0,"",P1293*'BCA Inputs'!$C$1+Q1293*'BCA Inputs'!$C$2+F1293*'BCA Inputs'!$C$2+G1293*'BCA Inputs'!$C$2),"")</f>
        <v/>
      </c>
      <c r="S1293" s="181" t="str">
        <f t="shared" si="190"/>
        <v/>
      </c>
      <c r="T1293" s="181" t="str">
        <f>IFERROR(IF($B$3="NYSEG",(INDEX('BCA Inputs'!$N$14:$N$54,MATCH(I1293,'BCA Inputs'!$M$14:$M$54,0))*P1293+INDEX('BCA Inputs'!$O$14:$O$54,MATCH(I1293,'BCA Inputs'!$M$14:$M$54,0))*O1293+INDEX('BCA Inputs'!P:P,MATCH(I1293,'BCA Inputs'!M:M,0))*Q1293+INDEX('BCA Inputs'!Q:Q,MATCH(I1293,'BCA Inputs'!M:M,0))*F1293+INDEX('BCA Inputs'!R:R,MATCH(I1293,'BCA Inputs'!M:M,0))*G1293)+L1293+N1293,IF($B$3="RG&amp;E",(INDEX('BCA Inputs'!$AX$14:$AX$54,MATCH(I1293,'BCA Inputs'!$AW$14:$AW$54,0))*P1293+INDEX('BCA Inputs'!$AY$14:$AY$54,MATCH(I1293,'BCA Inputs'!$AW$14:$AW$54,0))*O1293+INDEX('BCA Inputs'!$AZ$14:$AZ$54,MATCH(I1293,'BCA Inputs'!$AW$14:$AW$54,0))*Q1293+INDEX('BCA Inputs'!$BA$14:$BA$54,MATCH(I1293,'BCA Inputs'!$AW$14:$AW$54,0))*F1293+INDEX('BCA Inputs'!$BB$14:$BB$54,MATCH(I1293,'BCA Inputs'!$AW$14:$AW$54,0))*G1293)+L1293+N1293,"")),"")</f>
        <v/>
      </c>
      <c r="U1293" s="234" t="str">
        <f t="shared" si="191"/>
        <v/>
      </c>
      <c r="V1293" s="234" t="str">
        <f t="shared" si="192"/>
        <v/>
      </c>
      <c r="W1293" s="234" t="str">
        <f t="shared" si="193"/>
        <v/>
      </c>
      <c r="Y1293" s="235" t="str">
        <f t="shared" si="194"/>
        <v/>
      </c>
      <c r="Z1293" s="236" t="str">
        <f>IFERROR(IF($B$3="NYSEG",INDEX('BCA Inputs'!$X$14:$X$54,MATCH(I1293,'BCA Inputs'!$M$14:$M$54,0))*P1293+INDEX('BCA Inputs'!$Y$14:$Y$54,MATCH(I1293,'BCA Inputs'!$M$14:$M$54,0))*O1293+INDEX('BCA Inputs'!$Z$14:$Z$54,MATCH(I1293,'BCA Inputs'!$M$14:$M$54,0))*Q1293+INDEX('BCA Inputs'!$AA$14:$AA$54,MATCH(I1293,'BCA Inputs'!$M$14:$M$54,0))*F1293+INDEX('BCA Inputs'!$AB$14:$AB$54,MATCH(I1293,'BCA Inputs'!$M$14:$M$54,0))*G1293,IF($B$3="RG&amp;E",INDEX('BCA Inputs'!$BG$14:$BG$54,MATCH(I1293,'BCA Inputs'!$AW$14:$AW$54,0))*P1293+INDEX('BCA Inputs'!$BH$14:$BH$54,MATCH(I1293,'BCA Inputs'!$AW$14:$AW$54,0))*O1293+INDEX('BCA Inputs'!$BI$14:$BI$54,MATCH(I1293,'BCA Inputs'!$AW$14:$AW$54,0))*Q1293+INDEX('BCA Inputs'!$BJ$14:$BJ$54,MATCH(I1293,'BCA Inputs'!$AW$14:$AW$54,0))*F1293+INDEX('BCA Inputs'!$BK$14:$BK$54,MATCH(I1293,'BCA Inputs'!$AW$14:$AW$54,0))*G1293,"")),"")</f>
        <v/>
      </c>
      <c r="AA1293" s="237" t="str">
        <f t="shared" si="195"/>
        <v/>
      </c>
      <c r="AC1293" s="238" t="str">
        <f>IFERROR((K1293+R1293)+IF($B$3="NYSEG",INDEX('BCA Inputs'!$AI$14:$AI$54,MATCH(I1293,'BCA Inputs'!$M$14:$M$54,0))*P1293+INDEX('BCA Inputs'!$AJ$14:$AJ$54,MATCH(I1293,'BCA Inputs'!$M$14:$M$54,0))*Q1293,IF($B$3="RG&amp;E",INDEX('BCA Inputs'!$BR$14:$BR$54,MATCH(I1293,'BCA Inputs'!$AW$14:$AW$54,0))*P1293+INDEX('BCA Inputs'!$BS$14:$BS$54,MATCH(I1293,'BCA Inputs'!$AW$14:$AW$54,0))*Q1293,"")),"")</f>
        <v/>
      </c>
      <c r="AD1293" s="181" t="str">
        <f>IFERROR(IF($B$3="NYSEG",INDEX('BCA Inputs'!$AD$14:$AD$54,MATCH(I1293,'BCA Inputs'!$M$14:$M$54,0))*P1293+INDEX('BCA Inputs'!$AE$14:$AE$54,MATCH(I1293,'BCA Inputs'!$M$14:$M$54,0))*O1293+INDEX('BCA Inputs'!$AF$14:$AF$54,MATCH(I1293,'BCA Inputs'!$M$14:$M$54,0))*Q1293+INDEX('BCA Inputs'!$AG$14:$AG$54,MATCH(I1293,'BCA Inputs'!$M$14:$M$54,0))*F1293+INDEX('BCA Inputs'!$AH$14:$AH$54,MATCH(I1293,'BCA Inputs'!$M$14:$M$54,0))*G1293,IF($B$3="RG&amp;E",INDEX('BCA Inputs'!$BM$14:$BM$54,MATCH(I1293,'BCA Inputs'!$AW$14:$AW$54,0))*P1293+INDEX('BCA Inputs'!$BN$14:$BN$54,MATCH(I1293,'BCA Inputs'!$AW$14:$AW$54,0))*O1293+INDEX('BCA Inputs'!$BO$14:$BO$54,MATCH(I1293,'BCA Inputs'!$AW$14:$AW$54,0))*Q1293+INDEX('BCA Inputs'!$BP$14:$BP$54,MATCH(I1293,'BCA Inputs'!$AW$14:$AW$54,0))*F1293+INDEX('BCA Inputs'!$BQ$14:$BQ$54,MATCH(I1293,'BCA Inputs'!$AW$14:$AW$54,0))*G1293,"")),"")</f>
        <v/>
      </c>
      <c r="AE1293" s="237" t="str">
        <f t="shared" si="196"/>
        <v/>
      </c>
      <c r="AF1293" s="198">
        <f t="shared" si="198"/>
        <v>0</v>
      </c>
      <c r="AG1293" s="239">
        <f t="shared" si="199"/>
        <v>0</v>
      </c>
    </row>
    <row r="1294" spans="1:33">
      <c r="A1294" s="228"/>
      <c r="B1294" s="176"/>
      <c r="C1294" s="229"/>
      <c r="D1294" s="230"/>
      <c r="E1294" s="230"/>
      <c r="F1294" s="230"/>
      <c r="G1294" s="230"/>
      <c r="H1294" s="231"/>
      <c r="I1294" s="231"/>
      <c r="J1294" s="232"/>
      <c r="K1294" s="232"/>
      <c r="L1294" s="232"/>
      <c r="M1294" s="181">
        <f t="shared" si="197"/>
        <v>0</v>
      </c>
      <c r="N1294" s="181">
        <f>IF(H1294="",0,H1294*I1294*'Avoided Water Savings Cost'!$C$16)</f>
        <v>0</v>
      </c>
      <c r="O1294" s="545">
        <f>IF(C1294="",0,IF($B$3="NYSEG",C1294/(1-'Avoided Electric Costs 2020'!$W$21),IF($B$3="RG&amp;E",C1294/(1-'Avoided Electric Costs 2020'!$X$21),"")))</f>
        <v>0</v>
      </c>
      <c r="P1294" s="546">
        <f>IF(D1294="",0,IF($B$3="NYSEG",D1294/(1-'Avoided Electric Costs 2020'!$W$21),IF($B$3="RG&amp;E",D1294/(1-'Avoided Electric Costs 2020'!$X$21),"")))</f>
        <v>0</v>
      </c>
      <c r="Q1294" s="546">
        <f>IF(E1294="",0,IF($B$3="NYSEG",E1294/(1-'Avoided Natural Gas Costs 2020'!$J$34),IF($B$3="RG&amp;E",E1294/(1-'Avoided Natural Gas Costs 2020'!$K$34),"")))</f>
        <v>0</v>
      </c>
      <c r="R1294" s="233" t="str">
        <f>IFERROR(IF(P1294*'BCA Inputs'!$C$1+Q1294*'BCA Inputs'!$C$2+F1294*'BCA Inputs'!$C$2+G1294*'BCA Inputs'!$C$2=0,"",P1294*'BCA Inputs'!$C$1+Q1294*'BCA Inputs'!$C$2+F1294*'BCA Inputs'!$C$2+G1294*'BCA Inputs'!$C$2),"")</f>
        <v/>
      </c>
      <c r="S1294" s="181" t="str">
        <f t="shared" si="190"/>
        <v/>
      </c>
      <c r="T1294" s="181" t="str">
        <f>IFERROR(IF($B$3="NYSEG",(INDEX('BCA Inputs'!$N$14:$N$54,MATCH(I1294,'BCA Inputs'!$M$14:$M$54,0))*P1294+INDEX('BCA Inputs'!$O$14:$O$54,MATCH(I1294,'BCA Inputs'!$M$14:$M$54,0))*O1294+INDEX('BCA Inputs'!P:P,MATCH(I1294,'BCA Inputs'!M:M,0))*Q1294+INDEX('BCA Inputs'!Q:Q,MATCH(I1294,'BCA Inputs'!M:M,0))*F1294+INDEX('BCA Inputs'!R:R,MATCH(I1294,'BCA Inputs'!M:M,0))*G1294)+L1294+N1294,IF($B$3="RG&amp;E",(INDEX('BCA Inputs'!$AX$14:$AX$54,MATCH(I1294,'BCA Inputs'!$AW$14:$AW$54,0))*P1294+INDEX('BCA Inputs'!$AY$14:$AY$54,MATCH(I1294,'BCA Inputs'!$AW$14:$AW$54,0))*O1294+INDEX('BCA Inputs'!$AZ$14:$AZ$54,MATCH(I1294,'BCA Inputs'!$AW$14:$AW$54,0))*Q1294+INDEX('BCA Inputs'!$BA$14:$BA$54,MATCH(I1294,'BCA Inputs'!$AW$14:$AW$54,0))*F1294+INDEX('BCA Inputs'!$BB$14:$BB$54,MATCH(I1294,'BCA Inputs'!$AW$14:$AW$54,0))*G1294)+L1294+N1294,"")),"")</f>
        <v/>
      </c>
      <c r="U1294" s="234" t="str">
        <f t="shared" si="191"/>
        <v/>
      </c>
      <c r="V1294" s="234" t="str">
        <f t="shared" si="192"/>
        <v/>
      </c>
      <c r="W1294" s="234" t="str">
        <f t="shared" si="193"/>
        <v/>
      </c>
      <c r="Y1294" s="235" t="str">
        <f t="shared" si="194"/>
        <v/>
      </c>
      <c r="Z1294" s="236" t="str">
        <f>IFERROR(IF($B$3="NYSEG",INDEX('BCA Inputs'!$X$14:$X$54,MATCH(I1294,'BCA Inputs'!$M$14:$M$54,0))*P1294+INDEX('BCA Inputs'!$Y$14:$Y$54,MATCH(I1294,'BCA Inputs'!$M$14:$M$54,0))*O1294+INDEX('BCA Inputs'!$Z$14:$Z$54,MATCH(I1294,'BCA Inputs'!$M$14:$M$54,0))*Q1294+INDEX('BCA Inputs'!$AA$14:$AA$54,MATCH(I1294,'BCA Inputs'!$M$14:$M$54,0))*F1294+INDEX('BCA Inputs'!$AB$14:$AB$54,MATCH(I1294,'BCA Inputs'!$M$14:$M$54,0))*G1294,IF($B$3="RG&amp;E",INDEX('BCA Inputs'!$BG$14:$BG$54,MATCH(I1294,'BCA Inputs'!$AW$14:$AW$54,0))*P1294+INDEX('BCA Inputs'!$BH$14:$BH$54,MATCH(I1294,'BCA Inputs'!$AW$14:$AW$54,0))*O1294+INDEX('BCA Inputs'!$BI$14:$BI$54,MATCH(I1294,'BCA Inputs'!$AW$14:$AW$54,0))*Q1294+INDEX('BCA Inputs'!$BJ$14:$BJ$54,MATCH(I1294,'BCA Inputs'!$AW$14:$AW$54,0))*F1294+INDEX('BCA Inputs'!$BK$14:$BK$54,MATCH(I1294,'BCA Inputs'!$AW$14:$AW$54,0))*G1294,"")),"")</f>
        <v/>
      </c>
      <c r="AA1294" s="237" t="str">
        <f t="shared" si="195"/>
        <v/>
      </c>
      <c r="AC1294" s="238" t="str">
        <f>IFERROR((K1294+R1294)+IF($B$3="NYSEG",INDEX('BCA Inputs'!$AI$14:$AI$54,MATCH(I1294,'BCA Inputs'!$M$14:$M$54,0))*P1294+INDEX('BCA Inputs'!$AJ$14:$AJ$54,MATCH(I1294,'BCA Inputs'!$M$14:$M$54,0))*Q1294,IF($B$3="RG&amp;E",INDEX('BCA Inputs'!$BR$14:$BR$54,MATCH(I1294,'BCA Inputs'!$AW$14:$AW$54,0))*P1294+INDEX('BCA Inputs'!$BS$14:$BS$54,MATCH(I1294,'BCA Inputs'!$AW$14:$AW$54,0))*Q1294,"")),"")</f>
        <v/>
      </c>
      <c r="AD1294" s="181" t="str">
        <f>IFERROR(IF($B$3="NYSEG",INDEX('BCA Inputs'!$AD$14:$AD$54,MATCH(I1294,'BCA Inputs'!$M$14:$M$54,0))*P1294+INDEX('BCA Inputs'!$AE$14:$AE$54,MATCH(I1294,'BCA Inputs'!$M$14:$M$54,0))*O1294+INDEX('BCA Inputs'!$AF$14:$AF$54,MATCH(I1294,'BCA Inputs'!$M$14:$M$54,0))*Q1294+INDEX('BCA Inputs'!$AG$14:$AG$54,MATCH(I1294,'BCA Inputs'!$M$14:$M$54,0))*F1294+INDEX('BCA Inputs'!$AH$14:$AH$54,MATCH(I1294,'BCA Inputs'!$M$14:$M$54,0))*G1294,IF($B$3="RG&amp;E",INDEX('BCA Inputs'!$BM$14:$BM$54,MATCH(I1294,'BCA Inputs'!$AW$14:$AW$54,0))*P1294+INDEX('BCA Inputs'!$BN$14:$BN$54,MATCH(I1294,'BCA Inputs'!$AW$14:$AW$54,0))*O1294+INDEX('BCA Inputs'!$BO$14:$BO$54,MATCH(I1294,'BCA Inputs'!$AW$14:$AW$54,0))*Q1294+INDEX('BCA Inputs'!$BP$14:$BP$54,MATCH(I1294,'BCA Inputs'!$AW$14:$AW$54,0))*F1294+INDEX('BCA Inputs'!$BQ$14:$BQ$54,MATCH(I1294,'BCA Inputs'!$AW$14:$AW$54,0))*G1294,"")),"")</f>
        <v/>
      </c>
      <c r="AE1294" s="237" t="str">
        <f t="shared" si="196"/>
        <v/>
      </c>
      <c r="AF1294" s="198">
        <f t="shared" si="198"/>
        <v>0</v>
      </c>
      <c r="AG1294" s="239">
        <f t="shared" si="199"/>
        <v>0</v>
      </c>
    </row>
    <row r="1295" spans="1:33">
      <c r="A1295" s="228"/>
      <c r="B1295" s="176"/>
      <c r="C1295" s="229"/>
      <c r="D1295" s="230"/>
      <c r="E1295" s="230"/>
      <c r="F1295" s="230"/>
      <c r="G1295" s="230"/>
      <c r="H1295" s="231"/>
      <c r="I1295" s="231"/>
      <c r="J1295" s="232"/>
      <c r="K1295" s="232"/>
      <c r="L1295" s="232"/>
      <c r="M1295" s="181">
        <f t="shared" si="197"/>
        <v>0</v>
      </c>
      <c r="N1295" s="181">
        <f>IF(H1295="",0,H1295*I1295*'Avoided Water Savings Cost'!$C$16)</f>
        <v>0</v>
      </c>
      <c r="O1295" s="545">
        <f>IF(C1295="",0,IF($B$3="NYSEG",C1295/(1-'Avoided Electric Costs 2020'!$W$21),IF($B$3="RG&amp;E",C1295/(1-'Avoided Electric Costs 2020'!$X$21),"")))</f>
        <v>0</v>
      </c>
      <c r="P1295" s="546">
        <f>IF(D1295="",0,IF($B$3="NYSEG",D1295/(1-'Avoided Electric Costs 2020'!$W$21),IF($B$3="RG&amp;E",D1295/(1-'Avoided Electric Costs 2020'!$X$21),"")))</f>
        <v>0</v>
      </c>
      <c r="Q1295" s="546">
        <f>IF(E1295="",0,IF($B$3="NYSEG",E1295/(1-'Avoided Natural Gas Costs 2020'!$J$34),IF($B$3="RG&amp;E",E1295/(1-'Avoided Natural Gas Costs 2020'!$K$34),"")))</f>
        <v>0</v>
      </c>
      <c r="R1295" s="233" t="str">
        <f>IFERROR(IF(P1295*'BCA Inputs'!$C$1+Q1295*'BCA Inputs'!$C$2+F1295*'BCA Inputs'!$C$2+G1295*'BCA Inputs'!$C$2=0,"",P1295*'BCA Inputs'!$C$1+Q1295*'BCA Inputs'!$C$2+F1295*'BCA Inputs'!$C$2+G1295*'BCA Inputs'!$C$2),"")</f>
        <v/>
      </c>
      <c r="S1295" s="181" t="str">
        <f t="shared" si="190"/>
        <v/>
      </c>
      <c r="T1295" s="181" t="str">
        <f>IFERROR(IF($B$3="NYSEG",(INDEX('BCA Inputs'!$N$14:$N$54,MATCH(I1295,'BCA Inputs'!$M$14:$M$54,0))*P1295+INDEX('BCA Inputs'!$O$14:$O$54,MATCH(I1295,'BCA Inputs'!$M$14:$M$54,0))*O1295+INDEX('BCA Inputs'!P:P,MATCH(I1295,'BCA Inputs'!M:M,0))*Q1295+INDEX('BCA Inputs'!Q:Q,MATCH(I1295,'BCA Inputs'!M:M,0))*F1295+INDEX('BCA Inputs'!R:R,MATCH(I1295,'BCA Inputs'!M:M,0))*G1295)+L1295+N1295,IF($B$3="RG&amp;E",(INDEX('BCA Inputs'!$AX$14:$AX$54,MATCH(I1295,'BCA Inputs'!$AW$14:$AW$54,0))*P1295+INDEX('BCA Inputs'!$AY$14:$AY$54,MATCH(I1295,'BCA Inputs'!$AW$14:$AW$54,0))*O1295+INDEX('BCA Inputs'!$AZ$14:$AZ$54,MATCH(I1295,'BCA Inputs'!$AW$14:$AW$54,0))*Q1295+INDEX('BCA Inputs'!$BA$14:$BA$54,MATCH(I1295,'BCA Inputs'!$AW$14:$AW$54,0))*F1295+INDEX('BCA Inputs'!$BB$14:$BB$54,MATCH(I1295,'BCA Inputs'!$AW$14:$AW$54,0))*G1295)+L1295+N1295,"")),"")</f>
        <v/>
      </c>
      <c r="U1295" s="234" t="str">
        <f t="shared" si="191"/>
        <v/>
      </c>
      <c r="V1295" s="234" t="str">
        <f t="shared" si="192"/>
        <v/>
      </c>
      <c r="W1295" s="234" t="str">
        <f t="shared" si="193"/>
        <v/>
      </c>
      <c r="Y1295" s="235" t="str">
        <f t="shared" si="194"/>
        <v/>
      </c>
      <c r="Z1295" s="236" t="str">
        <f>IFERROR(IF($B$3="NYSEG",INDEX('BCA Inputs'!$X$14:$X$54,MATCH(I1295,'BCA Inputs'!$M$14:$M$54,0))*P1295+INDEX('BCA Inputs'!$Y$14:$Y$54,MATCH(I1295,'BCA Inputs'!$M$14:$M$54,0))*O1295+INDEX('BCA Inputs'!$Z$14:$Z$54,MATCH(I1295,'BCA Inputs'!$M$14:$M$54,0))*Q1295+INDEX('BCA Inputs'!$AA$14:$AA$54,MATCH(I1295,'BCA Inputs'!$M$14:$M$54,0))*F1295+INDEX('BCA Inputs'!$AB$14:$AB$54,MATCH(I1295,'BCA Inputs'!$M$14:$M$54,0))*G1295,IF($B$3="RG&amp;E",INDEX('BCA Inputs'!$BG$14:$BG$54,MATCH(I1295,'BCA Inputs'!$AW$14:$AW$54,0))*P1295+INDEX('BCA Inputs'!$BH$14:$BH$54,MATCH(I1295,'BCA Inputs'!$AW$14:$AW$54,0))*O1295+INDEX('BCA Inputs'!$BI$14:$BI$54,MATCH(I1295,'BCA Inputs'!$AW$14:$AW$54,0))*Q1295+INDEX('BCA Inputs'!$BJ$14:$BJ$54,MATCH(I1295,'BCA Inputs'!$AW$14:$AW$54,0))*F1295+INDEX('BCA Inputs'!$BK$14:$BK$54,MATCH(I1295,'BCA Inputs'!$AW$14:$AW$54,0))*G1295,"")),"")</f>
        <v/>
      </c>
      <c r="AA1295" s="237" t="str">
        <f t="shared" si="195"/>
        <v/>
      </c>
      <c r="AC1295" s="238" t="str">
        <f>IFERROR((K1295+R1295)+IF($B$3="NYSEG",INDEX('BCA Inputs'!$AI$14:$AI$54,MATCH(I1295,'BCA Inputs'!$M$14:$M$54,0))*P1295+INDEX('BCA Inputs'!$AJ$14:$AJ$54,MATCH(I1295,'BCA Inputs'!$M$14:$M$54,0))*Q1295,IF($B$3="RG&amp;E",INDEX('BCA Inputs'!$BR$14:$BR$54,MATCH(I1295,'BCA Inputs'!$AW$14:$AW$54,0))*P1295+INDEX('BCA Inputs'!$BS$14:$BS$54,MATCH(I1295,'BCA Inputs'!$AW$14:$AW$54,0))*Q1295,"")),"")</f>
        <v/>
      </c>
      <c r="AD1295" s="181" t="str">
        <f>IFERROR(IF($B$3="NYSEG",INDEX('BCA Inputs'!$AD$14:$AD$54,MATCH(I1295,'BCA Inputs'!$M$14:$M$54,0))*P1295+INDEX('BCA Inputs'!$AE$14:$AE$54,MATCH(I1295,'BCA Inputs'!$M$14:$M$54,0))*O1295+INDEX('BCA Inputs'!$AF$14:$AF$54,MATCH(I1295,'BCA Inputs'!$M$14:$M$54,0))*Q1295+INDEX('BCA Inputs'!$AG$14:$AG$54,MATCH(I1295,'BCA Inputs'!$M$14:$M$54,0))*F1295+INDEX('BCA Inputs'!$AH$14:$AH$54,MATCH(I1295,'BCA Inputs'!$M$14:$M$54,0))*G1295,IF($B$3="RG&amp;E",INDEX('BCA Inputs'!$BM$14:$BM$54,MATCH(I1295,'BCA Inputs'!$AW$14:$AW$54,0))*P1295+INDEX('BCA Inputs'!$BN$14:$BN$54,MATCH(I1295,'BCA Inputs'!$AW$14:$AW$54,0))*O1295+INDEX('BCA Inputs'!$BO$14:$BO$54,MATCH(I1295,'BCA Inputs'!$AW$14:$AW$54,0))*Q1295+INDEX('BCA Inputs'!$BP$14:$BP$54,MATCH(I1295,'BCA Inputs'!$AW$14:$AW$54,0))*F1295+INDEX('BCA Inputs'!$BQ$14:$BQ$54,MATCH(I1295,'BCA Inputs'!$AW$14:$AW$54,0))*G1295,"")),"")</f>
        <v/>
      </c>
      <c r="AE1295" s="237" t="str">
        <f t="shared" si="196"/>
        <v/>
      </c>
      <c r="AF1295" s="198">
        <f t="shared" si="198"/>
        <v>0</v>
      </c>
      <c r="AG1295" s="239">
        <f t="shared" si="199"/>
        <v>0</v>
      </c>
    </row>
    <row r="1296" spans="1:33">
      <c r="A1296" s="228"/>
      <c r="B1296" s="176"/>
      <c r="C1296" s="229"/>
      <c r="D1296" s="230"/>
      <c r="E1296" s="230"/>
      <c r="F1296" s="230"/>
      <c r="G1296" s="230"/>
      <c r="H1296" s="231"/>
      <c r="I1296" s="231"/>
      <c r="J1296" s="232"/>
      <c r="K1296" s="232"/>
      <c r="L1296" s="232"/>
      <c r="M1296" s="181">
        <f t="shared" si="197"/>
        <v>0</v>
      </c>
      <c r="N1296" s="181">
        <f>IF(H1296="",0,H1296*I1296*'Avoided Water Savings Cost'!$C$16)</f>
        <v>0</v>
      </c>
      <c r="O1296" s="545">
        <f>IF(C1296="",0,IF($B$3="NYSEG",C1296/(1-'Avoided Electric Costs 2020'!$W$21),IF($B$3="RG&amp;E",C1296/(1-'Avoided Electric Costs 2020'!$X$21),"")))</f>
        <v>0</v>
      </c>
      <c r="P1296" s="546">
        <f>IF(D1296="",0,IF($B$3="NYSEG",D1296/(1-'Avoided Electric Costs 2020'!$W$21),IF($B$3="RG&amp;E",D1296/(1-'Avoided Electric Costs 2020'!$X$21),"")))</f>
        <v>0</v>
      </c>
      <c r="Q1296" s="546">
        <f>IF(E1296="",0,IF($B$3="NYSEG",E1296/(1-'Avoided Natural Gas Costs 2020'!$J$34),IF($B$3="RG&amp;E",E1296/(1-'Avoided Natural Gas Costs 2020'!$K$34),"")))</f>
        <v>0</v>
      </c>
      <c r="R1296" s="233" t="str">
        <f>IFERROR(IF(P1296*'BCA Inputs'!$C$1+Q1296*'BCA Inputs'!$C$2+F1296*'BCA Inputs'!$C$2+G1296*'BCA Inputs'!$C$2=0,"",P1296*'BCA Inputs'!$C$1+Q1296*'BCA Inputs'!$C$2+F1296*'BCA Inputs'!$C$2+G1296*'BCA Inputs'!$C$2),"")</f>
        <v/>
      </c>
      <c r="S1296" s="181" t="str">
        <f t="shared" si="190"/>
        <v/>
      </c>
      <c r="T1296" s="181" t="str">
        <f>IFERROR(IF($B$3="NYSEG",(INDEX('BCA Inputs'!$N$14:$N$54,MATCH(I1296,'BCA Inputs'!$M$14:$M$54,0))*P1296+INDEX('BCA Inputs'!$O$14:$O$54,MATCH(I1296,'BCA Inputs'!$M$14:$M$54,0))*O1296+INDEX('BCA Inputs'!P:P,MATCH(I1296,'BCA Inputs'!M:M,0))*Q1296+INDEX('BCA Inputs'!Q:Q,MATCH(I1296,'BCA Inputs'!M:M,0))*F1296+INDEX('BCA Inputs'!R:R,MATCH(I1296,'BCA Inputs'!M:M,0))*G1296)+L1296+N1296,IF($B$3="RG&amp;E",(INDEX('BCA Inputs'!$AX$14:$AX$54,MATCH(I1296,'BCA Inputs'!$AW$14:$AW$54,0))*P1296+INDEX('BCA Inputs'!$AY$14:$AY$54,MATCH(I1296,'BCA Inputs'!$AW$14:$AW$54,0))*O1296+INDEX('BCA Inputs'!$AZ$14:$AZ$54,MATCH(I1296,'BCA Inputs'!$AW$14:$AW$54,0))*Q1296+INDEX('BCA Inputs'!$BA$14:$BA$54,MATCH(I1296,'BCA Inputs'!$AW$14:$AW$54,0))*F1296+INDEX('BCA Inputs'!$BB$14:$BB$54,MATCH(I1296,'BCA Inputs'!$AW$14:$AW$54,0))*G1296)+L1296+N1296,"")),"")</f>
        <v/>
      </c>
      <c r="U1296" s="234" t="str">
        <f t="shared" si="191"/>
        <v/>
      </c>
      <c r="V1296" s="234" t="str">
        <f t="shared" si="192"/>
        <v/>
      </c>
      <c r="W1296" s="234" t="str">
        <f t="shared" si="193"/>
        <v/>
      </c>
      <c r="Y1296" s="235" t="str">
        <f t="shared" si="194"/>
        <v/>
      </c>
      <c r="Z1296" s="236" t="str">
        <f>IFERROR(IF($B$3="NYSEG",INDEX('BCA Inputs'!$X$14:$X$54,MATCH(I1296,'BCA Inputs'!$M$14:$M$54,0))*P1296+INDEX('BCA Inputs'!$Y$14:$Y$54,MATCH(I1296,'BCA Inputs'!$M$14:$M$54,0))*O1296+INDEX('BCA Inputs'!$Z$14:$Z$54,MATCH(I1296,'BCA Inputs'!$M$14:$M$54,0))*Q1296+INDEX('BCA Inputs'!$AA$14:$AA$54,MATCH(I1296,'BCA Inputs'!$M$14:$M$54,0))*F1296+INDEX('BCA Inputs'!$AB$14:$AB$54,MATCH(I1296,'BCA Inputs'!$M$14:$M$54,0))*G1296,IF($B$3="RG&amp;E",INDEX('BCA Inputs'!$BG$14:$BG$54,MATCH(I1296,'BCA Inputs'!$AW$14:$AW$54,0))*P1296+INDEX('BCA Inputs'!$BH$14:$BH$54,MATCH(I1296,'BCA Inputs'!$AW$14:$AW$54,0))*O1296+INDEX('BCA Inputs'!$BI$14:$BI$54,MATCH(I1296,'BCA Inputs'!$AW$14:$AW$54,0))*Q1296+INDEX('BCA Inputs'!$BJ$14:$BJ$54,MATCH(I1296,'BCA Inputs'!$AW$14:$AW$54,0))*F1296+INDEX('BCA Inputs'!$BK$14:$BK$54,MATCH(I1296,'BCA Inputs'!$AW$14:$AW$54,0))*G1296,"")),"")</f>
        <v/>
      </c>
      <c r="AA1296" s="237" t="str">
        <f t="shared" si="195"/>
        <v/>
      </c>
      <c r="AC1296" s="238" t="str">
        <f>IFERROR((K1296+R1296)+IF($B$3="NYSEG",INDEX('BCA Inputs'!$AI$14:$AI$54,MATCH(I1296,'BCA Inputs'!$M$14:$M$54,0))*P1296+INDEX('BCA Inputs'!$AJ$14:$AJ$54,MATCH(I1296,'BCA Inputs'!$M$14:$M$54,0))*Q1296,IF($B$3="RG&amp;E",INDEX('BCA Inputs'!$BR$14:$BR$54,MATCH(I1296,'BCA Inputs'!$AW$14:$AW$54,0))*P1296+INDEX('BCA Inputs'!$BS$14:$BS$54,MATCH(I1296,'BCA Inputs'!$AW$14:$AW$54,0))*Q1296,"")),"")</f>
        <v/>
      </c>
      <c r="AD1296" s="181" t="str">
        <f>IFERROR(IF($B$3="NYSEG",INDEX('BCA Inputs'!$AD$14:$AD$54,MATCH(I1296,'BCA Inputs'!$M$14:$M$54,0))*P1296+INDEX('BCA Inputs'!$AE$14:$AE$54,MATCH(I1296,'BCA Inputs'!$M$14:$M$54,0))*O1296+INDEX('BCA Inputs'!$AF$14:$AF$54,MATCH(I1296,'BCA Inputs'!$M$14:$M$54,0))*Q1296+INDEX('BCA Inputs'!$AG$14:$AG$54,MATCH(I1296,'BCA Inputs'!$M$14:$M$54,0))*F1296+INDEX('BCA Inputs'!$AH$14:$AH$54,MATCH(I1296,'BCA Inputs'!$M$14:$M$54,0))*G1296,IF($B$3="RG&amp;E",INDEX('BCA Inputs'!$BM$14:$BM$54,MATCH(I1296,'BCA Inputs'!$AW$14:$AW$54,0))*P1296+INDEX('BCA Inputs'!$BN$14:$BN$54,MATCH(I1296,'BCA Inputs'!$AW$14:$AW$54,0))*O1296+INDEX('BCA Inputs'!$BO$14:$BO$54,MATCH(I1296,'BCA Inputs'!$AW$14:$AW$54,0))*Q1296+INDEX('BCA Inputs'!$BP$14:$BP$54,MATCH(I1296,'BCA Inputs'!$AW$14:$AW$54,0))*F1296+INDEX('BCA Inputs'!$BQ$14:$BQ$54,MATCH(I1296,'BCA Inputs'!$AW$14:$AW$54,0))*G1296,"")),"")</f>
        <v/>
      </c>
      <c r="AE1296" s="237" t="str">
        <f t="shared" si="196"/>
        <v/>
      </c>
      <c r="AF1296" s="198">
        <f t="shared" si="198"/>
        <v>0</v>
      </c>
      <c r="AG1296" s="239">
        <f t="shared" si="199"/>
        <v>0</v>
      </c>
    </row>
    <row r="1297" spans="1:33">
      <c r="A1297" s="228"/>
      <c r="B1297" s="176"/>
      <c r="C1297" s="229"/>
      <c r="D1297" s="230"/>
      <c r="E1297" s="230"/>
      <c r="F1297" s="230"/>
      <c r="G1297" s="230"/>
      <c r="H1297" s="231"/>
      <c r="I1297" s="231"/>
      <c r="J1297" s="232"/>
      <c r="K1297" s="232"/>
      <c r="L1297" s="232"/>
      <c r="M1297" s="181">
        <f t="shared" si="197"/>
        <v>0</v>
      </c>
      <c r="N1297" s="181">
        <f>IF(H1297="",0,H1297*I1297*'Avoided Water Savings Cost'!$C$16)</f>
        <v>0</v>
      </c>
      <c r="O1297" s="545">
        <f>IF(C1297="",0,IF($B$3="NYSEG",C1297/(1-'Avoided Electric Costs 2020'!$W$21),IF($B$3="RG&amp;E",C1297/(1-'Avoided Electric Costs 2020'!$X$21),"")))</f>
        <v>0</v>
      </c>
      <c r="P1297" s="546">
        <f>IF(D1297="",0,IF($B$3="NYSEG",D1297/(1-'Avoided Electric Costs 2020'!$W$21),IF($B$3="RG&amp;E",D1297/(1-'Avoided Electric Costs 2020'!$X$21),"")))</f>
        <v>0</v>
      </c>
      <c r="Q1297" s="546">
        <f>IF(E1297="",0,IF($B$3="NYSEG",E1297/(1-'Avoided Natural Gas Costs 2020'!$J$34),IF($B$3="RG&amp;E",E1297/(1-'Avoided Natural Gas Costs 2020'!$K$34),"")))</f>
        <v>0</v>
      </c>
      <c r="R1297" s="233" t="str">
        <f>IFERROR(IF(P1297*'BCA Inputs'!$C$1+Q1297*'BCA Inputs'!$C$2+F1297*'BCA Inputs'!$C$2+G1297*'BCA Inputs'!$C$2=0,"",P1297*'BCA Inputs'!$C$1+Q1297*'BCA Inputs'!$C$2+F1297*'BCA Inputs'!$C$2+G1297*'BCA Inputs'!$C$2),"")</f>
        <v/>
      </c>
      <c r="S1297" s="181" t="str">
        <f t="shared" si="190"/>
        <v/>
      </c>
      <c r="T1297" s="181" t="str">
        <f>IFERROR(IF($B$3="NYSEG",(INDEX('BCA Inputs'!$N$14:$N$54,MATCH(I1297,'BCA Inputs'!$M$14:$M$54,0))*P1297+INDEX('BCA Inputs'!$O$14:$O$54,MATCH(I1297,'BCA Inputs'!$M$14:$M$54,0))*O1297+INDEX('BCA Inputs'!P:P,MATCH(I1297,'BCA Inputs'!M:M,0))*Q1297+INDEX('BCA Inputs'!Q:Q,MATCH(I1297,'BCA Inputs'!M:M,0))*F1297+INDEX('BCA Inputs'!R:R,MATCH(I1297,'BCA Inputs'!M:M,0))*G1297)+L1297+N1297,IF($B$3="RG&amp;E",(INDEX('BCA Inputs'!$AX$14:$AX$54,MATCH(I1297,'BCA Inputs'!$AW$14:$AW$54,0))*P1297+INDEX('BCA Inputs'!$AY$14:$AY$54,MATCH(I1297,'BCA Inputs'!$AW$14:$AW$54,0))*O1297+INDEX('BCA Inputs'!$AZ$14:$AZ$54,MATCH(I1297,'BCA Inputs'!$AW$14:$AW$54,0))*Q1297+INDEX('BCA Inputs'!$BA$14:$BA$54,MATCH(I1297,'BCA Inputs'!$AW$14:$AW$54,0))*F1297+INDEX('BCA Inputs'!$BB$14:$BB$54,MATCH(I1297,'BCA Inputs'!$AW$14:$AW$54,0))*G1297)+L1297+N1297,"")),"")</f>
        <v/>
      </c>
      <c r="U1297" s="234" t="str">
        <f t="shared" si="191"/>
        <v/>
      </c>
      <c r="V1297" s="234" t="str">
        <f t="shared" si="192"/>
        <v/>
      </c>
      <c r="W1297" s="234" t="str">
        <f t="shared" si="193"/>
        <v/>
      </c>
      <c r="Y1297" s="235" t="str">
        <f t="shared" si="194"/>
        <v/>
      </c>
      <c r="Z1297" s="236" t="str">
        <f>IFERROR(IF($B$3="NYSEG",INDEX('BCA Inputs'!$X$14:$X$54,MATCH(I1297,'BCA Inputs'!$M$14:$M$54,0))*P1297+INDEX('BCA Inputs'!$Y$14:$Y$54,MATCH(I1297,'BCA Inputs'!$M$14:$M$54,0))*O1297+INDEX('BCA Inputs'!$Z$14:$Z$54,MATCH(I1297,'BCA Inputs'!$M$14:$M$54,0))*Q1297+INDEX('BCA Inputs'!$AA$14:$AA$54,MATCH(I1297,'BCA Inputs'!$M$14:$M$54,0))*F1297+INDEX('BCA Inputs'!$AB$14:$AB$54,MATCH(I1297,'BCA Inputs'!$M$14:$M$54,0))*G1297,IF($B$3="RG&amp;E",INDEX('BCA Inputs'!$BG$14:$BG$54,MATCH(I1297,'BCA Inputs'!$AW$14:$AW$54,0))*P1297+INDEX('BCA Inputs'!$BH$14:$BH$54,MATCH(I1297,'BCA Inputs'!$AW$14:$AW$54,0))*O1297+INDEX('BCA Inputs'!$BI$14:$BI$54,MATCH(I1297,'BCA Inputs'!$AW$14:$AW$54,0))*Q1297+INDEX('BCA Inputs'!$BJ$14:$BJ$54,MATCH(I1297,'BCA Inputs'!$AW$14:$AW$54,0))*F1297+INDEX('BCA Inputs'!$BK$14:$BK$54,MATCH(I1297,'BCA Inputs'!$AW$14:$AW$54,0))*G1297,"")),"")</f>
        <v/>
      </c>
      <c r="AA1297" s="237" t="str">
        <f t="shared" si="195"/>
        <v/>
      </c>
      <c r="AC1297" s="238" t="str">
        <f>IFERROR((K1297+R1297)+IF($B$3="NYSEG",INDEX('BCA Inputs'!$AI$14:$AI$54,MATCH(I1297,'BCA Inputs'!$M$14:$M$54,0))*P1297+INDEX('BCA Inputs'!$AJ$14:$AJ$54,MATCH(I1297,'BCA Inputs'!$M$14:$M$54,0))*Q1297,IF($B$3="RG&amp;E",INDEX('BCA Inputs'!$BR$14:$BR$54,MATCH(I1297,'BCA Inputs'!$AW$14:$AW$54,0))*P1297+INDEX('BCA Inputs'!$BS$14:$BS$54,MATCH(I1297,'BCA Inputs'!$AW$14:$AW$54,0))*Q1297,"")),"")</f>
        <v/>
      </c>
      <c r="AD1297" s="181" t="str">
        <f>IFERROR(IF($B$3="NYSEG",INDEX('BCA Inputs'!$AD$14:$AD$54,MATCH(I1297,'BCA Inputs'!$M$14:$M$54,0))*P1297+INDEX('BCA Inputs'!$AE$14:$AE$54,MATCH(I1297,'BCA Inputs'!$M$14:$M$54,0))*O1297+INDEX('BCA Inputs'!$AF$14:$AF$54,MATCH(I1297,'BCA Inputs'!$M$14:$M$54,0))*Q1297+INDEX('BCA Inputs'!$AG$14:$AG$54,MATCH(I1297,'BCA Inputs'!$M$14:$M$54,0))*F1297+INDEX('BCA Inputs'!$AH$14:$AH$54,MATCH(I1297,'BCA Inputs'!$M$14:$M$54,0))*G1297,IF($B$3="RG&amp;E",INDEX('BCA Inputs'!$BM$14:$BM$54,MATCH(I1297,'BCA Inputs'!$AW$14:$AW$54,0))*P1297+INDEX('BCA Inputs'!$BN$14:$BN$54,MATCH(I1297,'BCA Inputs'!$AW$14:$AW$54,0))*O1297+INDEX('BCA Inputs'!$BO$14:$BO$54,MATCH(I1297,'BCA Inputs'!$AW$14:$AW$54,0))*Q1297+INDEX('BCA Inputs'!$BP$14:$BP$54,MATCH(I1297,'BCA Inputs'!$AW$14:$AW$54,0))*F1297+INDEX('BCA Inputs'!$BQ$14:$BQ$54,MATCH(I1297,'BCA Inputs'!$AW$14:$AW$54,0))*G1297,"")),"")</f>
        <v/>
      </c>
      <c r="AE1297" s="237" t="str">
        <f t="shared" si="196"/>
        <v/>
      </c>
      <c r="AF1297" s="198">
        <f t="shared" si="198"/>
        <v>0</v>
      </c>
      <c r="AG1297" s="239">
        <f t="shared" si="199"/>
        <v>0</v>
      </c>
    </row>
    <row r="1298" spans="1:33">
      <c r="A1298" s="228"/>
      <c r="B1298" s="176"/>
      <c r="C1298" s="229"/>
      <c r="D1298" s="230"/>
      <c r="E1298" s="230"/>
      <c r="F1298" s="230"/>
      <c r="G1298" s="230"/>
      <c r="H1298" s="231"/>
      <c r="I1298" s="231"/>
      <c r="J1298" s="232"/>
      <c r="K1298" s="232"/>
      <c r="L1298" s="232"/>
      <c r="M1298" s="181">
        <f t="shared" si="197"/>
        <v>0</v>
      </c>
      <c r="N1298" s="181">
        <f>IF(H1298="",0,H1298*I1298*'Avoided Water Savings Cost'!$C$16)</f>
        <v>0</v>
      </c>
      <c r="O1298" s="545">
        <f>IF(C1298="",0,IF($B$3="NYSEG",C1298/(1-'Avoided Electric Costs 2020'!$W$21),IF($B$3="RG&amp;E",C1298/(1-'Avoided Electric Costs 2020'!$X$21),"")))</f>
        <v>0</v>
      </c>
      <c r="P1298" s="546">
        <f>IF(D1298="",0,IF($B$3="NYSEG",D1298/(1-'Avoided Electric Costs 2020'!$W$21),IF($B$3="RG&amp;E",D1298/(1-'Avoided Electric Costs 2020'!$X$21),"")))</f>
        <v>0</v>
      </c>
      <c r="Q1298" s="546">
        <f>IF(E1298="",0,IF($B$3="NYSEG",E1298/(1-'Avoided Natural Gas Costs 2020'!$J$34),IF($B$3="RG&amp;E",E1298/(1-'Avoided Natural Gas Costs 2020'!$K$34),"")))</f>
        <v>0</v>
      </c>
      <c r="R1298" s="233" t="str">
        <f>IFERROR(IF(P1298*'BCA Inputs'!$C$1+Q1298*'BCA Inputs'!$C$2+F1298*'BCA Inputs'!$C$2+G1298*'BCA Inputs'!$C$2=0,"",P1298*'BCA Inputs'!$C$1+Q1298*'BCA Inputs'!$C$2+F1298*'BCA Inputs'!$C$2+G1298*'BCA Inputs'!$C$2),"")</f>
        <v/>
      </c>
      <c r="S1298" s="181" t="str">
        <f t="shared" si="190"/>
        <v/>
      </c>
      <c r="T1298" s="181" t="str">
        <f>IFERROR(IF($B$3="NYSEG",(INDEX('BCA Inputs'!$N$14:$N$54,MATCH(I1298,'BCA Inputs'!$M$14:$M$54,0))*P1298+INDEX('BCA Inputs'!$O$14:$O$54,MATCH(I1298,'BCA Inputs'!$M$14:$M$54,0))*O1298+INDEX('BCA Inputs'!P:P,MATCH(I1298,'BCA Inputs'!M:M,0))*Q1298+INDEX('BCA Inputs'!Q:Q,MATCH(I1298,'BCA Inputs'!M:M,0))*F1298+INDEX('BCA Inputs'!R:R,MATCH(I1298,'BCA Inputs'!M:M,0))*G1298)+L1298+N1298,IF($B$3="RG&amp;E",(INDEX('BCA Inputs'!$AX$14:$AX$54,MATCH(I1298,'BCA Inputs'!$AW$14:$AW$54,0))*P1298+INDEX('BCA Inputs'!$AY$14:$AY$54,MATCH(I1298,'BCA Inputs'!$AW$14:$AW$54,0))*O1298+INDEX('BCA Inputs'!$AZ$14:$AZ$54,MATCH(I1298,'BCA Inputs'!$AW$14:$AW$54,0))*Q1298+INDEX('BCA Inputs'!$BA$14:$BA$54,MATCH(I1298,'BCA Inputs'!$AW$14:$AW$54,0))*F1298+INDEX('BCA Inputs'!$BB$14:$BB$54,MATCH(I1298,'BCA Inputs'!$AW$14:$AW$54,0))*G1298)+L1298+N1298,"")),"")</f>
        <v/>
      </c>
      <c r="U1298" s="234" t="str">
        <f t="shared" si="191"/>
        <v/>
      </c>
      <c r="V1298" s="234" t="str">
        <f t="shared" si="192"/>
        <v/>
      </c>
      <c r="W1298" s="234" t="str">
        <f t="shared" si="193"/>
        <v/>
      </c>
      <c r="Y1298" s="235" t="str">
        <f t="shared" si="194"/>
        <v/>
      </c>
      <c r="Z1298" s="236" t="str">
        <f>IFERROR(IF($B$3="NYSEG",INDEX('BCA Inputs'!$X$14:$X$54,MATCH(I1298,'BCA Inputs'!$M$14:$M$54,0))*P1298+INDEX('BCA Inputs'!$Y$14:$Y$54,MATCH(I1298,'BCA Inputs'!$M$14:$M$54,0))*O1298+INDEX('BCA Inputs'!$Z$14:$Z$54,MATCH(I1298,'BCA Inputs'!$M$14:$M$54,0))*Q1298+INDEX('BCA Inputs'!$AA$14:$AA$54,MATCH(I1298,'BCA Inputs'!$M$14:$M$54,0))*F1298+INDEX('BCA Inputs'!$AB$14:$AB$54,MATCH(I1298,'BCA Inputs'!$M$14:$M$54,0))*G1298,IF($B$3="RG&amp;E",INDEX('BCA Inputs'!$BG$14:$BG$54,MATCH(I1298,'BCA Inputs'!$AW$14:$AW$54,0))*P1298+INDEX('BCA Inputs'!$BH$14:$BH$54,MATCH(I1298,'BCA Inputs'!$AW$14:$AW$54,0))*O1298+INDEX('BCA Inputs'!$BI$14:$BI$54,MATCH(I1298,'BCA Inputs'!$AW$14:$AW$54,0))*Q1298+INDEX('BCA Inputs'!$BJ$14:$BJ$54,MATCH(I1298,'BCA Inputs'!$AW$14:$AW$54,0))*F1298+INDEX('BCA Inputs'!$BK$14:$BK$54,MATCH(I1298,'BCA Inputs'!$AW$14:$AW$54,0))*G1298,"")),"")</f>
        <v/>
      </c>
      <c r="AA1298" s="237" t="str">
        <f t="shared" si="195"/>
        <v/>
      </c>
      <c r="AC1298" s="238" t="str">
        <f>IFERROR((K1298+R1298)+IF($B$3="NYSEG",INDEX('BCA Inputs'!$AI$14:$AI$54,MATCH(I1298,'BCA Inputs'!$M$14:$M$54,0))*P1298+INDEX('BCA Inputs'!$AJ$14:$AJ$54,MATCH(I1298,'BCA Inputs'!$M$14:$M$54,0))*Q1298,IF($B$3="RG&amp;E",INDEX('BCA Inputs'!$BR$14:$BR$54,MATCH(I1298,'BCA Inputs'!$AW$14:$AW$54,0))*P1298+INDEX('BCA Inputs'!$BS$14:$BS$54,MATCH(I1298,'BCA Inputs'!$AW$14:$AW$54,0))*Q1298,"")),"")</f>
        <v/>
      </c>
      <c r="AD1298" s="181" t="str">
        <f>IFERROR(IF($B$3="NYSEG",INDEX('BCA Inputs'!$AD$14:$AD$54,MATCH(I1298,'BCA Inputs'!$M$14:$M$54,0))*P1298+INDEX('BCA Inputs'!$AE$14:$AE$54,MATCH(I1298,'BCA Inputs'!$M$14:$M$54,0))*O1298+INDEX('BCA Inputs'!$AF$14:$AF$54,MATCH(I1298,'BCA Inputs'!$M$14:$M$54,0))*Q1298+INDEX('BCA Inputs'!$AG$14:$AG$54,MATCH(I1298,'BCA Inputs'!$M$14:$M$54,0))*F1298+INDEX('BCA Inputs'!$AH$14:$AH$54,MATCH(I1298,'BCA Inputs'!$M$14:$M$54,0))*G1298,IF($B$3="RG&amp;E",INDEX('BCA Inputs'!$BM$14:$BM$54,MATCH(I1298,'BCA Inputs'!$AW$14:$AW$54,0))*P1298+INDEX('BCA Inputs'!$BN$14:$BN$54,MATCH(I1298,'BCA Inputs'!$AW$14:$AW$54,0))*O1298+INDEX('BCA Inputs'!$BO$14:$BO$54,MATCH(I1298,'BCA Inputs'!$AW$14:$AW$54,0))*Q1298+INDEX('BCA Inputs'!$BP$14:$BP$54,MATCH(I1298,'BCA Inputs'!$AW$14:$AW$54,0))*F1298+INDEX('BCA Inputs'!$BQ$14:$BQ$54,MATCH(I1298,'BCA Inputs'!$AW$14:$AW$54,0))*G1298,"")),"")</f>
        <v/>
      </c>
      <c r="AE1298" s="237" t="str">
        <f t="shared" si="196"/>
        <v/>
      </c>
      <c r="AF1298" s="198">
        <f t="shared" si="198"/>
        <v>0</v>
      </c>
      <c r="AG1298" s="239">
        <f t="shared" si="199"/>
        <v>0</v>
      </c>
    </row>
    <row r="1299" spans="1:33">
      <c r="A1299" s="228"/>
      <c r="B1299" s="176"/>
      <c r="C1299" s="229"/>
      <c r="D1299" s="230"/>
      <c r="E1299" s="230"/>
      <c r="F1299" s="230"/>
      <c r="G1299" s="230"/>
      <c r="H1299" s="231"/>
      <c r="I1299" s="231"/>
      <c r="J1299" s="232"/>
      <c r="K1299" s="232"/>
      <c r="L1299" s="232"/>
      <c r="M1299" s="181">
        <f t="shared" si="197"/>
        <v>0</v>
      </c>
      <c r="N1299" s="181">
        <f>IF(H1299="",0,H1299*I1299*'Avoided Water Savings Cost'!$C$16)</f>
        <v>0</v>
      </c>
      <c r="O1299" s="545">
        <f>IF(C1299="",0,IF($B$3="NYSEG",C1299/(1-'Avoided Electric Costs 2020'!$W$21),IF($B$3="RG&amp;E",C1299/(1-'Avoided Electric Costs 2020'!$X$21),"")))</f>
        <v>0</v>
      </c>
      <c r="P1299" s="546">
        <f>IF(D1299="",0,IF($B$3="NYSEG",D1299/(1-'Avoided Electric Costs 2020'!$W$21),IF($B$3="RG&amp;E",D1299/(1-'Avoided Electric Costs 2020'!$X$21),"")))</f>
        <v>0</v>
      </c>
      <c r="Q1299" s="546">
        <f>IF(E1299="",0,IF($B$3="NYSEG",E1299/(1-'Avoided Natural Gas Costs 2020'!$J$34),IF($B$3="RG&amp;E",E1299/(1-'Avoided Natural Gas Costs 2020'!$K$34),"")))</f>
        <v>0</v>
      </c>
      <c r="R1299" s="233" t="str">
        <f>IFERROR(IF(P1299*'BCA Inputs'!$C$1+Q1299*'BCA Inputs'!$C$2+F1299*'BCA Inputs'!$C$2+G1299*'BCA Inputs'!$C$2=0,"",P1299*'BCA Inputs'!$C$1+Q1299*'BCA Inputs'!$C$2+F1299*'BCA Inputs'!$C$2+G1299*'BCA Inputs'!$C$2),"")</f>
        <v/>
      </c>
      <c r="S1299" s="181" t="str">
        <f t="shared" si="190"/>
        <v/>
      </c>
      <c r="T1299" s="181" t="str">
        <f>IFERROR(IF($B$3="NYSEG",(INDEX('BCA Inputs'!$N$14:$N$54,MATCH(I1299,'BCA Inputs'!$M$14:$M$54,0))*P1299+INDEX('BCA Inputs'!$O$14:$O$54,MATCH(I1299,'BCA Inputs'!$M$14:$M$54,0))*O1299+INDEX('BCA Inputs'!P:P,MATCH(I1299,'BCA Inputs'!M:M,0))*Q1299+INDEX('BCA Inputs'!Q:Q,MATCH(I1299,'BCA Inputs'!M:M,0))*F1299+INDEX('BCA Inputs'!R:R,MATCH(I1299,'BCA Inputs'!M:M,0))*G1299)+L1299+N1299,IF($B$3="RG&amp;E",(INDEX('BCA Inputs'!$AX$14:$AX$54,MATCH(I1299,'BCA Inputs'!$AW$14:$AW$54,0))*P1299+INDEX('BCA Inputs'!$AY$14:$AY$54,MATCH(I1299,'BCA Inputs'!$AW$14:$AW$54,0))*O1299+INDEX('BCA Inputs'!$AZ$14:$AZ$54,MATCH(I1299,'BCA Inputs'!$AW$14:$AW$54,0))*Q1299+INDEX('BCA Inputs'!$BA$14:$BA$54,MATCH(I1299,'BCA Inputs'!$AW$14:$AW$54,0))*F1299+INDEX('BCA Inputs'!$BB$14:$BB$54,MATCH(I1299,'BCA Inputs'!$AW$14:$AW$54,0))*G1299)+L1299+N1299,"")),"")</f>
        <v/>
      </c>
      <c r="U1299" s="234" t="str">
        <f t="shared" si="191"/>
        <v/>
      </c>
      <c r="V1299" s="234" t="str">
        <f t="shared" si="192"/>
        <v/>
      </c>
      <c r="W1299" s="234" t="str">
        <f t="shared" si="193"/>
        <v/>
      </c>
      <c r="Y1299" s="235" t="str">
        <f t="shared" si="194"/>
        <v/>
      </c>
      <c r="Z1299" s="236" t="str">
        <f>IFERROR(IF($B$3="NYSEG",INDEX('BCA Inputs'!$X$14:$X$54,MATCH(I1299,'BCA Inputs'!$M$14:$M$54,0))*P1299+INDEX('BCA Inputs'!$Y$14:$Y$54,MATCH(I1299,'BCA Inputs'!$M$14:$M$54,0))*O1299+INDEX('BCA Inputs'!$Z$14:$Z$54,MATCH(I1299,'BCA Inputs'!$M$14:$M$54,0))*Q1299+INDEX('BCA Inputs'!$AA$14:$AA$54,MATCH(I1299,'BCA Inputs'!$M$14:$M$54,0))*F1299+INDEX('BCA Inputs'!$AB$14:$AB$54,MATCH(I1299,'BCA Inputs'!$M$14:$M$54,0))*G1299,IF($B$3="RG&amp;E",INDEX('BCA Inputs'!$BG$14:$BG$54,MATCH(I1299,'BCA Inputs'!$AW$14:$AW$54,0))*P1299+INDEX('BCA Inputs'!$BH$14:$BH$54,MATCH(I1299,'BCA Inputs'!$AW$14:$AW$54,0))*O1299+INDEX('BCA Inputs'!$BI$14:$BI$54,MATCH(I1299,'BCA Inputs'!$AW$14:$AW$54,0))*Q1299+INDEX('BCA Inputs'!$BJ$14:$BJ$54,MATCH(I1299,'BCA Inputs'!$AW$14:$AW$54,0))*F1299+INDEX('BCA Inputs'!$BK$14:$BK$54,MATCH(I1299,'BCA Inputs'!$AW$14:$AW$54,0))*G1299,"")),"")</f>
        <v/>
      </c>
      <c r="AA1299" s="237" t="str">
        <f t="shared" si="195"/>
        <v/>
      </c>
      <c r="AC1299" s="238" t="str">
        <f>IFERROR((K1299+R1299)+IF($B$3="NYSEG",INDEX('BCA Inputs'!$AI$14:$AI$54,MATCH(I1299,'BCA Inputs'!$M$14:$M$54,0))*P1299+INDEX('BCA Inputs'!$AJ$14:$AJ$54,MATCH(I1299,'BCA Inputs'!$M$14:$M$54,0))*Q1299,IF($B$3="RG&amp;E",INDEX('BCA Inputs'!$BR$14:$BR$54,MATCH(I1299,'BCA Inputs'!$AW$14:$AW$54,0))*P1299+INDEX('BCA Inputs'!$BS$14:$BS$54,MATCH(I1299,'BCA Inputs'!$AW$14:$AW$54,0))*Q1299,"")),"")</f>
        <v/>
      </c>
      <c r="AD1299" s="181" t="str">
        <f>IFERROR(IF($B$3="NYSEG",INDEX('BCA Inputs'!$AD$14:$AD$54,MATCH(I1299,'BCA Inputs'!$M$14:$M$54,0))*P1299+INDEX('BCA Inputs'!$AE$14:$AE$54,MATCH(I1299,'BCA Inputs'!$M$14:$M$54,0))*O1299+INDEX('BCA Inputs'!$AF$14:$AF$54,MATCH(I1299,'BCA Inputs'!$M$14:$M$54,0))*Q1299+INDEX('BCA Inputs'!$AG$14:$AG$54,MATCH(I1299,'BCA Inputs'!$M$14:$M$54,0))*F1299+INDEX('BCA Inputs'!$AH$14:$AH$54,MATCH(I1299,'BCA Inputs'!$M$14:$M$54,0))*G1299,IF($B$3="RG&amp;E",INDEX('BCA Inputs'!$BM$14:$BM$54,MATCH(I1299,'BCA Inputs'!$AW$14:$AW$54,0))*P1299+INDEX('BCA Inputs'!$BN$14:$BN$54,MATCH(I1299,'BCA Inputs'!$AW$14:$AW$54,0))*O1299+INDEX('BCA Inputs'!$BO$14:$BO$54,MATCH(I1299,'BCA Inputs'!$AW$14:$AW$54,0))*Q1299+INDEX('BCA Inputs'!$BP$14:$BP$54,MATCH(I1299,'BCA Inputs'!$AW$14:$AW$54,0))*F1299+INDEX('BCA Inputs'!$BQ$14:$BQ$54,MATCH(I1299,'BCA Inputs'!$AW$14:$AW$54,0))*G1299,"")),"")</f>
        <v/>
      </c>
      <c r="AE1299" s="237" t="str">
        <f t="shared" si="196"/>
        <v/>
      </c>
      <c r="AF1299" s="198">
        <f t="shared" si="198"/>
        <v>0</v>
      </c>
      <c r="AG1299" s="239">
        <f t="shared" si="199"/>
        <v>0</v>
      </c>
    </row>
    <row r="1300" spans="1:33">
      <c r="A1300" s="228"/>
      <c r="B1300" s="176"/>
      <c r="C1300" s="229"/>
      <c r="D1300" s="230"/>
      <c r="E1300" s="230"/>
      <c r="F1300" s="230"/>
      <c r="G1300" s="230"/>
      <c r="H1300" s="231"/>
      <c r="I1300" s="231"/>
      <c r="J1300" s="232"/>
      <c r="K1300" s="232"/>
      <c r="L1300" s="232"/>
      <c r="M1300" s="181">
        <f t="shared" si="197"/>
        <v>0</v>
      </c>
      <c r="N1300" s="181">
        <f>IF(H1300="",0,H1300*I1300*'Avoided Water Savings Cost'!$C$16)</f>
        <v>0</v>
      </c>
      <c r="O1300" s="545">
        <f>IF(C1300="",0,IF($B$3="NYSEG",C1300/(1-'Avoided Electric Costs 2020'!$W$21),IF($B$3="RG&amp;E",C1300/(1-'Avoided Electric Costs 2020'!$X$21),"")))</f>
        <v>0</v>
      </c>
      <c r="P1300" s="546">
        <f>IF(D1300="",0,IF($B$3="NYSEG",D1300/(1-'Avoided Electric Costs 2020'!$W$21),IF($B$3="RG&amp;E",D1300/(1-'Avoided Electric Costs 2020'!$X$21),"")))</f>
        <v>0</v>
      </c>
      <c r="Q1300" s="546">
        <f>IF(E1300="",0,IF($B$3="NYSEG",E1300/(1-'Avoided Natural Gas Costs 2020'!$J$34),IF($B$3="RG&amp;E",E1300/(1-'Avoided Natural Gas Costs 2020'!$K$34),"")))</f>
        <v>0</v>
      </c>
      <c r="R1300" s="233" t="str">
        <f>IFERROR(IF(P1300*'BCA Inputs'!$C$1+Q1300*'BCA Inputs'!$C$2+F1300*'BCA Inputs'!$C$2+G1300*'BCA Inputs'!$C$2=0,"",P1300*'BCA Inputs'!$C$1+Q1300*'BCA Inputs'!$C$2+F1300*'BCA Inputs'!$C$2+G1300*'BCA Inputs'!$C$2),"")</f>
        <v/>
      </c>
      <c r="S1300" s="181" t="str">
        <f t="shared" si="190"/>
        <v/>
      </c>
      <c r="T1300" s="181" t="str">
        <f>IFERROR(IF($B$3="NYSEG",(INDEX('BCA Inputs'!$N$14:$N$54,MATCH(I1300,'BCA Inputs'!$M$14:$M$54,0))*P1300+INDEX('BCA Inputs'!$O$14:$O$54,MATCH(I1300,'BCA Inputs'!$M$14:$M$54,0))*O1300+INDEX('BCA Inputs'!P:P,MATCH(I1300,'BCA Inputs'!M:M,0))*Q1300+INDEX('BCA Inputs'!Q:Q,MATCH(I1300,'BCA Inputs'!M:M,0))*F1300+INDEX('BCA Inputs'!R:R,MATCH(I1300,'BCA Inputs'!M:M,0))*G1300)+L1300+N1300,IF($B$3="RG&amp;E",(INDEX('BCA Inputs'!$AX$14:$AX$54,MATCH(I1300,'BCA Inputs'!$AW$14:$AW$54,0))*P1300+INDEX('BCA Inputs'!$AY$14:$AY$54,MATCH(I1300,'BCA Inputs'!$AW$14:$AW$54,0))*O1300+INDEX('BCA Inputs'!$AZ$14:$AZ$54,MATCH(I1300,'BCA Inputs'!$AW$14:$AW$54,0))*Q1300+INDEX('BCA Inputs'!$BA$14:$BA$54,MATCH(I1300,'BCA Inputs'!$AW$14:$AW$54,0))*F1300+INDEX('BCA Inputs'!$BB$14:$BB$54,MATCH(I1300,'BCA Inputs'!$AW$14:$AW$54,0))*G1300)+L1300+N1300,"")),"")</f>
        <v/>
      </c>
      <c r="U1300" s="234" t="str">
        <f t="shared" si="191"/>
        <v/>
      </c>
      <c r="V1300" s="234" t="str">
        <f t="shared" si="192"/>
        <v/>
      </c>
      <c r="W1300" s="234" t="str">
        <f t="shared" si="193"/>
        <v/>
      </c>
      <c r="Y1300" s="235" t="str">
        <f t="shared" si="194"/>
        <v/>
      </c>
      <c r="Z1300" s="236" t="str">
        <f>IFERROR(IF($B$3="NYSEG",INDEX('BCA Inputs'!$X$14:$X$54,MATCH(I1300,'BCA Inputs'!$M$14:$M$54,0))*P1300+INDEX('BCA Inputs'!$Y$14:$Y$54,MATCH(I1300,'BCA Inputs'!$M$14:$M$54,0))*O1300+INDEX('BCA Inputs'!$Z$14:$Z$54,MATCH(I1300,'BCA Inputs'!$M$14:$M$54,0))*Q1300+INDEX('BCA Inputs'!$AA$14:$AA$54,MATCH(I1300,'BCA Inputs'!$M$14:$M$54,0))*F1300+INDEX('BCA Inputs'!$AB$14:$AB$54,MATCH(I1300,'BCA Inputs'!$M$14:$M$54,0))*G1300,IF($B$3="RG&amp;E",INDEX('BCA Inputs'!$BG$14:$BG$54,MATCH(I1300,'BCA Inputs'!$AW$14:$AW$54,0))*P1300+INDEX('BCA Inputs'!$BH$14:$BH$54,MATCH(I1300,'BCA Inputs'!$AW$14:$AW$54,0))*O1300+INDEX('BCA Inputs'!$BI$14:$BI$54,MATCH(I1300,'BCA Inputs'!$AW$14:$AW$54,0))*Q1300+INDEX('BCA Inputs'!$BJ$14:$BJ$54,MATCH(I1300,'BCA Inputs'!$AW$14:$AW$54,0))*F1300+INDEX('BCA Inputs'!$BK$14:$BK$54,MATCH(I1300,'BCA Inputs'!$AW$14:$AW$54,0))*G1300,"")),"")</f>
        <v/>
      </c>
      <c r="AA1300" s="237" t="str">
        <f t="shared" si="195"/>
        <v/>
      </c>
      <c r="AC1300" s="238" t="str">
        <f>IFERROR((K1300+R1300)+IF($B$3="NYSEG",INDEX('BCA Inputs'!$AI$14:$AI$54,MATCH(I1300,'BCA Inputs'!$M$14:$M$54,0))*P1300+INDEX('BCA Inputs'!$AJ$14:$AJ$54,MATCH(I1300,'BCA Inputs'!$M$14:$M$54,0))*Q1300,IF($B$3="RG&amp;E",INDEX('BCA Inputs'!$BR$14:$BR$54,MATCH(I1300,'BCA Inputs'!$AW$14:$AW$54,0))*P1300+INDEX('BCA Inputs'!$BS$14:$BS$54,MATCH(I1300,'BCA Inputs'!$AW$14:$AW$54,0))*Q1300,"")),"")</f>
        <v/>
      </c>
      <c r="AD1300" s="181" t="str">
        <f>IFERROR(IF($B$3="NYSEG",INDEX('BCA Inputs'!$AD$14:$AD$54,MATCH(I1300,'BCA Inputs'!$M$14:$M$54,0))*P1300+INDEX('BCA Inputs'!$AE$14:$AE$54,MATCH(I1300,'BCA Inputs'!$M$14:$M$54,0))*O1300+INDEX('BCA Inputs'!$AF$14:$AF$54,MATCH(I1300,'BCA Inputs'!$M$14:$M$54,0))*Q1300+INDEX('BCA Inputs'!$AG$14:$AG$54,MATCH(I1300,'BCA Inputs'!$M$14:$M$54,0))*F1300+INDEX('BCA Inputs'!$AH$14:$AH$54,MATCH(I1300,'BCA Inputs'!$M$14:$M$54,0))*G1300,IF($B$3="RG&amp;E",INDEX('BCA Inputs'!$BM$14:$BM$54,MATCH(I1300,'BCA Inputs'!$AW$14:$AW$54,0))*P1300+INDEX('BCA Inputs'!$BN$14:$BN$54,MATCH(I1300,'BCA Inputs'!$AW$14:$AW$54,0))*O1300+INDEX('BCA Inputs'!$BO$14:$BO$54,MATCH(I1300,'BCA Inputs'!$AW$14:$AW$54,0))*Q1300+INDEX('BCA Inputs'!$BP$14:$BP$54,MATCH(I1300,'BCA Inputs'!$AW$14:$AW$54,0))*F1300+INDEX('BCA Inputs'!$BQ$14:$BQ$54,MATCH(I1300,'BCA Inputs'!$AW$14:$AW$54,0))*G1300,"")),"")</f>
        <v/>
      </c>
      <c r="AE1300" s="237" t="str">
        <f t="shared" si="196"/>
        <v/>
      </c>
      <c r="AF1300" s="198">
        <f t="shared" si="198"/>
        <v>0</v>
      </c>
      <c r="AG1300" s="239">
        <f t="shared" si="199"/>
        <v>0</v>
      </c>
    </row>
    <row r="1301" spans="1:33">
      <c r="A1301" s="228"/>
      <c r="B1301" s="176"/>
      <c r="C1301" s="229"/>
      <c r="D1301" s="230"/>
      <c r="E1301" s="230"/>
      <c r="F1301" s="230"/>
      <c r="G1301" s="230"/>
      <c r="H1301" s="231"/>
      <c r="I1301" s="231"/>
      <c r="J1301" s="232"/>
      <c r="K1301" s="232"/>
      <c r="L1301" s="232"/>
      <c r="M1301" s="181">
        <f t="shared" si="197"/>
        <v>0</v>
      </c>
      <c r="N1301" s="181">
        <f>IF(H1301="",0,H1301*I1301*'Avoided Water Savings Cost'!$C$16)</f>
        <v>0</v>
      </c>
      <c r="O1301" s="545">
        <f>IF(C1301="",0,IF($B$3="NYSEG",C1301/(1-'Avoided Electric Costs 2020'!$W$21),IF($B$3="RG&amp;E",C1301/(1-'Avoided Electric Costs 2020'!$X$21),"")))</f>
        <v>0</v>
      </c>
      <c r="P1301" s="546">
        <f>IF(D1301="",0,IF($B$3="NYSEG",D1301/(1-'Avoided Electric Costs 2020'!$W$21),IF($B$3="RG&amp;E",D1301/(1-'Avoided Electric Costs 2020'!$X$21),"")))</f>
        <v>0</v>
      </c>
      <c r="Q1301" s="546">
        <f>IF(E1301="",0,IF($B$3="NYSEG",E1301/(1-'Avoided Natural Gas Costs 2020'!$J$34),IF($B$3="RG&amp;E",E1301/(1-'Avoided Natural Gas Costs 2020'!$K$34),"")))</f>
        <v>0</v>
      </c>
      <c r="R1301" s="233" t="str">
        <f>IFERROR(IF(P1301*'BCA Inputs'!$C$1+Q1301*'BCA Inputs'!$C$2+F1301*'BCA Inputs'!$C$2+G1301*'BCA Inputs'!$C$2=0,"",P1301*'BCA Inputs'!$C$1+Q1301*'BCA Inputs'!$C$2+F1301*'BCA Inputs'!$C$2+G1301*'BCA Inputs'!$C$2),"")</f>
        <v/>
      </c>
      <c r="S1301" s="181" t="str">
        <f t="shared" si="190"/>
        <v/>
      </c>
      <c r="T1301" s="181" t="str">
        <f>IFERROR(IF($B$3="NYSEG",(INDEX('BCA Inputs'!$N$14:$N$54,MATCH(I1301,'BCA Inputs'!$M$14:$M$54,0))*P1301+INDEX('BCA Inputs'!$O$14:$O$54,MATCH(I1301,'BCA Inputs'!$M$14:$M$54,0))*O1301+INDEX('BCA Inputs'!P:P,MATCH(I1301,'BCA Inputs'!M:M,0))*Q1301+INDEX('BCA Inputs'!Q:Q,MATCH(I1301,'BCA Inputs'!M:M,0))*F1301+INDEX('BCA Inputs'!R:R,MATCH(I1301,'BCA Inputs'!M:M,0))*G1301)+L1301+N1301,IF($B$3="RG&amp;E",(INDEX('BCA Inputs'!$AX$14:$AX$54,MATCH(I1301,'BCA Inputs'!$AW$14:$AW$54,0))*P1301+INDEX('BCA Inputs'!$AY$14:$AY$54,MATCH(I1301,'BCA Inputs'!$AW$14:$AW$54,0))*O1301+INDEX('BCA Inputs'!$AZ$14:$AZ$54,MATCH(I1301,'BCA Inputs'!$AW$14:$AW$54,0))*Q1301+INDEX('BCA Inputs'!$BA$14:$BA$54,MATCH(I1301,'BCA Inputs'!$AW$14:$AW$54,0))*F1301+INDEX('BCA Inputs'!$BB$14:$BB$54,MATCH(I1301,'BCA Inputs'!$AW$14:$AW$54,0))*G1301)+L1301+N1301,"")),"")</f>
        <v/>
      </c>
      <c r="U1301" s="234" t="str">
        <f t="shared" si="191"/>
        <v/>
      </c>
      <c r="V1301" s="234" t="str">
        <f t="shared" si="192"/>
        <v/>
      </c>
      <c r="W1301" s="234" t="str">
        <f t="shared" si="193"/>
        <v/>
      </c>
      <c r="Y1301" s="235" t="str">
        <f t="shared" si="194"/>
        <v/>
      </c>
      <c r="Z1301" s="236" t="str">
        <f>IFERROR(IF($B$3="NYSEG",INDEX('BCA Inputs'!$X$14:$X$54,MATCH(I1301,'BCA Inputs'!$M$14:$M$54,0))*P1301+INDEX('BCA Inputs'!$Y$14:$Y$54,MATCH(I1301,'BCA Inputs'!$M$14:$M$54,0))*O1301+INDEX('BCA Inputs'!$Z$14:$Z$54,MATCH(I1301,'BCA Inputs'!$M$14:$M$54,0))*Q1301+INDEX('BCA Inputs'!$AA$14:$AA$54,MATCH(I1301,'BCA Inputs'!$M$14:$M$54,0))*F1301+INDEX('BCA Inputs'!$AB$14:$AB$54,MATCH(I1301,'BCA Inputs'!$M$14:$M$54,0))*G1301,IF($B$3="RG&amp;E",INDEX('BCA Inputs'!$BG$14:$BG$54,MATCH(I1301,'BCA Inputs'!$AW$14:$AW$54,0))*P1301+INDEX('BCA Inputs'!$BH$14:$BH$54,MATCH(I1301,'BCA Inputs'!$AW$14:$AW$54,0))*O1301+INDEX('BCA Inputs'!$BI$14:$BI$54,MATCH(I1301,'BCA Inputs'!$AW$14:$AW$54,0))*Q1301+INDEX('BCA Inputs'!$BJ$14:$BJ$54,MATCH(I1301,'BCA Inputs'!$AW$14:$AW$54,0))*F1301+INDEX('BCA Inputs'!$BK$14:$BK$54,MATCH(I1301,'BCA Inputs'!$AW$14:$AW$54,0))*G1301,"")),"")</f>
        <v/>
      </c>
      <c r="AA1301" s="237" t="str">
        <f t="shared" si="195"/>
        <v/>
      </c>
      <c r="AC1301" s="238" t="str">
        <f>IFERROR((K1301+R1301)+IF($B$3="NYSEG",INDEX('BCA Inputs'!$AI$14:$AI$54,MATCH(I1301,'BCA Inputs'!$M$14:$M$54,0))*P1301+INDEX('BCA Inputs'!$AJ$14:$AJ$54,MATCH(I1301,'BCA Inputs'!$M$14:$M$54,0))*Q1301,IF($B$3="RG&amp;E",INDEX('BCA Inputs'!$BR$14:$BR$54,MATCH(I1301,'BCA Inputs'!$AW$14:$AW$54,0))*P1301+INDEX('BCA Inputs'!$BS$14:$BS$54,MATCH(I1301,'BCA Inputs'!$AW$14:$AW$54,0))*Q1301,"")),"")</f>
        <v/>
      </c>
      <c r="AD1301" s="181" t="str">
        <f>IFERROR(IF($B$3="NYSEG",INDEX('BCA Inputs'!$AD$14:$AD$54,MATCH(I1301,'BCA Inputs'!$M$14:$M$54,0))*P1301+INDEX('BCA Inputs'!$AE$14:$AE$54,MATCH(I1301,'BCA Inputs'!$M$14:$M$54,0))*O1301+INDEX('BCA Inputs'!$AF$14:$AF$54,MATCH(I1301,'BCA Inputs'!$M$14:$M$54,0))*Q1301+INDEX('BCA Inputs'!$AG$14:$AG$54,MATCH(I1301,'BCA Inputs'!$M$14:$M$54,0))*F1301+INDEX('BCA Inputs'!$AH$14:$AH$54,MATCH(I1301,'BCA Inputs'!$M$14:$M$54,0))*G1301,IF($B$3="RG&amp;E",INDEX('BCA Inputs'!$BM$14:$BM$54,MATCH(I1301,'BCA Inputs'!$AW$14:$AW$54,0))*P1301+INDEX('BCA Inputs'!$BN$14:$BN$54,MATCH(I1301,'BCA Inputs'!$AW$14:$AW$54,0))*O1301+INDEX('BCA Inputs'!$BO$14:$BO$54,MATCH(I1301,'BCA Inputs'!$AW$14:$AW$54,0))*Q1301+INDEX('BCA Inputs'!$BP$14:$BP$54,MATCH(I1301,'BCA Inputs'!$AW$14:$AW$54,0))*F1301+INDEX('BCA Inputs'!$BQ$14:$BQ$54,MATCH(I1301,'BCA Inputs'!$AW$14:$AW$54,0))*G1301,"")),"")</f>
        <v/>
      </c>
      <c r="AE1301" s="237" t="str">
        <f t="shared" si="196"/>
        <v/>
      </c>
      <c r="AF1301" s="198">
        <f t="shared" si="198"/>
        <v>0</v>
      </c>
      <c r="AG1301" s="239">
        <f t="shared" si="199"/>
        <v>0</v>
      </c>
    </row>
    <row r="1302" spans="1:33">
      <c r="A1302" s="228"/>
      <c r="B1302" s="176"/>
      <c r="C1302" s="229"/>
      <c r="D1302" s="230"/>
      <c r="E1302" s="230"/>
      <c r="F1302" s="230"/>
      <c r="G1302" s="230"/>
      <c r="H1302" s="231"/>
      <c r="I1302" s="231"/>
      <c r="J1302" s="232"/>
      <c r="K1302" s="232"/>
      <c r="L1302" s="232"/>
      <c r="M1302" s="181">
        <f t="shared" si="197"/>
        <v>0</v>
      </c>
      <c r="N1302" s="181">
        <f>IF(H1302="",0,H1302*I1302*'Avoided Water Savings Cost'!$C$16)</f>
        <v>0</v>
      </c>
      <c r="O1302" s="545">
        <f>IF(C1302="",0,IF($B$3="NYSEG",C1302/(1-'Avoided Electric Costs 2020'!$W$21),IF($B$3="RG&amp;E",C1302/(1-'Avoided Electric Costs 2020'!$X$21),"")))</f>
        <v>0</v>
      </c>
      <c r="P1302" s="546">
        <f>IF(D1302="",0,IF($B$3="NYSEG",D1302/(1-'Avoided Electric Costs 2020'!$W$21),IF($B$3="RG&amp;E",D1302/(1-'Avoided Electric Costs 2020'!$X$21),"")))</f>
        <v>0</v>
      </c>
      <c r="Q1302" s="546">
        <f>IF(E1302="",0,IF($B$3="NYSEG",E1302/(1-'Avoided Natural Gas Costs 2020'!$J$34),IF($B$3="RG&amp;E",E1302/(1-'Avoided Natural Gas Costs 2020'!$K$34),"")))</f>
        <v>0</v>
      </c>
      <c r="R1302" s="233" t="str">
        <f>IFERROR(IF(P1302*'BCA Inputs'!$C$1+Q1302*'BCA Inputs'!$C$2+F1302*'BCA Inputs'!$C$2+G1302*'BCA Inputs'!$C$2=0,"",P1302*'BCA Inputs'!$C$1+Q1302*'BCA Inputs'!$C$2+F1302*'BCA Inputs'!$C$2+G1302*'BCA Inputs'!$C$2),"")</f>
        <v/>
      </c>
      <c r="S1302" s="181" t="str">
        <f t="shared" si="190"/>
        <v/>
      </c>
      <c r="T1302" s="181" t="str">
        <f>IFERROR(IF($B$3="NYSEG",(INDEX('BCA Inputs'!$N$14:$N$54,MATCH(I1302,'BCA Inputs'!$M$14:$M$54,0))*P1302+INDEX('BCA Inputs'!$O$14:$O$54,MATCH(I1302,'BCA Inputs'!$M$14:$M$54,0))*O1302+INDEX('BCA Inputs'!P:P,MATCH(I1302,'BCA Inputs'!M:M,0))*Q1302+INDEX('BCA Inputs'!Q:Q,MATCH(I1302,'BCA Inputs'!M:M,0))*F1302+INDEX('BCA Inputs'!R:R,MATCH(I1302,'BCA Inputs'!M:M,0))*G1302)+L1302+N1302,IF($B$3="RG&amp;E",(INDEX('BCA Inputs'!$AX$14:$AX$54,MATCH(I1302,'BCA Inputs'!$AW$14:$AW$54,0))*P1302+INDEX('BCA Inputs'!$AY$14:$AY$54,MATCH(I1302,'BCA Inputs'!$AW$14:$AW$54,0))*O1302+INDEX('BCA Inputs'!$AZ$14:$AZ$54,MATCH(I1302,'BCA Inputs'!$AW$14:$AW$54,0))*Q1302+INDEX('BCA Inputs'!$BA$14:$BA$54,MATCH(I1302,'BCA Inputs'!$AW$14:$AW$54,0))*F1302+INDEX('BCA Inputs'!$BB$14:$BB$54,MATCH(I1302,'BCA Inputs'!$AW$14:$AW$54,0))*G1302)+L1302+N1302,"")),"")</f>
        <v/>
      </c>
      <c r="U1302" s="234" t="str">
        <f t="shared" si="191"/>
        <v/>
      </c>
      <c r="V1302" s="234" t="str">
        <f t="shared" si="192"/>
        <v/>
      </c>
      <c r="W1302" s="234" t="str">
        <f t="shared" si="193"/>
        <v/>
      </c>
      <c r="Y1302" s="235" t="str">
        <f t="shared" si="194"/>
        <v/>
      </c>
      <c r="Z1302" s="236" t="str">
        <f>IFERROR(IF($B$3="NYSEG",INDEX('BCA Inputs'!$X$14:$X$54,MATCH(I1302,'BCA Inputs'!$M$14:$M$54,0))*P1302+INDEX('BCA Inputs'!$Y$14:$Y$54,MATCH(I1302,'BCA Inputs'!$M$14:$M$54,0))*O1302+INDEX('BCA Inputs'!$Z$14:$Z$54,MATCH(I1302,'BCA Inputs'!$M$14:$M$54,0))*Q1302+INDEX('BCA Inputs'!$AA$14:$AA$54,MATCH(I1302,'BCA Inputs'!$M$14:$M$54,0))*F1302+INDEX('BCA Inputs'!$AB$14:$AB$54,MATCH(I1302,'BCA Inputs'!$M$14:$M$54,0))*G1302,IF($B$3="RG&amp;E",INDEX('BCA Inputs'!$BG$14:$BG$54,MATCH(I1302,'BCA Inputs'!$AW$14:$AW$54,0))*P1302+INDEX('BCA Inputs'!$BH$14:$BH$54,MATCH(I1302,'BCA Inputs'!$AW$14:$AW$54,0))*O1302+INDEX('BCA Inputs'!$BI$14:$BI$54,MATCH(I1302,'BCA Inputs'!$AW$14:$AW$54,0))*Q1302+INDEX('BCA Inputs'!$BJ$14:$BJ$54,MATCH(I1302,'BCA Inputs'!$AW$14:$AW$54,0))*F1302+INDEX('BCA Inputs'!$BK$14:$BK$54,MATCH(I1302,'BCA Inputs'!$AW$14:$AW$54,0))*G1302,"")),"")</f>
        <v/>
      </c>
      <c r="AA1302" s="237" t="str">
        <f t="shared" si="195"/>
        <v/>
      </c>
      <c r="AC1302" s="238" t="str">
        <f>IFERROR((K1302+R1302)+IF($B$3="NYSEG",INDEX('BCA Inputs'!$AI$14:$AI$54,MATCH(I1302,'BCA Inputs'!$M$14:$M$54,0))*P1302+INDEX('BCA Inputs'!$AJ$14:$AJ$54,MATCH(I1302,'BCA Inputs'!$M$14:$M$54,0))*Q1302,IF($B$3="RG&amp;E",INDEX('BCA Inputs'!$BR$14:$BR$54,MATCH(I1302,'BCA Inputs'!$AW$14:$AW$54,0))*P1302+INDEX('BCA Inputs'!$BS$14:$BS$54,MATCH(I1302,'BCA Inputs'!$AW$14:$AW$54,0))*Q1302,"")),"")</f>
        <v/>
      </c>
      <c r="AD1302" s="181" t="str">
        <f>IFERROR(IF($B$3="NYSEG",INDEX('BCA Inputs'!$AD$14:$AD$54,MATCH(I1302,'BCA Inputs'!$M$14:$M$54,0))*P1302+INDEX('BCA Inputs'!$AE$14:$AE$54,MATCH(I1302,'BCA Inputs'!$M$14:$M$54,0))*O1302+INDEX('BCA Inputs'!$AF$14:$AF$54,MATCH(I1302,'BCA Inputs'!$M$14:$M$54,0))*Q1302+INDEX('BCA Inputs'!$AG$14:$AG$54,MATCH(I1302,'BCA Inputs'!$M$14:$M$54,0))*F1302+INDEX('BCA Inputs'!$AH$14:$AH$54,MATCH(I1302,'BCA Inputs'!$M$14:$M$54,0))*G1302,IF($B$3="RG&amp;E",INDEX('BCA Inputs'!$BM$14:$BM$54,MATCH(I1302,'BCA Inputs'!$AW$14:$AW$54,0))*P1302+INDEX('BCA Inputs'!$BN$14:$BN$54,MATCH(I1302,'BCA Inputs'!$AW$14:$AW$54,0))*O1302+INDEX('BCA Inputs'!$BO$14:$BO$54,MATCH(I1302,'BCA Inputs'!$AW$14:$AW$54,0))*Q1302+INDEX('BCA Inputs'!$BP$14:$BP$54,MATCH(I1302,'BCA Inputs'!$AW$14:$AW$54,0))*F1302+INDEX('BCA Inputs'!$BQ$14:$BQ$54,MATCH(I1302,'BCA Inputs'!$AW$14:$AW$54,0))*G1302,"")),"")</f>
        <v/>
      </c>
      <c r="AE1302" s="237" t="str">
        <f t="shared" si="196"/>
        <v/>
      </c>
      <c r="AF1302" s="198">
        <f t="shared" si="198"/>
        <v>0</v>
      </c>
      <c r="AG1302" s="239">
        <f t="shared" si="199"/>
        <v>0</v>
      </c>
    </row>
    <row r="1303" spans="1:33">
      <c r="A1303" s="228"/>
      <c r="B1303" s="176"/>
      <c r="C1303" s="229"/>
      <c r="D1303" s="230"/>
      <c r="E1303" s="230"/>
      <c r="F1303" s="230"/>
      <c r="G1303" s="230"/>
      <c r="H1303" s="231"/>
      <c r="I1303" s="231"/>
      <c r="J1303" s="232"/>
      <c r="K1303" s="232"/>
      <c r="L1303" s="232"/>
      <c r="M1303" s="181">
        <f t="shared" si="197"/>
        <v>0</v>
      </c>
      <c r="N1303" s="181">
        <f>IF(H1303="",0,H1303*I1303*'Avoided Water Savings Cost'!$C$16)</f>
        <v>0</v>
      </c>
      <c r="O1303" s="545">
        <f>IF(C1303="",0,IF($B$3="NYSEG",C1303/(1-'Avoided Electric Costs 2020'!$W$21),IF($B$3="RG&amp;E",C1303/(1-'Avoided Electric Costs 2020'!$X$21),"")))</f>
        <v>0</v>
      </c>
      <c r="P1303" s="546">
        <f>IF(D1303="",0,IF($B$3="NYSEG",D1303/(1-'Avoided Electric Costs 2020'!$W$21),IF($B$3="RG&amp;E",D1303/(1-'Avoided Electric Costs 2020'!$X$21),"")))</f>
        <v>0</v>
      </c>
      <c r="Q1303" s="546">
        <f>IF(E1303="",0,IF($B$3="NYSEG",E1303/(1-'Avoided Natural Gas Costs 2020'!$J$34),IF($B$3="RG&amp;E",E1303/(1-'Avoided Natural Gas Costs 2020'!$K$34),"")))</f>
        <v>0</v>
      </c>
      <c r="R1303" s="233" t="str">
        <f>IFERROR(IF(P1303*'BCA Inputs'!$C$1+Q1303*'BCA Inputs'!$C$2+F1303*'BCA Inputs'!$C$2+G1303*'BCA Inputs'!$C$2=0,"",P1303*'BCA Inputs'!$C$1+Q1303*'BCA Inputs'!$C$2+F1303*'BCA Inputs'!$C$2+G1303*'BCA Inputs'!$C$2),"")</f>
        <v/>
      </c>
      <c r="S1303" s="181" t="str">
        <f t="shared" ref="S1303:S1366" si="200">IFERROR(IF(J1303+R1303=0,"",J1303+R1303),"")</f>
        <v/>
      </c>
      <c r="T1303" s="181" t="str">
        <f>IFERROR(IF($B$3="NYSEG",(INDEX('BCA Inputs'!$N$14:$N$54,MATCH(I1303,'BCA Inputs'!$M$14:$M$54,0))*P1303+INDEX('BCA Inputs'!$O$14:$O$54,MATCH(I1303,'BCA Inputs'!$M$14:$M$54,0))*O1303+INDEX('BCA Inputs'!P:P,MATCH(I1303,'BCA Inputs'!M:M,0))*Q1303+INDEX('BCA Inputs'!Q:Q,MATCH(I1303,'BCA Inputs'!M:M,0))*F1303+INDEX('BCA Inputs'!R:R,MATCH(I1303,'BCA Inputs'!M:M,0))*G1303)+L1303+N1303,IF($B$3="RG&amp;E",(INDEX('BCA Inputs'!$AX$14:$AX$54,MATCH(I1303,'BCA Inputs'!$AW$14:$AW$54,0))*P1303+INDEX('BCA Inputs'!$AY$14:$AY$54,MATCH(I1303,'BCA Inputs'!$AW$14:$AW$54,0))*O1303+INDEX('BCA Inputs'!$AZ$14:$AZ$54,MATCH(I1303,'BCA Inputs'!$AW$14:$AW$54,0))*Q1303+INDEX('BCA Inputs'!$BA$14:$BA$54,MATCH(I1303,'BCA Inputs'!$AW$14:$AW$54,0))*F1303+INDEX('BCA Inputs'!$BB$14:$BB$54,MATCH(I1303,'BCA Inputs'!$AW$14:$AW$54,0))*G1303)+L1303+N1303,"")),"")</f>
        <v/>
      </c>
      <c r="U1303" s="234" t="str">
        <f t="shared" ref="U1303:U1366" si="201">IFERROR(T1303/S1303,"")</f>
        <v/>
      </c>
      <c r="V1303" s="234" t="str">
        <f t="shared" ref="V1303:V1366" si="202">IFERROR(J1303/(D1303*$B$6+E1303*$B$7+F1303*$B$7+G1303*$B$7+M1303+N1303/I1303),"")</f>
        <v/>
      </c>
      <c r="W1303" s="234" t="str">
        <f t="shared" ref="W1303:W1366" si="203">IFERROR((J1303-K1303)/(D1303*$B$6+E1303*$B$7+F1303*$B$7+G1303*$B$7+M1303+N1303/I1303),"")</f>
        <v/>
      </c>
      <c r="Y1303" s="235" t="str">
        <f t="shared" ref="Y1303:Y1366" si="204">IFERROR(K1303+R1303,"")</f>
        <v/>
      </c>
      <c r="Z1303" s="236" t="str">
        <f>IFERROR(IF($B$3="NYSEG",INDEX('BCA Inputs'!$X$14:$X$54,MATCH(I1303,'BCA Inputs'!$M$14:$M$54,0))*P1303+INDEX('BCA Inputs'!$Y$14:$Y$54,MATCH(I1303,'BCA Inputs'!$M$14:$M$54,0))*O1303+INDEX('BCA Inputs'!$Z$14:$Z$54,MATCH(I1303,'BCA Inputs'!$M$14:$M$54,0))*Q1303+INDEX('BCA Inputs'!$AA$14:$AA$54,MATCH(I1303,'BCA Inputs'!$M$14:$M$54,0))*F1303+INDEX('BCA Inputs'!$AB$14:$AB$54,MATCH(I1303,'BCA Inputs'!$M$14:$M$54,0))*G1303,IF($B$3="RG&amp;E",INDEX('BCA Inputs'!$BG$14:$BG$54,MATCH(I1303,'BCA Inputs'!$AW$14:$AW$54,0))*P1303+INDEX('BCA Inputs'!$BH$14:$BH$54,MATCH(I1303,'BCA Inputs'!$AW$14:$AW$54,0))*O1303+INDEX('BCA Inputs'!$BI$14:$BI$54,MATCH(I1303,'BCA Inputs'!$AW$14:$AW$54,0))*Q1303+INDEX('BCA Inputs'!$BJ$14:$BJ$54,MATCH(I1303,'BCA Inputs'!$AW$14:$AW$54,0))*F1303+INDEX('BCA Inputs'!$BK$14:$BK$54,MATCH(I1303,'BCA Inputs'!$AW$14:$AW$54,0))*G1303,"")),"")</f>
        <v/>
      </c>
      <c r="AA1303" s="237" t="str">
        <f t="shared" ref="AA1303:AA1366" si="205">IFERROR(Z1303/Y1303,"")</f>
        <v/>
      </c>
      <c r="AC1303" s="238" t="str">
        <f>IFERROR((K1303+R1303)+IF($B$3="NYSEG",INDEX('BCA Inputs'!$AI$14:$AI$54,MATCH(I1303,'BCA Inputs'!$M$14:$M$54,0))*P1303+INDEX('BCA Inputs'!$AJ$14:$AJ$54,MATCH(I1303,'BCA Inputs'!$M$14:$M$54,0))*Q1303,IF($B$3="RG&amp;E",INDEX('BCA Inputs'!$BR$14:$BR$54,MATCH(I1303,'BCA Inputs'!$AW$14:$AW$54,0))*P1303+INDEX('BCA Inputs'!$BS$14:$BS$54,MATCH(I1303,'BCA Inputs'!$AW$14:$AW$54,0))*Q1303,"")),"")</f>
        <v/>
      </c>
      <c r="AD1303" s="181" t="str">
        <f>IFERROR(IF($B$3="NYSEG",INDEX('BCA Inputs'!$AD$14:$AD$54,MATCH(I1303,'BCA Inputs'!$M$14:$M$54,0))*P1303+INDEX('BCA Inputs'!$AE$14:$AE$54,MATCH(I1303,'BCA Inputs'!$M$14:$M$54,0))*O1303+INDEX('BCA Inputs'!$AF$14:$AF$54,MATCH(I1303,'BCA Inputs'!$M$14:$M$54,0))*Q1303+INDEX('BCA Inputs'!$AG$14:$AG$54,MATCH(I1303,'BCA Inputs'!$M$14:$M$54,0))*F1303+INDEX('BCA Inputs'!$AH$14:$AH$54,MATCH(I1303,'BCA Inputs'!$M$14:$M$54,0))*G1303,IF($B$3="RG&amp;E",INDEX('BCA Inputs'!$BM$14:$BM$54,MATCH(I1303,'BCA Inputs'!$AW$14:$AW$54,0))*P1303+INDEX('BCA Inputs'!$BN$14:$BN$54,MATCH(I1303,'BCA Inputs'!$AW$14:$AW$54,0))*O1303+INDEX('BCA Inputs'!$BO$14:$BO$54,MATCH(I1303,'BCA Inputs'!$AW$14:$AW$54,0))*Q1303+INDEX('BCA Inputs'!$BP$14:$BP$54,MATCH(I1303,'BCA Inputs'!$AW$14:$AW$54,0))*F1303+INDEX('BCA Inputs'!$BQ$14:$BQ$54,MATCH(I1303,'BCA Inputs'!$AW$14:$AW$54,0))*G1303,"")),"")</f>
        <v/>
      </c>
      <c r="AE1303" s="237" t="str">
        <f t="shared" ref="AE1303:AE1366" si="206">IFERROR(AD1303/AC1303,"")</f>
        <v/>
      </c>
      <c r="AF1303" s="198">
        <f t="shared" si="198"/>
        <v>0</v>
      </c>
      <c r="AG1303" s="239">
        <f t="shared" si="199"/>
        <v>0</v>
      </c>
    </row>
    <row r="1304" spans="1:33">
      <c r="A1304" s="228"/>
      <c r="B1304" s="176"/>
      <c r="C1304" s="229"/>
      <c r="D1304" s="230"/>
      <c r="E1304" s="230"/>
      <c r="F1304" s="230"/>
      <c r="G1304" s="230"/>
      <c r="H1304" s="231"/>
      <c r="I1304" s="231"/>
      <c r="J1304" s="232"/>
      <c r="K1304" s="232"/>
      <c r="L1304" s="232"/>
      <c r="M1304" s="181">
        <f t="shared" ref="M1304:M1367" si="207">IF(L1304="",0,L1304/I1304)</f>
        <v>0</v>
      </c>
      <c r="N1304" s="181">
        <f>IF(H1304="",0,H1304*I1304*'Avoided Water Savings Cost'!$C$16)</f>
        <v>0</v>
      </c>
      <c r="O1304" s="545">
        <f>IF(C1304="",0,IF($B$3="NYSEG",C1304/(1-'Avoided Electric Costs 2020'!$W$21),IF($B$3="RG&amp;E",C1304/(1-'Avoided Electric Costs 2020'!$X$21),"")))</f>
        <v>0</v>
      </c>
      <c r="P1304" s="546">
        <f>IF(D1304="",0,IF($B$3="NYSEG",D1304/(1-'Avoided Electric Costs 2020'!$W$21),IF($B$3="RG&amp;E",D1304/(1-'Avoided Electric Costs 2020'!$X$21),"")))</f>
        <v>0</v>
      </c>
      <c r="Q1304" s="546">
        <f>IF(E1304="",0,IF($B$3="NYSEG",E1304/(1-'Avoided Natural Gas Costs 2020'!$J$34),IF($B$3="RG&amp;E",E1304/(1-'Avoided Natural Gas Costs 2020'!$K$34),"")))</f>
        <v>0</v>
      </c>
      <c r="R1304" s="233" t="str">
        <f>IFERROR(IF(P1304*'BCA Inputs'!$C$1+Q1304*'BCA Inputs'!$C$2+F1304*'BCA Inputs'!$C$2+G1304*'BCA Inputs'!$C$2=0,"",P1304*'BCA Inputs'!$C$1+Q1304*'BCA Inputs'!$C$2+F1304*'BCA Inputs'!$C$2+G1304*'BCA Inputs'!$C$2),"")</f>
        <v/>
      </c>
      <c r="S1304" s="181" t="str">
        <f t="shared" si="200"/>
        <v/>
      </c>
      <c r="T1304" s="181" t="str">
        <f>IFERROR(IF($B$3="NYSEG",(INDEX('BCA Inputs'!$N$14:$N$54,MATCH(I1304,'BCA Inputs'!$M$14:$M$54,0))*P1304+INDEX('BCA Inputs'!$O$14:$O$54,MATCH(I1304,'BCA Inputs'!$M$14:$M$54,0))*O1304+INDEX('BCA Inputs'!P:P,MATCH(I1304,'BCA Inputs'!M:M,0))*Q1304+INDEX('BCA Inputs'!Q:Q,MATCH(I1304,'BCA Inputs'!M:M,0))*F1304+INDEX('BCA Inputs'!R:R,MATCH(I1304,'BCA Inputs'!M:M,0))*G1304)+L1304+N1304,IF($B$3="RG&amp;E",(INDEX('BCA Inputs'!$AX$14:$AX$54,MATCH(I1304,'BCA Inputs'!$AW$14:$AW$54,0))*P1304+INDEX('BCA Inputs'!$AY$14:$AY$54,MATCH(I1304,'BCA Inputs'!$AW$14:$AW$54,0))*O1304+INDEX('BCA Inputs'!$AZ$14:$AZ$54,MATCH(I1304,'BCA Inputs'!$AW$14:$AW$54,0))*Q1304+INDEX('BCA Inputs'!$BA$14:$BA$54,MATCH(I1304,'BCA Inputs'!$AW$14:$AW$54,0))*F1304+INDEX('BCA Inputs'!$BB$14:$BB$54,MATCH(I1304,'BCA Inputs'!$AW$14:$AW$54,0))*G1304)+L1304+N1304,"")),"")</f>
        <v/>
      </c>
      <c r="U1304" s="234" t="str">
        <f t="shared" si="201"/>
        <v/>
      </c>
      <c r="V1304" s="234" t="str">
        <f t="shared" si="202"/>
        <v/>
      </c>
      <c r="W1304" s="234" t="str">
        <f t="shared" si="203"/>
        <v/>
      </c>
      <c r="Y1304" s="235" t="str">
        <f t="shared" si="204"/>
        <v/>
      </c>
      <c r="Z1304" s="236" t="str">
        <f>IFERROR(IF($B$3="NYSEG",INDEX('BCA Inputs'!$X$14:$X$54,MATCH(I1304,'BCA Inputs'!$M$14:$M$54,0))*P1304+INDEX('BCA Inputs'!$Y$14:$Y$54,MATCH(I1304,'BCA Inputs'!$M$14:$M$54,0))*O1304+INDEX('BCA Inputs'!$Z$14:$Z$54,MATCH(I1304,'BCA Inputs'!$M$14:$M$54,0))*Q1304+INDEX('BCA Inputs'!$AA$14:$AA$54,MATCH(I1304,'BCA Inputs'!$M$14:$M$54,0))*F1304+INDEX('BCA Inputs'!$AB$14:$AB$54,MATCH(I1304,'BCA Inputs'!$M$14:$M$54,0))*G1304,IF($B$3="RG&amp;E",INDEX('BCA Inputs'!$BG$14:$BG$54,MATCH(I1304,'BCA Inputs'!$AW$14:$AW$54,0))*P1304+INDEX('BCA Inputs'!$BH$14:$BH$54,MATCH(I1304,'BCA Inputs'!$AW$14:$AW$54,0))*O1304+INDEX('BCA Inputs'!$BI$14:$BI$54,MATCH(I1304,'BCA Inputs'!$AW$14:$AW$54,0))*Q1304+INDEX('BCA Inputs'!$BJ$14:$BJ$54,MATCH(I1304,'BCA Inputs'!$AW$14:$AW$54,0))*F1304+INDEX('BCA Inputs'!$BK$14:$BK$54,MATCH(I1304,'BCA Inputs'!$AW$14:$AW$54,0))*G1304,"")),"")</f>
        <v/>
      </c>
      <c r="AA1304" s="237" t="str">
        <f t="shared" si="205"/>
        <v/>
      </c>
      <c r="AC1304" s="238" t="str">
        <f>IFERROR((K1304+R1304)+IF($B$3="NYSEG",INDEX('BCA Inputs'!$AI$14:$AI$54,MATCH(I1304,'BCA Inputs'!$M$14:$M$54,0))*P1304+INDEX('BCA Inputs'!$AJ$14:$AJ$54,MATCH(I1304,'BCA Inputs'!$M$14:$M$54,0))*Q1304,IF($B$3="RG&amp;E",INDEX('BCA Inputs'!$BR$14:$BR$54,MATCH(I1304,'BCA Inputs'!$AW$14:$AW$54,0))*P1304+INDEX('BCA Inputs'!$BS$14:$BS$54,MATCH(I1304,'BCA Inputs'!$AW$14:$AW$54,0))*Q1304,"")),"")</f>
        <v/>
      </c>
      <c r="AD1304" s="181" t="str">
        <f>IFERROR(IF($B$3="NYSEG",INDEX('BCA Inputs'!$AD$14:$AD$54,MATCH(I1304,'BCA Inputs'!$M$14:$M$54,0))*P1304+INDEX('BCA Inputs'!$AE$14:$AE$54,MATCH(I1304,'BCA Inputs'!$M$14:$M$54,0))*O1304+INDEX('BCA Inputs'!$AF$14:$AF$54,MATCH(I1304,'BCA Inputs'!$M$14:$M$54,0))*Q1304+INDEX('BCA Inputs'!$AG$14:$AG$54,MATCH(I1304,'BCA Inputs'!$M$14:$M$54,0))*F1304+INDEX('BCA Inputs'!$AH$14:$AH$54,MATCH(I1304,'BCA Inputs'!$M$14:$M$54,0))*G1304,IF($B$3="RG&amp;E",INDEX('BCA Inputs'!$BM$14:$BM$54,MATCH(I1304,'BCA Inputs'!$AW$14:$AW$54,0))*P1304+INDEX('BCA Inputs'!$BN$14:$BN$54,MATCH(I1304,'BCA Inputs'!$AW$14:$AW$54,0))*O1304+INDEX('BCA Inputs'!$BO$14:$BO$54,MATCH(I1304,'BCA Inputs'!$AW$14:$AW$54,0))*Q1304+INDEX('BCA Inputs'!$BP$14:$BP$54,MATCH(I1304,'BCA Inputs'!$AW$14:$AW$54,0))*F1304+INDEX('BCA Inputs'!$BQ$14:$BQ$54,MATCH(I1304,'BCA Inputs'!$AW$14:$AW$54,0))*G1304,"")),"")</f>
        <v/>
      </c>
      <c r="AE1304" s="237" t="str">
        <f t="shared" si="206"/>
        <v/>
      </c>
      <c r="AF1304" s="198">
        <f t="shared" ref="AF1304:AF1367" si="208">IF(U1304&lt;1,1,0)</f>
        <v>0</v>
      </c>
      <c r="AG1304" s="239">
        <f t="shared" ref="AG1304:AG1367" si="209">D1304*3412+(E1304+F1304+G1304)*100000</f>
        <v>0</v>
      </c>
    </row>
    <row r="1305" spans="1:33">
      <c r="A1305" s="228"/>
      <c r="B1305" s="176"/>
      <c r="C1305" s="229"/>
      <c r="D1305" s="230"/>
      <c r="E1305" s="230"/>
      <c r="F1305" s="230"/>
      <c r="G1305" s="230"/>
      <c r="H1305" s="231"/>
      <c r="I1305" s="231"/>
      <c r="J1305" s="232"/>
      <c r="K1305" s="232"/>
      <c r="L1305" s="232"/>
      <c r="M1305" s="181">
        <f t="shared" si="207"/>
        <v>0</v>
      </c>
      <c r="N1305" s="181">
        <f>IF(H1305="",0,H1305*I1305*'Avoided Water Savings Cost'!$C$16)</f>
        <v>0</v>
      </c>
      <c r="O1305" s="545">
        <f>IF(C1305="",0,IF($B$3="NYSEG",C1305/(1-'Avoided Electric Costs 2020'!$W$21),IF($B$3="RG&amp;E",C1305/(1-'Avoided Electric Costs 2020'!$X$21),"")))</f>
        <v>0</v>
      </c>
      <c r="P1305" s="546">
        <f>IF(D1305="",0,IF($B$3="NYSEG",D1305/(1-'Avoided Electric Costs 2020'!$W$21),IF($B$3="RG&amp;E",D1305/(1-'Avoided Electric Costs 2020'!$X$21),"")))</f>
        <v>0</v>
      </c>
      <c r="Q1305" s="546">
        <f>IF(E1305="",0,IF($B$3="NYSEG",E1305/(1-'Avoided Natural Gas Costs 2020'!$J$34),IF($B$3="RG&amp;E",E1305/(1-'Avoided Natural Gas Costs 2020'!$K$34),"")))</f>
        <v>0</v>
      </c>
      <c r="R1305" s="233" t="str">
        <f>IFERROR(IF(P1305*'BCA Inputs'!$C$1+Q1305*'BCA Inputs'!$C$2+F1305*'BCA Inputs'!$C$2+G1305*'BCA Inputs'!$C$2=0,"",P1305*'BCA Inputs'!$C$1+Q1305*'BCA Inputs'!$C$2+F1305*'BCA Inputs'!$C$2+G1305*'BCA Inputs'!$C$2),"")</f>
        <v/>
      </c>
      <c r="S1305" s="181" t="str">
        <f t="shared" si="200"/>
        <v/>
      </c>
      <c r="T1305" s="181" t="str">
        <f>IFERROR(IF($B$3="NYSEG",(INDEX('BCA Inputs'!$N$14:$N$54,MATCH(I1305,'BCA Inputs'!$M$14:$M$54,0))*P1305+INDEX('BCA Inputs'!$O$14:$O$54,MATCH(I1305,'BCA Inputs'!$M$14:$M$54,0))*O1305+INDEX('BCA Inputs'!P:P,MATCH(I1305,'BCA Inputs'!M:M,0))*Q1305+INDEX('BCA Inputs'!Q:Q,MATCH(I1305,'BCA Inputs'!M:M,0))*F1305+INDEX('BCA Inputs'!R:R,MATCH(I1305,'BCA Inputs'!M:M,0))*G1305)+L1305+N1305,IF($B$3="RG&amp;E",(INDEX('BCA Inputs'!$AX$14:$AX$54,MATCH(I1305,'BCA Inputs'!$AW$14:$AW$54,0))*P1305+INDEX('BCA Inputs'!$AY$14:$AY$54,MATCH(I1305,'BCA Inputs'!$AW$14:$AW$54,0))*O1305+INDEX('BCA Inputs'!$AZ$14:$AZ$54,MATCH(I1305,'BCA Inputs'!$AW$14:$AW$54,0))*Q1305+INDEX('BCA Inputs'!$BA$14:$BA$54,MATCH(I1305,'BCA Inputs'!$AW$14:$AW$54,0))*F1305+INDEX('BCA Inputs'!$BB$14:$BB$54,MATCH(I1305,'BCA Inputs'!$AW$14:$AW$54,0))*G1305)+L1305+N1305,"")),"")</f>
        <v/>
      </c>
      <c r="U1305" s="234" t="str">
        <f t="shared" si="201"/>
        <v/>
      </c>
      <c r="V1305" s="234" t="str">
        <f t="shared" si="202"/>
        <v/>
      </c>
      <c r="W1305" s="234" t="str">
        <f t="shared" si="203"/>
        <v/>
      </c>
      <c r="Y1305" s="235" t="str">
        <f t="shared" si="204"/>
        <v/>
      </c>
      <c r="Z1305" s="236" t="str">
        <f>IFERROR(IF($B$3="NYSEG",INDEX('BCA Inputs'!$X$14:$X$54,MATCH(I1305,'BCA Inputs'!$M$14:$M$54,0))*P1305+INDEX('BCA Inputs'!$Y$14:$Y$54,MATCH(I1305,'BCA Inputs'!$M$14:$M$54,0))*O1305+INDEX('BCA Inputs'!$Z$14:$Z$54,MATCH(I1305,'BCA Inputs'!$M$14:$M$54,0))*Q1305+INDEX('BCA Inputs'!$AA$14:$AA$54,MATCH(I1305,'BCA Inputs'!$M$14:$M$54,0))*F1305+INDEX('BCA Inputs'!$AB$14:$AB$54,MATCH(I1305,'BCA Inputs'!$M$14:$M$54,0))*G1305,IF($B$3="RG&amp;E",INDEX('BCA Inputs'!$BG$14:$BG$54,MATCH(I1305,'BCA Inputs'!$AW$14:$AW$54,0))*P1305+INDEX('BCA Inputs'!$BH$14:$BH$54,MATCH(I1305,'BCA Inputs'!$AW$14:$AW$54,0))*O1305+INDEX('BCA Inputs'!$BI$14:$BI$54,MATCH(I1305,'BCA Inputs'!$AW$14:$AW$54,0))*Q1305+INDEX('BCA Inputs'!$BJ$14:$BJ$54,MATCH(I1305,'BCA Inputs'!$AW$14:$AW$54,0))*F1305+INDEX('BCA Inputs'!$BK$14:$BK$54,MATCH(I1305,'BCA Inputs'!$AW$14:$AW$54,0))*G1305,"")),"")</f>
        <v/>
      </c>
      <c r="AA1305" s="237" t="str">
        <f t="shared" si="205"/>
        <v/>
      </c>
      <c r="AC1305" s="238" t="str">
        <f>IFERROR((K1305+R1305)+IF($B$3="NYSEG",INDEX('BCA Inputs'!$AI$14:$AI$54,MATCH(I1305,'BCA Inputs'!$M$14:$M$54,0))*P1305+INDEX('BCA Inputs'!$AJ$14:$AJ$54,MATCH(I1305,'BCA Inputs'!$M$14:$M$54,0))*Q1305,IF($B$3="RG&amp;E",INDEX('BCA Inputs'!$BR$14:$BR$54,MATCH(I1305,'BCA Inputs'!$AW$14:$AW$54,0))*P1305+INDEX('BCA Inputs'!$BS$14:$BS$54,MATCH(I1305,'BCA Inputs'!$AW$14:$AW$54,0))*Q1305,"")),"")</f>
        <v/>
      </c>
      <c r="AD1305" s="181" t="str">
        <f>IFERROR(IF($B$3="NYSEG",INDEX('BCA Inputs'!$AD$14:$AD$54,MATCH(I1305,'BCA Inputs'!$M$14:$M$54,0))*P1305+INDEX('BCA Inputs'!$AE$14:$AE$54,MATCH(I1305,'BCA Inputs'!$M$14:$M$54,0))*O1305+INDEX('BCA Inputs'!$AF$14:$AF$54,MATCH(I1305,'BCA Inputs'!$M$14:$M$54,0))*Q1305+INDEX('BCA Inputs'!$AG$14:$AG$54,MATCH(I1305,'BCA Inputs'!$M$14:$M$54,0))*F1305+INDEX('BCA Inputs'!$AH$14:$AH$54,MATCH(I1305,'BCA Inputs'!$M$14:$M$54,0))*G1305,IF($B$3="RG&amp;E",INDEX('BCA Inputs'!$BM$14:$BM$54,MATCH(I1305,'BCA Inputs'!$AW$14:$AW$54,0))*P1305+INDEX('BCA Inputs'!$BN$14:$BN$54,MATCH(I1305,'BCA Inputs'!$AW$14:$AW$54,0))*O1305+INDEX('BCA Inputs'!$BO$14:$BO$54,MATCH(I1305,'BCA Inputs'!$AW$14:$AW$54,0))*Q1305+INDEX('BCA Inputs'!$BP$14:$BP$54,MATCH(I1305,'BCA Inputs'!$AW$14:$AW$54,0))*F1305+INDEX('BCA Inputs'!$BQ$14:$BQ$54,MATCH(I1305,'BCA Inputs'!$AW$14:$AW$54,0))*G1305,"")),"")</f>
        <v/>
      </c>
      <c r="AE1305" s="237" t="str">
        <f t="shared" si="206"/>
        <v/>
      </c>
      <c r="AF1305" s="198">
        <f t="shared" si="208"/>
        <v>0</v>
      </c>
      <c r="AG1305" s="239">
        <f t="shared" si="209"/>
        <v>0</v>
      </c>
    </row>
    <row r="1306" spans="1:33">
      <c r="A1306" s="228"/>
      <c r="B1306" s="176"/>
      <c r="C1306" s="229"/>
      <c r="D1306" s="230"/>
      <c r="E1306" s="230"/>
      <c r="F1306" s="230"/>
      <c r="G1306" s="230"/>
      <c r="H1306" s="231"/>
      <c r="I1306" s="231"/>
      <c r="J1306" s="232"/>
      <c r="K1306" s="232"/>
      <c r="L1306" s="232"/>
      <c r="M1306" s="181">
        <f t="shared" si="207"/>
        <v>0</v>
      </c>
      <c r="N1306" s="181">
        <f>IF(H1306="",0,H1306*I1306*'Avoided Water Savings Cost'!$C$16)</f>
        <v>0</v>
      </c>
      <c r="O1306" s="545">
        <f>IF(C1306="",0,IF($B$3="NYSEG",C1306/(1-'Avoided Electric Costs 2020'!$W$21),IF($B$3="RG&amp;E",C1306/(1-'Avoided Electric Costs 2020'!$X$21),"")))</f>
        <v>0</v>
      </c>
      <c r="P1306" s="546">
        <f>IF(D1306="",0,IF($B$3="NYSEG",D1306/(1-'Avoided Electric Costs 2020'!$W$21),IF($B$3="RG&amp;E",D1306/(1-'Avoided Electric Costs 2020'!$X$21),"")))</f>
        <v>0</v>
      </c>
      <c r="Q1306" s="546">
        <f>IF(E1306="",0,IF($B$3="NYSEG",E1306/(1-'Avoided Natural Gas Costs 2020'!$J$34),IF($B$3="RG&amp;E",E1306/(1-'Avoided Natural Gas Costs 2020'!$K$34),"")))</f>
        <v>0</v>
      </c>
      <c r="R1306" s="233" t="str">
        <f>IFERROR(IF(P1306*'BCA Inputs'!$C$1+Q1306*'BCA Inputs'!$C$2+F1306*'BCA Inputs'!$C$2+G1306*'BCA Inputs'!$C$2=0,"",P1306*'BCA Inputs'!$C$1+Q1306*'BCA Inputs'!$C$2+F1306*'BCA Inputs'!$C$2+G1306*'BCA Inputs'!$C$2),"")</f>
        <v/>
      </c>
      <c r="S1306" s="181" t="str">
        <f t="shared" si="200"/>
        <v/>
      </c>
      <c r="T1306" s="181" t="str">
        <f>IFERROR(IF($B$3="NYSEG",(INDEX('BCA Inputs'!$N$14:$N$54,MATCH(I1306,'BCA Inputs'!$M$14:$M$54,0))*P1306+INDEX('BCA Inputs'!$O$14:$O$54,MATCH(I1306,'BCA Inputs'!$M$14:$M$54,0))*O1306+INDEX('BCA Inputs'!P:P,MATCH(I1306,'BCA Inputs'!M:M,0))*Q1306+INDEX('BCA Inputs'!Q:Q,MATCH(I1306,'BCA Inputs'!M:M,0))*F1306+INDEX('BCA Inputs'!R:R,MATCH(I1306,'BCA Inputs'!M:M,0))*G1306)+L1306+N1306,IF($B$3="RG&amp;E",(INDEX('BCA Inputs'!$AX$14:$AX$54,MATCH(I1306,'BCA Inputs'!$AW$14:$AW$54,0))*P1306+INDEX('BCA Inputs'!$AY$14:$AY$54,MATCH(I1306,'BCA Inputs'!$AW$14:$AW$54,0))*O1306+INDEX('BCA Inputs'!$AZ$14:$AZ$54,MATCH(I1306,'BCA Inputs'!$AW$14:$AW$54,0))*Q1306+INDEX('BCA Inputs'!$BA$14:$BA$54,MATCH(I1306,'BCA Inputs'!$AW$14:$AW$54,0))*F1306+INDEX('BCA Inputs'!$BB$14:$BB$54,MATCH(I1306,'BCA Inputs'!$AW$14:$AW$54,0))*G1306)+L1306+N1306,"")),"")</f>
        <v/>
      </c>
      <c r="U1306" s="234" t="str">
        <f t="shared" si="201"/>
        <v/>
      </c>
      <c r="V1306" s="234" t="str">
        <f t="shared" si="202"/>
        <v/>
      </c>
      <c r="W1306" s="234" t="str">
        <f t="shared" si="203"/>
        <v/>
      </c>
      <c r="Y1306" s="235" t="str">
        <f t="shared" si="204"/>
        <v/>
      </c>
      <c r="Z1306" s="236" t="str">
        <f>IFERROR(IF($B$3="NYSEG",INDEX('BCA Inputs'!$X$14:$X$54,MATCH(I1306,'BCA Inputs'!$M$14:$M$54,0))*P1306+INDEX('BCA Inputs'!$Y$14:$Y$54,MATCH(I1306,'BCA Inputs'!$M$14:$M$54,0))*O1306+INDEX('BCA Inputs'!$Z$14:$Z$54,MATCH(I1306,'BCA Inputs'!$M$14:$M$54,0))*Q1306+INDEX('BCA Inputs'!$AA$14:$AA$54,MATCH(I1306,'BCA Inputs'!$M$14:$M$54,0))*F1306+INDEX('BCA Inputs'!$AB$14:$AB$54,MATCH(I1306,'BCA Inputs'!$M$14:$M$54,0))*G1306,IF($B$3="RG&amp;E",INDEX('BCA Inputs'!$BG$14:$BG$54,MATCH(I1306,'BCA Inputs'!$AW$14:$AW$54,0))*P1306+INDEX('BCA Inputs'!$BH$14:$BH$54,MATCH(I1306,'BCA Inputs'!$AW$14:$AW$54,0))*O1306+INDEX('BCA Inputs'!$BI$14:$BI$54,MATCH(I1306,'BCA Inputs'!$AW$14:$AW$54,0))*Q1306+INDEX('BCA Inputs'!$BJ$14:$BJ$54,MATCH(I1306,'BCA Inputs'!$AW$14:$AW$54,0))*F1306+INDEX('BCA Inputs'!$BK$14:$BK$54,MATCH(I1306,'BCA Inputs'!$AW$14:$AW$54,0))*G1306,"")),"")</f>
        <v/>
      </c>
      <c r="AA1306" s="237" t="str">
        <f t="shared" si="205"/>
        <v/>
      </c>
      <c r="AC1306" s="238" t="str">
        <f>IFERROR((K1306+R1306)+IF($B$3="NYSEG",INDEX('BCA Inputs'!$AI$14:$AI$54,MATCH(I1306,'BCA Inputs'!$M$14:$M$54,0))*P1306+INDEX('BCA Inputs'!$AJ$14:$AJ$54,MATCH(I1306,'BCA Inputs'!$M$14:$M$54,0))*Q1306,IF($B$3="RG&amp;E",INDEX('BCA Inputs'!$BR$14:$BR$54,MATCH(I1306,'BCA Inputs'!$AW$14:$AW$54,0))*P1306+INDEX('BCA Inputs'!$BS$14:$BS$54,MATCH(I1306,'BCA Inputs'!$AW$14:$AW$54,0))*Q1306,"")),"")</f>
        <v/>
      </c>
      <c r="AD1306" s="181" t="str">
        <f>IFERROR(IF($B$3="NYSEG",INDEX('BCA Inputs'!$AD$14:$AD$54,MATCH(I1306,'BCA Inputs'!$M$14:$M$54,0))*P1306+INDEX('BCA Inputs'!$AE$14:$AE$54,MATCH(I1306,'BCA Inputs'!$M$14:$M$54,0))*O1306+INDEX('BCA Inputs'!$AF$14:$AF$54,MATCH(I1306,'BCA Inputs'!$M$14:$M$54,0))*Q1306+INDEX('BCA Inputs'!$AG$14:$AG$54,MATCH(I1306,'BCA Inputs'!$M$14:$M$54,0))*F1306+INDEX('BCA Inputs'!$AH$14:$AH$54,MATCH(I1306,'BCA Inputs'!$M$14:$M$54,0))*G1306,IF($B$3="RG&amp;E",INDEX('BCA Inputs'!$BM$14:$BM$54,MATCH(I1306,'BCA Inputs'!$AW$14:$AW$54,0))*P1306+INDEX('BCA Inputs'!$BN$14:$BN$54,MATCH(I1306,'BCA Inputs'!$AW$14:$AW$54,0))*O1306+INDEX('BCA Inputs'!$BO$14:$BO$54,MATCH(I1306,'BCA Inputs'!$AW$14:$AW$54,0))*Q1306+INDEX('BCA Inputs'!$BP$14:$BP$54,MATCH(I1306,'BCA Inputs'!$AW$14:$AW$54,0))*F1306+INDEX('BCA Inputs'!$BQ$14:$BQ$54,MATCH(I1306,'BCA Inputs'!$AW$14:$AW$54,0))*G1306,"")),"")</f>
        <v/>
      </c>
      <c r="AE1306" s="237" t="str">
        <f t="shared" si="206"/>
        <v/>
      </c>
      <c r="AF1306" s="198">
        <f t="shared" si="208"/>
        <v>0</v>
      </c>
      <c r="AG1306" s="239">
        <f t="shared" si="209"/>
        <v>0</v>
      </c>
    </row>
    <row r="1307" spans="1:33">
      <c r="A1307" s="228"/>
      <c r="B1307" s="176"/>
      <c r="C1307" s="229"/>
      <c r="D1307" s="230"/>
      <c r="E1307" s="230"/>
      <c r="F1307" s="230"/>
      <c r="G1307" s="230"/>
      <c r="H1307" s="231"/>
      <c r="I1307" s="231"/>
      <c r="J1307" s="232"/>
      <c r="K1307" s="232"/>
      <c r="L1307" s="232"/>
      <c r="M1307" s="181">
        <f t="shared" si="207"/>
        <v>0</v>
      </c>
      <c r="N1307" s="181">
        <f>IF(H1307="",0,H1307*I1307*'Avoided Water Savings Cost'!$C$16)</f>
        <v>0</v>
      </c>
      <c r="O1307" s="545">
        <f>IF(C1307="",0,IF($B$3="NYSEG",C1307/(1-'Avoided Electric Costs 2020'!$W$21),IF($B$3="RG&amp;E",C1307/(1-'Avoided Electric Costs 2020'!$X$21),"")))</f>
        <v>0</v>
      </c>
      <c r="P1307" s="546">
        <f>IF(D1307="",0,IF($B$3="NYSEG",D1307/(1-'Avoided Electric Costs 2020'!$W$21),IF($B$3="RG&amp;E",D1307/(1-'Avoided Electric Costs 2020'!$X$21),"")))</f>
        <v>0</v>
      </c>
      <c r="Q1307" s="546">
        <f>IF(E1307="",0,IF($B$3="NYSEG",E1307/(1-'Avoided Natural Gas Costs 2020'!$J$34),IF($B$3="RG&amp;E",E1307/(1-'Avoided Natural Gas Costs 2020'!$K$34),"")))</f>
        <v>0</v>
      </c>
      <c r="R1307" s="233" t="str">
        <f>IFERROR(IF(P1307*'BCA Inputs'!$C$1+Q1307*'BCA Inputs'!$C$2+F1307*'BCA Inputs'!$C$2+G1307*'BCA Inputs'!$C$2=0,"",P1307*'BCA Inputs'!$C$1+Q1307*'BCA Inputs'!$C$2+F1307*'BCA Inputs'!$C$2+G1307*'BCA Inputs'!$C$2),"")</f>
        <v/>
      </c>
      <c r="S1307" s="181" t="str">
        <f t="shared" si="200"/>
        <v/>
      </c>
      <c r="T1307" s="181" t="str">
        <f>IFERROR(IF($B$3="NYSEG",(INDEX('BCA Inputs'!$N$14:$N$54,MATCH(I1307,'BCA Inputs'!$M$14:$M$54,0))*P1307+INDEX('BCA Inputs'!$O$14:$O$54,MATCH(I1307,'BCA Inputs'!$M$14:$M$54,0))*O1307+INDEX('BCA Inputs'!P:P,MATCH(I1307,'BCA Inputs'!M:M,0))*Q1307+INDEX('BCA Inputs'!Q:Q,MATCH(I1307,'BCA Inputs'!M:M,0))*F1307+INDEX('BCA Inputs'!R:R,MATCH(I1307,'BCA Inputs'!M:M,0))*G1307)+L1307+N1307,IF($B$3="RG&amp;E",(INDEX('BCA Inputs'!$AX$14:$AX$54,MATCH(I1307,'BCA Inputs'!$AW$14:$AW$54,0))*P1307+INDEX('BCA Inputs'!$AY$14:$AY$54,MATCH(I1307,'BCA Inputs'!$AW$14:$AW$54,0))*O1307+INDEX('BCA Inputs'!$AZ$14:$AZ$54,MATCH(I1307,'BCA Inputs'!$AW$14:$AW$54,0))*Q1307+INDEX('BCA Inputs'!$BA$14:$BA$54,MATCH(I1307,'BCA Inputs'!$AW$14:$AW$54,0))*F1307+INDEX('BCA Inputs'!$BB$14:$BB$54,MATCH(I1307,'BCA Inputs'!$AW$14:$AW$54,0))*G1307)+L1307+N1307,"")),"")</f>
        <v/>
      </c>
      <c r="U1307" s="234" t="str">
        <f t="shared" si="201"/>
        <v/>
      </c>
      <c r="V1307" s="234" t="str">
        <f t="shared" si="202"/>
        <v/>
      </c>
      <c r="W1307" s="234" t="str">
        <f t="shared" si="203"/>
        <v/>
      </c>
      <c r="Y1307" s="235" t="str">
        <f t="shared" si="204"/>
        <v/>
      </c>
      <c r="Z1307" s="236" t="str">
        <f>IFERROR(IF($B$3="NYSEG",INDEX('BCA Inputs'!$X$14:$X$54,MATCH(I1307,'BCA Inputs'!$M$14:$M$54,0))*P1307+INDEX('BCA Inputs'!$Y$14:$Y$54,MATCH(I1307,'BCA Inputs'!$M$14:$M$54,0))*O1307+INDEX('BCA Inputs'!$Z$14:$Z$54,MATCH(I1307,'BCA Inputs'!$M$14:$M$54,0))*Q1307+INDEX('BCA Inputs'!$AA$14:$AA$54,MATCH(I1307,'BCA Inputs'!$M$14:$M$54,0))*F1307+INDEX('BCA Inputs'!$AB$14:$AB$54,MATCH(I1307,'BCA Inputs'!$M$14:$M$54,0))*G1307,IF($B$3="RG&amp;E",INDEX('BCA Inputs'!$BG$14:$BG$54,MATCH(I1307,'BCA Inputs'!$AW$14:$AW$54,0))*P1307+INDEX('BCA Inputs'!$BH$14:$BH$54,MATCH(I1307,'BCA Inputs'!$AW$14:$AW$54,0))*O1307+INDEX('BCA Inputs'!$BI$14:$BI$54,MATCH(I1307,'BCA Inputs'!$AW$14:$AW$54,0))*Q1307+INDEX('BCA Inputs'!$BJ$14:$BJ$54,MATCH(I1307,'BCA Inputs'!$AW$14:$AW$54,0))*F1307+INDEX('BCA Inputs'!$BK$14:$BK$54,MATCH(I1307,'BCA Inputs'!$AW$14:$AW$54,0))*G1307,"")),"")</f>
        <v/>
      </c>
      <c r="AA1307" s="237" t="str">
        <f t="shared" si="205"/>
        <v/>
      </c>
      <c r="AC1307" s="238" t="str">
        <f>IFERROR((K1307+R1307)+IF($B$3="NYSEG",INDEX('BCA Inputs'!$AI$14:$AI$54,MATCH(I1307,'BCA Inputs'!$M$14:$M$54,0))*P1307+INDEX('BCA Inputs'!$AJ$14:$AJ$54,MATCH(I1307,'BCA Inputs'!$M$14:$M$54,0))*Q1307,IF($B$3="RG&amp;E",INDEX('BCA Inputs'!$BR$14:$BR$54,MATCH(I1307,'BCA Inputs'!$AW$14:$AW$54,0))*P1307+INDEX('BCA Inputs'!$BS$14:$BS$54,MATCH(I1307,'BCA Inputs'!$AW$14:$AW$54,0))*Q1307,"")),"")</f>
        <v/>
      </c>
      <c r="AD1307" s="181" t="str">
        <f>IFERROR(IF($B$3="NYSEG",INDEX('BCA Inputs'!$AD$14:$AD$54,MATCH(I1307,'BCA Inputs'!$M$14:$M$54,0))*P1307+INDEX('BCA Inputs'!$AE$14:$AE$54,MATCH(I1307,'BCA Inputs'!$M$14:$M$54,0))*O1307+INDEX('BCA Inputs'!$AF$14:$AF$54,MATCH(I1307,'BCA Inputs'!$M$14:$M$54,0))*Q1307+INDEX('BCA Inputs'!$AG$14:$AG$54,MATCH(I1307,'BCA Inputs'!$M$14:$M$54,0))*F1307+INDEX('BCA Inputs'!$AH$14:$AH$54,MATCH(I1307,'BCA Inputs'!$M$14:$M$54,0))*G1307,IF($B$3="RG&amp;E",INDEX('BCA Inputs'!$BM$14:$BM$54,MATCH(I1307,'BCA Inputs'!$AW$14:$AW$54,0))*P1307+INDEX('BCA Inputs'!$BN$14:$BN$54,MATCH(I1307,'BCA Inputs'!$AW$14:$AW$54,0))*O1307+INDEX('BCA Inputs'!$BO$14:$BO$54,MATCH(I1307,'BCA Inputs'!$AW$14:$AW$54,0))*Q1307+INDEX('BCA Inputs'!$BP$14:$BP$54,MATCH(I1307,'BCA Inputs'!$AW$14:$AW$54,0))*F1307+INDEX('BCA Inputs'!$BQ$14:$BQ$54,MATCH(I1307,'BCA Inputs'!$AW$14:$AW$54,0))*G1307,"")),"")</f>
        <v/>
      </c>
      <c r="AE1307" s="237" t="str">
        <f t="shared" si="206"/>
        <v/>
      </c>
      <c r="AF1307" s="198">
        <f t="shared" si="208"/>
        <v>0</v>
      </c>
      <c r="AG1307" s="239">
        <f t="shared" si="209"/>
        <v>0</v>
      </c>
    </row>
    <row r="1308" spans="1:33">
      <c r="A1308" s="228"/>
      <c r="B1308" s="176"/>
      <c r="C1308" s="229"/>
      <c r="D1308" s="230"/>
      <c r="E1308" s="230"/>
      <c r="F1308" s="230"/>
      <c r="G1308" s="230"/>
      <c r="H1308" s="231"/>
      <c r="I1308" s="231"/>
      <c r="J1308" s="232"/>
      <c r="K1308" s="232"/>
      <c r="L1308" s="232"/>
      <c r="M1308" s="181">
        <f t="shared" si="207"/>
        <v>0</v>
      </c>
      <c r="N1308" s="181">
        <f>IF(H1308="",0,H1308*I1308*'Avoided Water Savings Cost'!$C$16)</f>
        <v>0</v>
      </c>
      <c r="O1308" s="545">
        <f>IF(C1308="",0,IF($B$3="NYSEG",C1308/(1-'Avoided Electric Costs 2020'!$W$21),IF($B$3="RG&amp;E",C1308/(1-'Avoided Electric Costs 2020'!$X$21),"")))</f>
        <v>0</v>
      </c>
      <c r="P1308" s="546">
        <f>IF(D1308="",0,IF($B$3="NYSEG",D1308/(1-'Avoided Electric Costs 2020'!$W$21),IF($B$3="RG&amp;E",D1308/(1-'Avoided Electric Costs 2020'!$X$21),"")))</f>
        <v>0</v>
      </c>
      <c r="Q1308" s="546">
        <f>IF(E1308="",0,IF($B$3="NYSEG",E1308/(1-'Avoided Natural Gas Costs 2020'!$J$34),IF($B$3="RG&amp;E",E1308/(1-'Avoided Natural Gas Costs 2020'!$K$34),"")))</f>
        <v>0</v>
      </c>
      <c r="R1308" s="233" t="str">
        <f>IFERROR(IF(P1308*'BCA Inputs'!$C$1+Q1308*'BCA Inputs'!$C$2+F1308*'BCA Inputs'!$C$2+G1308*'BCA Inputs'!$C$2=0,"",P1308*'BCA Inputs'!$C$1+Q1308*'BCA Inputs'!$C$2+F1308*'BCA Inputs'!$C$2+G1308*'BCA Inputs'!$C$2),"")</f>
        <v/>
      </c>
      <c r="S1308" s="181" t="str">
        <f t="shared" si="200"/>
        <v/>
      </c>
      <c r="T1308" s="181" t="str">
        <f>IFERROR(IF($B$3="NYSEG",(INDEX('BCA Inputs'!$N$14:$N$54,MATCH(I1308,'BCA Inputs'!$M$14:$M$54,0))*P1308+INDEX('BCA Inputs'!$O$14:$O$54,MATCH(I1308,'BCA Inputs'!$M$14:$M$54,0))*O1308+INDEX('BCA Inputs'!P:P,MATCH(I1308,'BCA Inputs'!M:M,0))*Q1308+INDEX('BCA Inputs'!Q:Q,MATCH(I1308,'BCA Inputs'!M:M,0))*F1308+INDEX('BCA Inputs'!R:R,MATCH(I1308,'BCA Inputs'!M:M,0))*G1308)+L1308+N1308,IF($B$3="RG&amp;E",(INDEX('BCA Inputs'!$AX$14:$AX$54,MATCH(I1308,'BCA Inputs'!$AW$14:$AW$54,0))*P1308+INDEX('BCA Inputs'!$AY$14:$AY$54,MATCH(I1308,'BCA Inputs'!$AW$14:$AW$54,0))*O1308+INDEX('BCA Inputs'!$AZ$14:$AZ$54,MATCH(I1308,'BCA Inputs'!$AW$14:$AW$54,0))*Q1308+INDEX('BCA Inputs'!$BA$14:$BA$54,MATCH(I1308,'BCA Inputs'!$AW$14:$AW$54,0))*F1308+INDEX('BCA Inputs'!$BB$14:$BB$54,MATCH(I1308,'BCA Inputs'!$AW$14:$AW$54,0))*G1308)+L1308+N1308,"")),"")</f>
        <v/>
      </c>
      <c r="U1308" s="234" t="str">
        <f t="shared" si="201"/>
        <v/>
      </c>
      <c r="V1308" s="234" t="str">
        <f t="shared" si="202"/>
        <v/>
      </c>
      <c r="W1308" s="234" t="str">
        <f t="shared" si="203"/>
        <v/>
      </c>
      <c r="Y1308" s="235" t="str">
        <f t="shared" si="204"/>
        <v/>
      </c>
      <c r="Z1308" s="236" t="str">
        <f>IFERROR(IF($B$3="NYSEG",INDEX('BCA Inputs'!$X$14:$X$54,MATCH(I1308,'BCA Inputs'!$M$14:$M$54,0))*P1308+INDEX('BCA Inputs'!$Y$14:$Y$54,MATCH(I1308,'BCA Inputs'!$M$14:$M$54,0))*O1308+INDEX('BCA Inputs'!$Z$14:$Z$54,MATCH(I1308,'BCA Inputs'!$M$14:$M$54,0))*Q1308+INDEX('BCA Inputs'!$AA$14:$AA$54,MATCH(I1308,'BCA Inputs'!$M$14:$M$54,0))*F1308+INDEX('BCA Inputs'!$AB$14:$AB$54,MATCH(I1308,'BCA Inputs'!$M$14:$M$54,0))*G1308,IF($B$3="RG&amp;E",INDEX('BCA Inputs'!$BG$14:$BG$54,MATCH(I1308,'BCA Inputs'!$AW$14:$AW$54,0))*P1308+INDEX('BCA Inputs'!$BH$14:$BH$54,MATCH(I1308,'BCA Inputs'!$AW$14:$AW$54,0))*O1308+INDEX('BCA Inputs'!$BI$14:$BI$54,MATCH(I1308,'BCA Inputs'!$AW$14:$AW$54,0))*Q1308+INDEX('BCA Inputs'!$BJ$14:$BJ$54,MATCH(I1308,'BCA Inputs'!$AW$14:$AW$54,0))*F1308+INDEX('BCA Inputs'!$BK$14:$BK$54,MATCH(I1308,'BCA Inputs'!$AW$14:$AW$54,0))*G1308,"")),"")</f>
        <v/>
      </c>
      <c r="AA1308" s="237" t="str">
        <f t="shared" si="205"/>
        <v/>
      </c>
      <c r="AC1308" s="238" t="str">
        <f>IFERROR((K1308+R1308)+IF($B$3="NYSEG",INDEX('BCA Inputs'!$AI$14:$AI$54,MATCH(I1308,'BCA Inputs'!$M$14:$M$54,0))*P1308+INDEX('BCA Inputs'!$AJ$14:$AJ$54,MATCH(I1308,'BCA Inputs'!$M$14:$M$54,0))*Q1308,IF($B$3="RG&amp;E",INDEX('BCA Inputs'!$BR$14:$BR$54,MATCH(I1308,'BCA Inputs'!$AW$14:$AW$54,0))*P1308+INDEX('BCA Inputs'!$BS$14:$BS$54,MATCH(I1308,'BCA Inputs'!$AW$14:$AW$54,0))*Q1308,"")),"")</f>
        <v/>
      </c>
      <c r="AD1308" s="181" t="str">
        <f>IFERROR(IF($B$3="NYSEG",INDEX('BCA Inputs'!$AD$14:$AD$54,MATCH(I1308,'BCA Inputs'!$M$14:$M$54,0))*P1308+INDEX('BCA Inputs'!$AE$14:$AE$54,MATCH(I1308,'BCA Inputs'!$M$14:$M$54,0))*O1308+INDEX('BCA Inputs'!$AF$14:$AF$54,MATCH(I1308,'BCA Inputs'!$M$14:$M$54,0))*Q1308+INDEX('BCA Inputs'!$AG$14:$AG$54,MATCH(I1308,'BCA Inputs'!$M$14:$M$54,0))*F1308+INDEX('BCA Inputs'!$AH$14:$AH$54,MATCH(I1308,'BCA Inputs'!$M$14:$M$54,0))*G1308,IF($B$3="RG&amp;E",INDEX('BCA Inputs'!$BM$14:$BM$54,MATCH(I1308,'BCA Inputs'!$AW$14:$AW$54,0))*P1308+INDEX('BCA Inputs'!$BN$14:$BN$54,MATCH(I1308,'BCA Inputs'!$AW$14:$AW$54,0))*O1308+INDEX('BCA Inputs'!$BO$14:$BO$54,MATCH(I1308,'BCA Inputs'!$AW$14:$AW$54,0))*Q1308+INDEX('BCA Inputs'!$BP$14:$BP$54,MATCH(I1308,'BCA Inputs'!$AW$14:$AW$54,0))*F1308+INDEX('BCA Inputs'!$BQ$14:$BQ$54,MATCH(I1308,'BCA Inputs'!$AW$14:$AW$54,0))*G1308,"")),"")</f>
        <v/>
      </c>
      <c r="AE1308" s="237" t="str">
        <f t="shared" si="206"/>
        <v/>
      </c>
      <c r="AF1308" s="198">
        <f t="shared" si="208"/>
        <v>0</v>
      </c>
      <c r="AG1308" s="239">
        <f t="shared" si="209"/>
        <v>0</v>
      </c>
    </row>
    <row r="1309" spans="1:33">
      <c r="A1309" s="228"/>
      <c r="B1309" s="176"/>
      <c r="C1309" s="229"/>
      <c r="D1309" s="230"/>
      <c r="E1309" s="230"/>
      <c r="F1309" s="230"/>
      <c r="G1309" s="230"/>
      <c r="H1309" s="231"/>
      <c r="I1309" s="231"/>
      <c r="J1309" s="232"/>
      <c r="K1309" s="232"/>
      <c r="L1309" s="232"/>
      <c r="M1309" s="181">
        <f t="shared" si="207"/>
        <v>0</v>
      </c>
      <c r="N1309" s="181">
        <f>IF(H1309="",0,H1309*I1309*'Avoided Water Savings Cost'!$C$16)</f>
        <v>0</v>
      </c>
      <c r="O1309" s="545">
        <f>IF(C1309="",0,IF($B$3="NYSEG",C1309/(1-'Avoided Electric Costs 2020'!$W$21),IF($B$3="RG&amp;E",C1309/(1-'Avoided Electric Costs 2020'!$X$21),"")))</f>
        <v>0</v>
      </c>
      <c r="P1309" s="546">
        <f>IF(D1309="",0,IF($B$3="NYSEG",D1309/(1-'Avoided Electric Costs 2020'!$W$21),IF($B$3="RG&amp;E",D1309/(1-'Avoided Electric Costs 2020'!$X$21),"")))</f>
        <v>0</v>
      </c>
      <c r="Q1309" s="546">
        <f>IF(E1309="",0,IF($B$3="NYSEG",E1309/(1-'Avoided Natural Gas Costs 2020'!$J$34),IF($B$3="RG&amp;E",E1309/(1-'Avoided Natural Gas Costs 2020'!$K$34),"")))</f>
        <v>0</v>
      </c>
      <c r="R1309" s="233" t="str">
        <f>IFERROR(IF(P1309*'BCA Inputs'!$C$1+Q1309*'BCA Inputs'!$C$2+F1309*'BCA Inputs'!$C$2+G1309*'BCA Inputs'!$C$2=0,"",P1309*'BCA Inputs'!$C$1+Q1309*'BCA Inputs'!$C$2+F1309*'BCA Inputs'!$C$2+G1309*'BCA Inputs'!$C$2),"")</f>
        <v/>
      </c>
      <c r="S1309" s="181" t="str">
        <f t="shared" si="200"/>
        <v/>
      </c>
      <c r="T1309" s="181" t="str">
        <f>IFERROR(IF($B$3="NYSEG",(INDEX('BCA Inputs'!$N$14:$N$54,MATCH(I1309,'BCA Inputs'!$M$14:$M$54,0))*P1309+INDEX('BCA Inputs'!$O$14:$O$54,MATCH(I1309,'BCA Inputs'!$M$14:$M$54,0))*O1309+INDEX('BCA Inputs'!P:P,MATCH(I1309,'BCA Inputs'!M:M,0))*Q1309+INDEX('BCA Inputs'!Q:Q,MATCH(I1309,'BCA Inputs'!M:M,0))*F1309+INDEX('BCA Inputs'!R:R,MATCH(I1309,'BCA Inputs'!M:M,0))*G1309)+L1309+N1309,IF($B$3="RG&amp;E",(INDEX('BCA Inputs'!$AX$14:$AX$54,MATCH(I1309,'BCA Inputs'!$AW$14:$AW$54,0))*P1309+INDEX('BCA Inputs'!$AY$14:$AY$54,MATCH(I1309,'BCA Inputs'!$AW$14:$AW$54,0))*O1309+INDEX('BCA Inputs'!$AZ$14:$AZ$54,MATCH(I1309,'BCA Inputs'!$AW$14:$AW$54,0))*Q1309+INDEX('BCA Inputs'!$BA$14:$BA$54,MATCH(I1309,'BCA Inputs'!$AW$14:$AW$54,0))*F1309+INDEX('BCA Inputs'!$BB$14:$BB$54,MATCH(I1309,'BCA Inputs'!$AW$14:$AW$54,0))*G1309)+L1309+N1309,"")),"")</f>
        <v/>
      </c>
      <c r="U1309" s="234" t="str">
        <f t="shared" si="201"/>
        <v/>
      </c>
      <c r="V1309" s="234" t="str">
        <f t="shared" si="202"/>
        <v/>
      </c>
      <c r="W1309" s="234" t="str">
        <f t="shared" si="203"/>
        <v/>
      </c>
      <c r="Y1309" s="235" t="str">
        <f t="shared" si="204"/>
        <v/>
      </c>
      <c r="Z1309" s="236" t="str">
        <f>IFERROR(IF($B$3="NYSEG",INDEX('BCA Inputs'!$X$14:$X$54,MATCH(I1309,'BCA Inputs'!$M$14:$M$54,0))*P1309+INDEX('BCA Inputs'!$Y$14:$Y$54,MATCH(I1309,'BCA Inputs'!$M$14:$M$54,0))*O1309+INDEX('BCA Inputs'!$Z$14:$Z$54,MATCH(I1309,'BCA Inputs'!$M$14:$M$54,0))*Q1309+INDEX('BCA Inputs'!$AA$14:$AA$54,MATCH(I1309,'BCA Inputs'!$M$14:$M$54,0))*F1309+INDEX('BCA Inputs'!$AB$14:$AB$54,MATCH(I1309,'BCA Inputs'!$M$14:$M$54,0))*G1309,IF($B$3="RG&amp;E",INDEX('BCA Inputs'!$BG$14:$BG$54,MATCH(I1309,'BCA Inputs'!$AW$14:$AW$54,0))*P1309+INDEX('BCA Inputs'!$BH$14:$BH$54,MATCH(I1309,'BCA Inputs'!$AW$14:$AW$54,0))*O1309+INDEX('BCA Inputs'!$BI$14:$BI$54,MATCH(I1309,'BCA Inputs'!$AW$14:$AW$54,0))*Q1309+INDEX('BCA Inputs'!$BJ$14:$BJ$54,MATCH(I1309,'BCA Inputs'!$AW$14:$AW$54,0))*F1309+INDEX('BCA Inputs'!$BK$14:$BK$54,MATCH(I1309,'BCA Inputs'!$AW$14:$AW$54,0))*G1309,"")),"")</f>
        <v/>
      </c>
      <c r="AA1309" s="237" t="str">
        <f t="shared" si="205"/>
        <v/>
      </c>
      <c r="AC1309" s="238" t="str">
        <f>IFERROR((K1309+R1309)+IF($B$3="NYSEG",INDEX('BCA Inputs'!$AI$14:$AI$54,MATCH(I1309,'BCA Inputs'!$M$14:$M$54,0))*P1309+INDEX('BCA Inputs'!$AJ$14:$AJ$54,MATCH(I1309,'BCA Inputs'!$M$14:$M$54,0))*Q1309,IF($B$3="RG&amp;E",INDEX('BCA Inputs'!$BR$14:$BR$54,MATCH(I1309,'BCA Inputs'!$AW$14:$AW$54,0))*P1309+INDEX('BCA Inputs'!$BS$14:$BS$54,MATCH(I1309,'BCA Inputs'!$AW$14:$AW$54,0))*Q1309,"")),"")</f>
        <v/>
      </c>
      <c r="AD1309" s="181" t="str">
        <f>IFERROR(IF($B$3="NYSEG",INDEX('BCA Inputs'!$AD$14:$AD$54,MATCH(I1309,'BCA Inputs'!$M$14:$M$54,0))*P1309+INDEX('BCA Inputs'!$AE$14:$AE$54,MATCH(I1309,'BCA Inputs'!$M$14:$M$54,0))*O1309+INDEX('BCA Inputs'!$AF$14:$AF$54,MATCH(I1309,'BCA Inputs'!$M$14:$M$54,0))*Q1309+INDEX('BCA Inputs'!$AG$14:$AG$54,MATCH(I1309,'BCA Inputs'!$M$14:$M$54,0))*F1309+INDEX('BCA Inputs'!$AH$14:$AH$54,MATCH(I1309,'BCA Inputs'!$M$14:$M$54,0))*G1309,IF($B$3="RG&amp;E",INDEX('BCA Inputs'!$BM$14:$BM$54,MATCH(I1309,'BCA Inputs'!$AW$14:$AW$54,0))*P1309+INDEX('BCA Inputs'!$BN$14:$BN$54,MATCH(I1309,'BCA Inputs'!$AW$14:$AW$54,0))*O1309+INDEX('BCA Inputs'!$BO$14:$BO$54,MATCH(I1309,'BCA Inputs'!$AW$14:$AW$54,0))*Q1309+INDEX('BCA Inputs'!$BP$14:$BP$54,MATCH(I1309,'BCA Inputs'!$AW$14:$AW$54,0))*F1309+INDEX('BCA Inputs'!$BQ$14:$BQ$54,MATCH(I1309,'BCA Inputs'!$AW$14:$AW$54,0))*G1309,"")),"")</f>
        <v/>
      </c>
      <c r="AE1309" s="237" t="str">
        <f t="shared" si="206"/>
        <v/>
      </c>
      <c r="AF1309" s="198">
        <f t="shared" si="208"/>
        <v>0</v>
      </c>
      <c r="AG1309" s="239">
        <f t="shared" si="209"/>
        <v>0</v>
      </c>
    </row>
    <row r="1310" spans="1:33">
      <c r="A1310" s="228"/>
      <c r="B1310" s="176"/>
      <c r="C1310" s="229"/>
      <c r="D1310" s="230"/>
      <c r="E1310" s="230"/>
      <c r="F1310" s="230"/>
      <c r="G1310" s="230"/>
      <c r="H1310" s="231"/>
      <c r="I1310" s="231"/>
      <c r="J1310" s="232"/>
      <c r="K1310" s="232"/>
      <c r="L1310" s="232"/>
      <c r="M1310" s="181">
        <f t="shared" si="207"/>
        <v>0</v>
      </c>
      <c r="N1310" s="181">
        <f>IF(H1310="",0,H1310*I1310*'Avoided Water Savings Cost'!$C$16)</f>
        <v>0</v>
      </c>
      <c r="O1310" s="545">
        <f>IF(C1310="",0,IF($B$3="NYSEG",C1310/(1-'Avoided Electric Costs 2020'!$W$21),IF($B$3="RG&amp;E",C1310/(1-'Avoided Electric Costs 2020'!$X$21),"")))</f>
        <v>0</v>
      </c>
      <c r="P1310" s="546">
        <f>IF(D1310="",0,IF($B$3="NYSEG",D1310/(1-'Avoided Electric Costs 2020'!$W$21),IF($B$3="RG&amp;E",D1310/(1-'Avoided Electric Costs 2020'!$X$21),"")))</f>
        <v>0</v>
      </c>
      <c r="Q1310" s="546">
        <f>IF(E1310="",0,IF($B$3="NYSEG",E1310/(1-'Avoided Natural Gas Costs 2020'!$J$34),IF($B$3="RG&amp;E",E1310/(1-'Avoided Natural Gas Costs 2020'!$K$34),"")))</f>
        <v>0</v>
      </c>
      <c r="R1310" s="233" t="str">
        <f>IFERROR(IF(P1310*'BCA Inputs'!$C$1+Q1310*'BCA Inputs'!$C$2+F1310*'BCA Inputs'!$C$2+G1310*'BCA Inputs'!$C$2=0,"",P1310*'BCA Inputs'!$C$1+Q1310*'BCA Inputs'!$C$2+F1310*'BCA Inputs'!$C$2+G1310*'BCA Inputs'!$C$2),"")</f>
        <v/>
      </c>
      <c r="S1310" s="181" t="str">
        <f t="shared" si="200"/>
        <v/>
      </c>
      <c r="T1310" s="181" t="str">
        <f>IFERROR(IF($B$3="NYSEG",(INDEX('BCA Inputs'!$N$14:$N$54,MATCH(I1310,'BCA Inputs'!$M$14:$M$54,0))*P1310+INDEX('BCA Inputs'!$O$14:$O$54,MATCH(I1310,'BCA Inputs'!$M$14:$M$54,0))*O1310+INDEX('BCA Inputs'!P:P,MATCH(I1310,'BCA Inputs'!M:M,0))*Q1310+INDEX('BCA Inputs'!Q:Q,MATCH(I1310,'BCA Inputs'!M:M,0))*F1310+INDEX('BCA Inputs'!R:R,MATCH(I1310,'BCA Inputs'!M:M,0))*G1310)+L1310+N1310,IF($B$3="RG&amp;E",(INDEX('BCA Inputs'!$AX$14:$AX$54,MATCH(I1310,'BCA Inputs'!$AW$14:$AW$54,0))*P1310+INDEX('BCA Inputs'!$AY$14:$AY$54,MATCH(I1310,'BCA Inputs'!$AW$14:$AW$54,0))*O1310+INDEX('BCA Inputs'!$AZ$14:$AZ$54,MATCH(I1310,'BCA Inputs'!$AW$14:$AW$54,0))*Q1310+INDEX('BCA Inputs'!$BA$14:$BA$54,MATCH(I1310,'BCA Inputs'!$AW$14:$AW$54,0))*F1310+INDEX('BCA Inputs'!$BB$14:$BB$54,MATCH(I1310,'BCA Inputs'!$AW$14:$AW$54,0))*G1310)+L1310+N1310,"")),"")</f>
        <v/>
      </c>
      <c r="U1310" s="234" t="str">
        <f t="shared" si="201"/>
        <v/>
      </c>
      <c r="V1310" s="234" t="str">
        <f t="shared" si="202"/>
        <v/>
      </c>
      <c r="W1310" s="234" t="str">
        <f t="shared" si="203"/>
        <v/>
      </c>
      <c r="Y1310" s="235" t="str">
        <f t="shared" si="204"/>
        <v/>
      </c>
      <c r="Z1310" s="236" t="str">
        <f>IFERROR(IF($B$3="NYSEG",INDEX('BCA Inputs'!$X$14:$X$54,MATCH(I1310,'BCA Inputs'!$M$14:$M$54,0))*P1310+INDEX('BCA Inputs'!$Y$14:$Y$54,MATCH(I1310,'BCA Inputs'!$M$14:$M$54,0))*O1310+INDEX('BCA Inputs'!$Z$14:$Z$54,MATCH(I1310,'BCA Inputs'!$M$14:$M$54,0))*Q1310+INDEX('BCA Inputs'!$AA$14:$AA$54,MATCH(I1310,'BCA Inputs'!$M$14:$M$54,0))*F1310+INDEX('BCA Inputs'!$AB$14:$AB$54,MATCH(I1310,'BCA Inputs'!$M$14:$M$54,0))*G1310,IF($B$3="RG&amp;E",INDEX('BCA Inputs'!$BG$14:$BG$54,MATCH(I1310,'BCA Inputs'!$AW$14:$AW$54,0))*P1310+INDEX('BCA Inputs'!$BH$14:$BH$54,MATCH(I1310,'BCA Inputs'!$AW$14:$AW$54,0))*O1310+INDEX('BCA Inputs'!$BI$14:$BI$54,MATCH(I1310,'BCA Inputs'!$AW$14:$AW$54,0))*Q1310+INDEX('BCA Inputs'!$BJ$14:$BJ$54,MATCH(I1310,'BCA Inputs'!$AW$14:$AW$54,0))*F1310+INDEX('BCA Inputs'!$BK$14:$BK$54,MATCH(I1310,'BCA Inputs'!$AW$14:$AW$54,0))*G1310,"")),"")</f>
        <v/>
      </c>
      <c r="AA1310" s="237" t="str">
        <f t="shared" si="205"/>
        <v/>
      </c>
      <c r="AC1310" s="238" t="str">
        <f>IFERROR((K1310+R1310)+IF($B$3="NYSEG",INDEX('BCA Inputs'!$AI$14:$AI$54,MATCH(I1310,'BCA Inputs'!$M$14:$M$54,0))*P1310+INDEX('BCA Inputs'!$AJ$14:$AJ$54,MATCH(I1310,'BCA Inputs'!$M$14:$M$54,0))*Q1310,IF($B$3="RG&amp;E",INDEX('BCA Inputs'!$BR$14:$BR$54,MATCH(I1310,'BCA Inputs'!$AW$14:$AW$54,0))*P1310+INDEX('BCA Inputs'!$BS$14:$BS$54,MATCH(I1310,'BCA Inputs'!$AW$14:$AW$54,0))*Q1310,"")),"")</f>
        <v/>
      </c>
      <c r="AD1310" s="181" t="str">
        <f>IFERROR(IF($B$3="NYSEG",INDEX('BCA Inputs'!$AD$14:$AD$54,MATCH(I1310,'BCA Inputs'!$M$14:$M$54,0))*P1310+INDEX('BCA Inputs'!$AE$14:$AE$54,MATCH(I1310,'BCA Inputs'!$M$14:$M$54,0))*O1310+INDEX('BCA Inputs'!$AF$14:$AF$54,MATCH(I1310,'BCA Inputs'!$M$14:$M$54,0))*Q1310+INDEX('BCA Inputs'!$AG$14:$AG$54,MATCH(I1310,'BCA Inputs'!$M$14:$M$54,0))*F1310+INDEX('BCA Inputs'!$AH$14:$AH$54,MATCH(I1310,'BCA Inputs'!$M$14:$M$54,0))*G1310,IF($B$3="RG&amp;E",INDEX('BCA Inputs'!$BM$14:$BM$54,MATCH(I1310,'BCA Inputs'!$AW$14:$AW$54,0))*P1310+INDEX('BCA Inputs'!$BN$14:$BN$54,MATCH(I1310,'BCA Inputs'!$AW$14:$AW$54,0))*O1310+INDEX('BCA Inputs'!$BO$14:$BO$54,MATCH(I1310,'BCA Inputs'!$AW$14:$AW$54,0))*Q1310+INDEX('BCA Inputs'!$BP$14:$BP$54,MATCH(I1310,'BCA Inputs'!$AW$14:$AW$54,0))*F1310+INDEX('BCA Inputs'!$BQ$14:$BQ$54,MATCH(I1310,'BCA Inputs'!$AW$14:$AW$54,0))*G1310,"")),"")</f>
        <v/>
      </c>
      <c r="AE1310" s="237" t="str">
        <f t="shared" si="206"/>
        <v/>
      </c>
      <c r="AF1310" s="198">
        <f t="shared" si="208"/>
        <v>0</v>
      </c>
      <c r="AG1310" s="239">
        <f t="shared" si="209"/>
        <v>0</v>
      </c>
    </row>
    <row r="1311" spans="1:33">
      <c r="A1311" s="228"/>
      <c r="B1311" s="176"/>
      <c r="C1311" s="229"/>
      <c r="D1311" s="230"/>
      <c r="E1311" s="230"/>
      <c r="F1311" s="230"/>
      <c r="G1311" s="230"/>
      <c r="H1311" s="231"/>
      <c r="I1311" s="231"/>
      <c r="J1311" s="232"/>
      <c r="K1311" s="232"/>
      <c r="L1311" s="232"/>
      <c r="M1311" s="181">
        <f t="shared" si="207"/>
        <v>0</v>
      </c>
      <c r="N1311" s="181">
        <f>IF(H1311="",0,H1311*I1311*'Avoided Water Savings Cost'!$C$16)</f>
        <v>0</v>
      </c>
      <c r="O1311" s="545">
        <f>IF(C1311="",0,IF($B$3="NYSEG",C1311/(1-'Avoided Electric Costs 2020'!$W$21),IF($B$3="RG&amp;E",C1311/(1-'Avoided Electric Costs 2020'!$X$21),"")))</f>
        <v>0</v>
      </c>
      <c r="P1311" s="546">
        <f>IF(D1311="",0,IF($B$3="NYSEG",D1311/(1-'Avoided Electric Costs 2020'!$W$21),IF($B$3="RG&amp;E",D1311/(1-'Avoided Electric Costs 2020'!$X$21),"")))</f>
        <v>0</v>
      </c>
      <c r="Q1311" s="546">
        <f>IF(E1311="",0,IF($B$3="NYSEG",E1311/(1-'Avoided Natural Gas Costs 2020'!$J$34),IF($B$3="RG&amp;E",E1311/(1-'Avoided Natural Gas Costs 2020'!$K$34),"")))</f>
        <v>0</v>
      </c>
      <c r="R1311" s="233" t="str">
        <f>IFERROR(IF(P1311*'BCA Inputs'!$C$1+Q1311*'BCA Inputs'!$C$2+F1311*'BCA Inputs'!$C$2+G1311*'BCA Inputs'!$C$2=0,"",P1311*'BCA Inputs'!$C$1+Q1311*'BCA Inputs'!$C$2+F1311*'BCA Inputs'!$C$2+G1311*'BCA Inputs'!$C$2),"")</f>
        <v/>
      </c>
      <c r="S1311" s="181" t="str">
        <f t="shared" si="200"/>
        <v/>
      </c>
      <c r="T1311" s="181" t="str">
        <f>IFERROR(IF($B$3="NYSEG",(INDEX('BCA Inputs'!$N$14:$N$54,MATCH(I1311,'BCA Inputs'!$M$14:$M$54,0))*P1311+INDEX('BCA Inputs'!$O$14:$O$54,MATCH(I1311,'BCA Inputs'!$M$14:$M$54,0))*O1311+INDEX('BCA Inputs'!P:P,MATCH(I1311,'BCA Inputs'!M:M,0))*Q1311+INDEX('BCA Inputs'!Q:Q,MATCH(I1311,'BCA Inputs'!M:M,0))*F1311+INDEX('BCA Inputs'!R:R,MATCH(I1311,'BCA Inputs'!M:M,0))*G1311)+L1311+N1311,IF($B$3="RG&amp;E",(INDEX('BCA Inputs'!$AX$14:$AX$54,MATCH(I1311,'BCA Inputs'!$AW$14:$AW$54,0))*P1311+INDEX('BCA Inputs'!$AY$14:$AY$54,MATCH(I1311,'BCA Inputs'!$AW$14:$AW$54,0))*O1311+INDEX('BCA Inputs'!$AZ$14:$AZ$54,MATCH(I1311,'BCA Inputs'!$AW$14:$AW$54,0))*Q1311+INDEX('BCA Inputs'!$BA$14:$BA$54,MATCH(I1311,'BCA Inputs'!$AW$14:$AW$54,0))*F1311+INDEX('BCA Inputs'!$BB$14:$BB$54,MATCH(I1311,'BCA Inputs'!$AW$14:$AW$54,0))*G1311)+L1311+N1311,"")),"")</f>
        <v/>
      </c>
      <c r="U1311" s="234" t="str">
        <f t="shared" si="201"/>
        <v/>
      </c>
      <c r="V1311" s="234" t="str">
        <f t="shared" si="202"/>
        <v/>
      </c>
      <c r="W1311" s="234" t="str">
        <f t="shared" si="203"/>
        <v/>
      </c>
      <c r="Y1311" s="235" t="str">
        <f t="shared" si="204"/>
        <v/>
      </c>
      <c r="Z1311" s="236" t="str">
        <f>IFERROR(IF($B$3="NYSEG",INDEX('BCA Inputs'!$X$14:$X$54,MATCH(I1311,'BCA Inputs'!$M$14:$M$54,0))*P1311+INDEX('BCA Inputs'!$Y$14:$Y$54,MATCH(I1311,'BCA Inputs'!$M$14:$M$54,0))*O1311+INDEX('BCA Inputs'!$Z$14:$Z$54,MATCH(I1311,'BCA Inputs'!$M$14:$M$54,0))*Q1311+INDEX('BCA Inputs'!$AA$14:$AA$54,MATCH(I1311,'BCA Inputs'!$M$14:$M$54,0))*F1311+INDEX('BCA Inputs'!$AB$14:$AB$54,MATCH(I1311,'BCA Inputs'!$M$14:$M$54,0))*G1311,IF($B$3="RG&amp;E",INDEX('BCA Inputs'!$BG$14:$BG$54,MATCH(I1311,'BCA Inputs'!$AW$14:$AW$54,0))*P1311+INDEX('BCA Inputs'!$BH$14:$BH$54,MATCH(I1311,'BCA Inputs'!$AW$14:$AW$54,0))*O1311+INDEX('BCA Inputs'!$BI$14:$BI$54,MATCH(I1311,'BCA Inputs'!$AW$14:$AW$54,0))*Q1311+INDEX('BCA Inputs'!$BJ$14:$BJ$54,MATCH(I1311,'BCA Inputs'!$AW$14:$AW$54,0))*F1311+INDEX('BCA Inputs'!$BK$14:$BK$54,MATCH(I1311,'BCA Inputs'!$AW$14:$AW$54,0))*G1311,"")),"")</f>
        <v/>
      </c>
      <c r="AA1311" s="237" t="str">
        <f t="shared" si="205"/>
        <v/>
      </c>
      <c r="AC1311" s="238" t="str">
        <f>IFERROR((K1311+R1311)+IF($B$3="NYSEG",INDEX('BCA Inputs'!$AI$14:$AI$54,MATCH(I1311,'BCA Inputs'!$M$14:$M$54,0))*P1311+INDEX('BCA Inputs'!$AJ$14:$AJ$54,MATCH(I1311,'BCA Inputs'!$M$14:$M$54,0))*Q1311,IF($B$3="RG&amp;E",INDEX('BCA Inputs'!$BR$14:$BR$54,MATCH(I1311,'BCA Inputs'!$AW$14:$AW$54,0))*P1311+INDEX('BCA Inputs'!$BS$14:$BS$54,MATCH(I1311,'BCA Inputs'!$AW$14:$AW$54,0))*Q1311,"")),"")</f>
        <v/>
      </c>
      <c r="AD1311" s="181" t="str">
        <f>IFERROR(IF($B$3="NYSEG",INDEX('BCA Inputs'!$AD$14:$AD$54,MATCH(I1311,'BCA Inputs'!$M$14:$M$54,0))*P1311+INDEX('BCA Inputs'!$AE$14:$AE$54,MATCH(I1311,'BCA Inputs'!$M$14:$M$54,0))*O1311+INDEX('BCA Inputs'!$AF$14:$AF$54,MATCH(I1311,'BCA Inputs'!$M$14:$M$54,0))*Q1311+INDEX('BCA Inputs'!$AG$14:$AG$54,MATCH(I1311,'BCA Inputs'!$M$14:$M$54,0))*F1311+INDEX('BCA Inputs'!$AH$14:$AH$54,MATCH(I1311,'BCA Inputs'!$M$14:$M$54,0))*G1311,IF($B$3="RG&amp;E",INDEX('BCA Inputs'!$BM$14:$BM$54,MATCH(I1311,'BCA Inputs'!$AW$14:$AW$54,0))*P1311+INDEX('BCA Inputs'!$BN$14:$BN$54,MATCH(I1311,'BCA Inputs'!$AW$14:$AW$54,0))*O1311+INDEX('BCA Inputs'!$BO$14:$BO$54,MATCH(I1311,'BCA Inputs'!$AW$14:$AW$54,0))*Q1311+INDEX('BCA Inputs'!$BP$14:$BP$54,MATCH(I1311,'BCA Inputs'!$AW$14:$AW$54,0))*F1311+INDEX('BCA Inputs'!$BQ$14:$BQ$54,MATCH(I1311,'BCA Inputs'!$AW$14:$AW$54,0))*G1311,"")),"")</f>
        <v/>
      </c>
      <c r="AE1311" s="237" t="str">
        <f t="shared" si="206"/>
        <v/>
      </c>
      <c r="AF1311" s="198">
        <f t="shared" si="208"/>
        <v>0</v>
      </c>
      <c r="AG1311" s="239">
        <f t="shared" si="209"/>
        <v>0</v>
      </c>
    </row>
    <row r="1312" spans="1:33">
      <c r="A1312" s="228"/>
      <c r="B1312" s="176"/>
      <c r="C1312" s="229"/>
      <c r="D1312" s="230"/>
      <c r="E1312" s="230"/>
      <c r="F1312" s="230"/>
      <c r="G1312" s="230"/>
      <c r="H1312" s="231"/>
      <c r="I1312" s="231"/>
      <c r="J1312" s="232"/>
      <c r="K1312" s="232"/>
      <c r="L1312" s="232"/>
      <c r="M1312" s="181">
        <f t="shared" si="207"/>
        <v>0</v>
      </c>
      <c r="N1312" s="181">
        <f>IF(H1312="",0,H1312*I1312*'Avoided Water Savings Cost'!$C$16)</f>
        <v>0</v>
      </c>
      <c r="O1312" s="545">
        <f>IF(C1312="",0,IF($B$3="NYSEG",C1312/(1-'Avoided Electric Costs 2020'!$W$21),IF($B$3="RG&amp;E",C1312/(1-'Avoided Electric Costs 2020'!$X$21),"")))</f>
        <v>0</v>
      </c>
      <c r="P1312" s="546">
        <f>IF(D1312="",0,IF($B$3="NYSEG",D1312/(1-'Avoided Electric Costs 2020'!$W$21),IF($B$3="RG&amp;E",D1312/(1-'Avoided Electric Costs 2020'!$X$21),"")))</f>
        <v>0</v>
      </c>
      <c r="Q1312" s="546">
        <f>IF(E1312="",0,IF($B$3="NYSEG",E1312/(1-'Avoided Natural Gas Costs 2020'!$J$34),IF($B$3="RG&amp;E",E1312/(1-'Avoided Natural Gas Costs 2020'!$K$34),"")))</f>
        <v>0</v>
      </c>
      <c r="R1312" s="233" t="str">
        <f>IFERROR(IF(P1312*'BCA Inputs'!$C$1+Q1312*'BCA Inputs'!$C$2+F1312*'BCA Inputs'!$C$2+G1312*'BCA Inputs'!$C$2=0,"",P1312*'BCA Inputs'!$C$1+Q1312*'BCA Inputs'!$C$2+F1312*'BCA Inputs'!$C$2+G1312*'BCA Inputs'!$C$2),"")</f>
        <v/>
      </c>
      <c r="S1312" s="181" t="str">
        <f t="shared" si="200"/>
        <v/>
      </c>
      <c r="T1312" s="181" t="str">
        <f>IFERROR(IF($B$3="NYSEG",(INDEX('BCA Inputs'!$N$14:$N$54,MATCH(I1312,'BCA Inputs'!$M$14:$M$54,0))*P1312+INDEX('BCA Inputs'!$O$14:$O$54,MATCH(I1312,'BCA Inputs'!$M$14:$M$54,0))*O1312+INDEX('BCA Inputs'!P:P,MATCH(I1312,'BCA Inputs'!M:M,0))*Q1312+INDEX('BCA Inputs'!Q:Q,MATCH(I1312,'BCA Inputs'!M:M,0))*F1312+INDEX('BCA Inputs'!R:R,MATCH(I1312,'BCA Inputs'!M:M,0))*G1312)+L1312+N1312,IF($B$3="RG&amp;E",(INDEX('BCA Inputs'!$AX$14:$AX$54,MATCH(I1312,'BCA Inputs'!$AW$14:$AW$54,0))*P1312+INDEX('BCA Inputs'!$AY$14:$AY$54,MATCH(I1312,'BCA Inputs'!$AW$14:$AW$54,0))*O1312+INDEX('BCA Inputs'!$AZ$14:$AZ$54,MATCH(I1312,'BCA Inputs'!$AW$14:$AW$54,0))*Q1312+INDEX('BCA Inputs'!$BA$14:$BA$54,MATCH(I1312,'BCA Inputs'!$AW$14:$AW$54,0))*F1312+INDEX('BCA Inputs'!$BB$14:$BB$54,MATCH(I1312,'BCA Inputs'!$AW$14:$AW$54,0))*G1312)+L1312+N1312,"")),"")</f>
        <v/>
      </c>
      <c r="U1312" s="234" t="str">
        <f t="shared" si="201"/>
        <v/>
      </c>
      <c r="V1312" s="234" t="str">
        <f t="shared" si="202"/>
        <v/>
      </c>
      <c r="W1312" s="234" t="str">
        <f t="shared" si="203"/>
        <v/>
      </c>
      <c r="Y1312" s="235" t="str">
        <f t="shared" si="204"/>
        <v/>
      </c>
      <c r="Z1312" s="236" t="str">
        <f>IFERROR(IF($B$3="NYSEG",INDEX('BCA Inputs'!$X$14:$X$54,MATCH(I1312,'BCA Inputs'!$M$14:$M$54,0))*P1312+INDEX('BCA Inputs'!$Y$14:$Y$54,MATCH(I1312,'BCA Inputs'!$M$14:$M$54,0))*O1312+INDEX('BCA Inputs'!$Z$14:$Z$54,MATCH(I1312,'BCA Inputs'!$M$14:$M$54,0))*Q1312+INDEX('BCA Inputs'!$AA$14:$AA$54,MATCH(I1312,'BCA Inputs'!$M$14:$M$54,0))*F1312+INDEX('BCA Inputs'!$AB$14:$AB$54,MATCH(I1312,'BCA Inputs'!$M$14:$M$54,0))*G1312,IF($B$3="RG&amp;E",INDEX('BCA Inputs'!$BG$14:$BG$54,MATCH(I1312,'BCA Inputs'!$AW$14:$AW$54,0))*P1312+INDEX('BCA Inputs'!$BH$14:$BH$54,MATCH(I1312,'BCA Inputs'!$AW$14:$AW$54,0))*O1312+INDEX('BCA Inputs'!$BI$14:$BI$54,MATCH(I1312,'BCA Inputs'!$AW$14:$AW$54,0))*Q1312+INDEX('BCA Inputs'!$BJ$14:$BJ$54,MATCH(I1312,'BCA Inputs'!$AW$14:$AW$54,0))*F1312+INDEX('BCA Inputs'!$BK$14:$BK$54,MATCH(I1312,'BCA Inputs'!$AW$14:$AW$54,0))*G1312,"")),"")</f>
        <v/>
      </c>
      <c r="AA1312" s="237" t="str">
        <f t="shared" si="205"/>
        <v/>
      </c>
      <c r="AC1312" s="238" t="str">
        <f>IFERROR((K1312+R1312)+IF($B$3="NYSEG",INDEX('BCA Inputs'!$AI$14:$AI$54,MATCH(I1312,'BCA Inputs'!$M$14:$M$54,0))*P1312+INDEX('BCA Inputs'!$AJ$14:$AJ$54,MATCH(I1312,'BCA Inputs'!$M$14:$M$54,0))*Q1312,IF($B$3="RG&amp;E",INDEX('BCA Inputs'!$BR$14:$BR$54,MATCH(I1312,'BCA Inputs'!$AW$14:$AW$54,0))*P1312+INDEX('BCA Inputs'!$BS$14:$BS$54,MATCH(I1312,'BCA Inputs'!$AW$14:$AW$54,0))*Q1312,"")),"")</f>
        <v/>
      </c>
      <c r="AD1312" s="181" t="str">
        <f>IFERROR(IF($B$3="NYSEG",INDEX('BCA Inputs'!$AD$14:$AD$54,MATCH(I1312,'BCA Inputs'!$M$14:$M$54,0))*P1312+INDEX('BCA Inputs'!$AE$14:$AE$54,MATCH(I1312,'BCA Inputs'!$M$14:$M$54,0))*O1312+INDEX('BCA Inputs'!$AF$14:$AF$54,MATCH(I1312,'BCA Inputs'!$M$14:$M$54,0))*Q1312+INDEX('BCA Inputs'!$AG$14:$AG$54,MATCH(I1312,'BCA Inputs'!$M$14:$M$54,0))*F1312+INDEX('BCA Inputs'!$AH$14:$AH$54,MATCH(I1312,'BCA Inputs'!$M$14:$M$54,0))*G1312,IF($B$3="RG&amp;E",INDEX('BCA Inputs'!$BM$14:$BM$54,MATCH(I1312,'BCA Inputs'!$AW$14:$AW$54,0))*P1312+INDEX('BCA Inputs'!$BN$14:$BN$54,MATCH(I1312,'BCA Inputs'!$AW$14:$AW$54,0))*O1312+INDEX('BCA Inputs'!$BO$14:$BO$54,MATCH(I1312,'BCA Inputs'!$AW$14:$AW$54,0))*Q1312+INDEX('BCA Inputs'!$BP$14:$BP$54,MATCH(I1312,'BCA Inputs'!$AW$14:$AW$54,0))*F1312+INDEX('BCA Inputs'!$BQ$14:$BQ$54,MATCH(I1312,'BCA Inputs'!$AW$14:$AW$54,0))*G1312,"")),"")</f>
        <v/>
      </c>
      <c r="AE1312" s="237" t="str">
        <f t="shared" si="206"/>
        <v/>
      </c>
      <c r="AF1312" s="198">
        <f t="shared" si="208"/>
        <v>0</v>
      </c>
      <c r="AG1312" s="239">
        <f t="shared" si="209"/>
        <v>0</v>
      </c>
    </row>
    <row r="1313" spans="1:33">
      <c r="A1313" s="228"/>
      <c r="B1313" s="176"/>
      <c r="C1313" s="229"/>
      <c r="D1313" s="230"/>
      <c r="E1313" s="230"/>
      <c r="F1313" s="230"/>
      <c r="G1313" s="230"/>
      <c r="H1313" s="231"/>
      <c r="I1313" s="231"/>
      <c r="J1313" s="232"/>
      <c r="K1313" s="232"/>
      <c r="L1313" s="232"/>
      <c r="M1313" s="181">
        <f t="shared" si="207"/>
        <v>0</v>
      </c>
      <c r="N1313" s="181">
        <f>IF(H1313="",0,H1313*I1313*'Avoided Water Savings Cost'!$C$16)</f>
        <v>0</v>
      </c>
      <c r="O1313" s="545">
        <f>IF(C1313="",0,IF($B$3="NYSEG",C1313/(1-'Avoided Electric Costs 2020'!$W$21),IF($B$3="RG&amp;E",C1313/(1-'Avoided Electric Costs 2020'!$X$21),"")))</f>
        <v>0</v>
      </c>
      <c r="P1313" s="546">
        <f>IF(D1313="",0,IF($B$3="NYSEG",D1313/(1-'Avoided Electric Costs 2020'!$W$21),IF($B$3="RG&amp;E",D1313/(1-'Avoided Electric Costs 2020'!$X$21),"")))</f>
        <v>0</v>
      </c>
      <c r="Q1313" s="546">
        <f>IF(E1313="",0,IF($B$3="NYSEG",E1313/(1-'Avoided Natural Gas Costs 2020'!$J$34),IF($B$3="RG&amp;E",E1313/(1-'Avoided Natural Gas Costs 2020'!$K$34),"")))</f>
        <v>0</v>
      </c>
      <c r="R1313" s="233" t="str">
        <f>IFERROR(IF(P1313*'BCA Inputs'!$C$1+Q1313*'BCA Inputs'!$C$2+F1313*'BCA Inputs'!$C$2+G1313*'BCA Inputs'!$C$2=0,"",P1313*'BCA Inputs'!$C$1+Q1313*'BCA Inputs'!$C$2+F1313*'BCA Inputs'!$C$2+G1313*'BCA Inputs'!$C$2),"")</f>
        <v/>
      </c>
      <c r="S1313" s="181" t="str">
        <f t="shared" si="200"/>
        <v/>
      </c>
      <c r="T1313" s="181" t="str">
        <f>IFERROR(IF($B$3="NYSEG",(INDEX('BCA Inputs'!$N$14:$N$54,MATCH(I1313,'BCA Inputs'!$M$14:$M$54,0))*P1313+INDEX('BCA Inputs'!$O$14:$O$54,MATCH(I1313,'BCA Inputs'!$M$14:$M$54,0))*O1313+INDEX('BCA Inputs'!P:P,MATCH(I1313,'BCA Inputs'!M:M,0))*Q1313+INDEX('BCA Inputs'!Q:Q,MATCH(I1313,'BCA Inputs'!M:M,0))*F1313+INDEX('BCA Inputs'!R:R,MATCH(I1313,'BCA Inputs'!M:M,0))*G1313)+L1313+N1313,IF($B$3="RG&amp;E",(INDEX('BCA Inputs'!$AX$14:$AX$54,MATCH(I1313,'BCA Inputs'!$AW$14:$AW$54,0))*P1313+INDEX('BCA Inputs'!$AY$14:$AY$54,MATCH(I1313,'BCA Inputs'!$AW$14:$AW$54,0))*O1313+INDEX('BCA Inputs'!$AZ$14:$AZ$54,MATCH(I1313,'BCA Inputs'!$AW$14:$AW$54,0))*Q1313+INDEX('BCA Inputs'!$BA$14:$BA$54,MATCH(I1313,'BCA Inputs'!$AW$14:$AW$54,0))*F1313+INDEX('BCA Inputs'!$BB$14:$BB$54,MATCH(I1313,'BCA Inputs'!$AW$14:$AW$54,0))*G1313)+L1313+N1313,"")),"")</f>
        <v/>
      </c>
      <c r="U1313" s="234" t="str">
        <f t="shared" si="201"/>
        <v/>
      </c>
      <c r="V1313" s="234" t="str">
        <f t="shared" si="202"/>
        <v/>
      </c>
      <c r="W1313" s="234" t="str">
        <f t="shared" si="203"/>
        <v/>
      </c>
      <c r="Y1313" s="235" t="str">
        <f t="shared" si="204"/>
        <v/>
      </c>
      <c r="Z1313" s="236" t="str">
        <f>IFERROR(IF($B$3="NYSEG",INDEX('BCA Inputs'!$X$14:$X$54,MATCH(I1313,'BCA Inputs'!$M$14:$M$54,0))*P1313+INDEX('BCA Inputs'!$Y$14:$Y$54,MATCH(I1313,'BCA Inputs'!$M$14:$M$54,0))*O1313+INDEX('BCA Inputs'!$Z$14:$Z$54,MATCH(I1313,'BCA Inputs'!$M$14:$M$54,0))*Q1313+INDEX('BCA Inputs'!$AA$14:$AA$54,MATCH(I1313,'BCA Inputs'!$M$14:$M$54,0))*F1313+INDEX('BCA Inputs'!$AB$14:$AB$54,MATCH(I1313,'BCA Inputs'!$M$14:$M$54,0))*G1313,IF($B$3="RG&amp;E",INDEX('BCA Inputs'!$BG$14:$BG$54,MATCH(I1313,'BCA Inputs'!$AW$14:$AW$54,0))*P1313+INDEX('BCA Inputs'!$BH$14:$BH$54,MATCH(I1313,'BCA Inputs'!$AW$14:$AW$54,0))*O1313+INDEX('BCA Inputs'!$BI$14:$BI$54,MATCH(I1313,'BCA Inputs'!$AW$14:$AW$54,0))*Q1313+INDEX('BCA Inputs'!$BJ$14:$BJ$54,MATCH(I1313,'BCA Inputs'!$AW$14:$AW$54,0))*F1313+INDEX('BCA Inputs'!$BK$14:$BK$54,MATCH(I1313,'BCA Inputs'!$AW$14:$AW$54,0))*G1313,"")),"")</f>
        <v/>
      </c>
      <c r="AA1313" s="237" t="str">
        <f t="shared" si="205"/>
        <v/>
      </c>
      <c r="AC1313" s="238" t="str">
        <f>IFERROR((K1313+R1313)+IF($B$3="NYSEG",INDEX('BCA Inputs'!$AI$14:$AI$54,MATCH(I1313,'BCA Inputs'!$M$14:$M$54,0))*P1313+INDEX('BCA Inputs'!$AJ$14:$AJ$54,MATCH(I1313,'BCA Inputs'!$M$14:$M$54,0))*Q1313,IF($B$3="RG&amp;E",INDEX('BCA Inputs'!$BR$14:$BR$54,MATCH(I1313,'BCA Inputs'!$AW$14:$AW$54,0))*P1313+INDEX('BCA Inputs'!$BS$14:$BS$54,MATCH(I1313,'BCA Inputs'!$AW$14:$AW$54,0))*Q1313,"")),"")</f>
        <v/>
      </c>
      <c r="AD1313" s="181" t="str">
        <f>IFERROR(IF($B$3="NYSEG",INDEX('BCA Inputs'!$AD$14:$AD$54,MATCH(I1313,'BCA Inputs'!$M$14:$M$54,0))*P1313+INDEX('BCA Inputs'!$AE$14:$AE$54,MATCH(I1313,'BCA Inputs'!$M$14:$M$54,0))*O1313+INDEX('BCA Inputs'!$AF$14:$AF$54,MATCH(I1313,'BCA Inputs'!$M$14:$M$54,0))*Q1313+INDEX('BCA Inputs'!$AG$14:$AG$54,MATCH(I1313,'BCA Inputs'!$M$14:$M$54,0))*F1313+INDEX('BCA Inputs'!$AH$14:$AH$54,MATCH(I1313,'BCA Inputs'!$M$14:$M$54,0))*G1313,IF($B$3="RG&amp;E",INDEX('BCA Inputs'!$BM$14:$BM$54,MATCH(I1313,'BCA Inputs'!$AW$14:$AW$54,0))*P1313+INDEX('BCA Inputs'!$BN$14:$BN$54,MATCH(I1313,'BCA Inputs'!$AW$14:$AW$54,0))*O1313+INDEX('BCA Inputs'!$BO$14:$BO$54,MATCH(I1313,'BCA Inputs'!$AW$14:$AW$54,0))*Q1313+INDEX('BCA Inputs'!$BP$14:$BP$54,MATCH(I1313,'BCA Inputs'!$AW$14:$AW$54,0))*F1313+INDEX('BCA Inputs'!$BQ$14:$BQ$54,MATCH(I1313,'BCA Inputs'!$AW$14:$AW$54,0))*G1313,"")),"")</f>
        <v/>
      </c>
      <c r="AE1313" s="237" t="str">
        <f t="shared" si="206"/>
        <v/>
      </c>
      <c r="AF1313" s="198">
        <f t="shared" si="208"/>
        <v>0</v>
      </c>
      <c r="AG1313" s="239">
        <f t="shared" si="209"/>
        <v>0</v>
      </c>
    </row>
    <row r="1314" spans="1:33">
      <c r="A1314" s="228"/>
      <c r="B1314" s="176"/>
      <c r="C1314" s="229"/>
      <c r="D1314" s="230"/>
      <c r="E1314" s="230"/>
      <c r="F1314" s="230"/>
      <c r="G1314" s="230"/>
      <c r="H1314" s="231"/>
      <c r="I1314" s="231"/>
      <c r="J1314" s="232"/>
      <c r="K1314" s="232"/>
      <c r="L1314" s="232"/>
      <c r="M1314" s="181">
        <f t="shared" si="207"/>
        <v>0</v>
      </c>
      <c r="N1314" s="181">
        <f>IF(H1314="",0,H1314*I1314*'Avoided Water Savings Cost'!$C$16)</f>
        <v>0</v>
      </c>
      <c r="O1314" s="545">
        <f>IF(C1314="",0,IF($B$3="NYSEG",C1314/(1-'Avoided Electric Costs 2020'!$W$21),IF($B$3="RG&amp;E",C1314/(1-'Avoided Electric Costs 2020'!$X$21),"")))</f>
        <v>0</v>
      </c>
      <c r="P1314" s="546">
        <f>IF(D1314="",0,IF($B$3="NYSEG",D1314/(1-'Avoided Electric Costs 2020'!$W$21),IF($B$3="RG&amp;E",D1314/(1-'Avoided Electric Costs 2020'!$X$21),"")))</f>
        <v>0</v>
      </c>
      <c r="Q1314" s="546">
        <f>IF(E1314="",0,IF($B$3="NYSEG",E1314/(1-'Avoided Natural Gas Costs 2020'!$J$34),IF($B$3="RG&amp;E",E1314/(1-'Avoided Natural Gas Costs 2020'!$K$34),"")))</f>
        <v>0</v>
      </c>
      <c r="R1314" s="233" t="str">
        <f>IFERROR(IF(P1314*'BCA Inputs'!$C$1+Q1314*'BCA Inputs'!$C$2+F1314*'BCA Inputs'!$C$2+G1314*'BCA Inputs'!$C$2=0,"",P1314*'BCA Inputs'!$C$1+Q1314*'BCA Inputs'!$C$2+F1314*'BCA Inputs'!$C$2+G1314*'BCA Inputs'!$C$2),"")</f>
        <v/>
      </c>
      <c r="S1314" s="181" t="str">
        <f t="shared" si="200"/>
        <v/>
      </c>
      <c r="T1314" s="181" t="str">
        <f>IFERROR(IF($B$3="NYSEG",(INDEX('BCA Inputs'!$N$14:$N$54,MATCH(I1314,'BCA Inputs'!$M$14:$M$54,0))*P1314+INDEX('BCA Inputs'!$O$14:$O$54,MATCH(I1314,'BCA Inputs'!$M$14:$M$54,0))*O1314+INDEX('BCA Inputs'!P:P,MATCH(I1314,'BCA Inputs'!M:M,0))*Q1314+INDEX('BCA Inputs'!Q:Q,MATCH(I1314,'BCA Inputs'!M:M,0))*F1314+INDEX('BCA Inputs'!R:R,MATCH(I1314,'BCA Inputs'!M:M,0))*G1314)+L1314+N1314,IF($B$3="RG&amp;E",(INDEX('BCA Inputs'!$AX$14:$AX$54,MATCH(I1314,'BCA Inputs'!$AW$14:$AW$54,0))*P1314+INDEX('BCA Inputs'!$AY$14:$AY$54,MATCH(I1314,'BCA Inputs'!$AW$14:$AW$54,0))*O1314+INDEX('BCA Inputs'!$AZ$14:$AZ$54,MATCH(I1314,'BCA Inputs'!$AW$14:$AW$54,0))*Q1314+INDEX('BCA Inputs'!$BA$14:$BA$54,MATCH(I1314,'BCA Inputs'!$AW$14:$AW$54,0))*F1314+INDEX('BCA Inputs'!$BB$14:$BB$54,MATCH(I1314,'BCA Inputs'!$AW$14:$AW$54,0))*G1314)+L1314+N1314,"")),"")</f>
        <v/>
      </c>
      <c r="U1314" s="234" t="str">
        <f t="shared" si="201"/>
        <v/>
      </c>
      <c r="V1314" s="234" t="str">
        <f t="shared" si="202"/>
        <v/>
      </c>
      <c r="W1314" s="234" t="str">
        <f t="shared" si="203"/>
        <v/>
      </c>
      <c r="Y1314" s="235" t="str">
        <f t="shared" si="204"/>
        <v/>
      </c>
      <c r="Z1314" s="236" t="str">
        <f>IFERROR(IF($B$3="NYSEG",INDEX('BCA Inputs'!$X$14:$X$54,MATCH(I1314,'BCA Inputs'!$M$14:$M$54,0))*P1314+INDEX('BCA Inputs'!$Y$14:$Y$54,MATCH(I1314,'BCA Inputs'!$M$14:$M$54,0))*O1314+INDEX('BCA Inputs'!$Z$14:$Z$54,MATCH(I1314,'BCA Inputs'!$M$14:$M$54,0))*Q1314+INDEX('BCA Inputs'!$AA$14:$AA$54,MATCH(I1314,'BCA Inputs'!$M$14:$M$54,0))*F1314+INDEX('BCA Inputs'!$AB$14:$AB$54,MATCH(I1314,'BCA Inputs'!$M$14:$M$54,0))*G1314,IF($B$3="RG&amp;E",INDEX('BCA Inputs'!$BG$14:$BG$54,MATCH(I1314,'BCA Inputs'!$AW$14:$AW$54,0))*P1314+INDEX('BCA Inputs'!$BH$14:$BH$54,MATCH(I1314,'BCA Inputs'!$AW$14:$AW$54,0))*O1314+INDEX('BCA Inputs'!$BI$14:$BI$54,MATCH(I1314,'BCA Inputs'!$AW$14:$AW$54,0))*Q1314+INDEX('BCA Inputs'!$BJ$14:$BJ$54,MATCH(I1314,'BCA Inputs'!$AW$14:$AW$54,0))*F1314+INDEX('BCA Inputs'!$BK$14:$BK$54,MATCH(I1314,'BCA Inputs'!$AW$14:$AW$54,0))*G1314,"")),"")</f>
        <v/>
      </c>
      <c r="AA1314" s="237" t="str">
        <f t="shared" si="205"/>
        <v/>
      </c>
      <c r="AC1314" s="238" t="str">
        <f>IFERROR((K1314+R1314)+IF($B$3="NYSEG",INDEX('BCA Inputs'!$AI$14:$AI$54,MATCH(I1314,'BCA Inputs'!$M$14:$M$54,0))*P1314+INDEX('BCA Inputs'!$AJ$14:$AJ$54,MATCH(I1314,'BCA Inputs'!$M$14:$M$54,0))*Q1314,IF($B$3="RG&amp;E",INDEX('BCA Inputs'!$BR$14:$BR$54,MATCH(I1314,'BCA Inputs'!$AW$14:$AW$54,0))*P1314+INDEX('BCA Inputs'!$BS$14:$BS$54,MATCH(I1314,'BCA Inputs'!$AW$14:$AW$54,0))*Q1314,"")),"")</f>
        <v/>
      </c>
      <c r="AD1314" s="181" t="str">
        <f>IFERROR(IF($B$3="NYSEG",INDEX('BCA Inputs'!$AD$14:$AD$54,MATCH(I1314,'BCA Inputs'!$M$14:$M$54,0))*P1314+INDEX('BCA Inputs'!$AE$14:$AE$54,MATCH(I1314,'BCA Inputs'!$M$14:$M$54,0))*O1314+INDEX('BCA Inputs'!$AF$14:$AF$54,MATCH(I1314,'BCA Inputs'!$M$14:$M$54,0))*Q1314+INDEX('BCA Inputs'!$AG$14:$AG$54,MATCH(I1314,'BCA Inputs'!$M$14:$M$54,0))*F1314+INDEX('BCA Inputs'!$AH$14:$AH$54,MATCH(I1314,'BCA Inputs'!$M$14:$M$54,0))*G1314,IF($B$3="RG&amp;E",INDEX('BCA Inputs'!$BM$14:$BM$54,MATCH(I1314,'BCA Inputs'!$AW$14:$AW$54,0))*P1314+INDEX('BCA Inputs'!$BN$14:$BN$54,MATCH(I1314,'BCA Inputs'!$AW$14:$AW$54,0))*O1314+INDEX('BCA Inputs'!$BO$14:$BO$54,MATCH(I1314,'BCA Inputs'!$AW$14:$AW$54,0))*Q1314+INDEX('BCA Inputs'!$BP$14:$BP$54,MATCH(I1314,'BCA Inputs'!$AW$14:$AW$54,0))*F1314+INDEX('BCA Inputs'!$BQ$14:$BQ$54,MATCH(I1314,'BCA Inputs'!$AW$14:$AW$54,0))*G1314,"")),"")</f>
        <v/>
      </c>
      <c r="AE1314" s="237" t="str">
        <f t="shared" si="206"/>
        <v/>
      </c>
      <c r="AF1314" s="198">
        <f t="shared" si="208"/>
        <v>0</v>
      </c>
      <c r="AG1314" s="239">
        <f t="shared" si="209"/>
        <v>0</v>
      </c>
    </row>
    <row r="1315" spans="1:33">
      <c r="A1315" s="228"/>
      <c r="B1315" s="176"/>
      <c r="C1315" s="229"/>
      <c r="D1315" s="230"/>
      <c r="E1315" s="230"/>
      <c r="F1315" s="230"/>
      <c r="G1315" s="230"/>
      <c r="H1315" s="231"/>
      <c r="I1315" s="231"/>
      <c r="J1315" s="232"/>
      <c r="K1315" s="232"/>
      <c r="L1315" s="232"/>
      <c r="M1315" s="181">
        <f t="shared" si="207"/>
        <v>0</v>
      </c>
      <c r="N1315" s="181">
        <f>IF(H1315="",0,H1315*I1315*'Avoided Water Savings Cost'!$C$16)</f>
        <v>0</v>
      </c>
      <c r="O1315" s="545">
        <f>IF(C1315="",0,IF($B$3="NYSEG",C1315/(1-'Avoided Electric Costs 2020'!$W$21),IF($B$3="RG&amp;E",C1315/(1-'Avoided Electric Costs 2020'!$X$21),"")))</f>
        <v>0</v>
      </c>
      <c r="P1315" s="546">
        <f>IF(D1315="",0,IF($B$3="NYSEG",D1315/(1-'Avoided Electric Costs 2020'!$W$21),IF($B$3="RG&amp;E",D1315/(1-'Avoided Electric Costs 2020'!$X$21),"")))</f>
        <v>0</v>
      </c>
      <c r="Q1315" s="546">
        <f>IF(E1315="",0,IF($B$3="NYSEG",E1315/(1-'Avoided Natural Gas Costs 2020'!$J$34),IF($B$3="RG&amp;E",E1315/(1-'Avoided Natural Gas Costs 2020'!$K$34),"")))</f>
        <v>0</v>
      </c>
      <c r="R1315" s="233" t="str">
        <f>IFERROR(IF(P1315*'BCA Inputs'!$C$1+Q1315*'BCA Inputs'!$C$2+F1315*'BCA Inputs'!$C$2+G1315*'BCA Inputs'!$C$2=0,"",P1315*'BCA Inputs'!$C$1+Q1315*'BCA Inputs'!$C$2+F1315*'BCA Inputs'!$C$2+G1315*'BCA Inputs'!$C$2),"")</f>
        <v/>
      </c>
      <c r="S1315" s="181" t="str">
        <f t="shared" si="200"/>
        <v/>
      </c>
      <c r="T1315" s="181" t="str">
        <f>IFERROR(IF($B$3="NYSEG",(INDEX('BCA Inputs'!$N$14:$N$54,MATCH(I1315,'BCA Inputs'!$M$14:$M$54,0))*P1315+INDEX('BCA Inputs'!$O$14:$O$54,MATCH(I1315,'BCA Inputs'!$M$14:$M$54,0))*O1315+INDEX('BCA Inputs'!P:P,MATCH(I1315,'BCA Inputs'!M:M,0))*Q1315+INDEX('BCA Inputs'!Q:Q,MATCH(I1315,'BCA Inputs'!M:M,0))*F1315+INDEX('BCA Inputs'!R:R,MATCH(I1315,'BCA Inputs'!M:M,0))*G1315)+L1315+N1315,IF($B$3="RG&amp;E",(INDEX('BCA Inputs'!$AX$14:$AX$54,MATCH(I1315,'BCA Inputs'!$AW$14:$AW$54,0))*P1315+INDEX('BCA Inputs'!$AY$14:$AY$54,MATCH(I1315,'BCA Inputs'!$AW$14:$AW$54,0))*O1315+INDEX('BCA Inputs'!$AZ$14:$AZ$54,MATCH(I1315,'BCA Inputs'!$AW$14:$AW$54,0))*Q1315+INDEX('BCA Inputs'!$BA$14:$BA$54,MATCH(I1315,'BCA Inputs'!$AW$14:$AW$54,0))*F1315+INDEX('BCA Inputs'!$BB$14:$BB$54,MATCH(I1315,'BCA Inputs'!$AW$14:$AW$54,0))*G1315)+L1315+N1315,"")),"")</f>
        <v/>
      </c>
      <c r="U1315" s="234" t="str">
        <f t="shared" si="201"/>
        <v/>
      </c>
      <c r="V1315" s="234" t="str">
        <f t="shared" si="202"/>
        <v/>
      </c>
      <c r="W1315" s="234" t="str">
        <f t="shared" si="203"/>
        <v/>
      </c>
      <c r="Y1315" s="235" t="str">
        <f t="shared" si="204"/>
        <v/>
      </c>
      <c r="Z1315" s="236" t="str">
        <f>IFERROR(IF($B$3="NYSEG",INDEX('BCA Inputs'!$X$14:$X$54,MATCH(I1315,'BCA Inputs'!$M$14:$M$54,0))*P1315+INDEX('BCA Inputs'!$Y$14:$Y$54,MATCH(I1315,'BCA Inputs'!$M$14:$M$54,0))*O1315+INDEX('BCA Inputs'!$Z$14:$Z$54,MATCH(I1315,'BCA Inputs'!$M$14:$M$54,0))*Q1315+INDEX('BCA Inputs'!$AA$14:$AA$54,MATCH(I1315,'BCA Inputs'!$M$14:$M$54,0))*F1315+INDEX('BCA Inputs'!$AB$14:$AB$54,MATCH(I1315,'BCA Inputs'!$M$14:$M$54,0))*G1315,IF($B$3="RG&amp;E",INDEX('BCA Inputs'!$BG$14:$BG$54,MATCH(I1315,'BCA Inputs'!$AW$14:$AW$54,0))*P1315+INDEX('BCA Inputs'!$BH$14:$BH$54,MATCH(I1315,'BCA Inputs'!$AW$14:$AW$54,0))*O1315+INDEX('BCA Inputs'!$BI$14:$BI$54,MATCH(I1315,'BCA Inputs'!$AW$14:$AW$54,0))*Q1315+INDEX('BCA Inputs'!$BJ$14:$BJ$54,MATCH(I1315,'BCA Inputs'!$AW$14:$AW$54,0))*F1315+INDEX('BCA Inputs'!$BK$14:$BK$54,MATCH(I1315,'BCA Inputs'!$AW$14:$AW$54,0))*G1315,"")),"")</f>
        <v/>
      </c>
      <c r="AA1315" s="237" t="str">
        <f t="shared" si="205"/>
        <v/>
      </c>
      <c r="AC1315" s="238" t="str">
        <f>IFERROR((K1315+R1315)+IF($B$3="NYSEG",INDEX('BCA Inputs'!$AI$14:$AI$54,MATCH(I1315,'BCA Inputs'!$M$14:$M$54,0))*P1315+INDEX('BCA Inputs'!$AJ$14:$AJ$54,MATCH(I1315,'BCA Inputs'!$M$14:$M$54,0))*Q1315,IF($B$3="RG&amp;E",INDEX('BCA Inputs'!$BR$14:$BR$54,MATCH(I1315,'BCA Inputs'!$AW$14:$AW$54,0))*P1315+INDEX('BCA Inputs'!$BS$14:$BS$54,MATCH(I1315,'BCA Inputs'!$AW$14:$AW$54,0))*Q1315,"")),"")</f>
        <v/>
      </c>
      <c r="AD1315" s="181" t="str">
        <f>IFERROR(IF($B$3="NYSEG",INDEX('BCA Inputs'!$AD$14:$AD$54,MATCH(I1315,'BCA Inputs'!$M$14:$M$54,0))*P1315+INDEX('BCA Inputs'!$AE$14:$AE$54,MATCH(I1315,'BCA Inputs'!$M$14:$M$54,0))*O1315+INDEX('BCA Inputs'!$AF$14:$AF$54,MATCH(I1315,'BCA Inputs'!$M$14:$M$54,0))*Q1315+INDEX('BCA Inputs'!$AG$14:$AG$54,MATCH(I1315,'BCA Inputs'!$M$14:$M$54,0))*F1315+INDEX('BCA Inputs'!$AH$14:$AH$54,MATCH(I1315,'BCA Inputs'!$M$14:$M$54,0))*G1315,IF($B$3="RG&amp;E",INDEX('BCA Inputs'!$BM$14:$BM$54,MATCH(I1315,'BCA Inputs'!$AW$14:$AW$54,0))*P1315+INDEX('BCA Inputs'!$BN$14:$BN$54,MATCH(I1315,'BCA Inputs'!$AW$14:$AW$54,0))*O1315+INDEX('BCA Inputs'!$BO$14:$BO$54,MATCH(I1315,'BCA Inputs'!$AW$14:$AW$54,0))*Q1315+INDEX('BCA Inputs'!$BP$14:$BP$54,MATCH(I1315,'BCA Inputs'!$AW$14:$AW$54,0))*F1315+INDEX('BCA Inputs'!$BQ$14:$BQ$54,MATCH(I1315,'BCA Inputs'!$AW$14:$AW$54,0))*G1315,"")),"")</f>
        <v/>
      </c>
      <c r="AE1315" s="237" t="str">
        <f t="shared" si="206"/>
        <v/>
      </c>
      <c r="AF1315" s="198">
        <f t="shared" si="208"/>
        <v>0</v>
      </c>
      <c r="AG1315" s="239">
        <f t="shared" si="209"/>
        <v>0</v>
      </c>
    </row>
    <row r="1316" spans="1:33">
      <c r="A1316" s="228"/>
      <c r="B1316" s="176"/>
      <c r="C1316" s="229"/>
      <c r="D1316" s="230"/>
      <c r="E1316" s="230"/>
      <c r="F1316" s="230"/>
      <c r="G1316" s="230"/>
      <c r="H1316" s="231"/>
      <c r="I1316" s="231"/>
      <c r="J1316" s="232"/>
      <c r="K1316" s="232"/>
      <c r="L1316" s="232"/>
      <c r="M1316" s="181">
        <f t="shared" si="207"/>
        <v>0</v>
      </c>
      <c r="N1316" s="181">
        <f>IF(H1316="",0,H1316*I1316*'Avoided Water Savings Cost'!$C$16)</f>
        <v>0</v>
      </c>
      <c r="O1316" s="545">
        <f>IF(C1316="",0,IF($B$3="NYSEG",C1316/(1-'Avoided Electric Costs 2020'!$W$21),IF($B$3="RG&amp;E",C1316/(1-'Avoided Electric Costs 2020'!$X$21),"")))</f>
        <v>0</v>
      </c>
      <c r="P1316" s="546">
        <f>IF(D1316="",0,IF($B$3="NYSEG",D1316/(1-'Avoided Electric Costs 2020'!$W$21),IF($B$3="RG&amp;E",D1316/(1-'Avoided Electric Costs 2020'!$X$21),"")))</f>
        <v>0</v>
      </c>
      <c r="Q1316" s="546">
        <f>IF(E1316="",0,IF($B$3="NYSEG",E1316/(1-'Avoided Natural Gas Costs 2020'!$J$34),IF($B$3="RG&amp;E",E1316/(1-'Avoided Natural Gas Costs 2020'!$K$34),"")))</f>
        <v>0</v>
      </c>
      <c r="R1316" s="233" t="str">
        <f>IFERROR(IF(P1316*'BCA Inputs'!$C$1+Q1316*'BCA Inputs'!$C$2+F1316*'BCA Inputs'!$C$2+G1316*'BCA Inputs'!$C$2=0,"",P1316*'BCA Inputs'!$C$1+Q1316*'BCA Inputs'!$C$2+F1316*'BCA Inputs'!$C$2+G1316*'BCA Inputs'!$C$2),"")</f>
        <v/>
      </c>
      <c r="S1316" s="181" t="str">
        <f t="shared" si="200"/>
        <v/>
      </c>
      <c r="T1316" s="181" t="str">
        <f>IFERROR(IF($B$3="NYSEG",(INDEX('BCA Inputs'!$N$14:$N$54,MATCH(I1316,'BCA Inputs'!$M$14:$M$54,0))*P1316+INDEX('BCA Inputs'!$O$14:$O$54,MATCH(I1316,'BCA Inputs'!$M$14:$M$54,0))*O1316+INDEX('BCA Inputs'!P:P,MATCH(I1316,'BCA Inputs'!M:M,0))*Q1316+INDEX('BCA Inputs'!Q:Q,MATCH(I1316,'BCA Inputs'!M:M,0))*F1316+INDEX('BCA Inputs'!R:R,MATCH(I1316,'BCA Inputs'!M:M,0))*G1316)+L1316+N1316,IF($B$3="RG&amp;E",(INDEX('BCA Inputs'!$AX$14:$AX$54,MATCH(I1316,'BCA Inputs'!$AW$14:$AW$54,0))*P1316+INDEX('BCA Inputs'!$AY$14:$AY$54,MATCH(I1316,'BCA Inputs'!$AW$14:$AW$54,0))*O1316+INDEX('BCA Inputs'!$AZ$14:$AZ$54,MATCH(I1316,'BCA Inputs'!$AW$14:$AW$54,0))*Q1316+INDEX('BCA Inputs'!$BA$14:$BA$54,MATCH(I1316,'BCA Inputs'!$AW$14:$AW$54,0))*F1316+INDEX('BCA Inputs'!$BB$14:$BB$54,MATCH(I1316,'BCA Inputs'!$AW$14:$AW$54,0))*G1316)+L1316+N1316,"")),"")</f>
        <v/>
      </c>
      <c r="U1316" s="234" t="str">
        <f t="shared" si="201"/>
        <v/>
      </c>
      <c r="V1316" s="234" t="str">
        <f t="shared" si="202"/>
        <v/>
      </c>
      <c r="W1316" s="234" t="str">
        <f t="shared" si="203"/>
        <v/>
      </c>
      <c r="Y1316" s="235" t="str">
        <f t="shared" si="204"/>
        <v/>
      </c>
      <c r="Z1316" s="236" t="str">
        <f>IFERROR(IF($B$3="NYSEG",INDEX('BCA Inputs'!$X$14:$X$54,MATCH(I1316,'BCA Inputs'!$M$14:$M$54,0))*P1316+INDEX('BCA Inputs'!$Y$14:$Y$54,MATCH(I1316,'BCA Inputs'!$M$14:$M$54,0))*O1316+INDEX('BCA Inputs'!$Z$14:$Z$54,MATCH(I1316,'BCA Inputs'!$M$14:$M$54,0))*Q1316+INDEX('BCA Inputs'!$AA$14:$AA$54,MATCH(I1316,'BCA Inputs'!$M$14:$M$54,0))*F1316+INDEX('BCA Inputs'!$AB$14:$AB$54,MATCH(I1316,'BCA Inputs'!$M$14:$M$54,0))*G1316,IF($B$3="RG&amp;E",INDEX('BCA Inputs'!$BG$14:$BG$54,MATCH(I1316,'BCA Inputs'!$AW$14:$AW$54,0))*P1316+INDEX('BCA Inputs'!$BH$14:$BH$54,MATCH(I1316,'BCA Inputs'!$AW$14:$AW$54,0))*O1316+INDEX('BCA Inputs'!$BI$14:$BI$54,MATCH(I1316,'BCA Inputs'!$AW$14:$AW$54,0))*Q1316+INDEX('BCA Inputs'!$BJ$14:$BJ$54,MATCH(I1316,'BCA Inputs'!$AW$14:$AW$54,0))*F1316+INDEX('BCA Inputs'!$BK$14:$BK$54,MATCH(I1316,'BCA Inputs'!$AW$14:$AW$54,0))*G1316,"")),"")</f>
        <v/>
      </c>
      <c r="AA1316" s="237" t="str">
        <f t="shared" si="205"/>
        <v/>
      </c>
      <c r="AC1316" s="238" t="str">
        <f>IFERROR((K1316+R1316)+IF($B$3="NYSEG",INDEX('BCA Inputs'!$AI$14:$AI$54,MATCH(I1316,'BCA Inputs'!$M$14:$M$54,0))*P1316+INDEX('BCA Inputs'!$AJ$14:$AJ$54,MATCH(I1316,'BCA Inputs'!$M$14:$M$54,0))*Q1316,IF($B$3="RG&amp;E",INDEX('BCA Inputs'!$BR$14:$BR$54,MATCH(I1316,'BCA Inputs'!$AW$14:$AW$54,0))*P1316+INDEX('BCA Inputs'!$BS$14:$BS$54,MATCH(I1316,'BCA Inputs'!$AW$14:$AW$54,0))*Q1316,"")),"")</f>
        <v/>
      </c>
      <c r="AD1316" s="181" t="str">
        <f>IFERROR(IF($B$3="NYSEG",INDEX('BCA Inputs'!$AD$14:$AD$54,MATCH(I1316,'BCA Inputs'!$M$14:$M$54,0))*P1316+INDEX('BCA Inputs'!$AE$14:$AE$54,MATCH(I1316,'BCA Inputs'!$M$14:$M$54,0))*O1316+INDEX('BCA Inputs'!$AF$14:$AF$54,MATCH(I1316,'BCA Inputs'!$M$14:$M$54,0))*Q1316+INDEX('BCA Inputs'!$AG$14:$AG$54,MATCH(I1316,'BCA Inputs'!$M$14:$M$54,0))*F1316+INDEX('BCA Inputs'!$AH$14:$AH$54,MATCH(I1316,'BCA Inputs'!$M$14:$M$54,0))*G1316,IF($B$3="RG&amp;E",INDEX('BCA Inputs'!$BM$14:$BM$54,MATCH(I1316,'BCA Inputs'!$AW$14:$AW$54,0))*P1316+INDEX('BCA Inputs'!$BN$14:$BN$54,MATCH(I1316,'BCA Inputs'!$AW$14:$AW$54,0))*O1316+INDEX('BCA Inputs'!$BO$14:$BO$54,MATCH(I1316,'BCA Inputs'!$AW$14:$AW$54,0))*Q1316+INDEX('BCA Inputs'!$BP$14:$BP$54,MATCH(I1316,'BCA Inputs'!$AW$14:$AW$54,0))*F1316+INDEX('BCA Inputs'!$BQ$14:$BQ$54,MATCH(I1316,'BCA Inputs'!$AW$14:$AW$54,0))*G1316,"")),"")</f>
        <v/>
      </c>
      <c r="AE1316" s="237" t="str">
        <f t="shared" si="206"/>
        <v/>
      </c>
      <c r="AF1316" s="198">
        <f t="shared" si="208"/>
        <v>0</v>
      </c>
      <c r="AG1316" s="239">
        <f t="shared" si="209"/>
        <v>0</v>
      </c>
    </row>
    <row r="1317" spans="1:33">
      <c r="A1317" s="228"/>
      <c r="B1317" s="176"/>
      <c r="C1317" s="229"/>
      <c r="D1317" s="230"/>
      <c r="E1317" s="230"/>
      <c r="F1317" s="230"/>
      <c r="G1317" s="230"/>
      <c r="H1317" s="231"/>
      <c r="I1317" s="231"/>
      <c r="J1317" s="232"/>
      <c r="K1317" s="232"/>
      <c r="L1317" s="232"/>
      <c r="M1317" s="181">
        <f t="shared" si="207"/>
        <v>0</v>
      </c>
      <c r="N1317" s="181">
        <f>IF(H1317="",0,H1317*I1317*'Avoided Water Savings Cost'!$C$16)</f>
        <v>0</v>
      </c>
      <c r="O1317" s="545">
        <f>IF(C1317="",0,IF($B$3="NYSEG",C1317/(1-'Avoided Electric Costs 2020'!$W$21),IF($B$3="RG&amp;E",C1317/(1-'Avoided Electric Costs 2020'!$X$21),"")))</f>
        <v>0</v>
      </c>
      <c r="P1317" s="546">
        <f>IF(D1317="",0,IF($B$3="NYSEG",D1317/(1-'Avoided Electric Costs 2020'!$W$21),IF($B$3="RG&amp;E",D1317/(1-'Avoided Electric Costs 2020'!$X$21),"")))</f>
        <v>0</v>
      </c>
      <c r="Q1317" s="546">
        <f>IF(E1317="",0,IF($B$3="NYSEG",E1317/(1-'Avoided Natural Gas Costs 2020'!$J$34),IF($B$3="RG&amp;E",E1317/(1-'Avoided Natural Gas Costs 2020'!$K$34),"")))</f>
        <v>0</v>
      </c>
      <c r="R1317" s="233" t="str">
        <f>IFERROR(IF(P1317*'BCA Inputs'!$C$1+Q1317*'BCA Inputs'!$C$2+F1317*'BCA Inputs'!$C$2+G1317*'BCA Inputs'!$C$2=0,"",P1317*'BCA Inputs'!$C$1+Q1317*'BCA Inputs'!$C$2+F1317*'BCA Inputs'!$C$2+G1317*'BCA Inputs'!$C$2),"")</f>
        <v/>
      </c>
      <c r="S1317" s="181" t="str">
        <f t="shared" si="200"/>
        <v/>
      </c>
      <c r="T1317" s="181" t="str">
        <f>IFERROR(IF($B$3="NYSEG",(INDEX('BCA Inputs'!$N$14:$N$54,MATCH(I1317,'BCA Inputs'!$M$14:$M$54,0))*P1317+INDEX('BCA Inputs'!$O$14:$O$54,MATCH(I1317,'BCA Inputs'!$M$14:$M$54,0))*O1317+INDEX('BCA Inputs'!P:P,MATCH(I1317,'BCA Inputs'!M:M,0))*Q1317+INDEX('BCA Inputs'!Q:Q,MATCH(I1317,'BCA Inputs'!M:M,0))*F1317+INDEX('BCA Inputs'!R:R,MATCH(I1317,'BCA Inputs'!M:M,0))*G1317)+L1317+N1317,IF($B$3="RG&amp;E",(INDEX('BCA Inputs'!$AX$14:$AX$54,MATCH(I1317,'BCA Inputs'!$AW$14:$AW$54,0))*P1317+INDEX('BCA Inputs'!$AY$14:$AY$54,MATCH(I1317,'BCA Inputs'!$AW$14:$AW$54,0))*O1317+INDEX('BCA Inputs'!$AZ$14:$AZ$54,MATCH(I1317,'BCA Inputs'!$AW$14:$AW$54,0))*Q1317+INDEX('BCA Inputs'!$BA$14:$BA$54,MATCH(I1317,'BCA Inputs'!$AW$14:$AW$54,0))*F1317+INDEX('BCA Inputs'!$BB$14:$BB$54,MATCH(I1317,'BCA Inputs'!$AW$14:$AW$54,0))*G1317)+L1317+N1317,"")),"")</f>
        <v/>
      </c>
      <c r="U1317" s="234" t="str">
        <f t="shared" si="201"/>
        <v/>
      </c>
      <c r="V1317" s="234" t="str">
        <f t="shared" si="202"/>
        <v/>
      </c>
      <c r="W1317" s="234" t="str">
        <f t="shared" si="203"/>
        <v/>
      </c>
      <c r="Y1317" s="235" t="str">
        <f t="shared" si="204"/>
        <v/>
      </c>
      <c r="Z1317" s="236" t="str">
        <f>IFERROR(IF($B$3="NYSEG",INDEX('BCA Inputs'!$X$14:$X$54,MATCH(I1317,'BCA Inputs'!$M$14:$M$54,0))*P1317+INDEX('BCA Inputs'!$Y$14:$Y$54,MATCH(I1317,'BCA Inputs'!$M$14:$M$54,0))*O1317+INDEX('BCA Inputs'!$Z$14:$Z$54,MATCH(I1317,'BCA Inputs'!$M$14:$M$54,0))*Q1317+INDEX('BCA Inputs'!$AA$14:$AA$54,MATCH(I1317,'BCA Inputs'!$M$14:$M$54,0))*F1317+INDEX('BCA Inputs'!$AB$14:$AB$54,MATCH(I1317,'BCA Inputs'!$M$14:$M$54,0))*G1317,IF($B$3="RG&amp;E",INDEX('BCA Inputs'!$BG$14:$BG$54,MATCH(I1317,'BCA Inputs'!$AW$14:$AW$54,0))*P1317+INDEX('BCA Inputs'!$BH$14:$BH$54,MATCH(I1317,'BCA Inputs'!$AW$14:$AW$54,0))*O1317+INDEX('BCA Inputs'!$BI$14:$BI$54,MATCH(I1317,'BCA Inputs'!$AW$14:$AW$54,0))*Q1317+INDEX('BCA Inputs'!$BJ$14:$BJ$54,MATCH(I1317,'BCA Inputs'!$AW$14:$AW$54,0))*F1317+INDEX('BCA Inputs'!$BK$14:$BK$54,MATCH(I1317,'BCA Inputs'!$AW$14:$AW$54,0))*G1317,"")),"")</f>
        <v/>
      </c>
      <c r="AA1317" s="237" t="str">
        <f t="shared" si="205"/>
        <v/>
      </c>
      <c r="AC1317" s="238" t="str">
        <f>IFERROR((K1317+R1317)+IF($B$3="NYSEG",INDEX('BCA Inputs'!$AI$14:$AI$54,MATCH(I1317,'BCA Inputs'!$M$14:$M$54,0))*P1317+INDEX('BCA Inputs'!$AJ$14:$AJ$54,MATCH(I1317,'BCA Inputs'!$M$14:$M$54,0))*Q1317,IF($B$3="RG&amp;E",INDEX('BCA Inputs'!$BR$14:$BR$54,MATCH(I1317,'BCA Inputs'!$AW$14:$AW$54,0))*P1317+INDEX('BCA Inputs'!$BS$14:$BS$54,MATCH(I1317,'BCA Inputs'!$AW$14:$AW$54,0))*Q1317,"")),"")</f>
        <v/>
      </c>
      <c r="AD1317" s="181" t="str">
        <f>IFERROR(IF($B$3="NYSEG",INDEX('BCA Inputs'!$AD$14:$AD$54,MATCH(I1317,'BCA Inputs'!$M$14:$M$54,0))*P1317+INDEX('BCA Inputs'!$AE$14:$AE$54,MATCH(I1317,'BCA Inputs'!$M$14:$M$54,0))*O1317+INDEX('BCA Inputs'!$AF$14:$AF$54,MATCH(I1317,'BCA Inputs'!$M$14:$M$54,0))*Q1317+INDEX('BCA Inputs'!$AG$14:$AG$54,MATCH(I1317,'BCA Inputs'!$M$14:$M$54,0))*F1317+INDEX('BCA Inputs'!$AH$14:$AH$54,MATCH(I1317,'BCA Inputs'!$M$14:$M$54,0))*G1317,IF($B$3="RG&amp;E",INDEX('BCA Inputs'!$BM$14:$BM$54,MATCH(I1317,'BCA Inputs'!$AW$14:$AW$54,0))*P1317+INDEX('BCA Inputs'!$BN$14:$BN$54,MATCH(I1317,'BCA Inputs'!$AW$14:$AW$54,0))*O1317+INDEX('BCA Inputs'!$BO$14:$BO$54,MATCH(I1317,'BCA Inputs'!$AW$14:$AW$54,0))*Q1317+INDEX('BCA Inputs'!$BP$14:$BP$54,MATCH(I1317,'BCA Inputs'!$AW$14:$AW$54,0))*F1317+INDEX('BCA Inputs'!$BQ$14:$BQ$54,MATCH(I1317,'BCA Inputs'!$AW$14:$AW$54,0))*G1317,"")),"")</f>
        <v/>
      </c>
      <c r="AE1317" s="237" t="str">
        <f t="shared" si="206"/>
        <v/>
      </c>
      <c r="AF1317" s="198">
        <f t="shared" si="208"/>
        <v>0</v>
      </c>
      <c r="AG1317" s="239">
        <f t="shared" si="209"/>
        <v>0</v>
      </c>
    </row>
    <row r="1318" spans="1:33">
      <c r="A1318" s="228"/>
      <c r="B1318" s="176"/>
      <c r="C1318" s="229"/>
      <c r="D1318" s="230"/>
      <c r="E1318" s="230"/>
      <c r="F1318" s="230"/>
      <c r="G1318" s="230"/>
      <c r="H1318" s="231"/>
      <c r="I1318" s="231"/>
      <c r="J1318" s="232"/>
      <c r="K1318" s="232"/>
      <c r="L1318" s="232"/>
      <c r="M1318" s="181">
        <f t="shared" si="207"/>
        <v>0</v>
      </c>
      <c r="N1318" s="181">
        <f>IF(H1318="",0,H1318*I1318*'Avoided Water Savings Cost'!$C$16)</f>
        <v>0</v>
      </c>
      <c r="O1318" s="545">
        <f>IF(C1318="",0,IF($B$3="NYSEG",C1318/(1-'Avoided Electric Costs 2020'!$W$21),IF($B$3="RG&amp;E",C1318/(1-'Avoided Electric Costs 2020'!$X$21),"")))</f>
        <v>0</v>
      </c>
      <c r="P1318" s="546">
        <f>IF(D1318="",0,IF($B$3="NYSEG",D1318/(1-'Avoided Electric Costs 2020'!$W$21),IF($B$3="RG&amp;E",D1318/(1-'Avoided Electric Costs 2020'!$X$21),"")))</f>
        <v>0</v>
      </c>
      <c r="Q1318" s="546">
        <f>IF(E1318="",0,IF($B$3="NYSEG",E1318/(1-'Avoided Natural Gas Costs 2020'!$J$34),IF($B$3="RG&amp;E",E1318/(1-'Avoided Natural Gas Costs 2020'!$K$34),"")))</f>
        <v>0</v>
      </c>
      <c r="R1318" s="233" t="str">
        <f>IFERROR(IF(P1318*'BCA Inputs'!$C$1+Q1318*'BCA Inputs'!$C$2+F1318*'BCA Inputs'!$C$2+G1318*'BCA Inputs'!$C$2=0,"",P1318*'BCA Inputs'!$C$1+Q1318*'BCA Inputs'!$C$2+F1318*'BCA Inputs'!$C$2+G1318*'BCA Inputs'!$C$2),"")</f>
        <v/>
      </c>
      <c r="S1318" s="181" t="str">
        <f t="shared" si="200"/>
        <v/>
      </c>
      <c r="T1318" s="181" t="str">
        <f>IFERROR(IF($B$3="NYSEG",(INDEX('BCA Inputs'!$N$14:$N$54,MATCH(I1318,'BCA Inputs'!$M$14:$M$54,0))*P1318+INDEX('BCA Inputs'!$O$14:$O$54,MATCH(I1318,'BCA Inputs'!$M$14:$M$54,0))*O1318+INDEX('BCA Inputs'!P:P,MATCH(I1318,'BCA Inputs'!M:M,0))*Q1318+INDEX('BCA Inputs'!Q:Q,MATCH(I1318,'BCA Inputs'!M:M,0))*F1318+INDEX('BCA Inputs'!R:R,MATCH(I1318,'BCA Inputs'!M:M,0))*G1318)+L1318+N1318,IF($B$3="RG&amp;E",(INDEX('BCA Inputs'!$AX$14:$AX$54,MATCH(I1318,'BCA Inputs'!$AW$14:$AW$54,0))*P1318+INDEX('BCA Inputs'!$AY$14:$AY$54,MATCH(I1318,'BCA Inputs'!$AW$14:$AW$54,0))*O1318+INDEX('BCA Inputs'!$AZ$14:$AZ$54,MATCH(I1318,'BCA Inputs'!$AW$14:$AW$54,0))*Q1318+INDEX('BCA Inputs'!$BA$14:$BA$54,MATCH(I1318,'BCA Inputs'!$AW$14:$AW$54,0))*F1318+INDEX('BCA Inputs'!$BB$14:$BB$54,MATCH(I1318,'BCA Inputs'!$AW$14:$AW$54,0))*G1318)+L1318+N1318,"")),"")</f>
        <v/>
      </c>
      <c r="U1318" s="234" t="str">
        <f t="shared" si="201"/>
        <v/>
      </c>
      <c r="V1318" s="234" t="str">
        <f t="shared" si="202"/>
        <v/>
      </c>
      <c r="W1318" s="234" t="str">
        <f t="shared" si="203"/>
        <v/>
      </c>
      <c r="Y1318" s="235" t="str">
        <f t="shared" si="204"/>
        <v/>
      </c>
      <c r="Z1318" s="236" t="str">
        <f>IFERROR(IF($B$3="NYSEG",INDEX('BCA Inputs'!$X$14:$X$54,MATCH(I1318,'BCA Inputs'!$M$14:$M$54,0))*P1318+INDEX('BCA Inputs'!$Y$14:$Y$54,MATCH(I1318,'BCA Inputs'!$M$14:$M$54,0))*O1318+INDEX('BCA Inputs'!$Z$14:$Z$54,MATCH(I1318,'BCA Inputs'!$M$14:$M$54,0))*Q1318+INDEX('BCA Inputs'!$AA$14:$AA$54,MATCH(I1318,'BCA Inputs'!$M$14:$M$54,0))*F1318+INDEX('BCA Inputs'!$AB$14:$AB$54,MATCH(I1318,'BCA Inputs'!$M$14:$M$54,0))*G1318,IF($B$3="RG&amp;E",INDEX('BCA Inputs'!$BG$14:$BG$54,MATCH(I1318,'BCA Inputs'!$AW$14:$AW$54,0))*P1318+INDEX('BCA Inputs'!$BH$14:$BH$54,MATCH(I1318,'BCA Inputs'!$AW$14:$AW$54,0))*O1318+INDEX('BCA Inputs'!$BI$14:$BI$54,MATCH(I1318,'BCA Inputs'!$AW$14:$AW$54,0))*Q1318+INDEX('BCA Inputs'!$BJ$14:$BJ$54,MATCH(I1318,'BCA Inputs'!$AW$14:$AW$54,0))*F1318+INDEX('BCA Inputs'!$BK$14:$BK$54,MATCH(I1318,'BCA Inputs'!$AW$14:$AW$54,0))*G1318,"")),"")</f>
        <v/>
      </c>
      <c r="AA1318" s="237" t="str">
        <f t="shared" si="205"/>
        <v/>
      </c>
      <c r="AC1318" s="238" t="str">
        <f>IFERROR((K1318+R1318)+IF($B$3="NYSEG",INDEX('BCA Inputs'!$AI$14:$AI$54,MATCH(I1318,'BCA Inputs'!$M$14:$M$54,0))*P1318+INDEX('BCA Inputs'!$AJ$14:$AJ$54,MATCH(I1318,'BCA Inputs'!$M$14:$M$54,0))*Q1318,IF($B$3="RG&amp;E",INDEX('BCA Inputs'!$BR$14:$BR$54,MATCH(I1318,'BCA Inputs'!$AW$14:$AW$54,0))*P1318+INDEX('BCA Inputs'!$BS$14:$BS$54,MATCH(I1318,'BCA Inputs'!$AW$14:$AW$54,0))*Q1318,"")),"")</f>
        <v/>
      </c>
      <c r="AD1318" s="181" t="str">
        <f>IFERROR(IF($B$3="NYSEG",INDEX('BCA Inputs'!$AD$14:$AD$54,MATCH(I1318,'BCA Inputs'!$M$14:$M$54,0))*P1318+INDEX('BCA Inputs'!$AE$14:$AE$54,MATCH(I1318,'BCA Inputs'!$M$14:$M$54,0))*O1318+INDEX('BCA Inputs'!$AF$14:$AF$54,MATCH(I1318,'BCA Inputs'!$M$14:$M$54,0))*Q1318+INDEX('BCA Inputs'!$AG$14:$AG$54,MATCH(I1318,'BCA Inputs'!$M$14:$M$54,0))*F1318+INDEX('BCA Inputs'!$AH$14:$AH$54,MATCH(I1318,'BCA Inputs'!$M$14:$M$54,0))*G1318,IF($B$3="RG&amp;E",INDEX('BCA Inputs'!$BM$14:$BM$54,MATCH(I1318,'BCA Inputs'!$AW$14:$AW$54,0))*P1318+INDEX('BCA Inputs'!$BN$14:$BN$54,MATCH(I1318,'BCA Inputs'!$AW$14:$AW$54,0))*O1318+INDEX('BCA Inputs'!$BO$14:$BO$54,MATCH(I1318,'BCA Inputs'!$AW$14:$AW$54,0))*Q1318+INDEX('BCA Inputs'!$BP$14:$BP$54,MATCH(I1318,'BCA Inputs'!$AW$14:$AW$54,0))*F1318+INDEX('BCA Inputs'!$BQ$14:$BQ$54,MATCH(I1318,'BCA Inputs'!$AW$14:$AW$54,0))*G1318,"")),"")</f>
        <v/>
      </c>
      <c r="AE1318" s="237" t="str">
        <f t="shared" si="206"/>
        <v/>
      </c>
      <c r="AF1318" s="198">
        <f t="shared" si="208"/>
        <v>0</v>
      </c>
      <c r="AG1318" s="239">
        <f t="shared" si="209"/>
        <v>0</v>
      </c>
    </row>
    <row r="1319" spans="1:33">
      <c r="A1319" s="228"/>
      <c r="B1319" s="176"/>
      <c r="C1319" s="229"/>
      <c r="D1319" s="230"/>
      <c r="E1319" s="230"/>
      <c r="F1319" s="230"/>
      <c r="G1319" s="230"/>
      <c r="H1319" s="231"/>
      <c r="I1319" s="231"/>
      <c r="J1319" s="232"/>
      <c r="K1319" s="232"/>
      <c r="L1319" s="232"/>
      <c r="M1319" s="181">
        <f t="shared" si="207"/>
        <v>0</v>
      </c>
      <c r="N1319" s="181">
        <f>IF(H1319="",0,H1319*I1319*'Avoided Water Savings Cost'!$C$16)</f>
        <v>0</v>
      </c>
      <c r="O1319" s="545">
        <f>IF(C1319="",0,IF($B$3="NYSEG",C1319/(1-'Avoided Electric Costs 2020'!$W$21),IF($B$3="RG&amp;E",C1319/(1-'Avoided Electric Costs 2020'!$X$21),"")))</f>
        <v>0</v>
      </c>
      <c r="P1319" s="546">
        <f>IF(D1319="",0,IF($B$3="NYSEG",D1319/(1-'Avoided Electric Costs 2020'!$W$21),IF($B$3="RG&amp;E",D1319/(1-'Avoided Electric Costs 2020'!$X$21),"")))</f>
        <v>0</v>
      </c>
      <c r="Q1319" s="546">
        <f>IF(E1319="",0,IF($B$3="NYSEG",E1319/(1-'Avoided Natural Gas Costs 2020'!$J$34),IF($B$3="RG&amp;E",E1319/(1-'Avoided Natural Gas Costs 2020'!$K$34),"")))</f>
        <v>0</v>
      </c>
      <c r="R1319" s="233" t="str">
        <f>IFERROR(IF(P1319*'BCA Inputs'!$C$1+Q1319*'BCA Inputs'!$C$2+F1319*'BCA Inputs'!$C$2+G1319*'BCA Inputs'!$C$2=0,"",P1319*'BCA Inputs'!$C$1+Q1319*'BCA Inputs'!$C$2+F1319*'BCA Inputs'!$C$2+G1319*'BCA Inputs'!$C$2),"")</f>
        <v/>
      </c>
      <c r="S1319" s="181" t="str">
        <f t="shared" si="200"/>
        <v/>
      </c>
      <c r="T1319" s="181" t="str">
        <f>IFERROR(IF($B$3="NYSEG",(INDEX('BCA Inputs'!$N$14:$N$54,MATCH(I1319,'BCA Inputs'!$M$14:$M$54,0))*P1319+INDEX('BCA Inputs'!$O$14:$O$54,MATCH(I1319,'BCA Inputs'!$M$14:$M$54,0))*O1319+INDEX('BCA Inputs'!P:P,MATCH(I1319,'BCA Inputs'!M:M,0))*Q1319+INDEX('BCA Inputs'!Q:Q,MATCH(I1319,'BCA Inputs'!M:M,0))*F1319+INDEX('BCA Inputs'!R:R,MATCH(I1319,'BCA Inputs'!M:M,0))*G1319)+L1319+N1319,IF($B$3="RG&amp;E",(INDEX('BCA Inputs'!$AX$14:$AX$54,MATCH(I1319,'BCA Inputs'!$AW$14:$AW$54,0))*P1319+INDEX('BCA Inputs'!$AY$14:$AY$54,MATCH(I1319,'BCA Inputs'!$AW$14:$AW$54,0))*O1319+INDEX('BCA Inputs'!$AZ$14:$AZ$54,MATCH(I1319,'BCA Inputs'!$AW$14:$AW$54,0))*Q1319+INDEX('BCA Inputs'!$BA$14:$BA$54,MATCH(I1319,'BCA Inputs'!$AW$14:$AW$54,0))*F1319+INDEX('BCA Inputs'!$BB$14:$BB$54,MATCH(I1319,'BCA Inputs'!$AW$14:$AW$54,0))*G1319)+L1319+N1319,"")),"")</f>
        <v/>
      </c>
      <c r="U1319" s="234" t="str">
        <f t="shared" si="201"/>
        <v/>
      </c>
      <c r="V1319" s="234" t="str">
        <f t="shared" si="202"/>
        <v/>
      </c>
      <c r="W1319" s="234" t="str">
        <f t="shared" si="203"/>
        <v/>
      </c>
      <c r="Y1319" s="235" t="str">
        <f t="shared" si="204"/>
        <v/>
      </c>
      <c r="Z1319" s="236" t="str">
        <f>IFERROR(IF($B$3="NYSEG",INDEX('BCA Inputs'!$X$14:$X$54,MATCH(I1319,'BCA Inputs'!$M$14:$M$54,0))*P1319+INDEX('BCA Inputs'!$Y$14:$Y$54,MATCH(I1319,'BCA Inputs'!$M$14:$M$54,0))*O1319+INDEX('BCA Inputs'!$Z$14:$Z$54,MATCH(I1319,'BCA Inputs'!$M$14:$M$54,0))*Q1319+INDEX('BCA Inputs'!$AA$14:$AA$54,MATCH(I1319,'BCA Inputs'!$M$14:$M$54,0))*F1319+INDEX('BCA Inputs'!$AB$14:$AB$54,MATCH(I1319,'BCA Inputs'!$M$14:$M$54,0))*G1319,IF($B$3="RG&amp;E",INDEX('BCA Inputs'!$BG$14:$BG$54,MATCH(I1319,'BCA Inputs'!$AW$14:$AW$54,0))*P1319+INDEX('BCA Inputs'!$BH$14:$BH$54,MATCH(I1319,'BCA Inputs'!$AW$14:$AW$54,0))*O1319+INDEX('BCA Inputs'!$BI$14:$BI$54,MATCH(I1319,'BCA Inputs'!$AW$14:$AW$54,0))*Q1319+INDEX('BCA Inputs'!$BJ$14:$BJ$54,MATCH(I1319,'BCA Inputs'!$AW$14:$AW$54,0))*F1319+INDEX('BCA Inputs'!$BK$14:$BK$54,MATCH(I1319,'BCA Inputs'!$AW$14:$AW$54,0))*G1319,"")),"")</f>
        <v/>
      </c>
      <c r="AA1319" s="237" t="str">
        <f t="shared" si="205"/>
        <v/>
      </c>
      <c r="AC1319" s="238" t="str">
        <f>IFERROR((K1319+R1319)+IF($B$3="NYSEG",INDEX('BCA Inputs'!$AI$14:$AI$54,MATCH(I1319,'BCA Inputs'!$M$14:$M$54,0))*P1319+INDEX('BCA Inputs'!$AJ$14:$AJ$54,MATCH(I1319,'BCA Inputs'!$M$14:$M$54,0))*Q1319,IF($B$3="RG&amp;E",INDEX('BCA Inputs'!$BR$14:$BR$54,MATCH(I1319,'BCA Inputs'!$AW$14:$AW$54,0))*P1319+INDEX('BCA Inputs'!$BS$14:$BS$54,MATCH(I1319,'BCA Inputs'!$AW$14:$AW$54,0))*Q1319,"")),"")</f>
        <v/>
      </c>
      <c r="AD1319" s="181" t="str">
        <f>IFERROR(IF($B$3="NYSEG",INDEX('BCA Inputs'!$AD$14:$AD$54,MATCH(I1319,'BCA Inputs'!$M$14:$M$54,0))*P1319+INDEX('BCA Inputs'!$AE$14:$AE$54,MATCH(I1319,'BCA Inputs'!$M$14:$M$54,0))*O1319+INDEX('BCA Inputs'!$AF$14:$AF$54,MATCH(I1319,'BCA Inputs'!$M$14:$M$54,0))*Q1319+INDEX('BCA Inputs'!$AG$14:$AG$54,MATCH(I1319,'BCA Inputs'!$M$14:$M$54,0))*F1319+INDEX('BCA Inputs'!$AH$14:$AH$54,MATCH(I1319,'BCA Inputs'!$M$14:$M$54,0))*G1319,IF($B$3="RG&amp;E",INDEX('BCA Inputs'!$BM$14:$BM$54,MATCH(I1319,'BCA Inputs'!$AW$14:$AW$54,0))*P1319+INDEX('BCA Inputs'!$BN$14:$BN$54,MATCH(I1319,'BCA Inputs'!$AW$14:$AW$54,0))*O1319+INDEX('BCA Inputs'!$BO$14:$BO$54,MATCH(I1319,'BCA Inputs'!$AW$14:$AW$54,0))*Q1319+INDEX('BCA Inputs'!$BP$14:$BP$54,MATCH(I1319,'BCA Inputs'!$AW$14:$AW$54,0))*F1319+INDEX('BCA Inputs'!$BQ$14:$BQ$54,MATCH(I1319,'BCA Inputs'!$AW$14:$AW$54,0))*G1319,"")),"")</f>
        <v/>
      </c>
      <c r="AE1319" s="237" t="str">
        <f t="shared" si="206"/>
        <v/>
      </c>
      <c r="AF1319" s="198">
        <f t="shared" si="208"/>
        <v>0</v>
      </c>
      <c r="AG1319" s="239">
        <f t="shared" si="209"/>
        <v>0</v>
      </c>
    </row>
    <row r="1320" spans="1:33">
      <c r="A1320" s="228"/>
      <c r="B1320" s="176"/>
      <c r="C1320" s="229"/>
      <c r="D1320" s="230"/>
      <c r="E1320" s="230"/>
      <c r="F1320" s="230"/>
      <c r="G1320" s="230"/>
      <c r="H1320" s="231"/>
      <c r="I1320" s="231"/>
      <c r="J1320" s="232"/>
      <c r="K1320" s="232"/>
      <c r="L1320" s="232"/>
      <c r="M1320" s="181">
        <f t="shared" si="207"/>
        <v>0</v>
      </c>
      <c r="N1320" s="181">
        <f>IF(H1320="",0,H1320*I1320*'Avoided Water Savings Cost'!$C$16)</f>
        <v>0</v>
      </c>
      <c r="O1320" s="545">
        <f>IF(C1320="",0,IF($B$3="NYSEG",C1320/(1-'Avoided Electric Costs 2020'!$W$21),IF($B$3="RG&amp;E",C1320/(1-'Avoided Electric Costs 2020'!$X$21),"")))</f>
        <v>0</v>
      </c>
      <c r="P1320" s="546">
        <f>IF(D1320="",0,IF($B$3="NYSEG",D1320/(1-'Avoided Electric Costs 2020'!$W$21),IF($B$3="RG&amp;E",D1320/(1-'Avoided Electric Costs 2020'!$X$21),"")))</f>
        <v>0</v>
      </c>
      <c r="Q1320" s="546">
        <f>IF(E1320="",0,IF($B$3="NYSEG",E1320/(1-'Avoided Natural Gas Costs 2020'!$J$34),IF($B$3="RG&amp;E",E1320/(1-'Avoided Natural Gas Costs 2020'!$K$34),"")))</f>
        <v>0</v>
      </c>
      <c r="R1320" s="233" t="str">
        <f>IFERROR(IF(P1320*'BCA Inputs'!$C$1+Q1320*'BCA Inputs'!$C$2+F1320*'BCA Inputs'!$C$2+G1320*'BCA Inputs'!$C$2=0,"",P1320*'BCA Inputs'!$C$1+Q1320*'BCA Inputs'!$C$2+F1320*'BCA Inputs'!$C$2+G1320*'BCA Inputs'!$C$2),"")</f>
        <v/>
      </c>
      <c r="S1320" s="181" t="str">
        <f t="shared" si="200"/>
        <v/>
      </c>
      <c r="T1320" s="181" t="str">
        <f>IFERROR(IF($B$3="NYSEG",(INDEX('BCA Inputs'!$N$14:$N$54,MATCH(I1320,'BCA Inputs'!$M$14:$M$54,0))*P1320+INDEX('BCA Inputs'!$O$14:$O$54,MATCH(I1320,'BCA Inputs'!$M$14:$M$54,0))*O1320+INDEX('BCA Inputs'!P:P,MATCH(I1320,'BCA Inputs'!M:M,0))*Q1320+INDEX('BCA Inputs'!Q:Q,MATCH(I1320,'BCA Inputs'!M:M,0))*F1320+INDEX('BCA Inputs'!R:R,MATCH(I1320,'BCA Inputs'!M:M,0))*G1320)+L1320+N1320,IF($B$3="RG&amp;E",(INDEX('BCA Inputs'!$AX$14:$AX$54,MATCH(I1320,'BCA Inputs'!$AW$14:$AW$54,0))*P1320+INDEX('BCA Inputs'!$AY$14:$AY$54,MATCH(I1320,'BCA Inputs'!$AW$14:$AW$54,0))*O1320+INDEX('BCA Inputs'!$AZ$14:$AZ$54,MATCH(I1320,'BCA Inputs'!$AW$14:$AW$54,0))*Q1320+INDEX('BCA Inputs'!$BA$14:$BA$54,MATCH(I1320,'BCA Inputs'!$AW$14:$AW$54,0))*F1320+INDEX('BCA Inputs'!$BB$14:$BB$54,MATCH(I1320,'BCA Inputs'!$AW$14:$AW$54,0))*G1320)+L1320+N1320,"")),"")</f>
        <v/>
      </c>
      <c r="U1320" s="234" t="str">
        <f t="shared" si="201"/>
        <v/>
      </c>
      <c r="V1320" s="234" t="str">
        <f t="shared" si="202"/>
        <v/>
      </c>
      <c r="W1320" s="234" t="str">
        <f t="shared" si="203"/>
        <v/>
      </c>
      <c r="Y1320" s="235" t="str">
        <f t="shared" si="204"/>
        <v/>
      </c>
      <c r="Z1320" s="236" t="str">
        <f>IFERROR(IF($B$3="NYSEG",INDEX('BCA Inputs'!$X$14:$X$54,MATCH(I1320,'BCA Inputs'!$M$14:$M$54,0))*P1320+INDEX('BCA Inputs'!$Y$14:$Y$54,MATCH(I1320,'BCA Inputs'!$M$14:$M$54,0))*O1320+INDEX('BCA Inputs'!$Z$14:$Z$54,MATCH(I1320,'BCA Inputs'!$M$14:$M$54,0))*Q1320+INDEX('BCA Inputs'!$AA$14:$AA$54,MATCH(I1320,'BCA Inputs'!$M$14:$M$54,0))*F1320+INDEX('BCA Inputs'!$AB$14:$AB$54,MATCH(I1320,'BCA Inputs'!$M$14:$M$54,0))*G1320,IF($B$3="RG&amp;E",INDEX('BCA Inputs'!$BG$14:$BG$54,MATCH(I1320,'BCA Inputs'!$AW$14:$AW$54,0))*P1320+INDEX('BCA Inputs'!$BH$14:$BH$54,MATCH(I1320,'BCA Inputs'!$AW$14:$AW$54,0))*O1320+INDEX('BCA Inputs'!$BI$14:$BI$54,MATCH(I1320,'BCA Inputs'!$AW$14:$AW$54,0))*Q1320+INDEX('BCA Inputs'!$BJ$14:$BJ$54,MATCH(I1320,'BCA Inputs'!$AW$14:$AW$54,0))*F1320+INDEX('BCA Inputs'!$BK$14:$BK$54,MATCH(I1320,'BCA Inputs'!$AW$14:$AW$54,0))*G1320,"")),"")</f>
        <v/>
      </c>
      <c r="AA1320" s="237" t="str">
        <f t="shared" si="205"/>
        <v/>
      </c>
      <c r="AC1320" s="238" t="str">
        <f>IFERROR((K1320+R1320)+IF($B$3="NYSEG",INDEX('BCA Inputs'!$AI$14:$AI$54,MATCH(I1320,'BCA Inputs'!$M$14:$M$54,0))*P1320+INDEX('BCA Inputs'!$AJ$14:$AJ$54,MATCH(I1320,'BCA Inputs'!$M$14:$M$54,0))*Q1320,IF($B$3="RG&amp;E",INDEX('BCA Inputs'!$BR$14:$BR$54,MATCH(I1320,'BCA Inputs'!$AW$14:$AW$54,0))*P1320+INDEX('BCA Inputs'!$BS$14:$BS$54,MATCH(I1320,'BCA Inputs'!$AW$14:$AW$54,0))*Q1320,"")),"")</f>
        <v/>
      </c>
      <c r="AD1320" s="181" t="str">
        <f>IFERROR(IF($B$3="NYSEG",INDEX('BCA Inputs'!$AD$14:$AD$54,MATCH(I1320,'BCA Inputs'!$M$14:$M$54,0))*P1320+INDEX('BCA Inputs'!$AE$14:$AE$54,MATCH(I1320,'BCA Inputs'!$M$14:$M$54,0))*O1320+INDEX('BCA Inputs'!$AF$14:$AF$54,MATCH(I1320,'BCA Inputs'!$M$14:$M$54,0))*Q1320+INDEX('BCA Inputs'!$AG$14:$AG$54,MATCH(I1320,'BCA Inputs'!$M$14:$M$54,0))*F1320+INDEX('BCA Inputs'!$AH$14:$AH$54,MATCH(I1320,'BCA Inputs'!$M$14:$M$54,0))*G1320,IF($B$3="RG&amp;E",INDEX('BCA Inputs'!$BM$14:$BM$54,MATCH(I1320,'BCA Inputs'!$AW$14:$AW$54,0))*P1320+INDEX('BCA Inputs'!$BN$14:$BN$54,MATCH(I1320,'BCA Inputs'!$AW$14:$AW$54,0))*O1320+INDEX('BCA Inputs'!$BO$14:$BO$54,MATCH(I1320,'BCA Inputs'!$AW$14:$AW$54,0))*Q1320+INDEX('BCA Inputs'!$BP$14:$BP$54,MATCH(I1320,'BCA Inputs'!$AW$14:$AW$54,0))*F1320+INDEX('BCA Inputs'!$BQ$14:$BQ$54,MATCH(I1320,'BCA Inputs'!$AW$14:$AW$54,0))*G1320,"")),"")</f>
        <v/>
      </c>
      <c r="AE1320" s="237" t="str">
        <f t="shared" si="206"/>
        <v/>
      </c>
      <c r="AF1320" s="198">
        <f t="shared" si="208"/>
        <v>0</v>
      </c>
      <c r="AG1320" s="239">
        <f t="shared" si="209"/>
        <v>0</v>
      </c>
    </row>
    <row r="1321" spans="1:33">
      <c r="A1321" s="228"/>
      <c r="B1321" s="176"/>
      <c r="C1321" s="229"/>
      <c r="D1321" s="230"/>
      <c r="E1321" s="230"/>
      <c r="F1321" s="230"/>
      <c r="G1321" s="230"/>
      <c r="H1321" s="231"/>
      <c r="I1321" s="231"/>
      <c r="J1321" s="232"/>
      <c r="K1321" s="232"/>
      <c r="L1321" s="232"/>
      <c r="M1321" s="181">
        <f t="shared" si="207"/>
        <v>0</v>
      </c>
      <c r="N1321" s="181">
        <f>IF(H1321="",0,H1321*I1321*'Avoided Water Savings Cost'!$C$16)</f>
        <v>0</v>
      </c>
      <c r="O1321" s="545">
        <f>IF(C1321="",0,IF($B$3="NYSEG",C1321/(1-'Avoided Electric Costs 2020'!$W$21),IF($B$3="RG&amp;E",C1321/(1-'Avoided Electric Costs 2020'!$X$21),"")))</f>
        <v>0</v>
      </c>
      <c r="P1321" s="546">
        <f>IF(D1321="",0,IF($B$3="NYSEG",D1321/(1-'Avoided Electric Costs 2020'!$W$21),IF($B$3="RG&amp;E",D1321/(1-'Avoided Electric Costs 2020'!$X$21),"")))</f>
        <v>0</v>
      </c>
      <c r="Q1321" s="546">
        <f>IF(E1321="",0,IF($B$3="NYSEG",E1321/(1-'Avoided Natural Gas Costs 2020'!$J$34),IF($B$3="RG&amp;E",E1321/(1-'Avoided Natural Gas Costs 2020'!$K$34),"")))</f>
        <v>0</v>
      </c>
      <c r="R1321" s="233" t="str">
        <f>IFERROR(IF(P1321*'BCA Inputs'!$C$1+Q1321*'BCA Inputs'!$C$2+F1321*'BCA Inputs'!$C$2+G1321*'BCA Inputs'!$C$2=0,"",P1321*'BCA Inputs'!$C$1+Q1321*'BCA Inputs'!$C$2+F1321*'BCA Inputs'!$C$2+G1321*'BCA Inputs'!$C$2),"")</f>
        <v/>
      </c>
      <c r="S1321" s="181" t="str">
        <f t="shared" si="200"/>
        <v/>
      </c>
      <c r="T1321" s="181" t="str">
        <f>IFERROR(IF($B$3="NYSEG",(INDEX('BCA Inputs'!$N$14:$N$54,MATCH(I1321,'BCA Inputs'!$M$14:$M$54,0))*P1321+INDEX('BCA Inputs'!$O$14:$O$54,MATCH(I1321,'BCA Inputs'!$M$14:$M$54,0))*O1321+INDEX('BCA Inputs'!P:P,MATCH(I1321,'BCA Inputs'!M:M,0))*Q1321+INDEX('BCA Inputs'!Q:Q,MATCH(I1321,'BCA Inputs'!M:M,0))*F1321+INDEX('BCA Inputs'!R:R,MATCH(I1321,'BCA Inputs'!M:M,0))*G1321)+L1321+N1321,IF($B$3="RG&amp;E",(INDEX('BCA Inputs'!$AX$14:$AX$54,MATCH(I1321,'BCA Inputs'!$AW$14:$AW$54,0))*P1321+INDEX('BCA Inputs'!$AY$14:$AY$54,MATCH(I1321,'BCA Inputs'!$AW$14:$AW$54,0))*O1321+INDEX('BCA Inputs'!$AZ$14:$AZ$54,MATCH(I1321,'BCA Inputs'!$AW$14:$AW$54,0))*Q1321+INDEX('BCA Inputs'!$BA$14:$BA$54,MATCH(I1321,'BCA Inputs'!$AW$14:$AW$54,0))*F1321+INDEX('BCA Inputs'!$BB$14:$BB$54,MATCH(I1321,'BCA Inputs'!$AW$14:$AW$54,0))*G1321)+L1321+N1321,"")),"")</f>
        <v/>
      </c>
      <c r="U1321" s="234" t="str">
        <f t="shared" si="201"/>
        <v/>
      </c>
      <c r="V1321" s="234" t="str">
        <f t="shared" si="202"/>
        <v/>
      </c>
      <c r="W1321" s="234" t="str">
        <f t="shared" si="203"/>
        <v/>
      </c>
      <c r="Y1321" s="235" t="str">
        <f t="shared" si="204"/>
        <v/>
      </c>
      <c r="Z1321" s="236" t="str">
        <f>IFERROR(IF($B$3="NYSEG",INDEX('BCA Inputs'!$X$14:$X$54,MATCH(I1321,'BCA Inputs'!$M$14:$M$54,0))*P1321+INDEX('BCA Inputs'!$Y$14:$Y$54,MATCH(I1321,'BCA Inputs'!$M$14:$M$54,0))*O1321+INDEX('BCA Inputs'!$Z$14:$Z$54,MATCH(I1321,'BCA Inputs'!$M$14:$M$54,0))*Q1321+INDEX('BCA Inputs'!$AA$14:$AA$54,MATCH(I1321,'BCA Inputs'!$M$14:$M$54,0))*F1321+INDEX('BCA Inputs'!$AB$14:$AB$54,MATCH(I1321,'BCA Inputs'!$M$14:$M$54,0))*G1321,IF($B$3="RG&amp;E",INDEX('BCA Inputs'!$BG$14:$BG$54,MATCH(I1321,'BCA Inputs'!$AW$14:$AW$54,0))*P1321+INDEX('BCA Inputs'!$BH$14:$BH$54,MATCH(I1321,'BCA Inputs'!$AW$14:$AW$54,0))*O1321+INDEX('BCA Inputs'!$BI$14:$BI$54,MATCH(I1321,'BCA Inputs'!$AW$14:$AW$54,0))*Q1321+INDEX('BCA Inputs'!$BJ$14:$BJ$54,MATCH(I1321,'BCA Inputs'!$AW$14:$AW$54,0))*F1321+INDEX('BCA Inputs'!$BK$14:$BK$54,MATCH(I1321,'BCA Inputs'!$AW$14:$AW$54,0))*G1321,"")),"")</f>
        <v/>
      </c>
      <c r="AA1321" s="237" t="str">
        <f t="shared" si="205"/>
        <v/>
      </c>
      <c r="AC1321" s="238" t="str">
        <f>IFERROR((K1321+R1321)+IF($B$3="NYSEG",INDEX('BCA Inputs'!$AI$14:$AI$54,MATCH(I1321,'BCA Inputs'!$M$14:$M$54,0))*P1321+INDEX('BCA Inputs'!$AJ$14:$AJ$54,MATCH(I1321,'BCA Inputs'!$M$14:$M$54,0))*Q1321,IF($B$3="RG&amp;E",INDEX('BCA Inputs'!$BR$14:$BR$54,MATCH(I1321,'BCA Inputs'!$AW$14:$AW$54,0))*P1321+INDEX('BCA Inputs'!$BS$14:$BS$54,MATCH(I1321,'BCA Inputs'!$AW$14:$AW$54,0))*Q1321,"")),"")</f>
        <v/>
      </c>
      <c r="AD1321" s="181" t="str">
        <f>IFERROR(IF($B$3="NYSEG",INDEX('BCA Inputs'!$AD$14:$AD$54,MATCH(I1321,'BCA Inputs'!$M$14:$M$54,0))*P1321+INDEX('BCA Inputs'!$AE$14:$AE$54,MATCH(I1321,'BCA Inputs'!$M$14:$M$54,0))*O1321+INDEX('BCA Inputs'!$AF$14:$AF$54,MATCH(I1321,'BCA Inputs'!$M$14:$M$54,0))*Q1321+INDEX('BCA Inputs'!$AG$14:$AG$54,MATCH(I1321,'BCA Inputs'!$M$14:$M$54,0))*F1321+INDEX('BCA Inputs'!$AH$14:$AH$54,MATCH(I1321,'BCA Inputs'!$M$14:$M$54,0))*G1321,IF($B$3="RG&amp;E",INDEX('BCA Inputs'!$BM$14:$BM$54,MATCH(I1321,'BCA Inputs'!$AW$14:$AW$54,0))*P1321+INDEX('BCA Inputs'!$BN$14:$BN$54,MATCH(I1321,'BCA Inputs'!$AW$14:$AW$54,0))*O1321+INDEX('BCA Inputs'!$BO$14:$BO$54,MATCH(I1321,'BCA Inputs'!$AW$14:$AW$54,0))*Q1321+INDEX('BCA Inputs'!$BP$14:$BP$54,MATCH(I1321,'BCA Inputs'!$AW$14:$AW$54,0))*F1321+INDEX('BCA Inputs'!$BQ$14:$BQ$54,MATCH(I1321,'BCA Inputs'!$AW$14:$AW$54,0))*G1321,"")),"")</f>
        <v/>
      </c>
      <c r="AE1321" s="237" t="str">
        <f t="shared" si="206"/>
        <v/>
      </c>
      <c r="AF1321" s="198">
        <f t="shared" si="208"/>
        <v>0</v>
      </c>
      <c r="AG1321" s="239">
        <f t="shared" si="209"/>
        <v>0</v>
      </c>
    </row>
    <row r="1322" spans="1:33">
      <c r="A1322" s="228"/>
      <c r="B1322" s="176"/>
      <c r="C1322" s="229"/>
      <c r="D1322" s="230"/>
      <c r="E1322" s="230"/>
      <c r="F1322" s="230"/>
      <c r="G1322" s="230"/>
      <c r="H1322" s="231"/>
      <c r="I1322" s="231"/>
      <c r="J1322" s="232"/>
      <c r="K1322" s="232"/>
      <c r="L1322" s="232"/>
      <c r="M1322" s="181">
        <f t="shared" si="207"/>
        <v>0</v>
      </c>
      <c r="N1322" s="181">
        <f>IF(H1322="",0,H1322*I1322*'Avoided Water Savings Cost'!$C$16)</f>
        <v>0</v>
      </c>
      <c r="O1322" s="545">
        <f>IF(C1322="",0,IF($B$3="NYSEG",C1322/(1-'Avoided Electric Costs 2020'!$W$21),IF($B$3="RG&amp;E",C1322/(1-'Avoided Electric Costs 2020'!$X$21),"")))</f>
        <v>0</v>
      </c>
      <c r="P1322" s="546">
        <f>IF(D1322="",0,IF($B$3="NYSEG",D1322/(1-'Avoided Electric Costs 2020'!$W$21),IF($B$3="RG&amp;E",D1322/(1-'Avoided Electric Costs 2020'!$X$21),"")))</f>
        <v>0</v>
      </c>
      <c r="Q1322" s="546">
        <f>IF(E1322="",0,IF($B$3="NYSEG",E1322/(1-'Avoided Natural Gas Costs 2020'!$J$34),IF($B$3="RG&amp;E",E1322/(1-'Avoided Natural Gas Costs 2020'!$K$34),"")))</f>
        <v>0</v>
      </c>
      <c r="R1322" s="233" t="str">
        <f>IFERROR(IF(P1322*'BCA Inputs'!$C$1+Q1322*'BCA Inputs'!$C$2+F1322*'BCA Inputs'!$C$2+G1322*'BCA Inputs'!$C$2=0,"",P1322*'BCA Inputs'!$C$1+Q1322*'BCA Inputs'!$C$2+F1322*'BCA Inputs'!$C$2+G1322*'BCA Inputs'!$C$2),"")</f>
        <v/>
      </c>
      <c r="S1322" s="181" t="str">
        <f t="shared" si="200"/>
        <v/>
      </c>
      <c r="T1322" s="181" t="str">
        <f>IFERROR(IF($B$3="NYSEG",(INDEX('BCA Inputs'!$N$14:$N$54,MATCH(I1322,'BCA Inputs'!$M$14:$M$54,0))*P1322+INDEX('BCA Inputs'!$O$14:$O$54,MATCH(I1322,'BCA Inputs'!$M$14:$M$54,0))*O1322+INDEX('BCA Inputs'!P:P,MATCH(I1322,'BCA Inputs'!M:M,0))*Q1322+INDEX('BCA Inputs'!Q:Q,MATCH(I1322,'BCA Inputs'!M:M,0))*F1322+INDEX('BCA Inputs'!R:R,MATCH(I1322,'BCA Inputs'!M:M,0))*G1322)+L1322+N1322,IF($B$3="RG&amp;E",(INDEX('BCA Inputs'!$AX$14:$AX$54,MATCH(I1322,'BCA Inputs'!$AW$14:$AW$54,0))*P1322+INDEX('BCA Inputs'!$AY$14:$AY$54,MATCH(I1322,'BCA Inputs'!$AW$14:$AW$54,0))*O1322+INDEX('BCA Inputs'!$AZ$14:$AZ$54,MATCH(I1322,'BCA Inputs'!$AW$14:$AW$54,0))*Q1322+INDEX('BCA Inputs'!$BA$14:$BA$54,MATCH(I1322,'BCA Inputs'!$AW$14:$AW$54,0))*F1322+INDEX('BCA Inputs'!$BB$14:$BB$54,MATCH(I1322,'BCA Inputs'!$AW$14:$AW$54,0))*G1322)+L1322+N1322,"")),"")</f>
        <v/>
      </c>
      <c r="U1322" s="234" t="str">
        <f t="shared" si="201"/>
        <v/>
      </c>
      <c r="V1322" s="234" t="str">
        <f t="shared" si="202"/>
        <v/>
      </c>
      <c r="W1322" s="234" t="str">
        <f t="shared" si="203"/>
        <v/>
      </c>
      <c r="Y1322" s="235" t="str">
        <f t="shared" si="204"/>
        <v/>
      </c>
      <c r="Z1322" s="236" t="str">
        <f>IFERROR(IF($B$3="NYSEG",INDEX('BCA Inputs'!$X$14:$X$54,MATCH(I1322,'BCA Inputs'!$M$14:$M$54,0))*P1322+INDEX('BCA Inputs'!$Y$14:$Y$54,MATCH(I1322,'BCA Inputs'!$M$14:$M$54,0))*O1322+INDEX('BCA Inputs'!$Z$14:$Z$54,MATCH(I1322,'BCA Inputs'!$M$14:$M$54,0))*Q1322+INDEX('BCA Inputs'!$AA$14:$AA$54,MATCH(I1322,'BCA Inputs'!$M$14:$M$54,0))*F1322+INDEX('BCA Inputs'!$AB$14:$AB$54,MATCH(I1322,'BCA Inputs'!$M$14:$M$54,0))*G1322,IF($B$3="RG&amp;E",INDEX('BCA Inputs'!$BG$14:$BG$54,MATCH(I1322,'BCA Inputs'!$AW$14:$AW$54,0))*P1322+INDEX('BCA Inputs'!$BH$14:$BH$54,MATCH(I1322,'BCA Inputs'!$AW$14:$AW$54,0))*O1322+INDEX('BCA Inputs'!$BI$14:$BI$54,MATCH(I1322,'BCA Inputs'!$AW$14:$AW$54,0))*Q1322+INDEX('BCA Inputs'!$BJ$14:$BJ$54,MATCH(I1322,'BCA Inputs'!$AW$14:$AW$54,0))*F1322+INDEX('BCA Inputs'!$BK$14:$BK$54,MATCH(I1322,'BCA Inputs'!$AW$14:$AW$54,0))*G1322,"")),"")</f>
        <v/>
      </c>
      <c r="AA1322" s="237" t="str">
        <f t="shared" si="205"/>
        <v/>
      </c>
      <c r="AC1322" s="238" t="str">
        <f>IFERROR((K1322+R1322)+IF($B$3="NYSEG",INDEX('BCA Inputs'!$AI$14:$AI$54,MATCH(I1322,'BCA Inputs'!$M$14:$M$54,0))*P1322+INDEX('BCA Inputs'!$AJ$14:$AJ$54,MATCH(I1322,'BCA Inputs'!$M$14:$M$54,0))*Q1322,IF($B$3="RG&amp;E",INDEX('BCA Inputs'!$BR$14:$BR$54,MATCH(I1322,'BCA Inputs'!$AW$14:$AW$54,0))*P1322+INDEX('BCA Inputs'!$BS$14:$BS$54,MATCH(I1322,'BCA Inputs'!$AW$14:$AW$54,0))*Q1322,"")),"")</f>
        <v/>
      </c>
      <c r="AD1322" s="181" t="str">
        <f>IFERROR(IF($B$3="NYSEG",INDEX('BCA Inputs'!$AD$14:$AD$54,MATCH(I1322,'BCA Inputs'!$M$14:$M$54,0))*P1322+INDEX('BCA Inputs'!$AE$14:$AE$54,MATCH(I1322,'BCA Inputs'!$M$14:$M$54,0))*O1322+INDEX('BCA Inputs'!$AF$14:$AF$54,MATCH(I1322,'BCA Inputs'!$M$14:$M$54,0))*Q1322+INDEX('BCA Inputs'!$AG$14:$AG$54,MATCH(I1322,'BCA Inputs'!$M$14:$M$54,0))*F1322+INDEX('BCA Inputs'!$AH$14:$AH$54,MATCH(I1322,'BCA Inputs'!$M$14:$M$54,0))*G1322,IF($B$3="RG&amp;E",INDEX('BCA Inputs'!$BM$14:$BM$54,MATCH(I1322,'BCA Inputs'!$AW$14:$AW$54,0))*P1322+INDEX('BCA Inputs'!$BN$14:$BN$54,MATCH(I1322,'BCA Inputs'!$AW$14:$AW$54,0))*O1322+INDEX('BCA Inputs'!$BO$14:$BO$54,MATCH(I1322,'BCA Inputs'!$AW$14:$AW$54,0))*Q1322+INDEX('BCA Inputs'!$BP$14:$BP$54,MATCH(I1322,'BCA Inputs'!$AW$14:$AW$54,0))*F1322+INDEX('BCA Inputs'!$BQ$14:$BQ$54,MATCH(I1322,'BCA Inputs'!$AW$14:$AW$54,0))*G1322,"")),"")</f>
        <v/>
      </c>
      <c r="AE1322" s="237" t="str">
        <f t="shared" si="206"/>
        <v/>
      </c>
      <c r="AF1322" s="198">
        <f t="shared" si="208"/>
        <v>0</v>
      </c>
      <c r="AG1322" s="239">
        <f t="shared" si="209"/>
        <v>0</v>
      </c>
    </row>
    <row r="1323" spans="1:33">
      <c r="A1323" s="228"/>
      <c r="B1323" s="176"/>
      <c r="C1323" s="229"/>
      <c r="D1323" s="230"/>
      <c r="E1323" s="230"/>
      <c r="F1323" s="230"/>
      <c r="G1323" s="230"/>
      <c r="H1323" s="231"/>
      <c r="I1323" s="231"/>
      <c r="J1323" s="232"/>
      <c r="K1323" s="232"/>
      <c r="L1323" s="232"/>
      <c r="M1323" s="181">
        <f t="shared" si="207"/>
        <v>0</v>
      </c>
      <c r="N1323" s="181">
        <f>IF(H1323="",0,H1323*I1323*'Avoided Water Savings Cost'!$C$16)</f>
        <v>0</v>
      </c>
      <c r="O1323" s="545">
        <f>IF(C1323="",0,IF($B$3="NYSEG",C1323/(1-'Avoided Electric Costs 2020'!$W$21),IF($B$3="RG&amp;E",C1323/(1-'Avoided Electric Costs 2020'!$X$21),"")))</f>
        <v>0</v>
      </c>
      <c r="P1323" s="546">
        <f>IF(D1323="",0,IF($B$3="NYSEG",D1323/(1-'Avoided Electric Costs 2020'!$W$21),IF($B$3="RG&amp;E",D1323/(1-'Avoided Electric Costs 2020'!$X$21),"")))</f>
        <v>0</v>
      </c>
      <c r="Q1323" s="546">
        <f>IF(E1323="",0,IF($B$3="NYSEG",E1323/(1-'Avoided Natural Gas Costs 2020'!$J$34),IF($B$3="RG&amp;E",E1323/(1-'Avoided Natural Gas Costs 2020'!$K$34),"")))</f>
        <v>0</v>
      </c>
      <c r="R1323" s="233" t="str">
        <f>IFERROR(IF(P1323*'BCA Inputs'!$C$1+Q1323*'BCA Inputs'!$C$2+F1323*'BCA Inputs'!$C$2+G1323*'BCA Inputs'!$C$2=0,"",P1323*'BCA Inputs'!$C$1+Q1323*'BCA Inputs'!$C$2+F1323*'BCA Inputs'!$C$2+G1323*'BCA Inputs'!$C$2),"")</f>
        <v/>
      </c>
      <c r="S1323" s="181" t="str">
        <f t="shared" si="200"/>
        <v/>
      </c>
      <c r="T1323" s="181" t="str">
        <f>IFERROR(IF($B$3="NYSEG",(INDEX('BCA Inputs'!$N$14:$N$54,MATCH(I1323,'BCA Inputs'!$M$14:$M$54,0))*P1323+INDEX('BCA Inputs'!$O$14:$O$54,MATCH(I1323,'BCA Inputs'!$M$14:$M$54,0))*O1323+INDEX('BCA Inputs'!P:P,MATCH(I1323,'BCA Inputs'!M:M,0))*Q1323+INDEX('BCA Inputs'!Q:Q,MATCH(I1323,'BCA Inputs'!M:M,0))*F1323+INDEX('BCA Inputs'!R:R,MATCH(I1323,'BCA Inputs'!M:M,0))*G1323)+L1323+N1323,IF($B$3="RG&amp;E",(INDEX('BCA Inputs'!$AX$14:$AX$54,MATCH(I1323,'BCA Inputs'!$AW$14:$AW$54,0))*P1323+INDEX('BCA Inputs'!$AY$14:$AY$54,MATCH(I1323,'BCA Inputs'!$AW$14:$AW$54,0))*O1323+INDEX('BCA Inputs'!$AZ$14:$AZ$54,MATCH(I1323,'BCA Inputs'!$AW$14:$AW$54,0))*Q1323+INDEX('BCA Inputs'!$BA$14:$BA$54,MATCH(I1323,'BCA Inputs'!$AW$14:$AW$54,0))*F1323+INDEX('BCA Inputs'!$BB$14:$BB$54,MATCH(I1323,'BCA Inputs'!$AW$14:$AW$54,0))*G1323)+L1323+N1323,"")),"")</f>
        <v/>
      </c>
      <c r="U1323" s="234" t="str">
        <f t="shared" si="201"/>
        <v/>
      </c>
      <c r="V1323" s="234" t="str">
        <f t="shared" si="202"/>
        <v/>
      </c>
      <c r="W1323" s="234" t="str">
        <f t="shared" si="203"/>
        <v/>
      </c>
      <c r="Y1323" s="235" t="str">
        <f t="shared" si="204"/>
        <v/>
      </c>
      <c r="Z1323" s="236" t="str">
        <f>IFERROR(IF($B$3="NYSEG",INDEX('BCA Inputs'!$X$14:$X$54,MATCH(I1323,'BCA Inputs'!$M$14:$M$54,0))*P1323+INDEX('BCA Inputs'!$Y$14:$Y$54,MATCH(I1323,'BCA Inputs'!$M$14:$M$54,0))*O1323+INDEX('BCA Inputs'!$Z$14:$Z$54,MATCH(I1323,'BCA Inputs'!$M$14:$M$54,0))*Q1323+INDEX('BCA Inputs'!$AA$14:$AA$54,MATCH(I1323,'BCA Inputs'!$M$14:$M$54,0))*F1323+INDEX('BCA Inputs'!$AB$14:$AB$54,MATCH(I1323,'BCA Inputs'!$M$14:$M$54,0))*G1323,IF($B$3="RG&amp;E",INDEX('BCA Inputs'!$BG$14:$BG$54,MATCH(I1323,'BCA Inputs'!$AW$14:$AW$54,0))*P1323+INDEX('BCA Inputs'!$BH$14:$BH$54,MATCH(I1323,'BCA Inputs'!$AW$14:$AW$54,0))*O1323+INDEX('BCA Inputs'!$BI$14:$BI$54,MATCH(I1323,'BCA Inputs'!$AW$14:$AW$54,0))*Q1323+INDEX('BCA Inputs'!$BJ$14:$BJ$54,MATCH(I1323,'BCA Inputs'!$AW$14:$AW$54,0))*F1323+INDEX('BCA Inputs'!$BK$14:$BK$54,MATCH(I1323,'BCA Inputs'!$AW$14:$AW$54,0))*G1323,"")),"")</f>
        <v/>
      </c>
      <c r="AA1323" s="237" t="str">
        <f t="shared" si="205"/>
        <v/>
      </c>
      <c r="AC1323" s="238" t="str">
        <f>IFERROR((K1323+R1323)+IF($B$3="NYSEG",INDEX('BCA Inputs'!$AI$14:$AI$54,MATCH(I1323,'BCA Inputs'!$M$14:$M$54,0))*P1323+INDEX('BCA Inputs'!$AJ$14:$AJ$54,MATCH(I1323,'BCA Inputs'!$M$14:$M$54,0))*Q1323,IF($B$3="RG&amp;E",INDEX('BCA Inputs'!$BR$14:$BR$54,MATCH(I1323,'BCA Inputs'!$AW$14:$AW$54,0))*P1323+INDEX('BCA Inputs'!$BS$14:$BS$54,MATCH(I1323,'BCA Inputs'!$AW$14:$AW$54,0))*Q1323,"")),"")</f>
        <v/>
      </c>
      <c r="AD1323" s="181" t="str">
        <f>IFERROR(IF($B$3="NYSEG",INDEX('BCA Inputs'!$AD$14:$AD$54,MATCH(I1323,'BCA Inputs'!$M$14:$M$54,0))*P1323+INDEX('BCA Inputs'!$AE$14:$AE$54,MATCH(I1323,'BCA Inputs'!$M$14:$M$54,0))*O1323+INDEX('BCA Inputs'!$AF$14:$AF$54,MATCH(I1323,'BCA Inputs'!$M$14:$M$54,0))*Q1323+INDEX('BCA Inputs'!$AG$14:$AG$54,MATCH(I1323,'BCA Inputs'!$M$14:$M$54,0))*F1323+INDEX('BCA Inputs'!$AH$14:$AH$54,MATCH(I1323,'BCA Inputs'!$M$14:$M$54,0))*G1323,IF($B$3="RG&amp;E",INDEX('BCA Inputs'!$BM$14:$BM$54,MATCH(I1323,'BCA Inputs'!$AW$14:$AW$54,0))*P1323+INDEX('BCA Inputs'!$BN$14:$BN$54,MATCH(I1323,'BCA Inputs'!$AW$14:$AW$54,0))*O1323+INDEX('BCA Inputs'!$BO$14:$BO$54,MATCH(I1323,'BCA Inputs'!$AW$14:$AW$54,0))*Q1323+INDEX('BCA Inputs'!$BP$14:$BP$54,MATCH(I1323,'BCA Inputs'!$AW$14:$AW$54,0))*F1323+INDEX('BCA Inputs'!$BQ$14:$BQ$54,MATCH(I1323,'BCA Inputs'!$AW$14:$AW$54,0))*G1323,"")),"")</f>
        <v/>
      </c>
      <c r="AE1323" s="237" t="str">
        <f t="shared" si="206"/>
        <v/>
      </c>
      <c r="AF1323" s="198">
        <f t="shared" si="208"/>
        <v>0</v>
      </c>
      <c r="AG1323" s="239">
        <f t="shared" si="209"/>
        <v>0</v>
      </c>
    </row>
    <row r="1324" spans="1:33">
      <c r="A1324" s="228"/>
      <c r="B1324" s="176"/>
      <c r="C1324" s="229"/>
      <c r="D1324" s="230"/>
      <c r="E1324" s="230"/>
      <c r="F1324" s="230"/>
      <c r="G1324" s="230"/>
      <c r="H1324" s="231"/>
      <c r="I1324" s="231"/>
      <c r="J1324" s="232"/>
      <c r="K1324" s="232"/>
      <c r="L1324" s="232"/>
      <c r="M1324" s="181">
        <f t="shared" si="207"/>
        <v>0</v>
      </c>
      <c r="N1324" s="181">
        <f>IF(H1324="",0,H1324*I1324*'Avoided Water Savings Cost'!$C$16)</f>
        <v>0</v>
      </c>
      <c r="O1324" s="545">
        <f>IF(C1324="",0,IF($B$3="NYSEG",C1324/(1-'Avoided Electric Costs 2020'!$W$21),IF($B$3="RG&amp;E",C1324/(1-'Avoided Electric Costs 2020'!$X$21),"")))</f>
        <v>0</v>
      </c>
      <c r="P1324" s="546">
        <f>IF(D1324="",0,IF($B$3="NYSEG",D1324/(1-'Avoided Electric Costs 2020'!$W$21),IF($B$3="RG&amp;E",D1324/(1-'Avoided Electric Costs 2020'!$X$21),"")))</f>
        <v>0</v>
      </c>
      <c r="Q1324" s="546">
        <f>IF(E1324="",0,IF($B$3="NYSEG",E1324/(1-'Avoided Natural Gas Costs 2020'!$J$34),IF($B$3="RG&amp;E",E1324/(1-'Avoided Natural Gas Costs 2020'!$K$34),"")))</f>
        <v>0</v>
      </c>
      <c r="R1324" s="233" t="str">
        <f>IFERROR(IF(P1324*'BCA Inputs'!$C$1+Q1324*'BCA Inputs'!$C$2+F1324*'BCA Inputs'!$C$2+G1324*'BCA Inputs'!$C$2=0,"",P1324*'BCA Inputs'!$C$1+Q1324*'BCA Inputs'!$C$2+F1324*'BCA Inputs'!$C$2+G1324*'BCA Inputs'!$C$2),"")</f>
        <v/>
      </c>
      <c r="S1324" s="181" t="str">
        <f t="shared" si="200"/>
        <v/>
      </c>
      <c r="T1324" s="181" t="str">
        <f>IFERROR(IF($B$3="NYSEG",(INDEX('BCA Inputs'!$N$14:$N$54,MATCH(I1324,'BCA Inputs'!$M$14:$M$54,0))*P1324+INDEX('BCA Inputs'!$O$14:$O$54,MATCH(I1324,'BCA Inputs'!$M$14:$M$54,0))*O1324+INDEX('BCA Inputs'!P:P,MATCH(I1324,'BCA Inputs'!M:M,0))*Q1324+INDEX('BCA Inputs'!Q:Q,MATCH(I1324,'BCA Inputs'!M:M,0))*F1324+INDEX('BCA Inputs'!R:R,MATCH(I1324,'BCA Inputs'!M:M,0))*G1324)+L1324+N1324,IF($B$3="RG&amp;E",(INDEX('BCA Inputs'!$AX$14:$AX$54,MATCH(I1324,'BCA Inputs'!$AW$14:$AW$54,0))*P1324+INDEX('BCA Inputs'!$AY$14:$AY$54,MATCH(I1324,'BCA Inputs'!$AW$14:$AW$54,0))*O1324+INDEX('BCA Inputs'!$AZ$14:$AZ$54,MATCH(I1324,'BCA Inputs'!$AW$14:$AW$54,0))*Q1324+INDEX('BCA Inputs'!$BA$14:$BA$54,MATCH(I1324,'BCA Inputs'!$AW$14:$AW$54,0))*F1324+INDEX('BCA Inputs'!$BB$14:$BB$54,MATCH(I1324,'BCA Inputs'!$AW$14:$AW$54,0))*G1324)+L1324+N1324,"")),"")</f>
        <v/>
      </c>
      <c r="U1324" s="234" t="str">
        <f t="shared" si="201"/>
        <v/>
      </c>
      <c r="V1324" s="234" t="str">
        <f t="shared" si="202"/>
        <v/>
      </c>
      <c r="W1324" s="234" t="str">
        <f t="shared" si="203"/>
        <v/>
      </c>
      <c r="Y1324" s="235" t="str">
        <f t="shared" si="204"/>
        <v/>
      </c>
      <c r="Z1324" s="236" t="str">
        <f>IFERROR(IF($B$3="NYSEG",INDEX('BCA Inputs'!$X$14:$X$54,MATCH(I1324,'BCA Inputs'!$M$14:$M$54,0))*P1324+INDEX('BCA Inputs'!$Y$14:$Y$54,MATCH(I1324,'BCA Inputs'!$M$14:$M$54,0))*O1324+INDEX('BCA Inputs'!$Z$14:$Z$54,MATCH(I1324,'BCA Inputs'!$M$14:$M$54,0))*Q1324+INDEX('BCA Inputs'!$AA$14:$AA$54,MATCH(I1324,'BCA Inputs'!$M$14:$M$54,0))*F1324+INDEX('BCA Inputs'!$AB$14:$AB$54,MATCH(I1324,'BCA Inputs'!$M$14:$M$54,0))*G1324,IF($B$3="RG&amp;E",INDEX('BCA Inputs'!$BG$14:$BG$54,MATCH(I1324,'BCA Inputs'!$AW$14:$AW$54,0))*P1324+INDEX('BCA Inputs'!$BH$14:$BH$54,MATCH(I1324,'BCA Inputs'!$AW$14:$AW$54,0))*O1324+INDEX('BCA Inputs'!$BI$14:$BI$54,MATCH(I1324,'BCA Inputs'!$AW$14:$AW$54,0))*Q1324+INDEX('BCA Inputs'!$BJ$14:$BJ$54,MATCH(I1324,'BCA Inputs'!$AW$14:$AW$54,0))*F1324+INDEX('BCA Inputs'!$BK$14:$BK$54,MATCH(I1324,'BCA Inputs'!$AW$14:$AW$54,0))*G1324,"")),"")</f>
        <v/>
      </c>
      <c r="AA1324" s="237" t="str">
        <f t="shared" si="205"/>
        <v/>
      </c>
      <c r="AC1324" s="238" t="str">
        <f>IFERROR((K1324+R1324)+IF($B$3="NYSEG",INDEX('BCA Inputs'!$AI$14:$AI$54,MATCH(I1324,'BCA Inputs'!$M$14:$M$54,0))*P1324+INDEX('BCA Inputs'!$AJ$14:$AJ$54,MATCH(I1324,'BCA Inputs'!$M$14:$M$54,0))*Q1324,IF($B$3="RG&amp;E",INDEX('BCA Inputs'!$BR$14:$BR$54,MATCH(I1324,'BCA Inputs'!$AW$14:$AW$54,0))*P1324+INDEX('BCA Inputs'!$BS$14:$BS$54,MATCH(I1324,'BCA Inputs'!$AW$14:$AW$54,0))*Q1324,"")),"")</f>
        <v/>
      </c>
      <c r="AD1324" s="181" t="str">
        <f>IFERROR(IF($B$3="NYSEG",INDEX('BCA Inputs'!$AD$14:$AD$54,MATCH(I1324,'BCA Inputs'!$M$14:$M$54,0))*P1324+INDEX('BCA Inputs'!$AE$14:$AE$54,MATCH(I1324,'BCA Inputs'!$M$14:$M$54,0))*O1324+INDEX('BCA Inputs'!$AF$14:$AF$54,MATCH(I1324,'BCA Inputs'!$M$14:$M$54,0))*Q1324+INDEX('BCA Inputs'!$AG$14:$AG$54,MATCH(I1324,'BCA Inputs'!$M$14:$M$54,0))*F1324+INDEX('BCA Inputs'!$AH$14:$AH$54,MATCH(I1324,'BCA Inputs'!$M$14:$M$54,0))*G1324,IF($B$3="RG&amp;E",INDEX('BCA Inputs'!$BM$14:$BM$54,MATCH(I1324,'BCA Inputs'!$AW$14:$AW$54,0))*P1324+INDEX('BCA Inputs'!$BN$14:$BN$54,MATCH(I1324,'BCA Inputs'!$AW$14:$AW$54,0))*O1324+INDEX('BCA Inputs'!$BO$14:$BO$54,MATCH(I1324,'BCA Inputs'!$AW$14:$AW$54,0))*Q1324+INDEX('BCA Inputs'!$BP$14:$BP$54,MATCH(I1324,'BCA Inputs'!$AW$14:$AW$54,0))*F1324+INDEX('BCA Inputs'!$BQ$14:$BQ$54,MATCH(I1324,'BCA Inputs'!$AW$14:$AW$54,0))*G1324,"")),"")</f>
        <v/>
      </c>
      <c r="AE1324" s="237" t="str">
        <f t="shared" si="206"/>
        <v/>
      </c>
      <c r="AF1324" s="198">
        <f t="shared" si="208"/>
        <v>0</v>
      </c>
      <c r="AG1324" s="239">
        <f t="shared" si="209"/>
        <v>0</v>
      </c>
    </row>
    <row r="1325" spans="1:33">
      <c r="A1325" s="228"/>
      <c r="B1325" s="176"/>
      <c r="C1325" s="229"/>
      <c r="D1325" s="230"/>
      <c r="E1325" s="230"/>
      <c r="F1325" s="230"/>
      <c r="G1325" s="230"/>
      <c r="H1325" s="231"/>
      <c r="I1325" s="231"/>
      <c r="J1325" s="232"/>
      <c r="K1325" s="232"/>
      <c r="L1325" s="232"/>
      <c r="M1325" s="181">
        <f t="shared" si="207"/>
        <v>0</v>
      </c>
      <c r="N1325" s="181">
        <f>IF(H1325="",0,H1325*I1325*'Avoided Water Savings Cost'!$C$16)</f>
        <v>0</v>
      </c>
      <c r="O1325" s="545">
        <f>IF(C1325="",0,IF($B$3="NYSEG",C1325/(1-'Avoided Electric Costs 2020'!$W$21),IF($B$3="RG&amp;E",C1325/(1-'Avoided Electric Costs 2020'!$X$21),"")))</f>
        <v>0</v>
      </c>
      <c r="P1325" s="546">
        <f>IF(D1325="",0,IF($B$3="NYSEG",D1325/(1-'Avoided Electric Costs 2020'!$W$21),IF($B$3="RG&amp;E",D1325/(1-'Avoided Electric Costs 2020'!$X$21),"")))</f>
        <v>0</v>
      </c>
      <c r="Q1325" s="546">
        <f>IF(E1325="",0,IF($B$3="NYSEG",E1325/(1-'Avoided Natural Gas Costs 2020'!$J$34),IF($B$3="RG&amp;E",E1325/(1-'Avoided Natural Gas Costs 2020'!$K$34),"")))</f>
        <v>0</v>
      </c>
      <c r="R1325" s="233" t="str">
        <f>IFERROR(IF(P1325*'BCA Inputs'!$C$1+Q1325*'BCA Inputs'!$C$2+F1325*'BCA Inputs'!$C$2+G1325*'BCA Inputs'!$C$2=0,"",P1325*'BCA Inputs'!$C$1+Q1325*'BCA Inputs'!$C$2+F1325*'BCA Inputs'!$C$2+G1325*'BCA Inputs'!$C$2),"")</f>
        <v/>
      </c>
      <c r="S1325" s="181" t="str">
        <f t="shared" si="200"/>
        <v/>
      </c>
      <c r="T1325" s="181" t="str">
        <f>IFERROR(IF($B$3="NYSEG",(INDEX('BCA Inputs'!$N$14:$N$54,MATCH(I1325,'BCA Inputs'!$M$14:$M$54,0))*P1325+INDEX('BCA Inputs'!$O$14:$O$54,MATCH(I1325,'BCA Inputs'!$M$14:$M$54,0))*O1325+INDEX('BCA Inputs'!P:P,MATCH(I1325,'BCA Inputs'!M:M,0))*Q1325+INDEX('BCA Inputs'!Q:Q,MATCH(I1325,'BCA Inputs'!M:M,0))*F1325+INDEX('BCA Inputs'!R:R,MATCH(I1325,'BCA Inputs'!M:M,0))*G1325)+L1325+N1325,IF($B$3="RG&amp;E",(INDEX('BCA Inputs'!$AX$14:$AX$54,MATCH(I1325,'BCA Inputs'!$AW$14:$AW$54,0))*P1325+INDEX('BCA Inputs'!$AY$14:$AY$54,MATCH(I1325,'BCA Inputs'!$AW$14:$AW$54,0))*O1325+INDEX('BCA Inputs'!$AZ$14:$AZ$54,MATCH(I1325,'BCA Inputs'!$AW$14:$AW$54,0))*Q1325+INDEX('BCA Inputs'!$BA$14:$BA$54,MATCH(I1325,'BCA Inputs'!$AW$14:$AW$54,0))*F1325+INDEX('BCA Inputs'!$BB$14:$BB$54,MATCH(I1325,'BCA Inputs'!$AW$14:$AW$54,0))*G1325)+L1325+N1325,"")),"")</f>
        <v/>
      </c>
      <c r="U1325" s="234" t="str">
        <f t="shared" si="201"/>
        <v/>
      </c>
      <c r="V1325" s="234" t="str">
        <f t="shared" si="202"/>
        <v/>
      </c>
      <c r="W1325" s="234" t="str">
        <f t="shared" si="203"/>
        <v/>
      </c>
      <c r="Y1325" s="235" t="str">
        <f t="shared" si="204"/>
        <v/>
      </c>
      <c r="Z1325" s="236" t="str">
        <f>IFERROR(IF($B$3="NYSEG",INDEX('BCA Inputs'!$X$14:$X$54,MATCH(I1325,'BCA Inputs'!$M$14:$M$54,0))*P1325+INDEX('BCA Inputs'!$Y$14:$Y$54,MATCH(I1325,'BCA Inputs'!$M$14:$M$54,0))*O1325+INDEX('BCA Inputs'!$Z$14:$Z$54,MATCH(I1325,'BCA Inputs'!$M$14:$M$54,0))*Q1325+INDEX('BCA Inputs'!$AA$14:$AA$54,MATCH(I1325,'BCA Inputs'!$M$14:$M$54,0))*F1325+INDEX('BCA Inputs'!$AB$14:$AB$54,MATCH(I1325,'BCA Inputs'!$M$14:$M$54,0))*G1325,IF($B$3="RG&amp;E",INDEX('BCA Inputs'!$BG$14:$BG$54,MATCH(I1325,'BCA Inputs'!$AW$14:$AW$54,0))*P1325+INDEX('BCA Inputs'!$BH$14:$BH$54,MATCH(I1325,'BCA Inputs'!$AW$14:$AW$54,0))*O1325+INDEX('BCA Inputs'!$BI$14:$BI$54,MATCH(I1325,'BCA Inputs'!$AW$14:$AW$54,0))*Q1325+INDEX('BCA Inputs'!$BJ$14:$BJ$54,MATCH(I1325,'BCA Inputs'!$AW$14:$AW$54,0))*F1325+INDEX('BCA Inputs'!$BK$14:$BK$54,MATCH(I1325,'BCA Inputs'!$AW$14:$AW$54,0))*G1325,"")),"")</f>
        <v/>
      </c>
      <c r="AA1325" s="237" t="str">
        <f t="shared" si="205"/>
        <v/>
      </c>
      <c r="AC1325" s="238" t="str">
        <f>IFERROR((K1325+R1325)+IF($B$3="NYSEG",INDEX('BCA Inputs'!$AI$14:$AI$54,MATCH(I1325,'BCA Inputs'!$M$14:$M$54,0))*P1325+INDEX('BCA Inputs'!$AJ$14:$AJ$54,MATCH(I1325,'BCA Inputs'!$M$14:$M$54,0))*Q1325,IF($B$3="RG&amp;E",INDEX('BCA Inputs'!$BR$14:$BR$54,MATCH(I1325,'BCA Inputs'!$AW$14:$AW$54,0))*P1325+INDEX('BCA Inputs'!$BS$14:$BS$54,MATCH(I1325,'BCA Inputs'!$AW$14:$AW$54,0))*Q1325,"")),"")</f>
        <v/>
      </c>
      <c r="AD1325" s="181" t="str">
        <f>IFERROR(IF($B$3="NYSEG",INDEX('BCA Inputs'!$AD$14:$AD$54,MATCH(I1325,'BCA Inputs'!$M$14:$M$54,0))*P1325+INDEX('BCA Inputs'!$AE$14:$AE$54,MATCH(I1325,'BCA Inputs'!$M$14:$M$54,0))*O1325+INDEX('BCA Inputs'!$AF$14:$AF$54,MATCH(I1325,'BCA Inputs'!$M$14:$M$54,0))*Q1325+INDEX('BCA Inputs'!$AG$14:$AG$54,MATCH(I1325,'BCA Inputs'!$M$14:$M$54,0))*F1325+INDEX('BCA Inputs'!$AH$14:$AH$54,MATCH(I1325,'BCA Inputs'!$M$14:$M$54,0))*G1325,IF($B$3="RG&amp;E",INDEX('BCA Inputs'!$BM$14:$BM$54,MATCH(I1325,'BCA Inputs'!$AW$14:$AW$54,0))*P1325+INDEX('BCA Inputs'!$BN$14:$BN$54,MATCH(I1325,'BCA Inputs'!$AW$14:$AW$54,0))*O1325+INDEX('BCA Inputs'!$BO$14:$BO$54,MATCH(I1325,'BCA Inputs'!$AW$14:$AW$54,0))*Q1325+INDEX('BCA Inputs'!$BP$14:$BP$54,MATCH(I1325,'BCA Inputs'!$AW$14:$AW$54,0))*F1325+INDEX('BCA Inputs'!$BQ$14:$BQ$54,MATCH(I1325,'BCA Inputs'!$AW$14:$AW$54,0))*G1325,"")),"")</f>
        <v/>
      </c>
      <c r="AE1325" s="237" t="str">
        <f t="shared" si="206"/>
        <v/>
      </c>
      <c r="AF1325" s="198">
        <f t="shared" si="208"/>
        <v>0</v>
      </c>
      <c r="AG1325" s="239">
        <f t="shared" si="209"/>
        <v>0</v>
      </c>
    </row>
    <row r="1326" spans="1:33">
      <c r="A1326" s="228"/>
      <c r="B1326" s="176"/>
      <c r="C1326" s="229"/>
      <c r="D1326" s="230"/>
      <c r="E1326" s="230"/>
      <c r="F1326" s="230"/>
      <c r="G1326" s="230"/>
      <c r="H1326" s="231"/>
      <c r="I1326" s="231"/>
      <c r="J1326" s="232"/>
      <c r="K1326" s="232"/>
      <c r="L1326" s="232"/>
      <c r="M1326" s="181">
        <f t="shared" si="207"/>
        <v>0</v>
      </c>
      <c r="N1326" s="181">
        <f>IF(H1326="",0,H1326*I1326*'Avoided Water Savings Cost'!$C$16)</f>
        <v>0</v>
      </c>
      <c r="O1326" s="545">
        <f>IF(C1326="",0,IF($B$3="NYSEG",C1326/(1-'Avoided Electric Costs 2020'!$W$21),IF($B$3="RG&amp;E",C1326/(1-'Avoided Electric Costs 2020'!$X$21),"")))</f>
        <v>0</v>
      </c>
      <c r="P1326" s="546">
        <f>IF(D1326="",0,IF($B$3="NYSEG",D1326/(1-'Avoided Electric Costs 2020'!$W$21),IF($B$3="RG&amp;E",D1326/(1-'Avoided Electric Costs 2020'!$X$21),"")))</f>
        <v>0</v>
      </c>
      <c r="Q1326" s="546">
        <f>IF(E1326="",0,IF($B$3="NYSEG",E1326/(1-'Avoided Natural Gas Costs 2020'!$J$34),IF($B$3="RG&amp;E",E1326/(1-'Avoided Natural Gas Costs 2020'!$K$34),"")))</f>
        <v>0</v>
      </c>
      <c r="R1326" s="233" t="str">
        <f>IFERROR(IF(P1326*'BCA Inputs'!$C$1+Q1326*'BCA Inputs'!$C$2+F1326*'BCA Inputs'!$C$2+G1326*'BCA Inputs'!$C$2=0,"",P1326*'BCA Inputs'!$C$1+Q1326*'BCA Inputs'!$C$2+F1326*'BCA Inputs'!$C$2+G1326*'BCA Inputs'!$C$2),"")</f>
        <v/>
      </c>
      <c r="S1326" s="181" t="str">
        <f t="shared" si="200"/>
        <v/>
      </c>
      <c r="T1326" s="181" t="str">
        <f>IFERROR(IF($B$3="NYSEG",(INDEX('BCA Inputs'!$N$14:$N$54,MATCH(I1326,'BCA Inputs'!$M$14:$M$54,0))*P1326+INDEX('BCA Inputs'!$O$14:$O$54,MATCH(I1326,'BCA Inputs'!$M$14:$M$54,0))*O1326+INDEX('BCA Inputs'!P:P,MATCH(I1326,'BCA Inputs'!M:M,0))*Q1326+INDEX('BCA Inputs'!Q:Q,MATCH(I1326,'BCA Inputs'!M:M,0))*F1326+INDEX('BCA Inputs'!R:R,MATCH(I1326,'BCA Inputs'!M:M,0))*G1326)+L1326+N1326,IF($B$3="RG&amp;E",(INDEX('BCA Inputs'!$AX$14:$AX$54,MATCH(I1326,'BCA Inputs'!$AW$14:$AW$54,0))*P1326+INDEX('BCA Inputs'!$AY$14:$AY$54,MATCH(I1326,'BCA Inputs'!$AW$14:$AW$54,0))*O1326+INDEX('BCA Inputs'!$AZ$14:$AZ$54,MATCH(I1326,'BCA Inputs'!$AW$14:$AW$54,0))*Q1326+INDEX('BCA Inputs'!$BA$14:$BA$54,MATCH(I1326,'BCA Inputs'!$AW$14:$AW$54,0))*F1326+INDEX('BCA Inputs'!$BB$14:$BB$54,MATCH(I1326,'BCA Inputs'!$AW$14:$AW$54,0))*G1326)+L1326+N1326,"")),"")</f>
        <v/>
      </c>
      <c r="U1326" s="234" t="str">
        <f t="shared" si="201"/>
        <v/>
      </c>
      <c r="V1326" s="234" t="str">
        <f t="shared" si="202"/>
        <v/>
      </c>
      <c r="W1326" s="234" t="str">
        <f t="shared" si="203"/>
        <v/>
      </c>
      <c r="Y1326" s="235" t="str">
        <f t="shared" si="204"/>
        <v/>
      </c>
      <c r="Z1326" s="236" t="str">
        <f>IFERROR(IF($B$3="NYSEG",INDEX('BCA Inputs'!$X$14:$X$54,MATCH(I1326,'BCA Inputs'!$M$14:$M$54,0))*P1326+INDEX('BCA Inputs'!$Y$14:$Y$54,MATCH(I1326,'BCA Inputs'!$M$14:$M$54,0))*O1326+INDEX('BCA Inputs'!$Z$14:$Z$54,MATCH(I1326,'BCA Inputs'!$M$14:$M$54,0))*Q1326+INDEX('BCA Inputs'!$AA$14:$AA$54,MATCH(I1326,'BCA Inputs'!$M$14:$M$54,0))*F1326+INDEX('BCA Inputs'!$AB$14:$AB$54,MATCH(I1326,'BCA Inputs'!$M$14:$M$54,0))*G1326,IF($B$3="RG&amp;E",INDEX('BCA Inputs'!$BG$14:$BG$54,MATCH(I1326,'BCA Inputs'!$AW$14:$AW$54,0))*P1326+INDEX('BCA Inputs'!$BH$14:$BH$54,MATCH(I1326,'BCA Inputs'!$AW$14:$AW$54,0))*O1326+INDEX('BCA Inputs'!$BI$14:$BI$54,MATCH(I1326,'BCA Inputs'!$AW$14:$AW$54,0))*Q1326+INDEX('BCA Inputs'!$BJ$14:$BJ$54,MATCH(I1326,'BCA Inputs'!$AW$14:$AW$54,0))*F1326+INDEX('BCA Inputs'!$BK$14:$BK$54,MATCH(I1326,'BCA Inputs'!$AW$14:$AW$54,0))*G1326,"")),"")</f>
        <v/>
      </c>
      <c r="AA1326" s="237" t="str">
        <f t="shared" si="205"/>
        <v/>
      </c>
      <c r="AC1326" s="238" t="str">
        <f>IFERROR((K1326+R1326)+IF($B$3="NYSEG",INDEX('BCA Inputs'!$AI$14:$AI$54,MATCH(I1326,'BCA Inputs'!$M$14:$M$54,0))*P1326+INDEX('BCA Inputs'!$AJ$14:$AJ$54,MATCH(I1326,'BCA Inputs'!$M$14:$M$54,0))*Q1326,IF($B$3="RG&amp;E",INDEX('BCA Inputs'!$BR$14:$BR$54,MATCH(I1326,'BCA Inputs'!$AW$14:$AW$54,0))*P1326+INDEX('BCA Inputs'!$BS$14:$BS$54,MATCH(I1326,'BCA Inputs'!$AW$14:$AW$54,0))*Q1326,"")),"")</f>
        <v/>
      </c>
      <c r="AD1326" s="181" t="str">
        <f>IFERROR(IF($B$3="NYSEG",INDEX('BCA Inputs'!$AD$14:$AD$54,MATCH(I1326,'BCA Inputs'!$M$14:$M$54,0))*P1326+INDEX('BCA Inputs'!$AE$14:$AE$54,MATCH(I1326,'BCA Inputs'!$M$14:$M$54,0))*O1326+INDEX('BCA Inputs'!$AF$14:$AF$54,MATCH(I1326,'BCA Inputs'!$M$14:$M$54,0))*Q1326+INDEX('BCA Inputs'!$AG$14:$AG$54,MATCH(I1326,'BCA Inputs'!$M$14:$M$54,0))*F1326+INDEX('BCA Inputs'!$AH$14:$AH$54,MATCH(I1326,'BCA Inputs'!$M$14:$M$54,0))*G1326,IF($B$3="RG&amp;E",INDEX('BCA Inputs'!$BM$14:$BM$54,MATCH(I1326,'BCA Inputs'!$AW$14:$AW$54,0))*P1326+INDEX('BCA Inputs'!$BN$14:$BN$54,MATCH(I1326,'BCA Inputs'!$AW$14:$AW$54,0))*O1326+INDEX('BCA Inputs'!$BO$14:$BO$54,MATCH(I1326,'BCA Inputs'!$AW$14:$AW$54,0))*Q1326+INDEX('BCA Inputs'!$BP$14:$BP$54,MATCH(I1326,'BCA Inputs'!$AW$14:$AW$54,0))*F1326+INDEX('BCA Inputs'!$BQ$14:$BQ$54,MATCH(I1326,'BCA Inputs'!$AW$14:$AW$54,0))*G1326,"")),"")</f>
        <v/>
      </c>
      <c r="AE1326" s="237" t="str">
        <f t="shared" si="206"/>
        <v/>
      </c>
      <c r="AF1326" s="198">
        <f t="shared" si="208"/>
        <v>0</v>
      </c>
      <c r="AG1326" s="239">
        <f t="shared" si="209"/>
        <v>0</v>
      </c>
    </row>
    <row r="1327" spans="1:33">
      <c r="A1327" s="228"/>
      <c r="B1327" s="176"/>
      <c r="C1327" s="229"/>
      <c r="D1327" s="230"/>
      <c r="E1327" s="230"/>
      <c r="F1327" s="230"/>
      <c r="G1327" s="230"/>
      <c r="H1327" s="231"/>
      <c r="I1327" s="231"/>
      <c r="J1327" s="232"/>
      <c r="K1327" s="232"/>
      <c r="L1327" s="232"/>
      <c r="M1327" s="181">
        <f t="shared" si="207"/>
        <v>0</v>
      </c>
      <c r="N1327" s="181">
        <f>IF(H1327="",0,H1327*I1327*'Avoided Water Savings Cost'!$C$16)</f>
        <v>0</v>
      </c>
      <c r="O1327" s="545">
        <f>IF(C1327="",0,IF($B$3="NYSEG",C1327/(1-'Avoided Electric Costs 2020'!$W$21),IF($B$3="RG&amp;E",C1327/(1-'Avoided Electric Costs 2020'!$X$21),"")))</f>
        <v>0</v>
      </c>
      <c r="P1327" s="546">
        <f>IF(D1327="",0,IF($B$3="NYSEG",D1327/(1-'Avoided Electric Costs 2020'!$W$21),IF($B$3="RG&amp;E",D1327/(1-'Avoided Electric Costs 2020'!$X$21),"")))</f>
        <v>0</v>
      </c>
      <c r="Q1327" s="546">
        <f>IF(E1327="",0,IF($B$3="NYSEG",E1327/(1-'Avoided Natural Gas Costs 2020'!$J$34),IF($B$3="RG&amp;E",E1327/(1-'Avoided Natural Gas Costs 2020'!$K$34),"")))</f>
        <v>0</v>
      </c>
      <c r="R1327" s="233" t="str">
        <f>IFERROR(IF(P1327*'BCA Inputs'!$C$1+Q1327*'BCA Inputs'!$C$2+F1327*'BCA Inputs'!$C$2+G1327*'BCA Inputs'!$C$2=0,"",P1327*'BCA Inputs'!$C$1+Q1327*'BCA Inputs'!$C$2+F1327*'BCA Inputs'!$C$2+G1327*'BCA Inputs'!$C$2),"")</f>
        <v/>
      </c>
      <c r="S1327" s="181" t="str">
        <f t="shared" si="200"/>
        <v/>
      </c>
      <c r="T1327" s="181" t="str">
        <f>IFERROR(IF($B$3="NYSEG",(INDEX('BCA Inputs'!$N$14:$N$54,MATCH(I1327,'BCA Inputs'!$M$14:$M$54,0))*P1327+INDEX('BCA Inputs'!$O$14:$O$54,MATCH(I1327,'BCA Inputs'!$M$14:$M$54,0))*O1327+INDEX('BCA Inputs'!P:P,MATCH(I1327,'BCA Inputs'!M:M,0))*Q1327+INDEX('BCA Inputs'!Q:Q,MATCH(I1327,'BCA Inputs'!M:M,0))*F1327+INDEX('BCA Inputs'!R:R,MATCH(I1327,'BCA Inputs'!M:M,0))*G1327)+L1327+N1327,IF($B$3="RG&amp;E",(INDEX('BCA Inputs'!$AX$14:$AX$54,MATCH(I1327,'BCA Inputs'!$AW$14:$AW$54,0))*P1327+INDEX('BCA Inputs'!$AY$14:$AY$54,MATCH(I1327,'BCA Inputs'!$AW$14:$AW$54,0))*O1327+INDEX('BCA Inputs'!$AZ$14:$AZ$54,MATCH(I1327,'BCA Inputs'!$AW$14:$AW$54,0))*Q1327+INDEX('BCA Inputs'!$BA$14:$BA$54,MATCH(I1327,'BCA Inputs'!$AW$14:$AW$54,0))*F1327+INDEX('BCA Inputs'!$BB$14:$BB$54,MATCH(I1327,'BCA Inputs'!$AW$14:$AW$54,0))*G1327)+L1327+N1327,"")),"")</f>
        <v/>
      </c>
      <c r="U1327" s="234" t="str">
        <f t="shared" si="201"/>
        <v/>
      </c>
      <c r="V1327" s="234" t="str">
        <f t="shared" si="202"/>
        <v/>
      </c>
      <c r="W1327" s="234" t="str">
        <f t="shared" si="203"/>
        <v/>
      </c>
      <c r="Y1327" s="235" t="str">
        <f t="shared" si="204"/>
        <v/>
      </c>
      <c r="Z1327" s="236" t="str">
        <f>IFERROR(IF($B$3="NYSEG",INDEX('BCA Inputs'!$X$14:$X$54,MATCH(I1327,'BCA Inputs'!$M$14:$M$54,0))*P1327+INDEX('BCA Inputs'!$Y$14:$Y$54,MATCH(I1327,'BCA Inputs'!$M$14:$M$54,0))*O1327+INDEX('BCA Inputs'!$Z$14:$Z$54,MATCH(I1327,'BCA Inputs'!$M$14:$M$54,0))*Q1327+INDEX('BCA Inputs'!$AA$14:$AA$54,MATCH(I1327,'BCA Inputs'!$M$14:$M$54,0))*F1327+INDEX('BCA Inputs'!$AB$14:$AB$54,MATCH(I1327,'BCA Inputs'!$M$14:$M$54,0))*G1327,IF($B$3="RG&amp;E",INDEX('BCA Inputs'!$BG$14:$BG$54,MATCH(I1327,'BCA Inputs'!$AW$14:$AW$54,0))*P1327+INDEX('BCA Inputs'!$BH$14:$BH$54,MATCH(I1327,'BCA Inputs'!$AW$14:$AW$54,0))*O1327+INDEX('BCA Inputs'!$BI$14:$BI$54,MATCH(I1327,'BCA Inputs'!$AW$14:$AW$54,0))*Q1327+INDEX('BCA Inputs'!$BJ$14:$BJ$54,MATCH(I1327,'BCA Inputs'!$AW$14:$AW$54,0))*F1327+INDEX('BCA Inputs'!$BK$14:$BK$54,MATCH(I1327,'BCA Inputs'!$AW$14:$AW$54,0))*G1327,"")),"")</f>
        <v/>
      </c>
      <c r="AA1327" s="237" t="str">
        <f t="shared" si="205"/>
        <v/>
      </c>
      <c r="AC1327" s="238" t="str">
        <f>IFERROR((K1327+R1327)+IF($B$3="NYSEG",INDEX('BCA Inputs'!$AI$14:$AI$54,MATCH(I1327,'BCA Inputs'!$M$14:$M$54,0))*P1327+INDEX('BCA Inputs'!$AJ$14:$AJ$54,MATCH(I1327,'BCA Inputs'!$M$14:$M$54,0))*Q1327,IF($B$3="RG&amp;E",INDEX('BCA Inputs'!$BR$14:$BR$54,MATCH(I1327,'BCA Inputs'!$AW$14:$AW$54,0))*P1327+INDEX('BCA Inputs'!$BS$14:$BS$54,MATCH(I1327,'BCA Inputs'!$AW$14:$AW$54,0))*Q1327,"")),"")</f>
        <v/>
      </c>
      <c r="AD1327" s="181" t="str">
        <f>IFERROR(IF($B$3="NYSEG",INDEX('BCA Inputs'!$AD$14:$AD$54,MATCH(I1327,'BCA Inputs'!$M$14:$M$54,0))*P1327+INDEX('BCA Inputs'!$AE$14:$AE$54,MATCH(I1327,'BCA Inputs'!$M$14:$M$54,0))*O1327+INDEX('BCA Inputs'!$AF$14:$AF$54,MATCH(I1327,'BCA Inputs'!$M$14:$M$54,0))*Q1327+INDEX('BCA Inputs'!$AG$14:$AG$54,MATCH(I1327,'BCA Inputs'!$M$14:$M$54,0))*F1327+INDEX('BCA Inputs'!$AH$14:$AH$54,MATCH(I1327,'BCA Inputs'!$M$14:$M$54,0))*G1327,IF($B$3="RG&amp;E",INDEX('BCA Inputs'!$BM$14:$BM$54,MATCH(I1327,'BCA Inputs'!$AW$14:$AW$54,0))*P1327+INDEX('BCA Inputs'!$BN$14:$BN$54,MATCH(I1327,'BCA Inputs'!$AW$14:$AW$54,0))*O1327+INDEX('BCA Inputs'!$BO$14:$BO$54,MATCH(I1327,'BCA Inputs'!$AW$14:$AW$54,0))*Q1327+INDEX('BCA Inputs'!$BP$14:$BP$54,MATCH(I1327,'BCA Inputs'!$AW$14:$AW$54,0))*F1327+INDEX('BCA Inputs'!$BQ$14:$BQ$54,MATCH(I1327,'BCA Inputs'!$AW$14:$AW$54,0))*G1327,"")),"")</f>
        <v/>
      </c>
      <c r="AE1327" s="237" t="str">
        <f t="shared" si="206"/>
        <v/>
      </c>
      <c r="AF1327" s="198">
        <f t="shared" si="208"/>
        <v>0</v>
      </c>
      <c r="AG1327" s="239">
        <f t="shared" si="209"/>
        <v>0</v>
      </c>
    </row>
    <row r="1328" spans="1:33">
      <c r="A1328" s="228"/>
      <c r="B1328" s="176"/>
      <c r="C1328" s="229"/>
      <c r="D1328" s="230"/>
      <c r="E1328" s="230"/>
      <c r="F1328" s="230"/>
      <c r="G1328" s="230"/>
      <c r="H1328" s="231"/>
      <c r="I1328" s="231"/>
      <c r="J1328" s="232"/>
      <c r="K1328" s="232"/>
      <c r="L1328" s="232"/>
      <c r="M1328" s="181">
        <f t="shared" si="207"/>
        <v>0</v>
      </c>
      <c r="N1328" s="181">
        <f>IF(H1328="",0,H1328*I1328*'Avoided Water Savings Cost'!$C$16)</f>
        <v>0</v>
      </c>
      <c r="O1328" s="545">
        <f>IF(C1328="",0,IF($B$3="NYSEG",C1328/(1-'Avoided Electric Costs 2020'!$W$21),IF($B$3="RG&amp;E",C1328/(1-'Avoided Electric Costs 2020'!$X$21),"")))</f>
        <v>0</v>
      </c>
      <c r="P1328" s="546">
        <f>IF(D1328="",0,IF($B$3="NYSEG",D1328/(1-'Avoided Electric Costs 2020'!$W$21),IF($B$3="RG&amp;E",D1328/(1-'Avoided Electric Costs 2020'!$X$21),"")))</f>
        <v>0</v>
      </c>
      <c r="Q1328" s="546">
        <f>IF(E1328="",0,IF($B$3="NYSEG",E1328/(1-'Avoided Natural Gas Costs 2020'!$J$34),IF($B$3="RG&amp;E",E1328/(1-'Avoided Natural Gas Costs 2020'!$K$34),"")))</f>
        <v>0</v>
      </c>
      <c r="R1328" s="233" t="str">
        <f>IFERROR(IF(P1328*'BCA Inputs'!$C$1+Q1328*'BCA Inputs'!$C$2+F1328*'BCA Inputs'!$C$2+G1328*'BCA Inputs'!$C$2=0,"",P1328*'BCA Inputs'!$C$1+Q1328*'BCA Inputs'!$C$2+F1328*'BCA Inputs'!$C$2+G1328*'BCA Inputs'!$C$2),"")</f>
        <v/>
      </c>
      <c r="S1328" s="181" t="str">
        <f t="shared" si="200"/>
        <v/>
      </c>
      <c r="T1328" s="181" t="str">
        <f>IFERROR(IF($B$3="NYSEG",(INDEX('BCA Inputs'!$N$14:$N$54,MATCH(I1328,'BCA Inputs'!$M$14:$M$54,0))*P1328+INDEX('BCA Inputs'!$O$14:$O$54,MATCH(I1328,'BCA Inputs'!$M$14:$M$54,0))*O1328+INDEX('BCA Inputs'!P:P,MATCH(I1328,'BCA Inputs'!M:M,0))*Q1328+INDEX('BCA Inputs'!Q:Q,MATCH(I1328,'BCA Inputs'!M:M,0))*F1328+INDEX('BCA Inputs'!R:R,MATCH(I1328,'BCA Inputs'!M:M,0))*G1328)+L1328+N1328,IF($B$3="RG&amp;E",(INDEX('BCA Inputs'!$AX$14:$AX$54,MATCH(I1328,'BCA Inputs'!$AW$14:$AW$54,0))*P1328+INDEX('BCA Inputs'!$AY$14:$AY$54,MATCH(I1328,'BCA Inputs'!$AW$14:$AW$54,0))*O1328+INDEX('BCA Inputs'!$AZ$14:$AZ$54,MATCH(I1328,'BCA Inputs'!$AW$14:$AW$54,0))*Q1328+INDEX('BCA Inputs'!$BA$14:$BA$54,MATCH(I1328,'BCA Inputs'!$AW$14:$AW$54,0))*F1328+INDEX('BCA Inputs'!$BB$14:$BB$54,MATCH(I1328,'BCA Inputs'!$AW$14:$AW$54,0))*G1328)+L1328+N1328,"")),"")</f>
        <v/>
      </c>
      <c r="U1328" s="234" t="str">
        <f t="shared" si="201"/>
        <v/>
      </c>
      <c r="V1328" s="234" t="str">
        <f t="shared" si="202"/>
        <v/>
      </c>
      <c r="W1328" s="234" t="str">
        <f t="shared" si="203"/>
        <v/>
      </c>
      <c r="Y1328" s="235" t="str">
        <f t="shared" si="204"/>
        <v/>
      </c>
      <c r="Z1328" s="236" t="str">
        <f>IFERROR(IF($B$3="NYSEG",INDEX('BCA Inputs'!$X$14:$X$54,MATCH(I1328,'BCA Inputs'!$M$14:$M$54,0))*P1328+INDEX('BCA Inputs'!$Y$14:$Y$54,MATCH(I1328,'BCA Inputs'!$M$14:$M$54,0))*O1328+INDEX('BCA Inputs'!$Z$14:$Z$54,MATCH(I1328,'BCA Inputs'!$M$14:$M$54,0))*Q1328+INDEX('BCA Inputs'!$AA$14:$AA$54,MATCH(I1328,'BCA Inputs'!$M$14:$M$54,0))*F1328+INDEX('BCA Inputs'!$AB$14:$AB$54,MATCH(I1328,'BCA Inputs'!$M$14:$M$54,0))*G1328,IF($B$3="RG&amp;E",INDEX('BCA Inputs'!$BG$14:$BG$54,MATCH(I1328,'BCA Inputs'!$AW$14:$AW$54,0))*P1328+INDEX('BCA Inputs'!$BH$14:$BH$54,MATCH(I1328,'BCA Inputs'!$AW$14:$AW$54,0))*O1328+INDEX('BCA Inputs'!$BI$14:$BI$54,MATCH(I1328,'BCA Inputs'!$AW$14:$AW$54,0))*Q1328+INDEX('BCA Inputs'!$BJ$14:$BJ$54,MATCH(I1328,'BCA Inputs'!$AW$14:$AW$54,0))*F1328+INDEX('BCA Inputs'!$BK$14:$BK$54,MATCH(I1328,'BCA Inputs'!$AW$14:$AW$54,0))*G1328,"")),"")</f>
        <v/>
      </c>
      <c r="AA1328" s="237" t="str">
        <f t="shared" si="205"/>
        <v/>
      </c>
      <c r="AC1328" s="238" t="str">
        <f>IFERROR((K1328+R1328)+IF($B$3="NYSEG",INDEX('BCA Inputs'!$AI$14:$AI$54,MATCH(I1328,'BCA Inputs'!$M$14:$M$54,0))*P1328+INDEX('BCA Inputs'!$AJ$14:$AJ$54,MATCH(I1328,'BCA Inputs'!$M$14:$M$54,0))*Q1328,IF($B$3="RG&amp;E",INDEX('BCA Inputs'!$BR$14:$BR$54,MATCH(I1328,'BCA Inputs'!$AW$14:$AW$54,0))*P1328+INDEX('BCA Inputs'!$BS$14:$BS$54,MATCH(I1328,'BCA Inputs'!$AW$14:$AW$54,0))*Q1328,"")),"")</f>
        <v/>
      </c>
      <c r="AD1328" s="181" t="str">
        <f>IFERROR(IF($B$3="NYSEG",INDEX('BCA Inputs'!$AD$14:$AD$54,MATCH(I1328,'BCA Inputs'!$M$14:$M$54,0))*P1328+INDEX('BCA Inputs'!$AE$14:$AE$54,MATCH(I1328,'BCA Inputs'!$M$14:$M$54,0))*O1328+INDEX('BCA Inputs'!$AF$14:$AF$54,MATCH(I1328,'BCA Inputs'!$M$14:$M$54,0))*Q1328+INDEX('BCA Inputs'!$AG$14:$AG$54,MATCH(I1328,'BCA Inputs'!$M$14:$M$54,0))*F1328+INDEX('BCA Inputs'!$AH$14:$AH$54,MATCH(I1328,'BCA Inputs'!$M$14:$M$54,0))*G1328,IF($B$3="RG&amp;E",INDEX('BCA Inputs'!$BM$14:$BM$54,MATCH(I1328,'BCA Inputs'!$AW$14:$AW$54,0))*P1328+INDEX('BCA Inputs'!$BN$14:$BN$54,MATCH(I1328,'BCA Inputs'!$AW$14:$AW$54,0))*O1328+INDEX('BCA Inputs'!$BO$14:$BO$54,MATCH(I1328,'BCA Inputs'!$AW$14:$AW$54,0))*Q1328+INDEX('BCA Inputs'!$BP$14:$BP$54,MATCH(I1328,'BCA Inputs'!$AW$14:$AW$54,0))*F1328+INDEX('BCA Inputs'!$BQ$14:$BQ$54,MATCH(I1328,'BCA Inputs'!$AW$14:$AW$54,0))*G1328,"")),"")</f>
        <v/>
      </c>
      <c r="AE1328" s="237" t="str">
        <f t="shared" si="206"/>
        <v/>
      </c>
      <c r="AF1328" s="198">
        <f t="shared" si="208"/>
        <v>0</v>
      </c>
      <c r="AG1328" s="239">
        <f t="shared" si="209"/>
        <v>0</v>
      </c>
    </row>
    <row r="1329" spans="1:33">
      <c r="A1329" s="228"/>
      <c r="B1329" s="176"/>
      <c r="C1329" s="229"/>
      <c r="D1329" s="230"/>
      <c r="E1329" s="230"/>
      <c r="F1329" s="230"/>
      <c r="G1329" s="230"/>
      <c r="H1329" s="231"/>
      <c r="I1329" s="231"/>
      <c r="J1329" s="232"/>
      <c r="K1329" s="232"/>
      <c r="L1329" s="232"/>
      <c r="M1329" s="181">
        <f t="shared" si="207"/>
        <v>0</v>
      </c>
      <c r="N1329" s="181">
        <f>IF(H1329="",0,H1329*I1329*'Avoided Water Savings Cost'!$C$16)</f>
        <v>0</v>
      </c>
      <c r="O1329" s="545">
        <f>IF(C1329="",0,IF($B$3="NYSEG",C1329/(1-'Avoided Electric Costs 2020'!$W$21),IF($B$3="RG&amp;E",C1329/(1-'Avoided Electric Costs 2020'!$X$21),"")))</f>
        <v>0</v>
      </c>
      <c r="P1329" s="546">
        <f>IF(D1329="",0,IF($B$3="NYSEG",D1329/(1-'Avoided Electric Costs 2020'!$W$21),IF($B$3="RG&amp;E",D1329/(1-'Avoided Electric Costs 2020'!$X$21),"")))</f>
        <v>0</v>
      </c>
      <c r="Q1329" s="546">
        <f>IF(E1329="",0,IF($B$3="NYSEG",E1329/(1-'Avoided Natural Gas Costs 2020'!$J$34),IF($B$3="RG&amp;E",E1329/(1-'Avoided Natural Gas Costs 2020'!$K$34),"")))</f>
        <v>0</v>
      </c>
      <c r="R1329" s="233" t="str">
        <f>IFERROR(IF(P1329*'BCA Inputs'!$C$1+Q1329*'BCA Inputs'!$C$2+F1329*'BCA Inputs'!$C$2+G1329*'BCA Inputs'!$C$2=0,"",P1329*'BCA Inputs'!$C$1+Q1329*'BCA Inputs'!$C$2+F1329*'BCA Inputs'!$C$2+G1329*'BCA Inputs'!$C$2),"")</f>
        <v/>
      </c>
      <c r="S1329" s="181" t="str">
        <f t="shared" si="200"/>
        <v/>
      </c>
      <c r="T1329" s="181" t="str">
        <f>IFERROR(IF($B$3="NYSEG",(INDEX('BCA Inputs'!$N$14:$N$54,MATCH(I1329,'BCA Inputs'!$M$14:$M$54,0))*P1329+INDEX('BCA Inputs'!$O$14:$O$54,MATCH(I1329,'BCA Inputs'!$M$14:$M$54,0))*O1329+INDEX('BCA Inputs'!P:P,MATCH(I1329,'BCA Inputs'!M:M,0))*Q1329+INDEX('BCA Inputs'!Q:Q,MATCH(I1329,'BCA Inputs'!M:M,0))*F1329+INDEX('BCA Inputs'!R:R,MATCH(I1329,'BCA Inputs'!M:M,0))*G1329)+L1329+N1329,IF($B$3="RG&amp;E",(INDEX('BCA Inputs'!$AX$14:$AX$54,MATCH(I1329,'BCA Inputs'!$AW$14:$AW$54,0))*P1329+INDEX('BCA Inputs'!$AY$14:$AY$54,MATCH(I1329,'BCA Inputs'!$AW$14:$AW$54,0))*O1329+INDEX('BCA Inputs'!$AZ$14:$AZ$54,MATCH(I1329,'BCA Inputs'!$AW$14:$AW$54,0))*Q1329+INDEX('BCA Inputs'!$BA$14:$BA$54,MATCH(I1329,'BCA Inputs'!$AW$14:$AW$54,0))*F1329+INDEX('BCA Inputs'!$BB$14:$BB$54,MATCH(I1329,'BCA Inputs'!$AW$14:$AW$54,0))*G1329)+L1329+N1329,"")),"")</f>
        <v/>
      </c>
      <c r="U1329" s="234" t="str">
        <f t="shared" si="201"/>
        <v/>
      </c>
      <c r="V1329" s="234" t="str">
        <f t="shared" si="202"/>
        <v/>
      </c>
      <c r="W1329" s="234" t="str">
        <f t="shared" si="203"/>
        <v/>
      </c>
      <c r="Y1329" s="235" t="str">
        <f t="shared" si="204"/>
        <v/>
      </c>
      <c r="Z1329" s="236" t="str">
        <f>IFERROR(IF($B$3="NYSEG",INDEX('BCA Inputs'!$X$14:$X$54,MATCH(I1329,'BCA Inputs'!$M$14:$M$54,0))*P1329+INDEX('BCA Inputs'!$Y$14:$Y$54,MATCH(I1329,'BCA Inputs'!$M$14:$M$54,0))*O1329+INDEX('BCA Inputs'!$Z$14:$Z$54,MATCH(I1329,'BCA Inputs'!$M$14:$M$54,0))*Q1329+INDEX('BCA Inputs'!$AA$14:$AA$54,MATCH(I1329,'BCA Inputs'!$M$14:$M$54,0))*F1329+INDEX('BCA Inputs'!$AB$14:$AB$54,MATCH(I1329,'BCA Inputs'!$M$14:$M$54,0))*G1329,IF($B$3="RG&amp;E",INDEX('BCA Inputs'!$BG$14:$BG$54,MATCH(I1329,'BCA Inputs'!$AW$14:$AW$54,0))*P1329+INDEX('BCA Inputs'!$BH$14:$BH$54,MATCH(I1329,'BCA Inputs'!$AW$14:$AW$54,0))*O1329+INDEX('BCA Inputs'!$BI$14:$BI$54,MATCH(I1329,'BCA Inputs'!$AW$14:$AW$54,0))*Q1329+INDEX('BCA Inputs'!$BJ$14:$BJ$54,MATCH(I1329,'BCA Inputs'!$AW$14:$AW$54,0))*F1329+INDEX('BCA Inputs'!$BK$14:$BK$54,MATCH(I1329,'BCA Inputs'!$AW$14:$AW$54,0))*G1329,"")),"")</f>
        <v/>
      </c>
      <c r="AA1329" s="237" t="str">
        <f t="shared" si="205"/>
        <v/>
      </c>
      <c r="AC1329" s="238" t="str">
        <f>IFERROR((K1329+R1329)+IF($B$3="NYSEG",INDEX('BCA Inputs'!$AI$14:$AI$54,MATCH(I1329,'BCA Inputs'!$M$14:$M$54,0))*P1329+INDEX('BCA Inputs'!$AJ$14:$AJ$54,MATCH(I1329,'BCA Inputs'!$M$14:$M$54,0))*Q1329,IF($B$3="RG&amp;E",INDEX('BCA Inputs'!$BR$14:$BR$54,MATCH(I1329,'BCA Inputs'!$AW$14:$AW$54,0))*P1329+INDEX('BCA Inputs'!$BS$14:$BS$54,MATCH(I1329,'BCA Inputs'!$AW$14:$AW$54,0))*Q1329,"")),"")</f>
        <v/>
      </c>
      <c r="AD1329" s="181" t="str">
        <f>IFERROR(IF($B$3="NYSEG",INDEX('BCA Inputs'!$AD$14:$AD$54,MATCH(I1329,'BCA Inputs'!$M$14:$M$54,0))*P1329+INDEX('BCA Inputs'!$AE$14:$AE$54,MATCH(I1329,'BCA Inputs'!$M$14:$M$54,0))*O1329+INDEX('BCA Inputs'!$AF$14:$AF$54,MATCH(I1329,'BCA Inputs'!$M$14:$M$54,0))*Q1329+INDEX('BCA Inputs'!$AG$14:$AG$54,MATCH(I1329,'BCA Inputs'!$M$14:$M$54,0))*F1329+INDEX('BCA Inputs'!$AH$14:$AH$54,MATCH(I1329,'BCA Inputs'!$M$14:$M$54,0))*G1329,IF($B$3="RG&amp;E",INDEX('BCA Inputs'!$BM$14:$BM$54,MATCH(I1329,'BCA Inputs'!$AW$14:$AW$54,0))*P1329+INDEX('BCA Inputs'!$BN$14:$BN$54,MATCH(I1329,'BCA Inputs'!$AW$14:$AW$54,0))*O1329+INDEX('BCA Inputs'!$BO$14:$BO$54,MATCH(I1329,'BCA Inputs'!$AW$14:$AW$54,0))*Q1329+INDEX('BCA Inputs'!$BP$14:$BP$54,MATCH(I1329,'BCA Inputs'!$AW$14:$AW$54,0))*F1329+INDEX('BCA Inputs'!$BQ$14:$BQ$54,MATCH(I1329,'BCA Inputs'!$AW$14:$AW$54,0))*G1329,"")),"")</f>
        <v/>
      </c>
      <c r="AE1329" s="237" t="str">
        <f t="shared" si="206"/>
        <v/>
      </c>
      <c r="AF1329" s="198">
        <f t="shared" si="208"/>
        <v>0</v>
      </c>
      <c r="AG1329" s="239">
        <f t="shared" si="209"/>
        <v>0</v>
      </c>
    </row>
    <row r="1330" spans="1:33">
      <c r="A1330" s="228"/>
      <c r="B1330" s="176"/>
      <c r="C1330" s="229"/>
      <c r="D1330" s="230"/>
      <c r="E1330" s="230"/>
      <c r="F1330" s="230"/>
      <c r="G1330" s="230"/>
      <c r="H1330" s="231"/>
      <c r="I1330" s="231"/>
      <c r="J1330" s="232"/>
      <c r="K1330" s="232"/>
      <c r="L1330" s="232"/>
      <c r="M1330" s="181">
        <f t="shared" si="207"/>
        <v>0</v>
      </c>
      <c r="N1330" s="181">
        <f>IF(H1330="",0,H1330*I1330*'Avoided Water Savings Cost'!$C$16)</f>
        <v>0</v>
      </c>
      <c r="O1330" s="545">
        <f>IF(C1330="",0,IF($B$3="NYSEG",C1330/(1-'Avoided Electric Costs 2020'!$W$21),IF($B$3="RG&amp;E",C1330/(1-'Avoided Electric Costs 2020'!$X$21),"")))</f>
        <v>0</v>
      </c>
      <c r="P1330" s="546">
        <f>IF(D1330="",0,IF($B$3="NYSEG",D1330/(1-'Avoided Electric Costs 2020'!$W$21),IF($B$3="RG&amp;E",D1330/(1-'Avoided Electric Costs 2020'!$X$21),"")))</f>
        <v>0</v>
      </c>
      <c r="Q1330" s="546">
        <f>IF(E1330="",0,IF($B$3="NYSEG",E1330/(1-'Avoided Natural Gas Costs 2020'!$J$34),IF($B$3="RG&amp;E",E1330/(1-'Avoided Natural Gas Costs 2020'!$K$34),"")))</f>
        <v>0</v>
      </c>
      <c r="R1330" s="233" t="str">
        <f>IFERROR(IF(P1330*'BCA Inputs'!$C$1+Q1330*'BCA Inputs'!$C$2+F1330*'BCA Inputs'!$C$2+G1330*'BCA Inputs'!$C$2=0,"",P1330*'BCA Inputs'!$C$1+Q1330*'BCA Inputs'!$C$2+F1330*'BCA Inputs'!$C$2+G1330*'BCA Inputs'!$C$2),"")</f>
        <v/>
      </c>
      <c r="S1330" s="181" t="str">
        <f t="shared" si="200"/>
        <v/>
      </c>
      <c r="T1330" s="181" t="str">
        <f>IFERROR(IF($B$3="NYSEG",(INDEX('BCA Inputs'!$N$14:$N$54,MATCH(I1330,'BCA Inputs'!$M$14:$M$54,0))*P1330+INDEX('BCA Inputs'!$O$14:$O$54,MATCH(I1330,'BCA Inputs'!$M$14:$M$54,0))*O1330+INDEX('BCA Inputs'!P:P,MATCH(I1330,'BCA Inputs'!M:M,0))*Q1330+INDEX('BCA Inputs'!Q:Q,MATCH(I1330,'BCA Inputs'!M:M,0))*F1330+INDEX('BCA Inputs'!R:R,MATCH(I1330,'BCA Inputs'!M:M,0))*G1330)+L1330+N1330,IF($B$3="RG&amp;E",(INDEX('BCA Inputs'!$AX$14:$AX$54,MATCH(I1330,'BCA Inputs'!$AW$14:$AW$54,0))*P1330+INDEX('BCA Inputs'!$AY$14:$AY$54,MATCH(I1330,'BCA Inputs'!$AW$14:$AW$54,0))*O1330+INDEX('BCA Inputs'!$AZ$14:$AZ$54,MATCH(I1330,'BCA Inputs'!$AW$14:$AW$54,0))*Q1330+INDEX('BCA Inputs'!$BA$14:$BA$54,MATCH(I1330,'BCA Inputs'!$AW$14:$AW$54,0))*F1330+INDEX('BCA Inputs'!$BB$14:$BB$54,MATCH(I1330,'BCA Inputs'!$AW$14:$AW$54,0))*G1330)+L1330+N1330,"")),"")</f>
        <v/>
      </c>
      <c r="U1330" s="234" t="str">
        <f t="shared" si="201"/>
        <v/>
      </c>
      <c r="V1330" s="234" t="str">
        <f t="shared" si="202"/>
        <v/>
      </c>
      <c r="W1330" s="234" t="str">
        <f t="shared" si="203"/>
        <v/>
      </c>
      <c r="Y1330" s="235" t="str">
        <f t="shared" si="204"/>
        <v/>
      </c>
      <c r="Z1330" s="236" t="str">
        <f>IFERROR(IF($B$3="NYSEG",INDEX('BCA Inputs'!$X$14:$X$54,MATCH(I1330,'BCA Inputs'!$M$14:$M$54,0))*P1330+INDEX('BCA Inputs'!$Y$14:$Y$54,MATCH(I1330,'BCA Inputs'!$M$14:$M$54,0))*O1330+INDEX('BCA Inputs'!$Z$14:$Z$54,MATCH(I1330,'BCA Inputs'!$M$14:$M$54,0))*Q1330+INDEX('BCA Inputs'!$AA$14:$AA$54,MATCH(I1330,'BCA Inputs'!$M$14:$M$54,0))*F1330+INDEX('BCA Inputs'!$AB$14:$AB$54,MATCH(I1330,'BCA Inputs'!$M$14:$M$54,0))*G1330,IF($B$3="RG&amp;E",INDEX('BCA Inputs'!$BG$14:$BG$54,MATCH(I1330,'BCA Inputs'!$AW$14:$AW$54,0))*P1330+INDEX('BCA Inputs'!$BH$14:$BH$54,MATCH(I1330,'BCA Inputs'!$AW$14:$AW$54,0))*O1330+INDEX('BCA Inputs'!$BI$14:$BI$54,MATCH(I1330,'BCA Inputs'!$AW$14:$AW$54,0))*Q1330+INDEX('BCA Inputs'!$BJ$14:$BJ$54,MATCH(I1330,'BCA Inputs'!$AW$14:$AW$54,0))*F1330+INDEX('BCA Inputs'!$BK$14:$BK$54,MATCH(I1330,'BCA Inputs'!$AW$14:$AW$54,0))*G1330,"")),"")</f>
        <v/>
      </c>
      <c r="AA1330" s="237" t="str">
        <f t="shared" si="205"/>
        <v/>
      </c>
      <c r="AC1330" s="238" t="str">
        <f>IFERROR((K1330+R1330)+IF($B$3="NYSEG",INDEX('BCA Inputs'!$AI$14:$AI$54,MATCH(I1330,'BCA Inputs'!$M$14:$M$54,0))*P1330+INDEX('BCA Inputs'!$AJ$14:$AJ$54,MATCH(I1330,'BCA Inputs'!$M$14:$M$54,0))*Q1330,IF($B$3="RG&amp;E",INDEX('BCA Inputs'!$BR$14:$BR$54,MATCH(I1330,'BCA Inputs'!$AW$14:$AW$54,0))*P1330+INDEX('BCA Inputs'!$BS$14:$BS$54,MATCH(I1330,'BCA Inputs'!$AW$14:$AW$54,0))*Q1330,"")),"")</f>
        <v/>
      </c>
      <c r="AD1330" s="181" t="str">
        <f>IFERROR(IF($B$3="NYSEG",INDEX('BCA Inputs'!$AD$14:$AD$54,MATCH(I1330,'BCA Inputs'!$M$14:$M$54,0))*P1330+INDEX('BCA Inputs'!$AE$14:$AE$54,MATCH(I1330,'BCA Inputs'!$M$14:$M$54,0))*O1330+INDEX('BCA Inputs'!$AF$14:$AF$54,MATCH(I1330,'BCA Inputs'!$M$14:$M$54,0))*Q1330+INDEX('BCA Inputs'!$AG$14:$AG$54,MATCH(I1330,'BCA Inputs'!$M$14:$M$54,0))*F1330+INDEX('BCA Inputs'!$AH$14:$AH$54,MATCH(I1330,'BCA Inputs'!$M$14:$M$54,0))*G1330,IF($B$3="RG&amp;E",INDEX('BCA Inputs'!$BM$14:$BM$54,MATCH(I1330,'BCA Inputs'!$AW$14:$AW$54,0))*P1330+INDEX('BCA Inputs'!$BN$14:$BN$54,MATCH(I1330,'BCA Inputs'!$AW$14:$AW$54,0))*O1330+INDEX('BCA Inputs'!$BO$14:$BO$54,MATCH(I1330,'BCA Inputs'!$AW$14:$AW$54,0))*Q1330+INDEX('BCA Inputs'!$BP$14:$BP$54,MATCH(I1330,'BCA Inputs'!$AW$14:$AW$54,0))*F1330+INDEX('BCA Inputs'!$BQ$14:$BQ$54,MATCH(I1330,'BCA Inputs'!$AW$14:$AW$54,0))*G1330,"")),"")</f>
        <v/>
      </c>
      <c r="AE1330" s="237" t="str">
        <f t="shared" si="206"/>
        <v/>
      </c>
      <c r="AF1330" s="198">
        <f t="shared" si="208"/>
        <v>0</v>
      </c>
      <c r="AG1330" s="239">
        <f t="shared" si="209"/>
        <v>0</v>
      </c>
    </row>
    <row r="1331" spans="1:33">
      <c r="A1331" s="228"/>
      <c r="B1331" s="176"/>
      <c r="C1331" s="229"/>
      <c r="D1331" s="230"/>
      <c r="E1331" s="230"/>
      <c r="F1331" s="230"/>
      <c r="G1331" s="230"/>
      <c r="H1331" s="231"/>
      <c r="I1331" s="231"/>
      <c r="J1331" s="232"/>
      <c r="K1331" s="232"/>
      <c r="L1331" s="232"/>
      <c r="M1331" s="181">
        <f t="shared" si="207"/>
        <v>0</v>
      </c>
      <c r="N1331" s="181">
        <f>IF(H1331="",0,H1331*I1331*'Avoided Water Savings Cost'!$C$16)</f>
        <v>0</v>
      </c>
      <c r="O1331" s="545">
        <f>IF(C1331="",0,IF($B$3="NYSEG",C1331/(1-'Avoided Electric Costs 2020'!$W$21),IF($B$3="RG&amp;E",C1331/(1-'Avoided Electric Costs 2020'!$X$21),"")))</f>
        <v>0</v>
      </c>
      <c r="P1331" s="546">
        <f>IF(D1331="",0,IF($B$3="NYSEG",D1331/(1-'Avoided Electric Costs 2020'!$W$21),IF($B$3="RG&amp;E",D1331/(1-'Avoided Electric Costs 2020'!$X$21),"")))</f>
        <v>0</v>
      </c>
      <c r="Q1331" s="546">
        <f>IF(E1331="",0,IF($B$3="NYSEG",E1331/(1-'Avoided Natural Gas Costs 2020'!$J$34),IF($B$3="RG&amp;E",E1331/(1-'Avoided Natural Gas Costs 2020'!$K$34),"")))</f>
        <v>0</v>
      </c>
      <c r="R1331" s="233" t="str">
        <f>IFERROR(IF(P1331*'BCA Inputs'!$C$1+Q1331*'BCA Inputs'!$C$2+F1331*'BCA Inputs'!$C$2+G1331*'BCA Inputs'!$C$2=0,"",P1331*'BCA Inputs'!$C$1+Q1331*'BCA Inputs'!$C$2+F1331*'BCA Inputs'!$C$2+G1331*'BCA Inputs'!$C$2),"")</f>
        <v/>
      </c>
      <c r="S1331" s="181" t="str">
        <f t="shared" si="200"/>
        <v/>
      </c>
      <c r="T1331" s="181" t="str">
        <f>IFERROR(IF($B$3="NYSEG",(INDEX('BCA Inputs'!$N$14:$N$54,MATCH(I1331,'BCA Inputs'!$M$14:$M$54,0))*P1331+INDEX('BCA Inputs'!$O$14:$O$54,MATCH(I1331,'BCA Inputs'!$M$14:$M$54,0))*O1331+INDEX('BCA Inputs'!P:P,MATCH(I1331,'BCA Inputs'!M:M,0))*Q1331+INDEX('BCA Inputs'!Q:Q,MATCH(I1331,'BCA Inputs'!M:M,0))*F1331+INDEX('BCA Inputs'!R:R,MATCH(I1331,'BCA Inputs'!M:M,0))*G1331)+L1331+N1331,IF($B$3="RG&amp;E",(INDEX('BCA Inputs'!$AX$14:$AX$54,MATCH(I1331,'BCA Inputs'!$AW$14:$AW$54,0))*P1331+INDEX('BCA Inputs'!$AY$14:$AY$54,MATCH(I1331,'BCA Inputs'!$AW$14:$AW$54,0))*O1331+INDEX('BCA Inputs'!$AZ$14:$AZ$54,MATCH(I1331,'BCA Inputs'!$AW$14:$AW$54,0))*Q1331+INDEX('BCA Inputs'!$BA$14:$BA$54,MATCH(I1331,'BCA Inputs'!$AW$14:$AW$54,0))*F1331+INDEX('BCA Inputs'!$BB$14:$BB$54,MATCH(I1331,'BCA Inputs'!$AW$14:$AW$54,0))*G1331)+L1331+N1331,"")),"")</f>
        <v/>
      </c>
      <c r="U1331" s="234" t="str">
        <f t="shared" si="201"/>
        <v/>
      </c>
      <c r="V1331" s="234" t="str">
        <f t="shared" si="202"/>
        <v/>
      </c>
      <c r="W1331" s="234" t="str">
        <f t="shared" si="203"/>
        <v/>
      </c>
      <c r="Y1331" s="235" t="str">
        <f t="shared" si="204"/>
        <v/>
      </c>
      <c r="Z1331" s="236" t="str">
        <f>IFERROR(IF($B$3="NYSEG",INDEX('BCA Inputs'!$X$14:$X$54,MATCH(I1331,'BCA Inputs'!$M$14:$M$54,0))*P1331+INDEX('BCA Inputs'!$Y$14:$Y$54,MATCH(I1331,'BCA Inputs'!$M$14:$M$54,0))*O1331+INDEX('BCA Inputs'!$Z$14:$Z$54,MATCH(I1331,'BCA Inputs'!$M$14:$M$54,0))*Q1331+INDEX('BCA Inputs'!$AA$14:$AA$54,MATCH(I1331,'BCA Inputs'!$M$14:$M$54,0))*F1331+INDEX('BCA Inputs'!$AB$14:$AB$54,MATCH(I1331,'BCA Inputs'!$M$14:$M$54,0))*G1331,IF($B$3="RG&amp;E",INDEX('BCA Inputs'!$BG$14:$BG$54,MATCH(I1331,'BCA Inputs'!$AW$14:$AW$54,0))*P1331+INDEX('BCA Inputs'!$BH$14:$BH$54,MATCH(I1331,'BCA Inputs'!$AW$14:$AW$54,0))*O1331+INDEX('BCA Inputs'!$BI$14:$BI$54,MATCH(I1331,'BCA Inputs'!$AW$14:$AW$54,0))*Q1331+INDEX('BCA Inputs'!$BJ$14:$BJ$54,MATCH(I1331,'BCA Inputs'!$AW$14:$AW$54,0))*F1331+INDEX('BCA Inputs'!$BK$14:$BK$54,MATCH(I1331,'BCA Inputs'!$AW$14:$AW$54,0))*G1331,"")),"")</f>
        <v/>
      </c>
      <c r="AA1331" s="237" t="str">
        <f t="shared" si="205"/>
        <v/>
      </c>
      <c r="AC1331" s="238" t="str">
        <f>IFERROR((K1331+R1331)+IF($B$3="NYSEG",INDEX('BCA Inputs'!$AI$14:$AI$54,MATCH(I1331,'BCA Inputs'!$M$14:$M$54,0))*P1331+INDEX('BCA Inputs'!$AJ$14:$AJ$54,MATCH(I1331,'BCA Inputs'!$M$14:$M$54,0))*Q1331,IF($B$3="RG&amp;E",INDEX('BCA Inputs'!$BR$14:$BR$54,MATCH(I1331,'BCA Inputs'!$AW$14:$AW$54,0))*P1331+INDEX('BCA Inputs'!$BS$14:$BS$54,MATCH(I1331,'BCA Inputs'!$AW$14:$AW$54,0))*Q1331,"")),"")</f>
        <v/>
      </c>
      <c r="AD1331" s="181" t="str">
        <f>IFERROR(IF($B$3="NYSEG",INDEX('BCA Inputs'!$AD$14:$AD$54,MATCH(I1331,'BCA Inputs'!$M$14:$M$54,0))*P1331+INDEX('BCA Inputs'!$AE$14:$AE$54,MATCH(I1331,'BCA Inputs'!$M$14:$M$54,0))*O1331+INDEX('BCA Inputs'!$AF$14:$AF$54,MATCH(I1331,'BCA Inputs'!$M$14:$M$54,0))*Q1331+INDEX('BCA Inputs'!$AG$14:$AG$54,MATCH(I1331,'BCA Inputs'!$M$14:$M$54,0))*F1331+INDEX('BCA Inputs'!$AH$14:$AH$54,MATCH(I1331,'BCA Inputs'!$M$14:$M$54,0))*G1331,IF($B$3="RG&amp;E",INDEX('BCA Inputs'!$BM$14:$BM$54,MATCH(I1331,'BCA Inputs'!$AW$14:$AW$54,0))*P1331+INDEX('BCA Inputs'!$BN$14:$BN$54,MATCH(I1331,'BCA Inputs'!$AW$14:$AW$54,0))*O1331+INDEX('BCA Inputs'!$BO$14:$BO$54,MATCH(I1331,'BCA Inputs'!$AW$14:$AW$54,0))*Q1331+INDEX('BCA Inputs'!$BP$14:$BP$54,MATCH(I1331,'BCA Inputs'!$AW$14:$AW$54,0))*F1331+INDEX('BCA Inputs'!$BQ$14:$BQ$54,MATCH(I1331,'BCA Inputs'!$AW$14:$AW$54,0))*G1331,"")),"")</f>
        <v/>
      </c>
      <c r="AE1331" s="237" t="str">
        <f t="shared" si="206"/>
        <v/>
      </c>
      <c r="AF1331" s="198">
        <f t="shared" si="208"/>
        <v>0</v>
      </c>
      <c r="AG1331" s="239">
        <f t="shared" si="209"/>
        <v>0</v>
      </c>
    </row>
    <row r="1332" spans="1:33">
      <c r="A1332" s="228"/>
      <c r="B1332" s="176"/>
      <c r="C1332" s="229"/>
      <c r="D1332" s="230"/>
      <c r="E1332" s="230"/>
      <c r="F1332" s="230"/>
      <c r="G1332" s="230"/>
      <c r="H1332" s="231"/>
      <c r="I1332" s="231"/>
      <c r="J1332" s="232"/>
      <c r="K1332" s="232"/>
      <c r="L1332" s="232"/>
      <c r="M1332" s="181">
        <f t="shared" si="207"/>
        <v>0</v>
      </c>
      <c r="N1332" s="181">
        <f>IF(H1332="",0,H1332*I1332*'Avoided Water Savings Cost'!$C$16)</f>
        <v>0</v>
      </c>
      <c r="O1332" s="545">
        <f>IF(C1332="",0,IF($B$3="NYSEG",C1332/(1-'Avoided Electric Costs 2020'!$W$21),IF($B$3="RG&amp;E",C1332/(1-'Avoided Electric Costs 2020'!$X$21),"")))</f>
        <v>0</v>
      </c>
      <c r="P1332" s="546">
        <f>IF(D1332="",0,IF($B$3="NYSEG",D1332/(1-'Avoided Electric Costs 2020'!$W$21),IF($B$3="RG&amp;E",D1332/(1-'Avoided Electric Costs 2020'!$X$21),"")))</f>
        <v>0</v>
      </c>
      <c r="Q1332" s="546">
        <f>IF(E1332="",0,IF($B$3="NYSEG",E1332/(1-'Avoided Natural Gas Costs 2020'!$J$34),IF($B$3="RG&amp;E",E1332/(1-'Avoided Natural Gas Costs 2020'!$K$34),"")))</f>
        <v>0</v>
      </c>
      <c r="R1332" s="233" t="str">
        <f>IFERROR(IF(P1332*'BCA Inputs'!$C$1+Q1332*'BCA Inputs'!$C$2+F1332*'BCA Inputs'!$C$2+G1332*'BCA Inputs'!$C$2=0,"",P1332*'BCA Inputs'!$C$1+Q1332*'BCA Inputs'!$C$2+F1332*'BCA Inputs'!$C$2+G1332*'BCA Inputs'!$C$2),"")</f>
        <v/>
      </c>
      <c r="S1332" s="181" t="str">
        <f t="shared" si="200"/>
        <v/>
      </c>
      <c r="T1332" s="181" t="str">
        <f>IFERROR(IF($B$3="NYSEG",(INDEX('BCA Inputs'!$N$14:$N$54,MATCH(I1332,'BCA Inputs'!$M$14:$M$54,0))*P1332+INDEX('BCA Inputs'!$O$14:$O$54,MATCH(I1332,'BCA Inputs'!$M$14:$M$54,0))*O1332+INDEX('BCA Inputs'!P:P,MATCH(I1332,'BCA Inputs'!M:M,0))*Q1332+INDEX('BCA Inputs'!Q:Q,MATCH(I1332,'BCA Inputs'!M:M,0))*F1332+INDEX('BCA Inputs'!R:R,MATCH(I1332,'BCA Inputs'!M:M,0))*G1332)+L1332+N1332,IF($B$3="RG&amp;E",(INDEX('BCA Inputs'!$AX$14:$AX$54,MATCH(I1332,'BCA Inputs'!$AW$14:$AW$54,0))*P1332+INDEX('BCA Inputs'!$AY$14:$AY$54,MATCH(I1332,'BCA Inputs'!$AW$14:$AW$54,0))*O1332+INDEX('BCA Inputs'!$AZ$14:$AZ$54,MATCH(I1332,'BCA Inputs'!$AW$14:$AW$54,0))*Q1332+INDEX('BCA Inputs'!$BA$14:$BA$54,MATCH(I1332,'BCA Inputs'!$AW$14:$AW$54,0))*F1332+INDEX('BCA Inputs'!$BB$14:$BB$54,MATCH(I1332,'BCA Inputs'!$AW$14:$AW$54,0))*G1332)+L1332+N1332,"")),"")</f>
        <v/>
      </c>
      <c r="U1332" s="234" t="str">
        <f t="shared" si="201"/>
        <v/>
      </c>
      <c r="V1332" s="234" t="str">
        <f t="shared" si="202"/>
        <v/>
      </c>
      <c r="W1332" s="234" t="str">
        <f t="shared" si="203"/>
        <v/>
      </c>
      <c r="Y1332" s="235" t="str">
        <f t="shared" si="204"/>
        <v/>
      </c>
      <c r="Z1332" s="236" t="str">
        <f>IFERROR(IF($B$3="NYSEG",INDEX('BCA Inputs'!$X$14:$X$54,MATCH(I1332,'BCA Inputs'!$M$14:$M$54,0))*P1332+INDEX('BCA Inputs'!$Y$14:$Y$54,MATCH(I1332,'BCA Inputs'!$M$14:$M$54,0))*O1332+INDEX('BCA Inputs'!$Z$14:$Z$54,MATCH(I1332,'BCA Inputs'!$M$14:$M$54,0))*Q1332+INDEX('BCA Inputs'!$AA$14:$AA$54,MATCH(I1332,'BCA Inputs'!$M$14:$M$54,0))*F1332+INDEX('BCA Inputs'!$AB$14:$AB$54,MATCH(I1332,'BCA Inputs'!$M$14:$M$54,0))*G1332,IF($B$3="RG&amp;E",INDEX('BCA Inputs'!$BG$14:$BG$54,MATCH(I1332,'BCA Inputs'!$AW$14:$AW$54,0))*P1332+INDEX('BCA Inputs'!$BH$14:$BH$54,MATCH(I1332,'BCA Inputs'!$AW$14:$AW$54,0))*O1332+INDEX('BCA Inputs'!$BI$14:$BI$54,MATCH(I1332,'BCA Inputs'!$AW$14:$AW$54,0))*Q1332+INDEX('BCA Inputs'!$BJ$14:$BJ$54,MATCH(I1332,'BCA Inputs'!$AW$14:$AW$54,0))*F1332+INDEX('BCA Inputs'!$BK$14:$BK$54,MATCH(I1332,'BCA Inputs'!$AW$14:$AW$54,0))*G1332,"")),"")</f>
        <v/>
      </c>
      <c r="AA1332" s="237" t="str">
        <f t="shared" si="205"/>
        <v/>
      </c>
      <c r="AC1332" s="238" t="str">
        <f>IFERROR((K1332+R1332)+IF($B$3="NYSEG",INDEX('BCA Inputs'!$AI$14:$AI$54,MATCH(I1332,'BCA Inputs'!$M$14:$M$54,0))*P1332+INDEX('BCA Inputs'!$AJ$14:$AJ$54,MATCH(I1332,'BCA Inputs'!$M$14:$M$54,0))*Q1332,IF($B$3="RG&amp;E",INDEX('BCA Inputs'!$BR$14:$BR$54,MATCH(I1332,'BCA Inputs'!$AW$14:$AW$54,0))*P1332+INDEX('BCA Inputs'!$BS$14:$BS$54,MATCH(I1332,'BCA Inputs'!$AW$14:$AW$54,0))*Q1332,"")),"")</f>
        <v/>
      </c>
      <c r="AD1332" s="181" t="str">
        <f>IFERROR(IF($B$3="NYSEG",INDEX('BCA Inputs'!$AD$14:$AD$54,MATCH(I1332,'BCA Inputs'!$M$14:$M$54,0))*P1332+INDEX('BCA Inputs'!$AE$14:$AE$54,MATCH(I1332,'BCA Inputs'!$M$14:$M$54,0))*O1332+INDEX('BCA Inputs'!$AF$14:$AF$54,MATCH(I1332,'BCA Inputs'!$M$14:$M$54,0))*Q1332+INDEX('BCA Inputs'!$AG$14:$AG$54,MATCH(I1332,'BCA Inputs'!$M$14:$M$54,0))*F1332+INDEX('BCA Inputs'!$AH$14:$AH$54,MATCH(I1332,'BCA Inputs'!$M$14:$M$54,0))*G1332,IF($B$3="RG&amp;E",INDEX('BCA Inputs'!$BM$14:$BM$54,MATCH(I1332,'BCA Inputs'!$AW$14:$AW$54,0))*P1332+INDEX('BCA Inputs'!$BN$14:$BN$54,MATCH(I1332,'BCA Inputs'!$AW$14:$AW$54,0))*O1332+INDEX('BCA Inputs'!$BO$14:$BO$54,MATCH(I1332,'BCA Inputs'!$AW$14:$AW$54,0))*Q1332+INDEX('BCA Inputs'!$BP$14:$BP$54,MATCH(I1332,'BCA Inputs'!$AW$14:$AW$54,0))*F1332+INDEX('BCA Inputs'!$BQ$14:$BQ$54,MATCH(I1332,'BCA Inputs'!$AW$14:$AW$54,0))*G1332,"")),"")</f>
        <v/>
      </c>
      <c r="AE1332" s="237" t="str">
        <f t="shared" si="206"/>
        <v/>
      </c>
      <c r="AF1332" s="198">
        <f t="shared" si="208"/>
        <v>0</v>
      </c>
      <c r="AG1332" s="239">
        <f t="shared" si="209"/>
        <v>0</v>
      </c>
    </row>
    <row r="1333" spans="1:33">
      <c r="A1333" s="228"/>
      <c r="B1333" s="176"/>
      <c r="C1333" s="229"/>
      <c r="D1333" s="230"/>
      <c r="E1333" s="230"/>
      <c r="F1333" s="230"/>
      <c r="G1333" s="230"/>
      <c r="H1333" s="231"/>
      <c r="I1333" s="231"/>
      <c r="J1333" s="232"/>
      <c r="K1333" s="232"/>
      <c r="L1333" s="232"/>
      <c r="M1333" s="181">
        <f t="shared" si="207"/>
        <v>0</v>
      </c>
      <c r="N1333" s="181">
        <f>IF(H1333="",0,H1333*I1333*'Avoided Water Savings Cost'!$C$16)</f>
        <v>0</v>
      </c>
      <c r="O1333" s="545">
        <f>IF(C1333="",0,IF($B$3="NYSEG",C1333/(1-'Avoided Electric Costs 2020'!$W$21),IF($B$3="RG&amp;E",C1333/(1-'Avoided Electric Costs 2020'!$X$21),"")))</f>
        <v>0</v>
      </c>
      <c r="P1333" s="546">
        <f>IF(D1333="",0,IF($B$3="NYSEG",D1333/(1-'Avoided Electric Costs 2020'!$W$21),IF($B$3="RG&amp;E",D1333/(1-'Avoided Electric Costs 2020'!$X$21),"")))</f>
        <v>0</v>
      </c>
      <c r="Q1333" s="546">
        <f>IF(E1333="",0,IF($B$3="NYSEG",E1333/(1-'Avoided Natural Gas Costs 2020'!$J$34),IF($B$3="RG&amp;E",E1333/(1-'Avoided Natural Gas Costs 2020'!$K$34),"")))</f>
        <v>0</v>
      </c>
      <c r="R1333" s="233" t="str">
        <f>IFERROR(IF(P1333*'BCA Inputs'!$C$1+Q1333*'BCA Inputs'!$C$2+F1333*'BCA Inputs'!$C$2+G1333*'BCA Inputs'!$C$2=0,"",P1333*'BCA Inputs'!$C$1+Q1333*'BCA Inputs'!$C$2+F1333*'BCA Inputs'!$C$2+G1333*'BCA Inputs'!$C$2),"")</f>
        <v/>
      </c>
      <c r="S1333" s="181" t="str">
        <f t="shared" si="200"/>
        <v/>
      </c>
      <c r="T1333" s="181" t="str">
        <f>IFERROR(IF($B$3="NYSEG",(INDEX('BCA Inputs'!$N$14:$N$54,MATCH(I1333,'BCA Inputs'!$M$14:$M$54,0))*P1333+INDEX('BCA Inputs'!$O$14:$O$54,MATCH(I1333,'BCA Inputs'!$M$14:$M$54,0))*O1333+INDEX('BCA Inputs'!P:P,MATCH(I1333,'BCA Inputs'!M:M,0))*Q1333+INDEX('BCA Inputs'!Q:Q,MATCH(I1333,'BCA Inputs'!M:M,0))*F1333+INDEX('BCA Inputs'!R:R,MATCH(I1333,'BCA Inputs'!M:M,0))*G1333)+L1333+N1333,IF($B$3="RG&amp;E",(INDEX('BCA Inputs'!$AX$14:$AX$54,MATCH(I1333,'BCA Inputs'!$AW$14:$AW$54,0))*P1333+INDEX('BCA Inputs'!$AY$14:$AY$54,MATCH(I1333,'BCA Inputs'!$AW$14:$AW$54,0))*O1333+INDEX('BCA Inputs'!$AZ$14:$AZ$54,MATCH(I1333,'BCA Inputs'!$AW$14:$AW$54,0))*Q1333+INDEX('BCA Inputs'!$BA$14:$BA$54,MATCH(I1333,'BCA Inputs'!$AW$14:$AW$54,0))*F1333+INDEX('BCA Inputs'!$BB$14:$BB$54,MATCH(I1333,'BCA Inputs'!$AW$14:$AW$54,0))*G1333)+L1333+N1333,"")),"")</f>
        <v/>
      </c>
      <c r="U1333" s="234" t="str">
        <f t="shared" si="201"/>
        <v/>
      </c>
      <c r="V1333" s="234" t="str">
        <f t="shared" si="202"/>
        <v/>
      </c>
      <c r="W1333" s="234" t="str">
        <f t="shared" si="203"/>
        <v/>
      </c>
      <c r="Y1333" s="235" t="str">
        <f t="shared" si="204"/>
        <v/>
      </c>
      <c r="Z1333" s="236" t="str">
        <f>IFERROR(IF($B$3="NYSEG",INDEX('BCA Inputs'!$X$14:$X$54,MATCH(I1333,'BCA Inputs'!$M$14:$M$54,0))*P1333+INDEX('BCA Inputs'!$Y$14:$Y$54,MATCH(I1333,'BCA Inputs'!$M$14:$M$54,0))*O1333+INDEX('BCA Inputs'!$Z$14:$Z$54,MATCH(I1333,'BCA Inputs'!$M$14:$M$54,0))*Q1333+INDEX('BCA Inputs'!$AA$14:$AA$54,MATCH(I1333,'BCA Inputs'!$M$14:$M$54,0))*F1333+INDEX('BCA Inputs'!$AB$14:$AB$54,MATCH(I1333,'BCA Inputs'!$M$14:$M$54,0))*G1333,IF($B$3="RG&amp;E",INDEX('BCA Inputs'!$BG$14:$BG$54,MATCH(I1333,'BCA Inputs'!$AW$14:$AW$54,0))*P1333+INDEX('BCA Inputs'!$BH$14:$BH$54,MATCH(I1333,'BCA Inputs'!$AW$14:$AW$54,0))*O1333+INDEX('BCA Inputs'!$BI$14:$BI$54,MATCH(I1333,'BCA Inputs'!$AW$14:$AW$54,0))*Q1333+INDEX('BCA Inputs'!$BJ$14:$BJ$54,MATCH(I1333,'BCA Inputs'!$AW$14:$AW$54,0))*F1333+INDEX('BCA Inputs'!$BK$14:$BK$54,MATCH(I1333,'BCA Inputs'!$AW$14:$AW$54,0))*G1333,"")),"")</f>
        <v/>
      </c>
      <c r="AA1333" s="237" t="str">
        <f t="shared" si="205"/>
        <v/>
      </c>
      <c r="AC1333" s="238" t="str">
        <f>IFERROR((K1333+R1333)+IF($B$3="NYSEG",INDEX('BCA Inputs'!$AI$14:$AI$54,MATCH(I1333,'BCA Inputs'!$M$14:$M$54,0))*P1333+INDEX('BCA Inputs'!$AJ$14:$AJ$54,MATCH(I1333,'BCA Inputs'!$M$14:$M$54,0))*Q1333,IF($B$3="RG&amp;E",INDEX('BCA Inputs'!$BR$14:$BR$54,MATCH(I1333,'BCA Inputs'!$AW$14:$AW$54,0))*P1333+INDEX('BCA Inputs'!$BS$14:$BS$54,MATCH(I1333,'BCA Inputs'!$AW$14:$AW$54,0))*Q1333,"")),"")</f>
        <v/>
      </c>
      <c r="AD1333" s="181" t="str">
        <f>IFERROR(IF($B$3="NYSEG",INDEX('BCA Inputs'!$AD$14:$AD$54,MATCH(I1333,'BCA Inputs'!$M$14:$M$54,0))*P1333+INDEX('BCA Inputs'!$AE$14:$AE$54,MATCH(I1333,'BCA Inputs'!$M$14:$M$54,0))*O1333+INDEX('BCA Inputs'!$AF$14:$AF$54,MATCH(I1333,'BCA Inputs'!$M$14:$M$54,0))*Q1333+INDEX('BCA Inputs'!$AG$14:$AG$54,MATCH(I1333,'BCA Inputs'!$M$14:$M$54,0))*F1333+INDEX('BCA Inputs'!$AH$14:$AH$54,MATCH(I1333,'BCA Inputs'!$M$14:$M$54,0))*G1333,IF($B$3="RG&amp;E",INDEX('BCA Inputs'!$BM$14:$BM$54,MATCH(I1333,'BCA Inputs'!$AW$14:$AW$54,0))*P1333+INDEX('BCA Inputs'!$BN$14:$BN$54,MATCH(I1333,'BCA Inputs'!$AW$14:$AW$54,0))*O1333+INDEX('BCA Inputs'!$BO$14:$BO$54,MATCH(I1333,'BCA Inputs'!$AW$14:$AW$54,0))*Q1333+INDEX('BCA Inputs'!$BP$14:$BP$54,MATCH(I1333,'BCA Inputs'!$AW$14:$AW$54,0))*F1333+INDEX('BCA Inputs'!$BQ$14:$BQ$54,MATCH(I1333,'BCA Inputs'!$AW$14:$AW$54,0))*G1333,"")),"")</f>
        <v/>
      </c>
      <c r="AE1333" s="237" t="str">
        <f t="shared" si="206"/>
        <v/>
      </c>
      <c r="AF1333" s="198">
        <f t="shared" si="208"/>
        <v>0</v>
      </c>
      <c r="AG1333" s="239">
        <f t="shared" si="209"/>
        <v>0</v>
      </c>
    </row>
    <row r="1334" spans="1:33">
      <c r="A1334" s="228"/>
      <c r="B1334" s="176"/>
      <c r="C1334" s="229"/>
      <c r="D1334" s="230"/>
      <c r="E1334" s="230"/>
      <c r="F1334" s="230"/>
      <c r="G1334" s="230"/>
      <c r="H1334" s="231"/>
      <c r="I1334" s="231"/>
      <c r="J1334" s="232"/>
      <c r="K1334" s="232"/>
      <c r="L1334" s="232"/>
      <c r="M1334" s="181">
        <f t="shared" si="207"/>
        <v>0</v>
      </c>
      <c r="N1334" s="181">
        <f>IF(H1334="",0,H1334*I1334*'Avoided Water Savings Cost'!$C$16)</f>
        <v>0</v>
      </c>
      <c r="O1334" s="545">
        <f>IF(C1334="",0,IF($B$3="NYSEG",C1334/(1-'Avoided Electric Costs 2020'!$W$21),IF($B$3="RG&amp;E",C1334/(1-'Avoided Electric Costs 2020'!$X$21),"")))</f>
        <v>0</v>
      </c>
      <c r="P1334" s="546">
        <f>IF(D1334="",0,IF($B$3="NYSEG",D1334/(1-'Avoided Electric Costs 2020'!$W$21),IF($B$3="RG&amp;E",D1334/(1-'Avoided Electric Costs 2020'!$X$21),"")))</f>
        <v>0</v>
      </c>
      <c r="Q1334" s="546">
        <f>IF(E1334="",0,IF($B$3="NYSEG",E1334/(1-'Avoided Natural Gas Costs 2020'!$J$34),IF($B$3="RG&amp;E",E1334/(1-'Avoided Natural Gas Costs 2020'!$K$34),"")))</f>
        <v>0</v>
      </c>
      <c r="R1334" s="233" t="str">
        <f>IFERROR(IF(P1334*'BCA Inputs'!$C$1+Q1334*'BCA Inputs'!$C$2+F1334*'BCA Inputs'!$C$2+G1334*'BCA Inputs'!$C$2=0,"",P1334*'BCA Inputs'!$C$1+Q1334*'BCA Inputs'!$C$2+F1334*'BCA Inputs'!$C$2+G1334*'BCA Inputs'!$C$2),"")</f>
        <v/>
      </c>
      <c r="S1334" s="181" t="str">
        <f t="shared" si="200"/>
        <v/>
      </c>
      <c r="T1334" s="181" t="str">
        <f>IFERROR(IF($B$3="NYSEG",(INDEX('BCA Inputs'!$N$14:$N$54,MATCH(I1334,'BCA Inputs'!$M$14:$M$54,0))*P1334+INDEX('BCA Inputs'!$O$14:$O$54,MATCH(I1334,'BCA Inputs'!$M$14:$M$54,0))*O1334+INDEX('BCA Inputs'!P:P,MATCH(I1334,'BCA Inputs'!M:M,0))*Q1334+INDEX('BCA Inputs'!Q:Q,MATCH(I1334,'BCA Inputs'!M:M,0))*F1334+INDEX('BCA Inputs'!R:R,MATCH(I1334,'BCA Inputs'!M:M,0))*G1334)+L1334+N1334,IF($B$3="RG&amp;E",(INDEX('BCA Inputs'!$AX$14:$AX$54,MATCH(I1334,'BCA Inputs'!$AW$14:$AW$54,0))*P1334+INDEX('BCA Inputs'!$AY$14:$AY$54,MATCH(I1334,'BCA Inputs'!$AW$14:$AW$54,0))*O1334+INDEX('BCA Inputs'!$AZ$14:$AZ$54,MATCH(I1334,'BCA Inputs'!$AW$14:$AW$54,0))*Q1334+INDEX('BCA Inputs'!$BA$14:$BA$54,MATCH(I1334,'BCA Inputs'!$AW$14:$AW$54,0))*F1334+INDEX('BCA Inputs'!$BB$14:$BB$54,MATCH(I1334,'BCA Inputs'!$AW$14:$AW$54,0))*G1334)+L1334+N1334,"")),"")</f>
        <v/>
      </c>
      <c r="U1334" s="234" t="str">
        <f t="shared" si="201"/>
        <v/>
      </c>
      <c r="V1334" s="234" t="str">
        <f t="shared" si="202"/>
        <v/>
      </c>
      <c r="W1334" s="234" t="str">
        <f t="shared" si="203"/>
        <v/>
      </c>
      <c r="Y1334" s="235" t="str">
        <f t="shared" si="204"/>
        <v/>
      </c>
      <c r="Z1334" s="236" t="str">
        <f>IFERROR(IF($B$3="NYSEG",INDEX('BCA Inputs'!$X$14:$X$54,MATCH(I1334,'BCA Inputs'!$M$14:$M$54,0))*P1334+INDEX('BCA Inputs'!$Y$14:$Y$54,MATCH(I1334,'BCA Inputs'!$M$14:$M$54,0))*O1334+INDEX('BCA Inputs'!$Z$14:$Z$54,MATCH(I1334,'BCA Inputs'!$M$14:$M$54,0))*Q1334+INDEX('BCA Inputs'!$AA$14:$AA$54,MATCH(I1334,'BCA Inputs'!$M$14:$M$54,0))*F1334+INDEX('BCA Inputs'!$AB$14:$AB$54,MATCH(I1334,'BCA Inputs'!$M$14:$M$54,0))*G1334,IF($B$3="RG&amp;E",INDEX('BCA Inputs'!$BG$14:$BG$54,MATCH(I1334,'BCA Inputs'!$AW$14:$AW$54,0))*P1334+INDEX('BCA Inputs'!$BH$14:$BH$54,MATCH(I1334,'BCA Inputs'!$AW$14:$AW$54,0))*O1334+INDEX('BCA Inputs'!$BI$14:$BI$54,MATCH(I1334,'BCA Inputs'!$AW$14:$AW$54,0))*Q1334+INDEX('BCA Inputs'!$BJ$14:$BJ$54,MATCH(I1334,'BCA Inputs'!$AW$14:$AW$54,0))*F1334+INDEX('BCA Inputs'!$BK$14:$BK$54,MATCH(I1334,'BCA Inputs'!$AW$14:$AW$54,0))*G1334,"")),"")</f>
        <v/>
      </c>
      <c r="AA1334" s="237" t="str">
        <f t="shared" si="205"/>
        <v/>
      </c>
      <c r="AC1334" s="238" t="str">
        <f>IFERROR((K1334+R1334)+IF($B$3="NYSEG",INDEX('BCA Inputs'!$AI$14:$AI$54,MATCH(I1334,'BCA Inputs'!$M$14:$M$54,0))*P1334+INDEX('BCA Inputs'!$AJ$14:$AJ$54,MATCH(I1334,'BCA Inputs'!$M$14:$M$54,0))*Q1334,IF($B$3="RG&amp;E",INDEX('BCA Inputs'!$BR$14:$BR$54,MATCH(I1334,'BCA Inputs'!$AW$14:$AW$54,0))*P1334+INDEX('BCA Inputs'!$BS$14:$BS$54,MATCH(I1334,'BCA Inputs'!$AW$14:$AW$54,0))*Q1334,"")),"")</f>
        <v/>
      </c>
      <c r="AD1334" s="181" t="str">
        <f>IFERROR(IF($B$3="NYSEG",INDEX('BCA Inputs'!$AD$14:$AD$54,MATCH(I1334,'BCA Inputs'!$M$14:$M$54,0))*P1334+INDEX('BCA Inputs'!$AE$14:$AE$54,MATCH(I1334,'BCA Inputs'!$M$14:$M$54,0))*O1334+INDEX('BCA Inputs'!$AF$14:$AF$54,MATCH(I1334,'BCA Inputs'!$M$14:$M$54,0))*Q1334+INDEX('BCA Inputs'!$AG$14:$AG$54,MATCH(I1334,'BCA Inputs'!$M$14:$M$54,0))*F1334+INDEX('BCA Inputs'!$AH$14:$AH$54,MATCH(I1334,'BCA Inputs'!$M$14:$M$54,0))*G1334,IF($B$3="RG&amp;E",INDEX('BCA Inputs'!$BM$14:$BM$54,MATCH(I1334,'BCA Inputs'!$AW$14:$AW$54,0))*P1334+INDEX('BCA Inputs'!$BN$14:$BN$54,MATCH(I1334,'BCA Inputs'!$AW$14:$AW$54,0))*O1334+INDEX('BCA Inputs'!$BO$14:$BO$54,MATCH(I1334,'BCA Inputs'!$AW$14:$AW$54,0))*Q1334+INDEX('BCA Inputs'!$BP$14:$BP$54,MATCH(I1334,'BCA Inputs'!$AW$14:$AW$54,0))*F1334+INDEX('BCA Inputs'!$BQ$14:$BQ$54,MATCH(I1334,'BCA Inputs'!$AW$14:$AW$54,0))*G1334,"")),"")</f>
        <v/>
      </c>
      <c r="AE1334" s="237" t="str">
        <f t="shared" si="206"/>
        <v/>
      </c>
      <c r="AF1334" s="198">
        <f t="shared" si="208"/>
        <v>0</v>
      </c>
      <c r="AG1334" s="239">
        <f t="shared" si="209"/>
        <v>0</v>
      </c>
    </row>
    <row r="1335" spans="1:33">
      <c r="A1335" s="228"/>
      <c r="B1335" s="176"/>
      <c r="C1335" s="229"/>
      <c r="D1335" s="230"/>
      <c r="E1335" s="230"/>
      <c r="F1335" s="230"/>
      <c r="G1335" s="230"/>
      <c r="H1335" s="231"/>
      <c r="I1335" s="231"/>
      <c r="J1335" s="232"/>
      <c r="K1335" s="232"/>
      <c r="L1335" s="232"/>
      <c r="M1335" s="181">
        <f t="shared" si="207"/>
        <v>0</v>
      </c>
      <c r="N1335" s="181">
        <f>IF(H1335="",0,H1335*I1335*'Avoided Water Savings Cost'!$C$16)</f>
        <v>0</v>
      </c>
      <c r="O1335" s="545">
        <f>IF(C1335="",0,IF($B$3="NYSEG",C1335/(1-'Avoided Electric Costs 2020'!$W$21),IF($B$3="RG&amp;E",C1335/(1-'Avoided Electric Costs 2020'!$X$21),"")))</f>
        <v>0</v>
      </c>
      <c r="P1335" s="546">
        <f>IF(D1335="",0,IF($B$3="NYSEG",D1335/(1-'Avoided Electric Costs 2020'!$W$21),IF($B$3="RG&amp;E",D1335/(1-'Avoided Electric Costs 2020'!$X$21),"")))</f>
        <v>0</v>
      </c>
      <c r="Q1335" s="546">
        <f>IF(E1335="",0,IF($B$3="NYSEG",E1335/(1-'Avoided Natural Gas Costs 2020'!$J$34),IF($B$3="RG&amp;E",E1335/(1-'Avoided Natural Gas Costs 2020'!$K$34),"")))</f>
        <v>0</v>
      </c>
      <c r="R1335" s="233" t="str">
        <f>IFERROR(IF(P1335*'BCA Inputs'!$C$1+Q1335*'BCA Inputs'!$C$2+F1335*'BCA Inputs'!$C$2+G1335*'BCA Inputs'!$C$2=0,"",P1335*'BCA Inputs'!$C$1+Q1335*'BCA Inputs'!$C$2+F1335*'BCA Inputs'!$C$2+G1335*'BCA Inputs'!$C$2),"")</f>
        <v/>
      </c>
      <c r="S1335" s="181" t="str">
        <f t="shared" si="200"/>
        <v/>
      </c>
      <c r="T1335" s="181" t="str">
        <f>IFERROR(IF($B$3="NYSEG",(INDEX('BCA Inputs'!$N$14:$N$54,MATCH(I1335,'BCA Inputs'!$M$14:$M$54,0))*P1335+INDEX('BCA Inputs'!$O$14:$O$54,MATCH(I1335,'BCA Inputs'!$M$14:$M$54,0))*O1335+INDEX('BCA Inputs'!P:P,MATCH(I1335,'BCA Inputs'!M:M,0))*Q1335+INDEX('BCA Inputs'!Q:Q,MATCH(I1335,'BCA Inputs'!M:M,0))*F1335+INDEX('BCA Inputs'!R:R,MATCH(I1335,'BCA Inputs'!M:M,0))*G1335)+L1335+N1335,IF($B$3="RG&amp;E",(INDEX('BCA Inputs'!$AX$14:$AX$54,MATCH(I1335,'BCA Inputs'!$AW$14:$AW$54,0))*P1335+INDEX('BCA Inputs'!$AY$14:$AY$54,MATCH(I1335,'BCA Inputs'!$AW$14:$AW$54,0))*O1335+INDEX('BCA Inputs'!$AZ$14:$AZ$54,MATCH(I1335,'BCA Inputs'!$AW$14:$AW$54,0))*Q1335+INDEX('BCA Inputs'!$BA$14:$BA$54,MATCH(I1335,'BCA Inputs'!$AW$14:$AW$54,0))*F1335+INDEX('BCA Inputs'!$BB$14:$BB$54,MATCH(I1335,'BCA Inputs'!$AW$14:$AW$54,0))*G1335)+L1335+N1335,"")),"")</f>
        <v/>
      </c>
      <c r="U1335" s="234" t="str">
        <f t="shared" si="201"/>
        <v/>
      </c>
      <c r="V1335" s="234" t="str">
        <f t="shared" si="202"/>
        <v/>
      </c>
      <c r="W1335" s="234" t="str">
        <f t="shared" si="203"/>
        <v/>
      </c>
      <c r="Y1335" s="235" t="str">
        <f t="shared" si="204"/>
        <v/>
      </c>
      <c r="Z1335" s="236" t="str">
        <f>IFERROR(IF($B$3="NYSEG",INDEX('BCA Inputs'!$X$14:$X$54,MATCH(I1335,'BCA Inputs'!$M$14:$M$54,0))*P1335+INDEX('BCA Inputs'!$Y$14:$Y$54,MATCH(I1335,'BCA Inputs'!$M$14:$M$54,0))*O1335+INDEX('BCA Inputs'!$Z$14:$Z$54,MATCH(I1335,'BCA Inputs'!$M$14:$M$54,0))*Q1335+INDEX('BCA Inputs'!$AA$14:$AA$54,MATCH(I1335,'BCA Inputs'!$M$14:$M$54,0))*F1335+INDEX('BCA Inputs'!$AB$14:$AB$54,MATCH(I1335,'BCA Inputs'!$M$14:$M$54,0))*G1335,IF($B$3="RG&amp;E",INDEX('BCA Inputs'!$BG$14:$BG$54,MATCH(I1335,'BCA Inputs'!$AW$14:$AW$54,0))*P1335+INDEX('BCA Inputs'!$BH$14:$BH$54,MATCH(I1335,'BCA Inputs'!$AW$14:$AW$54,0))*O1335+INDEX('BCA Inputs'!$BI$14:$BI$54,MATCH(I1335,'BCA Inputs'!$AW$14:$AW$54,0))*Q1335+INDEX('BCA Inputs'!$BJ$14:$BJ$54,MATCH(I1335,'BCA Inputs'!$AW$14:$AW$54,0))*F1335+INDEX('BCA Inputs'!$BK$14:$BK$54,MATCH(I1335,'BCA Inputs'!$AW$14:$AW$54,0))*G1335,"")),"")</f>
        <v/>
      </c>
      <c r="AA1335" s="237" t="str">
        <f t="shared" si="205"/>
        <v/>
      </c>
      <c r="AC1335" s="238" t="str">
        <f>IFERROR((K1335+R1335)+IF($B$3="NYSEG",INDEX('BCA Inputs'!$AI$14:$AI$54,MATCH(I1335,'BCA Inputs'!$M$14:$M$54,0))*P1335+INDEX('BCA Inputs'!$AJ$14:$AJ$54,MATCH(I1335,'BCA Inputs'!$M$14:$M$54,0))*Q1335,IF($B$3="RG&amp;E",INDEX('BCA Inputs'!$BR$14:$BR$54,MATCH(I1335,'BCA Inputs'!$AW$14:$AW$54,0))*P1335+INDEX('BCA Inputs'!$BS$14:$BS$54,MATCH(I1335,'BCA Inputs'!$AW$14:$AW$54,0))*Q1335,"")),"")</f>
        <v/>
      </c>
      <c r="AD1335" s="181" t="str">
        <f>IFERROR(IF($B$3="NYSEG",INDEX('BCA Inputs'!$AD$14:$AD$54,MATCH(I1335,'BCA Inputs'!$M$14:$M$54,0))*P1335+INDEX('BCA Inputs'!$AE$14:$AE$54,MATCH(I1335,'BCA Inputs'!$M$14:$M$54,0))*O1335+INDEX('BCA Inputs'!$AF$14:$AF$54,MATCH(I1335,'BCA Inputs'!$M$14:$M$54,0))*Q1335+INDEX('BCA Inputs'!$AG$14:$AG$54,MATCH(I1335,'BCA Inputs'!$M$14:$M$54,0))*F1335+INDEX('BCA Inputs'!$AH$14:$AH$54,MATCH(I1335,'BCA Inputs'!$M$14:$M$54,0))*G1335,IF($B$3="RG&amp;E",INDEX('BCA Inputs'!$BM$14:$BM$54,MATCH(I1335,'BCA Inputs'!$AW$14:$AW$54,0))*P1335+INDEX('BCA Inputs'!$BN$14:$BN$54,MATCH(I1335,'BCA Inputs'!$AW$14:$AW$54,0))*O1335+INDEX('BCA Inputs'!$BO$14:$BO$54,MATCH(I1335,'BCA Inputs'!$AW$14:$AW$54,0))*Q1335+INDEX('BCA Inputs'!$BP$14:$BP$54,MATCH(I1335,'BCA Inputs'!$AW$14:$AW$54,0))*F1335+INDEX('BCA Inputs'!$BQ$14:$BQ$54,MATCH(I1335,'BCA Inputs'!$AW$14:$AW$54,0))*G1335,"")),"")</f>
        <v/>
      </c>
      <c r="AE1335" s="237" t="str">
        <f t="shared" si="206"/>
        <v/>
      </c>
      <c r="AF1335" s="198">
        <f t="shared" si="208"/>
        <v>0</v>
      </c>
      <c r="AG1335" s="239">
        <f t="shared" si="209"/>
        <v>0</v>
      </c>
    </row>
    <row r="1336" spans="1:33">
      <c r="A1336" s="228"/>
      <c r="B1336" s="176"/>
      <c r="C1336" s="229"/>
      <c r="D1336" s="230"/>
      <c r="E1336" s="230"/>
      <c r="F1336" s="230"/>
      <c r="G1336" s="230"/>
      <c r="H1336" s="231"/>
      <c r="I1336" s="231"/>
      <c r="J1336" s="232"/>
      <c r="K1336" s="232"/>
      <c r="L1336" s="232"/>
      <c r="M1336" s="181">
        <f t="shared" si="207"/>
        <v>0</v>
      </c>
      <c r="N1336" s="181">
        <f>IF(H1336="",0,H1336*I1336*'Avoided Water Savings Cost'!$C$16)</f>
        <v>0</v>
      </c>
      <c r="O1336" s="545">
        <f>IF(C1336="",0,IF($B$3="NYSEG",C1336/(1-'Avoided Electric Costs 2020'!$W$21),IF($B$3="RG&amp;E",C1336/(1-'Avoided Electric Costs 2020'!$X$21),"")))</f>
        <v>0</v>
      </c>
      <c r="P1336" s="546">
        <f>IF(D1336="",0,IF($B$3="NYSEG",D1336/(1-'Avoided Electric Costs 2020'!$W$21),IF($B$3="RG&amp;E",D1336/(1-'Avoided Electric Costs 2020'!$X$21),"")))</f>
        <v>0</v>
      </c>
      <c r="Q1336" s="546">
        <f>IF(E1336="",0,IF($B$3="NYSEG",E1336/(1-'Avoided Natural Gas Costs 2020'!$J$34),IF($B$3="RG&amp;E",E1336/(1-'Avoided Natural Gas Costs 2020'!$K$34),"")))</f>
        <v>0</v>
      </c>
      <c r="R1336" s="233" t="str">
        <f>IFERROR(IF(P1336*'BCA Inputs'!$C$1+Q1336*'BCA Inputs'!$C$2+F1336*'BCA Inputs'!$C$2+G1336*'BCA Inputs'!$C$2=0,"",P1336*'BCA Inputs'!$C$1+Q1336*'BCA Inputs'!$C$2+F1336*'BCA Inputs'!$C$2+G1336*'BCA Inputs'!$C$2),"")</f>
        <v/>
      </c>
      <c r="S1336" s="181" t="str">
        <f t="shared" si="200"/>
        <v/>
      </c>
      <c r="T1336" s="181" t="str">
        <f>IFERROR(IF($B$3="NYSEG",(INDEX('BCA Inputs'!$N$14:$N$54,MATCH(I1336,'BCA Inputs'!$M$14:$M$54,0))*P1336+INDEX('BCA Inputs'!$O$14:$O$54,MATCH(I1336,'BCA Inputs'!$M$14:$M$54,0))*O1336+INDEX('BCA Inputs'!P:P,MATCH(I1336,'BCA Inputs'!M:M,0))*Q1336+INDEX('BCA Inputs'!Q:Q,MATCH(I1336,'BCA Inputs'!M:M,0))*F1336+INDEX('BCA Inputs'!R:R,MATCH(I1336,'BCA Inputs'!M:M,0))*G1336)+L1336+N1336,IF($B$3="RG&amp;E",(INDEX('BCA Inputs'!$AX$14:$AX$54,MATCH(I1336,'BCA Inputs'!$AW$14:$AW$54,0))*P1336+INDEX('BCA Inputs'!$AY$14:$AY$54,MATCH(I1336,'BCA Inputs'!$AW$14:$AW$54,0))*O1336+INDEX('BCA Inputs'!$AZ$14:$AZ$54,MATCH(I1336,'BCA Inputs'!$AW$14:$AW$54,0))*Q1336+INDEX('BCA Inputs'!$BA$14:$BA$54,MATCH(I1336,'BCA Inputs'!$AW$14:$AW$54,0))*F1336+INDEX('BCA Inputs'!$BB$14:$BB$54,MATCH(I1336,'BCA Inputs'!$AW$14:$AW$54,0))*G1336)+L1336+N1336,"")),"")</f>
        <v/>
      </c>
      <c r="U1336" s="234" t="str">
        <f t="shared" si="201"/>
        <v/>
      </c>
      <c r="V1336" s="234" t="str">
        <f t="shared" si="202"/>
        <v/>
      </c>
      <c r="W1336" s="234" t="str">
        <f t="shared" si="203"/>
        <v/>
      </c>
      <c r="Y1336" s="235" t="str">
        <f t="shared" si="204"/>
        <v/>
      </c>
      <c r="Z1336" s="236" t="str">
        <f>IFERROR(IF($B$3="NYSEG",INDEX('BCA Inputs'!$X$14:$X$54,MATCH(I1336,'BCA Inputs'!$M$14:$M$54,0))*P1336+INDEX('BCA Inputs'!$Y$14:$Y$54,MATCH(I1336,'BCA Inputs'!$M$14:$M$54,0))*O1336+INDEX('BCA Inputs'!$Z$14:$Z$54,MATCH(I1336,'BCA Inputs'!$M$14:$M$54,0))*Q1336+INDEX('BCA Inputs'!$AA$14:$AA$54,MATCH(I1336,'BCA Inputs'!$M$14:$M$54,0))*F1336+INDEX('BCA Inputs'!$AB$14:$AB$54,MATCH(I1336,'BCA Inputs'!$M$14:$M$54,0))*G1336,IF($B$3="RG&amp;E",INDEX('BCA Inputs'!$BG$14:$BG$54,MATCH(I1336,'BCA Inputs'!$AW$14:$AW$54,0))*P1336+INDEX('BCA Inputs'!$BH$14:$BH$54,MATCH(I1336,'BCA Inputs'!$AW$14:$AW$54,0))*O1336+INDEX('BCA Inputs'!$BI$14:$BI$54,MATCH(I1336,'BCA Inputs'!$AW$14:$AW$54,0))*Q1336+INDEX('BCA Inputs'!$BJ$14:$BJ$54,MATCH(I1336,'BCA Inputs'!$AW$14:$AW$54,0))*F1336+INDEX('BCA Inputs'!$BK$14:$BK$54,MATCH(I1336,'BCA Inputs'!$AW$14:$AW$54,0))*G1336,"")),"")</f>
        <v/>
      </c>
      <c r="AA1336" s="237" t="str">
        <f t="shared" si="205"/>
        <v/>
      </c>
      <c r="AC1336" s="238" t="str">
        <f>IFERROR((K1336+R1336)+IF($B$3="NYSEG",INDEX('BCA Inputs'!$AI$14:$AI$54,MATCH(I1336,'BCA Inputs'!$M$14:$M$54,0))*P1336+INDEX('BCA Inputs'!$AJ$14:$AJ$54,MATCH(I1336,'BCA Inputs'!$M$14:$M$54,0))*Q1336,IF($B$3="RG&amp;E",INDEX('BCA Inputs'!$BR$14:$BR$54,MATCH(I1336,'BCA Inputs'!$AW$14:$AW$54,0))*P1336+INDEX('BCA Inputs'!$BS$14:$BS$54,MATCH(I1336,'BCA Inputs'!$AW$14:$AW$54,0))*Q1336,"")),"")</f>
        <v/>
      </c>
      <c r="AD1336" s="181" t="str">
        <f>IFERROR(IF($B$3="NYSEG",INDEX('BCA Inputs'!$AD$14:$AD$54,MATCH(I1336,'BCA Inputs'!$M$14:$M$54,0))*P1336+INDEX('BCA Inputs'!$AE$14:$AE$54,MATCH(I1336,'BCA Inputs'!$M$14:$M$54,0))*O1336+INDEX('BCA Inputs'!$AF$14:$AF$54,MATCH(I1336,'BCA Inputs'!$M$14:$M$54,0))*Q1336+INDEX('BCA Inputs'!$AG$14:$AG$54,MATCH(I1336,'BCA Inputs'!$M$14:$M$54,0))*F1336+INDEX('BCA Inputs'!$AH$14:$AH$54,MATCH(I1336,'BCA Inputs'!$M$14:$M$54,0))*G1336,IF($B$3="RG&amp;E",INDEX('BCA Inputs'!$BM$14:$BM$54,MATCH(I1336,'BCA Inputs'!$AW$14:$AW$54,0))*P1336+INDEX('BCA Inputs'!$BN$14:$BN$54,MATCH(I1336,'BCA Inputs'!$AW$14:$AW$54,0))*O1336+INDEX('BCA Inputs'!$BO$14:$BO$54,MATCH(I1336,'BCA Inputs'!$AW$14:$AW$54,0))*Q1336+INDEX('BCA Inputs'!$BP$14:$BP$54,MATCH(I1336,'BCA Inputs'!$AW$14:$AW$54,0))*F1336+INDEX('BCA Inputs'!$BQ$14:$BQ$54,MATCH(I1336,'BCA Inputs'!$AW$14:$AW$54,0))*G1336,"")),"")</f>
        <v/>
      </c>
      <c r="AE1336" s="237" t="str">
        <f t="shared" si="206"/>
        <v/>
      </c>
      <c r="AF1336" s="198">
        <f t="shared" si="208"/>
        <v>0</v>
      </c>
      <c r="AG1336" s="239">
        <f t="shared" si="209"/>
        <v>0</v>
      </c>
    </row>
    <row r="1337" spans="1:33">
      <c r="A1337" s="228"/>
      <c r="B1337" s="176"/>
      <c r="C1337" s="229"/>
      <c r="D1337" s="230"/>
      <c r="E1337" s="230"/>
      <c r="F1337" s="230"/>
      <c r="G1337" s="230"/>
      <c r="H1337" s="231"/>
      <c r="I1337" s="231"/>
      <c r="J1337" s="232"/>
      <c r="K1337" s="232"/>
      <c r="L1337" s="232"/>
      <c r="M1337" s="181">
        <f t="shared" si="207"/>
        <v>0</v>
      </c>
      <c r="N1337" s="181">
        <f>IF(H1337="",0,H1337*I1337*'Avoided Water Savings Cost'!$C$16)</f>
        <v>0</v>
      </c>
      <c r="O1337" s="545">
        <f>IF(C1337="",0,IF($B$3="NYSEG",C1337/(1-'Avoided Electric Costs 2020'!$W$21),IF($B$3="RG&amp;E",C1337/(1-'Avoided Electric Costs 2020'!$X$21),"")))</f>
        <v>0</v>
      </c>
      <c r="P1337" s="546">
        <f>IF(D1337="",0,IF($B$3="NYSEG",D1337/(1-'Avoided Electric Costs 2020'!$W$21),IF($B$3="RG&amp;E",D1337/(1-'Avoided Electric Costs 2020'!$X$21),"")))</f>
        <v>0</v>
      </c>
      <c r="Q1337" s="546">
        <f>IF(E1337="",0,IF($B$3="NYSEG",E1337/(1-'Avoided Natural Gas Costs 2020'!$J$34),IF($B$3="RG&amp;E",E1337/(1-'Avoided Natural Gas Costs 2020'!$K$34),"")))</f>
        <v>0</v>
      </c>
      <c r="R1337" s="233" t="str">
        <f>IFERROR(IF(P1337*'BCA Inputs'!$C$1+Q1337*'BCA Inputs'!$C$2+F1337*'BCA Inputs'!$C$2+G1337*'BCA Inputs'!$C$2=0,"",P1337*'BCA Inputs'!$C$1+Q1337*'BCA Inputs'!$C$2+F1337*'BCA Inputs'!$C$2+G1337*'BCA Inputs'!$C$2),"")</f>
        <v/>
      </c>
      <c r="S1337" s="181" t="str">
        <f t="shared" si="200"/>
        <v/>
      </c>
      <c r="T1337" s="181" t="str">
        <f>IFERROR(IF($B$3="NYSEG",(INDEX('BCA Inputs'!$N$14:$N$54,MATCH(I1337,'BCA Inputs'!$M$14:$M$54,0))*P1337+INDEX('BCA Inputs'!$O$14:$O$54,MATCH(I1337,'BCA Inputs'!$M$14:$M$54,0))*O1337+INDEX('BCA Inputs'!P:P,MATCH(I1337,'BCA Inputs'!M:M,0))*Q1337+INDEX('BCA Inputs'!Q:Q,MATCH(I1337,'BCA Inputs'!M:M,0))*F1337+INDEX('BCA Inputs'!R:R,MATCH(I1337,'BCA Inputs'!M:M,0))*G1337)+L1337+N1337,IF($B$3="RG&amp;E",(INDEX('BCA Inputs'!$AX$14:$AX$54,MATCH(I1337,'BCA Inputs'!$AW$14:$AW$54,0))*P1337+INDEX('BCA Inputs'!$AY$14:$AY$54,MATCH(I1337,'BCA Inputs'!$AW$14:$AW$54,0))*O1337+INDEX('BCA Inputs'!$AZ$14:$AZ$54,MATCH(I1337,'BCA Inputs'!$AW$14:$AW$54,0))*Q1337+INDEX('BCA Inputs'!$BA$14:$BA$54,MATCH(I1337,'BCA Inputs'!$AW$14:$AW$54,0))*F1337+INDEX('BCA Inputs'!$BB$14:$BB$54,MATCH(I1337,'BCA Inputs'!$AW$14:$AW$54,0))*G1337)+L1337+N1337,"")),"")</f>
        <v/>
      </c>
      <c r="U1337" s="234" t="str">
        <f t="shared" si="201"/>
        <v/>
      </c>
      <c r="V1337" s="234" t="str">
        <f t="shared" si="202"/>
        <v/>
      </c>
      <c r="W1337" s="234" t="str">
        <f t="shared" si="203"/>
        <v/>
      </c>
      <c r="Y1337" s="235" t="str">
        <f t="shared" si="204"/>
        <v/>
      </c>
      <c r="Z1337" s="236" t="str">
        <f>IFERROR(IF($B$3="NYSEG",INDEX('BCA Inputs'!$X$14:$X$54,MATCH(I1337,'BCA Inputs'!$M$14:$M$54,0))*P1337+INDEX('BCA Inputs'!$Y$14:$Y$54,MATCH(I1337,'BCA Inputs'!$M$14:$M$54,0))*O1337+INDEX('BCA Inputs'!$Z$14:$Z$54,MATCH(I1337,'BCA Inputs'!$M$14:$M$54,0))*Q1337+INDEX('BCA Inputs'!$AA$14:$AA$54,MATCH(I1337,'BCA Inputs'!$M$14:$M$54,0))*F1337+INDEX('BCA Inputs'!$AB$14:$AB$54,MATCH(I1337,'BCA Inputs'!$M$14:$M$54,0))*G1337,IF($B$3="RG&amp;E",INDEX('BCA Inputs'!$BG$14:$BG$54,MATCH(I1337,'BCA Inputs'!$AW$14:$AW$54,0))*P1337+INDEX('BCA Inputs'!$BH$14:$BH$54,MATCH(I1337,'BCA Inputs'!$AW$14:$AW$54,0))*O1337+INDEX('BCA Inputs'!$BI$14:$BI$54,MATCH(I1337,'BCA Inputs'!$AW$14:$AW$54,0))*Q1337+INDEX('BCA Inputs'!$BJ$14:$BJ$54,MATCH(I1337,'BCA Inputs'!$AW$14:$AW$54,0))*F1337+INDEX('BCA Inputs'!$BK$14:$BK$54,MATCH(I1337,'BCA Inputs'!$AW$14:$AW$54,0))*G1337,"")),"")</f>
        <v/>
      </c>
      <c r="AA1337" s="237" t="str">
        <f t="shared" si="205"/>
        <v/>
      </c>
      <c r="AC1337" s="238" t="str">
        <f>IFERROR((K1337+R1337)+IF($B$3="NYSEG",INDEX('BCA Inputs'!$AI$14:$AI$54,MATCH(I1337,'BCA Inputs'!$M$14:$M$54,0))*P1337+INDEX('BCA Inputs'!$AJ$14:$AJ$54,MATCH(I1337,'BCA Inputs'!$M$14:$M$54,0))*Q1337,IF($B$3="RG&amp;E",INDEX('BCA Inputs'!$BR$14:$BR$54,MATCH(I1337,'BCA Inputs'!$AW$14:$AW$54,0))*P1337+INDEX('BCA Inputs'!$BS$14:$BS$54,MATCH(I1337,'BCA Inputs'!$AW$14:$AW$54,0))*Q1337,"")),"")</f>
        <v/>
      </c>
      <c r="AD1337" s="181" t="str">
        <f>IFERROR(IF($B$3="NYSEG",INDEX('BCA Inputs'!$AD$14:$AD$54,MATCH(I1337,'BCA Inputs'!$M$14:$M$54,0))*P1337+INDEX('BCA Inputs'!$AE$14:$AE$54,MATCH(I1337,'BCA Inputs'!$M$14:$M$54,0))*O1337+INDEX('BCA Inputs'!$AF$14:$AF$54,MATCH(I1337,'BCA Inputs'!$M$14:$M$54,0))*Q1337+INDEX('BCA Inputs'!$AG$14:$AG$54,MATCH(I1337,'BCA Inputs'!$M$14:$M$54,0))*F1337+INDEX('BCA Inputs'!$AH$14:$AH$54,MATCH(I1337,'BCA Inputs'!$M$14:$M$54,0))*G1337,IF($B$3="RG&amp;E",INDEX('BCA Inputs'!$BM$14:$BM$54,MATCH(I1337,'BCA Inputs'!$AW$14:$AW$54,0))*P1337+INDEX('BCA Inputs'!$BN$14:$BN$54,MATCH(I1337,'BCA Inputs'!$AW$14:$AW$54,0))*O1337+INDEX('BCA Inputs'!$BO$14:$BO$54,MATCH(I1337,'BCA Inputs'!$AW$14:$AW$54,0))*Q1337+INDEX('BCA Inputs'!$BP$14:$BP$54,MATCH(I1337,'BCA Inputs'!$AW$14:$AW$54,0))*F1337+INDEX('BCA Inputs'!$BQ$14:$BQ$54,MATCH(I1337,'BCA Inputs'!$AW$14:$AW$54,0))*G1337,"")),"")</f>
        <v/>
      </c>
      <c r="AE1337" s="237" t="str">
        <f t="shared" si="206"/>
        <v/>
      </c>
      <c r="AF1337" s="198">
        <f t="shared" si="208"/>
        <v>0</v>
      </c>
      <c r="AG1337" s="239">
        <f t="shared" si="209"/>
        <v>0</v>
      </c>
    </row>
    <row r="1338" spans="1:33">
      <c r="A1338" s="228"/>
      <c r="B1338" s="176"/>
      <c r="C1338" s="229"/>
      <c r="D1338" s="230"/>
      <c r="E1338" s="230"/>
      <c r="F1338" s="230"/>
      <c r="G1338" s="230"/>
      <c r="H1338" s="231"/>
      <c r="I1338" s="231"/>
      <c r="J1338" s="232"/>
      <c r="K1338" s="232"/>
      <c r="L1338" s="232"/>
      <c r="M1338" s="181">
        <f t="shared" si="207"/>
        <v>0</v>
      </c>
      <c r="N1338" s="181">
        <f>IF(H1338="",0,H1338*I1338*'Avoided Water Savings Cost'!$C$16)</f>
        <v>0</v>
      </c>
      <c r="O1338" s="545">
        <f>IF(C1338="",0,IF($B$3="NYSEG",C1338/(1-'Avoided Electric Costs 2020'!$W$21),IF($B$3="RG&amp;E",C1338/(1-'Avoided Electric Costs 2020'!$X$21),"")))</f>
        <v>0</v>
      </c>
      <c r="P1338" s="546">
        <f>IF(D1338="",0,IF($B$3="NYSEG",D1338/(1-'Avoided Electric Costs 2020'!$W$21),IF($B$3="RG&amp;E",D1338/(1-'Avoided Electric Costs 2020'!$X$21),"")))</f>
        <v>0</v>
      </c>
      <c r="Q1338" s="546">
        <f>IF(E1338="",0,IF($B$3="NYSEG",E1338/(1-'Avoided Natural Gas Costs 2020'!$J$34),IF($B$3="RG&amp;E",E1338/(1-'Avoided Natural Gas Costs 2020'!$K$34),"")))</f>
        <v>0</v>
      </c>
      <c r="R1338" s="233" t="str">
        <f>IFERROR(IF(P1338*'BCA Inputs'!$C$1+Q1338*'BCA Inputs'!$C$2+F1338*'BCA Inputs'!$C$2+G1338*'BCA Inputs'!$C$2=0,"",P1338*'BCA Inputs'!$C$1+Q1338*'BCA Inputs'!$C$2+F1338*'BCA Inputs'!$C$2+G1338*'BCA Inputs'!$C$2),"")</f>
        <v/>
      </c>
      <c r="S1338" s="181" t="str">
        <f t="shared" si="200"/>
        <v/>
      </c>
      <c r="T1338" s="181" t="str">
        <f>IFERROR(IF($B$3="NYSEG",(INDEX('BCA Inputs'!$N$14:$N$54,MATCH(I1338,'BCA Inputs'!$M$14:$M$54,0))*P1338+INDEX('BCA Inputs'!$O$14:$O$54,MATCH(I1338,'BCA Inputs'!$M$14:$M$54,0))*O1338+INDEX('BCA Inputs'!P:P,MATCH(I1338,'BCA Inputs'!M:M,0))*Q1338+INDEX('BCA Inputs'!Q:Q,MATCH(I1338,'BCA Inputs'!M:M,0))*F1338+INDEX('BCA Inputs'!R:R,MATCH(I1338,'BCA Inputs'!M:M,0))*G1338)+L1338+N1338,IF($B$3="RG&amp;E",(INDEX('BCA Inputs'!$AX$14:$AX$54,MATCH(I1338,'BCA Inputs'!$AW$14:$AW$54,0))*P1338+INDEX('BCA Inputs'!$AY$14:$AY$54,MATCH(I1338,'BCA Inputs'!$AW$14:$AW$54,0))*O1338+INDEX('BCA Inputs'!$AZ$14:$AZ$54,MATCH(I1338,'BCA Inputs'!$AW$14:$AW$54,0))*Q1338+INDEX('BCA Inputs'!$BA$14:$BA$54,MATCH(I1338,'BCA Inputs'!$AW$14:$AW$54,0))*F1338+INDEX('BCA Inputs'!$BB$14:$BB$54,MATCH(I1338,'BCA Inputs'!$AW$14:$AW$54,0))*G1338)+L1338+N1338,"")),"")</f>
        <v/>
      </c>
      <c r="U1338" s="234" t="str">
        <f t="shared" si="201"/>
        <v/>
      </c>
      <c r="V1338" s="234" t="str">
        <f t="shared" si="202"/>
        <v/>
      </c>
      <c r="W1338" s="234" t="str">
        <f t="shared" si="203"/>
        <v/>
      </c>
      <c r="Y1338" s="235" t="str">
        <f t="shared" si="204"/>
        <v/>
      </c>
      <c r="Z1338" s="236" t="str">
        <f>IFERROR(IF($B$3="NYSEG",INDEX('BCA Inputs'!$X$14:$X$54,MATCH(I1338,'BCA Inputs'!$M$14:$M$54,0))*P1338+INDEX('BCA Inputs'!$Y$14:$Y$54,MATCH(I1338,'BCA Inputs'!$M$14:$M$54,0))*O1338+INDEX('BCA Inputs'!$Z$14:$Z$54,MATCH(I1338,'BCA Inputs'!$M$14:$M$54,0))*Q1338+INDEX('BCA Inputs'!$AA$14:$AA$54,MATCH(I1338,'BCA Inputs'!$M$14:$M$54,0))*F1338+INDEX('BCA Inputs'!$AB$14:$AB$54,MATCH(I1338,'BCA Inputs'!$M$14:$M$54,0))*G1338,IF($B$3="RG&amp;E",INDEX('BCA Inputs'!$BG$14:$BG$54,MATCH(I1338,'BCA Inputs'!$AW$14:$AW$54,0))*P1338+INDEX('BCA Inputs'!$BH$14:$BH$54,MATCH(I1338,'BCA Inputs'!$AW$14:$AW$54,0))*O1338+INDEX('BCA Inputs'!$BI$14:$BI$54,MATCH(I1338,'BCA Inputs'!$AW$14:$AW$54,0))*Q1338+INDEX('BCA Inputs'!$BJ$14:$BJ$54,MATCH(I1338,'BCA Inputs'!$AW$14:$AW$54,0))*F1338+INDEX('BCA Inputs'!$BK$14:$BK$54,MATCH(I1338,'BCA Inputs'!$AW$14:$AW$54,0))*G1338,"")),"")</f>
        <v/>
      </c>
      <c r="AA1338" s="237" t="str">
        <f t="shared" si="205"/>
        <v/>
      </c>
      <c r="AC1338" s="238" t="str">
        <f>IFERROR((K1338+R1338)+IF($B$3="NYSEG",INDEX('BCA Inputs'!$AI$14:$AI$54,MATCH(I1338,'BCA Inputs'!$M$14:$M$54,0))*P1338+INDEX('BCA Inputs'!$AJ$14:$AJ$54,MATCH(I1338,'BCA Inputs'!$M$14:$M$54,0))*Q1338,IF($B$3="RG&amp;E",INDEX('BCA Inputs'!$BR$14:$BR$54,MATCH(I1338,'BCA Inputs'!$AW$14:$AW$54,0))*P1338+INDEX('BCA Inputs'!$BS$14:$BS$54,MATCH(I1338,'BCA Inputs'!$AW$14:$AW$54,0))*Q1338,"")),"")</f>
        <v/>
      </c>
      <c r="AD1338" s="181" t="str">
        <f>IFERROR(IF($B$3="NYSEG",INDEX('BCA Inputs'!$AD$14:$AD$54,MATCH(I1338,'BCA Inputs'!$M$14:$M$54,0))*P1338+INDEX('BCA Inputs'!$AE$14:$AE$54,MATCH(I1338,'BCA Inputs'!$M$14:$M$54,0))*O1338+INDEX('BCA Inputs'!$AF$14:$AF$54,MATCH(I1338,'BCA Inputs'!$M$14:$M$54,0))*Q1338+INDEX('BCA Inputs'!$AG$14:$AG$54,MATCH(I1338,'BCA Inputs'!$M$14:$M$54,0))*F1338+INDEX('BCA Inputs'!$AH$14:$AH$54,MATCH(I1338,'BCA Inputs'!$M$14:$M$54,0))*G1338,IF($B$3="RG&amp;E",INDEX('BCA Inputs'!$BM$14:$BM$54,MATCH(I1338,'BCA Inputs'!$AW$14:$AW$54,0))*P1338+INDEX('BCA Inputs'!$BN$14:$BN$54,MATCH(I1338,'BCA Inputs'!$AW$14:$AW$54,0))*O1338+INDEX('BCA Inputs'!$BO$14:$BO$54,MATCH(I1338,'BCA Inputs'!$AW$14:$AW$54,0))*Q1338+INDEX('BCA Inputs'!$BP$14:$BP$54,MATCH(I1338,'BCA Inputs'!$AW$14:$AW$54,0))*F1338+INDEX('BCA Inputs'!$BQ$14:$BQ$54,MATCH(I1338,'BCA Inputs'!$AW$14:$AW$54,0))*G1338,"")),"")</f>
        <v/>
      </c>
      <c r="AE1338" s="237" t="str">
        <f t="shared" si="206"/>
        <v/>
      </c>
      <c r="AF1338" s="198">
        <f t="shared" si="208"/>
        <v>0</v>
      </c>
      <c r="AG1338" s="239">
        <f t="shared" si="209"/>
        <v>0</v>
      </c>
    </row>
    <row r="1339" spans="1:33">
      <c r="A1339" s="228"/>
      <c r="B1339" s="176"/>
      <c r="C1339" s="229"/>
      <c r="D1339" s="230"/>
      <c r="E1339" s="230"/>
      <c r="F1339" s="230"/>
      <c r="G1339" s="230"/>
      <c r="H1339" s="231"/>
      <c r="I1339" s="231"/>
      <c r="J1339" s="232"/>
      <c r="K1339" s="232"/>
      <c r="L1339" s="232"/>
      <c r="M1339" s="181">
        <f t="shared" si="207"/>
        <v>0</v>
      </c>
      <c r="N1339" s="181">
        <f>IF(H1339="",0,H1339*I1339*'Avoided Water Savings Cost'!$C$16)</f>
        <v>0</v>
      </c>
      <c r="O1339" s="545">
        <f>IF(C1339="",0,IF($B$3="NYSEG",C1339/(1-'Avoided Electric Costs 2020'!$W$21),IF($B$3="RG&amp;E",C1339/(1-'Avoided Electric Costs 2020'!$X$21),"")))</f>
        <v>0</v>
      </c>
      <c r="P1339" s="546">
        <f>IF(D1339="",0,IF($B$3="NYSEG",D1339/(1-'Avoided Electric Costs 2020'!$W$21),IF($B$3="RG&amp;E",D1339/(1-'Avoided Electric Costs 2020'!$X$21),"")))</f>
        <v>0</v>
      </c>
      <c r="Q1339" s="546">
        <f>IF(E1339="",0,IF($B$3="NYSEG",E1339/(1-'Avoided Natural Gas Costs 2020'!$J$34),IF($B$3="RG&amp;E",E1339/(1-'Avoided Natural Gas Costs 2020'!$K$34),"")))</f>
        <v>0</v>
      </c>
      <c r="R1339" s="233" t="str">
        <f>IFERROR(IF(P1339*'BCA Inputs'!$C$1+Q1339*'BCA Inputs'!$C$2+F1339*'BCA Inputs'!$C$2+G1339*'BCA Inputs'!$C$2=0,"",P1339*'BCA Inputs'!$C$1+Q1339*'BCA Inputs'!$C$2+F1339*'BCA Inputs'!$C$2+G1339*'BCA Inputs'!$C$2),"")</f>
        <v/>
      </c>
      <c r="S1339" s="181" t="str">
        <f t="shared" si="200"/>
        <v/>
      </c>
      <c r="T1339" s="181" t="str">
        <f>IFERROR(IF($B$3="NYSEG",(INDEX('BCA Inputs'!$N$14:$N$54,MATCH(I1339,'BCA Inputs'!$M$14:$M$54,0))*P1339+INDEX('BCA Inputs'!$O$14:$O$54,MATCH(I1339,'BCA Inputs'!$M$14:$M$54,0))*O1339+INDEX('BCA Inputs'!P:P,MATCH(I1339,'BCA Inputs'!M:M,0))*Q1339+INDEX('BCA Inputs'!Q:Q,MATCH(I1339,'BCA Inputs'!M:M,0))*F1339+INDEX('BCA Inputs'!R:R,MATCH(I1339,'BCA Inputs'!M:M,0))*G1339)+L1339+N1339,IF($B$3="RG&amp;E",(INDEX('BCA Inputs'!$AX$14:$AX$54,MATCH(I1339,'BCA Inputs'!$AW$14:$AW$54,0))*P1339+INDEX('BCA Inputs'!$AY$14:$AY$54,MATCH(I1339,'BCA Inputs'!$AW$14:$AW$54,0))*O1339+INDEX('BCA Inputs'!$AZ$14:$AZ$54,MATCH(I1339,'BCA Inputs'!$AW$14:$AW$54,0))*Q1339+INDEX('BCA Inputs'!$BA$14:$BA$54,MATCH(I1339,'BCA Inputs'!$AW$14:$AW$54,0))*F1339+INDEX('BCA Inputs'!$BB$14:$BB$54,MATCH(I1339,'BCA Inputs'!$AW$14:$AW$54,0))*G1339)+L1339+N1339,"")),"")</f>
        <v/>
      </c>
      <c r="U1339" s="234" t="str">
        <f t="shared" si="201"/>
        <v/>
      </c>
      <c r="V1339" s="234" t="str">
        <f t="shared" si="202"/>
        <v/>
      </c>
      <c r="W1339" s="234" t="str">
        <f t="shared" si="203"/>
        <v/>
      </c>
      <c r="Y1339" s="235" t="str">
        <f t="shared" si="204"/>
        <v/>
      </c>
      <c r="Z1339" s="236" t="str">
        <f>IFERROR(IF($B$3="NYSEG",INDEX('BCA Inputs'!$X$14:$X$54,MATCH(I1339,'BCA Inputs'!$M$14:$M$54,0))*P1339+INDEX('BCA Inputs'!$Y$14:$Y$54,MATCH(I1339,'BCA Inputs'!$M$14:$M$54,0))*O1339+INDEX('BCA Inputs'!$Z$14:$Z$54,MATCH(I1339,'BCA Inputs'!$M$14:$M$54,0))*Q1339+INDEX('BCA Inputs'!$AA$14:$AA$54,MATCH(I1339,'BCA Inputs'!$M$14:$M$54,0))*F1339+INDEX('BCA Inputs'!$AB$14:$AB$54,MATCH(I1339,'BCA Inputs'!$M$14:$M$54,0))*G1339,IF($B$3="RG&amp;E",INDEX('BCA Inputs'!$BG$14:$BG$54,MATCH(I1339,'BCA Inputs'!$AW$14:$AW$54,0))*P1339+INDEX('BCA Inputs'!$BH$14:$BH$54,MATCH(I1339,'BCA Inputs'!$AW$14:$AW$54,0))*O1339+INDEX('BCA Inputs'!$BI$14:$BI$54,MATCH(I1339,'BCA Inputs'!$AW$14:$AW$54,0))*Q1339+INDEX('BCA Inputs'!$BJ$14:$BJ$54,MATCH(I1339,'BCA Inputs'!$AW$14:$AW$54,0))*F1339+INDEX('BCA Inputs'!$BK$14:$BK$54,MATCH(I1339,'BCA Inputs'!$AW$14:$AW$54,0))*G1339,"")),"")</f>
        <v/>
      </c>
      <c r="AA1339" s="237" t="str">
        <f t="shared" si="205"/>
        <v/>
      </c>
      <c r="AC1339" s="238" t="str">
        <f>IFERROR((K1339+R1339)+IF($B$3="NYSEG",INDEX('BCA Inputs'!$AI$14:$AI$54,MATCH(I1339,'BCA Inputs'!$M$14:$M$54,0))*P1339+INDEX('BCA Inputs'!$AJ$14:$AJ$54,MATCH(I1339,'BCA Inputs'!$M$14:$M$54,0))*Q1339,IF($B$3="RG&amp;E",INDEX('BCA Inputs'!$BR$14:$BR$54,MATCH(I1339,'BCA Inputs'!$AW$14:$AW$54,0))*P1339+INDEX('BCA Inputs'!$BS$14:$BS$54,MATCH(I1339,'BCA Inputs'!$AW$14:$AW$54,0))*Q1339,"")),"")</f>
        <v/>
      </c>
      <c r="AD1339" s="181" t="str">
        <f>IFERROR(IF($B$3="NYSEG",INDEX('BCA Inputs'!$AD$14:$AD$54,MATCH(I1339,'BCA Inputs'!$M$14:$M$54,0))*P1339+INDEX('BCA Inputs'!$AE$14:$AE$54,MATCH(I1339,'BCA Inputs'!$M$14:$M$54,0))*O1339+INDEX('BCA Inputs'!$AF$14:$AF$54,MATCH(I1339,'BCA Inputs'!$M$14:$M$54,0))*Q1339+INDEX('BCA Inputs'!$AG$14:$AG$54,MATCH(I1339,'BCA Inputs'!$M$14:$M$54,0))*F1339+INDEX('BCA Inputs'!$AH$14:$AH$54,MATCH(I1339,'BCA Inputs'!$M$14:$M$54,0))*G1339,IF($B$3="RG&amp;E",INDEX('BCA Inputs'!$BM$14:$BM$54,MATCH(I1339,'BCA Inputs'!$AW$14:$AW$54,0))*P1339+INDEX('BCA Inputs'!$BN$14:$BN$54,MATCH(I1339,'BCA Inputs'!$AW$14:$AW$54,0))*O1339+INDEX('BCA Inputs'!$BO$14:$BO$54,MATCH(I1339,'BCA Inputs'!$AW$14:$AW$54,0))*Q1339+INDEX('BCA Inputs'!$BP$14:$BP$54,MATCH(I1339,'BCA Inputs'!$AW$14:$AW$54,0))*F1339+INDEX('BCA Inputs'!$BQ$14:$BQ$54,MATCH(I1339,'BCA Inputs'!$AW$14:$AW$54,0))*G1339,"")),"")</f>
        <v/>
      </c>
      <c r="AE1339" s="237" t="str">
        <f t="shared" si="206"/>
        <v/>
      </c>
      <c r="AF1339" s="198">
        <f t="shared" si="208"/>
        <v>0</v>
      </c>
      <c r="AG1339" s="239">
        <f t="shared" si="209"/>
        <v>0</v>
      </c>
    </row>
    <row r="1340" spans="1:33">
      <c r="A1340" s="228"/>
      <c r="B1340" s="176"/>
      <c r="C1340" s="229"/>
      <c r="D1340" s="230"/>
      <c r="E1340" s="230"/>
      <c r="F1340" s="230"/>
      <c r="G1340" s="230"/>
      <c r="H1340" s="231"/>
      <c r="I1340" s="231"/>
      <c r="J1340" s="232"/>
      <c r="K1340" s="232"/>
      <c r="L1340" s="232"/>
      <c r="M1340" s="181">
        <f t="shared" si="207"/>
        <v>0</v>
      </c>
      <c r="N1340" s="181">
        <f>IF(H1340="",0,H1340*I1340*'Avoided Water Savings Cost'!$C$16)</f>
        <v>0</v>
      </c>
      <c r="O1340" s="545">
        <f>IF(C1340="",0,IF($B$3="NYSEG",C1340/(1-'Avoided Electric Costs 2020'!$W$21),IF($B$3="RG&amp;E",C1340/(1-'Avoided Electric Costs 2020'!$X$21),"")))</f>
        <v>0</v>
      </c>
      <c r="P1340" s="546">
        <f>IF(D1340="",0,IF($B$3="NYSEG",D1340/(1-'Avoided Electric Costs 2020'!$W$21),IF($B$3="RG&amp;E",D1340/(1-'Avoided Electric Costs 2020'!$X$21),"")))</f>
        <v>0</v>
      </c>
      <c r="Q1340" s="546">
        <f>IF(E1340="",0,IF($B$3="NYSEG",E1340/(1-'Avoided Natural Gas Costs 2020'!$J$34),IF($B$3="RG&amp;E",E1340/(1-'Avoided Natural Gas Costs 2020'!$K$34),"")))</f>
        <v>0</v>
      </c>
      <c r="R1340" s="233" t="str">
        <f>IFERROR(IF(P1340*'BCA Inputs'!$C$1+Q1340*'BCA Inputs'!$C$2+F1340*'BCA Inputs'!$C$2+G1340*'BCA Inputs'!$C$2=0,"",P1340*'BCA Inputs'!$C$1+Q1340*'BCA Inputs'!$C$2+F1340*'BCA Inputs'!$C$2+G1340*'BCA Inputs'!$C$2),"")</f>
        <v/>
      </c>
      <c r="S1340" s="181" t="str">
        <f t="shared" si="200"/>
        <v/>
      </c>
      <c r="T1340" s="181" t="str">
        <f>IFERROR(IF($B$3="NYSEG",(INDEX('BCA Inputs'!$N$14:$N$54,MATCH(I1340,'BCA Inputs'!$M$14:$M$54,0))*P1340+INDEX('BCA Inputs'!$O$14:$O$54,MATCH(I1340,'BCA Inputs'!$M$14:$M$54,0))*O1340+INDEX('BCA Inputs'!P:P,MATCH(I1340,'BCA Inputs'!M:M,0))*Q1340+INDEX('BCA Inputs'!Q:Q,MATCH(I1340,'BCA Inputs'!M:M,0))*F1340+INDEX('BCA Inputs'!R:R,MATCH(I1340,'BCA Inputs'!M:M,0))*G1340)+L1340+N1340,IF($B$3="RG&amp;E",(INDEX('BCA Inputs'!$AX$14:$AX$54,MATCH(I1340,'BCA Inputs'!$AW$14:$AW$54,0))*P1340+INDEX('BCA Inputs'!$AY$14:$AY$54,MATCH(I1340,'BCA Inputs'!$AW$14:$AW$54,0))*O1340+INDEX('BCA Inputs'!$AZ$14:$AZ$54,MATCH(I1340,'BCA Inputs'!$AW$14:$AW$54,0))*Q1340+INDEX('BCA Inputs'!$BA$14:$BA$54,MATCH(I1340,'BCA Inputs'!$AW$14:$AW$54,0))*F1340+INDEX('BCA Inputs'!$BB$14:$BB$54,MATCH(I1340,'BCA Inputs'!$AW$14:$AW$54,0))*G1340)+L1340+N1340,"")),"")</f>
        <v/>
      </c>
      <c r="U1340" s="234" t="str">
        <f t="shared" si="201"/>
        <v/>
      </c>
      <c r="V1340" s="234" t="str">
        <f t="shared" si="202"/>
        <v/>
      </c>
      <c r="W1340" s="234" t="str">
        <f t="shared" si="203"/>
        <v/>
      </c>
      <c r="Y1340" s="235" t="str">
        <f t="shared" si="204"/>
        <v/>
      </c>
      <c r="Z1340" s="236" t="str">
        <f>IFERROR(IF($B$3="NYSEG",INDEX('BCA Inputs'!$X$14:$X$54,MATCH(I1340,'BCA Inputs'!$M$14:$M$54,0))*P1340+INDEX('BCA Inputs'!$Y$14:$Y$54,MATCH(I1340,'BCA Inputs'!$M$14:$M$54,0))*O1340+INDEX('BCA Inputs'!$Z$14:$Z$54,MATCH(I1340,'BCA Inputs'!$M$14:$M$54,0))*Q1340+INDEX('BCA Inputs'!$AA$14:$AA$54,MATCH(I1340,'BCA Inputs'!$M$14:$M$54,0))*F1340+INDEX('BCA Inputs'!$AB$14:$AB$54,MATCH(I1340,'BCA Inputs'!$M$14:$M$54,0))*G1340,IF($B$3="RG&amp;E",INDEX('BCA Inputs'!$BG$14:$BG$54,MATCH(I1340,'BCA Inputs'!$AW$14:$AW$54,0))*P1340+INDEX('BCA Inputs'!$BH$14:$BH$54,MATCH(I1340,'BCA Inputs'!$AW$14:$AW$54,0))*O1340+INDEX('BCA Inputs'!$BI$14:$BI$54,MATCH(I1340,'BCA Inputs'!$AW$14:$AW$54,0))*Q1340+INDEX('BCA Inputs'!$BJ$14:$BJ$54,MATCH(I1340,'BCA Inputs'!$AW$14:$AW$54,0))*F1340+INDEX('BCA Inputs'!$BK$14:$BK$54,MATCH(I1340,'BCA Inputs'!$AW$14:$AW$54,0))*G1340,"")),"")</f>
        <v/>
      </c>
      <c r="AA1340" s="237" t="str">
        <f t="shared" si="205"/>
        <v/>
      </c>
      <c r="AC1340" s="238" t="str">
        <f>IFERROR((K1340+R1340)+IF($B$3="NYSEG",INDEX('BCA Inputs'!$AI$14:$AI$54,MATCH(I1340,'BCA Inputs'!$M$14:$M$54,0))*P1340+INDEX('BCA Inputs'!$AJ$14:$AJ$54,MATCH(I1340,'BCA Inputs'!$M$14:$M$54,0))*Q1340,IF($B$3="RG&amp;E",INDEX('BCA Inputs'!$BR$14:$BR$54,MATCH(I1340,'BCA Inputs'!$AW$14:$AW$54,0))*P1340+INDEX('BCA Inputs'!$BS$14:$BS$54,MATCH(I1340,'BCA Inputs'!$AW$14:$AW$54,0))*Q1340,"")),"")</f>
        <v/>
      </c>
      <c r="AD1340" s="181" t="str">
        <f>IFERROR(IF($B$3="NYSEG",INDEX('BCA Inputs'!$AD$14:$AD$54,MATCH(I1340,'BCA Inputs'!$M$14:$M$54,0))*P1340+INDEX('BCA Inputs'!$AE$14:$AE$54,MATCH(I1340,'BCA Inputs'!$M$14:$M$54,0))*O1340+INDEX('BCA Inputs'!$AF$14:$AF$54,MATCH(I1340,'BCA Inputs'!$M$14:$M$54,0))*Q1340+INDEX('BCA Inputs'!$AG$14:$AG$54,MATCH(I1340,'BCA Inputs'!$M$14:$M$54,0))*F1340+INDEX('BCA Inputs'!$AH$14:$AH$54,MATCH(I1340,'BCA Inputs'!$M$14:$M$54,0))*G1340,IF($B$3="RG&amp;E",INDEX('BCA Inputs'!$BM$14:$BM$54,MATCH(I1340,'BCA Inputs'!$AW$14:$AW$54,0))*P1340+INDEX('BCA Inputs'!$BN$14:$BN$54,MATCH(I1340,'BCA Inputs'!$AW$14:$AW$54,0))*O1340+INDEX('BCA Inputs'!$BO$14:$BO$54,MATCH(I1340,'BCA Inputs'!$AW$14:$AW$54,0))*Q1340+INDEX('BCA Inputs'!$BP$14:$BP$54,MATCH(I1340,'BCA Inputs'!$AW$14:$AW$54,0))*F1340+INDEX('BCA Inputs'!$BQ$14:$BQ$54,MATCH(I1340,'BCA Inputs'!$AW$14:$AW$54,0))*G1340,"")),"")</f>
        <v/>
      </c>
      <c r="AE1340" s="237" t="str">
        <f t="shared" si="206"/>
        <v/>
      </c>
      <c r="AF1340" s="198">
        <f t="shared" si="208"/>
        <v>0</v>
      </c>
      <c r="AG1340" s="239">
        <f t="shared" si="209"/>
        <v>0</v>
      </c>
    </row>
    <row r="1341" spans="1:33">
      <c r="A1341" s="228"/>
      <c r="B1341" s="176"/>
      <c r="C1341" s="229"/>
      <c r="D1341" s="230"/>
      <c r="E1341" s="230"/>
      <c r="F1341" s="230"/>
      <c r="G1341" s="230"/>
      <c r="H1341" s="231"/>
      <c r="I1341" s="231"/>
      <c r="J1341" s="232"/>
      <c r="K1341" s="232"/>
      <c r="L1341" s="232"/>
      <c r="M1341" s="181">
        <f t="shared" si="207"/>
        <v>0</v>
      </c>
      <c r="N1341" s="181">
        <f>IF(H1341="",0,H1341*I1341*'Avoided Water Savings Cost'!$C$16)</f>
        <v>0</v>
      </c>
      <c r="O1341" s="545">
        <f>IF(C1341="",0,IF($B$3="NYSEG",C1341/(1-'Avoided Electric Costs 2020'!$W$21),IF($B$3="RG&amp;E",C1341/(1-'Avoided Electric Costs 2020'!$X$21),"")))</f>
        <v>0</v>
      </c>
      <c r="P1341" s="546">
        <f>IF(D1341="",0,IF($B$3="NYSEG",D1341/(1-'Avoided Electric Costs 2020'!$W$21),IF($B$3="RG&amp;E",D1341/(1-'Avoided Electric Costs 2020'!$X$21),"")))</f>
        <v>0</v>
      </c>
      <c r="Q1341" s="546">
        <f>IF(E1341="",0,IF($B$3="NYSEG",E1341/(1-'Avoided Natural Gas Costs 2020'!$J$34),IF($B$3="RG&amp;E",E1341/(1-'Avoided Natural Gas Costs 2020'!$K$34),"")))</f>
        <v>0</v>
      </c>
      <c r="R1341" s="233" t="str">
        <f>IFERROR(IF(P1341*'BCA Inputs'!$C$1+Q1341*'BCA Inputs'!$C$2+F1341*'BCA Inputs'!$C$2+G1341*'BCA Inputs'!$C$2=0,"",P1341*'BCA Inputs'!$C$1+Q1341*'BCA Inputs'!$C$2+F1341*'BCA Inputs'!$C$2+G1341*'BCA Inputs'!$C$2),"")</f>
        <v/>
      </c>
      <c r="S1341" s="181" t="str">
        <f t="shared" si="200"/>
        <v/>
      </c>
      <c r="T1341" s="181" t="str">
        <f>IFERROR(IF($B$3="NYSEG",(INDEX('BCA Inputs'!$N$14:$N$54,MATCH(I1341,'BCA Inputs'!$M$14:$M$54,0))*P1341+INDEX('BCA Inputs'!$O$14:$O$54,MATCH(I1341,'BCA Inputs'!$M$14:$M$54,0))*O1341+INDEX('BCA Inputs'!P:P,MATCH(I1341,'BCA Inputs'!M:M,0))*Q1341+INDEX('BCA Inputs'!Q:Q,MATCH(I1341,'BCA Inputs'!M:M,0))*F1341+INDEX('BCA Inputs'!R:R,MATCH(I1341,'BCA Inputs'!M:M,0))*G1341)+L1341+N1341,IF($B$3="RG&amp;E",(INDEX('BCA Inputs'!$AX$14:$AX$54,MATCH(I1341,'BCA Inputs'!$AW$14:$AW$54,0))*P1341+INDEX('BCA Inputs'!$AY$14:$AY$54,MATCH(I1341,'BCA Inputs'!$AW$14:$AW$54,0))*O1341+INDEX('BCA Inputs'!$AZ$14:$AZ$54,MATCH(I1341,'BCA Inputs'!$AW$14:$AW$54,0))*Q1341+INDEX('BCA Inputs'!$BA$14:$BA$54,MATCH(I1341,'BCA Inputs'!$AW$14:$AW$54,0))*F1341+INDEX('BCA Inputs'!$BB$14:$BB$54,MATCH(I1341,'BCA Inputs'!$AW$14:$AW$54,0))*G1341)+L1341+N1341,"")),"")</f>
        <v/>
      </c>
      <c r="U1341" s="234" t="str">
        <f t="shared" si="201"/>
        <v/>
      </c>
      <c r="V1341" s="234" t="str">
        <f t="shared" si="202"/>
        <v/>
      </c>
      <c r="W1341" s="234" t="str">
        <f t="shared" si="203"/>
        <v/>
      </c>
      <c r="Y1341" s="235" t="str">
        <f t="shared" si="204"/>
        <v/>
      </c>
      <c r="Z1341" s="236" t="str">
        <f>IFERROR(IF($B$3="NYSEG",INDEX('BCA Inputs'!$X$14:$X$54,MATCH(I1341,'BCA Inputs'!$M$14:$M$54,0))*P1341+INDEX('BCA Inputs'!$Y$14:$Y$54,MATCH(I1341,'BCA Inputs'!$M$14:$M$54,0))*O1341+INDEX('BCA Inputs'!$Z$14:$Z$54,MATCH(I1341,'BCA Inputs'!$M$14:$M$54,0))*Q1341+INDEX('BCA Inputs'!$AA$14:$AA$54,MATCH(I1341,'BCA Inputs'!$M$14:$M$54,0))*F1341+INDEX('BCA Inputs'!$AB$14:$AB$54,MATCH(I1341,'BCA Inputs'!$M$14:$M$54,0))*G1341,IF($B$3="RG&amp;E",INDEX('BCA Inputs'!$BG$14:$BG$54,MATCH(I1341,'BCA Inputs'!$AW$14:$AW$54,0))*P1341+INDEX('BCA Inputs'!$BH$14:$BH$54,MATCH(I1341,'BCA Inputs'!$AW$14:$AW$54,0))*O1341+INDEX('BCA Inputs'!$BI$14:$BI$54,MATCH(I1341,'BCA Inputs'!$AW$14:$AW$54,0))*Q1341+INDEX('BCA Inputs'!$BJ$14:$BJ$54,MATCH(I1341,'BCA Inputs'!$AW$14:$AW$54,0))*F1341+INDEX('BCA Inputs'!$BK$14:$BK$54,MATCH(I1341,'BCA Inputs'!$AW$14:$AW$54,0))*G1341,"")),"")</f>
        <v/>
      </c>
      <c r="AA1341" s="237" t="str">
        <f t="shared" si="205"/>
        <v/>
      </c>
      <c r="AC1341" s="238" t="str">
        <f>IFERROR((K1341+R1341)+IF($B$3="NYSEG",INDEX('BCA Inputs'!$AI$14:$AI$54,MATCH(I1341,'BCA Inputs'!$M$14:$M$54,0))*P1341+INDEX('BCA Inputs'!$AJ$14:$AJ$54,MATCH(I1341,'BCA Inputs'!$M$14:$M$54,0))*Q1341,IF($B$3="RG&amp;E",INDEX('BCA Inputs'!$BR$14:$BR$54,MATCH(I1341,'BCA Inputs'!$AW$14:$AW$54,0))*P1341+INDEX('BCA Inputs'!$BS$14:$BS$54,MATCH(I1341,'BCA Inputs'!$AW$14:$AW$54,0))*Q1341,"")),"")</f>
        <v/>
      </c>
      <c r="AD1341" s="181" t="str">
        <f>IFERROR(IF($B$3="NYSEG",INDEX('BCA Inputs'!$AD$14:$AD$54,MATCH(I1341,'BCA Inputs'!$M$14:$M$54,0))*P1341+INDEX('BCA Inputs'!$AE$14:$AE$54,MATCH(I1341,'BCA Inputs'!$M$14:$M$54,0))*O1341+INDEX('BCA Inputs'!$AF$14:$AF$54,MATCH(I1341,'BCA Inputs'!$M$14:$M$54,0))*Q1341+INDEX('BCA Inputs'!$AG$14:$AG$54,MATCH(I1341,'BCA Inputs'!$M$14:$M$54,0))*F1341+INDEX('BCA Inputs'!$AH$14:$AH$54,MATCH(I1341,'BCA Inputs'!$M$14:$M$54,0))*G1341,IF($B$3="RG&amp;E",INDEX('BCA Inputs'!$BM$14:$BM$54,MATCH(I1341,'BCA Inputs'!$AW$14:$AW$54,0))*P1341+INDEX('BCA Inputs'!$BN$14:$BN$54,MATCH(I1341,'BCA Inputs'!$AW$14:$AW$54,0))*O1341+INDEX('BCA Inputs'!$BO$14:$BO$54,MATCH(I1341,'BCA Inputs'!$AW$14:$AW$54,0))*Q1341+INDEX('BCA Inputs'!$BP$14:$BP$54,MATCH(I1341,'BCA Inputs'!$AW$14:$AW$54,0))*F1341+INDEX('BCA Inputs'!$BQ$14:$BQ$54,MATCH(I1341,'BCA Inputs'!$AW$14:$AW$54,0))*G1341,"")),"")</f>
        <v/>
      </c>
      <c r="AE1341" s="237" t="str">
        <f t="shared" si="206"/>
        <v/>
      </c>
      <c r="AF1341" s="198">
        <f t="shared" si="208"/>
        <v>0</v>
      </c>
      <c r="AG1341" s="239">
        <f t="shared" si="209"/>
        <v>0</v>
      </c>
    </row>
    <row r="1342" spans="1:33">
      <c r="A1342" s="228"/>
      <c r="B1342" s="176"/>
      <c r="C1342" s="229"/>
      <c r="D1342" s="230"/>
      <c r="E1342" s="230"/>
      <c r="F1342" s="230"/>
      <c r="G1342" s="230"/>
      <c r="H1342" s="231"/>
      <c r="I1342" s="231"/>
      <c r="J1342" s="232"/>
      <c r="K1342" s="232"/>
      <c r="L1342" s="232"/>
      <c r="M1342" s="181">
        <f t="shared" si="207"/>
        <v>0</v>
      </c>
      <c r="N1342" s="181">
        <f>IF(H1342="",0,H1342*I1342*'Avoided Water Savings Cost'!$C$16)</f>
        <v>0</v>
      </c>
      <c r="O1342" s="545">
        <f>IF(C1342="",0,IF($B$3="NYSEG",C1342/(1-'Avoided Electric Costs 2020'!$W$21),IF($B$3="RG&amp;E",C1342/(1-'Avoided Electric Costs 2020'!$X$21),"")))</f>
        <v>0</v>
      </c>
      <c r="P1342" s="546">
        <f>IF(D1342="",0,IF($B$3="NYSEG",D1342/(1-'Avoided Electric Costs 2020'!$W$21),IF($B$3="RG&amp;E",D1342/(1-'Avoided Electric Costs 2020'!$X$21),"")))</f>
        <v>0</v>
      </c>
      <c r="Q1342" s="546">
        <f>IF(E1342="",0,IF($B$3="NYSEG",E1342/(1-'Avoided Natural Gas Costs 2020'!$J$34),IF($B$3="RG&amp;E",E1342/(1-'Avoided Natural Gas Costs 2020'!$K$34),"")))</f>
        <v>0</v>
      </c>
      <c r="R1342" s="233" t="str">
        <f>IFERROR(IF(P1342*'BCA Inputs'!$C$1+Q1342*'BCA Inputs'!$C$2+F1342*'BCA Inputs'!$C$2+G1342*'BCA Inputs'!$C$2=0,"",P1342*'BCA Inputs'!$C$1+Q1342*'BCA Inputs'!$C$2+F1342*'BCA Inputs'!$C$2+G1342*'BCA Inputs'!$C$2),"")</f>
        <v/>
      </c>
      <c r="S1342" s="181" t="str">
        <f t="shared" si="200"/>
        <v/>
      </c>
      <c r="T1342" s="181" t="str">
        <f>IFERROR(IF($B$3="NYSEG",(INDEX('BCA Inputs'!$N$14:$N$54,MATCH(I1342,'BCA Inputs'!$M$14:$M$54,0))*P1342+INDEX('BCA Inputs'!$O$14:$O$54,MATCH(I1342,'BCA Inputs'!$M$14:$M$54,0))*O1342+INDEX('BCA Inputs'!P:P,MATCH(I1342,'BCA Inputs'!M:M,0))*Q1342+INDEX('BCA Inputs'!Q:Q,MATCH(I1342,'BCA Inputs'!M:M,0))*F1342+INDEX('BCA Inputs'!R:R,MATCH(I1342,'BCA Inputs'!M:M,0))*G1342)+L1342+N1342,IF($B$3="RG&amp;E",(INDEX('BCA Inputs'!$AX$14:$AX$54,MATCH(I1342,'BCA Inputs'!$AW$14:$AW$54,0))*P1342+INDEX('BCA Inputs'!$AY$14:$AY$54,MATCH(I1342,'BCA Inputs'!$AW$14:$AW$54,0))*O1342+INDEX('BCA Inputs'!$AZ$14:$AZ$54,MATCH(I1342,'BCA Inputs'!$AW$14:$AW$54,0))*Q1342+INDEX('BCA Inputs'!$BA$14:$BA$54,MATCH(I1342,'BCA Inputs'!$AW$14:$AW$54,0))*F1342+INDEX('BCA Inputs'!$BB$14:$BB$54,MATCH(I1342,'BCA Inputs'!$AW$14:$AW$54,0))*G1342)+L1342+N1342,"")),"")</f>
        <v/>
      </c>
      <c r="U1342" s="234" t="str">
        <f t="shared" si="201"/>
        <v/>
      </c>
      <c r="V1342" s="234" t="str">
        <f t="shared" si="202"/>
        <v/>
      </c>
      <c r="W1342" s="234" t="str">
        <f t="shared" si="203"/>
        <v/>
      </c>
      <c r="Y1342" s="235" t="str">
        <f t="shared" si="204"/>
        <v/>
      </c>
      <c r="Z1342" s="236" t="str">
        <f>IFERROR(IF($B$3="NYSEG",INDEX('BCA Inputs'!$X$14:$X$54,MATCH(I1342,'BCA Inputs'!$M$14:$M$54,0))*P1342+INDEX('BCA Inputs'!$Y$14:$Y$54,MATCH(I1342,'BCA Inputs'!$M$14:$M$54,0))*O1342+INDEX('BCA Inputs'!$Z$14:$Z$54,MATCH(I1342,'BCA Inputs'!$M$14:$M$54,0))*Q1342+INDEX('BCA Inputs'!$AA$14:$AA$54,MATCH(I1342,'BCA Inputs'!$M$14:$M$54,0))*F1342+INDEX('BCA Inputs'!$AB$14:$AB$54,MATCH(I1342,'BCA Inputs'!$M$14:$M$54,0))*G1342,IF($B$3="RG&amp;E",INDEX('BCA Inputs'!$BG$14:$BG$54,MATCH(I1342,'BCA Inputs'!$AW$14:$AW$54,0))*P1342+INDEX('BCA Inputs'!$BH$14:$BH$54,MATCH(I1342,'BCA Inputs'!$AW$14:$AW$54,0))*O1342+INDEX('BCA Inputs'!$BI$14:$BI$54,MATCH(I1342,'BCA Inputs'!$AW$14:$AW$54,0))*Q1342+INDEX('BCA Inputs'!$BJ$14:$BJ$54,MATCH(I1342,'BCA Inputs'!$AW$14:$AW$54,0))*F1342+INDEX('BCA Inputs'!$BK$14:$BK$54,MATCH(I1342,'BCA Inputs'!$AW$14:$AW$54,0))*G1342,"")),"")</f>
        <v/>
      </c>
      <c r="AA1342" s="237" t="str">
        <f t="shared" si="205"/>
        <v/>
      </c>
      <c r="AC1342" s="238" t="str">
        <f>IFERROR((K1342+R1342)+IF($B$3="NYSEG",INDEX('BCA Inputs'!$AI$14:$AI$54,MATCH(I1342,'BCA Inputs'!$M$14:$M$54,0))*P1342+INDEX('BCA Inputs'!$AJ$14:$AJ$54,MATCH(I1342,'BCA Inputs'!$M$14:$M$54,0))*Q1342,IF($B$3="RG&amp;E",INDEX('BCA Inputs'!$BR$14:$BR$54,MATCH(I1342,'BCA Inputs'!$AW$14:$AW$54,0))*P1342+INDEX('BCA Inputs'!$BS$14:$BS$54,MATCH(I1342,'BCA Inputs'!$AW$14:$AW$54,0))*Q1342,"")),"")</f>
        <v/>
      </c>
      <c r="AD1342" s="181" t="str">
        <f>IFERROR(IF($B$3="NYSEG",INDEX('BCA Inputs'!$AD$14:$AD$54,MATCH(I1342,'BCA Inputs'!$M$14:$M$54,0))*P1342+INDEX('BCA Inputs'!$AE$14:$AE$54,MATCH(I1342,'BCA Inputs'!$M$14:$M$54,0))*O1342+INDEX('BCA Inputs'!$AF$14:$AF$54,MATCH(I1342,'BCA Inputs'!$M$14:$M$54,0))*Q1342+INDEX('BCA Inputs'!$AG$14:$AG$54,MATCH(I1342,'BCA Inputs'!$M$14:$M$54,0))*F1342+INDEX('BCA Inputs'!$AH$14:$AH$54,MATCH(I1342,'BCA Inputs'!$M$14:$M$54,0))*G1342,IF($B$3="RG&amp;E",INDEX('BCA Inputs'!$BM$14:$BM$54,MATCH(I1342,'BCA Inputs'!$AW$14:$AW$54,0))*P1342+INDEX('BCA Inputs'!$BN$14:$BN$54,MATCH(I1342,'BCA Inputs'!$AW$14:$AW$54,0))*O1342+INDEX('BCA Inputs'!$BO$14:$BO$54,MATCH(I1342,'BCA Inputs'!$AW$14:$AW$54,0))*Q1342+INDEX('BCA Inputs'!$BP$14:$BP$54,MATCH(I1342,'BCA Inputs'!$AW$14:$AW$54,0))*F1342+INDEX('BCA Inputs'!$BQ$14:$BQ$54,MATCH(I1342,'BCA Inputs'!$AW$14:$AW$54,0))*G1342,"")),"")</f>
        <v/>
      </c>
      <c r="AE1342" s="237" t="str">
        <f t="shared" si="206"/>
        <v/>
      </c>
      <c r="AF1342" s="198">
        <f t="shared" si="208"/>
        <v>0</v>
      </c>
      <c r="AG1342" s="239">
        <f t="shared" si="209"/>
        <v>0</v>
      </c>
    </row>
    <row r="1343" spans="1:33">
      <c r="A1343" s="228"/>
      <c r="B1343" s="176"/>
      <c r="C1343" s="229"/>
      <c r="D1343" s="230"/>
      <c r="E1343" s="230"/>
      <c r="F1343" s="230"/>
      <c r="G1343" s="230"/>
      <c r="H1343" s="231"/>
      <c r="I1343" s="231"/>
      <c r="J1343" s="232"/>
      <c r="K1343" s="232"/>
      <c r="L1343" s="232"/>
      <c r="M1343" s="181">
        <f t="shared" si="207"/>
        <v>0</v>
      </c>
      <c r="N1343" s="181">
        <f>IF(H1343="",0,H1343*I1343*'Avoided Water Savings Cost'!$C$16)</f>
        <v>0</v>
      </c>
      <c r="O1343" s="545">
        <f>IF(C1343="",0,IF($B$3="NYSEG",C1343/(1-'Avoided Electric Costs 2020'!$W$21),IF($B$3="RG&amp;E",C1343/(1-'Avoided Electric Costs 2020'!$X$21),"")))</f>
        <v>0</v>
      </c>
      <c r="P1343" s="546">
        <f>IF(D1343="",0,IF($B$3="NYSEG",D1343/(1-'Avoided Electric Costs 2020'!$W$21),IF($B$3="RG&amp;E",D1343/(1-'Avoided Electric Costs 2020'!$X$21),"")))</f>
        <v>0</v>
      </c>
      <c r="Q1343" s="546">
        <f>IF(E1343="",0,IF($B$3="NYSEG",E1343/(1-'Avoided Natural Gas Costs 2020'!$J$34),IF($B$3="RG&amp;E",E1343/(1-'Avoided Natural Gas Costs 2020'!$K$34),"")))</f>
        <v>0</v>
      </c>
      <c r="R1343" s="233" t="str">
        <f>IFERROR(IF(P1343*'BCA Inputs'!$C$1+Q1343*'BCA Inputs'!$C$2+F1343*'BCA Inputs'!$C$2+G1343*'BCA Inputs'!$C$2=0,"",P1343*'BCA Inputs'!$C$1+Q1343*'BCA Inputs'!$C$2+F1343*'BCA Inputs'!$C$2+G1343*'BCA Inputs'!$C$2),"")</f>
        <v/>
      </c>
      <c r="S1343" s="181" t="str">
        <f t="shared" si="200"/>
        <v/>
      </c>
      <c r="T1343" s="181" t="str">
        <f>IFERROR(IF($B$3="NYSEG",(INDEX('BCA Inputs'!$N$14:$N$54,MATCH(I1343,'BCA Inputs'!$M$14:$M$54,0))*P1343+INDEX('BCA Inputs'!$O$14:$O$54,MATCH(I1343,'BCA Inputs'!$M$14:$M$54,0))*O1343+INDEX('BCA Inputs'!P:P,MATCH(I1343,'BCA Inputs'!M:M,0))*Q1343+INDEX('BCA Inputs'!Q:Q,MATCH(I1343,'BCA Inputs'!M:M,0))*F1343+INDEX('BCA Inputs'!R:R,MATCH(I1343,'BCA Inputs'!M:M,0))*G1343)+L1343+N1343,IF($B$3="RG&amp;E",(INDEX('BCA Inputs'!$AX$14:$AX$54,MATCH(I1343,'BCA Inputs'!$AW$14:$AW$54,0))*P1343+INDEX('BCA Inputs'!$AY$14:$AY$54,MATCH(I1343,'BCA Inputs'!$AW$14:$AW$54,0))*O1343+INDEX('BCA Inputs'!$AZ$14:$AZ$54,MATCH(I1343,'BCA Inputs'!$AW$14:$AW$54,0))*Q1343+INDEX('BCA Inputs'!$BA$14:$BA$54,MATCH(I1343,'BCA Inputs'!$AW$14:$AW$54,0))*F1343+INDEX('BCA Inputs'!$BB$14:$BB$54,MATCH(I1343,'BCA Inputs'!$AW$14:$AW$54,0))*G1343)+L1343+N1343,"")),"")</f>
        <v/>
      </c>
      <c r="U1343" s="234" t="str">
        <f t="shared" si="201"/>
        <v/>
      </c>
      <c r="V1343" s="234" t="str">
        <f t="shared" si="202"/>
        <v/>
      </c>
      <c r="W1343" s="234" t="str">
        <f t="shared" si="203"/>
        <v/>
      </c>
      <c r="Y1343" s="235" t="str">
        <f t="shared" si="204"/>
        <v/>
      </c>
      <c r="Z1343" s="236" t="str">
        <f>IFERROR(IF($B$3="NYSEG",INDEX('BCA Inputs'!$X$14:$X$54,MATCH(I1343,'BCA Inputs'!$M$14:$M$54,0))*P1343+INDEX('BCA Inputs'!$Y$14:$Y$54,MATCH(I1343,'BCA Inputs'!$M$14:$M$54,0))*O1343+INDEX('BCA Inputs'!$Z$14:$Z$54,MATCH(I1343,'BCA Inputs'!$M$14:$M$54,0))*Q1343+INDEX('BCA Inputs'!$AA$14:$AA$54,MATCH(I1343,'BCA Inputs'!$M$14:$M$54,0))*F1343+INDEX('BCA Inputs'!$AB$14:$AB$54,MATCH(I1343,'BCA Inputs'!$M$14:$M$54,0))*G1343,IF($B$3="RG&amp;E",INDEX('BCA Inputs'!$BG$14:$BG$54,MATCH(I1343,'BCA Inputs'!$AW$14:$AW$54,0))*P1343+INDEX('BCA Inputs'!$BH$14:$BH$54,MATCH(I1343,'BCA Inputs'!$AW$14:$AW$54,0))*O1343+INDEX('BCA Inputs'!$BI$14:$BI$54,MATCH(I1343,'BCA Inputs'!$AW$14:$AW$54,0))*Q1343+INDEX('BCA Inputs'!$BJ$14:$BJ$54,MATCH(I1343,'BCA Inputs'!$AW$14:$AW$54,0))*F1343+INDEX('BCA Inputs'!$BK$14:$BK$54,MATCH(I1343,'BCA Inputs'!$AW$14:$AW$54,0))*G1343,"")),"")</f>
        <v/>
      </c>
      <c r="AA1343" s="237" t="str">
        <f t="shared" si="205"/>
        <v/>
      </c>
      <c r="AC1343" s="238" t="str">
        <f>IFERROR((K1343+R1343)+IF($B$3="NYSEG",INDEX('BCA Inputs'!$AI$14:$AI$54,MATCH(I1343,'BCA Inputs'!$M$14:$M$54,0))*P1343+INDEX('BCA Inputs'!$AJ$14:$AJ$54,MATCH(I1343,'BCA Inputs'!$M$14:$M$54,0))*Q1343,IF($B$3="RG&amp;E",INDEX('BCA Inputs'!$BR$14:$BR$54,MATCH(I1343,'BCA Inputs'!$AW$14:$AW$54,0))*P1343+INDEX('BCA Inputs'!$BS$14:$BS$54,MATCH(I1343,'BCA Inputs'!$AW$14:$AW$54,0))*Q1343,"")),"")</f>
        <v/>
      </c>
      <c r="AD1343" s="181" t="str">
        <f>IFERROR(IF($B$3="NYSEG",INDEX('BCA Inputs'!$AD$14:$AD$54,MATCH(I1343,'BCA Inputs'!$M$14:$M$54,0))*P1343+INDEX('BCA Inputs'!$AE$14:$AE$54,MATCH(I1343,'BCA Inputs'!$M$14:$M$54,0))*O1343+INDEX('BCA Inputs'!$AF$14:$AF$54,MATCH(I1343,'BCA Inputs'!$M$14:$M$54,0))*Q1343+INDEX('BCA Inputs'!$AG$14:$AG$54,MATCH(I1343,'BCA Inputs'!$M$14:$M$54,0))*F1343+INDEX('BCA Inputs'!$AH$14:$AH$54,MATCH(I1343,'BCA Inputs'!$M$14:$M$54,0))*G1343,IF($B$3="RG&amp;E",INDEX('BCA Inputs'!$BM$14:$BM$54,MATCH(I1343,'BCA Inputs'!$AW$14:$AW$54,0))*P1343+INDEX('BCA Inputs'!$BN$14:$BN$54,MATCH(I1343,'BCA Inputs'!$AW$14:$AW$54,0))*O1343+INDEX('BCA Inputs'!$BO$14:$BO$54,MATCH(I1343,'BCA Inputs'!$AW$14:$AW$54,0))*Q1343+INDEX('BCA Inputs'!$BP$14:$BP$54,MATCH(I1343,'BCA Inputs'!$AW$14:$AW$54,0))*F1343+INDEX('BCA Inputs'!$BQ$14:$BQ$54,MATCH(I1343,'BCA Inputs'!$AW$14:$AW$54,0))*G1343,"")),"")</f>
        <v/>
      </c>
      <c r="AE1343" s="237" t="str">
        <f t="shared" si="206"/>
        <v/>
      </c>
      <c r="AF1343" s="198">
        <f t="shared" si="208"/>
        <v>0</v>
      </c>
      <c r="AG1343" s="239">
        <f t="shared" si="209"/>
        <v>0</v>
      </c>
    </row>
    <row r="1344" spans="1:33">
      <c r="A1344" s="228"/>
      <c r="B1344" s="176"/>
      <c r="C1344" s="229"/>
      <c r="D1344" s="230"/>
      <c r="E1344" s="230"/>
      <c r="F1344" s="230"/>
      <c r="G1344" s="230"/>
      <c r="H1344" s="231"/>
      <c r="I1344" s="231"/>
      <c r="J1344" s="232"/>
      <c r="K1344" s="232"/>
      <c r="L1344" s="232"/>
      <c r="M1344" s="181">
        <f t="shared" si="207"/>
        <v>0</v>
      </c>
      <c r="N1344" s="181">
        <f>IF(H1344="",0,H1344*I1344*'Avoided Water Savings Cost'!$C$16)</f>
        <v>0</v>
      </c>
      <c r="O1344" s="545">
        <f>IF(C1344="",0,IF($B$3="NYSEG",C1344/(1-'Avoided Electric Costs 2020'!$W$21),IF($B$3="RG&amp;E",C1344/(1-'Avoided Electric Costs 2020'!$X$21),"")))</f>
        <v>0</v>
      </c>
      <c r="P1344" s="546">
        <f>IF(D1344="",0,IF($B$3="NYSEG",D1344/(1-'Avoided Electric Costs 2020'!$W$21),IF($B$3="RG&amp;E",D1344/(1-'Avoided Electric Costs 2020'!$X$21),"")))</f>
        <v>0</v>
      </c>
      <c r="Q1344" s="546">
        <f>IF(E1344="",0,IF($B$3="NYSEG",E1344/(1-'Avoided Natural Gas Costs 2020'!$J$34),IF($B$3="RG&amp;E",E1344/(1-'Avoided Natural Gas Costs 2020'!$K$34),"")))</f>
        <v>0</v>
      </c>
      <c r="R1344" s="233" t="str">
        <f>IFERROR(IF(P1344*'BCA Inputs'!$C$1+Q1344*'BCA Inputs'!$C$2+F1344*'BCA Inputs'!$C$2+G1344*'BCA Inputs'!$C$2=0,"",P1344*'BCA Inputs'!$C$1+Q1344*'BCA Inputs'!$C$2+F1344*'BCA Inputs'!$C$2+G1344*'BCA Inputs'!$C$2),"")</f>
        <v/>
      </c>
      <c r="S1344" s="181" t="str">
        <f t="shared" si="200"/>
        <v/>
      </c>
      <c r="T1344" s="181" t="str">
        <f>IFERROR(IF($B$3="NYSEG",(INDEX('BCA Inputs'!$N$14:$N$54,MATCH(I1344,'BCA Inputs'!$M$14:$M$54,0))*P1344+INDEX('BCA Inputs'!$O$14:$O$54,MATCH(I1344,'BCA Inputs'!$M$14:$M$54,0))*O1344+INDEX('BCA Inputs'!P:P,MATCH(I1344,'BCA Inputs'!M:M,0))*Q1344+INDEX('BCA Inputs'!Q:Q,MATCH(I1344,'BCA Inputs'!M:M,0))*F1344+INDEX('BCA Inputs'!R:R,MATCH(I1344,'BCA Inputs'!M:M,0))*G1344)+L1344+N1344,IF($B$3="RG&amp;E",(INDEX('BCA Inputs'!$AX$14:$AX$54,MATCH(I1344,'BCA Inputs'!$AW$14:$AW$54,0))*P1344+INDEX('BCA Inputs'!$AY$14:$AY$54,MATCH(I1344,'BCA Inputs'!$AW$14:$AW$54,0))*O1344+INDEX('BCA Inputs'!$AZ$14:$AZ$54,MATCH(I1344,'BCA Inputs'!$AW$14:$AW$54,0))*Q1344+INDEX('BCA Inputs'!$BA$14:$BA$54,MATCH(I1344,'BCA Inputs'!$AW$14:$AW$54,0))*F1344+INDEX('BCA Inputs'!$BB$14:$BB$54,MATCH(I1344,'BCA Inputs'!$AW$14:$AW$54,0))*G1344)+L1344+N1344,"")),"")</f>
        <v/>
      </c>
      <c r="U1344" s="234" t="str">
        <f t="shared" si="201"/>
        <v/>
      </c>
      <c r="V1344" s="234" t="str">
        <f t="shared" si="202"/>
        <v/>
      </c>
      <c r="W1344" s="234" t="str">
        <f t="shared" si="203"/>
        <v/>
      </c>
      <c r="Y1344" s="235" t="str">
        <f t="shared" si="204"/>
        <v/>
      </c>
      <c r="Z1344" s="236" t="str">
        <f>IFERROR(IF($B$3="NYSEG",INDEX('BCA Inputs'!$X$14:$X$54,MATCH(I1344,'BCA Inputs'!$M$14:$M$54,0))*P1344+INDEX('BCA Inputs'!$Y$14:$Y$54,MATCH(I1344,'BCA Inputs'!$M$14:$M$54,0))*O1344+INDEX('BCA Inputs'!$Z$14:$Z$54,MATCH(I1344,'BCA Inputs'!$M$14:$M$54,0))*Q1344+INDEX('BCA Inputs'!$AA$14:$AA$54,MATCH(I1344,'BCA Inputs'!$M$14:$M$54,0))*F1344+INDEX('BCA Inputs'!$AB$14:$AB$54,MATCH(I1344,'BCA Inputs'!$M$14:$M$54,0))*G1344,IF($B$3="RG&amp;E",INDEX('BCA Inputs'!$BG$14:$BG$54,MATCH(I1344,'BCA Inputs'!$AW$14:$AW$54,0))*P1344+INDEX('BCA Inputs'!$BH$14:$BH$54,MATCH(I1344,'BCA Inputs'!$AW$14:$AW$54,0))*O1344+INDEX('BCA Inputs'!$BI$14:$BI$54,MATCH(I1344,'BCA Inputs'!$AW$14:$AW$54,0))*Q1344+INDEX('BCA Inputs'!$BJ$14:$BJ$54,MATCH(I1344,'BCA Inputs'!$AW$14:$AW$54,0))*F1344+INDEX('BCA Inputs'!$BK$14:$BK$54,MATCH(I1344,'BCA Inputs'!$AW$14:$AW$54,0))*G1344,"")),"")</f>
        <v/>
      </c>
      <c r="AA1344" s="237" t="str">
        <f t="shared" si="205"/>
        <v/>
      </c>
      <c r="AC1344" s="238" t="str">
        <f>IFERROR((K1344+R1344)+IF($B$3="NYSEG",INDEX('BCA Inputs'!$AI$14:$AI$54,MATCH(I1344,'BCA Inputs'!$M$14:$M$54,0))*P1344+INDEX('BCA Inputs'!$AJ$14:$AJ$54,MATCH(I1344,'BCA Inputs'!$M$14:$M$54,0))*Q1344,IF($B$3="RG&amp;E",INDEX('BCA Inputs'!$BR$14:$BR$54,MATCH(I1344,'BCA Inputs'!$AW$14:$AW$54,0))*P1344+INDEX('BCA Inputs'!$BS$14:$BS$54,MATCH(I1344,'BCA Inputs'!$AW$14:$AW$54,0))*Q1344,"")),"")</f>
        <v/>
      </c>
      <c r="AD1344" s="181" t="str">
        <f>IFERROR(IF($B$3="NYSEG",INDEX('BCA Inputs'!$AD$14:$AD$54,MATCH(I1344,'BCA Inputs'!$M$14:$M$54,0))*P1344+INDEX('BCA Inputs'!$AE$14:$AE$54,MATCH(I1344,'BCA Inputs'!$M$14:$M$54,0))*O1344+INDEX('BCA Inputs'!$AF$14:$AF$54,MATCH(I1344,'BCA Inputs'!$M$14:$M$54,0))*Q1344+INDEX('BCA Inputs'!$AG$14:$AG$54,MATCH(I1344,'BCA Inputs'!$M$14:$M$54,0))*F1344+INDEX('BCA Inputs'!$AH$14:$AH$54,MATCH(I1344,'BCA Inputs'!$M$14:$M$54,0))*G1344,IF($B$3="RG&amp;E",INDEX('BCA Inputs'!$BM$14:$BM$54,MATCH(I1344,'BCA Inputs'!$AW$14:$AW$54,0))*P1344+INDEX('BCA Inputs'!$BN$14:$BN$54,MATCH(I1344,'BCA Inputs'!$AW$14:$AW$54,0))*O1344+INDEX('BCA Inputs'!$BO$14:$BO$54,MATCH(I1344,'BCA Inputs'!$AW$14:$AW$54,0))*Q1344+INDEX('BCA Inputs'!$BP$14:$BP$54,MATCH(I1344,'BCA Inputs'!$AW$14:$AW$54,0))*F1344+INDEX('BCA Inputs'!$BQ$14:$BQ$54,MATCH(I1344,'BCA Inputs'!$AW$14:$AW$54,0))*G1344,"")),"")</f>
        <v/>
      </c>
      <c r="AE1344" s="237" t="str">
        <f t="shared" si="206"/>
        <v/>
      </c>
      <c r="AF1344" s="198">
        <f t="shared" si="208"/>
        <v>0</v>
      </c>
      <c r="AG1344" s="239">
        <f t="shared" si="209"/>
        <v>0</v>
      </c>
    </row>
    <row r="1345" spans="1:33">
      <c r="A1345" s="228"/>
      <c r="B1345" s="176"/>
      <c r="C1345" s="229"/>
      <c r="D1345" s="230"/>
      <c r="E1345" s="230"/>
      <c r="F1345" s="230"/>
      <c r="G1345" s="230"/>
      <c r="H1345" s="231"/>
      <c r="I1345" s="231"/>
      <c r="J1345" s="232"/>
      <c r="K1345" s="232"/>
      <c r="L1345" s="232"/>
      <c r="M1345" s="181">
        <f t="shared" si="207"/>
        <v>0</v>
      </c>
      <c r="N1345" s="181">
        <f>IF(H1345="",0,H1345*I1345*'Avoided Water Savings Cost'!$C$16)</f>
        <v>0</v>
      </c>
      <c r="O1345" s="545">
        <f>IF(C1345="",0,IF($B$3="NYSEG",C1345/(1-'Avoided Electric Costs 2020'!$W$21),IF($B$3="RG&amp;E",C1345/(1-'Avoided Electric Costs 2020'!$X$21),"")))</f>
        <v>0</v>
      </c>
      <c r="P1345" s="546">
        <f>IF(D1345="",0,IF($B$3="NYSEG",D1345/(1-'Avoided Electric Costs 2020'!$W$21),IF($B$3="RG&amp;E",D1345/(1-'Avoided Electric Costs 2020'!$X$21),"")))</f>
        <v>0</v>
      </c>
      <c r="Q1345" s="546">
        <f>IF(E1345="",0,IF($B$3="NYSEG",E1345/(1-'Avoided Natural Gas Costs 2020'!$J$34),IF($B$3="RG&amp;E",E1345/(1-'Avoided Natural Gas Costs 2020'!$K$34),"")))</f>
        <v>0</v>
      </c>
      <c r="R1345" s="233" t="str">
        <f>IFERROR(IF(P1345*'BCA Inputs'!$C$1+Q1345*'BCA Inputs'!$C$2+F1345*'BCA Inputs'!$C$2+G1345*'BCA Inputs'!$C$2=0,"",P1345*'BCA Inputs'!$C$1+Q1345*'BCA Inputs'!$C$2+F1345*'BCA Inputs'!$C$2+G1345*'BCA Inputs'!$C$2),"")</f>
        <v/>
      </c>
      <c r="S1345" s="181" t="str">
        <f t="shared" si="200"/>
        <v/>
      </c>
      <c r="T1345" s="181" t="str">
        <f>IFERROR(IF($B$3="NYSEG",(INDEX('BCA Inputs'!$N$14:$N$54,MATCH(I1345,'BCA Inputs'!$M$14:$M$54,0))*P1345+INDEX('BCA Inputs'!$O$14:$O$54,MATCH(I1345,'BCA Inputs'!$M$14:$M$54,0))*O1345+INDEX('BCA Inputs'!P:P,MATCH(I1345,'BCA Inputs'!M:M,0))*Q1345+INDEX('BCA Inputs'!Q:Q,MATCH(I1345,'BCA Inputs'!M:M,0))*F1345+INDEX('BCA Inputs'!R:R,MATCH(I1345,'BCA Inputs'!M:M,0))*G1345)+L1345+N1345,IF($B$3="RG&amp;E",(INDEX('BCA Inputs'!$AX$14:$AX$54,MATCH(I1345,'BCA Inputs'!$AW$14:$AW$54,0))*P1345+INDEX('BCA Inputs'!$AY$14:$AY$54,MATCH(I1345,'BCA Inputs'!$AW$14:$AW$54,0))*O1345+INDEX('BCA Inputs'!$AZ$14:$AZ$54,MATCH(I1345,'BCA Inputs'!$AW$14:$AW$54,0))*Q1345+INDEX('BCA Inputs'!$BA$14:$BA$54,MATCH(I1345,'BCA Inputs'!$AW$14:$AW$54,0))*F1345+INDEX('BCA Inputs'!$BB$14:$BB$54,MATCH(I1345,'BCA Inputs'!$AW$14:$AW$54,0))*G1345)+L1345+N1345,"")),"")</f>
        <v/>
      </c>
      <c r="U1345" s="234" t="str">
        <f t="shared" si="201"/>
        <v/>
      </c>
      <c r="V1345" s="234" t="str">
        <f t="shared" si="202"/>
        <v/>
      </c>
      <c r="W1345" s="234" t="str">
        <f t="shared" si="203"/>
        <v/>
      </c>
      <c r="Y1345" s="235" t="str">
        <f t="shared" si="204"/>
        <v/>
      </c>
      <c r="Z1345" s="236" t="str">
        <f>IFERROR(IF($B$3="NYSEG",INDEX('BCA Inputs'!$X$14:$X$54,MATCH(I1345,'BCA Inputs'!$M$14:$M$54,0))*P1345+INDEX('BCA Inputs'!$Y$14:$Y$54,MATCH(I1345,'BCA Inputs'!$M$14:$M$54,0))*O1345+INDEX('BCA Inputs'!$Z$14:$Z$54,MATCH(I1345,'BCA Inputs'!$M$14:$M$54,0))*Q1345+INDEX('BCA Inputs'!$AA$14:$AA$54,MATCH(I1345,'BCA Inputs'!$M$14:$M$54,0))*F1345+INDEX('BCA Inputs'!$AB$14:$AB$54,MATCH(I1345,'BCA Inputs'!$M$14:$M$54,0))*G1345,IF($B$3="RG&amp;E",INDEX('BCA Inputs'!$BG$14:$BG$54,MATCH(I1345,'BCA Inputs'!$AW$14:$AW$54,0))*P1345+INDEX('BCA Inputs'!$BH$14:$BH$54,MATCH(I1345,'BCA Inputs'!$AW$14:$AW$54,0))*O1345+INDEX('BCA Inputs'!$BI$14:$BI$54,MATCH(I1345,'BCA Inputs'!$AW$14:$AW$54,0))*Q1345+INDEX('BCA Inputs'!$BJ$14:$BJ$54,MATCH(I1345,'BCA Inputs'!$AW$14:$AW$54,0))*F1345+INDEX('BCA Inputs'!$BK$14:$BK$54,MATCH(I1345,'BCA Inputs'!$AW$14:$AW$54,0))*G1345,"")),"")</f>
        <v/>
      </c>
      <c r="AA1345" s="237" t="str">
        <f t="shared" si="205"/>
        <v/>
      </c>
      <c r="AC1345" s="238" t="str">
        <f>IFERROR((K1345+R1345)+IF($B$3="NYSEG",INDEX('BCA Inputs'!$AI$14:$AI$54,MATCH(I1345,'BCA Inputs'!$M$14:$M$54,0))*P1345+INDEX('BCA Inputs'!$AJ$14:$AJ$54,MATCH(I1345,'BCA Inputs'!$M$14:$M$54,0))*Q1345,IF($B$3="RG&amp;E",INDEX('BCA Inputs'!$BR$14:$BR$54,MATCH(I1345,'BCA Inputs'!$AW$14:$AW$54,0))*P1345+INDEX('BCA Inputs'!$BS$14:$BS$54,MATCH(I1345,'BCA Inputs'!$AW$14:$AW$54,0))*Q1345,"")),"")</f>
        <v/>
      </c>
      <c r="AD1345" s="181" t="str">
        <f>IFERROR(IF($B$3="NYSEG",INDEX('BCA Inputs'!$AD$14:$AD$54,MATCH(I1345,'BCA Inputs'!$M$14:$M$54,0))*P1345+INDEX('BCA Inputs'!$AE$14:$AE$54,MATCH(I1345,'BCA Inputs'!$M$14:$M$54,0))*O1345+INDEX('BCA Inputs'!$AF$14:$AF$54,MATCH(I1345,'BCA Inputs'!$M$14:$M$54,0))*Q1345+INDEX('BCA Inputs'!$AG$14:$AG$54,MATCH(I1345,'BCA Inputs'!$M$14:$M$54,0))*F1345+INDEX('BCA Inputs'!$AH$14:$AH$54,MATCH(I1345,'BCA Inputs'!$M$14:$M$54,0))*G1345,IF($B$3="RG&amp;E",INDEX('BCA Inputs'!$BM$14:$BM$54,MATCH(I1345,'BCA Inputs'!$AW$14:$AW$54,0))*P1345+INDEX('BCA Inputs'!$BN$14:$BN$54,MATCH(I1345,'BCA Inputs'!$AW$14:$AW$54,0))*O1345+INDEX('BCA Inputs'!$BO$14:$BO$54,MATCH(I1345,'BCA Inputs'!$AW$14:$AW$54,0))*Q1345+INDEX('BCA Inputs'!$BP$14:$BP$54,MATCH(I1345,'BCA Inputs'!$AW$14:$AW$54,0))*F1345+INDEX('BCA Inputs'!$BQ$14:$BQ$54,MATCH(I1345,'BCA Inputs'!$AW$14:$AW$54,0))*G1345,"")),"")</f>
        <v/>
      </c>
      <c r="AE1345" s="237" t="str">
        <f t="shared" si="206"/>
        <v/>
      </c>
      <c r="AF1345" s="198">
        <f t="shared" si="208"/>
        <v>0</v>
      </c>
      <c r="AG1345" s="239">
        <f t="shared" si="209"/>
        <v>0</v>
      </c>
    </row>
    <row r="1346" spans="1:33">
      <c r="A1346" s="228"/>
      <c r="B1346" s="176"/>
      <c r="C1346" s="229"/>
      <c r="D1346" s="230"/>
      <c r="E1346" s="230"/>
      <c r="F1346" s="230"/>
      <c r="G1346" s="230"/>
      <c r="H1346" s="231"/>
      <c r="I1346" s="231"/>
      <c r="J1346" s="232"/>
      <c r="K1346" s="232"/>
      <c r="L1346" s="232"/>
      <c r="M1346" s="181">
        <f t="shared" si="207"/>
        <v>0</v>
      </c>
      <c r="N1346" s="181">
        <f>IF(H1346="",0,H1346*I1346*'Avoided Water Savings Cost'!$C$16)</f>
        <v>0</v>
      </c>
      <c r="O1346" s="545">
        <f>IF(C1346="",0,IF($B$3="NYSEG",C1346/(1-'Avoided Electric Costs 2020'!$W$21),IF($B$3="RG&amp;E",C1346/(1-'Avoided Electric Costs 2020'!$X$21),"")))</f>
        <v>0</v>
      </c>
      <c r="P1346" s="546">
        <f>IF(D1346="",0,IF($B$3="NYSEG",D1346/(1-'Avoided Electric Costs 2020'!$W$21),IF($B$3="RG&amp;E",D1346/(1-'Avoided Electric Costs 2020'!$X$21),"")))</f>
        <v>0</v>
      </c>
      <c r="Q1346" s="546">
        <f>IF(E1346="",0,IF($B$3="NYSEG",E1346/(1-'Avoided Natural Gas Costs 2020'!$J$34),IF($B$3="RG&amp;E",E1346/(1-'Avoided Natural Gas Costs 2020'!$K$34),"")))</f>
        <v>0</v>
      </c>
      <c r="R1346" s="233" t="str">
        <f>IFERROR(IF(P1346*'BCA Inputs'!$C$1+Q1346*'BCA Inputs'!$C$2+F1346*'BCA Inputs'!$C$2+G1346*'BCA Inputs'!$C$2=0,"",P1346*'BCA Inputs'!$C$1+Q1346*'BCA Inputs'!$C$2+F1346*'BCA Inputs'!$C$2+G1346*'BCA Inputs'!$C$2),"")</f>
        <v/>
      </c>
      <c r="S1346" s="181" t="str">
        <f t="shared" si="200"/>
        <v/>
      </c>
      <c r="T1346" s="181" t="str">
        <f>IFERROR(IF($B$3="NYSEG",(INDEX('BCA Inputs'!$N$14:$N$54,MATCH(I1346,'BCA Inputs'!$M$14:$M$54,0))*P1346+INDEX('BCA Inputs'!$O$14:$O$54,MATCH(I1346,'BCA Inputs'!$M$14:$M$54,0))*O1346+INDEX('BCA Inputs'!P:P,MATCH(I1346,'BCA Inputs'!M:M,0))*Q1346+INDEX('BCA Inputs'!Q:Q,MATCH(I1346,'BCA Inputs'!M:M,0))*F1346+INDEX('BCA Inputs'!R:R,MATCH(I1346,'BCA Inputs'!M:M,0))*G1346)+L1346+N1346,IF($B$3="RG&amp;E",(INDEX('BCA Inputs'!$AX$14:$AX$54,MATCH(I1346,'BCA Inputs'!$AW$14:$AW$54,0))*P1346+INDEX('BCA Inputs'!$AY$14:$AY$54,MATCH(I1346,'BCA Inputs'!$AW$14:$AW$54,0))*O1346+INDEX('BCA Inputs'!$AZ$14:$AZ$54,MATCH(I1346,'BCA Inputs'!$AW$14:$AW$54,0))*Q1346+INDEX('BCA Inputs'!$BA$14:$BA$54,MATCH(I1346,'BCA Inputs'!$AW$14:$AW$54,0))*F1346+INDEX('BCA Inputs'!$BB$14:$BB$54,MATCH(I1346,'BCA Inputs'!$AW$14:$AW$54,0))*G1346)+L1346+N1346,"")),"")</f>
        <v/>
      </c>
      <c r="U1346" s="234" t="str">
        <f t="shared" si="201"/>
        <v/>
      </c>
      <c r="V1346" s="234" t="str">
        <f t="shared" si="202"/>
        <v/>
      </c>
      <c r="W1346" s="234" t="str">
        <f t="shared" si="203"/>
        <v/>
      </c>
      <c r="Y1346" s="235" t="str">
        <f t="shared" si="204"/>
        <v/>
      </c>
      <c r="Z1346" s="236" t="str">
        <f>IFERROR(IF($B$3="NYSEG",INDEX('BCA Inputs'!$X$14:$X$54,MATCH(I1346,'BCA Inputs'!$M$14:$M$54,0))*P1346+INDEX('BCA Inputs'!$Y$14:$Y$54,MATCH(I1346,'BCA Inputs'!$M$14:$M$54,0))*O1346+INDEX('BCA Inputs'!$Z$14:$Z$54,MATCH(I1346,'BCA Inputs'!$M$14:$M$54,0))*Q1346+INDEX('BCA Inputs'!$AA$14:$AA$54,MATCH(I1346,'BCA Inputs'!$M$14:$M$54,0))*F1346+INDEX('BCA Inputs'!$AB$14:$AB$54,MATCH(I1346,'BCA Inputs'!$M$14:$M$54,0))*G1346,IF($B$3="RG&amp;E",INDEX('BCA Inputs'!$BG$14:$BG$54,MATCH(I1346,'BCA Inputs'!$AW$14:$AW$54,0))*P1346+INDEX('BCA Inputs'!$BH$14:$BH$54,MATCH(I1346,'BCA Inputs'!$AW$14:$AW$54,0))*O1346+INDEX('BCA Inputs'!$BI$14:$BI$54,MATCH(I1346,'BCA Inputs'!$AW$14:$AW$54,0))*Q1346+INDEX('BCA Inputs'!$BJ$14:$BJ$54,MATCH(I1346,'BCA Inputs'!$AW$14:$AW$54,0))*F1346+INDEX('BCA Inputs'!$BK$14:$BK$54,MATCH(I1346,'BCA Inputs'!$AW$14:$AW$54,0))*G1346,"")),"")</f>
        <v/>
      </c>
      <c r="AA1346" s="237" t="str">
        <f t="shared" si="205"/>
        <v/>
      </c>
      <c r="AC1346" s="238" t="str">
        <f>IFERROR((K1346+R1346)+IF($B$3="NYSEG",INDEX('BCA Inputs'!$AI$14:$AI$54,MATCH(I1346,'BCA Inputs'!$M$14:$M$54,0))*P1346+INDEX('BCA Inputs'!$AJ$14:$AJ$54,MATCH(I1346,'BCA Inputs'!$M$14:$M$54,0))*Q1346,IF($B$3="RG&amp;E",INDEX('BCA Inputs'!$BR$14:$BR$54,MATCH(I1346,'BCA Inputs'!$AW$14:$AW$54,0))*P1346+INDEX('BCA Inputs'!$BS$14:$BS$54,MATCH(I1346,'BCA Inputs'!$AW$14:$AW$54,0))*Q1346,"")),"")</f>
        <v/>
      </c>
      <c r="AD1346" s="181" t="str">
        <f>IFERROR(IF($B$3="NYSEG",INDEX('BCA Inputs'!$AD$14:$AD$54,MATCH(I1346,'BCA Inputs'!$M$14:$M$54,0))*P1346+INDEX('BCA Inputs'!$AE$14:$AE$54,MATCH(I1346,'BCA Inputs'!$M$14:$M$54,0))*O1346+INDEX('BCA Inputs'!$AF$14:$AF$54,MATCH(I1346,'BCA Inputs'!$M$14:$M$54,0))*Q1346+INDEX('BCA Inputs'!$AG$14:$AG$54,MATCH(I1346,'BCA Inputs'!$M$14:$M$54,0))*F1346+INDEX('BCA Inputs'!$AH$14:$AH$54,MATCH(I1346,'BCA Inputs'!$M$14:$M$54,0))*G1346,IF($B$3="RG&amp;E",INDEX('BCA Inputs'!$BM$14:$BM$54,MATCH(I1346,'BCA Inputs'!$AW$14:$AW$54,0))*P1346+INDEX('BCA Inputs'!$BN$14:$BN$54,MATCH(I1346,'BCA Inputs'!$AW$14:$AW$54,0))*O1346+INDEX('BCA Inputs'!$BO$14:$BO$54,MATCH(I1346,'BCA Inputs'!$AW$14:$AW$54,0))*Q1346+INDEX('BCA Inputs'!$BP$14:$BP$54,MATCH(I1346,'BCA Inputs'!$AW$14:$AW$54,0))*F1346+INDEX('BCA Inputs'!$BQ$14:$BQ$54,MATCH(I1346,'BCA Inputs'!$AW$14:$AW$54,0))*G1346,"")),"")</f>
        <v/>
      </c>
      <c r="AE1346" s="237" t="str">
        <f t="shared" si="206"/>
        <v/>
      </c>
      <c r="AF1346" s="198">
        <f t="shared" si="208"/>
        <v>0</v>
      </c>
      <c r="AG1346" s="239">
        <f t="shared" si="209"/>
        <v>0</v>
      </c>
    </row>
    <row r="1347" spans="1:33">
      <c r="A1347" s="228"/>
      <c r="B1347" s="176"/>
      <c r="C1347" s="229"/>
      <c r="D1347" s="230"/>
      <c r="E1347" s="230"/>
      <c r="F1347" s="230"/>
      <c r="G1347" s="230"/>
      <c r="H1347" s="231"/>
      <c r="I1347" s="231"/>
      <c r="J1347" s="232"/>
      <c r="K1347" s="232"/>
      <c r="L1347" s="232"/>
      <c r="M1347" s="181">
        <f t="shared" si="207"/>
        <v>0</v>
      </c>
      <c r="N1347" s="181">
        <f>IF(H1347="",0,H1347*I1347*'Avoided Water Savings Cost'!$C$16)</f>
        <v>0</v>
      </c>
      <c r="O1347" s="545">
        <f>IF(C1347="",0,IF($B$3="NYSEG",C1347/(1-'Avoided Electric Costs 2020'!$W$21),IF($B$3="RG&amp;E",C1347/(1-'Avoided Electric Costs 2020'!$X$21),"")))</f>
        <v>0</v>
      </c>
      <c r="P1347" s="546">
        <f>IF(D1347="",0,IF($B$3="NYSEG",D1347/(1-'Avoided Electric Costs 2020'!$W$21),IF($B$3="RG&amp;E",D1347/(1-'Avoided Electric Costs 2020'!$X$21),"")))</f>
        <v>0</v>
      </c>
      <c r="Q1347" s="546">
        <f>IF(E1347="",0,IF($B$3="NYSEG",E1347/(1-'Avoided Natural Gas Costs 2020'!$J$34),IF($B$3="RG&amp;E",E1347/(1-'Avoided Natural Gas Costs 2020'!$K$34),"")))</f>
        <v>0</v>
      </c>
      <c r="R1347" s="233" t="str">
        <f>IFERROR(IF(P1347*'BCA Inputs'!$C$1+Q1347*'BCA Inputs'!$C$2+F1347*'BCA Inputs'!$C$2+G1347*'BCA Inputs'!$C$2=0,"",P1347*'BCA Inputs'!$C$1+Q1347*'BCA Inputs'!$C$2+F1347*'BCA Inputs'!$C$2+G1347*'BCA Inputs'!$C$2),"")</f>
        <v/>
      </c>
      <c r="S1347" s="181" t="str">
        <f t="shared" si="200"/>
        <v/>
      </c>
      <c r="T1347" s="181" t="str">
        <f>IFERROR(IF($B$3="NYSEG",(INDEX('BCA Inputs'!$N$14:$N$54,MATCH(I1347,'BCA Inputs'!$M$14:$M$54,0))*P1347+INDEX('BCA Inputs'!$O$14:$O$54,MATCH(I1347,'BCA Inputs'!$M$14:$M$54,0))*O1347+INDEX('BCA Inputs'!P:P,MATCH(I1347,'BCA Inputs'!M:M,0))*Q1347+INDEX('BCA Inputs'!Q:Q,MATCH(I1347,'BCA Inputs'!M:M,0))*F1347+INDEX('BCA Inputs'!R:R,MATCH(I1347,'BCA Inputs'!M:M,0))*G1347)+L1347+N1347,IF($B$3="RG&amp;E",(INDEX('BCA Inputs'!$AX$14:$AX$54,MATCH(I1347,'BCA Inputs'!$AW$14:$AW$54,0))*P1347+INDEX('BCA Inputs'!$AY$14:$AY$54,MATCH(I1347,'BCA Inputs'!$AW$14:$AW$54,0))*O1347+INDEX('BCA Inputs'!$AZ$14:$AZ$54,MATCH(I1347,'BCA Inputs'!$AW$14:$AW$54,0))*Q1347+INDEX('BCA Inputs'!$BA$14:$BA$54,MATCH(I1347,'BCA Inputs'!$AW$14:$AW$54,0))*F1347+INDEX('BCA Inputs'!$BB$14:$BB$54,MATCH(I1347,'BCA Inputs'!$AW$14:$AW$54,0))*G1347)+L1347+N1347,"")),"")</f>
        <v/>
      </c>
      <c r="U1347" s="234" t="str">
        <f t="shared" si="201"/>
        <v/>
      </c>
      <c r="V1347" s="234" t="str">
        <f t="shared" si="202"/>
        <v/>
      </c>
      <c r="W1347" s="234" t="str">
        <f t="shared" si="203"/>
        <v/>
      </c>
      <c r="Y1347" s="235" t="str">
        <f t="shared" si="204"/>
        <v/>
      </c>
      <c r="Z1347" s="236" t="str">
        <f>IFERROR(IF($B$3="NYSEG",INDEX('BCA Inputs'!$X$14:$X$54,MATCH(I1347,'BCA Inputs'!$M$14:$M$54,0))*P1347+INDEX('BCA Inputs'!$Y$14:$Y$54,MATCH(I1347,'BCA Inputs'!$M$14:$M$54,0))*O1347+INDEX('BCA Inputs'!$Z$14:$Z$54,MATCH(I1347,'BCA Inputs'!$M$14:$M$54,0))*Q1347+INDEX('BCA Inputs'!$AA$14:$AA$54,MATCH(I1347,'BCA Inputs'!$M$14:$M$54,0))*F1347+INDEX('BCA Inputs'!$AB$14:$AB$54,MATCH(I1347,'BCA Inputs'!$M$14:$M$54,0))*G1347,IF($B$3="RG&amp;E",INDEX('BCA Inputs'!$BG$14:$BG$54,MATCH(I1347,'BCA Inputs'!$AW$14:$AW$54,0))*P1347+INDEX('BCA Inputs'!$BH$14:$BH$54,MATCH(I1347,'BCA Inputs'!$AW$14:$AW$54,0))*O1347+INDEX('BCA Inputs'!$BI$14:$BI$54,MATCH(I1347,'BCA Inputs'!$AW$14:$AW$54,0))*Q1347+INDEX('BCA Inputs'!$BJ$14:$BJ$54,MATCH(I1347,'BCA Inputs'!$AW$14:$AW$54,0))*F1347+INDEX('BCA Inputs'!$BK$14:$BK$54,MATCH(I1347,'BCA Inputs'!$AW$14:$AW$54,0))*G1347,"")),"")</f>
        <v/>
      </c>
      <c r="AA1347" s="237" t="str">
        <f t="shared" si="205"/>
        <v/>
      </c>
      <c r="AC1347" s="238" t="str">
        <f>IFERROR((K1347+R1347)+IF($B$3="NYSEG",INDEX('BCA Inputs'!$AI$14:$AI$54,MATCH(I1347,'BCA Inputs'!$M$14:$M$54,0))*P1347+INDEX('BCA Inputs'!$AJ$14:$AJ$54,MATCH(I1347,'BCA Inputs'!$M$14:$M$54,0))*Q1347,IF($B$3="RG&amp;E",INDEX('BCA Inputs'!$BR$14:$BR$54,MATCH(I1347,'BCA Inputs'!$AW$14:$AW$54,0))*P1347+INDEX('BCA Inputs'!$BS$14:$BS$54,MATCH(I1347,'BCA Inputs'!$AW$14:$AW$54,0))*Q1347,"")),"")</f>
        <v/>
      </c>
      <c r="AD1347" s="181" t="str">
        <f>IFERROR(IF($B$3="NYSEG",INDEX('BCA Inputs'!$AD$14:$AD$54,MATCH(I1347,'BCA Inputs'!$M$14:$M$54,0))*P1347+INDEX('BCA Inputs'!$AE$14:$AE$54,MATCH(I1347,'BCA Inputs'!$M$14:$M$54,0))*O1347+INDEX('BCA Inputs'!$AF$14:$AF$54,MATCH(I1347,'BCA Inputs'!$M$14:$M$54,0))*Q1347+INDEX('BCA Inputs'!$AG$14:$AG$54,MATCH(I1347,'BCA Inputs'!$M$14:$M$54,0))*F1347+INDEX('BCA Inputs'!$AH$14:$AH$54,MATCH(I1347,'BCA Inputs'!$M$14:$M$54,0))*G1347,IF($B$3="RG&amp;E",INDEX('BCA Inputs'!$BM$14:$BM$54,MATCH(I1347,'BCA Inputs'!$AW$14:$AW$54,0))*P1347+INDEX('BCA Inputs'!$BN$14:$BN$54,MATCH(I1347,'BCA Inputs'!$AW$14:$AW$54,0))*O1347+INDEX('BCA Inputs'!$BO$14:$BO$54,MATCH(I1347,'BCA Inputs'!$AW$14:$AW$54,0))*Q1347+INDEX('BCA Inputs'!$BP$14:$BP$54,MATCH(I1347,'BCA Inputs'!$AW$14:$AW$54,0))*F1347+INDEX('BCA Inputs'!$BQ$14:$BQ$54,MATCH(I1347,'BCA Inputs'!$AW$14:$AW$54,0))*G1347,"")),"")</f>
        <v/>
      </c>
      <c r="AE1347" s="237" t="str">
        <f t="shared" si="206"/>
        <v/>
      </c>
      <c r="AF1347" s="198">
        <f t="shared" si="208"/>
        <v>0</v>
      </c>
      <c r="AG1347" s="239">
        <f t="shared" si="209"/>
        <v>0</v>
      </c>
    </row>
    <row r="1348" spans="1:33">
      <c r="A1348" s="228"/>
      <c r="B1348" s="176"/>
      <c r="C1348" s="229"/>
      <c r="D1348" s="230"/>
      <c r="E1348" s="230"/>
      <c r="F1348" s="230"/>
      <c r="G1348" s="230"/>
      <c r="H1348" s="231"/>
      <c r="I1348" s="231"/>
      <c r="J1348" s="232"/>
      <c r="K1348" s="232"/>
      <c r="L1348" s="232"/>
      <c r="M1348" s="181">
        <f t="shared" si="207"/>
        <v>0</v>
      </c>
      <c r="N1348" s="181">
        <f>IF(H1348="",0,H1348*I1348*'Avoided Water Savings Cost'!$C$16)</f>
        <v>0</v>
      </c>
      <c r="O1348" s="545">
        <f>IF(C1348="",0,IF($B$3="NYSEG",C1348/(1-'Avoided Electric Costs 2020'!$W$21),IF($B$3="RG&amp;E",C1348/(1-'Avoided Electric Costs 2020'!$X$21),"")))</f>
        <v>0</v>
      </c>
      <c r="P1348" s="546">
        <f>IF(D1348="",0,IF($B$3="NYSEG",D1348/(1-'Avoided Electric Costs 2020'!$W$21),IF($B$3="RG&amp;E",D1348/(1-'Avoided Electric Costs 2020'!$X$21),"")))</f>
        <v>0</v>
      </c>
      <c r="Q1348" s="546">
        <f>IF(E1348="",0,IF($B$3="NYSEG",E1348/(1-'Avoided Natural Gas Costs 2020'!$J$34),IF($B$3="RG&amp;E",E1348/(1-'Avoided Natural Gas Costs 2020'!$K$34),"")))</f>
        <v>0</v>
      </c>
      <c r="R1348" s="233" t="str">
        <f>IFERROR(IF(P1348*'BCA Inputs'!$C$1+Q1348*'BCA Inputs'!$C$2+F1348*'BCA Inputs'!$C$2+G1348*'BCA Inputs'!$C$2=0,"",P1348*'BCA Inputs'!$C$1+Q1348*'BCA Inputs'!$C$2+F1348*'BCA Inputs'!$C$2+G1348*'BCA Inputs'!$C$2),"")</f>
        <v/>
      </c>
      <c r="S1348" s="181" t="str">
        <f t="shared" si="200"/>
        <v/>
      </c>
      <c r="T1348" s="181" t="str">
        <f>IFERROR(IF($B$3="NYSEG",(INDEX('BCA Inputs'!$N$14:$N$54,MATCH(I1348,'BCA Inputs'!$M$14:$M$54,0))*P1348+INDEX('BCA Inputs'!$O$14:$O$54,MATCH(I1348,'BCA Inputs'!$M$14:$M$54,0))*O1348+INDEX('BCA Inputs'!P:P,MATCH(I1348,'BCA Inputs'!M:M,0))*Q1348+INDEX('BCA Inputs'!Q:Q,MATCH(I1348,'BCA Inputs'!M:M,0))*F1348+INDEX('BCA Inputs'!R:R,MATCH(I1348,'BCA Inputs'!M:M,0))*G1348)+L1348+N1348,IF($B$3="RG&amp;E",(INDEX('BCA Inputs'!$AX$14:$AX$54,MATCH(I1348,'BCA Inputs'!$AW$14:$AW$54,0))*P1348+INDEX('BCA Inputs'!$AY$14:$AY$54,MATCH(I1348,'BCA Inputs'!$AW$14:$AW$54,0))*O1348+INDEX('BCA Inputs'!$AZ$14:$AZ$54,MATCH(I1348,'BCA Inputs'!$AW$14:$AW$54,0))*Q1348+INDEX('BCA Inputs'!$BA$14:$BA$54,MATCH(I1348,'BCA Inputs'!$AW$14:$AW$54,0))*F1348+INDEX('BCA Inputs'!$BB$14:$BB$54,MATCH(I1348,'BCA Inputs'!$AW$14:$AW$54,0))*G1348)+L1348+N1348,"")),"")</f>
        <v/>
      </c>
      <c r="U1348" s="234" t="str">
        <f t="shared" si="201"/>
        <v/>
      </c>
      <c r="V1348" s="234" t="str">
        <f t="shared" si="202"/>
        <v/>
      </c>
      <c r="W1348" s="234" t="str">
        <f t="shared" si="203"/>
        <v/>
      </c>
      <c r="Y1348" s="235" t="str">
        <f t="shared" si="204"/>
        <v/>
      </c>
      <c r="Z1348" s="236" t="str">
        <f>IFERROR(IF($B$3="NYSEG",INDEX('BCA Inputs'!$X$14:$X$54,MATCH(I1348,'BCA Inputs'!$M$14:$M$54,0))*P1348+INDEX('BCA Inputs'!$Y$14:$Y$54,MATCH(I1348,'BCA Inputs'!$M$14:$M$54,0))*O1348+INDEX('BCA Inputs'!$Z$14:$Z$54,MATCH(I1348,'BCA Inputs'!$M$14:$M$54,0))*Q1348+INDEX('BCA Inputs'!$AA$14:$AA$54,MATCH(I1348,'BCA Inputs'!$M$14:$M$54,0))*F1348+INDEX('BCA Inputs'!$AB$14:$AB$54,MATCH(I1348,'BCA Inputs'!$M$14:$M$54,0))*G1348,IF($B$3="RG&amp;E",INDEX('BCA Inputs'!$BG$14:$BG$54,MATCH(I1348,'BCA Inputs'!$AW$14:$AW$54,0))*P1348+INDEX('BCA Inputs'!$BH$14:$BH$54,MATCH(I1348,'BCA Inputs'!$AW$14:$AW$54,0))*O1348+INDEX('BCA Inputs'!$BI$14:$BI$54,MATCH(I1348,'BCA Inputs'!$AW$14:$AW$54,0))*Q1348+INDEX('BCA Inputs'!$BJ$14:$BJ$54,MATCH(I1348,'BCA Inputs'!$AW$14:$AW$54,0))*F1348+INDEX('BCA Inputs'!$BK$14:$BK$54,MATCH(I1348,'BCA Inputs'!$AW$14:$AW$54,0))*G1348,"")),"")</f>
        <v/>
      </c>
      <c r="AA1348" s="237" t="str">
        <f t="shared" si="205"/>
        <v/>
      </c>
      <c r="AC1348" s="238" t="str">
        <f>IFERROR((K1348+R1348)+IF($B$3="NYSEG",INDEX('BCA Inputs'!$AI$14:$AI$54,MATCH(I1348,'BCA Inputs'!$M$14:$M$54,0))*P1348+INDEX('BCA Inputs'!$AJ$14:$AJ$54,MATCH(I1348,'BCA Inputs'!$M$14:$M$54,0))*Q1348,IF($B$3="RG&amp;E",INDEX('BCA Inputs'!$BR$14:$BR$54,MATCH(I1348,'BCA Inputs'!$AW$14:$AW$54,0))*P1348+INDEX('BCA Inputs'!$BS$14:$BS$54,MATCH(I1348,'BCA Inputs'!$AW$14:$AW$54,0))*Q1348,"")),"")</f>
        <v/>
      </c>
      <c r="AD1348" s="181" t="str">
        <f>IFERROR(IF($B$3="NYSEG",INDEX('BCA Inputs'!$AD$14:$AD$54,MATCH(I1348,'BCA Inputs'!$M$14:$M$54,0))*P1348+INDEX('BCA Inputs'!$AE$14:$AE$54,MATCH(I1348,'BCA Inputs'!$M$14:$M$54,0))*O1348+INDEX('BCA Inputs'!$AF$14:$AF$54,MATCH(I1348,'BCA Inputs'!$M$14:$M$54,0))*Q1348+INDEX('BCA Inputs'!$AG$14:$AG$54,MATCH(I1348,'BCA Inputs'!$M$14:$M$54,0))*F1348+INDEX('BCA Inputs'!$AH$14:$AH$54,MATCH(I1348,'BCA Inputs'!$M$14:$M$54,0))*G1348,IF($B$3="RG&amp;E",INDEX('BCA Inputs'!$BM$14:$BM$54,MATCH(I1348,'BCA Inputs'!$AW$14:$AW$54,0))*P1348+INDEX('BCA Inputs'!$BN$14:$BN$54,MATCH(I1348,'BCA Inputs'!$AW$14:$AW$54,0))*O1348+INDEX('BCA Inputs'!$BO$14:$BO$54,MATCH(I1348,'BCA Inputs'!$AW$14:$AW$54,0))*Q1348+INDEX('BCA Inputs'!$BP$14:$BP$54,MATCH(I1348,'BCA Inputs'!$AW$14:$AW$54,0))*F1348+INDEX('BCA Inputs'!$BQ$14:$BQ$54,MATCH(I1348,'BCA Inputs'!$AW$14:$AW$54,0))*G1348,"")),"")</f>
        <v/>
      </c>
      <c r="AE1348" s="237" t="str">
        <f t="shared" si="206"/>
        <v/>
      </c>
      <c r="AF1348" s="198">
        <f t="shared" si="208"/>
        <v>0</v>
      </c>
      <c r="AG1348" s="239">
        <f t="shared" si="209"/>
        <v>0</v>
      </c>
    </row>
    <row r="1349" spans="1:33">
      <c r="A1349" s="228"/>
      <c r="B1349" s="176"/>
      <c r="C1349" s="229"/>
      <c r="D1349" s="230"/>
      <c r="E1349" s="230"/>
      <c r="F1349" s="230"/>
      <c r="G1349" s="230"/>
      <c r="H1349" s="231"/>
      <c r="I1349" s="231"/>
      <c r="J1349" s="232"/>
      <c r="K1349" s="232"/>
      <c r="L1349" s="232"/>
      <c r="M1349" s="181">
        <f t="shared" si="207"/>
        <v>0</v>
      </c>
      <c r="N1349" s="181">
        <f>IF(H1349="",0,H1349*I1349*'Avoided Water Savings Cost'!$C$16)</f>
        <v>0</v>
      </c>
      <c r="O1349" s="545">
        <f>IF(C1349="",0,IF($B$3="NYSEG",C1349/(1-'Avoided Electric Costs 2020'!$W$21),IF($B$3="RG&amp;E",C1349/(1-'Avoided Electric Costs 2020'!$X$21),"")))</f>
        <v>0</v>
      </c>
      <c r="P1349" s="546">
        <f>IF(D1349="",0,IF($B$3="NYSEG",D1349/(1-'Avoided Electric Costs 2020'!$W$21),IF($B$3="RG&amp;E",D1349/(1-'Avoided Electric Costs 2020'!$X$21),"")))</f>
        <v>0</v>
      </c>
      <c r="Q1349" s="546">
        <f>IF(E1349="",0,IF($B$3="NYSEG",E1349/(1-'Avoided Natural Gas Costs 2020'!$J$34),IF($B$3="RG&amp;E",E1349/(1-'Avoided Natural Gas Costs 2020'!$K$34),"")))</f>
        <v>0</v>
      </c>
      <c r="R1349" s="233" t="str">
        <f>IFERROR(IF(P1349*'BCA Inputs'!$C$1+Q1349*'BCA Inputs'!$C$2+F1349*'BCA Inputs'!$C$2+G1349*'BCA Inputs'!$C$2=0,"",P1349*'BCA Inputs'!$C$1+Q1349*'BCA Inputs'!$C$2+F1349*'BCA Inputs'!$C$2+G1349*'BCA Inputs'!$C$2),"")</f>
        <v/>
      </c>
      <c r="S1349" s="181" t="str">
        <f t="shared" si="200"/>
        <v/>
      </c>
      <c r="T1349" s="181" t="str">
        <f>IFERROR(IF($B$3="NYSEG",(INDEX('BCA Inputs'!$N$14:$N$54,MATCH(I1349,'BCA Inputs'!$M$14:$M$54,0))*P1349+INDEX('BCA Inputs'!$O$14:$O$54,MATCH(I1349,'BCA Inputs'!$M$14:$M$54,0))*O1349+INDEX('BCA Inputs'!P:P,MATCH(I1349,'BCA Inputs'!M:M,0))*Q1349+INDEX('BCA Inputs'!Q:Q,MATCH(I1349,'BCA Inputs'!M:M,0))*F1349+INDEX('BCA Inputs'!R:R,MATCH(I1349,'BCA Inputs'!M:M,0))*G1349)+L1349+N1349,IF($B$3="RG&amp;E",(INDEX('BCA Inputs'!$AX$14:$AX$54,MATCH(I1349,'BCA Inputs'!$AW$14:$AW$54,0))*P1349+INDEX('BCA Inputs'!$AY$14:$AY$54,MATCH(I1349,'BCA Inputs'!$AW$14:$AW$54,0))*O1349+INDEX('BCA Inputs'!$AZ$14:$AZ$54,MATCH(I1349,'BCA Inputs'!$AW$14:$AW$54,0))*Q1349+INDEX('BCA Inputs'!$BA$14:$BA$54,MATCH(I1349,'BCA Inputs'!$AW$14:$AW$54,0))*F1349+INDEX('BCA Inputs'!$BB$14:$BB$54,MATCH(I1349,'BCA Inputs'!$AW$14:$AW$54,0))*G1349)+L1349+N1349,"")),"")</f>
        <v/>
      </c>
      <c r="U1349" s="234" t="str">
        <f t="shared" si="201"/>
        <v/>
      </c>
      <c r="V1349" s="234" t="str">
        <f t="shared" si="202"/>
        <v/>
      </c>
      <c r="W1349" s="234" t="str">
        <f t="shared" si="203"/>
        <v/>
      </c>
      <c r="Y1349" s="235" t="str">
        <f t="shared" si="204"/>
        <v/>
      </c>
      <c r="Z1349" s="236" t="str">
        <f>IFERROR(IF($B$3="NYSEG",INDEX('BCA Inputs'!$X$14:$X$54,MATCH(I1349,'BCA Inputs'!$M$14:$M$54,0))*P1349+INDEX('BCA Inputs'!$Y$14:$Y$54,MATCH(I1349,'BCA Inputs'!$M$14:$M$54,0))*O1349+INDEX('BCA Inputs'!$Z$14:$Z$54,MATCH(I1349,'BCA Inputs'!$M$14:$M$54,0))*Q1349+INDEX('BCA Inputs'!$AA$14:$AA$54,MATCH(I1349,'BCA Inputs'!$M$14:$M$54,0))*F1349+INDEX('BCA Inputs'!$AB$14:$AB$54,MATCH(I1349,'BCA Inputs'!$M$14:$M$54,0))*G1349,IF($B$3="RG&amp;E",INDEX('BCA Inputs'!$BG$14:$BG$54,MATCH(I1349,'BCA Inputs'!$AW$14:$AW$54,0))*P1349+INDEX('BCA Inputs'!$BH$14:$BH$54,MATCH(I1349,'BCA Inputs'!$AW$14:$AW$54,0))*O1349+INDEX('BCA Inputs'!$BI$14:$BI$54,MATCH(I1349,'BCA Inputs'!$AW$14:$AW$54,0))*Q1349+INDEX('BCA Inputs'!$BJ$14:$BJ$54,MATCH(I1349,'BCA Inputs'!$AW$14:$AW$54,0))*F1349+INDEX('BCA Inputs'!$BK$14:$BK$54,MATCH(I1349,'BCA Inputs'!$AW$14:$AW$54,0))*G1349,"")),"")</f>
        <v/>
      </c>
      <c r="AA1349" s="237" t="str">
        <f t="shared" si="205"/>
        <v/>
      </c>
      <c r="AC1349" s="238" t="str">
        <f>IFERROR((K1349+R1349)+IF($B$3="NYSEG",INDEX('BCA Inputs'!$AI$14:$AI$54,MATCH(I1349,'BCA Inputs'!$M$14:$M$54,0))*P1349+INDEX('BCA Inputs'!$AJ$14:$AJ$54,MATCH(I1349,'BCA Inputs'!$M$14:$M$54,0))*Q1349,IF($B$3="RG&amp;E",INDEX('BCA Inputs'!$BR$14:$BR$54,MATCH(I1349,'BCA Inputs'!$AW$14:$AW$54,0))*P1349+INDEX('BCA Inputs'!$BS$14:$BS$54,MATCH(I1349,'BCA Inputs'!$AW$14:$AW$54,0))*Q1349,"")),"")</f>
        <v/>
      </c>
      <c r="AD1349" s="181" t="str">
        <f>IFERROR(IF($B$3="NYSEG",INDEX('BCA Inputs'!$AD$14:$AD$54,MATCH(I1349,'BCA Inputs'!$M$14:$M$54,0))*P1349+INDEX('BCA Inputs'!$AE$14:$AE$54,MATCH(I1349,'BCA Inputs'!$M$14:$M$54,0))*O1349+INDEX('BCA Inputs'!$AF$14:$AF$54,MATCH(I1349,'BCA Inputs'!$M$14:$M$54,0))*Q1349+INDEX('BCA Inputs'!$AG$14:$AG$54,MATCH(I1349,'BCA Inputs'!$M$14:$M$54,0))*F1349+INDEX('BCA Inputs'!$AH$14:$AH$54,MATCH(I1349,'BCA Inputs'!$M$14:$M$54,0))*G1349,IF($B$3="RG&amp;E",INDEX('BCA Inputs'!$BM$14:$BM$54,MATCH(I1349,'BCA Inputs'!$AW$14:$AW$54,0))*P1349+INDEX('BCA Inputs'!$BN$14:$BN$54,MATCH(I1349,'BCA Inputs'!$AW$14:$AW$54,0))*O1349+INDEX('BCA Inputs'!$BO$14:$BO$54,MATCH(I1349,'BCA Inputs'!$AW$14:$AW$54,0))*Q1349+INDEX('BCA Inputs'!$BP$14:$BP$54,MATCH(I1349,'BCA Inputs'!$AW$14:$AW$54,0))*F1349+INDEX('BCA Inputs'!$BQ$14:$BQ$54,MATCH(I1349,'BCA Inputs'!$AW$14:$AW$54,0))*G1349,"")),"")</f>
        <v/>
      </c>
      <c r="AE1349" s="237" t="str">
        <f t="shared" si="206"/>
        <v/>
      </c>
      <c r="AF1349" s="198">
        <f t="shared" si="208"/>
        <v>0</v>
      </c>
      <c r="AG1349" s="239">
        <f t="shared" si="209"/>
        <v>0</v>
      </c>
    </row>
    <row r="1350" spans="1:33">
      <c r="A1350" s="228"/>
      <c r="B1350" s="176"/>
      <c r="C1350" s="229"/>
      <c r="D1350" s="230"/>
      <c r="E1350" s="230"/>
      <c r="F1350" s="230"/>
      <c r="G1350" s="230"/>
      <c r="H1350" s="231"/>
      <c r="I1350" s="231"/>
      <c r="J1350" s="232"/>
      <c r="K1350" s="232"/>
      <c r="L1350" s="232"/>
      <c r="M1350" s="181">
        <f t="shared" si="207"/>
        <v>0</v>
      </c>
      <c r="N1350" s="181">
        <f>IF(H1350="",0,H1350*I1350*'Avoided Water Savings Cost'!$C$16)</f>
        <v>0</v>
      </c>
      <c r="O1350" s="545">
        <f>IF(C1350="",0,IF($B$3="NYSEG",C1350/(1-'Avoided Electric Costs 2020'!$W$21),IF($B$3="RG&amp;E",C1350/(1-'Avoided Electric Costs 2020'!$X$21),"")))</f>
        <v>0</v>
      </c>
      <c r="P1350" s="546">
        <f>IF(D1350="",0,IF($B$3="NYSEG",D1350/(1-'Avoided Electric Costs 2020'!$W$21),IF($B$3="RG&amp;E",D1350/(1-'Avoided Electric Costs 2020'!$X$21),"")))</f>
        <v>0</v>
      </c>
      <c r="Q1350" s="546">
        <f>IF(E1350="",0,IF($B$3="NYSEG",E1350/(1-'Avoided Natural Gas Costs 2020'!$J$34),IF($B$3="RG&amp;E",E1350/(1-'Avoided Natural Gas Costs 2020'!$K$34),"")))</f>
        <v>0</v>
      </c>
      <c r="R1350" s="233" t="str">
        <f>IFERROR(IF(P1350*'BCA Inputs'!$C$1+Q1350*'BCA Inputs'!$C$2+F1350*'BCA Inputs'!$C$2+G1350*'BCA Inputs'!$C$2=0,"",P1350*'BCA Inputs'!$C$1+Q1350*'BCA Inputs'!$C$2+F1350*'BCA Inputs'!$C$2+G1350*'BCA Inputs'!$C$2),"")</f>
        <v/>
      </c>
      <c r="S1350" s="181" t="str">
        <f t="shared" si="200"/>
        <v/>
      </c>
      <c r="T1350" s="181" t="str">
        <f>IFERROR(IF($B$3="NYSEG",(INDEX('BCA Inputs'!$N$14:$N$54,MATCH(I1350,'BCA Inputs'!$M$14:$M$54,0))*P1350+INDEX('BCA Inputs'!$O$14:$O$54,MATCH(I1350,'BCA Inputs'!$M$14:$M$54,0))*O1350+INDEX('BCA Inputs'!P:P,MATCH(I1350,'BCA Inputs'!M:M,0))*Q1350+INDEX('BCA Inputs'!Q:Q,MATCH(I1350,'BCA Inputs'!M:M,0))*F1350+INDEX('BCA Inputs'!R:R,MATCH(I1350,'BCA Inputs'!M:M,0))*G1350)+L1350+N1350,IF($B$3="RG&amp;E",(INDEX('BCA Inputs'!$AX$14:$AX$54,MATCH(I1350,'BCA Inputs'!$AW$14:$AW$54,0))*P1350+INDEX('BCA Inputs'!$AY$14:$AY$54,MATCH(I1350,'BCA Inputs'!$AW$14:$AW$54,0))*O1350+INDEX('BCA Inputs'!$AZ$14:$AZ$54,MATCH(I1350,'BCA Inputs'!$AW$14:$AW$54,0))*Q1350+INDEX('BCA Inputs'!$BA$14:$BA$54,MATCH(I1350,'BCA Inputs'!$AW$14:$AW$54,0))*F1350+INDEX('BCA Inputs'!$BB$14:$BB$54,MATCH(I1350,'BCA Inputs'!$AW$14:$AW$54,0))*G1350)+L1350+N1350,"")),"")</f>
        <v/>
      </c>
      <c r="U1350" s="234" t="str">
        <f t="shared" si="201"/>
        <v/>
      </c>
      <c r="V1350" s="234" t="str">
        <f t="shared" si="202"/>
        <v/>
      </c>
      <c r="W1350" s="234" t="str">
        <f t="shared" si="203"/>
        <v/>
      </c>
      <c r="Y1350" s="235" t="str">
        <f t="shared" si="204"/>
        <v/>
      </c>
      <c r="Z1350" s="236" t="str">
        <f>IFERROR(IF($B$3="NYSEG",INDEX('BCA Inputs'!$X$14:$X$54,MATCH(I1350,'BCA Inputs'!$M$14:$M$54,0))*P1350+INDEX('BCA Inputs'!$Y$14:$Y$54,MATCH(I1350,'BCA Inputs'!$M$14:$M$54,0))*O1350+INDEX('BCA Inputs'!$Z$14:$Z$54,MATCH(I1350,'BCA Inputs'!$M$14:$M$54,0))*Q1350+INDEX('BCA Inputs'!$AA$14:$AA$54,MATCH(I1350,'BCA Inputs'!$M$14:$M$54,0))*F1350+INDEX('BCA Inputs'!$AB$14:$AB$54,MATCH(I1350,'BCA Inputs'!$M$14:$M$54,0))*G1350,IF($B$3="RG&amp;E",INDEX('BCA Inputs'!$BG$14:$BG$54,MATCH(I1350,'BCA Inputs'!$AW$14:$AW$54,0))*P1350+INDEX('BCA Inputs'!$BH$14:$BH$54,MATCH(I1350,'BCA Inputs'!$AW$14:$AW$54,0))*O1350+INDEX('BCA Inputs'!$BI$14:$BI$54,MATCH(I1350,'BCA Inputs'!$AW$14:$AW$54,0))*Q1350+INDEX('BCA Inputs'!$BJ$14:$BJ$54,MATCH(I1350,'BCA Inputs'!$AW$14:$AW$54,0))*F1350+INDEX('BCA Inputs'!$BK$14:$BK$54,MATCH(I1350,'BCA Inputs'!$AW$14:$AW$54,0))*G1350,"")),"")</f>
        <v/>
      </c>
      <c r="AA1350" s="237" t="str">
        <f t="shared" si="205"/>
        <v/>
      </c>
      <c r="AC1350" s="238" t="str">
        <f>IFERROR((K1350+R1350)+IF($B$3="NYSEG",INDEX('BCA Inputs'!$AI$14:$AI$54,MATCH(I1350,'BCA Inputs'!$M$14:$M$54,0))*P1350+INDEX('BCA Inputs'!$AJ$14:$AJ$54,MATCH(I1350,'BCA Inputs'!$M$14:$M$54,0))*Q1350,IF($B$3="RG&amp;E",INDEX('BCA Inputs'!$BR$14:$BR$54,MATCH(I1350,'BCA Inputs'!$AW$14:$AW$54,0))*P1350+INDEX('BCA Inputs'!$BS$14:$BS$54,MATCH(I1350,'BCA Inputs'!$AW$14:$AW$54,0))*Q1350,"")),"")</f>
        <v/>
      </c>
      <c r="AD1350" s="181" t="str">
        <f>IFERROR(IF($B$3="NYSEG",INDEX('BCA Inputs'!$AD$14:$AD$54,MATCH(I1350,'BCA Inputs'!$M$14:$M$54,0))*P1350+INDEX('BCA Inputs'!$AE$14:$AE$54,MATCH(I1350,'BCA Inputs'!$M$14:$M$54,0))*O1350+INDEX('BCA Inputs'!$AF$14:$AF$54,MATCH(I1350,'BCA Inputs'!$M$14:$M$54,0))*Q1350+INDEX('BCA Inputs'!$AG$14:$AG$54,MATCH(I1350,'BCA Inputs'!$M$14:$M$54,0))*F1350+INDEX('BCA Inputs'!$AH$14:$AH$54,MATCH(I1350,'BCA Inputs'!$M$14:$M$54,0))*G1350,IF($B$3="RG&amp;E",INDEX('BCA Inputs'!$BM$14:$BM$54,MATCH(I1350,'BCA Inputs'!$AW$14:$AW$54,0))*P1350+INDEX('BCA Inputs'!$BN$14:$BN$54,MATCH(I1350,'BCA Inputs'!$AW$14:$AW$54,0))*O1350+INDEX('BCA Inputs'!$BO$14:$BO$54,MATCH(I1350,'BCA Inputs'!$AW$14:$AW$54,0))*Q1350+INDEX('BCA Inputs'!$BP$14:$BP$54,MATCH(I1350,'BCA Inputs'!$AW$14:$AW$54,0))*F1350+INDEX('BCA Inputs'!$BQ$14:$BQ$54,MATCH(I1350,'BCA Inputs'!$AW$14:$AW$54,0))*G1350,"")),"")</f>
        <v/>
      </c>
      <c r="AE1350" s="237" t="str">
        <f t="shared" si="206"/>
        <v/>
      </c>
      <c r="AF1350" s="198">
        <f t="shared" si="208"/>
        <v>0</v>
      </c>
      <c r="AG1350" s="239">
        <f t="shared" si="209"/>
        <v>0</v>
      </c>
    </row>
    <row r="1351" spans="1:33">
      <c r="A1351" s="228"/>
      <c r="B1351" s="176"/>
      <c r="C1351" s="229"/>
      <c r="D1351" s="230"/>
      <c r="E1351" s="230"/>
      <c r="F1351" s="230"/>
      <c r="G1351" s="230"/>
      <c r="H1351" s="231"/>
      <c r="I1351" s="231"/>
      <c r="J1351" s="232"/>
      <c r="K1351" s="232"/>
      <c r="L1351" s="232"/>
      <c r="M1351" s="181">
        <f t="shared" si="207"/>
        <v>0</v>
      </c>
      <c r="N1351" s="181">
        <f>IF(H1351="",0,H1351*I1351*'Avoided Water Savings Cost'!$C$16)</f>
        <v>0</v>
      </c>
      <c r="O1351" s="545">
        <f>IF(C1351="",0,IF($B$3="NYSEG",C1351/(1-'Avoided Electric Costs 2020'!$W$21),IF($B$3="RG&amp;E",C1351/(1-'Avoided Electric Costs 2020'!$X$21),"")))</f>
        <v>0</v>
      </c>
      <c r="P1351" s="546">
        <f>IF(D1351="",0,IF($B$3="NYSEG",D1351/(1-'Avoided Electric Costs 2020'!$W$21),IF($B$3="RG&amp;E",D1351/(1-'Avoided Electric Costs 2020'!$X$21),"")))</f>
        <v>0</v>
      </c>
      <c r="Q1351" s="546">
        <f>IF(E1351="",0,IF($B$3="NYSEG",E1351/(1-'Avoided Natural Gas Costs 2020'!$J$34),IF($B$3="RG&amp;E",E1351/(1-'Avoided Natural Gas Costs 2020'!$K$34),"")))</f>
        <v>0</v>
      </c>
      <c r="R1351" s="233" t="str">
        <f>IFERROR(IF(P1351*'BCA Inputs'!$C$1+Q1351*'BCA Inputs'!$C$2+F1351*'BCA Inputs'!$C$2+G1351*'BCA Inputs'!$C$2=0,"",P1351*'BCA Inputs'!$C$1+Q1351*'BCA Inputs'!$C$2+F1351*'BCA Inputs'!$C$2+G1351*'BCA Inputs'!$C$2),"")</f>
        <v/>
      </c>
      <c r="S1351" s="181" t="str">
        <f t="shared" si="200"/>
        <v/>
      </c>
      <c r="T1351" s="181" t="str">
        <f>IFERROR(IF($B$3="NYSEG",(INDEX('BCA Inputs'!$N$14:$N$54,MATCH(I1351,'BCA Inputs'!$M$14:$M$54,0))*P1351+INDEX('BCA Inputs'!$O$14:$O$54,MATCH(I1351,'BCA Inputs'!$M$14:$M$54,0))*O1351+INDEX('BCA Inputs'!P:P,MATCH(I1351,'BCA Inputs'!M:M,0))*Q1351+INDEX('BCA Inputs'!Q:Q,MATCH(I1351,'BCA Inputs'!M:M,0))*F1351+INDEX('BCA Inputs'!R:R,MATCH(I1351,'BCA Inputs'!M:M,0))*G1351)+L1351+N1351,IF($B$3="RG&amp;E",(INDEX('BCA Inputs'!$AX$14:$AX$54,MATCH(I1351,'BCA Inputs'!$AW$14:$AW$54,0))*P1351+INDEX('BCA Inputs'!$AY$14:$AY$54,MATCH(I1351,'BCA Inputs'!$AW$14:$AW$54,0))*O1351+INDEX('BCA Inputs'!$AZ$14:$AZ$54,MATCH(I1351,'BCA Inputs'!$AW$14:$AW$54,0))*Q1351+INDEX('BCA Inputs'!$BA$14:$BA$54,MATCH(I1351,'BCA Inputs'!$AW$14:$AW$54,0))*F1351+INDEX('BCA Inputs'!$BB$14:$BB$54,MATCH(I1351,'BCA Inputs'!$AW$14:$AW$54,0))*G1351)+L1351+N1351,"")),"")</f>
        <v/>
      </c>
      <c r="U1351" s="234" t="str">
        <f t="shared" si="201"/>
        <v/>
      </c>
      <c r="V1351" s="234" t="str">
        <f t="shared" si="202"/>
        <v/>
      </c>
      <c r="W1351" s="234" t="str">
        <f t="shared" si="203"/>
        <v/>
      </c>
      <c r="Y1351" s="235" t="str">
        <f t="shared" si="204"/>
        <v/>
      </c>
      <c r="Z1351" s="236" t="str">
        <f>IFERROR(IF($B$3="NYSEG",INDEX('BCA Inputs'!$X$14:$X$54,MATCH(I1351,'BCA Inputs'!$M$14:$M$54,0))*P1351+INDEX('BCA Inputs'!$Y$14:$Y$54,MATCH(I1351,'BCA Inputs'!$M$14:$M$54,0))*O1351+INDEX('BCA Inputs'!$Z$14:$Z$54,MATCH(I1351,'BCA Inputs'!$M$14:$M$54,0))*Q1351+INDEX('BCA Inputs'!$AA$14:$AA$54,MATCH(I1351,'BCA Inputs'!$M$14:$M$54,0))*F1351+INDEX('BCA Inputs'!$AB$14:$AB$54,MATCH(I1351,'BCA Inputs'!$M$14:$M$54,0))*G1351,IF($B$3="RG&amp;E",INDEX('BCA Inputs'!$BG$14:$BG$54,MATCH(I1351,'BCA Inputs'!$AW$14:$AW$54,0))*P1351+INDEX('BCA Inputs'!$BH$14:$BH$54,MATCH(I1351,'BCA Inputs'!$AW$14:$AW$54,0))*O1351+INDEX('BCA Inputs'!$BI$14:$BI$54,MATCH(I1351,'BCA Inputs'!$AW$14:$AW$54,0))*Q1351+INDEX('BCA Inputs'!$BJ$14:$BJ$54,MATCH(I1351,'BCA Inputs'!$AW$14:$AW$54,0))*F1351+INDEX('BCA Inputs'!$BK$14:$BK$54,MATCH(I1351,'BCA Inputs'!$AW$14:$AW$54,0))*G1351,"")),"")</f>
        <v/>
      </c>
      <c r="AA1351" s="237" t="str">
        <f t="shared" si="205"/>
        <v/>
      </c>
      <c r="AC1351" s="238" t="str">
        <f>IFERROR((K1351+R1351)+IF($B$3="NYSEG",INDEX('BCA Inputs'!$AI$14:$AI$54,MATCH(I1351,'BCA Inputs'!$M$14:$M$54,0))*P1351+INDEX('BCA Inputs'!$AJ$14:$AJ$54,MATCH(I1351,'BCA Inputs'!$M$14:$M$54,0))*Q1351,IF($B$3="RG&amp;E",INDEX('BCA Inputs'!$BR$14:$BR$54,MATCH(I1351,'BCA Inputs'!$AW$14:$AW$54,0))*P1351+INDEX('BCA Inputs'!$BS$14:$BS$54,MATCH(I1351,'BCA Inputs'!$AW$14:$AW$54,0))*Q1351,"")),"")</f>
        <v/>
      </c>
      <c r="AD1351" s="181" t="str">
        <f>IFERROR(IF($B$3="NYSEG",INDEX('BCA Inputs'!$AD$14:$AD$54,MATCH(I1351,'BCA Inputs'!$M$14:$M$54,0))*P1351+INDEX('BCA Inputs'!$AE$14:$AE$54,MATCH(I1351,'BCA Inputs'!$M$14:$M$54,0))*O1351+INDEX('BCA Inputs'!$AF$14:$AF$54,MATCH(I1351,'BCA Inputs'!$M$14:$M$54,0))*Q1351+INDEX('BCA Inputs'!$AG$14:$AG$54,MATCH(I1351,'BCA Inputs'!$M$14:$M$54,0))*F1351+INDEX('BCA Inputs'!$AH$14:$AH$54,MATCH(I1351,'BCA Inputs'!$M$14:$M$54,0))*G1351,IF($B$3="RG&amp;E",INDEX('BCA Inputs'!$BM$14:$BM$54,MATCH(I1351,'BCA Inputs'!$AW$14:$AW$54,0))*P1351+INDEX('BCA Inputs'!$BN$14:$BN$54,MATCH(I1351,'BCA Inputs'!$AW$14:$AW$54,0))*O1351+INDEX('BCA Inputs'!$BO$14:$BO$54,MATCH(I1351,'BCA Inputs'!$AW$14:$AW$54,0))*Q1351+INDEX('BCA Inputs'!$BP$14:$BP$54,MATCH(I1351,'BCA Inputs'!$AW$14:$AW$54,0))*F1351+INDEX('BCA Inputs'!$BQ$14:$BQ$54,MATCH(I1351,'BCA Inputs'!$AW$14:$AW$54,0))*G1351,"")),"")</f>
        <v/>
      </c>
      <c r="AE1351" s="237" t="str">
        <f t="shared" si="206"/>
        <v/>
      </c>
      <c r="AF1351" s="198">
        <f t="shared" si="208"/>
        <v>0</v>
      </c>
      <c r="AG1351" s="239">
        <f t="shared" si="209"/>
        <v>0</v>
      </c>
    </row>
    <row r="1352" spans="1:33">
      <c r="A1352" s="228"/>
      <c r="B1352" s="176"/>
      <c r="C1352" s="229"/>
      <c r="D1352" s="230"/>
      <c r="E1352" s="230"/>
      <c r="F1352" s="230"/>
      <c r="G1352" s="230"/>
      <c r="H1352" s="231"/>
      <c r="I1352" s="231"/>
      <c r="J1352" s="232"/>
      <c r="K1352" s="232"/>
      <c r="L1352" s="232"/>
      <c r="M1352" s="181">
        <f t="shared" si="207"/>
        <v>0</v>
      </c>
      <c r="N1352" s="181">
        <f>IF(H1352="",0,H1352*I1352*'Avoided Water Savings Cost'!$C$16)</f>
        <v>0</v>
      </c>
      <c r="O1352" s="545">
        <f>IF(C1352="",0,IF($B$3="NYSEG",C1352/(1-'Avoided Electric Costs 2020'!$W$21),IF($B$3="RG&amp;E",C1352/(1-'Avoided Electric Costs 2020'!$X$21),"")))</f>
        <v>0</v>
      </c>
      <c r="P1352" s="546">
        <f>IF(D1352="",0,IF($B$3="NYSEG",D1352/(1-'Avoided Electric Costs 2020'!$W$21),IF($B$3="RG&amp;E",D1352/(1-'Avoided Electric Costs 2020'!$X$21),"")))</f>
        <v>0</v>
      </c>
      <c r="Q1352" s="546">
        <f>IF(E1352="",0,IF($B$3="NYSEG",E1352/(1-'Avoided Natural Gas Costs 2020'!$J$34),IF($B$3="RG&amp;E",E1352/(1-'Avoided Natural Gas Costs 2020'!$K$34),"")))</f>
        <v>0</v>
      </c>
      <c r="R1352" s="233" t="str">
        <f>IFERROR(IF(P1352*'BCA Inputs'!$C$1+Q1352*'BCA Inputs'!$C$2+F1352*'BCA Inputs'!$C$2+G1352*'BCA Inputs'!$C$2=0,"",P1352*'BCA Inputs'!$C$1+Q1352*'BCA Inputs'!$C$2+F1352*'BCA Inputs'!$C$2+G1352*'BCA Inputs'!$C$2),"")</f>
        <v/>
      </c>
      <c r="S1352" s="181" t="str">
        <f t="shared" si="200"/>
        <v/>
      </c>
      <c r="T1352" s="181" t="str">
        <f>IFERROR(IF($B$3="NYSEG",(INDEX('BCA Inputs'!$N$14:$N$54,MATCH(I1352,'BCA Inputs'!$M$14:$M$54,0))*P1352+INDEX('BCA Inputs'!$O$14:$O$54,MATCH(I1352,'BCA Inputs'!$M$14:$M$54,0))*O1352+INDEX('BCA Inputs'!P:P,MATCH(I1352,'BCA Inputs'!M:M,0))*Q1352+INDEX('BCA Inputs'!Q:Q,MATCH(I1352,'BCA Inputs'!M:M,0))*F1352+INDEX('BCA Inputs'!R:R,MATCH(I1352,'BCA Inputs'!M:M,0))*G1352)+L1352+N1352,IF($B$3="RG&amp;E",(INDEX('BCA Inputs'!$AX$14:$AX$54,MATCH(I1352,'BCA Inputs'!$AW$14:$AW$54,0))*P1352+INDEX('BCA Inputs'!$AY$14:$AY$54,MATCH(I1352,'BCA Inputs'!$AW$14:$AW$54,0))*O1352+INDEX('BCA Inputs'!$AZ$14:$AZ$54,MATCH(I1352,'BCA Inputs'!$AW$14:$AW$54,0))*Q1352+INDEX('BCA Inputs'!$BA$14:$BA$54,MATCH(I1352,'BCA Inputs'!$AW$14:$AW$54,0))*F1352+INDEX('BCA Inputs'!$BB$14:$BB$54,MATCH(I1352,'BCA Inputs'!$AW$14:$AW$54,0))*G1352)+L1352+N1352,"")),"")</f>
        <v/>
      </c>
      <c r="U1352" s="234" t="str">
        <f t="shared" si="201"/>
        <v/>
      </c>
      <c r="V1352" s="234" t="str">
        <f t="shared" si="202"/>
        <v/>
      </c>
      <c r="W1352" s="234" t="str">
        <f t="shared" si="203"/>
        <v/>
      </c>
      <c r="Y1352" s="235" t="str">
        <f t="shared" si="204"/>
        <v/>
      </c>
      <c r="Z1352" s="236" t="str">
        <f>IFERROR(IF($B$3="NYSEG",INDEX('BCA Inputs'!$X$14:$X$54,MATCH(I1352,'BCA Inputs'!$M$14:$M$54,0))*P1352+INDEX('BCA Inputs'!$Y$14:$Y$54,MATCH(I1352,'BCA Inputs'!$M$14:$M$54,0))*O1352+INDEX('BCA Inputs'!$Z$14:$Z$54,MATCH(I1352,'BCA Inputs'!$M$14:$M$54,0))*Q1352+INDEX('BCA Inputs'!$AA$14:$AA$54,MATCH(I1352,'BCA Inputs'!$M$14:$M$54,0))*F1352+INDEX('BCA Inputs'!$AB$14:$AB$54,MATCH(I1352,'BCA Inputs'!$M$14:$M$54,0))*G1352,IF($B$3="RG&amp;E",INDEX('BCA Inputs'!$BG$14:$BG$54,MATCH(I1352,'BCA Inputs'!$AW$14:$AW$54,0))*P1352+INDEX('BCA Inputs'!$BH$14:$BH$54,MATCH(I1352,'BCA Inputs'!$AW$14:$AW$54,0))*O1352+INDEX('BCA Inputs'!$BI$14:$BI$54,MATCH(I1352,'BCA Inputs'!$AW$14:$AW$54,0))*Q1352+INDEX('BCA Inputs'!$BJ$14:$BJ$54,MATCH(I1352,'BCA Inputs'!$AW$14:$AW$54,0))*F1352+INDEX('BCA Inputs'!$BK$14:$BK$54,MATCH(I1352,'BCA Inputs'!$AW$14:$AW$54,0))*G1352,"")),"")</f>
        <v/>
      </c>
      <c r="AA1352" s="237" t="str">
        <f t="shared" si="205"/>
        <v/>
      </c>
      <c r="AC1352" s="238" t="str">
        <f>IFERROR((K1352+R1352)+IF($B$3="NYSEG",INDEX('BCA Inputs'!$AI$14:$AI$54,MATCH(I1352,'BCA Inputs'!$M$14:$M$54,0))*P1352+INDEX('BCA Inputs'!$AJ$14:$AJ$54,MATCH(I1352,'BCA Inputs'!$M$14:$M$54,0))*Q1352,IF($B$3="RG&amp;E",INDEX('BCA Inputs'!$BR$14:$BR$54,MATCH(I1352,'BCA Inputs'!$AW$14:$AW$54,0))*P1352+INDEX('BCA Inputs'!$BS$14:$BS$54,MATCH(I1352,'BCA Inputs'!$AW$14:$AW$54,0))*Q1352,"")),"")</f>
        <v/>
      </c>
      <c r="AD1352" s="181" t="str">
        <f>IFERROR(IF($B$3="NYSEG",INDEX('BCA Inputs'!$AD$14:$AD$54,MATCH(I1352,'BCA Inputs'!$M$14:$M$54,0))*P1352+INDEX('BCA Inputs'!$AE$14:$AE$54,MATCH(I1352,'BCA Inputs'!$M$14:$M$54,0))*O1352+INDEX('BCA Inputs'!$AF$14:$AF$54,MATCH(I1352,'BCA Inputs'!$M$14:$M$54,0))*Q1352+INDEX('BCA Inputs'!$AG$14:$AG$54,MATCH(I1352,'BCA Inputs'!$M$14:$M$54,0))*F1352+INDEX('BCA Inputs'!$AH$14:$AH$54,MATCH(I1352,'BCA Inputs'!$M$14:$M$54,0))*G1352,IF($B$3="RG&amp;E",INDEX('BCA Inputs'!$BM$14:$BM$54,MATCH(I1352,'BCA Inputs'!$AW$14:$AW$54,0))*P1352+INDEX('BCA Inputs'!$BN$14:$BN$54,MATCH(I1352,'BCA Inputs'!$AW$14:$AW$54,0))*O1352+INDEX('BCA Inputs'!$BO$14:$BO$54,MATCH(I1352,'BCA Inputs'!$AW$14:$AW$54,0))*Q1352+INDEX('BCA Inputs'!$BP$14:$BP$54,MATCH(I1352,'BCA Inputs'!$AW$14:$AW$54,0))*F1352+INDEX('BCA Inputs'!$BQ$14:$BQ$54,MATCH(I1352,'BCA Inputs'!$AW$14:$AW$54,0))*G1352,"")),"")</f>
        <v/>
      </c>
      <c r="AE1352" s="237" t="str">
        <f t="shared" si="206"/>
        <v/>
      </c>
      <c r="AF1352" s="198">
        <f t="shared" si="208"/>
        <v>0</v>
      </c>
      <c r="AG1352" s="239">
        <f t="shared" si="209"/>
        <v>0</v>
      </c>
    </row>
    <row r="1353" spans="1:33">
      <c r="A1353" s="228"/>
      <c r="B1353" s="176"/>
      <c r="C1353" s="229"/>
      <c r="D1353" s="230"/>
      <c r="E1353" s="230"/>
      <c r="F1353" s="230"/>
      <c r="G1353" s="230"/>
      <c r="H1353" s="231"/>
      <c r="I1353" s="231"/>
      <c r="J1353" s="232"/>
      <c r="K1353" s="232"/>
      <c r="L1353" s="232"/>
      <c r="M1353" s="181">
        <f t="shared" si="207"/>
        <v>0</v>
      </c>
      <c r="N1353" s="181">
        <f>IF(H1353="",0,H1353*I1353*'Avoided Water Savings Cost'!$C$16)</f>
        <v>0</v>
      </c>
      <c r="O1353" s="545">
        <f>IF(C1353="",0,IF($B$3="NYSEG",C1353/(1-'Avoided Electric Costs 2020'!$W$21),IF($B$3="RG&amp;E",C1353/(1-'Avoided Electric Costs 2020'!$X$21),"")))</f>
        <v>0</v>
      </c>
      <c r="P1353" s="546">
        <f>IF(D1353="",0,IF($B$3="NYSEG",D1353/(1-'Avoided Electric Costs 2020'!$W$21),IF($B$3="RG&amp;E",D1353/(1-'Avoided Electric Costs 2020'!$X$21),"")))</f>
        <v>0</v>
      </c>
      <c r="Q1353" s="546">
        <f>IF(E1353="",0,IF($B$3="NYSEG",E1353/(1-'Avoided Natural Gas Costs 2020'!$J$34),IF($B$3="RG&amp;E",E1353/(1-'Avoided Natural Gas Costs 2020'!$K$34),"")))</f>
        <v>0</v>
      </c>
      <c r="R1353" s="233" t="str">
        <f>IFERROR(IF(P1353*'BCA Inputs'!$C$1+Q1353*'BCA Inputs'!$C$2+F1353*'BCA Inputs'!$C$2+G1353*'BCA Inputs'!$C$2=0,"",P1353*'BCA Inputs'!$C$1+Q1353*'BCA Inputs'!$C$2+F1353*'BCA Inputs'!$C$2+G1353*'BCA Inputs'!$C$2),"")</f>
        <v/>
      </c>
      <c r="S1353" s="181" t="str">
        <f t="shared" si="200"/>
        <v/>
      </c>
      <c r="T1353" s="181" t="str">
        <f>IFERROR(IF($B$3="NYSEG",(INDEX('BCA Inputs'!$N$14:$N$54,MATCH(I1353,'BCA Inputs'!$M$14:$M$54,0))*P1353+INDEX('BCA Inputs'!$O$14:$O$54,MATCH(I1353,'BCA Inputs'!$M$14:$M$54,0))*O1353+INDEX('BCA Inputs'!P:P,MATCH(I1353,'BCA Inputs'!M:M,0))*Q1353+INDEX('BCA Inputs'!Q:Q,MATCH(I1353,'BCA Inputs'!M:M,0))*F1353+INDEX('BCA Inputs'!R:R,MATCH(I1353,'BCA Inputs'!M:M,0))*G1353)+L1353+N1353,IF($B$3="RG&amp;E",(INDEX('BCA Inputs'!$AX$14:$AX$54,MATCH(I1353,'BCA Inputs'!$AW$14:$AW$54,0))*P1353+INDEX('BCA Inputs'!$AY$14:$AY$54,MATCH(I1353,'BCA Inputs'!$AW$14:$AW$54,0))*O1353+INDEX('BCA Inputs'!$AZ$14:$AZ$54,MATCH(I1353,'BCA Inputs'!$AW$14:$AW$54,0))*Q1353+INDEX('BCA Inputs'!$BA$14:$BA$54,MATCH(I1353,'BCA Inputs'!$AW$14:$AW$54,0))*F1353+INDEX('BCA Inputs'!$BB$14:$BB$54,MATCH(I1353,'BCA Inputs'!$AW$14:$AW$54,0))*G1353)+L1353+N1353,"")),"")</f>
        <v/>
      </c>
      <c r="U1353" s="234" t="str">
        <f t="shared" si="201"/>
        <v/>
      </c>
      <c r="V1353" s="234" t="str">
        <f t="shared" si="202"/>
        <v/>
      </c>
      <c r="W1353" s="234" t="str">
        <f t="shared" si="203"/>
        <v/>
      </c>
      <c r="Y1353" s="235" t="str">
        <f t="shared" si="204"/>
        <v/>
      </c>
      <c r="Z1353" s="236" t="str">
        <f>IFERROR(IF($B$3="NYSEG",INDEX('BCA Inputs'!$X$14:$X$54,MATCH(I1353,'BCA Inputs'!$M$14:$M$54,0))*P1353+INDEX('BCA Inputs'!$Y$14:$Y$54,MATCH(I1353,'BCA Inputs'!$M$14:$M$54,0))*O1353+INDEX('BCA Inputs'!$Z$14:$Z$54,MATCH(I1353,'BCA Inputs'!$M$14:$M$54,0))*Q1353+INDEX('BCA Inputs'!$AA$14:$AA$54,MATCH(I1353,'BCA Inputs'!$M$14:$M$54,0))*F1353+INDEX('BCA Inputs'!$AB$14:$AB$54,MATCH(I1353,'BCA Inputs'!$M$14:$M$54,0))*G1353,IF($B$3="RG&amp;E",INDEX('BCA Inputs'!$BG$14:$BG$54,MATCH(I1353,'BCA Inputs'!$AW$14:$AW$54,0))*P1353+INDEX('BCA Inputs'!$BH$14:$BH$54,MATCH(I1353,'BCA Inputs'!$AW$14:$AW$54,0))*O1353+INDEX('BCA Inputs'!$BI$14:$BI$54,MATCH(I1353,'BCA Inputs'!$AW$14:$AW$54,0))*Q1353+INDEX('BCA Inputs'!$BJ$14:$BJ$54,MATCH(I1353,'BCA Inputs'!$AW$14:$AW$54,0))*F1353+INDEX('BCA Inputs'!$BK$14:$BK$54,MATCH(I1353,'BCA Inputs'!$AW$14:$AW$54,0))*G1353,"")),"")</f>
        <v/>
      </c>
      <c r="AA1353" s="237" t="str">
        <f t="shared" si="205"/>
        <v/>
      </c>
      <c r="AC1353" s="238" t="str">
        <f>IFERROR((K1353+R1353)+IF($B$3="NYSEG",INDEX('BCA Inputs'!$AI$14:$AI$54,MATCH(I1353,'BCA Inputs'!$M$14:$M$54,0))*P1353+INDEX('BCA Inputs'!$AJ$14:$AJ$54,MATCH(I1353,'BCA Inputs'!$M$14:$M$54,0))*Q1353,IF($B$3="RG&amp;E",INDEX('BCA Inputs'!$BR$14:$BR$54,MATCH(I1353,'BCA Inputs'!$AW$14:$AW$54,0))*P1353+INDEX('BCA Inputs'!$BS$14:$BS$54,MATCH(I1353,'BCA Inputs'!$AW$14:$AW$54,0))*Q1353,"")),"")</f>
        <v/>
      </c>
      <c r="AD1353" s="181" t="str">
        <f>IFERROR(IF($B$3="NYSEG",INDEX('BCA Inputs'!$AD$14:$AD$54,MATCH(I1353,'BCA Inputs'!$M$14:$M$54,0))*P1353+INDEX('BCA Inputs'!$AE$14:$AE$54,MATCH(I1353,'BCA Inputs'!$M$14:$M$54,0))*O1353+INDEX('BCA Inputs'!$AF$14:$AF$54,MATCH(I1353,'BCA Inputs'!$M$14:$M$54,0))*Q1353+INDEX('BCA Inputs'!$AG$14:$AG$54,MATCH(I1353,'BCA Inputs'!$M$14:$M$54,0))*F1353+INDEX('BCA Inputs'!$AH$14:$AH$54,MATCH(I1353,'BCA Inputs'!$M$14:$M$54,0))*G1353,IF($B$3="RG&amp;E",INDEX('BCA Inputs'!$BM$14:$BM$54,MATCH(I1353,'BCA Inputs'!$AW$14:$AW$54,0))*P1353+INDEX('BCA Inputs'!$BN$14:$BN$54,MATCH(I1353,'BCA Inputs'!$AW$14:$AW$54,0))*O1353+INDEX('BCA Inputs'!$BO$14:$BO$54,MATCH(I1353,'BCA Inputs'!$AW$14:$AW$54,0))*Q1353+INDEX('BCA Inputs'!$BP$14:$BP$54,MATCH(I1353,'BCA Inputs'!$AW$14:$AW$54,0))*F1353+INDEX('BCA Inputs'!$BQ$14:$BQ$54,MATCH(I1353,'BCA Inputs'!$AW$14:$AW$54,0))*G1353,"")),"")</f>
        <v/>
      </c>
      <c r="AE1353" s="237" t="str">
        <f t="shared" si="206"/>
        <v/>
      </c>
      <c r="AF1353" s="198">
        <f t="shared" si="208"/>
        <v>0</v>
      </c>
      <c r="AG1353" s="239">
        <f t="shared" si="209"/>
        <v>0</v>
      </c>
    </row>
    <row r="1354" spans="1:33">
      <c r="A1354" s="228"/>
      <c r="B1354" s="176"/>
      <c r="C1354" s="229"/>
      <c r="D1354" s="230"/>
      <c r="E1354" s="230"/>
      <c r="F1354" s="230"/>
      <c r="G1354" s="230"/>
      <c r="H1354" s="231"/>
      <c r="I1354" s="231"/>
      <c r="J1354" s="232"/>
      <c r="K1354" s="232"/>
      <c r="L1354" s="232"/>
      <c r="M1354" s="181">
        <f t="shared" si="207"/>
        <v>0</v>
      </c>
      <c r="N1354" s="181">
        <f>IF(H1354="",0,H1354*I1354*'Avoided Water Savings Cost'!$C$16)</f>
        <v>0</v>
      </c>
      <c r="O1354" s="545">
        <f>IF(C1354="",0,IF($B$3="NYSEG",C1354/(1-'Avoided Electric Costs 2020'!$W$21),IF($B$3="RG&amp;E",C1354/(1-'Avoided Electric Costs 2020'!$X$21),"")))</f>
        <v>0</v>
      </c>
      <c r="P1354" s="546">
        <f>IF(D1354="",0,IF($B$3="NYSEG",D1354/(1-'Avoided Electric Costs 2020'!$W$21),IF($B$3="RG&amp;E",D1354/(1-'Avoided Electric Costs 2020'!$X$21),"")))</f>
        <v>0</v>
      </c>
      <c r="Q1354" s="546">
        <f>IF(E1354="",0,IF($B$3="NYSEG",E1354/(1-'Avoided Natural Gas Costs 2020'!$J$34),IF($B$3="RG&amp;E",E1354/(1-'Avoided Natural Gas Costs 2020'!$K$34),"")))</f>
        <v>0</v>
      </c>
      <c r="R1354" s="233" t="str">
        <f>IFERROR(IF(P1354*'BCA Inputs'!$C$1+Q1354*'BCA Inputs'!$C$2+F1354*'BCA Inputs'!$C$2+G1354*'BCA Inputs'!$C$2=0,"",P1354*'BCA Inputs'!$C$1+Q1354*'BCA Inputs'!$C$2+F1354*'BCA Inputs'!$C$2+G1354*'BCA Inputs'!$C$2),"")</f>
        <v/>
      </c>
      <c r="S1354" s="181" t="str">
        <f t="shared" si="200"/>
        <v/>
      </c>
      <c r="T1354" s="181" t="str">
        <f>IFERROR(IF($B$3="NYSEG",(INDEX('BCA Inputs'!$N$14:$N$54,MATCH(I1354,'BCA Inputs'!$M$14:$M$54,0))*P1354+INDEX('BCA Inputs'!$O$14:$O$54,MATCH(I1354,'BCA Inputs'!$M$14:$M$54,0))*O1354+INDEX('BCA Inputs'!P:P,MATCH(I1354,'BCA Inputs'!M:M,0))*Q1354+INDEX('BCA Inputs'!Q:Q,MATCH(I1354,'BCA Inputs'!M:M,0))*F1354+INDEX('BCA Inputs'!R:R,MATCH(I1354,'BCA Inputs'!M:M,0))*G1354)+L1354+N1354,IF($B$3="RG&amp;E",(INDEX('BCA Inputs'!$AX$14:$AX$54,MATCH(I1354,'BCA Inputs'!$AW$14:$AW$54,0))*P1354+INDEX('BCA Inputs'!$AY$14:$AY$54,MATCH(I1354,'BCA Inputs'!$AW$14:$AW$54,0))*O1354+INDEX('BCA Inputs'!$AZ$14:$AZ$54,MATCH(I1354,'BCA Inputs'!$AW$14:$AW$54,0))*Q1354+INDEX('BCA Inputs'!$BA$14:$BA$54,MATCH(I1354,'BCA Inputs'!$AW$14:$AW$54,0))*F1354+INDEX('BCA Inputs'!$BB$14:$BB$54,MATCH(I1354,'BCA Inputs'!$AW$14:$AW$54,0))*G1354)+L1354+N1354,"")),"")</f>
        <v/>
      </c>
      <c r="U1354" s="234" t="str">
        <f t="shared" si="201"/>
        <v/>
      </c>
      <c r="V1354" s="234" t="str">
        <f t="shared" si="202"/>
        <v/>
      </c>
      <c r="W1354" s="234" t="str">
        <f t="shared" si="203"/>
        <v/>
      </c>
      <c r="Y1354" s="235" t="str">
        <f t="shared" si="204"/>
        <v/>
      </c>
      <c r="Z1354" s="236" t="str">
        <f>IFERROR(IF($B$3="NYSEG",INDEX('BCA Inputs'!$X$14:$X$54,MATCH(I1354,'BCA Inputs'!$M$14:$M$54,0))*P1354+INDEX('BCA Inputs'!$Y$14:$Y$54,MATCH(I1354,'BCA Inputs'!$M$14:$M$54,0))*O1354+INDEX('BCA Inputs'!$Z$14:$Z$54,MATCH(I1354,'BCA Inputs'!$M$14:$M$54,0))*Q1354+INDEX('BCA Inputs'!$AA$14:$AA$54,MATCH(I1354,'BCA Inputs'!$M$14:$M$54,0))*F1354+INDEX('BCA Inputs'!$AB$14:$AB$54,MATCH(I1354,'BCA Inputs'!$M$14:$M$54,0))*G1354,IF($B$3="RG&amp;E",INDEX('BCA Inputs'!$BG$14:$BG$54,MATCH(I1354,'BCA Inputs'!$AW$14:$AW$54,0))*P1354+INDEX('BCA Inputs'!$BH$14:$BH$54,MATCH(I1354,'BCA Inputs'!$AW$14:$AW$54,0))*O1354+INDEX('BCA Inputs'!$BI$14:$BI$54,MATCH(I1354,'BCA Inputs'!$AW$14:$AW$54,0))*Q1354+INDEX('BCA Inputs'!$BJ$14:$BJ$54,MATCH(I1354,'BCA Inputs'!$AW$14:$AW$54,0))*F1354+INDEX('BCA Inputs'!$BK$14:$BK$54,MATCH(I1354,'BCA Inputs'!$AW$14:$AW$54,0))*G1354,"")),"")</f>
        <v/>
      </c>
      <c r="AA1354" s="237" t="str">
        <f t="shared" si="205"/>
        <v/>
      </c>
      <c r="AC1354" s="238" t="str">
        <f>IFERROR((K1354+R1354)+IF($B$3="NYSEG",INDEX('BCA Inputs'!$AI$14:$AI$54,MATCH(I1354,'BCA Inputs'!$M$14:$M$54,0))*P1354+INDEX('BCA Inputs'!$AJ$14:$AJ$54,MATCH(I1354,'BCA Inputs'!$M$14:$M$54,0))*Q1354,IF($B$3="RG&amp;E",INDEX('BCA Inputs'!$BR$14:$BR$54,MATCH(I1354,'BCA Inputs'!$AW$14:$AW$54,0))*P1354+INDEX('BCA Inputs'!$BS$14:$BS$54,MATCH(I1354,'BCA Inputs'!$AW$14:$AW$54,0))*Q1354,"")),"")</f>
        <v/>
      </c>
      <c r="AD1354" s="181" t="str">
        <f>IFERROR(IF($B$3="NYSEG",INDEX('BCA Inputs'!$AD$14:$AD$54,MATCH(I1354,'BCA Inputs'!$M$14:$M$54,0))*P1354+INDEX('BCA Inputs'!$AE$14:$AE$54,MATCH(I1354,'BCA Inputs'!$M$14:$M$54,0))*O1354+INDEX('BCA Inputs'!$AF$14:$AF$54,MATCH(I1354,'BCA Inputs'!$M$14:$M$54,0))*Q1354+INDEX('BCA Inputs'!$AG$14:$AG$54,MATCH(I1354,'BCA Inputs'!$M$14:$M$54,0))*F1354+INDEX('BCA Inputs'!$AH$14:$AH$54,MATCH(I1354,'BCA Inputs'!$M$14:$M$54,0))*G1354,IF($B$3="RG&amp;E",INDEX('BCA Inputs'!$BM$14:$BM$54,MATCH(I1354,'BCA Inputs'!$AW$14:$AW$54,0))*P1354+INDEX('BCA Inputs'!$BN$14:$BN$54,MATCH(I1354,'BCA Inputs'!$AW$14:$AW$54,0))*O1354+INDEX('BCA Inputs'!$BO$14:$BO$54,MATCH(I1354,'BCA Inputs'!$AW$14:$AW$54,0))*Q1354+INDEX('BCA Inputs'!$BP$14:$BP$54,MATCH(I1354,'BCA Inputs'!$AW$14:$AW$54,0))*F1354+INDEX('BCA Inputs'!$BQ$14:$BQ$54,MATCH(I1354,'BCA Inputs'!$AW$14:$AW$54,0))*G1354,"")),"")</f>
        <v/>
      </c>
      <c r="AE1354" s="237" t="str">
        <f t="shared" si="206"/>
        <v/>
      </c>
      <c r="AF1354" s="198">
        <f t="shared" si="208"/>
        <v>0</v>
      </c>
      <c r="AG1354" s="239">
        <f t="shared" si="209"/>
        <v>0</v>
      </c>
    </row>
    <row r="1355" spans="1:33">
      <c r="A1355" s="228"/>
      <c r="B1355" s="176"/>
      <c r="C1355" s="229"/>
      <c r="D1355" s="230"/>
      <c r="E1355" s="230"/>
      <c r="F1355" s="230"/>
      <c r="G1355" s="230"/>
      <c r="H1355" s="231"/>
      <c r="I1355" s="231"/>
      <c r="J1355" s="232"/>
      <c r="K1355" s="232"/>
      <c r="L1355" s="232"/>
      <c r="M1355" s="181">
        <f t="shared" si="207"/>
        <v>0</v>
      </c>
      <c r="N1355" s="181">
        <f>IF(H1355="",0,H1355*I1355*'Avoided Water Savings Cost'!$C$16)</f>
        <v>0</v>
      </c>
      <c r="O1355" s="545">
        <f>IF(C1355="",0,IF($B$3="NYSEG",C1355/(1-'Avoided Electric Costs 2020'!$W$21),IF($B$3="RG&amp;E",C1355/(1-'Avoided Electric Costs 2020'!$X$21),"")))</f>
        <v>0</v>
      </c>
      <c r="P1355" s="546">
        <f>IF(D1355="",0,IF($B$3="NYSEG",D1355/(1-'Avoided Electric Costs 2020'!$W$21),IF($B$3="RG&amp;E",D1355/(1-'Avoided Electric Costs 2020'!$X$21),"")))</f>
        <v>0</v>
      </c>
      <c r="Q1355" s="546">
        <f>IF(E1355="",0,IF($B$3="NYSEG",E1355/(1-'Avoided Natural Gas Costs 2020'!$J$34),IF($B$3="RG&amp;E",E1355/(1-'Avoided Natural Gas Costs 2020'!$K$34),"")))</f>
        <v>0</v>
      </c>
      <c r="R1355" s="233" t="str">
        <f>IFERROR(IF(P1355*'BCA Inputs'!$C$1+Q1355*'BCA Inputs'!$C$2+F1355*'BCA Inputs'!$C$2+G1355*'BCA Inputs'!$C$2=0,"",P1355*'BCA Inputs'!$C$1+Q1355*'BCA Inputs'!$C$2+F1355*'BCA Inputs'!$C$2+G1355*'BCA Inputs'!$C$2),"")</f>
        <v/>
      </c>
      <c r="S1355" s="181" t="str">
        <f t="shared" si="200"/>
        <v/>
      </c>
      <c r="T1355" s="181" t="str">
        <f>IFERROR(IF($B$3="NYSEG",(INDEX('BCA Inputs'!$N$14:$N$54,MATCH(I1355,'BCA Inputs'!$M$14:$M$54,0))*P1355+INDEX('BCA Inputs'!$O$14:$O$54,MATCH(I1355,'BCA Inputs'!$M$14:$M$54,0))*O1355+INDEX('BCA Inputs'!P:P,MATCH(I1355,'BCA Inputs'!M:M,0))*Q1355+INDEX('BCA Inputs'!Q:Q,MATCH(I1355,'BCA Inputs'!M:M,0))*F1355+INDEX('BCA Inputs'!R:R,MATCH(I1355,'BCA Inputs'!M:M,0))*G1355)+L1355+N1355,IF($B$3="RG&amp;E",(INDEX('BCA Inputs'!$AX$14:$AX$54,MATCH(I1355,'BCA Inputs'!$AW$14:$AW$54,0))*P1355+INDEX('BCA Inputs'!$AY$14:$AY$54,MATCH(I1355,'BCA Inputs'!$AW$14:$AW$54,0))*O1355+INDEX('BCA Inputs'!$AZ$14:$AZ$54,MATCH(I1355,'BCA Inputs'!$AW$14:$AW$54,0))*Q1355+INDEX('BCA Inputs'!$BA$14:$BA$54,MATCH(I1355,'BCA Inputs'!$AW$14:$AW$54,0))*F1355+INDEX('BCA Inputs'!$BB$14:$BB$54,MATCH(I1355,'BCA Inputs'!$AW$14:$AW$54,0))*G1355)+L1355+N1355,"")),"")</f>
        <v/>
      </c>
      <c r="U1355" s="234" t="str">
        <f t="shared" si="201"/>
        <v/>
      </c>
      <c r="V1355" s="234" t="str">
        <f t="shared" si="202"/>
        <v/>
      </c>
      <c r="W1355" s="234" t="str">
        <f t="shared" si="203"/>
        <v/>
      </c>
      <c r="Y1355" s="235" t="str">
        <f t="shared" si="204"/>
        <v/>
      </c>
      <c r="Z1355" s="236" t="str">
        <f>IFERROR(IF($B$3="NYSEG",INDEX('BCA Inputs'!$X$14:$X$54,MATCH(I1355,'BCA Inputs'!$M$14:$M$54,0))*P1355+INDEX('BCA Inputs'!$Y$14:$Y$54,MATCH(I1355,'BCA Inputs'!$M$14:$M$54,0))*O1355+INDEX('BCA Inputs'!$Z$14:$Z$54,MATCH(I1355,'BCA Inputs'!$M$14:$M$54,0))*Q1355+INDEX('BCA Inputs'!$AA$14:$AA$54,MATCH(I1355,'BCA Inputs'!$M$14:$M$54,0))*F1355+INDEX('BCA Inputs'!$AB$14:$AB$54,MATCH(I1355,'BCA Inputs'!$M$14:$M$54,0))*G1355,IF($B$3="RG&amp;E",INDEX('BCA Inputs'!$BG$14:$BG$54,MATCH(I1355,'BCA Inputs'!$AW$14:$AW$54,0))*P1355+INDEX('BCA Inputs'!$BH$14:$BH$54,MATCH(I1355,'BCA Inputs'!$AW$14:$AW$54,0))*O1355+INDEX('BCA Inputs'!$BI$14:$BI$54,MATCH(I1355,'BCA Inputs'!$AW$14:$AW$54,0))*Q1355+INDEX('BCA Inputs'!$BJ$14:$BJ$54,MATCH(I1355,'BCA Inputs'!$AW$14:$AW$54,0))*F1355+INDEX('BCA Inputs'!$BK$14:$BK$54,MATCH(I1355,'BCA Inputs'!$AW$14:$AW$54,0))*G1355,"")),"")</f>
        <v/>
      </c>
      <c r="AA1355" s="237" t="str">
        <f t="shared" si="205"/>
        <v/>
      </c>
      <c r="AC1355" s="238" t="str">
        <f>IFERROR((K1355+R1355)+IF($B$3="NYSEG",INDEX('BCA Inputs'!$AI$14:$AI$54,MATCH(I1355,'BCA Inputs'!$M$14:$M$54,0))*P1355+INDEX('BCA Inputs'!$AJ$14:$AJ$54,MATCH(I1355,'BCA Inputs'!$M$14:$M$54,0))*Q1355,IF($B$3="RG&amp;E",INDEX('BCA Inputs'!$BR$14:$BR$54,MATCH(I1355,'BCA Inputs'!$AW$14:$AW$54,0))*P1355+INDEX('BCA Inputs'!$BS$14:$BS$54,MATCH(I1355,'BCA Inputs'!$AW$14:$AW$54,0))*Q1355,"")),"")</f>
        <v/>
      </c>
      <c r="AD1355" s="181" t="str">
        <f>IFERROR(IF($B$3="NYSEG",INDEX('BCA Inputs'!$AD$14:$AD$54,MATCH(I1355,'BCA Inputs'!$M$14:$M$54,0))*P1355+INDEX('BCA Inputs'!$AE$14:$AE$54,MATCH(I1355,'BCA Inputs'!$M$14:$M$54,0))*O1355+INDEX('BCA Inputs'!$AF$14:$AF$54,MATCH(I1355,'BCA Inputs'!$M$14:$M$54,0))*Q1355+INDEX('BCA Inputs'!$AG$14:$AG$54,MATCH(I1355,'BCA Inputs'!$M$14:$M$54,0))*F1355+INDEX('BCA Inputs'!$AH$14:$AH$54,MATCH(I1355,'BCA Inputs'!$M$14:$M$54,0))*G1355,IF($B$3="RG&amp;E",INDEX('BCA Inputs'!$BM$14:$BM$54,MATCH(I1355,'BCA Inputs'!$AW$14:$AW$54,0))*P1355+INDEX('BCA Inputs'!$BN$14:$BN$54,MATCH(I1355,'BCA Inputs'!$AW$14:$AW$54,0))*O1355+INDEX('BCA Inputs'!$BO$14:$BO$54,MATCH(I1355,'BCA Inputs'!$AW$14:$AW$54,0))*Q1355+INDEX('BCA Inputs'!$BP$14:$BP$54,MATCH(I1355,'BCA Inputs'!$AW$14:$AW$54,0))*F1355+INDEX('BCA Inputs'!$BQ$14:$BQ$54,MATCH(I1355,'BCA Inputs'!$AW$14:$AW$54,0))*G1355,"")),"")</f>
        <v/>
      </c>
      <c r="AE1355" s="237" t="str">
        <f t="shared" si="206"/>
        <v/>
      </c>
      <c r="AF1355" s="198">
        <f t="shared" si="208"/>
        <v>0</v>
      </c>
      <c r="AG1355" s="239">
        <f t="shared" si="209"/>
        <v>0</v>
      </c>
    </row>
    <row r="1356" spans="1:33">
      <c r="A1356" s="228"/>
      <c r="B1356" s="176"/>
      <c r="C1356" s="229"/>
      <c r="D1356" s="230"/>
      <c r="E1356" s="230"/>
      <c r="F1356" s="230"/>
      <c r="G1356" s="230"/>
      <c r="H1356" s="231"/>
      <c r="I1356" s="231"/>
      <c r="J1356" s="232"/>
      <c r="K1356" s="232"/>
      <c r="L1356" s="232"/>
      <c r="M1356" s="181">
        <f t="shared" si="207"/>
        <v>0</v>
      </c>
      <c r="N1356" s="181">
        <f>IF(H1356="",0,H1356*I1356*'Avoided Water Savings Cost'!$C$16)</f>
        <v>0</v>
      </c>
      <c r="O1356" s="545">
        <f>IF(C1356="",0,IF($B$3="NYSEG",C1356/(1-'Avoided Electric Costs 2020'!$W$21),IF($B$3="RG&amp;E",C1356/(1-'Avoided Electric Costs 2020'!$X$21),"")))</f>
        <v>0</v>
      </c>
      <c r="P1356" s="546">
        <f>IF(D1356="",0,IF($B$3="NYSEG",D1356/(1-'Avoided Electric Costs 2020'!$W$21),IF($B$3="RG&amp;E",D1356/(1-'Avoided Electric Costs 2020'!$X$21),"")))</f>
        <v>0</v>
      </c>
      <c r="Q1356" s="546">
        <f>IF(E1356="",0,IF($B$3="NYSEG",E1356/(1-'Avoided Natural Gas Costs 2020'!$J$34),IF($B$3="RG&amp;E",E1356/(1-'Avoided Natural Gas Costs 2020'!$K$34),"")))</f>
        <v>0</v>
      </c>
      <c r="R1356" s="233" t="str">
        <f>IFERROR(IF(P1356*'BCA Inputs'!$C$1+Q1356*'BCA Inputs'!$C$2+F1356*'BCA Inputs'!$C$2+G1356*'BCA Inputs'!$C$2=0,"",P1356*'BCA Inputs'!$C$1+Q1356*'BCA Inputs'!$C$2+F1356*'BCA Inputs'!$C$2+G1356*'BCA Inputs'!$C$2),"")</f>
        <v/>
      </c>
      <c r="S1356" s="181" t="str">
        <f t="shared" si="200"/>
        <v/>
      </c>
      <c r="T1356" s="181" t="str">
        <f>IFERROR(IF($B$3="NYSEG",(INDEX('BCA Inputs'!$N$14:$N$54,MATCH(I1356,'BCA Inputs'!$M$14:$M$54,0))*P1356+INDEX('BCA Inputs'!$O$14:$O$54,MATCH(I1356,'BCA Inputs'!$M$14:$M$54,0))*O1356+INDEX('BCA Inputs'!P:P,MATCH(I1356,'BCA Inputs'!M:M,0))*Q1356+INDEX('BCA Inputs'!Q:Q,MATCH(I1356,'BCA Inputs'!M:M,0))*F1356+INDEX('BCA Inputs'!R:R,MATCH(I1356,'BCA Inputs'!M:M,0))*G1356)+L1356+N1356,IF($B$3="RG&amp;E",(INDEX('BCA Inputs'!$AX$14:$AX$54,MATCH(I1356,'BCA Inputs'!$AW$14:$AW$54,0))*P1356+INDEX('BCA Inputs'!$AY$14:$AY$54,MATCH(I1356,'BCA Inputs'!$AW$14:$AW$54,0))*O1356+INDEX('BCA Inputs'!$AZ$14:$AZ$54,MATCH(I1356,'BCA Inputs'!$AW$14:$AW$54,0))*Q1356+INDEX('BCA Inputs'!$BA$14:$BA$54,MATCH(I1356,'BCA Inputs'!$AW$14:$AW$54,0))*F1356+INDEX('BCA Inputs'!$BB$14:$BB$54,MATCH(I1356,'BCA Inputs'!$AW$14:$AW$54,0))*G1356)+L1356+N1356,"")),"")</f>
        <v/>
      </c>
      <c r="U1356" s="234" t="str">
        <f t="shared" si="201"/>
        <v/>
      </c>
      <c r="V1356" s="234" t="str">
        <f t="shared" si="202"/>
        <v/>
      </c>
      <c r="W1356" s="234" t="str">
        <f t="shared" si="203"/>
        <v/>
      </c>
      <c r="Y1356" s="235" t="str">
        <f t="shared" si="204"/>
        <v/>
      </c>
      <c r="Z1356" s="236" t="str">
        <f>IFERROR(IF($B$3="NYSEG",INDEX('BCA Inputs'!$X$14:$X$54,MATCH(I1356,'BCA Inputs'!$M$14:$M$54,0))*P1356+INDEX('BCA Inputs'!$Y$14:$Y$54,MATCH(I1356,'BCA Inputs'!$M$14:$M$54,0))*O1356+INDEX('BCA Inputs'!$Z$14:$Z$54,MATCH(I1356,'BCA Inputs'!$M$14:$M$54,0))*Q1356+INDEX('BCA Inputs'!$AA$14:$AA$54,MATCH(I1356,'BCA Inputs'!$M$14:$M$54,0))*F1356+INDEX('BCA Inputs'!$AB$14:$AB$54,MATCH(I1356,'BCA Inputs'!$M$14:$M$54,0))*G1356,IF($B$3="RG&amp;E",INDEX('BCA Inputs'!$BG$14:$BG$54,MATCH(I1356,'BCA Inputs'!$AW$14:$AW$54,0))*P1356+INDEX('BCA Inputs'!$BH$14:$BH$54,MATCH(I1356,'BCA Inputs'!$AW$14:$AW$54,0))*O1356+INDEX('BCA Inputs'!$BI$14:$BI$54,MATCH(I1356,'BCA Inputs'!$AW$14:$AW$54,0))*Q1356+INDEX('BCA Inputs'!$BJ$14:$BJ$54,MATCH(I1356,'BCA Inputs'!$AW$14:$AW$54,0))*F1356+INDEX('BCA Inputs'!$BK$14:$BK$54,MATCH(I1356,'BCA Inputs'!$AW$14:$AW$54,0))*G1356,"")),"")</f>
        <v/>
      </c>
      <c r="AA1356" s="237" t="str">
        <f t="shared" si="205"/>
        <v/>
      </c>
      <c r="AC1356" s="238" t="str">
        <f>IFERROR((K1356+R1356)+IF($B$3="NYSEG",INDEX('BCA Inputs'!$AI$14:$AI$54,MATCH(I1356,'BCA Inputs'!$M$14:$M$54,0))*P1356+INDEX('BCA Inputs'!$AJ$14:$AJ$54,MATCH(I1356,'BCA Inputs'!$M$14:$M$54,0))*Q1356,IF($B$3="RG&amp;E",INDEX('BCA Inputs'!$BR$14:$BR$54,MATCH(I1356,'BCA Inputs'!$AW$14:$AW$54,0))*P1356+INDEX('BCA Inputs'!$BS$14:$BS$54,MATCH(I1356,'BCA Inputs'!$AW$14:$AW$54,0))*Q1356,"")),"")</f>
        <v/>
      </c>
      <c r="AD1356" s="181" t="str">
        <f>IFERROR(IF($B$3="NYSEG",INDEX('BCA Inputs'!$AD$14:$AD$54,MATCH(I1356,'BCA Inputs'!$M$14:$M$54,0))*P1356+INDEX('BCA Inputs'!$AE$14:$AE$54,MATCH(I1356,'BCA Inputs'!$M$14:$M$54,0))*O1356+INDEX('BCA Inputs'!$AF$14:$AF$54,MATCH(I1356,'BCA Inputs'!$M$14:$M$54,0))*Q1356+INDEX('BCA Inputs'!$AG$14:$AG$54,MATCH(I1356,'BCA Inputs'!$M$14:$M$54,0))*F1356+INDEX('BCA Inputs'!$AH$14:$AH$54,MATCH(I1356,'BCA Inputs'!$M$14:$M$54,0))*G1356,IF($B$3="RG&amp;E",INDEX('BCA Inputs'!$BM$14:$BM$54,MATCH(I1356,'BCA Inputs'!$AW$14:$AW$54,0))*P1356+INDEX('BCA Inputs'!$BN$14:$BN$54,MATCH(I1356,'BCA Inputs'!$AW$14:$AW$54,0))*O1356+INDEX('BCA Inputs'!$BO$14:$BO$54,MATCH(I1356,'BCA Inputs'!$AW$14:$AW$54,0))*Q1356+INDEX('BCA Inputs'!$BP$14:$BP$54,MATCH(I1356,'BCA Inputs'!$AW$14:$AW$54,0))*F1356+INDEX('BCA Inputs'!$BQ$14:$BQ$54,MATCH(I1356,'BCA Inputs'!$AW$14:$AW$54,0))*G1356,"")),"")</f>
        <v/>
      </c>
      <c r="AE1356" s="237" t="str">
        <f t="shared" si="206"/>
        <v/>
      </c>
      <c r="AF1356" s="198">
        <f t="shared" si="208"/>
        <v>0</v>
      </c>
      <c r="AG1356" s="239">
        <f t="shared" si="209"/>
        <v>0</v>
      </c>
    </row>
    <row r="1357" spans="1:33">
      <c r="A1357" s="228"/>
      <c r="B1357" s="176"/>
      <c r="C1357" s="229"/>
      <c r="D1357" s="230"/>
      <c r="E1357" s="230"/>
      <c r="F1357" s="230"/>
      <c r="G1357" s="230"/>
      <c r="H1357" s="231"/>
      <c r="I1357" s="231"/>
      <c r="J1357" s="232"/>
      <c r="K1357" s="232"/>
      <c r="L1357" s="232"/>
      <c r="M1357" s="181">
        <f t="shared" si="207"/>
        <v>0</v>
      </c>
      <c r="N1357" s="181">
        <f>IF(H1357="",0,H1357*I1357*'Avoided Water Savings Cost'!$C$16)</f>
        <v>0</v>
      </c>
      <c r="O1357" s="545">
        <f>IF(C1357="",0,IF($B$3="NYSEG",C1357/(1-'Avoided Electric Costs 2020'!$W$21),IF($B$3="RG&amp;E",C1357/(1-'Avoided Electric Costs 2020'!$X$21),"")))</f>
        <v>0</v>
      </c>
      <c r="P1357" s="546">
        <f>IF(D1357="",0,IF($B$3="NYSEG",D1357/(1-'Avoided Electric Costs 2020'!$W$21),IF($B$3="RG&amp;E",D1357/(1-'Avoided Electric Costs 2020'!$X$21),"")))</f>
        <v>0</v>
      </c>
      <c r="Q1357" s="546">
        <f>IF(E1357="",0,IF($B$3="NYSEG",E1357/(1-'Avoided Natural Gas Costs 2020'!$J$34),IF($B$3="RG&amp;E",E1357/(1-'Avoided Natural Gas Costs 2020'!$K$34),"")))</f>
        <v>0</v>
      </c>
      <c r="R1357" s="233" t="str">
        <f>IFERROR(IF(P1357*'BCA Inputs'!$C$1+Q1357*'BCA Inputs'!$C$2+F1357*'BCA Inputs'!$C$2+G1357*'BCA Inputs'!$C$2=0,"",P1357*'BCA Inputs'!$C$1+Q1357*'BCA Inputs'!$C$2+F1357*'BCA Inputs'!$C$2+G1357*'BCA Inputs'!$C$2),"")</f>
        <v/>
      </c>
      <c r="S1357" s="181" t="str">
        <f t="shared" si="200"/>
        <v/>
      </c>
      <c r="T1357" s="181" t="str">
        <f>IFERROR(IF($B$3="NYSEG",(INDEX('BCA Inputs'!$N$14:$N$54,MATCH(I1357,'BCA Inputs'!$M$14:$M$54,0))*P1357+INDEX('BCA Inputs'!$O$14:$O$54,MATCH(I1357,'BCA Inputs'!$M$14:$M$54,0))*O1357+INDEX('BCA Inputs'!P:P,MATCH(I1357,'BCA Inputs'!M:M,0))*Q1357+INDEX('BCA Inputs'!Q:Q,MATCH(I1357,'BCA Inputs'!M:M,0))*F1357+INDEX('BCA Inputs'!R:R,MATCH(I1357,'BCA Inputs'!M:M,0))*G1357)+L1357+N1357,IF($B$3="RG&amp;E",(INDEX('BCA Inputs'!$AX$14:$AX$54,MATCH(I1357,'BCA Inputs'!$AW$14:$AW$54,0))*P1357+INDEX('BCA Inputs'!$AY$14:$AY$54,MATCH(I1357,'BCA Inputs'!$AW$14:$AW$54,0))*O1357+INDEX('BCA Inputs'!$AZ$14:$AZ$54,MATCH(I1357,'BCA Inputs'!$AW$14:$AW$54,0))*Q1357+INDEX('BCA Inputs'!$BA$14:$BA$54,MATCH(I1357,'BCA Inputs'!$AW$14:$AW$54,0))*F1357+INDEX('BCA Inputs'!$BB$14:$BB$54,MATCH(I1357,'BCA Inputs'!$AW$14:$AW$54,0))*G1357)+L1357+N1357,"")),"")</f>
        <v/>
      </c>
      <c r="U1357" s="234" t="str">
        <f t="shared" si="201"/>
        <v/>
      </c>
      <c r="V1357" s="234" t="str">
        <f t="shared" si="202"/>
        <v/>
      </c>
      <c r="W1357" s="234" t="str">
        <f t="shared" si="203"/>
        <v/>
      </c>
      <c r="Y1357" s="235" t="str">
        <f t="shared" si="204"/>
        <v/>
      </c>
      <c r="Z1357" s="236" t="str">
        <f>IFERROR(IF($B$3="NYSEG",INDEX('BCA Inputs'!$X$14:$X$54,MATCH(I1357,'BCA Inputs'!$M$14:$M$54,0))*P1357+INDEX('BCA Inputs'!$Y$14:$Y$54,MATCH(I1357,'BCA Inputs'!$M$14:$M$54,0))*O1357+INDEX('BCA Inputs'!$Z$14:$Z$54,MATCH(I1357,'BCA Inputs'!$M$14:$M$54,0))*Q1357+INDEX('BCA Inputs'!$AA$14:$AA$54,MATCH(I1357,'BCA Inputs'!$M$14:$M$54,0))*F1357+INDEX('BCA Inputs'!$AB$14:$AB$54,MATCH(I1357,'BCA Inputs'!$M$14:$M$54,0))*G1357,IF($B$3="RG&amp;E",INDEX('BCA Inputs'!$BG$14:$BG$54,MATCH(I1357,'BCA Inputs'!$AW$14:$AW$54,0))*P1357+INDEX('BCA Inputs'!$BH$14:$BH$54,MATCH(I1357,'BCA Inputs'!$AW$14:$AW$54,0))*O1357+INDEX('BCA Inputs'!$BI$14:$BI$54,MATCH(I1357,'BCA Inputs'!$AW$14:$AW$54,0))*Q1357+INDEX('BCA Inputs'!$BJ$14:$BJ$54,MATCH(I1357,'BCA Inputs'!$AW$14:$AW$54,0))*F1357+INDEX('BCA Inputs'!$BK$14:$BK$54,MATCH(I1357,'BCA Inputs'!$AW$14:$AW$54,0))*G1357,"")),"")</f>
        <v/>
      </c>
      <c r="AA1357" s="237" t="str">
        <f t="shared" si="205"/>
        <v/>
      </c>
      <c r="AC1357" s="238" t="str">
        <f>IFERROR((K1357+R1357)+IF($B$3="NYSEG",INDEX('BCA Inputs'!$AI$14:$AI$54,MATCH(I1357,'BCA Inputs'!$M$14:$M$54,0))*P1357+INDEX('BCA Inputs'!$AJ$14:$AJ$54,MATCH(I1357,'BCA Inputs'!$M$14:$M$54,0))*Q1357,IF($B$3="RG&amp;E",INDEX('BCA Inputs'!$BR$14:$BR$54,MATCH(I1357,'BCA Inputs'!$AW$14:$AW$54,0))*P1357+INDEX('BCA Inputs'!$BS$14:$BS$54,MATCH(I1357,'BCA Inputs'!$AW$14:$AW$54,0))*Q1357,"")),"")</f>
        <v/>
      </c>
      <c r="AD1357" s="181" t="str">
        <f>IFERROR(IF($B$3="NYSEG",INDEX('BCA Inputs'!$AD$14:$AD$54,MATCH(I1357,'BCA Inputs'!$M$14:$M$54,0))*P1357+INDEX('BCA Inputs'!$AE$14:$AE$54,MATCH(I1357,'BCA Inputs'!$M$14:$M$54,0))*O1357+INDEX('BCA Inputs'!$AF$14:$AF$54,MATCH(I1357,'BCA Inputs'!$M$14:$M$54,0))*Q1357+INDEX('BCA Inputs'!$AG$14:$AG$54,MATCH(I1357,'BCA Inputs'!$M$14:$M$54,0))*F1357+INDEX('BCA Inputs'!$AH$14:$AH$54,MATCH(I1357,'BCA Inputs'!$M$14:$M$54,0))*G1357,IF($B$3="RG&amp;E",INDEX('BCA Inputs'!$BM$14:$BM$54,MATCH(I1357,'BCA Inputs'!$AW$14:$AW$54,0))*P1357+INDEX('BCA Inputs'!$BN$14:$BN$54,MATCH(I1357,'BCA Inputs'!$AW$14:$AW$54,0))*O1357+INDEX('BCA Inputs'!$BO$14:$BO$54,MATCH(I1357,'BCA Inputs'!$AW$14:$AW$54,0))*Q1357+INDEX('BCA Inputs'!$BP$14:$BP$54,MATCH(I1357,'BCA Inputs'!$AW$14:$AW$54,0))*F1357+INDEX('BCA Inputs'!$BQ$14:$BQ$54,MATCH(I1357,'BCA Inputs'!$AW$14:$AW$54,0))*G1357,"")),"")</f>
        <v/>
      </c>
      <c r="AE1357" s="237" t="str">
        <f t="shared" si="206"/>
        <v/>
      </c>
      <c r="AF1357" s="198">
        <f t="shared" si="208"/>
        <v>0</v>
      </c>
      <c r="AG1357" s="239">
        <f t="shared" si="209"/>
        <v>0</v>
      </c>
    </row>
    <row r="1358" spans="1:33">
      <c r="A1358" s="228"/>
      <c r="B1358" s="176"/>
      <c r="C1358" s="229"/>
      <c r="D1358" s="230"/>
      <c r="E1358" s="230"/>
      <c r="F1358" s="230"/>
      <c r="G1358" s="230"/>
      <c r="H1358" s="231"/>
      <c r="I1358" s="231"/>
      <c r="J1358" s="232"/>
      <c r="K1358" s="232"/>
      <c r="L1358" s="232"/>
      <c r="M1358" s="181">
        <f t="shared" si="207"/>
        <v>0</v>
      </c>
      <c r="N1358" s="181">
        <f>IF(H1358="",0,H1358*I1358*'Avoided Water Savings Cost'!$C$16)</f>
        <v>0</v>
      </c>
      <c r="O1358" s="545">
        <f>IF(C1358="",0,IF($B$3="NYSEG",C1358/(1-'Avoided Electric Costs 2020'!$W$21),IF($B$3="RG&amp;E",C1358/(1-'Avoided Electric Costs 2020'!$X$21),"")))</f>
        <v>0</v>
      </c>
      <c r="P1358" s="546">
        <f>IF(D1358="",0,IF($B$3="NYSEG",D1358/(1-'Avoided Electric Costs 2020'!$W$21),IF($B$3="RG&amp;E",D1358/(1-'Avoided Electric Costs 2020'!$X$21),"")))</f>
        <v>0</v>
      </c>
      <c r="Q1358" s="546">
        <f>IF(E1358="",0,IF($B$3="NYSEG",E1358/(1-'Avoided Natural Gas Costs 2020'!$J$34),IF($B$3="RG&amp;E",E1358/(1-'Avoided Natural Gas Costs 2020'!$K$34),"")))</f>
        <v>0</v>
      </c>
      <c r="R1358" s="233" t="str">
        <f>IFERROR(IF(P1358*'BCA Inputs'!$C$1+Q1358*'BCA Inputs'!$C$2+F1358*'BCA Inputs'!$C$2+G1358*'BCA Inputs'!$C$2=0,"",P1358*'BCA Inputs'!$C$1+Q1358*'BCA Inputs'!$C$2+F1358*'BCA Inputs'!$C$2+G1358*'BCA Inputs'!$C$2),"")</f>
        <v/>
      </c>
      <c r="S1358" s="181" t="str">
        <f t="shared" si="200"/>
        <v/>
      </c>
      <c r="T1358" s="181" t="str">
        <f>IFERROR(IF($B$3="NYSEG",(INDEX('BCA Inputs'!$N$14:$N$54,MATCH(I1358,'BCA Inputs'!$M$14:$M$54,0))*P1358+INDEX('BCA Inputs'!$O$14:$O$54,MATCH(I1358,'BCA Inputs'!$M$14:$M$54,0))*O1358+INDEX('BCA Inputs'!P:P,MATCH(I1358,'BCA Inputs'!M:M,0))*Q1358+INDEX('BCA Inputs'!Q:Q,MATCH(I1358,'BCA Inputs'!M:M,0))*F1358+INDEX('BCA Inputs'!R:R,MATCH(I1358,'BCA Inputs'!M:M,0))*G1358)+L1358+N1358,IF($B$3="RG&amp;E",(INDEX('BCA Inputs'!$AX$14:$AX$54,MATCH(I1358,'BCA Inputs'!$AW$14:$AW$54,0))*P1358+INDEX('BCA Inputs'!$AY$14:$AY$54,MATCH(I1358,'BCA Inputs'!$AW$14:$AW$54,0))*O1358+INDEX('BCA Inputs'!$AZ$14:$AZ$54,MATCH(I1358,'BCA Inputs'!$AW$14:$AW$54,0))*Q1358+INDEX('BCA Inputs'!$BA$14:$BA$54,MATCH(I1358,'BCA Inputs'!$AW$14:$AW$54,0))*F1358+INDEX('BCA Inputs'!$BB$14:$BB$54,MATCH(I1358,'BCA Inputs'!$AW$14:$AW$54,0))*G1358)+L1358+N1358,"")),"")</f>
        <v/>
      </c>
      <c r="U1358" s="234" t="str">
        <f t="shared" si="201"/>
        <v/>
      </c>
      <c r="V1358" s="234" t="str">
        <f t="shared" si="202"/>
        <v/>
      </c>
      <c r="W1358" s="234" t="str">
        <f t="shared" si="203"/>
        <v/>
      </c>
      <c r="Y1358" s="235" t="str">
        <f t="shared" si="204"/>
        <v/>
      </c>
      <c r="Z1358" s="236" t="str">
        <f>IFERROR(IF($B$3="NYSEG",INDEX('BCA Inputs'!$X$14:$X$54,MATCH(I1358,'BCA Inputs'!$M$14:$M$54,0))*P1358+INDEX('BCA Inputs'!$Y$14:$Y$54,MATCH(I1358,'BCA Inputs'!$M$14:$M$54,0))*O1358+INDEX('BCA Inputs'!$Z$14:$Z$54,MATCH(I1358,'BCA Inputs'!$M$14:$M$54,0))*Q1358+INDEX('BCA Inputs'!$AA$14:$AA$54,MATCH(I1358,'BCA Inputs'!$M$14:$M$54,0))*F1358+INDEX('BCA Inputs'!$AB$14:$AB$54,MATCH(I1358,'BCA Inputs'!$M$14:$M$54,0))*G1358,IF($B$3="RG&amp;E",INDEX('BCA Inputs'!$BG$14:$BG$54,MATCH(I1358,'BCA Inputs'!$AW$14:$AW$54,0))*P1358+INDEX('BCA Inputs'!$BH$14:$BH$54,MATCH(I1358,'BCA Inputs'!$AW$14:$AW$54,0))*O1358+INDEX('BCA Inputs'!$BI$14:$BI$54,MATCH(I1358,'BCA Inputs'!$AW$14:$AW$54,0))*Q1358+INDEX('BCA Inputs'!$BJ$14:$BJ$54,MATCH(I1358,'BCA Inputs'!$AW$14:$AW$54,0))*F1358+INDEX('BCA Inputs'!$BK$14:$BK$54,MATCH(I1358,'BCA Inputs'!$AW$14:$AW$54,0))*G1358,"")),"")</f>
        <v/>
      </c>
      <c r="AA1358" s="237" t="str">
        <f t="shared" si="205"/>
        <v/>
      </c>
      <c r="AC1358" s="238" t="str">
        <f>IFERROR((K1358+R1358)+IF($B$3="NYSEG",INDEX('BCA Inputs'!$AI$14:$AI$54,MATCH(I1358,'BCA Inputs'!$M$14:$M$54,0))*P1358+INDEX('BCA Inputs'!$AJ$14:$AJ$54,MATCH(I1358,'BCA Inputs'!$M$14:$M$54,0))*Q1358,IF($B$3="RG&amp;E",INDEX('BCA Inputs'!$BR$14:$BR$54,MATCH(I1358,'BCA Inputs'!$AW$14:$AW$54,0))*P1358+INDEX('BCA Inputs'!$BS$14:$BS$54,MATCH(I1358,'BCA Inputs'!$AW$14:$AW$54,0))*Q1358,"")),"")</f>
        <v/>
      </c>
      <c r="AD1358" s="181" t="str">
        <f>IFERROR(IF($B$3="NYSEG",INDEX('BCA Inputs'!$AD$14:$AD$54,MATCH(I1358,'BCA Inputs'!$M$14:$M$54,0))*P1358+INDEX('BCA Inputs'!$AE$14:$AE$54,MATCH(I1358,'BCA Inputs'!$M$14:$M$54,0))*O1358+INDEX('BCA Inputs'!$AF$14:$AF$54,MATCH(I1358,'BCA Inputs'!$M$14:$M$54,0))*Q1358+INDEX('BCA Inputs'!$AG$14:$AG$54,MATCH(I1358,'BCA Inputs'!$M$14:$M$54,0))*F1358+INDEX('BCA Inputs'!$AH$14:$AH$54,MATCH(I1358,'BCA Inputs'!$M$14:$M$54,0))*G1358,IF($B$3="RG&amp;E",INDEX('BCA Inputs'!$BM$14:$BM$54,MATCH(I1358,'BCA Inputs'!$AW$14:$AW$54,0))*P1358+INDEX('BCA Inputs'!$BN$14:$BN$54,MATCH(I1358,'BCA Inputs'!$AW$14:$AW$54,0))*O1358+INDEX('BCA Inputs'!$BO$14:$BO$54,MATCH(I1358,'BCA Inputs'!$AW$14:$AW$54,0))*Q1358+INDEX('BCA Inputs'!$BP$14:$BP$54,MATCH(I1358,'BCA Inputs'!$AW$14:$AW$54,0))*F1358+INDEX('BCA Inputs'!$BQ$14:$BQ$54,MATCH(I1358,'BCA Inputs'!$AW$14:$AW$54,0))*G1358,"")),"")</f>
        <v/>
      </c>
      <c r="AE1358" s="237" t="str">
        <f t="shared" si="206"/>
        <v/>
      </c>
      <c r="AF1358" s="198">
        <f t="shared" si="208"/>
        <v>0</v>
      </c>
      <c r="AG1358" s="239">
        <f t="shared" si="209"/>
        <v>0</v>
      </c>
    </row>
    <row r="1359" spans="1:33">
      <c r="A1359" s="228"/>
      <c r="B1359" s="176"/>
      <c r="C1359" s="229"/>
      <c r="D1359" s="230"/>
      <c r="E1359" s="230"/>
      <c r="F1359" s="230"/>
      <c r="G1359" s="230"/>
      <c r="H1359" s="231"/>
      <c r="I1359" s="231"/>
      <c r="J1359" s="232"/>
      <c r="K1359" s="232"/>
      <c r="L1359" s="232"/>
      <c r="M1359" s="181">
        <f t="shared" si="207"/>
        <v>0</v>
      </c>
      <c r="N1359" s="181">
        <f>IF(H1359="",0,H1359*I1359*'Avoided Water Savings Cost'!$C$16)</f>
        <v>0</v>
      </c>
      <c r="O1359" s="545">
        <f>IF(C1359="",0,IF($B$3="NYSEG",C1359/(1-'Avoided Electric Costs 2020'!$W$21),IF($B$3="RG&amp;E",C1359/(1-'Avoided Electric Costs 2020'!$X$21),"")))</f>
        <v>0</v>
      </c>
      <c r="P1359" s="546">
        <f>IF(D1359="",0,IF($B$3="NYSEG",D1359/(1-'Avoided Electric Costs 2020'!$W$21),IF($B$3="RG&amp;E",D1359/(1-'Avoided Electric Costs 2020'!$X$21),"")))</f>
        <v>0</v>
      </c>
      <c r="Q1359" s="546">
        <f>IF(E1359="",0,IF($B$3="NYSEG",E1359/(1-'Avoided Natural Gas Costs 2020'!$J$34),IF($B$3="RG&amp;E",E1359/(1-'Avoided Natural Gas Costs 2020'!$K$34),"")))</f>
        <v>0</v>
      </c>
      <c r="R1359" s="233" t="str">
        <f>IFERROR(IF(P1359*'BCA Inputs'!$C$1+Q1359*'BCA Inputs'!$C$2+F1359*'BCA Inputs'!$C$2+G1359*'BCA Inputs'!$C$2=0,"",P1359*'BCA Inputs'!$C$1+Q1359*'BCA Inputs'!$C$2+F1359*'BCA Inputs'!$C$2+G1359*'BCA Inputs'!$C$2),"")</f>
        <v/>
      </c>
      <c r="S1359" s="181" t="str">
        <f t="shared" si="200"/>
        <v/>
      </c>
      <c r="T1359" s="181" t="str">
        <f>IFERROR(IF($B$3="NYSEG",(INDEX('BCA Inputs'!$N$14:$N$54,MATCH(I1359,'BCA Inputs'!$M$14:$M$54,0))*P1359+INDEX('BCA Inputs'!$O$14:$O$54,MATCH(I1359,'BCA Inputs'!$M$14:$M$54,0))*O1359+INDEX('BCA Inputs'!P:P,MATCH(I1359,'BCA Inputs'!M:M,0))*Q1359+INDEX('BCA Inputs'!Q:Q,MATCH(I1359,'BCA Inputs'!M:M,0))*F1359+INDEX('BCA Inputs'!R:R,MATCH(I1359,'BCA Inputs'!M:M,0))*G1359)+L1359+N1359,IF($B$3="RG&amp;E",(INDEX('BCA Inputs'!$AX$14:$AX$54,MATCH(I1359,'BCA Inputs'!$AW$14:$AW$54,0))*P1359+INDEX('BCA Inputs'!$AY$14:$AY$54,MATCH(I1359,'BCA Inputs'!$AW$14:$AW$54,0))*O1359+INDEX('BCA Inputs'!$AZ$14:$AZ$54,MATCH(I1359,'BCA Inputs'!$AW$14:$AW$54,0))*Q1359+INDEX('BCA Inputs'!$BA$14:$BA$54,MATCH(I1359,'BCA Inputs'!$AW$14:$AW$54,0))*F1359+INDEX('BCA Inputs'!$BB$14:$BB$54,MATCH(I1359,'BCA Inputs'!$AW$14:$AW$54,0))*G1359)+L1359+N1359,"")),"")</f>
        <v/>
      </c>
      <c r="U1359" s="234" t="str">
        <f t="shared" si="201"/>
        <v/>
      </c>
      <c r="V1359" s="234" t="str">
        <f t="shared" si="202"/>
        <v/>
      </c>
      <c r="W1359" s="234" t="str">
        <f t="shared" si="203"/>
        <v/>
      </c>
      <c r="Y1359" s="235" t="str">
        <f t="shared" si="204"/>
        <v/>
      </c>
      <c r="Z1359" s="236" t="str">
        <f>IFERROR(IF($B$3="NYSEG",INDEX('BCA Inputs'!$X$14:$X$54,MATCH(I1359,'BCA Inputs'!$M$14:$M$54,0))*P1359+INDEX('BCA Inputs'!$Y$14:$Y$54,MATCH(I1359,'BCA Inputs'!$M$14:$M$54,0))*O1359+INDEX('BCA Inputs'!$Z$14:$Z$54,MATCH(I1359,'BCA Inputs'!$M$14:$M$54,0))*Q1359+INDEX('BCA Inputs'!$AA$14:$AA$54,MATCH(I1359,'BCA Inputs'!$M$14:$M$54,0))*F1359+INDEX('BCA Inputs'!$AB$14:$AB$54,MATCH(I1359,'BCA Inputs'!$M$14:$M$54,0))*G1359,IF($B$3="RG&amp;E",INDEX('BCA Inputs'!$BG$14:$BG$54,MATCH(I1359,'BCA Inputs'!$AW$14:$AW$54,0))*P1359+INDEX('BCA Inputs'!$BH$14:$BH$54,MATCH(I1359,'BCA Inputs'!$AW$14:$AW$54,0))*O1359+INDEX('BCA Inputs'!$BI$14:$BI$54,MATCH(I1359,'BCA Inputs'!$AW$14:$AW$54,0))*Q1359+INDEX('BCA Inputs'!$BJ$14:$BJ$54,MATCH(I1359,'BCA Inputs'!$AW$14:$AW$54,0))*F1359+INDEX('BCA Inputs'!$BK$14:$BK$54,MATCH(I1359,'BCA Inputs'!$AW$14:$AW$54,0))*G1359,"")),"")</f>
        <v/>
      </c>
      <c r="AA1359" s="237" t="str">
        <f t="shared" si="205"/>
        <v/>
      </c>
      <c r="AC1359" s="238" t="str">
        <f>IFERROR((K1359+R1359)+IF($B$3="NYSEG",INDEX('BCA Inputs'!$AI$14:$AI$54,MATCH(I1359,'BCA Inputs'!$M$14:$M$54,0))*P1359+INDEX('BCA Inputs'!$AJ$14:$AJ$54,MATCH(I1359,'BCA Inputs'!$M$14:$M$54,0))*Q1359,IF($B$3="RG&amp;E",INDEX('BCA Inputs'!$BR$14:$BR$54,MATCH(I1359,'BCA Inputs'!$AW$14:$AW$54,0))*P1359+INDEX('BCA Inputs'!$BS$14:$BS$54,MATCH(I1359,'BCA Inputs'!$AW$14:$AW$54,0))*Q1359,"")),"")</f>
        <v/>
      </c>
      <c r="AD1359" s="181" t="str">
        <f>IFERROR(IF($B$3="NYSEG",INDEX('BCA Inputs'!$AD$14:$AD$54,MATCH(I1359,'BCA Inputs'!$M$14:$M$54,0))*P1359+INDEX('BCA Inputs'!$AE$14:$AE$54,MATCH(I1359,'BCA Inputs'!$M$14:$M$54,0))*O1359+INDEX('BCA Inputs'!$AF$14:$AF$54,MATCH(I1359,'BCA Inputs'!$M$14:$M$54,0))*Q1359+INDEX('BCA Inputs'!$AG$14:$AG$54,MATCH(I1359,'BCA Inputs'!$M$14:$M$54,0))*F1359+INDEX('BCA Inputs'!$AH$14:$AH$54,MATCH(I1359,'BCA Inputs'!$M$14:$M$54,0))*G1359,IF($B$3="RG&amp;E",INDEX('BCA Inputs'!$BM$14:$BM$54,MATCH(I1359,'BCA Inputs'!$AW$14:$AW$54,0))*P1359+INDEX('BCA Inputs'!$BN$14:$BN$54,MATCH(I1359,'BCA Inputs'!$AW$14:$AW$54,0))*O1359+INDEX('BCA Inputs'!$BO$14:$BO$54,MATCH(I1359,'BCA Inputs'!$AW$14:$AW$54,0))*Q1359+INDEX('BCA Inputs'!$BP$14:$BP$54,MATCH(I1359,'BCA Inputs'!$AW$14:$AW$54,0))*F1359+INDEX('BCA Inputs'!$BQ$14:$BQ$54,MATCH(I1359,'BCA Inputs'!$AW$14:$AW$54,0))*G1359,"")),"")</f>
        <v/>
      </c>
      <c r="AE1359" s="237" t="str">
        <f t="shared" si="206"/>
        <v/>
      </c>
      <c r="AF1359" s="198">
        <f t="shared" si="208"/>
        <v>0</v>
      </c>
      <c r="AG1359" s="239">
        <f t="shared" si="209"/>
        <v>0</v>
      </c>
    </row>
    <row r="1360" spans="1:33">
      <c r="A1360" s="228"/>
      <c r="B1360" s="176"/>
      <c r="C1360" s="229"/>
      <c r="D1360" s="230"/>
      <c r="E1360" s="230"/>
      <c r="F1360" s="230"/>
      <c r="G1360" s="230"/>
      <c r="H1360" s="231"/>
      <c r="I1360" s="231"/>
      <c r="J1360" s="232"/>
      <c r="K1360" s="232"/>
      <c r="L1360" s="232"/>
      <c r="M1360" s="181">
        <f t="shared" si="207"/>
        <v>0</v>
      </c>
      <c r="N1360" s="181">
        <f>IF(H1360="",0,H1360*I1360*'Avoided Water Savings Cost'!$C$16)</f>
        <v>0</v>
      </c>
      <c r="O1360" s="545">
        <f>IF(C1360="",0,IF($B$3="NYSEG",C1360/(1-'Avoided Electric Costs 2020'!$W$21),IF($B$3="RG&amp;E",C1360/(1-'Avoided Electric Costs 2020'!$X$21),"")))</f>
        <v>0</v>
      </c>
      <c r="P1360" s="546">
        <f>IF(D1360="",0,IF($B$3="NYSEG",D1360/(1-'Avoided Electric Costs 2020'!$W$21),IF($B$3="RG&amp;E",D1360/(1-'Avoided Electric Costs 2020'!$X$21),"")))</f>
        <v>0</v>
      </c>
      <c r="Q1360" s="546">
        <f>IF(E1360="",0,IF($B$3="NYSEG",E1360/(1-'Avoided Natural Gas Costs 2020'!$J$34),IF($B$3="RG&amp;E",E1360/(1-'Avoided Natural Gas Costs 2020'!$K$34),"")))</f>
        <v>0</v>
      </c>
      <c r="R1360" s="233" t="str">
        <f>IFERROR(IF(P1360*'BCA Inputs'!$C$1+Q1360*'BCA Inputs'!$C$2+F1360*'BCA Inputs'!$C$2+G1360*'BCA Inputs'!$C$2=0,"",P1360*'BCA Inputs'!$C$1+Q1360*'BCA Inputs'!$C$2+F1360*'BCA Inputs'!$C$2+G1360*'BCA Inputs'!$C$2),"")</f>
        <v/>
      </c>
      <c r="S1360" s="181" t="str">
        <f t="shared" si="200"/>
        <v/>
      </c>
      <c r="T1360" s="181" t="str">
        <f>IFERROR(IF($B$3="NYSEG",(INDEX('BCA Inputs'!$N$14:$N$54,MATCH(I1360,'BCA Inputs'!$M$14:$M$54,0))*P1360+INDEX('BCA Inputs'!$O$14:$O$54,MATCH(I1360,'BCA Inputs'!$M$14:$M$54,0))*O1360+INDEX('BCA Inputs'!P:P,MATCH(I1360,'BCA Inputs'!M:M,0))*Q1360+INDEX('BCA Inputs'!Q:Q,MATCH(I1360,'BCA Inputs'!M:M,0))*F1360+INDEX('BCA Inputs'!R:R,MATCH(I1360,'BCA Inputs'!M:M,0))*G1360)+L1360+N1360,IF($B$3="RG&amp;E",(INDEX('BCA Inputs'!$AX$14:$AX$54,MATCH(I1360,'BCA Inputs'!$AW$14:$AW$54,0))*P1360+INDEX('BCA Inputs'!$AY$14:$AY$54,MATCH(I1360,'BCA Inputs'!$AW$14:$AW$54,0))*O1360+INDEX('BCA Inputs'!$AZ$14:$AZ$54,MATCH(I1360,'BCA Inputs'!$AW$14:$AW$54,0))*Q1360+INDEX('BCA Inputs'!$BA$14:$BA$54,MATCH(I1360,'BCA Inputs'!$AW$14:$AW$54,0))*F1360+INDEX('BCA Inputs'!$BB$14:$BB$54,MATCH(I1360,'BCA Inputs'!$AW$14:$AW$54,0))*G1360)+L1360+N1360,"")),"")</f>
        <v/>
      </c>
      <c r="U1360" s="234" t="str">
        <f t="shared" si="201"/>
        <v/>
      </c>
      <c r="V1360" s="234" t="str">
        <f t="shared" si="202"/>
        <v/>
      </c>
      <c r="W1360" s="234" t="str">
        <f t="shared" si="203"/>
        <v/>
      </c>
      <c r="Y1360" s="235" t="str">
        <f t="shared" si="204"/>
        <v/>
      </c>
      <c r="Z1360" s="236" t="str">
        <f>IFERROR(IF($B$3="NYSEG",INDEX('BCA Inputs'!$X$14:$X$54,MATCH(I1360,'BCA Inputs'!$M$14:$M$54,0))*P1360+INDEX('BCA Inputs'!$Y$14:$Y$54,MATCH(I1360,'BCA Inputs'!$M$14:$M$54,0))*O1360+INDEX('BCA Inputs'!$Z$14:$Z$54,MATCH(I1360,'BCA Inputs'!$M$14:$M$54,0))*Q1360+INDEX('BCA Inputs'!$AA$14:$AA$54,MATCH(I1360,'BCA Inputs'!$M$14:$M$54,0))*F1360+INDEX('BCA Inputs'!$AB$14:$AB$54,MATCH(I1360,'BCA Inputs'!$M$14:$M$54,0))*G1360,IF($B$3="RG&amp;E",INDEX('BCA Inputs'!$BG$14:$BG$54,MATCH(I1360,'BCA Inputs'!$AW$14:$AW$54,0))*P1360+INDEX('BCA Inputs'!$BH$14:$BH$54,MATCH(I1360,'BCA Inputs'!$AW$14:$AW$54,0))*O1360+INDEX('BCA Inputs'!$BI$14:$BI$54,MATCH(I1360,'BCA Inputs'!$AW$14:$AW$54,0))*Q1360+INDEX('BCA Inputs'!$BJ$14:$BJ$54,MATCH(I1360,'BCA Inputs'!$AW$14:$AW$54,0))*F1360+INDEX('BCA Inputs'!$BK$14:$BK$54,MATCH(I1360,'BCA Inputs'!$AW$14:$AW$54,0))*G1360,"")),"")</f>
        <v/>
      </c>
      <c r="AA1360" s="237" t="str">
        <f t="shared" si="205"/>
        <v/>
      </c>
      <c r="AC1360" s="238" t="str">
        <f>IFERROR((K1360+R1360)+IF($B$3="NYSEG",INDEX('BCA Inputs'!$AI$14:$AI$54,MATCH(I1360,'BCA Inputs'!$M$14:$M$54,0))*P1360+INDEX('BCA Inputs'!$AJ$14:$AJ$54,MATCH(I1360,'BCA Inputs'!$M$14:$M$54,0))*Q1360,IF($B$3="RG&amp;E",INDEX('BCA Inputs'!$BR$14:$BR$54,MATCH(I1360,'BCA Inputs'!$AW$14:$AW$54,0))*P1360+INDEX('BCA Inputs'!$BS$14:$BS$54,MATCH(I1360,'BCA Inputs'!$AW$14:$AW$54,0))*Q1360,"")),"")</f>
        <v/>
      </c>
      <c r="AD1360" s="181" t="str">
        <f>IFERROR(IF($B$3="NYSEG",INDEX('BCA Inputs'!$AD$14:$AD$54,MATCH(I1360,'BCA Inputs'!$M$14:$M$54,0))*P1360+INDEX('BCA Inputs'!$AE$14:$AE$54,MATCH(I1360,'BCA Inputs'!$M$14:$M$54,0))*O1360+INDEX('BCA Inputs'!$AF$14:$AF$54,MATCH(I1360,'BCA Inputs'!$M$14:$M$54,0))*Q1360+INDEX('BCA Inputs'!$AG$14:$AG$54,MATCH(I1360,'BCA Inputs'!$M$14:$M$54,0))*F1360+INDEX('BCA Inputs'!$AH$14:$AH$54,MATCH(I1360,'BCA Inputs'!$M$14:$M$54,0))*G1360,IF($B$3="RG&amp;E",INDEX('BCA Inputs'!$BM$14:$BM$54,MATCH(I1360,'BCA Inputs'!$AW$14:$AW$54,0))*P1360+INDEX('BCA Inputs'!$BN$14:$BN$54,MATCH(I1360,'BCA Inputs'!$AW$14:$AW$54,0))*O1360+INDEX('BCA Inputs'!$BO$14:$BO$54,MATCH(I1360,'BCA Inputs'!$AW$14:$AW$54,0))*Q1360+INDEX('BCA Inputs'!$BP$14:$BP$54,MATCH(I1360,'BCA Inputs'!$AW$14:$AW$54,0))*F1360+INDEX('BCA Inputs'!$BQ$14:$BQ$54,MATCH(I1360,'BCA Inputs'!$AW$14:$AW$54,0))*G1360,"")),"")</f>
        <v/>
      </c>
      <c r="AE1360" s="237" t="str">
        <f t="shared" si="206"/>
        <v/>
      </c>
      <c r="AF1360" s="198">
        <f t="shared" si="208"/>
        <v>0</v>
      </c>
      <c r="AG1360" s="239">
        <f t="shared" si="209"/>
        <v>0</v>
      </c>
    </row>
    <row r="1361" spans="1:33">
      <c r="A1361" s="228"/>
      <c r="B1361" s="176"/>
      <c r="C1361" s="229"/>
      <c r="D1361" s="230"/>
      <c r="E1361" s="230"/>
      <c r="F1361" s="230"/>
      <c r="G1361" s="230"/>
      <c r="H1361" s="231"/>
      <c r="I1361" s="231"/>
      <c r="J1361" s="232"/>
      <c r="K1361" s="232"/>
      <c r="L1361" s="232"/>
      <c r="M1361" s="181">
        <f t="shared" si="207"/>
        <v>0</v>
      </c>
      <c r="N1361" s="181">
        <f>IF(H1361="",0,H1361*I1361*'Avoided Water Savings Cost'!$C$16)</f>
        <v>0</v>
      </c>
      <c r="O1361" s="545">
        <f>IF(C1361="",0,IF($B$3="NYSEG",C1361/(1-'Avoided Electric Costs 2020'!$W$21),IF($B$3="RG&amp;E",C1361/(1-'Avoided Electric Costs 2020'!$X$21),"")))</f>
        <v>0</v>
      </c>
      <c r="P1361" s="546">
        <f>IF(D1361="",0,IF($B$3="NYSEG",D1361/(1-'Avoided Electric Costs 2020'!$W$21),IF($B$3="RG&amp;E",D1361/(1-'Avoided Electric Costs 2020'!$X$21),"")))</f>
        <v>0</v>
      </c>
      <c r="Q1361" s="546">
        <f>IF(E1361="",0,IF($B$3="NYSEG",E1361/(1-'Avoided Natural Gas Costs 2020'!$J$34),IF($B$3="RG&amp;E",E1361/(1-'Avoided Natural Gas Costs 2020'!$K$34),"")))</f>
        <v>0</v>
      </c>
      <c r="R1361" s="233" t="str">
        <f>IFERROR(IF(P1361*'BCA Inputs'!$C$1+Q1361*'BCA Inputs'!$C$2+F1361*'BCA Inputs'!$C$2+G1361*'BCA Inputs'!$C$2=0,"",P1361*'BCA Inputs'!$C$1+Q1361*'BCA Inputs'!$C$2+F1361*'BCA Inputs'!$C$2+G1361*'BCA Inputs'!$C$2),"")</f>
        <v/>
      </c>
      <c r="S1361" s="181" t="str">
        <f t="shared" si="200"/>
        <v/>
      </c>
      <c r="T1361" s="181" t="str">
        <f>IFERROR(IF($B$3="NYSEG",(INDEX('BCA Inputs'!$N$14:$N$54,MATCH(I1361,'BCA Inputs'!$M$14:$M$54,0))*P1361+INDEX('BCA Inputs'!$O$14:$O$54,MATCH(I1361,'BCA Inputs'!$M$14:$M$54,0))*O1361+INDEX('BCA Inputs'!P:P,MATCH(I1361,'BCA Inputs'!M:M,0))*Q1361+INDEX('BCA Inputs'!Q:Q,MATCH(I1361,'BCA Inputs'!M:M,0))*F1361+INDEX('BCA Inputs'!R:R,MATCH(I1361,'BCA Inputs'!M:M,0))*G1361)+L1361+N1361,IF($B$3="RG&amp;E",(INDEX('BCA Inputs'!$AX$14:$AX$54,MATCH(I1361,'BCA Inputs'!$AW$14:$AW$54,0))*P1361+INDEX('BCA Inputs'!$AY$14:$AY$54,MATCH(I1361,'BCA Inputs'!$AW$14:$AW$54,0))*O1361+INDEX('BCA Inputs'!$AZ$14:$AZ$54,MATCH(I1361,'BCA Inputs'!$AW$14:$AW$54,0))*Q1361+INDEX('BCA Inputs'!$BA$14:$BA$54,MATCH(I1361,'BCA Inputs'!$AW$14:$AW$54,0))*F1361+INDEX('BCA Inputs'!$BB$14:$BB$54,MATCH(I1361,'BCA Inputs'!$AW$14:$AW$54,0))*G1361)+L1361+N1361,"")),"")</f>
        <v/>
      </c>
      <c r="U1361" s="234" t="str">
        <f t="shared" si="201"/>
        <v/>
      </c>
      <c r="V1361" s="234" t="str">
        <f t="shared" si="202"/>
        <v/>
      </c>
      <c r="W1361" s="234" t="str">
        <f t="shared" si="203"/>
        <v/>
      </c>
      <c r="Y1361" s="235" t="str">
        <f t="shared" si="204"/>
        <v/>
      </c>
      <c r="Z1361" s="236" t="str">
        <f>IFERROR(IF($B$3="NYSEG",INDEX('BCA Inputs'!$X$14:$X$54,MATCH(I1361,'BCA Inputs'!$M$14:$M$54,0))*P1361+INDEX('BCA Inputs'!$Y$14:$Y$54,MATCH(I1361,'BCA Inputs'!$M$14:$M$54,0))*O1361+INDEX('BCA Inputs'!$Z$14:$Z$54,MATCH(I1361,'BCA Inputs'!$M$14:$M$54,0))*Q1361+INDEX('BCA Inputs'!$AA$14:$AA$54,MATCH(I1361,'BCA Inputs'!$M$14:$M$54,0))*F1361+INDEX('BCA Inputs'!$AB$14:$AB$54,MATCH(I1361,'BCA Inputs'!$M$14:$M$54,0))*G1361,IF($B$3="RG&amp;E",INDEX('BCA Inputs'!$BG$14:$BG$54,MATCH(I1361,'BCA Inputs'!$AW$14:$AW$54,0))*P1361+INDEX('BCA Inputs'!$BH$14:$BH$54,MATCH(I1361,'BCA Inputs'!$AW$14:$AW$54,0))*O1361+INDEX('BCA Inputs'!$BI$14:$BI$54,MATCH(I1361,'BCA Inputs'!$AW$14:$AW$54,0))*Q1361+INDEX('BCA Inputs'!$BJ$14:$BJ$54,MATCH(I1361,'BCA Inputs'!$AW$14:$AW$54,0))*F1361+INDEX('BCA Inputs'!$BK$14:$BK$54,MATCH(I1361,'BCA Inputs'!$AW$14:$AW$54,0))*G1361,"")),"")</f>
        <v/>
      </c>
      <c r="AA1361" s="237" t="str">
        <f t="shared" si="205"/>
        <v/>
      </c>
      <c r="AC1361" s="238" t="str">
        <f>IFERROR((K1361+R1361)+IF($B$3="NYSEG",INDEX('BCA Inputs'!$AI$14:$AI$54,MATCH(I1361,'BCA Inputs'!$M$14:$M$54,0))*P1361+INDEX('BCA Inputs'!$AJ$14:$AJ$54,MATCH(I1361,'BCA Inputs'!$M$14:$M$54,0))*Q1361,IF($B$3="RG&amp;E",INDEX('BCA Inputs'!$BR$14:$BR$54,MATCH(I1361,'BCA Inputs'!$AW$14:$AW$54,0))*P1361+INDEX('BCA Inputs'!$BS$14:$BS$54,MATCH(I1361,'BCA Inputs'!$AW$14:$AW$54,0))*Q1361,"")),"")</f>
        <v/>
      </c>
      <c r="AD1361" s="181" t="str">
        <f>IFERROR(IF($B$3="NYSEG",INDEX('BCA Inputs'!$AD$14:$AD$54,MATCH(I1361,'BCA Inputs'!$M$14:$M$54,0))*P1361+INDEX('BCA Inputs'!$AE$14:$AE$54,MATCH(I1361,'BCA Inputs'!$M$14:$M$54,0))*O1361+INDEX('BCA Inputs'!$AF$14:$AF$54,MATCH(I1361,'BCA Inputs'!$M$14:$M$54,0))*Q1361+INDEX('BCA Inputs'!$AG$14:$AG$54,MATCH(I1361,'BCA Inputs'!$M$14:$M$54,0))*F1361+INDEX('BCA Inputs'!$AH$14:$AH$54,MATCH(I1361,'BCA Inputs'!$M$14:$M$54,0))*G1361,IF($B$3="RG&amp;E",INDEX('BCA Inputs'!$BM$14:$BM$54,MATCH(I1361,'BCA Inputs'!$AW$14:$AW$54,0))*P1361+INDEX('BCA Inputs'!$BN$14:$BN$54,MATCH(I1361,'BCA Inputs'!$AW$14:$AW$54,0))*O1361+INDEX('BCA Inputs'!$BO$14:$BO$54,MATCH(I1361,'BCA Inputs'!$AW$14:$AW$54,0))*Q1361+INDEX('BCA Inputs'!$BP$14:$BP$54,MATCH(I1361,'BCA Inputs'!$AW$14:$AW$54,0))*F1361+INDEX('BCA Inputs'!$BQ$14:$BQ$54,MATCH(I1361,'BCA Inputs'!$AW$14:$AW$54,0))*G1361,"")),"")</f>
        <v/>
      </c>
      <c r="AE1361" s="237" t="str">
        <f t="shared" si="206"/>
        <v/>
      </c>
      <c r="AF1361" s="198">
        <f t="shared" si="208"/>
        <v>0</v>
      </c>
      <c r="AG1361" s="239">
        <f t="shared" si="209"/>
        <v>0</v>
      </c>
    </row>
    <row r="1362" spans="1:33">
      <c r="A1362" s="228"/>
      <c r="B1362" s="176"/>
      <c r="C1362" s="229"/>
      <c r="D1362" s="230"/>
      <c r="E1362" s="230"/>
      <c r="F1362" s="230"/>
      <c r="G1362" s="230"/>
      <c r="H1362" s="231"/>
      <c r="I1362" s="231"/>
      <c r="J1362" s="232"/>
      <c r="K1362" s="232"/>
      <c r="L1362" s="232"/>
      <c r="M1362" s="181">
        <f t="shared" si="207"/>
        <v>0</v>
      </c>
      <c r="N1362" s="181">
        <f>IF(H1362="",0,H1362*I1362*'Avoided Water Savings Cost'!$C$16)</f>
        <v>0</v>
      </c>
      <c r="O1362" s="545">
        <f>IF(C1362="",0,IF($B$3="NYSEG",C1362/(1-'Avoided Electric Costs 2020'!$W$21),IF($B$3="RG&amp;E",C1362/(1-'Avoided Electric Costs 2020'!$X$21),"")))</f>
        <v>0</v>
      </c>
      <c r="P1362" s="546">
        <f>IF(D1362="",0,IF($B$3="NYSEG",D1362/(1-'Avoided Electric Costs 2020'!$W$21),IF($B$3="RG&amp;E",D1362/(1-'Avoided Electric Costs 2020'!$X$21),"")))</f>
        <v>0</v>
      </c>
      <c r="Q1362" s="546">
        <f>IF(E1362="",0,IF($B$3="NYSEG",E1362/(1-'Avoided Natural Gas Costs 2020'!$J$34),IF($B$3="RG&amp;E",E1362/(1-'Avoided Natural Gas Costs 2020'!$K$34),"")))</f>
        <v>0</v>
      </c>
      <c r="R1362" s="233" t="str">
        <f>IFERROR(IF(P1362*'BCA Inputs'!$C$1+Q1362*'BCA Inputs'!$C$2+F1362*'BCA Inputs'!$C$2+G1362*'BCA Inputs'!$C$2=0,"",P1362*'BCA Inputs'!$C$1+Q1362*'BCA Inputs'!$C$2+F1362*'BCA Inputs'!$C$2+G1362*'BCA Inputs'!$C$2),"")</f>
        <v/>
      </c>
      <c r="S1362" s="181" t="str">
        <f t="shared" si="200"/>
        <v/>
      </c>
      <c r="T1362" s="181" t="str">
        <f>IFERROR(IF($B$3="NYSEG",(INDEX('BCA Inputs'!$N$14:$N$54,MATCH(I1362,'BCA Inputs'!$M$14:$M$54,0))*P1362+INDEX('BCA Inputs'!$O$14:$O$54,MATCH(I1362,'BCA Inputs'!$M$14:$M$54,0))*O1362+INDEX('BCA Inputs'!P:P,MATCH(I1362,'BCA Inputs'!M:M,0))*Q1362+INDEX('BCA Inputs'!Q:Q,MATCH(I1362,'BCA Inputs'!M:M,0))*F1362+INDEX('BCA Inputs'!R:R,MATCH(I1362,'BCA Inputs'!M:M,0))*G1362)+L1362+N1362,IF($B$3="RG&amp;E",(INDEX('BCA Inputs'!$AX$14:$AX$54,MATCH(I1362,'BCA Inputs'!$AW$14:$AW$54,0))*P1362+INDEX('BCA Inputs'!$AY$14:$AY$54,MATCH(I1362,'BCA Inputs'!$AW$14:$AW$54,0))*O1362+INDEX('BCA Inputs'!$AZ$14:$AZ$54,MATCH(I1362,'BCA Inputs'!$AW$14:$AW$54,0))*Q1362+INDEX('BCA Inputs'!$BA$14:$BA$54,MATCH(I1362,'BCA Inputs'!$AW$14:$AW$54,0))*F1362+INDEX('BCA Inputs'!$BB$14:$BB$54,MATCH(I1362,'BCA Inputs'!$AW$14:$AW$54,0))*G1362)+L1362+N1362,"")),"")</f>
        <v/>
      </c>
      <c r="U1362" s="234" t="str">
        <f t="shared" si="201"/>
        <v/>
      </c>
      <c r="V1362" s="234" t="str">
        <f t="shared" si="202"/>
        <v/>
      </c>
      <c r="W1362" s="234" t="str">
        <f t="shared" si="203"/>
        <v/>
      </c>
      <c r="Y1362" s="235" t="str">
        <f t="shared" si="204"/>
        <v/>
      </c>
      <c r="Z1362" s="236" t="str">
        <f>IFERROR(IF($B$3="NYSEG",INDEX('BCA Inputs'!$X$14:$X$54,MATCH(I1362,'BCA Inputs'!$M$14:$M$54,0))*P1362+INDEX('BCA Inputs'!$Y$14:$Y$54,MATCH(I1362,'BCA Inputs'!$M$14:$M$54,0))*O1362+INDEX('BCA Inputs'!$Z$14:$Z$54,MATCH(I1362,'BCA Inputs'!$M$14:$M$54,0))*Q1362+INDEX('BCA Inputs'!$AA$14:$AA$54,MATCH(I1362,'BCA Inputs'!$M$14:$M$54,0))*F1362+INDEX('BCA Inputs'!$AB$14:$AB$54,MATCH(I1362,'BCA Inputs'!$M$14:$M$54,0))*G1362,IF($B$3="RG&amp;E",INDEX('BCA Inputs'!$BG$14:$BG$54,MATCH(I1362,'BCA Inputs'!$AW$14:$AW$54,0))*P1362+INDEX('BCA Inputs'!$BH$14:$BH$54,MATCH(I1362,'BCA Inputs'!$AW$14:$AW$54,0))*O1362+INDEX('BCA Inputs'!$BI$14:$BI$54,MATCH(I1362,'BCA Inputs'!$AW$14:$AW$54,0))*Q1362+INDEX('BCA Inputs'!$BJ$14:$BJ$54,MATCH(I1362,'BCA Inputs'!$AW$14:$AW$54,0))*F1362+INDEX('BCA Inputs'!$BK$14:$BK$54,MATCH(I1362,'BCA Inputs'!$AW$14:$AW$54,0))*G1362,"")),"")</f>
        <v/>
      </c>
      <c r="AA1362" s="237" t="str">
        <f t="shared" si="205"/>
        <v/>
      </c>
      <c r="AC1362" s="238" t="str">
        <f>IFERROR((K1362+R1362)+IF($B$3="NYSEG",INDEX('BCA Inputs'!$AI$14:$AI$54,MATCH(I1362,'BCA Inputs'!$M$14:$M$54,0))*P1362+INDEX('BCA Inputs'!$AJ$14:$AJ$54,MATCH(I1362,'BCA Inputs'!$M$14:$M$54,0))*Q1362,IF($B$3="RG&amp;E",INDEX('BCA Inputs'!$BR$14:$BR$54,MATCH(I1362,'BCA Inputs'!$AW$14:$AW$54,0))*P1362+INDEX('BCA Inputs'!$BS$14:$BS$54,MATCH(I1362,'BCA Inputs'!$AW$14:$AW$54,0))*Q1362,"")),"")</f>
        <v/>
      </c>
      <c r="AD1362" s="181" t="str">
        <f>IFERROR(IF($B$3="NYSEG",INDEX('BCA Inputs'!$AD$14:$AD$54,MATCH(I1362,'BCA Inputs'!$M$14:$M$54,0))*P1362+INDEX('BCA Inputs'!$AE$14:$AE$54,MATCH(I1362,'BCA Inputs'!$M$14:$M$54,0))*O1362+INDEX('BCA Inputs'!$AF$14:$AF$54,MATCH(I1362,'BCA Inputs'!$M$14:$M$54,0))*Q1362+INDEX('BCA Inputs'!$AG$14:$AG$54,MATCH(I1362,'BCA Inputs'!$M$14:$M$54,0))*F1362+INDEX('BCA Inputs'!$AH$14:$AH$54,MATCH(I1362,'BCA Inputs'!$M$14:$M$54,0))*G1362,IF($B$3="RG&amp;E",INDEX('BCA Inputs'!$BM$14:$BM$54,MATCH(I1362,'BCA Inputs'!$AW$14:$AW$54,0))*P1362+INDEX('BCA Inputs'!$BN$14:$BN$54,MATCH(I1362,'BCA Inputs'!$AW$14:$AW$54,0))*O1362+INDEX('BCA Inputs'!$BO$14:$BO$54,MATCH(I1362,'BCA Inputs'!$AW$14:$AW$54,0))*Q1362+INDEX('BCA Inputs'!$BP$14:$BP$54,MATCH(I1362,'BCA Inputs'!$AW$14:$AW$54,0))*F1362+INDEX('BCA Inputs'!$BQ$14:$BQ$54,MATCH(I1362,'BCA Inputs'!$AW$14:$AW$54,0))*G1362,"")),"")</f>
        <v/>
      </c>
      <c r="AE1362" s="237" t="str">
        <f t="shared" si="206"/>
        <v/>
      </c>
      <c r="AF1362" s="198">
        <f t="shared" si="208"/>
        <v>0</v>
      </c>
      <c r="AG1362" s="239">
        <f t="shared" si="209"/>
        <v>0</v>
      </c>
    </row>
    <row r="1363" spans="1:33">
      <c r="A1363" s="228"/>
      <c r="B1363" s="176"/>
      <c r="C1363" s="229"/>
      <c r="D1363" s="230"/>
      <c r="E1363" s="230"/>
      <c r="F1363" s="230"/>
      <c r="G1363" s="230"/>
      <c r="H1363" s="231"/>
      <c r="I1363" s="231"/>
      <c r="J1363" s="232"/>
      <c r="K1363" s="232"/>
      <c r="L1363" s="232"/>
      <c r="M1363" s="181">
        <f t="shared" si="207"/>
        <v>0</v>
      </c>
      <c r="N1363" s="181">
        <f>IF(H1363="",0,H1363*I1363*'Avoided Water Savings Cost'!$C$16)</f>
        <v>0</v>
      </c>
      <c r="O1363" s="545">
        <f>IF(C1363="",0,IF($B$3="NYSEG",C1363/(1-'Avoided Electric Costs 2020'!$W$21),IF($B$3="RG&amp;E",C1363/(1-'Avoided Electric Costs 2020'!$X$21),"")))</f>
        <v>0</v>
      </c>
      <c r="P1363" s="546">
        <f>IF(D1363="",0,IF($B$3="NYSEG",D1363/(1-'Avoided Electric Costs 2020'!$W$21),IF($B$3="RG&amp;E",D1363/(1-'Avoided Electric Costs 2020'!$X$21),"")))</f>
        <v>0</v>
      </c>
      <c r="Q1363" s="546">
        <f>IF(E1363="",0,IF($B$3="NYSEG",E1363/(1-'Avoided Natural Gas Costs 2020'!$J$34),IF($B$3="RG&amp;E",E1363/(1-'Avoided Natural Gas Costs 2020'!$K$34),"")))</f>
        <v>0</v>
      </c>
      <c r="R1363" s="233" t="str">
        <f>IFERROR(IF(P1363*'BCA Inputs'!$C$1+Q1363*'BCA Inputs'!$C$2+F1363*'BCA Inputs'!$C$2+G1363*'BCA Inputs'!$C$2=0,"",P1363*'BCA Inputs'!$C$1+Q1363*'BCA Inputs'!$C$2+F1363*'BCA Inputs'!$C$2+G1363*'BCA Inputs'!$C$2),"")</f>
        <v/>
      </c>
      <c r="S1363" s="181" t="str">
        <f t="shared" si="200"/>
        <v/>
      </c>
      <c r="T1363" s="181" t="str">
        <f>IFERROR(IF($B$3="NYSEG",(INDEX('BCA Inputs'!$N$14:$N$54,MATCH(I1363,'BCA Inputs'!$M$14:$M$54,0))*P1363+INDEX('BCA Inputs'!$O$14:$O$54,MATCH(I1363,'BCA Inputs'!$M$14:$M$54,0))*O1363+INDEX('BCA Inputs'!P:P,MATCH(I1363,'BCA Inputs'!M:M,0))*Q1363+INDEX('BCA Inputs'!Q:Q,MATCH(I1363,'BCA Inputs'!M:M,0))*F1363+INDEX('BCA Inputs'!R:R,MATCH(I1363,'BCA Inputs'!M:M,0))*G1363)+L1363+N1363,IF($B$3="RG&amp;E",(INDEX('BCA Inputs'!$AX$14:$AX$54,MATCH(I1363,'BCA Inputs'!$AW$14:$AW$54,0))*P1363+INDEX('BCA Inputs'!$AY$14:$AY$54,MATCH(I1363,'BCA Inputs'!$AW$14:$AW$54,0))*O1363+INDEX('BCA Inputs'!$AZ$14:$AZ$54,MATCH(I1363,'BCA Inputs'!$AW$14:$AW$54,0))*Q1363+INDEX('BCA Inputs'!$BA$14:$BA$54,MATCH(I1363,'BCA Inputs'!$AW$14:$AW$54,0))*F1363+INDEX('BCA Inputs'!$BB$14:$BB$54,MATCH(I1363,'BCA Inputs'!$AW$14:$AW$54,0))*G1363)+L1363+N1363,"")),"")</f>
        <v/>
      </c>
      <c r="U1363" s="234" t="str">
        <f t="shared" si="201"/>
        <v/>
      </c>
      <c r="V1363" s="234" t="str">
        <f t="shared" si="202"/>
        <v/>
      </c>
      <c r="W1363" s="234" t="str">
        <f t="shared" si="203"/>
        <v/>
      </c>
      <c r="Y1363" s="235" t="str">
        <f t="shared" si="204"/>
        <v/>
      </c>
      <c r="Z1363" s="236" t="str">
        <f>IFERROR(IF($B$3="NYSEG",INDEX('BCA Inputs'!$X$14:$X$54,MATCH(I1363,'BCA Inputs'!$M$14:$M$54,0))*P1363+INDEX('BCA Inputs'!$Y$14:$Y$54,MATCH(I1363,'BCA Inputs'!$M$14:$M$54,0))*O1363+INDEX('BCA Inputs'!$Z$14:$Z$54,MATCH(I1363,'BCA Inputs'!$M$14:$M$54,0))*Q1363+INDEX('BCA Inputs'!$AA$14:$AA$54,MATCH(I1363,'BCA Inputs'!$M$14:$M$54,0))*F1363+INDEX('BCA Inputs'!$AB$14:$AB$54,MATCH(I1363,'BCA Inputs'!$M$14:$M$54,0))*G1363,IF($B$3="RG&amp;E",INDEX('BCA Inputs'!$BG$14:$BG$54,MATCH(I1363,'BCA Inputs'!$AW$14:$AW$54,0))*P1363+INDEX('BCA Inputs'!$BH$14:$BH$54,MATCH(I1363,'BCA Inputs'!$AW$14:$AW$54,0))*O1363+INDEX('BCA Inputs'!$BI$14:$BI$54,MATCH(I1363,'BCA Inputs'!$AW$14:$AW$54,0))*Q1363+INDEX('BCA Inputs'!$BJ$14:$BJ$54,MATCH(I1363,'BCA Inputs'!$AW$14:$AW$54,0))*F1363+INDEX('BCA Inputs'!$BK$14:$BK$54,MATCH(I1363,'BCA Inputs'!$AW$14:$AW$54,0))*G1363,"")),"")</f>
        <v/>
      </c>
      <c r="AA1363" s="237" t="str">
        <f t="shared" si="205"/>
        <v/>
      </c>
      <c r="AC1363" s="238" t="str">
        <f>IFERROR((K1363+R1363)+IF($B$3="NYSEG",INDEX('BCA Inputs'!$AI$14:$AI$54,MATCH(I1363,'BCA Inputs'!$M$14:$M$54,0))*P1363+INDEX('BCA Inputs'!$AJ$14:$AJ$54,MATCH(I1363,'BCA Inputs'!$M$14:$M$54,0))*Q1363,IF($B$3="RG&amp;E",INDEX('BCA Inputs'!$BR$14:$BR$54,MATCH(I1363,'BCA Inputs'!$AW$14:$AW$54,0))*P1363+INDEX('BCA Inputs'!$BS$14:$BS$54,MATCH(I1363,'BCA Inputs'!$AW$14:$AW$54,0))*Q1363,"")),"")</f>
        <v/>
      </c>
      <c r="AD1363" s="181" t="str">
        <f>IFERROR(IF($B$3="NYSEG",INDEX('BCA Inputs'!$AD$14:$AD$54,MATCH(I1363,'BCA Inputs'!$M$14:$M$54,0))*P1363+INDEX('BCA Inputs'!$AE$14:$AE$54,MATCH(I1363,'BCA Inputs'!$M$14:$M$54,0))*O1363+INDEX('BCA Inputs'!$AF$14:$AF$54,MATCH(I1363,'BCA Inputs'!$M$14:$M$54,0))*Q1363+INDEX('BCA Inputs'!$AG$14:$AG$54,MATCH(I1363,'BCA Inputs'!$M$14:$M$54,0))*F1363+INDEX('BCA Inputs'!$AH$14:$AH$54,MATCH(I1363,'BCA Inputs'!$M$14:$M$54,0))*G1363,IF($B$3="RG&amp;E",INDEX('BCA Inputs'!$BM$14:$BM$54,MATCH(I1363,'BCA Inputs'!$AW$14:$AW$54,0))*P1363+INDEX('BCA Inputs'!$BN$14:$BN$54,MATCH(I1363,'BCA Inputs'!$AW$14:$AW$54,0))*O1363+INDEX('BCA Inputs'!$BO$14:$BO$54,MATCH(I1363,'BCA Inputs'!$AW$14:$AW$54,0))*Q1363+INDEX('BCA Inputs'!$BP$14:$BP$54,MATCH(I1363,'BCA Inputs'!$AW$14:$AW$54,0))*F1363+INDEX('BCA Inputs'!$BQ$14:$BQ$54,MATCH(I1363,'BCA Inputs'!$AW$14:$AW$54,0))*G1363,"")),"")</f>
        <v/>
      </c>
      <c r="AE1363" s="237" t="str">
        <f t="shared" si="206"/>
        <v/>
      </c>
      <c r="AF1363" s="198">
        <f t="shared" si="208"/>
        <v>0</v>
      </c>
      <c r="AG1363" s="239">
        <f t="shared" si="209"/>
        <v>0</v>
      </c>
    </row>
    <row r="1364" spans="1:33">
      <c r="A1364" s="228"/>
      <c r="B1364" s="176"/>
      <c r="C1364" s="229"/>
      <c r="D1364" s="230"/>
      <c r="E1364" s="230"/>
      <c r="F1364" s="230"/>
      <c r="G1364" s="230"/>
      <c r="H1364" s="231"/>
      <c r="I1364" s="231"/>
      <c r="J1364" s="232"/>
      <c r="K1364" s="232"/>
      <c r="L1364" s="232"/>
      <c r="M1364" s="181">
        <f t="shared" si="207"/>
        <v>0</v>
      </c>
      <c r="N1364" s="181">
        <f>IF(H1364="",0,H1364*I1364*'Avoided Water Savings Cost'!$C$16)</f>
        <v>0</v>
      </c>
      <c r="O1364" s="545">
        <f>IF(C1364="",0,IF($B$3="NYSEG",C1364/(1-'Avoided Electric Costs 2020'!$W$21),IF($B$3="RG&amp;E",C1364/(1-'Avoided Electric Costs 2020'!$X$21),"")))</f>
        <v>0</v>
      </c>
      <c r="P1364" s="546">
        <f>IF(D1364="",0,IF($B$3="NYSEG",D1364/(1-'Avoided Electric Costs 2020'!$W$21),IF($B$3="RG&amp;E",D1364/(1-'Avoided Electric Costs 2020'!$X$21),"")))</f>
        <v>0</v>
      </c>
      <c r="Q1364" s="546">
        <f>IF(E1364="",0,IF($B$3="NYSEG",E1364/(1-'Avoided Natural Gas Costs 2020'!$J$34),IF($B$3="RG&amp;E",E1364/(1-'Avoided Natural Gas Costs 2020'!$K$34),"")))</f>
        <v>0</v>
      </c>
      <c r="R1364" s="233" t="str">
        <f>IFERROR(IF(P1364*'BCA Inputs'!$C$1+Q1364*'BCA Inputs'!$C$2+F1364*'BCA Inputs'!$C$2+G1364*'BCA Inputs'!$C$2=0,"",P1364*'BCA Inputs'!$C$1+Q1364*'BCA Inputs'!$C$2+F1364*'BCA Inputs'!$C$2+G1364*'BCA Inputs'!$C$2),"")</f>
        <v/>
      </c>
      <c r="S1364" s="181" t="str">
        <f t="shared" si="200"/>
        <v/>
      </c>
      <c r="T1364" s="181" t="str">
        <f>IFERROR(IF($B$3="NYSEG",(INDEX('BCA Inputs'!$N$14:$N$54,MATCH(I1364,'BCA Inputs'!$M$14:$M$54,0))*P1364+INDEX('BCA Inputs'!$O$14:$O$54,MATCH(I1364,'BCA Inputs'!$M$14:$M$54,0))*O1364+INDEX('BCA Inputs'!P:P,MATCH(I1364,'BCA Inputs'!M:M,0))*Q1364+INDEX('BCA Inputs'!Q:Q,MATCH(I1364,'BCA Inputs'!M:M,0))*F1364+INDEX('BCA Inputs'!R:R,MATCH(I1364,'BCA Inputs'!M:M,0))*G1364)+L1364+N1364,IF($B$3="RG&amp;E",(INDEX('BCA Inputs'!$AX$14:$AX$54,MATCH(I1364,'BCA Inputs'!$AW$14:$AW$54,0))*P1364+INDEX('BCA Inputs'!$AY$14:$AY$54,MATCH(I1364,'BCA Inputs'!$AW$14:$AW$54,0))*O1364+INDEX('BCA Inputs'!$AZ$14:$AZ$54,MATCH(I1364,'BCA Inputs'!$AW$14:$AW$54,0))*Q1364+INDEX('BCA Inputs'!$BA$14:$BA$54,MATCH(I1364,'BCA Inputs'!$AW$14:$AW$54,0))*F1364+INDEX('BCA Inputs'!$BB$14:$BB$54,MATCH(I1364,'BCA Inputs'!$AW$14:$AW$54,0))*G1364)+L1364+N1364,"")),"")</f>
        <v/>
      </c>
      <c r="U1364" s="234" t="str">
        <f t="shared" si="201"/>
        <v/>
      </c>
      <c r="V1364" s="234" t="str">
        <f t="shared" si="202"/>
        <v/>
      </c>
      <c r="W1364" s="234" t="str">
        <f t="shared" si="203"/>
        <v/>
      </c>
      <c r="Y1364" s="235" t="str">
        <f t="shared" si="204"/>
        <v/>
      </c>
      <c r="Z1364" s="236" t="str">
        <f>IFERROR(IF($B$3="NYSEG",INDEX('BCA Inputs'!$X$14:$X$54,MATCH(I1364,'BCA Inputs'!$M$14:$M$54,0))*P1364+INDEX('BCA Inputs'!$Y$14:$Y$54,MATCH(I1364,'BCA Inputs'!$M$14:$M$54,0))*O1364+INDEX('BCA Inputs'!$Z$14:$Z$54,MATCH(I1364,'BCA Inputs'!$M$14:$M$54,0))*Q1364+INDEX('BCA Inputs'!$AA$14:$AA$54,MATCH(I1364,'BCA Inputs'!$M$14:$M$54,0))*F1364+INDEX('BCA Inputs'!$AB$14:$AB$54,MATCH(I1364,'BCA Inputs'!$M$14:$M$54,0))*G1364,IF($B$3="RG&amp;E",INDEX('BCA Inputs'!$BG$14:$BG$54,MATCH(I1364,'BCA Inputs'!$AW$14:$AW$54,0))*P1364+INDEX('BCA Inputs'!$BH$14:$BH$54,MATCH(I1364,'BCA Inputs'!$AW$14:$AW$54,0))*O1364+INDEX('BCA Inputs'!$BI$14:$BI$54,MATCH(I1364,'BCA Inputs'!$AW$14:$AW$54,0))*Q1364+INDEX('BCA Inputs'!$BJ$14:$BJ$54,MATCH(I1364,'BCA Inputs'!$AW$14:$AW$54,0))*F1364+INDEX('BCA Inputs'!$BK$14:$BK$54,MATCH(I1364,'BCA Inputs'!$AW$14:$AW$54,0))*G1364,"")),"")</f>
        <v/>
      </c>
      <c r="AA1364" s="237" t="str">
        <f t="shared" si="205"/>
        <v/>
      </c>
      <c r="AC1364" s="238" t="str">
        <f>IFERROR((K1364+R1364)+IF($B$3="NYSEG",INDEX('BCA Inputs'!$AI$14:$AI$54,MATCH(I1364,'BCA Inputs'!$M$14:$M$54,0))*P1364+INDEX('BCA Inputs'!$AJ$14:$AJ$54,MATCH(I1364,'BCA Inputs'!$M$14:$M$54,0))*Q1364,IF($B$3="RG&amp;E",INDEX('BCA Inputs'!$BR$14:$BR$54,MATCH(I1364,'BCA Inputs'!$AW$14:$AW$54,0))*P1364+INDEX('BCA Inputs'!$BS$14:$BS$54,MATCH(I1364,'BCA Inputs'!$AW$14:$AW$54,0))*Q1364,"")),"")</f>
        <v/>
      </c>
      <c r="AD1364" s="181" t="str">
        <f>IFERROR(IF($B$3="NYSEG",INDEX('BCA Inputs'!$AD$14:$AD$54,MATCH(I1364,'BCA Inputs'!$M$14:$M$54,0))*P1364+INDEX('BCA Inputs'!$AE$14:$AE$54,MATCH(I1364,'BCA Inputs'!$M$14:$M$54,0))*O1364+INDEX('BCA Inputs'!$AF$14:$AF$54,MATCH(I1364,'BCA Inputs'!$M$14:$M$54,0))*Q1364+INDEX('BCA Inputs'!$AG$14:$AG$54,MATCH(I1364,'BCA Inputs'!$M$14:$M$54,0))*F1364+INDEX('BCA Inputs'!$AH$14:$AH$54,MATCH(I1364,'BCA Inputs'!$M$14:$M$54,0))*G1364,IF($B$3="RG&amp;E",INDEX('BCA Inputs'!$BM$14:$BM$54,MATCH(I1364,'BCA Inputs'!$AW$14:$AW$54,0))*P1364+INDEX('BCA Inputs'!$BN$14:$BN$54,MATCH(I1364,'BCA Inputs'!$AW$14:$AW$54,0))*O1364+INDEX('BCA Inputs'!$BO$14:$BO$54,MATCH(I1364,'BCA Inputs'!$AW$14:$AW$54,0))*Q1364+INDEX('BCA Inputs'!$BP$14:$BP$54,MATCH(I1364,'BCA Inputs'!$AW$14:$AW$54,0))*F1364+INDEX('BCA Inputs'!$BQ$14:$BQ$54,MATCH(I1364,'BCA Inputs'!$AW$14:$AW$54,0))*G1364,"")),"")</f>
        <v/>
      </c>
      <c r="AE1364" s="237" t="str">
        <f t="shared" si="206"/>
        <v/>
      </c>
      <c r="AF1364" s="198">
        <f t="shared" si="208"/>
        <v>0</v>
      </c>
      <c r="AG1364" s="239">
        <f t="shared" si="209"/>
        <v>0</v>
      </c>
    </row>
    <row r="1365" spans="1:33">
      <c r="A1365" s="228"/>
      <c r="B1365" s="176"/>
      <c r="C1365" s="229"/>
      <c r="D1365" s="230"/>
      <c r="E1365" s="230"/>
      <c r="F1365" s="230"/>
      <c r="G1365" s="230"/>
      <c r="H1365" s="231"/>
      <c r="I1365" s="231"/>
      <c r="J1365" s="232"/>
      <c r="K1365" s="232"/>
      <c r="L1365" s="232"/>
      <c r="M1365" s="181">
        <f t="shared" si="207"/>
        <v>0</v>
      </c>
      <c r="N1365" s="181">
        <f>IF(H1365="",0,H1365*I1365*'Avoided Water Savings Cost'!$C$16)</f>
        <v>0</v>
      </c>
      <c r="O1365" s="545">
        <f>IF(C1365="",0,IF($B$3="NYSEG",C1365/(1-'Avoided Electric Costs 2020'!$W$21),IF($B$3="RG&amp;E",C1365/(1-'Avoided Electric Costs 2020'!$X$21),"")))</f>
        <v>0</v>
      </c>
      <c r="P1365" s="546">
        <f>IF(D1365="",0,IF($B$3="NYSEG",D1365/(1-'Avoided Electric Costs 2020'!$W$21),IF($B$3="RG&amp;E",D1365/(1-'Avoided Electric Costs 2020'!$X$21),"")))</f>
        <v>0</v>
      </c>
      <c r="Q1365" s="546">
        <f>IF(E1365="",0,IF($B$3="NYSEG",E1365/(1-'Avoided Natural Gas Costs 2020'!$J$34),IF($B$3="RG&amp;E",E1365/(1-'Avoided Natural Gas Costs 2020'!$K$34),"")))</f>
        <v>0</v>
      </c>
      <c r="R1365" s="233" t="str">
        <f>IFERROR(IF(P1365*'BCA Inputs'!$C$1+Q1365*'BCA Inputs'!$C$2+F1365*'BCA Inputs'!$C$2+G1365*'BCA Inputs'!$C$2=0,"",P1365*'BCA Inputs'!$C$1+Q1365*'BCA Inputs'!$C$2+F1365*'BCA Inputs'!$C$2+G1365*'BCA Inputs'!$C$2),"")</f>
        <v/>
      </c>
      <c r="S1365" s="181" t="str">
        <f t="shared" si="200"/>
        <v/>
      </c>
      <c r="T1365" s="181" t="str">
        <f>IFERROR(IF($B$3="NYSEG",(INDEX('BCA Inputs'!$N$14:$N$54,MATCH(I1365,'BCA Inputs'!$M$14:$M$54,0))*P1365+INDEX('BCA Inputs'!$O$14:$O$54,MATCH(I1365,'BCA Inputs'!$M$14:$M$54,0))*O1365+INDEX('BCA Inputs'!P:P,MATCH(I1365,'BCA Inputs'!M:M,0))*Q1365+INDEX('BCA Inputs'!Q:Q,MATCH(I1365,'BCA Inputs'!M:M,0))*F1365+INDEX('BCA Inputs'!R:R,MATCH(I1365,'BCA Inputs'!M:M,0))*G1365)+L1365+N1365,IF($B$3="RG&amp;E",(INDEX('BCA Inputs'!$AX$14:$AX$54,MATCH(I1365,'BCA Inputs'!$AW$14:$AW$54,0))*P1365+INDEX('BCA Inputs'!$AY$14:$AY$54,MATCH(I1365,'BCA Inputs'!$AW$14:$AW$54,0))*O1365+INDEX('BCA Inputs'!$AZ$14:$AZ$54,MATCH(I1365,'BCA Inputs'!$AW$14:$AW$54,0))*Q1365+INDEX('BCA Inputs'!$BA$14:$BA$54,MATCH(I1365,'BCA Inputs'!$AW$14:$AW$54,0))*F1365+INDEX('BCA Inputs'!$BB$14:$BB$54,MATCH(I1365,'BCA Inputs'!$AW$14:$AW$54,0))*G1365)+L1365+N1365,"")),"")</f>
        <v/>
      </c>
      <c r="U1365" s="234" t="str">
        <f t="shared" si="201"/>
        <v/>
      </c>
      <c r="V1365" s="234" t="str">
        <f t="shared" si="202"/>
        <v/>
      </c>
      <c r="W1365" s="234" t="str">
        <f t="shared" si="203"/>
        <v/>
      </c>
      <c r="Y1365" s="235" t="str">
        <f t="shared" si="204"/>
        <v/>
      </c>
      <c r="Z1365" s="236" t="str">
        <f>IFERROR(IF($B$3="NYSEG",INDEX('BCA Inputs'!$X$14:$X$54,MATCH(I1365,'BCA Inputs'!$M$14:$M$54,0))*P1365+INDEX('BCA Inputs'!$Y$14:$Y$54,MATCH(I1365,'BCA Inputs'!$M$14:$M$54,0))*O1365+INDEX('BCA Inputs'!$Z$14:$Z$54,MATCH(I1365,'BCA Inputs'!$M$14:$M$54,0))*Q1365+INDEX('BCA Inputs'!$AA$14:$AA$54,MATCH(I1365,'BCA Inputs'!$M$14:$M$54,0))*F1365+INDEX('BCA Inputs'!$AB$14:$AB$54,MATCH(I1365,'BCA Inputs'!$M$14:$M$54,0))*G1365,IF($B$3="RG&amp;E",INDEX('BCA Inputs'!$BG$14:$BG$54,MATCH(I1365,'BCA Inputs'!$AW$14:$AW$54,0))*P1365+INDEX('BCA Inputs'!$BH$14:$BH$54,MATCH(I1365,'BCA Inputs'!$AW$14:$AW$54,0))*O1365+INDEX('BCA Inputs'!$BI$14:$BI$54,MATCH(I1365,'BCA Inputs'!$AW$14:$AW$54,0))*Q1365+INDEX('BCA Inputs'!$BJ$14:$BJ$54,MATCH(I1365,'BCA Inputs'!$AW$14:$AW$54,0))*F1365+INDEX('BCA Inputs'!$BK$14:$BK$54,MATCH(I1365,'BCA Inputs'!$AW$14:$AW$54,0))*G1365,"")),"")</f>
        <v/>
      </c>
      <c r="AA1365" s="237" t="str">
        <f t="shared" si="205"/>
        <v/>
      </c>
      <c r="AC1365" s="238" t="str">
        <f>IFERROR((K1365+R1365)+IF($B$3="NYSEG",INDEX('BCA Inputs'!$AI$14:$AI$54,MATCH(I1365,'BCA Inputs'!$M$14:$M$54,0))*P1365+INDEX('BCA Inputs'!$AJ$14:$AJ$54,MATCH(I1365,'BCA Inputs'!$M$14:$M$54,0))*Q1365,IF($B$3="RG&amp;E",INDEX('BCA Inputs'!$BR$14:$BR$54,MATCH(I1365,'BCA Inputs'!$AW$14:$AW$54,0))*P1365+INDEX('BCA Inputs'!$BS$14:$BS$54,MATCH(I1365,'BCA Inputs'!$AW$14:$AW$54,0))*Q1365,"")),"")</f>
        <v/>
      </c>
      <c r="AD1365" s="181" t="str">
        <f>IFERROR(IF($B$3="NYSEG",INDEX('BCA Inputs'!$AD$14:$AD$54,MATCH(I1365,'BCA Inputs'!$M$14:$M$54,0))*P1365+INDEX('BCA Inputs'!$AE$14:$AE$54,MATCH(I1365,'BCA Inputs'!$M$14:$M$54,0))*O1365+INDEX('BCA Inputs'!$AF$14:$AF$54,MATCH(I1365,'BCA Inputs'!$M$14:$M$54,0))*Q1365+INDEX('BCA Inputs'!$AG$14:$AG$54,MATCH(I1365,'BCA Inputs'!$M$14:$M$54,0))*F1365+INDEX('BCA Inputs'!$AH$14:$AH$54,MATCH(I1365,'BCA Inputs'!$M$14:$M$54,0))*G1365,IF($B$3="RG&amp;E",INDEX('BCA Inputs'!$BM$14:$BM$54,MATCH(I1365,'BCA Inputs'!$AW$14:$AW$54,0))*P1365+INDEX('BCA Inputs'!$BN$14:$BN$54,MATCH(I1365,'BCA Inputs'!$AW$14:$AW$54,0))*O1365+INDEX('BCA Inputs'!$BO$14:$BO$54,MATCH(I1365,'BCA Inputs'!$AW$14:$AW$54,0))*Q1365+INDEX('BCA Inputs'!$BP$14:$BP$54,MATCH(I1365,'BCA Inputs'!$AW$14:$AW$54,0))*F1365+INDEX('BCA Inputs'!$BQ$14:$BQ$54,MATCH(I1365,'BCA Inputs'!$AW$14:$AW$54,0))*G1365,"")),"")</f>
        <v/>
      </c>
      <c r="AE1365" s="237" t="str">
        <f t="shared" si="206"/>
        <v/>
      </c>
      <c r="AF1365" s="198">
        <f t="shared" si="208"/>
        <v>0</v>
      </c>
      <c r="AG1365" s="239">
        <f t="shared" si="209"/>
        <v>0</v>
      </c>
    </row>
    <row r="1366" spans="1:33">
      <c r="A1366" s="228"/>
      <c r="B1366" s="176"/>
      <c r="C1366" s="229"/>
      <c r="D1366" s="230"/>
      <c r="E1366" s="230"/>
      <c r="F1366" s="230"/>
      <c r="G1366" s="230"/>
      <c r="H1366" s="231"/>
      <c r="I1366" s="231"/>
      <c r="J1366" s="232"/>
      <c r="K1366" s="232"/>
      <c r="L1366" s="232"/>
      <c r="M1366" s="181">
        <f t="shared" si="207"/>
        <v>0</v>
      </c>
      <c r="N1366" s="181">
        <f>IF(H1366="",0,H1366*I1366*'Avoided Water Savings Cost'!$C$16)</f>
        <v>0</v>
      </c>
      <c r="O1366" s="545">
        <f>IF(C1366="",0,IF($B$3="NYSEG",C1366/(1-'Avoided Electric Costs 2020'!$W$21),IF($B$3="RG&amp;E",C1366/(1-'Avoided Electric Costs 2020'!$X$21),"")))</f>
        <v>0</v>
      </c>
      <c r="P1366" s="546">
        <f>IF(D1366="",0,IF($B$3="NYSEG",D1366/(1-'Avoided Electric Costs 2020'!$W$21),IF($B$3="RG&amp;E",D1366/(1-'Avoided Electric Costs 2020'!$X$21),"")))</f>
        <v>0</v>
      </c>
      <c r="Q1366" s="546">
        <f>IF(E1366="",0,IF($B$3="NYSEG",E1366/(1-'Avoided Natural Gas Costs 2020'!$J$34),IF($B$3="RG&amp;E",E1366/(1-'Avoided Natural Gas Costs 2020'!$K$34),"")))</f>
        <v>0</v>
      </c>
      <c r="R1366" s="233" t="str">
        <f>IFERROR(IF(P1366*'BCA Inputs'!$C$1+Q1366*'BCA Inputs'!$C$2+F1366*'BCA Inputs'!$C$2+G1366*'BCA Inputs'!$C$2=0,"",P1366*'BCA Inputs'!$C$1+Q1366*'BCA Inputs'!$C$2+F1366*'BCA Inputs'!$C$2+G1366*'BCA Inputs'!$C$2),"")</f>
        <v/>
      </c>
      <c r="S1366" s="181" t="str">
        <f t="shared" si="200"/>
        <v/>
      </c>
      <c r="T1366" s="181" t="str">
        <f>IFERROR(IF($B$3="NYSEG",(INDEX('BCA Inputs'!$N$14:$N$54,MATCH(I1366,'BCA Inputs'!$M$14:$M$54,0))*P1366+INDEX('BCA Inputs'!$O$14:$O$54,MATCH(I1366,'BCA Inputs'!$M$14:$M$54,0))*O1366+INDEX('BCA Inputs'!P:P,MATCH(I1366,'BCA Inputs'!M:M,0))*Q1366+INDEX('BCA Inputs'!Q:Q,MATCH(I1366,'BCA Inputs'!M:M,0))*F1366+INDEX('BCA Inputs'!R:R,MATCH(I1366,'BCA Inputs'!M:M,0))*G1366)+L1366+N1366,IF($B$3="RG&amp;E",(INDEX('BCA Inputs'!$AX$14:$AX$54,MATCH(I1366,'BCA Inputs'!$AW$14:$AW$54,0))*P1366+INDEX('BCA Inputs'!$AY$14:$AY$54,MATCH(I1366,'BCA Inputs'!$AW$14:$AW$54,0))*O1366+INDEX('BCA Inputs'!$AZ$14:$AZ$54,MATCH(I1366,'BCA Inputs'!$AW$14:$AW$54,0))*Q1366+INDEX('BCA Inputs'!$BA$14:$BA$54,MATCH(I1366,'BCA Inputs'!$AW$14:$AW$54,0))*F1366+INDEX('BCA Inputs'!$BB$14:$BB$54,MATCH(I1366,'BCA Inputs'!$AW$14:$AW$54,0))*G1366)+L1366+N1366,"")),"")</f>
        <v/>
      </c>
      <c r="U1366" s="234" t="str">
        <f t="shared" si="201"/>
        <v/>
      </c>
      <c r="V1366" s="234" t="str">
        <f t="shared" si="202"/>
        <v/>
      </c>
      <c r="W1366" s="234" t="str">
        <f t="shared" si="203"/>
        <v/>
      </c>
      <c r="Y1366" s="235" t="str">
        <f t="shared" si="204"/>
        <v/>
      </c>
      <c r="Z1366" s="236" t="str">
        <f>IFERROR(IF($B$3="NYSEG",INDEX('BCA Inputs'!$X$14:$X$54,MATCH(I1366,'BCA Inputs'!$M$14:$M$54,0))*P1366+INDEX('BCA Inputs'!$Y$14:$Y$54,MATCH(I1366,'BCA Inputs'!$M$14:$M$54,0))*O1366+INDEX('BCA Inputs'!$Z$14:$Z$54,MATCH(I1366,'BCA Inputs'!$M$14:$M$54,0))*Q1366+INDEX('BCA Inputs'!$AA$14:$AA$54,MATCH(I1366,'BCA Inputs'!$M$14:$M$54,0))*F1366+INDEX('BCA Inputs'!$AB$14:$AB$54,MATCH(I1366,'BCA Inputs'!$M$14:$M$54,0))*G1366,IF($B$3="RG&amp;E",INDEX('BCA Inputs'!$BG$14:$BG$54,MATCH(I1366,'BCA Inputs'!$AW$14:$AW$54,0))*P1366+INDEX('BCA Inputs'!$BH$14:$BH$54,MATCH(I1366,'BCA Inputs'!$AW$14:$AW$54,0))*O1366+INDEX('BCA Inputs'!$BI$14:$BI$54,MATCH(I1366,'BCA Inputs'!$AW$14:$AW$54,0))*Q1366+INDEX('BCA Inputs'!$BJ$14:$BJ$54,MATCH(I1366,'BCA Inputs'!$AW$14:$AW$54,0))*F1366+INDEX('BCA Inputs'!$BK$14:$BK$54,MATCH(I1366,'BCA Inputs'!$AW$14:$AW$54,0))*G1366,"")),"")</f>
        <v/>
      </c>
      <c r="AA1366" s="237" t="str">
        <f t="shared" si="205"/>
        <v/>
      </c>
      <c r="AC1366" s="238" t="str">
        <f>IFERROR((K1366+R1366)+IF($B$3="NYSEG",INDEX('BCA Inputs'!$AI$14:$AI$54,MATCH(I1366,'BCA Inputs'!$M$14:$M$54,0))*P1366+INDEX('BCA Inputs'!$AJ$14:$AJ$54,MATCH(I1366,'BCA Inputs'!$M$14:$M$54,0))*Q1366,IF($B$3="RG&amp;E",INDEX('BCA Inputs'!$BR$14:$BR$54,MATCH(I1366,'BCA Inputs'!$AW$14:$AW$54,0))*P1366+INDEX('BCA Inputs'!$BS$14:$BS$54,MATCH(I1366,'BCA Inputs'!$AW$14:$AW$54,0))*Q1366,"")),"")</f>
        <v/>
      </c>
      <c r="AD1366" s="181" t="str">
        <f>IFERROR(IF($B$3="NYSEG",INDEX('BCA Inputs'!$AD$14:$AD$54,MATCH(I1366,'BCA Inputs'!$M$14:$M$54,0))*P1366+INDEX('BCA Inputs'!$AE$14:$AE$54,MATCH(I1366,'BCA Inputs'!$M$14:$M$54,0))*O1366+INDEX('BCA Inputs'!$AF$14:$AF$54,MATCH(I1366,'BCA Inputs'!$M$14:$M$54,0))*Q1366+INDEX('BCA Inputs'!$AG$14:$AG$54,MATCH(I1366,'BCA Inputs'!$M$14:$M$54,0))*F1366+INDEX('BCA Inputs'!$AH$14:$AH$54,MATCH(I1366,'BCA Inputs'!$M$14:$M$54,0))*G1366,IF($B$3="RG&amp;E",INDEX('BCA Inputs'!$BM$14:$BM$54,MATCH(I1366,'BCA Inputs'!$AW$14:$AW$54,0))*P1366+INDEX('BCA Inputs'!$BN$14:$BN$54,MATCH(I1366,'BCA Inputs'!$AW$14:$AW$54,0))*O1366+INDEX('BCA Inputs'!$BO$14:$BO$54,MATCH(I1366,'BCA Inputs'!$AW$14:$AW$54,0))*Q1366+INDEX('BCA Inputs'!$BP$14:$BP$54,MATCH(I1366,'BCA Inputs'!$AW$14:$AW$54,0))*F1366+INDEX('BCA Inputs'!$BQ$14:$BQ$54,MATCH(I1366,'BCA Inputs'!$AW$14:$AW$54,0))*G1366,"")),"")</f>
        <v/>
      </c>
      <c r="AE1366" s="237" t="str">
        <f t="shared" si="206"/>
        <v/>
      </c>
      <c r="AF1366" s="198">
        <f t="shared" si="208"/>
        <v>0</v>
      </c>
      <c r="AG1366" s="239">
        <f t="shared" si="209"/>
        <v>0</v>
      </c>
    </row>
    <row r="1367" spans="1:33">
      <c r="A1367" s="228"/>
      <c r="B1367" s="176"/>
      <c r="C1367" s="229"/>
      <c r="D1367" s="230"/>
      <c r="E1367" s="230"/>
      <c r="F1367" s="230"/>
      <c r="G1367" s="230"/>
      <c r="H1367" s="231"/>
      <c r="I1367" s="231"/>
      <c r="J1367" s="232"/>
      <c r="K1367" s="232"/>
      <c r="L1367" s="232"/>
      <c r="M1367" s="181">
        <f t="shared" si="207"/>
        <v>0</v>
      </c>
      <c r="N1367" s="181">
        <f>IF(H1367="",0,H1367*I1367*'Avoided Water Savings Cost'!$C$16)</f>
        <v>0</v>
      </c>
      <c r="O1367" s="545">
        <f>IF(C1367="",0,IF($B$3="NYSEG",C1367/(1-'Avoided Electric Costs 2020'!$W$21),IF($B$3="RG&amp;E",C1367/(1-'Avoided Electric Costs 2020'!$X$21),"")))</f>
        <v>0</v>
      </c>
      <c r="P1367" s="546">
        <f>IF(D1367="",0,IF($B$3="NYSEG",D1367/(1-'Avoided Electric Costs 2020'!$W$21),IF($B$3="RG&amp;E",D1367/(1-'Avoided Electric Costs 2020'!$X$21),"")))</f>
        <v>0</v>
      </c>
      <c r="Q1367" s="546">
        <f>IF(E1367="",0,IF($B$3="NYSEG",E1367/(1-'Avoided Natural Gas Costs 2020'!$J$34),IF($B$3="RG&amp;E",E1367/(1-'Avoided Natural Gas Costs 2020'!$K$34),"")))</f>
        <v>0</v>
      </c>
      <c r="R1367" s="233" t="str">
        <f>IFERROR(IF(P1367*'BCA Inputs'!$C$1+Q1367*'BCA Inputs'!$C$2+F1367*'BCA Inputs'!$C$2+G1367*'BCA Inputs'!$C$2=0,"",P1367*'BCA Inputs'!$C$1+Q1367*'BCA Inputs'!$C$2+F1367*'BCA Inputs'!$C$2+G1367*'BCA Inputs'!$C$2),"")</f>
        <v/>
      </c>
      <c r="S1367" s="181" t="str">
        <f t="shared" ref="S1367:S1430" si="210">IFERROR(IF(J1367+R1367=0,"",J1367+R1367),"")</f>
        <v/>
      </c>
      <c r="T1367" s="181" t="str">
        <f>IFERROR(IF($B$3="NYSEG",(INDEX('BCA Inputs'!$N$14:$N$54,MATCH(I1367,'BCA Inputs'!$M$14:$M$54,0))*P1367+INDEX('BCA Inputs'!$O$14:$O$54,MATCH(I1367,'BCA Inputs'!$M$14:$M$54,0))*O1367+INDEX('BCA Inputs'!P:P,MATCH(I1367,'BCA Inputs'!M:M,0))*Q1367+INDEX('BCA Inputs'!Q:Q,MATCH(I1367,'BCA Inputs'!M:M,0))*F1367+INDEX('BCA Inputs'!R:R,MATCH(I1367,'BCA Inputs'!M:M,0))*G1367)+L1367+N1367,IF($B$3="RG&amp;E",(INDEX('BCA Inputs'!$AX$14:$AX$54,MATCH(I1367,'BCA Inputs'!$AW$14:$AW$54,0))*P1367+INDEX('BCA Inputs'!$AY$14:$AY$54,MATCH(I1367,'BCA Inputs'!$AW$14:$AW$54,0))*O1367+INDEX('BCA Inputs'!$AZ$14:$AZ$54,MATCH(I1367,'BCA Inputs'!$AW$14:$AW$54,0))*Q1367+INDEX('BCA Inputs'!$BA$14:$BA$54,MATCH(I1367,'BCA Inputs'!$AW$14:$AW$54,0))*F1367+INDEX('BCA Inputs'!$BB$14:$BB$54,MATCH(I1367,'BCA Inputs'!$AW$14:$AW$54,0))*G1367)+L1367+N1367,"")),"")</f>
        <v/>
      </c>
      <c r="U1367" s="234" t="str">
        <f t="shared" ref="U1367:U1430" si="211">IFERROR(T1367/S1367,"")</f>
        <v/>
      </c>
      <c r="V1367" s="234" t="str">
        <f t="shared" ref="V1367:V1430" si="212">IFERROR(J1367/(D1367*$B$6+E1367*$B$7+F1367*$B$7+G1367*$B$7+M1367+N1367/I1367),"")</f>
        <v/>
      </c>
      <c r="W1367" s="234" t="str">
        <f t="shared" ref="W1367:W1430" si="213">IFERROR((J1367-K1367)/(D1367*$B$6+E1367*$B$7+F1367*$B$7+G1367*$B$7+M1367+N1367/I1367),"")</f>
        <v/>
      </c>
      <c r="Y1367" s="235" t="str">
        <f t="shared" ref="Y1367:Y1430" si="214">IFERROR(K1367+R1367,"")</f>
        <v/>
      </c>
      <c r="Z1367" s="236" t="str">
        <f>IFERROR(IF($B$3="NYSEG",INDEX('BCA Inputs'!$X$14:$X$54,MATCH(I1367,'BCA Inputs'!$M$14:$M$54,0))*P1367+INDEX('BCA Inputs'!$Y$14:$Y$54,MATCH(I1367,'BCA Inputs'!$M$14:$M$54,0))*O1367+INDEX('BCA Inputs'!$Z$14:$Z$54,MATCH(I1367,'BCA Inputs'!$M$14:$M$54,0))*Q1367+INDEX('BCA Inputs'!$AA$14:$AA$54,MATCH(I1367,'BCA Inputs'!$M$14:$M$54,0))*F1367+INDEX('BCA Inputs'!$AB$14:$AB$54,MATCH(I1367,'BCA Inputs'!$M$14:$M$54,0))*G1367,IF($B$3="RG&amp;E",INDEX('BCA Inputs'!$BG$14:$BG$54,MATCH(I1367,'BCA Inputs'!$AW$14:$AW$54,0))*P1367+INDEX('BCA Inputs'!$BH$14:$BH$54,MATCH(I1367,'BCA Inputs'!$AW$14:$AW$54,0))*O1367+INDEX('BCA Inputs'!$BI$14:$BI$54,MATCH(I1367,'BCA Inputs'!$AW$14:$AW$54,0))*Q1367+INDEX('BCA Inputs'!$BJ$14:$BJ$54,MATCH(I1367,'BCA Inputs'!$AW$14:$AW$54,0))*F1367+INDEX('BCA Inputs'!$BK$14:$BK$54,MATCH(I1367,'BCA Inputs'!$AW$14:$AW$54,0))*G1367,"")),"")</f>
        <v/>
      </c>
      <c r="AA1367" s="237" t="str">
        <f t="shared" ref="AA1367:AA1430" si="215">IFERROR(Z1367/Y1367,"")</f>
        <v/>
      </c>
      <c r="AC1367" s="238" t="str">
        <f>IFERROR((K1367+R1367)+IF($B$3="NYSEG",INDEX('BCA Inputs'!$AI$14:$AI$54,MATCH(I1367,'BCA Inputs'!$M$14:$M$54,0))*P1367+INDEX('BCA Inputs'!$AJ$14:$AJ$54,MATCH(I1367,'BCA Inputs'!$M$14:$M$54,0))*Q1367,IF($B$3="RG&amp;E",INDEX('BCA Inputs'!$BR$14:$BR$54,MATCH(I1367,'BCA Inputs'!$AW$14:$AW$54,0))*P1367+INDEX('BCA Inputs'!$BS$14:$BS$54,MATCH(I1367,'BCA Inputs'!$AW$14:$AW$54,0))*Q1367,"")),"")</f>
        <v/>
      </c>
      <c r="AD1367" s="181" t="str">
        <f>IFERROR(IF($B$3="NYSEG",INDEX('BCA Inputs'!$AD$14:$AD$54,MATCH(I1367,'BCA Inputs'!$M$14:$M$54,0))*P1367+INDEX('BCA Inputs'!$AE$14:$AE$54,MATCH(I1367,'BCA Inputs'!$M$14:$M$54,0))*O1367+INDEX('BCA Inputs'!$AF$14:$AF$54,MATCH(I1367,'BCA Inputs'!$M$14:$M$54,0))*Q1367+INDEX('BCA Inputs'!$AG$14:$AG$54,MATCH(I1367,'BCA Inputs'!$M$14:$M$54,0))*F1367+INDEX('BCA Inputs'!$AH$14:$AH$54,MATCH(I1367,'BCA Inputs'!$M$14:$M$54,0))*G1367,IF($B$3="RG&amp;E",INDEX('BCA Inputs'!$BM$14:$BM$54,MATCH(I1367,'BCA Inputs'!$AW$14:$AW$54,0))*P1367+INDEX('BCA Inputs'!$BN$14:$BN$54,MATCH(I1367,'BCA Inputs'!$AW$14:$AW$54,0))*O1367+INDEX('BCA Inputs'!$BO$14:$BO$54,MATCH(I1367,'BCA Inputs'!$AW$14:$AW$54,0))*Q1367+INDEX('BCA Inputs'!$BP$14:$BP$54,MATCH(I1367,'BCA Inputs'!$AW$14:$AW$54,0))*F1367+INDEX('BCA Inputs'!$BQ$14:$BQ$54,MATCH(I1367,'BCA Inputs'!$AW$14:$AW$54,0))*G1367,"")),"")</f>
        <v/>
      </c>
      <c r="AE1367" s="237" t="str">
        <f t="shared" ref="AE1367:AE1430" si="216">IFERROR(AD1367/AC1367,"")</f>
        <v/>
      </c>
      <c r="AF1367" s="198">
        <f t="shared" si="208"/>
        <v>0</v>
      </c>
      <c r="AG1367" s="239">
        <f t="shared" si="209"/>
        <v>0</v>
      </c>
    </row>
    <row r="1368" spans="1:33">
      <c r="A1368" s="228"/>
      <c r="B1368" s="176"/>
      <c r="C1368" s="229"/>
      <c r="D1368" s="230"/>
      <c r="E1368" s="230"/>
      <c r="F1368" s="230"/>
      <c r="G1368" s="230"/>
      <c r="H1368" s="231"/>
      <c r="I1368" s="231"/>
      <c r="J1368" s="232"/>
      <c r="K1368" s="232"/>
      <c r="L1368" s="232"/>
      <c r="M1368" s="181">
        <f t="shared" ref="M1368:M1431" si="217">IF(L1368="",0,L1368/I1368)</f>
        <v>0</v>
      </c>
      <c r="N1368" s="181">
        <f>IF(H1368="",0,H1368*I1368*'Avoided Water Savings Cost'!$C$16)</f>
        <v>0</v>
      </c>
      <c r="O1368" s="545">
        <f>IF(C1368="",0,IF($B$3="NYSEG",C1368/(1-'Avoided Electric Costs 2020'!$W$21),IF($B$3="RG&amp;E",C1368/(1-'Avoided Electric Costs 2020'!$X$21),"")))</f>
        <v>0</v>
      </c>
      <c r="P1368" s="546">
        <f>IF(D1368="",0,IF($B$3="NYSEG",D1368/(1-'Avoided Electric Costs 2020'!$W$21),IF($B$3="RG&amp;E",D1368/(1-'Avoided Electric Costs 2020'!$X$21),"")))</f>
        <v>0</v>
      </c>
      <c r="Q1368" s="546">
        <f>IF(E1368="",0,IF($B$3="NYSEG",E1368/(1-'Avoided Natural Gas Costs 2020'!$J$34),IF($B$3="RG&amp;E",E1368/(1-'Avoided Natural Gas Costs 2020'!$K$34),"")))</f>
        <v>0</v>
      </c>
      <c r="R1368" s="233" t="str">
        <f>IFERROR(IF(P1368*'BCA Inputs'!$C$1+Q1368*'BCA Inputs'!$C$2+F1368*'BCA Inputs'!$C$2+G1368*'BCA Inputs'!$C$2=0,"",P1368*'BCA Inputs'!$C$1+Q1368*'BCA Inputs'!$C$2+F1368*'BCA Inputs'!$C$2+G1368*'BCA Inputs'!$C$2),"")</f>
        <v/>
      </c>
      <c r="S1368" s="181" t="str">
        <f t="shared" si="210"/>
        <v/>
      </c>
      <c r="T1368" s="181" t="str">
        <f>IFERROR(IF($B$3="NYSEG",(INDEX('BCA Inputs'!$N$14:$N$54,MATCH(I1368,'BCA Inputs'!$M$14:$M$54,0))*P1368+INDEX('BCA Inputs'!$O$14:$O$54,MATCH(I1368,'BCA Inputs'!$M$14:$M$54,0))*O1368+INDEX('BCA Inputs'!P:P,MATCH(I1368,'BCA Inputs'!M:M,0))*Q1368+INDEX('BCA Inputs'!Q:Q,MATCH(I1368,'BCA Inputs'!M:M,0))*F1368+INDEX('BCA Inputs'!R:R,MATCH(I1368,'BCA Inputs'!M:M,0))*G1368)+L1368+N1368,IF($B$3="RG&amp;E",(INDEX('BCA Inputs'!$AX$14:$AX$54,MATCH(I1368,'BCA Inputs'!$AW$14:$AW$54,0))*P1368+INDEX('BCA Inputs'!$AY$14:$AY$54,MATCH(I1368,'BCA Inputs'!$AW$14:$AW$54,0))*O1368+INDEX('BCA Inputs'!$AZ$14:$AZ$54,MATCH(I1368,'BCA Inputs'!$AW$14:$AW$54,0))*Q1368+INDEX('BCA Inputs'!$BA$14:$BA$54,MATCH(I1368,'BCA Inputs'!$AW$14:$AW$54,0))*F1368+INDEX('BCA Inputs'!$BB$14:$BB$54,MATCH(I1368,'BCA Inputs'!$AW$14:$AW$54,0))*G1368)+L1368+N1368,"")),"")</f>
        <v/>
      </c>
      <c r="U1368" s="234" t="str">
        <f t="shared" si="211"/>
        <v/>
      </c>
      <c r="V1368" s="234" t="str">
        <f t="shared" si="212"/>
        <v/>
      </c>
      <c r="W1368" s="234" t="str">
        <f t="shared" si="213"/>
        <v/>
      </c>
      <c r="Y1368" s="235" t="str">
        <f t="shared" si="214"/>
        <v/>
      </c>
      <c r="Z1368" s="236" t="str">
        <f>IFERROR(IF($B$3="NYSEG",INDEX('BCA Inputs'!$X$14:$X$54,MATCH(I1368,'BCA Inputs'!$M$14:$M$54,0))*P1368+INDEX('BCA Inputs'!$Y$14:$Y$54,MATCH(I1368,'BCA Inputs'!$M$14:$M$54,0))*O1368+INDEX('BCA Inputs'!$Z$14:$Z$54,MATCH(I1368,'BCA Inputs'!$M$14:$M$54,0))*Q1368+INDEX('BCA Inputs'!$AA$14:$AA$54,MATCH(I1368,'BCA Inputs'!$M$14:$M$54,0))*F1368+INDEX('BCA Inputs'!$AB$14:$AB$54,MATCH(I1368,'BCA Inputs'!$M$14:$M$54,0))*G1368,IF($B$3="RG&amp;E",INDEX('BCA Inputs'!$BG$14:$BG$54,MATCH(I1368,'BCA Inputs'!$AW$14:$AW$54,0))*P1368+INDEX('BCA Inputs'!$BH$14:$BH$54,MATCH(I1368,'BCA Inputs'!$AW$14:$AW$54,0))*O1368+INDEX('BCA Inputs'!$BI$14:$BI$54,MATCH(I1368,'BCA Inputs'!$AW$14:$AW$54,0))*Q1368+INDEX('BCA Inputs'!$BJ$14:$BJ$54,MATCH(I1368,'BCA Inputs'!$AW$14:$AW$54,0))*F1368+INDEX('BCA Inputs'!$BK$14:$BK$54,MATCH(I1368,'BCA Inputs'!$AW$14:$AW$54,0))*G1368,"")),"")</f>
        <v/>
      </c>
      <c r="AA1368" s="237" t="str">
        <f t="shared" si="215"/>
        <v/>
      </c>
      <c r="AC1368" s="238" t="str">
        <f>IFERROR((K1368+R1368)+IF($B$3="NYSEG",INDEX('BCA Inputs'!$AI$14:$AI$54,MATCH(I1368,'BCA Inputs'!$M$14:$M$54,0))*P1368+INDEX('BCA Inputs'!$AJ$14:$AJ$54,MATCH(I1368,'BCA Inputs'!$M$14:$M$54,0))*Q1368,IF($B$3="RG&amp;E",INDEX('BCA Inputs'!$BR$14:$BR$54,MATCH(I1368,'BCA Inputs'!$AW$14:$AW$54,0))*P1368+INDEX('BCA Inputs'!$BS$14:$BS$54,MATCH(I1368,'BCA Inputs'!$AW$14:$AW$54,0))*Q1368,"")),"")</f>
        <v/>
      </c>
      <c r="AD1368" s="181" t="str">
        <f>IFERROR(IF($B$3="NYSEG",INDEX('BCA Inputs'!$AD$14:$AD$54,MATCH(I1368,'BCA Inputs'!$M$14:$M$54,0))*P1368+INDEX('BCA Inputs'!$AE$14:$AE$54,MATCH(I1368,'BCA Inputs'!$M$14:$M$54,0))*O1368+INDEX('BCA Inputs'!$AF$14:$AF$54,MATCH(I1368,'BCA Inputs'!$M$14:$M$54,0))*Q1368+INDEX('BCA Inputs'!$AG$14:$AG$54,MATCH(I1368,'BCA Inputs'!$M$14:$M$54,0))*F1368+INDEX('BCA Inputs'!$AH$14:$AH$54,MATCH(I1368,'BCA Inputs'!$M$14:$M$54,0))*G1368,IF($B$3="RG&amp;E",INDEX('BCA Inputs'!$BM$14:$BM$54,MATCH(I1368,'BCA Inputs'!$AW$14:$AW$54,0))*P1368+INDEX('BCA Inputs'!$BN$14:$BN$54,MATCH(I1368,'BCA Inputs'!$AW$14:$AW$54,0))*O1368+INDEX('BCA Inputs'!$BO$14:$BO$54,MATCH(I1368,'BCA Inputs'!$AW$14:$AW$54,0))*Q1368+INDEX('BCA Inputs'!$BP$14:$BP$54,MATCH(I1368,'BCA Inputs'!$AW$14:$AW$54,0))*F1368+INDEX('BCA Inputs'!$BQ$14:$BQ$54,MATCH(I1368,'BCA Inputs'!$AW$14:$AW$54,0))*G1368,"")),"")</f>
        <v/>
      </c>
      <c r="AE1368" s="237" t="str">
        <f t="shared" si="216"/>
        <v/>
      </c>
      <c r="AF1368" s="198">
        <f t="shared" ref="AF1368:AF1431" si="218">IF(U1368&lt;1,1,0)</f>
        <v>0</v>
      </c>
      <c r="AG1368" s="239">
        <f t="shared" ref="AG1368:AG1431" si="219">D1368*3412+(E1368+F1368+G1368)*100000</f>
        <v>0</v>
      </c>
    </row>
    <row r="1369" spans="1:33">
      <c r="A1369" s="228"/>
      <c r="B1369" s="176"/>
      <c r="C1369" s="229"/>
      <c r="D1369" s="230"/>
      <c r="E1369" s="230"/>
      <c r="F1369" s="230"/>
      <c r="G1369" s="230"/>
      <c r="H1369" s="231"/>
      <c r="I1369" s="231"/>
      <c r="J1369" s="232"/>
      <c r="K1369" s="232"/>
      <c r="L1369" s="232"/>
      <c r="M1369" s="181">
        <f t="shared" si="217"/>
        <v>0</v>
      </c>
      <c r="N1369" s="181">
        <f>IF(H1369="",0,H1369*I1369*'Avoided Water Savings Cost'!$C$16)</f>
        <v>0</v>
      </c>
      <c r="O1369" s="545">
        <f>IF(C1369="",0,IF($B$3="NYSEG",C1369/(1-'Avoided Electric Costs 2020'!$W$21),IF($B$3="RG&amp;E",C1369/(1-'Avoided Electric Costs 2020'!$X$21),"")))</f>
        <v>0</v>
      </c>
      <c r="P1369" s="546">
        <f>IF(D1369="",0,IF($B$3="NYSEG",D1369/(1-'Avoided Electric Costs 2020'!$W$21),IF($B$3="RG&amp;E",D1369/(1-'Avoided Electric Costs 2020'!$X$21),"")))</f>
        <v>0</v>
      </c>
      <c r="Q1369" s="546">
        <f>IF(E1369="",0,IF($B$3="NYSEG",E1369/(1-'Avoided Natural Gas Costs 2020'!$J$34),IF($B$3="RG&amp;E",E1369/(1-'Avoided Natural Gas Costs 2020'!$K$34),"")))</f>
        <v>0</v>
      </c>
      <c r="R1369" s="233" t="str">
        <f>IFERROR(IF(P1369*'BCA Inputs'!$C$1+Q1369*'BCA Inputs'!$C$2+F1369*'BCA Inputs'!$C$2+G1369*'BCA Inputs'!$C$2=0,"",P1369*'BCA Inputs'!$C$1+Q1369*'BCA Inputs'!$C$2+F1369*'BCA Inputs'!$C$2+G1369*'BCA Inputs'!$C$2),"")</f>
        <v/>
      </c>
      <c r="S1369" s="181" t="str">
        <f t="shared" si="210"/>
        <v/>
      </c>
      <c r="T1369" s="181" t="str">
        <f>IFERROR(IF($B$3="NYSEG",(INDEX('BCA Inputs'!$N$14:$N$54,MATCH(I1369,'BCA Inputs'!$M$14:$M$54,0))*P1369+INDEX('BCA Inputs'!$O$14:$O$54,MATCH(I1369,'BCA Inputs'!$M$14:$M$54,0))*O1369+INDEX('BCA Inputs'!P:P,MATCH(I1369,'BCA Inputs'!M:M,0))*Q1369+INDEX('BCA Inputs'!Q:Q,MATCH(I1369,'BCA Inputs'!M:M,0))*F1369+INDEX('BCA Inputs'!R:R,MATCH(I1369,'BCA Inputs'!M:M,0))*G1369)+L1369+N1369,IF($B$3="RG&amp;E",(INDEX('BCA Inputs'!$AX$14:$AX$54,MATCH(I1369,'BCA Inputs'!$AW$14:$AW$54,0))*P1369+INDEX('BCA Inputs'!$AY$14:$AY$54,MATCH(I1369,'BCA Inputs'!$AW$14:$AW$54,0))*O1369+INDEX('BCA Inputs'!$AZ$14:$AZ$54,MATCH(I1369,'BCA Inputs'!$AW$14:$AW$54,0))*Q1369+INDEX('BCA Inputs'!$BA$14:$BA$54,MATCH(I1369,'BCA Inputs'!$AW$14:$AW$54,0))*F1369+INDEX('BCA Inputs'!$BB$14:$BB$54,MATCH(I1369,'BCA Inputs'!$AW$14:$AW$54,0))*G1369)+L1369+N1369,"")),"")</f>
        <v/>
      </c>
      <c r="U1369" s="234" t="str">
        <f t="shared" si="211"/>
        <v/>
      </c>
      <c r="V1369" s="234" t="str">
        <f t="shared" si="212"/>
        <v/>
      </c>
      <c r="W1369" s="234" t="str">
        <f t="shared" si="213"/>
        <v/>
      </c>
      <c r="Y1369" s="235" t="str">
        <f t="shared" si="214"/>
        <v/>
      </c>
      <c r="Z1369" s="236" t="str">
        <f>IFERROR(IF($B$3="NYSEG",INDEX('BCA Inputs'!$X$14:$X$54,MATCH(I1369,'BCA Inputs'!$M$14:$M$54,0))*P1369+INDEX('BCA Inputs'!$Y$14:$Y$54,MATCH(I1369,'BCA Inputs'!$M$14:$M$54,0))*O1369+INDEX('BCA Inputs'!$Z$14:$Z$54,MATCH(I1369,'BCA Inputs'!$M$14:$M$54,0))*Q1369+INDEX('BCA Inputs'!$AA$14:$AA$54,MATCH(I1369,'BCA Inputs'!$M$14:$M$54,0))*F1369+INDEX('BCA Inputs'!$AB$14:$AB$54,MATCH(I1369,'BCA Inputs'!$M$14:$M$54,0))*G1369,IF($B$3="RG&amp;E",INDEX('BCA Inputs'!$BG$14:$BG$54,MATCH(I1369,'BCA Inputs'!$AW$14:$AW$54,0))*P1369+INDEX('BCA Inputs'!$BH$14:$BH$54,MATCH(I1369,'BCA Inputs'!$AW$14:$AW$54,0))*O1369+INDEX('BCA Inputs'!$BI$14:$BI$54,MATCH(I1369,'BCA Inputs'!$AW$14:$AW$54,0))*Q1369+INDEX('BCA Inputs'!$BJ$14:$BJ$54,MATCH(I1369,'BCA Inputs'!$AW$14:$AW$54,0))*F1369+INDEX('BCA Inputs'!$BK$14:$BK$54,MATCH(I1369,'BCA Inputs'!$AW$14:$AW$54,0))*G1369,"")),"")</f>
        <v/>
      </c>
      <c r="AA1369" s="237" t="str">
        <f t="shared" si="215"/>
        <v/>
      </c>
      <c r="AC1369" s="238" t="str">
        <f>IFERROR((K1369+R1369)+IF($B$3="NYSEG",INDEX('BCA Inputs'!$AI$14:$AI$54,MATCH(I1369,'BCA Inputs'!$M$14:$M$54,0))*P1369+INDEX('BCA Inputs'!$AJ$14:$AJ$54,MATCH(I1369,'BCA Inputs'!$M$14:$M$54,0))*Q1369,IF($B$3="RG&amp;E",INDEX('BCA Inputs'!$BR$14:$BR$54,MATCH(I1369,'BCA Inputs'!$AW$14:$AW$54,0))*P1369+INDEX('BCA Inputs'!$BS$14:$BS$54,MATCH(I1369,'BCA Inputs'!$AW$14:$AW$54,0))*Q1369,"")),"")</f>
        <v/>
      </c>
      <c r="AD1369" s="181" t="str">
        <f>IFERROR(IF($B$3="NYSEG",INDEX('BCA Inputs'!$AD$14:$AD$54,MATCH(I1369,'BCA Inputs'!$M$14:$M$54,0))*P1369+INDEX('BCA Inputs'!$AE$14:$AE$54,MATCH(I1369,'BCA Inputs'!$M$14:$M$54,0))*O1369+INDEX('BCA Inputs'!$AF$14:$AF$54,MATCH(I1369,'BCA Inputs'!$M$14:$M$54,0))*Q1369+INDEX('BCA Inputs'!$AG$14:$AG$54,MATCH(I1369,'BCA Inputs'!$M$14:$M$54,0))*F1369+INDEX('BCA Inputs'!$AH$14:$AH$54,MATCH(I1369,'BCA Inputs'!$M$14:$M$54,0))*G1369,IF($B$3="RG&amp;E",INDEX('BCA Inputs'!$BM$14:$BM$54,MATCH(I1369,'BCA Inputs'!$AW$14:$AW$54,0))*P1369+INDEX('BCA Inputs'!$BN$14:$BN$54,MATCH(I1369,'BCA Inputs'!$AW$14:$AW$54,0))*O1369+INDEX('BCA Inputs'!$BO$14:$BO$54,MATCH(I1369,'BCA Inputs'!$AW$14:$AW$54,0))*Q1369+INDEX('BCA Inputs'!$BP$14:$BP$54,MATCH(I1369,'BCA Inputs'!$AW$14:$AW$54,0))*F1369+INDEX('BCA Inputs'!$BQ$14:$BQ$54,MATCH(I1369,'BCA Inputs'!$AW$14:$AW$54,0))*G1369,"")),"")</f>
        <v/>
      </c>
      <c r="AE1369" s="237" t="str">
        <f t="shared" si="216"/>
        <v/>
      </c>
      <c r="AF1369" s="198">
        <f t="shared" si="218"/>
        <v>0</v>
      </c>
      <c r="AG1369" s="239">
        <f t="shared" si="219"/>
        <v>0</v>
      </c>
    </row>
    <row r="1370" spans="1:33">
      <c r="A1370" s="228"/>
      <c r="B1370" s="176"/>
      <c r="C1370" s="229"/>
      <c r="D1370" s="230"/>
      <c r="E1370" s="230"/>
      <c r="F1370" s="230"/>
      <c r="G1370" s="230"/>
      <c r="H1370" s="231"/>
      <c r="I1370" s="231"/>
      <c r="J1370" s="232"/>
      <c r="K1370" s="232"/>
      <c r="L1370" s="232"/>
      <c r="M1370" s="181">
        <f t="shared" si="217"/>
        <v>0</v>
      </c>
      <c r="N1370" s="181">
        <f>IF(H1370="",0,H1370*I1370*'Avoided Water Savings Cost'!$C$16)</f>
        <v>0</v>
      </c>
      <c r="O1370" s="545">
        <f>IF(C1370="",0,IF($B$3="NYSEG",C1370/(1-'Avoided Electric Costs 2020'!$W$21),IF($B$3="RG&amp;E",C1370/(1-'Avoided Electric Costs 2020'!$X$21),"")))</f>
        <v>0</v>
      </c>
      <c r="P1370" s="546">
        <f>IF(D1370="",0,IF($B$3="NYSEG",D1370/(1-'Avoided Electric Costs 2020'!$W$21),IF($B$3="RG&amp;E",D1370/(1-'Avoided Electric Costs 2020'!$X$21),"")))</f>
        <v>0</v>
      </c>
      <c r="Q1370" s="546">
        <f>IF(E1370="",0,IF($B$3="NYSEG",E1370/(1-'Avoided Natural Gas Costs 2020'!$J$34),IF($B$3="RG&amp;E",E1370/(1-'Avoided Natural Gas Costs 2020'!$K$34),"")))</f>
        <v>0</v>
      </c>
      <c r="R1370" s="233" t="str">
        <f>IFERROR(IF(P1370*'BCA Inputs'!$C$1+Q1370*'BCA Inputs'!$C$2+F1370*'BCA Inputs'!$C$2+G1370*'BCA Inputs'!$C$2=0,"",P1370*'BCA Inputs'!$C$1+Q1370*'BCA Inputs'!$C$2+F1370*'BCA Inputs'!$C$2+G1370*'BCA Inputs'!$C$2),"")</f>
        <v/>
      </c>
      <c r="S1370" s="181" t="str">
        <f t="shared" si="210"/>
        <v/>
      </c>
      <c r="T1370" s="181" t="str">
        <f>IFERROR(IF($B$3="NYSEG",(INDEX('BCA Inputs'!$N$14:$N$54,MATCH(I1370,'BCA Inputs'!$M$14:$M$54,0))*P1370+INDEX('BCA Inputs'!$O$14:$O$54,MATCH(I1370,'BCA Inputs'!$M$14:$M$54,0))*O1370+INDEX('BCA Inputs'!P:P,MATCH(I1370,'BCA Inputs'!M:M,0))*Q1370+INDEX('BCA Inputs'!Q:Q,MATCH(I1370,'BCA Inputs'!M:M,0))*F1370+INDEX('BCA Inputs'!R:R,MATCH(I1370,'BCA Inputs'!M:M,0))*G1370)+L1370+N1370,IF($B$3="RG&amp;E",(INDEX('BCA Inputs'!$AX$14:$AX$54,MATCH(I1370,'BCA Inputs'!$AW$14:$AW$54,0))*P1370+INDEX('BCA Inputs'!$AY$14:$AY$54,MATCH(I1370,'BCA Inputs'!$AW$14:$AW$54,0))*O1370+INDEX('BCA Inputs'!$AZ$14:$AZ$54,MATCH(I1370,'BCA Inputs'!$AW$14:$AW$54,0))*Q1370+INDEX('BCA Inputs'!$BA$14:$BA$54,MATCH(I1370,'BCA Inputs'!$AW$14:$AW$54,0))*F1370+INDEX('BCA Inputs'!$BB$14:$BB$54,MATCH(I1370,'BCA Inputs'!$AW$14:$AW$54,0))*G1370)+L1370+N1370,"")),"")</f>
        <v/>
      </c>
      <c r="U1370" s="234" t="str">
        <f t="shared" si="211"/>
        <v/>
      </c>
      <c r="V1370" s="234" t="str">
        <f t="shared" si="212"/>
        <v/>
      </c>
      <c r="W1370" s="234" t="str">
        <f t="shared" si="213"/>
        <v/>
      </c>
      <c r="Y1370" s="235" t="str">
        <f t="shared" si="214"/>
        <v/>
      </c>
      <c r="Z1370" s="236" t="str">
        <f>IFERROR(IF($B$3="NYSEG",INDEX('BCA Inputs'!$X$14:$X$54,MATCH(I1370,'BCA Inputs'!$M$14:$M$54,0))*P1370+INDEX('BCA Inputs'!$Y$14:$Y$54,MATCH(I1370,'BCA Inputs'!$M$14:$M$54,0))*O1370+INDEX('BCA Inputs'!$Z$14:$Z$54,MATCH(I1370,'BCA Inputs'!$M$14:$M$54,0))*Q1370+INDEX('BCA Inputs'!$AA$14:$AA$54,MATCH(I1370,'BCA Inputs'!$M$14:$M$54,0))*F1370+INDEX('BCA Inputs'!$AB$14:$AB$54,MATCH(I1370,'BCA Inputs'!$M$14:$M$54,0))*G1370,IF($B$3="RG&amp;E",INDEX('BCA Inputs'!$BG$14:$BG$54,MATCH(I1370,'BCA Inputs'!$AW$14:$AW$54,0))*P1370+INDEX('BCA Inputs'!$BH$14:$BH$54,MATCH(I1370,'BCA Inputs'!$AW$14:$AW$54,0))*O1370+INDEX('BCA Inputs'!$BI$14:$BI$54,MATCH(I1370,'BCA Inputs'!$AW$14:$AW$54,0))*Q1370+INDEX('BCA Inputs'!$BJ$14:$BJ$54,MATCH(I1370,'BCA Inputs'!$AW$14:$AW$54,0))*F1370+INDEX('BCA Inputs'!$BK$14:$BK$54,MATCH(I1370,'BCA Inputs'!$AW$14:$AW$54,0))*G1370,"")),"")</f>
        <v/>
      </c>
      <c r="AA1370" s="237" t="str">
        <f t="shared" si="215"/>
        <v/>
      </c>
      <c r="AC1370" s="238" t="str">
        <f>IFERROR((K1370+R1370)+IF($B$3="NYSEG",INDEX('BCA Inputs'!$AI$14:$AI$54,MATCH(I1370,'BCA Inputs'!$M$14:$M$54,0))*P1370+INDEX('BCA Inputs'!$AJ$14:$AJ$54,MATCH(I1370,'BCA Inputs'!$M$14:$M$54,0))*Q1370,IF($B$3="RG&amp;E",INDEX('BCA Inputs'!$BR$14:$BR$54,MATCH(I1370,'BCA Inputs'!$AW$14:$AW$54,0))*P1370+INDEX('BCA Inputs'!$BS$14:$BS$54,MATCH(I1370,'BCA Inputs'!$AW$14:$AW$54,0))*Q1370,"")),"")</f>
        <v/>
      </c>
      <c r="AD1370" s="181" t="str">
        <f>IFERROR(IF($B$3="NYSEG",INDEX('BCA Inputs'!$AD$14:$AD$54,MATCH(I1370,'BCA Inputs'!$M$14:$M$54,0))*P1370+INDEX('BCA Inputs'!$AE$14:$AE$54,MATCH(I1370,'BCA Inputs'!$M$14:$M$54,0))*O1370+INDEX('BCA Inputs'!$AF$14:$AF$54,MATCH(I1370,'BCA Inputs'!$M$14:$M$54,0))*Q1370+INDEX('BCA Inputs'!$AG$14:$AG$54,MATCH(I1370,'BCA Inputs'!$M$14:$M$54,0))*F1370+INDEX('BCA Inputs'!$AH$14:$AH$54,MATCH(I1370,'BCA Inputs'!$M$14:$M$54,0))*G1370,IF($B$3="RG&amp;E",INDEX('BCA Inputs'!$BM$14:$BM$54,MATCH(I1370,'BCA Inputs'!$AW$14:$AW$54,0))*P1370+INDEX('BCA Inputs'!$BN$14:$BN$54,MATCH(I1370,'BCA Inputs'!$AW$14:$AW$54,0))*O1370+INDEX('BCA Inputs'!$BO$14:$BO$54,MATCH(I1370,'BCA Inputs'!$AW$14:$AW$54,0))*Q1370+INDEX('BCA Inputs'!$BP$14:$BP$54,MATCH(I1370,'BCA Inputs'!$AW$14:$AW$54,0))*F1370+INDEX('BCA Inputs'!$BQ$14:$BQ$54,MATCH(I1370,'BCA Inputs'!$AW$14:$AW$54,0))*G1370,"")),"")</f>
        <v/>
      </c>
      <c r="AE1370" s="237" t="str">
        <f t="shared" si="216"/>
        <v/>
      </c>
      <c r="AF1370" s="198">
        <f t="shared" si="218"/>
        <v>0</v>
      </c>
      <c r="AG1370" s="239">
        <f t="shared" si="219"/>
        <v>0</v>
      </c>
    </row>
    <row r="1371" spans="1:33">
      <c r="A1371" s="228"/>
      <c r="B1371" s="176"/>
      <c r="C1371" s="229"/>
      <c r="D1371" s="230"/>
      <c r="E1371" s="230"/>
      <c r="F1371" s="230"/>
      <c r="G1371" s="230"/>
      <c r="H1371" s="231"/>
      <c r="I1371" s="231"/>
      <c r="J1371" s="232"/>
      <c r="K1371" s="232"/>
      <c r="L1371" s="232"/>
      <c r="M1371" s="181">
        <f t="shared" si="217"/>
        <v>0</v>
      </c>
      <c r="N1371" s="181">
        <f>IF(H1371="",0,H1371*I1371*'Avoided Water Savings Cost'!$C$16)</f>
        <v>0</v>
      </c>
      <c r="O1371" s="545">
        <f>IF(C1371="",0,IF($B$3="NYSEG",C1371/(1-'Avoided Electric Costs 2020'!$W$21),IF($B$3="RG&amp;E",C1371/(1-'Avoided Electric Costs 2020'!$X$21),"")))</f>
        <v>0</v>
      </c>
      <c r="P1371" s="546">
        <f>IF(D1371="",0,IF($B$3="NYSEG",D1371/(1-'Avoided Electric Costs 2020'!$W$21),IF($B$3="RG&amp;E",D1371/(1-'Avoided Electric Costs 2020'!$X$21),"")))</f>
        <v>0</v>
      </c>
      <c r="Q1371" s="546">
        <f>IF(E1371="",0,IF($B$3="NYSEG",E1371/(1-'Avoided Natural Gas Costs 2020'!$J$34),IF($B$3="RG&amp;E",E1371/(1-'Avoided Natural Gas Costs 2020'!$K$34),"")))</f>
        <v>0</v>
      </c>
      <c r="R1371" s="233" t="str">
        <f>IFERROR(IF(P1371*'BCA Inputs'!$C$1+Q1371*'BCA Inputs'!$C$2+F1371*'BCA Inputs'!$C$2+G1371*'BCA Inputs'!$C$2=0,"",P1371*'BCA Inputs'!$C$1+Q1371*'BCA Inputs'!$C$2+F1371*'BCA Inputs'!$C$2+G1371*'BCA Inputs'!$C$2),"")</f>
        <v/>
      </c>
      <c r="S1371" s="181" t="str">
        <f t="shared" si="210"/>
        <v/>
      </c>
      <c r="T1371" s="181" t="str">
        <f>IFERROR(IF($B$3="NYSEG",(INDEX('BCA Inputs'!$N$14:$N$54,MATCH(I1371,'BCA Inputs'!$M$14:$M$54,0))*P1371+INDEX('BCA Inputs'!$O$14:$O$54,MATCH(I1371,'BCA Inputs'!$M$14:$M$54,0))*O1371+INDEX('BCA Inputs'!P:P,MATCH(I1371,'BCA Inputs'!M:M,0))*Q1371+INDEX('BCA Inputs'!Q:Q,MATCH(I1371,'BCA Inputs'!M:M,0))*F1371+INDEX('BCA Inputs'!R:R,MATCH(I1371,'BCA Inputs'!M:M,0))*G1371)+L1371+N1371,IF($B$3="RG&amp;E",(INDEX('BCA Inputs'!$AX$14:$AX$54,MATCH(I1371,'BCA Inputs'!$AW$14:$AW$54,0))*P1371+INDEX('BCA Inputs'!$AY$14:$AY$54,MATCH(I1371,'BCA Inputs'!$AW$14:$AW$54,0))*O1371+INDEX('BCA Inputs'!$AZ$14:$AZ$54,MATCH(I1371,'BCA Inputs'!$AW$14:$AW$54,0))*Q1371+INDEX('BCA Inputs'!$BA$14:$BA$54,MATCH(I1371,'BCA Inputs'!$AW$14:$AW$54,0))*F1371+INDEX('BCA Inputs'!$BB$14:$BB$54,MATCH(I1371,'BCA Inputs'!$AW$14:$AW$54,0))*G1371)+L1371+N1371,"")),"")</f>
        <v/>
      </c>
      <c r="U1371" s="234" t="str">
        <f t="shared" si="211"/>
        <v/>
      </c>
      <c r="V1371" s="234" t="str">
        <f t="shared" si="212"/>
        <v/>
      </c>
      <c r="W1371" s="234" t="str">
        <f t="shared" si="213"/>
        <v/>
      </c>
      <c r="Y1371" s="235" t="str">
        <f t="shared" si="214"/>
        <v/>
      </c>
      <c r="Z1371" s="236" t="str">
        <f>IFERROR(IF($B$3="NYSEG",INDEX('BCA Inputs'!$X$14:$X$54,MATCH(I1371,'BCA Inputs'!$M$14:$M$54,0))*P1371+INDEX('BCA Inputs'!$Y$14:$Y$54,MATCH(I1371,'BCA Inputs'!$M$14:$M$54,0))*O1371+INDEX('BCA Inputs'!$Z$14:$Z$54,MATCH(I1371,'BCA Inputs'!$M$14:$M$54,0))*Q1371+INDEX('BCA Inputs'!$AA$14:$AA$54,MATCH(I1371,'BCA Inputs'!$M$14:$M$54,0))*F1371+INDEX('BCA Inputs'!$AB$14:$AB$54,MATCH(I1371,'BCA Inputs'!$M$14:$M$54,0))*G1371,IF($B$3="RG&amp;E",INDEX('BCA Inputs'!$BG$14:$BG$54,MATCH(I1371,'BCA Inputs'!$AW$14:$AW$54,0))*P1371+INDEX('BCA Inputs'!$BH$14:$BH$54,MATCH(I1371,'BCA Inputs'!$AW$14:$AW$54,0))*O1371+INDEX('BCA Inputs'!$BI$14:$BI$54,MATCH(I1371,'BCA Inputs'!$AW$14:$AW$54,0))*Q1371+INDEX('BCA Inputs'!$BJ$14:$BJ$54,MATCH(I1371,'BCA Inputs'!$AW$14:$AW$54,0))*F1371+INDEX('BCA Inputs'!$BK$14:$BK$54,MATCH(I1371,'BCA Inputs'!$AW$14:$AW$54,0))*G1371,"")),"")</f>
        <v/>
      </c>
      <c r="AA1371" s="237" t="str">
        <f t="shared" si="215"/>
        <v/>
      </c>
      <c r="AC1371" s="238" t="str">
        <f>IFERROR((K1371+R1371)+IF($B$3="NYSEG",INDEX('BCA Inputs'!$AI$14:$AI$54,MATCH(I1371,'BCA Inputs'!$M$14:$M$54,0))*P1371+INDEX('BCA Inputs'!$AJ$14:$AJ$54,MATCH(I1371,'BCA Inputs'!$M$14:$M$54,0))*Q1371,IF($B$3="RG&amp;E",INDEX('BCA Inputs'!$BR$14:$BR$54,MATCH(I1371,'BCA Inputs'!$AW$14:$AW$54,0))*P1371+INDEX('BCA Inputs'!$BS$14:$BS$54,MATCH(I1371,'BCA Inputs'!$AW$14:$AW$54,0))*Q1371,"")),"")</f>
        <v/>
      </c>
      <c r="AD1371" s="181" t="str">
        <f>IFERROR(IF($B$3="NYSEG",INDEX('BCA Inputs'!$AD$14:$AD$54,MATCH(I1371,'BCA Inputs'!$M$14:$M$54,0))*P1371+INDEX('BCA Inputs'!$AE$14:$AE$54,MATCH(I1371,'BCA Inputs'!$M$14:$M$54,0))*O1371+INDEX('BCA Inputs'!$AF$14:$AF$54,MATCH(I1371,'BCA Inputs'!$M$14:$M$54,0))*Q1371+INDEX('BCA Inputs'!$AG$14:$AG$54,MATCH(I1371,'BCA Inputs'!$M$14:$M$54,0))*F1371+INDEX('BCA Inputs'!$AH$14:$AH$54,MATCH(I1371,'BCA Inputs'!$M$14:$M$54,0))*G1371,IF($B$3="RG&amp;E",INDEX('BCA Inputs'!$BM$14:$BM$54,MATCH(I1371,'BCA Inputs'!$AW$14:$AW$54,0))*P1371+INDEX('BCA Inputs'!$BN$14:$BN$54,MATCH(I1371,'BCA Inputs'!$AW$14:$AW$54,0))*O1371+INDEX('BCA Inputs'!$BO$14:$BO$54,MATCH(I1371,'BCA Inputs'!$AW$14:$AW$54,0))*Q1371+INDEX('BCA Inputs'!$BP$14:$BP$54,MATCH(I1371,'BCA Inputs'!$AW$14:$AW$54,0))*F1371+INDEX('BCA Inputs'!$BQ$14:$BQ$54,MATCH(I1371,'BCA Inputs'!$AW$14:$AW$54,0))*G1371,"")),"")</f>
        <v/>
      </c>
      <c r="AE1371" s="237" t="str">
        <f t="shared" si="216"/>
        <v/>
      </c>
      <c r="AF1371" s="198">
        <f t="shared" si="218"/>
        <v>0</v>
      </c>
      <c r="AG1371" s="239">
        <f t="shared" si="219"/>
        <v>0</v>
      </c>
    </row>
    <row r="1372" spans="1:33">
      <c r="A1372" s="228"/>
      <c r="B1372" s="176"/>
      <c r="C1372" s="229"/>
      <c r="D1372" s="230"/>
      <c r="E1372" s="230"/>
      <c r="F1372" s="230"/>
      <c r="G1372" s="230"/>
      <c r="H1372" s="231"/>
      <c r="I1372" s="231"/>
      <c r="J1372" s="232"/>
      <c r="K1372" s="232"/>
      <c r="L1372" s="232"/>
      <c r="M1372" s="181">
        <f t="shared" si="217"/>
        <v>0</v>
      </c>
      <c r="N1372" s="181">
        <f>IF(H1372="",0,H1372*I1372*'Avoided Water Savings Cost'!$C$16)</f>
        <v>0</v>
      </c>
      <c r="O1372" s="545">
        <f>IF(C1372="",0,IF($B$3="NYSEG",C1372/(1-'Avoided Electric Costs 2020'!$W$21),IF($B$3="RG&amp;E",C1372/(1-'Avoided Electric Costs 2020'!$X$21),"")))</f>
        <v>0</v>
      </c>
      <c r="P1372" s="546">
        <f>IF(D1372="",0,IF($B$3="NYSEG",D1372/(1-'Avoided Electric Costs 2020'!$W$21),IF($B$3="RG&amp;E",D1372/(1-'Avoided Electric Costs 2020'!$X$21),"")))</f>
        <v>0</v>
      </c>
      <c r="Q1372" s="546">
        <f>IF(E1372="",0,IF($B$3="NYSEG",E1372/(1-'Avoided Natural Gas Costs 2020'!$J$34),IF($B$3="RG&amp;E",E1372/(1-'Avoided Natural Gas Costs 2020'!$K$34),"")))</f>
        <v>0</v>
      </c>
      <c r="R1372" s="233" t="str">
        <f>IFERROR(IF(P1372*'BCA Inputs'!$C$1+Q1372*'BCA Inputs'!$C$2+F1372*'BCA Inputs'!$C$2+G1372*'BCA Inputs'!$C$2=0,"",P1372*'BCA Inputs'!$C$1+Q1372*'BCA Inputs'!$C$2+F1372*'BCA Inputs'!$C$2+G1372*'BCA Inputs'!$C$2),"")</f>
        <v/>
      </c>
      <c r="S1372" s="181" t="str">
        <f t="shared" si="210"/>
        <v/>
      </c>
      <c r="T1372" s="181" t="str">
        <f>IFERROR(IF($B$3="NYSEG",(INDEX('BCA Inputs'!$N$14:$N$54,MATCH(I1372,'BCA Inputs'!$M$14:$M$54,0))*P1372+INDEX('BCA Inputs'!$O$14:$O$54,MATCH(I1372,'BCA Inputs'!$M$14:$M$54,0))*O1372+INDEX('BCA Inputs'!P:P,MATCH(I1372,'BCA Inputs'!M:M,0))*Q1372+INDEX('BCA Inputs'!Q:Q,MATCH(I1372,'BCA Inputs'!M:M,0))*F1372+INDEX('BCA Inputs'!R:R,MATCH(I1372,'BCA Inputs'!M:M,0))*G1372)+L1372+N1372,IF($B$3="RG&amp;E",(INDEX('BCA Inputs'!$AX$14:$AX$54,MATCH(I1372,'BCA Inputs'!$AW$14:$AW$54,0))*P1372+INDEX('BCA Inputs'!$AY$14:$AY$54,MATCH(I1372,'BCA Inputs'!$AW$14:$AW$54,0))*O1372+INDEX('BCA Inputs'!$AZ$14:$AZ$54,MATCH(I1372,'BCA Inputs'!$AW$14:$AW$54,0))*Q1372+INDEX('BCA Inputs'!$BA$14:$BA$54,MATCH(I1372,'BCA Inputs'!$AW$14:$AW$54,0))*F1372+INDEX('BCA Inputs'!$BB$14:$BB$54,MATCH(I1372,'BCA Inputs'!$AW$14:$AW$54,0))*G1372)+L1372+N1372,"")),"")</f>
        <v/>
      </c>
      <c r="U1372" s="234" t="str">
        <f t="shared" si="211"/>
        <v/>
      </c>
      <c r="V1372" s="234" t="str">
        <f t="shared" si="212"/>
        <v/>
      </c>
      <c r="W1372" s="234" t="str">
        <f t="shared" si="213"/>
        <v/>
      </c>
      <c r="Y1372" s="235" t="str">
        <f t="shared" si="214"/>
        <v/>
      </c>
      <c r="Z1372" s="236" t="str">
        <f>IFERROR(IF($B$3="NYSEG",INDEX('BCA Inputs'!$X$14:$X$54,MATCH(I1372,'BCA Inputs'!$M$14:$M$54,0))*P1372+INDEX('BCA Inputs'!$Y$14:$Y$54,MATCH(I1372,'BCA Inputs'!$M$14:$M$54,0))*O1372+INDEX('BCA Inputs'!$Z$14:$Z$54,MATCH(I1372,'BCA Inputs'!$M$14:$M$54,0))*Q1372+INDEX('BCA Inputs'!$AA$14:$AA$54,MATCH(I1372,'BCA Inputs'!$M$14:$M$54,0))*F1372+INDEX('BCA Inputs'!$AB$14:$AB$54,MATCH(I1372,'BCA Inputs'!$M$14:$M$54,0))*G1372,IF($B$3="RG&amp;E",INDEX('BCA Inputs'!$BG$14:$BG$54,MATCH(I1372,'BCA Inputs'!$AW$14:$AW$54,0))*P1372+INDEX('BCA Inputs'!$BH$14:$BH$54,MATCH(I1372,'BCA Inputs'!$AW$14:$AW$54,0))*O1372+INDEX('BCA Inputs'!$BI$14:$BI$54,MATCH(I1372,'BCA Inputs'!$AW$14:$AW$54,0))*Q1372+INDEX('BCA Inputs'!$BJ$14:$BJ$54,MATCH(I1372,'BCA Inputs'!$AW$14:$AW$54,0))*F1372+INDEX('BCA Inputs'!$BK$14:$BK$54,MATCH(I1372,'BCA Inputs'!$AW$14:$AW$54,0))*G1372,"")),"")</f>
        <v/>
      </c>
      <c r="AA1372" s="237" t="str">
        <f t="shared" si="215"/>
        <v/>
      </c>
      <c r="AC1372" s="238" t="str">
        <f>IFERROR((K1372+R1372)+IF($B$3="NYSEG",INDEX('BCA Inputs'!$AI$14:$AI$54,MATCH(I1372,'BCA Inputs'!$M$14:$M$54,0))*P1372+INDEX('BCA Inputs'!$AJ$14:$AJ$54,MATCH(I1372,'BCA Inputs'!$M$14:$M$54,0))*Q1372,IF($B$3="RG&amp;E",INDEX('BCA Inputs'!$BR$14:$BR$54,MATCH(I1372,'BCA Inputs'!$AW$14:$AW$54,0))*P1372+INDEX('BCA Inputs'!$BS$14:$BS$54,MATCH(I1372,'BCA Inputs'!$AW$14:$AW$54,0))*Q1372,"")),"")</f>
        <v/>
      </c>
      <c r="AD1372" s="181" t="str">
        <f>IFERROR(IF($B$3="NYSEG",INDEX('BCA Inputs'!$AD$14:$AD$54,MATCH(I1372,'BCA Inputs'!$M$14:$M$54,0))*P1372+INDEX('BCA Inputs'!$AE$14:$AE$54,MATCH(I1372,'BCA Inputs'!$M$14:$M$54,0))*O1372+INDEX('BCA Inputs'!$AF$14:$AF$54,MATCH(I1372,'BCA Inputs'!$M$14:$M$54,0))*Q1372+INDEX('BCA Inputs'!$AG$14:$AG$54,MATCH(I1372,'BCA Inputs'!$M$14:$M$54,0))*F1372+INDEX('BCA Inputs'!$AH$14:$AH$54,MATCH(I1372,'BCA Inputs'!$M$14:$M$54,0))*G1372,IF($B$3="RG&amp;E",INDEX('BCA Inputs'!$BM$14:$BM$54,MATCH(I1372,'BCA Inputs'!$AW$14:$AW$54,0))*P1372+INDEX('BCA Inputs'!$BN$14:$BN$54,MATCH(I1372,'BCA Inputs'!$AW$14:$AW$54,0))*O1372+INDEX('BCA Inputs'!$BO$14:$BO$54,MATCH(I1372,'BCA Inputs'!$AW$14:$AW$54,0))*Q1372+INDEX('BCA Inputs'!$BP$14:$BP$54,MATCH(I1372,'BCA Inputs'!$AW$14:$AW$54,0))*F1372+INDEX('BCA Inputs'!$BQ$14:$BQ$54,MATCH(I1372,'BCA Inputs'!$AW$14:$AW$54,0))*G1372,"")),"")</f>
        <v/>
      </c>
      <c r="AE1372" s="237" t="str">
        <f t="shared" si="216"/>
        <v/>
      </c>
      <c r="AF1372" s="198">
        <f t="shared" si="218"/>
        <v>0</v>
      </c>
      <c r="AG1372" s="239">
        <f t="shared" si="219"/>
        <v>0</v>
      </c>
    </row>
    <row r="1373" spans="1:33">
      <c r="A1373" s="228"/>
      <c r="B1373" s="176"/>
      <c r="C1373" s="229"/>
      <c r="D1373" s="230"/>
      <c r="E1373" s="230"/>
      <c r="F1373" s="230"/>
      <c r="G1373" s="230"/>
      <c r="H1373" s="231"/>
      <c r="I1373" s="231"/>
      <c r="J1373" s="232"/>
      <c r="K1373" s="232"/>
      <c r="L1373" s="232"/>
      <c r="M1373" s="181">
        <f t="shared" si="217"/>
        <v>0</v>
      </c>
      <c r="N1373" s="181">
        <f>IF(H1373="",0,H1373*I1373*'Avoided Water Savings Cost'!$C$16)</f>
        <v>0</v>
      </c>
      <c r="O1373" s="545">
        <f>IF(C1373="",0,IF($B$3="NYSEG",C1373/(1-'Avoided Electric Costs 2020'!$W$21),IF($B$3="RG&amp;E",C1373/(1-'Avoided Electric Costs 2020'!$X$21),"")))</f>
        <v>0</v>
      </c>
      <c r="P1373" s="546">
        <f>IF(D1373="",0,IF($B$3="NYSEG",D1373/(1-'Avoided Electric Costs 2020'!$W$21),IF($B$3="RG&amp;E",D1373/(1-'Avoided Electric Costs 2020'!$X$21),"")))</f>
        <v>0</v>
      </c>
      <c r="Q1373" s="546">
        <f>IF(E1373="",0,IF($B$3="NYSEG",E1373/(1-'Avoided Natural Gas Costs 2020'!$J$34),IF($B$3="RG&amp;E",E1373/(1-'Avoided Natural Gas Costs 2020'!$K$34),"")))</f>
        <v>0</v>
      </c>
      <c r="R1373" s="233" t="str">
        <f>IFERROR(IF(P1373*'BCA Inputs'!$C$1+Q1373*'BCA Inputs'!$C$2+F1373*'BCA Inputs'!$C$2+G1373*'BCA Inputs'!$C$2=0,"",P1373*'BCA Inputs'!$C$1+Q1373*'BCA Inputs'!$C$2+F1373*'BCA Inputs'!$C$2+G1373*'BCA Inputs'!$C$2),"")</f>
        <v/>
      </c>
      <c r="S1373" s="181" t="str">
        <f t="shared" si="210"/>
        <v/>
      </c>
      <c r="T1373" s="181" t="str">
        <f>IFERROR(IF($B$3="NYSEG",(INDEX('BCA Inputs'!$N$14:$N$54,MATCH(I1373,'BCA Inputs'!$M$14:$M$54,0))*P1373+INDEX('BCA Inputs'!$O$14:$O$54,MATCH(I1373,'BCA Inputs'!$M$14:$M$54,0))*O1373+INDEX('BCA Inputs'!P:P,MATCH(I1373,'BCA Inputs'!M:M,0))*Q1373+INDEX('BCA Inputs'!Q:Q,MATCH(I1373,'BCA Inputs'!M:M,0))*F1373+INDEX('BCA Inputs'!R:R,MATCH(I1373,'BCA Inputs'!M:M,0))*G1373)+L1373+N1373,IF($B$3="RG&amp;E",(INDEX('BCA Inputs'!$AX$14:$AX$54,MATCH(I1373,'BCA Inputs'!$AW$14:$AW$54,0))*P1373+INDEX('BCA Inputs'!$AY$14:$AY$54,MATCH(I1373,'BCA Inputs'!$AW$14:$AW$54,0))*O1373+INDEX('BCA Inputs'!$AZ$14:$AZ$54,MATCH(I1373,'BCA Inputs'!$AW$14:$AW$54,0))*Q1373+INDEX('BCA Inputs'!$BA$14:$BA$54,MATCH(I1373,'BCA Inputs'!$AW$14:$AW$54,0))*F1373+INDEX('BCA Inputs'!$BB$14:$BB$54,MATCH(I1373,'BCA Inputs'!$AW$14:$AW$54,0))*G1373)+L1373+N1373,"")),"")</f>
        <v/>
      </c>
      <c r="U1373" s="234" t="str">
        <f t="shared" si="211"/>
        <v/>
      </c>
      <c r="V1373" s="234" t="str">
        <f t="shared" si="212"/>
        <v/>
      </c>
      <c r="W1373" s="234" t="str">
        <f t="shared" si="213"/>
        <v/>
      </c>
      <c r="Y1373" s="235" t="str">
        <f t="shared" si="214"/>
        <v/>
      </c>
      <c r="Z1373" s="236" t="str">
        <f>IFERROR(IF($B$3="NYSEG",INDEX('BCA Inputs'!$X$14:$X$54,MATCH(I1373,'BCA Inputs'!$M$14:$M$54,0))*P1373+INDEX('BCA Inputs'!$Y$14:$Y$54,MATCH(I1373,'BCA Inputs'!$M$14:$M$54,0))*O1373+INDEX('BCA Inputs'!$Z$14:$Z$54,MATCH(I1373,'BCA Inputs'!$M$14:$M$54,0))*Q1373+INDEX('BCA Inputs'!$AA$14:$AA$54,MATCH(I1373,'BCA Inputs'!$M$14:$M$54,0))*F1373+INDEX('BCA Inputs'!$AB$14:$AB$54,MATCH(I1373,'BCA Inputs'!$M$14:$M$54,0))*G1373,IF($B$3="RG&amp;E",INDEX('BCA Inputs'!$BG$14:$BG$54,MATCH(I1373,'BCA Inputs'!$AW$14:$AW$54,0))*P1373+INDEX('BCA Inputs'!$BH$14:$BH$54,MATCH(I1373,'BCA Inputs'!$AW$14:$AW$54,0))*O1373+INDEX('BCA Inputs'!$BI$14:$BI$54,MATCH(I1373,'BCA Inputs'!$AW$14:$AW$54,0))*Q1373+INDEX('BCA Inputs'!$BJ$14:$BJ$54,MATCH(I1373,'BCA Inputs'!$AW$14:$AW$54,0))*F1373+INDEX('BCA Inputs'!$BK$14:$BK$54,MATCH(I1373,'BCA Inputs'!$AW$14:$AW$54,0))*G1373,"")),"")</f>
        <v/>
      </c>
      <c r="AA1373" s="237" t="str">
        <f t="shared" si="215"/>
        <v/>
      </c>
      <c r="AC1373" s="238" t="str">
        <f>IFERROR((K1373+R1373)+IF($B$3="NYSEG",INDEX('BCA Inputs'!$AI$14:$AI$54,MATCH(I1373,'BCA Inputs'!$M$14:$M$54,0))*P1373+INDEX('BCA Inputs'!$AJ$14:$AJ$54,MATCH(I1373,'BCA Inputs'!$M$14:$M$54,0))*Q1373,IF($B$3="RG&amp;E",INDEX('BCA Inputs'!$BR$14:$BR$54,MATCH(I1373,'BCA Inputs'!$AW$14:$AW$54,0))*P1373+INDEX('BCA Inputs'!$BS$14:$BS$54,MATCH(I1373,'BCA Inputs'!$AW$14:$AW$54,0))*Q1373,"")),"")</f>
        <v/>
      </c>
      <c r="AD1373" s="181" t="str">
        <f>IFERROR(IF($B$3="NYSEG",INDEX('BCA Inputs'!$AD$14:$AD$54,MATCH(I1373,'BCA Inputs'!$M$14:$M$54,0))*P1373+INDEX('BCA Inputs'!$AE$14:$AE$54,MATCH(I1373,'BCA Inputs'!$M$14:$M$54,0))*O1373+INDEX('BCA Inputs'!$AF$14:$AF$54,MATCH(I1373,'BCA Inputs'!$M$14:$M$54,0))*Q1373+INDEX('BCA Inputs'!$AG$14:$AG$54,MATCH(I1373,'BCA Inputs'!$M$14:$M$54,0))*F1373+INDEX('BCA Inputs'!$AH$14:$AH$54,MATCH(I1373,'BCA Inputs'!$M$14:$M$54,0))*G1373,IF($B$3="RG&amp;E",INDEX('BCA Inputs'!$BM$14:$BM$54,MATCH(I1373,'BCA Inputs'!$AW$14:$AW$54,0))*P1373+INDEX('BCA Inputs'!$BN$14:$BN$54,MATCH(I1373,'BCA Inputs'!$AW$14:$AW$54,0))*O1373+INDEX('BCA Inputs'!$BO$14:$BO$54,MATCH(I1373,'BCA Inputs'!$AW$14:$AW$54,0))*Q1373+INDEX('BCA Inputs'!$BP$14:$BP$54,MATCH(I1373,'BCA Inputs'!$AW$14:$AW$54,0))*F1373+INDEX('BCA Inputs'!$BQ$14:$BQ$54,MATCH(I1373,'BCA Inputs'!$AW$14:$AW$54,0))*G1373,"")),"")</f>
        <v/>
      </c>
      <c r="AE1373" s="237" t="str">
        <f t="shared" si="216"/>
        <v/>
      </c>
      <c r="AF1373" s="198">
        <f t="shared" si="218"/>
        <v>0</v>
      </c>
      <c r="AG1373" s="239">
        <f t="shared" si="219"/>
        <v>0</v>
      </c>
    </row>
    <row r="1374" spans="1:33">
      <c r="A1374" s="228"/>
      <c r="B1374" s="176"/>
      <c r="C1374" s="229"/>
      <c r="D1374" s="230"/>
      <c r="E1374" s="230"/>
      <c r="F1374" s="230"/>
      <c r="G1374" s="230"/>
      <c r="H1374" s="231"/>
      <c r="I1374" s="231"/>
      <c r="J1374" s="232"/>
      <c r="K1374" s="232"/>
      <c r="L1374" s="232"/>
      <c r="M1374" s="181">
        <f t="shared" si="217"/>
        <v>0</v>
      </c>
      <c r="N1374" s="181">
        <f>IF(H1374="",0,H1374*I1374*'Avoided Water Savings Cost'!$C$16)</f>
        <v>0</v>
      </c>
      <c r="O1374" s="545">
        <f>IF(C1374="",0,IF($B$3="NYSEG",C1374/(1-'Avoided Electric Costs 2020'!$W$21),IF($B$3="RG&amp;E",C1374/(1-'Avoided Electric Costs 2020'!$X$21),"")))</f>
        <v>0</v>
      </c>
      <c r="P1374" s="546">
        <f>IF(D1374="",0,IF($B$3="NYSEG",D1374/(1-'Avoided Electric Costs 2020'!$W$21),IF($B$3="RG&amp;E",D1374/(1-'Avoided Electric Costs 2020'!$X$21),"")))</f>
        <v>0</v>
      </c>
      <c r="Q1374" s="546">
        <f>IF(E1374="",0,IF($B$3="NYSEG",E1374/(1-'Avoided Natural Gas Costs 2020'!$J$34),IF($B$3="RG&amp;E",E1374/(1-'Avoided Natural Gas Costs 2020'!$K$34),"")))</f>
        <v>0</v>
      </c>
      <c r="R1374" s="233" t="str">
        <f>IFERROR(IF(P1374*'BCA Inputs'!$C$1+Q1374*'BCA Inputs'!$C$2+F1374*'BCA Inputs'!$C$2+G1374*'BCA Inputs'!$C$2=0,"",P1374*'BCA Inputs'!$C$1+Q1374*'BCA Inputs'!$C$2+F1374*'BCA Inputs'!$C$2+G1374*'BCA Inputs'!$C$2),"")</f>
        <v/>
      </c>
      <c r="S1374" s="181" t="str">
        <f t="shared" si="210"/>
        <v/>
      </c>
      <c r="T1374" s="181" t="str">
        <f>IFERROR(IF($B$3="NYSEG",(INDEX('BCA Inputs'!$N$14:$N$54,MATCH(I1374,'BCA Inputs'!$M$14:$M$54,0))*P1374+INDEX('BCA Inputs'!$O$14:$O$54,MATCH(I1374,'BCA Inputs'!$M$14:$M$54,0))*O1374+INDEX('BCA Inputs'!P:P,MATCH(I1374,'BCA Inputs'!M:M,0))*Q1374+INDEX('BCA Inputs'!Q:Q,MATCH(I1374,'BCA Inputs'!M:M,0))*F1374+INDEX('BCA Inputs'!R:R,MATCH(I1374,'BCA Inputs'!M:M,0))*G1374)+L1374+N1374,IF($B$3="RG&amp;E",(INDEX('BCA Inputs'!$AX$14:$AX$54,MATCH(I1374,'BCA Inputs'!$AW$14:$AW$54,0))*P1374+INDEX('BCA Inputs'!$AY$14:$AY$54,MATCH(I1374,'BCA Inputs'!$AW$14:$AW$54,0))*O1374+INDEX('BCA Inputs'!$AZ$14:$AZ$54,MATCH(I1374,'BCA Inputs'!$AW$14:$AW$54,0))*Q1374+INDEX('BCA Inputs'!$BA$14:$BA$54,MATCH(I1374,'BCA Inputs'!$AW$14:$AW$54,0))*F1374+INDEX('BCA Inputs'!$BB$14:$BB$54,MATCH(I1374,'BCA Inputs'!$AW$14:$AW$54,0))*G1374)+L1374+N1374,"")),"")</f>
        <v/>
      </c>
      <c r="U1374" s="234" t="str">
        <f t="shared" si="211"/>
        <v/>
      </c>
      <c r="V1374" s="234" t="str">
        <f t="shared" si="212"/>
        <v/>
      </c>
      <c r="W1374" s="234" t="str">
        <f t="shared" si="213"/>
        <v/>
      </c>
      <c r="Y1374" s="235" t="str">
        <f t="shared" si="214"/>
        <v/>
      </c>
      <c r="Z1374" s="236" t="str">
        <f>IFERROR(IF($B$3="NYSEG",INDEX('BCA Inputs'!$X$14:$X$54,MATCH(I1374,'BCA Inputs'!$M$14:$M$54,0))*P1374+INDEX('BCA Inputs'!$Y$14:$Y$54,MATCH(I1374,'BCA Inputs'!$M$14:$M$54,0))*O1374+INDEX('BCA Inputs'!$Z$14:$Z$54,MATCH(I1374,'BCA Inputs'!$M$14:$M$54,0))*Q1374+INDEX('BCA Inputs'!$AA$14:$AA$54,MATCH(I1374,'BCA Inputs'!$M$14:$M$54,0))*F1374+INDEX('BCA Inputs'!$AB$14:$AB$54,MATCH(I1374,'BCA Inputs'!$M$14:$M$54,0))*G1374,IF($B$3="RG&amp;E",INDEX('BCA Inputs'!$BG$14:$BG$54,MATCH(I1374,'BCA Inputs'!$AW$14:$AW$54,0))*P1374+INDEX('BCA Inputs'!$BH$14:$BH$54,MATCH(I1374,'BCA Inputs'!$AW$14:$AW$54,0))*O1374+INDEX('BCA Inputs'!$BI$14:$BI$54,MATCH(I1374,'BCA Inputs'!$AW$14:$AW$54,0))*Q1374+INDEX('BCA Inputs'!$BJ$14:$BJ$54,MATCH(I1374,'BCA Inputs'!$AW$14:$AW$54,0))*F1374+INDEX('BCA Inputs'!$BK$14:$BK$54,MATCH(I1374,'BCA Inputs'!$AW$14:$AW$54,0))*G1374,"")),"")</f>
        <v/>
      </c>
      <c r="AA1374" s="237" t="str">
        <f t="shared" si="215"/>
        <v/>
      </c>
      <c r="AC1374" s="238" t="str">
        <f>IFERROR((K1374+R1374)+IF($B$3="NYSEG",INDEX('BCA Inputs'!$AI$14:$AI$54,MATCH(I1374,'BCA Inputs'!$M$14:$M$54,0))*P1374+INDEX('BCA Inputs'!$AJ$14:$AJ$54,MATCH(I1374,'BCA Inputs'!$M$14:$M$54,0))*Q1374,IF($B$3="RG&amp;E",INDEX('BCA Inputs'!$BR$14:$BR$54,MATCH(I1374,'BCA Inputs'!$AW$14:$AW$54,0))*P1374+INDEX('BCA Inputs'!$BS$14:$BS$54,MATCH(I1374,'BCA Inputs'!$AW$14:$AW$54,0))*Q1374,"")),"")</f>
        <v/>
      </c>
      <c r="AD1374" s="181" t="str">
        <f>IFERROR(IF($B$3="NYSEG",INDEX('BCA Inputs'!$AD$14:$AD$54,MATCH(I1374,'BCA Inputs'!$M$14:$M$54,0))*P1374+INDEX('BCA Inputs'!$AE$14:$AE$54,MATCH(I1374,'BCA Inputs'!$M$14:$M$54,0))*O1374+INDEX('BCA Inputs'!$AF$14:$AF$54,MATCH(I1374,'BCA Inputs'!$M$14:$M$54,0))*Q1374+INDEX('BCA Inputs'!$AG$14:$AG$54,MATCH(I1374,'BCA Inputs'!$M$14:$M$54,0))*F1374+INDEX('BCA Inputs'!$AH$14:$AH$54,MATCH(I1374,'BCA Inputs'!$M$14:$M$54,0))*G1374,IF($B$3="RG&amp;E",INDEX('BCA Inputs'!$BM$14:$BM$54,MATCH(I1374,'BCA Inputs'!$AW$14:$AW$54,0))*P1374+INDEX('BCA Inputs'!$BN$14:$BN$54,MATCH(I1374,'BCA Inputs'!$AW$14:$AW$54,0))*O1374+INDEX('BCA Inputs'!$BO$14:$BO$54,MATCH(I1374,'BCA Inputs'!$AW$14:$AW$54,0))*Q1374+INDEX('BCA Inputs'!$BP$14:$BP$54,MATCH(I1374,'BCA Inputs'!$AW$14:$AW$54,0))*F1374+INDEX('BCA Inputs'!$BQ$14:$BQ$54,MATCH(I1374,'BCA Inputs'!$AW$14:$AW$54,0))*G1374,"")),"")</f>
        <v/>
      </c>
      <c r="AE1374" s="237" t="str">
        <f t="shared" si="216"/>
        <v/>
      </c>
      <c r="AF1374" s="198">
        <f t="shared" si="218"/>
        <v>0</v>
      </c>
      <c r="AG1374" s="239">
        <f t="shared" si="219"/>
        <v>0</v>
      </c>
    </row>
    <row r="1375" spans="1:33">
      <c r="A1375" s="228"/>
      <c r="B1375" s="176"/>
      <c r="C1375" s="229"/>
      <c r="D1375" s="230"/>
      <c r="E1375" s="230"/>
      <c r="F1375" s="230"/>
      <c r="G1375" s="230"/>
      <c r="H1375" s="231"/>
      <c r="I1375" s="231"/>
      <c r="J1375" s="232"/>
      <c r="K1375" s="232"/>
      <c r="L1375" s="232"/>
      <c r="M1375" s="181">
        <f t="shared" si="217"/>
        <v>0</v>
      </c>
      <c r="N1375" s="181">
        <f>IF(H1375="",0,H1375*I1375*'Avoided Water Savings Cost'!$C$16)</f>
        <v>0</v>
      </c>
      <c r="O1375" s="545">
        <f>IF(C1375="",0,IF($B$3="NYSEG",C1375/(1-'Avoided Electric Costs 2020'!$W$21),IF($B$3="RG&amp;E",C1375/(1-'Avoided Electric Costs 2020'!$X$21),"")))</f>
        <v>0</v>
      </c>
      <c r="P1375" s="546">
        <f>IF(D1375="",0,IF($B$3="NYSEG",D1375/(1-'Avoided Electric Costs 2020'!$W$21),IF($B$3="RG&amp;E",D1375/(1-'Avoided Electric Costs 2020'!$X$21),"")))</f>
        <v>0</v>
      </c>
      <c r="Q1375" s="546">
        <f>IF(E1375="",0,IF($B$3="NYSEG",E1375/(1-'Avoided Natural Gas Costs 2020'!$J$34),IF($B$3="RG&amp;E",E1375/(1-'Avoided Natural Gas Costs 2020'!$K$34),"")))</f>
        <v>0</v>
      </c>
      <c r="R1375" s="233" t="str">
        <f>IFERROR(IF(P1375*'BCA Inputs'!$C$1+Q1375*'BCA Inputs'!$C$2+F1375*'BCA Inputs'!$C$2+G1375*'BCA Inputs'!$C$2=0,"",P1375*'BCA Inputs'!$C$1+Q1375*'BCA Inputs'!$C$2+F1375*'BCA Inputs'!$C$2+G1375*'BCA Inputs'!$C$2),"")</f>
        <v/>
      </c>
      <c r="S1375" s="181" t="str">
        <f t="shared" si="210"/>
        <v/>
      </c>
      <c r="T1375" s="181" t="str">
        <f>IFERROR(IF($B$3="NYSEG",(INDEX('BCA Inputs'!$N$14:$N$54,MATCH(I1375,'BCA Inputs'!$M$14:$M$54,0))*P1375+INDEX('BCA Inputs'!$O$14:$O$54,MATCH(I1375,'BCA Inputs'!$M$14:$M$54,0))*O1375+INDEX('BCA Inputs'!P:P,MATCH(I1375,'BCA Inputs'!M:M,0))*Q1375+INDEX('BCA Inputs'!Q:Q,MATCH(I1375,'BCA Inputs'!M:M,0))*F1375+INDEX('BCA Inputs'!R:R,MATCH(I1375,'BCA Inputs'!M:M,0))*G1375)+L1375+N1375,IF($B$3="RG&amp;E",(INDEX('BCA Inputs'!$AX$14:$AX$54,MATCH(I1375,'BCA Inputs'!$AW$14:$AW$54,0))*P1375+INDEX('BCA Inputs'!$AY$14:$AY$54,MATCH(I1375,'BCA Inputs'!$AW$14:$AW$54,0))*O1375+INDEX('BCA Inputs'!$AZ$14:$AZ$54,MATCH(I1375,'BCA Inputs'!$AW$14:$AW$54,0))*Q1375+INDEX('BCA Inputs'!$BA$14:$BA$54,MATCH(I1375,'BCA Inputs'!$AW$14:$AW$54,0))*F1375+INDEX('BCA Inputs'!$BB$14:$BB$54,MATCH(I1375,'BCA Inputs'!$AW$14:$AW$54,0))*G1375)+L1375+N1375,"")),"")</f>
        <v/>
      </c>
      <c r="U1375" s="234" t="str">
        <f t="shared" si="211"/>
        <v/>
      </c>
      <c r="V1375" s="234" t="str">
        <f t="shared" si="212"/>
        <v/>
      </c>
      <c r="W1375" s="234" t="str">
        <f t="shared" si="213"/>
        <v/>
      </c>
      <c r="Y1375" s="235" t="str">
        <f t="shared" si="214"/>
        <v/>
      </c>
      <c r="Z1375" s="236" t="str">
        <f>IFERROR(IF($B$3="NYSEG",INDEX('BCA Inputs'!$X$14:$X$54,MATCH(I1375,'BCA Inputs'!$M$14:$M$54,0))*P1375+INDEX('BCA Inputs'!$Y$14:$Y$54,MATCH(I1375,'BCA Inputs'!$M$14:$M$54,0))*O1375+INDEX('BCA Inputs'!$Z$14:$Z$54,MATCH(I1375,'BCA Inputs'!$M$14:$M$54,0))*Q1375+INDEX('BCA Inputs'!$AA$14:$AA$54,MATCH(I1375,'BCA Inputs'!$M$14:$M$54,0))*F1375+INDEX('BCA Inputs'!$AB$14:$AB$54,MATCH(I1375,'BCA Inputs'!$M$14:$M$54,0))*G1375,IF($B$3="RG&amp;E",INDEX('BCA Inputs'!$BG$14:$BG$54,MATCH(I1375,'BCA Inputs'!$AW$14:$AW$54,0))*P1375+INDEX('BCA Inputs'!$BH$14:$BH$54,MATCH(I1375,'BCA Inputs'!$AW$14:$AW$54,0))*O1375+INDEX('BCA Inputs'!$BI$14:$BI$54,MATCH(I1375,'BCA Inputs'!$AW$14:$AW$54,0))*Q1375+INDEX('BCA Inputs'!$BJ$14:$BJ$54,MATCH(I1375,'BCA Inputs'!$AW$14:$AW$54,0))*F1375+INDEX('BCA Inputs'!$BK$14:$BK$54,MATCH(I1375,'BCA Inputs'!$AW$14:$AW$54,0))*G1375,"")),"")</f>
        <v/>
      </c>
      <c r="AA1375" s="237" t="str">
        <f t="shared" si="215"/>
        <v/>
      </c>
      <c r="AC1375" s="238" t="str">
        <f>IFERROR((K1375+R1375)+IF($B$3="NYSEG",INDEX('BCA Inputs'!$AI$14:$AI$54,MATCH(I1375,'BCA Inputs'!$M$14:$M$54,0))*P1375+INDEX('BCA Inputs'!$AJ$14:$AJ$54,MATCH(I1375,'BCA Inputs'!$M$14:$M$54,0))*Q1375,IF($B$3="RG&amp;E",INDEX('BCA Inputs'!$BR$14:$BR$54,MATCH(I1375,'BCA Inputs'!$AW$14:$AW$54,0))*P1375+INDEX('BCA Inputs'!$BS$14:$BS$54,MATCH(I1375,'BCA Inputs'!$AW$14:$AW$54,0))*Q1375,"")),"")</f>
        <v/>
      </c>
      <c r="AD1375" s="181" t="str">
        <f>IFERROR(IF($B$3="NYSEG",INDEX('BCA Inputs'!$AD$14:$AD$54,MATCH(I1375,'BCA Inputs'!$M$14:$M$54,0))*P1375+INDEX('BCA Inputs'!$AE$14:$AE$54,MATCH(I1375,'BCA Inputs'!$M$14:$M$54,0))*O1375+INDEX('BCA Inputs'!$AF$14:$AF$54,MATCH(I1375,'BCA Inputs'!$M$14:$M$54,0))*Q1375+INDEX('BCA Inputs'!$AG$14:$AG$54,MATCH(I1375,'BCA Inputs'!$M$14:$M$54,0))*F1375+INDEX('BCA Inputs'!$AH$14:$AH$54,MATCH(I1375,'BCA Inputs'!$M$14:$M$54,0))*G1375,IF($B$3="RG&amp;E",INDEX('BCA Inputs'!$BM$14:$BM$54,MATCH(I1375,'BCA Inputs'!$AW$14:$AW$54,0))*P1375+INDEX('BCA Inputs'!$BN$14:$BN$54,MATCH(I1375,'BCA Inputs'!$AW$14:$AW$54,0))*O1375+INDEX('BCA Inputs'!$BO$14:$BO$54,MATCH(I1375,'BCA Inputs'!$AW$14:$AW$54,0))*Q1375+INDEX('BCA Inputs'!$BP$14:$BP$54,MATCH(I1375,'BCA Inputs'!$AW$14:$AW$54,0))*F1375+INDEX('BCA Inputs'!$BQ$14:$BQ$54,MATCH(I1375,'BCA Inputs'!$AW$14:$AW$54,0))*G1375,"")),"")</f>
        <v/>
      </c>
      <c r="AE1375" s="237" t="str">
        <f t="shared" si="216"/>
        <v/>
      </c>
      <c r="AF1375" s="198">
        <f t="shared" si="218"/>
        <v>0</v>
      </c>
      <c r="AG1375" s="239">
        <f t="shared" si="219"/>
        <v>0</v>
      </c>
    </row>
    <row r="1376" spans="1:33">
      <c r="A1376" s="228"/>
      <c r="B1376" s="176"/>
      <c r="C1376" s="229"/>
      <c r="D1376" s="230"/>
      <c r="E1376" s="230"/>
      <c r="F1376" s="230"/>
      <c r="G1376" s="230"/>
      <c r="H1376" s="231"/>
      <c r="I1376" s="231"/>
      <c r="J1376" s="232"/>
      <c r="K1376" s="232"/>
      <c r="L1376" s="232"/>
      <c r="M1376" s="181">
        <f t="shared" si="217"/>
        <v>0</v>
      </c>
      <c r="N1376" s="181">
        <f>IF(H1376="",0,H1376*I1376*'Avoided Water Savings Cost'!$C$16)</f>
        <v>0</v>
      </c>
      <c r="O1376" s="545">
        <f>IF(C1376="",0,IF($B$3="NYSEG",C1376/(1-'Avoided Electric Costs 2020'!$W$21),IF($B$3="RG&amp;E",C1376/(1-'Avoided Electric Costs 2020'!$X$21),"")))</f>
        <v>0</v>
      </c>
      <c r="P1376" s="546">
        <f>IF(D1376="",0,IF($B$3="NYSEG",D1376/(1-'Avoided Electric Costs 2020'!$W$21),IF($B$3="RG&amp;E",D1376/(1-'Avoided Electric Costs 2020'!$X$21),"")))</f>
        <v>0</v>
      </c>
      <c r="Q1376" s="546">
        <f>IF(E1376="",0,IF($B$3="NYSEG",E1376/(1-'Avoided Natural Gas Costs 2020'!$J$34),IF($B$3="RG&amp;E",E1376/(1-'Avoided Natural Gas Costs 2020'!$K$34),"")))</f>
        <v>0</v>
      </c>
      <c r="R1376" s="233" t="str">
        <f>IFERROR(IF(P1376*'BCA Inputs'!$C$1+Q1376*'BCA Inputs'!$C$2+F1376*'BCA Inputs'!$C$2+G1376*'BCA Inputs'!$C$2=0,"",P1376*'BCA Inputs'!$C$1+Q1376*'BCA Inputs'!$C$2+F1376*'BCA Inputs'!$C$2+G1376*'BCA Inputs'!$C$2),"")</f>
        <v/>
      </c>
      <c r="S1376" s="181" t="str">
        <f t="shared" si="210"/>
        <v/>
      </c>
      <c r="T1376" s="181" t="str">
        <f>IFERROR(IF($B$3="NYSEG",(INDEX('BCA Inputs'!$N$14:$N$54,MATCH(I1376,'BCA Inputs'!$M$14:$M$54,0))*P1376+INDEX('BCA Inputs'!$O$14:$O$54,MATCH(I1376,'BCA Inputs'!$M$14:$M$54,0))*O1376+INDEX('BCA Inputs'!P:P,MATCH(I1376,'BCA Inputs'!M:M,0))*Q1376+INDEX('BCA Inputs'!Q:Q,MATCH(I1376,'BCA Inputs'!M:M,0))*F1376+INDEX('BCA Inputs'!R:R,MATCH(I1376,'BCA Inputs'!M:M,0))*G1376)+L1376+N1376,IF($B$3="RG&amp;E",(INDEX('BCA Inputs'!$AX$14:$AX$54,MATCH(I1376,'BCA Inputs'!$AW$14:$AW$54,0))*P1376+INDEX('BCA Inputs'!$AY$14:$AY$54,MATCH(I1376,'BCA Inputs'!$AW$14:$AW$54,0))*O1376+INDEX('BCA Inputs'!$AZ$14:$AZ$54,MATCH(I1376,'BCA Inputs'!$AW$14:$AW$54,0))*Q1376+INDEX('BCA Inputs'!$BA$14:$BA$54,MATCH(I1376,'BCA Inputs'!$AW$14:$AW$54,0))*F1376+INDEX('BCA Inputs'!$BB$14:$BB$54,MATCH(I1376,'BCA Inputs'!$AW$14:$AW$54,0))*G1376)+L1376+N1376,"")),"")</f>
        <v/>
      </c>
      <c r="U1376" s="234" t="str">
        <f t="shared" si="211"/>
        <v/>
      </c>
      <c r="V1376" s="234" t="str">
        <f t="shared" si="212"/>
        <v/>
      </c>
      <c r="W1376" s="234" t="str">
        <f t="shared" si="213"/>
        <v/>
      </c>
      <c r="Y1376" s="235" t="str">
        <f t="shared" si="214"/>
        <v/>
      </c>
      <c r="Z1376" s="236" t="str">
        <f>IFERROR(IF($B$3="NYSEG",INDEX('BCA Inputs'!$X$14:$X$54,MATCH(I1376,'BCA Inputs'!$M$14:$M$54,0))*P1376+INDEX('BCA Inputs'!$Y$14:$Y$54,MATCH(I1376,'BCA Inputs'!$M$14:$M$54,0))*O1376+INDEX('BCA Inputs'!$Z$14:$Z$54,MATCH(I1376,'BCA Inputs'!$M$14:$M$54,0))*Q1376+INDEX('BCA Inputs'!$AA$14:$AA$54,MATCH(I1376,'BCA Inputs'!$M$14:$M$54,0))*F1376+INDEX('BCA Inputs'!$AB$14:$AB$54,MATCH(I1376,'BCA Inputs'!$M$14:$M$54,0))*G1376,IF($B$3="RG&amp;E",INDEX('BCA Inputs'!$BG$14:$BG$54,MATCH(I1376,'BCA Inputs'!$AW$14:$AW$54,0))*P1376+INDEX('BCA Inputs'!$BH$14:$BH$54,MATCH(I1376,'BCA Inputs'!$AW$14:$AW$54,0))*O1376+INDEX('BCA Inputs'!$BI$14:$BI$54,MATCH(I1376,'BCA Inputs'!$AW$14:$AW$54,0))*Q1376+INDEX('BCA Inputs'!$BJ$14:$BJ$54,MATCH(I1376,'BCA Inputs'!$AW$14:$AW$54,0))*F1376+INDEX('BCA Inputs'!$BK$14:$BK$54,MATCH(I1376,'BCA Inputs'!$AW$14:$AW$54,0))*G1376,"")),"")</f>
        <v/>
      </c>
      <c r="AA1376" s="237" t="str">
        <f t="shared" si="215"/>
        <v/>
      </c>
      <c r="AC1376" s="238" t="str">
        <f>IFERROR((K1376+R1376)+IF($B$3="NYSEG",INDEX('BCA Inputs'!$AI$14:$AI$54,MATCH(I1376,'BCA Inputs'!$M$14:$M$54,0))*P1376+INDEX('BCA Inputs'!$AJ$14:$AJ$54,MATCH(I1376,'BCA Inputs'!$M$14:$M$54,0))*Q1376,IF($B$3="RG&amp;E",INDEX('BCA Inputs'!$BR$14:$BR$54,MATCH(I1376,'BCA Inputs'!$AW$14:$AW$54,0))*P1376+INDEX('BCA Inputs'!$BS$14:$BS$54,MATCH(I1376,'BCA Inputs'!$AW$14:$AW$54,0))*Q1376,"")),"")</f>
        <v/>
      </c>
      <c r="AD1376" s="181" t="str">
        <f>IFERROR(IF($B$3="NYSEG",INDEX('BCA Inputs'!$AD$14:$AD$54,MATCH(I1376,'BCA Inputs'!$M$14:$M$54,0))*P1376+INDEX('BCA Inputs'!$AE$14:$AE$54,MATCH(I1376,'BCA Inputs'!$M$14:$M$54,0))*O1376+INDEX('BCA Inputs'!$AF$14:$AF$54,MATCH(I1376,'BCA Inputs'!$M$14:$M$54,0))*Q1376+INDEX('BCA Inputs'!$AG$14:$AG$54,MATCH(I1376,'BCA Inputs'!$M$14:$M$54,0))*F1376+INDEX('BCA Inputs'!$AH$14:$AH$54,MATCH(I1376,'BCA Inputs'!$M$14:$M$54,0))*G1376,IF($B$3="RG&amp;E",INDEX('BCA Inputs'!$BM$14:$BM$54,MATCH(I1376,'BCA Inputs'!$AW$14:$AW$54,0))*P1376+INDEX('BCA Inputs'!$BN$14:$BN$54,MATCH(I1376,'BCA Inputs'!$AW$14:$AW$54,0))*O1376+INDEX('BCA Inputs'!$BO$14:$BO$54,MATCH(I1376,'BCA Inputs'!$AW$14:$AW$54,0))*Q1376+INDEX('BCA Inputs'!$BP$14:$BP$54,MATCH(I1376,'BCA Inputs'!$AW$14:$AW$54,0))*F1376+INDEX('BCA Inputs'!$BQ$14:$BQ$54,MATCH(I1376,'BCA Inputs'!$AW$14:$AW$54,0))*G1376,"")),"")</f>
        <v/>
      </c>
      <c r="AE1376" s="237" t="str">
        <f t="shared" si="216"/>
        <v/>
      </c>
      <c r="AF1376" s="198">
        <f t="shared" si="218"/>
        <v>0</v>
      </c>
      <c r="AG1376" s="239">
        <f t="shared" si="219"/>
        <v>0</v>
      </c>
    </row>
    <row r="1377" spans="1:33">
      <c r="A1377" s="228"/>
      <c r="B1377" s="176"/>
      <c r="C1377" s="229"/>
      <c r="D1377" s="230"/>
      <c r="E1377" s="230"/>
      <c r="F1377" s="230"/>
      <c r="G1377" s="230"/>
      <c r="H1377" s="231"/>
      <c r="I1377" s="231"/>
      <c r="J1377" s="232"/>
      <c r="K1377" s="232"/>
      <c r="L1377" s="232"/>
      <c r="M1377" s="181">
        <f t="shared" si="217"/>
        <v>0</v>
      </c>
      <c r="N1377" s="181">
        <f>IF(H1377="",0,H1377*I1377*'Avoided Water Savings Cost'!$C$16)</f>
        <v>0</v>
      </c>
      <c r="O1377" s="545">
        <f>IF(C1377="",0,IF($B$3="NYSEG",C1377/(1-'Avoided Electric Costs 2020'!$W$21),IF($B$3="RG&amp;E",C1377/(1-'Avoided Electric Costs 2020'!$X$21),"")))</f>
        <v>0</v>
      </c>
      <c r="P1377" s="546">
        <f>IF(D1377="",0,IF($B$3="NYSEG",D1377/(1-'Avoided Electric Costs 2020'!$W$21),IF($B$3="RG&amp;E",D1377/(1-'Avoided Electric Costs 2020'!$X$21),"")))</f>
        <v>0</v>
      </c>
      <c r="Q1377" s="546">
        <f>IF(E1377="",0,IF($B$3="NYSEG",E1377/(1-'Avoided Natural Gas Costs 2020'!$J$34),IF($B$3="RG&amp;E",E1377/(1-'Avoided Natural Gas Costs 2020'!$K$34),"")))</f>
        <v>0</v>
      </c>
      <c r="R1377" s="233" t="str">
        <f>IFERROR(IF(P1377*'BCA Inputs'!$C$1+Q1377*'BCA Inputs'!$C$2+F1377*'BCA Inputs'!$C$2+G1377*'BCA Inputs'!$C$2=0,"",P1377*'BCA Inputs'!$C$1+Q1377*'BCA Inputs'!$C$2+F1377*'BCA Inputs'!$C$2+G1377*'BCA Inputs'!$C$2),"")</f>
        <v/>
      </c>
      <c r="S1377" s="181" t="str">
        <f t="shared" si="210"/>
        <v/>
      </c>
      <c r="T1377" s="181" t="str">
        <f>IFERROR(IF($B$3="NYSEG",(INDEX('BCA Inputs'!$N$14:$N$54,MATCH(I1377,'BCA Inputs'!$M$14:$M$54,0))*P1377+INDEX('BCA Inputs'!$O$14:$O$54,MATCH(I1377,'BCA Inputs'!$M$14:$M$54,0))*O1377+INDEX('BCA Inputs'!P:P,MATCH(I1377,'BCA Inputs'!M:M,0))*Q1377+INDEX('BCA Inputs'!Q:Q,MATCH(I1377,'BCA Inputs'!M:M,0))*F1377+INDEX('BCA Inputs'!R:R,MATCH(I1377,'BCA Inputs'!M:M,0))*G1377)+L1377+N1377,IF($B$3="RG&amp;E",(INDEX('BCA Inputs'!$AX$14:$AX$54,MATCH(I1377,'BCA Inputs'!$AW$14:$AW$54,0))*P1377+INDEX('BCA Inputs'!$AY$14:$AY$54,MATCH(I1377,'BCA Inputs'!$AW$14:$AW$54,0))*O1377+INDEX('BCA Inputs'!$AZ$14:$AZ$54,MATCH(I1377,'BCA Inputs'!$AW$14:$AW$54,0))*Q1377+INDEX('BCA Inputs'!$BA$14:$BA$54,MATCH(I1377,'BCA Inputs'!$AW$14:$AW$54,0))*F1377+INDEX('BCA Inputs'!$BB$14:$BB$54,MATCH(I1377,'BCA Inputs'!$AW$14:$AW$54,0))*G1377)+L1377+N1377,"")),"")</f>
        <v/>
      </c>
      <c r="U1377" s="234" t="str">
        <f t="shared" si="211"/>
        <v/>
      </c>
      <c r="V1377" s="234" t="str">
        <f t="shared" si="212"/>
        <v/>
      </c>
      <c r="W1377" s="234" t="str">
        <f t="shared" si="213"/>
        <v/>
      </c>
      <c r="Y1377" s="235" t="str">
        <f t="shared" si="214"/>
        <v/>
      </c>
      <c r="Z1377" s="236" t="str">
        <f>IFERROR(IF($B$3="NYSEG",INDEX('BCA Inputs'!$X$14:$X$54,MATCH(I1377,'BCA Inputs'!$M$14:$M$54,0))*P1377+INDEX('BCA Inputs'!$Y$14:$Y$54,MATCH(I1377,'BCA Inputs'!$M$14:$M$54,0))*O1377+INDEX('BCA Inputs'!$Z$14:$Z$54,MATCH(I1377,'BCA Inputs'!$M$14:$M$54,0))*Q1377+INDEX('BCA Inputs'!$AA$14:$AA$54,MATCH(I1377,'BCA Inputs'!$M$14:$M$54,0))*F1377+INDEX('BCA Inputs'!$AB$14:$AB$54,MATCH(I1377,'BCA Inputs'!$M$14:$M$54,0))*G1377,IF($B$3="RG&amp;E",INDEX('BCA Inputs'!$BG$14:$BG$54,MATCH(I1377,'BCA Inputs'!$AW$14:$AW$54,0))*P1377+INDEX('BCA Inputs'!$BH$14:$BH$54,MATCH(I1377,'BCA Inputs'!$AW$14:$AW$54,0))*O1377+INDEX('BCA Inputs'!$BI$14:$BI$54,MATCH(I1377,'BCA Inputs'!$AW$14:$AW$54,0))*Q1377+INDEX('BCA Inputs'!$BJ$14:$BJ$54,MATCH(I1377,'BCA Inputs'!$AW$14:$AW$54,0))*F1377+INDEX('BCA Inputs'!$BK$14:$BK$54,MATCH(I1377,'BCA Inputs'!$AW$14:$AW$54,0))*G1377,"")),"")</f>
        <v/>
      </c>
      <c r="AA1377" s="237" t="str">
        <f t="shared" si="215"/>
        <v/>
      </c>
      <c r="AC1377" s="238" t="str">
        <f>IFERROR((K1377+R1377)+IF($B$3="NYSEG",INDEX('BCA Inputs'!$AI$14:$AI$54,MATCH(I1377,'BCA Inputs'!$M$14:$M$54,0))*P1377+INDEX('BCA Inputs'!$AJ$14:$AJ$54,MATCH(I1377,'BCA Inputs'!$M$14:$M$54,0))*Q1377,IF($B$3="RG&amp;E",INDEX('BCA Inputs'!$BR$14:$BR$54,MATCH(I1377,'BCA Inputs'!$AW$14:$AW$54,0))*P1377+INDEX('BCA Inputs'!$BS$14:$BS$54,MATCH(I1377,'BCA Inputs'!$AW$14:$AW$54,0))*Q1377,"")),"")</f>
        <v/>
      </c>
      <c r="AD1377" s="181" t="str">
        <f>IFERROR(IF($B$3="NYSEG",INDEX('BCA Inputs'!$AD$14:$AD$54,MATCH(I1377,'BCA Inputs'!$M$14:$M$54,0))*P1377+INDEX('BCA Inputs'!$AE$14:$AE$54,MATCH(I1377,'BCA Inputs'!$M$14:$M$54,0))*O1377+INDEX('BCA Inputs'!$AF$14:$AF$54,MATCH(I1377,'BCA Inputs'!$M$14:$M$54,0))*Q1377+INDEX('BCA Inputs'!$AG$14:$AG$54,MATCH(I1377,'BCA Inputs'!$M$14:$M$54,0))*F1377+INDEX('BCA Inputs'!$AH$14:$AH$54,MATCH(I1377,'BCA Inputs'!$M$14:$M$54,0))*G1377,IF($B$3="RG&amp;E",INDEX('BCA Inputs'!$BM$14:$BM$54,MATCH(I1377,'BCA Inputs'!$AW$14:$AW$54,0))*P1377+INDEX('BCA Inputs'!$BN$14:$BN$54,MATCH(I1377,'BCA Inputs'!$AW$14:$AW$54,0))*O1377+INDEX('BCA Inputs'!$BO$14:$BO$54,MATCH(I1377,'BCA Inputs'!$AW$14:$AW$54,0))*Q1377+INDEX('BCA Inputs'!$BP$14:$BP$54,MATCH(I1377,'BCA Inputs'!$AW$14:$AW$54,0))*F1377+INDEX('BCA Inputs'!$BQ$14:$BQ$54,MATCH(I1377,'BCA Inputs'!$AW$14:$AW$54,0))*G1377,"")),"")</f>
        <v/>
      </c>
      <c r="AE1377" s="237" t="str">
        <f t="shared" si="216"/>
        <v/>
      </c>
      <c r="AF1377" s="198">
        <f t="shared" si="218"/>
        <v>0</v>
      </c>
      <c r="AG1377" s="239">
        <f t="shared" si="219"/>
        <v>0</v>
      </c>
    </row>
    <row r="1378" spans="1:33">
      <c r="A1378" s="228"/>
      <c r="B1378" s="176"/>
      <c r="C1378" s="229"/>
      <c r="D1378" s="230"/>
      <c r="E1378" s="230"/>
      <c r="F1378" s="230"/>
      <c r="G1378" s="230"/>
      <c r="H1378" s="231"/>
      <c r="I1378" s="231"/>
      <c r="J1378" s="232"/>
      <c r="K1378" s="232"/>
      <c r="L1378" s="232"/>
      <c r="M1378" s="181">
        <f t="shared" si="217"/>
        <v>0</v>
      </c>
      <c r="N1378" s="181">
        <f>IF(H1378="",0,H1378*I1378*'Avoided Water Savings Cost'!$C$16)</f>
        <v>0</v>
      </c>
      <c r="O1378" s="545">
        <f>IF(C1378="",0,IF($B$3="NYSEG",C1378/(1-'Avoided Electric Costs 2020'!$W$21),IF($B$3="RG&amp;E",C1378/(1-'Avoided Electric Costs 2020'!$X$21),"")))</f>
        <v>0</v>
      </c>
      <c r="P1378" s="546">
        <f>IF(D1378="",0,IF($B$3="NYSEG",D1378/(1-'Avoided Electric Costs 2020'!$W$21),IF($B$3="RG&amp;E",D1378/(1-'Avoided Electric Costs 2020'!$X$21),"")))</f>
        <v>0</v>
      </c>
      <c r="Q1378" s="546">
        <f>IF(E1378="",0,IF($B$3="NYSEG",E1378/(1-'Avoided Natural Gas Costs 2020'!$J$34),IF($B$3="RG&amp;E",E1378/(1-'Avoided Natural Gas Costs 2020'!$K$34),"")))</f>
        <v>0</v>
      </c>
      <c r="R1378" s="233" t="str">
        <f>IFERROR(IF(P1378*'BCA Inputs'!$C$1+Q1378*'BCA Inputs'!$C$2+F1378*'BCA Inputs'!$C$2+G1378*'BCA Inputs'!$C$2=0,"",P1378*'BCA Inputs'!$C$1+Q1378*'BCA Inputs'!$C$2+F1378*'BCA Inputs'!$C$2+G1378*'BCA Inputs'!$C$2),"")</f>
        <v/>
      </c>
      <c r="S1378" s="181" t="str">
        <f t="shared" si="210"/>
        <v/>
      </c>
      <c r="T1378" s="181" t="str">
        <f>IFERROR(IF($B$3="NYSEG",(INDEX('BCA Inputs'!$N$14:$N$54,MATCH(I1378,'BCA Inputs'!$M$14:$M$54,0))*P1378+INDEX('BCA Inputs'!$O$14:$O$54,MATCH(I1378,'BCA Inputs'!$M$14:$M$54,0))*O1378+INDEX('BCA Inputs'!P:P,MATCH(I1378,'BCA Inputs'!M:M,0))*Q1378+INDEX('BCA Inputs'!Q:Q,MATCH(I1378,'BCA Inputs'!M:M,0))*F1378+INDEX('BCA Inputs'!R:R,MATCH(I1378,'BCA Inputs'!M:M,0))*G1378)+L1378+N1378,IF($B$3="RG&amp;E",(INDEX('BCA Inputs'!$AX$14:$AX$54,MATCH(I1378,'BCA Inputs'!$AW$14:$AW$54,0))*P1378+INDEX('BCA Inputs'!$AY$14:$AY$54,MATCH(I1378,'BCA Inputs'!$AW$14:$AW$54,0))*O1378+INDEX('BCA Inputs'!$AZ$14:$AZ$54,MATCH(I1378,'BCA Inputs'!$AW$14:$AW$54,0))*Q1378+INDEX('BCA Inputs'!$BA$14:$BA$54,MATCH(I1378,'BCA Inputs'!$AW$14:$AW$54,0))*F1378+INDEX('BCA Inputs'!$BB$14:$BB$54,MATCH(I1378,'BCA Inputs'!$AW$14:$AW$54,0))*G1378)+L1378+N1378,"")),"")</f>
        <v/>
      </c>
      <c r="U1378" s="234" t="str">
        <f t="shared" si="211"/>
        <v/>
      </c>
      <c r="V1378" s="234" t="str">
        <f t="shared" si="212"/>
        <v/>
      </c>
      <c r="W1378" s="234" t="str">
        <f t="shared" si="213"/>
        <v/>
      </c>
      <c r="Y1378" s="235" t="str">
        <f t="shared" si="214"/>
        <v/>
      </c>
      <c r="Z1378" s="236" t="str">
        <f>IFERROR(IF($B$3="NYSEG",INDEX('BCA Inputs'!$X$14:$X$54,MATCH(I1378,'BCA Inputs'!$M$14:$M$54,0))*P1378+INDEX('BCA Inputs'!$Y$14:$Y$54,MATCH(I1378,'BCA Inputs'!$M$14:$M$54,0))*O1378+INDEX('BCA Inputs'!$Z$14:$Z$54,MATCH(I1378,'BCA Inputs'!$M$14:$M$54,0))*Q1378+INDEX('BCA Inputs'!$AA$14:$AA$54,MATCH(I1378,'BCA Inputs'!$M$14:$M$54,0))*F1378+INDEX('BCA Inputs'!$AB$14:$AB$54,MATCH(I1378,'BCA Inputs'!$M$14:$M$54,0))*G1378,IF($B$3="RG&amp;E",INDEX('BCA Inputs'!$BG$14:$BG$54,MATCH(I1378,'BCA Inputs'!$AW$14:$AW$54,0))*P1378+INDEX('BCA Inputs'!$BH$14:$BH$54,MATCH(I1378,'BCA Inputs'!$AW$14:$AW$54,0))*O1378+INDEX('BCA Inputs'!$BI$14:$BI$54,MATCH(I1378,'BCA Inputs'!$AW$14:$AW$54,0))*Q1378+INDEX('BCA Inputs'!$BJ$14:$BJ$54,MATCH(I1378,'BCA Inputs'!$AW$14:$AW$54,0))*F1378+INDEX('BCA Inputs'!$BK$14:$BK$54,MATCH(I1378,'BCA Inputs'!$AW$14:$AW$54,0))*G1378,"")),"")</f>
        <v/>
      </c>
      <c r="AA1378" s="237" t="str">
        <f t="shared" si="215"/>
        <v/>
      </c>
      <c r="AC1378" s="238" t="str">
        <f>IFERROR((K1378+R1378)+IF($B$3="NYSEG",INDEX('BCA Inputs'!$AI$14:$AI$54,MATCH(I1378,'BCA Inputs'!$M$14:$M$54,0))*P1378+INDEX('BCA Inputs'!$AJ$14:$AJ$54,MATCH(I1378,'BCA Inputs'!$M$14:$M$54,0))*Q1378,IF($B$3="RG&amp;E",INDEX('BCA Inputs'!$BR$14:$BR$54,MATCH(I1378,'BCA Inputs'!$AW$14:$AW$54,0))*P1378+INDEX('BCA Inputs'!$BS$14:$BS$54,MATCH(I1378,'BCA Inputs'!$AW$14:$AW$54,0))*Q1378,"")),"")</f>
        <v/>
      </c>
      <c r="AD1378" s="181" t="str">
        <f>IFERROR(IF($B$3="NYSEG",INDEX('BCA Inputs'!$AD$14:$AD$54,MATCH(I1378,'BCA Inputs'!$M$14:$M$54,0))*P1378+INDEX('BCA Inputs'!$AE$14:$AE$54,MATCH(I1378,'BCA Inputs'!$M$14:$M$54,0))*O1378+INDEX('BCA Inputs'!$AF$14:$AF$54,MATCH(I1378,'BCA Inputs'!$M$14:$M$54,0))*Q1378+INDEX('BCA Inputs'!$AG$14:$AG$54,MATCH(I1378,'BCA Inputs'!$M$14:$M$54,0))*F1378+INDEX('BCA Inputs'!$AH$14:$AH$54,MATCH(I1378,'BCA Inputs'!$M$14:$M$54,0))*G1378,IF($B$3="RG&amp;E",INDEX('BCA Inputs'!$BM$14:$BM$54,MATCH(I1378,'BCA Inputs'!$AW$14:$AW$54,0))*P1378+INDEX('BCA Inputs'!$BN$14:$BN$54,MATCH(I1378,'BCA Inputs'!$AW$14:$AW$54,0))*O1378+INDEX('BCA Inputs'!$BO$14:$BO$54,MATCH(I1378,'BCA Inputs'!$AW$14:$AW$54,0))*Q1378+INDEX('BCA Inputs'!$BP$14:$BP$54,MATCH(I1378,'BCA Inputs'!$AW$14:$AW$54,0))*F1378+INDEX('BCA Inputs'!$BQ$14:$BQ$54,MATCH(I1378,'BCA Inputs'!$AW$14:$AW$54,0))*G1378,"")),"")</f>
        <v/>
      </c>
      <c r="AE1378" s="237" t="str">
        <f t="shared" si="216"/>
        <v/>
      </c>
      <c r="AF1378" s="198">
        <f t="shared" si="218"/>
        <v>0</v>
      </c>
      <c r="AG1378" s="239">
        <f t="shared" si="219"/>
        <v>0</v>
      </c>
    </row>
    <row r="1379" spans="1:33">
      <c r="A1379" s="228"/>
      <c r="B1379" s="176"/>
      <c r="C1379" s="229"/>
      <c r="D1379" s="230"/>
      <c r="E1379" s="230"/>
      <c r="F1379" s="230"/>
      <c r="G1379" s="230"/>
      <c r="H1379" s="231"/>
      <c r="I1379" s="231"/>
      <c r="J1379" s="232"/>
      <c r="K1379" s="232"/>
      <c r="L1379" s="232"/>
      <c r="M1379" s="181">
        <f t="shared" si="217"/>
        <v>0</v>
      </c>
      <c r="N1379" s="181">
        <f>IF(H1379="",0,H1379*I1379*'Avoided Water Savings Cost'!$C$16)</f>
        <v>0</v>
      </c>
      <c r="O1379" s="545">
        <f>IF(C1379="",0,IF($B$3="NYSEG",C1379/(1-'Avoided Electric Costs 2020'!$W$21),IF($B$3="RG&amp;E",C1379/(1-'Avoided Electric Costs 2020'!$X$21),"")))</f>
        <v>0</v>
      </c>
      <c r="P1379" s="546">
        <f>IF(D1379="",0,IF($B$3="NYSEG",D1379/(1-'Avoided Electric Costs 2020'!$W$21),IF($B$3="RG&amp;E",D1379/(1-'Avoided Electric Costs 2020'!$X$21),"")))</f>
        <v>0</v>
      </c>
      <c r="Q1379" s="546">
        <f>IF(E1379="",0,IF($B$3="NYSEG",E1379/(1-'Avoided Natural Gas Costs 2020'!$J$34),IF($B$3="RG&amp;E",E1379/(1-'Avoided Natural Gas Costs 2020'!$K$34),"")))</f>
        <v>0</v>
      </c>
      <c r="R1379" s="233" t="str">
        <f>IFERROR(IF(P1379*'BCA Inputs'!$C$1+Q1379*'BCA Inputs'!$C$2+F1379*'BCA Inputs'!$C$2+G1379*'BCA Inputs'!$C$2=0,"",P1379*'BCA Inputs'!$C$1+Q1379*'BCA Inputs'!$C$2+F1379*'BCA Inputs'!$C$2+G1379*'BCA Inputs'!$C$2),"")</f>
        <v/>
      </c>
      <c r="S1379" s="181" t="str">
        <f t="shared" si="210"/>
        <v/>
      </c>
      <c r="T1379" s="181" t="str">
        <f>IFERROR(IF($B$3="NYSEG",(INDEX('BCA Inputs'!$N$14:$N$54,MATCH(I1379,'BCA Inputs'!$M$14:$M$54,0))*P1379+INDEX('BCA Inputs'!$O$14:$O$54,MATCH(I1379,'BCA Inputs'!$M$14:$M$54,0))*O1379+INDEX('BCA Inputs'!P:P,MATCH(I1379,'BCA Inputs'!M:M,0))*Q1379+INDEX('BCA Inputs'!Q:Q,MATCH(I1379,'BCA Inputs'!M:M,0))*F1379+INDEX('BCA Inputs'!R:R,MATCH(I1379,'BCA Inputs'!M:M,0))*G1379)+L1379+N1379,IF($B$3="RG&amp;E",(INDEX('BCA Inputs'!$AX$14:$AX$54,MATCH(I1379,'BCA Inputs'!$AW$14:$AW$54,0))*P1379+INDEX('BCA Inputs'!$AY$14:$AY$54,MATCH(I1379,'BCA Inputs'!$AW$14:$AW$54,0))*O1379+INDEX('BCA Inputs'!$AZ$14:$AZ$54,MATCH(I1379,'BCA Inputs'!$AW$14:$AW$54,0))*Q1379+INDEX('BCA Inputs'!$BA$14:$BA$54,MATCH(I1379,'BCA Inputs'!$AW$14:$AW$54,0))*F1379+INDEX('BCA Inputs'!$BB$14:$BB$54,MATCH(I1379,'BCA Inputs'!$AW$14:$AW$54,0))*G1379)+L1379+N1379,"")),"")</f>
        <v/>
      </c>
      <c r="U1379" s="234" t="str">
        <f t="shared" si="211"/>
        <v/>
      </c>
      <c r="V1379" s="234" t="str">
        <f t="shared" si="212"/>
        <v/>
      </c>
      <c r="W1379" s="234" t="str">
        <f t="shared" si="213"/>
        <v/>
      </c>
      <c r="Y1379" s="235" t="str">
        <f t="shared" si="214"/>
        <v/>
      </c>
      <c r="Z1379" s="236" t="str">
        <f>IFERROR(IF($B$3="NYSEG",INDEX('BCA Inputs'!$X$14:$X$54,MATCH(I1379,'BCA Inputs'!$M$14:$M$54,0))*P1379+INDEX('BCA Inputs'!$Y$14:$Y$54,MATCH(I1379,'BCA Inputs'!$M$14:$M$54,0))*O1379+INDEX('BCA Inputs'!$Z$14:$Z$54,MATCH(I1379,'BCA Inputs'!$M$14:$M$54,0))*Q1379+INDEX('BCA Inputs'!$AA$14:$AA$54,MATCH(I1379,'BCA Inputs'!$M$14:$M$54,0))*F1379+INDEX('BCA Inputs'!$AB$14:$AB$54,MATCH(I1379,'BCA Inputs'!$M$14:$M$54,0))*G1379,IF($B$3="RG&amp;E",INDEX('BCA Inputs'!$BG$14:$BG$54,MATCH(I1379,'BCA Inputs'!$AW$14:$AW$54,0))*P1379+INDEX('BCA Inputs'!$BH$14:$BH$54,MATCH(I1379,'BCA Inputs'!$AW$14:$AW$54,0))*O1379+INDEX('BCA Inputs'!$BI$14:$BI$54,MATCH(I1379,'BCA Inputs'!$AW$14:$AW$54,0))*Q1379+INDEX('BCA Inputs'!$BJ$14:$BJ$54,MATCH(I1379,'BCA Inputs'!$AW$14:$AW$54,0))*F1379+INDEX('BCA Inputs'!$BK$14:$BK$54,MATCH(I1379,'BCA Inputs'!$AW$14:$AW$54,0))*G1379,"")),"")</f>
        <v/>
      </c>
      <c r="AA1379" s="237" t="str">
        <f t="shared" si="215"/>
        <v/>
      </c>
      <c r="AC1379" s="238" t="str">
        <f>IFERROR((K1379+R1379)+IF($B$3="NYSEG",INDEX('BCA Inputs'!$AI$14:$AI$54,MATCH(I1379,'BCA Inputs'!$M$14:$M$54,0))*P1379+INDEX('BCA Inputs'!$AJ$14:$AJ$54,MATCH(I1379,'BCA Inputs'!$M$14:$M$54,0))*Q1379,IF($B$3="RG&amp;E",INDEX('BCA Inputs'!$BR$14:$BR$54,MATCH(I1379,'BCA Inputs'!$AW$14:$AW$54,0))*P1379+INDEX('BCA Inputs'!$BS$14:$BS$54,MATCH(I1379,'BCA Inputs'!$AW$14:$AW$54,0))*Q1379,"")),"")</f>
        <v/>
      </c>
      <c r="AD1379" s="181" t="str">
        <f>IFERROR(IF($B$3="NYSEG",INDEX('BCA Inputs'!$AD$14:$AD$54,MATCH(I1379,'BCA Inputs'!$M$14:$M$54,0))*P1379+INDEX('BCA Inputs'!$AE$14:$AE$54,MATCH(I1379,'BCA Inputs'!$M$14:$M$54,0))*O1379+INDEX('BCA Inputs'!$AF$14:$AF$54,MATCH(I1379,'BCA Inputs'!$M$14:$M$54,0))*Q1379+INDEX('BCA Inputs'!$AG$14:$AG$54,MATCH(I1379,'BCA Inputs'!$M$14:$M$54,0))*F1379+INDEX('BCA Inputs'!$AH$14:$AH$54,MATCH(I1379,'BCA Inputs'!$M$14:$M$54,0))*G1379,IF($B$3="RG&amp;E",INDEX('BCA Inputs'!$BM$14:$BM$54,MATCH(I1379,'BCA Inputs'!$AW$14:$AW$54,0))*P1379+INDEX('BCA Inputs'!$BN$14:$BN$54,MATCH(I1379,'BCA Inputs'!$AW$14:$AW$54,0))*O1379+INDEX('BCA Inputs'!$BO$14:$BO$54,MATCH(I1379,'BCA Inputs'!$AW$14:$AW$54,0))*Q1379+INDEX('BCA Inputs'!$BP$14:$BP$54,MATCH(I1379,'BCA Inputs'!$AW$14:$AW$54,0))*F1379+INDEX('BCA Inputs'!$BQ$14:$BQ$54,MATCH(I1379,'BCA Inputs'!$AW$14:$AW$54,0))*G1379,"")),"")</f>
        <v/>
      </c>
      <c r="AE1379" s="237" t="str">
        <f t="shared" si="216"/>
        <v/>
      </c>
      <c r="AF1379" s="198">
        <f t="shared" si="218"/>
        <v>0</v>
      </c>
      <c r="AG1379" s="239">
        <f t="shared" si="219"/>
        <v>0</v>
      </c>
    </row>
    <row r="1380" spans="1:33">
      <c r="A1380" s="228"/>
      <c r="B1380" s="176"/>
      <c r="C1380" s="229"/>
      <c r="D1380" s="230"/>
      <c r="E1380" s="230"/>
      <c r="F1380" s="230"/>
      <c r="G1380" s="230"/>
      <c r="H1380" s="231"/>
      <c r="I1380" s="231"/>
      <c r="J1380" s="232"/>
      <c r="K1380" s="232"/>
      <c r="L1380" s="232"/>
      <c r="M1380" s="181">
        <f t="shared" si="217"/>
        <v>0</v>
      </c>
      <c r="N1380" s="181">
        <f>IF(H1380="",0,H1380*I1380*'Avoided Water Savings Cost'!$C$16)</f>
        <v>0</v>
      </c>
      <c r="O1380" s="545">
        <f>IF(C1380="",0,IF($B$3="NYSEG",C1380/(1-'Avoided Electric Costs 2020'!$W$21),IF($B$3="RG&amp;E",C1380/(1-'Avoided Electric Costs 2020'!$X$21),"")))</f>
        <v>0</v>
      </c>
      <c r="P1380" s="546">
        <f>IF(D1380="",0,IF($B$3="NYSEG",D1380/(1-'Avoided Electric Costs 2020'!$W$21),IF($B$3="RG&amp;E",D1380/(1-'Avoided Electric Costs 2020'!$X$21),"")))</f>
        <v>0</v>
      </c>
      <c r="Q1380" s="546">
        <f>IF(E1380="",0,IF($B$3="NYSEG",E1380/(1-'Avoided Natural Gas Costs 2020'!$J$34),IF($B$3="RG&amp;E",E1380/(1-'Avoided Natural Gas Costs 2020'!$K$34),"")))</f>
        <v>0</v>
      </c>
      <c r="R1380" s="233" t="str">
        <f>IFERROR(IF(P1380*'BCA Inputs'!$C$1+Q1380*'BCA Inputs'!$C$2+F1380*'BCA Inputs'!$C$2+G1380*'BCA Inputs'!$C$2=0,"",P1380*'BCA Inputs'!$C$1+Q1380*'BCA Inputs'!$C$2+F1380*'BCA Inputs'!$C$2+G1380*'BCA Inputs'!$C$2),"")</f>
        <v/>
      </c>
      <c r="S1380" s="181" t="str">
        <f t="shared" si="210"/>
        <v/>
      </c>
      <c r="T1380" s="181" t="str">
        <f>IFERROR(IF($B$3="NYSEG",(INDEX('BCA Inputs'!$N$14:$N$54,MATCH(I1380,'BCA Inputs'!$M$14:$M$54,0))*P1380+INDEX('BCA Inputs'!$O$14:$O$54,MATCH(I1380,'BCA Inputs'!$M$14:$M$54,0))*O1380+INDEX('BCA Inputs'!P:P,MATCH(I1380,'BCA Inputs'!M:M,0))*Q1380+INDEX('BCA Inputs'!Q:Q,MATCH(I1380,'BCA Inputs'!M:M,0))*F1380+INDEX('BCA Inputs'!R:R,MATCH(I1380,'BCA Inputs'!M:M,0))*G1380)+L1380+N1380,IF($B$3="RG&amp;E",(INDEX('BCA Inputs'!$AX$14:$AX$54,MATCH(I1380,'BCA Inputs'!$AW$14:$AW$54,0))*P1380+INDEX('BCA Inputs'!$AY$14:$AY$54,MATCH(I1380,'BCA Inputs'!$AW$14:$AW$54,0))*O1380+INDEX('BCA Inputs'!$AZ$14:$AZ$54,MATCH(I1380,'BCA Inputs'!$AW$14:$AW$54,0))*Q1380+INDEX('BCA Inputs'!$BA$14:$BA$54,MATCH(I1380,'BCA Inputs'!$AW$14:$AW$54,0))*F1380+INDEX('BCA Inputs'!$BB$14:$BB$54,MATCH(I1380,'BCA Inputs'!$AW$14:$AW$54,0))*G1380)+L1380+N1380,"")),"")</f>
        <v/>
      </c>
      <c r="U1380" s="234" t="str">
        <f t="shared" si="211"/>
        <v/>
      </c>
      <c r="V1380" s="234" t="str">
        <f t="shared" si="212"/>
        <v/>
      </c>
      <c r="W1380" s="234" t="str">
        <f t="shared" si="213"/>
        <v/>
      </c>
      <c r="Y1380" s="235" t="str">
        <f t="shared" si="214"/>
        <v/>
      </c>
      <c r="Z1380" s="236" t="str">
        <f>IFERROR(IF($B$3="NYSEG",INDEX('BCA Inputs'!$X$14:$X$54,MATCH(I1380,'BCA Inputs'!$M$14:$M$54,0))*P1380+INDEX('BCA Inputs'!$Y$14:$Y$54,MATCH(I1380,'BCA Inputs'!$M$14:$M$54,0))*O1380+INDEX('BCA Inputs'!$Z$14:$Z$54,MATCH(I1380,'BCA Inputs'!$M$14:$M$54,0))*Q1380+INDEX('BCA Inputs'!$AA$14:$AA$54,MATCH(I1380,'BCA Inputs'!$M$14:$M$54,0))*F1380+INDEX('BCA Inputs'!$AB$14:$AB$54,MATCH(I1380,'BCA Inputs'!$M$14:$M$54,0))*G1380,IF($B$3="RG&amp;E",INDEX('BCA Inputs'!$BG$14:$BG$54,MATCH(I1380,'BCA Inputs'!$AW$14:$AW$54,0))*P1380+INDEX('BCA Inputs'!$BH$14:$BH$54,MATCH(I1380,'BCA Inputs'!$AW$14:$AW$54,0))*O1380+INDEX('BCA Inputs'!$BI$14:$BI$54,MATCH(I1380,'BCA Inputs'!$AW$14:$AW$54,0))*Q1380+INDEX('BCA Inputs'!$BJ$14:$BJ$54,MATCH(I1380,'BCA Inputs'!$AW$14:$AW$54,0))*F1380+INDEX('BCA Inputs'!$BK$14:$BK$54,MATCH(I1380,'BCA Inputs'!$AW$14:$AW$54,0))*G1380,"")),"")</f>
        <v/>
      </c>
      <c r="AA1380" s="237" t="str">
        <f t="shared" si="215"/>
        <v/>
      </c>
      <c r="AC1380" s="238" t="str">
        <f>IFERROR((K1380+R1380)+IF($B$3="NYSEG",INDEX('BCA Inputs'!$AI$14:$AI$54,MATCH(I1380,'BCA Inputs'!$M$14:$M$54,0))*P1380+INDEX('BCA Inputs'!$AJ$14:$AJ$54,MATCH(I1380,'BCA Inputs'!$M$14:$M$54,0))*Q1380,IF($B$3="RG&amp;E",INDEX('BCA Inputs'!$BR$14:$BR$54,MATCH(I1380,'BCA Inputs'!$AW$14:$AW$54,0))*P1380+INDEX('BCA Inputs'!$BS$14:$BS$54,MATCH(I1380,'BCA Inputs'!$AW$14:$AW$54,0))*Q1380,"")),"")</f>
        <v/>
      </c>
      <c r="AD1380" s="181" t="str">
        <f>IFERROR(IF($B$3="NYSEG",INDEX('BCA Inputs'!$AD$14:$AD$54,MATCH(I1380,'BCA Inputs'!$M$14:$M$54,0))*P1380+INDEX('BCA Inputs'!$AE$14:$AE$54,MATCH(I1380,'BCA Inputs'!$M$14:$M$54,0))*O1380+INDEX('BCA Inputs'!$AF$14:$AF$54,MATCH(I1380,'BCA Inputs'!$M$14:$M$54,0))*Q1380+INDEX('BCA Inputs'!$AG$14:$AG$54,MATCH(I1380,'BCA Inputs'!$M$14:$M$54,0))*F1380+INDEX('BCA Inputs'!$AH$14:$AH$54,MATCH(I1380,'BCA Inputs'!$M$14:$M$54,0))*G1380,IF($B$3="RG&amp;E",INDEX('BCA Inputs'!$BM$14:$BM$54,MATCH(I1380,'BCA Inputs'!$AW$14:$AW$54,0))*P1380+INDEX('BCA Inputs'!$BN$14:$BN$54,MATCH(I1380,'BCA Inputs'!$AW$14:$AW$54,0))*O1380+INDEX('BCA Inputs'!$BO$14:$BO$54,MATCH(I1380,'BCA Inputs'!$AW$14:$AW$54,0))*Q1380+INDEX('BCA Inputs'!$BP$14:$BP$54,MATCH(I1380,'BCA Inputs'!$AW$14:$AW$54,0))*F1380+INDEX('BCA Inputs'!$BQ$14:$BQ$54,MATCH(I1380,'BCA Inputs'!$AW$14:$AW$54,0))*G1380,"")),"")</f>
        <v/>
      </c>
      <c r="AE1380" s="237" t="str">
        <f t="shared" si="216"/>
        <v/>
      </c>
      <c r="AF1380" s="198">
        <f t="shared" si="218"/>
        <v>0</v>
      </c>
      <c r="AG1380" s="239">
        <f t="shared" si="219"/>
        <v>0</v>
      </c>
    </row>
    <row r="1381" spans="1:33">
      <c r="A1381" s="228"/>
      <c r="B1381" s="176"/>
      <c r="C1381" s="229"/>
      <c r="D1381" s="230"/>
      <c r="E1381" s="230"/>
      <c r="F1381" s="230"/>
      <c r="G1381" s="230"/>
      <c r="H1381" s="231"/>
      <c r="I1381" s="231"/>
      <c r="J1381" s="232"/>
      <c r="K1381" s="232"/>
      <c r="L1381" s="232"/>
      <c r="M1381" s="181">
        <f t="shared" si="217"/>
        <v>0</v>
      </c>
      <c r="N1381" s="181">
        <f>IF(H1381="",0,H1381*I1381*'Avoided Water Savings Cost'!$C$16)</f>
        <v>0</v>
      </c>
      <c r="O1381" s="545">
        <f>IF(C1381="",0,IF($B$3="NYSEG",C1381/(1-'Avoided Electric Costs 2020'!$W$21),IF($B$3="RG&amp;E",C1381/(1-'Avoided Electric Costs 2020'!$X$21),"")))</f>
        <v>0</v>
      </c>
      <c r="P1381" s="546">
        <f>IF(D1381="",0,IF($B$3="NYSEG",D1381/(1-'Avoided Electric Costs 2020'!$W$21),IF($B$3="RG&amp;E",D1381/(1-'Avoided Electric Costs 2020'!$X$21),"")))</f>
        <v>0</v>
      </c>
      <c r="Q1381" s="546">
        <f>IF(E1381="",0,IF($B$3="NYSEG",E1381/(1-'Avoided Natural Gas Costs 2020'!$J$34),IF($B$3="RG&amp;E",E1381/(1-'Avoided Natural Gas Costs 2020'!$K$34),"")))</f>
        <v>0</v>
      </c>
      <c r="R1381" s="233" t="str">
        <f>IFERROR(IF(P1381*'BCA Inputs'!$C$1+Q1381*'BCA Inputs'!$C$2+F1381*'BCA Inputs'!$C$2+G1381*'BCA Inputs'!$C$2=0,"",P1381*'BCA Inputs'!$C$1+Q1381*'BCA Inputs'!$C$2+F1381*'BCA Inputs'!$C$2+G1381*'BCA Inputs'!$C$2),"")</f>
        <v/>
      </c>
      <c r="S1381" s="181" t="str">
        <f t="shared" si="210"/>
        <v/>
      </c>
      <c r="T1381" s="181" t="str">
        <f>IFERROR(IF($B$3="NYSEG",(INDEX('BCA Inputs'!$N$14:$N$54,MATCH(I1381,'BCA Inputs'!$M$14:$M$54,0))*P1381+INDEX('BCA Inputs'!$O$14:$O$54,MATCH(I1381,'BCA Inputs'!$M$14:$M$54,0))*O1381+INDEX('BCA Inputs'!P:P,MATCH(I1381,'BCA Inputs'!M:M,0))*Q1381+INDEX('BCA Inputs'!Q:Q,MATCH(I1381,'BCA Inputs'!M:M,0))*F1381+INDEX('BCA Inputs'!R:R,MATCH(I1381,'BCA Inputs'!M:M,0))*G1381)+L1381+N1381,IF($B$3="RG&amp;E",(INDEX('BCA Inputs'!$AX$14:$AX$54,MATCH(I1381,'BCA Inputs'!$AW$14:$AW$54,0))*P1381+INDEX('BCA Inputs'!$AY$14:$AY$54,MATCH(I1381,'BCA Inputs'!$AW$14:$AW$54,0))*O1381+INDEX('BCA Inputs'!$AZ$14:$AZ$54,MATCH(I1381,'BCA Inputs'!$AW$14:$AW$54,0))*Q1381+INDEX('BCA Inputs'!$BA$14:$BA$54,MATCH(I1381,'BCA Inputs'!$AW$14:$AW$54,0))*F1381+INDEX('BCA Inputs'!$BB$14:$BB$54,MATCH(I1381,'BCA Inputs'!$AW$14:$AW$54,0))*G1381)+L1381+N1381,"")),"")</f>
        <v/>
      </c>
      <c r="U1381" s="234" t="str">
        <f t="shared" si="211"/>
        <v/>
      </c>
      <c r="V1381" s="234" t="str">
        <f t="shared" si="212"/>
        <v/>
      </c>
      <c r="W1381" s="234" t="str">
        <f t="shared" si="213"/>
        <v/>
      </c>
      <c r="Y1381" s="235" t="str">
        <f t="shared" si="214"/>
        <v/>
      </c>
      <c r="Z1381" s="236" t="str">
        <f>IFERROR(IF($B$3="NYSEG",INDEX('BCA Inputs'!$X$14:$X$54,MATCH(I1381,'BCA Inputs'!$M$14:$M$54,0))*P1381+INDEX('BCA Inputs'!$Y$14:$Y$54,MATCH(I1381,'BCA Inputs'!$M$14:$M$54,0))*O1381+INDEX('BCA Inputs'!$Z$14:$Z$54,MATCH(I1381,'BCA Inputs'!$M$14:$M$54,0))*Q1381+INDEX('BCA Inputs'!$AA$14:$AA$54,MATCH(I1381,'BCA Inputs'!$M$14:$M$54,0))*F1381+INDEX('BCA Inputs'!$AB$14:$AB$54,MATCH(I1381,'BCA Inputs'!$M$14:$M$54,0))*G1381,IF($B$3="RG&amp;E",INDEX('BCA Inputs'!$BG$14:$BG$54,MATCH(I1381,'BCA Inputs'!$AW$14:$AW$54,0))*P1381+INDEX('BCA Inputs'!$BH$14:$BH$54,MATCH(I1381,'BCA Inputs'!$AW$14:$AW$54,0))*O1381+INDEX('BCA Inputs'!$BI$14:$BI$54,MATCH(I1381,'BCA Inputs'!$AW$14:$AW$54,0))*Q1381+INDEX('BCA Inputs'!$BJ$14:$BJ$54,MATCH(I1381,'BCA Inputs'!$AW$14:$AW$54,0))*F1381+INDEX('BCA Inputs'!$BK$14:$BK$54,MATCH(I1381,'BCA Inputs'!$AW$14:$AW$54,0))*G1381,"")),"")</f>
        <v/>
      </c>
      <c r="AA1381" s="237" t="str">
        <f t="shared" si="215"/>
        <v/>
      </c>
      <c r="AC1381" s="238" t="str">
        <f>IFERROR((K1381+R1381)+IF($B$3="NYSEG",INDEX('BCA Inputs'!$AI$14:$AI$54,MATCH(I1381,'BCA Inputs'!$M$14:$M$54,0))*P1381+INDEX('BCA Inputs'!$AJ$14:$AJ$54,MATCH(I1381,'BCA Inputs'!$M$14:$M$54,0))*Q1381,IF($B$3="RG&amp;E",INDEX('BCA Inputs'!$BR$14:$BR$54,MATCH(I1381,'BCA Inputs'!$AW$14:$AW$54,0))*P1381+INDEX('BCA Inputs'!$BS$14:$BS$54,MATCH(I1381,'BCA Inputs'!$AW$14:$AW$54,0))*Q1381,"")),"")</f>
        <v/>
      </c>
      <c r="AD1381" s="181" t="str">
        <f>IFERROR(IF($B$3="NYSEG",INDEX('BCA Inputs'!$AD$14:$AD$54,MATCH(I1381,'BCA Inputs'!$M$14:$M$54,0))*P1381+INDEX('BCA Inputs'!$AE$14:$AE$54,MATCH(I1381,'BCA Inputs'!$M$14:$M$54,0))*O1381+INDEX('BCA Inputs'!$AF$14:$AF$54,MATCH(I1381,'BCA Inputs'!$M$14:$M$54,0))*Q1381+INDEX('BCA Inputs'!$AG$14:$AG$54,MATCH(I1381,'BCA Inputs'!$M$14:$M$54,0))*F1381+INDEX('BCA Inputs'!$AH$14:$AH$54,MATCH(I1381,'BCA Inputs'!$M$14:$M$54,0))*G1381,IF($B$3="RG&amp;E",INDEX('BCA Inputs'!$BM$14:$BM$54,MATCH(I1381,'BCA Inputs'!$AW$14:$AW$54,0))*P1381+INDEX('BCA Inputs'!$BN$14:$BN$54,MATCH(I1381,'BCA Inputs'!$AW$14:$AW$54,0))*O1381+INDEX('BCA Inputs'!$BO$14:$BO$54,MATCH(I1381,'BCA Inputs'!$AW$14:$AW$54,0))*Q1381+INDEX('BCA Inputs'!$BP$14:$BP$54,MATCH(I1381,'BCA Inputs'!$AW$14:$AW$54,0))*F1381+INDEX('BCA Inputs'!$BQ$14:$BQ$54,MATCH(I1381,'BCA Inputs'!$AW$14:$AW$54,0))*G1381,"")),"")</f>
        <v/>
      </c>
      <c r="AE1381" s="237" t="str">
        <f t="shared" si="216"/>
        <v/>
      </c>
      <c r="AF1381" s="198">
        <f t="shared" si="218"/>
        <v>0</v>
      </c>
      <c r="AG1381" s="239">
        <f t="shared" si="219"/>
        <v>0</v>
      </c>
    </row>
    <row r="1382" spans="1:33">
      <c r="A1382" s="228"/>
      <c r="B1382" s="176"/>
      <c r="C1382" s="229"/>
      <c r="D1382" s="230"/>
      <c r="E1382" s="230"/>
      <c r="F1382" s="230"/>
      <c r="G1382" s="230"/>
      <c r="H1382" s="231"/>
      <c r="I1382" s="231"/>
      <c r="J1382" s="232"/>
      <c r="K1382" s="232"/>
      <c r="L1382" s="232"/>
      <c r="M1382" s="181">
        <f t="shared" si="217"/>
        <v>0</v>
      </c>
      <c r="N1382" s="181">
        <f>IF(H1382="",0,H1382*I1382*'Avoided Water Savings Cost'!$C$16)</f>
        <v>0</v>
      </c>
      <c r="O1382" s="545">
        <f>IF(C1382="",0,IF($B$3="NYSEG",C1382/(1-'Avoided Electric Costs 2020'!$W$21),IF($B$3="RG&amp;E",C1382/(1-'Avoided Electric Costs 2020'!$X$21),"")))</f>
        <v>0</v>
      </c>
      <c r="P1382" s="546">
        <f>IF(D1382="",0,IF($B$3="NYSEG",D1382/(1-'Avoided Electric Costs 2020'!$W$21),IF($B$3="RG&amp;E",D1382/(1-'Avoided Electric Costs 2020'!$X$21),"")))</f>
        <v>0</v>
      </c>
      <c r="Q1382" s="546">
        <f>IF(E1382="",0,IF($B$3="NYSEG",E1382/(1-'Avoided Natural Gas Costs 2020'!$J$34),IF($B$3="RG&amp;E",E1382/(1-'Avoided Natural Gas Costs 2020'!$K$34),"")))</f>
        <v>0</v>
      </c>
      <c r="R1382" s="233" t="str">
        <f>IFERROR(IF(P1382*'BCA Inputs'!$C$1+Q1382*'BCA Inputs'!$C$2+F1382*'BCA Inputs'!$C$2+G1382*'BCA Inputs'!$C$2=0,"",P1382*'BCA Inputs'!$C$1+Q1382*'BCA Inputs'!$C$2+F1382*'BCA Inputs'!$C$2+G1382*'BCA Inputs'!$C$2),"")</f>
        <v/>
      </c>
      <c r="S1382" s="181" t="str">
        <f t="shared" si="210"/>
        <v/>
      </c>
      <c r="T1382" s="181" t="str">
        <f>IFERROR(IF($B$3="NYSEG",(INDEX('BCA Inputs'!$N$14:$N$54,MATCH(I1382,'BCA Inputs'!$M$14:$M$54,0))*P1382+INDEX('BCA Inputs'!$O$14:$O$54,MATCH(I1382,'BCA Inputs'!$M$14:$M$54,0))*O1382+INDEX('BCA Inputs'!P:P,MATCH(I1382,'BCA Inputs'!M:M,0))*Q1382+INDEX('BCA Inputs'!Q:Q,MATCH(I1382,'BCA Inputs'!M:M,0))*F1382+INDEX('BCA Inputs'!R:R,MATCH(I1382,'BCA Inputs'!M:M,0))*G1382)+L1382+N1382,IF($B$3="RG&amp;E",(INDEX('BCA Inputs'!$AX$14:$AX$54,MATCH(I1382,'BCA Inputs'!$AW$14:$AW$54,0))*P1382+INDEX('BCA Inputs'!$AY$14:$AY$54,MATCH(I1382,'BCA Inputs'!$AW$14:$AW$54,0))*O1382+INDEX('BCA Inputs'!$AZ$14:$AZ$54,MATCH(I1382,'BCA Inputs'!$AW$14:$AW$54,0))*Q1382+INDEX('BCA Inputs'!$BA$14:$BA$54,MATCH(I1382,'BCA Inputs'!$AW$14:$AW$54,0))*F1382+INDEX('BCA Inputs'!$BB$14:$BB$54,MATCH(I1382,'BCA Inputs'!$AW$14:$AW$54,0))*G1382)+L1382+N1382,"")),"")</f>
        <v/>
      </c>
      <c r="U1382" s="234" t="str">
        <f t="shared" si="211"/>
        <v/>
      </c>
      <c r="V1382" s="234" t="str">
        <f t="shared" si="212"/>
        <v/>
      </c>
      <c r="W1382" s="234" t="str">
        <f t="shared" si="213"/>
        <v/>
      </c>
      <c r="Y1382" s="235" t="str">
        <f t="shared" si="214"/>
        <v/>
      </c>
      <c r="Z1382" s="236" t="str">
        <f>IFERROR(IF($B$3="NYSEG",INDEX('BCA Inputs'!$X$14:$X$54,MATCH(I1382,'BCA Inputs'!$M$14:$M$54,0))*P1382+INDEX('BCA Inputs'!$Y$14:$Y$54,MATCH(I1382,'BCA Inputs'!$M$14:$M$54,0))*O1382+INDEX('BCA Inputs'!$Z$14:$Z$54,MATCH(I1382,'BCA Inputs'!$M$14:$M$54,0))*Q1382+INDEX('BCA Inputs'!$AA$14:$AA$54,MATCH(I1382,'BCA Inputs'!$M$14:$M$54,0))*F1382+INDEX('BCA Inputs'!$AB$14:$AB$54,MATCH(I1382,'BCA Inputs'!$M$14:$M$54,0))*G1382,IF($B$3="RG&amp;E",INDEX('BCA Inputs'!$BG$14:$BG$54,MATCH(I1382,'BCA Inputs'!$AW$14:$AW$54,0))*P1382+INDEX('BCA Inputs'!$BH$14:$BH$54,MATCH(I1382,'BCA Inputs'!$AW$14:$AW$54,0))*O1382+INDEX('BCA Inputs'!$BI$14:$BI$54,MATCH(I1382,'BCA Inputs'!$AW$14:$AW$54,0))*Q1382+INDEX('BCA Inputs'!$BJ$14:$BJ$54,MATCH(I1382,'BCA Inputs'!$AW$14:$AW$54,0))*F1382+INDEX('BCA Inputs'!$BK$14:$BK$54,MATCH(I1382,'BCA Inputs'!$AW$14:$AW$54,0))*G1382,"")),"")</f>
        <v/>
      </c>
      <c r="AA1382" s="237" t="str">
        <f t="shared" si="215"/>
        <v/>
      </c>
      <c r="AC1382" s="238" t="str">
        <f>IFERROR((K1382+R1382)+IF($B$3="NYSEG",INDEX('BCA Inputs'!$AI$14:$AI$54,MATCH(I1382,'BCA Inputs'!$M$14:$M$54,0))*P1382+INDEX('BCA Inputs'!$AJ$14:$AJ$54,MATCH(I1382,'BCA Inputs'!$M$14:$M$54,0))*Q1382,IF($B$3="RG&amp;E",INDEX('BCA Inputs'!$BR$14:$BR$54,MATCH(I1382,'BCA Inputs'!$AW$14:$AW$54,0))*P1382+INDEX('BCA Inputs'!$BS$14:$BS$54,MATCH(I1382,'BCA Inputs'!$AW$14:$AW$54,0))*Q1382,"")),"")</f>
        <v/>
      </c>
      <c r="AD1382" s="181" t="str">
        <f>IFERROR(IF($B$3="NYSEG",INDEX('BCA Inputs'!$AD$14:$AD$54,MATCH(I1382,'BCA Inputs'!$M$14:$M$54,0))*P1382+INDEX('BCA Inputs'!$AE$14:$AE$54,MATCH(I1382,'BCA Inputs'!$M$14:$M$54,0))*O1382+INDEX('BCA Inputs'!$AF$14:$AF$54,MATCH(I1382,'BCA Inputs'!$M$14:$M$54,0))*Q1382+INDEX('BCA Inputs'!$AG$14:$AG$54,MATCH(I1382,'BCA Inputs'!$M$14:$M$54,0))*F1382+INDEX('BCA Inputs'!$AH$14:$AH$54,MATCH(I1382,'BCA Inputs'!$M$14:$M$54,0))*G1382,IF($B$3="RG&amp;E",INDEX('BCA Inputs'!$BM$14:$BM$54,MATCH(I1382,'BCA Inputs'!$AW$14:$AW$54,0))*P1382+INDEX('BCA Inputs'!$BN$14:$BN$54,MATCH(I1382,'BCA Inputs'!$AW$14:$AW$54,0))*O1382+INDEX('BCA Inputs'!$BO$14:$BO$54,MATCH(I1382,'BCA Inputs'!$AW$14:$AW$54,0))*Q1382+INDEX('BCA Inputs'!$BP$14:$BP$54,MATCH(I1382,'BCA Inputs'!$AW$14:$AW$54,0))*F1382+INDEX('BCA Inputs'!$BQ$14:$BQ$54,MATCH(I1382,'BCA Inputs'!$AW$14:$AW$54,0))*G1382,"")),"")</f>
        <v/>
      </c>
      <c r="AE1382" s="237" t="str">
        <f t="shared" si="216"/>
        <v/>
      </c>
      <c r="AF1382" s="198">
        <f t="shared" si="218"/>
        <v>0</v>
      </c>
      <c r="AG1382" s="239">
        <f t="shared" si="219"/>
        <v>0</v>
      </c>
    </row>
    <row r="1383" spans="1:33">
      <c r="A1383" s="228"/>
      <c r="B1383" s="176"/>
      <c r="C1383" s="229"/>
      <c r="D1383" s="230"/>
      <c r="E1383" s="230"/>
      <c r="F1383" s="230"/>
      <c r="G1383" s="230"/>
      <c r="H1383" s="231"/>
      <c r="I1383" s="231"/>
      <c r="J1383" s="232"/>
      <c r="K1383" s="232"/>
      <c r="L1383" s="232"/>
      <c r="M1383" s="181">
        <f t="shared" si="217"/>
        <v>0</v>
      </c>
      <c r="N1383" s="181">
        <f>IF(H1383="",0,H1383*I1383*'Avoided Water Savings Cost'!$C$16)</f>
        <v>0</v>
      </c>
      <c r="O1383" s="545">
        <f>IF(C1383="",0,IF($B$3="NYSEG",C1383/(1-'Avoided Electric Costs 2020'!$W$21),IF($B$3="RG&amp;E",C1383/(1-'Avoided Electric Costs 2020'!$X$21),"")))</f>
        <v>0</v>
      </c>
      <c r="P1383" s="546">
        <f>IF(D1383="",0,IF($B$3="NYSEG",D1383/(1-'Avoided Electric Costs 2020'!$W$21),IF($B$3="RG&amp;E",D1383/(1-'Avoided Electric Costs 2020'!$X$21),"")))</f>
        <v>0</v>
      </c>
      <c r="Q1383" s="546">
        <f>IF(E1383="",0,IF($B$3="NYSEG",E1383/(1-'Avoided Natural Gas Costs 2020'!$J$34),IF($B$3="RG&amp;E",E1383/(1-'Avoided Natural Gas Costs 2020'!$K$34),"")))</f>
        <v>0</v>
      </c>
      <c r="R1383" s="233" t="str">
        <f>IFERROR(IF(P1383*'BCA Inputs'!$C$1+Q1383*'BCA Inputs'!$C$2+F1383*'BCA Inputs'!$C$2+G1383*'BCA Inputs'!$C$2=0,"",P1383*'BCA Inputs'!$C$1+Q1383*'BCA Inputs'!$C$2+F1383*'BCA Inputs'!$C$2+G1383*'BCA Inputs'!$C$2),"")</f>
        <v/>
      </c>
      <c r="S1383" s="181" t="str">
        <f t="shared" si="210"/>
        <v/>
      </c>
      <c r="T1383" s="181" t="str">
        <f>IFERROR(IF($B$3="NYSEG",(INDEX('BCA Inputs'!$N$14:$N$54,MATCH(I1383,'BCA Inputs'!$M$14:$M$54,0))*P1383+INDEX('BCA Inputs'!$O$14:$O$54,MATCH(I1383,'BCA Inputs'!$M$14:$M$54,0))*O1383+INDEX('BCA Inputs'!P:P,MATCH(I1383,'BCA Inputs'!M:M,0))*Q1383+INDEX('BCA Inputs'!Q:Q,MATCH(I1383,'BCA Inputs'!M:M,0))*F1383+INDEX('BCA Inputs'!R:R,MATCH(I1383,'BCA Inputs'!M:M,0))*G1383)+L1383+N1383,IF($B$3="RG&amp;E",(INDEX('BCA Inputs'!$AX$14:$AX$54,MATCH(I1383,'BCA Inputs'!$AW$14:$AW$54,0))*P1383+INDEX('BCA Inputs'!$AY$14:$AY$54,MATCH(I1383,'BCA Inputs'!$AW$14:$AW$54,0))*O1383+INDEX('BCA Inputs'!$AZ$14:$AZ$54,MATCH(I1383,'BCA Inputs'!$AW$14:$AW$54,0))*Q1383+INDEX('BCA Inputs'!$BA$14:$BA$54,MATCH(I1383,'BCA Inputs'!$AW$14:$AW$54,0))*F1383+INDEX('BCA Inputs'!$BB$14:$BB$54,MATCH(I1383,'BCA Inputs'!$AW$14:$AW$54,0))*G1383)+L1383+N1383,"")),"")</f>
        <v/>
      </c>
      <c r="U1383" s="234" t="str">
        <f t="shared" si="211"/>
        <v/>
      </c>
      <c r="V1383" s="234" t="str">
        <f t="shared" si="212"/>
        <v/>
      </c>
      <c r="W1383" s="234" t="str">
        <f t="shared" si="213"/>
        <v/>
      </c>
      <c r="Y1383" s="235" t="str">
        <f t="shared" si="214"/>
        <v/>
      </c>
      <c r="Z1383" s="236" t="str">
        <f>IFERROR(IF($B$3="NYSEG",INDEX('BCA Inputs'!$X$14:$X$54,MATCH(I1383,'BCA Inputs'!$M$14:$M$54,0))*P1383+INDEX('BCA Inputs'!$Y$14:$Y$54,MATCH(I1383,'BCA Inputs'!$M$14:$M$54,0))*O1383+INDEX('BCA Inputs'!$Z$14:$Z$54,MATCH(I1383,'BCA Inputs'!$M$14:$M$54,0))*Q1383+INDEX('BCA Inputs'!$AA$14:$AA$54,MATCH(I1383,'BCA Inputs'!$M$14:$M$54,0))*F1383+INDEX('BCA Inputs'!$AB$14:$AB$54,MATCH(I1383,'BCA Inputs'!$M$14:$M$54,0))*G1383,IF($B$3="RG&amp;E",INDEX('BCA Inputs'!$BG$14:$BG$54,MATCH(I1383,'BCA Inputs'!$AW$14:$AW$54,0))*P1383+INDEX('BCA Inputs'!$BH$14:$BH$54,MATCH(I1383,'BCA Inputs'!$AW$14:$AW$54,0))*O1383+INDEX('BCA Inputs'!$BI$14:$BI$54,MATCH(I1383,'BCA Inputs'!$AW$14:$AW$54,0))*Q1383+INDEX('BCA Inputs'!$BJ$14:$BJ$54,MATCH(I1383,'BCA Inputs'!$AW$14:$AW$54,0))*F1383+INDEX('BCA Inputs'!$BK$14:$BK$54,MATCH(I1383,'BCA Inputs'!$AW$14:$AW$54,0))*G1383,"")),"")</f>
        <v/>
      </c>
      <c r="AA1383" s="237" t="str">
        <f t="shared" si="215"/>
        <v/>
      </c>
      <c r="AC1383" s="238" t="str">
        <f>IFERROR((K1383+R1383)+IF($B$3="NYSEG",INDEX('BCA Inputs'!$AI$14:$AI$54,MATCH(I1383,'BCA Inputs'!$M$14:$M$54,0))*P1383+INDEX('BCA Inputs'!$AJ$14:$AJ$54,MATCH(I1383,'BCA Inputs'!$M$14:$M$54,0))*Q1383,IF($B$3="RG&amp;E",INDEX('BCA Inputs'!$BR$14:$BR$54,MATCH(I1383,'BCA Inputs'!$AW$14:$AW$54,0))*P1383+INDEX('BCA Inputs'!$BS$14:$BS$54,MATCH(I1383,'BCA Inputs'!$AW$14:$AW$54,0))*Q1383,"")),"")</f>
        <v/>
      </c>
      <c r="AD1383" s="181" t="str">
        <f>IFERROR(IF($B$3="NYSEG",INDEX('BCA Inputs'!$AD$14:$AD$54,MATCH(I1383,'BCA Inputs'!$M$14:$M$54,0))*P1383+INDEX('BCA Inputs'!$AE$14:$AE$54,MATCH(I1383,'BCA Inputs'!$M$14:$M$54,0))*O1383+INDEX('BCA Inputs'!$AF$14:$AF$54,MATCH(I1383,'BCA Inputs'!$M$14:$M$54,0))*Q1383+INDEX('BCA Inputs'!$AG$14:$AG$54,MATCH(I1383,'BCA Inputs'!$M$14:$M$54,0))*F1383+INDEX('BCA Inputs'!$AH$14:$AH$54,MATCH(I1383,'BCA Inputs'!$M$14:$M$54,0))*G1383,IF($B$3="RG&amp;E",INDEX('BCA Inputs'!$BM$14:$BM$54,MATCH(I1383,'BCA Inputs'!$AW$14:$AW$54,0))*P1383+INDEX('BCA Inputs'!$BN$14:$BN$54,MATCH(I1383,'BCA Inputs'!$AW$14:$AW$54,0))*O1383+INDEX('BCA Inputs'!$BO$14:$BO$54,MATCH(I1383,'BCA Inputs'!$AW$14:$AW$54,0))*Q1383+INDEX('BCA Inputs'!$BP$14:$BP$54,MATCH(I1383,'BCA Inputs'!$AW$14:$AW$54,0))*F1383+INDEX('BCA Inputs'!$BQ$14:$BQ$54,MATCH(I1383,'BCA Inputs'!$AW$14:$AW$54,0))*G1383,"")),"")</f>
        <v/>
      </c>
      <c r="AE1383" s="237" t="str">
        <f t="shared" si="216"/>
        <v/>
      </c>
      <c r="AF1383" s="198">
        <f t="shared" si="218"/>
        <v>0</v>
      </c>
      <c r="AG1383" s="239">
        <f t="shared" si="219"/>
        <v>0</v>
      </c>
    </row>
    <row r="1384" spans="1:33">
      <c r="A1384" s="228"/>
      <c r="B1384" s="176"/>
      <c r="C1384" s="229"/>
      <c r="D1384" s="230"/>
      <c r="E1384" s="230"/>
      <c r="F1384" s="230"/>
      <c r="G1384" s="230"/>
      <c r="H1384" s="231"/>
      <c r="I1384" s="231"/>
      <c r="J1384" s="232"/>
      <c r="K1384" s="232"/>
      <c r="L1384" s="232"/>
      <c r="M1384" s="181">
        <f t="shared" si="217"/>
        <v>0</v>
      </c>
      <c r="N1384" s="181">
        <f>IF(H1384="",0,H1384*I1384*'Avoided Water Savings Cost'!$C$16)</f>
        <v>0</v>
      </c>
      <c r="O1384" s="545">
        <f>IF(C1384="",0,IF($B$3="NYSEG",C1384/(1-'Avoided Electric Costs 2020'!$W$21),IF($B$3="RG&amp;E",C1384/(1-'Avoided Electric Costs 2020'!$X$21),"")))</f>
        <v>0</v>
      </c>
      <c r="P1384" s="546">
        <f>IF(D1384="",0,IF($B$3="NYSEG",D1384/(1-'Avoided Electric Costs 2020'!$W$21),IF($B$3="RG&amp;E",D1384/(1-'Avoided Electric Costs 2020'!$X$21),"")))</f>
        <v>0</v>
      </c>
      <c r="Q1384" s="546">
        <f>IF(E1384="",0,IF($B$3="NYSEG",E1384/(1-'Avoided Natural Gas Costs 2020'!$J$34),IF($B$3="RG&amp;E",E1384/(1-'Avoided Natural Gas Costs 2020'!$K$34),"")))</f>
        <v>0</v>
      </c>
      <c r="R1384" s="233" t="str">
        <f>IFERROR(IF(P1384*'BCA Inputs'!$C$1+Q1384*'BCA Inputs'!$C$2+F1384*'BCA Inputs'!$C$2+G1384*'BCA Inputs'!$C$2=0,"",P1384*'BCA Inputs'!$C$1+Q1384*'BCA Inputs'!$C$2+F1384*'BCA Inputs'!$C$2+G1384*'BCA Inputs'!$C$2),"")</f>
        <v/>
      </c>
      <c r="S1384" s="181" t="str">
        <f t="shared" si="210"/>
        <v/>
      </c>
      <c r="T1384" s="181" t="str">
        <f>IFERROR(IF($B$3="NYSEG",(INDEX('BCA Inputs'!$N$14:$N$54,MATCH(I1384,'BCA Inputs'!$M$14:$M$54,0))*P1384+INDEX('BCA Inputs'!$O$14:$O$54,MATCH(I1384,'BCA Inputs'!$M$14:$M$54,0))*O1384+INDEX('BCA Inputs'!P:P,MATCH(I1384,'BCA Inputs'!M:M,0))*Q1384+INDEX('BCA Inputs'!Q:Q,MATCH(I1384,'BCA Inputs'!M:M,0))*F1384+INDEX('BCA Inputs'!R:R,MATCH(I1384,'BCA Inputs'!M:M,0))*G1384)+L1384+N1384,IF($B$3="RG&amp;E",(INDEX('BCA Inputs'!$AX$14:$AX$54,MATCH(I1384,'BCA Inputs'!$AW$14:$AW$54,0))*P1384+INDEX('BCA Inputs'!$AY$14:$AY$54,MATCH(I1384,'BCA Inputs'!$AW$14:$AW$54,0))*O1384+INDEX('BCA Inputs'!$AZ$14:$AZ$54,MATCH(I1384,'BCA Inputs'!$AW$14:$AW$54,0))*Q1384+INDEX('BCA Inputs'!$BA$14:$BA$54,MATCH(I1384,'BCA Inputs'!$AW$14:$AW$54,0))*F1384+INDEX('BCA Inputs'!$BB$14:$BB$54,MATCH(I1384,'BCA Inputs'!$AW$14:$AW$54,0))*G1384)+L1384+N1384,"")),"")</f>
        <v/>
      </c>
      <c r="U1384" s="234" t="str">
        <f t="shared" si="211"/>
        <v/>
      </c>
      <c r="V1384" s="234" t="str">
        <f t="shared" si="212"/>
        <v/>
      </c>
      <c r="W1384" s="234" t="str">
        <f t="shared" si="213"/>
        <v/>
      </c>
      <c r="Y1384" s="235" t="str">
        <f t="shared" si="214"/>
        <v/>
      </c>
      <c r="Z1384" s="236" t="str">
        <f>IFERROR(IF($B$3="NYSEG",INDEX('BCA Inputs'!$X$14:$X$54,MATCH(I1384,'BCA Inputs'!$M$14:$M$54,0))*P1384+INDEX('BCA Inputs'!$Y$14:$Y$54,MATCH(I1384,'BCA Inputs'!$M$14:$M$54,0))*O1384+INDEX('BCA Inputs'!$Z$14:$Z$54,MATCH(I1384,'BCA Inputs'!$M$14:$M$54,0))*Q1384+INDEX('BCA Inputs'!$AA$14:$AA$54,MATCH(I1384,'BCA Inputs'!$M$14:$M$54,0))*F1384+INDEX('BCA Inputs'!$AB$14:$AB$54,MATCH(I1384,'BCA Inputs'!$M$14:$M$54,0))*G1384,IF($B$3="RG&amp;E",INDEX('BCA Inputs'!$BG$14:$BG$54,MATCH(I1384,'BCA Inputs'!$AW$14:$AW$54,0))*P1384+INDEX('BCA Inputs'!$BH$14:$BH$54,MATCH(I1384,'BCA Inputs'!$AW$14:$AW$54,0))*O1384+INDEX('BCA Inputs'!$BI$14:$BI$54,MATCH(I1384,'BCA Inputs'!$AW$14:$AW$54,0))*Q1384+INDEX('BCA Inputs'!$BJ$14:$BJ$54,MATCH(I1384,'BCA Inputs'!$AW$14:$AW$54,0))*F1384+INDEX('BCA Inputs'!$BK$14:$BK$54,MATCH(I1384,'BCA Inputs'!$AW$14:$AW$54,0))*G1384,"")),"")</f>
        <v/>
      </c>
      <c r="AA1384" s="237" t="str">
        <f t="shared" si="215"/>
        <v/>
      </c>
      <c r="AC1384" s="238" t="str">
        <f>IFERROR((K1384+R1384)+IF($B$3="NYSEG",INDEX('BCA Inputs'!$AI$14:$AI$54,MATCH(I1384,'BCA Inputs'!$M$14:$M$54,0))*P1384+INDEX('BCA Inputs'!$AJ$14:$AJ$54,MATCH(I1384,'BCA Inputs'!$M$14:$M$54,0))*Q1384,IF($B$3="RG&amp;E",INDEX('BCA Inputs'!$BR$14:$BR$54,MATCH(I1384,'BCA Inputs'!$AW$14:$AW$54,0))*P1384+INDEX('BCA Inputs'!$BS$14:$BS$54,MATCH(I1384,'BCA Inputs'!$AW$14:$AW$54,0))*Q1384,"")),"")</f>
        <v/>
      </c>
      <c r="AD1384" s="181" t="str">
        <f>IFERROR(IF($B$3="NYSEG",INDEX('BCA Inputs'!$AD$14:$AD$54,MATCH(I1384,'BCA Inputs'!$M$14:$M$54,0))*P1384+INDEX('BCA Inputs'!$AE$14:$AE$54,MATCH(I1384,'BCA Inputs'!$M$14:$M$54,0))*O1384+INDEX('BCA Inputs'!$AF$14:$AF$54,MATCH(I1384,'BCA Inputs'!$M$14:$M$54,0))*Q1384+INDEX('BCA Inputs'!$AG$14:$AG$54,MATCH(I1384,'BCA Inputs'!$M$14:$M$54,0))*F1384+INDEX('BCA Inputs'!$AH$14:$AH$54,MATCH(I1384,'BCA Inputs'!$M$14:$M$54,0))*G1384,IF($B$3="RG&amp;E",INDEX('BCA Inputs'!$BM$14:$BM$54,MATCH(I1384,'BCA Inputs'!$AW$14:$AW$54,0))*P1384+INDEX('BCA Inputs'!$BN$14:$BN$54,MATCH(I1384,'BCA Inputs'!$AW$14:$AW$54,0))*O1384+INDEX('BCA Inputs'!$BO$14:$BO$54,MATCH(I1384,'BCA Inputs'!$AW$14:$AW$54,0))*Q1384+INDEX('BCA Inputs'!$BP$14:$BP$54,MATCH(I1384,'BCA Inputs'!$AW$14:$AW$54,0))*F1384+INDEX('BCA Inputs'!$BQ$14:$BQ$54,MATCH(I1384,'BCA Inputs'!$AW$14:$AW$54,0))*G1384,"")),"")</f>
        <v/>
      </c>
      <c r="AE1384" s="237" t="str">
        <f t="shared" si="216"/>
        <v/>
      </c>
      <c r="AF1384" s="198">
        <f t="shared" si="218"/>
        <v>0</v>
      </c>
      <c r="AG1384" s="239">
        <f t="shared" si="219"/>
        <v>0</v>
      </c>
    </row>
    <row r="1385" spans="1:33">
      <c r="A1385" s="228"/>
      <c r="B1385" s="176"/>
      <c r="C1385" s="229"/>
      <c r="D1385" s="230"/>
      <c r="E1385" s="230"/>
      <c r="F1385" s="230"/>
      <c r="G1385" s="230"/>
      <c r="H1385" s="231"/>
      <c r="I1385" s="231"/>
      <c r="J1385" s="232"/>
      <c r="K1385" s="232"/>
      <c r="L1385" s="232"/>
      <c r="M1385" s="181">
        <f t="shared" si="217"/>
        <v>0</v>
      </c>
      <c r="N1385" s="181">
        <f>IF(H1385="",0,H1385*I1385*'Avoided Water Savings Cost'!$C$16)</f>
        <v>0</v>
      </c>
      <c r="O1385" s="545">
        <f>IF(C1385="",0,IF($B$3="NYSEG",C1385/(1-'Avoided Electric Costs 2020'!$W$21),IF($B$3="RG&amp;E",C1385/(1-'Avoided Electric Costs 2020'!$X$21),"")))</f>
        <v>0</v>
      </c>
      <c r="P1385" s="546">
        <f>IF(D1385="",0,IF($B$3="NYSEG",D1385/(1-'Avoided Electric Costs 2020'!$W$21),IF($B$3="RG&amp;E",D1385/(1-'Avoided Electric Costs 2020'!$X$21),"")))</f>
        <v>0</v>
      </c>
      <c r="Q1385" s="546">
        <f>IF(E1385="",0,IF($B$3="NYSEG",E1385/(1-'Avoided Natural Gas Costs 2020'!$J$34),IF($B$3="RG&amp;E",E1385/(1-'Avoided Natural Gas Costs 2020'!$K$34),"")))</f>
        <v>0</v>
      </c>
      <c r="R1385" s="233" t="str">
        <f>IFERROR(IF(P1385*'BCA Inputs'!$C$1+Q1385*'BCA Inputs'!$C$2+F1385*'BCA Inputs'!$C$2+G1385*'BCA Inputs'!$C$2=0,"",P1385*'BCA Inputs'!$C$1+Q1385*'BCA Inputs'!$C$2+F1385*'BCA Inputs'!$C$2+G1385*'BCA Inputs'!$C$2),"")</f>
        <v/>
      </c>
      <c r="S1385" s="181" t="str">
        <f t="shared" si="210"/>
        <v/>
      </c>
      <c r="T1385" s="181" t="str">
        <f>IFERROR(IF($B$3="NYSEG",(INDEX('BCA Inputs'!$N$14:$N$54,MATCH(I1385,'BCA Inputs'!$M$14:$M$54,0))*P1385+INDEX('BCA Inputs'!$O$14:$O$54,MATCH(I1385,'BCA Inputs'!$M$14:$M$54,0))*O1385+INDEX('BCA Inputs'!P:P,MATCH(I1385,'BCA Inputs'!M:M,0))*Q1385+INDEX('BCA Inputs'!Q:Q,MATCH(I1385,'BCA Inputs'!M:M,0))*F1385+INDEX('BCA Inputs'!R:R,MATCH(I1385,'BCA Inputs'!M:M,0))*G1385)+L1385+N1385,IF($B$3="RG&amp;E",(INDEX('BCA Inputs'!$AX$14:$AX$54,MATCH(I1385,'BCA Inputs'!$AW$14:$AW$54,0))*P1385+INDEX('BCA Inputs'!$AY$14:$AY$54,MATCH(I1385,'BCA Inputs'!$AW$14:$AW$54,0))*O1385+INDEX('BCA Inputs'!$AZ$14:$AZ$54,MATCH(I1385,'BCA Inputs'!$AW$14:$AW$54,0))*Q1385+INDEX('BCA Inputs'!$BA$14:$BA$54,MATCH(I1385,'BCA Inputs'!$AW$14:$AW$54,0))*F1385+INDEX('BCA Inputs'!$BB$14:$BB$54,MATCH(I1385,'BCA Inputs'!$AW$14:$AW$54,0))*G1385)+L1385+N1385,"")),"")</f>
        <v/>
      </c>
      <c r="U1385" s="234" t="str">
        <f t="shared" si="211"/>
        <v/>
      </c>
      <c r="V1385" s="234" t="str">
        <f t="shared" si="212"/>
        <v/>
      </c>
      <c r="W1385" s="234" t="str">
        <f t="shared" si="213"/>
        <v/>
      </c>
      <c r="Y1385" s="235" t="str">
        <f t="shared" si="214"/>
        <v/>
      </c>
      <c r="Z1385" s="236" t="str">
        <f>IFERROR(IF($B$3="NYSEG",INDEX('BCA Inputs'!$X$14:$X$54,MATCH(I1385,'BCA Inputs'!$M$14:$M$54,0))*P1385+INDEX('BCA Inputs'!$Y$14:$Y$54,MATCH(I1385,'BCA Inputs'!$M$14:$M$54,0))*O1385+INDEX('BCA Inputs'!$Z$14:$Z$54,MATCH(I1385,'BCA Inputs'!$M$14:$M$54,0))*Q1385+INDEX('BCA Inputs'!$AA$14:$AA$54,MATCH(I1385,'BCA Inputs'!$M$14:$M$54,0))*F1385+INDEX('BCA Inputs'!$AB$14:$AB$54,MATCH(I1385,'BCA Inputs'!$M$14:$M$54,0))*G1385,IF($B$3="RG&amp;E",INDEX('BCA Inputs'!$BG$14:$BG$54,MATCH(I1385,'BCA Inputs'!$AW$14:$AW$54,0))*P1385+INDEX('BCA Inputs'!$BH$14:$BH$54,MATCH(I1385,'BCA Inputs'!$AW$14:$AW$54,0))*O1385+INDEX('BCA Inputs'!$BI$14:$BI$54,MATCH(I1385,'BCA Inputs'!$AW$14:$AW$54,0))*Q1385+INDEX('BCA Inputs'!$BJ$14:$BJ$54,MATCH(I1385,'BCA Inputs'!$AW$14:$AW$54,0))*F1385+INDEX('BCA Inputs'!$BK$14:$BK$54,MATCH(I1385,'BCA Inputs'!$AW$14:$AW$54,0))*G1385,"")),"")</f>
        <v/>
      </c>
      <c r="AA1385" s="237" t="str">
        <f t="shared" si="215"/>
        <v/>
      </c>
      <c r="AC1385" s="238" t="str">
        <f>IFERROR((K1385+R1385)+IF($B$3="NYSEG",INDEX('BCA Inputs'!$AI$14:$AI$54,MATCH(I1385,'BCA Inputs'!$M$14:$M$54,0))*P1385+INDEX('BCA Inputs'!$AJ$14:$AJ$54,MATCH(I1385,'BCA Inputs'!$M$14:$M$54,0))*Q1385,IF($B$3="RG&amp;E",INDEX('BCA Inputs'!$BR$14:$BR$54,MATCH(I1385,'BCA Inputs'!$AW$14:$AW$54,0))*P1385+INDEX('BCA Inputs'!$BS$14:$BS$54,MATCH(I1385,'BCA Inputs'!$AW$14:$AW$54,0))*Q1385,"")),"")</f>
        <v/>
      </c>
      <c r="AD1385" s="181" t="str">
        <f>IFERROR(IF($B$3="NYSEG",INDEX('BCA Inputs'!$AD$14:$AD$54,MATCH(I1385,'BCA Inputs'!$M$14:$M$54,0))*P1385+INDEX('BCA Inputs'!$AE$14:$AE$54,MATCH(I1385,'BCA Inputs'!$M$14:$M$54,0))*O1385+INDEX('BCA Inputs'!$AF$14:$AF$54,MATCH(I1385,'BCA Inputs'!$M$14:$M$54,0))*Q1385+INDEX('BCA Inputs'!$AG$14:$AG$54,MATCH(I1385,'BCA Inputs'!$M$14:$M$54,0))*F1385+INDEX('BCA Inputs'!$AH$14:$AH$54,MATCH(I1385,'BCA Inputs'!$M$14:$M$54,0))*G1385,IF($B$3="RG&amp;E",INDEX('BCA Inputs'!$BM$14:$BM$54,MATCH(I1385,'BCA Inputs'!$AW$14:$AW$54,0))*P1385+INDEX('BCA Inputs'!$BN$14:$BN$54,MATCH(I1385,'BCA Inputs'!$AW$14:$AW$54,0))*O1385+INDEX('BCA Inputs'!$BO$14:$BO$54,MATCH(I1385,'BCA Inputs'!$AW$14:$AW$54,0))*Q1385+INDEX('BCA Inputs'!$BP$14:$BP$54,MATCH(I1385,'BCA Inputs'!$AW$14:$AW$54,0))*F1385+INDEX('BCA Inputs'!$BQ$14:$BQ$54,MATCH(I1385,'BCA Inputs'!$AW$14:$AW$54,0))*G1385,"")),"")</f>
        <v/>
      </c>
      <c r="AE1385" s="237" t="str">
        <f t="shared" si="216"/>
        <v/>
      </c>
      <c r="AF1385" s="198">
        <f t="shared" si="218"/>
        <v>0</v>
      </c>
      <c r="AG1385" s="239">
        <f t="shared" si="219"/>
        <v>0</v>
      </c>
    </row>
    <row r="1386" spans="1:33">
      <c r="A1386" s="228"/>
      <c r="B1386" s="176"/>
      <c r="C1386" s="229"/>
      <c r="D1386" s="230"/>
      <c r="E1386" s="230"/>
      <c r="F1386" s="230"/>
      <c r="G1386" s="230"/>
      <c r="H1386" s="231"/>
      <c r="I1386" s="231"/>
      <c r="J1386" s="232"/>
      <c r="K1386" s="232"/>
      <c r="L1386" s="232"/>
      <c r="M1386" s="181">
        <f t="shared" si="217"/>
        <v>0</v>
      </c>
      <c r="N1386" s="181">
        <f>IF(H1386="",0,H1386*I1386*'Avoided Water Savings Cost'!$C$16)</f>
        <v>0</v>
      </c>
      <c r="O1386" s="545">
        <f>IF(C1386="",0,IF($B$3="NYSEG",C1386/(1-'Avoided Electric Costs 2020'!$W$21),IF($B$3="RG&amp;E",C1386/(1-'Avoided Electric Costs 2020'!$X$21),"")))</f>
        <v>0</v>
      </c>
      <c r="P1386" s="546">
        <f>IF(D1386="",0,IF($B$3="NYSEG",D1386/(1-'Avoided Electric Costs 2020'!$W$21),IF($B$3="RG&amp;E",D1386/(1-'Avoided Electric Costs 2020'!$X$21),"")))</f>
        <v>0</v>
      </c>
      <c r="Q1386" s="546">
        <f>IF(E1386="",0,IF($B$3="NYSEG",E1386/(1-'Avoided Natural Gas Costs 2020'!$J$34),IF($B$3="RG&amp;E",E1386/(1-'Avoided Natural Gas Costs 2020'!$K$34),"")))</f>
        <v>0</v>
      </c>
      <c r="R1386" s="233" t="str">
        <f>IFERROR(IF(P1386*'BCA Inputs'!$C$1+Q1386*'BCA Inputs'!$C$2+F1386*'BCA Inputs'!$C$2+G1386*'BCA Inputs'!$C$2=0,"",P1386*'BCA Inputs'!$C$1+Q1386*'BCA Inputs'!$C$2+F1386*'BCA Inputs'!$C$2+G1386*'BCA Inputs'!$C$2),"")</f>
        <v/>
      </c>
      <c r="S1386" s="181" t="str">
        <f t="shared" si="210"/>
        <v/>
      </c>
      <c r="T1386" s="181" t="str">
        <f>IFERROR(IF($B$3="NYSEG",(INDEX('BCA Inputs'!$N$14:$N$54,MATCH(I1386,'BCA Inputs'!$M$14:$M$54,0))*P1386+INDEX('BCA Inputs'!$O$14:$O$54,MATCH(I1386,'BCA Inputs'!$M$14:$M$54,0))*O1386+INDEX('BCA Inputs'!P:P,MATCH(I1386,'BCA Inputs'!M:M,0))*Q1386+INDEX('BCA Inputs'!Q:Q,MATCH(I1386,'BCA Inputs'!M:M,0))*F1386+INDEX('BCA Inputs'!R:R,MATCH(I1386,'BCA Inputs'!M:M,0))*G1386)+L1386+N1386,IF($B$3="RG&amp;E",(INDEX('BCA Inputs'!$AX$14:$AX$54,MATCH(I1386,'BCA Inputs'!$AW$14:$AW$54,0))*P1386+INDEX('BCA Inputs'!$AY$14:$AY$54,MATCH(I1386,'BCA Inputs'!$AW$14:$AW$54,0))*O1386+INDEX('BCA Inputs'!$AZ$14:$AZ$54,MATCH(I1386,'BCA Inputs'!$AW$14:$AW$54,0))*Q1386+INDEX('BCA Inputs'!$BA$14:$BA$54,MATCH(I1386,'BCA Inputs'!$AW$14:$AW$54,0))*F1386+INDEX('BCA Inputs'!$BB$14:$BB$54,MATCH(I1386,'BCA Inputs'!$AW$14:$AW$54,0))*G1386)+L1386+N1386,"")),"")</f>
        <v/>
      </c>
      <c r="U1386" s="234" t="str">
        <f t="shared" si="211"/>
        <v/>
      </c>
      <c r="V1386" s="234" t="str">
        <f t="shared" si="212"/>
        <v/>
      </c>
      <c r="W1386" s="234" t="str">
        <f t="shared" si="213"/>
        <v/>
      </c>
      <c r="Y1386" s="235" t="str">
        <f t="shared" si="214"/>
        <v/>
      </c>
      <c r="Z1386" s="236" t="str">
        <f>IFERROR(IF($B$3="NYSEG",INDEX('BCA Inputs'!$X$14:$X$54,MATCH(I1386,'BCA Inputs'!$M$14:$M$54,0))*P1386+INDEX('BCA Inputs'!$Y$14:$Y$54,MATCH(I1386,'BCA Inputs'!$M$14:$M$54,0))*O1386+INDEX('BCA Inputs'!$Z$14:$Z$54,MATCH(I1386,'BCA Inputs'!$M$14:$M$54,0))*Q1386+INDEX('BCA Inputs'!$AA$14:$AA$54,MATCH(I1386,'BCA Inputs'!$M$14:$M$54,0))*F1386+INDEX('BCA Inputs'!$AB$14:$AB$54,MATCH(I1386,'BCA Inputs'!$M$14:$M$54,0))*G1386,IF($B$3="RG&amp;E",INDEX('BCA Inputs'!$BG$14:$BG$54,MATCH(I1386,'BCA Inputs'!$AW$14:$AW$54,0))*P1386+INDEX('BCA Inputs'!$BH$14:$BH$54,MATCH(I1386,'BCA Inputs'!$AW$14:$AW$54,0))*O1386+INDEX('BCA Inputs'!$BI$14:$BI$54,MATCH(I1386,'BCA Inputs'!$AW$14:$AW$54,0))*Q1386+INDEX('BCA Inputs'!$BJ$14:$BJ$54,MATCH(I1386,'BCA Inputs'!$AW$14:$AW$54,0))*F1386+INDEX('BCA Inputs'!$BK$14:$BK$54,MATCH(I1386,'BCA Inputs'!$AW$14:$AW$54,0))*G1386,"")),"")</f>
        <v/>
      </c>
      <c r="AA1386" s="237" t="str">
        <f t="shared" si="215"/>
        <v/>
      </c>
      <c r="AC1386" s="238" t="str">
        <f>IFERROR((K1386+R1386)+IF($B$3="NYSEG",INDEX('BCA Inputs'!$AI$14:$AI$54,MATCH(I1386,'BCA Inputs'!$M$14:$M$54,0))*P1386+INDEX('BCA Inputs'!$AJ$14:$AJ$54,MATCH(I1386,'BCA Inputs'!$M$14:$M$54,0))*Q1386,IF($B$3="RG&amp;E",INDEX('BCA Inputs'!$BR$14:$BR$54,MATCH(I1386,'BCA Inputs'!$AW$14:$AW$54,0))*P1386+INDEX('BCA Inputs'!$BS$14:$BS$54,MATCH(I1386,'BCA Inputs'!$AW$14:$AW$54,0))*Q1386,"")),"")</f>
        <v/>
      </c>
      <c r="AD1386" s="181" t="str">
        <f>IFERROR(IF($B$3="NYSEG",INDEX('BCA Inputs'!$AD$14:$AD$54,MATCH(I1386,'BCA Inputs'!$M$14:$M$54,0))*P1386+INDEX('BCA Inputs'!$AE$14:$AE$54,MATCH(I1386,'BCA Inputs'!$M$14:$M$54,0))*O1386+INDEX('BCA Inputs'!$AF$14:$AF$54,MATCH(I1386,'BCA Inputs'!$M$14:$M$54,0))*Q1386+INDEX('BCA Inputs'!$AG$14:$AG$54,MATCH(I1386,'BCA Inputs'!$M$14:$M$54,0))*F1386+INDEX('BCA Inputs'!$AH$14:$AH$54,MATCH(I1386,'BCA Inputs'!$M$14:$M$54,0))*G1386,IF($B$3="RG&amp;E",INDEX('BCA Inputs'!$BM$14:$BM$54,MATCH(I1386,'BCA Inputs'!$AW$14:$AW$54,0))*P1386+INDEX('BCA Inputs'!$BN$14:$BN$54,MATCH(I1386,'BCA Inputs'!$AW$14:$AW$54,0))*O1386+INDEX('BCA Inputs'!$BO$14:$BO$54,MATCH(I1386,'BCA Inputs'!$AW$14:$AW$54,0))*Q1386+INDEX('BCA Inputs'!$BP$14:$BP$54,MATCH(I1386,'BCA Inputs'!$AW$14:$AW$54,0))*F1386+INDEX('BCA Inputs'!$BQ$14:$BQ$54,MATCH(I1386,'BCA Inputs'!$AW$14:$AW$54,0))*G1386,"")),"")</f>
        <v/>
      </c>
      <c r="AE1386" s="237" t="str">
        <f t="shared" si="216"/>
        <v/>
      </c>
      <c r="AF1386" s="198">
        <f t="shared" si="218"/>
        <v>0</v>
      </c>
      <c r="AG1386" s="239">
        <f t="shared" si="219"/>
        <v>0</v>
      </c>
    </row>
    <row r="1387" spans="1:33">
      <c r="A1387" s="228"/>
      <c r="B1387" s="176"/>
      <c r="C1387" s="229"/>
      <c r="D1387" s="230"/>
      <c r="E1387" s="230"/>
      <c r="F1387" s="230"/>
      <c r="G1387" s="230"/>
      <c r="H1387" s="231"/>
      <c r="I1387" s="231"/>
      <c r="J1387" s="232"/>
      <c r="K1387" s="232"/>
      <c r="L1387" s="232"/>
      <c r="M1387" s="181">
        <f t="shared" si="217"/>
        <v>0</v>
      </c>
      <c r="N1387" s="181">
        <f>IF(H1387="",0,H1387*I1387*'Avoided Water Savings Cost'!$C$16)</f>
        <v>0</v>
      </c>
      <c r="O1387" s="545">
        <f>IF(C1387="",0,IF($B$3="NYSEG",C1387/(1-'Avoided Electric Costs 2020'!$W$21),IF($B$3="RG&amp;E",C1387/(1-'Avoided Electric Costs 2020'!$X$21),"")))</f>
        <v>0</v>
      </c>
      <c r="P1387" s="546">
        <f>IF(D1387="",0,IF($B$3="NYSEG",D1387/(1-'Avoided Electric Costs 2020'!$W$21),IF($B$3="RG&amp;E",D1387/(1-'Avoided Electric Costs 2020'!$X$21),"")))</f>
        <v>0</v>
      </c>
      <c r="Q1387" s="546">
        <f>IF(E1387="",0,IF($B$3="NYSEG",E1387/(1-'Avoided Natural Gas Costs 2020'!$J$34),IF($B$3="RG&amp;E",E1387/(1-'Avoided Natural Gas Costs 2020'!$K$34),"")))</f>
        <v>0</v>
      </c>
      <c r="R1387" s="233" t="str">
        <f>IFERROR(IF(P1387*'BCA Inputs'!$C$1+Q1387*'BCA Inputs'!$C$2+F1387*'BCA Inputs'!$C$2+G1387*'BCA Inputs'!$C$2=0,"",P1387*'BCA Inputs'!$C$1+Q1387*'BCA Inputs'!$C$2+F1387*'BCA Inputs'!$C$2+G1387*'BCA Inputs'!$C$2),"")</f>
        <v/>
      </c>
      <c r="S1387" s="181" t="str">
        <f t="shared" si="210"/>
        <v/>
      </c>
      <c r="T1387" s="181" t="str">
        <f>IFERROR(IF($B$3="NYSEG",(INDEX('BCA Inputs'!$N$14:$N$54,MATCH(I1387,'BCA Inputs'!$M$14:$M$54,0))*P1387+INDEX('BCA Inputs'!$O$14:$O$54,MATCH(I1387,'BCA Inputs'!$M$14:$M$54,0))*O1387+INDEX('BCA Inputs'!P:P,MATCH(I1387,'BCA Inputs'!M:M,0))*Q1387+INDEX('BCA Inputs'!Q:Q,MATCH(I1387,'BCA Inputs'!M:M,0))*F1387+INDEX('BCA Inputs'!R:R,MATCH(I1387,'BCA Inputs'!M:M,0))*G1387)+L1387+N1387,IF($B$3="RG&amp;E",(INDEX('BCA Inputs'!$AX$14:$AX$54,MATCH(I1387,'BCA Inputs'!$AW$14:$AW$54,0))*P1387+INDEX('BCA Inputs'!$AY$14:$AY$54,MATCH(I1387,'BCA Inputs'!$AW$14:$AW$54,0))*O1387+INDEX('BCA Inputs'!$AZ$14:$AZ$54,MATCH(I1387,'BCA Inputs'!$AW$14:$AW$54,0))*Q1387+INDEX('BCA Inputs'!$BA$14:$BA$54,MATCH(I1387,'BCA Inputs'!$AW$14:$AW$54,0))*F1387+INDEX('BCA Inputs'!$BB$14:$BB$54,MATCH(I1387,'BCA Inputs'!$AW$14:$AW$54,0))*G1387)+L1387+N1387,"")),"")</f>
        <v/>
      </c>
      <c r="U1387" s="234" t="str">
        <f t="shared" si="211"/>
        <v/>
      </c>
      <c r="V1387" s="234" t="str">
        <f t="shared" si="212"/>
        <v/>
      </c>
      <c r="W1387" s="234" t="str">
        <f t="shared" si="213"/>
        <v/>
      </c>
      <c r="Y1387" s="235" t="str">
        <f t="shared" si="214"/>
        <v/>
      </c>
      <c r="Z1387" s="236" t="str">
        <f>IFERROR(IF($B$3="NYSEG",INDEX('BCA Inputs'!$X$14:$X$54,MATCH(I1387,'BCA Inputs'!$M$14:$M$54,0))*P1387+INDEX('BCA Inputs'!$Y$14:$Y$54,MATCH(I1387,'BCA Inputs'!$M$14:$M$54,0))*O1387+INDEX('BCA Inputs'!$Z$14:$Z$54,MATCH(I1387,'BCA Inputs'!$M$14:$M$54,0))*Q1387+INDEX('BCA Inputs'!$AA$14:$AA$54,MATCH(I1387,'BCA Inputs'!$M$14:$M$54,0))*F1387+INDEX('BCA Inputs'!$AB$14:$AB$54,MATCH(I1387,'BCA Inputs'!$M$14:$M$54,0))*G1387,IF($B$3="RG&amp;E",INDEX('BCA Inputs'!$BG$14:$BG$54,MATCH(I1387,'BCA Inputs'!$AW$14:$AW$54,0))*P1387+INDEX('BCA Inputs'!$BH$14:$BH$54,MATCH(I1387,'BCA Inputs'!$AW$14:$AW$54,0))*O1387+INDEX('BCA Inputs'!$BI$14:$BI$54,MATCH(I1387,'BCA Inputs'!$AW$14:$AW$54,0))*Q1387+INDEX('BCA Inputs'!$BJ$14:$BJ$54,MATCH(I1387,'BCA Inputs'!$AW$14:$AW$54,0))*F1387+INDEX('BCA Inputs'!$BK$14:$BK$54,MATCH(I1387,'BCA Inputs'!$AW$14:$AW$54,0))*G1387,"")),"")</f>
        <v/>
      </c>
      <c r="AA1387" s="237" t="str">
        <f t="shared" si="215"/>
        <v/>
      </c>
      <c r="AC1387" s="238" t="str">
        <f>IFERROR((K1387+R1387)+IF($B$3="NYSEG",INDEX('BCA Inputs'!$AI$14:$AI$54,MATCH(I1387,'BCA Inputs'!$M$14:$M$54,0))*P1387+INDEX('BCA Inputs'!$AJ$14:$AJ$54,MATCH(I1387,'BCA Inputs'!$M$14:$M$54,0))*Q1387,IF($B$3="RG&amp;E",INDEX('BCA Inputs'!$BR$14:$BR$54,MATCH(I1387,'BCA Inputs'!$AW$14:$AW$54,0))*P1387+INDEX('BCA Inputs'!$BS$14:$BS$54,MATCH(I1387,'BCA Inputs'!$AW$14:$AW$54,0))*Q1387,"")),"")</f>
        <v/>
      </c>
      <c r="AD1387" s="181" t="str">
        <f>IFERROR(IF($B$3="NYSEG",INDEX('BCA Inputs'!$AD$14:$AD$54,MATCH(I1387,'BCA Inputs'!$M$14:$M$54,0))*P1387+INDEX('BCA Inputs'!$AE$14:$AE$54,MATCH(I1387,'BCA Inputs'!$M$14:$M$54,0))*O1387+INDEX('BCA Inputs'!$AF$14:$AF$54,MATCH(I1387,'BCA Inputs'!$M$14:$M$54,0))*Q1387+INDEX('BCA Inputs'!$AG$14:$AG$54,MATCH(I1387,'BCA Inputs'!$M$14:$M$54,0))*F1387+INDEX('BCA Inputs'!$AH$14:$AH$54,MATCH(I1387,'BCA Inputs'!$M$14:$M$54,0))*G1387,IF($B$3="RG&amp;E",INDEX('BCA Inputs'!$BM$14:$BM$54,MATCH(I1387,'BCA Inputs'!$AW$14:$AW$54,0))*P1387+INDEX('BCA Inputs'!$BN$14:$BN$54,MATCH(I1387,'BCA Inputs'!$AW$14:$AW$54,0))*O1387+INDEX('BCA Inputs'!$BO$14:$BO$54,MATCH(I1387,'BCA Inputs'!$AW$14:$AW$54,0))*Q1387+INDEX('BCA Inputs'!$BP$14:$BP$54,MATCH(I1387,'BCA Inputs'!$AW$14:$AW$54,0))*F1387+INDEX('BCA Inputs'!$BQ$14:$BQ$54,MATCH(I1387,'BCA Inputs'!$AW$14:$AW$54,0))*G1387,"")),"")</f>
        <v/>
      </c>
      <c r="AE1387" s="237" t="str">
        <f t="shared" si="216"/>
        <v/>
      </c>
      <c r="AF1387" s="198">
        <f t="shared" si="218"/>
        <v>0</v>
      </c>
      <c r="AG1387" s="239">
        <f t="shared" si="219"/>
        <v>0</v>
      </c>
    </row>
    <row r="1388" spans="1:33">
      <c r="A1388" s="228"/>
      <c r="B1388" s="176"/>
      <c r="C1388" s="229"/>
      <c r="D1388" s="230"/>
      <c r="E1388" s="230"/>
      <c r="F1388" s="230"/>
      <c r="G1388" s="230"/>
      <c r="H1388" s="231"/>
      <c r="I1388" s="231"/>
      <c r="J1388" s="232"/>
      <c r="K1388" s="232"/>
      <c r="L1388" s="232"/>
      <c r="M1388" s="181">
        <f t="shared" si="217"/>
        <v>0</v>
      </c>
      <c r="N1388" s="181">
        <f>IF(H1388="",0,H1388*I1388*'Avoided Water Savings Cost'!$C$16)</f>
        <v>0</v>
      </c>
      <c r="O1388" s="545">
        <f>IF(C1388="",0,IF($B$3="NYSEG",C1388/(1-'Avoided Electric Costs 2020'!$W$21),IF($B$3="RG&amp;E",C1388/(1-'Avoided Electric Costs 2020'!$X$21),"")))</f>
        <v>0</v>
      </c>
      <c r="P1388" s="546">
        <f>IF(D1388="",0,IF($B$3="NYSEG",D1388/(1-'Avoided Electric Costs 2020'!$W$21),IF($B$3="RG&amp;E",D1388/(1-'Avoided Electric Costs 2020'!$X$21),"")))</f>
        <v>0</v>
      </c>
      <c r="Q1388" s="546">
        <f>IF(E1388="",0,IF($B$3="NYSEG",E1388/(1-'Avoided Natural Gas Costs 2020'!$J$34),IF($B$3="RG&amp;E",E1388/(1-'Avoided Natural Gas Costs 2020'!$K$34),"")))</f>
        <v>0</v>
      </c>
      <c r="R1388" s="233" t="str">
        <f>IFERROR(IF(P1388*'BCA Inputs'!$C$1+Q1388*'BCA Inputs'!$C$2+F1388*'BCA Inputs'!$C$2+G1388*'BCA Inputs'!$C$2=0,"",P1388*'BCA Inputs'!$C$1+Q1388*'BCA Inputs'!$C$2+F1388*'BCA Inputs'!$C$2+G1388*'BCA Inputs'!$C$2),"")</f>
        <v/>
      </c>
      <c r="S1388" s="181" t="str">
        <f t="shared" si="210"/>
        <v/>
      </c>
      <c r="T1388" s="181" t="str">
        <f>IFERROR(IF($B$3="NYSEG",(INDEX('BCA Inputs'!$N$14:$N$54,MATCH(I1388,'BCA Inputs'!$M$14:$M$54,0))*P1388+INDEX('BCA Inputs'!$O$14:$O$54,MATCH(I1388,'BCA Inputs'!$M$14:$M$54,0))*O1388+INDEX('BCA Inputs'!P:P,MATCH(I1388,'BCA Inputs'!M:M,0))*Q1388+INDEX('BCA Inputs'!Q:Q,MATCH(I1388,'BCA Inputs'!M:M,0))*F1388+INDEX('BCA Inputs'!R:R,MATCH(I1388,'BCA Inputs'!M:M,0))*G1388)+L1388+N1388,IF($B$3="RG&amp;E",(INDEX('BCA Inputs'!$AX$14:$AX$54,MATCH(I1388,'BCA Inputs'!$AW$14:$AW$54,0))*P1388+INDEX('BCA Inputs'!$AY$14:$AY$54,MATCH(I1388,'BCA Inputs'!$AW$14:$AW$54,0))*O1388+INDEX('BCA Inputs'!$AZ$14:$AZ$54,MATCH(I1388,'BCA Inputs'!$AW$14:$AW$54,0))*Q1388+INDEX('BCA Inputs'!$BA$14:$BA$54,MATCH(I1388,'BCA Inputs'!$AW$14:$AW$54,0))*F1388+INDEX('BCA Inputs'!$BB$14:$BB$54,MATCH(I1388,'BCA Inputs'!$AW$14:$AW$54,0))*G1388)+L1388+N1388,"")),"")</f>
        <v/>
      </c>
      <c r="U1388" s="234" t="str">
        <f t="shared" si="211"/>
        <v/>
      </c>
      <c r="V1388" s="234" t="str">
        <f t="shared" si="212"/>
        <v/>
      </c>
      <c r="W1388" s="234" t="str">
        <f t="shared" si="213"/>
        <v/>
      </c>
      <c r="Y1388" s="235" t="str">
        <f t="shared" si="214"/>
        <v/>
      </c>
      <c r="Z1388" s="236" t="str">
        <f>IFERROR(IF($B$3="NYSEG",INDEX('BCA Inputs'!$X$14:$X$54,MATCH(I1388,'BCA Inputs'!$M$14:$M$54,0))*P1388+INDEX('BCA Inputs'!$Y$14:$Y$54,MATCH(I1388,'BCA Inputs'!$M$14:$M$54,0))*O1388+INDEX('BCA Inputs'!$Z$14:$Z$54,MATCH(I1388,'BCA Inputs'!$M$14:$M$54,0))*Q1388+INDEX('BCA Inputs'!$AA$14:$AA$54,MATCH(I1388,'BCA Inputs'!$M$14:$M$54,0))*F1388+INDEX('BCA Inputs'!$AB$14:$AB$54,MATCH(I1388,'BCA Inputs'!$M$14:$M$54,0))*G1388,IF($B$3="RG&amp;E",INDEX('BCA Inputs'!$BG$14:$BG$54,MATCH(I1388,'BCA Inputs'!$AW$14:$AW$54,0))*P1388+INDEX('BCA Inputs'!$BH$14:$BH$54,MATCH(I1388,'BCA Inputs'!$AW$14:$AW$54,0))*O1388+INDEX('BCA Inputs'!$BI$14:$BI$54,MATCH(I1388,'BCA Inputs'!$AW$14:$AW$54,0))*Q1388+INDEX('BCA Inputs'!$BJ$14:$BJ$54,MATCH(I1388,'BCA Inputs'!$AW$14:$AW$54,0))*F1388+INDEX('BCA Inputs'!$BK$14:$BK$54,MATCH(I1388,'BCA Inputs'!$AW$14:$AW$54,0))*G1388,"")),"")</f>
        <v/>
      </c>
      <c r="AA1388" s="237" t="str">
        <f t="shared" si="215"/>
        <v/>
      </c>
      <c r="AC1388" s="238" t="str">
        <f>IFERROR((K1388+R1388)+IF($B$3="NYSEG",INDEX('BCA Inputs'!$AI$14:$AI$54,MATCH(I1388,'BCA Inputs'!$M$14:$M$54,0))*P1388+INDEX('BCA Inputs'!$AJ$14:$AJ$54,MATCH(I1388,'BCA Inputs'!$M$14:$M$54,0))*Q1388,IF($B$3="RG&amp;E",INDEX('BCA Inputs'!$BR$14:$BR$54,MATCH(I1388,'BCA Inputs'!$AW$14:$AW$54,0))*P1388+INDEX('BCA Inputs'!$BS$14:$BS$54,MATCH(I1388,'BCA Inputs'!$AW$14:$AW$54,0))*Q1388,"")),"")</f>
        <v/>
      </c>
      <c r="AD1388" s="181" t="str">
        <f>IFERROR(IF($B$3="NYSEG",INDEX('BCA Inputs'!$AD$14:$AD$54,MATCH(I1388,'BCA Inputs'!$M$14:$M$54,0))*P1388+INDEX('BCA Inputs'!$AE$14:$AE$54,MATCH(I1388,'BCA Inputs'!$M$14:$M$54,0))*O1388+INDEX('BCA Inputs'!$AF$14:$AF$54,MATCH(I1388,'BCA Inputs'!$M$14:$M$54,0))*Q1388+INDEX('BCA Inputs'!$AG$14:$AG$54,MATCH(I1388,'BCA Inputs'!$M$14:$M$54,0))*F1388+INDEX('BCA Inputs'!$AH$14:$AH$54,MATCH(I1388,'BCA Inputs'!$M$14:$M$54,0))*G1388,IF($B$3="RG&amp;E",INDEX('BCA Inputs'!$BM$14:$BM$54,MATCH(I1388,'BCA Inputs'!$AW$14:$AW$54,0))*P1388+INDEX('BCA Inputs'!$BN$14:$BN$54,MATCH(I1388,'BCA Inputs'!$AW$14:$AW$54,0))*O1388+INDEX('BCA Inputs'!$BO$14:$BO$54,MATCH(I1388,'BCA Inputs'!$AW$14:$AW$54,0))*Q1388+INDEX('BCA Inputs'!$BP$14:$BP$54,MATCH(I1388,'BCA Inputs'!$AW$14:$AW$54,0))*F1388+INDEX('BCA Inputs'!$BQ$14:$BQ$54,MATCH(I1388,'BCA Inputs'!$AW$14:$AW$54,0))*G1388,"")),"")</f>
        <v/>
      </c>
      <c r="AE1388" s="237" t="str">
        <f t="shared" si="216"/>
        <v/>
      </c>
      <c r="AF1388" s="198">
        <f t="shared" si="218"/>
        <v>0</v>
      </c>
      <c r="AG1388" s="239">
        <f t="shared" si="219"/>
        <v>0</v>
      </c>
    </row>
    <row r="1389" spans="1:33">
      <c r="A1389" s="228"/>
      <c r="B1389" s="176"/>
      <c r="C1389" s="229"/>
      <c r="D1389" s="230"/>
      <c r="E1389" s="230"/>
      <c r="F1389" s="230"/>
      <c r="G1389" s="230"/>
      <c r="H1389" s="231"/>
      <c r="I1389" s="231"/>
      <c r="J1389" s="232"/>
      <c r="K1389" s="232"/>
      <c r="L1389" s="232"/>
      <c r="M1389" s="181">
        <f t="shared" si="217"/>
        <v>0</v>
      </c>
      <c r="N1389" s="181">
        <f>IF(H1389="",0,H1389*I1389*'Avoided Water Savings Cost'!$C$16)</f>
        <v>0</v>
      </c>
      <c r="O1389" s="545">
        <f>IF(C1389="",0,IF($B$3="NYSEG",C1389/(1-'Avoided Electric Costs 2020'!$W$21),IF($B$3="RG&amp;E",C1389/(1-'Avoided Electric Costs 2020'!$X$21),"")))</f>
        <v>0</v>
      </c>
      <c r="P1389" s="546">
        <f>IF(D1389="",0,IF($B$3="NYSEG",D1389/(1-'Avoided Electric Costs 2020'!$W$21),IF($B$3="RG&amp;E",D1389/(1-'Avoided Electric Costs 2020'!$X$21),"")))</f>
        <v>0</v>
      </c>
      <c r="Q1389" s="546">
        <f>IF(E1389="",0,IF($B$3="NYSEG",E1389/(1-'Avoided Natural Gas Costs 2020'!$J$34),IF($B$3="RG&amp;E",E1389/(1-'Avoided Natural Gas Costs 2020'!$K$34),"")))</f>
        <v>0</v>
      </c>
      <c r="R1389" s="233" t="str">
        <f>IFERROR(IF(P1389*'BCA Inputs'!$C$1+Q1389*'BCA Inputs'!$C$2+F1389*'BCA Inputs'!$C$2+G1389*'BCA Inputs'!$C$2=0,"",P1389*'BCA Inputs'!$C$1+Q1389*'BCA Inputs'!$C$2+F1389*'BCA Inputs'!$C$2+G1389*'BCA Inputs'!$C$2),"")</f>
        <v/>
      </c>
      <c r="S1389" s="181" t="str">
        <f t="shared" si="210"/>
        <v/>
      </c>
      <c r="T1389" s="181" t="str">
        <f>IFERROR(IF($B$3="NYSEG",(INDEX('BCA Inputs'!$N$14:$N$54,MATCH(I1389,'BCA Inputs'!$M$14:$M$54,0))*P1389+INDEX('BCA Inputs'!$O$14:$O$54,MATCH(I1389,'BCA Inputs'!$M$14:$M$54,0))*O1389+INDEX('BCA Inputs'!P:P,MATCH(I1389,'BCA Inputs'!M:M,0))*Q1389+INDEX('BCA Inputs'!Q:Q,MATCH(I1389,'BCA Inputs'!M:M,0))*F1389+INDEX('BCA Inputs'!R:R,MATCH(I1389,'BCA Inputs'!M:M,0))*G1389)+L1389+N1389,IF($B$3="RG&amp;E",(INDEX('BCA Inputs'!$AX$14:$AX$54,MATCH(I1389,'BCA Inputs'!$AW$14:$AW$54,0))*P1389+INDEX('BCA Inputs'!$AY$14:$AY$54,MATCH(I1389,'BCA Inputs'!$AW$14:$AW$54,0))*O1389+INDEX('BCA Inputs'!$AZ$14:$AZ$54,MATCH(I1389,'BCA Inputs'!$AW$14:$AW$54,0))*Q1389+INDEX('BCA Inputs'!$BA$14:$BA$54,MATCH(I1389,'BCA Inputs'!$AW$14:$AW$54,0))*F1389+INDEX('BCA Inputs'!$BB$14:$BB$54,MATCH(I1389,'BCA Inputs'!$AW$14:$AW$54,0))*G1389)+L1389+N1389,"")),"")</f>
        <v/>
      </c>
      <c r="U1389" s="234" t="str">
        <f t="shared" si="211"/>
        <v/>
      </c>
      <c r="V1389" s="234" t="str">
        <f t="shared" si="212"/>
        <v/>
      </c>
      <c r="W1389" s="234" t="str">
        <f t="shared" si="213"/>
        <v/>
      </c>
      <c r="Y1389" s="235" t="str">
        <f t="shared" si="214"/>
        <v/>
      </c>
      <c r="Z1389" s="236" t="str">
        <f>IFERROR(IF($B$3="NYSEG",INDEX('BCA Inputs'!$X$14:$X$54,MATCH(I1389,'BCA Inputs'!$M$14:$M$54,0))*P1389+INDEX('BCA Inputs'!$Y$14:$Y$54,MATCH(I1389,'BCA Inputs'!$M$14:$M$54,0))*O1389+INDEX('BCA Inputs'!$Z$14:$Z$54,MATCH(I1389,'BCA Inputs'!$M$14:$M$54,0))*Q1389+INDEX('BCA Inputs'!$AA$14:$AA$54,MATCH(I1389,'BCA Inputs'!$M$14:$M$54,0))*F1389+INDEX('BCA Inputs'!$AB$14:$AB$54,MATCH(I1389,'BCA Inputs'!$M$14:$M$54,0))*G1389,IF($B$3="RG&amp;E",INDEX('BCA Inputs'!$BG$14:$BG$54,MATCH(I1389,'BCA Inputs'!$AW$14:$AW$54,0))*P1389+INDEX('BCA Inputs'!$BH$14:$BH$54,MATCH(I1389,'BCA Inputs'!$AW$14:$AW$54,0))*O1389+INDEX('BCA Inputs'!$BI$14:$BI$54,MATCH(I1389,'BCA Inputs'!$AW$14:$AW$54,0))*Q1389+INDEX('BCA Inputs'!$BJ$14:$BJ$54,MATCH(I1389,'BCA Inputs'!$AW$14:$AW$54,0))*F1389+INDEX('BCA Inputs'!$BK$14:$BK$54,MATCH(I1389,'BCA Inputs'!$AW$14:$AW$54,0))*G1389,"")),"")</f>
        <v/>
      </c>
      <c r="AA1389" s="237" t="str">
        <f t="shared" si="215"/>
        <v/>
      </c>
      <c r="AC1389" s="238" t="str">
        <f>IFERROR((K1389+R1389)+IF($B$3="NYSEG",INDEX('BCA Inputs'!$AI$14:$AI$54,MATCH(I1389,'BCA Inputs'!$M$14:$M$54,0))*P1389+INDEX('BCA Inputs'!$AJ$14:$AJ$54,MATCH(I1389,'BCA Inputs'!$M$14:$M$54,0))*Q1389,IF($B$3="RG&amp;E",INDEX('BCA Inputs'!$BR$14:$BR$54,MATCH(I1389,'BCA Inputs'!$AW$14:$AW$54,0))*P1389+INDEX('BCA Inputs'!$BS$14:$BS$54,MATCH(I1389,'BCA Inputs'!$AW$14:$AW$54,0))*Q1389,"")),"")</f>
        <v/>
      </c>
      <c r="AD1389" s="181" t="str">
        <f>IFERROR(IF($B$3="NYSEG",INDEX('BCA Inputs'!$AD$14:$AD$54,MATCH(I1389,'BCA Inputs'!$M$14:$M$54,0))*P1389+INDEX('BCA Inputs'!$AE$14:$AE$54,MATCH(I1389,'BCA Inputs'!$M$14:$M$54,0))*O1389+INDEX('BCA Inputs'!$AF$14:$AF$54,MATCH(I1389,'BCA Inputs'!$M$14:$M$54,0))*Q1389+INDEX('BCA Inputs'!$AG$14:$AG$54,MATCH(I1389,'BCA Inputs'!$M$14:$M$54,0))*F1389+INDEX('BCA Inputs'!$AH$14:$AH$54,MATCH(I1389,'BCA Inputs'!$M$14:$M$54,0))*G1389,IF($B$3="RG&amp;E",INDEX('BCA Inputs'!$BM$14:$BM$54,MATCH(I1389,'BCA Inputs'!$AW$14:$AW$54,0))*P1389+INDEX('BCA Inputs'!$BN$14:$BN$54,MATCH(I1389,'BCA Inputs'!$AW$14:$AW$54,0))*O1389+INDEX('BCA Inputs'!$BO$14:$BO$54,MATCH(I1389,'BCA Inputs'!$AW$14:$AW$54,0))*Q1389+INDEX('BCA Inputs'!$BP$14:$BP$54,MATCH(I1389,'BCA Inputs'!$AW$14:$AW$54,0))*F1389+INDEX('BCA Inputs'!$BQ$14:$BQ$54,MATCH(I1389,'BCA Inputs'!$AW$14:$AW$54,0))*G1389,"")),"")</f>
        <v/>
      </c>
      <c r="AE1389" s="237" t="str">
        <f t="shared" si="216"/>
        <v/>
      </c>
      <c r="AF1389" s="198">
        <f t="shared" si="218"/>
        <v>0</v>
      </c>
      <c r="AG1389" s="239">
        <f t="shared" si="219"/>
        <v>0</v>
      </c>
    </row>
    <row r="1390" spans="1:33">
      <c r="A1390" s="228"/>
      <c r="B1390" s="176"/>
      <c r="C1390" s="229"/>
      <c r="D1390" s="230"/>
      <c r="E1390" s="230"/>
      <c r="F1390" s="230"/>
      <c r="G1390" s="230"/>
      <c r="H1390" s="231"/>
      <c r="I1390" s="231"/>
      <c r="J1390" s="232"/>
      <c r="K1390" s="232"/>
      <c r="L1390" s="232"/>
      <c r="M1390" s="181">
        <f t="shared" si="217"/>
        <v>0</v>
      </c>
      <c r="N1390" s="181">
        <f>IF(H1390="",0,H1390*I1390*'Avoided Water Savings Cost'!$C$16)</f>
        <v>0</v>
      </c>
      <c r="O1390" s="545">
        <f>IF(C1390="",0,IF($B$3="NYSEG",C1390/(1-'Avoided Electric Costs 2020'!$W$21),IF($B$3="RG&amp;E",C1390/(1-'Avoided Electric Costs 2020'!$X$21),"")))</f>
        <v>0</v>
      </c>
      <c r="P1390" s="546">
        <f>IF(D1390="",0,IF($B$3="NYSEG",D1390/(1-'Avoided Electric Costs 2020'!$W$21),IF($B$3="RG&amp;E",D1390/(1-'Avoided Electric Costs 2020'!$X$21),"")))</f>
        <v>0</v>
      </c>
      <c r="Q1390" s="546">
        <f>IF(E1390="",0,IF($B$3="NYSEG",E1390/(1-'Avoided Natural Gas Costs 2020'!$J$34),IF($B$3="RG&amp;E",E1390/(1-'Avoided Natural Gas Costs 2020'!$K$34),"")))</f>
        <v>0</v>
      </c>
      <c r="R1390" s="233" t="str">
        <f>IFERROR(IF(P1390*'BCA Inputs'!$C$1+Q1390*'BCA Inputs'!$C$2+F1390*'BCA Inputs'!$C$2+G1390*'BCA Inputs'!$C$2=0,"",P1390*'BCA Inputs'!$C$1+Q1390*'BCA Inputs'!$C$2+F1390*'BCA Inputs'!$C$2+G1390*'BCA Inputs'!$C$2),"")</f>
        <v/>
      </c>
      <c r="S1390" s="181" t="str">
        <f t="shared" si="210"/>
        <v/>
      </c>
      <c r="T1390" s="181" t="str">
        <f>IFERROR(IF($B$3="NYSEG",(INDEX('BCA Inputs'!$N$14:$N$54,MATCH(I1390,'BCA Inputs'!$M$14:$M$54,0))*P1390+INDEX('BCA Inputs'!$O$14:$O$54,MATCH(I1390,'BCA Inputs'!$M$14:$M$54,0))*O1390+INDEX('BCA Inputs'!P:P,MATCH(I1390,'BCA Inputs'!M:M,0))*Q1390+INDEX('BCA Inputs'!Q:Q,MATCH(I1390,'BCA Inputs'!M:M,0))*F1390+INDEX('BCA Inputs'!R:R,MATCH(I1390,'BCA Inputs'!M:M,0))*G1390)+L1390+N1390,IF($B$3="RG&amp;E",(INDEX('BCA Inputs'!$AX$14:$AX$54,MATCH(I1390,'BCA Inputs'!$AW$14:$AW$54,0))*P1390+INDEX('BCA Inputs'!$AY$14:$AY$54,MATCH(I1390,'BCA Inputs'!$AW$14:$AW$54,0))*O1390+INDEX('BCA Inputs'!$AZ$14:$AZ$54,MATCH(I1390,'BCA Inputs'!$AW$14:$AW$54,0))*Q1390+INDEX('BCA Inputs'!$BA$14:$BA$54,MATCH(I1390,'BCA Inputs'!$AW$14:$AW$54,0))*F1390+INDEX('BCA Inputs'!$BB$14:$BB$54,MATCH(I1390,'BCA Inputs'!$AW$14:$AW$54,0))*G1390)+L1390+N1390,"")),"")</f>
        <v/>
      </c>
      <c r="U1390" s="234" t="str">
        <f t="shared" si="211"/>
        <v/>
      </c>
      <c r="V1390" s="234" t="str">
        <f t="shared" si="212"/>
        <v/>
      </c>
      <c r="W1390" s="234" t="str">
        <f t="shared" si="213"/>
        <v/>
      </c>
      <c r="Y1390" s="235" t="str">
        <f t="shared" si="214"/>
        <v/>
      </c>
      <c r="Z1390" s="236" t="str">
        <f>IFERROR(IF($B$3="NYSEG",INDEX('BCA Inputs'!$X$14:$X$54,MATCH(I1390,'BCA Inputs'!$M$14:$M$54,0))*P1390+INDEX('BCA Inputs'!$Y$14:$Y$54,MATCH(I1390,'BCA Inputs'!$M$14:$M$54,0))*O1390+INDEX('BCA Inputs'!$Z$14:$Z$54,MATCH(I1390,'BCA Inputs'!$M$14:$M$54,0))*Q1390+INDEX('BCA Inputs'!$AA$14:$AA$54,MATCH(I1390,'BCA Inputs'!$M$14:$M$54,0))*F1390+INDEX('BCA Inputs'!$AB$14:$AB$54,MATCH(I1390,'BCA Inputs'!$M$14:$M$54,0))*G1390,IF($B$3="RG&amp;E",INDEX('BCA Inputs'!$BG$14:$BG$54,MATCH(I1390,'BCA Inputs'!$AW$14:$AW$54,0))*P1390+INDEX('BCA Inputs'!$BH$14:$BH$54,MATCH(I1390,'BCA Inputs'!$AW$14:$AW$54,0))*O1390+INDEX('BCA Inputs'!$BI$14:$BI$54,MATCH(I1390,'BCA Inputs'!$AW$14:$AW$54,0))*Q1390+INDEX('BCA Inputs'!$BJ$14:$BJ$54,MATCH(I1390,'BCA Inputs'!$AW$14:$AW$54,0))*F1390+INDEX('BCA Inputs'!$BK$14:$BK$54,MATCH(I1390,'BCA Inputs'!$AW$14:$AW$54,0))*G1390,"")),"")</f>
        <v/>
      </c>
      <c r="AA1390" s="237" t="str">
        <f t="shared" si="215"/>
        <v/>
      </c>
      <c r="AC1390" s="238" t="str">
        <f>IFERROR((K1390+R1390)+IF($B$3="NYSEG",INDEX('BCA Inputs'!$AI$14:$AI$54,MATCH(I1390,'BCA Inputs'!$M$14:$M$54,0))*P1390+INDEX('BCA Inputs'!$AJ$14:$AJ$54,MATCH(I1390,'BCA Inputs'!$M$14:$M$54,0))*Q1390,IF($B$3="RG&amp;E",INDEX('BCA Inputs'!$BR$14:$BR$54,MATCH(I1390,'BCA Inputs'!$AW$14:$AW$54,0))*P1390+INDEX('BCA Inputs'!$BS$14:$BS$54,MATCH(I1390,'BCA Inputs'!$AW$14:$AW$54,0))*Q1390,"")),"")</f>
        <v/>
      </c>
      <c r="AD1390" s="181" t="str">
        <f>IFERROR(IF($B$3="NYSEG",INDEX('BCA Inputs'!$AD$14:$AD$54,MATCH(I1390,'BCA Inputs'!$M$14:$M$54,0))*P1390+INDEX('BCA Inputs'!$AE$14:$AE$54,MATCH(I1390,'BCA Inputs'!$M$14:$M$54,0))*O1390+INDEX('BCA Inputs'!$AF$14:$AF$54,MATCH(I1390,'BCA Inputs'!$M$14:$M$54,0))*Q1390+INDEX('BCA Inputs'!$AG$14:$AG$54,MATCH(I1390,'BCA Inputs'!$M$14:$M$54,0))*F1390+INDEX('BCA Inputs'!$AH$14:$AH$54,MATCH(I1390,'BCA Inputs'!$M$14:$M$54,0))*G1390,IF($B$3="RG&amp;E",INDEX('BCA Inputs'!$BM$14:$BM$54,MATCH(I1390,'BCA Inputs'!$AW$14:$AW$54,0))*P1390+INDEX('BCA Inputs'!$BN$14:$BN$54,MATCH(I1390,'BCA Inputs'!$AW$14:$AW$54,0))*O1390+INDEX('BCA Inputs'!$BO$14:$BO$54,MATCH(I1390,'BCA Inputs'!$AW$14:$AW$54,0))*Q1390+INDEX('BCA Inputs'!$BP$14:$BP$54,MATCH(I1390,'BCA Inputs'!$AW$14:$AW$54,0))*F1390+INDEX('BCA Inputs'!$BQ$14:$BQ$54,MATCH(I1390,'BCA Inputs'!$AW$14:$AW$54,0))*G1390,"")),"")</f>
        <v/>
      </c>
      <c r="AE1390" s="237" t="str">
        <f t="shared" si="216"/>
        <v/>
      </c>
      <c r="AF1390" s="198">
        <f t="shared" si="218"/>
        <v>0</v>
      </c>
      <c r="AG1390" s="239">
        <f t="shared" si="219"/>
        <v>0</v>
      </c>
    </row>
    <row r="1391" spans="1:33">
      <c r="A1391" s="228"/>
      <c r="B1391" s="176"/>
      <c r="C1391" s="229"/>
      <c r="D1391" s="230"/>
      <c r="E1391" s="230"/>
      <c r="F1391" s="230"/>
      <c r="G1391" s="230"/>
      <c r="H1391" s="231"/>
      <c r="I1391" s="231"/>
      <c r="J1391" s="232"/>
      <c r="K1391" s="232"/>
      <c r="L1391" s="232"/>
      <c r="M1391" s="181">
        <f t="shared" si="217"/>
        <v>0</v>
      </c>
      <c r="N1391" s="181">
        <f>IF(H1391="",0,H1391*I1391*'Avoided Water Savings Cost'!$C$16)</f>
        <v>0</v>
      </c>
      <c r="O1391" s="545">
        <f>IF(C1391="",0,IF($B$3="NYSEG",C1391/(1-'Avoided Electric Costs 2020'!$W$21),IF($B$3="RG&amp;E",C1391/(1-'Avoided Electric Costs 2020'!$X$21),"")))</f>
        <v>0</v>
      </c>
      <c r="P1391" s="546">
        <f>IF(D1391="",0,IF($B$3="NYSEG",D1391/(1-'Avoided Electric Costs 2020'!$W$21),IF($B$3="RG&amp;E",D1391/(1-'Avoided Electric Costs 2020'!$X$21),"")))</f>
        <v>0</v>
      </c>
      <c r="Q1391" s="546">
        <f>IF(E1391="",0,IF($B$3="NYSEG",E1391/(1-'Avoided Natural Gas Costs 2020'!$J$34),IF($B$3="RG&amp;E",E1391/(1-'Avoided Natural Gas Costs 2020'!$K$34),"")))</f>
        <v>0</v>
      </c>
      <c r="R1391" s="233" t="str">
        <f>IFERROR(IF(P1391*'BCA Inputs'!$C$1+Q1391*'BCA Inputs'!$C$2+F1391*'BCA Inputs'!$C$2+G1391*'BCA Inputs'!$C$2=0,"",P1391*'BCA Inputs'!$C$1+Q1391*'BCA Inputs'!$C$2+F1391*'BCA Inputs'!$C$2+G1391*'BCA Inputs'!$C$2),"")</f>
        <v/>
      </c>
      <c r="S1391" s="181" t="str">
        <f t="shared" si="210"/>
        <v/>
      </c>
      <c r="T1391" s="181" t="str">
        <f>IFERROR(IF($B$3="NYSEG",(INDEX('BCA Inputs'!$N$14:$N$54,MATCH(I1391,'BCA Inputs'!$M$14:$M$54,0))*P1391+INDEX('BCA Inputs'!$O$14:$O$54,MATCH(I1391,'BCA Inputs'!$M$14:$M$54,0))*O1391+INDEX('BCA Inputs'!P:P,MATCH(I1391,'BCA Inputs'!M:M,0))*Q1391+INDEX('BCA Inputs'!Q:Q,MATCH(I1391,'BCA Inputs'!M:M,0))*F1391+INDEX('BCA Inputs'!R:R,MATCH(I1391,'BCA Inputs'!M:M,0))*G1391)+L1391+N1391,IF($B$3="RG&amp;E",(INDEX('BCA Inputs'!$AX$14:$AX$54,MATCH(I1391,'BCA Inputs'!$AW$14:$AW$54,0))*P1391+INDEX('BCA Inputs'!$AY$14:$AY$54,MATCH(I1391,'BCA Inputs'!$AW$14:$AW$54,0))*O1391+INDEX('BCA Inputs'!$AZ$14:$AZ$54,MATCH(I1391,'BCA Inputs'!$AW$14:$AW$54,0))*Q1391+INDEX('BCA Inputs'!$BA$14:$BA$54,MATCH(I1391,'BCA Inputs'!$AW$14:$AW$54,0))*F1391+INDEX('BCA Inputs'!$BB$14:$BB$54,MATCH(I1391,'BCA Inputs'!$AW$14:$AW$54,0))*G1391)+L1391+N1391,"")),"")</f>
        <v/>
      </c>
      <c r="U1391" s="234" t="str">
        <f t="shared" si="211"/>
        <v/>
      </c>
      <c r="V1391" s="234" t="str">
        <f t="shared" si="212"/>
        <v/>
      </c>
      <c r="W1391" s="234" t="str">
        <f t="shared" si="213"/>
        <v/>
      </c>
      <c r="Y1391" s="235" t="str">
        <f t="shared" si="214"/>
        <v/>
      </c>
      <c r="Z1391" s="236" t="str">
        <f>IFERROR(IF($B$3="NYSEG",INDEX('BCA Inputs'!$X$14:$X$54,MATCH(I1391,'BCA Inputs'!$M$14:$M$54,0))*P1391+INDEX('BCA Inputs'!$Y$14:$Y$54,MATCH(I1391,'BCA Inputs'!$M$14:$M$54,0))*O1391+INDEX('BCA Inputs'!$Z$14:$Z$54,MATCH(I1391,'BCA Inputs'!$M$14:$M$54,0))*Q1391+INDEX('BCA Inputs'!$AA$14:$AA$54,MATCH(I1391,'BCA Inputs'!$M$14:$M$54,0))*F1391+INDEX('BCA Inputs'!$AB$14:$AB$54,MATCH(I1391,'BCA Inputs'!$M$14:$M$54,0))*G1391,IF($B$3="RG&amp;E",INDEX('BCA Inputs'!$BG$14:$BG$54,MATCH(I1391,'BCA Inputs'!$AW$14:$AW$54,0))*P1391+INDEX('BCA Inputs'!$BH$14:$BH$54,MATCH(I1391,'BCA Inputs'!$AW$14:$AW$54,0))*O1391+INDEX('BCA Inputs'!$BI$14:$BI$54,MATCH(I1391,'BCA Inputs'!$AW$14:$AW$54,0))*Q1391+INDEX('BCA Inputs'!$BJ$14:$BJ$54,MATCH(I1391,'BCA Inputs'!$AW$14:$AW$54,0))*F1391+INDEX('BCA Inputs'!$BK$14:$BK$54,MATCH(I1391,'BCA Inputs'!$AW$14:$AW$54,0))*G1391,"")),"")</f>
        <v/>
      </c>
      <c r="AA1391" s="237" t="str">
        <f t="shared" si="215"/>
        <v/>
      </c>
      <c r="AC1391" s="238" t="str">
        <f>IFERROR((K1391+R1391)+IF($B$3="NYSEG",INDEX('BCA Inputs'!$AI$14:$AI$54,MATCH(I1391,'BCA Inputs'!$M$14:$M$54,0))*P1391+INDEX('BCA Inputs'!$AJ$14:$AJ$54,MATCH(I1391,'BCA Inputs'!$M$14:$M$54,0))*Q1391,IF($B$3="RG&amp;E",INDEX('BCA Inputs'!$BR$14:$BR$54,MATCH(I1391,'BCA Inputs'!$AW$14:$AW$54,0))*P1391+INDEX('BCA Inputs'!$BS$14:$BS$54,MATCH(I1391,'BCA Inputs'!$AW$14:$AW$54,0))*Q1391,"")),"")</f>
        <v/>
      </c>
      <c r="AD1391" s="181" t="str">
        <f>IFERROR(IF($B$3="NYSEG",INDEX('BCA Inputs'!$AD$14:$AD$54,MATCH(I1391,'BCA Inputs'!$M$14:$M$54,0))*P1391+INDEX('BCA Inputs'!$AE$14:$AE$54,MATCH(I1391,'BCA Inputs'!$M$14:$M$54,0))*O1391+INDEX('BCA Inputs'!$AF$14:$AF$54,MATCH(I1391,'BCA Inputs'!$M$14:$M$54,0))*Q1391+INDEX('BCA Inputs'!$AG$14:$AG$54,MATCH(I1391,'BCA Inputs'!$M$14:$M$54,0))*F1391+INDEX('BCA Inputs'!$AH$14:$AH$54,MATCH(I1391,'BCA Inputs'!$M$14:$M$54,0))*G1391,IF($B$3="RG&amp;E",INDEX('BCA Inputs'!$BM$14:$BM$54,MATCH(I1391,'BCA Inputs'!$AW$14:$AW$54,0))*P1391+INDEX('BCA Inputs'!$BN$14:$BN$54,MATCH(I1391,'BCA Inputs'!$AW$14:$AW$54,0))*O1391+INDEX('BCA Inputs'!$BO$14:$BO$54,MATCH(I1391,'BCA Inputs'!$AW$14:$AW$54,0))*Q1391+INDEX('BCA Inputs'!$BP$14:$BP$54,MATCH(I1391,'BCA Inputs'!$AW$14:$AW$54,0))*F1391+INDEX('BCA Inputs'!$BQ$14:$BQ$54,MATCH(I1391,'BCA Inputs'!$AW$14:$AW$54,0))*G1391,"")),"")</f>
        <v/>
      </c>
      <c r="AE1391" s="237" t="str">
        <f t="shared" si="216"/>
        <v/>
      </c>
      <c r="AF1391" s="198">
        <f t="shared" si="218"/>
        <v>0</v>
      </c>
      <c r="AG1391" s="239">
        <f t="shared" si="219"/>
        <v>0</v>
      </c>
    </row>
    <row r="1392" spans="1:33">
      <c r="A1392" s="228"/>
      <c r="B1392" s="176"/>
      <c r="C1392" s="229"/>
      <c r="D1392" s="230"/>
      <c r="E1392" s="230"/>
      <c r="F1392" s="230"/>
      <c r="G1392" s="230"/>
      <c r="H1392" s="231"/>
      <c r="I1392" s="231"/>
      <c r="J1392" s="232"/>
      <c r="K1392" s="232"/>
      <c r="L1392" s="232"/>
      <c r="M1392" s="181">
        <f t="shared" si="217"/>
        <v>0</v>
      </c>
      <c r="N1392" s="181">
        <f>IF(H1392="",0,H1392*I1392*'Avoided Water Savings Cost'!$C$16)</f>
        <v>0</v>
      </c>
      <c r="O1392" s="545">
        <f>IF(C1392="",0,IF($B$3="NYSEG",C1392/(1-'Avoided Electric Costs 2020'!$W$21),IF($B$3="RG&amp;E",C1392/(1-'Avoided Electric Costs 2020'!$X$21),"")))</f>
        <v>0</v>
      </c>
      <c r="P1392" s="546">
        <f>IF(D1392="",0,IF($B$3="NYSEG",D1392/(1-'Avoided Electric Costs 2020'!$W$21),IF($B$3="RG&amp;E",D1392/(1-'Avoided Electric Costs 2020'!$X$21),"")))</f>
        <v>0</v>
      </c>
      <c r="Q1392" s="546">
        <f>IF(E1392="",0,IF($B$3="NYSEG",E1392/(1-'Avoided Natural Gas Costs 2020'!$J$34),IF($B$3="RG&amp;E",E1392/(1-'Avoided Natural Gas Costs 2020'!$K$34),"")))</f>
        <v>0</v>
      </c>
      <c r="R1392" s="233" t="str">
        <f>IFERROR(IF(P1392*'BCA Inputs'!$C$1+Q1392*'BCA Inputs'!$C$2+F1392*'BCA Inputs'!$C$2+G1392*'BCA Inputs'!$C$2=0,"",P1392*'BCA Inputs'!$C$1+Q1392*'BCA Inputs'!$C$2+F1392*'BCA Inputs'!$C$2+G1392*'BCA Inputs'!$C$2),"")</f>
        <v/>
      </c>
      <c r="S1392" s="181" t="str">
        <f t="shared" si="210"/>
        <v/>
      </c>
      <c r="T1392" s="181" t="str">
        <f>IFERROR(IF($B$3="NYSEG",(INDEX('BCA Inputs'!$N$14:$N$54,MATCH(I1392,'BCA Inputs'!$M$14:$M$54,0))*P1392+INDEX('BCA Inputs'!$O$14:$O$54,MATCH(I1392,'BCA Inputs'!$M$14:$M$54,0))*O1392+INDEX('BCA Inputs'!P:P,MATCH(I1392,'BCA Inputs'!M:M,0))*Q1392+INDEX('BCA Inputs'!Q:Q,MATCH(I1392,'BCA Inputs'!M:M,0))*F1392+INDEX('BCA Inputs'!R:R,MATCH(I1392,'BCA Inputs'!M:M,0))*G1392)+L1392+N1392,IF($B$3="RG&amp;E",(INDEX('BCA Inputs'!$AX$14:$AX$54,MATCH(I1392,'BCA Inputs'!$AW$14:$AW$54,0))*P1392+INDEX('BCA Inputs'!$AY$14:$AY$54,MATCH(I1392,'BCA Inputs'!$AW$14:$AW$54,0))*O1392+INDEX('BCA Inputs'!$AZ$14:$AZ$54,MATCH(I1392,'BCA Inputs'!$AW$14:$AW$54,0))*Q1392+INDEX('BCA Inputs'!$BA$14:$BA$54,MATCH(I1392,'BCA Inputs'!$AW$14:$AW$54,0))*F1392+INDEX('BCA Inputs'!$BB$14:$BB$54,MATCH(I1392,'BCA Inputs'!$AW$14:$AW$54,0))*G1392)+L1392+N1392,"")),"")</f>
        <v/>
      </c>
      <c r="U1392" s="234" t="str">
        <f t="shared" si="211"/>
        <v/>
      </c>
      <c r="V1392" s="234" t="str">
        <f t="shared" si="212"/>
        <v/>
      </c>
      <c r="W1392" s="234" t="str">
        <f t="shared" si="213"/>
        <v/>
      </c>
      <c r="Y1392" s="235" t="str">
        <f t="shared" si="214"/>
        <v/>
      </c>
      <c r="Z1392" s="236" t="str">
        <f>IFERROR(IF($B$3="NYSEG",INDEX('BCA Inputs'!$X$14:$X$54,MATCH(I1392,'BCA Inputs'!$M$14:$M$54,0))*P1392+INDEX('BCA Inputs'!$Y$14:$Y$54,MATCH(I1392,'BCA Inputs'!$M$14:$M$54,0))*O1392+INDEX('BCA Inputs'!$Z$14:$Z$54,MATCH(I1392,'BCA Inputs'!$M$14:$M$54,0))*Q1392+INDEX('BCA Inputs'!$AA$14:$AA$54,MATCH(I1392,'BCA Inputs'!$M$14:$M$54,0))*F1392+INDEX('BCA Inputs'!$AB$14:$AB$54,MATCH(I1392,'BCA Inputs'!$M$14:$M$54,0))*G1392,IF($B$3="RG&amp;E",INDEX('BCA Inputs'!$BG$14:$BG$54,MATCH(I1392,'BCA Inputs'!$AW$14:$AW$54,0))*P1392+INDEX('BCA Inputs'!$BH$14:$BH$54,MATCH(I1392,'BCA Inputs'!$AW$14:$AW$54,0))*O1392+INDEX('BCA Inputs'!$BI$14:$BI$54,MATCH(I1392,'BCA Inputs'!$AW$14:$AW$54,0))*Q1392+INDEX('BCA Inputs'!$BJ$14:$BJ$54,MATCH(I1392,'BCA Inputs'!$AW$14:$AW$54,0))*F1392+INDEX('BCA Inputs'!$BK$14:$BK$54,MATCH(I1392,'BCA Inputs'!$AW$14:$AW$54,0))*G1392,"")),"")</f>
        <v/>
      </c>
      <c r="AA1392" s="237" t="str">
        <f t="shared" si="215"/>
        <v/>
      </c>
      <c r="AC1392" s="238" t="str">
        <f>IFERROR((K1392+R1392)+IF($B$3="NYSEG",INDEX('BCA Inputs'!$AI$14:$AI$54,MATCH(I1392,'BCA Inputs'!$M$14:$M$54,0))*P1392+INDEX('BCA Inputs'!$AJ$14:$AJ$54,MATCH(I1392,'BCA Inputs'!$M$14:$M$54,0))*Q1392,IF($B$3="RG&amp;E",INDEX('BCA Inputs'!$BR$14:$BR$54,MATCH(I1392,'BCA Inputs'!$AW$14:$AW$54,0))*P1392+INDEX('BCA Inputs'!$BS$14:$BS$54,MATCH(I1392,'BCA Inputs'!$AW$14:$AW$54,0))*Q1392,"")),"")</f>
        <v/>
      </c>
      <c r="AD1392" s="181" t="str">
        <f>IFERROR(IF($B$3="NYSEG",INDEX('BCA Inputs'!$AD$14:$AD$54,MATCH(I1392,'BCA Inputs'!$M$14:$M$54,0))*P1392+INDEX('BCA Inputs'!$AE$14:$AE$54,MATCH(I1392,'BCA Inputs'!$M$14:$M$54,0))*O1392+INDEX('BCA Inputs'!$AF$14:$AF$54,MATCH(I1392,'BCA Inputs'!$M$14:$M$54,0))*Q1392+INDEX('BCA Inputs'!$AG$14:$AG$54,MATCH(I1392,'BCA Inputs'!$M$14:$M$54,0))*F1392+INDEX('BCA Inputs'!$AH$14:$AH$54,MATCH(I1392,'BCA Inputs'!$M$14:$M$54,0))*G1392,IF($B$3="RG&amp;E",INDEX('BCA Inputs'!$BM$14:$BM$54,MATCH(I1392,'BCA Inputs'!$AW$14:$AW$54,0))*P1392+INDEX('BCA Inputs'!$BN$14:$BN$54,MATCH(I1392,'BCA Inputs'!$AW$14:$AW$54,0))*O1392+INDEX('BCA Inputs'!$BO$14:$BO$54,MATCH(I1392,'BCA Inputs'!$AW$14:$AW$54,0))*Q1392+INDEX('BCA Inputs'!$BP$14:$BP$54,MATCH(I1392,'BCA Inputs'!$AW$14:$AW$54,0))*F1392+INDEX('BCA Inputs'!$BQ$14:$BQ$54,MATCH(I1392,'BCA Inputs'!$AW$14:$AW$54,0))*G1392,"")),"")</f>
        <v/>
      </c>
      <c r="AE1392" s="237" t="str">
        <f t="shared" si="216"/>
        <v/>
      </c>
      <c r="AF1392" s="198">
        <f t="shared" si="218"/>
        <v>0</v>
      </c>
      <c r="AG1392" s="239">
        <f t="shared" si="219"/>
        <v>0</v>
      </c>
    </row>
    <row r="1393" spans="1:33">
      <c r="A1393" s="228"/>
      <c r="B1393" s="176"/>
      <c r="C1393" s="229"/>
      <c r="D1393" s="230"/>
      <c r="E1393" s="230"/>
      <c r="F1393" s="230"/>
      <c r="G1393" s="230"/>
      <c r="H1393" s="231"/>
      <c r="I1393" s="231"/>
      <c r="J1393" s="232"/>
      <c r="K1393" s="232"/>
      <c r="L1393" s="232"/>
      <c r="M1393" s="181">
        <f t="shared" si="217"/>
        <v>0</v>
      </c>
      <c r="N1393" s="181">
        <f>IF(H1393="",0,H1393*I1393*'Avoided Water Savings Cost'!$C$16)</f>
        <v>0</v>
      </c>
      <c r="O1393" s="545">
        <f>IF(C1393="",0,IF($B$3="NYSEG",C1393/(1-'Avoided Electric Costs 2020'!$W$21),IF($B$3="RG&amp;E",C1393/(1-'Avoided Electric Costs 2020'!$X$21),"")))</f>
        <v>0</v>
      </c>
      <c r="P1393" s="546">
        <f>IF(D1393="",0,IF($B$3="NYSEG",D1393/(1-'Avoided Electric Costs 2020'!$W$21),IF($B$3="RG&amp;E",D1393/(1-'Avoided Electric Costs 2020'!$X$21),"")))</f>
        <v>0</v>
      </c>
      <c r="Q1393" s="546">
        <f>IF(E1393="",0,IF($B$3="NYSEG",E1393/(1-'Avoided Natural Gas Costs 2020'!$J$34),IF($B$3="RG&amp;E",E1393/(1-'Avoided Natural Gas Costs 2020'!$K$34),"")))</f>
        <v>0</v>
      </c>
      <c r="R1393" s="233" t="str">
        <f>IFERROR(IF(P1393*'BCA Inputs'!$C$1+Q1393*'BCA Inputs'!$C$2+F1393*'BCA Inputs'!$C$2+G1393*'BCA Inputs'!$C$2=0,"",P1393*'BCA Inputs'!$C$1+Q1393*'BCA Inputs'!$C$2+F1393*'BCA Inputs'!$C$2+G1393*'BCA Inputs'!$C$2),"")</f>
        <v/>
      </c>
      <c r="S1393" s="181" t="str">
        <f t="shared" si="210"/>
        <v/>
      </c>
      <c r="T1393" s="181" t="str">
        <f>IFERROR(IF($B$3="NYSEG",(INDEX('BCA Inputs'!$N$14:$N$54,MATCH(I1393,'BCA Inputs'!$M$14:$M$54,0))*P1393+INDEX('BCA Inputs'!$O$14:$O$54,MATCH(I1393,'BCA Inputs'!$M$14:$M$54,0))*O1393+INDEX('BCA Inputs'!P:P,MATCH(I1393,'BCA Inputs'!M:M,0))*Q1393+INDEX('BCA Inputs'!Q:Q,MATCH(I1393,'BCA Inputs'!M:M,0))*F1393+INDEX('BCA Inputs'!R:R,MATCH(I1393,'BCA Inputs'!M:M,0))*G1393)+L1393+N1393,IF($B$3="RG&amp;E",(INDEX('BCA Inputs'!$AX$14:$AX$54,MATCH(I1393,'BCA Inputs'!$AW$14:$AW$54,0))*P1393+INDEX('BCA Inputs'!$AY$14:$AY$54,MATCH(I1393,'BCA Inputs'!$AW$14:$AW$54,0))*O1393+INDEX('BCA Inputs'!$AZ$14:$AZ$54,MATCH(I1393,'BCA Inputs'!$AW$14:$AW$54,0))*Q1393+INDEX('BCA Inputs'!$BA$14:$BA$54,MATCH(I1393,'BCA Inputs'!$AW$14:$AW$54,0))*F1393+INDEX('BCA Inputs'!$BB$14:$BB$54,MATCH(I1393,'BCA Inputs'!$AW$14:$AW$54,0))*G1393)+L1393+N1393,"")),"")</f>
        <v/>
      </c>
      <c r="U1393" s="234" t="str">
        <f t="shared" si="211"/>
        <v/>
      </c>
      <c r="V1393" s="234" t="str">
        <f t="shared" si="212"/>
        <v/>
      </c>
      <c r="W1393" s="234" t="str">
        <f t="shared" si="213"/>
        <v/>
      </c>
      <c r="Y1393" s="235" t="str">
        <f t="shared" si="214"/>
        <v/>
      </c>
      <c r="Z1393" s="236" t="str">
        <f>IFERROR(IF($B$3="NYSEG",INDEX('BCA Inputs'!$X$14:$X$54,MATCH(I1393,'BCA Inputs'!$M$14:$M$54,0))*P1393+INDEX('BCA Inputs'!$Y$14:$Y$54,MATCH(I1393,'BCA Inputs'!$M$14:$M$54,0))*O1393+INDEX('BCA Inputs'!$Z$14:$Z$54,MATCH(I1393,'BCA Inputs'!$M$14:$M$54,0))*Q1393+INDEX('BCA Inputs'!$AA$14:$AA$54,MATCH(I1393,'BCA Inputs'!$M$14:$M$54,0))*F1393+INDEX('BCA Inputs'!$AB$14:$AB$54,MATCH(I1393,'BCA Inputs'!$M$14:$M$54,0))*G1393,IF($B$3="RG&amp;E",INDEX('BCA Inputs'!$BG$14:$BG$54,MATCH(I1393,'BCA Inputs'!$AW$14:$AW$54,0))*P1393+INDEX('BCA Inputs'!$BH$14:$BH$54,MATCH(I1393,'BCA Inputs'!$AW$14:$AW$54,0))*O1393+INDEX('BCA Inputs'!$BI$14:$BI$54,MATCH(I1393,'BCA Inputs'!$AW$14:$AW$54,0))*Q1393+INDEX('BCA Inputs'!$BJ$14:$BJ$54,MATCH(I1393,'BCA Inputs'!$AW$14:$AW$54,0))*F1393+INDEX('BCA Inputs'!$BK$14:$BK$54,MATCH(I1393,'BCA Inputs'!$AW$14:$AW$54,0))*G1393,"")),"")</f>
        <v/>
      </c>
      <c r="AA1393" s="237" t="str">
        <f t="shared" si="215"/>
        <v/>
      </c>
      <c r="AC1393" s="238" t="str">
        <f>IFERROR((K1393+R1393)+IF($B$3="NYSEG",INDEX('BCA Inputs'!$AI$14:$AI$54,MATCH(I1393,'BCA Inputs'!$M$14:$M$54,0))*P1393+INDEX('BCA Inputs'!$AJ$14:$AJ$54,MATCH(I1393,'BCA Inputs'!$M$14:$M$54,0))*Q1393,IF($B$3="RG&amp;E",INDEX('BCA Inputs'!$BR$14:$BR$54,MATCH(I1393,'BCA Inputs'!$AW$14:$AW$54,0))*P1393+INDEX('BCA Inputs'!$BS$14:$BS$54,MATCH(I1393,'BCA Inputs'!$AW$14:$AW$54,0))*Q1393,"")),"")</f>
        <v/>
      </c>
      <c r="AD1393" s="181" t="str">
        <f>IFERROR(IF($B$3="NYSEG",INDEX('BCA Inputs'!$AD$14:$AD$54,MATCH(I1393,'BCA Inputs'!$M$14:$M$54,0))*P1393+INDEX('BCA Inputs'!$AE$14:$AE$54,MATCH(I1393,'BCA Inputs'!$M$14:$M$54,0))*O1393+INDEX('BCA Inputs'!$AF$14:$AF$54,MATCH(I1393,'BCA Inputs'!$M$14:$M$54,0))*Q1393+INDEX('BCA Inputs'!$AG$14:$AG$54,MATCH(I1393,'BCA Inputs'!$M$14:$M$54,0))*F1393+INDEX('BCA Inputs'!$AH$14:$AH$54,MATCH(I1393,'BCA Inputs'!$M$14:$M$54,0))*G1393,IF($B$3="RG&amp;E",INDEX('BCA Inputs'!$BM$14:$BM$54,MATCH(I1393,'BCA Inputs'!$AW$14:$AW$54,0))*P1393+INDEX('BCA Inputs'!$BN$14:$BN$54,MATCH(I1393,'BCA Inputs'!$AW$14:$AW$54,0))*O1393+INDEX('BCA Inputs'!$BO$14:$BO$54,MATCH(I1393,'BCA Inputs'!$AW$14:$AW$54,0))*Q1393+INDEX('BCA Inputs'!$BP$14:$BP$54,MATCH(I1393,'BCA Inputs'!$AW$14:$AW$54,0))*F1393+INDEX('BCA Inputs'!$BQ$14:$BQ$54,MATCH(I1393,'BCA Inputs'!$AW$14:$AW$54,0))*G1393,"")),"")</f>
        <v/>
      </c>
      <c r="AE1393" s="237" t="str">
        <f t="shared" si="216"/>
        <v/>
      </c>
      <c r="AF1393" s="198">
        <f t="shared" si="218"/>
        <v>0</v>
      </c>
      <c r="AG1393" s="239">
        <f t="shared" si="219"/>
        <v>0</v>
      </c>
    </row>
    <row r="1394" spans="1:33">
      <c r="A1394" s="228"/>
      <c r="B1394" s="176"/>
      <c r="C1394" s="229"/>
      <c r="D1394" s="230"/>
      <c r="E1394" s="230"/>
      <c r="F1394" s="230"/>
      <c r="G1394" s="230"/>
      <c r="H1394" s="231"/>
      <c r="I1394" s="231"/>
      <c r="J1394" s="232"/>
      <c r="K1394" s="232"/>
      <c r="L1394" s="232"/>
      <c r="M1394" s="181">
        <f t="shared" si="217"/>
        <v>0</v>
      </c>
      <c r="N1394" s="181">
        <f>IF(H1394="",0,H1394*I1394*'Avoided Water Savings Cost'!$C$16)</f>
        <v>0</v>
      </c>
      <c r="O1394" s="545">
        <f>IF(C1394="",0,IF($B$3="NYSEG",C1394/(1-'Avoided Electric Costs 2020'!$W$21),IF($B$3="RG&amp;E",C1394/(1-'Avoided Electric Costs 2020'!$X$21),"")))</f>
        <v>0</v>
      </c>
      <c r="P1394" s="546">
        <f>IF(D1394="",0,IF($B$3="NYSEG",D1394/(1-'Avoided Electric Costs 2020'!$W$21),IF($B$3="RG&amp;E",D1394/(1-'Avoided Electric Costs 2020'!$X$21),"")))</f>
        <v>0</v>
      </c>
      <c r="Q1394" s="546">
        <f>IF(E1394="",0,IF($B$3="NYSEG",E1394/(1-'Avoided Natural Gas Costs 2020'!$J$34),IF($B$3="RG&amp;E",E1394/(1-'Avoided Natural Gas Costs 2020'!$K$34),"")))</f>
        <v>0</v>
      </c>
      <c r="R1394" s="233" t="str">
        <f>IFERROR(IF(P1394*'BCA Inputs'!$C$1+Q1394*'BCA Inputs'!$C$2+F1394*'BCA Inputs'!$C$2+G1394*'BCA Inputs'!$C$2=0,"",P1394*'BCA Inputs'!$C$1+Q1394*'BCA Inputs'!$C$2+F1394*'BCA Inputs'!$C$2+G1394*'BCA Inputs'!$C$2),"")</f>
        <v/>
      </c>
      <c r="S1394" s="181" t="str">
        <f t="shared" si="210"/>
        <v/>
      </c>
      <c r="T1394" s="181" t="str">
        <f>IFERROR(IF($B$3="NYSEG",(INDEX('BCA Inputs'!$N$14:$N$54,MATCH(I1394,'BCA Inputs'!$M$14:$M$54,0))*P1394+INDEX('BCA Inputs'!$O$14:$O$54,MATCH(I1394,'BCA Inputs'!$M$14:$M$54,0))*O1394+INDEX('BCA Inputs'!P:P,MATCH(I1394,'BCA Inputs'!M:M,0))*Q1394+INDEX('BCA Inputs'!Q:Q,MATCH(I1394,'BCA Inputs'!M:M,0))*F1394+INDEX('BCA Inputs'!R:R,MATCH(I1394,'BCA Inputs'!M:M,0))*G1394)+L1394+N1394,IF($B$3="RG&amp;E",(INDEX('BCA Inputs'!$AX$14:$AX$54,MATCH(I1394,'BCA Inputs'!$AW$14:$AW$54,0))*P1394+INDEX('BCA Inputs'!$AY$14:$AY$54,MATCH(I1394,'BCA Inputs'!$AW$14:$AW$54,0))*O1394+INDEX('BCA Inputs'!$AZ$14:$AZ$54,MATCH(I1394,'BCA Inputs'!$AW$14:$AW$54,0))*Q1394+INDEX('BCA Inputs'!$BA$14:$BA$54,MATCH(I1394,'BCA Inputs'!$AW$14:$AW$54,0))*F1394+INDEX('BCA Inputs'!$BB$14:$BB$54,MATCH(I1394,'BCA Inputs'!$AW$14:$AW$54,0))*G1394)+L1394+N1394,"")),"")</f>
        <v/>
      </c>
      <c r="U1394" s="234" t="str">
        <f t="shared" si="211"/>
        <v/>
      </c>
      <c r="V1394" s="234" t="str">
        <f t="shared" si="212"/>
        <v/>
      </c>
      <c r="W1394" s="234" t="str">
        <f t="shared" si="213"/>
        <v/>
      </c>
      <c r="Y1394" s="235" t="str">
        <f t="shared" si="214"/>
        <v/>
      </c>
      <c r="Z1394" s="236" t="str">
        <f>IFERROR(IF($B$3="NYSEG",INDEX('BCA Inputs'!$X$14:$X$54,MATCH(I1394,'BCA Inputs'!$M$14:$M$54,0))*P1394+INDEX('BCA Inputs'!$Y$14:$Y$54,MATCH(I1394,'BCA Inputs'!$M$14:$M$54,0))*O1394+INDEX('BCA Inputs'!$Z$14:$Z$54,MATCH(I1394,'BCA Inputs'!$M$14:$M$54,0))*Q1394+INDEX('BCA Inputs'!$AA$14:$AA$54,MATCH(I1394,'BCA Inputs'!$M$14:$M$54,0))*F1394+INDEX('BCA Inputs'!$AB$14:$AB$54,MATCH(I1394,'BCA Inputs'!$M$14:$M$54,0))*G1394,IF($B$3="RG&amp;E",INDEX('BCA Inputs'!$BG$14:$BG$54,MATCH(I1394,'BCA Inputs'!$AW$14:$AW$54,0))*P1394+INDEX('BCA Inputs'!$BH$14:$BH$54,MATCH(I1394,'BCA Inputs'!$AW$14:$AW$54,0))*O1394+INDEX('BCA Inputs'!$BI$14:$BI$54,MATCH(I1394,'BCA Inputs'!$AW$14:$AW$54,0))*Q1394+INDEX('BCA Inputs'!$BJ$14:$BJ$54,MATCH(I1394,'BCA Inputs'!$AW$14:$AW$54,0))*F1394+INDEX('BCA Inputs'!$BK$14:$BK$54,MATCH(I1394,'BCA Inputs'!$AW$14:$AW$54,0))*G1394,"")),"")</f>
        <v/>
      </c>
      <c r="AA1394" s="237" t="str">
        <f t="shared" si="215"/>
        <v/>
      </c>
      <c r="AC1394" s="238" t="str">
        <f>IFERROR((K1394+R1394)+IF($B$3="NYSEG",INDEX('BCA Inputs'!$AI$14:$AI$54,MATCH(I1394,'BCA Inputs'!$M$14:$M$54,0))*P1394+INDEX('BCA Inputs'!$AJ$14:$AJ$54,MATCH(I1394,'BCA Inputs'!$M$14:$M$54,0))*Q1394,IF($B$3="RG&amp;E",INDEX('BCA Inputs'!$BR$14:$BR$54,MATCH(I1394,'BCA Inputs'!$AW$14:$AW$54,0))*P1394+INDEX('BCA Inputs'!$BS$14:$BS$54,MATCH(I1394,'BCA Inputs'!$AW$14:$AW$54,0))*Q1394,"")),"")</f>
        <v/>
      </c>
      <c r="AD1394" s="181" t="str">
        <f>IFERROR(IF($B$3="NYSEG",INDEX('BCA Inputs'!$AD$14:$AD$54,MATCH(I1394,'BCA Inputs'!$M$14:$M$54,0))*P1394+INDEX('BCA Inputs'!$AE$14:$AE$54,MATCH(I1394,'BCA Inputs'!$M$14:$M$54,0))*O1394+INDEX('BCA Inputs'!$AF$14:$AF$54,MATCH(I1394,'BCA Inputs'!$M$14:$M$54,0))*Q1394+INDEX('BCA Inputs'!$AG$14:$AG$54,MATCH(I1394,'BCA Inputs'!$M$14:$M$54,0))*F1394+INDEX('BCA Inputs'!$AH$14:$AH$54,MATCH(I1394,'BCA Inputs'!$M$14:$M$54,0))*G1394,IF($B$3="RG&amp;E",INDEX('BCA Inputs'!$BM$14:$BM$54,MATCH(I1394,'BCA Inputs'!$AW$14:$AW$54,0))*P1394+INDEX('BCA Inputs'!$BN$14:$BN$54,MATCH(I1394,'BCA Inputs'!$AW$14:$AW$54,0))*O1394+INDEX('BCA Inputs'!$BO$14:$BO$54,MATCH(I1394,'BCA Inputs'!$AW$14:$AW$54,0))*Q1394+INDEX('BCA Inputs'!$BP$14:$BP$54,MATCH(I1394,'BCA Inputs'!$AW$14:$AW$54,0))*F1394+INDEX('BCA Inputs'!$BQ$14:$BQ$54,MATCH(I1394,'BCA Inputs'!$AW$14:$AW$54,0))*G1394,"")),"")</f>
        <v/>
      </c>
      <c r="AE1394" s="237" t="str">
        <f t="shared" si="216"/>
        <v/>
      </c>
      <c r="AF1394" s="198">
        <f t="shared" si="218"/>
        <v>0</v>
      </c>
      <c r="AG1394" s="239">
        <f t="shared" si="219"/>
        <v>0</v>
      </c>
    </row>
    <row r="1395" spans="1:33">
      <c r="A1395" s="228"/>
      <c r="B1395" s="176"/>
      <c r="C1395" s="229"/>
      <c r="D1395" s="230"/>
      <c r="E1395" s="230"/>
      <c r="F1395" s="230"/>
      <c r="G1395" s="230"/>
      <c r="H1395" s="231"/>
      <c r="I1395" s="231"/>
      <c r="J1395" s="232"/>
      <c r="K1395" s="232"/>
      <c r="L1395" s="232"/>
      <c r="M1395" s="181">
        <f t="shared" si="217"/>
        <v>0</v>
      </c>
      <c r="N1395" s="181">
        <f>IF(H1395="",0,H1395*I1395*'Avoided Water Savings Cost'!$C$16)</f>
        <v>0</v>
      </c>
      <c r="O1395" s="545">
        <f>IF(C1395="",0,IF($B$3="NYSEG",C1395/(1-'Avoided Electric Costs 2020'!$W$21),IF($B$3="RG&amp;E",C1395/(1-'Avoided Electric Costs 2020'!$X$21),"")))</f>
        <v>0</v>
      </c>
      <c r="P1395" s="546">
        <f>IF(D1395="",0,IF($B$3="NYSEG",D1395/(1-'Avoided Electric Costs 2020'!$W$21),IF($B$3="RG&amp;E",D1395/(1-'Avoided Electric Costs 2020'!$X$21),"")))</f>
        <v>0</v>
      </c>
      <c r="Q1395" s="546">
        <f>IF(E1395="",0,IF($B$3="NYSEG",E1395/(1-'Avoided Natural Gas Costs 2020'!$J$34),IF($B$3="RG&amp;E",E1395/(1-'Avoided Natural Gas Costs 2020'!$K$34),"")))</f>
        <v>0</v>
      </c>
      <c r="R1395" s="233" t="str">
        <f>IFERROR(IF(P1395*'BCA Inputs'!$C$1+Q1395*'BCA Inputs'!$C$2+F1395*'BCA Inputs'!$C$2+G1395*'BCA Inputs'!$C$2=0,"",P1395*'BCA Inputs'!$C$1+Q1395*'BCA Inputs'!$C$2+F1395*'BCA Inputs'!$C$2+G1395*'BCA Inputs'!$C$2),"")</f>
        <v/>
      </c>
      <c r="S1395" s="181" t="str">
        <f t="shared" si="210"/>
        <v/>
      </c>
      <c r="T1395" s="181" t="str">
        <f>IFERROR(IF($B$3="NYSEG",(INDEX('BCA Inputs'!$N$14:$N$54,MATCH(I1395,'BCA Inputs'!$M$14:$M$54,0))*P1395+INDEX('BCA Inputs'!$O$14:$O$54,MATCH(I1395,'BCA Inputs'!$M$14:$M$54,0))*O1395+INDEX('BCA Inputs'!P:P,MATCH(I1395,'BCA Inputs'!M:M,0))*Q1395+INDEX('BCA Inputs'!Q:Q,MATCH(I1395,'BCA Inputs'!M:M,0))*F1395+INDEX('BCA Inputs'!R:R,MATCH(I1395,'BCA Inputs'!M:M,0))*G1395)+L1395+N1395,IF($B$3="RG&amp;E",(INDEX('BCA Inputs'!$AX$14:$AX$54,MATCH(I1395,'BCA Inputs'!$AW$14:$AW$54,0))*P1395+INDEX('BCA Inputs'!$AY$14:$AY$54,MATCH(I1395,'BCA Inputs'!$AW$14:$AW$54,0))*O1395+INDEX('BCA Inputs'!$AZ$14:$AZ$54,MATCH(I1395,'BCA Inputs'!$AW$14:$AW$54,0))*Q1395+INDEX('BCA Inputs'!$BA$14:$BA$54,MATCH(I1395,'BCA Inputs'!$AW$14:$AW$54,0))*F1395+INDEX('BCA Inputs'!$BB$14:$BB$54,MATCH(I1395,'BCA Inputs'!$AW$14:$AW$54,0))*G1395)+L1395+N1395,"")),"")</f>
        <v/>
      </c>
      <c r="U1395" s="234" t="str">
        <f t="shared" si="211"/>
        <v/>
      </c>
      <c r="V1395" s="234" t="str">
        <f t="shared" si="212"/>
        <v/>
      </c>
      <c r="W1395" s="234" t="str">
        <f t="shared" si="213"/>
        <v/>
      </c>
      <c r="Y1395" s="235" t="str">
        <f t="shared" si="214"/>
        <v/>
      </c>
      <c r="Z1395" s="236" t="str">
        <f>IFERROR(IF($B$3="NYSEG",INDEX('BCA Inputs'!$X$14:$X$54,MATCH(I1395,'BCA Inputs'!$M$14:$M$54,0))*P1395+INDEX('BCA Inputs'!$Y$14:$Y$54,MATCH(I1395,'BCA Inputs'!$M$14:$M$54,0))*O1395+INDEX('BCA Inputs'!$Z$14:$Z$54,MATCH(I1395,'BCA Inputs'!$M$14:$M$54,0))*Q1395+INDEX('BCA Inputs'!$AA$14:$AA$54,MATCH(I1395,'BCA Inputs'!$M$14:$M$54,0))*F1395+INDEX('BCA Inputs'!$AB$14:$AB$54,MATCH(I1395,'BCA Inputs'!$M$14:$M$54,0))*G1395,IF($B$3="RG&amp;E",INDEX('BCA Inputs'!$BG$14:$BG$54,MATCH(I1395,'BCA Inputs'!$AW$14:$AW$54,0))*P1395+INDEX('BCA Inputs'!$BH$14:$BH$54,MATCH(I1395,'BCA Inputs'!$AW$14:$AW$54,0))*O1395+INDEX('BCA Inputs'!$BI$14:$BI$54,MATCH(I1395,'BCA Inputs'!$AW$14:$AW$54,0))*Q1395+INDEX('BCA Inputs'!$BJ$14:$BJ$54,MATCH(I1395,'BCA Inputs'!$AW$14:$AW$54,0))*F1395+INDEX('BCA Inputs'!$BK$14:$BK$54,MATCH(I1395,'BCA Inputs'!$AW$14:$AW$54,0))*G1395,"")),"")</f>
        <v/>
      </c>
      <c r="AA1395" s="237" t="str">
        <f t="shared" si="215"/>
        <v/>
      </c>
      <c r="AC1395" s="238" t="str">
        <f>IFERROR((K1395+R1395)+IF($B$3="NYSEG",INDEX('BCA Inputs'!$AI$14:$AI$54,MATCH(I1395,'BCA Inputs'!$M$14:$M$54,0))*P1395+INDEX('BCA Inputs'!$AJ$14:$AJ$54,MATCH(I1395,'BCA Inputs'!$M$14:$M$54,0))*Q1395,IF($B$3="RG&amp;E",INDEX('BCA Inputs'!$BR$14:$BR$54,MATCH(I1395,'BCA Inputs'!$AW$14:$AW$54,0))*P1395+INDEX('BCA Inputs'!$BS$14:$BS$54,MATCH(I1395,'BCA Inputs'!$AW$14:$AW$54,0))*Q1395,"")),"")</f>
        <v/>
      </c>
      <c r="AD1395" s="181" t="str">
        <f>IFERROR(IF($B$3="NYSEG",INDEX('BCA Inputs'!$AD$14:$AD$54,MATCH(I1395,'BCA Inputs'!$M$14:$M$54,0))*P1395+INDEX('BCA Inputs'!$AE$14:$AE$54,MATCH(I1395,'BCA Inputs'!$M$14:$M$54,0))*O1395+INDEX('BCA Inputs'!$AF$14:$AF$54,MATCH(I1395,'BCA Inputs'!$M$14:$M$54,0))*Q1395+INDEX('BCA Inputs'!$AG$14:$AG$54,MATCH(I1395,'BCA Inputs'!$M$14:$M$54,0))*F1395+INDEX('BCA Inputs'!$AH$14:$AH$54,MATCH(I1395,'BCA Inputs'!$M$14:$M$54,0))*G1395,IF($B$3="RG&amp;E",INDEX('BCA Inputs'!$BM$14:$BM$54,MATCH(I1395,'BCA Inputs'!$AW$14:$AW$54,0))*P1395+INDEX('BCA Inputs'!$BN$14:$BN$54,MATCH(I1395,'BCA Inputs'!$AW$14:$AW$54,0))*O1395+INDEX('BCA Inputs'!$BO$14:$BO$54,MATCH(I1395,'BCA Inputs'!$AW$14:$AW$54,0))*Q1395+INDEX('BCA Inputs'!$BP$14:$BP$54,MATCH(I1395,'BCA Inputs'!$AW$14:$AW$54,0))*F1395+INDEX('BCA Inputs'!$BQ$14:$BQ$54,MATCH(I1395,'BCA Inputs'!$AW$14:$AW$54,0))*G1395,"")),"")</f>
        <v/>
      </c>
      <c r="AE1395" s="237" t="str">
        <f t="shared" si="216"/>
        <v/>
      </c>
      <c r="AF1395" s="198">
        <f t="shared" si="218"/>
        <v>0</v>
      </c>
      <c r="AG1395" s="239">
        <f t="shared" si="219"/>
        <v>0</v>
      </c>
    </row>
    <row r="1396" spans="1:33">
      <c r="A1396" s="228"/>
      <c r="B1396" s="176"/>
      <c r="C1396" s="229"/>
      <c r="D1396" s="230"/>
      <c r="E1396" s="230"/>
      <c r="F1396" s="230"/>
      <c r="G1396" s="230"/>
      <c r="H1396" s="231"/>
      <c r="I1396" s="231"/>
      <c r="J1396" s="232"/>
      <c r="K1396" s="232"/>
      <c r="L1396" s="232"/>
      <c r="M1396" s="181">
        <f t="shared" si="217"/>
        <v>0</v>
      </c>
      <c r="N1396" s="181">
        <f>IF(H1396="",0,H1396*I1396*'Avoided Water Savings Cost'!$C$16)</f>
        <v>0</v>
      </c>
      <c r="O1396" s="545">
        <f>IF(C1396="",0,IF($B$3="NYSEG",C1396/(1-'Avoided Electric Costs 2020'!$W$21),IF($B$3="RG&amp;E",C1396/(1-'Avoided Electric Costs 2020'!$X$21),"")))</f>
        <v>0</v>
      </c>
      <c r="P1396" s="546">
        <f>IF(D1396="",0,IF($B$3="NYSEG",D1396/(1-'Avoided Electric Costs 2020'!$W$21),IF($B$3="RG&amp;E",D1396/(1-'Avoided Electric Costs 2020'!$X$21),"")))</f>
        <v>0</v>
      </c>
      <c r="Q1396" s="546">
        <f>IF(E1396="",0,IF($B$3="NYSEG",E1396/(1-'Avoided Natural Gas Costs 2020'!$J$34),IF($B$3="RG&amp;E",E1396/(1-'Avoided Natural Gas Costs 2020'!$K$34),"")))</f>
        <v>0</v>
      </c>
      <c r="R1396" s="233" t="str">
        <f>IFERROR(IF(P1396*'BCA Inputs'!$C$1+Q1396*'BCA Inputs'!$C$2+F1396*'BCA Inputs'!$C$2+G1396*'BCA Inputs'!$C$2=0,"",P1396*'BCA Inputs'!$C$1+Q1396*'BCA Inputs'!$C$2+F1396*'BCA Inputs'!$C$2+G1396*'BCA Inputs'!$C$2),"")</f>
        <v/>
      </c>
      <c r="S1396" s="181" t="str">
        <f t="shared" si="210"/>
        <v/>
      </c>
      <c r="T1396" s="181" t="str">
        <f>IFERROR(IF($B$3="NYSEG",(INDEX('BCA Inputs'!$N$14:$N$54,MATCH(I1396,'BCA Inputs'!$M$14:$M$54,0))*P1396+INDEX('BCA Inputs'!$O$14:$O$54,MATCH(I1396,'BCA Inputs'!$M$14:$M$54,0))*O1396+INDEX('BCA Inputs'!P:P,MATCH(I1396,'BCA Inputs'!M:M,0))*Q1396+INDEX('BCA Inputs'!Q:Q,MATCH(I1396,'BCA Inputs'!M:M,0))*F1396+INDEX('BCA Inputs'!R:R,MATCH(I1396,'BCA Inputs'!M:M,0))*G1396)+L1396+N1396,IF($B$3="RG&amp;E",(INDEX('BCA Inputs'!$AX$14:$AX$54,MATCH(I1396,'BCA Inputs'!$AW$14:$AW$54,0))*P1396+INDEX('BCA Inputs'!$AY$14:$AY$54,MATCH(I1396,'BCA Inputs'!$AW$14:$AW$54,0))*O1396+INDEX('BCA Inputs'!$AZ$14:$AZ$54,MATCH(I1396,'BCA Inputs'!$AW$14:$AW$54,0))*Q1396+INDEX('BCA Inputs'!$BA$14:$BA$54,MATCH(I1396,'BCA Inputs'!$AW$14:$AW$54,0))*F1396+INDEX('BCA Inputs'!$BB$14:$BB$54,MATCH(I1396,'BCA Inputs'!$AW$14:$AW$54,0))*G1396)+L1396+N1396,"")),"")</f>
        <v/>
      </c>
      <c r="U1396" s="234" t="str">
        <f t="shared" si="211"/>
        <v/>
      </c>
      <c r="V1396" s="234" t="str">
        <f t="shared" si="212"/>
        <v/>
      </c>
      <c r="W1396" s="234" t="str">
        <f t="shared" si="213"/>
        <v/>
      </c>
      <c r="Y1396" s="235" t="str">
        <f t="shared" si="214"/>
        <v/>
      </c>
      <c r="Z1396" s="236" t="str">
        <f>IFERROR(IF($B$3="NYSEG",INDEX('BCA Inputs'!$X$14:$X$54,MATCH(I1396,'BCA Inputs'!$M$14:$M$54,0))*P1396+INDEX('BCA Inputs'!$Y$14:$Y$54,MATCH(I1396,'BCA Inputs'!$M$14:$M$54,0))*O1396+INDEX('BCA Inputs'!$Z$14:$Z$54,MATCH(I1396,'BCA Inputs'!$M$14:$M$54,0))*Q1396+INDEX('BCA Inputs'!$AA$14:$AA$54,MATCH(I1396,'BCA Inputs'!$M$14:$M$54,0))*F1396+INDEX('BCA Inputs'!$AB$14:$AB$54,MATCH(I1396,'BCA Inputs'!$M$14:$M$54,0))*G1396,IF($B$3="RG&amp;E",INDEX('BCA Inputs'!$BG$14:$BG$54,MATCH(I1396,'BCA Inputs'!$AW$14:$AW$54,0))*P1396+INDEX('BCA Inputs'!$BH$14:$BH$54,MATCH(I1396,'BCA Inputs'!$AW$14:$AW$54,0))*O1396+INDEX('BCA Inputs'!$BI$14:$BI$54,MATCH(I1396,'BCA Inputs'!$AW$14:$AW$54,0))*Q1396+INDEX('BCA Inputs'!$BJ$14:$BJ$54,MATCH(I1396,'BCA Inputs'!$AW$14:$AW$54,0))*F1396+INDEX('BCA Inputs'!$BK$14:$BK$54,MATCH(I1396,'BCA Inputs'!$AW$14:$AW$54,0))*G1396,"")),"")</f>
        <v/>
      </c>
      <c r="AA1396" s="237" t="str">
        <f t="shared" si="215"/>
        <v/>
      </c>
      <c r="AC1396" s="238" t="str">
        <f>IFERROR((K1396+R1396)+IF($B$3="NYSEG",INDEX('BCA Inputs'!$AI$14:$AI$54,MATCH(I1396,'BCA Inputs'!$M$14:$M$54,0))*P1396+INDEX('BCA Inputs'!$AJ$14:$AJ$54,MATCH(I1396,'BCA Inputs'!$M$14:$M$54,0))*Q1396,IF($B$3="RG&amp;E",INDEX('BCA Inputs'!$BR$14:$BR$54,MATCH(I1396,'BCA Inputs'!$AW$14:$AW$54,0))*P1396+INDEX('BCA Inputs'!$BS$14:$BS$54,MATCH(I1396,'BCA Inputs'!$AW$14:$AW$54,0))*Q1396,"")),"")</f>
        <v/>
      </c>
      <c r="AD1396" s="181" t="str">
        <f>IFERROR(IF($B$3="NYSEG",INDEX('BCA Inputs'!$AD$14:$AD$54,MATCH(I1396,'BCA Inputs'!$M$14:$M$54,0))*P1396+INDEX('BCA Inputs'!$AE$14:$AE$54,MATCH(I1396,'BCA Inputs'!$M$14:$M$54,0))*O1396+INDEX('BCA Inputs'!$AF$14:$AF$54,MATCH(I1396,'BCA Inputs'!$M$14:$M$54,0))*Q1396+INDEX('BCA Inputs'!$AG$14:$AG$54,MATCH(I1396,'BCA Inputs'!$M$14:$M$54,0))*F1396+INDEX('BCA Inputs'!$AH$14:$AH$54,MATCH(I1396,'BCA Inputs'!$M$14:$M$54,0))*G1396,IF($B$3="RG&amp;E",INDEX('BCA Inputs'!$BM$14:$BM$54,MATCH(I1396,'BCA Inputs'!$AW$14:$AW$54,0))*P1396+INDEX('BCA Inputs'!$BN$14:$BN$54,MATCH(I1396,'BCA Inputs'!$AW$14:$AW$54,0))*O1396+INDEX('BCA Inputs'!$BO$14:$BO$54,MATCH(I1396,'BCA Inputs'!$AW$14:$AW$54,0))*Q1396+INDEX('BCA Inputs'!$BP$14:$BP$54,MATCH(I1396,'BCA Inputs'!$AW$14:$AW$54,0))*F1396+INDEX('BCA Inputs'!$BQ$14:$BQ$54,MATCH(I1396,'BCA Inputs'!$AW$14:$AW$54,0))*G1396,"")),"")</f>
        <v/>
      </c>
      <c r="AE1396" s="237" t="str">
        <f t="shared" si="216"/>
        <v/>
      </c>
      <c r="AF1396" s="198">
        <f t="shared" si="218"/>
        <v>0</v>
      </c>
      <c r="AG1396" s="239">
        <f t="shared" si="219"/>
        <v>0</v>
      </c>
    </row>
    <row r="1397" spans="1:33">
      <c r="A1397" s="228"/>
      <c r="B1397" s="176"/>
      <c r="C1397" s="229"/>
      <c r="D1397" s="230"/>
      <c r="E1397" s="230"/>
      <c r="F1397" s="230"/>
      <c r="G1397" s="230"/>
      <c r="H1397" s="231"/>
      <c r="I1397" s="231"/>
      <c r="J1397" s="232"/>
      <c r="K1397" s="232"/>
      <c r="L1397" s="232"/>
      <c r="M1397" s="181">
        <f t="shared" si="217"/>
        <v>0</v>
      </c>
      <c r="N1397" s="181">
        <f>IF(H1397="",0,H1397*I1397*'Avoided Water Savings Cost'!$C$16)</f>
        <v>0</v>
      </c>
      <c r="O1397" s="545">
        <f>IF(C1397="",0,IF($B$3="NYSEG",C1397/(1-'Avoided Electric Costs 2020'!$W$21),IF($B$3="RG&amp;E",C1397/(1-'Avoided Electric Costs 2020'!$X$21),"")))</f>
        <v>0</v>
      </c>
      <c r="P1397" s="546">
        <f>IF(D1397="",0,IF($B$3="NYSEG",D1397/(1-'Avoided Electric Costs 2020'!$W$21),IF($B$3="RG&amp;E",D1397/(1-'Avoided Electric Costs 2020'!$X$21),"")))</f>
        <v>0</v>
      </c>
      <c r="Q1397" s="546">
        <f>IF(E1397="",0,IF($B$3="NYSEG",E1397/(1-'Avoided Natural Gas Costs 2020'!$J$34),IF($B$3="RG&amp;E",E1397/(1-'Avoided Natural Gas Costs 2020'!$K$34),"")))</f>
        <v>0</v>
      </c>
      <c r="R1397" s="233" t="str">
        <f>IFERROR(IF(P1397*'BCA Inputs'!$C$1+Q1397*'BCA Inputs'!$C$2+F1397*'BCA Inputs'!$C$2+G1397*'BCA Inputs'!$C$2=0,"",P1397*'BCA Inputs'!$C$1+Q1397*'BCA Inputs'!$C$2+F1397*'BCA Inputs'!$C$2+G1397*'BCA Inputs'!$C$2),"")</f>
        <v/>
      </c>
      <c r="S1397" s="181" t="str">
        <f t="shared" si="210"/>
        <v/>
      </c>
      <c r="T1397" s="181" t="str">
        <f>IFERROR(IF($B$3="NYSEG",(INDEX('BCA Inputs'!$N$14:$N$54,MATCH(I1397,'BCA Inputs'!$M$14:$M$54,0))*P1397+INDEX('BCA Inputs'!$O$14:$O$54,MATCH(I1397,'BCA Inputs'!$M$14:$M$54,0))*O1397+INDEX('BCA Inputs'!P:P,MATCH(I1397,'BCA Inputs'!M:M,0))*Q1397+INDEX('BCA Inputs'!Q:Q,MATCH(I1397,'BCA Inputs'!M:M,0))*F1397+INDEX('BCA Inputs'!R:R,MATCH(I1397,'BCA Inputs'!M:M,0))*G1397)+L1397+N1397,IF($B$3="RG&amp;E",(INDEX('BCA Inputs'!$AX$14:$AX$54,MATCH(I1397,'BCA Inputs'!$AW$14:$AW$54,0))*P1397+INDEX('BCA Inputs'!$AY$14:$AY$54,MATCH(I1397,'BCA Inputs'!$AW$14:$AW$54,0))*O1397+INDEX('BCA Inputs'!$AZ$14:$AZ$54,MATCH(I1397,'BCA Inputs'!$AW$14:$AW$54,0))*Q1397+INDEX('BCA Inputs'!$BA$14:$BA$54,MATCH(I1397,'BCA Inputs'!$AW$14:$AW$54,0))*F1397+INDEX('BCA Inputs'!$BB$14:$BB$54,MATCH(I1397,'BCA Inputs'!$AW$14:$AW$54,0))*G1397)+L1397+N1397,"")),"")</f>
        <v/>
      </c>
      <c r="U1397" s="234" t="str">
        <f t="shared" si="211"/>
        <v/>
      </c>
      <c r="V1397" s="234" t="str">
        <f t="shared" si="212"/>
        <v/>
      </c>
      <c r="W1397" s="234" t="str">
        <f t="shared" si="213"/>
        <v/>
      </c>
      <c r="Y1397" s="235" t="str">
        <f t="shared" si="214"/>
        <v/>
      </c>
      <c r="Z1397" s="236" t="str">
        <f>IFERROR(IF($B$3="NYSEG",INDEX('BCA Inputs'!$X$14:$X$54,MATCH(I1397,'BCA Inputs'!$M$14:$M$54,0))*P1397+INDEX('BCA Inputs'!$Y$14:$Y$54,MATCH(I1397,'BCA Inputs'!$M$14:$M$54,0))*O1397+INDEX('BCA Inputs'!$Z$14:$Z$54,MATCH(I1397,'BCA Inputs'!$M$14:$M$54,0))*Q1397+INDEX('BCA Inputs'!$AA$14:$AA$54,MATCH(I1397,'BCA Inputs'!$M$14:$M$54,0))*F1397+INDEX('BCA Inputs'!$AB$14:$AB$54,MATCH(I1397,'BCA Inputs'!$M$14:$M$54,0))*G1397,IF($B$3="RG&amp;E",INDEX('BCA Inputs'!$BG$14:$BG$54,MATCH(I1397,'BCA Inputs'!$AW$14:$AW$54,0))*P1397+INDEX('BCA Inputs'!$BH$14:$BH$54,MATCH(I1397,'BCA Inputs'!$AW$14:$AW$54,0))*O1397+INDEX('BCA Inputs'!$BI$14:$BI$54,MATCH(I1397,'BCA Inputs'!$AW$14:$AW$54,0))*Q1397+INDEX('BCA Inputs'!$BJ$14:$BJ$54,MATCH(I1397,'BCA Inputs'!$AW$14:$AW$54,0))*F1397+INDEX('BCA Inputs'!$BK$14:$BK$54,MATCH(I1397,'BCA Inputs'!$AW$14:$AW$54,0))*G1397,"")),"")</f>
        <v/>
      </c>
      <c r="AA1397" s="237" t="str">
        <f t="shared" si="215"/>
        <v/>
      </c>
      <c r="AC1397" s="238" t="str">
        <f>IFERROR((K1397+R1397)+IF($B$3="NYSEG",INDEX('BCA Inputs'!$AI$14:$AI$54,MATCH(I1397,'BCA Inputs'!$M$14:$M$54,0))*P1397+INDEX('BCA Inputs'!$AJ$14:$AJ$54,MATCH(I1397,'BCA Inputs'!$M$14:$M$54,0))*Q1397,IF($B$3="RG&amp;E",INDEX('BCA Inputs'!$BR$14:$BR$54,MATCH(I1397,'BCA Inputs'!$AW$14:$AW$54,0))*P1397+INDEX('BCA Inputs'!$BS$14:$BS$54,MATCH(I1397,'BCA Inputs'!$AW$14:$AW$54,0))*Q1397,"")),"")</f>
        <v/>
      </c>
      <c r="AD1397" s="181" t="str">
        <f>IFERROR(IF($B$3="NYSEG",INDEX('BCA Inputs'!$AD$14:$AD$54,MATCH(I1397,'BCA Inputs'!$M$14:$M$54,0))*P1397+INDEX('BCA Inputs'!$AE$14:$AE$54,MATCH(I1397,'BCA Inputs'!$M$14:$M$54,0))*O1397+INDEX('BCA Inputs'!$AF$14:$AF$54,MATCH(I1397,'BCA Inputs'!$M$14:$M$54,0))*Q1397+INDEX('BCA Inputs'!$AG$14:$AG$54,MATCH(I1397,'BCA Inputs'!$M$14:$M$54,0))*F1397+INDEX('BCA Inputs'!$AH$14:$AH$54,MATCH(I1397,'BCA Inputs'!$M$14:$M$54,0))*G1397,IF($B$3="RG&amp;E",INDEX('BCA Inputs'!$BM$14:$BM$54,MATCH(I1397,'BCA Inputs'!$AW$14:$AW$54,0))*P1397+INDEX('BCA Inputs'!$BN$14:$BN$54,MATCH(I1397,'BCA Inputs'!$AW$14:$AW$54,0))*O1397+INDEX('BCA Inputs'!$BO$14:$BO$54,MATCH(I1397,'BCA Inputs'!$AW$14:$AW$54,0))*Q1397+INDEX('BCA Inputs'!$BP$14:$BP$54,MATCH(I1397,'BCA Inputs'!$AW$14:$AW$54,0))*F1397+INDEX('BCA Inputs'!$BQ$14:$BQ$54,MATCH(I1397,'BCA Inputs'!$AW$14:$AW$54,0))*G1397,"")),"")</f>
        <v/>
      </c>
      <c r="AE1397" s="237" t="str">
        <f t="shared" si="216"/>
        <v/>
      </c>
      <c r="AF1397" s="198">
        <f t="shared" si="218"/>
        <v>0</v>
      </c>
      <c r="AG1397" s="239">
        <f t="shared" si="219"/>
        <v>0</v>
      </c>
    </row>
    <row r="1398" spans="1:33">
      <c r="A1398" s="228"/>
      <c r="B1398" s="176"/>
      <c r="C1398" s="229"/>
      <c r="D1398" s="230"/>
      <c r="E1398" s="230"/>
      <c r="F1398" s="230"/>
      <c r="G1398" s="230"/>
      <c r="H1398" s="231"/>
      <c r="I1398" s="231"/>
      <c r="J1398" s="232"/>
      <c r="K1398" s="232"/>
      <c r="L1398" s="232"/>
      <c r="M1398" s="181">
        <f t="shared" si="217"/>
        <v>0</v>
      </c>
      <c r="N1398" s="181">
        <f>IF(H1398="",0,H1398*I1398*'Avoided Water Savings Cost'!$C$16)</f>
        <v>0</v>
      </c>
      <c r="O1398" s="545">
        <f>IF(C1398="",0,IF($B$3="NYSEG",C1398/(1-'Avoided Electric Costs 2020'!$W$21),IF($B$3="RG&amp;E",C1398/(1-'Avoided Electric Costs 2020'!$X$21),"")))</f>
        <v>0</v>
      </c>
      <c r="P1398" s="546">
        <f>IF(D1398="",0,IF($B$3="NYSEG",D1398/(1-'Avoided Electric Costs 2020'!$W$21),IF($B$3="RG&amp;E",D1398/(1-'Avoided Electric Costs 2020'!$X$21),"")))</f>
        <v>0</v>
      </c>
      <c r="Q1398" s="546">
        <f>IF(E1398="",0,IF($B$3="NYSEG",E1398/(1-'Avoided Natural Gas Costs 2020'!$J$34),IF($B$3="RG&amp;E",E1398/(1-'Avoided Natural Gas Costs 2020'!$K$34),"")))</f>
        <v>0</v>
      </c>
      <c r="R1398" s="233" t="str">
        <f>IFERROR(IF(P1398*'BCA Inputs'!$C$1+Q1398*'BCA Inputs'!$C$2+F1398*'BCA Inputs'!$C$2+G1398*'BCA Inputs'!$C$2=0,"",P1398*'BCA Inputs'!$C$1+Q1398*'BCA Inputs'!$C$2+F1398*'BCA Inputs'!$C$2+G1398*'BCA Inputs'!$C$2),"")</f>
        <v/>
      </c>
      <c r="S1398" s="181" t="str">
        <f t="shared" si="210"/>
        <v/>
      </c>
      <c r="T1398" s="181" t="str">
        <f>IFERROR(IF($B$3="NYSEG",(INDEX('BCA Inputs'!$N$14:$N$54,MATCH(I1398,'BCA Inputs'!$M$14:$M$54,0))*P1398+INDEX('BCA Inputs'!$O$14:$O$54,MATCH(I1398,'BCA Inputs'!$M$14:$M$54,0))*O1398+INDEX('BCA Inputs'!P:P,MATCH(I1398,'BCA Inputs'!M:M,0))*Q1398+INDEX('BCA Inputs'!Q:Q,MATCH(I1398,'BCA Inputs'!M:M,0))*F1398+INDEX('BCA Inputs'!R:R,MATCH(I1398,'BCA Inputs'!M:M,0))*G1398)+L1398+N1398,IF($B$3="RG&amp;E",(INDEX('BCA Inputs'!$AX$14:$AX$54,MATCH(I1398,'BCA Inputs'!$AW$14:$AW$54,0))*P1398+INDEX('BCA Inputs'!$AY$14:$AY$54,MATCH(I1398,'BCA Inputs'!$AW$14:$AW$54,0))*O1398+INDEX('BCA Inputs'!$AZ$14:$AZ$54,MATCH(I1398,'BCA Inputs'!$AW$14:$AW$54,0))*Q1398+INDEX('BCA Inputs'!$BA$14:$BA$54,MATCH(I1398,'BCA Inputs'!$AW$14:$AW$54,0))*F1398+INDEX('BCA Inputs'!$BB$14:$BB$54,MATCH(I1398,'BCA Inputs'!$AW$14:$AW$54,0))*G1398)+L1398+N1398,"")),"")</f>
        <v/>
      </c>
      <c r="U1398" s="234" t="str">
        <f t="shared" si="211"/>
        <v/>
      </c>
      <c r="V1398" s="234" t="str">
        <f t="shared" si="212"/>
        <v/>
      </c>
      <c r="W1398" s="234" t="str">
        <f t="shared" si="213"/>
        <v/>
      </c>
      <c r="Y1398" s="235" t="str">
        <f t="shared" si="214"/>
        <v/>
      </c>
      <c r="Z1398" s="236" t="str">
        <f>IFERROR(IF($B$3="NYSEG",INDEX('BCA Inputs'!$X$14:$X$54,MATCH(I1398,'BCA Inputs'!$M$14:$M$54,0))*P1398+INDEX('BCA Inputs'!$Y$14:$Y$54,MATCH(I1398,'BCA Inputs'!$M$14:$M$54,0))*O1398+INDEX('BCA Inputs'!$Z$14:$Z$54,MATCH(I1398,'BCA Inputs'!$M$14:$M$54,0))*Q1398+INDEX('BCA Inputs'!$AA$14:$AA$54,MATCH(I1398,'BCA Inputs'!$M$14:$M$54,0))*F1398+INDEX('BCA Inputs'!$AB$14:$AB$54,MATCH(I1398,'BCA Inputs'!$M$14:$M$54,0))*G1398,IF($B$3="RG&amp;E",INDEX('BCA Inputs'!$BG$14:$BG$54,MATCH(I1398,'BCA Inputs'!$AW$14:$AW$54,0))*P1398+INDEX('BCA Inputs'!$BH$14:$BH$54,MATCH(I1398,'BCA Inputs'!$AW$14:$AW$54,0))*O1398+INDEX('BCA Inputs'!$BI$14:$BI$54,MATCH(I1398,'BCA Inputs'!$AW$14:$AW$54,0))*Q1398+INDEX('BCA Inputs'!$BJ$14:$BJ$54,MATCH(I1398,'BCA Inputs'!$AW$14:$AW$54,0))*F1398+INDEX('BCA Inputs'!$BK$14:$BK$54,MATCH(I1398,'BCA Inputs'!$AW$14:$AW$54,0))*G1398,"")),"")</f>
        <v/>
      </c>
      <c r="AA1398" s="237" t="str">
        <f t="shared" si="215"/>
        <v/>
      </c>
      <c r="AC1398" s="238" t="str">
        <f>IFERROR((K1398+R1398)+IF($B$3="NYSEG",INDEX('BCA Inputs'!$AI$14:$AI$54,MATCH(I1398,'BCA Inputs'!$M$14:$M$54,0))*P1398+INDEX('BCA Inputs'!$AJ$14:$AJ$54,MATCH(I1398,'BCA Inputs'!$M$14:$M$54,0))*Q1398,IF($B$3="RG&amp;E",INDEX('BCA Inputs'!$BR$14:$BR$54,MATCH(I1398,'BCA Inputs'!$AW$14:$AW$54,0))*P1398+INDEX('BCA Inputs'!$BS$14:$BS$54,MATCH(I1398,'BCA Inputs'!$AW$14:$AW$54,0))*Q1398,"")),"")</f>
        <v/>
      </c>
      <c r="AD1398" s="181" t="str">
        <f>IFERROR(IF($B$3="NYSEG",INDEX('BCA Inputs'!$AD$14:$AD$54,MATCH(I1398,'BCA Inputs'!$M$14:$M$54,0))*P1398+INDEX('BCA Inputs'!$AE$14:$AE$54,MATCH(I1398,'BCA Inputs'!$M$14:$M$54,0))*O1398+INDEX('BCA Inputs'!$AF$14:$AF$54,MATCH(I1398,'BCA Inputs'!$M$14:$M$54,0))*Q1398+INDEX('BCA Inputs'!$AG$14:$AG$54,MATCH(I1398,'BCA Inputs'!$M$14:$M$54,0))*F1398+INDEX('BCA Inputs'!$AH$14:$AH$54,MATCH(I1398,'BCA Inputs'!$M$14:$M$54,0))*G1398,IF($B$3="RG&amp;E",INDEX('BCA Inputs'!$BM$14:$BM$54,MATCH(I1398,'BCA Inputs'!$AW$14:$AW$54,0))*P1398+INDEX('BCA Inputs'!$BN$14:$BN$54,MATCH(I1398,'BCA Inputs'!$AW$14:$AW$54,0))*O1398+INDEX('BCA Inputs'!$BO$14:$BO$54,MATCH(I1398,'BCA Inputs'!$AW$14:$AW$54,0))*Q1398+INDEX('BCA Inputs'!$BP$14:$BP$54,MATCH(I1398,'BCA Inputs'!$AW$14:$AW$54,0))*F1398+INDEX('BCA Inputs'!$BQ$14:$BQ$54,MATCH(I1398,'BCA Inputs'!$AW$14:$AW$54,0))*G1398,"")),"")</f>
        <v/>
      </c>
      <c r="AE1398" s="237" t="str">
        <f t="shared" si="216"/>
        <v/>
      </c>
      <c r="AF1398" s="198">
        <f t="shared" si="218"/>
        <v>0</v>
      </c>
      <c r="AG1398" s="239">
        <f t="shared" si="219"/>
        <v>0</v>
      </c>
    </row>
    <row r="1399" spans="1:33">
      <c r="A1399" s="228"/>
      <c r="B1399" s="176"/>
      <c r="C1399" s="229"/>
      <c r="D1399" s="230"/>
      <c r="E1399" s="230"/>
      <c r="F1399" s="230"/>
      <c r="G1399" s="230"/>
      <c r="H1399" s="231"/>
      <c r="I1399" s="231"/>
      <c r="J1399" s="232"/>
      <c r="K1399" s="232"/>
      <c r="L1399" s="232"/>
      <c r="M1399" s="181">
        <f t="shared" si="217"/>
        <v>0</v>
      </c>
      <c r="N1399" s="181">
        <f>IF(H1399="",0,H1399*I1399*'Avoided Water Savings Cost'!$C$16)</f>
        <v>0</v>
      </c>
      <c r="O1399" s="545">
        <f>IF(C1399="",0,IF($B$3="NYSEG",C1399/(1-'Avoided Electric Costs 2020'!$W$21),IF($B$3="RG&amp;E",C1399/(1-'Avoided Electric Costs 2020'!$X$21),"")))</f>
        <v>0</v>
      </c>
      <c r="P1399" s="546">
        <f>IF(D1399="",0,IF($B$3="NYSEG",D1399/(1-'Avoided Electric Costs 2020'!$W$21),IF($B$3="RG&amp;E",D1399/(1-'Avoided Electric Costs 2020'!$X$21),"")))</f>
        <v>0</v>
      </c>
      <c r="Q1399" s="546">
        <f>IF(E1399="",0,IF($B$3="NYSEG",E1399/(1-'Avoided Natural Gas Costs 2020'!$J$34),IF($B$3="RG&amp;E",E1399/(1-'Avoided Natural Gas Costs 2020'!$K$34),"")))</f>
        <v>0</v>
      </c>
      <c r="R1399" s="233" t="str">
        <f>IFERROR(IF(P1399*'BCA Inputs'!$C$1+Q1399*'BCA Inputs'!$C$2+F1399*'BCA Inputs'!$C$2+G1399*'BCA Inputs'!$C$2=0,"",P1399*'BCA Inputs'!$C$1+Q1399*'BCA Inputs'!$C$2+F1399*'BCA Inputs'!$C$2+G1399*'BCA Inputs'!$C$2),"")</f>
        <v/>
      </c>
      <c r="S1399" s="181" t="str">
        <f t="shared" si="210"/>
        <v/>
      </c>
      <c r="T1399" s="181" t="str">
        <f>IFERROR(IF($B$3="NYSEG",(INDEX('BCA Inputs'!$N$14:$N$54,MATCH(I1399,'BCA Inputs'!$M$14:$M$54,0))*P1399+INDEX('BCA Inputs'!$O$14:$O$54,MATCH(I1399,'BCA Inputs'!$M$14:$M$54,0))*O1399+INDEX('BCA Inputs'!P:P,MATCH(I1399,'BCA Inputs'!M:M,0))*Q1399+INDEX('BCA Inputs'!Q:Q,MATCH(I1399,'BCA Inputs'!M:M,0))*F1399+INDEX('BCA Inputs'!R:R,MATCH(I1399,'BCA Inputs'!M:M,0))*G1399)+L1399+N1399,IF($B$3="RG&amp;E",(INDEX('BCA Inputs'!$AX$14:$AX$54,MATCH(I1399,'BCA Inputs'!$AW$14:$AW$54,0))*P1399+INDEX('BCA Inputs'!$AY$14:$AY$54,MATCH(I1399,'BCA Inputs'!$AW$14:$AW$54,0))*O1399+INDEX('BCA Inputs'!$AZ$14:$AZ$54,MATCH(I1399,'BCA Inputs'!$AW$14:$AW$54,0))*Q1399+INDEX('BCA Inputs'!$BA$14:$BA$54,MATCH(I1399,'BCA Inputs'!$AW$14:$AW$54,0))*F1399+INDEX('BCA Inputs'!$BB$14:$BB$54,MATCH(I1399,'BCA Inputs'!$AW$14:$AW$54,0))*G1399)+L1399+N1399,"")),"")</f>
        <v/>
      </c>
      <c r="U1399" s="234" t="str">
        <f t="shared" si="211"/>
        <v/>
      </c>
      <c r="V1399" s="234" t="str">
        <f t="shared" si="212"/>
        <v/>
      </c>
      <c r="W1399" s="234" t="str">
        <f t="shared" si="213"/>
        <v/>
      </c>
      <c r="Y1399" s="235" t="str">
        <f t="shared" si="214"/>
        <v/>
      </c>
      <c r="Z1399" s="236" t="str">
        <f>IFERROR(IF($B$3="NYSEG",INDEX('BCA Inputs'!$X$14:$X$54,MATCH(I1399,'BCA Inputs'!$M$14:$M$54,0))*P1399+INDEX('BCA Inputs'!$Y$14:$Y$54,MATCH(I1399,'BCA Inputs'!$M$14:$M$54,0))*O1399+INDEX('BCA Inputs'!$Z$14:$Z$54,MATCH(I1399,'BCA Inputs'!$M$14:$M$54,0))*Q1399+INDEX('BCA Inputs'!$AA$14:$AA$54,MATCH(I1399,'BCA Inputs'!$M$14:$M$54,0))*F1399+INDEX('BCA Inputs'!$AB$14:$AB$54,MATCH(I1399,'BCA Inputs'!$M$14:$M$54,0))*G1399,IF($B$3="RG&amp;E",INDEX('BCA Inputs'!$BG$14:$BG$54,MATCH(I1399,'BCA Inputs'!$AW$14:$AW$54,0))*P1399+INDEX('BCA Inputs'!$BH$14:$BH$54,MATCH(I1399,'BCA Inputs'!$AW$14:$AW$54,0))*O1399+INDEX('BCA Inputs'!$BI$14:$BI$54,MATCH(I1399,'BCA Inputs'!$AW$14:$AW$54,0))*Q1399+INDEX('BCA Inputs'!$BJ$14:$BJ$54,MATCH(I1399,'BCA Inputs'!$AW$14:$AW$54,0))*F1399+INDEX('BCA Inputs'!$BK$14:$BK$54,MATCH(I1399,'BCA Inputs'!$AW$14:$AW$54,0))*G1399,"")),"")</f>
        <v/>
      </c>
      <c r="AA1399" s="237" t="str">
        <f t="shared" si="215"/>
        <v/>
      </c>
      <c r="AC1399" s="238" t="str">
        <f>IFERROR((K1399+R1399)+IF($B$3="NYSEG",INDEX('BCA Inputs'!$AI$14:$AI$54,MATCH(I1399,'BCA Inputs'!$M$14:$M$54,0))*P1399+INDEX('BCA Inputs'!$AJ$14:$AJ$54,MATCH(I1399,'BCA Inputs'!$M$14:$M$54,0))*Q1399,IF($B$3="RG&amp;E",INDEX('BCA Inputs'!$BR$14:$BR$54,MATCH(I1399,'BCA Inputs'!$AW$14:$AW$54,0))*P1399+INDEX('BCA Inputs'!$BS$14:$BS$54,MATCH(I1399,'BCA Inputs'!$AW$14:$AW$54,0))*Q1399,"")),"")</f>
        <v/>
      </c>
      <c r="AD1399" s="181" t="str">
        <f>IFERROR(IF($B$3="NYSEG",INDEX('BCA Inputs'!$AD$14:$AD$54,MATCH(I1399,'BCA Inputs'!$M$14:$M$54,0))*P1399+INDEX('BCA Inputs'!$AE$14:$AE$54,MATCH(I1399,'BCA Inputs'!$M$14:$M$54,0))*O1399+INDEX('BCA Inputs'!$AF$14:$AF$54,MATCH(I1399,'BCA Inputs'!$M$14:$M$54,0))*Q1399+INDEX('BCA Inputs'!$AG$14:$AG$54,MATCH(I1399,'BCA Inputs'!$M$14:$M$54,0))*F1399+INDEX('BCA Inputs'!$AH$14:$AH$54,MATCH(I1399,'BCA Inputs'!$M$14:$M$54,0))*G1399,IF($B$3="RG&amp;E",INDEX('BCA Inputs'!$BM$14:$BM$54,MATCH(I1399,'BCA Inputs'!$AW$14:$AW$54,0))*P1399+INDEX('BCA Inputs'!$BN$14:$BN$54,MATCH(I1399,'BCA Inputs'!$AW$14:$AW$54,0))*O1399+INDEX('BCA Inputs'!$BO$14:$BO$54,MATCH(I1399,'BCA Inputs'!$AW$14:$AW$54,0))*Q1399+INDEX('BCA Inputs'!$BP$14:$BP$54,MATCH(I1399,'BCA Inputs'!$AW$14:$AW$54,0))*F1399+INDEX('BCA Inputs'!$BQ$14:$BQ$54,MATCH(I1399,'BCA Inputs'!$AW$14:$AW$54,0))*G1399,"")),"")</f>
        <v/>
      </c>
      <c r="AE1399" s="237" t="str">
        <f t="shared" si="216"/>
        <v/>
      </c>
      <c r="AF1399" s="198">
        <f t="shared" si="218"/>
        <v>0</v>
      </c>
      <c r="AG1399" s="239">
        <f t="shared" si="219"/>
        <v>0</v>
      </c>
    </row>
    <row r="1400" spans="1:33">
      <c r="A1400" s="228"/>
      <c r="B1400" s="176"/>
      <c r="C1400" s="229"/>
      <c r="D1400" s="230"/>
      <c r="E1400" s="230"/>
      <c r="F1400" s="230"/>
      <c r="G1400" s="230"/>
      <c r="H1400" s="231"/>
      <c r="I1400" s="231"/>
      <c r="J1400" s="232"/>
      <c r="K1400" s="232"/>
      <c r="L1400" s="232"/>
      <c r="M1400" s="181">
        <f t="shared" si="217"/>
        <v>0</v>
      </c>
      <c r="N1400" s="181">
        <f>IF(H1400="",0,H1400*I1400*'Avoided Water Savings Cost'!$C$16)</f>
        <v>0</v>
      </c>
      <c r="O1400" s="545">
        <f>IF(C1400="",0,IF($B$3="NYSEG",C1400/(1-'Avoided Electric Costs 2020'!$W$21),IF($B$3="RG&amp;E",C1400/(1-'Avoided Electric Costs 2020'!$X$21),"")))</f>
        <v>0</v>
      </c>
      <c r="P1400" s="546">
        <f>IF(D1400="",0,IF($B$3="NYSEG",D1400/(1-'Avoided Electric Costs 2020'!$W$21),IF($B$3="RG&amp;E",D1400/(1-'Avoided Electric Costs 2020'!$X$21),"")))</f>
        <v>0</v>
      </c>
      <c r="Q1400" s="546">
        <f>IF(E1400="",0,IF($B$3="NYSEG",E1400/(1-'Avoided Natural Gas Costs 2020'!$J$34),IF($B$3="RG&amp;E",E1400/(1-'Avoided Natural Gas Costs 2020'!$K$34),"")))</f>
        <v>0</v>
      </c>
      <c r="R1400" s="233" t="str">
        <f>IFERROR(IF(P1400*'BCA Inputs'!$C$1+Q1400*'BCA Inputs'!$C$2+F1400*'BCA Inputs'!$C$2+G1400*'BCA Inputs'!$C$2=0,"",P1400*'BCA Inputs'!$C$1+Q1400*'BCA Inputs'!$C$2+F1400*'BCA Inputs'!$C$2+G1400*'BCA Inputs'!$C$2),"")</f>
        <v/>
      </c>
      <c r="S1400" s="181" t="str">
        <f t="shared" si="210"/>
        <v/>
      </c>
      <c r="T1400" s="181" t="str">
        <f>IFERROR(IF($B$3="NYSEG",(INDEX('BCA Inputs'!$N$14:$N$54,MATCH(I1400,'BCA Inputs'!$M$14:$M$54,0))*P1400+INDEX('BCA Inputs'!$O$14:$O$54,MATCH(I1400,'BCA Inputs'!$M$14:$M$54,0))*O1400+INDEX('BCA Inputs'!P:P,MATCH(I1400,'BCA Inputs'!M:M,0))*Q1400+INDEX('BCA Inputs'!Q:Q,MATCH(I1400,'BCA Inputs'!M:M,0))*F1400+INDEX('BCA Inputs'!R:R,MATCH(I1400,'BCA Inputs'!M:M,0))*G1400)+L1400+N1400,IF($B$3="RG&amp;E",(INDEX('BCA Inputs'!$AX$14:$AX$54,MATCH(I1400,'BCA Inputs'!$AW$14:$AW$54,0))*P1400+INDEX('BCA Inputs'!$AY$14:$AY$54,MATCH(I1400,'BCA Inputs'!$AW$14:$AW$54,0))*O1400+INDEX('BCA Inputs'!$AZ$14:$AZ$54,MATCH(I1400,'BCA Inputs'!$AW$14:$AW$54,0))*Q1400+INDEX('BCA Inputs'!$BA$14:$BA$54,MATCH(I1400,'BCA Inputs'!$AW$14:$AW$54,0))*F1400+INDEX('BCA Inputs'!$BB$14:$BB$54,MATCH(I1400,'BCA Inputs'!$AW$14:$AW$54,0))*G1400)+L1400+N1400,"")),"")</f>
        <v/>
      </c>
      <c r="U1400" s="234" t="str">
        <f t="shared" si="211"/>
        <v/>
      </c>
      <c r="V1400" s="234" t="str">
        <f t="shared" si="212"/>
        <v/>
      </c>
      <c r="W1400" s="234" t="str">
        <f t="shared" si="213"/>
        <v/>
      </c>
      <c r="Y1400" s="235" t="str">
        <f t="shared" si="214"/>
        <v/>
      </c>
      <c r="Z1400" s="236" t="str">
        <f>IFERROR(IF($B$3="NYSEG",INDEX('BCA Inputs'!$X$14:$X$54,MATCH(I1400,'BCA Inputs'!$M$14:$M$54,0))*P1400+INDEX('BCA Inputs'!$Y$14:$Y$54,MATCH(I1400,'BCA Inputs'!$M$14:$M$54,0))*O1400+INDEX('BCA Inputs'!$Z$14:$Z$54,MATCH(I1400,'BCA Inputs'!$M$14:$M$54,0))*Q1400+INDEX('BCA Inputs'!$AA$14:$AA$54,MATCH(I1400,'BCA Inputs'!$M$14:$M$54,0))*F1400+INDEX('BCA Inputs'!$AB$14:$AB$54,MATCH(I1400,'BCA Inputs'!$M$14:$M$54,0))*G1400,IF($B$3="RG&amp;E",INDEX('BCA Inputs'!$BG$14:$BG$54,MATCH(I1400,'BCA Inputs'!$AW$14:$AW$54,0))*P1400+INDEX('BCA Inputs'!$BH$14:$BH$54,MATCH(I1400,'BCA Inputs'!$AW$14:$AW$54,0))*O1400+INDEX('BCA Inputs'!$BI$14:$BI$54,MATCH(I1400,'BCA Inputs'!$AW$14:$AW$54,0))*Q1400+INDEX('BCA Inputs'!$BJ$14:$BJ$54,MATCH(I1400,'BCA Inputs'!$AW$14:$AW$54,0))*F1400+INDEX('BCA Inputs'!$BK$14:$BK$54,MATCH(I1400,'BCA Inputs'!$AW$14:$AW$54,0))*G1400,"")),"")</f>
        <v/>
      </c>
      <c r="AA1400" s="237" t="str">
        <f t="shared" si="215"/>
        <v/>
      </c>
      <c r="AC1400" s="238" t="str">
        <f>IFERROR((K1400+R1400)+IF($B$3="NYSEG",INDEX('BCA Inputs'!$AI$14:$AI$54,MATCH(I1400,'BCA Inputs'!$M$14:$M$54,0))*P1400+INDEX('BCA Inputs'!$AJ$14:$AJ$54,MATCH(I1400,'BCA Inputs'!$M$14:$M$54,0))*Q1400,IF($B$3="RG&amp;E",INDEX('BCA Inputs'!$BR$14:$BR$54,MATCH(I1400,'BCA Inputs'!$AW$14:$AW$54,0))*P1400+INDEX('BCA Inputs'!$BS$14:$BS$54,MATCH(I1400,'BCA Inputs'!$AW$14:$AW$54,0))*Q1400,"")),"")</f>
        <v/>
      </c>
      <c r="AD1400" s="181" t="str">
        <f>IFERROR(IF($B$3="NYSEG",INDEX('BCA Inputs'!$AD$14:$AD$54,MATCH(I1400,'BCA Inputs'!$M$14:$M$54,0))*P1400+INDEX('BCA Inputs'!$AE$14:$AE$54,MATCH(I1400,'BCA Inputs'!$M$14:$M$54,0))*O1400+INDEX('BCA Inputs'!$AF$14:$AF$54,MATCH(I1400,'BCA Inputs'!$M$14:$M$54,0))*Q1400+INDEX('BCA Inputs'!$AG$14:$AG$54,MATCH(I1400,'BCA Inputs'!$M$14:$M$54,0))*F1400+INDEX('BCA Inputs'!$AH$14:$AH$54,MATCH(I1400,'BCA Inputs'!$M$14:$M$54,0))*G1400,IF($B$3="RG&amp;E",INDEX('BCA Inputs'!$BM$14:$BM$54,MATCH(I1400,'BCA Inputs'!$AW$14:$AW$54,0))*P1400+INDEX('BCA Inputs'!$BN$14:$BN$54,MATCH(I1400,'BCA Inputs'!$AW$14:$AW$54,0))*O1400+INDEX('BCA Inputs'!$BO$14:$BO$54,MATCH(I1400,'BCA Inputs'!$AW$14:$AW$54,0))*Q1400+INDEX('BCA Inputs'!$BP$14:$BP$54,MATCH(I1400,'BCA Inputs'!$AW$14:$AW$54,0))*F1400+INDEX('BCA Inputs'!$BQ$14:$BQ$54,MATCH(I1400,'BCA Inputs'!$AW$14:$AW$54,0))*G1400,"")),"")</f>
        <v/>
      </c>
      <c r="AE1400" s="237" t="str">
        <f t="shared" si="216"/>
        <v/>
      </c>
      <c r="AF1400" s="198">
        <f t="shared" si="218"/>
        <v>0</v>
      </c>
      <c r="AG1400" s="239">
        <f t="shared" si="219"/>
        <v>0</v>
      </c>
    </row>
    <row r="1401" spans="1:33">
      <c r="A1401" s="228"/>
      <c r="B1401" s="176"/>
      <c r="C1401" s="229"/>
      <c r="D1401" s="230"/>
      <c r="E1401" s="230"/>
      <c r="F1401" s="230"/>
      <c r="G1401" s="230"/>
      <c r="H1401" s="231"/>
      <c r="I1401" s="231"/>
      <c r="J1401" s="232"/>
      <c r="K1401" s="232"/>
      <c r="L1401" s="232"/>
      <c r="M1401" s="181">
        <f t="shared" si="217"/>
        <v>0</v>
      </c>
      <c r="N1401" s="181">
        <f>IF(H1401="",0,H1401*I1401*'Avoided Water Savings Cost'!$C$16)</f>
        <v>0</v>
      </c>
      <c r="O1401" s="545">
        <f>IF(C1401="",0,IF($B$3="NYSEG",C1401/(1-'Avoided Electric Costs 2020'!$W$21),IF($B$3="RG&amp;E",C1401/(1-'Avoided Electric Costs 2020'!$X$21),"")))</f>
        <v>0</v>
      </c>
      <c r="P1401" s="546">
        <f>IF(D1401="",0,IF($B$3="NYSEG",D1401/(1-'Avoided Electric Costs 2020'!$W$21),IF($B$3="RG&amp;E",D1401/(1-'Avoided Electric Costs 2020'!$X$21),"")))</f>
        <v>0</v>
      </c>
      <c r="Q1401" s="546">
        <f>IF(E1401="",0,IF($B$3="NYSEG",E1401/(1-'Avoided Natural Gas Costs 2020'!$J$34),IF($B$3="RG&amp;E",E1401/(1-'Avoided Natural Gas Costs 2020'!$K$34),"")))</f>
        <v>0</v>
      </c>
      <c r="R1401" s="233" t="str">
        <f>IFERROR(IF(P1401*'BCA Inputs'!$C$1+Q1401*'BCA Inputs'!$C$2+F1401*'BCA Inputs'!$C$2+G1401*'BCA Inputs'!$C$2=0,"",P1401*'BCA Inputs'!$C$1+Q1401*'BCA Inputs'!$C$2+F1401*'BCA Inputs'!$C$2+G1401*'BCA Inputs'!$C$2),"")</f>
        <v/>
      </c>
      <c r="S1401" s="181" t="str">
        <f t="shared" si="210"/>
        <v/>
      </c>
      <c r="T1401" s="181" t="str">
        <f>IFERROR(IF($B$3="NYSEG",(INDEX('BCA Inputs'!$N$14:$N$54,MATCH(I1401,'BCA Inputs'!$M$14:$M$54,0))*P1401+INDEX('BCA Inputs'!$O$14:$O$54,MATCH(I1401,'BCA Inputs'!$M$14:$M$54,0))*O1401+INDEX('BCA Inputs'!P:P,MATCH(I1401,'BCA Inputs'!M:M,0))*Q1401+INDEX('BCA Inputs'!Q:Q,MATCH(I1401,'BCA Inputs'!M:M,0))*F1401+INDEX('BCA Inputs'!R:R,MATCH(I1401,'BCA Inputs'!M:M,0))*G1401)+L1401+N1401,IF($B$3="RG&amp;E",(INDEX('BCA Inputs'!$AX$14:$AX$54,MATCH(I1401,'BCA Inputs'!$AW$14:$AW$54,0))*P1401+INDEX('BCA Inputs'!$AY$14:$AY$54,MATCH(I1401,'BCA Inputs'!$AW$14:$AW$54,0))*O1401+INDEX('BCA Inputs'!$AZ$14:$AZ$54,MATCH(I1401,'BCA Inputs'!$AW$14:$AW$54,0))*Q1401+INDEX('BCA Inputs'!$BA$14:$BA$54,MATCH(I1401,'BCA Inputs'!$AW$14:$AW$54,0))*F1401+INDEX('BCA Inputs'!$BB$14:$BB$54,MATCH(I1401,'BCA Inputs'!$AW$14:$AW$54,0))*G1401)+L1401+N1401,"")),"")</f>
        <v/>
      </c>
      <c r="U1401" s="234" t="str">
        <f t="shared" si="211"/>
        <v/>
      </c>
      <c r="V1401" s="234" t="str">
        <f t="shared" si="212"/>
        <v/>
      </c>
      <c r="W1401" s="234" t="str">
        <f t="shared" si="213"/>
        <v/>
      </c>
      <c r="Y1401" s="235" t="str">
        <f t="shared" si="214"/>
        <v/>
      </c>
      <c r="Z1401" s="236" t="str">
        <f>IFERROR(IF($B$3="NYSEG",INDEX('BCA Inputs'!$X$14:$X$54,MATCH(I1401,'BCA Inputs'!$M$14:$M$54,0))*P1401+INDEX('BCA Inputs'!$Y$14:$Y$54,MATCH(I1401,'BCA Inputs'!$M$14:$M$54,0))*O1401+INDEX('BCA Inputs'!$Z$14:$Z$54,MATCH(I1401,'BCA Inputs'!$M$14:$M$54,0))*Q1401+INDEX('BCA Inputs'!$AA$14:$AA$54,MATCH(I1401,'BCA Inputs'!$M$14:$M$54,0))*F1401+INDEX('BCA Inputs'!$AB$14:$AB$54,MATCH(I1401,'BCA Inputs'!$M$14:$M$54,0))*G1401,IF($B$3="RG&amp;E",INDEX('BCA Inputs'!$BG$14:$BG$54,MATCH(I1401,'BCA Inputs'!$AW$14:$AW$54,0))*P1401+INDEX('BCA Inputs'!$BH$14:$BH$54,MATCH(I1401,'BCA Inputs'!$AW$14:$AW$54,0))*O1401+INDEX('BCA Inputs'!$BI$14:$BI$54,MATCH(I1401,'BCA Inputs'!$AW$14:$AW$54,0))*Q1401+INDEX('BCA Inputs'!$BJ$14:$BJ$54,MATCH(I1401,'BCA Inputs'!$AW$14:$AW$54,0))*F1401+INDEX('BCA Inputs'!$BK$14:$BK$54,MATCH(I1401,'BCA Inputs'!$AW$14:$AW$54,0))*G1401,"")),"")</f>
        <v/>
      </c>
      <c r="AA1401" s="237" t="str">
        <f t="shared" si="215"/>
        <v/>
      </c>
      <c r="AC1401" s="238" t="str">
        <f>IFERROR((K1401+R1401)+IF($B$3="NYSEG",INDEX('BCA Inputs'!$AI$14:$AI$54,MATCH(I1401,'BCA Inputs'!$M$14:$M$54,0))*P1401+INDEX('BCA Inputs'!$AJ$14:$AJ$54,MATCH(I1401,'BCA Inputs'!$M$14:$M$54,0))*Q1401,IF($B$3="RG&amp;E",INDEX('BCA Inputs'!$BR$14:$BR$54,MATCH(I1401,'BCA Inputs'!$AW$14:$AW$54,0))*P1401+INDEX('BCA Inputs'!$BS$14:$BS$54,MATCH(I1401,'BCA Inputs'!$AW$14:$AW$54,0))*Q1401,"")),"")</f>
        <v/>
      </c>
      <c r="AD1401" s="181" t="str">
        <f>IFERROR(IF($B$3="NYSEG",INDEX('BCA Inputs'!$AD$14:$AD$54,MATCH(I1401,'BCA Inputs'!$M$14:$M$54,0))*P1401+INDEX('BCA Inputs'!$AE$14:$AE$54,MATCH(I1401,'BCA Inputs'!$M$14:$M$54,0))*O1401+INDEX('BCA Inputs'!$AF$14:$AF$54,MATCH(I1401,'BCA Inputs'!$M$14:$M$54,0))*Q1401+INDEX('BCA Inputs'!$AG$14:$AG$54,MATCH(I1401,'BCA Inputs'!$M$14:$M$54,0))*F1401+INDEX('BCA Inputs'!$AH$14:$AH$54,MATCH(I1401,'BCA Inputs'!$M$14:$M$54,0))*G1401,IF($B$3="RG&amp;E",INDEX('BCA Inputs'!$BM$14:$BM$54,MATCH(I1401,'BCA Inputs'!$AW$14:$AW$54,0))*P1401+INDEX('BCA Inputs'!$BN$14:$BN$54,MATCH(I1401,'BCA Inputs'!$AW$14:$AW$54,0))*O1401+INDEX('BCA Inputs'!$BO$14:$BO$54,MATCH(I1401,'BCA Inputs'!$AW$14:$AW$54,0))*Q1401+INDEX('BCA Inputs'!$BP$14:$BP$54,MATCH(I1401,'BCA Inputs'!$AW$14:$AW$54,0))*F1401+INDEX('BCA Inputs'!$BQ$14:$BQ$54,MATCH(I1401,'BCA Inputs'!$AW$14:$AW$54,0))*G1401,"")),"")</f>
        <v/>
      </c>
      <c r="AE1401" s="237" t="str">
        <f t="shared" si="216"/>
        <v/>
      </c>
      <c r="AF1401" s="198">
        <f t="shared" si="218"/>
        <v>0</v>
      </c>
      <c r="AG1401" s="239">
        <f t="shared" si="219"/>
        <v>0</v>
      </c>
    </row>
    <row r="1402" spans="1:33">
      <c r="A1402" s="228"/>
      <c r="B1402" s="176"/>
      <c r="C1402" s="229"/>
      <c r="D1402" s="230"/>
      <c r="E1402" s="230"/>
      <c r="F1402" s="230"/>
      <c r="G1402" s="230"/>
      <c r="H1402" s="231"/>
      <c r="I1402" s="231"/>
      <c r="J1402" s="232"/>
      <c r="K1402" s="232"/>
      <c r="L1402" s="232"/>
      <c r="M1402" s="181">
        <f t="shared" si="217"/>
        <v>0</v>
      </c>
      <c r="N1402" s="181">
        <f>IF(H1402="",0,H1402*I1402*'Avoided Water Savings Cost'!$C$16)</f>
        <v>0</v>
      </c>
      <c r="O1402" s="545">
        <f>IF(C1402="",0,IF($B$3="NYSEG",C1402/(1-'Avoided Electric Costs 2020'!$W$21),IF($B$3="RG&amp;E",C1402/(1-'Avoided Electric Costs 2020'!$X$21),"")))</f>
        <v>0</v>
      </c>
      <c r="P1402" s="546">
        <f>IF(D1402="",0,IF($B$3="NYSEG",D1402/(1-'Avoided Electric Costs 2020'!$W$21),IF($B$3="RG&amp;E",D1402/(1-'Avoided Electric Costs 2020'!$X$21),"")))</f>
        <v>0</v>
      </c>
      <c r="Q1402" s="546">
        <f>IF(E1402="",0,IF($B$3="NYSEG",E1402/(1-'Avoided Natural Gas Costs 2020'!$J$34),IF($B$3="RG&amp;E",E1402/(1-'Avoided Natural Gas Costs 2020'!$K$34),"")))</f>
        <v>0</v>
      </c>
      <c r="R1402" s="233" t="str">
        <f>IFERROR(IF(P1402*'BCA Inputs'!$C$1+Q1402*'BCA Inputs'!$C$2+F1402*'BCA Inputs'!$C$2+G1402*'BCA Inputs'!$C$2=0,"",P1402*'BCA Inputs'!$C$1+Q1402*'BCA Inputs'!$C$2+F1402*'BCA Inputs'!$C$2+G1402*'BCA Inputs'!$C$2),"")</f>
        <v/>
      </c>
      <c r="S1402" s="181" t="str">
        <f t="shared" si="210"/>
        <v/>
      </c>
      <c r="T1402" s="181" t="str">
        <f>IFERROR(IF($B$3="NYSEG",(INDEX('BCA Inputs'!$N$14:$N$54,MATCH(I1402,'BCA Inputs'!$M$14:$M$54,0))*P1402+INDEX('BCA Inputs'!$O$14:$O$54,MATCH(I1402,'BCA Inputs'!$M$14:$M$54,0))*O1402+INDEX('BCA Inputs'!P:P,MATCH(I1402,'BCA Inputs'!M:M,0))*Q1402+INDEX('BCA Inputs'!Q:Q,MATCH(I1402,'BCA Inputs'!M:M,0))*F1402+INDEX('BCA Inputs'!R:R,MATCH(I1402,'BCA Inputs'!M:M,0))*G1402)+L1402+N1402,IF($B$3="RG&amp;E",(INDEX('BCA Inputs'!$AX$14:$AX$54,MATCH(I1402,'BCA Inputs'!$AW$14:$AW$54,0))*P1402+INDEX('BCA Inputs'!$AY$14:$AY$54,MATCH(I1402,'BCA Inputs'!$AW$14:$AW$54,0))*O1402+INDEX('BCA Inputs'!$AZ$14:$AZ$54,MATCH(I1402,'BCA Inputs'!$AW$14:$AW$54,0))*Q1402+INDEX('BCA Inputs'!$BA$14:$BA$54,MATCH(I1402,'BCA Inputs'!$AW$14:$AW$54,0))*F1402+INDEX('BCA Inputs'!$BB$14:$BB$54,MATCH(I1402,'BCA Inputs'!$AW$14:$AW$54,0))*G1402)+L1402+N1402,"")),"")</f>
        <v/>
      </c>
      <c r="U1402" s="234" t="str">
        <f t="shared" si="211"/>
        <v/>
      </c>
      <c r="V1402" s="234" t="str">
        <f t="shared" si="212"/>
        <v/>
      </c>
      <c r="W1402" s="234" t="str">
        <f t="shared" si="213"/>
        <v/>
      </c>
      <c r="Y1402" s="235" t="str">
        <f t="shared" si="214"/>
        <v/>
      </c>
      <c r="Z1402" s="236" t="str">
        <f>IFERROR(IF($B$3="NYSEG",INDEX('BCA Inputs'!$X$14:$X$54,MATCH(I1402,'BCA Inputs'!$M$14:$M$54,0))*P1402+INDEX('BCA Inputs'!$Y$14:$Y$54,MATCH(I1402,'BCA Inputs'!$M$14:$M$54,0))*O1402+INDEX('BCA Inputs'!$Z$14:$Z$54,MATCH(I1402,'BCA Inputs'!$M$14:$M$54,0))*Q1402+INDEX('BCA Inputs'!$AA$14:$AA$54,MATCH(I1402,'BCA Inputs'!$M$14:$M$54,0))*F1402+INDEX('BCA Inputs'!$AB$14:$AB$54,MATCH(I1402,'BCA Inputs'!$M$14:$M$54,0))*G1402,IF($B$3="RG&amp;E",INDEX('BCA Inputs'!$BG$14:$BG$54,MATCH(I1402,'BCA Inputs'!$AW$14:$AW$54,0))*P1402+INDEX('BCA Inputs'!$BH$14:$BH$54,MATCH(I1402,'BCA Inputs'!$AW$14:$AW$54,0))*O1402+INDEX('BCA Inputs'!$BI$14:$BI$54,MATCH(I1402,'BCA Inputs'!$AW$14:$AW$54,0))*Q1402+INDEX('BCA Inputs'!$BJ$14:$BJ$54,MATCH(I1402,'BCA Inputs'!$AW$14:$AW$54,0))*F1402+INDEX('BCA Inputs'!$BK$14:$BK$54,MATCH(I1402,'BCA Inputs'!$AW$14:$AW$54,0))*G1402,"")),"")</f>
        <v/>
      </c>
      <c r="AA1402" s="237" t="str">
        <f t="shared" si="215"/>
        <v/>
      </c>
      <c r="AC1402" s="238" t="str">
        <f>IFERROR((K1402+R1402)+IF($B$3="NYSEG",INDEX('BCA Inputs'!$AI$14:$AI$54,MATCH(I1402,'BCA Inputs'!$M$14:$M$54,0))*P1402+INDEX('BCA Inputs'!$AJ$14:$AJ$54,MATCH(I1402,'BCA Inputs'!$M$14:$M$54,0))*Q1402,IF($B$3="RG&amp;E",INDEX('BCA Inputs'!$BR$14:$BR$54,MATCH(I1402,'BCA Inputs'!$AW$14:$AW$54,0))*P1402+INDEX('BCA Inputs'!$BS$14:$BS$54,MATCH(I1402,'BCA Inputs'!$AW$14:$AW$54,0))*Q1402,"")),"")</f>
        <v/>
      </c>
      <c r="AD1402" s="181" t="str">
        <f>IFERROR(IF($B$3="NYSEG",INDEX('BCA Inputs'!$AD$14:$AD$54,MATCH(I1402,'BCA Inputs'!$M$14:$M$54,0))*P1402+INDEX('BCA Inputs'!$AE$14:$AE$54,MATCH(I1402,'BCA Inputs'!$M$14:$M$54,0))*O1402+INDEX('BCA Inputs'!$AF$14:$AF$54,MATCH(I1402,'BCA Inputs'!$M$14:$M$54,0))*Q1402+INDEX('BCA Inputs'!$AG$14:$AG$54,MATCH(I1402,'BCA Inputs'!$M$14:$M$54,0))*F1402+INDEX('BCA Inputs'!$AH$14:$AH$54,MATCH(I1402,'BCA Inputs'!$M$14:$M$54,0))*G1402,IF($B$3="RG&amp;E",INDEX('BCA Inputs'!$BM$14:$BM$54,MATCH(I1402,'BCA Inputs'!$AW$14:$AW$54,0))*P1402+INDEX('BCA Inputs'!$BN$14:$BN$54,MATCH(I1402,'BCA Inputs'!$AW$14:$AW$54,0))*O1402+INDEX('BCA Inputs'!$BO$14:$BO$54,MATCH(I1402,'BCA Inputs'!$AW$14:$AW$54,0))*Q1402+INDEX('BCA Inputs'!$BP$14:$BP$54,MATCH(I1402,'BCA Inputs'!$AW$14:$AW$54,0))*F1402+INDEX('BCA Inputs'!$BQ$14:$BQ$54,MATCH(I1402,'BCA Inputs'!$AW$14:$AW$54,0))*G1402,"")),"")</f>
        <v/>
      </c>
      <c r="AE1402" s="237" t="str">
        <f t="shared" si="216"/>
        <v/>
      </c>
      <c r="AF1402" s="198">
        <f t="shared" si="218"/>
        <v>0</v>
      </c>
      <c r="AG1402" s="239">
        <f t="shared" si="219"/>
        <v>0</v>
      </c>
    </row>
    <row r="1403" spans="1:33">
      <c r="A1403" s="228"/>
      <c r="B1403" s="176"/>
      <c r="C1403" s="229"/>
      <c r="D1403" s="230"/>
      <c r="E1403" s="230"/>
      <c r="F1403" s="230"/>
      <c r="G1403" s="230"/>
      <c r="H1403" s="231"/>
      <c r="I1403" s="231"/>
      <c r="J1403" s="232"/>
      <c r="K1403" s="232"/>
      <c r="L1403" s="232"/>
      <c r="M1403" s="181">
        <f t="shared" si="217"/>
        <v>0</v>
      </c>
      <c r="N1403" s="181">
        <f>IF(H1403="",0,H1403*I1403*'Avoided Water Savings Cost'!$C$16)</f>
        <v>0</v>
      </c>
      <c r="O1403" s="545">
        <f>IF(C1403="",0,IF($B$3="NYSEG",C1403/(1-'Avoided Electric Costs 2020'!$W$21),IF($B$3="RG&amp;E",C1403/(1-'Avoided Electric Costs 2020'!$X$21),"")))</f>
        <v>0</v>
      </c>
      <c r="P1403" s="546">
        <f>IF(D1403="",0,IF($B$3="NYSEG",D1403/(1-'Avoided Electric Costs 2020'!$W$21),IF($B$3="RG&amp;E",D1403/(1-'Avoided Electric Costs 2020'!$X$21),"")))</f>
        <v>0</v>
      </c>
      <c r="Q1403" s="546">
        <f>IF(E1403="",0,IF($B$3="NYSEG",E1403/(1-'Avoided Natural Gas Costs 2020'!$J$34),IF($B$3="RG&amp;E",E1403/(1-'Avoided Natural Gas Costs 2020'!$K$34),"")))</f>
        <v>0</v>
      </c>
      <c r="R1403" s="233" t="str">
        <f>IFERROR(IF(P1403*'BCA Inputs'!$C$1+Q1403*'BCA Inputs'!$C$2+F1403*'BCA Inputs'!$C$2+G1403*'BCA Inputs'!$C$2=0,"",P1403*'BCA Inputs'!$C$1+Q1403*'BCA Inputs'!$C$2+F1403*'BCA Inputs'!$C$2+G1403*'BCA Inputs'!$C$2),"")</f>
        <v/>
      </c>
      <c r="S1403" s="181" t="str">
        <f t="shared" si="210"/>
        <v/>
      </c>
      <c r="T1403" s="181" t="str">
        <f>IFERROR(IF($B$3="NYSEG",(INDEX('BCA Inputs'!$N$14:$N$54,MATCH(I1403,'BCA Inputs'!$M$14:$M$54,0))*P1403+INDEX('BCA Inputs'!$O$14:$O$54,MATCH(I1403,'BCA Inputs'!$M$14:$M$54,0))*O1403+INDEX('BCA Inputs'!P:P,MATCH(I1403,'BCA Inputs'!M:M,0))*Q1403+INDEX('BCA Inputs'!Q:Q,MATCH(I1403,'BCA Inputs'!M:M,0))*F1403+INDEX('BCA Inputs'!R:R,MATCH(I1403,'BCA Inputs'!M:M,0))*G1403)+L1403+N1403,IF($B$3="RG&amp;E",(INDEX('BCA Inputs'!$AX$14:$AX$54,MATCH(I1403,'BCA Inputs'!$AW$14:$AW$54,0))*P1403+INDEX('BCA Inputs'!$AY$14:$AY$54,MATCH(I1403,'BCA Inputs'!$AW$14:$AW$54,0))*O1403+INDEX('BCA Inputs'!$AZ$14:$AZ$54,MATCH(I1403,'BCA Inputs'!$AW$14:$AW$54,0))*Q1403+INDEX('BCA Inputs'!$BA$14:$BA$54,MATCH(I1403,'BCA Inputs'!$AW$14:$AW$54,0))*F1403+INDEX('BCA Inputs'!$BB$14:$BB$54,MATCH(I1403,'BCA Inputs'!$AW$14:$AW$54,0))*G1403)+L1403+N1403,"")),"")</f>
        <v/>
      </c>
      <c r="U1403" s="234" t="str">
        <f t="shared" si="211"/>
        <v/>
      </c>
      <c r="V1403" s="234" t="str">
        <f t="shared" si="212"/>
        <v/>
      </c>
      <c r="W1403" s="234" t="str">
        <f t="shared" si="213"/>
        <v/>
      </c>
      <c r="Y1403" s="235" t="str">
        <f t="shared" si="214"/>
        <v/>
      </c>
      <c r="Z1403" s="236" t="str">
        <f>IFERROR(IF($B$3="NYSEG",INDEX('BCA Inputs'!$X$14:$X$54,MATCH(I1403,'BCA Inputs'!$M$14:$M$54,0))*P1403+INDEX('BCA Inputs'!$Y$14:$Y$54,MATCH(I1403,'BCA Inputs'!$M$14:$M$54,0))*O1403+INDEX('BCA Inputs'!$Z$14:$Z$54,MATCH(I1403,'BCA Inputs'!$M$14:$M$54,0))*Q1403+INDEX('BCA Inputs'!$AA$14:$AA$54,MATCH(I1403,'BCA Inputs'!$M$14:$M$54,0))*F1403+INDEX('BCA Inputs'!$AB$14:$AB$54,MATCH(I1403,'BCA Inputs'!$M$14:$M$54,0))*G1403,IF($B$3="RG&amp;E",INDEX('BCA Inputs'!$BG$14:$BG$54,MATCH(I1403,'BCA Inputs'!$AW$14:$AW$54,0))*P1403+INDEX('BCA Inputs'!$BH$14:$BH$54,MATCH(I1403,'BCA Inputs'!$AW$14:$AW$54,0))*O1403+INDEX('BCA Inputs'!$BI$14:$BI$54,MATCH(I1403,'BCA Inputs'!$AW$14:$AW$54,0))*Q1403+INDEX('BCA Inputs'!$BJ$14:$BJ$54,MATCH(I1403,'BCA Inputs'!$AW$14:$AW$54,0))*F1403+INDEX('BCA Inputs'!$BK$14:$BK$54,MATCH(I1403,'BCA Inputs'!$AW$14:$AW$54,0))*G1403,"")),"")</f>
        <v/>
      </c>
      <c r="AA1403" s="237" t="str">
        <f t="shared" si="215"/>
        <v/>
      </c>
      <c r="AC1403" s="238" t="str">
        <f>IFERROR((K1403+R1403)+IF($B$3="NYSEG",INDEX('BCA Inputs'!$AI$14:$AI$54,MATCH(I1403,'BCA Inputs'!$M$14:$M$54,0))*P1403+INDEX('BCA Inputs'!$AJ$14:$AJ$54,MATCH(I1403,'BCA Inputs'!$M$14:$M$54,0))*Q1403,IF($B$3="RG&amp;E",INDEX('BCA Inputs'!$BR$14:$BR$54,MATCH(I1403,'BCA Inputs'!$AW$14:$AW$54,0))*P1403+INDEX('BCA Inputs'!$BS$14:$BS$54,MATCH(I1403,'BCA Inputs'!$AW$14:$AW$54,0))*Q1403,"")),"")</f>
        <v/>
      </c>
      <c r="AD1403" s="181" t="str">
        <f>IFERROR(IF($B$3="NYSEG",INDEX('BCA Inputs'!$AD$14:$AD$54,MATCH(I1403,'BCA Inputs'!$M$14:$M$54,0))*P1403+INDEX('BCA Inputs'!$AE$14:$AE$54,MATCH(I1403,'BCA Inputs'!$M$14:$M$54,0))*O1403+INDEX('BCA Inputs'!$AF$14:$AF$54,MATCH(I1403,'BCA Inputs'!$M$14:$M$54,0))*Q1403+INDEX('BCA Inputs'!$AG$14:$AG$54,MATCH(I1403,'BCA Inputs'!$M$14:$M$54,0))*F1403+INDEX('BCA Inputs'!$AH$14:$AH$54,MATCH(I1403,'BCA Inputs'!$M$14:$M$54,0))*G1403,IF($B$3="RG&amp;E",INDEX('BCA Inputs'!$BM$14:$BM$54,MATCH(I1403,'BCA Inputs'!$AW$14:$AW$54,0))*P1403+INDEX('BCA Inputs'!$BN$14:$BN$54,MATCH(I1403,'BCA Inputs'!$AW$14:$AW$54,0))*O1403+INDEX('BCA Inputs'!$BO$14:$BO$54,MATCH(I1403,'BCA Inputs'!$AW$14:$AW$54,0))*Q1403+INDEX('BCA Inputs'!$BP$14:$BP$54,MATCH(I1403,'BCA Inputs'!$AW$14:$AW$54,0))*F1403+INDEX('BCA Inputs'!$BQ$14:$BQ$54,MATCH(I1403,'BCA Inputs'!$AW$14:$AW$54,0))*G1403,"")),"")</f>
        <v/>
      </c>
      <c r="AE1403" s="237" t="str">
        <f t="shared" si="216"/>
        <v/>
      </c>
      <c r="AF1403" s="198">
        <f t="shared" si="218"/>
        <v>0</v>
      </c>
      <c r="AG1403" s="239">
        <f t="shared" si="219"/>
        <v>0</v>
      </c>
    </row>
    <row r="1404" spans="1:33">
      <c r="A1404" s="228"/>
      <c r="B1404" s="176"/>
      <c r="C1404" s="229"/>
      <c r="D1404" s="230"/>
      <c r="E1404" s="230"/>
      <c r="F1404" s="230"/>
      <c r="G1404" s="230"/>
      <c r="H1404" s="231"/>
      <c r="I1404" s="231"/>
      <c r="J1404" s="232"/>
      <c r="K1404" s="232"/>
      <c r="L1404" s="232"/>
      <c r="M1404" s="181">
        <f t="shared" si="217"/>
        <v>0</v>
      </c>
      <c r="N1404" s="181">
        <f>IF(H1404="",0,H1404*I1404*'Avoided Water Savings Cost'!$C$16)</f>
        <v>0</v>
      </c>
      <c r="O1404" s="545">
        <f>IF(C1404="",0,IF($B$3="NYSEG",C1404/(1-'Avoided Electric Costs 2020'!$W$21),IF($B$3="RG&amp;E",C1404/(1-'Avoided Electric Costs 2020'!$X$21),"")))</f>
        <v>0</v>
      </c>
      <c r="P1404" s="546">
        <f>IF(D1404="",0,IF($B$3="NYSEG",D1404/(1-'Avoided Electric Costs 2020'!$W$21),IF($B$3="RG&amp;E",D1404/(1-'Avoided Electric Costs 2020'!$X$21),"")))</f>
        <v>0</v>
      </c>
      <c r="Q1404" s="546">
        <f>IF(E1404="",0,IF($B$3="NYSEG",E1404/(1-'Avoided Natural Gas Costs 2020'!$J$34),IF($B$3="RG&amp;E",E1404/(1-'Avoided Natural Gas Costs 2020'!$K$34),"")))</f>
        <v>0</v>
      </c>
      <c r="R1404" s="233" t="str">
        <f>IFERROR(IF(P1404*'BCA Inputs'!$C$1+Q1404*'BCA Inputs'!$C$2+F1404*'BCA Inputs'!$C$2+G1404*'BCA Inputs'!$C$2=0,"",P1404*'BCA Inputs'!$C$1+Q1404*'BCA Inputs'!$C$2+F1404*'BCA Inputs'!$C$2+G1404*'BCA Inputs'!$C$2),"")</f>
        <v/>
      </c>
      <c r="S1404" s="181" t="str">
        <f t="shared" si="210"/>
        <v/>
      </c>
      <c r="T1404" s="181" t="str">
        <f>IFERROR(IF($B$3="NYSEG",(INDEX('BCA Inputs'!$N$14:$N$54,MATCH(I1404,'BCA Inputs'!$M$14:$M$54,0))*P1404+INDEX('BCA Inputs'!$O$14:$O$54,MATCH(I1404,'BCA Inputs'!$M$14:$M$54,0))*O1404+INDEX('BCA Inputs'!P:P,MATCH(I1404,'BCA Inputs'!M:M,0))*Q1404+INDEX('BCA Inputs'!Q:Q,MATCH(I1404,'BCA Inputs'!M:M,0))*F1404+INDEX('BCA Inputs'!R:R,MATCH(I1404,'BCA Inputs'!M:M,0))*G1404)+L1404+N1404,IF($B$3="RG&amp;E",(INDEX('BCA Inputs'!$AX$14:$AX$54,MATCH(I1404,'BCA Inputs'!$AW$14:$AW$54,0))*P1404+INDEX('BCA Inputs'!$AY$14:$AY$54,MATCH(I1404,'BCA Inputs'!$AW$14:$AW$54,0))*O1404+INDEX('BCA Inputs'!$AZ$14:$AZ$54,MATCH(I1404,'BCA Inputs'!$AW$14:$AW$54,0))*Q1404+INDEX('BCA Inputs'!$BA$14:$BA$54,MATCH(I1404,'BCA Inputs'!$AW$14:$AW$54,0))*F1404+INDEX('BCA Inputs'!$BB$14:$BB$54,MATCH(I1404,'BCA Inputs'!$AW$14:$AW$54,0))*G1404)+L1404+N1404,"")),"")</f>
        <v/>
      </c>
      <c r="U1404" s="234" t="str">
        <f t="shared" si="211"/>
        <v/>
      </c>
      <c r="V1404" s="234" t="str">
        <f t="shared" si="212"/>
        <v/>
      </c>
      <c r="W1404" s="234" t="str">
        <f t="shared" si="213"/>
        <v/>
      </c>
      <c r="Y1404" s="235" t="str">
        <f t="shared" si="214"/>
        <v/>
      </c>
      <c r="Z1404" s="236" t="str">
        <f>IFERROR(IF($B$3="NYSEG",INDEX('BCA Inputs'!$X$14:$X$54,MATCH(I1404,'BCA Inputs'!$M$14:$M$54,0))*P1404+INDEX('BCA Inputs'!$Y$14:$Y$54,MATCH(I1404,'BCA Inputs'!$M$14:$M$54,0))*O1404+INDEX('BCA Inputs'!$Z$14:$Z$54,MATCH(I1404,'BCA Inputs'!$M$14:$M$54,0))*Q1404+INDEX('BCA Inputs'!$AA$14:$AA$54,MATCH(I1404,'BCA Inputs'!$M$14:$M$54,0))*F1404+INDEX('BCA Inputs'!$AB$14:$AB$54,MATCH(I1404,'BCA Inputs'!$M$14:$M$54,0))*G1404,IF($B$3="RG&amp;E",INDEX('BCA Inputs'!$BG$14:$BG$54,MATCH(I1404,'BCA Inputs'!$AW$14:$AW$54,0))*P1404+INDEX('BCA Inputs'!$BH$14:$BH$54,MATCH(I1404,'BCA Inputs'!$AW$14:$AW$54,0))*O1404+INDEX('BCA Inputs'!$BI$14:$BI$54,MATCH(I1404,'BCA Inputs'!$AW$14:$AW$54,0))*Q1404+INDEX('BCA Inputs'!$BJ$14:$BJ$54,MATCH(I1404,'BCA Inputs'!$AW$14:$AW$54,0))*F1404+INDEX('BCA Inputs'!$BK$14:$BK$54,MATCH(I1404,'BCA Inputs'!$AW$14:$AW$54,0))*G1404,"")),"")</f>
        <v/>
      </c>
      <c r="AA1404" s="237" t="str">
        <f t="shared" si="215"/>
        <v/>
      </c>
      <c r="AC1404" s="238" t="str">
        <f>IFERROR((K1404+R1404)+IF($B$3="NYSEG",INDEX('BCA Inputs'!$AI$14:$AI$54,MATCH(I1404,'BCA Inputs'!$M$14:$M$54,0))*P1404+INDEX('BCA Inputs'!$AJ$14:$AJ$54,MATCH(I1404,'BCA Inputs'!$M$14:$M$54,0))*Q1404,IF($B$3="RG&amp;E",INDEX('BCA Inputs'!$BR$14:$BR$54,MATCH(I1404,'BCA Inputs'!$AW$14:$AW$54,0))*P1404+INDEX('BCA Inputs'!$BS$14:$BS$54,MATCH(I1404,'BCA Inputs'!$AW$14:$AW$54,0))*Q1404,"")),"")</f>
        <v/>
      </c>
      <c r="AD1404" s="181" t="str">
        <f>IFERROR(IF($B$3="NYSEG",INDEX('BCA Inputs'!$AD$14:$AD$54,MATCH(I1404,'BCA Inputs'!$M$14:$M$54,0))*P1404+INDEX('BCA Inputs'!$AE$14:$AE$54,MATCH(I1404,'BCA Inputs'!$M$14:$M$54,0))*O1404+INDEX('BCA Inputs'!$AF$14:$AF$54,MATCH(I1404,'BCA Inputs'!$M$14:$M$54,0))*Q1404+INDEX('BCA Inputs'!$AG$14:$AG$54,MATCH(I1404,'BCA Inputs'!$M$14:$M$54,0))*F1404+INDEX('BCA Inputs'!$AH$14:$AH$54,MATCH(I1404,'BCA Inputs'!$M$14:$M$54,0))*G1404,IF($B$3="RG&amp;E",INDEX('BCA Inputs'!$BM$14:$BM$54,MATCH(I1404,'BCA Inputs'!$AW$14:$AW$54,0))*P1404+INDEX('BCA Inputs'!$BN$14:$BN$54,MATCH(I1404,'BCA Inputs'!$AW$14:$AW$54,0))*O1404+INDEX('BCA Inputs'!$BO$14:$BO$54,MATCH(I1404,'BCA Inputs'!$AW$14:$AW$54,0))*Q1404+INDEX('BCA Inputs'!$BP$14:$BP$54,MATCH(I1404,'BCA Inputs'!$AW$14:$AW$54,0))*F1404+INDEX('BCA Inputs'!$BQ$14:$BQ$54,MATCH(I1404,'BCA Inputs'!$AW$14:$AW$54,0))*G1404,"")),"")</f>
        <v/>
      </c>
      <c r="AE1404" s="237" t="str">
        <f t="shared" si="216"/>
        <v/>
      </c>
      <c r="AF1404" s="198">
        <f t="shared" si="218"/>
        <v>0</v>
      </c>
      <c r="AG1404" s="239">
        <f t="shared" si="219"/>
        <v>0</v>
      </c>
    </row>
    <row r="1405" spans="1:33">
      <c r="A1405" s="228"/>
      <c r="B1405" s="176"/>
      <c r="C1405" s="229"/>
      <c r="D1405" s="230"/>
      <c r="E1405" s="230"/>
      <c r="F1405" s="230"/>
      <c r="G1405" s="230"/>
      <c r="H1405" s="231"/>
      <c r="I1405" s="231"/>
      <c r="J1405" s="232"/>
      <c r="K1405" s="232"/>
      <c r="L1405" s="232"/>
      <c r="M1405" s="181">
        <f t="shared" si="217"/>
        <v>0</v>
      </c>
      <c r="N1405" s="181">
        <f>IF(H1405="",0,H1405*I1405*'Avoided Water Savings Cost'!$C$16)</f>
        <v>0</v>
      </c>
      <c r="O1405" s="545">
        <f>IF(C1405="",0,IF($B$3="NYSEG",C1405/(1-'Avoided Electric Costs 2020'!$W$21),IF($B$3="RG&amp;E",C1405/(1-'Avoided Electric Costs 2020'!$X$21),"")))</f>
        <v>0</v>
      </c>
      <c r="P1405" s="546">
        <f>IF(D1405="",0,IF($B$3="NYSEG",D1405/(1-'Avoided Electric Costs 2020'!$W$21),IF($B$3="RG&amp;E",D1405/(1-'Avoided Electric Costs 2020'!$X$21),"")))</f>
        <v>0</v>
      </c>
      <c r="Q1405" s="546">
        <f>IF(E1405="",0,IF($B$3="NYSEG",E1405/(1-'Avoided Natural Gas Costs 2020'!$J$34),IF($B$3="RG&amp;E",E1405/(1-'Avoided Natural Gas Costs 2020'!$K$34),"")))</f>
        <v>0</v>
      </c>
      <c r="R1405" s="233" t="str">
        <f>IFERROR(IF(P1405*'BCA Inputs'!$C$1+Q1405*'BCA Inputs'!$C$2+F1405*'BCA Inputs'!$C$2+G1405*'BCA Inputs'!$C$2=0,"",P1405*'BCA Inputs'!$C$1+Q1405*'BCA Inputs'!$C$2+F1405*'BCA Inputs'!$C$2+G1405*'BCA Inputs'!$C$2),"")</f>
        <v/>
      </c>
      <c r="S1405" s="181" t="str">
        <f t="shared" si="210"/>
        <v/>
      </c>
      <c r="T1405" s="181" t="str">
        <f>IFERROR(IF($B$3="NYSEG",(INDEX('BCA Inputs'!$N$14:$N$54,MATCH(I1405,'BCA Inputs'!$M$14:$M$54,0))*P1405+INDEX('BCA Inputs'!$O$14:$O$54,MATCH(I1405,'BCA Inputs'!$M$14:$M$54,0))*O1405+INDEX('BCA Inputs'!P:P,MATCH(I1405,'BCA Inputs'!M:M,0))*Q1405+INDEX('BCA Inputs'!Q:Q,MATCH(I1405,'BCA Inputs'!M:M,0))*F1405+INDEX('BCA Inputs'!R:R,MATCH(I1405,'BCA Inputs'!M:M,0))*G1405)+L1405+N1405,IF($B$3="RG&amp;E",(INDEX('BCA Inputs'!$AX$14:$AX$54,MATCH(I1405,'BCA Inputs'!$AW$14:$AW$54,0))*P1405+INDEX('BCA Inputs'!$AY$14:$AY$54,MATCH(I1405,'BCA Inputs'!$AW$14:$AW$54,0))*O1405+INDEX('BCA Inputs'!$AZ$14:$AZ$54,MATCH(I1405,'BCA Inputs'!$AW$14:$AW$54,0))*Q1405+INDEX('BCA Inputs'!$BA$14:$BA$54,MATCH(I1405,'BCA Inputs'!$AW$14:$AW$54,0))*F1405+INDEX('BCA Inputs'!$BB$14:$BB$54,MATCH(I1405,'BCA Inputs'!$AW$14:$AW$54,0))*G1405)+L1405+N1405,"")),"")</f>
        <v/>
      </c>
      <c r="U1405" s="234" t="str">
        <f t="shared" si="211"/>
        <v/>
      </c>
      <c r="V1405" s="234" t="str">
        <f t="shared" si="212"/>
        <v/>
      </c>
      <c r="W1405" s="234" t="str">
        <f t="shared" si="213"/>
        <v/>
      </c>
      <c r="Y1405" s="235" t="str">
        <f t="shared" si="214"/>
        <v/>
      </c>
      <c r="Z1405" s="236" t="str">
        <f>IFERROR(IF($B$3="NYSEG",INDEX('BCA Inputs'!$X$14:$X$54,MATCH(I1405,'BCA Inputs'!$M$14:$M$54,0))*P1405+INDEX('BCA Inputs'!$Y$14:$Y$54,MATCH(I1405,'BCA Inputs'!$M$14:$M$54,0))*O1405+INDEX('BCA Inputs'!$Z$14:$Z$54,MATCH(I1405,'BCA Inputs'!$M$14:$M$54,0))*Q1405+INDEX('BCA Inputs'!$AA$14:$AA$54,MATCH(I1405,'BCA Inputs'!$M$14:$M$54,0))*F1405+INDEX('BCA Inputs'!$AB$14:$AB$54,MATCH(I1405,'BCA Inputs'!$M$14:$M$54,0))*G1405,IF($B$3="RG&amp;E",INDEX('BCA Inputs'!$BG$14:$BG$54,MATCH(I1405,'BCA Inputs'!$AW$14:$AW$54,0))*P1405+INDEX('BCA Inputs'!$BH$14:$BH$54,MATCH(I1405,'BCA Inputs'!$AW$14:$AW$54,0))*O1405+INDEX('BCA Inputs'!$BI$14:$BI$54,MATCH(I1405,'BCA Inputs'!$AW$14:$AW$54,0))*Q1405+INDEX('BCA Inputs'!$BJ$14:$BJ$54,MATCH(I1405,'BCA Inputs'!$AW$14:$AW$54,0))*F1405+INDEX('BCA Inputs'!$BK$14:$BK$54,MATCH(I1405,'BCA Inputs'!$AW$14:$AW$54,0))*G1405,"")),"")</f>
        <v/>
      </c>
      <c r="AA1405" s="237" t="str">
        <f t="shared" si="215"/>
        <v/>
      </c>
      <c r="AC1405" s="238" t="str">
        <f>IFERROR((K1405+R1405)+IF($B$3="NYSEG",INDEX('BCA Inputs'!$AI$14:$AI$54,MATCH(I1405,'BCA Inputs'!$M$14:$M$54,0))*P1405+INDEX('BCA Inputs'!$AJ$14:$AJ$54,MATCH(I1405,'BCA Inputs'!$M$14:$M$54,0))*Q1405,IF($B$3="RG&amp;E",INDEX('BCA Inputs'!$BR$14:$BR$54,MATCH(I1405,'BCA Inputs'!$AW$14:$AW$54,0))*P1405+INDEX('BCA Inputs'!$BS$14:$BS$54,MATCH(I1405,'BCA Inputs'!$AW$14:$AW$54,0))*Q1405,"")),"")</f>
        <v/>
      </c>
      <c r="AD1405" s="181" t="str">
        <f>IFERROR(IF($B$3="NYSEG",INDEX('BCA Inputs'!$AD$14:$AD$54,MATCH(I1405,'BCA Inputs'!$M$14:$M$54,0))*P1405+INDEX('BCA Inputs'!$AE$14:$AE$54,MATCH(I1405,'BCA Inputs'!$M$14:$M$54,0))*O1405+INDEX('BCA Inputs'!$AF$14:$AF$54,MATCH(I1405,'BCA Inputs'!$M$14:$M$54,0))*Q1405+INDEX('BCA Inputs'!$AG$14:$AG$54,MATCH(I1405,'BCA Inputs'!$M$14:$M$54,0))*F1405+INDEX('BCA Inputs'!$AH$14:$AH$54,MATCH(I1405,'BCA Inputs'!$M$14:$M$54,0))*G1405,IF($B$3="RG&amp;E",INDEX('BCA Inputs'!$BM$14:$BM$54,MATCH(I1405,'BCA Inputs'!$AW$14:$AW$54,0))*P1405+INDEX('BCA Inputs'!$BN$14:$BN$54,MATCH(I1405,'BCA Inputs'!$AW$14:$AW$54,0))*O1405+INDEX('BCA Inputs'!$BO$14:$BO$54,MATCH(I1405,'BCA Inputs'!$AW$14:$AW$54,0))*Q1405+INDEX('BCA Inputs'!$BP$14:$BP$54,MATCH(I1405,'BCA Inputs'!$AW$14:$AW$54,0))*F1405+INDEX('BCA Inputs'!$BQ$14:$BQ$54,MATCH(I1405,'BCA Inputs'!$AW$14:$AW$54,0))*G1405,"")),"")</f>
        <v/>
      </c>
      <c r="AE1405" s="237" t="str">
        <f t="shared" si="216"/>
        <v/>
      </c>
      <c r="AF1405" s="198">
        <f t="shared" si="218"/>
        <v>0</v>
      </c>
      <c r="AG1405" s="239">
        <f t="shared" si="219"/>
        <v>0</v>
      </c>
    </row>
    <row r="1406" spans="1:33">
      <c r="A1406" s="228"/>
      <c r="B1406" s="176"/>
      <c r="C1406" s="229"/>
      <c r="D1406" s="230"/>
      <c r="E1406" s="230"/>
      <c r="F1406" s="230"/>
      <c r="G1406" s="230"/>
      <c r="H1406" s="231"/>
      <c r="I1406" s="231"/>
      <c r="J1406" s="232"/>
      <c r="K1406" s="232"/>
      <c r="L1406" s="232"/>
      <c r="M1406" s="181">
        <f t="shared" si="217"/>
        <v>0</v>
      </c>
      <c r="N1406" s="181">
        <f>IF(H1406="",0,H1406*I1406*'Avoided Water Savings Cost'!$C$16)</f>
        <v>0</v>
      </c>
      <c r="O1406" s="545">
        <f>IF(C1406="",0,IF($B$3="NYSEG",C1406/(1-'Avoided Electric Costs 2020'!$W$21),IF($B$3="RG&amp;E",C1406/(1-'Avoided Electric Costs 2020'!$X$21),"")))</f>
        <v>0</v>
      </c>
      <c r="P1406" s="546">
        <f>IF(D1406="",0,IF($B$3="NYSEG",D1406/(1-'Avoided Electric Costs 2020'!$W$21),IF($B$3="RG&amp;E",D1406/(1-'Avoided Electric Costs 2020'!$X$21),"")))</f>
        <v>0</v>
      </c>
      <c r="Q1406" s="546">
        <f>IF(E1406="",0,IF($B$3="NYSEG",E1406/(1-'Avoided Natural Gas Costs 2020'!$J$34),IF($B$3="RG&amp;E",E1406/(1-'Avoided Natural Gas Costs 2020'!$K$34),"")))</f>
        <v>0</v>
      </c>
      <c r="R1406" s="233" t="str">
        <f>IFERROR(IF(P1406*'BCA Inputs'!$C$1+Q1406*'BCA Inputs'!$C$2+F1406*'BCA Inputs'!$C$2+G1406*'BCA Inputs'!$C$2=0,"",P1406*'BCA Inputs'!$C$1+Q1406*'BCA Inputs'!$C$2+F1406*'BCA Inputs'!$C$2+G1406*'BCA Inputs'!$C$2),"")</f>
        <v/>
      </c>
      <c r="S1406" s="181" t="str">
        <f t="shared" si="210"/>
        <v/>
      </c>
      <c r="T1406" s="181" t="str">
        <f>IFERROR(IF($B$3="NYSEG",(INDEX('BCA Inputs'!$N$14:$N$54,MATCH(I1406,'BCA Inputs'!$M$14:$M$54,0))*P1406+INDEX('BCA Inputs'!$O$14:$O$54,MATCH(I1406,'BCA Inputs'!$M$14:$M$54,0))*O1406+INDEX('BCA Inputs'!P:P,MATCH(I1406,'BCA Inputs'!M:M,0))*Q1406+INDEX('BCA Inputs'!Q:Q,MATCH(I1406,'BCA Inputs'!M:M,0))*F1406+INDEX('BCA Inputs'!R:R,MATCH(I1406,'BCA Inputs'!M:M,0))*G1406)+L1406+N1406,IF($B$3="RG&amp;E",(INDEX('BCA Inputs'!$AX$14:$AX$54,MATCH(I1406,'BCA Inputs'!$AW$14:$AW$54,0))*P1406+INDEX('BCA Inputs'!$AY$14:$AY$54,MATCH(I1406,'BCA Inputs'!$AW$14:$AW$54,0))*O1406+INDEX('BCA Inputs'!$AZ$14:$AZ$54,MATCH(I1406,'BCA Inputs'!$AW$14:$AW$54,0))*Q1406+INDEX('BCA Inputs'!$BA$14:$BA$54,MATCH(I1406,'BCA Inputs'!$AW$14:$AW$54,0))*F1406+INDEX('BCA Inputs'!$BB$14:$BB$54,MATCH(I1406,'BCA Inputs'!$AW$14:$AW$54,0))*G1406)+L1406+N1406,"")),"")</f>
        <v/>
      </c>
      <c r="U1406" s="234" t="str">
        <f t="shared" si="211"/>
        <v/>
      </c>
      <c r="V1406" s="234" t="str">
        <f t="shared" si="212"/>
        <v/>
      </c>
      <c r="W1406" s="234" t="str">
        <f t="shared" si="213"/>
        <v/>
      </c>
      <c r="Y1406" s="235" t="str">
        <f t="shared" si="214"/>
        <v/>
      </c>
      <c r="Z1406" s="236" t="str">
        <f>IFERROR(IF($B$3="NYSEG",INDEX('BCA Inputs'!$X$14:$X$54,MATCH(I1406,'BCA Inputs'!$M$14:$M$54,0))*P1406+INDEX('BCA Inputs'!$Y$14:$Y$54,MATCH(I1406,'BCA Inputs'!$M$14:$M$54,0))*O1406+INDEX('BCA Inputs'!$Z$14:$Z$54,MATCH(I1406,'BCA Inputs'!$M$14:$M$54,0))*Q1406+INDEX('BCA Inputs'!$AA$14:$AA$54,MATCH(I1406,'BCA Inputs'!$M$14:$M$54,0))*F1406+INDEX('BCA Inputs'!$AB$14:$AB$54,MATCH(I1406,'BCA Inputs'!$M$14:$M$54,0))*G1406,IF($B$3="RG&amp;E",INDEX('BCA Inputs'!$BG$14:$BG$54,MATCH(I1406,'BCA Inputs'!$AW$14:$AW$54,0))*P1406+INDEX('BCA Inputs'!$BH$14:$BH$54,MATCH(I1406,'BCA Inputs'!$AW$14:$AW$54,0))*O1406+INDEX('BCA Inputs'!$BI$14:$BI$54,MATCH(I1406,'BCA Inputs'!$AW$14:$AW$54,0))*Q1406+INDEX('BCA Inputs'!$BJ$14:$BJ$54,MATCH(I1406,'BCA Inputs'!$AW$14:$AW$54,0))*F1406+INDEX('BCA Inputs'!$BK$14:$BK$54,MATCH(I1406,'BCA Inputs'!$AW$14:$AW$54,0))*G1406,"")),"")</f>
        <v/>
      </c>
      <c r="AA1406" s="237" t="str">
        <f t="shared" si="215"/>
        <v/>
      </c>
      <c r="AC1406" s="238" t="str">
        <f>IFERROR((K1406+R1406)+IF($B$3="NYSEG",INDEX('BCA Inputs'!$AI$14:$AI$54,MATCH(I1406,'BCA Inputs'!$M$14:$M$54,0))*P1406+INDEX('BCA Inputs'!$AJ$14:$AJ$54,MATCH(I1406,'BCA Inputs'!$M$14:$M$54,0))*Q1406,IF($B$3="RG&amp;E",INDEX('BCA Inputs'!$BR$14:$BR$54,MATCH(I1406,'BCA Inputs'!$AW$14:$AW$54,0))*P1406+INDEX('BCA Inputs'!$BS$14:$BS$54,MATCH(I1406,'BCA Inputs'!$AW$14:$AW$54,0))*Q1406,"")),"")</f>
        <v/>
      </c>
      <c r="AD1406" s="181" t="str">
        <f>IFERROR(IF($B$3="NYSEG",INDEX('BCA Inputs'!$AD$14:$AD$54,MATCH(I1406,'BCA Inputs'!$M$14:$M$54,0))*P1406+INDEX('BCA Inputs'!$AE$14:$AE$54,MATCH(I1406,'BCA Inputs'!$M$14:$M$54,0))*O1406+INDEX('BCA Inputs'!$AF$14:$AF$54,MATCH(I1406,'BCA Inputs'!$M$14:$M$54,0))*Q1406+INDEX('BCA Inputs'!$AG$14:$AG$54,MATCH(I1406,'BCA Inputs'!$M$14:$M$54,0))*F1406+INDEX('BCA Inputs'!$AH$14:$AH$54,MATCH(I1406,'BCA Inputs'!$M$14:$M$54,0))*G1406,IF($B$3="RG&amp;E",INDEX('BCA Inputs'!$BM$14:$BM$54,MATCH(I1406,'BCA Inputs'!$AW$14:$AW$54,0))*P1406+INDEX('BCA Inputs'!$BN$14:$BN$54,MATCH(I1406,'BCA Inputs'!$AW$14:$AW$54,0))*O1406+INDEX('BCA Inputs'!$BO$14:$BO$54,MATCH(I1406,'BCA Inputs'!$AW$14:$AW$54,0))*Q1406+INDEX('BCA Inputs'!$BP$14:$BP$54,MATCH(I1406,'BCA Inputs'!$AW$14:$AW$54,0))*F1406+INDEX('BCA Inputs'!$BQ$14:$BQ$54,MATCH(I1406,'BCA Inputs'!$AW$14:$AW$54,0))*G1406,"")),"")</f>
        <v/>
      </c>
      <c r="AE1406" s="237" t="str">
        <f t="shared" si="216"/>
        <v/>
      </c>
      <c r="AF1406" s="198">
        <f t="shared" si="218"/>
        <v>0</v>
      </c>
      <c r="AG1406" s="239">
        <f t="shared" si="219"/>
        <v>0</v>
      </c>
    </row>
    <row r="1407" spans="1:33">
      <c r="A1407" s="228"/>
      <c r="B1407" s="176"/>
      <c r="C1407" s="229"/>
      <c r="D1407" s="230"/>
      <c r="E1407" s="230"/>
      <c r="F1407" s="230"/>
      <c r="G1407" s="230"/>
      <c r="H1407" s="231"/>
      <c r="I1407" s="231"/>
      <c r="J1407" s="232"/>
      <c r="K1407" s="232"/>
      <c r="L1407" s="232"/>
      <c r="M1407" s="181">
        <f t="shared" si="217"/>
        <v>0</v>
      </c>
      <c r="N1407" s="181">
        <f>IF(H1407="",0,H1407*I1407*'Avoided Water Savings Cost'!$C$16)</f>
        <v>0</v>
      </c>
      <c r="O1407" s="545">
        <f>IF(C1407="",0,IF($B$3="NYSEG",C1407/(1-'Avoided Electric Costs 2020'!$W$21),IF($B$3="RG&amp;E",C1407/(1-'Avoided Electric Costs 2020'!$X$21),"")))</f>
        <v>0</v>
      </c>
      <c r="P1407" s="546">
        <f>IF(D1407="",0,IF($B$3="NYSEG",D1407/(1-'Avoided Electric Costs 2020'!$W$21),IF($B$3="RG&amp;E",D1407/(1-'Avoided Electric Costs 2020'!$X$21),"")))</f>
        <v>0</v>
      </c>
      <c r="Q1407" s="546">
        <f>IF(E1407="",0,IF($B$3="NYSEG",E1407/(1-'Avoided Natural Gas Costs 2020'!$J$34),IF($B$3="RG&amp;E",E1407/(1-'Avoided Natural Gas Costs 2020'!$K$34),"")))</f>
        <v>0</v>
      </c>
      <c r="R1407" s="233" t="str">
        <f>IFERROR(IF(P1407*'BCA Inputs'!$C$1+Q1407*'BCA Inputs'!$C$2+F1407*'BCA Inputs'!$C$2+G1407*'BCA Inputs'!$C$2=0,"",P1407*'BCA Inputs'!$C$1+Q1407*'BCA Inputs'!$C$2+F1407*'BCA Inputs'!$C$2+G1407*'BCA Inputs'!$C$2),"")</f>
        <v/>
      </c>
      <c r="S1407" s="181" t="str">
        <f t="shared" si="210"/>
        <v/>
      </c>
      <c r="T1407" s="181" t="str">
        <f>IFERROR(IF($B$3="NYSEG",(INDEX('BCA Inputs'!$N$14:$N$54,MATCH(I1407,'BCA Inputs'!$M$14:$M$54,0))*P1407+INDEX('BCA Inputs'!$O$14:$O$54,MATCH(I1407,'BCA Inputs'!$M$14:$M$54,0))*O1407+INDEX('BCA Inputs'!P:P,MATCH(I1407,'BCA Inputs'!M:M,0))*Q1407+INDEX('BCA Inputs'!Q:Q,MATCH(I1407,'BCA Inputs'!M:M,0))*F1407+INDEX('BCA Inputs'!R:R,MATCH(I1407,'BCA Inputs'!M:M,0))*G1407)+L1407+N1407,IF($B$3="RG&amp;E",(INDEX('BCA Inputs'!$AX$14:$AX$54,MATCH(I1407,'BCA Inputs'!$AW$14:$AW$54,0))*P1407+INDEX('BCA Inputs'!$AY$14:$AY$54,MATCH(I1407,'BCA Inputs'!$AW$14:$AW$54,0))*O1407+INDEX('BCA Inputs'!$AZ$14:$AZ$54,MATCH(I1407,'BCA Inputs'!$AW$14:$AW$54,0))*Q1407+INDEX('BCA Inputs'!$BA$14:$BA$54,MATCH(I1407,'BCA Inputs'!$AW$14:$AW$54,0))*F1407+INDEX('BCA Inputs'!$BB$14:$BB$54,MATCH(I1407,'BCA Inputs'!$AW$14:$AW$54,0))*G1407)+L1407+N1407,"")),"")</f>
        <v/>
      </c>
      <c r="U1407" s="234" t="str">
        <f t="shared" si="211"/>
        <v/>
      </c>
      <c r="V1407" s="234" t="str">
        <f t="shared" si="212"/>
        <v/>
      </c>
      <c r="W1407" s="234" t="str">
        <f t="shared" si="213"/>
        <v/>
      </c>
      <c r="Y1407" s="235" t="str">
        <f t="shared" si="214"/>
        <v/>
      </c>
      <c r="Z1407" s="236" t="str">
        <f>IFERROR(IF($B$3="NYSEG",INDEX('BCA Inputs'!$X$14:$X$54,MATCH(I1407,'BCA Inputs'!$M$14:$M$54,0))*P1407+INDEX('BCA Inputs'!$Y$14:$Y$54,MATCH(I1407,'BCA Inputs'!$M$14:$M$54,0))*O1407+INDEX('BCA Inputs'!$Z$14:$Z$54,MATCH(I1407,'BCA Inputs'!$M$14:$M$54,0))*Q1407+INDEX('BCA Inputs'!$AA$14:$AA$54,MATCH(I1407,'BCA Inputs'!$M$14:$M$54,0))*F1407+INDEX('BCA Inputs'!$AB$14:$AB$54,MATCH(I1407,'BCA Inputs'!$M$14:$M$54,0))*G1407,IF($B$3="RG&amp;E",INDEX('BCA Inputs'!$BG$14:$BG$54,MATCH(I1407,'BCA Inputs'!$AW$14:$AW$54,0))*P1407+INDEX('BCA Inputs'!$BH$14:$BH$54,MATCH(I1407,'BCA Inputs'!$AW$14:$AW$54,0))*O1407+INDEX('BCA Inputs'!$BI$14:$BI$54,MATCH(I1407,'BCA Inputs'!$AW$14:$AW$54,0))*Q1407+INDEX('BCA Inputs'!$BJ$14:$BJ$54,MATCH(I1407,'BCA Inputs'!$AW$14:$AW$54,0))*F1407+INDEX('BCA Inputs'!$BK$14:$BK$54,MATCH(I1407,'BCA Inputs'!$AW$14:$AW$54,0))*G1407,"")),"")</f>
        <v/>
      </c>
      <c r="AA1407" s="237" t="str">
        <f t="shared" si="215"/>
        <v/>
      </c>
      <c r="AC1407" s="238" t="str">
        <f>IFERROR((K1407+R1407)+IF($B$3="NYSEG",INDEX('BCA Inputs'!$AI$14:$AI$54,MATCH(I1407,'BCA Inputs'!$M$14:$M$54,0))*P1407+INDEX('BCA Inputs'!$AJ$14:$AJ$54,MATCH(I1407,'BCA Inputs'!$M$14:$M$54,0))*Q1407,IF($B$3="RG&amp;E",INDEX('BCA Inputs'!$BR$14:$BR$54,MATCH(I1407,'BCA Inputs'!$AW$14:$AW$54,0))*P1407+INDEX('BCA Inputs'!$BS$14:$BS$54,MATCH(I1407,'BCA Inputs'!$AW$14:$AW$54,0))*Q1407,"")),"")</f>
        <v/>
      </c>
      <c r="AD1407" s="181" t="str">
        <f>IFERROR(IF($B$3="NYSEG",INDEX('BCA Inputs'!$AD$14:$AD$54,MATCH(I1407,'BCA Inputs'!$M$14:$M$54,0))*P1407+INDEX('BCA Inputs'!$AE$14:$AE$54,MATCH(I1407,'BCA Inputs'!$M$14:$M$54,0))*O1407+INDEX('BCA Inputs'!$AF$14:$AF$54,MATCH(I1407,'BCA Inputs'!$M$14:$M$54,0))*Q1407+INDEX('BCA Inputs'!$AG$14:$AG$54,MATCH(I1407,'BCA Inputs'!$M$14:$M$54,0))*F1407+INDEX('BCA Inputs'!$AH$14:$AH$54,MATCH(I1407,'BCA Inputs'!$M$14:$M$54,0))*G1407,IF($B$3="RG&amp;E",INDEX('BCA Inputs'!$BM$14:$BM$54,MATCH(I1407,'BCA Inputs'!$AW$14:$AW$54,0))*P1407+INDEX('BCA Inputs'!$BN$14:$BN$54,MATCH(I1407,'BCA Inputs'!$AW$14:$AW$54,0))*O1407+INDEX('BCA Inputs'!$BO$14:$BO$54,MATCH(I1407,'BCA Inputs'!$AW$14:$AW$54,0))*Q1407+INDEX('BCA Inputs'!$BP$14:$BP$54,MATCH(I1407,'BCA Inputs'!$AW$14:$AW$54,0))*F1407+INDEX('BCA Inputs'!$BQ$14:$BQ$54,MATCH(I1407,'BCA Inputs'!$AW$14:$AW$54,0))*G1407,"")),"")</f>
        <v/>
      </c>
      <c r="AE1407" s="237" t="str">
        <f t="shared" si="216"/>
        <v/>
      </c>
      <c r="AF1407" s="198">
        <f t="shared" si="218"/>
        <v>0</v>
      </c>
      <c r="AG1407" s="239">
        <f t="shared" si="219"/>
        <v>0</v>
      </c>
    </row>
    <row r="1408" spans="1:33">
      <c r="A1408" s="228"/>
      <c r="B1408" s="176"/>
      <c r="C1408" s="229"/>
      <c r="D1408" s="230"/>
      <c r="E1408" s="230"/>
      <c r="F1408" s="230"/>
      <c r="G1408" s="230"/>
      <c r="H1408" s="231"/>
      <c r="I1408" s="231"/>
      <c r="J1408" s="232"/>
      <c r="K1408" s="232"/>
      <c r="L1408" s="232"/>
      <c r="M1408" s="181">
        <f t="shared" si="217"/>
        <v>0</v>
      </c>
      <c r="N1408" s="181">
        <f>IF(H1408="",0,H1408*I1408*'Avoided Water Savings Cost'!$C$16)</f>
        <v>0</v>
      </c>
      <c r="O1408" s="545">
        <f>IF(C1408="",0,IF($B$3="NYSEG",C1408/(1-'Avoided Electric Costs 2020'!$W$21),IF($B$3="RG&amp;E",C1408/(1-'Avoided Electric Costs 2020'!$X$21),"")))</f>
        <v>0</v>
      </c>
      <c r="P1408" s="546">
        <f>IF(D1408="",0,IF($B$3="NYSEG",D1408/(1-'Avoided Electric Costs 2020'!$W$21),IF($B$3="RG&amp;E",D1408/(1-'Avoided Electric Costs 2020'!$X$21),"")))</f>
        <v>0</v>
      </c>
      <c r="Q1408" s="546">
        <f>IF(E1408="",0,IF($B$3="NYSEG",E1408/(1-'Avoided Natural Gas Costs 2020'!$J$34),IF($B$3="RG&amp;E",E1408/(1-'Avoided Natural Gas Costs 2020'!$K$34),"")))</f>
        <v>0</v>
      </c>
      <c r="R1408" s="233" t="str">
        <f>IFERROR(IF(P1408*'BCA Inputs'!$C$1+Q1408*'BCA Inputs'!$C$2+F1408*'BCA Inputs'!$C$2+G1408*'BCA Inputs'!$C$2=0,"",P1408*'BCA Inputs'!$C$1+Q1408*'BCA Inputs'!$C$2+F1408*'BCA Inputs'!$C$2+G1408*'BCA Inputs'!$C$2),"")</f>
        <v/>
      </c>
      <c r="S1408" s="181" t="str">
        <f t="shared" si="210"/>
        <v/>
      </c>
      <c r="T1408" s="181" t="str">
        <f>IFERROR(IF($B$3="NYSEG",(INDEX('BCA Inputs'!$N$14:$N$54,MATCH(I1408,'BCA Inputs'!$M$14:$M$54,0))*P1408+INDEX('BCA Inputs'!$O$14:$O$54,MATCH(I1408,'BCA Inputs'!$M$14:$M$54,0))*O1408+INDEX('BCA Inputs'!P:P,MATCH(I1408,'BCA Inputs'!M:M,0))*Q1408+INDEX('BCA Inputs'!Q:Q,MATCH(I1408,'BCA Inputs'!M:M,0))*F1408+INDEX('BCA Inputs'!R:R,MATCH(I1408,'BCA Inputs'!M:M,0))*G1408)+L1408+N1408,IF($B$3="RG&amp;E",(INDEX('BCA Inputs'!$AX$14:$AX$54,MATCH(I1408,'BCA Inputs'!$AW$14:$AW$54,0))*P1408+INDEX('BCA Inputs'!$AY$14:$AY$54,MATCH(I1408,'BCA Inputs'!$AW$14:$AW$54,0))*O1408+INDEX('BCA Inputs'!$AZ$14:$AZ$54,MATCH(I1408,'BCA Inputs'!$AW$14:$AW$54,0))*Q1408+INDEX('BCA Inputs'!$BA$14:$BA$54,MATCH(I1408,'BCA Inputs'!$AW$14:$AW$54,0))*F1408+INDEX('BCA Inputs'!$BB$14:$BB$54,MATCH(I1408,'BCA Inputs'!$AW$14:$AW$54,0))*G1408)+L1408+N1408,"")),"")</f>
        <v/>
      </c>
      <c r="U1408" s="234" t="str">
        <f t="shared" si="211"/>
        <v/>
      </c>
      <c r="V1408" s="234" t="str">
        <f t="shared" si="212"/>
        <v/>
      </c>
      <c r="W1408" s="234" t="str">
        <f t="shared" si="213"/>
        <v/>
      </c>
      <c r="Y1408" s="235" t="str">
        <f t="shared" si="214"/>
        <v/>
      </c>
      <c r="Z1408" s="236" t="str">
        <f>IFERROR(IF($B$3="NYSEG",INDEX('BCA Inputs'!$X$14:$X$54,MATCH(I1408,'BCA Inputs'!$M$14:$M$54,0))*P1408+INDEX('BCA Inputs'!$Y$14:$Y$54,MATCH(I1408,'BCA Inputs'!$M$14:$M$54,0))*O1408+INDEX('BCA Inputs'!$Z$14:$Z$54,MATCH(I1408,'BCA Inputs'!$M$14:$M$54,0))*Q1408+INDEX('BCA Inputs'!$AA$14:$AA$54,MATCH(I1408,'BCA Inputs'!$M$14:$M$54,0))*F1408+INDEX('BCA Inputs'!$AB$14:$AB$54,MATCH(I1408,'BCA Inputs'!$M$14:$M$54,0))*G1408,IF($B$3="RG&amp;E",INDEX('BCA Inputs'!$BG$14:$BG$54,MATCH(I1408,'BCA Inputs'!$AW$14:$AW$54,0))*P1408+INDEX('BCA Inputs'!$BH$14:$BH$54,MATCH(I1408,'BCA Inputs'!$AW$14:$AW$54,0))*O1408+INDEX('BCA Inputs'!$BI$14:$BI$54,MATCH(I1408,'BCA Inputs'!$AW$14:$AW$54,0))*Q1408+INDEX('BCA Inputs'!$BJ$14:$BJ$54,MATCH(I1408,'BCA Inputs'!$AW$14:$AW$54,0))*F1408+INDEX('BCA Inputs'!$BK$14:$BK$54,MATCH(I1408,'BCA Inputs'!$AW$14:$AW$54,0))*G1408,"")),"")</f>
        <v/>
      </c>
      <c r="AA1408" s="237" t="str">
        <f t="shared" si="215"/>
        <v/>
      </c>
      <c r="AC1408" s="238" t="str">
        <f>IFERROR((K1408+R1408)+IF($B$3="NYSEG",INDEX('BCA Inputs'!$AI$14:$AI$54,MATCH(I1408,'BCA Inputs'!$M$14:$M$54,0))*P1408+INDEX('BCA Inputs'!$AJ$14:$AJ$54,MATCH(I1408,'BCA Inputs'!$M$14:$M$54,0))*Q1408,IF($B$3="RG&amp;E",INDEX('BCA Inputs'!$BR$14:$BR$54,MATCH(I1408,'BCA Inputs'!$AW$14:$AW$54,0))*P1408+INDEX('BCA Inputs'!$BS$14:$BS$54,MATCH(I1408,'BCA Inputs'!$AW$14:$AW$54,0))*Q1408,"")),"")</f>
        <v/>
      </c>
      <c r="AD1408" s="181" t="str">
        <f>IFERROR(IF($B$3="NYSEG",INDEX('BCA Inputs'!$AD$14:$AD$54,MATCH(I1408,'BCA Inputs'!$M$14:$M$54,0))*P1408+INDEX('BCA Inputs'!$AE$14:$AE$54,MATCH(I1408,'BCA Inputs'!$M$14:$M$54,0))*O1408+INDEX('BCA Inputs'!$AF$14:$AF$54,MATCH(I1408,'BCA Inputs'!$M$14:$M$54,0))*Q1408+INDEX('BCA Inputs'!$AG$14:$AG$54,MATCH(I1408,'BCA Inputs'!$M$14:$M$54,0))*F1408+INDEX('BCA Inputs'!$AH$14:$AH$54,MATCH(I1408,'BCA Inputs'!$M$14:$M$54,0))*G1408,IF($B$3="RG&amp;E",INDEX('BCA Inputs'!$BM$14:$BM$54,MATCH(I1408,'BCA Inputs'!$AW$14:$AW$54,0))*P1408+INDEX('BCA Inputs'!$BN$14:$BN$54,MATCH(I1408,'BCA Inputs'!$AW$14:$AW$54,0))*O1408+INDEX('BCA Inputs'!$BO$14:$BO$54,MATCH(I1408,'BCA Inputs'!$AW$14:$AW$54,0))*Q1408+INDEX('BCA Inputs'!$BP$14:$BP$54,MATCH(I1408,'BCA Inputs'!$AW$14:$AW$54,0))*F1408+INDEX('BCA Inputs'!$BQ$14:$BQ$54,MATCH(I1408,'BCA Inputs'!$AW$14:$AW$54,0))*G1408,"")),"")</f>
        <v/>
      </c>
      <c r="AE1408" s="237" t="str">
        <f t="shared" si="216"/>
        <v/>
      </c>
      <c r="AF1408" s="198">
        <f t="shared" si="218"/>
        <v>0</v>
      </c>
      <c r="AG1408" s="239">
        <f t="shared" si="219"/>
        <v>0</v>
      </c>
    </row>
    <row r="1409" spans="1:33">
      <c r="A1409" s="228"/>
      <c r="B1409" s="176"/>
      <c r="C1409" s="229"/>
      <c r="D1409" s="230"/>
      <c r="E1409" s="230"/>
      <c r="F1409" s="230"/>
      <c r="G1409" s="230"/>
      <c r="H1409" s="231"/>
      <c r="I1409" s="231"/>
      <c r="J1409" s="232"/>
      <c r="K1409" s="232"/>
      <c r="L1409" s="232"/>
      <c r="M1409" s="181">
        <f t="shared" si="217"/>
        <v>0</v>
      </c>
      <c r="N1409" s="181">
        <f>IF(H1409="",0,H1409*I1409*'Avoided Water Savings Cost'!$C$16)</f>
        <v>0</v>
      </c>
      <c r="O1409" s="545">
        <f>IF(C1409="",0,IF($B$3="NYSEG",C1409/(1-'Avoided Electric Costs 2020'!$W$21),IF($B$3="RG&amp;E",C1409/(1-'Avoided Electric Costs 2020'!$X$21),"")))</f>
        <v>0</v>
      </c>
      <c r="P1409" s="546">
        <f>IF(D1409="",0,IF($B$3="NYSEG",D1409/(1-'Avoided Electric Costs 2020'!$W$21),IF($B$3="RG&amp;E",D1409/(1-'Avoided Electric Costs 2020'!$X$21),"")))</f>
        <v>0</v>
      </c>
      <c r="Q1409" s="546">
        <f>IF(E1409="",0,IF($B$3="NYSEG",E1409/(1-'Avoided Natural Gas Costs 2020'!$J$34),IF($B$3="RG&amp;E",E1409/(1-'Avoided Natural Gas Costs 2020'!$K$34),"")))</f>
        <v>0</v>
      </c>
      <c r="R1409" s="233" t="str">
        <f>IFERROR(IF(P1409*'BCA Inputs'!$C$1+Q1409*'BCA Inputs'!$C$2+F1409*'BCA Inputs'!$C$2+G1409*'BCA Inputs'!$C$2=0,"",P1409*'BCA Inputs'!$C$1+Q1409*'BCA Inputs'!$C$2+F1409*'BCA Inputs'!$C$2+G1409*'BCA Inputs'!$C$2),"")</f>
        <v/>
      </c>
      <c r="S1409" s="181" t="str">
        <f t="shared" si="210"/>
        <v/>
      </c>
      <c r="T1409" s="181" t="str">
        <f>IFERROR(IF($B$3="NYSEG",(INDEX('BCA Inputs'!$N$14:$N$54,MATCH(I1409,'BCA Inputs'!$M$14:$M$54,0))*P1409+INDEX('BCA Inputs'!$O$14:$O$54,MATCH(I1409,'BCA Inputs'!$M$14:$M$54,0))*O1409+INDEX('BCA Inputs'!P:P,MATCH(I1409,'BCA Inputs'!M:M,0))*Q1409+INDEX('BCA Inputs'!Q:Q,MATCH(I1409,'BCA Inputs'!M:M,0))*F1409+INDEX('BCA Inputs'!R:R,MATCH(I1409,'BCA Inputs'!M:M,0))*G1409)+L1409+N1409,IF($B$3="RG&amp;E",(INDEX('BCA Inputs'!$AX$14:$AX$54,MATCH(I1409,'BCA Inputs'!$AW$14:$AW$54,0))*P1409+INDEX('BCA Inputs'!$AY$14:$AY$54,MATCH(I1409,'BCA Inputs'!$AW$14:$AW$54,0))*O1409+INDEX('BCA Inputs'!$AZ$14:$AZ$54,MATCH(I1409,'BCA Inputs'!$AW$14:$AW$54,0))*Q1409+INDEX('BCA Inputs'!$BA$14:$BA$54,MATCH(I1409,'BCA Inputs'!$AW$14:$AW$54,0))*F1409+INDEX('BCA Inputs'!$BB$14:$BB$54,MATCH(I1409,'BCA Inputs'!$AW$14:$AW$54,0))*G1409)+L1409+N1409,"")),"")</f>
        <v/>
      </c>
      <c r="U1409" s="234" t="str">
        <f t="shared" si="211"/>
        <v/>
      </c>
      <c r="V1409" s="234" t="str">
        <f t="shared" si="212"/>
        <v/>
      </c>
      <c r="W1409" s="234" t="str">
        <f t="shared" si="213"/>
        <v/>
      </c>
      <c r="Y1409" s="235" t="str">
        <f t="shared" si="214"/>
        <v/>
      </c>
      <c r="Z1409" s="236" t="str">
        <f>IFERROR(IF($B$3="NYSEG",INDEX('BCA Inputs'!$X$14:$X$54,MATCH(I1409,'BCA Inputs'!$M$14:$M$54,0))*P1409+INDEX('BCA Inputs'!$Y$14:$Y$54,MATCH(I1409,'BCA Inputs'!$M$14:$M$54,0))*O1409+INDEX('BCA Inputs'!$Z$14:$Z$54,MATCH(I1409,'BCA Inputs'!$M$14:$M$54,0))*Q1409+INDEX('BCA Inputs'!$AA$14:$AA$54,MATCH(I1409,'BCA Inputs'!$M$14:$M$54,0))*F1409+INDEX('BCA Inputs'!$AB$14:$AB$54,MATCH(I1409,'BCA Inputs'!$M$14:$M$54,0))*G1409,IF($B$3="RG&amp;E",INDEX('BCA Inputs'!$BG$14:$BG$54,MATCH(I1409,'BCA Inputs'!$AW$14:$AW$54,0))*P1409+INDEX('BCA Inputs'!$BH$14:$BH$54,MATCH(I1409,'BCA Inputs'!$AW$14:$AW$54,0))*O1409+INDEX('BCA Inputs'!$BI$14:$BI$54,MATCH(I1409,'BCA Inputs'!$AW$14:$AW$54,0))*Q1409+INDEX('BCA Inputs'!$BJ$14:$BJ$54,MATCH(I1409,'BCA Inputs'!$AW$14:$AW$54,0))*F1409+INDEX('BCA Inputs'!$BK$14:$BK$54,MATCH(I1409,'BCA Inputs'!$AW$14:$AW$54,0))*G1409,"")),"")</f>
        <v/>
      </c>
      <c r="AA1409" s="237" t="str">
        <f t="shared" si="215"/>
        <v/>
      </c>
      <c r="AC1409" s="238" t="str">
        <f>IFERROR((K1409+R1409)+IF($B$3="NYSEG",INDEX('BCA Inputs'!$AI$14:$AI$54,MATCH(I1409,'BCA Inputs'!$M$14:$M$54,0))*P1409+INDEX('BCA Inputs'!$AJ$14:$AJ$54,MATCH(I1409,'BCA Inputs'!$M$14:$M$54,0))*Q1409,IF($B$3="RG&amp;E",INDEX('BCA Inputs'!$BR$14:$BR$54,MATCH(I1409,'BCA Inputs'!$AW$14:$AW$54,0))*P1409+INDEX('BCA Inputs'!$BS$14:$BS$54,MATCH(I1409,'BCA Inputs'!$AW$14:$AW$54,0))*Q1409,"")),"")</f>
        <v/>
      </c>
      <c r="AD1409" s="181" t="str">
        <f>IFERROR(IF($B$3="NYSEG",INDEX('BCA Inputs'!$AD$14:$AD$54,MATCH(I1409,'BCA Inputs'!$M$14:$M$54,0))*P1409+INDEX('BCA Inputs'!$AE$14:$AE$54,MATCH(I1409,'BCA Inputs'!$M$14:$M$54,0))*O1409+INDEX('BCA Inputs'!$AF$14:$AF$54,MATCH(I1409,'BCA Inputs'!$M$14:$M$54,0))*Q1409+INDEX('BCA Inputs'!$AG$14:$AG$54,MATCH(I1409,'BCA Inputs'!$M$14:$M$54,0))*F1409+INDEX('BCA Inputs'!$AH$14:$AH$54,MATCH(I1409,'BCA Inputs'!$M$14:$M$54,0))*G1409,IF($B$3="RG&amp;E",INDEX('BCA Inputs'!$BM$14:$BM$54,MATCH(I1409,'BCA Inputs'!$AW$14:$AW$54,0))*P1409+INDEX('BCA Inputs'!$BN$14:$BN$54,MATCH(I1409,'BCA Inputs'!$AW$14:$AW$54,0))*O1409+INDEX('BCA Inputs'!$BO$14:$BO$54,MATCH(I1409,'BCA Inputs'!$AW$14:$AW$54,0))*Q1409+INDEX('BCA Inputs'!$BP$14:$BP$54,MATCH(I1409,'BCA Inputs'!$AW$14:$AW$54,0))*F1409+INDEX('BCA Inputs'!$BQ$14:$BQ$54,MATCH(I1409,'BCA Inputs'!$AW$14:$AW$54,0))*G1409,"")),"")</f>
        <v/>
      </c>
      <c r="AE1409" s="237" t="str">
        <f t="shared" si="216"/>
        <v/>
      </c>
      <c r="AF1409" s="198">
        <f t="shared" si="218"/>
        <v>0</v>
      </c>
      <c r="AG1409" s="239">
        <f t="shared" si="219"/>
        <v>0</v>
      </c>
    </row>
    <row r="1410" spans="1:33">
      <c r="A1410" s="228"/>
      <c r="B1410" s="176"/>
      <c r="C1410" s="229"/>
      <c r="D1410" s="230"/>
      <c r="E1410" s="230"/>
      <c r="F1410" s="230"/>
      <c r="G1410" s="230"/>
      <c r="H1410" s="231"/>
      <c r="I1410" s="231"/>
      <c r="J1410" s="232"/>
      <c r="K1410" s="232"/>
      <c r="L1410" s="232"/>
      <c r="M1410" s="181">
        <f t="shared" si="217"/>
        <v>0</v>
      </c>
      <c r="N1410" s="181">
        <f>IF(H1410="",0,H1410*I1410*'Avoided Water Savings Cost'!$C$16)</f>
        <v>0</v>
      </c>
      <c r="O1410" s="545">
        <f>IF(C1410="",0,IF($B$3="NYSEG",C1410/(1-'Avoided Electric Costs 2020'!$W$21),IF($B$3="RG&amp;E",C1410/(1-'Avoided Electric Costs 2020'!$X$21),"")))</f>
        <v>0</v>
      </c>
      <c r="P1410" s="546">
        <f>IF(D1410="",0,IF($B$3="NYSEG",D1410/(1-'Avoided Electric Costs 2020'!$W$21),IF($B$3="RG&amp;E",D1410/(1-'Avoided Electric Costs 2020'!$X$21),"")))</f>
        <v>0</v>
      </c>
      <c r="Q1410" s="546">
        <f>IF(E1410="",0,IF($B$3="NYSEG",E1410/(1-'Avoided Natural Gas Costs 2020'!$J$34),IF($B$3="RG&amp;E",E1410/(1-'Avoided Natural Gas Costs 2020'!$K$34),"")))</f>
        <v>0</v>
      </c>
      <c r="R1410" s="233" t="str">
        <f>IFERROR(IF(P1410*'BCA Inputs'!$C$1+Q1410*'BCA Inputs'!$C$2+F1410*'BCA Inputs'!$C$2+G1410*'BCA Inputs'!$C$2=0,"",P1410*'BCA Inputs'!$C$1+Q1410*'BCA Inputs'!$C$2+F1410*'BCA Inputs'!$C$2+G1410*'BCA Inputs'!$C$2),"")</f>
        <v/>
      </c>
      <c r="S1410" s="181" t="str">
        <f t="shared" si="210"/>
        <v/>
      </c>
      <c r="T1410" s="181" t="str">
        <f>IFERROR(IF($B$3="NYSEG",(INDEX('BCA Inputs'!$N$14:$N$54,MATCH(I1410,'BCA Inputs'!$M$14:$M$54,0))*P1410+INDEX('BCA Inputs'!$O$14:$O$54,MATCH(I1410,'BCA Inputs'!$M$14:$M$54,0))*O1410+INDEX('BCA Inputs'!P:P,MATCH(I1410,'BCA Inputs'!M:M,0))*Q1410+INDEX('BCA Inputs'!Q:Q,MATCH(I1410,'BCA Inputs'!M:M,0))*F1410+INDEX('BCA Inputs'!R:R,MATCH(I1410,'BCA Inputs'!M:M,0))*G1410)+L1410+N1410,IF($B$3="RG&amp;E",(INDEX('BCA Inputs'!$AX$14:$AX$54,MATCH(I1410,'BCA Inputs'!$AW$14:$AW$54,0))*P1410+INDEX('BCA Inputs'!$AY$14:$AY$54,MATCH(I1410,'BCA Inputs'!$AW$14:$AW$54,0))*O1410+INDEX('BCA Inputs'!$AZ$14:$AZ$54,MATCH(I1410,'BCA Inputs'!$AW$14:$AW$54,0))*Q1410+INDEX('BCA Inputs'!$BA$14:$BA$54,MATCH(I1410,'BCA Inputs'!$AW$14:$AW$54,0))*F1410+INDEX('BCA Inputs'!$BB$14:$BB$54,MATCH(I1410,'BCA Inputs'!$AW$14:$AW$54,0))*G1410)+L1410+N1410,"")),"")</f>
        <v/>
      </c>
      <c r="U1410" s="234" t="str">
        <f t="shared" si="211"/>
        <v/>
      </c>
      <c r="V1410" s="234" t="str">
        <f t="shared" si="212"/>
        <v/>
      </c>
      <c r="W1410" s="234" t="str">
        <f t="shared" si="213"/>
        <v/>
      </c>
      <c r="Y1410" s="235" t="str">
        <f t="shared" si="214"/>
        <v/>
      </c>
      <c r="Z1410" s="236" t="str">
        <f>IFERROR(IF($B$3="NYSEG",INDEX('BCA Inputs'!$X$14:$X$54,MATCH(I1410,'BCA Inputs'!$M$14:$M$54,0))*P1410+INDEX('BCA Inputs'!$Y$14:$Y$54,MATCH(I1410,'BCA Inputs'!$M$14:$M$54,0))*O1410+INDEX('BCA Inputs'!$Z$14:$Z$54,MATCH(I1410,'BCA Inputs'!$M$14:$M$54,0))*Q1410+INDEX('BCA Inputs'!$AA$14:$AA$54,MATCH(I1410,'BCA Inputs'!$M$14:$M$54,0))*F1410+INDEX('BCA Inputs'!$AB$14:$AB$54,MATCH(I1410,'BCA Inputs'!$M$14:$M$54,0))*G1410,IF($B$3="RG&amp;E",INDEX('BCA Inputs'!$BG$14:$BG$54,MATCH(I1410,'BCA Inputs'!$AW$14:$AW$54,0))*P1410+INDEX('BCA Inputs'!$BH$14:$BH$54,MATCH(I1410,'BCA Inputs'!$AW$14:$AW$54,0))*O1410+INDEX('BCA Inputs'!$BI$14:$BI$54,MATCH(I1410,'BCA Inputs'!$AW$14:$AW$54,0))*Q1410+INDEX('BCA Inputs'!$BJ$14:$BJ$54,MATCH(I1410,'BCA Inputs'!$AW$14:$AW$54,0))*F1410+INDEX('BCA Inputs'!$BK$14:$BK$54,MATCH(I1410,'BCA Inputs'!$AW$14:$AW$54,0))*G1410,"")),"")</f>
        <v/>
      </c>
      <c r="AA1410" s="237" t="str">
        <f t="shared" si="215"/>
        <v/>
      </c>
      <c r="AC1410" s="238" t="str">
        <f>IFERROR((K1410+R1410)+IF($B$3="NYSEG",INDEX('BCA Inputs'!$AI$14:$AI$54,MATCH(I1410,'BCA Inputs'!$M$14:$M$54,0))*P1410+INDEX('BCA Inputs'!$AJ$14:$AJ$54,MATCH(I1410,'BCA Inputs'!$M$14:$M$54,0))*Q1410,IF($B$3="RG&amp;E",INDEX('BCA Inputs'!$BR$14:$BR$54,MATCH(I1410,'BCA Inputs'!$AW$14:$AW$54,0))*P1410+INDEX('BCA Inputs'!$BS$14:$BS$54,MATCH(I1410,'BCA Inputs'!$AW$14:$AW$54,0))*Q1410,"")),"")</f>
        <v/>
      </c>
      <c r="AD1410" s="181" t="str">
        <f>IFERROR(IF($B$3="NYSEG",INDEX('BCA Inputs'!$AD$14:$AD$54,MATCH(I1410,'BCA Inputs'!$M$14:$M$54,0))*P1410+INDEX('BCA Inputs'!$AE$14:$AE$54,MATCH(I1410,'BCA Inputs'!$M$14:$M$54,0))*O1410+INDEX('BCA Inputs'!$AF$14:$AF$54,MATCH(I1410,'BCA Inputs'!$M$14:$M$54,0))*Q1410+INDEX('BCA Inputs'!$AG$14:$AG$54,MATCH(I1410,'BCA Inputs'!$M$14:$M$54,0))*F1410+INDEX('BCA Inputs'!$AH$14:$AH$54,MATCH(I1410,'BCA Inputs'!$M$14:$M$54,0))*G1410,IF($B$3="RG&amp;E",INDEX('BCA Inputs'!$BM$14:$BM$54,MATCH(I1410,'BCA Inputs'!$AW$14:$AW$54,0))*P1410+INDEX('BCA Inputs'!$BN$14:$BN$54,MATCH(I1410,'BCA Inputs'!$AW$14:$AW$54,0))*O1410+INDEX('BCA Inputs'!$BO$14:$BO$54,MATCH(I1410,'BCA Inputs'!$AW$14:$AW$54,0))*Q1410+INDEX('BCA Inputs'!$BP$14:$BP$54,MATCH(I1410,'BCA Inputs'!$AW$14:$AW$54,0))*F1410+INDEX('BCA Inputs'!$BQ$14:$BQ$54,MATCH(I1410,'BCA Inputs'!$AW$14:$AW$54,0))*G1410,"")),"")</f>
        <v/>
      </c>
      <c r="AE1410" s="237" t="str">
        <f t="shared" si="216"/>
        <v/>
      </c>
      <c r="AF1410" s="198">
        <f t="shared" si="218"/>
        <v>0</v>
      </c>
      <c r="AG1410" s="239">
        <f t="shared" si="219"/>
        <v>0</v>
      </c>
    </row>
    <row r="1411" spans="1:33">
      <c r="A1411" s="228"/>
      <c r="B1411" s="176"/>
      <c r="C1411" s="229"/>
      <c r="D1411" s="230"/>
      <c r="E1411" s="230"/>
      <c r="F1411" s="230"/>
      <c r="G1411" s="230"/>
      <c r="H1411" s="231"/>
      <c r="I1411" s="231"/>
      <c r="J1411" s="232"/>
      <c r="K1411" s="232"/>
      <c r="L1411" s="232"/>
      <c r="M1411" s="181">
        <f t="shared" si="217"/>
        <v>0</v>
      </c>
      <c r="N1411" s="181">
        <f>IF(H1411="",0,H1411*I1411*'Avoided Water Savings Cost'!$C$16)</f>
        <v>0</v>
      </c>
      <c r="O1411" s="545">
        <f>IF(C1411="",0,IF($B$3="NYSEG",C1411/(1-'Avoided Electric Costs 2020'!$W$21),IF($B$3="RG&amp;E",C1411/(1-'Avoided Electric Costs 2020'!$X$21),"")))</f>
        <v>0</v>
      </c>
      <c r="P1411" s="546">
        <f>IF(D1411="",0,IF($B$3="NYSEG",D1411/(1-'Avoided Electric Costs 2020'!$W$21),IF($B$3="RG&amp;E",D1411/(1-'Avoided Electric Costs 2020'!$X$21),"")))</f>
        <v>0</v>
      </c>
      <c r="Q1411" s="546">
        <f>IF(E1411="",0,IF($B$3="NYSEG",E1411/(1-'Avoided Natural Gas Costs 2020'!$J$34),IF($B$3="RG&amp;E",E1411/(1-'Avoided Natural Gas Costs 2020'!$K$34),"")))</f>
        <v>0</v>
      </c>
      <c r="R1411" s="233" t="str">
        <f>IFERROR(IF(P1411*'BCA Inputs'!$C$1+Q1411*'BCA Inputs'!$C$2+F1411*'BCA Inputs'!$C$2+G1411*'BCA Inputs'!$C$2=0,"",P1411*'BCA Inputs'!$C$1+Q1411*'BCA Inputs'!$C$2+F1411*'BCA Inputs'!$C$2+G1411*'BCA Inputs'!$C$2),"")</f>
        <v/>
      </c>
      <c r="S1411" s="181" t="str">
        <f t="shared" si="210"/>
        <v/>
      </c>
      <c r="T1411" s="181" t="str">
        <f>IFERROR(IF($B$3="NYSEG",(INDEX('BCA Inputs'!$N$14:$N$54,MATCH(I1411,'BCA Inputs'!$M$14:$M$54,0))*P1411+INDEX('BCA Inputs'!$O$14:$O$54,MATCH(I1411,'BCA Inputs'!$M$14:$M$54,0))*O1411+INDEX('BCA Inputs'!P:P,MATCH(I1411,'BCA Inputs'!M:M,0))*Q1411+INDEX('BCA Inputs'!Q:Q,MATCH(I1411,'BCA Inputs'!M:M,0))*F1411+INDEX('BCA Inputs'!R:R,MATCH(I1411,'BCA Inputs'!M:M,0))*G1411)+L1411+N1411,IF($B$3="RG&amp;E",(INDEX('BCA Inputs'!$AX$14:$AX$54,MATCH(I1411,'BCA Inputs'!$AW$14:$AW$54,0))*P1411+INDEX('BCA Inputs'!$AY$14:$AY$54,MATCH(I1411,'BCA Inputs'!$AW$14:$AW$54,0))*O1411+INDEX('BCA Inputs'!$AZ$14:$AZ$54,MATCH(I1411,'BCA Inputs'!$AW$14:$AW$54,0))*Q1411+INDEX('BCA Inputs'!$BA$14:$BA$54,MATCH(I1411,'BCA Inputs'!$AW$14:$AW$54,0))*F1411+INDEX('BCA Inputs'!$BB$14:$BB$54,MATCH(I1411,'BCA Inputs'!$AW$14:$AW$54,0))*G1411)+L1411+N1411,"")),"")</f>
        <v/>
      </c>
      <c r="U1411" s="234" t="str">
        <f t="shared" si="211"/>
        <v/>
      </c>
      <c r="V1411" s="234" t="str">
        <f t="shared" si="212"/>
        <v/>
      </c>
      <c r="W1411" s="234" t="str">
        <f t="shared" si="213"/>
        <v/>
      </c>
      <c r="Y1411" s="235" t="str">
        <f t="shared" si="214"/>
        <v/>
      </c>
      <c r="Z1411" s="236" t="str">
        <f>IFERROR(IF($B$3="NYSEG",INDEX('BCA Inputs'!$X$14:$X$54,MATCH(I1411,'BCA Inputs'!$M$14:$M$54,0))*P1411+INDEX('BCA Inputs'!$Y$14:$Y$54,MATCH(I1411,'BCA Inputs'!$M$14:$M$54,0))*O1411+INDEX('BCA Inputs'!$Z$14:$Z$54,MATCH(I1411,'BCA Inputs'!$M$14:$M$54,0))*Q1411+INDEX('BCA Inputs'!$AA$14:$AA$54,MATCH(I1411,'BCA Inputs'!$M$14:$M$54,0))*F1411+INDEX('BCA Inputs'!$AB$14:$AB$54,MATCH(I1411,'BCA Inputs'!$M$14:$M$54,0))*G1411,IF($B$3="RG&amp;E",INDEX('BCA Inputs'!$BG$14:$BG$54,MATCH(I1411,'BCA Inputs'!$AW$14:$AW$54,0))*P1411+INDEX('BCA Inputs'!$BH$14:$BH$54,MATCH(I1411,'BCA Inputs'!$AW$14:$AW$54,0))*O1411+INDEX('BCA Inputs'!$BI$14:$BI$54,MATCH(I1411,'BCA Inputs'!$AW$14:$AW$54,0))*Q1411+INDEX('BCA Inputs'!$BJ$14:$BJ$54,MATCH(I1411,'BCA Inputs'!$AW$14:$AW$54,0))*F1411+INDEX('BCA Inputs'!$BK$14:$BK$54,MATCH(I1411,'BCA Inputs'!$AW$14:$AW$54,0))*G1411,"")),"")</f>
        <v/>
      </c>
      <c r="AA1411" s="237" t="str">
        <f t="shared" si="215"/>
        <v/>
      </c>
      <c r="AC1411" s="238" t="str">
        <f>IFERROR((K1411+R1411)+IF($B$3="NYSEG",INDEX('BCA Inputs'!$AI$14:$AI$54,MATCH(I1411,'BCA Inputs'!$M$14:$M$54,0))*P1411+INDEX('BCA Inputs'!$AJ$14:$AJ$54,MATCH(I1411,'BCA Inputs'!$M$14:$M$54,0))*Q1411,IF($B$3="RG&amp;E",INDEX('BCA Inputs'!$BR$14:$BR$54,MATCH(I1411,'BCA Inputs'!$AW$14:$AW$54,0))*P1411+INDEX('BCA Inputs'!$BS$14:$BS$54,MATCH(I1411,'BCA Inputs'!$AW$14:$AW$54,0))*Q1411,"")),"")</f>
        <v/>
      </c>
      <c r="AD1411" s="181" t="str">
        <f>IFERROR(IF($B$3="NYSEG",INDEX('BCA Inputs'!$AD$14:$AD$54,MATCH(I1411,'BCA Inputs'!$M$14:$M$54,0))*P1411+INDEX('BCA Inputs'!$AE$14:$AE$54,MATCH(I1411,'BCA Inputs'!$M$14:$M$54,0))*O1411+INDEX('BCA Inputs'!$AF$14:$AF$54,MATCH(I1411,'BCA Inputs'!$M$14:$M$54,0))*Q1411+INDEX('BCA Inputs'!$AG$14:$AG$54,MATCH(I1411,'BCA Inputs'!$M$14:$M$54,0))*F1411+INDEX('BCA Inputs'!$AH$14:$AH$54,MATCH(I1411,'BCA Inputs'!$M$14:$M$54,0))*G1411,IF($B$3="RG&amp;E",INDEX('BCA Inputs'!$BM$14:$BM$54,MATCH(I1411,'BCA Inputs'!$AW$14:$AW$54,0))*P1411+INDEX('BCA Inputs'!$BN$14:$BN$54,MATCH(I1411,'BCA Inputs'!$AW$14:$AW$54,0))*O1411+INDEX('BCA Inputs'!$BO$14:$BO$54,MATCH(I1411,'BCA Inputs'!$AW$14:$AW$54,0))*Q1411+INDEX('BCA Inputs'!$BP$14:$BP$54,MATCH(I1411,'BCA Inputs'!$AW$14:$AW$54,0))*F1411+INDEX('BCA Inputs'!$BQ$14:$BQ$54,MATCH(I1411,'BCA Inputs'!$AW$14:$AW$54,0))*G1411,"")),"")</f>
        <v/>
      </c>
      <c r="AE1411" s="237" t="str">
        <f t="shared" si="216"/>
        <v/>
      </c>
      <c r="AF1411" s="198">
        <f t="shared" si="218"/>
        <v>0</v>
      </c>
      <c r="AG1411" s="239">
        <f t="shared" si="219"/>
        <v>0</v>
      </c>
    </row>
    <row r="1412" spans="1:33">
      <c r="A1412" s="228"/>
      <c r="B1412" s="176"/>
      <c r="C1412" s="229"/>
      <c r="D1412" s="230"/>
      <c r="E1412" s="230"/>
      <c r="F1412" s="230"/>
      <c r="G1412" s="230"/>
      <c r="H1412" s="231"/>
      <c r="I1412" s="231"/>
      <c r="J1412" s="232"/>
      <c r="K1412" s="232"/>
      <c r="L1412" s="232"/>
      <c r="M1412" s="181">
        <f t="shared" si="217"/>
        <v>0</v>
      </c>
      <c r="N1412" s="181">
        <f>IF(H1412="",0,H1412*I1412*'Avoided Water Savings Cost'!$C$16)</f>
        <v>0</v>
      </c>
      <c r="O1412" s="545">
        <f>IF(C1412="",0,IF($B$3="NYSEG",C1412/(1-'Avoided Electric Costs 2020'!$W$21),IF($B$3="RG&amp;E",C1412/(1-'Avoided Electric Costs 2020'!$X$21),"")))</f>
        <v>0</v>
      </c>
      <c r="P1412" s="546">
        <f>IF(D1412="",0,IF($B$3="NYSEG",D1412/(1-'Avoided Electric Costs 2020'!$W$21),IF($B$3="RG&amp;E",D1412/(1-'Avoided Electric Costs 2020'!$X$21),"")))</f>
        <v>0</v>
      </c>
      <c r="Q1412" s="546">
        <f>IF(E1412="",0,IF($B$3="NYSEG",E1412/(1-'Avoided Natural Gas Costs 2020'!$J$34),IF($B$3="RG&amp;E",E1412/(1-'Avoided Natural Gas Costs 2020'!$K$34),"")))</f>
        <v>0</v>
      </c>
      <c r="R1412" s="233" t="str">
        <f>IFERROR(IF(P1412*'BCA Inputs'!$C$1+Q1412*'BCA Inputs'!$C$2+F1412*'BCA Inputs'!$C$2+G1412*'BCA Inputs'!$C$2=0,"",P1412*'BCA Inputs'!$C$1+Q1412*'BCA Inputs'!$C$2+F1412*'BCA Inputs'!$C$2+G1412*'BCA Inputs'!$C$2),"")</f>
        <v/>
      </c>
      <c r="S1412" s="181" t="str">
        <f t="shared" si="210"/>
        <v/>
      </c>
      <c r="T1412" s="181" t="str">
        <f>IFERROR(IF($B$3="NYSEG",(INDEX('BCA Inputs'!$N$14:$N$54,MATCH(I1412,'BCA Inputs'!$M$14:$M$54,0))*P1412+INDEX('BCA Inputs'!$O$14:$O$54,MATCH(I1412,'BCA Inputs'!$M$14:$M$54,0))*O1412+INDEX('BCA Inputs'!P:P,MATCH(I1412,'BCA Inputs'!M:M,0))*Q1412+INDEX('BCA Inputs'!Q:Q,MATCH(I1412,'BCA Inputs'!M:M,0))*F1412+INDEX('BCA Inputs'!R:R,MATCH(I1412,'BCA Inputs'!M:M,0))*G1412)+L1412+N1412,IF($B$3="RG&amp;E",(INDEX('BCA Inputs'!$AX$14:$AX$54,MATCH(I1412,'BCA Inputs'!$AW$14:$AW$54,0))*P1412+INDEX('BCA Inputs'!$AY$14:$AY$54,MATCH(I1412,'BCA Inputs'!$AW$14:$AW$54,0))*O1412+INDEX('BCA Inputs'!$AZ$14:$AZ$54,MATCH(I1412,'BCA Inputs'!$AW$14:$AW$54,0))*Q1412+INDEX('BCA Inputs'!$BA$14:$BA$54,MATCH(I1412,'BCA Inputs'!$AW$14:$AW$54,0))*F1412+INDEX('BCA Inputs'!$BB$14:$BB$54,MATCH(I1412,'BCA Inputs'!$AW$14:$AW$54,0))*G1412)+L1412+N1412,"")),"")</f>
        <v/>
      </c>
      <c r="U1412" s="234" t="str">
        <f t="shared" si="211"/>
        <v/>
      </c>
      <c r="V1412" s="234" t="str">
        <f t="shared" si="212"/>
        <v/>
      </c>
      <c r="W1412" s="234" t="str">
        <f t="shared" si="213"/>
        <v/>
      </c>
      <c r="Y1412" s="235" t="str">
        <f t="shared" si="214"/>
        <v/>
      </c>
      <c r="Z1412" s="236" t="str">
        <f>IFERROR(IF($B$3="NYSEG",INDEX('BCA Inputs'!$X$14:$X$54,MATCH(I1412,'BCA Inputs'!$M$14:$M$54,0))*P1412+INDEX('BCA Inputs'!$Y$14:$Y$54,MATCH(I1412,'BCA Inputs'!$M$14:$M$54,0))*O1412+INDEX('BCA Inputs'!$Z$14:$Z$54,MATCH(I1412,'BCA Inputs'!$M$14:$M$54,0))*Q1412+INDEX('BCA Inputs'!$AA$14:$AA$54,MATCH(I1412,'BCA Inputs'!$M$14:$M$54,0))*F1412+INDEX('BCA Inputs'!$AB$14:$AB$54,MATCH(I1412,'BCA Inputs'!$M$14:$M$54,0))*G1412,IF($B$3="RG&amp;E",INDEX('BCA Inputs'!$BG$14:$BG$54,MATCH(I1412,'BCA Inputs'!$AW$14:$AW$54,0))*P1412+INDEX('BCA Inputs'!$BH$14:$BH$54,MATCH(I1412,'BCA Inputs'!$AW$14:$AW$54,0))*O1412+INDEX('BCA Inputs'!$BI$14:$BI$54,MATCH(I1412,'BCA Inputs'!$AW$14:$AW$54,0))*Q1412+INDEX('BCA Inputs'!$BJ$14:$BJ$54,MATCH(I1412,'BCA Inputs'!$AW$14:$AW$54,0))*F1412+INDEX('BCA Inputs'!$BK$14:$BK$54,MATCH(I1412,'BCA Inputs'!$AW$14:$AW$54,0))*G1412,"")),"")</f>
        <v/>
      </c>
      <c r="AA1412" s="237" t="str">
        <f t="shared" si="215"/>
        <v/>
      </c>
      <c r="AC1412" s="238" t="str">
        <f>IFERROR((K1412+R1412)+IF($B$3="NYSEG",INDEX('BCA Inputs'!$AI$14:$AI$54,MATCH(I1412,'BCA Inputs'!$M$14:$M$54,0))*P1412+INDEX('BCA Inputs'!$AJ$14:$AJ$54,MATCH(I1412,'BCA Inputs'!$M$14:$M$54,0))*Q1412,IF($B$3="RG&amp;E",INDEX('BCA Inputs'!$BR$14:$BR$54,MATCH(I1412,'BCA Inputs'!$AW$14:$AW$54,0))*P1412+INDEX('BCA Inputs'!$BS$14:$BS$54,MATCH(I1412,'BCA Inputs'!$AW$14:$AW$54,0))*Q1412,"")),"")</f>
        <v/>
      </c>
      <c r="AD1412" s="181" t="str">
        <f>IFERROR(IF($B$3="NYSEG",INDEX('BCA Inputs'!$AD$14:$AD$54,MATCH(I1412,'BCA Inputs'!$M$14:$M$54,0))*P1412+INDEX('BCA Inputs'!$AE$14:$AE$54,MATCH(I1412,'BCA Inputs'!$M$14:$M$54,0))*O1412+INDEX('BCA Inputs'!$AF$14:$AF$54,MATCH(I1412,'BCA Inputs'!$M$14:$M$54,0))*Q1412+INDEX('BCA Inputs'!$AG$14:$AG$54,MATCH(I1412,'BCA Inputs'!$M$14:$M$54,0))*F1412+INDEX('BCA Inputs'!$AH$14:$AH$54,MATCH(I1412,'BCA Inputs'!$M$14:$M$54,0))*G1412,IF($B$3="RG&amp;E",INDEX('BCA Inputs'!$BM$14:$BM$54,MATCH(I1412,'BCA Inputs'!$AW$14:$AW$54,0))*P1412+INDEX('BCA Inputs'!$BN$14:$BN$54,MATCH(I1412,'BCA Inputs'!$AW$14:$AW$54,0))*O1412+INDEX('BCA Inputs'!$BO$14:$BO$54,MATCH(I1412,'BCA Inputs'!$AW$14:$AW$54,0))*Q1412+INDEX('BCA Inputs'!$BP$14:$BP$54,MATCH(I1412,'BCA Inputs'!$AW$14:$AW$54,0))*F1412+INDEX('BCA Inputs'!$BQ$14:$BQ$54,MATCH(I1412,'BCA Inputs'!$AW$14:$AW$54,0))*G1412,"")),"")</f>
        <v/>
      </c>
      <c r="AE1412" s="237" t="str">
        <f t="shared" si="216"/>
        <v/>
      </c>
      <c r="AF1412" s="198">
        <f t="shared" si="218"/>
        <v>0</v>
      </c>
      <c r="AG1412" s="239">
        <f t="shared" si="219"/>
        <v>0</v>
      </c>
    </row>
    <row r="1413" spans="1:33">
      <c r="A1413" s="228"/>
      <c r="B1413" s="176"/>
      <c r="C1413" s="229"/>
      <c r="D1413" s="230"/>
      <c r="E1413" s="230"/>
      <c r="F1413" s="230"/>
      <c r="G1413" s="230"/>
      <c r="H1413" s="231"/>
      <c r="I1413" s="231"/>
      <c r="J1413" s="232"/>
      <c r="K1413" s="232"/>
      <c r="L1413" s="232"/>
      <c r="M1413" s="181">
        <f t="shared" si="217"/>
        <v>0</v>
      </c>
      <c r="N1413" s="181">
        <f>IF(H1413="",0,H1413*I1413*'Avoided Water Savings Cost'!$C$16)</f>
        <v>0</v>
      </c>
      <c r="O1413" s="545">
        <f>IF(C1413="",0,IF($B$3="NYSEG",C1413/(1-'Avoided Electric Costs 2020'!$W$21),IF($B$3="RG&amp;E",C1413/(1-'Avoided Electric Costs 2020'!$X$21),"")))</f>
        <v>0</v>
      </c>
      <c r="P1413" s="546">
        <f>IF(D1413="",0,IF($B$3="NYSEG",D1413/(1-'Avoided Electric Costs 2020'!$W$21),IF($B$3="RG&amp;E",D1413/(1-'Avoided Electric Costs 2020'!$X$21),"")))</f>
        <v>0</v>
      </c>
      <c r="Q1413" s="546">
        <f>IF(E1413="",0,IF($B$3="NYSEG",E1413/(1-'Avoided Natural Gas Costs 2020'!$J$34),IF($B$3="RG&amp;E",E1413/(1-'Avoided Natural Gas Costs 2020'!$K$34),"")))</f>
        <v>0</v>
      </c>
      <c r="R1413" s="233" t="str">
        <f>IFERROR(IF(P1413*'BCA Inputs'!$C$1+Q1413*'BCA Inputs'!$C$2+F1413*'BCA Inputs'!$C$2+G1413*'BCA Inputs'!$C$2=0,"",P1413*'BCA Inputs'!$C$1+Q1413*'BCA Inputs'!$C$2+F1413*'BCA Inputs'!$C$2+G1413*'BCA Inputs'!$C$2),"")</f>
        <v/>
      </c>
      <c r="S1413" s="181" t="str">
        <f t="shared" si="210"/>
        <v/>
      </c>
      <c r="T1413" s="181" t="str">
        <f>IFERROR(IF($B$3="NYSEG",(INDEX('BCA Inputs'!$N$14:$N$54,MATCH(I1413,'BCA Inputs'!$M$14:$M$54,0))*P1413+INDEX('BCA Inputs'!$O$14:$O$54,MATCH(I1413,'BCA Inputs'!$M$14:$M$54,0))*O1413+INDEX('BCA Inputs'!P:P,MATCH(I1413,'BCA Inputs'!M:M,0))*Q1413+INDEX('BCA Inputs'!Q:Q,MATCH(I1413,'BCA Inputs'!M:M,0))*F1413+INDEX('BCA Inputs'!R:R,MATCH(I1413,'BCA Inputs'!M:M,0))*G1413)+L1413+N1413,IF($B$3="RG&amp;E",(INDEX('BCA Inputs'!$AX$14:$AX$54,MATCH(I1413,'BCA Inputs'!$AW$14:$AW$54,0))*P1413+INDEX('BCA Inputs'!$AY$14:$AY$54,MATCH(I1413,'BCA Inputs'!$AW$14:$AW$54,0))*O1413+INDEX('BCA Inputs'!$AZ$14:$AZ$54,MATCH(I1413,'BCA Inputs'!$AW$14:$AW$54,0))*Q1413+INDEX('BCA Inputs'!$BA$14:$BA$54,MATCH(I1413,'BCA Inputs'!$AW$14:$AW$54,0))*F1413+INDEX('BCA Inputs'!$BB$14:$BB$54,MATCH(I1413,'BCA Inputs'!$AW$14:$AW$54,0))*G1413)+L1413+N1413,"")),"")</f>
        <v/>
      </c>
      <c r="U1413" s="234" t="str">
        <f t="shared" si="211"/>
        <v/>
      </c>
      <c r="V1413" s="234" t="str">
        <f t="shared" si="212"/>
        <v/>
      </c>
      <c r="W1413" s="234" t="str">
        <f t="shared" si="213"/>
        <v/>
      </c>
      <c r="Y1413" s="235" t="str">
        <f t="shared" si="214"/>
        <v/>
      </c>
      <c r="Z1413" s="236" t="str">
        <f>IFERROR(IF($B$3="NYSEG",INDEX('BCA Inputs'!$X$14:$X$54,MATCH(I1413,'BCA Inputs'!$M$14:$M$54,0))*P1413+INDEX('BCA Inputs'!$Y$14:$Y$54,MATCH(I1413,'BCA Inputs'!$M$14:$M$54,0))*O1413+INDEX('BCA Inputs'!$Z$14:$Z$54,MATCH(I1413,'BCA Inputs'!$M$14:$M$54,0))*Q1413+INDEX('BCA Inputs'!$AA$14:$AA$54,MATCH(I1413,'BCA Inputs'!$M$14:$M$54,0))*F1413+INDEX('BCA Inputs'!$AB$14:$AB$54,MATCH(I1413,'BCA Inputs'!$M$14:$M$54,0))*G1413,IF($B$3="RG&amp;E",INDEX('BCA Inputs'!$BG$14:$BG$54,MATCH(I1413,'BCA Inputs'!$AW$14:$AW$54,0))*P1413+INDEX('BCA Inputs'!$BH$14:$BH$54,MATCH(I1413,'BCA Inputs'!$AW$14:$AW$54,0))*O1413+INDEX('BCA Inputs'!$BI$14:$BI$54,MATCH(I1413,'BCA Inputs'!$AW$14:$AW$54,0))*Q1413+INDEX('BCA Inputs'!$BJ$14:$BJ$54,MATCH(I1413,'BCA Inputs'!$AW$14:$AW$54,0))*F1413+INDEX('BCA Inputs'!$BK$14:$BK$54,MATCH(I1413,'BCA Inputs'!$AW$14:$AW$54,0))*G1413,"")),"")</f>
        <v/>
      </c>
      <c r="AA1413" s="237" t="str">
        <f t="shared" si="215"/>
        <v/>
      </c>
      <c r="AC1413" s="238" t="str">
        <f>IFERROR((K1413+R1413)+IF($B$3="NYSEG",INDEX('BCA Inputs'!$AI$14:$AI$54,MATCH(I1413,'BCA Inputs'!$M$14:$M$54,0))*P1413+INDEX('BCA Inputs'!$AJ$14:$AJ$54,MATCH(I1413,'BCA Inputs'!$M$14:$M$54,0))*Q1413,IF($B$3="RG&amp;E",INDEX('BCA Inputs'!$BR$14:$BR$54,MATCH(I1413,'BCA Inputs'!$AW$14:$AW$54,0))*P1413+INDEX('BCA Inputs'!$BS$14:$BS$54,MATCH(I1413,'BCA Inputs'!$AW$14:$AW$54,0))*Q1413,"")),"")</f>
        <v/>
      </c>
      <c r="AD1413" s="181" t="str">
        <f>IFERROR(IF($B$3="NYSEG",INDEX('BCA Inputs'!$AD$14:$AD$54,MATCH(I1413,'BCA Inputs'!$M$14:$M$54,0))*P1413+INDEX('BCA Inputs'!$AE$14:$AE$54,MATCH(I1413,'BCA Inputs'!$M$14:$M$54,0))*O1413+INDEX('BCA Inputs'!$AF$14:$AF$54,MATCH(I1413,'BCA Inputs'!$M$14:$M$54,0))*Q1413+INDEX('BCA Inputs'!$AG$14:$AG$54,MATCH(I1413,'BCA Inputs'!$M$14:$M$54,0))*F1413+INDEX('BCA Inputs'!$AH$14:$AH$54,MATCH(I1413,'BCA Inputs'!$M$14:$M$54,0))*G1413,IF($B$3="RG&amp;E",INDEX('BCA Inputs'!$BM$14:$BM$54,MATCH(I1413,'BCA Inputs'!$AW$14:$AW$54,0))*P1413+INDEX('BCA Inputs'!$BN$14:$BN$54,MATCH(I1413,'BCA Inputs'!$AW$14:$AW$54,0))*O1413+INDEX('BCA Inputs'!$BO$14:$BO$54,MATCH(I1413,'BCA Inputs'!$AW$14:$AW$54,0))*Q1413+INDEX('BCA Inputs'!$BP$14:$BP$54,MATCH(I1413,'BCA Inputs'!$AW$14:$AW$54,0))*F1413+INDEX('BCA Inputs'!$BQ$14:$BQ$54,MATCH(I1413,'BCA Inputs'!$AW$14:$AW$54,0))*G1413,"")),"")</f>
        <v/>
      </c>
      <c r="AE1413" s="237" t="str">
        <f t="shared" si="216"/>
        <v/>
      </c>
      <c r="AF1413" s="198">
        <f t="shared" si="218"/>
        <v>0</v>
      </c>
      <c r="AG1413" s="239">
        <f t="shared" si="219"/>
        <v>0</v>
      </c>
    </row>
    <row r="1414" spans="1:33">
      <c r="A1414" s="228"/>
      <c r="B1414" s="176"/>
      <c r="C1414" s="229"/>
      <c r="D1414" s="230"/>
      <c r="E1414" s="230"/>
      <c r="F1414" s="230"/>
      <c r="G1414" s="230"/>
      <c r="H1414" s="231"/>
      <c r="I1414" s="231"/>
      <c r="J1414" s="232"/>
      <c r="K1414" s="232"/>
      <c r="L1414" s="232"/>
      <c r="M1414" s="181">
        <f t="shared" si="217"/>
        <v>0</v>
      </c>
      <c r="N1414" s="181">
        <f>IF(H1414="",0,H1414*I1414*'Avoided Water Savings Cost'!$C$16)</f>
        <v>0</v>
      </c>
      <c r="O1414" s="545">
        <f>IF(C1414="",0,IF($B$3="NYSEG",C1414/(1-'Avoided Electric Costs 2020'!$W$21),IF($B$3="RG&amp;E",C1414/(1-'Avoided Electric Costs 2020'!$X$21),"")))</f>
        <v>0</v>
      </c>
      <c r="P1414" s="546">
        <f>IF(D1414="",0,IF($B$3="NYSEG",D1414/(1-'Avoided Electric Costs 2020'!$W$21),IF($B$3="RG&amp;E",D1414/(1-'Avoided Electric Costs 2020'!$X$21),"")))</f>
        <v>0</v>
      </c>
      <c r="Q1414" s="546">
        <f>IF(E1414="",0,IF($B$3="NYSEG",E1414/(1-'Avoided Natural Gas Costs 2020'!$J$34),IF($B$3="RG&amp;E",E1414/(1-'Avoided Natural Gas Costs 2020'!$K$34),"")))</f>
        <v>0</v>
      </c>
      <c r="R1414" s="233" t="str">
        <f>IFERROR(IF(P1414*'BCA Inputs'!$C$1+Q1414*'BCA Inputs'!$C$2+F1414*'BCA Inputs'!$C$2+G1414*'BCA Inputs'!$C$2=0,"",P1414*'BCA Inputs'!$C$1+Q1414*'BCA Inputs'!$C$2+F1414*'BCA Inputs'!$C$2+G1414*'BCA Inputs'!$C$2),"")</f>
        <v/>
      </c>
      <c r="S1414" s="181" t="str">
        <f t="shared" si="210"/>
        <v/>
      </c>
      <c r="T1414" s="181" t="str">
        <f>IFERROR(IF($B$3="NYSEG",(INDEX('BCA Inputs'!$N$14:$N$54,MATCH(I1414,'BCA Inputs'!$M$14:$M$54,0))*P1414+INDEX('BCA Inputs'!$O$14:$O$54,MATCH(I1414,'BCA Inputs'!$M$14:$M$54,0))*O1414+INDEX('BCA Inputs'!P:P,MATCH(I1414,'BCA Inputs'!M:M,0))*Q1414+INDEX('BCA Inputs'!Q:Q,MATCH(I1414,'BCA Inputs'!M:M,0))*F1414+INDEX('BCA Inputs'!R:R,MATCH(I1414,'BCA Inputs'!M:M,0))*G1414)+L1414+N1414,IF($B$3="RG&amp;E",(INDEX('BCA Inputs'!$AX$14:$AX$54,MATCH(I1414,'BCA Inputs'!$AW$14:$AW$54,0))*P1414+INDEX('BCA Inputs'!$AY$14:$AY$54,MATCH(I1414,'BCA Inputs'!$AW$14:$AW$54,0))*O1414+INDEX('BCA Inputs'!$AZ$14:$AZ$54,MATCH(I1414,'BCA Inputs'!$AW$14:$AW$54,0))*Q1414+INDEX('BCA Inputs'!$BA$14:$BA$54,MATCH(I1414,'BCA Inputs'!$AW$14:$AW$54,0))*F1414+INDEX('BCA Inputs'!$BB$14:$BB$54,MATCH(I1414,'BCA Inputs'!$AW$14:$AW$54,0))*G1414)+L1414+N1414,"")),"")</f>
        <v/>
      </c>
      <c r="U1414" s="234" t="str">
        <f t="shared" si="211"/>
        <v/>
      </c>
      <c r="V1414" s="234" t="str">
        <f t="shared" si="212"/>
        <v/>
      </c>
      <c r="W1414" s="234" t="str">
        <f t="shared" si="213"/>
        <v/>
      </c>
      <c r="Y1414" s="235" t="str">
        <f t="shared" si="214"/>
        <v/>
      </c>
      <c r="Z1414" s="236" t="str">
        <f>IFERROR(IF($B$3="NYSEG",INDEX('BCA Inputs'!$X$14:$X$54,MATCH(I1414,'BCA Inputs'!$M$14:$M$54,0))*P1414+INDEX('BCA Inputs'!$Y$14:$Y$54,MATCH(I1414,'BCA Inputs'!$M$14:$M$54,0))*O1414+INDEX('BCA Inputs'!$Z$14:$Z$54,MATCH(I1414,'BCA Inputs'!$M$14:$M$54,0))*Q1414+INDEX('BCA Inputs'!$AA$14:$AA$54,MATCH(I1414,'BCA Inputs'!$M$14:$M$54,0))*F1414+INDEX('BCA Inputs'!$AB$14:$AB$54,MATCH(I1414,'BCA Inputs'!$M$14:$M$54,0))*G1414,IF($B$3="RG&amp;E",INDEX('BCA Inputs'!$BG$14:$BG$54,MATCH(I1414,'BCA Inputs'!$AW$14:$AW$54,0))*P1414+INDEX('BCA Inputs'!$BH$14:$BH$54,MATCH(I1414,'BCA Inputs'!$AW$14:$AW$54,0))*O1414+INDEX('BCA Inputs'!$BI$14:$BI$54,MATCH(I1414,'BCA Inputs'!$AW$14:$AW$54,0))*Q1414+INDEX('BCA Inputs'!$BJ$14:$BJ$54,MATCH(I1414,'BCA Inputs'!$AW$14:$AW$54,0))*F1414+INDEX('BCA Inputs'!$BK$14:$BK$54,MATCH(I1414,'BCA Inputs'!$AW$14:$AW$54,0))*G1414,"")),"")</f>
        <v/>
      </c>
      <c r="AA1414" s="237" t="str">
        <f t="shared" si="215"/>
        <v/>
      </c>
      <c r="AC1414" s="238" t="str">
        <f>IFERROR((K1414+R1414)+IF($B$3="NYSEG",INDEX('BCA Inputs'!$AI$14:$AI$54,MATCH(I1414,'BCA Inputs'!$M$14:$M$54,0))*P1414+INDEX('BCA Inputs'!$AJ$14:$AJ$54,MATCH(I1414,'BCA Inputs'!$M$14:$M$54,0))*Q1414,IF($B$3="RG&amp;E",INDEX('BCA Inputs'!$BR$14:$BR$54,MATCH(I1414,'BCA Inputs'!$AW$14:$AW$54,0))*P1414+INDEX('BCA Inputs'!$BS$14:$BS$54,MATCH(I1414,'BCA Inputs'!$AW$14:$AW$54,0))*Q1414,"")),"")</f>
        <v/>
      </c>
      <c r="AD1414" s="181" t="str">
        <f>IFERROR(IF($B$3="NYSEG",INDEX('BCA Inputs'!$AD$14:$AD$54,MATCH(I1414,'BCA Inputs'!$M$14:$M$54,0))*P1414+INDEX('BCA Inputs'!$AE$14:$AE$54,MATCH(I1414,'BCA Inputs'!$M$14:$M$54,0))*O1414+INDEX('BCA Inputs'!$AF$14:$AF$54,MATCH(I1414,'BCA Inputs'!$M$14:$M$54,0))*Q1414+INDEX('BCA Inputs'!$AG$14:$AG$54,MATCH(I1414,'BCA Inputs'!$M$14:$M$54,0))*F1414+INDEX('BCA Inputs'!$AH$14:$AH$54,MATCH(I1414,'BCA Inputs'!$M$14:$M$54,0))*G1414,IF($B$3="RG&amp;E",INDEX('BCA Inputs'!$BM$14:$BM$54,MATCH(I1414,'BCA Inputs'!$AW$14:$AW$54,0))*P1414+INDEX('BCA Inputs'!$BN$14:$BN$54,MATCH(I1414,'BCA Inputs'!$AW$14:$AW$54,0))*O1414+INDEX('BCA Inputs'!$BO$14:$BO$54,MATCH(I1414,'BCA Inputs'!$AW$14:$AW$54,0))*Q1414+INDEX('BCA Inputs'!$BP$14:$BP$54,MATCH(I1414,'BCA Inputs'!$AW$14:$AW$54,0))*F1414+INDEX('BCA Inputs'!$BQ$14:$BQ$54,MATCH(I1414,'BCA Inputs'!$AW$14:$AW$54,0))*G1414,"")),"")</f>
        <v/>
      </c>
      <c r="AE1414" s="237" t="str">
        <f t="shared" si="216"/>
        <v/>
      </c>
      <c r="AF1414" s="198">
        <f t="shared" si="218"/>
        <v>0</v>
      </c>
      <c r="AG1414" s="239">
        <f t="shared" si="219"/>
        <v>0</v>
      </c>
    </row>
    <row r="1415" spans="1:33">
      <c r="A1415" s="228"/>
      <c r="B1415" s="176"/>
      <c r="C1415" s="229"/>
      <c r="D1415" s="230"/>
      <c r="E1415" s="230"/>
      <c r="F1415" s="230"/>
      <c r="G1415" s="230"/>
      <c r="H1415" s="231"/>
      <c r="I1415" s="231"/>
      <c r="J1415" s="232"/>
      <c r="K1415" s="232"/>
      <c r="L1415" s="232"/>
      <c r="M1415" s="181">
        <f t="shared" si="217"/>
        <v>0</v>
      </c>
      <c r="N1415" s="181">
        <f>IF(H1415="",0,H1415*I1415*'Avoided Water Savings Cost'!$C$16)</f>
        <v>0</v>
      </c>
      <c r="O1415" s="545">
        <f>IF(C1415="",0,IF($B$3="NYSEG",C1415/(1-'Avoided Electric Costs 2020'!$W$21),IF($B$3="RG&amp;E",C1415/(1-'Avoided Electric Costs 2020'!$X$21),"")))</f>
        <v>0</v>
      </c>
      <c r="P1415" s="546">
        <f>IF(D1415="",0,IF($B$3="NYSEG",D1415/(1-'Avoided Electric Costs 2020'!$W$21),IF($B$3="RG&amp;E",D1415/(1-'Avoided Electric Costs 2020'!$X$21),"")))</f>
        <v>0</v>
      </c>
      <c r="Q1415" s="546">
        <f>IF(E1415="",0,IF($B$3="NYSEG",E1415/(1-'Avoided Natural Gas Costs 2020'!$J$34),IF($B$3="RG&amp;E",E1415/(1-'Avoided Natural Gas Costs 2020'!$K$34),"")))</f>
        <v>0</v>
      </c>
      <c r="R1415" s="233" t="str">
        <f>IFERROR(IF(P1415*'BCA Inputs'!$C$1+Q1415*'BCA Inputs'!$C$2+F1415*'BCA Inputs'!$C$2+G1415*'BCA Inputs'!$C$2=0,"",P1415*'BCA Inputs'!$C$1+Q1415*'BCA Inputs'!$C$2+F1415*'BCA Inputs'!$C$2+G1415*'BCA Inputs'!$C$2),"")</f>
        <v/>
      </c>
      <c r="S1415" s="181" t="str">
        <f t="shared" si="210"/>
        <v/>
      </c>
      <c r="T1415" s="181" t="str">
        <f>IFERROR(IF($B$3="NYSEG",(INDEX('BCA Inputs'!$N$14:$N$54,MATCH(I1415,'BCA Inputs'!$M$14:$M$54,0))*P1415+INDEX('BCA Inputs'!$O$14:$O$54,MATCH(I1415,'BCA Inputs'!$M$14:$M$54,0))*O1415+INDEX('BCA Inputs'!P:P,MATCH(I1415,'BCA Inputs'!M:M,0))*Q1415+INDEX('BCA Inputs'!Q:Q,MATCH(I1415,'BCA Inputs'!M:M,0))*F1415+INDEX('BCA Inputs'!R:R,MATCH(I1415,'BCA Inputs'!M:M,0))*G1415)+L1415+N1415,IF($B$3="RG&amp;E",(INDEX('BCA Inputs'!$AX$14:$AX$54,MATCH(I1415,'BCA Inputs'!$AW$14:$AW$54,0))*P1415+INDEX('BCA Inputs'!$AY$14:$AY$54,MATCH(I1415,'BCA Inputs'!$AW$14:$AW$54,0))*O1415+INDEX('BCA Inputs'!$AZ$14:$AZ$54,MATCH(I1415,'BCA Inputs'!$AW$14:$AW$54,0))*Q1415+INDEX('BCA Inputs'!$BA$14:$BA$54,MATCH(I1415,'BCA Inputs'!$AW$14:$AW$54,0))*F1415+INDEX('BCA Inputs'!$BB$14:$BB$54,MATCH(I1415,'BCA Inputs'!$AW$14:$AW$54,0))*G1415)+L1415+N1415,"")),"")</f>
        <v/>
      </c>
      <c r="U1415" s="234" t="str">
        <f t="shared" si="211"/>
        <v/>
      </c>
      <c r="V1415" s="234" t="str">
        <f t="shared" si="212"/>
        <v/>
      </c>
      <c r="W1415" s="234" t="str">
        <f t="shared" si="213"/>
        <v/>
      </c>
      <c r="Y1415" s="235" t="str">
        <f t="shared" si="214"/>
        <v/>
      </c>
      <c r="Z1415" s="236" t="str">
        <f>IFERROR(IF($B$3="NYSEG",INDEX('BCA Inputs'!$X$14:$X$54,MATCH(I1415,'BCA Inputs'!$M$14:$M$54,0))*P1415+INDEX('BCA Inputs'!$Y$14:$Y$54,MATCH(I1415,'BCA Inputs'!$M$14:$M$54,0))*O1415+INDEX('BCA Inputs'!$Z$14:$Z$54,MATCH(I1415,'BCA Inputs'!$M$14:$M$54,0))*Q1415+INDEX('BCA Inputs'!$AA$14:$AA$54,MATCH(I1415,'BCA Inputs'!$M$14:$M$54,0))*F1415+INDEX('BCA Inputs'!$AB$14:$AB$54,MATCH(I1415,'BCA Inputs'!$M$14:$M$54,0))*G1415,IF($B$3="RG&amp;E",INDEX('BCA Inputs'!$BG$14:$BG$54,MATCH(I1415,'BCA Inputs'!$AW$14:$AW$54,0))*P1415+INDEX('BCA Inputs'!$BH$14:$BH$54,MATCH(I1415,'BCA Inputs'!$AW$14:$AW$54,0))*O1415+INDEX('BCA Inputs'!$BI$14:$BI$54,MATCH(I1415,'BCA Inputs'!$AW$14:$AW$54,0))*Q1415+INDEX('BCA Inputs'!$BJ$14:$BJ$54,MATCH(I1415,'BCA Inputs'!$AW$14:$AW$54,0))*F1415+INDEX('BCA Inputs'!$BK$14:$BK$54,MATCH(I1415,'BCA Inputs'!$AW$14:$AW$54,0))*G1415,"")),"")</f>
        <v/>
      </c>
      <c r="AA1415" s="237" t="str">
        <f t="shared" si="215"/>
        <v/>
      </c>
      <c r="AC1415" s="238" t="str">
        <f>IFERROR((K1415+R1415)+IF($B$3="NYSEG",INDEX('BCA Inputs'!$AI$14:$AI$54,MATCH(I1415,'BCA Inputs'!$M$14:$M$54,0))*P1415+INDEX('BCA Inputs'!$AJ$14:$AJ$54,MATCH(I1415,'BCA Inputs'!$M$14:$M$54,0))*Q1415,IF($B$3="RG&amp;E",INDEX('BCA Inputs'!$BR$14:$BR$54,MATCH(I1415,'BCA Inputs'!$AW$14:$AW$54,0))*P1415+INDEX('BCA Inputs'!$BS$14:$BS$54,MATCH(I1415,'BCA Inputs'!$AW$14:$AW$54,0))*Q1415,"")),"")</f>
        <v/>
      </c>
      <c r="AD1415" s="181" t="str">
        <f>IFERROR(IF($B$3="NYSEG",INDEX('BCA Inputs'!$AD$14:$AD$54,MATCH(I1415,'BCA Inputs'!$M$14:$M$54,0))*P1415+INDEX('BCA Inputs'!$AE$14:$AE$54,MATCH(I1415,'BCA Inputs'!$M$14:$M$54,0))*O1415+INDEX('BCA Inputs'!$AF$14:$AF$54,MATCH(I1415,'BCA Inputs'!$M$14:$M$54,0))*Q1415+INDEX('BCA Inputs'!$AG$14:$AG$54,MATCH(I1415,'BCA Inputs'!$M$14:$M$54,0))*F1415+INDEX('BCA Inputs'!$AH$14:$AH$54,MATCH(I1415,'BCA Inputs'!$M$14:$M$54,0))*G1415,IF($B$3="RG&amp;E",INDEX('BCA Inputs'!$BM$14:$BM$54,MATCH(I1415,'BCA Inputs'!$AW$14:$AW$54,0))*P1415+INDEX('BCA Inputs'!$BN$14:$BN$54,MATCH(I1415,'BCA Inputs'!$AW$14:$AW$54,0))*O1415+INDEX('BCA Inputs'!$BO$14:$BO$54,MATCH(I1415,'BCA Inputs'!$AW$14:$AW$54,0))*Q1415+INDEX('BCA Inputs'!$BP$14:$BP$54,MATCH(I1415,'BCA Inputs'!$AW$14:$AW$54,0))*F1415+INDEX('BCA Inputs'!$BQ$14:$BQ$54,MATCH(I1415,'BCA Inputs'!$AW$14:$AW$54,0))*G1415,"")),"")</f>
        <v/>
      </c>
      <c r="AE1415" s="237" t="str">
        <f t="shared" si="216"/>
        <v/>
      </c>
      <c r="AF1415" s="198">
        <f t="shared" si="218"/>
        <v>0</v>
      </c>
      <c r="AG1415" s="239">
        <f t="shared" si="219"/>
        <v>0</v>
      </c>
    </row>
    <row r="1416" spans="1:33">
      <c r="A1416" s="228"/>
      <c r="B1416" s="176"/>
      <c r="C1416" s="229"/>
      <c r="D1416" s="230"/>
      <c r="E1416" s="230"/>
      <c r="F1416" s="230"/>
      <c r="G1416" s="230"/>
      <c r="H1416" s="231"/>
      <c r="I1416" s="231"/>
      <c r="J1416" s="232"/>
      <c r="K1416" s="232"/>
      <c r="L1416" s="232"/>
      <c r="M1416" s="181">
        <f t="shared" si="217"/>
        <v>0</v>
      </c>
      <c r="N1416" s="181">
        <f>IF(H1416="",0,H1416*I1416*'Avoided Water Savings Cost'!$C$16)</f>
        <v>0</v>
      </c>
      <c r="O1416" s="545">
        <f>IF(C1416="",0,IF($B$3="NYSEG",C1416/(1-'Avoided Electric Costs 2020'!$W$21),IF($B$3="RG&amp;E",C1416/(1-'Avoided Electric Costs 2020'!$X$21),"")))</f>
        <v>0</v>
      </c>
      <c r="P1416" s="546">
        <f>IF(D1416="",0,IF($B$3="NYSEG",D1416/(1-'Avoided Electric Costs 2020'!$W$21),IF($B$3="RG&amp;E",D1416/(1-'Avoided Electric Costs 2020'!$X$21),"")))</f>
        <v>0</v>
      </c>
      <c r="Q1416" s="546">
        <f>IF(E1416="",0,IF($B$3="NYSEG",E1416/(1-'Avoided Natural Gas Costs 2020'!$J$34),IF($B$3="RG&amp;E",E1416/(1-'Avoided Natural Gas Costs 2020'!$K$34),"")))</f>
        <v>0</v>
      </c>
      <c r="R1416" s="233" t="str">
        <f>IFERROR(IF(P1416*'BCA Inputs'!$C$1+Q1416*'BCA Inputs'!$C$2+F1416*'BCA Inputs'!$C$2+G1416*'BCA Inputs'!$C$2=0,"",P1416*'BCA Inputs'!$C$1+Q1416*'BCA Inputs'!$C$2+F1416*'BCA Inputs'!$C$2+G1416*'BCA Inputs'!$C$2),"")</f>
        <v/>
      </c>
      <c r="S1416" s="181" t="str">
        <f t="shared" si="210"/>
        <v/>
      </c>
      <c r="T1416" s="181" t="str">
        <f>IFERROR(IF($B$3="NYSEG",(INDEX('BCA Inputs'!$N$14:$N$54,MATCH(I1416,'BCA Inputs'!$M$14:$M$54,0))*P1416+INDEX('BCA Inputs'!$O$14:$O$54,MATCH(I1416,'BCA Inputs'!$M$14:$M$54,0))*O1416+INDEX('BCA Inputs'!P:P,MATCH(I1416,'BCA Inputs'!M:M,0))*Q1416+INDEX('BCA Inputs'!Q:Q,MATCH(I1416,'BCA Inputs'!M:M,0))*F1416+INDEX('BCA Inputs'!R:R,MATCH(I1416,'BCA Inputs'!M:M,0))*G1416)+L1416+N1416,IF($B$3="RG&amp;E",(INDEX('BCA Inputs'!$AX$14:$AX$54,MATCH(I1416,'BCA Inputs'!$AW$14:$AW$54,0))*P1416+INDEX('BCA Inputs'!$AY$14:$AY$54,MATCH(I1416,'BCA Inputs'!$AW$14:$AW$54,0))*O1416+INDEX('BCA Inputs'!$AZ$14:$AZ$54,MATCH(I1416,'BCA Inputs'!$AW$14:$AW$54,0))*Q1416+INDEX('BCA Inputs'!$BA$14:$BA$54,MATCH(I1416,'BCA Inputs'!$AW$14:$AW$54,0))*F1416+INDEX('BCA Inputs'!$BB$14:$BB$54,MATCH(I1416,'BCA Inputs'!$AW$14:$AW$54,0))*G1416)+L1416+N1416,"")),"")</f>
        <v/>
      </c>
      <c r="U1416" s="234" t="str">
        <f t="shared" si="211"/>
        <v/>
      </c>
      <c r="V1416" s="234" t="str">
        <f t="shared" si="212"/>
        <v/>
      </c>
      <c r="W1416" s="234" t="str">
        <f t="shared" si="213"/>
        <v/>
      </c>
      <c r="Y1416" s="235" t="str">
        <f t="shared" si="214"/>
        <v/>
      </c>
      <c r="Z1416" s="236" t="str">
        <f>IFERROR(IF($B$3="NYSEG",INDEX('BCA Inputs'!$X$14:$X$54,MATCH(I1416,'BCA Inputs'!$M$14:$M$54,0))*P1416+INDEX('BCA Inputs'!$Y$14:$Y$54,MATCH(I1416,'BCA Inputs'!$M$14:$M$54,0))*O1416+INDEX('BCA Inputs'!$Z$14:$Z$54,MATCH(I1416,'BCA Inputs'!$M$14:$M$54,0))*Q1416+INDEX('BCA Inputs'!$AA$14:$AA$54,MATCH(I1416,'BCA Inputs'!$M$14:$M$54,0))*F1416+INDEX('BCA Inputs'!$AB$14:$AB$54,MATCH(I1416,'BCA Inputs'!$M$14:$M$54,0))*G1416,IF($B$3="RG&amp;E",INDEX('BCA Inputs'!$BG$14:$BG$54,MATCH(I1416,'BCA Inputs'!$AW$14:$AW$54,0))*P1416+INDEX('BCA Inputs'!$BH$14:$BH$54,MATCH(I1416,'BCA Inputs'!$AW$14:$AW$54,0))*O1416+INDEX('BCA Inputs'!$BI$14:$BI$54,MATCH(I1416,'BCA Inputs'!$AW$14:$AW$54,0))*Q1416+INDEX('BCA Inputs'!$BJ$14:$BJ$54,MATCH(I1416,'BCA Inputs'!$AW$14:$AW$54,0))*F1416+INDEX('BCA Inputs'!$BK$14:$BK$54,MATCH(I1416,'BCA Inputs'!$AW$14:$AW$54,0))*G1416,"")),"")</f>
        <v/>
      </c>
      <c r="AA1416" s="237" t="str">
        <f t="shared" si="215"/>
        <v/>
      </c>
      <c r="AC1416" s="238" t="str">
        <f>IFERROR((K1416+R1416)+IF($B$3="NYSEG",INDEX('BCA Inputs'!$AI$14:$AI$54,MATCH(I1416,'BCA Inputs'!$M$14:$M$54,0))*P1416+INDEX('BCA Inputs'!$AJ$14:$AJ$54,MATCH(I1416,'BCA Inputs'!$M$14:$M$54,0))*Q1416,IF($B$3="RG&amp;E",INDEX('BCA Inputs'!$BR$14:$BR$54,MATCH(I1416,'BCA Inputs'!$AW$14:$AW$54,0))*P1416+INDEX('BCA Inputs'!$BS$14:$BS$54,MATCH(I1416,'BCA Inputs'!$AW$14:$AW$54,0))*Q1416,"")),"")</f>
        <v/>
      </c>
      <c r="AD1416" s="181" t="str">
        <f>IFERROR(IF($B$3="NYSEG",INDEX('BCA Inputs'!$AD$14:$AD$54,MATCH(I1416,'BCA Inputs'!$M$14:$M$54,0))*P1416+INDEX('BCA Inputs'!$AE$14:$AE$54,MATCH(I1416,'BCA Inputs'!$M$14:$M$54,0))*O1416+INDEX('BCA Inputs'!$AF$14:$AF$54,MATCH(I1416,'BCA Inputs'!$M$14:$M$54,0))*Q1416+INDEX('BCA Inputs'!$AG$14:$AG$54,MATCH(I1416,'BCA Inputs'!$M$14:$M$54,0))*F1416+INDEX('BCA Inputs'!$AH$14:$AH$54,MATCH(I1416,'BCA Inputs'!$M$14:$M$54,0))*G1416,IF($B$3="RG&amp;E",INDEX('BCA Inputs'!$BM$14:$BM$54,MATCH(I1416,'BCA Inputs'!$AW$14:$AW$54,0))*P1416+INDEX('BCA Inputs'!$BN$14:$BN$54,MATCH(I1416,'BCA Inputs'!$AW$14:$AW$54,0))*O1416+INDEX('BCA Inputs'!$BO$14:$BO$54,MATCH(I1416,'BCA Inputs'!$AW$14:$AW$54,0))*Q1416+INDEX('BCA Inputs'!$BP$14:$BP$54,MATCH(I1416,'BCA Inputs'!$AW$14:$AW$54,0))*F1416+INDEX('BCA Inputs'!$BQ$14:$BQ$54,MATCH(I1416,'BCA Inputs'!$AW$14:$AW$54,0))*G1416,"")),"")</f>
        <v/>
      </c>
      <c r="AE1416" s="237" t="str">
        <f t="shared" si="216"/>
        <v/>
      </c>
      <c r="AF1416" s="198">
        <f t="shared" si="218"/>
        <v>0</v>
      </c>
      <c r="AG1416" s="239">
        <f t="shared" si="219"/>
        <v>0</v>
      </c>
    </row>
    <row r="1417" spans="1:33">
      <c r="A1417" s="228"/>
      <c r="B1417" s="176"/>
      <c r="C1417" s="229"/>
      <c r="D1417" s="230"/>
      <c r="E1417" s="230"/>
      <c r="F1417" s="230"/>
      <c r="G1417" s="230"/>
      <c r="H1417" s="231"/>
      <c r="I1417" s="231"/>
      <c r="J1417" s="232"/>
      <c r="K1417" s="232"/>
      <c r="L1417" s="232"/>
      <c r="M1417" s="181">
        <f t="shared" si="217"/>
        <v>0</v>
      </c>
      <c r="N1417" s="181">
        <f>IF(H1417="",0,H1417*I1417*'Avoided Water Savings Cost'!$C$16)</f>
        <v>0</v>
      </c>
      <c r="O1417" s="545">
        <f>IF(C1417="",0,IF($B$3="NYSEG",C1417/(1-'Avoided Electric Costs 2020'!$W$21),IF($B$3="RG&amp;E",C1417/(1-'Avoided Electric Costs 2020'!$X$21),"")))</f>
        <v>0</v>
      </c>
      <c r="P1417" s="546">
        <f>IF(D1417="",0,IF($B$3="NYSEG",D1417/(1-'Avoided Electric Costs 2020'!$W$21),IF($B$3="RG&amp;E",D1417/(1-'Avoided Electric Costs 2020'!$X$21),"")))</f>
        <v>0</v>
      </c>
      <c r="Q1417" s="546">
        <f>IF(E1417="",0,IF($B$3="NYSEG",E1417/(1-'Avoided Natural Gas Costs 2020'!$J$34),IF($B$3="RG&amp;E",E1417/(1-'Avoided Natural Gas Costs 2020'!$K$34),"")))</f>
        <v>0</v>
      </c>
      <c r="R1417" s="233" t="str">
        <f>IFERROR(IF(P1417*'BCA Inputs'!$C$1+Q1417*'BCA Inputs'!$C$2+F1417*'BCA Inputs'!$C$2+G1417*'BCA Inputs'!$C$2=0,"",P1417*'BCA Inputs'!$C$1+Q1417*'BCA Inputs'!$C$2+F1417*'BCA Inputs'!$C$2+G1417*'BCA Inputs'!$C$2),"")</f>
        <v/>
      </c>
      <c r="S1417" s="181" t="str">
        <f t="shared" si="210"/>
        <v/>
      </c>
      <c r="T1417" s="181" t="str">
        <f>IFERROR(IF($B$3="NYSEG",(INDEX('BCA Inputs'!$N$14:$N$54,MATCH(I1417,'BCA Inputs'!$M$14:$M$54,0))*P1417+INDEX('BCA Inputs'!$O$14:$O$54,MATCH(I1417,'BCA Inputs'!$M$14:$M$54,0))*O1417+INDEX('BCA Inputs'!P:P,MATCH(I1417,'BCA Inputs'!M:M,0))*Q1417+INDEX('BCA Inputs'!Q:Q,MATCH(I1417,'BCA Inputs'!M:M,0))*F1417+INDEX('BCA Inputs'!R:R,MATCH(I1417,'BCA Inputs'!M:M,0))*G1417)+L1417+N1417,IF($B$3="RG&amp;E",(INDEX('BCA Inputs'!$AX$14:$AX$54,MATCH(I1417,'BCA Inputs'!$AW$14:$AW$54,0))*P1417+INDEX('BCA Inputs'!$AY$14:$AY$54,MATCH(I1417,'BCA Inputs'!$AW$14:$AW$54,0))*O1417+INDEX('BCA Inputs'!$AZ$14:$AZ$54,MATCH(I1417,'BCA Inputs'!$AW$14:$AW$54,0))*Q1417+INDEX('BCA Inputs'!$BA$14:$BA$54,MATCH(I1417,'BCA Inputs'!$AW$14:$AW$54,0))*F1417+INDEX('BCA Inputs'!$BB$14:$BB$54,MATCH(I1417,'BCA Inputs'!$AW$14:$AW$54,0))*G1417)+L1417+N1417,"")),"")</f>
        <v/>
      </c>
      <c r="U1417" s="234" t="str">
        <f t="shared" si="211"/>
        <v/>
      </c>
      <c r="V1417" s="234" t="str">
        <f t="shared" si="212"/>
        <v/>
      </c>
      <c r="W1417" s="234" t="str">
        <f t="shared" si="213"/>
        <v/>
      </c>
      <c r="Y1417" s="235" t="str">
        <f t="shared" si="214"/>
        <v/>
      </c>
      <c r="Z1417" s="236" t="str">
        <f>IFERROR(IF($B$3="NYSEG",INDEX('BCA Inputs'!$X$14:$X$54,MATCH(I1417,'BCA Inputs'!$M$14:$M$54,0))*P1417+INDEX('BCA Inputs'!$Y$14:$Y$54,MATCH(I1417,'BCA Inputs'!$M$14:$M$54,0))*O1417+INDEX('BCA Inputs'!$Z$14:$Z$54,MATCH(I1417,'BCA Inputs'!$M$14:$M$54,0))*Q1417+INDEX('BCA Inputs'!$AA$14:$AA$54,MATCH(I1417,'BCA Inputs'!$M$14:$M$54,0))*F1417+INDEX('BCA Inputs'!$AB$14:$AB$54,MATCH(I1417,'BCA Inputs'!$M$14:$M$54,0))*G1417,IF($B$3="RG&amp;E",INDEX('BCA Inputs'!$BG$14:$BG$54,MATCH(I1417,'BCA Inputs'!$AW$14:$AW$54,0))*P1417+INDEX('BCA Inputs'!$BH$14:$BH$54,MATCH(I1417,'BCA Inputs'!$AW$14:$AW$54,0))*O1417+INDEX('BCA Inputs'!$BI$14:$BI$54,MATCH(I1417,'BCA Inputs'!$AW$14:$AW$54,0))*Q1417+INDEX('BCA Inputs'!$BJ$14:$BJ$54,MATCH(I1417,'BCA Inputs'!$AW$14:$AW$54,0))*F1417+INDEX('BCA Inputs'!$BK$14:$BK$54,MATCH(I1417,'BCA Inputs'!$AW$14:$AW$54,0))*G1417,"")),"")</f>
        <v/>
      </c>
      <c r="AA1417" s="237" t="str">
        <f t="shared" si="215"/>
        <v/>
      </c>
      <c r="AC1417" s="238" t="str">
        <f>IFERROR((K1417+R1417)+IF($B$3="NYSEG",INDEX('BCA Inputs'!$AI$14:$AI$54,MATCH(I1417,'BCA Inputs'!$M$14:$M$54,0))*P1417+INDEX('BCA Inputs'!$AJ$14:$AJ$54,MATCH(I1417,'BCA Inputs'!$M$14:$M$54,0))*Q1417,IF($B$3="RG&amp;E",INDEX('BCA Inputs'!$BR$14:$BR$54,MATCH(I1417,'BCA Inputs'!$AW$14:$AW$54,0))*P1417+INDEX('BCA Inputs'!$BS$14:$BS$54,MATCH(I1417,'BCA Inputs'!$AW$14:$AW$54,0))*Q1417,"")),"")</f>
        <v/>
      </c>
      <c r="AD1417" s="181" t="str">
        <f>IFERROR(IF($B$3="NYSEG",INDEX('BCA Inputs'!$AD$14:$AD$54,MATCH(I1417,'BCA Inputs'!$M$14:$M$54,0))*P1417+INDEX('BCA Inputs'!$AE$14:$AE$54,MATCH(I1417,'BCA Inputs'!$M$14:$M$54,0))*O1417+INDEX('BCA Inputs'!$AF$14:$AF$54,MATCH(I1417,'BCA Inputs'!$M$14:$M$54,0))*Q1417+INDEX('BCA Inputs'!$AG$14:$AG$54,MATCH(I1417,'BCA Inputs'!$M$14:$M$54,0))*F1417+INDEX('BCA Inputs'!$AH$14:$AH$54,MATCH(I1417,'BCA Inputs'!$M$14:$M$54,0))*G1417,IF($B$3="RG&amp;E",INDEX('BCA Inputs'!$BM$14:$BM$54,MATCH(I1417,'BCA Inputs'!$AW$14:$AW$54,0))*P1417+INDEX('BCA Inputs'!$BN$14:$BN$54,MATCH(I1417,'BCA Inputs'!$AW$14:$AW$54,0))*O1417+INDEX('BCA Inputs'!$BO$14:$BO$54,MATCH(I1417,'BCA Inputs'!$AW$14:$AW$54,0))*Q1417+INDEX('BCA Inputs'!$BP$14:$BP$54,MATCH(I1417,'BCA Inputs'!$AW$14:$AW$54,0))*F1417+INDEX('BCA Inputs'!$BQ$14:$BQ$54,MATCH(I1417,'BCA Inputs'!$AW$14:$AW$54,0))*G1417,"")),"")</f>
        <v/>
      </c>
      <c r="AE1417" s="237" t="str">
        <f t="shared" si="216"/>
        <v/>
      </c>
      <c r="AF1417" s="198">
        <f t="shared" si="218"/>
        <v>0</v>
      </c>
      <c r="AG1417" s="239">
        <f t="shared" si="219"/>
        <v>0</v>
      </c>
    </row>
    <row r="1418" spans="1:33">
      <c r="A1418" s="228"/>
      <c r="B1418" s="176"/>
      <c r="C1418" s="229"/>
      <c r="D1418" s="230"/>
      <c r="E1418" s="230"/>
      <c r="F1418" s="230"/>
      <c r="G1418" s="230"/>
      <c r="H1418" s="231"/>
      <c r="I1418" s="231"/>
      <c r="J1418" s="232"/>
      <c r="K1418" s="232"/>
      <c r="L1418" s="232"/>
      <c r="M1418" s="181">
        <f t="shared" si="217"/>
        <v>0</v>
      </c>
      <c r="N1418" s="181">
        <f>IF(H1418="",0,H1418*I1418*'Avoided Water Savings Cost'!$C$16)</f>
        <v>0</v>
      </c>
      <c r="O1418" s="545">
        <f>IF(C1418="",0,IF($B$3="NYSEG",C1418/(1-'Avoided Electric Costs 2020'!$W$21),IF($B$3="RG&amp;E",C1418/(1-'Avoided Electric Costs 2020'!$X$21),"")))</f>
        <v>0</v>
      </c>
      <c r="P1418" s="546">
        <f>IF(D1418="",0,IF($B$3="NYSEG",D1418/(1-'Avoided Electric Costs 2020'!$W$21),IF($B$3="RG&amp;E",D1418/(1-'Avoided Electric Costs 2020'!$X$21),"")))</f>
        <v>0</v>
      </c>
      <c r="Q1418" s="546">
        <f>IF(E1418="",0,IF($B$3="NYSEG",E1418/(1-'Avoided Natural Gas Costs 2020'!$J$34),IF($B$3="RG&amp;E",E1418/(1-'Avoided Natural Gas Costs 2020'!$K$34),"")))</f>
        <v>0</v>
      </c>
      <c r="R1418" s="233" t="str">
        <f>IFERROR(IF(P1418*'BCA Inputs'!$C$1+Q1418*'BCA Inputs'!$C$2+F1418*'BCA Inputs'!$C$2+G1418*'BCA Inputs'!$C$2=0,"",P1418*'BCA Inputs'!$C$1+Q1418*'BCA Inputs'!$C$2+F1418*'BCA Inputs'!$C$2+G1418*'BCA Inputs'!$C$2),"")</f>
        <v/>
      </c>
      <c r="S1418" s="181" t="str">
        <f t="shared" si="210"/>
        <v/>
      </c>
      <c r="T1418" s="181" t="str">
        <f>IFERROR(IF($B$3="NYSEG",(INDEX('BCA Inputs'!$N$14:$N$54,MATCH(I1418,'BCA Inputs'!$M$14:$M$54,0))*P1418+INDEX('BCA Inputs'!$O$14:$O$54,MATCH(I1418,'BCA Inputs'!$M$14:$M$54,0))*O1418+INDEX('BCA Inputs'!P:P,MATCH(I1418,'BCA Inputs'!M:M,0))*Q1418+INDEX('BCA Inputs'!Q:Q,MATCH(I1418,'BCA Inputs'!M:M,0))*F1418+INDEX('BCA Inputs'!R:R,MATCH(I1418,'BCA Inputs'!M:M,0))*G1418)+L1418+N1418,IF($B$3="RG&amp;E",(INDEX('BCA Inputs'!$AX$14:$AX$54,MATCH(I1418,'BCA Inputs'!$AW$14:$AW$54,0))*P1418+INDEX('BCA Inputs'!$AY$14:$AY$54,MATCH(I1418,'BCA Inputs'!$AW$14:$AW$54,0))*O1418+INDEX('BCA Inputs'!$AZ$14:$AZ$54,MATCH(I1418,'BCA Inputs'!$AW$14:$AW$54,0))*Q1418+INDEX('BCA Inputs'!$BA$14:$BA$54,MATCH(I1418,'BCA Inputs'!$AW$14:$AW$54,0))*F1418+INDEX('BCA Inputs'!$BB$14:$BB$54,MATCH(I1418,'BCA Inputs'!$AW$14:$AW$54,0))*G1418)+L1418+N1418,"")),"")</f>
        <v/>
      </c>
      <c r="U1418" s="234" t="str">
        <f t="shared" si="211"/>
        <v/>
      </c>
      <c r="V1418" s="234" t="str">
        <f t="shared" si="212"/>
        <v/>
      </c>
      <c r="W1418" s="234" t="str">
        <f t="shared" si="213"/>
        <v/>
      </c>
      <c r="Y1418" s="235" t="str">
        <f t="shared" si="214"/>
        <v/>
      </c>
      <c r="Z1418" s="236" t="str">
        <f>IFERROR(IF($B$3="NYSEG",INDEX('BCA Inputs'!$X$14:$X$54,MATCH(I1418,'BCA Inputs'!$M$14:$M$54,0))*P1418+INDEX('BCA Inputs'!$Y$14:$Y$54,MATCH(I1418,'BCA Inputs'!$M$14:$M$54,0))*O1418+INDEX('BCA Inputs'!$Z$14:$Z$54,MATCH(I1418,'BCA Inputs'!$M$14:$M$54,0))*Q1418+INDEX('BCA Inputs'!$AA$14:$AA$54,MATCH(I1418,'BCA Inputs'!$M$14:$M$54,0))*F1418+INDEX('BCA Inputs'!$AB$14:$AB$54,MATCH(I1418,'BCA Inputs'!$M$14:$M$54,0))*G1418,IF($B$3="RG&amp;E",INDEX('BCA Inputs'!$BG$14:$BG$54,MATCH(I1418,'BCA Inputs'!$AW$14:$AW$54,0))*P1418+INDEX('BCA Inputs'!$BH$14:$BH$54,MATCH(I1418,'BCA Inputs'!$AW$14:$AW$54,0))*O1418+INDEX('BCA Inputs'!$BI$14:$BI$54,MATCH(I1418,'BCA Inputs'!$AW$14:$AW$54,0))*Q1418+INDEX('BCA Inputs'!$BJ$14:$BJ$54,MATCH(I1418,'BCA Inputs'!$AW$14:$AW$54,0))*F1418+INDEX('BCA Inputs'!$BK$14:$BK$54,MATCH(I1418,'BCA Inputs'!$AW$14:$AW$54,0))*G1418,"")),"")</f>
        <v/>
      </c>
      <c r="AA1418" s="237" t="str">
        <f t="shared" si="215"/>
        <v/>
      </c>
      <c r="AC1418" s="238" t="str">
        <f>IFERROR((K1418+R1418)+IF($B$3="NYSEG",INDEX('BCA Inputs'!$AI$14:$AI$54,MATCH(I1418,'BCA Inputs'!$M$14:$M$54,0))*P1418+INDEX('BCA Inputs'!$AJ$14:$AJ$54,MATCH(I1418,'BCA Inputs'!$M$14:$M$54,0))*Q1418,IF($B$3="RG&amp;E",INDEX('BCA Inputs'!$BR$14:$BR$54,MATCH(I1418,'BCA Inputs'!$AW$14:$AW$54,0))*P1418+INDEX('BCA Inputs'!$BS$14:$BS$54,MATCH(I1418,'BCA Inputs'!$AW$14:$AW$54,0))*Q1418,"")),"")</f>
        <v/>
      </c>
      <c r="AD1418" s="181" t="str">
        <f>IFERROR(IF($B$3="NYSEG",INDEX('BCA Inputs'!$AD$14:$AD$54,MATCH(I1418,'BCA Inputs'!$M$14:$M$54,0))*P1418+INDEX('BCA Inputs'!$AE$14:$AE$54,MATCH(I1418,'BCA Inputs'!$M$14:$M$54,0))*O1418+INDEX('BCA Inputs'!$AF$14:$AF$54,MATCH(I1418,'BCA Inputs'!$M$14:$M$54,0))*Q1418+INDEX('BCA Inputs'!$AG$14:$AG$54,MATCH(I1418,'BCA Inputs'!$M$14:$M$54,0))*F1418+INDEX('BCA Inputs'!$AH$14:$AH$54,MATCH(I1418,'BCA Inputs'!$M$14:$M$54,0))*G1418,IF($B$3="RG&amp;E",INDEX('BCA Inputs'!$BM$14:$BM$54,MATCH(I1418,'BCA Inputs'!$AW$14:$AW$54,0))*P1418+INDEX('BCA Inputs'!$BN$14:$BN$54,MATCH(I1418,'BCA Inputs'!$AW$14:$AW$54,0))*O1418+INDEX('BCA Inputs'!$BO$14:$BO$54,MATCH(I1418,'BCA Inputs'!$AW$14:$AW$54,0))*Q1418+INDEX('BCA Inputs'!$BP$14:$BP$54,MATCH(I1418,'BCA Inputs'!$AW$14:$AW$54,0))*F1418+INDEX('BCA Inputs'!$BQ$14:$BQ$54,MATCH(I1418,'BCA Inputs'!$AW$14:$AW$54,0))*G1418,"")),"")</f>
        <v/>
      </c>
      <c r="AE1418" s="237" t="str">
        <f t="shared" si="216"/>
        <v/>
      </c>
      <c r="AF1418" s="198">
        <f t="shared" si="218"/>
        <v>0</v>
      </c>
      <c r="AG1418" s="239">
        <f t="shared" si="219"/>
        <v>0</v>
      </c>
    </row>
    <row r="1419" spans="1:33">
      <c r="A1419" s="228"/>
      <c r="B1419" s="176"/>
      <c r="C1419" s="229"/>
      <c r="D1419" s="230"/>
      <c r="E1419" s="230"/>
      <c r="F1419" s="230"/>
      <c r="G1419" s="230"/>
      <c r="H1419" s="231"/>
      <c r="I1419" s="231"/>
      <c r="J1419" s="232"/>
      <c r="K1419" s="232"/>
      <c r="L1419" s="232"/>
      <c r="M1419" s="181">
        <f t="shared" si="217"/>
        <v>0</v>
      </c>
      <c r="N1419" s="181">
        <f>IF(H1419="",0,H1419*I1419*'Avoided Water Savings Cost'!$C$16)</f>
        <v>0</v>
      </c>
      <c r="O1419" s="545">
        <f>IF(C1419="",0,IF($B$3="NYSEG",C1419/(1-'Avoided Electric Costs 2020'!$W$21),IF($B$3="RG&amp;E",C1419/(1-'Avoided Electric Costs 2020'!$X$21),"")))</f>
        <v>0</v>
      </c>
      <c r="P1419" s="546">
        <f>IF(D1419="",0,IF($B$3="NYSEG",D1419/(1-'Avoided Electric Costs 2020'!$W$21),IF($B$3="RG&amp;E",D1419/(1-'Avoided Electric Costs 2020'!$X$21),"")))</f>
        <v>0</v>
      </c>
      <c r="Q1419" s="546">
        <f>IF(E1419="",0,IF($B$3="NYSEG",E1419/(1-'Avoided Natural Gas Costs 2020'!$J$34),IF($B$3="RG&amp;E",E1419/(1-'Avoided Natural Gas Costs 2020'!$K$34),"")))</f>
        <v>0</v>
      </c>
      <c r="R1419" s="233" t="str">
        <f>IFERROR(IF(P1419*'BCA Inputs'!$C$1+Q1419*'BCA Inputs'!$C$2+F1419*'BCA Inputs'!$C$2+G1419*'BCA Inputs'!$C$2=0,"",P1419*'BCA Inputs'!$C$1+Q1419*'BCA Inputs'!$C$2+F1419*'BCA Inputs'!$C$2+G1419*'BCA Inputs'!$C$2),"")</f>
        <v/>
      </c>
      <c r="S1419" s="181" t="str">
        <f t="shared" si="210"/>
        <v/>
      </c>
      <c r="T1419" s="181" t="str">
        <f>IFERROR(IF($B$3="NYSEG",(INDEX('BCA Inputs'!$N$14:$N$54,MATCH(I1419,'BCA Inputs'!$M$14:$M$54,0))*P1419+INDEX('BCA Inputs'!$O$14:$O$54,MATCH(I1419,'BCA Inputs'!$M$14:$M$54,0))*O1419+INDEX('BCA Inputs'!P:P,MATCH(I1419,'BCA Inputs'!M:M,0))*Q1419+INDEX('BCA Inputs'!Q:Q,MATCH(I1419,'BCA Inputs'!M:M,0))*F1419+INDEX('BCA Inputs'!R:R,MATCH(I1419,'BCA Inputs'!M:M,0))*G1419)+L1419+N1419,IF($B$3="RG&amp;E",(INDEX('BCA Inputs'!$AX$14:$AX$54,MATCH(I1419,'BCA Inputs'!$AW$14:$AW$54,0))*P1419+INDEX('BCA Inputs'!$AY$14:$AY$54,MATCH(I1419,'BCA Inputs'!$AW$14:$AW$54,0))*O1419+INDEX('BCA Inputs'!$AZ$14:$AZ$54,MATCH(I1419,'BCA Inputs'!$AW$14:$AW$54,0))*Q1419+INDEX('BCA Inputs'!$BA$14:$BA$54,MATCH(I1419,'BCA Inputs'!$AW$14:$AW$54,0))*F1419+INDEX('BCA Inputs'!$BB$14:$BB$54,MATCH(I1419,'BCA Inputs'!$AW$14:$AW$54,0))*G1419)+L1419+N1419,"")),"")</f>
        <v/>
      </c>
      <c r="U1419" s="234" t="str">
        <f t="shared" si="211"/>
        <v/>
      </c>
      <c r="V1419" s="234" t="str">
        <f t="shared" si="212"/>
        <v/>
      </c>
      <c r="W1419" s="234" t="str">
        <f t="shared" si="213"/>
        <v/>
      </c>
      <c r="Y1419" s="235" t="str">
        <f t="shared" si="214"/>
        <v/>
      </c>
      <c r="Z1419" s="236" t="str">
        <f>IFERROR(IF($B$3="NYSEG",INDEX('BCA Inputs'!$X$14:$X$54,MATCH(I1419,'BCA Inputs'!$M$14:$M$54,0))*P1419+INDEX('BCA Inputs'!$Y$14:$Y$54,MATCH(I1419,'BCA Inputs'!$M$14:$M$54,0))*O1419+INDEX('BCA Inputs'!$Z$14:$Z$54,MATCH(I1419,'BCA Inputs'!$M$14:$M$54,0))*Q1419+INDEX('BCA Inputs'!$AA$14:$AA$54,MATCH(I1419,'BCA Inputs'!$M$14:$M$54,0))*F1419+INDEX('BCA Inputs'!$AB$14:$AB$54,MATCH(I1419,'BCA Inputs'!$M$14:$M$54,0))*G1419,IF($B$3="RG&amp;E",INDEX('BCA Inputs'!$BG$14:$BG$54,MATCH(I1419,'BCA Inputs'!$AW$14:$AW$54,0))*P1419+INDEX('BCA Inputs'!$BH$14:$BH$54,MATCH(I1419,'BCA Inputs'!$AW$14:$AW$54,0))*O1419+INDEX('BCA Inputs'!$BI$14:$BI$54,MATCH(I1419,'BCA Inputs'!$AW$14:$AW$54,0))*Q1419+INDEX('BCA Inputs'!$BJ$14:$BJ$54,MATCH(I1419,'BCA Inputs'!$AW$14:$AW$54,0))*F1419+INDEX('BCA Inputs'!$BK$14:$BK$54,MATCH(I1419,'BCA Inputs'!$AW$14:$AW$54,0))*G1419,"")),"")</f>
        <v/>
      </c>
      <c r="AA1419" s="237" t="str">
        <f t="shared" si="215"/>
        <v/>
      </c>
      <c r="AC1419" s="238" t="str">
        <f>IFERROR((K1419+R1419)+IF($B$3="NYSEG",INDEX('BCA Inputs'!$AI$14:$AI$54,MATCH(I1419,'BCA Inputs'!$M$14:$M$54,0))*P1419+INDEX('BCA Inputs'!$AJ$14:$AJ$54,MATCH(I1419,'BCA Inputs'!$M$14:$M$54,0))*Q1419,IF($B$3="RG&amp;E",INDEX('BCA Inputs'!$BR$14:$BR$54,MATCH(I1419,'BCA Inputs'!$AW$14:$AW$54,0))*P1419+INDEX('BCA Inputs'!$BS$14:$BS$54,MATCH(I1419,'BCA Inputs'!$AW$14:$AW$54,0))*Q1419,"")),"")</f>
        <v/>
      </c>
      <c r="AD1419" s="181" t="str">
        <f>IFERROR(IF($B$3="NYSEG",INDEX('BCA Inputs'!$AD$14:$AD$54,MATCH(I1419,'BCA Inputs'!$M$14:$M$54,0))*P1419+INDEX('BCA Inputs'!$AE$14:$AE$54,MATCH(I1419,'BCA Inputs'!$M$14:$M$54,0))*O1419+INDEX('BCA Inputs'!$AF$14:$AF$54,MATCH(I1419,'BCA Inputs'!$M$14:$M$54,0))*Q1419+INDEX('BCA Inputs'!$AG$14:$AG$54,MATCH(I1419,'BCA Inputs'!$M$14:$M$54,0))*F1419+INDEX('BCA Inputs'!$AH$14:$AH$54,MATCH(I1419,'BCA Inputs'!$M$14:$M$54,0))*G1419,IF($B$3="RG&amp;E",INDEX('BCA Inputs'!$BM$14:$BM$54,MATCH(I1419,'BCA Inputs'!$AW$14:$AW$54,0))*P1419+INDEX('BCA Inputs'!$BN$14:$BN$54,MATCH(I1419,'BCA Inputs'!$AW$14:$AW$54,0))*O1419+INDEX('BCA Inputs'!$BO$14:$BO$54,MATCH(I1419,'BCA Inputs'!$AW$14:$AW$54,0))*Q1419+INDEX('BCA Inputs'!$BP$14:$BP$54,MATCH(I1419,'BCA Inputs'!$AW$14:$AW$54,0))*F1419+INDEX('BCA Inputs'!$BQ$14:$BQ$54,MATCH(I1419,'BCA Inputs'!$AW$14:$AW$54,0))*G1419,"")),"")</f>
        <v/>
      </c>
      <c r="AE1419" s="237" t="str">
        <f t="shared" si="216"/>
        <v/>
      </c>
      <c r="AF1419" s="198">
        <f t="shared" si="218"/>
        <v>0</v>
      </c>
      <c r="AG1419" s="239">
        <f t="shared" si="219"/>
        <v>0</v>
      </c>
    </row>
    <row r="1420" spans="1:33">
      <c r="A1420" s="228"/>
      <c r="B1420" s="176"/>
      <c r="C1420" s="229"/>
      <c r="D1420" s="230"/>
      <c r="E1420" s="230"/>
      <c r="F1420" s="230"/>
      <c r="G1420" s="230"/>
      <c r="H1420" s="231"/>
      <c r="I1420" s="231"/>
      <c r="J1420" s="232"/>
      <c r="K1420" s="232"/>
      <c r="L1420" s="232"/>
      <c r="M1420" s="181">
        <f t="shared" si="217"/>
        <v>0</v>
      </c>
      <c r="N1420" s="181">
        <f>IF(H1420="",0,H1420*I1420*'Avoided Water Savings Cost'!$C$16)</f>
        <v>0</v>
      </c>
      <c r="O1420" s="545">
        <f>IF(C1420="",0,IF($B$3="NYSEG",C1420/(1-'Avoided Electric Costs 2020'!$W$21),IF($B$3="RG&amp;E",C1420/(1-'Avoided Electric Costs 2020'!$X$21),"")))</f>
        <v>0</v>
      </c>
      <c r="P1420" s="546">
        <f>IF(D1420="",0,IF($B$3="NYSEG",D1420/(1-'Avoided Electric Costs 2020'!$W$21),IF($B$3="RG&amp;E",D1420/(1-'Avoided Electric Costs 2020'!$X$21),"")))</f>
        <v>0</v>
      </c>
      <c r="Q1420" s="546">
        <f>IF(E1420="",0,IF($B$3="NYSEG",E1420/(1-'Avoided Natural Gas Costs 2020'!$J$34),IF($B$3="RG&amp;E",E1420/(1-'Avoided Natural Gas Costs 2020'!$K$34),"")))</f>
        <v>0</v>
      </c>
      <c r="R1420" s="233" t="str">
        <f>IFERROR(IF(P1420*'BCA Inputs'!$C$1+Q1420*'BCA Inputs'!$C$2+F1420*'BCA Inputs'!$C$2+G1420*'BCA Inputs'!$C$2=0,"",P1420*'BCA Inputs'!$C$1+Q1420*'BCA Inputs'!$C$2+F1420*'BCA Inputs'!$C$2+G1420*'BCA Inputs'!$C$2),"")</f>
        <v/>
      </c>
      <c r="S1420" s="181" t="str">
        <f t="shared" si="210"/>
        <v/>
      </c>
      <c r="T1420" s="181" t="str">
        <f>IFERROR(IF($B$3="NYSEG",(INDEX('BCA Inputs'!$N$14:$N$54,MATCH(I1420,'BCA Inputs'!$M$14:$M$54,0))*P1420+INDEX('BCA Inputs'!$O$14:$O$54,MATCH(I1420,'BCA Inputs'!$M$14:$M$54,0))*O1420+INDEX('BCA Inputs'!P:P,MATCH(I1420,'BCA Inputs'!M:M,0))*Q1420+INDEX('BCA Inputs'!Q:Q,MATCH(I1420,'BCA Inputs'!M:M,0))*F1420+INDEX('BCA Inputs'!R:R,MATCH(I1420,'BCA Inputs'!M:M,0))*G1420)+L1420+N1420,IF($B$3="RG&amp;E",(INDEX('BCA Inputs'!$AX$14:$AX$54,MATCH(I1420,'BCA Inputs'!$AW$14:$AW$54,0))*P1420+INDEX('BCA Inputs'!$AY$14:$AY$54,MATCH(I1420,'BCA Inputs'!$AW$14:$AW$54,0))*O1420+INDEX('BCA Inputs'!$AZ$14:$AZ$54,MATCH(I1420,'BCA Inputs'!$AW$14:$AW$54,0))*Q1420+INDEX('BCA Inputs'!$BA$14:$BA$54,MATCH(I1420,'BCA Inputs'!$AW$14:$AW$54,0))*F1420+INDEX('BCA Inputs'!$BB$14:$BB$54,MATCH(I1420,'BCA Inputs'!$AW$14:$AW$54,0))*G1420)+L1420+N1420,"")),"")</f>
        <v/>
      </c>
      <c r="U1420" s="234" t="str">
        <f t="shared" si="211"/>
        <v/>
      </c>
      <c r="V1420" s="234" t="str">
        <f t="shared" si="212"/>
        <v/>
      </c>
      <c r="W1420" s="234" t="str">
        <f t="shared" si="213"/>
        <v/>
      </c>
      <c r="Y1420" s="235" t="str">
        <f t="shared" si="214"/>
        <v/>
      </c>
      <c r="Z1420" s="236" t="str">
        <f>IFERROR(IF($B$3="NYSEG",INDEX('BCA Inputs'!$X$14:$X$54,MATCH(I1420,'BCA Inputs'!$M$14:$M$54,0))*P1420+INDEX('BCA Inputs'!$Y$14:$Y$54,MATCH(I1420,'BCA Inputs'!$M$14:$M$54,0))*O1420+INDEX('BCA Inputs'!$Z$14:$Z$54,MATCH(I1420,'BCA Inputs'!$M$14:$M$54,0))*Q1420+INDEX('BCA Inputs'!$AA$14:$AA$54,MATCH(I1420,'BCA Inputs'!$M$14:$M$54,0))*F1420+INDEX('BCA Inputs'!$AB$14:$AB$54,MATCH(I1420,'BCA Inputs'!$M$14:$M$54,0))*G1420,IF($B$3="RG&amp;E",INDEX('BCA Inputs'!$BG$14:$BG$54,MATCH(I1420,'BCA Inputs'!$AW$14:$AW$54,0))*P1420+INDEX('BCA Inputs'!$BH$14:$BH$54,MATCH(I1420,'BCA Inputs'!$AW$14:$AW$54,0))*O1420+INDEX('BCA Inputs'!$BI$14:$BI$54,MATCH(I1420,'BCA Inputs'!$AW$14:$AW$54,0))*Q1420+INDEX('BCA Inputs'!$BJ$14:$BJ$54,MATCH(I1420,'BCA Inputs'!$AW$14:$AW$54,0))*F1420+INDEX('BCA Inputs'!$BK$14:$BK$54,MATCH(I1420,'BCA Inputs'!$AW$14:$AW$54,0))*G1420,"")),"")</f>
        <v/>
      </c>
      <c r="AA1420" s="237" t="str">
        <f t="shared" si="215"/>
        <v/>
      </c>
      <c r="AC1420" s="238" t="str">
        <f>IFERROR((K1420+R1420)+IF($B$3="NYSEG",INDEX('BCA Inputs'!$AI$14:$AI$54,MATCH(I1420,'BCA Inputs'!$M$14:$M$54,0))*P1420+INDEX('BCA Inputs'!$AJ$14:$AJ$54,MATCH(I1420,'BCA Inputs'!$M$14:$M$54,0))*Q1420,IF($B$3="RG&amp;E",INDEX('BCA Inputs'!$BR$14:$BR$54,MATCH(I1420,'BCA Inputs'!$AW$14:$AW$54,0))*P1420+INDEX('BCA Inputs'!$BS$14:$BS$54,MATCH(I1420,'BCA Inputs'!$AW$14:$AW$54,0))*Q1420,"")),"")</f>
        <v/>
      </c>
      <c r="AD1420" s="181" t="str">
        <f>IFERROR(IF($B$3="NYSEG",INDEX('BCA Inputs'!$AD$14:$AD$54,MATCH(I1420,'BCA Inputs'!$M$14:$M$54,0))*P1420+INDEX('BCA Inputs'!$AE$14:$AE$54,MATCH(I1420,'BCA Inputs'!$M$14:$M$54,0))*O1420+INDEX('BCA Inputs'!$AF$14:$AF$54,MATCH(I1420,'BCA Inputs'!$M$14:$M$54,0))*Q1420+INDEX('BCA Inputs'!$AG$14:$AG$54,MATCH(I1420,'BCA Inputs'!$M$14:$M$54,0))*F1420+INDEX('BCA Inputs'!$AH$14:$AH$54,MATCH(I1420,'BCA Inputs'!$M$14:$M$54,0))*G1420,IF($B$3="RG&amp;E",INDEX('BCA Inputs'!$BM$14:$BM$54,MATCH(I1420,'BCA Inputs'!$AW$14:$AW$54,0))*P1420+INDEX('BCA Inputs'!$BN$14:$BN$54,MATCH(I1420,'BCA Inputs'!$AW$14:$AW$54,0))*O1420+INDEX('BCA Inputs'!$BO$14:$BO$54,MATCH(I1420,'BCA Inputs'!$AW$14:$AW$54,0))*Q1420+INDEX('BCA Inputs'!$BP$14:$BP$54,MATCH(I1420,'BCA Inputs'!$AW$14:$AW$54,0))*F1420+INDEX('BCA Inputs'!$BQ$14:$BQ$54,MATCH(I1420,'BCA Inputs'!$AW$14:$AW$54,0))*G1420,"")),"")</f>
        <v/>
      </c>
      <c r="AE1420" s="237" t="str">
        <f t="shared" si="216"/>
        <v/>
      </c>
      <c r="AF1420" s="198">
        <f t="shared" si="218"/>
        <v>0</v>
      </c>
      <c r="AG1420" s="239">
        <f t="shared" si="219"/>
        <v>0</v>
      </c>
    </row>
    <row r="1421" spans="1:33">
      <c r="A1421" s="228"/>
      <c r="B1421" s="176"/>
      <c r="C1421" s="229"/>
      <c r="D1421" s="230"/>
      <c r="E1421" s="230"/>
      <c r="F1421" s="230"/>
      <c r="G1421" s="230"/>
      <c r="H1421" s="231"/>
      <c r="I1421" s="231"/>
      <c r="J1421" s="232"/>
      <c r="K1421" s="232"/>
      <c r="L1421" s="232"/>
      <c r="M1421" s="181">
        <f t="shared" si="217"/>
        <v>0</v>
      </c>
      <c r="N1421" s="181">
        <f>IF(H1421="",0,H1421*I1421*'Avoided Water Savings Cost'!$C$16)</f>
        <v>0</v>
      </c>
      <c r="O1421" s="545">
        <f>IF(C1421="",0,IF($B$3="NYSEG",C1421/(1-'Avoided Electric Costs 2020'!$W$21),IF($B$3="RG&amp;E",C1421/(1-'Avoided Electric Costs 2020'!$X$21),"")))</f>
        <v>0</v>
      </c>
      <c r="P1421" s="546">
        <f>IF(D1421="",0,IF($B$3="NYSEG",D1421/(1-'Avoided Electric Costs 2020'!$W$21),IF($B$3="RG&amp;E",D1421/(1-'Avoided Electric Costs 2020'!$X$21),"")))</f>
        <v>0</v>
      </c>
      <c r="Q1421" s="546">
        <f>IF(E1421="",0,IF($B$3="NYSEG",E1421/(1-'Avoided Natural Gas Costs 2020'!$J$34),IF($B$3="RG&amp;E",E1421/(1-'Avoided Natural Gas Costs 2020'!$K$34),"")))</f>
        <v>0</v>
      </c>
      <c r="R1421" s="233" t="str">
        <f>IFERROR(IF(P1421*'BCA Inputs'!$C$1+Q1421*'BCA Inputs'!$C$2+F1421*'BCA Inputs'!$C$2+G1421*'BCA Inputs'!$C$2=0,"",P1421*'BCA Inputs'!$C$1+Q1421*'BCA Inputs'!$C$2+F1421*'BCA Inputs'!$C$2+G1421*'BCA Inputs'!$C$2),"")</f>
        <v/>
      </c>
      <c r="S1421" s="181" t="str">
        <f t="shared" si="210"/>
        <v/>
      </c>
      <c r="T1421" s="181" t="str">
        <f>IFERROR(IF($B$3="NYSEG",(INDEX('BCA Inputs'!$N$14:$N$54,MATCH(I1421,'BCA Inputs'!$M$14:$M$54,0))*P1421+INDEX('BCA Inputs'!$O$14:$O$54,MATCH(I1421,'BCA Inputs'!$M$14:$M$54,0))*O1421+INDEX('BCA Inputs'!P:P,MATCH(I1421,'BCA Inputs'!M:M,0))*Q1421+INDEX('BCA Inputs'!Q:Q,MATCH(I1421,'BCA Inputs'!M:M,0))*F1421+INDEX('BCA Inputs'!R:R,MATCH(I1421,'BCA Inputs'!M:M,0))*G1421)+L1421+N1421,IF($B$3="RG&amp;E",(INDEX('BCA Inputs'!$AX$14:$AX$54,MATCH(I1421,'BCA Inputs'!$AW$14:$AW$54,0))*P1421+INDEX('BCA Inputs'!$AY$14:$AY$54,MATCH(I1421,'BCA Inputs'!$AW$14:$AW$54,0))*O1421+INDEX('BCA Inputs'!$AZ$14:$AZ$54,MATCH(I1421,'BCA Inputs'!$AW$14:$AW$54,0))*Q1421+INDEX('BCA Inputs'!$BA$14:$BA$54,MATCH(I1421,'BCA Inputs'!$AW$14:$AW$54,0))*F1421+INDEX('BCA Inputs'!$BB$14:$BB$54,MATCH(I1421,'BCA Inputs'!$AW$14:$AW$54,0))*G1421)+L1421+N1421,"")),"")</f>
        <v/>
      </c>
      <c r="U1421" s="234" t="str">
        <f t="shared" si="211"/>
        <v/>
      </c>
      <c r="V1421" s="234" t="str">
        <f t="shared" si="212"/>
        <v/>
      </c>
      <c r="W1421" s="234" t="str">
        <f t="shared" si="213"/>
        <v/>
      </c>
      <c r="Y1421" s="235" t="str">
        <f t="shared" si="214"/>
        <v/>
      </c>
      <c r="Z1421" s="236" t="str">
        <f>IFERROR(IF($B$3="NYSEG",INDEX('BCA Inputs'!$X$14:$X$54,MATCH(I1421,'BCA Inputs'!$M$14:$M$54,0))*P1421+INDEX('BCA Inputs'!$Y$14:$Y$54,MATCH(I1421,'BCA Inputs'!$M$14:$M$54,0))*O1421+INDEX('BCA Inputs'!$Z$14:$Z$54,MATCH(I1421,'BCA Inputs'!$M$14:$M$54,0))*Q1421+INDEX('BCA Inputs'!$AA$14:$AA$54,MATCH(I1421,'BCA Inputs'!$M$14:$M$54,0))*F1421+INDEX('BCA Inputs'!$AB$14:$AB$54,MATCH(I1421,'BCA Inputs'!$M$14:$M$54,0))*G1421,IF($B$3="RG&amp;E",INDEX('BCA Inputs'!$BG$14:$BG$54,MATCH(I1421,'BCA Inputs'!$AW$14:$AW$54,0))*P1421+INDEX('BCA Inputs'!$BH$14:$BH$54,MATCH(I1421,'BCA Inputs'!$AW$14:$AW$54,0))*O1421+INDEX('BCA Inputs'!$BI$14:$BI$54,MATCH(I1421,'BCA Inputs'!$AW$14:$AW$54,0))*Q1421+INDEX('BCA Inputs'!$BJ$14:$BJ$54,MATCH(I1421,'BCA Inputs'!$AW$14:$AW$54,0))*F1421+INDEX('BCA Inputs'!$BK$14:$BK$54,MATCH(I1421,'BCA Inputs'!$AW$14:$AW$54,0))*G1421,"")),"")</f>
        <v/>
      </c>
      <c r="AA1421" s="237" t="str">
        <f t="shared" si="215"/>
        <v/>
      </c>
      <c r="AC1421" s="238" t="str">
        <f>IFERROR((K1421+R1421)+IF($B$3="NYSEG",INDEX('BCA Inputs'!$AI$14:$AI$54,MATCH(I1421,'BCA Inputs'!$M$14:$M$54,0))*P1421+INDEX('BCA Inputs'!$AJ$14:$AJ$54,MATCH(I1421,'BCA Inputs'!$M$14:$M$54,0))*Q1421,IF($B$3="RG&amp;E",INDEX('BCA Inputs'!$BR$14:$BR$54,MATCH(I1421,'BCA Inputs'!$AW$14:$AW$54,0))*P1421+INDEX('BCA Inputs'!$BS$14:$BS$54,MATCH(I1421,'BCA Inputs'!$AW$14:$AW$54,0))*Q1421,"")),"")</f>
        <v/>
      </c>
      <c r="AD1421" s="181" t="str">
        <f>IFERROR(IF($B$3="NYSEG",INDEX('BCA Inputs'!$AD$14:$AD$54,MATCH(I1421,'BCA Inputs'!$M$14:$M$54,0))*P1421+INDEX('BCA Inputs'!$AE$14:$AE$54,MATCH(I1421,'BCA Inputs'!$M$14:$M$54,0))*O1421+INDEX('BCA Inputs'!$AF$14:$AF$54,MATCH(I1421,'BCA Inputs'!$M$14:$M$54,0))*Q1421+INDEX('BCA Inputs'!$AG$14:$AG$54,MATCH(I1421,'BCA Inputs'!$M$14:$M$54,0))*F1421+INDEX('BCA Inputs'!$AH$14:$AH$54,MATCH(I1421,'BCA Inputs'!$M$14:$M$54,0))*G1421,IF($B$3="RG&amp;E",INDEX('BCA Inputs'!$BM$14:$BM$54,MATCH(I1421,'BCA Inputs'!$AW$14:$AW$54,0))*P1421+INDEX('BCA Inputs'!$BN$14:$BN$54,MATCH(I1421,'BCA Inputs'!$AW$14:$AW$54,0))*O1421+INDEX('BCA Inputs'!$BO$14:$BO$54,MATCH(I1421,'BCA Inputs'!$AW$14:$AW$54,0))*Q1421+INDEX('BCA Inputs'!$BP$14:$BP$54,MATCH(I1421,'BCA Inputs'!$AW$14:$AW$54,0))*F1421+INDEX('BCA Inputs'!$BQ$14:$BQ$54,MATCH(I1421,'BCA Inputs'!$AW$14:$AW$54,0))*G1421,"")),"")</f>
        <v/>
      </c>
      <c r="AE1421" s="237" t="str">
        <f t="shared" si="216"/>
        <v/>
      </c>
      <c r="AF1421" s="198">
        <f t="shared" si="218"/>
        <v>0</v>
      </c>
      <c r="AG1421" s="239">
        <f t="shared" si="219"/>
        <v>0</v>
      </c>
    </row>
    <row r="1422" spans="1:33">
      <c r="A1422" s="228"/>
      <c r="B1422" s="176"/>
      <c r="C1422" s="229"/>
      <c r="D1422" s="230"/>
      <c r="E1422" s="230"/>
      <c r="F1422" s="230"/>
      <c r="G1422" s="230"/>
      <c r="H1422" s="231"/>
      <c r="I1422" s="231"/>
      <c r="J1422" s="232"/>
      <c r="K1422" s="232"/>
      <c r="L1422" s="232"/>
      <c r="M1422" s="181">
        <f t="shared" si="217"/>
        <v>0</v>
      </c>
      <c r="N1422" s="181">
        <f>IF(H1422="",0,H1422*I1422*'Avoided Water Savings Cost'!$C$16)</f>
        <v>0</v>
      </c>
      <c r="O1422" s="545">
        <f>IF(C1422="",0,IF($B$3="NYSEG",C1422/(1-'Avoided Electric Costs 2020'!$W$21),IF($B$3="RG&amp;E",C1422/(1-'Avoided Electric Costs 2020'!$X$21),"")))</f>
        <v>0</v>
      </c>
      <c r="P1422" s="546">
        <f>IF(D1422="",0,IF($B$3="NYSEG",D1422/(1-'Avoided Electric Costs 2020'!$W$21),IF($B$3="RG&amp;E",D1422/(1-'Avoided Electric Costs 2020'!$X$21),"")))</f>
        <v>0</v>
      </c>
      <c r="Q1422" s="546">
        <f>IF(E1422="",0,IF($B$3="NYSEG",E1422/(1-'Avoided Natural Gas Costs 2020'!$J$34),IF($B$3="RG&amp;E",E1422/(1-'Avoided Natural Gas Costs 2020'!$K$34),"")))</f>
        <v>0</v>
      </c>
      <c r="R1422" s="233" t="str">
        <f>IFERROR(IF(P1422*'BCA Inputs'!$C$1+Q1422*'BCA Inputs'!$C$2+F1422*'BCA Inputs'!$C$2+G1422*'BCA Inputs'!$C$2=0,"",P1422*'BCA Inputs'!$C$1+Q1422*'BCA Inputs'!$C$2+F1422*'BCA Inputs'!$C$2+G1422*'BCA Inputs'!$C$2),"")</f>
        <v/>
      </c>
      <c r="S1422" s="181" t="str">
        <f t="shared" si="210"/>
        <v/>
      </c>
      <c r="T1422" s="181" t="str">
        <f>IFERROR(IF($B$3="NYSEG",(INDEX('BCA Inputs'!$N$14:$N$54,MATCH(I1422,'BCA Inputs'!$M$14:$M$54,0))*P1422+INDEX('BCA Inputs'!$O$14:$O$54,MATCH(I1422,'BCA Inputs'!$M$14:$M$54,0))*O1422+INDEX('BCA Inputs'!P:P,MATCH(I1422,'BCA Inputs'!M:M,0))*Q1422+INDEX('BCA Inputs'!Q:Q,MATCH(I1422,'BCA Inputs'!M:M,0))*F1422+INDEX('BCA Inputs'!R:R,MATCH(I1422,'BCA Inputs'!M:M,0))*G1422)+L1422+N1422,IF($B$3="RG&amp;E",(INDEX('BCA Inputs'!$AX$14:$AX$54,MATCH(I1422,'BCA Inputs'!$AW$14:$AW$54,0))*P1422+INDEX('BCA Inputs'!$AY$14:$AY$54,MATCH(I1422,'BCA Inputs'!$AW$14:$AW$54,0))*O1422+INDEX('BCA Inputs'!$AZ$14:$AZ$54,MATCH(I1422,'BCA Inputs'!$AW$14:$AW$54,0))*Q1422+INDEX('BCA Inputs'!$BA$14:$BA$54,MATCH(I1422,'BCA Inputs'!$AW$14:$AW$54,0))*F1422+INDEX('BCA Inputs'!$BB$14:$BB$54,MATCH(I1422,'BCA Inputs'!$AW$14:$AW$54,0))*G1422)+L1422+N1422,"")),"")</f>
        <v/>
      </c>
      <c r="U1422" s="234" t="str">
        <f t="shared" si="211"/>
        <v/>
      </c>
      <c r="V1422" s="234" t="str">
        <f t="shared" si="212"/>
        <v/>
      </c>
      <c r="W1422" s="234" t="str">
        <f t="shared" si="213"/>
        <v/>
      </c>
      <c r="Y1422" s="235" t="str">
        <f t="shared" si="214"/>
        <v/>
      </c>
      <c r="Z1422" s="236" t="str">
        <f>IFERROR(IF($B$3="NYSEG",INDEX('BCA Inputs'!$X$14:$X$54,MATCH(I1422,'BCA Inputs'!$M$14:$M$54,0))*P1422+INDEX('BCA Inputs'!$Y$14:$Y$54,MATCH(I1422,'BCA Inputs'!$M$14:$M$54,0))*O1422+INDEX('BCA Inputs'!$Z$14:$Z$54,MATCH(I1422,'BCA Inputs'!$M$14:$M$54,0))*Q1422+INDEX('BCA Inputs'!$AA$14:$AA$54,MATCH(I1422,'BCA Inputs'!$M$14:$M$54,0))*F1422+INDEX('BCA Inputs'!$AB$14:$AB$54,MATCH(I1422,'BCA Inputs'!$M$14:$M$54,0))*G1422,IF($B$3="RG&amp;E",INDEX('BCA Inputs'!$BG$14:$BG$54,MATCH(I1422,'BCA Inputs'!$AW$14:$AW$54,0))*P1422+INDEX('BCA Inputs'!$BH$14:$BH$54,MATCH(I1422,'BCA Inputs'!$AW$14:$AW$54,0))*O1422+INDEX('BCA Inputs'!$BI$14:$BI$54,MATCH(I1422,'BCA Inputs'!$AW$14:$AW$54,0))*Q1422+INDEX('BCA Inputs'!$BJ$14:$BJ$54,MATCH(I1422,'BCA Inputs'!$AW$14:$AW$54,0))*F1422+INDEX('BCA Inputs'!$BK$14:$BK$54,MATCH(I1422,'BCA Inputs'!$AW$14:$AW$54,0))*G1422,"")),"")</f>
        <v/>
      </c>
      <c r="AA1422" s="237" t="str">
        <f t="shared" si="215"/>
        <v/>
      </c>
      <c r="AC1422" s="238" t="str">
        <f>IFERROR((K1422+R1422)+IF($B$3="NYSEG",INDEX('BCA Inputs'!$AI$14:$AI$54,MATCH(I1422,'BCA Inputs'!$M$14:$M$54,0))*P1422+INDEX('BCA Inputs'!$AJ$14:$AJ$54,MATCH(I1422,'BCA Inputs'!$M$14:$M$54,0))*Q1422,IF($B$3="RG&amp;E",INDEX('BCA Inputs'!$BR$14:$BR$54,MATCH(I1422,'BCA Inputs'!$AW$14:$AW$54,0))*P1422+INDEX('BCA Inputs'!$BS$14:$BS$54,MATCH(I1422,'BCA Inputs'!$AW$14:$AW$54,0))*Q1422,"")),"")</f>
        <v/>
      </c>
      <c r="AD1422" s="181" t="str">
        <f>IFERROR(IF($B$3="NYSEG",INDEX('BCA Inputs'!$AD$14:$AD$54,MATCH(I1422,'BCA Inputs'!$M$14:$M$54,0))*P1422+INDEX('BCA Inputs'!$AE$14:$AE$54,MATCH(I1422,'BCA Inputs'!$M$14:$M$54,0))*O1422+INDEX('BCA Inputs'!$AF$14:$AF$54,MATCH(I1422,'BCA Inputs'!$M$14:$M$54,0))*Q1422+INDEX('BCA Inputs'!$AG$14:$AG$54,MATCH(I1422,'BCA Inputs'!$M$14:$M$54,0))*F1422+INDEX('BCA Inputs'!$AH$14:$AH$54,MATCH(I1422,'BCA Inputs'!$M$14:$M$54,0))*G1422,IF($B$3="RG&amp;E",INDEX('BCA Inputs'!$BM$14:$BM$54,MATCH(I1422,'BCA Inputs'!$AW$14:$AW$54,0))*P1422+INDEX('BCA Inputs'!$BN$14:$BN$54,MATCH(I1422,'BCA Inputs'!$AW$14:$AW$54,0))*O1422+INDEX('BCA Inputs'!$BO$14:$BO$54,MATCH(I1422,'BCA Inputs'!$AW$14:$AW$54,0))*Q1422+INDEX('BCA Inputs'!$BP$14:$BP$54,MATCH(I1422,'BCA Inputs'!$AW$14:$AW$54,0))*F1422+INDEX('BCA Inputs'!$BQ$14:$BQ$54,MATCH(I1422,'BCA Inputs'!$AW$14:$AW$54,0))*G1422,"")),"")</f>
        <v/>
      </c>
      <c r="AE1422" s="237" t="str">
        <f t="shared" si="216"/>
        <v/>
      </c>
      <c r="AF1422" s="198">
        <f t="shared" si="218"/>
        <v>0</v>
      </c>
      <c r="AG1422" s="239">
        <f t="shared" si="219"/>
        <v>0</v>
      </c>
    </row>
    <row r="1423" spans="1:33">
      <c r="A1423" s="228"/>
      <c r="B1423" s="176"/>
      <c r="C1423" s="229"/>
      <c r="D1423" s="230"/>
      <c r="E1423" s="230"/>
      <c r="F1423" s="230"/>
      <c r="G1423" s="230"/>
      <c r="H1423" s="231"/>
      <c r="I1423" s="231"/>
      <c r="J1423" s="232"/>
      <c r="K1423" s="232"/>
      <c r="L1423" s="232"/>
      <c r="M1423" s="181">
        <f t="shared" si="217"/>
        <v>0</v>
      </c>
      <c r="N1423" s="181">
        <f>IF(H1423="",0,H1423*I1423*'Avoided Water Savings Cost'!$C$16)</f>
        <v>0</v>
      </c>
      <c r="O1423" s="545">
        <f>IF(C1423="",0,IF($B$3="NYSEG",C1423/(1-'Avoided Electric Costs 2020'!$W$21),IF($B$3="RG&amp;E",C1423/(1-'Avoided Electric Costs 2020'!$X$21),"")))</f>
        <v>0</v>
      </c>
      <c r="P1423" s="546">
        <f>IF(D1423="",0,IF($B$3="NYSEG",D1423/(1-'Avoided Electric Costs 2020'!$W$21),IF($B$3="RG&amp;E",D1423/(1-'Avoided Electric Costs 2020'!$X$21),"")))</f>
        <v>0</v>
      </c>
      <c r="Q1423" s="546">
        <f>IF(E1423="",0,IF($B$3="NYSEG",E1423/(1-'Avoided Natural Gas Costs 2020'!$J$34),IF($B$3="RG&amp;E",E1423/(1-'Avoided Natural Gas Costs 2020'!$K$34),"")))</f>
        <v>0</v>
      </c>
      <c r="R1423" s="233" t="str">
        <f>IFERROR(IF(P1423*'BCA Inputs'!$C$1+Q1423*'BCA Inputs'!$C$2+F1423*'BCA Inputs'!$C$2+G1423*'BCA Inputs'!$C$2=0,"",P1423*'BCA Inputs'!$C$1+Q1423*'BCA Inputs'!$C$2+F1423*'BCA Inputs'!$C$2+G1423*'BCA Inputs'!$C$2),"")</f>
        <v/>
      </c>
      <c r="S1423" s="181" t="str">
        <f t="shared" si="210"/>
        <v/>
      </c>
      <c r="T1423" s="181" t="str">
        <f>IFERROR(IF($B$3="NYSEG",(INDEX('BCA Inputs'!$N$14:$N$54,MATCH(I1423,'BCA Inputs'!$M$14:$M$54,0))*P1423+INDEX('BCA Inputs'!$O$14:$O$54,MATCH(I1423,'BCA Inputs'!$M$14:$M$54,0))*O1423+INDEX('BCA Inputs'!P:P,MATCH(I1423,'BCA Inputs'!M:M,0))*Q1423+INDEX('BCA Inputs'!Q:Q,MATCH(I1423,'BCA Inputs'!M:M,0))*F1423+INDEX('BCA Inputs'!R:R,MATCH(I1423,'BCA Inputs'!M:M,0))*G1423)+L1423+N1423,IF($B$3="RG&amp;E",(INDEX('BCA Inputs'!$AX$14:$AX$54,MATCH(I1423,'BCA Inputs'!$AW$14:$AW$54,0))*P1423+INDEX('BCA Inputs'!$AY$14:$AY$54,MATCH(I1423,'BCA Inputs'!$AW$14:$AW$54,0))*O1423+INDEX('BCA Inputs'!$AZ$14:$AZ$54,MATCH(I1423,'BCA Inputs'!$AW$14:$AW$54,0))*Q1423+INDEX('BCA Inputs'!$BA$14:$BA$54,MATCH(I1423,'BCA Inputs'!$AW$14:$AW$54,0))*F1423+INDEX('BCA Inputs'!$BB$14:$BB$54,MATCH(I1423,'BCA Inputs'!$AW$14:$AW$54,0))*G1423)+L1423+N1423,"")),"")</f>
        <v/>
      </c>
      <c r="U1423" s="234" t="str">
        <f t="shared" si="211"/>
        <v/>
      </c>
      <c r="V1423" s="234" t="str">
        <f t="shared" si="212"/>
        <v/>
      </c>
      <c r="W1423" s="234" t="str">
        <f t="shared" si="213"/>
        <v/>
      </c>
      <c r="Y1423" s="235" t="str">
        <f t="shared" si="214"/>
        <v/>
      </c>
      <c r="Z1423" s="236" t="str">
        <f>IFERROR(IF($B$3="NYSEG",INDEX('BCA Inputs'!$X$14:$X$54,MATCH(I1423,'BCA Inputs'!$M$14:$M$54,0))*P1423+INDEX('BCA Inputs'!$Y$14:$Y$54,MATCH(I1423,'BCA Inputs'!$M$14:$M$54,0))*O1423+INDEX('BCA Inputs'!$Z$14:$Z$54,MATCH(I1423,'BCA Inputs'!$M$14:$M$54,0))*Q1423+INDEX('BCA Inputs'!$AA$14:$AA$54,MATCH(I1423,'BCA Inputs'!$M$14:$M$54,0))*F1423+INDEX('BCA Inputs'!$AB$14:$AB$54,MATCH(I1423,'BCA Inputs'!$M$14:$M$54,0))*G1423,IF($B$3="RG&amp;E",INDEX('BCA Inputs'!$BG$14:$BG$54,MATCH(I1423,'BCA Inputs'!$AW$14:$AW$54,0))*P1423+INDEX('BCA Inputs'!$BH$14:$BH$54,MATCH(I1423,'BCA Inputs'!$AW$14:$AW$54,0))*O1423+INDEX('BCA Inputs'!$BI$14:$BI$54,MATCH(I1423,'BCA Inputs'!$AW$14:$AW$54,0))*Q1423+INDEX('BCA Inputs'!$BJ$14:$BJ$54,MATCH(I1423,'BCA Inputs'!$AW$14:$AW$54,0))*F1423+INDEX('BCA Inputs'!$BK$14:$BK$54,MATCH(I1423,'BCA Inputs'!$AW$14:$AW$54,0))*G1423,"")),"")</f>
        <v/>
      </c>
      <c r="AA1423" s="237" t="str">
        <f t="shared" si="215"/>
        <v/>
      </c>
      <c r="AC1423" s="238" t="str">
        <f>IFERROR((K1423+R1423)+IF($B$3="NYSEG",INDEX('BCA Inputs'!$AI$14:$AI$54,MATCH(I1423,'BCA Inputs'!$M$14:$M$54,0))*P1423+INDEX('BCA Inputs'!$AJ$14:$AJ$54,MATCH(I1423,'BCA Inputs'!$M$14:$M$54,0))*Q1423,IF($B$3="RG&amp;E",INDEX('BCA Inputs'!$BR$14:$BR$54,MATCH(I1423,'BCA Inputs'!$AW$14:$AW$54,0))*P1423+INDEX('BCA Inputs'!$BS$14:$BS$54,MATCH(I1423,'BCA Inputs'!$AW$14:$AW$54,0))*Q1423,"")),"")</f>
        <v/>
      </c>
      <c r="AD1423" s="181" t="str">
        <f>IFERROR(IF($B$3="NYSEG",INDEX('BCA Inputs'!$AD$14:$AD$54,MATCH(I1423,'BCA Inputs'!$M$14:$M$54,0))*P1423+INDEX('BCA Inputs'!$AE$14:$AE$54,MATCH(I1423,'BCA Inputs'!$M$14:$M$54,0))*O1423+INDEX('BCA Inputs'!$AF$14:$AF$54,MATCH(I1423,'BCA Inputs'!$M$14:$M$54,0))*Q1423+INDEX('BCA Inputs'!$AG$14:$AG$54,MATCH(I1423,'BCA Inputs'!$M$14:$M$54,0))*F1423+INDEX('BCA Inputs'!$AH$14:$AH$54,MATCH(I1423,'BCA Inputs'!$M$14:$M$54,0))*G1423,IF($B$3="RG&amp;E",INDEX('BCA Inputs'!$BM$14:$BM$54,MATCH(I1423,'BCA Inputs'!$AW$14:$AW$54,0))*P1423+INDEX('BCA Inputs'!$BN$14:$BN$54,MATCH(I1423,'BCA Inputs'!$AW$14:$AW$54,0))*O1423+INDEX('BCA Inputs'!$BO$14:$BO$54,MATCH(I1423,'BCA Inputs'!$AW$14:$AW$54,0))*Q1423+INDEX('BCA Inputs'!$BP$14:$BP$54,MATCH(I1423,'BCA Inputs'!$AW$14:$AW$54,0))*F1423+INDEX('BCA Inputs'!$BQ$14:$BQ$54,MATCH(I1423,'BCA Inputs'!$AW$14:$AW$54,0))*G1423,"")),"")</f>
        <v/>
      </c>
      <c r="AE1423" s="237" t="str">
        <f t="shared" si="216"/>
        <v/>
      </c>
      <c r="AF1423" s="198">
        <f t="shared" si="218"/>
        <v>0</v>
      </c>
      <c r="AG1423" s="239">
        <f t="shared" si="219"/>
        <v>0</v>
      </c>
    </row>
    <row r="1424" spans="1:33">
      <c r="A1424" s="228"/>
      <c r="B1424" s="176"/>
      <c r="C1424" s="229"/>
      <c r="D1424" s="230"/>
      <c r="E1424" s="230"/>
      <c r="F1424" s="230"/>
      <c r="G1424" s="230"/>
      <c r="H1424" s="231"/>
      <c r="I1424" s="231"/>
      <c r="J1424" s="232"/>
      <c r="K1424" s="232"/>
      <c r="L1424" s="232"/>
      <c r="M1424" s="181">
        <f t="shared" si="217"/>
        <v>0</v>
      </c>
      <c r="N1424" s="181">
        <f>IF(H1424="",0,H1424*I1424*'Avoided Water Savings Cost'!$C$16)</f>
        <v>0</v>
      </c>
      <c r="O1424" s="545">
        <f>IF(C1424="",0,IF($B$3="NYSEG",C1424/(1-'Avoided Electric Costs 2020'!$W$21),IF($B$3="RG&amp;E",C1424/(1-'Avoided Electric Costs 2020'!$X$21),"")))</f>
        <v>0</v>
      </c>
      <c r="P1424" s="546">
        <f>IF(D1424="",0,IF($B$3="NYSEG",D1424/(1-'Avoided Electric Costs 2020'!$W$21),IF($B$3="RG&amp;E",D1424/(1-'Avoided Electric Costs 2020'!$X$21),"")))</f>
        <v>0</v>
      </c>
      <c r="Q1424" s="546">
        <f>IF(E1424="",0,IF($B$3="NYSEG",E1424/(1-'Avoided Natural Gas Costs 2020'!$J$34),IF($B$3="RG&amp;E",E1424/(1-'Avoided Natural Gas Costs 2020'!$K$34),"")))</f>
        <v>0</v>
      </c>
      <c r="R1424" s="233" t="str">
        <f>IFERROR(IF(P1424*'BCA Inputs'!$C$1+Q1424*'BCA Inputs'!$C$2+F1424*'BCA Inputs'!$C$2+G1424*'BCA Inputs'!$C$2=0,"",P1424*'BCA Inputs'!$C$1+Q1424*'BCA Inputs'!$C$2+F1424*'BCA Inputs'!$C$2+G1424*'BCA Inputs'!$C$2),"")</f>
        <v/>
      </c>
      <c r="S1424" s="181" t="str">
        <f t="shared" si="210"/>
        <v/>
      </c>
      <c r="T1424" s="181" t="str">
        <f>IFERROR(IF($B$3="NYSEG",(INDEX('BCA Inputs'!$N$14:$N$54,MATCH(I1424,'BCA Inputs'!$M$14:$M$54,0))*P1424+INDEX('BCA Inputs'!$O$14:$O$54,MATCH(I1424,'BCA Inputs'!$M$14:$M$54,0))*O1424+INDEX('BCA Inputs'!P:P,MATCH(I1424,'BCA Inputs'!M:M,0))*Q1424+INDEX('BCA Inputs'!Q:Q,MATCH(I1424,'BCA Inputs'!M:M,0))*F1424+INDEX('BCA Inputs'!R:R,MATCH(I1424,'BCA Inputs'!M:M,0))*G1424)+L1424+N1424,IF($B$3="RG&amp;E",(INDEX('BCA Inputs'!$AX$14:$AX$54,MATCH(I1424,'BCA Inputs'!$AW$14:$AW$54,0))*P1424+INDEX('BCA Inputs'!$AY$14:$AY$54,MATCH(I1424,'BCA Inputs'!$AW$14:$AW$54,0))*O1424+INDEX('BCA Inputs'!$AZ$14:$AZ$54,MATCH(I1424,'BCA Inputs'!$AW$14:$AW$54,0))*Q1424+INDEX('BCA Inputs'!$BA$14:$BA$54,MATCH(I1424,'BCA Inputs'!$AW$14:$AW$54,0))*F1424+INDEX('BCA Inputs'!$BB$14:$BB$54,MATCH(I1424,'BCA Inputs'!$AW$14:$AW$54,0))*G1424)+L1424+N1424,"")),"")</f>
        <v/>
      </c>
      <c r="U1424" s="234" t="str">
        <f t="shared" si="211"/>
        <v/>
      </c>
      <c r="V1424" s="234" t="str">
        <f t="shared" si="212"/>
        <v/>
      </c>
      <c r="W1424" s="234" t="str">
        <f t="shared" si="213"/>
        <v/>
      </c>
      <c r="Y1424" s="235" t="str">
        <f t="shared" si="214"/>
        <v/>
      </c>
      <c r="Z1424" s="236" t="str">
        <f>IFERROR(IF($B$3="NYSEG",INDEX('BCA Inputs'!$X$14:$X$54,MATCH(I1424,'BCA Inputs'!$M$14:$M$54,0))*P1424+INDEX('BCA Inputs'!$Y$14:$Y$54,MATCH(I1424,'BCA Inputs'!$M$14:$M$54,0))*O1424+INDEX('BCA Inputs'!$Z$14:$Z$54,MATCH(I1424,'BCA Inputs'!$M$14:$M$54,0))*Q1424+INDEX('BCA Inputs'!$AA$14:$AA$54,MATCH(I1424,'BCA Inputs'!$M$14:$M$54,0))*F1424+INDEX('BCA Inputs'!$AB$14:$AB$54,MATCH(I1424,'BCA Inputs'!$M$14:$M$54,0))*G1424,IF($B$3="RG&amp;E",INDEX('BCA Inputs'!$BG$14:$BG$54,MATCH(I1424,'BCA Inputs'!$AW$14:$AW$54,0))*P1424+INDEX('BCA Inputs'!$BH$14:$BH$54,MATCH(I1424,'BCA Inputs'!$AW$14:$AW$54,0))*O1424+INDEX('BCA Inputs'!$BI$14:$BI$54,MATCH(I1424,'BCA Inputs'!$AW$14:$AW$54,0))*Q1424+INDEX('BCA Inputs'!$BJ$14:$BJ$54,MATCH(I1424,'BCA Inputs'!$AW$14:$AW$54,0))*F1424+INDEX('BCA Inputs'!$BK$14:$BK$54,MATCH(I1424,'BCA Inputs'!$AW$14:$AW$54,0))*G1424,"")),"")</f>
        <v/>
      </c>
      <c r="AA1424" s="237" t="str">
        <f t="shared" si="215"/>
        <v/>
      </c>
      <c r="AC1424" s="238" t="str">
        <f>IFERROR((K1424+R1424)+IF($B$3="NYSEG",INDEX('BCA Inputs'!$AI$14:$AI$54,MATCH(I1424,'BCA Inputs'!$M$14:$M$54,0))*P1424+INDEX('BCA Inputs'!$AJ$14:$AJ$54,MATCH(I1424,'BCA Inputs'!$M$14:$M$54,0))*Q1424,IF($B$3="RG&amp;E",INDEX('BCA Inputs'!$BR$14:$BR$54,MATCH(I1424,'BCA Inputs'!$AW$14:$AW$54,0))*P1424+INDEX('BCA Inputs'!$BS$14:$BS$54,MATCH(I1424,'BCA Inputs'!$AW$14:$AW$54,0))*Q1424,"")),"")</f>
        <v/>
      </c>
      <c r="AD1424" s="181" t="str">
        <f>IFERROR(IF($B$3="NYSEG",INDEX('BCA Inputs'!$AD$14:$AD$54,MATCH(I1424,'BCA Inputs'!$M$14:$M$54,0))*P1424+INDEX('BCA Inputs'!$AE$14:$AE$54,MATCH(I1424,'BCA Inputs'!$M$14:$M$54,0))*O1424+INDEX('BCA Inputs'!$AF$14:$AF$54,MATCH(I1424,'BCA Inputs'!$M$14:$M$54,0))*Q1424+INDEX('BCA Inputs'!$AG$14:$AG$54,MATCH(I1424,'BCA Inputs'!$M$14:$M$54,0))*F1424+INDEX('BCA Inputs'!$AH$14:$AH$54,MATCH(I1424,'BCA Inputs'!$M$14:$M$54,0))*G1424,IF($B$3="RG&amp;E",INDEX('BCA Inputs'!$BM$14:$BM$54,MATCH(I1424,'BCA Inputs'!$AW$14:$AW$54,0))*P1424+INDEX('BCA Inputs'!$BN$14:$BN$54,MATCH(I1424,'BCA Inputs'!$AW$14:$AW$54,0))*O1424+INDEX('BCA Inputs'!$BO$14:$BO$54,MATCH(I1424,'BCA Inputs'!$AW$14:$AW$54,0))*Q1424+INDEX('BCA Inputs'!$BP$14:$BP$54,MATCH(I1424,'BCA Inputs'!$AW$14:$AW$54,0))*F1424+INDEX('BCA Inputs'!$BQ$14:$BQ$54,MATCH(I1424,'BCA Inputs'!$AW$14:$AW$54,0))*G1424,"")),"")</f>
        <v/>
      </c>
      <c r="AE1424" s="237" t="str">
        <f t="shared" si="216"/>
        <v/>
      </c>
      <c r="AF1424" s="198">
        <f t="shared" si="218"/>
        <v>0</v>
      </c>
      <c r="AG1424" s="239">
        <f t="shared" si="219"/>
        <v>0</v>
      </c>
    </row>
    <row r="1425" spans="1:33">
      <c r="A1425" s="228"/>
      <c r="B1425" s="176"/>
      <c r="C1425" s="229"/>
      <c r="D1425" s="230"/>
      <c r="E1425" s="230"/>
      <c r="F1425" s="230"/>
      <c r="G1425" s="230"/>
      <c r="H1425" s="231"/>
      <c r="I1425" s="231"/>
      <c r="J1425" s="232"/>
      <c r="K1425" s="232"/>
      <c r="L1425" s="232"/>
      <c r="M1425" s="181">
        <f t="shared" si="217"/>
        <v>0</v>
      </c>
      <c r="N1425" s="181">
        <f>IF(H1425="",0,H1425*I1425*'Avoided Water Savings Cost'!$C$16)</f>
        <v>0</v>
      </c>
      <c r="O1425" s="545">
        <f>IF(C1425="",0,IF($B$3="NYSEG",C1425/(1-'Avoided Electric Costs 2020'!$W$21),IF($B$3="RG&amp;E",C1425/(1-'Avoided Electric Costs 2020'!$X$21),"")))</f>
        <v>0</v>
      </c>
      <c r="P1425" s="546">
        <f>IF(D1425="",0,IF($B$3="NYSEG",D1425/(1-'Avoided Electric Costs 2020'!$W$21),IF($B$3="RG&amp;E",D1425/(1-'Avoided Electric Costs 2020'!$X$21),"")))</f>
        <v>0</v>
      </c>
      <c r="Q1425" s="546">
        <f>IF(E1425="",0,IF($B$3="NYSEG",E1425/(1-'Avoided Natural Gas Costs 2020'!$J$34),IF($B$3="RG&amp;E",E1425/(1-'Avoided Natural Gas Costs 2020'!$K$34),"")))</f>
        <v>0</v>
      </c>
      <c r="R1425" s="233" t="str">
        <f>IFERROR(IF(P1425*'BCA Inputs'!$C$1+Q1425*'BCA Inputs'!$C$2+F1425*'BCA Inputs'!$C$2+G1425*'BCA Inputs'!$C$2=0,"",P1425*'BCA Inputs'!$C$1+Q1425*'BCA Inputs'!$C$2+F1425*'BCA Inputs'!$C$2+G1425*'BCA Inputs'!$C$2),"")</f>
        <v/>
      </c>
      <c r="S1425" s="181" t="str">
        <f t="shared" si="210"/>
        <v/>
      </c>
      <c r="T1425" s="181" t="str">
        <f>IFERROR(IF($B$3="NYSEG",(INDEX('BCA Inputs'!$N$14:$N$54,MATCH(I1425,'BCA Inputs'!$M$14:$M$54,0))*P1425+INDEX('BCA Inputs'!$O$14:$O$54,MATCH(I1425,'BCA Inputs'!$M$14:$M$54,0))*O1425+INDEX('BCA Inputs'!P:P,MATCH(I1425,'BCA Inputs'!M:M,0))*Q1425+INDEX('BCA Inputs'!Q:Q,MATCH(I1425,'BCA Inputs'!M:M,0))*F1425+INDEX('BCA Inputs'!R:R,MATCH(I1425,'BCA Inputs'!M:M,0))*G1425)+L1425+N1425,IF($B$3="RG&amp;E",(INDEX('BCA Inputs'!$AX$14:$AX$54,MATCH(I1425,'BCA Inputs'!$AW$14:$AW$54,0))*P1425+INDEX('BCA Inputs'!$AY$14:$AY$54,MATCH(I1425,'BCA Inputs'!$AW$14:$AW$54,0))*O1425+INDEX('BCA Inputs'!$AZ$14:$AZ$54,MATCH(I1425,'BCA Inputs'!$AW$14:$AW$54,0))*Q1425+INDEX('BCA Inputs'!$BA$14:$BA$54,MATCH(I1425,'BCA Inputs'!$AW$14:$AW$54,0))*F1425+INDEX('BCA Inputs'!$BB$14:$BB$54,MATCH(I1425,'BCA Inputs'!$AW$14:$AW$54,0))*G1425)+L1425+N1425,"")),"")</f>
        <v/>
      </c>
      <c r="U1425" s="234" t="str">
        <f t="shared" si="211"/>
        <v/>
      </c>
      <c r="V1425" s="234" t="str">
        <f t="shared" si="212"/>
        <v/>
      </c>
      <c r="W1425" s="234" t="str">
        <f t="shared" si="213"/>
        <v/>
      </c>
      <c r="Y1425" s="235" t="str">
        <f t="shared" si="214"/>
        <v/>
      </c>
      <c r="Z1425" s="236" t="str">
        <f>IFERROR(IF($B$3="NYSEG",INDEX('BCA Inputs'!$X$14:$X$54,MATCH(I1425,'BCA Inputs'!$M$14:$M$54,0))*P1425+INDEX('BCA Inputs'!$Y$14:$Y$54,MATCH(I1425,'BCA Inputs'!$M$14:$M$54,0))*O1425+INDEX('BCA Inputs'!$Z$14:$Z$54,MATCH(I1425,'BCA Inputs'!$M$14:$M$54,0))*Q1425+INDEX('BCA Inputs'!$AA$14:$AA$54,MATCH(I1425,'BCA Inputs'!$M$14:$M$54,0))*F1425+INDEX('BCA Inputs'!$AB$14:$AB$54,MATCH(I1425,'BCA Inputs'!$M$14:$M$54,0))*G1425,IF($B$3="RG&amp;E",INDEX('BCA Inputs'!$BG$14:$BG$54,MATCH(I1425,'BCA Inputs'!$AW$14:$AW$54,0))*P1425+INDEX('BCA Inputs'!$BH$14:$BH$54,MATCH(I1425,'BCA Inputs'!$AW$14:$AW$54,0))*O1425+INDEX('BCA Inputs'!$BI$14:$BI$54,MATCH(I1425,'BCA Inputs'!$AW$14:$AW$54,0))*Q1425+INDEX('BCA Inputs'!$BJ$14:$BJ$54,MATCH(I1425,'BCA Inputs'!$AW$14:$AW$54,0))*F1425+INDEX('BCA Inputs'!$BK$14:$BK$54,MATCH(I1425,'BCA Inputs'!$AW$14:$AW$54,0))*G1425,"")),"")</f>
        <v/>
      </c>
      <c r="AA1425" s="237" t="str">
        <f t="shared" si="215"/>
        <v/>
      </c>
      <c r="AC1425" s="238" t="str">
        <f>IFERROR((K1425+R1425)+IF($B$3="NYSEG",INDEX('BCA Inputs'!$AI$14:$AI$54,MATCH(I1425,'BCA Inputs'!$M$14:$M$54,0))*P1425+INDEX('BCA Inputs'!$AJ$14:$AJ$54,MATCH(I1425,'BCA Inputs'!$M$14:$M$54,0))*Q1425,IF($B$3="RG&amp;E",INDEX('BCA Inputs'!$BR$14:$BR$54,MATCH(I1425,'BCA Inputs'!$AW$14:$AW$54,0))*P1425+INDEX('BCA Inputs'!$BS$14:$BS$54,MATCH(I1425,'BCA Inputs'!$AW$14:$AW$54,0))*Q1425,"")),"")</f>
        <v/>
      </c>
      <c r="AD1425" s="181" t="str">
        <f>IFERROR(IF($B$3="NYSEG",INDEX('BCA Inputs'!$AD$14:$AD$54,MATCH(I1425,'BCA Inputs'!$M$14:$M$54,0))*P1425+INDEX('BCA Inputs'!$AE$14:$AE$54,MATCH(I1425,'BCA Inputs'!$M$14:$M$54,0))*O1425+INDEX('BCA Inputs'!$AF$14:$AF$54,MATCH(I1425,'BCA Inputs'!$M$14:$M$54,0))*Q1425+INDEX('BCA Inputs'!$AG$14:$AG$54,MATCH(I1425,'BCA Inputs'!$M$14:$M$54,0))*F1425+INDEX('BCA Inputs'!$AH$14:$AH$54,MATCH(I1425,'BCA Inputs'!$M$14:$M$54,0))*G1425,IF($B$3="RG&amp;E",INDEX('BCA Inputs'!$BM$14:$BM$54,MATCH(I1425,'BCA Inputs'!$AW$14:$AW$54,0))*P1425+INDEX('BCA Inputs'!$BN$14:$BN$54,MATCH(I1425,'BCA Inputs'!$AW$14:$AW$54,0))*O1425+INDEX('BCA Inputs'!$BO$14:$BO$54,MATCH(I1425,'BCA Inputs'!$AW$14:$AW$54,0))*Q1425+INDEX('BCA Inputs'!$BP$14:$BP$54,MATCH(I1425,'BCA Inputs'!$AW$14:$AW$54,0))*F1425+INDEX('BCA Inputs'!$BQ$14:$BQ$54,MATCH(I1425,'BCA Inputs'!$AW$14:$AW$54,0))*G1425,"")),"")</f>
        <v/>
      </c>
      <c r="AE1425" s="237" t="str">
        <f t="shared" si="216"/>
        <v/>
      </c>
      <c r="AF1425" s="198">
        <f t="shared" si="218"/>
        <v>0</v>
      </c>
      <c r="AG1425" s="239">
        <f t="shared" si="219"/>
        <v>0</v>
      </c>
    </row>
    <row r="1426" spans="1:33">
      <c r="A1426" s="228"/>
      <c r="B1426" s="176"/>
      <c r="C1426" s="229"/>
      <c r="D1426" s="230"/>
      <c r="E1426" s="230"/>
      <c r="F1426" s="230"/>
      <c r="G1426" s="230"/>
      <c r="H1426" s="231"/>
      <c r="I1426" s="231"/>
      <c r="J1426" s="232"/>
      <c r="K1426" s="232"/>
      <c r="L1426" s="232"/>
      <c r="M1426" s="181">
        <f t="shared" si="217"/>
        <v>0</v>
      </c>
      <c r="N1426" s="181">
        <f>IF(H1426="",0,H1426*I1426*'Avoided Water Savings Cost'!$C$16)</f>
        <v>0</v>
      </c>
      <c r="O1426" s="545">
        <f>IF(C1426="",0,IF($B$3="NYSEG",C1426/(1-'Avoided Electric Costs 2020'!$W$21),IF($B$3="RG&amp;E",C1426/(1-'Avoided Electric Costs 2020'!$X$21),"")))</f>
        <v>0</v>
      </c>
      <c r="P1426" s="546">
        <f>IF(D1426="",0,IF($B$3="NYSEG",D1426/(1-'Avoided Electric Costs 2020'!$W$21),IF($B$3="RG&amp;E",D1426/(1-'Avoided Electric Costs 2020'!$X$21),"")))</f>
        <v>0</v>
      </c>
      <c r="Q1426" s="546">
        <f>IF(E1426="",0,IF($B$3="NYSEG",E1426/(1-'Avoided Natural Gas Costs 2020'!$J$34),IF($B$3="RG&amp;E",E1426/(1-'Avoided Natural Gas Costs 2020'!$K$34),"")))</f>
        <v>0</v>
      </c>
      <c r="R1426" s="233" t="str">
        <f>IFERROR(IF(P1426*'BCA Inputs'!$C$1+Q1426*'BCA Inputs'!$C$2+F1426*'BCA Inputs'!$C$2+G1426*'BCA Inputs'!$C$2=0,"",P1426*'BCA Inputs'!$C$1+Q1426*'BCA Inputs'!$C$2+F1426*'BCA Inputs'!$C$2+G1426*'BCA Inputs'!$C$2),"")</f>
        <v/>
      </c>
      <c r="S1426" s="181" t="str">
        <f t="shared" si="210"/>
        <v/>
      </c>
      <c r="T1426" s="181" t="str">
        <f>IFERROR(IF($B$3="NYSEG",(INDEX('BCA Inputs'!$N$14:$N$54,MATCH(I1426,'BCA Inputs'!$M$14:$M$54,0))*P1426+INDEX('BCA Inputs'!$O$14:$O$54,MATCH(I1426,'BCA Inputs'!$M$14:$M$54,0))*O1426+INDEX('BCA Inputs'!P:P,MATCH(I1426,'BCA Inputs'!M:M,0))*Q1426+INDEX('BCA Inputs'!Q:Q,MATCH(I1426,'BCA Inputs'!M:M,0))*F1426+INDEX('BCA Inputs'!R:R,MATCH(I1426,'BCA Inputs'!M:M,0))*G1426)+L1426+N1426,IF($B$3="RG&amp;E",(INDEX('BCA Inputs'!$AX$14:$AX$54,MATCH(I1426,'BCA Inputs'!$AW$14:$AW$54,0))*P1426+INDEX('BCA Inputs'!$AY$14:$AY$54,MATCH(I1426,'BCA Inputs'!$AW$14:$AW$54,0))*O1426+INDEX('BCA Inputs'!$AZ$14:$AZ$54,MATCH(I1426,'BCA Inputs'!$AW$14:$AW$54,0))*Q1426+INDEX('BCA Inputs'!$BA$14:$BA$54,MATCH(I1426,'BCA Inputs'!$AW$14:$AW$54,0))*F1426+INDEX('BCA Inputs'!$BB$14:$BB$54,MATCH(I1426,'BCA Inputs'!$AW$14:$AW$54,0))*G1426)+L1426+N1426,"")),"")</f>
        <v/>
      </c>
      <c r="U1426" s="234" t="str">
        <f t="shared" si="211"/>
        <v/>
      </c>
      <c r="V1426" s="234" t="str">
        <f t="shared" si="212"/>
        <v/>
      </c>
      <c r="W1426" s="234" t="str">
        <f t="shared" si="213"/>
        <v/>
      </c>
      <c r="Y1426" s="235" t="str">
        <f t="shared" si="214"/>
        <v/>
      </c>
      <c r="Z1426" s="236" t="str">
        <f>IFERROR(IF($B$3="NYSEG",INDEX('BCA Inputs'!$X$14:$X$54,MATCH(I1426,'BCA Inputs'!$M$14:$M$54,0))*P1426+INDEX('BCA Inputs'!$Y$14:$Y$54,MATCH(I1426,'BCA Inputs'!$M$14:$M$54,0))*O1426+INDEX('BCA Inputs'!$Z$14:$Z$54,MATCH(I1426,'BCA Inputs'!$M$14:$M$54,0))*Q1426+INDEX('BCA Inputs'!$AA$14:$AA$54,MATCH(I1426,'BCA Inputs'!$M$14:$M$54,0))*F1426+INDEX('BCA Inputs'!$AB$14:$AB$54,MATCH(I1426,'BCA Inputs'!$M$14:$M$54,0))*G1426,IF($B$3="RG&amp;E",INDEX('BCA Inputs'!$BG$14:$BG$54,MATCH(I1426,'BCA Inputs'!$AW$14:$AW$54,0))*P1426+INDEX('BCA Inputs'!$BH$14:$BH$54,MATCH(I1426,'BCA Inputs'!$AW$14:$AW$54,0))*O1426+INDEX('BCA Inputs'!$BI$14:$BI$54,MATCH(I1426,'BCA Inputs'!$AW$14:$AW$54,0))*Q1426+INDEX('BCA Inputs'!$BJ$14:$BJ$54,MATCH(I1426,'BCA Inputs'!$AW$14:$AW$54,0))*F1426+INDEX('BCA Inputs'!$BK$14:$BK$54,MATCH(I1426,'BCA Inputs'!$AW$14:$AW$54,0))*G1426,"")),"")</f>
        <v/>
      </c>
      <c r="AA1426" s="237" t="str">
        <f t="shared" si="215"/>
        <v/>
      </c>
      <c r="AC1426" s="238" t="str">
        <f>IFERROR((K1426+R1426)+IF($B$3="NYSEG",INDEX('BCA Inputs'!$AI$14:$AI$54,MATCH(I1426,'BCA Inputs'!$M$14:$M$54,0))*P1426+INDEX('BCA Inputs'!$AJ$14:$AJ$54,MATCH(I1426,'BCA Inputs'!$M$14:$M$54,0))*Q1426,IF($B$3="RG&amp;E",INDEX('BCA Inputs'!$BR$14:$BR$54,MATCH(I1426,'BCA Inputs'!$AW$14:$AW$54,0))*P1426+INDEX('BCA Inputs'!$BS$14:$BS$54,MATCH(I1426,'BCA Inputs'!$AW$14:$AW$54,0))*Q1426,"")),"")</f>
        <v/>
      </c>
      <c r="AD1426" s="181" t="str">
        <f>IFERROR(IF($B$3="NYSEG",INDEX('BCA Inputs'!$AD$14:$AD$54,MATCH(I1426,'BCA Inputs'!$M$14:$M$54,0))*P1426+INDEX('BCA Inputs'!$AE$14:$AE$54,MATCH(I1426,'BCA Inputs'!$M$14:$M$54,0))*O1426+INDEX('BCA Inputs'!$AF$14:$AF$54,MATCH(I1426,'BCA Inputs'!$M$14:$M$54,0))*Q1426+INDEX('BCA Inputs'!$AG$14:$AG$54,MATCH(I1426,'BCA Inputs'!$M$14:$M$54,0))*F1426+INDEX('BCA Inputs'!$AH$14:$AH$54,MATCH(I1426,'BCA Inputs'!$M$14:$M$54,0))*G1426,IF($B$3="RG&amp;E",INDEX('BCA Inputs'!$BM$14:$BM$54,MATCH(I1426,'BCA Inputs'!$AW$14:$AW$54,0))*P1426+INDEX('BCA Inputs'!$BN$14:$BN$54,MATCH(I1426,'BCA Inputs'!$AW$14:$AW$54,0))*O1426+INDEX('BCA Inputs'!$BO$14:$BO$54,MATCH(I1426,'BCA Inputs'!$AW$14:$AW$54,0))*Q1426+INDEX('BCA Inputs'!$BP$14:$BP$54,MATCH(I1426,'BCA Inputs'!$AW$14:$AW$54,0))*F1426+INDEX('BCA Inputs'!$BQ$14:$BQ$54,MATCH(I1426,'BCA Inputs'!$AW$14:$AW$54,0))*G1426,"")),"")</f>
        <v/>
      </c>
      <c r="AE1426" s="237" t="str">
        <f t="shared" si="216"/>
        <v/>
      </c>
      <c r="AF1426" s="198">
        <f t="shared" si="218"/>
        <v>0</v>
      </c>
      <c r="AG1426" s="239">
        <f t="shared" si="219"/>
        <v>0</v>
      </c>
    </row>
    <row r="1427" spans="1:33">
      <c r="A1427" s="228"/>
      <c r="B1427" s="176"/>
      <c r="C1427" s="229"/>
      <c r="D1427" s="230"/>
      <c r="E1427" s="230"/>
      <c r="F1427" s="230"/>
      <c r="G1427" s="230"/>
      <c r="H1427" s="231"/>
      <c r="I1427" s="231"/>
      <c r="J1427" s="232"/>
      <c r="K1427" s="232"/>
      <c r="L1427" s="232"/>
      <c r="M1427" s="181">
        <f t="shared" si="217"/>
        <v>0</v>
      </c>
      <c r="N1427" s="181">
        <f>IF(H1427="",0,H1427*I1427*'Avoided Water Savings Cost'!$C$16)</f>
        <v>0</v>
      </c>
      <c r="O1427" s="545">
        <f>IF(C1427="",0,IF($B$3="NYSEG",C1427/(1-'Avoided Electric Costs 2020'!$W$21),IF($B$3="RG&amp;E",C1427/(1-'Avoided Electric Costs 2020'!$X$21),"")))</f>
        <v>0</v>
      </c>
      <c r="P1427" s="546">
        <f>IF(D1427="",0,IF($B$3="NYSEG",D1427/(1-'Avoided Electric Costs 2020'!$W$21),IF($B$3="RG&amp;E",D1427/(1-'Avoided Electric Costs 2020'!$X$21),"")))</f>
        <v>0</v>
      </c>
      <c r="Q1427" s="546">
        <f>IF(E1427="",0,IF($B$3="NYSEG",E1427/(1-'Avoided Natural Gas Costs 2020'!$J$34),IF($B$3="RG&amp;E",E1427/(1-'Avoided Natural Gas Costs 2020'!$K$34),"")))</f>
        <v>0</v>
      </c>
      <c r="R1427" s="233" t="str">
        <f>IFERROR(IF(P1427*'BCA Inputs'!$C$1+Q1427*'BCA Inputs'!$C$2+F1427*'BCA Inputs'!$C$2+G1427*'BCA Inputs'!$C$2=0,"",P1427*'BCA Inputs'!$C$1+Q1427*'BCA Inputs'!$C$2+F1427*'BCA Inputs'!$C$2+G1427*'BCA Inputs'!$C$2),"")</f>
        <v/>
      </c>
      <c r="S1427" s="181" t="str">
        <f t="shared" si="210"/>
        <v/>
      </c>
      <c r="T1427" s="181" t="str">
        <f>IFERROR(IF($B$3="NYSEG",(INDEX('BCA Inputs'!$N$14:$N$54,MATCH(I1427,'BCA Inputs'!$M$14:$M$54,0))*P1427+INDEX('BCA Inputs'!$O$14:$O$54,MATCH(I1427,'BCA Inputs'!$M$14:$M$54,0))*O1427+INDEX('BCA Inputs'!P:P,MATCH(I1427,'BCA Inputs'!M:M,0))*Q1427+INDEX('BCA Inputs'!Q:Q,MATCH(I1427,'BCA Inputs'!M:M,0))*F1427+INDEX('BCA Inputs'!R:R,MATCH(I1427,'BCA Inputs'!M:M,0))*G1427)+L1427+N1427,IF($B$3="RG&amp;E",(INDEX('BCA Inputs'!$AX$14:$AX$54,MATCH(I1427,'BCA Inputs'!$AW$14:$AW$54,0))*P1427+INDEX('BCA Inputs'!$AY$14:$AY$54,MATCH(I1427,'BCA Inputs'!$AW$14:$AW$54,0))*O1427+INDEX('BCA Inputs'!$AZ$14:$AZ$54,MATCH(I1427,'BCA Inputs'!$AW$14:$AW$54,0))*Q1427+INDEX('BCA Inputs'!$BA$14:$BA$54,MATCH(I1427,'BCA Inputs'!$AW$14:$AW$54,0))*F1427+INDEX('BCA Inputs'!$BB$14:$BB$54,MATCH(I1427,'BCA Inputs'!$AW$14:$AW$54,0))*G1427)+L1427+N1427,"")),"")</f>
        <v/>
      </c>
      <c r="U1427" s="234" t="str">
        <f t="shared" si="211"/>
        <v/>
      </c>
      <c r="V1427" s="234" t="str">
        <f t="shared" si="212"/>
        <v/>
      </c>
      <c r="W1427" s="234" t="str">
        <f t="shared" si="213"/>
        <v/>
      </c>
      <c r="Y1427" s="235" t="str">
        <f t="shared" si="214"/>
        <v/>
      </c>
      <c r="Z1427" s="236" t="str">
        <f>IFERROR(IF($B$3="NYSEG",INDEX('BCA Inputs'!$X$14:$X$54,MATCH(I1427,'BCA Inputs'!$M$14:$M$54,0))*P1427+INDEX('BCA Inputs'!$Y$14:$Y$54,MATCH(I1427,'BCA Inputs'!$M$14:$M$54,0))*O1427+INDEX('BCA Inputs'!$Z$14:$Z$54,MATCH(I1427,'BCA Inputs'!$M$14:$M$54,0))*Q1427+INDEX('BCA Inputs'!$AA$14:$AA$54,MATCH(I1427,'BCA Inputs'!$M$14:$M$54,0))*F1427+INDEX('BCA Inputs'!$AB$14:$AB$54,MATCH(I1427,'BCA Inputs'!$M$14:$M$54,0))*G1427,IF($B$3="RG&amp;E",INDEX('BCA Inputs'!$BG$14:$BG$54,MATCH(I1427,'BCA Inputs'!$AW$14:$AW$54,0))*P1427+INDEX('BCA Inputs'!$BH$14:$BH$54,MATCH(I1427,'BCA Inputs'!$AW$14:$AW$54,0))*O1427+INDEX('BCA Inputs'!$BI$14:$BI$54,MATCH(I1427,'BCA Inputs'!$AW$14:$AW$54,0))*Q1427+INDEX('BCA Inputs'!$BJ$14:$BJ$54,MATCH(I1427,'BCA Inputs'!$AW$14:$AW$54,0))*F1427+INDEX('BCA Inputs'!$BK$14:$BK$54,MATCH(I1427,'BCA Inputs'!$AW$14:$AW$54,0))*G1427,"")),"")</f>
        <v/>
      </c>
      <c r="AA1427" s="237" t="str">
        <f t="shared" si="215"/>
        <v/>
      </c>
      <c r="AC1427" s="238" t="str">
        <f>IFERROR((K1427+R1427)+IF($B$3="NYSEG",INDEX('BCA Inputs'!$AI$14:$AI$54,MATCH(I1427,'BCA Inputs'!$M$14:$M$54,0))*P1427+INDEX('BCA Inputs'!$AJ$14:$AJ$54,MATCH(I1427,'BCA Inputs'!$M$14:$M$54,0))*Q1427,IF($B$3="RG&amp;E",INDEX('BCA Inputs'!$BR$14:$BR$54,MATCH(I1427,'BCA Inputs'!$AW$14:$AW$54,0))*P1427+INDEX('BCA Inputs'!$BS$14:$BS$54,MATCH(I1427,'BCA Inputs'!$AW$14:$AW$54,0))*Q1427,"")),"")</f>
        <v/>
      </c>
      <c r="AD1427" s="181" t="str">
        <f>IFERROR(IF($B$3="NYSEG",INDEX('BCA Inputs'!$AD$14:$AD$54,MATCH(I1427,'BCA Inputs'!$M$14:$M$54,0))*P1427+INDEX('BCA Inputs'!$AE$14:$AE$54,MATCH(I1427,'BCA Inputs'!$M$14:$M$54,0))*O1427+INDEX('BCA Inputs'!$AF$14:$AF$54,MATCH(I1427,'BCA Inputs'!$M$14:$M$54,0))*Q1427+INDEX('BCA Inputs'!$AG$14:$AG$54,MATCH(I1427,'BCA Inputs'!$M$14:$M$54,0))*F1427+INDEX('BCA Inputs'!$AH$14:$AH$54,MATCH(I1427,'BCA Inputs'!$M$14:$M$54,0))*G1427,IF($B$3="RG&amp;E",INDEX('BCA Inputs'!$BM$14:$BM$54,MATCH(I1427,'BCA Inputs'!$AW$14:$AW$54,0))*P1427+INDEX('BCA Inputs'!$BN$14:$BN$54,MATCH(I1427,'BCA Inputs'!$AW$14:$AW$54,0))*O1427+INDEX('BCA Inputs'!$BO$14:$BO$54,MATCH(I1427,'BCA Inputs'!$AW$14:$AW$54,0))*Q1427+INDEX('BCA Inputs'!$BP$14:$BP$54,MATCH(I1427,'BCA Inputs'!$AW$14:$AW$54,0))*F1427+INDEX('BCA Inputs'!$BQ$14:$BQ$54,MATCH(I1427,'BCA Inputs'!$AW$14:$AW$54,0))*G1427,"")),"")</f>
        <v/>
      </c>
      <c r="AE1427" s="237" t="str">
        <f t="shared" si="216"/>
        <v/>
      </c>
      <c r="AF1427" s="198">
        <f t="shared" si="218"/>
        <v>0</v>
      </c>
      <c r="AG1427" s="239">
        <f t="shared" si="219"/>
        <v>0</v>
      </c>
    </row>
    <row r="1428" spans="1:33">
      <c r="A1428" s="228"/>
      <c r="B1428" s="176"/>
      <c r="C1428" s="229"/>
      <c r="D1428" s="230"/>
      <c r="E1428" s="230"/>
      <c r="F1428" s="230"/>
      <c r="G1428" s="230"/>
      <c r="H1428" s="231"/>
      <c r="I1428" s="231"/>
      <c r="J1428" s="232"/>
      <c r="K1428" s="232"/>
      <c r="L1428" s="232"/>
      <c r="M1428" s="181">
        <f t="shared" si="217"/>
        <v>0</v>
      </c>
      <c r="N1428" s="181">
        <f>IF(H1428="",0,H1428*I1428*'Avoided Water Savings Cost'!$C$16)</f>
        <v>0</v>
      </c>
      <c r="O1428" s="545">
        <f>IF(C1428="",0,IF($B$3="NYSEG",C1428/(1-'Avoided Electric Costs 2020'!$W$21),IF($B$3="RG&amp;E",C1428/(1-'Avoided Electric Costs 2020'!$X$21),"")))</f>
        <v>0</v>
      </c>
      <c r="P1428" s="546">
        <f>IF(D1428="",0,IF($B$3="NYSEG",D1428/(1-'Avoided Electric Costs 2020'!$W$21),IF($B$3="RG&amp;E",D1428/(1-'Avoided Electric Costs 2020'!$X$21),"")))</f>
        <v>0</v>
      </c>
      <c r="Q1428" s="546">
        <f>IF(E1428="",0,IF($B$3="NYSEG",E1428/(1-'Avoided Natural Gas Costs 2020'!$J$34),IF($B$3="RG&amp;E",E1428/(1-'Avoided Natural Gas Costs 2020'!$K$34),"")))</f>
        <v>0</v>
      </c>
      <c r="R1428" s="233" t="str">
        <f>IFERROR(IF(P1428*'BCA Inputs'!$C$1+Q1428*'BCA Inputs'!$C$2+F1428*'BCA Inputs'!$C$2+G1428*'BCA Inputs'!$C$2=0,"",P1428*'BCA Inputs'!$C$1+Q1428*'BCA Inputs'!$C$2+F1428*'BCA Inputs'!$C$2+G1428*'BCA Inputs'!$C$2),"")</f>
        <v/>
      </c>
      <c r="S1428" s="181" t="str">
        <f t="shared" si="210"/>
        <v/>
      </c>
      <c r="T1428" s="181" t="str">
        <f>IFERROR(IF($B$3="NYSEG",(INDEX('BCA Inputs'!$N$14:$N$54,MATCH(I1428,'BCA Inputs'!$M$14:$M$54,0))*P1428+INDEX('BCA Inputs'!$O$14:$O$54,MATCH(I1428,'BCA Inputs'!$M$14:$M$54,0))*O1428+INDEX('BCA Inputs'!P:P,MATCH(I1428,'BCA Inputs'!M:M,0))*Q1428+INDEX('BCA Inputs'!Q:Q,MATCH(I1428,'BCA Inputs'!M:M,0))*F1428+INDEX('BCA Inputs'!R:R,MATCH(I1428,'BCA Inputs'!M:M,0))*G1428)+L1428+N1428,IF($B$3="RG&amp;E",(INDEX('BCA Inputs'!$AX$14:$AX$54,MATCH(I1428,'BCA Inputs'!$AW$14:$AW$54,0))*P1428+INDEX('BCA Inputs'!$AY$14:$AY$54,MATCH(I1428,'BCA Inputs'!$AW$14:$AW$54,0))*O1428+INDEX('BCA Inputs'!$AZ$14:$AZ$54,MATCH(I1428,'BCA Inputs'!$AW$14:$AW$54,0))*Q1428+INDEX('BCA Inputs'!$BA$14:$BA$54,MATCH(I1428,'BCA Inputs'!$AW$14:$AW$54,0))*F1428+INDEX('BCA Inputs'!$BB$14:$BB$54,MATCH(I1428,'BCA Inputs'!$AW$14:$AW$54,0))*G1428)+L1428+N1428,"")),"")</f>
        <v/>
      </c>
      <c r="U1428" s="234" t="str">
        <f t="shared" si="211"/>
        <v/>
      </c>
      <c r="V1428" s="234" t="str">
        <f t="shared" si="212"/>
        <v/>
      </c>
      <c r="W1428" s="234" t="str">
        <f t="shared" si="213"/>
        <v/>
      </c>
      <c r="Y1428" s="235" t="str">
        <f t="shared" si="214"/>
        <v/>
      </c>
      <c r="Z1428" s="236" t="str">
        <f>IFERROR(IF($B$3="NYSEG",INDEX('BCA Inputs'!$X$14:$X$54,MATCH(I1428,'BCA Inputs'!$M$14:$M$54,0))*P1428+INDEX('BCA Inputs'!$Y$14:$Y$54,MATCH(I1428,'BCA Inputs'!$M$14:$M$54,0))*O1428+INDEX('BCA Inputs'!$Z$14:$Z$54,MATCH(I1428,'BCA Inputs'!$M$14:$M$54,0))*Q1428+INDEX('BCA Inputs'!$AA$14:$AA$54,MATCH(I1428,'BCA Inputs'!$M$14:$M$54,0))*F1428+INDEX('BCA Inputs'!$AB$14:$AB$54,MATCH(I1428,'BCA Inputs'!$M$14:$M$54,0))*G1428,IF($B$3="RG&amp;E",INDEX('BCA Inputs'!$BG$14:$BG$54,MATCH(I1428,'BCA Inputs'!$AW$14:$AW$54,0))*P1428+INDEX('BCA Inputs'!$BH$14:$BH$54,MATCH(I1428,'BCA Inputs'!$AW$14:$AW$54,0))*O1428+INDEX('BCA Inputs'!$BI$14:$BI$54,MATCH(I1428,'BCA Inputs'!$AW$14:$AW$54,0))*Q1428+INDEX('BCA Inputs'!$BJ$14:$BJ$54,MATCH(I1428,'BCA Inputs'!$AW$14:$AW$54,0))*F1428+INDEX('BCA Inputs'!$BK$14:$BK$54,MATCH(I1428,'BCA Inputs'!$AW$14:$AW$54,0))*G1428,"")),"")</f>
        <v/>
      </c>
      <c r="AA1428" s="237" t="str">
        <f t="shared" si="215"/>
        <v/>
      </c>
      <c r="AC1428" s="238" t="str">
        <f>IFERROR((K1428+R1428)+IF($B$3="NYSEG",INDEX('BCA Inputs'!$AI$14:$AI$54,MATCH(I1428,'BCA Inputs'!$M$14:$M$54,0))*P1428+INDEX('BCA Inputs'!$AJ$14:$AJ$54,MATCH(I1428,'BCA Inputs'!$M$14:$M$54,0))*Q1428,IF($B$3="RG&amp;E",INDEX('BCA Inputs'!$BR$14:$BR$54,MATCH(I1428,'BCA Inputs'!$AW$14:$AW$54,0))*P1428+INDEX('BCA Inputs'!$BS$14:$BS$54,MATCH(I1428,'BCA Inputs'!$AW$14:$AW$54,0))*Q1428,"")),"")</f>
        <v/>
      </c>
      <c r="AD1428" s="181" t="str">
        <f>IFERROR(IF($B$3="NYSEG",INDEX('BCA Inputs'!$AD$14:$AD$54,MATCH(I1428,'BCA Inputs'!$M$14:$M$54,0))*P1428+INDEX('BCA Inputs'!$AE$14:$AE$54,MATCH(I1428,'BCA Inputs'!$M$14:$M$54,0))*O1428+INDEX('BCA Inputs'!$AF$14:$AF$54,MATCH(I1428,'BCA Inputs'!$M$14:$M$54,0))*Q1428+INDEX('BCA Inputs'!$AG$14:$AG$54,MATCH(I1428,'BCA Inputs'!$M$14:$M$54,0))*F1428+INDEX('BCA Inputs'!$AH$14:$AH$54,MATCH(I1428,'BCA Inputs'!$M$14:$M$54,0))*G1428,IF($B$3="RG&amp;E",INDEX('BCA Inputs'!$BM$14:$BM$54,MATCH(I1428,'BCA Inputs'!$AW$14:$AW$54,0))*P1428+INDEX('BCA Inputs'!$BN$14:$BN$54,MATCH(I1428,'BCA Inputs'!$AW$14:$AW$54,0))*O1428+INDEX('BCA Inputs'!$BO$14:$BO$54,MATCH(I1428,'BCA Inputs'!$AW$14:$AW$54,0))*Q1428+INDEX('BCA Inputs'!$BP$14:$BP$54,MATCH(I1428,'BCA Inputs'!$AW$14:$AW$54,0))*F1428+INDEX('BCA Inputs'!$BQ$14:$BQ$54,MATCH(I1428,'BCA Inputs'!$AW$14:$AW$54,0))*G1428,"")),"")</f>
        <v/>
      </c>
      <c r="AE1428" s="237" t="str">
        <f t="shared" si="216"/>
        <v/>
      </c>
      <c r="AF1428" s="198">
        <f t="shared" si="218"/>
        <v>0</v>
      </c>
      <c r="AG1428" s="239">
        <f t="shared" si="219"/>
        <v>0</v>
      </c>
    </row>
    <row r="1429" spans="1:33">
      <c r="A1429" s="228"/>
      <c r="B1429" s="176"/>
      <c r="C1429" s="229"/>
      <c r="D1429" s="230"/>
      <c r="E1429" s="230"/>
      <c r="F1429" s="230"/>
      <c r="G1429" s="230"/>
      <c r="H1429" s="231"/>
      <c r="I1429" s="231"/>
      <c r="J1429" s="232"/>
      <c r="K1429" s="232"/>
      <c r="L1429" s="232"/>
      <c r="M1429" s="181">
        <f t="shared" si="217"/>
        <v>0</v>
      </c>
      <c r="N1429" s="181">
        <f>IF(H1429="",0,H1429*I1429*'Avoided Water Savings Cost'!$C$16)</f>
        <v>0</v>
      </c>
      <c r="O1429" s="545">
        <f>IF(C1429="",0,IF($B$3="NYSEG",C1429/(1-'Avoided Electric Costs 2020'!$W$21),IF($B$3="RG&amp;E",C1429/(1-'Avoided Electric Costs 2020'!$X$21),"")))</f>
        <v>0</v>
      </c>
      <c r="P1429" s="546">
        <f>IF(D1429="",0,IF($B$3="NYSEG",D1429/(1-'Avoided Electric Costs 2020'!$W$21),IF($B$3="RG&amp;E",D1429/(1-'Avoided Electric Costs 2020'!$X$21),"")))</f>
        <v>0</v>
      </c>
      <c r="Q1429" s="546">
        <f>IF(E1429="",0,IF($B$3="NYSEG",E1429/(1-'Avoided Natural Gas Costs 2020'!$J$34),IF($B$3="RG&amp;E",E1429/(1-'Avoided Natural Gas Costs 2020'!$K$34),"")))</f>
        <v>0</v>
      </c>
      <c r="R1429" s="233" t="str">
        <f>IFERROR(IF(P1429*'BCA Inputs'!$C$1+Q1429*'BCA Inputs'!$C$2+F1429*'BCA Inputs'!$C$2+G1429*'BCA Inputs'!$C$2=0,"",P1429*'BCA Inputs'!$C$1+Q1429*'BCA Inputs'!$C$2+F1429*'BCA Inputs'!$C$2+G1429*'BCA Inputs'!$C$2),"")</f>
        <v/>
      </c>
      <c r="S1429" s="181" t="str">
        <f t="shared" si="210"/>
        <v/>
      </c>
      <c r="T1429" s="181" t="str">
        <f>IFERROR(IF($B$3="NYSEG",(INDEX('BCA Inputs'!$N$14:$N$54,MATCH(I1429,'BCA Inputs'!$M$14:$M$54,0))*P1429+INDEX('BCA Inputs'!$O$14:$O$54,MATCH(I1429,'BCA Inputs'!$M$14:$M$54,0))*O1429+INDEX('BCA Inputs'!P:P,MATCH(I1429,'BCA Inputs'!M:M,0))*Q1429+INDEX('BCA Inputs'!Q:Q,MATCH(I1429,'BCA Inputs'!M:M,0))*F1429+INDEX('BCA Inputs'!R:R,MATCH(I1429,'BCA Inputs'!M:M,0))*G1429)+L1429+N1429,IF($B$3="RG&amp;E",(INDEX('BCA Inputs'!$AX$14:$AX$54,MATCH(I1429,'BCA Inputs'!$AW$14:$AW$54,0))*P1429+INDEX('BCA Inputs'!$AY$14:$AY$54,MATCH(I1429,'BCA Inputs'!$AW$14:$AW$54,0))*O1429+INDEX('BCA Inputs'!$AZ$14:$AZ$54,MATCH(I1429,'BCA Inputs'!$AW$14:$AW$54,0))*Q1429+INDEX('BCA Inputs'!$BA$14:$BA$54,MATCH(I1429,'BCA Inputs'!$AW$14:$AW$54,0))*F1429+INDEX('BCA Inputs'!$BB$14:$BB$54,MATCH(I1429,'BCA Inputs'!$AW$14:$AW$54,0))*G1429)+L1429+N1429,"")),"")</f>
        <v/>
      </c>
      <c r="U1429" s="234" t="str">
        <f t="shared" si="211"/>
        <v/>
      </c>
      <c r="V1429" s="234" t="str">
        <f t="shared" si="212"/>
        <v/>
      </c>
      <c r="W1429" s="234" t="str">
        <f t="shared" si="213"/>
        <v/>
      </c>
      <c r="Y1429" s="235" t="str">
        <f t="shared" si="214"/>
        <v/>
      </c>
      <c r="Z1429" s="236" t="str">
        <f>IFERROR(IF($B$3="NYSEG",INDEX('BCA Inputs'!$X$14:$X$54,MATCH(I1429,'BCA Inputs'!$M$14:$M$54,0))*P1429+INDEX('BCA Inputs'!$Y$14:$Y$54,MATCH(I1429,'BCA Inputs'!$M$14:$M$54,0))*O1429+INDEX('BCA Inputs'!$Z$14:$Z$54,MATCH(I1429,'BCA Inputs'!$M$14:$M$54,0))*Q1429+INDEX('BCA Inputs'!$AA$14:$AA$54,MATCH(I1429,'BCA Inputs'!$M$14:$M$54,0))*F1429+INDEX('BCA Inputs'!$AB$14:$AB$54,MATCH(I1429,'BCA Inputs'!$M$14:$M$54,0))*G1429,IF($B$3="RG&amp;E",INDEX('BCA Inputs'!$BG$14:$BG$54,MATCH(I1429,'BCA Inputs'!$AW$14:$AW$54,0))*P1429+INDEX('BCA Inputs'!$BH$14:$BH$54,MATCH(I1429,'BCA Inputs'!$AW$14:$AW$54,0))*O1429+INDEX('BCA Inputs'!$BI$14:$BI$54,MATCH(I1429,'BCA Inputs'!$AW$14:$AW$54,0))*Q1429+INDEX('BCA Inputs'!$BJ$14:$BJ$54,MATCH(I1429,'BCA Inputs'!$AW$14:$AW$54,0))*F1429+INDEX('BCA Inputs'!$BK$14:$BK$54,MATCH(I1429,'BCA Inputs'!$AW$14:$AW$54,0))*G1429,"")),"")</f>
        <v/>
      </c>
      <c r="AA1429" s="237" t="str">
        <f t="shared" si="215"/>
        <v/>
      </c>
      <c r="AC1429" s="238" t="str">
        <f>IFERROR((K1429+R1429)+IF($B$3="NYSEG",INDEX('BCA Inputs'!$AI$14:$AI$54,MATCH(I1429,'BCA Inputs'!$M$14:$M$54,0))*P1429+INDEX('BCA Inputs'!$AJ$14:$AJ$54,MATCH(I1429,'BCA Inputs'!$M$14:$M$54,0))*Q1429,IF($B$3="RG&amp;E",INDEX('BCA Inputs'!$BR$14:$BR$54,MATCH(I1429,'BCA Inputs'!$AW$14:$AW$54,0))*P1429+INDEX('BCA Inputs'!$BS$14:$BS$54,MATCH(I1429,'BCA Inputs'!$AW$14:$AW$54,0))*Q1429,"")),"")</f>
        <v/>
      </c>
      <c r="AD1429" s="181" t="str">
        <f>IFERROR(IF($B$3="NYSEG",INDEX('BCA Inputs'!$AD$14:$AD$54,MATCH(I1429,'BCA Inputs'!$M$14:$M$54,0))*P1429+INDEX('BCA Inputs'!$AE$14:$AE$54,MATCH(I1429,'BCA Inputs'!$M$14:$M$54,0))*O1429+INDEX('BCA Inputs'!$AF$14:$AF$54,MATCH(I1429,'BCA Inputs'!$M$14:$M$54,0))*Q1429+INDEX('BCA Inputs'!$AG$14:$AG$54,MATCH(I1429,'BCA Inputs'!$M$14:$M$54,0))*F1429+INDEX('BCA Inputs'!$AH$14:$AH$54,MATCH(I1429,'BCA Inputs'!$M$14:$M$54,0))*G1429,IF($B$3="RG&amp;E",INDEX('BCA Inputs'!$BM$14:$BM$54,MATCH(I1429,'BCA Inputs'!$AW$14:$AW$54,0))*P1429+INDEX('BCA Inputs'!$BN$14:$BN$54,MATCH(I1429,'BCA Inputs'!$AW$14:$AW$54,0))*O1429+INDEX('BCA Inputs'!$BO$14:$BO$54,MATCH(I1429,'BCA Inputs'!$AW$14:$AW$54,0))*Q1429+INDEX('BCA Inputs'!$BP$14:$BP$54,MATCH(I1429,'BCA Inputs'!$AW$14:$AW$54,0))*F1429+INDEX('BCA Inputs'!$BQ$14:$BQ$54,MATCH(I1429,'BCA Inputs'!$AW$14:$AW$54,0))*G1429,"")),"")</f>
        <v/>
      </c>
      <c r="AE1429" s="237" t="str">
        <f t="shared" si="216"/>
        <v/>
      </c>
      <c r="AF1429" s="198">
        <f t="shared" si="218"/>
        <v>0</v>
      </c>
      <c r="AG1429" s="239">
        <f t="shared" si="219"/>
        <v>0</v>
      </c>
    </row>
    <row r="1430" spans="1:33">
      <c r="A1430" s="228"/>
      <c r="B1430" s="176"/>
      <c r="C1430" s="229"/>
      <c r="D1430" s="230"/>
      <c r="E1430" s="230"/>
      <c r="F1430" s="230"/>
      <c r="G1430" s="230"/>
      <c r="H1430" s="231"/>
      <c r="I1430" s="231"/>
      <c r="J1430" s="232"/>
      <c r="K1430" s="232"/>
      <c r="L1430" s="232"/>
      <c r="M1430" s="181">
        <f t="shared" si="217"/>
        <v>0</v>
      </c>
      <c r="N1430" s="181">
        <f>IF(H1430="",0,H1430*I1430*'Avoided Water Savings Cost'!$C$16)</f>
        <v>0</v>
      </c>
      <c r="O1430" s="545">
        <f>IF(C1430="",0,IF($B$3="NYSEG",C1430/(1-'Avoided Electric Costs 2020'!$W$21),IF($B$3="RG&amp;E",C1430/(1-'Avoided Electric Costs 2020'!$X$21),"")))</f>
        <v>0</v>
      </c>
      <c r="P1430" s="546">
        <f>IF(D1430="",0,IF($B$3="NYSEG",D1430/(1-'Avoided Electric Costs 2020'!$W$21),IF($B$3="RG&amp;E",D1430/(1-'Avoided Electric Costs 2020'!$X$21),"")))</f>
        <v>0</v>
      </c>
      <c r="Q1430" s="546">
        <f>IF(E1430="",0,IF($B$3="NYSEG",E1430/(1-'Avoided Natural Gas Costs 2020'!$J$34),IF($B$3="RG&amp;E",E1430/(1-'Avoided Natural Gas Costs 2020'!$K$34),"")))</f>
        <v>0</v>
      </c>
      <c r="R1430" s="233" t="str">
        <f>IFERROR(IF(P1430*'BCA Inputs'!$C$1+Q1430*'BCA Inputs'!$C$2+F1430*'BCA Inputs'!$C$2+G1430*'BCA Inputs'!$C$2=0,"",P1430*'BCA Inputs'!$C$1+Q1430*'BCA Inputs'!$C$2+F1430*'BCA Inputs'!$C$2+G1430*'BCA Inputs'!$C$2),"")</f>
        <v/>
      </c>
      <c r="S1430" s="181" t="str">
        <f t="shared" si="210"/>
        <v/>
      </c>
      <c r="T1430" s="181" t="str">
        <f>IFERROR(IF($B$3="NYSEG",(INDEX('BCA Inputs'!$N$14:$N$54,MATCH(I1430,'BCA Inputs'!$M$14:$M$54,0))*P1430+INDEX('BCA Inputs'!$O$14:$O$54,MATCH(I1430,'BCA Inputs'!$M$14:$M$54,0))*O1430+INDEX('BCA Inputs'!P:P,MATCH(I1430,'BCA Inputs'!M:M,0))*Q1430+INDEX('BCA Inputs'!Q:Q,MATCH(I1430,'BCA Inputs'!M:M,0))*F1430+INDEX('BCA Inputs'!R:R,MATCH(I1430,'BCA Inputs'!M:M,0))*G1430)+L1430+N1430,IF($B$3="RG&amp;E",(INDEX('BCA Inputs'!$AX$14:$AX$54,MATCH(I1430,'BCA Inputs'!$AW$14:$AW$54,0))*P1430+INDEX('BCA Inputs'!$AY$14:$AY$54,MATCH(I1430,'BCA Inputs'!$AW$14:$AW$54,0))*O1430+INDEX('BCA Inputs'!$AZ$14:$AZ$54,MATCH(I1430,'BCA Inputs'!$AW$14:$AW$54,0))*Q1430+INDEX('BCA Inputs'!$BA$14:$BA$54,MATCH(I1430,'BCA Inputs'!$AW$14:$AW$54,0))*F1430+INDEX('BCA Inputs'!$BB$14:$BB$54,MATCH(I1430,'BCA Inputs'!$AW$14:$AW$54,0))*G1430)+L1430+N1430,"")),"")</f>
        <v/>
      </c>
      <c r="U1430" s="234" t="str">
        <f t="shared" si="211"/>
        <v/>
      </c>
      <c r="V1430" s="234" t="str">
        <f t="shared" si="212"/>
        <v/>
      </c>
      <c r="W1430" s="234" t="str">
        <f t="shared" si="213"/>
        <v/>
      </c>
      <c r="Y1430" s="235" t="str">
        <f t="shared" si="214"/>
        <v/>
      </c>
      <c r="Z1430" s="236" t="str">
        <f>IFERROR(IF($B$3="NYSEG",INDEX('BCA Inputs'!$X$14:$X$54,MATCH(I1430,'BCA Inputs'!$M$14:$M$54,0))*P1430+INDEX('BCA Inputs'!$Y$14:$Y$54,MATCH(I1430,'BCA Inputs'!$M$14:$M$54,0))*O1430+INDEX('BCA Inputs'!$Z$14:$Z$54,MATCH(I1430,'BCA Inputs'!$M$14:$M$54,0))*Q1430+INDEX('BCA Inputs'!$AA$14:$AA$54,MATCH(I1430,'BCA Inputs'!$M$14:$M$54,0))*F1430+INDEX('BCA Inputs'!$AB$14:$AB$54,MATCH(I1430,'BCA Inputs'!$M$14:$M$54,0))*G1430,IF($B$3="RG&amp;E",INDEX('BCA Inputs'!$BG$14:$BG$54,MATCH(I1430,'BCA Inputs'!$AW$14:$AW$54,0))*P1430+INDEX('BCA Inputs'!$BH$14:$BH$54,MATCH(I1430,'BCA Inputs'!$AW$14:$AW$54,0))*O1430+INDEX('BCA Inputs'!$BI$14:$BI$54,MATCH(I1430,'BCA Inputs'!$AW$14:$AW$54,0))*Q1430+INDEX('BCA Inputs'!$BJ$14:$BJ$54,MATCH(I1430,'BCA Inputs'!$AW$14:$AW$54,0))*F1430+INDEX('BCA Inputs'!$BK$14:$BK$54,MATCH(I1430,'BCA Inputs'!$AW$14:$AW$54,0))*G1430,"")),"")</f>
        <v/>
      </c>
      <c r="AA1430" s="237" t="str">
        <f t="shared" si="215"/>
        <v/>
      </c>
      <c r="AC1430" s="238" t="str">
        <f>IFERROR((K1430+R1430)+IF($B$3="NYSEG",INDEX('BCA Inputs'!$AI$14:$AI$54,MATCH(I1430,'BCA Inputs'!$M$14:$M$54,0))*P1430+INDEX('BCA Inputs'!$AJ$14:$AJ$54,MATCH(I1430,'BCA Inputs'!$M$14:$M$54,0))*Q1430,IF($B$3="RG&amp;E",INDEX('BCA Inputs'!$BR$14:$BR$54,MATCH(I1430,'BCA Inputs'!$AW$14:$AW$54,0))*P1430+INDEX('BCA Inputs'!$BS$14:$BS$54,MATCH(I1430,'BCA Inputs'!$AW$14:$AW$54,0))*Q1430,"")),"")</f>
        <v/>
      </c>
      <c r="AD1430" s="181" t="str">
        <f>IFERROR(IF($B$3="NYSEG",INDEX('BCA Inputs'!$AD$14:$AD$54,MATCH(I1430,'BCA Inputs'!$M$14:$M$54,0))*P1430+INDEX('BCA Inputs'!$AE$14:$AE$54,MATCH(I1430,'BCA Inputs'!$M$14:$M$54,0))*O1430+INDEX('BCA Inputs'!$AF$14:$AF$54,MATCH(I1430,'BCA Inputs'!$M$14:$M$54,0))*Q1430+INDEX('BCA Inputs'!$AG$14:$AG$54,MATCH(I1430,'BCA Inputs'!$M$14:$M$54,0))*F1430+INDEX('BCA Inputs'!$AH$14:$AH$54,MATCH(I1430,'BCA Inputs'!$M$14:$M$54,0))*G1430,IF($B$3="RG&amp;E",INDEX('BCA Inputs'!$BM$14:$BM$54,MATCH(I1430,'BCA Inputs'!$AW$14:$AW$54,0))*P1430+INDEX('BCA Inputs'!$BN$14:$BN$54,MATCH(I1430,'BCA Inputs'!$AW$14:$AW$54,0))*O1430+INDEX('BCA Inputs'!$BO$14:$BO$54,MATCH(I1430,'BCA Inputs'!$AW$14:$AW$54,0))*Q1430+INDEX('BCA Inputs'!$BP$14:$BP$54,MATCH(I1430,'BCA Inputs'!$AW$14:$AW$54,0))*F1430+INDEX('BCA Inputs'!$BQ$14:$BQ$54,MATCH(I1430,'BCA Inputs'!$AW$14:$AW$54,0))*G1430,"")),"")</f>
        <v/>
      </c>
      <c r="AE1430" s="237" t="str">
        <f t="shared" si="216"/>
        <v/>
      </c>
      <c r="AF1430" s="198">
        <f t="shared" si="218"/>
        <v>0</v>
      </c>
      <c r="AG1430" s="239">
        <f t="shared" si="219"/>
        <v>0</v>
      </c>
    </row>
    <row r="1431" spans="1:33">
      <c r="A1431" s="228"/>
      <c r="B1431" s="176"/>
      <c r="C1431" s="229"/>
      <c r="D1431" s="230"/>
      <c r="E1431" s="230"/>
      <c r="F1431" s="230"/>
      <c r="G1431" s="230"/>
      <c r="H1431" s="231"/>
      <c r="I1431" s="231"/>
      <c r="J1431" s="232"/>
      <c r="K1431" s="232"/>
      <c r="L1431" s="232"/>
      <c r="M1431" s="181">
        <f t="shared" si="217"/>
        <v>0</v>
      </c>
      <c r="N1431" s="181">
        <f>IF(H1431="",0,H1431*I1431*'Avoided Water Savings Cost'!$C$16)</f>
        <v>0</v>
      </c>
      <c r="O1431" s="545">
        <f>IF(C1431="",0,IF($B$3="NYSEG",C1431/(1-'Avoided Electric Costs 2020'!$W$21),IF($B$3="RG&amp;E",C1431/(1-'Avoided Electric Costs 2020'!$X$21),"")))</f>
        <v>0</v>
      </c>
      <c r="P1431" s="546">
        <f>IF(D1431="",0,IF($B$3="NYSEG",D1431/(1-'Avoided Electric Costs 2020'!$W$21),IF($B$3="RG&amp;E",D1431/(1-'Avoided Electric Costs 2020'!$X$21),"")))</f>
        <v>0</v>
      </c>
      <c r="Q1431" s="546">
        <f>IF(E1431="",0,IF($B$3="NYSEG",E1431/(1-'Avoided Natural Gas Costs 2020'!$J$34),IF($B$3="RG&amp;E",E1431/(1-'Avoided Natural Gas Costs 2020'!$K$34),"")))</f>
        <v>0</v>
      </c>
      <c r="R1431" s="233" t="str">
        <f>IFERROR(IF(P1431*'BCA Inputs'!$C$1+Q1431*'BCA Inputs'!$C$2+F1431*'BCA Inputs'!$C$2+G1431*'BCA Inputs'!$C$2=0,"",P1431*'BCA Inputs'!$C$1+Q1431*'BCA Inputs'!$C$2+F1431*'BCA Inputs'!$C$2+G1431*'BCA Inputs'!$C$2),"")</f>
        <v/>
      </c>
      <c r="S1431" s="181" t="str">
        <f t="shared" ref="S1431:S1494" si="220">IFERROR(IF(J1431+R1431=0,"",J1431+R1431),"")</f>
        <v/>
      </c>
      <c r="T1431" s="181" t="str">
        <f>IFERROR(IF($B$3="NYSEG",(INDEX('BCA Inputs'!$N$14:$N$54,MATCH(I1431,'BCA Inputs'!$M$14:$M$54,0))*P1431+INDEX('BCA Inputs'!$O$14:$O$54,MATCH(I1431,'BCA Inputs'!$M$14:$M$54,0))*O1431+INDEX('BCA Inputs'!P:P,MATCH(I1431,'BCA Inputs'!M:M,0))*Q1431+INDEX('BCA Inputs'!Q:Q,MATCH(I1431,'BCA Inputs'!M:M,0))*F1431+INDEX('BCA Inputs'!R:R,MATCH(I1431,'BCA Inputs'!M:M,0))*G1431)+L1431+N1431,IF($B$3="RG&amp;E",(INDEX('BCA Inputs'!$AX$14:$AX$54,MATCH(I1431,'BCA Inputs'!$AW$14:$AW$54,0))*P1431+INDEX('BCA Inputs'!$AY$14:$AY$54,MATCH(I1431,'BCA Inputs'!$AW$14:$AW$54,0))*O1431+INDEX('BCA Inputs'!$AZ$14:$AZ$54,MATCH(I1431,'BCA Inputs'!$AW$14:$AW$54,0))*Q1431+INDEX('BCA Inputs'!$BA$14:$BA$54,MATCH(I1431,'BCA Inputs'!$AW$14:$AW$54,0))*F1431+INDEX('BCA Inputs'!$BB$14:$BB$54,MATCH(I1431,'BCA Inputs'!$AW$14:$AW$54,0))*G1431)+L1431+N1431,"")),"")</f>
        <v/>
      </c>
      <c r="U1431" s="234" t="str">
        <f t="shared" ref="U1431:U1494" si="221">IFERROR(T1431/S1431,"")</f>
        <v/>
      </c>
      <c r="V1431" s="234" t="str">
        <f t="shared" ref="V1431:V1494" si="222">IFERROR(J1431/(D1431*$B$6+E1431*$B$7+F1431*$B$7+G1431*$B$7+M1431+N1431/I1431),"")</f>
        <v/>
      </c>
      <c r="W1431" s="234" t="str">
        <f t="shared" ref="W1431:W1494" si="223">IFERROR((J1431-K1431)/(D1431*$B$6+E1431*$B$7+F1431*$B$7+G1431*$B$7+M1431+N1431/I1431),"")</f>
        <v/>
      </c>
      <c r="Y1431" s="235" t="str">
        <f t="shared" ref="Y1431:Y1494" si="224">IFERROR(K1431+R1431,"")</f>
        <v/>
      </c>
      <c r="Z1431" s="236" t="str">
        <f>IFERROR(IF($B$3="NYSEG",INDEX('BCA Inputs'!$X$14:$X$54,MATCH(I1431,'BCA Inputs'!$M$14:$M$54,0))*P1431+INDEX('BCA Inputs'!$Y$14:$Y$54,MATCH(I1431,'BCA Inputs'!$M$14:$M$54,0))*O1431+INDEX('BCA Inputs'!$Z$14:$Z$54,MATCH(I1431,'BCA Inputs'!$M$14:$M$54,0))*Q1431+INDEX('BCA Inputs'!$AA$14:$AA$54,MATCH(I1431,'BCA Inputs'!$M$14:$M$54,0))*F1431+INDEX('BCA Inputs'!$AB$14:$AB$54,MATCH(I1431,'BCA Inputs'!$M$14:$M$54,0))*G1431,IF($B$3="RG&amp;E",INDEX('BCA Inputs'!$BG$14:$BG$54,MATCH(I1431,'BCA Inputs'!$AW$14:$AW$54,0))*P1431+INDEX('BCA Inputs'!$BH$14:$BH$54,MATCH(I1431,'BCA Inputs'!$AW$14:$AW$54,0))*O1431+INDEX('BCA Inputs'!$BI$14:$BI$54,MATCH(I1431,'BCA Inputs'!$AW$14:$AW$54,0))*Q1431+INDEX('BCA Inputs'!$BJ$14:$BJ$54,MATCH(I1431,'BCA Inputs'!$AW$14:$AW$54,0))*F1431+INDEX('BCA Inputs'!$BK$14:$BK$54,MATCH(I1431,'BCA Inputs'!$AW$14:$AW$54,0))*G1431,"")),"")</f>
        <v/>
      </c>
      <c r="AA1431" s="237" t="str">
        <f t="shared" ref="AA1431:AA1494" si="225">IFERROR(Z1431/Y1431,"")</f>
        <v/>
      </c>
      <c r="AC1431" s="238" t="str">
        <f>IFERROR((K1431+R1431)+IF($B$3="NYSEG",INDEX('BCA Inputs'!$AI$14:$AI$54,MATCH(I1431,'BCA Inputs'!$M$14:$M$54,0))*P1431+INDEX('BCA Inputs'!$AJ$14:$AJ$54,MATCH(I1431,'BCA Inputs'!$M$14:$M$54,0))*Q1431,IF($B$3="RG&amp;E",INDEX('BCA Inputs'!$BR$14:$BR$54,MATCH(I1431,'BCA Inputs'!$AW$14:$AW$54,0))*P1431+INDEX('BCA Inputs'!$BS$14:$BS$54,MATCH(I1431,'BCA Inputs'!$AW$14:$AW$54,0))*Q1431,"")),"")</f>
        <v/>
      </c>
      <c r="AD1431" s="181" t="str">
        <f>IFERROR(IF($B$3="NYSEG",INDEX('BCA Inputs'!$AD$14:$AD$54,MATCH(I1431,'BCA Inputs'!$M$14:$M$54,0))*P1431+INDEX('BCA Inputs'!$AE$14:$AE$54,MATCH(I1431,'BCA Inputs'!$M$14:$M$54,0))*O1431+INDEX('BCA Inputs'!$AF$14:$AF$54,MATCH(I1431,'BCA Inputs'!$M$14:$M$54,0))*Q1431+INDEX('BCA Inputs'!$AG$14:$AG$54,MATCH(I1431,'BCA Inputs'!$M$14:$M$54,0))*F1431+INDEX('BCA Inputs'!$AH$14:$AH$54,MATCH(I1431,'BCA Inputs'!$M$14:$M$54,0))*G1431,IF($B$3="RG&amp;E",INDEX('BCA Inputs'!$BM$14:$BM$54,MATCH(I1431,'BCA Inputs'!$AW$14:$AW$54,0))*P1431+INDEX('BCA Inputs'!$BN$14:$BN$54,MATCH(I1431,'BCA Inputs'!$AW$14:$AW$54,0))*O1431+INDEX('BCA Inputs'!$BO$14:$BO$54,MATCH(I1431,'BCA Inputs'!$AW$14:$AW$54,0))*Q1431+INDEX('BCA Inputs'!$BP$14:$BP$54,MATCH(I1431,'BCA Inputs'!$AW$14:$AW$54,0))*F1431+INDEX('BCA Inputs'!$BQ$14:$BQ$54,MATCH(I1431,'BCA Inputs'!$AW$14:$AW$54,0))*G1431,"")),"")</f>
        <v/>
      </c>
      <c r="AE1431" s="237" t="str">
        <f t="shared" ref="AE1431:AE1494" si="226">IFERROR(AD1431/AC1431,"")</f>
        <v/>
      </c>
      <c r="AF1431" s="198">
        <f t="shared" si="218"/>
        <v>0</v>
      </c>
      <c r="AG1431" s="239">
        <f t="shared" si="219"/>
        <v>0</v>
      </c>
    </row>
    <row r="1432" spans="1:33">
      <c r="A1432" s="228"/>
      <c r="B1432" s="176"/>
      <c r="C1432" s="229"/>
      <c r="D1432" s="230"/>
      <c r="E1432" s="230"/>
      <c r="F1432" s="230"/>
      <c r="G1432" s="230"/>
      <c r="H1432" s="231"/>
      <c r="I1432" s="231"/>
      <c r="J1432" s="232"/>
      <c r="K1432" s="232"/>
      <c r="L1432" s="232"/>
      <c r="M1432" s="181">
        <f t="shared" ref="M1432:M1495" si="227">IF(L1432="",0,L1432/I1432)</f>
        <v>0</v>
      </c>
      <c r="N1432" s="181">
        <f>IF(H1432="",0,H1432*I1432*'Avoided Water Savings Cost'!$C$16)</f>
        <v>0</v>
      </c>
      <c r="O1432" s="545">
        <f>IF(C1432="",0,IF($B$3="NYSEG",C1432/(1-'Avoided Electric Costs 2020'!$W$21),IF($B$3="RG&amp;E",C1432/(1-'Avoided Electric Costs 2020'!$X$21),"")))</f>
        <v>0</v>
      </c>
      <c r="P1432" s="546">
        <f>IF(D1432="",0,IF($B$3="NYSEG",D1432/(1-'Avoided Electric Costs 2020'!$W$21),IF($B$3="RG&amp;E",D1432/(1-'Avoided Electric Costs 2020'!$X$21),"")))</f>
        <v>0</v>
      </c>
      <c r="Q1432" s="546">
        <f>IF(E1432="",0,IF($B$3="NYSEG",E1432/(1-'Avoided Natural Gas Costs 2020'!$J$34),IF($B$3="RG&amp;E",E1432/(1-'Avoided Natural Gas Costs 2020'!$K$34),"")))</f>
        <v>0</v>
      </c>
      <c r="R1432" s="233" t="str">
        <f>IFERROR(IF(P1432*'BCA Inputs'!$C$1+Q1432*'BCA Inputs'!$C$2+F1432*'BCA Inputs'!$C$2+G1432*'BCA Inputs'!$C$2=0,"",P1432*'BCA Inputs'!$C$1+Q1432*'BCA Inputs'!$C$2+F1432*'BCA Inputs'!$C$2+G1432*'BCA Inputs'!$C$2),"")</f>
        <v/>
      </c>
      <c r="S1432" s="181" t="str">
        <f t="shared" si="220"/>
        <v/>
      </c>
      <c r="T1432" s="181" t="str">
        <f>IFERROR(IF($B$3="NYSEG",(INDEX('BCA Inputs'!$N$14:$N$54,MATCH(I1432,'BCA Inputs'!$M$14:$M$54,0))*P1432+INDEX('BCA Inputs'!$O$14:$O$54,MATCH(I1432,'BCA Inputs'!$M$14:$M$54,0))*O1432+INDEX('BCA Inputs'!P:P,MATCH(I1432,'BCA Inputs'!M:M,0))*Q1432+INDEX('BCA Inputs'!Q:Q,MATCH(I1432,'BCA Inputs'!M:M,0))*F1432+INDEX('BCA Inputs'!R:R,MATCH(I1432,'BCA Inputs'!M:M,0))*G1432)+L1432+N1432,IF($B$3="RG&amp;E",(INDEX('BCA Inputs'!$AX$14:$AX$54,MATCH(I1432,'BCA Inputs'!$AW$14:$AW$54,0))*P1432+INDEX('BCA Inputs'!$AY$14:$AY$54,MATCH(I1432,'BCA Inputs'!$AW$14:$AW$54,0))*O1432+INDEX('BCA Inputs'!$AZ$14:$AZ$54,MATCH(I1432,'BCA Inputs'!$AW$14:$AW$54,0))*Q1432+INDEX('BCA Inputs'!$BA$14:$BA$54,MATCH(I1432,'BCA Inputs'!$AW$14:$AW$54,0))*F1432+INDEX('BCA Inputs'!$BB$14:$BB$54,MATCH(I1432,'BCA Inputs'!$AW$14:$AW$54,0))*G1432)+L1432+N1432,"")),"")</f>
        <v/>
      </c>
      <c r="U1432" s="234" t="str">
        <f t="shared" si="221"/>
        <v/>
      </c>
      <c r="V1432" s="234" t="str">
        <f t="shared" si="222"/>
        <v/>
      </c>
      <c r="W1432" s="234" t="str">
        <f t="shared" si="223"/>
        <v/>
      </c>
      <c r="Y1432" s="235" t="str">
        <f t="shared" si="224"/>
        <v/>
      </c>
      <c r="Z1432" s="236" t="str">
        <f>IFERROR(IF($B$3="NYSEG",INDEX('BCA Inputs'!$X$14:$X$54,MATCH(I1432,'BCA Inputs'!$M$14:$M$54,0))*P1432+INDEX('BCA Inputs'!$Y$14:$Y$54,MATCH(I1432,'BCA Inputs'!$M$14:$M$54,0))*O1432+INDEX('BCA Inputs'!$Z$14:$Z$54,MATCH(I1432,'BCA Inputs'!$M$14:$M$54,0))*Q1432+INDEX('BCA Inputs'!$AA$14:$AA$54,MATCH(I1432,'BCA Inputs'!$M$14:$M$54,0))*F1432+INDEX('BCA Inputs'!$AB$14:$AB$54,MATCH(I1432,'BCA Inputs'!$M$14:$M$54,0))*G1432,IF($B$3="RG&amp;E",INDEX('BCA Inputs'!$BG$14:$BG$54,MATCH(I1432,'BCA Inputs'!$AW$14:$AW$54,0))*P1432+INDEX('BCA Inputs'!$BH$14:$BH$54,MATCH(I1432,'BCA Inputs'!$AW$14:$AW$54,0))*O1432+INDEX('BCA Inputs'!$BI$14:$BI$54,MATCH(I1432,'BCA Inputs'!$AW$14:$AW$54,0))*Q1432+INDEX('BCA Inputs'!$BJ$14:$BJ$54,MATCH(I1432,'BCA Inputs'!$AW$14:$AW$54,0))*F1432+INDEX('BCA Inputs'!$BK$14:$BK$54,MATCH(I1432,'BCA Inputs'!$AW$14:$AW$54,0))*G1432,"")),"")</f>
        <v/>
      </c>
      <c r="AA1432" s="237" t="str">
        <f t="shared" si="225"/>
        <v/>
      </c>
      <c r="AC1432" s="238" t="str">
        <f>IFERROR((K1432+R1432)+IF($B$3="NYSEG",INDEX('BCA Inputs'!$AI$14:$AI$54,MATCH(I1432,'BCA Inputs'!$M$14:$M$54,0))*P1432+INDEX('BCA Inputs'!$AJ$14:$AJ$54,MATCH(I1432,'BCA Inputs'!$M$14:$M$54,0))*Q1432,IF($B$3="RG&amp;E",INDEX('BCA Inputs'!$BR$14:$BR$54,MATCH(I1432,'BCA Inputs'!$AW$14:$AW$54,0))*P1432+INDEX('BCA Inputs'!$BS$14:$BS$54,MATCH(I1432,'BCA Inputs'!$AW$14:$AW$54,0))*Q1432,"")),"")</f>
        <v/>
      </c>
      <c r="AD1432" s="181" t="str">
        <f>IFERROR(IF($B$3="NYSEG",INDEX('BCA Inputs'!$AD$14:$AD$54,MATCH(I1432,'BCA Inputs'!$M$14:$M$54,0))*P1432+INDEX('BCA Inputs'!$AE$14:$AE$54,MATCH(I1432,'BCA Inputs'!$M$14:$M$54,0))*O1432+INDEX('BCA Inputs'!$AF$14:$AF$54,MATCH(I1432,'BCA Inputs'!$M$14:$M$54,0))*Q1432+INDEX('BCA Inputs'!$AG$14:$AG$54,MATCH(I1432,'BCA Inputs'!$M$14:$M$54,0))*F1432+INDEX('BCA Inputs'!$AH$14:$AH$54,MATCH(I1432,'BCA Inputs'!$M$14:$M$54,0))*G1432,IF($B$3="RG&amp;E",INDEX('BCA Inputs'!$BM$14:$BM$54,MATCH(I1432,'BCA Inputs'!$AW$14:$AW$54,0))*P1432+INDEX('BCA Inputs'!$BN$14:$BN$54,MATCH(I1432,'BCA Inputs'!$AW$14:$AW$54,0))*O1432+INDEX('BCA Inputs'!$BO$14:$BO$54,MATCH(I1432,'BCA Inputs'!$AW$14:$AW$54,0))*Q1432+INDEX('BCA Inputs'!$BP$14:$BP$54,MATCH(I1432,'BCA Inputs'!$AW$14:$AW$54,0))*F1432+INDEX('BCA Inputs'!$BQ$14:$BQ$54,MATCH(I1432,'BCA Inputs'!$AW$14:$AW$54,0))*G1432,"")),"")</f>
        <v/>
      </c>
      <c r="AE1432" s="237" t="str">
        <f t="shared" si="226"/>
        <v/>
      </c>
      <c r="AF1432" s="198">
        <f t="shared" ref="AF1432:AF1495" si="228">IF(U1432&lt;1,1,0)</f>
        <v>0</v>
      </c>
      <c r="AG1432" s="239">
        <f t="shared" ref="AG1432:AG1495" si="229">D1432*3412+(E1432+F1432+G1432)*100000</f>
        <v>0</v>
      </c>
    </row>
    <row r="1433" spans="1:33">
      <c r="A1433" s="228"/>
      <c r="B1433" s="176"/>
      <c r="C1433" s="229"/>
      <c r="D1433" s="230"/>
      <c r="E1433" s="230"/>
      <c r="F1433" s="230"/>
      <c r="G1433" s="230"/>
      <c r="H1433" s="231"/>
      <c r="I1433" s="231"/>
      <c r="J1433" s="232"/>
      <c r="K1433" s="232"/>
      <c r="L1433" s="232"/>
      <c r="M1433" s="181">
        <f t="shared" si="227"/>
        <v>0</v>
      </c>
      <c r="N1433" s="181">
        <f>IF(H1433="",0,H1433*I1433*'Avoided Water Savings Cost'!$C$16)</f>
        <v>0</v>
      </c>
      <c r="O1433" s="545">
        <f>IF(C1433="",0,IF($B$3="NYSEG",C1433/(1-'Avoided Electric Costs 2020'!$W$21),IF($B$3="RG&amp;E",C1433/(1-'Avoided Electric Costs 2020'!$X$21),"")))</f>
        <v>0</v>
      </c>
      <c r="P1433" s="546">
        <f>IF(D1433="",0,IF($B$3="NYSEG",D1433/(1-'Avoided Electric Costs 2020'!$W$21),IF($B$3="RG&amp;E",D1433/(1-'Avoided Electric Costs 2020'!$X$21),"")))</f>
        <v>0</v>
      </c>
      <c r="Q1433" s="546">
        <f>IF(E1433="",0,IF($B$3="NYSEG",E1433/(1-'Avoided Natural Gas Costs 2020'!$J$34),IF($B$3="RG&amp;E",E1433/(1-'Avoided Natural Gas Costs 2020'!$K$34),"")))</f>
        <v>0</v>
      </c>
      <c r="R1433" s="233" t="str">
        <f>IFERROR(IF(P1433*'BCA Inputs'!$C$1+Q1433*'BCA Inputs'!$C$2+F1433*'BCA Inputs'!$C$2+G1433*'BCA Inputs'!$C$2=0,"",P1433*'BCA Inputs'!$C$1+Q1433*'BCA Inputs'!$C$2+F1433*'BCA Inputs'!$C$2+G1433*'BCA Inputs'!$C$2),"")</f>
        <v/>
      </c>
      <c r="S1433" s="181" t="str">
        <f t="shared" si="220"/>
        <v/>
      </c>
      <c r="T1433" s="181" t="str">
        <f>IFERROR(IF($B$3="NYSEG",(INDEX('BCA Inputs'!$N$14:$N$54,MATCH(I1433,'BCA Inputs'!$M$14:$M$54,0))*P1433+INDEX('BCA Inputs'!$O$14:$O$54,MATCH(I1433,'BCA Inputs'!$M$14:$M$54,0))*O1433+INDEX('BCA Inputs'!P:P,MATCH(I1433,'BCA Inputs'!M:M,0))*Q1433+INDEX('BCA Inputs'!Q:Q,MATCH(I1433,'BCA Inputs'!M:M,0))*F1433+INDEX('BCA Inputs'!R:R,MATCH(I1433,'BCA Inputs'!M:M,0))*G1433)+L1433+N1433,IF($B$3="RG&amp;E",(INDEX('BCA Inputs'!$AX$14:$AX$54,MATCH(I1433,'BCA Inputs'!$AW$14:$AW$54,0))*P1433+INDEX('BCA Inputs'!$AY$14:$AY$54,MATCH(I1433,'BCA Inputs'!$AW$14:$AW$54,0))*O1433+INDEX('BCA Inputs'!$AZ$14:$AZ$54,MATCH(I1433,'BCA Inputs'!$AW$14:$AW$54,0))*Q1433+INDEX('BCA Inputs'!$BA$14:$BA$54,MATCH(I1433,'BCA Inputs'!$AW$14:$AW$54,0))*F1433+INDEX('BCA Inputs'!$BB$14:$BB$54,MATCH(I1433,'BCA Inputs'!$AW$14:$AW$54,0))*G1433)+L1433+N1433,"")),"")</f>
        <v/>
      </c>
      <c r="U1433" s="234" t="str">
        <f t="shared" si="221"/>
        <v/>
      </c>
      <c r="V1433" s="234" t="str">
        <f t="shared" si="222"/>
        <v/>
      </c>
      <c r="W1433" s="234" t="str">
        <f t="shared" si="223"/>
        <v/>
      </c>
      <c r="Y1433" s="235" t="str">
        <f t="shared" si="224"/>
        <v/>
      </c>
      <c r="Z1433" s="236" t="str">
        <f>IFERROR(IF($B$3="NYSEG",INDEX('BCA Inputs'!$X$14:$X$54,MATCH(I1433,'BCA Inputs'!$M$14:$M$54,0))*P1433+INDEX('BCA Inputs'!$Y$14:$Y$54,MATCH(I1433,'BCA Inputs'!$M$14:$M$54,0))*O1433+INDEX('BCA Inputs'!$Z$14:$Z$54,MATCH(I1433,'BCA Inputs'!$M$14:$M$54,0))*Q1433+INDEX('BCA Inputs'!$AA$14:$AA$54,MATCH(I1433,'BCA Inputs'!$M$14:$M$54,0))*F1433+INDEX('BCA Inputs'!$AB$14:$AB$54,MATCH(I1433,'BCA Inputs'!$M$14:$M$54,0))*G1433,IF($B$3="RG&amp;E",INDEX('BCA Inputs'!$BG$14:$BG$54,MATCH(I1433,'BCA Inputs'!$AW$14:$AW$54,0))*P1433+INDEX('BCA Inputs'!$BH$14:$BH$54,MATCH(I1433,'BCA Inputs'!$AW$14:$AW$54,0))*O1433+INDEX('BCA Inputs'!$BI$14:$BI$54,MATCH(I1433,'BCA Inputs'!$AW$14:$AW$54,0))*Q1433+INDEX('BCA Inputs'!$BJ$14:$BJ$54,MATCH(I1433,'BCA Inputs'!$AW$14:$AW$54,0))*F1433+INDEX('BCA Inputs'!$BK$14:$BK$54,MATCH(I1433,'BCA Inputs'!$AW$14:$AW$54,0))*G1433,"")),"")</f>
        <v/>
      </c>
      <c r="AA1433" s="237" t="str">
        <f t="shared" si="225"/>
        <v/>
      </c>
      <c r="AC1433" s="238" t="str">
        <f>IFERROR((K1433+R1433)+IF($B$3="NYSEG",INDEX('BCA Inputs'!$AI$14:$AI$54,MATCH(I1433,'BCA Inputs'!$M$14:$M$54,0))*P1433+INDEX('BCA Inputs'!$AJ$14:$AJ$54,MATCH(I1433,'BCA Inputs'!$M$14:$M$54,0))*Q1433,IF($B$3="RG&amp;E",INDEX('BCA Inputs'!$BR$14:$BR$54,MATCH(I1433,'BCA Inputs'!$AW$14:$AW$54,0))*P1433+INDEX('BCA Inputs'!$BS$14:$BS$54,MATCH(I1433,'BCA Inputs'!$AW$14:$AW$54,0))*Q1433,"")),"")</f>
        <v/>
      </c>
      <c r="AD1433" s="181" t="str">
        <f>IFERROR(IF($B$3="NYSEG",INDEX('BCA Inputs'!$AD$14:$AD$54,MATCH(I1433,'BCA Inputs'!$M$14:$M$54,0))*P1433+INDEX('BCA Inputs'!$AE$14:$AE$54,MATCH(I1433,'BCA Inputs'!$M$14:$M$54,0))*O1433+INDEX('BCA Inputs'!$AF$14:$AF$54,MATCH(I1433,'BCA Inputs'!$M$14:$M$54,0))*Q1433+INDEX('BCA Inputs'!$AG$14:$AG$54,MATCH(I1433,'BCA Inputs'!$M$14:$M$54,0))*F1433+INDEX('BCA Inputs'!$AH$14:$AH$54,MATCH(I1433,'BCA Inputs'!$M$14:$M$54,0))*G1433,IF($B$3="RG&amp;E",INDEX('BCA Inputs'!$BM$14:$BM$54,MATCH(I1433,'BCA Inputs'!$AW$14:$AW$54,0))*P1433+INDEX('BCA Inputs'!$BN$14:$BN$54,MATCH(I1433,'BCA Inputs'!$AW$14:$AW$54,0))*O1433+INDEX('BCA Inputs'!$BO$14:$BO$54,MATCH(I1433,'BCA Inputs'!$AW$14:$AW$54,0))*Q1433+INDEX('BCA Inputs'!$BP$14:$BP$54,MATCH(I1433,'BCA Inputs'!$AW$14:$AW$54,0))*F1433+INDEX('BCA Inputs'!$BQ$14:$BQ$54,MATCH(I1433,'BCA Inputs'!$AW$14:$AW$54,0))*G1433,"")),"")</f>
        <v/>
      </c>
      <c r="AE1433" s="237" t="str">
        <f t="shared" si="226"/>
        <v/>
      </c>
      <c r="AF1433" s="198">
        <f t="shared" si="228"/>
        <v>0</v>
      </c>
      <c r="AG1433" s="239">
        <f t="shared" si="229"/>
        <v>0</v>
      </c>
    </row>
    <row r="1434" spans="1:33">
      <c r="A1434" s="228"/>
      <c r="B1434" s="176"/>
      <c r="C1434" s="229"/>
      <c r="D1434" s="230"/>
      <c r="E1434" s="230"/>
      <c r="F1434" s="230"/>
      <c r="G1434" s="230"/>
      <c r="H1434" s="231"/>
      <c r="I1434" s="231"/>
      <c r="J1434" s="232"/>
      <c r="K1434" s="232"/>
      <c r="L1434" s="232"/>
      <c r="M1434" s="181">
        <f t="shared" si="227"/>
        <v>0</v>
      </c>
      <c r="N1434" s="181">
        <f>IF(H1434="",0,H1434*I1434*'Avoided Water Savings Cost'!$C$16)</f>
        <v>0</v>
      </c>
      <c r="O1434" s="545">
        <f>IF(C1434="",0,IF($B$3="NYSEG",C1434/(1-'Avoided Electric Costs 2020'!$W$21),IF($B$3="RG&amp;E",C1434/(1-'Avoided Electric Costs 2020'!$X$21),"")))</f>
        <v>0</v>
      </c>
      <c r="P1434" s="546">
        <f>IF(D1434="",0,IF($B$3="NYSEG",D1434/(1-'Avoided Electric Costs 2020'!$W$21),IF($B$3="RG&amp;E",D1434/(1-'Avoided Electric Costs 2020'!$X$21),"")))</f>
        <v>0</v>
      </c>
      <c r="Q1434" s="546">
        <f>IF(E1434="",0,IF($B$3="NYSEG",E1434/(1-'Avoided Natural Gas Costs 2020'!$J$34),IF($B$3="RG&amp;E",E1434/(1-'Avoided Natural Gas Costs 2020'!$K$34),"")))</f>
        <v>0</v>
      </c>
      <c r="R1434" s="233" t="str">
        <f>IFERROR(IF(P1434*'BCA Inputs'!$C$1+Q1434*'BCA Inputs'!$C$2+F1434*'BCA Inputs'!$C$2+G1434*'BCA Inputs'!$C$2=0,"",P1434*'BCA Inputs'!$C$1+Q1434*'BCA Inputs'!$C$2+F1434*'BCA Inputs'!$C$2+G1434*'BCA Inputs'!$C$2),"")</f>
        <v/>
      </c>
      <c r="S1434" s="181" t="str">
        <f t="shared" si="220"/>
        <v/>
      </c>
      <c r="T1434" s="181" t="str">
        <f>IFERROR(IF($B$3="NYSEG",(INDEX('BCA Inputs'!$N$14:$N$54,MATCH(I1434,'BCA Inputs'!$M$14:$M$54,0))*P1434+INDEX('BCA Inputs'!$O$14:$O$54,MATCH(I1434,'BCA Inputs'!$M$14:$M$54,0))*O1434+INDEX('BCA Inputs'!P:P,MATCH(I1434,'BCA Inputs'!M:M,0))*Q1434+INDEX('BCA Inputs'!Q:Q,MATCH(I1434,'BCA Inputs'!M:M,0))*F1434+INDEX('BCA Inputs'!R:R,MATCH(I1434,'BCA Inputs'!M:M,0))*G1434)+L1434+N1434,IF($B$3="RG&amp;E",(INDEX('BCA Inputs'!$AX$14:$AX$54,MATCH(I1434,'BCA Inputs'!$AW$14:$AW$54,0))*P1434+INDEX('BCA Inputs'!$AY$14:$AY$54,MATCH(I1434,'BCA Inputs'!$AW$14:$AW$54,0))*O1434+INDEX('BCA Inputs'!$AZ$14:$AZ$54,MATCH(I1434,'BCA Inputs'!$AW$14:$AW$54,0))*Q1434+INDEX('BCA Inputs'!$BA$14:$BA$54,MATCH(I1434,'BCA Inputs'!$AW$14:$AW$54,0))*F1434+INDEX('BCA Inputs'!$BB$14:$BB$54,MATCH(I1434,'BCA Inputs'!$AW$14:$AW$54,0))*G1434)+L1434+N1434,"")),"")</f>
        <v/>
      </c>
      <c r="U1434" s="234" t="str">
        <f t="shared" si="221"/>
        <v/>
      </c>
      <c r="V1434" s="234" t="str">
        <f t="shared" si="222"/>
        <v/>
      </c>
      <c r="W1434" s="234" t="str">
        <f t="shared" si="223"/>
        <v/>
      </c>
      <c r="Y1434" s="235" t="str">
        <f t="shared" si="224"/>
        <v/>
      </c>
      <c r="Z1434" s="236" t="str">
        <f>IFERROR(IF($B$3="NYSEG",INDEX('BCA Inputs'!$X$14:$X$54,MATCH(I1434,'BCA Inputs'!$M$14:$M$54,0))*P1434+INDEX('BCA Inputs'!$Y$14:$Y$54,MATCH(I1434,'BCA Inputs'!$M$14:$M$54,0))*O1434+INDEX('BCA Inputs'!$Z$14:$Z$54,MATCH(I1434,'BCA Inputs'!$M$14:$M$54,0))*Q1434+INDEX('BCA Inputs'!$AA$14:$AA$54,MATCH(I1434,'BCA Inputs'!$M$14:$M$54,0))*F1434+INDEX('BCA Inputs'!$AB$14:$AB$54,MATCH(I1434,'BCA Inputs'!$M$14:$M$54,0))*G1434,IF($B$3="RG&amp;E",INDEX('BCA Inputs'!$BG$14:$BG$54,MATCH(I1434,'BCA Inputs'!$AW$14:$AW$54,0))*P1434+INDEX('BCA Inputs'!$BH$14:$BH$54,MATCH(I1434,'BCA Inputs'!$AW$14:$AW$54,0))*O1434+INDEX('BCA Inputs'!$BI$14:$BI$54,MATCH(I1434,'BCA Inputs'!$AW$14:$AW$54,0))*Q1434+INDEX('BCA Inputs'!$BJ$14:$BJ$54,MATCH(I1434,'BCA Inputs'!$AW$14:$AW$54,0))*F1434+INDEX('BCA Inputs'!$BK$14:$BK$54,MATCH(I1434,'BCA Inputs'!$AW$14:$AW$54,0))*G1434,"")),"")</f>
        <v/>
      </c>
      <c r="AA1434" s="237" t="str">
        <f t="shared" si="225"/>
        <v/>
      </c>
      <c r="AC1434" s="238" t="str">
        <f>IFERROR((K1434+R1434)+IF($B$3="NYSEG",INDEX('BCA Inputs'!$AI$14:$AI$54,MATCH(I1434,'BCA Inputs'!$M$14:$M$54,0))*P1434+INDEX('BCA Inputs'!$AJ$14:$AJ$54,MATCH(I1434,'BCA Inputs'!$M$14:$M$54,0))*Q1434,IF($B$3="RG&amp;E",INDEX('BCA Inputs'!$BR$14:$BR$54,MATCH(I1434,'BCA Inputs'!$AW$14:$AW$54,0))*P1434+INDEX('BCA Inputs'!$BS$14:$BS$54,MATCH(I1434,'BCA Inputs'!$AW$14:$AW$54,0))*Q1434,"")),"")</f>
        <v/>
      </c>
      <c r="AD1434" s="181" t="str">
        <f>IFERROR(IF($B$3="NYSEG",INDEX('BCA Inputs'!$AD$14:$AD$54,MATCH(I1434,'BCA Inputs'!$M$14:$M$54,0))*P1434+INDEX('BCA Inputs'!$AE$14:$AE$54,MATCH(I1434,'BCA Inputs'!$M$14:$M$54,0))*O1434+INDEX('BCA Inputs'!$AF$14:$AF$54,MATCH(I1434,'BCA Inputs'!$M$14:$M$54,0))*Q1434+INDEX('BCA Inputs'!$AG$14:$AG$54,MATCH(I1434,'BCA Inputs'!$M$14:$M$54,0))*F1434+INDEX('BCA Inputs'!$AH$14:$AH$54,MATCH(I1434,'BCA Inputs'!$M$14:$M$54,0))*G1434,IF($B$3="RG&amp;E",INDEX('BCA Inputs'!$BM$14:$BM$54,MATCH(I1434,'BCA Inputs'!$AW$14:$AW$54,0))*P1434+INDEX('BCA Inputs'!$BN$14:$BN$54,MATCH(I1434,'BCA Inputs'!$AW$14:$AW$54,0))*O1434+INDEX('BCA Inputs'!$BO$14:$BO$54,MATCH(I1434,'BCA Inputs'!$AW$14:$AW$54,0))*Q1434+INDEX('BCA Inputs'!$BP$14:$BP$54,MATCH(I1434,'BCA Inputs'!$AW$14:$AW$54,0))*F1434+INDEX('BCA Inputs'!$BQ$14:$BQ$54,MATCH(I1434,'BCA Inputs'!$AW$14:$AW$54,0))*G1434,"")),"")</f>
        <v/>
      </c>
      <c r="AE1434" s="237" t="str">
        <f t="shared" si="226"/>
        <v/>
      </c>
      <c r="AF1434" s="198">
        <f t="shared" si="228"/>
        <v>0</v>
      </c>
      <c r="AG1434" s="239">
        <f t="shared" si="229"/>
        <v>0</v>
      </c>
    </row>
    <row r="1435" spans="1:33">
      <c r="A1435" s="228"/>
      <c r="B1435" s="176"/>
      <c r="C1435" s="229"/>
      <c r="D1435" s="230"/>
      <c r="E1435" s="230"/>
      <c r="F1435" s="230"/>
      <c r="G1435" s="230"/>
      <c r="H1435" s="231"/>
      <c r="I1435" s="231"/>
      <c r="J1435" s="232"/>
      <c r="K1435" s="232"/>
      <c r="L1435" s="232"/>
      <c r="M1435" s="181">
        <f t="shared" si="227"/>
        <v>0</v>
      </c>
      <c r="N1435" s="181">
        <f>IF(H1435="",0,H1435*I1435*'Avoided Water Savings Cost'!$C$16)</f>
        <v>0</v>
      </c>
      <c r="O1435" s="545">
        <f>IF(C1435="",0,IF($B$3="NYSEG",C1435/(1-'Avoided Electric Costs 2020'!$W$21),IF($B$3="RG&amp;E",C1435/(1-'Avoided Electric Costs 2020'!$X$21),"")))</f>
        <v>0</v>
      </c>
      <c r="P1435" s="546">
        <f>IF(D1435="",0,IF($B$3="NYSEG",D1435/(1-'Avoided Electric Costs 2020'!$W$21),IF($B$3="RG&amp;E",D1435/(1-'Avoided Electric Costs 2020'!$X$21),"")))</f>
        <v>0</v>
      </c>
      <c r="Q1435" s="546">
        <f>IF(E1435="",0,IF($B$3="NYSEG",E1435/(1-'Avoided Natural Gas Costs 2020'!$J$34),IF($B$3="RG&amp;E",E1435/(1-'Avoided Natural Gas Costs 2020'!$K$34),"")))</f>
        <v>0</v>
      </c>
      <c r="R1435" s="233" t="str">
        <f>IFERROR(IF(P1435*'BCA Inputs'!$C$1+Q1435*'BCA Inputs'!$C$2+F1435*'BCA Inputs'!$C$2+G1435*'BCA Inputs'!$C$2=0,"",P1435*'BCA Inputs'!$C$1+Q1435*'BCA Inputs'!$C$2+F1435*'BCA Inputs'!$C$2+G1435*'BCA Inputs'!$C$2),"")</f>
        <v/>
      </c>
      <c r="S1435" s="181" t="str">
        <f t="shared" si="220"/>
        <v/>
      </c>
      <c r="T1435" s="181" t="str">
        <f>IFERROR(IF($B$3="NYSEG",(INDEX('BCA Inputs'!$N$14:$N$54,MATCH(I1435,'BCA Inputs'!$M$14:$M$54,0))*P1435+INDEX('BCA Inputs'!$O$14:$O$54,MATCH(I1435,'BCA Inputs'!$M$14:$M$54,0))*O1435+INDEX('BCA Inputs'!P:P,MATCH(I1435,'BCA Inputs'!M:M,0))*Q1435+INDEX('BCA Inputs'!Q:Q,MATCH(I1435,'BCA Inputs'!M:M,0))*F1435+INDEX('BCA Inputs'!R:R,MATCH(I1435,'BCA Inputs'!M:M,0))*G1435)+L1435+N1435,IF($B$3="RG&amp;E",(INDEX('BCA Inputs'!$AX$14:$AX$54,MATCH(I1435,'BCA Inputs'!$AW$14:$AW$54,0))*P1435+INDEX('BCA Inputs'!$AY$14:$AY$54,MATCH(I1435,'BCA Inputs'!$AW$14:$AW$54,0))*O1435+INDEX('BCA Inputs'!$AZ$14:$AZ$54,MATCH(I1435,'BCA Inputs'!$AW$14:$AW$54,0))*Q1435+INDEX('BCA Inputs'!$BA$14:$BA$54,MATCH(I1435,'BCA Inputs'!$AW$14:$AW$54,0))*F1435+INDEX('BCA Inputs'!$BB$14:$BB$54,MATCH(I1435,'BCA Inputs'!$AW$14:$AW$54,0))*G1435)+L1435+N1435,"")),"")</f>
        <v/>
      </c>
      <c r="U1435" s="234" t="str">
        <f t="shared" si="221"/>
        <v/>
      </c>
      <c r="V1435" s="234" t="str">
        <f t="shared" si="222"/>
        <v/>
      </c>
      <c r="W1435" s="234" t="str">
        <f t="shared" si="223"/>
        <v/>
      </c>
      <c r="Y1435" s="235" t="str">
        <f t="shared" si="224"/>
        <v/>
      </c>
      <c r="Z1435" s="236" t="str">
        <f>IFERROR(IF($B$3="NYSEG",INDEX('BCA Inputs'!$X$14:$X$54,MATCH(I1435,'BCA Inputs'!$M$14:$M$54,0))*P1435+INDEX('BCA Inputs'!$Y$14:$Y$54,MATCH(I1435,'BCA Inputs'!$M$14:$M$54,0))*O1435+INDEX('BCA Inputs'!$Z$14:$Z$54,MATCH(I1435,'BCA Inputs'!$M$14:$M$54,0))*Q1435+INDEX('BCA Inputs'!$AA$14:$AA$54,MATCH(I1435,'BCA Inputs'!$M$14:$M$54,0))*F1435+INDEX('BCA Inputs'!$AB$14:$AB$54,MATCH(I1435,'BCA Inputs'!$M$14:$M$54,0))*G1435,IF($B$3="RG&amp;E",INDEX('BCA Inputs'!$BG$14:$BG$54,MATCH(I1435,'BCA Inputs'!$AW$14:$AW$54,0))*P1435+INDEX('BCA Inputs'!$BH$14:$BH$54,MATCH(I1435,'BCA Inputs'!$AW$14:$AW$54,0))*O1435+INDEX('BCA Inputs'!$BI$14:$BI$54,MATCH(I1435,'BCA Inputs'!$AW$14:$AW$54,0))*Q1435+INDEX('BCA Inputs'!$BJ$14:$BJ$54,MATCH(I1435,'BCA Inputs'!$AW$14:$AW$54,0))*F1435+INDEX('BCA Inputs'!$BK$14:$BK$54,MATCH(I1435,'BCA Inputs'!$AW$14:$AW$54,0))*G1435,"")),"")</f>
        <v/>
      </c>
      <c r="AA1435" s="237" t="str">
        <f t="shared" si="225"/>
        <v/>
      </c>
      <c r="AC1435" s="238" t="str">
        <f>IFERROR((K1435+R1435)+IF($B$3="NYSEG",INDEX('BCA Inputs'!$AI$14:$AI$54,MATCH(I1435,'BCA Inputs'!$M$14:$M$54,0))*P1435+INDEX('BCA Inputs'!$AJ$14:$AJ$54,MATCH(I1435,'BCA Inputs'!$M$14:$M$54,0))*Q1435,IF($B$3="RG&amp;E",INDEX('BCA Inputs'!$BR$14:$BR$54,MATCH(I1435,'BCA Inputs'!$AW$14:$AW$54,0))*P1435+INDEX('BCA Inputs'!$BS$14:$BS$54,MATCH(I1435,'BCA Inputs'!$AW$14:$AW$54,0))*Q1435,"")),"")</f>
        <v/>
      </c>
      <c r="AD1435" s="181" t="str">
        <f>IFERROR(IF($B$3="NYSEG",INDEX('BCA Inputs'!$AD$14:$AD$54,MATCH(I1435,'BCA Inputs'!$M$14:$M$54,0))*P1435+INDEX('BCA Inputs'!$AE$14:$AE$54,MATCH(I1435,'BCA Inputs'!$M$14:$M$54,0))*O1435+INDEX('BCA Inputs'!$AF$14:$AF$54,MATCH(I1435,'BCA Inputs'!$M$14:$M$54,0))*Q1435+INDEX('BCA Inputs'!$AG$14:$AG$54,MATCH(I1435,'BCA Inputs'!$M$14:$M$54,0))*F1435+INDEX('BCA Inputs'!$AH$14:$AH$54,MATCH(I1435,'BCA Inputs'!$M$14:$M$54,0))*G1435,IF($B$3="RG&amp;E",INDEX('BCA Inputs'!$BM$14:$BM$54,MATCH(I1435,'BCA Inputs'!$AW$14:$AW$54,0))*P1435+INDEX('BCA Inputs'!$BN$14:$BN$54,MATCH(I1435,'BCA Inputs'!$AW$14:$AW$54,0))*O1435+INDEX('BCA Inputs'!$BO$14:$BO$54,MATCH(I1435,'BCA Inputs'!$AW$14:$AW$54,0))*Q1435+INDEX('BCA Inputs'!$BP$14:$BP$54,MATCH(I1435,'BCA Inputs'!$AW$14:$AW$54,0))*F1435+INDEX('BCA Inputs'!$BQ$14:$BQ$54,MATCH(I1435,'BCA Inputs'!$AW$14:$AW$54,0))*G1435,"")),"")</f>
        <v/>
      </c>
      <c r="AE1435" s="237" t="str">
        <f t="shared" si="226"/>
        <v/>
      </c>
      <c r="AF1435" s="198">
        <f t="shared" si="228"/>
        <v>0</v>
      </c>
      <c r="AG1435" s="239">
        <f t="shared" si="229"/>
        <v>0</v>
      </c>
    </row>
    <row r="1436" spans="1:33">
      <c r="A1436" s="228"/>
      <c r="B1436" s="176"/>
      <c r="C1436" s="229"/>
      <c r="D1436" s="230"/>
      <c r="E1436" s="230"/>
      <c r="F1436" s="230"/>
      <c r="G1436" s="230"/>
      <c r="H1436" s="231"/>
      <c r="I1436" s="231"/>
      <c r="J1436" s="232"/>
      <c r="K1436" s="232"/>
      <c r="L1436" s="232"/>
      <c r="M1436" s="181">
        <f t="shared" si="227"/>
        <v>0</v>
      </c>
      <c r="N1436" s="181">
        <f>IF(H1436="",0,H1436*I1436*'Avoided Water Savings Cost'!$C$16)</f>
        <v>0</v>
      </c>
      <c r="O1436" s="545">
        <f>IF(C1436="",0,IF($B$3="NYSEG",C1436/(1-'Avoided Electric Costs 2020'!$W$21),IF($B$3="RG&amp;E",C1436/(1-'Avoided Electric Costs 2020'!$X$21),"")))</f>
        <v>0</v>
      </c>
      <c r="P1436" s="546">
        <f>IF(D1436="",0,IF($B$3="NYSEG",D1436/(1-'Avoided Electric Costs 2020'!$W$21),IF($B$3="RG&amp;E",D1436/(1-'Avoided Electric Costs 2020'!$X$21),"")))</f>
        <v>0</v>
      </c>
      <c r="Q1436" s="546">
        <f>IF(E1436="",0,IF($B$3="NYSEG",E1436/(1-'Avoided Natural Gas Costs 2020'!$J$34),IF($B$3="RG&amp;E",E1436/(1-'Avoided Natural Gas Costs 2020'!$K$34),"")))</f>
        <v>0</v>
      </c>
      <c r="R1436" s="233" t="str">
        <f>IFERROR(IF(P1436*'BCA Inputs'!$C$1+Q1436*'BCA Inputs'!$C$2+F1436*'BCA Inputs'!$C$2+G1436*'BCA Inputs'!$C$2=0,"",P1436*'BCA Inputs'!$C$1+Q1436*'BCA Inputs'!$C$2+F1436*'BCA Inputs'!$C$2+G1436*'BCA Inputs'!$C$2),"")</f>
        <v/>
      </c>
      <c r="S1436" s="181" t="str">
        <f t="shared" si="220"/>
        <v/>
      </c>
      <c r="T1436" s="181" t="str">
        <f>IFERROR(IF($B$3="NYSEG",(INDEX('BCA Inputs'!$N$14:$N$54,MATCH(I1436,'BCA Inputs'!$M$14:$M$54,0))*P1436+INDEX('BCA Inputs'!$O$14:$O$54,MATCH(I1436,'BCA Inputs'!$M$14:$M$54,0))*O1436+INDEX('BCA Inputs'!P:P,MATCH(I1436,'BCA Inputs'!M:M,0))*Q1436+INDEX('BCA Inputs'!Q:Q,MATCH(I1436,'BCA Inputs'!M:M,0))*F1436+INDEX('BCA Inputs'!R:R,MATCH(I1436,'BCA Inputs'!M:M,0))*G1436)+L1436+N1436,IF($B$3="RG&amp;E",(INDEX('BCA Inputs'!$AX$14:$AX$54,MATCH(I1436,'BCA Inputs'!$AW$14:$AW$54,0))*P1436+INDEX('BCA Inputs'!$AY$14:$AY$54,MATCH(I1436,'BCA Inputs'!$AW$14:$AW$54,0))*O1436+INDEX('BCA Inputs'!$AZ$14:$AZ$54,MATCH(I1436,'BCA Inputs'!$AW$14:$AW$54,0))*Q1436+INDEX('BCA Inputs'!$BA$14:$BA$54,MATCH(I1436,'BCA Inputs'!$AW$14:$AW$54,0))*F1436+INDEX('BCA Inputs'!$BB$14:$BB$54,MATCH(I1436,'BCA Inputs'!$AW$14:$AW$54,0))*G1436)+L1436+N1436,"")),"")</f>
        <v/>
      </c>
      <c r="U1436" s="234" t="str">
        <f t="shared" si="221"/>
        <v/>
      </c>
      <c r="V1436" s="234" t="str">
        <f t="shared" si="222"/>
        <v/>
      </c>
      <c r="W1436" s="234" t="str">
        <f t="shared" si="223"/>
        <v/>
      </c>
      <c r="Y1436" s="235" t="str">
        <f t="shared" si="224"/>
        <v/>
      </c>
      <c r="Z1436" s="236" t="str">
        <f>IFERROR(IF($B$3="NYSEG",INDEX('BCA Inputs'!$X$14:$X$54,MATCH(I1436,'BCA Inputs'!$M$14:$M$54,0))*P1436+INDEX('BCA Inputs'!$Y$14:$Y$54,MATCH(I1436,'BCA Inputs'!$M$14:$M$54,0))*O1436+INDEX('BCA Inputs'!$Z$14:$Z$54,MATCH(I1436,'BCA Inputs'!$M$14:$M$54,0))*Q1436+INDEX('BCA Inputs'!$AA$14:$AA$54,MATCH(I1436,'BCA Inputs'!$M$14:$M$54,0))*F1436+INDEX('BCA Inputs'!$AB$14:$AB$54,MATCH(I1436,'BCA Inputs'!$M$14:$M$54,0))*G1436,IF($B$3="RG&amp;E",INDEX('BCA Inputs'!$BG$14:$BG$54,MATCH(I1436,'BCA Inputs'!$AW$14:$AW$54,0))*P1436+INDEX('BCA Inputs'!$BH$14:$BH$54,MATCH(I1436,'BCA Inputs'!$AW$14:$AW$54,0))*O1436+INDEX('BCA Inputs'!$BI$14:$BI$54,MATCH(I1436,'BCA Inputs'!$AW$14:$AW$54,0))*Q1436+INDEX('BCA Inputs'!$BJ$14:$BJ$54,MATCH(I1436,'BCA Inputs'!$AW$14:$AW$54,0))*F1436+INDEX('BCA Inputs'!$BK$14:$BK$54,MATCH(I1436,'BCA Inputs'!$AW$14:$AW$54,0))*G1436,"")),"")</f>
        <v/>
      </c>
      <c r="AA1436" s="237" t="str">
        <f t="shared" si="225"/>
        <v/>
      </c>
      <c r="AC1436" s="238" t="str">
        <f>IFERROR((K1436+R1436)+IF($B$3="NYSEG",INDEX('BCA Inputs'!$AI$14:$AI$54,MATCH(I1436,'BCA Inputs'!$M$14:$M$54,0))*P1436+INDEX('BCA Inputs'!$AJ$14:$AJ$54,MATCH(I1436,'BCA Inputs'!$M$14:$M$54,0))*Q1436,IF($B$3="RG&amp;E",INDEX('BCA Inputs'!$BR$14:$BR$54,MATCH(I1436,'BCA Inputs'!$AW$14:$AW$54,0))*P1436+INDEX('BCA Inputs'!$BS$14:$BS$54,MATCH(I1436,'BCA Inputs'!$AW$14:$AW$54,0))*Q1436,"")),"")</f>
        <v/>
      </c>
      <c r="AD1436" s="181" t="str">
        <f>IFERROR(IF($B$3="NYSEG",INDEX('BCA Inputs'!$AD$14:$AD$54,MATCH(I1436,'BCA Inputs'!$M$14:$M$54,0))*P1436+INDEX('BCA Inputs'!$AE$14:$AE$54,MATCH(I1436,'BCA Inputs'!$M$14:$M$54,0))*O1436+INDEX('BCA Inputs'!$AF$14:$AF$54,MATCH(I1436,'BCA Inputs'!$M$14:$M$54,0))*Q1436+INDEX('BCA Inputs'!$AG$14:$AG$54,MATCH(I1436,'BCA Inputs'!$M$14:$M$54,0))*F1436+INDEX('BCA Inputs'!$AH$14:$AH$54,MATCH(I1436,'BCA Inputs'!$M$14:$M$54,0))*G1436,IF($B$3="RG&amp;E",INDEX('BCA Inputs'!$BM$14:$BM$54,MATCH(I1436,'BCA Inputs'!$AW$14:$AW$54,0))*P1436+INDEX('BCA Inputs'!$BN$14:$BN$54,MATCH(I1436,'BCA Inputs'!$AW$14:$AW$54,0))*O1436+INDEX('BCA Inputs'!$BO$14:$BO$54,MATCH(I1436,'BCA Inputs'!$AW$14:$AW$54,0))*Q1436+INDEX('BCA Inputs'!$BP$14:$BP$54,MATCH(I1436,'BCA Inputs'!$AW$14:$AW$54,0))*F1436+INDEX('BCA Inputs'!$BQ$14:$BQ$54,MATCH(I1436,'BCA Inputs'!$AW$14:$AW$54,0))*G1436,"")),"")</f>
        <v/>
      </c>
      <c r="AE1436" s="237" t="str">
        <f t="shared" si="226"/>
        <v/>
      </c>
      <c r="AF1436" s="198">
        <f t="shared" si="228"/>
        <v>0</v>
      </c>
      <c r="AG1436" s="239">
        <f t="shared" si="229"/>
        <v>0</v>
      </c>
    </row>
    <row r="1437" spans="1:33">
      <c r="A1437" s="228"/>
      <c r="B1437" s="176"/>
      <c r="C1437" s="229"/>
      <c r="D1437" s="230"/>
      <c r="E1437" s="230"/>
      <c r="F1437" s="230"/>
      <c r="G1437" s="230"/>
      <c r="H1437" s="231"/>
      <c r="I1437" s="231"/>
      <c r="J1437" s="232"/>
      <c r="K1437" s="232"/>
      <c r="L1437" s="232"/>
      <c r="M1437" s="181">
        <f t="shared" si="227"/>
        <v>0</v>
      </c>
      <c r="N1437" s="181">
        <f>IF(H1437="",0,H1437*I1437*'Avoided Water Savings Cost'!$C$16)</f>
        <v>0</v>
      </c>
      <c r="O1437" s="545">
        <f>IF(C1437="",0,IF($B$3="NYSEG",C1437/(1-'Avoided Electric Costs 2020'!$W$21),IF($B$3="RG&amp;E",C1437/(1-'Avoided Electric Costs 2020'!$X$21),"")))</f>
        <v>0</v>
      </c>
      <c r="P1437" s="546">
        <f>IF(D1437="",0,IF($B$3="NYSEG",D1437/(1-'Avoided Electric Costs 2020'!$W$21),IF($B$3="RG&amp;E",D1437/(1-'Avoided Electric Costs 2020'!$X$21),"")))</f>
        <v>0</v>
      </c>
      <c r="Q1437" s="546">
        <f>IF(E1437="",0,IF($B$3="NYSEG",E1437/(1-'Avoided Natural Gas Costs 2020'!$J$34),IF($B$3="RG&amp;E",E1437/(1-'Avoided Natural Gas Costs 2020'!$K$34),"")))</f>
        <v>0</v>
      </c>
      <c r="R1437" s="233" t="str">
        <f>IFERROR(IF(P1437*'BCA Inputs'!$C$1+Q1437*'BCA Inputs'!$C$2+F1437*'BCA Inputs'!$C$2+G1437*'BCA Inputs'!$C$2=0,"",P1437*'BCA Inputs'!$C$1+Q1437*'BCA Inputs'!$C$2+F1437*'BCA Inputs'!$C$2+G1437*'BCA Inputs'!$C$2),"")</f>
        <v/>
      </c>
      <c r="S1437" s="181" t="str">
        <f t="shared" si="220"/>
        <v/>
      </c>
      <c r="T1437" s="181" t="str">
        <f>IFERROR(IF($B$3="NYSEG",(INDEX('BCA Inputs'!$N$14:$N$54,MATCH(I1437,'BCA Inputs'!$M$14:$M$54,0))*P1437+INDEX('BCA Inputs'!$O$14:$O$54,MATCH(I1437,'BCA Inputs'!$M$14:$M$54,0))*O1437+INDEX('BCA Inputs'!P:P,MATCH(I1437,'BCA Inputs'!M:M,0))*Q1437+INDEX('BCA Inputs'!Q:Q,MATCH(I1437,'BCA Inputs'!M:M,0))*F1437+INDEX('BCA Inputs'!R:R,MATCH(I1437,'BCA Inputs'!M:M,0))*G1437)+L1437+N1437,IF($B$3="RG&amp;E",(INDEX('BCA Inputs'!$AX$14:$AX$54,MATCH(I1437,'BCA Inputs'!$AW$14:$AW$54,0))*P1437+INDEX('BCA Inputs'!$AY$14:$AY$54,MATCH(I1437,'BCA Inputs'!$AW$14:$AW$54,0))*O1437+INDEX('BCA Inputs'!$AZ$14:$AZ$54,MATCH(I1437,'BCA Inputs'!$AW$14:$AW$54,0))*Q1437+INDEX('BCA Inputs'!$BA$14:$BA$54,MATCH(I1437,'BCA Inputs'!$AW$14:$AW$54,0))*F1437+INDEX('BCA Inputs'!$BB$14:$BB$54,MATCH(I1437,'BCA Inputs'!$AW$14:$AW$54,0))*G1437)+L1437+N1437,"")),"")</f>
        <v/>
      </c>
      <c r="U1437" s="234" t="str">
        <f t="shared" si="221"/>
        <v/>
      </c>
      <c r="V1437" s="234" t="str">
        <f t="shared" si="222"/>
        <v/>
      </c>
      <c r="W1437" s="234" t="str">
        <f t="shared" si="223"/>
        <v/>
      </c>
      <c r="Y1437" s="235" t="str">
        <f t="shared" si="224"/>
        <v/>
      </c>
      <c r="Z1437" s="236" t="str">
        <f>IFERROR(IF($B$3="NYSEG",INDEX('BCA Inputs'!$X$14:$X$54,MATCH(I1437,'BCA Inputs'!$M$14:$M$54,0))*P1437+INDEX('BCA Inputs'!$Y$14:$Y$54,MATCH(I1437,'BCA Inputs'!$M$14:$M$54,0))*O1437+INDEX('BCA Inputs'!$Z$14:$Z$54,MATCH(I1437,'BCA Inputs'!$M$14:$M$54,0))*Q1437+INDEX('BCA Inputs'!$AA$14:$AA$54,MATCH(I1437,'BCA Inputs'!$M$14:$M$54,0))*F1437+INDEX('BCA Inputs'!$AB$14:$AB$54,MATCH(I1437,'BCA Inputs'!$M$14:$M$54,0))*G1437,IF($B$3="RG&amp;E",INDEX('BCA Inputs'!$BG$14:$BG$54,MATCH(I1437,'BCA Inputs'!$AW$14:$AW$54,0))*P1437+INDEX('BCA Inputs'!$BH$14:$BH$54,MATCH(I1437,'BCA Inputs'!$AW$14:$AW$54,0))*O1437+INDEX('BCA Inputs'!$BI$14:$BI$54,MATCH(I1437,'BCA Inputs'!$AW$14:$AW$54,0))*Q1437+INDEX('BCA Inputs'!$BJ$14:$BJ$54,MATCH(I1437,'BCA Inputs'!$AW$14:$AW$54,0))*F1437+INDEX('BCA Inputs'!$BK$14:$BK$54,MATCH(I1437,'BCA Inputs'!$AW$14:$AW$54,0))*G1437,"")),"")</f>
        <v/>
      </c>
      <c r="AA1437" s="237" t="str">
        <f t="shared" si="225"/>
        <v/>
      </c>
      <c r="AC1437" s="238" t="str">
        <f>IFERROR((K1437+R1437)+IF($B$3="NYSEG",INDEX('BCA Inputs'!$AI$14:$AI$54,MATCH(I1437,'BCA Inputs'!$M$14:$M$54,0))*P1437+INDEX('BCA Inputs'!$AJ$14:$AJ$54,MATCH(I1437,'BCA Inputs'!$M$14:$M$54,0))*Q1437,IF($B$3="RG&amp;E",INDEX('BCA Inputs'!$BR$14:$BR$54,MATCH(I1437,'BCA Inputs'!$AW$14:$AW$54,0))*P1437+INDEX('BCA Inputs'!$BS$14:$BS$54,MATCH(I1437,'BCA Inputs'!$AW$14:$AW$54,0))*Q1437,"")),"")</f>
        <v/>
      </c>
      <c r="AD1437" s="181" t="str">
        <f>IFERROR(IF($B$3="NYSEG",INDEX('BCA Inputs'!$AD$14:$AD$54,MATCH(I1437,'BCA Inputs'!$M$14:$M$54,0))*P1437+INDEX('BCA Inputs'!$AE$14:$AE$54,MATCH(I1437,'BCA Inputs'!$M$14:$M$54,0))*O1437+INDEX('BCA Inputs'!$AF$14:$AF$54,MATCH(I1437,'BCA Inputs'!$M$14:$M$54,0))*Q1437+INDEX('BCA Inputs'!$AG$14:$AG$54,MATCH(I1437,'BCA Inputs'!$M$14:$M$54,0))*F1437+INDEX('BCA Inputs'!$AH$14:$AH$54,MATCH(I1437,'BCA Inputs'!$M$14:$M$54,0))*G1437,IF($B$3="RG&amp;E",INDEX('BCA Inputs'!$BM$14:$BM$54,MATCH(I1437,'BCA Inputs'!$AW$14:$AW$54,0))*P1437+INDEX('BCA Inputs'!$BN$14:$BN$54,MATCH(I1437,'BCA Inputs'!$AW$14:$AW$54,0))*O1437+INDEX('BCA Inputs'!$BO$14:$BO$54,MATCH(I1437,'BCA Inputs'!$AW$14:$AW$54,0))*Q1437+INDEX('BCA Inputs'!$BP$14:$BP$54,MATCH(I1437,'BCA Inputs'!$AW$14:$AW$54,0))*F1437+INDEX('BCA Inputs'!$BQ$14:$BQ$54,MATCH(I1437,'BCA Inputs'!$AW$14:$AW$54,0))*G1437,"")),"")</f>
        <v/>
      </c>
      <c r="AE1437" s="237" t="str">
        <f t="shared" si="226"/>
        <v/>
      </c>
      <c r="AF1437" s="198">
        <f t="shared" si="228"/>
        <v>0</v>
      </c>
      <c r="AG1437" s="239">
        <f t="shared" si="229"/>
        <v>0</v>
      </c>
    </row>
    <row r="1438" spans="1:33">
      <c r="A1438" s="228"/>
      <c r="B1438" s="176"/>
      <c r="C1438" s="229"/>
      <c r="D1438" s="230"/>
      <c r="E1438" s="230"/>
      <c r="F1438" s="230"/>
      <c r="G1438" s="230"/>
      <c r="H1438" s="231"/>
      <c r="I1438" s="231"/>
      <c r="J1438" s="232"/>
      <c r="K1438" s="232"/>
      <c r="L1438" s="232"/>
      <c r="M1438" s="181">
        <f t="shared" si="227"/>
        <v>0</v>
      </c>
      <c r="N1438" s="181">
        <f>IF(H1438="",0,H1438*I1438*'Avoided Water Savings Cost'!$C$16)</f>
        <v>0</v>
      </c>
      <c r="O1438" s="545">
        <f>IF(C1438="",0,IF($B$3="NYSEG",C1438/(1-'Avoided Electric Costs 2020'!$W$21),IF($B$3="RG&amp;E",C1438/(1-'Avoided Electric Costs 2020'!$X$21),"")))</f>
        <v>0</v>
      </c>
      <c r="P1438" s="546">
        <f>IF(D1438="",0,IF($B$3="NYSEG",D1438/(1-'Avoided Electric Costs 2020'!$W$21),IF($B$3="RG&amp;E",D1438/(1-'Avoided Electric Costs 2020'!$X$21),"")))</f>
        <v>0</v>
      </c>
      <c r="Q1438" s="546">
        <f>IF(E1438="",0,IF($B$3="NYSEG",E1438/(1-'Avoided Natural Gas Costs 2020'!$J$34),IF($B$3="RG&amp;E",E1438/(1-'Avoided Natural Gas Costs 2020'!$K$34),"")))</f>
        <v>0</v>
      </c>
      <c r="R1438" s="233" t="str">
        <f>IFERROR(IF(P1438*'BCA Inputs'!$C$1+Q1438*'BCA Inputs'!$C$2+F1438*'BCA Inputs'!$C$2+G1438*'BCA Inputs'!$C$2=0,"",P1438*'BCA Inputs'!$C$1+Q1438*'BCA Inputs'!$C$2+F1438*'BCA Inputs'!$C$2+G1438*'BCA Inputs'!$C$2),"")</f>
        <v/>
      </c>
      <c r="S1438" s="181" t="str">
        <f t="shared" si="220"/>
        <v/>
      </c>
      <c r="T1438" s="181" t="str">
        <f>IFERROR(IF($B$3="NYSEG",(INDEX('BCA Inputs'!$N$14:$N$54,MATCH(I1438,'BCA Inputs'!$M$14:$M$54,0))*P1438+INDEX('BCA Inputs'!$O$14:$O$54,MATCH(I1438,'BCA Inputs'!$M$14:$M$54,0))*O1438+INDEX('BCA Inputs'!P:P,MATCH(I1438,'BCA Inputs'!M:M,0))*Q1438+INDEX('BCA Inputs'!Q:Q,MATCH(I1438,'BCA Inputs'!M:M,0))*F1438+INDEX('BCA Inputs'!R:R,MATCH(I1438,'BCA Inputs'!M:M,0))*G1438)+L1438+N1438,IF($B$3="RG&amp;E",(INDEX('BCA Inputs'!$AX$14:$AX$54,MATCH(I1438,'BCA Inputs'!$AW$14:$AW$54,0))*P1438+INDEX('BCA Inputs'!$AY$14:$AY$54,MATCH(I1438,'BCA Inputs'!$AW$14:$AW$54,0))*O1438+INDEX('BCA Inputs'!$AZ$14:$AZ$54,MATCH(I1438,'BCA Inputs'!$AW$14:$AW$54,0))*Q1438+INDEX('BCA Inputs'!$BA$14:$BA$54,MATCH(I1438,'BCA Inputs'!$AW$14:$AW$54,0))*F1438+INDEX('BCA Inputs'!$BB$14:$BB$54,MATCH(I1438,'BCA Inputs'!$AW$14:$AW$54,0))*G1438)+L1438+N1438,"")),"")</f>
        <v/>
      </c>
      <c r="U1438" s="234" t="str">
        <f t="shared" si="221"/>
        <v/>
      </c>
      <c r="V1438" s="234" t="str">
        <f t="shared" si="222"/>
        <v/>
      </c>
      <c r="W1438" s="234" t="str">
        <f t="shared" si="223"/>
        <v/>
      </c>
      <c r="Y1438" s="235" t="str">
        <f t="shared" si="224"/>
        <v/>
      </c>
      <c r="Z1438" s="236" t="str">
        <f>IFERROR(IF($B$3="NYSEG",INDEX('BCA Inputs'!$X$14:$X$54,MATCH(I1438,'BCA Inputs'!$M$14:$M$54,0))*P1438+INDEX('BCA Inputs'!$Y$14:$Y$54,MATCH(I1438,'BCA Inputs'!$M$14:$M$54,0))*O1438+INDEX('BCA Inputs'!$Z$14:$Z$54,MATCH(I1438,'BCA Inputs'!$M$14:$M$54,0))*Q1438+INDEX('BCA Inputs'!$AA$14:$AA$54,MATCH(I1438,'BCA Inputs'!$M$14:$M$54,0))*F1438+INDEX('BCA Inputs'!$AB$14:$AB$54,MATCH(I1438,'BCA Inputs'!$M$14:$M$54,0))*G1438,IF($B$3="RG&amp;E",INDEX('BCA Inputs'!$BG$14:$BG$54,MATCH(I1438,'BCA Inputs'!$AW$14:$AW$54,0))*P1438+INDEX('BCA Inputs'!$BH$14:$BH$54,MATCH(I1438,'BCA Inputs'!$AW$14:$AW$54,0))*O1438+INDEX('BCA Inputs'!$BI$14:$BI$54,MATCH(I1438,'BCA Inputs'!$AW$14:$AW$54,0))*Q1438+INDEX('BCA Inputs'!$BJ$14:$BJ$54,MATCH(I1438,'BCA Inputs'!$AW$14:$AW$54,0))*F1438+INDEX('BCA Inputs'!$BK$14:$BK$54,MATCH(I1438,'BCA Inputs'!$AW$14:$AW$54,0))*G1438,"")),"")</f>
        <v/>
      </c>
      <c r="AA1438" s="237" t="str">
        <f t="shared" si="225"/>
        <v/>
      </c>
      <c r="AC1438" s="238" t="str">
        <f>IFERROR((K1438+R1438)+IF($B$3="NYSEG",INDEX('BCA Inputs'!$AI$14:$AI$54,MATCH(I1438,'BCA Inputs'!$M$14:$M$54,0))*P1438+INDEX('BCA Inputs'!$AJ$14:$AJ$54,MATCH(I1438,'BCA Inputs'!$M$14:$M$54,0))*Q1438,IF($B$3="RG&amp;E",INDEX('BCA Inputs'!$BR$14:$BR$54,MATCH(I1438,'BCA Inputs'!$AW$14:$AW$54,0))*P1438+INDEX('BCA Inputs'!$BS$14:$BS$54,MATCH(I1438,'BCA Inputs'!$AW$14:$AW$54,0))*Q1438,"")),"")</f>
        <v/>
      </c>
      <c r="AD1438" s="181" t="str">
        <f>IFERROR(IF($B$3="NYSEG",INDEX('BCA Inputs'!$AD$14:$AD$54,MATCH(I1438,'BCA Inputs'!$M$14:$M$54,0))*P1438+INDEX('BCA Inputs'!$AE$14:$AE$54,MATCH(I1438,'BCA Inputs'!$M$14:$M$54,0))*O1438+INDEX('BCA Inputs'!$AF$14:$AF$54,MATCH(I1438,'BCA Inputs'!$M$14:$M$54,0))*Q1438+INDEX('BCA Inputs'!$AG$14:$AG$54,MATCH(I1438,'BCA Inputs'!$M$14:$M$54,0))*F1438+INDEX('BCA Inputs'!$AH$14:$AH$54,MATCH(I1438,'BCA Inputs'!$M$14:$M$54,0))*G1438,IF($B$3="RG&amp;E",INDEX('BCA Inputs'!$BM$14:$BM$54,MATCH(I1438,'BCA Inputs'!$AW$14:$AW$54,0))*P1438+INDEX('BCA Inputs'!$BN$14:$BN$54,MATCH(I1438,'BCA Inputs'!$AW$14:$AW$54,0))*O1438+INDEX('BCA Inputs'!$BO$14:$BO$54,MATCH(I1438,'BCA Inputs'!$AW$14:$AW$54,0))*Q1438+INDEX('BCA Inputs'!$BP$14:$BP$54,MATCH(I1438,'BCA Inputs'!$AW$14:$AW$54,0))*F1438+INDEX('BCA Inputs'!$BQ$14:$BQ$54,MATCH(I1438,'BCA Inputs'!$AW$14:$AW$54,0))*G1438,"")),"")</f>
        <v/>
      </c>
      <c r="AE1438" s="237" t="str">
        <f t="shared" si="226"/>
        <v/>
      </c>
      <c r="AF1438" s="198">
        <f t="shared" si="228"/>
        <v>0</v>
      </c>
      <c r="AG1438" s="239">
        <f t="shared" si="229"/>
        <v>0</v>
      </c>
    </row>
    <row r="1439" spans="1:33">
      <c r="A1439" s="228"/>
      <c r="B1439" s="176"/>
      <c r="C1439" s="229"/>
      <c r="D1439" s="230"/>
      <c r="E1439" s="230"/>
      <c r="F1439" s="230"/>
      <c r="G1439" s="230"/>
      <c r="H1439" s="231"/>
      <c r="I1439" s="231"/>
      <c r="J1439" s="232"/>
      <c r="K1439" s="232"/>
      <c r="L1439" s="232"/>
      <c r="M1439" s="181">
        <f t="shared" si="227"/>
        <v>0</v>
      </c>
      <c r="N1439" s="181">
        <f>IF(H1439="",0,H1439*I1439*'Avoided Water Savings Cost'!$C$16)</f>
        <v>0</v>
      </c>
      <c r="O1439" s="545">
        <f>IF(C1439="",0,IF($B$3="NYSEG",C1439/(1-'Avoided Electric Costs 2020'!$W$21),IF($B$3="RG&amp;E",C1439/(1-'Avoided Electric Costs 2020'!$X$21),"")))</f>
        <v>0</v>
      </c>
      <c r="P1439" s="546">
        <f>IF(D1439="",0,IF($B$3="NYSEG",D1439/(1-'Avoided Electric Costs 2020'!$W$21),IF($B$3="RG&amp;E",D1439/(1-'Avoided Electric Costs 2020'!$X$21),"")))</f>
        <v>0</v>
      </c>
      <c r="Q1439" s="546">
        <f>IF(E1439="",0,IF($B$3="NYSEG",E1439/(1-'Avoided Natural Gas Costs 2020'!$J$34),IF($B$3="RG&amp;E",E1439/(1-'Avoided Natural Gas Costs 2020'!$K$34),"")))</f>
        <v>0</v>
      </c>
      <c r="R1439" s="233" t="str">
        <f>IFERROR(IF(P1439*'BCA Inputs'!$C$1+Q1439*'BCA Inputs'!$C$2+F1439*'BCA Inputs'!$C$2+G1439*'BCA Inputs'!$C$2=0,"",P1439*'BCA Inputs'!$C$1+Q1439*'BCA Inputs'!$C$2+F1439*'BCA Inputs'!$C$2+G1439*'BCA Inputs'!$C$2),"")</f>
        <v/>
      </c>
      <c r="S1439" s="181" t="str">
        <f t="shared" si="220"/>
        <v/>
      </c>
      <c r="T1439" s="181" t="str">
        <f>IFERROR(IF($B$3="NYSEG",(INDEX('BCA Inputs'!$N$14:$N$54,MATCH(I1439,'BCA Inputs'!$M$14:$M$54,0))*P1439+INDEX('BCA Inputs'!$O$14:$O$54,MATCH(I1439,'BCA Inputs'!$M$14:$M$54,0))*O1439+INDEX('BCA Inputs'!P:P,MATCH(I1439,'BCA Inputs'!M:M,0))*Q1439+INDEX('BCA Inputs'!Q:Q,MATCH(I1439,'BCA Inputs'!M:M,0))*F1439+INDEX('BCA Inputs'!R:R,MATCH(I1439,'BCA Inputs'!M:M,0))*G1439)+L1439+N1439,IF($B$3="RG&amp;E",(INDEX('BCA Inputs'!$AX$14:$AX$54,MATCH(I1439,'BCA Inputs'!$AW$14:$AW$54,0))*P1439+INDEX('BCA Inputs'!$AY$14:$AY$54,MATCH(I1439,'BCA Inputs'!$AW$14:$AW$54,0))*O1439+INDEX('BCA Inputs'!$AZ$14:$AZ$54,MATCH(I1439,'BCA Inputs'!$AW$14:$AW$54,0))*Q1439+INDEX('BCA Inputs'!$BA$14:$BA$54,MATCH(I1439,'BCA Inputs'!$AW$14:$AW$54,0))*F1439+INDEX('BCA Inputs'!$BB$14:$BB$54,MATCH(I1439,'BCA Inputs'!$AW$14:$AW$54,0))*G1439)+L1439+N1439,"")),"")</f>
        <v/>
      </c>
      <c r="U1439" s="234" t="str">
        <f t="shared" si="221"/>
        <v/>
      </c>
      <c r="V1439" s="234" t="str">
        <f t="shared" si="222"/>
        <v/>
      </c>
      <c r="W1439" s="234" t="str">
        <f t="shared" si="223"/>
        <v/>
      </c>
      <c r="Y1439" s="235" t="str">
        <f t="shared" si="224"/>
        <v/>
      </c>
      <c r="Z1439" s="236" t="str">
        <f>IFERROR(IF($B$3="NYSEG",INDEX('BCA Inputs'!$X$14:$X$54,MATCH(I1439,'BCA Inputs'!$M$14:$M$54,0))*P1439+INDEX('BCA Inputs'!$Y$14:$Y$54,MATCH(I1439,'BCA Inputs'!$M$14:$M$54,0))*O1439+INDEX('BCA Inputs'!$Z$14:$Z$54,MATCH(I1439,'BCA Inputs'!$M$14:$M$54,0))*Q1439+INDEX('BCA Inputs'!$AA$14:$AA$54,MATCH(I1439,'BCA Inputs'!$M$14:$M$54,0))*F1439+INDEX('BCA Inputs'!$AB$14:$AB$54,MATCH(I1439,'BCA Inputs'!$M$14:$M$54,0))*G1439,IF($B$3="RG&amp;E",INDEX('BCA Inputs'!$BG$14:$BG$54,MATCH(I1439,'BCA Inputs'!$AW$14:$AW$54,0))*P1439+INDEX('BCA Inputs'!$BH$14:$BH$54,MATCH(I1439,'BCA Inputs'!$AW$14:$AW$54,0))*O1439+INDEX('BCA Inputs'!$BI$14:$BI$54,MATCH(I1439,'BCA Inputs'!$AW$14:$AW$54,0))*Q1439+INDEX('BCA Inputs'!$BJ$14:$BJ$54,MATCH(I1439,'BCA Inputs'!$AW$14:$AW$54,0))*F1439+INDEX('BCA Inputs'!$BK$14:$BK$54,MATCH(I1439,'BCA Inputs'!$AW$14:$AW$54,0))*G1439,"")),"")</f>
        <v/>
      </c>
      <c r="AA1439" s="237" t="str">
        <f t="shared" si="225"/>
        <v/>
      </c>
      <c r="AC1439" s="238" t="str">
        <f>IFERROR((K1439+R1439)+IF($B$3="NYSEG",INDEX('BCA Inputs'!$AI$14:$AI$54,MATCH(I1439,'BCA Inputs'!$M$14:$M$54,0))*P1439+INDEX('BCA Inputs'!$AJ$14:$AJ$54,MATCH(I1439,'BCA Inputs'!$M$14:$M$54,0))*Q1439,IF($B$3="RG&amp;E",INDEX('BCA Inputs'!$BR$14:$BR$54,MATCH(I1439,'BCA Inputs'!$AW$14:$AW$54,0))*P1439+INDEX('BCA Inputs'!$BS$14:$BS$54,MATCH(I1439,'BCA Inputs'!$AW$14:$AW$54,0))*Q1439,"")),"")</f>
        <v/>
      </c>
      <c r="AD1439" s="181" t="str">
        <f>IFERROR(IF($B$3="NYSEG",INDEX('BCA Inputs'!$AD$14:$AD$54,MATCH(I1439,'BCA Inputs'!$M$14:$M$54,0))*P1439+INDEX('BCA Inputs'!$AE$14:$AE$54,MATCH(I1439,'BCA Inputs'!$M$14:$M$54,0))*O1439+INDEX('BCA Inputs'!$AF$14:$AF$54,MATCH(I1439,'BCA Inputs'!$M$14:$M$54,0))*Q1439+INDEX('BCA Inputs'!$AG$14:$AG$54,MATCH(I1439,'BCA Inputs'!$M$14:$M$54,0))*F1439+INDEX('BCA Inputs'!$AH$14:$AH$54,MATCH(I1439,'BCA Inputs'!$M$14:$M$54,0))*G1439,IF($B$3="RG&amp;E",INDEX('BCA Inputs'!$BM$14:$BM$54,MATCH(I1439,'BCA Inputs'!$AW$14:$AW$54,0))*P1439+INDEX('BCA Inputs'!$BN$14:$BN$54,MATCH(I1439,'BCA Inputs'!$AW$14:$AW$54,0))*O1439+INDEX('BCA Inputs'!$BO$14:$BO$54,MATCH(I1439,'BCA Inputs'!$AW$14:$AW$54,0))*Q1439+INDEX('BCA Inputs'!$BP$14:$BP$54,MATCH(I1439,'BCA Inputs'!$AW$14:$AW$54,0))*F1439+INDEX('BCA Inputs'!$BQ$14:$BQ$54,MATCH(I1439,'BCA Inputs'!$AW$14:$AW$54,0))*G1439,"")),"")</f>
        <v/>
      </c>
      <c r="AE1439" s="237" t="str">
        <f t="shared" si="226"/>
        <v/>
      </c>
      <c r="AF1439" s="198">
        <f t="shared" si="228"/>
        <v>0</v>
      </c>
      <c r="AG1439" s="239">
        <f t="shared" si="229"/>
        <v>0</v>
      </c>
    </row>
    <row r="1440" spans="1:33">
      <c r="A1440" s="228"/>
      <c r="B1440" s="176"/>
      <c r="C1440" s="229"/>
      <c r="D1440" s="230"/>
      <c r="E1440" s="230"/>
      <c r="F1440" s="230"/>
      <c r="G1440" s="230"/>
      <c r="H1440" s="231"/>
      <c r="I1440" s="231"/>
      <c r="J1440" s="232"/>
      <c r="K1440" s="232"/>
      <c r="L1440" s="232"/>
      <c r="M1440" s="181">
        <f t="shared" si="227"/>
        <v>0</v>
      </c>
      <c r="N1440" s="181">
        <f>IF(H1440="",0,H1440*I1440*'Avoided Water Savings Cost'!$C$16)</f>
        <v>0</v>
      </c>
      <c r="O1440" s="545">
        <f>IF(C1440="",0,IF($B$3="NYSEG",C1440/(1-'Avoided Electric Costs 2020'!$W$21),IF($B$3="RG&amp;E",C1440/(1-'Avoided Electric Costs 2020'!$X$21),"")))</f>
        <v>0</v>
      </c>
      <c r="P1440" s="546">
        <f>IF(D1440="",0,IF($B$3="NYSEG",D1440/(1-'Avoided Electric Costs 2020'!$W$21),IF($B$3="RG&amp;E",D1440/(1-'Avoided Electric Costs 2020'!$X$21),"")))</f>
        <v>0</v>
      </c>
      <c r="Q1440" s="546">
        <f>IF(E1440="",0,IF($B$3="NYSEG",E1440/(1-'Avoided Natural Gas Costs 2020'!$J$34),IF($B$3="RG&amp;E",E1440/(1-'Avoided Natural Gas Costs 2020'!$K$34),"")))</f>
        <v>0</v>
      </c>
      <c r="R1440" s="233" t="str">
        <f>IFERROR(IF(P1440*'BCA Inputs'!$C$1+Q1440*'BCA Inputs'!$C$2+F1440*'BCA Inputs'!$C$2+G1440*'BCA Inputs'!$C$2=0,"",P1440*'BCA Inputs'!$C$1+Q1440*'BCA Inputs'!$C$2+F1440*'BCA Inputs'!$C$2+G1440*'BCA Inputs'!$C$2),"")</f>
        <v/>
      </c>
      <c r="S1440" s="181" t="str">
        <f t="shared" si="220"/>
        <v/>
      </c>
      <c r="T1440" s="181" t="str">
        <f>IFERROR(IF($B$3="NYSEG",(INDEX('BCA Inputs'!$N$14:$N$54,MATCH(I1440,'BCA Inputs'!$M$14:$M$54,0))*P1440+INDEX('BCA Inputs'!$O$14:$O$54,MATCH(I1440,'BCA Inputs'!$M$14:$M$54,0))*O1440+INDEX('BCA Inputs'!P:P,MATCH(I1440,'BCA Inputs'!M:M,0))*Q1440+INDEX('BCA Inputs'!Q:Q,MATCH(I1440,'BCA Inputs'!M:M,0))*F1440+INDEX('BCA Inputs'!R:R,MATCH(I1440,'BCA Inputs'!M:M,0))*G1440)+L1440+N1440,IF($B$3="RG&amp;E",(INDEX('BCA Inputs'!$AX$14:$AX$54,MATCH(I1440,'BCA Inputs'!$AW$14:$AW$54,0))*P1440+INDEX('BCA Inputs'!$AY$14:$AY$54,MATCH(I1440,'BCA Inputs'!$AW$14:$AW$54,0))*O1440+INDEX('BCA Inputs'!$AZ$14:$AZ$54,MATCH(I1440,'BCA Inputs'!$AW$14:$AW$54,0))*Q1440+INDEX('BCA Inputs'!$BA$14:$BA$54,MATCH(I1440,'BCA Inputs'!$AW$14:$AW$54,0))*F1440+INDEX('BCA Inputs'!$BB$14:$BB$54,MATCH(I1440,'BCA Inputs'!$AW$14:$AW$54,0))*G1440)+L1440+N1440,"")),"")</f>
        <v/>
      </c>
      <c r="U1440" s="234" t="str">
        <f t="shared" si="221"/>
        <v/>
      </c>
      <c r="V1440" s="234" t="str">
        <f t="shared" si="222"/>
        <v/>
      </c>
      <c r="W1440" s="234" t="str">
        <f t="shared" si="223"/>
        <v/>
      </c>
      <c r="Y1440" s="235" t="str">
        <f t="shared" si="224"/>
        <v/>
      </c>
      <c r="Z1440" s="236" t="str">
        <f>IFERROR(IF($B$3="NYSEG",INDEX('BCA Inputs'!$X$14:$X$54,MATCH(I1440,'BCA Inputs'!$M$14:$M$54,0))*P1440+INDEX('BCA Inputs'!$Y$14:$Y$54,MATCH(I1440,'BCA Inputs'!$M$14:$M$54,0))*O1440+INDEX('BCA Inputs'!$Z$14:$Z$54,MATCH(I1440,'BCA Inputs'!$M$14:$M$54,0))*Q1440+INDEX('BCA Inputs'!$AA$14:$AA$54,MATCH(I1440,'BCA Inputs'!$M$14:$M$54,0))*F1440+INDEX('BCA Inputs'!$AB$14:$AB$54,MATCH(I1440,'BCA Inputs'!$M$14:$M$54,0))*G1440,IF($B$3="RG&amp;E",INDEX('BCA Inputs'!$BG$14:$BG$54,MATCH(I1440,'BCA Inputs'!$AW$14:$AW$54,0))*P1440+INDEX('BCA Inputs'!$BH$14:$BH$54,MATCH(I1440,'BCA Inputs'!$AW$14:$AW$54,0))*O1440+INDEX('BCA Inputs'!$BI$14:$BI$54,MATCH(I1440,'BCA Inputs'!$AW$14:$AW$54,0))*Q1440+INDEX('BCA Inputs'!$BJ$14:$BJ$54,MATCH(I1440,'BCA Inputs'!$AW$14:$AW$54,0))*F1440+INDEX('BCA Inputs'!$BK$14:$BK$54,MATCH(I1440,'BCA Inputs'!$AW$14:$AW$54,0))*G1440,"")),"")</f>
        <v/>
      </c>
      <c r="AA1440" s="237" t="str">
        <f t="shared" si="225"/>
        <v/>
      </c>
      <c r="AC1440" s="238" t="str">
        <f>IFERROR((K1440+R1440)+IF($B$3="NYSEG",INDEX('BCA Inputs'!$AI$14:$AI$54,MATCH(I1440,'BCA Inputs'!$M$14:$M$54,0))*P1440+INDEX('BCA Inputs'!$AJ$14:$AJ$54,MATCH(I1440,'BCA Inputs'!$M$14:$M$54,0))*Q1440,IF($B$3="RG&amp;E",INDEX('BCA Inputs'!$BR$14:$BR$54,MATCH(I1440,'BCA Inputs'!$AW$14:$AW$54,0))*P1440+INDEX('BCA Inputs'!$BS$14:$BS$54,MATCH(I1440,'BCA Inputs'!$AW$14:$AW$54,0))*Q1440,"")),"")</f>
        <v/>
      </c>
      <c r="AD1440" s="181" t="str">
        <f>IFERROR(IF($B$3="NYSEG",INDEX('BCA Inputs'!$AD$14:$AD$54,MATCH(I1440,'BCA Inputs'!$M$14:$M$54,0))*P1440+INDEX('BCA Inputs'!$AE$14:$AE$54,MATCH(I1440,'BCA Inputs'!$M$14:$M$54,0))*O1440+INDEX('BCA Inputs'!$AF$14:$AF$54,MATCH(I1440,'BCA Inputs'!$M$14:$M$54,0))*Q1440+INDEX('BCA Inputs'!$AG$14:$AG$54,MATCH(I1440,'BCA Inputs'!$M$14:$M$54,0))*F1440+INDEX('BCA Inputs'!$AH$14:$AH$54,MATCH(I1440,'BCA Inputs'!$M$14:$M$54,0))*G1440,IF($B$3="RG&amp;E",INDEX('BCA Inputs'!$BM$14:$BM$54,MATCH(I1440,'BCA Inputs'!$AW$14:$AW$54,0))*P1440+INDEX('BCA Inputs'!$BN$14:$BN$54,MATCH(I1440,'BCA Inputs'!$AW$14:$AW$54,0))*O1440+INDEX('BCA Inputs'!$BO$14:$BO$54,MATCH(I1440,'BCA Inputs'!$AW$14:$AW$54,0))*Q1440+INDEX('BCA Inputs'!$BP$14:$BP$54,MATCH(I1440,'BCA Inputs'!$AW$14:$AW$54,0))*F1440+INDEX('BCA Inputs'!$BQ$14:$BQ$54,MATCH(I1440,'BCA Inputs'!$AW$14:$AW$54,0))*G1440,"")),"")</f>
        <v/>
      </c>
      <c r="AE1440" s="237" t="str">
        <f t="shared" si="226"/>
        <v/>
      </c>
      <c r="AF1440" s="198">
        <f t="shared" si="228"/>
        <v>0</v>
      </c>
      <c r="AG1440" s="239">
        <f t="shared" si="229"/>
        <v>0</v>
      </c>
    </row>
    <row r="1441" spans="1:33">
      <c r="A1441" s="228"/>
      <c r="B1441" s="176"/>
      <c r="C1441" s="229"/>
      <c r="D1441" s="230"/>
      <c r="E1441" s="230"/>
      <c r="F1441" s="230"/>
      <c r="G1441" s="230"/>
      <c r="H1441" s="231"/>
      <c r="I1441" s="231"/>
      <c r="J1441" s="232"/>
      <c r="K1441" s="232"/>
      <c r="L1441" s="232"/>
      <c r="M1441" s="181">
        <f t="shared" si="227"/>
        <v>0</v>
      </c>
      <c r="N1441" s="181">
        <f>IF(H1441="",0,H1441*I1441*'Avoided Water Savings Cost'!$C$16)</f>
        <v>0</v>
      </c>
      <c r="O1441" s="545">
        <f>IF(C1441="",0,IF($B$3="NYSEG",C1441/(1-'Avoided Electric Costs 2020'!$W$21),IF($B$3="RG&amp;E",C1441/(1-'Avoided Electric Costs 2020'!$X$21),"")))</f>
        <v>0</v>
      </c>
      <c r="P1441" s="546">
        <f>IF(D1441="",0,IF($B$3="NYSEG",D1441/(1-'Avoided Electric Costs 2020'!$W$21),IF($B$3="RG&amp;E",D1441/(1-'Avoided Electric Costs 2020'!$X$21),"")))</f>
        <v>0</v>
      </c>
      <c r="Q1441" s="546">
        <f>IF(E1441="",0,IF($B$3="NYSEG",E1441/(1-'Avoided Natural Gas Costs 2020'!$J$34),IF($B$3="RG&amp;E",E1441/(1-'Avoided Natural Gas Costs 2020'!$K$34),"")))</f>
        <v>0</v>
      </c>
      <c r="R1441" s="233" t="str">
        <f>IFERROR(IF(P1441*'BCA Inputs'!$C$1+Q1441*'BCA Inputs'!$C$2+F1441*'BCA Inputs'!$C$2+G1441*'BCA Inputs'!$C$2=0,"",P1441*'BCA Inputs'!$C$1+Q1441*'BCA Inputs'!$C$2+F1441*'BCA Inputs'!$C$2+G1441*'BCA Inputs'!$C$2),"")</f>
        <v/>
      </c>
      <c r="S1441" s="181" t="str">
        <f t="shared" si="220"/>
        <v/>
      </c>
      <c r="T1441" s="181" t="str">
        <f>IFERROR(IF($B$3="NYSEG",(INDEX('BCA Inputs'!$N$14:$N$54,MATCH(I1441,'BCA Inputs'!$M$14:$M$54,0))*P1441+INDEX('BCA Inputs'!$O$14:$O$54,MATCH(I1441,'BCA Inputs'!$M$14:$M$54,0))*O1441+INDEX('BCA Inputs'!P:P,MATCH(I1441,'BCA Inputs'!M:M,0))*Q1441+INDEX('BCA Inputs'!Q:Q,MATCH(I1441,'BCA Inputs'!M:M,0))*F1441+INDEX('BCA Inputs'!R:R,MATCH(I1441,'BCA Inputs'!M:M,0))*G1441)+L1441+N1441,IF($B$3="RG&amp;E",(INDEX('BCA Inputs'!$AX$14:$AX$54,MATCH(I1441,'BCA Inputs'!$AW$14:$AW$54,0))*P1441+INDEX('BCA Inputs'!$AY$14:$AY$54,MATCH(I1441,'BCA Inputs'!$AW$14:$AW$54,0))*O1441+INDEX('BCA Inputs'!$AZ$14:$AZ$54,MATCH(I1441,'BCA Inputs'!$AW$14:$AW$54,0))*Q1441+INDEX('BCA Inputs'!$BA$14:$BA$54,MATCH(I1441,'BCA Inputs'!$AW$14:$AW$54,0))*F1441+INDEX('BCA Inputs'!$BB$14:$BB$54,MATCH(I1441,'BCA Inputs'!$AW$14:$AW$54,0))*G1441)+L1441+N1441,"")),"")</f>
        <v/>
      </c>
      <c r="U1441" s="234" t="str">
        <f t="shared" si="221"/>
        <v/>
      </c>
      <c r="V1441" s="234" t="str">
        <f t="shared" si="222"/>
        <v/>
      </c>
      <c r="W1441" s="234" t="str">
        <f t="shared" si="223"/>
        <v/>
      </c>
      <c r="Y1441" s="235" t="str">
        <f t="shared" si="224"/>
        <v/>
      </c>
      <c r="Z1441" s="236" t="str">
        <f>IFERROR(IF($B$3="NYSEG",INDEX('BCA Inputs'!$X$14:$X$54,MATCH(I1441,'BCA Inputs'!$M$14:$M$54,0))*P1441+INDEX('BCA Inputs'!$Y$14:$Y$54,MATCH(I1441,'BCA Inputs'!$M$14:$M$54,0))*O1441+INDEX('BCA Inputs'!$Z$14:$Z$54,MATCH(I1441,'BCA Inputs'!$M$14:$M$54,0))*Q1441+INDEX('BCA Inputs'!$AA$14:$AA$54,MATCH(I1441,'BCA Inputs'!$M$14:$M$54,0))*F1441+INDEX('BCA Inputs'!$AB$14:$AB$54,MATCH(I1441,'BCA Inputs'!$M$14:$M$54,0))*G1441,IF($B$3="RG&amp;E",INDEX('BCA Inputs'!$BG$14:$BG$54,MATCH(I1441,'BCA Inputs'!$AW$14:$AW$54,0))*P1441+INDEX('BCA Inputs'!$BH$14:$BH$54,MATCH(I1441,'BCA Inputs'!$AW$14:$AW$54,0))*O1441+INDEX('BCA Inputs'!$BI$14:$BI$54,MATCH(I1441,'BCA Inputs'!$AW$14:$AW$54,0))*Q1441+INDEX('BCA Inputs'!$BJ$14:$BJ$54,MATCH(I1441,'BCA Inputs'!$AW$14:$AW$54,0))*F1441+INDEX('BCA Inputs'!$BK$14:$BK$54,MATCH(I1441,'BCA Inputs'!$AW$14:$AW$54,0))*G1441,"")),"")</f>
        <v/>
      </c>
      <c r="AA1441" s="237" t="str">
        <f t="shared" si="225"/>
        <v/>
      </c>
      <c r="AC1441" s="238" t="str">
        <f>IFERROR((K1441+R1441)+IF($B$3="NYSEG",INDEX('BCA Inputs'!$AI$14:$AI$54,MATCH(I1441,'BCA Inputs'!$M$14:$M$54,0))*P1441+INDEX('BCA Inputs'!$AJ$14:$AJ$54,MATCH(I1441,'BCA Inputs'!$M$14:$M$54,0))*Q1441,IF($B$3="RG&amp;E",INDEX('BCA Inputs'!$BR$14:$BR$54,MATCH(I1441,'BCA Inputs'!$AW$14:$AW$54,0))*P1441+INDEX('BCA Inputs'!$BS$14:$BS$54,MATCH(I1441,'BCA Inputs'!$AW$14:$AW$54,0))*Q1441,"")),"")</f>
        <v/>
      </c>
      <c r="AD1441" s="181" t="str">
        <f>IFERROR(IF($B$3="NYSEG",INDEX('BCA Inputs'!$AD$14:$AD$54,MATCH(I1441,'BCA Inputs'!$M$14:$M$54,0))*P1441+INDEX('BCA Inputs'!$AE$14:$AE$54,MATCH(I1441,'BCA Inputs'!$M$14:$M$54,0))*O1441+INDEX('BCA Inputs'!$AF$14:$AF$54,MATCH(I1441,'BCA Inputs'!$M$14:$M$54,0))*Q1441+INDEX('BCA Inputs'!$AG$14:$AG$54,MATCH(I1441,'BCA Inputs'!$M$14:$M$54,0))*F1441+INDEX('BCA Inputs'!$AH$14:$AH$54,MATCH(I1441,'BCA Inputs'!$M$14:$M$54,0))*G1441,IF($B$3="RG&amp;E",INDEX('BCA Inputs'!$BM$14:$BM$54,MATCH(I1441,'BCA Inputs'!$AW$14:$AW$54,0))*P1441+INDEX('BCA Inputs'!$BN$14:$BN$54,MATCH(I1441,'BCA Inputs'!$AW$14:$AW$54,0))*O1441+INDEX('BCA Inputs'!$BO$14:$BO$54,MATCH(I1441,'BCA Inputs'!$AW$14:$AW$54,0))*Q1441+INDEX('BCA Inputs'!$BP$14:$BP$54,MATCH(I1441,'BCA Inputs'!$AW$14:$AW$54,0))*F1441+INDEX('BCA Inputs'!$BQ$14:$BQ$54,MATCH(I1441,'BCA Inputs'!$AW$14:$AW$54,0))*G1441,"")),"")</f>
        <v/>
      </c>
      <c r="AE1441" s="237" t="str">
        <f t="shared" si="226"/>
        <v/>
      </c>
      <c r="AF1441" s="198">
        <f t="shared" si="228"/>
        <v>0</v>
      </c>
      <c r="AG1441" s="239">
        <f t="shared" si="229"/>
        <v>0</v>
      </c>
    </row>
    <row r="1442" spans="1:33">
      <c r="A1442" s="228"/>
      <c r="B1442" s="176"/>
      <c r="C1442" s="229"/>
      <c r="D1442" s="230"/>
      <c r="E1442" s="230"/>
      <c r="F1442" s="230"/>
      <c r="G1442" s="230"/>
      <c r="H1442" s="231"/>
      <c r="I1442" s="231"/>
      <c r="J1442" s="232"/>
      <c r="K1442" s="232"/>
      <c r="L1442" s="232"/>
      <c r="M1442" s="181">
        <f t="shared" si="227"/>
        <v>0</v>
      </c>
      <c r="N1442" s="181">
        <f>IF(H1442="",0,H1442*I1442*'Avoided Water Savings Cost'!$C$16)</f>
        <v>0</v>
      </c>
      <c r="O1442" s="545">
        <f>IF(C1442="",0,IF($B$3="NYSEG",C1442/(1-'Avoided Electric Costs 2020'!$W$21),IF($B$3="RG&amp;E",C1442/(1-'Avoided Electric Costs 2020'!$X$21),"")))</f>
        <v>0</v>
      </c>
      <c r="P1442" s="546">
        <f>IF(D1442="",0,IF($B$3="NYSEG",D1442/(1-'Avoided Electric Costs 2020'!$W$21),IF($B$3="RG&amp;E",D1442/(1-'Avoided Electric Costs 2020'!$X$21),"")))</f>
        <v>0</v>
      </c>
      <c r="Q1442" s="546">
        <f>IF(E1442="",0,IF($B$3="NYSEG",E1442/(1-'Avoided Natural Gas Costs 2020'!$J$34),IF($B$3="RG&amp;E",E1442/(1-'Avoided Natural Gas Costs 2020'!$K$34),"")))</f>
        <v>0</v>
      </c>
      <c r="R1442" s="233" t="str">
        <f>IFERROR(IF(P1442*'BCA Inputs'!$C$1+Q1442*'BCA Inputs'!$C$2+F1442*'BCA Inputs'!$C$2+G1442*'BCA Inputs'!$C$2=0,"",P1442*'BCA Inputs'!$C$1+Q1442*'BCA Inputs'!$C$2+F1442*'BCA Inputs'!$C$2+G1442*'BCA Inputs'!$C$2),"")</f>
        <v/>
      </c>
      <c r="S1442" s="181" t="str">
        <f t="shared" si="220"/>
        <v/>
      </c>
      <c r="T1442" s="181" t="str">
        <f>IFERROR(IF($B$3="NYSEG",(INDEX('BCA Inputs'!$N$14:$N$54,MATCH(I1442,'BCA Inputs'!$M$14:$M$54,0))*P1442+INDEX('BCA Inputs'!$O$14:$O$54,MATCH(I1442,'BCA Inputs'!$M$14:$M$54,0))*O1442+INDEX('BCA Inputs'!P:P,MATCH(I1442,'BCA Inputs'!M:M,0))*Q1442+INDEX('BCA Inputs'!Q:Q,MATCH(I1442,'BCA Inputs'!M:M,0))*F1442+INDEX('BCA Inputs'!R:R,MATCH(I1442,'BCA Inputs'!M:M,0))*G1442)+L1442+N1442,IF($B$3="RG&amp;E",(INDEX('BCA Inputs'!$AX$14:$AX$54,MATCH(I1442,'BCA Inputs'!$AW$14:$AW$54,0))*P1442+INDEX('BCA Inputs'!$AY$14:$AY$54,MATCH(I1442,'BCA Inputs'!$AW$14:$AW$54,0))*O1442+INDEX('BCA Inputs'!$AZ$14:$AZ$54,MATCH(I1442,'BCA Inputs'!$AW$14:$AW$54,0))*Q1442+INDEX('BCA Inputs'!$BA$14:$BA$54,MATCH(I1442,'BCA Inputs'!$AW$14:$AW$54,0))*F1442+INDEX('BCA Inputs'!$BB$14:$BB$54,MATCH(I1442,'BCA Inputs'!$AW$14:$AW$54,0))*G1442)+L1442+N1442,"")),"")</f>
        <v/>
      </c>
      <c r="U1442" s="234" t="str">
        <f t="shared" si="221"/>
        <v/>
      </c>
      <c r="V1442" s="234" t="str">
        <f t="shared" si="222"/>
        <v/>
      </c>
      <c r="W1442" s="234" t="str">
        <f t="shared" si="223"/>
        <v/>
      </c>
      <c r="Y1442" s="235" t="str">
        <f t="shared" si="224"/>
        <v/>
      </c>
      <c r="Z1442" s="236" t="str">
        <f>IFERROR(IF($B$3="NYSEG",INDEX('BCA Inputs'!$X$14:$X$54,MATCH(I1442,'BCA Inputs'!$M$14:$M$54,0))*P1442+INDEX('BCA Inputs'!$Y$14:$Y$54,MATCH(I1442,'BCA Inputs'!$M$14:$M$54,0))*O1442+INDEX('BCA Inputs'!$Z$14:$Z$54,MATCH(I1442,'BCA Inputs'!$M$14:$M$54,0))*Q1442+INDEX('BCA Inputs'!$AA$14:$AA$54,MATCH(I1442,'BCA Inputs'!$M$14:$M$54,0))*F1442+INDEX('BCA Inputs'!$AB$14:$AB$54,MATCH(I1442,'BCA Inputs'!$M$14:$M$54,0))*G1442,IF($B$3="RG&amp;E",INDEX('BCA Inputs'!$BG$14:$BG$54,MATCH(I1442,'BCA Inputs'!$AW$14:$AW$54,0))*P1442+INDEX('BCA Inputs'!$BH$14:$BH$54,MATCH(I1442,'BCA Inputs'!$AW$14:$AW$54,0))*O1442+INDEX('BCA Inputs'!$BI$14:$BI$54,MATCH(I1442,'BCA Inputs'!$AW$14:$AW$54,0))*Q1442+INDEX('BCA Inputs'!$BJ$14:$BJ$54,MATCH(I1442,'BCA Inputs'!$AW$14:$AW$54,0))*F1442+INDEX('BCA Inputs'!$BK$14:$BK$54,MATCH(I1442,'BCA Inputs'!$AW$14:$AW$54,0))*G1442,"")),"")</f>
        <v/>
      </c>
      <c r="AA1442" s="237" t="str">
        <f t="shared" si="225"/>
        <v/>
      </c>
      <c r="AC1442" s="238" t="str">
        <f>IFERROR((K1442+R1442)+IF($B$3="NYSEG",INDEX('BCA Inputs'!$AI$14:$AI$54,MATCH(I1442,'BCA Inputs'!$M$14:$M$54,0))*P1442+INDEX('BCA Inputs'!$AJ$14:$AJ$54,MATCH(I1442,'BCA Inputs'!$M$14:$M$54,0))*Q1442,IF($B$3="RG&amp;E",INDEX('BCA Inputs'!$BR$14:$BR$54,MATCH(I1442,'BCA Inputs'!$AW$14:$AW$54,0))*P1442+INDEX('BCA Inputs'!$BS$14:$BS$54,MATCH(I1442,'BCA Inputs'!$AW$14:$AW$54,0))*Q1442,"")),"")</f>
        <v/>
      </c>
      <c r="AD1442" s="181" t="str">
        <f>IFERROR(IF($B$3="NYSEG",INDEX('BCA Inputs'!$AD$14:$AD$54,MATCH(I1442,'BCA Inputs'!$M$14:$M$54,0))*P1442+INDEX('BCA Inputs'!$AE$14:$AE$54,MATCH(I1442,'BCA Inputs'!$M$14:$M$54,0))*O1442+INDEX('BCA Inputs'!$AF$14:$AF$54,MATCH(I1442,'BCA Inputs'!$M$14:$M$54,0))*Q1442+INDEX('BCA Inputs'!$AG$14:$AG$54,MATCH(I1442,'BCA Inputs'!$M$14:$M$54,0))*F1442+INDEX('BCA Inputs'!$AH$14:$AH$54,MATCH(I1442,'BCA Inputs'!$M$14:$M$54,0))*G1442,IF($B$3="RG&amp;E",INDEX('BCA Inputs'!$BM$14:$BM$54,MATCH(I1442,'BCA Inputs'!$AW$14:$AW$54,0))*P1442+INDEX('BCA Inputs'!$BN$14:$BN$54,MATCH(I1442,'BCA Inputs'!$AW$14:$AW$54,0))*O1442+INDEX('BCA Inputs'!$BO$14:$BO$54,MATCH(I1442,'BCA Inputs'!$AW$14:$AW$54,0))*Q1442+INDEX('BCA Inputs'!$BP$14:$BP$54,MATCH(I1442,'BCA Inputs'!$AW$14:$AW$54,0))*F1442+INDEX('BCA Inputs'!$BQ$14:$BQ$54,MATCH(I1442,'BCA Inputs'!$AW$14:$AW$54,0))*G1442,"")),"")</f>
        <v/>
      </c>
      <c r="AE1442" s="237" t="str">
        <f t="shared" si="226"/>
        <v/>
      </c>
      <c r="AF1442" s="198">
        <f t="shared" si="228"/>
        <v>0</v>
      </c>
      <c r="AG1442" s="239">
        <f t="shared" si="229"/>
        <v>0</v>
      </c>
    </row>
    <row r="1443" spans="1:33">
      <c r="A1443" s="228"/>
      <c r="B1443" s="176"/>
      <c r="C1443" s="229"/>
      <c r="D1443" s="230"/>
      <c r="E1443" s="230"/>
      <c r="F1443" s="230"/>
      <c r="G1443" s="230"/>
      <c r="H1443" s="231"/>
      <c r="I1443" s="231"/>
      <c r="J1443" s="232"/>
      <c r="K1443" s="232"/>
      <c r="L1443" s="232"/>
      <c r="M1443" s="181">
        <f t="shared" si="227"/>
        <v>0</v>
      </c>
      <c r="N1443" s="181">
        <f>IF(H1443="",0,H1443*I1443*'Avoided Water Savings Cost'!$C$16)</f>
        <v>0</v>
      </c>
      <c r="O1443" s="545">
        <f>IF(C1443="",0,IF($B$3="NYSEG",C1443/(1-'Avoided Electric Costs 2020'!$W$21),IF($B$3="RG&amp;E",C1443/(1-'Avoided Electric Costs 2020'!$X$21),"")))</f>
        <v>0</v>
      </c>
      <c r="P1443" s="546">
        <f>IF(D1443="",0,IF($B$3="NYSEG",D1443/(1-'Avoided Electric Costs 2020'!$W$21),IF($B$3="RG&amp;E",D1443/(1-'Avoided Electric Costs 2020'!$X$21),"")))</f>
        <v>0</v>
      </c>
      <c r="Q1443" s="546">
        <f>IF(E1443="",0,IF($B$3="NYSEG",E1443/(1-'Avoided Natural Gas Costs 2020'!$J$34),IF($B$3="RG&amp;E",E1443/(1-'Avoided Natural Gas Costs 2020'!$K$34),"")))</f>
        <v>0</v>
      </c>
      <c r="R1443" s="233" t="str">
        <f>IFERROR(IF(P1443*'BCA Inputs'!$C$1+Q1443*'BCA Inputs'!$C$2+F1443*'BCA Inputs'!$C$2+G1443*'BCA Inputs'!$C$2=0,"",P1443*'BCA Inputs'!$C$1+Q1443*'BCA Inputs'!$C$2+F1443*'BCA Inputs'!$C$2+G1443*'BCA Inputs'!$C$2),"")</f>
        <v/>
      </c>
      <c r="S1443" s="181" t="str">
        <f t="shared" si="220"/>
        <v/>
      </c>
      <c r="T1443" s="181" t="str">
        <f>IFERROR(IF($B$3="NYSEG",(INDEX('BCA Inputs'!$N$14:$N$54,MATCH(I1443,'BCA Inputs'!$M$14:$M$54,0))*P1443+INDEX('BCA Inputs'!$O$14:$O$54,MATCH(I1443,'BCA Inputs'!$M$14:$M$54,0))*O1443+INDEX('BCA Inputs'!P:P,MATCH(I1443,'BCA Inputs'!M:M,0))*Q1443+INDEX('BCA Inputs'!Q:Q,MATCH(I1443,'BCA Inputs'!M:M,0))*F1443+INDEX('BCA Inputs'!R:R,MATCH(I1443,'BCA Inputs'!M:M,0))*G1443)+L1443+N1443,IF($B$3="RG&amp;E",(INDEX('BCA Inputs'!$AX$14:$AX$54,MATCH(I1443,'BCA Inputs'!$AW$14:$AW$54,0))*P1443+INDEX('BCA Inputs'!$AY$14:$AY$54,MATCH(I1443,'BCA Inputs'!$AW$14:$AW$54,0))*O1443+INDEX('BCA Inputs'!$AZ$14:$AZ$54,MATCH(I1443,'BCA Inputs'!$AW$14:$AW$54,0))*Q1443+INDEX('BCA Inputs'!$BA$14:$BA$54,MATCH(I1443,'BCA Inputs'!$AW$14:$AW$54,0))*F1443+INDEX('BCA Inputs'!$BB$14:$BB$54,MATCH(I1443,'BCA Inputs'!$AW$14:$AW$54,0))*G1443)+L1443+N1443,"")),"")</f>
        <v/>
      </c>
      <c r="U1443" s="234" t="str">
        <f t="shared" si="221"/>
        <v/>
      </c>
      <c r="V1443" s="234" t="str">
        <f t="shared" si="222"/>
        <v/>
      </c>
      <c r="W1443" s="234" t="str">
        <f t="shared" si="223"/>
        <v/>
      </c>
      <c r="Y1443" s="235" t="str">
        <f t="shared" si="224"/>
        <v/>
      </c>
      <c r="Z1443" s="236" t="str">
        <f>IFERROR(IF($B$3="NYSEG",INDEX('BCA Inputs'!$X$14:$X$54,MATCH(I1443,'BCA Inputs'!$M$14:$M$54,0))*P1443+INDEX('BCA Inputs'!$Y$14:$Y$54,MATCH(I1443,'BCA Inputs'!$M$14:$M$54,0))*O1443+INDEX('BCA Inputs'!$Z$14:$Z$54,MATCH(I1443,'BCA Inputs'!$M$14:$M$54,0))*Q1443+INDEX('BCA Inputs'!$AA$14:$AA$54,MATCH(I1443,'BCA Inputs'!$M$14:$M$54,0))*F1443+INDEX('BCA Inputs'!$AB$14:$AB$54,MATCH(I1443,'BCA Inputs'!$M$14:$M$54,0))*G1443,IF($B$3="RG&amp;E",INDEX('BCA Inputs'!$BG$14:$BG$54,MATCH(I1443,'BCA Inputs'!$AW$14:$AW$54,0))*P1443+INDEX('BCA Inputs'!$BH$14:$BH$54,MATCH(I1443,'BCA Inputs'!$AW$14:$AW$54,0))*O1443+INDEX('BCA Inputs'!$BI$14:$BI$54,MATCH(I1443,'BCA Inputs'!$AW$14:$AW$54,0))*Q1443+INDEX('BCA Inputs'!$BJ$14:$BJ$54,MATCH(I1443,'BCA Inputs'!$AW$14:$AW$54,0))*F1443+INDEX('BCA Inputs'!$BK$14:$BK$54,MATCH(I1443,'BCA Inputs'!$AW$14:$AW$54,0))*G1443,"")),"")</f>
        <v/>
      </c>
      <c r="AA1443" s="237" t="str">
        <f t="shared" si="225"/>
        <v/>
      </c>
      <c r="AC1443" s="238" t="str">
        <f>IFERROR((K1443+R1443)+IF($B$3="NYSEG",INDEX('BCA Inputs'!$AI$14:$AI$54,MATCH(I1443,'BCA Inputs'!$M$14:$M$54,0))*P1443+INDEX('BCA Inputs'!$AJ$14:$AJ$54,MATCH(I1443,'BCA Inputs'!$M$14:$M$54,0))*Q1443,IF($B$3="RG&amp;E",INDEX('BCA Inputs'!$BR$14:$BR$54,MATCH(I1443,'BCA Inputs'!$AW$14:$AW$54,0))*P1443+INDEX('BCA Inputs'!$BS$14:$BS$54,MATCH(I1443,'BCA Inputs'!$AW$14:$AW$54,0))*Q1443,"")),"")</f>
        <v/>
      </c>
      <c r="AD1443" s="181" t="str">
        <f>IFERROR(IF($B$3="NYSEG",INDEX('BCA Inputs'!$AD$14:$AD$54,MATCH(I1443,'BCA Inputs'!$M$14:$M$54,0))*P1443+INDEX('BCA Inputs'!$AE$14:$AE$54,MATCH(I1443,'BCA Inputs'!$M$14:$M$54,0))*O1443+INDEX('BCA Inputs'!$AF$14:$AF$54,MATCH(I1443,'BCA Inputs'!$M$14:$M$54,0))*Q1443+INDEX('BCA Inputs'!$AG$14:$AG$54,MATCH(I1443,'BCA Inputs'!$M$14:$M$54,0))*F1443+INDEX('BCA Inputs'!$AH$14:$AH$54,MATCH(I1443,'BCA Inputs'!$M$14:$M$54,0))*G1443,IF($B$3="RG&amp;E",INDEX('BCA Inputs'!$BM$14:$BM$54,MATCH(I1443,'BCA Inputs'!$AW$14:$AW$54,0))*P1443+INDEX('BCA Inputs'!$BN$14:$BN$54,MATCH(I1443,'BCA Inputs'!$AW$14:$AW$54,0))*O1443+INDEX('BCA Inputs'!$BO$14:$BO$54,MATCH(I1443,'BCA Inputs'!$AW$14:$AW$54,0))*Q1443+INDEX('BCA Inputs'!$BP$14:$BP$54,MATCH(I1443,'BCA Inputs'!$AW$14:$AW$54,0))*F1443+INDEX('BCA Inputs'!$BQ$14:$BQ$54,MATCH(I1443,'BCA Inputs'!$AW$14:$AW$54,0))*G1443,"")),"")</f>
        <v/>
      </c>
      <c r="AE1443" s="237" t="str">
        <f t="shared" si="226"/>
        <v/>
      </c>
      <c r="AF1443" s="198">
        <f t="shared" si="228"/>
        <v>0</v>
      </c>
      <c r="AG1443" s="239">
        <f t="shared" si="229"/>
        <v>0</v>
      </c>
    </row>
    <row r="1444" spans="1:33">
      <c r="A1444" s="228"/>
      <c r="B1444" s="176"/>
      <c r="C1444" s="229"/>
      <c r="D1444" s="230"/>
      <c r="E1444" s="230"/>
      <c r="F1444" s="230"/>
      <c r="G1444" s="230"/>
      <c r="H1444" s="231"/>
      <c r="I1444" s="231"/>
      <c r="J1444" s="232"/>
      <c r="K1444" s="232"/>
      <c r="L1444" s="232"/>
      <c r="M1444" s="181">
        <f t="shared" si="227"/>
        <v>0</v>
      </c>
      <c r="N1444" s="181">
        <f>IF(H1444="",0,H1444*I1444*'Avoided Water Savings Cost'!$C$16)</f>
        <v>0</v>
      </c>
      <c r="O1444" s="545">
        <f>IF(C1444="",0,IF($B$3="NYSEG",C1444/(1-'Avoided Electric Costs 2020'!$W$21),IF($B$3="RG&amp;E",C1444/(1-'Avoided Electric Costs 2020'!$X$21),"")))</f>
        <v>0</v>
      </c>
      <c r="P1444" s="546">
        <f>IF(D1444="",0,IF($B$3="NYSEG",D1444/(1-'Avoided Electric Costs 2020'!$W$21),IF($B$3="RG&amp;E",D1444/(1-'Avoided Electric Costs 2020'!$X$21),"")))</f>
        <v>0</v>
      </c>
      <c r="Q1444" s="546">
        <f>IF(E1444="",0,IF($B$3="NYSEG",E1444/(1-'Avoided Natural Gas Costs 2020'!$J$34),IF($B$3="RG&amp;E",E1444/(1-'Avoided Natural Gas Costs 2020'!$K$34),"")))</f>
        <v>0</v>
      </c>
      <c r="R1444" s="233" t="str">
        <f>IFERROR(IF(P1444*'BCA Inputs'!$C$1+Q1444*'BCA Inputs'!$C$2+F1444*'BCA Inputs'!$C$2+G1444*'BCA Inputs'!$C$2=0,"",P1444*'BCA Inputs'!$C$1+Q1444*'BCA Inputs'!$C$2+F1444*'BCA Inputs'!$C$2+G1444*'BCA Inputs'!$C$2),"")</f>
        <v/>
      </c>
      <c r="S1444" s="181" t="str">
        <f t="shared" si="220"/>
        <v/>
      </c>
      <c r="T1444" s="181" t="str">
        <f>IFERROR(IF($B$3="NYSEG",(INDEX('BCA Inputs'!$N$14:$N$54,MATCH(I1444,'BCA Inputs'!$M$14:$M$54,0))*P1444+INDEX('BCA Inputs'!$O$14:$O$54,MATCH(I1444,'BCA Inputs'!$M$14:$M$54,0))*O1444+INDEX('BCA Inputs'!P:P,MATCH(I1444,'BCA Inputs'!M:M,0))*Q1444+INDEX('BCA Inputs'!Q:Q,MATCH(I1444,'BCA Inputs'!M:M,0))*F1444+INDEX('BCA Inputs'!R:R,MATCH(I1444,'BCA Inputs'!M:M,0))*G1444)+L1444+N1444,IF($B$3="RG&amp;E",(INDEX('BCA Inputs'!$AX$14:$AX$54,MATCH(I1444,'BCA Inputs'!$AW$14:$AW$54,0))*P1444+INDEX('BCA Inputs'!$AY$14:$AY$54,MATCH(I1444,'BCA Inputs'!$AW$14:$AW$54,0))*O1444+INDEX('BCA Inputs'!$AZ$14:$AZ$54,MATCH(I1444,'BCA Inputs'!$AW$14:$AW$54,0))*Q1444+INDEX('BCA Inputs'!$BA$14:$BA$54,MATCH(I1444,'BCA Inputs'!$AW$14:$AW$54,0))*F1444+INDEX('BCA Inputs'!$BB$14:$BB$54,MATCH(I1444,'BCA Inputs'!$AW$14:$AW$54,0))*G1444)+L1444+N1444,"")),"")</f>
        <v/>
      </c>
      <c r="U1444" s="234" t="str">
        <f t="shared" si="221"/>
        <v/>
      </c>
      <c r="V1444" s="234" t="str">
        <f t="shared" si="222"/>
        <v/>
      </c>
      <c r="W1444" s="234" t="str">
        <f t="shared" si="223"/>
        <v/>
      </c>
      <c r="Y1444" s="235" t="str">
        <f t="shared" si="224"/>
        <v/>
      </c>
      <c r="Z1444" s="236" t="str">
        <f>IFERROR(IF($B$3="NYSEG",INDEX('BCA Inputs'!$X$14:$X$54,MATCH(I1444,'BCA Inputs'!$M$14:$M$54,0))*P1444+INDEX('BCA Inputs'!$Y$14:$Y$54,MATCH(I1444,'BCA Inputs'!$M$14:$M$54,0))*O1444+INDEX('BCA Inputs'!$Z$14:$Z$54,MATCH(I1444,'BCA Inputs'!$M$14:$M$54,0))*Q1444+INDEX('BCA Inputs'!$AA$14:$AA$54,MATCH(I1444,'BCA Inputs'!$M$14:$M$54,0))*F1444+INDEX('BCA Inputs'!$AB$14:$AB$54,MATCH(I1444,'BCA Inputs'!$M$14:$M$54,0))*G1444,IF($B$3="RG&amp;E",INDEX('BCA Inputs'!$BG$14:$BG$54,MATCH(I1444,'BCA Inputs'!$AW$14:$AW$54,0))*P1444+INDEX('BCA Inputs'!$BH$14:$BH$54,MATCH(I1444,'BCA Inputs'!$AW$14:$AW$54,0))*O1444+INDEX('BCA Inputs'!$BI$14:$BI$54,MATCH(I1444,'BCA Inputs'!$AW$14:$AW$54,0))*Q1444+INDEX('BCA Inputs'!$BJ$14:$BJ$54,MATCH(I1444,'BCA Inputs'!$AW$14:$AW$54,0))*F1444+INDEX('BCA Inputs'!$BK$14:$BK$54,MATCH(I1444,'BCA Inputs'!$AW$14:$AW$54,0))*G1444,"")),"")</f>
        <v/>
      </c>
      <c r="AA1444" s="237" t="str">
        <f t="shared" si="225"/>
        <v/>
      </c>
      <c r="AC1444" s="238" t="str">
        <f>IFERROR((K1444+R1444)+IF($B$3="NYSEG",INDEX('BCA Inputs'!$AI$14:$AI$54,MATCH(I1444,'BCA Inputs'!$M$14:$M$54,0))*P1444+INDEX('BCA Inputs'!$AJ$14:$AJ$54,MATCH(I1444,'BCA Inputs'!$M$14:$M$54,0))*Q1444,IF($B$3="RG&amp;E",INDEX('BCA Inputs'!$BR$14:$BR$54,MATCH(I1444,'BCA Inputs'!$AW$14:$AW$54,0))*P1444+INDEX('BCA Inputs'!$BS$14:$BS$54,MATCH(I1444,'BCA Inputs'!$AW$14:$AW$54,0))*Q1444,"")),"")</f>
        <v/>
      </c>
      <c r="AD1444" s="181" t="str">
        <f>IFERROR(IF($B$3="NYSEG",INDEX('BCA Inputs'!$AD$14:$AD$54,MATCH(I1444,'BCA Inputs'!$M$14:$M$54,0))*P1444+INDEX('BCA Inputs'!$AE$14:$AE$54,MATCH(I1444,'BCA Inputs'!$M$14:$M$54,0))*O1444+INDEX('BCA Inputs'!$AF$14:$AF$54,MATCH(I1444,'BCA Inputs'!$M$14:$M$54,0))*Q1444+INDEX('BCA Inputs'!$AG$14:$AG$54,MATCH(I1444,'BCA Inputs'!$M$14:$M$54,0))*F1444+INDEX('BCA Inputs'!$AH$14:$AH$54,MATCH(I1444,'BCA Inputs'!$M$14:$M$54,0))*G1444,IF($B$3="RG&amp;E",INDEX('BCA Inputs'!$BM$14:$BM$54,MATCH(I1444,'BCA Inputs'!$AW$14:$AW$54,0))*P1444+INDEX('BCA Inputs'!$BN$14:$BN$54,MATCH(I1444,'BCA Inputs'!$AW$14:$AW$54,0))*O1444+INDEX('BCA Inputs'!$BO$14:$BO$54,MATCH(I1444,'BCA Inputs'!$AW$14:$AW$54,0))*Q1444+INDEX('BCA Inputs'!$BP$14:$BP$54,MATCH(I1444,'BCA Inputs'!$AW$14:$AW$54,0))*F1444+INDEX('BCA Inputs'!$BQ$14:$BQ$54,MATCH(I1444,'BCA Inputs'!$AW$14:$AW$54,0))*G1444,"")),"")</f>
        <v/>
      </c>
      <c r="AE1444" s="237" t="str">
        <f t="shared" si="226"/>
        <v/>
      </c>
      <c r="AF1444" s="198">
        <f t="shared" si="228"/>
        <v>0</v>
      </c>
      <c r="AG1444" s="239">
        <f t="shared" si="229"/>
        <v>0</v>
      </c>
    </row>
    <row r="1445" spans="1:33">
      <c r="A1445" s="228"/>
      <c r="B1445" s="176"/>
      <c r="C1445" s="229"/>
      <c r="D1445" s="230"/>
      <c r="E1445" s="230"/>
      <c r="F1445" s="230"/>
      <c r="G1445" s="230"/>
      <c r="H1445" s="231"/>
      <c r="I1445" s="231"/>
      <c r="J1445" s="232"/>
      <c r="K1445" s="232"/>
      <c r="L1445" s="232"/>
      <c r="M1445" s="181">
        <f t="shared" si="227"/>
        <v>0</v>
      </c>
      <c r="N1445" s="181">
        <f>IF(H1445="",0,H1445*I1445*'Avoided Water Savings Cost'!$C$16)</f>
        <v>0</v>
      </c>
      <c r="O1445" s="545">
        <f>IF(C1445="",0,IF($B$3="NYSEG",C1445/(1-'Avoided Electric Costs 2020'!$W$21),IF($B$3="RG&amp;E",C1445/(1-'Avoided Electric Costs 2020'!$X$21),"")))</f>
        <v>0</v>
      </c>
      <c r="P1445" s="546">
        <f>IF(D1445="",0,IF($B$3="NYSEG",D1445/(1-'Avoided Electric Costs 2020'!$W$21),IF($B$3="RG&amp;E",D1445/(1-'Avoided Electric Costs 2020'!$X$21),"")))</f>
        <v>0</v>
      </c>
      <c r="Q1445" s="546">
        <f>IF(E1445="",0,IF($B$3="NYSEG",E1445/(1-'Avoided Natural Gas Costs 2020'!$J$34),IF($B$3="RG&amp;E",E1445/(1-'Avoided Natural Gas Costs 2020'!$K$34),"")))</f>
        <v>0</v>
      </c>
      <c r="R1445" s="233" t="str">
        <f>IFERROR(IF(P1445*'BCA Inputs'!$C$1+Q1445*'BCA Inputs'!$C$2+F1445*'BCA Inputs'!$C$2+G1445*'BCA Inputs'!$C$2=0,"",P1445*'BCA Inputs'!$C$1+Q1445*'BCA Inputs'!$C$2+F1445*'BCA Inputs'!$C$2+G1445*'BCA Inputs'!$C$2),"")</f>
        <v/>
      </c>
      <c r="S1445" s="181" t="str">
        <f t="shared" si="220"/>
        <v/>
      </c>
      <c r="T1445" s="181" t="str">
        <f>IFERROR(IF($B$3="NYSEG",(INDEX('BCA Inputs'!$N$14:$N$54,MATCH(I1445,'BCA Inputs'!$M$14:$M$54,0))*P1445+INDEX('BCA Inputs'!$O$14:$O$54,MATCH(I1445,'BCA Inputs'!$M$14:$M$54,0))*O1445+INDEX('BCA Inputs'!P:P,MATCH(I1445,'BCA Inputs'!M:M,0))*Q1445+INDEX('BCA Inputs'!Q:Q,MATCH(I1445,'BCA Inputs'!M:M,0))*F1445+INDEX('BCA Inputs'!R:R,MATCH(I1445,'BCA Inputs'!M:M,0))*G1445)+L1445+N1445,IF($B$3="RG&amp;E",(INDEX('BCA Inputs'!$AX$14:$AX$54,MATCH(I1445,'BCA Inputs'!$AW$14:$AW$54,0))*P1445+INDEX('BCA Inputs'!$AY$14:$AY$54,MATCH(I1445,'BCA Inputs'!$AW$14:$AW$54,0))*O1445+INDEX('BCA Inputs'!$AZ$14:$AZ$54,MATCH(I1445,'BCA Inputs'!$AW$14:$AW$54,0))*Q1445+INDEX('BCA Inputs'!$BA$14:$BA$54,MATCH(I1445,'BCA Inputs'!$AW$14:$AW$54,0))*F1445+INDEX('BCA Inputs'!$BB$14:$BB$54,MATCH(I1445,'BCA Inputs'!$AW$14:$AW$54,0))*G1445)+L1445+N1445,"")),"")</f>
        <v/>
      </c>
      <c r="U1445" s="234" t="str">
        <f t="shared" si="221"/>
        <v/>
      </c>
      <c r="V1445" s="234" t="str">
        <f t="shared" si="222"/>
        <v/>
      </c>
      <c r="W1445" s="234" t="str">
        <f t="shared" si="223"/>
        <v/>
      </c>
      <c r="Y1445" s="235" t="str">
        <f t="shared" si="224"/>
        <v/>
      </c>
      <c r="Z1445" s="236" t="str">
        <f>IFERROR(IF($B$3="NYSEG",INDEX('BCA Inputs'!$X$14:$X$54,MATCH(I1445,'BCA Inputs'!$M$14:$M$54,0))*P1445+INDEX('BCA Inputs'!$Y$14:$Y$54,MATCH(I1445,'BCA Inputs'!$M$14:$M$54,0))*O1445+INDEX('BCA Inputs'!$Z$14:$Z$54,MATCH(I1445,'BCA Inputs'!$M$14:$M$54,0))*Q1445+INDEX('BCA Inputs'!$AA$14:$AA$54,MATCH(I1445,'BCA Inputs'!$M$14:$M$54,0))*F1445+INDEX('BCA Inputs'!$AB$14:$AB$54,MATCH(I1445,'BCA Inputs'!$M$14:$M$54,0))*G1445,IF($B$3="RG&amp;E",INDEX('BCA Inputs'!$BG$14:$BG$54,MATCH(I1445,'BCA Inputs'!$AW$14:$AW$54,0))*P1445+INDEX('BCA Inputs'!$BH$14:$BH$54,MATCH(I1445,'BCA Inputs'!$AW$14:$AW$54,0))*O1445+INDEX('BCA Inputs'!$BI$14:$BI$54,MATCH(I1445,'BCA Inputs'!$AW$14:$AW$54,0))*Q1445+INDEX('BCA Inputs'!$BJ$14:$BJ$54,MATCH(I1445,'BCA Inputs'!$AW$14:$AW$54,0))*F1445+INDEX('BCA Inputs'!$BK$14:$BK$54,MATCH(I1445,'BCA Inputs'!$AW$14:$AW$54,0))*G1445,"")),"")</f>
        <v/>
      </c>
      <c r="AA1445" s="237" t="str">
        <f t="shared" si="225"/>
        <v/>
      </c>
      <c r="AC1445" s="238" t="str">
        <f>IFERROR((K1445+R1445)+IF($B$3="NYSEG",INDEX('BCA Inputs'!$AI$14:$AI$54,MATCH(I1445,'BCA Inputs'!$M$14:$M$54,0))*P1445+INDEX('BCA Inputs'!$AJ$14:$AJ$54,MATCH(I1445,'BCA Inputs'!$M$14:$M$54,0))*Q1445,IF($B$3="RG&amp;E",INDEX('BCA Inputs'!$BR$14:$BR$54,MATCH(I1445,'BCA Inputs'!$AW$14:$AW$54,0))*P1445+INDEX('BCA Inputs'!$BS$14:$BS$54,MATCH(I1445,'BCA Inputs'!$AW$14:$AW$54,0))*Q1445,"")),"")</f>
        <v/>
      </c>
      <c r="AD1445" s="181" t="str">
        <f>IFERROR(IF($B$3="NYSEG",INDEX('BCA Inputs'!$AD$14:$AD$54,MATCH(I1445,'BCA Inputs'!$M$14:$M$54,0))*P1445+INDEX('BCA Inputs'!$AE$14:$AE$54,MATCH(I1445,'BCA Inputs'!$M$14:$M$54,0))*O1445+INDEX('BCA Inputs'!$AF$14:$AF$54,MATCH(I1445,'BCA Inputs'!$M$14:$M$54,0))*Q1445+INDEX('BCA Inputs'!$AG$14:$AG$54,MATCH(I1445,'BCA Inputs'!$M$14:$M$54,0))*F1445+INDEX('BCA Inputs'!$AH$14:$AH$54,MATCH(I1445,'BCA Inputs'!$M$14:$M$54,0))*G1445,IF($B$3="RG&amp;E",INDEX('BCA Inputs'!$BM$14:$BM$54,MATCH(I1445,'BCA Inputs'!$AW$14:$AW$54,0))*P1445+INDEX('BCA Inputs'!$BN$14:$BN$54,MATCH(I1445,'BCA Inputs'!$AW$14:$AW$54,0))*O1445+INDEX('BCA Inputs'!$BO$14:$BO$54,MATCH(I1445,'BCA Inputs'!$AW$14:$AW$54,0))*Q1445+INDEX('BCA Inputs'!$BP$14:$BP$54,MATCH(I1445,'BCA Inputs'!$AW$14:$AW$54,0))*F1445+INDEX('BCA Inputs'!$BQ$14:$BQ$54,MATCH(I1445,'BCA Inputs'!$AW$14:$AW$54,0))*G1445,"")),"")</f>
        <v/>
      </c>
      <c r="AE1445" s="237" t="str">
        <f t="shared" si="226"/>
        <v/>
      </c>
      <c r="AF1445" s="198">
        <f t="shared" si="228"/>
        <v>0</v>
      </c>
      <c r="AG1445" s="239">
        <f t="shared" si="229"/>
        <v>0</v>
      </c>
    </row>
    <row r="1446" spans="1:33">
      <c r="A1446" s="228"/>
      <c r="B1446" s="176"/>
      <c r="C1446" s="229"/>
      <c r="D1446" s="230"/>
      <c r="E1446" s="230"/>
      <c r="F1446" s="230"/>
      <c r="G1446" s="230"/>
      <c r="H1446" s="231"/>
      <c r="I1446" s="231"/>
      <c r="J1446" s="232"/>
      <c r="K1446" s="232"/>
      <c r="L1446" s="232"/>
      <c r="M1446" s="181">
        <f t="shared" si="227"/>
        <v>0</v>
      </c>
      <c r="N1446" s="181">
        <f>IF(H1446="",0,H1446*I1446*'Avoided Water Savings Cost'!$C$16)</f>
        <v>0</v>
      </c>
      <c r="O1446" s="545">
        <f>IF(C1446="",0,IF($B$3="NYSEG",C1446/(1-'Avoided Electric Costs 2020'!$W$21),IF($B$3="RG&amp;E",C1446/(1-'Avoided Electric Costs 2020'!$X$21),"")))</f>
        <v>0</v>
      </c>
      <c r="P1446" s="546">
        <f>IF(D1446="",0,IF($B$3="NYSEG",D1446/(1-'Avoided Electric Costs 2020'!$W$21),IF($B$3="RG&amp;E",D1446/(1-'Avoided Electric Costs 2020'!$X$21),"")))</f>
        <v>0</v>
      </c>
      <c r="Q1446" s="546">
        <f>IF(E1446="",0,IF($B$3="NYSEG",E1446/(1-'Avoided Natural Gas Costs 2020'!$J$34),IF($B$3="RG&amp;E",E1446/(1-'Avoided Natural Gas Costs 2020'!$K$34),"")))</f>
        <v>0</v>
      </c>
      <c r="R1446" s="233" t="str">
        <f>IFERROR(IF(P1446*'BCA Inputs'!$C$1+Q1446*'BCA Inputs'!$C$2+F1446*'BCA Inputs'!$C$2+G1446*'BCA Inputs'!$C$2=0,"",P1446*'BCA Inputs'!$C$1+Q1446*'BCA Inputs'!$C$2+F1446*'BCA Inputs'!$C$2+G1446*'BCA Inputs'!$C$2),"")</f>
        <v/>
      </c>
      <c r="S1446" s="181" t="str">
        <f t="shared" si="220"/>
        <v/>
      </c>
      <c r="T1446" s="181" t="str">
        <f>IFERROR(IF($B$3="NYSEG",(INDEX('BCA Inputs'!$N$14:$N$54,MATCH(I1446,'BCA Inputs'!$M$14:$M$54,0))*P1446+INDEX('BCA Inputs'!$O$14:$O$54,MATCH(I1446,'BCA Inputs'!$M$14:$M$54,0))*O1446+INDEX('BCA Inputs'!P:P,MATCH(I1446,'BCA Inputs'!M:M,0))*Q1446+INDEX('BCA Inputs'!Q:Q,MATCH(I1446,'BCA Inputs'!M:M,0))*F1446+INDEX('BCA Inputs'!R:R,MATCH(I1446,'BCA Inputs'!M:M,0))*G1446)+L1446+N1446,IF($B$3="RG&amp;E",(INDEX('BCA Inputs'!$AX$14:$AX$54,MATCH(I1446,'BCA Inputs'!$AW$14:$AW$54,0))*P1446+INDEX('BCA Inputs'!$AY$14:$AY$54,MATCH(I1446,'BCA Inputs'!$AW$14:$AW$54,0))*O1446+INDEX('BCA Inputs'!$AZ$14:$AZ$54,MATCH(I1446,'BCA Inputs'!$AW$14:$AW$54,0))*Q1446+INDEX('BCA Inputs'!$BA$14:$BA$54,MATCH(I1446,'BCA Inputs'!$AW$14:$AW$54,0))*F1446+INDEX('BCA Inputs'!$BB$14:$BB$54,MATCH(I1446,'BCA Inputs'!$AW$14:$AW$54,0))*G1446)+L1446+N1446,"")),"")</f>
        <v/>
      </c>
      <c r="U1446" s="234" t="str">
        <f t="shared" si="221"/>
        <v/>
      </c>
      <c r="V1446" s="234" t="str">
        <f t="shared" si="222"/>
        <v/>
      </c>
      <c r="W1446" s="234" t="str">
        <f t="shared" si="223"/>
        <v/>
      </c>
      <c r="Y1446" s="235" t="str">
        <f t="shared" si="224"/>
        <v/>
      </c>
      <c r="Z1446" s="236" t="str">
        <f>IFERROR(IF($B$3="NYSEG",INDEX('BCA Inputs'!$X$14:$X$54,MATCH(I1446,'BCA Inputs'!$M$14:$M$54,0))*P1446+INDEX('BCA Inputs'!$Y$14:$Y$54,MATCH(I1446,'BCA Inputs'!$M$14:$M$54,0))*O1446+INDEX('BCA Inputs'!$Z$14:$Z$54,MATCH(I1446,'BCA Inputs'!$M$14:$M$54,0))*Q1446+INDEX('BCA Inputs'!$AA$14:$AA$54,MATCH(I1446,'BCA Inputs'!$M$14:$M$54,0))*F1446+INDEX('BCA Inputs'!$AB$14:$AB$54,MATCH(I1446,'BCA Inputs'!$M$14:$M$54,0))*G1446,IF($B$3="RG&amp;E",INDEX('BCA Inputs'!$BG$14:$BG$54,MATCH(I1446,'BCA Inputs'!$AW$14:$AW$54,0))*P1446+INDEX('BCA Inputs'!$BH$14:$BH$54,MATCH(I1446,'BCA Inputs'!$AW$14:$AW$54,0))*O1446+INDEX('BCA Inputs'!$BI$14:$BI$54,MATCH(I1446,'BCA Inputs'!$AW$14:$AW$54,0))*Q1446+INDEX('BCA Inputs'!$BJ$14:$BJ$54,MATCH(I1446,'BCA Inputs'!$AW$14:$AW$54,0))*F1446+INDEX('BCA Inputs'!$BK$14:$BK$54,MATCH(I1446,'BCA Inputs'!$AW$14:$AW$54,0))*G1446,"")),"")</f>
        <v/>
      </c>
      <c r="AA1446" s="237" t="str">
        <f t="shared" si="225"/>
        <v/>
      </c>
      <c r="AC1446" s="238" t="str">
        <f>IFERROR((K1446+R1446)+IF($B$3="NYSEG",INDEX('BCA Inputs'!$AI$14:$AI$54,MATCH(I1446,'BCA Inputs'!$M$14:$M$54,0))*P1446+INDEX('BCA Inputs'!$AJ$14:$AJ$54,MATCH(I1446,'BCA Inputs'!$M$14:$M$54,0))*Q1446,IF($B$3="RG&amp;E",INDEX('BCA Inputs'!$BR$14:$BR$54,MATCH(I1446,'BCA Inputs'!$AW$14:$AW$54,0))*P1446+INDEX('BCA Inputs'!$BS$14:$BS$54,MATCH(I1446,'BCA Inputs'!$AW$14:$AW$54,0))*Q1446,"")),"")</f>
        <v/>
      </c>
      <c r="AD1446" s="181" t="str">
        <f>IFERROR(IF($B$3="NYSEG",INDEX('BCA Inputs'!$AD$14:$AD$54,MATCH(I1446,'BCA Inputs'!$M$14:$M$54,0))*P1446+INDEX('BCA Inputs'!$AE$14:$AE$54,MATCH(I1446,'BCA Inputs'!$M$14:$M$54,0))*O1446+INDEX('BCA Inputs'!$AF$14:$AF$54,MATCH(I1446,'BCA Inputs'!$M$14:$M$54,0))*Q1446+INDEX('BCA Inputs'!$AG$14:$AG$54,MATCH(I1446,'BCA Inputs'!$M$14:$M$54,0))*F1446+INDEX('BCA Inputs'!$AH$14:$AH$54,MATCH(I1446,'BCA Inputs'!$M$14:$M$54,0))*G1446,IF($B$3="RG&amp;E",INDEX('BCA Inputs'!$BM$14:$BM$54,MATCH(I1446,'BCA Inputs'!$AW$14:$AW$54,0))*P1446+INDEX('BCA Inputs'!$BN$14:$BN$54,MATCH(I1446,'BCA Inputs'!$AW$14:$AW$54,0))*O1446+INDEX('BCA Inputs'!$BO$14:$BO$54,MATCH(I1446,'BCA Inputs'!$AW$14:$AW$54,0))*Q1446+INDEX('BCA Inputs'!$BP$14:$BP$54,MATCH(I1446,'BCA Inputs'!$AW$14:$AW$54,0))*F1446+INDEX('BCA Inputs'!$BQ$14:$BQ$54,MATCH(I1446,'BCA Inputs'!$AW$14:$AW$54,0))*G1446,"")),"")</f>
        <v/>
      </c>
      <c r="AE1446" s="237" t="str">
        <f t="shared" si="226"/>
        <v/>
      </c>
      <c r="AF1446" s="198">
        <f t="shared" si="228"/>
        <v>0</v>
      </c>
      <c r="AG1446" s="239">
        <f t="shared" si="229"/>
        <v>0</v>
      </c>
    </row>
    <row r="1447" spans="1:33">
      <c r="A1447" s="228"/>
      <c r="B1447" s="176"/>
      <c r="C1447" s="229"/>
      <c r="D1447" s="230"/>
      <c r="E1447" s="230"/>
      <c r="F1447" s="230"/>
      <c r="G1447" s="230"/>
      <c r="H1447" s="231"/>
      <c r="I1447" s="231"/>
      <c r="J1447" s="232"/>
      <c r="K1447" s="232"/>
      <c r="L1447" s="232"/>
      <c r="M1447" s="181">
        <f t="shared" si="227"/>
        <v>0</v>
      </c>
      <c r="N1447" s="181">
        <f>IF(H1447="",0,H1447*I1447*'Avoided Water Savings Cost'!$C$16)</f>
        <v>0</v>
      </c>
      <c r="O1447" s="545">
        <f>IF(C1447="",0,IF($B$3="NYSEG",C1447/(1-'Avoided Electric Costs 2020'!$W$21),IF($B$3="RG&amp;E",C1447/(1-'Avoided Electric Costs 2020'!$X$21),"")))</f>
        <v>0</v>
      </c>
      <c r="P1447" s="546">
        <f>IF(D1447="",0,IF($B$3="NYSEG",D1447/(1-'Avoided Electric Costs 2020'!$W$21),IF($B$3="RG&amp;E",D1447/(1-'Avoided Electric Costs 2020'!$X$21),"")))</f>
        <v>0</v>
      </c>
      <c r="Q1447" s="546">
        <f>IF(E1447="",0,IF($B$3="NYSEG",E1447/(1-'Avoided Natural Gas Costs 2020'!$J$34),IF($B$3="RG&amp;E",E1447/(1-'Avoided Natural Gas Costs 2020'!$K$34),"")))</f>
        <v>0</v>
      </c>
      <c r="R1447" s="233" t="str">
        <f>IFERROR(IF(P1447*'BCA Inputs'!$C$1+Q1447*'BCA Inputs'!$C$2+F1447*'BCA Inputs'!$C$2+G1447*'BCA Inputs'!$C$2=0,"",P1447*'BCA Inputs'!$C$1+Q1447*'BCA Inputs'!$C$2+F1447*'BCA Inputs'!$C$2+G1447*'BCA Inputs'!$C$2),"")</f>
        <v/>
      </c>
      <c r="S1447" s="181" t="str">
        <f t="shared" si="220"/>
        <v/>
      </c>
      <c r="T1447" s="181" t="str">
        <f>IFERROR(IF($B$3="NYSEG",(INDEX('BCA Inputs'!$N$14:$N$54,MATCH(I1447,'BCA Inputs'!$M$14:$M$54,0))*P1447+INDEX('BCA Inputs'!$O$14:$O$54,MATCH(I1447,'BCA Inputs'!$M$14:$M$54,0))*O1447+INDEX('BCA Inputs'!P:P,MATCH(I1447,'BCA Inputs'!M:M,0))*Q1447+INDEX('BCA Inputs'!Q:Q,MATCH(I1447,'BCA Inputs'!M:M,0))*F1447+INDEX('BCA Inputs'!R:R,MATCH(I1447,'BCA Inputs'!M:M,0))*G1447)+L1447+N1447,IF($B$3="RG&amp;E",(INDEX('BCA Inputs'!$AX$14:$AX$54,MATCH(I1447,'BCA Inputs'!$AW$14:$AW$54,0))*P1447+INDEX('BCA Inputs'!$AY$14:$AY$54,MATCH(I1447,'BCA Inputs'!$AW$14:$AW$54,0))*O1447+INDEX('BCA Inputs'!$AZ$14:$AZ$54,MATCH(I1447,'BCA Inputs'!$AW$14:$AW$54,0))*Q1447+INDEX('BCA Inputs'!$BA$14:$BA$54,MATCH(I1447,'BCA Inputs'!$AW$14:$AW$54,0))*F1447+INDEX('BCA Inputs'!$BB$14:$BB$54,MATCH(I1447,'BCA Inputs'!$AW$14:$AW$54,0))*G1447)+L1447+N1447,"")),"")</f>
        <v/>
      </c>
      <c r="U1447" s="234" t="str">
        <f t="shared" si="221"/>
        <v/>
      </c>
      <c r="V1447" s="234" t="str">
        <f t="shared" si="222"/>
        <v/>
      </c>
      <c r="W1447" s="234" t="str">
        <f t="shared" si="223"/>
        <v/>
      </c>
      <c r="Y1447" s="235" t="str">
        <f t="shared" si="224"/>
        <v/>
      </c>
      <c r="Z1447" s="236" t="str">
        <f>IFERROR(IF($B$3="NYSEG",INDEX('BCA Inputs'!$X$14:$X$54,MATCH(I1447,'BCA Inputs'!$M$14:$M$54,0))*P1447+INDEX('BCA Inputs'!$Y$14:$Y$54,MATCH(I1447,'BCA Inputs'!$M$14:$M$54,0))*O1447+INDEX('BCA Inputs'!$Z$14:$Z$54,MATCH(I1447,'BCA Inputs'!$M$14:$M$54,0))*Q1447+INDEX('BCA Inputs'!$AA$14:$AA$54,MATCH(I1447,'BCA Inputs'!$M$14:$M$54,0))*F1447+INDEX('BCA Inputs'!$AB$14:$AB$54,MATCH(I1447,'BCA Inputs'!$M$14:$M$54,0))*G1447,IF($B$3="RG&amp;E",INDEX('BCA Inputs'!$BG$14:$BG$54,MATCH(I1447,'BCA Inputs'!$AW$14:$AW$54,0))*P1447+INDEX('BCA Inputs'!$BH$14:$BH$54,MATCH(I1447,'BCA Inputs'!$AW$14:$AW$54,0))*O1447+INDEX('BCA Inputs'!$BI$14:$BI$54,MATCH(I1447,'BCA Inputs'!$AW$14:$AW$54,0))*Q1447+INDEX('BCA Inputs'!$BJ$14:$BJ$54,MATCH(I1447,'BCA Inputs'!$AW$14:$AW$54,0))*F1447+INDEX('BCA Inputs'!$BK$14:$BK$54,MATCH(I1447,'BCA Inputs'!$AW$14:$AW$54,0))*G1447,"")),"")</f>
        <v/>
      </c>
      <c r="AA1447" s="237" t="str">
        <f t="shared" si="225"/>
        <v/>
      </c>
      <c r="AC1447" s="238" t="str">
        <f>IFERROR((K1447+R1447)+IF($B$3="NYSEG",INDEX('BCA Inputs'!$AI$14:$AI$54,MATCH(I1447,'BCA Inputs'!$M$14:$M$54,0))*P1447+INDEX('BCA Inputs'!$AJ$14:$AJ$54,MATCH(I1447,'BCA Inputs'!$M$14:$M$54,0))*Q1447,IF($B$3="RG&amp;E",INDEX('BCA Inputs'!$BR$14:$BR$54,MATCH(I1447,'BCA Inputs'!$AW$14:$AW$54,0))*P1447+INDEX('BCA Inputs'!$BS$14:$BS$54,MATCH(I1447,'BCA Inputs'!$AW$14:$AW$54,0))*Q1447,"")),"")</f>
        <v/>
      </c>
      <c r="AD1447" s="181" t="str">
        <f>IFERROR(IF($B$3="NYSEG",INDEX('BCA Inputs'!$AD$14:$AD$54,MATCH(I1447,'BCA Inputs'!$M$14:$M$54,0))*P1447+INDEX('BCA Inputs'!$AE$14:$AE$54,MATCH(I1447,'BCA Inputs'!$M$14:$M$54,0))*O1447+INDEX('BCA Inputs'!$AF$14:$AF$54,MATCH(I1447,'BCA Inputs'!$M$14:$M$54,0))*Q1447+INDEX('BCA Inputs'!$AG$14:$AG$54,MATCH(I1447,'BCA Inputs'!$M$14:$M$54,0))*F1447+INDEX('BCA Inputs'!$AH$14:$AH$54,MATCH(I1447,'BCA Inputs'!$M$14:$M$54,0))*G1447,IF($B$3="RG&amp;E",INDEX('BCA Inputs'!$BM$14:$BM$54,MATCH(I1447,'BCA Inputs'!$AW$14:$AW$54,0))*P1447+INDEX('BCA Inputs'!$BN$14:$BN$54,MATCH(I1447,'BCA Inputs'!$AW$14:$AW$54,0))*O1447+INDEX('BCA Inputs'!$BO$14:$BO$54,MATCH(I1447,'BCA Inputs'!$AW$14:$AW$54,0))*Q1447+INDEX('BCA Inputs'!$BP$14:$BP$54,MATCH(I1447,'BCA Inputs'!$AW$14:$AW$54,0))*F1447+INDEX('BCA Inputs'!$BQ$14:$BQ$54,MATCH(I1447,'BCA Inputs'!$AW$14:$AW$54,0))*G1447,"")),"")</f>
        <v/>
      </c>
      <c r="AE1447" s="237" t="str">
        <f t="shared" si="226"/>
        <v/>
      </c>
      <c r="AF1447" s="198">
        <f t="shared" si="228"/>
        <v>0</v>
      </c>
      <c r="AG1447" s="239">
        <f t="shared" si="229"/>
        <v>0</v>
      </c>
    </row>
    <row r="1448" spans="1:33">
      <c r="A1448" s="228"/>
      <c r="B1448" s="176"/>
      <c r="C1448" s="229"/>
      <c r="D1448" s="230"/>
      <c r="E1448" s="230"/>
      <c r="F1448" s="230"/>
      <c r="G1448" s="230"/>
      <c r="H1448" s="231"/>
      <c r="I1448" s="231"/>
      <c r="J1448" s="232"/>
      <c r="K1448" s="232"/>
      <c r="L1448" s="232"/>
      <c r="M1448" s="181">
        <f t="shared" si="227"/>
        <v>0</v>
      </c>
      <c r="N1448" s="181">
        <f>IF(H1448="",0,H1448*I1448*'Avoided Water Savings Cost'!$C$16)</f>
        <v>0</v>
      </c>
      <c r="O1448" s="545">
        <f>IF(C1448="",0,IF($B$3="NYSEG",C1448/(1-'Avoided Electric Costs 2020'!$W$21),IF($B$3="RG&amp;E",C1448/(1-'Avoided Electric Costs 2020'!$X$21),"")))</f>
        <v>0</v>
      </c>
      <c r="P1448" s="546">
        <f>IF(D1448="",0,IF($B$3="NYSEG",D1448/(1-'Avoided Electric Costs 2020'!$W$21),IF($B$3="RG&amp;E",D1448/(1-'Avoided Electric Costs 2020'!$X$21),"")))</f>
        <v>0</v>
      </c>
      <c r="Q1448" s="546">
        <f>IF(E1448="",0,IF($B$3="NYSEG",E1448/(1-'Avoided Natural Gas Costs 2020'!$J$34),IF($B$3="RG&amp;E",E1448/(1-'Avoided Natural Gas Costs 2020'!$K$34),"")))</f>
        <v>0</v>
      </c>
      <c r="R1448" s="233" t="str">
        <f>IFERROR(IF(P1448*'BCA Inputs'!$C$1+Q1448*'BCA Inputs'!$C$2+F1448*'BCA Inputs'!$C$2+G1448*'BCA Inputs'!$C$2=0,"",P1448*'BCA Inputs'!$C$1+Q1448*'BCA Inputs'!$C$2+F1448*'BCA Inputs'!$C$2+G1448*'BCA Inputs'!$C$2),"")</f>
        <v/>
      </c>
      <c r="S1448" s="181" t="str">
        <f t="shared" si="220"/>
        <v/>
      </c>
      <c r="T1448" s="181" t="str">
        <f>IFERROR(IF($B$3="NYSEG",(INDEX('BCA Inputs'!$N$14:$N$54,MATCH(I1448,'BCA Inputs'!$M$14:$M$54,0))*P1448+INDEX('BCA Inputs'!$O$14:$O$54,MATCH(I1448,'BCA Inputs'!$M$14:$M$54,0))*O1448+INDEX('BCA Inputs'!P:P,MATCH(I1448,'BCA Inputs'!M:M,0))*Q1448+INDEX('BCA Inputs'!Q:Q,MATCH(I1448,'BCA Inputs'!M:M,0))*F1448+INDEX('BCA Inputs'!R:R,MATCH(I1448,'BCA Inputs'!M:M,0))*G1448)+L1448+N1448,IF($B$3="RG&amp;E",(INDEX('BCA Inputs'!$AX$14:$AX$54,MATCH(I1448,'BCA Inputs'!$AW$14:$AW$54,0))*P1448+INDEX('BCA Inputs'!$AY$14:$AY$54,MATCH(I1448,'BCA Inputs'!$AW$14:$AW$54,0))*O1448+INDEX('BCA Inputs'!$AZ$14:$AZ$54,MATCH(I1448,'BCA Inputs'!$AW$14:$AW$54,0))*Q1448+INDEX('BCA Inputs'!$BA$14:$BA$54,MATCH(I1448,'BCA Inputs'!$AW$14:$AW$54,0))*F1448+INDEX('BCA Inputs'!$BB$14:$BB$54,MATCH(I1448,'BCA Inputs'!$AW$14:$AW$54,0))*G1448)+L1448+N1448,"")),"")</f>
        <v/>
      </c>
      <c r="U1448" s="234" t="str">
        <f t="shared" si="221"/>
        <v/>
      </c>
      <c r="V1448" s="234" t="str">
        <f t="shared" si="222"/>
        <v/>
      </c>
      <c r="W1448" s="234" t="str">
        <f t="shared" si="223"/>
        <v/>
      </c>
      <c r="Y1448" s="235" t="str">
        <f t="shared" si="224"/>
        <v/>
      </c>
      <c r="Z1448" s="236" t="str">
        <f>IFERROR(IF($B$3="NYSEG",INDEX('BCA Inputs'!$X$14:$X$54,MATCH(I1448,'BCA Inputs'!$M$14:$M$54,0))*P1448+INDEX('BCA Inputs'!$Y$14:$Y$54,MATCH(I1448,'BCA Inputs'!$M$14:$M$54,0))*O1448+INDEX('BCA Inputs'!$Z$14:$Z$54,MATCH(I1448,'BCA Inputs'!$M$14:$M$54,0))*Q1448+INDEX('BCA Inputs'!$AA$14:$AA$54,MATCH(I1448,'BCA Inputs'!$M$14:$M$54,0))*F1448+INDEX('BCA Inputs'!$AB$14:$AB$54,MATCH(I1448,'BCA Inputs'!$M$14:$M$54,0))*G1448,IF($B$3="RG&amp;E",INDEX('BCA Inputs'!$BG$14:$BG$54,MATCH(I1448,'BCA Inputs'!$AW$14:$AW$54,0))*P1448+INDEX('BCA Inputs'!$BH$14:$BH$54,MATCH(I1448,'BCA Inputs'!$AW$14:$AW$54,0))*O1448+INDEX('BCA Inputs'!$BI$14:$BI$54,MATCH(I1448,'BCA Inputs'!$AW$14:$AW$54,0))*Q1448+INDEX('BCA Inputs'!$BJ$14:$BJ$54,MATCH(I1448,'BCA Inputs'!$AW$14:$AW$54,0))*F1448+INDEX('BCA Inputs'!$BK$14:$BK$54,MATCH(I1448,'BCA Inputs'!$AW$14:$AW$54,0))*G1448,"")),"")</f>
        <v/>
      </c>
      <c r="AA1448" s="237" t="str">
        <f t="shared" si="225"/>
        <v/>
      </c>
      <c r="AC1448" s="238" t="str">
        <f>IFERROR((K1448+R1448)+IF($B$3="NYSEG",INDEX('BCA Inputs'!$AI$14:$AI$54,MATCH(I1448,'BCA Inputs'!$M$14:$M$54,0))*P1448+INDEX('BCA Inputs'!$AJ$14:$AJ$54,MATCH(I1448,'BCA Inputs'!$M$14:$M$54,0))*Q1448,IF($B$3="RG&amp;E",INDEX('BCA Inputs'!$BR$14:$BR$54,MATCH(I1448,'BCA Inputs'!$AW$14:$AW$54,0))*P1448+INDEX('BCA Inputs'!$BS$14:$BS$54,MATCH(I1448,'BCA Inputs'!$AW$14:$AW$54,0))*Q1448,"")),"")</f>
        <v/>
      </c>
      <c r="AD1448" s="181" t="str">
        <f>IFERROR(IF($B$3="NYSEG",INDEX('BCA Inputs'!$AD$14:$AD$54,MATCH(I1448,'BCA Inputs'!$M$14:$M$54,0))*P1448+INDEX('BCA Inputs'!$AE$14:$AE$54,MATCH(I1448,'BCA Inputs'!$M$14:$M$54,0))*O1448+INDEX('BCA Inputs'!$AF$14:$AF$54,MATCH(I1448,'BCA Inputs'!$M$14:$M$54,0))*Q1448+INDEX('BCA Inputs'!$AG$14:$AG$54,MATCH(I1448,'BCA Inputs'!$M$14:$M$54,0))*F1448+INDEX('BCA Inputs'!$AH$14:$AH$54,MATCH(I1448,'BCA Inputs'!$M$14:$M$54,0))*G1448,IF($B$3="RG&amp;E",INDEX('BCA Inputs'!$BM$14:$BM$54,MATCH(I1448,'BCA Inputs'!$AW$14:$AW$54,0))*P1448+INDEX('BCA Inputs'!$BN$14:$BN$54,MATCH(I1448,'BCA Inputs'!$AW$14:$AW$54,0))*O1448+INDEX('BCA Inputs'!$BO$14:$BO$54,MATCH(I1448,'BCA Inputs'!$AW$14:$AW$54,0))*Q1448+INDEX('BCA Inputs'!$BP$14:$BP$54,MATCH(I1448,'BCA Inputs'!$AW$14:$AW$54,0))*F1448+INDEX('BCA Inputs'!$BQ$14:$BQ$54,MATCH(I1448,'BCA Inputs'!$AW$14:$AW$54,0))*G1448,"")),"")</f>
        <v/>
      </c>
      <c r="AE1448" s="237" t="str">
        <f t="shared" si="226"/>
        <v/>
      </c>
      <c r="AF1448" s="198">
        <f t="shared" si="228"/>
        <v>0</v>
      </c>
      <c r="AG1448" s="239">
        <f t="shared" si="229"/>
        <v>0</v>
      </c>
    </row>
    <row r="1449" spans="1:33">
      <c r="A1449" s="228"/>
      <c r="B1449" s="176"/>
      <c r="C1449" s="229"/>
      <c r="D1449" s="230"/>
      <c r="E1449" s="230"/>
      <c r="F1449" s="230"/>
      <c r="G1449" s="230"/>
      <c r="H1449" s="231"/>
      <c r="I1449" s="231"/>
      <c r="J1449" s="232"/>
      <c r="K1449" s="232"/>
      <c r="L1449" s="232"/>
      <c r="M1449" s="181">
        <f t="shared" si="227"/>
        <v>0</v>
      </c>
      <c r="N1449" s="181">
        <f>IF(H1449="",0,H1449*I1449*'Avoided Water Savings Cost'!$C$16)</f>
        <v>0</v>
      </c>
      <c r="O1449" s="545">
        <f>IF(C1449="",0,IF($B$3="NYSEG",C1449/(1-'Avoided Electric Costs 2020'!$W$21),IF($B$3="RG&amp;E",C1449/(1-'Avoided Electric Costs 2020'!$X$21),"")))</f>
        <v>0</v>
      </c>
      <c r="P1449" s="546">
        <f>IF(D1449="",0,IF($B$3="NYSEG",D1449/(1-'Avoided Electric Costs 2020'!$W$21),IF($B$3="RG&amp;E",D1449/(1-'Avoided Electric Costs 2020'!$X$21),"")))</f>
        <v>0</v>
      </c>
      <c r="Q1449" s="546">
        <f>IF(E1449="",0,IF($B$3="NYSEG",E1449/(1-'Avoided Natural Gas Costs 2020'!$J$34),IF($B$3="RG&amp;E",E1449/(1-'Avoided Natural Gas Costs 2020'!$K$34),"")))</f>
        <v>0</v>
      </c>
      <c r="R1449" s="233" t="str">
        <f>IFERROR(IF(P1449*'BCA Inputs'!$C$1+Q1449*'BCA Inputs'!$C$2+F1449*'BCA Inputs'!$C$2+G1449*'BCA Inputs'!$C$2=0,"",P1449*'BCA Inputs'!$C$1+Q1449*'BCA Inputs'!$C$2+F1449*'BCA Inputs'!$C$2+G1449*'BCA Inputs'!$C$2),"")</f>
        <v/>
      </c>
      <c r="S1449" s="181" t="str">
        <f t="shared" si="220"/>
        <v/>
      </c>
      <c r="T1449" s="181" t="str">
        <f>IFERROR(IF($B$3="NYSEG",(INDEX('BCA Inputs'!$N$14:$N$54,MATCH(I1449,'BCA Inputs'!$M$14:$M$54,0))*P1449+INDEX('BCA Inputs'!$O$14:$O$54,MATCH(I1449,'BCA Inputs'!$M$14:$M$54,0))*O1449+INDEX('BCA Inputs'!P:P,MATCH(I1449,'BCA Inputs'!M:M,0))*Q1449+INDEX('BCA Inputs'!Q:Q,MATCH(I1449,'BCA Inputs'!M:M,0))*F1449+INDEX('BCA Inputs'!R:R,MATCH(I1449,'BCA Inputs'!M:M,0))*G1449)+L1449+N1449,IF($B$3="RG&amp;E",(INDEX('BCA Inputs'!$AX$14:$AX$54,MATCH(I1449,'BCA Inputs'!$AW$14:$AW$54,0))*P1449+INDEX('BCA Inputs'!$AY$14:$AY$54,MATCH(I1449,'BCA Inputs'!$AW$14:$AW$54,0))*O1449+INDEX('BCA Inputs'!$AZ$14:$AZ$54,MATCH(I1449,'BCA Inputs'!$AW$14:$AW$54,0))*Q1449+INDEX('BCA Inputs'!$BA$14:$BA$54,MATCH(I1449,'BCA Inputs'!$AW$14:$AW$54,0))*F1449+INDEX('BCA Inputs'!$BB$14:$BB$54,MATCH(I1449,'BCA Inputs'!$AW$14:$AW$54,0))*G1449)+L1449+N1449,"")),"")</f>
        <v/>
      </c>
      <c r="U1449" s="234" t="str">
        <f t="shared" si="221"/>
        <v/>
      </c>
      <c r="V1449" s="234" t="str">
        <f t="shared" si="222"/>
        <v/>
      </c>
      <c r="W1449" s="234" t="str">
        <f t="shared" si="223"/>
        <v/>
      </c>
      <c r="Y1449" s="235" t="str">
        <f t="shared" si="224"/>
        <v/>
      </c>
      <c r="Z1449" s="236" t="str">
        <f>IFERROR(IF($B$3="NYSEG",INDEX('BCA Inputs'!$X$14:$X$54,MATCH(I1449,'BCA Inputs'!$M$14:$M$54,0))*P1449+INDEX('BCA Inputs'!$Y$14:$Y$54,MATCH(I1449,'BCA Inputs'!$M$14:$M$54,0))*O1449+INDEX('BCA Inputs'!$Z$14:$Z$54,MATCH(I1449,'BCA Inputs'!$M$14:$M$54,0))*Q1449+INDEX('BCA Inputs'!$AA$14:$AA$54,MATCH(I1449,'BCA Inputs'!$M$14:$M$54,0))*F1449+INDEX('BCA Inputs'!$AB$14:$AB$54,MATCH(I1449,'BCA Inputs'!$M$14:$M$54,0))*G1449,IF($B$3="RG&amp;E",INDEX('BCA Inputs'!$BG$14:$BG$54,MATCH(I1449,'BCA Inputs'!$AW$14:$AW$54,0))*P1449+INDEX('BCA Inputs'!$BH$14:$BH$54,MATCH(I1449,'BCA Inputs'!$AW$14:$AW$54,0))*O1449+INDEX('BCA Inputs'!$BI$14:$BI$54,MATCH(I1449,'BCA Inputs'!$AW$14:$AW$54,0))*Q1449+INDEX('BCA Inputs'!$BJ$14:$BJ$54,MATCH(I1449,'BCA Inputs'!$AW$14:$AW$54,0))*F1449+INDEX('BCA Inputs'!$BK$14:$BK$54,MATCH(I1449,'BCA Inputs'!$AW$14:$AW$54,0))*G1449,"")),"")</f>
        <v/>
      </c>
      <c r="AA1449" s="237" t="str">
        <f t="shared" si="225"/>
        <v/>
      </c>
      <c r="AC1449" s="238" t="str">
        <f>IFERROR((K1449+R1449)+IF($B$3="NYSEG",INDEX('BCA Inputs'!$AI$14:$AI$54,MATCH(I1449,'BCA Inputs'!$M$14:$M$54,0))*P1449+INDEX('BCA Inputs'!$AJ$14:$AJ$54,MATCH(I1449,'BCA Inputs'!$M$14:$M$54,0))*Q1449,IF($B$3="RG&amp;E",INDEX('BCA Inputs'!$BR$14:$BR$54,MATCH(I1449,'BCA Inputs'!$AW$14:$AW$54,0))*P1449+INDEX('BCA Inputs'!$BS$14:$BS$54,MATCH(I1449,'BCA Inputs'!$AW$14:$AW$54,0))*Q1449,"")),"")</f>
        <v/>
      </c>
      <c r="AD1449" s="181" t="str">
        <f>IFERROR(IF($B$3="NYSEG",INDEX('BCA Inputs'!$AD$14:$AD$54,MATCH(I1449,'BCA Inputs'!$M$14:$M$54,0))*P1449+INDEX('BCA Inputs'!$AE$14:$AE$54,MATCH(I1449,'BCA Inputs'!$M$14:$M$54,0))*O1449+INDEX('BCA Inputs'!$AF$14:$AF$54,MATCH(I1449,'BCA Inputs'!$M$14:$M$54,0))*Q1449+INDEX('BCA Inputs'!$AG$14:$AG$54,MATCH(I1449,'BCA Inputs'!$M$14:$M$54,0))*F1449+INDEX('BCA Inputs'!$AH$14:$AH$54,MATCH(I1449,'BCA Inputs'!$M$14:$M$54,0))*G1449,IF($B$3="RG&amp;E",INDEX('BCA Inputs'!$BM$14:$BM$54,MATCH(I1449,'BCA Inputs'!$AW$14:$AW$54,0))*P1449+INDEX('BCA Inputs'!$BN$14:$BN$54,MATCH(I1449,'BCA Inputs'!$AW$14:$AW$54,0))*O1449+INDEX('BCA Inputs'!$BO$14:$BO$54,MATCH(I1449,'BCA Inputs'!$AW$14:$AW$54,0))*Q1449+INDEX('BCA Inputs'!$BP$14:$BP$54,MATCH(I1449,'BCA Inputs'!$AW$14:$AW$54,0))*F1449+INDEX('BCA Inputs'!$BQ$14:$BQ$54,MATCH(I1449,'BCA Inputs'!$AW$14:$AW$54,0))*G1449,"")),"")</f>
        <v/>
      </c>
      <c r="AE1449" s="237" t="str">
        <f t="shared" si="226"/>
        <v/>
      </c>
      <c r="AF1449" s="198">
        <f t="shared" si="228"/>
        <v>0</v>
      </c>
      <c r="AG1449" s="239">
        <f t="shared" si="229"/>
        <v>0</v>
      </c>
    </row>
    <row r="1450" spans="1:33">
      <c r="A1450" s="228"/>
      <c r="B1450" s="176"/>
      <c r="C1450" s="229"/>
      <c r="D1450" s="230"/>
      <c r="E1450" s="230"/>
      <c r="F1450" s="230"/>
      <c r="G1450" s="230"/>
      <c r="H1450" s="231"/>
      <c r="I1450" s="231"/>
      <c r="J1450" s="232"/>
      <c r="K1450" s="232"/>
      <c r="L1450" s="232"/>
      <c r="M1450" s="181">
        <f t="shared" si="227"/>
        <v>0</v>
      </c>
      <c r="N1450" s="181">
        <f>IF(H1450="",0,H1450*I1450*'Avoided Water Savings Cost'!$C$16)</f>
        <v>0</v>
      </c>
      <c r="O1450" s="545">
        <f>IF(C1450="",0,IF($B$3="NYSEG",C1450/(1-'Avoided Electric Costs 2020'!$W$21),IF($B$3="RG&amp;E",C1450/(1-'Avoided Electric Costs 2020'!$X$21),"")))</f>
        <v>0</v>
      </c>
      <c r="P1450" s="546">
        <f>IF(D1450="",0,IF($B$3="NYSEG",D1450/(1-'Avoided Electric Costs 2020'!$W$21),IF($B$3="RG&amp;E",D1450/(1-'Avoided Electric Costs 2020'!$X$21),"")))</f>
        <v>0</v>
      </c>
      <c r="Q1450" s="546">
        <f>IF(E1450="",0,IF($B$3="NYSEG",E1450/(1-'Avoided Natural Gas Costs 2020'!$J$34),IF($B$3="RG&amp;E",E1450/(1-'Avoided Natural Gas Costs 2020'!$K$34),"")))</f>
        <v>0</v>
      </c>
      <c r="R1450" s="233" t="str">
        <f>IFERROR(IF(P1450*'BCA Inputs'!$C$1+Q1450*'BCA Inputs'!$C$2+F1450*'BCA Inputs'!$C$2+G1450*'BCA Inputs'!$C$2=0,"",P1450*'BCA Inputs'!$C$1+Q1450*'BCA Inputs'!$C$2+F1450*'BCA Inputs'!$C$2+G1450*'BCA Inputs'!$C$2),"")</f>
        <v/>
      </c>
      <c r="S1450" s="181" t="str">
        <f t="shared" si="220"/>
        <v/>
      </c>
      <c r="T1450" s="181" t="str">
        <f>IFERROR(IF($B$3="NYSEG",(INDEX('BCA Inputs'!$N$14:$N$54,MATCH(I1450,'BCA Inputs'!$M$14:$M$54,0))*P1450+INDEX('BCA Inputs'!$O$14:$O$54,MATCH(I1450,'BCA Inputs'!$M$14:$M$54,0))*O1450+INDEX('BCA Inputs'!P:P,MATCH(I1450,'BCA Inputs'!M:M,0))*Q1450+INDEX('BCA Inputs'!Q:Q,MATCH(I1450,'BCA Inputs'!M:M,0))*F1450+INDEX('BCA Inputs'!R:R,MATCH(I1450,'BCA Inputs'!M:M,0))*G1450)+L1450+N1450,IF($B$3="RG&amp;E",(INDEX('BCA Inputs'!$AX$14:$AX$54,MATCH(I1450,'BCA Inputs'!$AW$14:$AW$54,0))*P1450+INDEX('BCA Inputs'!$AY$14:$AY$54,MATCH(I1450,'BCA Inputs'!$AW$14:$AW$54,0))*O1450+INDEX('BCA Inputs'!$AZ$14:$AZ$54,MATCH(I1450,'BCA Inputs'!$AW$14:$AW$54,0))*Q1450+INDEX('BCA Inputs'!$BA$14:$BA$54,MATCH(I1450,'BCA Inputs'!$AW$14:$AW$54,0))*F1450+INDEX('BCA Inputs'!$BB$14:$BB$54,MATCH(I1450,'BCA Inputs'!$AW$14:$AW$54,0))*G1450)+L1450+N1450,"")),"")</f>
        <v/>
      </c>
      <c r="U1450" s="234" t="str">
        <f t="shared" si="221"/>
        <v/>
      </c>
      <c r="V1450" s="234" t="str">
        <f t="shared" si="222"/>
        <v/>
      </c>
      <c r="W1450" s="234" t="str">
        <f t="shared" si="223"/>
        <v/>
      </c>
      <c r="Y1450" s="235" t="str">
        <f t="shared" si="224"/>
        <v/>
      </c>
      <c r="Z1450" s="236" t="str">
        <f>IFERROR(IF($B$3="NYSEG",INDEX('BCA Inputs'!$X$14:$X$54,MATCH(I1450,'BCA Inputs'!$M$14:$M$54,0))*P1450+INDEX('BCA Inputs'!$Y$14:$Y$54,MATCH(I1450,'BCA Inputs'!$M$14:$M$54,0))*O1450+INDEX('BCA Inputs'!$Z$14:$Z$54,MATCH(I1450,'BCA Inputs'!$M$14:$M$54,0))*Q1450+INDEX('BCA Inputs'!$AA$14:$AA$54,MATCH(I1450,'BCA Inputs'!$M$14:$M$54,0))*F1450+INDEX('BCA Inputs'!$AB$14:$AB$54,MATCH(I1450,'BCA Inputs'!$M$14:$M$54,0))*G1450,IF($B$3="RG&amp;E",INDEX('BCA Inputs'!$BG$14:$BG$54,MATCH(I1450,'BCA Inputs'!$AW$14:$AW$54,0))*P1450+INDEX('BCA Inputs'!$BH$14:$BH$54,MATCH(I1450,'BCA Inputs'!$AW$14:$AW$54,0))*O1450+INDEX('BCA Inputs'!$BI$14:$BI$54,MATCH(I1450,'BCA Inputs'!$AW$14:$AW$54,0))*Q1450+INDEX('BCA Inputs'!$BJ$14:$BJ$54,MATCH(I1450,'BCA Inputs'!$AW$14:$AW$54,0))*F1450+INDEX('BCA Inputs'!$BK$14:$BK$54,MATCH(I1450,'BCA Inputs'!$AW$14:$AW$54,0))*G1450,"")),"")</f>
        <v/>
      </c>
      <c r="AA1450" s="237" t="str">
        <f t="shared" si="225"/>
        <v/>
      </c>
      <c r="AC1450" s="238" t="str">
        <f>IFERROR((K1450+R1450)+IF($B$3="NYSEG",INDEX('BCA Inputs'!$AI$14:$AI$54,MATCH(I1450,'BCA Inputs'!$M$14:$M$54,0))*P1450+INDEX('BCA Inputs'!$AJ$14:$AJ$54,MATCH(I1450,'BCA Inputs'!$M$14:$M$54,0))*Q1450,IF($B$3="RG&amp;E",INDEX('BCA Inputs'!$BR$14:$BR$54,MATCH(I1450,'BCA Inputs'!$AW$14:$AW$54,0))*P1450+INDEX('BCA Inputs'!$BS$14:$BS$54,MATCH(I1450,'BCA Inputs'!$AW$14:$AW$54,0))*Q1450,"")),"")</f>
        <v/>
      </c>
      <c r="AD1450" s="181" t="str">
        <f>IFERROR(IF($B$3="NYSEG",INDEX('BCA Inputs'!$AD$14:$AD$54,MATCH(I1450,'BCA Inputs'!$M$14:$M$54,0))*P1450+INDEX('BCA Inputs'!$AE$14:$AE$54,MATCH(I1450,'BCA Inputs'!$M$14:$M$54,0))*O1450+INDEX('BCA Inputs'!$AF$14:$AF$54,MATCH(I1450,'BCA Inputs'!$M$14:$M$54,0))*Q1450+INDEX('BCA Inputs'!$AG$14:$AG$54,MATCH(I1450,'BCA Inputs'!$M$14:$M$54,0))*F1450+INDEX('BCA Inputs'!$AH$14:$AH$54,MATCH(I1450,'BCA Inputs'!$M$14:$M$54,0))*G1450,IF($B$3="RG&amp;E",INDEX('BCA Inputs'!$BM$14:$BM$54,MATCH(I1450,'BCA Inputs'!$AW$14:$AW$54,0))*P1450+INDEX('BCA Inputs'!$BN$14:$BN$54,MATCH(I1450,'BCA Inputs'!$AW$14:$AW$54,0))*O1450+INDEX('BCA Inputs'!$BO$14:$BO$54,MATCH(I1450,'BCA Inputs'!$AW$14:$AW$54,0))*Q1450+INDEX('BCA Inputs'!$BP$14:$BP$54,MATCH(I1450,'BCA Inputs'!$AW$14:$AW$54,0))*F1450+INDEX('BCA Inputs'!$BQ$14:$BQ$54,MATCH(I1450,'BCA Inputs'!$AW$14:$AW$54,0))*G1450,"")),"")</f>
        <v/>
      </c>
      <c r="AE1450" s="237" t="str">
        <f t="shared" si="226"/>
        <v/>
      </c>
      <c r="AF1450" s="198">
        <f t="shared" si="228"/>
        <v>0</v>
      </c>
      <c r="AG1450" s="239">
        <f t="shared" si="229"/>
        <v>0</v>
      </c>
    </row>
    <row r="1451" spans="1:33">
      <c r="A1451" s="228"/>
      <c r="B1451" s="176"/>
      <c r="C1451" s="229"/>
      <c r="D1451" s="230"/>
      <c r="E1451" s="230"/>
      <c r="F1451" s="230"/>
      <c r="G1451" s="230"/>
      <c r="H1451" s="231"/>
      <c r="I1451" s="231"/>
      <c r="J1451" s="232"/>
      <c r="K1451" s="232"/>
      <c r="L1451" s="232"/>
      <c r="M1451" s="181">
        <f t="shared" si="227"/>
        <v>0</v>
      </c>
      <c r="N1451" s="181">
        <f>IF(H1451="",0,H1451*I1451*'Avoided Water Savings Cost'!$C$16)</f>
        <v>0</v>
      </c>
      <c r="O1451" s="545">
        <f>IF(C1451="",0,IF($B$3="NYSEG",C1451/(1-'Avoided Electric Costs 2020'!$W$21),IF($B$3="RG&amp;E",C1451/(1-'Avoided Electric Costs 2020'!$X$21),"")))</f>
        <v>0</v>
      </c>
      <c r="P1451" s="546">
        <f>IF(D1451="",0,IF($B$3="NYSEG",D1451/(1-'Avoided Electric Costs 2020'!$W$21),IF($B$3="RG&amp;E",D1451/(1-'Avoided Electric Costs 2020'!$X$21),"")))</f>
        <v>0</v>
      </c>
      <c r="Q1451" s="546">
        <f>IF(E1451="",0,IF($B$3="NYSEG",E1451/(1-'Avoided Natural Gas Costs 2020'!$J$34),IF($B$3="RG&amp;E",E1451/(1-'Avoided Natural Gas Costs 2020'!$K$34),"")))</f>
        <v>0</v>
      </c>
      <c r="R1451" s="233" t="str">
        <f>IFERROR(IF(P1451*'BCA Inputs'!$C$1+Q1451*'BCA Inputs'!$C$2+F1451*'BCA Inputs'!$C$2+G1451*'BCA Inputs'!$C$2=0,"",P1451*'BCA Inputs'!$C$1+Q1451*'BCA Inputs'!$C$2+F1451*'BCA Inputs'!$C$2+G1451*'BCA Inputs'!$C$2),"")</f>
        <v/>
      </c>
      <c r="S1451" s="181" t="str">
        <f t="shared" si="220"/>
        <v/>
      </c>
      <c r="T1451" s="181" t="str">
        <f>IFERROR(IF($B$3="NYSEG",(INDEX('BCA Inputs'!$N$14:$N$54,MATCH(I1451,'BCA Inputs'!$M$14:$M$54,0))*P1451+INDEX('BCA Inputs'!$O$14:$O$54,MATCH(I1451,'BCA Inputs'!$M$14:$M$54,0))*O1451+INDEX('BCA Inputs'!P:P,MATCH(I1451,'BCA Inputs'!M:M,0))*Q1451+INDEX('BCA Inputs'!Q:Q,MATCH(I1451,'BCA Inputs'!M:M,0))*F1451+INDEX('BCA Inputs'!R:R,MATCH(I1451,'BCA Inputs'!M:M,0))*G1451)+L1451+N1451,IF($B$3="RG&amp;E",(INDEX('BCA Inputs'!$AX$14:$AX$54,MATCH(I1451,'BCA Inputs'!$AW$14:$AW$54,0))*P1451+INDEX('BCA Inputs'!$AY$14:$AY$54,MATCH(I1451,'BCA Inputs'!$AW$14:$AW$54,0))*O1451+INDEX('BCA Inputs'!$AZ$14:$AZ$54,MATCH(I1451,'BCA Inputs'!$AW$14:$AW$54,0))*Q1451+INDEX('BCA Inputs'!$BA$14:$BA$54,MATCH(I1451,'BCA Inputs'!$AW$14:$AW$54,0))*F1451+INDEX('BCA Inputs'!$BB$14:$BB$54,MATCH(I1451,'BCA Inputs'!$AW$14:$AW$54,0))*G1451)+L1451+N1451,"")),"")</f>
        <v/>
      </c>
      <c r="U1451" s="234" t="str">
        <f t="shared" si="221"/>
        <v/>
      </c>
      <c r="V1451" s="234" t="str">
        <f t="shared" si="222"/>
        <v/>
      </c>
      <c r="W1451" s="234" t="str">
        <f t="shared" si="223"/>
        <v/>
      </c>
      <c r="Y1451" s="235" t="str">
        <f t="shared" si="224"/>
        <v/>
      </c>
      <c r="Z1451" s="236" t="str">
        <f>IFERROR(IF($B$3="NYSEG",INDEX('BCA Inputs'!$X$14:$X$54,MATCH(I1451,'BCA Inputs'!$M$14:$M$54,0))*P1451+INDEX('BCA Inputs'!$Y$14:$Y$54,MATCH(I1451,'BCA Inputs'!$M$14:$M$54,0))*O1451+INDEX('BCA Inputs'!$Z$14:$Z$54,MATCH(I1451,'BCA Inputs'!$M$14:$M$54,0))*Q1451+INDEX('BCA Inputs'!$AA$14:$AA$54,MATCH(I1451,'BCA Inputs'!$M$14:$M$54,0))*F1451+INDEX('BCA Inputs'!$AB$14:$AB$54,MATCH(I1451,'BCA Inputs'!$M$14:$M$54,0))*G1451,IF($B$3="RG&amp;E",INDEX('BCA Inputs'!$BG$14:$BG$54,MATCH(I1451,'BCA Inputs'!$AW$14:$AW$54,0))*P1451+INDEX('BCA Inputs'!$BH$14:$BH$54,MATCH(I1451,'BCA Inputs'!$AW$14:$AW$54,0))*O1451+INDEX('BCA Inputs'!$BI$14:$BI$54,MATCH(I1451,'BCA Inputs'!$AW$14:$AW$54,0))*Q1451+INDEX('BCA Inputs'!$BJ$14:$BJ$54,MATCH(I1451,'BCA Inputs'!$AW$14:$AW$54,0))*F1451+INDEX('BCA Inputs'!$BK$14:$BK$54,MATCH(I1451,'BCA Inputs'!$AW$14:$AW$54,0))*G1451,"")),"")</f>
        <v/>
      </c>
      <c r="AA1451" s="237" t="str">
        <f t="shared" si="225"/>
        <v/>
      </c>
      <c r="AC1451" s="238" t="str">
        <f>IFERROR((K1451+R1451)+IF($B$3="NYSEG",INDEX('BCA Inputs'!$AI$14:$AI$54,MATCH(I1451,'BCA Inputs'!$M$14:$M$54,0))*P1451+INDEX('BCA Inputs'!$AJ$14:$AJ$54,MATCH(I1451,'BCA Inputs'!$M$14:$M$54,0))*Q1451,IF($B$3="RG&amp;E",INDEX('BCA Inputs'!$BR$14:$BR$54,MATCH(I1451,'BCA Inputs'!$AW$14:$AW$54,0))*P1451+INDEX('BCA Inputs'!$BS$14:$BS$54,MATCH(I1451,'BCA Inputs'!$AW$14:$AW$54,0))*Q1451,"")),"")</f>
        <v/>
      </c>
      <c r="AD1451" s="181" t="str">
        <f>IFERROR(IF($B$3="NYSEG",INDEX('BCA Inputs'!$AD$14:$AD$54,MATCH(I1451,'BCA Inputs'!$M$14:$M$54,0))*P1451+INDEX('BCA Inputs'!$AE$14:$AE$54,MATCH(I1451,'BCA Inputs'!$M$14:$M$54,0))*O1451+INDEX('BCA Inputs'!$AF$14:$AF$54,MATCH(I1451,'BCA Inputs'!$M$14:$M$54,0))*Q1451+INDEX('BCA Inputs'!$AG$14:$AG$54,MATCH(I1451,'BCA Inputs'!$M$14:$M$54,0))*F1451+INDEX('BCA Inputs'!$AH$14:$AH$54,MATCH(I1451,'BCA Inputs'!$M$14:$M$54,0))*G1451,IF($B$3="RG&amp;E",INDEX('BCA Inputs'!$BM$14:$BM$54,MATCH(I1451,'BCA Inputs'!$AW$14:$AW$54,0))*P1451+INDEX('BCA Inputs'!$BN$14:$BN$54,MATCH(I1451,'BCA Inputs'!$AW$14:$AW$54,0))*O1451+INDEX('BCA Inputs'!$BO$14:$BO$54,MATCH(I1451,'BCA Inputs'!$AW$14:$AW$54,0))*Q1451+INDEX('BCA Inputs'!$BP$14:$BP$54,MATCH(I1451,'BCA Inputs'!$AW$14:$AW$54,0))*F1451+INDEX('BCA Inputs'!$BQ$14:$BQ$54,MATCH(I1451,'BCA Inputs'!$AW$14:$AW$54,0))*G1451,"")),"")</f>
        <v/>
      </c>
      <c r="AE1451" s="237" t="str">
        <f t="shared" si="226"/>
        <v/>
      </c>
      <c r="AF1451" s="198">
        <f t="shared" si="228"/>
        <v>0</v>
      </c>
      <c r="AG1451" s="239">
        <f t="shared" si="229"/>
        <v>0</v>
      </c>
    </row>
    <row r="1452" spans="1:33">
      <c r="A1452" s="228"/>
      <c r="B1452" s="176"/>
      <c r="C1452" s="229"/>
      <c r="D1452" s="230"/>
      <c r="E1452" s="230"/>
      <c r="F1452" s="230"/>
      <c r="G1452" s="230"/>
      <c r="H1452" s="231"/>
      <c r="I1452" s="231"/>
      <c r="J1452" s="232"/>
      <c r="K1452" s="232"/>
      <c r="L1452" s="232"/>
      <c r="M1452" s="181">
        <f t="shared" si="227"/>
        <v>0</v>
      </c>
      <c r="N1452" s="181">
        <f>IF(H1452="",0,H1452*I1452*'Avoided Water Savings Cost'!$C$16)</f>
        <v>0</v>
      </c>
      <c r="O1452" s="545">
        <f>IF(C1452="",0,IF($B$3="NYSEG",C1452/(1-'Avoided Electric Costs 2020'!$W$21),IF($B$3="RG&amp;E",C1452/(1-'Avoided Electric Costs 2020'!$X$21),"")))</f>
        <v>0</v>
      </c>
      <c r="P1452" s="546">
        <f>IF(D1452="",0,IF($B$3="NYSEG",D1452/(1-'Avoided Electric Costs 2020'!$W$21),IF($B$3="RG&amp;E",D1452/(1-'Avoided Electric Costs 2020'!$X$21),"")))</f>
        <v>0</v>
      </c>
      <c r="Q1452" s="546">
        <f>IF(E1452="",0,IF($B$3="NYSEG",E1452/(1-'Avoided Natural Gas Costs 2020'!$J$34),IF($B$3="RG&amp;E",E1452/(1-'Avoided Natural Gas Costs 2020'!$K$34),"")))</f>
        <v>0</v>
      </c>
      <c r="R1452" s="233" t="str">
        <f>IFERROR(IF(P1452*'BCA Inputs'!$C$1+Q1452*'BCA Inputs'!$C$2+F1452*'BCA Inputs'!$C$2+G1452*'BCA Inputs'!$C$2=0,"",P1452*'BCA Inputs'!$C$1+Q1452*'BCA Inputs'!$C$2+F1452*'BCA Inputs'!$C$2+G1452*'BCA Inputs'!$C$2),"")</f>
        <v/>
      </c>
      <c r="S1452" s="181" t="str">
        <f t="shared" si="220"/>
        <v/>
      </c>
      <c r="T1452" s="181" t="str">
        <f>IFERROR(IF($B$3="NYSEG",(INDEX('BCA Inputs'!$N$14:$N$54,MATCH(I1452,'BCA Inputs'!$M$14:$M$54,0))*P1452+INDEX('BCA Inputs'!$O$14:$O$54,MATCH(I1452,'BCA Inputs'!$M$14:$M$54,0))*O1452+INDEX('BCA Inputs'!P:P,MATCH(I1452,'BCA Inputs'!M:M,0))*Q1452+INDEX('BCA Inputs'!Q:Q,MATCH(I1452,'BCA Inputs'!M:M,0))*F1452+INDEX('BCA Inputs'!R:R,MATCH(I1452,'BCA Inputs'!M:M,0))*G1452)+L1452+N1452,IF($B$3="RG&amp;E",(INDEX('BCA Inputs'!$AX$14:$AX$54,MATCH(I1452,'BCA Inputs'!$AW$14:$AW$54,0))*P1452+INDEX('BCA Inputs'!$AY$14:$AY$54,MATCH(I1452,'BCA Inputs'!$AW$14:$AW$54,0))*O1452+INDEX('BCA Inputs'!$AZ$14:$AZ$54,MATCH(I1452,'BCA Inputs'!$AW$14:$AW$54,0))*Q1452+INDEX('BCA Inputs'!$BA$14:$BA$54,MATCH(I1452,'BCA Inputs'!$AW$14:$AW$54,0))*F1452+INDEX('BCA Inputs'!$BB$14:$BB$54,MATCH(I1452,'BCA Inputs'!$AW$14:$AW$54,0))*G1452)+L1452+N1452,"")),"")</f>
        <v/>
      </c>
      <c r="U1452" s="234" t="str">
        <f t="shared" si="221"/>
        <v/>
      </c>
      <c r="V1452" s="234" t="str">
        <f t="shared" si="222"/>
        <v/>
      </c>
      <c r="W1452" s="234" t="str">
        <f t="shared" si="223"/>
        <v/>
      </c>
      <c r="Y1452" s="235" t="str">
        <f t="shared" si="224"/>
        <v/>
      </c>
      <c r="Z1452" s="236" t="str">
        <f>IFERROR(IF($B$3="NYSEG",INDEX('BCA Inputs'!$X$14:$X$54,MATCH(I1452,'BCA Inputs'!$M$14:$M$54,0))*P1452+INDEX('BCA Inputs'!$Y$14:$Y$54,MATCH(I1452,'BCA Inputs'!$M$14:$M$54,0))*O1452+INDEX('BCA Inputs'!$Z$14:$Z$54,MATCH(I1452,'BCA Inputs'!$M$14:$M$54,0))*Q1452+INDEX('BCA Inputs'!$AA$14:$AA$54,MATCH(I1452,'BCA Inputs'!$M$14:$M$54,0))*F1452+INDEX('BCA Inputs'!$AB$14:$AB$54,MATCH(I1452,'BCA Inputs'!$M$14:$M$54,0))*G1452,IF($B$3="RG&amp;E",INDEX('BCA Inputs'!$BG$14:$BG$54,MATCH(I1452,'BCA Inputs'!$AW$14:$AW$54,0))*P1452+INDEX('BCA Inputs'!$BH$14:$BH$54,MATCH(I1452,'BCA Inputs'!$AW$14:$AW$54,0))*O1452+INDEX('BCA Inputs'!$BI$14:$BI$54,MATCH(I1452,'BCA Inputs'!$AW$14:$AW$54,0))*Q1452+INDEX('BCA Inputs'!$BJ$14:$BJ$54,MATCH(I1452,'BCA Inputs'!$AW$14:$AW$54,0))*F1452+INDEX('BCA Inputs'!$BK$14:$BK$54,MATCH(I1452,'BCA Inputs'!$AW$14:$AW$54,0))*G1452,"")),"")</f>
        <v/>
      </c>
      <c r="AA1452" s="237" t="str">
        <f t="shared" si="225"/>
        <v/>
      </c>
      <c r="AC1452" s="238" t="str">
        <f>IFERROR((K1452+R1452)+IF($B$3="NYSEG",INDEX('BCA Inputs'!$AI$14:$AI$54,MATCH(I1452,'BCA Inputs'!$M$14:$M$54,0))*P1452+INDEX('BCA Inputs'!$AJ$14:$AJ$54,MATCH(I1452,'BCA Inputs'!$M$14:$M$54,0))*Q1452,IF($B$3="RG&amp;E",INDEX('BCA Inputs'!$BR$14:$BR$54,MATCH(I1452,'BCA Inputs'!$AW$14:$AW$54,0))*P1452+INDEX('BCA Inputs'!$BS$14:$BS$54,MATCH(I1452,'BCA Inputs'!$AW$14:$AW$54,0))*Q1452,"")),"")</f>
        <v/>
      </c>
      <c r="AD1452" s="181" t="str">
        <f>IFERROR(IF($B$3="NYSEG",INDEX('BCA Inputs'!$AD$14:$AD$54,MATCH(I1452,'BCA Inputs'!$M$14:$M$54,0))*P1452+INDEX('BCA Inputs'!$AE$14:$AE$54,MATCH(I1452,'BCA Inputs'!$M$14:$M$54,0))*O1452+INDEX('BCA Inputs'!$AF$14:$AF$54,MATCH(I1452,'BCA Inputs'!$M$14:$M$54,0))*Q1452+INDEX('BCA Inputs'!$AG$14:$AG$54,MATCH(I1452,'BCA Inputs'!$M$14:$M$54,0))*F1452+INDEX('BCA Inputs'!$AH$14:$AH$54,MATCH(I1452,'BCA Inputs'!$M$14:$M$54,0))*G1452,IF($B$3="RG&amp;E",INDEX('BCA Inputs'!$BM$14:$BM$54,MATCH(I1452,'BCA Inputs'!$AW$14:$AW$54,0))*P1452+INDEX('BCA Inputs'!$BN$14:$BN$54,MATCH(I1452,'BCA Inputs'!$AW$14:$AW$54,0))*O1452+INDEX('BCA Inputs'!$BO$14:$BO$54,MATCH(I1452,'BCA Inputs'!$AW$14:$AW$54,0))*Q1452+INDEX('BCA Inputs'!$BP$14:$BP$54,MATCH(I1452,'BCA Inputs'!$AW$14:$AW$54,0))*F1452+INDEX('BCA Inputs'!$BQ$14:$BQ$54,MATCH(I1452,'BCA Inputs'!$AW$14:$AW$54,0))*G1452,"")),"")</f>
        <v/>
      </c>
      <c r="AE1452" s="237" t="str">
        <f t="shared" si="226"/>
        <v/>
      </c>
      <c r="AF1452" s="198">
        <f t="shared" si="228"/>
        <v>0</v>
      </c>
      <c r="AG1452" s="239">
        <f t="shared" si="229"/>
        <v>0</v>
      </c>
    </row>
    <row r="1453" spans="1:33">
      <c r="A1453" s="228"/>
      <c r="B1453" s="176"/>
      <c r="C1453" s="229"/>
      <c r="D1453" s="230"/>
      <c r="E1453" s="230"/>
      <c r="F1453" s="230"/>
      <c r="G1453" s="230"/>
      <c r="H1453" s="231"/>
      <c r="I1453" s="231"/>
      <c r="J1453" s="232"/>
      <c r="K1453" s="232"/>
      <c r="L1453" s="232"/>
      <c r="M1453" s="181">
        <f t="shared" si="227"/>
        <v>0</v>
      </c>
      <c r="N1453" s="181">
        <f>IF(H1453="",0,H1453*I1453*'Avoided Water Savings Cost'!$C$16)</f>
        <v>0</v>
      </c>
      <c r="O1453" s="545">
        <f>IF(C1453="",0,IF($B$3="NYSEG",C1453/(1-'Avoided Electric Costs 2020'!$W$21),IF($B$3="RG&amp;E",C1453/(1-'Avoided Electric Costs 2020'!$X$21),"")))</f>
        <v>0</v>
      </c>
      <c r="P1453" s="546">
        <f>IF(D1453="",0,IF($B$3="NYSEG",D1453/(1-'Avoided Electric Costs 2020'!$W$21),IF($B$3="RG&amp;E",D1453/(1-'Avoided Electric Costs 2020'!$X$21),"")))</f>
        <v>0</v>
      </c>
      <c r="Q1453" s="546">
        <f>IF(E1453="",0,IF($B$3="NYSEG",E1453/(1-'Avoided Natural Gas Costs 2020'!$J$34),IF($B$3="RG&amp;E",E1453/(1-'Avoided Natural Gas Costs 2020'!$K$34),"")))</f>
        <v>0</v>
      </c>
      <c r="R1453" s="233" t="str">
        <f>IFERROR(IF(P1453*'BCA Inputs'!$C$1+Q1453*'BCA Inputs'!$C$2+F1453*'BCA Inputs'!$C$2+G1453*'BCA Inputs'!$C$2=0,"",P1453*'BCA Inputs'!$C$1+Q1453*'BCA Inputs'!$C$2+F1453*'BCA Inputs'!$C$2+G1453*'BCA Inputs'!$C$2),"")</f>
        <v/>
      </c>
      <c r="S1453" s="181" t="str">
        <f t="shared" si="220"/>
        <v/>
      </c>
      <c r="T1453" s="181" t="str">
        <f>IFERROR(IF($B$3="NYSEG",(INDEX('BCA Inputs'!$N$14:$N$54,MATCH(I1453,'BCA Inputs'!$M$14:$M$54,0))*P1453+INDEX('BCA Inputs'!$O$14:$O$54,MATCH(I1453,'BCA Inputs'!$M$14:$M$54,0))*O1453+INDEX('BCA Inputs'!P:P,MATCH(I1453,'BCA Inputs'!M:M,0))*Q1453+INDEX('BCA Inputs'!Q:Q,MATCH(I1453,'BCA Inputs'!M:M,0))*F1453+INDEX('BCA Inputs'!R:R,MATCH(I1453,'BCA Inputs'!M:M,0))*G1453)+L1453+N1453,IF($B$3="RG&amp;E",(INDEX('BCA Inputs'!$AX$14:$AX$54,MATCH(I1453,'BCA Inputs'!$AW$14:$AW$54,0))*P1453+INDEX('BCA Inputs'!$AY$14:$AY$54,MATCH(I1453,'BCA Inputs'!$AW$14:$AW$54,0))*O1453+INDEX('BCA Inputs'!$AZ$14:$AZ$54,MATCH(I1453,'BCA Inputs'!$AW$14:$AW$54,0))*Q1453+INDEX('BCA Inputs'!$BA$14:$BA$54,MATCH(I1453,'BCA Inputs'!$AW$14:$AW$54,0))*F1453+INDEX('BCA Inputs'!$BB$14:$BB$54,MATCH(I1453,'BCA Inputs'!$AW$14:$AW$54,0))*G1453)+L1453+N1453,"")),"")</f>
        <v/>
      </c>
      <c r="U1453" s="234" t="str">
        <f t="shared" si="221"/>
        <v/>
      </c>
      <c r="V1453" s="234" t="str">
        <f t="shared" si="222"/>
        <v/>
      </c>
      <c r="W1453" s="234" t="str">
        <f t="shared" si="223"/>
        <v/>
      </c>
      <c r="Y1453" s="235" t="str">
        <f t="shared" si="224"/>
        <v/>
      </c>
      <c r="Z1453" s="236" t="str">
        <f>IFERROR(IF($B$3="NYSEG",INDEX('BCA Inputs'!$X$14:$X$54,MATCH(I1453,'BCA Inputs'!$M$14:$M$54,0))*P1453+INDEX('BCA Inputs'!$Y$14:$Y$54,MATCH(I1453,'BCA Inputs'!$M$14:$M$54,0))*O1453+INDEX('BCA Inputs'!$Z$14:$Z$54,MATCH(I1453,'BCA Inputs'!$M$14:$M$54,0))*Q1453+INDEX('BCA Inputs'!$AA$14:$AA$54,MATCH(I1453,'BCA Inputs'!$M$14:$M$54,0))*F1453+INDEX('BCA Inputs'!$AB$14:$AB$54,MATCH(I1453,'BCA Inputs'!$M$14:$M$54,0))*G1453,IF($B$3="RG&amp;E",INDEX('BCA Inputs'!$BG$14:$BG$54,MATCH(I1453,'BCA Inputs'!$AW$14:$AW$54,0))*P1453+INDEX('BCA Inputs'!$BH$14:$BH$54,MATCH(I1453,'BCA Inputs'!$AW$14:$AW$54,0))*O1453+INDEX('BCA Inputs'!$BI$14:$BI$54,MATCH(I1453,'BCA Inputs'!$AW$14:$AW$54,0))*Q1453+INDEX('BCA Inputs'!$BJ$14:$BJ$54,MATCH(I1453,'BCA Inputs'!$AW$14:$AW$54,0))*F1453+INDEX('BCA Inputs'!$BK$14:$BK$54,MATCH(I1453,'BCA Inputs'!$AW$14:$AW$54,0))*G1453,"")),"")</f>
        <v/>
      </c>
      <c r="AA1453" s="237" t="str">
        <f t="shared" si="225"/>
        <v/>
      </c>
      <c r="AC1453" s="238" t="str">
        <f>IFERROR((K1453+R1453)+IF($B$3="NYSEG",INDEX('BCA Inputs'!$AI$14:$AI$54,MATCH(I1453,'BCA Inputs'!$M$14:$M$54,0))*P1453+INDEX('BCA Inputs'!$AJ$14:$AJ$54,MATCH(I1453,'BCA Inputs'!$M$14:$M$54,0))*Q1453,IF($B$3="RG&amp;E",INDEX('BCA Inputs'!$BR$14:$BR$54,MATCH(I1453,'BCA Inputs'!$AW$14:$AW$54,0))*P1453+INDEX('BCA Inputs'!$BS$14:$BS$54,MATCH(I1453,'BCA Inputs'!$AW$14:$AW$54,0))*Q1453,"")),"")</f>
        <v/>
      </c>
      <c r="AD1453" s="181" t="str">
        <f>IFERROR(IF($B$3="NYSEG",INDEX('BCA Inputs'!$AD$14:$AD$54,MATCH(I1453,'BCA Inputs'!$M$14:$M$54,0))*P1453+INDEX('BCA Inputs'!$AE$14:$AE$54,MATCH(I1453,'BCA Inputs'!$M$14:$M$54,0))*O1453+INDEX('BCA Inputs'!$AF$14:$AF$54,MATCH(I1453,'BCA Inputs'!$M$14:$M$54,0))*Q1453+INDEX('BCA Inputs'!$AG$14:$AG$54,MATCH(I1453,'BCA Inputs'!$M$14:$M$54,0))*F1453+INDEX('BCA Inputs'!$AH$14:$AH$54,MATCH(I1453,'BCA Inputs'!$M$14:$M$54,0))*G1453,IF($B$3="RG&amp;E",INDEX('BCA Inputs'!$BM$14:$BM$54,MATCH(I1453,'BCA Inputs'!$AW$14:$AW$54,0))*P1453+INDEX('BCA Inputs'!$BN$14:$BN$54,MATCH(I1453,'BCA Inputs'!$AW$14:$AW$54,0))*O1453+INDEX('BCA Inputs'!$BO$14:$BO$54,MATCH(I1453,'BCA Inputs'!$AW$14:$AW$54,0))*Q1453+INDEX('BCA Inputs'!$BP$14:$BP$54,MATCH(I1453,'BCA Inputs'!$AW$14:$AW$54,0))*F1453+INDEX('BCA Inputs'!$BQ$14:$BQ$54,MATCH(I1453,'BCA Inputs'!$AW$14:$AW$54,0))*G1453,"")),"")</f>
        <v/>
      </c>
      <c r="AE1453" s="237" t="str">
        <f t="shared" si="226"/>
        <v/>
      </c>
      <c r="AF1453" s="198">
        <f t="shared" si="228"/>
        <v>0</v>
      </c>
      <c r="AG1453" s="239">
        <f t="shared" si="229"/>
        <v>0</v>
      </c>
    </row>
    <row r="1454" spans="1:33">
      <c r="A1454" s="228"/>
      <c r="B1454" s="176"/>
      <c r="C1454" s="229"/>
      <c r="D1454" s="230"/>
      <c r="E1454" s="230"/>
      <c r="F1454" s="230"/>
      <c r="G1454" s="230"/>
      <c r="H1454" s="231"/>
      <c r="I1454" s="231"/>
      <c r="J1454" s="232"/>
      <c r="K1454" s="232"/>
      <c r="L1454" s="232"/>
      <c r="M1454" s="181">
        <f t="shared" si="227"/>
        <v>0</v>
      </c>
      <c r="N1454" s="181">
        <f>IF(H1454="",0,H1454*I1454*'Avoided Water Savings Cost'!$C$16)</f>
        <v>0</v>
      </c>
      <c r="O1454" s="545">
        <f>IF(C1454="",0,IF($B$3="NYSEG",C1454/(1-'Avoided Electric Costs 2020'!$W$21),IF($B$3="RG&amp;E",C1454/(1-'Avoided Electric Costs 2020'!$X$21),"")))</f>
        <v>0</v>
      </c>
      <c r="P1454" s="546">
        <f>IF(D1454="",0,IF($B$3="NYSEG",D1454/(1-'Avoided Electric Costs 2020'!$W$21),IF($B$3="RG&amp;E",D1454/(1-'Avoided Electric Costs 2020'!$X$21),"")))</f>
        <v>0</v>
      </c>
      <c r="Q1454" s="546">
        <f>IF(E1454="",0,IF($B$3="NYSEG",E1454/(1-'Avoided Natural Gas Costs 2020'!$J$34),IF($B$3="RG&amp;E",E1454/(1-'Avoided Natural Gas Costs 2020'!$K$34),"")))</f>
        <v>0</v>
      </c>
      <c r="R1454" s="233" t="str">
        <f>IFERROR(IF(P1454*'BCA Inputs'!$C$1+Q1454*'BCA Inputs'!$C$2+F1454*'BCA Inputs'!$C$2+G1454*'BCA Inputs'!$C$2=0,"",P1454*'BCA Inputs'!$C$1+Q1454*'BCA Inputs'!$C$2+F1454*'BCA Inputs'!$C$2+G1454*'BCA Inputs'!$C$2),"")</f>
        <v/>
      </c>
      <c r="S1454" s="181" t="str">
        <f t="shared" si="220"/>
        <v/>
      </c>
      <c r="T1454" s="181" t="str">
        <f>IFERROR(IF($B$3="NYSEG",(INDEX('BCA Inputs'!$N$14:$N$54,MATCH(I1454,'BCA Inputs'!$M$14:$M$54,0))*P1454+INDEX('BCA Inputs'!$O$14:$O$54,MATCH(I1454,'BCA Inputs'!$M$14:$M$54,0))*O1454+INDEX('BCA Inputs'!P:P,MATCH(I1454,'BCA Inputs'!M:M,0))*Q1454+INDEX('BCA Inputs'!Q:Q,MATCH(I1454,'BCA Inputs'!M:M,0))*F1454+INDEX('BCA Inputs'!R:R,MATCH(I1454,'BCA Inputs'!M:M,0))*G1454)+L1454+N1454,IF($B$3="RG&amp;E",(INDEX('BCA Inputs'!$AX$14:$AX$54,MATCH(I1454,'BCA Inputs'!$AW$14:$AW$54,0))*P1454+INDEX('BCA Inputs'!$AY$14:$AY$54,MATCH(I1454,'BCA Inputs'!$AW$14:$AW$54,0))*O1454+INDEX('BCA Inputs'!$AZ$14:$AZ$54,MATCH(I1454,'BCA Inputs'!$AW$14:$AW$54,0))*Q1454+INDEX('BCA Inputs'!$BA$14:$BA$54,MATCH(I1454,'BCA Inputs'!$AW$14:$AW$54,0))*F1454+INDEX('BCA Inputs'!$BB$14:$BB$54,MATCH(I1454,'BCA Inputs'!$AW$14:$AW$54,0))*G1454)+L1454+N1454,"")),"")</f>
        <v/>
      </c>
      <c r="U1454" s="234" t="str">
        <f t="shared" si="221"/>
        <v/>
      </c>
      <c r="V1454" s="234" t="str">
        <f t="shared" si="222"/>
        <v/>
      </c>
      <c r="W1454" s="234" t="str">
        <f t="shared" si="223"/>
        <v/>
      </c>
      <c r="Y1454" s="235" t="str">
        <f t="shared" si="224"/>
        <v/>
      </c>
      <c r="Z1454" s="236" t="str">
        <f>IFERROR(IF($B$3="NYSEG",INDEX('BCA Inputs'!$X$14:$X$54,MATCH(I1454,'BCA Inputs'!$M$14:$M$54,0))*P1454+INDEX('BCA Inputs'!$Y$14:$Y$54,MATCH(I1454,'BCA Inputs'!$M$14:$M$54,0))*O1454+INDEX('BCA Inputs'!$Z$14:$Z$54,MATCH(I1454,'BCA Inputs'!$M$14:$M$54,0))*Q1454+INDEX('BCA Inputs'!$AA$14:$AA$54,MATCH(I1454,'BCA Inputs'!$M$14:$M$54,0))*F1454+INDEX('BCA Inputs'!$AB$14:$AB$54,MATCH(I1454,'BCA Inputs'!$M$14:$M$54,0))*G1454,IF($B$3="RG&amp;E",INDEX('BCA Inputs'!$BG$14:$BG$54,MATCH(I1454,'BCA Inputs'!$AW$14:$AW$54,0))*P1454+INDEX('BCA Inputs'!$BH$14:$BH$54,MATCH(I1454,'BCA Inputs'!$AW$14:$AW$54,0))*O1454+INDEX('BCA Inputs'!$BI$14:$BI$54,MATCH(I1454,'BCA Inputs'!$AW$14:$AW$54,0))*Q1454+INDEX('BCA Inputs'!$BJ$14:$BJ$54,MATCH(I1454,'BCA Inputs'!$AW$14:$AW$54,0))*F1454+INDEX('BCA Inputs'!$BK$14:$BK$54,MATCH(I1454,'BCA Inputs'!$AW$14:$AW$54,0))*G1454,"")),"")</f>
        <v/>
      </c>
      <c r="AA1454" s="237" t="str">
        <f t="shared" si="225"/>
        <v/>
      </c>
      <c r="AC1454" s="238" t="str">
        <f>IFERROR((K1454+R1454)+IF($B$3="NYSEG",INDEX('BCA Inputs'!$AI$14:$AI$54,MATCH(I1454,'BCA Inputs'!$M$14:$M$54,0))*P1454+INDEX('BCA Inputs'!$AJ$14:$AJ$54,MATCH(I1454,'BCA Inputs'!$M$14:$M$54,0))*Q1454,IF($B$3="RG&amp;E",INDEX('BCA Inputs'!$BR$14:$BR$54,MATCH(I1454,'BCA Inputs'!$AW$14:$AW$54,0))*P1454+INDEX('BCA Inputs'!$BS$14:$BS$54,MATCH(I1454,'BCA Inputs'!$AW$14:$AW$54,0))*Q1454,"")),"")</f>
        <v/>
      </c>
      <c r="AD1454" s="181" t="str">
        <f>IFERROR(IF($B$3="NYSEG",INDEX('BCA Inputs'!$AD$14:$AD$54,MATCH(I1454,'BCA Inputs'!$M$14:$M$54,0))*P1454+INDEX('BCA Inputs'!$AE$14:$AE$54,MATCH(I1454,'BCA Inputs'!$M$14:$M$54,0))*O1454+INDEX('BCA Inputs'!$AF$14:$AF$54,MATCH(I1454,'BCA Inputs'!$M$14:$M$54,0))*Q1454+INDEX('BCA Inputs'!$AG$14:$AG$54,MATCH(I1454,'BCA Inputs'!$M$14:$M$54,0))*F1454+INDEX('BCA Inputs'!$AH$14:$AH$54,MATCH(I1454,'BCA Inputs'!$M$14:$M$54,0))*G1454,IF($B$3="RG&amp;E",INDEX('BCA Inputs'!$BM$14:$BM$54,MATCH(I1454,'BCA Inputs'!$AW$14:$AW$54,0))*P1454+INDEX('BCA Inputs'!$BN$14:$BN$54,MATCH(I1454,'BCA Inputs'!$AW$14:$AW$54,0))*O1454+INDEX('BCA Inputs'!$BO$14:$BO$54,MATCH(I1454,'BCA Inputs'!$AW$14:$AW$54,0))*Q1454+INDEX('BCA Inputs'!$BP$14:$BP$54,MATCH(I1454,'BCA Inputs'!$AW$14:$AW$54,0))*F1454+INDEX('BCA Inputs'!$BQ$14:$BQ$54,MATCH(I1454,'BCA Inputs'!$AW$14:$AW$54,0))*G1454,"")),"")</f>
        <v/>
      </c>
      <c r="AE1454" s="237" t="str">
        <f t="shared" si="226"/>
        <v/>
      </c>
      <c r="AF1454" s="198">
        <f t="shared" si="228"/>
        <v>0</v>
      </c>
      <c r="AG1454" s="239">
        <f t="shared" si="229"/>
        <v>0</v>
      </c>
    </row>
    <row r="1455" spans="1:33">
      <c r="A1455" s="228"/>
      <c r="B1455" s="176"/>
      <c r="C1455" s="229"/>
      <c r="D1455" s="230"/>
      <c r="E1455" s="230"/>
      <c r="F1455" s="230"/>
      <c r="G1455" s="230"/>
      <c r="H1455" s="231"/>
      <c r="I1455" s="231"/>
      <c r="J1455" s="232"/>
      <c r="K1455" s="232"/>
      <c r="L1455" s="232"/>
      <c r="M1455" s="181">
        <f t="shared" si="227"/>
        <v>0</v>
      </c>
      <c r="N1455" s="181">
        <f>IF(H1455="",0,H1455*I1455*'Avoided Water Savings Cost'!$C$16)</f>
        <v>0</v>
      </c>
      <c r="O1455" s="545">
        <f>IF(C1455="",0,IF($B$3="NYSEG",C1455/(1-'Avoided Electric Costs 2020'!$W$21),IF($B$3="RG&amp;E",C1455/(1-'Avoided Electric Costs 2020'!$X$21),"")))</f>
        <v>0</v>
      </c>
      <c r="P1455" s="546">
        <f>IF(D1455="",0,IF($B$3="NYSEG",D1455/(1-'Avoided Electric Costs 2020'!$W$21),IF($B$3="RG&amp;E",D1455/(1-'Avoided Electric Costs 2020'!$X$21),"")))</f>
        <v>0</v>
      </c>
      <c r="Q1455" s="546">
        <f>IF(E1455="",0,IF($B$3="NYSEG",E1455/(1-'Avoided Natural Gas Costs 2020'!$J$34),IF($B$3="RG&amp;E",E1455/(1-'Avoided Natural Gas Costs 2020'!$K$34),"")))</f>
        <v>0</v>
      </c>
      <c r="R1455" s="233" t="str">
        <f>IFERROR(IF(P1455*'BCA Inputs'!$C$1+Q1455*'BCA Inputs'!$C$2+F1455*'BCA Inputs'!$C$2+G1455*'BCA Inputs'!$C$2=0,"",P1455*'BCA Inputs'!$C$1+Q1455*'BCA Inputs'!$C$2+F1455*'BCA Inputs'!$C$2+G1455*'BCA Inputs'!$C$2),"")</f>
        <v/>
      </c>
      <c r="S1455" s="181" t="str">
        <f t="shared" si="220"/>
        <v/>
      </c>
      <c r="T1455" s="181" t="str">
        <f>IFERROR(IF($B$3="NYSEG",(INDEX('BCA Inputs'!$N$14:$N$54,MATCH(I1455,'BCA Inputs'!$M$14:$M$54,0))*P1455+INDEX('BCA Inputs'!$O$14:$O$54,MATCH(I1455,'BCA Inputs'!$M$14:$M$54,0))*O1455+INDEX('BCA Inputs'!P:P,MATCH(I1455,'BCA Inputs'!M:M,0))*Q1455+INDEX('BCA Inputs'!Q:Q,MATCH(I1455,'BCA Inputs'!M:M,0))*F1455+INDEX('BCA Inputs'!R:R,MATCH(I1455,'BCA Inputs'!M:M,0))*G1455)+L1455+N1455,IF($B$3="RG&amp;E",(INDEX('BCA Inputs'!$AX$14:$AX$54,MATCH(I1455,'BCA Inputs'!$AW$14:$AW$54,0))*P1455+INDEX('BCA Inputs'!$AY$14:$AY$54,MATCH(I1455,'BCA Inputs'!$AW$14:$AW$54,0))*O1455+INDEX('BCA Inputs'!$AZ$14:$AZ$54,MATCH(I1455,'BCA Inputs'!$AW$14:$AW$54,0))*Q1455+INDEX('BCA Inputs'!$BA$14:$BA$54,MATCH(I1455,'BCA Inputs'!$AW$14:$AW$54,0))*F1455+INDEX('BCA Inputs'!$BB$14:$BB$54,MATCH(I1455,'BCA Inputs'!$AW$14:$AW$54,0))*G1455)+L1455+N1455,"")),"")</f>
        <v/>
      </c>
      <c r="U1455" s="234" t="str">
        <f t="shared" si="221"/>
        <v/>
      </c>
      <c r="V1455" s="234" t="str">
        <f t="shared" si="222"/>
        <v/>
      </c>
      <c r="W1455" s="234" t="str">
        <f t="shared" si="223"/>
        <v/>
      </c>
      <c r="Y1455" s="235" t="str">
        <f t="shared" si="224"/>
        <v/>
      </c>
      <c r="Z1455" s="236" t="str">
        <f>IFERROR(IF($B$3="NYSEG",INDEX('BCA Inputs'!$X$14:$X$54,MATCH(I1455,'BCA Inputs'!$M$14:$M$54,0))*P1455+INDEX('BCA Inputs'!$Y$14:$Y$54,MATCH(I1455,'BCA Inputs'!$M$14:$M$54,0))*O1455+INDEX('BCA Inputs'!$Z$14:$Z$54,MATCH(I1455,'BCA Inputs'!$M$14:$M$54,0))*Q1455+INDEX('BCA Inputs'!$AA$14:$AA$54,MATCH(I1455,'BCA Inputs'!$M$14:$M$54,0))*F1455+INDEX('BCA Inputs'!$AB$14:$AB$54,MATCH(I1455,'BCA Inputs'!$M$14:$M$54,0))*G1455,IF($B$3="RG&amp;E",INDEX('BCA Inputs'!$BG$14:$BG$54,MATCH(I1455,'BCA Inputs'!$AW$14:$AW$54,0))*P1455+INDEX('BCA Inputs'!$BH$14:$BH$54,MATCH(I1455,'BCA Inputs'!$AW$14:$AW$54,0))*O1455+INDEX('BCA Inputs'!$BI$14:$BI$54,MATCH(I1455,'BCA Inputs'!$AW$14:$AW$54,0))*Q1455+INDEX('BCA Inputs'!$BJ$14:$BJ$54,MATCH(I1455,'BCA Inputs'!$AW$14:$AW$54,0))*F1455+INDEX('BCA Inputs'!$BK$14:$BK$54,MATCH(I1455,'BCA Inputs'!$AW$14:$AW$54,0))*G1455,"")),"")</f>
        <v/>
      </c>
      <c r="AA1455" s="237" t="str">
        <f t="shared" si="225"/>
        <v/>
      </c>
      <c r="AC1455" s="238" t="str">
        <f>IFERROR((K1455+R1455)+IF($B$3="NYSEG",INDEX('BCA Inputs'!$AI$14:$AI$54,MATCH(I1455,'BCA Inputs'!$M$14:$M$54,0))*P1455+INDEX('BCA Inputs'!$AJ$14:$AJ$54,MATCH(I1455,'BCA Inputs'!$M$14:$M$54,0))*Q1455,IF($B$3="RG&amp;E",INDEX('BCA Inputs'!$BR$14:$BR$54,MATCH(I1455,'BCA Inputs'!$AW$14:$AW$54,0))*P1455+INDEX('BCA Inputs'!$BS$14:$BS$54,MATCH(I1455,'BCA Inputs'!$AW$14:$AW$54,0))*Q1455,"")),"")</f>
        <v/>
      </c>
      <c r="AD1455" s="181" t="str">
        <f>IFERROR(IF($B$3="NYSEG",INDEX('BCA Inputs'!$AD$14:$AD$54,MATCH(I1455,'BCA Inputs'!$M$14:$M$54,0))*P1455+INDEX('BCA Inputs'!$AE$14:$AE$54,MATCH(I1455,'BCA Inputs'!$M$14:$M$54,0))*O1455+INDEX('BCA Inputs'!$AF$14:$AF$54,MATCH(I1455,'BCA Inputs'!$M$14:$M$54,0))*Q1455+INDEX('BCA Inputs'!$AG$14:$AG$54,MATCH(I1455,'BCA Inputs'!$M$14:$M$54,0))*F1455+INDEX('BCA Inputs'!$AH$14:$AH$54,MATCH(I1455,'BCA Inputs'!$M$14:$M$54,0))*G1455,IF($B$3="RG&amp;E",INDEX('BCA Inputs'!$BM$14:$BM$54,MATCH(I1455,'BCA Inputs'!$AW$14:$AW$54,0))*P1455+INDEX('BCA Inputs'!$BN$14:$BN$54,MATCH(I1455,'BCA Inputs'!$AW$14:$AW$54,0))*O1455+INDEX('BCA Inputs'!$BO$14:$BO$54,MATCH(I1455,'BCA Inputs'!$AW$14:$AW$54,0))*Q1455+INDEX('BCA Inputs'!$BP$14:$BP$54,MATCH(I1455,'BCA Inputs'!$AW$14:$AW$54,0))*F1455+INDEX('BCA Inputs'!$BQ$14:$BQ$54,MATCH(I1455,'BCA Inputs'!$AW$14:$AW$54,0))*G1455,"")),"")</f>
        <v/>
      </c>
      <c r="AE1455" s="237" t="str">
        <f t="shared" si="226"/>
        <v/>
      </c>
      <c r="AF1455" s="198">
        <f t="shared" si="228"/>
        <v>0</v>
      </c>
      <c r="AG1455" s="239">
        <f t="shared" si="229"/>
        <v>0</v>
      </c>
    </row>
    <row r="1456" spans="1:33">
      <c r="A1456" s="228"/>
      <c r="B1456" s="176"/>
      <c r="C1456" s="229"/>
      <c r="D1456" s="230"/>
      <c r="E1456" s="230"/>
      <c r="F1456" s="230"/>
      <c r="G1456" s="230"/>
      <c r="H1456" s="231"/>
      <c r="I1456" s="231"/>
      <c r="J1456" s="232"/>
      <c r="K1456" s="232"/>
      <c r="L1456" s="232"/>
      <c r="M1456" s="181">
        <f t="shared" si="227"/>
        <v>0</v>
      </c>
      <c r="N1456" s="181">
        <f>IF(H1456="",0,H1456*I1456*'Avoided Water Savings Cost'!$C$16)</f>
        <v>0</v>
      </c>
      <c r="O1456" s="545">
        <f>IF(C1456="",0,IF($B$3="NYSEG",C1456/(1-'Avoided Electric Costs 2020'!$W$21),IF($B$3="RG&amp;E",C1456/(1-'Avoided Electric Costs 2020'!$X$21),"")))</f>
        <v>0</v>
      </c>
      <c r="P1456" s="546">
        <f>IF(D1456="",0,IF($B$3="NYSEG",D1456/(1-'Avoided Electric Costs 2020'!$W$21),IF($B$3="RG&amp;E",D1456/(1-'Avoided Electric Costs 2020'!$X$21),"")))</f>
        <v>0</v>
      </c>
      <c r="Q1456" s="546">
        <f>IF(E1456="",0,IF($B$3="NYSEG",E1456/(1-'Avoided Natural Gas Costs 2020'!$J$34),IF($B$3="RG&amp;E",E1456/(1-'Avoided Natural Gas Costs 2020'!$K$34),"")))</f>
        <v>0</v>
      </c>
      <c r="R1456" s="233" t="str">
        <f>IFERROR(IF(P1456*'BCA Inputs'!$C$1+Q1456*'BCA Inputs'!$C$2+F1456*'BCA Inputs'!$C$2+G1456*'BCA Inputs'!$C$2=0,"",P1456*'BCA Inputs'!$C$1+Q1456*'BCA Inputs'!$C$2+F1456*'BCA Inputs'!$C$2+G1456*'BCA Inputs'!$C$2),"")</f>
        <v/>
      </c>
      <c r="S1456" s="181" t="str">
        <f t="shared" si="220"/>
        <v/>
      </c>
      <c r="T1456" s="181" t="str">
        <f>IFERROR(IF($B$3="NYSEG",(INDEX('BCA Inputs'!$N$14:$N$54,MATCH(I1456,'BCA Inputs'!$M$14:$M$54,0))*P1456+INDEX('BCA Inputs'!$O$14:$O$54,MATCH(I1456,'BCA Inputs'!$M$14:$M$54,0))*O1456+INDEX('BCA Inputs'!P:P,MATCH(I1456,'BCA Inputs'!M:M,0))*Q1456+INDEX('BCA Inputs'!Q:Q,MATCH(I1456,'BCA Inputs'!M:M,0))*F1456+INDEX('BCA Inputs'!R:R,MATCH(I1456,'BCA Inputs'!M:M,0))*G1456)+L1456+N1456,IF($B$3="RG&amp;E",(INDEX('BCA Inputs'!$AX$14:$AX$54,MATCH(I1456,'BCA Inputs'!$AW$14:$AW$54,0))*P1456+INDEX('BCA Inputs'!$AY$14:$AY$54,MATCH(I1456,'BCA Inputs'!$AW$14:$AW$54,0))*O1456+INDEX('BCA Inputs'!$AZ$14:$AZ$54,MATCH(I1456,'BCA Inputs'!$AW$14:$AW$54,0))*Q1456+INDEX('BCA Inputs'!$BA$14:$BA$54,MATCH(I1456,'BCA Inputs'!$AW$14:$AW$54,0))*F1456+INDEX('BCA Inputs'!$BB$14:$BB$54,MATCH(I1456,'BCA Inputs'!$AW$14:$AW$54,0))*G1456)+L1456+N1456,"")),"")</f>
        <v/>
      </c>
      <c r="U1456" s="234" t="str">
        <f t="shared" si="221"/>
        <v/>
      </c>
      <c r="V1456" s="234" t="str">
        <f t="shared" si="222"/>
        <v/>
      </c>
      <c r="W1456" s="234" t="str">
        <f t="shared" si="223"/>
        <v/>
      </c>
      <c r="Y1456" s="235" t="str">
        <f t="shared" si="224"/>
        <v/>
      </c>
      <c r="Z1456" s="236" t="str">
        <f>IFERROR(IF($B$3="NYSEG",INDEX('BCA Inputs'!$X$14:$X$54,MATCH(I1456,'BCA Inputs'!$M$14:$M$54,0))*P1456+INDEX('BCA Inputs'!$Y$14:$Y$54,MATCH(I1456,'BCA Inputs'!$M$14:$M$54,0))*O1456+INDEX('BCA Inputs'!$Z$14:$Z$54,MATCH(I1456,'BCA Inputs'!$M$14:$M$54,0))*Q1456+INDEX('BCA Inputs'!$AA$14:$AA$54,MATCH(I1456,'BCA Inputs'!$M$14:$M$54,0))*F1456+INDEX('BCA Inputs'!$AB$14:$AB$54,MATCH(I1456,'BCA Inputs'!$M$14:$M$54,0))*G1456,IF($B$3="RG&amp;E",INDEX('BCA Inputs'!$BG$14:$BG$54,MATCH(I1456,'BCA Inputs'!$AW$14:$AW$54,0))*P1456+INDEX('BCA Inputs'!$BH$14:$BH$54,MATCH(I1456,'BCA Inputs'!$AW$14:$AW$54,0))*O1456+INDEX('BCA Inputs'!$BI$14:$BI$54,MATCH(I1456,'BCA Inputs'!$AW$14:$AW$54,0))*Q1456+INDEX('BCA Inputs'!$BJ$14:$BJ$54,MATCH(I1456,'BCA Inputs'!$AW$14:$AW$54,0))*F1456+INDEX('BCA Inputs'!$BK$14:$BK$54,MATCH(I1456,'BCA Inputs'!$AW$14:$AW$54,0))*G1456,"")),"")</f>
        <v/>
      </c>
      <c r="AA1456" s="237" t="str">
        <f t="shared" si="225"/>
        <v/>
      </c>
      <c r="AC1456" s="238" t="str">
        <f>IFERROR((K1456+R1456)+IF($B$3="NYSEG",INDEX('BCA Inputs'!$AI$14:$AI$54,MATCH(I1456,'BCA Inputs'!$M$14:$M$54,0))*P1456+INDEX('BCA Inputs'!$AJ$14:$AJ$54,MATCH(I1456,'BCA Inputs'!$M$14:$M$54,0))*Q1456,IF($B$3="RG&amp;E",INDEX('BCA Inputs'!$BR$14:$BR$54,MATCH(I1456,'BCA Inputs'!$AW$14:$AW$54,0))*P1456+INDEX('BCA Inputs'!$BS$14:$BS$54,MATCH(I1456,'BCA Inputs'!$AW$14:$AW$54,0))*Q1456,"")),"")</f>
        <v/>
      </c>
      <c r="AD1456" s="181" t="str">
        <f>IFERROR(IF($B$3="NYSEG",INDEX('BCA Inputs'!$AD$14:$AD$54,MATCH(I1456,'BCA Inputs'!$M$14:$M$54,0))*P1456+INDEX('BCA Inputs'!$AE$14:$AE$54,MATCH(I1456,'BCA Inputs'!$M$14:$M$54,0))*O1456+INDEX('BCA Inputs'!$AF$14:$AF$54,MATCH(I1456,'BCA Inputs'!$M$14:$M$54,0))*Q1456+INDEX('BCA Inputs'!$AG$14:$AG$54,MATCH(I1456,'BCA Inputs'!$M$14:$M$54,0))*F1456+INDEX('BCA Inputs'!$AH$14:$AH$54,MATCH(I1456,'BCA Inputs'!$M$14:$M$54,0))*G1456,IF($B$3="RG&amp;E",INDEX('BCA Inputs'!$BM$14:$BM$54,MATCH(I1456,'BCA Inputs'!$AW$14:$AW$54,0))*P1456+INDEX('BCA Inputs'!$BN$14:$BN$54,MATCH(I1456,'BCA Inputs'!$AW$14:$AW$54,0))*O1456+INDEX('BCA Inputs'!$BO$14:$BO$54,MATCH(I1456,'BCA Inputs'!$AW$14:$AW$54,0))*Q1456+INDEX('BCA Inputs'!$BP$14:$BP$54,MATCH(I1456,'BCA Inputs'!$AW$14:$AW$54,0))*F1456+INDEX('BCA Inputs'!$BQ$14:$BQ$54,MATCH(I1456,'BCA Inputs'!$AW$14:$AW$54,0))*G1456,"")),"")</f>
        <v/>
      </c>
      <c r="AE1456" s="237" t="str">
        <f t="shared" si="226"/>
        <v/>
      </c>
      <c r="AF1456" s="198">
        <f t="shared" si="228"/>
        <v>0</v>
      </c>
      <c r="AG1456" s="239">
        <f t="shared" si="229"/>
        <v>0</v>
      </c>
    </row>
    <row r="1457" spans="1:33">
      <c r="A1457" s="228"/>
      <c r="B1457" s="176"/>
      <c r="C1457" s="229"/>
      <c r="D1457" s="230"/>
      <c r="E1457" s="230"/>
      <c r="F1457" s="230"/>
      <c r="G1457" s="230"/>
      <c r="H1457" s="231"/>
      <c r="I1457" s="231"/>
      <c r="J1457" s="232"/>
      <c r="K1457" s="232"/>
      <c r="L1457" s="232"/>
      <c r="M1457" s="181">
        <f t="shared" si="227"/>
        <v>0</v>
      </c>
      <c r="N1457" s="181">
        <f>IF(H1457="",0,H1457*I1457*'Avoided Water Savings Cost'!$C$16)</f>
        <v>0</v>
      </c>
      <c r="O1457" s="545">
        <f>IF(C1457="",0,IF($B$3="NYSEG",C1457/(1-'Avoided Electric Costs 2020'!$W$21),IF($B$3="RG&amp;E",C1457/(1-'Avoided Electric Costs 2020'!$X$21),"")))</f>
        <v>0</v>
      </c>
      <c r="P1457" s="546">
        <f>IF(D1457="",0,IF($B$3="NYSEG",D1457/(1-'Avoided Electric Costs 2020'!$W$21),IF($B$3="RG&amp;E",D1457/(1-'Avoided Electric Costs 2020'!$X$21),"")))</f>
        <v>0</v>
      </c>
      <c r="Q1457" s="546">
        <f>IF(E1457="",0,IF($B$3="NYSEG",E1457/(1-'Avoided Natural Gas Costs 2020'!$J$34),IF($B$3="RG&amp;E",E1457/(1-'Avoided Natural Gas Costs 2020'!$K$34),"")))</f>
        <v>0</v>
      </c>
      <c r="R1457" s="233" t="str">
        <f>IFERROR(IF(P1457*'BCA Inputs'!$C$1+Q1457*'BCA Inputs'!$C$2+F1457*'BCA Inputs'!$C$2+G1457*'BCA Inputs'!$C$2=0,"",P1457*'BCA Inputs'!$C$1+Q1457*'BCA Inputs'!$C$2+F1457*'BCA Inputs'!$C$2+G1457*'BCA Inputs'!$C$2),"")</f>
        <v/>
      </c>
      <c r="S1457" s="181" t="str">
        <f t="shared" si="220"/>
        <v/>
      </c>
      <c r="T1457" s="181" t="str">
        <f>IFERROR(IF($B$3="NYSEG",(INDEX('BCA Inputs'!$N$14:$N$54,MATCH(I1457,'BCA Inputs'!$M$14:$M$54,0))*P1457+INDEX('BCA Inputs'!$O$14:$O$54,MATCH(I1457,'BCA Inputs'!$M$14:$M$54,0))*O1457+INDEX('BCA Inputs'!P:P,MATCH(I1457,'BCA Inputs'!M:M,0))*Q1457+INDEX('BCA Inputs'!Q:Q,MATCH(I1457,'BCA Inputs'!M:M,0))*F1457+INDEX('BCA Inputs'!R:R,MATCH(I1457,'BCA Inputs'!M:M,0))*G1457)+L1457+N1457,IF($B$3="RG&amp;E",(INDEX('BCA Inputs'!$AX$14:$AX$54,MATCH(I1457,'BCA Inputs'!$AW$14:$AW$54,0))*P1457+INDEX('BCA Inputs'!$AY$14:$AY$54,MATCH(I1457,'BCA Inputs'!$AW$14:$AW$54,0))*O1457+INDEX('BCA Inputs'!$AZ$14:$AZ$54,MATCH(I1457,'BCA Inputs'!$AW$14:$AW$54,0))*Q1457+INDEX('BCA Inputs'!$BA$14:$BA$54,MATCH(I1457,'BCA Inputs'!$AW$14:$AW$54,0))*F1457+INDEX('BCA Inputs'!$BB$14:$BB$54,MATCH(I1457,'BCA Inputs'!$AW$14:$AW$54,0))*G1457)+L1457+N1457,"")),"")</f>
        <v/>
      </c>
      <c r="U1457" s="234" t="str">
        <f t="shared" si="221"/>
        <v/>
      </c>
      <c r="V1457" s="234" t="str">
        <f t="shared" si="222"/>
        <v/>
      </c>
      <c r="W1457" s="234" t="str">
        <f t="shared" si="223"/>
        <v/>
      </c>
      <c r="Y1457" s="235" t="str">
        <f t="shared" si="224"/>
        <v/>
      </c>
      <c r="Z1457" s="236" t="str">
        <f>IFERROR(IF($B$3="NYSEG",INDEX('BCA Inputs'!$X$14:$X$54,MATCH(I1457,'BCA Inputs'!$M$14:$M$54,0))*P1457+INDEX('BCA Inputs'!$Y$14:$Y$54,MATCH(I1457,'BCA Inputs'!$M$14:$M$54,0))*O1457+INDEX('BCA Inputs'!$Z$14:$Z$54,MATCH(I1457,'BCA Inputs'!$M$14:$M$54,0))*Q1457+INDEX('BCA Inputs'!$AA$14:$AA$54,MATCH(I1457,'BCA Inputs'!$M$14:$M$54,0))*F1457+INDEX('BCA Inputs'!$AB$14:$AB$54,MATCH(I1457,'BCA Inputs'!$M$14:$M$54,0))*G1457,IF($B$3="RG&amp;E",INDEX('BCA Inputs'!$BG$14:$BG$54,MATCH(I1457,'BCA Inputs'!$AW$14:$AW$54,0))*P1457+INDEX('BCA Inputs'!$BH$14:$BH$54,MATCH(I1457,'BCA Inputs'!$AW$14:$AW$54,0))*O1457+INDEX('BCA Inputs'!$BI$14:$BI$54,MATCH(I1457,'BCA Inputs'!$AW$14:$AW$54,0))*Q1457+INDEX('BCA Inputs'!$BJ$14:$BJ$54,MATCH(I1457,'BCA Inputs'!$AW$14:$AW$54,0))*F1457+INDEX('BCA Inputs'!$BK$14:$BK$54,MATCH(I1457,'BCA Inputs'!$AW$14:$AW$54,0))*G1457,"")),"")</f>
        <v/>
      </c>
      <c r="AA1457" s="237" t="str">
        <f t="shared" si="225"/>
        <v/>
      </c>
      <c r="AC1457" s="238" t="str">
        <f>IFERROR((K1457+R1457)+IF($B$3="NYSEG",INDEX('BCA Inputs'!$AI$14:$AI$54,MATCH(I1457,'BCA Inputs'!$M$14:$M$54,0))*P1457+INDEX('BCA Inputs'!$AJ$14:$AJ$54,MATCH(I1457,'BCA Inputs'!$M$14:$M$54,0))*Q1457,IF($B$3="RG&amp;E",INDEX('BCA Inputs'!$BR$14:$BR$54,MATCH(I1457,'BCA Inputs'!$AW$14:$AW$54,0))*P1457+INDEX('BCA Inputs'!$BS$14:$BS$54,MATCH(I1457,'BCA Inputs'!$AW$14:$AW$54,0))*Q1457,"")),"")</f>
        <v/>
      </c>
      <c r="AD1457" s="181" t="str">
        <f>IFERROR(IF($B$3="NYSEG",INDEX('BCA Inputs'!$AD$14:$AD$54,MATCH(I1457,'BCA Inputs'!$M$14:$M$54,0))*P1457+INDEX('BCA Inputs'!$AE$14:$AE$54,MATCH(I1457,'BCA Inputs'!$M$14:$M$54,0))*O1457+INDEX('BCA Inputs'!$AF$14:$AF$54,MATCH(I1457,'BCA Inputs'!$M$14:$M$54,0))*Q1457+INDEX('BCA Inputs'!$AG$14:$AG$54,MATCH(I1457,'BCA Inputs'!$M$14:$M$54,0))*F1457+INDEX('BCA Inputs'!$AH$14:$AH$54,MATCH(I1457,'BCA Inputs'!$M$14:$M$54,0))*G1457,IF($B$3="RG&amp;E",INDEX('BCA Inputs'!$BM$14:$BM$54,MATCH(I1457,'BCA Inputs'!$AW$14:$AW$54,0))*P1457+INDEX('BCA Inputs'!$BN$14:$BN$54,MATCH(I1457,'BCA Inputs'!$AW$14:$AW$54,0))*O1457+INDEX('BCA Inputs'!$BO$14:$BO$54,MATCH(I1457,'BCA Inputs'!$AW$14:$AW$54,0))*Q1457+INDEX('BCA Inputs'!$BP$14:$BP$54,MATCH(I1457,'BCA Inputs'!$AW$14:$AW$54,0))*F1457+INDEX('BCA Inputs'!$BQ$14:$BQ$54,MATCH(I1457,'BCA Inputs'!$AW$14:$AW$54,0))*G1457,"")),"")</f>
        <v/>
      </c>
      <c r="AE1457" s="237" t="str">
        <f t="shared" si="226"/>
        <v/>
      </c>
      <c r="AF1457" s="198">
        <f t="shared" si="228"/>
        <v>0</v>
      </c>
      <c r="AG1457" s="239">
        <f t="shared" si="229"/>
        <v>0</v>
      </c>
    </row>
    <row r="1458" spans="1:33">
      <c r="A1458" s="228"/>
      <c r="B1458" s="176"/>
      <c r="C1458" s="229"/>
      <c r="D1458" s="230"/>
      <c r="E1458" s="230"/>
      <c r="F1458" s="230"/>
      <c r="G1458" s="230"/>
      <c r="H1458" s="231"/>
      <c r="I1458" s="231"/>
      <c r="J1458" s="232"/>
      <c r="K1458" s="232"/>
      <c r="L1458" s="232"/>
      <c r="M1458" s="181">
        <f t="shared" si="227"/>
        <v>0</v>
      </c>
      <c r="N1458" s="181">
        <f>IF(H1458="",0,H1458*I1458*'Avoided Water Savings Cost'!$C$16)</f>
        <v>0</v>
      </c>
      <c r="O1458" s="545">
        <f>IF(C1458="",0,IF($B$3="NYSEG",C1458/(1-'Avoided Electric Costs 2020'!$W$21),IF($B$3="RG&amp;E",C1458/(1-'Avoided Electric Costs 2020'!$X$21),"")))</f>
        <v>0</v>
      </c>
      <c r="P1458" s="546">
        <f>IF(D1458="",0,IF($B$3="NYSEG",D1458/(1-'Avoided Electric Costs 2020'!$W$21),IF($B$3="RG&amp;E",D1458/(1-'Avoided Electric Costs 2020'!$X$21),"")))</f>
        <v>0</v>
      </c>
      <c r="Q1458" s="546">
        <f>IF(E1458="",0,IF($B$3="NYSEG",E1458/(1-'Avoided Natural Gas Costs 2020'!$J$34),IF($B$3="RG&amp;E",E1458/(1-'Avoided Natural Gas Costs 2020'!$K$34),"")))</f>
        <v>0</v>
      </c>
      <c r="R1458" s="233" t="str">
        <f>IFERROR(IF(P1458*'BCA Inputs'!$C$1+Q1458*'BCA Inputs'!$C$2+F1458*'BCA Inputs'!$C$2+G1458*'BCA Inputs'!$C$2=0,"",P1458*'BCA Inputs'!$C$1+Q1458*'BCA Inputs'!$C$2+F1458*'BCA Inputs'!$C$2+G1458*'BCA Inputs'!$C$2),"")</f>
        <v/>
      </c>
      <c r="S1458" s="181" t="str">
        <f t="shared" si="220"/>
        <v/>
      </c>
      <c r="T1458" s="181" t="str">
        <f>IFERROR(IF($B$3="NYSEG",(INDEX('BCA Inputs'!$N$14:$N$54,MATCH(I1458,'BCA Inputs'!$M$14:$M$54,0))*P1458+INDEX('BCA Inputs'!$O$14:$O$54,MATCH(I1458,'BCA Inputs'!$M$14:$M$54,0))*O1458+INDEX('BCA Inputs'!P:P,MATCH(I1458,'BCA Inputs'!M:M,0))*Q1458+INDEX('BCA Inputs'!Q:Q,MATCH(I1458,'BCA Inputs'!M:M,0))*F1458+INDEX('BCA Inputs'!R:R,MATCH(I1458,'BCA Inputs'!M:M,0))*G1458)+L1458+N1458,IF($B$3="RG&amp;E",(INDEX('BCA Inputs'!$AX$14:$AX$54,MATCH(I1458,'BCA Inputs'!$AW$14:$AW$54,0))*P1458+INDEX('BCA Inputs'!$AY$14:$AY$54,MATCH(I1458,'BCA Inputs'!$AW$14:$AW$54,0))*O1458+INDEX('BCA Inputs'!$AZ$14:$AZ$54,MATCH(I1458,'BCA Inputs'!$AW$14:$AW$54,0))*Q1458+INDEX('BCA Inputs'!$BA$14:$BA$54,MATCH(I1458,'BCA Inputs'!$AW$14:$AW$54,0))*F1458+INDEX('BCA Inputs'!$BB$14:$BB$54,MATCH(I1458,'BCA Inputs'!$AW$14:$AW$54,0))*G1458)+L1458+N1458,"")),"")</f>
        <v/>
      </c>
      <c r="U1458" s="234" t="str">
        <f t="shared" si="221"/>
        <v/>
      </c>
      <c r="V1458" s="234" t="str">
        <f t="shared" si="222"/>
        <v/>
      </c>
      <c r="W1458" s="234" t="str">
        <f t="shared" si="223"/>
        <v/>
      </c>
      <c r="Y1458" s="235" t="str">
        <f t="shared" si="224"/>
        <v/>
      </c>
      <c r="Z1458" s="236" t="str">
        <f>IFERROR(IF($B$3="NYSEG",INDEX('BCA Inputs'!$X$14:$X$54,MATCH(I1458,'BCA Inputs'!$M$14:$M$54,0))*P1458+INDEX('BCA Inputs'!$Y$14:$Y$54,MATCH(I1458,'BCA Inputs'!$M$14:$M$54,0))*O1458+INDEX('BCA Inputs'!$Z$14:$Z$54,MATCH(I1458,'BCA Inputs'!$M$14:$M$54,0))*Q1458+INDEX('BCA Inputs'!$AA$14:$AA$54,MATCH(I1458,'BCA Inputs'!$M$14:$M$54,0))*F1458+INDEX('BCA Inputs'!$AB$14:$AB$54,MATCH(I1458,'BCA Inputs'!$M$14:$M$54,0))*G1458,IF($B$3="RG&amp;E",INDEX('BCA Inputs'!$BG$14:$BG$54,MATCH(I1458,'BCA Inputs'!$AW$14:$AW$54,0))*P1458+INDEX('BCA Inputs'!$BH$14:$BH$54,MATCH(I1458,'BCA Inputs'!$AW$14:$AW$54,0))*O1458+INDEX('BCA Inputs'!$BI$14:$BI$54,MATCH(I1458,'BCA Inputs'!$AW$14:$AW$54,0))*Q1458+INDEX('BCA Inputs'!$BJ$14:$BJ$54,MATCH(I1458,'BCA Inputs'!$AW$14:$AW$54,0))*F1458+INDEX('BCA Inputs'!$BK$14:$BK$54,MATCH(I1458,'BCA Inputs'!$AW$14:$AW$54,0))*G1458,"")),"")</f>
        <v/>
      </c>
      <c r="AA1458" s="237" t="str">
        <f t="shared" si="225"/>
        <v/>
      </c>
      <c r="AC1458" s="238" t="str">
        <f>IFERROR((K1458+R1458)+IF($B$3="NYSEG",INDEX('BCA Inputs'!$AI$14:$AI$54,MATCH(I1458,'BCA Inputs'!$M$14:$M$54,0))*P1458+INDEX('BCA Inputs'!$AJ$14:$AJ$54,MATCH(I1458,'BCA Inputs'!$M$14:$M$54,0))*Q1458,IF($B$3="RG&amp;E",INDEX('BCA Inputs'!$BR$14:$BR$54,MATCH(I1458,'BCA Inputs'!$AW$14:$AW$54,0))*P1458+INDEX('BCA Inputs'!$BS$14:$BS$54,MATCH(I1458,'BCA Inputs'!$AW$14:$AW$54,0))*Q1458,"")),"")</f>
        <v/>
      </c>
      <c r="AD1458" s="181" t="str">
        <f>IFERROR(IF($B$3="NYSEG",INDEX('BCA Inputs'!$AD$14:$AD$54,MATCH(I1458,'BCA Inputs'!$M$14:$M$54,0))*P1458+INDEX('BCA Inputs'!$AE$14:$AE$54,MATCH(I1458,'BCA Inputs'!$M$14:$M$54,0))*O1458+INDEX('BCA Inputs'!$AF$14:$AF$54,MATCH(I1458,'BCA Inputs'!$M$14:$M$54,0))*Q1458+INDEX('BCA Inputs'!$AG$14:$AG$54,MATCH(I1458,'BCA Inputs'!$M$14:$M$54,0))*F1458+INDEX('BCA Inputs'!$AH$14:$AH$54,MATCH(I1458,'BCA Inputs'!$M$14:$M$54,0))*G1458,IF($B$3="RG&amp;E",INDEX('BCA Inputs'!$BM$14:$BM$54,MATCH(I1458,'BCA Inputs'!$AW$14:$AW$54,0))*P1458+INDEX('BCA Inputs'!$BN$14:$BN$54,MATCH(I1458,'BCA Inputs'!$AW$14:$AW$54,0))*O1458+INDEX('BCA Inputs'!$BO$14:$BO$54,MATCH(I1458,'BCA Inputs'!$AW$14:$AW$54,0))*Q1458+INDEX('BCA Inputs'!$BP$14:$BP$54,MATCH(I1458,'BCA Inputs'!$AW$14:$AW$54,0))*F1458+INDEX('BCA Inputs'!$BQ$14:$BQ$54,MATCH(I1458,'BCA Inputs'!$AW$14:$AW$54,0))*G1458,"")),"")</f>
        <v/>
      </c>
      <c r="AE1458" s="237" t="str">
        <f t="shared" si="226"/>
        <v/>
      </c>
      <c r="AF1458" s="198">
        <f t="shared" si="228"/>
        <v>0</v>
      </c>
      <c r="AG1458" s="239">
        <f t="shared" si="229"/>
        <v>0</v>
      </c>
    </row>
    <row r="1459" spans="1:33">
      <c r="A1459" s="228"/>
      <c r="B1459" s="176"/>
      <c r="C1459" s="229"/>
      <c r="D1459" s="230"/>
      <c r="E1459" s="230"/>
      <c r="F1459" s="230"/>
      <c r="G1459" s="230"/>
      <c r="H1459" s="231"/>
      <c r="I1459" s="231"/>
      <c r="J1459" s="232"/>
      <c r="K1459" s="232"/>
      <c r="L1459" s="232"/>
      <c r="M1459" s="181">
        <f t="shared" si="227"/>
        <v>0</v>
      </c>
      <c r="N1459" s="181">
        <f>IF(H1459="",0,H1459*I1459*'Avoided Water Savings Cost'!$C$16)</f>
        <v>0</v>
      </c>
      <c r="O1459" s="545">
        <f>IF(C1459="",0,IF($B$3="NYSEG",C1459/(1-'Avoided Electric Costs 2020'!$W$21),IF($B$3="RG&amp;E",C1459/(1-'Avoided Electric Costs 2020'!$X$21),"")))</f>
        <v>0</v>
      </c>
      <c r="P1459" s="546">
        <f>IF(D1459="",0,IF($B$3="NYSEG",D1459/(1-'Avoided Electric Costs 2020'!$W$21),IF($B$3="RG&amp;E",D1459/(1-'Avoided Electric Costs 2020'!$X$21),"")))</f>
        <v>0</v>
      </c>
      <c r="Q1459" s="546">
        <f>IF(E1459="",0,IF($B$3="NYSEG",E1459/(1-'Avoided Natural Gas Costs 2020'!$J$34),IF($B$3="RG&amp;E",E1459/(1-'Avoided Natural Gas Costs 2020'!$K$34),"")))</f>
        <v>0</v>
      </c>
      <c r="R1459" s="233" t="str">
        <f>IFERROR(IF(P1459*'BCA Inputs'!$C$1+Q1459*'BCA Inputs'!$C$2+F1459*'BCA Inputs'!$C$2+G1459*'BCA Inputs'!$C$2=0,"",P1459*'BCA Inputs'!$C$1+Q1459*'BCA Inputs'!$C$2+F1459*'BCA Inputs'!$C$2+G1459*'BCA Inputs'!$C$2),"")</f>
        <v/>
      </c>
      <c r="S1459" s="181" t="str">
        <f t="shared" si="220"/>
        <v/>
      </c>
      <c r="T1459" s="181" t="str">
        <f>IFERROR(IF($B$3="NYSEG",(INDEX('BCA Inputs'!$N$14:$N$54,MATCH(I1459,'BCA Inputs'!$M$14:$M$54,0))*P1459+INDEX('BCA Inputs'!$O$14:$O$54,MATCH(I1459,'BCA Inputs'!$M$14:$M$54,0))*O1459+INDEX('BCA Inputs'!P:P,MATCH(I1459,'BCA Inputs'!M:M,0))*Q1459+INDEX('BCA Inputs'!Q:Q,MATCH(I1459,'BCA Inputs'!M:M,0))*F1459+INDEX('BCA Inputs'!R:R,MATCH(I1459,'BCA Inputs'!M:M,0))*G1459)+L1459+N1459,IF($B$3="RG&amp;E",(INDEX('BCA Inputs'!$AX$14:$AX$54,MATCH(I1459,'BCA Inputs'!$AW$14:$AW$54,0))*P1459+INDEX('BCA Inputs'!$AY$14:$AY$54,MATCH(I1459,'BCA Inputs'!$AW$14:$AW$54,0))*O1459+INDEX('BCA Inputs'!$AZ$14:$AZ$54,MATCH(I1459,'BCA Inputs'!$AW$14:$AW$54,0))*Q1459+INDEX('BCA Inputs'!$BA$14:$BA$54,MATCH(I1459,'BCA Inputs'!$AW$14:$AW$54,0))*F1459+INDEX('BCA Inputs'!$BB$14:$BB$54,MATCH(I1459,'BCA Inputs'!$AW$14:$AW$54,0))*G1459)+L1459+N1459,"")),"")</f>
        <v/>
      </c>
      <c r="U1459" s="234" t="str">
        <f t="shared" si="221"/>
        <v/>
      </c>
      <c r="V1459" s="234" t="str">
        <f t="shared" si="222"/>
        <v/>
      </c>
      <c r="W1459" s="234" t="str">
        <f t="shared" si="223"/>
        <v/>
      </c>
      <c r="Y1459" s="235" t="str">
        <f t="shared" si="224"/>
        <v/>
      </c>
      <c r="Z1459" s="236" t="str">
        <f>IFERROR(IF($B$3="NYSEG",INDEX('BCA Inputs'!$X$14:$X$54,MATCH(I1459,'BCA Inputs'!$M$14:$M$54,0))*P1459+INDEX('BCA Inputs'!$Y$14:$Y$54,MATCH(I1459,'BCA Inputs'!$M$14:$M$54,0))*O1459+INDEX('BCA Inputs'!$Z$14:$Z$54,MATCH(I1459,'BCA Inputs'!$M$14:$M$54,0))*Q1459+INDEX('BCA Inputs'!$AA$14:$AA$54,MATCH(I1459,'BCA Inputs'!$M$14:$M$54,0))*F1459+INDEX('BCA Inputs'!$AB$14:$AB$54,MATCH(I1459,'BCA Inputs'!$M$14:$M$54,0))*G1459,IF($B$3="RG&amp;E",INDEX('BCA Inputs'!$BG$14:$BG$54,MATCH(I1459,'BCA Inputs'!$AW$14:$AW$54,0))*P1459+INDEX('BCA Inputs'!$BH$14:$BH$54,MATCH(I1459,'BCA Inputs'!$AW$14:$AW$54,0))*O1459+INDEX('BCA Inputs'!$BI$14:$BI$54,MATCH(I1459,'BCA Inputs'!$AW$14:$AW$54,0))*Q1459+INDEX('BCA Inputs'!$BJ$14:$BJ$54,MATCH(I1459,'BCA Inputs'!$AW$14:$AW$54,0))*F1459+INDEX('BCA Inputs'!$BK$14:$BK$54,MATCH(I1459,'BCA Inputs'!$AW$14:$AW$54,0))*G1459,"")),"")</f>
        <v/>
      </c>
      <c r="AA1459" s="237" t="str">
        <f t="shared" si="225"/>
        <v/>
      </c>
      <c r="AC1459" s="238" t="str">
        <f>IFERROR((K1459+R1459)+IF($B$3="NYSEG",INDEX('BCA Inputs'!$AI$14:$AI$54,MATCH(I1459,'BCA Inputs'!$M$14:$M$54,0))*P1459+INDEX('BCA Inputs'!$AJ$14:$AJ$54,MATCH(I1459,'BCA Inputs'!$M$14:$M$54,0))*Q1459,IF($B$3="RG&amp;E",INDEX('BCA Inputs'!$BR$14:$BR$54,MATCH(I1459,'BCA Inputs'!$AW$14:$AW$54,0))*P1459+INDEX('BCA Inputs'!$BS$14:$BS$54,MATCH(I1459,'BCA Inputs'!$AW$14:$AW$54,0))*Q1459,"")),"")</f>
        <v/>
      </c>
      <c r="AD1459" s="181" t="str">
        <f>IFERROR(IF($B$3="NYSEG",INDEX('BCA Inputs'!$AD$14:$AD$54,MATCH(I1459,'BCA Inputs'!$M$14:$M$54,0))*P1459+INDEX('BCA Inputs'!$AE$14:$AE$54,MATCH(I1459,'BCA Inputs'!$M$14:$M$54,0))*O1459+INDEX('BCA Inputs'!$AF$14:$AF$54,MATCH(I1459,'BCA Inputs'!$M$14:$M$54,0))*Q1459+INDEX('BCA Inputs'!$AG$14:$AG$54,MATCH(I1459,'BCA Inputs'!$M$14:$M$54,0))*F1459+INDEX('BCA Inputs'!$AH$14:$AH$54,MATCH(I1459,'BCA Inputs'!$M$14:$M$54,0))*G1459,IF($B$3="RG&amp;E",INDEX('BCA Inputs'!$BM$14:$BM$54,MATCH(I1459,'BCA Inputs'!$AW$14:$AW$54,0))*P1459+INDEX('BCA Inputs'!$BN$14:$BN$54,MATCH(I1459,'BCA Inputs'!$AW$14:$AW$54,0))*O1459+INDEX('BCA Inputs'!$BO$14:$BO$54,MATCH(I1459,'BCA Inputs'!$AW$14:$AW$54,0))*Q1459+INDEX('BCA Inputs'!$BP$14:$BP$54,MATCH(I1459,'BCA Inputs'!$AW$14:$AW$54,0))*F1459+INDEX('BCA Inputs'!$BQ$14:$BQ$54,MATCH(I1459,'BCA Inputs'!$AW$14:$AW$54,0))*G1459,"")),"")</f>
        <v/>
      </c>
      <c r="AE1459" s="237" t="str">
        <f t="shared" si="226"/>
        <v/>
      </c>
      <c r="AF1459" s="198">
        <f t="shared" si="228"/>
        <v>0</v>
      </c>
      <c r="AG1459" s="239">
        <f t="shared" si="229"/>
        <v>0</v>
      </c>
    </row>
    <row r="1460" spans="1:33">
      <c r="A1460" s="228"/>
      <c r="B1460" s="176"/>
      <c r="C1460" s="229"/>
      <c r="D1460" s="230"/>
      <c r="E1460" s="230"/>
      <c r="F1460" s="230"/>
      <c r="G1460" s="230"/>
      <c r="H1460" s="231"/>
      <c r="I1460" s="231"/>
      <c r="J1460" s="232"/>
      <c r="K1460" s="232"/>
      <c r="L1460" s="232"/>
      <c r="M1460" s="181">
        <f t="shared" si="227"/>
        <v>0</v>
      </c>
      <c r="N1460" s="181">
        <f>IF(H1460="",0,H1460*I1460*'Avoided Water Savings Cost'!$C$16)</f>
        <v>0</v>
      </c>
      <c r="O1460" s="545">
        <f>IF(C1460="",0,IF($B$3="NYSEG",C1460/(1-'Avoided Electric Costs 2020'!$W$21),IF($B$3="RG&amp;E",C1460/(1-'Avoided Electric Costs 2020'!$X$21),"")))</f>
        <v>0</v>
      </c>
      <c r="P1460" s="546">
        <f>IF(D1460="",0,IF($B$3="NYSEG",D1460/(1-'Avoided Electric Costs 2020'!$W$21),IF($B$3="RG&amp;E",D1460/(1-'Avoided Electric Costs 2020'!$X$21),"")))</f>
        <v>0</v>
      </c>
      <c r="Q1460" s="546">
        <f>IF(E1460="",0,IF($B$3="NYSEG",E1460/(1-'Avoided Natural Gas Costs 2020'!$J$34),IF($B$3="RG&amp;E",E1460/(1-'Avoided Natural Gas Costs 2020'!$K$34),"")))</f>
        <v>0</v>
      </c>
      <c r="R1460" s="233" t="str">
        <f>IFERROR(IF(P1460*'BCA Inputs'!$C$1+Q1460*'BCA Inputs'!$C$2+F1460*'BCA Inputs'!$C$2+G1460*'BCA Inputs'!$C$2=0,"",P1460*'BCA Inputs'!$C$1+Q1460*'BCA Inputs'!$C$2+F1460*'BCA Inputs'!$C$2+G1460*'BCA Inputs'!$C$2),"")</f>
        <v/>
      </c>
      <c r="S1460" s="181" t="str">
        <f t="shared" si="220"/>
        <v/>
      </c>
      <c r="T1460" s="181" t="str">
        <f>IFERROR(IF($B$3="NYSEG",(INDEX('BCA Inputs'!$N$14:$N$54,MATCH(I1460,'BCA Inputs'!$M$14:$M$54,0))*P1460+INDEX('BCA Inputs'!$O$14:$O$54,MATCH(I1460,'BCA Inputs'!$M$14:$M$54,0))*O1460+INDEX('BCA Inputs'!P:P,MATCH(I1460,'BCA Inputs'!M:M,0))*Q1460+INDEX('BCA Inputs'!Q:Q,MATCH(I1460,'BCA Inputs'!M:M,0))*F1460+INDEX('BCA Inputs'!R:R,MATCH(I1460,'BCA Inputs'!M:M,0))*G1460)+L1460+N1460,IF($B$3="RG&amp;E",(INDEX('BCA Inputs'!$AX$14:$AX$54,MATCH(I1460,'BCA Inputs'!$AW$14:$AW$54,0))*P1460+INDEX('BCA Inputs'!$AY$14:$AY$54,MATCH(I1460,'BCA Inputs'!$AW$14:$AW$54,0))*O1460+INDEX('BCA Inputs'!$AZ$14:$AZ$54,MATCH(I1460,'BCA Inputs'!$AW$14:$AW$54,0))*Q1460+INDEX('BCA Inputs'!$BA$14:$BA$54,MATCH(I1460,'BCA Inputs'!$AW$14:$AW$54,0))*F1460+INDEX('BCA Inputs'!$BB$14:$BB$54,MATCH(I1460,'BCA Inputs'!$AW$14:$AW$54,0))*G1460)+L1460+N1460,"")),"")</f>
        <v/>
      </c>
      <c r="U1460" s="234" t="str">
        <f t="shared" si="221"/>
        <v/>
      </c>
      <c r="V1460" s="234" t="str">
        <f t="shared" si="222"/>
        <v/>
      </c>
      <c r="W1460" s="234" t="str">
        <f t="shared" si="223"/>
        <v/>
      </c>
      <c r="Y1460" s="235" t="str">
        <f t="shared" si="224"/>
        <v/>
      </c>
      <c r="Z1460" s="236" t="str">
        <f>IFERROR(IF($B$3="NYSEG",INDEX('BCA Inputs'!$X$14:$X$54,MATCH(I1460,'BCA Inputs'!$M$14:$M$54,0))*P1460+INDEX('BCA Inputs'!$Y$14:$Y$54,MATCH(I1460,'BCA Inputs'!$M$14:$M$54,0))*O1460+INDEX('BCA Inputs'!$Z$14:$Z$54,MATCH(I1460,'BCA Inputs'!$M$14:$M$54,0))*Q1460+INDEX('BCA Inputs'!$AA$14:$AA$54,MATCH(I1460,'BCA Inputs'!$M$14:$M$54,0))*F1460+INDEX('BCA Inputs'!$AB$14:$AB$54,MATCH(I1460,'BCA Inputs'!$M$14:$M$54,0))*G1460,IF($B$3="RG&amp;E",INDEX('BCA Inputs'!$BG$14:$BG$54,MATCH(I1460,'BCA Inputs'!$AW$14:$AW$54,0))*P1460+INDEX('BCA Inputs'!$BH$14:$BH$54,MATCH(I1460,'BCA Inputs'!$AW$14:$AW$54,0))*O1460+INDEX('BCA Inputs'!$BI$14:$BI$54,MATCH(I1460,'BCA Inputs'!$AW$14:$AW$54,0))*Q1460+INDEX('BCA Inputs'!$BJ$14:$BJ$54,MATCH(I1460,'BCA Inputs'!$AW$14:$AW$54,0))*F1460+INDEX('BCA Inputs'!$BK$14:$BK$54,MATCH(I1460,'BCA Inputs'!$AW$14:$AW$54,0))*G1460,"")),"")</f>
        <v/>
      </c>
      <c r="AA1460" s="237" t="str">
        <f t="shared" si="225"/>
        <v/>
      </c>
      <c r="AC1460" s="238" t="str">
        <f>IFERROR((K1460+R1460)+IF($B$3="NYSEG",INDEX('BCA Inputs'!$AI$14:$AI$54,MATCH(I1460,'BCA Inputs'!$M$14:$M$54,0))*P1460+INDEX('BCA Inputs'!$AJ$14:$AJ$54,MATCH(I1460,'BCA Inputs'!$M$14:$M$54,0))*Q1460,IF($B$3="RG&amp;E",INDEX('BCA Inputs'!$BR$14:$BR$54,MATCH(I1460,'BCA Inputs'!$AW$14:$AW$54,0))*P1460+INDEX('BCA Inputs'!$BS$14:$BS$54,MATCH(I1460,'BCA Inputs'!$AW$14:$AW$54,0))*Q1460,"")),"")</f>
        <v/>
      </c>
      <c r="AD1460" s="181" t="str">
        <f>IFERROR(IF($B$3="NYSEG",INDEX('BCA Inputs'!$AD$14:$AD$54,MATCH(I1460,'BCA Inputs'!$M$14:$M$54,0))*P1460+INDEX('BCA Inputs'!$AE$14:$AE$54,MATCH(I1460,'BCA Inputs'!$M$14:$M$54,0))*O1460+INDEX('BCA Inputs'!$AF$14:$AF$54,MATCH(I1460,'BCA Inputs'!$M$14:$M$54,0))*Q1460+INDEX('BCA Inputs'!$AG$14:$AG$54,MATCH(I1460,'BCA Inputs'!$M$14:$M$54,0))*F1460+INDEX('BCA Inputs'!$AH$14:$AH$54,MATCH(I1460,'BCA Inputs'!$M$14:$M$54,0))*G1460,IF($B$3="RG&amp;E",INDEX('BCA Inputs'!$BM$14:$BM$54,MATCH(I1460,'BCA Inputs'!$AW$14:$AW$54,0))*P1460+INDEX('BCA Inputs'!$BN$14:$BN$54,MATCH(I1460,'BCA Inputs'!$AW$14:$AW$54,0))*O1460+INDEX('BCA Inputs'!$BO$14:$BO$54,MATCH(I1460,'BCA Inputs'!$AW$14:$AW$54,0))*Q1460+INDEX('BCA Inputs'!$BP$14:$BP$54,MATCH(I1460,'BCA Inputs'!$AW$14:$AW$54,0))*F1460+INDEX('BCA Inputs'!$BQ$14:$BQ$54,MATCH(I1460,'BCA Inputs'!$AW$14:$AW$54,0))*G1460,"")),"")</f>
        <v/>
      </c>
      <c r="AE1460" s="237" t="str">
        <f t="shared" si="226"/>
        <v/>
      </c>
      <c r="AF1460" s="198">
        <f t="shared" si="228"/>
        <v>0</v>
      </c>
      <c r="AG1460" s="239">
        <f t="shared" si="229"/>
        <v>0</v>
      </c>
    </row>
    <row r="1461" spans="1:33">
      <c r="A1461" s="228"/>
      <c r="B1461" s="176"/>
      <c r="C1461" s="229"/>
      <c r="D1461" s="230"/>
      <c r="E1461" s="230"/>
      <c r="F1461" s="230"/>
      <c r="G1461" s="230"/>
      <c r="H1461" s="231"/>
      <c r="I1461" s="231"/>
      <c r="J1461" s="232"/>
      <c r="K1461" s="232"/>
      <c r="L1461" s="232"/>
      <c r="M1461" s="181">
        <f t="shared" si="227"/>
        <v>0</v>
      </c>
      <c r="N1461" s="181">
        <f>IF(H1461="",0,H1461*I1461*'Avoided Water Savings Cost'!$C$16)</f>
        <v>0</v>
      </c>
      <c r="O1461" s="545">
        <f>IF(C1461="",0,IF($B$3="NYSEG",C1461/(1-'Avoided Electric Costs 2020'!$W$21),IF($B$3="RG&amp;E",C1461/(1-'Avoided Electric Costs 2020'!$X$21),"")))</f>
        <v>0</v>
      </c>
      <c r="P1461" s="546">
        <f>IF(D1461="",0,IF($B$3="NYSEG",D1461/(1-'Avoided Electric Costs 2020'!$W$21),IF($B$3="RG&amp;E",D1461/(1-'Avoided Electric Costs 2020'!$X$21),"")))</f>
        <v>0</v>
      </c>
      <c r="Q1461" s="546">
        <f>IF(E1461="",0,IF($B$3="NYSEG",E1461/(1-'Avoided Natural Gas Costs 2020'!$J$34),IF($B$3="RG&amp;E",E1461/(1-'Avoided Natural Gas Costs 2020'!$K$34),"")))</f>
        <v>0</v>
      </c>
      <c r="R1461" s="233" t="str">
        <f>IFERROR(IF(P1461*'BCA Inputs'!$C$1+Q1461*'BCA Inputs'!$C$2+F1461*'BCA Inputs'!$C$2+G1461*'BCA Inputs'!$C$2=0,"",P1461*'BCA Inputs'!$C$1+Q1461*'BCA Inputs'!$C$2+F1461*'BCA Inputs'!$C$2+G1461*'BCA Inputs'!$C$2),"")</f>
        <v/>
      </c>
      <c r="S1461" s="181" t="str">
        <f t="shared" si="220"/>
        <v/>
      </c>
      <c r="T1461" s="181" t="str">
        <f>IFERROR(IF($B$3="NYSEG",(INDEX('BCA Inputs'!$N$14:$N$54,MATCH(I1461,'BCA Inputs'!$M$14:$M$54,0))*P1461+INDEX('BCA Inputs'!$O$14:$O$54,MATCH(I1461,'BCA Inputs'!$M$14:$M$54,0))*O1461+INDEX('BCA Inputs'!P:P,MATCH(I1461,'BCA Inputs'!M:M,0))*Q1461+INDEX('BCA Inputs'!Q:Q,MATCH(I1461,'BCA Inputs'!M:M,0))*F1461+INDEX('BCA Inputs'!R:R,MATCH(I1461,'BCA Inputs'!M:M,0))*G1461)+L1461+N1461,IF($B$3="RG&amp;E",(INDEX('BCA Inputs'!$AX$14:$AX$54,MATCH(I1461,'BCA Inputs'!$AW$14:$AW$54,0))*P1461+INDEX('BCA Inputs'!$AY$14:$AY$54,MATCH(I1461,'BCA Inputs'!$AW$14:$AW$54,0))*O1461+INDEX('BCA Inputs'!$AZ$14:$AZ$54,MATCH(I1461,'BCA Inputs'!$AW$14:$AW$54,0))*Q1461+INDEX('BCA Inputs'!$BA$14:$BA$54,MATCH(I1461,'BCA Inputs'!$AW$14:$AW$54,0))*F1461+INDEX('BCA Inputs'!$BB$14:$BB$54,MATCH(I1461,'BCA Inputs'!$AW$14:$AW$54,0))*G1461)+L1461+N1461,"")),"")</f>
        <v/>
      </c>
      <c r="U1461" s="234" t="str">
        <f t="shared" si="221"/>
        <v/>
      </c>
      <c r="V1461" s="234" t="str">
        <f t="shared" si="222"/>
        <v/>
      </c>
      <c r="W1461" s="234" t="str">
        <f t="shared" si="223"/>
        <v/>
      </c>
      <c r="Y1461" s="235" t="str">
        <f t="shared" si="224"/>
        <v/>
      </c>
      <c r="Z1461" s="236" t="str">
        <f>IFERROR(IF($B$3="NYSEG",INDEX('BCA Inputs'!$X$14:$X$54,MATCH(I1461,'BCA Inputs'!$M$14:$M$54,0))*P1461+INDEX('BCA Inputs'!$Y$14:$Y$54,MATCH(I1461,'BCA Inputs'!$M$14:$M$54,0))*O1461+INDEX('BCA Inputs'!$Z$14:$Z$54,MATCH(I1461,'BCA Inputs'!$M$14:$M$54,0))*Q1461+INDEX('BCA Inputs'!$AA$14:$AA$54,MATCH(I1461,'BCA Inputs'!$M$14:$M$54,0))*F1461+INDEX('BCA Inputs'!$AB$14:$AB$54,MATCH(I1461,'BCA Inputs'!$M$14:$M$54,0))*G1461,IF($B$3="RG&amp;E",INDEX('BCA Inputs'!$BG$14:$BG$54,MATCH(I1461,'BCA Inputs'!$AW$14:$AW$54,0))*P1461+INDEX('BCA Inputs'!$BH$14:$BH$54,MATCH(I1461,'BCA Inputs'!$AW$14:$AW$54,0))*O1461+INDEX('BCA Inputs'!$BI$14:$BI$54,MATCH(I1461,'BCA Inputs'!$AW$14:$AW$54,0))*Q1461+INDEX('BCA Inputs'!$BJ$14:$BJ$54,MATCH(I1461,'BCA Inputs'!$AW$14:$AW$54,0))*F1461+INDEX('BCA Inputs'!$BK$14:$BK$54,MATCH(I1461,'BCA Inputs'!$AW$14:$AW$54,0))*G1461,"")),"")</f>
        <v/>
      </c>
      <c r="AA1461" s="237" t="str">
        <f t="shared" si="225"/>
        <v/>
      </c>
      <c r="AC1461" s="238" t="str">
        <f>IFERROR((K1461+R1461)+IF($B$3="NYSEG",INDEX('BCA Inputs'!$AI$14:$AI$54,MATCH(I1461,'BCA Inputs'!$M$14:$M$54,0))*P1461+INDEX('BCA Inputs'!$AJ$14:$AJ$54,MATCH(I1461,'BCA Inputs'!$M$14:$M$54,0))*Q1461,IF($B$3="RG&amp;E",INDEX('BCA Inputs'!$BR$14:$BR$54,MATCH(I1461,'BCA Inputs'!$AW$14:$AW$54,0))*P1461+INDEX('BCA Inputs'!$BS$14:$BS$54,MATCH(I1461,'BCA Inputs'!$AW$14:$AW$54,0))*Q1461,"")),"")</f>
        <v/>
      </c>
      <c r="AD1461" s="181" t="str">
        <f>IFERROR(IF($B$3="NYSEG",INDEX('BCA Inputs'!$AD$14:$AD$54,MATCH(I1461,'BCA Inputs'!$M$14:$M$54,0))*P1461+INDEX('BCA Inputs'!$AE$14:$AE$54,MATCH(I1461,'BCA Inputs'!$M$14:$M$54,0))*O1461+INDEX('BCA Inputs'!$AF$14:$AF$54,MATCH(I1461,'BCA Inputs'!$M$14:$M$54,0))*Q1461+INDEX('BCA Inputs'!$AG$14:$AG$54,MATCH(I1461,'BCA Inputs'!$M$14:$M$54,0))*F1461+INDEX('BCA Inputs'!$AH$14:$AH$54,MATCH(I1461,'BCA Inputs'!$M$14:$M$54,0))*G1461,IF($B$3="RG&amp;E",INDEX('BCA Inputs'!$BM$14:$BM$54,MATCH(I1461,'BCA Inputs'!$AW$14:$AW$54,0))*P1461+INDEX('BCA Inputs'!$BN$14:$BN$54,MATCH(I1461,'BCA Inputs'!$AW$14:$AW$54,0))*O1461+INDEX('BCA Inputs'!$BO$14:$BO$54,MATCH(I1461,'BCA Inputs'!$AW$14:$AW$54,0))*Q1461+INDEX('BCA Inputs'!$BP$14:$BP$54,MATCH(I1461,'BCA Inputs'!$AW$14:$AW$54,0))*F1461+INDEX('BCA Inputs'!$BQ$14:$BQ$54,MATCH(I1461,'BCA Inputs'!$AW$14:$AW$54,0))*G1461,"")),"")</f>
        <v/>
      </c>
      <c r="AE1461" s="237" t="str">
        <f t="shared" si="226"/>
        <v/>
      </c>
      <c r="AF1461" s="198">
        <f t="shared" si="228"/>
        <v>0</v>
      </c>
      <c r="AG1461" s="239">
        <f t="shared" si="229"/>
        <v>0</v>
      </c>
    </row>
    <row r="1462" spans="1:33">
      <c r="A1462" s="228"/>
      <c r="B1462" s="176"/>
      <c r="C1462" s="229"/>
      <c r="D1462" s="230"/>
      <c r="E1462" s="230"/>
      <c r="F1462" s="230"/>
      <c r="G1462" s="230"/>
      <c r="H1462" s="231"/>
      <c r="I1462" s="231"/>
      <c r="J1462" s="232"/>
      <c r="K1462" s="232"/>
      <c r="L1462" s="232"/>
      <c r="M1462" s="181">
        <f t="shared" si="227"/>
        <v>0</v>
      </c>
      <c r="N1462" s="181">
        <f>IF(H1462="",0,H1462*I1462*'Avoided Water Savings Cost'!$C$16)</f>
        <v>0</v>
      </c>
      <c r="O1462" s="545">
        <f>IF(C1462="",0,IF($B$3="NYSEG",C1462/(1-'Avoided Electric Costs 2020'!$W$21),IF($B$3="RG&amp;E",C1462/(1-'Avoided Electric Costs 2020'!$X$21),"")))</f>
        <v>0</v>
      </c>
      <c r="P1462" s="546">
        <f>IF(D1462="",0,IF($B$3="NYSEG",D1462/(1-'Avoided Electric Costs 2020'!$W$21),IF($B$3="RG&amp;E",D1462/(1-'Avoided Electric Costs 2020'!$X$21),"")))</f>
        <v>0</v>
      </c>
      <c r="Q1462" s="546">
        <f>IF(E1462="",0,IF($B$3="NYSEG",E1462/(1-'Avoided Natural Gas Costs 2020'!$J$34),IF($B$3="RG&amp;E",E1462/(1-'Avoided Natural Gas Costs 2020'!$K$34),"")))</f>
        <v>0</v>
      </c>
      <c r="R1462" s="233" t="str">
        <f>IFERROR(IF(P1462*'BCA Inputs'!$C$1+Q1462*'BCA Inputs'!$C$2+F1462*'BCA Inputs'!$C$2+G1462*'BCA Inputs'!$C$2=0,"",P1462*'BCA Inputs'!$C$1+Q1462*'BCA Inputs'!$C$2+F1462*'BCA Inputs'!$C$2+G1462*'BCA Inputs'!$C$2),"")</f>
        <v/>
      </c>
      <c r="S1462" s="181" t="str">
        <f t="shared" si="220"/>
        <v/>
      </c>
      <c r="T1462" s="181" t="str">
        <f>IFERROR(IF($B$3="NYSEG",(INDEX('BCA Inputs'!$N$14:$N$54,MATCH(I1462,'BCA Inputs'!$M$14:$M$54,0))*P1462+INDEX('BCA Inputs'!$O$14:$O$54,MATCH(I1462,'BCA Inputs'!$M$14:$M$54,0))*O1462+INDEX('BCA Inputs'!P:P,MATCH(I1462,'BCA Inputs'!M:M,0))*Q1462+INDEX('BCA Inputs'!Q:Q,MATCH(I1462,'BCA Inputs'!M:M,0))*F1462+INDEX('BCA Inputs'!R:R,MATCH(I1462,'BCA Inputs'!M:M,0))*G1462)+L1462+N1462,IF($B$3="RG&amp;E",(INDEX('BCA Inputs'!$AX$14:$AX$54,MATCH(I1462,'BCA Inputs'!$AW$14:$AW$54,0))*P1462+INDEX('BCA Inputs'!$AY$14:$AY$54,MATCH(I1462,'BCA Inputs'!$AW$14:$AW$54,0))*O1462+INDEX('BCA Inputs'!$AZ$14:$AZ$54,MATCH(I1462,'BCA Inputs'!$AW$14:$AW$54,0))*Q1462+INDEX('BCA Inputs'!$BA$14:$BA$54,MATCH(I1462,'BCA Inputs'!$AW$14:$AW$54,0))*F1462+INDEX('BCA Inputs'!$BB$14:$BB$54,MATCH(I1462,'BCA Inputs'!$AW$14:$AW$54,0))*G1462)+L1462+N1462,"")),"")</f>
        <v/>
      </c>
      <c r="U1462" s="234" t="str">
        <f t="shared" si="221"/>
        <v/>
      </c>
      <c r="V1462" s="234" t="str">
        <f t="shared" si="222"/>
        <v/>
      </c>
      <c r="W1462" s="234" t="str">
        <f t="shared" si="223"/>
        <v/>
      </c>
      <c r="Y1462" s="235" t="str">
        <f t="shared" si="224"/>
        <v/>
      </c>
      <c r="Z1462" s="236" t="str">
        <f>IFERROR(IF($B$3="NYSEG",INDEX('BCA Inputs'!$X$14:$X$54,MATCH(I1462,'BCA Inputs'!$M$14:$M$54,0))*P1462+INDEX('BCA Inputs'!$Y$14:$Y$54,MATCH(I1462,'BCA Inputs'!$M$14:$M$54,0))*O1462+INDEX('BCA Inputs'!$Z$14:$Z$54,MATCH(I1462,'BCA Inputs'!$M$14:$M$54,0))*Q1462+INDEX('BCA Inputs'!$AA$14:$AA$54,MATCH(I1462,'BCA Inputs'!$M$14:$M$54,0))*F1462+INDEX('BCA Inputs'!$AB$14:$AB$54,MATCH(I1462,'BCA Inputs'!$M$14:$M$54,0))*G1462,IF($B$3="RG&amp;E",INDEX('BCA Inputs'!$BG$14:$BG$54,MATCH(I1462,'BCA Inputs'!$AW$14:$AW$54,0))*P1462+INDEX('BCA Inputs'!$BH$14:$BH$54,MATCH(I1462,'BCA Inputs'!$AW$14:$AW$54,0))*O1462+INDEX('BCA Inputs'!$BI$14:$BI$54,MATCH(I1462,'BCA Inputs'!$AW$14:$AW$54,0))*Q1462+INDEX('BCA Inputs'!$BJ$14:$BJ$54,MATCH(I1462,'BCA Inputs'!$AW$14:$AW$54,0))*F1462+INDEX('BCA Inputs'!$BK$14:$BK$54,MATCH(I1462,'BCA Inputs'!$AW$14:$AW$54,0))*G1462,"")),"")</f>
        <v/>
      </c>
      <c r="AA1462" s="237" t="str">
        <f t="shared" si="225"/>
        <v/>
      </c>
      <c r="AC1462" s="238" t="str">
        <f>IFERROR((K1462+R1462)+IF($B$3="NYSEG",INDEX('BCA Inputs'!$AI$14:$AI$54,MATCH(I1462,'BCA Inputs'!$M$14:$M$54,0))*P1462+INDEX('BCA Inputs'!$AJ$14:$AJ$54,MATCH(I1462,'BCA Inputs'!$M$14:$M$54,0))*Q1462,IF($B$3="RG&amp;E",INDEX('BCA Inputs'!$BR$14:$BR$54,MATCH(I1462,'BCA Inputs'!$AW$14:$AW$54,0))*P1462+INDEX('BCA Inputs'!$BS$14:$BS$54,MATCH(I1462,'BCA Inputs'!$AW$14:$AW$54,0))*Q1462,"")),"")</f>
        <v/>
      </c>
      <c r="AD1462" s="181" t="str">
        <f>IFERROR(IF($B$3="NYSEG",INDEX('BCA Inputs'!$AD$14:$AD$54,MATCH(I1462,'BCA Inputs'!$M$14:$M$54,0))*P1462+INDEX('BCA Inputs'!$AE$14:$AE$54,MATCH(I1462,'BCA Inputs'!$M$14:$M$54,0))*O1462+INDEX('BCA Inputs'!$AF$14:$AF$54,MATCH(I1462,'BCA Inputs'!$M$14:$M$54,0))*Q1462+INDEX('BCA Inputs'!$AG$14:$AG$54,MATCH(I1462,'BCA Inputs'!$M$14:$M$54,0))*F1462+INDEX('BCA Inputs'!$AH$14:$AH$54,MATCH(I1462,'BCA Inputs'!$M$14:$M$54,0))*G1462,IF($B$3="RG&amp;E",INDEX('BCA Inputs'!$BM$14:$BM$54,MATCH(I1462,'BCA Inputs'!$AW$14:$AW$54,0))*P1462+INDEX('BCA Inputs'!$BN$14:$BN$54,MATCH(I1462,'BCA Inputs'!$AW$14:$AW$54,0))*O1462+INDEX('BCA Inputs'!$BO$14:$BO$54,MATCH(I1462,'BCA Inputs'!$AW$14:$AW$54,0))*Q1462+INDEX('BCA Inputs'!$BP$14:$BP$54,MATCH(I1462,'BCA Inputs'!$AW$14:$AW$54,0))*F1462+INDEX('BCA Inputs'!$BQ$14:$BQ$54,MATCH(I1462,'BCA Inputs'!$AW$14:$AW$54,0))*G1462,"")),"")</f>
        <v/>
      </c>
      <c r="AE1462" s="237" t="str">
        <f t="shared" si="226"/>
        <v/>
      </c>
      <c r="AF1462" s="198">
        <f t="shared" si="228"/>
        <v>0</v>
      </c>
      <c r="AG1462" s="239">
        <f t="shared" si="229"/>
        <v>0</v>
      </c>
    </row>
    <row r="1463" spans="1:33">
      <c r="A1463" s="228"/>
      <c r="B1463" s="176"/>
      <c r="C1463" s="229"/>
      <c r="D1463" s="230"/>
      <c r="E1463" s="230"/>
      <c r="F1463" s="230"/>
      <c r="G1463" s="230"/>
      <c r="H1463" s="231"/>
      <c r="I1463" s="231"/>
      <c r="J1463" s="232"/>
      <c r="K1463" s="232"/>
      <c r="L1463" s="232"/>
      <c r="M1463" s="181">
        <f t="shared" si="227"/>
        <v>0</v>
      </c>
      <c r="N1463" s="181">
        <f>IF(H1463="",0,H1463*I1463*'Avoided Water Savings Cost'!$C$16)</f>
        <v>0</v>
      </c>
      <c r="O1463" s="545">
        <f>IF(C1463="",0,IF($B$3="NYSEG",C1463/(1-'Avoided Electric Costs 2020'!$W$21),IF($B$3="RG&amp;E",C1463/(1-'Avoided Electric Costs 2020'!$X$21),"")))</f>
        <v>0</v>
      </c>
      <c r="P1463" s="546">
        <f>IF(D1463="",0,IF($B$3="NYSEG",D1463/(1-'Avoided Electric Costs 2020'!$W$21),IF($B$3="RG&amp;E",D1463/(1-'Avoided Electric Costs 2020'!$X$21),"")))</f>
        <v>0</v>
      </c>
      <c r="Q1463" s="546">
        <f>IF(E1463="",0,IF($B$3="NYSEG",E1463/(1-'Avoided Natural Gas Costs 2020'!$J$34),IF($B$3="RG&amp;E",E1463/(1-'Avoided Natural Gas Costs 2020'!$K$34),"")))</f>
        <v>0</v>
      </c>
      <c r="R1463" s="233" t="str">
        <f>IFERROR(IF(P1463*'BCA Inputs'!$C$1+Q1463*'BCA Inputs'!$C$2+F1463*'BCA Inputs'!$C$2+G1463*'BCA Inputs'!$C$2=0,"",P1463*'BCA Inputs'!$C$1+Q1463*'BCA Inputs'!$C$2+F1463*'BCA Inputs'!$C$2+G1463*'BCA Inputs'!$C$2),"")</f>
        <v/>
      </c>
      <c r="S1463" s="181" t="str">
        <f t="shared" si="220"/>
        <v/>
      </c>
      <c r="T1463" s="181" t="str">
        <f>IFERROR(IF($B$3="NYSEG",(INDEX('BCA Inputs'!$N$14:$N$54,MATCH(I1463,'BCA Inputs'!$M$14:$M$54,0))*P1463+INDEX('BCA Inputs'!$O$14:$O$54,MATCH(I1463,'BCA Inputs'!$M$14:$M$54,0))*O1463+INDEX('BCA Inputs'!P:P,MATCH(I1463,'BCA Inputs'!M:M,0))*Q1463+INDEX('BCA Inputs'!Q:Q,MATCH(I1463,'BCA Inputs'!M:M,0))*F1463+INDEX('BCA Inputs'!R:R,MATCH(I1463,'BCA Inputs'!M:M,0))*G1463)+L1463+N1463,IF($B$3="RG&amp;E",(INDEX('BCA Inputs'!$AX$14:$AX$54,MATCH(I1463,'BCA Inputs'!$AW$14:$AW$54,0))*P1463+INDEX('BCA Inputs'!$AY$14:$AY$54,MATCH(I1463,'BCA Inputs'!$AW$14:$AW$54,0))*O1463+INDEX('BCA Inputs'!$AZ$14:$AZ$54,MATCH(I1463,'BCA Inputs'!$AW$14:$AW$54,0))*Q1463+INDEX('BCA Inputs'!$BA$14:$BA$54,MATCH(I1463,'BCA Inputs'!$AW$14:$AW$54,0))*F1463+INDEX('BCA Inputs'!$BB$14:$BB$54,MATCH(I1463,'BCA Inputs'!$AW$14:$AW$54,0))*G1463)+L1463+N1463,"")),"")</f>
        <v/>
      </c>
      <c r="U1463" s="234" t="str">
        <f t="shared" si="221"/>
        <v/>
      </c>
      <c r="V1463" s="234" t="str">
        <f t="shared" si="222"/>
        <v/>
      </c>
      <c r="W1463" s="234" t="str">
        <f t="shared" si="223"/>
        <v/>
      </c>
      <c r="Y1463" s="235" t="str">
        <f t="shared" si="224"/>
        <v/>
      </c>
      <c r="Z1463" s="236" t="str">
        <f>IFERROR(IF($B$3="NYSEG",INDEX('BCA Inputs'!$X$14:$X$54,MATCH(I1463,'BCA Inputs'!$M$14:$M$54,0))*P1463+INDEX('BCA Inputs'!$Y$14:$Y$54,MATCH(I1463,'BCA Inputs'!$M$14:$M$54,0))*O1463+INDEX('BCA Inputs'!$Z$14:$Z$54,MATCH(I1463,'BCA Inputs'!$M$14:$M$54,0))*Q1463+INDEX('BCA Inputs'!$AA$14:$AA$54,MATCH(I1463,'BCA Inputs'!$M$14:$M$54,0))*F1463+INDEX('BCA Inputs'!$AB$14:$AB$54,MATCH(I1463,'BCA Inputs'!$M$14:$M$54,0))*G1463,IF($B$3="RG&amp;E",INDEX('BCA Inputs'!$BG$14:$BG$54,MATCH(I1463,'BCA Inputs'!$AW$14:$AW$54,0))*P1463+INDEX('BCA Inputs'!$BH$14:$BH$54,MATCH(I1463,'BCA Inputs'!$AW$14:$AW$54,0))*O1463+INDEX('BCA Inputs'!$BI$14:$BI$54,MATCH(I1463,'BCA Inputs'!$AW$14:$AW$54,0))*Q1463+INDEX('BCA Inputs'!$BJ$14:$BJ$54,MATCH(I1463,'BCA Inputs'!$AW$14:$AW$54,0))*F1463+INDEX('BCA Inputs'!$BK$14:$BK$54,MATCH(I1463,'BCA Inputs'!$AW$14:$AW$54,0))*G1463,"")),"")</f>
        <v/>
      </c>
      <c r="AA1463" s="237" t="str">
        <f t="shared" si="225"/>
        <v/>
      </c>
      <c r="AC1463" s="238" t="str">
        <f>IFERROR((K1463+R1463)+IF($B$3="NYSEG",INDEX('BCA Inputs'!$AI$14:$AI$54,MATCH(I1463,'BCA Inputs'!$M$14:$M$54,0))*P1463+INDEX('BCA Inputs'!$AJ$14:$AJ$54,MATCH(I1463,'BCA Inputs'!$M$14:$M$54,0))*Q1463,IF($B$3="RG&amp;E",INDEX('BCA Inputs'!$BR$14:$BR$54,MATCH(I1463,'BCA Inputs'!$AW$14:$AW$54,0))*P1463+INDEX('BCA Inputs'!$BS$14:$BS$54,MATCH(I1463,'BCA Inputs'!$AW$14:$AW$54,0))*Q1463,"")),"")</f>
        <v/>
      </c>
      <c r="AD1463" s="181" t="str">
        <f>IFERROR(IF($B$3="NYSEG",INDEX('BCA Inputs'!$AD$14:$AD$54,MATCH(I1463,'BCA Inputs'!$M$14:$M$54,0))*P1463+INDEX('BCA Inputs'!$AE$14:$AE$54,MATCH(I1463,'BCA Inputs'!$M$14:$M$54,0))*O1463+INDEX('BCA Inputs'!$AF$14:$AF$54,MATCH(I1463,'BCA Inputs'!$M$14:$M$54,0))*Q1463+INDEX('BCA Inputs'!$AG$14:$AG$54,MATCH(I1463,'BCA Inputs'!$M$14:$M$54,0))*F1463+INDEX('BCA Inputs'!$AH$14:$AH$54,MATCH(I1463,'BCA Inputs'!$M$14:$M$54,0))*G1463,IF($B$3="RG&amp;E",INDEX('BCA Inputs'!$BM$14:$BM$54,MATCH(I1463,'BCA Inputs'!$AW$14:$AW$54,0))*P1463+INDEX('BCA Inputs'!$BN$14:$BN$54,MATCH(I1463,'BCA Inputs'!$AW$14:$AW$54,0))*O1463+INDEX('BCA Inputs'!$BO$14:$BO$54,MATCH(I1463,'BCA Inputs'!$AW$14:$AW$54,0))*Q1463+INDEX('BCA Inputs'!$BP$14:$BP$54,MATCH(I1463,'BCA Inputs'!$AW$14:$AW$54,0))*F1463+INDEX('BCA Inputs'!$BQ$14:$BQ$54,MATCH(I1463,'BCA Inputs'!$AW$14:$AW$54,0))*G1463,"")),"")</f>
        <v/>
      </c>
      <c r="AE1463" s="237" t="str">
        <f t="shared" si="226"/>
        <v/>
      </c>
      <c r="AF1463" s="198">
        <f t="shared" si="228"/>
        <v>0</v>
      </c>
      <c r="AG1463" s="239">
        <f t="shared" si="229"/>
        <v>0</v>
      </c>
    </row>
    <row r="1464" spans="1:33">
      <c r="A1464" s="228"/>
      <c r="B1464" s="176"/>
      <c r="C1464" s="229"/>
      <c r="D1464" s="230"/>
      <c r="E1464" s="230"/>
      <c r="F1464" s="230"/>
      <c r="G1464" s="230"/>
      <c r="H1464" s="231"/>
      <c r="I1464" s="231"/>
      <c r="J1464" s="232"/>
      <c r="K1464" s="232"/>
      <c r="L1464" s="232"/>
      <c r="M1464" s="181">
        <f t="shared" si="227"/>
        <v>0</v>
      </c>
      <c r="N1464" s="181">
        <f>IF(H1464="",0,H1464*I1464*'Avoided Water Savings Cost'!$C$16)</f>
        <v>0</v>
      </c>
      <c r="O1464" s="545">
        <f>IF(C1464="",0,IF($B$3="NYSEG",C1464/(1-'Avoided Electric Costs 2020'!$W$21),IF($B$3="RG&amp;E",C1464/(1-'Avoided Electric Costs 2020'!$X$21),"")))</f>
        <v>0</v>
      </c>
      <c r="P1464" s="546">
        <f>IF(D1464="",0,IF($B$3="NYSEG",D1464/(1-'Avoided Electric Costs 2020'!$W$21),IF($B$3="RG&amp;E",D1464/(1-'Avoided Electric Costs 2020'!$X$21),"")))</f>
        <v>0</v>
      </c>
      <c r="Q1464" s="546">
        <f>IF(E1464="",0,IF($B$3="NYSEG",E1464/(1-'Avoided Natural Gas Costs 2020'!$J$34),IF($B$3="RG&amp;E",E1464/(1-'Avoided Natural Gas Costs 2020'!$K$34),"")))</f>
        <v>0</v>
      </c>
      <c r="R1464" s="233" t="str">
        <f>IFERROR(IF(P1464*'BCA Inputs'!$C$1+Q1464*'BCA Inputs'!$C$2+F1464*'BCA Inputs'!$C$2+G1464*'BCA Inputs'!$C$2=0,"",P1464*'BCA Inputs'!$C$1+Q1464*'BCA Inputs'!$C$2+F1464*'BCA Inputs'!$C$2+G1464*'BCA Inputs'!$C$2),"")</f>
        <v/>
      </c>
      <c r="S1464" s="181" t="str">
        <f t="shared" si="220"/>
        <v/>
      </c>
      <c r="T1464" s="181" t="str">
        <f>IFERROR(IF($B$3="NYSEG",(INDEX('BCA Inputs'!$N$14:$N$54,MATCH(I1464,'BCA Inputs'!$M$14:$M$54,0))*P1464+INDEX('BCA Inputs'!$O$14:$O$54,MATCH(I1464,'BCA Inputs'!$M$14:$M$54,0))*O1464+INDEX('BCA Inputs'!P:P,MATCH(I1464,'BCA Inputs'!M:M,0))*Q1464+INDEX('BCA Inputs'!Q:Q,MATCH(I1464,'BCA Inputs'!M:M,0))*F1464+INDEX('BCA Inputs'!R:R,MATCH(I1464,'BCA Inputs'!M:M,0))*G1464)+L1464+N1464,IF($B$3="RG&amp;E",(INDEX('BCA Inputs'!$AX$14:$AX$54,MATCH(I1464,'BCA Inputs'!$AW$14:$AW$54,0))*P1464+INDEX('BCA Inputs'!$AY$14:$AY$54,MATCH(I1464,'BCA Inputs'!$AW$14:$AW$54,0))*O1464+INDEX('BCA Inputs'!$AZ$14:$AZ$54,MATCH(I1464,'BCA Inputs'!$AW$14:$AW$54,0))*Q1464+INDEX('BCA Inputs'!$BA$14:$BA$54,MATCH(I1464,'BCA Inputs'!$AW$14:$AW$54,0))*F1464+INDEX('BCA Inputs'!$BB$14:$BB$54,MATCH(I1464,'BCA Inputs'!$AW$14:$AW$54,0))*G1464)+L1464+N1464,"")),"")</f>
        <v/>
      </c>
      <c r="U1464" s="234" t="str">
        <f t="shared" si="221"/>
        <v/>
      </c>
      <c r="V1464" s="234" t="str">
        <f t="shared" si="222"/>
        <v/>
      </c>
      <c r="W1464" s="234" t="str">
        <f t="shared" si="223"/>
        <v/>
      </c>
      <c r="Y1464" s="235" t="str">
        <f t="shared" si="224"/>
        <v/>
      </c>
      <c r="Z1464" s="236" t="str">
        <f>IFERROR(IF($B$3="NYSEG",INDEX('BCA Inputs'!$X$14:$X$54,MATCH(I1464,'BCA Inputs'!$M$14:$M$54,0))*P1464+INDEX('BCA Inputs'!$Y$14:$Y$54,MATCH(I1464,'BCA Inputs'!$M$14:$M$54,0))*O1464+INDEX('BCA Inputs'!$Z$14:$Z$54,MATCH(I1464,'BCA Inputs'!$M$14:$M$54,0))*Q1464+INDEX('BCA Inputs'!$AA$14:$AA$54,MATCH(I1464,'BCA Inputs'!$M$14:$M$54,0))*F1464+INDEX('BCA Inputs'!$AB$14:$AB$54,MATCH(I1464,'BCA Inputs'!$M$14:$M$54,0))*G1464,IF($B$3="RG&amp;E",INDEX('BCA Inputs'!$BG$14:$BG$54,MATCH(I1464,'BCA Inputs'!$AW$14:$AW$54,0))*P1464+INDEX('BCA Inputs'!$BH$14:$BH$54,MATCH(I1464,'BCA Inputs'!$AW$14:$AW$54,0))*O1464+INDEX('BCA Inputs'!$BI$14:$BI$54,MATCH(I1464,'BCA Inputs'!$AW$14:$AW$54,0))*Q1464+INDEX('BCA Inputs'!$BJ$14:$BJ$54,MATCH(I1464,'BCA Inputs'!$AW$14:$AW$54,0))*F1464+INDEX('BCA Inputs'!$BK$14:$BK$54,MATCH(I1464,'BCA Inputs'!$AW$14:$AW$54,0))*G1464,"")),"")</f>
        <v/>
      </c>
      <c r="AA1464" s="237" t="str">
        <f t="shared" si="225"/>
        <v/>
      </c>
      <c r="AC1464" s="238" t="str">
        <f>IFERROR((K1464+R1464)+IF($B$3="NYSEG",INDEX('BCA Inputs'!$AI$14:$AI$54,MATCH(I1464,'BCA Inputs'!$M$14:$M$54,0))*P1464+INDEX('BCA Inputs'!$AJ$14:$AJ$54,MATCH(I1464,'BCA Inputs'!$M$14:$M$54,0))*Q1464,IF($B$3="RG&amp;E",INDEX('BCA Inputs'!$BR$14:$BR$54,MATCH(I1464,'BCA Inputs'!$AW$14:$AW$54,0))*P1464+INDEX('BCA Inputs'!$BS$14:$BS$54,MATCH(I1464,'BCA Inputs'!$AW$14:$AW$54,0))*Q1464,"")),"")</f>
        <v/>
      </c>
      <c r="AD1464" s="181" t="str">
        <f>IFERROR(IF($B$3="NYSEG",INDEX('BCA Inputs'!$AD$14:$AD$54,MATCH(I1464,'BCA Inputs'!$M$14:$M$54,0))*P1464+INDEX('BCA Inputs'!$AE$14:$AE$54,MATCH(I1464,'BCA Inputs'!$M$14:$M$54,0))*O1464+INDEX('BCA Inputs'!$AF$14:$AF$54,MATCH(I1464,'BCA Inputs'!$M$14:$M$54,0))*Q1464+INDEX('BCA Inputs'!$AG$14:$AG$54,MATCH(I1464,'BCA Inputs'!$M$14:$M$54,0))*F1464+INDEX('BCA Inputs'!$AH$14:$AH$54,MATCH(I1464,'BCA Inputs'!$M$14:$M$54,0))*G1464,IF($B$3="RG&amp;E",INDEX('BCA Inputs'!$BM$14:$BM$54,MATCH(I1464,'BCA Inputs'!$AW$14:$AW$54,0))*P1464+INDEX('BCA Inputs'!$BN$14:$BN$54,MATCH(I1464,'BCA Inputs'!$AW$14:$AW$54,0))*O1464+INDEX('BCA Inputs'!$BO$14:$BO$54,MATCH(I1464,'BCA Inputs'!$AW$14:$AW$54,0))*Q1464+INDEX('BCA Inputs'!$BP$14:$BP$54,MATCH(I1464,'BCA Inputs'!$AW$14:$AW$54,0))*F1464+INDEX('BCA Inputs'!$BQ$14:$BQ$54,MATCH(I1464,'BCA Inputs'!$AW$14:$AW$54,0))*G1464,"")),"")</f>
        <v/>
      </c>
      <c r="AE1464" s="237" t="str">
        <f t="shared" si="226"/>
        <v/>
      </c>
      <c r="AF1464" s="198">
        <f t="shared" si="228"/>
        <v>0</v>
      </c>
      <c r="AG1464" s="239">
        <f t="shared" si="229"/>
        <v>0</v>
      </c>
    </row>
    <row r="1465" spans="1:33">
      <c r="A1465" s="228"/>
      <c r="B1465" s="176"/>
      <c r="C1465" s="229"/>
      <c r="D1465" s="230"/>
      <c r="E1465" s="230"/>
      <c r="F1465" s="230"/>
      <c r="G1465" s="230"/>
      <c r="H1465" s="231"/>
      <c r="I1465" s="231"/>
      <c r="J1465" s="232"/>
      <c r="K1465" s="232"/>
      <c r="L1465" s="232"/>
      <c r="M1465" s="181">
        <f t="shared" si="227"/>
        <v>0</v>
      </c>
      <c r="N1465" s="181">
        <f>IF(H1465="",0,H1465*I1465*'Avoided Water Savings Cost'!$C$16)</f>
        <v>0</v>
      </c>
      <c r="O1465" s="545">
        <f>IF(C1465="",0,IF($B$3="NYSEG",C1465/(1-'Avoided Electric Costs 2020'!$W$21),IF($B$3="RG&amp;E",C1465/(1-'Avoided Electric Costs 2020'!$X$21),"")))</f>
        <v>0</v>
      </c>
      <c r="P1465" s="546">
        <f>IF(D1465="",0,IF($B$3="NYSEG",D1465/(1-'Avoided Electric Costs 2020'!$W$21),IF($B$3="RG&amp;E",D1465/(1-'Avoided Electric Costs 2020'!$X$21),"")))</f>
        <v>0</v>
      </c>
      <c r="Q1465" s="546">
        <f>IF(E1465="",0,IF($B$3="NYSEG",E1465/(1-'Avoided Natural Gas Costs 2020'!$J$34),IF($B$3="RG&amp;E",E1465/(1-'Avoided Natural Gas Costs 2020'!$K$34),"")))</f>
        <v>0</v>
      </c>
      <c r="R1465" s="233" t="str">
        <f>IFERROR(IF(P1465*'BCA Inputs'!$C$1+Q1465*'BCA Inputs'!$C$2+F1465*'BCA Inputs'!$C$2+G1465*'BCA Inputs'!$C$2=0,"",P1465*'BCA Inputs'!$C$1+Q1465*'BCA Inputs'!$C$2+F1465*'BCA Inputs'!$C$2+G1465*'BCA Inputs'!$C$2),"")</f>
        <v/>
      </c>
      <c r="S1465" s="181" t="str">
        <f t="shared" si="220"/>
        <v/>
      </c>
      <c r="T1465" s="181" t="str">
        <f>IFERROR(IF($B$3="NYSEG",(INDEX('BCA Inputs'!$N$14:$N$54,MATCH(I1465,'BCA Inputs'!$M$14:$M$54,0))*P1465+INDEX('BCA Inputs'!$O$14:$O$54,MATCH(I1465,'BCA Inputs'!$M$14:$M$54,0))*O1465+INDEX('BCA Inputs'!P:P,MATCH(I1465,'BCA Inputs'!M:M,0))*Q1465+INDEX('BCA Inputs'!Q:Q,MATCH(I1465,'BCA Inputs'!M:M,0))*F1465+INDEX('BCA Inputs'!R:R,MATCH(I1465,'BCA Inputs'!M:M,0))*G1465)+L1465+N1465,IF($B$3="RG&amp;E",(INDEX('BCA Inputs'!$AX$14:$AX$54,MATCH(I1465,'BCA Inputs'!$AW$14:$AW$54,0))*P1465+INDEX('BCA Inputs'!$AY$14:$AY$54,MATCH(I1465,'BCA Inputs'!$AW$14:$AW$54,0))*O1465+INDEX('BCA Inputs'!$AZ$14:$AZ$54,MATCH(I1465,'BCA Inputs'!$AW$14:$AW$54,0))*Q1465+INDEX('BCA Inputs'!$BA$14:$BA$54,MATCH(I1465,'BCA Inputs'!$AW$14:$AW$54,0))*F1465+INDEX('BCA Inputs'!$BB$14:$BB$54,MATCH(I1465,'BCA Inputs'!$AW$14:$AW$54,0))*G1465)+L1465+N1465,"")),"")</f>
        <v/>
      </c>
      <c r="U1465" s="234" t="str">
        <f t="shared" si="221"/>
        <v/>
      </c>
      <c r="V1465" s="234" t="str">
        <f t="shared" si="222"/>
        <v/>
      </c>
      <c r="W1465" s="234" t="str">
        <f t="shared" si="223"/>
        <v/>
      </c>
      <c r="Y1465" s="235" t="str">
        <f t="shared" si="224"/>
        <v/>
      </c>
      <c r="Z1465" s="236" t="str">
        <f>IFERROR(IF($B$3="NYSEG",INDEX('BCA Inputs'!$X$14:$X$54,MATCH(I1465,'BCA Inputs'!$M$14:$M$54,0))*P1465+INDEX('BCA Inputs'!$Y$14:$Y$54,MATCH(I1465,'BCA Inputs'!$M$14:$M$54,0))*O1465+INDEX('BCA Inputs'!$Z$14:$Z$54,MATCH(I1465,'BCA Inputs'!$M$14:$M$54,0))*Q1465+INDEX('BCA Inputs'!$AA$14:$AA$54,MATCH(I1465,'BCA Inputs'!$M$14:$M$54,0))*F1465+INDEX('BCA Inputs'!$AB$14:$AB$54,MATCH(I1465,'BCA Inputs'!$M$14:$M$54,0))*G1465,IF($B$3="RG&amp;E",INDEX('BCA Inputs'!$BG$14:$BG$54,MATCH(I1465,'BCA Inputs'!$AW$14:$AW$54,0))*P1465+INDEX('BCA Inputs'!$BH$14:$BH$54,MATCH(I1465,'BCA Inputs'!$AW$14:$AW$54,0))*O1465+INDEX('BCA Inputs'!$BI$14:$BI$54,MATCH(I1465,'BCA Inputs'!$AW$14:$AW$54,0))*Q1465+INDEX('BCA Inputs'!$BJ$14:$BJ$54,MATCH(I1465,'BCA Inputs'!$AW$14:$AW$54,0))*F1465+INDEX('BCA Inputs'!$BK$14:$BK$54,MATCH(I1465,'BCA Inputs'!$AW$14:$AW$54,0))*G1465,"")),"")</f>
        <v/>
      </c>
      <c r="AA1465" s="237" t="str">
        <f t="shared" si="225"/>
        <v/>
      </c>
      <c r="AC1465" s="238" t="str">
        <f>IFERROR((K1465+R1465)+IF($B$3="NYSEG",INDEX('BCA Inputs'!$AI$14:$AI$54,MATCH(I1465,'BCA Inputs'!$M$14:$M$54,0))*P1465+INDEX('BCA Inputs'!$AJ$14:$AJ$54,MATCH(I1465,'BCA Inputs'!$M$14:$M$54,0))*Q1465,IF($B$3="RG&amp;E",INDEX('BCA Inputs'!$BR$14:$BR$54,MATCH(I1465,'BCA Inputs'!$AW$14:$AW$54,0))*P1465+INDEX('BCA Inputs'!$BS$14:$BS$54,MATCH(I1465,'BCA Inputs'!$AW$14:$AW$54,0))*Q1465,"")),"")</f>
        <v/>
      </c>
      <c r="AD1465" s="181" t="str">
        <f>IFERROR(IF($B$3="NYSEG",INDEX('BCA Inputs'!$AD$14:$AD$54,MATCH(I1465,'BCA Inputs'!$M$14:$M$54,0))*P1465+INDEX('BCA Inputs'!$AE$14:$AE$54,MATCH(I1465,'BCA Inputs'!$M$14:$M$54,0))*O1465+INDEX('BCA Inputs'!$AF$14:$AF$54,MATCH(I1465,'BCA Inputs'!$M$14:$M$54,0))*Q1465+INDEX('BCA Inputs'!$AG$14:$AG$54,MATCH(I1465,'BCA Inputs'!$M$14:$M$54,0))*F1465+INDEX('BCA Inputs'!$AH$14:$AH$54,MATCH(I1465,'BCA Inputs'!$M$14:$M$54,0))*G1465,IF($B$3="RG&amp;E",INDEX('BCA Inputs'!$BM$14:$BM$54,MATCH(I1465,'BCA Inputs'!$AW$14:$AW$54,0))*P1465+INDEX('BCA Inputs'!$BN$14:$BN$54,MATCH(I1465,'BCA Inputs'!$AW$14:$AW$54,0))*O1465+INDEX('BCA Inputs'!$BO$14:$BO$54,MATCH(I1465,'BCA Inputs'!$AW$14:$AW$54,0))*Q1465+INDEX('BCA Inputs'!$BP$14:$BP$54,MATCH(I1465,'BCA Inputs'!$AW$14:$AW$54,0))*F1465+INDEX('BCA Inputs'!$BQ$14:$BQ$54,MATCH(I1465,'BCA Inputs'!$AW$14:$AW$54,0))*G1465,"")),"")</f>
        <v/>
      </c>
      <c r="AE1465" s="237" t="str">
        <f t="shared" si="226"/>
        <v/>
      </c>
      <c r="AF1465" s="198">
        <f t="shared" si="228"/>
        <v>0</v>
      </c>
      <c r="AG1465" s="239">
        <f t="shared" si="229"/>
        <v>0</v>
      </c>
    </row>
    <row r="1466" spans="1:33">
      <c r="A1466" s="228"/>
      <c r="B1466" s="176"/>
      <c r="C1466" s="229"/>
      <c r="D1466" s="230"/>
      <c r="E1466" s="230"/>
      <c r="F1466" s="230"/>
      <c r="G1466" s="230"/>
      <c r="H1466" s="231"/>
      <c r="I1466" s="231"/>
      <c r="J1466" s="232"/>
      <c r="K1466" s="232"/>
      <c r="L1466" s="232"/>
      <c r="M1466" s="181">
        <f t="shared" si="227"/>
        <v>0</v>
      </c>
      <c r="N1466" s="181">
        <f>IF(H1466="",0,H1466*I1466*'Avoided Water Savings Cost'!$C$16)</f>
        <v>0</v>
      </c>
      <c r="O1466" s="545">
        <f>IF(C1466="",0,IF($B$3="NYSEG",C1466/(1-'Avoided Electric Costs 2020'!$W$21),IF($B$3="RG&amp;E",C1466/(1-'Avoided Electric Costs 2020'!$X$21),"")))</f>
        <v>0</v>
      </c>
      <c r="P1466" s="546">
        <f>IF(D1466="",0,IF($B$3="NYSEG",D1466/(1-'Avoided Electric Costs 2020'!$W$21),IF($B$3="RG&amp;E",D1466/(1-'Avoided Electric Costs 2020'!$X$21),"")))</f>
        <v>0</v>
      </c>
      <c r="Q1466" s="546">
        <f>IF(E1466="",0,IF($B$3="NYSEG",E1466/(1-'Avoided Natural Gas Costs 2020'!$J$34),IF($B$3="RG&amp;E",E1466/(1-'Avoided Natural Gas Costs 2020'!$K$34),"")))</f>
        <v>0</v>
      </c>
      <c r="R1466" s="233" t="str">
        <f>IFERROR(IF(P1466*'BCA Inputs'!$C$1+Q1466*'BCA Inputs'!$C$2+F1466*'BCA Inputs'!$C$2+G1466*'BCA Inputs'!$C$2=0,"",P1466*'BCA Inputs'!$C$1+Q1466*'BCA Inputs'!$C$2+F1466*'BCA Inputs'!$C$2+G1466*'BCA Inputs'!$C$2),"")</f>
        <v/>
      </c>
      <c r="S1466" s="181" t="str">
        <f t="shared" si="220"/>
        <v/>
      </c>
      <c r="T1466" s="181" t="str">
        <f>IFERROR(IF($B$3="NYSEG",(INDEX('BCA Inputs'!$N$14:$N$54,MATCH(I1466,'BCA Inputs'!$M$14:$M$54,0))*P1466+INDEX('BCA Inputs'!$O$14:$O$54,MATCH(I1466,'BCA Inputs'!$M$14:$M$54,0))*O1466+INDEX('BCA Inputs'!P:P,MATCH(I1466,'BCA Inputs'!M:M,0))*Q1466+INDEX('BCA Inputs'!Q:Q,MATCH(I1466,'BCA Inputs'!M:M,0))*F1466+INDEX('BCA Inputs'!R:R,MATCH(I1466,'BCA Inputs'!M:M,0))*G1466)+L1466+N1466,IF($B$3="RG&amp;E",(INDEX('BCA Inputs'!$AX$14:$AX$54,MATCH(I1466,'BCA Inputs'!$AW$14:$AW$54,0))*P1466+INDEX('BCA Inputs'!$AY$14:$AY$54,MATCH(I1466,'BCA Inputs'!$AW$14:$AW$54,0))*O1466+INDEX('BCA Inputs'!$AZ$14:$AZ$54,MATCH(I1466,'BCA Inputs'!$AW$14:$AW$54,0))*Q1466+INDEX('BCA Inputs'!$BA$14:$BA$54,MATCH(I1466,'BCA Inputs'!$AW$14:$AW$54,0))*F1466+INDEX('BCA Inputs'!$BB$14:$BB$54,MATCH(I1466,'BCA Inputs'!$AW$14:$AW$54,0))*G1466)+L1466+N1466,"")),"")</f>
        <v/>
      </c>
      <c r="U1466" s="234" t="str">
        <f t="shared" si="221"/>
        <v/>
      </c>
      <c r="V1466" s="234" t="str">
        <f t="shared" si="222"/>
        <v/>
      </c>
      <c r="W1466" s="234" t="str">
        <f t="shared" si="223"/>
        <v/>
      </c>
      <c r="Y1466" s="235" t="str">
        <f t="shared" si="224"/>
        <v/>
      </c>
      <c r="Z1466" s="236" t="str">
        <f>IFERROR(IF($B$3="NYSEG",INDEX('BCA Inputs'!$X$14:$X$54,MATCH(I1466,'BCA Inputs'!$M$14:$M$54,0))*P1466+INDEX('BCA Inputs'!$Y$14:$Y$54,MATCH(I1466,'BCA Inputs'!$M$14:$M$54,0))*O1466+INDEX('BCA Inputs'!$Z$14:$Z$54,MATCH(I1466,'BCA Inputs'!$M$14:$M$54,0))*Q1466+INDEX('BCA Inputs'!$AA$14:$AA$54,MATCH(I1466,'BCA Inputs'!$M$14:$M$54,0))*F1466+INDEX('BCA Inputs'!$AB$14:$AB$54,MATCH(I1466,'BCA Inputs'!$M$14:$M$54,0))*G1466,IF($B$3="RG&amp;E",INDEX('BCA Inputs'!$BG$14:$BG$54,MATCH(I1466,'BCA Inputs'!$AW$14:$AW$54,0))*P1466+INDEX('BCA Inputs'!$BH$14:$BH$54,MATCH(I1466,'BCA Inputs'!$AW$14:$AW$54,0))*O1466+INDEX('BCA Inputs'!$BI$14:$BI$54,MATCH(I1466,'BCA Inputs'!$AW$14:$AW$54,0))*Q1466+INDEX('BCA Inputs'!$BJ$14:$BJ$54,MATCH(I1466,'BCA Inputs'!$AW$14:$AW$54,0))*F1466+INDEX('BCA Inputs'!$BK$14:$BK$54,MATCH(I1466,'BCA Inputs'!$AW$14:$AW$54,0))*G1466,"")),"")</f>
        <v/>
      </c>
      <c r="AA1466" s="237" t="str">
        <f t="shared" si="225"/>
        <v/>
      </c>
      <c r="AC1466" s="238" t="str">
        <f>IFERROR((K1466+R1466)+IF($B$3="NYSEG",INDEX('BCA Inputs'!$AI$14:$AI$54,MATCH(I1466,'BCA Inputs'!$M$14:$M$54,0))*P1466+INDEX('BCA Inputs'!$AJ$14:$AJ$54,MATCH(I1466,'BCA Inputs'!$M$14:$M$54,0))*Q1466,IF($B$3="RG&amp;E",INDEX('BCA Inputs'!$BR$14:$BR$54,MATCH(I1466,'BCA Inputs'!$AW$14:$AW$54,0))*P1466+INDEX('BCA Inputs'!$BS$14:$BS$54,MATCH(I1466,'BCA Inputs'!$AW$14:$AW$54,0))*Q1466,"")),"")</f>
        <v/>
      </c>
      <c r="AD1466" s="181" t="str">
        <f>IFERROR(IF($B$3="NYSEG",INDEX('BCA Inputs'!$AD$14:$AD$54,MATCH(I1466,'BCA Inputs'!$M$14:$M$54,0))*P1466+INDEX('BCA Inputs'!$AE$14:$AE$54,MATCH(I1466,'BCA Inputs'!$M$14:$M$54,0))*O1466+INDEX('BCA Inputs'!$AF$14:$AF$54,MATCH(I1466,'BCA Inputs'!$M$14:$M$54,0))*Q1466+INDEX('BCA Inputs'!$AG$14:$AG$54,MATCH(I1466,'BCA Inputs'!$M$14:$M$54,0))*F1466+INDEX('BCA Inputs'!$AH$14:$AH$54,MATCH(I1466,'BCA Inputs'!$M$14:$M$54,0))*G1466,IF($B$3="RG&amp;E",INDEX('BCA Inputs'!$BM$14:$BM$54,MATCH(I1466,'BCA Inputs'!$AW$14:$AW$54,0))*P1466+INDEX('BCA Inputs'!$BN$14:$BN$54,MATCH(I1466,'BCA Inputs'!$AW$14:$AW$54,0))*O1466+INDEX('BCA Inputs'!$BO$14:$BO$54,MATCH(I1466,'BCA Inputs'!$AW$14:$AW$54,0))*Q1466+INDEX('BCA Inputs'!$BP$14:$BP$54,MATCH(I1466,'BCA Inputs'!$AW$14:$AW$54,0))*F1466+INDEX('BCA Inputs'!$BQ$14:$BQ$54,MATCH(I1466,'BCA Inputs'!$AW$14:$AW$54,0))*G1466,"")),"")</f>
        <v/>
      </c>
      <c r="AE1466" s="237" t="str">
        <f t="shared" si="226"/>
        <v/>
      </c>
      <c r="AF1466" s="198">
        <f t="shared" si="228"/>
        <v>0</v>
      </c>
      <c r="AG1466" s="239">
        <f t="shared" si="229"/>
        <v>0</v>
      </c>
    </row>
    <row r="1467" spans="1:33">
      <c r="A1467" s="228"/>
      <c r="B1467" s="176"/>
      <c r="C1467" s="229"/>
      <c r="D1467" s="230"/>
      <c r="E1467" s="230"/>
      <c r="F1467" s="230"/>
      <c r="G1467" s="230"/>
      <c r="H1467" s="231"/>
      <c r="I1467" s="231"/>
      <c r="J1467" s="232"/>
      <c r="K1467" s="232"/>
      <c r="L1467" s="232"/>
      <c r="M1467" s="181">
        <f t="shared" si="227"/>
        <v>0</v>
      </c>
      <c r="N1467" s="181">
        <f>IF(H1467="",0,H1467*I1467*'Avoided Water Savings Cost'!$C$16)</f>
        <v>0</v>
      </c>
      <c r="O1467" s="545">
        <f>IF(C1467="",0,IF($B$3="NYSEG",C1467/(1-'Avoided Electric Costs 2020'!$W$21),IF($B$3="RG&amp;E",C1467/(1-'Avoided Electric Costs 2020'!$X$21),"")))</f>
        <v>0</v>
      </c>
      <c r="P1467" s="546">
        <f>IF(D1467="",0,IF($B$3="NYSEG",D1467/(1-'Avoided Electric Costs 2020'!$W$21),IF($B$3="RG&amp;E",D1467/(1-'Avoided Electric Costs 2020'!$X$21),"")))</f>
        <v>0</v>
      </c>
      <c r="Q1467" s="546">
        <f>IF(E1467="",0,IF($B$3="NYSEG",E1467/(1-'Avoided Natural Gas Costs 2020'!$J$34),IF($B$3="RG&amp;E",E1467/(1-'Avoided Natural Gas Costs 2020'!$K$34),"")))</f>
        <v>0</v>
      </c>
      <c r="R1467" s="233" t="str">
        <f>IFERROR(IF(P1467*'BCA Inputs'!$C$1+Q1467*'BCA Inputs'!$C$2+F1467*'BCA Inputs'!$C$2+G1467*'BCA Inputs'!$C$2=0,"",P1467*'BCA Inputs'!$C$1+Q1467*'BCA Inputs'!$C$2+F1467*'BCA Inputs'!$C$2+G1467*'BCA Inputs'!$C$2),"")</f>
        <v/>
      </c>
      <c r="S1467" s="181" t="str">
        <f t="shared" si="220"/>
        <v/>
      </c>
      <c r="T1467" s="181" t="str">
        <f>IFERROR(IF($B$3="NYSEG",(INDEX('BCA Inputs'!$N$14:$N$54,MATCH(I1467,'BCA Inputs'!$M$14:$M$54,0))*P1467+INDEX('BCA Inputs'!$O$14:$O$54,MATCH(I1467,'BCA Inputs'!$M$14:$M$54,0))*O1467+INDEX('BCA Inputs'!P:P,MATCH(I1467,'BCA Inputs'!M:M,0))*Q1467+INDEX('BCA Inputs'!Q:Q,MATCH(I1467,'BCA Inputs'!M:M,0))*F1467+INDEX('BCA Inputs'!R:R,MATCH(I1467,'BCA Inputs'!M:M,0))*G1467)+L1467+N1467,IF($B$3="RG&amp;E",(INDEX('BCA Inputs'!$AX$14:$AX$54,MATCH(I1467,'BCA Inputs'!$AW$14:$AW$54,0))*P1467+INDEX('BCA Inputs'!$AY$14:$AY$54,MATCH(I1467,'BCA Inputs'!$AW$14:$AW$54,0))*O1467+INDEX('BCA Inputs'!$AZ$14:$AZ$54,MATCH(I1467,'BCA Inputs'!$AW$14:$AW$54,0))*Q1467+INDEX('BCA Inputs'!$BA$14:$BA$54,MATCH(I1467,'BCA Inputs'!$AW$14:$AW$54,0))*F1467+INDEX('BCA Inputs'!$BB$14:$BB$54,MATCH(I1467,'BCA Inputs'!$AW$14:$AW$54,0))*G1467)+L1467+N1467,"")),"")</f>
        <v/>
      </c>
      <c r="U1467" s="234" t="str">
        <f t="shared" si="221"/>
        <v/>
      </c>
      <c r="V1467" s="234" t="str">
        <f t="shared" si="222"/>
        <v/>
      </c>
      <c r="W1467" s="234" t="str">
        <f t="shared" si="223"/>
        <v/>
      </c>
      <c r="Y1467" s="235" t="str">
        <f t="shared" si="224"/>
        <v/>
      </c>
      <c r="Z1467" s="236" t="str">
        <f>IFERROR(IF($B$3="NYSEG",INDEX('BCA Inputs'!$X$14:$X$54,MATCH(I1467,'BCA Inputs'!$M$14:$M$54,0))*P1467+INDEX('BCA Inputs'!$Y$14:$Y$54,MATCH(I1467,'BCA Inputs'!$M$14:$M$54,0))*O1467+INDEX('BCA Inputs'!$Z$14:$Z$54,MATCH(I1467,'BCA Inputs'!$M$14:$M$54,0))*Q1467+INDEX('BCA Inputs'!$AA$14:$AA$54,MATCH(I1467,'BCA Inputs'!$M$14:$M$54,0))*F1467+INDEX('BCA Inputs'!$AB$14:$AB$54,MATCH(I1467,'BCA Inputs'!$M$14:$M$54,0))*G1467,IF($B$3="RG&amp;E",INDEX('BCA Inputs'!$BG$14:$BG$54,MATCH(I1467,'BCA Inputs'!$AW$14:$AW$54,0))*P1467+INDEX('BCA Inputs'!$BH$14:$BH$54,MATCH(I1467,'BCA Inputs'!$AW$14:$AW$54,0))*O1467+INDEX('BCA Inputs'!$BI$14:$BI$54,MATCH(I1467,'BCA Inputs'!$AW$14:$AW$54,0))*Q1467+INDEX('BCA Inputs'!$BJ$14:$BJ$54,MATCH(I1467,'BCA Inputs'!$AW$14:$AW$54,0))*F1467+INDEX('BCA Inputs'!$BK$14:$BK$54,MATCH(I1467,'BCA Inputs'!$AW$14:$AW$54,0))*G1467,"")),"")</f>
        <v/>
      </c>
      <c r="AA1467" s="237" t="str">
        <f t="shared" si="225"/>
        <v/>
      </c>
      <c r="AC1467" s="238" t="str">
        <f>IFERROR((K1467+R1467)+IF($B$3="NYSEG",INDEX('BCA Inputs'!$AI$14:$AI$54,MATCH(I1467,'BCA Inputs'!$M$14:$M$54,0))*P1467+INDEX('BCA Inputs'!$AJ$14:$AJ$54,MATCH(I1467,'BCA Inputs'!$M$14:$M$54,0))*Q1467,IF($B$3="RG&amp;E",INDEX('BCA Inputs'!$BR$14:$BR$54,MATCH(I1467,'BCA Inputs'!$AW$14:$AW$54,0))*P1467+INDEX('BCA Inputs'!$BS$14:$BS$54,MATCH(I1467,'BCA Inputs'!$AW$14:$AW$54,0))*Q1467,"")),"")</f>
        <v/>
      </c>
      <c r="AD1467" s="181" t="str">
        <f>IFERROR(IF($B$3="NYSEG",INDEX('BCA Inputs'!$AD$14:$AD$54,MATCH(I1467,'BCA Inputs'!$M$14:$M$54,0))*P1467+INDEX('BCA Inputs'!$AE$14:$AE$54,MATCH(I1467,'BCA Inputs'!$M$14:$M$54,0))*O1467+INDEX('BCA Inputs'!$AF$14:$AF$54,MATCH(I1467,'BCA Inputs'!$M$14:$M$54,0))*Q1467+INDEX('BCA Inputs'!$AG$14:$AG$54,MATCH(I1467,'BCA Inputs'!$M$14:$M$54,0))*F1467+INDEX('BCA Inputs'!$AH$14:$AH$54,MATCH(I1467,'BCA Inputs'!$M$14:$M$54,0))*G1467,IF($B$3="RG&amp;E",INDEX('BCA Inputs'!$BM$14:$BM$54,MATCH(I1467,'BCA Inputs'!$AW$14:$AW$54,0))*P1467+INDEX('BCA Inputs'!$BN$14:$BN$54,MATCH(I1467,'BCA Inputs'!$AW$14:$AW$54,0))*O1467+INDEX('BCA Inputs'!$BO$14:$BO$54,MATCH(I1467,'BCA Inputs'!$AW$14:$AW$54,0))*Q1467+INDEX('BCA Inputs'!$BP$14:$BP$54,MATCH(I1467,'BCA Inputs'!$AW$14:$AW$54,0))*F1467+INDEX('BCA Inputs'!$BQ$14:$BQ$54,MATCH(I1467,'BCA Inputs'!$AW$14:$AW$54,0))*G1467,"")),"")</f>
        <v/>
      </c>
      <c r="AE1467" s="237" t="str">
        <f t="shared" si="226"/>
        <v/>
      </c>
      <c r="AF1467" s="198">
        <f t="shared" si="228"/>
        <v>0</v>
      </c>
      <c r="AG1467" s="239">
        <f t="shared" si="229"/>
        <v>0</v>
      </c>
    </row>
    <row r="1468" spans="1:33">
      <c r="A1468" s="228"/>
      <c r="B1468" s="176"/>
      <c r="C1468" s="229"/>
      <c r="D1468" s="230"/>
      <c r="E1468" s="230"/>
      <c r="F1468" s="230"/>
      <c r="G1468" s="230"/>
      <c r="H1468" s="231"/>
      <c r="I1468" s="231"/>
      <c r="J1468" s="232"/>
      <c r="K1468" s="232"/>
      <c r="L1468" s="232"/>
      <c r="M1468" s="181">
        <f t="shared" si="227"/>
        <v>0</v>
      </c>
      <c r="N1468" s="181">
        <f>IF(H1468="",0,H1468*I1468*'Avoided Water Savings Cost'!$C$16)</f>
        <v>0</v>
      </c>
      <c r="O1468" s="545">
        <f>IF(C1468="",0,IF($B$3="NYSEG",C1468/(1-'Avoided Electric Costs 2020'!$W$21),IF($B$3="RG&amp;E",C1468/(1-'Avoided Electric Costs 2020'!$X$21),"")))</f>
        <v>0</v>
      </c>
      <c r="P1468" s="546">
        <f>IF(D1468="",0,IF($B$3="NYSEG",D1468/(1-'Avoided Electric Costs 2020'!$W$21),IF($B$3="RG&amp;E",D1468/(1-'Avoided Electric Costs 2020'!$X$21),"")))</f>
        <v>0</v>
      </c>
      <c r="Q1468" s="546">
        <f>IF(E1468="",0,IF($B$3="NYSEG",E1468/(1-'Avoided Natural Gas Costs 2020'!$J$34),IF($B$3="RG&amp;E",E1468/(1-'Avoided Natural Gas Costs 2020'!$K$34),"")))</f>
        <v>0</v>
      </c>
      <c r="R1468" s="233" t="str">
        <f>IFERROR(IF(P1468*'BCA Inputs'!$C$1+Q1468*'BCA Inputs'!$C$2+F1468*'BCA Inputs'!$C$2+G1468*'BCA Inputs'!$C$2=0,"",P1468*'BCA Inputs'!$C$1+Q1468*'BCA Inputs'!$C$2+F1468*'BCA Inputs'!$C$2+G1468*'BCA Inputs'!$C$2),"")</f>
        <v/>
      </c>
      <c r="S1468" s="181" t="str">
        <f t="shared" si="220"/>
        <v/>
      </c>
      <c r="T1468" s="181" t="str">
        <f>IFERROR(IF($B$3="NYSEG",(INDEX('BCA Inputs'!$N$14:$N$54,MATCH(I1468,'BCA Inputs'!$M$14:$M$54,0))*P1468+INDEX('BCA Inputs'!$O$14:$O$54,MATCH(I1468,'BCA Inputs'!$M$14:$M$54,0))*O1468+INDEX('BCA Inputs'!P:P,MATCH(I1468,'BCA Inputs'!M:M,0))*Q1468+INDEX('BCA Inputs'!Q:Q,MATCH(I1468,'BCA Inputs'!M:M,0))*F1468+INDEX('BCA Inputs'!R:R,MATCH(I1468,'BCA Inputs'!M:M,0))*G1468)+L1468+N1468,IF($B$3="RG&amp;E",(INDEX('BCA Inputs'!$AX$14:$AX$54,MATCH(I1468,'BCA Inputs'!$AW$14:$AW$54,0))*P1468+INDEX('BCA Inputs'!$AY$14:$AY$54,MATCH(I1468,'BCA Inputs'!$AW$14:$AW$54,0))*O1468+INDEX('BCA Inputs'!$AZ$14:$AZ$54,MATCH(I1468,'BCA Inputs'!$AW$14:$AW$54,0))*Q1468+INDEX('BCA Inputs'!$BA$14:$BA$54,MATCH(I1468,'BCA Inputs'!$AW$14:$AW$54,0))*F1468+INDEX('BCA Inputs'!$BB$14:$BB$54,MATCH(I1468,'BCA Inputs'!$AW$14:$AW$54,0))*G1468)+L1468+N1468,"")),"")</f>
        <v/>
      </c>
      <c r="U1468" s="234" t="str">
        <f t="shared" si="221"/>
        <v/>
      </c>
      <c r="V1468" s="234" t="str">
        <f t="shared" si="222"/>
        <v/>
      </c>
      <c r="W1468" s="234" t="str">
        <f t="shared" si="223"/>
        <v/>
      </c>
      <c r="Y1468" s="235" t="str">
        <f t="shared" si="224"/>
        <v/>
      </c>
      <c r="Z1468" s="236" t="str">
        <f>IFERROR(IF($B$3="NYSEG",INDEX('BCA Inputs'!$X$14:$X$54,MATCH(I1468,'BCA Inputs'!$M$14:$M$54,0))*P1468+INDEX('BCA Inputs'!$Y$14:$Y$54,MATCH(I1468,'BCA Inputs'!$M$14:$M$54,0))*O1468+INDEX('BCA Inputs'!$Z$14:$Z$54,MATCH(I1468,'BCA Inputs'!$M$14:$M$54,0))*Q1468+INDEX('BCA Inputs'!$AA$14:$AA$54,MATCH(I1468,'BCA Inputs'!$M$14:$M$54,0))*F1468+INDEX('BCA Inputs'!$AB$14:$AB$54,MATCH(I1468,'BCA Inputs'!$M$14:$M$54,0))*G1468,IF($B$3="RG&amp;E",INDEX('BCA Inputs'!$BG$14:$BG$54,MATCH(I1468,'BCA Inputs'!$AW$14:$AW$54,0))*P1468+INDEX('BCA Inputs'!$BH$14:$BH$54,MATCH(I1468,'BCA Inputs'!$AW$14:$AW$54,0))*O1468+INDEX('BCA Inputs'!$BI$14:$BI$54,MATCH(I1468,'BCA Inputs'!$AW$14:$AW$54,0))*Q1468+INDEX('BCA Inputs'!$BJ$14:$BJ$54,MATCH(I1468,'BCA Inputs'!$AW$14:$AW$54,0))*F1468+INDEX('BCA Inputs'!$BK$14:$BK$54,MATCH(I1468,'BCA Inputs'!$AW$14:$AW$54,0))*G1468,"")),"")</f>
        <v/>
      </c>
      <c r="AA1468" s="237" t="str">
        <f t="shared" si="225"/>
        <v/>
      </c>
      <c r="AC1468" s="238" t="str">
        <f>IFERROR((K1468+R1468)+IF($B$3="NYSEG",INDEX('BCA Inputs'!$AI$14:$AI$54,MATCH(I1468,'BCA Inputs'!$M$14:$M$54,0))*P1468+INDEX('BCA Inputs'!$AJ$14:$AJ$54,MATCH(I1468,'BCA Inputs'!$M$14:$M$54,0))*Q1468,IF($B$3="RG&amp;E",INDEX('BCA Inputs'!$BR$14:$BR$54,MATCH(I1468,'BCA Inputs'!$AW$14:$AW$54,0))*P1468+INDEX('BCA Inputs'!$BS$14:$BS$54,MATCH(I1468,'BCA Inputs'!$AW$14:$AW$54,0))*Q1468,"")),"")</f>
        <v/>
      </c>
      <c r="AD1468" s="181" t="str">
        <f>IFERROR(IF($B$3="NYSEG",INDEX('BCA Inputs'!$AD$14:$AD$54,MATCH(I1468,'BCA Inputs'!$M$14:$M$54,0))*P1468+INDEX('BCA Inputs'!$AE$14:$AE$54,MATCH(I1468,'BCA Inputs'!$M$14:$M$54,0))*O1468+INDEX('BCA Inputs'!$AF$14:$AF$54,MATCH(I1468,'BCA Inputs'!$M$14:$M$54,0))*Q1468+INDEX('BCA Inputs'!$AG$14:$AG$54,MATCH(I1468,'BCA Inputs'!$M$14:$M$54,0))*F1468+INDEX('BCA Inputs'!$AH$14:$AH$54,MATCH(I1468,'BCA Inputs'!$M$14:$M$54,0))*G1468,IF($B$3="RG&amp;E",INDEX('BCA Inputs'!$BM$14:$BM$54,MATCH(I1468,'BCA Inputs'!$AW$14:$AW$54,0))*P1468+INDEX('BCA Inputs'!$BN$14:$BN$54,MATCH(I1468,'BCA Inputs'!$AW$14:$AW$54,0))*O1468+INDEX('BCA Inputs'!$BO$14:$BO$54,MATCH(I1468,'BCA Inputs'!$AW$14:$AW$54,0))*Q1468+INDEX('BCA Inputs'!$BP$14:$BP$54,MATCH(I1468,'BCA Inputs'!$AW$14:$AW$54,0))*F1468+INDEX('BCA Inputs'!$BQ$14:$BQ$54,MATCH(I1468,'BCA Inputs'!$AW$14:$AW$54,0))*G1468,"")),"")</f>
        <v/>
      </c>
      <c r="AE1468" s="237" t="str">
        <f t="shared" si="226"/>
        <v/>
      </c>
      <c r="AF1468" s="198">
        <f t="shared" si="228"/>
        <v>0</v>
      </c>
      <c r="AG1468" s="239">
        <f t="shared" si="229"/>
        <v>0</v>
      </c>
    </row>
    <row r="1469" spans="1:33">
      <c r="A1469" s="228"/>
      <c r="B1469" s="176"/>
      <c r="C1469" s="229"/>
      <c r="D1469" s="230"/>
      <c r="E1469" s="230"/>
      <c r="F1469" s="230"/>
      <c r="G1469" s="230"/>
      <c r="H1469" s="231"/>
      <c r="I1469" s="231"/>
      <c r="J1469" s="232"/>
      <c r="K1469" s="232"/>
      <c r="L1469" s="232"/>
      <c r="M1469" s="181">
        <f t="shared" si="227"/>
        <v>0</v>
      </c>
      <c r="N1469" s="181">
        <f>IF(H1469="",0,H1469*I1469*'Avoided Water Savings Cost'!$C$16)</f>
        <v>0</v>
      </c>
      <c r="O1469" s="545">
        <f>IF(C1469="",0,IF($B$3="NYSEG",C1469/(1-'Avoided Electric Costs 2020'!$W$21),IF($B$3="RG&amp;E",C1469/(1-'Avoided Electric Costs 2020'!$X$21),"")))</f>
        <v>0</v>
      </c>
      <c r="P1469" s="546">
        <f>IF(D1469="",0,IF($B$3="NYSEG",D1469/(1-'Avoided Electric Costs 2020'!$W$21),IF($B$3="RG&amp;E",D1469/(1-'Avoided Electric Costs 2020'!$X$21),"")))</f>
        <v>0</v>
      </c>
      <c r="Q1469" s="546">
        <f>IF(E1469="",0,IF($B$3="NYSEG",E1469/(1-'Avoided Natural Gas Costs 2020'!$J$34),IF($B$3="RG&amp;E",E1469/(1-'Avoided Natural Gas Costs 2020'!$K$34),"")))</f>
        <v>0</v>
      </c>
      <c r="R1469" s="233" t="str">
        <f>IFERROR(IF(P1469*'BCA Inputs'!$C$1+Q1469*'BCA Inputs'!$C$2+F1469*'BCA Inputs'!$C$2+G1469*'BCA Inputs'!$C$2=0,"",P1469*'BCA Inputs'!$C$1+Q1469*'BCA Inputs'!$C$2+F1469*'BCA Inputs'!$C$2+G1469*'BCA Inputs'!$C$2),"")</f>
        <v/>
      </c>
      <c r="S1469" s="181" t="str">
        <f t="shared" si="220"/>
        <v/>
      </c>
      <c r="T1469" s="181" t="str">
        <f>IFERROR(IF($B$3="NYSEG",(INDEX('BCA Inputs'!$N$14:$N$54,MATCH(I1469,'BCA Inputs'!$M$14:$M$54,0))*P1469+INDEX('BCA Inputs'!$O$14:$O$54,MATCH(I1469,'BCA Inputs'!$M$14:$M$54,0))*O1469+INDEX('BCA Inputs'!P:P,MATCH(I1469,'BCA Inputs'!M:M,0))*Q1469+INDEX('BCA Inputs'!Q:Q,MATCH(I1469,'BCA Inputs'!M:M,0))*F1469+INDEX('BCA Inputs'!R:R,MATCH(I1469,'BCA Inputs'!M:M,0))*G1469)+L1469+N1469,IF($B$3="RG&amp;E",(INDEX('BCA Inputs'!$AX$14:$AX$54,MATCH(I1469,'BCA Inputs'!$AW$14:$AW$54,0))*P1469+INDEX('BCA Inputs'!$AY$14:$AY$54,MATCH(I1469,'BCA Inputs'!$AW$14:$AW$54,0))*O1469+INDEX('BCA Inputs'!$AZ$14:$AZ$54,MATCH(I1469,'BCA Inputs'!$AW$14:$AW$54,0))*Q1469+INDEX('BCA Inputs'!$BA$14:$BA$54,MATCH(I1469,'BCA Inputs'!$AW$14:$AW$54,0))*F1469+INDEX('BCA Inputs'!$BB$14:$BB$54,MATCH(I1469,'BCA Inputs'!$AW$14:$AW$54,0))*G1469)+L1469+N1469,"")),"")</f>
        <v/>
      </c>
      <c r="U1469" s="234" t="str">
        <f t="shared" si="221"/>
        <v/>
      </c>
      <c r="V1469" s="234" t="str">
        <f t="shared" si="222"/>
        <v/>
      </c>
      <c r="W1469" s="234" t="str">
        <f t="shared" si="223"/>
        <v/>
      </c>
      <c r="Y1469" s="235" t="str">
        <f t="shared" si="224"/>
        <v/>
      </c>
      <c r="Z1469" s="236" t="str">
        <f>IFERROR(IF($B$3="NYSEG",INDEX('BCA Inputs'!$X$14:$X$54,MATCH(I1469,'BCA Inputs'!$M$14:$M$54,0))*P1469+INDEX('BCA Inputs'!$Y$14:$Y$54,MATCH(I1469,'BCA Inputs'!$M$14:$M$54,0))*O1469+INDEX('BCA Inputs'!$Z$14:$Z$54,MATCH(I1469,'BCA Inputs'!$M$14:$M$54,0))*Q1469+INDEX('BCA Inputs'!$AA$14:$AA$54,MATCH(I1469,'BCA Inputs'!$M$14:$M$54,0))*F1469+INDEX('BCA Inputs'!$AB$14:$AB$54,MATCH(I1469,'BCA Inputs'!$M$14:$M$54,0))*G1469,IF($B$3="RG&amp;E",INDEX('BCA Inputs'!$BG$14:$BG$54,MATCH(I1469,'BCA Inputs'!$AW$14:$AW$54,0))*P1469+INDEX('BCA Inputs'!$BH$14:$BH$54,MATCH(I1469,'BCA Inputs'!$AW$14:$AW$54,0))*O1469+INDEX('BCA Inputs'!$BI$14:$BI$54,MATCH(I1469,'BCA Inputs'!$AW$14:$AW$54,0))*Q1469+INDEX('BCA Inputs'!$BJ$14:$BJ$54,MATCH(I1469,'BCA Inputs'!$AW$14:$AW$54,0))*F1469+INDEX('BCA Inputs'!$BK$14:$BK$54,MATCH(I1469,'BCA Inputs'!$AW$14:$AW$54,0))*G1469,"")),"")</f>
        <v/>
      </c>
      <c r="AA1469" s="237" t="str">
        <f t="shared" si="225"/>
        <v/>
      </c>
      <c r="AC1469" s="238" t="str">
        <f>IFERROR((K1469+R1469)+IF($B$3="NYSEG",INDEX('BCA Inputs'!$AI$14:$AI$54,MATCH(I1469,'BCA Inputs'!$M$14:$M$54,0))*P1469+INDEX('BCA Inputs'!$AJ$14:$AJ$54,MATCH(I1469,'BCA Inputs'!$M$14:$M$54,0))*Q1469,IF($B$3="RG&amp;E",INDEX('BCA Inputs'!$BR$14:$BR$54,MATCH(I1469,'BCA Inputs'!$AW$14:$AW$54,0))*P1469+INDEX('BCA Inputs'!$BS$14:$BS$54,MATCH(I1469,'BCA Inputs'!$AW$14:$AW$54,0))*Q1469,"")),"")</f>
        <v/>
      </c>
      <c r="AD1469" s="181" t="str">
        <f>IFERROR(IF($B$3="NYSEG",INDEX('BCA Inputs'!$AD$14:$AD$54,MATCH(I1469,'BCA Inputs'!$M$14:$M$54,0))*P1469+INDEX('BCA Inputs'!$AE$14:$AE$54,MATCH(I1469,'BCA Inputs'!$M$14:$M$54,0))*O1469+INDEX('BCA Inputs'!$AF$14:$AF$54,MATCH(I1469,'BCA Inputs'!$M$14:$M$54,0))*Q1469+INDEX('BCA Inputs'!$AG$14:$AG$54,MATCH(I1469,'BCA Inputs'!$M$14:$M$54,0))*F1469+INDEX('BCA Inputs'!$AH$14:$AH$54,MATCH(I1469,'BCA Inputs'!$M$14:$M$54,0))*G1469,IF($B$3="RG&amp;E",INDEX('BCA Inputs'!$BM$14:$BM$54,MATCH(I1469,'BCA Inputs'!$AW$14:$AW$54,0))*P1469+INDEX('BCA Inputs'!$BN$14:$BN$54,MATCH(I1469,'BCA Inputs'!$AW$14:$AW$54,0))*O1469+INDEX('BCA Inputs'!$BO$14:$BO$54,MATCH(I1469,'BCA Inputs'!$AW$14:$AW$54,0))*Q1469+INDEX('BCA Inputs'!$BP$14:$BP$54,MATCH(I1469,'BCA Inputs'!$AW$14:$AW$54,0))*F1469+INDEX('BCA Inputs'!$BQ$14:$BQ$54,MATCH(I1469,'BCA Inputs'!$AW$14:$AW$54,0))*G1469,"")),"")</f>
        <v/>
      </c>
      <c r="AE1469" s="237" t="str">
        <f t="shared" si="226"/>
        <v/>
      </c>
      <c r="AF1469" s="198">
        <f t="shared" si="228"/>
        <v>0</v>
      </c>
      <c r="AG1469" s="239">
        <f t="shared" si="229"/>
        <v>0</v>
      </c>
    </row>
    <row r="1470" spans="1:33">
      <c r="A1470" s="228"/>
      <c r="B1470" s="176"/>
      <c r="C1470" s="229"/>
      <c r="D1470" s="230"/>
      <c r="E1470" s="230"/>
      <c r="F1470" s="230"/>
      <c r="G1470" s="230"/>
      <c r="H1470" s="231"/>
      <c r="I1470" s="231"/>
      <c r="J1470" s="232"/>
      <c r="K1470" s="232"/>
      <c r="L1470" s="232"/>
      <c r="M1470" s="181">
        <f t="shared" si="227"/>
        <v>0</v>
      </c>
      <c r="N1470" s="181">
        <f>IF(H1470="",0,H1470*I1470*'Avoided Water Savings Cost'!$C$16)</f>
        <v>0</v>
      </c>
      <c r="O1470" s="545">
        <f>IF(C1470="",0,IF($B$3="NYSEG",C1470/(1-'Avoided Electric Costs 2020'!$W$21),IF($B$3="RG&amp;E",C1470/(1-'Avoided Electric Costs 2020'!$X$21),"")))</f>
        <v>0</v>
      </c>
      <c r="P1470" s="546">
        <f>IF(D1470="",0,IF($B$3="NYSEG",D1470/(1-'Avoided Electric Costs 2020'!$W$21),IF($B$3="RG&amp;E",D1470/(1-'Avoided Electric Costs 2020'!$X$21),"")))</f>
        <v>0</v>
      </c>
      <c r="Q1470" s="546">
        <f>IF(E1470="",0,IF($B$3="NYSEG",E1470/(1-'Avoided Natural Gas Costs 2020'!$J$34),IF($B$3="RG&amp;E",E1470/(1-'Avoided Natural Gas Costs 2020'!$K$34),"")))</f>
        <v>0</v>
      </c>
      <c r="R1470" s="233" t="str">
        <f>IFERROR(IF(P1470*'BCA Inputs'!$C$1+Q1470*'BCA Inputs'!$C$2+F1470*'BCA Inputs'!$C$2+G1470*'BCA Inputs'!$C$2=0,"",P1470*'BCA Inputs'!$C$1+Q1470*'BCA Inputs'!$C$2+F1470*'BCA Inputs'!$C$2+G1470*'BCA Inputs'!$C$2),"")</f>
        <v/>
      </c>
      <c r="S1470" s="181" t="str">
        <f t="shared" si="220"/>
        <v/>
      </c>
      <c r="T1470" s="181" t="str">
        <f>IFERROR(IF($B$3="NYSEG",(INDEX('BCA Inputs'!$N$14:$N$54,MATCH(I1470,'BCA Inputs'!$M$14:$M$54,0))*P1470+INDEX('BCA Inputs'!$O$14:$O$54,MATCH(I1470,'BCA Inputs'!$M$14:$M$54,0))*O1470+INDEX('BCA Inputs'!P:P,MATCH(I1470,'BCA Inputs'!M:M,0))*Q1470+INDEX('BCA Inputs'!Q:Q,MATCH(I1470,'BCA Inputs'!M:M,0))*F1470+INDEX('BCA Inputs'!R:R,MATCH(I1470,'BCA Inputs'!M:M,0))*G1470)+L1470+N1470,IF($B$3="RG&amp;E",(INDEX('BCA Inputs'!$AX$14:$AX$54,MATCH(I1470,'BCA Inputs'!$AW$14:$AW$54,0))*P1470+INDEX('BCA Inputs'!$AY$14:$AY$54,MATCH(I1470,'BCA Inputs'!$AW$14:$AW$54,0))*O1470+INDEX('BCA Inputs'!$AZ$14:$AZ$54,MATCH(I1470,'BCA Inputs'!$AW$14:$AW$54,0))*Q1470+INDEX('BCA Inputs'!$BA$14:$BA$54,MATCH(I1470,'BCA Inputs'!$AW$14:$AW$54,0))*F1470+INDEX('BCA Inputs'!$BB$14:$BB$54,MATCH(I1470,'BCA Inputs'!$AW$14:$AW$54,0))*G1470)+L1470+N1470,"")),"")</f>
        <v/>
      </c>
      <c r="U1470" s="234" t="str">
        <f t="shared" si="221"/>
        <v/>
      </c>
      <c r="V1470" s="234" t="str">
        <f t="shared" si="222"/>
        <v/>
      </c>
      <c r="W1470" s="234" t="str">
        <f t="shared" si="223"/>
        <v/>
      </c>
      <c r="Y1470" s="235" t="str">
        <f t="shared" si="224"/>
        <v/>
      </c>
      <c r="Z1470" s="236" t="str">
        <f>IFERROR(IF($B$3="NYSEG",INDEX('BCA Inputs'!$X$14:$X$54,MATCH(I1470,'BCA Inputs'!$M$14:$M$54,0))*P1470+INDEX('BCA Inputs'!$Y$14:$Y$54,MATCH(I1470,'BCA Inputs'!$M$14:$M$54,0))*O1470+INDEX('BCA Inputs'!$Z$14:$Z$54,MATCH(I1470,'BCA Inputs'!$M$14:$M$54,0))*Q1470+INDEX('BCA Inputs'!$AA$14:$AA$54,MATCH(I1470,'BCA Inputs'!$M$14:$M$54,0))*F1470+INDEX('BCA Inputs'!$AB$14:$AB$54,MATCH(I1470,'BCA Inputs'!$M$14:$M$54,0))*G1470,IF($B$3="RG&amp;E",INDEX('BCA Inputs'!$BG$14:$BG$54,MATCH(I1470,'BCA Inputs'!$AW$14:$AW$54,0))*P1470+INDEX('BCA Inputs'!$BH$14:$BH$54,MATCH(I1470,'BCA Inputs'!$AW$14:$AW$54,0))*O1470+INDEX('BCA Inputs'!$BI$14:$BI$54,MATCH(I1470,'BCA Inputs'!$AW$14:$AW$54,0))*Q1470+INDEX('BCA Inputs'!$BJ$14:$BJ$54,MATCH(I1470,'BCA Inputs'!$AW$14:$AW$54,0))*F1470+INDEX('BCA Inputs'!$BK$14:$BK$54,MATCH(I1470,'BCA Inputs'!$AW$14:$AW$54,0))*G1470,"")),"")</f>
        <v/>
      </c>
      <c r="AA1470" s="237" t="str">
        <f t="shared" si="225"/>
        <v/>
      </c>
      <c r="AC1470" s="238" t="str">
        <f>IFERROR((K1470+R1470)+IF($B$3="NYSEG",INDEX('BCA Inputs'!$AI$14:$AI$54,MATCH(I1470,'BCA Inputs'!$M$14:$M$54,0))*P1470+INDEX('BCA Inputs'!$AJ$14:$AJ$54,MATCH(I1470,'BCA Inputs'!$M$14:$M$54,0))*Q1470,IF($B$3="RG&amp;E",INDEX('BCA Inputs'!$BR$14:$BR$54,MATCH(I1470,'BCA Inputs'!$AW$14:$AW$54,0))*P1470+INDEX('BCA Inputs'!$BS$14:$BS$54,MATCH(I1470,'BCA Inputs'!$AW$14:$AW$54,0))*Q1470,"")),"")</f>
        <v/>
      </c>
      <c r="AD1470" s="181" t="str">
        <f>IFERROR(IF($B$3="NYSEG",INDEX('BCA Inputs'!$AD$14:$AD$54,MATCH(I1470,'BCA Inputs'!$M$14:$M$54,0))*P1470+INDEX('BCA Inputs'!$AE$14:$AE$54,MATCH(I1470,'BCA Inputs'!$M$14:$M$54,0))*O1470+INDEX('BCA Inputs'!$AF$14:$AF$54,MATCH(I1470,'BCA Inputs'!$M$14:$M$54,0))*Q1470+INDEX('BCA Inputs'!$AG$14:$AG$54,MATCH(I1470,'BCA Inputs'!$M$14:$M$54,0))*F1470+INDEX('BCA Inputs'!$AH$14:$AH$54,MATCH(I1470,'BCA Inputs'!$M$14:$M$54,0))*G1470,IF($B$3="RG&amp;E",INDEX('BCA Inputs'!$BM$14:$BM$54,MATCH(I1470,'BCA Inputs'!$AW$14:$AW$54,0))*P1470+INDEX('BCA Inputs'!$BN$14:$BN$54,MATCH(I1470,'BCA Inputs'!$AW$14:$AW$54,0))*O1470+INDEX('BCA Inputs'!$BO$14:$BO$54,MATCH(I1470,'BCA Inputs'!$AW$14:$AW$54,0))*Q1470+INDEX('BCA Inputs'!$BP$14:$BP$54,MATCH(I1470,'BCA Inputs'!$AW$14:$AW$54,0))*F1470+INDEX('BCA Inputs'!$BQ$14:$BQ$54,MATCH(I1470,'BCA Inputs'!$AW$14:$AW$54,0))*G1470,"")),"")</f>
        <v/>
      </c>
      <c r="AE1470" s="237" t="str">
        <f t="shared" si="226"/>
        <v/>
      </c>
      <c r="AF1470" s="198">
        <f t="shared" si="228"/>
        <v>0</v>
      </c>
      <c r="AG1470" s="239">
        <f t="shared" si="229"/>
        <v>0</v>
      </c>
    </row>
    <row r="1471" spans="1:33">
      <c r="A1471" s="228"/>
      <c r="B1471" s="176"/>
      <c r="C1471" s="229"/>
      <c r="D1471" s="230"/>
      <c r="E1471" s="230"/>
      <c r="F1471" s="230"/>
      <c r="G1471" s="230"/>
      <c r="H1471" s="231"/>
      <c r="I1471" s="231"/>
      <c r="J1471" s="232"/>
      <c r="K1471" s="232"/>
      <c r="L1471" s="232"/>
      <c r="M1471" s="181">
        <f t="shared" si="227"/>
        <v>0</v>
      </c>
      <c r="N1471" s="181">
        <f>IF(H1471="",0,H1471*I1471*'Avoided Water Savings Cost'!$C$16)</f>
        <v>0</v>
      </c>
      <c r="O1471" s="545">
        <f>IF(C1471="",0,IF($B$3="NYSEG",C1471/(1-'Avoided Electric Costs 2020'!$W$21),IF($B$3="RG&amp;E",C1471/(1-'Avoided Electric Costs 2020'!$X$21),"")))</f>
        <v>0</v>
      </c>
      <c r="P1471" s="546">
        <f>IF(D1471="",0,IF($B$3="NYSEG",D1471/(1-'Avoided Electric Costs 2020'!$W$21),IF($B$3="RG&amp;E",D1471/(1-'Avoided Electric Costs 2020'!$X$21),"")))</f>
        <v>0</v>
      </c>
      <c r="Q1471" s="546">
        <f>IF(E1471="",0,IF($B$3="NYSEG",E1471/(1-'Avoided Natural Gas Costs 2020'!$J$34),IF($B$3="RG&amp;E",E1471/(1-'Avoided Natural Gas Costs 2020'!$K$34),"")))</f>
        <v>0</v>
      </c>
      <c r="R1471" s="233" t="str">
        <f>IFERROR(IF(P1471*'BCA Inputs'!$C$1+Q1471*'BCA Inputs'!$C$2+F1471*'BCA Inputs'!$C$2+G1471*'BCA Inputs'!$C$2=0,"",P1471*'BCA Inputs'!$C$1+Q1471*'BCA Inputs'!$C$2+F1471*'BCA Inputs'!$C$2+G1471*'BCA Inputs'!$C$2),"")</f>
        <v/>
      </c>
      <c r="S1471" s="181" t="str">
        <f t="shared" si="220"/>
        <v/>
      </c>
      <c r="T1471" s="181" t="str">
        <f>IFERROR(IF($B$3="NYSEG",(INDEX('BCA Inputs'!$N$14:$N$54,MATCH(I1471,'BCA Inputs'!$M$14:$M$54,0))*P1471+INDEX('BCA Inputs'!$O$14:$O$54,MATCH(I1471,'BCA Inputs'!$M$14:$M$54,0))*O1471+INDEX('BCA Inputs'!P:P,MATCH(I1471,'BCA Inputs'!M:M,0))*Q1471+INDEX('BCA Inputs'!Q:Q,MATCH(I1471,'BCA Inputs'!M:M,0))*F1471+INDEX('BCA Inputs'!R:R,MATCH(I1471,'BCA Inputs'!M:M,0))*G1471)+L1471+N1471,IF($B$3="RG&amp;E",(INDEX('BCA Inputs'!$AX$14:$AX$54,MATCH(I1471,'BCA Inputs'!$AW$14:$AW$54,0))*P1471+INDEX('BCA Inputs'!$AY$14:$AY$54,MATCH(I1471,'BCA Inputs'!$AW$14:$AW$54,0))*O1471+INDEX('BCA Inputs'!$AZ$14:$AZ$54,MATCH(I1471,'BCA Inputs'!$AW$14:$AW$54,0))*Q1471+INDEX('BCA Inputs'!$BA$14:$BA$54,MATCH(I1471,'BCA Inputs'!$AW$14:$AW$54,0))*F1471+INDEX('BCA Inputs'!$BB$14:$BB$54,MATCH(I1471,'BCA Inputs'!$AW$14:$AW$54,0))*G1471)+L1471+N1471,"")),"")</f>
        <v/>
      </c>
      <c r="U1471" s="234" t="str">
        <f t="shared" si="221"/>
        <v/>
      </c>
      <c r="V1471" s="234" t="str">
        <f t="shared" si="222"/>
        <v/>
      </c>
      <c r="W1471" s="234" t="str">
        <f t="shared" si="223"/>
        <v/>
      </c>
      <c r="Y1471" s="235" t="str">
        <f t="shared" si="224"/>
        <v/>
      </c>
      <c r="Z1471" s="236" t="str">
        <f>IFERROR(IF($B$3="NYSEG",INDEX('BCA Inputs'!$X$14:$X$54,MATCH(I1471,'BCA Inputs'!$M$14:$M$54,0))*P1471+INDEX('BCA Inputs'!$Y$14:$Y$54,MATCH(I1471,'BCA Inputs'!$M$14:$M$54,0))*O1471+INDEX('BCA Inputs'!$Z$14:$Z$54,MATCH(I1471,'BCA Inputs'!$M$14:$M$54,0))*Q1471+INDEX('BCA Inputs'!$AA$14:$AA$54,MATCH(I1471,'BCA Inputs'!$M$14:$M$54,0))*F1471+INDEX('BCA Inputs'!$AB$14:$AB$54,MATCH(I1471,'BCA Inputs'!$M$14:$M$54,0))*G1471,IF($B$3="RG&amp;E",INDEX('BCA Inputs'!$BG$14:$BG$54,MATCH(I1471,'BCA Inputs'!$AW$14:$AW$54,0))*P1471+INDEX('BCA Inputs'!$BH$14:$BH$54,MATCH(I1471,'BCA Inputs'!$AW$14:$AW$54,0))*O1471+INDEX('BCA Inputs'!$BI$14:$BI$54,MATCH(I1471,'BCA Inputs'!$AW$14:$AW$54,0))*Q1471+INDEX('BCA Inputs'!$BJ$14:$BJ$54,MATCH(I1471,'BCA Inputs'!$AW$14:$AW$54,0))*F1471+INDEX('BCA Inputs'!$BK$14:$BK$54,MATCH(I1471,'BCA Inputs'!$AW$14:$AW$54,0))*G1471,"")),"")</f>
        <v/>
      </c>
      <c r="AA1471" s="237" t="str">
        <f t="shared" si="225"/>
        <v/>
      </c>
      <c r="AC1471" s="238" t="str">
        <f>IFERROR((K1471+R1471)+IF($B$3="NYSEG",INDEX('BCA Inputs'!$AI$14:$AI$54,MATCH(I1471,'BCA Inputs'!$M$14:$M$54,0))*P1471+INDEX('BCA Inputs'!$AJ$14:$AJ$54,MATCH(I1471,'BCA Inputs'!$M$14:$M$54,0))*Q1471,IF($B$3="RG&amp;E",INDEX('BCA Inputs'!$BR$14:$BR$54,MATCH(I1471,'BCA Inputs'!$AW$14:$AW$54,0))*P1471+INDEX('BCA Inputs'!$BS$14:$BS$54,MATCH(I1471,'BCA Inputs'!$AW$14:$AW$54,0))*Q1471,"")),"")</f>
        <v/>
      </c>
      <c r="AD1471" s="181" t="str">
        <f>IFERROR(IF($B$3="NYSEG",INDEX('BCA Inputs'!$AD$14:$AD$54,MATCH(I1471,'BCA Inputs'!$M$14:$M$54,0))*P1471+INDEX('BCA Inputs'!$AE$14:$AE$54,MATCH(I1471,'BCA Inputs'!$M$14:$M$54,0))*O1471+INDEX('BCA Inputs'!$AF$14:$AF$54,MATCH(I1471,'BCA Inputs'!$M$14:$M$54,0))*Q1471+INDEX('BCA Inputs'!$AG$14:$AG$54,MATCH(I1471,'BCA Inputs'!$M$14:$M$54,0))*F1471+INDEX('BCA Inputs'!$AH$14:$AH$54,MATCH(I1471,'BCA Inputs'!$M$14:$M$54,0))*G1471,IF($B$3="RG&amp;E",INDEX('BCA Inputs'!$BM$14:$BM$54,MATCH(I1471,'BCA Inputs'!$AW$14:$AW$54,0))*P1471+INDEX('BCA Inputs'!$BN$14:$BN$54,MATCH(I1471,'BCA Inputs'!$AW$14:$AW$54,0))*O1471+INDEX('BCA Inputs'!$BO$14:$BO$54,MATCH(I1471,'BCA Inputs'!$AW$14:$AW$54,0))*Q1471+INDEX('BCA Inputs'!$BP$14:$BP$54,MATCH(I1471,'BCA Inputs'!$AW$14:$AW$54,0))*F1471+INDEX('BCA Inputs'!$BQ$14:$BQ$54,MATCH(I1471,'BCA Inputs'!$AW$14:$AW$54,0))*G1471,"")),"")</f>
        <v/>
      </c>
      <c r="AE1471" s="237" t="str">
        <f t="shared" si="226"/>
        <v/>
      </c>
      <c r="AF1471" s="198">
        <f t="shared" si="228"/>
        <v>0</v>
      </c>
      <c r="AG1471" s="239">
        <f t="shared" si="229"/>
        <v>0</v>
      </c>
    </row>
    <row r="1472" spans="1:33">
      <c r="A1472" s="228"/>
      <c r="B1472" s="176"/>
      <c r="C1472" s="229"/>
      <c r="D1472" s="230"/>
      <c r="E1472" s="230"/>
      <c r="F1472" s="230"/>
      <c r="G1472" s="230"/>
      <c r="H1472" s="231"/>
      <c r="I1472" s="231"/>
      <c r="J1472" s="232"/>
      <c r="K1472" s="232"/>
      <c r="L1472" s="232"/>
      <c r="M1472" s="181">
        <f t="shared" si="227"/>
        <v>0</v>
      </c>
      <c r="N1472" s="181">
        <f>IF(H1472="",0,H1472*I1472*'Avoided Water Savings Cost'!$C$16)</f>
        <v>0</v>
      </c>
      <c r="O1472" s="545">
        <f>IF(C1472="",0,IF($B$3="NYSEG",C1472/(1-'Avoided Electric Costs 2020'!$W$21),IF($B$3="RG&amp;E",C1472/(1-'Avoided Electric Costs 2020'!$X$21),"")))</f>
        <v>0</v>
      </c>
      <c r="P1472" s="546">
        <f>IF(D1472="",0,IF($B$3="NYSEG",D1472/(1-'Avoided Electric Costs 2020'!$W$21),IF($B$3="RG&amp;E",D1472/(1-'Avoided Electric Costs 2020'!$X$21),"")))</f>
        <v>0</v>
      </c>
      <c r="Q1472" s="546">
        <f>IF(E1472="",0,IF($B$3="NYSEG",E1472/(1-'Avoided Natural Gas Costs 2020'!$J$34),IF($B$3="RG&amp;E",E1472/(1-'Avoided Natural Gas Costs 2020'!$K$34),"")))</f>
        <v>0</v>
      </c>
      <c r="R1472" s="233" t="str">
        <f>IFERROR(IF(P1472*'BCA Inputs'!$C$1+Q1472*'BCA Inputs'!$C$2+F1472*'BCA Inputs'!$C$2+G1472*'BCA Inputs'!$C$2=0,"",P1472*'BCA Inputs'!$C$1+Q1472*'BCA Inputs'!$C$2+F1472*'BCA Inputs'!$C$2+G1472*'BCA Inputs'!$C$2),"")</f>
        <v/>
      </c>
      <c r="S1472" s="181" t="str">
        <f t="shared" si="220"/>
        <v/>
      </c>
      <c r="T1472" s="181" t="str">
        <f>IFERROR(IF($B$3="NYSEG",(INDEX('BCA Inputs'!$N$14:$N$54,MATCH(I1472,'BCA Inputs'!$M$14:$M$54,0))*P1472+INDEX('BCA Inputs'!$O$14:$O$54,MATCH(I1472,'BCA Inputs'!$M$14:$M$54,0))*O1472+INDEX('BCA Inputs'!P:P,MATCH(I1472,'BCA Inputs'!M:M,0))*Q1472+INDEX('BCA Inputs'!Q:Q,MATCH(I1472,'BCA Inputs'!M:M,0))*F1472+INDEX('BCA Inputs'!R:R,MATCH(I1472,'BCA Inputs'!M:M,0))*G1472)+L1472+N1472,IF($B$3="RG&amp;E",(INDEX('BCA Inputs'!$AX$14:$AX$54,MATCH(I1472,'BCA Inputs'!$AW$14:$AW$54,0))*P1472+INDEX('BCA Inputs'!$AY$14:$AY$54,MATCH(I1472,'BCA Inputs'!$AW$14:$AW$54,0))*O1472+INDEX('BCA Inputs'!$AZ$14:$AZ$54,MATCH(I1472,'BCA Inputs'!$AW$14:$AW$54,0))*Q1472+INDEX('BCA Inputs'!$BA$14:$BA$54,MATCH(I1472,'BCA Inputs'!$AW$14:$AW$54,0))*F1472+INDEX('BCA Inputs'!$BB$14:$BB$54,MATCH(I1472,'BCA Inputs'!$AW$14:$AW$54,0))*G1472)+L1472+N1472,"")),"")</f>
        <v/>
      </c>
      <c r="U1472" s="234" t="str">
        <f t="shared" si="221"/>
        <v/>
      </c>
      <c r="V1472" s="234" t="str">
        <f t="shared" si="222"/>
        <v/>
      </c>
      <c r="W1472" s="234" t="str">
        <f t="shared" si="223"/>
        <v/>
      </c>
      <c r="Y1472" s="235" t="str">
        <f t="shared" si="224"/>
        <v/>
      </c>
      <c r="Z1472" s="236" t="str">
        <f>IFERROR(IF($B$3="NYSEG",INDEX('BCA Inputs'!$X$14:$X$54,MATCH(I1472,'BCA Inputs'!$M$14:$M$54,0))*P1472+INDEX('BCA Inputs'!$Y$14:$Y$54,MATCH(I1472,'BCA Inputs'!$M$14:$M$54,0))*O1472+INDEX('BCA Inputs'!$Z$14:$Z$54,MATCH(I1472,'BCA Inputs'!$M$14:$M$54,0))*Q1472+INDEX('BCA Inputs'!$AA$14:$AA$54,MATCH(I1472,'BCA Inputs'!$M$14:$M$54,0))*F1472+INDEX('BCA Inputs'!$AB$14:$AB$54,MATCH(I1472,'BCA Inputs'!$M$14:$M$54,0))*G1472,IF($B$3="RG&amp;E",INDEX('BCA Inputs'!$BG$14:$BG$54,MATCH(I1472,'BCA Inputs'!$AW$14:$AW$54,0))*P1472+INDEX('BCA Inputs'!$BH$14:$BH$54,MATCH(I1472,'BCA Inputs'!$AW$14:$AW$54,0))*O1472+INDEX('BCA Inputs'!$BI$14:$BI$54,MATCH(I1472,'BCA Inputs'!$AW$14:$AW$54,0))*Q1472+INDEX('BCA Inputs'!$BJ$14:$BJ$54,MATCH(I1472,'BCA Inputs'!$AW$14:$AW$54,0))*F1472+INDEX('BCA Inputs'!$BK$14:$BK$54,MATCH(I1472,'BCA Inputs'!$AW$14:$AW$54,0))*G1472,"")),"")</f>
        <v/>
      </c>
      <c r="AA1472" s="237" t="str">
        <f t="shared" si="225"/>
        <v/>
      </c>
      <c r="AC1472" s="238" t="str">
        <f>IFERROR((K1472+R1472)+IF($B$3="NYSEG",INDEX('BCA Inputs'!$AI$14:$AI$54,MATCH(I1472,'BCA Inputs'!$M$14:$M$54,0))*P1472+INDEX('BCA Inputs'!$AJ$14:$AJ$54,MATCH(I1472,'BCA Inputs'!$M$14:$M$54,0))*Q1472,IF($B$3="RG&amp;E",INDEX('BCA Inputs'!$BR$14:$BR$54,MATCH(I1472,'BCA Inputs'!$AW$14:$AW$54,0))*P1472+INDEX('BCA Inputs'!$BS$14:$BS$54,MATCH(I1472,'BCA Inputs'!$AW$14:$AW$54,0))*Q1472,"")),"")</f>
        <v/>
      </c>
      <c r="AD1472" s="181" t="str">
        <f>IFERROR(IF($B$3="NYSEG",INDEX('BCA Inputs'!$AD$14:$AD$54,MATCH(I1472,'BCA Inputs'!$M$14:$M$54,0))*P1472+INDEX('BCA Inputs'!$AE$14:$AE$54,MATCH(I1472,'BCA Inputs'!$M$14:$M$54,0))*O1472+INDEX('BCA Inputs'!$AF$14:$AF$54,MATCH(I1472,'BCA Inputs'!$M$14:$M$54,0))*Q1472+INDEX('BCA Inputs'!$AG$14:$AG$54,MATCH(I1472,'BCA Inputs'!$M$14:$M$54,0))*F1472+INDEX('BCA Inputs'!$AH$14:$AH$54,MATCH(I1472,'BCA Inputs'!$M$14:$M$54,0))*G1472,IF($B$3="RG&amp;E",INDEX('BCA Inputs'!$BM$14:$BM$54,MATCH(I1472,'BCA Inputs'!$AW$14:$AW$54,0))*P1472+INDEX('BCA Inputs'!$BN$14:$BN$54,MATCH(I1472,'BCA Inputs'!$AW$14:$AW$54,0))*O1472+INDEX('BCA Inputs'!$BO$14:$BO$54,MATCH(I1472,'BCA Inputs'!$AW$14:$AW$54,0))*Q1472+INDEX('BCA Inputs'!$BP$14:$BP$54,MATCH(I1472,'BCA Inputs'!$AW$14:$AW$54,0))*F1472+INDEX('BCA Inputs'!$BQ$14:$BQ$54,MATCH(I1472,'BCA Inputs'!$AW$14:$AW$54,0))*G1472,"")),"")</f>
        <v/>
      </c>
      <c r="AE1472" s="237" t="str">
        <f t="shared" si="226"/>
        <v/>
      </c>
      <c r="AF1472" s="198">
        <f t="shared" si="228"/>
        <v>0</v>
      </c>
      <c r="AG1472" s="239">
        <f t="shared" si="229"/>
        <v>0</v>
      </c>
    </row>
    <row r="1473" spans="1:33">
      <c r="A1473" s="228"/>
      <c r="B1473" s="176"/>
      <c r="C1473" s="229"/>
      <c r="D1473" s="230"/>
      <c r="E1473" s="230"/>
      <c r="F1473" s="230"/>
      <c r="G1473" s="230"/>
      <c r="H1473" s="231"/>
      <c r="I1473" s="231"/>
      <c r="J1473" s="232"/>
      <c r="K1473" s="232"/>
      <c r="L1473" s="232"/>
      <c r="M1473" s="181">
        <f t="shared" si="227"/>
        <v>0</v>
      </c>
      <c r="N1473" s="181">
        <f>IF(H1473="",0,H1473*I1473*'Avoided Water Savings Cost'!$C$16)</f>
        <v>0</v>
      </c>
      <c r="O1473" s="545">
        <f>IF(C1473="",0,IF($B$3="NYSEG",C1473/(1-'Avoided Electric Costs 2020'!$W$21),IF($B$3="RG&amp;E",C1473/(1-'Avoided Electric Costs 2020'!$X$21),"")))</f>
        <v>0</v>
      </c>
      <c r="P1473" s="546">
        <f>IF(D1473="",0,IF($B$3="NYSEG",D1473/(1-'Avoided Electric Costs 2020'!$W$21),IF($B$3="RG&amp;E",D1473/(1-'Avoided Electric Costs 2020'!$X$21),"")))</f>
        <v>0</v>
      </c>
      <c r="Q1473" s="546">
        <f>IF(E1473="",0,IF($B$3="NYSEG",E1473/(1-'Avoided Natural Gas Costs 2020'!$J$34),IF($B$3="RG&amp;E",E1473/(1-'Avoided Natural Gas Costs 2020'!$K$34),"")))</f>
        <v>0</v>
      </c>
      <c r="R1473" s="233" t="str">
        <f>IFERROR(IF(P1473*'BCA Inputs'!$C$1+Q1473*'BCA Inputs'!$C$2+F1473*'BCA Inputs'!$C$2+G1473*'BCA Inputs'!$C$2=0,"",P1473*'BCA Inputs'!$C$1+Q1473*'BCA Inputs'!$C$2+F1473*'BCA Inputs'!$C$2+G1473*'BCA Inputs'!$C$2),"")</f>
        <v/>
      </c>
      <c r="S1473" s="181" t="str">
        <f t="shared" si="220"/>
        <v/>
      </c>
      <c r="T1473" s="181" t="str">
        <f>IFERROR(IF($B$3="NYSEG",(INDEX('BCA Inputs'!$N$14:$N$54,MATCH(I1473,'BCA Inputs'!$M$14:$M$54,0))*P1473+INDEX('BCA Inputs'!$O$14:$O$54,MATCH(I1473,'BCA Inputs'!$M$14:$M$54,0))*O1473+INDEX('BCA Inputs'!P:P,MATCH(I1473,'BCA Inputs'!M:M,0))*Q1473+INDEX('BCA Inputs'!Q:Q,MATCH(I1473,'BCA Inputs'!M:M,0))*F1473+INDEX('BCA Inputs'!R:R,MATCH(I1473,'BCA Inputs'!M:M,0))*G1473)+L1473+N1473,IF($B$3="RG&amp;E",(INDEX('BCA Inputs'!$AX$14:$AX$54,MATCH(I1473,'BCA Inputs'!$AW$14:$AW$54,0))*P1473+INDEX('BCA Inputs'!$AY$14:$AY$54,MATCH(I1473,'BCA Inputs'!$AW$14:$AW$54,0))*O1473+INDEX('BCA Inputs'!$AZ$14:$AZ$54,MATCH(I1473,'BCA Inputs'!$AW$14:$AW$54,0))*Q1473+INDEX('BCA Inputs'!$BA$14:$BA$54,MATCH(I1473,'BCA Inputs'!$AW$14:$AW$54,0))*F1473+INDEX('BCA Inputs'!$BB$14:$BB$54,MATCH(I1473,'BCA Inputs'!$AW$14:$AW$54,0))*G1473)+L1473+N1473,"")),"")</f>
        <v/>
      </c>
      <c r="U1473" s="234" t="str">
        <f t="shared" si="221"/>
        <v/>
      </c>
      <c r="V1473" s="234" t="str">
        <f t="shared" si="222"/>
        <v/>
      </c>
      <c r="W1473" s="234" t="str">
        <f t="shared" si="223"/>
        <v/>
      </c>
      <c r="Y1473" s="235" t="str">
        <f t="shared" si="224"/>
        <v/>
      </c>
      <c r="Z1473" s="236" t="str">
        <f>IFERROR(IF($B$3="NYSEG",INDEX('BCA Inputs'!$X$14:$X$54,MATCH(I1473,'BCA Inputs'!$M$14:$M$54,0))*P1473+INDEX('BCA Inputs'!$Y$14:$Y$54,MATCH(I1473,'BCA Inputs'!$M$14:$M$54,0))*O1473+INDEX('BCA Inputs'!$Z$14:$Z$54,MATCH(I1473,'BCA Inputs'!$M$14:$M$54,0))*Q1473+INDEX('BCA Inputs'!$AA$14:$AA$54,MATCH(I1473,'BCA Inputs'!$M$14:$M$54,0))*F1473+INDEX('BCA Inputs'!$AB$14:$AB$54,MATCH(I1473,'BCA Inputs'!$M$14:$M$54,0))*G1473,IF($B$3="RG&amp;E",INDEX('BCA Inputs'!$BG$14:$BG$54,MATCH(I1473,'BCA Inputs'!$AW$14:$AW$54,0))*P1473+INDEX('BCA Inputs'!$BH$14:$BH$54,MATCH(I1473,'BCA Inputs'!$AW$14:$AW$54,0))*O1473+INDEX('BCA Inputs'!$BI$14:$BI$54,MATCH(I1473,'BCA Inputs'!$AW$14:$AW$54,0))*Q1473+INDEX('BCA Inputs'!$BJ$14:$BJ$54,MATCH(I1473,'BCA Inputs'!$AW$14:$AW$54,0))*F1473+INDEX('BCA Inputs'!$BK$14:$BK$54,MATCH(I1473,'BCA Inputs'!$AW$14:$AW$54,0))*G1473,"")),"")</f>
        <v/>
      </c>
      <c r="AA1473" s="237" t="str">
        <f t="shared" si="225"/>
        <v/>
      </c>
      <c r="AC1473" s="238" t="str">
        <f>IFERROR((K1473+R1473)+IF($B$3="NYSEG",INDEX('BCA Inputs'!$AI$14:$AI$54,MATCH(I1473,'BCA Inputs'!$M$14:$M$54,0))*P1473+INDEX('BCA Inputs'!$AJ$14:$AJ$54,MATCH(I1473,'BCA Inputs'!$M$14:$M$54,0))*Q1473,IF($B$3="RG&amp;E",INDEX('BCA Inputs'!$BR$14:$BR$54,MATCH(I1473,'BCA Inputs'!$AW$14:$AW$54,0))*P1473+INDEX('BCA Inputs'!$BS$14:$BS$54,MATCH(I1473,'BCA Inputs'!$AW$14:$AW$54,0))*Q1473,"")),"")</f>
        <v/>
      </c>
      <c r="AD1473" s="181" t="str">
        <f>IFERROR(IF($B$3="NYSEG",INDEX('BCA Inputs'!$AD$14:$AD$54,MATCH(I1473,'BCA Inputs'!$M$14:$M$54,0))*P1473+INDEX('BCA Inputs'!$AE$14:$AE$54,MATCH(I1473,'BCA Inputs'!$M$14:$M$54,0))*O1473+INDEX('BCA Inputs'!$AF$14:$AF$54,MATCH(I1473,'BCA Inputs'!$M$14:$M$54,0))*Q1473+INDEX('BCA Inputs'!$AG$14:$AG$54,MATCH(I1473,'BCA Inputs'!$M$14:$M$54,0))*F1473+INDEX('BCA Inputs'!$AH$14:$AH$54,MATCH(I1473,'BCA Inputs'!$M$14:$M$54,0))*G1473,IF($B$3="RG&amp;E",INDEX('BCA Inputs'!$BM$14:$BM$54,MATCH(I1473,'BCA Inputs'!$AW$14:$AW$54,0))*P1473+INDEX('BCA Inputs'!$BN$14:$BN$54,MATCH(I1473,'BCA Inputs'!$AW$14:$AW$54,0))*O1473+INDEX('BCA Inputs'!$BO$14:$BO$54,MATCH(I1473,'BCA Inputs'!$AW$14:$AW$54,0))*Q1473+INDEX('BCA Inputs'!$BP$14:$BP$54,MATCH(I1473,'BCA Inputs'!$AW$14:$AW$54,0))*F1473+INDEX('BCA Inputs'!$BQ$14:$BQ$54,MATCH(I1473,'BCA Inputs'!$AW$14:$AW$54,0))*G1473,"")),"")</f>
        <v/>
      </c>
      <c r="AE1473" s="237" t="str">
        <f t="shared" si="226"/>
        <v/>
      </c>
      <c r="AF1473" s="198">
        <f t="shared" si="228"/>
        <v>0</v>
      </c>
      <c r="AG1473" s="239">
        <f t="shared" si="229"/>
        <v>0</v>
      </c>
    </row>
    <row r="1474" spans="1:33">
      <c r="A1474" s="228"/>
      <c r="B1474" s="176"/>
      <c r="C1474" s="229"/>
      <c r="D1474" s="230"/>
      <c r="E1474" s="230"/>
      <c r="F1474" s="230"/>
      <c r="G1474" s="230"/>
      <c r="H1474" s="231"/>
      <c r="I1474" s="231"/>
      <c r="J1474" s="232"/>
      <c r="K1474" s="232"/>
      <c r="L1474" s="232"/>
      <c r="M1474" s="181">
        <f t="shared" si="227"/>
        <v>0</v>
      </c>
      <c r="N1474" s="181">
        <f>IF(H1474="",0,H1474*I1474*'Avoided Water Savings Cost'!$C$16)</f>
        <v>0</v>
      </c>
      <c r="O1474" s="545">
        <f>IF(C1474="",0,IF($B$3="NYSEG",C1474/(1-'Avoided Electric Costs 2020'!$W$21),IF($B$3="RG&amp;E",C1474/(1-'Avoided Electric Costs 2020'!$X$21),"")))</f>
        <v>0</v>
      </c>
      <c r="P1474" s="546">
        <f>IF(D1474="",0,IF($B$3="NYSEG",D1474/(1-'Avoided Electric Costs 2020'!$W$21),IF($B$3="RG&amp;E",D1474/(1-'Avoided Electric Costs 2020'!$X$21),"")))</f>
        <v>0</v>
      </c>
      <c r="Q1474" s="546">
        <f>IF(E1474="",0,IF($B$3="NYSEG",E1474/(1-'Avoided Natural Gas Costs 2020'!$J$34),IF($B$3="RG&amp;E",E1474/(1-'Avoided Natural Gas Costs 2020'!$K$34),"")))</f>
        <v>0</v>
      </c>
      <c r="R1474" s="233" t="str">
        <f>IFERROR(IF(P1474*'BCA Inputs'!$C$1+Q1474*'BCA Inputs'!$C$2+F1474*'BCA Inputs'!$C$2+G1474*'BCA Inputs'!$C$2=0,"",P1474*'BCA Inputs'!$C$1+Q1474*'BCA Inputs'!$C$2+F1474*'BCA Inputs'!$C$2+G1474*'BCA Inputs'!$C$2),"")</f>
        <v/>
      </c>
      <c r="S1474" s="181" t="str">
        <f t="shared" si="220"/>
        <v/>
      </c>
      <c r="T1474" s="181" t="str">
        <f>IFERROR(IF($B$3="NYSEG",(INDEX('BCA Inputs'!$N$14:$N$54,MATCH(I1474,'BCA Inputs'!$M$14:$M$54,0))*P1474+INDEX('BCA Inputs'!$O$14:$O$54,MATCH(I1474,'BCA Inputs'!$M$14:$M$54,0))*O1474+INDEX('BCA Inputs'!P:P,MATCH(I1474,'BCA Inputs'!M:M,0))*Q1474+INDEX('BCA Inputs'!Q:Q,MATCH(I1474,'BCA Inputs'!M:M,0))*F1474+INDEX('BCA Inputs'!R:R,MATCH(I1474,'BCA Inputs'!M:M,0))*G1474)+L1474+N1474,IF($B$3="RG&amp;E",(INDEX('BCA Inputs'!$AX$14:$AX$54,MATCH(I1474,'BCA Inputs'!$AW$14:$AW$54,0))*P1474+INDEX('BCA Inputs'!$AY$14:$AY$54,MATCH(I1474,'BCA Inputs'!$AW$14:$AW$54,0))*O1474+INDEX('BCA Inputs'!$AZ$14:$AZ$54,MATCH(I1474,'BCA Inputs'!$AW$14:$AW$54,0))*Q1474+INDEX('BCA Inputs'!$BA$14:$BA$54,MATCH(I1474,'BCA Inputs'!$AW$14:$AW$54,0))*F1474+INDEX('BCA Inputs'!$BB$14:$BB$54,MATCH(I1474,'BCA Inputs'!$AW$14:$AW$54,0))*G1474)+L1474+N1474,"")),"")</f>
        <v/>
      </c>
      <c r="U1474" s="234" t="str">
        <f t="shared" si="221"/>
        <v/>
      </c>
      <c r="V1474" s="234" t="str">
        <f t="shared" si="222"/>
        <v/>
      </c>
      <c r="W1474" s="234" t="str">
        <f t="shared" si="223"/>
        <v/>
      </c>
      <c r="Y1474" s="235" t="str">
        <f t="shared" si="224"/>
        <v/>
      </c>
      <c r="Z1474" s="236" t="str">
        <f>IFERROR(IF($B$3="NYSEG",INDEX('BCA Inputs'!$X$14:$X$54,MATCH(I1474,'BCA Inputs'!$M$14:$M$54,0))*P1474+INDEX('BCA Inputs'!$Y$14:$Y$54,MATCH(I1474,'BCA Inputs'!$M$14:$M$54,0))*O1474+INDEX('BCA Inputs'!$Z$14:$Z$54,MATCH(I1474,'BCA Inputs'!$M$14:$M$54,0))*Q1474+INDEX('BCA Inputs'!$AA$14:$AA$54,MATCH(I1474,'BCA Inputs'!$M$14:$M$54,0))*F1474+INDEX('BCA Inputs'!$AB$14:$AB$54,MATCH(I1474,'BCA Inputs'!$M$14:$M$54,0))*G1474,IF($B$3="RG&amp;E",INDEX('BCA Inputs'!$BG$14:$BG$54,MATCH(I1474,'BCA Inputs'!$AW$14:$AW$54,0))*P1474+INDEX('BCA Inputs'!$BH$14:$BH$54,MATCH(I1474,'BCA Inputs'!$AW$14:$AW$54,0))*O1474+INDEX('BCA Inputs'!$BI$14:$BI$54,MATCH(I1474,'BCA Inputs'!$AW$14:$AW$54,0))*Q1474+INDEX('BCA Inputs'!$BJ$14:$BJ$54,MATCH(I1474,'BCA Inputs'!$AW$14:$AW$54,0))*F1474+INDEX('BCA Inputs'!$BK$14:$BK$54,MATCH(I1474,'BCA Inputs'!$AW$14:$AW$54,0))*G1474,"")),"")</f>
        <v/>
      </c>
      <c r="AA1474" s="237" t="str">
        <f t="shared" si="225"/>
        <v/>
      </c>
      <c r="AC1474" s="238" t="str">
        <f>IFERROR((K1474+R1474)+IF($B$3="NYSEG",INDEX('BCA Inputs'!$AI$14:$AI$54,MATCH(I1474,'BCA Inputs'!$M$14:$M$54,0))*P1474+INDEX('BCA Inputs'!$AJ$14:$AJ$54,MATCH(I1474,'BCA Inputs'!$M$14:$M$54,0))*Q1474,IF($B$3="RG&amp;E",INDEX('BCA Inputs'!$BR$14:$BR$54,MATCH(I1474,'BCA Inputs'!$AW$14:$AW$54,0))*P1474+INDEX('BCA Inputs'!$BS$14:$BS$54,MATCH(I1474,'BCA Inputs'!$AW$14:$AW$54,0))*Q1474,"")),"")</f>
        <v/>
      </c>
      <c r="AD1474" s="181" t="str">
        <f>IFERROR(IF($B$3="NYSEG",INDEX('BCA Inputs'!$AD$14:$AD$54,MATCH(I1474,'BCA Inputs'!$M$14:$M$54,0))*P1474+INDEX('BCA Inputs'!$AE$14:$AE$54,MATCH(I1474,'BCA Inputs'!$M$14:$M$54,0))*O1474+INDEX('BCA Inputs'!$AF$14:$AF$54,MATCH(I1474,'BCA Inputs'!$M$14:$M$54,0))*Q1474+INDEX('BCA Inputs'!$AG$14:$AG$54,MATCH(I1474,'BCA Inputs'!$M$14:$M$54,0))*F1474+INDEX('BCA Inputs'!$AH$14:$AH$54,MATCH(I1474,'BCA Inputs'!$M$14:$M$54,0))*G1474,IF($B$3="RG&amp;E",INDEX('BCA Inputs'!$BM$14:$BM$54,MATCH(I1474,'BCA Inputs'!$AW$14:$AW$54,0))*P1474+INDEX('BCA Inputs'!$BN$14:$BN$54,MATCH(I1474,'BCA Inputs'!$AW$14:$AW$54,0))*O1474+INDEX('BCA Inputs'!$BO$14:$BO$54,MATCH(I1474,'BCA Inputs'!$AW$14:$AW$54,0))*Q1474+INDEX('BCA Inputs'!$BP$14:$BP$54,MATCH(I1474,'BCA Inputs'!$AW$14:$AW$54,0))*F1474+INDEX('BCA Inputs'!$BQ$14:$BQ$54,MATCH(I1474,'BCA Inputs'!$AW$14:$AW$54,0))*G1474,"")),"")</f>
        <v/>
      </c>
      <c r="AE1474" s="237" t="str">
        <f t="shared" si="226"/>
        <v/>
      </c>
      <c r="AF1474" s="198">
        <f t="shared" si="228"/>
        <v>0</v>
      </c>
      <c r="AG1474" s="239">
        <f t="shared" si="229"/>
        <v>0</v>
      </c>
    </row>
    <row r="1475" spans="1:33">
      <c r="A1475" s="228"/>
      <c r="B1475" s="176"/>
      <c r="C1475" s="229"/>
      <c r="D1475" s="230"/>
      <c r="E1475" s="230"/>
      <c r="F1475" s="230"/>
      <c r="G1475" s="230"/>
      <c r="H1475" s="231"/>
      <c r="I1475" s="231"/>
      <c r="J1475" s="232"/>
      <c r="K1475" s="232"/>
      <c r="L1475" s="232"/>
      <c r="M1475" s="181">
        <f t="shared" si="227"/>
        <v>0</v>
      </c>
      <c r="N1475" s="181">
        <f>IF(H1475="",0,H1475*I1475*'Avoided Water Savings Cost'!$C$16)</f>
        <v>0</v>
      </c>
      <c r="O1475" s="545">
        <f>IF(C1475="",0,IF($B$3="NYSEG",C1475/(1-'Avoided Electric Costs 2020'!$W$21),IF($B$3="RG&amp;E",C1475/(1-'Avoided Electric Costs 2020'!$X$21),"")))</f>
        <v>0</v>
      </c>
      <c r="P1475" s="546">
        <f>IF(D1475="",0,IF($B$3="NYSEG",D1475/(1-'Avoided Electric Costs 2020'!$W$21),IF($B$3="RG&amp;E",D1475/(1-'Avoided Electric Costs 2020'!$X$21),"")))</f>
        <v>0</v>
      </c>
      <c r="Q1475" s="546">
        <f>IF(E1475="",0,IF($B$3="NYSEG",E1475/(1-'Avoided Natural Gas Costs 2020'!$J$34),IF($B$3="RG&amp;E",E1475/(1-'Avoided Natural Gas Costs 2020'!$K$34),"")))</f>
        <v>0</v>
      </c>
      <c r="R1475" s="233" t="str">
        <f>IFERROR(IF(P1475*'BCA Inputs'!$C$1+Q1475*'BCA Inputs'!$C$2+F1475*'BCA Inputs'!$C$2+G1475*'BCA Inputs'!$C$2=0,"",P1475*'BCA Inputs'!$C$1+Q1475*'BCA Inputs'!$C$2+F1475*'BCA Inputs'!$C$2+G1475*'BCA Inputs'!$C$2),"")</f>
        <v/>
      </c>
      <c r="S1475" s="181" t="str">
        <f t="shared" si="220"/>
        <v/>
      </c>
      <c r="T1475" s="181" t="str">
        <f>IFERROR(IF($B$3="NYSEG",(INDEX('BCA Inputs'!$N$14:$N$54,MATCH(I1475,'BCA Inputs'!$M$14:$M$54,0))*P1475+INDEX('BCA Inputs'!$O$14:$O$54,MATCH(I1475,'BCA Inputs'!$M$14:$M$54,0))*O1475+INDEX('BCA Inputs'!P:P,MATCH(I1475,'BCA Inputs'!M:M,0))*Q1475+INDEX('BCA Inputs'!Q:Q,MATCH(I1475,'BCA Inputs'!M:M,0))*F1475+INDEX('BCA Inputs'!R:R,MATCH(I1475,'BCA Inputs'!M:M,0))*G1475)+L1475+N1475,IF($B$3="RG&amp;E",(INDEX('BCA Inputs'!$AX$14:$AX$54,MATCH(I1475,'BCA Inputs'!$AW$14:$AW$54,0))*P1475+INDEX('BCA Inputs'!$AY$14:$AY$54,MATCH(I1475,'BCA Inputs'!$AW$14:$AW$54,0))*O1475+INDEX('BCA Inputs'!$AZ$14:$AZ$54,MATCH(I1475,'BCA Inputs'!$AW$14:$AW$54,0))*Q1475+INDEX('BCA Inputs'!$BA$14:$BA$54,MATCH(I1475,'BCA Inputs'!$AW$14:$AW$54,0))*F1475+INDEX('BCA Inputs'!$BB$14:$BB$54,MATCH(I1475,'BCA Inputs'!$AW$14:$AW$54,0))*G1475)+L1475+N1475,"")),"")</f>
        <v/>
      </c>
      <c r="U1475" s="234" t="str">
        <f t="shared" si="221"/>
        <v/>
      </c>
      <c r="V1475" s="234" t="str">
        <f t="shared" si="222"/>
        <v/>
      </c>
      <c r="W1475" s="234" t="str">
        <f t="shared" si="223"/>
        <v/>
      </c>
      <c r="Y1475" s="235" t="str">
        <f t="shared" si="224"/>
        <v/>
      </c>
      <c r="Z1475" s="236" t="str">
        <f>IFERROR(IF($B$3="NYSEG",INDEX('BCA Inputs'!$X$14:$X$54,MATCH(I1475,'BCA Inputs'!$M$14:$M$54,0))*P1475+INDEX('BCA Inputs'!$Y$14:$Y$54,MATCH(I1475,'BCA Inputs'!$M$14:$M$54,0))*O1475+INDEX('BCA Inputs'!$Z$14:$Z$54,MATCH(I1475,'BCA Inputs'!$M$14:$M$54,0))*Q1475+INDEX('BCA Inputs'!$AA$14:$AA$54,MATCH(I1475,'BCA Inputs'!$M$14:$M$54,0))*F1475+INDEX('BCA Inputs'!$AB$14:$AB$54,MATCH(I1475,'BCA Inputs'!$M$14:$M$54,0))*G1475,IF($B$3="RG&amp;E",INDEX('BCA Inputs'!$BG$14:$BG$54,MATCH(I1475,'BCA Inputs'!$AW$14:$AW$54,0))*P1475+INDEX('BCA Inputs'!$BH$14:$BH$54,MATCH(I1475,'BCA Inputs'!$AW$14:$AW$54,0))*O1475+INDEX('BCA Inputs'!$BI$14:$BI$54,MATCH(I1475,'BCA Inputs'!$AW$14:$AW$54,0))*Q1475+INDEX('BCA Inputs'!$BJ$14:$BJ$54,MATCH(I1475,'BCA Inputs'!$AW$14:$AW$54,0))*F1475+INDEX('BCA Inputs'!$BK$14:$BK$54,MATCH(I1475,'BCA Inputs'!$AW$14:$AW$54,0))*G1475,"")),"")</f>
        <v/>
      </c>
      <c r="AA1475" s="237" t="str">
        <f t="shared" si="225"/>
        <v/>
      </c>
      <c r="AC1475" s="238" t="str">
        <f>IFERROR((K1475+R1475)+IF($B$3="NYSEG",INDEX('BCA Inputs'!$AI$14:$AI$54,MATCH(I1475,'BCA Inputs'!$M$14:$M$54,0))*P1475+INDEX('BCA Inputs'!$AJ$14:$AJ$54,MATCH(I1475,'BCA Inputs'!$M$14:$M$54,0))*Q1475,IF($B$3="RG&amp;E",INDEX('BCA Inputs'!$BR$14:$BR$54,MATCH(I1475,'BCA Inputs'!$AW$14:$AW$54,0))*P1475+INDEX('BCA Inputs'!$BS$14:$BS$54,MATCH(I1475,'BCA Inputs'!$AW$14:$AW$54,0))*Q1475,"")),"")</f>
        <v/>
      </c>
      <c r="AD1475" s="181" t="str">
        <f>IFERROR(IF($B$3="NYSEG",INDEX('BCA Inputs'!$AD$14:$AD$54,MATCH(I1475,'BCA Inputs'!$M$14:$M$54,0))*P1475+INDEX('BCA Inputs'!$AE$14:$AE$54,MATCH(I1475,'BCA Inputs'!$M$14:$M$54,0))*O1475+INDEX('BCA Inputs'!$AF$14:$AF$54,MATCH(I1475,'BCA Inputs'!$M$14:$M$54,0))*Q1475+INDEX('BCA Inputs'!$AG$14:$AG$54,MATCH(I1475,'BCA Inputs'!$M$14:$M$54,0))*F1475+INDEX('BCA Inputs'!$AH$14:$AH$54,MATCH(I1475,'BCA Inputs'!$M$14:$M$54,0))*G1475,IF($B$3="RG&amp;E",INDEX('BCA Inputs'!$BM$14:$BM$54,MATCH(I1475,'BCA Inputs'!$AW$14:$AW$54,0))*P1475+INDEX('BCA Inputs'!$BN$14:$BN$54,MATCH(I1475,'BCA Inputs'!$AW$14:$AW$54,0))*O1475+INDEX('BCA Inputs'!$BO$14:$BO$54,MATCH(I1475,'BCA Inputs'!$AW$14:$AW$54,0))*Q1475+INDEX('BCA Inputs'!$BP$14:$BP$54,MATCH(I1475,'BCA Inputs'!$AW$14:$AW$54,0))*F1475+INDEX('BCA Inputs'!$BQ$14:$BQ$54,MATCH(I1475,'BCA Inputs'!$AW$14:$AW$54,0))*G1475,"")),"")</f>
        <v/>
      </c>
      <c r="AE1475" s="237" t="str">
        <f t="shared" si="226"/>
        <v/>
      </c>
      <c r="AF1475" s="198">
        <f t="shared" si="228"/>
        <v>0</v>
      </c>
      <c r="AG1475" s="239">
        <f t="shared" si="229"/>
        <v>0</v>
      </c>
    </row>
    <row r="1476" spans="1:33">
      <c r="A1476" s="228"/>
      <c r="B1476" s="176"/>
      <c r="C1476" s="229"/>
      <c r="D1476" s="230"/>
      <c r="E1476" s="230"/>
      <c r="F1476" s="230"/>
      <c r="G1476" s="230"/>
      <c r="H1476" s="231"/>
      <c r="I1476" s="231"/>
      <c r="J1476" s="232"/>
      <c r="K1476" s="232"/>
      <c r="L1476" s="232"/>
      <c r="M1476" s="181">
        <f t="shared" si="227"/>
        <v>0</v>
      </c>
      <c r="N1476" s="181">
        <f>IF(H1476="",0,H1476*I1476*'Avoided Water Savings Cost'!$C$16)</f>
        <v>0</v>
      </c>
      <c r="O1476" s="545">
        <f>IF(C1476="",0,IF($B$3="NYSEG",C1476/(1-'Avoided Electric Costs 2020'!$W$21),IF($B$3="RG&amp;E",C1476/(1-'Avoided Electric Costs 2020'!$X$21),"")))</f>
        <v>0</v>
      </c>
      <c r="P1476" s="546">
        <f>IF(D1476="",0,IF($B$3="NYSEG",D1476/(1-'Avoided Electric Costs 2020'!$W$21),IF($B$3="RG&amp;E",D1476/(1-'Avoided Electric Costs 2020'!$X$21),"")))</f>
        <v>0</v>
      </c>
      <c r="Q1476" s="546">
        <f>IF(E1476="",0,IF($B$3="NYSEG",E1476/(1-'Avoided Natural Gas Costs 2020'!$J$34),IF($B$3="RG&amp;E",E1476/(1-'Avoided Natural Gas Costs 2020'!$K$34),"")))</f>
        <v>0</v>
      </c>
      <c r="R1476" s="233" t="str">
        <f>IFERROR(IF(P1476*'BCA Inputs'!$C$1+Q1476*'BCA Inputs'!$C$2+F1476*'BCA Inputs'!$C$2+G1476*'BCA Inputs'!$C$2=0,"",P1476*'BCA Inputs'!$C$1+Q1476*'BCA Inputs'!$C$2+F1476*'BCA Inputs'!$C$2+G1476*'BCA Inputs'!$C$2),"")</f>
        <v/>
      </c>
      <c r="S1476" s="181" t="str">
        <f t="shared" si="220"/>
        <v/>
      </c>
      <c r="T1476" s="181" t="str">
        <f>IFERROR(IF($B$3="NYSEG",(INDEX('BCA Inputs'!$N$14:$N$54,MATCH(I1476,'BCA Inputs'!$M$14:$M$54,0))*P1476+INDEX('BCA Inputs'!$O$14:$O$54,MATCH(I1476,'BCA Inputs'!$M$14:$M$54,0))*O1476+INDEX('BCA Inputs'!P:P,MATCH(I1476,'BCA Inputs'!M:M,0))*Q1476+INDEX('BCA Inputs'!Q:Q,MATCH(I1476,'BCA Inputs'!M:M,0))*F1476+INDEX('BCA Inputs'!R:R,MATCH(I1476,'BCA Inputs'!M:M,0))*G1476)+L1476+N1476,IF($B$3="RG&amp;E",(INDEX('BCA Inputs'!$AX$14:$AX$54,MATCH(I1476,'BCA Inputs'!$AW$14:$AW$54,0))*P1476+INDEX('BCA Inputs'!$AY$14:$AY$54,MATCH(I1476,'BCA Inputs'!$AW$14:$AW$54,0))*O1476+INDEX('BCA Inputs'!$AZ$14:$AZ$54,MATCH(I1476,'BCA Inputs'!$AW$14:$AW$54,0))*Q1476+INDEX('BCA Inputs'!$BA$14:$BA$54,MATCH(I1476,'BCA Inputs'!$AW$14:$AW$54,0))*F1476+INDEX('BCA Inputs'!$BB$14:$BB$54,MATCH(I1476,'BCA Inputs'!$AW$14:$AW$54,0))*G1476)+L1476+N1476,"")),"")</f>
        <v/>
      </c>
      <c r="U1476" s="234" t="str">
        <f t="shared" si="221"/>
        <v/>
      </c>
      <c r="V1476" s="234" t="str">
        <f t="shared" si="222"/>
        <v/>
      </c>
      <c r="W1476" s="234" t="str">
        <f t="shared" si="223"/>
        <v/>
      </c>
      <c r="Y1476" s="235" t="str">
        <f t="shared" si="224"/>
        <v/>
      </c>
      <c r="Z1476" s="236" t="str">
        <f>IFERROR(IF($B$3="NYSEG",INDEX('BCA Inputs'!$X$14:$X$54,MATCH(I1476,'BCA Inputs'!$M$14:$M$54,0))*P1476+INDEX('BCA Inputs'!$Y$14:$Y$54,MATCH(I1476,'BCA Inputs'!$M$14:$M$54,0))*O1476+INDEX('BCA Inputs'!$Z$14:$Z$54,MATCH(I1476,'BCA Inputs'!$M$14:$M$54,0))*Q1476+INDEX('BCA Inputs'!$AA$14:$AA$54,MATCH(I1476,'BCA Inputs'!$M$14:$M$54,0))*F1476+INDEX('BCA Inputs'!$AB$14:$AB$54,MATCH(I1476,'BCA Inputs'!$M$14:$M$54,0))*G1476,IF($B$3="RG&amp;E",INDEX('BCA Inputs'!$BG$14:$BG$54,MATCH(I1476,'BCA Inputs'!$AW$14:$AW$54,0))*P1476+INDEX('BCA Inputs'!$BH$14:$BH$54,MATCH(I1476,'BCA Inputs'!$AW$14:$AW$54,0))*O1476+INDEX('BCA Inputs'!$BI$14:$BI$54,MATCH(I1476,'BCA Inputs'!$AW$14:$AW$54,0))*Q1476+INDEX('BCA Inputs'!$BJ$14:$BJ$54,MATCH(I1476,'BCA Inputs'!$AW$14:$AW$54,0))*F1476+INDEX('BCA Inputs'!$BK$14:$BK$54,MATCH(I1476,'BCA Inputs'!$AW$14:$AW$54,0))*G1476,"")),"")</f>
        <v/>
      </c>
      <c r="AA1476" s="237" t="str">
        <f t="shared" si="225"/>
        <v/>
      </c>
      <c r="AC1476" s="238" t="str">
        <f>IFERROR((K1476+R1476)+IF($B$3="NYSEG",INDEX('BCA Inputs'!$AI$14:$AI$54,MATCH(I1476,'BCA Inputs'!$M$14:$M$54,0))*P1476+INDEX('BCA Inputs'!$AJ$14:$AJ$54,MATCH(I1476,'BCA Inputs'!$M$14:$M$54,0))*Q1476,IF($B$3="RG&amp;E",INDEX('BCA Inputs'!$BR$14:$BR$54,MATCH(I1476,'BCA Inputs'!$AW$14:$AW$54,0))*P1476+INDEX('BCA Inputs'!$BS$14:$BS$54,MATCH(I1476,'BCA Inputs'!$AW$14:$AW$54,0))*Q1476,"")),"")</f>
        <v/>
      </c>
      <c r="AD1476" s="181" t="str">
        <f>IFERROR(IF($B$3="NYSEG",INDEX('BCA Inputs'!$AD$14:$AD$54,MATCH(I1476,'BCA Inputs'!$M$14:$M$54,0))*P1476+INDEX('BCA Inputs'!$AE$14:$AE$54,MATCH(I1476,'BCA Inputs'!$M$14:$M$54,0))*O1476+INDEX('BCA Inputs'!$AF$14:$AF$54,MATCH(I1476,'BCA Inputs'!$M$14:$M$54,0))*Q1476+INDEX('BCA Inputs'!$AG$14:$AG$54,MATCH(I1476,'BCA Inputs'!$M$14:$M$54,0))*F1476+INDEX('BCA Inputs'!$AH$14:$AH$54,MATCH(I1476,'BCA Inputs'!$M$14:$M$54,0))*G1476,IF($B$3="RG&amp;E",INDEX('BCA Inputs'!$BM$14:$BM$54,MATCH(I1476,'BCA Inputs'!$AW$14:$AW$54,0))*P1476+INDEX('BCA Inputs'!$BN$14:$BN$54,MATCH(I1476,'BCA Inputs'!$AW$14:$AW$54,0))*O1476+INDEX('BCA Inputs'!$BO$14:$BO$54,MATCH(I1476,'BCA Inputs'!$AW$14:$AW$54,0))*Q1476+INDEX('BCA Inputs'!$BP$14:$BP$54,MATCH(I1476,'BCA Inputs'!$AW$14:$AW$54,0))*F1476+INDEX('BCA Inputs'!$BQ$14:$BQ$54,MATCH(I1476,'BCA Inputs'!$AW$14:$AW$54,0))*G1476,"")),"")</f>
        <v/>
      </c>
      <c r="AE1476" s="237" t="str">
        <f t="shared" si="226"/>
        <v/>
      </c>
      <c r="AF1476" s="198">
        <f t="shared" si="228"/>
        <v>0</v>
      </c>
      <c r="AG1476" s="239">
        <f t="shared" si="229"/>
        <v>0</v>
      </c>
    </row>
    <row r="1477" spans="1:33">
      <c r="A1477" s="228"/>
      <c r="B1477" s="176"/>
      <c r="C1477" s="229"/>
      <c r="D1477" s="230"/>
      <c r="E1477" s="230"/>
      <c r="F1477" s="230"/>
      <c r="G1477" s="230"/>
      <c r="H1477" s="231"/>
      <c r="I1477" s="231"/>
      <c r="J1477" s="232"/>
      <c r="K1477" s="232"/>
      <c r="L1477" s="232"/>
      <c r="M1477" s="181">
        <f t="shared" si="227"/>
        <v>0</v>
      </c>
      <c r="N1477" s="181">
        <f>IF(H1477="",0,H1477*I1477*'Avoided Water Savings Cost'!$C$16)</f>
        <v>0</v>
      </c>
      <c r="O1477" s="545">
        <f>IF(C1477="",0,IF($B$3="NYSEG",C1477/(1-'Avoided Electric Costs 2020'!$W$21),IF($B$3="RG&amp;E",C1477/(1-'Avoided Electric Costs 2020'!$X$21),"")))</f>
        <v>0</v>
      </c>
      <c r="P1477" s="546">
        <f>IF(D1477="",0,IF($B$3="NYSEG",D1477/(1-'Avoided Electric Costs 2020'!$W$21),IF($B$3="RG&amp;E",D1477/(1-'Avoided Electric Costs 2020'!$X$21),"")))</f>
        <v>0</v>
      </c>
      <c r="Q1477" s="546">
        <f>IF(E1477="",0,IF($B$3="NYSEG",E1477/(1-'Avoided Natural Gas Costs 2020'!$J$34),IF($B$3="RG&amp;E",E1477/(1-'Avoided Natural Gas Costs 2020'!$K$34),"")))</f>
        <v>0</v>
      </c>
      <c r="R1477" s="233" t="str">
        <f>IFERROR(IF(P1477*'BCA Inputs'!$C$1+Q1477*'BCA Inputs'!$C$2+F1477*'BCA Inputs'!$C$2+G1477*'BCA Inputs'!$C$2=0,"",P1477*'BCA Inputs'!$C$1+Q1477*'BCA Inputs'!$C$2+F1477*'BCA Inputs'!$C$2+G1477*'BCA Inputs'!$C$2),"")</f>
        <v/>
      </c>
      <c r="S1477" s="181" t="str">
        <f t="shared" si="220"/>
        <v/>
      </c>
      <c r="T1477" s="181" t="str">
        <f>IFERROR(IF($B$3="NYSEG",(INDEX('BCA Inputs'!$N$14:$N$54,MATCH(I1477,'BCA Inputs'!$M$14:$M$54,0))*P1477+INDEX('BCA Inputs'!$O$14:$O$54,MATCH(I1477,'BCA Inputs'!$M$14:$M$54,0))*O1477+INDEX('BCA Inputs'!P:P,MATCH(I1477,'BCA Inputs'!M:M,0))*Q1477+INDEX('BCA Inputs'!Q:Q,MATCH(I1477,'BCA Inputs'!M:M,0))*F1477+INDEX('BCA Inputs'!R:R,MATCH(I1477,'BCA Inputs'!M:M,0))*G1477)+L1477+N1477,IF($B$3="RG&amp;E",(INDEX('BCA Inputs'!$AX$14:$AX$54,MATCH(I1477,'BCA Inputs'!$AW$14:$AW$54,0))*P1477+INDEX('BCA Inputs'!$AY$14:$AY$54,MATCH(I1477,'BCA Inputs'!$AW$14:$AW$54,0))*O1477+INDEX('BCA Inputs'!$AZ$14:$AZ$54,MATCH(I1477,'BCA Inputs'!$AW$14:$AW$54,0))*Q1477+INDEX('BCA Inputs'!$BA$14:$BA$54,MATCH(I1477,'BCA Inputs'!$AW$14:$AW$54,0))*F1477+INDEX('BCA Inputs'!$BB$14:$BB$54,MATCH(I1477,'BCA Inputs'!$AW$14:$AW$54,0))*G1477)+L1477+N1477,"")),"")</f>
        <v/>
      </c>
      <c r="U1477" s="234" t="str">
        <f t="shared" si="221"/>
        <v/>
      </c>
      <c r="V1477" s="234" t="str">
        <f t="shared" si="222"/>
        <v/>
      </c>
      <c r="W1477" s="234" t="str">
        <f t="shared" si="223"/>
        <v/>
      </c>
      <c r="Y1477" s="235" t="str">
        <f t="shared" si="224"/>
        <v/>
      </c>
      <c r="Z1477" s="236" t="str">
        <f>IFERROR(IF($B$3="NYSEG",INDEX('BCA Inputs'!$X$14:$X$54,MATCH(I1477,'BCA Inputs'!$M$14:$M$54,0))*P1477+INDEX('BCA Inputs'!$Y$14:$Y$54,MATCH(I1477,'BCA Inputs'!$M$14:$M$54,0))*O1477+INDEX('BCA Inputs'!$Z$14:$Z$54,MATCH(I1477,'BCA Inputs'!$M$14:$M$54,0))*Q1477+INDEX('BCA Inputs'!$AA$14:$AA$54,MATCH(I1477,'BCA Inputs'!$M$14:$M$54,0))*F1477+INDEX('BCA Inputs'!$AB$14:$AB$54,MATCH(I1477,'BCA Inputs'!$M$14:$M$54,0))*G1477,IF($B$3="RG&amp;E",INDEX('BCA Inputs'!$BG$14:$BG$54,MATCH(I1477,'BCA Inputs'!$AW$14:$AW$54,0))*P1477+INDEX('BCA Inputs'!$BH$14:$BH$54,MATCH(I1477,'BCA Inputs'!$AW$14:$AW$54,0))*O1477+INDEX('BCA Inputs'!$BI$14:$BI$54,MATCH(I1477,'BCA Inputs'!$AW$14:$AW$54,0))*Q1477+INDEX('BCA Inputs'!$BJ$14:$BJ$54,MATCH(I1477,'BCA Inputs'!$AW$14:$AW$54,0))*F1477+INDEX('BCA Inputs'!$BK$14:$BK$54,MATCH(I1477,'BCA Inputs'!$AW$14:$AW$54,0))*G1477,"")),"")</f>
        <v/>
      </c>
      <c r="AA1477" s="237" t="str">
        <f t="shared" si="225"/>
        <v/>
      </c>
      <c r="AC1477" s="238" t="str">
        <f>IFERROR((K1477+R1477)+IF($B$3="NYSEG",INDEX('BCA Inputs'!$AI$14:$AI$54,MATCH(I1477,'BCA Inputs'!$M$14:$M$54,0))*P1477+INDEX('BCA Inputs'!$AJ$14:$AJ$54,MATCH(I1477,'BCA Inputs'!$M$14:$M$54,0))*Q1477,IF($B$3="RG&amp;E",INDEX('BCA Inputs'!$BR$14:$BR$54,MATCH(I1477,'BCA Inputs'!$AW$14:$AW$54,0))*P1477+INDEX('BCA Inputs'!$BS$14:$BS$54,MATCH(I1477,'BCA Inputs'!$AW$14:$AW$54,0))*Q1477,"")),"")</f>
        <v/>
      </c>
      <c r="AD1477" s="181" t="str">
        <f>IFERROR(IF($B$3="NYSEG",INDEX('BCA Inputs'!$AD$14:$AD$54,MATCH(I1477,'BCA Inputs'!$M$14:$M$54,0))*P1477+INDEX('BCA Inputs'!$AE$14:$AE$54,MATCH(I1477,'BCA Inputs'!$M$14:$M$54,0))*O1477+INDEX('BCA Inputs'!$AF$14:$AF$54,MATCH(I1477,'BCA Inputs'!$M$14:$M$54,0))*Q1477+INDEX('BCA Inputs'!$AG$14:$AG$54,MATCH(I1477,'BCA Inputs'!$M$14:$M$54,0))*F1477+INDEX('BCA Inputs'!$AH$14:$AH$54,MATCH(I1477,'BCA Inputs'!$M$14:$M$54,0))*G1477,IF($B$3="RG&amp;E",INDEX('BCA Inputs'!$BM$14:$BM$54,MATCH(I1477,'BCA Inputs'!$AW$14:$AW$54,0))*P1477+INDEX('BCA Inputs'!$BN$14:$BN$54,MATCH(I1477,'BCA Inputs'!$AW$14:$AW$54,0))*O1477+INDEX('BCA Inputs'!$BO$14:$BO$54,MATCH(I1477,'BCA Inputs'!$AW$14:$AW$54,0))*Q1477+INDEX('BCA Inputs'!$BP$14:$BP$54,MATCH(I1477,'BCA Inputs'!$AW$14:$AW$54,0))*F1477+INDEX('BCA Inputs'!$BQ$14:$BQ$54,MATCH(I1477,'BCA Inputs'!$AW$14:$AW$54,0))*G1477,"")),"")</f>
        <v/>
      </c>
      <c r="AE1477" s="237" t="str">
        <f t="shared" si="226"/>
        <v/>
      </c>
      <c r="AF1477" s="198">
        <f t="shared" si="228"/>
        <v>0</v>
      </c>
      <c r="AG1477" s="239">
        <f t="shared" si="229"/>
        <v>0</v>
      </c>
    </row>
    <row r="1478" spans="1:33">
      <c r="A1478" s="228"/>
      <c r="B1478" s="176"/>
      <c r="C1478" s="229"/>
      <c r="D1478" s="230"/>
      <c r="E1478" s="230"/>
      <c r="F1478" s="230"/>
      <c r="G1478" s="230"/>
      <c r="H1478" s="231"/>
      <c r="I1478" s="231"/>
      <c r="J1478" s="232"/>
      <c r="K1478" s="232"/>
      <c r="L1478" s="232"/>
      <c r="M1478" s="181">
        <f t="shared" si="227"/>
        <v>0</v>
      </c>
      <c r="N1478" s="181">
        <f>IF(H1478="",0,H1478*I1478*'Avoided Water Savings Cost'!$C$16)</f>
        <v>0</v>
      </c>
      <c r="O1478" s="545">
        <f>IF(C1478="",0,IF($B$3="NYSEG",C1478/(1-'Avoided Electric Costs 2020'!$W$21),IF($B$3="RG&amp;E",C1478/(1-'Avoided Electric Costs 2020'!$X$21),"")))</f>
        <v>0</v>
      </c>
      <c r="P1478" s="546">
        <f>IF(D1478="",0,IF($B$3="NYSEG",D1478/(1-'Avoided Electric Costs 2020'!$W$21),IF($B$3="RG&amp;E",D1478/(1-'Avoided Electric Costs 2020'!$X$21),"")))</f>
        <v>0</v>
      </c>
      <c r="Q1478" s="546">
        <f>IF(E1478="",0,IF($B$3="NYSEG",E1478/(1-'Avoided Natural Gas Costs 2020'!$J$34),IF($B$3="RG&amp;E",E1478/(1-'Avoided Natural Gas Costs 2020'!$K$34),"")))</f>
        <v>0</v>
      </c>
      <c r="R1478" s="233" t="str">
        <f>IFERROR(IF(P1478*'BCA Inputs'!$C$1+Q1478*'BCA Inputs'!$C$2+F1478*'BCA Inputs'!$C$2+G1478*'BCA Inputs'!$C$2=0,"",P1478*'BCA Inputs'!$C$1+Q1478*'BCA Inputs'!$C$2+F1478*'BCA Inputs'!$C$2+G1478*'BCA Inputs'!$C$2),"")</f>
        <v/>
      </c>
      <c r="S1478" s="181" t="str">
        <f t="shared" si="220"/>
        <v/>
      </c>
      <c r="T1478" s="181" t="str">
        <f>IFERROR(IF($B$3="NYSEG",(INDEX('BCA Inputs'!$N$14:$N$54,MATCH(I1478,'BCA Inputs'!$M$14:$M$54,0))*P1478+INDEX('BCA Inputs'!$O$14:$O$54,MATCH(I1478,'BCA Inputs'!$M$14:$M$54,0))*O1478+INDEX('BCA Inputs'!P:P,MATCH(I1478,'BCA Inputs'!M:M,0))*Q1478+INDEX('BCA Inputs'!Q:Q,MATCH(I1478,'BCA Inputs'!M:M,0))*F1478+INDEX('BCA Inputs'!R:R,MATCH(I1478,'BCA Inputs'!M:M,0))*G1478)+L1478+N1478,IF($B$3="RG&amp;E",(INDEX('BCA Inputs'!$AX$14:$AX$54,MATCH(I1478,'BCA Inputs'!$AW$14:$AW$54,0))*P1478+INDEX('BCA Inputs'!$AY$14:$AY$54,MATCH(I1478,'BCA Inputs'!$AW$14:$AW$54,0))*O1478+INDEX('BCA Inputs'!$AZ$14:$AZ$54,MATCH(I1478,'BCA Inputs'!$AW$14:$AW$54,0))*Q1478+INDEX('BCA Inputs'!$BA$14:$BA$54,MATCH(I1478,'BCA Inputs'!$AW$14:$AW$54,0))*F1478+INDEX('BCA Inputs'!$BB$14:$BB$54,MATCH(I1478,'BCA Inputs'!$AW$14:$AW$54,0))*G1478)+L1478+N1478,"")),"")</f>
        <v/>
      </c>
      <c r="U1478" s="234" t="str">
        <f t="shared" si="221"/>
        <v/>
      </c>
      <c r="V1478" s="234" t="str">
        <f t="shared" si="222"/>
        <v/>
      </c>
      <c r="W1478" s="234" t="str">
        <f t="shared" si="223"/>
        <v/>
      </c>
      <c r="Y1478" s="235" t="str">
        <f t="shared" si="224"/>
        <v/>
      </c>
      <c r="Z1478" s="236" t="str">
        <f>IFERROR(IF($B$3="NYSEG",INDEX('BCA Inputs'!$X$14:$X$54,MATCH(I1478,'BCA Inputs'!$M$14:$M$54,0))*P1478+INDEX('BCA Inputs'!$Y$14:$Y$54,MATCH(I1478,'BCA Inputs'!$M$14:$M$54,0))*O1478+INDEX('BCA Inputs'!$Z$14:$Z$54,MATCH(I1478,'BCA Inputs'!$M$14:$M$54,0))*Q1478+INDEX('BCA Inputs'!$AA$14:$AA$54,MATCH(I1478,'BCA Inputs'!$M$14:$M$54,0))*F1478+INDEX('BCA Inputs'!$AB$14:$AB$54,MATCH(I1478,'BCA Inputs'!$M$14:$M$54,0))*G1478,IF($B$3="RG&amp;E",INDEX('BCA Inputs'!$BG$14:$BG$54,MATCH(I1478,'BCA Inputs'!$AW$14:$AW$54,0))*P1478+INDEX('BCA Inputs'!$BH$14:$BH$54,MATCH(I1478,'BCA Inputs'!$AW$14:$AW$54,0))*O1478+INDEX('BCA Inputs'!$BI$14:$BI$54,MATCH(I1478,'BCA Inputs'!$AW$14:$AW$54,0))*Q1478+INDEX('BCA Inputs'!$BJ$14:$BJ$54,MATCH(I1478,'BCA Inputs'!$AW$14:$AW$54,0))*F1478+INDEX('BCA Inputs'!$BK$14:$BK$54,MATCH(I1478,'BCA Inputs'!$AW$14:$AW$54,0))*G1478,"")),"")</f>
        <v/>
      </c>
      <c r="AA1478" s="237" t="str">
        <f t="shared" si="225"/>
        <v/>
      </c>
      <c r="AC1478" s="238" t="str">
        <f>IFERROR((K1478+R1478)+IF($B$3="NYSEG",INDEX('BCA Inputs'!$AI$14:$AI$54,MATCH(I1478,'BCA Inputs'!$M$14:$M$54,0))*P1478+INDEX('BCA Inputs'!$AJ$14:$AJ$54,MATCH(I1478,'BCA Inputs'!$M$14:$M$54,0))*Q1478,IF($B$3="RG&amp;E",INDEX('BCA Inputs'!$BR$14:$BR$54,MATCH(I1478,'BCA Inputs'!$AW$14:$AW$54,0))*P1478+INDEX('BCA Inputs'!$BS$14:$BS$54,MATCH(I1478,'BCA Inputs'!$AW$14:$AW$54,0))*Q1478,"")),"")</f>
        <v/>
      </c>
      <c r="AD1478" s="181" t="str">
        <f>IFERROR(IF($B$3="NYSEG",INDEX('BCA Inputs'!$AD$14:$AD$54,MATCH(I1478,'BCA Inputs'!$M$14:$M$54,0))*P1478+INDEX('BCA Inputs'!$AE$14:$AE$54,MATCH(I1478,'BCA Inputs'!$M$14:$M$54,0))*O1478+INDEX('BCA Inputs'!$AF$14:$AF$54,MATCH(I1478,'BCA Inputs'!$M$14:$M$54,0))*Q1478+INDEX('BCA Inputs'!$AG$14:$AG$54,MATCH(I1478,'BCA Inputs'!$M$14:$M$54,0))*F1478+INDEX('BCA Inputs'!$AH$14:$AH$54,MATCH(I1478,'BCA Inputs'!$M$14:$M$54,0))*G1478,IF($B$3="RG&amp;E",INDEX('BCA Inputs'!$BM$14:$BM$54,MATCH(I1478,'BCA Inputs'!$AW$14:$AW$54,0))*P1478+INDEX('BCA Inputs'!$BN$14:$BN$54,MATCH(I1478,'BCA Inputs'!$AW$14:$AW$54,0))*O1478+INDEX('BCA Inputs'!$BO$14:$BO$54,MATCH(I1478,'BCA Inputs'!$AW$14:$AW$54,0))*Q1478+INDEX('BCA Inputs'!$BP$14:$BP$54,MATCH(I1478,'BCA Inputs'!$AW$14:$AW$54,0))*F1478+INDEX('BCA Inputs'!$BQ$14:$BQ$54,MATCH(I1478,'BCA Inputs'!$AW$14:$AW$54,0))*G1478,"")),"")</f>
        <v/>
      </c>
      <c r="AE1478" s="237" t="str">
        <f t="shared" si="226"/>
        <v/>
      </c>
      <c r="AF1478" s="198">
        <f t="shared" si="228"/>
        <v>0</v>
      </c>
      <c r="AG1478" s="239">
        <f t="shared" si="229"/>
        <v>0</v>
      </c>
    </row>
    <row r="1479" spans="1:33">
      <c r="A1479" s="228"/>
      <c r="B1479" s="176"/>
      <c r="C1479" s="229"/>
      <c r="D1479" s="230"/>
      <c r="E1479" s="230"/>
      <c r="F1479" s="230"/>
      <c r="G1479" s="230"/>
      <c r="H1479" s="231"/>
      <c r="I1479" s="231"/>
      <c r="J1479" s="232"/>
      <c r="K1479" s="232"/>
      <c r="L1479" s="232"/>
      <c r="M1479" s="181">
        <f t="shared" si="227"/>
        <v>0</v>
      </c>
      <c r="N1479" s="181">
        <f>IF(H1479="",0,H1479*I1479*'Avoided Water Savings Cost'!$C$16)</f>
        <v>0</v>
      </c>
      <c r="O1479" s="545">
        <f>IF(C1479="",0,IF($B$3="NYSEG",C1479/(1-'Avoided Electric Costs 2020'!$W$21),IF($B$3="RG&amp;E",C1479/(1-'Avoided Electric Costs 2020'!$X$21),"")))</f>
        <v>0</v>
      </c>
      <c r="P1479" s="546">
        <f>IF(D1479="",0,IF($B$3="NYSEG",D1479/(1-'Avoided Electric Costs 2020'!$W$21),IF($B$3="RG&amp;E",D1479/(1-'Avoided Electric Costs 2020'!$X$21),"")))</f>
        <v>0</v>
      </c>
      <c r="Q1479" s="546">
        <f>IF(E1479="",0,IF($B$3="NYSEG",E1479/(1-'Avoided Natural Gas Costs 2020'!$J$34),IF($B$3="RG&amp;E",E1479/(1-'Avoided Natural Gas Costs 2020'!$K$34),"")))</f>
        <v>0</v>
      </c>
      <c r="R1479" s="233" t="str">
        <f>IFERROR(IF(P1479*'BCA Inputs'!$C$1+Q1479*'BCA Inputs'!$C$2+F1479*'BCA Inputs'!$C$2+G1479*'BCA Inputs'!$C$2=0,"",P1479*'BCA Inputs'!$C$1+Q1479*'BCA Inputs'!$C$2+F1479*'BCA Inputs'!$C$2+G1479*'BCA Inputs'!$C$2),"")</f>
        <v/>
      </c>
      <c r="S1479" s="181" t="str">
        <f t="shared" si="220"/>
        <v/>
      </c>
      <c r="T1479" s="181" t="str">
        <f>IFERROR(IF($B$3="NYSEG",(INDEX('BCA Inputs'!$N$14:$N$54,MATCH(I1479,'BCA Inputs'!$M$14:$M$54,0))*P1479+INDEX('BCA Inputs'!$O$14:$O$54,MATCH(I1479,'BCA Inputs'!$M$14:$M$54,0))*O1479+INDEX('BCA Inputs'!P:P,MATCH(I1479,'BCA Inputs'!M:M,0))*Q1479+INDEX('BCA Inputs'!Q:Q,MATCH(I1479,'BCA Inputs'!M:M,0))*F1479+INDEX('BCA Inputs'!R:R,MATCH(I1479,'BCA Inputs'!M:M,0))*G1479)+L1479+N1479,IF($B$3="RG&amp;E",(INDEX('BCA Inputs'!$AX$14:$AX$54,MATCH(I1479,'BCA Inputs'!$AW$14:$AW$54,0))*P1479+INDEX('BCA Inputs'!$AY$14:$AY$54,MATCH(I1479,'BCA Inputs'!$AW$14:$AW$54,0))*O1479+INDEX('BCA Inputs'!$AZ$14:$AZ$54,MATCH(I1479,'BCA Inputs'!$AW$14:$AW$54,0))*Q1479+INDEX('BCA Inputs'!$BA$14:$BA$54,MATCH(I1479,'BCA Inputs'!$AW$14:$AW$54,0))*F1479+INDEX('BCA Inputs'!$BB$14:$BB$54,MATCH(I1479,'BCA Inputs'!$AW$14:$AW$54,0))*G1479)+L1479+N1479,"")),"")</f>
        <v/>
      </c>
      <c r="U1479" s="234" t="str">
        <f t="shared" si="221"/>
        <v/>
      </c>
      <c r="V1479" s="234" t="str">
        <f t="shared" si="222"/>
        <v/>
      </c>
      <c r="W1479" s="234" t="str">
        <f t="shared" si="223"/>
        <v/>
      </c>
      <c r="Y1479" s="235" t="str">
        <f t="shared" si="224"/>
        <v/>
      </c>
      <c r="Z1479" s="236" t="str">
        <f>IFERROR(IF($B$3="NYSEG",INDEX('BCA Inputs'!$X$14:$X$54,MATCH(I1479,'BCA Inputs'!$M$14:$M$54,0))*P1479+INDEX('BCA Inputs'!$Y$14:$Y$54,MATCH(I1479,'BCA Inputs'!$M$14:$M$54,0))*O1479+INDEX('BCA Inputs'!$Z$14:$Z$54,MATCH(I1479,'BCA Inputs'!$M$14:$M$54,0))*Q1479+INDEX('BCA Inputs'!$AA$14:$AA$54,MATCH(I1479,'BCA Inputs'!$M$14:$M$54,0))*F1479+INDEX('BCA Inputs'!$AB$14:$AB$54,MATCH(I1479,'BCA Inputs'!$M$14:$M$54,0))*G1479,IF($B$3="RG&amp;E",INDEX('BCA Inputs'!$BG$14:$BG$54,MATCH(I1479,'BCA Inputs'!$AW$14:$AW$54,0))*P1479+INDEX('BCA Inputs'!$BH$14:$BH$54,MATCH(I1479,'BCA Inputs'!$AW$14:$AW$54,0))*O1479+INDEX('BCA Inputs'!$BI$14:$BI$54,MATCH(I1479,'BCA Inputs'!$AW$14:$AW$54,0))*Q1479+INDEX('BCA Inputs'!$BJ$14:$BJ$54,MATCH(I1479,'BCA Inputs'!$AW$14:$AW$54,0))*F1479+INDEX('BCA Inputs'!$BK$14:$BK$54,MATCH(I1479,'BCA Inputs'!$AW$14:$AW$54,0))*G1479,"")),"")</f>
        <v/>
      </c>
      <c r="AA1479" s="237" t="str">
        <f t="shared" si="225"/>
        <v/>
      </c>
      <c r="AC1479" s="238" t="str">
        <f>IFERROR((K1479+R1479)+IF($B$3="NYSEG",INDEX('BCA Inputs'!$AI$14:$AI$54,MATCH(I1479,'BCA Inputs'!$M$14:$M$54,0))*P1479+INDEX('BCA Inputs'!$AJ$14:$AJ$54,MATCH(I1479,'BCA Inputs'!$M$14:$M$54,0))*Q1479,IF($B$3="RG&amp;E",INDEX('BCA Inputs'!$BR$14:$BR$54,MATCH(I1479,'BCA Inputs'!$AW$14:$AW$54,0))*P1479+INDEX('BCA Inputs'!$BS$14:$BS$54,MATCH(I1479,'BCA Inputs'!$AW$14:$AW$54,0))*Q1479,"")),"")</f>
        <v/>
      </c>
      <c r="AD1479" s="181" t="str">
        <f>IFERROR(IF($B$3="NYSEG",INDEX('BCA Inputs'!$AD$14:$AD$54,MATCH(I1479,'BCA Inputs'!$M$14:$M$54,0))*P1479+INDEX('BCA Inputs'!$AE$14:$AE$54,MATCH(I1479,'BCA Inputs'!$M$14:$M$54,0))*O1479+INDEX('BCA Inputs'!$AF$14:$AF$54,MATCH(I1479,'BCA Inputs'!$M$14:$M$54,0))*Q1479+INDEX('BCA Inputs'!$AG$14:$AG$54,MATCH(I1479,'BCA Inputs'!$M$14:$M$54,0))*F1479+INDEX('BCA Inputs'!$AH$14:$AH$54,MATCH(I1479,'BCA Inputs'!$M$14:$M$54,0))*G1479,IF($B$3="RG&amp;E",INDEX('BCA Inputs'!$BM$14:$BM$54,MATCH(I1479,'BCA Inputs'!$AW$14:$AW$54,0))*P1479+INDEX('BCA Inputs'!$BN$14:$BN$54,MATCH(I1479,'BCA Inputs'!$AW$14:$AW$54,0))*O1479+INDEX('BCA Inputs'!$BO$14:$BO$54,MATCH(I1479,'BCA Inputs'!$AW$14:$AW$54,0))*Q1479+INDEX('BCA Inputs'!$BP$14:$BP$54,MATCH(I1479,'BCA Inputs'!$AW$14:$AW$54,0))*F1479+INDEX('BCA Inputs'!$BQ$14:$BQ$54,MATCH(I1479,'BCA Inputs'!$AW$14:$AW$54,0))*G1479,"")),"")</f>
        <v/>
      </c>
      <c r="AE1479" s="237" t="str">
        <f t="shared" si="226"/>
        <v/>
      </c>
      <c r="AF1479" s="198">
        <f t="shared" si="228"/>
        <v>0</v>
      </c>
      <c r="AG1479" s="239">
        <f t="shared" si="229"/>
        <v>0</v>
      </c>
    </row>
    <row r="1480" spans="1:33">
      <c r="A1480" s="228"/>
      <c r="B1480" s="176"/>
      <c r="C1480" s="229"/>
      <c r="D1480" s="230"/>
      <c r="E1480" s="230"/>
      <c r="F1480" s="230"/>
      <c r="G1480" s="230"/>
      <c r="H1480" s="231"/>
      <c r="I1480" s="231"/>
      <c r="J1480" s="232"/>
      <c r="K1480" s="232"/>
      <c r="L1480" s="232"/>
      <c r="M1480" s="181">
        <f t="shared" si="227"/>
        <v>0</v>
      </c>
      <c r="N1480" s="181">
        <f>IF(H1480="",0,H1480*I1480*'Avoided Water Savings Cost'!$C$16)</f>
        <v>0</v>
      </c>
      <c r="O1480" s="545">
        <f>IF(C1480="",0,IF($B$3="NYSEG",C1480/(1-'Avoided Electric Costs 2020'!$W$21),IF($B$3="RG&amp;E",C1480/(1-'Avoided Electric Costs 2020'!$X$21),"")))</f>
        <v>0</v>
      </c>
      <c r="P1480" s="546">
        <f>IF(D1480="",0,IF($B$3="NYSEG",D1480/(1-'Avoided Electric Costs 2020'!$W$21),IF($B$3="RG&amp;E",D1480/(1-'Avoided Electric Costs 2020'!$X$21),"")))</f>
        <v>0</v>
      </c>
      <c r="Q1480" s="546">
        <f>IF(E1480="",0,IF($B$3="NYSEG",E1480/(1-'Avoided Natural Gas Costs 2020'!$J$34),IF($B$3="RG&amp;E",E1480/(1-'Avoided Natural Gas Costs 2020'!$K$34),"")))</f>
        <v>0</v>
      </c>
      <c r="R1480" s="233" t="str">
        <f>IFERROR(IF(P1480*'BCA Inputs'!$C$1+Q1480*'BCA Inputs'!$C$2+F1480*'BCA Inputs'!$C$2+G1480*'BCA Inputs'!$C$2=0,"",P1480*'BCA Inputs'!$C$1+Q1480*'BCA Inputs'!$C$2+F1480*'BCA Inputs'!$C$2+G1480*'BCA Inputs'!$C$2),"")</f>
        <v/>
      </c>
      <c r="S1480" s="181" t="str">
        <f t="shared" si="220"/>
        <v/>
      </c>
      <c r="T1480" s="181" t="str">
        <f>IFERROR(IF($B$3="NYSEG",(INDEX('BCA Inputs'!$N$14:$N$54,MATCH(I1480,'BCA Inputs'!$M$14:$M$54,0))*P1480+INDEX('BCA Inputs'!$O$14:$O$54,MATCH(I1480,'BCA Inputs'!$M$14:$M$54,0))*O1480+INDEX('BCA Inputs'!P:P,MATCH(I1480,'BCA Inputs'!M:M,0))*Q1480+INDEX('BCA Inputs'!Q:Q,MATCH(I1480,'BCA Inputs'!M:M,0))*F1480+INDEX('BCA Inputs'!R:R,MATCH(I1480,'BCA Inputs'!M:M,0))*G1480)+L1480+N1480,IF($B$3="RG&amp;E",(INDEX('BCA Inputs'!$AX$14:$AX$54,MATCH(I1480,'BCA Inputs'!$AW$14:$AW$54,0))*P1480+INDEX('BCA Inputs'!$AY$14:$AY$54,MATCH(I1480,'BCA Inputs'!$AW$14:$AW$54,0))*O1480+INDEX('BCA Inputs'!$AZ$14:$AZ$54,MATCH(I1480,'BCA Inputs'!$AW$14:$AW$54,0))*Q1480+INDEX('BCA Inputs'!$BA$14:$BA$54,MATCH(I1480,'BCA Inputs'!$AW$14:$AW$54,0))*F1480+INDEX('BCA Inputs'!$BB$14:$BB$54,MATCH(I1480,'BCA Inputs'!$AW$14:$AW$54,0))*G1480)+L1480+N1480,"")),"")</f>
        <v/>
      </c>
      <c r="U1480" s="234" t="str">
        <f t="shared" si="221"/>
        <v/>
      </c>
      <c r="V1480" s="234" t="str">
        <f t="shared" si="222"/>
        <v/>
      </c>
      <c r="W1480" s="234" t="str">
        <f t="shared" si="223"/>
        <v/>
      </c>
      <c r="Y1480" s="235" t="str">
        <f t="shared" si="224"/>
        <v/>
      </c>
      <c r="Z1480" s="236" t="str">
        <f>IFERROR(IF($B$3="NYSEG",INDEX('BCA Inputs'!$X$14:$X$54,MATCH(I1480,'BCA Inputs'!$M$14:$M$54,0))*P1480+INDEX('BCA Inputs'!$Y$14:$Y$54,MATCH(I1480,'BCA Inputs'!$M$14:$M$54,0))*O1480+INDEX('BCA Inputs'!$Z$14:$Z$54,MATCH(I1480,'BCA Inputs'!$M$14:$M$54,0))*Q1480+INDEX('BCA Inputs'!$AA$14:$AA$54,MATCH(I1480,'BCA Inputs'!$M$14:$M$54,0))*F1480+INDEX('BCA Inputs'!$AB$14:$AB$54,MATCH(I1480,'BCA Inputs'!$M$14:$M$54,0))*G1480,IF($B$3="RG&amp;E",INDEX('BCA Inputs'!$BG$14:$BG$54,MATCH(I1480,'BCA Inputs'!$AW$14:$AW$54,0))*P1480+INDEX('BCA Inputs'!$BH$14:$BH$54,MATCH(I1480,'BCA Inputs'!$AW$14:$AW$54,0))*O1480+INDEX('BCA Inputs'!$BI$14:$BI$54,MATCH(I1480,'BCA Inputs'!$AW$14:$AW$54,0))*Q1480+INDEX('BCA Inputs'!$BJ$14:$BJ$54,MATCH(I1480,'BCA Inputs'!$AW$14:$AW$54,0))*F1480+INDEX('BCA Inputs'!$BK$14:$BK$54,MATCH(I1480,'BCA Inputs'!$AW$14:$AW$54,0))*G1480,"")),"")</f>
        <v/>
      </c>
      <c r="AA1480" s="237" t="str">
        <f t="shared" si="225"/>
        <v/>
      </c>
      <c r="AC1480" s="238" t="str">
        <f>IFERROR((K1480+R1480)+IF($B$3="NYSEG",INDEX('BCA Inputs'!$AI$14:$AI$54,MATCH(I1480,'BCA Inputs'!$M$14:$M$54,0))*P1480+INDEX('BCA Inputs'!$AJ$14:$AJ$54,MATCH(I1480,'BCA Inputs'!$M$14:$M$54,0))*Q1480,IF($B$3="RG&amp;E",INDEX('BCA Inputs'!$BR$14:$BR$54,MATCH(I1480,'BCA Inputs'!$AW$14:$AW$54,0))*P1480+INDEX('BCA Inputs'!$BS$14:$BS$54,MATCH(I1480,'BCA Inputs'!$AW$14:$AW$54,0))*Q1480,"")),"")</f>
        <v/>
      </c>
      <c r="AD1480" s="181" t="str">
        <f>IFERROR(IF($B$3="NYSEG",INDEX('BCA Inputs'!$AD$14:$AD$54,MATCH(I1480,'BCA Inputs'!$M$14:$M$54,0))*P1480+INDEX('BCA Inputs'!$AE$14:$AE$54,MATCH(I1480,'BCA Inputs'!$M$14:$M$54,0))*O1480+INDEX('BCA Inputs'!$AF$14:$AF$54,MATCH(I1480,'BCA Inputs'!$M$14:$M$54,0))*Q1480+INDEX('BCA Inputs'!$AG$14:$AG$54,MATCH(I1480,'BCA Inputs'!$M$14:$M$54,0))*F1480+INDEX('BCA Inputs'!$AH$14:$AH$54,MATCH(I1480,'BCA Inputs'!$M$14:$M$54,0))*G1480,IF($B$3="RG&amp;E",INDEX('BCA Inputs'!$BM$14:$BM$54,MATCH(I1480,'BCA Inputs'!$AW$14:$AW$54,0))*P1480+INDEX('BCA Inputs'!$BN$14:$BN$54,MATCH(I1480,'BCA Inputs'!$AW$14:$AW$54,0))*O1480+INDEX('BCA Inputs'!$BO$14:$BO$54,MATCH(I1480,'BCA Inputs'!$AW$14:$AW$54,0))*Q1480+INDEX('BCA Inputs'!$BP$14:$BP$54,MATCH(I1480,'BCA Inputs'!$AW$14:$AW$54,0))*F1480+INDEX('BCA Inputs'!$BQ$14:$BQ$54,MATCH(I1480,'BCA Inputs'!$AW$14:$AW$54,0))*G1480,"")),"")</f>
        <v/>
      </c>
      <c r="AE1480" s="237" t="str">
        <f t="shared" si="226"/>
        <v/>
      </c>
      <c r="AF1480" s="198">
        <f t="shared" si="228"/>
        <v>0</v>
      </c>
      <c r="AG1480" s="239">
        <f t="shared" si="229"/>
        <v>0</v>
      </c>
    </row>
    <row r="1481" spans="1:33">
      <c r="A1481" s="228"/>
      <c r="B1481" s="176"/>
      <c r="C1481" s="229"/>
      <c r="D1481" s="230"/>
      <c r="E1481" s="230"/>
      <c r="F1481" s="230"/>
      <c r="G1481" s="230"/>
      <c r="H1481" s="231"/>
      <c r="I1481" s="231"/>
      <c r="J1481" s="232"/>
      <c r="K1481" s="232"/>
      <c r="L1481" s="232"/>
      <c r="M1481" s="181">
        <f t="shared" si="227"/>
        <v>0</v>
      </c>
      <c r="N1481" s="181">
        <f>IF(H1481="",0,H1481*I1481*'Avoided Water Savings Cost'!$C$16)</f>
        <v>0</v>
      </c>
      <c r="O1481" s="545">
        <f>IF(C1481="",0,IF($B$3="NYSEG",C1481/(1-'Avoided Electric Costs 2020'!$W$21),IF($B$3="RG&amp;E",C1481/(1-'Avoided Electric Costs 2020'!$X$21),"")))</f>
        <v>0</v>
      </c>
      <c r="P1481" s="546">
        <f>IF(D1481="",0,IF($B$3="NYSEG",D1481/(1-'Avoided Electric Costs 2020'!$W$21),IF($B$3="RG&amp;E",D1481/(1-'Avoided Electric Costs 2020'!$X$21),"")))</f>
        <v>0</v>
      </c>
      <c r="Q1481" s="546">
        <f>IF(E1481="",0,IF($B$3="NYSEG",E1481/(1-'Avoided Natural Gas Costs 2020'!$J$34),IF($B$3="RG&amp;E",E1481/(1-'Avoided Natural Gas Costs 2020'!$K$34),"")))</f>
        <v>0</v>
      </c>
      <c r="R1481" s="233" t="str">
        <f>IFERROR(IF(P1481*'BCA Inputs'!$C$1+Q1481*'BCA Inputs'!$C$2+F1481*'BCA Inputs'!$C$2+G1481*'BCA Inputs'!$C$2=0,"",P1481*'BCA Inputs'!$C$1+Q1481*'BCA Inputs'!$C$2+F1481*'BCA Inputs'!$C$2+G1481*'BCA Inputs'!$C$2),"")</f>
        <v/>
      </c>
      <c r="S1481" s="181" t="str">
        <f t="shared" si="220"/>
        <v/>
      </c>
      <c r="T1481" s="181" t="str">
        <f>IFERROR(IF($B$3="NYSEG",(INDEX('BCA Inputs'!$N$14:$N$54,MATCH(I1481,'BCA Inputs'!$M$14:$M$54,0))*P1481+INDEX('BCA Inputs'!$O$14:$O$54,MATCH(I1481,'BCA Inputs'!$M$14:$M$54,0))*O1481+INDEX('BCA Inputs'!P:P,MATCH(I1481,'BCA Inputs'!M:M,0))*Q1481+INDEX('BCA Inputs'!Q:Q,MATCH(I1481,'BCA Inputs'!M:M,0))*F1481+INDEX('BCA Inputs'!R:R,MATCH(I1481,'BCA Inputs'!M:M,0))*G1481)+L1481+N1481,IF($B$3="RG&amp;E",(INDEX('BCA Inputs'!$AX$14:$AX$54,MATCH(I1481,'BCA Inputs'!$AW$14:$AW$54,0))*P1481+INDEX('BCA Inputs'!$AY$14:$AY$54,MATCH(I1481,'BCA Inputs'!$AW$14:$AW$54,0))*O1481+INDEX('BCA Inputs'!$AZ$14:$AZ$54,MATCH(I1481,'BCA Inputs'!$AW$14:$AW$54,0))*Q1481+INDEX('BCA Inputs'!$BA$14:$BA$54,MATCH(I1481,'BCA Inputs'!$AW$14:$AW$54,0))*F1481+INDEX('BCA Inputs'!$BB$14:$BB$54,MATCH(I1481,'BCA Inputs'!$AW$14:$AW$54,0))*G1481)+L1481+N1481,"")),"")</f>
        <v/>
      </c>
      <c r="U1481" s="234" t="str">
        <f t="shared" si="221"/>
        <v/>
      </c>
      <c r="V1481" s="234" t="str">
        <f t="shared" si="222"/>
        <v/>
      </c>
      <c r="W1481" s="234" t="str">
        <f t="shared" si="223"/>
        <v/>
      </c>
      <c r="Y1481" s="235" t="str">
        <f t="shared" si="224"/>
        <v/>
      </c>
      <c r="Z1481" s="236" t="str">
        <f>IFERROR(IF($B$3="NYSEG",INDEX('BCA Inputs'!$X$14:$X$54,MATCH(I1481,'BCA Inputs'!$M$14:$M$54,0))*P1481+INDEX('BCA Inputs'!$Y$14:$Y$54,MATCH(I1481,'BCA Inputs'!$M$14:$M$54,0))*O1481+INDEX('BCA Inputs'!$Z$14:$Z$54,MATCH(I1481,'BCA Inputs'!$M$14:$M$54,0))*Q1481+INDEX('BCA Inputs'!$AA$14:$AA$54,MATCH(I1481,'BCA Inputs'!$M$14:$M$54,0))*F1481+INDEX('BCA Inputs'!$AB$14:$AB$54,MATCH(I1481,'BCA Inputs'!$M$14:$M$54,0))*G1481,IF($B$3="RG&amp;E",INDEX('BCA Inputs'!$BG$14:$BG$54,MATCH(I1481,'BCA Inputs'!$AW$14:$AW$54,0))*P1481+INDEX('BCA Inputs'!$BH$14:$BH$54,MATCH(I1481,'BCA Inputs'!$AW$14:$AW$54,0))*O1481+INDEX('BCA Inputs'!$BI$14:$BI$54,MATCH(I1481,'BCA Inputs'!$AW$14:$AW$54,0))*Q1481+INDEX('BCA Inputs'!$BJ$14:$BJ$54,MATCH(I1481,'BCA Inputs'!$AW$14:$AW$54,0))*F1481+INDEX('BCA Inputs'!$BK$14:$BK$54,MATCH(I1481,'BCA Inputs'!$AW$14:$AW$54,0))*G1481,"")),"")</f>
        <v/>
      </c>
      <c r="AA1481" s="237" t="str">
        <f t="shared" si="225"/>
        <v/>
      </c>
      <c r="AC1481" s="238" t="str">
        <f>IFERROR((K1481+R1481)+IF($B$3="NYSEG",INDEX('BCA Inputs'!$AI$14:$AI$54,MATCH(I1481,'BCA Inputs'!$M$14:$M$54,0))*P1481+INDEX('BCA Inputs'!$AJ$14:$AJ$54,MATCH(I1481,'BCA Inputs'!$M$14:$M$54,0))*Q1481,IF($B$3="RG&amp;E",INDEX('BCA Inputs'!$BR$14:$BR$54,MATCH(I1481,'BCA Inputs'!$AW$14:$AW$54,0))*P1481+INDEX('BCA Inputs'!$BS$14:$BS$54,MATCH(I1481,'BCA Inputs'!$AW$14:$AW$54,0))*Q1481,"")),"")</f>
        <v/>
      </c>
      <c r="AD1481" s="181" t="str">
        <f>IFERROR(IF($B$3="NYSEG",INDEX('BCA Inputs'!$AD$14:$AD$54,MATCH(I1481,'BCA Inputs'!$M$14:$M$54,0))*P1481+INDEX('BCA Inputs'!$AE$14:$AE$54,MATCH(I1481,'BCA Inputs'!$M$14:$M$54,0))*O1481+INDEX('BCA Inputs'!$AF$14:$AF$54,MATCH(I1481,'BCA Inputs'!$M$14:$M$54,0))*Q1481+INDEX('BCA Inputs'!$AG$14:$AG$54,MATCH(I1481,'BCA Inputs'!$M$14:$M$54,0))*F1481+INDEX('BCA Inputs'!$AH$14:$AH$54,MATCH(I1481,'BCA Inputs'!$M$14:$M$54,0))*G1481,IF($B$3="RG&amp;E",INDEX('BCA Inputs'!$BM$14:$BM$54,MATCH(I1481,'BCA Inputs'!$AW$14:$AW$54,0))*P1481+INDEX('BCA Inputs'!$BN$14:$BN$54,MATCH(I1481,'BCA Inputs'!$AW$14:$AW$54,0))*O1481+INDEX('BCA Inputs'!$BO$14:$BO$54,MATCH(I1481,'BCA Inputs'!$AW$14:$AW$54,0))*Q1481+INDEX('BCA Inputs'!$BP$14:$BP$54,MATCH(I1481,'BCA Inputs'!$AW$14:$AW$54,0))*F1481+INDEX('BCA Inputs'!$BQ$14:$BQ$54,MATCH(I1481,'BCA Inputs'!$AW$14:$AW$54,0))*G1481,"")),"")</f>
        <v/>
      </c>
      <c r="AE1481" s="237" t="str">
        <f t="shared" si="226"/>
        <v/>
      </c>
      <c r="AF1481" s="198">
        <f t="shared" si="228"/>
        <v>0</v>
      </c>
      <c r="AG1481" s="239">
        <f t="shared" si="229"/>
        <v>0</v>
      </c>
    </row>
    <row r="1482" spans="1:33">
      <c r="A1482" s="228"/>
      <c r="B1482" s="176"/>
      <c r="C1482" s="229"/>
      <c r="D1482" s="230"/>
      <c r="E1482" s="230"/>
      <c r="F1482" s="230"/>
      <c r="G1482" s="230"/>
      <c r="H1482" s="231"/>
      <c r="I1482" s="231"/>
      <c r="J1482" s="232"/>
      <c r="K1482" s="232"/>
      <c r="L1482" s="232"/>
      <c r="M1482" s="181">
        <f t="shared" si="227"/>
        <v>0</v>
      </c>
      <c r="N1482" s="181">
        <f>IF(H1482="",0,H1482*I1482*'Avoided Water Savings Cost'!$C$16)</f>
        <v>0</v>
      </c>
      <c r="O1482" s="545">
        <f>IF(C1482="",0,IF($B$3="NYSEG",C1482/(1-'Avoided Electric Costs 2020'!$W$21),IF($B$3="RG&amp;E",C1482/(1-'Avoided Electric Costs 2020'!$X$21),"")))</f>
        <v>0</v>
      </c>
      <c r="P1482" s="546">
        <f>IF(D1482="",0,IF($B$3="NYSEG",D1482/(1-'Avoided Electric Costs 2020'!$W$21),IF($B$3="RG&amp;E",D1482/(1-'Avoided Electric Costs 2020'!$X$21),"")))</f>
        <v>0</v>
      </c>
      <c r="Q1482" s="546">
        <f>IF(E1482="",0,IF($B$3="NYSEG",E1482/(1-'Avoided Natural Gas Costs 2020'!$J$34),IF($B$3="RG&amp;E",E1482/(1-'Avoided Natural Gas Costs 2020'!$K$34),"")))</f>
        <v>0</v>
      </c>
      <c r="R1482" s="233" t="str">
        <f>IFERROR(IF(P1482*'BCA Inputs'!$C$1+Q1482*'BCA Inputs'!$C$2+F1482*'BCA Inputs'!$C$2+G1482*'BCA Inputs'!$C$2=0,"",P1482*'BCA Inputs'!$C$1+Q1482*'BCA Inputs'!$C$2+F1482*'BCA Inputs'!$C$2+G1482*'BCA Inputs'!$C$2),"")</f>
        <v/>
      </c>
      <c r="S1482" s="181" t="str">
        <f t="shared" si="220"/>
        <v/>
      </c>
      <c r="T1482" s="181" t="str">
        <f>IFERROR(IF($B$3="NYSEG",(INDEX('BCA Inputs'!$N$14:$N$54,MATCH(I1482,'BCA Inputs'!$M$14:$M$54,0))*P1482+INDEX('BCA Inputs'!$O$14:$O$54,MATCH(I1482,'BCA Inputs'!$M$14:$M$54,0))*O1482+INDEX('BCA Inputs'!P:P,MATCH(I1482,'BCA Inputs'!M:M,0))*Q1482+INDEX('BCA Inputs'!Q:Q,MATCH(I1482,'BCA Inputs'!M:M,0))*F1482+INDEX('BCA Inputs'!R:R,MATCH(I1482,'BCA Inputs'!M:M,0))*G1482)+L1482+N1482,IF($B$3="RG&amp;E",(INDEX('BCA Inputs'!$AX$14:$AX$54,MATCH(I1482,'BCA Inputs'!$AW$14:$AW$54,0))*P1482+INDEX('BCA Inputs'!$AY$14:$AY$54,MATCH(I1482,'BCA Inputs'!$AW$14:$AW$54,0))*O1482+INDEX('BCA Inputs'!$AZ$14:$AZ$54,MATCH(I1482,'BCA Inputs'!$AW$14:$AW$54,0))*Q1482+INDEX('BCA Inputs'!$BA$14:$BA$54,MATCH(I1482,'BCA Inputs'!$AW$14:$AW$54,0))*F1482+INDEX('BCA Inputs'!$BB$14:$BB$54,MATCH(I1482,'BCA Inputs'!$AW$14:$AW$54,0))*G1482)+L1482+N1482,"")),"")</f>
        <v/>
      </c>
      <c r="U1482" s="234" t="str">
        <f t="shared" si="221"/>
        <v/>
      </c>
      <c r="V1482" s="234" t="str">
        <f t="shared" si="222"/>
        <v/>
      </c>
      <c r="W1482" s="234" t="str">
        <f t="shared" si="223"/>
        <v/>
      </c>
      <c r="Y1482" s="235" t="str">
        <f t="shared" si="224"/>
        <v/>
      </c>
      <c r="Z1482" s="236" t="str">
        <f>IFERROR(IF($B$3="NYSEG",INDEX('BCA Inputs'!$X$14:$X$54,MATCH(I1482,'BCA Inputs'!$M$14:$M$54,0))*P1482+INDEX('BCA Inputs'!$Y$14:$Y$54,MATCH(I1482,'BCA Inputs'!$M$14:$M$54,0))*O1482+INDEX('BCA Inputs'!$Z$14:$Z$54,MATCH(I1482,'BCA Inputs'!$M$14:$M$54,0))*Q1482+INDEX('BCA Inputs'!$AA$14:$AA$54,MATCH(I1482,'BCA Inputs'!$M$14:$M$54,0))*F1482+INDEX('BCA Inputs'!$AB$14:$AB$54,MATCH(I1482,'BCA Inputs'!$M$14:$M$54,0))*G1482,IF($B$3="RG&amp;E",INDEX('BCA Inputs'!$BG$14:$BG$54,MATCH(I1482,'BCA Inputs'!$AW$14:$AW$54,0))*P1482+INDEX('BCA Inputs'!$BH$14:$BH$54,MATCH(I1482,'BCA Inputs'!$AW$14:$AW$54,0))*O1482+INDEX('BCA Inputs'!$BI$14:$BI$54,MATCH(I1482,'BCA Inputs'!$AW$14:$AW$54,0))*Q1482+INDEX('BCA Inputs'!$BJ$14:$BJ$54,MATCH(I1482,'BCA Inputs'!$AW$14:$AW$54,0))*F1482+INDEX('BCA Inputs'!$BK$14:$BK$54,MATCH(I1482,'BCA Inputs'!$AW$14:$AW$54,0))*G1482,"")),"")</f>
        <v/>
      </c>
      <c r="AA1482" s="237" t="str">
        <f t="shared" si="225"/>
        <v/>
      </c>
      <c r="AC1482" s="238" t="str">
        <f>IFERROR((K1482+R1482)+IF($B$3="NYSEG",INDEX('BCA Inputs'!$AI$14:$AI$54,MATCH(I1482,'BCA Inputs'!$M$14:$M$54,0))*P1482+INDEX('BCA Inputs'!$AJ$14:$AJ$54,MATCH(I1482,'BCA Inputs'!$M$14:$M$54,0))*Q1482,IF($B$3="RG&amp;E",INDEX('BCA Inputs'!$BR$14:$BR$54,MATCH(I1482,'BCA Inputs'!$AW$14:$AW$54,0))*P1482+INDEX('BCA Inputs'!$BS$14:$BS$54,MATCH(I1482,'BCA Inputs'!$AW$14:$AW$54,0))*Q1482,"")),"")</f>
        <v/>
      </c>
      <c r="AD1482" s="181" t="str">
        <f>IFERROR(IF($B$3="NYSEG",INDEX('BCA Inputs'!$AD$14:$AD$54,MATCH(I1482,'BCA Inputs'!$M$14:$M$54,0))*P1482+INDEX('BCA Inputs'!$AE$14:$AE$54,MATCH(I1482,'BCA Inputs'!$M$14:$M$54,0))*O1482+INDEX('BCA Inputs'!$AF$14:$AF$54,MATCH(I1482,'BCA Inputs'!$M$14:$M$54,0))*Q1482+INDEX('BCA Inputs'!$AG$14:$AG$54,MATCH(I1482,'BCA Inputs'!$M$14:$M$54,0))*F1482+INDEX('BCA Inputs'!$AH$14:$AH$54,MATCH(I1482,'BCA Inputs'!$M$14:$M$54,0))*G1482,IF($B$3="RG&amp;E",INDEX('BCA Inputs'!$BM$14:$BM$54,MATCH(I1482,'BCA Inputs'!$AW$14:$AW$54,0))*P1482+INDEX('BCA Inputs'!$BN$14:$BN$54,MATCH(I1482,'BCA Inputs'!$AW$14:$AW$54,0))*O1482+INDEX('BCA Inputs'!$BO$14:$BO$54,MATCH(I1482,'BCA Inputs'!$AW$14:$AW$54,0))*Q1482+INDEX('BCA Inputs'!$BP$14:$BP$54,MATCH(I1482,'BCA Inputs'!$AW$14:$AW$54,0))*F1482+INDEX('BCA Inputs'!$BQ$14:$BQ$54,MATCH(I1482,'BCA Inputs'!$AW$14:$AW$54,0))*G1482,"")),"")</f>
        <v/>
      </c>
      <c r="AE1482" s="237" t="str">
        <f t="shared" si="226"/>
        <v/>
      </c>
      <c r="AF1482" s="198">
        <f t="shared" si="228"/>
        <v>0</v>
      </c>
      <c r="AG1482" s="239">
        <f t="shared" si="229"/>
        <v>0</v>
      </c>
    </row>
    <row r="1483" spans="1:33">
      <c r="A1483" s="228"/>
      <c r="B1483" s="176"/>
      <c r="C1483" s="229"/>
      <c r="D1483" s="230"/>
      <c r="E1483" s="230"/>
      <c r="F1483" s="230"/>
      <c r="G1483" s="230"/>
      <c r="H1483" s="231"/>
      <c r="I1483" s="231"/>
      <c r="J1483" s="232"/>
      <c r="K1483" s="232"/>
      <c r="L1483" s="232"/>
      <c r="M1483" s="181">
        <f t="shared" si="227"/>
        <v>0</v>
      </c>
      <c r="N1483" s="181">
        <f>IF(H1483="",0,H1483*I1483*'Avoided Water Savings Cost'!$C$16)</f>
        <v>0</v>
      </c>
      <c r="O1483" s="545">
        <f>IF(C1483="",0,IF($B$3="NYSEG",C1483/(1-'Avoided Electric Costs 2020'!$W$21),IF($B$3="RG&amp;E",C1483/(1-'Avoided Electric Costs 2020'!$X$21),"")))</f>
        <v>0</v>
      </c>
      <c r="P1483" s="546">
        <f>IF(D1483="",0,IF($B$3="NYSEG",D1483/(1-'Avoided Electric Costs 2020'!$W$21),IF($B$3="RG&amp;E",D1483/(1-'Avoided Electric Costs 2020'!$X$21),"")))</f>
        <v>0</v>
      </c>
      <c r="Q1483" s="546">
        <f>IF(E1483="",0,IF($B$3="NYSEG",E1483/(1-'Avoided Natural Gas Costs 2020'!$J$34),IF($B$3="RG&amp;E",E1483/(1-'Avoided Natural Gas Costs 2020'!$K$34),"")))</f>
        <v>0</v>
      </c>
      <c r="R1483" s="233" t="str">
        <f>IFERROR(IF(P1483*'BCA Inputs'!$C$1+Q1483*'BCA Inputs'!$C$2+F1483*'BCA Inputs'!$C$2+G1483*'BCA Inputs'!$C$2=0,"",P1483*'BCA Inputs'!$C$1+Q1483*'BCA Inputs'!$C$2+F1483*'BCA Inputs'!$C$2+G1483*'BCA Inputs'!$C$2),"")</f>
        <v/>
      </c>
      <c r="S1483" s="181" t="str">
        <f t="shared" si="220"/>
        <v/>
      </c>
      <c r="T1483" s="181" t="str">
        <f>IFERROR(IF($B$3="NYSEG",(INDEX('BCA Inputs'!$N$14:$N$54,MATCH(I1483,'BCA Inputs'!$M$14:$M$54,0))*P1483+INDEX('BCA Inputs'!$O$14:$O$54,MATCH(I1483,'BCA Inputs'!$M$14:$M$54,0))*O1483+INDEX('BCA Inputs'!P:P,MATCH(I1483,'BCA Inputs'!M:M,0))*Q1483+INDEX('BCA Inputs'!Q:Q,MATCH(I1483,'BCA Inputs'!M:M,0))*F1483+INDEX('BCA Inputs'!R:R,MATCH(I1483,'BCA Inputs'!M:M,0))*G1483)+L1483+N1483,IF($B$3="RG&amp;E",(INDEX('BCA Inputs'!$AX$14:$AX$54,MATCH(I1483,'BCA Inputs'!$AW$14:$AW$54,0))*P1483+INDEX('BCA Inputs'!$AY$14:$AY$54,MATCH(I1483,'BCA Inputs'!$AW$14:$AW$54,0))*O1483+INDEX('BCA Inputs'!$AZ$14:$AZ$54,MATCH(I1483,'BCA Inputs'!$AW$14:$AW$54,0))*Q1483+INDEX('BCA Inputs'!$BA$14:$BA$54,MATCH(I1483,'BCA Inputs'!$AW$14:$AW$54,0))*F1483+INDEX('BCA Inputs'!$BB$14:$BB$54,MATCH(I1483,'BCA Inputs'!$AW$14:$AW$54,0))*G1483)+L1483+N1483,"")),"")</f>
        <v/>
      </c>
      <c r="U1483" s="234" t="str">
        <f t="shared" si="221"/>
        <v/>
      </c>
      <c r="V1483" s="234" t="str">
        <f t="shared" si="222"/>
        <v/>
      </c>
      <c r="W1483" s="234" t="str">
        <f t="shared" si="223"/>
        <v/>
      </c>
      <c r="Y1483" s="235" t="str">
        <f t="shared" si="224"/>
        <v/>
      </c>
      <c r="Z1483" s="236" t="str">
        <f>IFERROR(IF($B$3="NYSEG",INDEX('BCA Inputs'!$X$14:$X$54,MATCH(I1483,'BCA Inputs'!$M$14:$M$54,0))*P1483+INDEX('BCA Inputs'!$Y$14:$Y$54,MATCH(I1483,'BCA Inputs'!$M$14:$M$54,0))*O1483+INDEX('BCA Inputs'!$Z$14:$Z$54,MATCH(I1483,'BCA Inputs'!$M$14:$M$54,0))*Q1483+INDEX('BCA Inputs'!$AA$14:$AA$54,MATCH(I1483,'BCA Inputs'!$M$14:$M$54,0))*F1483+INDEX('BCA Inputs'!$AB$14:$AB$54,MATCH(I1483,'BCA Inputs'!$M$14:$M$54,0))*G1483,IF($B$3="RG&amp;E",INDEX('BCA Inputs'!$BG$14:$BG$54,MATCH(I1483,'BCA Inputs'!$AW$14:$AW$54,0))*P1483+INDEX('BCA Inputs'!$BH$14:$BH$54,MATCH(I1483,'BCA Inputs'!$AW$14:$AW$54,0))*O1483+INDEX('BCA Inputs'!$BI$14:$BI$54,MATCH(I1483,'BCA Inputs'!$AW$14:$AW$54,0))*Q1483+INDEX('BCA Inputs'!$BJ$14:$BJ$54,MATCH(I1483,'BCA Inputs'!$AW$14:$AW$54,0))*F1483+INDEX('BCA Inputs'!$BK$14:$BK$54,MATCH(I1483,'BCA Inputs'!$AW$14:$AW$54,0))*G1483,"")),"")</f>
        <v/>
      </c>
      <c r="AA1483" s="237" t="str">
        <f t="shared" si="225"/>
        <v/>
      </c>
      <c r="AC1483" s="238" t="str">
        <f>IFERROR((K1483+R1483)+IF($B$3="NYSEG",INDEX('BCA Inputs'!$AI$14:$AI$54,MATCH(I1483,'BCA Inputs'!$M$14:$M$54,0))*P1483+INDEX('BCA Inputs'!$AJ$14:$AJ$54,MATCH(I1483,'BCA Inputs'!$M$14:$M$54,0))*Q1483,IF($B$3="RG&amp;E",INDEX('BCA Inputs'!$BR$14:$BR$54,MATCH(I1483,'BCA Inputs'!$AW$14:$AW$54,0))*P1483+INDEX('BCA Inputs'!$BS$14:$BS$54,MATCH(I1483,'BCA Inputs'!$AW$14:$AW$54,0))*Q1483,"")),"")</f>
        <v/>
      </c>
      <c r="AD1483" s="181" t="str">
        <f>IFERROR(IF($B$3="NYSEG",INDEX('BCA Inputs'!$AD$14:$AD$54,MATCH(I1483,'BCA Inputs'!$M$14:$M$54,0))*P1483+INDEX('BCA Inputs'!$AE$14:$AE$54,MATCH(I1483,'BCA Inputs'!$M$14:$M$54,0))*O1483+INDEX('BCA Inputs'!$AF$14:$AF$54,MATCH(I1483,'BCA Inputs'!$M$14:$M$54,0))*Q1483+INDEX('BCA Inputs'!$AG$14:$AG$54,MATCH(I1483,'BCA Inputs'!$M$14:$M$54,0))*F1483+INDEX('BCA Inputs'!$AH$14:$AH$54,MATCH(I1483,'BCA Inputs'!$M$14:$M$54,0))*G1483,IF($B$3="RG&amp;E",INDEX('BCA Inputs'!$BM$14:$BM$54,MATCH(I1483,'BCA Inputs'!$AW$14:$AW$54,0))*P1483+INDEX('BCA Inputs'!$BN$14:$BN$54,MATCH(I1483,'BCA Inputs'!$AW$14:$AW$54,0))*O1483+INDEX('BCA Inputs'!$BO$14:$BO$54,MATCH(I1483,'BCA Inputs'!$AW$14:$AW$54,0))*Q1483+INDEX('BCA Inputs'!$BP$14:$BP$54,MATCH(I1483,'BCA Inputs'!$AW$14:$AW$54,0))*F1483+INDEX('BCA Inputs'!$BQ$14:$BQ$54,MATCH(I1483,'BCA Inputs'!$AW$14:$AW$54,0))*G1483,"")),"")</f>
        <v/>
      </c>
      <c r="AE1483" s="237" t="str">
        <f t="shared" si="226"/>
        <v/>
      </c>
      <c r="AF1483" s="198">
        <f t="shared" si="228"/>
        <v>0</v>
      </c>
      <c r="AG1483" s="239">
        <f t="shared" si="229"/>
        <v>0</v>
      </c>
    </row>
    <row r="1484" spans="1:33">
      <c r="A1484" s="228"/>
      <c r="B1484" s="176"/>
      <c r="C1484" s="229"/>
      <c r="D1484" s="230"/>
      <c r="E1484" s="230"/>
      <c r="F1484" s="230"/>
      <c r="G1484" s="230"/>
      <c r="H1484" s="231"/>
      <c r="I1484" s="231"/>
      <c r="J1484" s="232"/>
      <c r="K1484" s="232"/>
      <c r="L1484" s="232"/>
      <c r="M1484" s="181">
        <f t="shared" si="227"/>
        <v>0</v>
      </c>
      <c r="N1484" s="181">
        <f>IF(H1484="",0,H1484*I1484*'Avoided Water Savings Cost'!$C$16)</f>
        <v>0</v>
      </c>
      <c r="O1484" s="545">
        <f>IF(C1484="",0,IF($B$3="NYSEG",C1484/(1-'Avoided Electric Costs 2020'!$W$21),IF($B$3="RG&amp;E",C1484/(1-'Avoided Electric Costs 2020'!$X$21),"")))</f>
        <v>0</v>
      </c>
      <c r="P1484" s="546">
        <f>IF(D1484="",0,IF($B$3="NYSEG",D1484/(1-'Avoided Electric Costs 2020'!$W$21),IF($B$3="RG&amp;E",D1484/(1-'Avoided Electric Costs 2020'!$X$21),"")))</f>
        <v>0</v>
      </c>
      <c r="Q1484" s="546">
        <f>IF(E1484="",0,IF($B$3="NYSEG",E1484/(1-'Avoided Natural Gas Costs 2020'!$J$34),IF($B$3="RG&amp;E",E1484/(1-'Avoided Natural Gas Costs 2020'!$K$34),"")))</f>
        <v>0</v>
      </c>
      <c r="R1484" s="233" t="str">
        <f>IFERROR(IF(P1484*'BCA Inputs'!$C$1+Q1484*'BCA Inputs'!$C$2+F1484*'BCA Inputs'!$C$2+G1484*'BCA Inputs'!$C$2=0,"",P1484*'BCA Inputs'!$C$1+Q1484*'BCA Inputs'!$C$2+F1484*'BCA Inputs'!$C$2+G1484*'BCA Inputs'!$C$2),"")</f>
        <v/>
      </c>
      <c r="S1484" s="181" t="str">
        <f t="shared" si="220"/>
        <v/>
      </c>
      <c r="T1484" s="181" t="str">
        <f>IFERROR(IF($B$3="NYSEG",(INDEX('BCA Inputs'!$N$14:$N$54,MATCH(I1484,'BCA Inputs'!$M$14:$M$54,0))*P1484+INDEX('BCA Inputs'!$O$14:$O$54,MATCH(I1484,'BCA Inputs'!$M$14:$M$54,0))*O1484+INDEX('BCA Inputs'!P:P,MATCH(I1484,'BCA Inputs'!M:M,0))*Q1484+INDEX('BCA Inputs'!Q:Q,MATCH(I1484,'BCA Inputs'!M:M,0))*F1484+INDEX('BCA Inputs'!R:R,MATCH(I1484,'BCA Inputs'!M:M,0))*G1484)+L1484+N1484,IF($B$3="RG&amp;E",(INDEX('BCA Inputs'!$AX$14:$AX$54,MATCH(I1484,'BCA Inputs'!$AW$14:$AW$54,0))*P1484+INDEX('BCA Inputs'!$AY$14:$AY$54,MATCH(I1484,'BCA Inputs'!$AW$14:$AW$54,0))*O1484+INDEX('BCA Inputs'!$AZ$14:$AZ$54,MATCH(I1484,'BCA Inputs'!$AW$14:$AW$54,0))*Q1484+INDEX('BCA Inputs'!$BA$14:$BA$54,MATCH(I1484,'BCA Inputs'!$AW$14:$AW$54,0))*F1484+INDEX('BCA Inputs'!$BB$14:$BB$54,MATCH(I1484,'BCA Inputs'!$AW$14:$AW$54,0))*G1484)+L1484+N1484,"")),"")</f>
        <v/>
      </c>
      <c r="U1484" s="234" t="str">
        <f t="shared" si="221"/>
        <v/>
      </c>
      <c r="V1484" s="234" t="str">
        <f t="shared" si="222"/>
        <v/>
      </c>
      <c r="W1484" s="234" t="str">
        <f t="shared" si="223"/>
        <v/>
      </c>
      <c r="Y1484" s="235" t="str">
        <f t="shared" si="224"/>
        <v/>
      </c>
      <c r="Z1484" s="236" t="str">
        <f>IFERROR(IF($B$3="NYSEG",INDEX('BCA Inputs'!$X$14:$X$54,MATCH(I1484,'BCA Inputs'!$M$14:$M$54,0))*P1484+INDEX('BCA Inputs'!$Y$14:$Y$54,MATCH(I1484,'BCA Inputs'!$M$14:$M$54,0))*O1484+INDEX('BCA Inputs'!$Z$14:$Z$54,MATCH(I1484,'BCA Inputs'!$M$14:$M$54,0))*Q1484+INDEX('BCA Inputs'!$AA$14:$AA$54,MATCH(I1484,'BCA Inputs'!$M$14:$M$54,0))*F1484+INDEX('BCA Inputs'!$AB$14:$AB$54,MATCH(I1484,'BCA Inputs'!$M$14:$M$54,0))*G1484,IF($B$3="RG&amp;E",INDEX('BCA Inputs'!$BG$14:$BG$54,MATCH(I1484,'BCA Inputs'!$AW$14:$AW$54,0))*P1484+INDEX('BCA Inputs'!$BH$14:$BH$54,MATCH(I1484,'BCA Inputs'!$AW$14:$AW$54,0))*O1484+INDEX('BCA Inputs'!$BI$14:$BI$54,MATCH(I1484,'BCA Inputs'!$AW$14:$AW$54,0))*Q1484+INDEX('BCA Inputs'!$BJ$14:$BJ$54,MATCH(I1484,'BCA Inputs'!$AW$14:$AW$54,0))*F1484+INDEX('BCA Inputs'!$BK$14:$BK$54,MATCH(I1484,'BCA Inputs'!$AW$14:$AW$54,0))*G1484,"")),"")</f>
        <v/>
      </c>
      <c r="AA1484" s="237" t="str">
        <f t="shared" si="225"/>
        <v/>
      </c>
      <c r="AC1484" s="238" t="str">
        <f>IFERROR((K1484+R1484)+IF($B$3="NYSEG",INDEX('BCA Inputs'!$AI$14:$AI$54,MATCH(I1484,'BCA Inputs'!$M$14:$M$54,0))*P1484+INDEX('BCA Inputs'!$AJ$14:$AJ$54,MATCH(I1484,'BCA Inputs'!$M$14:$M$54,0))*Q1484,IF($B$3="RG&amp;E",INDEX('BCA Inputs'!$BR$14:$BR$54,MATCH(I1484,'BCA Inputs'!$AW$14:$AW$54,0))*P1484+INDEX('BCA Inputs'!$BS$14:$BS$54,MATCH(I1484,'BCA Inputs'!$AW$14:$AW$54,0))*Q1484,"")),"")</f>
        <v/>
      </c>
      <c r="AD1484" s="181" t="str">
        <f>IFERROR(IF($B$3="NYSEG",INDEX('BCA Inputs'!$AD$14:$AD$54,MATCH(I1484,'BCA Inputs'!$M$14:$M$54,0))*P1484+INDEX('BCA Inputs'!$AE$14:$AE$54,MATCH(I1484,'BCA Inputs'!$M$14:$M$54,0))*O1484+INDEX('BCA Inputs'!$AF$14:$AF$54,MATCH(I1484,'BCA Inputs'!$M$14:$M$54,0))*Q1484+INDEX('BCA Inputs'!$AG$14:$AG$54,MATCH(I1484,'BCA Inputs'!$M$14:$M$54,0))*F1484+INDEX('BCA Inputs'!$AH$14:$AH$54,MATCH(I1484,'BCA Inputs'!$M$14:$M$54,0))*G1484,IF($B$3="RG&amp;E",INDEX('BCA Inputs'!$BM$14:$BM$54,MATCH(I1484,'BCA Inputs'!$AW$14:$AW$54,0))*P1484+INDEX('BCA Inputs'!$BN$14:$BN$54,MATCH(I1484,'BCA Inputs'!$AW$14:$AW$54,0))*O1484+INDEX('BCA Inputs'!$BO$14:$BO$54,MATCH(I1484,'BCA Inputs'!$AW$14:$AW$54,0))*Q1484+INDEX('BCA Inputs'!$BP$14:$BP$54,MATCH(I1484,'BCA Inputs'!$AW$14:$AW$54,0))*F1484+INDEX('BCA Inputs'!$BQ$14:$BQ$54,MATCH(I1484,'BCA Inputs'!$AW$14:$AW$54,0))*G1484,"")),"")</f>
        <v/>
      </c>
      <c r="AE1484" s="237" t="str">
        <f t="shared" si="226"/>
        <v/>
      </c>
      <c r="AF1484" s="198">
        <f t="shared" si="228"/>
        <v>0</v>
      </c>
      <c r="AG1484" s="239">
        <f t="shared" si="229"/>
        <v>0</v>
      </c>
    </row>
    <row r="1485" spans="1:33">
      <c r="A1485" s="228"/>
      <c r="B1485" s="176"/>
      <c r="C1485" s="229"/>
      <c r="D1485" s="230"/>
      <c r="E1485" s="230"/>
      <c r="F1485" s="230"/>
      <c r="G1485" s="230"/>
      <c r="H1485" s="231"/>
      <c r="I1485" s="231"/>
      <c r="J1485" s="232"/>
      <c r="K1485" s="232"/>
      <c r="L1485" s="232"/>
      <c r="M1485" s="181">
        <f t="shared" si="227"/>
        <v>0</v>
      </c>
      <c r="N1485" s="181">
        <f>IF(H1485="",0,H1485*I1485*'Avoided Water Savings Cost'!$C$16)</f>
        <v>0</v>
      </c>
      <c r="O1485" s="545">
        <f>IF(C1485="",0,IF($B$3="NYSEG",C1485/(1-'Avoided Electric Costs 2020'!$W$21),IF($B$3="RG&amp;E",C1485/(1-'Avoided Electric Costs 2020'!$X$21),"")))</f>
        <v>0</v>
      </c>
      <c r="P1485" s="546">
        <f>IF(D1485="",0,IF($B$3="NYSEG",D1485/(1-'Avoided Electric Costs 2020'!$W$21),IF($B$3="RG&amp;E",D1485/(1-'Avoided Electric Costs 2020'!$X$21),"")))</f>
        <v>0</v>
      </c>
      <c r="Q1485" s="546">
        <f>IF(E1485="",0,IF($B$3="NYSEG",E1485/(1-'Avoided Natural Gas Costs 2020'!$J$34),IF($B$3="RG&amp;E",E1485/(1-'Avoided Natural Gas Costs 2020'!$K$34),"")))</f>
        <v>0</v>
      </c>
      <c r="R1485" s="233" t="str">
        <f>IFERROR(IF(P1485*'BCA Inputs'!$C$1+Q1485*'BCA Inputs'!$C$2+F1485*'BCA Inputs'!$C$2+G1485*'BCA Inputs'!$C$2=0,"",P1485*'BCA Inputs'!$C$1+Q1485*'BCA Inputs'!$C$2+F1485*'BCA Inputs'!$C$2+G1485*'BCA Inputs'!$C$2),"")</f>
        <v/>
      </c>
      <c r="S1485" s="181" t="str">
        <f t="shared" si="220"/>
        <v/>
      </c>
      <c r="T1485" s="181" t="str">
        <f>IFERROR(IF($B$3="NYSEG",(INDEX('BCA Inputs'!$N$14:$N$54,MATCH(I1485,'BCA Inputs'!$M$14:$M$54,0))*P1485+INDEX('BCA Inputs'!$O$14:$O$54,MATCH(I1485,'BCA Inputs'!$M$14:$M$54,0))*O1485+INDEX('BCA Inputs'!P:P,MATCH(I1485,'BCA Inputs'!M:M,0))*Q1485+INDEX('BCA Inputs'!Q:Q,MATCH(I1485,'BCA Inputs'!M:M,0))*F1485+INDEX('BCA Inputs'!R:R,MATCH(I1485,'BCA Inputs'!M:M,0))*G1485)+L1485+N1485,IF($B$3="RG&amp;E",(INDEX('BCA Inputs'!$AX$14:$AX$54,MATCH(I1485,'BCA Inputs'!$AW$14:$AW$54,0))*P1485+INDEX('BCA Inputs'!$AY$14:$AY$54,MATCH(I1485,'BCA Inputs'!$AW$14:$AW$54,0))*O1485+INDEX('BCA Inputs'!$AZ$14:$AZ$54,MATCH(I1485,'BCA Inputs'!$AW$14:$AW$54,0))*Q1485+INDEX('BCA Inputs'!$BA$14:$BA$54,MATCH(I1485,'BCA Inputs'!$AW$14:$AW$54,0))*F1485+INDEX('BCA Inputs'!$BB$14:$BB$54,MATCH(I1485,'BCA Inputs'!$AW$14:$AW$54,0))*G1485)+L1485+N1485,"")),"")</f>
        <v/>
      </c>
      <c r="U1485" s="234" t="str">
        <f t="shared" si="221"/>
        <v/>
      </c>
      <c r="V1485" s="234" t="str">
        <f t="shared" si="222"/>
        <v/>
      </c>
      <c r="W1485" s="234" t="str">
        <f t="shared" si="223"/>
        <v/>
      </c>
      <c r="Y1485" s="235" t="str">
        <f t="shared" si="224"/>
        <v/>
      </c>
      <c r="Z1485" s="236" t="str">
        <f>IFERROR(IF($B$3="NYSEG",INDEX('BCA Inputs'!$X$14:$X$54,MATCH(I1485,'BCA Inputs'!$M$14:$M$54,0))*P1485+INDEX('BCA Inputs'!$Y$14:$Y$54,MATCH(I1485,'BCA Inputs'!$M$14:$M$54,0))*O1485+INDEX('BCA Inputs'!$Z$14:$Z$54,MATCH(I1485,'BCA Inputs'!$M$14:$M$54,0))*Q1485+INDEX('BCA Inputs'!$AA$14:$AA$54,MATCH(I1485,'BCA Inputs'!$M$14:$M$54,0))*F1485+INDEX('BCA Inputs'!$AB$14:$AB$54,MATCH(I1485,'BCA Inputs'!$M$14:$M$54,0))*G1485,IF($B$3="RG&amp;E",INDEX('BCA Inputs'!$BG$14:$BG$54,MATCH(I1485,'BCA Inputs'!$AW$14:$AW$54,0))*P1485+INDEX('BCA Inputs'!$BH$14:$BH$54,MATCH(I1485,'BCA Inputs'!$AW$14:$AW$54,0))*O1485+INDEX('BCA Inputs'!$BI$14:$BI$54,MATCH(I1485,'BCA Inputs'!$AW$14:$AW$54,0))*Q1485+INDEX('BCA Inputs'!$BJ$14:$BJ$54,MATCH(I1485,'BCA Inputs'!$AW$14:$AW$54,0))*F1485+INDEX('BCA Inputs'!$BK$14:$BK$54,MATCH(I1485,'BCA Inputs'!$AW$14:$AW$54,0))*G1485,"")),"")</f>
        <v/>
      </c>
      <c r="AA1485" s="237" t="str">
        <f t="shared" si="225"/>
        <v/>
      </c>
      <c r="AC1485" s="238" t="str">
        <f>IFERROR((K1485+R1485)+IF($B$3="NYSEG",INDEX('BCA Inputs'!$AI$14:$AI$54,MATCH(I1485,'BCA Inputs'!$M$14:$M$54,0))*P1485+INDEX('BCA Inputs'!$AJ$14:$AJ$54,MATCH(I1485,'BCA Inputs'!$M$14:$M$54,0))*Q1485,IF($B$3="RG&amp;E",INDEX('BCA Inputs'!$BR$14:$BR$54,MATCH(I1485,'BCA Inputs'!$AW$14:$AW$54,0))*P1485+INDEX('BCA Inputs'!$BS$14:$BS$54,MATCH(I1485,'BCA Inputs'!$AW$14:$AW$54,0))*Q1485,"")),"")</f>
        <v/>
      </c>
      <c r="AD1485" s="181" t="str">
        <f>IFERROR(IF($B$3="NYSEG",INDEX('BCA Inputs'!$AD$14:$AD$54,MATCH(I1485,'BCA Inputs'!$M$14:$M$54,0))*P1485+INDEX('BCA Inputs'!$AE$14:$AE$54,MATCH(I1485,'BCA Inputs'!$M$14:$M$54,0))*O1485+INDEX('BCA Inputs'!$AF$14:$AF$54,MATCH(I1485,'BCA Inputs'!$M$14:$M$54,0))*Q1485+INDEX('BCA Inputs'!$AG$14:$AG$54,MATCH(I1485,'BCA Inputs'!$M$14:$M$54,0))*F1485+INDEX('BCA Inputs'!$AH$14:$AH$54,MATCH(I1485,'BCA Inputs'!$M$14:$M$54,0))*G1485,IF($B$3="RG&amp;E",INDEX('BCA Inputs'!$BM$14:$BM$54,MATCH(I1485,'BCA Inputs'!$AW$14:$AW$54,0))*P1485+INDEX('BCA Inputs'!$BN$14:$BN$54,MATCH(I1485,'BCA Inputs'!$AW$14:$AW$54,0))*O1485+INDEX('BCA Inputs'!$BO$14:$BO$54,MATCH(I1485,'BCA Inputs'!$AW$14:$AW$54,0))*Q1485+INDEX('BCA Inputs'!$BP$14:$BP$54,MATCH(I1485,'BCA Inputs'!$AW$14:$AW$54,0))*F1485+INDEX('BCA Inputs'!$BQ$14:$BQ$54,MATCH(I1485,'BCA Inputs'!$AW$14:$AW$54,0))*G1485,"")),"")</f>
        <v/>
      </c>
      <c r="AE1485" s="237" t="str">
        <f t="shared" si="226"/>
        <v/>
      </c>
      <c r="AF1485" s="198">
        <f t="shared" si="228"/>
        <v>0</v>
      </c>
      <c r="AG1485" s="239">
        <f t="shared" si="229"/>
        <v>0</v>
      </c>
    </row>
    <row r="1486" spans="1:33">
      <c r="A1486" s="228"/>
      <c r="B1486" s="176"/>
      <c r="C1486" s="229"/>
      <c r="D1486" s="230"/>
      <c r="E1486" s="230"/>
      <c r="F1486" s="230"/>
      <c r="G1486" s="230"/>
      <c r="H1486" s="231"/>
      <c r="I1486" s="231"/>
      <c r="J1486" s="232"/>
      <c r="K1486" s="232"/>
      <c r="L1486" s="232"/>
      <c r="M1486" s="181">
        <f t="shared" si="227"/>
        <v>0</v>
      </c>
      <c r="N1486" s="181">
        <f>IF(H1486="",0,H1486*I1486*'Avoided Water Savings Cost'!$C$16)</f>
        <v>0</v>
      </c>
      <c r="O1486" s="545">
        <f>IF(C1486="",0,IF($B$3="NYSEG",C1486/(1-'Avoided Electric Costs 2020'!$W$21),IF($B$3="RG&amp;E",C1486/(1-'Avoided Electric Costs 2020'!$X$21),"")))</f>
        <v>0</v>
      </c>
      <c r="P1486" s="546">
        <f>IF(D1486="",0,IF($B$3="NYSEG",D1486/(1-'Avoided Electric Costs 2020'!$W$21),IF($B$3="RG&amp;E",D1486/(1-'Avoided Electric Costs 2020'!$X$21),"")))</f>
        <v>0</v>
      </c>
      <c r="Q1486" s="546">
        <f>IF(E1486="",0,IF($B$3="NYSEG",E1486/(1-'Avoided Natural Gas Costs 2020'!$J$34),IF($B$3="RG&amp;E",E1486/(1-'Avoided Natural Gas Costs 2020'!$K$34),"")))</f>
        <v>0</v>
      </c>
      <c r="R1486" s="233" t="str">
        <f>IFERROR(IF(P1486*'BCA Inputs'!$C$1+Q1486*'BCA Inputs'!$C$2+F1486*'BCA Inputs'!$C$2+G1486*'BCA Inputs'!$C$2=0,"",P1486*'BCA Inputs'!$C$1+Q1486*'BCA Inputs'!$C$2+F1486*'BCA Inputs'!$C$2+G1486*'BCA Inputs'!$C$2),"")</f>
        <v/>
      </c>
      <c r="S1486" s="181" t="str">
        <f t="shared" si="220"/>
        <v/>
      </c>
      <c r="T1486" s="181" t="str">
        <f>IFERROR(IF($B$3="NYSEG",(INDEX('BCA Inputs'!$N$14:$N$54,MATCH(I1486,'BCA Inputs'!$M$14:$M$54,0))*P1486+INDEX('BCA Inputs'!$O$14:$O$54,MATCH(I1486,'BCA Inputs'!$M$14:$M$54,0))*O1486+INDEX('BCA Inputs'!P:P,MATCH(I1486,'BCA Inputs'!M:M,0))*Q1486+INDEX('BCA Inputs'!Q:Q,MATCH(I1486,'BCA Inputs'!M:M,0))*F1486+INDEX('BCA Inputs'!R:R,MATCH(I1486,'BCA Inputs'!M:M,0))*G1486)+L1486+N1486,IF($B$3="RG&amp;E",(INDEX('BCA Inputs'!$AX$14:$AX$54,MATCH(I1486,'BCA Inputs'!$AW$14:$AW$54,0))*P1486+INDEX('BCA Inputs'!$AY$14:$AY$54,MATCH(I1486,'BCA Inputs'!$AW$14:$AW$54,0))*O1486+INDEX('BCA Inputs'!$AZ$14:$AZ$54,MATCH(I1486,'BCA Inputs'!$AW$14:$AW$54,0))*Q1486+INDEX('BCA Inputs'!$BA$14:$BA$54,MATCH(I1486,'BCA Inputs'!$AW$14:$AW$54,0))*F1486+INDEX('BCA Inputs'!$BB$14:$BB$54,MATCH(I1486,'BCA Inputs'!$AW$14:$AW$54,0))*G1486)+L1486+N1486,"")),"")</f>
        <v/>
      </c>
      <c r="U1486" s="234" t="str">
        <f t="shared" si="221"/>
        <v/>
      </c>
      <c r="V1486" s="234" t="str">
        <f t="shared" si="222"/>
        <v/>
      </c>
      <c r="W1486" s="234" t="str">
        <f t="shared" si="223"/>
        <v/>
      </c>
      <c r="Y1486" s="235" t="str">
        <f t="shared" si="224"/>
        <v/>
      </c>
      <c r="Z1486" s="236" t="str">
        <f>IFERROR(IF($B$3="NYSEG",INDEX('BCA Inputs'!$X$14:$X$54,MATCH(I1486,'BCA Inputs'!$M$14:$M$54,0))*P1486+INDEX('BCA Inputs'!$Y$14:$Y$54,MATCH(I1486,'BCA Inputs'!$M$14:$M$54,0))*O1486+INDEX('BCA Inputs'!$Z$14:$Z$54,MATCH(I1486,'BCA Inputs'!$M$14:$M$54,0))*Q1486+INDEX('BCA Inputs'!$AA$14:$AA$54,MATCH(I1486,'BCA Inputs'!$M$14:$M$54,0))*F1486+INDEX('BCA Inputs'!$AB$14:$AB$54,MATCH(I1486,'BCA Inputs'!$M$14:$M$54,0))*G1486,IF($B$3="RG&amp;E",INDEX('BCA Inputs'!$BG$14:$BG$54,MATCH(I1486,'BCA Inputs'!$AW$14:$AW$54,0))*P1486+INDEX('BCA Inputs'!$BH$14:$BH$54,MATCH(I1486,'BCA Inputs'!$AW$14:$AW$54,0))*O1486+INDEX('BCA Inputs'!$BI$14:$BI$54,MATCH(I1486,'BCA Inputs'!$AW$14:$AW$54,0))*Q1486+INDEX('BCA Inputs'!$BJ$14:$BJ$54,MATCH(I1486,'BCA Inputs'!$AW$14:$AW$54,0))*F1486+INDEX('BCA Inputs'!$BK$14:$BK$54,MATCH(I1486,'BCA Inputs'!$AW$14:$AW$54,0))*G1486,"")),"")</f>
        <v/>
      </c>
      <c r="AA1486" s="237" t="str">
        <f t="shared" si="225"/>
        <v/>
      </c>
      <c r="AC1486" s="238" t="str">
        <f>IFERROR((K1486+R1486)+IF($B$3="NYSEG",INDEX('BCA Inputs'!$AI$14:$AI$54,MATCH(I1486,'BCA Inputs'!$M$14:$M$54,0))*P1486+INDEX('BCA Inputs'!$AJ$14:$AJ$54,MATCH(I1486,'BCA Inputs'!$M$14:$M$54,0))*Q1486,IF($B$3="RG&amp;E",INDEX('BCA Inputs'!$BR$14:$BR$54,MATCH(I1486,'BCA Inputs'!$AW$14:$AW$54,0))*P1486+INDEX('BCA Inputs'!$BS$14:$BS$54,MATCH(I1486,'BCA Inputs'!$AW$14:$AW$54,0))*Q1486,"")),"")</f>
        <v/>
      </c>
      <c r="AD1486" s="181" t="str">
        <f>IFERROR(IF($B$3="NYSEG",INDEX('BCA Inputs'!$AD$14:$AD$54,MATCH(I1486,'BCA Inputs'!$M$14:$M$54,0))*P1486+INDEX('BCA Inputs'!$AE$14:$AE$54,MATCH(I1486,'BCA Inputs'!$M$14:$M$54,0))*O1486+INDEX('BCA Inputs'!$AF$14:$AF$54,MATCH(I1486,'BCA Inputs'!$M$14:$M$54,0))*Q1486+INDEX('BCA Inputs'!$AG$14:$AG$54,MATCH(I1486,'BCA Inputs'!$M$14:$M$54,0))*F1486+INDEX('BCA Inputs'!$AH$14:$AH$54,MATCH(I1486,'BCA Inputs'!$M$14:$M$54,0))*G1486,IF($B$3="RG&amp;E",INDEX('BCA Inputs'!$BM$14:$BM$54,MATCH(I1486,'BCA Inputs'!$AW$14:$AW$54,0))*P1486+INDEX('BCA Inputs'!$BN$14:$BN$54,MATCH(I1486,'BCA Inputs'!$AW$14:$AW$54,0))*O1486+INDEX('BCA Inputs'!$BO$14:$BO$54,MATCH(I1486,'BCA Inputs'!$AW$14:$AW$54,0))*Q1486+INDEX('BCA Inputs'!$BP$14:$BP$54,MATCH(I1486,'BCA Inputs'!$AW$14:$AW$54,0))*F1486+INDEX('BCA Inputs'!$BQ$14:$BQ$54,MATCH(I1486,'BCA Inputs'!$AW$14:$AW$54,0))*G1486,"")),"")</f>
        <v/>
      </c>
      <c r="AE1486" s="237" t="str">
        <f t="shared" si="226"/>
        <v/>
      </c>
      <c r="AF1486" s="198">
        <f t="shared" si="228"/>
        <v>0</v>
      </c>
      <c r="AG1486" s="239">
        <f t="shared" si="229"/>
        <v>0</v>
      </c>
    </row>
    <row r="1487" spans="1:33">
      <c r="A1487" s="228"/>
      <c r="B1487" s="176"/>
      <c r="C1487" s="229"/>
      <c r="D1487" s="230"/>
      <c r="E1487" s="230"/>
      <c r="F1487" s="230"/>
      <c r="G1487" s="230"/>
      <c r="H1487" s="231"/>
      <c r="I1487" s="231"/>
      <c r="J1487" s="232"/>
      <c r="K1487" s="232"/>
      <c r="L1487" s="232"/>
      <c r="M1487" s="181">
        <f t="shared" si="227"/>
        <v>0</v>
      </c>
      <c r="N1487" s="181">
        <f>IF(H1487="",0,H1487*I1487*'Avoided Water Savings Cost'!$C$16)</f>
        <v>0</v>
      </c>
      <c r="O1487" s="545">
        <f>IF(C1487="",0,IF($B$3="NYSEG",C1487/(1-'Avoided Electric Costs 2020'!$W$21),IF($B$3="RG&amp;E",C1487/(1-'Avoided Electric Costs 2020'!$X$21),"")))</f>
        <v>0</v>
      </c>
      <c r="P1487" s="546">
        <f>IF(D1487="",0,IF($B$3="NYSEG",D1487/(1-'Avoided Electric Costs 2020'!$W$21),IF($B$3="RG&amp;E",D1487/(1-'Avoided Electric Costs 2020'!$X$21),"")))</f>
        <v>0</v>
      </c>
      <c r="Q1487" s="546">
        <f>IF(E1487="",0,IF($B$3="NYSEG",E1487/(1-'Avoided Natural Gas Costs 2020'!$J$34),IF($B$3="RG&amp;E",E1487/(1-'Avoided Natural Gas Costs 2020'!$K$34),"")))</f>
        <v>0</v>
      </c>
      <c r="R1487" s="233" t="str">
        <f>IFERROR(IF(P1487*'BCA Inputs'!$C$1+Q1487*'BCA Inputs'!$C$2+F1487*'BCA Inputs'!$C$2+G1487*'BCA Inputs'!$C$2=0,"",P1487*'BCA Inputs'!$C$1+Q1487*'BCA Inputs'!$C$2+F1487*'BCA Inputs'!$C$2+G1487*'BCA Inputs'!$C$2),"")</f>
        <v/>
      </c>
      <c r="S1487" s="181" t="str">
        <f t="shared" si="220"/>
        <v/>
      </c>
      <c r="T1487" s="181" t="str">
        <f>IFERROR(IF($B$3="NYSEG",(INDEX('BCA Inputs'!$N$14:$N$54,MATCH(I1487,'BCA Inputs'!$M$14:$M$54,0))*P1487+INDEX('BCA Inputs'!$O$14:$O$54,MATCH(I1487,'BCA Inputs'!$M$14:$M$54,0))*O1487+INDEX('BCA Inputs'!P:P,MATCH(I1487,'BCA Inputs'!M:M,0))*Q1487+INDEX('BCA Inputs'!Q:Q,MATCH(I1487,'BCA Inputs'!M:M,0))*F1487+INDEX('BCA Inputs'!R:R,MATCH(I1487,'BCA Inputs'!M:M,0))*G1487)+L1487+N1487,IF($B$3="RG&amp;E",(INDEX('BCA Inputs'!$AX$14:$AX$54,MATCH(I1487,'BCA Inputs'!$AW$14:$AW$54,0))*P1487+INDEX('BCA Inputs'!$AY$14:$AY$54,MATCH(I1487,'BCA Inputs'!$AW$14:$AW$54,0))*O1487+INDEX('BCA Inputs'!$AZ$14:$AZ$54,MATCH(I1487,'BCA Inputs'!$AW$14:$AW$54,0))*Q1487+INDEX('BCA Inputs'!$BA$14:$BA$54,MATCH(I1487,'BCA Inputs'!$AW$14:$AW$54,0))*F1487+INDEX('BCA Inputs'!$BB$14:$BB$54,MATCH(I1487,'BCA Inputs'!$AW$14:$AW$54,0))*G1487)+L1487+N1487,"")),"")</f>
        <v/>
      </c>
      <c r="U1487" s="234" t="str">
        <f t="shared" si="221"/>
        <v/>
      </c>
      <c r="V1487" s="234" t="str">
        <f t="shared" si="222"/>
        <v/>
      </c>
      <c r="W1487" s="234" t="str">
        <f t="shared" si="223"/>
        <v/>
      </c>
      <c r="Y1487" s="235" t="str">
        <f t="shared" si="224"/>
        <v/>
      </c>
      <c r="Z1487" s="236" t="str">
        <f>IFERROR(IF($B$3="NYSEG",INDEX('BCA Inputs'!$X$14:$X$54,MATCH(I1487,'BCA Inputs'!$M$14:$M$54,0))*P1487+INDEX('BCA Inputs'!$Y$14:$Y$54,MATCH(I1487,'BCA Inputs'!$M$14:$M$54,0))*O1487+INDEX('BCA Inputs'!$Z$14:$Z$54,MATCH(I1487,'BCA Inputs'!$M$14:$M$54,0))*Q1487+INDEX('BCA Inputs'!$AA$14:$AA$54,MATCH(I1487,'BCA Inputs'!$M$14:$M$54,0))*F1487+INDEX('BCA Inputs'!$AB$14:$AB$54,MATCH(I1487,'BCA Inputs'!$M$14:$M$54,0))*G1487,IF($B$3="RG&amp;E",INDEX('BCA Inputs'!$BG$14:$BG$54,MATCH(I1487,'BCA Inputs'!$AW$14:$AW$54,0))*P1487+INDEX('BCA Inputs'!$BH$14:$BH$54,MATCH(I1487,'BCA Inputs'!$AW$14:$AW$54,0))*O1487+INDEX('BCA Inputs'!$BI$14:$BI$54,MATCH(I1487,'BCA Inputs'!$AW$14:$AW$54,0))*Q1487+INDEX('BCA Inputs'!$BJ$14:$BJ$54,MATCH(I1487,'BCA Inputs'!$AW$14:$AW$54,0))*F1487+INDEX('BCA Inputs'!$BK$14:$BK$54,MATCH(I1487,'BCA Inputs'!$AW$14:$AW$54,0))*G1487,"")),"")</f>
        <v/>
      </c>
      <c r="AA1487" s="237" t="str">
        <f t="shared" si="225"/>
        <v/>
      </c>
      <c r="AC1487" s="238" t="str">
        <f>IFERROR((K1487+R1487)+IF($B$3="NYSEG",INDEX('BCA Inputs'!$AI$14:$AI$54,MATCH(I1487,'BCA Inputs'!$M$14:$M$54,0))*P1487+INDEX('BCA Inputs'!$AJ$14:$AJ$54,MATCH(I1487,'BCA Inputs'!$M$14:$M$54,0))*Q1487,IF($B$3="RG&amp;E",INDEX('BCA Inputs'!$BR$14:$BR$54,MATCH(I1487,'BCA Inputs'!$AW$14:$AW$54,0))*P1487+INDEX('BCA Inputs'!$BS$14:$BS$54,MATCH(I1487,'BCA Inputs'!$AW$14:$AW$54,0))*Q1487,"")),"")</f>
        <v/>
      </c>
      <c r="AD1487" s="181" t="str">
        <f>IFERROR(IF($B$3="NYSEG",INDEX('BCA Inputs'!$AD$14:$AD$54,MATCH(I1487,'BCA Inputs'!$M$14:$M$54,0))*P1487+INDEX('BCA Inputs'!$AE$14:$AE$54,MATCH(I1487,'BCA Inputs'!$M$14:$M$54,0))*O1487+INDEX('BCA Inputs'!$AF$14:$AF$54,MATCH(I1487,'BCA Inputs'!$M$14:$M$54,0))*Q1487+INDEX('BCA Inputs'!$AG$14:$AG$54,MATCH(I1487,'BCA Inputs'!$M$14:$M$54,0))*F1487+INDEX('BCA Inputs'!$AH$14:$AH$54,MATCH(I1487,'BCA Inputs'!$M$14:$M$54,0))*G1487,IF($B$3="RG&amp;E",INDEX('BCA Inputs'!$BM$14:$BM$54,MATCH(I1487,'BCA Inputs'!$AW$14:$AW$54,0))*P1487+INDEX('BCA Inputs'!$BN$14:$BN$54,MATCH(I1487,'BCA Inputs'!$AW$14:$AW$54,0))*O1487+INDEX('BCA Inputs'!$BO$14:$BO$54,MATCH(I1487,'BCA Inputs'!$AW$14:$AW$54,0))*Q1487+INDEX('BCA Inputs'!$BP$14:$BP$54,MATCH(I1487,'BCA Inputs'!$AW$14:$AW$54,0))*F1487+INDEX('BCA Inputs'!$BQ$14:$BQ$54,MATCH(I1487,'BCA Inputs'!$AW$14:$AW$54,0))*G1487,"")),"")</f>
        <v/>
      </c>
      <c r="AE1487" s="237" t="str">
        <f t="shared" si="226"/>
        <v/>
      </c>
      <c r="AF1487" s="198">
        <f t="shared" si="228"/>
        <v>0</v>
      </c>
      <c r="AG1487" s="239">
        <f t="shared" si="229"/>
        <v>0</v>
      </c>
    </row>
    <row r="1488" spans="1:33">
      <c r="A1488" s="228"/>
      <c r="B1488" s="176"/>
      <c r="C1488" s="229"/>
      <c r="D1488" s="230"/>
      <c r="E1488" s="230"/>
      <c r="F1488" s="230"/>
      <c r="G1488" s="230"/>
      <c r="H1488" s="231"/>
      <c r="I1488" s="231"/>
      <c r="J1488" s="232"/>
      <c r="K1488" s="232"/>
      <c r="L1488" s="232"/>
      <c r="M1488" s="181">
        <f t="shared" si="227"/>
        <v>0</v>
      </c>
      <c r="N1488" s="181">
        <f>IF(H1488="",0,H1488*I1488*'Avoided Water Savings Cost'!$C$16)</f>
        <v>0</v>
      </c>
      <c r="O1488" s="545">
        <f>IF(C1488="",0,IF($B$3="NYSEG",C1488/(1-'Avoided Electric Costs 2020'!$W$21),IF($B$3="RG&amp;E",C1488/(1-'Avoided Electric Costs 2020'!$X$21),"")))</f>
        <v>0</v>
      </c>
      <c r="P1488" s="546">
        <f>IF(D1488="",0,IF($B$3="NYSEG",D1488/(1-'Avoided Electric Costs 2020'!$W$21),IF($B$3="RG&amp;E",D1488/(1-'Avoided Electric Costs 2020'!$X$21),"")))</f>
        <v>0</v>
      </c>
      <c r="Q1488" s="546">
        <f>IF(E1488="",0,IF($B$3="NYSEG",E1488/(1-'Avoided Natural Gas Costs 2020'!$J$34),IF($B$3="RG&amp;E",E1488/(1-'Avoided Natural Gas Costs 2020'!$K$34),"")))</f>
        <v>0</v>
      </c>
      <c r="R1488" s="233" t="str">
        <f>IFERROR(IF(P1488*'BCA Inputs'!$C$1+Q1488*'BCA Inputs'!$C$2+F1488*'BCA Inputs'!$C$2+G1488*'BCA Inputs'!$C$2=0,"",P1488*'BCA Inputs'!$C$1+Q1488*'BCA Inputs'!$C$2+F1488*'BCA Inputs'!$C$2+G1488*'BCA Inputs'!$C$2),"")</f>
        <v/>
      </c>
      <c r="S1488" s="181" t="str">
        <f t="shared" si="220"/>
        <v/>
      </c>
      <c r="T1488" s="181" t="str">
        <f>IFERROR(IF($B$3="NYSEG",(INDEX('BCA Inputs'!$N$14:$N$54,MATCH(I1488,'BCA Inputs'!$M$14:$M$54,0))*P1488+INDEX('BCA Inputs'!$O$14:$O$54,MATCH(I1488,'BCA Inputs'!$M$14:$M$54,0))*O1488+INDEX('BCA Inputs'!P:P,MATCH(I1488,'BCA Inputs'!M:M,0))*Q1488+INDEX('BCA Inputs'!Q:Q,MATCH(I1488,'BCA Inputs'!M:M,0))*F1488+INDEX('BCA Inputs'!R:R,MATCH(I1488,'BCA Inputs'!M:M,0))*G1488)+L1488+N1488,IF($B$3="RG&amp;E",(INDEX('BCA Inputs'!$AX$14:$AX$54,MATCH(I1488,'BCA Inputs'!$AW$14:$AW$54,0))*P1488+INDEX('BCA Inputs'!$AY$14:$AY$54,MATCH(I1488,'BCA Inputs'!$AW$14:$AW$54,0))*O1488+INDEX('BCA Inputs'!$AZ$14:$AZ$54,MATCH(I1488,'BCA Inputs'!$AW$14:$AW$54,0))*Q1488+INDEX('BCA Inputs'!$BA$14:$BA$54,MATCH(I1488,'BCA Inputs'!$AW$14:$AW$54,0))*F1488+INDEX('BCA Inputs'!$BB$14:$BB$54,MATCH(I1488,'BCA Inputs'!$AW$14:$AW$54,0))*G1488)+L1488+N1488,"")),"")</f>
        <v/>
      </c>
      <c r="U1488" s="234" t="str">
        <f t="shared" si="221"/>
        <v/>
      </c>
      <c r="V1488" s="234" t="str">
        <f t="shared" si="222"/>
        <v/>
      </c>
      <c r="W1488" s="234" t="str">
        <f t="shared" si="223"/>
        <v/>
      </c>
      <c r="Y1488" s="235" t="str">
        <f t="shared" si="224"/>
        <v/>
      </c>
      <c r="Z1488" s="236" t="str">
        <f>IFERROR(IF($B$3="NYSEG",INDEX('BCA Inputs'!$X$14:$X$54,MATCH(I1488,'BCA Inputs'!$M$14:$M$54,0))*P1488+INDEX('BCA Inputs'!$Y$14:$Y$54,MATCH(I1488,'BCA Inputs'!$M$14:$M$54,0))*O1488+INDEX('BCA Inputs'!$Z$14:$Z$54,MATCH(I1488,'BCA Inputs'!$M$14:$M$54,0))*Q1488+INDEX('BCA Inputs'!$AA$14:$AA$54,MATCH(I1488,'BCA Inputs'!$M$14:$M$54,0))*F1488+INDEX('BCA Inputs'!$AB$14:$AB$54,MATCH(I1488,'BCA Inputs'!$M$14:$M$54,0))*G1488,IF($B$3="RG&amp;E",INDEX('BCA Inputs'!$BG$14:$BG$54,MATCH(I1488,'BCA Inputs'!$AW$14:$AW$54,0))*P1488+INDEX('BCA Inputs'!$BH$14:$BH$54,MATCH(I1488,'BCA Inputs'!$AW$14:$AW$54,0))*O1488+INDEX('BCA Inputs'!$BI$14:$BI$54,MATCH(I1488,'BCA Inputs'!$AW$14:$AW$54,0))*Q1488+INDEX('BCA Inputs'!$BJ$14:$BJ$54,MATCH(I1488,'BCA Inputs'!$AW$14:$AW$54,0))*F1488+INDEX('BCA Inputs'!$BK$14:$BK$54,MATCH(I1488,'BCA Inputs'!$AW$14:$AW$54,0))*G1488,"")),"")</f>
        <v/>
      </c>
      <c r="AA1488" s="237" t="str">
        <f t="shared" si="225"/>
        <v/>
      </c>
      <c r="AC1488" s="238" t="str">
        <f>IFERROR((K1488+R1488)+IF($B$3="NYSEG",INDEX('BCA Inputs'!$AI$14:$AI$54,MATCH(I1488,'BCA Inputs'!$M$14:$M$54,0))*P1488+INDEX('BCA Inputs'!$AJ$14:$AJ$54,MATCH(I1488,'BCA Inputs'!$M$14:$M$54,0))*Q1488,IF($B$3="RG&amp;E",INDEX('BCA Inputs'!$BR$14:$BR$54,MATCH(I1488,'BCA Inputs'!$AW$14:$AW$54,0))*P1488+INDEX('BCA Inputs'!$BS$14:$BS$54,MATCH(I1488,'BCA Inputs'!$AW$14:$AW$54,0))*Q1488,"")),"")</f>
        <v/>
      </c>
      <c r="AD1488" s="181" t="str">
        <f>IFERROR(IF($B$3="NYSEG",INDEX('BCA Inputs'!$AD$14:$AD$54,MATCH(I1488,'BCA Inputs'!$M$14:$M$54,0))*P1488+INDEX('BCA Inputs'!$AE$14:$AE$54,MATCH(I1488,'BCA Inputs'!$M$14:$M$54,0))*O1488+INDEX('BCA Inputs'!$AF$14:$AF$54,MATCH(I1488,'BCA Inputs'!$M$14:$M$54,0))*Q1488+INDEX('BCA Inputs'!$AG$14:$AG$54,MATCH(I1488,'BCA Inputs'!$M$14:$M$54,0))*F1488+INDEX('BCA Inputs'!$AH$14:$AH$54,MATCH(I1488,'BCA Inputs'!$M$14:$M$54,0))*G1488,IF($B$3="RG&amp;E",INDEX('BCA Inputs'!$BM$14:$BM$54,MATCH(I1488,'BCA Inputs'!$AW$14:$AW$54,0))*P1488+INDEX('BCA Inputs'!$BN$14:$BN$54,MATCH(I1488,'BCA Inputs'!$AW$14:$AW$54,0))*O1488+INDEX('BCA Inputs'!$BO$14:$BO$54,MATCH(I1488,'BCA Inputs'!$AW$14:$AW$54,0))*Q1488+INDEX('BCA Inputs'!$BP$14:$BP$54,MATCH(I1488,'BCA Inputs'!$AW$14:$AW$54,0))*F1488+INDEX('BCA Inputs'!$BQ$14:$BQ$54,MATCH(I1488,'BCA Inputs'!$AW$14:$AW$54,0))*G1488,"")),"")</f>
        <v/>
      </c>
      <c r="AE1488" s="237" t="str">
        <f t="shared" si="226"/>
        <v/>
      </c>
      <c r="AF1488" s="198">
        <f t="shared" si="228"/>
        <v>0</v>
      </c>
      <c r="AG1488" s="239">
        <f t="shared" si="229"/>
        <v>0</v>
      </c>
    </row>
    <row r="1489" spans="1:33">
      <c r="A1489" s="228"/>
      <c r="B1489" s="176"/>
      <c r="C1489" s="229"/>
      <c r="D1489" s="230"/>
      <c r="E1489" s="230"/>
      <c r="F1489" s="230"/>
      <c r="G1489" s="230"/>
      <c r="H1489" s="231"/>
      <c r="I1489" s="231"/>
      <c r="J1489" s="232"/>
      <c r="K1489" s="232"/>
      <c r="L1489" s="232"/>
      <c r="M1489" s="181">
        <f t="shared" si="227"/>
        <v>0</v>
      </c>
      <c r="N1489" s="181">
        <f>IF(H1489="",0,H1489*I1489*'Avoided Water Savings Cost'!$C$16)</f>
        <v>0</v>
      </c>
      <c r="O1489" s="545">
        <f>IF(C1489="",0,IF($B$3="NYSEG",C1489/(1-'Avoided Electric Costs 2020'!$W$21),IF($B$3="RG&amp;E",C1489/(1-'Avoided Electric Costs 2020'!$X$21),"")))</f>
        <v>0</v>
      </c>
      <c r="P1489" s="546">
        <f>IF(D1489="",0,IF($B$3="NYSEG",D1489/(1-'Avoided Electric Costs 2020'!$W$21),IF($B$3="RG&amp;E",D1489/(1-'Avoided Electric Costs 2020'!$X$21),"")))</f>
        <v>0</v>
      </c>
      <c r="Q1489" s="546">
        <f>IF(E1489="",0,IF($B$3="NYSEG",E1489/(1-'Avoided Natural Gas Costs 2020'!$J$34),IF($B$3="RG&amp;E",E1489/(1-'Avoided Natural Gas Costs 2020'!$K$34),"")))</f>
        <v>0</v>
      </c>
      <c r="R1489" s="233" t="str">
        <f>IFERROR(IF(P1489*'BCA Inputs'!$C$1+Q1489*'BCA Inputs'!$C$2+F1489*'BCA Inputs'!$C$2+G1489*'BCA Inputs'!$C$2=0,"",P1489*'BCA Inputs'!$C$1+Q1489*'BCA Inputs'!$C$2+F1489*'BCA Inputs'!$C$2+G1489*'BCA Inputs'!$C$2),"")</f>
        <v/>
      </c>
      <c r="S1489" s="181" t="str">
        <f t="shared" si="220"/>
        <v/>
      </c>
      <c r="T1489" s="181" t="str">
        <f>IFERROR(IF($B$3="NYSEG",(INDEX('BCA Inputs'!$N$14:$N$54,MATCH(I1489,'BCA Inputs'!$M$14:$M$54,0))*P1489+INDEX('BCA Inputs'!$O$14:$O$54,MATCH(I1489,'BCA Inputs'!$M$14:$M$54,0))*O1489+INDEX('BCA Inputs'!P:P,MATCH(I1489,'BCA Inputs'!M:M,0))*Q1489+INDEX('BCA Inputs'!Q:Q,MATCH(I1489,'BCA Inputs'!M:M,0))*F1489+INDEX('BCA Inputs'!R:R,MATCH(I1489,'BCA Inputs'!M:M,0))*G1489)+L1489+N1489,IF($B$3="RG&amp;E",(INDEX('BCA Inputs'!$AX$14:$AX$54,MATCH(I1489,'BCA Inputs'!$AW$14:$AW$54,0))*P1489+INDEX('BCA Inputs'!$AY$14:$AY$54,MATCH(I1489,'BCA Inputs'!$AW$14:$AW$54,0))*O1489+INDEX('BCA Inputs'!$AZ$14:$AZ$54,MATCH(I1489,'BCA Inputs'!$AW$14:$AW$54,0))*Q1489+INDEX('BCA Inputs'!$BA$14:$BA$54,MATCH(I1489,'BCA Inputs'!$AW$14:$AW$54,0))*F1489+INDEX('BCA Inputs'!$BB$14:$BB$54,MATCH(I1489,'BCA Inputs'!$AW$14:$AW$54,0))*G1489)+L1489+N1489,"")),"")</f>
        <v/>
      </c>
      <c r="U1489" s="234" t="str">
        <f t="shared" si="221"/>
        <v/>
      </c>
      <c r="V1489" s="234" t="str">
        <f t="shared" si="222"/>
        <v/>
      </c>
      <c r="W1489" s="234" t="str">
        <f t="shared" si="223"/>
        <v/>
      </c>
      <c r="Y1489" s="235" t="str">
        <f t="shared" si="224"/>
        <v/>
      </c>
      <c r="Z1489" s="236" t="str">
        <f>IFERROR(IF($B$3="NYSEG",INDEX('BCA Inputs'!$X$14:$X$54,MATCH(I1489,'BCA Inputs'!$M$14:$M$54,0))*P1489+INDEX('BCA Inputs'!$Y$14:$Y$54,MATCH(I1489,'BCA Inputs'!$M$14:$M$54,0))*O1489+INDEX('BCA Inputs'!$Z$14:$Z$54,MATCH(I1489,'BCA Inputs'!$M$14:$M$54,0))*Q1489+INDEX('BCA Inputs'!$AA$14:$AA$54,MATCH(I1489,'BCA Inputs'!$M$14:$M$54,0))*F1489+INDEX('BCA Inputs'!$AB$14:$AB$54,MATCH(I1489,'BCA Inputs'!$M$14:$M$54,0))*G1489,IF($B$3="RG&amp;E",INDEX('BCA Inputs'!$BG$14:$BG$54,MATCH(I1489,'BCA Inputs'!$AW$14:$AW$54,0))*P1489+INDEX('BCA Inputs'!$BH$14:$BH$54,MATCH(I1489,'BCA Inputs'!$AW$14:$AW$54,0))*O1489+INDEX('BCA Inputs'!$BI$14:$BI$54,MATCH(I1489,'BCA Inputs'!$AW$14:$AW$54,0))*Q1489+INDEX('BCA Inputs'!$BJ$14:$BJ$54,MATCH(I1489,'BCA Inputs'!$AW$14:$AW$54,0))*F1489+INDEX('BCA Inputs'!$BK$14:$BK$54,MATCH(I1489,'BCA Inputs'!$AW$14:$AW$54,0))*G1489,"")),"")</f>
        <v/>
      </c>
      <c r="AA1489" s="237" t="str">
        <f t="shared" si="225"/>
        <v/>
      </c>
      <c r="AC1489" s="238" t="str">
        <f>IFERROR((K1489+R1489)+IF($B$3="NYSEG",INDEX('BCA Inputs'!$AI$14:$AI$54,MATCH(I1489,'BCA Inputs'!$M$14:$M$54,0))*P1489+INDEX('BCA Inputs'!$AJ$14:$AJ$54,MATCH(I1489,'BCA Inputs'!$M$14:$M$54,0))*Q1489,IF($B$3="RG&amp;E",INDEX('BCA Inputs'!$BR$14:$BR$54,MATCH(I1489,'BCA Inputs'!$AW$14:$AW$54,0))*P1489+INDEX('BCA Inputs'!$BS$14:$BS$54,MATCH(I1489,'BCA Inputs'!$AW$14:$AW$54,0))*Q1489,"")),"")</f>
        <v/>
      </c>
      <c r="AD1489" s="181" t="str">
        <f>IFERROR(IF($B$3="NYSEG",INDEX('BCA Inputs'!$AD$14:$AD$54,MATCH(I1489,'BCA Inputs'!$M$14:$M$54,0))*P1489+INDEX('BCA Inputs'!$AE$14:$AE$54,MATCH(I1489,'BCA Inputs'!$M$14:$M$54,0))*O1489+INDEX('BCA Inputs'!$AF$14:$AF$54,MATCH(I1489,'BCA Inputs'!$M$14:$M$54,0))*Q1489+INDEX('BCA Inputs'!$AG$14:$AG$54,MATCH(I1489,'BCA Inputs'!$M$14:$M$54,0))*F1489+INDEX('BCA Inputs'!$AH$14:$AH$54,MATCH(I1489,'BCA Inputs'!$M$14:$M$54,0))*G1489,IF($B$3="RG&amp;E",INDEX('BCA Inputs'!$BM$14:$BM$54,MATCH(I1489,'BCA Inputs'!$AW$14:$AW$54,0))*P1489+INDEX('BCA Inputs'!$BN$14:$BN$54,MATCH(I1489,'BCA Inputs'!$AW$14:$AW$54,0))*O1489+INDEX('BCA Inputs'!$BO$14:$BO$54,MATCH(I1489,'BCA Inputs'!$AW$14:$AW$54,0))*Q1489+INDEX('BCA Inputs'!$BP$14:$BP$54,MATCH(I1489,'BCA Inputs'!$AW$14:$AW$54,0))*F1489+INDEX('BCA Inputs'!$BQ$14:$BQ$54,MATCH(I1489,'BCA Inputs'!$AW$14:$AW$54,0))*G1489,"")),"")</f>
        <v/>
      </c>
      <c r="AE1489" s="237" t="str">
        <f t="shared" si="226"/>
        <v/>
      </c>
      <c r="AF1489" s="198">
        <f t="shared" si="228"/>
        <v>0</v>
      </c>
      <c r="AG1489" s="239">
        <f t="shared" si="229"/>
        <v>0</v>
      </c>
    </row>
    <row r="1490" spans="1:33">
      <c r="A1490" s="228"/>
      <c r="B1490" s="176"/>
      <c r="C1490" s="229"/>
      <c r="D1490" s="230"/>
      <c r="E1490" s="230"/>
      <c r="F1490" s="230"/>
      <c r="G1490" s="230"/>
      <c r="H1490" s="231"/>
      <c r="I1490" s="231"/>
      <c r="J1490" s="232"/>
      <c r="K1490" s="232"/>
      <c r="L1490" s="232"/>
      <c r="M1490" s="181">
        <f t="shared" si="227"/>
        <v>0</v>
      </c>
      <c r="N1490" s="181">
        <f>IF(H1490="",0,H1490*I1490*'Avoided Water Savings Cost'!$C$16)</f>
        <v>0</v>
      </c>
      <c r="O1490" s="545">
        <f>IF(C1490="",0,IF($B$3="NYSEG",C1490/(1-'Avoided Electric Costs 2020'!$W$21),IF($B$3="RG&amp;E",C1490/(1-'Avoided Electric Costs 2020'!$X$21),"")))</f>
        <v>0</v>
      </c>
      <c r="P1490" s="546">
        <f>IF(D1490="",0,IF($B$3="NYSEG",D1490/(1-'Avoided Electric Costs 2020'!$W$21),IF($B$3="RG&amp;E",D1490/(1-'Avoided Electric Costs 2020'!$X$21),"")))</f>
        <v>0</v>
      </c>
      <c r="Q1490" s="546">
        <f>IF(E1490="",0,IF($B$3="NYSEG",E1490/(1-'Avoided Natural Gas Costs 2020'!$J$34),IF($B$3="RG&amp;E",E1490/(1-'Avoided Natural Gas Costs 2020'!$K$34),"")))</f>
        <v>0</v>
      </c>
      <c r="R1490" s="233" t="str">
        <f>IFERROR(IF(P1490*'BCA Inputs'!$C$1+Q1490*'BCA Inputs'!$C$2+F1490*'BCA Inputs'!$C$2+G1490*'BCA Inputs'!$C$2=0,"",P1490*'BCA Inputs'!$C$1+Q1490*'BCA Inputs'!$C$2+F1490*'BCA Inputs'!$C$2+G1490*'BCA Inputs'!$C$2),"")</f>
        <v/>
      </c>
      <c r="S1490" s="181" t="str">
        <f t="shared" si="220"/>
        <v/>
      </c>
      <c r="T1490" s="181" t="str">
        <f>IFERROR(IF($B$3="NYSEG",(INDEX('BCA Inputs'!$N$14:$N$54,MATCH(I1490,'BCA Inputs'!$M$14:$M$54,0))*P1490+INDEX('BCA Inputs'!$O$14:$O$54,MATCH(I1490,'BCA Inputs'!$M$14:$M$54,0))*O1490+INDEX('BCA Inputs'!P:P,MATCH(I1490,'BCA Inputs'!M:M,0))*Q1490+INDEX('BCA Inputs'!Q:Q,MATCH(I1490,'BCA Inputs'!M:M,0))*F1490+INDEX('BCA Inputs'!R:R,MATCH(I1490,'BCA Inputs'!M:M,0))*G1490)+L1490+N1490,IF($B$3="RG&amp;E",(INDEX('BCA Inputs'!$AX$14:$AX$54,MATCH(I1490,'BCA Inputs'!$AW$14:$AW$54,0))*P1490+INDEX('BCA Inputs'!$AY$14:$AY$54,MATCH(I1490,'BCA Inputs'!$AW$14:$AW$54,0))*O1490+INDEX('BCA Inputs'!$AZ$14:$AZ$54,MATCH(I1490,'BCA Inputs'!$AW$14:$AW$54,0))*Q1490+INDEX('BCA Inputs'!$BA$14:$BA$54,MATCH(I1490,'BCA Inputs'!$AW$14:$AW$54,0))*F1490+INDEX('BCA Inputs'!$BB$14:$BB$54,MATCH(I1490,'BCA Inputs'!$AW$14:$AW$54,0))*G1490)+L1490+N1490,"")),"")</f>
        <v/>
      </c>
      <c r="U1490" s="234" t="str">
        <f t="shared" si="221"/>
        <v/>
      </c>
      <c r="V1490" s="234" t="str">
        <f t="shared" si="222"/>
        <v/>
      </c>
      <c r="W1490" s="234" t="str">
        <f t="shared" si="223"/>
        <v/>
      </c>
      <c r="Y1490" s="235" t="str">
        <f t="shared" si="224"/>
        <v/>
      </c>
      <c r="Z1490" s="236" t="str">
        <f>IFERROR(IF($B$3="NYSEG",INDEX('BCA Inputs'!$X$14:$X$54,MATCH(I1490,'BCA Inputs'!$M$14:$M$54,0))*P1490+INDEX('BCA Inputs'!$Y$14:$Y$54,MATCH(I1490,'BCA Inputs'!$M$14:$M$54,0))*O1490+INDEX('BCA Inputs'!$Z$14:$Z$54,MATCH(I1490,'BCA Inputs'!$M$14:$M$54,0))*Q1490+INDEX('BCA Inputs'!$AA$14:$AA$54,MATCH(I1490,'BCA Inputs'!$M$14:$M$54,0))*F1490+INDEX('BCA Inputs'!$AB$14:$AB$54,MATCH(I1490,'BCA Inputs'!$M$14:$M$54,0))*G1490,IF($B$3="RG&amp;E",INDEX('BCA Inputs'!$BG$14:$BG$54,MATCH(I1490,'BCA Inputs'!$AW$14:$AW$54,0))*P1490+INDEX('BCA Inputs'!$BH$14:$BH$54,MATCH(I1490,'BCA Inputs'!$AW$14:$AW$54,0))*O1490+INDEX('BCA Inputs'!$BI$14:$BI$54,MATCH(I1490,'BCA Inputs'!$AW$14:$AW$54,0))*Q1490+INDEX('BCA Inputs'!$BJ$14:$BJ$54,MATCH(I1490,'BCA Inputs'!$AW$14:$AW$54,0))*F1490+INDEX('BCA Inputs'!$BK$14:$BK$54,MATCH(I1490,'BCA Inputs'!$AW$14:$AW$54,0))*G1490,"")),"")</f>
        <v/>
      </c>
      <c r="AA1490" s="237" t="str">
        <f t="shared" si="225"/>
        <v/>
      </c>
      <c r="AC1490" s="238" t="str">
        <f>IFERROR((K1490+R1490)+IF($B$3="NYSEG",INDEX('BCA Inputs'!$AI$14:$AI$54,MATCH(I1490,'BCA Inputs'!$M$14:$M$54,0))*P1490+INDEX('BCA Inputs'!$AJ$14:$AJ$54,MATCH(I1490,'BCA Inputs'!$M$14:$M$54,0))*Q1490,IF($B$3="RG&amp;E",INDEX('BCA Inputs'!$BR$14:$BR$54,MATCH(I1490,'BCA Inputs'!$AW$14:$AW$54,0))*P1490+INDEX('BCA Inputs'!$BS$14:$BS$54,MATCH(I1490,'BCA Inputs'!$AW$14:$AW$54,0))*Q1490,"")),"")</f>
        <v/>
      </c>
      <c r="AD1490" s="181" t="str">
        <f>IFERROR(IF($B$3="NYSEG",INDEX('BCA Inputs'!$AD$14:$AD$54,MATCH(I1490,'BCA Inputs'!$M$14:$M$54,0))*P1490+INDEX('BCA Inputs'!$AE$14:$AE$54,MATCH(I1490,'BCA Inputs'!$M$14:$M$54,0))*O1490+INDEX('BCA Inputs'!$AF$14:$AF$54,MATCH(I1490,'BCA Inputs'!$M$14:$M$54,0))*Q1490+INDEX('BCA Inputs'!$AG$14:$AG$54,MATCH(I1490,'BCA Inputs'!$M$14:$M$54,0))*F1490+INDEX('BCA Inputs'!$AH$14:$AH$54,MATCH(I1490,'BCA Inputs'!$M$14:$M$54,0))*G1490,IF($B$3="RG&amp;E",INDEX('BCA Inputs'!$BM$14:$BM$54,MATCH(I1490,'BCA Inputs'!$AW$14:$AW$54,0))*P1490+INDEX('BCA Inputs'!$BN$14:$BN$54,MATCH(I1490,'BCA Inputs'!$AW$14:$AW$54,0))*O1490+INDEX('BCA Inputs'!$BO$14:$BO$54,MATCH(I1490,'BCA Inputs'!$AW$14:$AW$54,0))*Q1490+INDEX('BCA Inputs'!$BP$14:$BP$54,MATCH(I1490,'BCA Inputs'!$AW$14:$AW$54,0))*F1490+INDEX('BCA Inputs'!$BQ$14:$BQ$54,MATCH(I1490,'BCA Inputs'!$AW$14:$AW$54,0))*G1490,"")),"")</f>
        <v/>
      </c>
      <c r="AE1490" s="237" t="str">
        <f t="shared" si="226"/>
        <v/>
      </c>
      <c r="AF1490" s="198">
        <f t="shared" si="228"/>
        <v>0</v>
      </c>
      <c r="AG1490" s="239">
        <f t="shared" si="229"/>
        <v>0</v>
      </c>
    </row>
    <row r="1491" spans="1:33">
      <c r="A1491" s="228"/>
      <c r="B1491" s="176"/>
      <c r="C1491" s="229"/>
      <c r="D1491" s="230"/>
      <c r="E1491" s="230"/>
      <c r="F1491" s="230"/>
      <c r="G1491" s="230"/>
      <c r="H1491" s="231"/>
      <c r="I1491" s="231"/>
      <c r="J1491" s="232"/>
      <c r="K1491" s="232"/>
      <c r="L1491" s="232"/>
      <c r="M1491" s="181">
        <f t="shared" si="227"/>
        <v>0</v>
      </c>
      <c r="N1491" s="181">
        <f>IF(H1491="",0,H1491*I1491*'Avoided Water Savings Cost'!$C$16)</f>
        <v>0</v>
      </c>
      <c r="O1491" s="545">
        <f>IF(C1491="",0,IF($B$3="NYSEG",C1491/(1-'Avoided Electric Costs 2020'!$W$21),IF($B$3="RG&amp;E",C1491/(1-'Avoided Electric Costs 2020'!$X$21),"")))</f>
        <v>0</v>
      </c>
      <c r="P1491" s="546">
        <f>IF(D1491="",0,IF($B$3="NYSEG",D1491/(1-'Avoided Electric Costs 2020'!$W$21),IF($B$3="RG&amp;E",D1491/(1-'Avoided Electric Costs 2020'!$X$21),"")))</f>
        <v>0</v>
      </c>
      <c r="Q1491" s="546">
        <f>IF(E1491="",0,IF($B$3="NYSEG",E1491/(1-'Avoided Natural Gas Costs 2020'!$J$34),IF($B$3="RG&amp;E",E1491/(1-'Avoided Natural Gas Costs 2020'!$K$34),"")))</f>
        <v>0</v>
      </c>
      <c r="R1491" s="233" t="str">
        <f>IFERROR(IF(P1491*'BCA Inputs'!$C$1+Q1491*'BCA Inputs'!$C$2+F1491*'BCA Inputs'!$C$2+G1491*'BCA Inputs'!$C$2=0,"",P1491*'BCA Inputs'!$C$1+Q1491*'BCA Inputs'!$C$2+F1491*'BCA Inputs'!$C$2+G1491*'BCA Inputs'!$C$2),"")</f>
        <v/>
      </c>
      <c r="S1491" s="181" t="str">
        <f t="shared" si="220"/>
        <v/>
      </c>
      <c r="T1491" s="181" t="str">
        <f>IFERROR(IF($B$3="NYSEG",(INDEX('BCA Inputs'!$N$14:$N$54,MATCH(I1491,'BCA Inputs'!$M$14:$M$54,0))*P1491+INDEX('BCA Inputs'!$O$14:$O$54,MATCH(I1491,'BCA Inputs'!$M$14:$M$54,0))*O1491+INDEX('BCA Inputs'!P:P,MATCH(I1491,'BCA Inputs'!M:M,0))*Q1491+INDEX('BCA Inputs'!Q:Q,MATCH(I1491,'BCA Inputs'!M:M,0))*F1491+INDEX('BCA Inputs'!R:R,MATCH(I1491,'BCA Inputs'!M:M,0))*G1491)+L1491+N1491,IF($B$3="RG&amp;E",(INDEX('BCA Inputs'!$AX$14:$AX$54,MATCH(I1491,'BCA Inputs'!$AW$14:$AW$54,0))*P1491+INDEX('BCA Inputs'!$AY$14:$AY$54,MATCH(I1491,'BCA Inputs'!$AW$14:$AW$54,0))*O1491+INDEX('BCA Inputs'!$AZ$14:$AZ$54,MATCH(I1491,'BCA Inputs'!$AW$14:$AW$54,0))*Q1491+INDEX('BCA Inputs'!$BA$14:$BA$54,MATCH(I1491,'BCA Inputs'!$AW$14:$AW$54,0))*F1491+INDEX('BCA Inputs'!$BB$14:$BB$54,MATCH(I1491,'BCA Inputs'!$AW$14:$AW$54,0))*G1491)+L1491+N1491,"")),"")</f>
        <v/>
      </c>
      <c r="U1491" s="234" t="str">
        <f t="shared" si="221"/>
        <v/>
      </c>
      <c r="V1491" s="234" t="str">
        <f t="shared" si="222"/>
        <v/>
      </c>
      <c r="W1491" s="234" t="str">
        <f t="shared" si="223"/>
        <v/>
      </c>
      <c r="Y1491" s="235" t="str">
        <f t="shared" si="224"/>
        <v/>
      </c>
      <c r="Z1491" s="236" t="str">
        <f>IFERROR(IF($B$3="NYSEG",INDEX('BCA Inputs'!$X$14:$X$54,MATCH(I1491,'BCA Inputs'!$M$14:$M$54,0))*P1491+INDEX('BCA Inputs'!$Y$14:$Y$54,MATCH(I1491,'BCA Inputs'!$M$14:$M$54,0))*O1491+INDEX('BCA Inputs'!$Z$14:$Z$54,MATCH(I1491,'BCA Inputs'!$M$14:$M$54,0))*Q1491+INDEX('BCA Inputs'!$AA$14:$AA$54,MATCH(I1491,'BCA Inputs'!$M$14:$M$54,0))*F1491+INDEX('BCA Inputs'!$AB$14:$AB$54,MATCH(I1491,'BCA Inputs'!$M$14:$M$54,0))*G1491,IF($B$3="RG&amp;E",INDEX('BCA Inputs'!$BG$14:$BG$54,MATCH(I1491,'BCA Inputs'!$AW$14:$AW$54,0))*P1491+INDEX('BCA Inputs'!$BH$14:$BH$54,MATCH(I1491,'BCA Inputs'!$AW$14:$AW$54,0))*O1491+INDEX('BCA Inputs'!$BI$14:$BI$54,MATCH(I1491,'BCA Inputs'!$AW$14:$AW$54,0))*Q1491+INDEX('BCA Inputs'!$BJ$14:$BJ$54,MATCH(I1491,'BCA Inputs'!$AW$14:$AW$54,0))*F1491+INDEX('BCA Inputs'!$BK$14:$BK$54,MATCH(I1491,'BCA Inputs'!$AW$14:$AW$54,0))*G1491,"")),"")</f>
        <v/>
      </c>
      <c r="AA1491" s="237" t="str">
        <f t="shared" si="225"/>
        <v/>
      </c>
      <c r="AC1491" s="238" t="str">
        <f>IFERROR((K1491+R1491)+IF($B$3="NYSEG",INDEX('BCA Inputs'!$AI$14:$AI$54,MATCH(I1491,'BCA Inputs'!$M$14:$M$54,0))*P1491+INDEX('BCA Inputs'!$AJ$14:$AJ$54,MATCH(I1491,'BCA Inputs'!$M$14:$M$54,0))*Q1491,IF($B$3="RG&amp;E",INDEX('BCA Inputs'!$BR$14:$BR$54,MATCH(I1491,'BCA Inputs'!$AW$14:$AW$54,0))*P1491+INDEX('BCA Inputs'!$BS$14:$BS$54,MATCH(I1491,'BCA Inputs'!$AW$14:$AW$54,0))*Q1491,"")),"")</f>
        <v/>
      </c>
      <c r="AD1491" s="181" t="str">
        <f>IFERROR(IF($B$3="NYSEG",INDEX('BCA Inputs'!$AD$14:$AD$54,MATCH(I1491,'BCA Inputs'!$M$14:$M$54,0))*P1491+INDEX('BCA Inputs'!$AE$14:$AE$54,MATCH(I1491,'BCA Inputs'!$M$14:$M$54,0))*O1491+INDEX('BCA Inputs'!$AF$14:$AF$54,MATCH(I1491,'BCA Inputs'!$M$14:$M$54,0))*Q1491+INDEX('BCA Inputs'!$AG$14:$AG$54,MATCH(I1491,'BCA Inputs'!$M$14:$M$54,0))*F1491+INDEX('BCA Inputs'!$AH$14:$AH$54,MATCH(I1491,'BCA Inputs'!$M$14:$M$54,0))*G1491,IF($B$3="RG&amp;E",INDEX('BCA Inputs'!$BM$14:$BM$54,MATCH(I1491,'BCA Inputs'!$AW$14:$AW$54,0))*P1491+INDEX('BCA Inputs'!$BN$14:$BN$54,MATCH(I1491,'BCA Inputs'!$AW$14:$AW$54,0))*O1491+INDEX('BCA Inputs'!$BO$14:$BO$54,MATCH(I1491,'BCA Inputs'!$AW$14:$AW$54,0))*Q1491+INDEX('BCA Inputs'!$BP$14:$BP$54,MATCH(I1491,'BCA Inputs'!$AW$14:$AW$54,0))*F1491+INDEX('BCA Inputs'!$BQ$14:$BQ$54,MATCH(I1491,'BCA Inputs'!$AW$14:$AW$54,0))*G1491,"")),"")</f>
        <v/>
      </c>
      <c r="AE1491" s="237" t="str">
        <f t="shared" si="226"/>
        <v/>
      </c>
      <c r="AF1491" s="198">
        <f t="shared" si="228"/>
        <v>0</v>
      </c>
      <c r="AG1491" s="239">
        <f t="shared" si="229"/>
        <v>0</v>
      </c>
    </row>
    <row r="1492" spans="1:33">
      <c r="A1492" s="228"/>
      <c r="B1492" s="176"/>
      <c r="C1492" s="229"/>
      <c r="D1492" s="230"/>
      <c r="E1492" s="230"/>
      <c r="F1492" s="230"/>
      <c r="G1492" s="230"/>
      <c r="H1492" s="231"/>
      <c r="I1492" s="231"/>
      <c r="J1492" s="232"/>
      <c r="K1492" s="232"/>
      <c r="L1492" s="232"/>
      <c r="M1492" s="181">
        <f t="shared" si="227"/>
        <v>0</v>
      </c>
      <c r="N1492" s="181">
        <f>IF(H1492="",0,H1492*I1492*'Avoided Water Savings Cost'!$C$16)</f>
        <v>0</v>
      </c>
      <c r="O1492" s="545">
        <f>IF(C1492="",0,IF($B$3="NYSEG",C1492/(1-'Avoided Electric Costs 2020'!$W$21),IF($B$3="RG&amp;E",C1492/(1-'Avoided Electric Costs 2020'!$X$21),"")))</f>
        <v>0</v>
      </c>
      <c r="P1492" s="546">
        <f>IF(D1492="",0,IF($B$3="NYSEG",D1492/(1-'Avoided Electric Costs 2020'!$W$21),IF($B$3="RG&amp;E",D1492/(1-'Avoided Electric Costs 2020'!$X$21),"")))</f>
        <v>0</v>
      </c>
      <c r="Q1492" s="546">
        <f>IF(E1492="",0,IF($B$3="NYSEG",E1492/(1-'Avoided Natural Gas Costs 2020'!$J$34),IF($B$3="RG&amp;E",E1492/(1-'Avoided Natural Gas Costs 2020'!$K$34),"")))</f>
        <v>0</v>
      </c>
      <c r="R1492" s="233" t="str">
        <f>IFERROR(IF(P1492*'BCA Inputs'!$C$1+Q1492*'BCA Inputs'!$C$2+F1492*'BCA Inputs'!$C$2+G1492*'BCA Inputs'!$C$2=0,"",P1492*'BCA Inputs'!$C$1+Q1492*'BCA Inputs'!$C$2+F1492*'BCA Inputs'!$C$2+G1492*'BCA Inputs'!$C$2),"")</f>
        <v/>
      </c>
      <c r="S1492" s="181" t="str">
        <f t="shared" si="220"/>
        <v/>
      </c>
      <c r="T1492" s="181" t="str">
        <f>IFERROR(IF($B$3="NYSEG",(INDEX('BCA Inputs'!$N$14:$N$54,MATCH(I1492,'BCA Inputs'!$M$14:$M$54,0))*P1492+INDEX('BCA Inputs'!$O$14:$O$54,MATCH(I1492,'BCA Inputs'!$M$14:$M$54,0))*O1492+INDEX('BCA Inputs'!P:P,MATCH(I1492,'BCA Inputs'!M:M,0))*Q1492+INDEX('BCA Inputs'!Q:Q,MATCH(I1492,'BCA Inputs'!M:M,0))*F1492+INDEX('BCA Inputs'!R:R,MATCH(I1492,'BCA Inputs'!M:M,0))*G1492)+L1492+N1492,IF($B$3="RG&amp;E",(INDEX('BCA Inputs'!$AX$14:$AX$54,MATCH(I1492,'BCA Inputs'!$AW$14:$AW$54,0))*P1492+INDEX('BCA Inputs'!$AY$14:$AY$54,MATCH(I1492,'BCA Inputs'!$AW$14:$AW$54,0))*O1492+INDEX('BCA Inputs'!$AZ$14:$AZ$54,MATCH(I1492,'BCA Inputs'!$AW$14:$AW$54,0))*Q1492+INDEX('BCA Inputs'!$BA$14:$BA$54,MATCH(I1492,'BCA Inputs'!$AW$14:$AW$54,0))*F1492+INDEX('BCA Inputs'!$BB$14:$BB$54,MATCH(I1492,'BCA Inputs'!$AW$14:$AW$54,0))*G1492)+L1492+N1492,"")),"")</f>
        <v/>
      </c>
      <c r="U1492" s="234" t="str">
        <f t="shared" si="221"/>
        <v/>
      </c>
      <c r="V1492" s="234" t="str">
        <f t="shared" si="222"/>
        <v/>
      </c>
      <c r="W1492" s="234" t="str">
        <f t="shared" si="223"/>
        <v/>
      </c>
      <c r="Y1492" s="235" t="str">
        <f t="shared" si="224"/>
        <v/>
      </c>
      <c r="Z1492" s="236" t="str">
        <f>IFERROR(IF($B$3="NYSEG",INDEX('BCA Inputs'!$X$14:$X$54,MATCH(I1492,'BCA Inputs'!$M$14:$M$54,0))*P1492+INDEX('BCA Inputs'!$Y$14:$Y$54,MATCH(I1492,'BCA Inputs'!$M$14:$M$54,0))*O1492+INDEX('BCA Inputs'!$Z$14:$Z$54,MATCH(I1492,'BCA Inputs'!$M$14:$M$54,0))*Q1492+INDEX('BCA Inputs'!$AA$14:$AA$54,MATCH(I1492,'BCA Inputs'!$M$14:$M$54,0))*F1492+INDEX('BCA Inputs'!$AB$14:$AB$54,MATCH(I1492,'BCA Inputs'!$M$14:$M$54,0))*G1492,IF($B$3="RG&amp;E",INDEX('BCA Inputs'!$BG$14:$BG$54,MATCH(I1492,'BCA Inputs'!$AW$14:$AW$54,0))*P1492+INDEX('BCA Inputs'!$BH$14:$BH$54,MATCH(I1492,'BCA Inputs'!$AW$14:$AW$54,0))*O1492+INDEX('BCA Inputs'!$BI$14:$BI$54,MATCH(I1492,'BCA Inputs'!$AW$14:$AW$54,0))*Q1492+INDEX('BCA Inputs'!$BJ$14:$BJ$54,MATCH(I1492,'BCA Inputs'!$AW$14:$AW$54,0))*F1492+INDEX('BCA Inputs'!$BK$14:$BK$54,MATCH(I1492,'BCA Inputs'!$AW$14:$AW$54,0))*G1492,"")),"")</f>
        <v/>
      </c>
      <c r="AA1492" s="237" t="str">
        <f t="shared" si="225"/>
        <v/>
      </c>
      <c r="AC1492" s="238" t="str">
        <f>IFERROR((K1492+R1492)+IF($B$3="NYSEG",INDEX('BCA Inputs'!$AI$14:$AI$54,MATCH(I1492,'BCA Inputs'!$M$14:$M$54,0))*P1492+INDEX('BCA Inputs'!$AJ$14:$AJ$54,MATCH(I1492,'BCA Inputs'!$M$14:$M$54,0))*Q1492,IF($B$3="RG&amp;E",INDEX('BCA Inputs'!$BR$14:$BR$54,MATCH(I1492,'BCA Inputs'!$AW$14:$AW$54,0))*P1492+INDEX('BCA Inputs'!$BS$14:$BS$54,MATCH(I1492,'BCA Inputs'!$AW$14:$AW$54,0))*Q1492,"")),"")</f>
        <v/>
      </c>
      <c r="AD1492" s="181" t="str">
        <f>IFERROR(IF($B$3="NYSEG",INDEX('BCA Inputs'!$AD$14:$AD$54,MATCH(I1492,'BCA Inputs'!$M$14:$M$54,0))*P1492+INDEX('BCA Inputs'!$AE$14:$AE$54,MATCH(I1492,'BCA Inputs'!$M$14:$M$54,0))*O1492+INDEX('BCA Inputs'!$AF$14:$AF$54,MATCH(I1492,'BCA Inputs'!$M$14:$M$54,0))*Q1492+INDEX('BCA Inputs'!$AG$14:$AG$54,MATCH(I1492,'BCA Inputs'!$M$14:$M$54,0))*F1492+INDEX('BCA Inputs'!$AH$14:$AH$54,MATCH(I1492,'BCA Inputs'!$M$14:$M$54,0))*G1492,IF($B$3="RG&amp;E",INDEX('BCA Inputs'!$BM$14:$BM$54,MATCH(I1492,'BCA Inputs'!$AW$14:$AW$54,0))*P1492+INDEX('BCA Inputs'!$BN$14:$BN$54,MATCH(I1492,'BCA Inputs'!$AW$14:$AW$54,0))*O1492+INDEX('BCA Inputs'!$BO$14:$BO$54,MATCH(I1492,'BCA Inputs'!$AW$14:$AW$54,0))*Q1492+INDEX('BCA Inputs'!$BP$14:$BP$54,MATCH(I1492,'BCA Inputs'!$AW$14:$AW$54,0))*F1492+INDEX('BCA Inputs'!$BQ$14:$BQ$54,MATCH(I1492,'BCA Inputs'!$AW$14:$AW$54,0))*G1492,"")),"")</f>
        <v/>
      </c>
      <c r="AE1492" s="237" t="str">
        <f t="shared" si="226"/>
        <v/>
      </c>
      <c r="AF1492" s="198">
        <f t="shared" si="228"/>
        <v>0</v>
      </c>
      <c r="AG1492" s="239">
        <f t="shared" si="229"/>
        <v>0</v>
      </c>
    </row>
    <row r="1493" spans="1:33">
      <c r="A1493" s="228"/>
      <c r="B1493" s="176"/>
      <c r="C1493" s="229"/>
      <c r="D1493" s="230"/>
      <c r="E1493" s="230"/>
      <c r="F1493" s="230"/>
      <c r="G1493" s="230"/>
      <c r="H1493" s="231"/>
      <c r="I1493" s="231"/>
      <c r="J1493" s="232"/>
      <c r="K1493" s="232"/>
      <c r="L1493" s="232"/>
      <c r="M1493" s="181">
        <f t="shared" si="227"/>
        <v>0</v>
      </c>
      <c r="N1493" s="181">
        <f>IF(H1493="",0,H1493*I1493*'Avoided Water Savings Cost'!$C$16)</f>
        <v>0</v>
      </c>
      <c r="O1493" s="545">
        <f>IF(C1493="",0,IF($B$3="NYSEG",C1493/(1-'Avoided Electric Costs 2020'!$W$21),IF($B$3="RG&amp;E",C1493/(1-'Avoided Electric Costs 2020'!$X$21),"")))</f>
        <v>0</v>
      </c>
      <c r="P1493" s="546">
        <f>IF(D1493="",0,IF($B$3="NYSEG",D1493/(1-'Avoided Electric Costs 2020'!$W$21),IF($B$3="RG&amp;E",D1493/(1-'Avoided Electric Costs 2020'!$X$21),"")))</f>
        <v>0</v>
      </c>
      <c r="Q1493" s="546">
        <f>IF(E1493="",0,IF($B$3="NYSEG",E1493/(1-'Avoided Natural Gas Costs 2020'!$J$34),IF($B$3="RG&amp;E",E1493/(1-'Avoided Natural Gas Costs 2020'!$K$34),"")))</f>
        <v>0</v>
      </c>
      <c r="R1493" s="233" t="str">
        <f>IFERROR(IF(P1493*'BCA Inputs'!$C$1+Q1493*'BCA Inputs'!$C$2+F1493*'BCA Inputs'!$C$2+G1493*'BCA Inputs'!$C$2=0,"",P1493*'BCA Inputs'!$C$1+Q1493*'BCA Inputs'!$C$2+F1493*'BCA Inputs'!$C$2+G1493*'BCA Inputs'!$C$2),"")</f>
        <v/>
      </c>
      <c r="S1493" s="181" t="str">
        <f t="shared" si="220"/>
        <v/>
      </c>
      <c r="T1493" s="181" t="str">
        <f>IFERROR(IF($B$3="NYSEG",(INDEX('BCA Inputs'!$N$14:$N$54,MATCH(I1493,'BCA Inputs'!$M$14:$M$54,0))*P1493+INDEX('BCA Inputs'!$O$14:$O$54,MATCH(I1493,'BCA Inputs'!$M$14:$M$54,0))*O1493+INDEX('BCA Inputs'!P:P,MATCH(I1493,'BCA Inputs'!M:M,0))*Q1493+INDEX('BCA Inputs'!Q:Q,MATCH(I1493,'BCA Inputs'!M:M,0))*F1493+INDEX('BCA Inputs'!R:R,MATCH(I1493,'BCA Inputs'!M:M,0))*G1493)+L1493+N1493,IF($B$3="RG&amp;E",(INDEX('BCA Inputs'!$AX$14:$AX$54,MATCH(I1493,'BCA Inputs'!$AW$14:$AW$54,0))*P1493+INDEX('BCA Inputs'!$AY$14:$AY$54,MATCH(I1493,'BCA Inputs'!$AW$14:$AW$54,0))*O1493+INDEX('BCA Inputs'!$AZ$14:$AZ$54,MATCH(I1493,'BCA Inputs'!$AW$14:$AW$54,0))*Q1493+INDEX('BCA Inputs'!$BA$14:$BA$54,MATCH(I1493,'BCA Inputs'!$AW$14:$AW$54,0))*F1493+INDEX('BCA Inputs'!$BB$14:$BB$54,MATCH(I1493,'BCA Inputs'!$AW$14:$AW$54,0))*G1493)+L1493+N1493,"")),"")</f>
        <v/>
      </c>
      <c r="U1493" s="234" t="str">
        <f t="shared" si="221"/>
        <v/>
      </c>
      <c r="V1493" s="234" t="str">
        <f t="shared" si="222"/>
        <v/>
      </c>
      <c r="W1493" s="234" t="str">
        <f t="shared" si="223"/>
        <v/>
      </c>
      <c r="Y1493" s="235" t="str">
        <f t="shared" si="224"/>
        <v/>
      </c>
      <c r="Z1493" s="236" t="str">
        <f>IFERROR(IF($B$3="NYSEG",INDEX('BCA Inputs'!$X$14:$X$54,MATCH(I1493,'BCA Inputs'!$M$14:$M$54,0))*P1493+INDEX('BCA Inputs'!$Y$14:$Y$54,MATCH(I1493,'BCA Inputs'!$M$14:$M$54,0))*O1493+INDEX('BCA Inputs'!$Z$14:$Z$54,MATCH(I1493,'BCA Inputs'!$M$14:$M$54,0))*Q1493+INDEX('BCA Inputs'!$AA$14:$AA$54,MATCH(I1493,'BCA Inputs'!$M$14:$M$54,0))*F1493+INDEX('BCA Inputs'!$AB$14:$AB$54,MATCH(I1493,'BCA Inputs'!$M$14:$M$54,0))*G1493,IF($B$3="RG&amp;E",INDEX('BCA Inputs'!$BG$14:$BG$54,MATCH(I1493,'BCA Inputs'!$AW$14:$AW$54,0))*P1493+INDEX('BCA Inputs'!$BH$14:$BH$54,MATCH(I1493,'BCA Inputs'!$AW$14:$AW$54,0))*O1493+INDEX('BCA Inputs'!$BI$14:$BI$54,MATCH(I1493,'BCA Inputs'!$AW$14:$AW$54,0))*Q1493+INDEX('BCA Inputs'!$BJ$14:$BJ$54,MATCH(I1493,'BCA Inputs'!$AW$14:$AW$54,0))*F1493+INDEX('BCA Inputs'!$BK$14:$BK$54,MATCH(I1493,'BCA Inputs'!$AW$14:$AW$54,0))*G1493,"")),"")</f>
        <v/>
      </c>
      <c r="AA1493" s="237" t="str">
        <f t="shared" si="225"/>
        <v/>
      </c>
      <c r="AC1493" s="238" t="str">
        <f>IFERROR((K1493+R1493)+IF($B$3="NYSEG",INDEX('BCA Inputs'!$AI$14:$AI$54,MATCH(I1493,'BCA Inputs'!$M$14:$M$54,0))*P1493+INDEX('BCA Inputs'!$AJ$14:$AJ$54,MATCH(I1493,'BCA Inputs'!$M$14:$M$54,0))*Q1493,IF($B$3="RG&amp;E",INDEX('BCA Inputs'!$BR$14:$BR$54,MATCH(I1493,'BCA Inputs'!$AW$14:$AW$54,0))*P1493+INDEX('BCA Inputs'!$BS$14:$BS$54,MATCH(I1493,'BCA Inputs'!$AW$14:$AW$54,0))*Q1493,"")),"")</f>
        <v/>
      </c>
      <c r="AD1493" s="181" t="str">
        <f>IFERROR(IF($B$3="NYSEG",INDEX('BCA Inputs'!$AD$14:$AD$54,MATCH(I1493,'BCA Inputs'!$M$14:$M$54,0))*P1493+INDEX('BCA Inputs'!$AE$14:$AE$54,MATCH(I1493,'BCA Inputs'!$M$14:$M$54,0))*O1493+INDEX('BCA Inputs'!$AF$14:$AF$54,MATCH(I1493,'BCA Inputs'!$M$14:$M$54,0))*Q1493+INDEX('BCA Inputs'!$AG$14:$AG$54,MATCH(I1493,'BCA Inputs'!$M$14:$M$54,0))*F1493+INDEX('BCA Inputs'!$AH$14:$AH$54,MATCH(I1493,'BCA Inputs'!$M$14:$M$54,0))*G1493,IF($B$3="RG&amp;E",INDEX('BCA Inputs'!$BM$14:$BM$54,MATCH(I1493,'BCA Inputs'!$AW$14:$AW$54,0))*P1493+INDEX('BCA Inputs'!$BN$14:$BN$54,MATCH(I1493,'BCA Inputs'!$AW$14:$AW$54,0))*O1493+INDEX('BCA Inputs'!$BO$14:$BO$54,MATCH(I1493,'BCA Inputs'!$AW$14:$AW$54,0))*Q1493+INDEX('BCA Inputs'!$BP$14:$BP$54,MATCH(I1493,'BCA Inputs'!$AW$14:$AW$54,0))*F1493+INDEX('BCA Inputs'!$BQ$14:$BQ$54,MATCH(I1493,'BCA Inputs'!$AW$14:$AW$54,0))*G1493,"")),"")</f>
        <v/>
      </c>
      <c r="AE1493" s="237" t="str">
        <f t="shared" si="226"/>
        <v/>
      </c>
      <c r="AF1493" s="198">
        <f t="shared" si="228"/>
        <v>0</v>
      </c>
      <c r="AG1493" s="239">
        <f t="shared" si="229"/>
        <v>0</v>
      </c>
    </row>
    <row r="1494" spans="1:33">
      <c r="A1494" s="228"/>
      <c r="B1494" s="176"/>
      <c r="C1494" s="229"/>
      <c r="D1494" s="230"/>
      <c r="E1494" s="230"/>
      <c r="F1494" s="230"/>
      <c r="G1494" s="230"/>
      <c r="H1494" s="231"/>
      <c r="I1494" s="231"/>
      <c r="J1494" s="232"/>
      <c r="K1494" s="232"/>
      <c r="L1494" s="232"/>
      <c r="M1494" s="181">
        <f t="shared" si="227"/>
        <v>0</v>
      </c>
      <c r="N1494" s="181">
        <f>IF(H1494="",0,H1494*I1494*'Avoided Water Savings Cost'!$C$16)</f>
        <v>0</v>
      </c>
      <c r="O1494" s="545">
        <f>IF(C1494="",0,IF($B$3="NYSEG",C1494/(1-'Avoided Electric Costs 2020'!$W$21),IF($B$3="RG&amp;E",C1494/(1-'Avoided Electric Costs 2020'!$X$21),"")))</f>
        <v>0</v>
      </c>
      <c r="P1494" s="546">
        <f>IF(D1494="",0,IF($B$3="NYSEG",D1494/(1-'Avoided Electric Costs 2020'!$W$21),IF($B$3="RG&amp;E",D1494/(1-'Avoided Electric Costs 2020'!$X$21),"")))</f>
        <v>0</v>
      </c>
      <c r="Q1494" s="546">
        <f>IF(E1494="",0,IF($B$3="NYSEG",E1494/(1-'Avoided Natural Gas Costs 2020'!$J$34),IF($B$3="RG&amp;E",E1494/(1-'Avoided Natural Gas Costs 2020'!$K$34),"")))</f>
        <v>0</v>
      </c>
      <c r="R1494" s="233" t="str">
        <f>IFERROR(IF(P1494*'BCA Inputs'!$C$1+Q1494*'BCA Inputs'!$C$2+F1494*'BCA Inputs'!$C$2+G1494*'BCA Inputs'!$C$2=0,"",P1494*'BCA Inputs'!$C$1+Q1494*'BCA Inputs'!$C$2+F1494*'BCA Inputs'!$C$2+G1494*'BCA Inputs'!$C$2),"")</f>
        <v/>
      </c>
      <c r="S1494" s="181" t="str">
        <f t="shared" si="220"/>
        <v/>
      </c>
      <c r="T1494" s="181" t="str">
        <f>IFERROR(IF($B$3="NYSEG",(INDEX('BCA Inputs'!$N$14:$N$54,MATCH(I1494,'BCA Inputs'!$M$14:$M$54,0))*P1494+INDEX('BCA Inputs'!$O$14:$O$54,MATCH(I1494,'BCA Inputs'!$M$14:$M$54,0))*O1494+INDEX('BCA Inputs'!P:P,MATCH(I1494,'BCA Inputs'!M:M,0))*Q1494+INDEX('BCA Inputs'!Q:Q,MATCH(I1494,'BCA Inputs'!M:M,0))*F1494+INDEX('BCA Inputs'!R:R,MATCH(I1494,'BCA Inputs'!M:M,0))*G1494)+L1494+N1494,IF($B$3="RG&amp;E",(INDEX('BCA Inputs'!$AX$14:$AX$54,MATCH(I1494,'BCA Inputs'!$AW$14:$AW$54,0))*P1494+INDEX('BCA Inputs'!$AY$14:$AY$54,MATCH(I1494,'BCA Inputs'!$AW$14:$AW$54,0))*O1494+INDEX('BCA Inputs'!$AZ$14:$AZ$54,MATCH(I1494,'BCA Inputs'!$AW$14:$AW$54,0))*Q1494+INDEX('BCA Inputs'!$BA$14:$BA$54,MATCH(I1494,'BCA Inputs'!$AW$14:$AW$54,0))*F1494+INDEX('BCA Inputs'!$BB$14:$BB$54,MATCH(I1494,'BCA Inputs'!$AW$14:$AW$54,0))*G1494)+L1494+N1494,"")),"")</f>
        <v/>
      </c>
      <c r="U1494" s="234" t="str">
        <f t="shared" si="221"/>
        <v/>
      </c>
      <c r="V1494" s="234" t="str">
        <f t="shared" si="222"/>
        <v/>
      </c>
      <c r="W1494" s="234" t="str">
        <f t="shared" si="223"/>
        <v/>
      </c>
      <c r="Y1494" s="235" t="str">
        <f t="shared" si="224"/>
        <v/>
      </c>
      <c r="Z1494" s="236" t="str">
        <f>IFERROR(IF($B$3="NYSEG",INDEX('BCA Inputs'!$X$14:$X$54,MATCH(I1494,'BCA Inputs'!$M$14:$M$54,0))*P1494+INDEX('BCA Inputs'!$Y$14:$Y$54,MATCH(I1494,'BCA Inputs'!$M$14:$M$54,0))*O1494+INDEX('BCA Inputs'!$Z$14:$Z$54,MATCH(I1494,'BCA Inputs'!$M$14:$M$54,0))*Q1494+INDEX('BCA Inputs'!$AA$14:$AA$54,MATCH(I1494,'BCA Inputs'!$M$14:$M$54,0))*F1494+INDEX('BCA Inputs'!$AB$14:$AB$54,MATCH(I1494,'BCA Inputs'!$M$14:$M$54,0))*G1494,IF($B$3="RG&amp;E",INDEX('BCA Inputs'!$BG$14:$BG$54,MATCH(I1494,'BCA Inputs'!$AW$14:$AW$54,0))*P1494+INDEX('BCA Inputs'!$BH$14:$BH$54,MATCH(I1494,'BCA Inputs'!$AW$14:$AW$54,0))*O1494+INDEX('BCA Inputs'!$BI$14:$BI$54,MATCH(I1494,'BCA Inputs'!$AW$14:$AW$54,0))*Q1494+INDEX('BCA Inputs'!$BJ$14:$BJ$54,MATCH(I1494,'BCA Inputs'!$AW$14:$AW$54,0))*F1494+INDEX('BCA Inputs'!$BK$14:$BK$54,MATCH(I1494,'BCA Inputs'!$AW$14:$AW$54,0))*G1494,"")),"")</f>
        <v/>
      </c>
      <c r="AA1494" s="237" t="str">
        <f t="shared" si="225"/>
        <v/>
      </c>
      <c r="AC1494" s="238" t="str">
        <f>IFERROR((K1494+R1494)+IF($B$3="NYSEG",INDEX('BCA Inputs'!$AI$14:$AI$54,MATCH(I1494,'BCA Inputs'!$M$14:$M$54,0))*P1494+INDEX('BCA Inputs'!$AJ$14:$AJ$54,MATCH(I1494,'BCA Inputs'!$M$14:$M$54,0))*Q1494,IF($B$3="RG&amp;E",INDEX('BCA Inputs'!$BR$14:$BR$54,MATCH(I1494,'BCA Inputs'!$AW$14:$AW$54,0))*P1494+INDEX('BCA Inputs'!$BS$14:$BS$54,MATCH(I1494,'BCA Inputs'!$AW$14:$AW$54,0))*Q1494,"")),"")</f>
        <v/>
      </c>
      <c r="AD1494" s="181" t="str">
        <f>IFERROR(IF($B$3="NYSEG",INDEX('BCA Inputs'!$AD$14:$AD$54,MATCH(I1494,'BCA Inputs'!$M$14:$M$54,0))*P1494+INDEX('BCA Inputs'!$AE$14:$AE$54,MATCH(I1494,'BCA Inputs'!$M$14:$M$54,0))*O1494+INDEX('BCA Inputs'!$AF$14:$AF$54,MATCH(I1494,'BCA Inputs'!$M$14:$M$54,0))*Q1494+INDEX('BCA Inputs'!$AG$14:$AG$54,MATCH(I1494,'BCA Inputs'!$M$14:$M$54,0))*F1494+INDEX('BCA Inputs'!$AH$14:$AH$54,MATCH(I1494,'BCA Inputs'!$M$14:$M$54,0))*G1494,IF($B$3="RG&amp;E",INDEX('BCA Inputs'!$BM$14:$BM$54,MATCH(I1494,'BCA Inputs'!$AW$14:$AW$54,0))*P1494+INDEX('BCA Inputs'!$BN$14:$BN$54,MATCH(I1494,'BCA Inputs'!$AW$14:$AW$54,0))*O1494+INDEX('BCA Inputs'!$BO$14:$BO$54,MATCH(I1494,'BCA Inputs'!$AW$14:$AW$54,0))*Q1494+INDEX('BCA Inputs'!$BP$14:$BP$54,MATCH(I1494,'BCA Inputs'!$AW$14:$AW$54,0))*F1494+INDEX('BCA Inputs'!$BQ$14:$BQ$54,MATCH(I1494,'BCA Inputs'!$AW$14:$AW$54,0))*G1494,"")),"")</f>
        <v/>
      </c>
      <c r="AE1494" s="237" t="str">
        <f t="shared" si="226"/>
        <v/>
      </c>
      <c r="AF1494" s="198">
        <f t="shared" si="228"/>
        <v>0</v>
      </c>
      <c r="AG1494" s="239">
        <f t="shared" si="229"/>
        <v>0</v>
      </c>
    </row>
    <row r="1495" spans="1:33">
      <c r="A1495" s="228"/>
      <c r="B1495" s="176"/>
      <c r="C1495" s="229"/>
      <c r="D1495" s="230"/>
      <c r="E1495" s="230"/>
      <c r="F1495" s="230"/>
      <c r="G1495" s="230"/>
      <c r="H1495" s="231"/>
      <c r="I1495" s="231"/>
      <c r="J1495" s="232"/>
      <c r="K1495" s="232"/>
      <c r="L1495" s="232"/>
      <c r="M1495" s="181">
        <f t="shared" si="227"/>
        <v>0</v>
      </c>
      <c r="N1495" s="181">
        <f>IF(H1495="",0,H1495*I1495*'Avoided Water Savings Cost'!$C$16)</f>
        <v>0</v>
      </c>
      <c r="O1495" s="545">
        <f>IF(C1495="",0,IF($B$3="NYSEG",C1495/(1-'Avoided Electric Costs 2020'!$W$21),IF($B$3="RG&amp;E",C1495/(1-'Avoided Electric Costs 2020'!$X$21),"")))</f>
        <v>0</v>
      </c>
      <c r="P1495" s="546">
        <f>IF(D1495="",0,IF($B$3="NYSEG",D1495/(1-'Avoided Electric Costs 2020'!$W$21),IF($B$3="RG&amp;E",D1495/(1-'Avoided Electric Costs 2020'!$X$21),"")))</f>
        <v>0</v>
      </c>
      <c r="Q1495" s="546">
        <f>IF(E1495="",0,IF($B$3="NYSEG",E1495/(1-'Avoided Natural Gas Costs 2020'!$J$34),IF($B$3="RG&amp;E",E1495/(1-'Avoided Natural Gas Costs 2020'!$K$34),"")))</f>
        <v>0</v>
      </c>
      <c r="R1495" s="233" t="str">
        <f>IFERROR(IF(P1495*'BCA Inputs'!$C$1+Q1495*'BCA Inputs'!$C$2+F1495*'BCA Inputs'!$C$2+G1495*'BCA Inputs'!$C$2=0,"",P1495*'BCA Inputs'!$C$1+Q1495*'BCA Inputs'!$C$2+F1495*'BCA Inputs'!$C$2+G1495*'BCA Inputs'!$C$2),"")</f>
        <v/>
      </c>
      <c r="S1495" s="181" t="str">
        <f t="shared" ref="S1495:S1558" si="230">IFERROR(IF(J1495+R1495=0,"",J1495+R1495),"")</f>
        <v/>
      </c>
      <c r="T1495" s="181" t="str">
        <f>IFERROR(IF($B$3="NYSEG",(INDEX('BCA Inputs'!$N$14:$N$54,MATCH(I1495,'BCA Inputs'!$M$14:$M$54,0))*P1495+INDEX('BCA Inputs'!$O$14:$O$54,MATCH(I1495,'BCA Inputs'!$M$14:$M$54,0))*O1495+INDEX('BCA Inputs'!P:P,MATCH(I1495,'BCA Inputs'!M:M,0))*Q1495+INDEX('BCA Inputs'!Q:Q,MATCH(I1495,'BCA Inputs'!M:M,0))*F1495+INDEX('BCA Inputs'!R:R,MATCH(I1495,'BCA Inputs'!M:M,0))*G1495)+L1495+N1495,IF($B$3="RG&amp;E",(INDEX('BCA Inputs'!$AX$14:$AX$54,MATCH(I1495,'BCA Inputs'!$AW$14:$AW$54,0))*P1495+INDEX('BCA Inputs'!$AY$14:$AY$54,MATCH(I1495,'BCA Inputs'!$AW$14:$AW$54,0))*O1495+INDEX('BCA Inputs'!$AZ$14:$AZ$54,MATCH(I1495,'BCA Inputs'!$AW$14:$AW$54,0))*Q1495+INDEX('BCA Inputs'!$BA$14:$BA$54,MATCH(I1495,'BCA Inputs'!$AW$14:$AW$54,0))*F1495+INDEX('BCA Inputs'!$BB$14:$BB$54,MATCH(I1495,'BCA Inputs'!$AW$14:$AW$54,0))*G1495)+L1495+N1495,"")),"")</f>
        <v/>
      </c>
      <c r="U1495" s="234" t="str">
        <f t="shared" ref="U1495:U1558" si="231">IFERROR(T1495/S1495,"")</f>
        <v/>
      </c>
      <c r="V1495" s="234" t="str">
        <f t="shared" ref="V1495:V1558" si="232">IFERROR(J1495/(D1495*$B$6+E1495*$B$7+F1495*$B$7+G1495*$B$7+M1495+N1495/I1495),"")</f>
        <v/>
      </c>
      <c r="W1495" s="234" t="str">
        <f t="shared" ref="W1495:W1558" si="233">IFERROR((J1495-K1495)/(D1495*$B$6+E1495*$B$7+F1495*$B$7+G1495*$B$7+M1495+N1495/I1495),"")</f>
        <v/>
      </c>
      <c r="Y1495" s="235" t="str">
        <f t="shared" ref="Y1495:Y1558" si="234">IFERROR(K1495+R1495,"")</f>
        <v/>
      </c>
      <c r="Z1495" s="236" t="str">
        <f>IFERROR(IF($B$3="NYSEG",INDEX('BCA Inputs'!$X$14:$X$54,MATCH(I1495,'BCA Inputs'!$M$14:$M$54,0))*P1495+INDEX('BCA Inputs'!$Y$14:$Y$54,MATCH(I1495,'BCA Inputs'!$M$14:$M$54,0))*O1495+INDEX('BCA Inputs'!$Z$14:$Z$54,MATCH(I1495,'BCA Inputs'!$M$14:$M$54,0))*Q1495+INDEX('BCA Inputs'!$AA$14:$AA$54,MATCH(I1495,'BCA Inputs'!$M$14:$M$54,0))*F1495+INDEX('BCA Inputs'!$AB$14:$AB$54,MATCH(I1495,'BCA Inputs'!$M$14:$M$54,0))*G1495,IF($B$3="RG&amp;E",INDEX('BCA Inputs'!$BG$14:$BG$54,MATCH(I1495,'BCA Inputs'!$AW$14:$AW$54,0))*P1495+INDEX('BCA Inputs'!$BH$14:$BH$54,MATCH(I1495,'BCA Inputs'!$AW$14:$AW$54,0))*O1495+INDEX('BCA Inputs'!$BI$14:$BI$54,MATCH(I1495,'BCA Inputs'!$AW$14:$AW$54,0))*Q1495+INDEX('BCA Inputs'!$BJ$14:$BJ$54,MATCH(I1495,'BCA Inputs'!$AW$14:$AW$54,0))*F1495+INDEX('BCA Inputs'!$BK$14:$BK$54,MATCH(I1495,'BCA Inputs'!$AW$14:$AW$54,0))*G1495,"")),"")</f>
        <v/>
      </c>
      <c r="AA1495" s="237" t="str">
        <f t="shared" ref="AA1495:AA1558" si="235">IFERROR(Z1495/Y1495,"")</f>
        <v/>
      </c>
      <c r="AC1495" s="238" t="str">
        <f>IFERROR((K1495+R1495)+IF($B$3="NYSEG",INDEX('BCA Inputs'!$AI$14:$AI$54,MATCH(I1495,'BCA Inputs'!$M$14:$M$54,0))*P1495+INDEX('BCA Inputs'!$AJ$14:$AJ$54,MATCH(I1495,'BCA Inputs'!$M$14:$M$54,0))*Q1495,IF($B$3="RG&amp;E",INDEX('BCA Inputs'!$BR$14:$BR$54,MATCH(I1495,'BCA Inputs'!$AW$14:$AW$54,0))*P1495+INDEX('BCA Inputs'!$BS$14:$BS$54,MATCH(I1495,'BCA Inputs'!$AW$14:$AW$54,0))*Q1495,"")),"")</f>
        <v/>
      </c>
      <c r="AD1495" s="181" t="str">
        <f>IFERROR(IF($B$3="NYSEG",INDEX('BCA Inputs'!$AD$14:$AD$54,MATCH(I1495,'BCA Inputs'!$M$14:$M$54,0))*P1495+INDEX('BCA Inputs'!$AE$14:$AE$54,MATCH(I1495,'BCA Inputs'!$M$14:$M$54,0))*O1495+INDEX('BCA Inputs'!$AF$14:$AF$54,MATCH(I1495,'BCA Inputs'!$M$14:$M$54,0))*Q1495+INDEX('BCA Inputs'!$AG$14:$AG$54,MATCH(I1495,'BCA Inputs'!$M$14:$M$54,0))*F1495+INDEX('BCA Inputs'!$AH$14:$AH$54,MATCH(I1495,'BCA Inputs'!$M$14:$M$54,0))*G1495,IF($B$3="RG&amp;E",INDEX('BCA Inputs'!$BM$14:$BM$54,MATCH(I1495,'BCA Inputs'!$AW$14:$AW$54,0))*P1495+INDEX('BCA Inputs'!$BN$14:$BN$54,MATCH(I1495,'BCA Inputs'!$AW$14:$AW$54,0))*O1495+INDEX('BCA Inputs'!$BO$14:$BO$54,MATCH(I1495,'BCA Inputs'!$AW$14:$AW$54,0))*Q1495+INDEX('BCA Inputs'!$BP$14:$BP$54,MATCH(I1495,'BCA Inputs'!$AW$14:$AW$54,0))*F1495+INDEX('BCA Inputs'!$BQ$14:$BQ$54,MATCH(I1495,'BCA Inputs'!$AW$14:$AW$54,0))*G1495,"")),"")</f>
        <v/>
      </c>
      <c r="AE1495" s="237" t="str">
        <f t="shared" ref="AE1495:AE1558" si="236">IFERROR(AD1495/AC1495,"")</f>
        <v/>
      </c>
      <c r="AF1495" s="198">
        <f t="shared" si="228"/>
        <v>0</v>
      </c>
      <c r="AG1495" s="239">
        <f t="shared" si="229"/>
        <v>0</v>
      </c>
    </row>
    <row r="1496" spans="1:33">
      <c r="A1496" s="228"/>
      <c r="B1496" s="176"/>
      <c r="C1496" s="229"/>
      <c r="D1496" s="230"/>
      <c r="E1496" s="230"/>
      <c r="F1496" s="230"/>
      <c r="G1496" s="230"/>
      <c r="H1496" s="231"/>
      <c r="I1496" s="231"/>
      <c r="J1496" s="232"/>
      <c r="K1496" s="232"/>
      <c r="L1496" s="232"/>
      <c r="M1496" s="181">
        <f t="shared" ref="M1496:M1559" si="237">IF(L1496="",0,L1496/I1496)</f>
        <v>0</v>
      </c>
      <c r="N1496" s="181">
        <f>IF(H1496="",0,H1496*I1496*'Avoided Water Savings Cost'!$C$16)</f>
        <v>0</v>
      </c>
      <c r="O1496" s="545">
        <f>IF(C1496="",0,IF($B$3="NYSEG",C1496/(1-'Avoided Electric Costs 2020'!$W$21),IF($B$3="RG&amp;E",C1496/(1-'Avoided Electric Costs 2020'!$X$21),"")))</f>
        <v>0</v>
      </c>
      <c r="P1496" s="546">
        <f>IF(D1496="",0,IF($B$3="NYSEG",D1496/(1-'Avoided Electric Costs 2020'!$W$21),IF($B$3="RG&amp;E",D1496/(1-'Avoided Electric Costs 2020'!$X$21),"")))</f>
        <v>0</v>
      </c>
      <c r="Q1496" s="546">
        <f>IF(E1496="",0,IF($B$3="NYSEG",E1496/(1-'Avoided Natural Gas Costs 2020'!$J$34),IF($B$3="RG&amp;E",E1496/(1-'Avoided Natural Gas Costs 2020'!$K$34),"")))</f>
        <v>0</v>
      </c>
      <c r="R1496" s="233" t="str">
        <f>IFERROR(IF(P1496*'BCA Inputs'!$C$1+Q1496*'BCA Inputs'!$C$2+F1496*'BCA Inputs'!$C$2+G1496*'BCA Inputs'!$C$2=0,"",P1496*'BCA Inputs'!$C$1+Q1496*'BCA Inputs'!$C$2+F1496*'BCA Inputs'!$C$2+G1496*'BCA Inputs'!$C$2),"")</f>
        <v/>
      </c>
      <c r="S1496" s="181" t="str">
        <f t="shared" si="230"/>
        <v/>
      </c>
      <c r="T1496" s="181" t="str">
        <f>IFERROR(IF($B$3="NYSEG",(INDEX('BCA Inputs'!$N$14:$N$54,MATCH(I1496,'BCA Inputs'!$M$14:$M$54,0))*P1496+INDEX('BCA Inputs'!$O$14:$O$54,MATCH(I1496,'BCA Inputs'!$M$14:$M$54,0))*O1496+INDEX('BCA Inputs'!P:P,MATCH(I1496,'BCA Inputs'!M:M,0))*Q1496+INDEX('BCA Inputs'!Q:Q,MATCH(I1496,'BCA Inputs'!M:M,0))*F1496+INDEX('BCA Inputs'!R:R,MATCH(I1496,'BCA Inputs'!M:M,0))*G1496)+L1496+N1496,IF($B$3="RG&amp;E",(INDEX('BCA Inputs'!$AX$14:$AX$54,MATCH(I1496,'BCA Inputs'!$AW$14:$AW$54,0))*P1496+INDEX('BCA Inputs'!$AY$14:$AY$54,MATCH(I1496,'BCA Inputs'!$AW$14:$AW$54,0))*O1496+INDEX('BCA Inputs'!$AZ$14:$AZ$54,MATCH(I1496,'BCA Inputs'!$AW$14:$AW$54,0))*Q1496+INDEX('BCA Inputs'!$BA$14:$BA$54,MATCH(I1496,'BCA Inputs'!$AW$14:$AW$54,0))*F1496+INDEX('BCA Inputs'!$BB$14:$BB$54,MATCH(I1496,'BCA Inputs'!$AW$14:$AW$54,0))*G1496)+L1496+N1496,"")),"")</f>
        <v/>
      </c>
      <c r="U1496" s="234" t="str">
        <f t="shared" si="231"/>
        <v/>
      </c>
      <c r="V1496" s="234" t="str">
        <f t="shared" si="232"/>
        <v/>
      </c>
      <c r="W1496" s="234" t="str">
        <f t="shared" si="233"/>
        <v/>
      </c>
      <c r="Y1496" s="235" t="str">
        <f t="shared" si="234"/>
        <v/>
      </c>
      <c r="Z1496" s="236" t="str">
        <f>IFERROR(IF($B$3="NYSEG",INDEX('BCA Inputs'!$X$14:$X$54,MATCH(I1496,'BCA Inputs'!$M$14:$M$54,0))*P1496+INDEX('BCA Inputs'!$Y$14:$Y$54,MATCH(I1496,'BCA Inputs'!$M$14:$M$54,0))*O1496+INDEX('BCA Inputs'!$Z$14:$Z$54,MATCH(I1496,'BCA Inputs'!$M$14:$M$54,0))*Q1496+INDEX('BCA Inputs'!$AA$14:$AA$54,MATCH(I1496,'BCA Inputs'!$M$14:$M$54,0))*F1496+INDEX('BCA Inputs'!$AB$14:$AB$54,MATCH(I1496,'BCA Inputs'!$M$14:$M$54,0))*G1496,IF($B$3="RG&amp;E",INDEX('BCA Inputs'!$BG$14:$BG$54,MATCH(I1496,'BCA Inputs'!$AW$14:$AW$54,0))*P1496+INDEX('BCA Inputs'!$BH$14:$BH$54,MATCH(I1496,'BCA Inputs'!$AW$14:$AW$54,0))*O1496+INDEX('BCA Inputs'!$BI$14:$BI$54,MATCH(I1496,'BCA Inputs'!$AW$14:$AW$54,0))*Q1496+INDEX('BCA Inputs'!$BJ$14:$BJ$54,MATCH(I1496,'BCA Inputs'!$AW$14:$AW$54,0))*F1496+INDEX('BCA Inputs'!$BK$14:$BK$54,MATCH(I1496,'BCA Inputs'!$AW$14:$AW$54,0))*G1496,"")),"")</f>
        <v/>
      </c>
      <c r="AA1496" s="237" t="str">
        <f t="shared" si="235"/>
        <v/>
      </c>
      <c r="AC1496" s="238" t="str">
        <f>IFERROR((K1496+R1496)+IF($B$3="NYSEG",INDEX('BCA Inputs'!$AI$14:$AI$54,MATCH(I1496,'BCA Inputs'!$M$14:$M$54,0))*P1496+INDEX('BCA Inputs'!$AJ$14:$AJ$54,MATCH(I1496,'BCA Inputs'!$M$14:$M$54,0))*Q1496,IF($B$3="RG&amp;E",INDEX('BCA Inputs'!$BR$14:$BR$54,MATCH(I1496,'BCA Inputs'!$AW$14:$AW$54,0))*P1496+INDEX('BCA Inputs'!$BS$14:$BS$54,MATCH(I1496,'BCA Inputs'!$AW$14:$AW$54,0))*Q1496,"")),"")</f>
        <v/>
      </c>
      <c r="AD1496" s="181" t="str">
        <f>IFERROR(IF($B$3="NYSEG",INDEX('BCA Inputs'!$AD$14:$AD$54,MATCH(I1496,'BCA Inputs'!$M$14:$M$54,0))*P1496+INDEX('BCA Inputs'!$AE$14:$AE$54,MATCH(I1496,'BCA Inputs'!$M$14:$M$54,0))*O1496+INDEX('BCA Inputs'!$AF$14:$AF$54,MATCH(I1496,'BCA Inputs'!$M$14:$M$54,0))*Q1496+INDEX('BCA Inputs'!$AG$14:$AG$54,MATCH(I1496,'BCA Inputs'!$M$14:$M$54,0))*F1496+INDEX('BCA Inputs'!$AH$14:$AH$54,MATCH(I1496,'BCA Inputs'!$M$14:$M$54,0))*G1496,IF($B$3="RG&amp;E",INDEX('BCA Inputs'!$BM$14:$BM$54,MATCH(I1496,'BCA Inputs'!$AW$14:$AW$54,0))*P1496+INDEX('BCA Inputs'!$BN$14:$BN$54,MATCH(I1496,'BCA Inputs'!$AW$14:$AW$54,0))*O1496+INDEX('BCA Inputs'!$BO$14:$BO$54,MATCH(I1496,'BCA Inputs'!$AW$14:$AW$54,0))*Q1496+INDEX('BCA Inputs'!$BP$14:$BP$54,MATCH(I1496,'BCA Inputs'!$AW$14:$AW$54,0))*F1496+INDEX('BCA Inputs'!$BQ$14:$BQ$54,MATCH(I1496,'BCA Inputs'!$AW$14:$AW$54,0))*G1496,"")),"")</f>
        <v/>
      </c>
      <c r="AE1496" s="237" t="str">
        <f t="shared" si="236"/>
        <v/>
      </c>
      <c r="AF1496" s="198">
        <f t="shared" ref="AF1496:AF1559" si="238">IF(U1496&lt;1,1,0)</f>
        <v>0</v>
      </c>
      <c r="AG1496" s="239">
        <f t="shared" ref="AG1496:AG1559" si="239">D1496*3412+(E1496+F1496+G1496)*100000</f>
        <v>0</v>
      </c>
    </row>
    <row r="1497" spans="1:33">
      <c r="A1497" s="228"/>
      <c r="B1497" s="176"/>
      <c r="C1497" s="229"/>
      <c r="D1497" s="230"/>
      <c r="E1497" s="230"/>
      <c r="F1497" s="230"/>
      <c r="G1497" s="230"/>
      <c r="H1497" s="231"/>
      <c r="I1497" s="231"/>
      <c r="J1497" s="232"/>
      <c r="K1497" s="232"/>
      <c r="L1497" s="232"/>
      <c r="M1497" s="181">
        <f t="shared" si="237"/>
        <v>0</v>
      </c>
      <c r="N1497" s="181">
        <f>IF(H1497="",0,H1497*I1497*'Avoided Water Savings Cost'!$C$16)</f>
        <v>0</v>
      </c>
      <c r="O1497" s="545">
        <f>IF(C1497="",0,IF($B$3="NYSEG",C1497/(1-'Avoided Electric Costs 2020'!$W$21),IF($B$3="RG&amp;E",C1497/(1-'Avoided Electric Costs 2020'!$X$21),"")))</f>
        <v>0</v>
      </c>
      <c r="P1497" s="546">
        <f>IF(D1497="",0,IF($B$3="NYSEG",D1497/(1-'Avoided Electric Costs 2020'!$W$21),IF($B$3="RG&amp;E",D1497/(1-'Avoided Electric Costs 2020'!$X$21),"")))</f>
        <v>0</v>
      </c>
      <c r="Q1497" s="546">
        <f>IF(E1497="",0,IF($B$3="NYSEG",E1497/(1-'Avoided Natural Gas Costs 2020'!$J$34),IF($B$3="RG&amp;E",E1497/(1-'Avoided Natural Gas Costs 2020'!$K$34),"")))</f>
        <v>0</v>
      </c>
      <c r="R1497" s="233" t="str">
        <f>IFERROR(IF(P1497*'BCA Inputs'!$C$1+Q1497*'BCA Inputs'!$C$2+F1497*'BCA Inputs'!$C$2+G1497*'BCA Inputs'!$C$2=0,"",P1497*'BCA Inputs'!$C$1+Q1497*'BCA Inputs'!$C$2+F1497*'BCA Inputs'!$C$2+G1497*'BCA Inputs'!$C$2),"")</f>
        <v/>
      </c>
      <c r="S1497" s="181" t="str">
        <f t="shared" si="230"/>
        <v/>
      </c>
      <c r="T1497" s="181" t="str">
        <f>IFERROR(IF($B$3="NYSEG",(INDEX('BCA Inputs'!$N$14:$N$54,MATCH(I1497,'BCA Inputs'!$M$14:$M$54,0))*P1497+INDEX('BCA Inputs'!$O$14:$O$54,MATCH(I1497,'BCA Inputs'!$M$14:$M$54,0))*O1497+INDEX('BCA Inputs'!P:P,MATCH(I1497,'BCA Inputs'!M:M,0))*Q1497+INDEX('BCA Inputs'!Q:Q,MATCH(I1497,'BCA Inputs'!M:M,0))*F1497+INDEX('BCA Inputs'!R:R,MATCH(I1497,'BCA Inputs'!M:M,0))*G1497)+L1497+N1497,IF($B$3="RG&amp;E",(INDEX('BCA Inputs'!$AX$14:$AX$54,MATCH(I1497,'BCA Inputs'!$AW$14:$AW$54,0))*P1497+INDEX('BCA Inputs'!$AY$14:$AY$54,MATCH(I1497,'BCA Inputs'!$AW$14:$AW$54,0))*O1497+INDEX('BCA Inputs'!$AZ$14:$AZ$54,MATCH(I1497,'BCA Inputs'!$AW$14:$AW$54,0))*Q1497+INDEX('BCA Inputs'!$BA$14:$BA$54,MATCH(I1497,'BCA Inputs'!$AW$14:$AW$54,0))*F1497+INDEX('BCA Inputs'!$BB$14:$BB$54,MATCH(I1497,'BCA Inputs'!$AW$14:$AW$54,0))*G1497)+L1497+N1497,"")),"")</f>
        <v/>
      </c>
      <c r="U1497" s="234" t="str">
        <f t="shared" si="231"/>
        <v/>
      </c>
      <c r="V1497" s="234" t="str">
        <f t="shared" si="232"/>
        <v/>
      </c>
      <c r="W1497" s="234" t="str">
        <f t="shared" si="233"/>
        <v/>
      </c>
      <c r="Y1497" s="235" t="str">
        <f t="shared" si="234"/>
        <v/>
      </c>
      <c r="Z1497" s="236" t="str">
        <f>IFERROR(IF($B$3="NYSEG",INDEX('BCA Inputs'!$X$14:$X$54,MATCH(I1497,'BCA Inputs'!$M$14:$M$54,0))*P1497+INDEX('BCA Inputs'!$Y$14:$Y$54,MATCH(I1497,'BCA Inputs'!$M$14:$M$54,0))*O1497+INDEX('BCA Inputs'!$Z$14:$Z$54,MATCH(I1497,'BCA Inputs'!$M$14:$M$54,0))*Q1497+INDEX('BCA Inputs'!$AA$14:$AA$54,MATCH(I1497,'BCA Inputs'!$M$14:$M$54,0))*F1497+INDEX('BCA Inputs'!$AB$14:$AB$54,MATCH(I1497,'BCA Inputs'!$M$14:$M$54,0))*G1497,IF($B$3="RG&amp;E",INDEX('BCA Inputs'!$BG$14:$BG$54,MATCH(I1497,'BCA Inputs'!$AW$14:$AW$54,0))*P1497+INDEX('BCA Inputs'!$BH$14:$BH$54,MATCH(I1497,'BCA Inputs'!$AW$14:$AW$54,0))*O1497+INDEX('BCA Inputs'!$BI$14:$BI$54,MATCH(I1497,'BCA Inputs'!$AW$14:$AW$54,0))*Q1497+INDEX('BCA Inputs'!$BJ$14:$BJ$54,MATCH(I1497,'BCA Inputs'!$AW$14:$AW$54,0))*F1497+INDEX('BCA Inputs'!$BK$14:$BK$54,MATCH(I1497,'BCA Inputs'!$AW$14:$AW$54,0))*G1497,"")),"")</f>
        <v/>
      </c>
      <c r="AA1497" s="237" t="str">
        <f t="shared" si="235"/>
        <v/>
      </c>
      <c r="AC1497" s="238" t="str">
        <f>IFERROR((K1497+R1497)+IF($B$3="NYSEG",INDEX('BCA Inputs'!$AI$14:$AI$54,MATCH(I1497,'BCA Inputs'!$M$14:$M$54,0))*P1497+INDEX('BCA Inputs'!$AJ$14:$AJ$54,MATCH(I1497,'BCA Inputs'!$M$14:$M$54,0))*Q1497,IF($B$3="RG&amp;E",INDEX('BCA Inputs'!$BR$14:$BR$54,MATCH(I1497,'BCA Inputs'!$AW$14:$AW$54,0))*P1497+INDEX('BCA Inputs'!$BS$14:$BS$54,MATCH(I1497,'BCA Inputs'!$AW$14:$AW$54,0))*Q1497,"")),"")</f>
        <v/>
      </c>
      <c r="AD1497" s="181" t="str">
        <f>IFERROR(IF($B$3="NYSEG",INDEX('BCA Inputs'!$AD$14:$AD$54,MATCH(I1497,'BCA Inputs'!$M$14:$M$54,0))*P1497+INDEX('BCA Inputs'!$AE$14:$AE$54,MATCH(I1497,'BCA Inputs'!$M$14:$M$54,0))*O1497+INDEX('BCA Inputs'!$AF$14:$AF$54,MATCH(I1497,'BCA Inputs'!$M$14:$M$54,0))*Q1497+INDEX('BCA Inputs'!$AG$14:$AG$54,MATCH(I1497,'BCA Inputs'!$M$14:$M$54,0))*F1497+INDEX('BCA Inputs'!$AH$14:$AH$54,MATCH(I1497,'BCA Inputs'!$M$14:$M$54,0))*G1497,IF($B$3="RG&amp;E",INDEX('BCA Inputs'!$BM$14:$BM$54,MATCH(I1497,'BCA Inputs'!$AW$14:$AW$54,0))*P1497+INDEX('BCA Inputs'!$BN$14:$BN$54,MATCH(I1497,'BCA Inputs'!$AW$14:$AW$54,0))*O1497+INDEX('BCA Inputs'!$BO$14:$BO$54,MATCH(I1497,'BCA Inputs'!$AW$14:$AW$54,0))*Q1497+INDEX('BCA Inputs'!$BP$14:$BP$54,MATCH(I1497,'BCA Inputs'!$AW$14:$AW$54,0))*F1497+INDEX('BCA Inputs'!$BQ$14:$BQ$54,MATCH(I1497,'BCA Inputs'!$AW$14:$AW$54,0))*G1497,"")),"")</f>
        <v/>
      </c>
      <c r="AE1497" s="237" t="str">
        <f t="shared" si="236"/>
        <v/>
      </c>
      <c r="AF1497" s="198">
        <f t="shared" si="238"/>
        <v>0</v>
      </c>
      <c r="AG1497" s="239">
        <f t="shared" si="239"/>
        <v>0</v>
      </c>
    </row>
    <row r="1498" spans="1:33">
      <c r="A1498" s="228"/>
      <c r="B1498" s="176"/>
      <c r="C1498" s="229"/>
      <c r="D1498" s="230"/>
      <c r="E1498" s="230"/>
      <c r="F1498" s="230"/>
      <c r="G1498" s="230"/>
      <c r="H1498" s="231"/>
      <c r="I1498" s="231"/>
      <c r="J1498" s="232"/>
      <c r="K1498" s="232"/>
      <c r="L1498" s="232"/>
      <c r="M1498" s="181">
        <f t="shared" si="237"/>
        <v>0</v>
      </c>
      <c r="N1498" s="181">
        <f>IF(H1498="",0,H1498*I1498*'Avoided Water Savings Cost'!$C$16)</f>
        <v>0</v>
      </c>
      <c r="O1498" s="545">
        <f>IF(C1498="",0,IF($B$3="NYSEG",C1498/(1-'Avoided Electric Costs 2020'!$W$21),IF($B$3="RG&amp;E",C1498/(1-'Avoided Electric Costs 2020'!$X$21),"")))</f>
        <v>0</v>
      </c>
      <c r="P1498" s="546">
        <f>IF(D1498="",0,IF($B$3="NYSEG",D1498/(1-'Avoided Electric Costs 2020'!$W$21),IF($B$3="RG&amp;E",D1498/(1-'Avoided Electric Costs 2020'!$X$21),"")))</f>
        <v>0</v>
      </c>
      <c r="Q1498" s="546">
        <f>IF(E1498="",0,IF($B$3="NYSEG",E1498/(1-'Avoided Natural Gas Costs 2020'!$J$34),IF($B$3="RG&amp;E",E1498/(1-'Avoided Natural Gas Costs 2020'!$K$34),"")))</f>
        <v>0</v>
      </c>
      <c r="R1498" s="233" t="str">
        <f>IFERROR(IF(P1498*'BCA Inputs'!$C$1+Q1498*'BCA Inputs'!$C$2+F1498*'BCA Inputs'!$C$2+G1498*'BCA Inputs'!$C$2=0,"",P1498*'BCA Inputs'!$C$1+Q1498*'BCA Inputs'!$C$2+F1498*'BCA Inputs'!$C$2+G1498*'BCA Inputs'!$C$2),"")</f>
        <v/>
      </c>
      <c r="S1498" s="181" t="str">
        <f t="shared" si="230"/>
        <v/>
      </c>
      <c r="T1498" s="181" t="str">
        <f>IFERROR(IF($B$3="NYSEG",(INDEX('BCA Inputs'!$N$14:$N$54,MATCH(I1498,'BCA Inputs'!$M$14:$M$54,0))*P1498+INDEX('BCA Inputs'!$O$14:$O$54,MATCH(I1498,'BCA Inputs'!$M$14:$M$54,0))*O1498+INDEX('BCA Inputs'!P:P,MATCH(I1498,'BCA Inputs'!M:M,0))*Q1498+INDEX('BCA Inputs'!Q:Q,MATCH(I1498,'BCA Inputs'!M:M,0))*F1498+INDEX('BCA Inputs'!R:R,MATCH(I1498,'BCA Inputs'!M:M,0))*G1498)+L1498+N1498,IF($B$3="RG&amp;E",(INDEX('BCA Inputs'!$AX$14:$AX$54,MATCH(I1498,'BCA Inputs'!$AW$14:$AW$54,0))*P1498+INDEX('BCA Inputs'!$AY$14:$AY$54,MATCH(I1498,'BCA Inputs'!$AW$14:$AW$54,0))*O1498+INDEX('BCA Inputs'!$AZ$14:$AZ$54,MATCH(I1498,'BCA Inputs'!$AW$14:$AW$54,0))*Q1498+INDEX('BCA Inputs'!$BA$14:$BA$54,MATCH(I1498,'BCA Inputs'!$AW$14:$AW$54,0))*F1498+INDEX('BCA Inputs'!$BB$14:$BB$54,MATCH(I1498,'BCA Inputs'!$AW$14:$AW$54,0))*G1498)+L1498+N1498,"")),"")</f>
        <v/>
      </c>
      <c r="U1498" s="234" t="str">
        <f t="shared" si="231"/>
        <v/>
      </c>
      <c r="V1498" s="234" t="str">
        <f t="shared" si="232"/>
        <v/>
      </c>
      <c r="W1498" s="234" t="str">
        <f t="shared" si="233"/>
        <v/>
      </c>
      <c r="Y1498" s="235" t="str">
        <f t="shared" si="234"/>
        <v/>
      </c>
      <c r="Z1498" s="236" t="str">
        <f>IFERROR(IF($B$3="NYSEG",INDEX('BCA Inputs'!$X$14:$X$54,MATCH(I1498,'BCA Inputs'!$M$14:$M$54,0))*P1498+INDEX('BCA Inputs'!$Y$14:$Y$54,MATCH(I1498,'BCA Inputs'!$M$14:$M$54,0))*O1498+INDEX('BCA Inputs'!$Z$14:$Z$54,MATCH(I1498,'BCA Inputs'!$M$14:$M$54,0))*Q1498+INDEX('BCA Inputs'!$AA$14:$AA$54,MATCH(I1498,'BCA Inputs'!$M$14:$M$54,0))*F1498+INDEX('BCA Inputs'!$AB$14:$AB$54,MATCH(I1498,'BCA Inputs'!$M$14:$M$54,0))*G1498,IF($B$3="RG&amp;E",INDEX('BCA Inputs'!$BG$14:$BG$54,MATCH(I1498,'BCA Inputs'!$AW$14:$AW$54,0))*P1498+INDEX('BCA Inputs'!$BH$14:$BH$54,MATCH(I1498,'BCA Inputs'!$AW$14:$AW$54,0))*O1498+INDEX('BCA Inputs'!$BI$14:$BI$54,MATCH(I1498,'BCA Inputs'!$AW$14:$AW$54,0))*Q1498+INDEX('BCA Inputs'!$BJ$14:$BJ$54,MATCH(I1498,'BCA Inputs'!$AW$14:$AW$54,0))*F1498+INDEX('BCA Inputs'!$BK$14:$BK$54,MATCH(I1498,'BCA Inputs'!$AW$14:$AW$54,0))*G1498,"")),"")</f>
        <v/>
      </c>
      <c r="AA1498" s="237" t="str">
        <f t="shared" si="235"/>
        <v/>
      </c>
      <c r="AC1498" s="238" t="str">
        <f>IFERROR((K1498+R1498)+IF($B$3="NYSEG",INDEX('BCA Inputs'!$AI$14:$AI$54,MATCH(I1498,'BCA Inputs'!$M$14:$M$54,0))*P1498+INDEX('BCA Inputs'!$AJ$14:$AJ$54,MATCH(I1498,'BCA Inputs'!$M$14:$M$54,0))*Q1498,IF($B$3="RG&amp;E",INDEX('BCA Inputs'!$BR$14:$BR$54,MATCH(I1498,'BCA Inputs'!$AW$14:$AW$54,0))*P1498+INDEX('BCA Inputs'!$BS$14:$BS$54,MATCH(I1498,'BCA Inputs'!$AW$14:$AW$54,0))*Q1498,"")),"")</f>
        <v/>
      </c>
      <c r="AD1498" s="181" t="str">
        <f>IFERROR(IF($B$3="NYSEG",INDEX('BCA Inputs'!$AD$14:$AD$54,MATCH(I1498,'BCA Inputs'!$M$14:$M$54,0))*P1498+INDEX('BCA Inputs'!$AE$14:$AE$54,MATCH(I1498,'BCA Inputs'!$M$14:$M$54,0))*O1498+INDEX('BCA Inputs'!$AF$14:$AF$54,MATCH(I1498,'BCA Inputs'!$M$14:$M$54,0))*Q1498+INDEX('BCA Inputs'!$AG$14:$AG$54,MATCH(I1498,'BCA Inputs'!$M$14:$M$54,0))*F1498+INDEX('BCA Inputs'!$AH$14:$AH$54,MATCH(I1498,'BCA Inputs'!$M$14:$M$54,0))*G1498,IF($B$3="RG&amp;E",INDEX('BCA Inputs'!$BM$14:$BM$54,MATCH(I1498,'BCA Inputs'!$AW$14:$AW$54,0))*P1498+INDEX('BCA Inputs'!$BN$14:$BN$54,MATCH(I1498,'BCA Inputs'!$AW$14:$AW$54,0))*O1498+INDEX('BCA Inputs'!$BO$14:$BO$54,MATCH(I1498,'BCA Inputs'!$AW$14:$AW$54,0))*Q1498+INDEX('BCA Inputs'!$BP$14:$BP$54,MATCH(I1498,'BCA Inputs'!$AW$14:$AW$54,0))*F1498+INDEX('BCA Inputs'!$BQ$14:$BQ$54,MATCH(I1498,'BCA Inputs'!$AW$14:$AW$54,0))*G1498,"")),"")</f>
        <v/>
      </c>
      <c r="AE1498" s="237" t="str">
        <f t="shared" si="236"/>
        <v/>
      </c>
      <c r="AF1498" s="198">
        <f t="shared" si="238"/>
        <v>0</v>
      </c>
      <c r="AG1498" s="239">
        <f t="shared" si="239"/>
        <v>0</v>
      </c>
    </row>
    <row r="1499" spans="1:33">
      <c r="A1499" s="228"/>
      <c r="B1499" s="176"/>
      <c r="C1499" s="229"/>
      <c r="D1499" s="230"/>
      <c r="E1499" s="230"/>
      <c r="F1499" s="230"/>
      <c r="G1499" s="230"/>
      <c r="H1499" s="231"/>
      <c r="I1499" s="231"/>
      <c r="J1499" s="232"/>
      <c r="K1499" s="232"/>
      <c r="L1499" s="232"/>
      <c r="M1499" s="181">
        <f t="shared" si="237"/>
        <v>0</v>
      </c>
      <c r="N1499" s="181">
        <f>IF(H1499="",0,H1499*I1499*'Avoided Water Savings Cost'!$C$16)</f>
        <v>0</v>
      </c>
      <c r="O1499" s="545">
        <f>IF(C1499="",0,IF($B$3="NYSEG",C1499/(1-'Avoided Electric Costs 2020'!$W$21),IF($B$3="RG&amp;E",C1499/(1-'Avoided Electric Costs 2020'!$X$21),"")))</f>
        <v>0</v>
      </c>
      <c r="P1499" s="546">
        <f>IF(D1499="",0,IF($B$3="NYSEG",D1499/(1-'Avoided Electric Costs 2020'!$W$21),IF($B$3="RG&amp;E",D1499/(1-'Avoided Electric Costs 2020'!$X$21),"")))</f>
        <v>0</v>
      </c>
      <c r="Q1499" s="546">
        <f>IF(E1499="",0,IF($B$3="NYSEG",E1499/(1-'Avoided Natural Gas Costs 2020'!$J$34),IF($B$3="RG&amp;E",E1499/(1-'Avoided Natural Gas Costs 2020'!$K$34),"")))</f>
        <v>0</v>
      </c>
      <c r="R1499" s="233" t="str">
        <f>IFERROR(IF(P1499*'BCA Inputs'!$C$1+Q1499*'BCA Inputs'!$C$2+F1499*'BCA Inputs'!$C$2+G1499*'BCA Inputs'!$C$2=0,"",P1499*'BCA Inputs'!$C$1+Q1499*'BCA Inputs'!$C$2+F1499*'BCA Inputs'!$C$2+G1499*'BCA Inputs'!$C$2),"")</f>
        <v/>
      </c>
      <c r="S1499" s="181" t="str">
        <f t="shared" si="230"/>
        <v/>
      </c>
      <c r="T1499" s="181" t="str">
        <f>IFERROR(IF($B$3="NYSEG",(INDEX('BCA Inputs'!$N$14:$N$54,MATCH(I1499,'BCA Inputs'!$M$14:$M$54,0))*P1499+INDEX('BCA Inputs'!$O$14:$O$54,MATCH(I1499,'BCA Inputs'!$M$14:$M$54,0))*O1499+INDEX('BCA Inputs'!P:P,MATCH(I1499,'BCA Inputs'!M:M,0))*Q1499+INDEX('BCA Inputs'!Q:Q,MATCH(I1499,'BCA Inputs'!M:M,0))*F1499+INDEX('BCA Inputs'!R:R,MATCH(I1499,'BCA Inputs'!M:M,0))*G1499)+L1499+N1499,IF($B$3="RG&amp;E",(INDEX('BCA Inputs'!$AX$14:$AX$54,MATCH(I1499,'BCA Inputs'!$AW$14:$AW$54,0))*P1499+INDEX('BCA Inputs'!$AY$14:$AY$54,MATCH(I1499,'BCA Inputs'!$AW$14:$AW$54,0))*O1499+INDEX('BCA Inputs'!$AZ$14:$AZ$54,MATCH(I1499,'BCA Inputs'!$AW$14:$AW$54,0))*Q1499+INDEX('BCA Inputs'!$BA$14:$BA$54,MATCH(I1499,'BCA Inputs'!$AW$14:$AW$54,0))*F1499+INDEX('BCA Inputs'!$BB$14:$BB$54,MATCH(I1499,'BCA Inputs'!$AW$14:$AW$54,0))*G1499)+L1499+N1499,"")),"")</f>
        <v/>
      </c>
      <c r="U1499" s="234" t="str">
        <f t="shared" si="231"/>
        <v/>
      </c>
      <c r="V1499" s="234" t="str">
        <f t="shared" si="232"/>
        <v/>
      </c>
      <c r="W1499" s="234" t="str">
        <f t="shared" si="233"/>
        <v/>
      </c>
      <c r="Y1499" s="235" t="str">
        <f t="shared" si="234"/>
        <v/>
      </c>
      <c r="Z1499" s="236" t="str">
        <f>IFERROR(IF($B$3="NYSEG",INDEX('BCA Inputs'!$X$14:$X$54,MATCH(I1499,'BCA Inputs'!$M$14:$M$54,0))*P1499+INDEX('BCA Inputs'!$Y$14:$Y$54,MATCH(I1499,'BCA Inputs'!$M$14:$M$54,0))*O1499+INDEX('BCA Inputs'!$Z$14:$Z$54,MATCH(I1499,'BCA Inputs'!$M$14:$M$54,0))*Q1499+INDEX('BCA Inputs'!$AA$14:$AA$54,MATCH(I1499,'BCA Inputs'!$M$14:$M$54,0))*F1499+INDEX('BCA Inputs'!$AB$14:$AB$54,MATCH(I1499,'BCA Inputs'!$M$14:$M$54,0))*G1499,IF($B$3="RG&amp;E",INDEX('BCA Inputs'!$BG$14:$BG$54,MATCH(I1499,'BCA Inputs'!$AW$14:$AW$54,0))*P1499+INDEX('BCA Inputs'!$BH$14:$BH$54,MATCH(I1499,'BCA Inputs'!$AW$14:$AW$54,0))*O1499+INDEX('BCA Inputs'!$BI$14:$BI$54,MATCH(I1499,'BCA Inputs'!$AW$14:$AW$54,0))*Q1499+INDEX('BCA Inputs'!$BJ$14:$BJ$54,MATCH(I1499,'BCA Inputs'!$AW$14:$AW$54,0))*F1499+INDEX('BCA Inputs'!$BK$14:$BK$54,MATCH(I1499,'BCA Inputs'!$AW$14:$AW$54,0))*G1499,"")),"")</f>
        <v/>
      </c>
      <c r="AA1499" s="237" t="str">
        <f t="shared" si="235"/>
        <v/>
      </c>
      <c r="AC1499" s="238" t="str">
        <f>IFERROR((K1499+R1499)+IF($B$3="NYSEG",INDEX('BCA Inputs'!$AI$14:$AI$54,MATCH(I1499,'BCA Inputs'!$M$14:$M$54,0))*P1499+INDEX('BCA Inputs'!$AJ$14:$AJ$54,MATCH(I1499,'BCA Inputs'!$M$14:$M$54,0))*Q1499,IF($B$3="RG&amp;E",INDEX('BCA Inputs'!$BR$14:$BR$54,MATCH(I1499,'BCA Inputs'!$AW$14:$AW$54,0))*P1499+INDEX('BCA Inputs'!$BS$14:$BS$54,MATCH(I1499,'BCA Inputs'!$AW$14:$AW$54,0))*Q1499,"")),"")</f>
        <v/>
      </c>
      <c r="AD1499" s="181" t="str">
        <f>IFERROR(IF($B$3="NYSEG",INDEX('BCA Inputs'!$AD$14:$AD$54,MATCH(I1499,'BCA Inputs'!$M$14:$M$54,0))*P1499+INDEX('BCA Inputs'!$AE$14:$AE$54,MATCH(I1499,'BCA Inputs'!$M$14:$M$54,0))*O1499+INDEX('BCA Inputs'!$AF$14:$AF$54,MATCH(I1499,'BCA Inputs'!$M$14:$M$54,0))*Q1499+INDEX('BCA Inputs'!$AG$14:$AG$54,MATCH(I1499,'BCA Inputs'!$M$14:$M$54,0))*F1499+INDEX('BCA Inputs'!$AH$14:$AH$54,MATCH(I1499,'BCA Inputs'!$M$14:$M$54,0))*G1499,IF($B$3="RG&amp;E",INDEX('BCA Inputs'!$BM$14:$BM$54,MATCH(I1499,'BCA Inputs'!$AW$14:$AW$54,0))*P1499+INDEX('BCA Inputs'!$BN$14:$BN$54,MATCH(I1499,'BCA Inputs'!$AW$14:$AW$54,0))*O1499+INDEX('BCA Inputs'!$BO$14:$BO$54,MATCH(I1499,'BCA Inputs'!$AW$14:$AW$54,0))*Q1499+INDEX('BCA Inputs'!$BP$14:$BP$54,MATCH(I1499,'BCA Inputs'!$AW$14:$AW$54,0))*F1499+INDEX('BCA Inputs'!$BQ$14:$BQ$54,MATCH(I1499,'BCA Inputs'!$AW$14:$AW$54,0))*G1499,"")),"")</f>
        <v/>
      </c>
      <c r="AE1499" s="237" t="str">
        <f t="shared" si="236"/>
        <v/>
      </c>
      <c r="AF1499" s="198">
        <f t="shared" si="238"/>
        <v>0</v>
      </c>
      <c r="AG1499" s="239">
        <f t="shared" si="239"/>
        <v>0</v>
      </c>
    </row>
    <row r="1500" spans="1:33">
      <c r="A1500" s="228"/>
      <c r="B1500" s="176"/>
      <c r="C1500" s="229"/>
      <c r="D1500" s="230"/>
      <c r="E1500" s="230"/>
      <c r="F1500" s="230"/>
      <c r="G1500" s="230"/>
      <c r="H1500" s="231"/>
      <c r="I1500" s="231"/>
      <c r="J1500" s="232"/>
      <c r="K1500" s="232"/>
      <c r="L1500" s="232"/>
      <c r="M1500" s="181">
        <f t="shared" si="237"/>
        <v>0</v>
      </c>
      <c r="N1500" s="181">
        <f>IF(H1500="",0,H1500*I1500*'Avoided Water Savings Cost'!$C$16)</f>
        <v>0</v>
      </c>
      <c r="O1500" s="545">
        <f>IF(C1500="",0,IF($B$3="NYSEG",C1500/(1-'Avoided Electric Costs 2020'!$W$21),IF($B$3="RG&amp;E",C1500/(1-'Avoided Electric Costs 2020'!$X$21),"")))</f>
        <v>0</v>
      </c>
      <c r="P1500" s="546">
        <f>IF(D1500="",0,IF($B$3="NYSEG",D1500/(1-'Avoided Electric Costs 2020'!$W$21),IF($B$3="RG&amp;E",D1500/(1-'Avoided Electric Costs 2020'!$X$21),"")))</f>
        <v>0</v>
      </c>
      <c r="Q1500" s="546">
        <f>IF(E1500="",0,IF($B$3="NYSEG",E1500/(1-'Avoided Natural Gas Costs 2020'!$J$34),IF($B$3="RG&amp;E",E1500/(1-'Avoided Natural Gas Costs 2020'!$K$34),"")))</f>
        <v>0</v>
      </c>
      <c r="R1500" s="233" t="str">
        <f>IFERROR(IF(P1500*'BCA Inputs'!$C$1+Q1500*'BCA Inputs'!$C$2+F1500*'BCA Inputs'!$C$2+G1500*'BCA Inputs'!$C$2=0,"",P1500*'BCA Inputs'!$C$1+Q1500*'BCA Inputs'!$C$2+F1500*'BCA Inputs'!$C$2+G1500*'BCA Inputs'!$C$2),"")</f>
        <v/>
      </c>
      <c r="S1500" s="181" t="str">
        <f t="shared" si="230"/>
        <v/>
      </c>
      <c r="T1500" s="181" t="str">
        <f>IFERROR(IF($B$3="NYSEG",(INDEX('BCA Inputs'!$N$14:$N$54,MATCH(I1500,'BCA Inputs'!$M$14:$M$54,0))*P1500+INDEX('BCA Inputs'!$O$14:$O$54,MATCH(I1500,'BCA Inputs'!$M$14:$M$54,0))*O1500+INDEX('BCA Inputs'!P:P,MATCH(I1500,'BCA Inputs'!M:M,0))*Q1500+INDEX('BCA Inputs'!Q:Q,MATCH(I1500,'BCA Inputs'!M:M,0))*F1500+INDEX('BCA Inputs'!R:R,MATCH(I1500,'BCA Inputs'!M:M,0))*G1500)+L1500+N1500,IF($B$3="RG&amp;E",(INDEX('BCA Inputs'!$AX$14:$AX$54,MATCH(I1500,'BCA Inputs'!$AW$14:$AW$54,0))*P1500+INDEX('BCA Inputs'!$AY$14:$AY$54,MATCH(I1500,'BCA Inputs'!$AW$14:$AW$54,0))*O1500+INDEX('BCA Inputs'!$AZ$14:$AZ$54,MATCH(I1500,'BCA Inputs'!$AW$14:$AW$54,0))*Q1500+INDEX('BCA Inputs'!$BA$14:$BA$54,MATCH(I1500,'BCA Inputs'!$AW$14:$AW$54,0))*F1500+INDEX('BCA Inputs'!$BB$14:$BB$54,MATCH(I1500,'BCA Inputs'!$AW$14:$AW$54,0))*G1500)+L1500+N1500,"")),"")</f>
        <v/>
      </c>
      <c r="U1500" s="234" t="str">
        <f t="shared" si="231"/>
        <v/>
      </c>
      <c r="V1500" s="234" t="str">
        <f t="shared" si="232"/>
        <v/>
      </c>
      <c r="W1500" s="234" t="str">
        <f t="shared" si="233"/>
        <v/>
      </c>
      <c r="Y1500" s="235" t="str">
        <f t="shared" si="234"/>
        <v/>
      </c>
      <c r="Z1500" s="236" t="str">
        <f>IFERROR(IF($B$3="NYSEG",INDEX('BCA Inputs'!$X$14:$X$54,MATCH(I1500,'BCA Inputs'!$M$14:$M$54,0))*P1500+INDEX('BCA Inputs'!$Y$14:$Y$54,MATCH(I1500,'BCA Inputs'!$M$14:$M$54,0))*O1500+INDEX('BCA Inputs'!$Z$14:$Z$54,MATCH(I1500,'BCA Inputs'!$M$14:$M$54,0))*Q1500+INDEX('BCA Inputs'!$AA$14:$AA$54,MATCH(I1500,'BCA Inputs'!$M$14:$M$54,0))*F1500+INDEX('BCA Inputs'!$AB$14:$AB$54,MATCH(I1500,'BCA Inputs'!$M$14:$M$54,0))*G1500,IF($B$3="RG&amp;E",INDEX('BCA Inputs'!$BG$14:$BG$54,MATCH(I1500,'BCA Inputs'!$AW$14:$AW$54,0))*P1500+INDEX('BCA Inputs'!$BH$14:$BH$54,MATCH(I1500,'BCA Inputs'!$AW$14:$AW$54,0))*O1500+INDEX('BCA Inputs'!$BI$14:$BI$54,MATCH(I1500,'BCA Inputs'!$AW$14:$AW$54,0))*Q1500+INDEX('BCA Inputs'!$BJ$14:$BJ$54,MATCH(I1500,'BCA Inputs'!$AW$14:$AW$54,0))*F1500+INDEX('BCA Inputs'!$BK$14:$BK$54,MATCH(I1500,'BCA Inputs'!$AW$14:$AW$54,0))*G1500,"")),"")</f>
        <v/>
      </c>
      <c r="AA1500" s="237" t="str">
        <f t="shared" si="235"/>
        <v/>
      </c>
      <c r="AC1500" s="238" t="str">
        <f>IFERROR((K1500+R1500)+IF($B$3="NYSEG",INDEX('BCA Inputs'!$AI$14:$AI$54,MATCH(I1500,'BCA Inputs'!$M$14:$M$54,0))*P1500+INDEX('BCA Inputs'!$AJ$14:$AJ$54,MATCH(I1500,'BCA Inputs'!$M$14:$M$54,0))*Q1500,IF($B$3="RG&amp;E",INDEX('BCA Inputs'!$BR$14:$BR$54,MATCH(I1500,'BCA Inputs'!$AW$14:$AW$54,0))*P1500+INDEX('BCA Inputs'!$BS$14:$BS$54,MATCH(I1500,'BCA Inputs'!$AW$14:$AW$54,0))*Q1500,"")),"")</f>
        <v/>
      </c>
      <c r="AD1500" s="181" t="str">
        <f>IFERROR(IF($B$3="NYSEG",INDEX('BCA Inputs'!$AD$14:$AD$54,MATCH(I1500,'BCA Inputs'!$M$14:$M$54,0))*P1500+INDEX('BCA Inputs'!$AE$14:$AE$54,MATCH(I1500,'BCA Inputs'!$M$14:$M$54,0))*O1500+INDEX('BCA Inputs'!$AF$14:$AF$54,MATCH(I1500,'BCA Inputs'!$M$14:$M$54,0))*Q1500+INDEX('BCA Inputs'!$AG$14:$AG$54,MATCH(I1500,'BCA Inputs'!$M$14:$M$54,0))*F1500+INDEX('BCA Inputs'!$AH$14:$AH$54,MATCH(I1500,'BCA Inputs'!$M$14:$M$54,0))*G1500,IF($B$3="RG&amp;E",INDEX('BCA Inputs'!$BM$14:$BM$54,MATCH(I1500,'BCA Inputs'!$AW$14:$AW$54,0))*P1500+INDEX('BCA Inputs'!$BN$14:$BN$54,MATCH(I1500,'BCA Inputs'!$AW$14:$AW$54,0))*O1500+INDEX('BCA Inputs'!$BO$14:$BO$54,MATCH(I1500,'BCA Inputs'!$AW$14:$AW$54,0))*Q1500+INDEX('BCA Inputs'!$BP$14:$BP$54,MATCH(I1500,'BCA Inputs'!$AW$14:$AW$54,0))*F1500+INDEX('BCA Inputs'!$BQ$14:$BQ$54,MATCH(I1500,'BCA Inputs'!$AW$14:$AW$54,0))*G1500,"")),"")</f>
        <v/>
      </c>
      <c r="AE1500" s="237" t="str">
        <f t="shared" si="236"/>
        <v/>
      </c>
      <c r="AF1500" s="198">
        <f t="shared" si="238"/>
        <v>0</v>
      </c>
      <c r="AG1500" s="239">
        <f t="shared" si="239"/>
        <v>0</v>
      </c>
    </row>
    <row r="1501" spans="1:33">
      <c r="A1501" s="228"/>
      <c r="B1501" s="176"/>
      <c r="C1501" s="229"/>
      <c r="D1501" s="230"/>
      <c r="E1501" s="230"/>
      <c r="F1501" s="230"/>
      <c r="G1501" s="230"/>
      <c r="H1501" s="231"/>
      <c r="I1501" s="231"/>
      <c r="J1501" s="232"/>
      <c r="K1501" s="232"/>
      <c r="L1501" s="232"/>
      <c r="M1501" s="181">
        <f t="shared" si="237"/>
        <v>0</v>
      </c>
      <c r="N1501" s="181">
        <f>IF(H1501="",0,H1501*I1501*'Avoided Water Savings Cost'!$C$16)</f>
        <v>0</v>
      </c>
      <c r="O1501" s="545">
        <f>IF(C1501="",0,IF($B$3="NYSEG",C1501/(1-'Avoided Electric Costs 2020'!$W$21),IF($B$3="RG&amp;E",C1501/(1-'Avoided Electric Costs 2020'!$X$21),"")))</f>
        <v>0</v>
      </c>
      <c r="P1501" s="546">
        <f>IF(D1501="",0,IF($B$3="NYSEG",D1501/(1-'Avoided Electric Costs 2020'!$W$21),IF($B$3="RG&amp;E",D1501/(1-'Avoided Electric Costs 2020'!$X$21),"")))</f>
        <v>0</v>
      </c>
      <c r="Q1501" s="546">
        <f>IF(E1501="",0,IF($B$3="NYSEG",E1501/(1-'Avoided Natural Gas Costs 2020'!$J$34),IF($B$3="RG&amp;E",E1501/(1-'Avoided Natural Gas Costs 2020'!$K$34),"")))</f>
        <v>0</v>
      </c>
      <c r="R1501" s="233" t="str">
        <f>IFERROR(IF(P1501*'BCA Inputs'!$C$1+Q1501*'BCA Inputs'!$C$2+F1501*'BCA Inputs'!$C$2+G1501*'BCA Inputs'!$C$2=0,"",P1501*'BCA Inputs'!$C$1+Q1501*'BCA Inputs'!$C$2+F1501*'BCA Inputs'!$C$2+G1501*'BCA Inputs'!$C$2),"")</f>
        <v/>
      </c>
      <c r="S1501" s="181" t="str">
        <f t="shared" si="230"/>
        <v/>
      </c>
      <c r="T1501" s="181" t="str">
        <f>IFERROR(IF($B$3="NYSEG",(INDEX('BCA Inputs'!$N$14:$N$54,MATCH(I1501,'BCA Inputs'!$M$14:$M$54,0))*P1501+INDEX('BCA Inputs'!$O$14:$O$54,MATCH(I1501,'BCA Inputs'!$M$14:$M$54,0))*O1501+INDEX('BCA Inputs'!P:P,MATCH(I1501,'BCA Inputs'!M:M,0))*Q1501+INDEX('BCA Inputs'!Q:Q,MATCH(I1501,'BCA Inputs'!M:M,0))*F1501+INDEX('BCA Inputs'!R:R,MATCH(I1501,'BCA Inputs'!M:M,0))*G1501)+L1501+N1501,IF($B$3="RG&amp;E",(INDEX('BCA Inputs'!$AX$14:$AX$54,MATCH(I1501,'BCA Inputs'!$AW$14:$AW$54,0))*P1501+INDEX('BCA Inputs'!$AY$14:$AY$54,MATCH(I1501,'BCA Inputs'!$AW$14:$AW$54,0))*O1501+INDEX('BCA Inputs'!$AZ$14:$AZ$54,MATCH(I1501,'BCA Inputs'!$AW$14:$AW$54,0))*Q1501+INDEX('BCA Inputs'!$BA$14:$BA$54,MATCH(I1501,'BCA Inputs'!$AW$14:$AW$54,0))*F1501+INDEX('BCA Inputs'!$BB$14:$BB$54,MATCH(I1501,'BCA Inputs'!$AW$14:$AW$54,0))*G1501)+L1501+N1501,"")),"")</f>
        <v/>
      </c>
      <c r="U1501" s="234" t="str">
        <f t="shared" si="231"/>
        <v/>
      </c>
      <c r="V1501" s="234" t="str">
        <f t="shared" si="232"/>
        <v/>
      </c>
      <c r="W1501" s="234" t="str">
        <f t="shared" si="233"/>
        <v/>
      </c>
      <c r="Y1501" s="235" t="str">
        <f t="shared" si="234"/>
        <v/>
      </c>
      <c r="Z1501" s="236" t="str">
        <f>IFERROR(IF($B$3="NYSEG",INDEX('BCA Inputs'!$X$14:$X$54,MATCH(I1501,'BCA Inputs'!$M$14:$M$54,0))*P1501+INDEX('BCA Inputs'!$Y$14:$Y$54,MATCH(I1501,'BCA Inputs'!$M$14:$M$54,0))*O1501+INDEX('BCA Inputs'!$Z$14:$Z$54,MATCH(I1501,'BCA Inputs'!$M$14:$M$54,0))*Q1501+INDEX('BCA Inputs'!$AA$14:$AA$54,MATCH(I1501,'BCA Inputs'!$M$14:$M$54,0))*F1501+INDEX('BCA Inputs'!$AB$14:$AB$54,MATCH(I1501,'BCA Inputs'!$M$14:$M$54,0))*G1501,IF($B$3="RG&amp;E",INDEX('BCA Inputs'!$BG$14:$BG$54,MATCH(I1501,'BCA Inputs'!$AW$14:$AW$54,0))*P1501+INDEX('BCA Inputs'!$BH$14:$BH$54,MATCH(I1501,'BCA Inputs'!$AW$14:$AW$54,0))*O1501+INDEX('BCA Inputs'!$BI$14:$BI$54,MATCH(I1501,'BCA Inputs'!$AW$14:$AW$54,0))*Q1501+INDEX('BCA Inputs'!$BJ$14:$BJ$54,MATCH(I1501,'BCA Inputs'!$AW$14:$AW$54,0))*F1501+INDEX('BCA Inputs'!$BK$14:$BK$54,MATCH(I1501,'BCA Inputs'!$AW$14:$AW$54,0))*G1501,"")),"")</f>
        <v/>
      </c>
      <c r="AA1501" s="237" t="str">
        <f t="shared" si="235"/>
        <v/>
      </c>
      <c r="AC1501" s="238" t="str">
        <f>IFERROR((K1501+R1501)+IF($B$3="NYSEG",INDEX('BCA Inputs'!$AI$14:$AI$54,MATCH(I1501,'BCA Inputs'!$M$14:$M$54,0))*P1501+INDEX('BCA Inputs'!$AJ$14:$AJ$54,MATCH(I1501,'BCA Inputs'!$M$14:$M$54,0))*Q1501,IF($B$3="RG&amp;E",INDEX('BCA Inputs'!$BR$14:$BR$54,MATCH(I1501,'BCA Inputs'!$AW$14:$AW$54,0))*P1501+INDEX('BCA Inputs'!$BS$14:$BS$54,MATCH(I1501,'BCA Inputs'!$AW$14:$AW$54,0))*Q1501,"")),"")</f>
        <v/>
      </c>
      <c r="AD1501" s="181" t="str">
        <f>IFERROR(IF($B$3="NYSEG",INDEX('BCA Inputs'!$AD$14:$AD$54,MATCH(I1501,'BCA Inputs'!$M$14:$M$54,0))*P1501+INDEX('BCA Inputs'!$AE$14:$AE$54,MATCH(I1501,'BCA Inputs'!$M$14:$M$54,0))*O1501+INDEX('BCA Inputs'!$AF$14:$AF$54,MATCH(I1501,'BCA Inputs'!$M$14:$M$54,0))*Q1501+INDEX('BCA Inputs'!$AG$14:$AG$54,MATCH(I1501,'BCA Inputs'!$M$14:$M$54,0))*F1501+INDEX('BCA Inputs'!$AH$14:$AH$54,MATCH(I1501,'BCA Inputs'!$M$14:$M$54,0))*G1501,IF($B$3="RG&amp;E",INDEX('BCA Inputs'!$BM$14:$BM$54,MATCH(I1501,'BCA Inputs'!$AW$14:$AW$54,0))*P1501+INDEX('BCA Inputs'!$BN$14:$BN$54,MATCH(I1501,'BCA Inputs'!$AW$14:$AW$54,0))*O1501+INDEX('BCA Inputs'!$BO$14:$BO$54,MATCH(I1501,'BCA Inputs'!$AW$14:$AW$54,0))*Q1501+INDEX('BCA Inputs'!$BP$14:$BP$54,MATCH(I1501,'BCA Inputs'!$AW$14:$AW$54,0))*F1501+INDEX('BCA Inputs'!$BQ$14:$BQ$54,MATCH(I1501,'BCA Inputs'!$AW$14:$AW$54,0))*G1501,"")),"")</f>
        <v/>
      </c>
      <c r="AE1501" s="237" t="str">
        <f t="shared" si="236"/>
        <v/>
      </c>
      <c r="AF1501" s="198">
        <f t="shared" si="238"/>
        <v>0</v>
      </c>
      <c r="AG1501" s="239">
        <f t="shared" si="239"/>
        <v>0</v>
      </c>
    </row>
    <row r="1502" spans="1:33">
      <c r="A1502" s="228"/>
      <c r="B1502" s="176"/>
      <c r="C1502" s="229"/>
      <c r="D1502" s="230"/>
      <c r="E1502" s="230"/>
      <c r="F1502" s="230"/>
      <c r="G1502" s="230"/>
      <c r="H1502" s="231"/>
      <c r="I1502" s="231"/>
      <c r="J1502" s="232"/>
      <c r="K1502" s="232"/>
      <c r="L1502" s="232"/>
      <c r="M1502" s="181">
        <f t="shared" si="237"/>
        <v>0</v>
      </c>
      <c r="N1502" s="181">
        <f>IF(H1502="",0,H1502*I1502*'Avoided Water Savings Cost'!$C$16)</f>
        <v>0</v>
      </c>
      <c r="O1502" s="545">
        <f>IF(C1502="",0,IF($B$3="NYSEG",C1502/(1-'Avoided Electric Costs 2020'!$W$21),IF($B$3="RG&amp;E",C1502/(1-'Avoided Electric Costs 2020'!$X$21),"")))</f>
        <v>0</v>
      </c>
      <c r="P1502" s="546">
        <f>IF(D1502="",0,IF($B$3="NYSEG",D1502/(1-'Avoided Electric Costs 2020'!$W$21),IF($B$3="RG&amp;E",D1502/(1-'Avoided Electric Costs 2020'!$X$21),"")))</f>
        <v>0</v>
      </c>
      <c r="Q1502" s="546">
        <f>IF(E1502="",0,IF($B$3="NYSEG",E1502/(1-'Avoided Natural Gas Costs 2020'!$J$34),IF($B$3="RG&amp;E",E1502/(1-'Avoided Natural Gas Costs 2020'!$K$34),"")))</f>
        <v>0</v>
      </c>
      <c r="R1502" s="233" t="str">
        <f>IFERROR(IF(P1502*'BCA Inputs'!$C$1+Q1502*'BCA Inputs'!$C$2+F1502*'BCA Inputs'!$C$2+G1502*'BCA Inputs'!$C$2=0,"",P1502*'BCA Inputs'!$C$1+Q1502*'BCA Inputs'!$C$2+F1502*'BCA Inputs'!$C$2+G1502*'BCA Inputs'!$C$2),"")</f>
        <v/>
      </c>
      <c r="S1502" s="181" t="str">
        <f t="shared" si="230"/>
        <v/>
      </c>
      <c r="T1502" s="181" t="str">
        <f>IFERROR(IF($B$3="NYSEG",(INDEX('BCA Inputs'!$N$14:$N$54,MATCH(I1502,'BCA Inputs'!$M$14:$M$54,0))*P1502+INDEX('BCA Inputs'!$O$14:$O$54,MATCH(I1502,'BCA Inputs'!$M$14:$M$54,0))*O1502+INDEX('BCA Inputs'!P:P,MATCH(I1502,'BCA Inputs'!M:M,0))*Q1502+INDEX('BCA Inputs'!Q:Q,MATCH(I1502,'BCA Inputs'!M:M,0))*F1502+INDEX('BCA Inputs'!R:R,MATCH(I1502,'BCA Inputs'!M:M,0))*G1502)+L1502+N1502,IF($B$3="RG&amp;E",(INDEX('BCA Inputs'!$AX$14:$AX$54,MATCH(I1502,'BCA Inputs'!$AW$14:$AW$54,0))*P1502+INDEX('BCA Inputs'!$AY$14:$AY$54,MATCH(I1502,'BCA Inputs'!$AW$14:$AW$54,0))*O1502+INDEX('BCA Inputs'!$AZ$14:$AZ$54,MATCH(I1502,'BCA Inputs'!$AW$14:$AW$54,0))*Q1502+INDEX('BCA Inputs'!$BA$14:$BA$54,MATCH(I1502,'BCA Inputs'!$AW$14:$AW$54,0))*F1502+INDEX('BCA Inputs'!$BB$14:$BB$54,MATCH(I1502,'BCA Inputs'!$AW$14:$AW$54,0))*G1502)+L1502+N1502,"")),"")</f>
        <v/>
      </c>
      <c r="U1502" s="234" t="str">
        <f t="shared" si="231"/>
        <v/>
      </c>
      <c r="V1502" s="234" t="str">
        <f t="shared" si="232"/>
        <v/>
      </c>
      <c r="W1502" s="234" t="str">
        <f t="shared" si="233"/>
        <v/>
      </c>
      <c r="Y1502" s="235" t="str">
        <f t="shared" si="234"/>
        <v/>
      </c>
      <c r="Z1502" s="236" t="str">
        <f>IFERROR(IF($B$3="NYSEG",INDEX('BCA Inputs'!$X$14:$X$54,MATCH(I1502,'BCA Inputs'!$M$14:$M$54,0))*P1502+INDEX('BCA Inputs'!$Y$14:$Y$54,MATCH(I1502,'BCA Inputs'!$M$14:$M$54,0))*O1502+INDEX('BCA Inputs'!$Z$14:$Z$54,MATCH(I1502,'BCA Inputs'!$M$14:$M$54,0))*Q1502+INDEX('BCA Inputs'!$AA$14:$AA$54,MATCH(I1502,'BCA Inputs'!$M$14:$M$54,0))*F1502+INDEX('BCA Inputs'!$AB$14:$AB$54,MATCH(I1502,'BCA Inputs'!$M$14:$M$54,0))*G1502,IF($B$3="RG&amp;E",INDEX('BCA Inputs'!$BG$14:$BG$54,MATCH(I1502,'BCA Inputs'!$AW$14:$AW$54,0))*P1502+INDEX('BCA Inputs'!$BH$14:$BH$54,MATCH(I1502,'BCA Inputs'!$AW$14:$AW$54,0))*O1502+INDEX('BCA Inputs'!$BI$14:$BI$54,MATCH(I1502,'BCA Inputs'!$AW$14:$AW$54,0))*Q1502+INDEX('BCA Inputs'!$BJ$14:$BJ$54,MATCH(I1502,'BCA Inputs'!$AW$14:$AW$54,0))*F1502+INDEX('BCA Inputs'!$BK$14:$BK$54,MATCH(I1502,'BCA Inputs'!$AW$14:$AW$54,0))*G1502,"")),"")</f>
        <v/>
      </c>
      <c r="AA1502" s="237" t="str">
        <f t="shared" si="235"/>
        <v/>
      </c>
      <c r="AC1502" s="238" t="str">
        <f>IFERROR((K1502+R1502)+IF($B$3="NYSEG",INDEX('BCA Inputs'!$AI$14:$AI$54,MATCH(I1502,'BCA Inputs'!$M$14:$M$54,0))*P1502+INDEX('BCA Inputs'!$AJ$14:$AJ$54,MATCH(I1502,'BCA Inputs'!$M$14:$M$54,0))*Q1502,IF($B$3="RG&amp;E",INDEX('BCA Inputs'!$BR$14:$BR$54,MATCH(I1502,'BCA Inputs'!$AW$14:$AW$54,0))*P1502+INDEX('BCA Inputs'!$BS$14:$BS$54,MATCH(I1502,'BCA Inputs'!$AW$14:$AW$54,0))*Q1502,"")),"")</f>
        <v/>
      </c>
      <c r="AD1502" s="181" t="str">
        <f>IFERROR(IF($B$3="NYSEG",INDEX('BCA Inputs'!$AD$14:$AD$54,MATCH(I1502,'BCA Inputs'!$M$14:$M$54,0))*P1502+INDEX('BCA Inputs'!$AE$14:$AE$54,MATCH(I1502,'BCA Inputs'!$M$14:$M$54,0))*O1502+INDEX('BCA Inputs'!$AF$14:$AF$54,MATCH(I1502,'BCA Inputs'!$M$14:$M$54,0))*Q1502+INDEX('BCA Inputs'!$AG$14:$AG$54,MATCH(I1502,'BCA Inputs'!$M$14:$M$54,0))*F1502+INDEX('BCA Inputs'!$AH$14:$AH$54,MATCH(I1502,'BCA Inputs'!$M$14:$M$54,0))*G1502,IF($B$3="RG&amp;E",INDEX('BCA Inputs'!$BM$14:$BM$54,MATCH(I1502,'BCA Inputs'!$AW$14:$AW$54,0))*P1502+INDEX('BCA Inputs'!$BN$14:$BN$54,MATCH(I1502,'BCA Inputs'!$AW$14:$AW$54,0))*O1502+INDEX('BCA Inputs'!$BO$14:$BO$54,MATCH(I1502,'BCA Inputs'!$AW$14:$AW$54,0))*Q1502+INDEX('BCA Inputs'!$BP$14:$BP$54,MATCH(I1502,'BCA Inputs'!$AW$14:$AW$54,0))*F1502+INDEX('BCA Inputs'!$BQ$14:$BQ$54,MATCH(I1502,'BCA Inputs'!$AW$14:$AW$54,0))*G1502,"")),"")</f>
        <v/>
      </c>
      <c r="AE1502" s="237" t="str">
        <f t="shared" si="236"/>
        <v/>
      </c>
      <c r="AF1502" s="198">
        <f t="shared" si="238"/>
        <v>0</v>
      </c>
      <c r="AG1502" s="239">
        <f t="shared" si="239"/>
        <v>0</v>
      </c>
    </row>
    <row r="1503" spans="1:33">
      <c r="A1503" s="228"/>
      <c r="B1503" s="176"/>
      <c r="C1503" s="229"/>
      <c r="D1503" s="230"/>
      <c r="E1503" s="230"/>
      <c r="F1503" s="230"/>
      <c r="G1503" s="230"/>
      <c r="H1503" s="231"/>
      <c r="I1503" s="231"/>
      <c r="J1503" s="232"/>
      <c r="K1503" s="232"/>
      <c r="L1503" s="232"/>
      <c r="M1503" s="181">
        <f t="shared" si="237"/>
        <v>0</v>
      </c>
      <c r="N1503" s="181">
        <f>IF(H1503="",0,H1503*I1503*'Avoided Water Savings Cost'!$C$16)</f>
        <v>0</v>
      </c>
      <c r="O1503" s="545">
        <f>IF(C1503="",0,IF($B$3="NYSEG",C1503/(1-'Avoided Electric Costs 2020'!$W$21),IF($B$3="RG&amp;E",C1503/(1-'Avoided Electric Costs 2020'!$X$21),"")))</f>
        <v>0</v>
      </c>
      <c r="P1503" s="546">
        <f>IF(D1503="",0,IF($B$3="NYSEG",D1503/(1-'Avoided Electric Costs 2020'!$W$21),IF($B$3="RG&amp;E",D1503/(1-'Avoided Electric Costs 2020'!$X$21),"")))</f>
        <v>0</v>
      </c>
      <c r="Q1503" s="546">
        <f>IF(E1503="",0,IF($B$3="NYSEG",E1503/(1-'Avoided Natural Gas Costs 2020'!$J$34),IF($B$3="RG&amp;E",E1503/(1-'Avoided Natural Gas Costs 2020'!$K$34),"")))</f>
        <v>0</v>
      </c>
      <c r="R1503" s="233" t="str">
        <f>IFERROR(IF(P1503*'BCA Inputs'!$C$1+Q1503*'BCA Inputs'!$C$2+F1503*'BCA Inputs'!$C$2+G1503*'BCA Inputs'!$C$2=0,"",P1503*'BCA Inputs'!$C$1+Q1503*'BCA Inputs'!$C$2+F1503*'BCA Inputs'!$C$2+G1503*'BCA Inputs'!$C$2),"")</f>
        <v/>
      </c>
      <c r="S1503" s="181" t="str">
        <f t="shared" si="230"/>
        <v/>
      </c>
      <c r="T1503" s="181" t="str">
        <f>IFERROR(IF($B$3="NYSEG",(INDEX('BCA Inputs'!$N$14:$N$54,MATCH(I1503,'BCA Inputs'!$M$14:$M$54,0))*P1503+INDEX('BCA Inputs'!$O$14:$O$54,MATCH(I1503,'BCA Inputs'!$M$14:$M$54,0))*O1503+INDEX('BCA Inputs'!P:P,MATCH(I1503,'BCA Inputs'!M:M,0))*Q1503+INDEX('BCA Inputs'!Q:Q,MATCH(I1503,'BCA Inputs'!M:M,0))*F1503+INDEX('BCA Inputs'!R:R,MATCH(I1503,'BCA Inputs'!M:M,0))*G1503)+L1503+N1503,IF($B$3="RG&amp;E",(INDEX('BCA Inputs'!$AX$14:$AX$54,MATCH(I1503,'BCA Inputs'!$AW$14:$AW$54,0))*P1503+INDEX('BCA Inputs'!$AY$14:$AY$54,MATCH(I1503,'BCA Inputs'!$AW$14:$AW$54,0))*O1503+INDEX('BCA Inputs'!$AZ$14:$AZ$54,MATCH(I1503,'BCA Inputs'!$AW$14:$AW$54,0))*Q1503+INDEX('BCA Inputs'!$BA$14:$BA$54,MATCH(I1503,'BCA Inputs'!$AW$14:$AW$54,0))*F1503+INDEX('BCA Inputs'!$BB$14:$BB$54,MATCH(I1503,'BCA Inputs'!$AW$14:$AW$54,0))*G1503)+L1503+N1503,"")),"")</f>
        <v/>
      </c>
      <c r="U1503" s="234" t="str">
        <f t="shared" si="231"/>
        <v/>
      </c>
      <c r="V1503" s="234" t="str">
        <f t="shared" si="232"/>
        <v/>
      </c>
      <c r="W1503" s="234" t="str">
        <f t="shared" si="233"/>
        <v/>
      </c>
      <c r="Y1503" s="235" t="str">
        <f t="shared" si="234"/>
        <v/>
      </c>
      <c r="Z1503" s="236" t="str">
        <f>IFERROR(IF($B$3="NYSEG",INDEX('BCA Inputs'!$X$14:$X$54,MATCH(I1503,'BCA Inputs'!$M$14:$M$54,0))*P1503+INDEX('BCA Inputs'!$Y$14:$Y$54,MATCH(I1503,'BCA Inputs'!$M$14:$M$54,0))*O1503+INDEX('BCA Inputs'!$Z$14:$Z$54,MATCH(I1503,'BCA Inputs'!$M$14:$M$54,0))*Q1503+INDEX('BCA Inputs'!$AA$14:$AA$54,MATCH(I1503,'BCA Inputs'!$M$14:$M$54,0))*F1503+INDEX('BCA Inputs'!$AB$14:$AB$54,MATCH(I1503,'BCA Inputs'!$M$14:$M$54,0))*G1503,IF($B$3="RG&amp;E",INDEX('BCA Inputs'!$BG$14:$BG$54,MATCH(I1503,'BCA Inputs'!$AW$14:$AW$54,0))*P1503+INDEX('BCA Inputs'!$BH$14:$BH$54,MATCH(I1503,'BCA Inputs'!$AW$14:$AW$54,0))*O1503+INDEX('BCA Inputs'!$BI$14:$BI$54,MATCH(I1503,'BCA Inputs'!$AW$14:$AW$54,0))*Q1503+INDEX('BCA Inputs'!$BJ$14:$BJ$54,MATCH(I1503,'BCA Inputs'!$AW$14:$AW$54,0))*F1503+INDEX('BCA Inputs'!$BK$14:$BK$54,MATCH(I1503,'BCA Inputs'!$AW$14:$AW$54,0))*G1503,"")),"")</f>
        <v/>
      </c>
      <c r="AA1503" s="237" t="str">
        <f t="shared" si="235"/>
        <v/>
      </c>
      <c r="AC1503" s="238" t="str">
        <f>IFERROR((K1503+R1503)+IF($B$3="NYSEG",INDEX('BCA Inputs'!$AI$14:$AI$54,MATCH(I1503,'BCA Inputs'!$M$14:$M$54,0))*P1503+INDEX('BCA Inputs'!$AJ$14:$AJ$54,MATCH(I1503,'BCA Inputs'!$M$14:$M$54,0))*Q1503,IF($B$3="RG&amp;E",INDEX('BCA Inputs'!$BR$14:$BR$54,MATCH(I1503,'BCA Inputs'!$AW$14:$AW$54,0))*P1503+INDEX('BCA Inputs'!$BS$14:$BS$54,MATCH(I1503,'BCA Inputs'!$AW$14:$AW$54,0))*Q1503,"")),"")</f>
        <v/>
      </c>
      <c r="AD1503" s="181" t="str">
        <f>IFERROR(IF($B$3="NYSEG",INDEX('BCA Inputs'!$AD$14:$AD$54,MATCH(I1503,'BCA Inputs'!$M$14:$M$54,0))*P1503+INDEX('BCA Inputs'!$AE$14:$AE$54,MATCH(I1503,'BCA Inputs'!$M$14:$M$54,0))*O1503+INDEX('BCA Inputs'!$AF$14:$AF$54,MATCH(I1503,'BCA Inputs'!$M$14:$M$54,0))*Q1503+INDEX('BCA Inputs'!$AG$14:$AG$54,MATCH(I1503,'BCA Inputs'!$M$14:$M$54,0))*F1503+INDEX('BCA Inputs'!$AH$14:$AH$54,MATCH(I1503,'BCA Inputs'!$M$14:$M$54,0))*G1503,IF($B$3="RG&amp;E",INDEX('BCA Inputs'!$BM$14:$BM$54,MATCH(I1503,'BCA Inputs'!$AW$14:$AW$54,0))*P1503+INDEX('BCA Inputs'!$BN$14:$BN$54,MATCH(I1503,'BCA Inputs'!$AW$14:$AW$54,0))*O1503+INDEX('BCA Inputs'!$BO$14:$BO$54,MATCH(I1503,'BCA Inputs'!$AW$14:$AW$54,0))*Q1503+INDEX('BCA Inputs'!$BP$14:$BP$54,MATCH(I1503,'BCA Inputs'!$AW$14:$AW$54,0))*F1503+INDEX('BCA Inputs'!$BQ$14:$BQ$54,MATCH(I1503,'BCA Inputs'!$AW$14:$AW$54,0))*G1503,"")),"")</f>
        <v/>
      </c>
      <c r="AE1503" s="237" t="str">
        <f t="shared" si="236"/>
        <v/>
      </c>
      <c r="AF1503" s="198">
        <f t="shared" si="238"/>
        <v>0</v>
      </c>
      <c r="AG1503" s="239">
        <f t="shared" si="239"/>
        <v>0</v>
      </c>
    </row>
    <row r="1504" spans="1:33">
      <c r="A1504" s="228"/>
      <c r="B1504" s="176"/>
      <c r="C1504" s="229"/>
      <c r="D1504" s="230"/>
      <c r="E1504" s="230"/>
      <c r="F1504" s="230"/>
      <c r="G1504" s="230"/>
      <c r="H1504" s="231"/>
      <c r="I1504" s="231"/>
      <c r="J1504" s="232"/>
      <c r="K1504" s="232"/>
      <c r="L1504" s="232"/>
      <c r="M1504" s="181">
        <f t="shared" si="237"/>
        <v>0</v>
      </c>
      <c r="N1504" s="181">
        <f>IF(H1504="",0,H1504*I1504*'Avoided Water Savings Cost'!$C$16)</f>
        <v>0</v>
      </c>
      <c r="O1504" s="545">
        <f>IF(C1504="",0,IF($B$3="NYSEG",C1504/(1-'Avoided Electric Costs 2020'!$W$21),IF($B$3="RG&amp;E",C1504/(1-'Avoided Electric Costs 2020'!$X$21),"")))</f>
        <v>0</v>
      </c>
      <c r="P1504" s="546">
        <f>IF(D1504="",0,IF($B$3="NYSEG",D1504/(1-'Avoided Electric Costs 2020'!$W$21),IF($B$3="RG&amp;E",D1504/(1-'Avoided Electric Costs 2020'!$X$21),"")))</f>
        <v>0</v>
      </c>
      <c r="Q1504" s="546">
        <f>IF(E1504="",0,IF($B$3="NYSEG",E1504/(1-'Avoided Natural Gas Costs 2020'!$J$34),IF($B$3="RG&amp;E",E1504/(1-'Avoided Natural Gas Costs 2020'!$K$34),"")))</f>
        <v>0</v>
      </c>
      <c r="R1504" s="233" t="str">
        <f>IFERROR(IF(P1504*'BCA Inputs'!$C$1+Q1504*'BCA Inputs'!$C$2+F1504*'BCA Inputs'!$C$2+G1504*'BCA Inputs'!$C$2=0,"",P1504*'BCA Inputs'!$C$1+Q1504*'BCA Inputs'!$C$2+F1504*'BCA Inputs'!$C$2+G1504*'BCA Inputs'!$C$2),"")</f>
        <v/>
      </c>
      <c r="S1504" s="181" t="str">
        <f t="shared" si="230"/>
        <v/>
      </c>
      <c r="T1504" s="181" t="str">
        <f>IFERROR(IF($B$3="NYSEG",(INDEX('BCA Inputs'!$N$14:$N$54,MATCH(I1504,'BCA Inputs'!$M$14:$M$54,0))*P1504+INDEX('BCA Inputs'!$O$14:$O$54,MATCH(I1504,'BCA Inputs'!$M$14:$M$54,0))*O1504+INDEX('BCA Inputs'!P:P,MATCH(I1504,'BCA Inputs'!M:M,0))*Q1504+INDEX('BCA Inputs'!Q:Q,MATCH(I1504,'BCA Inputs'!M:M,0))*F1504+INDEX('BCA Inputs'!R:R,MATCH(I1504,'BCA Inputs'!M:M,0))*G1504)+L1504+N1504,IF($B$3="RG&amp;E",(INDEX('BCA Inputs'!$AX$14:$AX$54,MATCH(I1504,'BCA Inputs'!$AW$14:$AW$54,0))*P1504+INDEX('BCA Inputs'!$AY$14:$AY$54,MATCH(I1504,'BCA Inputs'!$AW$14:$AW$54,0))*O1504+INDEX('BCA Inputs'!$AZ$14:$AZ$54,MATCH(I1504,'BCA Inputs'!$AW$14:$AW$54,0))*Q1504+INDEX('BCA Inputs'!$BA$14:$BA$54,MATCH(I1504,'BCA Inputs'!$AW$14:$AW$54,0))*F1504+INDEX('BCA Inputs'!$BB$14:$BB$54,MATCH(I1504,'BCA Inputs'!$AW$14:$AW$54,0))*G1504)+L1504+N1504,"")),"")</f>
        <v/>
      </c>
      <c r="U1504" s="234" t="str">
        <f t="shared" si="231"/>
        <v/>
      </c>
      <c r="V1504" s="234" t="str">
        <f t="shared" si="232"/>
        <v/>
      </c>
      <c r="W1504" s="234" t="str">
        <f t="shared" si="233"/>
        <v/>
      </c>
      <c r="Y1504" s="235" t="str">
        <f t="shared" si="234"/>
        <v/>
      </c>
      <c r="Z1504" s="236" t="str">
        <f>IFERROR(IF($B$3="NYSEG",INDEX('BCA Inputs'!$X$14:$X$54,MATCH(I1504,'BCA Inputs'!$M$14:$M$54,0))*P1504+INDEX('BCA Inputs'!$Y$14:$Y$54,MATCH(I1504,'BCA Inputs'!$M$14:$M$54,0))*O1504+INDEX('BCA Inputs'!$Z$14:$Z$54,MATCH(I1504,'BCA Inputs'!$M$14:$M$54,0))*Q1504+INDEX('BCA Inputs'!$AA$14:$AA$54,MATCH(I1504,'BCA Inputs'!$M$14:$M$54,0))*F1504+INDEX('BCA Inputs'!$AB$14:$AB$54,MATCH(I1504,'BCA Inputs'!$M$14:$M$54,0))*G1504,IF($B$3="RG&amp;E",INDEX('BCA Inputs'!$BG$14:$BG$54,MATCH(I1504,'BCA Inputs'!$AW$14:$AW$54,0))*P1504+INDEX('BCA Inputs'!$BH$14:$BH$54,MATCH(I1504,'BCA Inputs'!$AW$14:$AW$54,0))*O1504+INDEX('BCA Inputs'!$BI$14:$BI$54,MATCH(I1504,'BCA Inputs'!$AW$14:$AW$54,0))*Q1504+INDEX('BCA Inputs'!$BJ$14:$BJ$54,MATCH(I1504,'BCA Inputs'!$AW$14:$AW$54,0))*F1504+INDEX('BCA Inputs'!$BK$14:$BK$54,MATCH(I1504,'BCA Inputs'!$AW$14:$AW$54,0))*G1504,"")),"")</f>
        <v/>
      </c>
      <c r="AA1504" s="237" t="str">
        <f t="shared" si="235"/>
        <v/>
      </c>
      <c r="AC1504" s="238" t="str">
        <f>IFERROR((K1504+R1504)+IF($B$3="NYSEG",INDEX('BCA Inputs'!$AI$14:$AI$54,MATCH(I1504,'BCA Inputs'!$M$14:$M$54,0))*P1504+INDEX('BCA Inputs'!$AJ$14:$AJ$54,MATCH(I1504,'BCA Inputs'!$M$14:$M$54,0))*Q1504,IF($B$3="RG&amp;E",INDEX('BCA Inputs'!$BR$14:$BR$54,MATCH(I1504,'BCA Inputs'!$AW$14:$AW$54,0))*P1504+INDEX('BCA Inputs'!$BS$14:$BS$54,MATCH(I1504,'BCA Inputs'!$AW$14:$AW$54,0))*Q1504,"")),"")</f>
        <v/>
      </c>
      <c r="AD1504" s="181" t="str">
        <f>IFERROR(IF($B$3="NYSEG",INDEX('BCA Inputs'!$AD$14:$AD$54,MATCH(I1504,'BCA Inputs'!$M$14:$M$54,0))*P1504+INDEX('BCA Inputs'!$AE$14:$AE$54,MATCH(I1504,'BCA Inputs'!$M$14:$M$54,0))*O1504+INDEX('BCA Inputs'!$AF$14:$AF$54,MATCH(I1504,'BCA Inputs'!$M$14:$M$54,0))*Q1504+INDEX('BCA Inputs'!$AG$14:$AG$54,MATCH(I1504,'BCA Inputs'!$M$14:$M$54,0))*F1504+INDEX('BCA Inputs'!$AH$14:$AH$54,MATCH(I1504,'BCA Inputs'!$M$14:$M$54,0))*G1504,IF($B$3="RG&amp;E",INDEX('BCA Inputs'!$BM$14:$BM$54,MATCH(I1504,'BCA Inputs'!$AW$14:$AW$54,0))*P1504+INDEX('BCA Inputs'!$BN$14:$BN$54,MATCH(I1504,'BCA Inputs'!$AW$14:$AW$54,0))*O1504+INDEX('BCA Inputs'!$BO$14:$BO$54,MATCH(I1504,'BCA Inputs'!$AW$14:$AW$54,0))*Q1504+INDEX('BCA Inputs'!$BP$14:$BP$54,MATCH(I1504,'BCA Inputs'!$AW$14:$AW$54,0))*F1504+INDEX('BCA Inputs'!$BQ$14:$BQ$54,MATCH(I1504,'BCA Inputs'!$AW$14:$AW$54,0))*G1504,"")),"")</f>
        <v/>
      </c>
      <c r="AE1504" s="237" t="str">
        <f t="shared" si="236"/>
        <v/>
      </c>
      <c r="AF1504" s="198">
        <f t="shared" si="238"/>
        <v>0</v>
      </c>
      <c r="AG1504" s="239">
        <f t="shared" si="239"/>
        <v>0</v>
      </c>
    </row>
    <row r="1505" spans="1:33">
      <c r="A1505" s="228"/>
      <c r="B1505" s="176"/>
      <c r="C1505" s="229"/>
      <c r="D1505" s="230"/>
      <c r="E1505" s="230"/>
      <c r="F1505" s="230"/>
      <c r="G1505" s="230"/>
      <c r="H1505" s="231"/>
      <c r="I1505" s="231"/>
      <c r="J1505" s="232"/>
      <c r="K1505" s="232"/>
      <c r="L1505" s="232"/>
      <c r="M1505" s="181">
        <f t="shared" si="237"/>
        <v>0</v>
      </c>
      <c r="N1505" s="181">
        <f>IF(H1505="",0,H1505*I1505*'Avoided Water Savings Cost'!$C$16)</f>
        <v>0</v>
      </c>
      <c r="O1505" s="545">
        <f>IF(C1505="",0,IF($B$3="NYSEG",C1505/(1-'Avoided Electric Costs 2020'!$W$21),IF($B$3="RG&amp;E",C1505/(1-'Avoided Electric Costs 2020'!$X$21),"")))</f>
        <v>0</v>
      </c>
      <c r="P1505" s="546">
        <f>IF(D1505="",0,IF($B$3="NYSEG",D1505/(1-'Avoided Electric Costs 2020'!$W$21),IF($B$3="RG&amp;E",D1505/(1-'Avoided Electric Costs 2020'!$X$21),"")))</f>
        <v>0</v>
      </c>
      <c r="Q1505" s="546">
        <f>IF(E1505="",0,IF($B$3="NYSEG",E1505/(1-'Avoided Natural Gas Costs 2020'!$J$34),IF($B$3="RG&amp;E",E1505/(1-'Avoided Natural Gas Costs 2020'!$K$34),"")))</f>
        <v>0</v>
      </c>
      <c r="R1505" s="233" t="str">
        <f>IFERROR(IF(P1505*'BCA Inputs'!$C$1+Q1505*'BCA Inputs'!$C$2+F1505*'BCA Inputs'!$C$2+G1505*'BCA Inputs'!$C$2=0,"",P1505*'BCA Inputs'!$C$1+Q1505*'BCA Inputs'!$C$2+F1505*'BCA Inputs'!$C$2+G1505*'BCA Inputs'!$C$2),"")</f>
        <v/>
      </c>
      <c r="S1505" s="181" t="str">
        <f t="shared" si="230"/>
        <v/>
      </c>
      <c r="T1505" s="181" t="str">
        <f>IFERROR(IF($B$3="NYSEG",(INDEX('BCA Inputs'!$N$14:$N$54,MATCH(I1505,'BCA Inputs'!$M$14:$M$54,0))*P1505+INDEX('BCA Inputs'!$O$14:$O$54,MATCH(I1505,'BCA Inputs'!$M$14:$M$54,0))*O1505+INDEX('BCA Inputs'!P:P,MATCH(I1505,'BCA Inputs'!M:M,0))*Q1505+INDEX('BCA Inputs'!Q:Q,MATCH(I1505,'BCA Inputs'!M:M,0))*F1505+INDEX('BCA Inputs'!R:R,MATCH(I1505,'BCA Inputs'!M:M,0))*G1505)+L1505+N1505,IF($B$3="RG&amp;E",(INDEX('BCA Inputs'!$AX$14:$AX$54,MATCH(I1505,'BCA Inputs'!$AW$14:$AW$54,0))*P1505+INDEX('BCA Inputs'!$AY$14:$AY$54,MATCH(I1505,'BCA Inputs'!$AW$14:$AW$54,0))*O1505+INDEX('BCA Inputs'!$AZ$14:$AZ$54,MATCH(I1505,'BCA Inputs'!$AW$14:$AW$54,0))*Q1505+INDEX('BCA Inputs'!$BA$14:$BA$54,MATCH(I1505,'BCA Inputs'!$AW$14:$AW$54,0))*F1505+INDEX('BCA Inputs'!$BB$14:$BB$54,MATCH(I1505,'BCA Inputs'!$AW$14:$AW$54,0))*G1505)+L1505+N1505,"")),"")</f>
        <v/>
      </c>
      <c r="U1505" s="234" t="str">
        <f t="shared" si="231"/>
        <v/>
      </c>
      <c r="V1505" s="234" t="str">
        <f t="shared" si="232"/>
        <v/>
      </c>
      <c r="W1505" s="234" t="str">
        <f t="shared" si="233"/>
        <v/>
      </c>
      <c r="Y1505" s="235" t="str">
        <f t="shared" si="234"/>
        <v/>
      </c>
      <c r="Z1505" s="236" t="str">
        <f>IFERROR(IF($B$3="NYSEG",INDEX('BCA Inputs'!$X$14:$X$54,MATCH(I1505,'BCA Inputs'!$M$14:$M$54,0))*P1505+INDEX('BCA Inputs'!$Y$14:$Y$54,MATCH(I1505,'BCA Inputs'!$M$14:$M$54,0))*O1505+INDEX('BCA Inputs'!$Z$14:$Z$54,MATCH(I1505,'BCA Inputs'!$M$14:$M$54,0))*Q1505+INDEX('BCA Inputs'!$AA$14:$AA$54,MATCH(I1505,'BCA Inputs'!$M$14:$M$54,0))*F1505+INDEX('BCA Inputs'!$AB$14:$AB$54,MATCH(I1505,'BCA Inputs'!$M$14:$M$54,0))*G1505,IF($B$3="RG&amp;E",INDEX('BCA Inputs'!$BG$14:$BG$54,MATCH(I1505,'BCA Inputs'!$AW$14:$AW$54,0))*P1505+INDEX('BCA Inputs'!$BH$14:$BH$54,MATCH(I1505,'BCA Inputs'!$AW$14:$AW$54,0))*O1505+INDEX('BCA Inputs'!$BI$14:$BI$54,MATCH(I1505,'BCA Inputs'!$AW$14:$AW$54,0))*Q1505+INDEX('BCA Inputs'!$BJ$14:$BJ$54,MATCH(I1505,'BCA Inputs'!$AW$14:$AW$54,0))*F1505+INDEX('BCA Inputs'!$BK$14:$BK$54,MATCH(I1505,'BCA Inputs'!$AW$14:$AW$54,0))*G1505,"")),"")</f>
        <v/>
      </c>
      <c r="AA1505" s="237" t="str">
        <f t="shared" si="235"/>
        <v/>
      </c>
      <c r="AC1505" s="238" t="str">
        <f>IFERROR((K1505+R1505)+IF($B$3="NYSEG",INDEX('BCA Inputs'!$AI$14:$AI$54,MATCH(I1505,'BCA Inputs'!$M$14:$M$54,0))*P1505+INDEX('BCA Inputs'!$AJ$14:$AJ$54,MATCH(I1505,'BCA Inputs'!$M$14:$M$54,0))*Q1505,IF($B$3="RG&amp;E",INDEX('BCA Inputs'!$BR$14:$BR$54,MATCH(I1505,'BCA Inputs'!$AW$14:$AW$54,0))*P1505+INDEX('BCA Inputs'!$BS$14:$BS$54,MATCH(I1505,'BCA Inputs'!$AW$14:$AW$54,0))*Q1505,"")),"")</f>
        <v/>
      </c>
      <c r="AD1505" s="181" t="str">
        <f>IFERROR(IF($B$3="NYSEG",INDEX('BCA Inputs'!$AD$14:$AD$54,MATCH(I1505,'BCA Inputs'!$M$14:$M$54,0))*P1505+INDEX('BCA Inputs'!$AE$14:$AE$54,MATCH(I1505,'BCA Inputs'!$M$14:$M$54,0))*O1505+INDEX('BCA Inputs'!$AF$14:$AF$54,MATCH(I1505,'BCA Inputs'!$M$14:$M$54,0))*Q1505+INDEX('BCA Inputs'!$AG$14:$AG$54,MATCH(I1505,'BCA Inputs'!$M$14:$M$54,0))*F1505+INDEX('BCA Inputs'!$AH$14:$AH$54,MATCH(I1505,'BCA Inputs'!$M$14:$M$54,0))*G1505,IF($B$3="RG&amp;E",INDEX('BCA Inputs'!$BM$14:$BM$54,MATCH(I1505,'BCA Inputs'!$AW$14:$AW$54,0))*P1505+INDEX('BCA Inputs'!$BN$14:$BN$54,MATCH(I1505,'BCA Inputs'!$AW$14:$AW$54,0))*O1505+INDEX('BCA Inputs'!$BO$14:$BO$54,MATCH(I1505,'BCA Inputs'!$AW$14:$AW$54,0))*Q1505+INDEX('BCA Inputs'!$BP$14:$BP$54,MATCH(I1505,'BCA Inputs'!$AW$14:$AW$54,0))*F1505+INDEX('BCA Inputs'!$BQ$14:$BQ$54,MATCH(I1505,'BCA Inputs'!$AW$14:$AW$54,0))*G1505,"")),"")</f>
        <v/>
      </c>
      <c r="AE1505" s="237" t="str">
        <f t="shared" si="236"/>
        <v/>
      </c>
      <c r="AF1505" s="198">
        <f t="shared" si="238"/>
        <v>0</v>
      </c>
      <c r="AG1505" s="239">
        <f t="shared" si="239"/>
        <v>0</v>
      </c>
    </row>
    <row r="1506" spans="1:33">
      <c r="A1506" s="228"/>
      <c r="B1506" s="176"/>
      <c r="C1506" s="229"/>
      <c r="D1506" s="230"/>
      <c r="E1506" s="230"/>
      <c r="F1506" s="230"/>
      <c r="G1506" s="230"/>
      <c r="H1506" s="231"/>
      <c r="I1506" s="231"/>
      <c r="J1506" s="232"/>
      <c r="K1506" s="232"/>
      <c r="L1506" s="232"/>
      <c r="M1506" s="181">
        <f t="shared" si="237"/>
        <v>0</v>
      </c>
      <c r="N1506" s="181">
        <f>IF(H1506="",0,H1506*I1506*'Avoided Water Savings Cost'!$C$16)</f>
        <v>0</v>
      </c>
      <c r="O1506" s="545">
        <f>IF(C1506="",0,IF($B$3="NYSEG",C1506/(1-'Avoided Electric Costs 2020'!$W$21),IF($B$3="RG&amp;E",C1506/(1-'Avoided Electric Costs 2020'!$X$21),"")))</f>
        <v>0</v>
      </c>
      <c r="P1506" s="546">
        <f>IF(D1506="",0,IF($B$3="NYSEG",D1506/(1-'Avoided Electric Costs 2020'!$W$21),IF($B$3="RG&amp;E",D1506/(1-'Avoided Electric Costs 2020'!$X$21),"")))</f>
        <v>0</v>
      </c>
      <c r="Q1506" s="546">
        <f>IF(E1506="",0,IF($B$3="NYSEG",E1506/(1-'Avoided Natural Gas Costs 2020'!$J$34),IF($B$3="RG&amp;E",E1506/(1-'Avoided Natural Gas Costs 2020'!$K$34),"")))</f>
        <v>0</v>
      </c>
      <c r="R1506" s="233" t="str">
        <f>IFERROR(IF(P1506*'BCA Inputs'!$C$1+Q1506*'BCA Inputs'!$C$2+F1506*'BCA Inputs'!$C$2+G1506*'BCA Inputs'!$C$2=0,"",P1506*'BCA Inputs'!$C$1+Q1506*'BCA Inputs'!$C$2+F1506*'BCA Inputs'!$C$2+G1506*'BCA Inputs'!$C$2),"")</f>
        <v/>
      </c>
      <c r="S1506" s="181" t="str">
        <f t="shared" si="230"/>
        <v/>
      </c>
      <c r="T1506" s="181" t="str">
        <f>IFERROR(IF($B$3="NYSEG",(INDEX('BCA Inputs'!$N$14:$N$54,MATCH(I1506,'BCA Inputs'!$M$14:$M$54,0))*P1506+INDEX('BCA Inputs'!$O$14:$O$54,MATCH(I1506,'BCA Inputs'!$M$14:$M$54,0))*O1506+INDEX('BCA Inputs'!P:P,MATCH(I1506,'BCA Inputs'!M:M,0))*Q1506+INDEX('BCA Inputs'!Q:Q,MATCH(I1506,'BCA Inputs'!M:M,0))*F1506+INDEX('BCA Inputs'!R:R,MATCH(I1506,'BCA Inputs'!M:M,0))*G1506)+L1506+N1506,IF($B$3="RG&amp;E",(INDEX('BCA Inputs'!$AX$14:$AX$54,MATCH(I1506,'BCA Inputs'!$AW$14:$AW$54,0))*P1506+INDEX('BCA Inputs'!$AY$14:$AY$54,MATCH(I1506,'BCA Inputs'!$AW$14:$AW$54,0))*O1506+INDEX('BCA Inputs'!$AZ$14:$AZ$54,MATCH(I1506,'BCA Inputs'!$AW$14:$AW$54,0))*Q1506+INDEX('BCA Inputs'!$BA$14:$BA$54,MATCH(I1506,'BCA Inputs'!$AW$14:$AW$54,0))*F1506+INDEX('BCA Inputs'!$BB$14:$BB$54,MATCH(I1506,'BCA Inputs'!$AW$14:$AW$54,0))*G1506)+L1506+N1506,"")),"")</f>
        <v/>
      </c>
      <c r="U1506" s="234" t="str">
        <f t="shared" si="231"/>
        <v/>
      </c>
      <c r="V1506" s="234" t="str">
        <f t="shared" si="232"/>
        <v/>
      </c>
      <c r="W1506" s="234" t="str">
        <f t="shared" si="233"/>
        <v/>
      </c>
      <c r="Y1506" s="235" t="str">
        <f t="shared" si="234"/>
        <v/>
      </c>
      <c r="Z1506" s="236" t="str">
        <f>IFERROR(IF($B$3="NYSEG",INDEX('BCA Inputs'!$X$14:$X$54,MATCH(I1506,'BCA Inputs'!$M$14:$M$54,0))*P1506+INDEX('BCA Inputs'!$Y$14:$Y$54,MATCH(I1506,'BCA Inputs'!$M$14:$M$54,0))*O1506+INDEX('BCA Inputs'!$Z$14:$Z$54,MATCH(I1506,'BCA Inputs'!$M$14:$M$54,0))*Q1506+INDEX('BCA Inputs'!$AA$14:$AA$54,MATCH(I1506,'BCA Inputs'!$M$14:$M$54,0))*F1506+INDEX('BCA Inputs'!$AB$14:$AB$54,MATCH(I1506,'BCA Inputs'!$M$14:$M$54,0))*G1506,IF($B$3="RG&amp;E",INDEX('BCA Inputs'!$BG$14:$BG$54,MATCH(I1506,'BCA Inputs'!$AW$14:$AW$54,0))*P1506+INDEX('BCA Inputs'!$BH$14:$BH$54,MATCH(I1506,'BCA Inputs'!$AW$14:$AW$54,0))*O1506+INDEX('BCA Inputs'!$BI$14:$BI$54,MATCH(I1506,'BCA Inputs'!$AW$14:$AW$54,0))*Q1506+INDEX('BCA Inputs'!$BJ$14:$BJ$54,MATCH(I1506,'BCA Inputs'!$AW$14:$AW$54,0))*F1506+INDEX('BCA Inputs'!$BK$14:$BK$54,MATCH(I1506,'BCA Inputs'!$AW$14:$AW$54,0))*G1506,"")),"")</f>
        <v/>
      </c>
      <c r="AA1506" s="237" t="str">
        <f t="shared" si="235"/>
        <v/>
      </c>
      <c r="AC1506" s="238" t="str">
        <f>IFERROR((K1506+R1506)+IF($B$3="NYSEG",INDEX('BCA Inputs'!$AI$14:$AI$54,MATCH(I1506,'BCA Inputs'!$M$14:$M$54,0))*P1506+INDEX('BCA Inputs'!$AJ$14:$AJ$54,MATCH(I1506,'BCA Inputs'!$M$14:$M$54,0))*Q1506,IF($B$3="RG&amp;E",INDEX('BCA Inputs'!$BR$14:$BR$54,MATCH(I1506,'BCA Inputs'!$AW$14:$AW$54,0))*P1506+INDEX('BCA Inputs'!$BS$14:$BS$54,MATCH(I1506,'BCA Inputs'!$AW$14:$AW$54,0))*Q1506,"")),"")</f>
        <v/>
      </c>
      <c r="AD1506" s="181" t="str">
        <f>IFERROR(IF($B$3="NYSEG",INDEX('BCA Inputs'!$AD$14:$AD$54,MATCH(I1506,'BCA Inputs'!$M$14:$M$54,0))*P1506+INDEX('BCA Inputs'!$AE$14:$AE$54,MATCH(I1506,'BCA Inputs'!$M$14:$M$54,0))*O1506+INDEX('BCA Inputs'!$AF$14:$AF$54,MATCH(I1506,'BCA Inputs'!$M$14:$M$54,0))*Q1506+INDEX('BCA Inputs'!$AG$14:$AG$54,MATCH(I1506,'BCA Inputs'!$M$14:$M$54,0))*F1506+INDEX('BCA Inputs'!$AH$14:$AH$54,MATCH(I1506,'BCA Inputs'!$M$14:$M$54,0))*G1506,IF($B$3="RG&amp;E",INDEX('BCA Inputs'!$BM$14:$BM$54,MATCH(I1506,'BCA Inputs'!$AW$14:$AW$54,0))*P1506+INDEX('BCA Inputs'!$BN$14:$BN$54,MATCH(I1506,'BCA Inputs'!$AW$14:$AW$54,0))*O1506+INDEX('BCA Inputs'!$BO$14:$BO$54,MATCH(I1506,'BCA Inputs'!$AW$14:$AW$54,0))*Q1506+INDEX('BCA Inputs'!$BP$14:$BP$54,MATCH(I1506,'BCA Inputs'!$AW$14:$AW$54,0))*F1506+INDEX('BCA Inputs'!$BQ$14:$BQ$54,MATCH(I1506,'BCA Inputs'!$AW$14:$AW$54,0))*G1506,"")),"")</f>
        <v/>
      </c>
      <c r="AE1506" s="237" t="str">
        <f t="shared" si="236"/>
        <v/>
      </c>
      <c r="AF1506" s="198">
        <f t="shared" si="238"/>
        <v>0</v>
      </c>
      <c r="AG1506" s="239">
        <f t="shared" si="239"/>
        <v>0</v>
      </c>
    </row>
    <row r="1507" spans="1:33">
      <c r="A1507" s="228"/>
      <c r="B1507" s="176"/>
      <c r="C1507" s="229"/>
      <c r="D1507" s="230"/>
      <c r="E1507" s="230"/>
      <c r="F1507" s="230"/>
      <c r="G1507" s="230"/>
      <c r="H1507" s="231"/>
      <c r="I1507" s="231"/>
      <c r="J1507" s="232"/>
      <c r="K1507" s="232"/>
      <c r="L1507" s="232"/>
      <c r="M1507" s="181">
        <f t="shared" si="237"/>
        <v>0</v>
      </c>
      <c r="N1507" s="181">
        <f>IF(H1507="",0,H1507*I1507*'Avoided Water Savings Cost'!$C$16)</f>
        <v>0</v>
      </c>
      <c r="O1507" s="545">
        <f>IF(C1507="",0,IF($B$3="NYSEG",C1507/(1-'Avoided Electric Costs 2020'!$W$21),IF($B$3="RG&amp;E",C1507/(1-'Avoided Electric Costs 2020'!$X$21),"")))</f>
        <v>0</v>
      </c>
      <c r="P1507" s="546">
        <f>IF(D1507="",0,IF($B$3="NYSEG",D1507/(1-'Avoided Electric Costs 2020'!$W$21),IF($B$3="RG&amp;E",D1507/(1-'Avoided Electric Costs 2020'!$X$21),"")))</f>
        <v>0</v>
      </c>
      <c r="Q1507" s="546">
        <f>IF(E1507="",0,IF($B$3="NYSEG",E1507/(1-'Avoided Natural Gas Costs 2020'!$J$34),IF($B$3="RG&amp;E",E1507/(1-'Avoided Natural Gas Costs 2020'!$K$34),"")))</f>
        <v>0</v>
      </c>
      <c r="R1507" s="233" t="str">
        <f>IFERROR(IF(P1507*'BCA Inputs'!$C$1+Q1507*'BCA Inputs'!$C$2+F1507*'BCA Inputs'!$C$2+G1507*'BCA Inputs'!$C$2=0,"",P1507*'BCA Inputs'!$C$1+Q1507*'BCA Inputs'!$C$2+F1507*'BCA Inputs'!$C$2+G1507*'BCA Inputs'!$C$2),"")</f>
        <v/>
      </c>
      <c r="S1507" s="181" t="str">
        <f t="shared" si="230"/>
        <v/>
      </c>
      <c r="T1507" s="181" t="str">
        <f>IFERROR(IF($B$3="NYSEG",(INDEX('BCA Inputs'!$N$14:$N$54,MATCH(I1507,'BCA Inputs'!$M$14:$M$54,0))*P1507+INDEX('BCA Inputs'!$O$14:$O$54,MATCH(I1507,'BCA Inputs'!$M$14:$M$54,0))*O1507+INDEX('BCA Inputs'!P:P,MATCH(I1507,'BCA Inputs'!M:M,0))*Q1507+INDEX('BCA Inputs'!Q:Q,MATCH(I1507,'BCA Inputs'!M:M,0))*F1507+INDEX('BCA Inputs'!R:R,MATCH(I1507,'BCA Inputs'!M:M,0))*G1507)+L1507+N1507,IF($B$3="RG&amp;E",(INDEX('BCA Inputs'!$AX$14:$AX$54,MATCH(I1507,'BCA Inputs'!$AW$14:$AW$54,0))*P1507+INDEX('BCA Inputs'!$AY$14:$AY$54,MATCH(I1507,'BCA Inputs'!$AW$14:$AW$54,0))*O1507+INDEX('BCA Inputs'!$AZ$14:$AZ$54,MATCH(I1507,'BCA Inputs'!$AW$14:$AW$54,0))*Q1507+INDEX('BCA Inputs'!$BA$14:$BA$54,MATCH(I1507,'BCA Inputs'!$AW$14:$AW$54,0))*F1507+INDEX('BCA Inputs'!$BB$14:$BB$54,MATCH(I1507,'BCA Inputs'!$AW$14:$AW$54,0))*G1507)+L1507+N1507,"")),"")</f>
        <v/>
      </c>
      <c r="U1507" s="234" t="str">
        <f t="shared" si="231"/>
        <v/>
      </c>
      <c r="V1507" s="234" t="str">
        <f t="shared" si="232"/>
        <v/>
      </c>
      <c r="W1507" s="234" t="str">
        <f t="shared" si="233"/>
        <v/>
      </c>
      <c r="Y1507" s="235" t="str">
        <f t="shared" si="234"/>
        <v/>
      </c>
      <c r="Z1507" s="236" t="str">
        <f>IFERROR(IF($B$3="NYSEG",INDEX('BCA Inputs'!$X$14:$X$54,MATCH(I1507,'BCA Inputs'!$M$14:$M$54,0))*P1507+INDEX('BCA Inputs'!$Y$14:$Y$54,MATCH(I1507,'BCA Inputs'!$M$14:$M$54,0))*O1507+INDEX('BCA Inputs'!$Z$14:$Z$54,MATCH(I1507,'BCA Inputs'!$M$14:$M$54,0))*Q1507+INDEX('BCA Inputs'!$AA$14:$AA$54,MATCH(I1507,'BCA Inputs'!$M$14:$M$54,0))*F1507+INDEX('BCA Inputs'!$AB$14:$AB$54,MATCH(I1507,'BCA Inputs'!$M$14:$M$54,0))*G1507,IF($B$3="RG&amp;E",INDEX('BCA Inputs'!$BG$14:$BG$54,MATCH(I1507,'BCA Inputs'!$AW$14:$AW$54,0))*P1507+INDEX('BCA Inputs'!$BH$14:$BH$54,MATCH(I1507,'BCA Inputs'!$AW$14:$AW$54,0))*O1507+INDEX('BCA Inputs'!$BI$14:$BI$54,MATCH(I1507,'BCA Inputs'!$AW$14:$AW$54,0))*Q1507+INDEX('BCA Inputs'!$BJ$14:$BJ$54,MATCH(I1507,'BCA Inputs'!$AW$14:$AW$54,0))*F1507+INDEX('BCA Inputs'!$BK$14:$BK$54,MATCH(I1507,'BCA Inputs'!$AW$14:$AW$54,0))*G1507,"")),"")</f>
        <v/>
      </c>
      <c r="AA1507" s="237" t="str">
        <f t="shared" si="235"/>
        <v/>
      </c>
      <c r="AC1507" s="238" t="str">
        <f>IFERROR((K1507+R1507)+IF($B$3="NYSEG",INDEX('BCA Inputs'!$AI$14:$AI$54,MATCH(I1507,'BCA Inputs'!$M$14:$M$54,0))*P1507+INDEX('BCA Inputs'!$AJ$14:$AJ$54,MATCH(I1507,'BCA Inputs'!$M$14:$M$54,0))*Q1507,IF($B$3="RG&amp;E",INDEX('BCA Inputs'!$BR$14:$BR$54,MATCH(I1507,'BCA Inputs'!$AW$14:$AW$54,0))*P1507+INDEX('BCA Inputs'!$BS$14:$BS$54,MATCH(I1507,'BCA Inputs'!$AW$14:$AW$54,0))*Q1507,"")),"")</f>
        <v/>
      </c>
      <c r="AD1507" s="181" t="str">
        <f>IFERROR(IF($B$3="NYSEG",INDEX('BCA Inputs'!$AD$14:$AD$54,MATCH(I1507,'BCA Inputs'!$M$14:$M$54,0))*P1507+INDEX('BCA Inputs'!$AE$14:$AE$54,MATCH(I1507,'BCA Inputs'!$M$14:$M$54,0))*O1507+INDEX('BCA Inputs'!$AF$14:$AF$54,MATCH(I1507,'BCA Inputs'!$M$14:$M$54,0))*Q1507+INDEX('BCA Inputs'!$AG$14:$AG$54,MATCH(I1507,'BCA Inputs'!$M$14:$M$54,0))*F1507+INDEX('BCA Inputs'!$AH$14:$AH$54,MATCH(I1507,'BCA Inputs'!$M$14:$M$54,0))*G1507,IF($B$3="RG&amp;E",INDEX('BCA Inputs'!$BM$14:$BM$54,MATCH(I1507,'BCA Inputs'!$AW$14:$AW$54,0))*P1507+INDEX('BCA Inputs'!$BN$14:$BN$54,MATCH(I1507,'BCA Inputs'!$AW$14:$AW$54,0))*O1507+INDEX('BCA Inputs'!$BO$14:$BO$54,MATCH(I1507,'BCA Inputs'!$AW$14:$AW$54,0))*Q1507+INDEX('BCA Inputs'!$BP$14:$BP$54,MATCH(I1507,'BCA Inputs'!$AW$14:$AW$54,0))*F1507+INDEX('BCA Inputs'!$BQ$14:$BQ$54,MATCH(I1507,'BCA Inputs'!$AW$14:$AW$54,0))*G1507,"")),"")</f>
        <v/>
      </c>
      <c r="AE1507" s="237" t="str">
        <f t="shared" si="236"/>
        <v/>
      </c>
      <c r="AF1507" s="198">
        <f t="shared" si="238"/>
        <v>0</v>
      </c>
      <c r="AG1507" s="239">
        <f t="shared" si="239"/>
        <v>0</v>
      </c>
    </row>
    <row r="1508" spans="1:33">
      <c r="A1508" s="228"/>
      <c r="B1508" s="176"/>
      <c r="C1508" s="229"/>
      <c r="D1508" s="230"/>
      <c r="E1508" s="230"/>
      <c r="F1508" s="230"/>
      <c r="G1508" s="230"/>
      <c r="H1508" s="231"/>
      <c r="I1508" s="231"/>
      <c r="J1508" s="232"/>
      <c r="K1508" s="232"/>
      <c r="L1508" s="232"/>
      <c r="M1508" s="181">
        <f t="shared" si="237"/>
        <v>0</v>
      </c>
      <c r="N1508" s="181">
        <f>IF(H1508="",0,H1508*I1508*'Avoided Water Savings Cost'!$C$16)</f>
        <v>0</v>
      </c>
      <c r="O1508" s="545">
        <f>IF(C1508="",0,IF($B$3="NYSEG",C1508/(1-'Avoided Electric Costs 2020'!$W$21),IF($B$3="RG&amp;E",C1508/(1-'Avoided Electric Costs 2020'!$X$21),"")))</f>
        <v>0</v>
      </c>
      <c r="P1508" s="546">
        <f>IF(D1508="",0,IF($B$3="NYSEG",D1508/(1-'Avoided Electric Costs 2020'!$W$21),IF($B$3="RG&amp;E",D1508/(1-'Avoided Electric Costs 2020'!$X$21),"")))</f>
        <v>0</v>
      </c>
      <c r="Q1508" s="546">
        <f>IF(E1508="",0,IF($B$3="NYSEG",E1508/(1-'Avoided Natural Gas Costs 2020'!$J$34),IF($B$3="RG&amp;E",E1508/(1-'Avoided Natural Gas Costs 2020'!$K$34),"")))</f>
        <v>0</v>
      </c>
      <c r="R1508" s="233" t="str">
        <f>IFERROR(IF(P1508*'BCA Inputs'!$C$1+Q1508*'BCA Inputs'!$C$2+F1508*'BCA Inputs'!$C$2+G1508*'BCA Inputs'!$C$2=0,"",P1508*'BCA Inputs'!$C$1+Q1508*'BCA Inputs'!$C$2+F1508*'BCA Inputs'!$C$2+G1508*'BCA Inputs'!$C$2),"")</f>
        <v/>
      </c>
      <c r="S1508" s="181" t="str">
        <f t="shared" si="230"/>
        <v/>
      </c>
      <c r="T1508" s="181" t="str">
        <f>IFERROR(IF($B$3="NYSEG",(INDEX('BCA Inputs'!$N$14:$N$54,MATCH(I1508,'BCA Inputs'!$M$14:$M$54,0))*P1508+INDEX('BCA Inputs'!$O$14:$O$54,MATCH(I1508,'BCA Inputs'!$M$14:$M$54,0))*O1508+INDEX('BCA Inputs'!P:P,MATCH(I1508,'BCA Inputs'!M:M,0))*Q1508+INDEX('BCA Inputs'!Q:Q,MATCH(I1508,'BCA Inputs'!M:M,0))*F1508+INDEX('BCA Inputs'!R:R,MATCH(I1508,'BCA Inputs'!M:M,0))*G1508)+L1508+N1508,IF($B$3="RG&amp;E",(INDEX('BCA Inputs'!$AX$14:$AX$54,MATCH(I1508,'BCA Inputs'!$AW$14:$AW$54,0))*P1508+INDEX('BCA Inputs'!$AY$14:$AY$54,MATCH(I1508,'BCA Inputs'!$AW$14:$AW$54,0))*O1508+INDEX('BCA Inputs'!$AZ$14:$AZ$54,MATCH(I1508,'BCA Inputs'!$AW$14:$AW$54,0))*Q1508+INDEX('BCA Inputs'!$BA$14:$BA$54,MATCH(I1508,'BCA Inputs'!$AW$14:$AW$54,0))*F1508+INDEX('BCA Inputs'!$BB$14:$BB$54,MATCH(I1508,'BCA Inputs'!$AW$14:$AW$54,0))*G1508)+L1508+N1508,"")),"")</f>
        <v/>
      </c>
      <c r="U1508" s="234" t="str">
        <f t="shared" si="231"/>
        <v/>
      </c>
      <c r="V1508" s="234" t="str">
        <f t="shared" si="232"/>
        <v/>
      </c>
      <c r="W1508" s="234" t="str">
        <f t="shared" si="233"/>
        <v/>
      </c>
      <c r="Y1508" s="235" t="str">
        <f t="shared" si="234"/>
        <v/>
      </c>
      <c r="Z1508" s="236" t="str">
        <f>IFERROR(IF($B$3="NYSEG",INDEX('BCA Inputs'!$X$14:$X$54,MATCH(I1508,'BCA Inputs'!$M$14:$M$54,0))*P1508+INDEX('BCA Inputs'!$Y$14:$Y$54,MATCH(I1508,'BCA Inputs'!$M$14:$M$54,0))*O1508+INDEX('BCA Inputs'!$Z$14:$Z$54,MATCH(I1508,'BCA Inputs'!$M$14:$M$54,0))*Q1508+INDEX('BCA Inputs'!$AA$14:$AA$54,MATCH(I1508,'BCA Inputs'!$M$14:$M$54,0))*F1508+INDEX('BCA Inputs'!$AB$14:$AB$54,MATCH(I1508,'BCA Inputs'!$M$14:$M$54,0))*G1508,IF($B$3="RG&amp;E",INDEX('BCA Inputs'!$BG$14:$BG$54,MATCH(I1508,'BCA Inputs'!$AW$14:$AW$54,0))*P1508+INDEX('BCA Inputs'!$BH$14:$BH$54,MATCH(I1508,'BCA Inputs'!$AW$14:$AW$54,0))*O1508+INDEX('BCA Inputs'!$BI$14:$BI$54,MATCH(I1508,'BCA Inputs'!$AW$14:$AW$54,0))*Q1508+INDEX('BCA Inputs'!$BJ$14:$BJ$54,MATCH(I1508,'BCA Inputs'!$AW$14:$AW$54,0))*F1508+INDEX('BCA Inputs'!$BK$14:$BK$54,MATCH(I1508,'BCA Inputs'!$AW$14:$AW$54,0))*G1508,"")),"")</f>
        <v/>
      </c>
      <c r="AA1508" s="237" t="str">
        <f t="shared" si="235"/>
        <v/>
      </c>
      <c r="AC1508" s="238" t="str">
        <f>IFERROR((K1508+R1508)+IF($B$3="NYSEG",INDEX('BCA Inputs'!$AI$14:$AI$54,MATCH(I1508,'BCA Inputs'!$M$14:$M$54,0))*P1508+INDEX('BCA Inputs'!$AJ$14:$AJ$54,MATCH(I1508,'BCA Inputs'!$M$14:$M$54,0))*Q1508,IF($B$3="RG&amp;E",INDEX('BCA Inputs'!$BR$14:$BR$54,MATCH(I1508,'BCA Inputs'!$AW$14:$AW$54,0))*P1508+INDEX('BCA Inputs'!$BS$14:$BS$54,MATCH(I1508,'BCA Inputs'!$AW$14:$AW$54,0))*Q1508,"")),"")</f>
        <v/>
      </c>
      <c r="AD1508" s="181" t="str">
        <f>IFERROR(IF($B$3="NYSEG",INDEX('BCA Inputs'!$AD$14:$AD$54,MATCH(I1508,'BCA Inputs'!$M$14:$M$54,0))*P1508+INDEX('BCA Inputs'!$AE$14:$AE$54,MATCH(I1508,'BCA Inputs'!$M$14:$M$54,0))*O1508+INDEX('BCA Inputs'!$AF$14:$AF$54,MATCH(I1508,'BCA Inputs'!$M$14:$M$54,0))*Q1508+INDEX('BCA Inputs'!$AG$14:$AG$54,MATCH(I1508,'BCA Inputs'!$M$14:$M$54,0))*F1508+INDEX('BCA Inputs'!$AH$14:$AH$54,MATCH(I1508,'BCA Inputs'!$M$14:$M$54,0))*G1508,IF($B$3="RG&amp;E",INDEX('BCA Inputs'!$BM$14:$BM$54,MATCH(I1508,'BCA Inputs'!$AW$14:$AW$54,0))*P1508+INDEX('BCA Inputs'!$BN$14:$BN$54,MATCH(I1508,'BCA Inputs'!$AW$14:$AW$54,0))*O1508+INDEX('BCA Inputs'!$BO$14:$BO$54,MATCH(I1508,'BCA Inputs'!$AW$14:$AW$54,0))*Q1508+INDEX('BCA Inputs'!$BP$14:$BP$54,MATCH(I1508,'BCA Inputs'!$AW$14:$AW$54,0))*F1508+INDEX('BCA Inputs'!$BQ$14:$BQ$54,MATCH(I1508,'BCA Inputs'!$AW$14:$AW$54,0))*G1508,"")),"")</f>
        <v/>
      </c>
      <c r="AE1508" s="237" t="str">
        <f t="shared" si="236"/>
        <v/>
      </c>
      <c r="AF1508" s="198">
        <f t="shared" si="238"/>
        <v>0</v>
      </c>
      <c r="AG1508" s="239">
        <f t="shared" si="239"/>
        <v>0</v>
      </c>
    </row>
    <row r="1509" spans="1:33">
      <c r="A1509" s="228"/>
      <c r="B1509" s="176"/>
      <c r="C1509" s="229"/>
      <c r="D1509" s="230"/>
      <c r="E1509" s="230"/>
      <c r="F1509" s="230"/>
      <c r="G1509" s="230"/>
      <c r="H1509" s="231"/>
      <c r="I1509" s="231"/>
      <c r="J1509" s="232"/>
      <c r="K1509" s="232"/>
      <c r="L1509" s="232"/>
      <c r="M1509" s="181">
        <f t="shared" si="237"/>
        <v>0</v>
      </c>
      <c r="N1509" s="181">
        <f>IF(H1509="",0,H1509*I1509*'Avoided Water Savings Cost'!$C$16)</f>
        <v>0</v>
      </c>
      <c r="O1509" s="545">
        <f>IF(C1509="",0,IF($B$3="NYSEG",C1509/(1-'Avoided Electric Costs 2020'!$W$21),IF($B$3="RG&amp;E",C1509/(1-'Avoided Electric Costs 2020'!$X$21),"")))</f>
        <v>0</v>
      </c>
      <c r="P1509" s="546">
        <f>IF(D1509="",0,IF($B$3="NYSEG",D1509/(1-'Avoided Electric Costs 2020'!$W$21),IF($B$3="RG&amp;E",D1509/(1-'Avoided Electric Costs 2020'!$X$21),"")))</f>
        <v>0</v>
      </c>
      <c r="Q1509" s="546">
        <f>IF(E1509="",0,IF($B$3="NYSEG",E1509/(1-'Avoided Natural Gas Costs 2020'!$J$34),IF($B$3="RG&amp;E",E1509/(1-'Avoided Natural Gas Costs 2020'!$K$34),"")))</f>
        <v>0</v>
      </c>
      <c r="R1509" s="233" t="str">
        <f>IFERROR(IF(P1509*'BCA Inputs'!$C$1+Q1509*'BCA Inputs'!$C$2+F1509*'BCA Inputs'!$C$2+G1509*'BCA Inputs'!$C$2=0,"",P1509*'BCA Inputs'!$C$1+Q1509*'BCA Inputs'!$C$2+F1509*'BCA Inputs'!$C$2+G1509*'BCA Inputs'!$C$2),"")</f>
        <v/>
      </c>
      <c r="S1509" s="181" t="str">
        <f t="shared" si="230"/>
        <v/>
      </c>
      <c r="T1509" s="181" t="str">
        <f>IFERROR(IF($B$3="NYSEG",(INDEX('BCA Inputs'!$N$14:$N$54,MATCH(I1509,'BCA Inputs'!$M$14:$M$54,0))*P1509+INDEX('BCA Inputs'!$O$14:$O$54,MATCH(I1509,'BCA Inputs'!$M$14:$M$54,0))*O1509+INDEX('BCA Inputs'!P:P,MATCH(I1509,'BCA Inputs'!M:M,0))*Q1509+INDEX('BCA Inputs'!Q:Q,MATCH(I1509,'BCA Inputs'!M:M,0))*F1509+INDEX('BCA Inputs'!R:R,MATCH(I1509,'BCA Inputs'!M:M,0))*G1509)+L1509+N1509,IF($B$3="RG&amp;E",(INDEX('BCA Inputs'!$AX$14:$AX$54,MATCH(I1509,'BCA Inputs'!$AW$14:$AW$54,0))*P1509+INDEX('BCA Inputs'!$AY$14:$AY$54,MATCH(I1509,'BCA Inputs'!$AW$14:$AW$54,0))*O1509+INDEX('BCA Inputs'!$AZ$14:$AZ$54,MATCH(I1509,'BCA Inputs'!$AW$14:$AW$54,0))*Q1509+INDEX('BCA Inputs'!$BA$14:$BA$54,MATCH(I1509,'BCA Inputs'!$AW$14:$AW$54,0))*F1509+INDEX('BCA Inputs'!$BB$14:$BB$54,MATCH(I1509,'BCA Inputs'!$AW$14:$AW$54,0))*G1509)+L1509+N1509,"")),"")</f>
        <v/>
      </c>
      <c r="U1509" s="234" t="str">
        <f t="shared" si="231"/>
        <v/>
      </c>
      <c r="V1509" s="234" t="str">
        <f t="shared" si="232"/>
        <v/>
      </c>
      <c r="W1509" s="234" t="str">
        <f t="shared" si="233"/>
        <v/>
      </c>
      <c r="Y1509" s="235" t="str">
        <f t="shared" si="234"/>
        <v/>
      </c>
      <c r="Z1509" s="236" t="str">
        <f>IFERROR(IF($B$3="NYSEG",INDEX('BCA Inputs'!$X$14:$X$54,MATCH(I1509,'BCA Inputs'!$M$14:$M$54,0))*P1509+INDEX('BCA Inputs'!$Y$14:$Y$54,MATCH(I1509,'BCA Inputs'!$M$14:$M$54,0))*O1509+INDEX('BCA Inputs'!$Z$14:$Z$54,MATCH(I1509,'BCA Inputs'!$M$14:$M$54,0))*Q1509+INDEX('BCA Inputs'!$AA$14:$AA$54,MATCH(I1509,'BCA Inputs'!$M$14:$M$54,0))*F1509+INDEX('BCA Inputs'!$AB$14:$AB$54,MATCH(I1509,'BCA Inputs'!$M$14:$M$54,0))*G1509,IF($B$3="RG&amp;E",INDEX('BCA Inputs'!$BG$14:$BG$54,MATCH(I1509,'BCA Inputs'!$AW$14:$AW$54,0))*P1509+INDEX('BCA Inputs'!$BH$14:$BH$54,MATCH(I1509,'BCA Inputs'!$AW$14:$AW$54,0))*O1509+INDEX('BCA Inputs'!$BI$14:$BI$54,MATCH(I1509,'BCA Inputs'!$AW$14:$AW$54,0))*Q1509+INDEX('BCA Inputs'!$BJ$14:$BJ$54,MATCH(I1509,'BCA Inputs'!$AW$14:$AW$54,0))*F1509+INDEX('BCA Inputs'!$BK$14:$BK$54,MATCH(I1509,'BCA Inputs'!$AW$14:$AW$54,0))*G1509,"")),"")</f>
        <v/>
      </c>
      <c r="AA1509" s="237" t="str">
        <f t="shared" si="235"/>
        <v/>
      </c>
      <c r="AC1509" s="238" t="str">
        <f>IFERROR((K1509+R1509)+IF($B$3="NYSEG",INDEX('BCA Inputs'!$AI$14:$AI$54,MATCH(I1509,'BCA Inputs'!$M$14:$M$54,0))*P1509+INDEX('BCA Inputs'!$AJ$14:$AJ$54,MATCH(I1509,'BCA Inputs'!$M$14:$M$54,0))*Q1509,IF($B$3="RG&amp;E",INDEX('BCA Inputs'!$BR$14:$BR$54,MATCH(I1509,'BCA Inputs'!$AW$14:$AW$54,0))*P1509+INDEX('BCA Inputs'!$BS$14:$BS$54,MATCH(I1509,'BCA Inputs'!$AW$14:$AW$54,0))*Q1509,"")),"")</f>
        <v/>
      </c>
      <c r="AD1509" s="181" t="str">
        <f>IFERROR(IF($B$3="NYSEG",INDEX('BCA Inputs'!$AD$14:$AD$54,MATCH(I1509,'BCA Inputs'!$M$14:$M$54,0))*P1509+INDEX('BCA Inputs'!$AE$14:$AE$54,MATCH(I1509,'BCA Inputs'!$M$14:$M$54,0))*O1509+INDEX('BCA Inputs'!$AF$14:$AF$54,MATCH(I1509,'BCA Inputs'!$M$14:$M$54,0))*Q1509+INDEX('BCA Inputs'!$AG$14:$AG$54,MATCH(I1509,'BCA Inputs'!$M$14:$M$54,0))*F1509+INDEX('BCA Inputs'!$AH$14:$AH$54,MATCH(I1509,'BCA Inputs'!$M$14:$M$54,0))*G1509,IF($B$3="RG&amp;E",INDEX('BCA Inputs'!$BM$14:$BM$54,MATCH(I1509,'BCA Inputs'!$AW$14:$AW$54,0))*P1509+INDEX('BCA Inputs'!$BN$14:$BN$54,MATCH(I1509,'BCA Inputs'!$AW$14:$AW$54,0))*O1509+INDEX('BCA Inputs'!$BO$14:$BO$54,MATCH(I1509,'BCA Inputs'!$AW$14:$AW$54,0))*Q1509+INDEX('BCA Inputs'!$BP$14:$BP$54,MATCH(I1509,'BCA Inputs'!$AW$14:$AW$54,0))*F1509+INDEX('BCA Inputs'!$BQ$14:$BQ$54,MATCH(I1509,'BCA Inputs'!$AW$14:$AW$54,0))*G1509,"")),"")</f>
        <v/>
      </c>
      <c r="AE1509" s="237" t="str">
        <f t="shared" si="236"/>
        <v/>
      </c>
      <c r="AF1509" s="198">
        <f t="shared" si="238"/>
        <v>0</v>
      </c>
      <c r="AG1509" s="239">
        <f t="shared" si="239"/>
        <v>0</v>
      </c>
    </row>
    <row r="1510" spans="1:33">
      <c r="A1510" s="228"/>
      <c r="B1510" s="176"/>
      <c r="C1510" s="229"/>
      <c r="D1510" s="230"/>
      <c r="E1510" s="230"/>
      <c r="F1510" s="230"/>
      <c r="G1510" s="230"/>
      <c r="H1510" s="231"/>
      <c r="I1510" s="231"/>
      <c r="J1510" s="232"/>
      <c r="K1510" s="232"/>
      <c r="L1510" s="232"/>
      <c r="M1510" s="181">
        <f t="shared" si="237"/>
        <v>0</v>
      </c>
      <c r="N1510" s="181">
        <f>IF(H1510="",0,H1510*I1510*'Avoided Water Savings Cost'!$C$16)</f>
        <v>0</v>
      </c>
      <c r="O1510" s="545">
        <f>IF(C1510="",0,IF($B$3="NYSEG",C1510/(1-'Avoided Electric Costs 2020'!$W$21),IF($B$3="RG&amp;E",C1510/(1-'Avoided Electric Costs 2020'!$X$21),"")))</f>
        <v>0</v>
      </c>
      <c r="P1510" s="546">
        <f>IF(D1510="",0,IF($B$3="NYSEG",D1510/(1-'Avoided Electric Costs 2020'!$W$21),IF($B$3="RG&amp;E",D1510/(1-'Avoided Electric Costs 2020'!$X$21),"")))</f>
        <v>0</v>
      </c>
      <c r="Q1510" s="546">
        <f>IF(E1510="",0,IF($B$3="NYSEG",E1510/(1-'Avoided Natural Gas Costs 2020'!$J$34),IF($B$3="RG&amp;E",E1510/(1-'Avoided Natural Gas Costs 2020'!$K$34),"")))</f>
        <v>0</v>
      </c>
      <c r="R1510" s="233" t="str">
        <f>IFERROR(IF(P1510*'BCA Inputs'!$C$1+Q1510*'BCA Inputs'!$C$2+F1510*'BCA Inputs'!$C$2+G1510*'BCA Inputs'!$C$2=0,"",P1510*'BCA Inputs'!$C$1+Q1510*'BCA Inputs'!$C$2+F1510*'BCA Inputs'!$C$2+G1510*'BCA Inputs'!$C$2),"")</f>
        <v/>
      </c>
      <c r="S1510" s="181" t="str">
        <f t="shared" si="230"/>
        <v/>
      </c>
      <c r="T1510" s="181" t="str">
        <f>IFERROR(IF($B$3="NYSEG",(INDEX('BCA Inputs'!$N$14:$N$54,MATCH(I1510,'BCA Inputs'!$M$14:$M$54,0))*P1510+INDEX('BCA Inputs'!$O$14:$O$54,MATCH(I1510,'BCA Inputs'!$M$14:$M$54,0))*O1510+INDEX('BCA Inputs'!P:P,MATCH(I1510,'BCA Inputs'!M:M,0))*Q1510+INDEX('BCA Inputs'!Q:Q,MATCH(I1510,'BCA Inputs'!M:M,0))*F1510+INDEX('BCA Inputs'!R:R,MATCH(I1510,'BCA Inputs'!M:M,0))*G1510)+L1510+N1510,IF($B$3="RG&amp;E",(INDEX('BCA Inputs'!$AX$14:$AX$54,MATCH(I1510,'BCA Inputs'!$AW$14:$AW$54,0))*P1510+INDEX('BCA Inputs'!$AY$14:$AY$54,MATCH(I1510,'BCA Inputs'!$AW$14:$AW$54,0))*O1510+INDEX('BCA Inputs'!$AZ$14:$AZ$54,MATCH(I1510,'BCA Inputs'!$AW$14:$AW$54,0))*Q1510+INDEX('BCA Inputs'!$BA$14:$BA$54,MATCH(I1510,'BCA Inputs'!$AW$14:$AW$54,0))*F1510+INDEX('BCA Inputs'!$BB$14:$BB$54,MATCH(I1510,'BCA Inputs'!$AW$14:$AW$54,0))*G1510)+L1510+N1510,"")),"")</f>
        <v/>
      </c>
      <c r="U1510" s="234" t="str">
        <f t="shared" si="231"/>
        <v/>
      </c>
      <c r="V1510" s="234" t="str">
        <f t="shared" si="232"/>
        <v/>
      </c>
      <c r="W1510" s="234" t="str">
        <f t="shared" si="233"/>
        <v/>
      </c>
      <c r="Y1510" s="235" t="str">
        <f t="shared" si="234"/>
        <v/>
      </c>
      <c r="Z1510" s="236" t="str">
        <f>IFERROR(IF($B$3="NYSEG",INDEX('BCA Inputs'!$X$14:$X$54,MATCH(I1510,'BCA Inputs'!$M$14:$M$54,0))*P1510+INDEX('BCA Inputs'!$Y$14:$Y$54,MATCH(I1510,'BCA Inputs'!$M$14:$M$54,0))*O1510+INDEX('BCA Inputs'!$Z$14:$Z$54,MATCH(I1510,'BCA Inputs'!$M$14:$M$54,0))*Q1510+INDEX('BCA Inputs'!$AA$14:$AA$54,MATCH(I1510,'BCA Inputs'!$M$14:$M$54,0))*F1510+INDEX('BCA Inputs'!$AB$14:$AB$54,MATCH(I1510,'BCA Inputs'!$M$14:$M$54,0))*G1510,IF($B$3="RG&amp;E",INDEX('BCA Inputs'!$BG$14:$BG$54,MATCH(I1510,'BCA Inputs'!$AW$14:$AW$54,0))*P1510+INDEX('BCA Inputs'!$BH$14:$BH$54,MATCH(I1510,'BCA Inputs'!$AW$14:$AW$54,0))*O1510+INDEX('BCA Inputs'!$BI$14:$BI$54,MATCH(I1510,'BCA Inputs'!$AW$14:$AW$54,0))*Q1510+INDEX('BCA Inputs'!$BJ$14:$BJ$54,MATCH(I1510,'BCA Inputs'!$AW$14:$AW$54,0))*F1510+INDEX('BCA Inputs'!$BK$14:$BK$54,MATCH(I1510,'BCA Inputs'!$AW$14:$AW$54,0))*G1510,"")),"")</f>
        <v/>
      </c>
      <c r="AA1510" s="237" t="str">
        <f t="shared" si="235"/>
        <v/>
      </c>
      <c r="AC1510" s="238" t="str">
        <f>IFERROR((K1510+R1510)+IF($B$3="NYSEG",INDEX('BCA Inputs'!$AI$14:$AI$54,MATCH(I1510,'BCA Inputs'!$M$14:$M$54,0))*P1510+INDEX('BCA Inputs'!$AJ$14:$AJ$54,MATCH(I1510,'BCA Inputs'!$M$14:$M$54,0))*Q1510,IF($B$3="RG&amp;E",INDEX('BCA Inputs'!$BR$14:$BR$54,MATCH(I1510,'BCA Inputs'!$AW$14:$AW$54,0))*P1510+INDEX('BCA Inputs'!$BS$14:$BS$54,MATCH(I1510,'BCA Inputs'!$AW$14:$AW$54,0))*Q1510,"")),"")</f>
        <v/>
      </c>
      <c r="AD1510" s="181" t="str">
        <f>IFERROR(IF($B$3="NYSEG",INDEX('BCA Inputs'!$AD$14:$AD$54,MATCH(I1510,'BCA Inputs'!$M$14:$M$54,0))*P1510+INDEX('BCA Inputs'!$AE$14:$AE$54,MATCH(I1510,'BCA Inputs'!$M$14:$M$54,0))*O1510+INDEX('BCA Inputs'!$AF$14:$AF$54,MATCH(I1510,'BCA Inputs'!$M$14:$M$54,0))*Q1510+INDEX('BCA Inputs'!$AG$14:$AG$54,MATCH(I1510,'BCA Inputs'!$M$14:$M$54,0))*F1510+INDEX('BCA Inputs'!$AH$14:$AH$54,MATCH(I1510,'BCA Inputs'!$M$14:$M$54,0))*G1510,IF($B$3="RG&amp;E",INDEX('BCA Inputs'!$BM$14:$BM$54,MATCH(I1510,'BCA Inputs'!$AW$14:$AW$54,0))*P1510+INDEX('BCA Inputs'!$BN$14:$BN$54,MATCH(I1510,'BCA Inputs'!$AW$14:$AW$54,0))*O1510+INDEX('BCA Inputs'!$BO$14:$BO$54,MATCH(I1510,'BCA Inputs'!$AW$14:$AW$54,0))*Q1510+INDEX('BCA Inputs'!$BP$14:$BP$54,MATCH(I1510,'BCA Inputs'!$AW$14:$AW$54,0))*F1510+INDEX('BCA Inputs'!$BQ$14:$BQ$54,MATCH(I1510,'BCA Inputs'!$AW$14:$AW$54,0))*G1510,"")),"")</f>
        <v/>
      </c>
      <c r="AE1510" s="237" t="str">
        <f t="shared" si="236"/>
        <v/>
      </c>
      <c r="AF1510" s="198">
        <f t="shared" si="238"/>
        <v>0</v>
      </c>
      <c r="AG1510" s="239">
        <f t="shared" si="239"/>
        <v>0</v>
      </c>
    </row>
    <row r="1511" spans="1:33">
      <c r="A1511" s="228"/>
      <c r="B1511" s="176"/>
      <c r="C1511" s="229"/>
      <c r="D1511" s="230"/>
      <c r="E1511" s="230"/>
      <c r="F1511" s="230"/>
      <c r="G1511" s="230"/>
      <c r="H1511" s="231"/>
      <c r="I1511" s="231"/>
      <c r="J1511" s="232"/>
      <c r="K1511" s="232"/>
      <c r="L1511" s="232"/>
      <c r="M1511" s="181">
        <f t="shared" si="237"/>
        <v>0</v>
      </c>
      <c r="N1511" s="181">
        <f>IF(H1511="",0,H1511*I1511*'Avoided Water Savings Cost'!$C$16)</f>
        <v>0</v>
      </c>
      <c r="O1511" s="545">
        <f>IF(C1511="",0,IF($B$3="NYSEG",C1511/(1-'Avoided Electric Costs 2020'!$W$21),IF($B$3="RG&amp;E",C1511/(1-'Avoided Electric Costs 2020'!$X$21),"")))</f>
        <v>0</v>
      </c>
      <c r="P1511" s="546">
        <f>IF(D1511="",0,IF($B$3="NYSEG",D1511/(1-'Avoided Electric Costs 2020'!$W$21),IF($B$3="RG&amp;E",D1511/(1-'Avoided Electric Costs 2020'!$X$21),"")))</f>
        <v>0</v>
      </c>
      <c r="Q1511" s="546">
        <f>IF(E1511="",0,IF($B$3="NYSEG",E1511/(1-'Avoided Natural Gas Costs 2020'!$J$34),IF($B$3="RG&amp;E",E1511/(1-'Avoided Natural Gas Costs 2020'!$K$34),"")))</f>
        <v>0</v>
      </c>
      <c r="R1511" s="233" t="str">
        <f>IFERROR(IF(P1511*'BCA Inputs'!$C$1+Q1511*'BCA Inputs'!$C$2+F1511*'BCA Inputs'!$C$2+G1511*'BCA Inputs'!$C$2=0,"",P1511*'BCA Inputs'!$C$1+Q1511*'BCA Inputs'!$C$2+F1511*'BCA Inputs'!$C$2+G1511*'BCA Inputs'!$C$2),"")</f>
        <v/>
      </c>
      <c r="S1511" s="181" t="str">
        <f t="shared" si="230"/>
        <v/>
      </c>
      <c r="T1511" s="181" t="str">
        <f>IFERROR(IF($B$3="NYSEG",(INDEX('BCA Inputs'!$N$14:$N$54,MATCH(I1511,'BCA Inputs'!$M$14:$M$54,0))*P1511+INDEX('BCA Inputs'!$O$14:$O$54,MATCH(I1511,'BCA Inputs'!$M$14:$M$54,0))*O1511+INDEX('BCA Inputs'!P:P,MATCH(I1511,'BCA Inputs'!M:M,0))*Q1511+INDEX('BCA Inputs'!Q:Q,MATCH(I1511,'BCA Inputs'!M:M,0))*F1511+INDEX('BCA Inputs'!R:R,MATCH(I1511,'BCA Inputs'!M:M,0))*G1511)+L1511+N1511,IF($B$3="RG&amp;E",(INDEX('BCA Inputs'!$AX$14:$AX$54,MATCH(I1511,'BCA Inputs'!$AW$14:$AW$54,0))*P1511+INDEX('BCA Inputs'!$AY$14:$AY$54,MATCH(I1511,'BCA Inputs'!$AW$14:$AW$54,0))*O1511+INDEX('BCA Inputs'!$AZ$14:$AZ$54,MATCH(I1511,'BCA Inputs'!$AW$14:$AW$54,0))*Q1511+INDEX('BCA Inputs'!$BA$14:$BA$54,MATCH(I1511,'BCA Inputs'!$AW$14:$AW$54,0))*F1511+INDEX('BCA Inputs'!$BB$14:$BB$54,MATCH(I1511,'BCA Inputs'!$AW$14:$AW$54,0))*G1511)+L1511+N1511,"")),"")</f>
        <v/>
      </c>
      <c r="U1511" s="234" t="str">
        <f t="shared" si="231"/>
        <v/>
      </c>
      <c r="V1511" s="234" t="str">
        <f t="shared" si="232"/>
        <v/>
      </c>
      <c r="W1511" s="234" t="str">
        <f t="shared" si="233"/>
        <v/>
      </c>
      <c r="Y1511" s="235" t="str">
        <f t="shared" si="234"/>
        <v/>
      </c>
      <c r="Z1511" s="236" t="str">
        <f>IFERROR(IF($B$3="NYSEG",INDEX('BCA Inputs'!$X$14:$X$54,MATCH(I1511,'BCA Inputs'!$M$14:$M$54,0))*P1511+INDEX('BCA Inputs'!$Y$14:$Y$54,MATCH(I1511,'BCA Inputs'!$M$14:$M$54,0))*O1511+INDEX('BCA Inputs'!$Z$14:$Z$54,MATCH(I1511,'BCA Inputs'!$M$14:$M$54,0))*Q1511+INDEX('BCA Inputs'!$AA$14:$AA$54,MATCH(I1511,'BCA Inputs'!$M$14:$M$54,0))*F1511+INDEX('BCA Inputs'!$AB$14:$AB$54,MATCH(I1511,'BCA Inputs'!$M$14:$M$54,0))*G1511,IF($B$3="RG&amp;E",INDEX('BCA Inputs'!$BG$14:$BG$54,MATCH(I1511,'BCA Inputs'!$AW$14:$AW$54,0))*P1511+INDEX('BCA Inputs'!$BH$14:$BH$54,MATCH(I1511,'BCA Inputs'!$AW$14:$AW$54,0))*O1511+INDEX('BCA Inputs'!$BI$14:$BI$54,MATCH(I1511,'BCA Inputs'!$AW$14:$AW$54,0))*Q1511+INDEX('BCA Inputs'!$BJ$14:$BJ$54,MATCH(I1511,'BCA Inputs'!$AW$14:$AW$54,0))*F1511+INDEX('BCA Inputs'!$BK$14:$BK$54,MATCH(I1511,'BCA Inputs'!$AW$14:$AW$54,0))*G1511,"")),"")</f>
        <v/>
      </c>
      <c r="AA1511" s="237" t="str">
        <f t="shared" si="235"/>
        <v/>
      </c>
      <c r="AC1511" s="238" t="str">
        <f>IFERROR((K1511+R1511)+IF($B$3="NYSEG",INDEX('BCA Inputs'!$AI$14:$AI$54,MATCH(I1511,'BCA Inputs'!$M$14:$M$54,0))*P1511+INDEX('BCA Inputs'!$AJ$14:$AJ$54,MATCH(I1511,'BCA Inputs'!$M$14:$M$54,0))*Q1511,IF($B$3="RG&amp;E",INDEX('BCA Inputs'!$BR$14:$BR$54,MATCH(I1511,'BCA Inputs'!$AW$14:$AW$54,0))*P1511+INDEX('BCA Inputs'!$BS$14:$BS$54,MATCH(I1511,'BCA Inputs'!$AW$14:$AW$54,0))*Q1511,"")),"")</f>
        <v/>
      </c>
      <c r="AD1511" s="181" t="str">
        <f>IFERROR(IF($B$3="NYSEG",INDEX('BCA Inputs'!$AD$14:$AD$54,MATCH(I1511,'BCA Inputs'!$M$14:$M$54,0))*P1511+INDEX('BCA Inputs'!$AE$14:$AE$54,MATCH(I1511,'BCA Inputs'!$M$14:$M$54,0))*O1511+INDEX('BCA Inputs'!$AF$14:$AF$54,MATCH(I1511,'BCA Inputs'!$M$14:$M$54,0))*Q1511+INDEX('BCA Inputs'!$AG$14:$AG$54,MATCH(I1511,'BCA Inputs'!$M$14:$M$54,0))*F1511+INDEX('BCA Inputs'!$AH$14:$AH$54,MATCH(I1511,'BCA Inputs'!$M$14:$M$54,0))*G1511,IF($B$3="RG&amp;E",INDEX('BCA Inputs'!$BM$14:$BM$54,MATCH(I1511,'BCA Inputs'!$AW$14:$AW$54,0))*P1511+INDEX('BCA Inputs'!$BN$14:$BN$54,MATCH(I1511,'BCA Inputs'!$AW$14:$AW$54,0))*O1511+INDEX('BCA Inputs'!$BO$14:$BO$54,MATCH(I1511,'BCA Inputs'!$AW$14:$AW$54,0))*Q1511+INDEX('BCA Inputs'!$BP$14:$BP$54,MATCH(I1511,'BCA Inputs'!$AW$14:$AW$54,0))*F1511+INDEX('BCA Inputs'!$BQ$14:$BQ$54,MATCH(I1511,'BCA Inputs'!$AW$14:$AW$54,0))*G1511,"")),"")</f>
        <v/>
      </c>
      <c r="AE1511" s="237" t="str">
        <f t="shared" si="236"/>
        <v/>
      </c>
      <c r="AF1511" s="198">
        <f t="shared" si="238"/>
        <v>0</v>
      </c>
      <c r="AG1511" s="239">
        <f t="shared" si="239"/>
        <v>0</v>
      </c>
    </row>
    <row r="1512" spans="1:33">
      <c r="A1512" s="228"/>
      <c r="B1512" s="176"/>
      <c r="C1512" s="229"/>
      <c r="D1512" s="230"/>
      <c r="E1512" s="230"/>
      <c r="F1512" s="230"/>
      <c r="G1512" s="230"/>
      <c r="H1512" s="231"/>
      <c r="I1512" s="231"/>
      <c r="J1512" s="232"/>
      <c r="K1512" s="232"/>
      <c r="L1512" s="232"/>
      <c r="M1512" s="181">
        <f t="shared" si="237"/>
        <v>0</v>
      </c>
      <c r="N1512" s="181">
        <f>IF(H1512="",0,H1512*I1512*'Avoided Water Savings Cost'!$C$16)</f>
        <v>0</v>
      </c>
      <c r="O1512" s="545">
        <f>IF(C1512="",0,IF($B$3="NYSEG",C1512/(1-'Avoided Electric Costs 2020'!$W$21),IF($B$3="RG&amp;E",C1512/(1-'Avoided Electric Costs 2020'!$X$21),"")))</f>
        <v>0</v>
      </c>
      <c r="P1512" s="546">
        <f>IF(D1512="",0,IF($B$3="NYSEG",D1512/(1-'Avoided Electric Costs 2020'!$W$21),IF($B$3="RG&amp;E",D1512/(1-'Avoided Electric Costs 2020'!$X$21),"")))</f>
        <v>0</v>
      </c>
      <c r="Q1512" s="546">
        <f>IF(E1512="",0,IF($B$3="NYSEG",E1512/(1-'Avoided Natural Gas Costs 2020'!$J$34),IF($B$3="RG&amp;E",E1512/(1-'Avoided Natural Gas Costs 2020'!$K$34),"")))</f>
        <v>0</v>
      </c>
      <c r="R1512" s="233" t="str">
        <f>IFERROR(IF(P1512*'BCA Inputs'!$C$1+Q1512*'BCA Inputs'!$C$2+F1512*'BCA Inputs'!$C$2+G1512*'BCA Inputs'!$C$2=0,"",P1512*'BCA Inputs'!$C$1+Q1512*'BCA Inputs'!$C$2+F1512*'BCA Inputs'!$C$2+G1512*'BCA Inputs'!$C$2),"")</f>
        <v/>
      </c>
      <c r="S1512" s="181" t="str">
        <f t="shared" si="230"/>
        <v/>
      </c>
      <c r="T1512" s="181" t="str">
        <f>IFERROR(IF($B$3="NYSEG",(INDEX('BCA Inputs'!$N$14:$N$54,MATCH(I1512,'BCA Inputs'!$M$14:$M$54,0))*P1512+INDEX('BCA Inputs'!$O$14:$O$54,MATCH(I1512,'BCA Inputs'!$M$14:$M$54,0))*O1512+INDEX('BCA Inputs'!P:P,MATCH(I1512,'BCA Inputs'!M:M,0))*Q1512+INDEX('BCA Inputs'!Q:Q,MATCH(I1512,'BCA Inputs'!M:M,0))*F1512+INDEX('BCA Inputs'!R:R,MATCH(I1512,'BCA Inputs'!M:M,0))*G1512)+L1512+N1512,IF($B$3="RG&amp;E",(INDEX('BCA Inputs'!$AX$14:$AX$54,MATCH(I1512,'BCA Inputs'!$AW$14:$AW$54,0))*P1512+INDEX('BCA Inputs'!$AY$14:$AY$54,MATCH(I1512,'BCA Inputs'!$AW$14:$AW$54,0))*O1512+INDEX('BCA Inputs'!$AZ$14:$AZ$54,MATCH(I1512,'BCA Inputs'!$AW$14:$AW$54,0))*Q1512+INDEX('BCA Inputs'!$BA$14:$BA$54,MATCH(I1512,'BCA Inputs'!$AW$14:$AW$54,0))*F1512+INDEX('BCA Inputs'!$BB$14:$BB$54,MATCH(I1512,'BCA Inputs'!$AW$14:$AW$54,0))*G1512)+L1512+N1512,"")),"")</f>
        <v/>
      </c>
      <c r="U1512" s="234" t="str">
        <f t="shared" si="231"/>
        <v/>
      </c>
      <c r="V1512" s="234" t="str">
        <f t="shared" si="232"/>
        <v/>
      </c>
      <c r="W1512" s="234" t="str">
        <f t="shared" si="233"/>
        <v/>
      </c>
      <c r="Y1512" s="235" t="str">
        <f t="shared" si="234"/>
        <v/>
      </c>
      <c r="Z1512" s="236" t="str">
        <f>IFERROR(IF($B$3="NYSEG",INDEX('BCA Inputs'!$X$14:$X$54,MATCH(I1512,'BCA Inputs'!$M$14:$M$54,0))*P1512+INDEX('BCA Inputs'!$Y$14:$Y$54,MATCH(I1512,'BCA Inputs'!$M$14:$M$54,0))*O1512+INDEX('BCA Inputs'!$Z$14:$Z$54,MATCH(I1512,'BCA Inputs'!$M$14:$M$54,0))*Q1512+INDEX('BCA Inputs'!$AA$14:$AA$54,MATCH(I1512,'BCA Inputs'!$M$14:$M$54,0))*F1512+INDEX('BCA Inputs'!$AB$14:$AB$54,MATCH(I1512,'BCA Inputs'!$M$14:$M$54,0))*G1512,IF($B$3="RG&amp;E",INDEX('BCA Inputs'!$BG$14:$BG$54,MATCH(I1512,'BCA Inputs'!$AW$14:$AW$54,0))*P1512+INDEX('BCA Inputs'!$BH$14:$BH$54,MATCH(I1512,'BCA Inputs'!$AW$14:$AW$54,0))*O1512+INDEX('BCA Inputs'!$BI$14:$BI$54,MATCH(I1512,'BCA Inputs'!$AW$14:$AW$54,0))*Q1512+INDEX('BCA Inputs'!$BJ$14:$BJ$54,MATCH(I1512,'BCA Inputs'!$AW$14:$AW$54,0))*F1512+INDEX('BCA Inputs'!$BK$14:$BK$54,MATCH(I1512,'BCA Inputs'!$AW$14:$AW$54,0))*G1512,"")),"")</f>
        <v/>
      </c>
      <c r="AA1512" s="237" t="str">
        <f t="shared" si="235"/>
        <v/>
      </c>
      <c r="AC1512" s="238" t="str">
        <f>IFERROR((K1512+R1512)+IF($B$3="NYSEG",INDEX('BCA Inputs'!$AI$14:$AI$54,MATCH(I1512,'BCA Inputs'!$M$14:$M$54,0))*P1512+INDEX('BCA Inputs'!$AJ$14:$AJ$54,MATCH(I1512,'BCA Inputs'!$M$14:$M$54,0))*Q1512,IF($B$3="RG&amp;E",INDEX('BCA Inputs'!$BR$14:$BR$54,MATCH(I1512,'BCA Inputs'!$AW$14:$AW$54,0))*P1512+INDEX('BCA Inputs'!$BS$14:$BS$54,MATCH(I1512,'BCA Inputs'!$AW$14:$AW$54,0))*Q1512,"")),"")</f>
        <v/>
      </c>
      <c r="AD1512" s="181" t="str">
        <f>IFERROR(IF($B$3="NYSEG",INDEX('BCA Inputs'!$AD$14:$AD$54,MATCH(I1512,'BCA Inputs'!$M$14:$M$54,0))*P1512+INDEX('BCA Inputs'!$AE$14:$AE$54,MATCH(I1512,'BCA Inputs'!$M$14:$M$54,0))*O1512+INDEX('BCA Inputs'!$AF$14:$AF$54,MATCH(I1512,'BCA Inputs'!$M$14:$M$54,0))*Q1512+INDEX('BCA Inputs'!$AG$14:$AG$54,MATCH(I1512,'BCA Inputs'!$M$14:$M$54,0))*F1512+INDEX('BCA Inputs'!$AH$14:$AH$54,MATCH(I1512,'BCA Inputs'!$M$14:$M$54,0))*G1512,IF($B$3="RG&amp;E",INDEX('BCA Inputs'!$BM$14:$BM$54,MATCH(I1512,'BCA Inputs'!$AW$14:$AW$54,0))*P1512+INDEX('BCA Inputs'!$BN$14:$BN$54,MATCH(I1512,'BCA Inputs'!$AW$14:$AW$54,0))*O1512+INDEX('BCA Inputs'!$BO$14:$BO$54,MATCH(I1512,'BCA Inputs'!$AW$14:$AW$54,0))*Q1512+INDEX('BCA Inputs'!$BP$14:$BP$54,MATCH(I1512,'BCA Inputs'!$AW$14:$AW$54,0))*F1512+INDEX('BCA Inputs'!$BQ$14:$BQ$54,MATCH(I1512,'BCA Inputs'!$AW$14:$AW$54,0))*G1512,"")),"")</f>
        <v/>
      </c>
      <c r="AE1512" s="237" t="str">
        <f t="shared" si="236"/>
        <v/>
      </c>
      <c r="AF1512" s="198">
        <f t="shared" si="238"/>
        <v>0</v>
      </c>
      <c r="AG1512" s="239">
        <f t="shared" si="239"/>
        <v>0</v>
      </c>
    </row>
    <row r="1513" spans="1:33">
      <c r="A1513" s="228"/>
      <c r="B1513" s="176"/>
      <c r="C1513" s="229"/>
      <c r="D1513" s="230"/>
      <c r="E1513" s="230"/>
      <c r="F1513" s="230"/>
      <c r="G1513" s="230"/>
      <c r="H1513" s="231"/>
      <c r="I1513" s="231"/>
      <c r="J1513" s="232"/>
      <c r="K1513" s="232"/>
      <c r="L1513" s="232"/>
      <c r="M1513" s="181">
        <f t="shared" si="237"/>
        <v>0</v>
      </c>
      <c r="N1513" s="181">
        <f>IF(H1513="",0,H1513*I1513*'Avoided Water Savings Cost'!$C$16)</f>
        <v>0</v>
      </c>
      <c r="O1513" s="545">
        <f>IF(C1513="",0,IF($B$3="NYSEG",C1513/(1-'Avoided Electric Costs 2020'!$W$21),IF($B$3="RG&amp;E",C1513/(1-'Avoided Electric Costs 2020'!$X$21),"")))</f>
        <v>0</v>
      </c>
      <c r="P1513" s="546">
        <f>IF(D1513="",0,IF($B$3="NYSEG",D1513/(1-'Avoided Electric Costs 2020'!$W$21),IF($B$3="RG&amp;E",D1513/(1-'Avoided Electric Costs 2020'!$X$21),"")))</f>
        <v>0</v>
      </c>
      <c r="Q1513" s="546">
        <f>IF(E1513="",0,IF($B$3="NYSEG",E1513/(1-'Avoided Natural Gas Costs 2020'!$J$34),IF($B$3="RG&amp;E",E1513/(1-'Avoided Natural Gas Costs 2020'!$K$34),"")))</f>
        <v>0</v>
      </c>
      <c r="R1513" s="233" t="str">
        <f>IFERROR(IF(P1513*'BCA Inputs'!$C$1+Q1513*'BCA Inputs'!$C$2+F1513*'BCA Inputs'!$C$2+G1513*'BCA Inputs'!$C$2=0,"",P1513*'BCA Inputs'!$C$1+Q1513*'BCA Inputs'!$C$2+F1513*'BCA Inputs'!$C$2+G1513*'BCA Inputs'!$C$2),"")</f>
        <v/>
      </c>
      <c r="S1513" s="181" t="str">
        <f t="shared" si="230"/>
        <v/>
      </c>
      <c r="T1513" s="181" t="str">
        <f>IFERROR(IF($B$3="NYSEG",(INDEX('BCA Inputs'!$N$14:$N$54,MATCH(I1513,'BCA Inputs'!$M$14:$M$54,0))*P1513+INDEX('BCA Inputs'!$O$14:$O$54,MATCH(I1513,'BCA Inputs'!$M$14:$M$54,0))*O1513+INDEX('BCA Inputs'!P:P,MATCH(I1513,'BCA Inputs'!M:M,0))*Q1513+INDEX('BCA Inputs'!Q:Q,MATCH(I1513,'BCA Inputs'!M:M,0))*F1513+INDEX('BCA Inputs'!R:R,MATCH(I1513,'BCA Inputs'!M:M,0))*G1513)+L1513+N1513,IF($B$3="RG&amp;E",(INDEX('BCA Inputs'!$AX$14:$AX$54,MATCH(I1513,'BCA Inputs'!$AW$14:$AW$54,0))*P1513+INDEX('BCA Inputs'!$AY$14:$AY$54,MATCH(I1513,'BCA Inputs'!$AW$14:$AW$54,0))*O1513+INDEX('BCA Inputs'!$AZ$14:$AZ$54,MATCH(I1513,'BCA Inputs'!$AW$14:$AW$54,0))*Q1513+INDEX('BCA Inputs'!$BA$14:$BA$54,MATCH(I1513,'BCA Inputs'!$AW$14:$AW$54,0))*F1513+INDEX('BCA Inputs'!$BB$14:$BB$54,MATCH(I1513,'BCA Inputs'!$AW$14:$AW$54,0))*G1513)+L1513+N1513,"")),"")</f>
        <v/>
      </c>
      <c r="U1513" s="234" t="str">
        <f t="shared" si="231"/>
        <v/>
      </c>
      <c r="V1513" s="234" t="str">
        <f t="shared" si="232"/>
        <v/>
      </c>
      <c r="W1513" s="234" t="str">
        <f t="shared" si="233"/>
        <v/>
      </c>
      <c r="Y1513" s="235" t="str">
        <f t="shared" si="234"/>
        <v/>
      </c>
      <c r="Z1513" s="236" t="str">
        <f>IFERROR(IF($B$3="NYSEG",INDEX('BCA Inputs'!$X$14:$X$54,MATCH(I1513,'BCA Inputs'!$M$14:$M$54,0))*P1513+INDEX('BCA Inputs'!$Y$14:$Y$54,MATCH(I1513,'BCA Inputs'!$M$14:$M$54,0))*O1513+INDEX('BCA Inputs'!$Z$14:$Z$54,MATCH(I1513,'BCA Inputs'!$M$14:$M$54,0))*Q1513+INDEX('BCA Inputs'!$AA$14:$AA$54,MATCH(I1513,'BCA Inputs'!$M$14:$M$54,0))*F1513+INDEX('BCA Inputs'!$AB$14:$AB$54,MATCH(I1513,'BCA Inputs'!$M$14:$M$54,0))*G1513,IF($B$3="RG&amp;E",INDEX('BCA Inputs'!$BG$14:$BG$54,MATCH(I1513,'BCA Inputs'!$AW$14:$AW$54,0))*P1513+INDEX('BCA Inputs'!$BH$14:$BH$54,MATCH(I1513,'BCA Inputs'!$AW$14:$AW$54,0))*O1513+INDEX('BCA Inputs'!$BI$14:$BI$54,MATCH(I1513,'BCA Inputs'!$AW$14:$AW$54,0))*Q1513+INDEX('BCA Inputs'!$BJ$14:$BJ$54,MATCH(I1513,'BCA Inputs'!$AW$14:$AW$54,0))*F1513+INDEX('BCA Inputs'!$BK$14:$BK$54,MATCH(I1513,'BCA Inputs'!$AW$14:$AW$54,0))*G1513,"")),"")</f>
        <v/>
      </c>
      <c r="AA1513" s="237" t="str">
        <f t="shared" si="235"/>
        <v/>
      </c>
      <c r="AC1513" s="238" t="str">
        <f>IFERROR((K1513+R1513)+IF($B$3="NYSEG",INDEX('BCA Inputs'!$AI$14:$AI$54,MATCH(I1513,'BCA Inputs'!$M$14:$M$54,0))*P1513+INDEX('BCA Inputs'!$AJ$14:$AJ$54,MATCH(I1513,'BCA Inputs'!$M$14:$M$54,0))*Q1513,IF($B$3="RG&amp;E",INDEX('BCA Inputs'!$BR$14:$BR$54,MATCH(I1513,'BCA Inputs'!$AW$14:$AW$54,0))*P1513+INDEX('BCA Inputs'!$BS$14:$BS$54,MATCH(I1513,'BCA Inputs'!$AW$14:$AW$54,0))*Q1513,"")),"")</f>
        <v/>
      </c>
      <c r="AD1513" s="181" t="str">
        <f>IFERROR(IF($B$3="NYSEG",INDEX('BCA Inputs'!$AD$14:$AD$54,MATCH(I1513,'BCA Inputs'!$M$14:$M$54,0))*P1513+INDEX('BCA Inputs'!$AE$14:$AE$54,MATCH(I1513,'BCA Inputs'!$M$14:$M$54,0))*O1513+INDEX('BCA Inputs'!$AF$14:$AF$54,MATCH(I1513,'BCA Inputs'!$M$14:$M$54,0))*Q1513+INDEX('BCA Inputs'!$AG$14:$AG$54,MATCH(I1513,'BCA Inputs'!$M$14:$M$54,0))*F1513+INDEX('BCA Inputs'!$AH$14:$AH$54,MATCH(I1513,'BCA Inputs'!$M$14:$M$54,0))*G1513,IF($B$3="RG&amp;E",INDEX('BCA Inputs'!$BM$14:$BM$54,MATCH(I1513,'BCA Inputs'!$AW$14:$AW$54,0))*P1513+INDEX('BCA Inputs'!$BN$14:$BN$54,MATCH(I1513,'BCA Inputs'!$AW$14:$AW$54,0))*O1513+INDEX('BCA Inputs'!$BO$14:$BO$54,MATCH(I1513,'BCA Inputs'!$AW$14:$AW$54,0))*Q1513+INDEX('BCA Inputs'!$BP$14:$BP$54,MATCH(I1513,'BCA Inputs'!$AW$14:$AW$54,0))*F1513+INDEX('BCA Inputs'!$BQ$14:$BQ$54,MATCH(I1513,'BCA Inputs'!$AW$14:$AW$54,0))*G1513,"")),"")</f>
        <v/>
      </c>
      <c r="AE1513" s="237" t="str">
        <f t="shared" si="236"/>
        <v/>
      </c>
      <c r="AF1513" s="198">
        <f t="shared" si="238"/>
        <v>0</v>
      </c>
      <c r="AG1513" s="239">
        <f t="shared" si="239"/>
        <v>0</v>
      </c>
    </row>
    <row r="1514" spans="1:33">
      <c r="A1514" s="228"/>
      <c r="B1514" s="176"/>
      <c r="C1514" s="229"/>
      <c r="D1514" s="230"/>
      <c r="E1514" s="230"/>
      <c r="F1514" s="230"/>
      <c r="G1514" s="230"/>
      <c r="H1514" s="231"/>
      <c r="I1514" s="231"/>
      <c r="J1514" s="232"/>
      <c r="K1514" s="232"/>
      <c r="L1514" s="232"/>
      <c r="M1514" s="181">
        <f t="shared" si="237"/>
        <v>0</v>
      </c>
      <c r="N1514" s="181">
        <f>IF(H1514="",0,H1514*I1514*'Avoided Water Savings Cost'!$C$16)</f>
        <v>0</v>
      </c>
      <c r="O1514" s="545">
        <f>IF(C1514="",0,IF($B$3="NYSEG",C1514/(1-'Avoided Electric Costs 2020'!$W$21),IF($B$3="RG&amp;E",C1514/(1-'Avoided Electric Costs 2020'!$X$21),"")))</f>
        <v>0</v>
      </c>
      <c r="P1514" s="546">
        <f>IF(D1514="",0,IF($B$3="NYSEG",D1514/(1-'Avoided Electric Costs 2020'!$W$21),IF($B$3="RG&amp;E",D1514/(1-'Avoided Electric Costs 2020'!$X$21),"")))</f>
        <v>0</v>
      </c>
      <c r="Q1514" s="546">
        <f>IF(E1514="",0,IF($B$3="NYSEG",E1514/(1-'Avoided Natural Gas Costs 2020'!$J$34),IF($B$3="RG&amp;E",E1514/(1-'Avoided Natural Gas Costs 2020'!$K$34),"")))</f>
        <v>0</v>
      </c>
      <c r="R1514" s="233" t="str">
        <f>IFERROR(IF(P1514*'BCA Inputs'!$C$1+Q1514*'BCA Inputs'!$C$2+F1514*'BCA Inputs'!$C$2+G1514*'BCA Inputs'!$C$2=0,"",P1514*'BCA Inputs'!$C$1+Q1514*'BCA Inputs'!$C$2+F1514*'BCA Inputs'!$C$2+G1514*'BCA Inputs'!$C$2),"")</f>
        <v/>
      </c>
      <c r="S1514" s="181" t="str">
        <f t="shared" si="230"/>
        <v/>
      </c>
      <c r="T1514" s="181" t="str">
        <f>IFERROR(IF($B$3="NYSEG",(INDEX('BCA Inputs'!$N$14:$N$54,MATCH(I1514,'BCA Inputs'!$M$14:$M$54,0))*P1514+INDEX('BCA Inputs'!$O$14:$O$54,MATCH(I1514,'BCA Inputs'!$M$14:$M$54,0))*O1514+INDEX('BCA Inputs'!P:P,MATCH(I1514,'BCA Inputs'!M:M,0))*Q1514+INDEX('BCA Inputs'!Q:Q,MATCH(I1514,'BCA Inputs'!M:M,0))*F1514+INDEX('BCA Inputs'!R:R,MATCH(I1514,'BCA Inputs'!M:M,0))*G1514)+L1514+N1514,IF($B$3="RG&amp;E",(INDEX('BCA Inputs'!$AX$14:$AX$54,MATCH(I1514,'BCA Inputs'!$AW$14:$AW$54,0))*P1514+INDEX('BCA Inputs'!$AY$14:$AY$54,MATCH(I1514,'BCA Inputs'!$AW$14:$AW$54,0))*O1514+INDEX('BCA Inputs'!$AZ$14:$AZ$54,MATCH(I1514,'BCA Inputs'!$AW$14:$AW$54,0))*Q1514+INDEX('BCA Inputs'!$BA$14:$BA$54,MATCH(I1514,'BCA Inputs'!$AW$14:$AW$54,0))*F1514+INDEX('BCA Inputs'!$BB$14:$BB$54,MATCH(I1514,'BCA Inputs'!$AW$14:$AW$54,0))*G1514)+L1514+N1514,"")),"")</f>
        <v/>
      </c>
      <c r="U1514" s="234" t="str">
        <f t="shared" si="231"/>
        <v/>
      </c>
      <c r="V1514" s="234" t="str">
        <f t="shared" si="232"/>
        <v/>
      </c>
      <c r="W1514" s="234" t="str">
        <f t="shared" si="233"/>
        <v/>
      </c>
      <c r="Y1514" s="235" t="str">
        <f t="shared" si="234"/>
        <v/>
      </c>
      <c r="Z1514" s="236" t="str">
        <f>IFERROR(IF($B$3="NYSEG",INDEX('BCA Inputs'!$X$14:$X$54,MATCH(I1514,'BCA Inputs'!$M$14:$M$54,0))*P1514+INDEX('BCA Inputs'!$Y$14:$Y$54,MATCH(I1514,'BCA Inputs'!$M$14:$M$54,0))*O1514+INDEX('BCA Inputs'!$Z$14:$Z$54,MATCH(I1514,'BCA Inputs'!$M$14:$M$54,0))*Q1514+INDEX('BCA Inputs'!$AA$14:$AA$54,MATCH(I1514,'BCA Inputs'!$M$14:$M$54,0))*F1514+INDEX('BCA Inputs'!$AB$14:$AB$54,MATCH(I1514,'BCA Inputs'!$M$14:$M$54,0))*G1514,IF($B$3="RG&amp;E",INDEX('BCA Inputs'!$BG$14:$BG$54,MATCH(I1514,'BCA Inputs'!$AW$14:$AW$54,0))*P1514+INDEX('BCA Inputs'!$BH$14:$BH$54,MATCH(I1514,'BCA Inputs'!$AW$14:$AW$54,0))*O1514+INDEX('BCA Inputs'!$BI$14:$BI$54,MATCH(I1514,'BCA Inputs'!$AW$14:$AW$54,0))*Q1514+INDEX('BCA Inputs'!$BJ$14:$BJ$54,MATCH(I1514,'BCA Inputs'!$AW$14:$AW$54,0))*F1514+INDEX('BCA Inputs'!$BK$14:$BK$54,MATCH(I1514,'BCA Inputs'!$AW$14:$AW$54,0))*G1514,"")),"")</f>
        <v/>
      </c>
      <c r="AA1514" s="237" t="str">
        <f t="shared" si="235"/>
        <v/>
      </c>
      <c r="AC1514" s="238" t="str">
        <f>IFERROR((K1514+R1514)+IF($B$3="NYSEG",INDEX('BCA Inputs'!$AI$14:$AI$54,MATCH(I1514,'BCA Inputs'!$M$14:$M$54,0))*P1514+INDEX('BCA Inputs'!$AJ$14:$AJ$54,MATCH(I1514,'BCA Inputs'!$M$14:$M$54,0))*Q1514,IF($B$3="RG&amp;E",INDEX('BCA Inputs'!$BR$14:$BR$54,MATCH(I1514,'BCA Inputs'!$AW$14:$AW$54,0))*P1514+INDEX('BCA Inputs'!$BS$14:$BS$54,MATCH(I1514,'BCA Inputs'!$AW$14:$AW$54,0))*Q1514,"")),"")</f>
        <v/>
      </c>
      <c r="AD1514" s="181" t="str">
        <f>IFERROR(IF($B$3="NYSEG",INDEX('BCA Inputs'!$AD$14:$AD$54,MATCH(I1514,'BCA Inputs'!$M$14:$M$54,0))*P1514+INDEX('BCA Inputs'!$AE$14:$AE$54,MATCH(I1514,'BCA Inputs'!$M$14:$M$54,0))*O1514+INDEX('BCA Inputs'!$AF$14:$AF$54,MATCH(I1514,'BCA Inputs'!$M$14:$M$54,0))*Q1514+INDEX('BCA Inputs'!$AG$14:$AG$54,MATCH(I1514,'BCA Inputs'!$M$14:$M$54,0))*F1514+INDEX('BCA Inputs'!$AH$14:$AH$54,MATCH(I1514,'BCA Inputs'!$M$14:$M$54,0))*G1514,IF($B$3="RG&amp;E",INDEX('BCA Inputs'!$BM$14:$BM$54,MATCH(I1514,'BCA Inputs'!$AW$14:$AW$54,0))*P1514+INDEX('BCA Inputs'!$BN$14:$BN$54,MATCH(I1514,'BCA Inputs'!$AW$14:$AW$54,0))*O1514+INDEX('BCA Inputs'!$BO$14:$BO$54,MATCH(I1514,'BCA Inputs'!$AW$14:$AW$54,0))*Q1514+INDEX('BCA Inputs'!$BP$14:$BP$54,MATCH(I1514,'BCA Inputs'!$AW$14:$AW$54,0))*F1514+INDEX('BCA Inputs'!$BQ$14:$BQ$54,MATCH(I1514,'BCA Inputs'!$AW$14:$AW$54,0))*G1514,"")),"")</f>
        <v/>
      </c>
      <c r="AE1514" s="237" t="str">
        <f t="shared" si="236"/>
        <v/>
      </c>
      <c r="AF1514" s="198">
        <f t="shared" si="238"/>
        <v>0</v>
      </c>
      <c r="AG1514" s="239">
        <f t="shared" si="239"/>
        <v>0</v>
      </c>
    </row>
    <row r="1515" spans="1:33">
      <c r="A1515" s="228"/>
      <c r="B1515" s="176"/>
      <c r="C1515" s="229"/>
      <c r="D1515" s="230"/>
      <c r="E1515" s="230"/>
      <c r="F1515" s="230"/>
      <c r="G1515" s="230"/>
      <c r="H1515" s="231"/>
      <c r="I1515" s="231"/>
      <c r="J1515" s="232"/>
      <c r="K1515" s="232"/>
      <c r="L1515" s="232"/>
      <c r="M1515" s="181">
        <f t="shared" si="237"/>
        <v>0</v>
      </c>
      <c r="N1515" s="181">
        <f>IF(H1515="",0,H1515*I1515*'Avoided Water Savings Cost'!$C$16)</f>
        <v>0</v>
      </c>
      <c r="O1515" s="545">
        <f>IF(C1515="",0,IF($B$3="NYSEG",C1515/(1-'Avoided Electric Costs 2020'!$W$21),IF($B$3="RG&amp;E",C1515/(1-'Avoided Electric Costs 2020'!$X$21),"")))</f>
        <v>0</v>
      </c>
      <c r="P1515" s="546">
        <f>IF(D1515="",0,IF($B$3="NYSEG",D1515/(1-'Avoided Electric Costs 2020'!$W$21),IF($B$3="RG&amp;E",D1515/(1-'Avoided Electric Costs 2020'!$X$21),"")))</f>
        <v>0</v>
      </c>
      <c r="Q1515" s="546">
        <f>IF(E1515="",0,IF($B$3="NYSEG",E1515/(1-'Avoided Natural Gas Costs 2020'!$J$34),IF($B$3="RG&amp;E",E1515/(1-'Avoided Natural Gas Costs 2020'!$K$34),"")))</f>
        <v>0</v>
      </c>
      <c r="R1515" s="233" t="str">
        <f>IFERROR(IF(P1515*'BCA Inputs'!$C$1+Q1515*'BCA Inputs'!$C$2+F1515*'BCA Inputs'!$C$2+G1515*'BCA Inputs'!$C$2=0,"",P1515*'BCA Inputs'!$C$1+Q1515*'BCA Inputs'!$C$2+F1515*'BCA Inputs'!$C$2+G1515*'BCA Inputs'!$C$2),"")</f>
        <v/>
      </c>
      <c r="S1515" s="181" t="str">
        <f t="shared" si="230"/>
        <v/>
      </c>
      <c r="T1515" s="181" t="str">
        <f>IFERROR(IF($B$3="NYSEG",(INDEX('BCA Inputs'!$N$14:$N$54,MATCH(I1515,'BCA Inputs'!$M$14:$M$54,0))*P1515+INDEX('BCA Inputs'!$O$14:$O$54,MATCH(I1515,'BCA Inputs'!$M$14:$M$54,0))*O1515+INDEX('BCA Inputs'!P:P,MATCH(I1515,'BCA Inputs'!M:M,0))*Q1515+INDEX('BCA Inputs'!Q:Q,MATCH(I1515,'BCA Inputs'!M:M,0))*F1515+INDEX('BCA Inputs'!R:R,MATCH(I1515,'BCA Inputs'!M:M,0))*G1515)+L1515+N1515,IF($B$3="RG&amp;E",(INDEX('BCA Inputs'!$AX$14:$AX$54,MATCH(I1515,'BCA Inputs'!$AW$14:$AW$54,0))*P1515+INDEX('BCA Inputs'!$AY$14:$AY$54,MATCH(I1515,'BCA Inputs'!$AW$14:$AW$54,0))*O1515+INDEX('BCA Inputs'!$AZ$14:$AZ$54,MATCH(I1515,'BCA Inputs'!$AW$14:$AW$54,0))*Q1515+INDEX('BCA Inputs'!$BA$14:$BA$54,MATCH(I1515,'BCA Inputs'!$AW$14:$AW$54,0))*F1515+INDEX('BCA Inputs'!$BB$14:$BB$54,MATCH(I1515,'BCA Inputs'!$AW$14:$AW$54,0))*G1515)+L1515+N1515,"")),"")</f>
        <v/>
      </c>
      <c r="U1515" s="234" t="str">
        <f t="shared" si="231"/>
        <v/>
      </c>
      <c r="V1515" s="234" t="str">
        <f t="shared" si="232"/>
        <v/>
      </c>
      <c r="W1515" s="234" t="str">
        <f t="shared" si="233"/>
        <v/>
      </c>
      <c r="Y1515" s="235" t="str">
        <f t="shared" si="234"/>
        <v/>
      </c>
      <c r="Z1515" s="236" t="str">
        <f>IFERROR(IF($B$3="NYSEG",INDEX('BCA Inputs'!$X$14:$X$54,MATCH(I1515,'BCA Inputs'!$M$14:$M$54,0))*P1515+INDEX('BCA Inputs'!$Y$14:$Y$54,MATCH(I1515,'BCA Inputs'!$M$14:$M$54,0))*O1515+INDEX('BCA Inputs'!$Z$14:$Z$54,MATCH(I1515,'BCA Inputs'!$M$14:$M$54,0))*Q1515+INDEX('BCA Inputs'!$AA$14:$AA$54,MATCH(I1515,'BCA Inputs'!$M$14:$M$54,0))*F1515+INDEX('BCA Inputs'!$AB$14:$AB$54,MATCH(I1515,'BCA Inputs'!$M$14:$M$54,0))*G1515,IF($B$3="RG&amp;E",INDEX('BCA Inputs'!$BG$14:$BG$54,MATCH(I1515,'BCA Inputs'!$AW$14:$AW$54,0))*P1515+INDEX('BCA Inputs'!$BH$14:$BH$54,MATCH(I1515,'BCA Inputs'!$AW$14:$AW$54,0))*O1515+INDEX('BCA Inputs'!$BI$14:$BI$54,MATCH(I1515,'BCA Inputs'!$AW$14:$AW$54,0))*Q1515+INDEX('BCA Inputs'!$BJ$14:$BJ$54,MATCH(I1515,'BCA Inputs'!$AW$14:$AW$54,0))*F1515+INDEX('BCA Inputs'!$BK$14:$BK$54,MATCH(I1515,'BCA Inputs'!$AW$14:$AW$54,0))*G1515,"")),"")</f>
        <v/>
      </c>
      <c r="AA1515" s="237" t="str">
        <f t="shared" si="235"/>
        <v/>
      </c>
      <c r="AC1515" s="238" t="str">
        <f>IFERROR((K1515+R1515)+IF($B$3="NYSEG",INDEX('BCA Inputs'!$AI$14:$AI$54,MATCH(I1515,'BCA Inputs'!$M$14:$M$54,0))*P1515+INDEX('BCA Inputs'!$AJ$14:$AJ$54,MATCH(I1515,'BCA Inputs'!$M$14:$M$54,0))*Q1515,IF($B$3="RG&amp;E",INDEX('BCA Inputs'!$BR$14:$BR$54,MATCH(I1515,'BCA Inputs'!$AW$14:$AW$54,0))*P1515+INDEX('BCA Inputs'!$BS$14:$BS$54,MATCH(I1515,'BCA Inputs'!$AW$14:$AW$54,0))*Q1515,"")),"")</f>
        <v/>
      </c>
      <c r="AD1515" s="181" t="str">
        <f>IFERROR(IF($B$3="NYSEG",INDEX('BCA Inputs'!$AD$14:$AD$54,MATCH(I1515,'BCA Inputs'!$M$14:$M$54,0))*P1515+INDEX('BCA Inputs'!$AE$14:$AE$54,MATCH(I1515,'BCA Inputs'!$M$14:$M$54,0))*O1515+INDEX('BCA Inputs'!$AF$14:$AF$54,MATCH(I1515,'BCA Inputs'!$M$14:$M$54,0))*Q1515+INDEX('BCA Inputs'!$AG$14:$AG$54,MATCH(I1515,'BCA Inputs'!$M$14:$M$54,0))*F1515+INDEX('BCA Inputs'!$AH$14:$AH$54,MATCH(I1515,'BCA Inputs'!$M$14:$M$54,0))*G1515,IF($B$3="RG&amp;E",INDEX('BCA Inputs'!$BM$14:$BM$54,MATCH(I1515,'BCA Inputs'!$AW$14:$AW$54,0))*P1515+INDEX('BCA Inputs'!$BN$14:$BN$54,MATCH(I1515,'BCA Inputs'!$AW$14:$AW$54,0))*O1515+INDEX('BCA Inputs'!$BO$14:$BO$54,MATCH(I1515,'BCA Inputs'!$AW$14:$AW$54,0))*Q1515+INDEX('BCA Inputs'!$BP$14:$BP$54,MATCH(I1515,'BCA Inputs'!$AW$14:$AW$54,0))*F1515+INDEX('BCA Inputs'!$BQ$14:$BQ$54,MATCH(I1515,'BCA Inputs'!$AW$14:$AW$54,0))*G1515,"")),"")</f>
        <v/>
      </c>
      <c r="AE1515" s="237" t="str">
        <f t="shared" si="236"/>
        <v/>
      </c>
      <c r="AF1515" s="198">
        <f t="shared" si="238"/>
        <v>0</v>
      </c>
      <c r="AG1515" s="239">
        <f t="shared" si="239"/>
        <v>0</v>
      </c>
    </row>
    <row r="1516" spans="1:33">
      <c r="A1516" s="228"/>
      <c r="B1516" s="176"/>
      <c r="C1516" s="229"/>
      <c r="D1516" s="230"/>
      <c r="E1516" s="230"/>
      <c r="F1516" s="230"/>
      <c r="G1516" s="230"/>
      <c r="H1516" s="231"/>
      <c r="I1516" s="231"/>
      <c r="J1516" s="232"/>
      <c r="K1516" s="232"/>
      <c r="L1516" s="232"/>
      <c r="M1516" s="181">
        <f t="shared" si="237"/>
        <v>0</v>
      </c>
      <c r="N1516" s="181">
        <f>IF(H1516="",0,H1516*I1516*'Avoided Water Savings Cost'!$C$16)</f>
        <v>0</v>
      </c>
      <c r="O1516" s="545">
        <f>IF(C1516="",0,IF($B$3="NYSEG",C1516/(1-'Avoided Electric Costs 2020'!$W$21),IF($B$3="RG&amp;E",C1516/(1-'Avoided Electric Costs 2020'!$X$21),"")))</f>
        <v>0</v>
      </c>
      <c r="P1516" s="546">
        <f>IF(D1516="",0,IF($B$3="NYSEG",D1516/(1-'Avoided Electric Costs 2020'!$W$21),IF($B$3="RG&amp;E",D1516/(1-'Avoided Electric Costs 2020'!$X$21),"")))</f>
        <v>0</v>
      </c>
      <c r="Q1516" s="546">
        <f>IF(E1516="",0,IF($B$3="NYSEG",E1516/(1-'Avoided Natural Gas Costs 2020'!$J$34),IF($B$3="RG&amp;E",E1516/(1-'Avoided Natural Gas Costs 2020'!$K$34),"")))</f>
        <v>0</v>
      </c>
      <c r="R1516" s="233" t="str">
        <f>IFERROR(IF(P1516*'BCA Inputs'!$C$1+Q1516*'BCA Inputs'!$C$2+F1516*'BCA Inputs'!$C$2+G1516*'BCA Inputs'!$C$2=0,"",P1516*'BCA Inputs'!$C$1+Q1516*'BCA Inputs'!$C$2+F1516*'BCA Inputs'!$C$2+G1516*'BCA Inputs'!$C$2),"")</f>
        <v/>
      </c>
      <c r="S1516" s="181" t="str">
        <f t="shared" si="230"/>
        <v/>
      </c>
      <c r="T1516" s="181" t="str">
        <f>IFERROR(IF($B$3="NYSEG",(INDEX('BCA Inputs'!$N$14:$N$54,MATCH(I1516,'BCA Inputs'!$M$14:$M$54,0))*P1516+INDEX('BCA Inputs'!$O$14:$O$54,MATCH(I1516,'BCA Inputs'!$M$14:$M$54,0))*O1516+INDEX('BCA Inputs'!P:P,MATCH(I1516,'BCA Inputs'!M:M,0))*Q1516+INDEX('BCA Inputs'!Q:Q,MATCH(I1516,'BCA Inputs'!M:M,0))*F1516+INDEX('BCA Inputs'!R:R,MATCH(I1516,'BCA Inputs'!M:M,0))*G1516)+L1516+N1516,IF($B$3="RG&amp;E",(INDEX('BCA Inputs'!$AX$14:$AX$54,MATCH(I1516,'BCA Inputs'!$AW$14:$AW$54,0))*P1516+INDEX('BCA Inputs'!$AY$14:$AY$54,MATCH(I1516,'BCA Inputs'!$AW$14:$AW$54,0))*O1516+INDEX('BCA Inputs'!$AZ$14:$AZ$54,MATCH(I1516,'BCA Inputs'!$AW$14:$AW$54,0))*Q1516+INDEX('BCA Inputs'!$BA$14:$BA$54,MATCH(I1516,'BCA Inputs'!$AW$14:$AW$54,0))*F1516+INDEX('BCA Inputs'!$BB$14:$BB$54,MATCH(I1516,'BCA Inputs'!$AW$14:$AW$54,0))*G1516)+L1516+N1516,"")),"")</f>
        <v/>
      </c>
      <c r="U1516" s="234" t="str">
        <f t="shared" si="231"/>
        <v/>
      </c>
      <c r="V1516" s="234" t="str">
        <f t="shared" si="232"/>
        <v/>
      </c>
      <c r="W1516" s="234" t="str">
        <f t="shared" si="233"/>
        <v/>
      </c>
      <c r="Y1516" s="235" t="str">
        <f t="shared" si="234"/>
        <v/>
      </c>
      <c r="Z1516" s="236" t="str">
        <f>IFERROR(IF($B$3="NYSEG",INDEX('BCA Inputs'!$X$14:$X$54,MATCH(I1516,'BCA Inputs'!$M$14:$M$54,0))*P1516+INDEX('BCA Inputs'!$Y$14:$Y$54,MATCH(I1516,'BCA Inputs'!$M$14:$M$54,0))*O1516+INDEX('BCA Inputs'!$Z$14:$Z$54,MATCH(I1516,'BCA Inputs'!$M$14:$M$54,0))*Q1516+INDEX('BCA Inputs'!$AA$14:$AA$54,MATCH(I1516,'BCA Inputs'!$M$14:$M$54,0))*F1516+INDEX('BCA Inputs'!$AB$14:$AB$54,MATCH(I1516,'BCA Inputs'!$M$14:$M$54,0))*G1516,IF($B$3="RG&amp;E",INDEX('BCA Inputs'!$BG$14:$BG$54,MATCH(I1516,'BCA Inputs'!$AW$14:$AW$54,0))*P1516+INDEX('BCA Inputs'!$BH$14:$BH$54,MATCH(I1516,'BCA Inputs'!$AW$14:$AW$54,0))*O1516+INDEX('BCA Inputs'!$BI$14:$BI$54,MATCH(I1516,'BCA Inputs'!$AW$14:$AW$54,0))*Q1516+INDEX('BCA Inputs'!$BJ$14:$BJ$54,MATCH(I1516,'BCA Inputs'!$AW$14:$AW$54,0))*F1516+INDEX('BCA Inputs'!$BK$14:$BK$54,MATCH(I1516,'BCA Inputs'!$AW$14:$AW$54,0))*G1516,"")),"")</f>
        <v/>
      </c>
      <c r="AA1516" s="237" t="str">
        <f t="shared" si="235"/>
        <v/>
      </c>
      <c r="AC1516" s="238" t="str">
        <f>IFERROR((K1516+R1516)+IF($B$3="NYSEG",INDEX('BCA Inputs'!$AI$14:$AI$54,MATCH(I1516,'BCA Inputs'!$M$14:$M$54,0))*P1516+INDEX('BCA Inputs'!$AJ$14:$AJ$54,MATCH(I1516,'BCA Inputs'!$M$14:$M$54,0))*Q1516,IF($B$3="RG&amp;E",INDEX('BCA Inputs'!$BR$14:$BR$54,MATCH(I1516,'BCA Inputs'!$AW$14:$AW$54,0))*P1516+INDEX('BCA Inputs'!$BS$14:$BS$54,MATCH(I1516,'BCA Inputs'!$AW$14:$AW$54,0))*Q1516,"")),"")</f>
        <v/>
      </c>
      <c r="AD1516" s="181" t="str">
        <f>IFERROR(IF($B$3="NYSEG",INDEX('BCA Inputs'!$AD$14:$AD$54,MATCH(I1516,'BCA Inputs'!$M$14:$M$54,0))*P1516+INDEX('BCA Inputs'!$AE$14:$AE$54,MATCH(I1516,'BCA Inputs'!$M$14:$M$54,0))*O1516+INDEX('BCA Inputs'!$AF$14:$AF$54,MATCH(I1516,'BCA Inputs'!$M$14:$M$54,0))*Q1516+INDEX('BCA Inputs'!$AG$14:$AG$54,MATCH(I1516,'BCA Inputs'!$M$14:$M$54,0))*F1516+INDEX('BCA Inputs'!$AH$14:$AH$54,MATCH(I1516,'BCA Inputs'!$M$14:$M$54,0))*G1516,IF($B$3="RG&amp;E",INDEX('BCA Inputs'!$BM$14:$BM$54,MATCH(I1516,'BCA Inputs'!$AW$14:$AW$54,0))*P1516+INDEX('BCA Inputs'!$BN$14:$BN$54,MATCH(I1516,'BCA Inputs'!$AW$14:$AW$54,0))*O1516+INDEX('BCA Inputs'!$BO$14:$BO$54,MATCH(I1516,'BCA Inputs'!$AW$14:$AW$54,0))*Q1516+INDEX('BCA Inputs'!$BP$14:$BP$54,MATCH(I1516,'BCA Inputs'!$AW$14:$AW$54,0))*F1516+INDEX('BCA Inputs'!$BQ$14:$BQ$54,MATCH(I1516,'BCA Inputs'!$AW$14:$AW$54,0))*G1516,"")),"")</f>
        <v/>
      </c>
      <c r="AE1516" s="237" t="str">
        <f t="shared" si="236"/>
        <v/>
      </c>
      <c r="AF1516" s="198">
        <f t="shared" si="238"/>
        <v>0</v>
      </c>
      <c r="AG1516" s="239">
        <f t="shared" si="239"/>
        <v>0</v>
      </c>
    </row>
    <row r="1517" spans="1:33">
      <c r="A1517" s="228"/>
      <c r="B1517" s="176"/>
      <c r="C1517" s="229"/>
      <c r="D1517" s="230"/>
      <c r="E1517" s="230"/>
      <c r="F1517" s="230"/>
      <c r="G1517" s="230"/>
      <c r="H1517" s="231"/>
      <c r="I1517" s="231"/>
      <c r="J1517" s="232"/>
      <c r="K1517" s="232"/>
      <c r="L1517" s="232"/>
      <c r="M1517" s="181">
        <f t="shared" si="237"/>
        <v>0</v>
      </c>
      <c r="N1517" s="181">
        <f>IF(H1517="",0,H1517*I1517*'Avoided Water Savings Cost'!$C$16)</f>
        <v>0</v>
      </c>
      <c r="O1517" s="545">
        <f>IF(C1517="",0,IF($B$3="NYSEG",C1517/(1-'Avoided Electric Costs 2020'!$W$21),IF($B$3="RG&amp;E",C1517/(1-'Avoided Electric Costs 2020'!$X$21),"")))</f>
        <v>0</v>
      </c>
      <c r="P1517" s="546">
        <f>IF(D1517="",0,IF($B$3="NYSEG",D1517/(1-'Avoided Electric Costs 2020'!$W$21),IF($B$3="RG&amp;E",D1517/(1-'Avoided Electric Costs 2020'!$X$21),"")))</f>
        <v>0</v>
      </c>
      <c r="Q1517" s="546">
        <f>IF(E1517="",0,IF($B$3="NYSEG",E1517/(1-'Avoided Natural Gas Costs 2020'!$J$34),IF($B$3="RG&amp;E",E1517/(1-'Avoided Natural Gas Costs 2020'!$K$34),"")))</f>
        <v>0</v>
      </c>
      <c r="R1517" s="233" t="str">
        <f>IFERROR(IF(P1517*'BCA Inputs'!$C$1+Q1517*'BCA Inputs'!$C$2+F1517*'BCA Inputs'!$C$2+G1517*'BCA Inputs'!$C$2=0,"",P1517*'BCA Inputs'!$C$1+Q1517*'BCA Inputs'!$C$2+F1517*'BCA Inputs'!$C$2+G1517*'BCA Inputs'!$C$2),"")</f>
        <v/>
      </c>
      <c r="S1517" s="181" t="str">
        <f t="shared" si="230"/>
        <v/>
      </c>
      <c r="T1517" s="181" t="str">
        <f>IFERROR(IF($B$3="NYSEG",(INDEX('BCA Inputs'!$N$14:$N$54,MATCH(I1517,'BCA Inputs'!$M$14:$M$54,0))*P1517+INDEX('BCA Inputs'!$O$14:$O$54,MATCH(I1517,'BCA Inputs'!$M$14:$M$54,0))*O1517+INDEX('BCA Inputs'!P:P,MATCH(I1517,'BCA Inputs'!M:M,0))*Q1517+INDEX('BCA Inputs'!Q:Q,MATCH(I1517,'BCA Inputs'!M:M,0))*F1517+INDEX('BCA Inputs'!R:R,MATCH(I1517,'BCA Inputs'!M:M,0))*G1517)+L1517+N1517,IF($B$3="RG&amp;E",(INDEX('BCA Inputs'!$AX$14:$AX$54,MATCH(I1517,'BCA Inputs'!$AW$14:$AW$54,0))*P1517+INDEX('BCA Inputs'!$AY$14:$AY$54,MATCH(I1517,'BCA Inputs'!$AW$14:$AW$54,0))*O1517+INDEX('BCA Inputs'!$AZ$14:$AZ$54,MATCH(I1517,'BCA Inputs'!$AW$14:$AW$54,0))*Q1517+INDEX('BCA Inputs'!$BA$14:$BA$54,MATCH(I1517,'BCA Inputs'!$AW$14:$AW$54,0))*F1517+INDEX('BCA Inputs'!$BB$14:$BB$54,MATCH(I1517,'BCA Inputs'!$AW$14:$AW$54,0))*G1517)+L1517+N1517,"")),"")</f>
        <v/>
      </c>
      <c r="U1517" s="234" t="str">
        <f t="shared" si="231"/>
        <v/>
      </c>
      <c r="V1517" s="234" t="str">
        <f t="shared" si="232"/>
        <v/>
      </c>
      <c r="W1517" s="234" t="str">
        <f t="shared" si="233"/>
        <v/>
      </c>
      <c r="Y1517" s="235" t="str">
        <f t="shared" si="234"/>
        <v/>
      </c>
      <c r="Z1517" s="236" t="str">
        <f>IFERROR(IF($B$3="NYSEG",INDEX('BCA Inputs'!$X$14:$X$54,MATCH(I1517,'BCA Inputs'!$M$14:$M$54,0))*P1517+INDEX('BCA Inputs'!$Y$14:$Y$54,MATCH(I1517,'BCA Inputs'!$M$14:$M$54,0))*O1517+INDEX('BCA Inputs'!$Z$14:$Z$54,MATCH(I1517,'BCA Inputs'!$M$14:$M$54,0))*Q1517+INDEX('BCA Inputs'!$AA$14:$AA$54,MATCH(I1517,'BCA Inputs'!$M$14:$M$54,0))*F1517+INDEX('BCA Inputs'!$AB$14:$AB$54,MATCH(I1517,'BCA Inputs'!$M$14:$M$54,0))*G1517,IF($B$3="RG&amp;E",INDEX('BCA Inputs'!$BG$14:$BG$54,MATCH(I1517,'BCA Inputs'!$AW$14:$AW$54,0))*P1517+INDEX('BCA Inputs'!$BH$14:$BH$54,MATCH(I1517,'BCA Inputs'!$AW$14:$AW$54,0))*O1517+INDEX('BCA Inputs'!$BI$14:$BI$54,MATCH(I1517,'BCA Inputs'!$AW$14:$AW$54,0))*Q1517+INDEX('BCA Inputs'!$BJ$14:$BJ$54,MATCH(I1517,'BCA Inputs'!$AW$14:$AW$54,0))*F1517+INDEX('BCA Inputs'!$BK$14:$BK$54,MATCH(I1517,'BCA Inputs'!$AW$14:$AW$54,0))*G1517,"")),"")</f>
        <v/>
      </c>
      <c r="AA1517" s="237" t="str">
        <f t="shared" si="235"/>
        <v/>
      </c>
      <c r="AC1517" s="238" t="str">
        <f>IFERROR((K1517+R1517)+IF($B$3="NYSEG",INDEX('BCA Inputs'!$AI$14:$AI$54,MATCH(I1517,'BCA Inputs'!$M$14:$M$54,0))*P1517+INDEX('BCA Inputs'!$AJ$14:$AJ$54,MATCH(I1517,'BCA Inputs'!$M$14:$M$54,0))*Q1517,IF($B$3="RG&amp;E",INDEX('BCA Inputs'!$BR$14:$BR$54,MATCH(I1517,'BCA Inputs'!$AW$14:$AW$54,0))*P1517+INDEX('BCA Inputs'!$BS$14:$BS$54,MATCH(I1517,'BCA Inputs'!$AW$14:$AW$54,0))*Q1517,"")),"")</f>
        <v/>
      </c>
      <c r="AD1517" s="181" t="str">
        <f>IFERROR(IF($B$3="NYSEG",INDEX('BCA Inputs'!$AD$14:$AD$54,MATCH(I1517,'BCA Inputs'!$M$14:$M$54,0))*P1517+INDEX('BCA Inputs'!$AE$14:$AE$54,MATCH(I1517,'BCA Inputs'!$M$14:$M$54,0))*O1517+INDEX('BCA Inputs'!$AF$14:$AF$54,MATCH(I1517,'BCA Inputs'!$M$14:$M$54,0))*Q1517+INDEX('BCA Inputs'!$AG$14:$AG$54,MATCH(I1517,'BCA Inputs'!$M$14:$M$54,0))*F1517+INDEX('BCA Inputs'!$AH$14:$AH$54,MATCH(I1517,'BCA Inputs'!$M$14:$M$54,0))*G1517,IF($B$3="RG&amp;E",INDEX('BCA Inputs'!$BM$14:$BM$54,MATCH(I1517,'BCA Inputs'!$AW$14:$AW$54,0))*P1517+INDEX('BCA Inputs'!$BN$14:$BN$54,MATCH(I1517,'BCA Inputs'!$AW$14:$AW$54,0))*O1517+INDEX('BCA Inputs'!$BO$14:$BO$54,MATCH(I1517,'BCA Inputs'!$AW$14:$AW$54,0))*Q1517+INDEX('BCA Inputs'!$BP$14:$BP$54,MATCH(I1517,'BCA Inputs'!$AW$14:$AW$54,0))*F1517+INDEX('BCA Inputs'!$BQ$14:$BQ$54,MATCH(I1517,'BCA Inputs'!$AW$14:$AW$54,0))*G1517,"")),"")</f>
        <v/>
      </c>
      <c r="AE1517" s="237" t="str">
        <f t="shared" si="236"/>
        <v/>
      </c>
      <c r="AF1517" s="198">
        <f t="shared" si="238"/>
        <v>0</v>
      </c>
      <c r="AG1517" s="239">
        <f t="shared" si="239"/>
        <v>0</v>
      </c>
    </row>
    <row r="1518" spans="1:33">
      <c r="A1518" s="228"/>
      <c r="B1518" s="176"/>
      <c r="C1518" s="229"/>
      <c r="D1518" s="230"/>
      <c r="E1518" s="230"/>
      <c r="F1518" s="230"/>
      <c r="G1518" s="230"/>
      <c r="H1518" s="231"/>
      <c r="I1518" s="231"/>
      <c r="J1518" s="232"/>
      <c r="K1518" s="232"/>
      <c r="L1518" s="232"/>
      <c r="M1518" s="181">
        <f t="shared" si="237"/>
        <v>0</v>
      </c>
      <c r="N1518" s="181">
        <f>IF(H1518="",0,H1518*I1518*'Avoided Water Savings Cost'!$C$16)</f>
        <v>0</v>
      </c>
      <c r="O1518" s="545">
        <f>IF(C1518="",0,IF($B$3="NYSEG",C1518/(1-'Avoided Electric Costs 2020'!$W$21),IF($B$3="RG&amp;E",C1518/(1-'Avoided Electric Costs 2020'!$X$21),"")))</f>
        <v>0</v>
      </c>
      <c r="P1518" s="546">
        <f>IF(D1518="",0,IF($B$3="NYSEG",D1518/(1-'Avoided Electric Costs 2020'!$W$21),IF($B$3="RG&amp;E",D1518/(1-'Avoided Electric Costs 2020'!$X$21),"")))</f>
        <v>0</v>
      </c>
      <c r="Q1518" s="546">
        <f>IF(E1518="",0,IF($B$3="NYSEG",E1518/(1-'Avoided Natural Gas Costs 2020'!$J$34),IF($B$3="RG&amp;E",E1518/(1-'Avoided Natural Gas Costs 2020'!$K$34),"")))</f>
        <v>0</v>
      </c>
      <c r="R1518" s="233" t="str">
        <f>IFERROR(IF(P1518*'BCA Inputs'!$C$1+Q1518*'BCA Inputs'!$C$2+F1518*'BCA Inputs'!$C$2+G1518*'BCA Inputs'!$C$2=0,"",P1518*'BCA Inputs'!$C$1+Q1518*'BCA Inputs'!$C$2+F1518*'BCA Inputs'!$C$2+G1518*'BCA Inputs'!$C$2),"")</f>
        <v/>
      </c>
      <c r="S1518" s="181" t="str">
        <f t="shared" si="230"/>
        <v/>
      </c>
      <c r="T1518" s="181" t="str">
        <f>IFERROR(IF($B$3="NYSEG",(INDEX('BCA Inputs'!$N$14:$N$54,MATCH(I1518,'BCA Inputs'!$M$14:$M$54,0))*P1518+INDEX('BCA Inputs'!$O$14:$O$54,MATCH(I1518,'BCA Inputs'!$M$14:$M$54,0))*O1518+INDEX('BCA Inputs'!P:P,MATCH(I1518,'BCA Inputs'!M:M,0))*Q1518+INDEX('BCA Inputs'!Q:Q,MATCH(I1518,'BCA Inputs'!M:M,0))*F1518+INDEX('BCA Inputs'!R:R,MATCH(I1518,'BCA Inputs'!M:M,0))*G1518)+L1518+N1518,IF($B$3="RG&amp;E",(INDEX('BCA Inputs'!$AX$14:$AX$54,MATCH(I1518,'BCA Inputs'!$AW$14:$AW$54,0))*P1518+INDEX('BCA Inputs'!$AY$14:$AY$54,MATCH(I1518,'BCA Inputs'!$AW$14:$AW$54,0))*O1518+INDEX('BCA Inputs'!$AZ$14:$AZ$54,MATCH(I1518,'BCA Inputs'!$AW$14:$AW$54,0))*Q1518+INDEX('BCA Inputs'!$BA$14:$BA$54,MATCH(I1518,'BCA Inputs'!$AW$14:$AW$54,0))*F1518+INDEX('BCA Inputs'!$BB$14:$BB$54,MATCH(I1518,'BCA Inputs'!$AW$14:$AW$54,0))*G1518)+L1518+N1518,"")),"")</f>
        <v/>
      </c>
      <c r="U1518" s="234" t="str">
        <f t="shared" si="231"/>
        <v/>
      </c>
      <c r="V1518" s="234" t="str">
        <f t="shared" si="232"/>
        <v/>
      </c>
      <c r="W1518" s="234" t="str">
        <f t="shared" si="233"/>
        <v/>
      </c>
      <c r="Y1518" s="235" t="str">
        <f t="shared" si="234"/>
        <v/>
      </c>
      <c r="Z1518" s="236" t="str">
        <f>IFERROR(IF($B$3="NYSEG",INDEX('BCA Inputs'!$X$14:$X$54,MATCH(I1518,'BCA Inputs'!$M$14:$M$54,0))*P1518+INDEX('BCA Inputs'!$Y$14:$Y$54,MATCH(I1518,'BCA Inputs'!$M$14:$M$54,0))*O1518+INDEX('BCA Inputs'!$Z$14:$Z$54,MATCH(I1518,'BCA Inputs'!$M$14:$M$54,0))*Q1518+INDEX('BCA Inputs'!$AA$14:$AA$54,MATCH(I1518,'BCA Inputs'!$M$14:$M$54,0))*F1518+INDEX('BCA Inputs'!$AB$14:$AB$54,MATCH(I1518,'BCA Inputs'!$M$14:$M$54,0))*G1518,IF($B$3="RG&amp;E",INDEX('BCA Inputs'!$BG$14:$BG$54,MATCH(I1518,'BCA Inputs'!$AW$14:$AW$54,0))*P1518+INDEX('BCA Inputs'!$BH$14:$BH$54,MATCH(I1518,'BCA Inputs'!$AW$14:$AW$54,0))*O1518+INDEX('BCA Inputs'!$BI$14:$BI$54,MATCH(I1518,'BCA Inputs'!$AW$14:$AW$54,0))*Q1518+INDEX('BCA Inputs'!$BJ$14:$BJ$54,MATCH(I1518,'BCA Inputs'!$AW$14:$AW$54,0))*F1518+INDEX('BCA Inputs'!$BK$14:$BK$54,MATCH(I1518,'BCA Inputs'!$AW$14:$AW$54,0))*G1518,"")),"")</f>
        <v/>
      </c>
      <c r="AA1518" s="237" t="str">
        <f t="shared" si="235"/>
        <v/>
      </c>
      <c r="AC1518" s="238" t="str">
        <f>IFERROR((K1518+R1518)+IF($B$3="NYSEG",INDEX('BCA Inputs'!$AI$14:$AI$54,MATCH(I1518,'BCA Inputs'!$M$14:$M$54,0))*P1518+INDEX('BCA Inputs'!$AJ$14:$AJ$54,MATCH(I1518,'BCA Inputs'!$M$14:$M$54,0))*Q1518,IF($B$3="RG&amp;E",INDEX('BCA Inputs'!$BR$14:$BR$54,MATCH(I1518,'BCA Inputs'!$AW$14:$AW$54,0))*P1518+INDEX('BCA Inputs'!$BS$14:$BS$54,MATCH(I1518,'BCA Inputs'!$AW$14:$AW$54,0))*Q1518,"")),"")</f>
        <v/>
      </c>
      <c r="AD1518" s="181" t="str">
        <f>IFERROR(IF($B$3="NYSEG",INDEX('BCA Inputs'!$AD$14:$AD$54,MATCH(I1518,'BCA Inputs'!$M$14:$M$54,0))*P1518+INDEX('BCA Inputs'!$AE$14:$AE$54,MATCH(I1518,'BCA Inputs'!$M$14:$M$54,0))*O1518+INDEX('BCA Inputs'!$AF$14:$AF$54,MATCH(I1518,'BCA Inputs'!$M$14:$M$54,0))*Q1518+INDEX('BCA Inputs'!$AG$14:$AG$54,MATCH(I1518,'BCA Inputs'!$M$14:$M$54,0))*F1518+INDEX('BCA Inputs'!$AH$14:$AH$54,MATCH(I1518,'BCA Inputs'!$M$14:$M$54,0))*G1518,IF($B$3="RG&amp;E",INDEX('BCA Inputs'!$BM$14:$BM$54,MATCH(I1518,'BCA Inputs'!$AW$14:$AW$54,0))*P1518+INDEX('BCA Inputs'!$BN$14:$BN$54,MATCH(I1518,'BCA Inputs'!$AW$14:$AW$54,0))*O1518+INDEX('BCA Inputs'!$BO$14:$BO$54,MATCH(I1518,'BCA Inputs'!$AW$14:$AW$54,0))*Q1518+INDEX('BCA Inputs'!$BP$14:$BP$54,MATCH(I1518,'BCA Inputs'!$AW$14:$AW$54,0))*F1518+INDEX('BCA Inputs'!$BQ$14:$BQ$54,MATCH(I1518,'BCA Inputs'!$AW$14:$AW$54,0))*G1518,"")),"")</f>
        <v/>
      </c>
      <c r="AE1518" s="237" t="str">
        <f t="shared" si="236"/>
        <v/>
      </c>
      <c r="AF1518" s="198">
        <f t="shared" si="238"/>
        <v>0</v>
      </c>
      <c r="AG1518" s="239">
        <f t="shared" si="239"/>
        <v>0</v>
      </c>
    </row>
    <row r="1519" spans="1:33">
      <c r="A1519" s="228"/>
      <c r="B1519" s="176"/>
      <c r="C1519" s="229"/>
      <c r="D1519" s="230"/>
      <c r="E1519" s="230"/>
      <c r="F1519" s="230"/>
      <c r="G1519" s="230"/>
      <c r="H1519" s="231"/>
      <c r="I1519" s="231"/>
      <c r="J1519" s="232"/>
      <c r="K1519" s="232"/>
      <c r="L1519" s="232"/>
      <c r="M1519" s="181">
        <f t="shared" si="237"/>
        <v>0</v>
      </c>
      <c r="N1519" s="181">
        <f>IF(H1519="",0,H1519*I1519*'Avoided Water Savings Cost'!$C$16)</f>
        <v>0</v>
      </c>
      <c r="O1519" s="545">
        <f>IF(C1519="",0,IF($B$3="NYSEG",C1519/(1-'Avoided Electric Costs 2020'!$W$21),IF($B$3="RG&amp;E",C1519/(1-'Avoided Electric Costs 2020'!$X$21),"")))</f>
        <v>0</v>
      </c>
      <c r="P1519" s="546">
        <f>IF(D1519="",0,IF($B$3="NYSEG",D1519/(1-'Avoided Electric Costs 2020'!$W$21),IF($B$3="RG&amp;E",D1519/(1-'Avoided Electric Costs 2020'!$X$21),"")))</f>
        <v>0</v>
      </c>
      <c r="Q1519" s="546">
        <f>IF(E1519="",0,IF($B$3="NYSEG",E1519/(1-'Avoided Natural Gas Costs 2020'!$J$34),IF($B$3="RG&amp;E",E1519/(1-'Avoided Natural Gas Costs 2020'!$K$34),"")))</f>
        <v>0</v>
      </c>
      <c r="R1519" s="233" t="str">
        <f>IFERROR(IF(P1519*'BCA Inputs'!$C$1+Q1519*'BCA Inputs'!$C$2+F1519*'BCA Inputs'!$C$2+G1519*'BCA Inputs'!$C$2=0,"",P1519*'BCA Inputs'!$C$1+Q1519*'BCA Inputs'!$C$2+F1519*'BCA Inputs'!$C$2+G1519*'BCA Inputs'!$C$2),"")</f>
        <v/>
      </c>
      <c r="S1519" s="181" t="str">
        <f t="shared" si="230"/>
        <v/>
      </c>
      <c r="T1519" s="181" t="str">
        <f>IFERROR(IF($B$3="NYSEG",(INDEX('BCA Inputs'!$N$14:$N$54,MATCH(I1519,'BCA Inputs'!$M$14:$M$54,0))*P1519+INDEX('BCA Inputs'!$O$14:$O$54,MATCH(I1519,'BCA Inputs'!$M$14:$M$54,0))*O1519+INDEX('BCA Inputs'!P:P,MATCH(I1519,'BCA Inputs'!M:M,0))*Q1519+INDEX('BCA Inputs'!Q:Q,MATCH(I1519,'BCA Inputs'!M:M,0))*F1519+INDEX('BCA Inputs'!R:R,MATCH(I1519,'BCA Inputs'!M:M,0))*G1519)+L1519+N1519,IF($B$3="RG&amp;E",(INDEX('BCA Inputs'!$AX$14:$AX$54,MATCH(I1519,'BCA Inputs'!$AW$14:$AW$54,0))*P1519+INDEX('BCA Inputs'!$AY$14:$AY$54,MATCH(I1519,'BCA Inputs'!$AW$14:$AW$54,0))*O1519+INDEX('BCA Inputs'!$AZ$14:$AZ$54,MATCH(I1519,'BCA Inputs'!$AW$14:$AW$54,0))*Q1519+INDEX('BCA Inputs'!$BA$14:$BA$54,MATCH(I1519,'BCA Inputs'!$AW$14:$AW$54,0))*F1519+INDEX('BCA Inputs'!$BB$14:$BB$54,MATCH(I1519,'BCA Inputs'!$AW$14:$AW$54,0))*G1519)+L1519+N1519,"")),"")</f>
        <v/>
      </c>
      <c r="U1519" s="234" t="str">
        <f t="shared" si="231"/>
        <v/>
      </c>
      <c r="V1519" s="234" t="str">
        <f t="shared" si="232"/>
        <v/>
      </c>
      <c r="W1519" s="234" t="str">
        <f t="shared" si="233"/>
        <v/>
      </c>
      <c r="Y1519" s="235" t="str">
        <f t="shared" si="234"/>
        <v/>
      </c>
      <c r="Z1519" s="236" t="str">
        <f>IFERROR(IF($B$3="NYSEG",INDEX('BCA Inputs'!$X$14:$X$54,MATCH(I1519,'BCA Inputs'!$M$14:$M$54,0))*P1519+INDEX('BCA Inputs'!$Y$14:$Y$54,MATCH(I1519,'BCA Inputs'!$M$14:$M$54,0))*O1519+INDEX('BCA Inputs'!$Z$14:$Z$54,MATCH(I1519,'BCA Inputs'!$M$14:$M$54,0))*Q1519+INDEX('BCA Inputs'!$AA$14:$AA$54,MATCH(I1519,'BCA Inputs'!$M$14:$M$54,0))*F1519+INDEX('BCA Inputs'!$AB$14:$AB$54,MATCH(I1519,'BCA Inputs'!$M$14:$M$54,0))*G1519,IF($B$3="RG&amp;E",INDEX('BCA Inputs'!$BG$14:$BG$54,MATCH(I1519,'BCA Inputs'!$AW$14:$AW$54,0))*P1519+INDEX('BCA Inputs'!$BH$14:$BH$54,MATCH(I1519,'BCA Inputs'!$AW$14:$AW$54,0))*O1519+INDEX('BCA Inputs'!$BI$14:$BI$54,MATCH(I1519,'BCA Inputs'!$AW$14:$AW$54,0))*Q1519+INDEX('BCA Inputs'!$BJ$14:$BJ$54,MATCH(I1519,'BCA Inputs'!$AW$14:$AW$54,0))*F1519+INDEX('BCA Inputs'!$BK$14:$BK$54,MATCH(I1519,'BCA Inputs'!$AW$14:$AW$54,0))*G1519,"")),"")</f>
        <v/>
      </c>
      <c r="AA1519" s="237" t="str">
        <f t="shared" si="235"/>
        <v/>
      </c>
      <c r="AC1519" s="238" t="str">
        <f>IFERROR((K1519+R1519)+IF($B$3="NYSEG",INDEX('BCA Inputs'!$AI$14:$AI$54,MATCH(I1519,'BCA Inputs'!$M$14:$M$54,0))*P1519+INDEX('BCA Inputs'!$AJ$14:$AJ$54,MATCH(I1519,'BCA Inputs'!$M$14:$M$54,0))*Q1519,IF($B$3="RG&amp;E",INDEX('BCA Inputs'!$BR$14:$BR$54,MATCH(I1519,'BCA Inputs'!$AW$14:$AW$54,0))*P1519+INDEX('BCA Inputs'!$BS$14:$BS$54,MATCH(I1519,'BCA Inputs'!$AW$14:$AW$54,0))*Q1519,"")),"")</f>
        <v/>
      </c>
      <c r="AD1519" s="181" t="str">
        <f>IFERROR(IF($B$3="NYSEG",INDEX('BCA Inputs'!$AD$14:$AD$54,MATCH(I1519,'BCA Inputs'!$M$14:$M$54,0))*P1519+INDEX('BCA Inputs'!$AE$14:$AE$54,MATCH(I1519,'BCA Inputs'!$M$14:$M$54,0))*O1519+INDEX('BCA Inputs'!$AF$14:$AF$54,MATCH(I1519,'BCA Inputs'!$M$14:$M$54,0))*Q1519+INDEX('BCA Inputs'!$AG$14:$AG$54,MATCH(I1519,'BCA Inputs'!$M$14:$M$54,0))*F1519+INDEX('BCA Inputs'!$AH$14:$AH$54,MATCH(I1519,'BCA Inputs'!$M$14:$M$54,0))*G1519,IF($B$3="RG&amp;E",INDEX('BCA Inputs'!$BM$14:$BM$54,MATCH(I1519,'BCA Inputs'!$AW$14:$AW$54,0))*P1519+INDEX('BCA Inputs'!$BN$14:$BN$54,MATCH(I1519,'BCA Inputs'!$AW$14:$AW$54,0))*O1519+INDEX('BCA Inputs'!$BO$14:$BO$54,MATCH(I1519,'BCA Inputs'!$AW$14:$AW$54,0))*Q1519+INDEX('BCA Inputs'!$BP$14:$BP$54,MATCH(I1519,'BCA Inputs'!$AW$14:$AW$54,0))*F1519+INDEX('BCA Inputs'!$BQ$14:$BQ$54,MATCH(I1519,'BCA Inputs'!$AW$14:$AW$54,0))*G1519,"")),"")</f>
        <v/>
      </c>
      <c r="AE1519" s="237" t="str">
        <f t="shared" si="236"/>
        <v/>
      </c>
      <c r="AF1519" s="198">
        <f t="shared" si="238"/>
        <v>0</v>
      </c>
      <c r="AG1519" s="239">
        <f t="shared" si="239"/>
        <v>0</v>
      </c>
    </row>
    <row r="1520" spans="1:33">
      <c r="A1520" s="228"/>
      <c r="B1520" s="176"/>
      <c r="C1520" s="229"/>
      <c r="D1520" s="230"/>
      <c r="E1520" s="230"/>
      <c r="F1520" s="230"/>
      <c r="G1520" s="230"/>
      <c r="H1520" s="231"/>
      <c r="I1520" s="231"/>
      <c r="J1520" s="232"/>
      <c r="K1520" s="232"/>
      <c r="L1520" s="232"/>
      <c r="M1520" s="181">
        <f t="shared" si="237"/>
        <v>0</v>
      </c>
      <c r="N1520" s="181">
        <f>IF(H1520="",0,H1520*I1520*'Avoided Water Savings Cost'!$C$16)</f>
        <v>0</v>
      </c>
      <c r="O1520" s="545">
        <f>IF(C1520="",0,IF($B$3="NYSEG",C1520/(1-'Avoided Electric Costs 2020'!$W$21),IF($B$3="RG&amp;E",C1520/(1-'Avoided Electric Costs 2020'!$X$21),"")))</f>
        <v>0</v>
      </c>
      <c r="P1520" s="546">
        <f>IF(D1520="",0,IF($B$3="NYSEG",D1520/(1-'Avoided Electric Costs 2020'!$W$21),IF($B$3="RG&amp;E",D1520/(1-'Avoided Electric Costs 2020'!$X$21),"")))</f>
        <v>0</v>
      </c>
      <c r="Q1520" s="546">
        <f>IF(E1520="",0,IF($B$3="NYSEG",E1520/(1-'Avoided Natural Gas Costs 2020'!$J$34),IF($B$3="RG&amp;E",E1520/(1-'Avoided Natural Gas Costs 2020'!$K$34),"")))</f>
        <v>0</v>
      </c>
      <c r="R1520" s="233" t="str">
        <f>IFERROR(IF(P1520*'BCA Inputs'!$C$1+Q1520*'BCA Inputs'!$C$2+F1520*'BCA Inputs'!$C$2+G1520*'BCA Inputs'!$C$2=0,"",P1520*'BCA Inputs'!$C$1+Q1520*'BCA Inputs'!$C$2+F1520*'BCA Inputs'!$C$2+G1520*'BCA Inputs'!$C$2),"")</f>
        <v/>
      </c>
      <c r="S1520" s="181" t="str">
        <f t="shared" si="230"/>
        <v/>
      </c>
      <c r="T1520" s="181" t="str">
        <f>IFERROR(IF($B$3="NYSEG",(INDEX('BCA Inputs'!$N$14:$N$54,MATCH(I1520,'BCA Inputs'!$M$14:$M$54,0))*P1520+INDEX('BCA Inputs'!$O$14:$O$54,MATCH(I1520,'BCA Inputs'!$M$14:$M$54,0))*O1520+INDEX('BCA Inputs'!P:P,MATCH(I1520,'BCA Inputs'!M:M,0))*Q1520+INDEX('BCA Inputs'!Q:Q,MATCH(I1520,'BCA Inputs'!M:M,0))*F1520+INDEX('BCA Inputs'!R:R,MATCH(I1520,'BCA Inputs'!M:M,0))*G1520)+L1520+N1520,IF($B$3="RG&amp;E",(INDEX('BCA Inputs'!$AX$14:$AX$54,MATCH(I1520,'BCA Inputs'!$AW$14:$AW$54,0))*P1520+INDEX('BCA Inputs'!$AY$14:$AY$54,MATCH(I1520,'BCA Inputs'!$AW$14:$AW$54,0))*O1520+INDEX('BCA Inputs'!$AZ$14:$AZ$54,MATCH(I1520,'BCA Inputs'!$AW$14:$AW$54,0))*Q1520+INDEX('BCA Inputs'!$BA$14:$BA$54,MATCH(I1520,'BCA Inputs'!$AW$14:$AW$54,0))*F1520+INDEX('BCA Inputs'!$BB$14:$BB$54,MATCH(I1520,'BCA Inputs'!$AW$14:$AW$54,0))*G1520)+L1520+N1520,"")),"")</f>
        <v/>
      </c>
      <c r="U1520" s="234" t="str">
        <f t="shared" si="231"/>
        <v/>
      </c>
      <c r="V1520" s="234" t="str">
        <f t="shared" si="232"/>
        <v/>
      </c>
      <c r="W1520" s="234" t="str">
        <f t="shared" si="233"/>
        <v/>
      </c>
      <c r="Y1520" s="235" t="str">
        <f t="shared" si="234"/>
        <v/>
      </c>
      <c r="Z1520" s="236" t="str">
        <f>IFERROR(IF($B$3="NYSEG",INDEX('BCA Inputs'!$X$14:$X$54,MATCH(I1520,'BCA Inputs'!$M$14:$M$54,0))*P1520+INDEX('BCA Inputs'!$Y$14:$Y$54,MATCH(I1520,'BCA Inputs'!$M$14:$M$54,0))*O1520+INDEX('BCA Inputs'!$Z$14:$Z$54,MATCH(I1520,'BCA Inputs'!$M$14:$M$54,0))*Q1520+INDEX('BCA Inputs'!$AA$14:$AA$54,MATCH(I1520,'BCA Inputs'!$M$14:$M$54,0))*F1520+INDEX('BCA Inputs'!$AB$14:$AB$54,MATCH(I1520,'BCA Inputs'!$M$14:$M$54,0))*G1520,IF($B$3="RG&amp;E",INDEX('BCA Inputs'!$BG$14:$BG$54,MATCH(I1520,'BCA Inputs'!$AW$14:$AW$54,0))*P1520+INDEX('BCA Inputs'!$BH$14:$BH$54,MATCH(I1520,'BCA Inputs'!$AW$14:$AW$54,0))*O1520+INDEX('BCA Inputs'!$BI$14:$BI$54,MATCH(I1520,'BCA Inputs'!$AW$14:$AW$54,0))*Q1520+INDEX('BCA Inputs'!$BJ$14:$BJ$54,MATCH(I1520,'BCA Inputs'!$AW$14:$AW$54,0))*F1520+INDEX('BCA Inputs'!$BK$14:$BK$54,MATCH(I1520,'BCA Inputs'!$AW$14:$AW$54,0))*G1520,"")),"")</f>
        <v/>
      </c>
      <c r="AA1520" s="237" t="str">
        <f t="shared" si="235"/>
        <v/>
      </c>
      <c r="AC1520" s="238" t="str">
        <f>IFERROR((K1520+R1520)+IF($B$3="NYSEG",INDEX('BCA Inputs'!$AI$14:$AI$54,MATCH(I1520,'BCA Inputs'!$M$14:$M$54,0))*P1520+INDEX('BCA Inputs'!$AJ$14:$AJ$54,MATCH(I1520,'BCA Inputs'!$M$14:$M$54,0))*Q1520,IF($B$3="RG&amp;E",INDEX('BCA Inputs'!$BR$14:$BR$54,MATCH(I1520,'BCA Inputs'!$AW$14:$AW$54,0))*P1520+INDEX('BCA Inputs'!$BS$14:$BS$54,MATCH(I1520,'BCA Inputs'!$AW$14:$AW$54,0))*Q1520,"")),"")</f>
        <v/>
      </c>
      <c r="AD1520" s="181" t="str">
        <f>IFERROR(IF($B$3="NYSEG",INDEX('BCA Inputs'!$AD$14:$AD$54,MATCH(I1520,'BCA Inputs'!$M$14:$M$54,0))*P1520+INDEX('BCA Inputs'!$AE$14:$AE$54,MATCH(I1520,'BCA Inputs'!$M$14:$M$54,0))*O1520+INDEX('BCA Inputs'!$AF$14:$AF$54,MATCH(I1520,'BCA Inputs'!$M$14:$M$54,0))*Q1520+INDEX('BCA Inputs'!$AG$14:$AG$54,MATCH(I1520,'BCA Inputs'!$M$14:$M$54,0))*F1520+INDEX('BCA Inputs'!$AH$14:$AH$54,MATCH(I1520,'BCA Inputs'!$M$14:$M$54,0))*G1520,IF($B$3="RG&amp;E",INDEX('BCA Inputs'!$BM$14:$BM$54,MATCH(I1520,'BCA Inputs'!$AW$14:$AW$54,0))*P1520+INDEX('BCA Inputs'!$BN$14:$BN$54,MATCH(I1520,'BCA Inputs'!$AW$14:$AW$54,0))*O1520+INDEX('BCA Inputs'!$BO$14:$BO$54,MATCH(I1520,'BCA Inputs'!$AW$14:$AW$54,0))*Q1520+INDEX('BCA Inputs'!$BP$14:$BP$54,MATCH(I1520,'BCA Inputs'!$AW$14:$AW$54,0))*F1520+INDEX('BCA Inputs'!$BQ$14:$BQ$54,MATCH(I1520,'BCA Inputs'!$AW$14:$AW$54,0))*G1520,"")),"")</f>
        <v/>
      </c>
      <c r="AE1520" s="237" t="str">
        <f t="shared" si="236"/>
        <v/>
      </c>
      <c r="AF1520" s="198">
        <f t="shared" si="238"/>
        <v>0</v>
      </c>
      <c r="AG1520" s="239">
        <f t="shared" si="239"/>
        <v>0</v>
      </c>
    </row>
    <row r="1521" spans="1:33">
      <c r="A1521" s="228"/>
      <c r="B1521" s="176"/>
      <c r="C1521" s="229"/>
      <c r="D1521" s="230"/>
      <c r="E1521" s="230"/>
      <c r="F1521" s="230"/>
      <c r="G1521" s="230"/>
      <c r="H1521" s="231"/>
      <c r="I1521" s="231"/>
      <c r="J1521" s="232"/>
      <c r="K1521" s="232"/>
      <c r="L1521" s="232"/>
      <c r="M1521" s="181">
        <f t="shared" si="237"/>
        <v>0</v>
      </c>
      <c r="N1521" s="181">
        <f>IF(H1521="",0,H1521*I1521*'Avoided Water Savings Cost'!$C$16)</f>
        <v>0</v>
      </c>
      <c r="O1521" s="545">
        <f>IF(C1521="",0,IF($B$3="NYSEG",C1521/(1-'Avoided Electric Costs 2020'!$W$21),IF($B$3="RG&amp;E",C1521/(1-'Avoided Electric Costs 2020'!$X$21),"")))</f>
        <v>0</v>
      </c>
      <c r="P1521" s="546">
        <f>IF(D1521="",0,IF($B$3="NYSEG",D1521/(1-'Avoided Electric Costs 2020'!$W$21),IF($B$3="RG&amp;E",D1521/(1-'Avoided Electric Costs 2020'!$X$21),"")))</f>
        <v>0</v>
      </c>
      <c r="Q1521" s="546">
        <f>IF(E1521="",0,IF($B$3="NYSEG",E1521/(1-'Avoided Natural Gas Costs 2020'!$J$34),IF($B$3="RG&amp;E",E1521/(1-'Avoided Natural Gas Costs 2020'!$K$34),"")))</f>
        <v>0</v>
      </c>
      <c r="R1521" s="233" t="str">
        <f>IFERROR(IF(P1521*'BCA Inputs'!$C$1+Q1521*'BCA Inputs'!$C$2+F1521*'BCA Inputs'!$C$2+G1521*'BCA Inputs'!$C$2=0,"",P1521*'BCA Inputs'!$C$1+Q1521*'BCA Inputs'!$C$2+F1521*'BCA Inputs'!$C$2+G1521*'BCA Inputs'!$C$2),"")</f>
        <v/>
      </c>
      <c r="S1521" s="181" t="str">
        <f t="shared" si="230"/>
        <v/>
      </c>
      <c r="T1521" s="181" t="str">
        <f>IFERROR(IF($B$3="NYSEG",(INDEX('BCA Inputs'!$N$14:$N$54,MATCH(I1521,'BCA Inputs'!$M$14:$M$54,0))*P1521+INDEX('BCA Inputs'!$O$14:$O$54,MATCH(I1521,'BCA Inputs'!$M$14:$M$54,0))*O1521+INDEX('BCA Inputs'!P:P,MATCH(I1521,'BCA Inputs'!M:M,0))*Q1521+INDEX('BCA Inputs'!Q:Q,MATCH(I1521,'BCA Inputs'!M:M,0))*F1521+INDEX('BCA Inputs'!R:R,MATCH(I1521,'BCA Inputs'!M:M,0))*G1521)+L1521+N1521,IF($B$3="RG&amp;E",(INDEX('BCA Inputs'!$AX$14:$AX$54,MATCH(I1521,'BCA Inputs'!$AW$14:$AW$54,0))*P1521+INDEX('BCA Inputs'!$AY$14:$AY$54,MATCH(I1521,'BCA Inputs'!$AW$14:$AW$54,0))*O1521+INDEX('BCA Inputs'!$AZ$14:$AZ$54,MATCH(I1521,'BCA Inputs'!$AW$14:$AW$54,0))*Q1521+INDEX('BCA Inputs'!$BA$14:$BA$54,MATCH(I1521,'BCA Inputs'!$AW$14:$AW$54,0))*F1521+INDEX('BCA Inputs'!$BB$14:$BB$54,MATCH(I1521,'BCA Inputs'!$AW$14:$AW$54,0))*G1521)+L1521+N1521,"")),"")</f>
        <v/>
      </c>
      <c r="U1521" s="234" t="str">
        <f t="shared" si="231"/>
        <v/>
      </c>
      <c r="V1521" s="234" t="str">
        <f t="shared" si="232"/>
        <v/>
      </c>
      <c r="W1521" s="234" t="str">
        <f t="shared" si="233"/>
        <v/>
      </c>
      <c r="Y1521" s="235" t="str">
        <f t="shared" si="234"/>
        <v/>
      </c>
      <c r="Z1521" s="236" t="str">
        <f>IFERROR(IF($B$3="NYSEG",INDEX('BCA Inputs'!$X$14:$X$54,MATCH(I1521,'BCA Inputs'!$M$14:$M$54,0))*P1521+INDEX('BCA Inputs'!$Y$14:$Y$54,MATCH(I1521,'BCA Inputs'!$M$14:$M$54,0))*O1521+INDEX('BCA Inputs'!$Z$14:$Z$54,MATCH(I1521,'BCA Inputs'!$M$14:$M$54,0))*Q1521+INDEX('BCA Inputs'!$AA$14:$AA$54,MATCH(I1521,'BCA Inputs'!$M$14:$M$54,0))*F1521+INDEX('BCA Inputs'!$AB$14:$AB$54,MATCH(I1521,'BCA Inputs'!$M$14:$M$54,0))*G1521,IF($B$3="RG&amp;E",INDEX('BCA Inputs'!$BG$14:$BG$54,MATCH(I1521,'BCA Inputs'!$AW$14:$AW$54,0))*P1521+INDEX('BCA Inputs'!$BH$14:$BH$54,MATCH(I1521,'BCA Inputs'!$AW$14:$AW$54,0))*O1521+INDEX('BCA Inputs'!$BI$14:$BI$54,MATCH(I1521,'BCA Inputs'!$AW$14:$AW$54,0))*Q1521+INDEX('BCA Inputs'!$BJ$14:$BJ$54,MATCH(I1521,'BCA Inputs'!$AW$14:$AW$54,0))*F1521+INDEX('BCA Inputs'!$BK$14:$BK$54,MATCH(I1521,'BCA Inputs'!$AW$14:$AW$54,0))*G1521,"")),"")</f>
        <v/>
      </c>
      <c r="AA1521" s="237" t="str">
        <f t="shared" si="235"/>
        <v/>
      </c>
      <c r="AC1521" s="238" t="str">
        <f>IFERROR((K1521+R1521)+IF($B$3="NYSEG",INDEX('BCA Inputs'!$AI$14:$AI$54,MATCH(I1521,'BCA Inputs'!$M$14:$M$54,0))*P1521+INDEX('BCA Inputs'!$AJ$14:$AJ$54,MATCH(I1521,'BCA Inputs'!$M$14:$M$54,0))*Q1521,IF($B$3="RG&amp;E",INDEX('BCA Inputs'!$BR$14:$BR$54,MATCH(I1521,'BCA Inputs'!$AW$14:$AW$54,0))*P1521+INDEX('BCA Inputs'!$BS$14:$BS$54,MATCH(I1521,'BCA Inputs'!$AW$14:$AW$54,0))*Q1521,"")),"")</f>
        <v/>
      </c>
      <c r="AD1521" s="181" t="str">
        <f>IFERROR(IF($B$3="NYSEG",INDEX('BCA Inputs'!$AD$14:$AD$54,MATCH(I1521,'BCA Inputs'!$M$14:$M$54,0))*P1521+INDEX('BCA Inputs'!$AE$14:$AE$54,MATCH(I1521,'BCA Inputs'!$M$14:$M$54,0))*O1521+INDEX('BCA Inputs'!$AF$14:$AF$54,MATCH(I1521,'BCA Inputs'!$M$14:$M$54,0))*Q1521+INDEX('BCA Inputs'!$AG$14:$AG$54,MATCH(I1521,'BCA Inputs'!$M$14:$M$54,0))*F1521+INDEX('BCA Inputs'!$AH$14:$AH$54,MATCH(I1521,'BCA Inputs'!$M$14:$M$54,0))*G1521,IF($B$3="RG&amp;E",INDEX('BCA Inputs'!$BM$14:$BM$54,MATCH(I1521,'BCA Inputs'!$AW$14:$AW$54,0))*P1521+INDEX('BCA Inputs'!$BN$14:$BN$54,MATCH(I1521,'BCA Inputs'!$AW$14:$AW$54,0))*O1521+INDEX('BCA Inputs'!$BO$14:$BO$54,MATCH(I1521,'BCA Inputs'!$AW$14:$AW$54,0))*Q1521+INDEX('BCA Inputs'!$BP$14:$BP$54,MATCH(I1521,'BCA Inputs'!$AW$14:$AW$54,0))*F1521+INDEX('BCA Inputs'!$BQ$14:$BQ$54,MATCH(I1521,'BCA Inputs'!$AW$14:$AW$54,0))*G1521,"")),"")</f>
        <v/>
      </c>
      <c r="AE1521" s="237" t="str">
        <f t="shared" si="236"/>
        <v/>
      </c>
      <c r="AF1521" s="198">
        <f t="shared" si="238"/>
        <v>0</v>
      </c>
      <c r="AG1521" s="239">
        <f t="shared" si="239"/>
        <v>0</v>
      </c>
    </row>
    <row r="1522" spans="1:33">
      <c r="A1522" s="228"/>
      <c r="B1522" s="176"/>
      <c r="C1522" s="229"/>
      <c r="D1522" s="230"/>
      <c r="E1522" s="230"/>
      <c r="F1522" s="230"/>
      <c r="G1522" s="230"/>
      <c r="H1522" s="231"/>
      <c r="I1522" s="231"/>
      <c r="J1522" s="232"/>
      <c r="K1522" s="232"/>
      <c r="L1522" s="232"/>
      <c r="M1522" s="181">
        <f t="shared" si="237"/>
        <v>0</v>
      </c>
      <c r="N1522" s="181">
        <f>IF(H1522="",0,H1522*I1522*'Avoided Water Savings Cost'!$C$16)</f>
        <v>0</v>
      </c>
      <c r="O1522" s="545">
        <f>IF(C1522="",0,IF($B$3="NYSEG",C1522/(1-'Avoided Electric Costs 2020'!$W$21),IF($B$3="RG&amp;E",C1522/(1-'Avoided Electric Costs 2020'!$X$21),"")))</f>
        <v>0</v>
      </c>
      <c r="P1522" s="546">
        <f>IF(D1522="",0,IF($B$3="NYSEG",D1522/(1-'Avoided Electric Costs 2020'!$W$21),IF($B$3="RG&amp;E",D1522/(1-'Avoided Electric Costs 2020'!$X$21),"")))</f>
        <v>0</v>
      </c>
      <c r="Q1522" s="546">
        <f>IF(E1522="",0,IF($B$3="NYSEG",E1522/(1-'Avoided Natural Gas Costs 2020'!$J$34),IF($B$3="RG&amp;E",E1522/(1-'Avoided Natural Gas Costs 2020'!$K$34),"")))</f>
        <v>0</v>
      </c>
      <c r="R1522" s="233" t="str">
        <f>IFERROR(IF(P1522*'BCA Inputs'!$C$1+Q1522*'BCA Inputs'!$C$2+F1522*'BCA Inputs'!$C$2+G1522*'BCA Inputs'!$C$2=0,"",P1522*'BCA Inputs'!$C$1+Q1522*'BCA Inputs'!$C$2+F1522*'BCA Inputs'!$C$2+G1522*'BCA Inputs'!$C$2),"")</f>
        <v/>
      </c>
      <c r="S1522" s="181" t="str">
        <f t="shared" si="230"/>
        <v/>
      </c>
      <c r="T1522" s="181" t="str">
        <f>IFERROR(IF($B$3="NYSEG",(INDEX('BCA Inputs'!$N$14:$N$54,MATCH(I1522,'BCA Inputs'!$M$14:$M$54,0))*P1522+INDEX('BCA Inputs'!$O$14:$O$54,MATCH(I1522,'BCA Inputs'!$M$14:$M$54,0))*O1522+INDEX('BCA Inputs'!P:P,MATCH(I1522,'BCA Inputs'!M:M,0))*Q1522+INDEX('BCA Inputs'!Q:Q,MATCH(I1522,'BCA Inputs'!M:M,0))*F1522+INDEX('BCA Inputs'!R:R,MATCH(I1522,'BCA Inputs'!M:M,0))*G1522)+L1522+N1522,IF($B$3="RG&amp;E",(INDEX('BCA Inputs'!$AX$14:$AX$54,MATCH(I1522,'BCA Inputs'!$AW$14:$AW$54,0))*P1522+INDEX('BCA Inputs'!$AY$14:$AY$54,MATCH(I1522,'BCA Inputs'!$AW$14:$AW$54,0))*O1522+INDEX('BCA Inputs'!$AZ$14:$AZ$54,MATCH(I1522,'BCA Inputs'!$AW$14:$AW$54,0))*Q1522+INDEX('BCA Inputs'!$BA$14:$BA$54,MATCH(I1522,'BCA Inputs'!$AW$14:$AW$54,0))*F1522+INDEX('BCA Inputs'!$BB$14:$BB$54,MATCH(I1522,'BCA Inputs'!$AW$14:$AW$54,0))*G1522)+L1522+N1522,"")),"")</f>
        <v/>
      </c>
      <c r="U1522" s="234" t="str">
        <f t="shared" si="231"/>
        <v/>
      </c>
      <c r="V1522" s="234" t="str">
        <f t="shared" si="232"/>
        <v/>
      </c>
      <c r="W1522" s="234" t="str">
        <f t="shared" si="233"/>
        <v/>
      </c>
      <c r="Y1522" s="235" t="str">
        <f t="shared" si="234"/>
        <v/>
      </c>
      <c r="Z1522" s="236" t="str">
        <f>IFERROR(IF($B$3="NYSEG",INDEX('BCA Inputs'!$X$14:$X$54,MATCH(I1522,'BCA Inputs'!$M$14:$M$54,0))*P1522+INDEX('BCA Inputs'!$Y$14:$Y$54,MATCH(I1522,'BCA Inputs'!$M$14:$M$54,0))*O1522+INDEX('BCA Inputs'!$Z$14:$Z$54,MATCH(I1522,'BCA Inputs'!$M$14:$M$54,0))*Q1522+INDEX('BCA Inputs'!$AA$14:$AA$54,MATCH(I1522,'BCA Inputs'!$M$14:$M$54,0))*F1522+INDEX('BCA Inputs'!$AB$14:$AB$54,MATCH(I1522,'BCA Inputs'!$M$14:$M$54,0))*G1522,IF($B$3="RG&amp;E",INDEX('BCA Inputs'!$BG$14:$BG$54,MATCH(I1522,'BCA Inputs'!$AW$14:$AW$54,0))*P1522+INDEX('BCA Inputs'!$BH$14:$BH$54,MATCH(I1522,'BCA Inputs'!$AW$14:$AW$54,0))*O1522+INDEX('BCA Inputs'!$BI$14:$BI$54,MATCH(I1522,'BCA Inputs'!$AW$14:$AW$54,0))*Q1522+INDEX('BCA Inputs'!$BJ$14:$BJ$54,MATCH(I1522,'BCA Inputs'!$AW$14:$AW$54,0))*F1522+INDEX('BCA Inputs'!$BK$14:$BK$54,MATCH(I1522,'BCA Inputs'!$AW$14:$AW$54,0))*G1522,"")),"")</f>
        <v/>
      </c>
      <c r="AA1522" s="237" t="str">
        <f t="shared" si="235"/>
        <v/>
      </c>
      <c r="AC1522" s="238" t="str">
        <f>IFERROR((K1522+R1522)+IF($B$3="NYSEG",INDEX('BCA Inputs'!$AI$14:$AI$54,MATCH(I1522,'BCA Inputs'!$M$14:$M$54,0))*P1522+INDEX('BCA Inputs'!$AJ$14:$AJ$54,MATCH(I1522,'BCA Inputs'!$M$14:$M$54,0))*Q1522,IF($B$3="RG&amp;E",INDEX('BCA Inputs'!$BR$14:$BR$54,MATCH(I1522,'BCA Inputs'!$AW$14:$AW$54,0))*P1522+INDEX('BCA Inputs'!$BS$14:$BS$54,MATCH(I1522,'BCA Inputs'!$AW$14:$AW$54,0))*Q1522,"")),"")</f>
        <v/>
      </c>
      <c r="AD1522" s="181" t="str">
        <f>IFERROR(IF($B$3="NYSEG",INDEX('BCA Inputs'!$AD$14:$AD$54,MATCH(I1522,'BCA Inputs'!$M$14:$M$54,0))*P1522+INDEX('BCA Inputs'!$AE$14:$AE$54,MATCH(I1522,'BCA Inputs'!$M$14:$M$54,0))*O1522+INDEX('BCA Inputs'!$AF$14:$AF$54,MATCH(I1522,'BCA Inputs'!$M$14:$M$54,0))*Q1522+INDEX('BCA Inputs'!$AG$14:$AG$54,MATCH(I1522,'BCA Inputs'!$M$14:$M$54,0))*F1522+INDEX('BCA Inputs'!$AH$14:$AH$54,MATCH(I1522,'BCA Inputs'!$M$14:$M$54,0))*G1522,IF($B$3="RG&amp;E",INDEX('BCA Inputs'!$BM$14:$BM$54,MATCH(I1522,'BCA Inputs'!$AW$14:$AW$54,0))*P1522+INDEX('BCA Inputs'!$BN$14:$BN$54,MATCH(I1522,'BCA Inputs'!$AW$14:$AW$54,0))*O1522+INDEX('BCA Inputs'!$BO$14:$BO$54,MATCH(I1522,'BCA Inputs'!$AW$14:$AW$54,0))*Q1522+INDEX('BCA Inputs'!$BP$14:$BP$54,MATCH(I1522,'BCA Inputs'!$AW$14:$AW$54,0))*F1522+INDEX('BCA Inputs'!$BQ$14:$BQ$54,MATCH(I1522,'BCA Inputs'!$AW$14:$AW$54,0))*G1522,"")),"")</f>
        <v/>
      </c>
      <c r="AE1522" s="237" t="str">
        <f t="shared" si="236"/>
        <v/>
      </c>
      <c r="AF1522" s="198">
        <f t="shared" si="238"/>
        <v>0</v>
      </c>
      <c r="AG1522" s="239">
        <f t="shared" si="239"/>
        <v>0</v>
      </c>
    </row>
    <row r="1523" spans="1:33">
      <c r="A1523" s="228"/>
      <c r="B1523" s="176"/>
      <c r="C1523" s="229"/>
      <c r="D1523" s="230"/>
      <c r="E1523" s="230"/>
      <c r="F1523" s="230"/>
      <c r="G1523" s="230"/>
      <c r="H1523" s="231"/>
      <c r="I1523" s="231"/>
      <c r="J1523" s="232"/>
      <c r="K1523" s="232"/>
      <c r="L1523" s="232"/>
      <c r="M1523" s="181">
        <f t="shared" si="237"/>
        <v>0</v>
      </c>
      <c r="N1523" s="181">
        <f>IF(H1523="",0,H1523*I1523*'Avoided Water Savings Cost'!$C$16)</f>
        <v>0</v>
      </c>
      <c r="O1523" s="545">
        <f>IF(C1523="",0,IF($B$3="NYSEG",C1523/(1-'Avoided Electric Costs 2020'!$W$21),IF($B$3="RG&amp;E",C1523/(1-'Avoided Electric Costs 2020'!$X$21),"")))</f>
        <v>0</v>
      </c>
      <c r="P1523" s="546">
        <f>IF(D1523="",0,IF($B$3="NYSEG",D1523/(1-'Avoided Electric Costs 2020'!$W$21),IF($B$3="RG&amp;E",D1523/(1-'Avoided Electric Costs 2020'!$X$21),"")))</f>
        <v>0</v>
      </c>
      <c r="Q1523" s="546">
        <f>IF(E1523="",0,IF($B$3="NYSEG",E1523/(1-'Avoided Natural Gas Costs 2020'!$J$34),IF($B$3="RG&amp;E",E1523/(1-'Avoided Natural Gas Costs 2020'!$K$34),"")))</f>
        <v>0</v>
      </c>
      <c r="R1523" s="233" t="str">
        <f>IFERROR(IF(P1523*'BCA Inputs'!$C$1+Q1523*'BCA Inputs'!$C$2+F1523*'BCA Inputs'!$C$2+G1523*'BCA Inputs'!$C$2=0,"",P1523*'BCA Inputs'!$C$1+Q1523*'BCA Inputs'!$C$2+F1523*'BCA Inputs'!$C$2+G1523*'BCA Inputs'!$C$2),"")</f>
        <v/>
      </c>
      <c r="S1523" s="181" t="str">
        <f t="shared" si="230"/>
        <v/>
      </c>
      <c r="T1523" s="181" t="str">
        <f>IFERROR(IF($B$3="NYSEG",(INDEX('BCA Inputs'!$N$14:$N$54,MATCH(I1523,'BCA Inputs'!$M$14:$M$54,0))*P1523+INDEX('BCA Inputs'!$O$14:$O$54,MATCH(I1523,'BCA Inputs'!$M$14:$M$54,0))*O1523+INDEX('BCA Inputs'!P:P,MATCH(I1523,'BCA Inputs'!M:M,0))*Q1523+INDEX('BCA Inputs'!Q:Q,MATCH(I1523,'BCA Inputs'!M:M,0))*F1523+INDEX('BCA Inputs'!R:R,MATCH(I1523,'BCA Inputs'!M:M,0))*G1523)+L1523+N1523,IF($B$3="RG&amp;E",(INDEX('BCA Inputs'!$AX$14:$AX$54,MATCH(I1523,'BCA Inputs'!$AW$14:$AW$54,0))*P1523+INDEX('BCA Inputs'!$AY$14:$AY$54,MATCH(I1523,'BCA Inputs'!$AW$14:$AW$54,0))*O1523+INDEX('BCA Inputs'!$AZ$14:$AZ$54,MATCH(I1523,'BCA Inputs'!$AW$14:$AW$54,0))*Q1523+INDEX('BCA Inputs'!$BA$14:$BA$54,MATCH(I1523,'BCA Inputs'!$AW$14:$AW$54,0))*F1523+INDEX('BCA Inputs'!$BB$14:$BB$54,MATCH(I1523,'BCA Inputs'!$AW$14:$AW$54,0))*G1523)+L1523+N1523,"")),"")</f>
        <v/>
      </c>
      <c r="U1523" s="234" t="str">
        <f t="shared" si="231"/>
        <v/>
      </c>
      <c r="V1523" s="234" t="str">
        <f t="shared" si="232"/>
        <v/>
      </c>
      <c r="W1523" s="234" t="str">
        <f t="shared" si="233"/>
        <v/>
      </c>
      <c r="Y1523" s="235" t="str">
        <f t="shared" si="234"/>
        <v/>
      </c>
      <c r="Z1523" s="236" t="str">
        <f>IFERROR(IF($B$3="NYSEG",INDEX('BCA Inputs'!$X$14:$X$54,MATCH(I1523,'BCA Inputs'!$M$14:$M$54,0))*P1523+INDEX('BCA Inputs'!$Y$14:$Y$54,MATCH(I1523,'BCA Inputs'!$M$14:$M$54,0))*O1523+INDEX('BCA Inputs'!$Z$14:$Z$54,MATCH(I1523,'BCA Inputs'!$M$14:$M$54,0))*Q1523+INDEX('BCA Inputs'!$AA$14:$AA$54,MATCH(I1523,'BCA Inputs'!$M$14:$M$54,0))*F1523+INDEX('BCA Inputs'!$AB$14:$AB$54,MATCH(I1523,'BCA Inputs'!$M$14:$M$54,0))*G1523,IF($B$3="RG&amp;E",INDEX('BCA Inputs'!$BG$14:$BG$54,MATCH(I1523,'BCA Inputs'!$AW$14:$AW$54,0))*P1523+INDEX('BCA Inputs'!$BH$14:$BH$54,MATCH(I1523,'BCA Inputs'!$AW$14:$AW$54,0))*O1523+INDEX('BCA Inputs'!$BI$14:$BI$54,MATCH(I1523,'BCA Inputs'!$AW$14:$AW$54,0))*Q1523+INDEX('BCA Inputs'!$BJ$14:$BJ$54,MATCH(I1523,'BCA Inputs'!$AW$14:$AW$54,0))*F1523+INDEX('BCA Inputs'!$BK$14:$BK$54,MATCH(I1523,'BCA Inputs'!$AW$14:$AW$54,0))*G1523,"")),"")</f>
        <v/>
      </c>
      <c r="AA1523" s="237" t="str">
        <f t="shared" si="235"/>
        <v/>
      </c>
      <c r="AC1523" s="238" t="str">
        <f>IFERROR((K1523+R1523)+IF($B$3="NYSEG",INDEX('BCA Inputs'!$AI$14:$AI$54,MATCH(I1523,'BCA Inputs'!$M$14:$M$54,0))*P1523+INDEX('BCA Inputs'!$AJ$14:$AJ$54,MATCH(I1523,'BCA Inputs'!$M$14:$M$54,0))*Q1523,IF($B$3="RG&amp;E",INDEX('BCA Inputs'!$BR$14:$BR$54,MATCH(I1523,'BCA Inputs'!$AW$14:$AW$54,0))*P1523+INDEX('BCA Inputs'!$BS$14:$BS$54,MATCH(I1523,'BCA Inputs'!$AW$14:$AW$54,0))*Q1523,"")),"")</f>
        <v/>
      </c>
      <c r="AD1523" s="181" t="str">
        <f>IFERROR(IF($B$3="NYSEG",INDEX('BCA Inputs'!$AD$14:$AD$54,MATCH(I1523,'BCA Inputs'!$M$14:$M$54,0))*P1523+INDEX('BCA Inputs'!$AE$14:$AE$54,MATCH(I1523,'BCA Inputs'!$M$14:$M$54,0))*O1523+INDEX('BCA Inputs'!$AF$14:$AF$54,MATCH(I1523,'BCA Inputs'!$M$14:$M$54,0))*Q1523+INDEX('BCA Inputs'!$AG$14:$AG$54,MATCH(I1523,'BCA Inputs'!$M$14:$M$54,0))*F1523+INDEX('BCA Inputs'!$AH$14:$AH$54,MATCH(I1523,'BCA Inputs'!$M$14:$M$54,0))*G1523,IF($B$3="RG&amp;E",INDEX('BCA Inputs'!$BM$14:$BM$54,MATCH(I1523,'BCA Inputs'!$AW$14:$AW$54,0))*P1523+INDEX('BCA Inputs'!$BN$14:$BN$54,MATCH(I1523,'BCA Inputs'!$AW$14:$AW$54,0))*O1523+INDEX('BCA Inputs'!$BO$14:$BO$54,MATCH(I1523,'BCA Inputs'!$AW$14:$AW$54,0))*Q1523+INDEX('BCA Inputs'!$BP$14:$BP$54,MATCH(I1523,'BCA Inputs'!$AW$14:$AW$54,0))*F1523+INDEX('BCA Inputs'!$BQ$14:$BQ$54,MATCH(I1523,'BCA Inputs'!$AW$14:$AW$54,0))*G1523,"")),"")</f>
        <v/>
      </c>
      <c r="AE1523" s="237" t="str">
        <f t="shared" si="236"/>
        <v/>
      </c>
      <c r="AF1523" s="198">
        <f t="shared" si="238"/>
        <v>0</v>
      </c>
      <c r="AG1523" s="239">
        <f t="shared" si="239"/>
        <v>0</v>
      </c>
    </row>
    <row r="1524" spans="1:33">
      <c r="A1524" s="228"/>
      <c r="B1524" s="176"/>
      <c r="C1524" s="229"/>
      <c r="D1524" s="230"/>
      <c r="E1524" s="230"/>
      <c r="F1524" s="230"/>
      <c r="G1524" s="230"/>
      <c r="H1524" s="231"/>
      <c r="I1524" s="231"/>
      <c r="J1524" s="232"/>
      <c r="K1524" s="232"/>
      <c r="L1524" s="232"/>
      <c r="M1524" s="181">
        <f t="shared" si="237"/>
        <v>0</v>
      </c>
      <c r="N1524" s="181">
        <f>IF(H1524="",0,H1524*I1524*'Avoided Water Savings Cost'!$C$16)</f>
        <v>0</v>
      </c>
      <c r="O1524" s="545">
        <f>IF(C1524="",0,IF($B$3="NYSEG",C1524/(1-'Avoided Electric Costs 2020'!$W$21),IF($B$3="RG&amp;E",C1524/(1-'Avoided Electric Costs 2020'!$X$21),"")))</f>
        <v>0</v>
      </c>
      <c r="P1524" s="546">
        <f>IF(D1524="",0,IF($B$3="NYSEG",D1524/(1-'Avoided Electric Costs 2020'!$W$21),IF($B$3="RG&amp;E",D1524/(1-'Avoided Electric Costs 2020'!$X$21),"")))</f>
        <v>0</v>
      </c>
      <c r="Q1524" s="546">
        <f>IF(E1524="",0,IF($B$3="NYSEG",E1524/(1-'Avoided Natural Gas Costs 2020'!$J$34),IF($B$3="RG&amp;E",E1524/(1-'Avoided Natural Gas Costs 2020'!$K$34),"")))</f>
        <v>0</v>
      </c>
      <c r="R1524" s="233" t="str">
        <f>IFERROR(IF(P1524*'BCA Inputs'!$C$1+Q1524*'BCA Inputs'!$C$2+F1524*'BCA Inputs'!$C$2+G1524*'BCA Inputs'!$C$2=0,"",P1524*'BCA Inputs'!$C$1+Q1524*'BCA Inputs'!$C$2+F1524*'BCA Inputs'!$C$2+G1524*'BCA Inputs'!$C$2),"")</f>
        <v/>
      </c>
      <c r="S1524" s="181" t="str">
        <f t="shared" si="230"/>
        <v/>
      </c>
      <c r="T1524" s="181" t="str">
        <f>IFERROR(IF($B$3="NYSEG",(INDEX('BCA Inputs'!$N$14:$N$54,MATCH(I1524,'BCA Inputs'!$M$14:$M$54,0))*P1524+INDEX('BCA Inputs'!$O$14:$O$54,MATCH(I1524,'BCA Inputs'!$M$14:$M$54,0))*O1524+INDEX('BCA Inputs'!P:P,MATCH(I1524,'BCA Inputs'!M:M,0))*Q1524+INDEX('BCA Inputs'!Q:Q,MATCH(I1524,'BCA Inputs'!M:M,0))*F1524+INDEX('BCA Inputs'!R:R,MATCH(I1524,'BCA Inputs'!M:M,0))*G1524)+L1524+N1524,IF($B$3="RG&amp;E",(INDEX('BCA Inputs'!$AX$14:$AX$54,MATCH(I1524,'BCA Inputs'!$AW$14:$AW$54,0))*P1524+INDEX('BCA Inputs'!$AY$14:$AY$54,MATCH(I1524,'BCA Inputs'!$AW$14:$AW$54,0))*O1524+INDEX('BCA Inputs'!$AZ$14:$AZ$54,MATCH(I1524,'BCA Inputs'!$AW$14:$AW$54,0))*Q1524+INDEX('BCA Inputs'!$BA$14:$BA$54,MATCH(I1524,'BCA Inputs'!$AW$14:$AW$54,0))*F1524+INDEX('BCA Inputs'!$BB$14:$BB$54,MATCH(I1524,'BCA Inputs'!$AW$14:$AW$54,0))*G1524)+L1524+N1524,"")),"")</f>
        <v/>
      </c>
      <c r="U1524" s="234" t="str">
        <f t="shared" si="231"/>
        <v/>
      </c>
      <c r="V1524" s="234" t="str">
        <f t="shared" si="232"/>
        <v/>
      </c>
      <c r="W1524" s="234" t="str">
        <f t="shared" si="233"/>
        <v/>
      </c>
      <c r="Y1524" s="235" t="str">
        <f t="shared" si="234"/>
        <v/>
      </c>
      <c r="Z1524" s="236" t="str">
        <f>IFERROR(IF($B$3="NYSEG",INDEX('BCA Inputs'!$X$14:$X$54,MATCH(I1524,'BCA Inputs'!$M$14:$M$54,0))*P1524+INDEX('BCA Inputs'!$Y$14:$Y$54,MATCH(I1524,'BCA Inputs'!$M$14:$M$54,0))*O1524+INDEX('BCA Inputs'!$Z$14:$Z$54,MATCH(I1524,'BCA Inputs'!$M$14:$M$54,0))*Q1524+INDEX('BCA Inputs'!$AA$14:$AA$54,MATCH(I1524,'BCA Inputs'!$M$14:$M$54,0))*F1524+INDEX('BCA Inputs'!$AB$14:$AB$54,MATCH(I1524,'BCA Inputs'!$M$14:$M$54,0))*G1524,IF($B$3="RG&amp;E",INDEX('BCA Inputs'!$BG$14:$BG$54,MATCH(I1524,'BCA Inputs'!$AW$14:$AW$54,0))*P1524+INDEX('BCA Inputs'!$BH$14:$BH$54,MATCH(I1524,'BCA Inputs'!$AW$14:$AW$54,0))*O1524+INDEX('BCA Inputs'!$BI$14:$BI$54,MATCH(I1524,'BCA Inputs'!$AW$14:$AW$54,0))*Q1524+INDEX('BCA Inputs'!$BJ$14:$BJ$54,MATCH(I1524,'BCA Inputs'!$AW$14:$AW$54,0))*F1524+INDEX('BCA Inputs'!$BK$14:$BK$54,MATCH(I1524,'BCA Inputs'!$AW$14:$AW$54,0))*G1524,"")),"")</f>
        <v/>
      </c>
      <c r="AA1524" s="237" t="str">
        <f t="shared" si="235"/>
        <v/>
      </c>
      <c r="AC1524" s="238" t="str">
        <f>IFERROR((K1524+R1524)+IF($B$3="NYSEG",INDEX('BCA Inputs'!$AI$14:$AI$54,MATCH(I1524,'BCA Inputs'!$M$14:$M$54,0))*P1524+INDEX('BCA Inputs'!$AJ$14:$AJ$54,MATCH(I1524,'BCA Inputs'!$M$14:$M$54,0))*Q1524,IF($B$3="RG&amp;E",INDEX('BCA Inputs'!$BR$14:$BR$54,MATCH(I1524,'BCA Inputs'!$AW$14:$AW$54,0))*P1524+INDEX('BCA Inputs'!$BS$14:$BS$54,MATCH(I1524,'BCA Inputs'!$AW$14:$AW$54,0))*Q1524,"")),"")</f>
        <v/>
      </c>
      <c r="AD1524" s="181" t="str">
        <f>IFERROR(IF($B$3="NYSEG",INDEX('BCA Inputs'!$AD$14:$AD$54,MATCH(I1524,'BCA Inputs'!$M$14:$M$54,0))*P1524+INDEX('BCA Inputs'!$AE$14:$AE$54,MATCH(I1524,'BCA Inputs'!$M$14:$M$54,0))*O1524+INDEX('BCA Inputs'!$AF$14:$AF$54,MATCH(I1524,'BCA Inputs'!$M$14:$M$54,0))*Q1524+INDEX('BCA Inputs'!$AG$14:$AG$54,MATCH(I1524,'BCA Inputs'!$M$14:$M$54,0))*F1524+INDEX('BCA Inputs'!$AH$14:$AH$54,MATCH(I1524,'BCA Inputs'!$M$14:$M$54,0))*G1524,IF($B$3="RG&amp;E",INDEX('BCA Inputs'!$BM$14:$BM$54,MATCH(I1524,'BCA Inputs'!$AW$14:$AW$54,0))*P1524+INDEX('BCA Inputs'!$BN$14:$BN$54,MATCH(I1524,'BCA Inputs'!$AW$14:$AW$54,0))*O1524+INDEX('BCA Inputs'!$BO$14:$BO$54,MATCH(I1524,'BCA Inputs'!$AW$14:$AW$54,0))*Q1524+INDEX('BCA Inputs'!$BP$14:$BP$54,MATCH(I1524,'BCA Inputs'!$AW$14:$AW$54,0))*F1524+INDEX('BCA Inputs'!$BQ$14:$BQ$54,MATCH(I1524,'BCA Inputs'!$AW$14:$AW$54,0))*G1524,"")),"")</f>
        <v/>
      </c>
      <c r="AE1524" s="237" t="str">
        <f t="shared" si="236"/>
        <v/>
      </c>
      <c r="AF1524" s="198">
        <f t="shared" si="238"/>
        <v>0</v>
      </c>
      <c r="AG1524" s="239">
        <f t="shared" si="239"/>
        <v>0</v>
      </c>
    </row>
    <row r="1525" spans="1:33">
      <c r="A1525" s="228"/>
      <c r="B1525" s="176"/>
      <c r="C1525" s="229"/>
      <c r="D1525" s="230"/>
      <c r="E1525" s="230"/>
      <c r="F1525" s="230"/>
      <c r="G1525" s="230"/>
      <c r="H1525" s="231"/>
      <c r="I1525" s="231"/>
      <c r="J1525" s="232"/>
      <c r="K1525" s="232"/>
      <c r="L1525" s="232"/>
      <c r="M1525" s="181">
        <f t="shared" si="237"/>
        <v>0</v>
      </c>
      <c r="N1525" s="181">
        <f>IF(H1525="",0,H1525*I1525*'Avoided Water Savings Cost'!$C$16)</f>
        <v>0</v>
      </c>
      <c r="O1525" s="545">
        <f>IF(C1525="",0,IF($B$3="NYSEG",C1525/(1-'Avoided Electric Costs 2020'!$W$21),IF($B$3="RG&amp;E",C1525/(1-'Avoided Electric Costs 2020'!$X$21),"")))</f>
        <v>0</v>
      </c>
      <c r="P1525" s="546">
        <f>IF(D1525="",0,IF($B$3="NYSEG",D1525/(1-'Avoided Electric Costs 2020'!$W$21),IF($B$3="RG&amp;E",D1525/(1-'Avoided Electric Costs 2020'!$X$21),"")))</f>
        <v>0</v>
      </c>
      <c r="Q1525" s="546">
        <f>IF(E1525="",0,IF($B$3="NYSEG",E1525/(1-'Avoided Natural Gas Costs 2020'!$J$34),IF($B$3="RG&amp;E",E1525/(1-'Avoided Natural Gas Costs 2020'!$K$34),"")))</f>
        <v>0</v>
      </c>
      <c r="R1525" s="233" t="str">
        <f>IFERROR(IF(P1525*'BCA Inputs'!$C$1+Q1525*'BCA Inputs'!$C$2+F1525*'BCA Inputs'!$C$2+G1525*'BCA Inputs'!$C$2=0,"",P1525*'BCA Inputs'!$C$1+Q1525*'BCA Inputs'!$C$2+F1525*'BCA Inputs'!$C$2+G1525*'BCA Inputs'!$C$2),"")</f>
        <v/>
      </c>
      <c r="S1525" s="181" t="str">
        <f t="shared" si="230"/>
        <v/>
      </c>
      <c r="T1525" s="181" t="str">
        <f>IFERROR(IF($B$3="NYSEG",(INDEX('BCA Inputs'!$N$14:$N$54,MATCH(I1525,'BCA Inputs'!$M$14:$M$54,0))*P1525+INDEX('BCA Inputs'!$O$14:$O$54,MATCH(I1525,'BCA Inputs'!$M$14:$M$54,0))*O1525+INDEX('BCA Inputs'!P:P,MATCH(I1525,'BCA Inputs'!M:M,0))*Q1525+INDEX('BCA Inputs'!Q:Q,MATCH(I1525,'BCA Inputs'!M:M,0))*F1525+INDEX('BCA Inputs'!R:R,MATCH(I1525,'BCA Inputs'!M:M,0))*G1525)+L1525+N1525,IF($B$3="RG&amp;E",(INDEX('BCA Inputs'!$AX$14:$AX$54,MATCH(I1525,'BCA Inputs'!$AW$14:$AW$54,0))*P1525+INDEX('BCA Inputs'!$AY$14:$AY$54,MATCH(I1525,'BCA Inputs'!$AW$14:$AW$54,0))*O1525+INDEX('BCA Inputs'!$AZ$14:$AZ$54,MATCH(I1525,'BCA Inputs'!$AW$14:$AW$54,0))*Q1525+INDEX('BCA Inputs'!$BA$14:$BA$54,MATCH(I1525,'BCA Inputs'!$AW$14:$AW$54,0))*F1525+INDEX('BCA Inputs'!$BB$14:$BB$54,MATCH(I1525,'BCA Inputs'!$AW$14:$AW$54,0))*G1525)+L1525+N1525,"")),"")</f>
        <v/>
      </c>
      <c r="U1525" s="234" t="str">
        <f t="shared" si="231"/>
        <v/>
      </c>
      <c r="V1525" s="234" t="str">
        <f t="shared" si="232"/>
        <v/>
      </c>
      <c r="W1525" s="234" t="str">
        <f t="shared" si="233"/>
        <v/>
      </c>
      <c r="Y1525" s="235" t="str">
        <f t="shared" si="234"/>
        <v/>
      </c>
      <c r="Z1525" s="236" t="str">
        <f>IFERROR(IF($B$3="NYSEG",INDEX('BCA Inputs'!$X$14:$X$54,MATCH(I1525,'BCA Inputs'!$M$14:$M$54,0))*P1525+INDEX('BCA Inputs'!$Y$14:$Y$54,MATCH(I1525,'BCA Inputs'!$M$14:$M$54,0))*O1525+INDEX('BCA Inputs'!$Z$14:$Z$54,MATCH(I1525,'BCA Inputs'!$M$14:$M$54,0))*Q1525+INDEX('BCA Inputs'!$AA$14:$AA$54,MATCH(I1525,'BCA Inputs'!$M$14:$M$54,0))*F1525+INDEX('BCA Inputs'!$AB$14:$AB$54,MATCH(I1525,'BCA Inputs'!$M$14:$M$54,0))*G1525,IF($B$3="RG&amp;E",INDEX('BCA Inputs'!$BG$14:$BG$54,MATCH(I1525,'BCA Inputs'!$AW$14:$AW$54,0))*P1525+INDEX('BCA Inputs'!$BH$14:$BH$54,MATCH(I1525,'BCA Inputs'!$AW$14:$AW$54,0))*O1525+INDEX('BCA Inputs'!$BI$14:$BI$54,MATCH(I1525,'BCA Inputs'!$AW$14:$AW$54,0))*Q1525+INDEX('BCA Inputs'!$BJ$14:$BJ$54,MATCH(I1525,'BCA Inputs'!$AW$14:$AW$54,0))*F1525+INDEX('BCA Inputs'!$BK$14:$BK$54,MATCH(I1525,'BCA Inputs'!$AW$14:$AW$54,0))*G1525,"")),"")</f>
        <v/>
      </c>
      <c r="AA1525" s="237" t="str">
        <f t="shared" si="235"/>
        <v/>
      </c>
      <c r="AC1525" s="238" t="str">
        <f>IFERROR((K1525+R1525)+IF($B$3="NYSEG",INDEX('BCA Inputs'!$AI$14:$AI$54,MATCH(I1525,'BCA Inputs'!$M$14:$M$54,0))*P1525+INDEX('BCA Inputs'!$AJ$14:$AJ$54,MATCH(I1525,'BCA Inputs'!$M$14:$M$54,0))*Q1525,IF($B$3="RG&amp;E",INDEX('BCA Inputs'!$BR$14:$BR$54,MATCH(I1525,'BCA Inputs'!$AW$14:$AW$54,0))*P1525+INDEX('BCA Inputs'!$BS$14:$BS$54,MATCH(I1525,'BCA Inputs'!$AW$14:$AW$54,0))*Q1525,"")),"")</f>
        <v/>
      </c>
      <c r="AD1525" s="181" t="str">
        <f>IFERROR(IF($B$3="NYSEG",INDEX('BCA Inputs'!$AD$14:$AD$54,MATCH(I1525,'BCA Inputs'!$M$14:$M$54,0))*P1525+INDEX('BCA Inputs'!$AE$14:$AE$54,MATCH(I1525,'BCA Inputs'!$M$14:$M$54,0))*O1525+INDEX('BCA Inputs'!$AF$14:$AF$54,MATCH(I1525,'BCA Inputs'!$M$14:$M$54,0))*Q1525+INDEX('BCA Inputs'!$AG$14:$AG$54,MATCH(I1525,'BCA Inputs'!$M$14:$M$54,0))*F1525+INDEX('BCA Inputs'!$AH$14:$AH$54,MATCH(I1525,'BCA Inputs'!$M$14:$M$54,0))*G1525,IF($B$3="RG&amp;E",INDEX('BCA Inputs'!$BM$14:$BM$54,MATCH(I1525,'BCA Inputs'!$AW$14:$AW$54,0))*P1525+INDEX('BCA Inputs'!$BN$14:$BN$54,MATCH(I1525,'BCA Inputs'!$AW$14:$AW$54,0))*O1525+INDEX('BCA Inputs'!$BO$14:$BO$54,MATCH(I1525,'BCA Inputs'!$AW$14:$AW$54,0))*Q1525+INDEX('BCA Inputs'!$BP$14:$BP$54,MATCH(I1525,'BCA Inputs'!$AW$14:$AW$54,0))*F1525+INDEX('BCA Inputs'!$BQ$14:$BQ$54,MATCH(I1525,'BCA Inputs'!$AW$14:$AW$54,0))*G1525,"")),"")</f>
        <v/>
      </c>
      <c r="AE1525" s="237" t="str">
        <f t="shared" si="236"/>
        <v/>
      </c>
      <c r="AF1525" s="198">
        <f t="shared" si="238"/>
        <v>0</v>
      </c>
      <c r="AG1525" s="239">
        <f t="shared" si="239"/>
        <v>0</v>
      </c>
    </row>
    <row r="1526" spans="1:33">
      <c r="A1526" s="228"/>
      <c r="B1526" s="176"/>
      <c r="C1526" s="229"/>
      <c r="D1526" s="230"/>
      <c r="E1526" s="230"/>
      <c r="F1526" s="230"/>
      <c r="G1526" s="230"/>
      <c r="H1526" s="231"/>
      <c r="I1526" s="231"/>
      <c r="J1526" s="232"/>
      <c r="K1526" s="232"/>
      <c r="L1526" s="232"/>
      <c r="M1526" s="181">
        <f t="shared" si="237"/>
        <v>0</v>
      </c>
      <c r="N1526" s="181">
        <f>IF(H1526="",0,H1526*I1526*'Avoided Water Savings Cost'!$C$16)</f>
        <v>0</v>
      </c>
      <c r="O1526" s="545">
        <f>IF(C1526="",0,IF($B$3="NYSEG",C1526/(1-'Avoided Electric Costs 2020'!$W$21),IF($B$3="RG&amp;E",C1526/(1-'Avoided Electric Costs 2020'!$X$21),"")))</f>
        <v>0</v>
      </c>
      <c r="P1526" s="546">
        <f>IF(D1526="",0,IF($B$3="NYSEG",D1526/(1-'Avoided Electric Costs 2020'!$W$21),IF($B$3="RG&amp;E",D1526/(1-'Avoided Electric Costs 2020'!$X$21),"")))</f>
        <v>0</v>
      </c>
      <c r="Q1526" s="546">
        <f>IF(E1526="",0,IF($B$3="NYSEG",E1526/(1-'Avoided Natural Gas Costs 2020'!$J$34),IF($B$3="RG&amp;E",E1526/(1-'Avoided Natural Gas Costs 2020'!$K$34),"")))</f>
        <v>0</v>
      </c>
      <c r="R1526" s="233" t="str">
        <f>IFERROR(IF(P1526*'BCA Inputs'!$C$1+Q1526*'BCA Inputs'!$C$2+F1526*'BCA Inputs'!$C$2+G1526*'BCA Inputs'!$C$2=0,"",P1526*'BCA Inputs'!$C$1+Q1526*'BCA Inputs'!$C$2+F1526*'BCA Inputs'!$C$2+G1526*'BCA Inputs'!$C$2),"")</f>
        <v/>
      </c>
      <c r="S1526" s="181" t="str">
        <f t="shared" si="230"/>
        <v/>
      </c>
      <c r="T1526" s="181" t="str">
        <f>IFERROR(IF($B$3="NYSEG",(INDEX('BCA Inputs'!$N$14:$N$54,MATCH(I1526,'BCA Inputs'!$M$14:$M$54,0))*P1526+INDEX('BCA Inputs'!$O$14:$O$54,MATCH(I1526,'BCA Inputs'!$M$14:$M$54,0))*O1526+INDEX('BCA Inputs'!P:P,MATCH(I1526,'BCA Inputs'!M:M,0))*Q1526+INDEX('BCA Inputs'!Q:Q,MATCH(I1526,'BCA Inputs'!M:M,0))*F1526+INDEX('BCA Inputs'!R:R,MATCH(I1526,'BCA Inputs'!M:M,0))*G1526)+L1526+N1526,IF($B$3="RG&amp;E",(INDEX('BCA Inputs'!$AX$14:$AX$54,MATCH(I1526,'BCA Inputs'!$AW$14:$AW$54,0))*P1526+INDEX('BCA Inputs'!$AY$14:$AY$54,MATCH(I1526,'BCA Inputs'!$AW$14:$AW$54,0))*O1526+INDEX('BCA Inputs'!$AZ$14:$AZ$54,MATCH(I1526,'BCA Inputs'!$AW$14:$AW$54,0))*Q1526+INDEX('BCA Inputs'!$BA$14:$BA$54,MATCH(I1526,'BCA Inputs'!$AW$14:$AW$54,0))*F1526+INDEX('BCA Inputs'!$BB$14:$BB$54,MATCH(I1526,'BCA Inputs'!$AW$14:$AW$54,0))*G1526)+L1526+N1526,"")),"")</f>
        <v/>
      </c>
      <c r="U1526" s="234" t="str">
        <f t="shared" si="231"/>
        <v/>
      </c>
      <c r="V1526" s="234" t="str">
        <f t="shared" si="232"/>
        <v/>
      </c>
      <c r="W1526" s="234" t="str">
        <f t="shared" si="233"/>
        <v/>
      </c>
      <c r="Y1526" s="235" t="str">
        <f t="shared" si="234"/>
        <v/>
      </c>
      <c r="Z1526" s="236" t="str">
        <f>IFERROR(IF($B$3="NYSEG",INDEX('BCA Inputs'!$X$14:$X$54,MATCH(I1526,'BCA Inputs'!$M$14:$M$54,0))*P1526+INDEX('BCA Inputs'!$Y$14:$Y$54,MATCH(I1526,'BCA Inputs'!$M$14:$M$54,0))*O1526+INDEX('BCA Inputs'!$Z$14:$Z$54,MATCH(I1526,'BCA Inputs'!$M$14:$M$54,0))*Q1526+INDEX('BCA Inputs'!$AA$14:$AA$54,MATCH(I1526,'BCA Inputs'!$M$14:$M$54,0))*F1526+INDEX('BCA Inputs'!$AB$14:$AB$54,MATCH(I1526,'BCA Inputs'!$M$14:$M$54,0))*G1526,IF($B$3="RG&amp;E",INDEX('BCA Inputs'!$BG$14:$BG$54,MATCH(I1526,'BCA Inputs'!$AW$14:$AW$54,0))*P1526+INDEX('BCA Inputs'!$BH$14:$BH$54,MATCH(I1526,'BCA Inputs'!$AW$14:$AW$54,0))*O1526+INDEX('BCA Inputs'!$BI$14:$BI$54,MATCH(I1526,'BCA Inputs'!$AW$14:$AW$54,0))*Q1526+INDEX('BCA Inputs'!$BJ$14:$BJ$54,MATCH(I1526,'BCA Inputs'!$AW$14:$AW$54,0))*F1526+INDEX('BCA Inputs'!$BK$14:$BK$54,MATCH(I1526,'BCA Inputs'!$AW$14:$AW$54,0))*G1526,"")),"")</f>
        <v/>
      </c>
      <c r="AA1526" s="237" t="str">
        <f t="shared" si="235"/>
        <v/>
      </c>
      <c r="AC1526" s="238" t="str">
        <f>IFERROR((K1526+R1526)+IF($B$3="NYSEG",INDEX('BCA Inputs'!$AI$14:$AI$54,MATCH(I1526,'BCA Inputs'!$M$14:$M$54,0))*P1526+INDEX('BCA Inputs'!$AJ$14:$AJ$54,MATCH(I1526,'BCA Inputs'!$M$14:$M$54,0))*Q1526,IF($B$3="RG&amp;E",INDEX('BCA Inputs'!$BR$14:$BR$54,MATCH(I1526,'BCA Inputs'!$AW$14:$AW$54,0))*P1526+INDEX('BCA Inputs'!$BS$14:$BS$54,MATCH(I1526,'BCA Inputs'!$AW$14:$AW$54,0))*Q1526,"")),"")</f>
        <v/>
      </c>
      <c r="AD1526" s="181" t="str">
        <f>IFERROR(IF($B$3="NYSEG",INDEX('BCA Inputs'!$AD$14:$AD$54,MATCH(I1526,'BCA Inputs'!$M$14:$M$54,0))*P1526+INDEX('BCA Inputs'!$AE$14:$AE$54,MATCH(I1526,'BCA Inputs'!$M$14:$M$54,0))*O1526+INDEX('BCA Inputs'!$AF$14:$AF$54,MATCH(I1526,'BCA Inputs'!$M$14:$M$54,0))*Q1526+INDEX('BCA Inputs'!$AG$14:$AG$54,MATCH(I1526,'BCA Inputs'!$M$14:$M$54,0))*F1526+INDEX('BCA Inputs'!$AH$14:$AH$54,MATCH(I1526,'BCA Inputs'!$M$14:$M$54,0))*G1526,IF($B$3="RG&amp;E",INDEX('BCA Inputs'!$BM$14:$BM$54,MATCH(I1526,'BCA Inputs'!$AW$14:$AW$54,0))*P1526+INDEX('BCA Inputs'!$BN$14:$BN$54,MATCH(I1526,'BCA Inputs'!$AW$14:$AW$54,0))*O1526+INDEX('BCA Inputs'!$BO$14:$BO$54,MATCH(I1526,'BCA Inputs'!$AW$14:$AW$54,0))*Q1526+INDEX('BCA Inputs'!$BP$14:$BP$54,MATCH(I1526,'BCA Inputs'!$AW$14:$AW$54,0))*F1526+INDEX('BCA Inputs'!$BQ$14:$BQ$54,MATCH(I1526,'BCA Inputs'!$AW$14:$AW$54,0))*G1526,"")),"")</f>
        <v/>
      </c>
      <c r="AE1526" s="237" t="str">
        <f t="shared" si="236"/>
        <v/>
      </c>
      <c r="AF1526" s="198">
        <f t="shared" si="238"/>
        <v>0</v>
      </c>
      <c r="AG1526" s="239">
        <f t="shared" si="239"/>
        <v>0</v>
      </c>
    </row>
    <row r="1527" spans="1:33">
      <c r="A1527" s="228"/>
      <c r="B1527" s="176"/>
      <c r="C1527" s="229"/>
      <c r="D1527" s="230"/>
      <c r="E1527" s="230"/>
      <c r="F1527" s="230"/>
      <c r="G1527" s="230"/>
      <c r="H1527" s="231"/>
      <c r="I1527" s="231"/>
      <c r="J1527" s="232"/>
      <c r="K1527" s="232"/>
      <c r="L1527" s="232"/>
      <c r="M1527" s="181">
        <f t="shared" si="237"/>
        <v>0</v>
      </c>
      <c r="N1527" s="181">
        <f>IF(H1527="",0,H1527*I1527*'Avoided Water Savings Cost'!$C$16)</f>
        <v>0</v>
      </c>
      <c r="O1527" s="545">
        <f>IF(C1527="",0,IF($B$3="NYSEG",C1527/(1-'Avoided Electric Costs 2020'!$W$21),IF($B$3="RG&amp;E",C1527/(1-'Avoided Electric Costs 2020'!$X$21),"")))</f>
        <v>0</v>
      </c>
      <c r="P1527" s="546">
        <f>IF(D1527="",0,IF($B$3="NYSEG",D1527/(1-'Avoided Electric Costs 2020'!$W$21),IF($B$3="RG&amp;E",D1527/(1-'Avoided Electric Costs 2020'!$X$21),"")))</f>
        <v>0</v>
      </c>
      <c r="Q1527" s="546">
        <f>IF(E1527="",0,IF($B$3="NYSEG",E1527/(1-'Avoided Natural Gas Costs 2020'!$J$34),IF($B$3="RG&amp;E",E1527/(1-'Avoided Natural Gas Costs 2020'!$K$34),"")))</f>
        <v>0</v>
      </c>
      <c r="R1527" s="233" t="str">
        <f>IFERROR(IF(P1527*'BCA Inputs'!$C$1+Q1527*'BCA Inputs'!$C$2+F1527*'BCA Inputs'!$C$2+G1527*'BCA Inputs'!$C$2=0,"",P1527*'BCA Inputs'!$C$1+Q1527*'BCA Inputs'!$C$2+F1527*'BCA Inputs'!$C$2+G1527*'BCA Inputs'!$C$2),"")</f>
        <v/>
      </c>
      <c r="S1527" s="181" t="str">
        <f t="shared" si="230"/>
        <v/>
      </c>
      <c r="T1527" s="181" t="str">
        <f>IFERROR(IF($B$3="NYSEG",(INDEX('BCA Inputs'!$N$14:$N$54,MATCH(I1527,'BCA Inputs'!$M$14:$M$54,0))*P1527+INDEX('BCA Inputs'!$O$14:$O$54,MATCH(I1527,'BCA Inputs'!$M$14:$M$54,0))*O1527+INDEX('BCA Inputs'!P:P,MATCH(I1527,'BCA Inputs'!M:M,0))*Q1527+INDEX('BCA Inputs'!Q:Q,MATCH(I1527,'BCA Inputs'!M:M,0))*F1527+INDEX('BCA Inputs'!R:R,MATCH(I1527,'BCA Inputs'!M:M,0))*G1527)+L1527+N1527,IF($B$3="RG&amp;E",(INDEX('BCA Inputs'!$AX$14:$AX$54,MATCH(I1527,'BCA Inputs'!$AW$14:$AW$54,0))*P1527+INDEX('BCA Inputs'!$AY$14:$AY$54,MATCH(I1527,'BCA Inputs'!$AW$14:$AW$54,0))*O1527+INDEX('BCA Inputs'!$AZ$14:$AZ$54,MATCH(I1527,'BCA Inputs'!$AW$14:$AW$54,0))*Q1527+INDEX('BCA Inputs'!$BA$14:$BA$54,MATCH(I1527,'BCA Inputs'!$AW$14:$AW$54,0))*F1527+INDEX('BCA Inputs'!$BB$14:$BB$54,MATCH(I1527,'BCA Inputs'!$AW$14:$AW$54,0))*G1527)+L1527+N1527,"")),"")</f>
        <v/>
      </c>
      <c r="U1527" s="234" t="str">
        <f t="shared" si="231"/>
        <v/>
      </c>
      <c r="V1527" s="234" t="str">
        <f t="shared" si="232"/>
        <v/>
      </c>
      <c r="W1527" s="234" t="str">
        <f t="shared" si="233"/>
        <v/>
      </c>
      <c r="Y1527" s="235" t="str">
        <f t="shared" si="234"/>
        <v/>
      </c>
      <c r="Z1527" s="236" t="str">
        <f>IFERROR(IF($B$3="NYSEG",INDEX('BCA Inputs'!$X$14:$X$54,MATCH(I1527,'BCA Inputs'!$M$14:$M$54,0))*P1527+INDEX('BCA Inputs'!$Y$14:$Y$54,MATCH(I1527,'BCA Inputs'!$M$14:$M$54,0))*O1527+INDEX('BCA Inputs'!$Z$14:$Z$54,MATCH(I1527,'BCA Inputs'!$M$14:$M$54,0))*Q1527+INDEX('BCA Inputs'!$AA$14:$AA$54,MATCH(I1527,'BCA Inputs'!$M$14:$M$54,0))*F1527+INDEX('BCA Inputs'!$AB$14:$AB$54,MATCH(I1527,'BCA Inputs'!$M$14:$M$54,0))*G1527,IF($B$3="RG&amp;E",INDEX('BCA Inputs'!$BG$14:$BG$54,MATCH(I1527,'BCA Inputs'!$AW$14:$AW$54,0))*P1527+INDEX('BCA Inputs'!$BH$14:$BH$54,MATCH(I1527,'BCA Inputs'!$AW$14:$AW$54,0))*O1527+INDEX('BCA Inputs'!$BI$14:$BI$54,MATCH(I1527,'BCA Inputs'!$AW$14:$AW$54,0))*Q1527+INDEX('BCA Inputs'!$BJ$14:$BJ$54,MATCH(I1527,'BCA Inputs'!$AW$14:$AW$54,0))*F1527+INDEX('BCA Inputs'!$BK$14:$BK$54,MATCH(I1527,'BCA Inputs'!$AW$14:$AW$54,0))*G1527,"")),"")</f>
        <v/>
      </c>
      <c r="AA1527" s="237" t="str">
        <f t="shared" si="235"/>
        <v/>
      </c>
      <c r="AC1527" s="238" t="str">
        <f>IFERROR((K1527+R1527)+IF($B$3="NYSEG",INDEX('BCA Inputs'!$AI$14:$AI$54,MATCH(I1527,'BCA Inputs'!$M$14:$M$54,0))*P1527+INDEX('BCA Inputs'!$AJ$14:$AJ$54,MATCH(I1527,'BCA Inputs'!$M$14:$M$54,0))*Q1527,IF($B$3="RG&amp;E",INDEX('BCA Inputs'!$BR$14:$BR$54,MATCH(I1527,'BCA Inputs'!$AW$14:$AW$54,0))*P1527+INDEX('BCA Inputs'!$BS$14:$BS$54,MATCH(I1527,'BCA Inputs'!$AW$14:$AW$54,0))*Q1527,"")),"")</f>
        <v/>
      </c>
      <c r="AD1527" s="181" t="str">
        <f>IFERROR(IF($B$3="NYSEG",INDEX('BCA Inputs'!$AD$14:$AD$54,MATCH(I1527,'BCA Inputs'!$M$14:$M$54,0))*P1527+INDEX('BCA Inputs'!$AE$14:$AE$54,MATCH(I1527,'BCA Inputs'!$M$14:$M$54,0))*O1527+INDEX('BCA Inputs'!$AF$14:$AF$54,MATCH(I1527,'BCA Inputs'!$M$14:$M$54,0))*Q1527+INDEX('BCA Inputs'!$AG$14:$AG$54,MATCH(I1527,'BCA Inputs'!$M$14:$M$54,0))*F1527+INDEX('BCA Inputs'!$AH$14:$AH$54,MATCH(I1527,'BCA Inputs'!$M$14:$M$54,0))*G1527,IF($B$3="RG&amp;E",INDEX('BCA Inputs'!$BM$14:$BM$54,MATCH(I1527,'BCA Inputs'!$AW$14:$AW$54,0))*P1527+INDEX('BCA Inputs'!$BN$14:$BN$54,MATCH(I1527,'BCA Inputs'!$AW$14:$AW$54,0))*O1527+INDEX('BCA Inputs'!$BO$14:$BO$54,MATCH(I1527,'BCA Inputs'!$AW$14:$AW$54,0))*Q1527+INDEX('BCA Inputs'!$BP$14:$BP$54,MATCH(I1527,'BCA Inputs'!$AW$14:$AW$54,0))*F1527+INDEX('BCA Inputs'!$BQ$14:$BQ$54,MATCH(I1527,'BCA Inputs'!$AW$14:$AW$54,0))*G1527,"")),"")</f>
        <v/>
      </c>
      <c r="AE1527" s="237" t="str">
        <f t="shared" si="236"/>
        <v/>
      </c>
      <c r="AF1527" s="198">
        <f t="shared" si="238"/>
        <v>0</v>
      </c>
      <c r="AG1527" s="239">
        <f t="shared" si="239"/>
        <v>0</v>
      </c>
    </row>
    <row r="1528" spans="1:33">
      <c r="A1528" s="228"/>
      <c r="B1528" s="176"/>
      <c r="C1528" s="229"/>
      <c r="D1528" s="230"/>
      <c r="E1528" s="230"/>
      <c r="F1528" s="230"/>
      <c r="G1528" s="230"/>
      <c r="H1528" s="231"/>
      <c r="I1528" s="231"/>
      <c r="J1528" s="232"/>
      <c r="K1528" s="232"/>
      <c r="L1528" s="232"/>
      <c r="M1528" s="181">
        <f t="shared" si="237"/>
        <v>0</v>
      </c>
      <c r="N1528" s="181">
        <f>IF(H1528="",0,H1528*I1528*'Avoided Water Savings Cost'!$C$16)</f>
        <v>0</v>
      </c>
      <c r="O1528" s="545">
        <f>IF(C1528="",0,IF($B$3="NYSEG",C1528/(1-'Avoided Electric Costs 2020'!$W$21),IF($B$3="RG&amp;E",C1528/(1-'Avoided Electric Costs 2020'!$X$21),"")))</f>
        <v>0</v>
      </c>
      <c r="P1528" s="546">
        <f>IF(D1528="",0,IF($B$3="NYSEG",D1528/(1-'Avoided Electric Costs 2020'!$W$21),IF($B$3="RG&amp;E",D1528/(1-'Avoided Electric Costs 2020'!$X$21),"")))</f>
        <v>0</v>
      </c>
      <c r="Q1528" s="546">
        <f>IF(E1528="",0,IF($B$3="NYSEG",E1528/(1-'Avoided Natural Gas Costs 2020'!$J$34),IF($B$3="RG&amp;E",E1528/(1-'Avoided Natural Gas Costs 2020'!$K$34),"")))</f>
        <v>0</v>
      </c>
      <c r="R1528" s="233" t="str">
        <f>IFERROR(IF(P1528*'BCA Inputs'!$C$1+Q1528*'BCA Inputs'!$C$2+F1528*'BCA Inputs'!$C$2+G1528*'BCA Inputs'!$C$2=0,"",P1528*'BCA Inputs'!$C$1+Q1528*'BCA Inputs'!$C$2+F1528*'BCA Inputs'!$C$2+G1528*'BCA Inputs'!$C$2),"")</f>
        <v/>
      </c>
      <c r="S1528" s="181" t="str">
        <f t="shared" si="230"/>
        <v/>
      </c>
      <c r="T1528" s="181" t="str">
        <f>IFERROR(IF($B$3="NYSEG",(INDEX('BCA Inputs'!$N$14:$N$54,MATCH(I1528,'BCA Inputs'!$M$14:$M$54,0))*P1528+INDEX('BCA Inputs'!$O$14:$O$54,MATCH(I1528,'BCA Inputs'!$M$14:$M$54,0))*O1528+INDEX('BCA Inputs'!P:P,MATCH(I1528,'BCA Inputs'!M:M,0))*Q1528+INDEX('BCA Inputs'!Q:Q,MATCH(I1528,'BCA Inputs'!M:M,0))*F1528+INDEX('BCA Inputs'!R:R,MATCH(I1528,'BCA Inputs'!M:M,0))*G1528)+L1528+N1528,IF($B$3="RG&amp;E",(INDEX('BCA Inputs'!$AX$14:$AX$54,MATCH(I1528,'BCA Inputs'!$AW$14:$AW$54,0))*P1528+INDEX('BCA Inputs'!$AY$14:$AY$54,MATCH(I1528,'BCA Inputs'!$AW$14:$AW$54,0))*O1528+INDEX('BCA Inputs'!$AZ$14:$AZ$54,MATCH(I1528,'BCA Inputs'!$AW$14:$AW$54,0))*Q1528+INDEX('BCA Inputs'!$BA$14:$BA$54,MATCH(I1528,'BCA Inputs'!$AW$14:$AW$54,0))*F1528+INDEX('BCA Inputs'!$BB$14:$BB$54,MATCH(I1528,'BCA Inputs'!$AW$14:$AW$54,0))*G1528)+L1528+N1528,"")),"")</f>
        <v/>
      </c>
      <c r="U1528" s="234" t="str">
        <f t="shared" si="231"/>
        <v/>
      </c>
      <c r="V1528" s="234" t="str">
        <f t="shared" si="232"/>
        <v/>
      </c>
      <c r="W1528" s="234" t="str">
        <f t="shared" si="233"/>
        <v/>
      </c>
      <c r="Y1528" s="235" t="str">
        <f t="shared" si="234"/>
        <v/>
      </c>
      <c r="Z1528" s="236" t="str">
        <f>IFERROR(IF($B$3="NYSEG",INDEX('BCA Inputs'!$X$14:$X$54,MATCH(I1528,'BCA Inputs'!$M$14:$M$54,0))*P1528+INDEX('BCA Inputs'!$Y$14:$Y$54,MATCH(I1528,'BCA Inputs'!$M$14:$M$54,0))*O1528+INDEX('BCA Inputs'!$Z$14:$Z$54,MATCH(I1528,'BCA Inputs'!$M$14:$M$54,0))*Q1528+INDEX('BCA Inputs'!$AA$14:$AA$54,MATCH(I1528,'BCA Inputs'!$M$14:$M$54,0))*F1528+INDEX('BCA Inputs'!$AB$14:$AB$54,MATCH(I1528,'BCA Inputs'!$M$14:$M$54,0))*G1528,IF($B$3="RG&amp;E",INDEX('BCA Inputs'!$BG$14:$BG$54,MATCH(I1528,'BCA Inputs'!$AW$14:$AW$54,0))*P1528+INDEX('BCA Inputs'!$BH$14:$BH$54,MATCH(I1528,'BCA Inputs'!$AW$14:$AW$54,0))*O1528+INDEX('BCA Inputs'!$BI$14:$BI$54,MATCH(I1528,'BCA Inputs'!$AW$14:$AW$54,0))*Q1528+INDEX('BCA Inputs'!$BJ$14:$BJ$54,MATCH(I1528,'BCA Inputs'!$AW$14:$AW$54,0))*F1528+INDEX('BCA Inputs'!$BK$14:$BK$54,MATCH(I1528,'BCA Inputs'!$AW$14:$AW$54,0))*G1528,"")),"")</f>
        <v/>
      </c>
      <c r="AA1528" s="237" t="str">
        <f t="shared" si="235"/>
        <v/>
      </c>
      <c r="AC1528" s="238" t="str">
        <f>IFERROR((K1528+R1528)+IF($B$3="NYSEG",INDEX('BCA Inputs'!$AI$14:$AI$54,MATCH(I1528,'BCA Inputs'!$M$14:$M$54,0))*P1528+INDEX('BCA Inputs'!$AJ$14:$AJ$54,MATCH(I1528,'BCA Inputs'!$M$14:$M$54,0))*Q1528,IF($B$3="RG&amp;E",INDEX('BCA Inputs'!$BR$14:$BR$54,MATCH(I1528,'BCA Inputs'!$AW$14:$AW$54,0))*P1528+INDEX('BCA Inputs'!$BS$14:$BS$54,MATCH(I1528,'BCA Inputs'!$AW$14:$AW$54,0))*Q1528,"")),"")</f>
        <v/>
      </c>
      <c r="AD1528" s="181" t="str">
        <f>IFERROR(IF($B$3="NYSEG",INDEX('BCA Inputs'!$AD$14:$AD$54,MATCH(I1528,'BCA Inputs'!$M$14:$M$54,0))*P1528+INDEX('BCA Inputs'!$AE$14:$AE$54,MATCH(I1528,'BCA Inputs'!$M$14:$M$54,0))*O1528+INDEX('BCA Inputs'!$AF$14:$AF$54,MATCH(I1528,'BCA Inputs'!$M$14:$M$54,0))*Q1528+INDEX('BCA Inputs'!$AG$14:$AG$54,MATCH(I1528,'BCA Inputs'!$M$14:$M$54,0))*F1528+INDEX('BCA Inputs'!$AH$14:$AH$54,MATCH(I1528,'BCA Inputs'!$M$14:$M$54,0))*G1528,IF($B$3="RG&amp;E",INDEX('BCA Inputs'!$BM$14:$BM$54,MATCH(I1528,'BCA Inputs'!$AW$14:$AW$54,0))*P1528+INDEX('BCA Inputs'!$BN$14:$BN$54,MATCH(I1528,'BCA Inputs'!$AW$14:$AW$54,0))*O1528+INDEX('BCA Inputs'!$BO$14:$BO$54,MATCH(I1528,'BCA Inputs'!$AW$14:$AW$54,0))*Q1528+INDEX('BCA Inputs'!$BP$14:$BP$54,MATCH(I1528,'BCA Inputs'!$AW$14:$AW$54,0))*F1528+INDEX('BCA Inputs'!$BQ$14:$BQ$54,MATCH(I1528,'BCA Inputs'!$AW$14:$AW$54,0))*G1528,"")),"")</f>
        <v/>
      </c>
      <c r="AE1528" s="237" t="str">
        <f t="shared" si="236"/>
        <v/>
      </c>
      <c r="AF1528" s="198">
        <f t="shared" si="238"/>
        <v>0</v>
      </c>
      <c r="AG1528" s="239">
        <f t="shared" si="239"/>
        <v>0</v>
      </c>
    </row>
    <row r="1529" spans="1:33">
      <c r="A1529" s="228"/>
      <c r="B1529" s="176"/>
      <c r="C1529" s="229"/>
      <c r="D1529" s="230"/>
      <c r="E1529" s="230"/>
      <c r="F1529" s="230"/>
      <c r="G1529" s="230"/>
      <c r="H1529" s="231"/>
      <c r="I1529" s="231"/>
      <c r="J1529" s="232"/>
      <c r="K1529" s="232"/>
      <c r="L1529" s="232"/>
      <c r="M1529" s="181">
        <f t="shared" si="237"/>
        <v>0</v>
      </c>
      <c r="N1529" s="181">
        <f>IF(H1529="",0,H1529*I1529*'Avoided Water Savings Cost'!$C$16)</f>
        <v>0</v>
      </c>
      <c r="O1529" s="545">
        <f>IF(C1529="",0,IF($B$3="NYSEG",C1529/(1-'Avoided Electric Costs 2020'!$W$21),IF($B$3="RG&amp;E",C1529/(1-'Avoided Electric Costs 2020'!$X$21),"")))</f>
        <v>0</v>
      </c>
      <c r="P1529" s="546">
        <f>IF(D1529="",0,IF($B$3="NYSEG",D1529/(1-'Avoided Electric Costs 2020'!$W$21),IF($B$3="RG&amp;E",D1529/(1-'Avoided Electric Costs 2020'!$X$21),"")))</f>
        <v>0</v>
      </c>
      <c r="Q1529" s="546">
        <f>IF(E1529="",0,IF($B$3="NYSEG",E1529/(1-'Avoided Natural Gas Costs 2020'!$J$34),IF($B$3="RG&amp;E",E1529/(1-'Avoided Natural Gas Costs 2020'!$K$34),"")))</f>
        <v>0</v>
      </c>
      <c r="R1529" s="233" t="str">
        <f>IFERROR(IF(P1529*'BCA Inputs'!$C$1+Q1529*'BCA Inputs'!$C$2+F1529*'BCA Inputs'!$C$2+G1529*'BCA Inputs'!$C$2=0,"",P1529*'BCA Inputs'!$C$1+Q1529*'BCA Inputs'!$C$2+F1529*'BCA Inputs'!$C$2+G1529*'BCA Inputs'!$C$2),"")</f>
        <v/>
      </c>
      <c r="S1529" s="181" t="str">
        <f t="shared" si="230"/>
        <v/>
      </c>
      <c r="T1529" s="181" t="str">
        <f>IFERROR(IF($B$3="NYSEG",(INDEX('BCA Inputs'!$N$14:$N$54,MATCH(I1529,'BCA Inputs'!$M$14:$M$54,0))*P1529+INDEX('BCA Inputs'!$O$14:$O$54,MATCH(I1529,'BCA Inputs'!$M$14:$M$54,0))*O1529+INDEX('BCA Inputs'!P:P,MATCH(I1529,'BCA Inputs'!M:M,0))*Q1529+INDEX('BCA Inputs'!Q:Q,MATCH(I1529,'BCA Inputs'!M:M,0))*F1529+INDEX('BCA Inputs'!R:R,MATCH(I1529,'BCA Inputs'!M:M,0))*G1529)+L1529+N1529,IF($B$3="RG&amp;E",(INDEX('BCA Inputs'!$AX$14:$AX$54,MATCH(I1529,'BCA Inputs'!$AW$14:$AW$54,0))*P1529+INDEX('BCA Inputs'!$AY$14:$AY$54,MATCH(I1529,'BCA Inputs'!$AW$14:$AW$54,0))*O1529+INDEX('BCA Inputs'!$AZ$14:$AZ$54,MATCH(I1529,'BCA Inputs'!$AW$14:$AW$54,0))*Q1529+INDEX('BCA Inputs'!$BA$14:$BA$54,MATCH(I1529,'BCA Inputs'!$AW$14:$AW$54,0))*F1529+INDEX('BCA Inputs'!$BB$14:$BB$54,MATCH(I1529,'BCA Inputs'!$AW$14:$AW$54,0))*G1529)+L1529+N1529,"")),"")</f>
        <v/>
      </c>
      <c r="U1529" s="234" t="str">
        <f t="shared" si="231"/>
        <v/>
      </c>
      <c r="V1529" s="234" t="str">
        <f t="shared" si="232"/>
        <v/>
      </c>
      <c r="W1529" s="234" t="str">
        <f t="shared" si="233"/>
        <v/>
      </c>
      <c r="Y1529" s="235" t="str">
        <f t="shared" si="234"/>
        <v/>
      </c>
      <c r="Z1529" s="236" t="str">
        <f>IFERROR(IF($B$3="NYSEG",INDEX('BCA Inputs'!$X$14:$X$54,MATCH(I1529,'BCA Inputs'!$M$14:$M$54,0))*P1529+INDEX('BCA Inputs'!$Y$14:$Y$54,MATCH(I1529,'BCA Inputs'!$M$14:$M$54,0))*O1529+INDEX('BCA Inputs'!$Z$14:$Z$54,MATCH(I1529,'BCA Inputs'!$M$14:$M$54,0))*Q1529+INDEX('BCA Inputs'!$AA$14:$AA$54,MATCH(I1529,'BCA Inputs'!$M$14:$M$54,0))*F1529+INDEX('BCA Inputs'!$AB$14:$AB$54,MATCH(I1529,'BCA Inputs'!$M$14:$M$54,0))*G1529,IF($B$3="RG&amp;E",INDEX('BCA Inputs'!$BG$14:$BG$54,MATCH(I1529,'BCA Inputs'!$AW$14:$AW$54,0))*P1529+INDEX('BCA Inputs'!$BH$14:$BH$54,MATCH(I1529,'BCA Inputs'!$AW$14:$AW$54,0))*O1529+INDEX('BCA Inputs'!$BI$14:$BI$54,MATCH(I1529,'BCA Inputs'!$AW$14:$AW$54,0))*Q1529+INDEX('BCA Inputs'!$BJ$14:$BJ$54,MATCH(I1529,'BCA Inputs'!$AW$14:$AW$54,0))*F1529+INDEX('BCA Inputs'!$BK$14:$BK$54,MATCH(I1529,'BCA Inputs'!$AW$14:$AW$54,0))*G1529,"")),"")</f>
        <v/>
      </c>
      <c r="AA1529" s="237" t="str">
        <f t="shared" si="235"/>
        <v/>
      </c>
      <c r="AC1529" s="238" t="str">
        <f>IFERROR((K1529+R1529)+IF($B$3="NYSEG",INDEX('BCA Inputs'!$AI$14:$AI$54,MATCH(I1529,'BCA Inputs'!$M$14:$M$54,0))*P1529+INDEX('BCA Inputs'!$AJ$14:$AJ$54,MATCH(I1529,'BCA Inputs'!$M$14:$M$54,0))*Q1529,IF($B$3="RG&amp;E",INDEX('BCA Inputs'!$BR$14:$BR$54,MATCH(I1529,'BCA Inputs'!$AW$14:$AW$54,0))*P1529+INDEX('BCA Inputs'!$BS$14:$BS$54,MATCH(I1529,'BCA Inputs'!$AW$14:$AW$54,0))*Q1529,"")),"")</f>
        <v/>
      </c>
      <c r="AD1529" s="181" t="str">
        <f>IFERROR(IF($B$3="NYSEG",INDEX('BCA Inputs'!$AD$14:$AD$54,MATCH(I1529,'BCA Inputs'!$M$14:$M$54,0))*P1529+INDEX('BCA Inputs'!$AE$14:$AE$54,MATCH(I1529,'BCA Inputs'!$M$14:$M$54,0))*O1529+INDEX('BCA Inputs'!$AF$14:$AF$54,MATCH(I1529,'BCA Inputs'!$M$14:$M$54,0))*Q1529+INDEX('BCA Inputs'!$AG$14:$AG$54,MATCH(I1529,'BCA Inputs'!$M$14:$M$54,0))*F1529+INDEX('BCA Inputs'!$AH$14:$AH$54,MATCH(I1529,'BCA Inputs'!$M$14:$M$54,0))*G1529,IF($B$3="RG&amp;E",INDEX('BCA Inputs'!$BM$14:$BM$54,MATCH(I1529,'BCA Inputs'!$AW$14:$AW$54,0))*P1529+INDEX('BCA Inputs'!$BN$14:$BN$54,MATCH(I1529,'BCA Inputs'!$AW$14:$AW$54,0))*O1529+INDEX('BCA Inputs'!$BO$14:$BO$54,MATCH(I1529,'BCA Inputs'!$AW$14:$AW$54,0))*Q1529+INDEX('BCA Inputs'!$BP$14:$BP$54,MATCH(I1529,'BCA Inputs'!$AW$14:$AW$54,0))*F1529+INDEX('BCA Inputs'!$BQ$14:$BQ$54,MATCH(I1529,'BCA Inputs'!$AW$14:$AW$54,0))*G1529,"")),"")</f>
        <v/>
      </c>
      <c r="AE1529" s="237" t="str">
        <f t="shared" si="236"/>
        <v/>
      </c>
      <c r="AF1529" s="198">
        <f t="shared" si="238"/>
        <v>0</v>
      </c>
      <c r="AG1529" s="239">
        <f t="shared" si="239"/>
        <v>0</v>
      </c>
    </row>
    <row r="1530" spans="1:33">
      <c r="A1530" s="228"/>
      <c r="B1530" s="176"/>
      <c r="C1530" s="229"/>
      <c r="D1530" s="230"/>
      <c r="E1530" s="230"/>
      <c r="F1530" s="230"/>
      <c r="G1530" s="230"/>
      <c r="H1530" s="231"/>
      <c r="I1530" s="231"/>
      <c r="J1530" s="232"/>
      <c r="K1530" s="232"/>
      <c r="L1530" s="232"/>
      <c r="M1530" s="181">
        <f t="shared" si="237"/>
        <v>0</v>
      </c>
      <c r="N1530" s="181">
        <f>IF(H1530="",0,H1530*I1530*'Avoided Water Savings Cost'!$C$16)</f>
        <v>0</v>
      </c>
      <c r="O1530" s="545">
        <f>IF(C1530="",0,IF($B$3="NYSEG",C1530/(1-'Avoided Electric Costs 2020'!$W$21),IF($B$3="RG&amp;E",C1530/(1-'Avoided Electric Costs 2020'!$X$21),"")))</f>
        <v>0</v>
      </c>
      <c r="P1530" s="546">
        <f>IF(D1530="",0,IF($B$3="NYSEG",D1530/(1-'Avoided Electric Costs 2020'!$W$21),IF($B$3="RG&amp;E",D1530/(1-'Avoided Electric Costs 2020'!$X$21),"")))</f>
        <v>0</v>
      </c>
      <c r="Q1530" s="546">
        <f>IF(E1530="",0,IF($B$3="NYSEG",E1530/(1-'Avoided Natural Gas Costs 2020'!$J$34),IF($B$3="RG&amp;E",E1530/(1-'Avoided Natural Gas Costs 2020'!$K$34),"")))</f>
        <v>0</v>
      </c>
      <c r="R1530" s="233" t="str">
        <f>IFERROR(IF(P1530*'BCA Inputs'!$C$1+Q1530*'BCA Inputs'!$C$2+F1530*'BCA Inputs'!$C$2+G1530*'BCA Inputs'!$C$2=0,"",P1530*'BCA Inputs'!$C$1+Q1530*'BCA Inputs'!$C$2+F1530*'BCA Inputs'!$C$2+G1530*'BCA Inputs'!$C$2),"")</f>
        <v/>
      </c>
      <c r="S1530" s="181" t="str">
        <f t="shared" si="230"/>
        <v/>
      </c>
      <c r="T1530" s="181" t="str">
        <f>IFERROR(IF($B$3="NYSEG",(INDEX('BCA Inputs'!$N$14:$N$54,MATCH(I1530,'BCA Inputs'!$M$14:$M$54,0))*P1530+INDEX('BCA Inputs'!$O$14:$O$54,MATCH(I1530,'BCA Inputs'!$M$14:$M$54,0))*O1530+INDEX('BCA Inputs'!P:P,MATCH(I1530,'BCA Inputs'!M:M,0))*Q1530+INDEX('BCA Inputs'!Q:Q,MATCH(I1530,'BCA Inputs'!M:M,0))*F1530+INDEX('BCA Inputs'!R:R,MATCH(I1530,'BCA Inputs'!M:M,0))*G1530)+L1530+N1530,IF($B$3="RG&amp;E",(INDEX('BCA Inputs'!$AX$14:$AX$54,MATCH(I1530,'BCA Inputs'!$AW$14:$AW$54,0))*P1530+INDEX('BCA Inputs'!$AY$14:$AY$54,MATCH(I1530,'BCA Inputs'!$AW$14:$AW$54,0))*O1530+INDEX('BCA Inputs'!$AZ$14:$AZ$54,MATCH(I1530,'BCA Inputs'!$AW$14:$AW$54,0))*Q1530+INDEX('BCA Inputs'!$BA$14:$BA$54,MATCH(I1530,'BCA Inputs'!$AW$14:$AW$54,0))*F1530+INDEX('BCA Inputs'!$BB$14:$BB$54,MATCH(I1530,'BCA Inputs'!$AW$14:$AW$54,0))*G1530)+L1530+N1530,"")),"")</f>
        <v/>
      </c>
      <c r="U1530" s="234" t="str">
        <f t="shared" si="231"/>
        <v/>
      </c>
      <c r="V1530" s="234" t="str">
        <f t="shared" si="232"/>
        <v/>
      </c>
      <c r="W1530" s="234" t="str">
        <f t="shared" si="233"/>
        <v/>
      </c>
      <c r="Y1530" s="235" t="str">
        <f t="shared" si="234"/>
        <v/>
      </c>
      <c r="Z1530" s="236" t="str">
        <f>IFERROR(IF($B$3="NYSEG",INDEX('BCA Inputs'!$X$14:$X$54,MATCH(I1530,'BCA Inputs'!$M$14:$M$54,0))*P1530+INDEX('BCA Inputs'!$Y$14:$Y$54,MATCH(I1530,'BCA Inputs'!$M$14:$M$54,0))*O1530+INDEX('BCA Inputs'!$Z$14:$Z$54,MATCH(I1530,'BCA Inputs'!$M$14:$M$54,0))*Q1530+INDEX('BCA Inputs'!$AA$14:$AA$54,MATCH(I1530,'BCA Inputs'!$M$14:$M$54,0))*F1530+INDEX('BCA Inputs'!$AB$14:$AB$54,MATCH(I1530,'BCA Inputs'!$M$14:$M$54,0))*G1530,IF($B$3="RG&amp;E",INDEX('BCA Inputs'!$BG$14:$BG$54,MATCH(I1530,'BCA Inputs'!$AW$14:$AW$54,0))*P1530+INDEX('BCA Inputs'!$BH$14:$BH$54,MATCH(I1530,'BCA Inputs'!$AW$14:$AW$54,0))*O1530+INDEX('BCA Inputs'!$BI$14:$BI$54,MATCH(I1530,'BCA Inputs'!$AW$14:$AW$54,0))*Q1530+INDEX('BCA Inputs'!$BJ$14:$BJ$54,MATCH(I1530,'BCA Inputs'!$AW$14:$AW$54,0))*F1530+INDEX('BCA Inputs'!$BK$14:$BK$54,MATCH(I1530,'BCA Inputs'!$AW$14:$AW$54,0))*G1530,"")),"")</f>
        <v/>
      </c>
      <c r="AA1530" s="237" t="str">
        <f t="shared" si="235"/>
        <v/>
      </c>
      <c r="AC1530" s="238" t="str">
        <f>IFERROR((K1530+R1530)+IF($B$3="NYSEG",INDEX('BCA Inputs'!$AI$14:$AI$54,MATCH(I1530,'BCA Inputs'!$M$14:$M$54,0))*P1530+INDEX('BCA Inputs'!$AJ$14:$AJ$54,MATCH(I1530,'BCA Inputs'!$M$14:$M$54,0))*Q1530,IF($B$3="RG&amp;E",INDEX('BCA Inputs'!$BR$14:$BR$54,MATCH(I1530,'BCA Inputs'!$AW$14:$AW$54,0))*P1530+INDEX('BCA Inputs'!$BS$14:$BS$54,MATCH(I1530,'BCA Inputs'!$AW$14:$AW$54,0))*Q1530,"")),"")</f>
        <v/>
      </c>
      <c r="AD1530" s="181" t="str">
        <f>IFERROR(IF($B$3="NYSEG",INDEX('BCA Inputs'!$AD$14:$AD$54,MATCH(I1530,'BCA Inputs'!$M$14:$M$54,0))*P1530+INDEX('BCA Inputs'!$AE$14:$AE$54,MATCH(I1530,'BCA Inputs'!$M$14:$M$54,0))*O1530+INDEX('BCA Inputs'!$AF$14:$AF$54,MATCH(I1530,'BCA Inputs'!$M$14:$M$54,0))*Q1530+INDEX('BCA Inputs'!$AG$14:$AG$54,MATCH(I1530,'BCA Inputs'!$M$14:$M$54,0))*F1530+INDEX('BCA Inputs'!$AH$14:$AH$54,MATCH(I1530,'BCA Inputs'!$M$14:$M$54,0))*G1530,IF($B$3="RG&amp;E",INDEX('BCA Inputs'!$BM$14:$BM$54,MATCH(I1530,'BCA Inputs'!$AW$14:$AW$54,0))*P1530+INDEX('BCA Inputs'!$BN$14:$BN$54,MATCH(I1530,'BCA Inputs'!$AW$14:$AW$54,0))*O1530+INDEX('BCA Inputs'!$BO$14:$BO$54,MATCH(I1530,'BCA Inputs'!$AW$14:$AW$54,0))*Q1530+INDEX('BCA Inputs'!$BP$14:$BP$54,MATCH(I1530,'BCA Inputs'!$AW$14:$AW$54,0))*F1530+INDEX('BCA Inputs'!$BQ$14:$BQ$54,MATCH(I1530,'BCA Inputs'!$AW$14:$AW$54,0))*G1530,"")),"")</f>
        <v/>
      </c>
      <c r="AE1530" s="237" t="str">
        <f t="shared" si="236"/>
        <v/>
      </c>
      <c r="AF1530" s="198">
        <f t="shared" si="238"/>
        <v>0</v>
      </c>
      <c r="AG1530" s="239">
        <f t="shared" si="239"/>
        <v>0</v>
      </c>
    </row>
    <row r="1531" spans="1:33">
      <c r="A1531" s="228"/>
      <c r="B1531" s="176"/>
      <c r="C1531" s="229"/>
      <c r="D1531" s="230"/>
      <c r="E1531" s="230"/>
      <c r="F1531" s="230"/>
      <c r="G1531" s="230"/>
      <c r="H1531" s="231"/>
      <c r="I1531" s="231"/>
      <c r="J1531" s="232"/>
      <c r="K1531" s="232"/>
      <c r="L1531" s="232"/>
      <c r="M1531" s="181">
        <f t="shared" si="237"/>
        <v>0</v>
      </c>
      <c r="N1531" s="181">
        <f>IF(H1531="",0,H1531*I1531*'Avoided Water Savings Cost'!$C$16)</f>
        <v>0</v>
      </c>
      <c r="O1531" s="545">
        <f>IF(C1531="",0,IF($B$3="NYSEG",C1531/(1-'Avoided Electric Costs 2020'!$W$21),IF($B$3="RG&amp;E",C1531/(1-'Avoided Electric Costs 2020'!$X$21),"")))</f>
        <v>0</v>
      </c>
      <c r="P1531" s="546">
        <f>IF(D1531="",0,IF($B$3="NYSEG",D1531/(1-'Avoided Electric Costs 2020'!$W$21),IF($B$3="RG&amp;E",D1531/(1-'Avoided Electric Costs 2020'!$X$21),"")))</f>
        <v>0</v>
      </c>
      <c r="Q1531" s="546">
        <f>IF(E1531="",0,IF($B$3="NYSEG",E1531/(1-'Avoided Natural Gas Costs 2020'!$J$34),IF($B$3="RG&amp;E",E1531/(1-'Avoided Natural Gas Costs 2020'!$K$34),"")))</f>
        <v>0</v>
      </c>
      <c r="R1531" s="233" t="str">
        <f>IFERROR(IF(P1531*'BCA Inputs'!$C$1+Q1531*'BCA Inputs'!$C$2+F1531*'BCA Inputs'!$C$2+G1531*'BCA Inputs'!$C$2=0,"",P1531*'BCA Inputs'!$C$1+Q1531*'BCA Inputs'!$C$2+F1531*'BCA Inputs'!$C$2+G1531*'BCA Inputs'!$C$2),"")</f>
        <v/>
      </c>
      <c r="S1531" s="181" t="str">
        <f t="shared" si="230"/>
        <v/>
      </c>
      <c r="T1531" s="181" t="str">
        <f>IFERROR(IF($B$3="NYSEG",(INDEX('BCA Inputs'!$N$14:$N$54,MATCH(I1531,'BCA Inputs'!$M$14:$M$54,0))*P1531+INDEX('BCA Inputs'!$O$14:$O$54,MATCH(I1531,'BCA Inputs'!$M$14:$M$54,0))*O1531+INDEX('BCA Inputs'!P:P,MATCH(I1531,'BCA Inputs'!M:M,0))*Q1531+INDEX('BCA Inputs'!Q:Q,MATCH(I1531,'BCA Inputs'!M:M,0))*F1531+INDEX('BCA Inputs'!R:R,MATCH(I1531,'BCA Inputs'!M:M,0))*G1531)+L1531+N1531,IF($B$3="RG&amp;E",(INDEX('BCA Inputs'!$AX$14:$AX$54,MATCH(I1531,'BCA Inputs'!$AW$14:$AW$54,0))*P1531+INDEX('BCA Inputs'!$AY$14:$AY$54,MATCH(I1531,'BCA Inputs'!$AW$14:$AW$54,0))*O1531+INDEX('BCA Inputs'!$AZ$14:$AZ$54,MATCH(I1531,'BCA Inputs'!$AW$14:$AW$54,0))*Q1531+INDEX('BCA Inputs'!$BA$14:$BA$54,MATCH(I1531,'BCA Inputs'!$AW$14:$AW$54,0))*F1531+INDEX('BCA Inputs'!$BB$14:$BB$54,MATCH(I1531,'BCA Inputs'!$AW$14:$AW$54,0))*G1531)+L1531+N1531,"")),"")</f>
        <v/>
      </c>
      <c r="U1531" s="234" t="str">
        <f t="shared" si="231"/>
        <v/>
      </c>
      <c r="V1531" s="234" t="str">
        <f t="shared" si="232"/>
        <v/>
      </c>
      <c r="W1531" s="234" t="str">
        <f t="shared" si="233"/>
        <v/>
      </c>
      <c r="Y1531" s="235" t="str">
        <f t="shared" si="234"/>
        <v/>
      </c>
      <c r="Z1531" s="236" t="str">
        <f>IFERROR(IF($B$3="NYSEG",INDEX('BCA Inputs'!$X$14:$X$54,MATCH(I1531,'BCA Inputs'!$M$14:$M$54,0))*P1531+INDEX('BCA Inputs'!$Y$14:$Y$54,MATCH(I1531,'BCA Inputs'!$M$14:$M$54,0))*O1531+INDEX('BCA Inputs'!$Z$14:$Z$54,MATCH(I1531,'BCA Inputs'!$M$14:$M$54,0))*Q1531+INDEX('BCA Inputs'!$AA$14:$AA$54,MATCH(I1531,'BCA Inputs'!$M$14:$M$54,0))*F1531+INDEX('BCA Inputs'!$AB$14:$AB$54,MATCH(I1531,'BCA Inputs'!$M$14:$M$54,0))*G1531,IF($B$3="RG&amp;E",INDEX('BCA Inputs'!$BG$14:$BG$54,MATCH(I1531,'BCA Inputs'!$AW$14:$AW$54,0))*P1531+INDEX('BCA Inputs'!$BH$14:$BH$54,MATCH(I1531,'BCA Inputs'!$AW$14:$AW$54,0))*O1531+INDEX('BCA Inputs'!$BI$14:$BI$54,MATCH(I1531,'BCA Inputs'!$AW$14:$AW$54,0))*Q1531+INDEX('BCA Inputs'!$BJ$14:$BJ$54,MATCH(I1531,'BCA Inputs'!$AW$14:$AW$54,0))*F1531+INDEX('BCA Inputs'!$BK$14:$BK$54,MATCH(I1531,'BCA Inputs'!$AW$14:$AW$54,0))*G1531,"")),"")</f>
        <v/>
      </c>
      <c r="AA1531" s="237" t="str">
        <f t="shared" si="235"/>
        <v/>
      </c>
      <c r="AC1531" s="238" t="str">
        <f>IFERROR((K1531+R1531)+IF($B$3="NYSEG",INDEX('BCA Inputs'!$AI$14:$AI$54,MATCH(I1531,'BCA Inputs'!$M$14:$M$54,0))*P1531+INDEX('BCA Inputs'!$AJ$14:$AJ$54,MATCH(I1531,'BCA Inputs'!$M$14:$M$54,0))*Q1531,IF($B$3="RG&amp;E",INDEX('BCA Inputs'!$BR$14:$BR$54,MATCH(I1531,'BCA Inputs'!$AW$14:$AW$54,0))*P1531+INDEX('BCA Inputs'!$BS$14:$BS$54,MATCH(I1531,'BCA Inputs'!$AW$14:$AW$54,0))*Q1531,"")),"")</f>
        <v/>
      </c>
      <c r="AD1531" s="181" t="str">
        <f>IFERROR(IF($B$3="NYSEG",INDEX('BCA Inputs'!$AD$14:$AD$54,MATCH(I1531,'BCA Inputs'!$M$14:$M$54,0))*P1531+INDEX('BCA Inputs'!$AE$14:$AE$54,MATCH(I1531,'BCA Inputs'!$M$14:$M$54,0))*O1531+INDEX('BCA Inputs'!$AF$14:$AF$54,MATCH(I1531,'BCA Inputs'!$M$14:$M$54,0))*Q1531+INDEX('BCA Inputs'!$AG$14:$AG$54,MATCH(I1531,'BCA Inputs'!$M$14:$M$54,0))*F1531+INDEX('BCA Inputs'!$AH$14:$AH$54,MATCH(I1531,'BCA Inputs'!$M$14:$M$54,0))*G1531,IF($B$3="RG&amp;E",INDEX('BCA Inputs'!$BM$14:$BM$54,MATCH(I1531,'BCA Inputs'!$AW$14:$AW$54,0))*P1531+INDEX('BCA Inputs'!$BN$14:$BN$54,MATCH(I1531,'BCA Inputs'!$AW$14:$AW$54,0))*O1531+INDEX('BCA Inputs'!$BO$14:$BO$54,MATCH(I1531,'BCA Inputs'!$AW$14:$AW$54,0))*Q1531+INDEX('BCA Inputs'!$BP$14:$BP$54,MATCH(I1531,'BCA Inputs'!$AW$14:$AW$54,0))*F1531+INDEX('BCA Inputs'!$BQ$14:$BQ$54,MATCH(I1531,'BCA Inputs'!$AW$14:$AW$54,0))*G1531,"")),"")</f>
        <v/>
      </c>
      <c r="AE1531" s="237" t="str">
        <f t="shared" si="236"/>
        <v/>
      </c>
      <c r="AF1531" s="198">
        <f t="shared" si="238"/>
        <v>0</v>
      </c>
      <c r="AG1531" s="239">
        <f t="shared" si="239"/>
        <v>0</v>
      </c>
    </row>
    <row r="1532" spans="1:33">
      <c r="A1532" s="228"/>
      <c r="B1532" s="176"/>
      <c r="C1532" s="229"/>
      <c r="D1532" s="230"/>
      <c r="E1532" s="230"/>
      <c r="F1532" s="230"/>
      <c r="G1532" s="230"/>
      <c r="H1532" s="231"/>
      <c r="I1532" s="231"/>
      <c r="J1532" s="232"/>
      <c r="K1532" s="232"/>
      <c r="L1532" s="232"/>
      <c r="M1532" s="181">
        <f t="shared" si="237"/>
        <v>0</v>
      </c>
      <c r="N1532" s="181">
        <f>IF(H1532="",0,H1532*I1532*'Avoided Water Savings Cost'!$C$16)</f>
        <v>0</v>
      </c>
      <c r="O1532" s="545">
        <f>IF(C1532="",0,IF($B$3="NYSEG",C1532/(1-'Avoided Electric Costs 2020'!$W$21),IF($B$3="RG&amp;E",C1532/(1-'Avoided Electric Costs 2020'!$X$21),"")))</f>
        <v>0</v>
      </c>
      <c r="P1532" s="546">
        <f>IF(D1532="",0,IF($B$3="NYSEG",D1532/(1-'Avoided Electric Costs 2020'!$W$21),IF($B$3="RG&amp;E",D1532/(1-'Avoided Electric Costs 2020'!$X$21),"")))</f>
        <v>0</v>
      </c>
      <c r="Q1532" s="546">
        <f>IF(E1532="",0,IF($B$3="NYSEG",E1532/(1-'Avoided Natural Gas Costs 2020'!$J$34),IF($B$3="RG&amp;E",E1532/(1-'Avoided Natural Gas Costs 2020'!$K$34),"")))</f>
        <v>0</v>
      </c>
      <c r="R1532" s="233" t="str">
        <f>IFERROR(IF(P1532*'BCA Inputs'!$C$1+Q1532*'BCA Inputs'!$C$2+F1532*'BCA Inputs'!$C$2+G1532*'BCA Inputs'!$C$2=0,"",P1532*'BCA Inputs'!$C$1+Q1532*'BCA Inputs'!$C$2+F1532*'BCA Inputs'!$C$2+G1532*'BCA Inputs'!$C$2),"")</f>
        <v/>
      </c>
      <c r="S1532" s="181" t="str">
        <f t="shared" si="230"/>
        <v/>
      </c>
      <c r="T1532" s="181" t="str">
        <f>IFERROR(IF($B$3="NYSEG",(INDEX('BCA Inputs'!$N$14:$N$54,MATCH(I1532,'BCA Inputs'!$M$14:$M$54,0))*P1532+INDEX('BCA Inputs'!$O$14:$O$54,MATCH(I1532,'BCA Inputs'!$M$14:$M$54,0))*O1532+INDEX('BCA Inputs'!P:P,MATCH(I1532,'BCA Inputs'!M:M,0))*Q1532+INDEX('BCA Inputs'!Q:Q,MATCH(I1532,'BCA Inputs'!M:M,0))*F1532+INDEX('BCA Inputs'!R:R,MATCH(I1532,'BCA Inputs'!M:M,0))*G1532)+L1532+N1532,IF($B$3="RG&amp;E",(INDEX('BCA Inputs'!$AX$14:$AX$54,MATCH(I1532,'BCA Inputs'!$AW$14:$AW$54,0))*P1532+INDEX('BCA Inputs'!$AY$14:$AY$54,MATCH(I1532,'BCA Inputs'!$AW$14:$AW$54,0))*O1532+INDEX('BCA Inputs'!$AZ$14:$AZ$54,MATCH(I1532,'BCA Inputs'!$AW$14:$AW$54,0))*Q1532+INDEX('BCA Inputs'!$BA$14:$BA$54,MATCH(I1532,'BCA Inputs'!$AW$14:$AW$54,0))*F1532+INDEX('BCA Inputs'!$BB$14:$BB$54,MATCH(I1532,'BCA Inputs'!$AW$14:$AW$54,0))*G1532)+L1532+N1532,"")),"")</f>
        <v/>
      </c>
      <c r="U1532" s="234" t="str">
        <f t="shared" si="231"/>
        <v/>
      </c>
      <c r="V1532" s="234" t="str">
        <f t="shared" si="232"/>
        <v/>
      </c>
      <c r="W1532" s="234" t="str">
        <f t="shared" si="233"/>
        <v/>
      </c>
      <c r="Y1532" s="235" t="str">
        <f t="shared" si="234"/>
        <v/>
      </c>
      <c r="Z1532" s="236" t="str">
        <f>IFERROR(IF($B$3="NYSEG",INDEX('BCA Inputs'!$X$14:$X$54,MATCH(I1532,'BCA Inputs'!$M$14:$M$54,0))*P1532+INDEX('BCA Inputs'!$Y$14:$Y$54,MATCH(I1532,'BCA Inputs'!$M$14:$M$54,0))*O1532+INDEX('BCA Inputs'!$Z$14:$Z$54,MATCH(I1532,'BCA Inputs'!$M$14:$M$54,0))*Q1532+INDEX('BCA Inputs'!$AA$14:$AA$54,MATCH(I1532,'BCA Inputs'!$M$14:$M$54,0))*F1532+INDEX('BCA Inputs'!$AB$14:$AB$54,MATCH(I1532,'BCA Inputs'!$M$14:$M$54,0))*G1532,IF($B$3="RG&amp;E",INDEX('BCA Inputs'!$BG$14:$BG$54,MATCH(I1532,'BCA Inputs'!$AW$14:$AW$54,0))*P1532+INDEX('BCA Inputs'!$BH$14:$BH$54,MATCH(I1532,'BCA Inputs'!$AW$14:$AW$54,0))*O1532+INDEX('BCA Inputs'!$BI$14:$BI$54,MATCH(I1532,'BCA Inputs'!$AW$14:$AW$54,0))*Q1532+INDEX('BCA Inputs'!$BJ$14:$BJ$54,MATCH(I1532,'BCA Inputs'!$AW$14:$AW$54,0))*F1532+INDEX('BCA Inputs'!$BK$14:$BK$54,MATCH(I1532,'BCA Inputs'!$AW$14:$AW$54,0))*G1532,"")),"")</f>
        <v/>
      </c>
      <c r="AA1532" s="237" t="str">
        <f t="shared" si="235"/>
        <v/>
      </c>
      <c r="AC1532" s="238" t="str">
        <f>IFERROR((K1532+R1532)+IF($B$3="NYSEG",INDEX('BCA Inputs'!$AI$14:$AI$54,MATCH(I1532,'BCA Inputs'!$M$14:$M$54,0))*P1532+INDEX('BCA Inputs'!$AJ$14:$AJ$54,MATCH(I1532,'BCA Inputs'!$M$14:$M$54,0))*Q1532,IF($B$3="RG&amp;E",INDEX('BCA Inputs'!$BR$14:$BR$54,MATCH(I1532,'BCA Inputs'!$AW$14:$AW$54,0))*P1532+INDEX('BCA Inputs'!$BS$14:$BS$54,MATCH(I1532,'BCA Inputs'!$AW$14:$AW$54,0))*Q1532,"")),"")</f>
        <v/>
      </c>
      <c r="AD1532" s="181" t="str">
        <f>IFERROR(IF($B$3="NYSEG",INDEX('BCA Inputs'!$AD$14:$AD$54,MATCH(I1532,'BCA Inputs'!$M$14:$M$54,0))*P1532+INDEX('BCA Inputs'!$AE$14:$AE$54,MATCH(I1532,'BCA Inputs'!$M$14:$M$54,0))*O1532+INDEX('BCA Inputs'!$AF$14:$AF$54,MATCH(I1532,'BCA Inputs'!$M$14:$M$54,0))*Q1532+INDEX('BCA Inputs'!$AG$14:$AG$54,MATCH(I1532,'BCA Inputs'!$M$14:$M$54,0))*F1532+INDEX('BCA Inputs'!$AH$14:$AH$54,MATCH(I1532,'BCA Inputs'!$M$14:$M$54,0))*G1532,IF($B$3="RG&amp;E",INDEX('BCA Inputs'!$BM$14:$BM$54,MATCH(I1532,'BCA Inputs'!$AW$14:$AW$54,0))*P1532+INDEX('BCA Inputs'!$BN$14:$BN$54,MATCH(I1532,'BCA Inputs'!$AW$14:$AW$54,0))*O1532+INDEX('BCA Inputs'!$BO$14:$BO$54,MATCH(I1532,'BCA Inputs'!$AW$14:$AW$54,0))*Q1532+INDEX('BCA Inputs'!$BP$14:$BP$54,MATCH(I1532,'BCA Inputs'!$AW$14:$AW$54,0))*F1532+INDEX('BCA Inputs'!$BQ$14:$BQ$54,MATCH(I1532,'BCA Inputs'!$AW$14:$AW$54,0))*G1532,"")),"")</f>
        <v/>
      </c>
      <c r="AE1532" s="237" t="str">
        <f t="shared" si="236"/>
        <v/>
      </c>
      <c r="AF1532" s="198">
        <f t="shared" si="238"/>
        <v>0</v>
      </c>
      <c r="AG1532" s="239">
        <f t="shared" si="239"/>
        <v>0</v>
      </c>
    </row>
    <row r="1533" spans="1:33">
      <c r="A1533" s="228"/>
      <c r="B1533" s="176"/>
      <c r="C1533" s="229"/>
      <c r="D1533" s="230"/>
      <c r="E1533" s="230"/>
      <c r="F1533" s="230"/>
      <c r="G1533" s="230"/>
      <c r="H1533" s="231"/>
      <c r="I1533" s="231"/>
      <c r="J1533" s="232"/>
      <c r="K1533" s="232"/>
      <c r="L1533" s="232"/>
      <c r="M1533" s="181">
        <f t="shared" si="237"/>
        <v>0</v>
      </c>
      <c r="N1533" s="181">
        <f>IF(H1533="",0,H1533*I1533*'Avoided Water Savings Cost'!$C$16)</f>
        <v>0</v>
      </c>
      <c r="O1533" s="545">
        <f>IF(C1533="",0,IF($B$3="NYSEG",C1533/(1-'Avoided Electric Costs 2020'!$W$21),IF($B$3="RG&amp;E",C1533/(1-'Avoided Electric Costs 2020'!$X$21),"")))</f>
        <v>0</v>
      </c>
      <c r="P1533" s="546">
        <f>IF(D1533="",0,IF($B$3="NYSEG",D1533/(1-'Avoided Electric Costs 2020'!$W$21),IF($B$3="RG&amp;E",D1533/(1-'Avoided Electric Costs 2020'!$X$21),"")))</f>
        <v>0</v>
      </c>
      <c r="Q1533" s="546">
        <f>IF(E1533="",0,IF($B$3="NYSEG",E1533/(1-'Avoided Natural Gas Costs 2020'!$J$34),IF($B$3="RG&amp;E",E1533/(1-'Avoided Natural Gas Costs 2020'!$K$34),"")))</f>
        <v>0</v>
      </c>
      <c r="R1533" s="233" t="str">
        <f>IFERROR(IF(P1533*'BCA Inputs'!$C$1+Q1533*'BCA Inputs'!$C$2+F1533*'BCA Inputs'!$C$2+G1533*'BCA Inputs'!$C$2=0,"",P1533*'BCA Inputs'!$C$1+Q1533*'BCA Inputs'!$C$2+F1533*'BCA Inputs'!$C$2+G1533*'BCA Inputs'!$C$2),"")</f>
        <v/>
      </c>
      <c r="S1533" s="181" t="str">
        <f t="shared" si="230"/>
        <v/>
      </c>
      <c r="T1533" s="181" t="str">
        <f>IFERROR(IF($B$3="NYSEG",(INDEX('BCA Inputs'!$N$14:$N$54,MATCH(I1533,'BCA Inputs'!$M$14:$M$54,0))*P1533+INDEX('BCA Inputs'!$O$14:$O$54,MATCH(I1533,'BCA Inputs'!$M$14:$M$54,0))*O1533+INDEX('BCA Inputs'!P:P,MATCH(I1533,'BCA Inputs'!M:M,0))*Q1533+INDEX('BCA Inputs'!Q:Q,MATCH(I1533,'BCA Inputs'!M:M,0))*F1533+INDEX('BCA Inputs'!R:R,MATCH(I1533,'BCA Inputs'!M:M,0))*G1533)+L1533+N1533,IF($B$3="RG&amp;E",(INDEX('BCA Inputs'!$AX$14:$AX$54,MATCH(I1533,'BCA Inputs'!$AW$14:$AW$54,0))*P1533+INDEX('BCA Inputs'!$AY$14:$AY$54,MATCH(I1533,'BCA Inputs'!$AW$14:$AW$54,0))*O1533+INDEX('BCA Inputs'!$AZ$14:$AZ$54,MATCH(I1533,'BCA Inputs'!$AW$14:$AW$54,0))*Q1533+INDEX('BCA Inputs'!$BA$14:$BA$54,MATCH(I1533,'BCA Inputs'!$AW$14:$AW$54,0))*F1533+INDEX('BCA Inputs'!$BB$14:$BB$54,MATCH(I1533,'BCA Inputs'!$AW$14:$AW$54,0))*G1533)+L1533+N1533,"")),"")</f>
        <v/>
      </c>
      <c r="U1533" s="234" t="str">
        <f t="shared" si="231"/>
        <v/>
      </c>
      <c r="V1533" s="234" t="str">
        <f t="shared" si="232"/>
        <v/>
      </c>
      <c r="W1533" s="234" t="str">
        <f t="shared" si="233"/>
        <v/>
      </c>
      <c r="Y1533" s="235" t="str">
        <f t="shared" si="234"/>
        <v/>
      </c>
      <c r="Z1533" s="236" t="str">
        <f>IFERROR(IF($B$3="NYSEG",INDEX('BCA Inputs'!$X$14:$X$54,MATCH(I1533,'BCA Inputs'!$M$14:$M$54,0))*P1533+INDEX('BCA Inputs'!$Y$14:$Y$54,MATCH(I1533,'BCA Inputs'!$M$14:$M$54,0))*O1533+INDEX('BCA Inputs'!$Z$14:$Z$54,MATCH(I1533,'BCA Inputs'!$M$14:$M$54,0))*Q1533+INDEX('BCA Inputs'!$AA$14:$AA$54,MATCH(I1533,'BCA Inputs'!$M$14:$M$54,0))*F1533+INDEX('BCA Inputs'!$AB$14:$AB$54,MATCH(I1533,'BCA Inputs'!$M$14:$M$54,0))*G1533,IF($B$3="RG&amp;E",INDEX('BCA Inputs'!$BG$14:$BG$54,MATCH(I1533,'BCA Inputs'!$AW$14:$AW$54,0))*P1533+INDEX('BCA Inputs'!$BH$14:$BH$54,MATCH(I1533,'BCA Inputs'!$AW$14:$AW$54,0))*O1533+INDEX('BCA Inputs'!$BI$14:$BI$54,MATCH(I1533,'BCA Inputs'!$AW$14:$AW$54,0))*Q1533+INDEX('BCA Inputs'!$BJ$14:$BJ$54,MATCH(I1533,'BCA Inputs'!$AW$14:$AW$54,0))*F1533+INDEX('BCA Inputs'!$BK$14:$BK$54,MATCH(I1533,'BCA Inputs'!$AW$14:$AW$54,0))*G1533,"")),"")</f>
        <v/>
      </c>
      <c r="AA1533" s="237" t="str">
        <f t="shared" si="235"/>
        <v/>
      </c>
      <c r="AC1533" s="238" t="str">
        <f>IFERROR((K1533+R1533)+IF($B$3="NYSEG",INDEX('BCA Inputs'!$AI$14:$AI$54,MATCH(I1533,'BCA Inputs'!$M$14:$M$54,0))*P1533+INDEX('BCA Inputs'!$AJ$14:$AJ$54,MATCH(I1533,'BCA Inputs'!$M$14:$M$54,0))*Q1533,IF($B$3="RG&amp;E",INDEX('BCA Inputs'!$BR$14:$BR$54,MATCH(I1533,'BCA Inputs'!$AW$14:$AW$54,0))*P1533+INDEX('BCA Inputs'!$BS$14:$BS$54,MATCH(I1533,'BCA Inputs'!$AW$14:$AW$54,0))*Q1533,"")),"")</f>
        <v/>
      </c>
      <c r="AD1533" s="181" t="str">
        <f>IFERROR(IF($B$3="NYSEG",INDEX('BCA Inputs'!$AD$14:$AD$54,MATCH(I1533,'BCA Inputs'!$M$14:$M$54,0))*P1533+INDEX('BCA Inputs'!$AE$14:$AE$54,MATCH(I1533,'BCA Inputs'!$M$14:$M$54,0))*O1533+INDEX('BCA Inputs'!$AF$14:$AF$54,MATCH(I1533,'BCA Inputs'!$M$14:$M$54,0))*Q1533+INDEX('BCA Inputs'!$AG$14:$AG$54,MATCH(I1533,'BCA Inputs'!$M$14:$M$54,0))*F1533+INDEX('BCA Inputs'!$AH$14:$AH$54,MATCH(I1533,'BCA Inputs'!$M$14:$M$54,0))*G1533,IF($B$3="RG&amp;E",INDEX('BCA Inputs'!$BM$14:$BM$54,MATCH(I1533,'BCA Inputs'!$AW$14:$AW$54,0))*P1533+INDEX('BCA Inputs'!$BN$14:$BN$54,MATCH(I1533,'BCA Inputs'!$AW$14:$AW$54,0))*O1533+INDEX('BCA Inputs'!$BO$14:$BO$54,MATCH(I1533,'BCA Inputs'!$AW$14:$AW$54,0))*Q1533+INDEX('BCA Inputs'!$BP$14:$BP$54,MATCH(I1533,'BCA Inputs'!$AW$14:$AW$54,0))*F1533+INDEX('BCA Inputs'!$BQ$14:$BQ$54,MATCH(I1533,'BCA Inputs'!$AW$14:$AW$54,0))*G1533,"")),"")</f>
        <v/>
      </c>
      <c r="AE1533" s="237" t="str">
        <f t="shared" si="236"/>
        <v/>
      </c>
      <c r="AF1533" s="198">
        <f t="shared" si="238"/>
        <v>0</v>
      </c>
      <c r="AG1533" s="239">
        <f t="shared" si="239"/>
        <v>0</v>
      </c>
    </row>
    <row r="1534" spans="1:33">
      <c r="A1534" s="228"/>
      <c r="B1534" s="176"/>
      <c r="C1534" s="229"/>
      <c r="D1534" s="230"/>
      <c r="E1534" s="230"/>
      <c r="F1534" s="230"/>
      <c r="G1534" s="230"/>
      <c r="H1534" s="231"/>
      <c r="I1534" s="231"/>
      <c r="J1534" s="232"/>
      <c r="K1534" s="232"/>
      <c r="L1534" s="232"/>
      <c r="M1534" s="181">
        <f t="shared" si="237"/>
        <v>0</v>
      </c>
      <c r="N1534" s="181">
        <f>IF(H1534="",0,H1534*I1534*'Avoided Water Savings Cost'!$C$16)</f>
        <v>0</v>
      </c>
      <c r="O1534" s="545">
        <f>IF(C1534="",0,IF($B$3="NYSEG",C1534/(1-'Avoided Electric Costs 2020'!$W$21),IF($B$3="RG&amp;E",C1534/(1-'Avoided Electric Costs 2020'!$X$21),"")))</f>
        <v>0</v>
      </c>
      <c r="P1534" s="546">
        <f>IF(D1534="",0,IF($B$3="NYSEG",D1534/(1-'Avoided Electric Costs 2020'!$W$21),IF($B$3="RG&amp;E",D1534/(1-'Avoided Electric Costs 2020'!$X$21),"")))</f>
        <v>0</v>
      </c>
      <c r="Q1534" s="546">
        <f>IF(E1534="",0,IF($B$3="NYSEG",E1534/(1-'Avoided Natural Gas Costs 2020'!$J$34),IF($B$3="RG&amp;E",E1534/(1-'Avoided Natural Gas Costs 2020'!$K$34),"")))</f>
        <v>0</v>
      </c>
      <c r="R1534" s="233" t="str">
        <f>IFERROR(IF(P1534*'BCA Inputs'!$C$1+Q1534*'BCA Inputs'!$C$2+F1534*'BCA Inputs'!$C$2+G1534*'BCA Inputs'!$C$2=0,"",P1534*'BCA Inputs'!$C$1+Q1534*'BCA Inputs'!$C$2+F1534*'BCA Inputs'!$C$2+G1534*'BCA Inputs'!$C$2),"")</f>
        <v/>
      </c>
      <c r="S1534" s="181" t="str">
        <f t="shared" si="230"/>
        <v/>
      </c>
      <c r="T1534" s="181" t="str">
        <f>IFERROR(IF($B$3="NYSEG",(INDEX('BCA Inputs'!$N$14:$N$54,MATCH(I1534,'BCA Inputs'!$M$14:$M$54,0))*P1534+INDEX('BCA Inputs'!$O$14:$O$54,MATCH(I1534,'BCA Inputs'!$M$14:$M$54,0))*O1534+INDEX('BCA Inputs'!P:P,MATCH(I1534,'BCA Inputs'!M:M,0))*Q1534+INDEX('BCA Inputs'!Q:Q,MATCH(I1534,'BCA Inputs'!M:M,0))*F1534+INDEX('BCA Inputs'!R:R,MATCH(I1534,'BCA Inputs'!M:M,0))*G1534)+L1534+N1534,IF($B$3="RG&amp;E",(INDEX('BCA Inputs'!$AX$14:$AX$54,MATCH(I1534,'BCA Inputs'!$AW$14:$AW$54,0))*P1534+INDEX('BCA Inputs'!$AY$14:$AY$54,MATCH(I1534,'BCA Inputs'!$AW$14:$AW$54,0))*O1534+INDEX('BCA Inputs'!$AZ$14:$AZ$54,MATCH(I1534,'BCA Inputs'!$AW$14:$AW$54,0))*Q1534+INDEX('BCA Inputs'!$BA$14:$BA$54,MATCH(I1534,'BCA Inputs'!$AW$14:$AW$54,0))*F1534+INDEX('BCA Inputs'!$BB$14:$BB$54,MATCH(I1534,'BCA Inputs'!$AW$14:$AW$54,0))*G1534)+L1534+N1534,"")),"")</f>
        <v/>
      </c>
      <c r="U1534" s="234" t="str">
        <f t="shared" si="231"/>
        <v/>
      </c>
      <c r="V1534" s="234" t="str">
        <f t="shared" si="232"/>
        <v/>
      </c>
      <c r="W1534" s="234" t="str">
        <f t="shared" si="233"/>
        <v/>
      </c>
      <c r="Y1534" s="235" t="str">
        <f t="shared" si="234"/>
        <v/>
      </c>
      <c r="Z1534" s="236" t="str">
        <f>IFERROR(IF($B$3="NYSEG",INDEX('BCA Inputs'!$X$14:$X$54,MATCH(I1534,'BCA Inputs'!$M$14:$M$54,0))*P1534+INDEX('BCA Inputs'!$Y$14:$Y$54,MATCH(I1534,'BCA Inputs'!$M$14:$M$54,0))*O1534+INDEX('BCA Inputs'!$Z$14:$Z$54,MATCH(I1534,'BCA Inputs'!$M$14:$M$54,0))*Q1534+INDEX('BCA Inputs'!$AA$14:$AA$54,MATCH(I1534,'BCA Inputs'!$M$14:$M$54,0))*F1534+INDEX('BCA Inputs'!$AB$14:$AB$54,MATCH(I1534,'BCA Inputs'!$M$14:$M$54,0))*G1534,IF($B$3="RG&amp;E",INDEX('BCA Inputs'!$BG$14:$BG$54,MATCH(I1534,'BCA Inputs'!$AW$14:$AW$54,0))*P1534+INDEX('BCA Inputs'!$BH$14:$BH$54,MATCH(I1534,'BCA Inputs'!$AW$14:$AW$54,0))*O1534+INDEX('BCA Inputs'!$BI$14:$BI$54,MATCH(I1534,'BCA Inputs'!$AW$14:$AW$54,0))*Q1534+INDEX('BCA Inputs'!$BJ$14:$BJ$54,MATCH(I1534,'BCA Inputs'!$AW$14:$AW$54,0))*F1534+INDEX('BCA Inputs'!$BK$14:$BK$54,MATCH(I1534,'BCA Inputs'!$AW$14:$AW$54,0))*G1534,"")),"")</f>
        <v/>
      </c>
      <c r="AA1534" s="237" t="str">
        <f t="shared" si="235"/>
        <v/>
      </c>
      <c r="AC1534" s="238" t="str">
        <f>IFERROR((K1534+R1534)+IF($B$3="NYSEG",INDEX('BCA Inputs'!$AI$14:$AI$54,MATCH(I1534,'BCA Inputs'!$M$14:$M$54,0))*P1534+INDEX('BCA Inputs'!$AJ$14:$AJ$54,MATCH(I1534,'BCA Inputs'!$M$14:$M$54,0))*Q1534,IF($B$3="RG&amp;E",INDEX('BCA Inputs'!$BR$14:$BR$54,MATCH(I1534,'BCA Inputs'!$AW$14:$AW$54,0))*P1534+INDEX('BCA Inputs'!$BS$14:$BS$54,MATCH(I1534,'BCA Inputs'!$AW$14:$AW$54,0))*Q1534,"")),"")</f>
        <v/>
      </c>
      <c r="AD1534" s="181" t="str">
        <f>IFERROR(IF($B$3="NYSEG",INDEX('BCA Inputs'!$AD$14:$AD$54,MATCH(I1534,'BCA Inputs'!$M$14:$M$54,0))*P1534+INDEX('BCA Inputs'!$AE$14:$AE$54,MATCH(I1534,'BCA Inputs'!$M$14:$M$54,0))*O1534+INDEX('BCA Inputs'!$AF$14:$AF$54,MATCH(I1534,'BCA Inputs'!$M$14:$M$54,0))*Q1534+INDEX('BCA Inputs'!$AG$14:$AG$54,MATCH(I1534,'BCA Inputs'!$M$14:$M$54,0))*F1534+INDEX('BCA Inputs'!$AH$14:$AH$54,MATCH(I1534,'BCA Inputs'!$M$14:$M$54,0))*G1534,IF($B$3="RG&amp;E",INDEX('BCA Inputs'!$BM$14:$BM$54,MATCH(I1534,'BCA Inputs'!$AW$14:$AW$54,0))*P1534+INDEX('BCA Inputs'!$BN$14:$BN$54,MATCH(I1534,'BCA Inputs'!$AW$14:$AW$54,0))*O1534+INDEX('BCA Inputs'!$BO$14:$BO$54,MATCH(I1534,'BCA Inputs'!$AW$14:$AW$54,0))*Q1534+INDEX('BCA Inputs'!$BP$14:$BP$54,MATCH(I1534,'BCA Inputs'!$AW$14:$AW$54,0))*F1534+INDEX('BCA Inputs'!$BQ$14:$BQ$54,MATCH(I1534,'BCA Inputs'!$AW$14:$AW$54,0))*G1534,"")),"")</f>
        <v/>
      </c>
      <c r="AE1534" s="237" t="str">
        <f t="shared" si="236"/>
        <v/>
      </c>
      <c r="AF1534" s="198">
        <f t="shared" si="238"/>
        <v>0</v>
      </c>
      <c r="AG1534" s="239">
        <f t="shared" si="239"/>
        <v>0</v>
      </c>
    </row>
    <row r="1535" spans="1:33">
      <c r="A1535" s="228"/>
      <c r="B1535" s="176"/>
      <c r="C1535" s="229"/>
      <c r="D1535" s="230"/>
      <c r="E1535" s="230"/>
      <c r="F1535" s="230"/>
      <c r="G1535" s="230"/>
      <c r="H1535" s="231"/>
      <c r="I1535" s="231"/>
      <c r="J1535" s="232"/>
      <c r="K1535" s="232"/>
      <c r="L1535" s="232"/>
      <c r="M1535" s="181">
        <f t="shared" si="237"/>
        <v>0</v>
      </c>
      <c r="N1535" s="181">
        <f>IF(H1535="",0,H1535*I1535*'Avoided Water Savings Cost'!$C$16)</f>
        <v>0</v>
      </c>
      <c r="O1535" s="545">
        <f>IF(C1535="",0,IF($B$3="NYSEG",C1535/(1-'Avoided Electric Costs 2020'!$W$21),IF($B$3="RG&amp;E",C1535/(1-'Avoided Electric Costs 2020'!$X$21),"")))</f>
        <v>0</v>
      </c>
      <c r="P1535" s="546">
        <f>IF(D1535="",0,IF($B$3="NYSEG",D1535/(1-'Avoided Electric Costs 2020'!$W$21),IF($B$3="RG&amp;E",D1535/(1-'Avoided Electric Costs 2020'!$X$21),"")))</f>
        <v>0</v>
      </c>
      <c r="Q1535" s="546">
        <f>IF(E1535="",0,IF($B$3="NYSEG",E1535/(1-'Avoided Natural Gas Costs 2020'!$J$34),IF($B$3="RG&amp;E",E1535/(1-'Avoided Natural Gas Costs 2020'!$K$34),"")))</f>
        <v>0</v>
      </c>
      <c r="R1535" s="233" t="str">
        <f>IFERROR(IF(P1535*'BCA Inputs'!$C$1+Q1535*'BCA Inputs'!$C$2+F1535*'BCA Inputs'!$C$2+G1535*'BCA Inputs'!$C$2=0,"",P1535*'BCA Inputs'!$C$1+Q1535*'BCA Inputs'!$C$2+F1535*'BCA Inputs'!$C$2+G1535*'BCA Inputs'!$C$2),"")</f>
        <v/>
      </c>
      <c r="S1535" s="181" t="str">
        <f t="shared" si="230"/>
        <v/>
      </c>
      <c r="T1535" s="181" t="str">
        <f>IFERROR(IF($B$3="NYSEG",(INDEX('BCA Inputs'!$N$14:$N$54,MATCH(I1535,'BCA Inputs'!$M$14:$M$54,0))*P1535+INDEX('BCA Inputs'!$O$14:$O$54,MATCH(I1535,'BCA Inputs'!$M$14:$M$54,0))*O1535+INDEX('BCA Inputs'!P:P,MATCH(I1535,'BCA Inputs'!M:M,0))*Q1535+INDEX('BCA Inputs'!Q:Q,MATCH(I1535,'BCA Inputs'!M:M,0))*F1535+INDEX('BCA Inputs'!R:R,MATCH(I1535,'BCA Inputs'!M:M,0))*G1535)+L1535+N1535,IF($B$3="RG&amp;E",(INDEX('BCA Inputs'!$AX$14:$AX$54,MATCH(I1535,'BCA Inputs'!$AW$14:$AW$54,0))*P1535+INDEX('BCA Inputs'!$AY$14:$AY$54,MATCH(I1535,'BCA Inputs'!$AW$14:$AW$54,0))*O1535+INDEX('BCA Inputs'!$AZ$14:$AZ$54,MATCH(I1535,'BCA Inputs'!$AW$14:$AW$54,0))*Q1535+INDEX('BCA Inputs'!$BA$14:$BA$54,MATCH(I1535,'BCA Inputs'!$AW$14:$AW$54,0))*F1535+INDEX('BCA Inputs'!$BB$14:$BB$54,MATCH(I1535,'BCA Inputs'!$AW$14:$AW$54,0))*G1535)+L1535+N1535,"")),"")</f>
        <v/>
      </c>
      <c r="U1535" s="234" t="str">
        <f t="shared" si="231"/>
        <v/>
      </c>
      <c r="V1535" s="234" t="str">
        <f t="shared" si="232"/>
        <v/>
      </c>
      <c r="W1535" s="234" t="str">
        <f t="shared" si="233"/>
        <v/>
      </c>
      <c r="Y1535" s="235" t="str">
        <f t="shared" si="234"/>
        <v/>
      </c>
      <c r="Z1535" s="236" t="str">
        <f>IFERROR(IF($B$3="NYSEG",INDEX('BCA Inputs'!$X$14:$X$54,MATCH(I1535,'BCA Inputs'!$M$14:$M$54,0))*P1535+INDEX('BCA Inputs'!$Y$14:$Y$54,MATCH(I1535,'BCA Inputs'!$M$14:$M$54,0))*O1535+INDEX('BCA Inputs'!$Z$14:$Z$54,MATCH(I1535,'BCA Inputs'!$M$14:$M$54,0))*Q1535+INDEX('BCA Inputs'!$AA$14:$AA$54,MATCH(I1535,'BCA Inputs'!$M$14:$M$54,0))*F1535+INDEX('BCA Inputs'!$AB$14:$AB$54,MATCH(I1535,'BCA Inputs'!$M$14:$M$54,0))*G1535,IF($B$3="RG&amp;E",INDEX('BCA Inputs'!$BG$14:$BG$54,MATCH(I1535,'BCA Inputs'!$AW$14:$AW$54,0))*P1535+INDEX('BCA Inputs'!$BH$14:$BH$54,MATCH(I1535,'BCA Inputs'!$AW$14:$AW$54,0))*O1535+INDEX('BCA Inputs'!$BI$14:$BI$54,MATCH(I1535,'BCA Inputs'!$AW$14:$AW$54,0))*Q1535+INDEX('BCA Inputs'!$BJ$14:$BJ$54,MATCH(I1535,'BCA Inputs'!$AW$14:$AW$54,0))*F1535+INDEX('BCA Inputs'!$BK$14:$BK$54,MATCH(I1535,'BCA Inputs'!$AW$14:$AW$54,0))*G1535,"")),"")</f>
        <v/>
      </c>
      <c r="AA1535" s="237" t="str">
        <f t="shared" si="235"/>
        <v/>
      </c>
      <c r="AC1535" s="238" t="str">
        <f>IFERROR((K1535+R1535)+IF($B$3="NYSEG",INDEX('BCA Inputs'!$AI$14:$AI$54,MATCH(I1535,'BCA Inputs'!$M$14:$M$54,0))*P1535+INDEX('BCA Inputs'!$AJ$14:$AJ$54,MATCH(I1535,'BCA Inputs'!$M$14:$M$54,0))*Q1535,IF($B$3="RG&amp;E",INDEX('BCA Inputs'!$BR$14:$BR$54,MATCH(I1535,'BCA Inputs'!$AW$14:$AW$54,0))*P1535+INDEX('BCA Inputs'!$BS$14:$BS$54,MATCH(I1535,'BCA Inputs'!$AW$14:$AW$54,0))*Q1535,"")),"")</f>
        <v/>
      </c>
      <c r="AD1535" s="181" t="str">
        <f>IFERROR(IF($B$3="NYSEG",INDEX('BCA Inputs'!$AD$14:$AD$54,MATCH(I1535,'BCA Inputs'!$M$14:$M$54,0))*P1535+INDEX('BCA Inputs'!$AE$14:$AE$54,MATCH(I1535,'BCA Inputs'!$M$14:$M$54,0))*O1535+INDEX('BCA Inputs'!$AF$14:$AF$54,MATCH(I1535,'BCA Inputs'!$M$14:$M$54,0))*Q1535+INDEX('BCA Inputs'!$AG$14:$AG$54,MATCH(I1535,'BCA Inputs'!$M$14:$M$54,0))*F1535+INDEX('BCA Inputs'!$AH$14:$AH$54,MATCH(I1535,'BCA Inputs'!$M$14:$M$54,0))*G1535,IF($B$3="RG&amp;E",INDEX('BCA Inputs'!$BM$14:$BM$54,MATCH(I1535,'BCA Inputs'!$AW$14:$AW$54,0))*P1535+INDEX('BCA Inputs'!$BN$14:$BN$54,MATCH(I1535,'BCA Inputs'!$AW$14:$AW$54,0))*O1535+INDEX('BCA Inputs'!$BO$14:$BO$54,MATCH(I1535,'BCA Inputs'!$AW$14:$AW$54,0))*Q1535+INDEX('BCA Inputs'!$BP$14:$BP$54,MATCH(I1535,'BCA Inputs'!$AW$14:$AW$54,0))*F1535+INDEX('BCA Inputs'!$BQ$14:$BQ$54,MATCH(I1535,'BCA Inputs'!$AW$14:$AW$54,0))*G1535,"")),"")</f>
        <v/>
      </c>
      <c r="AE1535" s="237" t="str">
        <f t="shared" si="236"/>
        <v/>
      </c>
      <c r="AF1535" s="198">
        <f t="shared" si="238"/>
        <v>0</v>
      </c>
      <c r="AG1535" s="239">
        <f t="shared" si="239"/>
        <v>0</v>
      </c>
    </row>
    <row r="1536" spans="1:33">
      <c r="A1536" s="228"/>
      <c r="B1536" s="176"/>
      <c r="C1536" s="229"/>
      <c r="D1536" s="230"/>
      <c r="E1536" s="230"/>
      <c r="F1536" s="230"/>
      <c r="G1536" s="230"/>
      <c r="H1536" s="231"/>
      <c r="I1536" s="231"/>
      <c r="J1536" s="232"/>
      <c r="K1536" s="232"/>
      <c r="L1536" s="232"/>
      <c r="M1536" s="181">
        <f t="shared" si="237"/>
        <v>0</v>
      </c>
      <c r="N1536" s="181">
        <f>IF(H1536="",0,H1536*I1536*'Avoided Water Savings Cost'!$C$16)</f>
        <v>0</v>
      </c>
      <c r="O1536" s="545">
        <f>IF(C1536="",0,IF($B$3="NYSEG",C1536/(1-'Avoided Electric Costs 2020'!$W$21),IF($B$3="RG&amp;E",C1536/(1-'Avoided Electric Costs 2020'!$X$21),"")))</f>
        <v>0</v>
      </c>
      <c r="P1536" s="546">
        <f>IF(D1536="",0,IF($B$3="NYSEG",D1536/(1-'Avoided Electric Costs 2020'!$W$21),IF($B$3="RG&amp;E",D1536/(1-'Avoided Electric Costs 2020'!$X$21),"")))</f>
        <v>0</v>
      </c>
      <c r="Q1536" s="546">
        <f>IF(E1536="",0,IF($B$3="NYSEG",E1536/(1-'Avoided Natural Gas Costs 2020'!$J$34),IF($B$3="RG&amp;E",E1536/(1-'Avoided Natural Gas Costs 2020'!$K$34),"")))</f>
        <v>0</v>
      </c>
      <c r="R1536" s="233" t="str">
        <f>IFERROR(IF(P1536*'BCA Inputs'!$C$1+Q1536*'BCA Inputs'!$C$2+F1536*'BCA Inputs'!$C$2+G1536*'BCA Inputs'!$C$2=0,"",P1536*'BCA Inputs'!$C$1+Q1536*'BCA Inputs'!$C$2+F1536*'BCA Inputs'!$C$2+G1536*'BCA Inputs'!$C$2),"")</f>
        <v/>
      </c>
      <c r="S1536" s="181" t="str">
        <f t="shared" si="230"/>
        <v/>
      </c>
      <c r="T1536" s="181" t="str">
        <f>IFERROR(IF($B$3="NYSEG",(INDEX('BCA Inputs'!$N$14:$N$54,MATCH(I1536,'BCA Inputs'!$M$14:$M$54,0))*P1536+INDEX('BCA Inputs'!$O$14:$O$54,MATCH(I1536,'BCA Inputs'!$M$14:$M$54,0))*O1536+INDEX('BCA Inputs'!P:P,MATCH(I1536,'BCA Inputs'!M:M,0))*Q1536+INDEX('BCA Inputs'!Q:Q,MATCH(I1536,'BCA Inputs'!M:M,0))*F1536+INDEX('BCA Inputs'!R:R,MATCH(I1536,'BCA Inputs'!M:M,0))*G1536)+L1536+N1536,IF($B$3="RG&amp;E",(INDEX('BCA Inputs'!$AX$14:$AX$54,MATCH(I1536,'BCA Inputs'!$AW$14:$AW$54,0))*P1536+INDEX('BCA Inputs'!$AY$14:$AY$54,MATCH(I1536,'BCA Inputs'!$AW$14:$AW$54,0))*O1536+INDEX('BCA Inputs'!$AZ$14:$AZ$54,MATCH(I1536,'BCA Inputs'!$AW$14:$AW$54,0))*Q1536+INDEX('BCA Inputs'!$BA$14:$BA$54,MATCH(I1536,'BCA Inputs'!$AW$14:$AW$54,0))*F1536+INDEX('BCA Inputs'!$BB$14:$BB$54,MATCH(I1536,'BCA Inputs'!$AW$14:$AW$54,0))*G1536)+L1536+N1536,"")),"")</f>
        <v/>
      </c>
      <c r="U1536" s="234" t="str">
        <f t="shared" si="231"/>
        <v/>
      </c>
      <c r="V1536" s="234" t="str">
        <f t="shared" si="232"/>
        <v/>
      </c>
      <c r="W1536" s="234" t="str">
        <f t="shared" si="233"/>
        <v/>
      </c>
      <c r="Y1536" s="235" t="str">
        <f t="shared" si="234"/>
        <v/>
      </c>
      <c r="Z1536" s="236" t="str">
        <f>IFERROR(IF($B$3="NYSEG",INDEX('BCA Inputs'!$X$14:$X$54,MATCH(I1536,'BCA Inputs'!$M$14:$M$54,0))*P1536+INDEX('BCA Inputs'!$Y$14:$Y$54,MATCH(I1536,'BCA Inputs'!$M$14:$M$54,0))*O1536+INDEX('BCA Inputs'!$Z$14:$Z$54,MATCH(I1536,'BCA Inputs'!$M$14:$M$54,0))*Q1536+INDEX('BCA Inputs'!$AA$14:$AA$54,MATCH(I1536,'BCA Inputs'!$M$14:$M$54,0))*F1536+INDEX('BCA Inputs'!$AB$14:$AB$54,MATCH(I1536,'BCA Inputs'!$M$14:$M$54,0))*G1536,IF($B$3="RG&amp;E",INDEX('BCA Inputs'!$BG$14:$BG$54,MATCH(I1536,'BCA Inputs'!$AW$14:$AW$54,0))*P1536+INDEX('BCA Inputs'!$BH$14:$BH$54,MATCH(I1536,'BCA Inputs'!$AW$14:$AW$54,0))*O1536+INDEX('BCA Inputs'!$BI$14:$BI$54,MATCH(I1536,'BCA Inputs'!$AW$14:$AW$54,0))*Q1536+INDEX('BCA Inputs'!$BJ$14:$BJ$54,MATCH(I1536,'BCA Inputs'!$AW$14:$AW$54,0))*F1536+INDEX('BCA Inputs'!$BK$14:$BK$54,MATCH(I1536,'BCA Inputs'!$AW$14:$AW$54,0))*G1536,"")),"")</f>
        <v/>
      </c>
      <c r="AA1536" s="237" t="str">
        <f t="shared" si="235"/>
        <v/>
      </c>
      <c r="AC1536" s="238" t="str">
        <f>IFERROR((K1536+R1536)+IF($B$3="NYSEG",INDEX('BCA Inputs'!$AI$14:$AI$54,MATCH(I1536,'BCA Inputs'!$M$14:$M$54,0))*P1536+INDEX('BCA Inputs'!$AJ$14:$AJ$54,MATCH(I1536,'BCA Inputs'!$M$14:$M$54,0))*Q1536,IF($B$3="RG&amp;E",INDEX('BCA Inputs'!$BR$14:$BR$54,MATCH(I1536,'BCA Inputs'!$AW$14:$AW$54,0))*P1536+INDEX('BCA Inputs'!$BS$14:$BS$54,MATCH(I1536,'BCA Inputs'!$AW$14:$AW$54,0))*Q1536,"")),"")</f>
        <v/>
      </c>
      <c r="AD1536" s="181" t="str">
        <f>IFERROR(IF($B$3="NYSEG",INDEX('BCA Inputs'!$AD$14:$AD$54,MATCH(I1536,'BCA Inputs'!$M$14:$M$54,0))*P1536+INDEX('BCA Inputs'!$AE$14:$AE$54,MATCH(I1536,'BCA Inputs'!$M$14:$M$54,0))*O1536+INDEX('BCA Inputs'!$AF$14:$AF$54,MATCH(I1536,'BCA Inputs'!$M$14:$M$54,0))*Q1536+INDEX('BCA Inputs'!$AG$14:$AG$54,MATCH(I1536,'BCA Inputs'!$M$14:$M$54,0))*F1536+INDEX('BCA Inputs'!$AH$14:$AH$54,MATCH(I1536,'BCA Inputs'!$M$14:$M$54,0))*G1536,IF($B$3="RG&amp;E",INDEX('BCA Inputs'!$BM$14:$BM$54,MATCH(I1536,'BCA Inputs'!$AW$14:$AW$54,0))*P1536+INDEX('BCA Inputs'!$BN$14:$BN$54,MATCH(I1536,'BCA Inputs'!$AW$14:$AW$54,0))*O1536+INDEX('BCA Inputs'!$BO$14:$BO$54,MATCH(I1536,'BCA Inputs'!$AW$14:$AW$54,0))*Q1536+INDEX('BCA Inputs'!$BP$14:$BP$54,MATCH(I1536,'BCA Inputs'!$AW$14:$AW$54,0))*F1536+INDEX('BCA Inputs'!$BQ$14:$BQ$54,MATCH(I1536,'BCA Inputs'!$AW$14:$AW$54,0))*G1536,"")),"")</f>
        <v/>
      </c>
      <c r="AE1536" s="237" t="str">
        <f t="shared" si="236"/>
        <v/>
      </c>
      <c r="AF1536" s="198">
        <f t="shared" si="238"/>
        <v>0</v>
      </c>
      <c r="AG1536" s="239">
        <f t="shared" si="239"/>
        <v>0</v>
      </c>
    </row>
    <row r="1537" spans="1:33">
      <c r="A1537" s="228"/>
      <c r="B1537" s="176"/>
      <c r="C1537" s="229"/>
      <c r="D1537" s="230"/>
      <c r="E1537" s="230"/>
      <c r="F1537" s="230"/>
      <c r="G1537" s="230"/>
      <c r="H1537" s="231"/>
      <c r="I1537" s="231"/>
      <c r="J1537" s="232"/>
      <c r="K1537" s="232"/>
      <c r="L1537" s="232"/>
      <c r="M1537" s="181">
        <f t="shared" si="237"/>
        <v>0</v>
      </c>
      <c r="N1537" s="181">
        <f>IF(H1537="",0,H1537*I1537*'Avoided Water Savings Cost'!$C$16)</f>
        <v>0</v>
      </c>
      <c r="O1537" s="545">
        <f>IF(C1537="",0,IF($B$3="NYSEG",C1537/(1-'Avoided Electric Costs 2020'!$W$21),IF($B$3="RG&amp;E",C1537/(1-'Avoided Electric Costs 2020'!$X$21),"")))</f>
        <v>0</v>
      </c>
      <c r="P1537" s="546">
        <f>IF(D1537="",0,IF($B$3="NYSEG",D1537/(1-'Avoided Electric Costs 2020'!$W$21),IF($B$3="RG&amp;E",D1537/(1-'Avoided Electric Costs 2020'!$X$21),"")))</f>
        <v>0</v>
      </c>
      <c r="Q1537" s="546">
        <f>IF(E1537="",0,IF($B$3="NYSEG",E1537/(1-'Avoided Natural Gas Costs 2020'!$J$34),IF($B$3="RG&amp;E",E1537/(1-'Avoided Natural Gas Costs 2020'!$K$34),"")))</f>
        <v>0</v>
      </c>
      <c r="R1537" s="233" t="str">
        <f>IFERROR(IF(P1537*'BCA Inputs'!$C$1+Q1537*'BCA Inputs'!$C$2+F1537*'BCA Inputs'!$C$2+G1537*'BCA Inputs'!$C$2=0,"",P1537*'BCA Inputs'!$C$1+Q1537*'BCA Inputs'!$C$2+F1537*'BCA Inputs'!$C$2+G1537*'BCA Inputs'!$C$2),"")</f>
        <v/>
      </c>
      <c r="S1537" s="181" t="str">
        <f t="shared" si="230"/>
        <v/>
      </c>
      <c r="T1537" s="181" t="str">
        <f>IFERROR(IF($B$3="NYSEG",(INDEX('BCA Inputs'!$N$14:$N$54,MATCH(I1537,'BCA Inputs'!$M$14:$M$54,0))*P1537+INDEX('BCA Inputs'!$O$14:$O$54,MATCH(I1537,'BCA Inputs'!$M$14:$M$54,0))*O1537+INDEX('BCA Inputs'!P:P,MATCH(I1537,'BCA Inputs'!M:M,0))*Q1537+INDEX('BCA Inputs'!Q:Q,MATCH(I1537,'BCA Inputs'!M:M,0))*F1537+INDEX('BCA Inputs'!R:R,MATCH(I1537,'BCA Inputs'!M:M,0))*G1537)+L1537+N1537,IF($B$3="RG&amp;E",(INDEX('BCA Inputs'!$AX$14:$AX$54,MATCH(I1537,'BCA Inputs'!$AW$14:$AW$54,0))*P1537+INDEX('BCA Inputs'!$AY$14:$AY$54,MATCH(I1537,'BCA Inputs'!$AW$14:$AW$54,0))*O1537+INDEX('BCA Inputs'!$AZ$14:$AZ$54,MATCH(I1537,'BCA Inputs'!$AW$14:$AW$54,0))*Q1537+INDEX('BCA Inputs'!$BA$14:$BA$54,MATCH(I1537,'BCA Inputs'!$AW$14:$AW$54,0))*F1537+INDEX('BCA Inputs'!$BB$14:$BB$54,MATCH(I1537,'BCA Inputs'!$AW$14:$AW$54,0))*G1537)+L1537+N1537,"")),"")</f>
        <v/>
      </c>
      <c r="U1537" s="234" t="str">
        <f t="shared" si="231"/>
        <v/>
      </c>
      <c r="V1537" s="234" t="str">
        <f t="shared" si="232"/>
        <v/>
      </c>
      <c r="W1537" s="234" t="str">
        <f t="shared" si="233"/>
        <v/>
      </c>
      <c r="Y1537" s="235" t="str">
        <f t="shared" si="234"/>
        <v/>
      </c>
      <c r="Z1537" s="236" t="str">
        <f>IFERROR(IF($B$3="NYSEG",INDEX('BCA Inputs'!$X$14:$X$54,MATCH(I1537,'BCA Inputs'!$M$14:$M$54,0))*P1537+INDEX('BCA Inputs'!$Y$14:$Y$54,MATCH(I1537,'BCA Inputs'!$M$14:$M$54,0))*O1537+INDEX('BCA Inputs'!$Z$14:$Z$54,MATCH(I1537,'BCA Inputs'!$M$14:$M$54,0))*Q1537+INDEX('BCA Inputs'!$AA$14:$AA$54,MATCH(I1537,'BCA Inputs'!$M$14:$M$54,0))*F1537+INDEX('BCA Inputs'!$AB$14:$AB$54,MATCH(I1537,'BCA Inputs'!$M$14:$M$54,0))*G1537,IF($B$3="RG&amp;E",INDEX('BCA Inputs'!$BG$14:$BG$54,MATCH(I1537,'BCA Inputs'!$AW$14:$AW$54,0))*P1537+INDEX('BCA Inputs'!$BH$14:$BH$54,MATCH(I1537,'BCA Inputs'!$AW$14:$AW$54,0))*O1537+INDEX('BCA Inputs'!$BI$14:$BI$54,MATCH(I1537,'BCA Inputs'!$AW$14:$AW$54,0))*Q1537+INDEX('BCA Inputs'!$BJ$14:$BJ$54,MATCH(I1537,'BCA Inputs'!$AW$14:$AW$54,0))*F1537+INDEX('BCA Inputs'!$BK$14:$BK$54,MATCH(I1537,'BCA Inputs'!$AW$14:$AW$54,0))*G1537,"")),"")</f>
        <v/>
      </c>
      <c r="AA1537" s="237" t="str">
        <f t="shared" si="235"/>
        <v/>
      </c>
      <c r="AC1537" s="238" t="str">
        <f>IFERROR((K1537+R1537)+IF($B$3="NYSEG",INDEX('BCA Inputs'!$AI$14:$AI$54,MATCH(I1537,'BCA Inputs'!$M$14:$M$54,0))*P1537+INDEX('BCA Inputs'!$AJ$14:$AJ$54,MATCH(I1537,'BCA Inputs'!$M$14:$M$54,0))*Q1537,IF($B$3="RG&amp;E",INDEX('BCA Inputs'!$BR$14:$BR$54,MATCH(I1537,'BCA Inputs'!$AW$14:$AW$54,0))*P1537+INDEX('BCA Inputs'!$BS$14:$BS$54,MATCH(I1537,'BCA Inputs'!$AW$14:$AW$54,0))*Q1537,"")),"")</f>
        <v/>
      </c>
      <c r="AD1537" s="181" t="str">
        <f>IFERROR(IF($B$3="NYSEG",INDEX('BCA Inputs'!$AD$14:$AD$54,MATCH(I1537,'BCA Inputs'!$M$14:$M$54,0))*P1537+INDEX('BCA Inputs'!$AE$14:$AE$54,MATCH(I1537,'BCA Inputs'!$M$14:$M$54,0))*O1537+INDEX('BCA Inputs'!$AF$14:$AF$54,MATCH(I1537,'BCA Inputs'!$M$14:$M$54,0))*Q1537+INDEX('BCA Inputs'!$AG$14:$AG$54,MATCH(I1537,'BCA Inputs'!$M$14:$M$54,0))*F1537+INDEX('BCA Inputs'!$AH$14:$AH$54,MATCH(I1537,'BCA Inputs'!$M$14:$M$54,0))*G1537,IF($B$3="RG&amp;E",INDEX('BCA Inputs'!$BM$14:$BM$54,MATCH(I1537,'BCA Inputs'!$AW$14:$AW$54,0))*P1537+INDEX('BCA Inputs'!$BN$14:$BN$54,MATCH(I1537,'BCA Inputs'!$AW$14:$AW$54,0))*O1537+INDEX('BCA Inputs'!$BO$14:$BO$54,MATCH(I1537,'BCA Inputs'!$AW$14:$AW$54,0))*Q1537+INDEX('BCA Inputs'!$BP$14:$BP$54,MATCH(I1537,'BCA Inputs'!$AW$14:$AW$54,0))*F1537+INDEX('BCA Inputs'!$BQ$14:$BQ$54,MATCH(I1537,'BCA Inputs'!$AW$14:$AW$54,0))*G1537,"")),"")</f>
        <v/>
      </c>
      <c r="AE1537" s="237" t="str">
        <f t="shared" si="236"/>
        <v/>
      </c>
      <c r="AF1537" s="198">
        <f t="shared" si="238"/>
        <v>0</v>
      </c>
      <c r="AG1537" s="239">
        <f t="shared" si="239"/>
        <v>0</v>
      </c>
    </row>
    <row r="1538" spans="1:33">
      <c r="A1538" s="228"/>
      <c r="B1538" s="176"/>
      <c r="C1538" s="229"/>
      <c r="D1538" s="230"/>
      <c r="E1538" s="230"/>
      <c r="F1538" s="230"/>
      <c r="G1538" s="230"/>
      <c r="H1538" s="231"/>
      <c r="I1538" s="231"/>
      <c r="J1538" s="232"/>
      <c r="K1538" s="232"/>
      <c r="L1538" s="232"/>
      <c r="M1538" s="181">
        <f t="shared" si="237"/>
        <v>0</v>
      </c>
      <c r="N1538" s="181">
        <f>IF(H1538="",0,H1538*I1538*'Avoided Water Savings Cost'!$C$16)</f>
        <v>0</v>
      </c>
      <c r="O1538" s="545">
        <f>IF(C1538="",0,IF($B$3="NYSEG",C1538/(1-'Avoided Electric Costs 2020'!$W$21),IF($B$3="RG&amp;E",C1538/(1-'Avoided Electric Costs 2020'!$X$21),"")))</f>
        <v>0</v>
      </c>
      <c r="P1538" s="546">
        <f>IF(D1538="",0,IF($B$3="NYSEG",D1538/(1-'Avoided Electric Costs 2020'!$W$21),IF($B$3="RG&amp;E",D1538/(1-'Avoided Electric Costs 2020'!$X$21),"")))</f>
        <v>0</v>
      </c>
      <c r="Q1538" s="546">
        <f>IF(E1538="",0,IF($B$3="NYSEG",E1538/(1-'Avoided Natural Gas Costs 2020'!$J$34),IF($B$3="RG&amp;E",E1538/(1-'Avoided Natural Gas Costs 2020'!$K$34),"")))</f>
        <v>0</v>
      </c>
      <c r="R1538" s="233" t="str">
        <f>IFERROR(IF(P1538*'BCA Inputs'!$C$1+Q1538*'BCA Inputs'!$C$2+F1538*'BCA Inputs'!$C$2+G1538*'BCA Inputs'!$C$2=0,"",P1538*'BCA Inputs'!$C$1+Q1538*'BCA Inputs'!$C$2+F1538*'BCA Inputs'!$C$2+G1538*'BCA Inputs'!$C$2),"")</f>
        <v/>
      </c>
      <c r="S1538" s="181" t="str">
        <f t="shared" si="230"/>
        <v/>
      </c>
      <c r="T1538" s="181" t="str">
        <f>IFERROR(IF($B$3="NYSEG",(INDEX('BCA Inputs'!$N$14:$N$54,MATCH(I1538,'BCA Inputs'!$M$14:$M$54,0))*P1538+INDEX('BCA Inputs'!$O$14:$O$54,MATCH(I1538,'BCA Inputs'!$M$14:$M$54,0))*O1538+INDEX('BCA Inputs'!P:P,MATCH(I1538,'BCA Inputs'!M:M,0))*Q1538+INDEX('BCA Inputs'!Q:Q,MATCH(I1538,'BCA Inputs'!M:M,0))*F1538+INDEX('BCA Inputs'!R:R,MATCH(I1538,'BCA Inputs'!M:M,0))*G1538)+L1538+N1538,IF($B$3="RG&amp;E",(INDEX('BCA Inputs'!$AX$14:$AX$54,MATCH(I1538,'BCA Inputs'!$AW$14:$AW$54,0))*P1538+INDEX('BCA Inputs'!$AY$14:$AY$54,MATCH(I1538,'BCA Inputs'!$AW$14:$AW$54,0))*O1538+INDEX('BCA Inputs'!$AZ$14:$AZ$54,MATCH(I1538,'BCA Inputs'!$AW$14:$AW$54,0))*Q1538+INDEX('BCA Inputs'!$BA$14:$BA$54,MATCH(I1538,'BCA Inputs'!$AW$14:$AW$54,0))*F1538+INDEX('BCA Inputs'!$BB$14:$BB$54,MATCH(I1538,'BCA Inputs'!$AW$14:$AW$54,0))*G1538)+L1538+N1538,"")),"")</f>
        <v/>
      </c>
      <c r="U1538" s="234" t="str">
        <f t="shared" si="231"/>
        <v/>
      </c>
      <c r="V1538" s="234" t="str">
        <f t="shared" si="232"/>
        <v/>
      </c>
      <c r="W1538" s="234" t="str">
        <f t="shared" si="233"/>
        <v/>
      </c>
      <c r="Y1538" s="235" t="str">
        <f t="shared" si="234"/>
        <v/>
      </c>
      <c r="Z1538" s="236" t="str">
        <f>IFERROR(IF($B$3="NYSEG",INDEX('BCA Inputs'!$X$14:$X$54,MATCH(I1538,'BCA Inputs'!$M$14:$M$54,0))*P1538+INDEX('BCA Inputs'!$Y$14:$Y$54,MATCH(I1538,'BCA Inputs'!$M$14:$M$54,0))*O1538+INDEX('BCA Inputs'!$Z$14:$Z$54,MATCH(I1538,'BCA Inputs'!$M$14:$M$54,0))*Q1538+INDEX('BCA Inputs'!$AA$14:$AA$54,MATCH(I1538,'BCA Inputs'!$M$14:$M$54,0))*F1538+INDEX('BCA Inputs'!$AB$14:$AB$54,MATCH(I1538,'BCA Inputs'!$M$14:$M$54,0))*G1538,IF($B$3="RG&amp;E",INDEX('BCA Inputs'!$BG$14:$BG$54,MATCH(I1538,'BCA Inputs'!$AW$14:$AW$54,0))*P1538+INDEX('BCA Inputs'!$BH$14:$BH$54,MATCH(I1538,'BCA Inputs'!$AW$14:$AW$54,0))*O1538+INDEX('BCA Inputs'!$BI$14:$BI$54,MATCH(I1538,'BCA Inputs'!$AW$14:$AW$54,0))*Q1538+INDEX('BCA Inputs'!$BJ$14:$BJ$54,MATCH(I1538,'BCA Inputs'!$AW$14:$AW$54,0))*F1538+INDEX('BCA Inputs'!$BK$14:$BK$54,MATCH(I1538,'BCA Inputs'!$AW$14:$AW$54,0))*G1538,"")),"")</f>
        <v/>
      </c>
      <c r="AA1538" s="237" t="str">
        <f t="shared" si="235"/>
        <v/>
      </c>
      <c r="AC1538" s="238" t="str">
        <f>IFERROR((K1538+R1538)+IF($B$3="NYSEG",INDEX('BCA Inputs'!$AI$14:$AI$54,MATCH(I1538,'BCA Inputs'!$M$14:$M$54,0))*P1538+INDEX('BCA Inputs'!$AJ$14:$AJ$54,MATCH(I1538,'BCA Inputs'!$M$14:$M$54,0))*Q1538,IF($B$3="RG&amp;E",INDEX('BCA Inputs'!$BR$14:$BR$54,MATCH(I1538,'BCA Inputs'!$AW$14:$AW$54,0))*P1538+INDEX('BCA Inputs'!$BS$14:$BS$54,MATCH(I1538,'BCA Inputs'!$AW$14:$AW$54,0))*Q1538,"")),"")</f>
        <v/>
      </c>
      <c r="AD1538" s="181" t="str">
        <f>IFERROR(IF($B$3="NYSEG",INDEX('BCA Inputs'!$AD$14:$AD$54,MATCH(I1538,'BCA Inputs'!$M$14:$M$54,0))*P1538+INDEX('BCA Inputs'!$AE$14:$AE$54,MATCH(I1538,'BCA Inputs'!$M$14:$M$54,0))*O1538+INDEX('BCA Inputs'!$AF$14:$AF$54,MATCH(I1538,'BCA Inputs'!$M$14:$M$54,0))*Q1538+INDEX('BCA Inputs'!$AG$14:$AG$54,MATCH(I1538,'BCA Inputs'!$M$14:$M$54,0))*F1538+INDEX('BCA Inputs'!$AH$14:$AH$54,MATCH(I1538,'BCA Inputs'!$M$14:$M$54,0))*G1538,IF($B$3="RG&amp;E",INDEX('BCA Inputs'!$BM$14:$BM$54,MATCH(I1538,'BCA Inputs'!$AW$14:$AW$54,0))*P1538+INDEX('BCA Inputs'!$BN$14:$BN$54,MATCH(I1538,'BCA Inputs'!$AW$14:$AW$54,0))*O1538+INDEX('BCA Inputs'!$BO$14:$BO$54,MATCH(I1538,'BCA Inputs'!$AW$14:$AW$54,0))*Q1538+INDEX('BCA Inputs'!$BP$14:$BP$54,MATCH(I1538,'BCA Inputs'!$AW$14:$AW$54,0))*F1538+INDEX('BCA Inputs'!$BQ$14:$BQ$54,MATCH(I1538,'BCA Inputs'!$AW$14:$AW$54,0))*G1538,"")),"")</f>
        <v/>
      </c>
      <c r="AE1538" s="237" t="str">
        <f t="shared" si="236"/>
        <v/>
      </c>
      <c r="AF1538" s="198">
        <f t="shared" si="238"/>
        <v>0</v>
      </c>
      <c r="AG1538" s="239">
        <f t="shared" si="239"/>
        <v>0</v>
      </c>
    </row>
    <row r="1539" spans="1:33">
      <c r="A1539" s="228"/>
      <c r="B1539" s="176"/>
      <c r="C1539" s="229"/>
      <c r="D1539" s="230"/>
      <c r="E1539" s="230"/>
      <c r="F1539" s="230"/>
      <c r="G1539" s="230"/>
      <c r="H1539" s="231"/>
      <c r="I1539" s="231"/>
      <c r="J1539" s="232"/>
      <c r="K1539" s="232"/>
      <c r="L1539" s="232"/>
      <c r="M1539" s="181">
        <f t="shared" si="237"/>
        <v>0</v>
      </c>
      <c r="N1539" s="181">
        <f>IF(H1539="",0,H1539*I1539*'Avoided Water Savings Cost'!$C$16)</f>
        <v>0</v>
      </c>
      <c r="O1539" s="545">
        <f>IF(C1539="",0,IF($B$3="NYSEG",C1539/(1-'Avoided Electric Costs 2020'!$W$21),IF($B$3="RG&amp;E",C1539/(1-'Avoided Electric Costs 2020'!$X$21),"")))</f>
        <v>0</v>
      </c>
      <c r="P1539" s="546">
        <f>IF(D1539="",0,IF($B$3="NYSEG",D1539/(1-'Avoided Electric Costs 2020'!$W$21),IF($B$3="RG&amp;E",D1539/(1-'Avoided Electric Costs 2020'!$X$21),"")))</f>
        <v>0</v>
      </c>
      <c r="Q1539" s="546">
        <f>IF(E1539="",0,IF($B$3="NYSEG",E1539/(1-'Avoided Natural Gas Costs 2020'!$J$34),IF($B$3="RG&amp;E",E1539/(1-'Avoided Natural Gas Costs 2020'!$K$34),"")))</f>
        <v>0</v>
      </c>
      <c r="R1539" s="233" t="str">
        <f>IFERROR(IF(P1539*'BCA Inputs'!$C$1+Q1539*'BCA Inputs'!$C$2+F1539*'BCA Inputs'!$C$2+G1539*'BCA Inputs'!$C$2=0,"",P1539*'BCA Inputs'!$C$1+Q1539*'BCA Inputs'!$C$2+F1539*'BCA Inputs'!$C$2+G1539*'BCA Inputs'!$C$2),"")</f>
        <v/>
      </c>
      <c r="S1539" s="181" t="str">
        <f t="shared" si="230"/>
        <v/>
      </c>
      <c r="T1539" s="181" t="str">
        <f>IFERROR(IF($B$3="NYSEG",(INDEX('BCA Inputs'!$N$14:$N$54,MATCH(I1539,'BCA Inputs'!$M$14:$M$54,0))*P1539+INDEX('BCA Inputs'!$O$14:$O$54,MATCH(I1539,'BCA Inputs'!$M$14:$M$54,0))*O1539+INDEX('BCA Inputs'!P:P,MATCH(I1539,'BCA Inputs'!M:M,0))*Q1539+INDEX('BCA Inputs'!Q:Q,MATCH(I1539,'BCA Inputs'!M:M,0))*F1539+INDEX('BCA Inputs'!R:R,MATCH(I1539,'BCA Inputs'!M:M,0))*G1539)+L1539+N1539,IF($B$3="RG&amp;E",(INDEX('BCA Inputs'!$AX$14:$AX$54,MATCH(I1539,'BCA Inputs'!$AW$14:$AW$54,0))*P1539+INDEX('BCA Inputs'!$AY$14:$AY$54,MATCH(I1539,'BCA Inputs'!$AW$14:$AW$54,0))*O1539+INDEX('BCA Inputs'!$AZ$14:$AZ$54,MATCH(I1539,'BCA Inputs'!$AW$14:$AW$54,0))*Q1539+INDEX('BCA Inputs'!$BA$14:$BA$54,MATCH(I1539,'BCA Inputs'!$AW$14:$AW$54,0))*F1539+INDEX('BCA Inputs'!$BB$14:$BB$54,MATCH(I1539,'BCA Inputs'!$AW$14:$AW$54,0))*G1539)+L1539+N1539,"")),"")</f>
        <v/>
      </c>
      <c r="U1539" s="234" t="str">
        <f t="shared" si="231"/>
        <v/>
      </c>
      <c r="V1539" s="234" t="str">
        <f t="shared" si="232"/>
        <v/>
      </c>
      <c r="W1539" s="234" t="str">
        <f t="shared" si="233"/>
        <v/>
      </c>
      <c r="Y1539" s="235" t="str">
        <f t="shared" si="234"/>
        <v/>
      </c>
      <c r="Z1539" s="236" t="str">
        <f>IFERROR(IF($B$3="NYSEG",INDEX('BCA Inputs'!$X$14:$X$54,MATCH(I1539,'BCA Inputs'!$M$14:$M$54,0))*P1539+INDEX('BCA Inputs'!$Y$14:$Y$54,MATCH(I1539,'BCA Inputs'!$M$14:$M$54,0))*O1539+INDEX('BCA Inputs'!$Z$14:$Z$54,MATCH(I1539,'BCA Inputs'!$M$14:$M$54,0))*Q1539+INDEX('BCA Inputs'!$AA$14:$AA$54,MATCH(I1539,'BCA Inputs'!$M$14:$M$54,0))*F1539+INDEX('BCA Inputs'!$AB$14:$AB$54,MATCH(I1539,'BCA Inputs'!$M$14:$M$54,0))*G1539,IF($B$3="RG&amp;E",INDEX('BCA Inputs'!$BG$14:$BG$54,MATCH(I1539,'BCA Inputs'!$AW$14:$AW$54,0))*P1539+INDEX('BCA Inputs'!$BH$14:$BH$54,MATCH(I1539,'BCA Inputs'!$AW$14:$AW$54,0))*O1539+INDEX('BCA Inputs'!$BI$14:$BI$54,MATCH(I1539,'BCA Inputs'!$AW$14:$AW$54,0))*Q1539+INDEX('BCA Inputs'!$BJ$14:$BJ$54,MATCH(I1539,'BCA Inputs'!$AW$14:$AW$54,0))*F1539+INDEX('BCA Inputs'!$BK$14:$BK$54,MATCH(I1539,'BCA Inputs'!$AW$14:$AW$54,0))*G1539,"")),"")</f>
        <v/>
      </c>
      <c r="AA1539" s="237" t="str">
        <f t="shared" si="235"/>
        <v/>
      </c>
      <c r="AC1539" s="238" t="str">
        <f>IFERROR((K1539+R1539)+IF($B$3="NYSEG",INDEX('BCA Inputs'!$AI$14:$AI$54,MATCH(I1539,'BCA Inputs'!$M$14:$M$54,0))*P1539+INDEX('BCA Inputs'!$AJ$14:$AJ$54,MATCH(I1539,'BCA Inputs'!$M$14:$M$54,0))*Q1539,IF($B$3="RG&amp;E",INDEX('BCA Inputs'!$BR$14:$BR$54,MATCH(I1539,'BCA Inputs'!$AW$14:$AW$54,0))*P1539+INDEX('BCA Inputs'!$BS$14:$BS$54,MATCH(I1539,'BCA Inputs'!$AW$14:$AW$54,0))*Q1539,"")),"")</f>
        <v/>
      </c>
      <c r="AD1539" s="181" t="str">
        <f>IFERROR(IF($B$3="NYSEG",INDEX('BCA Inputs'!$AD$14:$AD$54,MATCH(I1539,'BCA Inputs'!$M$14:$M$54,0))*P1539+INDEX('BCA Inputs'!$AE$14:$AE$54,MATCH(I1539,'BCA Inputs'!$M$14:$M$54,0))*O1539+INDEX('BCA Inputs'!$AF$14:$AF$54,MATCH(I1539,'BCA Inputs'!$M$14:$M$54,0))*Q1539+INDEX('BCA Inputs'!$AG$14:$AG$54,MATCH(I1539,'BCA Inputs'!$M$14:$M$54,0))*F1539+INDEX('BCA Inputs'!$AH$14:$AH$54,MATCH(I1539,'BCA Inputs'!$M$14:$M$54,0))*G1539,IF($B$3="RG&amp;E",INDEX('BCA Inputs'!$BM$14:$BM$54,MATCH(I1539,'BCA Inputs'!$AW$14:$AW$54,0))*P1539+INDEX('BCA Inputs'!$BN$14:$BN$54,MATCH(I1539,'BCA Inputs'!$AW$14:$AW$54,0))*O1539+INDEX('BCA Inputs'!$BO$14:$BO$54,MATCH(I1539,'BCA Inputs'!$AW$14:$AW$54,0))*Q1539+INDEX('BCA Inputs'!$BP$14:$BP$54,MATCH(I1539,'BCA Inputs'!$AW$14:$AW$54,0))*F1539+INDEX('BCA Inputs'!$BQ$14:$BQ$54,MATCH(I1539,'BCA Inputs'!$AW$14:$AW$54,0))*G1539,"")),"")</f>
        <v/>
      </c>
      <c r="AE1539" s="237" t="str">
        <f t="shared" si="236"/>
        <v/>
      </c>
      <c r="AF1539" s="198">
        <f t="shared" si="238"/>
        <v>0</v>
      </c>
      <c r="AG1539" s="239">
        <f t="shared" si="239"/>
        <v>0</v>
      </c>
    </row>
    <row r="1540" spans="1:33">
      <c r="A1540" s="228"/>
      <c r="B1540" s="176"/>
      <c r="C1540" s="229"/>
      <c r="D1540" s="230"/>
      <c r="E1540" s="230"/>
      <c r="F1540" s="230"/>
      <c r="G1540" s="230"/>
      <c r="H1540" s="231"/>
      <c r="I1540" s="231"/>
      <c r="J1540" s="232"/>
      <c r="K1540" s="232"/>
      <c r="L1540" s="232"/>
      <c r="M1540" s="181">
        <f t="shared" si="237"/>
        <v>0</v>
      </c>
      <c r="N1540" s="181">
        <f>IF(H1540="",0,H1540*I1540*'Avoided Water Savings Cost'!$C$16)</f>
        <v>0</v>
      </c>
      <c r="O1540" s="545">
        <f>IF(C1540="",0,IF($B$3="NYSEG",C1540/(1-'Avoided Electric Costs 2020'!$W$21),IF($B$3="RG&amp;E",C1540/(1-'Avoided Electric Costs 2020'!$X$21),"")))</f>
        <v>0</v>
      </c>
      <c r="P1540" s="546">
        <f>IF(D1540="",0,IF($B$3="NYSEG",D1540/(1-'Avoided Electric Costs 2020'!$W$21),IF($B$3="RG&amp;E",D1540/(1-'Avoided Electric Costs 2020'!$X$21),"")))</f>
        <v>0</v>
      </c>
      <c r="Q1540" s="546">
        <f>IF(E1540="",0,IF($B$3="NYSEG",E1540/(1-'Avoided Natural Gas Costs 2020'!$J$34),IF($B$3="RG&amp;E",E1540/(1-'Avoided Natural Gas Costs 2020'!$K$34),"")))</f>
        <v>0</v>
      </c>
      <c r="R1540" s="233" t="str">
        <f>IFERROR(IF(P1540*'BCA Inputs'!$C$1+Q1540*'BCA Inputs'!$C$2+F1540*'BCA Inputs'!$C$2+G1540*'BCA Inputs'!$C$2=0,"",P1540*'BCA Inputs'!$C$1+Q1540*'BCA Inputs'!$C$2+F1540*'BCA Inputs'!$C$2+G1540*'BCA Inputs'!$C$2),"")</f>
        <v/>
      </c>
      <c r="S1540" s="181" t="str">
        <f t="shared" si="230"/>
        <v/>
      </c>
      <c r="T1540" s="181" t="str">
        <f>IFERROR(IF($B$3="NYSEG",(INDEX('BCA Inputs'!$N$14:$N$54,MATCH(I1540,'BCA Inputs'!$M$14:$M$54,0))*P1540+INDEX('BCA Inputs'!$O$14:$O$54,MATCH(I1540,'BCA Inputs'!$M$14:$M$54,0))*O1540+INDEX('BCA Inputs'!P:P,MATCH(I1540,'BCA Inputs'!M:M,0))*Q1540+INDEX('BCA Inputs'!Q:Q,MATCH(I1540,'BCA Inputs'!M:M,0))*F1540+INDEX('BCA Inputs'!R:R,MATCH(I1540,'BCA Inputs'!M:M,0))*G1540)+L1540+N1540,IF($B$3="RG&amp;E",(INDEX('BCA Inputs'!$AX$14:$AX$54,MATCH(I1540,'BCA Inputs'!$AW$14:$AW$54,0))*P1540+INDEX('BCA Inputs'!$AY$14:$AY$54,MATCH(I1540,'BCA Inputs'!$AW$14:$AW$54,0))*O1540+INDEX('BCA Inputs'!$AZ$14:$AZ$54,MATCH(I1540,'BCA Inputs'!$AW$14:$AW$54,0))*Q1540+INDEX('BCA Inputs'!$BA$14:$BA$54,MATCH(I1540,'BCA Inputs'!$AW$14:$AW$54,0))*F1540+INDEX('BCA Inputs'!$BB$14:$BB$54,MATCH(I1540,'BCA Inputs'!$AW$14:$AW$54,0))*G1540)+L1540+N1540,"")),"")</f>
        <v/>
      </c>
      <c r="U1540" s="234" t="str">
        <f t="shared" si="231"/>
        <v/>
      </c>
      <c r="V1540" s="234" t="str">
        <f t="shared" si="232"/>
        <v/>
      </c>
      <c r="W1540" s="234" t="str">
        <f t="shared" si="233"/>
        <v/>
      </c>
      <c r="Y1540" s="235" t="str">
        <f t="shared" si="234"/>
        <v/>
      </c>
      <c r="Z1540" s="236" t="str">
        <f>IFERROR(IF($B$3="NYSEG",INDEX('BCA Inputs'!$X$14:$X$54,MATCH(I1540,'BCA Inputs'!$M$14:$M$54,0))*P1540+INDEX('BCA Inputs'!$Y$14:$Y$54,MATCH(I1540,'BCA Inputs'!$M$14:$M$54,0))*O1540+INDEX('BCA Inputs'!$Z$14:$Z$54,MATCH(I1540,'BCA Inputs'!$M$14:$M$54,0))*Q1540+INDEX('BCA Inputs'!$AA$14:$AA$54,MATCH(I1540,'BCA Inputs'!$M$14:$M$54,0))*F1540+INDEX('BCA Inputs'!$AB$14:$AB$54,MATCH(I1540,'BCA Inputs'!$M$14:$M$54,0))*G1540,IF($B$3="RG&amp;E",INDEX('BCA Inputs'!$BG$14:$BG$54,MATCH(I1540,'BCA Inputs'!$AW$14:$AW$54,0))*P1540+INDEX('BCA Inputs'!$BH$14:$BH$54,MATCH(I1540,'BCA Inputs'!$AW$14:$AW$54,0))*O1540+INDEX('BCA Inputs'!$BI$14:$BI$54,MATCH(I1540,'BCA Inputs'!$AW$14:$AW$54,0))*Q1540+INDEX('BCA Inputs'!$BJ$14:$BJ$54,MATCH(I1540,'BCA Inputs'!$AW$14:$AW$54,0))*F1540+INDEX('BCA Inputs'!$BK$14:$BK$54,MATCH(I1540,'BCA Inputs'!$AW$14:$AW$54,0))*G1540,"")),"")</f>
        <v/>
      </c>
      <c r="AA1540" s="237" t="str">
        <f t="shared" si="235"/>
        <v/>
      </c>
      <c r="AC1540" s="238" t="str">
        <f>IFERROR((K1540+R1540)+IF($B$3="NYSEG",INDEX('BCA Inputs'!$AI$14:$AI$54,MATCH(I1540,'BCA Inputs'!$M$14:$M$54,0))*P1540+INDEX('BCA Inputs'!$AJ$14:$AJ$54,MATCH(I1540,'BCA Inputs'!$M$14:$M$54,0))*Q1540,IF($B$3="RG&amp;E",INDEX('BCA Inputs'!$BR$14:$BR$54,MATCH(I1540,'BCA Inputs'!$AW$14:$AW$54,0))*P1540+INDEX('BCA Inputs'!$BS$14:$BS$54,MATCH(I1540,'BCA Inputs'!$AW$14:$AW$54,0))*Q1540,"")),"")</f>
        <v/>
      </c>
      <c r="AD1540" s="181" t="str">
        <f>IFERROR(IF($B$3="NYSEG",INDEX('BCA Inputs'!$AD$14:$AD$54,MATCH(I1540,'BCA Inputs'!$M$14:$M$54,0))*P1540+INDEX('BCA Inputs'!$AE$14:$AE$54,MATCH(I1540,'BCA Inputs'!$M$14:$M$54,0))*O1540+INDEX('BCA Inputs'!$AF$14:$AF$54,MATCH(I1540,'BCA Inputs'!$M$14:$M$54,0))*Q1540+INDEX('BCA Inputs'!$AG$14:$AG$54,MATCH(I1540,'BCA Inputs'!$M$14:$M$54,0))*F1540+INDEX('BCA Inputs'!$AH$14:$AH$54,MATCH(I1540,'BCA Inputs'!$M$14:$M$54,0))*G1540,IF($B$3="RG&amp;E",INDEX('BCA Inputs'!$BM$14:$BM$54,MATCH(I1540,'BCA Inputs'!$AW$14:$AW$54,0))*P1540+INDEX('BCA Inputs'!$BN$14:$BN$54,MATCH(I1540,'BCA Inputs'!$AW$14:$AW$54,0))*O1540+INDEX('BCA Inputs'!$BO$14:$BO$54,MATCH(I1540,'BCA Inputs'!$AW$14:$AW$54,0))*Q1540+INDEX('BCA Inputs'!$BP$14:$BP$54,MATCH(I1540,'BCA Inputs'!$AW$14:$AW$54,0))*F1540+INDEX('BCA Inputs'!$BQ$14:$BQ$54,MATCH(I1540,'BCA Inputs'!$AW$14:$AW$54,0))*G1540,"")),"")</f>
        <v/>
      </c>
      <c r="AE1540" s="237" t="str">
        <f t="shared" si="236"/>
        <v/>
      </c>
      <c r="AF1540" s="198">
        <f t="shared" si="238"/>
        <v>0</v>
      </c>
      <c r="AG1540" s="239">
        <f t="shared" si="239"/>
        <v>0</v>
      </c>
    </row>
    <row r="1541" spans="1:33">
      <c r="A1541" s="228"/>
      <c r="B1541" s="176"/>
      <c r="C1541" s="229"/>
      <c r="D1541" s="230"/>
      <c r="E1541" s="230"/>
      <c r="F1541" s="230"/>
      <c r="G1541" s="230"/>
      <c r="H1541" s="231"/>
      <c r="I1541" s="231"/>
      <c r="J1541" s="232"/>
      <c r="K1541" s="232"/>
      <c r="L1541" s="232"/>
      <c r="M1541" s="181">
        <f t="shared" si="237"/>
        <v>0</v>
      </c>
      <c r="N1541" s="181">
        <f>IF(H1541="",0,H1541*I1541*'Avoided Water Savings Cost'!$C$16)</f>
        <v>0</v>
      </c>
      <c r="O1541" s="545">
        <f>IF(C1541="",0,IF($B$3="NYSEG",C1541/(1-'Avoided Electric Costs 2020'!$W$21),IF($B$3="RG&amp;E",C1541/(1-'Avoided Electric Costs 2020'!$X$21),"")))</f>
        <v>0</v>
      </c>
      <c r="P1541" s="546">
        <f>IF(D1541="",0,IF($B$3="NYSEG",D1541/(1-'Avoided Electric Costs 2020'!$W$21),IF($B$3="RG&amp;E",D1541/(1-'Avoided Electric Costs 2020'!$X$21),"")))</f>
        <v>0</v>
      </c>
      <c r="Q1541" s="546">
        <f>IF(E1541="",0,IF($B$3="NYSEG",E1541/(1-'Avoided Natural Gas Costs 2020'!$J$34),IF($B$3="RG&amp;E",E1541/(1-'Avoided Natural Gas Costs 2020'!$K$34),"")))</f>
        <v>0</v>
      </c>
      <c r="R1541" s="233" t="str">
        <f>IFERROR(IF(P1541*'BCA Inputs'!$C$1+Q1541*'BCA Inputs'!$C$2+F1541*'BCA Inputs'!$C$2+G1541*'BCA Inputs'!$C$2=0,"",P1541*'BCA Inputs'!$C$1+Q1541*'BCA Inputs'!$C$2+F1541*'BCA Inputs'!$C$2+G1541*'BCA Inputs'!$C$2),"")</f>
        <v/>
      </c>
      <c r="S1541" s="181" t="str">
        <f t="shared" si="230"/>
        <v/>
      </c>
      <c r="T1541" s="181" t="str">
        <f>IFERROR(IF($B$3="NYSEG",(INDEX('BCA Inputs'!$N$14:$N$54,MATCH(I1541,'BCA Inputs'!$M$14:$M$54,0))*P1541+INDEX('BCA Inputs'!$O$14:$O$54,MATCH(I1541,'BCA Inputs'!$M$14:$M$54,0))*O1541+INDEX('BCA Inputs'!P:P,MATCH(I1541,'BCA Inputs'!M:M,0))*Q1541+INDEX('BCA Inputs'!Q:Q,MATCH(I1541,'BCA Inputs'!M:M,0))*F1541+INDEX('BCA Inputs'!R:R,MATCH(I1541,'BCA Inputs'!M:M,0))*G1541)+L1541+N1541,IF($B$3="RG&amp;E",(INDEX('BCA Inputs'!$AX$14:$AX$54,MATCH(I1541,'BCA Inputs'!$AW$14:$AW$54,0))*P1541+INDEX('BCA Inputs'!$AY$14:$AY$54,MATCH(I1541,'BCA Inputs'!$AW$14:$AW$54,0))*O1541+INDEX('BCA Inputs'!$AZ$14:$AZ$54,MATCH(I1541,'BCA Inputs'!$AW$14:$AW$54,0))*Q1541+INDEX('BCA Inputs'!$BA$14:$BA$54,MATCH(I1541,'BCA Inputs'!$AW$14:$AW$54,0))*F1541+INDEX('BCA Inputs'!$BB$14:$BB$54,MATCH(I1541,'BCA Inputs'!$AW$14:$AW$54,0))*G1541)+L1541+N1541,"")),"")</f>
        <v/>
      </c>
      <c r="U1541" s="234" t="str">
        <f t="shared" si="231"/>
        <v/>
      </c>
      <c r="V1541" s="234" t="str">
        <f t="shared" si="232"/>
        <v/>
      </c>
      <c r="W1541" s="234" t="str">
        <f t="shared" si="233"/>
        <v/>
      </c>
      <c r="Y1541" s="235" t="str">
        <f t="shared" si="234"/>
        <v/>
      </c>
      <c r="Z1541" s="236" t="str">
        <f>IFERROR(IF($B$3="NYSEG",INDEX('BCA Inputs'!$X$14:$X$54,MATCH(I1541,'BCA Inputs'!$M$14:$M$54,0))*P1541+INDEX('BCA Inputs'!$Y$14:$Y$54,MATCH(I1541,'BCA Inputs'!$M$14:$M$54,0))*O1541+INDEX('BCA Inputs'!$Z$14:$Z$54,MATCH(I1541,'BCA Inputs'!$M$14:$M$54,0))*Q1541+INDEX('BCA Inputs'!$AA$14:$AA$54,MATCH(I1541,'BCA Inputs'!$M$14:$M$54,0))*F1541+INDEX('BCA Inputs'!$AB$14:$AB$54,MATCH(I1541,'BCA Inputs'!$M$14:$M$54,0))*G1541,IF($B$3="RG&amp;E",INDEX('BCA Inputs'!$BG$14:$BG$54,MATCH(I1541,'BCA Inputs'!$AW$14:$AW$54,0))*P1541+INDEX('BCA Inputs'!$BH$14:$BH$54,MATCH(I1541,'BCA Inputs'!$AW$14:$AW$54,0))*O1541+INDEX('BCA Inputs'!$BI$14:$BI$54,MATCH(I1541,'BCA Inputs'!$AW$14:$AW$54,0))*Q1541+INDEX('BCA Inputs'!$BJ$14:$BJ$54,MATCH(I1541,'BCA Inputs'!$AW$14:$AW$54,0))*F1541+INDEX('BCA Inputs'!$BK$14:$BK$54,MATCH(I1541,'BCA Inputs'!$AW$14:$AW$54,0))*G1541,"")),"")</f>
        <v/>
      </c>
      <c r="AA1541" s="237" t="str">
        <f t="shared" si="235"/>
        <v/>
      </c>
      <c r="AC1541" s="238" t="str">
        <f>IFERROR((K1541+R1541)+IF($B$3="NYSEG",INDEX('BCA Inputs'!$AI$14:$AI$54,MATCH(I1541,'BCA Inputs'!$M$14:$M$54,0))*P1541+INDEX('BCA Inputs'!$AJ$14:$AJ$54,MATCH(I1541,'BCA Inputs'!$M$14:$M$54,0))*Q1541,IF($B$3="RG&amp;E",INDEX('BCA Inputs'!$BR$14:$BR$54,MATCH(I1541,'BCA Inputs'!$AW$14:$AW$54,0))*P1541+INDEX('BCA Inputs'!$BS$14:$BS$54,MATCH(I1541,'BCA Inputs'!$AW$14:$AW$54,0))*Q1541,"")),"")</f>
        <v/>
      </c>
      <c r="AD1541" s="181" t="str">
        <f>IFERROR(IF($B$3="NYSEG",INDEX('BCA Inputs'!$AD$14:$AD$54,MATCH(I1541,'BCA Inputs'!$M$14:$M$54,0))*P1541+INDEX('BCA Inputs'!$AE$14:$AE$54,MATCH(I1541,'BCA Inputs'!$M$14:$M$54,0))*O1541+INDEX('BCA Inputs'!$AF$14:$AF$54,MATCH(I1541,'BCA Inputs'!$M$14:$M$54,0))*Q1541+INDEX('BCA Inputs'!$AG$14:$AG$54,MATCH(I1541,'BCA Inputs'!$M$14:$M$54,0))*F1541+INDEX('BCA Inputs'!$AH$14:$AH$54,MATCH(I1541,'BCA Inputs'!$M$14:$M$54,0))*G1541,IF($B$3="RG&amp;E",INDEX('BCA Inputs'!$BM$14:$BM$54,MATCH(I1541,'BCA Inputs'!$AW$14:$AW$54,0))*P1541+INDEX('BCA Inputs'!$BN$14:$BN$54,MATCH(I1541,'BCA Inputs'!$AW$14:$AW$54,0))*O1541+INDEX('BCA Inputs'!$BO$14:$BO$54,MATCH(I1541,'BCA Inputs'!$AW$14:$AW$54,0))*Q1541+INDEX('BCA Inputs'!$BP$14:$BP$54,MATCH(I1541,'BCA Inputs'!$AW$14:$AW$54,0))*F1541+INDEX('BCA Inputs'!$BQ$14:$BQ$54,MATCH(I1541,'BCA Inputs'!$AW$14:$AW$54,0))*G1541,"")),"")</f>
        <v/>
      </c>
      <c r="AE1541" s="237" t="str">
        <f t="shared" si="236"/>
        <v/>
      </c>
      <c r="AF1541" s="198">
        <f t="shared" si="238"/>
        <v>0</v>
      </c>
      <c r="AG1541" s="239">
        <f t="shared" si="239"/>
        <v>0</v>
      </c>
    </row>
    <row r="1542" spans="1:33">
      <c r="A1542" s="228"/>
      <c r="B1542" s="176"/>
      <c r="C1542" s="229"/>
      <c r="D1542" s="230"/>
      <c r="E1542" s="230"/>
      <c r="F1542" s="230"/>
      <c r="G1542" s="230"/>
      <c r="H1542" s="231"/>
      <c r="I1542" s="231"/>
      <c r="J1542" s="232"/>
      <c r="K1542" s="232"/>
      <c r="L1542" s="232"/>
      <c r="M1542" s="181">
        <f t="shared" si="237"/>
        <v>0</v>
      </c>
      <c r="N1542" s="181">
        <f>IF(H1542="",0,H1542*I1542*'Avoided Water Savings Cost'!$C$16)</f>
        <v>0</v>
      </c>
      <c r="O1542" s="545">
        <f>IF(C1542="",0,IF($B$3="NYSEG",C1542/(1-'Avoided Electric Costs 2020'!$W$21),IF($B$3="RG&amp;E",C1542/(1-'Avoided Electric Costs 2020'!$X$21),"")))</f>
        <v>0</v>
      </c>
      <c r="P1542" s="546">
        <f>IF(D1542="",0,IF($B$3="NYSEG",D1542/(1-'Avoided Electric Costs 2020'!$W$21),IF($B$3="RG&amp;E",D1542/(1-'Avoided Electric Costs 2020'!$X$21),"")))</f>
        <v>0</v>
      </c>
      <c r="Q1542" s="546">
        <f>IF(E1542="",0,IF($B$3="NYSEG",E1542/(1-'Avoided Natural Gas Costs 2020'!$J$34),IF($B$3="RG&amp;E",E1542/(1-'Avoided Natural Gas Costs 2020'!$K$34),"")))</f>
        <v>0</v>
      </c>
      <c r="R1542" s="233" t="str">
        <f>IFERROR(IF(P1542*'BCA Inputs'!$C$1+Q1542*'BCA Inputs'!$C$2+F1542*'BCA Inputs'!$C$2+G1542*'BCA Inputs'!$C$2=0,"",P1542*'BCA Inputs'!$C$1+Q1542*'BCA Inputs'!$C$2+F1542*'BCA Inputs'!$C$2+G1542*'BCA Inputs'!$C$2),"")</f>
        <v/>
      </c>
      <c r="S1542" s="181" t="str">
        <f t="shared" si="230"/>
        <v/>
      </c>
      <c r="T1542" s="181" t="str">
        <f>IFERROR(IF($B$3="NYSEG",(INDEX('BCA Inputs'!$N$14:$N$54,MATCH(I1542,'BCA Inputs'!$M$14:$M$54,0))*P1542+INDEX('BCA Inputs'!$O$14:$O$54,MATCH(I1542,'BCA Inputs'!$M$14:$M$54,0))*O1542+INDEX('BCA Inputs'!P:P,MATCH(I1542,'BCA Inputs'!M:M,0))*Q1542+INDEX('BCA Inputs'!Q:Q,MATCH(I1542,'BCA Inputs'!M:M,0))*F1542+INDEX('BCA Inputs'!R:R,MATCH(I1542,'BCA Inputs'!M:M,0))*G1542)+L1542+N1542,IF($B$3="RG&amp;E",(INDEX('BCA Inputs'!$AX$14:$AX$54,MATCH(I1542,'BCA Inputs'!$AW$14:$AW$54,0))*P1542+INDEX('BCA Inputs'!$AY$14:$AY$54,MATCH(I1542,'BCA Inputs'!$AW$14:$AW$54,0))*O1542+INDEX('BCA Inputs'!$AZ$14:$AZ$54,MATCH(I1542,'BCA Inputs'!$AW$14:$AW$54,0))*Q1542+INDEX('BCA Inputs'!$BA$14:$BA$54,MATCH(I1542,'BCA Inputs'!$AW$14:$AW$54,0))*F1542+INDEX('BCA Inputs'!$BB$14:$BB$54,MATCH(I1542,'BCA Inputs'!$AW$14:$AW$54,0))*G1542)+L1542+N1542,"")),"")</f>
        <v/>
      </c>
      <c r="U1542" s="234" t="str">
        <f t="shared" si="231"/>
        <v/>
      </c>
      <c r="V1542" s="234" t="str">
        <f t="shared" si="232"/>
        <v/>
      </c>
      <c r="W1542" s="234" t="str">
        <f t="shared" si="233"/>
        <v/>
      </c>
      <c r="Y1542" s="235" t="str">
        <f t="shared" si="234"/>
        <v/>
      </c>
      <c r="Z1542" s="236" t="str">
        <f>IFERROR(IF($B$3="NYSEG",INDEX('BCA Inputs'!$X$14:$X$54,MATCH(I1542,'BCA Inputs'!$M$14:$M$54,0))*P1542+INDEX('BCA Inputs'!$Y$14:$Y$54,MATCH(I1542,'BCA Inputs'!$M$14:$M$54,0))*O1542+INDEX('BCA Inputs'!$Z$14:$Z$54,MATCH(I1542,'BCA Inputs'!$M$14:$M$54,0))*Q1542+INDEX('BCA Inputs'!$AA$14:$AA$54,MATCH(I1542,'BCA Inputs'!$M$14:$M$54,0))*F1542+INDEX('BCA Inputs'!$AB$14:$AB$54,MATCH(I1542,'BCA Inputs'!$M$14:$M$54,0))*G1542,IF($B$3="RG&amp;E",INDEX('BCA Inputs'!$BG$14:$BG$54,MATCH(I1542,'BCA Inputs'!$AW$14:$AW$54,0))*P1542+INDEX('BCA Inputs'!$BH$14:$BH$54,MATCH(I1542,'BCA Inputs'!$AW$14:$AW$54,0))*O1542+INDEX('BCA Inputs'!$BI$14:$BI$54,MATCH(I1542,'BCA Inputs'!$AW$14:$AW$54,0))*Q1542+INDEX('BCA Inputs'!$BJ$14:$BJ$54,MATCH(I1542,'BCA Inputs'!$AW$14:$AW$54,0))*F1542+INDEX('BCA Inputs'!$BK$14:$BK$54,MATCH(I1542,'BCA Inputs'!$AW$14:$AW$54,0))*G1542,"")),"")</f>
        <v/>
      </c>
      <c r="AA1542" s="237" t="str">
        <f t="shared" si="235"/>
        <v/>
      </c>
      <c r="AC1542" s="238" t="str">
        <f>IFERROR((K1542+R1542)+IF($B$3="NYSEG",INDEX('BCA Inputs'!$AI$14:$AI$54,MATCH(I1542,'BCA Inputs'!$M$14:$M$54,0))*P1542+INDEX('BCA Inputs'!$AJ$14:$AJ$54,MATCH(I1542,'BCA Inputs'!$M$14:$M$54,0))*Q1542,IF($B$3="RG&amp;E",INDEX('BCA Inputs'!$BR$14:$BR$54,MATCH(I1542,'BCA Inputs'!$AW$14:$AW$54,0))*P1542+INDEX('BCA Inputs'!$BS$14:$BS$54,MATCH(I1542,'BCA Inputs'!$AW$14:$AW$54,0))*Q1542,"")),"")</f>
        <v/>
      </c>
      <c r="AD1542" s="181" t="str">
        <f>IFERROR(IF($B$3="NYSEG",INDEX('BCA Inputs'!$AD$14:$AD$54,MATCH(I1542,'BCA Inputs'!$M$14:$M$54,0))*P1542+INDEX('BCA Inputs'!$AE$14:$AE$54,MATCH(I1542,'BCA Inputs'!$M$14:$M$54,0))*O1542+INDEX('BCA Inputs'!$AF$14:$AF$54,MATCH(I1542,'BCA Inputs'!$M$14:$M$54,0))*Q1542+INDEX('BCA Inputs'!$AG$14:$AG$54,MATCH(I1542,'BCA Inputs'!$M$14:$M$54,0))*F1542+INDEX('BCA Inputs'!$AH$14:$AH$54,MATCH(I1542,'BCA Inputs'!$M$14:$M$54,0))*G1542,IF($B$3="RG&amp;E",INDEX('BCA Inputs'!$BM$14:$BM$54,MATCH(I1542,'BCA Inputs'!$AW$14:$AW$54,0))*P1542+INDEX('BCA Inputs'!$BN$14:$BN$54,MATCH(I1542,'BCA Inputs'!$AW$14:$AW$54,0))*O1542+INDEX('BCA Inputs'!$BO$14:$BO$54,MATCH(I1542,'BCA Inputs'!$AW$14:$AW$54,0))*Q1542+INDEX('BCA Inputs'!$BP$14:$BP$54,MATCH(I1542,'BCA Inputs'!$AW$14:$AW$54,0))*F1542+INDEX('BCA Inputs'!$BQ$14:$BQ$54,MATCH(I1542,'BCA Inputs'!$AW$14:$AW$54,0))*G1542,"")),"")</f>
        <v/>
      </c>
      <c r="AE1542" s="237" t="str">
        <f t="shared" si="236"/>
        <v/>
      </c>
      <c r="AF1542" s="198">
        <f t="shared" si="238"/>
        <v>0</v>
      </c>
      <c r="AG1542" s="239">
        <f t="shared" si="239"/>
        <v>0</v>
      </c>
    </row>
    <row r="1543" spans="1:33">
      <c r="A1543" s="228"/>
      <c r="B1543" s="176"/>
      <c r="C1543" s="229"/>
      <c r="D1543" s="230"/>
      <c r="E1543" s="230"/>
      <c r="F1543" s="230"/>
      <c r="G1543" s="230"/>
      <c r="H1543" s="231"/>
      <c r="I1543" s="231"/>
      <c r="J1543" s="232"/>
      <c r="K1543" s="232"/>
      <c r="L1543" s="232"/>
      <c r="M1543" s="181">
        <f t="shared" si="237"/>
        <v>0</v>
      </c>
      <c r="N1543" s="181">
        <f>IF(H1543="",0,H1543*I1543*'Avoided Water Savings Cost'!$C$16)</f>
        <v>0</v>
      </c>
      <c r="O1543" s="545">
        <f>IF(C1543="",0,IF($B$3="NYSEG",C1543/(1-'Avoided Electric Costs 2020'!$W$21),IF($B$3="RG&amp;E",C1543/(1-'Avoided Electric Costs 2020'!$X$21),"")))</f>
        <v>0</v>
      </c>
      <c r="P1543" s="546">
        <f>IF(D1543="",0,IF($B$3="NYSEG",D1543/(1-'Avoided Electric Costs 2020'!$W$21),IF($B$3="RG&amp;E",D1543/(1-'Avoided Electric Costs 2020'!$X$21),"")))</f>
        <v>0</v>
      </c>
      <c r="Q1543" s="546">
        <f>IF(E1543="",0,IF($B$3="NYSEG",E1543/(1-'Avoided Natural Gas Costs 2020'!$J$34),IF($B$3="RG&amp;E",E1543/(1-'Avoided Natural Gas Costs 2020'!$K$34),"")))</f>
        <v>0</v>
      </c>
      <c r="R1543" s="233" t="str">
        <f>IFERROR(IF(P1543*'BCA Inputs'!$C$1+Q1543*'BCA Inputs'!$C$2+F1543*'BCA Inputs'!$C$2+G1543*'BCA Inputs'!$C$2=0,"",P1543*'BCA Inputs'!$C$1+Q1543*'BCA Inputs'!$C$2+F1543*'BCA Inputs'!$C$2+G1543*'BCA Inputs'!$C$2),"")</f>
        <v/>
      </c>
      <c r="S1543" s="181" t="str">
        <f t="shared" si="230"/>
        <v/>
      </c>
      <c r="T1543" s="181" t="str">
        <f>IFERROR(IF($B$3="NYSEG",(INDEX('BCA Inputs'!$N$14:$N$54,MATCH(I1543,'BCA Inputs'!$M$14:$M$54,0))*P1543+INDEX('BCA Inputs'!$O$14:$O$54,MATCH(I1543,'BCA Inputs'!$M$14:$M$54,0))*O1543+INDEX('BCA Inputs'!P:P,MATCH(I1543,'BCA Inputs'!M:M,0))*Q1543+INDEX('BCA Inputs'!Q:Q,MATCH(I1543,'BCA Inputs'!M:M,0))*F1543+INDEX('BCA Inputs'!R:R,MATCH(I1543,'BCA Inputs'!M:M,0))*G1543)+L1543+N1543,IF($B$3="RG&amp;E",(INDEX('BCA Inputs'!$AX$14:$AX$54,MATCH(I1543,'BCA Inputs'!$AW$14:$AW$54,0))*P1543+INDEX('BCA Inputs'!$AY$14:$AY$54,MATCH(I1543,'BCA Inputs'!$AW$14:$AW$54,0))*O1543+INDEX('BCA Inputs'!$AZ$14:$AZ$54,MATCH(I1543,'BCA Inputs'!$AW$14:$AW$54,0))*Q1543+INDEX('BCA Inputs'!$BA$14:$BA$54,MATCH(I1543,'BCA Inputs'!$AW$14:$AW$54,0))*F1543+INDEX('BCA Inputs'!$BB$14:$BB$54,MATCH(I1543,'BCA Inputs'!$AW$14:$AW$54,0))*G1543)+L1543+N1543,"")),"")</f>
        <v/>
      </c>
      <c r="U1543" s="234" t="str">
        <f t="shared" si="231"/>
        <v/>
      </c>
      <c r="V1543" s="234" t="str">
        <f t="shared" si="232"/>
        <v/>
      </c>
      <c r="W1543" s="234" t="str">
        <f t="shared" si="233"/>
        <v/>
      </c>
      <c r="Y1543" s="235" t="str">
        <f t="shared" si="234"/>
        <v/>
      </c>
      <c r="Z1543" s="236" t="str">
        <f>IFERROR(IF($B$3="NYSEG",INDEX('BCA Inputs'!$X$14:$X$54,MATCH(I1543,'BCA Inputs'!$M$14:$M$54,0))*P1543+INDEX('BCA Inputs'!$Y$14:$Y$54,MATCH(I1543,'BCA Inputs'!$M$14:$M$54,0))*O1543+INDEX('BCA Inputs'!$Z$14:$Z$54,MATCH(I1543,'BCA Inputs'!$M$14:$M$54,0))*Q1543+INDEX('BCA Inputs'!$AA$14:$AA$54,MATCH(I1543,'BCA Inputs'!$M$14:$M$54,0))*F1543+INDEX('BCA Inputs'!$AB$14:$AB$54,MATCH(I1543,'BCA Inputs'!$M$14:$M$54,0))*G1543,IF($B$3="RG&amp;E",INDEX('BCA Inputs'!$BG$14:$BG$54,MATCH(I1543,'BCA Inputs'!$AW$14:$AW$54,0))*P1543+INDEX('BCA Inputs'!$BH$14:$BH$54,MATCH(I1543,'BCA Inputs'!$AW$14:$AW$54,0))*O1543+INDEX('BCA Inputs'!$BI$14:$BI$54,MATCH(I1543,'BCA Inputs'!$AW$14:$AW$54,0))*Q1543+INDEX('BCA Inputs'!$BJ$14:$BJ$54,MATCH(I1543,'BCA Inputs'!$AW$14:$AW$54,0))*F1543+INDEX('BCA Inputs'!$BK$14:$BK$54,MATCH(I1543,'BCA Inputs'!$AW$14:$AW$54,0))*G1543,"")),"")</f>
        <v/>
      </c>
      <c r="AA1543" s="237" t="str">
        <f t="shared" si="235"/>
        <v/>
      </c>
      <c r="AC1543" s="238" t="str">
        <f>IFERROR((K1543+R1543)+IF($B$3="NYSEG",INDEX('BCA Inputs'!$AI$14:$AI$54,MATCH(I1543,'BCA Inputs'!$M$14:$M$54,0))*P1543+INDEX('BCA Inputs'!$AJ$14:$AJ$54,MATCH(I1543,'BCA Inputs'!$M$14:$M$54,0))*Q1543,IF($B$3="RG&amp;E",INDEX('BCA Inputs'!$BR$14:$BR$54,MATCH(I1543,'BCA Inputs'!$AW$14:$AW$54,0))*P1543+INDEX('BCA Inputs'!$BS$14:$BS$54,MATCH(I1543,'BCA Inputs'!$AW$14:$AW$54,0))*Q1543,"")),"")</f>
        <v/>
      </c>
      <c r="AD1543" s="181" t="str">
        <f>IFERROR(IF($B$3="NYSEG",INDEX('BCA Inputs'!$AD$14:$AD$54,MATCH(I1543,'BCA Inputs'!$M$14:$M$54,0))*P1543+INDEX('BCA Inputs'!$AE$14:$AE$54,MATCH(I1543,'BCA Inputs'!$M$14:$M$54,0))*O1543+INDEX('BCA Inputs'!$AF$14:$AF$54,MATCH(I1543,'BCA Inputs'!$M$14:$M$54,0))*Q1543+INDEX('BCA Inputs'!$AG$14:$AG$54,MATCH(I1543,'BCA Inputs'!$M$14:$M$54,0))*F1543+INDEX('BCA Inputs'!$AH$14:$AH$54,MATCH(I1543,'BCA Inputs'!$M$14:$M$54,0))*G1543,IF($B$3="RG&amp;E",INDEX('BCA Inputs'!$BM$14:$BM$54,MATCH(I1543,'BCA Inputs'!$AW$14:$AW$54,0))*P1543+INDEX('BCA Inputs'!$BN$14:$BN$54,MATCH(I1543,'BCA Inputs'!$AW$14:$AW$54,0))*O1543+INDEX('BCA Inputs'!$BO$14:$BO$54,MATCH(I1543,'BCA Inputs'!$AW$14:$AW$54,0))*Q1543+INDEX('BCA Inputs'!$BP$14:$BP$54,MATCH(I1543,'BCA Inputs'!$AW$14:$AW$54,0))*F1543+INDEX('BCA Inputs'!$BQ$14:$BQ$54,MATCH(I1543,'BCA Inputs'!$AW$14:$AW$54,0))*G1543,"")),"")</f>
        <v/>
      </c>
      <c r="AE1543" s="237" t="str">
        <f t="shared" si="236"/>
        <v/>
      </c>
      <c r="AF1543" s="198">
        <f t="shared" si="238"/>
        <v>0</v>
      </c>
      <c r="AG1543" s="239">
        <f t="shared" si="239"/>
        <v>0</v>
      </c>
    </row>
    <row r="1544" spans="1:33">
      <c r="A1544" s="228"/>
      <c r="B1544" s="176"/>
      <c r="C1544" s="229"/>
      <c r="D1544" s="230"/>
      <c r="E1544" s="230"/>
      <c r="F1544" s="230"/>
      <c r="G1544" s="230"/>
      <c r="H1544" s="231"/>
      <c r="I1544" s="231"/>
      <c r="J1544" s="232"/>
      <c r="K1544" s="232"/>
      <c r="L1544" s="232"/>
      <c r="M1544" s="181">
        <f t="shared" si="237"/>
        <v>0</v>
      </c>
      <c r="N1544" s="181">
        <f>IF(H1544="",0,H1544*I1544*'Avoided Water Savings Cost'!$C$16)</f>
        <v>0</v>
      </c>
      <c r="O1544" s="545">
        <f>IF(C1544="",0,IF($B$3="NYSEG",C1544/(1-'Avoided Electric Costs 2020'!$W$21),IF($B$3="RG&amp;E",C1544/(1-'Avoided Electric Costs 2020'!$X$21),"")))</f>
        <v>0</v>
      </c>
      <c r="P1544" s="546">
        <f>IF(D1544="",0,IF($B$3="NYSEG",D1544/(1-'Avoided Electric Costs 2020'!$W$21),IF($B$3="RG&amp;E",D1544/(1-'Avoided Electric Costs 2020'!$X$21),"")))</f>
        <v>0</v>
      </c>
      <c r="Q1544" s="546">
        <f>IF(E1544="",0,IF($B$3="NYSEG",E1544/(1-'Avoided Natural Gas Costs 2020'!$J$34),IF($B$3="RG&amp;E",E1544/(1-'Avoided Natural Gas Costs 2020'!$K$34),"")))</f>
        <v>0</v>
      </c>
      <c r="R1544" s="233" t="str">
        <f>IFERROR(IF(P1544*'BCA Inputs'!$C$1+Q1544*'BCA Inputs'!$C$2+F1544*'BCA Inputs'!$C$2+G1544*'BCA Inputs'!$C$2=0,"",P1544*'BCA Inputs'!$C$1+Q1544*'BCA Inputs'!$C$2+F1544*'BCA Inputs'!$C$2+G1544*'BCA Inputs'!$C$2),"")</f>
        <v/>
      </c>
      <c r="S1544" s="181" t="str">
        <f t="shared" si="230"/>
        <v/>
      </c>
      <c r="T1544" s="181" t="str">
        <f>IFERROR(IF($B$3="NYSEG",(INDEX('BCA Inputs'!$N$14:$N$54,MATCH(I1544,'BCA Inputs'!$M$14:$M$54,0))*P1544+INDEX('BCA Inputs'!$O$14:$O$54,MATCH(I1544,'BCA Inputs'!$M$14:$M$54,0))*O1544+INDEX('BCA Inputs'!P:P,MATCH(I1544,'BCA Inputs'!M:M,0))*Q1544+INDEX('BCA Inputs'!Q:Q,MATCH(I1544,'BCA Inputs'!M:M,0))*F1544+INDEX('BCA Inputs'!R:R,MATCH(I1544,'BCA Inputs'!M:M,0))*G1544)+L1544+N1544,IF($B$3="RG&amp;E",(INDEX('BCA Inputs'!$AX$14:$AX$54,MATCH(I1544,'BCA Inputs'!$AW$14:$AW$54,0))*P1544+INDEX('BCA Inputs'!$AY$14:$AY$54,MATCH(I1544,'BCA Inputs'!$AW$14:$AW$54,0))*O1544+INDEX('BCA Inputs'!$AZ$14:$AZ$54,MATCH(I1544,'BCA Inputs'!$AW$14:$AW$54,0))*Q1544+INDEX('BCA Inputs'!$BA$14:$BA$54,MATCH(I1544,'BCA Inputs'!$AW$14:$AW$54,0))*F1544+INDEX('BCA Inputs'!$BB$14:$BB$54,MATCH(I1544,'BCA Inputs'!$AW$14:$AW$54,0))*G1544)+L1544+N1544,"")),"")</f>
        <v/>
      </c>
      <c r="U1544" s="234" t="str">
        <f t="shared" si="231"/>
        <v/>
      </c>
      <c r="V1544" s="234" t="str">
        <f t="shared" si="232"/>
        <v/>
      </c>
      <c r="W1544" s="234" t="str">
        <f t="shared" si="233"/>
        <v/>
      </c>
      <c r="Y1544" s="235" t="str">
        <f t="shared" si="234"/>
        <v/>
      </c>
      <c r="Z1544" s="236" t="str">
        <f>IFERROR(IF($B$3="NYSEG",INDEX('BCA Inputs'!$X$14:$X$54,MATCH(I1544,'BCA Inputs'!$M$14:$M$54,0))*P1544+INDEX('BCA Inputs'!$Y$14:$Y$54,MATCH(I1544,'BCA Inputs'!$M$14:$M$54,0))*O1544+INDEX('BCA Inputs'!$Z$14:$Z$54,MATCH(I1544,'BCA Inputs'!$M$14:$M$54,0))*Q1544+INDEX('BCA Inputs'!$AA$14:$AA$54,MATCH(I1544,'BCA Inputs'!$M$14:$M$54,0))*F1544+INDEX('BCA Inputs'!$AB$14:$AB$54,MATCH(I1544,'BCA Inputs'!$M$14:$M$54,0))*G1544,IF($B$3="RG&amp;E",INDEX('BCA Inputs'!$BG$14:$BG$54,MATCH(I1544,'BCA Inputs'!$AW$14:$AW$54,0))*P1544+INDEX('BCA Inputs'!$BH$14:$BH$54,MATCH(I1544,'BCA Inputs'!$AW$14:$AW$54,0))*O1544+INDEX('BCA Inputs'!$BI$14:$BI$54,MATCH(I1544,'BCA Inputs'!$AW$14:$AW$54,0))*Q1544+INDEX('BCA Inputs'!$BJ$14:$BJ$54,MATCH(I1544,'BCA Inputs'!$AW$14:$AW$54,0))*F1544+INDEX('BCA Inputs'!$BK$14:$BK$54,MATCH(I1544,'BCA Inputs'!$AW$14:$AW$54,0))*G1544,"")),"")</f>
        <v/>
      </c>
      <c r="AA1544" s="237" t="str">
        <f t="shared" si="235"/>
        <v/>
      </c>
      <c r="AC1544" s="238" t="str">
        <f>IFERROR((K1544+R1544)+IF($B$3="NYSEG",INDEX('BCA Inputs'!$AI$14:$AI$54,MATCH(I1544,'BCA Inputs'!$M$14:$M$54,0))*P1544+INDEX('BCA Inputs'!$AJ$14:$AJ$54,MATCH(I1544,'BCA Inputs'!$M$14:$M$54,0))*Q1544,IF($B$3="RG&amp;E",INDEX('BCA Inputs'!$BR$14:$BR$54,MATCH(I1544,'BCA Inputs'!$AW$14:$AW$54,0))*P1544+INDEX('BCA Inputs'!$BS$14:$BS$54,MATCH(I1544,'BCA Inputs'!$AW$14:$AW$54,0))*Q1544,"")),"")</f>
        <v/>
      </c>
      <c r="AD1544" s="181" t="str">
        <f>IFERROR(IF($B$3="NYSEG",INDEX('BCA Inputs'!$AD$14:$AD$54,MATCH(I1544,'BCA Inputs'!$M$14:$M$54,0))*P1544+INDEX('BCA Inputs'!$AE$14:$AE$54,MATCH(I1544,'BCA Inputs'!$M$14:$M$54,0))*O1544+INDEX('BCA Inputs'!$AF$14:$AF$54,MATCH(I1544,'BCA Inputs'!$M$14:$M$54,0))*Q1544+INDEX('BCA Inputs'!$AG$14:$AG$54,MATCH(I1544,'BCA Inputs'!$M$14:$M$54,0))*F1544+INDEX('BCA Inputs'!$AH$14:$AH$54,MATCH(I1544,'BCA Inputs'!$M$14:$M$54,0))*G1544,IF($B$3="RG&amp;E",INDEX('BCA Inputs'!$BM$14:$BM$54,MATCH(I1544,'BCA Inputs'!$AW$14:$AW$54,0))*P1544+INDEX('BCA Inputs'!$BN$14:$BN$54,MATCH(I1544,'BCA Inputs'!$AW$14:$AW$54,0))*O1544+INDEX('BCA Inputs'!$BO$14:$BO$54,MATCH(I1544,'BCA Inputs'!$AW$14:$AW$54,0))*Q1544+INDEX('BCA Inputs'!$BP$14:$BP$54,MATCH(I1544,'BCA Inputs'!$AW$14:$AW$54,0))*F1544+INDEX('BCA Inputs'!$BQ$14:$BQ$54,MATCH(I1544,'BCA Inputs'!$AW$14:$AW$54,0))*G1544,"")),"")</f>
        <v/>
      </c>
      <c r="AE1544" s="237" t="str">
        <f t="shared" si="236"/>
        <v/>
      </c>
      <c r="AF1544" s="198">
        <f t="shared" si="238"/>
        <v>0</v>
      </c>
      <c r="AG1544" s="239">
        <f t="shared" si="239"/>
        <v>0</v>
      </c>
    </row>
    <row r="1545" spans="1:33">
      <c r="A1545" s="228"/>
      <c r="B1545" s="176"/>
      <c r="C1545" s="229"/>
      <c r="D1545" s="230"/>
      <c r="E1545" s="230"/>
      <c r="F1545" s="230"/>
      <c r="G1545" s="230"/>
      <c r="H1545" s="231"/>
      <c r="I1545" s="231"/>
      <c r="J1545" s="232"/>
      <c r="K1545" s="232"/>
      <c r="L1545" s="232"/>
      <c r="M1545" s="181">
        <f t="shared" si="237"/>
        <v>0</v>
      </c>
      <c r="N1545" s="181">
        <f>IF(H1545="",0,H1545*I1545*'Avoided Water Savings Cost'!$C$16)</f>
        <v>0</v>
      </c>
      <c r="O1545" s="545">
        <f>IF(C1545="",0,IF($B$3="NYSEG",C1545/(1-'Avoided Electric Costs 2020'!$W$21),IF($B$3="RG&amp;E",C1545/(1-'Avoided Electric Costs 2020'!$X$21),"")))</f>
        <v>0</v>
      </c>
      <c r="P1545" s="546">
        <f>IF(D1545="",0,IF($B$3="NYSEG",D1545/(1-'Avoided Electric Costs 2020'!$W$21),IF($B$3="RG&amp;E",D1545/(1-'Avoided Electric Costs 2020'!$X$21),"")))</f>
        <v>0</v>
      </c>
      <c r="Q1545" s="546">
        <f>IF(E1545="",0,IF($B$3="NYSEG",E1545/(1-'Avoided Natural Gas Costs 2020'!$J$34),IF($B$3="RG&amp;E",E1545/(1-'Avoided Natural Gas Costs 2020'!$K$34),"")))</f>
        <v>0</v>
      </c>
      <c r="R1545" s="233" t="str">
        <f>IFERROR(IF(P1545*'BCA Inputs'!$C$1+Q1545*'BCA Inputs'!$C$2+F1545*'BCA Inputs'!$C$2+G1545*'BCA Inputs'!$C$2=0,"",P1545*'BCA Inputs'!$C$1+Q1545*'BCA Inputs'!$C$2+F1545*'BCA Inputs'!$C$2+G1545*'BCA Inputs'!$C$2),"")</f>
        <v/>
      </c>
      <c r="S1545" s="181" t="str">
        <f t="shared" si="230"/>
        <v/>
      </c>
      <c r="T1545" s="181" t="str">
        <f>IFERROR(IF($B$3="NYSEG",(INDEX('BCA Inputs'!$N$14:$N$54,MATCH(I1545,'BCA Inputs'!$M$14:$M$54,0))*P1545+INDEX('BCA Inputs'!$O$14:$O$54,MATCH(I1545,'BCA Inputs'!$M$14:$M$54,0))*O1545+INDEX('BCA Inputs'!P:P,MATCH(I1545,'BCA Inputs'!M:M,0))*Q1545+INDEX('BCA Inputs'!Q:Q,MATCH(I1545,'BCA Inputs'!M:M,0))*F1545+INDEX('BCA Inputs'!R:R,MATCH(I1545,'BCA Inputs'!M:M,0))*G1545)+L1545+N1545,IF($B$3="RG&amp;E",(INDEX('BCA Inputs'!$AX$14:$AX$54,MATCH(I1545,'BCA Inputs'!$AW$14:$AW$54,0))*P1545+INDEX('BCA Inputs'!$AY$14:$AY$54,MATCH(I1545,'BCA Inputs'!$AW$14:$AW$54,0))*O1545+INDEX('BCA Inputs'!$AZ$14:$AZ$54,MATCH(I1545,'BCA Inputs'!$AW$14:$AW$54,0))*Q1545+INDEX('BCA Inputs'!$BA$14:$BA$54,MATCH(I1545,'BCA Inputs'!$AW$14:$AW$54,0))*F1545+INDEX('BCA Inputs'!$BB$14:$BB$54,MATCH(I1545,'BCA Inputs'!$AW$14:$AW$54,0))*G1545)+L1545+N1545,"")),"")</f>
        <v/>
      </c>
      <c r="U1545" s="234" t="str">
        <f t="shared" si="231"/>
        <v/>
      </c>
      <c r="V1545" s="234" t="str">
        <f t="shared" si="232"/>
        <v/>
      </c>
      <c r="W1545" s="234" t="str">
        <f t="shared" si="233"/>
        <v/>
      </c>
      <c r="Y1545" s="235" t="str">
        <f t="shared" si="234"/>
        <v/>
      </c>
      <c r="Z1545" s="236" t="str">
        <f>IFERROR(IF($B$3="NYSEG",INDEX('BCA Inputs'!$X$14:$X$54,MATCH(I1545,'BCA Inputs'!$M$14:$M$54,0))*P1545+INDEX('BCA Inputs'!$Y$14:$Y$54,MATCH(I1545,'BCA Inputs'!$M$14:$M$54,0))*O1545+INDEX('BCA Inputs'!$Z$14:$Z$54,MATCH(I1545,'BCA Inputs'!$M$14:$M$54,0))*Q1545+INDEX('BCA Inputs'!$AA$14:$AA$54,MATCH(I1545,'BCA Inputs'!$M$14:$M$54,0))*F1545+INDEX('BCA Inputs'!$AB$14:$AB$54,MATCH(I1545,'BCA Inputs'!$M$14:$M$54,0))*G1545,IF($B$3="RG&amp;E",INDEX('BCA Inputs'!$BG$14:$BG$54,MATCH(I1545,'BCA Inputs'!$AW$14:$AW$54,0))*P1545+INDEX('BCA Inputs'!$BH$14:$BH$54,MATCH(I1545,'BCA Inputs'!$AW$14:$AW$54,0))*O1545+INDEX('BCA Inputs'!$BI$14:$BI$54,MATCH(I1545,'BCA Inputs'!$AW$14:$AW$54,0))*Q1545+INDEX('BCA Inputs'!$BJ$14:$BJ$54,MATCH(I1545,'BCA Inputs'!$AW$14:$AW$54,0))*F1545+INDEX('BCA Inputs'!$BK$14:$BK$54,MATCH(I1545,'BCA Inputs'!$AW$14:$AW$54,0))*G1545,"")),"")</f>
        <v/>
      </c>
      <c r="AA1545" s="237" t="str">
        <f t="shared" si="235"/>
        <v/>
      </c>
      <c r="AC1545" s="238" t="str">
        <f>IFERROR((K1545+R1545)+IF($B$3="NYSEG",INDEX('BCA Inputs'!$AI$14:$AI$54,MATCH(I1545,'BCA Inputs'!$M$14:$M$54,0))*P1545+INDEX('BCA Inputs'!$AJ$14:$AJ$54,MATCH(I1545,'BCA Inputs'!$M$14:$M$54,0))*Q1545,IF($B$3="RG&amp;E",INDEX('BCA Inputs'!$BR$14:$BR$54,MATCH(I1545,'BCA Inputs'!$AW$14:$AW$54,0))*P1545+INDEX('BCA Inputs'!$BS$14:$BS$54,MATCH(I1545,'BCA Inputs'!$AW$14:$AW$54,0))*Q1545,"")),"")</f>
        <v/>
      </c>
      <c r="AD1545" s="181" t="str">
        <f>IFERROR(IF($B$3="NYSEG",INDEX('BCA Inputs'!$AD$14:$AD$54,MATCH(I1545,'BCA Inputs'!$M$14:$M$54,0))*P1545+INDEX('BCA Inputs'!$AE$14:$AE$54,MATCH(I1545,'BCA Inputs'!$M$14:$M$54,0))*O1545+INDEX('BCA Inputs'!$AF$14:$AF$54,MATCH(I1545,'BCA Inputs'!$M$14:$M$54,0))*Q1545+INDEX('BCA Inputs'!$AG$14:$AG$54,MATCH(I1545,'BCA Inputs'!$M$14:$M$54,0))*F1545+INDEX('BCA Inputs'!$AH$14:$AH$54,MATCH(I1545,'BCA Inputs'!$M$14:$M$54,0))*G1545,IF($B$3="RG&amp;E",INDEX('BCA Inputs'!$BM$14:$BM$54,MATCH(I1545,'BCA Inputs'!$AW$14:$AW$54,0))*P1545+INDEX('BCA Inputs'!$BN$14:$BN$54,MATCH(I1545,'BCA Inputs'!$AW$14:$AW$54,0))*O1545+INDEX('BCA Inputs'!$BO$14:$BO$54,MATCH(I1545,'BCA Inputs'!$AW$14:$AW$54,0))*Q1545+INDEX('BCA Inputs'!$BP$14:$BP$54,MATCH(I1545,'BCA Inputs'!$AW$14:$AW$54,0))*F1545+INDEX('BCA Inputs'!$BQ$14:$BQ$54,MATCH(I1545,'BCA Inputs'!$AW$14:$AW$54,0))*G1545,"")),"")</f>
        <v/>
      </c>
      <c r="AE1545" s="237" t="str">
        <f t="shared" si="236"/>
        <v/>
      </c>
      <c r="AF1545" s="198">
        <f t="shared" si="238"/>
        <v>0</v>
      </c>
      <c r="AG1545" s="239">
        <f t="shared" si="239"/>
        <v>0</v>
      </c>
    </row>
    <row r="1546" spans="1:33">
      <c r="A1546" s="228"/>
      <c r="B1546" s="176"/>
      <c r="C1546" s="229"/>
      <c r="D1546" s="230"/>
      <c r="E1546" s="230"/>
      <c r="F1546" s="230"/>
      <c r="G1546" s="230"/>
      <c r="H1546" s="231"/>
      <c r="I1546" s="231"/>
      <c r="J1546" s="232"/>
      <c r="K1546" s="232"/>
      <c r="L1546" s="232"/>
      <c r="M1546" s="181">
        <f t="shared" si="237"/>
        <v>0</v>
      </c>
      <c r="N1546" s="181">
        <f>IF(H1546="",0,H1546*I1546*'Avoided Water Savings Cost'!$C$16)</f>
        <v>0</v>
      </c>
      <c r="O1546" s="545">
        <f>IF(C1546="",0,IF($B$3="NYSEG",C1546/(1-'Avoided Electric Costs 2020'!$W$21),IF($B$3="RG&amp;E",C1546/(1-'Avoided Electric Costs 2020'!$X$21),"")))</f>
        <v>0</v>
      </c>
      <c r="P1546" s="546">
        <f>IF(D1546="",0,IF($B$3="NYSEG",D1546/(1-'Avoided Electric Costs 2020'!$W$21),IF($B$3="RG&amp;E",D1546/(1-'Avoided Electric Costs 2020'!$X$21),"")))</f>
        <v>0</v>
      </c>
      <c r="Q1546" s="546">
        <f>IF(E1546="",0,IF($B$3="NYSEG",E1546/(1-'Avoided Natural Gas Costs 2020'!$J$34),IF($B$3="RG&amp;E",E1546/(1-'Avoided Natural Gas Costs 2020'!$K$34),"")))</f>
        <v>0</v>
      </c>
      <c r="R1546" s="233" t="str">
        <f>IFERROR(IF(P1546*'BCA Inputs'!$C$1+Q1546*'BCA Inputs'!$C$2+F1546*'BCA Inputs'!$C$2+G1546*'BCA Inputs'!$C$2=0,"",P1546*'BCA Inputs'!$C$1+Q1546*'BCA Inputs'!$C$2+F1546*'BCA Inputs'!$C$2+G1546*'BCA Inputs'!$C$2),"")</f>
        <v/>
      </c>
      <c r="S1546" s="181" t="str">
        <f t="shared" si="230"/>
        <v/>
      </c>
      <c r="T1546" s="181" t="str">
        <f>IFERROR(IF($B$3="NYSEG",(INDEX('BCA Inputs'!$N$14:$N$54,MATCH(I1546,'BCA Inputs'!$M$14:$M$54,0))*P1546+INDEX('BCA Inputs'!$O$14:$O$54,MATCH(I1546,'BCA Inputs'!$M$14:$M$54,0))*O1546+INDEX('BCA Inputs'!P:P,MATCH(I1546,'BCA Inputs'!M:M,0))*Q1546+INDEX('BCA Inputs'!Q:Q,MATCH(I1546,'BCA Inputs'!M:M,0))*F1546+INDEX('BCA Inputs'!R:R,MATCH(I1546,'BCA Inputs'!M:M,0))*G1546)+L1546+N1546,IF($B$3="RG&amp;E",(INDEX('BCA Inputs'!$AX$14:$AX$54,MATCH(I1546,'BCA Inputs'!$AW$14:$AW$54,0))*P1546+INDEX('BCA Inputs'!$AY$14:$AY$54,MATCH(I1546,'BCA Inputs'!$AW$14:$AW$54,0))*O1546+INDEX('BCA Inputs'!$AZ$14:$AZ$54,MATCH(I1546,'BCA Inputs'!$AW$14:$AW$54,0))*Q1546+INDEX('BCA Inputs'!$BA$14:$BA$54,MATCH(I1546,'BCA Inputs'!$AW$14:$AW$54,0))*F1546+INDEX('BCA Inputs'!$BB$14:$BB$54,MATCH(I1546,'BCA Inputs'!$AW$14:$AW$54,0))*G1546)+L1546+N1546,"")),"")</f>
        <v/>
      </c>
      <c r="U1546" s="234" t="str">
        <f t="shared" si="231"/>
        <v/>
      </c>
      <c r="V1546" s="234" t="str">
        <f t="shared" si="232"/>
        <v/>
      </c>
      <c r="W1546" s="234" t="str">
        <f t="shared" si="233"/>
        <v/>
      </c>
      <c r="Y1546" s="235" t="str">
        <f t="shared" si="234"/>
        <v/>
      </c>
      <c r="Z1546" s="236" t="str">
        <f>IFERROR(IF($B$3="NYSEG",INDEX('BCA Inputs'!$X$14:$X$54,MATCH(I1546,'BCA Inputs'!$M$14:$M$54,0))*P1546+INDEX('BCA Inputs'!$Y$14:$Y$54,MATCH(I1546,'BCA Inputs'!$M$14:$M$54,0))*O1546+INDEX('BCA Inputs'!$Z$14:$Z$54,MATCH(I1546,'BCA Inputs'!$M$14:$M$54,0))*Q1546+INDEX('BCA Inputs'!$AA$14:$AA$54,MATCH(I1546,'BCA Inputs'!$M$14:$M$54,0))*F1546+INDEX('BCA Inputs'!$AB$14:$AB$54,MATCH(I1546,'BCA Inputs'!$M$14:$M$54,0))*G1546,IF($B$3="RG&amp;E",INDEX('BCA Inputs'!$BG$14:$BG$54,MATCH(I1546,'BCA Inputs'!$AW$14:$AW$54,0))*P1546+INDEX('BCA Inputs'!$BH$14:$BH$54,MATCH(I1546,'BCA Inputs'!$AW$14:$AW$54,0))*O1546+INDEX('BCA Inputs'!$BI$14:$BI$54,MATCH(I1546,'BCA Inputs'!$AW$14:$AW$54,0))*Q1546+INDEX('BCA Inputs'!$BJ$14:$BJ$54,MATCH(I1546,'BCA Inputs'!$AW$14:$AW$54,0))*F1546+INDEX('BCA Inputs'!$BK$14:$BK$54,MATCH(I1546,'BCA Inputs'!$AW$14:$AW$54,0))*G1546,"")),"")</f>
        <v/>
      </c>
      <c r="AA1546" s="237" t="str">
        <f t="shared" si="235"/>
        <v/>
      </c>
      <c r="AC1546" s="238" t="str">
        <f>IFERROR((K1546+R1546)+IF($B$3="NYSEG",INDEX('BCA Inputs'!$AI$14:$AI$54,MATCH(I1546,'BCA Inputs'!$M$14:$M$54,0))*P1546+INDEX('BCA Inputs'!$AJ$14:$AJ$54,MATCH(I1546,'BCA Inputs'!$M$14:$M$54,0))*Q1546,IF($B$3="RG&amp;E",INDEX('BCA Inputs'!$BR$14:$BR$54,MATCH(I1546,'BCA Inputs'!$AW$14:$AW$54,0))*P1546+INDEX('BCA Inputs'!$BS$14:$BS$54,MATCH(I1546,'BCA Inputs'!$AW$14:$AW$54,0))*Q1546,"")),"")</f>
        <v/>
      </c>
      <c r="AD1546" s="181" t="str">
        <f>IFERROR(IF($B$3="NYSEG",INDEX('BCA Inputs'!$AD$14:$AD$54,MATCH(I1546,'BCA Inputs'!$M$14:$M$54,0))*P1546+INDEX('BCA Inputs'!$AE$14:$AE$54,MATCH(I1546,'BCA Inputs'!$M$14:$M$54,0))*O1546+INDEX('BCA Inputs'!$AF$14:$AF$54,MATCH(I1546,'BCA Inputs'!$M$14:$M$54,0))*Q1546+INDEX('BCA Inputs'!$AG$14:$AG$54,MATCH(I1546,'BCA Inputs'!$M$14:$M$54,0))*F1546+INDEX('BCA Inputs'!$AH$14:$AH$54,MATCH(I1546,'BCA Inputs'!$M$14:$M$54,0))*G1546,IF($B$3="RG&amp;E",INDEX('BCA Inputs'!$BM$14:$BM$54,MATCH(I1546,'BCA Inputs'!$AW$14:$AW$54,0))*P1546+INDEX('BCA Inputs'!$BN$14:$BN$54,MATCH(I1546,'BCA Inputs'!$AW$14:$AW$54,0))*O1546+INDEX('BCA Inputs'!$BO$14:$BO$54,MATCH(I1546,'BCA Inputs'!$AW$14:$AW$54,0))*Q1546+INDEX('BCA Inputs'!$BP$14:$BP$54,MATCH(I1546,'BCA Inputs'!$AW$14:$AW$54,0))*F1546+INDEX('BCA Inputs'!$BQ$14:$BQ$54,MATCH(I1546,'BCA Inputs'!$AW$14:$AW$54,0))*G1546,"")),"")</f>
        <v/>
      </c>
      <c r="AE1546" s="237" t="str">
        <f t="shared" si="236"/>
        <v/>
      </c>
      <c r="AF1546" s="198">
        <f t="shared" si="238"/>
        <v>0</v>
      </c>
      <c r="AG1546" s="239">
        <f t="shared" si="239"/>
        <v>0</v>
      </c>
    </row>
    <row r="1547" spans="1:33">
      <c r="A1547" s="228"/>
      <c r="B1547" s="176"/>
      <c r="C1547" s="229"/>
      <c r="D1547" s="230"/>
      <c r="E1547" s="230"/>
      <c r="F1547" s="230"/>
      <c r="G1547" s="230"/>
      <c r="H1547" s="231"/>
      <c r="I1547" s="231"/>
      <c r="J1547" s="232"/>
      <c r="K1547" s="232"/>
      <c r="L1547" s="232"/>
      <c r="M1547" s="181">
        <f t="shared" si="237"/>
        <v>0</v>
      </c>
      <c r="N1547" s="181">
        <f>IF(H1547="",0,H1547*I1547*'Avoided Water Savings Cost'!$C$16)</f>
        <v>0</v>
      </c>
      <c r="O1547" s="545">
        <f>IF(C1547="",0,IF($B$3="NYSEG",C1547/(1-'Avoided Electric Costs 2020'!$W$21),IF($B$3="RG&amp;E",C1547/(1-'Avoided Electric Costs 2020'!$X$21),"")))</f>
        <v>0</v>
      </c>
      <c r="P1547" s="546">
        <f>IF(D1547="",0,IF($B$3="NYSEG",D1547/(1-'Avoided Electric Costs 2020'!$W$21),IF($B$3="RG&amp;E",D1547/(1-'Avoided Electric Costs 2020'!$X$21),"")))</f>
        <v>0</v>
      </c>
      <c r="Q1547" s="546">
        <f>IF(E1547="",0,IF($B$3="NYSEG",E1547/(1-'Avoided Natural Gas Costs 2020'!$J$34),IF($B$3="RG&amp;E",E1547/(1-'Avoided Natural Gas Costs 2020'!$K$34),"")))</f>
        <v>0</v>
      </c>
      <c r="R1547" s="233" t="str">
        <f>IFERROR(IF(P1547*'BCA Inputs'!$C$1+Q1547*'BCA Inputs'!$C$2+F1547*'BCA Inputs'!$C$2+G1547*'BCA Inputs'!$C$2=0,"",P1547*'BCA Inputs'!$C$1+Q1547*'BCA Inputs'!$C$2+F1547*'BCA Inputs'!$C$2+G1547*'BCA Inputs'!$C$2),"")</f>
        <v/>
      </c>
      <c r="S1547" s="181" t="str">
        <f t="shared" si="230"/>
        <v/>
      </c>
      <c r="T1547" s="181" t="str">
        <f>IFERROR(IF($B$3="NYSEG",(INDEX('BCA Inputs'!$N$14:$N$54,MATCH(I1547,'BCA Inputs'!$M$14:$M$54,0))*P1547+INDEX('BCA Inputs'!$O$14:$O$54,MATCH(I1547,'BCA Inputs'!$M$14:$M$54,0))*O1547+INDEX('BCA Inputs'!P:P,MATCH(I1547,'BCA Inputs'!M:M,0))*Q1547+INDEX('BCA Inputs'!Q:Q,MATCH(I1547,'BCA Inputs'!M:M,0))*F1547+INDEX('BCA Inputs'!R:R,MATCH(I1547,'BCA Inputs'!M:M,0))*G1547)+L1547+N1547,IF($B$3="RG&amp;E",(INDEX('BCA Inputs'!$AX$14:$AX$54,MATCH(I1547,'BCA Inputs'!$AW$14:$AW$54,0))*P1547+INDEX('BCA Inputs'!$AY$14:$AY$54,MATCH(I1547,'BCA Inputs'!$AW$14:$AW$54,0))*O1547+INDEX('BCA Inputs'!$AZ$14:$AZ$54,MATCH(I1547,'BCA Inputs'!$AW$14:$AW$54,0))*Q1547+INDEX('BCA Inputs'!$BA$14:$BA$54,MATCH(I1547,'BCA Inputs'!$AW$14:$AW$54,0))*F1547+INDEX('BCA Inputs'!$BB$14:$BB$54,MATCH(I1547,'BCA Inputs'!$AW$14:$AW$54,0))*G1547)+L1547+N1547,"")),"")</f>
        <v/>
      </c>
      <c r="U1547" s="234" t="str">
        <f t="shared" si="231"/>
        <v/>
      </c>
      <c r="V1547" s="234" t="str">
        <f t="shared" si="232"/>
        <v/>
      </c>
      <c r="W1547" s="234" t="str">
        <f t="shared" si="233"/>
        <v/>
      </c>
      <c r="Y1547" s="235" t="str">
        <f t="shared" si="234"/>
        <v/>
      </c>
      <c r="Z1547" s="236" t="str">
        <f>IFERROR(IF($B$3="NYSEG",INDEX('BCA Inputs'!$X$14:$X$54,MATCH(I1547,'BCA Inputs'!$M$14:$M$54,0))*P1547+INDEX('BCA Inputs'!$Y$14:$Y$54,MATCH(I1547,'BCA Inputs'!$M$14:$M$54,0))*O1547+INDEX('BCA Inputs'!$Z$14:$Z$54,MATCH(I1547,'BCA Inputs'!$M$14:$M$54,0))*Q1547+INDEX('BCA Inputs'!$AA$14:$AA$54,MATCH(I1547,'BCA Inputs'!$M$14:$M$54,0))*F1547+INDEX('BCA Inputs'!$AB$14:$AB$54,MATCH(I1547,'BCA Inputs'!$M$14:$M$54,0))*G1547,IF($B$3="RG&amp;E",INDEX('BCA Inputs'!$BG$14:$BG$54,MATCH(I1547,'BCA Inputs'!$AW$14:$AW$54,0))*P1547+INDEX('BCA Inputs'!$BH$14:$BH$54,MATCH(I1547,'BCA Inputs'!$AW$14:$AW$54,0))*O1547+INDEX('BCA Inputs'!$BI$14:$BI$54,MATCH(I1547,'BCA Inputs'!$AW$14:$AW$54,0))*Q1547+INDEX('BCA Inputs'!$BJ$14:$BJ$54,MATCH(I1547,'BCA Inputs'!$AW$14:$AW$54,0))*F1547+INDEX('BCA Inputs'!$BK$14:$BK$54,MATCH(I1547,'BCA Inputs'!$AW$14:$AW$54,0))*G1547,"")),"")</f>
        <v/>
      </c>
      <c r="AA1547" s="237" t="str">
        <f t="shared" si="235"/>
        <v/>
      </c>
      <c r="AC1547" s="238" t="str">
        <f>IFERROR((K1547+R1547)+IF($B$3="NYSEG",INDEX('BCA Inputs'!$AI$14:$AI$54,MATCH(I1547,'BCA Inputs'!$M$14:$M$54,0))*P1547+INDEX('BCA Inputs'!$AJ$14:$AJ$54,MATCH(I1547,'BCA Inputs'!$M$14:$M$54,0))*Q1547,IF($B$3="RG&amp;E",INDEX('BCA Inputs'!$BR$14:$BR$54,MATCH(I1547,'BCA Inputs'!$AW$14:$AW$54,0))*P1547+INDEX('BCA Inputs'!$BS$14:$BS$54,MATCH(I1547,'BCA Inputs'!$AW$14:$AW$54,0))*Q1547,"")),"")</f>
        <v/>
      </c>
      <c r="AD1547" s="181" t="str">
        <f>IFERROR(IF($B$3="NYSEG",INDEX('BCA Inputs'!$AD$14:$AD$54,MATCH(I1547,'BCA Inputs'!$M$14:$M$54,0))*P1547+INDEX('BCA Inputs'!$AE$14:$AE$54,MATCH(I1547,'BCA Inputs'!$M$14:$M$54,0))*O1547+INDEX('BCA Inputs'!$AF$14:$AF$54,MATCH(I1547,'BCA Inputs'!$M$14:$M$54,0))*Q1547+INDEX('BCA Inputs'!$AG$14:$AG$54,MATCH(I1547,'BCA Inputs'!$M$14:$M$54,0))*F1547+INDEX('BCA Inputs'!$AH$14:$AH$54,MATCH(I1547,'BCA Inputs'!$M$14:$M$54,0))*G1547,IF($B$3="RG&amp;E",INDEX('BCA Inputs'!$BM$14:$BM$54,MATCH(I1547,'BCA Inputs'!$AW$14:$AW$54,0))*P1547+INDEX('BCA Inputs'!$BN$14:$BN$54,MATCH(I1547,'BCA Inputs'!$AW$14:$AW$54,0))*O1547+INDEX('BCA Inputs'!$BO$14:$BO$54,MATCH(I1547,'BCA Inputs'!$AW$14:$AW$54,0))*Q1547+INDEX('BCA Inputs'!$BP$14:$BP$54,MATCH(I1547,'BCA Inputs'!$AW$14:$AW$54,0))*F1547+INDEX('BCA Inputs'!$BQ$14:$BQ$54,MATCH(I1547,'BCA Inputs'!$AW$14:$AW$54,0))*G1547,"")),"")</f>
        <v/>
      </c>
      <c r="AE1547" s="237" t="str">
        <f t="shared" si="236"/>
        <v/>
      </c>
      <c r="AF1547" s="198">
        <f t="shared" si="238"/>
        <v>0</v>
      </c>
      <c r="AG1547" s="239">
        <f t="shared" si="239"/>
        <v>0</v>
      </c>
    </row>
    <row r="1548" spans="1:33">
      <c r="A1548" s="228"/>
      <c r="B1548" s="176"/>
      <c r="C1548" s="229"/>
      <c r="D1548" s="230"/>
      <c r="E1548" s="230"/>
      <c r="F1548" s="230"/>
      <c r="G1548" s="230"/>
      <c r="H1548" s="231"/>
      <c r="I1548" s="231"/>
      <c r="J1548" s="232"/>
      <c r="K1548" s="232"/>
      <c r="L1548" s="232"/>
      <c r="M1548" s="181">
        <f t="shared" si="237"/>
        <v>0</v>
      </c>
      <c r="N1548" s="181">
        <f>IF(H1548="",0,H1548*I1548*'Avoided Water Savings Cost'!$C$16)</f>
        <v>0</v>
      </c>
      <c r="O1548" s="545">
        <f>IF(C1548="",0,IF($B$3="NYSEG",C1548/(1-'Avoided Electric Costs 2020'!$W$21),IF($B$3="RG&amp;E",C1548/(1-'Avoided Electric Costs 2020'!$X$21),"")))</f>
        <v>0</v>
      </c>
      <c r="P1548" s="546">
        <f>IF(D1548="",0,IF($B$3="NYSEG",D1548/(1-'Avoided Electric Costs 2020'!$W$21),IF($B$3="RG&amp;E",D1548/(1-'Avoided Electric Costs 2020'!$X$21),"")))</f>
        <v>0</v>
      </c>
      <c r="Q1548" s="546">
        <f>IF(E1548="",0,IF($B$3="NYSEG",E1548/(1-'Avoided Natural Gas Costs 2020'!$J$34),IF($B$3="RG&amp;E",E1548/(1-'Avoided Natural Gas Costs 2020'!$K$34),"")))</f>
        <v>0</v>
      </c>
      <c r="R1548" s="233" t="str">
        <f>IFERROR(IF(P1548*'BCA Inputs'!$C$1+Q1548*'BCA Inputs'!$C$2+F1548*'BCA Inputs'!$C$2+G1548*'BCA Inputs'!$C$2=0,"",P1548*'BCA Inputs'!$C$1+Q1548*'BCA Inputs'!$C$2+F1548*'BCA Inputs'!$C$2+G1548*'BCA Inputs'!$C$2),"")</f>
        <v/>
      </c>
      <c r="S1548" s="181" t="str">
        <f t="shared" si="230"/>
        <v/>
      </c>
      <c r="T1548" s="181" t="str">
        <f>IFERROR(IF($B$3="NYSEG",(INDEX('BCA Inputs'!$N$14:$N$54,MATCH(I1548,'BCA Inputs'!$M$14:$M$54,0))*P1548+INDEX('BCA Inputs'!$O$14:$O$54,MATCH(I1548,'BCA Inputs'!$M$14:$M$54,0))*O1548+INDEX('BCA Inputs'!P:P,MATCH(I1548,'BCA Inputs'!M:M,0))*Q1548+INDEX('BCA Inputs'!Q:Q,MATCH(I1548,'BCA Inputs'!M:M,0))*F1548+INDEX('BCA Inputs'!R:R,MATCH(I1548,'BCA Inputs'!M:M,0))*G1548)+L1548+N1548,IF($B$3="RG&amp;E",(INDEX('BCA Inputs'!$AX$14:$AX$54,MATCH(I1548,'BCA Inputs'!$AW$14:$AW$54,0))*P1548+INDEX('BCA Inputs'!$AY$14:$AY$54,MATCH(I1548,'BCA Inputs'!$AW$14:$AW$54,0))*O1548+INDEX('BCA Inputs'!$AZ$14:$AZ$54,MATCH(I1548,'BCA Inputs'!$AW$14:$AW$54,0))*Q1548+INDEX('BCA Inputs'!$BA$14:$BA$54,MATCH(I1548,'BCA Inputs'!$AW$14:$AW$54,0))*F1548+INDEX('BCA Inputs'!$BB$14:$BB$54,MATCH(I1548,'BCA Inputs'!$AW$14:$AW$54,0))*G1548)+L1548+N1548,"")),"")</f>
        <v/>
      </c>
      <c r="U1548" s="234" t="str">
        <f t="shared" si="231"/>
        <v/>
      </c>
      <c r="V1548" s="234" t="str">
        <f t="shared" si="232"/>
        <v/>
      </c>
      <c r="W1548" s="234" t="str">
        <f t="shared" si="233"/>
        <v/>
      </c>
      <c r="Y1548" s="235" t="str">
        <f t="shared" si="234"/>
        <v/>
      </c>
      <c r="Z1548" s="236" t="str">
        <f>IFERROR(IF($B$3="NYSEG",INDEX('BCA Inputs'!$X$14:$X$54,MATCH(I1548,'BCA Inputs'!$M$14:$M$54,0))*P1548+INDEX('BCA Inputs'!$Y$14:$Y$54,MATCH(I1548,'BCA Inputs'!$M$14:$M$54,0))*O1548+INDEX('BCA Inputs'!$Z$14:$Z$54,MATCH(I1548,'BCA Inputs'!$M$14:$M$54,0))*Q1548+INDEX('BCA Inputs'!$AA$14:$AA$54,MATCH(I1548,'BCA Inputs'!$M$14:$M$54,0))*F1548+INDEX('BCA Inputs'!$AB$14:$AB$54,MATCH(I1548,'BCA Inputs'!$M$14:$M$54,0))*G1548,IF($B$3="RG&amp;E",INDEX('BCA Inputs'!$BG$14:$BG$54,MATCH(I1548,'BCA Inputs'!$AW$14:$AW$54,0))*P1548+INDEX('BCA Inputs'!$BH$14:$BH$54,MATCH(I1548,'BCA Inputs'!$AW$14:$AW$54,0))*O1548+INDEX('BCA Inputs'!$BI$14:$BI$54,MATCH(I1548,'BCA Inputs'!$AW$14:$AW$54,0))*Q1548+INDEX('BCA Inputs'!$BJ$14:$BJ$54,MATCH(I1548,'BCA Inputs'!$AW$14:$AW$54,0))*F1548+INDEX('BCA Inputs'!$BK$14:$BK$54,MATCH(I1548,'BCA Inputs'!$AW$14:$AW$54,0))*G1548,"")),"")</f>
        <v/>
      </c>
      <c r="AA1548" s="237" t="str">
        <f t="shared" si="235"/>
        <v/>
      </c>
      <c r="AC1548" s="238" t="str">
        <f>IFERROR((K1548+R1548)+IF($B$3="NYSEG",INDEX('BCA Inputs'!$AI$14:$AI$54,MATCH(I1548,'BCA Inputs'!$M$14:$M$54,0))*P1548+INDEX('BCA Inputs'!$AJ$14:$AJ$54,MATCH(I1548,'BCA Inputs'!$M$14:$M$54,0))*Q1548,IF($B$3="RG&amp;E",INDEX('BCA Inputs'!$BR$14:$BR$54,MATCH(I1548,'BCA Inputs'!$AW$14:$AW$54,0))*P1548+INDEX('BCA Inputs'!$BS$14:$BS$54,MATCH(I1548,'BCA Inputs'!$AW$14:$AW$54,0))*Q1548,"")),"")</f>
        <v/>
      </c>
      <c r="AD1548" s="181" t="str">
        <f>IFERROR(IF($B$3="NYSEG",INDEX('BCA Inputs'!$AD$14:$AD$54,MATCH(I1548,'BCA Inputs'!$M$14:$M$54,0))*P1548+INDEX('BCA Inputs'!$AE$14:$AE$54,MATCH(I1548,'BCA Inputs'!$M$14:$M$54,0))*O1548+INDEX('BCA Inputs'!$AF$14:$AF$54,MATCH(I1548,'BCA Inputs'!$M$14:$M$54,0))*Q1548+INDEX('BCA Inputs'!$AG$14:$AG$54,MATCH(I1548,'BCA Inputs'!$M$14:$M$54,0))*F1548+INDEX('BCA Inputs'!$AH$14:$AH$54,MATCH(I1548,'BCA Inputs'!$M$14:$M$54,0))*G1548,IF($B$3="RG&amp;E",INDEX('BCA Inputs'!$BM$14:$BM$54,MATCH(I1548,'BCA Inputs'!$AW$14:$AW$54,0))*P1548+INDEX('BCA Inputs'!$BN$14:$BN$54,MATCH(I1548,'BCA Inputs'!$AW$14:$AW$54,0))*O1548+INDEX('BCA Inputs'!$BO$14:$BO$54,MATCH(I1548,'BCA Inputs'!$AW$14:$AW$54,0))*Q1548+INDEX('BCA Inputs'!$BP$14:$BP$54,MATCH(I1548,'BCA Inputs'!$AW$14:$AW$54,0))*F1548+INDEX('BCA Inputs'!$BQ$14:$BQ$54,MATCH(I1548,'BCA Inputs'!$AW$14:$AW$54,0))*G1548,"")),"")</f>
        <v/>
      </c>
      <c r="AE1548" s="237" t="str">
        <f t="shared" si="236"/>
        <v/>
      </c>
      <c r="AF1548" s="198">
        <f t="shared" si="238"/>
        <v>0</v>
      </c>
      <c r="AG1548" s="239">
        <f t="shared" si="239"/>
        <v>0</v>
      </c>
    </row>
    <row r="1549" spans="1:33">
      <c r="A1549" s="228"/>
      <c r="B1549" s="176"/>
      <c r="C1549" s="229"/>
      <c r="D1549" s="230"/>
      <c r="E1549" s="230"/>
      <c r="F1549" s="230"/>
      <c r="G1549" s="230"/>
      <c r="H1549" s="231"/>
      <c r="I1549" s="231"/>
      <c r="J1549" s="232"/>
      <c r="K1549" s="232"/>
      <c r="L1549" s="232"/>
      <c r="M1549" s="181">
        <f t="shared" si="237"/>
        <v>0</v>
      </c>
      <c r="N1549" s="181">
        <f>IF(H1549="",0,H1549*I1549*'Avoided Water Savings Cost'!$C$16)</f>
        <v>0</v>
      </c>
      <c r="O1549" s="545">
        <f>IF(C1549="",0,IF($B$3="NYSEG",C1549/(1-'Avoided Electric Costs 2020'!$W$21),IF($B$3="RG&amp;E",C1549/(1-'Avoided Electric Costs 2020'!$X$21),"")))</f>
        <v>0</v>
      </c>
      <c r="P1549" s="546">
        <f>IF(D1549="",0,IF($B$3="NYSEG",D1549/(1-'Avoided Electric Costs 2020'!$W$21),IF($B$3="RG&amp;E",D1549/(1-'Avoided Electric Costs 2020'!$X$21),"")))</f>
        <v>0</v>
      </c>
      <c r="Q1549" s="546">
        <f>IF(E1549="",0,IF($B$3="NYSEG",E1549/(1-'Avoided Natural Gas Costs 2020'!$J$34),IF($B$3="RG&amp;E",E1549/(1-'Avoided Natural Gas Costs 2020'!$K$34),"")))</f>
        <v>0</v>
      </c>
      <c r="R1549" s="233" t="str">
        <f>IFERROR(IF(P1549*'BCA Inputs'!$C$1+Q1549*'BCA Inputs'!$C$2+F1549*'BCA Inputs'!$C$2+G1549*'BCA Inputs'!$C$2=0,"",P1549*'BCA Inputs'!$C$1+Q1549*'BCA Inputs'!$C$2+F1549*'BCA Inputs'!$C$2+G1549*'BCA Inputs'!$C$2),"")</f>
        <v/>
      </c>
      <c r="S1549" s="181" t="str">
        <f t="shared" si="230"/>
        <v/>
      </c>
      <c r="T1549" s="181" t="str">
        <f>IFERROR(IF($B$3="NYSEG",(INDEX('BCA Inputs'!$N$14:$N$54,MATCH(I1549,'BCA Inputs'!$M$14:$M$54,0))*P1549+INDEX('BCA Inputs'!$O$14:$O$54,MATCH(I1549,'BCA Inputs'!$M$14:$M$54,0))*O1549+INDEX('BCA Inputs'!P:P,MATCH(I1549,'BCA Inputs'!M:M,0))*Q1549+INDEX('BCA Inputs'!Q:Q,MATCH(I1549,'BCA Inputs'!M:M,0))*F1549+INDEX('BCA Inputs'!R:R,MATCH(I1549,'BCA Inputs'!M:M,0))*G1549)+L1549+N1549,IF($B$3="RG&amp;E",(INDEX('BCA Inputs'!$AX$14:$AX$54,MATCH(I1549,'BCA Inputs'!$AW$14:$AW$54,0))*P1549+INDEX('BCA Inputs'!$AY$14:$AY$54,MATCH(I1549,'BCA Inputs'!$AW$14:$AW$54,0))*O1549+INDEX('BCA Inputs'!$AZ$14:$AZ$54,MATCH(I1549,'BCA Inputs'!$AW$14:$AW$54,0))*Q1549+INDEX('BCA Inputs'!$BA$14:$BA$54,MATCH(I1549,'BCA Inputs'!$AW$14:$AW$54,0))*F1549+INDEX('BCA Inputs'!$BB$14:$BB$54,MATCH(I1549,'BCA Inputs'!$AW$14:$AW$54,0))*G1549)+L1549+N1549,"")),"")</f>
        <v/>
      </c>
      <c r="U1549" s="234" t="str">
        <f t="shared" si="231"/>
        <v/>
      </c>
      <c r="V1549" s="234" t="str">
        <f t="shared" si="232"/>
        <v/>
      </c>
      <c r="W1549" s="234" t="str">
        <f t="shared" si="233"/>
        <v/>
      </c>
      <c r="Y1549" s="235" t="str">
        <f t="shared" si="234"/>
        <v/>
      </c>
      <c r="Z1549" s="236" t="str">
        <f>IFERROR(IF($B$3="NYSEG",INDEX('BCA Inputs'!$X$14:$X$54,MATCH(I1549,'BCA Inputs'!$M$14:$M$54,0))*P1549+INDEX('BCA Inputs'!$Y$14:$Y$54,MATCH(I1549,'BCA Inputs'!$M$14:$M$54,0))*O1549+INDEX('BCA Inputs'!$Z$14:$Z$54,MATCH(I1549,'BCA Inputs'!$M$14:$M$54,0))*Q1549+INDEX('BCA Inputs'!$AA$14:$AA$54,MATCH(I1549,'BCA Inputs'!$M$14:$M$54,0))*F1549+INDEX('BCA Inputs'!$AB$14:$AB$54,MATCH(I1549,'BCA Inputs'!$M$14:$M$54,0))*G1549,IF($B$3="RG&amp;E",INDEX('BCA Inputs'!$BG$14:$BG$54,MATCH(I1549,'BCA Inputs'!$AW$14:$AW$54,0))*P1549+INDEX('BCA Inputs'!$BH$14:$BH$54,MATCH(I1549,'BCA Inputs'!$AW$14:$AW$54,0))*O1549+INDEX('BCA Inputs'!$BI$14:$BI$54,MATCH(I1549,'BCA Inputs'!$AW$14:$AW$54,0))*Q1549+INDEX('BCA Inputs'!$BJ$14:$BJ$54,MATCH(I1549,'BCA Inputs'!$AW$14:$AW$54,0))*F1549+INDEX('BCA Inputs'!$BK$14:$BK$54,MATCH(I1549,'BCA Inputs'!$AW$14:$AW$54,0))*G1549,"")),"")</f>
        <v/>
      </c>
      <c r="AA1549" s="237" t="str">
        <f t="shared" si="235"/>
        <v/>
      </c>
      <c r="AC1549" s="238" t="str">
        <f>IFERROR((K1549+R1549)+IF($B$3="NYSEG",INDEX('BCA Inputs'!$AI$14:$AI$54,MATCH(I1549,'BCA Inputs'!$M$14:$M$54,0))*P1549+INDEX('BCA Inputs'!$AJ$14:$AJ$54,MATCH(I1549,'BCA Inputs'!$M$14:$M$54,0))*Q1549,IF($B$3="RG&amp;E",INDEX('BCA Inputs'!$BR$14:$BR$54,MATCH(I1549,'BCA Inputs'!$AW$14:$AW$54,0))*P1549+INDEX('BCA Inputs'!$BS$14:$BS$54,MATCH(I1549,'BCA Inputs'!$AW$14:$AW$54,0))*Q1549,"")),"")</f>
        <v/>
      </c>
      <c r="AD1549" s="181" t="str">
        <f>IFERROR(IF($B$3="NYSEG",INDEX('BCA Inputs'!$AD$14:$AD$54,MATCH(I1549,'BCA Inputs'!$M$14:$M$54,0))*P1549+INDEX('BCA Inputs'!$AE$14:$AE$54,MATCH(I1549,'BCA Inputs'!$M$14:$M$54,0))*O1549+INDEX('BCA Inputs'!$AF$14:$AF$54,MATCH(I1549,'BCA Inputs'!$M$14:$M$54,0))*Q1549+INDEX('BCA Inputs'!$AG$14:$AG$54,MATCH(I1549,'BCA Inputs'!$M$14:$M$54,0))*F1549+INDEX('BCA Inputs'!$AH$14:$AH$54,MATCH(I1549,'BCA Inputs'!$M$14:$M$54,0))*G1549,IF($B$3="RG&amp;E",INDEX('BCA Inputs'!$BM$14:$BM$54,MATCH(I1549,'BCA Inputs'!$AW$14:$AW$54,0))*P1549+INDEX('BCA Inputs'!$BN$14:$BN$54,MATCH(I1549,'BCA Inputs'!$AW$14:$AW$54,0))*O1549+INDEX('BCA Inputs'!$BO$14:$BO$54,MATCH(I1549,'BCA Inputs'!$AW$14:$AW$54,0))*Q1549+INDEX('BCA Inputs'!$BP$14:$BP$54,MATCH(I1549,'BCA Inputs'!$AW$14:$AW$54,0))*F1549+INDEX('BCA Inputs'!$BQ$14:$BQ$54,MATCH(I1549,'BCA Inputs'!$AW$14:$AW$54,0))*G1549,"")),"")</f>
        <v/>
      </c>
      <c r="AE1549" s="237" t="str">
        <f t="shared" si="236"/>
        <v/>
      </c>
      <c r="AF1549" s="198">
        <f t="shared" si="238"/>
        <v>0</v>
      </c>
      <c r="AG1549" s="239">
        <f t="shared" si="239"/>
        <v>0</v>
      </c>
    </row>
    <row r="1550" spans="1:33">
      <c r="A1550" s="228"/>
      <c r="B1550" s="176"/>
      <c r="C1550" s="229"/>
      <c r="D1550" s="230"/>
      <c r="E1550" s="230"/>
      <c r="F1550" s="230"/>
      <c r="G1550" s="230"/>
      <c r="H1550" s="231"/>
      <c r="I1550" s="231"/>
      <c r="J1550" s="232"/>
      <c r="K1550" s="232"/>
      <c r="L1550" s="232"/>
      <c r="M1550" s="181">
        <f t="shared" si="237"/>
        <v>0</v>
      </c>
      <c r="N1550" s="181">
        <f>IF(H1550="",0,H1550*I1550*'Avoided Water Savings Cost'!$C$16)</f>
        <v>0</v>
      </c>
      <c r="O1550" s="545">
        <f>IF(C1550="",0,IF($B$3="NYSEG",C1550/(1-'Avoided Electric Costs 2020'!$W$21),IF($B$3="RG&amp;E",C1550/(1-'Avoided Electric Costs 2020'!$X$21),"")))</f>
        <v>0</v>
      </c>
      <c r="P1550" s="546">
        <f>IF(D1550="",0,IF($B$3="NYSEG",D1550/(1-'Avoided Electric Costs 2020'!$W$21),IF($B$3="RG&amp;E",D1550/(1-'Avoided Electric Costs 2020'!$X$21),"")))</f>
        <v>0</v>
      </c>
      <c r="Q1550" s="546">
        <f>IF(E1550="",0,IF($B$3="NYSEG",E1550/(1-'Avoided Natural Gas Costs 2020'!$J$34),IF($B$3="RG&amp;E",E1550/(1-'Avoided Natural Gas Costs 2020'!$K$34),"")))</f>
        <v>0</v>
      </c>
      <c r="R1550" s="233" t="str">
        <f>IFERROR(IF(P1550*'BCA Inputs'!$C$1+Q1550*'BCA Inputs'!$C$2+F1550*'BCA Inputs'!$C$2+G1550*'BCA Inputs'!$C$2=0,"",P1550*'BCA Inputs'!$C$1+Q1550*'BCA Inputs'!$C$2+F1550*'BCA Inputs'!$C$2+G1550*'BCA Inputs'!$C$2),"")</f>
        <v/>
      </c>
      <c r="S1550" s="181" t="str">
        <f t="shared" si="230"/>
        <v/>
      </c>
      <c r="T1550" s="181" t="str">
        <f>IFERROR(IF($B$3="NYSEG",(INDEX('BCA Inputs'!$N$14:$N$54,MATCH(I1550,'BCA Inputs'!$M$14:$M$54,0))*P1550+INDEX('BCA Inputs'!$O$14:$O$54,MATCH(I1550,'BCA Inputs'!$M$14:$M$54,0))*O1550+INDEX('BCA Inputs'!P:P,MATCH(I1550,'BCA Inputs'!M:M,0))*Q1550+INDEX('BCA Inputs'!Q:Q,MATCH(I1550,'BCA Inputs'!M:M,0))*F1550+INDEX('BCA Inputs'!R:R,MATCH(I1550,'BCA Inputs'!M:M,0))*G1550)+L1550+N1550,IF($B$3="RG&amp;E",(INDEX('BCA Inputs'!$AX$14:$AX$54,MATCH(I1550,'BCA Inputs'!$AW$14:$AW$54,0))*P1550+INDEX('BCA Inputs'!$AY$14:$AY$54,MATCH(I1550,'BCA Inputs'!$AW$14:$AW$54,0))*O1550+INDEX('BCA Inputs'!$AZ$14:$AZ$54,MATCH(I1550,'BCA Inputs'!$AW$14:$AW$54,0))*Q1550+INDEX('BCA Inputs'!$BA$14:$BA$54,MATCH(I1550,'BCA Inputs'!$AW$14:$AW$54,0))*F1550+INDEX('BCA Inputs'!$BB$14:$BB$54,MATCH(I1550,'BCA Inputs'!$AW$14:$AW$54,0))*G1550)+L1550+N1550,"")),"")</f>
        <v/>
      </c>
      <c r="U1550" s="234" t="str">
        <f t="shared" si="231"/>
        <v/>
      </c>
      <c r="V1550" s="234" t="str">
        <f t="shared" si="232"/>
        <v/>
      </c>
      <c r="W1550" s="234" t="str">
        <f t="shared" si="233"/>
        <v/>
      </c>
      <c r="Y1550" s="235" t="str">
        <f t="shared" si="234"/>
        <v/>
      </c>
      <c r="Z1550" s="236" t="str">
        <f>IFERROR(IF($B$3="NYSEG",INDEX('BCA Inputs'!$X$14:$X$54,MATCH(I1550,'BCA Inputs'!$M$14:$M$54,0))*P1550+INDEX('BCA Inputs'!$Y$14:$Y$54,MATCH(I1550,'BCA Inputs'!$M$14:$M$54,0))*O1550+INDEX('BCA Inputs'!$Z$14:$Z$54,MATCH(I1550,'BCA Inputs'!$M$14:$M$54,0))*Q1550+INDEX('BCA Inputs'!$AA$14:$AA$54,MATCH(I1550,'BCA Inputs'!$M$14:$M$54,0))*F1550+INDEX('BCA Inputs'!$AB$14:$AB$54,MATCH(I1550,'BCA Inputs'!$M$14:$M$54,0))*G1550,IF($B$3="RG&amp;E",INDEX('BCA Inputs'!$BG$14:$BG$54,MATCH(I1550,'BCA Inputs'!$AW$14:$AW$54,0))*P1550+INDEX('BCA Inputs'!$BH$14:$BH$54,MATCH(I1550,'BCA Inputs'!$AW$14:$AW$54,0))*O1550+INDEX('BCA Inputs'!$BI$14:$BI$54,MATCH(I1550,'BCA Inputs'!$AW$14:$AW$54,0))*Q1550+INDEX('BCA Inputs'!$BJ$14:$BJ$54,MATCH(I1550,'BCA Inputs'!$AW$14:$AW$54,0))*F1550+INDEX('BCA Inputs'!$BK$14:$BK$54,MATCH(I1550,'BCA Inputs'!$AW$14:$AW$54,0))*G1550,"")),"")</f>
        <v/>
      </c>
      <c r="AA1550" s="237" t="str">
        <f t="shared" si="235"/>
        <v/>
      </c>
      <c r="AC1550" s="238" t="str">
        <f>IFERROR((K1550+R1550)+IF($B$3="NYSEG",INDEX('BCA Inputs'!$AI$14:$AI$54,MATCH(I1550,'BCA Inputs'!$M$14:$M$54,0))*P1550+INDEX('BCA Inputs'!$AJ$14:$AJ$54,MATCH(I1550,'BCA Inputs'!$M$14:$M$54,0))*Q1550,IF($B$3="RG&amp;E",INDEX('BCA Inputs'!$BR$14:$BR$54,MATCH(I1550,'BCA Inputs'!$AW$14:$AW$54,0))*P1550+INDEX('BCA Inputs'!$BS$14:$BS$54,MATCH(I1550,'BCA Inputs'!$AW$14:$AW$54,0))*Q1550,"")),"")</f>
        <v/>
      </c>
      <c r="AD1550" s="181" t="str">
        <f>IFERROR(IF($B$3="NYSEG",INDEX('BCA Inputs'!$AD$14:$AD$54,MATCH(I1550,'BCA Inputs'!$M$14:$M$54,0))*P1550+INDEX('BCA Inputs'!$AE$14:$AE$54,MATCH(I1550,'BCA Inputs'!$M$14:$M$54,0))*O1550+INDEX('BCA Inputs'!$AF$14:$AF$54,MATCH(I1550,'BCA Inputs'!$M$14:$M$54,0))*Q1550+INDEX('BCA Inputs'!$AG$14:$AG$54,MATCH(I1550,'BCA Inputs'!$M$14:$M$54,0))*F1550+INDEX('BCA Inputs'!$AH$14:$AH$54,MATCH(I1550,'BCA Inputs'!$M$14:$M$54,0))*G1550,IF($B$3="RG&amp;E",INDEX('BCA Inputs'!$BM$14:$BM$54,MATCH(I1550,'BCA Inputs'!$AW$14:$AW$54,0))*P1550+INDEX('BCA Inputs'!$BN$14:$BN$54,MATCH(I1550,'BCA Inputs'!$AW$14:$AW$54,0))*O1550+INDEX('BCA Inputs'!$BO$14:$BO$54,MATCH(I1550,'BCA Inputs'!$AW$14:$AW$54,0))*Q1550+INDEX('BCA Inputs'!$BP$14:$BP$54,MATCH(I1550,'BCA Inputs'!$AW$14:$AW$54,0))*F1550+INDEX('BCA Inputs'!$BQ$14:$BQ$54,MATCH(I1550,'BCA Inputs'!$AW$14:$AW$54,0))*G1550,"")),"")</f>
        <v/>
      </c>
      <c r="AE1550" s="237" t="str">
        <f t="shared" si="236"/>
        <v/>
      </c>
      <c r="AF1550" s="198">
        <f t="shared" si="238"/>
        <v>0</v>
      </c>
      <c r="AG1550" s="239">
        <f t="shared" si="239"/>
        <v>0</v>
      </c>
    </row>
    <row r="1551" spans="1:33">
      <c r="A1551" s="228"/>
      <c r="B1551" s="176"/>
      <c r="C1551" s="229"/>
      <c r="D1551" s="230"/>
      <c r="E1551" s="230"/>
      <c r="F1551" s="230"/>
      <c r="G1551" s="230"/>
      <c r="H1551" s="231"/>
      <c r="I1551" s="231"/>
      <c r="J1551" s="232"/>
      <c r="K1551" s="232"/>
      <c r="L1551" s="232"/>
      <c r="M1551" s="181">
        <f t="shared" si="237"/>
        <v>0</v>
      </c>
      <c r="N1551" s="181">
        <f>IF(H1551="",0,H1551*I1551*'Avoided Water Savings Cost'!$C$16)</f>
        <v>0</v>
      </c>
      <c r="O1551" s="545">
        <f>IF(C1551="",0,IF($B$3="NYSEG",C1551/(1-'Avoided Electric Costs 2020'!$W$21),IF($B$3="RG&amp;E",C1551/(1-'Avoided Electric Costs 2020'!$X$21),"")))</f>
        <v>0</v>
      </c>
      <c r="P1551" s="546">
        <f>IF(D1551="",0,IF($B$3="NYSEG",D1551/(1-'Avoided Electric Costs 2020'!$W$21),IF($B$3="RG&amp;E",D1551/(1-'Avoided Electric Costs 2020'!$X$21),"")))</f>
        <v>0</v>
      </c>
      <c r="Q1551" s="546">
        <f>IF(E1551="",0,IF($B$3="NYSEG",E1551/(1-'Avoided Natural Gas Costs 2020'!$J$34),IF($B$3="RG&amp;E",E1551/(1-'Avoided Natural Gas Costs 2020'!$K$34),"")))</f>
        <v>0</v>
      </c>
      <c r="R1551" s="233" t="str">
        <f>IFERROR(IF(P1551*'BCA Inputs'!$C$1+Q1551*'BCA Inputs'!$C$2+F1551*'BCA Inputs'!$C$2+G1551*'BCA Inputs'!$C$2=0,"",P1551*'BCA Inputs'!$C$1+Q1551*'BCA Inputs'!$C$2+F1551*'BCA Inputs'!$C$2+G1551*'BCA Inputs'!$C$2),"")</f>
        <v/>
      </c>
      <c r="S1551" s="181" t="str">
        <f t="shared" si="230"/>
        <v/>
      </c>
      <c r="T1551" s="181" t="str">
        <f>IFERROR(IF($B$3="NYSEG",(INDEX('BCA Inputs'!$N$14:$N$54,MATCH(I1551,'BCA Inputs'!$M$14:$M$54,0))*P1551+INDEX('BCA Inputs'!$O$14:$O$54,MATCH(I1551,'BCA Inputs'!$M$14:$M$54,0))*O1551+INDEX('BCA Inputs'!P:P,MATCH(I1551,'BCA Inputs'!M:M,0))*Q1551+INDEX('BCA Inputs'!Q:Q,MATCH(I1551,'BCA Inputs'!M:M,0))*F1551+INDEX('BCA Inputs'!R:R,MATCH(I1551,'BCA Inputs'!M:M,0))*G1551)+L1551+N1551,IF($B$3="RG&amp;E",(INDEX('BCA Inputs'!$AX$14:$AX$54,MATCH(I1551,'BCA Inputs'!$AW$14:$AW$54,0))*P1551+INDEX('BCA Inputs'!$AY$14:$AY$54,MATCH(I1551,'BCA Inputs'!$AW$14:$AW$54,0))*O1551+INDEX('BCA Inputs'!$AZ$14:$AZ$54,MATCH(I1551,'BCA Inputs'!$AW$14:$AW$54,0))*Q1551+INDEX('BCA Inputs'!$BA$14:$BA$54,MATCH(I1551,'BCA Inputs'!$AW$14:$AW$54,0))*F1551+INDEX('BCA Inputs'!$BB$14:$BB$54,MATCH(I1551,'BCA Inputs'!$AW$14:$AW$54,0))*G1551)+L1551+N1551,"")),"")</f>
        <v/>
      </c>
      <c r="U1551" s="234" t="str">
        <f t="shared" si="231"/>
        <v/>
      </c>
      <c r="V1551" s="234" t="str">
        <f t="shared" si="232"/>
        <v/>
      </c>
      <c r="W1551" s="234" t="str">
        <f t="shared" si="233"/>
        <v/>
      </c>
      <c r="Y1551" s="235" t="str">
        <f t="shared" si="234"/>
        <v/>
      </c>
      <c r="Z1551" s="236" t="str">
        <f>IFERROR(IF($B$3="NYSEG",INDEX('BCA Inputs'!$X$14:$X$54,MATCH(I1551,'BCA Inputs'!$M$14:$M$54,0))*P1551+INDEX('BCA Inputs'!$Y$14:$Y$54,MATCH(I1551,'BCA Inputs'!$M$14:$M$54,0))*O1551+INDEX('BCA Inputs'!$Z$14:$Z$54,MATCH(I1551,'BCA Inputs'!$M$14:$M$54,0))*Q1551+INDEX('BCA Inputs'!$AA$14:$AA$54,MATCH(I1551,'BCA Inputs'!$M$14:$M$54,0))*F1551+INDEX('BCA Inputs'!$AB$14:$AB$54,MATCH(I1551,'BCA Inputs'!$M$14:$M$54,0))*G1551,IF($B$3="RG&amp;E",INDEX('BCA Inputs'!$BG$14:$BG$54,MATCH(I1551,'BCA Inputs'!$AW$14:$AW$54,0))*P1551+INDEX('BCA Inputs'!$BH$14:$BH$54,MATCH(I1551,'BCA Inputs'!$AW$14:$AW$54,0))*O1551+INDEX('BCA Inputs'!$BI$14:$BI$54,MATCH(I1551,'BCA Inputs'!$AW$14:$AW$54,0))*Q1551+INDEX('BCA Inputs'!$BJ$14:$BJ$54,MATCH(I1551,'BCA Inputs'!$AW$14:$AW$54,0))*F1551+INDEX('BCA Inputs'!$BK$14:$BK$54,MATCH(I1551,'BCA Inputs'!$AW$14:$AW$54,0))*G1551,"")),"")</f>
        <v/>
      </c>
      <c r="AA1551" s="237" t="str">
        <f t="shared" si="235"/>
        <v/>
      </c>
      <c r="AC1551" s="238" t="str">
        <f>IFERROR((K1551+R1551)+IF($B$3="NYSEG",INDEX('BCA Inputs'!$AI$14:$AI$54,MATCH(I1551,'BCA Inputs'!$M$14:$M$54,0))*P1551+INDEX('BCA Inputs'!$AJ$14:$AJ$54,MATCH(I1551,'BCA Inputs'!$M$14:$M$54,0))*Q1551,IF($B$3="RG&amp;E",INDEX('BCA Inputs'!$BR$14:$BR$54,MATCH(I1551,'BCA Inputs'!$AW$14:$AW$54,0))*P1551+INDEX('BCA Inputs'!$BS$14:$BS$54,MATCH(I1551,'BCA Inputs'!$AW$14:$AW$54,0))*Q1551,"")),"")</f>
        <v/>
      </c>
      <c r="AD1551" s="181" t="str">
        <f>IFERROR(IF($B$3="NYSEG",INDEX('BCA Inputs'!$AD$14:$AD$54,MATCH(I1551,'BCA Inputs'!$M$14:$M$54,0))*P1551+INDEX('BCA Inputs'!$AE$14:$AE$54,MATCH(I1551,'BCA Inputs'!$M$14:$M$54,0))*O1551+INDEX('BCA Inputs'!$AF$14:$AF$54,MATCH(I1551,'BCA Inputs'!$M$14:$M$54,0))*Q1551+INDEX('BCA Inputs'!$AG$14:$AG$54,MATCH(I1551,'BCA Inputs'!$M$14:$M$54,0))*F1551+INDEX('BCA Inputs'!$AH$14:$AH$54,MATCH(I1551,'BCA Inputs'!$M$14:$M$54,0))*G1551,IF($B$3="RG&amp;E",INDEX('BCA Inputs'!$BM$14:$BM$54,MATCH(I1551,'BCA Inputs'!$AW$14:$AW$54,0))*P1551+INDEX('BCA Inputs'!$BN$14:$BN$54,MATCH(I1551,'BCA Inputs'!$AW$14:$AW$54,0))*O1551+INDEX('BCA Inputs'!$BO$14:$BO$54,MATCH(I1551,'BCA Inputs'!$AW$14:$AW$54,0))*Q1551+INDEX('BCA Inputs'!$BP$14:$BP$54,MATCH(I1551,'BCA Inputs'!$AW$14:$AW$54,0))*F1551+INDEX('BCA Inputs'!$BQ$14:$BQ$54,MATCH(I1551,'BCA Inputs'!$AW$14:$AW$54,0))*G1551,"")),"")</f>
        <v/>
      </c>
      <c r="AE1551" s="237" t="str">
        <f t="shared" si="236"/>
        <v/>
      </c>
      <c r="AF1551" s="198">
        <f t="shared" si="238"/>
        <v>0</v>
      </c>
      <c r="AG1551" s="239">
        <f t="shared" si="239"/>
        <v>0</v>
      </c>
    </row>
    <row r="1552" spans="1:33">
      <c r="A1552" s="228"/>
      <c r="B1552" s="176"/>
      <c r="C1552" s="229"/>
      <c r="D1552" s="230"/>
      <c r="E1552" s="230"/>
      <c r="F1552" s="230"/>
      <c r="G1552" s="230"/>
      <c r="H1552" s="231"/>
      <c r="I1552" s="231"/>
      <c r="J1552" s="232"/>
      <c r="K1552" s="232"/>
      <c r="L1552" s="232"/>
      <c r="M1552" s="181">
        <f t="shared" si="237"/>
        <v>0</v>
      </c>
      <c r="N1552" s="181">
        <f>IF(H1552="",0,H1552*I1552*'Avoided Water Savings Cost'!$C$16)</f>
        <v>0</v>
      </c>
      <c r="O1552" s="545">
        <f>IF(C1552="",0,IF($B$3="NYSEG",C1552/(1-'Avoided Electric Costs 2020'!$W$21),IF($B$3="RG&amp;E",C1552/(1-'Avoided Electric Costs 2020'!$X$21),"")))</f>
        <v>0</v>
      </c>
      <c r="P1552" s="546">
        <f>IF(D1552="",0,IF($B$3="NYSEG",D1552/(1-'Avoided Electric Costs 2020'!$W$21),IF($B$3="RG&amp;E",D1552/(1-'Avoided Electric Costs 2020'!$X$21),"")))</f>
        <v>0</v>
      </c>
      <c r="Q1552" s="546">
        <f>IF(E1552="",0,IF($B$3="NYSEG",E1552/(1-'Avoided Natural Gas Costs 2020'!$J$34),IF($B$3="RG&amp;E",E1552/(1-'Avoided Natural Gas Costs 2020'!$K$34),"")))</f>
        <v>0</v>
      </c>
      <c r="R1552" s="233" t="str">
        <f>IFERROR(IF(P1552*'BCA Inputs'!$C$1+Q1552*'BCA Inputs'!$C$2+F1552*'BCA Inputs'!$C$2+G1552*'BCA Inputs'!$C$2=0,"",P1552*'BCA Inputs'!$C$1+Q1552*'BCA Inputs'!$C$2+F1552*'BCA Inputs'!$C$2+G1552*'BCA Inputs'!$C$2),"")</f>
        <v/>
      </c>
      <c r="S1552" s="181" t="str">
        <f t="shared" si="230"/>
        <v/>
      </c>
      <c r="T1552" s="181" t="str">
        <f>IFERROR(IF($B$3="NYSEG",(INDEX('BCA Inputs'!$N$14:$N$54,MATCH(I1552,'BCA Inputs'!$M$14:$M$54,0))*P1552+INDEX('BCA Inputs'!$O$14:$O$54,MATCH(I1552,'BCA Inputs'!$M$14:$M$54,0))*O1552+INDEX('BCA Inputs'!P:P,MATCH(I1552,'BCA Inputs'!M:M,0))*Q1552+INDEX('BCA Inputs'!Q:Q,MATCH(I1552,'BCA Inputs'!M:M,0))*F1552+INDEX('BCA Inputs'!R:R,MATCH(I1552,'BCA Inputs'!M:M,0))*G1552)+L1552+N1552,IF($B$3="RG&amp;E",(INDEX('BCA Inputs'!$AX$14:$AX$54,MATCH(I1552,'BCA Inputs'!$AW$14:$AW$54,0))*P1552+INDEX('BCA Inputs'!$AY$14:$AY$54,MATCH(I1552,'BCA Inputs'!$AW$14:$AW$54,0))*O1552+INDEX('BCA Inputs'!$AZ$14:$AZ$54,MATCH(I1552,'BCA Inputs'!$AW$14:$AW$54,0))*Q1552+INDEX('BCA Inputs'!$BA$14:$BA$54,MATCH(I1552,'BCA Inputs'!$AW$14:$AW$54,0))*F1552+INDEX('BCA Inputs'!$BB$14:$BB$54,MATCH(I1552,'BCA Inputs'!$AW$14:$AW$54,0))*G1552)+L1552+N1552,"")),"")</f>
        <v/>
      </c>
      <c r="U1552" s="234" t="str">
        <f t="shared" si="231"/>
        <v/>
      </c>
      <c r="V1552" s="234" t="str">
        <f t="shared" si="232"/>
        <v/>
      </c>
      <c r="W1552" s="234" t="str">
        <f t="shared" si="233"/>
        <v/>
      </c>
      <c r="Y1552" s="235" t="str">
        <f t="shared" si="234"/>
        <v/>
      </c>
      <c r="Z1552" s="236" t="str">
        <f>IFERROR(IF($B$3="NYSEG",INDEX('BCA Inputs'!$X$14:$X$54,MATCH(I1552,'BCA Inputs'!$M$14:$M$54,0))*P1552+INDEX('BCA Inputs'!$Y$14:$Y$54,MATCH(I1552,'BCA Inputs'!$M$14:$M$54,0))*O1552+INDEX('BCA Inputs'!$Z$14:$Z$54,MATCH(I1552,'BCA Inputs'!$M$14:$M$54,0))*Q1552+INDEX('BCA Inputs'!$AA$14:$AA$54,MATCH(I1552,'BCA Inputs'!$M$14:$M$54,0))*F1552+INDEX('BCA Inputs'!$AB$14:$AB$54,MATCH(I1552,'BCA Inputs'!$M$14:$M$54,0))*G1552,IF($B$3="RG&amp;E",INDEX('BCA Inputs'!$BG$14:$BG$54,MATCH(I1552,'BCA Inputs'!$AW$14:$AW$54,0))*P1552+INDEX('BCA Inputs'!$BH$14:$BH$54,MATCH(I1552,'BCA Inputs'!$AW$14:$AW$54,0))*O1552+INDEX('BCA Inputs'!$BI$14:$BI$54,MATCH(I1552,'BCA Inputs'!$AW$14:$AW$54,0))*Q1552+INDEX('BCA Inputs'!$BJ$14:$BJ$54,MATCH(I1552,'BCA Inputs'!$AW$14:$AW$54,0))*F1552+INDEX('BCA Inputs'!$BK$14:$BK$54,MATCH(I1552,'BCA Inputs'!$AW$14:$AW$54,0))*G1552,"")),"")</f>
        <v/>
      </c>
      <c r="AA1552" s="237" t="str">
        <f t="shared" si="235"/>
        <v/>
      </c>
      <c r="AC1552" s="238" t="str">
        <f>IFERROR((K1552+R1552)+IF($B$3="NYSEG",INDEX('BCA Inputs'!$AI$14:$AI$54,MATCH(I1552,'BCA Inputs'!$M$14:$M$54,0))*P1552+INDEX('BCA Inputs'!$AJ$14:$AJ$54,MATCH(I1552,'BCA Inputs'!$M$14:$M$54,0))*Q1552,IF($B$3="RG&amp;E",INDEX('BCA Inputs'!$BR$14:$BR$54,MATCH(I1552,'BCA Inputs'!$AW$14:$AW$54,0))*P1552+INDEX('BCA Inputs'!$BS$14:$BS$54,MATCH(I1552,'BCA Inputs'!$AW$14:$AW$54,0))*Q1552,"")),"")</f>
        <v/>
      </c>
      <c r="AD1552" s="181" t="str">
        <f>IFERROR(IF($B$3="NYSEG",INDEX('BCA Inputs'!$AD$14:$AD$54,MATCH(I1552,'BCA Inputs'!$M$14:$M$54,0))*P1552+INDEX('BCA Inputs'!$AE$14:$AE$54,MATCH(I1552,'BCA Inputs'!$M$14:$M$54,0))*O1552+INDEX('BCA Inputs'!$AF$14:$AF$54,MATCH(I1552,'BCA Inputs'!$M$14:$M$54,0))*Q1552+INDEX('BCA Inputs'!$AG$14:$AG$54,MATCH(I1552,'BCA Inputs'!$M$14:$M$54,0))*F1552+INDEX('BCA Inputs'!$AH$14:$AH$54,MATCH(I1552,'BCA Inputs'!$M$14:$M$54,0))*G1552,IF($B$3="RG&amp;E",INDEX('BCA Inputs'!$BM$14:$BM$54,MATCH(I1552,'BCA Inputs'!$AW$14:$AW$54,0))*P1552+INDEX('BCA Inputs'!$BN$14:$BN$54,MATCH(I1552,'BCA Inputs'!$AW$14:$AW$54,0))*O1552+INDEX('BCA Inputs'!$BO$14:$BO$54,MATCH(I1552,'BCA Inputs'!$AW$14:$AW$54,0))*Q1552+INDEX('BCA Inputs'!$BP$14:$BP$54,MATCH(I1552,'BCA Inputs'!$AW$14:$AW$54,0))*F1552+INDEX('BCA Inputs'!$BQ$14:$BQ$54,MATCH(I1552,'BCA Inputs'!$AW$14:$AW$54,0))*G1552,"")),"")</f>
        <v/>
      </c>
      <c r="AE1552" s="237" t="str">
        <f t="shared" si="236"/>
        <v/>
      </c>
      <c r="AF1552" s="198">
        <f t="shared" si="238"/>
        <v>0</v>
      </c>
      <c r="AG1552" s="239">
        <f t="shared" si="239"/>
        <v>0</v>
      </c>
    </row>
    <row r="1553" spans="1:33">
      <c r="A1553" s="228"/>
      <c r="B1553" s="176"/>
      <c r="C1553" s="229"/>
      <c r="D1553" s="230"/>
      <c r="E1553" s="230"/>
      <c r="F1553" s="230"/>
      <c r="G1553" s="230"/>
      <c r="H1553" s="231"/>
      <c r="I1553" s="231"/>
      <c r="J1553" s="232"/>
      <c r="K1553" s="232"/>
      <c r="L1553" s="232"/>
      <c r="M1553" s="181">
        <f t="shared" si="237"/>
        <v>0</v>
      </c>
      <c r="N1553" s="181">
        <f>IF(H1553="",0,H1553*I1553*'Avoided Water Savings Cost'!$C$16)</f>
        <v>0</v>
      </c>
      <c r="O1553" s="545">
        <f>IF(C1553="",0,IF($B$3="NYSEG",C1553/(1-'Avoided Electric Costs 2020'!$W$21),IF($B$3="RG&amp;E",C1553/(1-'Avoided Electric Costs 2020'!$X$21),"")))</f>
        <v>0</v>
      </c>
      <c r="P1553" s="546">
        <f>IF(D1553="",0,IF($B$3="NYSEG",D1553/(1-'Avoided Electric Costs 2020'!$W$21),IF($B$3="RG&amp;E",D1553/(1-'Avoided Electric Costs 2020'!$X$21),"")))</f>
        <v>0</v>
      </c>
      <c r="Q1553" s="546">
        <f>IF(E1553="",0,IF($B$3="NYSEG",E1553/(1-'Avoided Natural Gas Costs 2020'!$J$34),IF($B$3="RG&amp;E",E1553/(1-'Avoided Natural Gas Costs 2020'!$K$34),"")))</f>
        <v>0</v>
      </c>
      <c r="R1553" s="233" t="str">
        <f>IFERROR(IF(P1553*'BCA Inputs'!$C$1+Q1553*'BCA Inputs'!$C$2+F1553*'BCA Inputs'!$C$2+G1553*'BCA Inputs'!$C$2=0,"",P1553*'BCA Inputs'!$C$1+Q1553*'BCA Inputs'!$C$2+F1553*'BCA Inputs'!$C$2+G1553*'BCA Inputs'!$C$2),"")</f>
        <v/>
      </c>
      <c r="S1553" s="181" t="str">
        <f t="shared" si="230"/>
        <v/>
      </c>
      <c r="T1553" s="181" t="str">
        <f>IFERROR(IF($B$3="NYSEG",(INDEX('BCA Inputs'!$N$14:$N$54,MATCH(I1553,'BCA Inputs'!$M$14:$M$54,0))*P1553+INDEX('BCA Inputs'!$O$14:$O$54,MATCH(I1553,'BCA Inputs'!$M$14:$M$54,0))*O1553+INDEX('BCA Inputs'!P:P,MATCH(I1553,'BCA Inputs'!M:M,0))*Q1553+INDEX('BCA Inputs'!Q:Q,MATCH(I1553,'BCA Inputs'!M:M,0))*F1553+INDEX('BCA Inputs'!R:R,MATCH(I1553,'BCA Inputs'!M:M,0))*G1553)+L1553+N1553,IF($B$3="RG&amp;E",(INDEX('BCA Inputs'!$AX$14:$AX$54,MATCH(I1553,'BCA Inputs'!$AW$14:$AW$54,0))*P1553+INDEX('BCA Inputs'!$AY$14:$AY$54,MATCH(I1553,'BCA Inputs'!$AW$14:$AW$54,0))*O1553+INDEX('BCA Inputs'!$AZ$14:$AZ$54,MATCH(I1553,'BCA Inputs'!$AW$14:$AW$54,0))*Q1553+INDEX('BCA Inputs'!$BA$14:$BA$54,MATCH(I1553,'BCA Inputs'!$AW$14:$AW$54,0))*F1553+INDEX('BCA Inputs'!$BB$14:$BB$54,MATCH(I1553,'BCA Inputs'!$AW$14:$AW$54,0))*G1553)+L1553+N1553,"")),"")</f>
        <v/>
      </c>
      <c r="U1553" s="234" t="str">
        <f t="shared" si="231"/>
        <v/>
      </c>
      <c r="V1553" s="234" t="str">
        <f t="shared" si="232"/>
        <v/>
      </c>
      <c r="W1553" s="234" t="str">
        <f t="shared" si="233"/>
        <v/>
      </c>
      <c r="Y1553" s="235" t="str">
        <f t="shared" si="234"/>
        <v/>
      </c>
      <c r="Z1553" s="236" t="str">
        <f>IFERROR(IF($B$3="NYSEG",INDEX('BCA Inputs'!$X$14:$X$54,MATCH(I1553,'BCA Inputs'!$M$14:$M$54,0))*P1553+INDEX('BCA Inputs'!$Y$14:$Y$54,MATCH(I1553,'BCA Inputs'!$M$14:$M$54,0))*O1553+INDEX('BCA Inputs'!$Z$14:$Z$54,MATCH(I1553,'BCA Inputs'!$M$14:$M$54,0))*Q1553+INDEX('BCA Inputs'!$AA$14:$AA$54,MATCH(I1553,'BCA Inputs'!$M$14:$M$54,0))*F1553+INDEX('BCA Inputs'!$AB$14:$AB$54,MATCH(I1553,'BCA Inputs'!$M$14:$M$54,0))*G1553,IF($B$3="RG&amp;E",INDEX('BCA Inputs'!$BG$14:$BG$54,MATCH(I1553,'BCA Inputs'!$AW$14:$AW$54,0))*P1553+INDEX('BCA Inputs'!$BH$14:$BH$54,MATCH(I1553,'BCA Inputs'!$AW$14:$AW$54,0))*O1553+INDEX('BCA Inputs'!$BI$14:$BI$54,MATCH(I1553,'BCA Inputs'!$AW$14:$AW$54,0))*Q1553+INDEX('BCA Inputs'!$BJ$14:$BJ$54,MATCH(I1553,'BCA Inputs'!$AW$14:$AW$54,0))*F1553+INDEX('BCA Inputs'!$BK$14:$BK$54,MATCH(I1553,'BCA Inputs'!$AW$14:$AW$54,0))*G1553,"")),"")</f>
        <v/>
      </c>
      <c r="AA1553" s="237" t="str">
        <f t="shared" si="235"/>
        <v/>
      </c>
      <c r="AC1553" s="238" t="str">
        <f>IFERROR((K1553+R1553)+IF($B$3="NYSEG",INDEX('BCA Inputs'!$AI$14:$AI$54,MATCH(I1553,'BCA Inputs'!$M$14:$M$54,0))*P1553+INDEX('BCA Inputs'!$AJ$14:$AJ$54,MATCH(I1553,'BCA Inputs'!$M$14:$M$54,0))*Q1553,IF($B$3="RG&amp;E",INDEX('BCA Inputs'!$BR$14:$BR$54,MATCH(I1553,'BCA Inputs'!$AW$14:$AW$54,0))*P1553+INDEX('BCA Inputs'!$BS$14:$BS$54,MATCH(I1553,'BCA Inputs'!$AW$14:$AW$54,0))*Q1553,"")),"")</f>
        <v/>
      </c>
      <c r="AD1553" s="181" t="str">
        <f>IFERROR(IF($B$3="NYSEG",INDEX('BCA Inputs'!$AD$14:$AD$54,MATCH(I1553,'BCA Inputs'!$M$14:$M$54,0))*P1553+INDEX('BCA Inputs'!$AE$14:$AE$54,MATCH(I1553,'BCA Inputs'!$M$14:$M$54,0))*O1553+INDEX('BCA Inputs'!$AF$14:$AF$54,MATCH(I1553,'BCA Inputs'!$M$14:$M$54,0))*Q1553+INDEX('BCA Inputs'!$AG$14:$AG$54,MATCH(I1553,'BCA Inputs'!$M$14:$M$54,0))*F1553+INDEX('BCA Inputs'!$AH$14:$AH$54,MATCH(I1553,'BCA Inputs'!$M$14:$M$54,0))*G1553,IF($B$3="RG&amp;E",INDEX('BCA Inputs'!$BM$14:$BM$54,MATCH(I1553,'BCA Inputs'!$AW$14:$AW$54,0))*P1553+INDEX('BCA Inputs'!$BN$14:$BN$54,MATCH(I1553,'BCA Inputs'!$AW$14:$AW$54,0))*O1553+INDEX('BCA Inputs'!$BO$14:$BO$54,MATCH(I1553,'BCA Inputs'!$AW$14:$AW$54,0))*Q1553+INDEX('BCA Inputs'!$BP$14:$BP$54,MATCH(I1553,'BCA Inputs'!$AW$14:$AW$54,0))*F1553+INDEX('BCA Inputs'!$BQ$14:$BQ$54,MATCH(I1553,'BCA Inputs'!$AW$14:$AW$54,0))*G1553,"")),"")</f>
        <v/>
      </c>
      <c r="AE1553" s="237" t="str">
        <f t="shared" si="236"/>
        <v/>
      </c>
      <c r="AF1553" s="198">
        <f t="shared" si="238"/>
        <v>0</v>
      </c>
      <c r="AG1553" s="239">
        <f t="shared" si="239"/>
        <v>0</v>
      </c>
    </row>
    <row r="1554" spans="1:33">
      <c r="A1554" s="228"/>
      <c r="B1554" s="176"/>
      <c r="C1554" s="229"/>
      <c r="D1554" s="230"/>
      <c r="E1554" s="230"/>
      <c r="F1554" s="230"/>
      <c r="G1554" s="230"/>
      <c r="H1554" s="231"/>
      <c r="I1554" s="231"/>
      <c r="J1554" s="232"/>
      <c r="K1554" s="232"/>
      <c r="L1554" s="232"/>
      <c r="M1554" s="181">
        <f t="shared" si="237"/>
        <v>0</v>
      </c>
      <c r="N1554" s="181">
        <f>IF(H1554="",0,H1554*I1554*'Avoided Water Savings Cost'!$C$16)</f>
        <v>0</v>
      </c>
      <c r="O1554" s="545">
        <f>IF(C1554="",0,IF($B$3="NYSEG",C1554/(1-'Avoided Electric Costs 2020'!$W$21),IF($B$3="RG&amp;E",C1554/(1-'Avoided Electric Costs 2020'!$X$21),"")))</f>
        <v>0</v>
      </c>
      <c r="P1554" s="546">
        <f>IF(D1554="",0,IF($B$3="NYSEG",D1554/(1-'Avoided Electric Costs 2020'!$W$21),IF($B$3="RG&amp;E",D1554/(1-'Avoided Electric Costs 2020'!$X$21),"")))</f>
        <v>0</v>
      </c>
      <c r="Q1554" s="546">
        <f>IF(E1554="",0,IF($B$3="NYSEG",E1554/(1-'Avoided Natural Gas Costs 2020'!$J$34),IF($B$3="RG&amp;E",E1554/(1-'Avoided Natural Gas Costs 2020'!$K$34),"")))</f>
        <v>0</v>
      </c>
      <c r="R1554" s="233" t="str">
        <f>IFERROR(IF(P1554*'BCA Inputs'!$C$1+Q1554*'BCA Inputs'!$C$2+F1554*'BCA Inputs'!$C$2+G1554*'BCA Inputs'!$C$2=0,"",P1554*'BCA Inputs'!$C$1+Q1554*'BCA Inputs'!$C$2+F1554*'BCA Inputs'!$C$2+G1554*'BCA Inputs'!$C$2),"")</f>
        <v/>
      </c>
      <c r="S1554" s="181" t="str">
        <f t="shared" si="230"/>
        <v/>
      </c>
      <c r="T1554" s="181" t="str">
        <f>IFERROR(IF($B$3="NYSEG",(INDEX('BCA Inputs'!$N$14:$N$54,MATCH(I1554,'BCA Inputs'!$M$14:$M$54,0))*P1554+INDEX('BCA Inputs'!$O$14:$O$54,MATCH(I1554,'BCA Inputs'!$M$14:$M$54,0))*O1554+INDEX('BCA Inputs'!P:P,MATCH(I1554,'BCA Inputs'!M:M,0))*Q1554+INDEX('BCA Inputs'!Q:Q,MATCH(I1554,'BCA Inputs'!M:M,0))*F1554+INDEX('BCA Inputs'!R:R,MATCH(I1554,'BCA Inputs'!M:M,0))*G1554)+L1554+N1554,IF($B$3="RG&amp;E",(INDEX('BCA Inputs'!$AX$14:$AX$54,MATCH(I1554,'BCA Inputs'!$AW$14:$AW$54,0))*P1554+INDEX('BCA Inputs'!$AY$14:$AY$54,MATCH(I1554,'BCA Inputs'!$AW$14:$AW$54,0))*O1554+INDEX('BCA Inputs'!$AZ$14:$AZ$54,MATCH(I1554,'BCA Inputs'!$AW$14:$AW$54,0))*Q1554+INDEX('BCA Inputs'!$BA$14:$BA$54,MATCH(I1554,'BCA Inputs'!$AW$14:$AW$54,0))*F1554+INDEX('BCA Inputs'!$BB$14:$BB$54,MATCH(I1554,'BCA Inputs'!$AW$14:$AW$54,0))*G1554)+L1554+N1554,"")),"")</f>
        <v/>
      </c>
      <c r="U1554" s="234" t="str">
        <f t="shared" si="231"/>
        <v/>
      </c>
      <c r="V1554" s="234" t="str">
        <f t="shared" si="232"/>
        <v/>
      </c>
      <c r="W1554" s="234" t="str">
        <f t="shared" si="233"/>
        <v/>
      </c>
      <c r="Y1554" s="235" t="str">
        <f t="shared" si="234"/>
        <v/>
      </c>
      <c r="Z1554" s="236" t="str">
        <f>IFERROR(IF($B$3="NYSEG",INDEX('BCA Inputs'!$X$14:$X$54,MATCH(I1554,'BCA Inputs'!$M$14:$M$54,0))*P1554+INDEX('BCA Inputs'!$Y$14:$Y$54,MATCH(I1554,'BCA Inputs'!$M$14:$M$54,0))*O1554+INDEX('BCA Inputs'!$Z$14:$Z$54,MATCH(I1554,'BCA Inputs'!$M$14:$M$54,0))*Q1554+INDEX('BCA Inputs'!$AA$14:$AA$54,MATCH(I1554,'BCA Inputs'!$M$14:$M$54,0))*F1554+INDEX('BCA Inputs'!$AB$14:$AB$54,MATCH(I1554,'BCA Inputs'!$M$14:$M$54,0))*G1554,IF($B$3="RG&amp;E",INDEX('BCA Inputs'!$BG$14:$BG$54,MATCH(I1554,'BCA Inputs'!$AW$14:$AW$54,0))*P1554+INDEX('BCA Inputs'!$BH$14:$BH$54,MATCH(I1554,'BCA Inputs'!$AW$14:$AW$54,0))*O1554+INDEX('BCA Inputs'!$BI$14:$BI$54,MATCH(I1554,'BCA Inputs'!$AW$14:$AW$54,0))*Q1554+INDEX('BCA Inputs'!$BJ$14:$BJ$54,MATCH(I1554,'BCA Inputs'!$AW$14:$AW$54,0))*F1554+INDEX('BCA Inputs'!$BK$14:$BK$54,MATCH(I1554,'BCA Inputs'!$AW$14:$AW$54,0))*G1554,"")),"")</f>
        <v/>
      </c>
      <c r="AA1554" s="237" t="str">
        <f t="shared" si="235"/>
        <v/>
      </c>
      <c r="AC1554" s="238" t="str">
        <f>IFERROR((K1554+R1554)+IF($B$3="NYSEG",INDEX('BCA Inputs'!$AI$14:$AI$54,MATCH(I1554,'BCA Inputs'!$M$14:$M$54,0))*P1554+INDEX('BCA Inputs'!$AJ$14:$AJ$54,MATCH(I1554,'BCA Inputs'!$M$14:$M$54,0))*Q1554,IF($B$3="RG&amp;E",INDEX('BCA Inputs'!$BR$14:$BR$54,MATCH(I1554,'BCA Inputs'!$AW$14:$AW$54,0))*P1554+INDEX('BCA Inputs'!$BS$14:$BS$54,MATCH(I1554,'BCA Inputs'!$AW$14:$AW$54,0))*Q1554,"")),"")</f>
        <v/>
      </c>
      <c r="AD1554" s="181" t="str">
        <f>IFERROR(IF($B$3="NYSEG",INDEX('BCA Inputs'!$AD$14:$AD$54,MATCH(I1554,'BCA Inputs'!$M$14:$M$54,0))*P1554+INDEX('BCA Inputs'!$AE$14:$AE$54,MATCH(I1554,'BCA Inputs'!$M$14:$M$54,0))*O1554+INDEX('BCA Inputs'!$AF$14:$AF$54,MATCH(I1554,'BCA Inputs'!$M$14:$M$54,0))*Q1554+INDEX('BCA Inputs'!$AG$14:$AG$54,MATCH(I1554,'BCA Inputs'!$M$14:$M$54,0))*F1554+INDEX('BCA Inputs'!$AH$14:$AH$54,MATCH(I1554,'BCA Inputs'!$M$14:$M$54,0))*G1554,IF($B$3="RG&amp;E",INDEX('BCA Inputs'!$BM$14:$BM$54,MATCH(I1554,'BCA Inputs'!$AW$14:$AW$54,0))*P1554+INDEX('BCA Inputs'!$BN$14:$BN$54,MATCH(I1554,'BCA Inputs'!$AW$14:$AW$54,0))*O1554+INDEX('BCA Inputs'!$BO$14:$BO$54,MATCH(I1554,'BCA Inputs'!$AW$14:$AW$54,0))*Q1554+INDEX('BCA Inputs'!$BP$14:$BP$54,MATCH(I1554,'BCA Inputs'!$AW$14:$AW$54,0))*F1554+INDEX('BCA Inputs'!$BQ$14:$BQ$54,MATCH(I1554,'BCA Inputs'!$AW$14:$AW$54,0))*G1554,"")),"")</f>
        <v/>
      </c>
      <c r="AE1554" s="237" t="str">
        <f t="shared" si="236"/>
        <v/>
      </c>
      <c r="AF1554" s="198">
        <f t="shared" si="238"/>
        <v>0</v>
      </c>
      <c r="AG1554" s="239">
        <f t="shared" si="239"/>
        <v>0</v>
      </c>
    </row>
    <row r="1555" spans="1:33">
      <c r="A1555" s="228"/>
      <c r="B1555" s="176"/>
      <c r="C1555" s="229"/>
      <c r="D1555" s="230"/>
      <c r="E1555" s="230"/>
      <c r="F1555" s="230"/>
      <c r="G1555" s="230"/>
      <c r="H1555" s="231"/>
      <c r="I1555" s="231"/>
      <c r="J1555" s="232"/>
      <c r="K1555" s="232"/>
      <c r="L1555" s="232"/>
      <c r="M1555" s="181">
        <f t="shared" si="237"/>
        <v>0</v>
      </c>
      <c r="N1555" s="181">
        <f>IF(H1555="",0,H1555*I1555*'Avoided Water Savings Cost'!$C$16)</f>
        <v>0</v>
      </c>
      <c r="O1555" s="545">
        <f>IF(C1555="",0,IF($B$3="NYSEG",C1555/(1-'Avoided Electric Costs 2020'!$W$21),IF($B$3="RG&amp;E",C1555/(1-'Avoided Electric Costs 2020'!$X$21),"")))</f>
        <v>0</v>
      </c>
      <c r="P1555" s="546">
        <f>IF(D1555="",0,IF($B$3="NYSEG",D1555/(1-'Avoided Electric Costs 2020'!$W$21),IF($B$3="RG&amp;E",D1555/(1-'Avoided Electric Costs 2020'!$X$21),"")))</f>
        <v>0</v>
      </c>
      <c r="Q1555" s="546">
        <f>IF(E1555="",0,IF($B$3="NYSEG",E1555/(1-'Avoided Natural Gas Costs 2020'!$J$34),IF($B$3="RG&amp;E",E1555/(1-'Avoided Natural Gas Costs 2020'!$K$34),"")))</f>
        <v>0</v>
      </c>
      <c r="R1555" s="233" t="str">
        <f>IFERROR(IF(P1555*'BCA Inputs'!$C$1+Q1555*'BCA Inputs'!$C$2+F1555*'BCA Inputs'!$C$2+G1555*'BCA Inputs'!$C$2=0,"",P1555*'BCA Inputs'!$C$1+Q1555*'BCA Inputs'!$C$2+F1555*'BCA Inputs'!$C$2+G1555*'BCA Inputs'!$C$2),"")</f>
        <v/>
      </c>
      <c r="S1555" s="181" t="str">
        <f t="shared" si="230"/>
        <v/>
      </c>
      <c r="T1555" s="181" t="str">
        <f>IFERROR(IF($B$3="NYSEG",(INDEX('BCA Inputs'!$N$14:$N$54,MATCH(I1555,'BCA Inputs'!$M$14:$M$54,0))*P1555+INDEX('BCA Inputs'!$O$14:$O$54,MATCH(I1555,'BCA Inputs'!$M$14:$M$54,0))*O1555+INDEX('BCA Inputs'!P:P,MATCH(I1555,'BCA Inputs'!M:M,0))*Q1555+INDEX('BCA Inputs'!Q:Q,MATCH(I1555,'BCA Inputs'!M:M,0))*F1555+INDEX('BCA Inputs'!R:R,MATCH(I1555,'BCA Inputs'!M:M,0))*G1555)+L1555+N1555,IF($B$3="RG&amp;E",(INDEX('BCA Inputs'!$AX$14:$AX$54,MATCH(I1555,'BCA Inputs'!$AW$14:$AW$54,0))*P1555+INDEX('BCA Inputs'!$AY$14:$AY$54,MATCH(I1555,'BCA Inputs'!$AW$14:$AW$54,0))*O1555+INDEX('BCA Inputs'!$AZ$14:$AZ$54,MATCH(I1555,'BCA Inputs'!$AW$14:$AW$54,0))*Q1555+INDEX('BCA Inputs'!$BA$14:$BA$54,MATCH(I1555,'BCA Inputs'!$AW$14:$AW$54,0))*F1555+INDEX('BCA Inputs'!$BB$14:$BB$54,MATCH(I1555,'BCA Inputs'!$AW$14:$AW$54,0))*G1555)+L1555+N1555,"")),"")</f>
        <v/>
      </c>
      <c r="U1555" s="234" t="str">
        <f t="shared" si="231"/>
        <v/>
      </c>
      <c r="V1555" s="234" t="str">
        <f t="shared" si="232"/>
        <v/>
      </c>
      <c r="W1555" s="234" t="str">
        <f t="shared" si="233"/>
        <v/>
      </c>
      <c r="Y1555" s="235" t="str">
        <f t="shared" si="234"/>
        <v/>
      </c>
      <c r="Z1555" s="236" t="str">
        <f>IFERROR(IF($B$3="NYSEG",INDEX('BCA Inputs'!$X$14:$X$54,MATCH(I1555,'BCA Inputs'!$M$14:$M$54,0))*P1555+INDEX('BCA Inputs'!$Y$14:$Y$54,MATCH(I1555,'BCA Inputs'!$M$14:$M$54,0))*O1555+INDEX('BCA Inputs'!$Z$14:$Z$54,MATCH(I1555,'BCA Inputs'!$M$14:$M$54,0))*Q1555+INDEX('BCA Inputs'!$AA$14:$AA$54,MATCH(I1555,'BCA Inputs'!$M$14:$M$54,0))*F1555+INDEX('BCA Inputs'!$AB$14:$AB$54,MATCH(I1555,'BCA Inputs'!$M$14:$M$54,0))*G1555,IF($B$3="RG&amp;E",INDEX('BCA Inputs'!$BG$14:$BG$54,MATCH(I1555,'BCA Inputs'!$AW$14:$AW$54,0))*P1555+INDEX('BCA Inputs'!$BH$14:$BH$54,MATCH(I1555,'BCA Inputs'!$AW$14:$AW$54,0))*O1555+INDEX('BCA Inputs'!$BI$14:$BI$54,MATCH(I1555,'BCA Inputs'!$AW$14:$AW$54,0))*Q1555+INDEX('BCA Inputs'!$BJ$14:$BJ$54,MATCH(I1555,'BCA Inputs'!$AW$14:$AW$54,0))*F1555+INDEX('BCA Inputs'!$BK$14:$BK$54,MATCH(I1555,'BCA Inputs'!$AW$14:$AW$54,0))*G1555,"")),"")</f>
        <v/>
      </c>
      <c r="AA1555" s="237" t="str">
        <f t="shared" si="235"/>
        <v/>
      </c>
      <c r="AC1555" s="238" t="str">
        <f>IFERROR((K1555+R1555)+IF($B$3="NYSEG",INDEX('BCA Inputs'!$AI$14:$AI$54,MATCH(I1555,'BCA Inputs'!$M$14:$M$54,0))*P1555+INDEX('BCA Inputs'!$AJ$14:$AJ$54,MATCH(I1555,'BCA Inputs'!$M$14:$M$54,0))*Q1555,IF($B$3="RG&amp;E",INDEX('BCA Inputs'!$BR$14:$BR$54,MATCH(I1555,'BCA Inputs'!$AW$14:$AW$54,0))*P1555+INDEX('BCA Inputs'!$BS$14:$BS$54,MATCH(I1555,'BCA Inputs'!$AW$14:$AW$54,0))*Q1555,"")),"")</f>
        <v/>
      </c>
      <c r="AD1555" s="181" t="str">
        <f>IFERROR(IF($B$3="NYSEG",INDEX('BCA Inputs'!$AD$14:$AD$54,MATCH(I1555,'BCA Inputs'!$M$14:$M$54,0))*P1555+INDEX('BCA Inputs'!$AE$14:$AE$54,MATCH(I1555,'BCA Inputs'!$M$14:$M$54,0))*O1555+INDEX('BCA Inputs'!$AF$14:$AF$54,MATCH(I1555,'BCA Inputs'!$M$14:$M$54,0))*Q1555+INDEX('BCA Inputs'!$AG$14:$AG$54,MATCH(I1555,'BCA Inputs'!$M$14:$M$54,0))*F1555+INDEX('BCA Inputs'!$AH$14:$AH$54,MATCH(I1555,'BCA Inputs'!$M$14:$M$54,0))*G1555,IF($B$3="RG&amp;E",INDEX('BCA Inputs'!$BM$14:$BM$54,MATCH(I1555,'BCA Inputs'!$AW$14:$AW$54,0))*P1555+INDEX('BCA Inputs'!$BN$14:$BN$54,MATCH(I1555,'BCA Inputs'!$AW$14:$AW$54,0))*O1555+INDEX('BCA Inputs'!$BO$14:$BO$54,MATCH(I1555,'BCA Inputs'!$AW$14:$AW$54,0))*Q1555+INDEX('BCA Inputs'!$BP$14:$BP$54,MATCH(I1555,'BCA Inputs'!$AW$14:$AW$54,0))*F1555+INDEX('BCA Inputs'!$BQ$14:$BQ$54,MATCH(I1555,'BCA Inputs'!$AW$14:$AW$54,0))*G1555,"")),"")</f>
        <v/>
      </c>
      <c r="AE1555" s="237" t="str">
        <f t="shared" si="236"/>
        <v/>
      </c>
      <c r="AF1555" s="198">
        <f t="shared" si="238"/>
        <v>0</v>
      </c>
      <c r="AG1555" s="239">
        <f t="shared" si="239"/>
        <v>0</v>
      </c>
    </row>
    <row r="1556" spans="1:33">
      <c r="A1556" s="228"/>
      <c r="B1556" s="176"/>
      <c r="C1556" s="229"/>
      <c r="D1556" s="230"/>
      <c r="E1556" s="230"/>
      <c r="F1556" s="230"/>
      <c r="G1556" s="230"/>
      <c r="H1556" s="231"/>
      <c r="I1556" s="231"/>
      <c r="J1556" s="232"/>
      <c r="K1556" s="232"/>
      <c r="L1556" s="232"/>
      <c r="M1556" s="181">
        <f t="shared" si="237"/>
        <v>0</v>
      </c>
      <c r="N1556" s="181">
        <f>IF(H1556="",0,H1556*I1556*'Avoided Water Savings Cost'!$C$16)</f>
        <v>0</v>
      </c>
      <c r="O1556" s="545">
        <f>IF(C1556="",0,IF($B$3="NYSEG",C1556/(1-'Avoided Electric Costs 2020'!$W$21),IF($B$3="RG&amp;E",C1556/(1-'Avoided Electric Costs 2020'!$X$21),"")))</f>
        <v>0</v>
      </c>
      <c r="P1556" s="546">
        <f>IF(D1556="",0,IF($B$3="NYSEG",D1556/(1-'Avoided Electric Costs 2020'!$W$21),IF($B$3="RG&amp;E",D1556/(1-'Avoided Electric Costs 2020'!$X$21),"")))</f>
        <v>0</v>
      </c>
      <c r="Q1556" s="546">
        <f>IF(E1556="",0,IF($B$3="NYSEG",E1556/(1-'Avoided Natural Gas Costs 2020'!$J$34),IF($B$3="RG&amp;E",E1556/(1-'Avoided Natural Gas Costs 2020'!$K$34),"")))</f>
        <v>0</v>
      </c>
      <c r="R1556" s="233" t="str">
        <f>IFERROR(IF(P1556*'BCA Inputs'!$C$1+Q1556*'BCA Inputs'!$C$2+F1556*'BCA Inputs'!$C$2+G1556*'BCA Inputs'!$C$2=0,"",P1556*'BCA Inputs'!$C$1+Q1556*'BCA Inputs'!$C$2+F1556*'BCA Inputs'!$C$2+G1556*'BCA Inputs'!$C$2),"")</f>
        <v/>
      </c>
      <c r="S1556" s="181" t="str">
        <f t="shared" si="230"/>
        <v/>
      </c>
      <c r="T1556" s="181" t="str">
        <f>IFERROR(IF($B$3="NYSEG",(INDEX('BCA Inputs'!$N$14:$N$54,MATCH(I1556,'BCA Inputs'!$M$14:$M$54,0))*P1556+INDEX('BCA Inputs'!$O$14:$O$54,MATCH(I1556,'BCA Inputs'!$M$14:$M$54,0))*O1556+INDEX('BCA Inputs'!P:P,MATCH(I1556,'BCA Inputs'!M:M,0))*Q1556+INDEX('BCA Inputs'!Q:Q,MATCH(I1556,'BCA Inputs'!M:M,0))*F1556+INDEX('BCA Inputs'!R:R,MATCH(I1556,'BCA Inputs'!M:M,0))*G1556)+L1556+N1556,IF($B$3="RG&amp;E",(INDEX('BCA Inputs'!$AX$14:$AX$54,MATCH(I1556,'BCA Inputs'!$AW$14:$AW$54,0))*P1556+INDEX('BCA Inputs'!$AY$14:$AY$54,MATCH(I1556,'BCA Inputs'!$AW$14:$AW$54,0))*O1556+INDEX('BCA Inputs'!$AZ$14:$AZ$54,MATCH(I1556,'BCA Inputs'!$AW$14:$AW$54,0))*Q1556+INDEX('BCA Inputs'!$BA$14:$BA$54,MATCH(I1556,'BCA Inputs'!$AW$14:$AW$54,0))*F1556+INDEX('BCA Inputs'!$BB$14:$BB$54,MATCH(I1556,'BCA Inputs'!$AW$14:$AW$54,0))*G1556)+L1556+N1556,"")),"")</f>
        <v/>
      </c>
      <c r="U1556" s="234" t="str">
        <f t="shared" si="231"/>
        <v/>
      </c>
      <c r="V1556" s="234" t="str">
        <f t="shared" si="232"/>
        <v/>
      </c>
      <c r="W1556" s="234" t="str">
        <f t="shared" si="233"/>
        <v/>
      </c>
      <c r="Y1556" s="235" t="str">
        <f t="shared" si="234"/>
        <v/>
      </c>
      <c r="Z1556" s="236" t="str">
        <f>IFERROR(IF($B$3="NYSEG",INDEX('BCA Inputs'!$X$14:$X$54,MATCH(I1556,'BCA Inputs'!$M$14:$M$54,0))*P1556+INDEX('BCA Inputs'!$Y$14:$Y$54,MATCH(I1556,'BCA Inputs'!$M$14:$M$54,0))*O1556+INDEX('BCA Inputs'!$Z$14:$Z$54,MATCH(I1556,'BCA Inputs'!$M$14:$M$54,0))*Q1556+INDEX('BCA Inputs'!$AA$14:$AA$54,MATCH(I1556,'BCA Inputs'!$M$14:$M$54,0))*F1556+INDEX('BCA Inputs'!$AB$14:$AB$54,MATCH(I1556,'BCA Inputs'!$M$14:$M$54,0))*G1556,IF($B$3="RG&amp;E",INDEX('BCA Inputs'!$BG$14:$BG$54,MATCH(I1556,'BCA Inputs'!$AW$14:$AW$54,0))*P1556+INDEX('BCA Inputs'!$BH$14:$BH$54,MATCH(I1556,'BCA Inputs'!$AW$14:$AW$54,0))*O1556+INDEX('BCA Inputs'!$BI$14:$BI$54,MATCH(I1556,'BCA Inputs'!$AW$14:$AW$54,0))*Q1556+INDEX('BCA Inputs'!$BJ$14:$BJ$54,MATCH(I1556,'BCA Inputs'!$AW$14:$AW$54,0))*F1556+INDEX('BCA Inputs'!$BK$14:$BK$54,MATCH(I1556,'BCA Inputs'!$AW$14:$AW$54,0))*G1556,"")),"")</f>
        <v/>
      </c>
      <c r="AA1556" s="237" t="str">
        <f t="shared" si="235"/>
        <v/>
      </c>
      <c r="AC1556" s="238" t="str">
        <f>IFERROR((K1556+R1556)+IF($B$3="NYSEG",INDEX('BCA Inputs'!$AI$14:$AI$54,MATCH(I1556,'BCA Inputs'!$M$14:$M$54,0))*P1556+INDEX('BCA Inputs'!$AJ$14:$AJ$54,MATCH(I1556,'BCA Inputs'!$M$14:$M$54,0))*Q1556,IF($B$3="RG&amp;E",INDEX('BCA Inputs'!$BR$14:$BR$54,MATCH(I1556,'BCA Inputs'!$AW$14:$AW$54,0))*P1556+INDEX('BCA Inputs'!$BS$14:$BS$54,MATCH(I1556,'BCA Inputs'!$AW$14:$AW$54,0))*Q1556,"")),"")</f>
        <v/>
      </c>
      <c r="AD1556" s="181" t="str">
        <f>IFERROR(IF($B$3="NYSEG",INDEX('BCA Inputs'!$AD$14:$AD$54,MATCH(I1556,'BCA Inputs'!$M$14:$M$54,0))*P1556+INDEX('BCA Inputs'!$AE$14:$AE$54,MATCH(I1556,'BCA Inputs'!$M$14:$M$54,0))*O1556+INDEX('BCA Inputs'!$AF$14:$AF$54,MATCH(I1556,'BCA Inputs'!$M$14:$M$54,0))*Q1556+INDEX('BCA Inputs'!$AG$14:$AG$54,MATCH(I1556,'BCA Inputs'!$M$14:$M$54,0))*F1556+INDEX('BCA Inputs'!$AH$14:$AH$54,MATCH(I1556,'BCA Inputs'!$M$14:$M$54,0))*G1556,IF($B$3="RG&amp;E",INDEX('BCA Inputs'!$BM$14:$BM$54,MATCH(I1556,'BCA Inputs'!$AW$14:$AW$54,0))*P1556+INDEX('BCA Inputs'!$BN$14:$BN$54,MATCH(I1556,'BCA Inputs'!$AW$14:$AW$54,0))*O1556+INDEX('BCA Inputs'!$BO$14:$BO$54,MATCH(I1556,'BCA Inputs'!$AW$14:$AW$54,0))*Q1556+INDEX('BCA Inputs'!$BP$14:$BP$54,MATCH(I1556,'BCA Inputs'!$AW$14:$AW$54,0))*F1556+INDEX('BCA Inputs'!$BQ$14:$BQ$54,MATCH(I1556,'BCA Inputs'!$AW$14:$AW$54,0))*G1556,"")),"")</f>
        <v/>
      </c>
      <c r="AE1556" s="237" t="str">
        <f t="shared" si="236"/>
        <v/>
      </c>
      <c r="AF1556" s="198">
        <f t="shared" si="238"/>
        <v>0</v>
      </c>
      <c r="AG1556" s="239">
        <f t="shared" si="239"/>
        <v>0</v>
      </c>
    </row>
    <row r="1557" spans="1:33">
      <c r="A1557" s="228"/>
      <c r="B1557" s="176"/>
      <c r="C1557" s="229"/>
      <c r="D1557" s="230"/>
      <c r="E1557" s="230"/>
      <c r="F1557" s="230"/>
      <c r="G1557" s="230"/>
      <c r="H1557" s="231"/>
      <c r="I1557" s="231"/>
      <c r="J1557" s="232"/>
      <c r="K1557" s="232"/>
      <c r="L1557" s="232"/>
      <c r="M1557" s="181">
        <f t="shared" si="237"/>
        <v>0</v>
      </c>
      <c r="N1557" s="181">
        <f>IF(H1557="",0,H1557*I1557*'Avoided Water Savings Cost'!$C$16)</f>
        <v>0</v>
      </c>
      <c r="O1557" s="545">
        <f>IF(C1557="",0,IF($B$3="NYSEG",C1557/(1-'Avoided Electric Costs 2020'!$W$21),IF($B$3="RG&amp;E",C1557/(1-'Avoided Electric Costs 2020'!$X$21),"")))</f>
        <v>0</v>
      </c>
      <c r="P1557" s="546">
        <f>IF(D1557="",0,IF($B$3="NYSEG",D1557/(1-'Avoided Electric Costs 2020'!$W$21),IF($B$3="RG&amp;E",D1557/(1-'Avoided Electric Costs 2020'!$X$21),"")))</f>
        <v>0</v>
      </c>
      <c r="Q1557" s="546">
        <f>IF(E1557="",0,IF($B$3="NYSEG",E1557/(1-'Avoided Natural Gas Costs 2020'!$J$34),IF($B$3="RG&amp;E",E1557/(1-'Avoided Natural Gas Costs 2020'!$K$34),"")))</f>
        <v>0</v>
      </c>
      <c r="R1557" s="233" t="str">
        <f>IFERROR(IF(P1557*'BCA Inputs'!$C$1+Q1557*'BCA Inputs'!$C$2+F1557*'BCA Inputs'!$C$2+G1557*'BCA Inputs'!$C$2=0,"",P1557*'BCA Inputs'!$C$1+Q1557*'BCA Inputs'!$C$2+F1557*'BCA Inputs'!$C$2+G1557*'BCA Inputs'!$C$2),"")</f>
        <v/>
      </c>
      <c r="S1557" s="181" t="str">
        <f t="shared" si="230"/>
        <v/>
      </c>
      <c r="T1557" s="181" t="str">
        <f>IFERROR(IF($B$3="NYSEG",(INDEX('BCA Inputs'!$N$14:$N$54,MATCH(I1557,'BCA Inputs'!$M$14:$M$54,0))*P1557+INDEX('BCA Inputs'!$O$14:$O$54,MATCH(I1557,'BCA Inputs'!$M$14:$M$54,0))*O1557+INDEX('BCA Inputs'!P:P,MATCH(I1557,'BCA Inputs'!M:M,0))*Q1557+INDEX('BCA Inputs'!Q:Q,MATCH(I1557,'BCA Inputs'!M:M,0))*F1557+INDEX('BCA Inputs'!R:R,MATCH(I1557,'BCA Inputs'!M:M,0))*G1557)+L1557+N1557,IF($B$3="RG&amp;E",(INDEX('BCA Inputs'!$AX$14:$AX$54,MATCH(I1557,'BCA Inputs'!$AW$14:$AW$54,0))*P1557+INDEX('BCA Inputs'!$AY$14:$AY$54,MATCH(I1557,'BCA Inputs'!$AW$14:$AW$54,0))*O1557+INDEX('BCA Inputs'!$AZ$14:$AZ$54,MATCH(I1557,'BCA Inputs'!$AW$14:$AW$54,0))*Q1557+INDEX('BCA Inputs'!$BA$14:$BA$54,MATCH(I1557,'BCA Inputs'!$AW$14:$AW$54,0))*F1557+INDEX('BCA Inputs'!$BB$14:$BB$54,MATCH(I1557,'BCA Inputs'!$AW$14:$AW$54,0))*G1557)+L1557+N1557,"")),"")</f>
        <v/>
      </c>
      <c r="U1557" s="234" t="str">
        <f t="shared" si="231"/>
        <v/>
      </c>
      <c r="V1557" s="234" t="str">
        <f t="shared" si="232"/>
        <v/>
      </c>
      <c r="W1557" s="234" t="str">
        <f t="shared" si="233"/>
        <v/>
      </c>
      <c r="Y1557" s="235" t="str">
        <f t="shared" si="234"/>
        <v/>
      </c>
      <c r="Z1557" s="236" t="str">
        <f>IFERROR(IF($B$3="NYSEG",INDEX('BCA Inputs'!$X$14:$X$54,MATCH(I1557,'BCA Inputs'!$M$14:$M$54,0))*P1557+INDEX('BCA Inputs'!$Y$14:$Y$54,MATCH(I1557,'BCA Inputs'!$M$14:$M$54,0))*O1557+INDEX('BCA Inputs'!$Z$14:$Z$54,MATCH(I1557,'BCA Inputs'!$M$14:$M$54,0))*Q1557+INDEX('BCA Inputs'!$AA$14:$AA$54,MATCH(I1557,'BCA Inputs'!$M$14:$M$54,0))*F1557+INDEX('BCA Inputs'!$AB$14:$AB$54,MATCH(I1557,'BCA Inputs'!$M$14:$M$54,0))*G1557,IF($B$3="RG&amp;E",INDEX('BCA Inputs'!$BG$14:$BG$54,MATCH(I1557,'BCA Inputs'!$AW$14:$AW$54,0))*P1557+INDEX('BCA Inputs'!$BH$14:$BH$54,MATCH(I1557,'BCA Inputs'!$AW$14:$AW$54,0))*O1557+INDEX('BCA Inputs'!$BI$14:$BI$54,MATCH(I1557,'BCA Inputs'!$AW$14:$AW$54,0))*Q1557+INDEX('BCA Inputs'!$BJ$14:$BJ$54,MATCH(I1557,'BCA Inputs'!$AW$14:$AW$54,0))*F1557+INDEX('BCA Inputs'!$BK$14:$BK$54,MATCH(I1557,'BCA Inputs'!$AW$14:$AW$54,0))*G1557,"")),"")</f>
        <v/>
      </c>
      <c r="AA1557" s="237" t="str">
        <f t="shared" si="235"/>
        <v/>
      </c>
      <c r="AC1557" s="238" t="str">
        <f>IFERROR((K1557+R1557)+IF($B$3="NYSEG",INDEX('BCA Inputs'!$AI$14:$AI$54,MATCH(I1557,'BCA Inputs'!$M$14:$M$54,0))*P1557+INDEX('BCA Inputs'!$AJ$14:$AJ$54,MATCH(I1557,'BCA Inputs'!$M$14:$M$54,0))*Q1557,IF($B$3="RG&amp;E",INDEX('BCA Inputs'!$BR$14:$BR$54,MATCH(I1557,'BCA Inputs'!$AW$14:$AW$54,0))*P1557+INDEX('BCA Inputs'!$BS$14:$BS$54,MATCH(I1557,'BCA Inputs'!$AW$14:$AW$54,0))*Q1557,"")),"")</f>
        <v/>
      </c>
      <c r="AD1557" s="181" t="str">
        <f>IFERROR(IF($B$3="NYSEG",INDEX('BCA Inputs'!$AD$14:$AD$54,MATCH(I1557,'BCA Inputs'!$M$14:$M$54,0))*P1557+INDEX('BCA Inputs'!$AE$14:$AE$54,MATCH(I1557,'BCA Inputs'!$M$14:$M$54,0))*O1557+INDEX('BCA Inputs'!$AF$14:$AF$54,MATCH(I1557,'BCA Inputs'!$M$14:$M$54,0))*Q1557+INDEX('BCA Inputs'!$AG$14:$AG$54,MATCH(I1557,'BCA Inputs'!$M$14:$M$54,0))*F1557+INDEX('BCA Inputs'!$AH$14:$AH$54,MATCH(I1557,'BCA Inputs'!$M$14:$M$54,0))*G1557,IF($B$3="RG&amp;E",INDEX('BCA Inputs'!$BM$14:$BM$54,MATCH(I1557,'BCA Inputs'!$AW$14:$AW$54,0))*P1557+INDEX('BCA Inputs'!$BN$14:$BN$54,MATCH(I1557,'BCA Inputs'!$AW$14:$AW$54,0))*O1557+INDEX('BCA Inputs'!$BO$14:$BO$54,MATCH(I1557,'BCA Inputs'!$AW$14:$AW$54,0))*Q1557+INDEX('BCA Inputs'!$BP$14:$BP$54,MATCH(I1557,'BCA Inputs'!$AW$14:$AW$54,0))*F1557+INDEX('BCA Inputs'!$BQ$14:$BQ$54,MATCH(I1557,'BCA Inputs'!$AW$14:$AW$54,0))*G1557,"")),"")</f>
        <v/>
      </c>
      <c r="AE1557" s="237" t="str">
        <f t="shared" si="236"/>
        <v/>
      </c>
      <c r="AF1557" s="198">
        <f t="shared" si="238"/>
        <v>0</v>
      </c>
      <c r="AG1557" s="239">
        <f t="shared" si="239"/>
        <v>0</v>
      </c>
    </row>
    <row r="1558" spans="1:33">
      <c r="A1558" s="228"/>
      <c r="B1558" s="176"/>
      <c r="C1558" s="229"/>
      <c r="D1558" s="230"/>
      <c r="E1558" s="230"/>
      <c r="F1558" s="230"/>
      <c r="G1558" s="230"/>
      <c r="H1558" s="231"/>
      <c r="I1558" s="231"/>
      <c r="J1558" s="232"/>
      <c r="K1558" s="232"/>
      <c r="L1558" s="232"/>
      <c r="M1558" s="181">
        <f t="shared" si="237"/>
        <v>0</v>
      </c>
      <c r="N1558" s="181">
        <f>IF(H1558="",0,H1558*I1558*'Avoided Water Savings Cost'!$C$16)</f>
        <v>0</v>
      </c>
      <c r="O1558" s="545">
        <f>IF(C1558="",0,IF($B$3="NYSEG",C1558/(1-'Avoided Electric Costs 2020'!$W$21),IF($B$3="RG&amp;E",C1558/(1-'Avoided Electric Costs 2020'!$X$21),"")))</f>
        <v>0</v>
      </c>
      <c r="P1558" s="546">
        <f>IF(D1558="",0,IF($B$3="NYSEG",D1558/(1-'Avoided Electric Costs 2020'!$W$21),IF($B$3="RG&amp;E",D1558/(1-'Avoided Electric Costs 2020'!$X$21),"")))</f>
        <v>0</v>
      </c>
      <c r="Q1558" s="546">
        <f>IF(E1558="",0,IF($B$3="NYSEG",E1558/(1-'Avoided Natural Gas Costs 2020'!$J$34),IF($B$3="RG&amp;E",E1558/(1-'Avoided Natural Gas Costs 2020'!$K$34),"")))</f>
        <v>0</v>
      </c>
      <c r="R1558" s="233" t="str">
        <f>IFERROR(IF(P1558*'BCA Inputs'!$C$1+Q1558*'BCA Inputs'!$C$2+F1558*'BCA Inputs'!$C$2+G1558*'BCA Inputs'!$C$2=0,"",P1558*'BCA Inputs'!$C$1+Q1558*'BCA Inputs'!$C$2+F1558*'BCA Inputs'!$C$2+G1558*'BCA Inputs'!$C$2),"")</f>
        <v/>
      </c>
      <c r="S1558" s="181" t="str">
        <f t="shared" si="230"/>
        <v/>
      </c>
      <c r="T1558" s="181" t="str">
        <f>IFERROR(IF($B$3="NYSEG",(INDEX('BCA Inputs'!$N$14:$N$54,MATCH(I1558,'BCA Inputs'!$M$14:$M$54,0))*P1558+INDEX('BCA Inputs'!$O$14:$O$54,MATCH(I1558,'BCA Inputs'!$M$14:$M$54,0))*O1558+INDEX('BCA Inputs'!P:P,MATCH(I1558,'BCA Inputs'!M:M,0))*Q1558+INDEX('BCA Inputs'!Q:Q,MATCH(I1558,'BCA Inputs'!M:M,0))*F1558+INDEX('BCA Inputs'!R:R,MATCH(I1558,'BCA Inputs'!M:M,0))*G1558)+L1558+N1558,IF($B$3="RG&amp;E",(INDEX('BCA Inputs'!$AX$14:$AX$54,MATCH(I1558,'BCA Inputs'!$AW$14:$AW$54,0))*P1558+INDEX('BCA Inputs'!$AY$14:$AY$54,MATCH(I1558,'BCA Inputs'!$AW$14:$AW$54,0))*O1558+INDEX('BCA Inputs'!$AZ$14:$AZ$54,MATCH(I1558,'BCA Inputs'!$AW$14:$AW$54,0))*Q1558+INDEX('BCA Inputs'!$BA$14:$BA$54,MATCH(I1558,'BCA Inputs'!$AW$14:$AW$54,0))*F1558+INDEX('BCA Inputs'!$BB$14:$BB$54,MATCH(I1558,'BCA Inputs'!$AW$14:$AW$54,0))*G1558)+L1558+N1558,"")),"")</f>
        <v/>
      </c>
      <c r="U1558" s="234" t="str">
        <f t="shared" si="231"/>
        <v/>
      </c>
      <c r="V1558" s="234" t="str">
        <f t="shared" si="232"/>
        <v/>
      </c>
      <c r="W1558" s="234" t="str">
        <f t="shared" si="233"/>
        <v/>
      </c>
      <c r="Y1558" s="235" t="str">
        <f t="shared" si="234"/>
        <v/>
      </c>
      <c r="Z1558" s="236" t="str">
        <f>IFERROR(IF($B$3="NYSEG",INDEX('BCA Inputs'!$X$14:$X$54,MATCH(I1558,'BCA Inputs'!$M$14:$M$54,0))*P1558+INDEX('BCA Inputs'!$Y$14:$Y$54,MATCH(I1558,'BCA Inputs'!$M$14:$M$54,0))*O1558+INDEX('BCA Inputs'!$Z$14:$Z$54,MATCH(I1558,'BCA Inputs'!$M$14:$M$54,0))*Q1558+INDEX('BCA Inputs'!$AA$14:$AA$54,MATCH(I1558,'BCA Inputs'!$M$14:$M$54,0))*F1558+INDEX('BCA Inputs'!$AB$14:$AB$54,MATCH(I1558,'BCA Inputs'!$M$14:$M$54,0))*G1558,IF($B$3="RG&amp;E",INDEX('BCA Inputs'!$BG$14:$BG$54,MATCH(I1558,'BCA Inputs'!$AW$14:$AW$54,0))*P1558+INDEX('BCA Inputs'!$BH$14:$BH$54,MATCH(I1558,'BCA Inputs'!$AW$14:$AW$54,0))*O1558+INDEX('BCA Inputs'!$BI$14:$BI$54,MATCH(I1558,'BCA Inputs'!$AW$14:$AW$54,0))*Q1558+INDEX('BCA Inputs'!$BJ$14:$BJ$54,MATCH(I1558,'BCA Inputs'!$AW$14:$AW$54,0))*F1558+INDEX('BCA Inputs'!$BK$14:$BK$54,MATCH(I1558,'BCA Inputs'!$AW$14:$AW$54,0))*G1558,"")),"")</f>
        <v/>
      </c>
      <c r="AA1558" s="237" t="str">
        <f t="shared" si="235"/>
        <v/>
      </c>
      <c r="AC1558" s="238" t="str">
        <f>IFERROR((K1558+R1558)+IF($B$3="NYSEG",INDEX('BCA Inputs'!$AI$14:$AI$54,MATCH(I1558,'BCA Inputs'!$M$14:$M$54,0))*P1558+INDEX('BCA Inputs'!$AJ$14:$AJ$54,MATCH(I1558,'BCA Inputs'!$M$14:$M$54,0))*Q1558,IF($B$3="RG&amp;E",INDEX('BCA Inputs'!$BR$14:$BR$54,MATCH(I1558,'BCA Inputs'!$AW$14:$AW$54,0))*P1558+INDEX('BCA Inputs'!$BS$14:$BS$54,MATCH(I1558,'BCA Inputs'!$AW$14:$AW$54,0))*Q1558,"")),"")</f>
        <v/>
      </c>
      <c r="AD1558" s="181" t="str">
        <f>IFERROR(IF($B$3="NYSEG",INDEX('BCA Inputs'!$AD$14:$AD$54,MATCH(I1558,'BCA Inputs'!$M$14:$M$54,0))*P1558+INDEX('BCA Inputs'!$AE$14:$AE$54,MATCH(I1558,'BCA Inputs'!$M$14:$M$54,0))*O1558+INDEX('BCA Inputs'!$AF$14:$AF$54,MATCH(I1558,'BCA Inputs'!$M$14:$M$54,0))*Q1558+INDEX('BCA Inputs'!$AG$14:$AG$54,MATCH(I1558,'BCA Inputs'!$M$14:$M$54,0))*F1558+INDEX('BCA Inputs'!$AH$14:$AH$54,MATCH(I1558,'BCA Inputs'!$M$14:$M$54,0))*G1558,IF($B$3="RG&amp;E",INDEX('BCA Inputs'!$BM$14:$BM$54,MATCH(I1558,'BCA Inputs'!$AW$14:$AW$54,0))*P1558+INDEX('BCA Inputs'!$BN$14:$BN$54,MATCH(I1558,'BCA Inputs'!$AW$14:$AW$54,0))*O1558+INDEX('BCA Inputs'!$BO$14:$BO$54,MATCH(I1558,'BCA Inputs'!$AW$14:$AW$54,0))*Q1558+INDEX('BCA Inputs'!$BP$14:$BP$54,MATCH(I1558,'BCA Inputs'!$AW$14:$AW$54,0))*F1558+INDEX('BCA Inputs'!$BQ$14:$BQ$54,MATCH(I1558,'BCA Inputs'!$AW$14:$AW$54,0))*G1558,"")),"")</f>
        <v/>
      </c>
      <c r="AE1558" s="237" t="str">
        <f t="shared" si="236"/>
        <v/>
      </c>
      <c r="AF1558" s="198">
        <f t="shared" si="238"/>
        <v>0</v>
      </c>
      <c r="AG1558" s="239">
        <f t="shared" si="239"/>
        <v>0</v>
      </c>
    </row>
    <row r="1559" spans="1:33">
      <c r="A1559" s="228"/>
      <c r="B1559" s="176"/>
      <c r="C1559" s="229"/>
      <c r="D1559" s="230"/>
      <c r="E1559" s="230"/>
      <c r="F1559" s="230"/>
      <c r="G1559" s="230"/>
      <c r="H1559" s="231"/>
      <c r="I1559" s="231"/>
      <c r="J1559" s="232"/>
      <c r="K1559" s="232"/>
      <c r="L1559" s="232"/>
      <c r="M1559" s="181">
        <f t="shared" si="237"/>
        <v>0</v>
      </c>
      <c r="N1559" s="181">
        <f>IF(H1559="",0,H1559*I1559*'Avoided Water Savings Cost'!$C$16)</f>
        <v>0</v>
      </c>
      <c r="O1559" s="545">
        <f>IF(C1559="",0,IF($B$3="NYSEG",C1559/(1-'Avoided Electric Costs 2020'!$W$21),IF($B$3="RG&amp;E",C1559/(1-'Avoided Electric Costs 2020'!$X$21),"")))</f>
        <v>0</v>
      </c>
      <c r="P1559" s="546">
        <f>IF(D1559="",0,IF($B$3="NYSEG",D1559/(1-'Avoided Electric Costs 2020'!$W$21),IF($B$3="RG&amp;E",D1559/(1-'Avoided Electric Costs 2020'!$X$21),"")))</f>
        <v>0</v>
      </c>
      <c r="Q1559" s="546">
        <f>IF(E1559="",0,IF($B$3="NYSEG",E1559/(1-'Avoided Natural Gas Costs 2020'!$J$34),IF($B$3="RG&amp;E",E1559/(1-'Avoided Natural Gas Costs 2020'!$K$34),"")))</f>
        <v>0</v>
      </c>
      <c r="R1559" s="233" t="str">
        <f>IFERROR(IF(P1559*'BCA Inputs'!$C$1+Q1559*'BCA Inputs'!$C$2+F1559*'BCA Inputs'!$C$2+G1559*'BCA Inputs'!$C$2=0,"",P1559*'BCA Inputs'!$C$1+Q1559*'BCA Inputs'!$C$2+F1559*'BCA Inputs'!$C$2+G1559*'BCA Inputs'!$C$2),"")</f>
        <v/>
      </c>
      <c r="S1559" s="181" t="str">
        <f t="shared" ref="S1559:S1622" si="240">IFERROR(IF(J1559+R1559=0,"",J1559+R1559),"")</f>
        <v/>
      </c>
      <c r="T1559" s="181" t="str">
        <f>IFERROR(IF($B$3="NYSEG",(INDEX('BCA Inputs'!$N$14:$N$54,MATCH(I1559,'BCA Inputs'!$M$14:$M$54,0))*P1559+INDEX('BCA Inputs'!$O$14:$O$54,MATCH(I1559,'BCA Inputs'!$M$14:$M$54,0))*O1559+INDEX('BCA Inputs'!P:P,MATCH(I1559,'BCA Inputs'!M:M,0))*Q1559+INDEX('BCA Inputs'!Q:Q,MATCH(I1559,'BCA Inputs'!M:M,0))*F1559+INDEX('BCA Inputs'!R:R,MATCH(I1559,'BCA Inputs'!M:M,0))*G1559)+L1559+N1559,IF($B$3="RG&amp;E",(INDEX('BCA Inputs'!$AX$14:$AX$54,MATCH(I1559,'BCA Inputs'!$AW$14:$AW$54,0))*P1559+INDEX('BCA Inputs'!$AY$14:$AY$54,MATCH(I1559,'BCA Inputs'!$AW$14:$AW$54,0))*O1559+INDEX('BCA Inputs'!$AZ$14:$AZ$54,MATCH(I1559,'BCA Inputs'!$AW$14:$AW$54,0))*Q1559+INDEX('BCA Inputs'!$BA$14:$BA$54,MATCH(I1559,'BCA Inputs'!$AW$14:$AW$54,0))*F1559+INDEX('BCA Inputs'!$BB$14:$BB$54,MATCH(I1559,'BCA Inputs'!$AW$14:$AW$54,0))*G1559)+L1559+N1559,"")),"")</f>
        <v/>
      </c>
      <c r="U1559" s="234" t="str">
        <f t="shared" ref="U1559:U1622" si="241">IFERROR(T1559/S1559,"")</f>
        <v/>
      </c>
      <c r="V1559" s="234" t="str">
        <f t="shared" ref="V1559:V1622" si="242">IFERROR(J1559/(D1559*$B$6+E1559*$B$7+F1559*$B$7+G1559*$B$7+M1559+N1559/I1559),"")</f>
        <v/>
      </c>
      <c r="W1559" s="234" t="str">
        <f t="shared" ref="W1559:W1622" si="243">IFERROR((J1559-K1559)/(D1559*$B$6+E1559*$B$7+F1559*$B$7+G1559*$B$7+M1559+N1559/I1559),"")</f>
        <v/>
      </c>
      <c r="Y1559" s="235" t="str">
        <f t="shared" ref="Y1559:Y1622" si="244">IFERROR(K1559+R1559,"")</f>
        <v/>
      </c>
      <c r="Z1559" s="236" t="str">
        <f>IFERROR(IF($B$3="NYSEG",INDEX('BCA Inputs'!$X$14:$X$54,MATCH(I1559,'BCA Inputs'!$M$14:$M$54,0))*P1559+INDEX('BCA Inputs'!$Y$14:$Y$54,MATCH(I1559,'BCA Inputs'!$M$14:$M$54,0))*O1559+INDEX('BCA Inputs'!$Z$14:$Z$54,MATCH(I1559,'BCA Inputs'!$M$14:$M$54,0))*Q1559+INDEX('BCA Inputs'!$AA$14:$AA$54,MATCH(I1559,'BCA Inputs'!$M$14:$M$54,0))*F1559+INDEX('BCA Inputs'!$AB$14:$AB$54,MATCH(I1559,'BCA Inputs'!$M$14:$M$54,0))*G1559,IF($B$3="RG&amp;E",INDEX('BCA Inputs'!$BG$14:$BG$54,MATCH(I1559,'BCA Inputs'!$AW$14:$AW$54,0))*P1559+INDEX('BCA Inputs'!$BH$14:$BH$54,MATCH(I1559,'BCA Inputs'!$AW$14:$AW$54,0))*O1559+INDEX('BCA Inputs'!$BI$14:$BI$54,MATCH(I1559,'BCA Inputs'!$AW$14:$AW$54,0))*Q1559+INDEX('BCA Inputs'!$BJ$14:$BJ$54,MATCH(I1559,'BCA Inputs'!$AW$14:$AW$54,0))*F1559+INDEX('BCA Inputs'!$BK$14:$BK$54,MATCH(I1559,'BCA Inputs'!$AW$14:$AW$54,0))*G1559,"")),"")</f>
        <v/>
      </c>
      <c r="AA1559" s="237" t="str">
        <f t="shared" ref="AA1559:AA1622" si="245">IFERROR(Z1559/Y1559,"")</f>
        <v/>
      </c>
      <c r="AC1559" s="238" t="str">
        <f>IFERROR((K1559+R1559)+IF($B$3="NYSEG",INDEX('BCA Inputs'!$AI$14:$AI$54,MATCH(I1559,'BCA Inputs'!$M$14:$M$54,0))*P1559+INDEX('BCA Inputs'!$AJ$14:$AJ$54,MATCH(I1559,'BCA Inputs'!$M$14:$M$54,0))*Q1559,IF($B$3="RG&amp;E",INDEX('BCA Inputs'!$BR$14:$BR$54,MATCH(I1559,'BCA Inputs'!$AW$14:$AW$54,0))*P1559+INDEX('BCA Inputs'!$BS$14:$BS$54,MATCH(I1559,'BCA Inputs'!$AW$14:$AW$54,0))*Q1559,"")),"")</f>
        <v/>
      </c>
      <c r="AD1559" s="181" t="str">
        <f>IFERROR(IF($B$3="NYSEG",INDEX('BCA Inputs'!$AD$14:$AD$54,MATCH(I1559,'BCA Inputs'!$M$14:$M$54,0))*P1559+INDEX('BCA Inputs'!$AE$14:$AE$54,MATCH(I1559,'BCA Inputs'!$M$14:$M$54,0))*O1559+INDEX('BCA Inputs'!$AF$14:$AF$54,MATCH(I1559,'BCA Inputs'!$M$14:$M$54,0))*Q1559+INDEX('BCA Inputs'!$AG$14:$AG$54,MATCH(I1559,'BCA Inputs'!$M$14:$M$54,0))*F1559+INDEX('BCA Inputs'!$AH$14:$AH$54,MATCH(I1559,'BCA Inputs'!$M$14:$M$54,0))*G1559,IF($B$3="RG&amp;E",INDEX('BCA Inputs'!$BM$14:$BM$54,MATCH(I1559,'BCA Inputs'!$AW$14:$AW$54,0))*P1559+INDEX('BCA Inputs'!$BN$14:$BN$54,MATCH(I1559,'BCA Inputs'!$AW$14:$AW$54,0))*O1559+INDEX('BCA Inputs'!$BO$14:$BO$54,MATCH(I1559,'BCA Inputs'!$AW$14:$AW$54,0))*Q1559+INDEX('BCA Inputs'!$BP$14:$BP$54,MATCH(I1559,'BCA Inputs'!$AW$14:$AW$54,0))*F1559+INDEX('BCA Inputs'!$BQ$14:$BQ$54,MATCH(I1559,'BCA Inputs'!$AW$14:$AW$54,0))*G1559,"")),"")</f>
        <v/>
      </c>
      <c r="AE1559" s="237" t="str">
        <f t="shared" ref="AE1559:AE1622" si="246">IFERROR(AD1559/AC1559,"")</f>
        <v/>
      </c>
      <c r="AF1559" s="198">
        <f t="shared" si="238"/>
        <v>0</v>
      </c>
      <c r="AG1559" s="239">
        <f t="shared" si="239"/>
        <v>0</v>
      </c>
    </row>
    <row r="1560" spans="1:33">
      <c r="A1560" s="228"/>
      <c r="B1560" s="176"/>
      <c r="C1560" s="229"/>
      <c r="D1560" s="230"/>
      <c r="E1560" s="230"/>
      <c r="F1560" s="230"/>
      <c r="G1560" s="230"/>
      <c r="H1560" s="231"/>
      <c r="I1560" s="231"/>
      <c r="J1560" s="232"/>
      <c r="K1560" s="232"/>
      <c r="L1560" s="232"/>
      <c r="M1560" s="181">
        <f t="shared" ref="M1560:M1623" si="247">IF(L1560="",0,L1560/I1560)</f>
        <v>0</v>
      </c>
      <c r="N1560" s="181">
        <f>IF(H1560="",0,H1560*I1560*'Avoided Water Savings Cost'!$C$16)</f>
        <v>0</v>
      </c>
      <c r="O1560" s="545">
        <f>IF(C1560="",0,IF($B$3="NYSEG",C1560/(1-'Avoided Electric Costs 2020'!$W$21),IF($B$3="RG&amp;E",C1560/(1-'Avoided Electric Costs 2020'!$X$21),"")))</f>
        <v>0</v>
      </c>
      <c r="P1560" s="546">
        <f>IF(D1560="",0,IF($B$3="NYSEG",D1560/(1-'Avoided Electric Costs 2020'!$W$21),IF($B$3="RG&amp;E",D1560/(1-'Avoided Electric Costs 2020'!$X$21),"")))</f>
        <v>0</v>
      </c>
      <c r="Q1560" s="546">
        <f>IF(E1560="",0,IF($B$3="NYSEG",E1560/(1-'Avoided Natural Gas Costs 2020'!$J$34),IF($B$3="RG&amp;E",E1560/(1-'Avoided Natural Gas Costs 2020'!$K$34),"")))</f>
        <v>0</v>
      </c>
      <c r="R1560" s="233" t="str">
        <f>IFERROR(IF(P1560*'BCA Inputs'!$C$1+Q1560*'BCA Inputs'!$C$2+F1560*'BCA Inputs'!$C$2+G1560*'BCA Inputs'!$C$2=0,"",P1560*'BCA Inputs'!$C$1+Q1560*'BCA Inputs'!$C$2+F1560*'BCA Inputs'!$C$2+G1560*'BCA Inputs'!$C$2),"")</f>
        <v/>
      </c>
      <c r="S1560" s="181" t="str">
        <f t="shared" si="240"/>
        <v/>
      </c>
      <c r="T1560" s="181" t="str">
        <f>IFERROR(IF($B$3="NYSEG",(INDEX('BCA Inputs'!$N$14:$N$54,MATCH(I1560,'BCA Inputs'!$M$14:$M$54,0))*P1560+INDEX('BCA Inputs'!$O$14:$O$54,MATCH(I1560,'BCA Inputs'!$M$14:$M$54,0))*O1560+INDEX('BCA Inputs'!P:P,MATCH(I1560,'BCA Inputs'!M:M,0))*Q1560+INDEX('BCA Inputs'!Q:Q,MATCH(I1560,'BCA Inputs'!M:M,0))*F1560+INDEX('BCA Inputs'!R:R,MATCH(I1560,'BCA Inputs'!M:M,0))*G1560)+L1560+N1560,IF($B$3="RG&amp;E",(INDEX('BCA Inputs'!$AX$14:$AX$54,MATCH(I1560,'BCA Inputs'!$AW$14:$AW$54,0))*P1560+INDEX('BCA Inputs'!$AY$14:$AY$54,MATCH(I1560,'BCA Inputs'!$AW$14:$AW$54,0))*O1560+INDEX('BCA Inputs'!$AZ$14:$AZ$54,MATCH(I1560,'BCA Inputs'!$AW$14:$AW$54,0))*Q1560+INDEX('BCA Inputs'!$BA$14:$BA$54,MATCH(I1560,'BCA Inputs'!$AW$14:$AW$54,0))*F1560+INDEX('BCA Inputs'!$BB$14:$BB$54,MATCH(I1560,'BCA Inputs'!$AW$14:$AW$54,0))*G1560)+L1560+N1560,"")),"")</f>
        <v/>
      </c>
      <c r="U1560" s="234" t="str">
        <f t="shared" si="241"/>
        <v/>
      </c>
      <c r="V1560" s="234" t="str">
        <f t="shared" si="242"/>
        <v/>
      </c>
      <c r="W1560" s="234" t="str">
        <f t="shared" si="243"/>
        <v/>
      </c>
      <c r="Y1560" s="235" t="str">
        <f t="shared" si="244"/>
        <v/>
      </c>
      <c r="Z1560" s="236" t="str">
        <f>IFERROR(IF($B$3="NYSEG",INDEX('BCA Inputs'!$X$14:$X$54,MATCH(I1560,'BCA Inputs'!$M$14:$M$54,0))*P1560+INDEX('BCA Inputs'!$Y$14:$Y$54,MATCH(I1560,'BCA Inputs'!$M$14:$M$54,0))*O1560+INDEX('BCA Inputs'!$Z$14:$Z$54,MATCH(I1560,'BCA Inputs'!$M$14:$M$54,0))*Q1560+INDEX('BCA Inputs'!$AA$14:$AA$54,MATCH(I1560,'BCA Inputs'!$M$14:$M$54,0))*F1560+INDEX('BCA Inputs'!$AB$14:$AB$54,MATCH(I1560,'BCA Inputs'!$M$14:$M$54,0))*G1560,IF($B$3="RG&amp;E",INDEX('BCA Inputs'!$BG$14:$BG$54,MATCH(I1560,'BCA Inputs'!$AW$14:$AW$54,0))*P1560+INDEX('BCA Inputs'!$BH$14:$BH$54,MATCH(I1560,'BCA Inputs'!$AW$14:$AW$54,0))*O1560+INDEX('BCA Inputs'!$BI$14:$BI$54,MATCH(I1560,'BCA Inputs'!$AW$14:$AW$54,0))*Q1560+INDEX('BCA Inputs'!$BJ$14:$BJ$54,MATCH(I1560,'BCA Inputs'!$AW$14:$AW$54,0))*F1560+INDEX('BCA Inputs'!$BK$14:$BK$54,MATCH(I1560,'BCA Inputs'!$AW$14:$AW$54,0))*G1560,"")),"")</f>
        <v/>
      </c>
      <c r="AA1560" s="237" t="str">
        <f t="shared" si="245"/>
        <v/>
      </c>
      <c r="AC1560" s="238" t="str">
        <f>IFERROR((K1560+R1560)+IF($B$3="NYSEG",INDEX('BCA Inputs'!$AI$14:$AI$54,MATCH(I1560,'BCA Inputs'!$M$14:$M$54,0))*P1560+INDEX('BCA Inputs'!$AJ$14:$AJ$54,MATCH(I1560,'BCA Inputs'!$M$14:$M$54,0))*Q1560,IF($B$3="RG&amp;E",INDEX('BCA Inputs'!$BR$14:$BR$54,MATCH(I1560,'BCA Inputs'!$AW$14:$AW$54,0))*P1560+INDEX('BCA Inputs'!$BS$14:$BS$54,MATCH(I1560,'BCA Inputs'!$AW$14:$AW$54,0))*Q1560,"")),"")</f>
        <v/>
      </c>
      <c r="AD1560" s="181" t="str">
        <f>IFERROR(IF($B$3="NYSEG",INDEX('BCA Inputs'!$AD$14:$AD$54,MATCH(I1560,'BCA Inputs'!$M$14:$M$54,0))*P1560+INDEX('BCA Inputs'!$AE$14:$AE$54,MATCH(I1560,'BCA Inputs'!$M$14:$M$54,0))*O1560+INDEX('BCA Inputs'!$AF$14:$AF$54,MATCH(I1560,'BCA Inputs'!$M$14:$M$54,0))*Q1560+INDEX('BCA Inputs'!$AG$14:$AG$54,MATCH(I1560,'BCA Inputs'!$M$14:$M$54,0))*F1560+INDEX('BCA Inputs'!$AH$14:$AH$54,MATCH(I1560,'BCA Inputs'!$M$14:$M$54,0))*G1560,IF($B$3="RG&amp;E",INDEX('BCA Inputs'!$BM$14:$BM$54,MATCH(I1560,'BCA Inputs'!$AW$14:$AW$54,0))*P1560+INDEX('BCA Inputs'!$BN$14:$BN$54,MATCH(I1560,'BCA Inputs'!$AW$14:$AW$54,0))*O1560+INDEX('BCA Inputs'!$BO$14:$BO$54,MATCH(I1560,'BCA Inputs'!$AW$14:$AW$54,0))*Q1560+INDEX('BCA Inputs'!$BP$14:$BP$54,MATCH(I1560,'BCA Inputs'!$AW$14:$AW$54,0))*F1560+INDEX('BCA Inputs'!$BQ$14:$BQ$54,MATCH(I1560,'BCA Inputs'!$AW$14:$AW$54,0))*G1560,"")),"")</f>
        <v/>
      </c>
      <c r="AE1560" s="237" t="str">
        <f t="shared" si="246"/>
        <v/>
      </c>
      <c r="AF1560" s="198">
        <f t="shared" ref="AF1560:AF1623" si="248">IF(U1560&lt;1,1,0)</f>
        <v>0</v>
      </c>
      <c r="AG1560" s="239">
        <f t="shared" ref="AG1560:AG1623" si="249">D1560*3412+(E1560+F1560+G1560)*100000</f>
        <v>0</v>
      </c>
    </row>
    <row r="1561" spans="1:33">
      <c r="A1561" s="228"/>
      <c r="B1561" s="176"/>
      <c r="C1561" s="229"/>
      <c r="D1561" s="230"/>
      <c r="E1561" s="230"/>
      <c r="F1561" s="230"/>
      <c r="G1561" s="230"/>
      <c r="H1561" s="231"/>
      <c r="I1561" s="231"/>
      <c r="J1561" s="232"/>
      <c r="K1561" s="232"/>
      <c r="L1561" s="232"/>
      <c r="M1561" s="181">
        <f t="shared" si="247"/>
        <v>0</v>
      </c>
      <c r="N1561" s="181">
        <f>IF(H1561="",0,H1561*I1561*'Avoided Water Savings Cost'!$C$16)</f>
        <v>0</v>
      </c>
      <c r="O1561" s="545">
        <f>IF(C1561="",0,IF($B$3="NYSEG",C1561/(1-'Avoided Electric Costs 2020'!$W$21),IF($B$3="RG&amp;E",C1561/(1-'Avoided Electric Costs 2020'!$X$21),"")))</f>
        <v>0</v>
      </c>
      <c r="P1561" s="546">
        <f>IF(D1561="",0,IF($B$3="NYSEG",D1561/(1-'Avoided Electric Costs 2020'!$W$21),IF($B$3="RG&amp;E",D1561/(1-'Avoided Electric Costs 2020'!$X$21),"")))</f>
        <v>0</v>
      </c>
      <c r="Q1561" s="546">
        <f>IF(E1561="",0,IF($B$3="NYSEG",E1561/(1-'Avoided Natural Gas Costs 2020'!$J$34),IF($B$3="RG&amp;E",E1561/(1-'Avoided Natural Gas Costs 2020'!$K$34),"")))</f>
        <v>0</v>
      </c>
      <c r="R1561" s="233" t="str">
        <f>IFERROR(IF(P1561*'BCA Inputs'!$C$1+Q1561*'BCA Inputs'!$C$2+F1561*'BCA Inputs'!$C$2+G1561*'BCA Inputs'!$C$2=0,"",P1561*'BCA Inputs'!$C$1+Q1561*'BCA Inputs'!$C$2+F1561*'BCA Inputs'!$C$2+G1561*'BCA Inputs'!$C$2),"")</f>
        <v/>
      </c>
      <c r="S1561" s="181" t="str">
        <f t="shared" si="240"/>
        <v/>
      </c>
      <c r="T1561" s="181" t="str">
        <f>IFERROR(IF($B$3="NYSEG",(INDEX('BCA Inputs'!$N$14:$N$54,MATCH(I1561,'BCA Inputs'!$M$14:$M$54,0))*P1561+INDEX('BCA Inputs'!$O$14:$O$54,MATCH(I1561,'BCA Inputs'!$M$14:$M$54,0))*O1561+INDEX('BCA Inputs'!P:P,MATCH(I1561,'BCA Inputs'!M:M,0))*Q1561+INDEX('BCA Inputs'!Q:Q,MATCH(I1561,'BCA Inputs'!M:M,0))*F1561+INDEX('BCA Inputs'!R:R,MATCH(I1561,'BCA Inputs'!M:M,0))*G1561)+L1561+N1561,IF($B$3="RG&amp;E",(INDEX('BCA Inputs'!$AX$14:$AX$54,MATCH(I1561,'BCA Inputs'!$AW$14:$AW$54,0))*P1561+INDEX('BCA Inputs'!$AY$14:$AY$54,MATCH(I1561,'BCA Inputs'!$AW$14:$AW$54,0))*O1561+INDEX('BCA Inputs'!$AZ$14:$AZ$54,MATCH(I1561,'BCA Inputs'!$AW$14:$AW$54,0))*Q1561+INDEX('BCA Inputs'!$BA$14:$BA$54,MATCH(I1561,'BCA Inputs'!$AW$14:$AW$54,0))*F1561+INDEX('BCA Inputs'!$BB$14:$BB$54,MATCH(I1561,'BCA Inputs'!$AW$14:$AW$54,0))*G1561)+L1561+N1561,"")),"")</f>
        <v/>
      </c>
      <c r="U1561" s="234" t="str">
        <f t="shared" si="241"/>
        <v/>
      </c>
      <c r="V1561" s="234" t="str">
        <f t="shared" si="242"/>
        <v/>
      </c>
      <c r="W1561" s="234" t="str">
        <f t="shared" si="243"/>
        <v/>
      </c>
      <c r="Y1561" s="235" t="str">
        <f t="shared" si="244"/>
        <v/>
      </c>
      <c r="Z1561" s="236" t="str">
        <f>IFERROR(IF($B$3="NYSEG",INDEX('BCA Inputs'!$X$14:$X$54,MATCH(I1561,'BCA Inputs'!$M$14:$M$54,0))*P1561+INDEX('BCA Inputs'!$Y$14:$Y$54,MATCH(I1561,'BCA Inputs'!$M$14:$M$54,0))*O1561+INDEX('BCA Inputs'!$Z$14:$Z$54,MATCH(I1561,'BCA Inputs'!$M$14:$M$54,0))*Q1561+INDEX('BCA Inputs'!$AA$14:$AA$54,MATCH(I1561,'BCA Inputs'!$M$14:$M$54,0))*F1561+INDEX('BCA Inputs'!$AB$14:$AB$54,MATCH(I1561,'BCA Inputs'!$M$14:$M$54,0))*G1561,IF($B$3="RG&amp;E",INDEX('BCA Inputs'!$BG$14:$BG$54,MATCH(I1561,'BCA Inputs'!$AW$14:$AW$54,0))*P1561+INDEX('BCA Inputs'!$BH$14:$BH$54,MATCH(I1561,'BCA Inputs'!$AW$14:$AW$54,0))*O1561+INDEX('BCA Inputs'!$BI$14:$BI$54,MATCH(I1561,'BCA Inputs'!$AW$14:$AW$54,0))*Q1561+INDEX('BCA Inputs'!$BJ$14:$BJ$54,MATCH(I1561,'BCA Inputs'!$AW$14:$AW$54,0))*F1561+INDEX('BCA Inputs'!$BK$14:$BK$54,MATCH(I1561,'BCA Inputs'!$AW$14:$AW$54,0))*G1561,"")),"")</f>
        <v/>
      </c>
      <c r="AA1561" s="237" t="str">
        <f t="shared" si="245"/>
        <v/>
      </c>
      <c r="AC1561" s="238" t="str">
        <f>IFERROR((K1561+R1561)+IF($B$3="NYSEG",INDEX('BCA Inputs'!$AI$14:$AI$54,MATCH(I1561,'BCA Inputs'!$M$14:$M$54,0))*P1561+INDEX('BCA Inputs'!$AJ$14:$AJ$54,MATCH(I1561,'BCA Inputs'!$M$14:$M$54,0))*Q1561,IF($B$3="RG&amp;E",INDEX('BCA Inputs'!$BR$14:$BR$54,MATCH(I1561,'BCA Inputs'!$AW$14:$AW$54,0))*P1561+INDEX('BCA Inputs'!$BS$14:$BS$54,MATCH(I1561,'BCA Inputs'!$AW$14:$AW$54,0))*Q1561,"")),"")</f>
        <v/>
      </c>
      <c r="AD1561" s="181" t="str">
        <f>IFERROR(IF($B$3="NYSEG",INDEX('BCA Inputs'!$AD$14:$AD$54,MATCH(I1561,'BCA Inputs'!$M$14:$M$54,0))*P1561+INDEX('BCA Inputs'!$AE$14:$AE$54,MATCH(I1561,'BCA Inputs'!$M$14:$M$54,0))*O1561+INDEX('BCA Inputs'!$AF$14:$AF$54,MATCH(I1561,'BCA Inputs'!$M$14:$M$54,0))*Q1561+INDEX('BCA Inputs'!$AG$14:$AG$54,MATCH(I1561,'BCA Inputs'!$M$14:$M$54,0))*F1561+INDEX('BCA Inputs'!$AH$14:$AH$54,MATCH(I1561,'BCA Inputs'!$M$14:$M$54,0))*G1561,IF($B$3="RG&amp;E",INDEX('BCA Inputs'!$BM$14:$BM$54,MATCH(I1561,'BCA Inputs'!$AW$14:$AW$54,0))*P1561+INDEX('BCA Inputs'!$BN$14:$BN$54,MATCH(I1561,'BCA Inputs'!$AW$14:$AW$54,0))*O1561+INDEX('BCA Inputs'!$BO$14:$BO$54,MATCH(I1561,'BCA Inputs'!$AW$14:$AW$54,0))*Q1561+INDEX('BCA Inputs'!$BP$14:$BP$54,MATCH(I1561,'BCA Inputs'!$AW$14:$AW$54,0))*F1561+INDEX('BCA Inputs'!$BQ$14:$BQ$54,MATCH(I1561,'BCA Inputs'!$AW$14:$AW$54,0))*G1561,"")),"")</f>
        <v/>
      </c>
      <c r="AE1561" s="237" t="str">
        <f t="shared" si="246"/>
        <v/>
      </c>
      <c r="AF1561" s="198">
        <f t="shared" si="248"/>
        <v>0</v>
      </c>
      <c r="AG1561" s="239">
        <f t="shared" si="249"/>
        <v>0</v>
      </c>
    </row>
    <row r="1562" spans="1:33">
      <c r="A1562" s="228"/>
      <c r="B1562" s="176"/>
      <c r="C1562" s="229"/>
      <c r="D1562" s="230"/>
      <c r="E1562" s="230"/>
      <c r="F1562" s="230"/>
      <c r="G1562" s="230"/>
      <c r="H1562" s="231"/>
      <c r="I1562" s="231"/>
      <c r="J1562" s="232"/>
      <c r="K1562" s="232"/>
      <c r="L1562" s="232"/>
      <c r="M1562" s="181">
        <f t="shared" si="247"/>
        <v>0</v>
      </c>
      <c r="N1562" s="181">
        <f>IF(H1562="",0,H1562*I1562*'Avoided Water Savings Cost'!$C$16)</f>
        <v>0</v>
      </c>
      <c r="O1562" s="545">
        <f>IF(C1562="",0,IF($B$3="NYSEG",C1562/(1-'Avoided Electric Costs 2020'!$W$21),IF($B$3="RG&amp;E",C1562/(1-'Avoided Electric Costs 2020'!$X$21),"")))</f>
        <v>0</v>
      </c>
      <c r="P1562" s="546">
        <f>IF(D1562="",0,IF($B$3="NYSEG",D1562/(1-'Avoided Electric Costs 2020'!$W$21),IF($B$3="RG&amp;E",D1562/(1-'Avoided Electric Costs 2020'!$X$21),"")))</f>
        <v>0</v>
      </c>
      <c r="Q1562" s="546">
        <f>IF(E1562="",0,IF($B$3="NYSEG",E1562/(1-'Avoided Natural Gas Costs 2020'!$J$34),IF($B$3="RG&amp;E",E1562/(1-'Avoided Natural Gas Costs 2020'!$K$34),"")))</f>
        <v>0</v>
      </c>
      <c r="R1562" s="233" t="str">
        <f>IFERROR(IF(P1562*'BCA Inputs'!$C$1+Q1562*'BCA Inputs'!$C$2+F1562*'BCA Inputs'!$C$2+G1562*'BCA Inputs'!$C$2=0,"",P1562*'BCA Inputs'!$C$1+Q1562*'BCA Inputs'!$C$2+F1562*'BCA Inputs'!$C$2+G1562*'BCA Inputs'!$C$2),"")</f>
        <v/>
      </c>
      <c r="S1562" s="181" t="str">
        <f t="shared" si="240"/>
        <v/>
      </c>
      <c r="T1562" s="181" t="str">
        <f>IFERROR(IF($B$3="NYSEG",(INDEX('BCA Inputs'!$N$14:$N$54,MATCH(I1562,'BCA Inputs'!$M$14:$M$54,0))*P1562+INDEX('BCA Inputs'!$O$14:$O$54,MATCH(I1562,'BCA Inputs'!$M$14:$M$54,0))*O1562+INDEX('BCA Inputs'!P:P,MATCH(I1562,'BCA Inputs'!M:M,0))*Q1562+INDEX('BCA Inputs'!Q:Q,MATCH(I1562,'BCA Inputs'!M:M,0))*F1562+INDEX('BCA Inputs'!R:R,MATCH(I1562,'BCA Inputs'!M:M,0))*G1562)+L1562+N1562,IF($B$3="RG&amp;E",(INDEX('BCA Inputs'!$AX$14:$AX$54,MATCH(I1562,'BCA Inputs'!$AW$14:$AW$54,0))*P1562+INDEX('BCA Inputs'!$AY$14:$AY$54,MATCH(I1562,'BCA Inputs'!$AW$14:$AW$54,0))*O1562+INDEX('BCA Inputs'!$AZ$14:$AZ$54,MATCH(I1562,'BCA Inputs'!$AW$14:$AW$54,0))*Q1562+INDEX('BCA Inputs'!$BA$14:$BA$54,MATCH(I1562,'BCA Inputs'!$AW$14:$AW$54,0))*F1562+INDEX('BCA Inputs'!$BB$14:$BB$54,MATCH(I1562,'BCA Inputs'!$AW$14:$AW$54,0))*G1562)+L1562+N1562,"")),"")</f>
        <v/>
      </c>
      <c r="U1562" s="234" t="str">
        <f t="shared" si="241"/>
        <v/>
      </c>
      <c r="V1562" s="234" t="str">
        <f t="shared" si="242"/>
        <v/>
      </c>
      <c r="W1562" s="234" t="str">
        <f t="shared" si="243"/>
        <v/>
      </c>
      <c r="Y1562" s="235" t="str">
        <f t="shared" si="244"/>
        <v/>
      </c>
      <c r="Z1562" s="236" t="str">
        <f>IFERROR(IF($B$3="NYSEG",INDEX('BCA Inputs'!$X$14:$X$54,MATCH(I1562,'BCA Inputs'!$M$14:$M$54,0))*P1562+INDEX('BCA Inputs'!$Y$14:$Y$54,MATCH(I1562,'BCA Inputs'!$M$14:$M$54,0))*O1562+INDEX('BCA Inputs'!$Z$14:$Z$54,MATCH(I1562,'BCA Inputs'!$M$14:$M$54,0))*Q1562+INDEX('BCA Inputs'!$AA$14:$AA$54,MATCH(I1562,'BCA Inputs'!$M$14:$M$54,0))*F1562+INDEX('BCA Inputs'!$AB$14:$AB$54,MATCH(I1562,'BCA Inputs'!$M$14:$M$54,0))*G1562,IF($B$3="RG&amp;E",INDEX('BCA Inputs'!$BG$14:$BG$54,MATCH(I1562,'BCA Inputs'!$AW$14:$AW$54,0))*P1562+INDEX('BCA Inputs'!$BH$14:$BH$54,MATCH(I1562,'BCA Inputs'!$AW$14:$AW$54,0))*O1562+INDEX('BCA Inputs'!$BI$14:$BI$54,MATCH(I1562,'BCA Inputs'!$AW$14:$AW$54,0))*Q1562+INDEX('BCA Inputs'!$BJ$14:$BJ$54,MATCH(I1562,'BCA Inputs'!$AW$14:$AW$54,0))*F1562+INDEX('BCA Inputs'!$BK$14:$BK$54,MATCH(I1562,'BCA Inputs'!$AW$14:$AW$54,0))*G1562,"")),"")</f>
        <v/>
      </c>
      <c r="AA1562" s="237" t="str">
        <f t="shared" si="245"/>
        <v/>
      </c>
      <c r="AC1562" s="238" t="str">
        <f>IFERROR((K1562+R1562)+IF($B$3="NYSEG",INDEX('BCA Inputs'!$AI$14:$AI$54,MATCH(I1562,'BCA Inputs'!$M$14:$M$54,0))*P1562+INDEX('BCA Inputs'!$AJ$14:$AJ$54,MATCH(I1562,'BCA Inputs'!$M$14:$M$54,0))*Q1562,IF($B$3="RG&amp;E",INDEX('BCA Inputs'!$BR$14:$BR$54,MATCH(I1562,'BCA Inputs'!$AW$14:$AW$54,0))*P1562+INDEX('BCA Inputs'!$BS$14:$BS$54,MATCH(I1562,'BCA Inputs'!$AW$14:$AW$54,0))*Q1562,"")),"")</f>
        <v/>
      </c>
      <c r="AD1562" s="181" t="str">
        <f>IFERROR(IF($B$3="NYSEG",INDEX('BCA Inputs'!$AD$14:$AD$54,MATCH(I1562,'BCA Inputs'!$M$14:$M$54,0))*P1562+INDEX('BCA Inputs'!$AE$14:$AE$54,MATCH(I1562,'BCA Inputs'!$M$14:$M$54,0))*O1562+INDEX('BCA Inputs'!$AF$14:$AF$54,MATCH(I1562,'BCA Inputs'!$M$14:$M$54,0))*Q1562+INDEX('BCA Inputs'!$AG$14:$AG$54,MATCH(I1562,'BCA Inputs'!$M$14:$M$54,0))*F1562+INDEX('BCA Inputs'!$AH$14:$AH$54,MATCH(I1562,'BCA Inputs'!$M$14:$M$54,0))*G1562,IF($B$3="RG&amp;E",INDEX('BCA Inputs'!$BM$14:$BM$54,MATCH(I1562,'BCA Inputs'!$AW$14:$AW$54,0))*P1562+INDEX('BCA Inputs'!$BN$14:$BN$54,MATCH(I1562,'BCA Inputs'!$AW$14:$AW$54,0))*O1562+INDEX('BCA Inputs'!$BO$14:$BO$54,MATCH(I1562,'BCA Inputs'!$AW$14:$AW$54,0))*Q1562+INDEX('BCA Inputs'!$BP$14:$BP$54,MATCH(I1562,'BCA Inputs'!$AW$14:$AW$54,0))*F1562+INDEX('BCA Inputs'!$BQ$14:$BQ$54,MATCH(I1562,'BCA Inputs'!$AW$14:$AW$54,0))*G1562,"")),"")</f>
        <v/>
      </c>
      <c r="AE1562" s="237" t="str">
        <f t="shared" si="246"/>
        <v/>
      </c>
      <c r="AF1562" s="198">
        <f t="shared" si="248"/>
        <v>0</v>
      </c>
      <c r="AG1562" s="239">
        <f t="shared" si="249"/>
        <v>0</v>
      </c>
    </row>
    <row r="1563" spans="1:33">
      <c r="A1563" s="228"/>
      <c r="B1563" s="176"/>
      <c r="C1563" s="229"/>
      <c r="D1563" s="230"/>
      <c r="E1563" s="230"/>
      <c r="F1563" s="230"/>
      <c r="G1563" s="230"/>
      <c r="H1563" s="231"/>
      <c r="I1563" s="231"/>
      <c r="J1563" s="232"/>
      <c r="K1563" s="232"/>
      <c r="L1563" s="232"/>
      <c r="M1563" s="181">
        <f t="shared" si="247"/>
        <v>0</v>
      </c>
      <c r="N1563" s="181">
        <f>IF(H1563="",0,H1563*I1563*'Avoided Water Savings Cost'!$C$16)</f>
        <v>0</v>
      </c>
      <c r="O1563" s="545">
        <f>IF(C1563="",0,IF($B$3="NYSEG",C1563/(1-'Avoided Electric Costs 2020'!$W$21),IF($B$3="RG&amp;E",C1563/(1-'Avoided Electric Costs 2020'!$X$21),"")))</f>
        <v>0</v>
      </c>
      <c r="P1563" s="546">
        <f>IF(D1563="",0,IF($B$3="NYSEG",D1563/(1-'Avoided Electric Costs 2020'!$W$21),IF($B$3="RG&amp;E",D1563/(1-'Avoided Electric Costs 2020'!$X$21),"")))</f>
        <v>0</v>
      </c>
      <c r="Q1563" s="546">
        <f>IF(E1563="",0,IF($B$3="NYSEG",E1563/(1-'Avoided Natural Gas Costs 2020'!$J$34),IF($B$3="RG&amp;E",E1563/(1-'Avoided Natural Gas Costs 2020'!$K$34),"")))</f>
        <v>0</v>
      </c>
      <c r="R1563" s="233" t="str">
        <f>IFERROR(IF(P1563*'BCA Inputs'!$C$1+Q1563*'BCA Inputs'!$C$2+F1563*'BCA Inputs'!$C$2+G1563*'BCA Inputs'!$C$2=0,"",P1563*'BCA Inputs'!$C$1+Q1563*'BCA Inputs'!$C$2+F1563*'BCA Inputs'!$C$2+G1563*'BCA Inputs'!$C$2),"")</f>
        <v/>
      </c>
      <c r="S1563" s="181" t="str">
        <f t="shared" si="240"/>
        <v/>
      </c>
      <c r="T1563" s="181" t="str">
        <f>IFERROR(IF($B$3="NYSEG",(INDEX('BCA Inputs'!$N$14:$N$54,MATCH(I1563,'BCA Inputs'!$M$14:$M$54,0))*P1563+INDEX('BCA Inputs'!$O$14:$O$54,MATCH(I1563,'BCA Inputs'!$M$14:$M$54,0))*O1563+INDEX('BCA Inputs'!P:P,MATCH(I1563,'BCA Inputs'!M:M,0))*Q1563+INDEX('BCA Inputs'!Q:Q,MATCH(I1563,'BCA Inputs'!M:M,0))*F1563+INDEX('BCA Inputs'!R:R,MATCH(I1563,'BCA Inputs'!M:M,0))*G1563)+L1563+N1563,IF($B$3="RG&amp;E",(INDEX('BCA Inputs'!$AX$14:$AX$54,MATCH(I1563,'BCA Inputs'!$AW$14:$AW$54,0))*P1563+INDEX('BCA Inputs'!$AY$14:$AY$54,MATCH(I1563,'BCA Inputs'!$AW$14:$AW$54,0))*O1563+INDEX('BCA Inputs'!$AZ$14:$AZ$54,MATCH(I1563,'BCA Inputs'!$AW$14:$AW$54,0))*Q1563+INDEX('BCA Inputs'!$BA$14:$BA$54,MATCH(I1563,'BCA Inputs'!$AW$14:$AW$54,0))*F1563+INDEX('BCA Inputs'!$BB$14:$BB$54,MATCH(I1563,'BCA Inputs'!$AW$14:$AW$54,0))*G1563)+L1563+N1563,"")),"")</f>
        <v/>
      </c>
      <c r="U1563" s="234" t="str">
        <f t="shared" si="241"/>
        <v/>
      </c>
      <c r="V1563" s="234" t="str">
        <f t="shared" si="242"/>
        <v/>
      </c>
      <c r="W1563" s="234" t="str">
        <f t="shared" si="243"/>
        <v/>
      </c>
      <c r="Y1563" s="235" t="str">
        <f t="shared" si="244"/>
        <v/>
      </c>
      <c r="Z1563" s="236" t="str">
        <f>IFERROR(IF($B$3="NYSEG",INDEX('BCA Inputs'!$X$14:$X$54,MATCH(I1563,'BCA Inputs'!$M$14:$M$54,0))*P1563+INDEX('BCA Inputs'!$Y$14:$Y$54,MATCH(I1563,'BCA Inputs'!$M$14:$M$54,0))*O1563+INDEX('BCA Inputs'!$Z$14:$Z$54,MATCH(I1563,'BCA Inputs'!$M$14:$M$54,0))*Q1563+INDEX('BCA Inputs'!$AA$14:$AA$54,MATCH(I1563,'BCA Inputs'!$M$14:$M$54,0))*F1563+INDEX('BCA Inputs'!$AB$14:$AB$54,MATCH(I1563,'BCA Inputs'!$M$14:$M$54,0))*G1563,IF($B$3="RG&amp;E",INDEX('BCA Inputs'!$BG$14:$BG$54,MATCH(I1563,'BCA Inputs'!$AW$14:$AW$54,0))*P1563+INDEX('BCA Inputs'!$BH$14:$BH$54,MATCH(I1563,'BCA Inputs'!$AW$14:$AW$54,0))*O1563+INDEX('BCA Inputs'!$BI$14:$BI$54,MATCH(I1563,'BCA Inputs'!$AW$14:$AW$54,0))*Q1563+INDEX('BCA Inputs'!$BJ$14:$BJ$54,MATCH(I1563,'BCA Inputs'!$AW$14:$AW$54,0))*F1563+INDEX('BCA Inputs'!$BK$14:$BK$54,MATCH(I1563,'BCA Inputs'!$AW$14:$AW$54,0))*G1563,"")),"")</f>
        <v/>
      </c>
      <c r="AA1563" s="237" t="str">
        <f t="shared" si="245"/>
        <v/>
      </c>
      <c r="AC1563" s="238" t="str">
        <f>IFERROR((K1563+R1563)+IF($B$3="NYSEG",INDEX('BCA Inputs'!$AI$14:$AI$54,MATCH(I1563,'BCA Inputs'!$M$14:$M$54,0))*P1563+INDEX('BCA Inputs'!$AJ$14:$AJ$54,MATCH(I1563,'BCA Inputs'!$M$14:$M$54,0))*Q1563,IF($B$3="RG&amp;E",INDEX('BCA Inputs'!$BR$14:$BR$54,MATCH(I1563,'BCA Inputs'!$AW$14:$AW$54,0))*P1563+INDEX('BCA Inputs'!$BS$14:$BS$54,MATCH(I1563,'BCA Inputs'!$AW$14:$AW$54,0))*Q1563,"")),"")</f>
        <v/>
      </c>
      <c r="AD1563" s="181" t="str">
        <f>IFERROR(IF($B$3="NYSEG",INDEX('BCA Inputs'!$AD$14:$AD$54,MATCH(I1563,'BCA Inputs'!$M$14:$M$54,0))*P1563+INDEX('BCA Inputs'!$AE$14:$AE$54,MATCH(I1563,'BCA Inputs'!$M$14:$M$54,0))*O1563+INDEX('BCA Inputs'!$AF$14:$AF$54,MATCH(I1563,'BCA Inputs'!$M$14:$M$54,0))*Q1563+INDEX('BCA Inputs'!$AG$14:$AG$54,MATCH(I1563,'BCA Inputs'!$M$14:$M$54,0))*F1563+INDEX('BCA Inputs'!$AH$14:$AH$54,MATCH(I1563,'BCA Inputs'!$M$14:$M$54,0))*G1563,IF($B$3="RG&amp;E",INDEX('BCA Inputs'!$BM$14:$BM$54,MATCH(I1563,'BCA Inputs'!$AW$14:$AW$54,0))*P1563+INDEX('BCA Inputs'!$BN$14:$BN$54,MATCH(I1563,'BCA Inputs'!$AW$14:$AW$54,0))*O1563+INDEX('BCA Inputs'!$BO$14:$BO$54,MATCH(I1563,'BCA Inputs'!$AW$14:$AW$54,0))*Q1563+INDEX('BCA Inputs'!$BP$14:$BP$54,MATCH(I1563,'BCA Inputs'!$AW$14:$AW$54,0))*F1563+INDEX('BCA Inputs'!$BQ$14:$BQ$54,MATCH(I1563,'BCA Inputs'!$AW$14:$AW$54,0))*G1563,"")),"")</f>
        <v/>
      </c>
      <c r="AE1563" s="237" t="str">
        <f t="shared" si="246"/>
        <v/>
      </c>
      <c r="AF1563" s="198">
        <f t="shared" si="248"/>
        <v>0</v>
      </c>
      <c r="AG1563" s="239">
        <f t="shared" si="249"/>
        <v>0</v>
      </c>
    </row>
    <row r="1564" spans="1:33">
      <c r="A1564" s="228"/>
      <c r="B1564" s="176"/>
      <c r="C1564" s="229"/>
      <c r="D1564" s="230"/>
      <c r="E1564" s="230"/>
      <c r="F1564" s="230"/>
      <c r="G1564" s="230"/>
      <c r="H1564" s="231"/>
      <c r="I1564" s="231"/>
      <c r="J1564" s="232"/>
      <c r="K1564" s="232"/>
      <c r="L1564" s="232"/>
      <c r="M1564" s="181">
        <f t="shared" si="247"/>
        <v>0</v>
      </c>
      <c r="N1564" s="181">
        <f>IF(H1564="",0,H1564*I1564*'Avoided Water Savings Cost'!$C$16)</f>
        <v>0</v>
      </c>
      <c r="O1564" s="545">
        <f>IF(C1564="",0,IF($B$3="NYSEG",C1564/(1-'Avoided Electric Costs 2020'!$W$21),IF($B$3="RG&amp;E",C1564/(1-'Avoided Electric Costs 2020'!$X$21),"")))</f>
        <v>0</v>
      </c>
      <c r="P1564" s="546">
        <f>IF(D1564="",0,IF($B$3="NYSEG",D1564/(1-'Avoided Electric Costs 2020'!$W$21),IF($B$3="RG&amp;E",D1564/(1-'Avoided Electric Costs 2020'!$X$21),"")))</f>
        <v>0</v>
      </c>
      <c r="Q1564" s="546">
        <f>IF(E1564="",0,IF($B$3="NYSEG",E1564/(1-'Avoided Natural Gas Costs 2020'!$J$34),IF($B$3="RG&amp;E",E1564/(1-'Avoided Natural Gas Costs 2020'!$K$34),"")))</f>
        <v>0</v>
      </c>
      <c r="R1564" s="233" t="str">
        <f>IFERROR(IF(P1564*'BCA Inputs'!$C$1+Q1564*'BCA Inputs'!$C$2+F1564*'BCA Inputs'!$C$2+G1564*'BCA Inputs'!$C$2=0,"",P1564*'BCA Inputs'!$C$1+Q1564*'BCA Inputs'!$C$2+F1564*'BCA Inputs'!$C$2+G1564*'BCA Inputs'!$C$2),"")</f>
        <v/>
      </c>
      <c r="S1564" s="181" t="str">
        <f t="shared" si="240"/>
        <v/>
      </c>
      <c r="T1564" s="181" t="str">
        <f>IFERROR(IF($B$3="NYSEG",(INDEX('BCA Inputs'!$N$14:$N$54,MATCH(I1564,'BCA Inputs'!$M$14:$M$54,0))*P1564+INDEX('BCA Inputs'!$O$14:$O$54,MATCH(I1564,'BCA Inputs'!$M$14:$M$54,0))*O1564+INDEX('BCA Inputs'!P:P,MATCH(I1564,'BCA Inputs'!M:M,0))*Q1564+INDEX('BCA Inputs'!Q:Q,MATCH(I1564,'BCA Inputs'!M:M,0))*F1564+INDEX('BCA Inputs'!R:R,MATCH(I1564,'BCA Inputs'!M:M,0))*G1564)+L1564+N1564,IF($B$3="RG&amp;E",(INDEX('BCA Inputs'!$AX$14:$AX$54,MATCH(I1564,'BCA Inputs'!$AW$14:$AW$54,0))*P1564+INDEX('BCA Inputs'!$AY$14:$AY$54,MATCH(I1564,'BCA Inputs'!$AW$14:$AW$54,0))*O1564+INDEX('BCA Inputs'!$AZ$14:$AZ$54,MATCH(I1564,'BCA Inputs'!$AW$14:$AW$54,0))*Q1564+INDEX('BCA Inputs'!$BA$14:$BA$54,MATCH(I1564,'BCA Inputs'!$AW$14:$AW$54,0))*F1564+INDEX('BCA Inputs'!$BB$14:$BB$54,MATCH(I1564,'BCA Inputs'!$AW$14:$AW$54,0))*G1564)+L1564+N1564,"")),"")</f>
        <v/>
      </c>
      <c r="U1564" s="234" t="str">
        <f t="shared" si="241"/>
        <v/>
      </c>
      <c r="V1564" s="234" t="str">
        <f t="shared" si="242"/>
        <v/>
      </c>
      <c r="W1564" s="234" t="str">
        <f t="shared" si="243"/>
        <v/>
      </c>
      <c r="Y1564" s="235" t="str">
        <f t="shared" si="244"/>
        <v/>
      </c>
      <c r="Z1564" s="236" t="str">
        <f>IFERROR(IF($B$3="NYSEG",INDEX('BCA Inputs'!$X$14:$X$54,MATCH(I1564,'BCA Inputs'!$M$14:$M$54,0))*P1564+INDEX('BCA Inputs'!$Y$14:$Y$54,MATCH(I1564,'BCA Inputs'!$M$14:$M$54,0))*O1564+INDEX('BCA Inputs'!$Z$14:$Z$54,MATCH(I1564,'BCA Inputs'!$M$14:$M$54,0))*Q1564+INDEX('BCA Inputs'!$AA$14:$AA$54,MATCH(I1564,'BCA Inputs'!$M$14:$M$54,0))*F1564+INDEX('BCA Inputs'!$AB$14:$AB$54,MATCH(I1564,'BCA Inputs'!$M$14:$M$54,0))*G1564,IF($B$3="RG&amp;E",INDEX('BCA Inputs'!$BG$14:$BG$54,MATCH(I1564,'BCA Inputs'!$AW$14:$AW$54,0))*P1564+INDEX('BCA Inputs'!$BH$14:$BH$54,MATCH(I1564,'BCA Inputs'!$AW$14:$AW$54,0))*O1564+INDEX('BCA Inputs'!$BI$14:$BI$54,MATCH(I1564,'BCA Inputs'!$AW$14:$AW$54,0))*Q1564+INDEX('BCA Inputs'!$BJ$14:$BJ$54,MATCH(I1564,'BCA Inputs'!$AW$14:$AW$54,0))*F1564+INDEX('BCA Inputs'!$BK$14:$BK$54,MATCH(I1564,'BCA Inputs'!$AW$14:$AW$54,0))*G1564,"")),"")</f>
        <v/>
      </c>
      <c r="AA1564" s="237" t="str">
        <f t="shared" si="245"/>
        <v/>
      </c>
      <c r="AC1564" s="238" t="str">
        <f>IFERROR((K1564+R1564)+IF($B$3="NYSEG",INDEX('BCA Inputs'!$AI$14:$AI$54,MATCH(I1564,'BCA Inputs'!$M$14:$M$54,0))*P1564+INDEX('BCA Inputs'!$AJ$14:$AJ$54,MATCH(I1564,'BCA Inputs'!$M$14:$M$54,0))*Q1564,IF($B$3="RG&amp;E",INDEX('BCA Inputs'!$BR$14:$BR$54,MATCH(I1564,'BCA Inputs'!$AW$14:$AW$54,0))*P1564+INDEX('BCA Inputs'!$BS$14:$BS$54,MATCH(I1564,'BCA Inputs'!$AW$14:$AW$54,0))*Q1564,"")),"")</f>
        <v/>
      </c>
      <c r="AD1564" s="181" t="str">
        <f>IFERROR(IF($B$3="NYSEG",INDEX('BCA Inputs'!$AD$14:$AD$54,MATCH(I1564,'BCA Inputs'!$M$14:$M$54,0))*P1564+INDEX('BCA Inputs'!$AE$14:$AE$54,MATCH(I1564,'BCA Inputs'!$M$14:$M$54,0))*O1564+INDEX('BCA Inputs'!$AF$14:$AF$54,MATCH(I1564,'BCA Inputs'!$M$14:$M$54,0))*Q1564+INDEX('BCA Inputs'!$AG$14:$AG$54,MATCH(I1564,'BCA Inputs'!$M$14:$M$54,0))*F1564+INDEX('BCA Inputs'!$AH$14:$AH$54,MATCH(I1564,'BCA Inputs'!$M$14:$M$54,0))*G1564,IF($B$3="RG&amp;E",INDEX('BCA Inputs'!$BM$14:$BM$54,MATCH(I1564,'BCA Inputs'!$AW$14:$AW$54,0))*P1564+INDEX('BCA Inputs'!$BN$14:$BN$54,MATCH(I1564,'BCA Inputs'!$AW$14:$AW$54,0))*O1564+INDEX('BCA Inputs'!$BO$14:$BO$54,MATCH(I1564,'BCA Inputs'!$AW$14:$AW$54,0))*Q1564+INDEX('BCA Inputs'!$BP$14:$BP$54,MATCH(I1564,'BCA Inputs'!$AW$14:$AW$54,0))*F1564+INDEX('BCA Inputs'!$BQ$14:$BQ$54,MATCH(I1564,'BCA Inputs'!$AW$14:$AW$54,0))*G1564,"")),"")</f>
        <v/>
      </c>
      <c r="AE1564" s="237" t="str">
        <f t="shared" si="246"/>
        <v/>
      </c>
      <c r="AF1564" s="198">
        <f t="shared" si="248"/>
        <v>0</v>
      </c>
      <c r="AG1564" s="239">
        <f t="shared" si="249"/>
        <v>0</v>
      </c>
    </row>
    <row r="1565" spans="1:33">
      <c r="A1565" s="228"/>
      <c r="B1565" s="176"/>
      <c r="C1565" s="229"/>
      <c r="D1565" s="230"/>
      <c r="E1565" s="230"/>
      <c r="F1565" s="230"/>
      <c r="G1565" s="230"/>
      <c r="H1565" s="231"/>
      <c r="I1565" s="231"/>
      <c r="J1565" s="232"/>
      <c r="K1565" s="232"/>
      <c r="L1565" s="232"/>
      <c r="M1565" s="181">
        <f t="shared" si="247"/>
        <v>0</v>
      </c>
      <c r="N1565" s="181">
        <f>IF(H1565="",0,H1565*I1565*'Avoided Water Savings Cost'!$C$16)</f>
        <v>0</v>
      </c>
      <c r="O1565" s="545">
        <f>IF(C1565="",0,IF($B$3="NYSEG",C1565/(1-'Avoided Electric Costs 2020'!$W$21),IF($B$3="RG&amp;E",C1565/(1-'Avoided Electric Costs 2020'!$X$21),"")))</f>
        <v>0</v>
      </c>
      <c r="P1565" s="546">
        <f>IF(D1565="",0,IF($B$3="NYSEG",D1565/(1-'Avoided Electric Costs 2020'!$W$21),IF($B$3="RG&amp;E",D1565/(1-'Avoided Electric Costs 2020'!$X$21),"")))</f>
        <v>0</v>
      </c>
      <c r="Q1565" s="546">
        <f>IF(E1565="",0,IF($B$3="NYSEG",E1565/(1-'Avoided Natural Gas Costs 2020'!$J$34),IF($B$3="RG&amp;E",E1565/(1-'Avoided Natural Gas Costs 2020'!$K$34),"")))</f>
        <v>0</v>
      </c>
      <c r="R1565" s="233" t="str">
        <f>IFERROR(IF(P1565*'BCA Inputs'!$C$1+Q1565*'BCA Inputs'!$C$2+F1565*'BCA Inputs'!$C$2+G1565*'BCA Inputs'!$C$2=0,"",P1565*'BCA Inputs'!$C$1+Q1565*'BCA Inputs'!$C$2+F1565*'BCA Inputs'!$C$2+G1565*'BCA Inputs'!$C$2),"")</f>
        <v/>
      </c>
      <c r="S1565" s="181" t="str">
        <f t="shared" si="240"/>
        <v/>
      </c>
      <c r="T1565" s="181" t="str">
        <f>IFERROR(IF($B$3="NYSEG",(INDEX('BCA Inputs'!$N$14:$N$54,MATCH(I1565,'BCA Inputs'!$M$14:$M$54,0))*P1565+INDEX('BCA Inputs'!$O$14:$O$54,MATCH(I1565,'BCA Inputs'!$M$14:$M$54,0))*O1565+INDEX('BCA Inputs'!P:P,MATCH(I1565,'BCA Inputs'!M:M,0))*Q1565+INDEX('BCA Inputs'!Q:Q,MATCH(I1565,'BCA Inputs'!M:M,0))*F1565+INDEX('BCA Inputs'!R:R,MATCH(I1565,'BCA Inputs'!M:M,0))*G1565)+L1565+N1565,IF($B$3="RG&amp;E",(INDEX('BCA Inputs'!$AX$14:$AX$54,MATCH(I1565,'BCA Inputs'!$AW$14:$AW$54,0))*P1565+INDEX('BCA Inputs'!$AY$14:$AY$54,MATCH(I1565,'BCA Inputs'!$AW$14:$AW$54,0))*O1565+INDEX('BCA Inputs'!$AZ$14:$AZ$54,MATCH(I1565,'BCA Inputs'!$AW$14:$AW$54,0))*Q1565+INDEX('BCA Inputs'!$BA$14:$BA$54,MATCH(I1565,'BCA Inputs'!$AW$14:$AW$54,0))*F1565+INDEX('BCA Inputs'!$BB$14:$BB$54,MATCH(I1565,'BCA Inputs'!$AW$14:$AW$54,0))*G1565)+L1565+N1565,"")),"")</f>
        <v/>
      </c>
      <c r="U1565" s="234" t="str">
        <f t="shared" si="241"/>
        <v/>
      </c>
      <c r="V1565" s="234" t="str">
        <f t="shared" si="242"/>
        <v/>
      </c>
      <c r="W1565" s="234" t="str">
        <f t="shared" si="243"/>
        <v/>
      </c>
      <c r="Y1565" s="235" t="str">
        <f t="shared" si="244"/>
        <v/>
      </c>
      <c r="Z1565" s="236" t="str">
        <f>IFERROR(IF($B$3="NYSEG",INDEX('BCA Inputs'!$X$14:$X$54,MATCH(I1565,'BCA Inputs'!$M$14:$M$54,0))*P1565+INDEX('BCA Inputs'!$Y$14:$Y$54,MATCH(I1565,'BCA Inputs'!$M$14:$M$54,0))*O1565+INDEX('BCA Inputs'!$Z$14:$Z$54,MATCH(I1565,'BCA Inputs'!$M$14:$M$54,0))*Q1565+INDEX('BCA Inputs'!$AA$14:$AA$54,MATCH(I1565,'BCA Inputs'!$M$14:$M$54,0))*F1565+INDEX('BCA Inputs'!$AB$14:$AB$54,MATCH(I1565,'BCA Inputs'!$M$14:$M$54,0))*G1565,IF($B$3="RG&amp;E",INDEX('BCA Inputs'!$BG$14:$BG$54,MATCH(I1565,'BCA Inputs'!$AW$14:$AW$54,0))*P1565+INDEX('BCA Inputs'!$BH$14:$BH$54,MATCH(I1565,'BCA Inputs'!$AW$14:$AW$54,0))*O1565+INDEX('BCA Inputs'!$BI$14:$BI$54,MATCH(I1565,'BCA Inputs'!$AW$14:$AW$54,0))*Q1565+INDEX('BCA Inputs'!$BJ$14:$BJ$54,MATCH(I1565,'BCA Inputs'!$AW$14:$AW$54,0))*F1565+INDEX('BCA Inputs'!$BK$14:$BK$54,MATCH(I1565,'BCA Inputs'!$AW$14:$AW$54,0))*G1565,"")),"")</f>
        <v/>
      </c>
      <c r="AA1565" s="237" t="str">
        <f t="shared" si="245"/>
        <v/>
      </c>
      <c r="AC1565" s="238" t="str">
        <f>IFERROR((K1565+R1565)+IF($B$3="NYSEG",INDEX('BCA Inputs'!$AI$14:$AI$54,MATCH(I1565,'BCA Inputs'!$M$14:$M$54,0))*P1565+INDEX('BCA Inputs'!$AJ$14:$AJ$54,MATCH(I1565,'BCA Inputs'!$M$14:$M$54,0))*Q1565,IF($B$3="RG&amp;E",INDEX('BCA Inputs'!$BR$14:$BR$54,MATCH(I1565,'BCA Inputs'!$AW$14:$AW$54,0))*P1565+INDEX('BCA Inputs'!$BS$14:$BS$54,MATCH(I1565,'BCA Inputs'!$AW$14:$AW$54,0))*Q1565,"")),"")</f>
        <v/>
      </c>
      <c r="AD1565" s="181" t="str">
        <f>IFERROR(IF($B$3="NYSEG",INDEX('BCA Inputs'!$AD$14:$AD$54,MATCH(I1565,'BCA Inputs'!$M$14:$M$54,0))*P1565+INDEX('BCA Inputs'!$AE$14:$AE$54,MATCH(I1565,'BCA Inputs'!$M$14:$M$54,0))*O1565+INDEX('BCA Inputs'!$AF$14:$AF$54,MATCH(I1565,'BCA Inputs'!$M$14:$M$54,0))*Q1565+INDEX('BCA Inputs'!$AG$14:$AG$54,MATCH(I1565,'BCA Inputs'!$M$14:$M$54,0))*F1565+INDEX('BCA Inputs'!$AH$14:$AH$54,MATCH(I1565,'BCA Inputs'!$M$14:$M$54,0))*G1565,IF($B$3="RG&amp;E",INDEX('BCA Inputs'!$BM$14:$BM$54,MATCH(I1565,'BCA Inputs'!$AW$14:$AW$54,0))*P1565+INDEX('BCA Inputs'!$BN$14:$BN$54,MATCH(I1565,'BCA Inputs'!$AW$14:$AW$54,0))*O1565+INDEX('BCA Inputs'!$BO$14:$BO$54,MATCH(I1565,'BCA Inputs'!$AW$14:$AW$54,0))*Q1565+INDEX('BCA Inputs'!$BP$14:$BP$54,MATCH(I1565,'BCA Inputs'!$AW$14:$AW$54,0))*F1565+INDEX('BCA Inputs'!$BQ$14:$BQ$54,MATCH(I1565,'BCA Inputs'!$AW$14:$AW$54,0))*G1565,"")),"")</f>
        <v/>
      </c>
      <c r="AE1565" s="237" t="str">
        <f t="shared" si="246"/>
        <v/>
      </c>
      <c r="AF1565" s="198">
        <f t="shared" si="248"/>
        <v>0</v>
      </c>
      <c r="AG1565" s="239">
        <f t="shared" si="249"/>
        <v>0</v>
      </c>
    </row>
    <row r="1566" spans="1:33">
      <c r="A1566" s="228"/>
      <c r="B1566" s="176"/>
      <c r="C1566" s="229"/>
      <c r="D1566" s="230"/>
      <c r="E1566" s="230"/>
      <c r="F1566" s="230"/>
      <c r="G1566" s="230"/>
      <c r="H1566" s="231"/>
      <c r="I1566" s="231"/>
      <c r="J1566" s="232"/>
      <c r="K1566" s="232"/>
      <c r="L1566" s="232"/>
      <c r="M1566" s="181">
        <f t="shared" si="247"/>
        <v>0</v>
      </c>
      <c r="N1566" s="181">
        <f>IF(H1566="",0,H1566*I1566*'Avoided Water Savings Cost'!$C$16)</f>
        <v>0</v>
      </c>
      <c r="O1566" s="545">
        <f>IF(C1566="",0,IF($B$3="NYSEG",C1566/(1-'Avoided Electric Costs 2020'!$W$21),IF($B$3="RG&amp;E",C1566/(1-'Avoided Electric Costs 2020'!$X$21),"")))</f>
        <v>0</v>
      </c>
      <c r="P1566" s="546">
        <f>IF(D1566="",0,IF($B$3="NYSEG",D1566/(1-'Avoided Electric Costs 2020'!$W$21),IF($B$3="RG&amp;E",D1566/(1-'Avoided Electric Costs 2020'!$X$21),"")))</f>
        <v>0</v>
      </c>
      <c r="Q1566" s="546">
        <f>IF(E1566="",0,IF($B$3="NYSEG",E1566/(1-'Avoided Natural Gas Costs 2020'!$J$34),IF($B$3="RG&amp;E",E1566/(1-'Avoided Natural Gas Costs 2020'!$K$34),"")))</f>
        <v>0</v>
      </c>
      <c r="R1566" s="233" t="str">
        <f>IFERROR(IF(P1566*'BCA Inputs'!$C$1+Q1566*'BCA Inputs'!$C$2+F1566*'BCA Inputs'!$C$2+G1566*'BCA Inputs'!$C$2=0,"",P1566*'BCA Inputs'!$C$1+Q1566*'BCA Inputs'!$C$2+F1566*'BCA Inputs'!$C$2+G1566*'BCA Inputs'!$C$2),"")</f>
        <v/>
      </c>
      <c r="S1566" s="181" t="str">
        <f t="shared" si="240"/>
        <v/>
      </c>
      <c r="T1566" s="181" t="str">
        <f>IFERROR(IF($B$3="NYSEG",(INDEX('BCA Inputs'!$N$14:$N$54,MATCH(I1566,'BCA Inputs'!$M$14:$M$54,0))*P1566+INDEX('BCA Inputs'!$O$14:$O$54,MATCH(I1566,'BCA Inputs'!$M$14:$M$54,0))*O1566+INDEX('BCA Inputs'!P:P,MATCH(I1566,'BCA Inputs'!M:M,0))*Q1566+INDEX('BCA Inputs'!Q:Q,MATCH(I1566,'BCA Inputs'!M:M,0))*F1566+INDEX('BCA Inputs'!R:R,MATCH(I1566,'BCA Inputs'!M:M,0))*G1566)+L1566+N1566,IF($B$3="RG&amp;E",(INDEX('BCA Inputs'!$AX$14:$AX$54,MATCH(I1566,'BCA Inputs'!$AW$14:$AW$54,0))*P1566+INDEX('BCA Inputs'!$AY$14:$AY$54,MATCH(I1566,'BCA Inputs'!$AW$14:$AW$54,0))*O1566+INDEX('BCA Inputs'!$AZ$14:$AZ$54,MATCH(I1566,'BCA Inputs'!$AW$14:$AW$54,0))*Q1566+INDEX('BCA Inputs'!$BA$14:$BA$54,MATCH(I1566,'BCA Inputs'!$AW$14:$AW$54,0))*F1566+INDEX('BCA Inputs'!$BB$14:$BB$54,MATCH(I1566,'BCA Inputs'!$AW$14:$AW$54,0))*G1566)+L1566+N1566,"")),"")</f>
        <v/>
      </c>
      <c r="U1566" s="234" t="str">
        <f t="shared" si="241"/>
        <v/>
      </c>
      <c r="V1566" s="234" t="str">
        <f t="shared" si="242"/>
        <v/>
      </c>
      <c r="W1566" s="234" t="str">
        <f t="shared" si="243"/>
        <v/>
      </c>
      <c r="Y1566" s="235" t="str">
        <f t="shared" si="244"/>
        <v/>
      </c>
      <c r="Z1566" s="236" t="str">
        <f>IFERROR(IF($B$3="NYSEG",INDEX('BCA Inputs'!$X$14:$X$54,MATCH(I1566,'BCA Inputs'!$M$14:$M$54,0))*P1566+INDEX('BCA Inputs'!$Y$14:$Y$54,MATCH(I1566,'BCA Inputs'!$M$14:$M$54,0))*O1566+INDEX('BCA Inputs'!$Z$14:$Z$54,MATCH(I1566,'BCA Inputs'!$M$14:$M$54,0))*Q1566+INDEX('BCA Inputs'!$AA$14:$AA$54,MATCH(I1566,'BCA Inputs'!$M$14:$M$54,0))*F1566+INDEX('BCA Inputs'!$AB$14:$AB$54,MATCH(I1566,'BCA Inputs'!$M$14:$M$54,0))*G1566,IF($B$3="RG&amp;E",INDEX('BCA Inputs'!$BG$14:$BG$54,MATCH(I1566,'BCA Inputs'!$AW$14:$AW$54,0))*P1566+INDEX('BCA Inputs'!$BH$14:$BH$54,MATCH(I1566,'BCA Inputs'!$AW$14:$AW$54,0))*O1566+INDEX('BCA Inputs'!$BI$14:$BI$54,MATCH(I1566,'BCA Inputs'!$AW$14:$AW$54,0))*Q1566+INDEX('BCA Inputs'!$BJ$14:$BJ$54,MATCH(I1566,'BCA Inputs'!$AW$14:$AW$54,0))*F1566+INDEX('BCA Inputs'!$BK$14:$BK$54,MATCH(I1566,'BCA Inputs'!$AW$14:$AW$54,0))*G1566,"")),"")</f>
        <v/>
      </c>
      <c r="AA1566" s="237" t="str">
        <f t="shared" si="245"/>
        <v/>
      </c>
      <c r="AC1566" s="238" t="str">
        <f>IFERROR((K1566+R1566)+IF($B$3="NYSEG",INDEX('BCA Inputs'!$AI$14:$AI$54,MATCH(I1566,'BCA Inputs'!$M$14:$M$54,0))*P1566+INDEX('BCA Inputs'!$AJ$14:$AJ$54,MATCH(I1566,'BCA Inputs'!$M$14:$M$54,0))*Q1566,IF($B$3="RG&amp;E",INDEX('BCA Inputs'!$BR$14:$BR$54,MATCH(I1566,'BCA Inputs'!$AW$14:$AW$54,0))*P1566+INDEX('BCA Inputs'!$BS$14:$BS$54,MATCH(I1566,'BCA Inputs'!$AW$14:$AW$54,0))*Q1566,"")),"")</f>
        <v/>
      </c>
      <c r="AD1566" s="181" t="str">
        <f>IFERROR(IF($B$3="NYSEG",INDEX('BCA Inputs'!$AD$14:$AD$54,MATCH(I1566,'BCA Inputs'!$M$14:$M$54,0))*P1566+INDEX('BCA Inputs'!$AE$14:$AE$54,MATCH(I1566,'BCA Inputs'!$M$14:$M$54,0))*O1566+INDEX('BCA Inputs'!$AF$14:$AF$54,MATCH(I1566,'BCA Inputs'!$M$14:$M$54,0))*Q1566+INDEX('BCA Inputs'!$AG$14:$AG$54,MATCH(I1566,'BCA Inputs'!$M$14:$M$54,0))*F1566+INDEX('BCA Inputs'!$AH$14:$AH$54,MATCH(I1566,'BCA Inputs'!$M$14:$M$54,0))*G1566,IF($B$3="RG&amp;E",INDEX('BCA Inputs'!$BM$14:$BM$54,MATCH(I1566,'BCA Inputs'!$AW$14:$AW$54,0))*P1566+INDEX('BCA Inputs'!$BN$14:$BN$54,MATCH(I1566,'BCA Inputs'!$AW$14:$AW$54,0))*O1566+INDEX('BCA Inputs'!$BO$14:$BO$54,MATCH(I1566,'BCA Inputs'!$AW$14:$AW$54,0))*Q1566+INDEX('BCA Inputs'!$BP$14:$BP$54,MATCH(I1566,'BCA Inputs'!$AW$14:$AW$54,0))*F1566+INDEX('BCA Inputs'!$BQ$14:$BQ$54,MATCH(I1566,'BCA Inputs'!$AW$14:$AW$54,0))*G1566,"")),"")</f>
        <v/>
      </c>
      <c r="AE1566" s="237" t="str">
        <f t="shared" si="246"/>
        <v/>
      </c>
      <c r="AF1566" s="198">
        <f t="shared" si="248"/>
        <v>0</v>
      </c>
      <c r="AG1566" s="239">
        <f t="shared" si="249"/>
        <v>0</v>
      </c>
    </row>
    <row r="1567" spans="1:33">
      <c r="A1567" s="228"/>
      <c r="B1567" s="176"/>
      <c r="C1567" s="229"/>
      <c r="D1567" s="230"/>
      <c r="E1567" s="230"/>
      <c r="F1567" s="230"/>
      <c r="G1567" s="230"/>
      <c r="H1567" s="231"/>
      <c r="I1567" s="231"/>
      <c r="J1567" s="232"/>
      <c r="K1567" s="232"/>
      <c r="L1567" s="232"/>
      <c r="M1567" s="181">
        <f t="shared" si="247"/>
        <v>0</v>
      </c>
      <c r="N1567" s="181">
        <f>IF(H1567="",0,H1567*I1567*'Avoided Water Savings Cost'!$C$16)</f>
        <v>0</v>
      </c>
      <c r="O1567" s="545">
        <f>IF(C1567="",0,IF($B$3="NYSEG",C1567/(1-'Avoided Electric Costs 2020'!$W$21),IF($B$3="RG&amp;E",C1567/(1-'Avoided Electric Costs 2020'!$X$21),"")))</f>
        <v>0</v>
      </c>
      <c r="P1567" s="546">
        <f>IF(D1567="",0,IF($B$3="NYSEG",D1567/(1-'Avoided Electric Costs 2020'!$W$21),IF($B$3="RG&amp;E",D1567/(1-'Avoided Electric Costs 2020'!$X$21),"")))</f>
        <v>0</v>
      </c>
      <c r="Q1567" s="546">
        <f>IF(E1567="",0,IF($B$3="NYSEG",E1567/(1-'Avoided Natural Gas Costs 2020'!$J$34),IF($B$3="RG&amp;E",E1567/(1-'Avoided Natural Gas Costs 2020'!$K$34),"")))</f>
        <v>0</v>
      </c>
      <c r="R1567" s="233" t="str">
        <f>IFERROR(IF(P1567*'BCA Inputs'!$C$1+Q1567*'BCA Inputs'!$C$2+F1567*'BCA Inputs'!$C$2+G1567*'BCA Inputs'!$C$2=0,"",P1567*'BCA Inputs'!$C$1+Q1567*'BCA Inputs'!$C$2+F1567*'BCA Inputs'!$C$2+G1567*'BCA Inputs'!$C$2),"")</f>
        <v/>
      </c>
      <c r="S1567" s="181" t="str">
        <f t="shared" si="240"/>
        <v/>
      </c>
      <c r="T1567" s="181" t="str">
        <f>IFERROR(IF($B$3="NYSEG",(INDEX('BCA Inputs'!$N$14:$N$54,MATCH(I1567,'BCA Inputs'!$M$14:$M$54,0))*P1567+INDEX('BCA Inputs'!$O$14:$O$54,MATCH(I1567,'BCA Inputs'!$M$14:$M$54,0))*O1567+INDEX('BCA Inputs'!P:P,MATCH(I1567,'BCA Inputs'!M:M,0))*Q1567+INDEX('BCA Inputs'!Q:Q,MATCH(I1567,'BCA Inputs'!M:M,0))*F1567+INDEX('BCA Inputs'!R:R,MATCH(I1567,'BCA Inputs'!M:M,0))*G1567)+L1567+N1567,IF($B$3="RG&amp;E",(INDEX('BCA Inputs'!$AX$14:$AX$54,MATCH(I1567,'BCA Inputs'!$AW$14:$AW$54,0))*P1567+INDEX('BCA Inputs'!$AY$14:$AY$54,MATCH(I1567,'BCA Inputs'!$AW$14:$AW$54,0))*O1567+INDEX('BCA Inputs'!$AZ$14:$AZ$54,MATCH(I1567,'BCA Inputs'!$AW$14:$AW$54,0))*Q1567+INDEX('BCA Inputs'!$BA$14:$BA$54,MATCH(I1567,'BCA Inputs'!$AW$14:$AW$54,0))*F1567+INDEX('BCA Inputs'!$BB$14:$BB$54,MATCH(I1567,'BCA Inputs'!$AW$14:$AW$54,0))*G1567)+L1567+N1567,"")),"")</f>
        <v/>
      </c>
      <c r="U1567" s="234" t="str">
        <f t="shared" si="241"/>
        <v/>
      </c>
      <c r="V1567" s="234" t="str">
        <f t="shared" si="242"/>
        <v/>
      </c>
      <c r="W1567" s="234" t="str">
        <f t="shared" si="243"/>
        <v/>
      </c>
      <c r="Y1567" s="235" t="str">
        <f t="shared" si="244"/>
        <v/>
      </c>
      <c r="Z1567" s="236" t="str">
        <f>IFERROR(IF($B$3="NYSEG",INDEX('BCA Inputs'!$X$14:$X$54,MATCH(I1567,'BCA Inputs'!$M$14:$M$54,0))*P1567+INDEX('BCA Inputs'!$Y$14:$Y$54,MATCH(I1567,'BCA Inputs'!$M$14:$M$54,0))*O1567+INDEX('BCA Inputs'!$Z$14:$Z$54,MATCH(I1567,'BCA Inputs'!$M$14:$M$54,0))*Q1567+INDEX('BCA Inputs'!$AA$14:$AA$54,MATCH(I1567,'BCA Inputs'!$M$14:$M$54,0))*F1567+INDEX('BCA Inputs'!$AB$14:$AB$54,MATCH(I1567,'BCA Inputs'!$M$14:$M$54,0))*G1567,IF($B$3="RG&amp;E",INDEX('BCA Inputs'!$BG$14:$BG$54,MATCH(I1567,'BCA Inputs'!$AW$14:$AW$54,0))*P1567+INDEX('BCA Inputs'!$BH$14:$BH$54,MATCH(I1567,'BCA Inputs'!$AW$14:$AW$54,0))*O1567+INDEX('BCA Inputs'!$BI$14:$BI$54,MATCH(I1567,'BCA Inputs'!$AW$14:$AW$54,0))*Q1567+INDEX('BCA Inputs'!$BJ$14:$BJ$54,MATCH(I1567,'BCA Inputs'!$AW$14:$AW$54,0))*F1567+INDEX('BCA Inputs'!$BK$14:$BK$54,MATCH(I1567,'BCA Inputs'!$AW$14:$AW$54,0))*G1567,"")),"")</f>
        <v/>
      </c>
      <c r="AA1567" s="237" t="str">
        <f t="shared" si="245"/>
        <v/>
      </c>
      <c r="AC1567" s="238" t="str">
        <f>IFERROR((K1567+R1567)+IF($B$3="NYSEG",INDEX('BCA Inputs'!$AI$14:$AI$54,MATCH(I1567,'BCA Inputs'!$M$14:$M$54,0))*P1567+INDEX('BCA Inputs'!$AJ$14:$AJ$54,MATCH(I1567,'BCA Inputs'!$M$14:$M$54,0))*Q1567,IF($B$3="RG&amp;E",INDEX('BCA Inputs'!$BR$14:$BR$54,MATCH(I1567,'BCA Inputs'!$AW$14:$AW$54,0))*P1567+INDEX('BCA Inputs'!$BS$14:$BS$54,MATCH(I1567,'BCA Inputs'!$AW$14:$AW$54,0))*Q1567,"")),"")</f>
        <v/>
      </c>
      <c r="AD1567" s="181" t="str">
        <f>IFERROR(IF($B$3="NYSEG",INDEX('BCA Inputs'!$AD$14:$AD$54,MATCH(I1567,'BCA Inputs'!$M$14:$M$54,0))*P1567+INDEX('BCA Inputs'!$AE$14:$AE$54,MATCH(I1567,'BCA Inputs'!$M$14:$M$54,0))*O1567+INDEX('BCA Inputs'!$AF$14:$AF$54,MATCH(I1567,'BCA Inputs'!$M$14:$M$54,0))*Q1567+INDEX('BCA Inputs'!$AG$14:$AG$54,MATCH(I1567,'BCA Inputs'!$M$14:$M$54,0))*F1567+INDEX('BCA Inputs'!$AH$14:$AH$54,MATCH(I1567,'BCA Inputs'!$M$14:$M$54,0))*G1567,IF($B$3="RG&amp;E",INDEX('BCA Inputs'!$BM$14:$BM$54,MATCH(I1567,'BCA Inputs'!$AW$14:$AW$54,0))*P1567+INDEX('BCA Inputs'!$BN$14:$BN$54,MATCH(I1567,'BCA Inputs'!$AW$14:$AW$54,0))*O1567+INDEX('BCA Inputs'!$BO$14:$BO$54,MATCH(I1567,'BCA Inputs'!$AW$14:$AW$54,0))*Q1567+INDEX('BCA Inputs'!$BP$14:$BP$54,MATCH(I1567,'BCA Inputs'!$AW$14:$AW$54,0))*F1567+INDEX('BCA Inputs'!$BQ$14:$BQ$54,MATCH(I1567,'BCA Inputs'!$AW$14:$AW$54,0))*G1567,"")),"")</f>
        <v/>
      </c>
      <c r="AE1567" s="237" t="str">
        <f t="shared" si="246"/>
        <v/>
      </c>
      <c r="AF1567" s="198">
        <f t="shared" si="248"/>
        <v>0</v>
      </c>
      <c r="AG1567" s="239">
        <f t="shared" si="249"/>
        <v>0</v>
      </c>
    </row>
    <row r="1568" spans="1:33">
      <c r="A1568" s="228"/>
      <c r="B1568" s="176"/>
      <c r="C1568" s="229"/>
      <c r="D1568" s="230"/>
      <c r="E1568" s="230"/>
      <c r="F1568" s="230"/>
      <c r="G1568" s="230"/>
      <c r="H1568" s="231"/>
      <c r="I1568" s="231"/>
      <c r="J1568" s="232"/>
      <c r="K1568" s="232"/>
      <c r="L1568" s="232"/>
      <c r="M1568" s="181">
        <f t="shared" si="247"/>
        <v>0</v>
      </c>
      <c r="N1568" s="181">
        <f>IF(H1568="",0,H1568*I1568*'Avoided Water Savings Cost'!$C$16)</f>
        <v>0</v>
      </c>
      <c r="O1568" s="545">
        <f>IF(C1568="",0,IF($B$3="NYSEG",C1568/(1-'Avoided Electric Costs 2020'!$W$21),IF($B$3="RG&amp;E",C1568/(1-'Avoided Electric Costs 2020'!$X$21),"")))</f>
        <v>0</v>
      </c>
      <c r="P1568" s="546">
        <f>IF(D1568="",0,IF($B$3="NYSEG",D1568/(1-'Avoided Electric Costs 2020'!$W$21),IF($B$3="RG&amp;E",D1568/(1-'Avoided Electric Costs 2020'!$X$21),"")))</f>
        <v>0</v>
      </c>
      <c r="Q1568" s="546">
        <f>IF(E1568="",0,IF($B$3="NYSEG",E1568/(1-'Avoided Natural Gas Costs 2020'!$J$34),IF($B$3="RG&amp;E",E1568/(1-'Avoided Natural Gas Costs 2020'!$K$34),"")))</f>
        <v>0</v>
      </c>
      <c r="R1568" s="233" t="str">
        <f>IFERROR(IF(P1568*'BCA Inputs'!$C$1+Q1568*'BCA Inputs'!$C$2+F1568*'BCA Inputs'!$C$2+G1568*'BCA Inputs'!$C$2=0,"",P1568*'BCA Inputs'!$C$1+Q1568*'BCA Inputs'!$C$2+F1568*'BCA Inputs'!$C$2+G1568*'BCA Inputs'!$C$2),"")</f>
        <v/>
      </c>
      <c r="S1568" s="181" t="str">
        <f t="shared" si="240"/>
        <v/>
      </c>
      <c r="T1568" s="181" t="str">
        <f>IFERROR(IF($B$3="NYSEG",(INDEX('BCA Inputs'!$N$14:$N$54,MATCH(I1568,'BCA Inputs'!$M$14:$M$54,0))*P1568+INDEX('BCA Inputs'!$O$14:$O$54,MATCH(I1568,'BCA Inputs'!$M$14:$M$54,0))*O1568+INDEX('BCA Inputs'!P:P,MATCH(I1568,'BCA Inputs'!M:M,0))*Q1568+INDEX('BCA Inputs'!Q:Q,MATCH(I1568,'BCA Inputs'!M:M,0))*F1568+INDEX('BCA Inputs'!R:R,MATCH(I1568,'BCA Inputs'!M:M,0))*G1568)+L1568+N1568,IF($B$3="RG&amp;E",(INDEX('BCA Inputs'!$AX$14:$AX$54,MATCH(I1568,'BCA Inputs'!$AW$14:$AW$54,0))*P1568+INDEX('BCA Inputs'!$AY$14:$AY$54,MATCH(I1568,'BCA Inputs'!$AW$14:$AW$54,0))*O1568+INDEX('BCA Inputs'!$AZ$14:$AZ$54,MATCH(I1568,'BCA Inputs'!$AW$14:$AW$54,0))*Q1568+INDEX('BCA Inputs'!$BA$14:$BA$54,MATCH(I1568,'BCA Inputs'!$AW$14:$AW$54,0))*F1568+INDEX('BCA Inputs'!$BB$14:$BB$54,MATCH(I1568,'BCA Inputs'!$AW$14:$AW$54,0))*G1568)+L1568+N1568,"")),"")</f>
        <v/>
      </c>
      <c r="U1568" s="234" t="str">
        <f t="shared" si="241"/>
        <v/>
      </c>
      <c r="V1568" s="234" t="str">
        <f t="shared" si="242"/>
        <v/>
      </c>
      <c r="W1568" s="234" t="str">
        <f t="shared" si="243"/>
        <v/>
      </c>
      <c r="Y1568" s="235" t="str">
        <f t="shared" si="244"/>
        <v/>
      </c>
      <c r="Z1568" s="236" t="str">
        <f>IFERROR(IF($B$3="NYSEG",INDEX('BCA Inputs'!$X$14:$X$54,MATCH(I1568,'BCA Inputs'!$M$14:$M$54,0))*P1568+INDEX('BCA Inputs'!$Y$14:$Y$54,MATCH(I1568,'BCA Inputs'!$M$14:$M$54,0))*O1568+INDEX('BCA Inputs'!$Z$14:$Z$54,MATCH(I1568,'BCA Inputs'!$M$14:$M$54,0))*Q1568+INDEX('BCA Inputs'!$AA$14:$AA$54,MATCH(I1568,'BCA Inputs'!$M$14:$M$54,0))*F1568+INDEX('BCA Inputs'!$AB$14:$AB$54,MATCH(I1568,'BCA Inputs'!$M$14:$M$54,0))*G1568,IF($B$3="RG&amp;E",INDEX('BCA Inputs'!$BG$14:$BG$54,MATCH(I1568,'BCA Inputs'!$AW$14:$AW$54,0))*P1568+INDEX('BCA Inputs'!$BH$14:$BH$54,MATCH(I1568,'BCA Inputs'!$AW$14:$AW$54,0))*O1568+INDEX('BCA Inputs'!$BI$14:$BI$54,MATCH(I1568,'BCA Inputs'!$AW$14:$AW$54,0))*Q1568+INDEX('BCA Inputs'!$BJ$14:$BJ$54,MATCH(I1568,'BCA Inputs'!$AW$14:$AW$54,0))*F1568+INDEX('BCA Inputs'!$BK$14:$BK$54,MATCH(I1568,'BCA Inputs'!$AW$14:$AW$54,0))*G1568,"")),"")</f>
        <v/>
      </c>
      <c r="AA1568" s="237" t="str">
        <f t="shared" si="245"/>
        <v/>
      </c>
      <c r="AC1568" s="238" t="str">
        <f>IFERROR((K1568+R1568)+IF($B$3="NYSEG",INDEX('BCA Inputs'!$AI$14:$AI$54,MATCH(I1568,'BCA Inputs'!$M$14:$M$54,0))*P1568+INDEX('BCA Inputs'!$AJ$14:$AJ$54,MATCH(I1568,'BCA Inputs'!$M$14:$M$54,0))*Q1568,IF($B$3="RG&amp;E",INDEX('BCA Inputs'!$BR$14:$BR$54,MATCH(I1568,'BCA Inputs'!$AW$14:$AW$54,0))*P1568+INDEX('BCA Inputs'!$BS$14:$BS$54,MATCH(I1568,'BCA Inputs'!$AW$14:$AW$54,0))*Q1568,"")),"")</f>
        <v/>
      </c>
      <c r="AD1568" s="181" t="str">
        <f>IFERROR(IF($B$3="NYSEG",INDEX('BCA Inputs'!$AD$14:$AD$54,MATCH(I1568,'BCA Inputs'!$M$14:$M$54,0))*P1568+INDEX('BCA Inputs'!$AE$14:$AE$54,MATCH(I1568,'BCA Inputs'!$M$14:$M$54,0))*O1568+INDEX('BCA Inputs'!$AF$14:$AF$54,MATCH(I1568,'BCA Inputs'!$M$14:$M$54,0))*Q1568+INDEX('BCA Inputs'!$AG$14:$AG$54,MATCH(I1568,'BCA Inputs'!$M$14:$M$54,0))*F1568+INDEX('BCA Inputs'!$AH$14:$AH$54,MATCH(I1568,'BCA Inputs'!$M$14:$M$54,0))*G1568,IF($B$3="RG&amp;E",INDEX('BCA Inputs'!$BM$14:$BM$54,MATCH(I1568,'BCA Inputs'!$AW$14:$AW$54,0))*P1568+INDEX('BCA Inputs'!$BN$14:$BN$54,MATCH(I1568,'BCA Inputs'!$AW$14:$AW$54,0))*O1568+INDEX('BCA Inputs'!$BO$14:$BO$54,MATCH(I1568,'BCA Inputs'!$AW$14:$AW$54,0))*Q1568+INDEX('BCA Inputs'!$BP$14:$BP$54,MATCH(I1568,'BCA Inputs'!$AW$14:$AW$54,0))*F1568+INDEX('BCA Inputs'!$BQ$14:$BQ$54,MATCH(I1568,'BCA Inputs'!$AW$14:$AW$54,0))*G1568,"")),"")</f>
        <v/>
      </c>
      <c r="AE1568" s="237" t="str">
        <f t="shared" si="246"/>
        <v/>
      </c>
      <c r="AF1568" s="198">
        <f t="shared" si="248"/>
        <v>0</v>
      </c>
      <c r="AG1568" s="239">
        <f t="shared" si="249"/>
        <v>0</v>
      </c>
    </row>
    <row r="1569" spans="1:33">
      <c r="A1569" s="228"/>
      <c r="B1569" s="176"/>
      <c r="C1569" s="229"/>
      <c r="D1569" s="230"/>
      <c r="E1569" s="230"/>
      <c r="F1569" s="230"/>
      <c r="G1569" s="230"/>
      <c r="H1569" s="231"/>
      <c r="I1569" s="231"/>
      <c r="J1569" s="232"/>
      <c r="K1569" s="232"/>
      <c r="L1569" s="232"/>
      <c r="M1569" s="181">
        <f t="shared" si="247"/>
        <v>0</v>
      </c>
      <c r="N1569" s="181">
        <f>IF(H1569="",0,H1569*I1569*'Avoided Water Savings Cost'!$C$16)</f>
        <v>0</v>
      </c>
      <c r="O1569" s="545">
        <f>IF(C1569="",0,IF($B$3="NYSEG",C1569/(1-'Avoided Electric Costs 2020'!$W$21),IF($B$3="RG&amp;E",C1569/(1-'Avoided Electric Costs 2020'!$X$21),"")))</f>
        <v>0</v>
      </c>
      <c r="P1569" s="546">
        <f>IF(D1569="",0,IF($B$3="NYSEG",D1569/(1-'Avoided Electric Costs 2020'!$W$21),IF($B$3="RG&amp;E",D1569/(1-'Avoided Electric Costs 2020'!$X$21),"")))</f>
        <v>0</v>
      </c>
      <c r="Q1569" s="546">
        <f>IF(E1569="",0,IF($B$3="NYSEG",E1569/(1-'Avoided Natural Gas Costs 2020'!$J$34),IF($B$3="RG&amp;E",E1569/(1-'Avoided Natural Gas Costs 2020'!$K$34),"")))</f>
        <v>0</v>
      </c>
      <c r="R1569" s="233" t="str">
        <f>IFERROR(IF(P1569*'BCA Inputs'!$C$1+Q1569*'BCA Inputs'!$C$2+F1569*'BCA Inputs'!$C$2+G1569*'BCA Inputs'!$C$2=0,"",P1569*'BCA Inputs'!$C$1+Q1569*'BCA Inputs'!$C$2+F1569*'BCA Inputs'!$C$2+G1569*'BCA Inputs'!$C$2),"")</f>
        <v/>
      </c>
      <c r="S1569" s="181" t="str">
        <f t="shared" si="240"/>
        <v/>
      </c>
      <c r="T1569" s="181" t="str">
        <f>IFERROR(IF($B$3="NYSEG",(INDEX('BCA Inputs'!$N$14:$N$54,MATCH(I1569,'BCA Inputs'!$M$14:$M$54,0))*P1569+INDEX('BCA Inputs'!$O$14:$O$54,MATCH(I1569,'BCA Inputs'!$M$14:$M$54,0))*O1569+INDEX('BCA Inputs'!P:P,MATCH(I1569,'BCA Inputs'!M:M,0))*Q1569+INDEX('BCA Inputs'!Q:Q,MATCH(I1569,'BCA Inputs'!M:M,0))*F1569+INDEX('BCA Inputs'!R:R,MATCH(I1569,'BCA Inputs'!M:M,0))*G1569)+L1569+N1569,IF($B$3="RG&amp;E",(INDEX('BCA Inputs'!$AX$14:$AX$54,MATCH(I1569,'BCA Inputs'!$AW$14:$AW$54,0))*P1569+INDEX('BCA Inputs'!$AY$14:$AY$54,MATCH(I1569,'BCA Inputs'!$AW$14:$AW$54,0))*O1569+INDEX('BCA Inputs'!$AZ$14:$AZ$54,MATCH(I1569,'BCA Inputs'!$AW$14:$AW$54,0))*Q1569+INDEX('BCA Inputs'!$BA$14:$BA$54,MATCH(I1569,'BCA Inputs'!$AW$14:$AW$54,0))*F1569+INDEX('BCA Inputs'!$BB$14:$BB$54,MATCH(I1569,'BCA Inputs'!$AW$14:$AW$54,0))*G1569)+L1569+N1569,"")),"")</f>
        <v/>
      </c>
      <c r="U1569" s="234" t="str">
        <f t="shared" si="241"/>
        <v/>
      </c>
      <c r="V1569" s="234" t="str">
        <f t="shared" si="242"/>
        <v/>
      </c>
      <c r="W1569" s="234" t="str">
        <f t="shared" si="243"/>
        <v/>
      </c>
      <c r="Y1569" s="235" t="str">
        <f t="shared" si="244"/>
        <v/>
      </c>
      <c r="Z1569" s="236" t="str">
        <f>IFERROR(IF($B$3="NYSEG",INDEX('BCA Inputs'!$X$14:$X$54,MATCH(I1569,'BCA Inputs'!$M$14:$M$54,0))*P1569+INDEX('BCA Inputs'!$Y$14:$Y$54,MATCH(I1569,'BCA Inputs'!$M$14:$M$54,0))*O1569+INDEX('BCA Inputs'!$Z$14:$Z$54,MATCH(I1569,'BCA Inputs'!$M$14:$M$54,0))*Q1569+INDEX('BCA Inputs'!$AA$14:$AA$54,MATCH(I1569,'BCA Inputs'!$M$14:$M$54,0))*F1569+INDEX('BCA Inputs'!$AB$14:$AB$54,MATCH(I1569,'BCA Inputs'!$M$14:$M$54,0))*G1569,IF($B$3="RG&amp;E",INDEX('BCA Inputs'!$BG$14:$BG$54,MATCH(I1569,'BCA Inputs'!$AW$14:$AW$54,0))*P1569+INDEX('BCA Inputs'!$BH$14:$BH$54,MATCH(I1569,'BCA Inputs'!$AW$14:$AW$54,0))*O1569+INDEX('BCA Inputs'!$BI$14:$BI$54,MATCH(I1569,'BCA Inputs'!$AW$14:$AW$54,0))*Q1569+INDEX('BCA Inputs'!$BJ$14:$BJ$54,MATCH(I1569,'BCA Inputs'!$AW$14:$AW$54,0))*F1569+INDEX('BCA Inputs'!$BK$14:$BK$54,MATCH(I1569,'BCA Inputs'!$AW$14:$AW$54,0))*G1569,"")),"")</f>
        <v/>
      </c>
      <c r="AA1569" s="237" t="str">
        <f t="shared" si="245"/>
        <v/>
      </c>
      <c r="AC1569" s="238" t="str">
        <f>IFERROR((K1569+R1569)+IF($B$3="NYSEG",INDEX('BCA Inputs'!$AI$14:$AI$54,MATCH(I1569,'BCA Inputs'!$M$14:$M$54,0))*P1569+INDEX('BCA Inputs'!$AJ$14:$AJ$54,MATCH(I1569,'BCA Inputs'!$M$14:$M$54,0))*Q1569,IF($B$3="RG&amp;E",INDEX('BCA Inputs'!$BR$14:$BR$54,MATCH(I1569,'BCA Inputs'!$AW$14:$AW$54,0))*P1569+INDEX('BCA Inputs'!$BS$14:$BS$54,MATCH(I1569,'BCA Inputs'!$AW$14:$AW$54,0))*Q1569,"")),"")</f>
        <v/>
      </c>
      <c r="AD1569" s="181" t="str">
        <f>IFERROR(IF($B$3="NYSEG",INDEX('BCA Inputs'!$AD$14:$AD$54,MATCH(I1569,'BCA Inputs'!$M$14:$M$54,0))*P1569+INDEX('BCA Inputs'!$AE$14:$AE$54,MATCH(I1569,'BCA Inputs'!$M$14:$M$54,0))*O1569+INDEX('BCA Inputs'!$AF$14:$AF$54,MATCH(I1569,'BCA Inputs'!$M$14:$M$54,0))*Q1569+INDEX('BCA Inputs'!$AG$14:$AG$54,MATCH(I1569,'BCA Inputs'!$M$14:$M$54,0))*F1569+INDEX('BCA Inputs'!$AH$14:$AH$54,MATCH(I1569,'BCA Inputs'!$M$14:$M$54,0))*G1569,IF($B$3="RG&amp;E",INDEX('BCA Inputs'!$BM$14:$BM$54,MATCH(I1569,'BCA Inputs'!$AW$14:$AW$54,0))*P1569+INDEX('BCA Inputs'!$BN$14:$BN$54,MATCH(I1569,'BCA Inputs'!$AW$14:$AW$54,0))*O1569+INDEX('BCA Inputs'!$BO$14:$BO$54,MATCH(I1569,'BCA Inputs'!$AW$14:$AW$54,0))*Q1569+INDEX('BCA Inputs'!$BP$14:$BP$54,MATCH(I1569,'BCA Inputs'!$AW$14:$AW$54,0))*F1569+INDEX('BCA Inputs'!$BQ$14:$BQ$54,MATCH(I1569,'BCA Inputs'!$AW$14:$AW$54,0))*G1569,"")),"")</f>
        <v/>
      </c>
      <c r="AE1569" s="237" t="str">
        <f t="shared" si="246"/>
        <v/>
      </c>
      <c r="AF1569" s="198">
        <f t="shared" si="248"/>
        <v>0</v>
      </c>
      <c r="AG1569" s="239">
        <f t="shared" si="249"/>
        <v>0</v>
      </c>
    </row>
    <row r="1570" spans="1:33">
      <c r="A1570" s="228"/>
      <c r="B1570" s="176"/>
      <c r="C1570" s="229"/>
      <c r="D1570" s="230"/>
      <c r="E1570" s="230"/>
      <c r="F1570" s="230"/>
      <c r="G1570" s="230"/>
      <c r="H1570" s="231"/>
      <c r="I1570" s="231"/>
      <c r="J1570" s="232"/>
      <c r="K1570" s="232"/>
      <c r="L1570" s="232"/>
      <c r="M1570" s="181">
        <f t="shared" si="247"/>
        <v>0</v>
      </c>
      <c r="N1570" s="181">
        <f>IF(H1570="",0,H1570*I1570*'Avoided Water Savings Cost'!$C$16)</f>
        <v>0</v>
      </c>
      <c r="O1570" s="545">
        <f>IF(C1570="",0,IF($B$3="NYSEG",C1570/(1-'Avoided Electric Costs 2020'!$W$21),IF($B$3="RG&amp;E",C1570/(1-'Avoided Electric Costs 2020'!$X$21),"")))</f>
        <v>0</v>
      </c>
      <c r="P1570" s="546">
        <f>IF(D1570="",0,IF($B$3="NYSEG",D1570/(1-'Avoided Electric Costs 2020'!$W$21),IF($B$3="RG&amp;E",D1570/(1-'Avoided Electric Costs 2020'!$X$21),"")))</f>
        <v>0</v>
      </c>
      <c r="Q1570" s="546">
        <f>IF(E1570="",0,IF($B$3="NYSEG",E1570/(1-'Avoided Natural Gas Costs 2020'!$J$34),IF($B$3="RG&amp;E",E1570/(1-'Avoided Natural Gas Costs 2020'!$K$34),"")))</f>
        <v>0</v>
      </c>
      <c r="R1570" s="233" t="str">
        <f>IFERROR(IF(P1570*'BCA Inputs'!$C$1+Q1570*'BCA Inputs'!$C$2+F1570*'BCA Inputs'!$C$2+G1570*'BCA Inputs'!$C$2=0,"",P1570*'BCA Inputs'!$C$1+Q1570*'BCA Inputs'!$C$2+F1570*'BCA Inputs'!$C$2+G1570*'BCA Inputs'!$C$2),"")</f>
        <v/>
      </c>
      <c r="S1570" s="181" t="str">
        <f t="shared" si="240"/>
        <v/>
      </c>
      <c r="T1570" s="181" t="str">
        <f>IFERROR(IF($B$3="NYSEG",(INDEX('BCA Inputs'!$N$14:$N$54,MATCH(I1570,'BCA Inputs'!$M$14:$M$54,0))*P1570+INDEX('BCA Inputs'!$O$14:$O$54,MATCH(I1570,'BCA Inputs'!$M$14:$M$54,0))*O1570+INDEX('BCA Inputs'!P:P,MATCH(I1570,'BCA Inputs'!M:M,0))*Q1570+INDEX('BCA Inputs'!Q:Q,MATCH(I1570,'BCA Inputs'!M:M,0))*F1570+INDEX('BCA Inputs'!R:R,MATCH(I1570,'BCA Inputs'!M:M,0))*G1570)+L1570+N1570,IF($B$3="RG&amp;E",(INDEX('BCA Inputs'!$AX$14:$AX$54,MATCH(I1570,'BCA Inputs'!$AW$14:$AW$54,0))*P1570+INDEX('BCA Inputs'!$AY$14:$AY$54,MATCH(I1570,'BCA Inputs'!$AW$14:$AW$54,0))*O1570+INDEX('BCA Inputs'!$AZ$14:$AZ$54,MATCH(I1570,'BCA Inputs'!$AW$14:$AW$54,0))*Q1570+INDEX('BCA Inputs'!$BA$14:$BA$54,MATCH(I1570,'BCA Inputs'!$AW$14:$AW$54,0))*F1570+INDEX('BCA Inputs'!$BB$14:$BB$54,MATCH(I1570,'BCA Inputs'!$AW$14:$AW$54,0))*G1570)+L1570+N1570,"")),"")</f>
        <v/>
      </c>
      <c r="U1570" s="234" t="str">
        <f t="shared" si="241"/>
        <v/>
      </c>
      <c r="V1570" s="234" t="str">
        <f t="shared" si="242"/>
        <v/>
      </c>
      <c r="W1570" s="234" t="str">
        <f t="shared" si="243"/>
        <v/>
      </c>
      <c r="Y1570" s="235" t="str">
        <f t="shared" si="244"/>
        <v/>
      </c>
      <c r="Z1570" s="236" t="str">
        <f>IFERROR(IF($B$3="NYSEG",INDEX('BCA Inputs'!$X$14:$X$54,MATCH(I1570,'BCA Inputs'!$M$14:$M$54,0))*P1570+INDEX('BCA Inputs'!$Y$14:$Y$54,MATCH(I1570,'BCA Inputs'!$M$14:$M$54,0))*O1570+INDEX('BCA Inputs'!$Z$14:$Z$54,MATCH(I1570,'BCA Inputs'!$M$14:$M$54,0))*Q1570+INDEX('BCA Inputs'!$AA$14:$AA$54,MATCH(I1570,'BCA Inputs'!$M$14:$M$54,0))*F1570+INDEX('BCA Inputs'!$AB$14:$AB$54,MATCH(I1570,'BCA Inputs'!$M$14:$M$54,0))*G1570,IF($B$3="RG&amp;E",INDEX('BCA Inputs'!$BG$14:$BG$54,MATCH(I1570,'BCA Inputs'!$AW$14:$AW$54,0))*P1570+INDEX('BCA Inputs'!$BH$14:$BH$54,MATCH(I1570,'BCA Inputs'!$AW$14:$AW$54,0))*O1570+INDEX('BCA Inputs'!$BI$14:$BI$54,MATCH(I1570,'BCA Inputs'!$AW$14:$AW$54,0))*Q1570+INDEX('BCA Inputs'!$BJ$14:$BJ$54,MATCH(I1570,'BCA Inputs'!$AW$14:$AW$54,0))*F1570+INDEX('BCA Inputs'!$BK$14:$BK$54,MATCH(I1570,'BCA Inputs'!$AW$14:$AW$54,0))*G1570,"")),"")</f>
        <v/>
      </c>
      <c r="AA1570" s="237" t="str">
        <f t="shared" si="245"/>
        <v/>
      </c>
      <c r="AC1570" s="238" t="str">
        <f>IFERROR((K1570+R1570)+IF($B$3="NYSEG",INDEX('BCA Inputs'!$AI$14:$AI$54,MATCH(I1570,'BCA Inputs'!$M$14:$M$54,0))*P1570+INDEX('BCA Inputs'!$AJ$14:$AJ$54,MATCH(I1570,'BCA Inputs'!$M$14:$M$54,0))*Q1570,IF($B$3="RG&amp;E",INDEX('BCA Inputs'!$BR$14:$BR$54,MATCH(I1570,'BCA Inputs'!$AW$14:$AW$54,0))*P1570+INDEX('BCA Inputs'!$BS$14:$BS$54,MATCH(I1570,'BCA Inputs'!$AW$14:$AW$54,0))*Q1570,"")),"")</f>
        <v/>
      </c>
      <c r="AD1570" s="181" t="str">
        <f>IFERROR(IF($B$3="NYSEG",INDEX('BCA Inputs'!$AD$14:$AD$54,MATCH(I1570,'BCA Inputs'!$M$14:$M$54,0))*P1570+INDEX('BCA Inputs'!$AE$14:$AE$54,MATCH(I1570,'BCA Inputs'!$M$14:$M$54,0))*O1570+INDEX('BCA Inputs'!$AF$14:$AF$54,MATCH(I1570,'BCA Inputs'!$M$14:$M$54,0))*Q1570+INDEX('BCA Inputs'!$AG$14:$AG$54,MATCH(I1570,'BCA Inputs'!$M$14:$M$54,0))*F1570+INDEX('BCA Inputs'!$AH$14:$AH$54,MATCH(I1570,'BCA Inputs'!$M$14:$M$54,0))*G1570,IF($B$3="RG&amp;E",INDEX('BCA Inputs'!$BM$14:$BM$54,MATCH(I1570,'BCA Inputs'!$AW$14:$AW$54,0))*P1570+INDEX('BCA Inputs'!$BN$14:$BN$54,MATCH(I1570,'BCA Inputs'!$AW$14:$AW$54,0))*O1570+INDEX('BCA Inputs'!$BO$14:$BO$54,MATCH(I1570,'BCA Inputs'!$AW$14:$AW$54,0))*Q1570+INDEX('BCA Inputs'!$BP$14:$BP$54,MATCH(I1570,'BCA Inputs'!$AW$14:$AW$54,0))*F1570+INDEX('BCA Inputs'!$BQ$14:$BQ$54,MATCH(I1570,'BCA Inputs'!$AW$14:$AW$54,0))*G1570,"")),"")</f>
        <v/>
      </c>
      <c r="AE1570" s="237" t="str">
        <f t="shared" si="246"/>
        <v/>
      </c>
      <c r="AF1570" s="198">
        <f t="shared" si="248"/>
        <v>0</v>
      </c>
      <c r="AG1570" s="239">
        <f t="shared" si="249"/>
        <v>0</v>
      </c>
    </row>
    <row r="1571" spans="1:33">
      <c r="A1571" s="228"/>
      <c r="B1571" s="176"/>
      <c r="C1571" s="229"/>
      <c r="D1571" s="230"/>
      <c r="E1571" s="230"/>
      <c r="F1571" s="230"/>
      <c r="G1571" s="230"/>
      <c r="H1571" s="231"/>
      <c r="I1571" s="231"/>
      <c r="J1571" s="232"/>
      <c r="K1571" s="232"/>
      <c r="L1571" s="232"/>
      <c r="M1571" s="181">
        <f t="shared" si="247"/>
        <v>0</v>
      </c>
      <c r="N1571" s="181">
        <f>IF(H1571="",0,H1571*I1571*'Avoided Water Savings Cost'!$C$16)</f>
        <v>0</v>
      </c>
      <c r="O1571" s="545">
        <f>IF(C1571="",0,IF($B$3="NYSEG",C1571/(1-'Avoided Electric Costs 2020'!$W$21),IF($B$3="RG&amp;E",C1571/(1-'Avoided Electric Costs 2020'!$X$21),"")))</f>
        <v>0</v>
      </c>
      <c r="P1571" s="546">
        <f>IF(D1571="",0,IF($B$3="NYSEG",D1571/(1-'Avoided Electric Costs 2020'!$W$21),IF($B$3="RG&amp;E",D1571/(1-'Avoided Electric Costs 2020'!$X$21),"")))</f>
        <v>0</v>
      </c>
      <c r="Q1571" s="546">
        <f>IF(E1571="",0,IF($B$3="NYSEG",E1571/(1-'Avoided Natural Gas Costs 2020'!$J$34),IF($B$3="RG&amp;E",E1571/(1-'Avoided Natural Gas Costs 2020'!$K$34),"")))</f>
        <v>0</v>
      </c>
      <c r="R1571" s="233" t="str">
        <f>IFERROR(IF(P1571*'BCA Inputs'!$C$1+Q1571*'BCA Inputs'!$C$2+F1571*'BCA Inputs'!$C$2+G1571*'BCA Inputs'!$C$2=0,"",P1571*'BCA Inputs'!$C$1+Q1571*'BCA Inputs'!$C$2+F1571*'BCA Inputs'!$C$2+G1571*'BCA Inputs'!$C$2),"")</f>
        <v/>
      </c>
      <c r="S1571" s="181" t="str">
        <f t="shared" si="240"/>
        <v/>
      </c>
      <c r="T1571" s="181" t="str">
        <f>IFERROR(IF($B$3="NYSEG",(INDEX('BCA Inputs'!$N$14:$N$54,MATCH(I1571,'BCA Inputs'!$M$14:$M$54,0))*P1571+INDEX('BCA Inputs'!$O$14:$O$54,MATCH(I1571,'BCA Inputs'!$M$14:$M$54,0))*O1571+INDEX('BCA Inputs'!P:P,MATCH(I1571,'BCA Inputs'!M:M,0))*Q1571+INDEX('BCA Inputs'!Q:Q,MATCH(I1571,'BCA Inputs'!M:M,0))*F1571+INDEX('BCA Inputs'!R:R,MATCH(I1571,'BCA Inputs'!M:M,0))*G1571)+L1571+N1571,IF($B$3="RG&amp;E",(INDEX('BCA Inputs'!$AX$14:$AX$54,MATCH(I1571,'BCA Inputs'!$AW$14:$AW$54,0))*P1571+INDEX('BCA Inputs'!$AY$14:$AY$54,MATCH(I1571,'BCA Inputs'!$AW$14:$AW$54,0))*O1571+INDEX('BCA Inputs'!$AZ$14:$AZ$54,MATCH(I1571,'BCA Inputs'!$AW$14:$AW$54,0))*Q1571+INDEX('BCA Inputs'!$BA$14:$BA$54,MATCH(I1571,'BCA Inputs'!$AW$14:$AW$54,0))*F1571+INDEX('BCA Inputs'!$BB$14:$BB$54,MATCH(I1571,'BCA Inputs'!$AW$14:$AW$54,0))*G1571)+L1571+N1571,"")),"")</f>
        <v/>
      </c>
      <c r="U1571" s="234" t="str">
        <f t="shared" si="241"/>
        <v/>
      </c>
      <c r="V1571" s="234" t="str">
        <f t="shared" si="242"/>
        <v/>
      </c>
      <c r="W1571" s="234" t="str">
        <f t="shared" si="243"/>
        <v/>
      </c>
      <c r="Y1571" s="235" t="str">
        <f t="shared" si="244"/>
        <v/>
      </c>
      <c r="Z1571" s="236" t="str">
        <f>IFERROR(IF($B$3="NYSEG",INDEX('BCA Inputs'!$X$14:$X$54,MATCH(I1571,'BCA Inputs'!$M$14:$M$54,0))*P1571+INDEX('BCA Inputs'!$Y$14:$Y$54,MATCH(I1571,'BCA Inputs'!$M$14:$M$54,0))*O1571+INDEX('BCA Inputs'!$Z$14:$Z$54,MATCH(I1571,'BCA Inputs'!$M$14:$M$54,0))*Q1571+INDEX('BCA Inputs'!$AA$14:$AA$54,MATCH(I1571,'BCA Inputs'!$M$14:$M$54,0))*F1571+INDEX('BCA Inputs'!$AB$14:$AB$54,MATCH(I1571,'BCA Inputs'!$M$14:$M$54,0))*G1571,IF($B$3="RG&amp;E",INDEX('BCA Inputs'!$BG$14:$BG$54,MATCH(I1571,'BCA Inputs'!$AW$14:$AW$54,0))*P1571+INDEX('BCA Inputs'!$BH$14:$BH$54,MATCH(I1571,'BCA Inputs'!$AW$14:$AW$54,0))*O1571+INDEX('BCA Inputs'!$BI$14:$BI$54,MATCH(I1571,'BCA Inputs'!$AW$14:$AW$54,0))*Q1571+INDEX('BCA Inputs'!$BJ$14:$BJ$54,MATCH(I1571,'BCA Inputs'!$AW$14:$AW$54,0))*F1571+INDEX('BCA Inputs'!$BK$14:$BK$54,MATCH(I1571,'BCA Inputs'!$AW$14:$AW$54,0))*G1571,"")),"")</f>
        <v/>
      </c>
      <c r="AA1571" s="237" t="str">
        <f t="shared" si="245"/>
        <v/>
      </c>
      <c r="AC1571" s="238" t="str">
        <f>IFERROR((K1571+R1571)+IF($B$3="NYSEG",INDEX('BCA Inputs'!$AI$14:$AI$54,MATCH(I1571,'BCA Inputs'!$M$14:$M$54,0))*P1571+INDEX('BCA Inputs'!$AJ$14:$AJ$54,MATCH(I1571,'BCA Inputs'!$M$14:$M$54,0))*Q1571,IF($B$3="RG&amp;E",INDEX('BCA Inputs'!$BR$14:$BR$54,MATCH(I1571,'BCA Inputs'!$AW$14:$AW$54,0))*P1571+INDEX('BCA Inputs'!$BS$14:$BS$54,MATCH(I1571,'BCA Inputs'!$AW$14:$AW$54,0))*Q1571,"")),"")</f>
        <v/>
      </c>
      <c r="AD1571" s="181" t="str">
        <f>IFERROR(IF($B$3="NYSEG",INDEX('BCA Inputs'!$AD$14:$AD$54,MATCH(I1571,'BCA Inputs'!$M$14:$M$54,0))*P1571+INDEX('BCA Inputs'!$AE$14:$AE$54,MATCH(I1571,'BCA Inputs'!$M$14:$M$54,0))*O1571+INDEX('BCA Inputs'!$AF$14:$AF$54,MATCH(I1571,'BCA Inputs'!$M$14:$M$54,0))*Q1571+INDEX('BCA Inputs'!$AG$14:$AG$54,MATCH(I1571,'BCA Inputs'!$M$14:$M$54,0))*F1571+INDEX('BCA Inputs'!$AH$14:$AH$54,MATCH(I1571,'BCA Inputs'!$M$14:$M$54,0))*G1571,IF($B$3="RG&amp;E",INDEX('BCA Inputs'!$BM$14:$BM$54,MATCH(I1571,'BCA Inputs'!$AW$14:$AW$54,0))*P1571+INDEX('BCA Inputs'!$BN$14:$BN$54,MATCH(I1571,'BCA Inputs'!$AW$14:$AW$54,0))*O1571+INDEX('BCA Inputs'!$BO$14:$BO$54,MATCH(I1571,'BCA Inputs'!$AW$14:$AW$54,0))*Q1571+INDEX('BCA Inputs'!$BP$14:$BP$54,MATCH(I1571,'BCA Inputs'!$AW$14:$AW$54,0))*F1571+INDEX('BCA Inputs'!$BQ$14:$BQ$54,MATCH(I1571,'BCA Inputs'!$AW$14:$AW$54,0))*G1571,"")),"")</f>
        <v/>
      </c>
      <c r="AE1571" s="237" t="str">
        <f t="shared" si="246"/>
        <v/>
      </c>
      <c r="AF1571" s="198">
        <f t="shared" si="248"/>
        <v>0</v>
      </c>
      <c r="AG1571" s="239">
        <f t="shared" si="249"/>
        <v>0</v>
      </c>
    </row>
    <row r="1572" spans="1:33">
      <c r="A1572" s="228"/>
      <c r="B1572" s="176"/>
      <c r="C1572" s="229"/>
      <c r="D1572" s="230"/>
      <c r="E1572" s="230"/>
      <c r="F1572" s="230"/>
      <c r="G1572" s="230"/>
      <c r="H1572" s="231"/>
      <c r="I1572" s="231"/>
      <c r="J1572" s="232"/>
      <c r="K1572" s="232"/>
      <c r="L1572" s="232"/>
      <c r="M1572" s="181">
        <f t="shared" si="247"/>
        <v>0</v>
      </c>
      <c r="N1572" s="181">
        <f>IF(H1572="",0,H1572*I1572*'Avoided Water Savings Cost'!$C$16)</f>
        <v>0</v>
      </c>
      <c r="O1572" s="545">
        <f>IF(C1572="",0,IF($B$3="NYSEG",C1572/(1-'Avoided Electric Costs 2020'!$W$21),IF($B$3="RG&amp;E",C1572/(1-'Avoided Electric Costs 2020'!$X$21),"")))</f>
        <v>0</v>
      </c>
      <c r="P1572" s="546">
        <f>IF(D1572="",0,IF($B$3="NYSEG",D1572/(1-'Avoided Electric Costs 2020'!$W$21),IF($B$3="RG&amp;E",D1572/(1-'Avoided Electric Costs 2020'!$X$21),"")))</f>
        <v>0</v>
      </c>
      <c r="Q1572" s="546">
        <f>IF(E1572="",0,IF($B$3="NYSEG",E1572/(1-'Avoided Natural Gas Costs 2020'!$J$34),IF($B$3="RG&amp;E",E1572/(1-'Avoided Natural Gas Costs 2020'!$K$34),"")))</f>
        <v>0</v>
      </c>
      <c r="R1572" s="233" t="str">
        <f>IFERROR(IF(P1572*'BCA Inputs'!$C$1+Q1572*'BCA Inputs'!$C$2+F1572*'BCA Inputs'!$C$2+G1572*'BCA Inputs'!$C$2=0,"",P1572*'BCA Inputs'!$C$1+Q1572*'BCA Inputs'!$C$2+F1572*'BCA Inputs'!$C$2+G1572*'BCA Inputs'!$C$2),"")</f>
        <v/>
      </c>
      <c r="S1572" s="181" t="str">
        <f t="shared" si="240"/>
        <v/>
      </c>
      <c r="T1572" s="181" t="str">
        <f>IFERROR(IF($B$3="NYSEG",(INDEX('BCA Inputs'!$N$14:$N$54,MATCH(I1572,'BCA Inputs'!$M$14:$M$54,0))*P1572+INDEX('BCA Inputs'!$O$14:$O$54,MATCH(I1572,'BCA Inputs'!$M$14:$M$54,0))*O1572+INDEX('BCA Inputs'!P:P,MATCH(I1572,'BCA Inputs'!M:M,0))*Q1572+INDEX('BCA Inputs'!Q:Q,MATCH(I1572,'BCA Inputs'!M:M,0))*F1572+INDEX('BCA Inputs'!R:R,MATCH(I1572,'BCA Inputs'!M:M,0))*G1572)+L1572+N1572,IF($B$3="RG&amp;E",(INDEX('BCA Inputs'!$AX$14:$AX$54,MATCH(I1572,'BCA Inputs'!$AW$14:$AW$54,0))*P1572+INDEX('BCA Inputs'!$AY$14:$AY$54,MATCH(I1572,'BCA Inputs'!$AW$14:$AW$54,0))*O1572+INDEX('BCA Inputs'!$AZ$14:$AZ$54,MATCH(I1572,'BCA Inputs'!$AW$14:$AW$54,0))*Q1572+INDEX('BCA Inputs'!$BA$14:$BA$54,MATCH(I1572,'BCA Inputs'!$AW$14:$AW$54,0))*F1572+INDEX('BCA Inputs'!$BB$14:$BB$54,MATCH(I1572,'BCA Inputs'!$AW$14:$AW$54,0))*G1572)+L1572+N1572,"")),"")</f>
        <v/>
      </c>
      <c r="U1572" s="234" t="str">
        <f t="shared" si="241"/>
        <v/>
      </c>
      <c r="V1572" s="234" t="str">
        <f t="shared" si="242"/>
        <v/>
      </c>
      <c r="W1572" s="234" t="str">
        <f t="shared" si="243"/>
        <v/>
      </c>
      <c r="Y1572" s="235" t="str">
        <f t="shared" si="244"/>
        <v/>
      </c>
      <c r="Z1572" s="236" t="str">
        <f>IFERROR(IF($B$3="NYSEG",INDEX('BCA Inputs'!$X$14:$X$54,MATCH(I1572,'BCA Inputs'!$M$14:$M$54,0))*P1572+INDEX('BCA Inputs'!$Y$14:$Y$54,MATCH(I1572,'BCA Inputs'!$M$14:$M$54,0))*O1572+INDEX('BCA Inputs'!$Z$14:$Z$54,MATCH(I1572,'BCA Inputs'!$M$14:$M$54,0))*Q1572+INDEX('BCA Inputs'!$AA$14:$AA$54,MATCH(I1572,'BCA Inputs'!$M$14:$M$54,0))*F1572+INDEX('BCA Inputs'!$AB$14:$AB$54,MATCH(I1572,'BCA Inputs'!$M$14:$M$54,0))*G1572,IF($B$3="RG&amp;E",INDEX('BCA Inputs'!$BG$14:$BG$54,MATCH(I1572,'BCA Inputs'!$AW$14:$AW$54,0))*P1572+INDEX('BCA Inputs'!$BH$14:$BH$54,MATCH(I1572,'BCA Inputs'!$AW$14:$AW$54,0))*O1572+INDEX('BCA Inputs'!$BI$14:$BI$54,MATCH(I1572,'BCA Inputs'!$AW$14:$AW$54,0))*Q1572+INDEX('BCA Inputs'!$BJ$14:$BJ$54,MATCH(I1572,'BCA Inputs'!$AW$14:$AW$54,0))*F1572+INDEX('BCA Inputs'!$BK$14:$BK$54,MATCH(I1572,'BCA Inputs'!$AW$14:$AW$54,0))*G1572,"")),"")</f>
        <v/>
      </c>
      <c r="AA1572" s="237" t="str">
        <f t="shared" si="245"/>
        <v/>
      </c>
      <c r="AC1572" s="238" t="str">
        <f>IFERROR((K1572+R1572)+IF($B$3="NYSEG",INDEX('BCA Inputs'!$AI$14:$AI$54,MATCH(I1572,'BCA Inputs'!$M$14:$M$54,0))*P1572+INDEX('BCA Inputs'!$AJ$14:$AJ$54,MATCH(I1572,'BCA Inputs'!$M$14:$M$54,0))*Q1572,IF($B$3="RG&amp;E",INDEX('BCA Inputs'!$BR$14:$BR$54,MATCH(I1572,'BCA Inputs'!$AW$14:$AW$54,0))*P1572+INDEX('BCA Inputs'!$BS$14:$BS$54,MATCH(I1572,'BCA Inputs'!$AW$14:$AW$54,0))*Q1572,"")),"")</f>
        <v/>
      </c>
      <c r="AD1572" s="181" t="str">
        <f>IFERROR(IF($B$3="NYSEG",INDEX('BCA Inputs'!$AD$14:$AD$54,MATCH(I1572,'BCA Inputs'!$M$14:$M$54,0))*P1572+INDEX('BCA Inputs'!$AE$14:$AE$54,MATCH(I1572,'BCA Inputs'!$M$14:$M$54,0))*O1572+INDEX('BCA Inputs'!$AF$14:$AF$54,MATCH(I1572,'BCA Inputs'!$M$14:$M$54,0))*Q1572+INDEX('BCA Inputs'!$AG$14:$AG$54,MATCH(I1572,'BCA Inputs'!$M$14:$M$54,0))*F1572+INDEX('BCA Inputs'!$AH$14:$AH$54,MATCH(I1572,'BCA Inputs'!$M$14:$M$54,0))*G1572,IF($B$3="RG&amp;E",INDEX('BCA Inputs'!$BM$14:$BM$54,MATCH(I1572,'BCA Inputs'!$AW$14:$AW$54,0))*P1572+INDEX('BCA Inputs'!$BN$14:$BN$54,MATCH(I1572,'BCA Inputs'!$AW$14:$AW$54,0))*O1572+INDEX('BCA Inputs'!$BO$14:$BO$54,MATCH(I1572,'BCA Inputs'!$AW$14:$AW$54,0))*Q1572+INDEX('BCA Inputs'!$BP$14:$BP$54,MATCH(I1572,'BCA Inputs'!$AW$14:$AW$54,0))*F1572+INDEX('BCA Inputs'!$BQ$14:$BQ$54,MATCH(I1572,'BCA Inputs'!$AW$14:$AW$54,0))*G1572,"")),"")</f>
        <v/>
      </c>
      <c r="AE1572" s="237" t="str">
        <f t="shared" si="246"/>
        <v/>
      </c>
      <c r="AF1572" s="198">
        <f t="shared" si="248"/>
        <v>0</v>
      </c>
      <c r="AG1572" s="239">
        <f t="shared" si="249"/>
        <v>0</v>
      </c>
    </row>
    <row r="1573" spans="1:33">
      <c r="A1573" s="228"/>
      <c r="B1573" s="176"/>
      <c r="C1573" s="229"/>
      <c r="D1573" s="230"/>
      <c r="E1573" s="230"/>
      <c r="F1573" s="230"/>
      <c r="G1573" s="230"/>
      <c r="H1573" s="231"/>
      <c r="I1573" s="231"/>
      <c r="J1573" s="232"/>
      <c r="K1573" s="232"/>
      <c r="L1573" s="232"/>
      <c r="M1573" s="181">
        <f t="shared" si="247"/>
        <v>0</v>
      </c>
      <c r="N1573" s="181">
        <f>IF(H1573="",0,H1573*I1573*'Avoided Water Savings Cost'!$C$16)</f>
        <v>0</v>
      </c>
      <c r="O1573" s="545">
        <f>IF(C1573="",0,IF($B$3="NYSEG",C1573/(1-'Avoided Electric Costs 2020'!$W$21),IF($B$3="RG&amp;E",C1573/(1-'Avoided Electric Costs 2020'!$X$21),"")))</f>
        <v>0</v>
      </c>
      <c r="P1573" s="546">
        <f>IF(D1573="",0,IF($B$3="NYSEG",D1573/(1-'Avoided Electric Costs 2020'!$W$21),IF($B$3="RG&amp;E",D1573/(1-'Avoided Electric Costs 2020'!$X$21),"")))</f>
        <v>0</v>
      </c>
      <c r="Q1573" s="546">
        <f>IF(E1573="",0,IF($B$3="NYSEG",E1573/(1-'Avoided Natural Gas Costs 2020'!$J$34),IF($B$3="RG&amp;E",E1573/(1-'Avoided Natural Gas Costs 2020'!$K$34),"")))</f>
        <v>0</v>
      </c>
      <c r="R1573" s="233" t="str">
        <f>IFERROR(IF(P1573*'BCA Inputs'!$C$1+Q1573*'BCA Inputs'!$C$2+F1573*'BCA Inputs'!$C$2+G1573*'BCA Inputs'!$C$2=0,"",P1573*'BCA Inputs'!$C$1+Q1573*'BCA Inputs'!$C$2+F1573*'BCA Inputs'!$C$2+G1573*'BCA Inputs'!$C$2),"")</f>
        <v/>
      </c>
      <c r="S1573" s="181" t="str">
        <f t="shared" si="240"/>
        <v/>
      </c>
      <c r="T1573" s="181" t="str">
        <f>IFERROR(IF($B$3="NYSEG",(INDEX('BCA Inputs'!$N$14:$N$54,MATCH(I1573,'BCA Inputs'!$M$14:$M$54,0))*P1573+INDEX('BCA Inputs'!$O$14:$O$54,MATCH(I1573,'BCA Inputs'!$M$14:$M$54,0))*O1573+INDEX('BCA Inputs'!P:P,MATCH(I1573,'BCA Inputs'!M:M,0))*Q1573+INDEX('BCA Inputs'!Q:Q,MATCH(I1573,'BCA Inputs'!M:M,0))*F1573+INDEX('BCA Inputs'!R:R,MATCH(I1573,'BCA Inputs'!M:M,0))*G1573)+L1573+N1573,IF($B$3="RG&amp;E",(INDEX('BCA Inputs'!$AX$14:$AX$54,MATCH(I1573,'BCA Inputs'!$AW$14:$AW$54,0))*P1573+INDEX('BCA Inputs'!$AY$14:$AY$54,MATCH(I1573,'BCA Inputs'!$AW$14:$AW$54,0))*O1573+INDEX('BCA Inputs'!$AZ$14:$AZ$54,MATCH(I1573,'BCA Inputs'!$AW$14:$AW$54,0))*Q1573+INDEX('BCA Inputs'!$BA$14:$BA$54,MATCH(I1573,'BCA Inputs'!$AW$14:$AW$54,0))*F1573+INDEX('BCA Inputs'!$BB$14:$BB$54,MATCH(I1573,'BCA Inputs'!$AW$14:$AW$54,0))*G1573)+L1573+N1573,"")),"")</f>
        <v/>
      </c>
      <c r="U1573" s="234" t="str">
        <f t="shared" si="241"/>
        <v/>
      </c>
      <c r="V1573" s="234" t="str">
        <f t="shared" si="242"/>
        <v/>
      </c>
      <c r="W1573" s="234" t="str">
        <f t="shared" si="243"/>
        <v/>
      </c>
      <c r="Y1573" s="235" t="str">
        <f t="shared" si="244"/>
        <v/>
      </c>
      <c r="Z1573" s="236" t="str">
        <f>IFERROR(IF($B$3="NYSEG",INDEX('BCA Inputs'!$X$14:$X$54,MATCH(I1573,'BCA Inputs'!$M$14:$M$54,0))*P1573+INDEX('BCA Inputs'!$Y$14:$Y$54,MATCH(I1573,'BCA Inputs'!$M$14:$M$54,0))*O1573+INDEX('BCA Inputs'!$Z$14:$Z$54,MATCH(I1573,'BCA Inputs'!$M$14:$M$54,0))*Q1573+INDEX('BCA Inputs'!$AA$14:$AA$54,MATCH(I1573,'BCA Inputs'!$M$14:$M$54,0))*F1573+INDEX('BCA Inputs'!$AB$14:$AB$54,MATCH(I1573,'BCA Inputs'!$M$14:$M$54,0))*G1573,IF($B$3="RG&amp;E",INDEX('BCA Inputs'!$BG$14:$BG$54,MATCH(I1573,'BCA Inputs'!$AW$14:$AW$54,0))*P1573+INDEX('BCA Inputs'!$BH$14:$BH$54,MATCH(I1573,'BCA Inputs'!$AW$14:$AW$54,0))*O1573+INDEX('BCA Inputs'!$BI$14:$BI$54,MATCH(I1573,'BCA Inputs'!$AW$14:$AW$54,0))*Q1573+INDEX('BCA Inputs'!$BJ$14:$BJ$54,MATCH(I1573,'BCA Inputs'!$AW$14:$AW$54,0))*F1573+INDEX('BCA Inputs'!$BK$14:$BK$54,MATCH(I1573,'BCA Inputs'!$AW$14:$AW$54,0))*G1573,"")),"")</f>
        <v/>
      </c>
      <c r="AA1573" s="237" t="str">
        <f t="shared" si="245"/>
        <v/>
      </c>
      <c r="AC1573" s="238" t="str">
        <f>IFERROR((K1573+R1573)+IF($B$3="NYSEG",INDEX('BCA Inputs'!$AI$14:$AI$54,MATCH(I1573,'BCA Inputs'!$M$14:$M$54,0))*P1573+INDEX('BCA Inputs'!$AJ$14:$AJ$54,MATCH(I1573,'BCA Inputs'!$M$14:$M$54,0))*Q1573,IF($B$3="RG&amp;E",INDEX('BCA Inputs'!$BR$14:$BR$54,MATCH(I1573,'BCA Inputs'!$AW$14:$AW$54,0))*P1573+INDEX('BCA Inputs'!$BS$14:$BS$54,MATCH(I1573,'BCA Inputs'!$AW$14:$AW$54,0))*Q1573,"")),"")</f>
        <v/>
      </c>
      <c r="AD1573" s="181" t="str">
        <f>IFERROR(IF($B$3="NYSEG",INDEX('BCA Inputs'!$AD$14:$AD$54,MATCH(I1573,'BCA Inputs'!$M$14:$M$54,0))*P1573+INDEX('BCA Inputs'!$AE$14:$AE$54,MATCH(I1573,'BCA Inputs'!$M$14:$M$54,0))*O1573+INDEX('BCA Inputs'!$AF$14:$AF$54,MATCH(I1573,'BCA Inputs'!$M$14:$M$54,0))*Q1573+INDEX('BCA Inputs'!$AG$14:$AG$54,MATCH(I1573,'BCA Inputs'!$M$14:$M$54,0))*F1573+INDEX('BCA Inputs'!$AH$14:$AH$54,MATCH(I1573,'BCA Inputs'!$M$14:$M$54,0))*G1573,IF($B$3="RG&amp;E",INDEX('BCA Inputs'!$BM$14:$BM$54,MATCH(I1573,'BCA Inputs'!$AW$14:$AW$54,0))*P1573+INDEX('BCA Inputs'!$BN$14:$BN$54,MATCH(I1573,'BCA Inputs'!$AW$14:$AW$54,0))*O1573+INDEX('BCA Inputs'!$BO$14:$BO$54,MATCH(I1573,'BCA Inputs'!$AW$14:$AW$54,0))*Q1573+INDEX('BCA Inputs'!$BP$14:$BP$54,MATCH(I1573,'BCA Inputs'!$AW$14:$AW$54,0))*F1573+INDEX('BCA Inputs'!$BQ$14:$BQ$54,MATCH(I1573,'BCA Inputs'!$AW$14:$AW$54,0))*G1573,"")),"")</f>
        <v/>
      </c>
      <c r="AE1573" s="237" t="str">
        <f t="shared" si="246"/>
        <v/>
      </c>
      <c r="AF1573" s="198">
        <f t="shared" si="248"/>
        <v>0</v>
      </c>
      <c r="AG1573" s="239">
        <f t="shared" si="249"/>
        <v>0</v>
      </c>
    </row>
    <row r="1574" spans="1:33">
      <c r="A1574" s="228"/>
      <c r="B1574" s="176"/>
      <c r="C1574" s="229"/>
      <c r="D1574" s="230"/>
      <c r="E1574" s="230"/>
      <c r="F1574" s="230"/>
      <c r="G1574" s="230"/>
      <c r="H1574" s="231"/>
      <c r="I1574" s="231"/>
      <c r="J1574" s="232"/>
      <c r="K1574" s="232"/>
      <c r="L1574" s="232"/>
      <c r="M1574" s="181">
        <f t="shared" si="247"/>
        <v>0</v>
      </c>
      <c r="N1574" s="181">
        <f>IF(H1574="",0,H1574*I1574*'Avoided Water Savings Cost'!$C$16)</f>
        <v>0</v>
      </c>
      <c r="O1574" s="545">
        <f>IF(C1574="",0,IF($B$3="NYSEG",C1574/(1-'Avoided Electric Costs 2020'!$W$21),IF($B$3="RG&amp;E",C1574/(1-'Avoided Electric Costs 2020'!$X$21),"")))</f>
        <v>0</v>
      </c>
      <c r="P1574" s="546">
        <f>IF(D1574="",0,IF($B$3="NYSEG",D1574/(1-'Avoided Electric Costs 2020'!$W$21),IF($B$3="RG&amp;E",D1574/(1-'Avoided Electric Costs 2020'!$X$21),"")))</f>
        <v>0</v>
      </c>
      <c r="Q1574" s="546">
        <f>IF(E1574="",0,IF($B$3="NYSEG",E1574/(1-'Avoided Natural Gas Costs 2020'!$J$34),IF($B$3="RG&amp;E",E1574/(1-'Avoided Natural Gas Costs 2020'!$K$34),"")))</f>
        <v>0</v>
      </c>
      <c r="R1574" s="233" t="str">
        <f>IFERROR(IF(P1574*'BCA Inputs'!$C$1+Q1574*'BCA Inputs'!$C$2+F1574*'BCA Inputs'!$C$2+G1574*'BCA Inputs'!$C$2=0,"",P1574*'BCA Inputs'!$C$1+Q1574*'BCA Inputs'!$C$2+F1574*'BCA Inputs'!$C$2+G1574*'BCA Inputs'!$C$2),"")</f>
        <v/>
      </c>
      <c r="S1574" s="181" t="str">
        <f t="shared" si="240"/>
        <v/>
      </c>
      <c r="T1574" s="181" t="str">
        <f>IFERROR(IF($B$3="NYSEG",(INDEX('BCA Inputs'!$N$14:$N$54,MATCH(I1574,'BCA Inputs'!$M$14:$M$54,0))*P1574+INDEX('BCA Inputs'!$O$14:$O$54,MATCH(I1574,'BCA Inputs'!$M$14:$M$54,0))*O1574+INDEX('BCA Inputs'!P:P,MATCH(I1574,'BCA Inputs'!M:M,0))*Q1574+INDEX('BCA Inputs'!Q:Q,MATCH(I1574,'BCA Inputs'!M:M,0))*F1574+INDEX('BCA Inputs'!R:R,MATCH(I1574,'BCA Inputs'!M:M,0))*G1574)+L1574+N1574,IF($B$3="RG&amp;E",(INDEX('BCA Inputs'!$AX$14:$AX$54,MATCH(I1574,'BCA Inputs'!$AW$14:$AW$54,0))*P1574+INDEX('BCA Inputs'!$AY$14:$AY$54,MATCH(I1574,'BCA Inputs'!$AW$14:$AW$54,0))*O1574+INDEX('BCA Inputs'!$AZ$14:$AZ$54,MATCH(I1574,'BCA Inputs'!$AW$14:$AW$54,0))*Q1574+INDEX('BCA Inputs'!$BA$14:$BA$54,MATCH(I1574,'BCA Inputs'!$AW$14:$AW$54,0))*F1574+INDEX('BCA Inputs'!$BB$14:$BB$54,MATCH(I1574,'BCA Inputs'!$AW$14:$AW$54,0))*G1574)+L1574+N1574,"")),"")</f>
        <v/>
      </c>
      <c r="U1574" s="234" t="str">
        <f t="shared" si="241"/>
        <v/>
      </c>
      <c r="V1574" s="234" t="str">
        <f t="shared" si="242"/>
        <v/>
      </c>
      <c r="W1574" s="234" t="str">
        <f t="shared" si="243"/>
        <v/>
      </c>
      <c r="Y1574" s="235" t="str">
        <f t="shared" si="244"/>
        <v/>
      </c>
      <c r="Z1574" s="236" t="str">
        <f>IFERROR(IF($B$3="NYSEG",INDEX('BCA Inputs'!$X$14:$X$54,MATCH(I1574,'BCA Inputs'!$M$14:$M$54,0))*P1574+INDEX('BCA Inputs'!$Y$14:$Y$54,MATCH(I1574,'BCA Inputs'!$M$14:$M$54,0))*O1574+INDEX('BCA Inputs'!$Z$14:$Z$54,MATCH(I1574,'BCA Inputs'!$M$14:$M$54,0))*Q1574+INDEX('BCA Inputs'!$AA$14:$AA$54,MATCH(I1574,'BCA Inputs'!$M$14:$M$54,0))*F1574+INDEX('BCA Inputs'!$AB$14:$AB$54,MATCH(I1574,'BCA Inputs'!$M$14:$M$54,0))*G1574,IF($B$3="RG&amp;E",INDEX('BCA Inputs'!$BG$14:$BG$54,MATCH(I1574,'BCA Inputs'!$AW$14:$AW$54,0))*P1574+INDEX('BCA Inputs'!$BH$14:$BH$54,MATCH(I1574,'BCA Inputs'!$AW$14:$AW$54,0))*O1574+INDEX('BCA Inputs'!$BI$14:$BI$54,MATCH(I1574,'BCA Inputs'!$AW$14:$AW$54,0))*Q1574+INDEX('BCA Inputs'!$BJ$14:$BJ$54,MATCH(I1574,'BCA Inputs'!$AW$14:$AW$54,0))*F1574+INDEX('BCA Inputs'!$BK$14:$BK$54,MATCH(I1574,'BCA Inputs'!$AW$14:$AW$54,0))*G1574,"")),"")</f>
        <v/>
      </c>
      <c r="AA1574" s="237" t="str">
        <f t="shared" si="245"/>
        <v/>
      </c>
      <c r="AC1574" s="238" t="str">
        <f>IFERROR((K1574+R1574)+IF($B$3="NYSEG",INDEX('BCA Inputs'!$AI$14:$AI$54,MATCH(I1574,'BCA Inputs'!$M$14:$M$54,0))*P1574+INDEX('BCA Inputs'!$AJ$14:$AJ$54,MATCH(I1574,'BCA Inputs'!$M$14:$M$54,0))*Q1574,IF($B$3="RG&amp;E",INDEX('BCA Inputs'!$BR$14:$BR$54,MATCH(I1574,'BCA Inputs'!$AW$14:$AW$54,0))*P1574+INDEX('BCA Inputs'!$BS$14:$BS$54,MATCH(I1574,'BCA Inputs'!$AW$14:$AW$54,0))*Q1574,"")),"")</f>
        <v/>
      </c>
      <c r="AD1574" s="181" t="str">
        <f>IFERROR(IF($B$3="NYSEG",INDEX('BCA Inputs'!$AD$14:$AD$54,MATCH(I1574,'BCA Inputs'!$M$14:$M$54,0))*P1574+INDEX('BCA Inputs'!$AE$14:$AE$54,MATCH(I1574,'BCA Inputs'!$M$14:$M$54,0))*O1574+INDEX('BCA Inputs'!$AF$14:$AF$54,MATCH(I1574,'BCA Inputs'!$M$14:$M$54,0))*Q1574+INDEX('BCA Inputs'!$AG$14:$AG$54,MATCH(I1574,'BCA Inputs'!$M$14:$M$54,0))*F1574+INDEX('BCA Inputs'!$AH$14:$AH$54,MATCH(I1574,'BCA Inputs'!$M$14:$M$54,0))*G1574,IF($B$3="RG&amp;E",INDEX('BCA Inputs'!$BM$14:$BM$54,MATCH(I1574,'BCA Inputs'!$AW$14:$AW$54,0))*P1574+INDEX('BCA Inputs'!$BN$14:$BN$54,MATCH(I1574,'BCA Inputs'!$AW$14:$AW$54,0))*O1574+INDEX('BCA Inputs'!$BO$14:$BO$54,MATCH(I1574,'BCA Inputs'!$AW$14:$AW$54,0))*Q1574+INDEX('BCA Inputs'!$BP$14:$BP$54,MATCH(I1574,'BCA Inputs'!$AW$14:$AW$54,0))*F1574+INDEX('BCA Inputs'!$BQ$14:$BQ$54,MATCH(I1574,'BCA Inputs'!$AW$14:$AW$54,0))*G1574,"")),"")</f>
        <v/>
      </c>
      <c r="AE1574" s="237" t="str">
        <f t="shared" si="246"/>
        <v/>
      </c>
      <c r="AF1574" s="198">
        <f t="shared" si="248"/>
        <v>0</v>
      </c>
      <c r="AG1574" s="239">
        <f t="shared" si="249"/>
        <v>0</v>
      </c>
    </row>
    <row r="1575" spans="1:33">
      <c r="A1575" s="228"/>
      <c r="B1575" s="176"/>
      <c r="C1575" s="229"/>
      <c r="D1575" s="230"/>
      <c r="E1575" s="230"/>
      <c r="F1575" s="230"/>
      <c r="G1575" s="230"/>
      <c r="H1575" s="231"/>
      <c r="I1575" s="231"/>
      <c r="J1575" s="232"/>
      <c r="K1575" s="232"/>
      <c r="L1575" s="232"/>
      <c r="M1575" s="181">
        <f t="shared" si="247"/>
        <v>0</v>
      </c>
      <c r="N1575" s="181">
        <f>IF(H1575="",0,H1575*I1575*'Avoided Water Savings Cost'!$C$16)</f>
        <v>0</v>
      </c>
      <c r="O1575" s="545">
        <f>IF(C1575="",0,IF($B$3="NYSEG",C1575/(1-'Avoided Electric Costs 2020'!$W$21),IF($B$3="RG&amp;E",C1575/(1-'Avoided Electric Costs 2020'!$X$21),"")))</f>
        <v>0</v>
      </c>
      <c r="P1575" s="546">
        <f>IF(D1575="",0,IF($B$3="NYSEG",D1575/(1-'Avoided Electric Costs 2020'!$W$21),IF($B$3="RG&amp;E",D1575/(1-'Avoided Electric Costs 2020'!$X$21),"")))</f>
        <v>0</v>
      </c>
      <c r="Q1575" s="546">
        <f>IF(E1575="",0,IF($B$3="NYSEG",E1575/(1-'Avoided Natural Gas Costs 2020'!$J$34),IF($B$3="RG&amp;E",E1575/(1-'Avoided Natural Gas Costs 2020'!$K$34),"")))</f>
        <v>0</v>
      </c>
      <c r="R1575" s="233" t="str">
        <f>IFERROR(IF(P1575*'BCA Inputs'!$C$1+Q1575*'BCA Inputs'!$C$2+F1575*'BCA Inputs'!$C$2+G1575*'BCA Inputs'!$C$2=0,"",P1575*'BCA Inputs'!$C$1+Q1575*'BCA Inputs'!$C$2+F1575*'BCA Inputs'!$C$2+G1575*'BCA Inputs'!$C$2),"")</f>
        <v/>
      </c>
      <c r="S1575" s="181" t="str">
        <f t="shared" si="240"/>
        <v/>
      </c>
      <c r="T1575" s="181" t="str">
        <f>IFERROR(IF($B$3="NYSEG",(INDEX('BCA Inputs'!$N$14:$N$54,MATCH(I1575,'BCA Inputs'!$M$14:$M$54,0))*P1575+INDEX('BCA Inputs'!$O$14:$O$54,MATCH(I1575,'BCA Inputs'!$M$14:$M$54,0))*O1575+INDEX('BCA Inputs'!P:P,MATCH(I1575,'BCA Inputs'!M:M,0))*Q1575+INDEX('BCA Inputs'!Q:Q,MATCH(I1575,'BCA Inputs'!M:M,0))*F1575+INDEX('BCA Inputs'!R:R,MATCH(I1575,'BCA Inputs'!M:M,0))*G1575)+L1575+N1575,IF($B$3="RG&amp;E",(INDEX('BCA Inputs'!$AX$14:$AX$54,MATCH(I1575,'BCA Inputs'!$AW$14:$AW$54,0))*P1575+INDEX('BCA Inputs'!$AY$14:$AY$54,MATCH(I1575,'BCA Inputs'!$AW$14:$AW$54,0))*O1575+INDEX('BCA Inputs'!$AZ$14:$AZ$54,MATCH(I1575,'BCA Inputs'!$AW$14:$AW$54,0))*Q1575+INDEX('BCA Inputs'!$BA$14:$BA$54,MATCH(I1575,'BCA Inputs'!$AW$14:$AW$54,0))*F1575+INDEX('BCA Inputs'!$BB$14:$BB$54,MATCH(I1575,'BCA Inputs'!$AW$14:$AW$54,0))*G1575)+L1575+N1575,"")),"")</f>
        <v/>
      </c>
      <c r="U1575" s="234" t="str">
        <f t="shared" si="241"/>
        <v/>
      </c>
      <c r="V1575" s="234" t="str">
        <f t="shared" si="242"/>
        <v/>
      </c>
      <c r="W1575" s="234" t="str">
        <f t="shared" si="243"/>
        <v/>
      </c>
      <c r="Y1575" s="235" t="str">
        <f t="shared" si="244"/>
        <v/>
      </c>
      <c r="Z1575" s="236" t="str">
        <f>IFERROR(IF($B$3="NYSEG",INDEX('BCA Inputs'!$X$14:$X$54,MATCH(I1575,'BCA Inputs'!$M$14:$M$54,0))*P1575+INDEX('BCA Inputs'!$Y$14:$Y$54,MATCH(I1575,'BCA Inputs'!$M$14:$M$54,0))*O1575+INDEX('BCA Inputs'!$Z$14:$Z$54,MATCH(I1575,'BCA Inputs'!$M$14:$M$54,0))*Q1575+INDEX('BCA Inputs'!$AA$14:$AA$54,MATCH(I1575,'BCA Inputs'!$M$14:$M$54,0))*F1575+INDEX('BCA Inputs'!$AB$14:$AB$54,MATCH(I1575,'BCA Inputs'!$M$14:$M$54,0))*G1575,IF($B$3="RG&amp;E",INDEX('BCA Inputs'!$BG$14:$BG$54,MATCH(I1575,'BCA Inputs'!$AW$14:$AW$54,0))*P1575+INDEX('BCA Inputs'!$BH$14:$BH$54,MATCH(I1575,'BCA Inputs'!$AW$14:$AW$54,0))*O1575+INDEX('BCA Inputs'!$BI$14:$BI$54,MATCH(I1575,'BCA Inputs'!$AW$14:$AW$54,0))*Q1575+INDEX('BCA Inputs'!$BJ$14:$BJ$54,MATCH(I1575,'BCA Inputs'!$AW$14:$AW$54,0))*F1575+INDEX('BCA Inputs'!$BK$14:$BK$54,MATCH(I1575,'BCA Inputs'!$AW$14:$AW$54,0))*G1575,"")),"")</f>
        <v/>
      </c>
      <c r="AA1575" s="237" t="str">
        <f t="shared" si="245"/>
        <v/>
      </c>
      <c r="AC1575" s="238" t="str">
        <f>IFERROR((K1575+R1575)+IF($B$3="NYSEG",INDEX('BCA Inputs'!$AI$14:$AI$54,MATCH(I1575,'BCA Inputs'!$M$14:$M$54,0))*P1575+INDEX('BCA Inputs'!$AJ$14:$AJ$54,MATCH(I1575,'BCA Inputs'!$M$14:$M$54,0))*Q1575,IF($B$3="RG&amp;E",INDEX('BCA Inputs'!$BR$14:$BR$54,MATCH(I1575,'BCA Inputs'!$AW$14:$AW$54,0))*P1575+INDEX('BCA Inputs'!$BS$14:$BS$54,MATCH(I1575,'BCA Inputs'!$AW$14:$AW$54,0))*Q1575,"")),"")</f>
        <v/>
      </c>
      <c r="AD1575" s="181" t="str">
        <f>IFERROR(IF($B$3="NYSEG",INDEX('BCA Inputs'!$AD$14:$AD$54,MATCH(I1575,'BCA Inputs'!$M$14:$M$54,0))*P1575+INDEX('BCA Inputs'!$AE$14:$AE$54,MATCH(I1575,'BCA Inputs'!$M$14:$M$54,0))*O1575+INDEX('BCA Inputs'!$AF$14:$AF$54,MATCH(I1575,'BCA Inputs'!$M$14:$M$54,0))*Q1575+INDEX('BCA Inputs'!$AG$14:$AG$54,MATCH(I1575,'BCA Inputs'!$M$14:$M$54,0))*F1575+INDEX('BCA Inputs'!$AH$14:$AH$54,MATCH(I1575,'BCA Inputs'!$M$14:$M$54,0))*G1575,IF($B$3="RG&amp;E",INDEX('BCA Inputs'!$BM$14:$BM$54,MATCH(I1575,'BCA Inputs'!$AW$14:$AW$54,0))*P1575+INDEX('BCA Inputs'!$BN$14:$BN$54,MATCH(I1575,'BCA Inputs'!$AW$14:$AW$54,0))*O1575+INDEX('BCA Inputs'!$BO$14:$BO$54,MATCH(I1575,'BCA Inputs'!$AW$14:$AW$54,0))*Q1575+INDEX('BCA Inputs'!$BP$14:$BP$54,MATCH(I1575,'BCA Inputs'!$AW$14:$AW$54,0))*F1575+INDEX('BCA Inputs'!$BQ$14:$BQ$54,MATCH(I1575,'BCA Inputs'!$AW$14:$AW$54,0))*G1575,"")),"")</f>
        <v/>
      </c>
      <c r="AE1575" s="237" t="str">
        <f t="shared" si="246"/>
        <v/>
      </c>
      <c r="AF1575" s="198">
        <f t="shared" si="248"/>
        <v>0</v>
      </c>
      <c r="AG1575" s="239">
        <f t="shared" si="249"/>
        <v>0</v>
      </c>
    </row>
    <row r="1576" spans="1:33">
      <c r="A1576" s="228"/>
      <c r="B1576" s="176"/>
      <c r="C1576" s="229"/>
      <c r="D1576" s="230"/>
      <c r="E1576" s="230"/>
      <c r="F1576" s="230"/>
      <c r="G1576" s="230"/>
      <c r="H1576" s="231"/>
      <c r="I1576" s="231"/>
      <c r="J1576" s="232"/>
      <c r="K1576" s="232"/>
      <c r="L1576" s="232"/>
      <c r="M1576" s="181">
        <f t="shared" si="247"/>
        <v>0</v>
      </c>
      <c r="N1576" s="181">
        <f>IF(H1576="",0,H1576*I1576*'Avoided Water Savings Cost'!$C$16)</f>
        <v>0</v>
      </c>
      <c r="O1576" s="545">
        <f>IF(C1576="",0,IF($B$3="NYSEG",C1576/(1-'Avoided Electric Costs 2020'!$W$21),IF($B$3="RG&amp;E",C1576/(1-'Avoided Electric Costs 2020'!$X$21),"")))</f>
        <v>0</v>
      </c>
      <c r="P1576" s="546">
        <f>IF(D1576="",0,IF($B$3="NYSEG",D1576/(1-'Avoided Electric Costs 2020'!$W$21),IF($B$3="RG&amp;E",D1576/(1-'Avoided Electric Costs 2020'!$X$21),"")))</f>
        <v>0</v>
      </c>
      <c r="Q1576" s="546">
        <f>IF(E1576="",0,IF($B$3="NYSEG",E1576/(1-'Avoided Natural Gas Costs 2020'!$J$34),IF($B$3="RG&amp;E",E1576/(1-'Avoided Natural Gas Costs 2020'!$K$34),"")))</f>
        <v>0</v>
      </c>
      <c r="R1576" s="233" t="str">
        <f>IFERROR(IF(P1576*'BCA Inputs'!$C$1+Q1576*'BCA Inputs'!$C$2+F1576*'BCA Inputs'!$C$2+G1576*'BCA Inputs'!$C$2=0,"",P1576*'BCA Inputs'!$C$1+Q1576*'BCA Inputs'!$C$2+F1576*'BCA Inputs'!$C$2+G1576*'BCA Inputs'!$C$2),"")</f>
        <v/>
      </c>
      <c r="S1576" s="181" t="str">
        <f t="shared" si="240"/>
        <v/>
      </c>
      <c r="T1576" s="181" t="str">
        <f>IFERROR(IF($B$3="NYSEG",(INDEX('BCA Inputs'!$N$14:$N$54,MATCH(I1576,'BCA Inputs'!$M$14:$M$54,0))*P1576+INDEX('BCA Inputs'!$O$14:$O$54,MATCH(I1576,'BCA Inputs'!$M$14:$M$54,0))*O1576+INDEX('BCA Inputs'!P:P,MATCH(I1576,'BCA Inputs'!M:M,0))*Q1576+INDEX('BCA Inputs'!Q:Q,MATCH(I1576,'BCA Inputs'!M:M,0))*F1576+INDEX('BCA Inputs'!R:R,MATCH(I1576,'BCA Inputs'!M:M,0))*G1576)+L1576+N1576,IF($B$3="RG&amp;E",(INDEX('BCA Inputs'!$AX$14:$AX$54,MATCH(I1576,'BCA Inputs'!$AW$14:$AW$54,0))*P1576+INDEX('BCA Inputs'!$AY$14:$AY$54,MATCH(I1576,'BCA Inputs'!$AW$14:$AW$54,0))*O1576+INDEX('BCA Inputs'!$AZ$14:$AZ$54,MATCH(I1576,'BCA Inputs'!$AW$14:$AW$54,0))*Q1576+INDEX('BCA Inputs'!$BA$14:$BA$54,MATCH(I1576,'BCA Inputs'!$AW$14:$AW$54,0))*F1576+INDEX('BCA Inputs'!$BB$14:$BB$54,MATCH(I1576,'BCA Inputs'!$AW$14:$AW$54,0))*G1576)+L1576+N1576,"")),"")</f>
        <v/>
      </c>
      <c r="U1576" s="234" t="str">
        <f t="shared" si="241"/>
        <v/>
      </c>
      <c r="V1576" s="234" t="str">
        <f t="shared" si="242"/>
        <v/>
      </c>
      <c r="W1576" s="234" t="str">
        <f t="shared" si="243"/>
        <v/>
      </c>
      <c r="Y1576" s="235" t="str">
        <f t="shared" si="244"/>
        <v/>
      </c>
      <c r="Z1576" s="236" t="str">
        <f>IFERROR(IF($B$3="NYSEG",INDEX('BCA Inputs'!$X$14:$X$54,MATCH(I1576,'BCA Inputs'!$M$14:$M$54,0))*P1576+INDEX('BCA Inputs'!$Y$14:$Y$54,MATCH(I1576,'BCA Inputs'!$M$14:$M$54,0))*O1576+INDEX('BCA Inputs'!$Z$14:$Z$54,MATCH(I1576,'BCA Inputs'!$M$14:$M$54,0))*Q1576+INDEX('BCA Inputs'!$AA$14:$AA$54,MATCH(I1576,'BCA Inputs'!$M$14:$M$54,0))*F1576+INDEX('BCA Inputs'!$AB$14:$AB$54,MATCH(I1576,'BCA Inputs'!$M$14:$M$54,0))*G1576,IF($B$3="RG&amp;E",INDEX('BCA Inputs'!$BG$14:$BG$54,MATCH(I1576,'BCA Inputs'!$AW$14:$AW$54,0))*P1576+INDEX('BCA Inputs'!$BH$14:$BH$54,MATCH(I1576,'BCA Inputs'!$AW$14:$AW$54,0))*O1576+INDEX('BCA Inputs'!$BI$14:$BI$54,MATCH(I1576,'BCA Inputs'!$AW$14:$AW$54,0))*Q1576+INDEX('BCA Inputs'!$BJ$14:$BJ$54,MATCH(I1576,'BCA Inputs'!$AW$14:$AW$54,0))*F1576+INDEX('BCA Inputs'!$BK$14:$BK$54,MATCH(I1576,'BCA Inputs'!$AW$14:$AW$54,0))*G1576,"")),"")</f>
        <v/>
      </c>
      <c r="AA1576" s="237" t="str">
        <f t="shared" si="245"/>
        <v/>
      </c>
      <c r="AC1576" s="238" t="str">
        <f>IFERROR((K1576+R1576)+IF($B$3="NYSEG",INDEX('BCA Inputs'!$AI$14:$AI$54,MATCH(I1576,'BCA Inputs'!$M$14:$M$54,0))*P1576+INDEX('BCA Inputs'!$AJ$14:$AJ$54,MATCH(I1576,'BCA Inputs'!$M$14:$M$54,0))*Q1576,IF($B$3="RG&amp;E",INDEX('BCA Inputs'!$BR$14:$BR$54,MATCH(I1576,'BCA Inputs'!$AW$14:$AW$54,0))*P1576+INDEX('BCA Inputs'!$BS$14:$BS$54,MATCH(I1576,'BCA Inputs'!$AW$14:$AW$54,0))*Q1576,"")),"")</f>
        <v/>
      </c>
      <c r="AD1576" s="181" t="str">
        <f>IFERROR(IF($B$3="NYSEG",INDEX('BCA Inputs'!$AD$14:$AD$54,MATCH(I1576,'BCA Inputs'!$M$14:$M$54,0))*P1576+INDEX('BCA Inputs'!$AE$14:$AE$54,MATCH(I1576,'BCA Inputs'!$M$14:$M$54,0))*O1576+INDEX('BCA Inputs'!$AF$14:$AF$54,MATCH(I1576,'BCA Inputs'!$M$14:$M$54,0))*Q1576+INDEX('BCA Inputs'!$AG$14:$AG$54,MATCH(I1576,'BCA Inputs'!$M$14:$M$54,0))*F1576+INDEX('BCA Inputs'!$AH$14:$AH$54,MATCH(I1576,'BCA Inputs'!$M$14:$M$54,0))*G1576,IF($B$3="RG&amp;E",INDEX('BCA Inputs'!$BM$14:$BM$54,MATCH(I1576,'BCA Inputs'!$AW$14:$AW$54,0))*P1576+INDEX('BCA Inputs'!$BN$14:$BN$54,MATCH(I1576,'BCA Inputs'!$AW$14:$AW$54,0))*O1576+INDEX('BCA Inputs'!$BO$14:$BO$54,MATCH(I1576,'BCA Inputs'!$AW$14:$AW$54,0))*Q1576+INDEX('BCA Inputs'!$BP$14:$BP$54,MATCH(I1576,'BCA Inputs'!$AW$14:$AW$54,0))*F1576+INDEX('BCA Inputs'!$BQ$14:$BQ$54,MATCH(I1576,'BCA Inputs'!$AW$14:$AW$54,0))*G1576,"")),"")</f>
        <v/>
      </c>
      <c r="AE1576" s="237" t="str">
        <f t="shared" si="246"/>
        <v/>
      </c>
      <c r="AF1576" s="198">
        <f t="shared" si="248"/>
        <v>0</v>
      </c>
      <c r="AG1576" s="239">
        <f t="shared" si="249"/>
        <v>0</v>
      </c>
    </row>
    <row r="1577" spans="1:33">
      <c r="A1577" s="228"/>
      <c r="B1577" s="176"/>
      <c r="C1577" s="229"/>
      <c r="D1577" s="230"/>
      <c r="E1577" s="230"/>
      <c r="F1577" s="230"/>
      <c r="G1577" s="230"/>
      <c r="H1577" s="231"/>
      <c r="I1577" s="231"/>
      <c r="J1577" s="232"/>
      <c r="K1577" s="232"/>
      <c r="L1577" s="232"/>
      <c r="M1577" s="181">
        <f t="shared" si="247"/>
        <v>0</v>
      </c>
      <c r="N1577" s="181">
        <f>IF(H1577="",0,H1577*I1577*'Avoided Water Savings Cost'!$C$16)</f>
        <v>0</v>
      </c>
      <c r="O1577" s="545">
        <f>IF(C1577="",0,IF($B$3="NYSEG",C1577/(1-'Avoided Electric Costs 2020'!$W$21),IF($B$3="RG&amp;E",C1577/(1-'Avoided Electric Costs 2020'!$X$21),"")))</f>
        <v>0</v>
      </c>
      <c r="P1577" s="546">
        <f>IF(D1577="",0,IF($B$3="NYSEG",D1577/(1-'Avoided Electric Costs 2020'!$W$21),IF($B$3="RG&amp;E",D1577/(1-'Avoided Electric Costs 2020'!$X$21),"")))</f>
        <v>0</v>
      </c>
      <c r="Q1577" s="546">
        <f>IF(E1577="",0,IF($B$3="NYSEG",E1577/(1-'Avoided Natural Gas Costs 2020'!$J$34),IF($B$3="RG&amp;E",E1577/(1-'Avoided Natural Gas Costs 2020'!$K$34),"")))</f>
        <v>0</v>
      </c>
      <c r="R1577" s="233" t="str">
        <f>IFERROR(IF(P1577*'BCA Inputs'!$C$1+Q1577*'BCA Inputs'!$C$2+F1577*'BCA Inputs'!$C$2+G1577*'BCA Inputs'!$C$2=0,"",P1577*'BCA Inputs'!$C$1+Q1577*'BCA Inputs'!$C$2+F1577*'BCA Inputs'!$C$2+G1577*'BCA Inputs'!$C$2),"")</f>
        <v/>
      </c>
      <c r="S1577" s="181" t="str">
        <f t="shared" si="240"/>
        <v/>
      </c>
      <c r="T1577" s="181" t="str">
        <f>IFERROR(IF($B$3="NYSEG",(INDEX('BCA Inputs'!$N$14:$N$54,MATCH(I1577,'BCA Inputs'!$M$14:$M$54,0))*P1577+INDEX('BCA Inputs'!$O$14:$O$54,MATCH(I1577,'BCA Inputs'!$M$14:$M$54,0))*O1577+INDEX('BCA Inputs'!P:P,MATCH(I1577,'BCA Inputs'!M:M,0))*Q1577+INDEX('BCA Inputs'!Q:Q,MATCH(I1577,'BCA Inputs'!M:M,0))*F1577+INDEX('BCA Inputs'!R:R,MATCH(I1577,'BCA Inputs'!M:M,0))*G1577)+L1577+N1577,IF($B$3="RG&amp;E",(INDEX('BCA Inputs'!$AX$14:$AX$54,MATCH(I1577,'BCA Inputs'!$AW$14:$AW$54,0))*P1577+INDEX('BCA Inputs'!$AY$14:$AY$54,MATCH(I1577,'BCA Inputs'!$AW$14:$AW$54,0))*O1577+INDEX('BCA Inputs'!$AZ$14:$AZ$54,MATCH(I1577,'BCA Inputs'!$AW$14:$AW$54,0))*Q1577+INDEX('BCA Inputs'!$BA$14:$BA$54,MATCH(I1577,'BCA Inputs'!$AW$14:$AW$54,0))*F1577+INDEX('BCA Inputs'!$BB$14:$BB$54,MATCH(I1577,'BCA Inputs'!$AW$14:$AW$54,0))*G1577)+L1577+N1577,"")),"")</f>
        <v/>
      </c>
      <c r="U1577" s="234" t="str">
        <f t="shared" si="241"/>
        <v/>
      </c>
      <c r="V1577" s="234" t="str">
        <f t="shared" si="242"/>
        <v/>
      </c>
      <c r="W1577" s="234" t="str">
        <f t="shared" si="243"/>
        <v/>
      </c>
      <c r="Y1577" s="235" t="str">
        <f t="shared" si="244"/>
        <v/>
      </c>
      <c r="Z1577" s="236" t="str">
        <f>IFERROR(IF($B$3="NYSEG",INDEX('BCA Inputs'!$X$14:$X$54,MATCH(I1577,'BCA Inputs'!$M$14:$M$54,0))*P1577+INDEX('BCA Inputs'!$Y$14:$Y$54,MATCH(I1577,'BCA Inputs'!$M$14:$M$54,0))*O1577+INDEX('BCA Inputs'!$Z$14:$Z$54,MATCH(I1577,'BCA Inputs'!$M$14:$M$54,0))*Q1577+INDEX('BCA Inputs'!$AA$14:$AA$54,MATCH(I1577,'BCA Inputs'!$M$14:$M$54,0))*F1577+INDEX('BCA Inputs'!$AB$14:$AB$54,MATCH(I1577,'BCA Inputs'!$M$14:$M$54,0))*G1577,IF($B$3="RG&amp;E",INDEX('BCA Inputs'!$BG$14:$BG$54,MATCH(I1577,'BCA Inputs'!$AW$14:$AW$54,0))*P1577+INDEX('BCA Inputs'!$BH$14:$BH$54,MATCH(I1577,'BCA Inputs'!$AW$14:$AW$54,0))*O1577+INDEX('BCA Inputs'!$BI$14:$BI$54,MATCH(I1577,'BCA Inputs'!$AW$14:$AW$54,0))*Q1577+INDEX('BCA Inputs'!$BJ$14:$BJ$54,MATCH(I1577,'BCA Inputs'!$AW$14:$AW$54,0))*F1577+INDEX('BCA Inputs'!$BK$14:$BK$54,MATCH(I1577,'BCA Inputs'!$AW$14:$AW$54,0))*G1577,"")),"")</f>
        <v/>
      </c>
      <c r="AA1577" s="237" t="str">
        <f t="shared" si="245"/>
        <v/>
      </c>
      <c r="AC1577" s="238" t="str">
        <f>IFERROR((K1577+R1577)+IF($B$3="NYSEG",INDEX('BCA Inputs'!$AI$14:$AI$54,MATCH(I1577,'BCA Inputs'!$M$14:$M$54,0))*P1577+INDEX('BCA Inputs'!$AJ$14:$AJ$54,MATCH(I1577,'BCA Inputs'!$M$14:$M$54,0))*Q1577,IF($B$3="RG&amp;E",INDEX('BCA Inputs'!$BR$14:$BR$54,MATCH(I1577,'BCA Inputs'!$AW$14:$AW$54,0))*P1577+INDEX('BCA Inputs'!$BS$14:$BS$54,MATCH(I1577,'BCA Inputs'!$AW$14:$AW$54,0))*Q1577,"")),"")</f>
        <v/>
      </c>
      <c r="AD1577" s="181" t="str">
        <f>IFERROR(IF($B$3="NYSEG",INDEX('BCA Inputs'!$AD$14:$AD$54,MATCH(I1577,'BCA Inputs'!$M$14:$M$54,0))*P1577+INDEX('BCA Inputs'!$AE$14:$AE$54,MATCH(I1577,'BCA Inputs'!$M$14:$M$54,0))*O1577+INDEX('BCA Inputs'!$AF$14:$AF$54,MATCH(I1577,'BCA Inputs'!$M$14:$M$54,0))*Q1577+INDEX('BCA Inputs'!$AG$14:$AG$54,MATCH(I1577,'BCA Inputs'!$M$14:$M$54,0))*F1577+INDEX('BCA Inputs'!$AH$14:$AH$54,MATCH(I1577,'BCA Inputs'!$M$14:$M$54,0))*G1577,IF($B$3="RG&amp;E",INDEX('BCA Inputs'!$BM$14:$BM$54,MATCH(I1577,'BCA Inputs'!$AW$14:$AW$54,0))*P1577+INDEX('BCA Inputs'!$BN$14:$BN$54,MATCH(I1577,'BCA Inputs'!$AW$14:$AW$54,0))*O1577+INDEX('BCA Inputs'!$BO$14:$BO$54,MATCH(I1577,'BCA Inputs'!$AW$14:$AW$54,0))*Q1577+INDEX('BCA Inputs'!$BP$14:$BP$54,MATCH(I1577,'BCA Inputs'!$AW$14:$AW$54,0))*F1577+INDEX('BCA Inputs'!$BQ$14:$BQ$54,MATCH(I1577,'BCA Inputs'!$AW$14:$AW$54,0))*G1577,"")),"")</f>
        <v/>
      </c>
      <c r="AE1577" s="237" t="str">
        <f t="shared" si="246"/>
        <v/>
      </c>
      <c r="AF1577" s="198">
        <f t="shared" si="248"/>
        <v>0</v>
      </c>
      <c r="AG1577" s="239">
        <f t="shared" si="249"/>
        <v>0</v>
      </c>
    </row>
    <row r="1578" spans="1:33">
      <c r="A1578" s="228"/>
      <c r="B1578" s="176"/>
      <c r="C1578" s="229"/>
      <c r="D1578" s="230"/>
      <c r="E1578" s="230"/>
      <c r="F1578" s="230"/>
      <c r="G1578" s="230"/>
      <c r="H1578" s="231"/>
      <c r="I1578" s="231"/>
      <c r="J1578" s="232"/>
      <c r="K1578" s="232"/>
      <c r="L1578" s="232"/>
      <c r="M1578" s="181">
        <f t="shared" si="247"/>
        <v>0</v>
      </c>
      <c r="N1578" s="181">
        <f>IF(H1578="",0,H1578*I1578*'Avoided Water Savings Cost'!$C$16)</f>
        <v>0</v>
      </c>
      <c r="O1578" s="545">
        <f>IF(C1578="",0,IF($B$3="NYSEG",C1578/(1-'Avoided Electric Costs 2020'!$W$21),IF($B$3="RG&amp;E",C1578/(1-'Avoided Electric Costs 2020'!$X$21),"")))</f>
        <v>0</v>
      </c>
      <c r="P1578" s="546">
        <f>IF(D1578="",0,IF($B$3="NYSEG",D1578/(1-'Avoided Electric Costs 2020'!$W$21),IF($B$3="RG&amp;E",D1578/(1-'Avoided Electric Costs 2020'!$X$21),"")))</f>
        <v>0</v>
      </c>
      <c r="Q1578" s="546">
        <f>IF(E1578="",0,IF($B$3="NYSEG",E1578/(1-'Avoided Natural Gas Costs 2020'!$J$34),IF($B$3="RG&amp;E",E1578/(1-'Avoided Natural Gas Costs 2020'!$K$34),"")))</f>
        <v>0</v>
      </c>
      <c r="R1578" s="233" t="str">
        <f>IFERROR(IF(P1578*'BCA Inputs'!$C$1+Q1578*'BCA Inputs'!$C$2+F1578*'BCA Inputs'!$C$2+G1578*'BCA Inputs'!$C$2=0,"",P1578*'BCA Inputs'!$C$1+Q1578*'BCA Inputs'!$C$2+F1578*'BCA Inputs'!$C$2+G1578*'BCA Inputs'!$C$2),"")</f>
        <v/>
      </c>
      <c r="S1578" s="181" t="str">
        <f t="shared" si="240"/>
        <v/>
      </c>
      <c r="T1578" s="181" t="str">
        <f>IFERROR(IF($B$3="NYSEG",(INDEX('BCA Inputs'!$N$14:$N$54,MATCH(I1578,'BCA Inputs'!$M$14:$M$54,0))*P1578+INDEX('BCA Inputs'!$O$14:$O$54,MATCH(I1578,'BCA Inputs'!$M$14:$M$54,0))*O1578+INDEX('BCA Inputs'!P:P,MATCH(I1578,'BCA Inputs'!M:M,0))*Q1578+INDEX('BCA Inputs'!Q:Q,MATCH(I1578,'BCA Inputs'!M:M,0))*F1578+INDEX('BCA Inputs'!R:R,MATCH(I1578,'BCA Inputs'!M:M,0))*G1578)+L1578+N1578,IF($B$3="RG&amp;E",(INDEX('BCA Inputs'!$AX$14:$AX$54,MATCH(I1578,'BCA Inputs'!$AW$14:$AW$54,0))*P1578+INDEX('BCA Inputs'!$AY$14:$AY$54,MATCH(I1578,'BCA Inputs'!$AW$14:$AW$54,0))*O1578+INDEX('BCA Inputs'!$AZ$14:$AZ$54,MATCH(I1578,'BCA Inputs'!$AW$14:$AW$54,0))*Q1578+INDEX('BCA Inputs'!$BA$14:$BA$54,MATCH(I1578,'BCA Inputs'!$AW$14:$AW$54,0))*F1578+INDEX('BCA Inputs'!$BB$14:$BB$54,MATCH(I1578,'BCA Inputs'!$AW$14:$AW$54,0))*G1578)+L1578+N1578,"")),"")</f>
        <v/>
      </c>
      <c r="U1578" s="234" t="str">
        <f t="shared" si="241"/>
        <v/>
      </c>
      <c r="V1578" s="234" t="str">
        <f t="shared" si="242"/>
        <v/>
      </c>
      <c r="W1578" s="234" t="str">
        <f t="shared" si="243"/>
        <v/>
      </c>
      <c r="Y1578" s="235" t="str">
        <f t="shared" si="244"/>
        <v/>
      </c>
      <c r="Z1578" s="236" t="str">
        <f>IFERROR(IF($B$3="NYSEG",INDEX('BCA Inputs'!$X$14:$X$54,MATCH(I1578,'BCA Inputs'!$M$14:$M$54,0))*P1578+INDEX('BCA Inputs'!$Y$14:$Y$54,MATCH(I1578,'BCA Inputs'!$M$14:$M$54,0))*O1578+INDEX('BCA Inputs'!$Z$14:$Z$54,MATCH(I1578,'BCA Inputs'!$M$14:$M$54,0))*Q1578+INDEX('BCA Inputs'!$AA$14:$AA$54,MATCH(I1578,'BCA Inputs'!$M$14:$M$54,0))*F1578+INDEX('BCA Inputs'!$AB$14:$AB$54,MATCH(I1578,'BCA Inputs'!$M$14:$M$54,0))*G1578,IF($B$3="RG&amp;E",INDEX('BCA Inputs'!$BG$14:$BG$54,MATCH(I1578,'BCA Inputs'!$AW$14:$AW$54,0))*P1578+INDEX('BCA Inputs'!$BH$14:$BH$54,MATCH(I1578,'BCA Inputs'!$AW$14:$AW$54,0))*O1578+INDEX('BCA Inputs'!$BI$14:$BI$54,MATCH(I1578,'BCA Inputs'!$AW$14:$AW$54,0))*Q1578+INDEX('BCA Inputs'!$BJ$14:$BJ$54,MATCH(I1578,'BCA Inputs'!$AW$14:$AW$54,0))*F1578+INDEX('BCA Inputs'!$BK$14:$BK$54,MATCH(I1578,'BCA Inputs'!$AW$14:$AW$54,0))*G1578,"")),"")</f>
        <v/>
      </c>
      <c r="AA1578" s="237" t="str">
        <f t="shared" si="245"/>
        <v/>
      </c>
      <c r="AC1578" s="238" t="str">
        <f>IFERROR((K1578+R1578)+IF($B$3="NYSEG",INDEX('BCA Inputs'!$AI$14:$AI$54,MATCH(I1578,'BCA Inputs'!$M$14:$M$54,0))*P1578+INDEX('BCA Inputs'!$AJ$14:$AJ$54,MATCH(I1578,'BCA Inputs'!$M$14:$M$54,0))*Q1578,IF($B$3="RG&amp;E",INDEX('BCA Inputs'!$BR$14:$BR$54,MATCH(I1578,'BCA Inputs'!$AW$14:$AW$54,0))*P1578+INDEX('BCA Inputs'!$BS$14:$BS$54,MATCH(I1578,'BCA Inputs'!$AW$14:$AW$54,0))*Q1578,"")),"")</f>
        <v/>
      </c>
      <c r="AD1578" s="181" t="str">
        <f>IFERROR(IF($B$3="NYSEG",INDEX('BCA Inputs'!$AD$14:$AD$54,MATCH(I1578,'BCA Inputs'!$M$14:$M$54,0))*P1578+INDEX('BCA Inputs'!$AE$14:$AE$54,MATCH(I1578,'BCA Inputs'!$M$14:$M$54,0))*O1578+INDEX('BCA Inputs'!$AF$14:$AF$54,MATCH(I1578,'BCA Inputs'!$M$14:$M$54,0))*Q1578+INDEX('BCA Inputs'!$AG$14:$AG$54,MATCH(I1578,'BCA Inputs'!$M$14:$M$54,0))*F1578+INDEX('BCA Inputs'!$AH$14:$AH$54,MATCH(I1578,'BCA Inputs'!$M$14:$M$54,0))*G1578,IF($B$3="RG&amp;E",INDEX('BCA Inputs'!$BM$14:$BM$54,MATCH(I1578,'BCA Inputs'!$AW$14:$AW$54,0))*P1578+INDEX('BCA Inputs'!$BN$14:$BN$54,MATCH(I1578,'BCA Inputs'!$AW$14:$AW$54,0))*O1578+INDEX('BCA Inputs'!$BO$14:$BO$54,MATCH(I1578,'BCA Inputs'!$AW$14:$AW$54,0))*Q1578+INDEX('BCA Inputs'!$BP$14:$BP$54,MATCH(I1578,'BCA Inputs'!$AW$14:$AW$54,0))*F1578+INDEX('BCA Inputs'!$BQ$14:$BQ$54,MATCH(I1578,'BCA Inputs'!$AW$14:$AW$54,0))*G1578,"")),"")</f>
        <v/>
      </c>
      <c r="AE1578" s="237" t="str">
        <f t="shared" si="246"/>
        <v/>
      </c>
      <c r="AF1578" s="198">
        <f t="shared" si="248"/>
        <v>0</v>
      </c>
      <c r="AG1578" s="239">
        <f t="shared" si="249"/>
        <v>0</v>
      </c>
    </row>
    <row r="1579" spans="1:33">
      <c r="A1579" s="228"/>
      <c r="B1579" s="176"/>
      <c r="C1579" s="229"/>
      <c r="D1579" s="230"/>
      <c r="E1579" s="230"/>
      <c r="F1579" s="230"/>
      <c r="G1579" s="230"/>
      <c r="H1579" s="231"/>
      <c r="I1579" s="231"/>
      <c r="J1579" s="232"/>
      <c r="K1579" s="232"/>
      <c r="L1579" s="232"/>
      <c r="M1579" s="181">
        <f t="shared" si="247"/>
        <v>0</v>
      </c>
      <c r="N1579" s="181">
        <f>IF(H1579="",0,H1579*I1579*'Avoided Water Savings Cost'!$C$16)</f>
        <v>0</v>
      </c>
      <c r="O1579" s="545">
        <f>IF(C1579="",0,IF($B$3="NYSEG",C1579/(1-'Avoided Electric Costs 2020'!$W$21),IF($B$3="RG&amp;E",C1579/(1-'Avoided Electric Costs 2020'!$X$21),"")))</f>
        <v>0</v>
      </c>
      <c r="P1579" s="546">
        <f>IF(D1579="",0,IF($B$3="NYSEG",D1579/(1-'Avoided Electric Costs 2020'!$W$21),IF($B$3="RG&amp;E",D1579/(1-'Avoided Electric Costs 2020'!$X$21),"")))</f>
        <v>0</v>
      </c>
      <c r="Q1579" s="546">
        <f>IF(E1579="",0,IF($B$3="NYSEG",E1579/(1-'Avoided Natural Gas Costs 2020'!$J$34),IF($B$3="RG&amp;E",E1579/(1-'Avoided Natural Gas Costs 2020'!$K$34),"")))</f>
        <v>0</v>
      </c>
      <c r="R1579" s="233" t="str">
        <f>IFERROR(IF(P1579*'BCA Inputs'!$C$1+Q1579*'BCA Inputs'!$C$2+F1579*'BCA Inputs'!$C$2+G1579*'BCA Inputs'!$C$2=0,"",P1579*'BCA Inputs'!$C$1+Q1579*'BCA Inputs'!$C$2+F1579*'BCA Inputs'!$C$2+G1579*'BCA Inputs'!$C$2),"")</f>
        <v/>
      </c>
      <c r="S1579" s="181" t="str">
        <f t="shared" si="240"/>
        <v/>
      </c>
      <c r="T1579" s="181" t="str">
        <f>IFERROR(IF($B$3="NYSEG",(INDEX('BCA Inputs'!$N$14:$N$54,MATCH(I1579,'BCA Inputs'!$M$14:$M$54,0))*P1579+INDEX('BCA Inputs'!$O$14:$O$54,MATCH(I1579,'BCA Inputs'!$M$14:$M$54,0))*O1579+INDEX('BCA Inputs'!P:P,MATCH(I1579,'BCA Inputs'!M:M,0))*Q1579+INDEX('BCA Inputs'!Q:Q,MATCH(I1579,'BCA Inputs'!M:M,0))*F1579+INDEX('BCA Inputs'!R:R,MATCH(I1579,'BCA Inputs'!M:M,0))*G1579)+L1579+N1579,IF($B$3="RG&amp;E",(INDEX('BCA Inputs'!$AX$14:$AX$54,MATCH(I1579,'BCA Inputs'!$AW$14:$AW$54,0))*P1579+INDEX('BCA Inputs'!$AY$14:$AY$54,MATCH(I1579,'BCA Inputs'!$AW$14:$AW$54,0))*O1579+INDEX('BCA Inputs'!$AZ$14:$AZ$54,MATCH(I1579,'BCA Inputs'!$AW$14:$AW$54,0))*Q1579+INDEX('BCA Inputs'!$BA$14:$BA$54,MATCH(I1579,'BCA Inputs'!$AW$14:$AW$54,0))*F1579+INDEX('BCA Inputs'!$BB$14:$BB$54,MATCH(I1579,'BCA Inputs'!$AW$14:$AW$54,0))*G1579)+L1579+N1579,"")),"")</f>
        <v/>
      </c>
      <c r="U1579" s="234" t="str">
        <f t="shared" si="241"/>
        <v/>
      </c>
      <c r="V1579" s="234" t="str">
        <f t="shared" si="242"/>
        <v/>
      </c>
      <c r="W1579" s="234" t="str">
        <f t="shared" si="243"/>
        <v/>
      </c>
      <c r="Y1579" s="235" t="str">
        <f t="shared" si="244"/>
        <v/>
      </c>
      <c r="Z1579" s="236" t="str">
        <f>IFERROR(IF($B$3="NYSEG",INDEX('BCA Inputs'!$X$14:$X$54,MATCH(I1579,'BCA Inputs'!$M$14:$M$54,0))*P1579+INDEX('BCA Inputs'!$Y$14:$Y$54,MATCH(I1579,'BCA Inputs'!$M$14:$M$54,0))*O1579+INDEX('BCA Inputs'!$Z$14:$Z$54,MATCH(I1579,'BCA Inputs'!$M$14:$M$54,0))*Q1579+INDEX('BCA Inputs'!$AA$14:$AA$54,MATCH(I1579,'BCA Inputs'!$M$14:$M$54,0))*F1579+INDEX('BCA Inputs'!$AB$14:$AB$54,MATCH(I1579,'BCA Inputs'!$M$14:$M$54,0))*G1579,IF($B$3="RG&amp;E",INDEX('BCA Inputs'!$BG$14:$BG$54,MATCH(I1579,'BCA Inputs'!$AW$14:$AW$54,0))*P1579+INDEX('BCA Inputs'!$BH$14:$BH$54,MATCH(I1579,'BCA Inputs'!$AW$14:$AW$54,0))*O1579+INDEX('BCA Inputs'!$BI$14:$BI$54,MATCH(I1579,'BCA Inputs'!$AW$14:$AW$54,0))*Q1579+INDEX('BCA Inputs'!$BJ$14:$BJ$54,MATCH(I1579,'BCA Inputs'!$AW$14:$AW$54,0))*F1579+INDEX('BCA Inputs'!$BK$14:$BK$54,MATCH(I1579,'BCA Inputs'!$AW$14:$AW$54,0))*G1579,"")),"")</f>
        <v/>
      </c>
      <c r="AA1579" s="237" t="str">
        <f t="shared" si="245"/>
        <v/>
      </c>
      <c r="AC1579" s="238" t="str">
        <f>IFERROR((K1579+R1579)+IF($B$3="NYSEG",INDEX('BCA Inputs'!$AI$14:$AI$54,MATCH(I1579,'BCA Inputs'!$M$14:$M$54,0))*P1579+INDEX('BCA Inputs'!$AJ$14:$AJ$54,MATCH(I1579,'BCA Inputs'!$M$14:$M$54,0))*Q1579,IF($B$3="RG&amp;E",INDEX('BCA Inputs'!$BR$14:$BR$54,MATCH(I1579,'BCA Inputs'!$AW$14:$AW$54,0))*P1579+INDEX('BCA Inputs'!$BS$14:$BS$54,MATCH(I1579,'BCA Inputs'!$AW$14:$AW$54,0))*Q1579,"")),"")</f>
        <v/>
      </c>
      <c r="AD1579" s="181" t="str">
        <f>IFERROR(IF($B$3="NYSEG",INDEX('BCA Inputs'!$AD$14:$AD$54,MATCH(I1579,'BCA Inputs'!$M$14:$M$54,0))*P1579+INDEX('BCA Inputs'!$AE$14:$AE$54,MATCH(I1579,'BCA Inputs'!$M$14:$M$54,0))*O1579+INDEX('BCA Inputs'!$AF$14:$AF$54,MATCH(I1579,'BCA Inputs'!$M$14:$M$54,0))*Q1579+INDEX('BCA Inputs'!$AG$14:$AG$54,MATCH(I1579,'BCA Inputs'!$M$14:$M$54,0))*F1579+INDEX('BCA Inputs'!$AH$14:$AH$54,MATCH(I1579,'BCA Inputs'!$M$14:$M$54,0))*G1579,IF($B$3="RG&amp;E",INDEX('BCA Inputs'!$BM$14:$BM$54,MATCH(I1579,'BCA Inputs'!$AW$14:$AW$54,0))*P1579+INDEX('BCA Inputs'!$BN$14:$BN$54,MATCH(I1579,'BCA Inputs'!$AW$14:$AW$54,0))*O1579+INDEX('BCA Inputs'!$BO$14:$BO$54,MATCH(I1579,'BCA Inputs'!$AW$14:$AW$54,0))*Q1579+INDEX('BCA Inputs'!$BP$14:$BP$54,MATCH(I1579,'BCA Inputs'!$AW$14:$AW$54,0))*F1579+INDEX('BCA Inputs'!$BQ$14:$BQ$54,MATCH(I1579,'BCA Inputs'!$AW$14:$AW$54,0))*G1579,"")),"")</f>
        <v/>
      </c>
      <c r="AE1579" s="237" t="str">
        <f t="shared" si="246"/>
        <v/>
      </c>
      <c r="AF1579" s="198">
        <f t="shared" si="248"/>
        <v>0</v>
      </c>
      <c r="AG1579" s="239">
        <f t="shared" si="249"/>
        <v>0</v>
      </c>
    </row>
    <row r="1580" spans="1:33">
      <c r="A1580" s="228"/>
      <c r="B1580" s="176"/>
      <c r="C1580" s="229"/>
      <c r="D1580" s="230"/>
      <c r="E1580" s="230"/>
      <c r="F1580" s="230"/>
      <c r="G1580" s="230"/>
      <c r="H1580" s="231"/>
      <c r="I1580" s="231"/>
      <c r="J1580" s="232"/>
      <c r="K1580" s="232"/>
      <c r="L1580" s="232"/>
      <c r="M1580" s="181">
        <f t="shared" si="247"/>
        <v>0</v>
      </c>
      <c r="N1580" s="181">
        <f>IF(H1580="",0,H1580*I1580*'Avoided Water Savings Cost'!$C$16)</f>
        <v>0</v>
      </c>
      <c r="O1580" s="545">
        <f>IF(C1580="",0,IF($B$3="NYSEG",C1580/(1-'Avoided Electric Costs 2020'!$W$21),IF($B$3="RG&amp;E",C1580/(1-'Avoided Electric Costs 2020'!$X$21),"")))</f>
        <v>0</v>
      </c>
      <c r="P1580" s="546">
        <f>IF(D1580="",0,IF($B$3="NYSEG",D1580/(1-'Avoided Electric Costs 2020'!$W$21),IF($B$3="RG&amp;E",D1580/(1-'Avoided Electric Costs 2020'!$X$21),"")))</f>
        <v>0</v>
      </c>
      <c r="Q1580" s="546">
        <f>IF(E1580="",0,IF($B$3="NYSEG",E1580/(1-'Avoided Natural Gas Costs 2020'!$J$34),IF($B$3="RG&amp;E",E1580/(1-'Avoided Natural Gas Costs 2020'!$K$34),"")))</f>
        <v>0</v>
      </c>
      <c r="R1580" s="233" t="str">
        <f>IFERROR(IF(P1580*'BCA Inputs'!$C$1+Q1580*'BCA Inputs'!$C$2+F1580*'BCA Inputs'!$C$2+G1580*'BCA Inputs'!$C$2=0,"",P1580*'BCA Inputs'!$C$1+Q1580*'BCA Inputs'!$C$2+F1580*'BCA Inputs'!$C$2+G1580*'BCA Inputs'!$C$2),"")</f>
        <v/>
      </c>
      <c r="S1580" s="181" t="str">
        <f t="shared" si="240"/>
        <v/>
      </c>
      <c r="T1580" s="181" t="str">
        <f>IFERROR(IF($B$3="NYSEG",(INDEX('BCA Inputs'!$N$14:$N$54,MATCH(I1580,'BCA Inputs'!$M$14:$M$54,0))*P1580+INDEX('BCA Inputs'!$O$14:$O$54,MATCH(I1580,'BCA Inputs'!$M$14:$M$54,0))*O1580+INDEX('BCA Inputs'!P:P,MATCH(I1580,'BCA Inputs'!M:M,0))*Q1580+INDEX('BCA Inputs'!Q:Q,MATCH(I1580,'BCA Inputs'!M:M,0))*F1580+INDEX('BCA Inputs'!R:R,MATCH(I1580,'BCA Inputs'!M:M,0))*G1580)+L1580+N1580,IF($B$3="RG&amp;E",(INDEX('BCA Inputs'!$AX$14:$AX$54,MATCH(I1580,'BCA Inputs'!$AW$14:$AW$54,0))*P1580+INDEX('BCA Inputs'!$AY$14:$AY$54,MATCH(I1580,'BCA Inputs'!$AW$14:$AW$54,0))*O1580+INDEX('BCA Inputs'!$AZ$14:$AZ$54,MATCH(I1580,'BCA Inputs'!$AW$14:$AW$54,0))*Q1580+INDEX('BCA Inputs'!$BA$14:$BA$54,MATCH(I1580,'BCA Inputs'!$AW$14:$AW$54,0))*F1580+INDEX('BCA Inputs'!$BB$14:$BB$54,MATCH(I1580,'BCA Inputs'!$AW$14:$AW$54,0))*G1580)+L1580+N1580,"")),"")</f>
        <v/>
      </c>
      <c r="U1580" s="234" t="str">
        <f t="shared" si="241"/>
        <v/>
      </c>
      <c r="V1580" s="234" t="str">
        <f t="shared" si="242"/>
        <v/>
      </c>
      <c r="W1580" s="234" t="str">
        <f t="shared" si="243"/>
        <v/>
      </c>
      <c r="Y1580" s="235" t="str">
        <f t="shared" si="244"/>
        <v/>
      </c>
      <c r="Z1580" s="236" t="str">
        <f>IFERROR(IF($B$3="NYSEG",INDEX('BCA Inputs'!$X$14:$X$54,MATCH(I1580,'BCA Inputs'!$M$14:$M$54,0))*P1580+INDEX('BCA Inputs'!$Y$14:$Y$54,MATCH(I1580,'BCA Inputs'!$M$14:$M$54,0))*O1580+INDEX('BCA Inputs'!$Z$14:$Z$54,MATCH(I1580,'BCA Inputs'!$M$14:$M$54,0))*Q1580+INDEX('BCA Inputs'!$AA$14:$AA$54,MATCH(I1580,'BCA Inputs'!$M$14:$M$54,0))*F1580+INDEX('BCA Inputs'!$AB$14:$AB$54,MATCH(I1580,'BCA Inputs'!$M$14:$M$54,0))*G1580,IF($B$3="RG&amp;E",INDEX('BCA Inputs'!$BG$14:$BG$54,MATCH(I1580,'BCA Inputs'!$AW$14:$AW$54,0))*P1580+INDEX('BCA Inputs'!$BH$14:$BH$54,MATCH(I1580,'BCA Inputs'!$AW$14:$AW$54,0))*O1580+INDEX('BCA Inputs'!$BI$14:$BI$54,MATCH(I1580,'BCA Inputs'!$AW$14:$AW$54,0))*Q1580+INDEX('BCA Inputs'!$BJ$14:$BJ$54,MATCH(I1580,'BCA Inputs'!$AW$14:$AW$54,0))*F1580+INDEX('BCA Inputs'!$BK$14:$BK$54,MATCH(I1580,'BCA Inputs'!$AW$14:$AW$54,0))*G1580,"")),"")</f>
        <v/>
      </c>
      <c r="AA1580" s="237" t="str">
        <f t="shared" si="245"/>
        <v/>
      </c>
      <c r="AC1580" s="238" t="str">
        <f>IFERROR((K1580+R1580)+IF($B$3="NYSEG",INDEX('BCA Inputs'!$AI$14:$AI$54,MATCH(I1580,'BCA Inputs'!$M$14:$M$54,0))*P1580+INDEX('BCA Inputs'!$AJ$14:$AJ$54,MATCH(I1580,'BCA Inputs'!$M$14:$M$54,0))*Q1580,IF($B$3="RG&amp;E",INDEX('BCA Inputs'!$BR$14:$BR$54,MATCH(I1580,'BCA Inputs'!$AW$14:$AW$54,0))*P1580+INDEX('BCA Inputs'!$BS$14:$BS$54,MATCH(I1580,'BCA Inputs'!$AW$14:$AW$54,0))*Q1580,"")),"")</f>
        <v/>
      </c>
      <c r="AD1580" s="181" t="str">
        <f>IFERROR(IF($B$3="NYSEG",INDEX('BCA Inputs'!$AD$14:$AD$54,MATCH(I1580,'BCA Inputs'!$M$14:$M$54,0))*P1580+INDEX('BCA Inputs'!$AE$14:$AE$54,MATCH(I1580,'BCA Inputs'!$M$14:$M$54,0))*O1580+INDEX('BCA Inputs'!$AF$14:$AF$54,MATCH(I1580,'BCA Inputs'!$M$14:$M$54,0))*Q1580+INDEX('BCA Inputs'!$AG$14:$AG$54,MATCH(I1580,'BCA Inputs'!$M$14:$M$54,0))*F1580+INDEX('BCA Inputs'!$AH$14:$AH$54,MATCH(I1580,'BCA Inputs'!$M$14:$M$54,0))*G1580,IF($B$3="RG&amp;E",INDEX('BCA Inputs'!$BM$14:$BM$54,MATCH(I1580,'BCA Inputs'!$AW$14:$AW$54,0))*P1580+INDEX('BCA Inputs'!$BN$14:$BN$54,MATCH(I1580,'BCA Inputs'!$AW$14:$AW$54,0))*O1580+INDEX('BCA Inputs'!$BO$14:$BO$54,MATCH(I1580,'BCA Inputs'!$AW$14:$AW$54,0))*Q1580+INDEX('BCA Inputs'!$BP$14:$BP$54,MATCH(I1580,'BCA Inputs'!$AW$14:$AW$54,0))*F1580+INDEX('BCA Inputs'!$BQ$14:$BQ$54,MATCH(I1580,'BCA Inputs'!$AW$14:$AW$54,0))*G1580,"")),"")</f>
        <v/>
      </c>
      <c r="AE1580" s="237" t="str">
        <f t="shared" si="246"/>
        <v/>
      </c>
      <c r="AF1580" s="198">
        <f t="shared" si="248"/>
        <v>0</v>
      </c>
      <c r="AG1580" s="239">
        <f t="shared" si="249"/>
        <v>0</v>
      </c>
    </row>
    <row r="1581" spans="1:33">
      <c r="A1581" s="228"/>
      <c r="B1581" s="176"/>
      <c r="C1581" s="229"/>
      <c r="D1581" s="230"/>
      <c r="E1581" s="230"/>
      <c r="F1581" s="230"/>
      <c r="G1581" s="230"/>
      <c r="H1581" s="231"/>
      <c r="I1581" s="231"/>
      <c r="J1581" s="232"/>
      <c r="K1581" s="232"/>
      <c r="L1581" s="232"/>
      <c r="M1581" s="181">
        <f t="shared" si="247"/>
        <v>0</v>
      </c>
      <c r="N1581" s="181">
        <f>IF(H1581="",0,H1581*I1581*'Avoided Water Savings Cost'!$C$16)</f>
        <v>0</v>
      </c>
      <c r="O1581" s="545">
        <f>IF(C1581="",0,IF($B$3="NYSEG",C1581/(1-'Avoided Electric Costs 2020'!$W$21),IF($B$3="RG&amp;E",C1581/(1-'Avoided Electric Costs 2020'!$X$21),"")))</f>
        <v>0</v>
      </c>
      <c r="P1581" s="546">
        <f>IF(D1581="",0,IF($B$3="NYSEG",D1581/(1-'Avoided Electric Costs 2020'!$W$21),IF($B$3="RG&amp;E",D1581/(1-'Avoided Electric Costs 2020'!$X$21),"")))</f>
        <v>0</v>
      </c>
      <c r="Q1581" s="546">
        <f>IF(E1581="",0,IF($B$3="NYSEG",E1581/(1-'Avoided Natural Gas Costs 2020'!$J$34),IF($B$3="RG&amp;E",E1581/(1-'Avoided Natural Gas Costs 2020'!$K$34),"")))</f>
        <v>0</v>
      </c>
      <c r="R1581" s="233" t="str">
        <f>IFERROR(IF(P1581*'BCA Inputs'!$C$1+Q1581*'BCA Inputs'!$C$2+F1581*'BCA Inputs'!$C$2+G1581*'BCA Inputs'!$C$2=0,"",P1581*'BCA Inputs'!$C$1+Q1581*'BCA Inputs'!$C$2+F1581*'BCA Inputs'!$C$2+G1581*'BCA Inputs'!$C$2),"")</f>
        <v/>
      </c>
      <c r="S1581" s="181" t="str">
        <f t="shared" si="240"/>
        <v/>
      </c>
      <c r="T1581" s="181" t="str">
        <f>IFERROR(IF($B$3="NYSEG",(INDEX('BCA Inputs'!$N$14:$N$54,MATCH(I1581,'BCA Inputs'!$M$14:$M$54,0))*P1581+INDEX('BCA Inputs'!$O$14:$O$54,MATCH(I1581,'BCA Inputs'!$M$14:$M$54,0))*O1581+INDEX('BCA Inputs'!P:P,MATCH(I1581,'BCA Inputs'!M:M,0))*Q1581+INDEX('BCA Inputs'!Q:Q,MATCH(I1581,'BCA Inputs'!M:M,0))*F1581+INDEX('BCA Inputs'!R:R,MATCH(I1581,'BCA Inputs'!M:M,0))*G1581)+L1581+N1581,IF($B$3="RG&amp;E",(INDEX('BCA Inputs'!$AX$14:$AX$54,MATCH(I1581,'BCA Inputs'!$AW$14:$AW$54,0))*P1581+INDEX('BCA Inputs'!$AY$14:$AY$54,MATCH(I1581,'BCA Inputs'!$AW$14:$AW$54,0))*O1581+INDEX('BCA Inputs'!$AZ$14:$AZ$54,MATCH(I1581,'BCA Inputs'!$AW$14:$AW$54,0))*Q1581+INDEX('BCA Inputs'!$BA$14:$BA$54,MATCH(I1581,'BCA Inputs'!$AW$14:$AW$54,0))*F1581+INDEX('BCA Inputs'!$BB$14:$BB$54,MATCH(I1581,'BCA Inputs'!$AW$14:$AW$54,0))*G1581)+L1581+N1581,"")),"")</f>
        <v/>
      </c>
      <c r="U1581" s="234" t="str">
        <f t="shared" si="241"/>
        <v/>
      </c>
      <c r="V1581" s="234" t="str">
        <f t="shared" si="242"/>
        <v/>
      </c>
      <c r="W1581" s="234" t="str">
        <f t="shared" si="243"/>
        <v/>
      </c>
      <c r="Y1581" s="235" t="str">
        <f t="shared" si="244"/>
        <v/>
      </c>
      <c r="Z1581" s="236" t="str">
        <f>IFERROR(IF($B$3="NYSEG",INDEX('BCA Inputs'!$X$14:$X$54,MATCH(I1581,'BCA Inputs'!$M$14:$M$54,0))*P1581+INDEX('BCA Inputs'!$Y$14:$Y$54,MATCH(I1581,'BCA Inputs'!$M$14:$M$54,0))*O1581+INDEX('BCA Inputs'!$Z$14:$Z$54,MATCH(I1581,'BCA Inputs'!$M$14:$M$54,0))*Q1581+INDEX('BCA Inputs'!$AA$14:$AA$54,MATCH(I1581,'BCA Inputs'!$M$14:$M$54,0))*F1581+INDEX('BCA Inputs'!$AB$14:$AB$54,MATCH(I1581,'BCA Inputs'!$M$14:$M$54,0))*G1581,IF($B$3="RG&amp;E",INDEX('BCA Inputs'!$BG$14:$BG$54,MATCH(I1581,'BCA Inputs'!$AW$14:$AW$54,0))*P1581+INDEX('BCA Inputs'!$BH$14:$BH$54,MATCH(I1581,'BCA Inputs'!$AW$14:$AW$54,0))*O1581+INDEX('BCA Inputs'!$BI$14:$BI$54,MATCH(I1581,'BCA Inputs'!$AW$14:$AW$54,0))*Q1581+INDEX('BCA Inputs'!$BJ$14:$BJ$54,MATCH(I1581,'BCA Inputs'!$AW$14:$AW$54,0))*F1581+INDEX('BCA Inputs'!$BK$14:$BK$54,MATCH(I1581,'BCA Inputs'!$AW$14:$AW$54,0))*G1581,"")),"")</f>
        <v/>
      </c>
      <c r="AA1581" s="237" t="str">
        <f t="shared" si="245"/>
        <v/>
      </c>
      <c r="AC1581" s="238" t="str">
        <f>IFERROR((K1581+R1581)+IF($B$3="NYSEG",INDEX('BCA Inputs'!$AI$14:$AI$54,MATCH(I1581,'BCA Inputs'!$M$14:$M$54,0))*P1581+INDEX('BCA Inputs'!$AJ$14:$AJ$54,MATCH(I1581,'BCA Inputs'!$M$14:$M$54,0))*Q1581,IF($B$3="RG&amp;E",INDEX('BCA Inputs'!$BR$14:$BR$54,MATCH(I1581,'BCA Inputs'!$AW$14:$AW$54,0))*P1581+INDEX('BCA Inputs'!$BS$14:$BS$54,MATCH(I1581,'BCA Inputs'!$AW$14:$AW$54,0))*Q1581,"")),"")</f>
        <v/>
      </c>
      <c r="AD1581" s="181" t="str">
        <f>IFERROR(IF($B$3="NYSEG",INDEX('BCA Inputs'!$AD$14:$AD$54,MATCH(I1581,'BCA Inputs'!$M$14:$M$54,0))*P1581+INDEX('BCA Inputs'!$AE$14:$AE$54,MATCH(I1581,'BCA Inputs'!$M$14:$M$54,0))*O1581+INDEX('BCA Inputs'!$AF$14:$AF$54,MATCH(I1581,'BCA Inputs'!$M$14:$M$54,0))*Q1581+INDEX('BCA Inputs'!$AG$14:$AG$54,MATCH(I1581,'BCA Inputs'!$M$14:$M$54,0))*F1581+INDEX('BCA Inputs'!$AH$14:$AH$54,MATCH(I1581,'BCA Inputs'!$M$14:$M$54,0))*G1581,IF($B$3="RG&amp;E",INDEX('BCA Inputs'!$BM$14:$BM$54,MATCH(I1581,'BCA Inputs'!$AW$14:$AW$54,0))*P1581+INDEX('BCA Inputs'!$BN$14:$BN$54,MATCH(I1581,'BCA Inputs'!$AW$14:$AW$54,0))*O1581+INDEX('BCA Inputs'!$BO$14:$BO$54,MATCH(I1581,'BCA Inputs'!$AW$14:$AW$54,0))*Q1581+INDEX('BCA Inputs'!$BP$14:$BP$54,MATCH(I1581,'BCA Inputs'!$AW$14:$AW$54,0))*F1581+INDEX('BCA Inputs'!$BQ$14:$BQ$54,MATCH(I1581,'BCA Inputs'!$AW$14:$AW$54,0))*G1581,"")),"")</f>
        <v/>
      </c>
      <c r="AE1581" s="237" t="str">
        <f t="shared" si="246"/>
        <v/>
      </c>
      <c r="AF1581" s="198">
        <f t="shared" si="248"/>
        <v>0</v>
      </c>
      <c r="AG1581" s="239">
        <f t="shared" si="249"/>
        <v>0</v>
      </c>
    </row>
    <row r="1582" spans="1:33">
      <c r="A1582" s="228"/>
      <c r="B1582" s="176"/>
      <c r="C1582" s="229"/>
      <c r="D1582" s="230"/>
      <c r="E1582" s="230"/>
      <c r="F1582" s="230"/>
      <c r="G1582" s="230"/>
      <c r="H1582" s="231"/>
      <c r="I1582" s="231"/>
      <c r="J1582" s="232"/>
      <c r="K1582" s="232"/>
      <c r="L1582" s="232"/>
      <c r="M1582" s="181">
        <f t="shared" si="247"/>
        <v>0</v>
      </c>
      <c r="N1582" s="181">
        <f>IF(H1582="",0,H1582*I1582*'Avoided Water Savings Cost'!$C$16)</f>
        <v>0</v>
      </c>
      <c r="O1582" s="545">
        <f>IF(C1582="",0,IF($B$3="NYSEG",C1582/(1-'Avoided Electric Costs 2020'!$W$21),IF($B$3="RG&amp;E",C1582/(1-'Avoided Electric Costs 2020'!$X$21),"")))</f>
        <v>0</v>
      </c>
      <c r="P1582" s="546">
        <f>IF(D1582="",0,IF($B$3="NYSEG",D1582/(1-'Avoided Electric Costs 2020'!$W$21),IF($B$3="RG&amp;E",D1582/(1-'Avoided Electric Costs 2020'!$X$21),"")))</f>
        <v>0</v>
      </c>
      <c r="Q1582" s="546">
        <f>IF(E1582="",0,IF($B$3="NYSEG",E1582/(1-'Avoided Natural Gas Costs 2020'!$J$34),IF($B$3="RG&amp;E",E1582/(1-'Avoided Natural Gas Costs 2020'!$K$34),"")))</f>
        <v>0</v>
      </c>
      <c r="R1582" s="233" t="str">
        <f>IFERROR(IF(P1582*'BCA Inputs'!$C$1+Q1582*'BCA Inputs'!$C$2+F1582*'BCA Inputs'!$C$2+G1582*'BCA Inputs'!$C$2=0,"",P1582*'BCA Inputs'!$C$1+Q1582*'BCA Inputs'!$C$2+F1582*'BCA Inputs'!$C$2+G1582*'BCA Inputs'!$C$2),"")</f>
        <v/>
      </c>
      <c r="S1582" s="181" t="str">
        <f t="shared" si="240"/>
        <v/>
      </c>
      <c r="T1582" s="181" t="str">
        <f>IFERROR(IF($B$3="NYSEG",(INDEX('BCA Inputs'!$N$14:$N$54,MATCH(I1582,'BCA Inputs'!$M$14:$M$54,0))*P1582+INDEX('BCA Inputs'!$O$14:$O$54,MATCH(I1582,'BCA Inputs'!$M$14:$M$54,0))*O1582+INDEX('BCA Inputs'!P:P,MATCH(I1582,'BCA Inputs'!M:M,0))*Q1582+INDEX('BCA Inputs'!Q:Q,MATCH(I1582,'BCA Inputs'!M:M,0))*F1582+INDEX('BCA Inputs'!R:R,MATCH(I1582,'BCA Inputs'!M:M,0))*G1582)+L1582+N1582,IF($B$3="RG&amp;E",(INDEX('BCA Inputs'!$AX$14:$AX$54,MATCH(I1582,'BCA Inputs'!$AW$14:$AW$54,0))*P1582+INDEX('BCA Inputs'!$AY$14:$AY$54,MATCH(I1582,'BCA Inputs'!$AW$14:$AW$54,0))*O1582+INDEX('BCA Inputs'!$AZ$14:$AZ$54,MATCH(I1582,'BCA Inputs'!$AW$14:$AW$54,0))*Q1582+INDEX('BCA Inputs'!$BA$14:$BA$54,MATCH(I1582,'BCA Inputs'!$AW$14:$AW$54,0))*F1582+INDEX('BCA Inputs'!$BB$14:$BB$54,MATCH(I1582,'BCA Inputs'!$AW$14:$AW$54,0))*G1582)+L1582+N1582,"")),"")</f>
        <v/>
      </c>
      <c r="U1582" s="234" t="str">
        <f t="shared" si="241"/>
        <v/>
      </c>
      <c r="V1582" s="234" t="str">
        <f t="shared" si="242"/>
        <v/>
      </c>
      <c r="W1582" s="234" t="str">
        <f t="shared" si="243"/>
        <v/>
      </c>
      <c r="Y1582" s="235" t="str">
        <f t="shared" si="244"/>
        <v/>
      </c>
      <c r="Z1582" s="236" t="str">
        <f>IFERROR(IF($B$3="NYSEG",INDEX('BCA Inputs'!$X$14:$X$54,MATCH(I1582,'BCA Inputs'!$M$14:$M$54,0))*P1582+INDEX('BCA Inputs'!$Y$14:$Y$54,MATCH(I1582,'BCA Inputs'!$M$14:$M$54,0))*O1582+INDEX('BCA Inputs'!$Z$14:$Z$54,MATCH(I1582,'BCA Inputs'!$M$14:$M$54,0))*Q1582+INDEX('BCA Inputs'!$AA$14:$AA$54,MATCH(I1582,'BCA Inputs'!$M$14:$M$54,0))*F1582+INDEX('BCA Inputs'!$AB$14:$AB$54,MATCH(I1582,'BCA Inputs'!$M$14:$M$54,0))*G1582,IF($B$3="RG&amp;E",INDEX('BCA Inputs'!$BG$14:$BG$54,MATCH(I1582,'BCA Inputs'!$AW$14:$AW$54,0))*P1582+INDEX('BCA Inputs'!$BH$14:$BH$54,MATCH(I1582,'BCA Inputs'!$AW$14:$AW$54,0))*O1582+INDEX('BCA Inputs'!$BI$14:$BI$54,MATCH(I1582,'BCA Inputs'!$AW$14:$AW$54,0))*Q1582+INDEX('BCA Inputs'!$BJ$14:$BJ$54,MATCH(I1582,'BCA Inputs'!$AW$14:$AW$54,0))*F1582+INDEX('BCA Inputs'!$BK$14:$BK$54,MATCH(I1582,'BCA Inputs'!$AW$14:$AW$54,0))*G1582,"")),"")</f>
        <v/>
      </c>
      <c r="AA1582" s="237" t="str">
        <f t="shared" si="245"/>
        <v/>
      </c>
      <c r="AC1582" s="238" t="str">
        <f>IFERROR((K1582+R1582)+IF($B$3="NYSEG",INDEX('BCA Inputs'!$AI$14:$AI$54,MATCH(I1582,'BCA Inputs'!$M$14:$M$54,0))*P1582+INDEX('BCA Inputs'!$AJ$14:$AJ$54,MATCH(I1582,'BCA Inputs'!$M$14:$M$54,0))*Q1582,IF($B$3="RG&amp;E",INDEX('BCA Inputs'!$BR$14:$BR$54,MATCH(I1582,'BCA Inputs'!$AW$14:$AW$54,0))*P1582+INDEX('BCA Inputs'!$BS$14:$BS$54,MATCH(I1582,'BCA Inputs'!$AW$14:$AW$54,0))*Q1582,"")),"")</f>
        <v/>
      </c>
      <c r="AD1582" s="181" t="str">
        <f>IFERROR(IF($B$3="NYSEG",INDEX('BCA Inputs'!$AD$14:$AD$54,MATCH(I1582,'BCA Inputs'!$M$14:$M$54,0))*P1582+INDEX('BCA Inputs'!$AE$14:$AE$54,MATCH(I1582,'BCA Inputs'!$M$14:$M$54,0))*O1582+INDEX('BCA Inputs'!$AF$14:$AF$54,MATCH(I1582,'BCA Inputs'!$M$14:$M$54,0))*Q1582+INDEX('BCA Inputs'!$AG$14:$AG$54,MATCH(I1582,'BCA Inputs'!$M$14:$M$54,0))*F1582+INDEX('BCA Inputs'!$AH$14:$AH$54,MATCH(I1582,'BCA Inputs'!$M$14:$M$54,0))*G1582,IF($B$3="RG&amp;E",INDEX('BCA Inputs'!$BM$14:$BM$54,MATCH(I1582,'BCA Inputs'!$AW$14:$AW$54,0))*P1582+INDEX('BCA Inputs'!$BN$14:$BN$54,MATCH(I1582,'BCA Inputs'!$AW$14:$AW$54,0))*O1582+INDEX('BCA Inputs'!$BO$14:$BO$54,MATCH(I1582,'BCA Inputs'!$AW$14:$AW$54,0))*Q1582+INDEX('BCA Inputs'!$BP$14:$BP$54,MATCH(I1582,'BCA Inputs'!$AW$14:$AW$54,0))*F1582+INDEX('BCA Inputs'!$BQ$14:$BQ$54,MATCH(I1582,'BCA Inputs'!$AW$14:$AW$54,0))*G1582,"")),"")</f>
        <v/>
      </c>
      <c r="AE1582" s="237" t="str">
        <f t="shared" si="246"/>
        <v/>
      </c>
      <c r="AF1582" s="198">
        <f t="shared" si="248"/>
        <v>0</v>
      </c>
      <c r="AG1582" s="239">
        <f t="shared" si="249"/>
        <v>0</v>
      </c>
    </row>
    <row r="1583" spans="1:33">
      <c r="A1583" s="228"/>
      <c r="B1583" s="176"/>
      <c r="C1583" s="229"/>
      <c r="D1583" s="230"/>
      <c r="E1583" s="230"/>
      <c r="F1583" s="230"/>
      <c r="G1583" s="230"/>
      <c r="H1583" s="231"/>
      <c r="I1583" s="231"/>
      <c r="J1583" s="232"/>
      <c r="K1583" s="232"/>
      <c r="L1583" s="232"/>
      <c r="M1583" s="181">
        <f t="shared" si="247"/>
        <v>0</v>
      </c>
      <c r="N1583" s="181">
        <f>IF(H1583="",0,H1583*I1583*'Avoided Water Savings Cost'!$C$16)</f>
        <v>0</v>
      </c>
      <c r="O1583" s="545">
        <f>IF(C1583="",0,IF($B$3="NYSEG",C1583/(1-'Avoided Electric Costs 2020'!$W$21),IF($B$3="RG&amp;E",C1583/(1-'Avoided Electric Costs 2020'!$X$21),"")))</f>
        <v>0</v>
      </c>
      <c r="P1583" s="546">
        <f>IF(D1583="",0,IF($B$3="NYSEG",D1583/(1-'Avoided Electric Costs 2020'!$W$21),IF($B$3="RG&amp;E",D1583/(1-'Avoided Electric Costs 2020'!$X$21),"")))</f>
        <v>0</v>
      </c>
      <c r="Q1583" s="546">
        <f>IF(E1583="",0,IF($B$3="NYSEG",E1583/(1-'Avoided Natural Gas Costs 2020'!$J$34),IF($B$3="RG&amp;E",E1583/(1-'Avoided Natural Gas Costs 2020'!$K$34),"")))</f>
        <v>0</v>
      </c>
      <c r="R1583" s="233" t="str">
        <f>IFERROR(IF(P1583*'BCA Inputs'!$C$1+Q1583*'BCA Inputs'!$C$2+F1583*'BCA Inputs'!$C$2+G1583*'BCA Inputs'!$C$2=0,"",P1583*'BCA Inputs'!$C$1+Q1583*'BCA Inputs'!$C$2+F1583*'BCA Inputs'!$C$2+G1583*'BCA Inputs'!$C$2),"")</f>
        <v/>
      </c>
      <c r="S1583" s="181" t="str">
        <f t="shared" si="240"/>
        <v/>
      </c>
      <c r="T1583" s="181" t="str">
        <f>IFERROR(IF($B$3="NYSEG",(INDEX('BCA Inputs'!$N$14:$N$54,MATCH(I1583,'BCA Inputs'!$M$14:$M$54,0))*P1583+INDEX('BCA Inputs'!$O$14:$O$54,MATCH(I1583,'BCA Inputs'!$M$14:$M$54,0))*O1583+INDEX('BCA Inputs'!P:P,MATCH(I1583,'BCA Inputs'!M:M,0))*Q1583+INDEX('BCA Inputs'!Q:Q,MATCH(I1583,'BCA Inputs'!M:M,0))*F1583+INDEX('BCA Inputs'!R:R,MATCH(I1583,'BCA Inputs'!M:M,0))*G1583)+L1583+N1583,IF($B$3="RG&amp;E",(INDEX('BCA Inputs'!$AX$14:$AX$54,MATCH(I1583,'BCA Inputs'!$AW$14:$AW$54,0))*P1583+INDEX('BCA Inputs'!$AY$14:$AY$54,MATCH(I1583,'BCA Inputs'!$AW$14:$AW$54,0))*O1583+INDEX('BCA Inputs'!$AZ$14:$AZ$54,MATCH(I1583,'BCA Inputs'!$AW$14:$AW$54,0))*Q1583+INDEX('BCA Inputs'!$BA$14:$BA$54,MATCH(I1583,'BCA Inputs'!$AW$14:$AW$54,0))*F1583+INDEX('BCA Inputs'!$BB$14:$BB$54,MATCH(I1583,'BCA Inputs'!$AW$14:$AW$54,0))*G1583)+L1583+N1583,"")),"")</f>
        <v/>
      </c>
      <c r="U1583" s="234" t="str">
        <f t="shared" si="241"/>
        <v/>
      </c>
      <c r="V1583" s="234" t="str">
        <f t="shared" si="242"/>
        <v/>
      </c>
      <c r="W1583" s="234" t="str">
        <f t="shared" si="243"/>
        <v/>
      </c>
      <c r="Y1583" s="235" t="str">
        <f t="shared" si="244"/>
        <v/>
      </c>
      <c r="Z1583" s="236" t="str">
        <f>IFERROR(IF($B$3="NYSEG",INDEX('BCA Inputs'!$X$14:$X$54,MATCH(I1583,'BCA Inputs'!$M$14:$M$54,0))*P1583+INDEX('BCA Inputs'!$Y$14:$Y$54,MATCH(I1583,'BCA Inputs'!$M$14:$M$54,0))*O1583+INDEX('BCA Inputs'!$Z$14:$Z$54,MATCH(I1583,'BCA Inputs'!$M$14:$M$54,0))*Q1583+INDEX('BCA Inputs'!$AA$14:$AA$54,MATCH(I1583,'BCA Inputs'!$M$14:$M$54,0))*F1583+INDEX('BCA Inputs'!$AB$14:$AB$54,MATCH(I1583,'BCA Inputs'!$M$14:$M$54,0))*G1583,IF($B$3="RG&amp;E",INDEX('BCA Inputs'!$BG$14:$BG$54,MATCH(I1583,'BCA Inputs'!$AW$14:$AW$54,0))*P1583+INDEX('BCA Inputs'!$BH$14:$BH$54,MATCH(I1583,'BCA Inputs'!$AW$14:$AW$54,0))*O1583+INDEX('BCA Inputs'!$BI$14:$BI$54,MATCH(I1583,'BCA Inputs'!$AW$14:$AW$54,0))*Q1583+INDEX('BCA Inputs'!$BJ$14:$BJ$54,MATCH(I1583,'BCA Inputs'!$AW$14:$AW$54,0))*F1583+INDEX('BCA Inputs'!$BK$14:$BK$54,MATCH(I1583,'BCA Inputs'!$AW$14:$AW$54,0))*G1583,"")),"")</f>
        <v/>
      </c>
      <c r="AA1583" s="237" t="str">
        <f t="shared" si="245"/>
        <v/>
      </c>
      <c r="AC1583" s="238" t="str">
        <f>IFERROR((K1583+R1583)+IF($B$3="NYSEG",INDEX('BCA Inputs'!$AI$14:$AI$54,MATCH(I1583,'BCA Inputs'!$M$14:$M$54,0))*P1583+INDEX('BCA Inputs'!$AJ$14:$AJ$54,MATCH(I1583,'BCA Inputs'!$M$14:$M$54,0))*Q1583,IF($B$3="RG&amp;E",INDEX('BCA Inputs'!$BR$14:$BR$54,MATCH(I1583,'BCA Inputs'!$AW$14:$AW$54,0))*P1583+INDEX('BCA Inputs'!$BS$14:$BS$54,MATCH(I1583,'BCA Inputs'!$AW$14:$AW$54,0))*Q1583,"")),"")</f>
        <v/>
      </c>
      <c r="AD1583" s="181" t="str">
        <f>IFERROR(IF($B$3="NYSEG",INDEX('BCA Inputs'!$AD$14:$AD$54,MATCH(I1583,'BCA Inputs'!$M$14:$M$54,0))*P1583+INDEX('BCA Inputs'!$AE$14:$AE$54,MATCH(I1583,'BCA Inputs'!$M$14:$M$54,0))*O1583+INDEX('BCA Inputs'!$AF$14:$AF$54,MATCH(I1583,'BCA Inputs'!$M$14:$M$54,0))*Q1583+INDEX('BCA Inputs'!$AG$14:$AG$54,MATCH(I1583,'BCA Inputs'!$M$14:$M$54,0))*F1583+INDEX('BCA Inputs'!$AH$14:$AH$54,MATCH(I1583,'BCA Inputs'!$M$14:$M$54,0))*G1583,IF($B$3="RG&amp;E",INDEX('BCA Inputs'!$BM$14:$BM$54,MATCH(I1583,'BCA Inputs'!$AW$14:$AW$54,0))*P1583+INDEX('BCA Inputs'!$BN$14:$BN$54,MATCH(I1583,'BCA Inputs'!$AW$14:$AW$54,0))*O1583+INDEX('BCA Inputs'!$BO$14:$BO$54,MATCH(I1583,'BCA Inputs'!$AW$14:$AW$54,0))*Q1583+INDEX('BCA Inputs'!$BP$14:$BP$54,MATCH(I1583,'BCA Inputs'!$AW$14:$AW$54,0))*F1583+INDEX('BCA Inputs'!$BQ$14:$BQ$54,MATCH(I1583,'BCA Inputs'!$AW$14:$AW$54,0))*G1583,"")),"")</f>
        <v/>
      </c>
      <c r="AE1583" s="237" t="str">
        <f t="shared" si="246"/>
        <v/>
      </c>
      <c r="AF1583" s="198">
        <f t="shared" si="248"/>
        <v>0</v>
      </c>
      <c r="AG1583" s="239">
        <f t="shared" si="249"/>
        <v>0</v>
      </c>
    </row>
    <row r="1584" spans="1:33">
      <c r="A1584" s="228"/>
      <c r="B1584" s="176"/>
      <c r="C1584" s="229"/>
      <c r="D1584" s="230"/>
      <c r="E1584" s="230"/>
      <c r="F1584" s="230"/>
      <c r="G1584" s="230"/>
      <c r="H1584" s="231"/>
      <c r="I1584" s="231"/>
      <c r="J1584" s="232"/>
      <c r="K1584" s="232"/>
      <c r="L1584" s="232"/>
      <c r="M1584" s="181">
        <f t="shared" si="247"/>
        <v>0</v>
      </c>
      <c r="N1584" s="181">
        <f>IF(H1584="",0,H1584*I1584*'Avoided Water Savings Cost'!$C$16)</f>
        <v>0</v>
      </c>
      <c r="O1584" s="545">
        <f>IF(C1584="",0,IF($B$3="NYSEG",C1584/(1-'Avoided Electric Costs 2020'!$W$21),IF($B$3="RG&amp;E",C1584/(1-'Avoided Electric Costs 2020'!$X$21),"")))</f>
        <v>0</v>
      </c>
      <c r="P1584" s="546">
        <f>IF(D1584="",0,IF($B$3="NYSEG",D1584/(1-'Avoided Electric Costs 2020'!$W$21),IF($B$3="RG&amp;E",D1584/(1-'Avoided Electric Costs 2020'!$X$21),"")))</f>
        <v>0</v>
      </c>
      <c r="Q1584" s="546">
        <f>IF(E1584="",0,IF($B$3="NYSEG",E1584/(1-'Avoided Natural Gas Costs 2020'!$J$34),IF($B$3="RG&amp;E",E1584/(1-'Avoided Natural Gas Costs 2020'!$K$34),"")))</f>
        <v>0</v>
      </c>
      <c r="R1584" s="233" t="str">
        <f>IFERROR(IF(P1584*'BCA Inputs'!$C$1+Q1584*'BCA Inputs'!$C$2+F1584*'BCA Inputs'!$C$2+G1584*'BCA Inputs'!$C$2=0,"",P1584*'BCA Inputs'!$C$1+Q1584*'BCA Inputs'!$C$2+F1584*'BCA Inputs'!$C$2+G1584*'BCA Inputs'!$C$2),"")</f>
        <v/>
      </c>
      <c r="S1584" s="181" t="str">
        <f t="shared" si="240"/>
        <v/>
      </c>
      <c r="T1584" s="181" t="str">
        <f>IFERROR(IF($B$3="NYSEG",(INDEX('BCA Inputs'!$N$14:$N$54,MATCH(I1584,'BCA Inputs'!$M$14:$M$54,0))*P1584+INDEX('BCA Inputs'!$O$14:$O$54,MATCH(I1584,'BCA Inputs'!$M$14:$M$54,0))*O1584+INDEX('BCA Inputs'!P:P,MATCH(I1584,'BCA Inputs'!M:M,0))*Q1584+INDEX('BCA Inputs'!Q:Q,MATCH(I1584,'BCA Inputs'!M:M,0))*F1584+INDEX('BCA Inputs'!R:R,MATCH(I1584,'BCA Inputs'!M:M,0))*G1584)+L1584+N1584,IF($B$3="RG&amp;E",(INDEX('BCA Inputs'!$AX$14:$AX$54,MATCH(I1584,'BCA Inputs'!$AW$14:$AW$54,0))*P1584+INDEX('BCA Inputs'!$AY$14:$AY$54,MATCH(I1584,'BCA Inputs'!$AW$14:$AW$54,0))*O1584+INDEX('BCA Inputs'!$AZ$14:$AZ$54,MATCH(I1584,'BCA Inputs'!$AW$14:$AW$54,0))*Q1584+INDEX('BCA Inputs'!$BA$14:$BA$54,MATCH(I1584,'BCA Inputs'!$AW$14:$AW$54,0))*F1584+INDEX('BCA Inputs'!$BB$14:$BB$54,MATCH(I1584,'BCA Inputs'!$AW$14:$AW$54,0))*G1584)+L1584+N1584,"")),"")</f>
        <v/>
      </c>
      <c r="U1584" s="234" t="str">
        <f t="shared" si="241"/>
        <v/>
      </c>
      <c r="V1584" s="234" t="str">
        <f t="shared" si="242"/>
        <v/>
      </c>
      <c r="W1584" s="234" t="str">
        <f t="shared" si="243"/>
        <v/>
      </c>
      <c r="Y1584" s="235" t="str">
        <f t="shared" si="244"/>
        <v/>
      </c>
      <c r="Z1584" s="236" t="str">
        <f>IFERROR(IF($B$3="NYSEG",INDEX('BCA Inputs'!$X$14:$X$54,MATCH(I1584,'BCA Inputs'!$M$14:$M$54,0))*P1584+INDEX('BCA Inputs'!$Y$14:$Y$54,MATCH(I1584,'BCA Inputs'!$M$14:$M$54,0))*O1584+INDEX('BCA Inputs'!$Z$14:$Z$54,MATCH(I1584,'BCA Inputs'!$M$14:$M$54,0))*Q1584+INDEX('BCA Inputs'!$AA$14:$AA$54,MATCH(I1584,'BCA Inputs'!$M$14:$M$54,0))*F1584+INDEX('BCA Inputs'!$AB$14:$AB$54,MATCH(I1584,'BCA Inputs'!$M$14:$M$54,0))*G1584,IF($B$3="RG&amp;E",INDEX('BCA Inputs'!$BG$14:$BG$54,MATCH(I1584,'BCA Inputs'!$AW$14:$AW$54,0))*P1584+INDEX('BCA Inputs'!$BH$14:$BH$54,MATCH(I1584,'BCA Inputs'!$AW$14:$AW$54,0))*O1584+INDEX('BCA Inputs'!$BI$14:$BI$54,MATCH(I1584,'BCA Inputs'!$AW$14:$AW$54,0))*Q1584+INDEX('BCA Inputs'!$BJ$14:$BJ$54,MATCH(I1584,'BCA Inputs'!$AW$14:$AW$54,0))*F1584+INDEX('BCA Inputs'!$BK$14:$BK$54,MATCH(I1584,'BCA Inputs'!$AW$14:$AW$54,0))*G1584,"")),"")</f>
        <v/>
      </c>
      <c r="AA1584" s="237" t="str">
        <f t="shared" si="245"/>
        <v/>
      </c>
      <c r="AC1584" s="238" t="str">
        <f>IFERROR((K1584+R1584)+IF($B$3="NYSEG",INDEX('BCA Inputs'!$AI$14:$AI$54,MATCH(I1584,'BCA Inputs'!$M$14:$M$54,0))*P1584+INDEX('BCA Inputs'!$AJ$14:$AJ$54,MATCH(I1584,'BCA Inputs'!$M$14:$M$54,0))*Q1584,IF($B$3="RG&amp;E",INDEX('BCA Inputs'!$BR$14:$BR$54,MATCH(I1584,'BCA Inputs'!$AW$14:$AW$54,0))*P1584+INDEX('BCA Inputs'!$BS$14:$BS$54,MATCH(I1584,'BCA Inputs'!$AW$14:$AW$54,0))*Q1584,"")),"")</f>
        <v/>
      </c>
      <c r="AD1584" s="181" t="str">
        <f>IFERROR(IF($B$3="NYSEG",INDEX('BCA Inputs'!$AD$14:$AD$54,MATCH(I1584,'BCA Inputs'!$M$14:$M$54,0))*P1584+INDEX('BCA Inputs'!$AE$14:$AE$54,MATCH(I1584,'BCA Inputs'!$M$14:$M$54,0))*O1584+INDEX('BCA Inputs'!$AF$14:$AF$54,MATCH(I1584,'BCA Inputs'!$M$14:$M$54,0))*Q1584+INDEX('BCA Inputs'!$AG$14:$AG$54,MATCH(I1584,'BCA Inputs'!$M$14:$M$54,0))*F1584+INDEX('BCA Inputs'!$AH$14:$AH$54,MATCH(I1584,'BCA Inputs'!$M$14:$M$54,0))*G1584,IF($B$3="RG&amp;E",INDEX('BCA Inputs'!$BM$14:$BM$54,MATCH(I1584,'BCA Inputs'!$AW$14:$AW$54,0))*P1584+INDEX('BCA Inputs'!$BN$14:$BN$54,MATCH(I1584,'BCA Inputs'!$AW$14:$AW$54,0))*O1584+INDEX('BCA Inputs'!$BO$14:$BO$54,MATCH(I1584,'BCA Inputs'!$AW$14:$AW$54,0))*Q1584+INDEX('BCA Inputs'!$BP$14:$BP$54,MATCH(I1584,'BCA Inputs'!$AW$14:$AW$54,0))*F1584+INDEX('BCA Inputs'!$BQ$14:$BQ$54,MATCH(I1584,'BCA Inputs'!$AW$14:$AW$54,0))*G1584,"")),"")</f>
        <v/>
      </c>
      <c r="AE1584" s="237" t="str">
        <f t="shared" si="246"/>
        <v/>
      </c>
      <c r="AF1584" s="198">
        <f t="shared" si="248"/>
        <v>0</v>
      </c>
      <c r="AG1584" s="239">
        <f t="shared" si="249"/>
        <v>0</v>
      </c>
    </row>
    <row r="1585" spans="1:33">
      <c r="A1585" s="228"/>
      <c r="B1585" s="176"/>
      <c r="C1585" s="229"/>
      <c r="D1585" s="230"/>
      <c r="E1585" s="230"/>
      <c r="F1585" s="230"/>
      <c r="G1585" s="230"/>
      <c r="H1585" s="231"/>
      <c r="I1585" s="231"/>
      <c r="J1585" s="232"/>
      <c r="K1585" s="232"/>
      <c r="L1585" s="232"/>
      <c r="M1585" s="181">
        <f t="shared" si="247"/>
        <v>0</v>
      </c>
      <c r="N1585" s="181">
        <f>IF(H1585="",0,H1585*I1585*'Avoided Water Savings Cost'!$C$16)</f>
        <v>0</v>
      </c>
      <c r="O1585" s="545">
        <f>IF(C1585="",0,IF($B$3="NYSEG",C1585/(1-'Avoided Electric Costs 2020'!$W$21),IF($B$3="RG&amp;E",C1585/(1-'Avoided Electric Costs 2020'!$X$21),"")))</f>
        <v>0</v>
      </c>
      <c r="P1585" s="546">
        <f>IF(D1585="",0,IF($B$3="NYSEG",D1585/(1-'Avoided Electric Costs 2020'!$W$21),IF($B$3="RG&amp;E",D1585/(1-'Avoided Electric Costs 2020'!$X$21),"")))</f>
        <v>0</v>
      </c>
      <c r="Q1585" s="546">
        <f>IF(E1585="",0,IF($B$3="NYSEG",E1585/(1-'Avoided Natural Gas Costs 2020'!$J$34),IF($B$3="RG&amp;E",E1585/(1-'Avoided Natural Gas Costs 2020'!$K$34),"")))</f>
        <v>0</v>
      </c>
      <c r="R1585" s="233" t="str">
        <f>IFERROR(IF(P1585*'BCA Inputs'!$C$1+Q1585*'BCA Inputs'!$C$2+F1585*'BCA Inputs'!$C$2+G1585*'BCA Inputs'!$C$2=0,"",P1585*'BCA Inputs'!$C$1+Q1585*'BCA Inputs'!$C$2+F1585*'BCA Inputs'!$C$2+G1585*'BCA Inputs'!$C$2),"")</f>
        <v/>
      </c>
      <c r="S1585" s="181" t="str">
        <f t="shared" si="240"/>
        <v/>
      </c>
      <c r="T1585" s="181" t="str">
        <f>IFERROR(IF($B$3="NYSEG",(INDEX('BCA Inputs'!$N$14:$N$54,MATCH(I1585,'BCA Inputs'!$M$14:$M$54,0))*P1585+INDEX('BCA Inputs'!$O$14:$O$54,MATCH(I1585,'BCA Inputs'!$M$14:$M$54,0))*O1585+INDEX('BCA Inputs'!P:P,MATCH(I1585,'BCA Inputs'!M:M,0))*Q1585+INDEX('BCA Inputs'!Q:Q,MATCH(I1585,'BCA Inputs'!M:M,0))*F1585+INDEX('BCA Inputs'!R:R,MATCH(I1585,'BCA Inputs'!M:M,0))*G1585)+L1585+N1585,IF($B$3="RG&amp;E",(INDEX('BCA Inputs'!$AX$14:$AX$54,MATCH(I1585,'BCA Inputs'!$AW$14:$AW$54,0))*P1585+INDEX('BCA Inputs'!$AY$14:$AY$54,MATCH(I1585,'BCA Inputs'!$AW$14:$AW$54,0))*O1585+INDEX('BCA Inputs'!$AZ$14:$AZ$54,MATCH(I1585,'BCA Inputs'!$AW$14:$AW$54,0))*Q1585+INDEX('BCA Inputs'!$BA$14:$BA$54,MATCH(I1585,'BCA Inputs'!$AW$14:$AW$54,0))*F1585+INDEX('BCA Inputs'!$BB$14:$BB$54,MATCH(I1585,'BCA Inputs'!$AW$14:$AW$54,0))*G1585)+L1585+N1585,"")),"")</f>
        <v/>
      </c>
      <c r="U1585" s="234" t="str">
        <f t="shared" si="241"/>
        <v/>
      </c>
      <c r="V1585" s="234" t="str">
        <f t="shared" si="242"/>
        <v/>
      </c>
      <c r="W1585" s="234" t="str">
        <f t="shared" si="243"/>
        <v/>
      </c>
      <c r="Y1585" s="235" t="str">
        <f t="shared" si="244"/>
        <v/>
      </c>
      <c r="Z1585" s="236" t="str">
        <f>IFERROR(IF($B$3="NYSEG",INDEX('BCA Inputs'!$X$14:$X$54,MATCH(I1585,'BCA Inputs'!$M$14:$M$54,0))*P1585+INDEX('BCA Inputs'!$Y$14:$Y$54,MATCH(I1585,'BCA Inputs'!$M$14:$M$54,0))*O1585+INDEX('BCA Inputs'!$Z$14:$Z$54,MATCH(I1585,'BCA Inputs'!$M$14:$M$54,0))*Q1585+INDEX('BCA Inputs'!$AA$14:$AA$54,MATCH(I1585,'BCA Inputs'!$M$14:$M$54,0))*F1585+INDEX('BCA Inputs'!$AB$14:$AB$54,MATCH(I1585,'BCA Inputs'!$M$14:$M$54,0))*G1585,IF($B$3="RG&amp;E",INDEX('BCA Inputs'!$BG$14:$BG$54,MATCH(I1585,'BCA Inputs'!$AW$14:$AW$54,0))*P1585+INDEX('BCA Inputs'!$BH$14:$BH$54,MATCH(I1585,'BCA Inputs'!$AW$14:$AW$54,0))*O1585+INDEX('BCA Inputs'!$BI$14:$BI$54,MATCH(I1585,'BCA Inputs'!$AW$14:$AW$54,0))*Q1585+INDEX('BCA Inputs'!$BJ$14:$BJ$54,MATCH(I1585,'BCA Inputs'!$AW$14:$AW$54,0))*F1585+INDEX('BCA Inputs'!$BK$14:$BK$54,MATCH(I1585,'BCA Inputs'!$AW$14:$AW$54,0))*G1585,"")),"")</f>
        <v/>
      </c>
      <c r="AA1585" s="237" t="str">
        <f t="shared" si="245"/>
        <v/>
      </c>
      <c r="AC1585" s="238" t="str">
        <f>IFERROR((K1585+R1585)+IF($B$3="NYSEG",INDEX('BCA Inputs'!$AI$14:$AI$54,MATCH(I1585,'BCA Inputs'!$M$14:$M$54,0))*P1585+INDEX('BCA Inputs'!$AJ$14:$AJ$54,MATCH(I1585,'BCA Inputs'!$M$14:$M$54,0))*Q1585,IF($B$3="RG&amp;E",INDEX('BCA Inputs'!$BR$14:$BR$54,MATCH(I1585,'BCA Inputs'!$AW$14:$AW$54,0))*P1585+INDEX('BCA Inputs'!$BS$14:$BS$54,MATCH(I1585,'BCA Inputs'!$AW$14:$AW$54,0))*Q1585,"")),"")</f>
        <v/>
      </c>
      <c r="AD1585" s="181" t="str">
        <f>IFERROR(IF($B$3="NYSEG",INDEX('BCA Inputs'!$AD$14:$AD$54,MATCH(I1585,'BCA Inputs'!$M$14:$M$54,0))*P1585+INDEX('BCA Inputs'!$AE$14:$AE$54,MATCH(I1585,'BCA Inputs'!$M$14:$M$54,0))*O1585+INDEX('BCA Inputs'!$AF$14:$AF$54,MATCH(I1585,'BCA Inputs'!$M$14:$M$54,0))*Q1585+INDEX('BCA Inputs'!$AG$14:$AG$54,MATCH(I1585,'BCA Inputs'!$M$14:$M$54,0))*F1585+INDEX('BCA Inputs'!$AH$14:$AH$54,MATCH(I1585,'BCA Inputs'!$M$14:$M$54,0))*G1585,IF($B$3="RG&amp;E",INDEX('BCA Inputs'!$BM$14:$BM$54,MATCH(I1585,'BCA Inputs'!$AW$14:$AW$54,0))*P1585+INDEX('BCA Inputs'!$BN$14:$BN$54,MATCH(I1585,'BCA Inputs'!$AW$14:$AW$54,0))*O1585+INDEX('BCA Inputs'!$BO$14:$BO$54,MATCH(I1585,'BCA Inputs'!$AW$14:$AW$54,0))*Q1585+INDEX('BCA Inputs'!$BP$14:$BP$54,MATCH(I1585,'BCA Inputs'!$AW$14:$AW$54,0))*F1585+INDEX('BCA Inputs'!$BQ$14:$BQ$54,MATCH(I1585,'BCA Inputs'!$AW$14:$AW$54,0))*G1585,"")),"")</f>
        <v/>
      </c>
      <c r="AE1585" s="237" t="str">
        <f t="shared" si="246"/>
        <v/>
      </c>
      <c r="AF1585" s="198">
        <f t="shared" si="248"/>
        <v>0</v>
      </c>
      <c r="AG1585" s="239">
        <f t="shared" si="249"/>
        <v>0</v>
      </c>
    </row>
    <row r="1586" spans="1:33">
      <c r="A1586" s="228"/>
      <c r="B1586" s="176"/>
      <c r="C1586" s="229"/>
      <c r="D1586" s="230"/>
      <c r="E1586" s="230"/>
      <c r="F1586" s="230"/>
      <c r="G1586" s="230"/>
      <c r="H1586" s="231"/>
      <c r="I1586" s="231"/>
      <c r="J1586" s="232"/>
      <c r="K1586" s="232"/>
      <c r="L1586" s="232"/>
      <c r="M1586" s="181">
        <f t="shared" si="247"/>
        <v>0</v>
      </c>
      <c r="N1586" s="181">
        <f>IF(H1586="",0,H1586*I1586*'Avoided Water Savings Cost'!$C$16)</f>
        <v>0</v>
      </c>
      <c r="O1586" s="545">
        <f>IF(C1586="",0,IF($B$3="NYSEG",C1586/(1-'Avoided Electric Costs 2020'!$W$21),IF($B$3="RG&amp;E",C1586/(1-'Avoided Electric Costs 2020'!$X$21),"")))</f>
        <v>0</v>
      </c>
      <c r="P1586" s="546">
        <f>IF(D1586="",0,IF($B$3="NYSEG",D1586/(1-'Avoided Electric Costs 2020'!$W$21),IF($B$3="RG&amp;E",D1586/(1-'Avoided Electric Costs 2020'!$X$21),"")))</f>
        <v>0</v>
      </c>
      <c r="Q1586" s="546">
        <f>IF(E1586="",0,IF($B$3="NYSEG",E1586/(1-'Avoided Natural Gas Costs 2020'!$J$34),IF($B$3="RG&amp;E",E1586/(1-'Avoided Natural Gas Costs 2020'!$K$34),"")))</f>
        <v>0</v>
      </c>
      <c r="R1586" s="233" t="str">
        <f>IFERROR(IF(P1586*'BCA Inputs'!$C$1+Q1586*'BCA Inputs'!$C$2+F1586*'BCA Inputs'!$C$2+G1586*'BCA Inputs'!$C$2=0,"",P1586*'BCA Inputs'!$C$1+Q1586*'BCA Inputs'!$C$2+F1586*'BCA Inputs'!$C$2+G1586*'BCA Inputs'!$C$2),"")</f>
        <v/>
      </c>
      <c r="S1586" s="181" t="str">
        <f t="shared" si="240"/>
        <v/>
      </c>
      <c r="T1586" s="181" t="str">
        <f>IFERROR(IF($B$3="NYSEG",(INDEX('BCA Inputs'!$N$14:$N$54,MATCH(I1586,'BCA Inputs'!$M$14:$M$54,0))*P1586+INDEX('BCA Inputs'!$O$14:$O$54,MATCH(I1586,'BCA Inputs'!$M$14:$M$54,0))*O1586+INDEX('BCA Inputs'!P:P,MATCH(I1586,'BCA Inputs'!M:M,0))*Q1586+INDEX('BCA Inputs'!Q:Q,MATCH(I1586,'BCA Inputs'!M:M,0))*F1586+INDEX('BCA Inputs'!R:R,MATCH(I1586,'BCA Inputs'!M:M,0))*G1586)+L1586+N1586,IF($B$3="RG&amp;E",(INDEX('BCA Inputs'!$AX$14:$AX$54,MATCH(I1586,'BCA Inputs'!$AW$14:$AW$54,0))*P1586+INDEX('BCA Inputs'!$AY$14:$AY$54,MATCH(I1586,'BCA Inputs'!$AW$14:$AW$54,0))*O1586+INDEX('BCA Inputs'!$AZ$14:$AZ$54,MATCH(I1586,'BCA Inputs'!$AW$14:$AW$54,0))*Q1586+INDEX('BCA Inputs'!$BA$14:$BA$54,MATCH(I1586,'BCA Inputs'!$AW$14:$AW$54,0))*F1586+INDEX('BCA Inputs'!$BB$14:$BB$54,MATCH(I1586,'BCA Inputs'!$AW$14:$AW$54,0))*G1586)+L1586+N1586,"")),"")</f>
        <v/>
      </c>
      <c r="U1586" s="234" t="str">
        <f t="shared" si="241"/>
        <v/>
      </c>
      <c r="V1586" s="234" t="str">
        <f t="shared" si="242"/>
        <v/>
      </c>
      <c r="W1586" s="234" t="str">
        <f t="shared" si="243"/>
        <v/>
      </c>
      <c r="Y1586" s="235" t="str">
        <f t="shared" si="244"/>
        <v/>
      </c>
      <c r="Z1586" s="236" t="str">
        <f>IFERROR(IF($B$3="NYSEG",INDEX('BCA Inputs'!$X$14:$X$54,MATCH(I1586,'BCA Inputs'!$M$14:$M$54,0))*P1586+INDEX('BCA Inputs'!$Y$14:$Y$54,MATCH(I1586,'BCA Inputs'!$M$14:$M$54,0))*O1586+INDEX('BCA Inputs'!$Z$14:$Z$54,MATCH(I1586,'BCA Inputs'!$M$14:$M$54,0))*Q1586+INDEX('BCA Inputs'!$AA$14:$AA$54,MATCH(I1586,'BCA Inputs'!$M$14:$M$54,0))*F1586+INDEX('BCA Inputs'!$AB$14:$AB$54,MATCH(I1586,'BCA Inputs'!$M$14:$M$54,0))*G1586,IF($B$3="RG&amp;E",INDEX('BCA Inputs'!$BG$14:$BG$54,MATCH(I1586,'BCA Inputs'!$AW$14:$AW$54,0))*P1586+INDEX('BCA Inputs'!$BH$14:$BH$54,MATCH(I1586,'BCA Inputs'!$AW$14:$AW$54,0))*O1586+INDEX('BCA Inputs'!$BI$14:$BI$54,MATCH(I1586,'BCA Inputs'!$AW$14:$AW$54,0))*Q1586+INDEX('BCA Inputs'!$BJ$14:$BJ$54,MATCH(I1586,'BCA Inputs'!$AW$14:$AW$54,0))*F1586+INDEX('BCA Inputs'!$BK$14:$BK$54,MATCH(I1586,'BCA Inputs'!$AW$14:$AW$54,0))*G1586,"")),"")</f>
        <v/>
      </c>
      <c r="AA1586" s="237" t="str">
        <f t="shared" si="245"/>
        <v/>
      </c>
      <c r="AC1586" s="238" t="str">
        <f>IFERROR((K1586+R1586)+IF($B$3="NYSEG",INDEX('BCA Inputs'!$AI$14:$AI$54,MATCH(I1586,'BCA Inputs'!$M$14:$M$54,0))*P1586+INDEX('BCA Inputs'!$AJ$14:$AJ$54,MATCH(I1586,'BCA Inputs'!$M$14:$M$54,0))*Q1586,IF($B$3="RG&amp;E",INDEX('BCA Inputs'!$BR$14:$BR$54,MATCH(I1586,'BCA Inputs'!$AW$14:$AW$54,0))*P1586+INDEX('BCA Inputs'!$BS$14:$BS$54,MATCH(I1586,'BCA Inputs'!$AW$14:$AW$54,0))*Q1586,"")),"")</f>
        <v/>
      </c>
      <c r="AD1586" s="181" t="str">
        <f>IFERROR(IF($B$3="NYSEG",INDEX('BCA Inputs'!$AD$14:$AD$54,MATCH(I1586,'BCA Inputs'!$M$14:$M$54,0))*P1586+INDEX('BCA Inputs'!$AE$14:$AE$54,MATCH(I1586,'BCA Inputs'!$M$14:$M$54,0))*O1586+INDEX('BCA Inputs'!$AF$14:$AF$54,MATCH(I1586,'BCA Inputs'!$M$14:$M$54,0))*Q1586+INDEX('BCA Inputs'!$AG$14:$AG$54,MATCH(I1586,'BCA Inputs'!$M$14:$M$54,0))*F1586+INDEX('BCA Inputs'!$AH$14:$AH$54,MATCH(I1586,'BCA Inputs'!$M$14:$M$54,0))*G1586,IF($B$3="RG&amp;E",INDEX('BCA Inputs'!$BM$14:$BM$54,MATCH(I1586,'BCA Inputs'!$AW$14:$AW$54,0))*P1586+INDEX('BCA Inputs'!$BN$14:$BN$54,MATCH(I1586,'BCA Inputs'!$AW$14:$AW$54,0))*O1586+INDEX('BCA Inputs'!$BO$14:$BO$54,MATCH(I1586,'BCA Inputs'!$AW$14:$AW$54,0))*Q1586+INDEX('BCA Inputs'!$BP$14:$BP$54,MATCH(I1586,'BCA Inputs'!$AW$14:$AW$54,0))*F1586+INDEX('BCA Inputs'!$BQ$14:$BQ$54,MATCH(I1586,'BCA Inputs'!$AW$14:$AW$54,0))*G1586,"")),"")</f>
        <v/>
      </c>
      <c r="AE1586" s="237" t="str">
        <f t="shared" si="246"/>
        <v/>
      </c>
      <c r="AF1586" s="198">
        <f t="shared" si="248"/>
        <v>0</v>
      </c>
      <c r="AG1586" s="239">
        <f t="shared" si="249"/>
        <v>0</v>
      </c>
    </row>
    <row r="1587" spans="1:33">
      <c r="A1587" s="228"/>
      <c r="B1587" s="176"/>
      <c r="C1587" s="229"/>
      <c r="D1587" s="230"/>
      <c r="E1587" s="230"/>
      <c r="F1587" s="230"/>
      <c r="G1587" s="230"/>
      <c r="H1587" s="231"/>
      <c r="I1587" s="231"/>
      <c r="J1587" s="232"/>
      <c r="K1587" s="232"/>
      <c r="L1587" s="232"/>
      <c r="M1587" s="181">
        <f t="shared" si="247"/>
        <v>0</v>
      </c>
      <c r="N1587" s="181">
        <f>IF(H1587="",0,H1587*I1587*'Avoided Water Savings Cost'!$C$16)</f>
        <v>0</v>
      </c>
      <c r="O1587" s="545">
        <f>IF(C1587="",0,IF($B$3="NYSEG",C1587/(1-'Avoided Electric Costs 2020'!$W$21),IF($B$3="RG&amp;E",C1587/(1-'Avoided Electric Costs 2020'!$X$21),"")))</f>
        <v>0</v>
      </c>
      <c r="P1587" s="546">
        <f>IF(D1587="",0,IF($B$3="NYSEG",D1587/(1-'Avoided Electric Costs 2020'!$W$21),IF($B$3="RG&amp;E",D1587/(1-'Avoided Electric Costs 2020'!$X$21),"")))</f>
        <v>0</v>
      </c>
      <c r="Q1587" s="546">
        <f>IF(E1587="",0,IF($B$3="NYSEG",E1587/(1-'Avoided Natural Gas Costs 2020'!$J$34),IF($B$3="RG&amp;E",E1587/(1-'Avoided Natural Gas Costs 2020'!$K$34),"")))</f>
        <v>0</v>
      </c>
      <c r="R1587" s="233" t="str">
        <f>IFERROR(IF(P1587*'BCA Inputs'!$C$1+Q1587*'BCA Inputs'!$C$2+F1587*'BCA Inputs'!$C$2+G1587*'BCA Inputs'!$C$2=0,"",P1587*'BCA Inputs'!$C$1+Q1587*'BCA Inputs'!$C$2+F1587*'BCA Inputs'!$C$2+G1587*'BCA Inputs'!$C$2),"")</f>
        <v/>
      </c>
      <c r="S1587" s="181" t="str">
        <f t="shared" si="240"/>
        <v/>
      </c>
      <c r="T1587" s="181" t="str">
        <f>IFERROR(IF($B$3="NYSEG",(INDEX('BCA Inputs'!$N$14:$N$54,MATCH(I1587,'BCA Inputs'!$M$14:$M$54,0))*P1587+INDEX('BCA Inputs'!$O$14:$O$54,MATCH(I1587,'BCA Inputs'!$M$14:$M$54,0))*O1587+INDEX('BCA Inputs'!P:P,MATCH(I1587,'BCA Inputs'!M:M,0))*Q1587+INDEX('BCA Inputs'!Q:Q,MATCH(I1587,'BCA Inputs'!M:M,0))*F1587+INDEX('BCA Inputs'!R:R,MATCH(I1587,'BCA Inputs'!M:M,0))*G1587)+L1587+N1587,IF($B$3="RG&amp;E",(INDEX('BCA Inputs'!$AX$14:$AX$54,MATCH(I1587,'BCA Inputs'!$AW$14:$AW$54,0))*P1587+INDEX('BCA Inputs'!$AY$14:$AY$54,MATCH(I1587,'BCA Inputs'!$AW$14:$AW$54,0))*O1587+INDEX('BCA Inputs'!$AZ$14:$AZ$54,MATCH(I1587,'BCA Inputs'!$AW$14:$AW$54,0))*Q1587+INDEX('BCA Inputs'!$BA$14:$BA$54,MATCH(I1587,'BCA Inputs'!$AW$14:$AW$54,0))*F1587+INDEX('BCA Inputs'!$BB$14:$BB$54,MATCH(I1587,'BCA Inputs'!$AW$14:$AW$54,0))*G1587)+L1587+N1587,"")),"")</f>
        <v/>
      </c>
      <c r="U1587" s="234" t="str">
        <f t="shared" si="241"/>
        <v/>
      </c>
      <c r="V1587" s="234" t="str">
        <f t="shared" si="242"/>
        <v/>
      </c>
      <c r="W1587" s="234" t="str">
        <f t="shared" si="243"/>
        <v/>
      </c>
      <c r="Y1587" s="235" t="str">
        <f t="shared" si="244"/>
        <v/>
      </c>
      <c r="Z1587" s="236" t="str">
        <f>IFERROR(IF($B$3="NYSEG",INDEX('BCA Inputs'!$X$14:$X$54,MATCH(I1587,'BCA Inputs'!$M$14:$M$54,0))*P1587+INDEX('BCA Inputs'!$Y$14:$Y$54,MATCH(I1587,'BCA Inputs'!$M$14:$M$54,0))*O1587+INDEX('BCA Inputs'!$Z$14:$Z$54,MATCH(I1587,'BCA Inputs'!$M$14:$M$54,0))*Q1587+INDEX('BCA Inputs'!$AA$14:$AA$54,MATCH(I1587,'BCA Inputs'!$M$14:$M$54,0))*F1587+INDEX('BCA Inputs'!$AB$14:$AB$54,MATCH(I1587,'BCA Inputs'!$M$14:$M$54,0))*G1587,IF($B$3="RG&amp;E",INDEX('BCA Inputs'!$BG$14:$BG$54,MATCH(I1587,'BCA Inputs'!$AW$14:$AW$54,0))*P1587+INDEX('BCA Inputs'!$BH$14:$BH$54,MATCH(I1587,'BCA Inputs'!$AW$14:$AW$54,0))*O1587+INDEX('BCA Inputs'!$BI$14:$BI$54,MATCH(I1587,'BCA Inputs'!$AW$14:$AW$54,0))*Q1587+INDEX('BCA Inputs'!$BJ$14:$BJ$54,MATCH(I1587,'BCA Inputs'!$AW$14:$AW$54,0))*F1587+INDEX('BCA Inputs'!$BK$14:$BK$54,MATCH(I1587,'BCA Inputs'!$AW$14:$AW$54,0))*G1587,"")),"")</f>
        <v/>
      </c>
      <c r="AA1587" s="237" t="str">
        <f t="shared" si="245"/>
        <v/>
      </c>
      <c r="AC1587" s="238" t="str">
        <f>IFERROR((K1587+R1587)+IF($B$3="NYSEG",INDEX('BCA Inputs'!$AI$14:$AI$54,MATCH(I1587,'BCA Inputs'!$M$14:$M$54,0))*P1587+INDEX('BCA Inputs'!$AJ$14:$AJ$54,MATCH(I1587,'BCA Inputs'!$M$14:$M$54,0))*Q1587,IF($B$3="RG&amp;E",INDEX('BCA Inputs'!$BR$14:$BR$54,MATCH(I1587,'BCA Inputs'!$AW$14:$AW$54,0))*P1587+INDEX('BCA Inputs'!$BS$14:$BS$54,MATCH(I1587,'BCA Inputs'!$AW$14:$AW$54,0))*Q1587,"")),"")</f>
        <v/>
      </c>
      <c r="AD1587" s="181" t="str">
        <f>IFERROR(IF($B$3="NYSEG",INDEX('BCA Inputs'!$AD$14:$AD$54,MATCH(I1587,'BCA Inputs'!$M$14:$M$54,0))*P1587+INDEX('BCA Inputs'!$AE$14:$AE$54,MATCH(I1587,'BCA Inputs'!$M$14:$M$54,0))*O1587+INDEX('BCA Inputs'!$AF$14:$AF$54,MATCH(I1587,'BCA Inputs'!$M$14:$M$54,0))*Q1587+INDEX('BCA Inputs'!$AG$14:$AG$54,MATCH(I1587,'BCA Inputs'!$M$14:$M$54,0))*F1587+INDEX('BCA Inputs'!$AH$14:$AH$54,MATCH(I1587,'BCA Inputs'!$M$14:$M$54,0))*G1587,IF($B$3="RG&amp;E",INDEX('BCA Inputs'!$BM$14:$BM$54,MATCH(I1587,'BCA Inputs'!$AW$14:$AW$54,0))*P1587+INDEX('BCA Inputs'!$BN$14:$BN$54,MATCH(I1587,'BCA Inputs'!$AW$14:$AW$54,0))*O1587+INDEX('BCA Inputs'!$BO$14:$BO$54,MATCH(I1587,'BCA Inputs'!$AW$14:$AW$54,0))*Q1587+INDEX('BCA Inputs'!$BP$14:$BP$54,MATCH(I1587,'BCA Inputs'!$AW$14:$AW$54,0))*F1587+INDEX('BCA Inputs'!$BQ$14:$BQ$54,MATCH(I1587,'BCA Inputs'!$AW$14:$AW$54,0))*G1587,"")),"")</f>
        <v/>
      </c>
      <c r="AE1587" s="237" t="str">
        <f t="shared" si="246"/>
        <v/>
      </c>
      <c r="AF1587" s="198">
        <f t="shared" si="248"/>
        <v>0</v>
      </c>
      <c r="AG1587" s="239">
        <f t="shared" si="249"/>
        <v>0</v>
      </c>
    </row>
    <row r="1588" spans="1:33">
      <c r="A1588" s="228"/>
      <c r="B1588" s="176"/>
      <c r="C1588" s="229"/>
      <c r="D1588" s="230"/>
      <c r="E1588" s="230"/>
      <c r="F1588" s="230"/>
      <c r="G1588" s="230"/>
      <c r="H1588" s="231"/>
      <c r="I1588" s="231"/>
      <c r="J1588" s="232"/>
      <c r="K1588" s="232"/>
      <c r="L1588" s="232"/>
      <c r="M1588" s="181">
        <f t="shared" si="247"/>
        <v>0</v>
      </c>
      <c r="N1588" s="181">
        <f>IF(H1588="",0,H1588*I1588*'Avoided Water Savings Cost'!$C$16)</f>
        <v>0</v>
      </c>
      <c r="O1588" s="545">
        <f>IF(C1588="",0,IF($B$3="NYSEG",C1588/(1-'Avoided Electric Costs 2020'!$W$21),IF($B$3="RG&amp;E",C1588/(1-'Avoided Electric Costs 2020'!$X$21),"")))</f>
        <v>0</v>
      </c>
      <c r="P1588" s="546">
        <f>IF(D1588="",0,IF($B$3="NYSEG",D1588/(1-'Avoided Electric Costs 2020'!$W$21),IF($B$3="RG&amp;E",D1588/(1-'Avoided Electric Costs 2020'!$X$21),"")))</f>
        <v>0</v>
      </c>
      <c r="Q1588" s="546">
        <f>IF(E1588="",0,IF($B$3="NYSEG",E1588/(1-'Avoided Natural Gas Costs 2020'!$J$34),IF($B$3="RG&amp;E",E1588/(1-'Avoided Natural Gas Costs 2020'!$K$34),"")))</f>
        <v>0</v>
      </c>
      <c r="R1588" s="233" t="str">
        <f>IFERROR(IF(P1588*'BCA Inputs'!$C$1+Q1588*'BCA Inputs'!$C$2+F1588*'BCA Inputs'!$C$2+G1588*'BCA Inputs'!$C$2=0,"",P1588*'BCA Inputs'!$C$1+Q1588*'BCA Inputs'!$C$2+F1588*'BCA Inputs'!$C$2+G1588*'BCA Inputs'!$C$2),"")</f>
        <v/>
      </c>
      <c r="S1588" s="181" t="str">
        <f t="shared" si="240"/>
        <v/>
      </c>
      <c r="T1588" s="181" t="str">
        <f>IFERROR(IF($B$3="NYSEG",(INDEX('BCA Inputs'!$N$14:$N$54,MATCH(I1588,'BCA Inputs'!$M$14:$M$54,0))*P1588+INDEX('BCA Inputs'!$O$14:$O$54,MATCH(I1588,'BCA Inputs'!$M$14:$M$54,0))*O1588+INDEX('BCA Inputs'!P:P,MATCH(I1588,'BCA Inputs'!M:M,0))*Q1588+INDEX('BCA Inputs'!Q:Q,MATCH(I1588,'BCA Inputs'!M:M,0))*F1588+INDEX('BCA Inputs'!R:R,MATCH(I1588,'BCA Inputs'!M:M,0))*G1588)+L1588+N1588,IF($B$3="RG&amp;E",(INDEX('BCA Inputs'!$AX$14:$AX$54,MATCH(I1588,'BCA Inputs'!$AW$14:$AW$54,0))*P1588+INDEX('BCA Inputs'!$AY$14:$AY$54,MATCH(I1588,'BCA Inputs'!$AW$14:$AW$54,0))*O1588+INDEX('BCA Inputs'!$AZ$14:$AZ$54,MATCH(I1588,'BCA Inputs'!$AW$14:$AW$54,0))*Q1588+INDEX('BCA Inputs'!$BA$14:$BA$54,MATCH(I1588,'BCA Inputs'!$AW$14:$AW$54,0))*F1588+INDEX('BCA Inputs'!$BB$14:$BB$54,MATCH(I1588,'BCA Inputs'!$AW$14:$AW$54,0))*G1588)+L1588+N1588,"")),"")</f>
        <v/>
      </c>
      <c r="U1588" s="234" t="str">
        <f t="shared" si="241"/>
        <v/>
      </c>
      <c r="V1588" s="234" t="str">
        <f t="shared" si="242"/>
        <v/>
      </c>
      <c r="W1588" s="234" t="str">
        <f t="shared" si="243"/>
        <v/>
      </c>
      <c r="Y1588" s="235" t="str">
        <f t="shared" si="244"/>
        <v/>
      </c>
      <c r="Z1588" s="236" t="str">
        <f>IFERROR(IF($B$3="NYSEG",INDEX('BCA Inputs'!$X$14:$X$54,MATCH(I1588,'BCA Inputs'!$M$14:$M$54,0))*P1588+INDEX('BCA Inputs'!$Y$14:$Y$54,MATCH(I1588,'BCA Inputs'!$M$14:$M$54,0))*O1588+INDEX('BCA Inputs'!$Z$14:$Z$54,MATCH(I1588,'BCA Inputs'!$M$14:$M$54,0))*Q1588+INDEX('BCA Inputs'!$AA$14:$AA$54,MATCH(I1588,'BCA Inputs'!$M$14:$M$54,0))*F1588+INDEX('BCA Inputs'!$AB$14:$AB$54,MATCH(I1588,'BCA Inputs'!$M$14:$M$54,0))*G1588,IF($B$3="RG&amp;E",INDEX('BCA Inputs'!$BG$14:$BG$54,MATCH(I1588,'BCA Inputs'!$AW$14:$AW$54,0))*P1588+INDEX('BCA Inputs'!$BH$14:$BH$54,MATCH(I1588,'BCA Inputs'!$AW$14:$AW$54,0))*O1588+INDEX('BCA Inputs'!$BI$14:$BI$54,MATCH(I1588,'BCA Inputs'!$AW$14:$AW$54,0))*Q1588+INDEX('BCA Inputs'!$BJ$14:$BJ$54,MATCH(I1588,'BCA Inputs'!$AW$14:$AW$54,0))*F1588+INDEX('BCA Inputs'!$BK$14:$BK$54,MATCH(I1588,'BCA Inputs'!$AW$14:$AW$54,0))*G1588,"")),"")</f>
        <v/>
      </c>
      <c r="AA1588" s="237" t="str">
        <f t="shared" si="245"/>
        <v/>
      </c>
      <c r="AC1588" s="238" t="str">
        <f>IFERROR((K1588+R1588)+IF($B$3="NYSEG",INDEX('BCA Inputs'!$AI$14:$AI$54,MATCH(I1588,'BCA Inputs'!$M$14:$M$54,0))*P1588+INDEX('BCA Inputs'!$AJ$14:$AJ$54,MATCH(I1588,'BCA Inputs'!$M$14:$M$54,0))*Q1588,IF($B$3="RG&amp;E",INDEX('BCA Inputs'!$BR$14:$BR$54,MATCH(I1588,'BCA Inputs'!$AW$14:$AW$54,0))*P1588+INDEX('BCA Inputs'!$BS$14:$BS$54,MATCH(I1588,'BCA Inputs'!$AW$14:$AW$54,0))*Q1588,"")),"")</f>
        <v/>
      </c>
      <c r="AD1588" s="181" t="str">
        <f>IFERROR(IF($B$3="NYSEG",INDEX('BCA Inputs'!$AD$14:$AD$54,MATCH(I1588,'BCA Inputs'!$M$14:$M$54,0))*P1588+INDEX('BCA Inputs'!$AE$14:$AE$54,MATCH(I1588,'BCA Inputs'!$M$14:$M$54,0))*O1588+INDEX('BCA Inputs'!$AF$14:$AF$54,MATCH(I1588,'BCA Inputs'!$M$14:$M$54,0))*Q1588+INDEX('BCA Inputs'!$AG$14:$AG$54,MATCH(I1588,'BCA Inputs'!$M$14:$M$54,0))*F1588+INDEX('BCA Inputs'!$AH$14:$AH$54,MATCH(I1588,'BCA Inputs'!$M$14:$M$54,0))*G1588,IF($B$3="RG&amp;E",INDEX('BCA Inputs'!$BM$14:$BM$54,MATCH(I1588,'BCA Inputs'!$AW$14:$AW$54,0))*P1588+INDEX('BCA Inputs'!$BN$14:$BN$54,MATCH(I1588,'BCA Inputs'!$AW$14:$AW$54,0))*O1588+INDEX('BCA Inputs'!$BO$14:$BO$54,MATCH(I1588,'BCA Inputs'!$AW$14:$AW$54,0))*Q1588+INDEX('BCA Inputs'!$BP$14:$BP$54,MATCH(I1588,'BCA Inputs'!$AW$14:$AW$54,0))*F1588+INDEX('BCA Inputs'!$BQ$14:$BQ$54,MATCH(I1588,'BCA Inputs'!$AW$14:$AW$54,0))*G1588,"")),"")</f>
        <v/>
      </c>
      <c r="AE1588" s="237" t="str">
        <f t="shared" si="246"/>
        <v/>
      </c>
      <c r="AF1588" s="198">
        <f t="shared" si="248"/>
        <v>0</v>
      </c>
      <c r="AG1588" s="239">
        <f t="shared" si="249"/>
        <v>0</v>
      </c>
    </row>
    <row r="1589" spans="1:33">
      <c r="A1589" s="228"/>
      <c r="B1589" s="176"/>
      <c r="C1589" s="229"/>
      <c r="D1589" s="230"/>
      <c r="E1589" s="230"/>
      <c r="F1589" s="230"/>
      <c r="G1589" s="230"/>
      <c r="H1589" s="231"/>
      <c r="I1589" s="231"/>
      <c r="J1589" s="232"/>
      <c r="K1589" s="232"/>
      <c r="L1589" s="232"/>
      <c r="M1589" s="181">
        <f t="shared" si="247"/>
        <v>0</v>
      </c>
      <c r="N1589" s="181">
        <f>IF(H1589="",0,H1589*I1589*'Avoided Water Savings Cost'!$C$16)</f>
        <v>0</v>
      </c>
      <c r="O1589" s="545">
        <f>IF(C1589="",0,IF($B$3="NYSEG",C1589/(1-'Avoided Electric Costs 2020'!$W$21),IF($B$3="RG&amp;E",C1589/(1-'Avoided Electric Costs 2020'!$X$21),"")))</f>
        <v>0</v>
      </c>
      <c r="P1589" s="546">
        <f>IF(D1589="",0,IF($B$3="NYSEG",D1589/(1-'Avoided Electric Costs 2020'!$W$21),IF($B$3="RG&amp;E",D1589/(1-'Avoided Electric Costs 2020'!$X$21),"")))</f>
        <v>0</v>
      </c>
      <c r="Q1589" s="546">
        <f>IF(E1589="",0,IF($B$3="NYSEG",E1589/(1-'Avoided Natural Gas Costs 2020'!$J$34),IF($B$3="RG&amp;E",E1589/(1-'Avoided Natural Gas Costs 2020'!$K$34),"")))</f>
        <v>0</v>
      </c>
      <c r="R1589" s="233" t="str">
        <f>IFERROR(IF(P1589*'BCA Inputs'!$C$1+Q1589*'BCA Inputs'!$C$2+F1589*'BCA Inputs'!$C$2+G1589*'BCA Inputs'!$C$2=0,"",P1589*'BCA Inputs'!$C$1+Q1589*'BCA Inputs'!$C$2+F1589*'BCA Inputs'!$C$2+G1589*'BCA Inputs'!$C$2),"")</f>
        <v/>
      </c>
      <c r="S1589" s="181" t="str">
        <f t="shared" si="240"/>
        <v/>
      </c>
      <c r="T1589" s="181" t="str">
        <f>IFERROR(IF($B$3="NYSEG",(INDEX('BCA Inputs'!$N$14:$N$54,MATCH(I1589,'BCA Inputs'!$M$14:$M$54,0))*P1589+INDEX('BCA Inputs'!$O$14:$O$54,MATCH(I1589,'BCA Inputs'!$M$14:$M$54,0))*O1589+INDEX('BCA Inputs'!P:P,MATCH(I1589,'BCA Inputs'!M:M,0))*Q1589+INDEX('BCA Inputs'!Q:Q,MATCH(I1589,'BCA Inputs'!M:M,0))*F1589+INDEX('BCA Inputs'!R:R,MATCH(I1589,'BCA Inputs'!M:M,0))*G1589)+L1589+N1589,IF($B$3="RG&amp;E",(INDEX('BCA Inputs'!$AX$14:$AX$54,MATCH(I1589,'BCA Inputs'!$AW$14:$AW$54,0))*P1589+INDEX('BCA Inputs'!$AY$14:$AY$54,MATCH(I1589,'BCA Inputs'!$AW$14:$AW$54,0))*O1589+INDEX('BCA Inputs'!$AZ$14:$AZ$54,MATCH(I1589,'BCA Inputs'!$AW$14:$AW$54,0))*Q1589+INDEX('BCA Inputs'!$BA$14:$BA$54,MATCH(I1589,'BCA Inputs'!$AW$14:$AW$54,0))*F1589+INDEX('BCA Inputs'!$BB$14:$BB$54,MATCH(I1589,'BCA Inputs'!$AW$14:$AW$54,0))*G1589)+L1589+N1589,"")),"")</f>
        <v/>
      </c>
      <c r="U1589" s="234" t="str">
        <f t="shared" si="241"/>
        <v/>
      </c>
      <c r="V1589" s="234" t="str">
        <f t="shared" si="242"/>
        <v/>
      </c>
      <c r="W1589" s="234" t="str">
        <f t="shared" si="243"/>
        <v/>
      </c>
      <c r="Y1589" s="235" t="str">
        <f t="shared" si="244"/>
        <v/>
      </c>
      <c r="Z1589" s="236" t="str">
        <f>IFERROR(IF($B$3="NYSEG",INDEX('BCA Inputs'!$X$14:$X$54,MATCH(I1589,'BCA Inputs'!$M$14:$M$54,0))*P1589+INDEX('BCA Inputs'!$Y$14:$Y$54,MATCH(I1589,'BCA Inputs'!$M$14:$M$54,0))*O1589+INDEX('BCA Inputs'!$Z$14:$Z$54,MATCH(I1589,'BCA Inputs'!$M$14:$M$54,0))*Q1589+INDEX('BCA Inputs'!$AA$14:$AA$54,MATCH(I1589,'BCA Inputs'!$M$14:$M$54,0))*F1589+INDEX('BCA Inputs'!$AB$14:$AB$54,MATCH(I1589,'BCA Inputs'!$M$14:$M$54,0))*G1589,IF($B$3="RG&amp;E",INDEX('BCA Inputs'!$BG$14:$BG$54,MATCH(I1589,'BCA Inputs'!$AW$14:$AW$54,0))*P1589+INDEX('BCA Inputs'!$BH$14:$BH$54,MATCH(I1589,'BCA Inputs'!$AW$14:$AW$54,0))*O1589+INDEX('BCA Inputs'!$BI$14:$BI$54,MATCH(I1589,'BCA Inputs'!$AW$14:$AW$54,0))*Q1589+INDEX('BCA Inputs'!$BJ$14:$BJ$54,MATCH(I1589,'BCA Inputs'!$AW$14:$AW$54,0))*F1589+INDEX('BCA Inputs'!$BK$14:$BK$54,MATCH(I1589,'BCA Inputs'!$AW$14:$AW$54,0))*G1589,"")),"")</f>
        <v/>
      </c>
      <c r="AA1589" s="237" t="str">
        <f t="shared" si="245"/>
        <v/>
      </c>
      <c r="AC1589" s="238" t="str">
        <f>IFERROR((K1589+R1589)+IF($B$3="NYSEG",INDEX('BCA Inputs'!$AI$14:$AI$54,MATCH(I1589,'BCA Inputs'!$M$14:$M$54,0))*P1589+INDEX('BCA Inputs'!$AJ$14:$AJ$54,MATCH(I1589,'BCA Inputs'!$M$14:$M$54,0))*Q1589,IF($B$3="RG&amp;E",INDEX('BCA Inputs'!$BR$14:$BR$54,MATCH(I1589,'BCA Inputs'!$AW$14:$AW$54,0))*P1589+INDEX('BCA Inputs'!$BS$14:$BS$54,MATCH(I1589,'BCA Inputs'!$AW$14:$AW$54,0))*Q1589,"")),"")</f>
        <v/>
      </c>
      <c r="AD1589" s="181" t="str">
        <f>IFERROR(IF($B$3="NYSEG",INDEX('BCA Inputs'!$AD$14:$AD$54,MATCH(I1589,'BCA Inputs'!$M$14:$M$54,0))*P1589+INDEX('BCA Inputs'!$AE$14:$AE$54,MATCH(I1589,'BCA Inputs'!$M$14:$M$54,0))*O1589+INDEX('BCA Inputs'!$AF$14:$AF$54,MATCH(I1589,'BCA Inputs'!$M$14:$M$54,0))*Q1589+INDEX('BCA Inputs'!$AG$14:$AG$54,MATCH(I1589,'BCA Inputs'!$M$14:$M$54,0))*F1589+INDEX('BCA Inputs'!$AH$14:$AH$54,MATCH(I1589,'BCA Inputs'!$M$14:$M$54,0))*G1589,IF($B$3="RG&amp;E",INDEX('BCA Inputs'!$BM$14:$BM$54,MATCH(I1589,'BCA Inputs'!$AW$14:$AW$54,0))*P1589+INDEX('BCA Inputs'!$BN$14:$BN$54,MATCH(I1589,'BCA Inputs'!$AW$14:$AW$54,0))*O1589+INDEX('BCA Inputs'!$BO$14:$BO$54,MATCH(I1589,'BCA Inputs'!$AW$14:$AW$54,0))*Q1589+INDEX('BCA Inputs'!$BP$14:$BP$54,MATCH(I1589,'BCA Inputs'!$AW$14:$AW$54,0))*F1589+INDEX('BCA Inputs'!$BQ$14:$BQ$54,MATCH(I1589,'BCA Inputs'!$AW$14:$AW$54,0))*G1589,"")),"")</f>
        <v/>
      </c>
      <c r="AE1589" s="237" t="str">
        <f t="shared" si="246"/>
        <v/>
      </c>
      <c r="AF1589" s="198">
        <f t="shared" si="248"/>
        <v>0</v>
      </c>
      <c r="AG1589" s="239">
        <f t="shared" si="249"/>
        <v>0</v>
      </c>
    </row>
    <row r="1590" spans="1:33">
      <c r="A1590" s="228"/>
      <c r="B1590" s="176"/>
      <c r="C1590" s="229"/>
      <c r="D1590" s="230"/>
      <c r="E1590" s="230"/>
      <c r="F1590" s="230"/>
      <c r="G1590" s="230"/>
      <c r="H1590" s="231"/>
      <c r="I1590" s="231"/>
      <c r="J1590" s="232"/>
      <c r="K1590" s="232"/>
      <c r="L1590" s="232"/>
      <c r="M1590" s="181">
        <f t="shared" si="247"/>
        <v>0</v>
      </c>
      <c r="N1590" s="181">
        <f>IF(H1590="",0,H1590*I1590*'Avoided Water Savings Cost'!$C$16)</f>
        <v>0</v>
      </c>
      <c r="O1590" s="545">
        <f>IF(C1590="",0,IF($B$3="NYSEG",C1590/(1-'Avoided Electric Costs 2020'!$W$21),IF($B$3="RG&amp;E",C1590/(1-'Avoided Electric Costs 2020'!$X$21),"")))</f>
        <v>0</v>
      </c>
      <c r="P1590" s="546">
        <f>IF(D1590="",0,IF($B$3="NYSEG",D1590/(1-'Avoided Electric Costs 2020'!$W$21),IF($B$3="RG&amp;E",D1590/(1-'Avoided Electric Costs 2020'!$X$21),"")))</f>
        <v>0</v>
      </c>
      <c r="Q1590" s="546">
        <f>IF(E1590="",0,IF($B$3="NYSEG",E1590/(1-'Avoided Natural Gas Costs 2020'!$J$34),IF($B$3="RG&amp;E",E1590/(1-'Avoided Natural Gas Costs 2020'!$K$34),"")))</f>
        <v>0</v>
      </c>
      <c r="R1590" s="233" t="str">
        <f>IFERROR(IF(P1590*'BCA Inputs'!$C$1+Q1590*'BCA Inputs'!$C$2+F1590*'BCA Inputs'!$C$2+G1590*'BCA Inputs'!$C$2=0,"",P1590*'BCA Inputs'!$C$1+Q1590*'BCA Inputs'!$C$2+F1590*'BCA Inputs'!$C$2+G1590*'BCA Inputs'!$C$2),"")</f>
        <v/>
      </c>
      <c r="S1590" s="181" t="str">
        <f t="shared" si="240"/>
        <v/>
      </c>
      <c r="T1590" s="181" t="str">
        <f>IFERROR(IF($B$3="NYSEG",(INDEX('BCA Inputs'!$N$14:$N$54,MATCH(I1590,'BCA Inputs'!$M$14:$M$54,0))*P1590+INDEX('BCA Inputs'!$O$14:$O$54,MATCH(I1590,'BCA Inputs'!$M$14:$M$54,0))*O1590+INDEX('BCA Inputs'!P:P,MATCH(I1590,'BCA Inputs'!M:M,0))*Q1590+INDEX('BCA Inputs'!Q:Q,MATCH(I1590,'BCA Inputs'!M:M,0))*F1590+INDEX('BCA Inputs'!R:R,MATCH(I1590,'BCA Inputs'!M:M,0))*G1590)+L1590+N1590,IF($B$3="RG&amp;E",(INDEX('BCA Inputs'!$AX$14:$AX$54,MATCH(I1590,'BCA Inputs'!$AW$14:$AW$54,0))*P1590+INDEX('BCA Inputs'!$AY$14:$AY$54,MATCH(I1590,'BCA Inputs'!$AW$14:$AW$54,0))*O1590+INDEX('BCA Inputs'!$AZ$14:$AZ$54,MATCH(I1590,'BCA Inputs'!$AW$14:$AW$54,0))*Q1590+INDEX('BCA Inputs'!$BA$14:$BA$54,MATCH(I1590,'BCA Inputs'!$AW$14:$AW$54,0))*F1590+INDEX('BCA Inputs'!$BB$14:$BB$54,MATCH(I1590,'BCA Inputs'!$AW$14:$AW$54,0))*G1590)+L1590+N1590,"")),"")</f>
        <v/>
      </c>
      <c r="U1590" s="234" t="str">
        <f t="shared" si="241"/>
        <v/>
      </c>
      <c r="V1590" s="234" t="str">
        <f t="shared" si="242"/>
        <v/>
      </c>
      <c r="W1590" s="234" t="str">
        <f t="shared" si="243"/>
        <v/>
      </c>
      <c r="Y1590" s="235" t="str">
        <f t="shared" si="244"/>
        <v/>
      </c>
      <c r="Z1590" s="236" t="str">
        <f>IFERROR(IF($B$3="NYSEG",INDEX('BCA Inputs'!$X$14:$X$54,MATCH(I1590,'BCA Inputs'!$M$14:$M$54,0))*P1590+INDEX('BCA Inputs'!$Y$14:$Y$54,MATCH(I1590,'BCA Inputs'!$M$14:$M$54,0))*O1590+INDEX('BCA Inputs'!$Z$14:$Z$54,MATCH(I1590,'BCA Inputs'!$M$14:$M$54,0))*Q1590+INDEX('BCA Inputs'!$AA$14:$AA$54,MATCH(I1590,'BCA Inputs'!$M$14:$M$54,0))*F1590+INDEX('BCA Inputs'!$AB$14:$AB$54,MATCH(I1590,'BCA Inputs'!$M$14:$M$54,0))*G1590,IF($B$3="RG&amp;E",INDEX('BCA Inputs'!$BG$14:$BG$54,MATCH(I1590,'BCA Inputs'!$AW$14:$AW$54,0))*P1590+INDEX('BCA Inputs'!$BH$14:$BH$54,MATCH(I1590,'BCA Inputs'!$AW$14:$AW$54,0))*O1590+INDEX('BCA Inputs'!$BI$14:$BI$54,MATCH(I1590,'BCA Inputs'!$AW$14:$AW$54,0))*Q1590+INDEX('BCA Inputs'!$BJ$14:$BJ$54,MATCH(I1590,'BCA Inputs'!$AW$14:$AW$54,0))*F1590+INDEX('BCA Inputs'!$BK$14:$BK$54,MATCH(I1590,'BCA Inputs'!$AW$14:$AW$54,0))*G1590,"")),"")</f>
        <v/>
      </c>
      <c r="AA1590" s="237" t="str">
        <f t="shared" si="245"/>
        <v/>
      </c>
      <c r="AC1590" s="238" t="str">
        <f>IFERROR((K1590+R1590)+IF($B$3="NYSEG",INDEX('BCA Inputs'!$AI$14:$AI$54,MATCH(I1590,'BCA Inputs'!$M$14:$M$54,0))*P1590+INDEX('BCA Inputs'!$AJ$14:$AJ$54,MATCH(I1590,'BCA Inputs'!$M$14:$M$54,0))*Q1590,IF($B$3="RG&amp;E",INDEX('BCA Inputs'!$BR$14:$BR$54,MATCH(I1590,'BCA Inputs'!$AW$14:$AW$54,0))*P1590+INDEX('BCA Inputs'!$BS$14:$BS$54,MATCH(I1590,'BCA Inputs'!$AW$14:$AW$54,0))*Q1590,"")),"")</f>
        <v/>
      </c>
      <c r="AD1590" s="181" t="str">
        <f>IFERROR(IF($B$3="NYSEG",INDEX('BCA Inputs'!$AD$14:$AD$54,MATCH(I1590,'BCA Inputs'!$M$14:$M$54,0))*P1590+INDEX('BCA Inputs'!$AE$14:$AE$54,MATCH(I1590,'BCA Inputs'!$M$14:$M$54,0))*O1590+INDEX('BCA Inputs'!$AF$14:$AF$54,MATCH(I1590,'BCA Inputs'!$M$14:$M$54,0))*Q1590+INDEX('BCA Inputs'!$AG$14:$AG$54,MATCH(I1590,'BCA Inputs'!$M$14:$M$54,0))*F1590+INDEX('BCA Inputs'!$AH$14:$AH$54,MATCH(I1590,'BCA Inputs'!$M$14:$M$54,0))*G1590,IF($B$3="RG&amp;E",INDEX('BCA Inputs'!$BM$14:$BM$54,MATCH(I1590,'BCA Inputs'!$AW$14:$AW$54,0))*P1590+INDEX('BCA Inputs'!$BN$14:$BN$54,MATCH(I1590,'BCA Inputs'!$AW$14:$AW$54,0))*O1590+INDEX('BCA Inputs'!$BO$14:$BO$54,MATCH(I1590,'BCA Inputs'!$AW$14:$AW$54,0))*Q1590+INDEX('BCA Inputs'!$BP$14:$BP$54,MATCH(I1590,'BCA Inputs'!$AW$14:$AW$54,0))*F1590+INDEX('BCA Inputs'!$BQ$14:$BQ$54,MATCH(I1590,'BCA Inputs'!$AW$14:$AW$54,0))*G1590,"")),"")</f>
        <v/>
      </c>
      <c r="AE1590" s="237" t="str">
        <f t="shared" si="246"/>
        <v/>
      </c>
      <c r="AF1590" s="198">
        <f t="shared" si="248"/>
        <v>0</v>
      </c>
      <c r="AG1590" s="239">
        <f t="shared" si="249"/>
        <v>0</v>
      </c>
    </row>
    <row r="1591" spans="1:33">
      <c r="A1591" s="228"/>
      <c r="B1591" s="176"/>
      <c r="C1591" s="229"/>
      <c r="D1591" s="230"/>
      <c r="E1591" s="230"/>
      <c r="F1591" s="230"/>
      <c r="G1591" s="230"/>
      <c r="H1591" s="231"/>
      <c r="I1591" s="231"/>
      <c r="J1591" s="232"/>
      <c r="K1591" s="232"/>
      <c r="L1591" s="232"/>
      <c r="M1591" s="181">
        <f t="shared" si="247"/>
        <v>0</v>
      </c>
      <c r="N1591" s="181">
        <f>IF(H1591="",0,H1591*I1591*'Avoided Water Savings Cost'!$C$16)</f>
        <v>0</v>
      </c>
      <c r="O1591" s="545">
        <f>IF(C1591="",0,IF($B$3="NYSEG",C1591/(1-'Avoided Electric Costs 2020'!$W$21),IF($B$3="RG&amp;E",C1591/(1-'Avoided Electric Costs 2020'!$X$21),"")))</f>
        <v>0</v>
      </c>
      <c r="P1591" s="546">
        <f>IF(D1591="",0,IF($B$3="NYSEG",D1591/(1-'Avoided Electric Costs 2020'!$W$21),IF($B$3="RG&amp;E",D1591/(1-'Avoided Electric Costs 2020'!$X$21),"")))</f>
        <v>0</v>
      </c>
      <c r="Q1591" s="546">
        <f>IF(E1591="",0,IF($B$3="NYSEG",E1591/(1-'Avoided Natural Gas Costs 2020'!$J$34),IF($B$3="RG&amp;E",E1591/(1-'Avoided Natural Gas Costs 2020'!$K$34),"")))</f>
        <v>0</v>
      </c>
      <c r="R1591" s="233" t="str">
        <f>IFERROR(IF(P1591*'BCA Inputs'!$C$1+Q1591*'BCA Inputs'!$C$2+F1591*'BCA Inputs'!$C$2+G1591*'BCA Inputs'!$C$2=0,"",P1591*'BCA Inputs'!$C$1+Q1591*'BCA Inputs'!$C$2+F1591*'BCA Inputs'!$C$2+G1591*'BCA Inputs'!$C$2),"")</f>
        <v/>
      </c>
      <c r="S1591" s="181" t="str">
        <f t="shared" si="240"/>
        <v/>
      </c>
      <c r="T1591" s="181" t="str">
        <f>IFERROR(IF($B$3="NYSEG",(INDEX('BCA Inputs'!$N$14:$N$54,MATCH(I1591,'BCA Inputs'!$M$14:$M$54,0))*P1591+INDEX('BCA Inputs'!$O$14:$O$54,MATCH(I1591,'BCA Inputs'!$M$14:$M$54,0))*O1591+INDEX('BCA Inputs'!P:P,MATCH(I1591,'BCA Inputs'!M:M,0))*Q1591+INDEX('BCA Inputs'!Q:Q,MATCH(I1591,'BCA Inputs'!M:M,0))*F1591+INDEX('BCA Inputs'!R:R,MATCH(I1591,'BCA Inputs'!M:M,0))*G1591)+L1591+N1591,IF($B$3="RG&amp;E",(INDEX('BCA Inputs'!$AX$14:$AX$54,MATCH(I1591,'BCA Inputs'!$AW$14:$AW$54,0))*P1591+INDEX('BCA Inputs'!$AY$14:$AY$54,MATCH(I1591,'BCA Inputs'!$AW$14:$AW$54,0))*O1591+INDEX('BCA Inputs'!$AZ$14:$AZ$54,MATCH(I1591,'BCA Inputs'!$AW$14:$AW$54,0))*Q1591+INDEX('BCA Inputs'!$BA$14:$BA$54,MATCH(I1591,'BCA Inputs'!$AW$14:$AW$54,0))*F1591+INDEX('BCA Inputs'!$BB$14:$BB$54,MATCH(I1591,'BCA Inputs'!$AW$14:$AW$54,0))*G1591)+L1591+N1591,"")),"")</f>
        <v/>
      </c>
      <c r="U1591" s="234" t="str">
        <f t="shared" si="241"/>
        <v/>
      </c>
      <c r="V1591" s="234" t="str">
        <f t="shared" si="242"/>
        <v/>
      </c>
      <c r="W1591" s="234" t="str">
        <f t="shared" si="243"/>
        <v/>
      </c>
      <c r="Y1591" s="235" t="str">
        <f t="shared" si="244"/>
        <v/>
      </c>
      <c r="Z1591" s="236" t="str">
        <f>IFERROR(IF($B$3="NYSEG",INDEX('BCA Inputs'!$X$14:$X$54,MATCH(I1591,'BCA Inputs'!$M$14:$M$54,0))*P1591+INDEX('BCA Inputs'!$Y$14:$Y$54,MATCH(I1591,'BCA Inputs'!$M$14:$M$54,0))*O1591+INDEX('BCA Inputs'!$Z$14:$Z$54,MATCH(I1591,'BCA Inputs'!$M$14:$M$54,0))*Q1591+INDEX('BCA Inputs'!$AA$14:$AA$54,MATCH(I1591,'BCA Inputs'!$M$14:$M$54,0))*F1591+INDEX('BCA Inputs'!$AB$14:$AB$54,MATCH(I1591,'BCA Inputs'!$M$14:$M$54,0))*G1591,IF($B$3="RG&amp;E",INDEX('BCA Inputs'!$BG$14:$BG$54,MATCH(I1591,'BCA Inputs'!$AW$14:$AW$54,0))*P1591+INDEX('BCA Inputs'!$BH$14:$BH$54,MATCH(I1591,'BCA Inputs'!$AW$14:$AW$54,0))*O1591+INDEX('BCA Inputs'!$BI$14:$BI$54,MATCH(I1591,'BCA Inputs'!$AW$14:$AW$54,0))*Q1591+INDEX('BCA Inputs'!$BJ$14:$BJ$54,MATCH(I1591,'BCA Inputs'!$AW$14:$AW$54,0))*F1591+INDEX('BCA Inputs'!$BK$14:$BK$54,MATCH(I1591,'BCA Inputs'!$AW$14:$AW$54,0))*G1591,"")),"")</f>
        <v/>
      </c>
      <c r="AA1591" s="237" t="str">
        <f t="shared" si="245"/>
        <v/>
      </c>
      <c r="AC1591" s="238" t="str">
        <f>IFERROR((K1591+R1591)+IF($B$3="NYSEG",INDEX('BCA Inputs'!$AI$14:$AI$54,MATCH(I1591,'BCA Inputs'!$M$14:$M$54,0))*P1591+INDEX('BCA Inputs'!$AJ$14:$AJ$54,MATCH(I1591,'BCA Inputs'!$M$14:$M$54,0))*Q1591,IF($B$3="RG&amp;E",INDEX('BCA Inputs'!$BR$14:$BR$54,MATCH(I1591,'BCA Inputs'!$AW$14:$AW$54,0))*P1591+INDEX('BCA Inputs'!$BS$14:$BS$54,MATCH(I1591,'BCA Inputs'!$AW$14:$AW$54,0))*Q1591,"")),"")</f>
        <v/>
      </c>
      <c r="AD1591" s="181" t="str">
        <f>IFERROR(IF($B$3="NYSEG",INDEX('BCA Inputs'!$AD$14:$AD$54,MATCH(I1591,'BCA Inputs'!$M$14:$M$54,0))*P1591+INDEX('BCA Inputs'!$AE$14:$AE$54,MATCH(I1591,'BCA Inputs'!$M$14:$M$54,0))*O1591+INDEX('BCA Inputs'!$AF$14:$AF$54,MATCH(I1591,'BCA Inputs'!$M$14:$M$54,0))*Q1591+INDEX('BCA Inputs'!$AG$14:$AG$54,MATCH(I1591,'BCA Inputs'!$M$14:$M$54,0))*F1591+INDEX('BCA Inputs'!$AH$14:$AH$54,MATCH(I1591,'BCA Inputs'!$M$14:$M$54,0))*G1591,IF($B$3="RG&amp;E",INDEX('BCA Inputs'!$BM$14:$BM$54,MATCH(I1591,'BCA Inputs'!$AW$14:$AW$54,0))*P1591+INDEX('BCA Inputs'!$BN$14:$BN$54,MATCH(I1591,'BCA Inputs'!$AW$14:$AW$54,0))*O1591+INDEX('BCA Inputs'!$BO$14:$BO$54,MATCH(I1591,'BCA Inputs'!$AW$14:$AW$54,0))*Q1591+INDEX('BCA Inputs'!$BP$14:$BP$54,MATCH(I1591,'BCA Inputs'!$AW$14:$AW$54,0))*F1591+INDEX('BCA Inputs'!$BQ$14:$BQ$54,MATCH(I1591,'BCA Inputs'!$AW$14:$AW$54,0))*G1591,"")),"")</f>
        <v/>
      </c>
      <c r="AE1591" s="237" t="str">
        <f t="shared" si="246"/>
        <v/>
      </c>
      <c r="AF1591" s="198">
        <f t="shared" si="248"/>
        <v>0</v>
      </c>
      <c r="AG1591" s="239">
        <f t="shared" si="249"/>
        <v>0</v>
      </c>
    </row>
    <row r="1592" spans="1:33">
      <c r="A1592" s="228"/>
      <c r="B1592" s="176"/>
      <c r="C1592" s="229"/>
      <c r="D1592" s="230"/>
      <c r="E1592" s="230"/>
      <c r="F1592" s="230"/>
      <c r="G1592" s="230"/>
      <c r="H1592" s="231"/>
      <c r="I1592" s="231"/>
      <c r="J1592" s="232"/>
      <c r="K1592" s="232"/>
      <c r="L1592" s="232"/>
      <c r="M1592" s="181">
        <f t="shared" si="247"/>
        <v>0</v>
      </c>
      <c r="N1592" s="181">
        <f>IF(H1592="",0,H1592*I1592*'Avoided Water Savings Cost'!$C$16)</f>
        <v>0</v>
      </c>
      <c r="O1592" s="545">
        <f>IF(C1592="",0,IF($B$3="NYSEG",C1592/(1-'Avoided Electric Costs 2020'!$W$21),IF($B$3="RG&amp;E",C1592/(1-'Avoided Electric Costs 2020'!$X$21),"")))</f>
        <v>0</v>
      </c>
      <c r="P1592" s="546">
        <f>IF(D1592="",0,IF($B$3="NYSEG",D1592/(1-'Avoided Electric Costs 2020'!$W$21),IF($B$3="RG&amp;E",D1592/(1-'Avoided Electric Costs 2020'!$X$21),"")))</f>
        <v>0</v>
      </c>
      <c r="Q1592" s="546">
        <f>IF(E1592="",0,IF($B$3="NYSEG",E1592/(1-'Avoided Natural Gas Costs 2020'!$J$34),IF($B$3="RG&amp;E",E1592/(1-'Avoided Natural Gas Costs 2020'!$K$34),"")))</f>
        <v>0</v>
      </c>
      <c r="R1592" s="233" t="str">
        <f>IFERROR(IF(P1592*'BCA Inputs'!$C$1+Q1592*'BCA Inputs'!$C$2+F1592*'BCA Inputs'!$C$2+G1592*'BCA Inputs'!$C$2=0,"",P1592*'BCA Inputs'!$C$1+Q1592*'BCA Inputs'!$C$2+F1592*'BCA Inputs'!$C$2+G1592*'BCA Inputs'!$C$2),"")</f>
        <v/>
      </c>
      <c r="S1592" s="181" t="str">
        <f t="shared" si="240"/>
        <v/>
      </c>
      <c r="T1592" s="181" t="str">
        <f>IFERROR(IF($B$3="NYSEG",(INDEX('BCA Inputs'!$N$14:$N$54,MATCH(I1592,'BCA Inputs'!$M$14:$M$54,0))*P1592+INDEX('BCA Inputs'!$O$14:$O$54,MATCH(I1592,'BCA Inputs'!$M$14:$M$54,0))*O1592+INDEX('BCA Inputs'!P:P,MATCH(I1592,'BCA Inputs'!M:M,0))*Q1592+INDEX('BCA Inputs'!Q:Q,MATCH(I1592,'BCA Inputs'!M:M,0))*F1592+INDEX('BCA Inputs'!R:R,MATCH(I1592,'BCA Inputs'!M:M,0))*G1592)+L1592+N1592,IF($B$3="RG&amp;E",(INDEX('BCA Inputs'!$AX$14:$AX$54,MATCH(I1592,'BCA Inputs'!$AW$14:$AW$54,0))*P1592+INDEX('BCA Inputs'!$AY$14:$AY$54,MATCH(I1592,'BCA Inputs'!$AW$14:$AW$54,0))*O1592+INDEX('BCA Inputs'!$AZ$14:$AZ$54,MATCH(I1592,'BCA Inputs'!$AW$14:$AW$54,0))*Q1592+INDEX('BCA Inputs'!$BA$14:$BA$54,MATCH(I1592,'BCA Inputs'!$AW$14:$AW$54,0))*F1592+INDEX('BCA Inputs'!$BB$14:$BB$54,MATCH(I1592,'BCA Inputs'!$AW$14:$AW$54,0))*G1592)+L1592+N1592,"")),"")</f>
        <v/>
      </c>
      <c r="U1592" s="234" t="str">
        <f t="shared" si="241"/>
        <v/>
      </c>
      <c r="V1592" s="234" t="str">
        <f t="shared" si="242"/>
        <v/>
      </c>
      <c r="W1592" s="234" t="str">
        <f t="shared" si="243"/>
        <v/>
      </c>
      <c r="Y1592" s="235" t="str">
        <f t="shared" si="244"/>
        <v/>
      </c>
      <c r="Z1592" s="236" t="str">
        <f>IFERROR(IF($B$3="NYSEG",INDEX('BCA Inputs'!$X$14:$X$54,MATCH(I1592,'BCA Inputs'!$M$14:$M$54,0))*P1592+INDEX('BCA Inputs'!$Y$14:$Y$54,MATCH(I1592,'BCA Inputs'!$M$14:$M$54,0))*O1592+INDEX('BCA Inputs'!$Z$14:$Z$54,MATCH(I1592,'BCA Inputs'!$M$14:$M$54,0))*Q1592+INDEX('BCA Inputs'!$AA$14:$AA$54,MATCH(I1592,'BCA Inputs'!$M$14:$M$54,0))*F1592+INDEX('BCA Inputs'!$AB$14:$AB$54,MATCH(I1592,'BCA Inputs'!$M$14:$M$54,0))*G1592,IF($B$3="RG&amp;E",INDEX('BCA Inputs'!$BG$14:$BG$54,MATCH(I1592,'BCA Inputs'!$AW$14:$AW$54,0))*P1592+INDEX('BCA Inputs'!$BH$14:$BH$54,MATCH(I1592,'BCA Inputs'!$AW$14:$AW$54,0))*O1592+INDEX('BCA Inputs'!$BI$14:$BI$54,MATCH(I1592,'BCA Inputs'!$AW$14:$AW$54,0))*Q1592+INDEX('BCA Inputs'!$BJ$14:$BJ$54,MATCH(I1592,'BCA Inputs'!$AW$14:$AW$54,0))*F1592+INDEX('BCA Inputs'!$BK$14:$BK$54,MATCH(I1592,'BCA Inputs'!$AW$14:$AW$54,0))*G1592,"")),"")</f>
        <v/>
      </c>
      <c r="AA1592" s="237" t="str">
        <f t="shared" si="245"/>
        <v/>
      </c>
      <c r="AC1592" s="238" t="str">
        <f>IFERROR((K1592+R1592)+IF($B$3="NYSEG",INDEX('BCA Inputs'!$AI$14:$AI$54,MATCH(I1592,'BCA Inputs'!$M$14:$M$54,0))*P1592+INDEX('BCA Inputs'!$AJ$14:$AJ$54,MATCH(I1592,'BCA Inputs'!$M$14:$M$54,0))*Q1592,IF($B$3="RG&amp;E",INDEX('BCA Inputs'!$BR$14:$BR$54,MATCH(I1592,'BCA Inputs'!$AW$14:$AW$54,0))*P1592+INDEX('BCA Inputs'!$BS$14:$BS$54,MATCH(I1592,'BCA Inputs'!$AW$14:$AW$54,0))*Q1592,"")),"")</f>
        <v/>
      </c>
      <c r="AD1592" s="181" t="str">
        <f>IFERROR(IF($B$3="NYSEG",INDEX('BCA Inputs'!$AD$14:$AD$54,MATCH(I1592,'BCA Inputs'!$M$14:$M$54,0))*P1592+INDEX('BCA Inputs'!$AE$14:$AE$54,MATCH(I1592,'BCA Inputs'!$M$14:$M$54,0))*O1592+INDEX('BCA Inputs'!$AF$14:$AF$54,MATCH(I1592,'BCA Inputs'!$M$14:$M$54,0))*Q1592+INDEX('BCA Inputs'!$AG$14:$AG$54,MATCH(I1592,'BCA Inputs'!$M$14:$M$54,0))*F1592+INDEX('BCA Inputs'!$AH$14:$AH$54,MATCH(I1592,'BCA Inputs'!$M$14:$M$54,0))*G1592,IF($B$3="RG&amp;E",INDEX('BCA Inputs'!$BM$14:$BM$54,MATCH(I1592,'BCA Inputs'!$AW$14:$AW$54,0))*P1592+INDEX('BCA Inputs'!$BN$14:$BN$54,MATCH(I1592,'BCA Inputs'!$AW$14:$AW$54,0))*O1592+INDEX('BCA Inputs'!$BO$14:$BO$54,MATCH(I1592,'BCA Inputs'!$AW$14:$AW$54,0))*Q1592+INDEX('BCA Inputs'!$BP$14:$BP$54,MATCH(I1592,'BCA Inputs'!$AW$14:$AW$54,0))*F1592+INDEX('BCA Inputs'!$BQ$14:$BQ$54,MATCH(I1592,'BCA Inputs'!$AW$14:$AW$54,0))*G1592,"")),"")</f>
        <v/>
      </c>
      <c r="AE1592" s="237" t="str">
        <f t="shared" si="246"/>
        <v/>
      </c>
      <c r="AF1592" s="198">
        <f t="shared" si="248"/>
        <v>0</v>
      </c>
      <c r="AG1592" s="239">
        <f t="shared" si="249"/>
        <v>0</v>
      </c>
    </row>
    <row r="1593" spans="1:33">
      <c r="A1593" s="228"/>
      <c r="B1593" s="176"/>
      <c r="C1593" s="229"/>
      <c r="D1593" s="230"/>
      <c r="E1593" s="230"/>
      <c r="F1593" s="230"/>
      <c r="G1593" s="230"/>
      <c r="H1593" s="231"/>
      <c r="I1593" s="231"/>
      <c r="J1593" s="232"/>
      <c r="K1593" s="232"/>
      <c r="L1593" s="232"/>
      <c r="M1593" s="181">
        <f t="shared" si="247"/>
        <v>0</v>
      </c>
      <c r="N1593" s="181">
        <f>IF(H1593="",0,H1593*I1593*'Avoided Water Savings Cost'!$C$16)</f>
        <v>0</v>
      </c>
      <c r="O1593" s="545">
        <f>IF(C1593="",0,IF($B$3="NYSEG",C1593/(1-'Avoided Electric Costs 2020'!$W$21),IF($B$3="RG&amp;E",C1593/(1-'Avoided Electric Costs 2020'!$X$21),"")))</f>
        <v>0</v>
      </c>
      <c r="P1593" s="546">
        <f>IF(D1593="",0,IF($B$3="NYSEG",D1593/(1-'Avoided Electric Costs 2020'!$W$21),IF($B$3="RG&amp;E",D1593/(1-'Avoided Electric Costs 2020'!$X$21),"")))</f>
        <v>0</v>
      </c>
      <c r="Q1593" s="546">
        <f>IF(E1593="",0,IF($B$3="NYSEG",E1593/(1-'Avoided Natural Gas Costs 2020'!$J$34),IF($B$3="RG&amp;E",E1593/(1-'Avoided Natural Gas Costs 2020'!$K$34),"")))</f>
        <v>0</v>
      </c>
      <c r="R1593" s="233" t="str">
        <f>IFERROR(IF(P1593*'BCA Inputs'!$C$1+Q1593*'BCA Inputs'!$C$2+F1593*'BCA Inputs'!$C$2+G1593*'BCA Inputs'!$C$2=0,"",P1593*'BCA Inputs'!$C$1+Q1593*'BCA Inputs'!$C$2+F1593*'BCA Inputs'!$C$2+G1593*'BCA Inputs'!$C$2),"")</f>
        <v/>
      </c>
      <c r="S1593" s="181" t="str">
        <f t="shared" si="240"/>
        <v/>
      </c>
      <c r="T1593" s="181" t="str">
        <f>IFERROR(IF($B$3="NYSEG",(INDEX('BCA Inputs'!$N$14:$N$54,MATCH(I1593,'BCA Inputs'!$M$14:$M$54,0))*P1593+INDEX('BCA Inputs'!$O$14:$O$54,MATCH(I1593,'BCA Inputs'!$M$14:$M$54,0))*O1593+INDEX('BCA Inputs'!P:P,MATCH(I1593,'BCA Inputs'!M:M,0))*Q1593+INDEX('BCA Inputs'!Q:Q,MATCH(I1593,'BCA Inputs'!M:M,0))*F1593+INDEX('BCA Inputs'!R:R,MATCH(I1593,'BCA Inputs'!M:M,0))*G1593)+L1593+N1593,IF($B$3="RG&amp;E",(INDEX('BCA Inputs'!$AX$14:$AX$54,MATCH(I1593,'BCA Inputs'!$AW$14:$AW$54,0))*P1593+INDEX('BCA Inputs'!$AY$14:$AY$54,MATCH(I1593,'BCA Inputs'!$AW$14:$AW$54,0))*O1593+INDEX('BCA Inputs'!$AZ$14:$AZ$54,MATCH(I1593,'BCA Inputs'!$AW$14:$AW$54,0))*Q1593+INDEX('BCA Inputs'!$BA$14:$BA$54,MATCH(I1593,'BCA Inputs'!$AW$14:$AW$54,0))*F1593+INDEX('BCA Inputs'!$BB$14:$BB$54,MATCH(I1593,'BCA Inputs'!$AW$14:$AW$54,0))*G1593)+L1593+N1593,"")),"")</f>
        <v/>
      </c>
      <c r="U1593" s="234" t="str">
        <f t="shared" si="241"/>
        <v/>
      </c>
      <c r="V1593" s="234" t="str">
        <f t="shared" si="242"/>
        <v/>
      </c>
      <c r="W1593" s="234" t="str">
        <f t="shared" si="243"/>
        <v/>
      </c>
      <c r="Y1593" s="235" t="str">
        <f t="shared" si="244"/>
        <v/>
      </c>
      <c r="Z1593" s="236" t="str">
        <f>IFERROR(IF($B$3="NYSEG",INDEX('BCA Inputs'!$X$14:$X$54,MATCH(I1593,'BCA Inputs'!$M$14:$M$54,0))*P1593+INDEX('BCA Inputs'!$Y$14:$Y$54,MATCH(I1593,'BCA Inputs'!$M$14:$M$54,0))*O1593+INDEX('BCA Inputs'!$Z$14:$Z$54,MATCH(I1593,'BCA Inputs'!$M$14:$M$54,0))*Q1593+INDEX('BCA Inputs'!$AA$14:$AA$54,MATCH(I1593,'BCA Inputs'!$M$14:$M$54,0))*F1593+INDEX('BCA Inputs'!$AB$14:$AB$54,MATCH(I1593,'BCA Inputs'!$M$14:$M$54,0))*G1593,IF($B$3="RG&amp;E",INDEX('BCA Inputs'!$BG$14:$BG$54,MATCH(I1593,'BCA Inputs'!$AW$14:$AW$54,0))*P1593+INDEX('BCA Inputs'!$BH$14:$BH$54,MATCH(I1593,'BCA Inputs'!$AW$14:$AW$54,0))*O1593+INDEX('BCA Inputs'!$BI$14:$BI$54,MATCH(I1593,'BCA Inputs'!$AW$14:$AW$54,0))*Q1593+INDEX('BCA Inputs'!$BJ$14:$BJ$54,MATCH(I1593,'BCA Inputs'!$AW$14:$AW$54,0))*F1593+INDEX('BCA Inputs'!$BK$14:$BK$54,MATCH(I1593,'BCA Inputs'!$AW$14:$AW$54,0))*G1593,"")),"")</f>
        <v/>
      </c>
      <c r="AA1593" s="237" t="str">
        <f t="shared" si="245"/>
        <v/>
      </c>
      <c r="AC1593" s="238" t="str">
        <f>IFERROR((K1593+R1593)+IF($B$3="NYSEG",INDEX('BCA Inputs'!$AI$14:$AI$54,MATCH(I1593,'BCA Inputs'!$M$14:$M$54,0))*P1593+INDEX('BCA Inputs'!$AJ$14:$AJ$54,MATCH(I1593,'BCA Inputs'!$M$14:$M$54,0))*Q1593,IF($B$3="RG&amp;E",INDEX('BCA Inputs'!$BR$14:$BR$54,MATCH(I1593,'BCA Inputs'!$AW$14:$AW$54,0))*P1593+INDEX('BCA Inputs'!$BS$14:$BS$54,MATCH(I1593,'BCA Inputs'!$AW$14:$AW$54,0))*Q1593,"")),"")</f>
        <v/>
      </c>
      <c r="AD1593" s="181" t="str">
        <f>IFERROR(IF($B$3="NYSEG",INDEX('BCA Inputs'!$AD$14:$AD$54,MATCH(I1593,'BCA Inputs'!$M$14:$M$54,0))*P1593+INDEX('BCA Inputs'!$AE$14:$AE$54,MATCH(I1593,'BCA Inputs'!$M$14:$M$54,0))*O1593+INDEX('BCA Inputs'!$AF$14:$AF$54,MATCH(I1593,'BCA Inputs'!$M$14:$M$54,0))*Q1593+INDEX('BCA Inputs'!$AG$14:$AG$54,MATCH(I1593,'BCA Inputs'!$M$14:$M$54,0))*F1593+INDEX('BCA Inputs'!$AH$14:$AH$54,MATCH(I1593,'BCA Inputs'!$M$14:$M$54,0))*G1593,IF($B$3="RG&amp;E",INDEX('BCA Inputs'!$BM$14:$BM$54,MATCH(I1593,'BCA Inputs'!$AW$14:$AW$54,0))*P1593+INDEX('BCA Inputs'!$BN$14:$BN$54,MATCH(I1593,'BCA Inputs'!$AW$14:$AW$54,0))*O1593+INDEX('BCA Inputs'!$BO$14:$BO$54,MATCH(I1593,'BCA Inputs'!$AW$14:$AW$54,0))*Q1593+INDEX('BCA Inputs'!$BP$14:$BP$54,MATCH(I1593,'BCA Inputs'!$AW$14:$AW$54,0))*F1593+INDEX('BCA Inputs'!$BQ$14:$BQ$54,MATCH(I1593,'BCA Inputs'!$AW$14:$AW$54,0))*G1593,"")),"")</f>
        <v/>
      </c>
      <c r="AE1593" s="237" t="str">
        <f t="shared" si="246"/>
        <v/>
      </c>
      <c r="AF1593" s="198">
        <f t="shared" si="248"/>
        <v>0</v>
      </c>
      <c r="AG1593" s="239">
        <f t="shared" si="249"/>
        <v>0</v>
      </c>
    </row>
    <row r="1594" spans="1:33">
      <c r="A1594" s="228"/>
      <c r="B1594" s="176"/>
      <c r="C1594" s="229"/>
      <c r="D1594" s="230"/>
      <c r="E1594" s="230"/>
      <c r="F1594" s="230"/>
      <c r="G1594" s="230"/>
      <c r="H1594" s="231"/>
      <c r="I1594" s="231"/>
      <c r="J1594" s="232"/>
      <c r="K1594" s="232"/>
      <c r="L1594" s="232"/>
      <c r="M1594" s="181">
        <f t="shared" si="247"/>
        <v>0</v>
      </c>
      <c r="N1594" s="181">
        <f>IF(H1594="",0,H1594*I1594*'Avoided Water Savings Cost'!$C$16)</f>
        <v>0</v>
      </c>
      <c r="O1594" s="545">
        <f>IF(C1594="",0,IF($B$3="NYSEG",C1594/(1-'Avoided Electric Costs 2020'!$W$21),IF($B$3="RG&amp;E",C1594/(1-'Avoided Electric Costs 2020'!$X$21),"")))</f>
        <v>0</v>
      </c>
      <c r="P1594" s="546">
        <f>IF(D1594="",0,IF($B$3="NYSEG",D1594/(1-'Avoided Electric Costs 2020'!$W$21),IF($B$3="RG&amp;E",D1594/(1-'Avoided Electric Costs 2020'!$X$21),"")))</f>
        <v>0</v>
      </c>
      <c r="Q1594" s="546">
        <f>IF(E1594="",0,IF($B$3="NYSEG",E1594/(1-'Avoided Natural Gas Costs 2020'!$J$34),IF($B$3="RG&amp;E",E1594/(1-'Avoided Natural Gas Costs 2020'!$K$34),"")))</f>
        <v>0</v>
      </c>
      <c r="R1594" s="233" t="str">
        <f>IFERROR(IF(P1594*'BCA Inputs'!$C$1+Q1594*'BCA Inputs'!$C$2+F1594*'BCA Inputs'!$C$2+G1594*'BCA Inputs'!$C$2=0,"",P1594*'BCA Inputs'!$C$1+Q1594*'BCA Inputs'!$C$2+F1594*'BCA Inputs'!$C$2+G1594*'BCA Inputs'!$C$2),"")</f>
        <v/>
      </c>
      <c r="S1594" s="181" t="str">
        <f t="shared" si="240"/>
        <v/>
      </c>
      <c r="T1594" s="181" t="str">
        <f>IFERROR(IF($B$3="NYSEG",(INDEX('BCA Inputs'!$N$14:$N$54,MATCH(I1594,'BCA Inputs'!$M$14:$M$54,0))*P1594+INDEX('BCA Inputs'!$O$14:$O$54,MATCH(I1594,'BCA Inputs'!$M$14:$M$54,0))*O1594+INDEX('BCA Inputs'!P:P,MATCH(I1594,'BCA Inputs'!M:M,0))*Q1594+INDEX('BCA Inputs'!Q:Q,MATCH(I1594,'BCA Inputs'!M:M,0))*F1594+INDEX('BCA Inputs'!R:R,MATCH(I1594,'BCA Inputs'!M:M,0))*G1594)+L1594+N1594,IF($B$3="RG&amp;E",(INDEX('BCA Inputs'!$AX$14:$AX$54,MATCH(I1594,'BCA Inputs'!$AW$14:$AW$54,0))*P1594+INDEX('BCA Inputs'!$AY$14:$AY$54,MATCH(I1594,'BCA Inputs'!$AW$14:$AW$54,0))*O1594+INDEX('BCA Inputs'!$AZ$14:$AZ$54,MATCH(I1594,'BCA Inputs'!$AW$14:$AW$54,0))*Q1594+INDEX('BCA Inputs'!$BA$14:$BA$54,MATCH(I1594,'BCA Inputs'!$AW$14:$AW$54,0))*F1594+INDEX('BCA Inputs'!$BB$14:$BB$54,MATCH(I1594,'BCA Inputs'!$AW$14:$AW$54,0))*G1594)+L1594+N1594,"")),"")</f>
        <v/>
      </c>
      <c r="U1594" s="234" t="str">
        <f t="shared" si="241"/>
        <v/>
      </c>
      <c r="V1594" s="234" t="str">
        <f t="shared" si="242"/>
        <v/>
      </c>
      <c r="W1594" s="234" t="str">
        <f t="shared" si="243"/>
        <v/>
      </c>
      <c r="Y1594" s="235" t="str">
        <f t="shared" si="244"/>
        <v/>
      </c>
      <c r="Z1594" s="236" t="str">
        <f>IFERROR(IF($B$3="NYSEG",INDEX('BCA Inputs'!$X$14:$X$54,MATCH(I1594,'BCA Inputs'!$M$14:$M$54,0))*P1594+INDEX('BCA Inputs'!$Y$14:$Y$54,MATCH(I1594,'BCA Inputs'!$M$14:$M$54,0))*O1594+INDEX('BCA Inputs'!$Z$14:$Z$54,MATCH(I1594,'BCA Inputs'!$M$14:$M$54,0))*Q1594+INDEX('BCA Inputs'!$AA$14:$AA$54,MATCH(I1594,'BCA Inputs'!$M$14:$M$54,0))*F1594+INDEX('BCA Inputs'!$AB$14:$AB$54,MATCH(I1594,'BCA Inputs'!$M$14:$M$54,0))*G1594,IF($B$3="RG&amp;E",INDEX('BCA Inputs'!$BG$14:$BG$54,MATCH(I1594,'BCA Inputs'!$AW$14:$AW$54,0))*P1594+INDEX('BCA Inputs'!$BH$14:$BH$54,MATCH(I1594,'BCA Inputs'!$AW$14:$AW$54,0))*O1594+INDEX('BCA Inputs'!$BI$14:$BI$54,MATCH(I1594,'BCA Inputs'!$AW$14:$AW$54,0))*Q1594+INDEX('BCA Inputs'!$BJ$14:$BJ$54,MATCH(I1594,'BCA Inputs'!$AW$14:$AW$54,0))*F1594+INDEX('BCA Inputs'!$BK$14:$BK$54,MATCH(I1594,'BCA Inputs'!$AW$14:$AW$54,0))*G1594,"")),"")</f>
        <v/>
      </c>
      <c r="AA1594" s="237" t="str">
        <f t="shared" si="245"/>
        <v/>
      </c>
      <c r="AC1594" s="238" t="str">
        <f>IFERROR((K1594+R1594)+IF($B$3="NYSEG",INDEX('BCA Inputs'!$AI$14:$AI$54,MATCH(I1594,'BCA Inputs'!$M$14:$M$54,0))*P1594+INDEX('BCA Inputs'!$AJ$14:$AJ$54,MATCH(I1594,'BCA Inputs'!$M$14:$M$54,0))*Q1594,IF($B$3="RG&amp;E",INDEX('BCA Inputs'!$BR$14:$BR$54,MATCH(I1594,'BCA Inputs'!$AW$14:$AW$54,0))*P1594+INDEX('BCA Inputs'!$BS$14:$BS$54,MATCH(I1594,'BCA Inputs'!$AW$14:$AW$54,0))*Q1594,"")),"")</f>
        <v/>
      </c>
      <c r="AD1594" s="181" t="str">
        <f>IFERROR(IF($B$3="NYSEG",INDEX('BCA Inputs'!$AD$14:$AD$54,MATCH(I1594,'BCA Inputs'!$M$14:$M$54,0))*P1594+INDEX('BCA Inputs'!$AE$14:$AE$54,MATCH(I1594,'BCA Inputs'!$M$14:$M$54,0))*O1594+INDEX('BCA Inputs'!$AF$14:$AF$54,MATCH(I1594,'BCA Inputs'!$M$14:$M$54,0))*Q1594+INDEX('BCA Inputs'!$AG$14:$AG$54,MATCH(I1594,'BCA Inputs'!$M$14:$M$54,0))*F1594+INDEX('BCA Inputs'!$AH$14:$AH$54,MATCH(I1594,'BCA Inputs'!$M$14:$M$54,0))*G1594,IF($B$3="RG&amp;E",INDEX('BCA Inputs'!$BM$14:$BM$54,MATCH(I1594,'BCA Inputs'!$AW$14:$AW$54,0))*P1594+INDEX('BCA Inputs'!$BN$14:$BN$54,MATCH(I1594,'BCA Inputs'!$AW$14:$AW$54,0))*O1594+INDEX('BCA Inputs'!$BO$14:$BO$54,MATCH(I1594,'BCA Inputs'!$AW$14:$AW$54,0))*Q1594+INDEX('BCA Inputs'!$BP$14:$BP$54,MATCH(I1594,'BCA Inputs'!$AW$14:$AW$54,0))*F1594+INDEX('BCA Inputs'!$BQ$14:$BQ$54,MATCH(I1594,'BCA Inputs'!$AW$14:$AW$54,0))*G1594,"")),"")</f>
        <v/>
      </c>
      <c r="AE1594" s="237" t="str">
        <f t="shared" si="246"/>
        <v/>
      </c>
      <c r="AF1594" s="198">
        <f t="shared" si="248"/>
        <v>0</v>
      </c>
      <c r="AG1594" s="239">
        <f t="shared" si="249"/>
        <v>0</v>
      </c>
    </row>
    <row r="1595" spans="1:33">
      <c r="A1595" s="228"/>
      <c r="B1595" s="176"/>
      <c r="C1595" s="229"/>
      <c r="D1595" s="230"/>
      <c r="E1595" s="230"/>
      <c r="F1595" s="230"/>
      <c r="G1595" s="230"/>
      <c r="H1595" s="231"/>
      <c r="I1595" s="231"/>
      <c r="J1595" s="232"/>
      <c r="K1595" s="232"/>
      <c r="L1595" s="232"/>
      <c r="M1595" s="181">
        <f t="shared" si="247"/>
        <v>0</v>
      </c>
      <c r="N1595" s="181">
        <f>IF(H1595="",0,H1595*I1595*'Avoided Water Savings Cost'!$C$16)</f>
        <v>0</v>
      </c>
      <c r="O1595" s="545">
        <f>IF(C1595="",0,IF($B$3="NYSEG",C1595/(1-'Avoided Electric Costs 2020'!$W$21),IF($B$3="RG&amp;E",C1595/(1-'Avoided Electric Costs 2020'!$X$21),"")))</f>
        <v>0</v>
      </c>
      <c r="P1595" s="546">
        <f>IF(D1595="",0,IF($B$3="NYSEG",D1595/(1-'Avoided Electric Costs 2020'!$W$21),IF($B$3="RG&amp;E",D1595/(1-'Avoided Electric Costs 2020'!$X$21),"")))</f>
        <v>0</v>
      </c>
      <c r="Q1595" s="546">
        <f>IF(E1595="",0,IF($B$3="NYSEG",E1595/(1-'Avoided Natural Gas Costs 2020'!$J$34),IF($B$3="RG&amp;E",E1595/(1-'Avoided Natural Gas Costs 2020'!$K$34),"")))</f>
        <v>0</v>
      </c>
      <c r="R1595" s="233" t="str">
        <f>IFERROR(IF(P1595*'BCA Inputs'!$C$1+Q1595*'BCA Inputs'!$C$2+F1595*'BCA Inputs'!$C$2+G1595*'BCA Inputs'!$C$2=0,"",P1595*'BCA Inputs'!$C$1+Q1595*'BCA Inputs'!$C$2+F1595*'BCA Inputs'!$C$2+G1595*'BCA Inputs'!$C$2),"")</f>
        <v/>
      </c>
      <c r="S1595" s="181" t="str">
        <f t="shared" si="240"/>
        <v/>
      </c>
      <c r="T1595" s="181" t="str">
        <f>IFERROR(IF($B$3="NYSEG",(INDEX('BCA Inputs'!$N$14:$N$54,MATCH(I1595,'BCA Inputs'!$M$14:$M$54,0))*P1595+INDEX('BCA Inputs'!$O$14:$O$54,MATCH(I1595,'BCA Inputs'!$M$14:$M$54,0))*O1595+INDEX('BCA Inputs'!P:P,MATCH(I1595,'BCA Inputs'!M:M,0))*Q1595+INDEX('BCA Inputs'!Q:Q,MATCH(I1595,'BCA Inputs'!M:M,0))*F1595+INDEX('BCA Inputs'!R:R,MATCH(I1595,'BCA Inputs'!M:M,0))*G1595)+L1595+N1595,IF($B$3="RG&amp;E",(INDEX('BCA Inputs'!$AX$14:$AX$54,MATCH(I1595,'BCA Inputs'!$AW$14:$AW$54,0))*P1595+INDEX('BCA Inputs'!$AY$14:$AY$54,MATCH(I1595,'BCA Inputs'!$AW$14:$AW$54,0))*O1595+INDEX('BCA Inputs'!$AZ$14:$AZ$54,MATCH(I1595,'BCA Inputs'!$AW$14:$AW$54,0))*Q1595+INDEX('BCA Inputs'!$BA$14:$BA$54,MATCH(I1595,'BCA Inputs'!$AW$14:$AW$54,0))*F1595+INDEX('BCA Inputs'!$BB$14:$BB$54,MATCH(I1595,'BCA Inputs'!$AW$14:$AW$54,0))*G1595)+L1595+N1595,"")),"")</f>
        <v/>
      </c>
      <c r="U1595" s="234" t="str">
        <f t="shared" si="241"/>
        <v/>
      </c>
      <c r="V1595" s="234" t="str">
        <f t="shared" si="242"/>
        <v/>
      </c>
      <c r="W1595" s="234" t="str">
        <f t="shared" si="243"/>
        <v/>
      </c>
      <c r="Y1595" s="235" t="str">
        <f t="shared" si="244"/>
        <v/>
      </c>
      <c r="Z1595" s="236" t="str">
        <f>IFERROR(IF($B$3="NYSEG",INDEX('BCA Inputs'!$X$14:$X$54,MATCH(I1595,'BCA Inputs'!$M$14:$M$54,0))*P1595+INDEX('BCA Inputs'!$Y$14:$Y$54,MATCH(I1595,'BCA Inputs'!$M$14:$M$54,0))*O1595+INDEX('BCA Inputs'!$Z$14:$Z$54,MATCH(I1595,'BCA Inputs'!$M$14:$M$54,0))*Q1595+INDEX('BCA Inputs'!$AA$14:$AA$54,MATCH(I1595,'BCA Inputs'!$M$14:$M$54,0))*F1595+INDEX('BCA Inputs'!$AB$14:$AB$54,MATCH(I1595,'BCA Inputs'!$M$14:$M$54,0))*G1595,IF($B$3="RG&amp;E",INDEX('BCA Inputs'!$BG$14:$BG$54,MATCH(I1595,'BCA Inputs'!$AW$14:$AW$54,0))*P1595+INDEX('BCA Inputs'!$BH$14:$BH$54,MATCH(I1595,'BCA Inputs'!$AW$14:$AW$54,0))*O1595+INDEX('BCA Inputs'!$BI$14:$BI$54,MATCH(I1595,'BCA Inputs'!$AW$14:$AW$54,0))*Q1595+INDEX('BCA Inputs'!$BJ$14:$BJ$54,MATCH(I1595,'BCA Inputs'!$AW$14:$AW$54,0))*F1595+INDEX('BCA Inputs'!$BK$14:$BK$54,MATCH(I1595,'BCA Inputs'!$AW$14:$AW$54,0))*G1595,"")),"")</f>
        <v/>
      </c>
      <c r="AA1595" s="237" t="str">
        <f t="shared" si="245"/>
        <v/>
      </c>
      <c r="AC1595" s="238" t="str">
        <f>IFERROR((K1595+R1595)+IF($B$3="NYSEG",INDEX('BCA Inputs'!$AI$14:$AI$54,MATCH(I1595,'BCA Inputs'!$M$14:$M$54,0))*P1595+INDEX('BCA Inputs'!$AJ$14:$AJ$54,MATCH(I1595,'BCA Inputs'!$M$14:$M$54,0))*Q1595,IF($B$3="RG&amp;E",INDEX('BCA Inputs'!$BR$14:$BR$54,MATCH(I1595,'BCA Inputs'!$AW$14:$AW$54,0))*P1595+INDEX('BCA Inputs'!$BS$14:$BS$54,MATCH(I1595,'BCA Inputs'!$AW$14:$AW$54,0))*Q1595,"")),"")</f>
        <v/>
      </c>
      <c r="AD1595" s="181" t="str">
        <f>IFERROR(IF($B$3="NYSEG",INDEX('BCA Inputs'!$AD$14:$AD$54,MATCH(I1595,'BCA Inputs'!$M$14:$M$54,0))*P1595+INDEX('BCA Inputs'!$AE$14:$AE$54,MATCH(I1595,'BCA Inputs'!$M$14:$M$54,0))*O1595+INDEX('BCA Inputs'!$AF$14:$AF$54,MATCH(I1595,'BCA Inputs'!$M$14:$M$54,0))*Q1595+INDEX('BCA Inputs'!$AG$14:$AG$54,MATCH(I1595,'BCA Inputs'!$M$14:$M$54,0))*F1595+INDEX('BCA Inputs'!$AH$14:$AH$54,MATCH(I1595,'BCA Inputs'!$M$14:$M$54,0))*G1595,IF($B$3="RG&amp;E",INDEX('BCA Inputs'!$BM$14:$BM$54,MATCH(I1595,'BCA Inputs'!$AW$14:$AW$54,0))*P1595+INDEX('BCA Inputs'!$BN$14:$BN$54,MATCH(I1595,'BCA Inputs'!$AW$14:$AW$54,0))*O1595+INDEX('BCA Inputs'!$BO$14:$BO$54,MATCH(I1595,'BCA Inputs'!$AW$14:$AW$54,0))*Q1595+INDEX('BCA Inputs'!$BP$14:$BP$54,MATCH(I1595,'BCA Inputs'!$AW$14:$AW$54,0))*F1595+INDEX('BCA Inputs'!$BQ$14:$BQ$54,MATCH(I1595,'BCA Inputs'!$AW$14:$AW$54,0))*G1595,"")),"")</f>
        <v/>
      </c>
      <c r="AE1595" s="237" t="str">
        <f t="shared" si="246"/>
        <v/>
      </c>
      <c r="AF1595" s="198">
        <f t="shared" si="248"/>
        <v>0</v>
      </c>
      <c r="AG1595" s="239">
        <f t="shared" si="249"/>
        <v>0</v>
      </c>
    </row>
    <row r="1596" spans="1:33">
      <c r="A1596" s="228"/>
      <c r="B1596" s="176"/>
      <c r="C1596" s="229"/>
      <c r="D1596" s="230"/>
      <c r="E1596" s="230"/>
      <c r="F1596" s="230"/>
      <c r="G1596" s="230"/>
      <c r="H1596" s="231"/>
      <c r="I1596" s="231"/>
      <c r="J1596" s="232"/>
      <c r="K1596" s="232"/>
      <c r="L1596" s="232"/>
      <c r="M1596" s="181">
        <f t="shared" si="247"/>
        <v>0</v>
      </c>
      <c r="N1596" s="181">
        <f>IF(H1596="",0,H1596*I1596*'Avoided Water Savings Cost'!$C$16)</f>
        <v>0</v>
      </c>
      <c r="O1596" s="545">
        <f>IF(C1596="",0,IF($B$3="NYSEG",C1596/(1-'Avoided Electric Costs 2020'!$W$21),IF($B$3="RG&amp;E",C1596/(1-'Avoided Electric Costs 2020'!$X$21),"")))</f>
        <v>0</v>
      </c>
      <c r="P1596" s="546">
        <f>IF(D1596="",0,IF($B$3="NYSEG",D1596/(1-'Avoided Electric Costs 2020'!$W$21),IF($B$3="RG&amp;E",D1596/(1-'Avoided Electric Costs 2020'!$X$21),"")))</f>
        <v>0</v>
      </c>
      <c r="Q1596" s="546">
        <f>IF(E1596="",0,IF($B$3="NYSEG",E1596/(1-'Avoided Natural Gas Costs 2020'!$J$34),IF($B$3="RG&amp;E",E1596/(1-'Avoided Natural Gas Costs 2020'!$K$34),"")))</f>
        <v>0</v>
      </c>
      <c r="R1596" s="233" t="str">
        <f>IFERROR(IF(P1596*'BCA Inputs'!$C$1+Q1596*'BCA Inputs'!$C$2+F1596*'BCA Inputs'!$C$2+G1596*'BCA Inputs'!$C$2=0,"",P1596*'BCA Inputs'!$C$1+Q1596*'BCA Inputs'!$C$2+F1596*'BCA Inputs'!$C$2+G1596*'BCA Inputs'!$C$2),"")</f>
        <v/>
      </c>
      <c r="S1596" s="181" t="str">
        <f t="shared" si="240"/>
        <v/>
      </c>
      <c r="T1596" s="181" t="str">
        <f>IFERROR(IF($B$3="NYSEG",(INDEX('BCA Inputs'!$N$14:$N$54,MATCH(I1596,'BCA Inputs'!$M$14:$M$54,0))*P1596+INDEX('BCA Inputs'!$O$14:$O$54,MATCH(I1596,'BCA Inputs'!$M$14:$M$54,0))*O1596+INDEX('BCA Inputs'!P:P,MATCH(I1596,'BCA Inputs'!M:M,0))*Q1596+INDEX('BCA Inputs'!Q:Q,MATCH(I1596,'BCA Inputs'!M:M,0))*F1596+INDEX('BCA Inputs'!R:R,MATCH(I1596,'BCA Inputs'!M:M,0))*G1596)+L1596+N1596,IF($B$3="RG&amp;E",(INDEX('BCA Inputs'!$AX$14:$AX$54,MATCH(I1596,'BCA Inputs'!$AW$14:$AW$54,0))*P1596+INDEX('BCA Inputs'!$AY$14:$AY$54,MATCH(I1596,'BCA Inputs'!$AW$14:$AW$54,0))*O1596+INDEX('BCA Inputs'!$AZ$14:$AZ$54,MATCH(I1596,'BCA Inputs'!$AW$14:$AW$54,0))*Q1596+INDEX('BCA Inputs'!$BA$14:$BA$54,MATCH(I1596,'BCA Inputs'!$AW$14:$AW$54,0))*F1596+INDEX('BCA Inputs'!$BB$14:$BB$54,MATCH(I1596,'BCA Inputs'!$AW$14:$AW$54,0))*G1596)+L1596+N1596,"")),"")</f>
        <v/>
      </c>
      <c r="U1596" s="234" t="str">
        <f t="shared" si="241"/>
        <v/>
      </c>
      <c r="V1596" s="234" t="str">
        <f t="shared" si="242"/>
        <v/>
      </c>
      <c r="W1596" s="234" t="str">
        <f t="shared" si="243"/>
        <v/>
      </c>
      <c r="Y1596" s="235" t="str">
        <f t="shared" si="244"/>
        <v/>
      </c>
      <c r="Z1596" s="236" t="str">
        <f>IFERROR(IF($B$3="NYSEG",INDEX('BCA Inputs'!$X$14:$X$54,MATCH(I1596,'BCA Inputs'!$M$14:$M$54,0))*P1596+INDEX('BCA Inputs'!$Y$14:$Y$54,MATCH(I1596,'BCA Inputs'!$M$14:$M$54,0))*O1596+INDEX('BCA Inputs'!$Z$14:$Z$54,MATCH(I1596,'BCA Inputs'!$M$14:$M$54,0))*Q1596+INDEX('BCA Inputs'!$AA$14:$AA$54,MATCH(I1596,'BCA Inputs'!$M$14:$M$54,0))*F1596+INDEX('BCA Inputs'!$AB$14:$AB$54,MATCH(I1596,'BCA Inputs'!$M$14:$M$54,0))*G1596,IF($B$3="RG&amp;E",INDEX('BCA Inputs'!$BG$14:$BG$54,MATCH(I1596,'BCA Inputs'!$AW$14:$AW$54,0))*P1596+INDEX('BCA Inputs'!$BH$14:$BH$54,MATCH(I1596,'BCA Inputs'!$AW$14:$AW$54,0))*O1596+INDEX('BCA Inputs'!$BI$14:$BI$54,MATCH(I1596,'BCA Inputs'!$AW$14:$AW$54,0))*Q1596+INDEX('BCA Inputs'!$BJ$14:$BJ$54,MATCH(I1596,'BCA Inputs'!$AW$14:$AW$54,0))*F1596+INDEX('BCA Inputs'!$BK$14:$BK$54,MATCH(I1596,'BCA Inputs'!$AW$14:$AW$54,0))*G1596,"")),"")</f>
        <v/>
      </c>
      <c r="AA1596" s="237" t="str">
        <f t="shared" si="245"/>
        <v/>
      </c>
      <c r="AC1596" s="238" t="str">
        <f>IFERROR((K1596+R1596)+IF($B$3="NYSEG",INDEX('BCA Inputs'!$AI$14:$AI$54,MATCH(I1596,'BCA Inputs'!$M$14:$M$54,0))*P1596+INDEX('BCA Inputs'!$AJ$14:$AJ$54,MATCH(I1596,'BCA Inputs'!$M$14:$M$54,0))*Q1596,IF($B$3="RG&amp;E",INDEX('BCA Inputs'!$BR$14:$BR$54,MATCH(I1596,'BCA Inputs'!$AW$14:$AW$54,0))*P1596+INDEX('BCA Inputs'!$BS$14:$BS$54,MATCH(I1596,'BCA Inputs'!$AW$14:$AW$54,0))*Q1596,"")),"")</f>
        <v/>
      </c>
      <c r="AD1596" s="181" t="str">
        <f>IFERROR(IF($B$3="NYSEG",INDEX('BCA Inputs'!$AD$14:$AD$54,MATCH(I1596,'BCA Inputs'!$M$14:$M$54,0))*P1596+INDEX('BCA Inputs'!$AE$14:$AE$54,MATCH(I1596,'BCA Inputs'!$M$14:$M$54,0))*O1596+INDEX('BCA Inputs'!$AF$14:$AF$54,MATCH(I1596,'BCA Inputs'!$M$14:$M$54,0))*Q1596+INDEX('BCA Inputs'!$AG$14:$AG$54,MATCH(I1596,'BCA Inputs'!$M$14:$M$54,0))*F1596+INDEX('BCA Inputs'!$AH$14:$AH$54,MATCH(I1596,'BCA Inputs'!$M$14:$M$54,0))*G1596,IF($B$3="RG&amp;E",INDEX('BCA Inputs'!$BM$14:$BM$54,MATCH(I1596,'BCA Inputs'!$AW$14:$AW$54,0))*P1596+INDEX('BCA Inputs'!$BN$14:$BN$54,MATCH(I1596,'BCA Inputs'!$AW$14:$AW$54,0))*O1596+INDEX('BCA Inputs'!$BO$14:$BO$54,MATCH(I1596,'BCA Inputs'!$AW$14:$AW$54,0))*Q1596+INDEX('BCA Inputs'!$BP$14:$BP$54,MATCH(I1596,'BCA Inputs'!$AW$14:$AW$54,0))*F1596+INDEX('BCA Inputs'!$BQ$14:$BQ$54,MATCH(I1596,'BCA Inputs'!$AW$14:$AW$54,0))*G1596,"")),"")</f>
        <v/>
      </c>
      <c r="AE1596" s="237" t="str">
        <f t="shared" si="246"/>
        <v/>
      </c>
      <c r="AF1596" s="198">
        <f t="shared" si="248"/>
        <v>0</v>
      </c>
      <c r="AG1596" s="239">
        <f t="shared" si="249"/>
        <v>0</v>
      </c>
    </row>
    <row r="1597" spans="1:33">
      <c r="A1597" s="228"/>
      <c r="B1597" s="176"/>
      <c r="C1597" s="229"/>
      <c r="D1597" s="230"/>
      <c r="E1597" s="230"/>
      <c r="F1597" s="230"/>
      <c r="G1597" s="230"/>
      <c r="H1597" s="231"/>
      <c r="I1597" s="231"/>
      <c r="J1597" s="232"/>
      <c r="K1597" s="232"/>
      <c r="L1597" s="232"/>
      <c r="M1597" s="181">
        <f t="shared" si="247"/>
        <v>0</v>
      </c>
      <c r="N1597" s="181">
        <f>IF(H1597="",0,H1597*I1597*'Avoided Water Savings Cost'!$C$16)</f>
        <v>0</v>
      </c>
      <c r="O1597" s="545">
        <f>IF(C1597="",0,IF($B$3="NYSEG",C1597/(1-'Avoided Electric Costs 2020'!$W$21),IF($B$3="RG&amp;E",C1597/(1-'Avoided Electric Costs 2020'!$X$21),"")))</f>
        <v>0</v>
      </c>
      <c r="P1597" s="546">
        <f>IF(D1597="",0,IF($B$3="NYSEG",D1597/(1-'Avoided Electric Costs 2020'!$W$21),IF($B$3="RG&amp;E",D1597/(1-'Avoided Electric Costs 2020'!$X$21),"")))</f>
        <v>0</v>
      </c>
      <c r="Q1597" s="546">
        <f>IF(E1597="",0,IF($B$3="NYSEG",E1597/(1-'Avoided Natural Gas Costs 2020'!$J$34),IF($B$3="RG&amp;E",E1597/(1-'Avoided Natural Gas Costs 2020'!$K$34),"")))</f>
        <v>0</v>
      </c>
      <c r="R1597" s="233" t="str">
        <f>IFERROR(IF(P1597*'BCA Inputs'!$C$1+Q1597*'BCA Inputs'!$C$2+F1597*'BCA Inputs'!$C$2+G1597*'BCA Inputs'!$C$2=0,"",P1597*'BCA Inputs'!$C$1+Q1597*'BCA Inputs'!$C$2+F1597*'BCA Inputs'!$C$2+G1597*'BCA Inputs'!$C$2),"")</f>
        <v/>
      </c>
      <c r="S1597" s="181" t="str">
        <f t="shared" si="240"/>
        <v/>
      </c>
      <c r="T1597" s="181" t="str">
        <f>IFERROR(IF($B$3="NYSEG",(INDEX('BCA Inputs'!$N$14:$N$54,MATCH(I1597,'BCA Inputs'!$M$14:$M$54,0))*P1597+INDEX('BCA Inputs'!$O$14:$O$54,MATCH(I1597,'BCA Inputs'!$M$14:$M$54,0))*O1597+INDEX('BCA Inputs'!P:P,MATCH(I1597,'BCA Inputs'!M:M,0))*Q1597+INDEX('BCA Inputs'!Q:Q,MATCH(I1597,'BCA Inputs'!M:M,0))*F1597+INDEX('BCA Inputs'!R:R,MATCH(I1597,'BCA Inputs'!M:M,0))*G1597)+L1597+N1597,IF($B$3="RG&amp;E",(INDEX('BCA Inputs'!$AX$14:$AX$54,MATCH(I1597,'BCA Inputs'!$AW$14:$AW$54,0))*P1597+INDEX('BCA Inputs'!$AY$14:$AY$54,MATCH(I1597,'BCA Inputs'!$AW$14:$AW$54,0))*O1597+INDEX('BCA Inputs'!$AZ$14:$AZ$54,MATCH(I1597,'BCA Inputs'!$AW$14:$AW$54,0))*Q1597+INDEX('BCA Inputs'!$BA$14:$BA$54,MATCH(I1597,'BCA Inputs'!$AW$14:$AW$54,0))*F1597+INDEX('BCA Inputs'!$BB$14:$BB$54,MATCH(I1597,'BCA Inputs'!$AW$14:$AW$54,0))*G1597)+L1597+N1597,"")),"")</f>
        <v/>
      </c>
      <c r="U1597" s="234" t="str">
        <f t="shared" si="241"/>
        <v/>
      </c>
      <c r="V1597" s="234" t="str">
        <f t="shared" si="242"/>
        <v/>
      </c>
      <c r="W1597" s="234" t="str">
        <f t="shared" si="243"/>
        <v/>
      </c>
      <c r="Y1597" s="235" t="str">
        <f t="shared" si="244"/>
        <v/>
      </c>
      <c r="Z1597" s="236" t="str">
        <f>IFERROR(IF($B$3="NYSEG",INDEX('BCA Inputs'!$X$14:$X$54,MATCH(I1597,'BCA Inputs'!$M$14:$M$54,0))*P1597+INDEX('BCA Inputs'!$Y$14:$Y$54,MATCH(I1597,'BCA Inputs'!$M$14:$M$54,0))*O1597+INDEX('BCA Inputs'!$Z$14:$Z$54,MATCH(I1597,'BCA Inputs'!$M$14:$M$54,0))*Q1597+INDEX('BCA Inputs'!$AA$14:$AA$54,MATCH(I1597,'BCA Inputs'!$M$14:$M$54,0))*F1597+INDEX('BCA Inputs'!$AB$14:$AB$54,MATCH(I1597,'BCA Inputs'!$M$14:$M$54,0))*G1597,IF($B$3="RG&amp;E",INDEX('BCA Inputs'!$BG$14:$BG$54,MATCH(I1597,'BCA Inputs'!$AW$14:$AW$54,0))*P1597+INDEX('BCA Inputs'!$BH$14:$BH$54,MATCH(I1597,'BCA Inputs'!$AW$14:$AW$54,0))*O1597+INDEX('BCA Inputs'!$BI$14:$BI$54,MATCH(I1597,'BCA Inputs'!$AW$14:$AW$54,0))*Q1597+INDEX('BCA Inputs'!$BJ$14:$BJ$54,MATCH(I1597,'BCA Inputs'!$AW$14:$AW$54,0))*F1597+INDEX('BCA Inputs'!$BK$14:$BK$54,MATCH(I1597,'BCA Inputs'!$AW$14:$AW$54,0))*G1597,"")),"")</f>
        <v/>
      </c>
      <c r="AA1597" s="237" t="str">
        <f t="shared" si="245"/>
        <v/>
      </c>
      <c r="AC1597" s="238" t="str">
        <f>IFERROR((K1597+R1597)+IF($B$3="NYSEG",INDEX('BCA Inputs'!$AI$14:$AI$54,MATCH(I1597,'BCA Inputs'!$M$14:$M$54,0))*P1597+INDEX('BCA Inputs'!$AJ$14:$AJ$54,MATCH(I1597,'BCA Inputs'!$M$14:$M$54,0))*Q1597,IF($B$3="RG&amp;E",INDEX('BCA Inputs'!$BR$14:$BR$54,MATCH(I1597,'BCA Inputs'!$AW$14:$AW$54,0))*P1597+INDEX('BCA Inputs'!$BS$14:$BS$54,MATCH(I1597,'BCA Inputs'!$AW$14:$AW$54,0))*Q1597,"")),"")</f>
        <v/>
      </c>
      <c r="AD1597" s="181" t="str">
        <f>IFERROR(IF($B$3="NYSEG",INDEX('BCA Inputs'!$AD$14:$AD$54,MATCH(I1597,'BCA Inputs'!$M$14:$M$54,0))*P1597+INDEX('BCA Inputs'!$AE$14:$AE$54,MATCH(I1597,'BCA Inputs'!$M$14:$M$54,0))*O1597+INDEX('BCA Inputs'!$AF$14:$AF$54,MATCH(I1597,'BCA Inputs'!$M$14:$M$54,0))*Q1597+INDEX('BCA Inputs'!$AG$14:$AG$54,MATCH(I1597,'BCA Inputs'!$M$14:$M$54,0))*F1597+INDEX('BCA Inputs'!$AH$14:$AH$54,MATCH(I1597,'BCA Inputs'!$M$14:$M$54,0))*G1597,IF($B$3="RG&amp;E",INDEX('BCA Inputs'!$BM$14:$BM$54,MATCH(I1597,'BCA Inputs'!$AW$14:$AW$54,0))*P1597+INDEX('BCA Inputs'!$BN$14:$BN$54,MATCH(I1597,'BCA Inputs'!$AW$14:$AW$54,0))*O1597+INDEX('BCA Inputs'!$BO$14:$BO$54,MATCH(I1597,'BCA Inputs'!$AW$14:$AW$54,0))*Q1597+INDEX('BCA Inputs'!$BP$14:$BP$54,MATCH(I1597,'BCA Inputs'!$AW$14:$AW$54,0))*F1597+INDEX('BCA Inputs'!$BQ$14:$BQ$54,MATCH(I1597,'BCA Inputs'!$AW$14:$AW$54,0))*G1597,"")),"")</f>
        <v/>
      </c>
      <c r="AE1597" s="237" t="str">
        <f t="shared" si="246"/>
        <v/>
      </c>
      <c r="AF1597" s="198">
        <f t="shared" si="248"/>
        <v>0</v>
      </c>
      <c r="AG1597" s="239">
        <f t="shared" si="249"/>
        <v>0</v>
      </c>
    </row>
    <row r="1598" spans="1:33">
      <c r="A1598" s="228"/>
      <c r="B1598" s="176"/>
      <c r="C1598" s="229"/>
      <c r="D1598" s="230"/>
      <c r="E1598" s="230"/>
      <c r="F1598" s="230"/>
      <c r="G1598" s="230"/>
      <c r="H1598" s="231"/>
      <c r="I1598" s="231"/>
      <c r="J1598" s="232"/>
      <c r="K1598" s="232"/>
      <c r="L1598" s="232"/>
      <c r="M1598" s="181">
        <f t="shared" si="247"/>
        <v>0</v>
      </c>
      <c r="N1598" s="181">
        <f>IF(H1598="",0,H1598*I1598*'Avoided Water Savings Cost'!$C$16)</f>
        <v>0</v>
      </c>
      <c r="O1598" s="545">
        <f>IF(C1598="",0,IF($B$3="NYSEG",C1598/(1-'Avoided Electric Costs 2020'!$W$21),IF($B$3="RG&amp;E",C1598/(1-'Avoided Electric Costs 2020'!$X$21),"")))</f>
        <v>0</v>
      </c>
      <c r="P1598" s="546">
        <f>IF(D1598="",0,IF($B$3="NYSEG",D1598/(1-'Avoided Electric Costs 2020'!$W$21),IF($B$3="RG&amp;E",D1598/(1-'Avoided Electric Costs 2020'!$X$21),"")))</f>
        <v>0</v>
      </c>
      <c r="Q1598" s="546">
        <f>IF(E1598="",0,IF($B$3="NYSEG",E1598/(1-'Avoided Natural Gas Costs 2020'!$J$34),IF($B$3="RG&amp;E",E1598/(1-'Avoided Natural Gas Costs 2020'!$K$34),"")))</f>
        <v>0</v>
      </c>
      <c r="R1598" s="233" t="str">
        <f>IFERROR(IF(P1598*'BCA Inputs'!$C$1+Q1598*'BCA Inputs'!$C$2+F1598*'BCA Inputs'!$C$2+G1598*'BCA Inputs'!$C$2=0,"",P1598*'BCA Inputs'!$C$1+Q1598*'BCA Inputs'!$C$2+F1598*'BCA Inputs'!$C$2+G1598*'BCA Inputs'!$C$2),"")</f>
        <v/>
      </c>
      <c r="S1598" s="181" t="str">
        <f t="shared" si="240"/>
        <v/>
      </c>
      <c r="T1598" s="181" t="str">
        <f>IFERROR(IF($B$3="NYSEG",(INDEX('BCA Inputs'!$N$14:$N$54,MATCH(I1598,'BCA Inputs'!$M$14:$M$54,0))*P1598+INDEX('BCA Inputs'!$O$14:$O$54,MATCH(I1598,'BCA Inputs'!$M$14:$M$54,0))*O1598+INDEX('BCA Inputs'!P:P,MATCH(I1598,'BCA Inputs'!M:M,0))*Q1598+INDEX('BCA Inputs'!Q:Q,MATCH(I1598,'BCA Inputs'!M:M,0))*F1598+INDEX('BCA Inputs'!R:R,MATCH(I1598,'BCA Inputs'!M:M,0))*G1598)+L1598+N1598,IF($B$3="RG&amp;E",(INDEX('BCA Inputs'!$AX$14:$AX$54,MATCH(I1598,'BCA Inputs'!$AW$14:$AW$54,0))*P1598+INDEX('BCA Inputs'!$AY$14:$AY$54,MATCH(I1598,'BCA Inputs'!$AW$14:$AW$54,0))*O1598+INDEX('BCA Inputs'!$AZ$14:$AZ$54,MATCH(I1598,'BCA Inputs'!$AW$14:$AW$54,0))*Q1598+INDEX('BCA Inputs'!$BA$14:$BA$54,MATCH(I1598,'BCA Inputs'!$AW$14:$AW$54,0))*F1598+INDEX('BCA Inputs'!$BB$14:$BB$54,MATCH(I1598,'BCA Inputs'!$AW$14:$AW$54,0))*G1598)+L1598+N1598,"")),"")</f>
        <v/>
      </c>
      <c r="U1598" s="234" t="str">
        <f t="shared" si="241"/>
        <v/>
      </c>
      <c r="V1598" s="234" t="str">
        <f t="shared" si="242"/>
        <v/>
      </c>
      <c r="W1598" s="234" t="str">
        <f t="shared" si="243"/>
        <v/>
      </c>
      <c r="Y1598" s="235" t="str">
        <f t="shared" si="244"/>
        <v/>
      </c>
      <c r="Z1598" s="236" t="str">
        <f>IFERROR(IF($B$3="NYSEG",INDEX('BCA Inputs'!$X$14:$X$54,MATCH(I1598,'BCA Inputs'!$M$14:$M$54,0))*P1598+INDEX('BCA Inputs'!$Y$14:$Y$54,MATCH(I1598,'BCA Inputs'!$M$14:$M$54,0))*O1598+INDEX('BCA Inputs'!$Z$14:$Z$54,MATCH(I1598,'BCA Inputs'!$M$14:$M$54,0))*Q1598+INDEX('BCA Inputs'!$AA$14:$AA$54,MATCH(I1598,'BCA Inputs'!$M$14:$M$54,0))*F1598+INDEX('BCA Inputs'!$AB$14:$AB$54,MATCH(I1598,'BCA Inputs'!$M$14:$M$54,0))*G1598,IF($B$3="RG&amp;E",INDEX('BCA Inputs'!$BG$14:$BG$54,MATCH(I1598,'BCA Inputs'!$AW$14:$AW$54,0))*P1598+INDEX('BCA Inputs'!$BH$14:$BH$54,MATCH(I1598,'BCA Inputs'!$AW$14:$AW$54,0))*O1598+INDEX('BCA Inputs'!$BI$14:$BI$54,MATCH(I1598,'BCA Inputs'!$AW$14:$AW$54,0))*Q1598+INDEX('BCA Inputs'!$BJ$14:$BJ$54,MATCH(I1598,'BCA Inputs'!$AW$14:$AW$54,0))*F1598+INDEX('BCA Inputs'!$BK$14:$BK$54,MATCH(I1598,'BCA Inputs'!$AW$14:$AW$54,0))*G1598,"")),"")</f>
        <v/>
      </c>
      <c r="AA1598" s="237" t="str">
        <f t="shared" si="245"/>
        <v/>
      </c>
      <c r="AC1598" s="238" t="str">
        <f>IFERROR((K1598+R1598)+IF($B$3="NYSEG",INDEX('BCA Inputs'!$AI$14:$AI$54,MATCH(I1598,'BCA Inputs'!$M$14:$M$54,0))*P1598+INDEX('BCA Inputs'!$AJ$14:$AJ$54,MATCH(I1598,'BCA Inputs'!$M$14:$M$54,0))*Q1598,IF($B$3="RG&amp;E",INDEX('BCA Inputs'!$BR$14:$BR$54,MATCH(I1598,'BCA Inputs'!$AW$14:$AW$54,0))*P1598+INDEX('BCA Inputs'!$BS$14:$BS$54,MATCH(I1598,'BCA Inputs'!$AW$14:$AW$54,0))*Q1598,"")),"")</f>
        <v/>
      </c>
      <c r="AD1598" s="181" t="str">
        <f>IFERROR(IF($B$3="NYSEG",INDEX('BCA Inputs'!$AD$14:$AD$54,MATCH(I1598,'BCA Inputs'!$M$14:$M$54,0))*P1598+INDEX('BCA Inputs'!$AE$14:$AE$54,MATCH(I1598,'BCA Inputs'!$M$14:$M$54,0))*O1598+INDEX('BCA Inputs'!$AF$14:$AF$54,MATCH(I1598,'BCA Inputs'!$M$14:$M$54,0))*Q1598+INDEX('BCA Inputs'!$AG$14:$AG$54,MATCH(I1598,'BCA Inputs'!$M$14:$M$54,0))*F1598+INDEX('BCA Inputs'!$AH$14:$AH$54,MATCH(I1598,'BCA Inputs'!$M$14:$M$54,0))*G1598,IF($B$3="RG&amp;E",INDEX('BCA Inputs'!$BM$14:$BM$54,MATCH(I1598,'BCA Inputs'!$AW$14:$AW$54,0))*P1598+INDEX('BCA Inputs'!$BN$14:$BN$54,MATCH(I1598,'BCA Inputs'!$AW$14:$AW$54,0))*O1598+INDEX('BCA Inputs'!$BO$14:$BO$54,MATCH(I1598,'BCA Inputs'!$AW$14:$AW$54,0))*Q1598+INDEX('BCA Inputs'!$BP$14:$BP$54,MATCH(I1598,'BCA Inputs'!$AW$14:$AW$54,0))*F1598+INDEX('BCA Inputs'!$BQ$14:$BQ$54,MATCH(I1598,'BCA Inputs'!$AW$14:$AW$54,0))*G1598,"")),"")</f>
        <v/>
      </c>
      <c r="AE1598" s="237" t="str">
        <f t="shared" si="246"/>
        <v/>
      </c>
      <c r="AF1598" s="198">
        <f t="shared" si="248"/>
        <v>0</v>
      </c>
      <c r="AG1598" s="239">
        <f t="shared" si="249"/>
        <v>0</v>
      </c>
    </row>
    <row r="1599" spans="1:33">
      <c r="A1599" s="228"/>
      <c r="B1599" s="176"/>
      <c r="C1599" s="229"/>
      <c r="D1599" s="230"/>
      <c r="E1599" s="230"/>
      <c r="F1599" s="230"/>
      <c r="G1599" s="230"/>
      <c r="H1599" s="231"/>
      <c r="I1599" s="231"/>
      <c r="J1599" s="232"/>
      <c r="K1599" s="232"/>
      <c r="L1599" s="232"/>
      <c r="M1599" s="181">
        <f t="shared" si="247"/>
        <v>0</v>
      </c>
      <c r="N1599" s="181">
        <f>IF(H1599="",0,H1599*I1599*'Avoided Water Savings Cost'!$C$16)</f>
        <v>0</v>
      </c>
      <c r="O1599" s="545">
        <f>IF(C1599="",0,IF($B$3="NYSEG",C1599/(1-'Avoided Electric Costs 2020'!$W$21),IF($B$3="RG&amp;E",C1599/(1-'Avoided Electric Costs 2020'!$X$21),"")))</f>
        <v>0</v>
      </c>
      <c r="P1599" s="546">
        <f>IF(D1599="",0,IF($B$3="NYSEG",D1599/(1-'Avoided Electric Costs 2020'!$W$21),IF($B$3="RG&amp;E",D1599/(1-'Avoided Electric Costs 2020'!$X$21),"")))</f>
        <v>0</v>
      </c>
      <c r="Q1599" s="546">
        <f>IF(E1599="",0,IF($B$3="NYSEG",E1599/(1-'Avoided Natural Gas Costs 2020'!$J$34),IF($B$3="RG&amp;E",E1599/(1-'Avoided Natural Gas Costs 2020'!$K$34),"")))</f>
        <v>0</v>
      </c>
      <c r="R1599" s="233" t="str">
        <f>IFERROR(IF(P1599*'BCA Inputs'!$C$1+Q1599*'BCA Inputs'!$C$2+F1599*'BCA Inputs'!$C$2+G1599*'BCA Inputs'!$C$2=0,"",P1599*'BCA Inputs'!$C$1+Q1599*'BCA Inputs'!$C$2+F1599*'BCA Inputs'!$C$2+G1599*'BCA Inputs'!$C$2),"")</f>
        <v/>
      </c>
      <c r="S1599" s="181" t="str">
        <f t="shared" si="240"/>
        <v/>
      </c>
      <c r="T1599" s="181" t="str">
        <f>IFERROR(IF($B$3="NYSEG",(INDEX('BCA Inputs'!$N$14:$N$54,MATCH(I1599,'BCA Inputs'!$M$14:$M$54,0))*P1599+INDEX('BCA Inputs'!$O$14:$O$54,MATCH(I1599,'BCA Inputs'!$M$14:$M$54,0))*O1599+INDEX('BCA Inputs'!P:P,MATCH(I1599,'BCA Inputs'!M:M,0))*Q1599+INDEX('BCA Inputs'!Q:Q,MATCH(I1599,'BCA Inputs'!M:M,0))*F1599+INDEX('BCA Inputs'!R:R,MATCH(I1599,'BCA Inputs'!M:M,0))*G1599)+L1599+N1599,IF($B$3="RG&amp;E",(INDEX('BCA Inputs'!$AX$14:$AX$54,MATCH(I1599,'BCA Inputs'!$AW$14:$AW$54,0))*P1599+INDEX('BCA Inputs'!$AY$14:$AY$54,MATCH(I1599,'BCA Inputs'!$AW$14:$AW$54,0))*O1599+INDEX('BCA Inputs'!$AZ$14:$AZ$54,MATCH(I1599,'BCA Inputs'!$AW$14:$AW$54,0))*Q1599+INDEX('BCA Inputs'!$BA$14:$BA$54,MATCH(I1599,'BCA Inputs'!$AW$14:$AW$54,0))*F1599+INDEX('BCA Inputs'!$BB$14:$BB$54,MATCH(I1599,'BCA Inputs'!$AW$14:$AW$54,0))*G1599)+L1599+N1599,"")),"")</f>
        <v/>
      </c>
      <c r="U1599" s="234" t="str">
        <f t="shared" si="241"/>
        <v/>
      </c>
      <c r="V1599" s="234" t="str">
        <f t="shared" si="242"/>
        <v/>
      </c>
      <c r="W1599" s="234" t="str">
        <f t="shared" si="243"/>
        <v/>
      </c>
      <c r="Y1599" s="235" t="str">
        <f t="shared" si="244"/>
        <v/>
      </c>
      <c r="Z1599" s="236" t="str">
        <f>IFERROR(IF($B$3="NYSEG",INDEX('BCA Inputs'!$X$14:$X$54,MATCH(I1599,'BCA Inputs'!$M$14:$M$54,0))*P1599+INDEX('BCA Inputs'!$Y$14:$Y$54,MATCH(I1599,'BCA Inputs'!$M$14:$M$54,0))*O1599+INDEX('BCA Inputs'!$Z$14:$Z$54,MATCH(I1599,'BCA Inputs'!$M$14:$M$54,0))*Q1599+INDEX('BCA Inputs'!$AA$14:$AA$54,MATCH(I1599,'BCA Inputs'!$M$14:$M$54,0))*F1599+INDEX('BCA Inputs'!$AB$14:$AB$54,MATCH(I1599,'BCA Inputs'!$M$14:$M$54,0))*G1599,IF($B$3="RG&amp;E",INDEX('BCA Inputs'!$BG$14:$BG$54,MATCH(I1599,'BCA Inputs'!$AW$14:$AW$54,0))*P1599+INDEX('BCA Inputs'!$BH$14:$BH$54,MATCH(I1599,'BCA Inputs'!$AW$14:$AW$54,0))*O1599+INDEX('BCA Inputs'!$BI$14:$BI$54,MATCH(I1599,'BCA Inputs'!$AW$14:$AW$54,0))*Q1599+INDEX('BCA Inputs'!$BJ$14:$BJ$54,MATCH(I1599,'BCA Inputs'!$AW$14:$AW$54,0))*F1599+INDEX('BCA Inputs'!$BK$14:$BK$54,MATCH(I1599,'BCA Inputs'!$AW$14:$AW$54,0))*G1599,"")),"")</f>
        <v/>
      </c>
      <c r="AA1599" s="237" t="str">
        <f t="shared" si="245"/>
        <v/>
      </c>
      <c r="AC1599" s="238" t="str">
        <f>IFERROR((K1599+R1599)+IF($B$3="NYSEG",INDEX('BCA Inputs'!$AI$14:$AI$54,MATCH(I1599,'BCA Inputs'!$M$14:$M$54,0))*P1599+INDEX('BCA Inputs'!$AJ$14:$AJ$54,MATCH(I1599,'BCA Inputs'!$M$14:$M$54,0))*Q1599,IF($B$3="RG&amp;E",INDEX('BCA Inputs'!$BR$14:$BR$54,MATCH(I1599,'BCA Inputs'!$AW$14:$AW$54,0))*P1599+INDEX('BCA Inputs'!$BS$14:$BS$54,MATCH(I1599,'BCA Inputs'!$AW$14:$AW$54,0))*Q1599,"")),"")</f>
        <v/>
      </c>
      <c r="AD1599" s="181" t="str">
        <f>IFERROR(IF($B$3="NYSEG",INDEX('BCA Inputs'!$AD$14:$AD$54,MATCH(I1599,'BCA Inputs'!$M$14:$M$54,0))*P1599+INDEX('BCA Inputs'!$AE$14:$AE$54,MATCH(I1599,'BCA Inputs'!$M$14:$M$54,0))*O1599+INDEX('BCA Inputs'!$AF$14:$AF$54,MATCH(I1599,'BCA Inputs'!$M$14:$M$54,0))*Q1599+INDEX('BCA Inputs'!$AG$14:$AG$54,MATCH(I1599,'BCA Inputs'!$M$14:$M$54,0))*F1599+INDEX('BCA Inputs'!$AH$14:$AH$54,MATCH(I1599,'BCA Inputs'!$M$14:$M$54,0))*G1599,IF($B$3="RG&amp;E",INDEX('BCA Inputs'!$BM$14:$BM$54,MATCH(I1599,'BCA Inputs'!$AW$14:$AW$54,0))*P1599+INDEX('BCA Inputs'!$BN$14:$BN$54,MATCH(I1599,'BCA Inputs'!$AW$14:$AW$54,0))*O1599+INDEX('BCA Inputs'!$BO$14:$BO$54,MATCH(I1599,'BCA Inputs'!$AW$14:$AW$54,0))*Q1599+INDEX('BCA Inputs'!$BP$14:$BP$54,MATCH(I1599,'BCA Inputs'!$AW$14:$AW$54,0))*F1599+INDEX('BCA Inputs'!$BQ$14:$BQ$54,MATCH(I1599,'BCA Inputs'!$AW$14:$AW$54,0))*G1599,"")),"")</f>
        <v/>
      </c>
      <c r="AE1599" s="237" t="str">
        <f t="shared" si="246"/>
        <v/>
      </c>
      <c r="AF1599" s="198">
        <f t="shared" si="248"/>
        <v>0</v>
      </c>
      <c r="AG1599" s="239">
        <f t="shared" si="249"/>
        <v>0</v>
      </c>
    </row>
    <row r="1600" spans="1:33">
      <c r="A1600" s="228"/>
      <c r="B1600" s="176"/>
      <c r="C1600" s="229"/>
      <c r="D1600" s="230"/>
      <c r="E1600" s="230"/>
      <c r="F1600" s="230"/>
      <c r="G1600" s="230"/>
      <c r="H1600" s="231"/>
      <c r="I1600" s="231"/>
      <c r="J1600" s="232"/>
      <c r="K1600" s="232"/>
      <c r="L1600" s="232"/>
      <c r="M1600" s="181">
        <f t="shared" si="247"/>
        <v>0</v>
      </c>
      <c r="N1600" s="181">
        <f>IF(H1600="",0,H1600*I1600*'Avoided Water Savings Cost'!$C$16)</f>
        <v>0</v>
      </c>
      <c r="O1600" s="545">
        <f>IF(C1600="",0,IF($B$3="NYSEG",C1600/(1-'Avoided Electric Costs 2020'!$W$21),IF($B$3="RG&amp;E",C1600/(1-'Avoided Electric Costs 2020'!$X$21),"")))</f>
        <v>0</v>
      </c>
      <c r="P1600" s="546">
        <f>IF(D1600="",0,IF($B$3="NYSEG",D1600/(1-'Avoided Electric Costs 2020'!$W$21),IF($B$3="RG&amp;E",D1600/(1-'Avoided Electric Costs 2020'!$X$21),"")))</f>
        <v>0</v>
      </c>
      <c r="Q1600" s="546">
        <f>IF(E1600="",0,IF($B$3="NYSEG",E1600/(1-'Avoided Natural Gas Costs 2020'!$J$34),IF($B$3="RG&amp;E",E1600/(1-'Avoided Natural Gas Costs 2020'!$K$34),"")))</f>
        <v>0</v>
      </c>
      <c r="R1600" s="233" t="str">
        <f>IFERROR(IF(P1600*'BCA Inputs'!$C$1+Q1600*'BCA Inputs'!$C$2+F1600*'BCA Inputs'!$C$2+G1600*'BCA Inputs'!$C$2=0,"",P1600*'BCA Inputs'!$C$1+Q1600*'BCA Inputs'!$C$2+F1600*'BCA Inputs'!$C$2+G1600*'BCA Inputs'!$C$2),"")</f>
        <v/>
      </c>
      <c r="S1600" s="181" t="str">
        <f t="shared" si="240"/>
        <v/>
      </c>
      <c r="T1600" s="181" t="str">
        <f>IFERROR(IF($B$3="NYSEG",(INDEX('BCA Inputs'!$N$14:$N$54,MATCH(I1600,'BCA Inputs'!$M$14:$M$54,0))*P1600+INDEX('BCA Inputs'!$O$14:$O$54,MATCH(I1600,'BCA Inputs'!$M$14:$M$54,0))*O1600+INDEX('BCA Inputs'!P:P,MATCH(I1600,'BCA Inputs'!M:M,0))*Q1600+INDEX('BCA Inputs'!Q:Q,MATCH(I1600,'BCA Inputs'!M:M,0))*F1600+INDEX('BCA Inputs'!R:R,MATCH(I1600,'BCA Inputs'!M:M,0))*G1600)+L1600+N1600,IF($B$3="RG&amp;E",(INDEX('BCA Inputs'!$AX$14:$AX$54,MATCH(I1600,'BCA Inputs'!$AW$14:$AW$54,0))*P1600+INDEX('BCA Inputs'!$AY$14:$AY$54,MATCH(I1600,'BCA Inputs'!$AW$14:$AW$54,0))*O1600+INDEX('BCA Inputs'!$AZ$14:$AZ$54,MATCH(I1600,'BCA Inputs'!$AW$14:$AW$54,0))*Q1600+INDEX('BCA Inputs'!$BA$14:$BA$54,MATCH(I1600,'BCA Inputs'!$AW$14:$AW$54,0))*F1600+INDEX('BCA Inputs'!$BB$14:$BB$54,MATCH(I1600,'BCA Inputs'!$AW$14:$AW$54,0))*G1600)+L1600+N1600,"")),"")</f>
        <v/>
      </c>
      <c r="U1600" s="234" t="str">
        <f t="shared" si="241"/>
        <v/>
      </c>
      <c r="V1600" s="234" t="str">
        <f t="shared" si="242"/>
        <v/>
      </c>
      <c r="W1600" s="234" t="str">
        <f t="shared" si="243"/>
        <v/>
      </c>
      <c r="Y1600" s="235" t="str">
        <f t="shared" si="244"/>
        <v/>
      </c>
      <c r="Z1600" s="236" t="str">
        <f>IFERROR(IF($B$3="NYSEG",INDEX('BCA Inputs'!$X$14:$X$54,MATCH(I1600,'BCA Inputs'!$M$14:$M$54,0))*P1600+INDEX('BCA Inputs'!$Y$14:$Y$54,MATCH(I1600,'BCA Inputs'!$M$14:$M$54,0))*O1600+INDEX('BCA Inputs'!$Z$14:$Z$54,MATCH(I1600,'BCA Inputs'!$M$14:$M$54,0))*Q1600+INDEX('BCA Inputs'!$AA$14:$AA$54,MATCH(I1600,'BCA Inputs'!$M$14:$M$54,0))*F1600+INDEX('BCA Inputs'!$AB$14:$AB$54,MATCH(I1600,'BCA Inputs'!$M$14:$M$54,0))*G1600,IF($B$3="RG&amp;E",INDEX('BCA Inputs'!$BG$14:$BG$54,MATCH(I1600,'BCA Inputs'!$AW$14:$AW$54,0))*P1600+INDEX('BCA Inputs'!$BH$14:$BH$54,MATCH(I1600,'BCA Inputs'!$AW$14:$AW$54,0))*O1600+INDEX('BCA Inputs'!$BI$14:$BI$54,MATCH(I1600,'BCA Inputs'!$AW$14:$AW$54,0))*Q1600+INDEX('BCA Inputs'!$BJ$14:$BJ$54,MATCH(I1600,'BCA Inputs'!$AW$14:$AW$54,0))*F1600+INDEX('BCA Inputs'!$BK$14:$BK$54,MATCH(I1600,'BCA Inputs'!$AW$14:$AW$54,0))*G1600,"")),"")</f>
        <v/>
      </c>
      <c r="AA1600" s="237" t="str">
        <f t="shared" si="245"/>
        <v/>
      </c>
      <c r="AC1600" s="238" t="str">
        <f>IFERROR((K1600+R1600)+IF($B$3="NYSEG",INDEX('BCA Inputs'!$AI$14:$AI$54,MATCH(I1600,'BCA Inputs'!$M$14:$M$54,0))*P1600+INDEX('BCA Inputs'!$AJ$14:$AJ$54,MATCH(I1600,'BCA Inputs'!$M$14:$M$54,0))*Q1600,IF($B$3="RG&amp;E",INDEX('BCA Inputs'!$BR$14:$BR$54,MATCH(I1600,'BCA Inputs'!$AW$14:$AW$54,0))*P1600+INDEX('BCA Inputs'!$BS$14:$BS$54,MATCH(I1600,'BCA Inputs'!$AW$14:$AW$54,0))*Q1600,"")),"")</f>
        <v/>
      </c>
      <c r="AD1600" s="181" t="str">
        <f>IFERROR(IF($B$3="NYSEG",INDEX('BCA Inputs'!$AD$14:$AD$54,MATCH(I1600,'BCA Inputs'!$M$14:$M$54,0))*P1600+INDEX('BCA Inputs'!$AE$14:$AE$54,MATCH(I1600,'BCA Inputs'!$M$14:$M$54,0))*O1600+INDEX('BCA Inputs'!$AF$14:$AF$54,MATCH(I1600,'BCA Inputs'!$M$14:$M$54,0))*Q1600+INDEX('BCA Inputs'!$AG$14:$AG$54,MATCH(I1600,'BCA Inputs'!$M$14:$M$54,0))*F1600+INDEX('BCA Inputs'!$AH$14:$AH$54,MATCH(I1600,'BCA Inputs'!$M$14:$M$54,0))*G1600,IF($B$3="RG&amp;E",INDEX('BCA Inputs'!$BM$14:$BM$54,MATCH(I1600,'BCA Inputs'!$AW$14:$AW$54,0))*P1600+INDEX('BCA Inputs'!$BN$14:$BN$54,MATCH(I1600,'BCA Inputs'!$AW$14:$AW$54,0))*O1600+INDEX('BCA Inputs'!$BO$14:$BO$54,MATCH(I1600,'BCA Inputs'!$AW$14:$AW$54,0))*Q1600+INDEX('BCA Inputs'!$BP$14:$BP$54,MATCH(I1600,'BCA Inputs'!$AW$14:$AW$54,0))*F1600+INDEX('BCA Inputs'!$BQ$14:$BQ$54,MATCH(I1600,'BCA Inputs'!$AW$14:$AW$54,0))*G1600,"")),"")</f>
        <v/>
      </c>
      <c r="AE1600" s="237" t="str">
        <f t="shared" si="246"/>
        <v/>
      </c>
      <c r="AF1600" s="198">
        <f t="shared" si="248"/>
        <v>0</v>
      </c>
      <c r="AG1600" s="239">
        <f t="shared" si="249"/>
        <v>0</v>
      </c>
    </row>
    <row r="1601" spans="1:33">
      <c r="A1601" s="228"/>
      <c r="B1601" s="176"/>
      <c r="C1601" s="229"/>
      <c r="D1601" s="230"/>
      <c r="E1601" s="230"/>
      <c r="F1601" s="230"/>
      <c r="G1601" s="230"/>
      <c r="H1601" s="231"/>
      <c r="I1601" s="231"/>
      <c r="J1601" s="232"/>
      <c r="K1601" s="232"/>
      <c r="L1601" s="232"/>
      <c r="M1601" s="181">
        <f t="shared" si="247"/>
        <v>0</v>
      </c>
      <c r="N1601" s="181">
        <f>IF(H1601="",0,H1601*I1601*'Avoided Water Savings Cost'!$C$16)</f>
        <v>0</v>
      </c>
      <c r="O1601" s="545">
        <f>IF(C1601="",0,IF($B$3="NYSEG",C1601/(1-'Avoided Electric Costs 2020'!$W$21),IF($B$3="RG&amp;E",C1601/(1-'Avoided Electric Costs 2020'!$X$21),"")))</f>
        <v>0</v>
      </c>
      <c r="P1601" s="546">
        <f>IF(D1601="",0,IF($B$3="NYSEG",D1601/(1-'Avoided Electric Costs 2020'!$W$21),IF($B$3="RG&amp;E",D1601/(1-'Avoided Electric Costs 2020'!$X$21),"")))</f>
        <v>0</v>
      </c>
      <c r="Q1601" s="546">
        <f>IF(E1601="",0,IF($B$3="NYSEG",E1601/(1-'Avoided Natural Gas Costs 2020'!$J$34),IF($B$3="RG&amp;E",E1601/(1-'Avoided Natural Gas Costs 2020'!$K$34),"")))</f>
        <v>0</v>
      </c>
      <c r="R1601" s="233" t="str">
        <f>IFERROR(IF(P1601*'BCA Inputs'!$C$1+Q1601*'BCA Inputs'!$C$2+F1601*'BCA Inputs'!$C$2+G1601*'BCA Inputs'!$C$2=0,"",P1601*'BCA Inputs'!$C$1+Q1601*'BCA Inputs'!$C$2+F1601*'BCA Inputs'!$C$2+G1601*'BCA Inputs'!$C$2),"")</f>
        <v/>
      </c>
      <c r="S1601" s="181" t="str">
        <f t="shared" si="240"/>
        <v/>
      </c>
      <c r="T1601" s="181" t="str">
        <f>IFERROR(IF($B$3="NYSEG",(INDEX('BCA Inputs'!$N$14:$N$54,MATCH(I1601,'BCA Inputs'!$M$14:$M$54,0))*P1601+INDEX('BCA Inputs'!$O$14:$O$54,MATCH(I1601,'BCA Inputs'!$M$14:$M$54,0))*O1601+INDEX('BCA Inputs'!P:P,MATCH(I1601,'BCA Inputs'!M:M,0))*Q1601+INDEX('BCA Inputs'!Q:Q,MATCH(I1601,'BCA Inputs'!M:M,0))*F1601+INDEX('BCA Inputs'!R:R,MATCH(I1601,'BCA Inputs'!M:M,0))*G1601)+L1601+N1601,IF($B$3="RG&amp;E",(INDEX('BCA Inputs'!$AX$14:$AX$54,MATCH(I1601,'BCA Inputs'!$AW$14:$AW$54,0))*P1601+INDEX('BCA Inputs'!$AY$14:$AY$54,MATCH(I1601,'BCA Inputs'!$AW$14:$AW$54,0))*O1601+INDEX('BCA Inputs'!$AZ$14:$AZ$54,MATCH(I1601,'BCA Inputs'!$AW$14:$AW$54,0))*Q1601+INDEX('BCA Inputs'!$BA$14:$BA$54,MATCH(I1601,'BCA Inputs'!$AW$14:$AW$54,0))*F1601+INDEX('BCA Inputs'!$BB$14:$BB$54,MATCH(I1601,'BCA Inputs'!$AW$14:$AW$54,0))*G1601)+L1601+N1601,"")),"")</f>
        <v/>
      </c>
      <c r="U1601" s="234" t="str">
        <f t="shared" si="241"/>
        <v/>
      </c>
      <c r="V1601" s="234" t="str">
        <f t="shared" si="242"/>
        <v/>
      </c>
      <c r="W1601" s="234" t="str">
        <f t="shared" si="243"/>
        <v/>
      </c>
      <c r="Y1601" s="235" t="str">
        <f t="shared" si="244"/>
        <v/>
      </c>
      <c r="Z1601" s="236" t="str">
        <f>IFERROR(IF($B$3="NYSEG",INDEX('BCA Inputs'!$X$14:$X$54,MATCH(I1601,'BCA Inputs'!$M$14:$M$54,0))*P1601+INDEX('BCA Inputs'!$Y$14:$Y$54,MATCH(I1601,'BCA Inputs'!$M$14:$M$54,0))*O1601+INDEX('BCA Inputs'!$Z$14:$Z$54,MATCH(I1601,'BCA Inputs'!$M$14:$M$54,0))*Q1601+INDEX('BCA Inputs'!$AA$14:$AA$54,MATCH(I1601,'BCA Inputs'!$M$14:$M$54,0))*F1601+INDEX('BCA Inputs'!$AB$14:$AB$54,MATCH(I1601,'BCA Inputs'!$M$14:$M$54,0))*G1601,IF($B$3="RG&amp;E",INDEX('BCA Inputs'!$BG$14:$BG$54,MATCH(I1601,'BCA Inputs'!$AW$14:$AW$54,0))*P1601+INDEX('BCA Inputs'!$BH$14:$BH$54,MATCH(I1601,'BCA Inputs'!$AW$14:$AW$54,0))*O1601+INDEX('BCA Inputs'!$BI$14:$BI$54,MATCH(I1601,'BCA Inputs'!$AW$14:$AW$54,0))*Q1601+INDEX('BCA Inputs'!$BJ$14:$BJ$54,MATCH(I1601,'BCA Inputs'!$AW$14:$AW$54,0))*F1601+INDEX('BCA Inputs'!$BK$14:$BK$54,MATCH(I1601,'BCA Inputs'!$AW$14:$AW$54,0))*G1601,"")),"")</f>
        <v/>
      </c>
      <c r="AA1601" s="237" t="str">
        <f t="shared" si="245"/>
        <v/>
      </c>
      <c r="AC1601" s="238" t="str">
        <f>IFERROR((K1601+R1601)+IF($B$3="NYSEG",INDEX('BCA Inputs'!$AI$14:$AI$54,MATCH(I1601,'BCA Inputs'!$M$14:$M$54,0))*P1601+INDEX('BCA Inputs'!$AJ$14:$AJ$54,MATCH(I1601,'BCA Inputs'!$M$14:$M$54,0))*Q1601,IF($B$3="RG&amp;E",INDEX('BCA Inputs'!$BR$14:$BR$54,MATCH(I1601,'BCA Inputs'!$AW$14:$AW$54,0))*P1601+INDEX('BCA Inputs'!$BS$14:$BS$54,MATCH(I1601,'BCA Inputs'!$AW$14:$AW$54,0))*Q1601,"")),"")</f>
        <v/>
      </c>
      <c r="AD1601" s="181" t="str">
        <f>IFERROR(IF($B$3="NYSEG",INDEX('BCA Inputs'!$AD$14:$AD$54,MATCH(I1601,'BCA Inputs'!$M$14:$M$54,0))*P1601+INDEX('BCA Inputs'!$AE$14:$AE$54,MATCH(I1601,'BCA Inputs'!$M$14:$M$54,0))*O1601+INDEX('BCA Inputs'!$AF$14:$AF$54,MATCH(I1601,'BCA Inputs'!$M$14:$M$54,0))*Q1601+INDEX('BCA Inputs'!$AG$14:$AG$54,MATCH(I1601,'BCA Inputs'!$M$14:$M$54,0))*F1601+INDEX('BCA Inputs'!$AH$14:$AH$54,MATCH(I1601,'BCA Inputs'!$M$14:$M$54,0))*G1601,IF($B$3="RG&amp;E",INDEX('BCA Inputs'!$BM$14:$BM$54,MATCH(I1601,'BCA Inputs'!$AW$14:$AW$54,0))*P1601+INDEX('BCA Inputs'!$BN$14:$BN$54,MATCH(I1601,'BCA Inputs'!$AW$14:$AW$54,0))*O1601+INDEX('BCA Inputs'!$BO$14:$BO$54,MATCH(I1601,'BCA Inputs'!$AW$14:$AW$54,0))*Q1601+INDEX('BCA Inputs'!$BP$14:$BP$54,MATCH(I1601,'BCA Inputs'!$AW$14:$AW$54,0))*F1601+INDEX('BCA Inputs'!$BQ$14:$BQ$54,MATCH(I1601,'BCA Inputs'!$AW$14:$AW$54,0))*G1601,"")),"")</f>
        <v/>
      </c>
      <c r="AE1601" s="237" t="str">
        <f t="shared" si="246"/>
        <v/>
      </c>
      <c r="AF1601" s="198">
        <f t="shared" si="248"/>
        <v>0</v>
      </c>
      <c r="AG1601" s="239">
        <f t="shared" si="249"/>
        <v>0</v>
      </c>
    </row>
    <row r="1602" spans="1:33">
      <c r="A1602" s="228"/>
      <c r="B1602" s="176"/>
      <c r="C1602" s="229"/>
      <c r="D1602" s="230"/>
      <c r="E1602" s="230"/>
      <c r="F1602" s="230"/>
      <c r="G1602" s="230"/>
      <c r="H1602" s="231"/>
      <c r="I1602" s="231"/>
      <c r="J1602" s="232"/>
      <c r="K1602" s="232"/>
      <c r="L1602" s="232"/>
      <c r="M1602" s="181">
        <f t="shared" si="247"/>
        <v>0</v>
      </c>
      <c r="N1602" s="181">
        <f>IF(H1602="",0,H1602*I1602*'Avoided Water Savings Cost'!$C$16)</f>
        <v>0</v>
      </c>
      <c r="O1602" s="545">
        <f>IF(C1602="",0,IF($B$3="NYSEG",C1602/(1-'Avoided Electric Costs 2020'!$W$21),IF($B$3="RG&amp;E",C1602/(1-'Avoided Electric Costs 2020'!$X$21),"")))</f>
        <v>0</v>
      </c>
      <c r="P1602" s="546">
        <f>IF(D1602="",0,IF($B$3="NYSEG",D1602/(1-'Avoided Electric Costs 2020'!$W$21),IF($B$3="RG&amp;E",D1602/(1-'Avoided Electric Costs 2020'!$X$21),"")))</f>
        <v>0</v>
      </c>
      <c r="Q1602" s="546">
        <f>IF(E1602="",0,IF($B$3="NYSEG",E1602/(1-'Avoided Natural Gas Costs 2020'!$J$34),IF($B$3="RG&amp;E",E1602/(1-'Avoided Natural Gas Costs 2020'!$K$34),"")))</f>
        <v>0</v>
      </c>
      <c r="R1602" s="233" t="str">
        <f>IFERROR(IF(P1602*'BCA Inputs'!$C$1+Q1602*'BCA Inputs'!$C$2+F1602*'BCA Inputs'!$C$2+G1602*'BCA Inputs'!$C$2=0,"",P1602*'BCA Inputs'!$C$1+Q1602*'BCA Inputs'!$C$2+F1602*'BCA Inputs'!$C$2+G1602*'BCA Inputs'!$C$2),"")</f>
        <v/>
      </c>
      <c r="S1602" s="181" t="str">
        <f t="shared" si="240"/>
        <v/>
      </c>
      <c r="T1602" s="181" t="str">
        <f>IFERROR(IF($B$3="NYSEG",(INDEX('BCA Inputs'!$N$14:$N$54,MATCH(I1602,'BCA Inputs'!$M$14:$M$54,0))*P1602+INDEX('BCA Inputs'!$O$14:$O$54,MATCH(I1602,'BCA Inputs'!$M$14:$M$54,0))*O1602+INDEX('BCA Inputs'!P:P,MATCH(I1602,'BCA Inputs'!M:M,0))*Q1602+INDEX('BCA Inputs'!Q:Q,MATCH(I1602,'BCA Inputs'!M:M,0))*F1602+INDEX('BCA Inputs'!R:R,MATCH(I1602,'BCA Inputs'!M:M,0))*G1602)+L1602+N1602,IF($B$3="RG&amp;E",(INDEX('BCA Inputs'!$AX$14:$AX$54,MATCH(I1602,'BCA Inputs'!$AW$14:$AW$54,0))*P1602+INDEX('BCA Inputs'!$AY$14:$AY$54,MATCH(I1602,'BCA Inputs'!$AW$14:$AW$54,0))*O1602+INDEX('BCA Inputs'!$AZ$14:$AZ$54,MATCH(I1602,'BCA Inputs'!$AW$14:$AW$54,0))*Q1602+INDEX('BCA Inputs'!$BA$14:$BA$54,MATCH(I1602,'BCA Inputs'!$AW$14:$AW$54,0))*F1602+INDEX('BCA Inputs'!$BB$14:$BB$54,MATCH(I1602,'BCA Inputs'!$AW$14:$AW$54,0))*G1602)+L1602+N1602,"")),"")</f>
        <v/>
      </c>
      <c r="U1602" s="234" t="str">
        <f t="shared" si="241"/>
        <v/>
      </c>
      <c r="V1602" s="234" t="str">
        <f t="shared" si="242"/>
        <v/>
      </c>
      <c r="W1602" s="234" t="str">
        <f t="shared" si="243"/>
        <v/>
      </c>
      <c r="Y1602" s="235" t="str">
        <f t="shared" si="244"/>
        <v/>
      </c>
      <c r="Z1602" s="236" t="str">
        <f>IFERROR(IF($B$3="NYSEG",INDEX('BCA Inputs'!$X$14:$X$54,MATCH(I1602,'BCA Inputs'!$M$14:$M$54,0))*P1602+INDEX('BCA Inputs'!$Y$14:$Y$54,MATCH(I1602,'BCA Inputs'!$M$14:$M$54,0))*O1602+INDEX('BCA Inputs'!$Z$14:$Z$54,MATCH(I1602,'BCA Inputs'!$M$14:$M$54,0))*Q1602+INDEX('BCA Inputs'!$AA$14:$AA$54,MATCH(I1602,'BCA Inputs'!$M$14:$M$54,0))*F1602+INDEX('BCA Inputs'!$AB$14:$AB$54,MATCH(I1602,'BCA Inputs'!$M$14:$M$54,0))*G1602,IF($B$3="RG&amp;E",INDEX('BCA Inputs'!$BG$14:$BG$54,MATCH(I1602,'BCA Inputs'!$AW$14:$AW$54,0))*P1602+INDEX('BCA Inputs'!$BH$14:$BH$54,MATCH(I1602,'BCA Inputs'!$AW$14:$AW$54,0))*O1602+INDEX('BCA Inputs'!$BI$14:$BI$54,MATCH(I1602,'BCA Inputs'!$AW$14:$AW$54,0))*Q1602+INDEX('BCA Inputs'!$BJ$14:$BJ$54,MATCH(I1602,'BCA Inputs'!$AW$14:$AW$54,0))*F1602+INDEX('BCA Inputs'!$BK$14:$BK$54,MATCH(I1602,'BCA Inputs'!$AW$14:$AW$54,0))*G1602,"")),"")</f>
        <v/>
      </c>
      <c r="AA1602" s="237" t="str">
        <f t="shared" si="245"/>
        <v/>
      </c>
      <c r="AC1602" s="238" t="str">
        <f>IFERROR((K1602+R1602)+IF($B$3="NYSEG",INDEX('BCA Inputs'!$AI$14:$AI$54,MATCH(I1602,'BCA Inputs'!$M$14:$M$54,0))*P1602+INDEX('BCA Inputs'!$AJ$14:$AJ$54,MATCH(I1602,'BCA Inputs'!$M$14:$M$54,0))*Q1602,IF($B$3="RG&amp;E",INDEX('BCA Inputs'!$BR$14:$BR$54,MATCH(I1602,'BCA Inputs'!$AW$14:$AW$54,0))*P1602+INDEX('BCA Inputs'!$BS$14:$BS$54,MATCH(I1602,'BCA Inputs'!$AW$14:$AW$54,0))*Q1602,"")),"")</f>
        <v/>
      </c>
      <c r="AD1602" s="181" t="str">
        <f>IFERROR(IF($B$3="NYSEG",INDEX('BCA Inputs'!$AD$14:$AD$54,MATCH(I1602,'BCA Inputs'!$M$14:$M$54,0))*P1602+INDEX('BCA Inputs'!$AE$14:$AE$54,MATCH(I1602,'BCA Inputs'!$M$14:$M$54,0))*O1602+INDEX('BCA Inputs'!$AF$14:$AF$54,MATCH(I1602,'BCA Inputs'!$M$14:$M$54,0))*Q1602+INDEX('BCA Inputs'!$AG$14:$AG$54,MATCH(I1602,'BCA Inputs'!$M$14:$M$54,0))*F1602+INDEX('BCA Inputs'!$AH$14:$AH$54,MATCH(I1602,'BCA Inputs'!$M$14:$M$54,0))*G1602,IF($B$3="RG&amp;E",INDEX('BCA Inputs'!$BM$14:$BM$54,MATCH(I1602,'BCA Inputs'!$AW$14:$AW$54,0))*P1602+INDEX('BCA Inputs'!$BN$14:$BN$54,MATCH(I1602,'BCA Inputs'!$AW$14:$AW$54,0))*O1602+INDEX('BCA Inputs'!$BO$14:$BO$54,MATCH(I1602,'BCA Inputs'!$AW$14:$AW$54,0))*Q1602+INDEX('BCA Inputs'!$BP$14:$BP$54,MATCH(I1602,'BCA Inputs'!$AW$14:$AW$54,0))*F1602+INDEX('BCA Inputs'!$BQ$14:$BQ$54,MATCH(I1602,'BCA Inputs'!$AW$14:$AW$54,0))*G1602,"")),"")</f>
        <v/>
      </c>
      <c r="AE1602" s="237" t="str">
        <f t="shared" si="246"/>
        <v/>
      </c>
      <c r="AF1602" s="198">
        <f t="shared" si="248"/>
        <v>0</v>
      </c>
      <c r="AG1602" s="239">
        <f t="shared" si="249"/>
        <v>0</v>
      </c>
    </row>
    <row r="1603" spans="1:33">
      <c r="A1603" s="228"/>
      <c r="B1603" s="176"/>
      <c r="C1603" s="229"/>
      <c r="D1603" s="230"/>
      <c r="E1603" s="230"/>
      <c r="F1603" s="230"/>
      <c r="G1603" s="230"/>
      <c r="H1603" s="231"/>
      <c r="I1603" s="231"/>
      <c r="J1603" s="232"/>
      <c r="K1603" s="232"/>
      <c r="L1603" s="232"/>
      <c r="M1603" s="181">
        <f t="shared" si="247"/>
        <v>0</v>
      </c>
      <c r="N1603" s="181">
        <f>IF(H1603="",0,H1603*I1603*'Avoided Water Savings Cost'!$C$16)</f>
        <v>0</v>
      </c>
      <c r="O1603" s="545">
        <f>IF(C1603="",0,IF($B$3="NYSEG",C1603/(1-'Avoided Electric Costs 2020'!$W$21),IF($B$3="RG&amp;E",C1603/(1-'Avoided Electric Costs 2020'!$X$21),"")))</f>
        <v>0</v>
      </c>
      <c r="P1603" s="546">
        <f>IF(D1603="",0,IF($B$3="NYSEG",D1603/(1-'Avoided Electric Costs 2020'!$W$21),IF($B$3="RG&amp;E",D1603/(1-'Avoided Electric Costs 2020'!$X$21),"")))</f>
        <v>0</v>
      </c>
      <c r="Q1603" s="546">
        <f>IF(E1603="",0,IF($B$3="NYSEG",E1603/(1-'Avoided Natural Gas Costs 2020'!$J$34),IF($B$3="RG&amp;E",E1603/(1-'Avoided Natural Gas Costs 2020'!$K$34),"")))</f>
        <v>0</v>
      </c>
      <c r="R1603" s="233" t="str">
        <f>IFERROR(IF(P1603*'BCA Inputs'!$C$1+Q1603*'BCA Inputs'!$C$2+F1603*'BCA Inputs'!$C$2+G1603*'BCA Inputs'!$C$2=0,"",P1603*'BCA Inputs'!$C$1+Q1603*'BCA Inputs'!$C$2+F1603*'BCA Inputs'!$C$2+G1603*'BCA Inputs'!$C$2),"")</f>
        <v/>
      </c>
      <c r="S1603" s="181" t="str">
        <f t="shared" si="240"/>
        <v/>
      </c>
      <c r="T1603" s="181" t="str">
        <f>IFERROR(IF($B$3="NYSEG",(INDEX('BCA Inputs'!$N$14:$N$54,MATCH(I1603,'BCA Inputs'!$M$14:$M$54,0))*P1603+INDEX('BCA Inputs'!$O$14:$O$54,MATCH(I1603,'BCA Inputs'!$M$14:$M$54,0))*O1603+INDEX('BCA Inputs'!P:P,MATCH(I1603,'BCA Inputs'!M:M,0))*Q1603+INDEX('BCA Inputs'!Q:Q,MATCH(I1603,'BCA Inputs'!M:M,0))*F1603+INDEX('BCA Inputs'!R:R,MATCH(I1603,'BCA Inputs'!M:M,0))*G1603)+L1603+N1603,IF($B$3="RG&amp;E",(INDEX('BCA Inputs'!$AX$14:$AX$54,MATCH(I1603,'BCA Inputs'!$AW$14:$AW$54,0))*P1603+INDEX('BCA Inputs'!$AY$14:$AY$54,MATCH(I1603,'BCA Inputs'!$AW$14:$AW$54,0))*O1603+INDEX('BCA Inputs'!$AZ$14:$AZ$54,MATCH(I1603,'BCA Inputs'!$AW$14:$AW$54,0))*Q1603+INDEX('BCA Inputs'!$BA$14:$BA$54,MATCH(I1603,'BCA Inputs'!$AW$14:$AW$54,0))*F1603+INDEX('BCA Inputs'!$BB$14:$BB$54,MATCH(I1603,'BCA Inputs'!$AW$14:$AW$54,0))*G1603)+L1603+N1603,"")),"")</f>
        <v/>
      </c>
      <c r="U1603" s="234" t="str">
        <f t="shared" si="241"/>
        <v/>
      </c>
      <c r="V1603" s="234" t="str">
        <f t="shared" si="242"/>
        <v/>
      </c>
      <c r="W1603" s="234" t="str">
        <f t="shared" si="243"/>
        <v/>
      </c>
      <c r="Y1603" s="235" t="str">
        <f t="shared" si="244"/>
        <v/>
      </c>
      <c r="Z1603" s="236" t="str">
        <f>IFERROR(IF($B$3="NYSEG",INDEX('BCA Inputs'!$X$14:$X$54,MATCH(I1603,'BCA Inputs'!$M$14:$M$54,0))*P1603+INDEX('BCA Inputs'!$Y$14:$Y$54,MATCH(I1603,'BCA Inputs'!$M$14:$M$54,0))*O1603+INDEX('BCA Inputs'!$Z$14:$Z$54,MATCH(I1603,'BCA Inputs'!$M$14:$M$54,0))*Q1603+INDEX('BCA Inputs'!$AA$14:$AA$54,MATCH(I1603,'BCA Inputs'!$M$14:$M$54,0))*F1603+INDEX('BCA Inputs'!$AB$14:$AB$54,MATCH(I1603,'BCA Inputs'!$M$14:$M$54,0))*G1603,IF($B$3="RG&amp;E",INDEX('BCA Inputs'!$BG$14:$BG$54,MATCH(I1603,'BCA Inputs'!$AW$14:$AW$54,0))*P1603+INDEX('BCA Inputs'!$BH$14:$BH$54,MATCH(I1603,'BCA Inputs'!$AW$14:$AW$54,0))*O1603+INDEX('BCA Inputs'!$BI$14:$BI$54,MATCH(I1603,'BCA Inputs'!$AW$14:$AW$54,0))*Q1603+INDEX('BCA Inputs'!$BJ$14:$BJ$54,MATCH(I1603,'BCA Inputs'!$AW$14:$AW$54,0))*F1603+INDEX('BCA Inputs'!$BK$14:$BK$54,MATCH(I1603,'BCA Inputs'!$AW$14:$AW$54,0))*G1603,"")),"")</f>
        <v/>
      </c>
      <c r="AA1603" s="237" t="str">
        <f t="shared" si="245"/>
        <v/>
      </c>
      <c r="AC1603" s="238" t="str">
        <f>IFERROR((K1603+R1603)+IF($B$3="NYSEG",INDEX('BCA Inputs'!$AI$14:$AI$54,MATCH(I1603,'BCA Inputs'!$M$14:$M$54,0))*P1603+INDEX('BCA Inputs'!$AJ$14:$AJ$54,MATCH(I1603,'BCA Inputs'!$M$14:$M$54,0))*Q1603,IF($B$3="RG&amp;E",INDEX('BCA Inputs'!$BR$14:$BR$54,MATCH(I1603,'BCA Inputs'!$AW$14:$AW$54,0))*P1603+INDEX('BCA Inputs'!$BS$14:$BS$54,MATCH(I1603,'BCA Inputs'!$AW$14:$AW$54,0))*Q1603,"")),"")</f>
        <v/>
      </c>
      <c r="AD1603" s="181" t="str">
        <f>IFERROR(IF($B$3="NYSEG",INDEX('BCA Inputs'!$AD$14:$AD$54,MATCH(I1603,'BCA Inputs'!$M$14:$M$54,0))*P1603+INDEX('BCA Inputs'!$AE$14:$AE$54,MATCH(I1603,'BCA Inputs'!$M$14:$M$54,0))*O1603+INDEX('BCA Inputs'!$AF$14:$AF$54,MATCH(I1603,'BCA Inputs'!$M$14:$M$54,0))*Q1603+INDEX('BCA Inputs'!$AG$14:$AG$54,MATCH(I1603,'BCA Inputs'!$M$14:$M$54,0))*F1603+INDEX('BCA Inputs'!$AH$14:$AH$54,MATCH(I1603,'BCA Inputs'!$M$14:$M$54,0))*G1603,IF($B$3="RG&amp;E",INDEX('BCA Inputs'!$BM$14:$BM$54,MATCH(I1603,'BCA Inputs'!$AW$14:$AW$54,0))*P1603+INDEX('BCA Inputs'!$BN$14:$BN$54,MATCH(I1603,'BCA Inputs'!$AW$14:$AW$54,0))*O1603+INDEX('BCA Inputs'!$BO$14:$BO$54,MATCH(I1603,'BCA Inputs'!$AW$14:$AW$54,0))*Q1603+INDEX('BCA Inputs'!$BP$14:$BP$54,MATCH(I1603,'BCA Inputs'!$AW$14:$AW$54,0))*F1603+INDEX('BCA Inputs'!$BQ$14:$BQ$54,MATCH(I1603,'BCA Inputs'!$AW$14:$AW$54,0))*G1603,"")),"")</f>
        <v/>
      </c>
      <c r="AE1603" s="237" t="str">
        <f t="shared" si="246"/>
        <v/>
      </c>
      <c r="AF1603" s="198">
        <f t="shared" si="248"/>
        <v>0</v>
      </c>
      <c r="AG1603" s="239">
        <f t="shared" si="249"/>
        <v>0</v>
      </c>
    </row>
    <row r="1604" spans="1:33">
      <c r="A1604" s="228"/>
      <c r="B1604" s="176"/>
      <c r="C1604" s="229"/>
      <c r="D1604" s="230"/>
      <c r="E1604" s="230"/>
      <c r="F1604" s="230"/>
      <c r="G1604" s="230"/>
      <c r="H1604" s="231"/>
      <c r="I1604" s="231"/>
      <c r="J1604" s="232"/>
      <c r="K1604" s="232"/>
      <c r="L1604" s="232"/>
      <c r="M1604" s="181">
        <f t="shared" si="247"/>
        <v>0</v>
      </c>
      <c r="N1604" s="181">
        <f>IF(H1604="",0,H1604*I1604*'Avoided Water Savings Cost'!$C$16)</f>
        <v>0</v>
      </c>
      <c r="O1604" s="545">
        <f>IF(C1604="",0,IF($B$3="NYSEG",C1604/(1-'Avoided Electric Costs 2020'!$W$21),IF($B$3="RG&amp;E",C1604/(1-'Avoided Electric Costs 2020'!$X$21),"")))</f>
        <v>0</v>
      </c>
      <c r="P1604" s="546">
        <f>IF(D1604="",0,IF($B$3="NYSEG",D1604/(1-'Avoided Electric Costs 2020'!$W$21),IF($B$3="RG&amp;E",D1604/(1-'Avoided Electric Costs 2020'!$X$21),"")))</f>
        <v>0</v>
      </c>
      <c r="Q1604" s="546">
        <f>IF(E1604="",0,IF($B$3="NYSEG",E1604/(1-'Avoided Natural Gas Costs 2020'!$J$34),IF($B$3="RG&amp;E",E1604/(1-'Avoided Natural Gas Costs 2020'!$K$34),"")))</f>
        <v>0</v>
      </c>
      <c r="R1604" s="233" t="str">
        <f>IFERROR(IF(P1604*'BCA Inputs'!$C$1+Q1604*'BCA Inputs'!$C$2+F1604*'BCA Inputs'!$C$2+G1604*'BCA Inputs'!$C$2=0,"",P1604*'BCA Inputs'!$C$1+Q1604*'BCA Inputs'!$C$2+F1604*'BCA Inputs'!$C$2+G1604*'BCA Inputs'!$C$2),"")</f>
        <v/>
      </c>
      <c r="S1604" s="181" t="str">
        <f t="shared" si="240"/>
        <v/>
      </c>
      <c r="T1604" s="181" t="str">
        <f>IFERROR(IF($B$3="NYSEG",(INDEX('BCA Inputs'!$N$14:$N$54,MATCH(I1604,'BCA Inputs'!$M$14:$M$54,0))*P1604+INDEX('BCA Inputs'!$O$14:$O$54,MATCH(I1604,'BCA Inputs'!$M$14:$M$54,0))*O1604+INDEX('BCA Inputs'!P:P,MATCH(I1604,'BCA Inputs'!M:M,0))*Q1604+INDEX('BCA Inputs'!Q:Q,MATCH(I1604,'BCA Inputs'!M:M,0))*F1604+INDEX('BCA Inputs'!R:R,MATCH(I1604,'BCA Inputs'!M:M,0))*G1604)+L1604+N1604,IF($B$3="RG&amp;E",(INDEX('BCA Inputs'!$AX$14:$AX$54,MATCH(I1604,'BCA Inputs'!$AW$14:$AW$54,0))*P1604+INDEX('BCA Inputs'!$AY$14:$AY$54,MATCH(I1604,'BCA Inputs'!$AW$14:$AW$54,0))*O1604+INDEX('BCA Inputs'!$AZ$14:$AZ$54,MATCH(I1604,'BCA Inputs'!$AW$14:$AW$54,0))*Q1604+INDEX('BCA Inputs'!$BA$14:$BA$54,MATCH(I1604,'BCA Inputs'!$AW$14:$AW$54,0))*F1604+INDEX('BCA Inputs'!$BB$14:$BB$54,MATCH(I1604,'BCA Inputs'!$AW$14:$AW$54,0))*G1604)+L1604+N1604,"")),"")</f>
        <v/>
      </c>
      <c r="U1604" s="234" t="str">
        <f t="shared" si="241"/>
        <v/>
      </c>
      <c r="V1604" s="234" t="str">
        <f t="shared" si="242"/>
        <v/>
      </c>
      <c r="W1604" s="234" t="str">
        <f t="shared" si="243"/>
        <v/>
      </c>
      <c r="Y1604" s="235" t="str">
        <f t="shared" si="244"/>
        <v/>
      </c>
      <c r="Z1604" s="236" t="str">
        <f>IFERROR(IF($B$3="NYSEG",INDEX('BCA Inputs'!$X$14:$X$54,MATCH(I1604,'BCA Inputs'!$M$14:$M$54,0))*P1604+INDEX('BCA Inputs'!$Y$14:$Y$54,MATCH(I1604,'BCA Inputs'!$M$14:$M$54,0))*O1604+INDEX('BCA Inputs'!$Z$14:$Z$54,MATCH(I1604,'BCA Inputs'!$M$14:$M$54,0))*Q1604+INDEX('BCA Inputs'!$AA$14:$AA$54,MATCH(I1604,'BCA Inputs'!$M$14:$M$54,0))*F1604+INDEX('BCA Inputs'!$AB$14:$AB$54,MATCH(I1604,'BCA Inputs'!$M$14:$M$54,0))*G1604,IF($B$3="RG&amp;E",INDEX('BCA Inputs'!$BG$14:$BG$54,MATCH(I1604,'BCA Inputs'!$AW$14:$AW$54,0))*P1604+INDEX('BCA Inputs'!$BH$14:$BH$54,MATCH(I1604,'BCA Inputs'!$AW$14:$AW$54,0))*O1604+INDEX('BCA Inputs'!$BI$14:$BI$54,MATCH(I1604,'BCA Inputs'!$AW$14:$AW$54,0))*Q1604+INDEX('BCA Inputs'!$BJ$14:$BJ$54,MATCH(I1604,'BCA Inputs'!$AW$14:$AW$54,0))*F1604+INDEX('BCA Inputs'!$BK$14:$BK$54,MATCH(I1604,'BCA Inputs'!$AW$14:$AW$54,0))*G1604,"")),"")</f>
        <v/>
      </c>
      <c r="AA1604" s="237" t="str">
        <f t="shared" si="245"/>
        <v/>
      </c>
      <c r="AC1604" s="238" t="str">
        <f>IFERROR((K1604+R1604)+IF($B$3="NYSEG",INDEX('BCA Inputs'!$AI$14:$AI$54,MATCH(I1604,'BCA Inputs'!$M$14:$M$54,0))*P1604+INDEX('BCA Inputs'!$AJ$14:$AJ$54,MATCH(I1604,'BCA Inputs'!$M$14:$M$54,0))*Q1604,IF($B$3="RG&amp;E",INDEX('BCA Inputs'!$BR$14:$BR$54,MATCH(I1604,'BCA Inputs'!$AW$14:$AW$54,0))*P1604+INDEX('BCA Inputs'!$BS$14:$BS$54,MATCH(I1604,'BCA Inputs'!$AW$14:$AW$54,0))*Q1604,"")),"")</f>
        <v/>
      </c>
      <c r="AD1604" s="181" t="str">
        <f>IFERROR(IF($B$3="NYSEG",INDEX('BCA Inputs'!$AD$14:$AD$54,MATCH(I1604,'BCA Inputs'!$M$14:$M$54,0))*P1604+INDEX('BCA Inputs'!$AE$14:$AE$54,MATCH(I1604,'BCA Inputs'!$M$14:$M$54,0))*O1604+INDEX('BCA Inputs'!$AF$14:$AF$54,MATCH(I1604,'BCA Inputs'!$M$14:$M$54,0))*Q1604+INDEX('BCA Inputs'!$AG$14:$AG$54,MATCH(I1604,'BCA Inputs'!$M$14:$M$54,0))*F1604+INDEX('BCA Inputs'!$AH$14:$AH$54,MATCH(I1604,'BCA Inputs'!$M$14:$M$54,0))*G1604,IF($B$3="RG&amp;E",INDEX('BCA Inputs'!$BM$14:$BM$54,MATCH(I1604,'BCA Inputs'!$AW$14:$AW$54,0))*P1604+INDEX('BCA Inputs'!$BN$14:$BN$54,MATCH(I1604,'BCA Inputs'!$AW$14:$AW$54,0))*O1604+INDEX('BCA Inputs'!$BO$14:$BO$54,MATCH(I1604,'BCA Inputs'!$AW$14:$AW$54,0))*Q1604+INDEX('BCA Inputs'!$BP$14:$BP$54,MATCH(I1604,'BCA Inputs'!$AW$14:$AW$54,0))*F1604+INDEX('BCA Inputs'!$BQ$14:$BQ$54,MATCH(I1604,'BCA Inputs'!$AW$14:$AW$54,0))*G1604,"")),"")</f>
        <v/>
      </c>
      <c r="AE1604" s="237" t="str">
        <f t="shared" si="246"/>
        <v/>
      </c>
      <c r="AF1604" s="198">
        <f t="shared" si="248"/>
        <v>0</v>
      </c>
      <c r="AG1604" s="239">
        <f t="shared" si="249"/>
        <v>0</v>
      </c>
    </row>
    <row r="1605" spans="1:33">
      <c r="A1605" s="228"/>
      <c r="B1605" s="176"/>
      <c r="C1605" s="229"/>
      <c r="D1605" s="230"/>
      <c r="E1605" s="230"/>
      <c r="F1605" s="230"/>
      <c r="G1605" s="230"/>
      <c r="H1605" s="231"/>
      <c r="I1605" s="231"/>
      <c r="J1605" s="232"/>
      <c r="K1605" s="232"/>
      <c r="L1605" s="232"/>
      <c r="M1605" s="181">
        <f t="shared" si="247"/>
        <v>0</v>
      </c>
      <c r="N1605" s="181">
        <f>IF(H1605="",0,H1605*I1605*'Avoided Water Savings Cost'!$C$16)</f>
        <v>0</v>
      </c>
      <c r="O1605" s="545">
        <f>IF(C1605="",0,IF($B$3="NYSEG",C1605/(1-'Avoided Electric Costs 2020'!$W$21),IF($B$3="RG&amp;E",C1605/(1-'Avoided Electric Costs 2020'!$X$21),"")))</f>
        <v>0</v>
      </c>
      <c r="P1605" s="546">
        <f>IF(D1605="",0,IF($B$3="NYSEG",D1605/(1-'Avoided Electric Costs 2020'!$W$21),IF($B$3="RG&amp;E",D1605/(1-'Avoided Electric Costs 2020'!$X$21),"")))</f>
        <v>0</v>
      </c>
      <c r="Q1605" s="546">
        <f>IF(E1605="",0,IF($B$3="NYSEG",E1605/(1-'Avoided Natural Gas Costs 2020'!$J$34),IF($B$3="RG&amp;E",E1605/(1-'Avoided Natural Gas Costs 2020'!$K$34),"")))</f>
        <v>0</v>
      </c>
      <c r="R1605" s="233" t="str">
        <f>IFERROR(IF(P1605*'BCA Inputs'!$C$1+Q1605*'BCA Inputs'!$C$2+F1605*'BCA Inputs'!$C$2+G1605*'BCA Inputs'!$C$2=0,"",P1605*'BCA Inputs'!$C$1+Q1605*'BCA Inputs'!$C$2+F1605*'BCA Inputs'!$C$2+G1605*'BCA Inputs'!$C$2),"")</f>
        <v/>
      </c>
      <c r="S1605" s="181" t="str">
        <f t="shared" si="240"/>
        <v/>
      </c>
      <c r="T1605" s="181" t="str">
        <f>IFERROR(IF($B$3="NYSEG",(INDEX('BCA Inputs'!$N$14:$N$54,MATCH(I1605,'BCA Inputs'!$M$14:$M$54,0))*P1605+INDEX('BCA Inputs'!$O$14:$O$54,MATCH(I1605,'BCA Inputs'!$M$14:$M$54,0))*O1605+INDEX('BCA Inputs'!P:P,MATCH(I1605,'BCA Inputs'!M:M,0))*Q1605+INDEX('BCA Inputs'!Q:Q,MATCH(I1605,'BCA Inputs'!M:M,0))*F1605+INDEX('BCA Inputs'!R:R,MATCH(I1605,'BCA Inputs'!M:M,0))*G1605)+L1605+N1605,IF($B$3="RG&amp;E",(INDEX('BCA Inputs'!$AX$14:$AX$54,MATCH(I1605,'BCA Inputs'!$AW$14:$AW$54,0))*P1605+INDEX('BCA Inputs'!$AY$14:$AY$54,MATCH(I1605,'BCA Inputs'!$AW$14:$AW$54,0))*O1605+INDEX('BCA Inputs'!$AZ$14:$AZ$54,MATCH(I1605,'BCA Inputs'!$AW$14:$AW$54,0))*Q1605+INDEX('BCA Inputs'!$BA$14:$BA$54,MATCH(I1605,'BCA Inputs'!$AW$14:$AW$54,0))*F1605+INDEX('BCA Inputs'!$BB$14:$BB$54,MATCH(I1605,'BCA Inputs'!$AW$14:$AW$54,0))*G1605)+L1605+N1605,"")),"")</f>
        <v/>
      </c>
      <c r="U1605" s="234" t="str">
        <f t="shared" si="241"/>
        <v/>
      </c>
      <c r="V1605" s="234" t="str">
        <f t="shared" si="242"/>
        <v/>
      </c>
      <c r="W1605" s="234" t="str">
        <f t="shared" si="243"/>
        <v/>
      </c>
      <c r="Y1605" s="235" t="str">
        <f t="shared" si="244"/>
        <v/>
      </c>
      <c r="Z1605" s="236" t="str">
        <f>IFERROR(IF($B$3="NYSEG",INDEX('BCA Inputs'!$X$14:$X$54,MATCH(I1605,'BCA Inputs'!$M$14:$M$54,0))*P1605+INDEX('BCA Inputs'!$Y$14:$Y$54,MATCH(I1605,'BCA Inputs'!$M$14:$M$54,0))*O1605+INDEX('BCA Inputs'!$Z$14:$Z$54,MATCH(I1605,'BCA Inputs'!$M$14:$M$54,0))*Q1605+INDEX('BCA Inputs'!$AA$14:$AA$54,MATCH(I1605,'BCA Inputs'!$M$14:$M$54,0))*F1605+INDEX('BCA Inputs'!$AB$14:$AB$54,MATCH(I1605,'BCA Inputs'!$M$14:$M$54,0))*G1605,IF($B$3="RG&amp;E",INDEX('BCA Inputs'!$BG$14:$BG$54,MATCH(I1605,'BCA Inputs'!$AW$14:$AW$54,0))*P1605+INDEX('BCA Inputs'!$BH$14:$BH$54,MATCH(I1605,'BCA Inputs'!$AW$14:$AW$54,0))*O1605+INDEX('BCA Inputs'!$BI$14:$BI$54,MATCH(I1605,'BCA Inputs'!$AW$14:$AW$54,0))*Q1605+INDEX('BCA Inputs'!$BJ$14:$BJ$54,MATCH(I1605,'BCA Inputs'!$AW$14:$AW$54,0))*F1605+INDEX('BCA Inputs'!$BK$14:$BK$54,MATCH(I1605,'BCA Inputs'!$AW$14:$AW$54,0))*G1605,"")),"")</f>
        <v/>
      </c>
      <c r="AA1605" s="237" t="str">
        <f t="shared" si="245"/>
        <v/>
      </c>
      <c r="AC1605" s="238" t="str">
        <f>IFERROR((K1605+R1605)+IF($B$3="NYSEG",INDEX('BCA Inputs'!$AI$14:$AI$54,MATCH(I1605,'BCA Inputs'!$M$14:$M$54,0))*P1605+INDEX('BCA Inputs'!$AJ$14:$AJ$54,MATCH(I1605,'BCA Inputs'!$M$14:$M$54,0))*Q1605,IF($B$3="RG&amp;E",INDEX('BCA Inputs'!$BR$14:$BR$54,MATCH(I1605,'BCA Inputs'!$AW$14:$AW$54,0))*P1605+INDEX('BCA Inputs'!$BS$14:$BS$54,MATCH(I1605,'BCA Inputs'!$AW$14:$AW$54,0))*Q1605,"")),"")</f>
        <v/>
      </c>
      <c r="AD1605" s="181" t="str">
        <f>IFERROR(IF($B$3="NYSEG",INDEX('BCA Inputs'!$AD$14:$AD$54,MATCH(I1605,'BCA Inputs'!$M$14:$M$54,0))*P1605+INDEX('BCA Inputs'!$AE$14:$AE$54,MATCH(I1605,'BCA Inputs'!$M$14:$M$54,0))*O1605+INDEX('BCA Inputs'!$AF$14:$AF$54,MATCH(I1605,'BCA Inputs'!$M$14:$M$54,0))*Q1605+INDEX('BCA Inputs'!$AG$14:$AG$54,MATCH(I1605,'BCA Inputs'!$M$14:$M$54,0))*F1605+INDEX('BCA Inputs'!$AH$14:$AH$54,MATCH(I1605,'BCA Inputs'!$M$14:$M$54,0))*G1605,IF($B$3="RG&amp;E",INDEX('BCA Inputs'!$BM$14:$BM$54,MATCH(I1605,'BCA Inputs'!$AW$14:$AW$54,0))*P1605+INDEX('BCA Inputs'!$BN$14:$BN$54,MATCH(I1605,'BCA Inputs'!$AW$14:$AW$54,0))*O1605+INDEX('BCA Inputs'!$BO$14:$BO$54,MATCH(I1605,'BCA Inputs'!$AW$14:$AW$54,0))*Q1605+INDEX('BCA Inputs'!$BP$14:$BP$54,MATCH(I1605,'BCA Inputs'!$AW$14:$AW$54,0))*F1605+INDEX('BCA Inputs'!$BQ$14:$BQ$54,MATCH(I1605,'BCA Inputs'!$AW$14:$AW$54,0))*G1605,"")),"")</f>
        <v/>
      </c>
      <c r="AE1605" s="237" t="str">
        <f t="shared" si="246"/>
        <v/>
      </c>
      <c r="AF1605" s="198">
        <f t="shared" si="248"/>
        <v>0</v>
      </c>
      <c r="AG1605" s="239">
        <f t="shared" si="249"/>
        <v>0</v>
      </c>
    </row>
    <row r="1606" spans="1:33">
      <c r="A1606" s="228"/>
      <c r="B1606" s="176"/>
      <c r="C1606" s="229"/>
      <c r="D1606" s="230"/>
      <c r="E1606" s="230"/>
      <c r="F1606" s="230"/>
      <c r="G1606" s="230"/>
      <c r="H1606" s="231"/>
      <c r="I1606" s="231"/>
      <c r="J1606" s="232"/>
      <c r="K1606" s="232"/>
      <c r="L1606" s="232"/>
      <c r="M1606" s="181">
        <f t="shared" si="247"/>
        <v>0</v>
      </c>
      <c r="N1606" s="181">
        <f>IF(H1606="",0,H1606*I1606*'Avoided Water Savings Cost'!$C$16)</f>
        <v>0</v>
      </c>
      <c r="O1606" s="545">
        <f>IF(C1606="",0,IF($B$3="NYSEG",C1606/(1-'Avoided Electric Costs 2020'!$W$21),IF($B$3="RG&amp;E",C1606/(1-'Avoided Electric Costs 2020'!$X$21),"")))</f>
        <v>0</v>
      </c>
      <c r="P1606" s="546">
        <f>IF(D1606="",0,IF($B$3="NYSEG",D1606/(1-'Avoided Electric Costs 2020'!$W$21),IF($B$3="RG&amp;E",D1606/(1-'Avoided Electric Costs 2020'!$X$21),"")))</f>
        <v>0</v>
      </c>
      <c r="Q1606" s="546">
        <f>IF(E1606="",0,IF($B$3="NYSEG",E1606/(1-'Avoided Natural Gas Costs 2020'!$J$34),IF($B$3="RG&amp;E",E1606/(1-'Avoided Natural Gas Costs 2020'!$K$34),"")))</f>
        <v>0</v>
      </c>
      <c r="R1606" s="233" t="str">
        <f>IFERROR(IF(P1606*'BCA Inputs'!$C$1+Q1606*'BCA Inputs'!$C$2+F1606*'BCA Inputs'!$C$2+G1606*'BCA Inputs'!$C$2=0,"",P1606*'BCA Inputs'!$C$1+Q1606*'BCA Inputs'!$C$2+F1606*'BCA Inputs'!$C$2+G1606*'BCA Inputs'!$C$2),"")</f>
        <v/>
      </c>
      <c r="S1606" s="181" t="str">
        <f t="shared" si="240"/>
        <v/>
      </c>
      <c r="T1606" s="181" t="str">
        <f>IFERROR(IF($B$3="NYSEG",(INDEX('BCA Inputs'!$N$14:$N$54,MATCH(I1606,'BCA Inputs'!$M$14:$M$54,0))*P1606+INDEX('BCA Inputs'!$O$14:$O$54,MATCH(I1606,'BCA Inputs'!$M$14:$M$54,0))*O1606+INDEX('BCA Inputs'!P:P,MATCH(I1606,'BCA Inputs'!M:M,0))*Q1606+INDEX('BCA Inputs'!Q:Q,MATCH(I1606,'BCA Inputs'!M:M,0))*F1606+INDEX('BCA Inputs'!R:R,MATCH(I1606,'BCA Inputs'!M:M,0))*G1606)+L1606+N1606,IF($B$3="RG&amp;E",(INDEX('BCA Inputs'!$AX$14:$AX$54,MATCH(I1606,'BCA Inputs'!$AW$14:$AW$54,0))*P1606+INDEX('BCA Inputs'!$AY$14:$AY$54,MATCH(I1606,'BCA Inputs'!$AW$14:$AW$54,0))*O1606+INDEX('BCA Inputs'!$AZ$14:$AZ$54,MATCH(I1606,'BCA Inputs'!$AW$14:$AW$54,0))*Q1606+INDEX('BCA Inputs'!$BA$14:$BA$54,MATCH(I1606,'BCA Inputs'!$AW$14:$AW$54,0))*F1606+INDEX('BCA Inputs'!$BB$14:$BB$54,MATCH(I1606,'BCA Inputs'!$AW$14:$AW$54,0))*G1606)+L1606+N1606,"")),"")</f>
        <v/>
      </c>
      <c r="U1606" s="234" t="str">
        <f t="shared" si="241"/>
        <v/>
      </c>
      <c r="V1606" s="234" t="str">
        <f t="shared" si="242"/>
        <v/>
      </c>
      <c r="W1606" s="234" t="str">
        <f t="shared" si="243"/>
        <v/>
      </c>
      <c r="Y1606" s="235" t="str">
        <f t="shared" si="244"/>
        <v/>
      </c>
      <c r="Z1606" s="236" t="str">
        <f>IFERROR(IF($B$3="NYSEG",INDEX('BCA Inputs'!$X$14:$X$54,MATCH(I1606,'BCA Inputs'!$M$14:$M$54,0))*P1606+INDEX('BCA Inputs'!$Y$14:$Y$54,MATCH(I1606,'BCA Inputs'!$M$14:$M$54,0))*O1606+INDEX('BCA Inputs'!$Z$14:$Z$54,MATCH(I1606,'BCA Inputs'!$M$14:$M$54,0))*Q1606+INDEX('BCA Inputs'!$AA$14:$AA$54,MATCH(I1606,'BCA Inputs'!$M$14:$M$54,0))*F1606+INDEX('BCA Inputs'!$AB$14:$AB$54,MATCH(I1606,'BCA Inputs'!$M$14:$M$54,0))*G1606,IF($B$3="RG&amp;E",INDEX('BCA Inputs'!$BG$14:$BG$54,MATCH(I1606,'BCA Inputs'!$AW$14:$AW$54,0))*P1606+INDEX('BCA Inputs'!$BH$14:$BH$54,MATCH(I1606,'BCA Inputs'!$AW$14:$AW$54,0))*O1606+INDEX('BCA Inputs'!$BI$14:$BI$54,MATCH(I1606,'BCA Inputs'!$AW$14:$AW$54,0))*Q1606+INDEX('BCA Inputs'!$BJ$14:$BJ$54,MATCH(I1606,'BCA Inputs'!$AW$14:$AW$54,0))*F1606+INDEX('BCA Inputs'!$BK$14:$BK$54,MATCH(I1606,'BCA Inputs'!$AW$14:$AW$54,0))*G1606,"")),"")</f>
        <v/>
      </c>
      <c r="AA1606" s="237" t="str">
        <f t="shared" si="245"/>
        <v/>
      </c>
      <c r="AC1606" s="238" t="str">
        <f>IFERROR((K1606+R1606)+IF($B$3="NYSEG",INDEX('BCA Inputs'!$AI$14:$AI$54,MATCH(I1606,'BCA Inputs'!$M$14:$M$54,0))*P1606+INDEX('BCA Inputs'!$AJ$14:$AJ$54,MATCH(I1606,'BCA Inputs'!$M$14:$M$54,0))*Q1606,IF($B$3="RG&amp;E",INDEX('BCA Inputs'!$BR$14:$BR$54,MATCH(I1606,'BCA Inputs'!$AW$14:$AW$54,0))*P1606+INDEX('BCA Inputs'!$BS$14:$BS$54,MATCH(I1606,'BCA Inputs'!$AW$14:$AW$54,0))*Q1606,"")),"")</f>
        <v/>
      </c>
      <c r="AD1606" s="181" t="str">
        <f>IFERROR(IF($B$3="NYSEG",INDEX('BCA Inputs'!$AD$14:$AD$54,MATCH(I1606,'BCA Inputs'!$M$14:$M$54,0))*P1606+INDEX('BCA Inputs'!$AE$14:$AE$54,MATCH(I1606,'BCA Inputs'!$M$14:$M$54,0))*O1606+INDEX('BCA Inputs'!$AF$14:$AF$54,MATCH(I1606,'BCA Inputs'!$M$14:$M$54,0))*Q1606+INDEX('BCA Inputs'!$AG$14:$AG$54,MATCH(I1606,'BCA Inputs'!$M$14:$M$54,0))*F1606+INDEX('BCA Inputs'!$AH$14:$AH$54,MATCH(I1606,'BCA Inputs'!$M$14:$M$54,0))*G1606,IF($B$3="RG&amp;E",INDEX('BCA Inputs'!$BM$14:$BM$54,MATCH(I1606,'BCA Inputs'!$AW$14:$AW$54,0))*P1606+INDEX('BCA Inputs'!$BN$14:$BN$54,MATCH(I1606,'BCA Inputs'!$AW$14:$AW$54,0))*O1606+INDEX('BCA Inputs'!$BO$14:$BO$54,MATCH(I1606,'BCA Inputs'!$AW$14:$AW$54,0))*Q1606+INDEX('BCA Inputs'!$BP$14:$BP$54,MATCH(I1606,'BCA Inputs'!$AW$14:$AW$54,0))*F1606+INDEX('BCA Inputs'!$BQ$14:$BQ$54,MATCH(I1606,'BCA Inputs'!$AW$14:$AW$54,0))*G1606,"")),"")</f>
        <v/>
      </c>
      <c r="AE1606" s="237" t="str">
        <f t="shared" si="246"/>
        <v/>
      </c>
      <c r="AF1606" s="198">
        <f t="shared" si="248"/>
        <v>0</v>
      </c>
      <c r="AG1606" s="239">
        <f t="shared" si="249"/>
        <v>0</v>
      </c>
    </row>
    <row r="1607" spans="1:33">
      <c r="A1607" s="228"/>
      <c r="B1607" s="176"/>
      <c r="C1607" s="229"/>
      <c r="D1607" s="230"/>
      <c r="E1607" s="230"/>
      <c r="F1607" s="230"/>
      <c r="G1607" s="230"/>
      <c r="H1607" s="231"/>
      <c r="I1607" s="231"/>
      <c r="J1607" s="232"/>
      <c r="K1607" s="232"/>
      <c r="L1607" s="232"/>
      <c r="M1607" s="181">
        <f t="shared" si="247"/>
        <v>0</v>
      </c>
      <c r="N1607" s="181">
        <f>IF(H1607="",0,H1607*I1607*'Avoided Water Savings Cost'!$C$16)</f>
        <v>0</v>
      </c>
      <c r="O1607" s="545">
        <f>IF(C1607="",0,IF($B$3="NYSEG",C1607/(1-'Avoided Electric Costs 2020'!$W$21),IF($B$3="RG&amp;E",C1607/(1-'Avoided Electric Costs 2020'!$X$21),"")))</f>
        <v>0</v>
      </c>
      <c r="P1607" s="546">
        <f>IF(D1607="",0,IF($B$3="NYSEG",D1607/(1-'Avoided Electric Costs 2020'!$W$21),IF($B$3="RG&amp;E",D1607/(1-'Avoided Electric Costs 2020'!$X$21),"")))</f>
        <v>0</v>
      </c>
      <c r="Q1607" s="546">
        <f>IF(E1607="",0,IF($B$3="NYSEG",E1607/(1-'Avoided Natural Gas Costs 2020'!$J$34),IF($B$3="RG&amp;E",E1607/(1-'Avoided Natural Gas Costs 2020'!$K$34),"")))</f>
        <v>0</v>
      </c>
      <c r="R1607" s="233" t="str">
        <f>IFERROR(IF(P1607*'BCA Inputs'!$C$1+Q1607*'BCA Inputs'!$C$2+F1607*'BCA Inputs'!$C$2+G1607*'BCA Inputs'!$C$2=0,"",P1607*'BCA Inputs'!$C$1+Q1607*'BCA Inputs'!$C$2+F1607*'BCA Inputs'!$C$2+G1607*'BCA Inputs'!$C$2),"")</f>
        <v/>
      </c>
      <c r="S1607" s="181" t="str">
        <f t="shared" si="240"/>
        <v/>
      </c>
      <c r="T1607" s="181" t="str">
        <f>IFERROR(IF($B$3="NYSEG",(INDEX('BCA Inputs'!$N$14:$N$54,MATCH(I1607,'BCA Inputs'!$M$14:$M$54,0))*P1607+INDEX('BCA Inputs'!$O$14:$O$54,MATCH(I1607,'BCA Inputs'!$M$14:$M$54,0))*O1607+INDEX('BCA Inputs'!P:P,MATCH(I1607,'BCA Inputs'!M:M,0))*Q1607+INDEX('BCA Inputs'!Q:Q,MATCH(I1607,'BCA Inputs'!M:M,0))*F1607+INDEX('BCA Inputs'!R:R,MATCH(I1607,'BCA Inputs'!M:M,0))*G1607)+L1607+N1607,IF($B$3="RG&amp;E",(INDEX('BCA Inputs'!$AX$14:$AX$54,MATCH(I1607,'BCA Inputs'!$AW$14:$AW$54,0))*P1607+INDEX('BCA Inputs'!$AY$14:$AY$54,MATCH(I1607,'BCA Inputs'!$AW$14:$AW$54,0))*O1607+INDEX('BCA Inputs'!$AZ$14:$AZ$54,MATCH(I1607,'BCA Inputs'!$AW$14:$AW$54,0))*Q1607+INDEX('BCA Inputs'!$BA$14:$BA$54,MATCH(I1607,'BCA Inputs'!$AW$14:$AW$54,0))*F1607+INDEX('BCA Inputs'!$BB$14:$BB$54,MATCH(I1607,'BCA Inputs'!$AW$14:$AW$54,0))*G1607)+L1607+N1607,"")),"")</f>
        <v/>
      </c>
      <c r="U1607" s="234" t="str">
        <f t="shared" si="241"/>
        <v/>
      </c>
      <c r="V1607" s="234" t="str">
        <f t="shared" si="242"/>
        <v/>
      </c>
      <c r="W1607" s="234" t="str">
        <f t="shared" si="243"/>
        <v/>
      </c>
      <c r="Y1607" s="235" t="str">
        <f t="shared" si="244"/>
        <v/>
      </c>
      <c r="Z1607" s="236" t="str">
        <f>IFERROR(IF($B$3="NYSEG",INDEX('BCA Inputs'!$X$14:$X$54,MATCH(I1607,'BCA Inputs'!$M$14:$M$54,0))*P1607+INDEX('BCA Inputs'!$Y$14:$Y$54,MATCH(I1607,'BCA Inputs'!$M$14:$M$54,0))*O1607+INDEX('BCA Inputs'!$Z$14:$Z$54,MATCH(I1607,'BCA Inputs'!$M$14:$M$54,0))*Q1607+INDEX('BCA Inputs'!$AA$14:$AA$54,MATCH(I1607,'BCA Inputs'!$M$14:$M$54,0))*F1607+INDEX('BCA Inputs'!$AB$14:$AB$54,MATCH(I1607,'BCA Inputs'!$M$14:$M$54,0))*G1607,IF($B$3="RG&amp;E",INDEX('BCA Inputs'!$BG$14:$BG$54,MATCH(I1607,'BCA Inputs'!$AW$14:$AW$54,0))*P1607+INDEX('BCA Inputs'!$BH$14:$BH$54,MATCH(I1607,'BCA Inputs'!$AW$14:$AW$54,0))*O1607+INDEX('BCA Inputs'!$BI$14:$BI$54,MATCH(I1607,'BCA Inputs'!$AW$14:$AW$54,0))*Q1607+INDEX('BCA Inputs'!$BJ$14:$BJ$54,MATCH(I1607,'BCA Inputs'!$AW$14:$AW$54,0))*F1607+INDEX('BCA Inputs'!$BK$14:$BK$54,MATCH(I1607,'BCA Inputs'!$AW$14:$AW$54,0))*G1607,"")),"")</f>
        <v/>
      </c>
      <c r="AA1607" s="237" t="str">
        <f t="shared" si="245"/>
        <v/>
      </c>
      <c r="AC1607" s="238" t="str">
        <f>IFERROR((K1607+R1607)+IF($B$3="NYSEG",INDEX('BCA Inputs'!$AI$14:$AI$54,MATCH(I1607,'BCA Inputs'!$M$14:$M$54,0))*P1607+INDEX('BCA Inputs'!$AJ$14:$AJ$54,MATCH(I1607,'BCA Inputs'!$M$14:$M$54,0))*Q1607,IF($B$3="RG&amp;E",INDEX('BCA Inputs'!$BR$14:$BR$54,MATCH(I1607,'BCA Inputs'!$AW$14:$AW$54,0))*P1607+INDEX('BCA Inputs'!$BS$14:$BS$54,MATCH(I1607,'BCA Inputs'!$AW$14:$AW$54,0))*Q1607,"")),"")</f>
        <v/>
      </c>
      <c r="AD1607" s="181" t="str">
        <f>IFERROR(IF($B$3="NYSEG",INDEX('BCA Inputs'!$AD$14:$AD$54,MATCH(I1607,'BCA Inputs'!$M$14:$M$54,0))*P1607+INDEX('BCA Inputs'!$AE$14:$AE$54,MATCH(I1607,'BCA Inputs'!$M$14:$M$54,0))*O1607+INDEX('BCA Inputs'!$AF$14:$AF$54,MATCH(I1607,'BCA Inputs'!$M$14:$M$54,0))*Q1607+INDEX('BCA Inputs'!$AG$14:$AG$54,MATCH(I1607,'BCA Inputs'!$M$14:$M$54,0))*F1607+INDEX('BCA Inputs'!$AH$14:$AH$54,MATCH(I1607,'BCA Inputs'!$M$14:$M$54,0))*G1607,IF($B$3="RG&amp;E",INDEX('BCA Inputs'!$BM$14:$BM$54,MATCH(I1607,'BCA Inputs'!$AW$14:$AW$54,0))*P1607+INDEX('BCA Inputs'!$BN$14:$BN$54,MATCH(I1607,'BCA Inputs'!$AW$14:$AW$54,0))*O1607+INDEX('BCA Inputs'!$BO$14:$BO$54,MATCH(I1607,'BCA Inputs'!$AW$14:$AW$54,0))*Q1607+INDEX('BCA Inputs'!$BP$14:$BP$54,MATCH(I1607,'BCA Inputs'!$AW$14:$AW$54,0))*F1607+INDEX('BCA Inputs'!$BQ$14:$BQ$54,MATCH(I1607,'BCA Inputs'!$AW$14:$AW$54,0))*G1607,"")),"")</f>
        <v/>
      </c>
      <c r="AE1607" s="237" t="str">
        <f t="shared" si="246"/>
        <v/>
      </c>
      <c r="AF1607" s="198">
        <f t="shared" si="248"/>
        <v>0</v>
      </c>
      <c r="AG1607" s="239">
        <f t="shared" si="249"/>
        <v>0</v>
      </c>
    </row>
    <row r="1608" spans="1:33">
      <c r="A1608" s="228"/>
      <c r="B1608" s="176"/>
      <c r="C1608" s="229"/>
      <c r="D1608" s="230"/>
      <c r="E1608" s="230"/>
      <c r="F1608" s="230"/>
      <c r="G1608" s="230"/>
      <c r="H1608" s="231"/>
      <c r="I1608" s="231"/>
      <c r="J1608" s="232"/>
      <c r="K1608" s="232"/>
      <c r="L1608" s="232"/>
      <c r="M1608" s="181">
        <f t="shared" si="247"/>
        <v>0</v>
      </c>
      <c r="N1608" s="181">
        <f>IF(H1608="",0,H1608*I1608*'Avoided Water Savings Cost'!$C$16)</f>
        <v>0</v>
      </c>
      <c r="O1608" s="545">
        <f>IF(C1608="",0,IF($B$3="NYSEG",C1608/(1-'Avoided Electric Costs 2020'!$W$21),IF($B$3="RG&amp;E",C1608/(1-'Avoided Electric Costs 2020'!$X$21),"")))</f>
        <v>0</v>
      </c>
      <c r="P1608" s="546">
        <f>IF(D1608="",0,IF($B$3="NYSEG",D1608/(1-'Avoided Electric Costs 2020'!$W$21),IF($B$3="RG&amp;E",D1608/(1-'Avoided Electric Costs 2020'!$X$21),"")))</f>
        <v>0</v>
      </c>
      <c r="Q1608" s="546">
        <f>IF(E1608="",0,IF($B$3="NYSEG",E1608/(1-'Avoided Natural Gas Costs 2020'!$J$34),IF($B$3="RG&amp;E",E1608/(1-'Avoided Natural Gas Costs 2020'!$K$34),"")))</f>
        <v>0</v>
      </c>
      <c r="R1608" s="233" t="str">
        <f>IFERROR(IF(P1608*'BCA Inputs'!$C$1+Q1608*'BCA Inputs'!$C$2+F1608*'BCA Inputs'!$C$2+G1608*'BCA Inputs'!$C$2=0,"",P1608*'BCA Inputs'!$C$1+Q1608*'BCA Inputs'!$C$2+F1608*'BCA Inputs'!$C$2+G1608*'BCA Inputs'!$C$2),"")</f>
        <v/>
      </c>
      <c r="S1608" s="181" t="str">
        <f t="shared" si="240"/>
        <v/>
      </c>
      <c r="T1608" s="181" t="str">
        <f>IFERROR(IF($B$3="NYSEG",(INDEX('BCA Inputs'!$N$14:$N$54,MATCH(I1608,'BCA Inputs'!$M$14:$M$54,0))*P1608+INDEX('BCA Inputs'!$O$14:$O$54,MATCH(I1608,'BCA Inputs'!$M$14:$M$54,0))*O1608+INDEX('BCA Inputs'!P:P,MATCH(I1608,'BCA Inputs'!M:M,0))*Q1608+INDEX('BCA Inputs'!Q:Q,MATCH(I1608,'BCA Inputs'!M:M,0))*F1608+INDEX('BCA Inputs'!R:R,MATCH(I1608,'BCA Inputs'!M:M,0))*G1608)+L1608+N1608,IF($B$3="RG&amp;E",(INDEX('BCA Inputs'!$AX$14:$AX$54,MATCH(I1608,'BCA Inputs'!$AW$14:$AW$54,0))*P1608+INDEX('BCA Inputs'!$AY$14:$AY$54,MATCH(I1608,'BCA Inputs'!$AW$14:$AW$54,0))*O1608+INDEX('BCA Inputs'!$AZ$14:$AZ$54,MATCH(I1608,'BCA Inputs'!$AW$14:$AW$54,0))*Q1608+INDEX('BCA Inputs'!$BA$14:$BA$54,MATCH(I1608,'BCA Inputs'!$AW$14:$AW$54,0))*F1608+INDEX('BCA Inputs'!$BB$14:$BB$54,MATCH(I1608,'BCA Inputs'!$AW$14:$AW$54,0))*G1608)+L1608+N1608,"")),"")</f>
        <v/>
      </c>
      <c r="U1608" s="234" t="str">
        <f t="shared" si="241"/>
        <v/>
      </c>
      <c r="V1608" s="234" t="str">
        <f t="shared" si="242"/>
        <v/>
      </c>
      <c r="W1608" s="234" t="str">
        <f t="shared" si="243"/>
        <v/>
      </c>
      <c r="Y1608" s="235" t="str">
        <f t="shared" si="244"/>
        <v/>
      </c>
      <c r="Z1608" s="236" t="str">
        <f>IFERROR(IF($B$3="NYSEG",INDEX('BCA Inputs'!$X$14:$X$54,MATCH(I1608,'BCA Inputs'!$M$14:$M$54,0))*P1608+INDEX('BCA Inputs'!$Y$14:$Y$54,MATCH(I1608,'BCA Inputs'!$M$14:$M$54,0))*O1608+INDEX('BCA Inputs'!$Z$14:$Z$54,MATCH(I1608,'BCA Inputs'!$M$14:$M$54,0))*Q1608+INDEX('BCA Inputs'!$AA$14:$AA$54,MATCH(I1608,'BCA Inputs'!$M$14:$M$54,0))*F1608+INDEX('BCA Inputs'!$AB$14:$AB$54,MATCH(I1608,'BCA Inputs'!$M$14:$M$54,0))*G1608,IF($B$3="RG&amp;E",INDEX('BCA Inputs'!$BG$14:$BG$54,MATCH(I1608,'BCA Inputs'!$AW$14:$AW$54,0))*P1608+INDEX('BCA Inputs'!$BH$14:$BH$54,MATCH(I1608,'BCA Inputs'!$AW$14:$AW$54,0))*O1608+INDEX('BCA Inputs'!$BI$14:$BI$54,MATCH(I1608,'BCA Inputs'!$AW$14:$AW$54,0))*Q1608+INDEX('BCA Inputs'!$BJ$14:$BJ$54,MATCH(I1608,'BCA Inputs'!$AW$14:$AW$54,0))*F1608+INDEX('BCA Inputs'!$BK$14:$BK$54,MATCH(I1608,'BCA Inputs'!$AW$14:$AW$54,0))*G1608,"")),"")</f>
        <v/>
      </c>
      <c r="AA1608" s="237" t="str">
        <f t="shared" si="245"/>
        <v/>
      </c>
      <c r="AC1608" s="238" t="str">
        <f>IFERROR((K1608+R1608)+IF($B$3="NYSEG",INDEX('BCA Inputs'!$AI$14:$AI$54,MATCH(I1608,'BCA Inputs'!$M$14:$M$54,0))*P1608+INDEX('BCA Inputs'!$AJ$14:$AJ$54,MATCH(I1608,'BCA Inputs'!$M$14:$M$54,0))*Q1608,IF($B$3="RG&amp;E",INDEX('BCA Inputs'!$BR$14:$BR$54,MATCH(I1608,'BCA Inputs'!$AW$14:$AW$54,0))*P1608+INDEX('BCA Inputs'!$BS$14:$BS$54,MATCH(I1608,'BCA Inputs'!$AW$14:$AW$54,0))*Q1608,"")),"")</f>
        <v/>
      </c>
      <c r="AD1608" s="181" t="str">
        <f>IFERROR(IF($B$3="NYSEG",INDEX('BCA Inputs'!$AD$14:$AD$54,MATCH(I1608,'BCA Inputs'!$M$14:$M$54,0))*P1608+INDEX('BCA Inputs'!$AE$14:$AE$54,MATCH(I1608,'BCA Inputs'!$M$14:$M$54,0))*O1608+INDEX('BCA Inputs'!$AF$14:$AF$54,MATCH(I1608,'BCA Inputs'!$M$14:$M$54,0))*Q1608+INDEX('BCA Inputs'!$AG$14:$AG$54,MATCH(I1608,'BCA Inputs'!$M$14:$M$54,0))*F1608+INDEX('BCA Inputs'!$AH$14:$AH$54,MATCH(I1608,'BCA Inputs'!$M$14:$M$54,0))*G1608,IF($B$3="RG&amp;E",INDEX('BCA Inputs'!$BM$14:$BM$54,MATCH(I1608,'BCA Inputs'!$AW$14:$AW$54,0))*P1608+INDEX('BCA Inputs'!$BN$14:$BN$54,MATCH(I1608,'BCA Inputs'!$AW$14:$AW$54,0))*O1608+INDEX('BCA Inputs'!$BO$14:$BO$54,MATCH(I1608,'BCA Inputs'!$AW$14:$AW$54,0))*Q1608+INDEX('BCA Inputs'!$BP$14:$BP$54,MATCH(I1608,'BCA Inputs'!$AW$14:$AW$54,0))*F1608+INDEX('BCA Inputs'!$BQ$14:$BQ$54,MATCH(I1608,'BCA Inputs'!$AW$14:$AW$54,0))*G1608,"")),"")</f>
        <v/>
      </c>
      <c r="AE1608" s="237" t="str">
        <f t="shared" si="246"/>
        <v/>
      </c>
      <c r="AF1608" s="198">
        <f t="shared" si="248"/>
        <v>0</v>
      </c>
      <c r="AG1608" s="239">
        <f t="shared" si="249"/>
        <v>0</v>
      </c>
    </row>
    <row r="1609" spans="1:33">
      <c r="A1609" s="228"/>
      <c r="B1609" s="176"/>
      <c r="C1609" s="229"/>
      <c r="D1609" s="230"/>
      <c r="E1609" s="230"/>
      <c r="F1609" s="230"/>
      <c r="G1609" s="230"/>
      <c r="H1609" s="231"/>
      <c r="I1609" s="231"/>
      <c r="J1609" s="232"/>
      <c r="K1609" s="232"/>
      <c r="L1609" s="232"/>
      <c r="M1609" s="181">
        <f t="shared" si="247"/>
        <v>0</v>
      </c>
      <c r="N1609" s="181">
        <f>IF(H1609="",0,H1609*I1609*'Avoided Water Savings Cost'!$C$16)</f>
        <v>0</v>
      </c>
      <c r="O1609" s="545">
        <f>IF(C1609="",0,IF($B$3="NYSEG",C1609/(1-'Avoided Electric Costs 2020'!$W$21),IF($B$3="RG&amp;E",C1609/(1-'Avoided Electric Costs 2020'!$X$21),"")))</f>
        <v>0</v>
      </c>
      <c r="P1609" s="546">
        <f>IF(D1609="",0,IF($B$3="NYSEG",D1609/(1-'Avoided Electric Costs 2020'!$W$21),IF($B$3="RG&amp;E",D1609/(1-'Avoided Electric Costs 2020'!$X$21),"")))</f>
        <v>0</v>
      </c>
      <c r="Q1609" s="546">
        <f>IF(E1609="",0,IF($B$3="NYSEG",E1609/(1-'Avoided Natural Gas Costs 2020'!$J$34),IF($B$3="RG&amp;E",E1609/(1-'Avoided Natural Gas Costs 2020'!$K$34),"")))</f>
        <v>0</v>
      </c>
      <c r="R1609" s="233" t="str">
        <f>IFERROR(IF(P1609*'BCA Inputs'!$C$1+Q1609*'BCA Inputs'!$C$2+F1609*'BCA Inputs'!$C$2+G1609*'BCA Inputs'!$C$2=0,"",P1609*'BCA Inputs'!$C$1+Q1609*'BCA Inputs'!$C$2+F1609*'BCA Inputs'!$C$2+G1609*'BCA Inputs'!$C$2),"")</f>
        <v/>
      </c>
      <c r="S1609" s="181" t="str">
        <f t="shared" si="240"/>
        <v/>
      </c>
      <c r="T1609" s="181" t="str">
        <f>IFERROR(IF($B$3="NYSEG",(INDEX('BCA Inputs'!$N$14:$N$54,MATCH(I1609,'BCA Inputs'!$M$14:$M$54,0))*P1609+INDEX('BCA Inputs'!$O$14:$O$54,MATCH(I1609,'BCA Inputs'!$M$14:$M$54,0))*O1609+INDEX('BCA Inputs'!P:P,MATCH(I1609,'BCA Inputs'!M:M,0))*Q1609+INDEX('BCA Inputs'!Q:Q,MATCH(I1609,'BCA Inputs'!M:M,0))*F1609+INDEX('BCA Inputs'!R:R,MATCH(I1609,'BCA Inputs'!M:M,0))*G1609)+L1609+N1609,IF($B$3="RG&amp;E",(INDEX('BCA Inputs'!$AX$14:$AX$54,MATCH(I1609,'BCA Inputs'!$AW$14:$AW$54,0))*P1609+INDEX('BCA Inputs'!$AY$14:$AY$54,MATCH(I1609,'BCA Inputs'!$AW$14:$AW$54,0))*O1609+INDEX('BCA Inputs'!$AZ$14:$AZ$54,MATCH(I1609,'BCA Inputs'!$AW$14:$AW$54,0))*Q1609+INDEX('BCA Inputs'!$BA$14:$BA$54,MATCH(I1609,'BCA Inputs'!$AW$14:$AW$54,0))*F1609+INDEX('BCA Inputs'!$BB$14:$BB$54,MATCH(I1609,'BCA Inputs'!$AW$14:$AW$54,0))*G1609)+L1609+N1609,"")),"")</f>
        <v/>
      </c>
      <c r="U1609" s="234" t="str">
        <f t="shared" si="241"/>
        <v/>
      </c>
      <c r="V1609" s="234" t="str">
        <f t="shared" si="242"/>
        <v/>
      </c>
      <c r="W1609" s="234" t="str">
        <f t="shared" si="243"/>
        <v/>
      </c>
      <c r="Y1609" s="235" t="str">
        <f t="shared" si="244"/>
        <v/>
      </c>
      <c r="Z1609" s="236" t="str">
        <f>IFERROR(IF($B$3="NYSEG",INDEX('BCA Inputs'!$X$14:$X$54,MATCH(I1609,'BCA Inputs'!$M$14:$M$54,0))*P1609+INDEX('BCA Inputs'!$Y$14:$Y$54,MATCH(I1609,'BCA Inputs'!$M$14:$M$54,0))*O1609+INDEX('BCA Inputs'!$Z$14:$Z$54,MATCH(I1609,'BCA Inputs'!$M$14:$M$54,0))*Q1609+INDEX('BCA Inputs'!$AA$14:$AA$54,MATCH(I1609,'BCA Inputs'!$M$14:$M$54,0))*F1609+INDEX('BCA Inputs'!$AB$14:$AB$54,MATCH(I1609,'BCA Inputs'!$M$14:$M$54,0))*G1609,IF($B$3="RG&amp;E",INDEX('BCA Inputs'!$BG$14:$BG$54,MATCH(I1609,'BCA Inputs'!$AW$14:$AW$54,0))*P1609+INDEX('BCA Inputs'!$BH$14:$BH$54,MATCH(I1609,'BCA Inputs'!$AW$14:$AW$54,0))*O1609+INDEX('BCA Inputs'!$BI$14:$BI$54,MATCH(I1609,'BCA Inputs'!$AW$14:$AW$54,0))*Q1609+INDEX('BCA Inputs'!$BJ$14:$BJ$54,MATCH(I1609,'BCA Inputs'!$AW$14:$AW$54,0))*F1609+INDEX('BCA Inputs'!$BK$14:$BK$54,MATCH(I1609,'BCA Inputs'!$AW$14:$AW$54,0))*G1609,"")),"")</f>
        <v/>
      </c>
      <c r="AA1609" s="237" t="str">
        <f t="shared" si="245"/>
        <v/>
      </c>
      <c r="AC1609" s="238" t="str">
        <f>IFERROR((K1609+R1609)+IF($B$3="NYSEG",INDEX('BCA Inputs'!$AI$14:$AI$54,MATCH(I1609,'BCA Inputs'!$M$14:$M$54,0))*P1609+INDEX('BCA Inputs'!$AJ$14:$AJ$54,MATCH(I1609,'BCA Inputs'!$M$14:$M$54,0))*Q1609,IF($B$3="RG&amp;E",INDEX('BCA Inputs'!$BR$14:$BR$54,MATCH(I1609,'BCA Inputs'!$AW$14:$AW$54,0))*P1609+INDEX('BCA Inputs'!$BS$14:$BS$54,MATCH(I1609,'BCA Inputs'!$AW$14:$AW$54,0))*Q1609,"")),"")</f>
        <v/>
      </c>
      <c r="AD1609" s="181" t="str">
        <f>IFERROR(IF($B$3="NYSEG",INDEX('BCA Inputs'!$AD$14:$AD$54,MATCH(I1609,'BCA Inputs'!$M$14:$M$54,0))*P1609+INDEX('BCA Inputs'!$AE$14:$AE$54,MATCH(I1609,'BCA Inputs'!$M$14:$M$54,0))*O1609+INDEX('BCA Inputs'!$AF$14:$AF$54,MATCH(I1609,'BCA Inputs'!$M$14:$M$54,0))*Q1609+INDEX('BCA Inputs'!$AG$14:$AG$54,MATCH(I1609,'BCA Inputs'!$M$14:$M$54,0))*F1609+INDEX('BCA Inputs'!$AH$14:$AH$54,MATCH(I1609,'BCA Inputs'!$M$14:$M$54,0))*G1609,IF($B$3="RG&amp;E",INDEX('BCA Inputs'!$BM$14:$BM$54,MATCH(I1609,'BCA Inputs'!$AW$14:$AW$54,0))*P1609+INDEX('BCA Inputs'!$BN$14:$BN$54,MATCH(I1609,'BCA Inputs'!$AW$14:$AW$54,0))*O1609+INDEX('BCA Inputs'!$BO$14:$BO$54,MATCH(I1609,'BCA Inputs'!$AW$14:$AW$54,0))*Q1609+INDEX('BCA Inputs'!$BP$14:$BP$54,MATCH(I1609,'BCA Inputs'!$AW$14:$AW$54,0))*F1609+INDEX('BCA Inputs'!$BQ$14:$BQ$54,MATCH(I1609,'BCA Inputs'!$AW$14:$AW$54,0))*G1609,"")),"")</f>
        <v/>
      </c>
      <c r="AE1609" s="237" t="str">
        <f t="shared" si="246"/>
        <v/>
      </c>
      <c r="AF1609" s="198">
        <f t="shared" si="248"/>
        <v>0</v>
      </c>
      <c r="AG1609" s="239">
        <f t="shared" si="249"/>
        <v>0</v>
      </c>
    </row>
    <row r="1610" spans="1:33">
      <c r="A1610" s="228"/>
      <c r="B1610" s="176"/>
      <c r="C1610" s="229"/>
      <c r="D1610" s="230"/>
      <c r="E1610" s="230"/>
      <c r="F1610" s="230"/>
      <c r="G1610" s="230"/>
      <c r="H1610" s="231"/>
      <c r="I1610" s="231"/>
      <c r="J1610" s="232"/>
      <c r="K1610" s="232"/>
      <c r="L1610" s="232"/>
      <c r="M1610" s="181">
        <f t="shared" si="247"/>
        <v>0</v>
      </c>
      <c r="N1610" s="181">
        <f>IF(H1610="",0,H1610*I1610*'Avoided Water Savings Cost'!$C$16)</f>
        <v>0</v>
      </c>
      <c r="O1610" s="545">
        <f>IF(C1610="",0,IF($B$3="NYSEG",C1610/(1-'Avoided Electric Costs 2020'!$W$21),IF($B$3="RG&amp;E",C1610/(1-'Avoided Electric Costs 2020'!$X$21),"")))</f>
        <v>0</v>
      </c>
      <c r="P1610" s="546">
        <f>IF(D1610="",0,IF($B$3="NYSEG",D1610/(1-'Avoided Electric Costs 2020'!$W$21),IF($B$3="RG&amp;E",D1610/(1-'Avoided Electric Costs 2020'!$X$21),"")))</f>
        <v>0</v>
      </c>
      <c r="Q1610" s="546">
        <f>IF(E1610="",0,IF($B$3="NYSEG",E1610/(1-'Avoided Natural Gas Costs 2020'!$J$34),IF($B$3="RG&amp;E",E1610/(1-'Avoided Natural Gas Costs 2020'!$K$34),"")))</f>
        <v>0</v>
      </c>
      <c r="R1610" s="233" t="str">
        <f>IFERROR(IF(P1610*'BCA Inputs'!$C$1+Q1610*'BCA Inputs'!$C$2+F1610*'BCA Inputs'!$C$2+G1610*'BCA Inputs'!$C$2=0,"",P1610*'BCA Inputs'!$C$1+Q1610*'BCA Inputs'!$C$2+F1610*'BCA Inputs'!$C$2+G1610*'BCA Inputs'!$C$2),"")</f>
        <v/>
      </c>
      <c r="S1610" s="181" t="str">
        <f t="shared" si="240"/>
        <v/>
      </c>
      <c r="T1610" s="181" t="str">
        <f>IFERROR(IF($B$3="NYSEG",(INDEX('BCA Inputs'!$N$14:$N$54,MATCH(I1610,'BCA Inputs'!$M$14:$M$54,0))*P1610+INDEX('BCA Inputs'!$O$14:$O$54,MATCH(I1610,'BCA Inputs'!$M$14:$M$54,0))*O1610+INDEX('BCA Inputs'!P:P,MATCH(I1610,'BCA Inputs'!M:M,0))*Q1610+INDEX('BCA Inputs'!Q:Q,MATCH(I1610,'BCA Inputs'!M:M,0))*F1610+INDEX('BCA Inputs'!R:R,MATCH(I1610,'BCA Inputs'!M:M,0))*G1610)+L1610+N1610,IF($B$3="RG&amp;E",(INDEX('BCA Inputs'!$AX$14:$AX$54,MATCH(I1610,'BCA Inputs'!$AW$14:$AW$54,0))*P1610+INDEX('BCA Inputs'!$AY$14:$AY$54,MATCH(I1610,'BCA Inputs'!$AW$14:$AW$54,0))*O1610+INDEX('BCA Inputs'!$AZ$14:$AZ$54,MATCH(I1610,'BCA Inputs'!$AW$14:$AW$54,0))*Q1610+INDEX('BCA Inputs'!$BA$14:$BA$54,MATCH(I1610,'BCA Inputs'!$AW$14:$AW$54,0))*F1610+INDEX('BCA Inputs'!$BB$14:$BB$54,MATCH(I1610,'BCA Inputs'!$AW$14:$AW$54,0))*G1610)+L1610+N1610,"")),"")</f>
        <v/>
      </c>
      <c r="U1610" s="234" t="str">
        <f t="shared" si="241"/>
        <v/>
      </c>
      <c r="V1610" s="234" t="str">
        <f t="shared" si="242"/>
        <v/>
      </c>
      <c r="W1610" s="234" t="str">
        <f t="shared" si="243"/>
        <v/>
      </c>
      <c r="Y1610" s="235" t="str">
        <f t="shared" si="244"/>
        <v/>
      </c>
      <c r="Z1610" s="236" t="str">
        <f>IFERROR(IF($B$3="NYSEG",INDEX('BCA Inputs'!$X$14:$X$54,MATCH(I1610,'BCA Inputs'!$M$14:$M$54,0))*P1610+INDEX('BCA Inputs'!$Y$14:$Y$54,MATCH(I1610,'BCA Inputs'!$M$14:$M$54,0))*O1610+INDEX('BCA Inputs'!$Z$14:$Z$54,MATCH(I1610,'BCA Inputs'!$M$14:$M$54,0))*Q1610+INDEX('BCA Inputs'!$AA$14:$AA$54,MATCH(I1610,'BCA Inputs'!$M$14:$M$54,0))*F1610+INDEX('BCA Inputs'!$AB$14:$AB$54,MATCH(I1610,'BCA Inputs'!$M$14:$M$54,0))*G1610,IF($B$3="RG&amp;E",INDEX('BCA Inputs'!$BG$14:$BG$54,MATCH(I1610,'BCA Inputs'!$AW$14:$AW$54,0))*P1610+INDEX('BCA Inputs'!$BH$14:$BH$54,MATCH(I1610,'BCA Inputs'!$AW$14:$AW$54,0))*O1610+INDEX('BCA Inputs'!$BI$14:$BI$54,MATCH(I1610,'BCA Inputs'!$AW$14:$AW$54,0))*Q1610+INDEX('BCA Inputs'!$BJ$14:$BJ$54,MATCH(I1610,'BCA Inputs'!$AW$14:$AW$54,0))*F1610+INDEX('BCA Inputs'!$BK$14:$BK$54,MATCH(I1610,'BCA Inputs'!$AW$14:$AW$54,0))*G1610,"")),"")</f>
        <v/>
      </c>
      <c r="AA1610" s="237" t="str">
        <f t="shared" si="245"/>
        <v/>
      </c>
      <c r="AC1610" s="238" t="str">
        <f>IFERROR((K1610+R1610)+IF($B$3="NYSEG",INDEX('BCA Inputs'!$AI$14:$AI$54,MATCH(I1610,'BCA Inputs'!$M$14:$M$54,0))*P1610+INDEX('BCA Inputs'!$AJ$14:$AJ$54,MATCH(I1610,'BCA Inputs'!$M$14:$M$54,0))*Q1610,IF($B$3="RG&amp;E",INDEX('BCA Inputs'!$BR$14:$BR$54,MATCH(I1610,'BCA Inputs'!$AW$14:$AW$54,0))*P1610+INDEX('BCA Inputs'!$BS$14:$BS$54,MATCH(I1610,'BCA Inputs'!$AW$14:$AW$54,0))*Q1610,"")),"")</f>
        <v/>
      </c>
      <c r="AD1610" s="181" t="str">
        <f>IFERROR(IF($B$3="NYSEG",INDEX('BCA Inputs'!$AD$14:$AD$54,MATCH(I1610,'BCA Inputs'!$M$14:$M$54,0))*P1610+INDEX('BCA Inputs'!$AE$14:$AE$54,MATCH(I1610,'BCA Inputs'!$M$14:$M$54,0))*O1610+INDEX('BCA Inputs'!$AF$14:$AF$54,MATCH(I1610,'BCA Inputs'!$M$14:$M$54,0))*Q1610+INDEX('BCA Inputs'!$AG$14:$AG$54,MATCH(I1610,'BCA Inputs'!$M$14:$M$54,0))*F1610+INDEX('BCA Inputs'!$AH$14:$AH$54,MATCH(I1610,'BCA Inputs'!$M$14:$M$54,0))*G1610,IF($B$3="RG&amp;E",INDEX('BCA Inputs'!$BM$14:$BM$54,MATCH(I1610,'BCA Inputs'!$AW$14:$AW$54,0))*P1610+INDEX('BCA Inputs'!$BN$14:$BN$54,MATCH(I1610,'BCA Inputs'!$AW$14:$AW$54,0))*O1610+INDEX('BCA Inputs'!$BO$14:$BO$54,MATCH(I1610,'BCA Inputs'!$AW$14:$AW$54,0))*Q1610+INDEX('BCA Inputs'!$BP$14:$BP$54,MATCH(I1610,'BCA Inputs'!$AW$14:$AW$54,0))*F1610+INDEX('BCA Inputs'!$BQ$14:$BQ$54,MATCH(I1610,'BCA Inputs'!$AW$14:$AW$54,0))*G1610,"")),"")</f>
        <v/>
      </c>
      <c r="AE1610" s="237" t="str">
        <f t="shared" si="246"/>
        <v/>
      </c>
      <c r="AF1610" s="198">
        <f t="shared" si="248"/>
        <v>0</v>
      </c>
      <c r="AG1610" s="239">
        <f t="shared" si="249"/>
        <v>0</v>
      </c>
    </row>
    <row r="1611" spans="1:33">
      <c r="A1611" s="228"/>
      <c r="B1611" s="176"/>
      <c r="C1611" s="229"/>
      <c r="D1611" s="230"/>
      <c r="E1611" s="230"/>
      <c r="F1611" s="230"/>
      <c r="G1611" s="230"/>
      <c r="H1611" s="231"/>
      <c r="I1611" s="231"/>
      <c r="J1611" s="232"/>
      <c r="K1611" s="232"/>
      <c r="L1611" s="232"/>
      <c r="M1611" s="181">
        <f t="shared" si="247"/>
        <v>0</v>
      </c>
      <c r="N1611" s="181">
        <f>IF(H1611="",0,H1611*I1611*'Avoided Water Savings Cost'!$C$16)</f>
        <v>0</v>
      </c>
      <c r="O1611" s="545">
        <f>IF(C1611="",0,IF($B$3="NYSEG",C1611/(1-'Avoided Electric Costs 2020'!$W$21),IF($B$3="RG&amp;E",C1611/(1-'Avoided Electric Costs 2020'!$X$21),"")))</f>
        <v>0</v>
      </c>
      <c r="P1611" s="546">
        <f>IF(D1611="",0,IF($B$3="NYSEG",D1611/(1-'Avoided Electric Costs 2020'!$W$21),IF($B$3="RG&amp;E",D1611/(1-'Avoided Electric Costs 2020'!$X$21),"")))</f>
        <v>0</v>
      </c>
      <c r="Q1611" s="546">
        <f>IF(E1611="",0,IF($B$3="NYSEG",E1611/(1-'Avoided Natural Gas Costs 2020'!$J$34),IF($B$3="RG&amp;E",E1611/(1-'Avoided Natural Gas Costs 2020'!$K$34),"")))</f>
        <v>0</v>
      </c>
      <c r="R1611" s="233" t="str">
        <f>IFERROR(IF(P1611*'BCA Inputs'!$C$1+Q1611*'BCA Inputs'!$C$2+F1611*'BCA Inputs'!$C$2+G1611*'BCA Inputs'!$C$2=0,"",P1611*'BCA Inputs'!$C$1+Q1611*'BCA Inputs'!$C$2+F1611*'BCA Inputs'!$C$2+G1611*'BCA Inputs'!$C$2),"")</f>
        <v/>
      </c>
      <c r="S1611" s="181" t="str">
        <f t="shared" si="240"/>
        <v/>
      </c>
      <c r="T1611" s="181" t="str">
        <f>IFERROR(IF($B$3="NYSEG",(INDEX('BCA Inputs'!$N$14:$N$54,MATCH(I1611,'BCA Inputs'!$M$14:$M$54,0))*P1611+INDEX('BCA Inputs'!$O$14:$O$54,MATCH(I1611,'BCA Inputs'!$M$14:$M$54,0))*O1611+INDEX('BCA Inputs'!P:P,MATCH(I1611,'BCA Inputs'!M:M,0))*Q1611+INDEX('BCA Inputs'!Q:Q,MATCH(I1611,'BCA Inputs'!M:M,0))*F1611+INDEX('BCA Inputs'!R:R,MATCH(I1611,'BCA Inputs'!M:M,0))*G1611)+L1611+N1611,IF($B$3="RG&amp;E",(INDEX('BCA Inputs'!$AX$14:$AX$54,MATCH(I1611,'BCA Inputs'!$AW$14:$AW$54,0))*P1611+INDEX('BCA Inputs'!$AY$14:$AY$54,MATCH(I1611,'BCA Inputs'!$AW$14:$AW$54,0))*O1611+INDEX('BCA Inputs'!$AZ$14:$AZ$54,MATCH(I1611,'BCA Inputs'!$AW$14:$AW$54,0))*Q1611+INDEX('BCA Inputs'!$BA$14:$BA$54,MATCH(I1611,'BCA Inputs'!$AW$14:$AW$54,0))*F1611+INDEX('BCA Inputs'!$BB$14:$BB$54,MATCH(I1611,'BCA Inputs'!$AW$14:$AW$54,0))*G1611)+L1611+N1611,"")),"")</f>
        <v/>
      </c>
      <c r="U1611" s="234" t="str">
        <f t="shared" si="241"/>
        <v/>
      </c>
      <c r="V1611" s="234" t="str">
        <f t="shared" si="242"/>
        <v/>
      </c>
      <c r="W1611" s="234" t="str">
        <f t="shared" si="243"/>
        <v/>
      </c>
      <c r="Y1611" s="235" t="str">
        <f t="shared" si="244"/>
        <v/>
      </c>
      <c r="Z1611" s="236" t="str">
        <f>IFERROR(IF($B$3="NYSEG",INDEX('BCA Inputs'!$X$14:$X$54,MATCH(I1611,'BCA Inputs'!$M$14:$M$54,0))*P1611+INDEX('BCA Inputs'!$Y$14:$Y$54,MATCH(I1611,'BCA Inputs'!$M$14:$M$54,0))*O1611+INDEX('BCA Inputs'!$Z$14:$Z$54,MATCH(I1611,'BCA Inputs'!$M$14:$M$54,0))*Q1611+INDEX('BCA Inputs'!$AA$14:$AA$54,MATCH(I1611,'BCA Inputs'!$M$14:$M$54,0))*F1611+INDEX('BCA Inputs'!$AB$14:$AB$54,MATCH(I1611,'BCA Inputs'!$M$14:$M$54,0))*G1611,IF($B$3="RG&amp;E",INDEX('BCA Inputs'!$BG$14:$BG$54,MATCH(I1611,'BCA Inputs'!$AW$14:$AW$54,0))*P1611+INDEX('BCA Inputs'!$BH$14:$BH$54,MATCH(I1611,'BCA Inputs'!$AW$14:$AW$54,0))*O1611+INDEX('BCA Inputs'!$BI$14:$BI$54,MATCH(I1611,'BCA Inputs'!$AW$14:$AW$54,0))*Q1611+INDEX('BCA Inputs'!$BJ$14:$BJ$54,MATCH(I1611,'BCA Inputs'!$AW$14:$AW$54,0))*F1611+INDEX('BCA Inputs'!$BK$14:$BK$54,MATCH(I1611,'BCA Inputs'!$AW$14:$AW$54,0))*G1611,"")),"")</f>
        <v/>
      </c>
      <c r="AA1611" s="237" t="str">
        <f t="shared" si="245"/>
        <v/>
      </c>
      <c r="AC1611" s="238" t="str">
        <f>IFERROR((K1611+R1611)+IF($B$3="NYSEG",INDEX('BCA Inputs'!$AI$14:$AI$54,MATCH(I1611,'BCA Inputs'!$M$14:$M$54,0))*P1611+INDEX('BCA Inputs'!$AJ$14:$AJ$54,MATCH(I1611,'BCA Inputs'!$M$14:$M$54,0))*Q1611,IF($B$3="RG&amp;E",INDEX('BCA Inputs'!$BR$14:$BR$54,MATCH(I1611,'BCA Inputs'!$AW$14:$AW$54,0))*P1611+INDEX('BCA Inputs'!$BS$14:$BS$54,MATCH(I1611,'BCA Inputs'!$AW$14:$AW$54,0))*Q1611,"")),"")</f>
        <v/>
      </c>
      <c r="AD1611" s="181" t="str">
        <f>IFERROR(IF($B$3="NYSEG",INDEX('BCA Inputs'!$AD$14:$AD$54,MATCH(I1611,'BCA Inputs'!$M$14:$M$54,0))*P1611+INDEX('BCA Inputs'!$AE$14:$AE$54,MATCH(I1611,'BCA Inputs'!$M$14:$M$54,0))*O1611+INDEX('BCA Inputs'!$AF$14:$AF$54,MATCH(I1611,'BCA Inputs'!$M$14:$M$54,0))*Q1611+INDEX('BCA Inputs'!$AG$14:$AG$54,MATCH(I1611,'BCA Inputs'!$M$14:$M$54,0))*F1611+INDEX('BCA Inputs'!$AH$14:$AH$54,MATCH(I1611,'BCA Inputs'!$M$14:$M$54,0))*G1611,IF($B$3="RG&amp;E",INDEX('BCA Inputs'!$BM$14:$BM$54,MATCH(I1611,'BCA Inputs'!$AW$14:$AW$54,0))*P1611+INDEX('BCA Inputs'!$BN$14:$BN$54,MATCH(I1611,'BCA Inputs'!$AW$14:$AW$54,0))*O1611+INDEX('BCA Inputs'!$BO$14:$BO$54,MATCH(I1611,'BCA Inputs'!$AW$14:$AW$54,0))*Q1611+INDEX('BCA Inputs'!$BP$14:$BP$54,MATCH(I1611,'BCA Inputs'!$AW$14:$AW$54,0))*F1611+INDEX('BCA Inputs'!$BQ$14:$BQ$54,MATCH(I1611,'BCA Inputs'!$AW$14:$AW$54,0))*G1611,"")),"")</f>
        <v/>
      </c>
      <c r="AE1611" s="237" t="str">
        <f t="shared" si="246"/>
        <v/>
      </c>
      <c r="AF1611" s="198">
        <f t="shared" si="248"/>
        <v>0</v>
      </c>
      <c r="AG1611" s="239">
        <f t="shared" si="249"/>
        <v>0</v>
      </c>
    </row>
    <row r="1612" spans="1:33">
      <c r="A1612" s="228"/>
      <c r="B1612" s="176"/>
      <c r="C1612" s="229"/>
      <c r="D1612" s="230"/>
      <c r="E1612" s="230"/>
      <c r="F1612" s="230"/>
      <c r="G1612" s="230"/>
      <c r="H1612" s="231"/>
      <c r="I1612" s="231"/>
      <c r="J1612" s="232"/>
      <c r="K1612" s="232"/>
      <c r="L1612" s="232"/>
      <c r="M1612" s="181">
        <f t="shared" si="247"/>
        <v>0</v>
      </c>
      <c r="N1612" s="181">
        <f>IF(H1612="",0,H1612*I1612*'Avoided Water Savings Cost'!$C$16)</f>
        <v>0</v>
      </c>
      <c r="O1612" s="545">
        <f>IF(C1612="",0,IF($B$3="NYSEG",C1612/(1-'Avoided Electric Costs 2020'!$W$21),IF($B$3="RG&amp;E",C1612/(1-'Avoided Electric Costs 2020'!$X$21),"")))</f>
        <v>0</v>
      </c>
      <c r="P1612" s="546">
        <f>IF(D1612="",0,IF($B$3="NYSEG",D1612/(1-'Avoided Electric Costs 2020'!$W$21),IF($B$3="RG&amp;E",D1612/(1-'Avoided Electric Costs 2020'!$X$21),"")))</f>
        <v>0</v>
      </c>
      <c r="Q1612" s="546">
        <f>IF(E1612="",0,IF($B$3="NYSEG",E1612/(1-'Avoided Natural Gas Costs 2020'!$J$34),IF($B$3="RG&amp;E",E1612/(1-'Avoided Natural Gas Costs 2020'!$K$34),"")))</f>
        <v>0</v>
      </c>
      <c r="R1612" s="233" t="str">
        <f>IFERROR(IF(P1612*'BCA Inputs'!$C$1+Q1612*'BCA Inputs'!$C$2+F1612*'BCA Inputs'!$C$2+G1612*'BCA Inputs'!$C$2=0,"",P1612*'BCA Inputs'!$C$1+Q1612*'BCA Inputs'!$C$2+F1612*'BCA Inputs'!$C$2+G1612*'BCA Inputs'!$C$2),"")</f>
        <v/>
      </c>
      <c r="S1612" s="181" t="str">
        <f t="shared" si="240"/>
        <v/>
      </c>
      <c r="T1612" s="181" t="str">
        <f>IFERROR(IF($B$3="NYSEG",(INDEX('BCA Inputs'!$N$14:$N$54,MATCH(I1612,'BCA Inputs'!$M$14:$M$54,0))*P1612+INDEX('BCA Inputs'!$O$14:$O$54,MATCH(I1612,'BCA Inputs'!$M$14:$M$54,0))*O1612+INDEX('BCA Inputs'!P:P,MATCH(I1612,'BCA Inputs'!M:M,0))*Q1612+INDEX('BCA Inputs'!Q:Q,MATCH(I1612,'BCA Inputs'!M:M,0))*F1612+INDEX('BCA Inputs'!R:R,MATCH(I1612,'BCA Inputs'!M:M,0))*G1612)+L1612+N1612,IF($B$3="RG&amp;E",(INDEX('BCA Inputs'!$AX$14:$AX$54,MATCH(I1612,'BCA Inputs'!$AW$14:$AW$54,0))*P1612+INDEX('BCA Inputs'!$AY$14:$AY$54,MATCH(I1612,'BCA Inputs'!$AW$14:$AW$54,0))*O1612+INDEX('BCA Inputs'!$AZ$14:$AZ$54,MATCH(I1612,'BCA Inputs'!$AW$14:$AW$54,0))*Q1612+INDEX('BCA Inputs'!$BA$14:$BA$54,MATCH(I1612,'BCA Inputs'!$AW$14:$AW$54,0))*F1612+INDEX('BCA Inputs'!$BB$14:$BB$54,MATCH(I1612,'BCA Inputs'!$AW$14:$AW$54,0))*G1612)+L1612+N1612,"")),"")</f>
        <v/>
      </c>
      <c r="U1612" s="234" t="str">
        <f t="shared" si="241"/>
        <v/>
      </c>
      <c r="V1612" s="234" t="str">
        <f t="shared" si="242"/>
        <v/>
      </c>
      <c r="W1612" s="234" t="str">
        <f t="shared" si="243"/>
        <v/>
      </c>
      <c r="Y1612" s="235" t="str">
        <f t="shared" si="244"/>
        <v/>
      </c>
      <c r="Z1612" s="236" t="str">
        <f>IFERROR(IF($B$3="NYSEG",INDEX('BCA Inputs'!$X$14:$X$54,MATCH(I1612,'BCA Inputs'!$M$14:$M$54,0))*P1612+INDEX('BCA Inputs'!$Y$14:$Y$54,MATCH(I1612,'BCA Inputs'!$M$14:$M$54,0))*O1612+INDEX('BCA Inputs'!$Z$14:$Z$54,MATCH(I1612,'BCA Inputs'!$M$14:$M$54,0))*Q1612+INDEX('BCA Inputs'!$AA$14:$AA$54,MATCH(I1612,'BCA Inputs'!$M$14:$M$54,0))*F1612+INDEX('BCA Inputs'!$AB$14:$AB$54,MATCH(I1612,'BCA Inputs'!$M$14:$M$54,0))*G1612,IF($B$3="RG&amp;E",INDEX('BCA Inputs'!$BG$14:$BG$54,MATCH(I1612,'BCA Inputs'!$AW$14:$AW$54,0))*P1612+INDEX('BCA Inputs'!$BH$14:$BH$54,MATCH(I1612,'BCA Inputs'!$AW$14:$AW$54,0))*O1612+INDEX('BCA Inputs'!$BI$14:$BI$54,MATCH(I1612,'BCA Inputs'!$AW$14:$AW$54,0))*Q1612+INDEX('BCA Inputs'!$BJ$14:$BJ$54,MATCH(I1612,'BCA Inputs'!$AW$14:$AW$54,0))*F1612+INDEX('BCA Inputs'!$BK$14:$BK$54,MATCH(I1612,'BCA Inputs'!$AW$14:$AW$54,0))*G1612,"")),"")</f>
        <v/>
      </c>
      <c r="AA1612" s="237" t="str">
        <f t="shared" si="245"/>
        <v/>
      </c>
      <c r="AC1612" s="238" t="str">
        <f>IFERROR((K1612+R1612)+IF($B$3="NYSEG",INDEX('BCA Inputs'!$AI$14:$AI$54,MATCH(I1612,'BCA Inputs'!$M$14:$M$54,0))*P1612+INDEX('BCA Inputs'!$AJ$14:$AJ$54,MATCH(I1612,'BCA Inputs'!$M$14:$M$54,0))*Q1612,IF($B$3="RG&amp;E",INDEX('BCA Inputs'!$BR$14:$BR$54,MATCH(I1612,'BCA Inputs'!$AW$14:$AW$54,0))*P1612+INDEX('BCA Inputs'!$BS$14:$BS$54,MATCH(I1612,'BCA Inputs'!$AW$14:$AW$54,0))*Q1612,"")),"")</f>
        <v/>
      </c>
      <c r="AD1612" s="181" t="str">
        <f>IFERROR(IF($B$3="NYSEG",INDEX('BCA Inputs'!$AD$14:$AD$54,MATCH(I1612,'BCA Inputs'!$M$14:$M$54,0))*P1612+INDEX('BCA Inputs'!$AE$14:$AE$54,MATCH(I1612,'BCA Inputs'!$M$14:$M$54,0))*O1612+INDEX('BCA Inputs'!$AF$14:$AF$54,MATCH(I1612,'BCA Inputs'!$M$14:$M$54,0))*Q1612+INDEX('BCA Inputs'!$AG$14:$AG$54,MATCH(I1612,'BCA Inputs'!$M$14:$M$54,0))*F1612+INDEX('BCA Inputs'!$AH$14:$AH$54,MATCH(I1612,'BCA Inputs'!$M$14:$M$54,0))*G1612,IF($B$3="RG&amp;E",INDEX('BCA Inputs'!$BM$14:$BM$54,MATCH(I1612,'BCA Inputs'!$AW$14:$AW$54,0))*P1612+INDEX('BCA Inputs'!$BN$14:$BN$54,MATCH(I1612,'BCA Inputs'!$AW$14:$AW$54,0))*O1612+INDEX('BCA Inputs'!$BO$14:$BO$54,MATCH(I1612,'BCA Inputs'!$AW$14:$AW$54,0))*Q1612+INDEX('BCA Inputs'!$BP$14:$BP$54,MATCH(I1612,'BCA Inputs'!$AW$14:$AW$54,0))*F1612+INDEX('BCA Inputs'!$BQ$14:$BQ$54,MATCH(I1612,'BCA Inputs'!$AW$14:$AW$54,0))*G1612,"")),"")</f>
        <v/>
      </c>
      <c r="AE1612" s="237" t="str">
        <f t="shared" si="246"/>
        <v/>
      </c>
      <c r="AF1612" s="198">
        <f t="shared" si="248"/>
        <v>0</v>
      </c>
      <c r="AG1612" s="239">
        <f t="shared" si="249"/>
        <v>0</v>
      </c>
    </row>
    <row r="1613" spans="1:33">
      <c r="A1613" s="228"/>
      <c r="B1613" s="176"/>
      <c r="C1613" s="229"/>
      <c r="D1613" s="230"/>
      <c r="E1613" s="230"/>
      <c r="F1613" s="230"/>
      <c r="G1613" s="230"/>
      <c r="H1613" s="231"/>
      <c r="I1613" s="231"/>
      <c r="J1613" s="232"/>
      <c r="K1613" s="232"/>
      <c r="L1613" s="232"/>
      <c r="M1613" s="181">
        <f t="shared" si="247"/>
        <v>0</v>
      </c>
      <c r="N1613" s="181">
        <f>IF(H1613="",0,H1613*I1613*'Avoided Water Savings Cost'!$C$16)</f>
        <v>0</v>
      </c>
      <c r="O1613" s="545">
        <f>IF(C1613="",0,IF($B$3="NYSEG",C1613/(1-'Avoided Electric Costs 2020'!$W$21),IF($B$3="RG&amp;E",C1613/(1-'Avoided Electric Costs 2020'!$X$21),"")))</f>
        <v>0</v>
      </c>
      <c r="P1613" s="546">
        <f>IF(D1613="",0,IF($B$3="NYSEG",D1613/(1-'Avoided Electric Costs 2020'!$W$21),IF($B$3="RG&amp;E",D1613/(1-'Avoided Electric Costs 2020'!$X$21),"")))</f>
        <v>0</v>
      </c>
      <c r="Q1613" s="546">
        <f>IF(E1613="",0,IF($B$3="NYSEG",E1613/(1-'Avoided Natural Gas Costs 2020'!$J$34),IF($B$3="RG&amp;E",E1613/(1-'Avoided Natural Gas Costs 2020'!$K$34),"")))</f>
        <v>0</v>
      </c>
      <c r="R1613" s="233" t="str">
        <f>IFERROR(IF(P1613*'BCA Inputs'!$C$1+Q1613*'BCA Inputs'!$C$2+F1613*'BCA Inputs'!$C$2+G1613*'BCA Inputs'!$C$2=0,"",P1613*'BCA Inputs'!$C$1+Q1613*'BCA Inputs'!$C$2+F1613*'BCA Inputs'!$C$2+G1613*'BCA Inputs'!$C$2),"")</f>
        <v/>
      </c>
      <c r="S1613" s="181" t="str">
        <f t="shared" si="240"/>
        <v/>
      </c>
      <c r="T1613" s="181" t="str">
        <f>IFERROR(IF($B$3="NYSEG",(INDEX('BCA Inputs'!$N$14:$N$54,MATCH(I1613,'BCA Inputs'!$M$14:$M$54,0))*P1613+INDEX('BCA Inputs'!$O$14:$O$54,MATCH(I1613,'BCA Inputs'!$M$14:$M$54,0))*O1613+INDEX('BCA Inputs'!P:P,MATCH(I1613,'BCA Inputs'!M:M,0))*Q1613+INDEX('BCA Inputs'!Q:Q,MATCH(I1613,'BCA Inputs'!M:M,0))*F1613+INDEX('BCA Inputs'!R:R,MATCH(I1613,'BCA Inputs'!M:M,0))*G1613)+L1613+N1613,IF($B$3="RG&amp;E",(INDEX('BCA Inputs'!$AX$14:$AX$54,MATCH(I1613,'BCA Inputs'!$AW$14:$AW$54,0))*P1613+INDEX('BCA Inputs'!$AY$14:$AY$54,MATCH(I1613,'BCA Inputs'!$AW$14:$AW$54,0))*O1613+INDEX('BCA Inputs'!$AZ$14:$AZ$54,MATCH(I1613,'BCA Inputs'!$AW$14:$AW$54,0))*Q1613+INDEX('BCA Inputs'!$BA$14:$BA$54,MATCH(I1613,'BCA Inputs'!$AW$14:$AW$54,0))*F1613+INDEX('BCA Inputs'!$BB$14:$BB$54,MATCH(I1613,'BCA Inputs'!$AW$14:$AW$54,0))*G1613)+L1613+N1613,"")),"")</f>
        <v/>
      </c>
      <c r="U1613" s="234" t="str">
        <f t="shared" si="241"/>
        <v/>
      </c>
      <c r="V1613" s="234" t="str">
        <f t="shared" si="242"/>
        <v/>
      </c>
      <c r="W1613" s="234" t="str">
        <f t="shared" si="243"/>
        <v/>
      </c>
      <c r="Y1613" s="235" t="str">
        <f t="shared" si="244"/>
        <v/>
      </c>
      <c r="Z1613" s="236" t="str">
        <f>IFERROR(IF($B$3="NYSEG",INDEX('BCA Inputs'!$X$14:$X$54,MATCH(I1613,'BCA Inputs'!$M$14:$M$54,0))*P1613+INDEX('BCA Inputs'!$Y$14:$Y$54,MATCH(I1613,'BCA Inputs'!$M$14:$M$54,0))*O1613+INDEX('BCA Inputs'!$Z$14:$Z$54,MATCH(I1613,'BCA Inputs'!$M$14:$M$54,0))*Q1613+INDEX('BCA Inputs'!$AA$14:$AA$54,MATCH(I1613,'BCA Inputs'!$M$14:$M$54,0))*F1613+INDEX('BCA Inputs'!$AB$14:$AB$54,MATCH(I1613,'BCA Inputs'!$M$14:$M$54,0))*G1613,IF($B$3="RG&amp;E",INDEX('BCA Inputs'!$BG$14:$BG$54,MATCH(I1613,'BCA Inputs'!$AW$14:$AW$54,0))*P1613+INDEX('BCA Inputs'!$BH$14:$BH$54,MATCH(I1613,'BCA Inputs'!$AW$14:$AW$54,0))*O1613+INDEX('BCA Inputs'!$BI$14:$BI$54,MATCH(I1613,'BCA Inputs'!$AW$14:$AW$54,0))*Q1613+INDEX('BCA Inputs'!$BJ$14:$BJ$54,MATCH(I1613,'BCA Inputs'!$AW$14:$AW$54,0))*F1613+INDEX('BCA Inputs'!$BK$14:$BK$54,MATCH(I1613,'BCA Inputs'!$AW$14:$AW$54,0))*G1613,"")),"")</f>
        <v/>
      </c>
      <c r="AA1613" s="237" t="str">
        <f t="shared" si="245"/>
        <v/>
      </c>
      <c r="AC1613" s="238" t="str">
        <f>IFERROR((K1613+R1613)+IF($B$3="NYSEG",INDEX('BCA Inputs'!$AI$14:$AI$54,MATCH(I1613,'BCA Inputs'!$M$14:$M$54,0))*P1613+INDEX('BCA Inputs'!$AJ$14:$AJ$54,MATCH(I1613,'BCA Inputs'!$M$14:$M$54,0))*Q1613,IF($B$3="RG&amp;E",INDEX('BCA Inputs'!$BR$14:$BR$54,MATCH(I1613,'BCA Inputs'!$AW$14:$AW$54,0))*P1613+INDEX('BCA Inputs'!$BS$14:$BS$54,MATCH(I1613,'BCA Inputs'!$AW$14:$AW$54,0))*Q1613,"")),"")</f>
        <v/>
      </c>
      <c r="AD1613" s="181" t="str">
        <f>IFERROR(IF($B$3="NYSEG",INDEX('BCA Inputs'!$AD$14:$AD$54,MATCH(I1613,'BCA Inputs'!$M$14:$M$54,0))*P1613+INDEX('BCA Inputs'!$AE$14:$AE$54,MATCH(I1613,'BCA Inputs'!$M$14:$M$54,0))*O1613+INDEX('BCA Inputs'!$AF$14:$AF$54,MATCH(I1613,'BCA Inputs'!$M$14:$M$54,0))*Q1613+INDEX('BCA Inputs'!$AG$14:$AG$54,MATCH(I1613,'BCA Inputs'!$M$14:$M$54,0))*F1613+INDEX('BCA Inputs'!$AH$14:$AH$54,MATCH(I1613,'BCA Inputs'!$M$14:$M$54,0))*G1613,IF($B$3="RG&amp;E",INDEX('BCA Inputs'!$BM$14:$BM$54,MATCH(I1613,'BCA Inputs'!$AW$14:$AW$54,0))*P1613+INDEX('BCA Inputs'!$BN$14:$BN$54,MATCH(I1613,'BCA Inputs'!$AW$14:$AW$54,0))*O1613+INDEX('BCA Inputs'!$BO$14:$BO$54,MATCH(I1613,'BCA Inputs'!$AW$14:$AW$54,0))*Q1613+INDEX('BCA Inputs'!$BP$14:$BP$54,MATCH(I1613,'BCA Inputs'!$AW$14:$AW$54,0))*F1613+INDEX('BCA Inputs'!$BQ$14:$BQ$54,MATCH(I1613,'BCA Inputs'!$AW$14:$AW$54,0))*G1613,"")),"")</f>
        <v/>
      </c>
      <c r="AE1613" s="237" t="str">
        <f t="shared" si="246"/>
        <v/>
      </c>
      <c r="AF1613" s="198">
        <f t="shared" si="248"/>
        <v>0</v>
      </c>
      <c r="AG1613" s="239">
        <f t="shared" si="249"/>
        <v>0</v>
      </c>
    </row>
    <row r="1614" spans="1:33">
      <c r="A1614" s="228"/>
      <c r="B1614" s="176"/>
      <c r="C1614" s="229"/>
      <c r="D1614" s="230"/>
      <c r="E1614" s="230"/>
      <c r="F1614" s="230"/>
      <c r="G1614" s="230"/>
      <c r="H1614" s="231"/>
      <c r="I1614" s="231"/>
      <c r="J1614" s="232"/>
      <c r="K1614" s="232"/>
      <c r="L1614" s="232"/>
      <c r="M1614" s="181">
        <f t="shared" si="247"/>
        <v>0</v>
      </c>
      <c r="N1614" s="181">
        <f>IF(H1614="",0,H1614*I1614*'Avoided Water Savings Cost'!$C$16)</f>
        <v>0</v>
      </c>
      <c r="O1614" s="545">
        <f>IF(C1614="",0,IF($B$3="NYSEG",C1614/(1-'Avoided Electric Costs 2020'!$W$21),IF($B$3="RG&amp;E",C1614/(1-'Avoided Electric Costs 2020'!$X$21),"")))</f>
        <v>0</v>
      </c>
      <c r="P1614" s="546">
        <f>IF(D1614="",0,IF($B$3="NYSEG",D1614/(1-'Avoided Electric Costs 2020'!$W$21),IF($B$3="RG&amp;E",D1614/(1-'Avoided Electric Costs 2020'!$X$21),"")))</f>
        <v>0</v>
      </c>
      <c r="Q1614" s="546">
        <f>IF(E1614="",0,IF($B$3="NYSEG",E1614/(1-'Avoided Natural Gas Costs 2020'!$J$34),IF($B$3="RG&amp;E",E1614/(1-'Avoided Natural Gas Costs 2020'!$K$34),"")))</f>
        <v>0</v>
      </c>
      <c r="R1614" s="233" t="str">
        <f>IFERROR(IF(P1614*'BCA Inputs'!$C$1+Q1614*'BCA Inputs'!$C$2+F1614*'BCA Inputs'!$C$2+G1614*'BCA Inputs'!$C$2=0,"",P1614*'BCA Inputs'!$C$1+Q1614*'BCA Inputs'!$C$2+F1614*'BCA Inputs'!$C$2+G1614*'BCA Inputs'!$C$2),"")</f>
        <v/>
      </c>
      <c r="S1614" s="181" t="str">
        <f t="shared" si="240"/>
        <v/>
      </c>
      <c r="T1614" s="181" t="str">
        <f>IFERROR(IF($B$3="NYSEG",(INDEX('BCA Inputs'!$N$14:$N$54,MATCH(I1614,'BCA Inputs'!$M$14:$M$54,0))*P1614+INDEX('BCA Inputs'!$O$14:$O$54,MATCH(I1614,'BCA Inputs'!$M$14:$M$54,0))*O1614+INDEX('BCA Inputs'!P:P,MATCH(I1614,'BCA Inputs'!M:M,0))*Q1614+INDEX('BCA Inputs'!Q:Q,MATCH(I1614,'BCA Inputs'!M:M,0))*F1614+INDEX('BCA Inputs'!R:R,MATCH(I1614,'BCA Inputs'!M:M,0))*G1614)+L1614+N1614,IF($B$3="RG&amp;E",(INDEX('BCA Inputs'!$AX$14:$AX$54,MATCH(I1614,'BCA Inputs'!$AW$14:$AW$54,0))*P1614+INDEX('BCA Inputs'!$AY$14:$AY$54,MATCH(I1614,'BCA Inputs'!$AW$14:$AW$54,0))*O1614+INDEX('BCA Inputs'!$AZ$14:$AZ$54,MATCH(I1614,'BCA Inputs'!$AW$14:$AW$54,0))*Q1614+INDEX('BCA Inputs'!$BA$14:$BA$54,MATCH(I1614,'BCA Inputs'!$AW$14:$AW$54,0))*F1614+INDEX('BCA Inputs'!$BB$14:$BB$54,MATCH(I1614,'BCA Inputs'!$AW$14:$AW$54,0))*G1614)+L1614+N1614,"")),"")</f>
        <v/>
      </c>
      <c r="U1614" s="234" t="str">
        <f t="shared" si="241"/>
        <v/>
      </c>
      <c r="V1614" s="234" t="str">
        <f t="shared" si="242"/>
        <v/>
      </c>
      <c r="W1614" s="234" t="str">
        <f t="shared" si="243"/>
        <v/>
      </c>
      <c r="Y1614" s="235" t="str">
        <f t="shared" si="244"/>
        <v/>
      </c>
      <c r="Z1614" s="236" t="str">
        <f>IFERROR(IF($B$3="NYSEG",INDEX('BCA Inputs'!$X$14:$X$54,MATCH(I1614,'BCA Inputs'!$M$14:$M$54,0))*P1614+INDEX('BCA Inputs'!$Y$14:$Y$54,MATCH(I1614,'BCA Inputs'!$M$14:$M$54,0))*O1614+INDEX('BCA Inputs'!$Z$14:$Z$54,MATCH(I1614,'BCA Inputs'!$M$14:$M$54,0))*Q1614+INDEX('BCA Inputs'!$AA$14:$AA$54,MATCH(I1614,'BCA Inputs'!$M$14:$M$54,0))*F1614+INDEX('BCA Inputs'!$AB$14:$AB$54,MATCH(I1614,'BCA Inputs'!$M$14:$M$54,0))*G1614,IF($B$3="RG&amp;E",INDEX('BCA Inputs'!$BG$14:$BG$54,MATCH(I1614,'BCA Inputs'!$AW$14:$AW$54,0))*P1614+INDEX('BCA Inputs'!$BH$14:$BH$54,MATCH(I1614,'BCA Inputs'!$AW$14:$AW$54,0))*O1614+INDEX('BCA Inputs'!$BI$14:$BI$54,MATCH(I1614,'BCA Inputs'!$AW$14:$AW$54,0))*Q1614+INDEX('BCA Inputs'!$BJ$14:$BJ$54,MATCH(I1614,'BCA Inputs'!$AW$14:$AW$54,0))*F1614+INDEX('BCA Inputs'!$BK$14:$BK$54,MATCH(I1614,'BCA Inputs'!$AW$14:$AW$54,0))*G1614,"")),"")</f>
        <v/>
      </c>
      <c r="AA1614" s="237" t="str">
        <f t="shared" si="245"/>
        <v/>
      </c>
      <c r="AC1614" s="238" t="str">
        <f>IFERROR((K1614+R1614)+IF($B$3="NYSEG",INDEX('BCA Inputs'!$AI$14:$AI$54,MATCH(I1614,'BCA Inputs'!$M$14:$M$54,0))*P1614+INDEX('BCA Inputs'!$AJ$14:$AJ$54,MATCH(I1614,'BCA Inputs'!$M$14:$M$54,0))*Q1614,IF($B$3="RG&amp;E",INDEX('BCA Inputs'!$BR$14:$BR$54,MATCH(I1614,'BCA Inputs'!$AW$14:$AW$54,0))*P1614+INDEX('BCA Inputs'!$BS$14:$BS$54,MATCH(I1614,'BCA Inputs'!$AW$14:$AW$54,0))*Q1614,"")),"")</f>
        <v/>
      </c>
      <c r="AD1614" s="181" t="str">
        <f>IFERROR(IF($B$3="NYSEG",INDEX('BCA Inputs'!$AD$14:$AD$54,MATCH(I1614,'BCA Inputs'!$M$14:$M$54,0))*P1614+INDEX('BCA Inputs'!$AE$14:$AE$54,MATCH(I1614,'BCA Inputs'!$M$14:$M$54,0))*O1614+INDEX('BCA Inputs'!$AF$14:$AF$54,MATCH(I1614,'BCA Inputs'!$M$14:$M$54,0))*Q1614+INDEX('BCA Inputs'!$AG$14:$AG$54,MATCH(I1614,'BCA Inputs'!$M$14:$M$54,0))*F1614+INDEX('BCA Inputs'!$AH$14:$AH$54,MATCH(I1614,'BCA Inputs'!$M$14:$M$54,0))*G1614,IF($B$3="RG&amp;E",INDEX('BCA Inputs'!$BM$14:$BM$54,MATCH(I1614,'BCA Inputs'!$AW$14:$AW$54,0))*P1614+INDEX('BCA Inputs'!$BN$14:$BN$54,MATCH(I1614,'BCA Inputs'!$AW$14:$AW$54,0))*O1614+INDEX('BCA Inputs'!$BO$14:$BO$54,MATCH(I1614,'BCA Inputs'!$AW$14:$AW$54,0))*Q1614+INDEX('BCA Inputs'!$BP$14:$BP$54,MATCH(I1614,'BCA Inputs'!$AW$14:$AW$54,0))*F1614+INDEX('BCA Inputs'!$BQ$14:$BQ$54,MATCH(I1614,'BCA Inputs'!$AW$14:$AW$54,0))*G1614,"")),"")</f>
        <v/>
      </c>
      <c r="AE1614" s="237" t="str">
        <f t="shared" si="246"/>
        <v/>
      </c>
      <c r="AF1614" s="198">
        <f t="shared" si="248"/>
        <v>0</v>
      </c>
      <c r="AG1614" s="239">
        <f t="shared" si="249"/>
        <v>0</v>
      </c>
    </row>
    <row r="1615" spans="1:33">
      <c r="A1615" s="228"/>
      <c r="B1615" s="176"/>
      <c r="C1615" s="229"/>
      <c r="D1615" s="230"/>
      <c r="E1615" s="230"/>
      <c r="F1615" s="230"/>
      <c r="G1615" s="230"/>
      <c r="H1615" s="231"/>
      <c r="I1615" s="231"/>
      <c r="J1615" s="232"/>
      <c r="K1615" s="232"/>
      <c r="L1615" s="232"/>
      <c r="M1615" s="181">
        <f t="shared" si="247"/>
        <v>0</v>
      </c>
      <c r="N1615" s="181">
        <f>IF(H1615="",0,H1615*I1615*'Avoided Water Savings Cost'!$C$16)</f>
        <v>0</v>
      </c>
      <c r="O1615" s="545">
        <f>IF(C1615="",0,IF($B$3="NYSEG",C1615/(1-'Avoided Electric Costs 2020'!$W$21),IF($B$3="RG&amp;E",C1615/(1-'Avoided Electric Costs 2020'!$X$21),"")))</f>
        <v>0</v>
      </c>
      <c r="P1615" s="546">
        <f>IF(D1615="",0,IF($B$3="NYSEG",D1615/(1-'Avoided Electric Costs 2020'!$W$21),IF($B$3="RG&amp;E",D1615/(1-'Avoided Electric Costs 2020'!$X$21),"")))</f>
        <v>0</v>
      </c>
      <c r="Q1615" s="546">
        <f>IF(E1615="",0,IF($B$3="NYSEG",E1615/(1-'Avoided Natural Gas Costs 2020'!$J$34),IF($B$3="RG&amp;E",E1615/(1-'Avoided Natural Gas Costs 2020'!$K$34),"")))</f>
        <v>0</v>
      </c>
      <c r="R1615" s="233" t="str">
        <f>IFERROR(IF(P1615*'BCA Inputs'!$C$1+Q1615*'BCA Inputs'!$C$2+F1615*'BCA Inputs'!$C$2+G1615*'BCA Inputs'!$C$2=0,"",P1615*'BCA Inputs'!$C$1+Q1615*'BCA Inputs'!$C$2+F1615*'BCA Inputs'!$C$2+G1615*'BCA Inputs'!$C$2),"")</f>
        <v/>
      </c>
      <c r="S1615" s="181" t="str">
        <f t="shared" si="240"/>
        <v/>
      </c>
      <c r="T1615" s="181" t="str">
        <f>IFERROR(IF($B$3="NYSEG",(INDEX('BCA Inputs'!$N$14:$N$54,MATCH(I1615,'BCA Inputs'!$M$14:$M$54,0))*P1615+INDEX('BCA Inputs'!$O$14:$O$54,MATCH(I1615,'BCA Inputs'!$M$14:$M$54,0))*O1615+INDEX('BCA Inputs'!P:P,MATCH(I1615,'BCA Inputs'!M:M,0))*Q1615+INDEX('BCA Inputs'!Q:Q,MATCH(I1615,'BCA Inputs'!M:M,0))*F1615+INDEX('BCA Inputs'!R:R,MATCH(I1615,'BCA Inputs'!M:M,0))*G1615)+L1615+N1615,IF($B$3="RG&amp;E",(INDEX('BCA Inputs'!$AX$14:$AX$54,MATCH(I1615,'BCA Inputs'!$AW$14:$AW$54,0))*P1615+INDEX('BCA Inputs'!$AY$14:$AY$54,MATCH(I1615,'BCA Inputs'!$AW$14:$AW$54,0))*O1615+INDEX('BCA Inputs'!$AZ$14:$AZ$54,MATCH(I1615,'BCA Inputs'!$AW$14:$AW$54,0))*Q1615+INDEX('BCA Inputs'!$BA$14:$BA$54,MATCH(I1615,'BCA Inputs'!$AW$14:$AW$54,0))*F1615+INDEX('BCA Inputs'!$BB$14:$BB$54,MATCH(I1615,'BCA Inputs'!$AW$14:$AW$54,0))*G1615)+L1615+N1615,"")),"")</f>
        <v/>
      </c>
      <c r="U1615" s="234" t="str">
        <f t="shared" si="241"/>
        <v/>
      </c>
      <c r="V1615" s="234" t="str">
        <f t="shared" si="242"/>
        <v/>
      </c>
      <c r="W1615" s="234" t="str">
        <f t="shared" si="243"/>
        <v/>
      </c>
      <c r="Y1615" s="235" t="str">
        <f t="shared" si="244"/>
        <v/>
      </c>
      <c r="Z1615" s="236" t="str">
        <f>IFERROR(IF($B$3="NYSEG",INDEX('BCA Inputs'!$X$14:$X$54,MATCH(I1615,'BCA Inputs'!$M$14:$M$54,0))*P1615+INDEX('BCA Inputs'!$Y$14:$Y$54,MATCH(I1615,'BCA Inputs'!$M$14:$M$54,0))*O1615+INDEX('BCA Inputs'!$Z$14:$Z$54,MATCH(I1615,'BCA Inputs'!$M$14:$M$54,0))*Q1615+INDEX('BCA Inputs'!$AA$14:$AA$54,MATCH(I1615,'BCA Inputs'!$M$14:$M$54,0))*F1615+INDEX('BCA Inputs'!$AB$14:$AB$54,MATCH(I1615,'BCA Inputs'!$M$14:$M$54,0))*G1615,IF($B$3="RG&amp;E",INDEX('BCA Inputs'!$BG$14:$BG$54,MATCH(I1615,'BCA Inputs'!$AW$14:$AW$54,0))*P1615+INDEX('BCA Inputs'!$BH$14:$BH$54,MATCH(I1615,'BCA Inputs'!$AW$14:$AW$54,0))*O1615+INDEX('BCA Inputs'!$BI$14:$BI$54,MATCH(I1615,'BCA Inputs'!$AW$14:$AW$54,0))*Q1615+INDEX('BCA Inputs'!$BJ$14:$BJ$54,MATCH(I1615,'BCA Inputs'!$AW$14:$AW$54,0))*F1615+INDEX('BCA Inputs'!$BK$14:$BK$54,MATCH(I1615,'BCA Inputs'!$AW$14:$AW$54,0))*G1615,"")),"")</f>
        <v/>
      </c>
      <c r="AA1615" s="237" t="str">
        <f t="shared" si="245"/>
        <v/>
      </c>
      <c r="AC1615" s="238" t="str">
        <f>IFERROR((K1615+R1615)+IF($B$3="NYSEG",INDEX('BCA Inputs'!$AI$14:$AI$54,MATCH(I1615,'BCA Inputs'!$M$14:$M$54,0))*P1615+INDEX('BCA Inputs'!$AJ$14:$AJ$54,MATCH(I1615,'BCA Inputs'!$M$14:$M$54,0))*Q1615,IF($B$3="RG&amp;E",INDEX('BCA Inputs'!$BR$14:$BR$54,MATCH(I1615,'BCA Inputs'!$AW$14:$AW$54,0))*P1615+INDEX('BCA Inputs'!$BS$14:$BS$54,MATCH(I1615,'BCA Inputs'!$AW$14:$AW$54,0))*Q1615,"")),"")</f>
        <v/>
      </c>
      <c r="AD1615" s="181" t="str">
        <f>IFERROR(IF($B$3="NYSEG",INDEX('BCA Inputs'!$AD$14:$AD$54,MATCH(I1615,'BCA Inputs'!$M$14:$M$54,0))*P1615+INDEX('BCA Inputs'!$AE$14:$AE$54,MATCH(I1615,'BCA Inputs'!$M$14:$M$54,0))*O1615+INDEX('BCA Inputs'!$AF$14:$AF$54,MATCH(I1615,'BCA Inputs'!$M$14:$M$54,0))*Q1615+INDEX('BCA Inputs'!$AG$14:$AG$54,MATCH(I1615,'BCA Inputs'!$M$14:$M$54,0))*F1615+INDEX('BCA Inputs'!$AH$14:$AH$54,MATCH(I1615,'BCA Inputs'!$M$14:$M$54,0))*G1615,IF($B$3="RG&amp;E",INDEX('BCA Inputs'!$BM$14:$BM$54,MATCH(I1615,'BCA Inputs'!$AW$14:$AW$54,0))*P1615+INDEX('BCA Inputs'!$BN$14:$BN$54,MATCH(I1615,'BCA Inputs'!$AW$14:$AW$54,0))*O1615+INDEX('BCA Inputs'!$BO$14:$BO$54,MATCH(I1615,'BCA Inputs'!$AW$14:$AW$54,0))*Q1615+INDEX('BCA Inputs'!$BP$14:$BP$54,MATCH(I1615,'BCA Inputs'!$AW$14:$AW$54,0))*F1615+INDEX('BCA Inputs'!$BQ$14:$BQ$54,MATCH(I1615,'BCA Inputs'!$AW$14:$AW$54,0))*G1615,"")),"")</f>
        <v/>
      </c>
      <c r="AE1615" s="237" t="str">
        <f t="shared" si="246"/>
        <v/>
      </c>
      <c r="AF1615" s="198">
        <f t="shared" si="248"/>
        <v>0</v>
      </c>
      <c r="AG1615" s="239">
        <f t="shared" si="249"/>
        <v>0</v>
      </c>
    </row>
    <row r="1616" spans="1:33">
      <c r="A1616" s="228"/>
      <c r="B1616" s="176"/>
      <c r="C1616" s="229"/>
      <c r="D1616" s="230"/>
      <c r="E1616" s="230"/>
      <c r="F1616" s="230"/>
      <c r="G1616" s="230"/>
      <c r="H1616" s="231"/>
      <c r="I1616" s="231"/>
      <c r="J1616" s="232"/>
      <c r="K1616" s="232"/>
      <c r="L1616" s="232"/>
      <c r="M1616" s="181">
        <f t="shared" si="247"/>
        <v>0</v>
      </c>
      <c r="N1616" s="181">
        <f>IF(H1616="",0,H1616*I1616*'Avoided Water Savings Cost'!$C$16)</f>
        <v>0</v>
      </c>
      <c r="O1616" s="545">
        <f>IF(C1616="",0,IF($B$3="NYSEG",C1616/(1-'Avoided Electric Costs 2020'!$W$21),IF($B$3="RG&amp;E",C1616/(1-'Avoided Electric Costs 2020'!$X$21),"")))</f>
        <v>0</v>
      </c>
      <c r="P1616" s="546">
        <f>IF(D1616="",0,IF($B$3="NYSEG",D1616/(1-'Avoided Electric Costs 2020'!$W$21),IF($B$3="RG&amp;E",D1616/(1-'Avoided Electric Costs 2020'!$X$21),"")))</f>
        <v>0</v>
      </c>
      <c r="Q1616" s="546">
        <f>IF(E1616="",0,IF($B$3="NYSEG",E1616/(1-'Avoided Natural Gas Costs 2020'!$J$34),IF($B$3="RG&amp;E",E1616/(1-'Avoided Natural Gas Costs 2020'!$K$34),"")))</f>
        <v>0</v>
      </c>
      <c r="R1616" s="233" t="str">
        <f>IFERROR(IF(P1616*'BCA Inputs'!$C$1+Q1616*'BCA Inputs'!$C$2+F1616*'BCA Inputs'!$C$2+G1616*'BCA Inputs'!$C$2=0,"",P1616*'BCA Inputs'!$C$1+Q1616*'BCA Inputs'!$C$2+F1616*'BCA Inputs'!$C$2+G1616*'BCA Inputs'!$C$2),"")</f>
        <v/>
      </c>
      <c r="S1616" s="181" t="str">
        <f t="shared" si="240"/>
        <v/>
      </c>
      <c r="T1616" s="181" t="str">
        <f>IFERROR(IF($B$3="NYSEG",(INDEX('BCA Inputs'!$N$14:$N$54,MATCH(I1616,'BCA Inputs'!$M$14:$M$54,0))*P1616+INDEX('BCA Inputs'!$O$14:$O$54,MATCH(I1616,'BCA Inputs'!$M$14:$M$54,0))*O1616+INDEX('BCA Inputs'!P:P,MATCH(I1616,'BCA Inputs'!M:M,0))*Q1616+INDEX('BCA Inputs'!Q:Q,MATCH(I1616,'BCA Inputs'!M:M,0))*F1616+INDEX('BCA Inputs'!R:R,MATCH(I1616,'BCA Inputs'!M:M,0))*G1616)+L1616+N1616,IF($B$3="RG&amp;E",(INDEX('BCA Inputs'!$AX$14:$AX$54,MATCH(I1616,'BCA Inputs'!$AW$14:$AW$54,0))*P1616+INDEX('BCA Inputs'!$AY$14:$AY$54,MATCH(I1616,'BCA Inputs'!$AW$14:$AW$54,0))*O1616+INDEX('BCA Inputs'!$AZ$14:$AZ$54,MATCH(I1616,'BCA Inputs'!$AW$14:$AW$54,0))*Q1616+INDEX('BCA Inputs'!$BA$14:$BA$54,MATCH(I1616,'BCA Inputs'!$AW$14:$AW$54,0))*F1616+INDEX('BCA Inputs'!$BB$14:$BB$54,MATCH(I1616,'BCA Inputs'!$AW$14:$AW$54,0))*G1616)+L1616+N1616,"")),"")</f>
        <v/>
      </c>
      <c r="U1616" s="234" t="str">
        <f t="shared" si="241"/>
        <v/>
      </c>
      <c r="V1616" s="234" t="str">
        <f t="shared" si="242"/>
        <v/>
      </c>
      <c r="W1616" s="234" t="str">
        <f t="shared" si="243"/>
        <v/>
      </c>
      <c r="Y1616" s="235" t="str">
        <f t="shared" si="244"/>
        <v/>
      </c>
      <c r="Z1616" s="236" t="str">
        <f>IFERROR(IF($B$3="NYSEG",INDEX('BCA Inputs'!$X$14:$X$54,MATCH(I1616,'BCA Inputs'!$M$14:$M$54,0))*P1616+INDEX('BCA Inputs'!$Y$14:$Y$54,MATCH(I1616,'BCA Inputs'!$M$14:$M$54,0))*O1616+INDEX('BCA Inputs'!$Z$14:$Z$54,MATCH(I1616,'BCA Inputs'!$M$14:$M$54,0))*Q1616+INDEX('BCA Inputs'!$AA$14:$AA$54,MATCH(I1616,'BCA Inputs'!$M$14:$M$54,0))*F1616+INDEX('BCA Inputs'!$AB$14:$AB$54,MATCH(I1616,'BCA Inputs'!$M$14:$M$54,0))*G1616,IF($B$3="RG&amp;E",INDEX('BCA Inputs'!$BG$14:$BG$54,MATCH(I1616,'BCA Inputs'!$AW$14:$AW$54,0))*P1616+INDEX('BCA Inputs'!$BH$14:$BH$54,MATCH(I1616,'BCA Inputs'!$AW$14:$AW$54,0))*O1616+INDEX('BCA Inputs'!$BI$14:$BI$54,MATCH(I1616,'BCA Inputs'!$AW$14:$AW$54,0))*Q1616+INDEX('BCA Inputs'!$BJ$14:$BJ$54,MATCH(I1616,'BCA Inputs'!$AW$14:$AW$54,0))*F1616+INDEX('BCA Inputs'!$BK$14:$BK$54,MATCH(I1616,'BCA Inputs'!$AW$14:$AW$54,0))*G1616,"")),"")</f>
        <v/>
      </c>
      <c r="AA1616" s="237" t="str">
        <f t="shared" si="245"/>
        <v/>
      </c>
      <c r="AC1616" s="238" t="str">
        <f>IFERROR((K1616+R1616)+IF($B$3="NYSEG",INDEX('BCA Inputs'!$AI$14:$AI$54,MATCH(I1616,'BCA Inputs'!$M$14:$M$54,0))*P1616+INDEX('BCA Inputs'!$AJ$14:$AJ$54,MATCH(I1616,'BCA Inputs'!$M$14:$M$54,0))*Q1616,IF($B$3="RG&amp;E",INDEX('BCA Inputs'!$BR$14:$BR$54,MATCH(I1616,'BCA Inputs'!$AW$14:$AW$54,0))*P1616+INDEX('BCA Inputs'!$BS$14:$BS$54,MATCH(I1616,'BCA Inputs'!$AW$14:$AW$54,0))*Q1616,"")),"")</f>
        <v/>
      </c>
      <c r="AD1616" s="181" t="str">
        <f>IFERROR(IF($B$3="NYSEG",INDEX('BCA Inputs'!$AD$14:$AD$54,MATCH(I1616,'BCA Inputs'!$M$14:$M$54,0))*P1616+INDEX('BCA Inputs'!$AE$14:$AE$54,MATCH(I1616,'BCA Inputs'!$M$14:$M$54,0))*O1616+INDEX('BCA Inputs'!$AF$14:$AF$54,MATCH(I1616,'BCA Inputs'!$M$14:$M$54,0))*Q1616+INDEX('BCA Inputs'!$AG$14:$AG$54,MATCH(I1616,'BCA Inputs'!$M$14:$M$54,0))*F1616+INDEX('BCA Inputs'!$AH$14:$AH$54,MATCH(I1616,'BCA Inputs'!$M$14:$M$54,0))*G1616,IF($B$3="RG&amp;E",INDEX('BCA Inputs'!$BM$14:$BM$54,MATCH(I1616,'BCA Inputs'!$AW$14:$AW$54,0))*P1616+INDEX('BCA Inputs'!$BN$14:$BN$54,MATCH(I1616,'BCA Inputs'!$AW$14:$AW$54,0))*O1616+INDEX('BCA Inputs'!$BO$14:$BO$54,MATCH(I1616,'BCA Inputs'!$AW$14:$AW$54,0))*Q1616+INDEX('BCA Inputs'!$BP$14:$BP$54,MATCH(I1616,'BCA Inputs'!$AW$14:$AW$54,0))*F1616+INDEX('BCA Inputs'!$BQ$14:$BQ$54,MATCH(I1616,'BCA Inputs'!$AW$14:$AW$54,0))*G1616,"")),"")</f>
        <v/>
      </c>
      <c r="AE1616" s="237" t="str">
        <f t="shared" si="246"/>
        <v/>
      </c>
      <c r="AF1616" s="198">
        <f t="shared" si="248"/>
        <v>0</v>
      </c>
      <c r="AG1616" s="239">
        <f t="shared" si="249"/>
        <v>0</v>
      </c>
    </row>
    <row r="1617" spans="1:33">
      <c r="A1617" s="228"/>
      <c r="B1617" s="176"/>
      <c r="C1617" s="229"/>
      <c r="D1617" s="230"/>
      <c r="E1617" s="230"/>
      <c r="F1617" s="230"/>
      <c r="G1617" s="230"/>
      <c r="H1617" s="231"/>
      <c r="I1617" s="231"/>
      <c r="J1617" s="232"/>
      <c r="K1617" s="232"/>
      <c r="L1617" s="232"/>
      <c r="M1617" s="181">
        <f t="shared" si="247"/>
        <v>0</v>
      </c>
      <c r="N1617" s="181">
        <f>IF(H1617="",0,H1617*I1617*'Avoided Water Savings Cost'!$C$16)</f>
        <v>0</v>
      </c>
      <c r="O1617" s="545">
        <f>IF(C1617="",0,IF($B$3="NYSEG",C1617/(1-'Avoided Electric Costs 2020'!$W$21),IF($B$3="RG&amp;E",C1617/(1-'Avoided Electric Costs 2020'!$X$21),"")))</f>
        <v>0</v>
      </c>
      <c r="P1617" s="546">
        <f>IF(D1617="",0,IF($B$3="NYSEG",D1617/(1-'Avoided Electric Costs 2020'!$W$21),IF($B$3="RG&amp;E",D1617/(1-'Avoided Electric Costs 2020'!$X$21),"")))</f>
        <v>0</v>
      </c>
      <c r="Q1617" s="546">
        <f>IF(E1617="",0,IF($B$3="NYSEG",E1617/(1-'Avoided Natural Gas Costs 2020'!$J$34),IF($B$3="RG&amp;E",E1617/(1-'Avoided Natural Gas Costs 2020'!$K$34),"")))</f>
        <v>0</v>
      </c>
      <c r="R1617" s="233" t="str">
        <f>IFERROR(IF(P1617*'BCA Inputs'!$C$1+Q1617*'BCA Inputs'!$C$2+F1617*'BCA Inputs'!$C$2+G1617*'BCA Inputs'!$C$2=0,"",P1617*'BCA Inputs'!$C$1+Q1617*'BCA Inputs'!$C$2+F1617*'BCA Inputs'!$C$2+G1617*'BCA Inputs'!$C$2),"")</f>
        <v/>
      </c>
      <c r="S1617" s="181" t="str">
        <f t="shared" si="240"/>
        <v/>
      </c>
      <c r="T1617" s="181" t="str">
        <f>IFERROR(IF($B$3="NYSEG",(INDEX('BCA Inputs'!$N$14:$N$54,MATCH(I1617,'BCA Inputs'!$M$14:$M$54,0))*P1617+INDEX('BCA Inputs'!$O$14:$O$54,MATCH(I1617,'BCA Inputs'!$M$14:$M$54,0))*O1617+INDEX('BCA Inputs'!P:P,MATCH(I1617,'BCA Inputs'!M:M,0))*Q1617+INDEX('BCA Inputs'!Q:Q,MATCH(I1617,'BCA Inputs'!M:M,0))*F1617+INDEX('BCA Inputs'!R:R,MATCH(I1617,'BCA Inputs'!M:M,0))*G1617)+L1617+N1617,IF($B$3="RG&amp;E",(INDEX('BCA Inputs'!$AX$14:$AX$54,MATCH(I1617,'BCA Inputs'!$AW$14:$AW$54,0))*P1617+INDEX('BCA Inputs'!$AY$14:$AY$54,MATCH(I1617,'BCA Inputs'!$AW$14:$AW$54,0))*O1617+INDEX('BCA Inputs'!$AZ$14:$AZ$54,MATCH(I1617,'BCA Inputs'!$AW$14:$AW$54,0))*Q1617+INDEX('BCA Inputs'!$BA$14:$BA$54,MATCH(I1617,'BCA Inputs'!$AW$14:$AW$54,0))*F1617+INDEX('BCA Inputs'!$BB$14:$BB$54,MATCH(I1617,'BCA Inputs'!$AW$14:$AW$54,0))*G1617)+L1617+N1617,"")),"")</f>
        <v/>
      </c>
      <c r="U1617" s="234" t="str">
        <f t="shared" si="241"/>
        <v/>
      </c>
      <c r="V1617" s="234" t="str">
        <f t="shared" si="242"/>
        <v/>
      </c>
      <c r="W1617" s="234" t="str">
        <f t="shared" si="243"/>
        <v/>
      </c>
      <c r="Y1617" s="235" t="str">
        <f t="shared" si="244"/>
        <v/>
      </c>
      <c r="Z1617" s="236" t="str">
        <f>IFERROR(IF($B$3="NYSEG",INDEX('BCA Inputs'!$X$14:$X$54,MATCH(I1617,'BCA Inputs'!$M$14:$M$54,0))*P1617+INDEX('BCA Inputs'!$Y$14:$Y$54,MATCH(I1617,'BCA Inputs'!$M$14:$M$54,0))*O1617+INDEX('BCA Inputs'!$Z$14:$Z$54,MATCH(I1617,'BCA Inputs'!$M$14:$M$54,0))*Q1617+INDEX('BCA Inputs'!$AA$14:$AA$54,MATCH(I1617,'BCA Inputs'!$M$14:$M$54,0))*F1617+INDEX('BCA Inputs'!$AB$14:$AB$54,MATCH(I1617,'BCA Inputs'!$M$14:$M$54,0))*G1617,IF($B$3="RG&amp;E",INDEX('BCA Inputs'!$BG$14:$BG$54,MATCH(I1617,'BCA Inputs'!$AW$14:$AW$54,0))*P1617+INDEX('BCA Inputs'!$BH$14:$BH$54,MATCH(I1617,'BCA Inputs'!$AW$14:$AW$54,0))*O1617+INDEX('BCA Inputs'!$BI$14:$BI$54,MATCH(I1617,'BCA Inputs'!$AW$14:$AW$54,0))*Q1617+INDEX('BCA Inputs'!$BJ$14:$BJ$54,MATCH(I1617,'BCA Inputs'!$AW$14:$AW$54,0))*F1617+INDEX('BCA Inputs'!$BK$14:$BK$54,MATCH(I1617,'BCA Inputs'!$AW$14:$AW$54,0))*G1617,"")),"")</f>
        <v/>
      </c>
      <c r="AA1617" s="237" t="str">
        <f t="shared" si="245"/>
        <v/>
      </c>
      <c r="AC1617" s="238" t="str">
        <f>IFERROR((K1617+R1617)+IF($B$3="NYSEG",INDEX('BCA Inputs'!$AI$14:$AI$54,MATCH(I1617,'BCA Inputs'!$M$14:$M$54,0))*P1617+INDEX('BCA Inputs'!$AJ$14:$AJ$54,MATCH(I1617,'BCA Inputs'!$M$14:$M$54,0))*Q1617,IF($B$3="RG&amp;E",INDEX('BCA Inputs'!$BR$14:$BR$54,MATCH(I1617,'BCA Inputs'!$AW$14:$AW$54,0))*P1617+INDEX('BCA Inputs'!$BS$14:$BS$54,MATCH(I1617,'BCA Inputs'!$AW$14:$AW$54,0))*Q1617,"")),"")</f>
        <v/>
      </c>
      <c r="AD1617" s="181" t="str">
        <f>IFERROR(IF($B$3="NYSEG",INDEX('BCA Inputs'!$AD$14:$AD$54,MATCH(I1617,'BCA Inputs'!$M$14:$M$54,0))*P1617+INDEX('BCA Inputs'!$AE$14:$AE$54,MATCH(I1617,'BCA Inputs'!$M$14:$M$54,0))*O1617+INDEX('BCA Inputs'!$AF$14:$AF$54,MATCH(I1617,'BCA Inputs'!$M$14:$M$54,0))*Q1617+INDEX('BCA Inputs'!$AG$14:$AG$54,MATCH(I1617,'BCA Inputs'!$M$14:$M$54,0))*F1617+INDEX('BCA Inputs'!$AH$14:$AH$54,MATCH(I1617,'BCA Inputs'!$M$14:$M$54,0))*G1617,IF($B$3="RG&amp;E",INDEX('BCA Inputs'!$BM$14:$BM$54,MATCH(I1617,'BCA Inputs'!$AW$14:$AW$54,0))*P1617+INDEX('BCA Inputs'!$BN$14:$BN$54,MATCH(I1617,'BCA Inputs'!$AW$14:$AW$54,0))*O1617+INDEX('BCA Inputs'!$BO$14:$BO$54,MATCH(I1617,'BCA Inputs'!$AW$14:$AW$54,0))*Q1617+INDEX('BCA Inputs'!$BP$14:$BP$54,MATCH(I1617,'BCA Inputs'!$AW$14:$AW$54,0))*F1617+INDEX('BCA Inputs'!$BQ$14:$BQ$54,MATCH(I1617,'BCA Inputs'!$AW$14:$AW$54,0))*G1617,"")),"")</f>
        <v/>
      </c>
      <c r="AE1617" s="237" t="str">
        <f t="shared" si="246"/>
        <v/>
      </c>
      <c r="AF1617" s="198">
        <f t="shared" si="248"/>
        <v>0</v>
      </c>
      <c r="AG1617" s="239">
        <f t="shared" si="249"/>
        <v>0</v>
      </c>
    </row>
    <row r="1618" spans="1:33">
      <c r="A1618" s="228"/>
      <c r="B1618" s="176"/>
      <c r="C1618" s="229"/>
      <c r="D1618" s="230"/>
      <c r="E1618" s="230"/>
      <c r="F1618" s="230"/>
      <c r="G1618" s="230"/>
      <c r="H1618" s="231"/>
      <c r="I1618" s="231"/>
      <c r="J1618" s="232"/>
      <c r="K1618" s="232"/>
      <c r="L1618" s="232"/>
      <c r="M1618" s="181">
        <f t="shared" si="247"/>
        <v>0</v>
      </c>
      <c r="N1618" s="181">
        <f>IF(H1618="",0,H1618*I1618*'Avoided Water Savings Cost'!$C$16)</f>
        <v>0</v>
      </c>
      <c r="O1618" s="545">
        <f>IF(C1618="",0,IF($B$3="NYSEG",C1618/(1-'Avoided Electric Costs 2020'!$W$21),IF($B$3="RG&amp;E",C1618/(1-'Avoided Electric Costs 2020'!$X$21),"")))</f>
        <v>0</v>
      </c>
      <c r="P1618" s="546">
        <f>IF(D1618="",0,IF($B$3="NYSEG",D1618/(1-'Avoided Electric Costs 2020'!$W$21),IF($B$3="RG&amp;E",D1618/(1-'Avoided Electric Costs 2020'!$X$21),"")))</f>
        <v>0</v>
      </c>
      <c r="Q1618" s="546">
        <f>IF(E1618="",0,IF($B$3="NYSEG",E1618/(1-'Avoided Natural Gas Costs 2020'!$J$34),IF($B$3="RG&amp;E",E1618/(1-'Avoided Natural Gas Costs 2020'!$K$34),"")))</f>
        <v>0</v>
      </c>
      <c r="R1618" s="233" t="str">
        <f>IFERROR(IF(P1618*'BCA Inputs'!$C$1+Q1618*'BCA Inputs'!$C$2+F1618*'BCA Inputs'!$C$2+G1618*'BCA Inputs'!$C$2=0,"",P1618*'BCA Inputs'!$C$1+Q1618*'BCA Inputs'!$C$2+F1618*'BCA Inputs'!$C$2+G1618*'BCA Inputs'!$C$2),"")</f>
        <v/>
      </c>
      <c r="S1618" s="181" t="str">
        <f t="shared" si="240"/>
        <v/>
      </c>
      <c r="T1618" s="181" t="str">
        <f>IFERROR(IF($B$3="NYSEG",(INDEX('BCA Inputs'!$N$14:$N$54,MATCH(I1618,'BCA Inputs'!$M$14:$M$54,0))*P1618+INDEX('BCA Inputs'!$O$14:$O$54,MATCH(I1618,'BCA Inputs'!$M$14:$M$54,0))*O1618+INDEX('BCA Inputs'!P:P,MATCH(I1618,'BCA Inputs'!M:M,0))*Q1618+INDEX('BCA Inputs'!Q:Q,MATCH(I1618,'BCA Inputs'!M:M,0))*F1618+INDEX('BCA Inputs'!R:R,MATCH(I1618,'BCA Inputs'!M:M,0))*G1618)+L1618+N1618,IF($B$3="RG&amp;E",(INDEX('BCA Inputs'!$AX$14:$AX$54,MATCH(I1618,'BCA Inputs'!$AW$14:$AW$54,0))*P1618+INDEX('BCA Inputs'!$AY$14:$AY$54,MATCH(I1618,'BCA Inputs'!$AW$14:$AW$54,0))*O1618+INDEX('BCA Inputs'!$AZ$14:$AZ$54,MATCH(I1618,'BCA Inputs'!$AW$14:$AW$54,0))*Q1618+INDEX('BCA Inputs'!$BA$14:$BA$54,MATCH(I1618,'BCA Inputs'!$AW$14:$AW$54,0))*F1618+INDEX('BCA Inputs'!$BB$14:$BB$54,MATCH(I1618,'BCA Inputs'!$AW$14:$AW$54,0))*G1618)+L1618+N1618,"")),"")</f>
        <v/>
      </c>
      <c r="U1618" s="234" t="str">
        <f t="shared" si="241"/>
        <v/>
      </c>
      <c r="V1618" s="234" t="str">
        <f t="shared" si="242"/>
        <v/>
      </c>
      <c r="W1618" s="234" t="str">
        <f t="shared" si="243"/>
        <v/>
      </c>
      <c r="Y1618" s="235" t="str">
        <f t="shared" si="244"/>
        <v/>
      </c>
      <c r="Z1618" s="236" t="str">
        <f>IFERROR(IF($B$3="NYSEG",INDEX('BCA Inputs'!$X$14:$X$54,MATCH(I1618,'BCA Inputs'!$M$14:$M$54,0))*P1618+INDEX('BCA Inputs'!$Y$14:$Y$54,MATCH(I1618,'BCA Inputs'!$M$14:$M$54,0))*O1618+INDEX('BCA Inputs'!$Z$14:$Z$54,MATCH(I1618,'BCA Inputs'!$M$14:$M$54,0))*Q1618+INDEX('BCA Inputs'!$AA$14:$AA$54,MATCH(I1618,'BCA Inputs'!$M$14:$M$54,0))*F1618+INDEX('BCA Inputs'!$AB$14:$AB$54,MATCH(I1618,'BCA Inputs'!$M$14:$M$54,0))*G1618,IF($B$3="RG&amp;E",INDEX('BCA Inputs'!$BG$14:$BG$54,MATCH(I1618,'BCA Inputs'!$AW$14:$AW$54,0))*P1618+INDEX('BCA Inputs'!$BH$14:$BH$54,MATCH(I1618,'BCA Inputs'!$AW$14:$AW$54,0))*O1618+INDEX('BCA Inputs'!$BI$14:$BI$54,MATCH(I1618,'BCA Inputs'!$AW$14:$AW$54,0))*Q1618+INDEX('BCA Inputs'!$BJ$14:$BJ$54,MATCH(I1618,'BCA Inputs'!$AW$14:$AW$54,0))*F1618+INDEX('BCA Inputs'!$BK$14:$BK$54,MATCH(I1618,'BCA Inputs'!$AW$14:$AW$54,0))*G1618,"")),"")</f>
        <v/>
      </c>
      <c r="AA1618" s="237" t="str">
        <f t="shared" si="245"/>
        <v/>
      </c>
      <c r="AC1618" s="238" t="str">
        <f>IFERROR((K1618+R1618)+IF($B$3="NYSEG",INDEX('BCA Inputs'!$AI$14:$AI$54,MATCH(I1618,'BCA Inputs'!$M$14:$M$54,0))*P1618+INDEX('BCA Inputs'!$AJ$14:$AJ$54,MATCH(I1618,'BCA Inputs'!$M$14:$M$54,0))*Q1618,IF($B$3="RG&amp;E",INDEX('BCA Inputs'!$BR$14:$BR$54,MATCH(I1618,'BCA Inputs'!$AW$14:$AW$54,0))*P1618+INDEX('BCA Inputs'!$BS$14:$BS$54,MATCH(I1618,'BCA Inputs'!$AW$14:$AW$54,0))*Q1618,"")),"")</f>
        <v/>
      </c>
      <c r="AD1618" s="181" t="str">
        <f>IFERROR(IF($B$3="NYSEG",INDEX('BCA Inputs'!$AD$14:$AD$54,MATCH(I1618,'BCA Inputs'!$M$14:$M$54,0))*P1618+INDEX('BCA Inputs'!$AE$14:$AE$54,MATCH(I1618,'BCA Inputs'!$M$14:$M$54,0))*O1618+INDEX('BCA Inputs'!$AF$14:$AF$54,MATCH(I1618,'BCA Inputs'!$M$14:$M$54,0))*Q1618+INDEX('BCA Inputs'!$AG$14:$AG$54,MATCH(I1618,'BCA Inputs'!$M$14:$M$54,0))*F1618+INDEX('BCA Inputs'!$AH$14:$AH$54,MATCH(I1618,'BCA Inputs'!$M$14:$M$54,0))*G1618,IF($B$3="RG&amp;E",INDEX('BCA Inputs'!$BM$14:$BM$54,MATCH(I1618,'BCA Inputs'!$AW$14:$AW$54,0))*P1618+INDEX('BCA Inputs'!$BN$14:$BN$54,MATCH(I1618,'BCA Inputs'!$AW$14:$AW$54,0))*O1618+INDEX('BCA Inputs'!$BO$14:$BO$54,MATCH(I1618,'BCA Inputs'!$AW$14:$AW$54,0))*Q1618+INDEX('BCA Inputs'!$BP$14:$BP$54,MATCH(I1618,'BCA Inputs'!$AW$14:$AW$54,0))*F1618+INDEX('BCA Inputs'!$BQ$14:$BQ$54,MATCH(I1618,'BCA Inputs'!$AW$14:$AW$54,0))*G1618,"")),"")</f>
        <v/>
      </c>
      <c r="AE1618" s="237" t="str">
        <f t="shared" si="246"/>
        <v/>
      </c>
      <c r="AF1618" s="198">
        <f t="shared" si="248"/>
        <v>0</v>
      </c>
      <c r="AG1618" s="239">
        <f t="shared" si="249"/>
        <v>0</v>
      </c>
    </row>
    <row r="1619" spans="1:33">
      <c r="A1619" s="228"/>
      <c r="B1619" s="176"/>
      <c r="C1619" s="229"/>
      <c r="D1619" s="230"/>
      <c r="E1619" s="230"/>
      <c r="F1619" s="230"/>
      <c r="G1619" s="230"/>
      <c r="H1619" s="231"/>
      <c r="I1619" s="231"/>
      <c r="J1619" s="232"/>
      <c r="K1619" s="232"/>
      <c r="L1619" s="232"/>
      <c r="M1619" s="181">
        <f t="shared" si="247"/>
        <v>0</v>
      </c>
      <c r="N1619" s="181">
        <f>IF(H1619="",0,H1619*I1619*'Avoided Water Savings Cost'!$C$16)</f>
        <v>0</v>
      </c>
      <c r="O1619" s="545">
        <f>IF(C1619="",0,IF($B$3="NYSEG",C1619/(1-'Avoided Electric Costs 2020'!$W$21),IF($B$3="RG&amp;E",C1619/(1-'Avoided Electric Costs 2020'!$X$21),"")))</f>
        <v>0</v>
      </c>
      <c r="P1619" s="546">
        <f>IF(D1619="",0,IF($B$3="NYSEG",D1619/(1-'Avoided Electric Costs 2020'!$W$21),IF($B$3="RG&amp;E",D1619/(1-'Avoided Electric Costs 2020'!$X$21),"")))</f>
        <v>0</v>
      </c>
      <c r="Q1619" s="546">
        <f>IF(E1619="",0,IF($B$3="NYSEG",E1619/(1-'Avoided Natural Gas Costs 2020'!$J$34),IF($B$3="RG&amp;E",E1619/(1-'Avoided Natural Gas Costs 2020'!$K$34),"")))</f>
        <v>0</v>
      </c>
      <c r="R1619" s="233" t="str">
        <f>IFERROR(IF(P1619*'BCA Inputs'!$C$1+Q1619*'BCA Inputs'!$C$2+F1619*'BCA Inputs'!$C$2+G1619*'BCA Inputs'!$C$2=0,"",P1619*'BCA Inputs'!$C$1+Q1619*'BCA Inputs'!$C$2+F1619*'BCA Inputs'!$C$2+G1619*'BCA Inputs'!$C$2),"")</f>
        <v/>
      </c>
      <c r="S1619" s="181" t="str">
        <f t="shared" si="240"/>
        <v/>
      </c>
      <c r="T1619" s="181" t="str">
        <f>IFERROR(IF($B$3="NYSEG",(INDEX('BCA Inputs'!$N$14:$N$54,MATCH(I1619,'BCA Inputs'!$M$14:$M$54,0))*P1619+INDEX('BCA Inputs'!$O$14:$O$54,MATCH(I1619,'BCA Inputs'!$M$14:$M$54,0))*O1619+INDEX('BCA Inputs'!P:P,MATCH(I1619,'BCA Inputs'!M:M,0))*Q1619+INDEX('BCA Inputs'!Q:Q,MATCH(I1619,'BCA Inputs'!M:M,0))*F1619+INDEX('BCA Inputs'!R:R,MATCH(I1619,'BCA Inputs'!M:M,0))*G1619)+L1619+N1619,IF($B$3="RG&amp;E",(INDEX('BCA Inputs'!$AX$14:$AX$54,MATCH(I1619,'BCA Inputs'!$AW$14:$AW$54,0))*P1619+INDEX('BCA Inputs'!$AY$14:$AY$54,MATCH(I1619,'BCA Inputs'!$AW$14:$AW$54,0))*O1619+INDEX('BCA Inputs'!$AZ$14:$AZ$54,MATCH(I1619,'BCA Inputs'!$AW$14:$AW$54,0))*Q1619+INDEX('BCA Inputs'!$BA$14:$BA$54,MATCH(I1619,'BCA Inputs'!$AW$14:$AW$54,0))*F1619+INDEX('BCA Inputs'!$BB$14:$BB$54,MATCH(I1619,'BCA Inputs'!$AW$14:$AW$54,0))*G1619)+L1619+N1619,"")),"")</f>
        <v/>
      </c>
      <c r="U1619" s="234" t="str">
        <f t="shared" si="241"/>
        <v/>
      </c>
      <c r="V1619" s="234" t="str">
        <f t="shared" si="242"/>
        <v/>
      </c>
      <c r="W1619" s="234" t="str">
        <f t="shared" si="243"/>
        <v/>
      </c>
      <c r="Y1619" s="235" t="str">
        <f t="shared" si="244"/>
        <v/>
      </c>
      <c r="Z1619" s="236" t="str">
        <f>IFERROR(IF($B$3="NYSEG",INDEX('BCA Inputs'!$X$14:$X$54,MATCH(I1619,'BCA Inputs'!$M$14:$M$54,0))*P1619+INDEX('BCA Inputs'!$Y$14:$Y$54,MATCH(I1619,'BCA Inputs'!$M$14:$M$54,0))*O1619+INDEX('BCA Inputs'!$Z$14:$Z$54,MATCH(I1619,'BCA Inputs'!$M$14:$M$54,0))*Q1619+INDEX('BCA Inputs'!$AA$14:$AA$54,MATCH(I1619,'BCA Inputs'!$M$14:$M$54,0))*F1619+INDEX('BCA Inputs'!$AB$14:$AB$54,MATCH(I1619,'BCA Inputs'!$M$14:$M$54,0))*G1619,IF($B$3="RG&amp;E",INDEX('BCA Inputs'!$BG$14:$BG$54,MATCH(I1619,'BCA Inputs'!$AW$14:$AW$54,0))*P1619+INDEX('BCA Inputs'!$BH$14:$BH$54,MATCH(I1619,'BCA Inputs'!$AW$14:$AW$54,0))*O1619+INDEX('BCA Inputs'!$BI$14:$BI$54,MATCH(I1619,'BCA Inputs'!$AW$14:$AW$54,0))*Q1619+INDEX('BCA Inputs'!$BJ$14:$BJ$54,MATCH(I1619,'BCA Inputs'!$AW$14:$AW$54,0))*F1619+INDEX('BCA Inputs'!$BK$14:$BK$54,MATCH(I1619,'BCA Inputs'!$AW$14:$AW$54,0))*G1619,"")),"")</f>
        <v/>
      </c>
      <c r="AA1619" s="237" t="str">
        <f t="shared" si="245"/>
        <v/>
      </c>
      <c r="AC1619" s="238" t="str">
        <f>IFERROR((K1619+R1619)+IF($B$3="NYSEG",INDEX('BCA Inputs'!$AI$14:$AI$54,MATCH(I1619,'BCA Inputs'!$M$14:$M$54,0))*P1619+INDEX('BCA Inputs'!$AJ$14:$AJ$54,MATCH(I1619,'BCA Inputs'!$M$14:$M$54,0))*Q1619,IF($B$3="RG&amp;E",INDEX('BCA Inputs'!$BR$14:$BR$54,MATCH(I1619,'BCA Inputs'!$AW$14:$AW$54,0))*P1619+INDEX('BCA Inputs'!$BS$14:$BS$54,MATCH(I1619,'BCA Inputs'!$AW$14:$AW$54,0))*Q1619,"")),"")</f>
        <v/>
      </c>
      <c r="AD1619" s="181" t="str">
        <f>IFERROR(IF($B$3="NYSEG",INDEX('BCA Inputs'!$AD$14:$AD$54,MATCH(I1619,'BCA Inputs'!$M$14:$M$54,0))*P1619+INDEX('BCA Inputs'!$AE$14:$AE$54,MATCH(I1619,'BCA Inputs'!$M$14:$M$54,0))*O1619+INDEX('BCA Inputs'!$AF$14:$AF$54,MATCH(I1619,'BCA Inputs'!$M$14:$M$54,0))*Q1619+INDEX('BCA Inputs'!$AG$14:$AG$54,MATCH(I1619,'BCA Inputs'!$M$14:$M$54,0))*F1619+INDEX('BCA Inputs'!$AH$14:$AH$54,MATCH(I1619,'BCA Inputs'!$M$14:$M$54,0))*G1619,IF($B$3="RG&amp;E",INDEX('BCA Inputs'!$BM$14:$BM$54,MATCH(I1619,'BCA Inputs'!$AW$14:$AW$54,0))*P1619+INDEX('BCA Inputs'!$BN$14:$BN$54,MATCH(I1619,'BCA Inputs'!$AW$14:$AW$54,0))*O1619+INDEX('BCA Inputs'!$BO$14:$BO$54,MATCH(I1619,'BCA Inputs'!$AW$14:$AW$54,0))*Q1619+INDEX('BCA Inputs'!$BP$14:$BP$54,MATCH(I1619,'BCA Inputs'!$AW$14:$AW$54,0))*F1619+INDEX('BCA Inputs'!$BQ$14:$BQ$54,MATCH(I1619,'BCA Inputs'!$AW$14:$AW$54,0))*G1619,"")),"")</f>
        <v/>
      </c>
      <c r="AE1619" s="237" t="str">
        <f t="shared" si="246"/>
        <v/>
      </c>
      <c r="AF1619" s="198">
        <f t="shared" si="248"/>
        <v>0</v>
      </c>
      <c r="AG1619" s="239">
        <f t="shared" si="249"/>
        <v>0</v>
      </c>
    </row>
    <row r="1620" spans="1:33">
      <c r="A1620" s="228"/>
      <c r="B1620" s="176"/>
      <c r="C1620" s="229"/>
      <c r="D1620" s="230"/>
      <c r="E1620" s="230"/>
      <c r="F1620" s="230"/>
      <c r="G1620" s="230"/>
      <c r="H1620" s="231"/>
      <c r="I1620" s="231"/>
      <c r="J1620" s="232"/>
      <c r="K1620" s="232"/>
      <c r="L1620" s="232"/>
      <c r="M1620" s="181">
        <f t="shared" si="247"/>
        <v>0</v>
      </c>
      <c r="N1620" s="181">
        <f>IF(H1620="",0,H1620*I1620*'Avoided Water Savings Cost'!$C$16)</f>
        <v>0</v>
      </c>
      <c r="O1620" s="545">
        <f>IF(C1620="",0,IF($B$3="NYSEG",C1620/(1-'Avoided Electric Costs 2020'!$W$21),IF($B$3="RG&amp;E",C1620/(1-'Avoided Electric Costs 2020'!$X$21),"")))</f>
        <v>0</v>
      </c>
      <c r="P1620" s="546">
        <f>IF(D1620="",0,IF($B$3="NYSEG",D1620/(1-'Avoided Electric Costs 2020'!$W$21),IF($B$3="RG&amp;E",D1620/(1-'Avoided Electric Costs 2020'!$X$21),"")))</f>
        <v>0</v>
      </c>
      <c r="Q1620" s="546">
        <f>IF(E1620="",0,IF($B$3="NYSEG",E1620/(1-'Avoided Natural Gas Costs 2020'!$J$34),IF($B$3="RG&amp;E",E1620/(1-'Avoided Natural Gas Costs 2020'!$K$34),"")))</f>
        <v>0</v>
      </c>
      <c r="R1620" s="233" t="str">
        <f>IFERROR(IF(P1620*'BCA Inputs'!$C$1+Q1620*'BCA Inputs'!$C$2+F1620*'BCA Inputs'!$C$2+G1620*'BCA Inputs'!$C$2=0,"",P1620*'BCA Inputs'!$C$1+Q1620*'BCA Inputs'!$C$2+F1620*'BCA Inputs'!$C$2+G1620*'BCA Inputs'!$C$2),"")</f>
        <v/>
      </c>
      <c r="S1620" s="181" t="str">
        <f t="shared" si="240"/>
        <v/>
      </c>
      <c r="T1620" s="181" t="str">
        <f>IFERROR(IF($B$3="NYSEG",(INDEX('BCA Inputs'!$N$14:$N$54,MATCH(I1620,'BCA Inputs'!$M$14:$M$54,0))*P1620+INDEX('BCA Inputs'!$O$14:$O$54,MATCH(I1620,'BCA Inputs'!$M$14:$M$54,0))*O1620+INDEX('BCA Inputs'!P:P,MATCH(I1620,'BCA Inputs'!M:M,0))*Q1620+INDEX('BCA Inputs'!Q:Q,MATCH(I1620,'BCA Inputs'!M:M,0))*F1620+INDEX('BCA Inputs'!R:R,MATCH(I1620,'BCA Inputs'!M:M,0))*G1620)+L1620+N1620,IF($B$3="RG&amp;E",(INDEX('BCA Inputs'!$AX$14:$AX$54,MATCH(I1620,'BCA Inputs'!$AW$14:$AW$54,0))*P1620+INDEX('BCA Inputs'!$AY$14:$AY$54,MATCH(I1620,'BCA Inputs'!$AW$14:$AW$54,0))*O1620+INDEX('BCA Inputs'!$AZ$14:$AZ$54,MATCH(I1620,'BCA Inputs'!$AW$14:$AW$54,0))*Q1620+INDEX('BCA Inputs'!$BA$14:$BA$54,MATCH(I1620,'BCA Inputs'!$AW$14:$AW$54,0))*F1620+INDEX('BCA Inputs'!$BB$14:$BB$54,MATCH(I1620,'BCA Inputs'!$AW$14:$AW$54,0))*G1620)+L1620+N1620,"")),"")</f>
        <v/>
      </c>
      <c r="U1620" s="234" t="str">
        <f t="shared" si="241"/>
        <v/>
      </c>
      <c r="V1620" s="234" t="str">
        <f t="shared" si="242"/>
        <v/>
      </c>
      <c r="W1620" s="234" t="str">
        <f t="shared" si="243"/>
        <v/>
      </c>
      <c r="Y1620" s="235" t="str">
        <f t="shared" si="244"/>
        <v/>
      </c>
      <c r="Z1620" s="236" t="str">
        <f>IFERROR(IF($B$3="NYSEG",INDEX('BCA Inputs'!$X$14:$X$54,MATCH(I1620,'BCA Inputs'!$M$14:$M$54,0))*P1620+INDEX('BCA Inputs'!$Y$14:$Y$54,MATCH(I1620,'BCA Inputs'!$M$14:$M$54,0))*O1620+INDEX('BCA Inputs'!$Z$14:$Z$54,MATCH(I1620,'BCA Inputs'!$M$14:$M$54,0))*Q1620+INDEX('BCA Inputs'!$AA$14:$AA$54,MATCH(I1620,'BCA Inputs'!$M$14:$M$54,0))*F1620+INDEX('BCA Inputs'!$AB$14:$AB$54,MATCH(I1620,'BCA Inputs'!$M$14:$M$54,0))*G1620,IF($B$3="RG&amp;E",INDEX('BCA Inputs'!$BG$14:$BG$54,MATCH(I1620,'BCA Inputs'!$AW$14:$AW$54,0))*P1620+INDEX('BCA Inputs'!$BH$14:$BH$54,MATCH(I1620,'BCA Inputs'!$AW$14:$AW$54,0))*O1620+INDEX('BCA Inputs'!$BI$14:$BI$54,MATCH(I1620,'BCA Inputs'!$AW$14:$AW$54,0))*Q1620+INDEX('BCA Inputs'!$BJ$14:$BJ$54,MATCH(I1620,'BCA Inputs'!$AW$14:$AW$54,0))*F1620+INDEX('BCA Inputs'!$BK$14:$BK$54,MATCH(I1620,'BCA Inputs'!$AW$14:$AW$54,0))*G1620,"")),"")</f>
        <v/>
      </c>
      <c r="AA1620" s="237" t="str">
        <f t="shared" si="245"/>
        <v/>
      </c>
      <c r="AC1620" s="238" t="str">
        <f>IFERROR((K1620+R1620)+IF($B$3="NYSEG",INDEX('BCA Inputs'!$AI$14:$AI$54,MATCH(I1620,'BCA Inputs'!$M$14:$M$54,0))*P1620+INDEX('BCA Inputs'!$AJ$14:$AJ$54,MATCH(I1620,'BCA Inputs'!$M$14:$M$54,0))*Q1620,IF($B$3="RG&amp;E",INDEX('BCA Inputs'!$BR$14:$BR$54,MATCH(I1620,'BCA Inputs'!$AW$14:$AW$54,0))*P1620+INDEX('BCA Inputs'!$BS$14:$BS$54,MATCH(I1620,'BCA Inputs'!$AW$14:$AW$54,0))*Q1620,"")),"")</f>
        <v/>
      </c>
      <c r="AD1620" s="181" t="str">
        <f>IFERROR(IF($B$3="NYSEG",INDEX('BCA Inputs'!$AD$14:$AD$54,MATCH(I1620,'BCA Inputs'!$M$14:$M$54,0))*P1620+INDEX('BCA Inputs'!$AE$14:$AE$54,MATCH(I1620,'BCA Inputs'!$M$14:$M$54,0))*O1620+INDEX('BCA Inputs'!$AF$14:$AF$54,MATCH(I1620,'BCA Inputs'!$M$14:$M$54,0))*Q1620+INDEX('BCA Inputs'!$AG$14:$AG$54,MATCH(I1620,'BCA Inputs'!$M$14:$M$54,0))*F1620+INDEX('BCA Inputs'!$AH$14:$AH$54,MATCH(I1620,'BCA Inputs'!$M$14:$M$54,0))*G1620,IF($B$3="RG&amp;E",INDEX('BCA Inputs'!$BM$14:$BM$54,MATCH(I1620,'BCA Inputs'!$AW$14:$AW$54,0))*P1620+INDEX('BCA Inputs'!$BN$14:$BN$54,MATCH(I1620,'BCA Inputs'!$AW$14:$AW$54,0))*O1620+INDEX('BCA Inputs'!$BO$14:$BO$54,MATCH(I1620,'BCA Inputs'!$AW$14:$AW$54,0))*Q1620+INDEX('BCA Inputs'!$BP$14:$BP$54,MATCH(I1620,'BCA Inputs'!$AW$14:$AW$54,0))*F1620+INDEX('BCA Inputs'!$BQ$14:$BQ$54,MATCH(I1620,'BCA Inputs'!$AW$14:$AW$54,0))*G1620,"")),"")</f>
        <v/>
      </c>
      <c r="AE1620" s="237" t="str">
        <f t="shared" si="246"/>
        <v/>
      </c>
      <c r="AF1620" s="198">
        <f t="shared" si="248"/>
        <v>0</v>
      </c>
      <c r="AG1620" s="239">
        <f t="shared" si="249"/>
        <v>0</v>
      </c>
    </row>
    <row r="1621" spans="1:33">
      <c r="A1621" s="228"/>
      <c r="B1621" s="176"/>
      <c r="C1621" s="229"/>
      <c r="D1621" s="230"/>
      <c r="E1621" s="230"/>
      <c r="F1621" s="230"/>
      <c r="G1621" s="230"/>
      <c r="H1621" s="231"/>
      <c r="I1621" s="231"/>
      <c r="J1621" s="232"/>
      <c r="K1621" s="232"/>
      <c r="L1621" s="232"/>
      <c r="M1621" s="181">
        <f t="shared" si="247"/>
        <v>0</v>
      </c>
      <c r="N1621" s="181">
        <f>IF(H1621="",0,H1621*I1621*'Avoided Water Savings Cost'!$C$16)</f>
        <v>0</v>
      </c>
      <c r="O1621" s="545">
        <f>IF(C1621="",0,IF($B$3="NYSEG",C1621/(1-'Avoided Electric Costs 2020'!$W$21),IF($B$3="RG&amp;E",C1621/(1-'Avoided Electric Costs 2020'!$X$21),"")))</f>
        <v>0</v>
      </c>
      <c r="P1621" s="546">
        <f>IF(D1621="",0,IF($B$3="NYSEG",D1621/(1-'Avoided Electric Costs 2020'!$W$21),IF($B$3="RG&amp;E",D1621/(1-'Avoided Electric Costs 2020'!$X$21),"")))</f>
        <v>0</v>
      </c>
      <c r="Q1621" s="546">
        <f>IF(E1621="",0,IF($B$3="NYSEG",E1621/(1-'Avoided Natural Gas Costs 2020'!$J$34),IF($B$3="RG&amp;E",E1621/(1-'Avoided Natural Gas Costs 2020'!$K$34),"")))</f>
        <v>0</v>
      </c>
      <c r="R1621" s="233" t="str">
        <f>IFERROR(IF(P1621*'BCA Inputs'!$C$1+Q1621*'BCA Inputs'!$C$2+F1621*'BCA Inputs'!$C$2+G1621*'BCA Inputs'!$C$2=0,"",P1621*'BCA Inputs'!$C$1+Q1621*'BCA Inputs'!$C$2+F1621*'BCA Inputs'!$C$2+G1621*'BCA Inputs'!$C$2),"")</f>
        <v/>
      </c>
      <c r="S1621" s="181" t="str">
        <f t="shared" si="240"/>
        <v/>
      </c>
      <c r="T1621" s="181" t="str">
        <f>IFERROR(IF($B$3="NYSEG",(INDEX('BCA Inputs'!$N$14:$N$54,MATCH(I1621,'BCA Inputs'!$M$14:$M$54,0))*P1621+INDEX('BCA Inputs'!$O$14:$O$54,MATCH(I1621,'BCA Inputs'!$M$14:$M$54,0))*O1621+INDEX('BCA Inputs'!P:P,MATCH(I1621,'BCA Inputs'!M:M,0))*Q1621+INDEX('BCA Inputs'!Q:Q,MATCH(I1621,'BCA Inputs'!M:M,0))*F1621+INDEX('BCA Inputs'!R:R,MATCH(I1621,'BCA Inputs'!M:M,0))*G1621)+L1621+N1621,IF($B$3="RG&amp;E",(INDEX('BCA Inputs'!$AX$14:$AX$54,MATCH(I1621,'BCA Inputs'!$AW$14:$AW$54,0))*P1621+INDEX('BCA Inputs'!$AY$14:$AY$54,MATCH(I1621,'BCA Inputs'!$AW$14:$AW$54,0))*O1621+INDEX('BCA Inputs'!$AZ$14:$AZ$54,MATCH(I1621,'BCA Inputs'!$AW$14:$AW$54,0))*Q1621+INDEX('BCA Inputs'!$BA$14:$BA$54,MATCH(I1621,'BCA Inputs'!$AW$14:$AW$54,0))*F1621+INDEX('BCA Inputs'!$BB$14:$BB$54,MATCH(I1621,'BCA Inputs'!$AW$14:$AW$54,0))*G1621)+L1621+N1621,"")),"")</f>
        <v/>
      </c>
      <c r="U1621" s="234" t="str">
        <f t="shared" si="241"/>
        <v/>
      </c>
      <c r="V1621" s="234" t="str">
        <f t="shared" si="242"/>
        <v/>
      </c>
      <c r="W1621" s="234" t="str">
        <f t="shared" si="243"/>
        <v/>
      </c>
      <c r="Y1621" s="235" t="str">
        <f t="shared" si="244"/>
        <v/>
      </c>
      <c r="Z1621" s="236" t="str">
        <f>IFERROR(IF($B$3="NYSEG",INDEX('BCA Inputs'!$X$14:$X$54,MATCH(I1621,'BCA Inputs'!$M$14:$M$54,0))*P1621+INDEX('BCA Inputs'!$Y$14:$Y$54,MATCH(I1621,'BCA Inputs'!$M$14:$M$54,0))*O1621+INDEX('BCA Inputs'!$Z$14:$Z$54,MATCH(I1621,'BCA Inputs'!$M$14:$M$54,0))*Q1621+INDEX('BCA Inputs'!$AA$14:$AA$54,MATCH(I1621,'BCA Inputs'!$M$14:$M$54,0))*F1621+INDEX('BCA Inputs'!$AB$14:$AB$54,MATCH(I1621,'BCA Inputs'!$M$14:$M$54,0))*G1621,IF($B$3="RG&amp;E",INDEX('BCA Inputs'!$BG$14:$BG$54,MATCH(I1621,'BCA Inputs'!$AW$14:$AW$54,0))*P1621+INDEX('BCA Inputs'!$BH$14:$BH$54,MATCH(I1621,'BCA Inputs'!$AW$14:$AW$54,0))*O1621+INDEX('BCA Inputs'!$BI$14:$BI$54,MATCH(I1621,'BCA Inputs'!$AW$14:$AW$54,0))*Q1621+INDEX('BCA Inputs'!$BJ$14:$BJ$54,MATCH(I1621,'BCA Inputs'!$AW$14:$AW$54,0))*F1621+INDEX('BCA Inputs'!$BK$14:$BK$54,MATCH(I1621,'BCA Inputs'!$AW$14:$AW$54,0))*G1621,"")),"")</f>
        <v/>
      </c>
      <c r="AA1621" s="237" t="str">
        <f t="shared" si="245"/>
        <v/>
      </c>
      <c r="AC1621" s="238" t="str">
        <f>IFERROR((K1621+R1621)+IF($B$3="NYSEG",INDEX('BCA Inputs'!$AI$14:$AI$54,MATCH(I1621,'BCA Inputs'!$M$14:$M$54,0))*P1621+INDEX('BCA Inputs'!$AJ$14:$AJ$54,MATCH(I1621,'BCA Inputs'!$M$14:$M$54,0))*Q1621,IF($B$3="RG&amp;E",INDEX('BCA Inputs'!$BR$14:$BR$54,MATCH(I1621,'BCA Inputs'!$AW$14:$AW$54,0))*P1621+INDEX('BCA Inputs'!$BS$14:$BS$54,MATCH(I1621,'BCA Inputs'!$AW$14:$AW$54,0))*Q1621,"")),"")</f>
        <v/>
      </c>
      <c r="AD1621" s="181" t="str">
        <f>IFERROR(IF($B$3="NYSEG",INDEX('BCA Inputs'!$AD$14:$AD$54,MATCH(I1621,'BCA Inputs'!$M$14:$M$54,0))*P1621+INDEX('BCA Inputs'!$AE$14:$AE$54,MATCH(I1621,'BCA Inputs'!$M$14:$M$54,0))*O1621+INDEX('BCA Inputs'!$AF$14:$AF$54,MATCH(I1621,'BCA Inputs'!$M$14:$M$54,0))*Q1621+INDEX('BCA Inputs'!$AG$14:$AG$54,MATCH(I1621,'BCA Inputs'!$M$14:$M$54,0))*F1621+INDEX('BCA Inputs'!$AH$14:$AH$54,MATCH(I1621,'BCA Inputs'!$M$14:$M$54,0))*G1621,IF($B$3="RG&amp;E",INDEX('BCA Inputs'!$BM$14:$BM$54,MATCH(I1621,'BCA Inputs'!$AW$14:$AW$54,0))*P1621+INDEX('BCA Inputs'!$BN$14:$BN$54,MATCH(I1621,'BCA Inputs'!$AW$14:$AW$54,0))*O1621+INDEX('BCA Inputs'!$BO$14:$BO$54,MATCH(I1621,'BCA Inputs'!$AW$14:$AW$54,0))*Q1621+INDEX('BCA Inputs'!$BP$14:$BP$54,MATCH(I1621,'BCA Inputs'!$AW$14:$AW$54,0))*F1621+INDEX('BCA Inputs'!$BQ$14:$BQ$54,MATCH(I1621,'BCA Inputs'!$AW$14:$AW$54,0))*G1621,"")),"")</f>
        <v/>
      </c>
      <c r="AE1621" s="237" t="str">
        <f t="shared" si="246"/>
        <v/>
      </c>
      <c r="AF1621" s="198">
        <f t="shared" si="248"/>
        <v>0</v>
      </c>
      <c r="AG1621" s="239">
        <f t="shared" si="249"/>
        <v>0</v>
      </c>
    </row>
    <row r="1622" spans="1:33">
      <c r="A1622" s="228"/>
      <c r="B1622" s="176"/>
      <c r="C1622" s="229"/>
      <c r="D1622" s="230"/>
      <c r="E1622" s="230"/>
      <c r="F1622" s="230"/>
      <c r="G1622" s="230"/>
      <c r="H1622" s="231"/>
      <c r="I1622" s="231"/>
      <c r="J1622" s="232"/>
      <c r="K1622" s="232"/>
      <c r="L1622" s="232"/>
      <c r="M1622" s="181">
        <f t="shared" si="247"/>
        <v>0</v>
      </c>
      <c r="N1622" s="181">
        <f>IF(H1622="",0,H1622*I1622*'Avoided Water Savings Cost'!$C$16)</f>
        <v>0</v>
      </c>
      <c r="O1622" s="545">
        <f>IF(C1622="",0,IF($B$3="NYSEG",C1622/(1-'Avoided Electric Costs 2020'!$W$21),IF($B$3="RG&amp;E",C1622/(1-'Avoided Electric Costs 2020'!$X$21),"")))</f>
        <v>0</v>
      </c>
      <c r="P1622" s="546">
        <f>IF(D1622="",0,IF($B$3="NYSEG",D1622/(1-'Avoided Electric Costs 2020'!$W$21),IF($B$3="RG&amp;E",D1622/(1-'Avoided Electric Costs 2020'!$X$21),"")))</f>
        <v>0</v>
      </c>
      <c r="Q1622" s="546">
        <f>IF(E1622="",0,IF($B$3="NYSEG",E1622/(1-'Avoided Natural Gas Costs 2020'!$J$34),IF($B$3="RG&amp;E",E1622/(1-'Avoided Natural Gas Costs 2020'!$K$34),"")))</f>
        <v>0</v>
      </c>
      <c r="R1622" s="233" t="str">
        <f>IFERROR(IF(P1622*'BCA Inputs'!$C$1+Q1622*'BCA Inputs'!$C$2+F1622*'BCA Inputs'!$C$2+G1622*'BCA Inputs'!$C$2=0,"",P1622*'BCA Inputs'!$C$1+Q1622*'BCA Inputs'!$C$2+F1622*'BCA Inputs'!$C$2+G1622*'BCA Inputs'!$C$2),"")</f>
        <v/>
      </c>
      <c r="S1622" s="181" t="str">
        <f t="shared" si="240"/>
        <v/>
      </c>
      <c r="T1622" s="181" t="str">
        <f>IFERROR(IF($B$3="NYSEG",(INDEX('BCA Inputs'!$N$14:$N$54,MATCH(I1622,'BCA Inputs'!$M$14:$M$54,0))*P1622+INDEX('BCA Inputs'!$O$14:$O$54,MATCH(I1622,'BCA Inputs'!$M$14:$M$54,0))*O1622+INDEX('BCA Inputs'!P:P,MATCH(I1622,'BCA Inputs'!M:M,0))*Q1622+INDEX('BCA Inputs'!Q:Q,MATCH(I1622,'BCA Inputs'!M:M,0))*F1622+INDEX('BCA Inputs'!R:R,MATCH(I1622,'BCA Inputs'!M:M,0))*G1622)+L1622+N1622,IF($B$3="RG&amp;E",(INDEX('BCA Inputs'!$AX$14:$AX$54,MATCH(I1622,'BCA Inputs'!$AW$14:$AW$54,0))*P1622+INDEX('BCA Inputs'!$AY$14:$AY$54,MATCH(I1622,'BCA Inputs'!$AW$14:$AW$54,0))*O1622+INDEX('BCA Inputs'!$AZ$14:$AZ$54,MATCH(I1622,'BCA Inputs'!$AW$14:$AW$54,0))*Q1622+INDEX('BCA Inputs'!$BA$14:$BA$54,MATCH(I1622,'BCA Inputs'!$AW$14:$AW$54,0))*F1622+INDEX('BCA Inputs'!$BB$14:$BB$54,MATCH(I1622,'BCA Inputs'!$AW$14:$AW$54,0))*G1622)+L1622+N1622,"")),"")</f>
        <v/>
      </c>
      <c r="U1622" s="234" t="str">
        <f t="shared" si="241"/>
        <v/>
      </c>
      <c r="V1622" s="234" t="str">
        <f t="shared" si="242"/>
        <v/>
      </c>
      <c r="W1622" s="234" t="str">
        <f t="shared" si="243"/>
        <v/>
      </c>
      <c r="Y1622" s="235" t="str">
        <f t="shared" si="244"/>
        <v/>
      </c>
      <c r="Z1622" s="236" t="str">
        <f>IFERROR(IF($B$3="NYSEG",INDEX('BCA Inputs'!$X$14:$X$54,MATCH(I1622,'BCA Inputs'!$M$14:$M$54,0))*P1622+INDEX('BCA Inputs'!$Y$14:$Y$54,MATCH(I1622,'BCA Inputs'!$M$14:$M$54,0))*O1622+INDEX('BCA Inputs'!$Z$14:$Z$54,MATCH(I1622,'BCA Inputs'!$M$14:$M$54,0))*Q1622+INDEX('BCA Inputs'!$AA$14:$AA$54,MATCH(I1622,'BCA Inputs'!$M$14:$M$54,0))*F1622+INDEX('BCA Inputs'!$AB$14:$AB$54,MATCH(I1622,'BCA Inputs'!$M$14:$M$54,0))*G1622,IF($B$3="RG&amp;E",INDEX('BCA Inputs'!$BG$14:$BG$54,MATCH(I1622,'BCA Inputs'!$AW$14:$AW$54,0))*P1622+INDEX('BCA Inputs'!$BH$14:$BH$54,MATCH(I1622,'BCA Inputs'!$AW$14:$AW$54,0))*O1622+INDEX('BCA Inputs'!$BI$14:$BI$54,MATCH(I1622,'BCA Inputs'!$AW$14:$AW$54,0))*Q1622+INDEX('BCA Inputs'!$BJ$14:$BJ$54,MATCH(I1622,'BCA Inputs'!$AW$14:$AW$54,0))*F1622+INDEX('BCA Inputs'!$BK$14:$BK$54,MATCH(I1622,'BCA Inputs'!$AW$14:$AW$54,0))*G1622,"")),"")</f>
        <v/>
      </c>
      <c r="AA1622" s="237" t="str">
        <f t="shared" si="245"/>
        <v/>
      </c>
      <c r="AC1622" s="238" t="str">
        <f>IFERROR((K1622+R1622)+IF($B$3="NYSEG",INDEX('BCA Inputs'!$AI$14:$AI$54,MATCH(I1622,'BCA Inputs'!$M$14:$M$54,0))*P1622+INDEX('BCA Inputs'!$AJ$14:$AJ$54,MATCH(I1622,'BCA Inputs'!$M$14:$M$54,0))*Q1622,IF($B$3="RG&amp;E",INDEX('BCA Inputs'!$BR$14:$BR$54,MATCH(I1622,'BCA Inputs'!$AW$14:$AW$54,0))*P1622+INDEX('BCA Inputs'!$BS$14:$BS$54,MATCH(I1622,'BCA Inputs'!$AW$14:$AW$54,0))*Q1622,"")),"")</f>
        <v/>
      </c>
      <c r="AD1622" s="181" t="str">
        <f>IFERROR(IF($B$3="NYSEG",INDEX('BCA Inputs'!$AD$14:$AD$54,MATCH(I1622,'BCA Inputs'!$M$14:$M$54,0))*P1622+INDEX('BCA Inputs'!$AE$14:$AE$54,MATCH(I1622,'BCA Inputs'!$M$14:$M$54,0))*O1622+INDEX('BCA Inputs'!$AF$14:$AF$54,MATCH(I1622,'BCA Inputs'!$M$14:$M$54,0))*Q1622+INDEX('BCA Inputs'!$AG$14:$AG$54,MATCH(I1622,'BCA Inputs'!$M$14:$M$54,0))*F1622+INDEX('BCA Inputs'!$AH$14:$AH$54,MATCH(I1622,'BCA Inputs'!$M$14:$M$54,0))*G1622,IF($B$3="RG&amp;E",INDEX('BCA Inputs'!$BM$14:$BM$54,MATCH(I1622,'BCA Inputs'!$AW$14:$AW$54,0))*P1622+INDEX('BCA Inputs'!$BN$14:$BN$54,MATCH(I1622,'BCA Inputs'!$AW$14:$AW$54,0))*O1622+INDEX('BCA Inputs'!$BO$14:$BO$54,MATCH(I1622,'BCA Inputs'!$AW$14:$AW$54,0))*Q1622+INDEX('BCA Inputs'!$BP$14:$BP$54,MATCH(I1622,'BCA Inputs'!$AW$14:$AW$54,0))*F1622+INDEX('BCA Inputs'!$BQ$14:$BQ$54,MATCH(I1622,'BCA Inputs'!$AW$14:$AW$54,0))*G1622,"")),"")</f>
        <v/>
      </c>
      <c r="AE1622" s="237" t="str">
        <f t="shared" si="246"/>
        <v/>
      </c>
      <c r="AF1622" s="198">
        <f t="shared" si="248"/>
        <v>0</v>
      </c>
      <c r="AG1622" s="239">
        <f t="shared" si="249"/>
        <v>0</v>
      </c>
    </row>
    <row r="1623" spans="1:33">
      <c r="A1623" s="228"/>
      <c r="B1623" s="176"/>
      <c r="C1623" s="229"/>
      <c r="D1623" s="230"/>
      <c r="E1623" s="230"/>
      <c r="F1623" s="230"/>
      <c r="G1623" s="230"/>
      <c r="H1623" s="231"/>
      <c r="I1623" s="231"/>
      <c r="J1623" s="232"/>
      <c r="K1623" s="232"/>
      <c r="L1623" s="232"/>
      <c r="M1623" s="181">
        <f t="shared" si="247"/>
        <v>0</v>
      </c>
      <c r="N1623" s="181">
        <f>IF(H1623="",0,H1623*I1623*'Avoided Water Savings Cost'!$C$16)</f>
        <v>0</v>
      </c>
      <c r="O1623" s="545">
        <f>IF(C1623="",0,IF($B$3="NYSEG",C1623/(1-'Avoided Electric Costs 2020'!$W$21),IF($B$3="RG&amp;E",C1623/(1-'Avoided Electric Costs 2020'!$X$21),"")))</f>
        <v>0</v>
      </c>
      <c r="P1623" s="546">
        <f>IF(D1623="",0,IF($B$3="NYSEG",D1623/(1-'Avoided Electric Costs 2020'!$W$21),IF($B$3="RG&amp;E",D1623/(1-'Avoided Electric Costs 2020'!$X$21),"")))</f>
        <v>0</v>
      </c>
      <c r="Q1623" s="546">
        <f>IF(E1623="",0,IF($B$3="NYSEG",E1623/(1-'Avoided Natural Gas Costs 2020'!$J$34),IF($B$3="RG&amp;E",E1623/(1-'Avoided Natural Gas Costs 2020'!$K$34),"")))</f>
        <v>0</v>
      </c>
      <c r="R1623" s="233" t="str">
        <f>IFERROR(IF(P1623*'BCA Inputs'!$C$1+Q1623*'BCA Inputs'!$C$2+F1623*'BCA Inputs'!$C$2+G1623*'BCA Inputs'!$C$2=0,"",P1623*'BCA Inputs'!$C$1+Q1623*'BCA Inputs'!$C$2+F1623*'BCA Inputs'!$C$2+G1623*'BCA Inputs'!$C$2),"")</f>
        <v/>
      </c>
      <c r="S1623" s="181" t="str">
        <f t="shared" ref="S1623:S1686" si="250">IFERROR(IF(J1623+R1623=0,"",J1623+R1623),"")</f>
        <v/>
      </c>
      <c r="T1623" s="181" t="str">
        <f>IFERROR(IF($B$3="NYSEG",(INDEX('BCA Inputs'!$N$14:$N$54,MATCH(I1623,'BCA Inputs'!$M$14:$M$54,0))*P1623+INDEX('BCA Inputs'!$O$14:$O$54,MATCH(I1623,'BCA Inputs'!$M$14:$M$54,0))*O1623+INDEX('BCA Inputs'!P:P,MATCH(I1623,'BCA Inputs'!M:M,0))*Q1623+INDEX('BCA Inputs'!Q:Q,MATCH(I1623,'BCA Inputs'!M:M,0))*F1623+INDEX('BCA Inputs'!R:R,MATCH(I1623,'BCA Inputs'!M:M,0))*G1623)+L1623+N1623,IF($B$3="RG&amp;E",(INDEX('BCA Inputs'!$AX$14:$AX$54,MATCH(I1623,'BCA Inputs'!$AW$14:$AW$54,0))*P1623+INDEX('BCA Inputs'!$AY$14:$AY$54,MATCH(I1623,'BCA Inputs'!$AW$14:$AW$54,0))*O1623+INDEX('BCA Inputs'!$AZ$14:$AZ$54,MATCH(I1623,'BCA Inputs'!$AW$14:$AW$54,0))*Q1623+INDEX('BCA Inputs'!$BA$14:$BA$54,MATCH(I1623,'BCA Inputs'!$AW$14:$AW$54,0))*F1623+INDEX('BCA Inputs'!$BB$14:$BB$54,MATCH(I1623,'BCA Inputs'!$AW$14:$AW$54,0))*G1623)+L1623+N1623,"")),"")</f>
        <v/>
      </c>
      <c r="U1623" s="234" t="str">
        <f t="shared" ref="U1623:U1686" si="251">IFERROR(T1623/S1623,"")</f>
        <v/>
      </c>
      <c r="V1623" s="234" t="str">
        <f t="shared" ref="V1623:V1686" si="252">IFERROR(J1623/(D1623*$B$6+E1623*$B$7+F1623*$B$7+G1623*$B$7+M1623+N1623/I1623),"")</f>
        <v/>
      </c>
      <c r="W1623" s="234" t="str">
        <f t="shared" ref="W1623:W1686" si="253">IFERROR((J1623-K1623)/(D1623*$B$6+E1623*$B$7+F1623*$B$7+G1623*$B$7+M1623+N1623/I1623),"")</f>
        <v/>
      </c>
      <c r="Y1623" s="235" t="str">
        <f t="shared" ref="Y1623:Y1686" si="254">IFERROR(K1623+R1623,"")</f>
        <v/>
      </c>
      <c r="Z1623" s="236" t="str">
        <f>IFERROR(IF($B$3="NYSEG",INDEX('BCA Inputs'!$X$14:$X$54,MATCH(I1623,'BCA Inputs'!$M$14:$M$54,0))*P1623+INDEX('BCA Inputs'!$Y$14:$Y$54,MATCH(I1623,'BCA Inputs'!$M$14:$M$54,0))*O1623+INDEX('BCA Inputs'!$Z$14:$Z$54,MATCH(I1623,'BCA Inputs'!$M$14:$M$54,0))*Q1623+INDEX('BCA Inputs'!$AA$14:$AA$54,MATCH(I1623,'BCA Inputs'!$M$14:$M$54,0))*F1623+INDEX('BCA Inputs'!$AB$14:$AB$54,MATCH(I1623,'BCA Inputs'!$M$14:$M$54,0))*G1623,IF($B$3="RG&amp;E",INDEX('BCA Inputs'!$BG$14:$BG$54,MATCH(I1623,'BCA Inputs'!$AW$14:$AW$54,0))*P1623+INDEX('BCA Inputs'!$BH$14:$BH$54,MATCH(I1623,'BCA Inputs'!$AW$14:$AW$54,0))*O1623+INDEX('BCA Inputs'!$BI$14:$BI$54,MATCH(I1623,'BCA Inputs'!$AW$14:$AW$54,0))*Q1623+INDEX('BCA Inputs'!$BJ$14:$BJ$54,MATCH(I1623,'BCA Inputs'!$AW$14:$AW$54,0))*F1623+INDEX('BCA Inputs'!$BK$14:$BK$54,MATCH(I1623,'BCA Inputs'!$AW$14:$AW$54,0))*G1623,"")),"")</f>
        <v/>
      </c>
      <c r="AA1623" s="237" t="str">
        <f t="shared" ref="AA1623:AA1686" si="255">IFERROR(Z1623/Y1623,"")</f>
        <v/>
      </c>
      <c r="AC1623" s="238" t="str">
        <f>IFERROR((K1623+R1623)+IF($B$3="NYSEG",INDEX('BCA Inputs'!$AI$14:$AI$54,MATCH(I1623,'BCA Inputs'!$M$14:$M$54,0))*P1623+INDEX('BCA Inputs'!$AJ$14:$AJ$54,MATCH(I1623,'BCA Inputs'!$M$14:$M$54,0))*Q1623,IF($B$3="RG&amp;E",INDEX('BCA Inputs'!$BR$14:$BR$54,MATCH(I1623,'BCA Inputs'!$AW$14:$AW$54,0))*P1623+INDEX('BCA Inputs'!$BS$14:$BS$54,MATCH(I1623,'BCA Inputs'!$AW$14:$AW$54,0))*Q1623,"")),"")</f>
        <v/>
      </c>
      <c r="AD1623" s="181" t="str">
        <f>IFERROR(IF($B$3="NYSEG",INDEX('BCA Inputs'!$AD$14:$AD$54,MATCH(I1623,'BCA Inputs'!$M$14:$M$54,0))*P1623+INDEX('BCA Inputs'!$AE$14:$AE$54,MATCH(I1623,'BCA Inputs'!$M$14:$M$54,0))*O1623+INDEX('BCA Inputs'!$AF$14:$AF$54,MATCH(I1623,'BCA Inputs'!$M$14:$M$54,0))*Q1623+INDEX('BCA Inputs'!$AG$14:$AG$54,MATCH(I1623,'BCA Inputs'!$M$14:$M$54,0))*F1623+INDEX('BCA Inputs'!$AH$14:$AH$54,MATCH(I1623,'BCA Inputs'!$M$14:$M$54,0))*G1623,IF($B$3="RG&amp;E",INDEX('BCA Inputs'!$BM$14:$BM$54,MATCH(I1623,'BCA Inputs'!$AW$14:$AW$54,0))*P1623+INDEX('BCA Inputs'!$BN$14:$BN$54,MATCH(I1623,'BCA Inputs'!$AW$14:$AW$54,0))*O1623+INDEX('BCA Inputs'!$BO$14:$BO$54,MATCH(I1623,'BCA Inputs'!$AW$14:$AW$54,0))*Q1623+INDEX('BCA Inputs'!$BP$14:$BP$54,MATCH(I1623,'BCA Inputs'!$AW$14:$AW$54,0))*F1623+INDEX('BCA Inputs'!$BQ$14:$BQ$54,MATCH(I1623,'BCA Inputs'!$AW$14:$AW$54,0))*G1623,"")),"")</f>
        <v/>
      </c>
      <c r="AE1623" s="237" t="str">
        <f t="shared" ref="AE1623:AE1686" si="256">IFERROR(AD1623/AC1623,"")</f>
        <v/>
      </c>
      <c r="AF1623" s="198">
        <f t="shared" si="248"/>
        <v>0</v>
      </c>
      <c r="AG1623" s="239">
        <f t="shared" si="249"/>
        <v>0</v>
      </c>
    </row>
    <row r="1624" spans="1:33">
      <c r="A1624" s="228"/>
      <c r="B1624" s="176"/>
      <c r="C1624" s="229"/>
      <c r="D1624" s="230"/>
      <c r="E1624" s="230"/>
      <c r="F1624" s="230"/>
      <c r="G1624" s="230"/>
      <c r="H1624" s="231"/>
      <c r="I1624" s="231"/>
      <c r="J1624" s="232"/>
      <c r="K1624" s="232"/>
      <c r="L1624" s="232"/>
      <c r="M1624" s="181">
        <f t="shared" ref="M1624:M1687" si="257">IF(L1624="",0,L1624/I1624)</f>
        <v>0</v>
      </c>
      <c r="N1624" s="181">
        <f>IF(H1624="",0,H1624*I1624*'Avoided Water Savings Cost'!$C$16)</f>
        <v>0</v>
      </c>
      <c r="O1624" s="545">
        <f>IF(C1624="",0,IF($B$3="NYSEG",C1624/(1-'Avoided Electric Costs 2020'!$W$21),IF($B$3="RG&amp;E",C1624/(1-'Avoided Electric Costs 2020'!$X$21),"")))</f>
        <v>0</v>
      </c>
      <c r="P1624" s="546">
        <f>IF(D1624="",0,IF($B$3="NYSEG",D1624/(1-'Avoided Electric Costs 2020'!$W$21),IF($B$3="RG&amp;E",D1624/(1-'Avoided Electric Costs 2020'!$X$21),"")))</f>
        <v>0</v>
      </c>
      <c r="Q1624" s="546">
        <f>IF(E1624="",0,IF($B$3="NYSEG",E1624/(1-'Avoided Natural Gas Costs 2020'!$J$34),IF($B$3="RG&amp;E",E1624/(1-'Avoided Natural Gas Costs 2020'!$K$34),"")))</f>
        <v>0</v>
      </c>
      <c r="R1624" s="233" t="str">
        <f>IFERROR(IF(P1624*'BCA Inputs'!$C$1+Q1624*'BCA Inputs'!$C$2+F1624*'BCA Inputs'!$C$2+G1624*'BCA Inputs'!$C$2=0,"",P1624*'BCA Inputs'!$C$1+Q1624*'BCA Inputs'!$C$2+F1624*'BCA Inputs'!$C$2+G1624*'BCA Inputs'!$C$2),"")</f>
        <v/>
      </c>
      <c r="S1624" s="181" t="str">
        <f t="shared" si="250"/>
        <v/>
      </c>
      <c r="T1624" s="181" t="str">
        <f>IFERROR(IF($B$3="NYSEG",(INDEX('BCA Inputs'!$N$14:$N$54,MATCH(I1624,'BCA Inputs'!$M$14:$M$54,0))*P1624+INDEX('BCA Inputs'!$O$14:$O$54,MATCH(I1624,'BCA Inputs'!$M$14:$M$54,0))*O1624+INDEX('BCA Inputs'!P:P,MATCH(I1624,'BCA Inputs'!M:M,0))*Q1624+INDEX('BCA Inputs'!Q:Q,MATCH(I1624,'BCA Inputs'!M:M,0))*F1624+INDEX('BCA Inputs'!R:R,MATCH(I1624,'BCA Inputs'!M:M,0))*G1624)+L1624+N1624,IF($B$3="RG&amp;E",(INDEX('BCA Inputs'!$AX$14:$AX$54,MATCH(I1624,'BCA Inputs'!$AW$14:$AW$54,0))*P1624+INDEX('BCA Inputs'!$AY$14:$AY$54,MATCH(I1624,'BCA Inputs'!$AW$14:$AW$54,0))*O1624+INDEX('BCA Inputs'!$AZ$14:$AZ$54,MATCH(I1624,'BCA Inputs'!$AW$14:$AW$54,0))*Q1624+INDEX('BCA Inputs'!$BA$14:$BA$54,MATCH(I1624,'BCA Inputs'!$AW$14:$AW$54,0))*F1624+INDEX('BCA Inputs'!$BB$14:$BB$54,MATCH(I1624,'BCA Inputs'!$AW$14:$AW$54,0))*G1624)+L1624+N1624,"")),"")</f>
        <v/>
      </c>
      <c r="U1624" s="234" t="str">
        <f t="shared" si="251"/>
        <v/>
      </c>
      <c r="V1624" s="234" t="str">
        <f t="shared" si="252"/>
        <v/>
      </c>
      <c r="W1624" s="234" t="str">
        <f t="shared" si="253"/>
        <v/>
      </c>
      <c r="Y1624" s="235" t="str">
        <f t="shared" si="254"/>
        <v/>
      </c>
      <c r="Z1624" s="236" t="str">
        <f>IFERROR(IF($B$3="NYSEG",INDEX('BCA Inputs'!$X$14:$X$54,MATCH(I1624,'BCA Inputs'!$M$14:$M$54,0))*P1624+INDEX('BCA Inputs'!$Y$14:$Y$54,MATCH(I1624,'BCA Inputs'!$M$14:$M$54,0))*O1624+INDEX('BCA Inputs'!$Z$14:$Z$54,MATCH(I1624,'BCA Inputs'!$M$14:$M$54,0))*Q1624+INDEX('BCA Inputs'!$AA$14:$AA$54,MATCH(I1624,'BCA Inputs'!$M$14:$M$54,0))*F1624+INDEX('BCA Inputs'!$AB$14:$AB$54,MATCH(I1624,'BCA Inputs'!$M$14:$M$54,0))*G1624,IF($B$3="RG&amp;E",INDEX('BCA Inputs'!$BG$14:$BG$54,MATCH(I1624,'BCA Inputs'!$AW$14:$AW$54,0))*P1624+INDEX('BCA Inputs'!$BH$14:$BH$54,MATCH(I1624,'BCA Inputs'!$AW$14:$AW$54,0))*O1624+INDEX('BCA Inputs'!$BI$14:$BI$54,MATCH(I1624,'BCA Inputs'!$AW$14:$AW$54,0))*Q1624+INDEX('BCA Inputs'!$BJ$14:$BJ$54,MATCH(I1624,'BCA Inputs'!$AW$14:$AW$54,0))*F1624+INDEX('BCA Inputs'!$BK$14:$BK$54,MATCH(I1624,'BCA Inputs'!$AW$14:$AW$54,0))*G1624,"")),"")</f>
        <v/>
      </c>
      <c r="AA1624" s="237" t="str">
        <f t="shared" si="255"/>
        <v/>
      </c>
      <c r="AC1624" s="238" t="str">
        <f>IFERROR((K1624+R1624)+IF($B$3="NYSEG",INDEX('BCA Inputs'!$AI$14:$AI$54,MATCH(I1624,'BCA Inputs'!$M$14:$M$54,0))*P1624+INDEX('BCA Inputs'!$AJ$14:$AJ$54,MATCH(I1624,'BCA Inputs'!$M$14:$M$54,0))*Q1624,IF($B$3="RG&amp;E",INDEX('BCA Inputs'!$BR$14:$BR$54,MATCH(I1624,'BCA Inputs'!$AW$14:$AW$54,0))*P1624+INDEX('BCA Inputs'!$BS$14:$BS$54,MATCH(I1624,'BCA Inputs'!$AW$14:$AW$54,0))*Q1624,"")),"")</f>
        <v/>
      </c>
      <c r="AD1624" s="181" t="str">
        <f>IFERROR(IF($B$3="NYSEG",INDEX('BCA Inputs'!$AD$14:$AD$54,MATCH(I1624,'BCA Inputs'!$M$14:$M$54,0))*P1624+INDEX('BCA Inputs'!$AE$14:$AE$54,MATCH(I1624,'BCA Inputs'!$M$14:$M$54,0))*O1624+INDEX('BCA Inputs'!$AF$14:$AF$54,MATCH(I1624,'BCA Inputs'!$M$14:$M$54,0))*Q1624+INDEX('BCA Inputs'!$AG$14:$AG$54,MATCH(I1624,'BCA Inputs'!$M$14:$M$54,0))*F1624+INDEX('BCA Inputs'!$AH$14:$AH$54,MATCH(I1624,'BCA Inputs'!$M$14:$M$54,0))*G1624,IF($B$3="RG&amp;E",INDEX('BCA Inputs'!$BM$14:$BM$54,MATCH(I1624,'BCA Inputs'!$AW$14:$AW$54,0))*P1624+INDEX('BCA Inputs'!$BN$14:$BN$54,MATCH(I1624,'BCA Inputs'!$AW$14:$AW$54,0))*O1624+INDEX('BCA Inputs'!$BO$14:$BO$54,MATCH(I1624,'BCA Inputs'!$AW$14:$AW$54,0))*Q1624+INDEX('BCA Inputs'!$BP$14:$BP$54,MATCH(I1624,'BCA Inputs'!$AW$14:$AW$54,0))*F1624+INDEX('BCA Inputs'!$BQ$14:$BQ$54,MATCH(I1624,'BCA Inputs'!$AW$14:$AW$54,0))*G1624,"")),"")</f>
        <v/>
      </c>
      <c r="AE1624" s="237" t="str">
        <f t="shared" si="256"/>
        <v/>
      </c>
      <c r="AF1624" s="198">
        <f t="shared" ref="AF1624:AF1687" si="258">IF(U1624&lt;1,1,0)</f>
        <v>0</v>
      </c>
      <c r="AG1624" s="239">
        <f t="shared" ref="AG1624:AG1687" si="259">D1624*3412+(E1624+F1624+G1624)*100000</f>
        <v>0</v>
      </c>
    </row>
    <row r="1625" spans="1:33">
      <c r="A1625" s="228"/>
      <c r="B1625" s="176"/>
      <c r="C1625" s="229"/>
      <c r="D1625" s="230"/>
      <c r="E1625" s="230"/>
      <c r="F1625" s="230"/>
      <c r="G1625" s="230"/>
      <c r="H1625" s="231"/>
      <c r="I1625" s="231"/>
      <c r="J1625" s="232"/>
      <c r="K1625" s="232"/>
      <c r="L1625" s="232"/>
      <c r="M1625" s="181">
        <f t="shared" si="257"/>
        <v>0</v>
      </c>
      <c r="N1625" s="181">
        <f>IF(H1625="",0,H1625*I1625*'Avoided Water Savings Cost'!$C$16)</f>
        <v>0</v>
      </c>
      <c r="O1625" s="545">
        <f>IF(C1625="",0,IF($B$3="NYSEG",C1625/(1-'Avoided Electric Costs 2020'!$W$21),IF($B$3="RG&amp;E",C1625/(1-'Avoided Electric Costs 2020'!$X$21),"")))</f>
        <v>0</v>
      </c>
      <c r="P1625" s="546">
        <f>IF(D1625="",0,IF($B$3="NYSEG",D1625/(1-'Avoided Electric Costs 2020'!$W$21),IF($B$3="RG&amp;E",D1625/(1-'Avoided Electric Costs 2020'!$X$21),"")))</f>
        <v>0</v>
      </c>
      <c r="Q1625" s="546">
        <f>IF(E1625="",0,IF($B$3="NYSEG",E1625/(1-'Avoided Natural Gas Costs 2020'!$J$34),IF($B$3="RG&amp;E",E1625/(1-'Avoided Natural Gas Costs 2020'!$K$34),"")))</f>
        <v>0</v>
      </c>
      <c r="R1625" s="233" t="str">
        <f>IFERROR(IF(P1625*'BCA Inputs'!$C$1+Q1625*'BCA Inputs'!$C$2+F1625*'BCA Inputs'!$C$2+G1625*'BCA Inputs'!$C$2=0,"",P1625*'BCA Inputs'!$C$1+Q1625*'BCA Inputs'!$C$2+F1625*'BCA Inputs'!$C$2+G1625*'BCA Inputs'!$C$2),"")</f>
        <v/>
      </c>
      <c r="S1625" s="181" t="str">
        <f t="shared" si="250"/>
        <v/>
      </c>
      <c r="T1625" s="181" t="str">
        <f>IFERROR(IF($B$3="NYSEG",(INDEX('BCA Inputs'!$N$14:$N$54,MATCH(I1625,'BCA Inputs'!$M$14:$M$54,0))*P1625+INDEX('BCA Inputs'!$O$14:$O$54,MATCH(I1625,'BCA Inputs'!$M$14:$M$54,0))*O1625+INDEX('BCA Inputs'!P:P,MATCH(I1625,'BCA Inputs'!M:M,0))*Q1625+INDEX('BCA Inputs'!Q:Q,MATCH(I1625,'BCA Inputs'!M:M,0))*F1625+INDEX('BCA Inputs'!R:R,MATCH(I1625,'BCA Inputs'!M:M,0))*G1625)+L1625+N1625,IF($B$3="RG&amp;E",(INDEX('BCA Inputs'!$AX$14:$AX$54,MATCH(I1625,'BCA Inputs'!$AW$14:$AW$54,0))*P1625+INDEX('BCA Inputs'!$AY$14:$AY$54,MATCH(I1625,'BCA Inputs'!$AW$14:$AW$54,0))*O1625+INDEX('BCA Inputs'!$AZ$14:$AZ$54,MATCH(I1625,'BCA Inputs'!$AW$14:$AW$54,0))*Q1625+INDEX('BCA Inputs'!$BA$14:$BA$54,MATCH(I1625,'BCA Inputs'!$AW$14:$AW$54,0))*F1625+INDEX('BCA Inputs'!$BB$14:$BB$54,MATCH(I1625,'BCA Inputs'!$AW$14:$AW$54,0))*G1625)+L1625+N1625,"")),"")</f>
        <v/>
      </c>
      <c r="U1625" s="234" t="str">
        <f t="shared" si="251"/>
        <v/>
      </c>
      <c r="V1625" s="234" t="str">
        <f t="shared" si="252"/>
        <v/>
      </c>
      <c r="W1625" s="234" t="str">
        <f t="shared" si="253"/>
        <v/>
      </c>
      <c r="Y1625" s="235" t="str">
        <f t="shared" si="254"/>
        <v/>
      </c>
      <c r="Z1625" s="236" t="str">
        <f>IFERROR(IF($B$3="NYSEG",INDEX('BCA Inputs'!$X$14:$X$54,MATCH(I1625,'BCA Inputs'!$M$14:$M$54,0))*P1625+INDEX('BCA Inputs'!$Y$14:$Y$54,MATCH(I1625,'BCA Inputs'!$M$14:$M$54,0))*O1625+INDEX('BCA Inputs'!$Z$14:$Z$54,MATCH(I1625,'BCA Inputs'!$M$14:$M$54,0))*Q1625+INDEX('BCA Inputs'!$AA$14:$AA$54,MATCH(I1625,'BCA Inputs'!$M$14:$M$54,0))*F1625+INDEX('BCA Inputs'!$AB$14:$AB$54,MATCH(I1625,'BCA Inputs'!$M$14:$M$54,0))*G1625,IF($B$3="RG&amp;E",INDEX('BCA Inputs'!$BG$14:$BG$54,MATCH(I1625,'BCA Inputs'!$AW$14:$AW$54,0))*P1625+INDEX('BCA Inputs'!$BH$14:$BH$54,MATCH(I1625,'BCA Inputs'!$AW$14:$AW$54,0))*O1625+INDEX('BCA Inputs'!$BI$14:$BI$54,MATCH(I1625,'BCA Inputs'!$AW$14:$AW$54,0))*Q1625+INDEX('BCA Inputs'!$BJ$14:$BJ$54,MATCH(I1625,'BCA Inputs'!$AW$14:$AW$54,0))*F1625+INDEX('BCA Inputs'!$BK$14:$BK$54,MATCH(I1625,'BCA Inputs'!$AW$14:$AW$54,0))*G1625,"")),"")</f>
        <v/>
      </c>
      <c r="AA1625" s="237" t="str">
        <f t="shared" si="255"/>
        <v/>
      </c>
      <c r="AC1625" s="238" t="str">
        <f>IFERROR((K1625+R1625)+IF($B$3="NYSEG",INDEX('BCA Inputs'!$AI$14:$AI$54,MATCH(I1625,'BCA Inputs'!$M$14:$M$54,0))*P1625+INDEX('BCA Inputs'!$AJ$14:$AJ$54,MATCH(I1625,'BCA Inputs'!$M$14:$M$54,0))*Q1625,IF($B$3="RG&amp;E",INDEX('BCA Inputs'!$BR$14:$BR$54,MATCH(I1625,'BCA Inputs'!$AW$14:$AW$54,0))*P1625+INDEX('BCA Inputs'!$BS$14:$BS$54,MATCH(I1625,'BCA Inputs'!$AW$14:$AW$54,0))*Q1625,"")),"")</f>
        <v/>
      </c>
      <c r="AD1625" s="181" t="str">
        <f>IFERROR(IF($B$3="NYSEG",INDEX('BCA Inputs'!$AD$14:$AD$54,MATCH(I1625,'BCA Inputs'!$M$14:$M$54,0))*P1625+INDEX('BCA Inputs'!$AE$14:$AE$54,MATCH(I1625,'BCA Inputs'!$M$14:$M$54,0))*O1625+INDEX('BCA Inputs'!$AF$14:$AF$54,MATCH(I1625,'BCA Inputs'!$M$14:$M$54,0))*Q1625+INDEX('BCA Inputs'!$AG$14:$AG$54,MATCH(I1625,'BCA Inputs'!$M$14:$M$54,0))*F1625+INDEX('BCA Inputs'!$AH$14:$AH$54,MATCH(I1625,'BCA Inputs'!$M$14:$M$54,0))*G1625,IF($B$3="RG&amp;E",INDEX('BCA Inputs'!$BM$14:$BM$54,MATCH(I1625,'BCA Inputs'!$AW$14:$AW$54,0))*P1625+INDEX('BCA Inputs'!$BN$14:$BN$54,MATCH(I1625,'BCA Inputs'!$AW$14:$AW$54,0))*O1625+INDEX('BCA Inputs'!$BO$14:$BO$54,MATCH(I1625,'BCA Inputs'!$AW$14:$AW$54,0))*Q1625+INDEX('BCA Inputs'!$BP$14:$BP$54,MATCH(I1625,'BCA Inputs'!$AW$14:$AW$54,0))*F1625+INDEX('BCA Inputs'!$BQ$14:$BQ$54,MATCH(I1625,'BCA Inputs'!$AW$14:$AW$54,0))*G1625,"")),"")</f>
        <v/>
      </c>
      <c r="AE1625" s="237" t="str">
        <f t="shared" si="256"/>
        <v/>
      </c>
      <c r="AF1625" s="198">
        <f t="shared" si="258"/>
        <v>0</v>
      </c>
      <c r="AG1625" s="239">
        <f t="shared" si="259"/>
        <v>0</v>
      </c>
    </row>
    <row r="1626" spans="1:33">
      <c r="A1626" s="228"/>
      <c r="B1626" s="176"/>
      <c r="C1626" s="229"/>
      <c r="D1626" s="230"/>
      <c r="E1626" s="230"/>
      <c r="F1626" s="230"/>
      <c r="G1626" s="230"/>
      <c r="H1626" s="231"/>
      <c r="I1626" s="231"/>
      <c r="J1626" s="232"/>
      <c r="K1626" s="232"/>
      <c r="L1626" s="232"/>
      <c r="M1626" s="181">
        <f t="shared" si="257"/>
        <v>0</v>
      </c>
      <c r="N1626" s="181">
        <f>IF(H1626="",0,H1626*I1626*'Avoided Water Savings Cost'!$C$16)</f>
        <v>0</v>
      </c>
      <c r="O1626" s="545">
        <f>IF(C1626="",0,IF($B$3="NYSEG",C1626/(1-'Avoided Electric Costs 2020'!$W$21),IF($B$3="RG&amp;E",C1626/(1-'Avoided Electric Costs 2020'!$X$21),"")))</f>
        <v>0</v>
      </c>
      <c r="P1626" s="546">
        <f>IF(D1626="",0,IF($B$3="NYSEG",D1626/(1-'Avoided Electric Costs 2020'!$W$21),IF($B$3="RG&amp;E",D1626/(1-'Avoided Electric Costs 2020'!$X$21),"")))</f>
        <v>0</v>
      </c>
      <c r="Q1626" s="546">
        <f>IF(E1626="",0,IF($B$3="NYSEG",E1626/(1-'Avoided Natural Gas Costs 2020'!$J$34),IF($B$3="RG&amp;E",E1626/(1-'Avoided Natural Gas Costs 2020'!$K$34),"")))</f>
        <v>0</v>
      </c>
      <c r="R1626" s="233" t="str">
        <f>IFERROR(IF(P1626*'BCA Inputs'!$C$1+Q1626*'BCA Inputs'!$C$2+F1626*'BCA Inputs'!$C$2+G1626*'BCA Inputs'!$C$2=0,"",P1626*'BCA Inputs'!$C$1+Q1626*'BCA Inputs'!$C$2+F1626*'BCA Inputs'!$C$2+G1626*'BCA Inputs'!$C$2),"")</f>
        <v/>
      </c>
      <c r="S1626" s="181" t="str">
        <f t="shared" si="250"/>
        <v/>
      </c>
      <c r="T1626" s="181" t="str">
        <f>IFERROR(IF($B$3="NYSEG",(INDEX('BCA Inputs'!$N$14:$N$54,MATCH(I1626,'BCA Inputs'!$M$14:$M$54,0))*P1626+INDEX('BCA Inputs'!$O$14:$O$54,MATCH(I1626,'BCA Inputs'!$M$14:$M$54,0))*O1626+INDEX('BCA Inputs'!P:P,MATCH(I1626,'BCA Inputs'!M:M,0))*Q1626+INDEX('BCA Inputs'!Q:Q,MATCH(I1626,'BCA Inputs'!M:M,0))*F1626+INDEX('BCA Inputs'!R:R,MATCH(I1626,'BCA Inputs'!M:M,0))*G1626)+L1626+N1626,IF($B$3="RG&amp;E",(INDEX('BCA Inputs'!$AX$14:$AX$54,MATCH(I1626,'BCA Inputs'!$AW$14:$AW$54,0))*P1626+INDEX('BCA Inputs'!$AY$14:$AY$54,MATCH(I1626,'BCA Inputs'!$AW$14:$AW$54,0))*O1626+INDEX('BCA Inputs'!$AZ$14:$AZ$54,MATCH(I1626,'BCA Inputs'!$AW$14:$AW$54,0))*Q1626+INDEX('BCA Inputs'!$BA$14:$BA$54,MATCH(I1626,'BCA Inputs'!$AW$14:$AW$54,0))*F1626+INDEX('BCA Inputs'!$BB$14:$BB$54,MATCH(I1626,'BCA Inputs'!$AW$14:$AW$54,0))*G1626)+L1626+N1626,"")),"")</f>
        <v/>
      </c>
      <c r="U1626" s="234" t="str">
        <f t="shared" si="251"/>
        <v/>
      </c>
      <c r="V1626" s="234" t="str">
        <f t="shared" si="252"/>
        <v/>
      </c>
      <c r="W1626" s="234" t="str">
        <f t="shared" si="253"/>
        <v/>
      </c>
      <c r="Y1626" s="235" t="str">
        <f t="shared" si="254"/>
        <v/>
      </c>
      <c r="Z1626" s="236" t="str">
        <f>IFERROR(IF($B$3="NYSEG",INDEX('BCA Inputs'!$X$14:$X$54,MATCH(I1626,'BCA Inputs'!$M$14:$M$54,0))*P1626+INDEX('BCA Inputs'!$Y$14:$Y$54,MATCH(I1626,'BCA Inputs'!$M$14:$M$54,0))*O1626+INDEX('BCA Inputs'!$Z$14:$Z$54,MATCH(I1626,'BCA Inputs'!$M$14:$M$54,0))*Q1626+INDEX('BCA Inputs'!$AA$14:$AA$54,MATCH(I1626,'BCA Inputs'!$M$14:$M$54,0))*F1626+INDEX('BCA Inputs'!$AB$14:$AB$54,MATCH(I1626,'BCA Inputs'!$M$14:$M$54,0))*G1626,IF($B$3="RG&amp;E",INDEX('BCA Inputs'!$BG$14:$BG$54,MATCH(I1626,'BCA Inputs'!$AW$14:$AW$54,0))*P1626+INDEX('BCA Inputs'!$BH$14:$BH$54,MATCH(I1626,'BCA Inputs'!$AW$14:$AW$54,0))*O1626+INDEX('BCA Inputs'!$BI$14:$BI$54,MATCH(I1626,'BCA Inputs'!$AW$14:$AW$54,0))*Q1626+INDEX('BCA Inputs'!$BJ$14:$BJ$54,MATCH(I1626,'BCA Inputs'!$AW$14:$AW$54,0))*F1626+INDEX('BCA Inputs'!$BK$14:$BK$54,MATCH(I1626,'BCA Inputs'!$AW$14:$AW$54,0))*G1626,"")),"")</f>
        <v/>
      </c>
      <c r="AA1626" s="237" t="str">
        <f t="shared" si="255"/>
        <v/>
      </c>
      <c r="AC1626" s="238" t="str">
        <f>IFERROR((K1626+R1626)+IF($B$3="NYSEG",INDEX('BCA Inputs'!$AI$14:$AI$54,MATCH(I1626,'BCA Inputs'!$M$14:$M$54,0))*P1626+INDEX('BCA Inputs'!$AJ$14:$AJ$54,MATCH(I1626,'BCA Inputs'!$M$14:$M$54,0))*Q1626,IF($B$3="RG&amp;E",INDEX('BCA Inputs'!$BR$14:$BR$54,MATCH(I1626,'BCA Inputs'!$AW$14:$AW$54,0))*P1626+INDEX('BCA Inputs'!$BS$14:$BS$54,MATCH(I1626,'BCA Inputs'!$AW$14:$AW$54,0))*Q1626,"")),"")</f>
        <v/>
      </c>
      <c r="AD1626" s="181" t="str">
        <f>IFERROR(IF($B$3="NYSEG",INDEX('BCA Inputs'!$AD$14:$AD$54,MATCH(I1626,'BCA Inputs'!$M$14:$M$54,0))*P1626+INDEX('BCA Inputs'!$AE$14:$AE$54,MATCH(I1626,'BCA Inputs'!$M$14:$M$54,0))*O1626+INDEX('BCA Inputs'!$AF$14:$AF$54,MATCH(I1626,'BCA Inputs'!$M$14:$M$54,0))*Q1626+INDEX('BCA Inputs'!$AG$14:$AG$54,MATCH(I1626,'BCA Inputs'!$M$14:$M$54,0))*F1626+INDEX('BCA Inputs'!$AH$14:$AH$54,MATCH(I1626,'BCA Inputs'!$M$14:$M$54,0))*G1626,IF($B$3="RG&amp;E",INDEX('BCA Inputs'!$BM$14:$BM$54,MATCH(I1626,'BCA Inputs'!$AW$14:$AW$54,0))*P1626+INDEX('BCA Inputs'!$BN$14:$BN$54,MATCH(I1626,'BCA Inputs'!$AW$14:$AW$54,0))*O1626+INDEX('BCA Inputs'!$BO$14:$BO$54,MATCH(I1626,'BCA Inputs'!$AW$14:$AW$54,0))*Q1626+INDEX('BCA Inputs'!$BP$14:$BP$54,MATCH(I1626,'BCA Inputs'!$AW$14:$AW$54,0))*F1626+INDEX('BCA Inputs'!$BQ$14:$BQ$54,MATCH(I1626,'BCA Inputs'!$AW$14:$AW$54,0))*G1626,"")),"")</f>
        <v/>
      </c>
      <c r="AE1626" s="237" t="str">
        <f t="shared" si="256"/>
        <v/>
      </c>
      <c r="AF1626" s="198">
        <f t="shared" si="258"/>
        <v>0</v>
      </c>
      <c r="AG1626" s="239">
        <f t="shared" si="259"/>
        <v>0</v>
      </c>
    </row>
    <row r="1627" spans="1:33">
      <c r="A1627" s="228"/>
      <c r="B1627" s="176"/>
      <c r="C1627" s="229"/>
      <c r="D1627" s="230"/>
      <c r="E1627" s="230"/>
      <c r="F1627" s="230"/>
      <c r="G1627" s="230"/>
      <c r="H1627" s="231"/>
      <c r="I1627" s="231"/>
      <c r="J1627" s="232"/>
      <c r="K1627" s="232"/>
      <c r="L1627" s="232"/>
      <c r="M1627" s="181">
        <f t="shared" si="257"/>
        <v>0</v>
      </c>
      <c r="N1627" s="181">
        <f>IF(H1627="",0,H1627*I1627*'Avoided Water Savings Cost'!$C$16)</f>
        <v>0</v>
      </c>
      <c r="O1627" s="545">
        <f>IF(C1627="",0,IF($B$3="NYSEG",C1627/(1-'Avoided Electric Costs 2020'!$W$21),IF($B$3="RG&amp;E",C1627/(1-'Avoided Electric Costs 2020'!$X$21),"")))</f>
        <v>0</v>
      </c>
      <c r="P1627" s="546">
        <f>IF(D1627="",0,IF($B$3="NYSEG",D1627/(1-'Avoided Electric Costs 2020'!$W$21),IF($B$3="RG&amp;E",D1627/(1-'Avoided Electric Costs 2020'!$X$21),"")))</f>
        <v>0</v>
      </c>
      <c r="Q1627" s="546">
        <f>IF(E1627="",0,IF($B$3="NYSEG",E1627/(1-'Avoided Natural Gas Costs 2020'!$J$34),IF($B$3="RG&amp;E",E1627/(1-'Avoided Natural Gas Costs 2020'!$K$34),"")))</f>
        <v>0</v>
      </c>
      <c r="R1627" s="233" t="str">
        <f>IFERROR(IF(P1627*'BCA Inputs'!$C$1+Q1627*'BCA Inputs'!$C$2+F1627*'BCA Inputs'!$C$2+G1627*'BCA Inputs'!$C$2=0,"",P1627*'BCA Inputs'!$C$1+Q1627*'BCA Inputs'!$C$2+F1627*'BCA Inputs'!$C$2+G1627*'BCA Inputs'!$C$2),"")</f>
        <v/>
      </c>
      <c r="S1627" s="181" t="str">
        <f t="shared" si="250"/>
        <v/>
      </c>
      <c r="T1627" s="181" t="str">
        <f>IFERROR(IF($B$3="NYSEG",(INDEX('BCA Inputs'!$N$14:$N$54,MATCH(I1627,'BCA Inputs'!$M$14:$M$54,0))*P1627+INDEX('BCA Inputs'!$O$14:$O$54,MATCH(I1627,'BCA Inputs'!$M$14:$M$54,0))*O1627+INDEX('BCA Inputs'!P:P,MATCH(I1627,'BCA Inputs'!M:M,0))*Q1627+INDEX('BCA Inputs'!Q:Q,MATCH(I1627,'BCA Inputs'!M:M,0))*F1627+INDEX('BCA Inputs'!R:R,MATCH(I1627,'BCA Inputs'!M:M,0))*G1627)+L1627+N1627,IF($B$3="RG&amp;E",(INDEX('BCA Inputs'!$AX$14:$AX$54,MATCH(I1627,'BCA Inputs'!$AW$14:$AW$54,0))*P1627+INDEX('BCA Inputs'!$AY$14:$AY$54,MATCH(I1627,'BCA Inputs'!$AW$14:$AW$54,0))*O1627+INDEX('BCA Inputs'!$AZ$14:$AZ$54,MATCH(I1627,'BCA Inputs'!$AW$14:$AW$54,0))*Q1627+INDEX('BCA Inputs'!$BA$14:$BA$54,MATCH(I1627,'BCA Inputs'!$AW$14:$AW$54,0))*F1627+INDEX('BCA Inputs'!$BB$14:$BB$54,MATCH(I1627,'BCA Inputs'!$AW$14:$AW$54,0))*G1627)+L1627+N1627,"")),"")</f>
        <v/>
      </c>
      <c r="U1627" s="234" t="str">
        <f t="shared" si="251"/>
        <v/>
      </c>
      <c r="V1627" s="234" t="str">
        <f t="shared" si="252"/>
        <v/>
      </c>
      <c r="W1627" s="234" t="str">
        <f t="shared" si="253"/>
        <v/>
      </c>
      <c r="Y1627" s="235" t="str">
        <f t="shared" si="254"/>
        <v/>
      </c>
      <c r="Z1627" s="236" t="str">
        <f>IFERROR(IF($B$3="NYSEG",INDEX('BCA Inputs'!$X$14:$X$54,MATCH(I1627,'BCA Inputs'!$M$14:$M$54,0))*P1627+INDEX('BCA Inputs'!$Y$14:$Y$54,MATCH(I1627,'BCA Inputs'!$M$14:$M$54,0))*O1627+INDEX('BCA Inputs'!$Z$14:$Z$54,MATCH(I1627,'BCA Inputs'!$M$14:$M$54,0))*Q1627+INDEX('BCA Inputs'!$AA$14:$AA$54,MATCH(I1627,'BCA Inputs'!$M$14:$M$54,0))*F1627+INDEX('BCA Inputs'!$AB$14:$AB$54,MATCH(I1627,'BCA Inputs'!$M$14:$M$54,0))*G1627,IF($B$3="RG&amp;E",INDEX('BCA Inputs'!$BG$14:$BG$54,MATCH(I1627,'BCA Inputs'!$AW$14:$AW$54,0))*P1627+INDEX('BCA Inputs'!$BH$14:$BH$54,MATCH(I1627,'BCA Inputs'!$AW$14:$AW$54,0))*O1627+INDEX('BCA Inputs'!$BI$14:$BI$54,MATCH(I1627,'BCA Inputs'!$AW$14:$AW$54,0))*Q1627+INDEX('BCA Inputs'!$BJ$14:$BJ$54,MATCH(I1627,'BCA Inputs'!$AW$14:$AW$54,0))*F1627+INDEX('BCA Inputs'!$BK$14:$BK$54,MATCH(I1627,'BCA Inputs'!$AW$14:$AW$54,0))*G1627,"")),"")</f>
        <v/>
      </c>
      <c r="AA1627" s="237" t="str">
        <f t="shared" si="255"/>
        <v/>
      </c>
      <c r="AC1627" s="238" t="str">
        <f>IFERROR((K1627+R1627)+IF($B$3="NYSEG",INDEX('BCA Inputs'!$AI$14:$AI$54,MATCH(I1627,'BCA Inputs'!$M$14:$M$54,0))*P1627+INDEX('BCA Inputs'!$AJ$14:$AJ$54,MATCH(I1627,'BCA Inputs'!$M$14:$M$54,0))*Q1627,IF($B$3="RG&amp;E",INDEX('BCA Inputs'!$BR$14:$BR$54,MATCH(I1627,'BCA Inputs'!$AW$14:$AW$54,0))*P1627+INDEX('BCA Inputs'!$BS$14:$BS$54,MATCH(I1627,'BCA Inputs'!$AW$14:$AW$54,0))*Q1627,"")),"")</f>
        <v/>
      </c>
      <c r="AD1627" s="181" t="str">
        <f>IFERROR(IF($B$3="NYSEG",INDEX('BCA Inputs'!$AD$14:$AD$54,MATCH(I1627,'BCA Inputs'!$M$14:$M$54,0))*P1627+INDEX('BCA Inputs'!$AE$14:$AE$54,MATCH(I1627,'BCA Inputs'!$M$14:$M$54,0))*O1627+INDEX('BCA Inputs'!$AF$14:$AF$54,MATCH(I1627,'BCA Inputs'!$M$14:$M$54,0))*Q1627+INDEX('BCA Inputs'!$AG$14:$AG$54,MATCH(I1627,'BCA Inputs'!$M$14:$M$54,0))*F1627+INDEX('BCA Inputs'!$AH$14:$AH$54,MATCH(I1627,'BCA Inputs'!$M$14:$M$54,0))*G1627,IF($B$3="RG&amp;E",INDEX('BCA Inputs'!$BM$14:$BM$54,MATCH(I1627,'BCA Inputs'!$AW$14:$AW$54,0))*P1627+INDEX('BCA Inputs'!$BN$14:$BN$54,MATCH(I1627,'BCA Inputs'!$AW$14:$AW$54,0))*O1627+INDEX('BCA Inputs'!$BO$14:$BO$54,MATCH(I1627,'BCA Inputs'!$AW$14:$AW$54,0))*Q1627+INDEX('BCA Inputs'!$BP$14:$BP$54,MATCH(I1627,'BCA Inputs'!$AW$14:$AW$54,0))*F1627+INDEX('BCA Inputs'!$BQ$14:$BQ$54,MATCH(I1627,'BCA Inputs'!$AW$14:$AW$54,0))*G1627,"")),"")</f>
        <v/>
      </c>
      <c r="AE1627" s="237" t="str">
        <f t="shared" si="256"/>
        <v/>
      </c>
      <c r="AF1627" s="198">
        <f t="shared" si="258"/>
        <v>0</v>
      </c>
      <c r="AG1627" s="239">
        <f t="shared" si="259"/>
        <v>0</v>
      </c>
    </row>
    <row r="1628" spans="1:33">
      <c r="A1628" s="228"/>
      <c r="B1628" s="176"/>
      <c r="C1628" s="229"/>
      <c r="D1628" s="230"/>
      <c r="E1628" s="230"/>
      <c r="F1628" s="230"/>
      <c r="G1628" s="230"/>
      <c r="H1628" s="231"/>
      <c r="I1628" s="231"/>
      <c r="J1628" s="232"/>
      <c r="K1628" s="232"/>
      <c r="L1628" s="232"/>
      <c r="M1628" s="181">
        <f t="shared" si="257"/>
        <v>0</v>
      </c>
      <c r="N1628" s="181">
        <f>IF(H1628="",0,H1628*I1628*'Avoided Water Savings Cost'!$C$16)</f>
        <v>0</v>
      </c>
      <c r="O1628" s="545">
        <f>IF(C1628="",0,IF($B$3="NYSEG",C1628/(1-'Avoided Electric Costs 2020'!$W$21),IF($B$3="RG&amp;E",C1628/(1-'Avoided Electric Costs 2020'!$X$21),"")))</f>
        <v>0</v>
      </c>
      <c r="P1628" s="546">
        <f>IF(D1628="",0,IF($B$3="NYSEG",D1628/(1-'Avoided Electric Costs 2020'!$W$21),IF($B$3="RG&amp;E",D1628/(1-'Avoided Electric Costs 2020'!$X$21),"")))</f>
        <v>0</v>
      </c>
      <c r="Q1628" s="546">
        <f>IF(E1628="",0,IF($B$3="NYSEG",E1628/(1-'Avoided Natural Gas Costs 2020'!$J$34),IF($B$3="RG&amp;E",E1628/(1-'Avoided Natural Gas Costs 2020'!$K$34),"")))</f>
        <v>0</v>
      </c>
      <c r="R1628" s="233" t="str">
        <f>IFERROR(IF(P1628*'BCA Inputs'!$C$1+Q1628*'BCA Inputs'!$C$2+F1628*'BCA Inputs'!$C$2+G1628*'BCA Inputs'!$C$2=0,"",P1628*'BCA Inputs'!$C$1+Q1628*'BCA Inputs'!$C$2+F1628*'BCA Inputs'!$C$2+G1628*'BCA Inputs'!$C$2),"")</f>
        <v/>
      </c>
      <c r="S1628" s="181" t="str">
        <f t="shared" si="250"/>
        <v/>
      </c>
      <c r="T1628" s="181" t="str">
        <f>IFERROR(IF($B$3="NYSEG",(INDEX('BCA Inputs'!$N$14:$N$54,MATCH(I1628,'BCA Inputs'!$M$14:$M$54,0))*P1628+INDEX('BCA Inputs'!$O$14:$O$54,MATCH(I1628,'BCA Inputs'!$M$14:$M$54,0))*O1628+INDEX('BCA Inputs'!P:P,MATCH(I1628,'BCA Inputs'!M:M,0))*Q1628+INDEX('BCA Inputs'!Q:Q,MATCH(I1628,'BCA Inputs'!M:M,0))*F1628+INDEX('BCA Inputs'!R:R,MATCH(I1628,'BCA Inputs'!M:M,0))*G1628)+L1628+N1628,IF($B$3="RG&amp;E",(INDEX('BCA Inputs'!$AX$14:$AX$54,MATCH(I1628,'BCA Inputs'!$AW$14:$AW$54,0))*P1628+INDEX('BCA Inputs'!$AY$14:$AY$54,MATCH(I1628,'BCA Inputs'!$AW$14:$AW$54,0))*O1628+INDEX('BCA Inputs'!$AZ$14:$AZ$54,MATCH(I1628,'BCA Inputs'!$AW$14:$AW$54,0))*Q1628+INDEX('BCA Inputs'!$BA$14:$BA$54,MATCH(I1628,'BCA Inputs'!$AW$14:$AW$54,0))*F1628+INDEX('BCA Inputs'!$BB$14:$BB$54,MATCH(I1628,'BCA Inputs'!$AW$14:$AW$54,0))*G1628)+L1628+N1628,"")),"")</f>
        <v/>
      </c>
      <c r="U1628" s="234" t="str">
        <f t="shared" si="251"/>
        <v/>
      </c>
      <c r="V1628" s="234" t="str">
        <f t="shared" si="252"/>
        <v/>
      </c>
      <c r="W1628" s="234" t="str">
        <f t="shared" si="253"/>
        <v/>
      </c>
      <c r="Y1628" s="235" t="str">
        <f t="shared" si="254"/>
        <v/>
      </c>
      <c r="Z1628" s="236" t="str">
        <f>IFERROR(IF($B$3="NYSEG",INDEX('BCA Inputs'!$X$14:$X$54,MATCH(I1628,'BCA Inputs'!$M$14:$M$54,0))*P1628+INDEX('BCA Inputs'!$Y$14:$Y$54,MATCH(I1628,'BCA Inputs'!$M$14:$M$54,0))*O1628+INDEX('BCA Inputs'!$Z$14:$Z$54,MATCH(I1628,'BCA Inputs'!$M$14:$M$54,0))*Q1628+INDEX('BCA Inputs'!$AA$14:$AA$54,MATCH(I1628,'BCA Inputs'!$M$14:$M$54,0))*F1628+INDEX('BCA Inputs'!$AB$14:$AB$54,MATCH(I1628,'BCA Inputs'!$M$14:$M$54,0))*G1628,IF($B$3="RG&amp;E",INDEX('BCA Inputs'!$BG$14:$BG$54,MATCH(I1628,'BCA Inputs'!$AW$14:$AW$54,0))*P1628+INDEX('BCA Inputs'!$BH$14:$BH$54,MATCH(I1628,'BCA Inputs'!$AW$14:$AW$54,0))*O1628+INDEX('BCA Inputs'!$BI$14:$BI$54,MATCH(I1628,'BCA Inputs'!$AW$14:$AW$54,0))*Q1628+INDEX('BCA Inputs'!$BJ$14:$BJ$54,MATCH(I1628,'BCA Inputs'!$AW$14:$AW$54,0))*F1628+INDEX('BCA Inputs'!$BK$14:$BK$54,MATCH(I1628,'BCA Inputs'!$AW$14:$AW$54,0))*G1628,"")),"")</f>
        <v/>
      </c>
      <c r="AA1628" s="237" t="str">
        <f t="shared" si="255"/>
        <v/>
      </c>
      <c r="AC1628" s="238" t="str">
        <f>IFERROR((K1628+R1628)+IF($B$3="NYSEG",INDEX('BCA Inputs'!$AI$14:$AI$54,MATCH(I1628,'BCA Inputs'!$M$14:$M$54,0))*P1628+INDEX('BCA Inputs'!$AJ$14:$AJ$54,MATCH(I1628,'BCA Inputs'!$M$14:$M$54,0))*Q1628,IF($B$3="RG&amp;E",INDEX('BCA Inputs'!$BR$14:$BR$54,MATCH(I1628,'BCA Inputs'!$AW$14:$AW$54,0))*P1628+INDEX('BCA Inputs'!$BS$14:$BS$54,MATCH(I1628,'BCA Inputs'!$AW$14:$AW$54,0))*Q1628,"")),"")</f>
        <v/>
      </c>
      <c r="AD1628" s="181" t="str">
        <f>IFERROR(IF($B$3="NYSEG",INDEX('BCA Inputs'!$AD$14:$AD$54,MATCH(I1628,'BCA Inputs'!$M$14:$M$54,0))*P1628+INDEX('BCA Inputs'!$AE$14:$AE$54,MATCH(I1628,'BCA Inputs'!$M$14:$M$54,0))*O1628+INDEX('BCA Inputs'!$AF$14:$AF$54,MATCH(I1628,'BCA Inputs'!$M$14:$M$54,0))*Q1628+INDEX('BCA Inputs'!$AG$14:$AG$54,MATCH(I1628,'BCA Inputs'!$M$14:$M$54,0))*F1628+INDEX('BCA Inputs'!$AH$14:$AH$54,MATCH(I1628,'BCA Inputs'!$M$14:$M$54,0))*G1628,IF($B$3="RG&amp;E",INDEX('BCA Inputs'!$BM$14:$BM$54,MATCH(I1628,'BCA Inputs'!$AW$14:$AW$54,0))*P1628+INDEX('BCA Inputs'!$BN$14:$BN$54,MATCH(I1628,'BCA Inputs'!$AW$14:$AW$54,0))*O1628+INDEX('BCA Inputs'!$BO$14:$BO$54,MATCH(I1628,'BCA Inputs'!$AW$14:$AW$54,0))*Q1628+INDEX('BCA Inputs'!$BP$14:$BP$54,MATCH(I1628,'BCA Inputs'!$AW$14:$AW$54,0))*F1628+INDEX('BCA Inputs'!$BQ$14:$BQ$54,MATCH(I1628,'BCA Inputs'!$AW$14:$AW$54,0))*G1628,"")),"")</f>
        <v/>
      </c>
      <c r="AE1628" s="237" t="str">
        <f t="shared" si="256"/>
        <v/>
      </c>
      <c r="AF1628" s="198">
        <f t="shared" si="258"/>
        <v>0</v>
      </c>
      <c r="AG1628" s="239">
        <f t="shared" si="259"/>
        <v>0</v>
      </c>
    </row>
    <row r="1629" spans="1:33">
      <c r="A1629" s="228"/>
      <c r="B1629" s="176"/>
      <c r="C1629" s="229"/>
      <c r="D1629" s="230"/>
      <c r="E1629" s="230"/>
      <c r="F1629" s="230"/>
      <c r="G1629" s="230"/>
      <c r="H1629" s="231"/>
      <c r="I1629" s="231"/>
      <c r="J1629" s="232"/>
      <c r="K1629" s="232"/>
      <c r="L1629" s="232"/>
      <c r="M1629" s="181">
        <f t="shared" si="257"/>
        <v>0</v>
      </c>
      <c r="N1629" s="181">
        <f>IF(H1629="",0,H1629*I1629*'Avoided Water Savings Cost'!$C$16)</f>
        <v>0</v>
      </c>
      <c r="O1629" s="545">
        <f>IF(C1629="",0,IF($B$3="NYSEG",C1629/(1-'Avoided Electric Costs 2020'!$W$21),IF($B$3="RG&amp;E",C1629/(1-'Avoided Electric Costs 2020'!$X$21),"")))</f>
        <v>0</v>
      </c>
      <c r="P1629" s="546">
        <f>IF(D1629="",0,IF($B$3="NYSEG",D1629/(1-'Avoided Electric Costs 2020'!$W$21),IF($B$3="RG&amp;E",D1629/(1-'Avoided Electric Costs 2020'!$X$21),"")))</f>
        <v>0</v>
      </c>
      <c r="Q1629" s="546">
        <f>IF(E1629="",0,IF($B$3="NYSEG",E1629/(1-'Avoided Natural Gas Costs 2020'!$J$34),IF($B$3="RG&amp;E",E1629/(1-'Avoided Natural Gas Costs 2020'!$K$34),"")))</f>
        <v>0</v>
      </c>
      <c r="R1629" s="233" t="str">
        <f>IFERROR(IF(P1629*'BCA Inputs'!$C$1+Q1629*'BCA Inputs'!$C$2+F1629*'BCA Inputs'!$C$2+G1629*'BCA Inputs'!$C$2=0,"",P1629*'BCA Inputs'!$C$1+Q1629*'BCA Inputs'!$C$2+F1629*'BCA Inputs'!$C$2+G1629*'BCA Inputs'!$C$2),"")</f>
        <v/>
      </c>
      <c r="S1629" s="181" t="str">
        <f t="shared" si="250"/>
        <v/>
      </c>
      <c r="T1629" s="181" t="str">
        <f>IFERROR(IF($B$3="NYSEG",(INDEX('BCA Inputs'!$N$14:$N$54,MATCH(I1629,'BCA Inputs'!$M$14:$M$54,0))*P1629+INDEX('BCA Inputs'!$O$14:$O$54,MATCH(I1629,'BCA Inputs'!$M$14:$M$54,0))*O1629+INDEX('BCA Inputs'!P:P,MATCH(I1629,'BCA Inputs'!M:M,0))*Q1629+INDEX('BCA Inputs'!Q:Q,MATCH(I1629,'BCA Inputs'!M:M,0))*F1629+INDEX('BCA Inputs'!R:R,MATCH(I1629,'BCA Inputs'!M:M,0))*G1629)+L1629+N1629,IF($B$3="RG&amp;E",(INDEX('BCA Inputs'!$AX$14:$AX$54,MATCH(I1629,'BCA Inputs'!$AW$14:$AW$54,0))*P1629+INDEX('BCA Inputs'!$AY$14:$AY$54,MATCH(I1629,'BCA Inputs'!$AW$14:$AW$54,0))*O1629+INDEX('BCA Inputs'!$AZ$14:$AZ$54,MATCH(I1629,'BCA Inputs'!$AW$14:$AW$54,0))*Q1629+INDEX('BCA Inputs'!$BA$14:$BA$54,MATCH(I1629,'BCA Inputs'!$AW$14:$AW$54,0))*F1629+INDEX('BCA Inputs'!$BB$14:$BB$54,MATCH(I1629,'BCA Inputs'!$AW$14:$AW$54,0))*G1629)+L1629+N1629,"")),"")</f>
        <v/>
      </c>
      <c r="U1629" s="234" t="str">
        <f t="shared" si="251"/>
        <v/>
      </c>
      <c r="V1629" s="234" t="str">
        <f t="shared" si="252"/>
        <v/>
      </c>
      <c r="W1629" s="234" t="str">
        <f t="shared" si="253"/>
        <v/>
      </c>
      <c r="Y1629" s="235" t="str">
        <f t="shared" si="254"/>
        <v/>
      </c>
      <c r="Z1629" s="236" t="str">
        <f>IFERROR(IF($B$3="NYSEG",INDEX('BCA Inputs'!$X$14:$X$54,MATCH(I1629,'BCA Inputs'!$M$14:$M$54,0))*P1629+INDEX('BCA Inputs'!$Y$14:$Y$54,MATCH(I1629,'BCA Inputs'!$M$14:$M$54,0))*O1629+INDEX('BCA Inputs'!$Z$14:$Z$54,MATCH(I1629,'BCA Inputs'!$M$14:$M$54,0))*Q1629+INDEX('BCA Inputs'!$AA$14:$AA$54,MATCH(I1629,'BCA Inputs'!$M$14:$M$54,0))*F1629+INDEX('BCA Inputs'!$AB$14:$AB$54,MATCH(I1629,'BCA Inputs'!$M$14:$M$54,0))*G1629,IF($B$3="RG&amp;E",INDEX('BCA Inputs'!$BG$14:$BG$54,MATCH(I1629,'BCA Inputs'!$AW$14:$AW$54,0))*P1629+INDEX('BCA Inputs'!$BH$14:$BH$54,MATCH(I1629,'BCA Inputs'!$AW$14:$AW$54,0))*O1629+INDEX('BCA Inputs'!$BI$14:$BI$54,MATCH(I1629,'BCA Inputs'!$AW$14:$AW$54,0))*Q1629+INDEX('BCA Inputs'!$BJ$14:$BJ$54,MATCH(I1629,'BCA Inputs'!$AW$14:$AW$54,0))*F1629+INDEX('BCA Inputs'!$BK$14:$BK$54,MATCH(I1629,'BCA Inputs'!$AW$14:$AW$54,0))*G1629,"")),"")</f>
        <v/>
      </c>
      <c r="AA1629" s="237" t="str">
        <f t="shared" si="255"/>
        <v/>
      </c>
      <c r="AC1629" s="238" t="str">
        <f>IFERROR((K1629+R1629)+IF($B$3="NYSEG",INDEX('BCA Inputs'!$AI$14:$AI$54,MATCH(I1629,'BCA Inputs'!$M$14:$M$54,0))*P1629+INDEX('BCA Inputs'!$AJ$14:$AJ$54,MATCH(I1629,'BCA Inputs'!$M$14:$M$54,0))*Q1629,IF($B$3="RG&amp;E",INDEX('BCA Inputs'!$BR$14:$BR$54,MATCH(I1629,'BCA Inputs'!$AW$14:$AW$54,0))*P1629+INDEX('BCA Inputs'!$BS$14:$BS$54,MATCH(I1629,'BCA Inputs'!$AW$14:$AW$54,0))*Q1629,"")),"")</f>
        <v/>
      </c>
      <c r="AD1629" s="181" t="str">
        <f>IFERROR(IF($B$3="NYSEG",INDEX('BCA Inputs'!$AD$14:$AD$54,MATCH(I1629,'BCA Inputs'!$M$14:$M$54,0))*P1629+INDEX('BCA Inputs'!$AE$14:$AE$54,MATCH(I1629,'BCA Inputs'!$M$14:$M$54,0))*O1629+INDEX('BCA Inputs'!$AF$14:$AF$54,MATCH(I1629,'BCA Inputs'!$M$14:$M$54,0))*Q1629+INDEX('BCA Inputs'!$AG$14:$AG$54,MATCH(I1629,'BCA Inputs'!$M$14:$M$54,0))*F1629+INDEX('BCA Inputs'!$AH$14:$AH$54,MATCH(I1629,'BCA Inputs'!$M$14:$M$54,0))*G1629,IF($B$3="RG&amp;E",INDEX('BCA Inputs'!$BM$14:$BM$54,MATCH(I1629,'BCA Inputs'!$AW$14:$AW$54,0))*P1629+INDEX('BCA Inputs'!$BN$14:$BN$54,MATCH(I1629,'BCA Inputs'!$AW$14:$AW$54,0))*O1629+INDEX('BCA Inputs'!$BO$14:$BO$54,MATCH(I1629,'BCA Inputs'!$AW$14:$AW$54,0))*Q1629+INDEX('BCA Inputs'!$BP$14:$BP$54,MATCH(I1629,'BCA Inputs'!$AW$14:$AW$54,0))*F1629+INDEX('BCA Inputs'!$BQ$14:$BQ$54,MATCH(I1629,'BCA Inputs'!$AW$14:$AW$54,0))*G1629,"")),"")</f>
        <v/>
      </c>
      <c r="AE1629" s="237" t="str">
        <f t="shared" si="256"/>
        <v/>
      </c>
      <c r="AF1629" s="198">
        <f t="shared" si="258"/>
        <v>0</v>
      </c>
      <c r="AG1629" s="239">
        <f t="shared" si="259"/>
        <v>0</v>
      </c>
    </row>
    <row r="1630" spans="1:33">
      <c r="A1630" s="228"/>
      <c r="B1630" s="176"/>
      <c r="C1630" s="229"/>
      <c r="D1630" s="230"/>
      <c r="E1630" s="230"/>
      <c r="F1630" s="230"/>
      <c r="G1630" s="230"/>
      <c r="H1630" s="231"/>
      <c r="I1630" s="231"/>
      <c r="J1630" s="232"/>
      <c r="K1630" s="232"/>
      <c r="L1630" s="232"/>
      <c r="M1630" s="181">
        <f t="shared" si="257"/>
        <v>0</v>
      </c>
      <c r="N1630" s="181">
        <f>IF(H1630="",0,H1630*I1630*'Avoided Water Savings Cost'!$C$16)</f>
        <v>0</v>
      </c>
      <c r="O1630" s="545">
        <f>IF(C1630="",0,IF($B$3="NYSEG",C1630/(1-'Avoided Electric Costs 2020'!$W$21),IF($B$3="RG&amp;E",C1630/(1-'Avoided Electric Costs 2020'!$X$21),"")))</f>
        <v>0</v>
      </c>
      <c r="P1630" s="546">
        <f>IF(D1630="",0,IF($B$3="NYSEG",D1630/(1-'Avoided Electric Costs 2020'!$W$21),IF($B$3="RG&amp;E",D1630/(1-'Avoided Electric Costs 2020'!$X$21),"")))</f>
        <v>0</v>
      </c>
      <c r="Q1630" s="546">
        <f>IF(E1630="",0,IF($B$3="NYSEG",E1630/(1-'Avoided Natural Gas Costs 2020'!$J$34),IF($B$3="RG&amp;E",E1630/(1-'Avoided Natural Gas Costs 2020'!$K$34),"")))</f>
        <v>0</v>
      </c>
      <c r="R1630" s="233" t="str">
        <f>IFERROR(IF(P1630*'BCA Inputs'!$C$1+Q1630*'BCA Inputs'!$C$2+F1630*'BCA Inputs'!$C$2+G1630*'BCA Inputs'!$C$2=0,"",P1630*'BCA Inputs'!$C$1+Q1630*'BCA Inputs'!$C$2+F1630*'BCA Inputs'!$C$2+G1630*'BCA Inputs'!$C$2),"")</f>
        <v/>
      </c>
      <c r="S1630" s="181" t="str">
        <f t="shared" si="250"/>
        <v/>
      </c>
      <c r="T1630" s="181" t="str">
        <f>IFERROR(IF($B$3="NYSEG",(INDEX('BCA Inputs'!$N$14:$N$54,MATCH(I1630,'BCA Inputs'!$M$14:$M$54,0))*P1630+INDEX('BCA Inputs'!$O$14:$O$54,MATCH(I1630,'BCA Inputs'!$M$14:$M$54,0))*O1630+INDEX('BCA Inputs'!P:P,MATCH(I1630,'BCA Inputs'!M:M,0))*Q1630+INDEX('BCA Inputs'!Q:Q,MATCH(I1630,'BCA Inputs'!M:M,0))*F1630+INDEX('BCA Inputs'!R:R,MATCH(I1630,'BCA Inputs'!M:M,0))*G1630)+L1630+N1630,IF($B$3="RG&amp;E",(INDEX('BCA Inputs'!$AX$14:$AX$54,MATCH(I1630,'BCA Inputs'!$AW$14:$AW$54,0))*P1630+INDEX('BCA Inputs'!$AY$14:$AY$54,MATCH(I1630,'BCA Inputs'!$AW$14:$AW$54,0))*O1630+INDEX('BCA Inputs'!$AZ$14:$AZ$54,MATCH(I1630,'BCA Inputs'!$AW$14:$AW$54,0))*Q1630+INDEX('BCA Inputs'!$BA$14:$BA$54,MATCH(I1630,'BCA Inputs'!$AW$14:$AW$54,0))*F1630+INDEX('BCA Inputs'!$BB$14:$BB$54,MATCH(I1630,'BCA Inputs'!$AW$14:$AW$54,0))*G1630)+L1630+N1630,"")),"")</f>
        <v/>
      </c>
      <c r="U1630" s="234" t="str">
        <f t="shared" si="251"/>
        <v/>
      </c>
      <c r="V1630" s="234" t="str">
        <f t="shared" si="252"/>
        <v/>
      </c>
      <c r="W1630" s="234" t="str">
        <f t="shared" si="253"/>
        <v/>
      </c>
      <c r="Y1630" s="235" t="str">
        <f t="shared" si="254"/>
        <v/>
      </c>
      <c r="Z1630" s="236" t="str">
        <f>IFERROR(IF($B$3="NYSEG",INDEX('BCA Inputs'!$X$14:$X$54,MATCH(I1630,'BCA Inputs'!$M$14:$M$54,0))*P1630+INDEX('BCA Inputs'!$Y$14:$Y$54,MATCH(I1630,'BCA Inputs'!$M$14:$M$54,0))*O1630+INDEX('BCA Inputs'!$Z$14:$Z$54,MATCH(I1630,'BCA Inputs'!$M$14:$M$54,0))*Q1630+INDEX('BCA Inputs'!$AA$14:$AA$54,MATCH(I1630,'BCA Inputs'!$M$14:$M$54,0))*F1630+INDEX('BCA Inputs'!$AB$14:$AB$54,MATCH(I1630,'BCA Inputs'!$M$14:$M$54,0))*G1630,IF($B$3="RG&amp;E",INDEX('BCA Inputs'!$BG$14:$BG$54,MATCH(I1630,'BCA Inputs'!$AW$14:$AW$54,0))*P1630+INDEX('BCA Inputs'!$BH$14:$BH$54,MATCH(I1630,'BCA Inputs'!$AW$14:$AW$54,0))*O1630+INDEX('BCA Inputs'!$BI$14:$BI$54,MATCH(I1630,'BCA Inputs'!$AW$14:$AW$54,0))*Q1630+INDEX('BCA Inputs'!$BJ$14:$BJ$54,MATCH(I1630,'BCA Inputs'!$AW$14:$AW$54,0))*F1630+INDEX('BCA Inputs'!$BK$14:$BK$54,MATCH(I1630,'BCA Inputs'!$AW$14:$AW$54,0))*G1630,"")),"")</f>
        <v/>
      </c>
      <c r="AA1630" s="237" t="str">
        <f t="shared" si="255"/>
        <v/>
      </c>
      <c r="AC1630" s="238" t="str">
        <f>IFERROR((K1630+R1630)+IF($B$3="NYSEG",INDEX('BCA Inputs'!$AI$14:$AI$54,MATCH(I1630,'BCA Inputs'!$M$14:$M$54,0))*P1630+INDEX('BCA Inputs'!$AJ$14:$AJ$54,MATCH(I1630,'BCA Inputs'!$M$14:$M$54,0))*Q1630,IF($B$3="RG&amp;E",INDEX('BCA Inputs'!$BR$14:$BR$54,MATCH(I1630,'BCA Inputs'!$AW$14:$AW$54,0))*P1630+INDEX('BCA Inputs'!$BS$14:$BS$54,MATCH(I1630,'BCA Inputs'!$AW$14:$AW$54,0))*Q1630,"")),"")</f>
        <v/>
      </c>
      <c r="AD1630" s="181" t="str">
        <f>IFERROR(IF($B$3="NYSEG",INDEX('BCA Inputs'!$AD$14:$AD$54,MATCH(I1630,'BCA Inputs'!$M$14:$M$54,0))*P1630+INDEX('BCA Inputs'!$AE$14:$AE$54,MATCH(I1630,'BCA Inputs'!$M$14:$M$54,0))*O1630+INDEX('BCA Inputs'!$AF$14:$AF$54,MATCH(I1630,'BCA Inputs'!$M$14:$M$54,0))*Q1630+INDEX('BCA Inputs'!$AG$14:$AG$54,MATCH(I1630,'BCA Inputs'!$M$14:$M$54,0))*F1630+INDEX('BCA Inputs'!$AH$14:$AH$54,MATCH(I1630,'BCA Inputs'!$M$14:$M$54,0))*G1630,IF($B$3="RG&amp;E",INDEX('BCA Inputs'!$BM$14:$BM$54,MATCH(I1630,'BCA Inputs'!$AW$14:$AW$54,0))*P1630+INDEX('BCA Inputs'!$BN$14:$BN$54,MATCH(I1630,'BCA Inputs'!$AW$14:$AW$54,0))*O1630+INDEX('BCA Inputs'!$BO$14:$BO$54,MATCH(I1630,'BCA Inputs'!$AW$14:$AW$54,0))*Q1630+INDEX('BCA Inputs'!$BP$14:$BP$54,MATCH(I1630,'BCA Inputs'!$AW$14:$AW$54,0))*F1630+INDEX('BCA Inputs'!$BQ$14:$BQ$54,MATCH(I1630,'BCA Inputs'!$AW$14:$AW$54,0))*G1630,"")),"")</f>
        <v/>
      </c>
      <c r="AE1630" s="237" t="str">
        <f t="shared" si="256"/>
        <v/>
      </c>
      <c r="AF1630" s="198">
        <f t="shared" si="258"/>
        <v>0</v>
      </c>
      <c r="AG1630" s="239">
        <f t="shared" si="259"/>
        <v>0</v>
      </c>
    </row>
    <row r="1631" spans="1:33">
      <c r="A1631" s="228"/>
      <c r="B1631" s="176"/>
      <c r="C1631" s="229"/>
      <c r="D1631" s="230"/>
      <c r="E1631" s="230"/>
      <c r="F1631" s="230"/>
      <c r="G1631" s="230"/>
      <c r="H1631" s="231"/>
      <c r="I1631" s="231"/>
      <c r="J1631" s="232"/>
      <c r="K1631" s="232"/>
      <c r="L1631" s="232"/>
      <c r="M1631" s="181">
        <f t="shared" si="257"/>
        <v>0</v>
      </c>
      <c r="N1631" s="181">
        <f>IF(H1631="",0,H1631*I1631*'Avoided Water Savings Cost'!$C$16)</f>
        <v>0</v>
      </c>
      <c r="O1631" s="545">
        <f>IF(C1631="",0,IF($B$3="NYSEG",C1631/(1-'Avoided Electric Costs 2020'!$W$21),IF($B$3="RG&amp;E",C1631/(1-'Avoided Electric Costs 2020'!$X$21),"")))</f>
        <v>0</v>
      </c>
      <c r="P1631" s="546">
        <f>IF(D1631="",0,IF($B$3="NYSEG",D1631/(1-'Avoided Electric Costs 2020'!$W$21),IF($B$3="RG&amp;E",D1631/(1-'Avoided Electric Costs 2020'!$X$21),"")))</f>
        <v>0</v>
      </c>
      <c r="Q1631" s="546">
        <f>IF(E1631="",0,IF($B$3="NYSEG",E1631/(1-'Avoided Natural Gas Costs 2020'!$J$34),IF($B$3="RG&amp;E",E1631/(1-'Avoided Natural Gas Costs 2020'!$K$34),"")))</f>
        <v>0</v>
      </c>
      <c r="R1631" s="233" t="str">
        <f>IFERROR(IF(P1631*'BCA Inputs'!$C$1+Q1631*'BCA Inputs'!$C$2+F1631*'BCA Inputs'!$C$2+G1631*'BCA Inputs'!$C$2=0,"",P1631*'BCA Inputs'!$C$1+Q1631*'BCA Inputs'!$C$2+F1631*'BCA Inputs'!$C$2+G1631*'BCA Inputs'!$C$2),"")</f>
        <v/>
      </c>
      <c r="S1631" s="181" t="str">
        <f t="shared" si="250"/>
        <v/>
      </c>
      <c r="T1631" s="181" t="str">
        <f>IFERROR(IF($B$3="NYSEG",(INDEX('BCA Inputs'!$N$14:$N$54,MATCH(I1631,'BCA Inputs'!$M$14:$M$54,0))*P1631+INDEX('BCA Inputs'!$O$14:$O$54,MATCH(I1631,'BCA Inputs'!$M$14:$M$54,0))*O1631+INDEX('BCA Inputs'!P:P,MATCH(I1631,'BCA Inputs'!M:M,0))*Q1631+INDEX('BCA Inputs'!Q:Q,MATCH(I1631,'BCA Inputs'!M:M,0))*F1631+INDEX('BCA Inputs'!R:R,MATCH(I1631,'BCA Inputs'!M:M,0))*G1631)+L1631+N1631,IF($B$3="RG&amp;E",(INDEX('BCA Inputs'!$AX$14:$AX$54,MATCH(I1631,'BCA Inputs'!$AW$14:$AW$54,0))*P1631+INDEX('BCA Inputs'!$AY$14:$AY$54,MATCH(I1631,'BCA Inputs'!$AW$14:$AW$54,0))*O1631+INDEX('BCA Inputs'!$AZ$14:$AZ$54,MATCH(I1631,'BCA Inputs'!$AW$14:$AW$54,0))*Q1631+INDEX('BCA Inputs'!$BA$14:$BA$54,MATCH(I1631,'BCA Inputs'!$AW$14:$AW$54,0))*F1631+INDEX('BCA Inputs'!$BB$14:$BB$54,MATCH(I1631,'BCA Inputs'!$AW$14:$AW$54,0))*G1631)+L1631+N1631,"")),"")</f>
        <v/>
      </c>
      <c r="U1631" s="234" t="str">
        <f t="shared" si="251"/>
        <v/>
      </c>
      <c r="V1631" s="234" t="str">
        <f t="shared" si="252"/>
        <v/>
      </c>
      <c r="W1631" s="234" t="str">
        <f t="shared" si="253"/>
        <v/>
      </c>
      <c r="Y1631" s="235" t="str">
        <f t="shared" si="254"/>
        <v/>
      </c>
      <c r="Z1631" s="236" t="str">
        <f>IFERROR(IF($B$3="NYSEG",INDEX('BCA Inputs'!$X$14:$X$54,MATCH(I1631,'BCA Inputs'!$M$14:$M$54,0))*P1631+INDEX('BCA Inputs'!$Y$14:$Y$54,MATCH(I1631,'BCA Inputs'!$M$14:$M$54,0))*O1631+INDEX('BCA Inputs'!$Z$14:$Z$54,MATCH(I1631,'BCA Inputs'!$M$14:$M$54,0))*Q1631+INDEX('BCA Inputs'!$AA$14:$AA$54,MATCH(I1631,'BCA Inputs'!$M$14:$M$54,0))*F1631+INDEX('BCA Inputs'!$AB$14:$AB$54,MATCH(I1631,'BCA Inputs'!$M$14:$M$54,0))*G1631,IF($B$3="RG&amp;E",INDEX('BCA Inputs'!$BG$14:$BG$54,MATCH(I1631,'BCA Inputs'!$AW$14:$AW$54,0))*P1631+INDEX('BCA Inputs'!$BH$14:$BH$54,MATCH(I1631,'BCA Inputs'!$AW$14:$AW$54,0))*O1631+INDEX('BCA Inputs'!$BI$14:$BI$54,MATCH(I1631,'BCA Inputs'!$AW$14:$AW$54,0))*Q1631+INDEX('BCA Inputs'!$BJ$14:$BJ$54,MATCH(I1631,'BCA Inputs'!$AW$14:$AW$54,0))*F1631+INDEX('BCA Inputs'!$BK$14:$BK$54,MATCH(I1631,'BCA Inputs'!$AW$14:$AW$54,0))*G1631,"")),"")</f>
        <v/>
      </c>
      <c r="AA1631" s="237" t="str">
        <f t="shared" si="255"/>
        <v/>
      </c>
      <c r="AC1631" s="238" t="str">
        <f>IFERROR((K1631+R1631)+IF($B$3="NYSEG",INDEX('BCA Inputs'!$AI$14:$AI$54,MATCH(I1631,'BCA Inputs'!$M$14:$M$54,0))*P1631+INDEX('BCA Inputs'!$AJ$14:$AJ$54,MATCH(I1631,'BCA Inputs'!$M$14:$M$54,0))*Q1631,IF($B$3="RG&amp;E",INDEX('BCA Inputs'!$BR$14:$BR$54,MATCH(I1631,'BCA Inputs'!$AW$14:$AW$54,0))*P1631+INDEX('BCA Inputs'!$BS$14:$BS$54,MATCH(I1631,'BCA Inputs'!$AW$14:$AW$54,0))*Q1631,"")),"")</f>
        <v/>
      </c>
      <c r="AD1631" s="181" t="str">
        <f>IFERROR(IF($B$3="NYSEG",INDEX('BCA Inputs'!$AD$14:$AD$54,MATCH(I1631,'BCA Inputs'!$M$14:$M$54,0))*P1631+INDEX('BCA Inputs'!$AE$14:$AE$54,MATCH(I1631,'BCA Inputs'!$M$14:$M$54,0))*O1631+INDEX('BCA Inputs'!$AF$14:$AF$54,MATCH(I1631,'BCA Inputs'!$M$14:$M$54,0))*Q1631+INDEX('BCA Inputs'!$AG$14:$AG$54,MATCH(I1631,'BCA Inputs'!$M$14:$M$54,0))*F1631+INDEX('BCA Inputs'!$AH$14:$AH$54,MATCH(I1631,'BCA Inputs'!$M$14:$M$54,0))*G1631,IF($B$3="RG&amp;E",INDEX('BCA Inputs'!$BM$14:$BM$54,MATCH(I1631,'BCA Inputs'!$AW$14:$AW$54,0))*P1631+INDEX('BCA Inputs'!$BN$14:$BN$54,MATCH(I1631,'BCA Inputs'!$AW$14:$AW$54,0))*O1631+INDEX('BCA Inputs'!$BO$14:$BO$54,MATCH(I1631,'BCA Inputs'!$AW$14:$AW$54,0))*Q1631+INDEX('BCA Inputs'!$BP$14:$BP$54,MATCH(I1631,'BCA Inputs'!$AW$14:$AW$54,0))*F1631+INDEX('BCA Inputs'!$BQ$14:$BQ$54,MATCH(I1631,'BCA Inputs'!$AW$14:$AW$54,0))*G1631,"")),"")</f>
        <v/>
      </c>
      <c r="AE1631" s="237" t="str">
        <f t="shared" si="256"/>
        <v/>
      </c>
      <c r="AF1631" s="198">
        <f t="shared" si="258"/>
        <v>0</v>
      </c>
      <c r="AG1631" s="239">
        <f t="shared" si="259"/>
        <v>0</v>
      </c>
    </row>
    <row r="1632" spans="1:33">
      <c r="A1632" s="228"/>
      <c r="B1632" s="176"/>
      <c r="C1632" s="229"/>
      <c r="D1632" s="230"/>
      <c r="E1632" s="230"/>
      <c r="F1632" s="230"/>
      <c r="G1632" s="230"/>
      <c r="H1632" s="231"/>
      <c r="I1632" s="231"/>
      <c r="J1632" s="232"/>
      <c r="K1632" s="232"/>
      <c r="L1632" s="232"/>
      <c r="M1632" s="181">
        <f t="shared" si="257"/>
        <v>0</v>
      </c>
      <c r="N1632" s="181">
        <f>IF(H1632="",0,H1632*I1632*'Avoided Water Savings Cost'!$C$16)</f>
        <v>0</v>
      </c>
      <c r="O1632" s="545">
        <f>IF(C1632="",0,IF($B$3="NYSEG",C1632/(1-'Avoided Electric Costs 2020'!$W$21),IF($B$3="RG&amp;E",C1632/(1-'Avoided Electric Costs 2020'!$X$21),"")))</f>
        <v>0</v>
      </c>
      <c r="P1632" s="546">
        <f>IF(D1632="",0,IF($B$3="NYSEG",D1632/(1-'Avoided Electric Costs 2020'!$W$21),IF($B$3="RG&amp;E",D1632/(1-'Avoided Electric Costs 2020'!$X$21),"")))</f>
        <v>0</v>
      </c>
      <c r="Q1632" s="546">
        <f>IF(E1632="",0,IF($B$3="NYSEG",E1632/(1-'Avoided Natural Gas Costs 2020'!$J$34),IF($B$3="RG&amp;E",E1632/(1-'Avoided Natural Gas Costs 2020'!$K$34),"")))</f>
        <v>0</v>
      </c>
      <c r="R1632" s="233" t="str">
        <f>IFERROR(IF(P1632*'BCA Inputs'!$C$1+Q1632*'BCA Inputs'!$C$2+F1632*'BCA Inputs'!$C$2+G1632*'BCA Inputs'!$C$2=0,"",P1632*'BCA Inputs'!$C$1+Q1632*'BCA Inputs'!$C$2+F1632*'BCA Inputs'!$C$2+G1632*'BCA Inputs'!$C$2),"")</f>
        <v/>
      </c>
      <c r="S1632" s="181" t="str">
        <f t="shared" si="250"/>
        <v/>
      </c>
      <c r="T1632" s="181" t="str">
        <f>IFERROR(IF($B$3="NYSEG",(INDEX('BCA Inputs'!$N$14:$N$54,MATCH(I1632,'BCA Inputs'!$M$14:$M$54,0))*P1632+INDEX('BCA Inputs'!$O$14:$O$54,MATCH(I1632,'BCA Inputs'!$M$14:$M$54,0))*O1632+INDEX('BCA Inputs'!P:P,MATCH(I1632,'BCA Inputs'!M:M,0))*Q1632+INDEX('BCA Inputs'!Q:Q,MATCH(I1632,'BCA Inputs'!M:M,0))*F1632+INDEX('BCA Inputs'!R:R,MATCH(I1632,'BCA Inputs'!M:M,0))*G1632)+L1632+N1632,IF($B$3="RG&amp;E",(INDEX('BCA Inputs'!$AX$14:$AX$54,MATCH(I1632,'BCA Inputs'!$AW$14:$AW$54,0))*P1632+INDEX('BCA Inputs'!$AY$14:$AY$54,MATCH(I1632,'BCA Inputs'!$AW$14:$AW$54,0))*O1632+INDEX('BCA Inputs'!$AZ$14:$AZ$54,MATCH(I1632,'BCA Inputs'!$AW$14:$AW$54,0))*Q1632+INDEX('BCA Inputs'!$BA$14:$BA$54,MATCH(I1632,'BCA Inputs'!$AW$14:$AW$54,0))*F1632+INDEX('BCA Inputs'!$BB$14:$BB$54,MATCH(I1632,'BCA Inputs'!$AW$14:$AW$54,0))*G1632)+L1632+N1632,"")),"")</f>
        <v/>
      </c>
      <c r="U1632" s="234" t="str">
        <f t="shared" si="251"/>
        <v/>
      </c>
      <c r="V1632" s="234" t="str">
        <f t="shared" si="252"/>
        <v/>
      </c>
      <c r="W1632" s="234" t="str">
        <f t="shared" si="253"/>
        <v/>
      </c>
      <c r="Y1632" s="235" t="str">
        <f t="shared" si="254"/>
        <v/>
      </c>
      <c r="Z1632" s="236" t="str">
        <f>IFERROR(IF($B$3="NYSEG",INDEX('BCA Inputs'!$X$14:$X$54,MATCH(I1632,'BCA Inputs'!$M$14:$M$54,0))*P1632+INDEX('BCA Inputs'!$Y$14:$Y$54,MATCH(I1632,'BCA Inputs'!$M$14:$M$54,0))*O1632+INDEX('BCA Inputs'!$Z$14:$Z$54,MATCH(I1632,'BCA Inputs'!$M$14:$M$54,0))*Q1632+INDEX('BCA Inputs'!$AA$14:$AA$54,MATCH(I1632,'BCA Inputs'!$M$14:$M$54,0))*F1632+INDEX('BCA Inputs'!$AB$14:$AB$54,MATCH(I1632,'BCA Inputs'!$M$14:$M$54,0))*G1632,IF($B$3="RG&amp;E",INDEX('BCA Inputs'!$BG$14:$BG$54,MATCH(I1632,'BCA Inputs'!$AW$14:$AW$54,0))*P1632+INDEX('BCA Inputs'!$BH$14:$BH$54,MATCH(I1632,'BCA Inputs'!$AW$14:$AW$54,0))*O1632+INDEX('BCA Inputs'!$BI$14:$BI$54,MATCH(I1632,'BCA Inputs'!$AW$14:$AW$54,0))*Q1632+INDEX('BCA Inputs'!$BJ$14:$BJ$54,MATCH(I1632,'BCA Inputs'!$AW$14:$AW$54,0))*F1632+INDEX('BCA Inputs'!$BK$14:$BK$54,MATCH(I1632,'BCA Inputs'!$AW$14:$AW$54,0))*G1632,"")),"")</f>
        <v/>
      </c>
      <c r="AA1632" s="237" t="str">
        <f t="shared" si="255"/>
        <v/>
      </c>
      <c r="AC1632" s="238" t="str">
        <f>IFERROR((K1632+R1632)+IF($B$3="NYSEG",INDEX('BCA Inputs'!$AI$14:$AI$54,MATCH(I1632,'BCA Inputs'!$M$14:$M$54,0))*P1632+INDEX('BCA Inputs'!$AJ$14:$AJ$54,MATCH(I1632,'BCA Inputs'!$M$14:$M$54,0))*Q1632,IF($B$3="RG&amp;E",INDEX('BCA Inputs'!$BR$14:$BR$54,MATCH(I1632,'BCA Inputs'!$AW$14:$AW$54,0))*P1632+INDEX('BCA Inputs'!$BS$14:$BS$54,MATCH(I1632,'BCA Inputs'!$AW$14:$AW$54,0))*Q1632,"")),"")</f>
        <v/>
      </c>
      <c r="AD1632" s="181" t="str">
        <f>IFERROR(IF($B$3="NYSEG",INDEX('BCA Inputs'!$AD$14:$AD$54,MATCH(I1632,'BCA Inputs'!$M$14:$M$54,0))*P1632+INDEX('BCA Inputs'!$AE$14:$AE$54,MATCH(I1632,'BCA Inputs'!$M$14:$M$54,0))*O1632+INDEX('BCA Inputs'!$AF$14:$AF$54,MATCH(I1632,'BCA Inputs'!$M$14:$M$54,0))*Q1632+INDEX('BCA Inputs'!$AG$14:$AG$54,MATCH(I1632,'BCA Inputs'!$M$14:$M$54,0))*F1632+INDEX('BCA Inputs'!$AH$14:$AH$54,MATCH(I1632,'BCA Inputs'!$M$14:$M$54,0))*G1632,IF($B$3="RG&amp;E",INDEX('BCA Inputs'!$BM$14:$BM$54,MATCH(I1632,'BCA Inputs'!$AW$14:$AW$54,0))*P1632+INDEX('BCA Inputs'!$BN$14:$BN$54,MATCH(I1632,'BCA Inputs'!$AW$14:$AW$54,0))*O1632+INDEX('BCA Inputs'!$BO$14:$BO$54,MATCH(I1632,'BCA Inputs'!$AW$14:$AW$54,0))*Q1632+INDEX('BCA Inputs'!$BP$14:$BP$54,MATCH(I1632,'BCA Inputs'!$AW$14:$AW$54,0))*F1632+INDEX('BCA Inputs'!$BQ$14:$BQ$54,MATCH(I1632,'BCA Inputs'!$AW$14:$AW$54,0))*G1632,"")),"")</f>
        <v/>
      </c>
      <c r="AE1632" s="237" t="str">
        <f t="shared" si="256"/>
        <v/>
      </c>
      <c r="AF1632" s="198">
        <f t="shared" si="258"/>
        <v>0</v>
      </c>
      <c r="AG1632" s="239">
        <f t="shared" si="259"/>
        <v>0</v>
      </c>
    </row>
    <row r="1633" spans="1:33">
      <c r="A1633" s="228"/>
      <c r="B1633" s="176"/>
      <c r="C1633" s="229"/>
      <c r="D1633" s="230"/>
      <c r="E1633" s="230"/>
      <c r="F1633" s="230"/>
      <c r="G1633" s="230"/>
      <c r="H1633" s="231"/>
      <c r="I1633" s="231"/>
      <c r="J1633" s="232"/>
      <c r="K1633" s="232"/>
      <c r="L1633" s="232"/>
      <c r="M1633" s="181">
        <f t="shared" si="257"/>
        <v>0</v>
      </c>
      <c r="N1633" s="181">
        <f>IF(H1633="",0,H1633*I1633*'Avoided Water Savings Cost'!$C$16)</f>
        <v>0</v>
      </c>
      <c r="O1633" s="545">
        <f>IF(C1633="",0,IF($B$3="NYSEG",C1633/(1-'Avoided Electric Costs 2020'!$W$21),IF($B$3="RG&amp;E",C1633/(1-'Avoided Electric Costs 2020'!$X$21),"")))</f>
        <v>0</v>
      </c>
      <c r="P1633" s="546">
        <f>IF(D1633="",0,IF($B$3="NYSEG",D1633/(1-'Avoided Electric Costs 2020'!$W$21),IF($B$3="RG&amp;E",D1633/(1-'Avoided Electric Costs 2020'!$X$21),"")))</f>
        <v>0</v>
      </c>
      <c r="Q1633" s="546">
        <f>IF(E1633="",0,IF($B$3="NYSEG",E1633/(1-'Avoided Natural Gas Costs 2020'!$J$34),IF($B$3="RG&amp;E",E1633/(1-'Avoided Natural Gas Costs 2020'!$K$34),"")))</f>
        <v>0</v>
      </c>
      <c r="R1633" s="233" t="str">
        <f>IFERROR(IF(P1633*'BCA Inputs'!$C$1+Q1633*'BCA Inputs'!$C$2+F1633*'BCA Inputs'!$C$2+G1633*'BCA Inputs'!$C$2=0,"",P1633*'BCA Inputs'!$C$1+Q1633*'BCA Inputs'!$C$2+F1633*'BCA Inputs'!$C$2+G1633*'BCA Inputs'!$C$2),"")</f>
        <v/>
      </c>
      <c r="S1633" s="181" t="str">
        <f t="shared" si="250"/>
        <v/>
      </c>
      <c r="T1633" s="181" t="str">
        <f>IFERROR(IF($B$3="NYSEG",(INDEX('BCA Inputs'!$N$14:$N$54,MATCH(I1633,'BCA Inputs'!$M$14:$M$54,0))*P1633+INDEX('BCA Inputs'!$O$14:$O$54,MATCH(I1633,'BCA Inputs'!$M$14:$M$54,0))*O1633+INDEX('BCA Inputs'!P:P,MATCH(I1633,'BCA Inputs'!M:M,0))*Q1633+INDEX('BCA Inputs'!Q:Q,MATCH(I1633,'BCA Inputs'!M:M,0))*F1633+INDEX('BCA Inputs'!R:R,MATCH(I1633,'BCA Inputs'!M:M,0))*G1633)+L1633+N1633,IF($B$3="RG&amp;E",(INDEX('BCA Inputs'!$AX$14:$AX$54,MATCH(I1633,'BCA Inputs'!$AW$14:$AW$54,0))*P1633+INDEX('BCA Inputs'!$AY$14:$AY$54,MATCH(I1633,'BCA Inputs'!$AW$14:$AW$54,0))*O1633+INDEX('BCA Inputs'!$AZ$14:$AZ$54,MATCH(I1633,'BCA Inputs'!$AW$14:$AW$54,0))*Q1633+INDEX('BCA Inputs'!$BA$14:$BA$54,MATCH(I1633,'BCA Inputs'!$AW$14:$AW$54,0))*F1633+INDEX('BCA Inputs'!$BB$14:$BB$54,MATCH(I1633,'BCA Inputs'!$AW$14:$AW$54,0))*G1633)+L1633+N1633,"")),"")</f>
        <v/>
      </c>
      <c r="U1633" s="234" t="str">
        <f t="shared" si="251"/>
        <v/>
      </c>
      <c r="V1633" s="234" t="str">
        <f t="shared" si="252"/>
        <v/>
      </c>
      <c r="W1633" s="234" t="str">
        <f t="shared" si="253"/>
        <v/>
      </c>
      <c r="Y1633" s="235" t="str">
        <f t="shared" si="254"/>
        <v/>
      </c>
      <c r="Z1633" s="236" t="str">
        <f>IFERROR(IF($B$3="NYSEG",INDEX('BCA Inputs'!$X$14:$X$54,MATCH(I1633,'BCA Inputs'!$M$14:$M$54,0))*P1633+INDEX('BCA Inputs'!$Y$14:$Y$54,MATCH(I1633,'BCA Inputs'!$M$14:$M$54,0))*O1633+INDEX('BCA Inputs'!$Z$14:$Z$54,MATCH(I1633,'BCA Inputs'!$M$14:$M$54,0))*Q1633+INDEX('BCA Inputs'!$AA$14:$AA$54,MATCH(I1633,'BCA Inputs'!$M$14:$M$54,0))*F1633+INDEX('BCA Inputs'!$AB$14:$AB$54,MATCH(I1633,'BCA Inputs'!$M$14:$M$54,0))*G1633,IF($B$3="RG&amp;E",INDEX('BCA Inputs'!$BG$14:$BG$54,MATCH(I1633,'BCA Inputs'!$AW$14:$AW$54,0))*P1633+INDEX('BCA Inputs'!$BH$14:$BH$54,MATCH(I1633,'BCA Inputs'!$AW$14:$AW$54,0))*O1633+INDEX('BCA Inputs'!$BI$14:$BI$54,MATCH(I1633,'BCA Inputs'!$AW$14:$AW$54,0))*Q1633+INDEX('BCA Inputs'!$BJ$14:$BJ$54,MATCH(I1633,'BCA Inputs'!$AW$14:$AW$54,0))*F1633+INDEX('BCA Inputs'!$BK$14:$BK$54,MATCH(I1633,'BCA Inputs'!$AW$14:$AW$54,0))*G1633,"")),"")</f>
        <v/>
      </c>
      <c r="AA1633" s="237" t="str">
        <f t="shared" si="255"/>
        <v/>
      </c>
      <c r="AC1633" s="238" t="str">
        <f>IFERROR((K1633+R1633)+IF($B$3="NYSEG",INDEX('BCA Inputs'!$AI$14:$AI$54,MATCH(I1633,'BCA Inputs'!$M$14:$M$54,0))*P1633+INDEX('BCA Inputs'!$AJ$14:$AJ$54,MATCH(I1633,'BCA Inputs'!$M$14:$M$54,0))*Q1633,IF($B$3="RG&amp;E",INDEX('BCA Inputs'!$BR$14:$BR$54,MATCH(I1633,'BCA Inputs'!$AW$14:$AW$54,0))*P1633+INDEX('BCA Inputs'!$BS$14:$BS$54,MATCH(I1633,'BCA Inputs'!$AW$14:$AW$54,0))*Q1633,"")),"")</f>
        <v/>
      </c>
      <c r="AD1633" s="181" t="str">
        <f>IFERROR(IF($B$3="NYSEG",INDEX('BCA Inputs'!$AD$14:$AD$54,MATCH(I1633,'BCA Inputs'!$M$14:$M$54,0))*P1633+INDEX('BCA Inputs'!$AE$14:$AE$54,MATCH(I1633,'BCA Inputs'!$M$14:$M$54,0))*O1633+INDEX('BCA Inputs'!$AF$14:$AF$54,MATCH(I1633,'BCA Inputs'!$M$14:$M$54,0))*Q1633+INDEX('BCA Inputs'!$AG$14:$AG$54,MATCH(I1633,'BCA Inputs'!$M$14:$M$54,0))*F1633+INDEX('BCA Inputs'!$AH$14:$AH$54,MATCH(I1633,'BCA Inputs'!$M$14:$M$54,0))*G1633,IF($B$3="RG&amp;E",INDEX('BCA Inputs'!$BM$14:$BM$54,MATCH(I1633,'BCA Inputs'!$AW$14:$AW$54,0))*P1633+INDEX('BCA Inputs'!$BN$14:$BN$54,MATCH(I1633,'BCA Inputs'!$AW$14:$AW$54,0))*O1633+INDEX('BCA Inputs'!$BO$14:$BO$54,MATCH(I1633,'BCA Inputs'!$AW$14:$AW$54,0))*Q1633+INDEX('BCA Inputs'!$BP$14:$BP$54,MATCH(I1633,'BCA Inputs'!$AW$14:$AW$54,0))*F1633+INDEX('BCA Inputs'!$BQ$14:$BQ$54,MATCH(I1633,'BCA Inputs'!$AW$14:$AW$54,0))*G1633,"")),"")</f>
        <v/>
      </c>
      <c r="AE1633" s="237" t="str">
        <f t="shared" si="256"/>
        <v/>
      </c>
      <c r="AF1633" s="198">
        <f t="shared" si="258"/>
        <v>0</v>
      </c>
      <c r="AG1633" s="239">
        <f t="shared" si="259"/>
        <v>0</v>
      </c>
    </row>
    <row r="1634" spans="1:33">
      <c r="A1634" s="228"/>
      <c r="B1634" s="176"/>
      <c r="C1634" s="229"/>
      <c r="D1634" s="230"/>
      <c r="E1634" s="230"/>
      <c r="F1634" s="230"/>
      <c r="G1634" s="230"/>
      <c r="H1634" s="231"/>
      <c r="I1634" s="231"/>
      <c r="J1634" s="232"/>
      <c r="K1634" s="232"/>
      <c r="L1634" s="232"/>
      <c r="M1634" s="181">
        <f t="shared" si="257"/>
        <v>0</v>
      </c>
      <c r="N1634" s="181">
        <f>IF(H1634="",0,H1634*I1634*'Avoided Water Savings Cost'!$C$16)</f>
        <v>0</v>
      </c>
      <c r="O1634" s="545">
        <f>IF(C1634="",0,IF($B$3="NYSEG",C1634/(1-'Avoided Electric Costs 2020'!$W$21),IF($B$3="RG&amp;E",C1634/(1-'Avoided Electric Costs 2020'!$X$21),"")))</f>
        <v>0</v>
      </c>
      <c r="P1634" s="546">
        <f>IF(D1634="",0,IF($B$3="NYSEG",D1634/(1-'Avoided Electric Costs 2020'!$W$21),IF($B$3="RG&amp;E",D1634/(1-'Avoided Electric Costs 2020'!$X$21),"")))</f>
        <v>0</v>
      </c>
      <c r="Q1634" s="546">
        <f>IF(E1634="",0,IF($B$3="NYSEG",E1634/(1-'Avoided Natural Gas Costs 2020'!$J$34),IF($B$3="RG&amp;E",E1634/(1-'Avoided Natural Gas Costs 2020'!$K$34),"")))</f>
        <v>0</v>
      </c>
      <c r="R1634" s="233" t="str">
        <f>IFERROR(IF(P1634*'BCA Inputs'!$C$1+Q1634*'BCA Inputs'!$C$2+F1634*'BCA Inputs'!$C$2+G1634*'BCA Inputs'!$C$2=0,"",P1634*'BCA Inputs'!$C$1+Q1634*'BCA Inputs'!$C$2+F1634*'BCA Inputs'!$C$2+G1634*'BCA Inputs'!$C$2),"")</f>
        <v/>
      </c>
      <c r="S1634" s="181" t="str">
        <f t="shared" si="250"/>
        <v/>
      </c>
      <c r="T1634" s="181" t="str">
        <f>IFERROR(IF($B$3="NYSEG",(INDEX('BCA Inputs'!$N$14:$N$54,MATCH(I1634,'BCA Inputs'!$M$14:$M$54,0))*P1634+INDEX('BCA Inputs'!$O$14:$O$54,MATCH(I1634,'BCA Inputs'!$M$14:$M$54,0))*O1634+INDEX('BCA Inputs'!P:P,MATCH(I1634,'BCA Inputs'!M:M,0))*Q1634+INDEX('BCA Inputs'!Q:Q,MATCH(I1634,'BCA Inputs'!M:M,0))*F1634+INDEX('BCA Inputs'!R:R,MATCH(I1634,'BCA Inputs'!M:M,0))*G1634)+L1634+N1634,IF($B$3="RG&amp;E",(INDEX('BCA Inputs'!$AX$14:$AX$54,MATCH(I1634,'BCA Inputs'!$AW$14:$AW$54,0))*P1634+INDEX('BCA Inputs'!$AY$14:$AY$54,MATCH(I1634,'BCA Inputs'!$AW$14:$AW$54,0))*O1634+INDEX('BCA Inputs'!$AZ$14:$AZ$54,MATCH(I1634,'BCA Inputs'!$AW$14:$AW$54,0))*Q1634+INDEX('BCA Inputs'!$BA$14:$BA$54,MATCH(I1634,'BCA Inputs'!$AW$14:$AW$54,0))*F1634+INDEX('BCA Inputs'!$BB$14:$BB$54,MATCH(I1634,'BCA Inputs'!$AW$14:$AW$54,0))*G1634)+L1634+N1634,"")),"")</f>
        <v/>
      </c>
      <c r="U1634" s="234" t="str">
        <f t="shared" si="251"/>
        <v/>
      </c>
      <c r="V1634" s="234" t="str">
        <f t="shared" si="252"/>
        <v/>
      </c>
      <c r="W1634" s="234" t="str">
        <f t="shared" si="253"/>
        <v/>
      </c>
      <c r="Y1634" s="235" t="str">
        <f t="shared" si="254"/>
        <v/>
      </c>
      <c r="Z1634" s="236" t="str">
        <f>IFERROR(IF($B$3="NYSEG",INDEX('BCA Inputs'!$X$14:$X$54,MATCH(I1634,'BCA Inputs'!$M$14:$M$54,0))*P1634+INDEX('BCA Inputs'!$Y$14:$Y$54,MATCH(I1634,'BCA Inputs'!$M$14:$M$54,0))*O1634+INDEX('BCA Inputs'!$Z$14:$Z$54,MATCH(I1634,'BCA Inputs'!$M$14:$M$54,0))*Q1634+INDEX('BCA Inputs'!$AA$14:$AA$54,MATCH(I1634,'BCA Inputs'!$M$14:$M$54,0))*F1634+INDEX('BCA Inputs'!$AB$14:$AB$54,MATCH(I1634,'BCA Inputs'!$M$14:$M$54,0))*G1634,IF($B$3="RG&amp;E",INDEX('BCA Inputs'!$BG$14:$BG$54,MATCH(I1634,'BCA Inputs'!$AW$14:$AW$54,0))*P1634+INDEX('BCA Inputs'!$BH$14:$BH$54,MATCH(I1634,'BCA Inputs'!$AW$14:$AW$54,0))*O1634+INDEX('BCA Inputs'!$BI$14:$BI$54,MATCH(I1634,'BCA Inputs'!$AW$14:$AW$54,0))*Q1634+INDEX('BCA Inputs'!$BJ$14:$BJ$54,MATCH(I1634,'BCA Inputs'!$AW$14:$AW$54,0))*F1634+INDEX('BCA Inputs'!$BK$14:$BK$54,MATCH(I1634,'BCA Inputs'!$AW$14:$AW$54,0))*G1634,"")),"")</f>
        <v/>
      </c>
      <c r="AA1634" s="237" t="str">
        <f t="shared" si="255"/>
        <v/>
      </c>
      <c r="AC1634" s="238" t="str">
        <f>IFERROR((K1634+R1634)+IF($B$3="NYSEG",INDEX('BCA Inputs'!$AI$14:$AI$54,MATCH(I1634,'BCA Inputs'!$M$14:$M$54,0))*P1634+INDEX('BCA Inputs'!$AJ$14:$AJ$54,MATCH(I1634,'BCA Inputs'!$M$14:$M$54,0))*Q1634,IF($B$3="RG&amp;E",INDEX('BCA Inputs'!$BR$14:$BR$54,MATCH(I1634,'BCA Inputs'!$AW$14:$AW$54,0))*P1634+INDEX('BCA Inputs'!$BS$14:$BS$54,MATCH(I1634,'BCA Inputs'!$AW$14:$AW$54,0))*Q1634,"")),"")</f>
        <v/>
      </c>
      <c r="AD1634" s="181" t="str">
        <f>IFERROR(IF($B$3="NYSEG",INDEX('BCA Inputs'!$AD$14:$AD$54,MATCH(I1634,'BCA Inputs'!$M$14:$M$54,0))*P1634+INDEX('BCA Inputs'!$AE$14:$AE$54,MATCH(I1634,'BCA Inputs'!$M$14:$M$54,0))*O1634+INDEX('BCA Inputs'!$AF$14:$AF$54,MATCH(I1634,'BCA Inputs'!$M$14:$M$54,0))*Q1634+INDEX('BCA Inputs'!$AG$14:$AG$54,MATCH(I1634,'BCA Inputs'!$M$14:$M$54,0))*F1634+INDEX('BCA Inputs'!$AH$14:$AH$54,MATCH(I1634,'BCA Inputs'!$M$14:$M$54,0))*G1634,IF($B$3="RG&amp;E",INDEX('BCA Inputs'!$BM$14:$BM$54,MATCH(I1634,'BCA Inputs'!$AW$14:$AW$54,0))*P1634+INDEX('BCA Inputs'!$BN$14:$BN$54,MATCH(I1634,'BCA Inputs'!$AW$14:$AW$54,0))*O1634+INDEX('BCA Inputs'!$BO$14:$BO$54,MATCH(I1634,'BCA Inputs'!$AW$14:$AW$54,0))*Q1634+INDEX('BCA Inputs'!$BP$14:$BP$54,MATCH(I1634,'BCA Inputs'!$AW$14:$AW$54,0))*F1634+INDEX('BCA Inputs'!$BQ$14:$BQ$54,MATCH(I1634,'BCA Inputs'!$AW$14:$AW$54,0))*G1634,"")),"")</f>
        <v/>
      </c>
      <c r="AE1634" s="237" t="str">
        <f t="shared" si="256"/>
        <v/>
      </c>
      <c r="AF1634" s="198">
        <f t="shared" si="258"/>
        <v>0</v>
      </c>
      <c r="AG1634" s="239">
        <f t="shared" si="259"/>
        <v>0</v>
      </c>
    </row>
    <row r="1635" spans="1:33">
      <c r="A1635" s="228"/>
      <c r="B1635" s="176"/>
      <c r="C1635" s="229"/>
      <c r="D1635" s="230"/>
      <c r="E1635" s="230"/>
      <c r="F1635" s="230"/>
      <c r="G1635" s="230"/>
      <c r="H1635" s="231"/>
      <c r="I1635" s="231"/>
      <c r="J1635" s="232"/>
      <c r="K1635" s="232"/>
      <c r="L1635" s="232"/>
      <c r="M1635" s="181">
        <f t="shared" si="257"/>
        <v>0</v>
      </c>
      <c r="N1635" s="181">
        <f>IF(H1635="",0,H1635*I1635*'Avoided Water Savings Cost'!$C$16)</f>
        <v>0</v>
      </c>
      <c r="O1635" s="545">
        <f>IF(C1635="",0,IF($B$3="NYSEG",C1635/(1-'Avoided Electric Costs 2020'!$W$21),IF($B$3="RG&amp;E",C1635/(1-'Avoided Electric Costs 2020'!$X$21),"")))</f>
        <v>0</v>
      </c>
      <c r="P1635" s="546">
        <f>IF(D1635="",0,IF($B$3="NYSEG",D1635/(1-'Avoided Electric Costs 2020'!$W$21),IF($B$3="RG&amp;E",D1635/(1-'Avoided Electric Costs 2020'!$X$21),"")))</f>
        <v>0</v>
      </c>
      <c r="Q1635" s="546">
        <f>IF(E1635="",0,IF($B$3="NYSEG",E1635/(1-'Avoided Natural Gas Costs 2020'!$J$34),IF($B$3="RG&amp;E",E1635/(1-'Avoided Natural Gas Costs 2020'!$K$34),"")))</f>
        <v>0</v>
      </c>
      <c r="R1635" s="233" t="str">
        <f>IFERROR(IF(P1635*'BCA Inputs'!$C$1+Q1635*'BCA Inputs'!$C$2+F1635*'BCA Inputs'!$C$2+G1635*'BCA Inputs'!$C$2=0,"",P1635*'BCA Inputs'!$C$1+Q1635*'BCA Inputs'!$C$2+F1635*'BCA Inputs'!$C$2+G1635*'BCA Inputs'!$C$2),"")</f>
        <v/>
      </c>
      <c r="S1635" s="181" t="str">
        <f t="shared" si="250"/>
        <v/>
      </c>
      <c r="T1635" s="181" t="str">
        <f>IFERROR(IF($B$3="NYSEG",(INDEX('BCA Inputs'!$N$14:$N$54,MATCH(I1635,'BCA Inputs'!$M$14:$M$54,0))*P1635+INDEX('BCA Inputs'!$O$14:$O$54,MATCH(I1635,'BCA Inputs'!$M$14:$M$54,0))*O1635+INDEX('BCA Inputs'!P:P,MATCH(I1635,'BCA Inputs'!M:M,0))*Q1635+INDEX('BCA Inputs'!Q:Q,MATCH(I1635,'BCA Inputs'!M:M,0))*F1635+INDEX('BCA Inputs'!R:R,MATCH(I1635,'BCA Inputs'!M:M,0))*G1635)+L1635+N1635,IF($B$3="RG&amp;E",(INDEX('BCA Inputs'!$AX$14:$AX$54,MATCH(I1635,'BCA Inputs'!$AW$14:$AW$54,0))*P1635+INDEX('BCA Inputs'!$AY$14:$AY$54,MATCH(I1635,'BCA Inputs'!$AW$14:$AW$54,0))*O1635+INDEX('BCA Inputs'!$AZ$14:$AZ$54,MATCH(I1635,'BCA Inputs'!$AW$14:$AW$54,0))*Q1635+INDEX('BCA Inputs'!$BA$14:$BA$54,MATCH(I1635,'BCA Inputs'!$AW$14:$AW$54,0))*F1635+INDEX('BCA Inputs'!$BB$14:$BB$54,MATCH(I1635,'BCA Inputs'!$AW$14:$AW$54,0))*G1635)+L1635+N1635,"")),"")</f>
        <v/>
      </c>
      <c r="U1635" s="234" t="str">
        <f t="shared" si="251"/>
        <v/>
      </c>
      <c r="V1635" s="234" t="str">
        <f t="shared" si="252"/>
        <v/>
      </c>
      <c r="W1635" s="234" t="str">
        <f t="shared" si="253"/>
        <v/>
      </c>
      <c r="Y1635" s="235" t="str">
        <f t="shared" si="254"/>
        <v/>
      </c>
      <c r="Z1635" s="236" t="str">
        <f>IFERROR(IF($B$3="NYSEG",INDEX('BCA Inputs'!$X$14:$X$54,MATCH(I1635,'BCA Inputs'!$M$14:$M$54,0))*P1635+INDEX('BCA Inputs'!$Y$14:$Y$54,MATCH(I1635,'BCA Inputs'!$M$14:$M$54,0))*O1635+INDEX('BCA Inputs'!$Z$14:$Z$54,MATCH(I1635,'BCA Inputs'!$M$14:$M$54,0))*Q1635+INDEX('BCA Inputs'!$AA$14:$AA$54,MATCH(I1635,'BCA Inputs'!$M$14:$M$54,0))*F1635+INDEX('BCA Inputs'!$AB$14:$AB$54,MATCH(I1635,'BCA Inputs'!$M$14:$M$54,0))*G1635,IF($B$3="RG&amp;E",INDEX('BCA Inputs'!$BG$14:$BG$54,MATCH(I1635,'BCA Inputs'!$AW$14:$AW$54,0))*P1635+INDEX('BCA Inputs'!$BH$14:$BH$54,MATCH(I1635,'BCA Inputs'!$AW$14:$AW$54,0))*O1635+INDEX('BCA Inputs'!$BI$14:$BI$54,MATCH(I1635,'BCA Inputs'!$AW$14:$AW$54,0))*Q1635+INDEX('BCA Inputs'!$BJ$14:$BJ$54,MATCH(I1635,'BCA Inputs'!$AW$14:$AW$54,0))*F1635+INDEX('BCA Inputs'!$BK$14:$BK$54,MATCH(I1635,'BCA Inputs'!$AW$14:$AW$54,0))*G1635,"")),"")</f>
        <v/>
      </c>
      <c r="AA1635" s="237" t="str">
        <f t="shared" si="255"/>
        <v/>
      </c>
      <c r="AC1635" s="238" t="str">
        <f>IFERROR((K1635+R1635)+IF($B$3="NYSEG",INDEX('BCA Inputs'!$AI$14:$AI$54,MATCH(I1635,'BCA Inputs'!$M$14:$M$54,0))*P1635+INDEX('BCA Inputs'!$AJ$14:$AJ$54,MATCH(I1635,'BCA Inputs'!$M$14:$M$54,0))*Q1635,IF($B$3="RG&amp;E",INDEX('BCA Inputs'!$BR$14:$BR$54,MATCH(I1635,'BCA Inputs'!$AW$14:$AW$54,0))*P1635+INDEX('BCA Inputs'!$BS$14:$BS$54,MATCH(I1635,'BCA Inputs'!$AW$14:$AW$54,0))*Q1635,"")),"")</f>
        <v/>
      </c>
      <c r="AD1635" s="181" t="str">
        <f>IFERROR(IF($B$3="NYSEG",INDEX('BCA Inputs'!$AD$14:$AD$54,MATCH(I1635,'BCA Inputs'!$M$14:$M$54,0))*P1635+INDEX('BCA Inputs'!$AE$14:$AE$54,MATCH(I1635,'BCA Inputs'!$M$14:$M$54,0))*O1635+INDEX('BCA Inputs'!$AF$14:$AF$54,MATCH(I1635,'BCA Inputs'!$M$14:$M$54,0))*Q1635+INDEX('BCA Inputs'!$AG$14:$AG$54,MATCH(I1635,'BCA Inputs'!$M$14:$M$54,0))*F1635+INDEX('BCA Inputs'!$AH$14:$AH$54,MATCH(I1635,'BCA Inputs'!$M$14:$M$54,0))*G1635,IF($B$3="RG&amp;E",INDEX('BCA Inputs'!$BM$14:$BM$54,MATCH(I1635,'BCA Inputs'!$AW$14:$AW$54,0))*P1635+INDEX('BCA Inputs'!$BN$14:$BN$54,MATCH(I1635,'BCA Inputs'!$AW$14:$AW$54,0))*O1635+INDEX('BCA Inputs'!$BO$14:$BO$54,MATCH(I1635,'BCA Inputs'!$AW$14:$AW$54,0))*Q1635+INDEX('BCA Inputs'!$BP$14:$BP$54,MATCH(I1635,'BCA Inputs'!$AW$14:$AW$54,0))*F1635+INDEX('BCA Inputs'!$BQ$14:$BQ$54,MATCH(I1635,'BCA Inputs'!$AW$14:$AW$54,0))*G1635,"")),"")</f>
        <v/>
      </c>
      <c r="AE1635" s="237" t="str">
        <f t="shared" si="256"/>
        <v/>
      </c>
      <c r="AF1635" s="198">
        <f t="shared" si="258"/>
        <v>0</v>
      </c>
      <c r="AG1635" s="239">
        <f t="shared" si="259"/>
        <v>0</v>
      </c>
    </row>
    <row r="1636" spans="1:33">
      <c r="A1636" s="228"/>
      <c r="B1636" s="176"/>
      <c r="C1636" s="229"/>
      <c r="D1636" s="230"/>
      <c r="E1636" s="230"/>
      <c r="F1636" s="230"/>
      <c r="G1636" s="230"/>
      <c r="H1636" s="231"/>
      <c r="I1636" s="231"/>
      <c r="J1636" s="232"/>
      <c r="K1636" s="232"/>
      <c r="L1636" s="232"/>
      <c r="M1636" s="181">
        <f t="shared" si="257"/>
        <v>0</v>
      </c>
      <c r="N1636" s="181">
        <f>IF(H1636="",0,H1636*I1636*'Avoided Water Savings Cost'!$C$16)</f>
        <v>0</v>
      </c>
      <c r="O1636" s="545">
        <f>IF(C1636="",0,IF($B$3="NYSEG",C1636/(1-'Avoided Electric Costs 2020'!$W$21),IF($B$3="RG&amp;E",C1636/(1-'Avoided Electric Costs 2020'!$X$21),"")))</f>
        <v>0</v>
      </c>
      <c r="P1636" s="546">
        <f>IF(D1636="",0,IF($B$3="NYSEG",D1636/(1-'Avoided Electric Costs 2020'!$W$21),IF($B$3="RG&amp;E",D1636/(1-'Avoided Electric Costs 2020'!$X$21),"")))</f>
        <v>0</v>
      </c>
      <c r="Q1636" s="546">
        <f>IF(E1636="",0,IF($B$3="NYSEG",E1636/(1-'Avoided Natural Gas Costs 2020'!$J$34),IF($B$3="RG&amp;E",E1636/(1-'Avoided Natural Gas Costs 2020'!$K$34),"")))</f>
        <v>0</v>
      </c>
      <c r="R1636" s="233" t="str">
        <f>IFERROR(IF(P1636*'BCA Inputs'!$C$1+Q1636*'BCA Inputs'!$C$2+F1636*'BCA Inputs'!$C$2+G1636*'BCA Inputs'!$C$2=0,"",P1636*'BCA Inputs'!$C$1+Q1636*'BCA Inputs'!$C$2+F1636*'BCA Inputs'!$C$2+G1636*'BCA Inputs'!$C$2),"")</f>
        <v/>
      </c>
      <c r="S1636" s="181" t="str">
        <f t="shared" si="250"/>
        <v/>
      </c>
      <c r="T1636" s="181" t="str">
        <f>IFERROR(IF($B$3="NYSEG",(INDEX('BCA Inputs'!$N$14:$N$54,MATCH(I1636,'BCA Inputs'!$M$14:$M$54,0))*P1636+INDEX('BCA Inputs'!$O$14:$O$54,MATCH(I1636,'BCA Inputs'!$M$14:$M$54,0))*O1636+INDEX('BCA Inputs'!P:P,MATCH(I1636,'BCA Inputs'!M:M,0))*Q1636+INDEX('BCA Inputs'!Q:Q,MATCH(I1636,'BCA Inputs'!M:M,0))*F1636+INDEX('BCA Inputs'!R:R,MATCH(I1636,'BCA Inputs'!M:M,0))*G1636)+L1636+N1636,IF($B$3="RG&amp;E",(INDEX('BCA Inputs'!$AX$14:$AX$54,MATCH(I1636,'BCA Inputs'!$AW$14:$AW$54,0))*P1636+INDEX('BCA Inputs'!$AY$14:$AY$54,MATCH(I1636,'BCA Inputs'!$AW$14:$AW$54,0))*O1636+INDEX('BCA Inputs'!$AZ$14:$AZ$54,MATCH(I1636,'BCA Inputs'!$AW$14:$AW$54,0))*Q1636+INDEX('BCA Inputs'!$BA$14:$BA$54,MATCH(I1636,'BCA Inputs'!$AW$14:$AW$54,0))*F1636+INDEX('BCA Inputs'!$BB$14:$BB$54,MATCH(I1636,'BCA Inputs'!$AW$14:$AW$54,0))*G1636)+L1636+N1636,"")),"")</f>
        <v/>
      </c>
      <c r="U1636" s="234" t="str">
        <f t="shared" si="251"/>
        <v/>
      </c>
      <c r="V1636" s="234" t="str">
        <f t="shared" si="252"/>
        <v/>
      </c>
      <c r="W1636" s="234" t="str">
        <f t="shared" si="253"/>
        <v/>
      </c>
      <c r="Y1636" s="235" t="str">
        <f t="shared" si="254"/>
        <v/>
      </c>
      <c r="Z1636" s="236" t="str">
        <f>IFERROR(IF($B$3="NYSEG",INDEX('BCA Inputs'!$X$14:$X$54,MATCH(I1636,'BCA Inputs'!$M$14:$M$54,0))*P1636+INDEX('BCA Inputs'!$Y$14:$Y$54,MATCH(I1636,'BCA Inputs'!$M$14:$M$54,0))*O1636+INDEX('BCA Inputs'!$Z$14:$Z$54,MATCH(I1636,'BCA Inputs'!$M$14:$M$54,0))*Q1636+INDEX('BCA Inputs'!$AA$14:$AA$54,MATCH(I1636,'BCA Inputs'!$M$14:$M$54,0))*F1636+INDEX('BCA Inputs'!$AB$14:$AB$54,MATCH(I1636,'BCA Inputs'!$M$14:$M$54,0))*G1636,IF($B$3="RG&amp;E",INDEX('BCA Inputs'!$BG$14:$BG$54,MATCH(I1636,'BCA Inputs'!$AW$14:$AW$54,0))*P1636+INDEX('BCA Inputs'!$BH$14:$BH$54,MATCH(I1636,'BCA Inputs'!$AW$14:$AW$54,0))*O1636+INDEX('BCA Inputs'!$BI$14:$BI$54,MATCH(I1636,'BCA Inputs'!$AW$14:$AW$54,0))*Q1636+INDEX('BCA Inputs'!$BJ$14:$BJ$54,MATCH(I1636,'BCA Inputs'!$AW$14:$AW$54,0))*F1636+INDEX('BCA Inputs'!$BK$14:$BK$54,MATCH(I1636,'BCA Inputs'!$AW$14:$AW$54,0))*G1636,"")),"")</f>
        <v/>
      </c>
      <c r="AA1636" s="237" t="str">
        <f t="shared" si="255"/>
        <v/>
      </c>
      <c r="AC1636" s="238" t="str">
        <f>IFERROR((K1636+R1636)+IF($B$3="NYSEG",INDEX('BCA Inputs'!$AI$14:$AI$54,MATCH(I1636,'BCA Inputs'!$M$14:$M$54,0))*P1636+INDEX('BCA Inputs'!$AJ$14:$AJ$54,MATCH(I1636,'BCA Inputs'!$M$14:$M$54,0))*Q1636,IF($B$3="RG&amp;E",INDEX('BCA Inputs'!$BR$14:$BR$54,MATCH(I1636,'BCA Inputs'!$AW$14:$AW$54,0))*P1636+INDEX('BCA Inputs'!$BS$14:$BS$54,MATCH(I1636,'BCA Inputs'!$AW$14:$AW$54,0))*Q1636,"")),"")</f>
        <v/>
      </c>
      <c r="AD1636" s="181" t="str">
        <f>IFERROR(IF($B$3="NYSEG",INDEX('BCA Inputs'!$AD$14:$AD$54,MATCH(I1636,'BCA Inputs'!$M$14:$M$54,0))*P1636+INDEX('BCA Inputs'!$AE$14:$AE$54,MATCH(I1636,'BCA Inputs'!$M$14:$M$54,0))*O1636+INDEX('BCA Inputs'!$AF$14:$AF$54,MATCH(I1636,'BCA Inputs'!$M$14:$M$54,0))*Q1636+INDEX('BCA Inputs'!$AG$14:$AG$54,MATCH(I1636,'BCA Inputs'!$M$14:$M$54,0))*F1636+INDEX('BCA Inputs'!$AH$14:$AH$54,MATCH(I1636,'BCA Inputs'!$M$14:$M$54,0))*G1636,IF($B$3="RG&amp;E",INDEX('BCA Inputs'!$BM$14:$BM$54,MATCH(I1636,'BCA Inputs'!$AW$14:$AW$54,0))*P1636+INDEX('BCA Inputs'!$BN$14:$BN$54,MATCH(I1636,'BCA Inputs'!$AW$14:$AW$54,0))*O1636+INDEX('BCA Inputs'!$BO$14:$BO$54,MATCH(I1636,'BCA Inputs'!$AW$14:$AW$54,0))*Q1636+INDEX('BCA Inputs'!$BP$14:$BP$54,MATCH(I1636,'BCA Inputs'!$AW$14:$AW$54,0))*F1636+INDEX('BCA Inputs'!$BQ$14:$BQ$54,MATCH(I1636,'BCA Inputs'!$AW$14:$AW$54,0))*G1636,"")),"")</f>
        <v/>
      </c>
      <c r="AE1636" s="237" t="str">
        <f t="shared" si="256"/>
        <v/>
      </c>
      <c r="AF1636" s="198">
        <f t="shared" si="258"/>
        <v>0</v>
      </c>
      <c r="AG1636" s="239">
        <f t="shared" si="259"/>
        <v>0</v>
      </c>
    </row>
    <row r="1637" spans="1:33">
      <c r="A1637" s="228"/>
      <c r="B1637" s="176"/>
      <c r="C1637" s="229"/>
      <c r="D1637" s="230"/>
      <c r="E1637" s="230"/>
      <c r="F1637" s="230"/>
      <c r="G1637" s="230"/>
      <c r="H1637" s="231"/>
      <c r="I1637" s="231"/>
      <c r="J1637" s="232"/>
      <c r="K1637" s="232"/>
      <c r="L1637" s="232"/>
      <c r="M1637" s="181">
        <f t="shared" si="257"/>
        <v>0</v>
      </c>
      <c r="N1637" s="181">
        <f>IF(H1637="",0,H1637*I1637*'Avoided Water Savings Cost'!$C$16)</f>
        <v>0</v>
      </c>
      <c r="O1637" s="545">
        <f>IF(C1637="",0,IF($B$3="NYSEG",C1637/(1-'Avoided Electric Costs 2020'!$W$21),IF($B$3="RG&amp;E",C1637/(1-'Avoided Electric Costs 2020'!$X$21),"")))</f>
        <v>0</v>
      </c>
      <c r="P1637" s="546">
        <f>IF(D1637="",0,IF($B$3="NYSEG",D1637/(1-'Avoided Electric Costs 2020'!$W$21),IF($B$3="RG&amp;E",D1637/(1-'Avoided Electric Costs 2020'!$X$21),"")))</f>
        <v>0</v>
      </c>
      <c r="Q1637" s="546">
        <f>IF(E1637="",0,IF($B$3="NYSEG",E1637/(1-'Avoided Natural Gas Costs 2020'!$J$34),IF($B$3="RG&amp;E",E1637/(1-'Avoided Natural Gas Costs 2020'!$K$34),"")))</f>
        <v>0</v>
      </c>
      <c r="R1637" s="233" t="str">
        <f>IFERROR(IF(P1637*'BCA Inputs'!$C$1+Q1637*'BCA Inputs'!$C$2+F1637*'BCA Inputs'!$C$2+G1637*'BCA Inputs'!$C$2=0,"",P1637*'BCA Inputs'!$C$1+Q1637*'BCA Inputs'!$C$2+F1637*'BCA Inputs'!$C$2+G1637*'BCA Inputs'!$C$2),"")</f>
        <v/>
      </c>
      <c r="S1637" s="181" t="str">
        <f t="shared" si="250"/>
        <v/>
      </c>
      <c r="T1637" s="181" t="str">
        <f>IFERROR(IF($B$3="NYSEG",(INDEX('BCA Inputs'!$N$14:$N$54,MATCH(I1637,'BCA Inputs'!$M$14:$M$54,0))*P1637+INDEX('BCA Inputs'!$O$14:$O$54,MATCH(I1637,'BCA Inputs'!$M$14:$M$54,0))*O1637+INDEX('BCA Inputs'!P:P,MATCH(I1637,'BCA Inputs'!M:M,0))*Q1637+INDEX('BCA Inputs'!Q:Q,MATCH(I1637,'BCA Inputs'!M:M,0))*F1637+INDEX('BCA Inputs'!R:R,MATCH(I1637,'BCA Inputs'!M:M,0))*G1637)+L1637+N1637,IF($B$3="RG&amp;E",(INDEX('BCA Inputs'!$AX$14:$AX$54,MATCH(I1637,'BCA Inputs'!$AW$14:$AW$54,0))*P1637+INDEX('BCA Inputs'!$AY$14:$AY$54,MATCH(I1637,'BCA Inputs'!$AW$14:$AW$54,0))*O1637+INDEX('BCA Inputs'!$AZ$14:$AZ$54,MATCH(I1637,'BCA Inputs'!$AW$14:$AW$54,0))*Q1637+INDEX('BCA Inputs'!$BA$14:$BA$54,MATCH(I1637,'BCA Inputs'!$AW$14:$AW$54,0))*F1637+INDEX('BCA Inputs'!$BB$14:$BB$54,MATCH(I1637,'BCA Inputs'!$AW$14:$AW$54,0))*G1637)+L1637+N1637,"")),"")</f>
        <v/>
      </c>
      <c r="U1637" s="234" t="str">
        <f t="shared" si="251"/>
        <v/>
      </c>
      <c r="V1637" s="234" t="str">
        <f t="shared" si="252"/>
        <v/>
      </c>
      <c r="W1637" s="234" t="str">
        <f t="shared" si="253"/>
        <v/>
      </c>
      <c r="Y1637" s="235" t="str">
        <f t="shared" si="254"/>
        <v/>
      </c>
      <c r="Z1637" s="236" t="str">
        <f>IFERROR(IF($B$3="NYSEG",INDEX('BCA Inputs'!$X$14:$X$54,MATCH(I1637,'BCA Inputs'!$M$14:$M$54,0))*P1637+INDEX('BCA Inputs'!$Y$14:$Y$54,MATCH(I1637,'BCA Inputs'!$M$14:$M$54,0))*O1637+INDEX('BCA Inputs'!$Z$14:$Z$54,MATCH(I1637,'BCA Inputs'!$M$14:$M$54,0))*Q1637+INDEX('BCA Inputs'!$AA$14:$AA$54,MATCH(I1637,'BCA Inputs'!$M$14:$M$54,0))*F1637+INDEX('BCA Inputs'!$AB$14:$AB$54,MATCH(I1637,'BCA Inputs'!$M$14:$M$54,0))*G1637,IF($B$3="RG&amp;E",INDEX('BCA Inputs'!$BG$14:$BG$54,MATCH(I1637,'BCA Inputs'!$AW$14:$AW$54,0))*P1637+INDEX('BCA Inputs'!$BH$14:$BH$54,MATCH(I1637,'BCA Inputs'!$AW$14:$AW$54,0))*O1637+INDEX('BCA Inputs'!$BI$14:$BI$54,MATCH(I1637,'BCA Inputs'!$AW$14:$AW$54,0))*Q1637+INDEX('BCA Inputs'!$BJ$14:$BJ$54,MATCH(I1637,'BCA Inputs'!$AW$14:$AW$54,0))*F1637+INDEX('BCA Inputs'!$BK$14:$BK$54,MATCH(I1637,'BCA Inputs'!$AW$14:$AW$54,0))*G1637,"")),"")</f>
        <v/>
      </c>
      <c r="AA1637" s="237" t="str">
        <f t="shared" si="255"/>
        <v/>
      </c>
      <c r="AC1637" s="238" t="str">
        <f>IFERROR((K1637+R1637)+IF($B$3="NYSEG",INDEX('BCA Inputs'!$AI$14:$AI$54,MATCH(I1637,'BCA Inputs'!$M$14:$M$54,0))*P1637+INDEX('BCA Inputs'!$AJ$14:$AJ$54,MATCH(I1637,'BCA Inputs'!$M$14:$M$54,0))*Q1637,IF($B$3="RG&amp;E",INDEX('BCA Inputs'!$BR$14:$BR$54,MATCH(I1637,'BCA Inputs'!$AW$14:$AW$54,0))*P1637+INDEX('BCA Inputs'!$BS$14:$BS$54,MATCH(I1637,'BCA Inputs'!$AW$14:$AW$54,0))*Q1637,"")),"")</f>
        <v/>
      </c>
      <c r="AD1637" s="181" t="str">
        <f>IFERROR(IF($B$3="NYSEG",INDEX('BCA Inputs'!$AD$14:$AD$54,MATCH(I1637,'BCA Inputs'!$M$14:$M$54,0))*P1637+INDEX('BCA Inputs'!$AE$14:$AE$54,MATCH(I1637,'BCA Inputs'!$M$14:$M$54,0))*O1637+INDEX('BCA Inputs'!$AF$14:$AF$54,MATCH(I1637,'BCA Inputs'!$M$14:$M$54,0))*Q1637+INDEX('BCA Inputs'!$AG$14:$AG$54,MATCH(I1637,'BCA Inputs'!$M$14:$M$54,0))*F1637+INDEX('BCA Inputs'!$AH$14:$AH$54,MATCH(I1637,'BCA Inputs'!$M$14:$M$54,0))*G1637,IF($B$3="RG&amp;E",INDEX('BCA Inputs'!$BM$14:$BM$54,MATCH(I1637,'BCA Inputs'!$AW$14:$AW$54,0))*P1637+INDEX('BCA Inputs'!$BN$14:$BN$54,MATCH(I1637,'BCA Inputs'!$AW$14:$AW$54,0))*O1637+INDEX('BCA Inputs'!$BO$14:$BO$54,MATCH(I1637,'BCA Inputs'!$AW$14:$AW$54,0))*Q1637+INDEX('BCA Inputs'!$BP$14:$BP$54,MATCH(I1637,'BCA Inputs'!$AW$14:$AW$54,0))*F1637+INDEX('BCA Inputs'!$BQ$14:$BQ$54,MATCH(I1637,'BCA Inputs'!$AW$14:$AW$54,0))*G1637,"")),"")</f>
        <v/>
      </c>
      <c r="AE1637" s="237" t="str">
        <f t="shared" si="256"/>
        <v/>
      </c>
      <c r="AF1637" s="198">
        <f t="shared" si="258"/>
        <v>0</v>
      </c>
      <c r="AG1637" s="239">
        <f t="shared" si="259"/>
        <v>0</v>
      </c>
    </row>
    <row r="1638" spans="1:33">
      <c r="A1638" s="228"/>
      <c r="B1638" s="176"/>
      <c r="C1638" s="229"/>
      <c r="D1638" s="230"/>
      <c r="E1638" s="230"/>
      <c r="F1638" s="230"/>
      <c r="G1638" s="230"/>
      <c r="H1638" s="231"/>
      <c r="I1638" s="231"/>
      <c r="J1638" s="232"/>
      <c r="K1638" s="232"/>
      <c r="L1638" s="232"/>
      <c r="M1638" s="181">
        <f t="shared" si="257"/>
        <v>0</v>
      </c>
      <c r="N1638" s="181">
        <f>IF(H1638="",0,H1638*I1638*'Avoided Water Savings Cost'!$C$16)</f>
        <v>0</v>
      </c>
      <c r="O1638" s="545">
        <f>IF(C1638="",0,IF($B$3="NYSEG",C1638/(1-'Avoided Electric Costs 2020'!$W$21),IF($B$3="RG&amp;E",C1638/(1-'Avoided Electric Costs 2020'!$X$21),"")))</f>
        <v>0</v>
      </c>
      <c r="P1638" s="546">
        <f>IF(D1638="",0,IF($B$3="NYSEG",D1638/(1-'Avoided Electric Costs 2020'!$W$21),IF($B$3="RG&amp;E",D1638/(1-'Avoided Electric Costs 2020'!$X$21),"")))</f>
        <v>0</v>
      </c>
      <c r="Q1638" s="546">
        <f>IF(E1638="",0,IF($B$3="NYSEG",E1638/(1-'Avoided Natural Gas Costs 2020'!$J$34),IF($B$3="RG&amp;E",E1638/(1-'Avoided Natural Gas Costs 2020'!$K$34),"")))</f>
        <v>0</v>
      </c>
      <c r="R1638" s="233" t="str">
        <f>IFERROR(IF(P1638*'BCA Inputs'!$C$1+Q1638*'BCA Inputs'!$C$2+F1638*'BCA Inputs'!$C$2+G1638*'BCA Inputs'!$C$2=0,"",P1638*'BCA Inputs'!$C$1+Q1638*'BCA Inputs'!$C$2+F1638*'BCA Inputs'!$C$2+G1638*'BCA Inputs'!$C$2),"")</f>
        <v/>
      </c>
      <c r="S1638" s="181" t="str">
        <f t="shared" si="250"/>
        <v/>
      </c>
      <c r="T1638" s="181" t="str">
        <f>IFERROR(IF($B$3="NYSEG",(INDEX('BCA Inputs'!$N$14:$N$54,MATCH(I1638,'BCA Inputs'!$M$14:$M$54,0))*P1638+INDEX('BCA Inputs'!$O$14:$O$54,MATCH(I1638,'BCA Inputs'!$M$14:$M$54,0))*O1638+INDEX('BCA Inputs'!P:P,MATCH(I1638,'BCA Inputs'!M:M,0))*Q1638+INDEX('BCA Inputs'!Q:Q,MATCH(I1638,'BCA Inputs'!M:M,0))*F1638+INDEX('BCA Inputs'!R:R,MATCH(I1638,'BCA Inputs'!M:M,0))*G1638)+L1638+N1638,IF($B$3="RG&amp;E",(INDEX('BCA Inputs'!$AX$14:$AX$54,MATCH(I1638,'BCA Inputs'!$AW$14:$AW$54,0))*P1638+INDEX('BCA Inputs'!$AY$14:$AY$54,MATCH(I1638,'BCA Inputs'!$AW$14:$AW$54,0))*O1638+INDEX('BCA Inputs'!$AZ$14:$AZ$54,MATCH(I1638,'BCA Inputs'!$AW$14:$AW$54,0))*Q1638+INDEX('BCA Inputs'!$BA$14:$BA$54,MATCH(I1638,'BCA Inputs'!$AW$14:$AW$54,0))*F1638+INDEX('BCA Inputs'!$BB$14:$BB$54,MATCH(I1638,'BCA Inputs'!$AW$14:$AW$54,0))*G1638)+L1638+N1638,"")),"")</f>
        <v/>
      </c>
      <c r="U1638" s="234" t="str">
        <f t="shared" si="251"/>
        <v/>
      </c>
      <c r="V1638" s="234" t="str">
        <f t="shared" si="252"/>
        <v/>
      </c>
      <c r="W1638" s="234" t="str">
        <f t="shared" si="253"/>
        <v/>
      </c>
      <c r="Y1638" s="235" t="str">
        <f t="shared" si="254"/>
        <v/>
      </c>
      <c r="Z1638" s="236" t="str">
        <f>IFERROR(IF($B$3="NYSEG",INDEX('BCA Inputs'!$X$14:$X$54,MATCH(I1638,'BCA Inputs'!$M$14:$M$54,0))*P1638+INDEX('BCA Inputs'!$Y$14:$Y$54,MATCH(I1638,'BCA Inputs'!$M$14:$M$54,0))*O1638+INDEX('BCA Inputs'!$Z$14:$Z$54,MATCH(I1638,'BCA Inputs'!$M$14:$M$54,0))*Q1638+INDEX('BCA Inputs'!$AA$14:$AA$54,MATCH(I1638,'BCA Inputs'!$M$14:$M$54,0))*F1638+INDEX('BCA Inputs'!$AB$14:$AB$54,MATCH(I1638,'BCA Inputs'!$M$14:$M$54,0))*G1638,IF($B$3="RG&amp;E",INDEX('BCA Inputs'!$BG$14:$BG$54,MATCH(I1638,'BCA Inputs'!$AW$14:$AW$54,0))*P1638+INDEX('BCA Inputs'!$BH$14:$BH$54,MATCH(I1638,'BCA Inputs'!$AW$14:$AW$54,0))*O1638+INDEX('BCA Inputs'!$BI$14:$BI$54,MATCH(I1638,'BCA Inputs'!$AW$14:$AW$54,0))*Q1638+INDEX('BCA Inputs'!$BJ$14:$BJ$54,MATCH(I1638,'BCA Inputs'!$AW$14:$AW$54,0))*F1638+INDEX('BCA Inputs'!$BK$14:$BK$54,MATCH(I1638,'BCA Inputs'!$AW$14:$AW$54,0))*G1638,"")),"")</f>
        <v/>
      </c>
      <c r="AA1638" s="237" t="str">
        <f t="shared" si="255"/>
        <v/>
      </c>
      <c r="AC1638" s="238" t="str">
        <f>IFERROR((K1638+R1638)+IF($B$3="NYSEG",INDEX('BCA Inputs'!$AI$14:$AI$54,MATCH(I1638,'BCA Inputs'!$M$14:$M$54,0))*P1638+INDEX('BCA Inputs'!$AJ$14:$AJ$54,MATCH(I1638,'BCA Inputs'!$M$14:$M$54,0))*Q1638,IF($B$3="RG&amp;E",INDEX('BCA Inputs'!$BR$14:$BR$54,MATCH(I1638,'BCA Inputs'!$AW$14:$AW$54,0))*P1638+INDEX('BCA Inputs'!$BS$14:$BS$54,MATCH(I1638,'BCA Inputs'!$AW$14:$AW$54,0))*Q1638,"")),"")</f>
        <v/>
      </c>
      <c r="AD1638" s="181" t="str">
        <f>IFERROR(IF($B$3="NYSEG",INDEX('BCA Inputs'!$AD$14:$AD$54,MATCH(I1638,'BCA Inputs'!$M$14:$M$54,0))*P1638+INDEX('BCA Inputs'!$AE$14:$AE$54,MATCH(I1638,'BCA Inputs'!$M$14:$M$54,0))*O1638+INDEX('BCA Inputs'!$AF$14:$AF$54,MATCH(I1638,'BCA Inputs'!$M$14:$M$54,0))*Q1638+INDEX('BCA Inputs'!$AG$14:$AG$54,MATCH(I1638,'BCA Inputs'!$M$14:$M$54,0))*F1638+INDEX('BCA Inputs'!$AH$14:$AH$54,MATCH(I1638,'BCA Inputs'!$M$14:$M$54,0))*G1638,IF($B$3="RG&amp;E",INDEX('BCA Inputs'!$BM$14:$BM$54,MATCH(I1638,'BCA Inputs'!$AW$14:$AW$54,0))*P1638+INDEX('BCA Inputs'!$BN$14:$BN$54,MATCH(I1638,'BCA Inputs'!$AW$14:$AW$54,0))*O1638+INDEX('BCA Inputs'!$BO$14:$BO$54,MATCH(I1638,'BCA Inputs'!$AW$14:$AW$54,0))*Q1638+INDEX('BCA Inputs'!$BP$14:$BP$54,MATCH(I1638,'BCA Inputs'!$AW$14:$AW$54,0))*F1638+INDEX('BCA Inputs'!$BQ$14:$BQ$54,MATCH(I1638,'BCA Inputs'!$AW$14:$AW$54,0))*G1638,"")),"")</f>
        <v/>
      </c>
      <c r="AE1638" s="237" t="str">
        <f t="shared" si="256"/>
        <v/>
      </c>
      <c r="AF1638" s="198">
        <f t="shared" si="258"/>
        <v>0</v>
      </c>
      <c r="AG1638" s="239">
        <f t="shared" si="259"/>
        <v>0</v>
      </c>
    </row>
    <row r="1639" spans="1:33">
      <c r="A1639" s="228"/>
      <c r="B1639" s="176"/>
      <c r="C1639" s="229"/>
      <c r="D1639" s="230"/>
      <c r="E1639" s="230"/>
      <c r="F1639" s="230"/>
      <c r="G1639" s="230"/>
      <c r="H1639" s="231"/>
      <c r="I1639" s="231"/>
      <c r="J1639" s="232"/>
      <c r="K1639" s="232"/>
      <c r="L1639" s="232"/>
      <c r="M1639" s="181">
        <f t="shared" si="257"/>
        <v>0</v>
      </c>
      <c r="N1639" s="181">
        <f>IF(H1639="",0,H1639*I1639*'Avoided Water Savings Cost'!$C$16)</f>
        <v>0</v>
      </c>
      <c r="O1639" s="545">
        <f>IF(C1639="",0,IF($B$3="NYSEG",C1639/(1-'Avoided Electric Costs 2020'!$W$21),IF($B$3="RG&amp;E",C1639/(1-'Avoided Electric Costs 2020'!$X$21),"")))</f>
        <v>0</v>
      </c>
      <c r="P1639" s="546">
        <f>IF(D1639="",0,IF($B$3="NYSEG",D1639/(1-'Avoided Electric Costs 2020'!$W$21),IF($B$3="RG&amp;E",D1639/(1-'Avoided Electric Costs 2020'!$X$21),"")))</f>
        <v>0</v>
      </c>
      <c r="Q1639" s="546">
        <f>IF(E1639="",0,IF($B$3="NYSEG",E1639/(1-'Avoided Natural Gas Costs 2020'!$J$34),IF($B$3="RG&amp;E",E1639/(1-'Avoided Natural Gas Costs 2020'!$K$34),"")))</f>
        <v>0</v>
      </c>
      <c r="R1639" s="233" t="str">
        <f>IFERROR(IF(P1639*'BCA Inputs'!$C$1+Q1639*'BCA Inputs'!$C$2+F1639*'BCA Inputs'!$C$2+G1639*'BCA Inputs'!$C$2=0,"",P1639*'BCA Inputs'!$C$1+Q1639*'BCA Inputs'!$C$2+F1639*'BCA Inputs'!$C$2+G1639*'BCA Inputs'!$C$2),"")</f>
        <v/>
      </c>
      <c r="S1639" s="181" t="str">
        <f t="shared" si="250"/>
        <v/>
      </c>
      <c r="T1639" s="181" t="str">
        <f>IFERROR(IF($B$3="NYSEG",(INDEX('BCA Inputs'!$N$14:$N$54,MATCH(I1639,'BCA Inputs'!$M$14:$M$54,0))*P1639+INDEX('BCA Inputs'!$O$14:$O$54,MATCH(I1639,'BCA Inputs'!$M$14:$M$54,0))*O1639+INDEX('BCA Inputs'!P:P,MATCH(I1639,'BCA Inputs'!M:M,0))*Q1639+INDEX('BCA Inputs'!Q:Q,MATCH(I1639,'BCA Inputs'!M:M,0))*F1639+INDEX('BCA Inputs'!R:R,MATCH(I1639,'BCA Inputs'!M:M,0))*G1639)+L1639+N1639,IF($B$3="RG&amp;E",(INDEX('BCA Inputs'!$AX$14:$AX$54,MATCH(I1639,'BCA Inputs'!$AW$14:$AW$54,0))*P1639+INDEX('BCA Inputs'!$AY$14:$AY$54,MATCH(I1639,'BCA Inputs'!$AW$14:$AW$54,0))*O1639+INDEX('BCA Inputs'!$AZ$14:$AZ$54,MATCH(I1639,'BCA Inputs'!$AW$14:$AW$54,0))*Q1639+INDEX('BCA Inputs'!$BA$14:$BA$54,MATCH(I1639,'BCA Inputs'!$AW$14:$AW$54,0))*F1639+INDEX('BCA Inputs'!$BB$14:$BB$54,MATCH(I1639,'BCA Inputs'!$AW$14:$AW$54,0))*G1639)+L1639+N1639,"")),"")</f>
        <v/>
      </c>
      <c r="U1639" s="234" t="str">
        <f t="shared" si="251"/>
        <v/>
      </c>
      <c r="V1639" s="234" t="str">
        <f t="shared" si="252"/>
        <v/>
      </c>
      <c r="W1639" s="234" t="str">
        <f t="shared" si="253"/>
        <v/>
      </c>
      <c r="Y1639" s="235" t="str">
        <f t="shared" si="254"/>
        <v/>
      </c>
      <c r="Z1639" s="236" t="str">
        <f>IFERROR(IF($B$3="NYSEG",INDEX('BCA Inputs'!$X$14:$X$54,MATCH(I1639,'BCA Inputs'!$M$14:$M$54,0))*P1639+INDEX('BCA Inputs'!$Y$14:$Y$54,MATCH(I1639,'BCA Inputs'!$M$14:$M$54,0))*O1639+INDEX('BCA Inputs'!$Z$14:$Z$54,MATCH(I1639,'BCA Inputs'!$M$14:$M$54,0))*Q1639+INDEX('BCA Inputs'!$AA$14:$AA$54,MATCH(I1639,'BCA Inputs'!$M$14:$M$54,0))*F1639+INDEX('BCA Inputs'!$AB$14:$AB$54,MATCH(I1639,'BCA Inputs'!$M$14:$M$54,0))*G1639,IF($B$3="RG&amp;E",INDEX('BCA Inputs'!$BG$14:$BG$54,MATCH(I1639,'BCA Inputs'!$AW$14:$AW$54,0))*P1639+INDEX('BCA Inputs'!$BH$14:$BH$54,MATCH(I1639,'BCA Inputs'!$AW$14:$AW$54,0))*O1639+INDEX('BCA Inputs'!$BI$14:$BI$54,MATCH(I1639,'BCA Inputs'!$AW$14:$AW$54,0))*Q1639+INDEX('BCA Inputs'!$BJ$14:$BJ$54,MATCH(I1639,'BCA Inputs'!$AW$14:$AW$54,0))*F1639+INDEX('BCA Inputs'!$BK$14:$BK$54,MATCH(I1639,'BCA Inputs'!$AW$14:$AW$54,0))*G1639,"")),"")</f>
        <v/>
      </c>
      <c r="AA1639" s="237" t="str">
        <f t="shared" si="255"/>
        <v/>
      </c>
      <c r="AC1639" s="238" t="str">
        <f>IFERROR((K1639+R1639)+IF($B$3="NYSEG",INDEX('BCA Inputs'!$AI$14:$AI$54,MATCH(I1639,'BCA Inputs'!$M$14:$M$54,0))*P1639+INDEX('BCA Inputs'!$AJ$14:$AJ$54,MATCH(I1639,'BCA Inputs'!$M$14:$M$54,0))*Q1639,IF($B$3="RG&amp;E",INDEX('BCA Inputs'!$BR$14:$BR$54,MATCH(I1639,'BCA Inputs'!$AW$14:$AW$54,0))*P1639+INDEX('BCA Inputs'!$BS$14:$BS$54,MATCH(I1639,'BCA Inputs'!$AW$14:$AW$54,0))*Q1639,"")),"")</f>
        <v/>
      </c>
      <c r="AD1639" s="181" t="str">
        <f>IFERROR(IF($B$3="NYSEG",INDEX('BCA Inputs'!$AD$14:$AD$54,MATCH(I1639,'BCA Inputs'!$M$14:$M$54,0))*P1639+INDEX('BCA Inputs'!$AE$14:$AE$54,MATCH(I1639,'BCA Inputs'!$M$14:$M$54,0))*O1639+INDEX('BCA Inputs'!$AF$14:$AF$54,MATCH(I1639,'BCA Inputs'!$M$14:$M$54,0))*Q1639+INDEX('BCA Inputs'!$AG$14:$AG$54,MATCH(I1639,'BCA Inputs'!$M$14:$M$54,0))*F1639+INDEX('BCA Inputs'!$AH$14:$AH$54,MATCH(I1639,'BCA Inputs'!$M$14:$M$54,0))*G1639,IF($B$3="RG&amp;E",INDEX('BCA Inputs'!$BM$14:$BM$54,MATCH(I1639,'BCA Inputs'!$AW$14:$AW$54,0))*P1639+INDEX('BCA Inputs'!$BN$14:$BN$54,MATCH(I1639,'BCA Inputs'!$AW$14:$AW$54,0))*O1639+INDEX('BCA Inputs'!$BO$14:$BO$54,MATCH(I1639,'BCA Inputs'!$AW$14:$AW$54,0))*Q1639+INDEX('BCA Inputs'!$BP$14:$BP$54,MATCH(I1639,'BCA Inputs'!$AW$14:$AW$54,0))*F1639+INDEX('BCA Inputs'!$BQ$14:$BQ$54,MATCH(I1639,'BCA Inputs'!$AW$14:$AW$54,0))*G1639,"")),"")</f>
        <v/>
      </c>
      <c r="AE1639" s="237" t="str">
        <f t="shared" si="256"/>
        <v/>
      </c>
      <c r="AF1639" s="198">
        <f t="shared" si="258"/>
        <v>0</v>
      </c>
      <c r="AG1639" s="239">
        <f t="shared" si="259"/>
        <v>0</v>
      </c>
    </row>
    <row r="1640" spans="1:33">
      <c r="A1640" s="228"/>
      <c r="B1640" s="176"/>
      <c r="C1640" s="229"/>
      <c r="D1640" s="230"/>
      <c r="E1640" s="230"/>
      <c r="F1640" s="230"/>
      <c r="G1640" s="230"/>
      <c r="H1640" s="231"/>
      <c r="I1640" s="231"/>
      <c r="J1640" s="232"/>
      <c r="K1640" s="232"/>
      <c r="L1640" s="232"/>
      <c r="M1640" s="181">
        <f t="shared" si="257"/>
        <v>0</v>
      </c>
      <c r="N1640" s="181">
        <f>IF(H1640="",0,H1640*I1640*'Avoided Water Savings Cost'!$C$16)</f>
        <v>0</v>
      </c>
      <c r="O1640" s="545">
        <f>IF(C1640="",0,IF($B$3="NYSEG",C1640/(1-'Avoided Electric Costs 2020'!$W$21),IF($B$3="RG&amp;E",C1640/(1-'Avoided Electric Costs 2020'!$X$21),"")))</f>
        <v>0</v>
      </c>
      <c r="P1640" s="546">
        <f>IF(D1640="",0,IF($B$3="NYSEG",D1640/(1-'Avoided Electric Costs 2020'!$W$21),IF($B$3="RG&amp;E",D1640/(1-'Avoided Electric Costs 2020'!$X$21),"")))</f>
        <v>0</v>
      </c>
      <c r="Q1640" s="546">
        <f>IF(E1640="",0,IF($B$3="NYSEG",E1640/(1-'Avoided Natural Gas Costs 2020'!$J$34),IF($B$3="RG&amp;E",E1640/(1-'Avoided Natural Gas Costs 2020'!$K$34),"")))</f>
        <v>0</v>
      </c>
      <c r="R1640" s="233" t="str">
        <f>IFERROR(IF(P1640*'BCA Inputs'!$C$1+Q1640*'BCA Inputs'!$C$2+F1640*'BCA Inputs'!$C$2+G1640*'BCA Inputs'!$C$2=0,"",P1640*'BCA Inputs'!$C$1+Q1640*'BCA Inputs'!$C$2+F1640*'BCA Inputs'!$C$2+G1640*'BCA Inputs'!$C$2),"")</f>
        <v/>
      </c>
      <c r="S1640" s="181" t="str">
        <f t="shared" si="250"/>
        <v/>
      </c>
      <c r="T1640" s="181" t="str">
        <f>IFERROR(IF($B$3="NYSEG",(INDEX('BCA Inputs'!$N$14:$N$54,MATCH(I1640,'BCA Inputs'!$M$14:$M$54,0))*P1640+INDEX('BCA Inputs'!$O$14:$O$54,MATCH(I1640,'BCA Inputs'!$M$14:$M$54,0))*O1640+INDEX('BCA Inputs'!P:P,MATCH(I1640,'BCA Inputs'!M:M,0))*Q1640+INDEX('BCA Inputs'!Q:Q,MATCH(I1640,'BCA Inputs'!M:M,0))*F1640+INDEX('BCA Inputs'!R:R,MATCH(I1640,'BCA Inputs'!M:M,0))*G1640)+L1640+N1640,IF($B$3="RG&amp;E",(INDEX('BCA Inputs'!$AX$14:$AX$54,MATCH(I1640,'BCA Inputs'!$AW$14:$AW$54,0))*P1640+INDEX('BCA Inputs'!$AY$14:$AY$54,MATCH(I1640,'BCA Inputs'!$AW$14:$AW$54,0))*O1640+INDEX('BCA Inputs'!$AZ$14:$AZ$54,MATCH(I1640,'BCA Inputs'!$AW$14:$AW$54,0))*Q1640+INDEX('BCA Inputs'!$BA$14:$BA$54,MATCH(I1640,'BCA Inputs'!$AW$14:$AW$54,0))*F1640+INDEX('BCA Inputs'!$BB$14:$BB$54,MATCH(I1640,'BCA Inputs'!$AW$14:$AW$54,0))*G1640)+L1640+N1640,"")),"")</f>
        <v/>
      </c>
      <c r="U1640" s="234" t="str">
        <f t="shared" si="251"/>
        <v/>
      </c>
      <c r="V1640" s="234" t="str">
        <f t="shared" si="252"/>
        <v/>
      </c>
      <c r="W1640" s="234" t="str">
        <f t="shared" si="253"/>
        <v/>
      </c>
      <c r="Y1640" s="235" t="str">
        <f t="shared" si="254"/>
        <v/>
      </c>
      <c r="Z1640" s="236" t="str">
        <f>IFERROR(IF($B$3="NYSEG",INDEX('BCA Inputs'!$X$14:$X$54,MATCH(I1640,'BCA Inputs'!$M$14:$M$54,0))*P1640+INDEX('BCA Inputs'!$Y$14:$Y$54,MATCH(I1640,'BCA Inputs'!$M$14:$M$54,0))*O1640+INDEX('BCA Inputs'!$Z$14:$Z$54,MATCH(I1640,'BCA Inputs'!$M$14:$M$54,0))*Q1640+INDEX('BCA Inputs'!$AA$14:$AA$54,MATCH(I1640,'BCA Inputs'!$M$14:$M$54,0))*F1640+INDEX('BCA Inputs'!$AB$14:$AB$54,MATCH(I1640,'BCA Inputs'!$M$14:$M$54,0))*G1640,IF($B$3="RG&amp;E",INDEX('BCA Inputs'!$BG$14:$BG$54,MATCH(I1640,'BCA Inputs'!$AW$14:$AW$54,0))*P1640+INDEX('BCA Inputs'!$BH$14:$BH$54,MATCH(I1640,'BCA Inputs'!$AW$14:$AW$54,0))*O1640+INDEX('BCA Inputs'!$BI$14:$BI$54,MATCH(I1640,'BCA Inputs'!$AW$14:$AW$54,0))*Q1640+INDEX('BCA Inputs'!$BJ$14:$BJ$54,MATCH(I1640,'BCA Inputs'!$AW$14:$AW$54,0))*F1640+INDEX('BCA Inputs'!$BK$14:$BK$54,MATCH(I1640,'BCA Inputs'!$AW$14:$AW$54,0))*G1640,"")),"")</f>
        <v/>
      </c>
      <c r="AA1640" s="237" t="str">
        <f t="shared" si="255"/>
        <v/>
      </c>
      <c r="AC1640" s="238" t="str">
        <f>IFERROR((K1640+R1640)+IF($B$3="NYSEG",INDEX('BCA Inputs'!$AI$14:$AI$54,MATCH(I1640,'BCA Inputs'!$M$14:$M$54,0))*P1640+INDEX('BCA Inputs'!$AJ$14:$AJ$54,MATCH(I1640,'BCA Inputs'!$M$14:$M$54,0))*Q1640,IF($B$3="RG&amp;E",INDEX('BCA Inputs'!$BR$14:$BR$54,MATCH(I1640,'BCA Inputs'!$AW$14:$AW$54,0))*P1640+INDEX('BCA Inputs'!$BS$14:$BS$54,MATCH(I1640,'BCA Inputs'!$AW$14:$AW$54,0))*Q1640,"")),"")</f>
        <v/>
      </c>
      <c r="AD1640" s="181" t="str">
        <f>IFERROR(IF($B$3="NYSEG",INDEX('BCA Inputs'!$AD$14:$AD$54,MATCH(I1640,'BCA Inputs'!$M$14:$M$54,0))*P1640+INDEX('BCA Inputs'!$AE$14:$AE$54,MATCH(I1640,'BCA Inputs'!$M$14:$M$54,0))*O1640+INDEX('BCA Inputs'!$AF$14:$AF$54,MATCH(I1640,'BCA Inputs'!$M$14:$M$54,0))*Q1640+INDEX('BCA Inputs'!$AG$14:$AG$54,MATCH(I1640,'BCA Inputs'!$M$14:$M$54,0))*F1640+INDEX('BCA Inputs'!$AH$14:$AH$54,MATCH(I1640,'BCA Inputs'!$M$14:$M$54,0))*G1640,IF($B$3="RG&amp;E",INDEX('BCA Inputs'!$BM$14:$BM$54,MATCH(I1640,'BCA Inputs'!$AW$14:$AW$54,0))*P1640+INDEX('BCA Inputs'!$BN$14:$BN$54,MATCH(I1640,'BCA Inputs'!$AW$14:$AW$54,0))*O1640+INDEX('BCA Inputs'!$BO$14:$BO$54,MATCH(I1640,'BCA Inputs'!$AW$14:$AW$54,0))*Q1640+INDEX('BCA Inputs'!$BP$14:$BP$54,MATCH(I1640,'BCA Inputs'!$AW$14:$AW$54,0))*F1640+INDEX('BCA Inputs'!$BQ$14:$BQ$54,MATCH(I1640,'BCA Inputs'!$AW$14:$AW$54,0))*G1640,"")),"")</f>
        <v/>
      </c>
      <c r="AE1640" s="237" t="str">
        <f t="shared" si="256"/>
        <v/>
      </c>
      <c r="AF1640" s="198">
        <f t="shared" si="258"/>
        <v>0</v>
      </c>
      <c r="AG1640" s="239">
        <f t="shared" si="259"/>
        <v>0</v>
      </c>
    </row>
    <row r="1641" spans="1:33">
      <c r="A1641" s="228"/>
      <c r="B1641" s="176"/>
      <c r="C1641" s="229"/>
      <c r="D1641" s="230"/>
      <c r="E1641" s="230"/>
      <c r="F1641" s="230"/>
      <c r="G1641" s="230"/>
      <c r="H1641" s="231"/>
      <c r="I1641" s="231"/>
      <c r="J1641" s="232"/>
      <c r="K1641" s="232"/>
      <c r="L1641" s="232"/>
      <c r="M1641" s="181">
        <f t="shared" si="257"/>
        <v>0</v>
      </c>
      <c r="N1641" s="181">
        <f>IF(H1641="",0,H1641*I1641*'Avoided Water Savings Cost'!$C$16)</f>
        <v>0</v>
      </c>
      <c r="O1641" s="545">
        <f>IF(C1641="",0,IF($B$3="NYSEG",C1641/(1-'Avoided Electric Costs 2020'!$W$21),IF($B$3="RG&amp;E",C1641/(1-'Avoided Electric Costs 2020'!$X$21),"")))</f>
        <v>0</v>
      </c>
      <c r="P1641" s="546">
        <f>IF(D1641="",0,IF($B$3="NYSEG",D1641/(1-'Avoided Electric Costs 2020'!$W$21),IF($B$3="RG&amp;E",D1641/(1-'Avoided Electric Costs 2020'!$X$21),"")))</f>
        <v>0</v>
      </c>
      <c r="Q1641" s="546">
        <f>IF(E1641="",0,IF($B$3="NYSEG",E1641/(1-'Avoided Natural Gas Costs 2020'!$J$34),IF($B$3="RG&amp;E",E1641/(1-'Avoided Natural Gas Costs 2020'!$K$34),"")))</f>
        <v>0</v>
      </c>
      <c r="R1641" s="233" t="str">
        <f>IFERROR(IF(P1641*'BCA Inputs'!$C$1+Q1641*'BCA Inputs'!$C$2+F1641*'BCA Inputs'!$C$2+G1641*'BCA Inputs'!$C$2=0,"",P1641*'BCA Inputs'!$C$1+Q1641*'BCA Inputs'!$C$2+F1641*'BCA Inputs'!$C$2+G1641*'BCA Inputs'!$C$2),"")</f>
        <v/>
      </c>
      <c r="S1641" s="181" t="str">
        <f t="shared" si="250"/>
        <v/>
      </c>
      <c r="T1641" s="181" t="str">
        <f>IFERROR(IF($B$3="NYSEG",(INDEX('BCA Inputs'!$N$14:$N$54,MATCH(I1641,'BCA Inputs'!$M$14:$M$54,0))*P1641+INDEX('BCA Inputs'!$O$14:$O$54,MATCH(I1641,'BCA Inputs'!$M$14:$M$54,0))*O1641+INDEX('BCA Inputs'!P:P,MATCH(I1641,'BCA Inputs'!M:M,0))*Q1641+INDEX('BCA Inputs'!Q:Q,MATCH(I1641,'BCA Inputs'!M:M,0))*F1641+INDEX('BCA Inputs'!R:R,MATCH(I1641,'BCA Inputs'!M:M,0))*G1641)+L1641+N1641,IF($B$3="RG&amp;E",(INDEX('BCA Inputs'!$AX$14:$AX$54,MATCH(I1641,'BCA Inputs'!$AW$14:$AW$54,0))*P1641+INDEX('BCA Inputs'!$AY$14:$AY$54,MATCH(I1641,'BCA Inputs'!$AW$14:$AW$54,0))*O1641+INDEX('BCA Inputs'!$AZ$14:$AZ$54,MATCH(I1641,'BCA Inputs'!$AW$14:$AW$54,0))*Q1641+INDEX('BCA Inputs'!$BA$14:$BA$54,MATCH(I1641,'BCA Inputs'!$AW$14:$AW$54,0))*F1641+INDEX('BCA Inputs'!$BB$14:$BB$54,MATCH(I1641,'BCA Inputs'!$AW$14:$AW$54,0))*G1641)+L1641+N1641,"")),"")</f>
        <v/>
      </c>
      <c r="U1641" s="234" t="str">
        <f t="shared" si="251"/>
        <v/>
      </c>
      <c r="V1641" s="234" t="str">
        <f t="shared" si="252"/>
        <v/>
      </c>
      <c r="W1641" s="234" t="str">
        <f t="shared" si="253"/>
        <v/>
      </c>
      <c r="Y1641" s="235" t="str">
        <f t="shared" si="254"/>
        <v/>
      </c>
      <c r="Z1641" s="236" t="str">
        <f>IFERROR(IF($B$3="NYSEG",INDEX('BCA Inputs'!$X$14:$X$54,MATCH(I1641,'BCA Inputs'!$M$14:$M$54,0))*P1641+INDEX('BCA Inputs'!$Y$14:$Y$54,MATCH(I1641,'BCA Inputs'!$M$14:$M$54,0))*O1641+INDEX('BCA Inputs'!$Z$14:$Z$54,MATCH(I1641,'BCA Inputs'!$M$14:$M$54,0))*Q1641+INDEX('BCA Inputs'!$AA$14:$AA$54,MATCH(I1641,'BCA Inputs'!$M$14:$M$54,0))*F1641+INDEX('BCA Inputs'!$AB$14:$AB$54,MATCH(I1641,'BCA Inputs'!$M$14:$M$54,0))*G1641,IF($B$3="RG&amp;E",INDEX('BCA Inputs'!$BG$14:$BG$54,MATCH(I1641,'BCA Inputs'!$AW$14:$AW$54,0))*P1641+INDEX('BCA Inputs'!$BH$14:$BH$54,MATCH(I1641,'BCA Inputs'!$AW$14:$AW$54,0))*O1641+INDEX('BCA Inputs'!$BI$14:$BI$54,MATCH(I1641,'BCA Inputs'!$AW$14:$AW$54,0))*Q1641+INDEX('BCA Inputs'!$BJ$14:$BJ$54,MATCH(I1641,'BCA Inputs'!$AW$14:$AW$54,0))*F1641+INDEX('BCA Inputs'!$BK$14:$BK$54,MATCH(I1641,'BCA Inputs'!$AW$14:$AW$54,0))*G1641,"")),"")</f>
        <v/>
      </c>
      <c r="AA1641" s="237" t="str">
        <f t="shared" si="255"/>
        <v/>
      </c>
      <c r="AC1641" s="238" t="str">
        <f>IFERROR((K1641+R1641)+IF($B$3="NYSEG",INDEX('BCA Inputs'!$AI$14:$AI$54,MATCH(I1641,'BCA Inputs'!$M$14:$M$54,0))*P1641+INDEX('BCA Inputs'!$AJ$14:$AJ$54,MATCH(I1641,'BCA Inputs'!$M$14:$M$54,0))*Q1641,IF($B$3="RG&amp;E",INDEX('BCA Inputs'!$BR$14:$BR$54,MATCH(I1641,'BCA Inputs'!$AW$14:$AW$54,0))*P1641+INDEX('BCA Inputs'!$BS$14:$BS$54,MATCH(I1641,'BCA Inputs'!$AW$14:$AW$54,0))*Q1641,"")),"")</f>
        <v/>
      </c>
      <c r="AD1641" s="181" t="str">
        <f>IFERROR(IF($B$3="NYSEG",INDEX('BCA Inputs'!$AD$14:$AD$54,MATCH(I1641,'BCA Inputs'!$M$14:$M$54,0))*P1641+INDEX('BCA Inputs'!$AE$14:$AE$54,MATCH(I1641,'BCA Inputs'!$M$14:$M$54,0))*O1641+INDEX('BCA Inputs'!$AF$14:$AF$54,MATCH(I1641,'BCA Inputs'!$M$14:$M$54,0))*Q1641+INDEX('BCA Inputs'!$AG$14:$AG$54,MATCH(I1641,'BCA Inputs'!$M$14:$M$54,0))*F1641+INDEX('BCA Inputs'!$AH$14:$AH$54,MATCH(I1641,'BCA Inputs'!$M$14:$M$54,0))*G1641,IF($B$3="RG&amp;E",INDEX('BCA Inputs'!$BM$14:$BM$54,MATCH(I1641,'BCA Inputs'!$AW$14:$AW$54,0))*P1641+INDEX('BCA Inputs'!$BN$14:$BN$54,MATCH(I1641,'BCA Inputs'!$AW$14:$AW$54,0))*O1641+INDEX('BCA Inputs'!$BO$14:$BO$54,MATCH(I1641,'BCA Inputs'!$AW$14:$AW$54,0))*Q1641+INDEX('BCA Inputs'!$BP$14:$BP$54,MATCH(I1641,'BCA Inputs'!$AW$14:$AW$54,0))*F1641+INDEX('BCA Inputs'!$BQ$14:$BQ$54,MATCH(I1641,'BCA Inputs'!$AW$14:$AW$54,0))*G1641,"")),"")</f>
        <v/>
      </c>
      <c r="AE1641" s="237" t="str">
        <f t="shared" si="256"/>
        <v/>
      </c>
      <c r="AF1641" s="198">
        <f t="shared" si="258"/>
        <v>0</v>
      </c>
      <c r="AG1641" s="239">
        <f t="shared" si="259"/>
        <v>0</v>
      </c>
    </row>
    <row r="1642" spans="1:33">
      <c r="A1642" s="228"/>
      <c r="B1642" s="176"/>
      <c r="C1642" s="229"/>
      <c r="D1642" s="230"/>
      <c r="E1642" s="230"/>
      <c r="F1642" s="230"/>
      <c r="G1642" s="230"/>
      <c r="H1642" s="231"/>
      <c r="I1642" s="231"/>
      <c r="J1642" s="232"/>
      <c r="K1642" s="232"/>
      <c r="L1642" s="232"/>
      <c r="M1642" s="181">
        <f t="shared" si="257"/>
        <v>0</v>
      </c>
      <c r="N1642" s="181">
        <f>IF(H1642="",0,H1642*I1642*'Avoided Water Savings Cost'!$C$16)</f>
        <v>0</v>
      </c>
      <c r="O1642" s="545">
        <f>IF(C1642="",0,IF($B$3="NYSEG",C1642/(1-'Avoided Electric Costs 2020'!$W$21),IF($B$3="RG&amp;E",C1642/(1-'Avoided Electric Costs 2020'!$X$21),"")))</f>
        <v>0</v>
      </c>
      <c r="P1642" s="546">
        <f>IF(D1642="",0,IF($B$3="NYSEG",D1642/(1-'Avoided Electric Costs 2020'!$W$21),IF($B$3="RG&amp;E",D1642/(1-'Avoided Electric Costs 2020'!$X$21),"")))</f>
        <v>0</v>
      </c>
      <c r="Q1642" s="546">
        <f>IF(E1642="",0,IF($B$3="NYSEG",E1642/(1-'Avoided Natural Gas Costs 2020'!$J$34),IF($B$3="RG&amp;E",E1642/(1-'Avoided Natural Gas Costs 2020'!$K$34),"")))</f>
        <v>0</v>
      </c>
      <c r="R1642" s="233" t="str">
        <f>IFERROR(IF(P1642*'BCA Inputs'!$C$1+Q1642*'BCA Inputs'!$C$2+F1642*'BCA Inputs'!$C$2+G1642*'BCA Inputs'!$C$2=0,"",P1642*'BCA Inputs'!$C$1+Q1642*'BCA Inputs'!$C$2+F1642*'BCA Inputs'!$C$2+G1642*'BCA Inputs'!$C$2),"")</f>
        <v/>
      </c>
      <c r="S1642" s="181" t="str">
        <f t="shared" si="250"/>
        <v/>
      </c>
      <c r="T1642" s="181" t="str">
        <f>IFERROR(IF($B$3="NYSEG",(INDEX('BCA Inputs'!$N$14:$N$54,MATCH(I1642,'BCA Inputs'!$M$14:$M$54,0))*P1642+INDEX('BCA Inputs'!$O$14:$O$54,MATCH(I1642,'BCA Inputs'!$M$14:$M$54,0))*O1642+INDEX('BCA Inputs'!P:P,MATCH(I1642,'BCA Inputs'!M:M,0))*Q1642+INDEX('BCA Inputs'!Q:Q,MATCH(I1642,'BCA Inputs'!M:M,0))*F1642+INDEX('BCA Inputs'!R:R,MATCH(I1642,'BCA Inputs'!M:M,0))*G1642)+L1642+N1642,IF($B$3="RG&amp;E",(INDEX('BCA Inputs'!$AX$14:$AX$54,MATCH(I1642,'BCA Inputs'!$AW$14:$AW$54,0))*P1642+INDEX('BCA Inputs'!$AY$14:$AY$54,MATCH(I1642,'BCA Inputs'!$AW$14:$AW$54,0))*O1642+INDEX('BCA Inputs'!$AZ$14:$AZ$54,MATCH(I1642,'BCA Inputs'!$AW$14:$AW$54,0))*Q1642+INDEX('BCA Inputs'!$BA$14:$BA$54,MATCH(I1642,'BCA Inputs'!$AW$14:$AW$54,0))*F1642+INDEX('BCA Inputs'!$BB$14:$BB$54,MATCH(I1642,'BCA Inputs'!$AW$14:$AW$54,0))*G1642)+L1642+N1642,"")),"")</f>
        <v/>
      </c>
      <c r="U1642" s="234" t="str">
        <f t="shared" si="251"/>
        <v/>
      </c>
      <c r="V1642" s="234" t="str">
        <f t="shared" si="252"/>
        <v/>
      </c>
      <c r="W1642" s="234" t="str">
        <f t="shared" si="253"/>
        <v/>
      </c>
      <c r="Y1642" s="235" t="str">
        <f t="shared" si="254"/>
        <v/>
      </c>
      <c r="Z1642" s="236" t="str">
        <f>IFERROR(IF($B$3="NYSEG",INDEX('BCA Inputs'!$X$14:$X$54,MATCH(I1642,'BCA Inputs'!$M$14:$M$54,0))*P1642+INDEX('BCA Inputs'!$Y$14:$Y$54,MATCH(I1642,'BCA Inputs'!$M$14:$M$54,0))*O1642+INDEX('BCA Inputs'!$Z$14:$Z$54,MATCH(I1642,'BCA Inputs'!$M$14:$M$54,0))*Q1642+INDEX('BCA Inputs'!$AA$14:$AA$54,MATCH(I1642,'BCA Inputs'!$M$14:$M$54,0))*F1642+INDEX('BCA Inputs'!$AB$14:$AB$54,MATCH(I1642,'BCA Inputs'!$M$14:$M$54,0))*G1642,IF($B$3="RG&amp;E",INDEX('BCA Inputs'!$BG$14:$BG$54,MATCH(I1642,'BCA Inputs'!$AW$14:$AW$54,0))*P1642+INDEX('BCA Inputs'!$BH$14:$BH$54,MATCH(I1642,'BCA Inputs'!$AW$14:$AW$54,0))*O1642+INDEX('BCA Inputs'!$BI$14:$BI$54,MATCH(I1642,'BCA Inputs'!$AW$14:$AW$54,0))*Q1642+INDEX('BCA Inputs'!$BJ$14:$BJ$54,MATCH(I1642,'BCA Inputs'!$AW$14:$AW$54,0))*F1642+INDEX('BCA Inputs'!$BK$14:$BK$54,MATCH(I1642,'BCA Inputs'!$AW$14:$AW$54,0))*G1642,"")),"")</f>
        <v/>
      </c>
      <c r="AA1642" s="237" t="str">
        <f t="shared" si="255"/>
        <v/>
      </c>
      <c r="AC1642" s="238" t="str">
        <f>IFERROR((K1642+R1642)+IF($B$3="NYSEG",INDEX('BCA Inputs'!$AI$14:$AI$54,MATCH(I1642,'BCA Inputs'!$M$14:$M$54,0))*P1642+INDEX('BCA Inputs'!$AJ$14:$AJ$54,MATCH(I1642,'BCA Inputs'!$M$14:$M$54,0))*Q1642,IF($B$3="RG&amp;E",INDEX('BCA Inputs'!$BR$14:$BR$54,MATCH(I1642,'BCA Inputs'!$AW$14:$AW$54,0))*P1642+INDEX('BCA Inputs'!$BS$14:$BS$54,MATCH(I1642,'BCA Inputs'!$AW$14:$AW$54,0))*Q1642,"")),"")</f>
        <v/>
      </c>
      <c r="AD1642" s="181" t="str">
        <f>IFERROR(IF($B$3="NYSEG",INDEX('BCA Inputs'!$AD$14:$AD$54,MATCH(I1642,'BCA Inputs'!$M$14:$M$54,0))*P1642+INDEX('BCA Inputs'!$AE$14:$AE$54,MATCH(I1642,'BCA Inputs'!$M$14:$M$54,0))*O1642+INDEX('BCA Inputs'!$AF$14:$AF$54,MATCH(I1642,'BCA Inputs'!$M$14:$M$54,0))*Q1642+INDEX('BCA Inputs'!$AG$14:$AG$54,MATCH(I1642,'BCA Inputs'!$M$14:$M$54,0))*F1642+INDEX('BCA Inputs'!$AH$14:$AH$54,MATCH(I1642,'BCA Inputs'!$M$14:$M$54,0))*G1642,IF($B$3="RG&amp;E",INDEX('BCA Inputs'!$BM$14:$BM$54,MATCH(I1642,'BCA Inputs'!$AW$14:$AW$54,0))*P1642+INDEX('BCA Inputs'!$BN$14:$BN$54,MATCH(I1642,'BCA Inputs'!$AW$14:$AW$54,0))*O1642+INDEX('BCA Inputs'!$BO$14:$BO$54,MATCH(I1642,'BCA Inputs'!$AW$14:$AW$54,0))*Q1642+INDEX('BCA Inputs'!$BP$14:$BP$54,MATCH(I1642,'BCA Inputs'!$AW$14:$AW$54,0))*F1642+INDEX('BCA Inputs'!$BQ$14:$BQ$54,MATCH(I1642,'BCA Inputs'!$AW$14:$AW$54,0))*G1642,"")),"")</f>
        <v/>
      </c>
      <c r="AE1642" s="237" t="str">
        <f t="shared" si="256"/>
        <v/>
      </c>
      <c r="AF1642" s="198">
        <f t="shared" si="258"/>
        <v>0</v>
      </c>
      <c r="AG1642" s="239">
        <f t="shared" si="259"/>
        <v>0</v>
      </c>
    </row>
    <row r="1643" spans="1:33">
      <c r="A1643" s="228"/>
      <c r="B1643" s="176"/>
      <c r="C1643" s="229"/>
      <c r="D1643" s="230"/>
      <c r="E1643" s="230"/>
      <c r="F1643" s="230"/>
      <c r="G1643" s="230"/>
      <c r="H1643" s="231"/>
      <c r="I1643" s="231"/>
      <c r="J1643" s="232"/>
      <c r="K1643" s="232"/>
      <c r="L1643" s="232"/>
      <c r="M1643" s="181">
        <f t="shared" si="257"/>
        <v>0</v>
      </c>
      <c r="N1643" s="181">
        <f>IF(H1643="",0,H1643*I1643*'Avoided Water Savings Cost'!$C$16)</f>
        <v>0</v>
      </c>
      <c r="O1643" s="545">
        <f>IF(C1643="",0,IF($B$3="NYSEG",C1643/(1-'Avoided Electric Costs 2020'!$W$21),IF($B$3="RG&amp;E",C1643/(1-'Avoided Electric Costs 2020'!$X$21),"")))</f>
        <v>0</v>
      </c>
      <c r="P1643" s="546">
        <f>IF(D1643="",0,IF($B$3="NYSEG",D1643/(1-'Avoided Electric Costs 2020'!$W$21),IF($B$3="RG&amp;E",D1643/(1-'Avoided Electric Costs 2020'!$X$21),"")))</f>
        <v>0</v>
      </c>
      <c r="Q1643" s="546">
        <f>IF(E1643="",0,IF($B$3="NYSEG",E1643/(1-'Avoided Natural Gas Costs 2020'!$J$34),IF($B$3="RG&amp;E",E1643/(1-'Avoided Natural Gas Costs 2020'!$K$34),"")))</f>
        <v>0</v>
      </c>
      <c r="R1643" s="233" t="str">
        <f>IFERROR(IF(P1643*'BCA Inputs'!$C$1+Q1643*'BCA Inputs'!$C$2+F1643*'BCA Inputs'!$C$2+G1643*'BCA Inputs'!$C$2=0,"",P1643*'BCA Inputs'!$C$1+Q1643*'BCA Inputs'!$C$2+F1643*'BCA Inputs'!$C$2+G1643*'BCA Inputs'!$C$2),"")</f>
        <v/>
      </c>
      <c r="S1643" s="181" t="str">
        <f t="shared" si="250"/>
        <v/>
      </c>
      <c r="T1643" s="181" t="str">
        <f>IFERROR(IF($B$3="NYSEG",(INDEX('BCA Inputs'!$N$14:$N$54,MATCH(I1643,'BCA Inputs'!$M$14:$M$54,0))*P1643+INDEX('BCA Inputs'!$O$14:$O$54,MATCH(I1643,'BCA Inputs'!$M$14:$M$54,0))*O1643+INDEX('BCA Inputs'!P:P,MATCH(I1643,'BCA Inputs'!M:M,0))*Q1643+INDEX('BCA Inputs'!Q:Q,MATCH(I1643,'BCA Inputs'!M:M,0))*F1643+INDEX('BCA Inputs'!R:R,MATCH(I1643,'BCA Inputs'!M:M,0))*G1643)+L1643+N1643,IF($B$3="RG&amp;E",(INDEX('BCA Inputs'!$AX$14:$AX$54,MATCH(I1643,'BCA Inputs'!$AW$14:$AW$54,0))*P1643+INDEX('BCA Inputs'!$AY$14:$AY$54,MATCH(I1643,'BCA Inputs'!$AW$14:$AW$54,0))*O1643+INDEX('BCA Inputs'!$AZ$14:$AZ$54,MATCH(I1643,'BCA Inputs'!$AW$14:$AW$54,0))*Q1643+INDEX('BCA Inputs'!$BA$14:$BA$54,MATCH(I1643,'BCA Inputs'!$AW$14:$AW$54,0))*F1643+INDEX('BCA Inputs'!$BB$14:$BB$54,MATCH(I1643,'BCA Inputs'!$AW$14:$AW$54,0))*G1643)+L1643+N1643,"")),"")</f>
        <v/>
      </c>
      <c r="U1643" s="234" t="str">
        <f t="shared" si="251"/>
        <v/>
      </c>
      <c r="V1643" s="234" t="str">
        <f t="shared" si="252"/>
        <v/>
      </c>
      <c r="W1643" s="234" t="str">
        <f t="shared" si="253"/>
        <v/>
      </c>
      <c r="Y1643" s="235" t="str">
        <f t="shared" si="254"/>
        <v/>
      </c>
      <c r="Z1643" s="236" t="str">
        <f>IFERROR(IF($B$3="NYSEG",INDEX('BCA Inputs'!$X$14:$X$54,MATCH(I1643,'BCA Inputs'!$M$14:$M$54,0))*P1643+INDEX('BCA Inputs'!$Y$14:$Y$54,MATCH(I1643,'BCA Inputs'!$M$14:$M$54,0))*O1643+INDEX('BCA Inputs'!$Z$14:$Z$54,MATCH(I1643,'BCA Inputs'!$M$14:$M$54,0))*Q1643+INDEX('BCA Inputs'!$AA$14:$AA$54,MATCH(I1643,'BCA Inputs'!$M$14:$M$54,0))*F1643+INDEX('BCA Inputs'!$AB$14:$AB$54,MATCH(I1643,'BCA Inputs'!$M$14:$M$54,0))*G1643,IF($B$3="RG&amp;E",INDEX('BCA Inputs'!$BG$14:$BG$54,MATCH(I1643,'BCA Inputs'!$AW$14:$AW$54,0))*P1643+INDEX('BCA Inputs'!$BH$14:$BH$54,MATCH(I1643,'BCA Inputs'!$AW$14:$AW$54,0))*O1643+INDEX('BCA Inputs'!$BI$14:$BI$54,MATCH(I1643,'BCA Inputs'!$AW$14:$AW$54,0))*Q1643+INDEX('BCA Inputs'!$BJ$14:$BJ$54,MATCH(I1643,'BCA Inputs'!$AW$14:$AW$54,0))*F1643+INDEX('BCA Inputs'!$BK$14:$BK$54,MATCH(I1643,'BCA Inputs'!$AW$14:$AW$54,0))*G1643,"")),"")</f>
        <v/>
      </c>
      <c r="AA1643" s="237" t="str">
        <f t="shared" si="255"/>
        <v/>
      </c>
      <c r="AC1643" s="238" t="str">
        <f>IFERROR((K1643+R1643)+IF($B$3="NYSEG",INDEX('BCA Inputs'!$AI$14:$AI$54,MATCH(I1643,'BCA Inputs'!$M$14:$M$54,0))*P1643+INDEX('BCA Inputs'!$AJ$14:$AJ$54,MATCH(I1643,'BCA Inputs'!$M$14:$M$54,0))*Q1643,IF($B$3="RG&amp;E",INDEX('BCA Inputs'!$BR$14:$BR$54,MATCH(I1643,'BCA Inputs'!$AW$14:$AW$54,0))*P1643+INDEX('BCA Inputs'!$BS$14:$BS$54,MATCH(I1643,'BCA Inputs'!$AW$14:$AW$54,0))*Q1643,"")),"")</f>
        <v/>
      </c>
      <c r="AD1643" s="181" t="str">
        <f>IFERROR(IF($B$3="NYSEG",INDEX('BCA Inputs'!$AD$14:$AD$54,MATCH(I1643,'BCA Inputs'!$M$14:$M$54,0))*P1643+INDEX('BCA Inputs'!$AE$14:$AE$54,MATCH(I1643,'BCA Inputs'!$M$14:$M$54,0))*O1643+INDEX('BCA Inputs'!$AF$14:$AF$54,MATCH(I1643,'BCA Inputs'!$M$14:$M$54,0))*Q1643+INDEX('BCA Inputs'!$AG$14:$AG$54,MATCH(I1643,'BCA Inputs'!$M$14:$M$54,0))*F1643+INDEX('BCA Inputs'!$AH$14:$AH$54,MATCH(I1643,'BCA Inputs'!$M$14:$M$54,0))*G1643,IF($B$3="RG&amp;E",INDEX('BCA Inputs'!$BM$14:$BM$54,MATCH(I1643,'BCA Inputs'!$AW$14:$AW$54,0))*P1643+INDEX('BCA Inputs'!$BN$14:$BN$54,MATCH(I1643,'BCA Inputs'!$AW$14:$AW$54,0))*O1643+INDEX('BCA Inputs'!$BO$14:$BO$54,MATCH(I1643,'BCA Inputs'!$AW$14:$AW$54,0))*Q1643+INDEX('BCA Inputs'!$BP$14:$BP$54,MATCH(I1643,'BCA Inputs'!$AW$14:$AW$54,0))*F1643+INDEX('BCA Inputs'!$BQ$14:$BQ$54,MATCH(I1643,'BCA Inputs'!$AW$14:$AW$54,0))*G1643,"")),"")</f>
        <v/>
      </c>
      <c r="AE1643" s="237" t="str">
        <f t="shared" si="256"/>
        <v/>
      </c>
      <c r="AF1643" s="198">
        <f t="shared" si="258"/>
        <v>0</v>
      </c>
      <c r="AG1643" s="239">
        <f t="shared" si="259"/>
        <v>0</v>
      </c>
    </row>
    <row r="1644" spans="1:33">
      <c r="A1644" s="228"/>
      <c r="B1644" s="176"/>
      <c r="C1644" s="229"/>
      <c r="D1644" s="230"/>
      <c r="E1644" s="230"/>
      <c r="F1644" s="230"/>
      <c r="G1644" s="230"/>
      <c r="H1644" s="231"/>
      <c r="I1644" s="231"/>
      <c r="J1644" s="232"/>
      <c r="K1644" s="232"/>
      <c r="L1644" s="232"/>
      <c r="M1644" s="181">
        <f t="shared" si="257"/>
        <v>0</v>
      </c>
      <c r="N1644" s="181">
        <f>IF(H1644="",0,H1644*I1644*'Avoided Water Savings Cost'!$C$16)</f>
        <v>0</v>
      </c>
      <c r="O1644" s="545">
        <f>IF(C1644="",0,IF($B$3="NYSEG",C1644/(1-'Avoided Electric Costs 2020'!$W$21),IF($B$3="RG&amp;E",C1644/(1-'Avoided Electric Costs 2020'!$X$21),"")))</f>
        <v>0</v>
      </c>
      <c r="P1644" s="546">
        <f>IF(D1644="",0,IF($B$3="NYSEG",D1644/(1-'Avoided Electric Costs 2020'!$W$21),IF($B$3="RG&amp;E",D1644/(1-'Avoided Electric Costs 2020'!$X$21),"")))</f>
        <v>0</v>
      </c>
      <c r="Q1644" s="546">
        <f>IF(E1644="",0,IF($B$3="NYSEG",E1644/(1-'Avoided Natural Gas Costs 2020'!$J$34),IF($B$3="RG&amp;E",E1644/(1-'Avoided Natural Gas Costs 2020'!$K$34),"")))</f>
        <v>0</v>
      </c>
      <c r="R1644" s="233" t="str">
        <f>IFERROR(IF(P1644*'BCA Inputs'!$C$1+Q1644*'BCA Inputs'!$C$2+F1644*'BCA Inputs'!$C$2+G1644*'BCA Inputs'!$C$2=0,"",P1644*'BCA Inputs'!$C$1+Q1644*'BCA Inputs'!$C$2+F1644*'BCA Inputs'!$C$2+G1644*'BCA Inputs'!$C$2),"")</f>
        <v/>
      </c>
      <c r="S1644" s="181" t="str">
        <f t="shared" si="250"/>
        <v/>
      </c>
      <c r="T1644" s="181" t="str">
        <f>IFERROR(IF($B$3="NYSEG",(INDEX('BCA Inputs'!$N$14:$N$54,MATCH(I1644,'BCA Inputs'!$M$14:$M$54,0))*P1644+INDEX('BCA Inputs'!$O$14:$O$54,MATCH(I1644,'BCA Inputs'!$M$14:$M$54,0))*O1644+INDEX('BCA Inputs'!P:P,MATCH(I1644,'BCA Inputs'!M:M,0))*Q1644+INDEX('BCA Inputs'!Q:Q,MATCH(I1644,'BCA Inputs'!M:M,0))*F1644+INDEX('BCA Inputs'!R:R,MATCH(I1644,'BCA Inputs'!M:M,0))*G1644)+L1644+N1644,IF($B$3="RG&amp;E",(INDEX('BCA Inputs'!$AX$14:$AX$54,MATCH(I1644,'BCA Inputs'!$AW$14:$AW$54,0))*P1644+INDEX('BCA Inputs'!$AY$14:$AY$54,MATCH(I1644,'BCA Inputs'!$AW$14:$AW$54,0))*O1644+INDEX('BCA Inputs'!$AZ$14:$AZ$54,MATCH(I1644,'BCA Inputs'!$AW$14:$AW$54,0))*Q1644+INDEX('BCA Inputs'!$BA$14:$BA$54,MATCH(I1644,'BCA Inputs'!$AW$14:$AW$54,0))*F1644+INDEX('BCA Inputs'!$BB$14:$BB$54,MATCH(I1644,'BCA Inputs'!$AW$14:$AW$54,0))*G1644)+L1644+N1644,"")),"")</f>
        <v/>
      </c>
      <c r="U1644" s="234" t="str">
        <f t="shared" si="251"/>
        <v/>
      </c>
      <c r="V1644" s="234" t="str">
        <f t="shared" si="252"/>
        <v/>
      </c>
      <c r="W1644" s="234" t="str">
        <f t="shared" si="253"/>
        <v/>
      </c>
      <c r="Y1644" s="235" t="str">
        <f t="shared" si="254"/>
        <v/>
      </c>
      <c r="Z1644" s="236" t="str">
        <f>IFERROR(IF($B$3="NYSEG",INDEX('BCA Inputs'!$X$14:$X$54,MATCH(I1644,'BCA Inputs'!$M$14:$M$54,0))*P1644+INDEX('BCA Inputs'!$Y$14:$Y$54,MATCH(I1644,'BCA Inputs'!$M$14:$M$54,0))*O1644+INDEX('BCA Inputs'!$Z$14:$Z$54,MATCH(I1644,'BCA Inputs'!$M$14:$M$54,0))*Q1644+INDEX('BCA Inputs'!$AA$14:$AA$54,MATCH(I1644,'BCA Inputs'!$M$14:$M$54,0))*F1644+INDEX('BCA Inputs'!$AB$14:$AB$54,MATCH(I1644,'BCA Inputs'!$M$14:$M$54,0))*G1644,IF($B$3="RG&amp;E",INDEX('BCA Inputs'!$BG$14:$BG$54,MATCH(I1644,'BCA Inputs'!$AW$14:$AW$54,0))*P1644+INDEX('BCA Inputs'!$BH$14:$BH$54,MATCH(I1644,'BCA Inputs'!$AW$14:$AW$54,0))*O1644+INDEX('BCA Inputs'!$BI$14:$BI$54,MATCH(I1644,'BCA Inputs'!$AW$14:$AW$54,0))*Q1644+INDEX('BCA Inputs'!$BJ$14:$BJ$54,MATCH(I1644,'BCA Inputs'!$AW$14:$AW$54,0))*F1644+INDEX('BCA Inputs'!$BK$14:$BK$54,MATCH(I1644,'BCA Inputs'!$AW$14:$AW$54,0))*G1644,"")),"")</f>
        <v/>
      </c>
      <c r="AA1644" s="237" t="str">
        <f t="shared" si="255"/>
        <v/>
      </c>
      <c r="AC1644" s="238" t="str">
        <f>IFERROR((K1644+R1644)+IF($B$3="NYSEG",INDEX('BCA Inputs'!$AI$14:$AI$54,MATCH(I1644,'BCA Inputs'!$M$14:$M$54,0))*P1644+INDEX('BCA Inputs'!$AJ$14:$AJ$54,MATCH(I1644,'BCA Inputs'!$M$14:$M$54,0))*Q1644,IF($B$3="RG&amp;E",INDEX('BCA Inputs'!$BR$14:$BR$54,MATCH(I1644,'BCA Inputs'!$AW$14:$AW$54,0))*P1644+INDEX('BCA Inputs'!$BS$14:$BS$54,MATCH(I1644,'BCA Inputs'!$AW$14:$AW$54,0))*Q1644,"")),"")</f>
        <v/>
      </c>
      <c r="AD1644" s="181" t="str">
        <f>IFERROR(IF($B$3="NYSEG",INDEX('BCA Inputs'!$AD$14:$AD$54,MATCH(I1644,'BCA Inputs'!$M$14:$M$54,0))*P1644+INDEX('BCA Inputs'!$AE$14:$AE$54,MATCH(I1644,'BCA Inputs'!$M$14:$M$54,0))*O1644+INDEX('BCA Inputs'!$AF$14:$AF$54,MATCH(I1644,'BCA Inputs'!$M$14:$M$54,0))*Q1644+INDEX('BCA Inputs'!$AG$14:$AG$54,MATCH(I1644,'BCA Inputs'!$M$14:$M$54,0))*F1644+INDEX('BCA Inputs'!$AH$14:$AH$54,MATCH(I1644,'BCA Inputs'!$M$14:$M$54,0))*G1644,IF($B$3="RG&amp;E",INDEX('BCA Inputs'!$BM$14:$BM$54,MATCH(I1644,'BCA Inputs'!$AW$14:$AW$54,0))*P1644+INDEX('BCA Inputs'!$BN$14:$BN$54,MATCH(I1644,'BCA Inputs'!$AW$14:$AW$54,0))*O1644+INDEX('BCA Inputs'!$BO$14:$BO$54,MATCH(I1644,'BCA Inputs'!$AW$14:$AW$54,0))*Q1644+INDEX('BCA Inputs'!$BP$14:$BP$54,MATCH(I1644,'BCA Inputs'!$AW$14:$AW$54,0))*F1644+INDEX('BCA Inputs'!$BQ$14:$BQ$54,MATCH(I1644,'BCA Inputs'!$AW$14:$AW$54,0))*G1644,"")),"")</f>
        <v/>
      </c>
      <c r="AE1644" s="237" t="str">
        <f t="shared" si="256"/>
        <v/>
      </c>
      <c r="AF1644" s="198">
        <f t="shared" si="258"/>
        <v>0</v>
      </c>
      <c r="AG1644" s="239">
        <f t="shared" si="259"/>
        <v>0</v>
      </c>
    </row>
    <row r="1645" spans="1:33">
      <c r="A1645" s="228"/>
      <c r="B1645" s="176"/>
      <c r="C1645" s="229"/>
      <c r="D1645" s="230"/>
      <c r="E1645" s="230"/>
      <c r="F1645" s="230"/>
      <c r="G1645" s="230"/>
      <c r="H1645" s="231"/>
      <c r="I1645" s="231"/>
      <c r="J1645" s="232"/>
      <c r="K1645" s="232"/>
      <c r="L1645" s="232"/>
      <c r="M1645" s="181">
        <f t="shared" si="257"/>
        <v>0</v>
      </c>
      <c r="N1645" s="181">
        <f>IF(H1645="",0,H1645*I1645*'Avoided Water Savings Cost'!$C$16)</f>
        <v>0</v>
      </c>
      <c r="O1645" s="545">
        <f>IF(C1645="",0,IF($B$3="NYSEG",C1645/(1-'Avoided Electric Costs 2020'!$W$21),IF($B$3="RG&amp;E",C1645/(1-'Avoided Electric Costs 2020'!$X$21),"")))</f>
        <v>0</v>
      </c>
      <c r="P1645" s="546">
        <f>IF(D1645="",0,IF($B$3="NYSEG",D1645/(1-'Avoided Electric Costs 2020'!$W$21),IF($B$3="RG&amp;E",D1645/(1-'Avoided Electric Costs 2020'!$X$21),"")))</f>
        <v>0</v>
      </c>
      <c r="Q1645" s="546">
        <f>IF(E1645="",0,IF($B$3="NYSEG",E1645/(1-'Avoided Natural Gas Costs 2020'!$J$34),IF($B$3="RG&amp;E",E1645/(1-'Avoided Natural Gas Costs 2020'!$K$34),"")))</f>
        <v>0</v>
      </c>
      <c r="R1645" s="233" t="str">
        <f>IFERROR(IF(P1645*'BCA Inputs'!$C$1+Q1645*'BCA Inputs'!$C$2+F1645*'BCA Inputs'!$C$2+G1645*'BCA Inputs'!$C$2=0,"",P1645*'BCA Inputs'!$C$1+Q1645*'BCA Inputs'!$C$2+F1645*'BCA Inputs'!$C$2+G1645*'BCA Inputs'!$C$2),"")</f>
        <v/>
      </c>
      <c r="S1645" s="181" t="str">
        <f t="shared" si="250"/>
        <v/>
      </c>
      <c r="T1645" s="181" t="str">
        <f>IFERROR(IF($B$3="NYSEG",(INDEX('BCA Inputs'!$N$14:$N$54,MATCH(I1645,'BCA Inputs'!$M$14:$M$54,0))*P1645+INDEX('BCA Inputs'!$O$14:$O$54,MATCH(I1645,'BCA Inputs'!$M$14:$M$54,0))*O1645+INDEX('BCA Inputs'!P:P,MATCH(I1645,'BCA Inputs'!M:M,0))*Q1645+INDEX('BCA Inputs'!Q:Q,MATCH(I1645,'BCA Inputs'!M:M,0))*F1645+INDEX('BCA Inputs'!R:R,MATCH(I1645,'BCA Inputs'!M:M,0))*G1645)+L1645+N1645,IF($B$3="RG&amp;E",(INDEX('BCA Inputs'!$AX$14:$AX$54,MATCH(I1645,'BCA Inputs'!$AW$14:$AW$54,0))*P1645+INDEX('BCA Inputs'!$AY$14:$AY$54,MATCH(I1645,'BCA Inputs'!$AW$14:$AW$54,0))*O1645+INDEX('BCA Inputs'!$AZ$14:$AZ$54,MATCH(I1645,'BCA Inputs'!$AW$14:$AW$54,0))*Q1645+INDEX('BCA Inputs'!$BA$14:$BA$54,MATCH(I1645,'BCA Inputs'!$AW$14:$AW$54,0))*F1645+INDEX('BCA Inputs'!$BB$14:$BB$54,MATCH(I1645,'BCA Inputs'!$AW$14:$AW$54,0))*G1645)+L1645+N1645,"")),"")</f>
        <v/>
      </c>
      <c r="U1645" s="234" t="str">
        <f t="shared" si="251"/>
        <v/>
      </c>
      <c r="V1645" s="234" t="str">
        <f t="shared" si="252"/>
        <v/>
      </c>
      <c r="W1645" s="234" t="str">
        <f t="shared" si="253"/>
        <v/>
      </c>
      <c r="Y1645" s="235" t="str">
        <f t="shared" si="254"/>
        <v/>
      </c>
      <c r="Z1645" s="236" t="str">
        <f>IFERROR(IF($B$3="NYSEG",INDEX('BCA Inputs'!$X$14:$X$54,MATCH(I1645,'BCA Inputs'!$M$14:$M$54,0))*P1645+INDEX('BCA Inputs'!$Y$14:$Y$54,MATCH(I1645,'BCA Inputs'!$M$14:$M$54,0))*O1645+INDEX('BCA Inputs'!$Z$14:$Z$54,MATCH(I1645,'BCA Inputs'!$M$14:$M$54,0))*Q1645+INDEX('BCA Inputs'!$AA$14:$AA$54,MATCH(I1645,'BCA Inputs'!$M$14:$M$54,0))*F1645+INDEX('BCA Inputs'!$AB$14:$AB$54,MATCH(I1645,'BCA Inputs'!$M$14:$M$54,0))*G1645,IF($B$3="RG&amp;E",INDEX('BCA Inputs'!$BG$14:$BG$54,MATCH(I1645,'BCA Inputs'!$AW$14:$AW$54,0))*P1645+INDEX('BCA Inputs'!$BH$14:$BH$54,MATCH(I1645,'BCA Inputs'!$AW$14:$AW$54,0))*O1645+INDEX('BCA Inputs'!$BI$14:$BI$54,MATCH(I1645,'BCA Inputs'!$AW$14:$AW$54,0))*Q1645+INDEX('BCA Inputs'!$BJ$14:$BJ$54,MATCH(I1645,'BCA Inputs'!$AW$14:$AW$54,0))*F1645+INDEX('BCA Inputs'!$BK$14:$BK$54,MATCH(I1645,'BCA Inputs'!$AW$14:$AW$54,0))*G1645,"")),"")</f>
        <v/>
      </c>
      <c r="AA1645" s="237" t="str">
        <f t="shared" si="255"/>
        <v/>
      </c>
      <c r="AC1645" s="238" t="str">
        <f>IFERROR((K1645+R1645)+IF($B$3="NYSEG",INDEX('BCA Inputs'!$AI$14:$AI$54,MATCH(I1645,'BCA Inputs'!$M$14:$M$54,0))*P1645+INDEX('BCA Inputs'!$AJ$14:$AJ$54,MATCH(I1645,'BCA Inputs'!$M$14:$M$54,0))*Q1645,IF($B$3="RG&amp;E",INDEX('BCA Inputs'!$BR$14:$BR$54,MATCH(I1645,'BCA Inputs'!$AW$14:$AW$54,0))*P1645+INDEX('BCA Inputs'!$BS$14:$BS$54,MATCH(I1645,'BCA Inputs'!$AW$14:$AW$54,0))*Q1645,"")),"")</f>
        <v/>
      </c>
      <c r="AD1645" s="181" t="str">
        <f>IFERROR(IF($B$3="NYSEG",INDEX('BCA Inputs'!$AD$14:$AD$54,MATCH(I1645,'BCA Inputs'!$M$14:$M$54,0))*P1645+INDEX('BCA Inputs'!$AE$14:$AE$54,MATCH(I1645,'BCA Inputs'!$M$14:$M$54,0))*O1645+INDEX('BCA Inputs'!$AF$14:$AF$54,MATCH(I1645,'BCA Inputs'!$M$14:$M$54,0))*Q1645+INDEX('BCA Inputs'!$AG$14:$AG$54,MATCH(I1645,'BCA Inputs'!$M$14:$M$54,0))*F1645+INDEX('BCA Inputs'!$AH$14:$AH$54,MATCH(I1645,'BCA Inputs'!$M$14:$M$54,0))*G1645,IF($B$3="RG&amp;E",INDEX('BCA Inputs'!$BM$14:$BM$54,MATCH(I1645,'BCA Inputs'!$AW$14:$AW$54,0))*P1645+INDEX('BCA Inputs'!$BN$14:$BN$54,MATCH(I1645,'BCA Inputs'!$AW$14:$AW$54,0))*O1645+INDEX('BCA Inputs'!$BO$14:$BO$54,MATCH(I1645,'BCA Inputs'!$AW$14:$AW$54,0))*Q1645+INDEX('BCA Inputs'!$BP$14:$BP$54,MATCH(I1645,'BCA Inputs'!$AW$14:$AW$54,0))*F1645+INDEX('BCA Inputs'!$BQ$14:$BQ$54,MATCH(I1645,'BCA Inputs'!$AW$14:$AW$54,0))*G1645,"")),"")</f>
        <v/>
      </c>
      <c r="AE1645" s="237" t="str">
        <f t="shared" si="256"/>
        <v/>
      </c>
      <c r="AF1645" s="198">
        <f t="shared" si="258"/>
        <v>0</v>
      </c>
      <c r="AG1645" s="239">
        <f t="shared" si="259"/>
        <v>0</v>
      </c>
    </row>
    <row r="1646" spans="1:33">
      <c r="A1646" s="228"/>
      <c r="B1646" s="176"/>
      <c r="C1646" s="229"/>
      <c r="D1646" s="230"/>
      <c r="E1646" s="230"/>
      <c r="F1646" s="230"/>
      <c r="G1646" s="230"/>
      <c r="H1646" s="231"/>
      <c r="I1646" s="231"/>
      <c r="J1646" s="232"/>
      <c r="K1646" s="232"/>
      <c r="L1646" s="232"/>
      <c r="M1646" s="181">
        <f t="shared" si="257"/>
        <v>0</v>
      </c>
      <c r="N1646" s="181">
        <f>IF(H1646="",0,H1646*I1646*'Avoided Water Savings Cost'!$C$16)</f>
        <v>0</v>
      </c>
      <c r="O1646" s="545">
        <f>IF(C1646="",0,IF($B$3="NYSEG",C1646/(1-'Avoided Electric Costs 2020'!$W$21),IF($B$3="RG&amp;E",C1646/(1-'Avoided Electric Costs 2020'!$X$21),"")))</f>
        <v>0</v>
      </c>
      <c r="P1646" s="546">
        <f>IF(D1646="",0,IF($B$3="NYSEG",D1646/(1-'Avoided Electric Costs 2020'!$W$21),IF($B$3="RG&amp;E",D1646/(1-'Avoided Electric Costs 2020'!$X$21),"")))</f>
        <v>0</v>
      </c>
      <c r="Q1646" s="546">
        <f>IF(E1646="",0,IF($B$3="NYSEG",E1646/(1-'Avoided Natural Gas Costs 2020'!$J$34),IF($B$3="RG&amp;E",E1646/(1-'Avoided Natural Gas Costs 2020'!$K$34),"")))</f>
        <v>0</v>
      </c>
      <c r="R1646" s="233" t="str">
        <f>IFERROR(IF(P1646*'BCA Inputs'!$C$1+Q1646*'BCA Inputs'!$C$2+F1646*'BCA Inputs'!$C$2+G1646*'BCA Inputs'!$C$2=0,"",P1646*'BCA Inputs'!$C$1+Q1646*'BCA Inputs'!$C$2+F1646*'BCA Inputs'!$C$2+G1646*'BCA Inputs'!$C$2),"")</f>
        <v/>
      </c>
      <c r="S1646" s="181" t="str">
        <f t="shared" si="250"/>
        <v/>
      </c>
      <c r="T1646" s="181" t="str">
        <f>IFERROR(IF($B$3="NYSEG",(INDEX('BCA Inputs'!$N$14:$N$54,MATCH(I1646,'BCA Inputs'!$M$14:$M$54,0))*P1646+INDEX('BCA Inputs'!$O$14:$O$54,MATCH(I1646,'BCA Inputs'!$M$14:$M$54,0))*O1646+INDEX('BCA Inputs'!P:P,MATCH(I1646,'BCA Inputs'!M:M,0))*Q1646+INDEX('BCA Inputs'!Q:Q,MATCH(I1646,'BCA Inputs'!M:M,0))*F1646+INDEX('BCA Inputs'!R:R,MATCH(I1646,'BCA Inputs'!M:M,0))*G1646)+L1646+N1646,IF($B$3="RG&amp;E",(INDEX('BCA Inputs'!$AX$14:$AX$54,MATCH(I1646,'BCA Inputs'!$AW$14:$AW$54,0))*P1646+INDEX('BCA Inputs'!$AY$14:$AY$54,MATCH(I1646,'BCA Inputs'!$AW$14:$AW$54,0))*O1646+INDEX('BCA Inputs'!$AZ$14:$AZ$54,MATCH(I1646,'BCA Inputs'!$AW$14:$AW$54,0))*Q1646+INDEX('BCA Inputs'!$BA$14:$BA$54,MATCH(I1646,'BCA Inputs'!$AW$14:$AW$54,0))*F1646+INDEX('BCA Inputs'!$BB$14:$BB$54,MATCH(I1646,'BCA Inputs'!$AW$14:$AW$54,0))*G1646)+L1646+N1646,"")),"")</f>
        <v/>
      </c>
      <c r="U1646" s="234" t="str">
        <f t="shared" si="251"/>
        <v/>
      </c>
      <c r="V1646" s="234" t="str">
        <f t="shared" si="252"/>
        <v/>
      </c>
      <c r="W1646" s="234" t="str">
        <f t="shared" si="253"/>
        <v/>
      </c>
      <c r="Y1646" s="235" t="str">
        <f t="shared" si="254"/>
        <v/>
      </c>
      <c r="Z1646" s="236" t="str">
        <f>IFERROR(IF($B$3="NYSEG",INDEX('BCA Inputs'!$X$14:$X$54,MATCH(I1646,'BCA Inputs'!$M$14:$M$54,0))*P1646+INDEX('BCA Inputs'!$Y$14:$Y$54,MATCH(I1646,'BCA Inputs'!$M$14:$M$54,0))*O1646+INDEX('BCA Inputs'!$Z$14:$Z$54,MATCH(I1646,'BCA Inputs'!$M$14:$M$54,0))*Q1646+INDEX('BCA Inputs'!$AA$14:$AA$54,MATCH(I1646,'BCA Inputs'!$M$14:$M$54,0))*F1646+INDEX('BCA Inputs'!$AB$14:$AB$54,MATCH(I1646,'BCA Inputs'!$M$14:$M$54,0))*G1646,IF($B$3="RG&amp;E",INDEX('BCA Inputs'!$BG$14:$BG$54,MATCH(I1646,'BCA Inputs'!$AW$14:$AW$54,0))*P1646+INDEX('BCA Inputs'!$BH$14:$BH$54,MATCH(I1646,'BCA Inputs'!$AW$14:$AW$54,0))*O1646+INDEX('BCA Inputs'!$BI$14:$BI$54,MATCH(I1646,'BCA Inputs'!$AW$14:$AW$54,0))*Q1646+INDEX('BCA Inputs'!$BJ$14:$BJ$54,MATCH(I1646,'BCA Inputs'!$AW$14:$AW$54,0))*F1646+INDEX('BCA Inputs'!$BK$14:$BK$54,MATCH(I1646,'BCA Inputs'!$AW$14:$AW$54,0))*G1646,"")),"")</f>
        <v/>
      </c>
      <c r="AA1646" s="237" t="str">
        <f t="shared" si="255"/>
        <v/>
      </c>
      <c r="AC1646" s="238" t="str">
        <f>IFERROR((K1646+R1646)+IF($B$3="NYSEG",INDEX('BCA Inputs'!$AI$14:$AI$54,MATCH(I1646,'BCA Inputs'!$M$14:$M$54,0))*P1646+INDEX('BCA Inputs'!$AJ$14:$AJ$54,MATCH(I1646,'BCA Inputs'!$M$14:$M$54,0))*Q1646,IF($B$3="RG&amp;E",INDEX('BCA Inputs'!$BR$14:$BR$54,MATCH(I1646,'BCA Inputs'!$AW$14:$AW$54,0))*P1646+INDEX('BCA Inputs'!$BS$14:$BS$54,MATCH(I1646,'BCA Inputs'!$AW$14:$AW$54,0))*Q1646,"")),"")</f>
        <v/>
      </c>
      <c r="AD1646" s="181" t="str">
        <f>IFERROR(IF($B$3="NYSEG",INDEX('BCA Inputs'!$AD$14:$AD$54,MATCH(I1646,'BCA Inputs'!$M$14:$M$54,0))*P1646+INDEX('BCA Inputs'!$AE$14:$AE$54,MATCH(I1646,'BCA Inputs'!$M$14:$M$54,0))*O1646+INDEX('BCA Inputs'!$AF$14:$AF$54,MATCH(I1646,'BCA Inputs'!$M$14:$M$54,0))*Q1646+INDEX('BCA Inputs'!$AG$14:$AG$54,MATCH(I1646,'BCA Inputs'!$M$14:$M$54,0))*F1646+INDEX('BCA Inputs'!$AH$14:$AH$54,MATCH(I1646,'BCA Inputs'!$M$14:$M$54,0))*G1646,IF($B$3="RG&amp;E",INDEX('BCA Inputs'!$BM$14:$BM$54,MATCH(I1646,'BCA Inputs'!$AW$14:$AW$54,0))*P1646+INDEX('BCA Inputs'!$BN$14:$BN$54,MATCH(I1646,'BCA Inputs'!$AW$14:$AW$54,0))*O1646+INDEX('BCA Inputs'!$BO$14:$BO$54,MATCH(I1646,'BCA Inputs'!$AW$14:$AW$54,0))*Q1646+INDEX('BCA Inputs'!$BP$14:$BP$54,MATCH(I1646,'BCA Inputs'!$AW$14:$AW$54,0))*F1646+INDEX('BCA Inputs'!$BQ$14:$BQ$54,MATCH(I1646,'BCA Inputs'!$AW$14:$AW$54,0))*G1646,"")),"")</f>
        <v/>
      </c>
      <c r="AE1646" s="237" t="str">
        <f t="shared" si="256"/>
        <v/>
      </c>
      <c r="AF1646" s="198">
        <f t="shared" si="258"/>
        <v>0</v>
      </c>
      <c r="AG1646" s="239">
        <f t="shared" si="259"/>
        <v>0</v>
      </c>
    </row>
    <row r="1647" spans="1:33">
      <c r="A1647" s="228"/>
      <c r="B1647" s="176"/>
      <c r="C1647" s="229"/>
      <c r="D1647" s="230"/>
      <c r="E1647" s="230"/>
      <c r="F1647" s="230"/>
      <c r="G1647" s="230"/>
      <c r="H1647" s="231"/>
      <c r="I1647" s="231"/>
      <c r="J1647" s="232"/>
      <c r="K1647" s="232"/>
      <c r="L1647" s="232"/>
      <c r="M1647" s="181">
        <f t="shared" si="257"/>
        <v>0</v>
      </c>
      <c r="N1647" s="181">
        <f>IF(H1647="",0,H1647*I1647*'Avoided Water Savings Cost'!$C$16)</f>
        <v>0</v>
      </c>
      <c r="O1647" s="545">
        <f>IF(C1647="",0,IF($B$3="NYSEG",C1647/(1-'Avoided Electric Costs 2020'!$W$21),IF($B$3="RG&amp;E",C1647/(1-'Avoided Electric Costs 2020'!$X$21),"")))</f>
        <v>0</v>
      </c>
      <c r="P1647" s="546">
        <f>IF(D1647="",0,IF($B$3="NYSEG",D1647/(1-'Avoided Electric Costs 2020'!$W$21),IF($B$3="RG&amp;E",D1647/(1-'Avoided Electric Costs 2020'!$X$21),"")))</f>
        <v>0</v>
      </c>
      <c r="Q1647" s="546">
        <f>IF(E1647="",0,IF($B$3="NYSEG",E1647/(1-'Avoided Natural Gas Costs 2020'!$J$34),IF($B$3="RG&amp;E",E1647/(1-'Avoided Natural Gas Costs 2020'!$K$34),"")))</f>
        <v>0</v>
      </c>
      <c r="R1647" s="233" t="str">
        <f>IFERROR(IF(P1647*'BCA Inputs'!$C$1+Q1647*'BCA Inputs'!$C$2+F1647*'BCA Inputs'!$C$2+G1647*'BCA Inputs'!$C$2=0,"",P1647*'BCA Inputs'!$C$1+Q1647*'BCA Inputs'!$C$2+F1647*'BCA Inputs'!$C$2+G1647*'BCA Inputs'!$C$2),"")</f>
        <v/>
      </c>
      <c r="S1647" s="181" t="str">
        <f t="shared" si="250"/>
        <v/>
      </c>
      <c r="T1647" s="181" t="str">
        <f>IFERROR(IF($B$3="NYSEG",(INDEX('BCA Inputs'!$N$14:$N$54,MATCH(I1647,'BCA Inputs'!$M$14:$M$54,0))*P1647+INDEX('BCA Inputs'!$O$14:$O$54,MATCH(I1647,'BCA Inputs'!$M$14:$M$54,0))*O1647+INDEX('BCA Inputs'!P:P,MATCH(I1647,'BCA Inputs'!M:M,0))*Q1647+INDEX('BCA Inputs'!Q:Q,MATCH(I1647,'BCA Inputs'!M:M,0))*F1647+INDEX('BCA Inputs'!R:R,MATCH(I1647,'BCA Inputs'!M:M,0))*G1647)+L1647+N1647,IF($B$3="RG&amp;E",(INDEX('BCA Inputs'!$AX$14:$AX$54,MATCH(I1647,'BCA Inputs'!$AW$14:$AW$54,0))*P1647+INDEX('BCA Inputs'!$AY$14:$AY$54,MATCH(I1647,'BCA Inputs'!$AW$14:$AW$54,0))*O1647+INDEX('BCA Inputs'!$AZ$14:$AZ$54,MATCH(I1647,'BCA Inputs'!$AW$14:$AW$54,0))*Q1647+INDEX('BCA Inputs'!$BA$14:$BA$54,MATCH(I1647,'BCA Inputs'!$AW$14:$AW$54,0))*F1647+INDEX('BCA Inputs'!$BB$14:$BB$54,MATCH(I1647,'BCA Inputs'!$AW$14:$AW$54,0))*G1647)+L1647+N1647,"")),"")</f>
        <v/>
      </c>
      <c r="U1647" s="234" t="str">
        <f t="shared" si="251"/>
        <v/>
      </c>
      <c r="V1647" s="234" t="str">
        <f t="shared" si="252"/>
        <v/>
      </c>
      <c r="W1647" s="234" t="str">
        <f t="shared" si="253"/>
        <v/>
      </c>
      <c r="Y1647" s="235" t="str">
        <f t="shared" si="254"/>
        <v/>
      </c>
      <c r="Z1647" s="236" t="str">
        <f>IFERROR(IF($B$3="NYSEG",INDEX('BCA Inputs'!$X$14:$X$54,MATCH(I1647,'BCA Inputs'!$M$14:$M$54,0))*P1647+INDEX('BCA Inputs'!$Y$14:$Y$54,MATCH(I1647,'BCA Inputs'!$M$14:$M$54,0))*O1647+INDEX('BCA Inputs'!$Z$14:$Z$54,MATCH(I1647,'BCA Inputs'!$M$14:$M$54,0))*Q1647+INDEX('BCA Inputs'!$AA$14:$AA$54,MATCH(I1647,'BCA Inputs'!$M$14:$M$54,0))*F1647+INDEX('BCA Inputs'!$AB$14:$AB$54,MATCH(I1647,'BCA Inputs'!$M$14:$M$54,0))*G1647,IF($B$3="RG&amp;E",INDEX('BCA Inputs'!$BG$14:$BG$54,MATCH(I1647,'BCA Inputs'!$AW$14:$AW$54,0))*P1647+INDEX('BCA Inputs'!$BH$14:$BH$54,MATCH(I1647,'BCA Inputs'!$AW$14:$AW$54,0))*O1647+INDEX('BCA Inputs'!$BI$14:$BI$54,MATCH(I1647,'BCA Inputs'!$AW$14:$AW$54,0))*Q1647+INDEX('BCA Inputs'!$BJ$14:$BJ$54,MATCH(I1647,'BCA Inputs'!$AW$14:$AW$54,0))*F1647+INDEX('BCA Inputs'!$BK$14:$BK$54,MATCH(I1647,'BCA Inputs'!$AW$14:$AW$54,0))*G1647,"")),"")</f>
        <v/>
      </c>
      <c r="AA1647" s="237" t="str">
        <f t="shared" si="255"/>
        <v/>
      </c>
      <c r="AC1647" s="238" t="str">
        <f>IFERROR((K1647+R1647)+IF($B$3="NYSEG",INDEX('BCA Inputs'!$AI$14:$AI$54,MATCH(I1647,'BCA Inputs'!$M$14:$M$54,0))*P1647+INDEX('BCA Inputs'!$AJ$14:$AJ$54,MATCH(I1647,'BCA Inputs'!$M$14:$M$54,0))*Q1647,IF($B$3="RG&amp;E",INDEX('BCA Inputs'!$BR$14:$BR$54,MATCH(I1647,'BCA Inputs'!$AW$14:$AW$54,0))*P1647+INDEX('BCA Inputs'!$BS$14:$BS$54,MATCH(I1647,'BCA Inputs'!$AW$14:$AW$54,0))*Q1647,"")),"")</f>
        <v/>
      </c>
      <c r="AD1647" s="181" t="str">
        <f>IFERROR(IF($B$3="NYSEG",INDEX('BCA Inputs'!$AD$14:$AD$54,MATCH(I1647,'BCA Inputs'!$M$14:$M$54,0))*P1647+INDEX('BCA Inputs'!$AE$14:$AE$54,MATCH(I1647,'BCA Inputs'!$M$14:$M$54,0))*O1647+INDEX('BCA Inputs'!$AF$14:$AF$54,MATCH(I1647,'BCA Inputs'!$M$14:$M$54,0))*Q1647+INDEX('BCA Inputs'!$AG$14:$AG$54,MATCH(I1647,'BCA Inputs'!$M$14:$M$54,0))*F1647+INDEX('BCA Inputs'!$AH$14:$AH$54,MATCH(I1647,'BCA Inputs'!$M$14:$M$54,0))*G1647,IF($B$3="RG&amp;E",INDEX('BCA Inputs'!$BM$14:$BM$54,MATCH(I1647,'BCA Inputs'!$AW$14:$AW$54,0))*P1647+INDEX('BCA Inputs'!$BN$14:$BN$54,MATCH(I1647,'BCA Inputs'!$AW$14:$AW$54,0))*O1647+INDEX('BCA Inputs'!$BO$14:$BO$54,MATCH(I1647,'BCA Inputs'!$AW$14:$AW$54,0))*Q1647+INDEX('BCA Inputs'!$BP$14:$BP$54,MATCH(I1647,'BCA Inputs'!$AW$14:$AW$54,0))*F1647+INDEX('BCA Inputs'!$BQ$14:$BQ$54,MATCH(I1647,'BCA Inputs'!$AW$14:$AW$54,0))*G1647,"")),"")</f>
        <v/>
      </c>
      <c r="AE1647" s="237" t="str">
        <f t="shared" si="256"/>
        <v/>
      </c>
      <c r="AF1647" s="198">
        <f t="shared" si="258"/>
        <v>0</v>
      </c>
      <c r="AG1647" s="239">
        <f t="shared" si="259"/>
        <v>0</v>
      </c>
    </row>
    <row r="1648" spans="1:33">
      <c r="A1648" s="228"/>
      <c r="B1648" s="176"/>
      <c r="C1648" s="229"/>
      <c r="D1648" s="230"/>
      <c r="E1648" s="230"/>
      <c r="F1648" s="230"/>
      <c r="G1648" s="230"/>
      <c r="H1648" s="231"/>
      <c r="I1648" s="231"/>
      <c r="J1648" s="232"/>
      <c r="K1648" s="232"/>
      <c r="L1648" s="232"/>
      <c r="M1648" s="181">
        <f t="shared" si="257"/>
        <v>0</v>
      </c>
      <c r="N1648" s="181">
        <f>IF(H1648="",0,H1648*I1648*'Avoided Water Savings Cost'!$C$16)</f>
        <v>0</v>
      </c>
      <c r="O1648" s="545">
        <f>IF(C1648="",0,IF($B$3="NYSEG",C1648/(1-'Avoided Electric Costs 2020'!$W$21),IF($B$3="RG&amp;E",C1648/(1-'Avoided Electric Costs 2020'!$X$21),"")))</f>
        <v>0</v>
      </c>
      <c r="P1648" s="546">
        <f>IF(D1648="",0,IF($B$3="NYSEG",D1648/(1-'Avoided Electric Costs 2020'!$W$21),IF($B$3="RG&amp;E",D1648/(1-'Avoided Electric Costs 2020'!$X$21),"")))</f>
        <v>0</v>
      </c>
      <c r="Q1648" s="546">
        <f>IF(E1648="",0,IF($B$3="NYSEG",E1648/(1-'Avoided Natural Gas Costs 2020'!$J$34),IF($B$3="RG&amp;E",E1648/(1-'Avoided Natural Gas Costs 2020'!$K$34),"")))</f>
        <v>0</v>
      </c>
      <c r="R1648" s="233" t="str">
        <f>IFERROR(IF(P1648*'BCA Inputs'!$C$1+Q1648*'BCA Inputs'!$C$2+F1648*'BCA Inputs'!$C$2+G1648*'BCA Inputs'!$C$2=0,"",P1648*'BCA Inputs'!$C$1+Q1648*'BCA Inputs'!$C$2+F1648*'BCA Inputs'!$C$2+G1648*'BCA Inputs'!$C$2),"")</f>
        <v/>
      </c>
      <c r="S1648" s="181" t="str">
        <f t="shared" si="250"/>
        <v/>
      </c>
      <c r="T1648" s="181" t="str">
        <f>IFERROR(IF($B$3="NYSEG",(INDEX('BCA Inputs'!$N$14:$N$54,MATCH(I1648,'BCA Inputs'!$M$14:$M$54,0))*P1648+INDEX('BCA Inputs'!$O$14:$O$54,MATCH(I1648,'BCA Inputs'!$M$14:$M$54,0))*O1648+INDEX('BCA Inputs'!P:P,MATCH(I1648,'BCA Inputs'!M:M,0))*Q1648+INDEX('BCA Inputs'!Q:Q,MATCH(I1648,'BCA Inputs'!M:M,0))*F1648+INDEX('BCA Inputs'!R:R,MATCH(I1648,'BCA Inputs'!M:M,0))*G1648)+L1648+N1648,IF($B$3="RG&amp;E",(INDEX('BCA Inputs'!$AX$14:$AX$54,MATCH(I1648,'BCA Inputs'!$AW$14:$AW$54,0))*P1648+INDEX('BCA Inputs'!$AY$14:$AY$54,MATCH(I1648,'BCA Inputs'!$AW$14:$AW$54,0))*O1648+INDEX('BCA Inputs'!$AZ$14:$AZ$54,MATCH(I1648,'BCA Inputs'!$AW$14:$AW$54,0))*Q1648+INDEX('BCA Inputs'!$BA$14:$BA$54,MATCH(I1648,'BCA Inputs'!$AW$14:$AW$54,0))*F1648+INDEX('BCA Inputs'!$BB$14:$BB$54,MATCH(I1648,'BCA Inputs'!$AW$14:$AW$54,0))*G1648)+L1648+N1648,"")),"")</f>
        <v/>
      </c>
      <c r="U1648" s="234" t="str">
        <f t="shared" si="251"/>
        <v/>
      </c>
      <c r="V1648" s="234" t="str">
        <f t="shared" si="252"/>
        <v/>
      </c>
      <c r="W1648" s="234" t="str">
        <f t="shared" si="253"/>
        <v/>
      </c>
      <c r="Y1648" s="235" t="str">
        <f t="shared" si="254"/>
        <v/>
      </c>
      <c r="Z1648" s="236" t="str">
        <f>IFERROR(IF($B$3="NYSEG",INDEX('BCA Inputs'!$X$14:$X$54,MATCH(I1648,'BCA Inputs'!$M$14:$M$54,0))*P1648+INDEX('BCA Inputs'!$Y$14:$Y$54,MATCH(I1648,'BCA Inputs'!$M$14:$M$54,0))*O1648+INDEX('BCA Inputs'!$Z$14:$Z$54,MATCH(I1648,'BCA Inputs'!$M$14:$M$54,0))*Q1648+INDEX('BCA Inputs'!$AA$14:$AA$54,MATCH(I1648,'BCA Inputs'!$M$14:$M$54,0))*F1648+INDEX('BCA Inputs'!$AB$14:$AB$54,MATCH(I1648,'BCA Inputs'!$M$14:$M$54,0))*G1648,IF($B$3="RG&amp;E",INDEX('BCA Inputs'!$BG$14:$BG$54,MATCH(I1648,'BCA Inputs'!$AW$14:$AW$54,0))*P1648+INDEX('BCA Inputs'!$BH$14:$BH$54,MATCH(I1648,'BCA Inputs'!$AW$14:$AW$54,0))*O1648+INDEX('BCA Inputs'!$BI$14:$BI$54,MATCH(I1648,'BCA Inputs'!$AW$14:$AW$54,0))*Q1648+INDEX('BCA Inputs'!$BJ$14:$BJ$54,MATCH(I1648,'BCA Inputs'!$AW$14:$AW$54,0))*F1648+INDEX('BCA Inputs'!$BK$14:$BK$54,MATCH(I1648,'BCA Inputs'!$AW$14:$AW$54,0))*G1648,"")),"")</f>
        <v/>
      </c>
      <c r="AA1648" s="237" t="str">
        <f t="shared" si="255"/>
        <v/>
      </c>
      <c r="AC1648" s="238" t="str">
        <f>IFERROR((K1648+R1648)+IF($B$3="NYSEG",INDEX('BCA Inputs'!$AI$14:$AI$54,MATCH(I1648,'BCA Inputs'!$M$14:$M$54,0))*P1648+INDEX('BCA Inputs'!$AJ$14:$AJ$54,MATCH(I1648,'BCA Inputs'!$M$14:$M$54,0))*Q1648,IF($B$3="RG&amp;E",INDEX('BCA Inputs'!$BR$14:$BR$54,MATCH(I1648,'BCA Inputs'!$AW$14:$AW$54,0))*P1648+INDEX('BCA Inputs'!$BS$14:$BS$54,MATCH(I1648,'BCA Inputs'!$AW$14:$AW$54,0))*Q1648,"")),"")</f>
        <v/>
      </c>
      <c r="AD1648" s="181" t="str">
        <f>IFERROR(IF($B$3="NYSEG",INDEX('BCA Inputs'!$AD$14:$AD$54,MATCH(I1648,'BCA Inputs'!$M$14:$M$54,0))*P1648+INDEX('BCA Inputs'!$AE$14:$AE$54,MATCH(I1648,'BCA Inputs'!$M$14:$M$54,0))*O1648+INDEX('BCA Inputs'!$AF$14:$AF$54,MATCH(I1648,'BCA Inputs'!$M$14:$M$54,0))*Q1648+INDEX('BCA Inputs'!$AG$14:$AG$54,MATCH(I1648,'BCA Inputs'!$M$14:$M$54,0))*F1648+INDEX('BCA Inputs'!$AH$14:$AH$54,MATCH(I1648,'BCA Inputs'!$M$14:$M$54,0))*G1648,IF($B$3="RG&amp;E",INDEX('BCA Inputs'!$BM$14:$BM$54,MATCH(I1648,'BCA Inputs'!$AW$14:$AW$54,0))*P1648+INDEX('BCA Inputs'!$BN$14:$BN$54,MATCH(I1648,'BCA Inputs'!$AW$14:$AW$54,0))*O1648+INDEX('BCA Inputs'!$BO$14:$BO$54,MATCH(I1648,'BCA Inputs'!$AW$14:$AW$54,0))*Q1648+INDEX('BCA Inputs'!$BP$14:$BP$54,MATCH(I1648,'BCA Inputs'!$AW$14:$AW$54,0))*F1648+INDEX('BCA Inputs'!$BQ$14:$BQ$54,MATCH(I1648,'BCA Inputs'!$AW$14:$AW$54,0))*G1648,"")),"")</f>
        <v/>
      </c>
      <c r="AE1648" s="237" t="str">
        <f t="shared" si="256"/>
        <v/>
      </c>
      <c r="AF1648" s="198">
        <f t="shared" si="258"/>
        <v>0</v>
      </c>
      <c r="AG1648" s="239">
        <f t="shared" si="259"/>
        <v>0</v>
      </c>
    </row>
    <row r="1649" spans="1:33">
      <c r="A1649" s="228"/>
      <c r="B1649" s="176"/>
      <c r="C1649" s="229"/>
      <c r="D1649" s="230"/>
      <c r="E1649" s="230"/>
      <c r="F1649" s="230"/>
      <c r="G1649" s="230"/>
      <c r="H1649" s="231"/>
      <c r="I1649" s="231"/>
      <c r="J1649" s="232"/>
      <c r="K1649" s="232"/>
      <c r="L1649" s="232"/>
      <c r="M1649" s="181">
        <f t="shared" si="257"/>
        <v>0</v>
      </c>
      <c r="N1649" s="181">
        <f>IF(H1649="",0,H1649*I1649*'Avoided Water Savings Cost'!$C$16)</f>
        <v>0</v>
      </c>
      <c r="O1649" s="545">
        <f>IF(C1649="",0,IF($B$3="NYSEG",C1649/(1-'Avoided Electric Costs 2020'!$W$21),IF($B$3="RG&amp;E",C1649/(1-'Avoided Electric Costs 2020'!$X$21),"")))</f>
        <v>0</v>
      </c>
      <c r="P1649" s="546">
        <f>IF(D1649="",0,IF($B$3="NYSEG",D1649/(1-'Avoided Electric Costs 2020'!$W$21),IF($B$3="RG&amp;E",D1649/(1-'Avoided Electric Costs 2020'!$X$21),"")))</f>
        <v>0</v>
      </c>
      <c r="Q1649" s="546">
        <f>IF(E1649="",0,IF($B$3="NYSEG",E1649/(1-'Avoided Natural Gas Costs 2020'!$J$34),IF($B$3="RG&amp;E",E1649/(1-'Avoided Natural Gas Costs 2020'!$K$34),"")))</f>
        <v>0</v>
      </c>
      <c r="R1649" s="233" t="str">
        <f>IFERROR(IF(P1649*'BCA Inputs'!$C$1+Q1649*'BCA Inputs'!$C$2+F1649*'BCA Inputs'!$C$2+G1649*'BCA Inputs'!$C$2=0,"",P1649*'BCA Inputs'!$C$1+Q1649*'BCA Inputs'!$C$2+F1649*'BCA Inputs'!$C$2+G1649*'BCA Inputs'!$C$2),"")</f>
        <v/>
      </c>
      <c r="S1649" s="181" t="str">
        <f t="shared" si="250"/>
        <v/>
      </c>
      <c r="T1649" s="181" t="str">
        <f>IFERROR(IF($B$3="NYSEG",(INDEX('BCA Inputs'!$N$14:$N$54,MATCH(I1649,'BCA Inputs'!$M$14:$M$54,0))*P1649+INDEX('BCA Inputs'!$O$14:$O$54,MATCH(I1649,'BCA Inputs'!$M$14:$M$54,0))*O1649+INDEX('BCA Inputs'!P:P,MATCH(I1649,'BCA Inputs'!M:M,0))*Q1649+INDEX('BCA Inputs'!Q:Q,MATCH(I1649,'BCA Inputs'!M:M,0))*F1649+INDEX('BCA Inputs'!R:R,MATCH(I1649,'BCA Inputs'!M:M,0))*G1649)+L1649+N1649,IF($B$3="RG&amp;E",(INDEX('BCA Inputs'!$AX$14:$AX$54,MATCH(I1649,'BCA Inputs'!$AW$14:$AW$54,0))*P1649+INDEX('BCA Inputs'!$AY$14:$AY$54,MATCH(I1649,'BCA Inputs'!$AW$14:$AW$54,0))*O1649+INDEX('BCA Inputs'!$AZ$14:$AZ$54,MATCH(I1649,'BCA Inputs'!$AW$14:$AW$54,0))*Q1649+INDEX('BCA Inputs'!$BA$14:$BA$54,MATCH(I1649,'BCA Inputs'!$AW$14:$AW$54,0))*F1649+INDEX('BCA Inputs'!$BB$14:$BB$54,MATCH(I1649,'BCA Inputs'!$AW$14:$AW$54,0))*G1649)+L1649+N1649,"")),"")</f>
        <v/>
      </c>
      <c r="U1649" s="234" t="str">
        <f t="shared" si="251"/>
        <v/>
      </c>
      <c r="V1649" s="234" t="str">
        <f t="shared" si="252"/>
        <v/>
      </c>
      <c r="W1649" s="234" t="str">
        <f t="shared" si="253"/>
        <v/>
      </c>
      <c r="Y1649" s="235" t="str">
        <f t="shared" si="254"/>
        <v/>
      </c>
      <c r="Z1649" s="236" t="str">
        <f>IFERROR(IF($B$3="NYSEG",INDEX('BCA Inputs'!$X$14:$X$54,MATCH(I1649,'BCA Inputs'!$M$14:$M$54,0))*P1649+INDEX('BCA Inputs'!$Y$14:$Y$54,MATCH(I1649,'BCA Inputs'!$M$14:$M$54,0))*O1649+INDEX('BCA Inputs'!$Z$14:$Z$54,MATCH(I1649,'BCA Inputs'!$M$14:$M$54,0))*Q1649+INDEX('BCA Inputs'!$AA$14:$AA$54,MATCH(I1649,'BCA Inputs'!$M$14:$M$54,0))*F1649+INDEX('BCA Inputs'!$AB$14:$AB$54,MATCH(I1649,'BCA Inputs'!$M$14:$M$54,0))*G1649,IF($B$3="RG&amp;E",INDEX('BCA Inputs'!$BG$14:$BG$54,MATCH(I1649,'BCA Inputs'!$AW$14:$AW$54,0))*P1649+INDEX('BCA Inputs'!$BH$14:$BH$54,MATCH(I1649,'BCA Inputs'!$AW$14:$AW$54,0))*O1649+INDEX('BCA Inputs'!$BI$14:$BI$54,MATCH(I1649,'BCA Inputs'!$AW$14:$AW$54,0))*Q1649+INDEX('BCA Inputs'!$BJ$14:$BJ$54,MATCH(I1649,'BCA Inputs'!$AW$14:$AW$54,0))*F1649+INDEX('BCA Inputs'!$BK$14:$BK$54,MATCH(I1649,'BCA Inputs'!$AW$14:$AW$54,0))*G1649,"")),"")</f>
        <v/>
      </c>
      <c r="AA1649" s="237" t="str">
        <f t="shared" si="255"/>
        <v/>
      </c>
      <c r="AC1649" s="238" t="str">
        <f>IFERROR((K1649+R1649)+IF($B$3="NYSEG",INDEX('BCA Inputs'!$AI$14:$AI$54,MATCH(I1649,'BCA Inputs'!$M$14:$M$54,0))*P1649+INDEX('BCA Inputs'!$AJ$14:$AJ$54,MATCH(I1649,'BCA Inputs'!$M$14:$M$54,0))*Q1649,IF($B$3="RG&amp;E",INDEX('BCA Inputs'!$BR$14:$BR$54,MATCH(I1649,'BCA Inputs'!$AW$14:$AW$54,0))*P1649+INDEX('BCA Inputs'!$BS$14:$BS$54,MATCH(I1649,'BCA Inputs'!$AW$14:$AW$54,0))*Q1649,"")),"")</f>
        <v/>
      </c>
      <c r="AD1649" s="181" t="str">
        <f>IFERROR(IF($B$3="NYSEG",INDEX('BCA Inputs'!$AD$14:$AD$54,MATCH(I1649,'BCA Inputs'!$M$14:$M$54,0))*P1649+INDEX('BCA Inputs'!$AE$14:$AE$54,MATCH(I1649,'BCA Inputs'!$M$14:$M$54,0))*O1649+INDEX('BCA Inputs'!$AF$14:$AF$54,MATCH(I1649,'BCA Inputs'!$M$14:$M$54,0))*Q1649+INDEX('BCA Inputs'!$AG$14:$AG$54,MATCH(I1649,'BCA Inputs'!$M$14:$M$54,0))*F1649+INDEX('BCA Inputs'!$AH$14:$AH$54,MATCH(I1649,'BCA Inputs'!$M$14:$M$54,0))*G1649,IF($B$3="RG&amp;E",INDEX('BCA Inputs'!$BM$14:$BM$54,MATCH(I1649,'BCA Inputs'!$AW$14:$AW$54,0))*P1649+INDEX('BCA Inputs'!$BN$14:$BN$54,MATCH(I1649,'BCA Inputs'!$AW$14:$AW$54,0))*O1649+INDEX('BCA Inputs'!$BO$14:$BO$54,MATCH(I1649,'BCA Inputs'!$AW$14:$AW$54,0))*Q1649+INDEX('BCA Inputs'!$BP$14:$BP$54,MATCH(I1649,'BCA Inputs'!$AW$14:$AW$54,0))*F1649+INDEX('BCA Inputs'!$BQ$14:$BQ$54,MATCH(I1649,'BCA Inputs'!$AW$14:$AW$54,0))*G1649,"")),"")</f>
        <v/>
      </c>
      <c r="AE1649" s="237" t="str">
        <f t="shared" si="256"/>
        <v/>
      </c>
      <c r="AF1649" s="198">
        <f t="shared" si="258"/>
        <v>0</v>
      </c>
      <c r="AG1649" s="239">
        <f t="shared" si="259"/>
        <v>0</v>
      </c>
    </row>
    <row r="1650" spans="1:33">
      <c r="A1650" s="228"/>
      <c r="B1650" s="176"/>
      <c r="C1650" s="229"/>
      <c r="D1650" s="230"/>
      <c r="E1650" s="230"/>
      <c r="F1650" s="230"/>
      <c r="G1650" s="230"/>
      <c r="H1650" s="231"/>
      <c r="I1650" s="231"/>
      <c r="J1650" s="232"/>
      <c r="K1650" s="232"/>
      <c r="L1650" s="232"/>
      <c r="M1650" s="181">
        <f t="shared" si="257"/>
        <v>0</v>
      </c>
      <c r="N1650" s="181">
        <f>IF(H1650="",0,H1650*I1650*'Avoided Water Savings Cost'!$C$16)</f>
        <v>0</v>
      </c>
      <c r="O1650" s="545">
        <f>IF(C1650="",0,IF($B$3="NYSEG",C1650/(1-'Avoided Electric Costs 2020'!$W$21),IF($B$3="RG&amp;E",C1650/(1-'Avoided Electric Costs 2020'!$X$21),"")))</f>
        <v>0</v>
      </c>
      <c r="P1650" s="546">
        <f>IF(D1650="",0,IF($B$3="NYSEG",D1650/(1-'Avoided Electric Costs 2020'!$W$21),IF($B$3="RG&amp;E",D1650/(1-'Avoided Electric Costs 2020'!$X$21),"")))</f>
        <v>0</v>
      </c>
      <c r="Q1650" s="546">
        <f>IF(E1650="",0,IF($B$3="NYSEG",E1650/(1-'Avoided Natural Gas Costs 2020'!$J$34),IF($B$3="RG&amp;E",E1650/(1-'Avoided Natural Gas Costs 2020'!$K$34),"")))</f>
        <v>0</v>
      </c>
      <c r="R1650" s="233" t="str">
        <f>IFERROR(IF(P1650*'BCA Inputs'!$C$1+Q1650*'BCA Inputs'!$C$2+F1650*'BCA Inputs'!$C$2+G1650*'BCA Inputs'!$C$2=0,"",P1650*'BCA Inputs'!$C$1+Q1650*'BCA Inputs'!$C$2+F1650*'BCA Inputs'!$C$2+G1650*'BCA Inputs'!$C$2),"")</f>
        <v/>
      </c>
      <c r="S1650" s="181" t="str">
        <f t="shared" si="250"/>
        <v/>
      </c>
      <c r="T1650" s="181" t="str">
        <f>IFERROR(IF($B$3="NYSEG",(INDEX('BCA Inputs'!$N$14:$N$54,MATCH(I1650,'BCA Inputs'!$M$14:$M$54,0))*P1650+INDEX('BCA Inputs'!$O$14:$O$54,MATCH(I1650,'BCA Inputs'!$M$14:$M$54,0))*O1650+INDEX('BCA Inputs'!P:P,MATCH(I1650,'BCA Inputs'!M:M,0))*Q1650+INDEX('BCA Inputs'!Q:Q,MATCH(I1650,'BCA Inputs'!M:M,0))*F1650+INDEX('BCA Inputs'!R:R,MATCH(I1650,'BCA Inputs'!M:M,0))*G1650)+L1650+N1650,IF($B$3="RG&amp;E",(INDEX('BCA Inputs'!$AX$14:$AX$54,MATCH(I1650,'BCA Inputs'!$AW$14:$AW$54,0))*P1650+INDEX('BCA Inputs'!$AY$14:$AY$54,MATCH(I1650,'BCA Inputs'!$AW$14:$AW$54,0))*O1650+INDEX('BCA Inputs'!$AZ$14:$AZ$54,MATCH(I1650,'BCA Inputs'!$AW$14:$AW$54,0))*Q1650+INDEX('BCA Inputs'!$BA$14:$BA$54,MATCH(I1650,'BCA Inputs'!$AW$14:$AW$54,0))*F1650+INDEX('BCA Inputs'!$BB$14:$BB$54,MATCH(I1650,'BCA Inputs'!$AW$14:$AW$54,0))*G1650)+L1650+N1650,"")),"")</f>
        <v/>
      </c>
      <c r="U1650" s="234" t="str">
        <f t="shared" si="251"/>
        <v/>
      </c>
      <c r="V1650" s="234" t="str">
        <f t="shared" si="252"/>
        <v/>
      </c>
      <c r="W1650" s="234" t="str">
        <f t="shared" si="253"/>
        <v/>
      </c>
      <c r="Y1650" s="235" t="str">
        <f t="shared" si="254"/>
        <v/>
      </c>
      <c r="Z1650" s="236" t="str">
        <f>IFERROR(IF($B$3="NYSEG",INDEX('BCA Inputs'!$X$14:$X$54,MATCH(I1650,'BCA Inputs'!$M$14:$M$54,0))*P1650+INDEX('BCA Inputs'!$Y$14:$Y$54,MATCH(I1650,'BCA Inputs'!$M$14:$M$54,0))*O1650+INDEX('BCA Inputs'!$Z$14:$Z$54,MATCH(I1650,'BCA Inputs'!$M$14:$M$54,0))*Q1650+INDEX('BCA Inputs'!$AA$14:$AA$54,MATCH(I1650,'BCA Inputs'!$M$14:$M$54,0))*F1650+INDEX('BCA Inputs'!$AB$14:$AB$54,MATCH(I1650,'BCA Inputs'!$M$14:$M$54,0))*G1650,IF($B$3="RG&amp;E",INDEX('BCA Inputs'!$BG$14:$BG$54,MATCH(I1650,'BCA Inputs'!$AW$14:$AW$54,0))*P1650+INDEX('BCA Inputs'!$BH$14:$BH$54,MATCH(I1650,'BCA Inputs'!$AW$14:$AW$54,0))*O1650+INDEX('BCA Inputs'!$BI$14:$BI$54,MATCH(I1650,'BCA Inputs'!$AW$14:$AW$54,0))*Q1650+INDEX('BCA Inputs'!$BJ$14:$BJ$54,MATCH(I1650,'BCA Inputs'!$AW$14:$AW$54,0))*F1650+INDEX('BCA Inputs'!$BK$14:$BK$54,MATCH(I1650,'BCA Inputs'!$AW$14:$AW$54,0))*G1650,"")),"")</f>
        <v/>
      </c>
      <c r="AA1650" s="237" t="str">
        <f t="shared" si="255"/>
        <v/>
      </c>
      <c r="AC1650" s="238" t="str">
        <f>IFERROR((K1650+R1650)+IF($B$3="NYSEG",INDEX('BCA Inputs'!$AI$14:$AI$54,MATCH(I1650,'BCA Inputs'!$M$14:$M$54,0))*P1650+INDEX('BCA Inputs'!$AJ$14:$AJ$54,MATCH(I1650,'BCA Inputs'!$M$14:$M$54,0))*Q1650,IF($B$3="RG&amp;E",INDEX('BCA Inputs'!$BR$14:$BR$54,MATCH(I1650,'BCA Inputs'!$AW$14:$AW$54,0))*P1650+INDEX('BCA Inputs'!$BS$14:$BS$54,MATCH(I1650,'BCA Inputs'!$AW$14:$AW$54,0))*Q1650,"")),"")</f>
        <v/>
      </c>
      <c r="AD1650" s="181" t="str">
        <f>IFERROR(IF($B$3="NYSEG",INDEX('BCA Inputs'!$AD$14:$AD$54,MATCH(I1650,'BCA Inputs'!$M$14:$M$54,0))*P1650+INDEX('BCA Inputs'!$AE$14:$AE$54,MATCH(I1650,'BCA Inputs'!$M$14:$M$54,0))*O1650+INDEX('BCA Inputs'!$AF$14:$AF$54,MATCH(I1650,'BCA Inputs'!$M$14:$M$54,0))*Q1650+INDEX('BCA Inputs'!$AG$14:$AG$54,MATCH(I1650,'BCA Inputs'!$M$14:$M$54,0))*F1650+INDEX('BCA Inputs'!$AH$14:$AH$54,MATCH(I1650,'BCA Inputs'!$M$14:$M$54,0))*G1650,IF($B$3="RG&amp;E",INDEX('BCA Inputs'!$BM$14:$BM$54,MATCH(I1650,'BCA Inputs'!$AW$14:$AW$54,0))*P1650+INDEX('BCA Inputs'!$BN$14:$BN$54,MATCH(I1650,'BCA Inputs'!$AW$14:$AW$54,0))*O1650+INDEX('BCA Inputs'!$BO$14:$BO$54,MATCH(I1650,'BCA Inputs'!$AW$14:$AW$54,0))*Q1650+INDEX('BCA Inputs'!$BP$14:$BP$54,MATCH(I1650,'BCA Inputs'!$AW$14:$AW$54,0))*F1650+INDEX('BCA Inputs'!$BQ$14:$BQ$54,MATCH(I1650,'BCA Inputs'!$AW$14:$AW$54,0))*G1650,"")),"")</f>
        <v/>
      </c>
      <c r="AE1650" s="237" t="str">
        <f t="shared" si="256"/>
        <v/>
      </c>
      <c r="AF1650" s="198">
        <f t="shared" si="258"/>
        <v>0</v>
      </c>
      <c r="AG1650" s="239">
        <f t="shared" si="259"/>
        <v>0</v>
      </c>
    </row>
    <row r="1651" spans="1:33">
      <c r="A1651" s="228"/>
      <c r="B1651" s="176"/>
      <c r="C1651" s="229"/>
      <c r="D1651" s="230"/>
      <c r="E1651" s="230"/>
      <c r="F1651" s="230"/>
      <c r="G1651" s="230"/>
      <c r="H1651" s="231"/>
      <c r="I1651" s="231"/>
      <c r="J1651" s="232"/>
      <c r="K1651" s="232"/>
      <c r="L1651" s="232"/>
      <c r="M1651" s="181">
        <f t="shared" si="257"/>
        <v>0</v>
      </c>
      <c r="N1651" s="181">
        <f>IF(H1651="",0,H1651*I1651*'Avoided Water Savings Cost'!$C$16)</f>
        <v>0</v>
      </c>
      <c r="O1651" s="545">
        <f>IF(C1651="",0,IF($B$3="NYSEG",C1651/(1-'Avoided Electric Costs 2020'!$W$21),IF($B$3="RG&amp;E",C1651/(1-'Avoided Electric Costs 2020'!$X$21),"")))</f>
        <v>0</v>
      </c>
      <c r="P1651" s="546">
        <f>IF(D1651="",0,IF($B$3="NYSEG",D1651/(1-'Avoided Electric Costs 2020'!$W$21),IF($B$3="RG&amp;E",D1651/(1-'Avoided Electric Costs 2020'!$X$21),"")))</f>
        <v>0</v>
      </c>
      <c r="Q1651" s="546">
        <f>IF(E1651="",0,IF($B$3="NYSEG",E1651/(1-'Avoided Natural Gas Costs 2020'!$J$34),IF($B$3="RG&amp;E",E1651/(1-'Avoided Natural Gas Costs 2020'!$K$34),"")))</f>
        <v>0</v>
      </c>
      <c r="R1651" s="233" t="str">
        <f>IFERROR(IF(P1651*'BCA Inputs'!$C$1+Q1651*'BCA Inputs'!$C$2+F1651*'BCA Inputs'!$C$2+G1651*'BCA Inputs'!$C$2=0,"",P1651*'BCA Inputs'!$C$1+Q1651*'BCA Inputs'!$C$2+F1651*'BCA Inputs'!$C$2+G1651*'BCA Inputs'!$C$2),"")</f>
        <v/>
      </c>
      <c r="S1651" s="181" t="str">
        <f t="shared" si="250"/>
        <v/>
      </c>
      <c r="T1651" s="181" t="str">
        <f>IFERROR(IF($B$3="NYSEG",(INDEX('BCA Inputs'!$N$14:$N$54,MATCH(I1651,'BCA Inputs'!$M$14:$M$54,0))*P1651+INDEX('BCA Inputs'!$O$14:$O$54,MATCH(I1651,'BCA Inputs'!$M$14:$M$54,0))*O1651+INDEX('BCA Inputs'!P:P,MATCH(I1651,'BCA Inputs'!M:M,0))*Q1651+INDEX('BCA Inputs'!Q:Q,MATCH(I1651,'BCA Inputs'!M:M,0))*F1651+INDEX('BCA Inputs'!R:R,MATCH(I1651,'BCA Inputs'!M:M,0))*G1651)+L1651+N1651,IF($B$3="RG&amp;E",(INDEX('BCA Inputs'!$AX$14:$AX$54,MATCH(I1651,'BCA Inputs'!$AW$14:$AW$54,0))*P1651+INDEX('BCA Inputs'!$AY$14:$AY$54,MATCH(I1651,'BCA Inputs'!$AW$14:$AW$54,0))*O1651+INDEX('BCA Inputs'!$AZ$14:$AZ$54,MATCH(I1651,'BCA Inputs'!$AW$14:$AW$54,0))*Q1651+INDEX('BCA Inputs'!$BA$14:$BA$54,MATCH(I1651,'BCA Inputs'!$AW$14:$AW$54,0))*F1651+INDEX('BCA Inputs'!$BB$14:$BB$54,MATCH(I1651,'BCA Inputs'!$AW$14:$AW$54,0))*G1651)+L1651+N1651,"")),"")</f>
        <v/>
      </c>
      <c r="U1651" s="234" t="str">
        <f t="shared" si="251"/>
        <v/>
      </c>
      <c r="V1651" s="234" t="str">
        <f t="shared" si="252"/>
        <v/>
      </c>
      <c r="W1651" s="234" t="str">
        <f t="shared" si="253"/>
        <v/>
      </c>
      <c r="Y1651" s="235" t="str">
        <f t="shared" si="254"/>
        <v/>
      </c>
      <c r="Z1651" s="236" t="str">
        <f>IFERROR(IF($B$3="NYSEG",INDEX('BCA Inputs'!$X$14:$X$54,MATCH(I1651,'BCA Inputs'!$M$14:$M$54,0))*P1651+INDEX('BCA Inputs'!$Y$14:$Y$54,MATCH(I1651,'BCA Inputs'!$M$14:$M$54,0))*O1651+INDEX('BCA Inputs'!$Z$14:$Z$54,MATCH(I1651,'BCA Inputs'!$M$14:$M$54,0))*Q1651+INDEX('BCA Inputs'!$AA$14:$AA$54,MATCH(I1651,'BCA Inputs'!$M$14:$M$54,0))*F1651+INDEX('BCA Inputs'!$AB$14:$AB$54,MATCH(I1651,'BCA Inputs'!$M$14:$M$54,0))*G1651,IF($B$3="RG&amp;E",INDEX('BCA Inputs'!$BG$14:$BG$54,MATCH(I1651,'BCA Inputs'!$AW$14:$AW$54,0))*P1651+INDEX('BCA Inputs'!$BH$14:$BH$54,MATCH(I1651,'BCA Inputs'!$AW$14:$AW$54,0))*O1651+INDEX('BCA Inputs'!$BI$14:$BI$54,MATCH(I1651,'BCA Inputs'!$AW$14:$AW$54,0))*Q1651+INDEX('BCA Inputs'!$BJ$14:$BJ$54,MATCH(I1651,'BCA Inputs'!$AW$14:$AW$54,0))*F1651+INDEX('BCA Inputs'!$BK$14:$BK$54,MATCH(I1651,'BCA Inputs'!$AW$14:$AW$54,0))*G1651,"")),"")</f>
        <v/>
      </c>
      <c r="AA1651" s="237" t="str">
        <f t="shared" si="255"/>
        <v/>
      </c>
      <c r="AC1651" s="238" t="str">
        <f>IFERROR((K1651+R1651)+IF($B$3="NYSEG",INDEX('BCA Inputs'!$AI$14:$AI$54,MATCH(I1651,'BCA Inputs'!$M$14:$M$54,0))*P1651+INDEX('BCA Inputs'!$AJ$14:$AJ$54,MATCH(I1651,'BCA Inputs'!$M$14:$M$54,0))*Q1651,IF($B$3="RG&amp;E",INDEX('BCA Inputs'!$BR$14:$BR$54,MATCH(I1651,'BCA Inputs'!$AW$14:$AW$54,0))*P1651+INDEX('BCA Inputs'!$BS$14:$BS$54,MATCH(I1651,'BCA Inputs'!$AW$14:$AW$54,0))*Q1651,"")),"")</f>
        <v/>
      </c>
      <c r="AD1651" s="181" t="str">
        <f>IFERROR(IF($B$3="NYSEG",INDEX('BCA Inputs'!$AD$14:$AD$54,MATCH(I1651,'BCA Inputs'!$M$14:$M$54,0))*P1651+INDEX('BCA Inputs'!$AE$14:$AE$54,MATCH(I1651,'BCA Inputs'!$M$14:$M$54,0))*O1651+INDEX('BCA Inputs'!$AF$14:$AF$54,MATCH(I1651,'BCA Inputs'!$M$14:$M$54,0))*Q1651+INDEX('BCA Inputs'!$AG$14:$AG$54,MATCH(I1651,'BCA Inputs'!$M$14:$M$54,0))*F1651+INDEX('BCA Inputs'!$AH$14:$AH$54,MATCH(I1651,'BCA Inputs'!$M$14:$M$54,0))*G1651,IF($B$3="RG&amp;E",INDEX('BCA Inputs'!$BM$14:$BM$54,MATCH(I1651,'BCA Inputs'!$AW$14:$AW$54,0))*P1651+INDEX('BCA Inputs'!$BN$14:$BN$54,MATCH(I1651,'BCA Inputs'!$AW$14:$AW$54,0))*O1651+INDEX('BCA Inputs'!$BO$14:$BO$54,MATCH(I1651,'BCA Inputs'!$AW$14:$AW$54,0))*Q1651+INDEX('BCA Inputs'!$BP$14:$BP$54,MATCH(I1651,'BCA Inputs'!$AW$14:$AW$54,0))*F1651+INDEX('BCA Inputs'!$BQ$14:$BQ$54,MATCH(I1651,'BCA Inputs'!$AW$14:$AW$54,0))*G1651,"")),"")</f>
        <v/>
      </c>
      <c r="AE1651" s="237" t="str">
        <f t="shared" si="256"/>
        <v/>
      </c>
      <c r="AF1651" s="198">
        <f t="shared" si="258"/>
        <v>0</v>
      </c>
      <c r="AG1651" s="239">
        <f t="shared" si="259"/>
        <v>0</v>
      </c>
    </row>
    <row r="1652" spans="1:33">
      <c r="A1652" s="228"/>
      <c r="B1652" s="176"/>
      <c r="C1652" s="229"/>
      <c r="D1652" s="230"/>
      <c r="E1652" s="230"/>
      <c r="F1652" s="230"/>
      <c r="G1652" s="230"/>
      <c r="H1652" s="231"/>
      <c r="I1652" s="231"/>
      <c r="J1652" s="232"/>
      <c r="K1652" s="232"/>
      <c r="L1652" s="232"/>
      <c r="M1652" s="181">
        <f t="shared" si="257"/>
        <v>0</v>
      </c>
      <c r="N1652" s="181">
        <f>IF(H1652="",0,H1652*I1652*'Avoided Water Savings Cost'!$C$16)</f>
        <v>0</v>
      </c>
      <c r="O1652" s="545">
        <f>IF(C1652="",0,IF($B$3="NYSEG",C1652/(1-'Avoided Electric Costs 2020'!$W$21),IF($B$3="RG&amp;E",C1652/(1-'Avoided Electric Costs 2020'!$X$21),"")))</f>
        <v>0</v>
      </c>
      <c r="P1652" s="546">
        <f>IF(D1652="",0,IF($B$3="NYSEG",D1652/(1-'Avoided Electric Costs 2020'!$W$21),IF($B$3="RG&amp;E",D1652/(1-'Avoided Electric Costs 2020'!$X$21),"")))</f>
        <v>0</v>
      </c>
      <c r="Q1652" s="546">
        <f>IF(E1652="",0,IF($B$3="NYSEG",E1652/(1-'Avoided Natural Gas Costs 2020'!$J$34),IF($B$3="RG&amp;E",E1652/(1-'Avoided Natural Gas Costs 2020'!$K$34),"")))</f>
        <v>0</v>
      </c>
      <c r="R1652" s="233" t="str">
        <f>IFERROR(IF(P1652*'BCA Inputs'!$C$1+Q1652*'BCA Inputs'!$C$2+F1652*'BCA Inputs'!$C$2+G1652*'BCA Inputs'!$C$2=0,"",P1652*'BCA Inputs'!$C$1+Q1652*'BCA Inputs'!$C$2+F1652*'BCA Inputs'!$C$2+G1652*'BCA Inputs'!$C$2),"")</f>
        <v/>
      </c>
      <c r="S1652" s="181" t="str">
        <f t="shared" si="250"/>
        <v/>
      </c>
      <c r="T1652" s="181" t="str">
        <f>IFERROR(IF($B$3="NYSEG",(INDEX('BCA Inputs'!$N$14:$N$54,MATCH(I1652,'BCA Inputs'!$M$14:$M$54,0))*P1652+INDEX('BCA Inputs'!$O$14:$O$54,MATCH(I1652,'BCA Inputs'!$M$14:$M$54,0))*O1652+INDEX('BCA Inputs'!P:P,MATCH(I1652,'BCA Inputs'!M:M,0))*Q1652+INDEX('BCA Inputs'!Q:Q,MATCH(I1652,'BCA Inputs'!M:M,0))*F1652+INDEX('BCA Inputs'!R:R,MATCH(I1652,'BCA Inputs'!M:M,0))*G1652)+L1652+N1652,IF($B$3="RG&amp;E",(INDEX('BCA Inputs'!$AX$14:$AX$54,MATCH(I1652,'BCA Inputs'!$AW$14:$AW$54,0))*P1652+INDEX('BCA Inputs'!$AY$14:$AY$54,MATCH(I1652,'BCA Inputs'!$AW$14:$AW$54,0))*O1652+INDEX('BCA Inputs'!$AZ$14:$AZ$54,MATCH(I1652,'BCA Inputs'!$AW$14:$AW$54,0))*Q1652+INDEX('BCA Inputs'!$BA$14:$BA$54,MATCH(I1652,'BCA Inputs'!$AW$14:$AW$54,0))*F1652+INDEX('BCA Inputs'!$BB$14:$BB$54,MATCH(I1652,'BCA Inputs'!$AW$14:$AW$54,0))*G1652)+L1652+N1652,"")),"")</f>
        <v/>
      </c>
      <c r="U1652" s="234" t="str">
        <f t="shared" si="251"/>
        <v/>
      </c>
      <c r="V1652" s="234" t="str">
        <f t="shared" si="252"/>
        <v/>
      </c>
      <c r="W1652" s="234" t="str">
        <f t="shared" si="253"/>
        <v/>
      </c>
      <c r="Y1652" s="235" t="str">
        <f t="shared" si="254"/>
        <v/>
      </c>
      <c r="Z1652" s="236" t="str">
        <f>IFERROR(IF($B$3="NYSEG",INDEX('BCA Inputs'!$X$14:$X$54,MATCH(I1652,'BCA Inputs'!$M$14:$M$54,0))*P1652+INDEX('BCA Inputs'!$Y$14:$Y$54,MATCH(I1652,'BCA Inputs'!$M$14:$M$54,0))*O1652+INDEX('BCA Inputs'!$Z$14:$Z$54,MATCH(I1652,'BCA Inputs'!$M$14:$M$54,0))*Q1652+INDEX('BCA Inputs'!$AA$14:$AA$54,MATCH(I1652,'BCA Inputs'!$M$14:$M$54,0))*F1652+INDEX('BCA Inputs'!$AB$14:$AB$54,MATCH(I1652,'BCA Inputs'!$M$14:$M$54,0))*G1652,IF($B$3="RG&amp;E",INDEX('BCA Inputs'!$BG$14:$BG$54,MATCH(I1652,'BCA Inputs'!$AW$14:$AW$54,0))*P1652+INDEX('BCA Inputs'!$BH$14:$BH$54,MATCH(I1652,'BCA Inputs'!$AW$14:$AW$54,0))*O1652+INDEX('BCA Inputs'!$BI$14:$BI$54,MATCH(I1652,'BCA Inputs'!$AW$14:$AW$54,0))*Q1652+INDEX('BCA Inputs'!$BJ$14:$BJ$54,MATCH(I1652,'BCA Inputs'!$AW$14:$AW$54,0))*F1652+INDEX('BCA Inputs'!$BK$14:$BK$54,MATCH(I1652,'BCA Inputs'!$AW$14:$AW$54,0))*G1652,"")),"")</f>
        <v/>
      </c>
      <c r="AA1652" s="237" t="str">
        <f t="shared" si="255"/>
        <v/>
      </c>
      <c r="AC1652" s="238" t="str">
        <f>IFERROR((K1652+R1652)+IF($B$3="NYSEG",INDEX('BCA Inputs'!$AI$14:$AI$54,MATCH(I1652,'BCA Inputs'!$M$14:$M$54,0))*P1652+INDEX('BCA Inputs'!$AJ$14:$AJ$54,MATCH(I1652,'BCA Inputs'!$M$14:$M$54,0))*Q1652,IF($B$3="RG&amp;E",INDEX('BCA Inputs'!$BR$14:$BR$54,MATCH(I1652,'BCA Inputs'!$AW$14:$AW$54,0))*P1652+INDEX('BCA Inputs'!$BS$14:$BS$54,MATCH(I1652,'BCA Inputs'!$AW$14:$AW$54,0))*Q1652,"")),"")</f>
        <v/>
      </c>
      <c r="AD1652" s="181" t="str">
        <f>IFERROR(IF($B$3="NYSEG",INDEX('BCA Inputs'!$AD$14:$AD$54,MATCH(I1652,'BCA Inputs'!$M$14:$M$54,0))*P1652+INDEX('BCA Inputs'!$AE$14:$AE$54,MATCH(I1652,'BCA Inputs'!$M$14:$M$54,0))*O1652+INDEX('BCA Inputs'!$AF$14:$AF$54,MATCH(I1652,'BCA Inputs'!$M$14:$M$54,0))*Q1652+INDEX('BCA Inputs'!$AG$14:$AG$54,MATCH(I1652,'BCA Inputs'!$M$14:$M$54,0))*F1652+INDEX('BCA Inputs'!$AH$14:$AH$54,MATCH(I1652,'BCA Inputs'!$M$14:$M$54,0))*G1652,IF($B$3="RG&amp;E",INDEX('BCA Inputs'!$BM$14:$BM$54,MATCH(I1652,'BCA Inputs'!$AW$14:$AW$54,0))*P1652+INDEX('BCA Inputs'!$BN$14:$BN$54,MATCH(I1652,'BCA Inputs'!$AW$14:$AW$54,0))*O1652+INDEX('BCA Inputs'!$BO$14:$BO$54,MATCH(I1652,'BCA Inputs'!$AW$14:$AW$54,0))*Q1652+INDEX('BCA Inputs'!$BP$14:$BP$54,MATCH(I1652,'BCA Inputs'!$AW$14:$AW$54,0))*F1652+INDEX('BCA Inputs'!$BQ$14:$BQ$54,MATCH(I1652,'BCA Inputs'!$AW$14:$AW$54,0))*G1652,"")),"")</f>
        <v/>
      </c>
      <c r="AE1652" s="237" t="str">
        <f t="shared" si="256"/>
        <v/>
      </c>
      <c r="AF1652" s="198">
        <f t="shared" si="258"/>
        <v>0</v>
      </c>
      <c r="AG1652" s="239">
        <f t="shared" si="259"/>
        <v>0</v>
      </c>
    </row>
    <row r="1653" spans="1:33">
      <c r="A1653" s="228"/>
      <c r="B1653" s="176"/>
      <c r="C1653" s="229"/>
      <c r="D1653" s="230"/>
      <c r="E1653" s="230"/>
      <c r="F1653" s="230"/>
      <c r="G1653" s="230"/>
      <c r="H1653" s="231"/>
      <c r="I1653" s="231"/>
      <c r="J1653" s="232"/>
      <c r="K1653" s="232"/>
      <c r="L1653" s="232"/>
      <c r="M1653" s="181">
        <f t="shared" si="257"/>
        <v>0</v>
      </c>
      <c r="N1653" s="181">
        <f>IF(H1653="",0,H1653*I1653*'Avoided Water Savings Cost'!$C$16)</f>
        <v>0</v>
      </c>
      <c r="O1653" s="545">
        <f>IF(C1653="",0,IF($B$3="NYSEG",C1653/(1-'Avoided Electric Costs 2020'!$W$21),IF($B$3="RG&amp;E",C1653/(1-'Avoided Electric Costs 2020'!$X$21),"")))</f>
        <v>0</v>
      </c>
      <c r="P1653" s="546">
        <f>IF(D1653="",0,IF($B$3="NYSEG",D1653/(1-'Avoided Electric Costs 2020'!$W$21),IF($B$3="RG&amp;E",D1653/(1-'Avoided Electric Costs 2020'!$X$21),"")))</f>
        <v>0</v>
      </c>
      <c r="Q1653" s="546">
        <f>IF(E1653="",0,IF($B$3="NYSEG",E1653/(1-'Avoided Natural Gas Costs 2020'!$J$34),IF($B$3="RG&amp;E",E1653/(1-'Avoided Natural Gas Costs 2020'!$K$34),"")))</f>
        <v>0</v>
      </c>
      <c r="R1653" s="233" t="str">
        <f>IFERROR(IF(P1653*'BCA Inputs'!$C$1+Q1653*'BCA Inputs'!$C$2+F1653*'BCA Inputs'!$C$2+G1653*'BCA Inputs'!$C$2=0,"",P1653*'BCA Inputs'!$C$1+Q1653*'BCA Inputs'!$C$2+F1653*'BCA Inputs'!$C$2+G1653*'BCA Inputs'!$C$2),"")</f>
        <v/>
      </c>
      <c r="S1653" s="181" t="str">
        <f t="shared" si="250"/>
        <v/>
      </c>
      <c r="T1653" s="181" t="str">
        <f>IFERROR(IF($B$3="NYSEG",(INDEX('BCA Inputs'!$N$14:$N$54,MATCH(I1653,'BCA Inputs'!$M$14:$M$54,0))*P1653+INDEX('BCA Inputs'!$O$14:$O$54,MATCH(I1653,'BCA Inputs'!$M$14:$M$54,0))*O1653+INDEX('BCA Inputs'!P:P,MATCH(I1653,'BCA Inputs'!M:M,0))*Q1653+INDEX('BCA Inputs'!Q:Q,MATCH(I1653,'BCA Inputs'!M:M,0))*F1653+INDEX('BCA Inputs'!R:R,MATCH(I1653,'BCA Inputs'!M:M,0))*G1653)+L1653+N1653,IF($B$3="RG&amp;E",(INDEX('BCA Inputs'!$AX$14:$AX$54,MATCH(I1653,'BCA Inputs'!$AW$14:$AW$54,0))*P1653+INDEX('BCA Inputs'!$AY$14:$AY$54,MATCH(I1653,'BCA Inputs'!$AW$14:$AW$54,0))*O1653+INDEX('BCA Inputs'!$AZ$14:$AZ$54,MATCH(I1653,'BCA Inputs'!$AW$14:$AW$54,0))*Q1653+INDEX('BCA Inputs'!$BA$14:$BA$54,MATCH(I1653,'BCA Inputs'!$AW$14:$AW$54,0))*F1653+INDEX('BCA Inputs'!$BB$14:$BB$54,MATCH(I1653,'BCA Inputs'!$AW$14:$AW$54,0))*G1653)+L1653+N1653,"")),"")</f>
        <v/>
      </c>
      <c r="U1653" s="234" t="str">
        <f t="shared" si="251"/>
        <v/>
      </c>
      <c r="V1653" s="234" t="str">
        <f t="shared" si="252"/>
        <v/>
      </c>
      <c r="W1653" s="234" t="str">
        <f t="shared" si="253"/>
        <v/>
      </c>
      <c r="Y1653" s="235" t="str">
        <f t="shared" si="254"/>
        <v/>
      </c>
      <c r="Z1653" s="236" t="str">
        <f>IFERROR(IF($B$3="NYSEG",INDEX('BCA Inputs'!$X$14:$X$54,MATCH(I1653,'BCA Inputs'!$M$14:$M$54,0))*P1653+INDEX('BCA Inputs'!$Y$14:$Y$54,MATCH(I1653,'BCA Inputs'!$M$14:$M$54,0))*O1653+INDEX('BCA Inputs'!$Z$14:$Z$54,MATCH(I1653,'BCA Inputs'!$M$14:$M$54,0))*Q1653+INDEX('BCA Inputs'!$AA$14:$AA$54,MATCH(I1653,'BCA Inputs'!$M$14:$M$54,0))*F1653+INDEX('BCA Inputs'!$AB$14:$AB$54,MATCH(I1653,'BCA Inputs'!$M$14:$M$54,0))*G1653,IF($B$3="RG&amp;E",INDEX('BCA Inputs'!$BG$14:$BG$54,MATCH(I1653,'BCA Inputs'!$AW$14:$AW$54,0))*P1653+INDEX('BCA Inputs'!$BH$14:$BH$54,MATCH(I1653,'BCA Inputs'!$AW$14:$AW$54,0))*O1653+INDEX('BCA Inputs'!$BI$14:$BI$54,MATCH(I1653,'BCA Inputs'!$AW$14:$AW$54,0))*Q1653+INDEX('BCA Inputs'!$BJ$14:$BJ$54,MATCH(I1653,'BCA Inputs'!$AW$14:$AW$54,0))*F1653+INDEX('BCA Inputs'!$BK$14:$BK$54,MATCH(I1653,'BCA Inputs'!$AW$14:$AW$54,0))*G1653,"")),"")</f>
        <v/>
      </c>
      <c r="AA1653" s="237" t="str">
        <f t="shared" si="255"/>
        <v/>
      </c>
      <c r="AC1653" s="238" t="str">
        <f>IFERROR((K1653+R1653)+IF($B$3="NYSEG",INDEX('BCA Inputs'!$AI$14:$AI$54,MATCH(I1653,'BCA Inputs'!$M$14:$M$54,0))*P1653+INDEX('BCA Inputs'!$AJ$14:$AJ$54,MATCH(I1653,'BCA Inputs'!$M$14:$M$54,0))*Q1653,IF($B$3="RG&amp;E",INDEX('BCA Inputs'!$BR$14:$BR$54,MATCH(I1653,'BCA Inputs'!$AW$14:$AW$54,0))*P1653+INDEX('BCA Inputs'!$BS$14:$BS$54,MATCH(I1653,'BCA Inputs'!$AW$14:$AW$54,0))*Q1653,"")),"")</f>
        <v/>
      </c>
      <c r="AD1653" s="181" t="str">
        <f>IFERROR(IF($B$3="NYSEG",INDEX('BCA Inputs'!$AD$14:$AD$54,MATCH(I1653,'BCA Inputs'!$M$14:$M$54,0))*P1653+INDEX('BCA Inputs'!$AE$14:$AE$54,MATCH(I1653,'BCA Inputs'!$M$14:$M$54,0))*O1653+INDEX('BCA Inputs'!$AF$14:$AF$54,MATCH(I1653,'BCA Inputs'!$M$14:$M$54,0))*Q1653+INDEX('BCA Inputs'!$AG$14:$AG$54,MATCH(I1653,'BCA Inputs'!$M$14:$M$54,0))*F1653+INDEX('BCA Inputs'!$AH$14:$AH$54,MATCH(I1653,'BCA Inputs'!$M$14:$M$54,0))*G1653,IF($B$3="RG&amp;E",INDEX('BCA Inputs'!$BM$14:$BM$54,MATCH(I1653,'BCA Inputs'!$AW$14:$AW$54,0))*P1653+INDEX('BCA Inputs'!$BN$14:$BN$54,MATCH(I1653,'BCA Inputs'!$AW$14:$AW$54,0))*O1653+INDEX('BCA Inputs'!$BO$14:$BO$54,MATCH(I1653,'BCA Inputs'!$AW$14:$AW$54,0))*Q1653+INDEX('BCA Inputs'!$BP$14:$BP$54,MATCH(I1653,'BCA Inputs'!$AW$14:$AW$54,0))*F1653+INDEX('BCA Inputs'!$BQ$14:$BQ$54,MATCH(I1653,'BCA Inputs'!$AW$14:$AW$54,0))*G1653,"")),"")</f>
        <v/>
      </c>
      <c r="AE1653" s="237" t="str">
        <f t="shared" si="256"/>
        <v/>
      </c>
      <c r="AF1653" s="198">
        <f t="shared" si="258"/>
        <v>0</v>
      </c>
      <c r="AG1653" s="239">
        <f t="shared" si="259"/>
        <v>0</v>
      </c>
    </row>
    <row r="1654" spans="1:33">
      <c r="A1654" s="228"/>
      <c r="B1654" s="176"/>
      <c r="C1654" s="229"/>
      <c r="D1654" s="230"/>
      <c r="E1654" s="230"/>
      <c r="F1654" s="230"/>
      <c r="G1654" s="230"/>
      <c r="H1654" s="231"/>
      <c r="I1654" s="231"/>
      <c r="J1654" s="232"/>
      <c r="K1654" s="232"/>
      <c r="L1654" s="232"/>
      <c r="M1654" s="181">
        <f t="shared" si="257"/>
        <v>0</v>
      </c>
      <c r="N1654" s="181">
        <f>IF(H1654="",0,H1654*I1654*'Avoided Water Savings Cost'!$C$16)</f>
        <v>0</v>
      </c>
      <c r="O1654" s="545">
        <f>IF(C1654="",0,IF($B$3="NYSEG",C1654/(1-'Avoided Electric Costs 2020'!$W$21),IF($B$3="RG&amp;E",C1654/(1-'Avoided Electric Costs 2020'!$X$21),"")))</f>
        <v>0</v>
      </c>
      <c r="P1654" s="546">
        <f>IF(D1654="",0,IF($B$3="NYSEG",D1654/(1-'Avoided Electric Costs 2020'!$W$21),IF($B$3="RG&amp;E",D1654/(1-'Avoided Electric Costs 2020'!$X$21),"")))</f>
        <v>0</v>
      </c>
      <c r="Q1654" s="546">
        <f>IF(E1654="",0,IF($B$3="NYSEG",E1654/(1-'Avoided Natural Gas Costs 2020'!$J$34),IF($B$3="RG&amp;E",E1654/(1-'Avoided Natural Gas Costs 2020'!$K$34),"")))</f>
        <v>0</v>
      </c>
      <c r="R1654" s="233" t="str">
        <f>IFERROR(IF(P1654*'BCA Inputs'!$C$1+Q1654*'BCA Inputs'!$C$2+F1654*'BCA Inputs'!$C$2+G1654*'BCA Inputs'!$C$2=0,"",P1654*'BCA Inputs'!$C$1+Q1654*'BCA Inputs'!$C$2+F1654*'BCA Inputs'!$C$2+G1654*'BCA Inputs'!$C$2),"")</f>
        <v/>
      </c>
      <c r="S1654" s="181" t="str">
        <f t="shared" si="250"/>
        <v/>
      </c>
      <c r="T1654" s="181" t="str">
        <f>IFERROR(IF($B$3="NYSEG",(INDEX('BCA Inputs'!$N$14:$N$54,MATCH(I1654,'BCA Inputs'!$M$14:$M$54,0))*P1654+INDEX('BCA Inputs'!$O$14:$O$54,MATCH(I1654,'BCA Inputs'!$M$14:$M$54,0))*O1654+INDEX('BCA Inputs'!P:P,MATCH(I1654,'BCA Inputs'!M:M,0))*Q1654+INDEX('BCA Inputs'!Q:Q,MATCH(I1654,'BCA Inputs'!M:M,0))*F1654+INDEX('BCA Inputs'!R:R,MATCH(I1654,'BCA Inputs'!M:M,0))*G1654)+L1654+N1654,IF($B$3="RG&amp;E",(INDEX('BCA Inputs'!$AX$14:$AX$54,MATCH(I1654,'BCA Inputs'!$AW$14:$AW$54,0))*P1654+INDEX('BCA Inputs'!$AY$14:$AY$54,MATCH(I1654,'BCA Inputs'!$AW$14:$AW$54,0))*O1654+INDEX('BCA Inputs'!$AZ$14:$AZ$54,MATCH(I1654,'BCA Inputs'!$AW$14:$AW$54,0))*Q1654+INDEX('BCA Inputs'!$BA$14:$BA$54,MATCH(I1654,'BCA Inputs'!$AW$14:$AW$54,0))*F1654+INDEX('BCA Inputs'!$BB$14:$BB$54,MATCH(I1654,'BCA Inputs'!$AW$14:$AW$54,0))*G1654)+L1654+N1654,"")),"")</f>
        <v/>
      </c>
      <c r="U1654" s="234" t="str">
        <f t="shared" si="251"/>
        <v/>
      </c>
      <c r="V1654" s="234" t="str">
        <f t="shared" si="252"/>
        <v/>
      </c>
      <c r="W1654" s="234" t="str">
        <f t="shared" si="253"/>
        <v/>
      </c>
      <c r="Y1654" s="235" t="str">
        <f t="shared" si="254"/>
        <v/>
      </c>
      <c r="Z1654" s="236" t="str">
        <f>IFERROR(IF($B$3="NYSEG",INDEX('BCA Inputs'!$X$14:$X$54,MATCH(I1654,'BCA Inputs'!$M$14:$M$54,0))*P1654+INDEX('BCA Inputs'!$Y$14:$Y$54,MATCH(I1654,'BCA Inputs'!$M$14:$M$54,0))*O1654+INDEX('BCA Inputs'!$Z$14:$Z$54,MATCH(I1654,'BCA Inputs'!$M$14:$M$54,0))*Q1654+INDEX('BCA Inputs'!$AA$14:$AA$54,MATCH(I1654,'BCA Inputs'!$M$14:$M$54,0))*F1654+INDEX('BCA Inputs'!$AB$14:$AB$54,MATCH(I1654,'BCA Inputs'!$M$14:$M$54,0))*G1654,IF($B$3="RG&amp;E",INDEX('BCA Inputs'!$BG$14:$BG$54,MATCH(I1654,'BCA Inputs'!$AW$14:$AW$54,0))*P1654+INDEX('BCA Inputs'!$BH$14:$BH$54,MATCH(I1654,'BCA Inputs'!$AW$14:$AW$54,0))*O1654+INDEX('BCA Inputs'!$BI$14:$BI$54,MATCH(I1654,'BCA Inputs'!$AW$14:$AW$54,0))*Q1654+INDEX('BCA Inputs'!$BJ$14:$BJ$54,MATCH(I1654,'BCA Inputs'!$AW$14:$AW$54,0))*F1654+INDEX('BCA Inputs'!$BK$14:$BK$54,MATCH(I1654,'BCA Inputs'!$AW$14:$AW$54,0))*G1654,"")),"")</f>
        <v/>
      </c>
      <c r="AA1654" s="237" t="str">
        <f t="shared" si="255"/>
        <v/>
      </c>
      <c r="AC1654" s="238" t="str">
        <f>IFERROR((K1654+R1654)+IF($B$3="NYSEG",INDEX('BCA Inputs'!$AI$14:$AI$54,MATCH(I1654,'BCA Inputs'!$M$14:$M$54,0))*P1654+INDEX('BCA Inputs'!$AJ$14:$AJ$54,MATCH(I1654,'BCA Inputs'!$M$14:$M$54,0))*Q1654,IF($B$3="RG&amp;E",INDEX('BCA Inputs'!$BR$14:$BR$54,MATCH(I1654,'BCA Inputs'!$AW$14:$AW$54,0))*P1654+INDEX('BCA Inputs'!$BS$14:$BS$54,MATCH(I1654,'BCA Inputs'!$AW$14:$AW$54,0))*Q1654,"")),"")</f>
        <v/>
      </c>
      <c r="AD1654" s="181" t="str">
        <f>IFERROR(IF($B$3="NYSEG",INDEX('BCA Inputs'!$AD$14:$AD$54,MATCH(I1654,'BCA Inputs'!$M$14:$M$54,0))*P1654+INDEX('BCA Inputs'!$AE$14:$AE$54,MATCH(I1654,'BCA Inputs'!$M$14:$M$54,0))*O1654+INDEX('BCA Inputs'!$AF$14:$AF$54,MATCH(I1654,'BCA Inputs'!$M$14:$M$54,0))*Q1654+INDEX('BCA Inputs'!$AG$14:$AG$54,MATCH(I1654,'BCA Inputs'!$M$14:$M$54,0))*F1654+INDEX('BCA Inputs'!$AH$14:$AH$54,MATCH(I1654,'BCA Inputs'!$M$14:$M$54,0))*G1654,IF($B$3="RG&amp;E",INDEX('BCA Inputs'!$BM$14:$BM$54,MATCH(I1654,'BCA Inputs'!$AW$14:$AW$54,0))*P1654+INDEX('BCA Inputs'!$BN$14:$BN$54,MATCH(I1654,'BCA Inputs'!$AW$14:$AW$54,0))*O1654+INDEX('BCA Inputs'!$BO$14:$BO$54,MATCH(I1654,'BCA Inputs'!$AW$14:$AW$54,0))*Q1654+INDEX('BCA Inputs'!$BP$14:$BP$54,MATCH(I1654,'BCA Inputs'!$AW$14:$AW$54,0))*F1654+INDEX('BCA Inputs'!$BQ$14:$BQ$54,MATCH(I1654,'BCA Inputs'!$AW$14:$AW$54,0))*G1654,"")),"")</f>
        <v/>
      </c>
      <c r="AE1654" s="237" t="str">
        <f t="shared" si="256"/>
        <v/>
      </c>
      <c r="AF1654" s="198">
        <f t="shared" si="258"/>
        <v>0</v>
      </c>
      <c r="AG1654" s="239">
        <f t="shared" si="259"/>
        <v>0</v>
      </c>
    </row>
    <row r="1655" spans="1:33">
      <c r="A1655" s="228"/>
      <c r="B1655" s="176"/>
      <c r="C1655" s="229"/>
      <c r="D1655" s="230"/>
      <c r="E1655" s="230"/>
      <c r="F1655" s="230"/>
      <c r="G1655" s="230"/>
      <c r="H1655" s="231"/>
      <c r="I1655" s="231"/>
      <c r="J1655" s="232"/>
      <c r="K1655" s="232"/>
      <c r="L1655" s="232"/>
      <c r="M1655" s="181">
        <f t="shared" si="257"/>
        <v>0</v>
      </c>
      <c r="N1655" s="181">
        <f>IF(H1655="",0,H1655*I1655*'Avoided Water Savings Cost'!$C$16)</f>
        <v>0</v>
      </c>
      <c r="O1655" s="545">
        <f>IF(C1655="",0,IF($B$3="NYSEG",C1655/(1-'Avoided Electric Costs 2020'!$W$21),IF($B$3="RG&amp;E",C1655/(1-'Avoided Electric Costs 2020'!$X$21),"")))</f>
        <v>0</v>
      </c>
      <c r="P1655" s="546">
        <f>IF(D1655="",0,IF($B$3="NYSEG",D1655/(1-'Avoided Electric Costs 2020'!$W$21),IF($B$3="RG&amp;E",D1655/(1-'Avoided Electric Costs 2020'!$X$21),"")))</f>
        <v>0</v>
      </c>
      <c r="Q1655" s="546">
        <f>IF(E1655="",0,IF($B$3="NYSEG",E1655/(1-'Avoided Natural Gas Costs 2020'!$J$34),IF($B$3="RG&amp;E",E1655/(1-'Avoided Natural Gas Costs 2020'!$K$34),"")))</f>
        <v>0</v>
      </c>
      <c r="R1655" s="233" t="str">
        <f>IFERROR(IF(P1655*'BCA Inputs'!$C$1+Q1655*'BCA Inputs'!$C$2+F1655*'BCA Inputs'!$C$2+G1655*'BCA Inputs'!$C$2=0,"",P1655*'BCA Inputs'!$C$1+Q1655*'BCA Inputs'!$C$2+F1655*'BCA Inputs'!$C$2+G1655*'BCA Inputs'!$C$2),"")</f>
        <v/>
      </c>
      <c r="S1655" s="181" t="str">
        <f t="shared" si="250"/>
        <v/>
      </c>
      <c r="T1655" s="181" t="str">
        <f>IFERROR(IF($B$3="NYSEG",(INDEX('BCA Inputs'!$N$14:$N$54,MATCH(I1655,'BCA Inputs'!$M$14:$M$54,0))*P1655+INDEX('BCA Inputs'!$O$14:$O$54,MATCH(I1655,'BCA Inputs'!$M$14:$M$54,0))*O1655+INDEX('BCA Inputs'!P:P,MATCH(I1655,'BCA Inputs'!M:M,0))*Q1655+INDEX('BCA Inputs'!Q:Q,MATCH(I1655,'BCA Inputs'!M:M,0))*F1655+INDEX('BCA Inputs'!R:R,MATCH(I1655,'BCA Inputs'!M:M,0))*G1655)+L1655+N1655,IF($B$3="RG&amp;E",(INDEX('BCA Inputs'!$AX$14:$AX$54,MATCH(I1655,'BCA Inputs'!$AW$14:$AW$54,0))*P1655+INDEX('BCA Inputs'!$AY$14:$AY$54,MATCH(I1655,'BCA Inputs'!$AW$14:$AW$54,0))*O1655+INDEX('BCA Inputs'!$AZ$14:$AZ$54,MATCH(I1655,'BCA Inputs'!$AW$14:$AW$54,0))*Q1655+INDEX('BCA Inputs'!$BA$14:$BA$54,MATCH(I1655,'BCA Inputs'!$AW$14:$AW$54,0))*F1655+INDEX('BCA Inputs'!$BB$14:$BB$54,MATCH(I1655,'BCA Inputs'!$AW$14:$AW$54,0))*G1655)+L1655+N1655,"")),"")</f>
        <v/>
      </c>
      <c r="U1655" s="234" t="str">
        <f t="shared" si="251"/>
        <v/>
      </c>
      <c r="V1655" s="234" t="str">
        <f t="shared" si="252"/>
        <v/>
      </c>
      <c r="W1655" s="234" t="str">
        <f t="shared" si="253"/>
        <v/>
      </c>
      <c r="Y1655" s="235" t="str">
        <f t="shared" si="254"/>
        <v/>
      </c>
      <c r="Z1655" s="236" t="str">
        <f>IFERROR(IF($B$3="NYSEG",INDEX('BCA Inputs'!$X$14:$X$54,MATCH(I1655,'BCA Inputs'!$M$14:$M$54,0))*P1655+INDEX('BCA Inputs'!$Y$14:$Y$54,MATCH(I1655,'BCA Inputs'!$M$14:$M$54,0))*O1655+INDEX('BCA Inputs'!$Z$14:$Z$54,MATCH(I1655,'BCA Inputs'!$M$14:$M$54,0))*Q1655+INDEX('BCA Inputs'!$AA$14:$AA$54,MATCH(I1655,'BCA Inputs'!$M$14:$M$54,0))*F1655+INDEX('BCA Inputs'!$AB$14:$AB$54,MATCH(I1655,'BCA Inputs'!$M$14:$M$54,0))*G1655,IF($B$3="RG&amp;E",INDEX('BCA Inputs'!$BG$14:$BG$54,MATCH(I1655,'BCA Inputs'!$AW$14:$AW$54,0))*P1655+INDEX('BCA Inputs'!$BH$14:$BH$54,MATCH(I1655,'BCA Inputs'!$AW$14:$AW$54,0))*O1655+INDEX('BCA Inputs'!$BI$14:$BI$54,MATCH(I1655,'BCA Inputs'!$AW$14:$AW$54,0))*Q1655+INDEX('BCA Inputs'!$BJ$14:$BJ$54,MATCH(I1655,'BCA Inputs'!$AW$14:$AW$54,0))*F1655+INDEX('BCA Inputs'!$BK$14:$BK$54,MATCH(I1655,'BCA Inputs'!$AW$14:$AW$54,0))*G1655,"")),"")</f>
        <v/>
      </c>
      <c r="AA1655" s="237" t="str">
        <f t="shared" si="255"/>
        <v/>
      </c>
      <c r="AC1655" s="238" t="str">
        <f>IFERROR((K1655+R1655)+IF($B$3="NYSEG",INDEX('BCA Inputs'!$AI$14:$AI$54,MATCH(I1655,'BCA Inputs'!$M$14:$M$54,0))*P1655+INDEX('BCA Inputs'!$AJ$14:$AJ$54,MATCH(I1655,'BCA Inputs'!$M$14:$M$54,0))*Q1655,IF($B$3="RG&amp;E",INDEX('BCA Inputs'!$BR$14:$BR$54,MATCH(I1655,'BCA Inputs'!$AW$14:$AW$54,0))*P1655+INDEX('BCA Inputs'!$BS$14:$BS$54,MATCH(I1655,'BCA Inputs'!$AW$14:$AW$54,0))*Q1655,"")),"")</f>
        <v/>
      </c>
      <c r="AD1655" s="181" t="str">
        <f>IFERROR(IF($B$3="NYSEG",INDEX('BCA Inputs'!$AD$14:$AD$54,MATCH(I1655,'BCA Inputs'!$M$14:$M$54,0))*P1655+INDEX('BCA Inputs'!$AE$14:$AE$54,MATCH(I1655,'BCA Inputs'!$M$14:$M$54,0))*O1655+INDEX('BCA Inputs'!$AF$14:$AF$54,MATCH(I1655,'BCA Inputs'!$M$14:$M$54,0))*Q1655+INDEX('BCA Inputs'!$AG$14:$AG$54,MATCH(I1655,'BCA Inputs'!$M$14:$M$54,0))*F1655+INDEX('BCA Inputs'!$AH$14:$AH$54,MATCH(I1655,'BCA Inputs'!$M$14:$M$54,0))*G1655,IF($B$3="RG&amp;E",INDEX('BCA Inputs'!$BM$14:$BM$54,MATCH(I1655,'BCA Inputs'!$AW$14:$AW$54,0))*P1655+INDEX('BCA Inputs'!$BN$14:$BN$54,MATCH(I1655,'BCA Inputs'!$AW$14:$AW$54,0))*O1655+INDEX('BCA Inputs'!$BO$14:$BO$54,MATCH(I1655,'BCA Inputs'!$AW$14:$AW$54,0))*Q1655+INDEX('BCA Inputs'!$BP$14:$BP$54,MATCH(I1655,'BCA Inputs'!$AW$14:$AW$54,0))*F1655+INDEX('BCA Inputs'!$BQ$14:$BQ$54,MATCH(I1655,'BCA Inputs'!$AW$14:$AW$54,0))*G1655,"")),"")</f>
        <v/>
      </c>
      <c r="AE1655" s="237" t="str">
        <f t="shared" si="256"/>
        <v/>
      </c>
      <c r="AF1655" s="198">
        <f t="shared" si="258"/>
        <v>0</v>
      </c>
      <c r="AG1655" s="239">
        <f t="shared" si="259"/>
        <v>0</v>
      </c>
    </row>
    <row r="1656" spans="1:33">
      <c r="A1656" s="228"/>
      <c r="B1656" s="176"/>
      <c r="C1656" s="229"/>
      <c r="D1656" s="230"/>
      <c r="E1656" s="230"/>
      <c r="F1656" s="230"/>
      <c r="G1656" s="230"/>
      <c r="H1656" s="231"/>
      <c r="I1656" s="231"/>
      <c r="J1656" s="232"/>
      <c r="K1656" s="232"/>
      <c r="L1656" s="232"/>
      <c r="M1656" s="181">
        <f t="shared" si="257"/>
        <v>0</v>
      </c>
      <c r="N1656" s="181">
        <f>IF(H1656="",0,H1656*I1656*'Avoided Water Savings Cost'!$C$16)</f>
        <v>0</v>
      </c>
      <c r="O1656" s="545">
        <f>IF(C1656="",0,IF($B$3="NYSEG",C1656/(1-'Avoided Electric Costs 2020'!$W$21),IF($B$3="RG&amp;E",C1656/(1-'Avoided Electric Costs 2020'!$X$21),"")))</f>
        <v>0</v>
      </c>
      <c r="P1656" s="546">
        <f>IF(D1656="",0,IF($B$3="NYSEG",D1656/(1-'Avoided Electric Costs 2020'!$W$21),IF($B$3="RG&amp;E",D1656/(1-'Avoided Electric Costs 2020'!$X$21),"")))</f>
        <v>0</v>
      </c>
      <c r="Q1656" s="546">
        <f>IF(E1656="",0,IF($B$3="NYSEG",E1656/(1-'Avoided Natural Gas Costs 2020'!$J$34),IF($B$3="RG&amp;E",E1656/(1-'Avoided Natural Gas Costs 2020'!$K$34),"")))</f>
        <v>0</v>
      </c>
      <c r="R1656" s="233" t="str">
        <f>IFERROR(IF(P1656*'BCA Inputs'!$C$1+Q1656*'BCA Inputs'!$C$2+F1656*'BCA Inputs'!$C$2+G1656*'BCA Inputs'!$C$2=0,"",P1656*'BCA Inputs'!$C$1+Q1656*'BCA Inputs'!$C$2+F1656*'BCA Inputs'!$C$2+G1656*'BCA Inputs'!$C$2),"")</f>
        <v/>
      </c>
      <c r="S1656" s="181" t="str">
        <f t="shared" si="250"/>
        <v/>
      </c>
      <c r="T1656" s="181" t="str">
        <f>IFERROR(IF($B$3="NYSEG",(INDEX('BCA Inputs'!$N$14:$N$54,MATCH(I1656,'BCA Inputs'!$M$14:$M$54,0))*P1656+INDEX('BCA Inputs'!$O$14:$O$54,MATCH(I1656,'BCA Inputs'!$M$14:$M$54,0))*O1656+INDEX('BCA Inputs'!P:P,MATCH(I1656,'BCA Inputs'!M:M,0))*Q1656+INDEX('BCA Inputs'!Q:Q,MATCH(I1656,'BCA Inputs'!M:M,0))*F1656+INDEX('BCA Inputs'!R:R,MATCH(I1656,'BCA Inputs'!M:M,0))*G1656)+L1656+N1656,IF($B$3="RG&amp;E",(INDEX('BCA Inputs'!$AX$14:$AX$54,MATCH(I1656,'BCA Inputs'!$AW$14:$AW$54,0))*P1656+INDEX('BCA Inputs'!$AY$14:$AY$54,MATCH(I1656,'BCA Inputs'!$AW$14:$AW$54,0))*O1656+INDEX('BCA Inputs'!$AZ$14:$AZ$54,MATCH(I1656,'BCA Inputs'!$AW$14:$AW$54,0))*Q1656+INDEX('BCA Inputs'!$BA$14:$BA$54,MATCH(I1656,'BCA Inputs'!$AW$14:$AW$54,0))*F1656+INDEX('BCA Inputs'!$BB$14:$BB$54,MATCH(I1656,'BCA Inputs'!$AW$14:$AW$54,0))*G1656)+L1656+N1656,"")),"")</f>
        <v/>
      </c>
      <c r="U1656" s="234" t="str">
        <f t="shared" si="251"/>
        <v/>
      </c>
      <c r="V1656" s="234" t="str">
        <f t="shared" si="252"/>
        <v/>
      </c>
      <c r="W1656" s="234" t="str">
        <f t="shared" si="253"/>
        <v/>
      </c>
      <c r="Y1656" s="235" t="str">
        <f t="shared" si="254"/>
        <v/>
      </c>
      <c r="Z1656" s="236" t="str">
        <f>IFERROR(IF($B$3="NYSEG",INDEX('BCA Inputs'!$X$14:$X$54,MATCH(I1656,'BCA Inputs'!$M$14:$M$54,0))*P1656+INDEX('BCA Inputs'!$Y$14:$Y$54,MATCH(I1656,'BCA Inputs'!$M$14:$M$54,0))*O1656+INDEX('BCA Inputs'!$Z$14:$Z$54,MATCH(I1656,'BCA Inputs'!$M$14:$M$54,0))*Q1656+INDEX('BCA Inputs'!$AA$14:$AA$54,MATCH(I1656,'BCA Inputs'!$M$14:$M$54,0))*F1656+INDEX('BCA Inputs'!$AB$14:$AB$54,MATCH(I1656,'BCA Inputs'!$M$14:$M$54,0))*G1656,IF($B$3="RG&amp;E",INDEX('BCA Inputs'!$BG$14:$BG$54,MATCH(I1656,'BCA Inputs'!$AW$14:$AW$54,0))*P1656+INDEX('BCA Inputs'!$BH$14:$BH$54,MATCH(I1656,'BCA Inputs'!$AW$14:$AW$54,0))*O1656+INDEX('BCA Inputs'!$BI$14:$BI$54,MATCH(I1656,'BCA Inputs'!$AW$14:$AW$54,0))*Q1656+INDEX('BCA Inputs'!$BJ$14:$BJ$54,MATCH(I1656,'BCA Inputs'!$AW$14:$AW$54,0))*F1656+INDEX('BCA Inputs'!$BK$14:$BK$54,MATCH(I1656,'BCA Inputs'!$AW$14:$AW$54,0))*G1656,"")),"")</f>
        <v/>
      </c>
      <c r="AA1656" s="237" t="str">
        <f t="shared" si="255"/>
        <v/>
      </c>
      <c r="AC1656" s="238" t="str">
        <f>IFERROR((K1656+R1656)+IF($B$3="NYSEG",INDEX('BCA Inputs'!$AI$14:$AI$54,MATCH(I1656,'BCA Inputs'!$M$14:$M$54,0))*P1656+INDEX('BCA Inputs'!$AJ$14:$AJ$54,MATCH(I1656,'BCA Inputs'!$M$14:$M$54,0))*Q1656,IF($B$3="RG&amp;E",INDEX('BCA Inputs'!$BR$14:$BR$54,MATCH(I1656,'BCA Inputs'!$AW$14:$AW$54,0))*P1656+INDEX('BCA Inputs'!$BS$14:$BS$54,MATCH(I1656,'BCA Inputs'!$AW$14:$AW$54,0))*Q1656,"")),"")</f>
        <v/>
      </c>
      <c r="AD1656" s="181" t="str">
        <f>IFERROR(IF($B$3="NYSEG",INDEX('BCA Inputs'!$AD$14:$AD$54,MATCH(I1656,'BCA Inputs'!$M$14:$M$54,0))*P1656+INDEX('BCA Inputs'!$AE$14:$AE$54,MATCH(I1656,'BCA Inputs'!$M$14:$M$54,0))*O1656+INDEX('BCA Inputs'!$AF$14:$AF$54,MATCH(I1656,'BCA Inputs'!$M$14:$M$54,0))*Q1656+INDEX('BCA Inputs'!$AG$14:$AG$54,MATCH(I1656,'BCA Inputs'!$M$14:$M$54,0))*F1656+INDEX('BCA Inputs'!$AH$14:$AH$54,MATCH(I1656,'BCA Inputs'!$M$14:$M$54,0))*G1656,IF($B$3="RG&amp;E",INDEX('BCA Inputs'!$BM$14:$BM$54,MATCH(I1656,'BCA Inputs'!$AW$14:$AW$54,0))*P1656+INDEX('BCA Inputs'!$BN$14:$BN$54,MATCH(I1656,'BCA Inputs'!$AW$14:$AW$54,0))*O1656+INDEX('BCA Inputs'!$BO$14:$BO$54,MATCH(I1656,'BCA Inputs'!$AW$14:$AW$54,0))*Q1656+INDEX('BCA Inputs'!$BP$14:$BP$54,MATCH(I1656,'BCA Inputs'!$AW$14:$AW$54,0))*F1656+INDEX('BCA Inputs'!$BQ$14:$BQ$54,MATCH(I1656,'BCA Inputs'!$AW$14:$AW$54,0))*G1656,"")),"")</f>
        <v/>
      </c>
      <c r="AE1656" s="237" t="str">
        <f t="shared" si="256"/>
        <v/>
      </c>
      <c r="AF1656" s="198">
        <f t="shared" si="258"/>
        <v>0</v>
      </c>
      <c r="AG1656" s="239">
        <f t="shared" si="259"/>
        <v>0</v>
      </c>
    </row>
    <row r="1657" spans="1:33">
      <c r="A1657" s="228"/>
      <c r="B1657" s="176"/>
      <c r="C1657" s="229"/>
      <c r="D1657" s="230"/>
      <c r="E1657" s="230"/>
      <c r="F1657" s="230"/>
      <c r="G1657" s="230"/>
      <c r="H1657" s="231"/>
      <c r="I1657" s="231"/>
      <c r="J1657" s="232"/>
      <c r="K1657" s="232"/>
      <c r="L1657" s="232"/>
      <c r="M1657" s="181">
        <f t="shared" si="257"/>
        <v>0</v>
      </c>
      <c r="N1657" s="181">
        <f>IF(H1657="",0,H1657*I1657*'Avoided Water Savings Cost'!$C$16)</f>
        <v>0</v>
      </c>
      <c r="O1657" s="545">
        <f>IF(C1657="",0,IF($B$3="NYSEG",C1657/(1-'Avoided Electric Costs 2020'!$W$21),IF($B$3="RG&amp;E",C1657/(1-'Avoided Electric Costs 2020'!$X$21),"")))</f>
        <v>0</v>
      </c>
      <c r="P1657" s="546">
        <f>IF(D1657="",0,IF($B$3="NYSEG",D1657/(1-'Avoided Electric Costs 2020'!$W$21),IF($B$3="RG&amp;E",D1657/(1-'Avoided Electric Costs 2020'!$X$21),"")))</f>
        <v>0</v>
      </c>
      <c r="Q1657" s="546">
        <f>IF(E1657="",0,IF($B$3="NYSEG",E1657/(1-'Avoided Natural Gas Costs 2020'!$J$34),IF($B$3="RG&amp;E",E1657/(1-'Avoided Natural Gas Costs 2020'!$K$34),"")))</f>
        <v>0</v>
      </c>
      <c r="R1657" s="233" t="str">
        <f>IFERROR(IF(P1657*'BCA Inputs'!$C$1+Q1657*'BCA Inputs'!$C$2+F1657*'BCA Inputs'!$C$2+G1657*'BCA Inputs'!$C$2=0,"",P1657*'BCA Inputs'!$C$1+Q1657*'BCA Inputs'!$C$2+F1657*'BCA Inputs'!$C$2+G1657*'BCA Inputs'!$C$2),"")</f>
        <v/>
      </c>
      <c r="S1657" s="181" t="str">
        <f t="shared" si="250"/>
        <v/>
      </c>
      <c r="T1657" s="181" t="str">
        <f>IFERROR(IF($B$3="NYSEG",(INDEX('BCA Inputs'!$N$14:$N$54,MATCH(I1657,'BCA Inputs'!$M$14:$M$54,0))*P1657+INDEX('BCA Inputs'!$O$14:$O$54,MATCH(I1657,'BCA Inputs'!$M$14:$M$54,0))*O1657+INDEX('BCA Inputs'!P:P,MATCH(I1657,'BCA Inputs'!M:M,0))*Q1657+INDEX('BCA Inputs'!Q:Q,MATCH(I1657,'BCA Inputs'!M:M,0))*F1657+INDEX('BCA Inputs'!R:R,MATCH(I1657,'BCA Inputs'!M:M,0))*G1657)+L1657+N1657,IF($B$3="RG&amp;E",(INDEX('BCA Inputs'!$AX$14:$AX$54,MATCH(I1657,'BCA Inputs'!$AW$14:$AW$54,0))*P1657+INDEX('BCA Inputs'!$AY$14:$AY$54,MATCH(I1657,'BCA Inputs'!$AW$14:$AW$54,0))*O1657+INDEX('BCA Inputs'!$AZ$14:$AZ$54,MATCH(I1657,'BCA Inputs'!$AW$14:$AW$54,0))*Q1657+INDEX('BCA Inputs'!$BA$14:$BA$54,MATCH(I1657,'BCA Inputs'!$AW$14:$AW$54,0))*F1657+INDEX('BCA Inputs'!$BB$14:$BB$54,MATCH(I1657,'BCA Inputs'!$AW$14:$AW$54,0))*G1657)+L1657+N1657,"")),"")</f>
        <v/>
      </c>
      <c r="U1657" s="234" t="str">
        <f t="shared" si="251"/>
        <v/>
      </c>
      <c r="V1657" s="234" t="str">
        <f t="shared" si="252"/>
        <v/>
      </c>
      <c r="W1657" s="234" t="str">
        <f t="shared" si="253"/>
        <v/>
      </c>
      <c r="Y1657" s="235" t="str">
        <f t="shared" si="254"/>
        <v/>
      </c>
      <c r="Z1657" s="236" t="str">
        <f>IFERROR(IF($B$3="NYSEG",INDEX('BCA Inputs'!$X$14:$X$54,MATCH(I1657,'BCA Inputs'!$M$14:$M$54,0))*P1657+INDEX('BCA Inputs'!$Y$14:$Y$54,MATCH(I1657,'BCA Inputs'!$M$14:$M$54,0))*O1657+INDEX('BCA Inputs'!$Z$14:$Z$54,MATCH(I1657,'BCA Inputs'!$M$14:$M$54,0))*Q1657+INDEX('BCA Inputs'!$AA$14:$AA$54,MATCH(I1657,'BCA Inputs'!$M$14:$M$54,0))*F1657+INDEX('BCA Inputs'!$AB$14:$AB$54,MATCH(I1657,'BCA Inputs'!$M$14:$M$54,0))*G1657,IF($B$3="RG&amp;E",INDEX('BCA Inputs'!$BG$14:$BG$54,MATCH(I1657,'BCA Inputs'!$AW$14:$AW$54,0))*P1657+INDEX('BCA Inputs'!$BH$14:$BH$54,MATCH(I1657,'BCA Inputs'!$AW$14:$AW$54,0))*O1657+INDEX('BCA Inputs'!$BI$14:$BI$54,MATCH(I1657,'BCA Inputs'!$AW$14:$AW$54,0))*Q1657+INDEX('BCA Inputs'!$BJ$14:$BJ$54,MATCH(I1657,'BCA Inputs'!$AW$14:$AW$54,0))*F1657+INDEX('BCA Inputs'!$BK$14:$BK$54,MATCH(I1657,'BCA Inputs'!$AW$14:$AW$54,0))*G1657,"")),"")</f>
        <v/>
      </c>
      <c r="AA1657" s="237" t="str">
        <f t="shared" si="255"/>
        <v/>
      </c>
      <c r="AC1657" s="238" t="str">
        <f>IFERROR((K1657+R1657)+IF($B$3="NYSEG",INDEX('BCA Inputs'!$AI$14:$AI$54,MATCH(I1657,'BCA Inputs'!$M$14:$M$54,0))*P1657+INDEX('BCA Inputs'!$AJ$14:$AJ$54,MATCH(I1657,'BCA Inputs'!$M$14:$M$54,0))*Q1657,IF($B$3="RG&amp;E",INDEX('BCA Inputs'!$BR$14:$BR$54,MATCH(I1657,'BCA Inputs'!$AW$14:$AW$54,0))*P1657+INDEX('BCA Inputs'!$BS$14:$BS$54,MATCH(I1657,'BCA Inputs'!$AW$14:$AW$54,0))*Q1657,"")),"")</f>
        <v/>
      </c>
      <c r="AD1657" s="181" t="str">
        <f>IFERROR(IF($B$3="NYSEG",INDEX('BCA Inputs'!$AD$14:$AD$54,MATCH(I1657,'BCA Inputs'!$M$14:$M$54,0))*P1657+INDEX('BCA Inputs'!$AE$14:$AE$54,MATCH(I1657,'BCA Inputs'!$M$14:$M$54,0))*O1657+INDEX('BCA Inputs'!$AF$14:$AF$54,MATCH(I1657,'BCA Inputs'!$M$14:$M$54,0))*Q1657+INDEX('BCA Inputs'!$AG$14:$AG$54,MATCH(I1657,'BCA Inputs'!$M$14:$M$54,0))*F1657+INDEX('BCA Inputs'!$AH$14:$AH$54,MATCH(I1657,'BCA Inputs'!$M$14:$M$54,0))*G1657,IF($B$3="RG&amp;E",INDEX('BCA Inputs'!$BM$14:$BM$54,MATCH(I1657,'BCA Inputs'!$AW$14:$AW$54,0))*P1657+INDEX('BCA Inputs'!$BN$14:$BN$54,MATCH(I1657,'BCA Inputs'!$AW$14:$AW$54,0))*O1657+INDEX('BCA Inputs'!$BO$14:$BO$54,MATCH(I1657,'BCA Inputs'!$AW$14:$AW$54,0))*Q1657+INDEX('BCA Inputs'!$BP$14:$BP$54,MATCH(I1657,'BCA Inputs'!$AW$14:$AW$54,0))*F1657+INDEX('BCA Inputs'!$BQ$14:$BQ$54,MATCH(I1657,'BCA Inputs'!$AW$14:$AW$54,0))*G1657,"")),"")</f>
        <v/>
      </c>
      <c r="AE1657" s="237" t="str">
        <f t="shared" si="256"/>
        <v/>
      </c>
      <c r="AF1657" s="198">
        <f t="shared" si="258"/>
        <v>0</v>
      </c>
      <c r="AG1657" s="239">
        <f t="shared" si="259"/>
        <v>0</v>
      </c>
    </row>
    <row r="1658" spans="1:33">
      <c r="A1658" s="228"/>
      <c r="B1658" s="176"/>
      <c r="C1658" s="229"/>
      <c r="D1658" s="230"/>
      <c r="E1658" s="230"/>
      <c r="F1658" s="230"/>
      <c r="G1658" s="230"/>
      <c r="H1658" s="231"/>
      <c r="I1658" s="231"/>
      <c r="J1658" s="232"/>
      <c r="K1658" s="232"/>
      <c r="L1658" s="232"/>
      <c r="M1658" s="181">
        <f t="shared" si="257"/>
        <v>0</v>
      </c>
      <c r="N1658" s="181">
        <f>IF(H1658="",0,H1658*I1658*'Avoided Water Savings Cost'!$C$16)</f>
        <v>0</v>
      </c>
      <c r="O1658" s="545">
        <f>IF(C1658="",0,IF($B$3="NYSEG",C1658/(1-'Avoided Electric Costs 2020'!$W$21),IF($B$3="RG&amp;E",C1658/(1-'Avoided Electric Costs 2020'!$X$21),"")))</f>
        <v>0</v>
      </c>
      <c r="P1658" s="546">
        <f>IF(D1658="",0,IF($B$3="NYSEG",D1658/(1-'Avoided Electric Costs 2020'!$W$21),IF($B$3="RG&amp;E",D1658/(1-'Avoided Electric Costs 2020'!$X$21),"")))</f>
        <v>0</v>
      </c>
      <c r="Q1658" s="546">
        <f>IF(E1658="",0,IF($B$3="NYSEG",E1658/(1-'Avoided Natural Gas Costs 2020'!$J$34),IF($B$3="RG&amp;E",E1658/(1-'Avoided Natural Gas Costs 2020'!$K$34),"")))</f>
        <v>0</v>
      </c>
      <c r="R1658" s="233" t="str">
        <f>IFERROR(IF(P1658*'BCA Inputs'!$C$1+Q1658*'BCA Inputs'!$C$2+F1658*'BCA Inputs'!$C$2+G1658*'BCA Inputs'!$C$2=0,"",P1658*'BCA Inputs'!$C$1+Q1658*'BCA Inputs'!$C$2+F1658*'BCA Inputs'!$C$2+G1658*'BCA Inputs'!$C$2),"")</f>
        <v/>
      </c>
      <c r="S1658" s="181" t="str">
        <f t="shared" si="250"/>
        <v/>
      </c>
      <c r="T1658" s="181" t="str">
        <f>IFERROR(IF($B$3="NYSEG",(INDEX('BCA Inputs'!$N$14:$N$54,MATCH(I1658,'BCA Inputs'!$M$14:$M$54,0))*P1658+INDEX('BCA Inputs'!$O$14:$O$54,MATCH(I1658,'BCA Inputs'!$M$14:$M$54,0))*O1658+INDEX('BCA Inputs'!P:P,MATCH(I1658,'BCA Inputs'!M:M,0))*Q1658+INDEX('BCA Inputs'!Q:Q,MATCH(I1658,'BCA Inputs'!M:M,0))*F1658+INDEX('BCA Inputs'!R:R,MATCH(I1658,'BCA Inputs'!M:M,0))*G1658)+L1658+N1658,IF($B$3="RG&amp;E",(INDEX('BCA Inputs'!$AX$14:$AX$54,MATCH(I1658,'BCA Inputs'!$AW$14:$AW$54,0))*P1658+INDEX('BCA Inputs'!$AY$14:$AY$54,MATCH(I1658,'BCA Inputs'!$AW$14:$AW$54,0))*O1658+INDEX('BCA Inputs'!$AZ$14:$AZ$54,MATCH(I1658,'BCA Inputs'!$AW$14:$AW$54,0))*Q1658+INDEX('BCA Inputs'!$BA$14:$BA$54,MATCH(I1658,'BCA Inputs'!$AW$14:$AW$54,0))*F1658+INDEX('BCA Inputs'!$BB$14:$BB$54,MATCH(I1658,'BCA Inputs'!$AW$14:$AW$54,0))*G1658)+L1658+N1658,"")),"")</f>
        <v/>
      </c>
      <c r="U1658" s="234" t="str">
        <f t="shared" si="251"/>
        <v/>
      </c>
      <c r="V1658" s="234" t="str">
        <f t="shared" si="252"/>
        <v/>
      </c>
      <c r="W1658" s="234" t="str">
        <f t="shared" si="253"/>
        <v/>
      </c>
      <c r="Y1658" s="235" t="str">
        <f t="shared" si="254"/>
        <v/>
      </c>
      <c r="Z1658" s="236" t="str">
        <f>IFERROR(IF($B$3="NYSEG",INDEX('BCA Inputs'!$X$14:$X$54,MATCH(I1658,'BCA Inputs'!$M$14:$M$54,0))*P1658+INDEX('BCA Inputs'!$Y$14:$Y$54,MATCH(I1658,'BCA Inputs'!$M$14:$M$54,0))*O1658+INDEX('BCA Inputs'!$Z$14:$Z$54,MATCH(I1658,'BCA Inputs'!$M$14:$M$54,0))*Q1658+INDEX('BCA Inputs'!$AA$14:$AA$54,MATCH(I1658,'BCA Inputs'!$M$14:$M$54,0))*F1658+INDEX('BCA Inputs'!$AB$14:$AB$54,MATCH(I1658,'BCA Inputs'!$M$14:$M$54,0))*G1658,IF($B$3="RG&amp;E",INDEX('BCA Inputs'!$BG$14:$BG$54,MATCH(I1658,'BCA Inputs'!$AW$14:$AW$54,0))*P1658+INDEX('BCA Inputs'!$BH$14:$BH$54,MATCH(I1658,'BCA Inputs'!$AW$14:$AW$54,0))*O1658+INDEX('BCA Inputs'!$BI$14:$BI$54,MATCH(I1658,'BCA Inputs'!$AW$14:$AW$54,0))*Q1658+INDEX('BCA Inputs'!$BJ$14:$BJ$54,MATCH(I1658,'BCA Inputs'!$AW$14:$AW$54,0))*F1658+INDEX('BCA Inputs'!$BK$14:$BK$54,MATCH(I1658,'BCA Inputs'!$AW$14:$AW$54,0))*G1658,"")),"")</f>
        <v/>
      </c>
      <c r="AA1658" s="237" t="str">
        <f t="shared" si="255"/>
        <v/>
      </c>
      <c r="AC1658" s="238" t="str">
        <f>IFERROR((K1658+R1658)+IF($B$3="NYSEG",INDEX('BCA Inputs'!$AI$14:$AI$54,MATCH(I1658,'BCA Inputs'!$M$14:$M$54,0))*P1658+INDEX('BCA Inputs'!$AJ$14:$AJ$54,MATCH(I1658,'BCA Inputs'!$M$14:$M$54,0))*Q1658,IF($B$3="RG&amp;E",INDEX('BCA Inputs'!$BR$14:$BR$54,MATCH(I1658,'BCA Inputs'!$AW$14:$AW$54,0))*P1658+INDEX('BCA Inputs'!$BS$14:$BS$54,MATCH(I1658,'BCA Inputs'!$AW$14:$AW$54,0))*Q1658,"")),"")</f>
        <v/>
      </c>
      <c r="AD1658" s="181" t="str">
        <f>IFERROR(IF($B$3="NYSEG",INDEX('BCA Inputs'!$AD$14:$AD$54,MATCH(I1658,'BCA Inputs'!$M$14:$M$54,0))*P1658+INDEX('BCA Inputs'!$AE$14:$AE$54,MATCH(I1658,'BCA Inputs'!$M$14:$M$54,0))*O1658+INDEX('BCA Inputs'!$AF$14:$AF$54,MATCH(I1658,'BCA Inputs'!$M$14:$M$54,0))*Q1658+INDEX('BCA Inputs'!$AG$14:$AG$54,MATCH(I1658,'BCA Inputs'!$M$14:$M$54,0))*F1658+INDEX('BCA Inputs'!$AH$14:$AH$54,MATCH(I1658,'BCA Inputs'!$M$14:$M$54,0))*G1658,IF($B$3="RG&amp;E",INDEX('BCA Inputs'!$BM$14:$BM$54,MATCH(I1658,'BCA Inputs'!$AW$14:$AW$54,0))*P1658+INDEX('BCA Inputs'!$BN$14:$BN$54,MATCH(I1658,'BCA Inputs'!$AW$14:$AW$54,0))*O1658+INDEX('BCA Inputs'!$BO$14:$BO$54,MATCH(I1658,'BCA Inputs'!$AW$14:$AW$54,0))*Q1658+INDEX('BCA Inputs'!$BP$14:$BP$54,MATCH(I1658,'BCA Inputs'!$AW$14:$AW$54,0))*F1658+INDEX('BCA Inputs'!$BQ$14:$BQ$54,MATCH(I1658,'BCA Inputs'!$AW$14:$AW$54,0))*G1658,"")),"")</f>
        <v/>
      </c>
      <c r="AE1658" s="237" t="str">
        <f t="shared" si="256"/>
        <v/>
      </c>
      <c r="AF1658" s="198">
        <f t="shared" si="258"/>
        <v>0</v>
      </c>
      <c r="AG1658" s="239">
        <f t="shared" si="259"/>
        <v>0</v>
      </c>
    </row>
    <row r="1659" spans="1:33">
      <c r="A1659" s="228"/>
      <c r="B1659" s="176"/>
      <c r="C1659" s="229"/>
      <c r="D1659" s="230"/>
      <c r="E1659" s="230"/>
      <c r="F1659" s="230"/>
      <c r="G1659" s="230"/>
      <c r="H1659" s="231"/>
      <c r="I1659" s="231"/>
      <c r="J1659" s="232"/>
      <c r="K1659" s="232"/>
      <c r="L1659" s="232"/>
      <c r="M1659" s="181">
        <f t="shared" si="257"/>
        <v>0</v>
      </c>
      <c r="N1659" s="181">
        <f>IF(H1659="",0,H1659*I1659*'Avoided Water Savings Cost'!$C$16)</f>
        <v>0</v>
      </c>
      <c r="O1659" s="545">
        <f>IF(C1659="",0,IF($B$3="NYSEG",C1659/(1-'Avoided Electric Costs 2020'!$W$21),IF($B$3="RG&amp;E",C1659/(1-'Avoided Electric Costs 2020'!$X$21),"")))</f>
        <v>0</v>
      </c>
      <c r="P1659" s="546">
        <f>IF(D1659="",0,IF($B$3="NYSEG",D1659/(1-'Avoided Electric Costs 2020'!$W$21),IF($B$3="RG&amp;E",D1659/(1-'Avoided Electric Costs 2020'!$X$21),"")))</f>
        <v>0</v>
      </c>
      <c r="Q1659" s="546">
        <f>IF(E1659="",0,IF($B$3="NYSEG",E1659/(1-'Avoided Natural Gas Costs 2020'!$J$34),IF($B$3="RG&amp;E",E1659/(1-'Avoided Natural Gas Costs 2020'!$K$34),"")))</f>
        <v>0</v>
      </c>
      <c r="R1659" s="233" t="str">
        <f>IFERROR(IF(P1659*'BCA Inputs'!$C$1+Q1659*'BCA Inputs'!$C$2+F1659*'BCA Inputs'!$C$2+G1659*'BCA Inputs'!$C$2=0,"",P1659*'BCA Inputs'!$C$1+Q1659*'BCA Inputs'!$C$2+F1659*'BCA Inputs'!$C$2+G1659*'BCA Inputs'!$C$2),"")</f>
        <v/>
      </c>
      <c r="S1659" s="181" t="str">
        <f t="shared" si="250"/>
        <v/>
      </c>
      <c r="T1659" s="181" t="str">
        <f>IFERROR(IF($B$3="NYSEG",(INDEX('BCA Inputs'!$N$14:$N$54,MATCH(I1659,'BCA Inputs'!$M$14:$M$54,0))*P1659+INDEX('BCA Inputs'!$O$14:$O$54,MATCH(I1659,'BCA Inputs'!$M$14:$M$54,0))*O1659+INDEX('BCA Inputs'!P:P,MATCH(I1659,'BCA Inputs'!M:M,0))*Q1659+INDEX('BCA Inputs'!Q:Q,MATCH(I1659,'BCA Inputs'!M:M,0))*F1659+INDEX('BCA Inputs'!R:R,MATCH(I1659,'BCA Inputs'!M:M,0))*G1659)+L1659+N1659,IF($B$3="RG&amp;E",(INDEX('BCA Inputs'!$AX$14:$AX$54,MATCH(I1659,'BCA Inputs'!$AW$14:$AW$54,0))*P1659+INDEX('BCA Inputs'!$AY$14:$AY$54,MATCH(I1659,'BCA Inputs'!$AW$14:$AW$54,0))*O1659+INDEX('BCA Inputs'!$AZ$14:$AZ$54,MATCH(I1659,'BCA Inputs'!$AW$14:$AW$54,0))*Q1659+INDEX('BCA Inputs'!$BA$14:$BA$54,MATCH(I1659,'BCA Inputs'!$AW$14:$AW$54,0))*F1659+INDEX('BCA Inputs'!$BB$14:$BB$54,MATCH(I1659,'BCA Inputs'!$AW$14:$AW$54,0))*G1659)+L1659+N1659,"")),"")</f>
        <v/>
      </c>
      <c r="U1659" s="234" t="str">
        <f t="shared" si="251"/>
        <v/>
      </c>
      <c r="V1659" s="234" t="str">
        <f t="shared" si="252"/>
        <v/>
      </c>
      <c r="W1659" s="234" t="str">
        <f t="shared" si="253"/>
        <v/>
      </c>
      <c r="Y1659" s="235" t="str">
        <f t="shared" si="254"/>
        <v/>
      </c>
      <c r="Z1659" s="236" t="str">
        <f>IFERROR(IF($B$3="NYSEG",INDEX('BCA Inputs'!$X$14:$X$54,MATCH(I1659,'BCA Inputs'!$M$14:$M$54,0))*P1659+INDEX('BCA Inputs'!$Y$14:$Y$54,MATCH(I1659,'BCA Inputs'!$M$14:$M$54,0))*O1659+INDEX('BCA Inputs'!$Z$14:$Z$54,MATCH(I1659,'BCA Inputs'!$M$14:$M$54,0))*Q1659+INDEX('BCA Inputs'!$AA$14:$AA$54,MATCH(I1659,'BCA Inputs'!$M$14:$M$54,0))*F1659+INDEX('BCA Inputs'!$AB$14:$AB$54,MATCH(I1659,'BCA Inputs'!$M$14:$M$54,0))*G1659,IF($B$3="RG&amp;E",INDEX('BCA Inputs'!$BG$14:$BG$54,MATCH(I1659,'BCA Inputs'!$AW$14:$AW$54,0))*P1659+INDEX('BCA Inputs'!$BH$14:$BH$54,MATCH(I1659,'BCA Inputs'!$AW$14:$AW$54,0))*O1659+INDEX('BCA Inputs'!$BI$14:$BI$54,MATCH(I1659,'BCA Inputs'!$AW$14:$AW$54,0))*Q1659+INDEX('BCA Inputs'!$BJ$14:$BJ$54,MATCH(I1659,'BCA Inputs'!$AW$14:$AW$54,0))*F1659+INDEX('BCA Inputs'!$BK$14:$BK$54,MATCH(I1659,'BCA Inputs'!$AW$14:$AW$54,0))*G1659,"")),"")</f>
        <v/>
      </c>
      <c r="AA1659" s="237" t="str">
        <f t="shared" si="255"/>
        <v/>
      </c>
      <c r="AC1659" s="238" t="str">
        <f>IFERROR((K1659+R1659)+IF($B$3="NYSEG",INDEX('BCA Inputs'!$AI$14:$AI$54,MATCH(I1659,'BCA Inputs'!$M$14:$M$54,0))*P1659+INDEX('BCA Inputs'!$AJ$14:$AJ$54,MATCH(I1659,'BCA Inputs'!$M$14:$M$54,0))*Q1659,IF($B$3="RG&amp;E",INDEX('BCA Inputs'!$BR$14:$BR$54,MATCH(I1659,'BCA Inputs'!$AW$14:$AW$54,0))*P1659+INDEX('BCA Inputs'!$BS$14:$BS$54,MATCH(I1659,'BCA Inputs'!$AW$14:$AW$54,0))*Q1659,"")),"")</f>
        <v/>
      </c>
      <c r="AD1659" s="181" t="str">
        <f>IFERROR(IF($B$3="NYSEG",INDEX('BCA Inputs'!$AD$14:$AD$54,MATCH(I1659,'BCA Inputs'!$M$14:$M$54,0))*P1659+INDEX('BCA Inputs'!$AE$14:$AE$54,MATCH(I1659,'BCA Inputs'!$M$14:$M$54,0))*O1659+INDEX('BCA Inputs'!$AF$14:$AF$54,MATCH(I1659,'BCA Inputs'!$M$14:$M$54,0))*Q1659+INDEX('BCA Inputs'!$AG$14:$AG$54,MATCH(I1659,'BCA Inputs'!$M$14:$M$54,0))*F1659+INDEX('BCA Inputs'!$AH$14:$AH$54,MATCH(I1659,'BCA Inputs'!$M$14:$M$54,0))*G1659,IF($B$3="RG&amp;E",INDEX('BCA Inputs'!$BM$14:$BM$54,MATCH(I1659,'BCA Inputs'!$AW$14:$AW$54,0))*P1659+INDEX('BCA Inputs'!$BN$14:$BN$54,MATCH(I1659,'BCA Inputs'!$AW$14:$AW$54,0))*O1659+INDEX('BCA Inputs'!$BO$14:$BO$54,MATCH(I1659,'BCA Inputs'!$AW$14:$AW$54,0))*Q1659+INDEX('BCA Inputs'!$BP$14:$BP$54,MATCH(I1659,'BCA Inputs'!$AW$14:$AW$54,0))*F1659+INDEX('BCA Inputs'!$BQ$14:$BQ$54,MATCH(I1659,'BCA Inputs'!$AW$14:$AW$54,0))*G1659,"")),"")</f>
        <v/>
      </c>
      <c r="AE1659" s="237" t="str">
        <f t="shared" si="256"/>
        <v/>
      </c>
      <c r="AF1659" s="198">
        <f t="shared" si="258"/>
        <v>0</v>
      </c>
      <c r="AG1659" s="239">
        <f t="shared" si="259"/>
        <v>0</v>
      </c>
    </row>
    <row r="1660" spans="1:33">
      <c r="A1660" s="228"/>
      <c r="B1660" s="176"/>
      <c r="C1660" s="229"/>
      <c r="D1660" s="230"/>
      <c r="E1660" s="230"/>
      <c r="F1660" s="230"/>
      <c r="G1660" s="230"/>
      <c r="H1660" s="231"/>
      <c r="I1660" s="231"/>
      <c r="J1660" s="232"/>
      <c r="K1660" s="232"/>
      <c r="L1660" s="232"/>
      <c r="M1660" s="181">
        <f t="shared" si="257"/>
        <v>0</v>
      </c>
      <c r="N1660" s="181">
        <f>IF(H1660="",0,H1660*I1660*'Avoided Water Savings Cost'!$C$16)</f>
        <v>0</v>
      </c>
      <c r="O1660" s="545">
        <f>IF(C1660="",0,IF($B$3="NYSEG",C1660/(1-'Avoided Electric Costs 2020'!$W$21),IF($B$3="RG&amp;E",C1660/(1-'Avoided Electric Costs 2020'!$X$21),"")))</f>
        <v>0</v>
      </c>
      <c r="P1660" s="546">
        <f>IF(D1660="",0,IF($B$3="NYSEG",D1660/(1-'Avoided Electric Costs 2020'!$W$21),IF($B$3="RG&amp;E",D1660/(1-'Avoided Electric Costs 2020'!$X$21),"")))</f>
        <v>0</v>
      </c>
      <c r="Q1660" s="546">
        <f>IF(E1660="",0,IF($B$3="NYSEG",E1660/(1-'Avoided Natural Gas Costs 2020'!$J$34),IF($B$3="RG&amp;E",E1660/(1-'Avoided Natural Gas Costs 2020'!$K$34),"")))</f>
        <v>0</v>
      </c>
      <c r="R1660" s="233" t="str">
        <f>IFERROR(IF(P1660*'BCA Inputs'!$C$1+Q1660*'BCA Inputs'!$C$2+F1660*'BCA Inputs'!$C$2+G1660*'BCA Inputs'!$C$2=0,"",P1660*'BCA Inputs'!$C$1+Q1660*'BCA Inputs'!$C$2+F1660*'BCA Inputs'!$C$2+G1660*'BCA Inputs'!$C$2),"")</f>
        <v/>
      </c>
      <c r="S1660" s="181" t="str">
        <f t="shared" si="250"/>
        <v/>
      </c>
      <c r="T1660" s="181" t="str">
        <f>IFERROR(IF($B$3="NYSEG",(INDEX('BCA Inputs'!$N$14:$N$54,MATCH(I1660,'BCA Inputs'!$M$14:$M$54,0))*P1660+INDEX('BCA Inputs'!$O$14:$O$54,MATCH(I1660,'BCA Inputs'!$M$14:$M$54,0))*O1660+INDEX('BCA Inputs'!P:P,MATCH(I1660,'BCA Inputs'!M:M,0))*Q1660+INDEX('BCA Inputs'!Q:Q,MATCH(I1660,'BCA Inputs'!M:M,0))*F1660+INDEX('BCA Inputs'!R:R,MATCH(I1660,'BCA Inputs'!M:M,0))*G1660)+L1660+N1660,IF($B$3="RG&amp;E",(INDEX('BCA Inputs'!$AX$14:$AX$54,MATCH(I1660,'BCA Inputs'!$AW$14:$AW$54,0))*P1660+INDEX('BCA Inputs'!$AY$14:$AY$54,MATCH(I1660,'BCA Inputs'!$AW$14:$AW$54,0))*O1660+INDEX('BCA Inputs'!$AZ$14:$AZ$54,MATCH(I1660,'BCA Inputs'!$AW$14:$AW$54,0))*Q1660+INDEX('BCA Inputs'!$BA$14:$BA$54,MATCH(I1660,'BCA Inputs'!$AW$14:$AW$54,0))*F1660+INDEX('BCA Inputs'!$BB$14:$BB$54,MATCH(I1660,'BCA Inputs'!$AW$14:$AW$54,0))*G1660)+L1660+N1660,"")),"")</f>
        <v/>
      </c>
      <c r="U1660" s="234" t="str">
        <f t="shared" si="251"/>
        <v/>
      </c>
      <c r="V1660" s="234" t="str">
        <f t="shared" si="252"/>
        <v/>
      </c>
      <c r="W1660" s="234" t="str">
        <f t="shared" si="253"/>
        <v/>
      </c>
      <c r="Y1660" s="235" t="str">
        <f t="shared" si="254"/>
        <v/>
      </c>
      <c r="Z1660" s="236" t="str">
        <f>IFERROR(IF($B$3="NYSEG",INDEX('BCA Inputs'!$X$14:$X$54,MATCH(I1660,'BCA Inputs'!$M$14:$M$54,0))*P1660+INDEX('BCA Inputs'!$Y$14:$Y$54,MATCH(I1660,'BCA Inputs'!$M$14:$M$54,0))*O1660+INDEX('BCA Inputs'!$Z$14:$Z$54,MATCH(I1660,'BCA Inputs'!$M$14:$M$54,0))*Q1660+INDEX('BCA Inputs'!$AA$14:$AA$54,MATCH(I1660,'BCA Inputs'!$M$14:$M$54,0))*F1660+INDEX('BCA Inputs'!$AB$14:$AB$54,MATCH(I1660,'BCA Inputs'!$M$14:$M$54,0))*G1660,IF($B$3="RG&amp;E",INDEX('BCA Inputs'!$BG$14:$BG$54,MATCH(I1660,'BCA Inputs'!$AW$14:$AW$54,0))*P1660+INDEX('BCA Inputs'!$BH$14:$BH$54,MATCH(I1660,'BCA Inputs'!$AW$14:$AW$54,0))*O1660+INDEX('BCA Inputs'!$BI$14:$BI$54,MATCH(I1660,'BCA Inputs'!$AW$14:$AW$54,0))*Q1660+INDEX('BCA Inputs'!$BJ$14:$BJ$54,MATCH(I1660,'BCA Inputs'!$AW$14:$AW$54,0))*F1660+INDEX('BCA Inputs'!$BK$14:$BK$54,MATCH(I1660,'BCA Inputs'!$AW$14:$AW$54,0))*G1660,"")),"")</f>
        <v/>
      </c>
      <c r="AA1660" s="237" t="str">
        <f t="shared" si="255"/>
        <v/>
      </c>
      <c r="AC1660" s="238" t="str">
        <f>IFERROR((K1660+R1660)+IF($B$3="NYSEG",INDEX('BCA Inputs'!$AI$14:$AI$54,MATCH(I1660,'BCA Inputs'!$M$14:$M$54,0))*P1660+INDEX('BCA Inputs'!$AJ$14:$AJ$54,MATCH(I1660,'BCA Inputs'!$M$14:$M$54,0))*Q1660,IF($B$3="RG&amp;E",INDEX('BCA Inputs'!$BR$14:$BR$54,MATCH(I1660,'BCA Inputs'!$AW$14:$AW$54,0))*P1660+INDEX('BCA Inputs'!$BS$14:$BS$54,MATCH(I1660,'BCA Inputs'!$AW$14:$AW$54,0))*Q1660,"")),"")</f>
        <v/>
      </c>
      <c r="AD1660" s="181" t="str">
        <f>IFERROR(IF($B$3="NYSEG",INDEX('BCA Inputs'!$AD$14:$AD$54,MATCH(I1660,'BCA Inputs'!$M$14:$M$54,0))*P1660+INDEX('BCA Inputs'!$AE$14:$AE$54,MATCH(I1660,'BCA Inputs'!$M$14:$M$54,0))*O1660+INDEX('BCA Inputs'!$AF$14:$AF$54,MATCH(I1660,'BCA Inputs'!$M$14:$M$54,0))*Q1660+INDEX('BCA Inputs'!$AG$14:$AG$54,MATCH(I1660,'BCA Inputs'!$M$14:$M$54,0))*F1660+INDEX('BCA Inputs'!$AH$14:$AH$54,MATCH(I1660,'BCA Inputs'!$M$14:$M$54,0))*G1660,IF($B$3="RG&amp;E",INDEX('BCA Inputs'!$BM$14:$BM$54,MATCH(I1660,'BCA Inputs'!$AW$14:$AW$54,0))*P1660+INDEX('BCA Inputs'!$BN$14:$BN$54,MATCH(I1660,'BCA Inputs'!$AW$14:$AW$54,0))*O1660+INDEX('BCA Inputs'!$BO$14:$BO$54,MATCH(I1660,'BCA Inputs'!$AW$14:$AW$54,0))*Q1660+INDEX('BCA Inputs'!$BP$14:$BP$54,MATCH(I1660,'BCA Inputs'!$AW$14:$AW$54,0))*F1660+INDEX('BCA Inputs'!$BQ$14:$BQ$54,MATCH(I1660,'BCA Inputs'!$AW$14:$AW$54,0))*G1660,"")),"")</f>
        <v/>
      </c>
      <c r="AE1660" s="237" t="str">
        <f t="shared" si="256"/>
        <v/>
      </c>
      <c r="AF1660" s="198">
        <f t="shared" si="258"/>
        <v>0</v>
      </c>
      <c r="AG1660" s="239">
        <f t="shared" si="259"/>
        <v>0</v>
      </c>
    </row>
    <row r="1661" spans="1:33">
      <c r="A1661" s="228"/>
      <c r="B1661" s="176"/>
      <c r="C1661" s="229"/>
      <c r="D1661" s="230"/>
      <c r="E1661" s="230"/>
      <c r="F1661" s="230"/>
      <c r="G1661" s="230"/>
      <c r="H1661" s="231"/>
      <c r="I1661" s="231"/>
      <c r="J1661" s="232"/>
      <c r="K1661" s="232"/>
      <c r="L1661" s="232"/>
      <c r="M1661" s="181">
        <f t="shared" si="257"/>
        <v>0</v>
      </c>
      <c r="N1661" s="181">
        <f>IF(H1661="",0,H1661*I1661*'Avoided Water Savings Cost'!$C$16)</f>
        <v>0</v>
      </c>
      <c r="O1661" s="545">
        <f>IF(C1661="",0,IF($B$3="NYSEG",C1661/(1-'Avoided Electric Costs 2020'!$W$21),IF($B$3="RG&amp;E",C1661/(1-'Avoided Electric Costs 2020'!$X$21),"")))</f>
        <v>0</v>
      </c>
      <c r="P1661" s="546">
        <f>IF(D1661="",0,IF($B$3="NYSEG",D1661/(1-'Avoided Electric Costs 2020'!$W$21),IF($B$3="RG&amp;E",D1661/(1-'Avoided Electric Costs 2020'!$X$21),"")))</f>
        <v>0</v>
      </c>
      <c r="Q1661" s="546">
        <f>IF(E1661="",0,IF($B$3="NYSEG",E1661/(1-'Avoided Natural Gas Costs 2020'!$J$34),IF($B$3="RG&amp;E",E1661/(1-'Avoided Natural Gas Costs 2020'!$K$34),"")))</f>
        <v>0</v>
      </c>
      <c r="R1661" s="233" t="str">
        <f>IFERROR(IF(P1661*'BCA Inputs'!$C$1+Q1661*'BCA Inputs'!$C$2+F1661*'BCA Inputs'!$C$2+G1661*'BCA Inputs'!$C$2=0,"",P1661*'BCA Inputs'!$C$1+Q1661*'BCA Inputs'!$C$2+F1661*'BCA Inputs'!$C$2+G1661*'BCA Inputs'!$C$2),"")</f>
        <v/>
      </c>
      <c r="S1661" s="181" t="str">
        <f t="shared" si="250"/>
        <v/>
      </c>
      <c r="T1661" s="181" t="str">
        <f>IFERROR(IF($B$3="NYSEG",(INDEX('BCA Inputs'!$N$14:$N$54,MATCH(I1661,'BCA Inputs'!$M$14:$M$54,0))*P1661+INDEX('BCA Inputs'!$O$14:$O$54,MATCH(I1661,'BCA Inputs'!$M$14:$M$54,0))*O1661+INDEX('BCA Inputs'!P:P,MATCH(I1661,'BCA Inputs'!M:M,0))*Q1661+INDEX('BCA Inputs'!Q:Q,MATCH(I1661,'BCA Inputs'!M:M,0))*F1661+INDEX('BCA Inputs'!R:R,MATCH(I1661,'BCA Inputs'!M:M,0))*G1661)+L1661+N1661,IF($B$3="RG&amp;E",(INDEX('BCA Inputs'!$AX$14:$AX$54,MATCH(I1661,'BCA Inputs'!$AW$14:$AW$54,0))*P1661+INDEX('BCA Inputs'!$AY$14:$AY$54,MATCH(I1661,'BCA Inputs'!$AW$14:$AW$54,0))*O1661+INDEX('BCA Inputs'!$AZ$14:$AZ$54,MATCH(I1661,'BCA Inputs'!$AW$14:$AW$54,0))*Q1661+INDEX('BCA Inputs'!$BA$14:$BA$54,MATCH(I1661,'BCA Inputs'!$AW$14:$AW$54,0))*F1661+INDEX('BCA Inputs'!$BB$14:$BB$54,MATCH(I1661,'BCA Inputs'!$AW$14:$AW$54,0))*G1661)+L1661+N1661,"")),"")</f>
        <v/>
      </c>
      <c r="U1661" s="234" t="str">
        <f t="shared" si="251"/>
        <v/>
      </c>
      <c r="V1661" s="234" t="str">
        <f t="shared" si="252"/>
        <v/>
      </c>
      <c r="W1661" s="234" t="str">
        <f t="shared" si="253"/>
        <v/>
      </c>
      <c r="Y1661" s="235" t="str">
        <f t="shared" si="254"/>
        <v/>
      </c>
      <c r="Z1661" s="236" t="str">
        <f>IFERROR(IF($B$3="NYSEG",INDEX('BCA Inputs'!$X$14:$X$54,MATCH(I1661,'BCA Inputs'!$M$14:$M$54,0))*P1661+INDEX('BCA Inputs'!$Y$14:$Y$54,MATCH(I1661,'BCA Inputs'!$M$14:$M$54,0))*O1661+INDEX('BCA Inputs'!$Z$14:$Z$54,MATCH(I1661,'BCA Inputs'!$M$14:$M$54,0))*Q1661+INDEX('BCA Inputs'!$AA$14:$AA$54,MATCH(I1661,'BCA Inputs'!$M$14:$M$54,0))*F1661+INDEX('BCA Inputs'!$AB$14:$AB$54,MATCH(I1661,'BCA Inputs'!$M$14:$M$54,0))*G1661,IF($B$3="RG&amp;E",INDEX('BCA Inputs'!$BG$14:$BG$54,MATCH(I1661,'BCA Inputs'!$AW$14:$AW$54,0))*P1661+INDEX('BCA Inputs'!$BH$14:$BH$54,MATCH(I1661,'BCA Inputs'!$AW$14:$AW$54,0))*O1661+INDEX('BCA Inputs'!$BI$14:$BI$54,MATCH(I1661,'BCA Inputs'!$AW$14:$AW$54,0))*Q1661+INDEX('BCA Inputs'!$BJ$14:$BJ$54,MATCH(I1661,'BCA Inputs'!$AW$14:$AW$54,0))*F1661+INDEX('BCA Inputs'!$BK$14:$BK$54,MATCH(I1661,'BCA Inputs'!$AW$14:$AW$54,0))*G1661,"")),"")</f>
        <v/>
      </c>
      <c r="AA1661" s="237" t="str">
        <f t="shared" si="255"/>
        <v/>
      </c>
      <c r="AC1661" s="238" t="str">
        <f>IFERROR((K1661+R1661)+IF($B$3="NYSEG",INDEX('BCA Inputs'!$AI$14:$AI$54,MATCH(I1661,'BCA Inputs'!$M$14:$M$54,0))*P1661+INDEX('BCA Inputs'!$AJ$14:$AJ$54,MATCH(I1661,'BCA Inputs'!$M$14:$M$54,0))*Q1661,IF($B$3="RG&amp;E",INDEX('BCA Inputs'!$BR$14:$BR$54,MATCH(I1661,'BCA Inputs'!$AW$14:$AW$54,0))*P1661+INDEX('BCA Inputs'!$BS$14:$BS$54,MATCH(I1661,'BCA Inputs'!$AW$14:$AW$54,0))*Q1661,"")),"")</f>
        <v/>
      </c>
      <c r="AD1661" s="181" t="str">
        <f>IFERROR(IF($B$3="NYSEG",INDEX('BCA Inputs'!$AD$14:$AD$54,MATCH(I1661,'BCA Inputs'!$M$14:$M$54,0))*P1661+INDEX('BCA Inputs'!$AE$14:$AE$54,MATCH(I1661,'BCA Inputs'!$M$14:$M$54,0))*O1661+INDEX('BCA Inputs'!$AF$14:$AF$54,MATCH(I1661,'BCA Inputs'!$M$14:$M$54,0))*Q1661+INDEX('BCA Inputs'!$AG$14:$AG$54,MATCH(I1661,'BCA Inputs'!$M$14:$M$54,0))*F1661+INDEX('BCA Inputs'!$AH$14:$AH$54,MATCH(I1661,'BCA Inputs'!$M$14:$M$54,0))*G1661,IF($B$3="RG&amp;E",INDEX('BCA Inputs'!$BM$14:$BM$54,MATCH(I1661,'BCA Inputs'!$AW$14:$AW$54,0))*P1661+INDEX('BCA Inputs'!$BN$14:$BN$54,MATCH(I1661,'BCA Inputs'!$AW$14:$AW$54,0))*O1661+INDEX('BCA Inputs'!$BO$14:$BO$54,MATCH(I1661,'BCA Inputs'!$AW$14:$AW$54,0))*Q1661+INDEX('BCA Inputs'!$BP$14:$BP$54,MATCH(I1661,'BCA Inputs'!$AW$14:$AW$54,0))*F1661+INDEX('BCA Inputs'!$BQ$14:$BQ$54,MATCH(I1661,'BCA Inputs'!$AW$14:$AW$54,0))*G1661,"")),"")</f>
        <v/>
      </c>
      <c r="AE1661" s="237" t="str">
        <f t="shared" si="256"/>
        <v/>
      </c>
      <c r="AF1661" s="198">
        <f t="shared" si="258"/>
        <v>0</v>
      </c>
      <c r="AG1661" s="239">
        <f t="shared" si="259"/>
        <v>0</v>
      </c>
    </row>
    <row r="1662" spans="1:33">
      <c r="A1662" s="228"/>
      <c r="B1662" s="176"/>
      <c r="C1662" s="229"/>
      <c r="D1662" s="230"/>
      <c r="E1662" s="230"/>
      <c r="F1662" s="230"/>
      <c r="G1662" s="230"/>
      <c r="H1662" s="231"/>
      <c r="I1662" s="231"/>
      <c r="J1662" s="232"/>
      <c r="K1662" s="232"/>
      <c r="L1662" s="232"/>
      <c r="M1662" s="181">
        <f t="shared" si="257"/>
        <v>0</v>
      </c>
      <c r="N1662" s="181">
        <f>IF(H1662="",0,H1662*I1662*'Avoided Water Savings Cost'!$C$16)</f>
        <v>0</v>
      </c>
      <c r="O1662" s="545">
        <f>IF(C1662="",0,IF($B$3="NYSEG",C1662/(1-'Avoided Electric Costs 2020'!$W$21),IF($B$3="RG&amp;E",C1662/(1-'Avoided Electric Costs 2020'!$X$21),"")))</f>
        <v>0</v>
      </c>
      <c r="P1662" s="546">
        <f>IF(D1662="",0,IF($B$3="NYSEG",D1662/(1-'Avoided Electric Costs 2020'!$W$21),IF($B$3="RG&amp;E",D1662/(1-'Avoided Electric Costs 2020'!$X$21),"")))</f>
        <v>0</v>
      </c>
      <c r="Q1662" s="546">
        <f>IF(E1662="",0,IF($B$3="NYSEG",E1662/(1-'Avoided Natural Gas Costs 2020'!$J$34),IF($B$3="RG&amp;E",E1662/(1-'Avoided Natural Gas Costs 2020'!$K$34),"")))</f>
        <v>0</v>
      </c>
      <c r="R1662" s="233" t="str">
        <f>IFERROR(IF(P1662*'BCA Inputs'!$C$1+Q1662*'BCA Inputs'!$C$2+F1662*'BCA Inputs'!$C$2+G1662*'BCA Inputs'!$C$2=0,"",P1662*'BCA Inputs'!$C$1+Q1662*'BCA Inputs'!$C$2+F1662*'BCA Inputs'!$C$2+G1662*'BCA Inputs'!$C$2),"")</f>
        <v/>
      </c>
      <c r="S1662" s="181" t="str">
        <f t="shared" si="250"/>
        <v/>
      </c>
      <c r="T1662" s="181" t="str">
        <f>IFERROR(IF($B$3="NYSEG",(INDEX('BCA Inputs'!$N$14:$N$54,MATCH(I1662,'BCA Inputs'!$M$14:$M$54,0))*P1662+INDEX('BCA Inputs'!$O$14:$O$54,MATCH(I1662,'BCA Inputs'!$M$14:$M$54,0))*O1662+INDEX('BCA Inputs'!P:P,MATCH(I1662,'BCA Inputs'!M:M,0))*Q1662+INDEX('BCA Inputs'!Q:Q,MATCH(I1662,'BCA Inputs'!M:M,0))*F1662+INDEX('BCA Inputs'!R:R,MATCH(I1662,'BCA Inputs'!M:M,0))*G1662)+L1662+N1662,IF($B$3="RG&amp;E",(INDEX('BCA Inputs'!$AX$14:$AX$54,MATCH(I1662,'BCA Inputs'!$AW$14:$AW$54,0))*P1662+INDEX('BCA Inputs'!$AY$14:$AY$54,MATCH(I1662,'BCA Inputs'!$AW$14:$AW$54,0))*O1662+INDEX('BCA Inputs'!$AZ$14:$AZ$54,MATCH(I1662,'BCA Inputs'!$AW$14:$AW$54,0))*Q1662+INDEX('BCA Inputs'!$BA$14:$BA$54,MATCH(I1662,'BCA Inputs'!$AW$14:$AW$54,0))*F1662+INDEX('BCA Inputs'!$BB$14:$BB$54,MATCH(I1662,'BCA Inputs'!$AW$14:$AW$54,0))*G1662)+L1662+N1662,"")),"")</f>
        <v/>
      </c>
      <c r="U1662" s="234" t="str">
        <f t="shared" si="251"/>
        <v/>
      </c>
      <c r="V1662" s="234" t="str">
        <f t="shared" si="252"/>
        <v/>
      </c>
      <c r="W1662" s="234" t="str">
        <f t="shared" si="253"/>
        <v/>
      </c>
      <c r="Y1662" s="235" t="str">
        <f t="shared" si="254"/>
        <v/>
      </c>
      <c r="Z1662" s="236" t="str">
        <f>IFERROR(IF($B$3="NYSEG",INDEX('BCA Inputs'!$X$14:$X$54,MATCH(I1662,'BCA Inputs'!$M$14:$M$54,0))*P1662+INDEX('BCA Inputs'!$Y$14:$Y$54,MATCH(I1662,'BCA Inputs'!$M$14:$M$54,0))*O1662+INDEX('BCA Inputs'!$Z$14:$Z$54,MATCH(I1662,'BCA Inputs'!$M$14:$M$54,0))*Q1662+INDEX('BCA Inputs'!$AA$14:$AA$54,MATCH(I1662,'BCA Inputs'!$M$14:$M$54,0))*F1662+INDEX('BCA Inputs'!$AB$14:$AB$54,MATCH(I1662,'BCA Inputs'!$M$14:$M$54,0))*G1662,IF($B$3="RG&amp;E",INDEX('BCA Inputs'!$BG$14:$BG$54,MATCH(I1662,'BCA Inputs'!$AW$14:$AW$54,0))*P1662+INDEX('BCA Inputs'!$BH$14:$BH$54,MATCH(I1662,'BCA Inputs'!$AW$14:$AW$54,0))*O1662+INDEX('BCA Inputs'!$BI$14:$BI$54,MATCH(I1662,'BCA Inputs'!$AW$14:$AW$54,0))*Q1662+INDEX('BCA Inputs'!$BJ$14:$BJ$54,MATCH(I1662,'BCA Inputs'!$AW$14:$AW$54,0))*F1662+INDEX('BCA Inputs'!$BK$14:$BK$54,MATCH(I1662,'BCA Inputs'!$AW$14:$AW$54,0))*G1662,"")),"")</f>
        <v/>
      </c>
      <c r="AA1662" s="237" t="str">
        <f t="shared" si="255"/>
        <v/>
      </c>
      <c r="AC1662" s="238" t="str">
        <f>IFERROR((K1662+R1662)+IF($B$3="NYSEG",INDEX('BCA Inputs'!$AI$14:$AI$54,MATCH(I1662,'BCA Inputs'!$M$14:$M$54,0))*P1662+INDEX('BCA Inputs'!$AJ$14:$AJ$54,MATCH(I1662,'BCA Inputs'!$M$14:$M$54,0))*Q1662,IF($B$3="RG&amp;E",INDEX('BCA Inputs'!$BR$14:$BR$54,MATCH(I1662,'BCA Inputs'!$AW$14:$AW$54,0))*P1662+INDEX('BCA Inputs'!$BS$14:$BS$54,MATCH(I1662,'BCA Inputs'!$AW$14:$AW$54,0))*Q1662,"")),"")</f>
        <v/>
      </c>
      <c r="AD1662" s="181" t="str">
        <f>IFERROR(IF($B$3="NYSEG",INDEX('BCA Inputs'!$AD$14:$AD$54,MATCH(I1662,'BCA Inputs'!$M$14:$M$54,0))*P1662+INDEX('BCA Inputs'!$AE$14:$AE$54,MATCH(I1662,'BCA Inputs'!$M$14:$M$54,0))*O1662+INDEX('BCA Inputs'!$AF$14:$AF$54,MATCH(I1662,'BCA Inputs'!$M$14:$M$54,0))*Q1662+INDEX('BCA Inputs'!$AG$14:$AG$54,MATCH(I1662,'BCA Inputs'!$M$14:$M$54,0))*F1662+INDEX('BCA Inputs'!$AH$14:$AH$54,MATCH(I1662,'BCA Inputs'!$M$14:$M$54,0))*G1662,IF($B$3="RG&amp;E",INDEX('BCA Inputs'!$BM$14:$BM$54,MATCH(I1662,'BCA Inputs'!$AW$14:$AW$54,0))*P1662+INDEX('BCA Inputs'!$BN$14:$BN$54,MATCH(I1662,'BCA Inputs'!$AW$14:$AW$54,0))*O1662+INDEX('BCA Inputs'!$BO$14:$BO$54,MATCH(I1662,'BCA Inputs'!$AW$14:$AW$54,0))*Q1662+INDEX('BCA Inputs'!$BP$14:$BP$54,MATCH(I1662,'BCA Inputs'!$AW$14:$AW$54,0))*F1662+INDEX('BCA Inputs'!$BQ$14:$BQ$54,MATCH(I1662,'BCA Inputs'!$AW$14:$AW$54,0))*G1662,"")),"")</f>
        <v/>
      </c>
      <c r="AE1662" s="237" t="str">
        <f t="shared" si="256"/>
        <v/>
      </c>
      <c r="AF1662" s="198">
        <f t="shared" si="258"/>
        <v>0</v>
      </c>
      <c r="AG1662" s="239">
        <f t="shared" si="259"/>
        <v>0</v>
      </c>
    </row>
    <row r="1663" spans="1:33">
      <c r="A1663" s="228"/>
      <c r="B1663" s="176"/>
      <c r="C1663" s="229"/>
      <c r="D1663" s="230"/>
      <c r="E1663" s="230"/>
      <c r="F1663" s="230"/>
      <c r="G1663" s="230"/>
      <c r="H1663" s="231"/>
      <c r="I1663" s="231"/>
      <c r="J1663" s="232"/>
      <c r="K1663" s="232"/>
      <c r="L1663" s="232"/>
      <c r="M1663" s="181">
        <f t="shared" si="257"/>
        <v>0</v>
      </c>
      <c r="N1663" s="181">
        <f>IF(H1663="",0,H1663*I1663*'Avoided Water Savings Cost'!$C$16)</f>
        <v>0</v>
      </c>
      <c r="O1663" s="545">
        <f>IF(C1663="",0,IF($B$3="NYSEG",C1663/(1-'Avoided Electric Costs 2020'!$W$21),IF($B$3="RG&amp;E",C1663/(1-'Avoided Electric Costs 2020'!$X$21),"")))</f>
        <v>0</v>
      </c>
      <c r="P1663" s="546">
        <f>IF(D1663="",0,IF($B$3="NYSEG",D1663/(1-'Avoided Electric Costs 2020'!$W$21),IF($B$3="RG&amp;E",D1663/(1-'Avoided Electric Costs 2020'!$X$21),"")))</f>
        <v>0</v>
      </c>
      <c r="Q1663" s="546">
        <f>IF(E1663="",0,IF($B$3="NYSEG",E1663/(1-'Avoided Natural Gas Costs 2020'!$J$34),IF($B$3="RG&amp;E",E1663/(1-'Avoided Natural Gas Costs 2020'!$K$34),"")))</f>
        <v>0</v>
      </c>
      <c r="R1663" s="233" t="str">
        <f>IFERROR(IF(P1663*'BCA Inputs'!$C$1+Q1663*'BCA Inputs'!$C$2+F1663*'BCA Inputs'!$C$2+G1663*'BCA Inputs'!$C$2=0,"",P1663*'BCA Inputs'!$C$1+Q1663*'BCA Inputs'!$C$2+F1663*'BCA Inputs'!$C$2+G1663*'BCA Inputs'!$C$2),"")</f>
        <v/>
      </c>
      <c r="S1663" s="181" t="str">
        <f t="shared" si="250"/>
        <v/>
      </c>
      <c r="T1663" s="181" t="str">
        <f>IFERROR(IF($B$3="NYSEG",(INDEX('BCA Inputs'!$N$14:$N$54,MATCH(I1663,'BCA Inputs'!$M$14:$M$54,0))*P1663+INDEX('BCA Inputs'!$O$14:$O$54,MATCH(I1663,'BCA Inputs'!$M$14:$M$54,0))*O1663+INDEX('BCA Inputs'!P:P,MATCH(I1663,'BCA Inputs'!M:M,0))*Q1663+INDEX('BCA Inputs'!Q:Q,MATCH(I1663,'BCA Inputs'!M:M,0))*F1663+INDEX('BCA Inputs'!R:R,MATCH(I1663,'BCA Inputs'!M:M,0))*G1663)+L1663+N1663,IF($B$3="RG&amp;E",(INDEX('BCA Inputs'!$AX$14:$AX$54,MATCH(I1663,'BCA Inputs'!$AW$14:$AW$54,0))*P1663+INDEX('BCA Inputs'!$AY$14:$AY$54,MATCH(I1663,'BCA Inputs'!$AW$14:$AW$54,0))*O1663+INDEX('BCA Inputs'!$AZ$14:$AZ$54,MATCH(I1663,'BCA Inputs'!$AW$14:$AW$54,0))*Q1663+INDEX('BCA Inputs'!$BA$14:$BA$54,MATCH(I1663,'BCA Inputs'!$AW$14:$AW$54,0))*F1663+INDEX('BCA Inputs'!$BB$14:$BB$54,MATCH(I1663,'BCA Inputs'!$AW$14:$AW$54,0))*G1663)+L1663+N1663,"")),"")</f>
        <v/>
      </c>
      <c r="U1663" s="234" t="str">
        <f t="shared" si="251"/>
        <v/>
      </c>
      <c r="V1663" s="234" t="str">
        <f t="shared" si="252"/>
        <v/>
      </c>
      <c r="W1663" s="234" t="str">
        <f t="shared" si="253"/>
        <v/>
      </c>
      <c r="Y1663" s="235" t="str">
        <f t="shared" si="254"/>
        <v/>
      </c>
      <c r="Z1663" s="236" t="str">
        <f>IFERROR(IF($B$3="NYSEG",INDEX('BCA Inputs'!$X$14:$X$54,MATCH(I1663,'BCA Inputs'!$M$14:$M$54,0))*P1663+INDEX('BCA Inputs'!$Y$14:$Y$54,MATCH(I1663,'BCA Inputs'!$M$14:$M$54,0))*O1663+INDEX('BCA Inputs'!$Z$14:$Z$54,MATCH(I1663,'BCA Inputs'!$M$14:$M$54,0))*Q1663+INDEX('BCA Inputs'!$AA$14:$AA$54,MATCH(I1663,'BCA Inputs'!$M$14:$M$54,0))*F1663+INDEX('BCA Inputs'!$AB$14:$AB$54,MATCH(I1663,'BCA Inputs'!$M$14:$M$54,0))*G1663,IF($B$3="RG&amp;E",INDEX('BCA Inputs'!$BG$14:$BG$54,MATCH(I1663,'BCA Inputs'!$AW$14:$AW$54,0))*P1663+INDEX('BCA Inputs'!$BH$14:$BH$54,MATCH(I1663,'BCA Inputs'!$AW$14:$AW$54,0))*O1663+INDEX('BCA Inputs'!$BI$14:$BI$54,MATCH(I1663,'BCA Inputs'!$AW$14:$AW$54,0))*Q1663+INDEX('BCA Inputs'!$BJ$14:$BJ$54,MATCH(I1663,'BCA Inputs'!$AW$14:$AW$54,0))*F1663+INDEX('BCA Inputs'!$BK$14:$BK$54,MATCH(I1663,'BCA Inputs'!$AW$14:$AW$54,0))*G1663,"")),"")</f>
        <v/>
      </c>
      <c r="AA1663" s="237" t="str">
        <f t="shared" si="255"/>
        <v/>
      </c>
      <c r="AC1663" s="238" t="str">
        <f>IFERROR((K1663+R1663)+IF($B$3="NYSEG",INDEX('BCA Inputs'!$AI$14:$AI$54,MATCH(I1663,'BCA Inputs'!$M$14:$M$54,0))*P1663+INDEX('BCA Inputs'!$AJ$14:$AJ$54,MATCH(I1663,'BCA Inputs'!$M$14:$M$54,0))*Q1663,IF($B$3="RG&amp;E",INDEX('BCA Inputs'!$BR$14:$BR$54,MATCH(I1663,'BCA Inputs'!$AW$14:$AW$54,0))*P1663+INDEX('BCA Inputs'!$BS$14:$BS$54,MATCH(I1663,'BCA Inputs'!$AW$14:$AW$54,0))*Q1663,"")),"")</f>
        <v/>
      </c>
      <c r="AD1663" s="181" t="str">
        <f>IFERROR(IF($B$3="NYSEG",INDEX('BCA Inputs'!$AD$14:$AD$54,MATCH(I1663,'BCA Inputs'!$M$14:$M$54,0))*P1663+INDEX('BCA Inputs'!$AE$14:$AE$54,MATCH(I1663,'BCA Inputs'!$M$14:$M$54,0))*O1663+INDEX('BCA Inputs'!$AF$14:$AF$54,MATCH(I1663,'BCA Inputs'!$M$14:$M$54,0))*Q1663+INDEX('BCA Inputs'!$AG$14:$AG$54,MATCH(I1663,'BCA Inputs'!$M$14:$M$54,0))*F1663+INDEX('BCA Inputs'!$AH$14:$AH$54,MATCH(I1663,'BCA Inputs'!$M$14:$M$54,0))*G1663,IF($B$3="RG&amp;E",INDEX('BCA Inputs'!$BM$14:$BM$54,MATCH(I1663,'BCA Inputs'!$AW$14:$AW$54,0))*P1663+INDEX('BCA Inputs'!$BN$14:$BN$54,MATCH(I1663,'BCA Inputs'!$AW$14:$AW$54,0))*O1663+INDEX('BCA Inputs'!$BO$14:$BO$54,MATCH(I1663,'BCA Inputs'!$AW$14:$AW$54,0))*Q1663+INDEX('BCA Inputs'!$BP$14:$BP$54,MATCH(I1663,'BCA Inputs'!$AW$14:$AW$54,0))*F1663+INDEX('BCA Inputs'!$BQ$14:$BQ$54,MATCH(I1663,'BCA Inputs'!$AW$14:$AW$54,0))*G1663,"")),"")</f>
        <v/>
      </c>
      <c r="AE1663" s="237" t="str">
        <f t="shared" si="256"/>
        <v/>
      </c>
      <c r="AF1663" s="198">
        <f t="shared" si="258"/>
        <v>0</v>
      </c>
      <c r="AG1663" s="239">
        <f t="shared" si="259"/>
        <v>0</v>
      </c>
    </row>
    <row r="1664" spans="1:33">
      <c r="A1664" s="228"/>
      <c r="B1664" s="176"/>
      <c r="C1664" s="229"/>
      <c r="D1664" s="230"/>
      <c r="E1664" s="230"/>
      <c r="F1664" s="230"/>
      <c r="G1664" s="230"/>
      <c r="H1664" s="231"/>
      <c r="I1664" s="231"/>
      <c r="J1664" s="232"/>
      <c r="K1664" s="232"/>
      <c r="L1664" s="232"/>
      <c r="M1664" s="181">
        <f t="shared" si="257"/>
        <v>0</v>
      </c>
      <c r="N1664" s="181">
        <f>IF(H1664="",0,H1664*I1664*'Avoided Water Savings Cost'!$C$16)</f>
        <v>0</v>
      </c>
      <c r="O1664" s="545">
        <f>IF(C1664="",0,IF($B$3="NYSEG",C1664/(1-'Avoided Electric Costs 2020'!$W$21),IF($B$3="RG&amp;E",C1664/(1-'Avoided Electric Costs 2020'!$X$21),"")))</f>
        <v>0</v>
      </c>
      <c r="P1664" s="546">
        <f>IF(D1664="",0,IF($B$3="NYSEG",D1664/(1-'Avoided Electric Costs 2020'!$W$21),IF($B$3="RG&amp;E",D1664/(1-'Avoided Electric Costs 2020'!$X$21),"")))</f>
        <v>0</v>
      </c>
      <c r="Q1664" s="546">
        <f>IF(E1664="",0,IF($B$3="NYSEG",E1664/(1-'Avoided Natural Gas Costs 2020'!$J$34),IF($B$3="RG&amp;E",E1664/(1-'Avoided Natural Gas Costs 2020'!$K$34),"")))</f>
        <v>0</v>
      </c>
      <c r="R1664" s="233" t="str">
        <f>IFERROR(IF(P1664*'BCA Inputs'!$C$1+Q1664*'BCA Inputs'!$C$2+F1664*'BCA Inputs'!$C$2+G1664*'BCA Inputs'!$C$2=0,"",P1664*'BCA Inputs'!$C$1+Q1664*'BCA Inputs'!$C$2+F1664*'BCA Inputs'!$C$2+G1664*'BCA Inputs'!$C$2),"")</f>
        <v/>
      </c>
      <c r="S1664" s="181" t="str">
        <f t="shared" si="250"/>
        <v/>
      </c>
      <c r="T1664" s="181" t="str">
        <f>IFERROR(IF($B$3="NYSEG",(INDEX('BCA Inputs'!$N$14:$N$54,MATCH(I1664,'BCA Inputs'!$M$14:$M$54,0))*P1664+INDEX('BCA Inputs'!$O$14:$O$54,MATCH(I1664,'BCA Inputs'!$M$14:$M$54,0))*O1664+INDEX('BCA Inputs'!P:P,MATCH(I1664,'BCA Inputs'!M:M,0))*Q1664+INDEX('BCA Inputs'!Q:Q,MATCH(I1664,'BCA Inputs'!M:M,0))*F1664+INDEX('BCA Inputs'!R:R,MATCH(I1664,'BCA Inputs'!M:M,0))*G1664)+L1664+N1664,IF($B$3="RG&amp;E",(INDEX('BCA Inputs'!$AX$14:$AX$54,MATCH(I1664,'BCA Inputs'!$AW$14:$AW$54,0))*P1664+INDEX('BCA Inputs'!$AY$14:$AY$54,MATCH(I1664,'BCA Inputs'!$AW$14:$AW$54,0))*O1664+INDEX('BCA Inputs'!$AZ$14:$AZ$54,MATCH(I1664,'BCA Inputs'!$AW$14:$AW$54,0))*Q1664+INDEX('BCA Inputs'!$BA$14:$BA$54,MATCH(I1664,'BCA Inputs'!$AW$14:$AW$54,0))*F1664+INDEX('BCA Inputs'!$BB$14:$BB$54,MATCH(I1664,'BCA Inputs'!$AW$14:$AW$54,0))*G1664)+L1664+N1664,"")),"")</f>
        <v/>
      </c>
      <c r="U1664" s="234" t="str">
        <f t="shared" si="251"/>
        <v/>
      </c>
      <c r="V1664" s="234" t="str">
        <f t="shared" si="252"/>
        <v/>
      </c>
      <c r="W1664" s="234" t="str">
        <f t="shared" si="253"/>
        <v/>
      </c>
      <c r="Y1664" s="235" t="str">
        <f t="shared" si="254"/>
        <v/>
      </c>
      <c r="Z1664" s="236" t="str">
        <f>IFERROR(IF($B$3="NYSEG",INDEX('BCA Inputs'!$X$14:$X$54,MATCH(I1664,'BCA Inputs'!$M$14:$M$54,0))*P1664+INDEX('BCA Inputs'!$Y$14:$Y$54,MATCH(I1664,'BCA Inputs'!$M$14:$M$54,0))*O1664+INDEX('BCA Inputs'!$Z$14:$Z$54,MATCH(I1664,'BCA Inputs'!$M$14:$M$54,0))*Q1664+INDEX('BCA Inputs'!$AA$14:$AA$54,MATCH(I1664,'BCA Inputs'!$M$14:$M$54,0))*F1664+INDEX('BCA Inputs'!$AB$14:$AB$54,MATCH(I1664,'BCA Inputs'!$M$14:$M$54,0))*G1664,IF($B$3="RG&amp;E",INDEX('BCA Inputs'!$BG$14:$BG$54,MATCH(I1664,'BCA Inputs'!$AW$14:$AW$54,0))*P1664+INDEX('BCA Inputs'!$BH$14:$BH$54,MATCH(I1664,'BCA Inputs'!$AW$14:$AW$54,0))*O1664+INDEX('BCA Inputs'!$BI$14:$BI$54,MATCH(I1664,'BCA Inputs'!$AW$14:$AW$54,0))*Q1664+INDEX('BCA Inputs'!$BJ$14:$BJ$54,MATCH(I1664,'BCA Inputs'!$AW$14:$AW$54,0))*F1664+INDEX('BCA Inputs'!$BK$14:$BK$54,MATCH(I1664,'BCA Inputs'!$AW$14:$AW$54,0))*G1664,"")),"")</f>
        <v/>
      </c>
      <c r="AA1664" s="237" t="str">
        <f t="shared" si="255"/>
        <v/>
      </c>
      <c r="AC1664" s="238" t="str">
        <f>IFERROR((K1664+R1664)+IF($B$3="NYSEG",INDEX('BCA Inputs'!$AI$14:$AI$54,MATCH(I1664,'BCA Inputs'!$M$14:$M$54,0))*P1664+INDEX('BCA Inputs'!$AJ$14:$AJ$54,MATCH(I1664,'BCA Inputs'!$M$14:$M$54,0))*Q1664,IF($B$3="RG&amp;E",INDEX('BCA Inputs'!$BR$14:$BR$54,MATCH(I1664,'BCA Inputs'!$AW$14:$AW$54,0))*P1664+INDEX('BCA Inputs'!$BS$14:$BS$54,MATCH(I1664,'BCA Inputs'!$AW$14:$AW$54,0))*Q1664,"")),"")</f>
        <v/>
      </c>
      <c r="AD1664" s="181" t="str">
        <f>IFERROR(IF($B$3="NYSEG",INDEX('BCA Inputs'!$AD$14:$AD$54,MATCH(I1664,'BCA Inputs'!$M$14:$M$54,0))*P1664+INDEX('BCA Inputs'!$AE$14:$AE$54,MATCH(I1664,'BCA Inputs'!$M$14:$M$54,0))*O1664+INDEX('BCA Inputs'!$AF$14:$AF$54,MATCH(I1664,'BCA Inputs'!$M$14:$M$54,0))*Q1664+INDEX('BCA Inputs'!$AG$14:$AG$54,MATCH(I1664,'BCA Inputs'!$M$14:$M$54,0))*F1664+INDEX('BCA Inputs'!$AH$14:$AH$54,MATCH(I1664,'BCA Inputs'!$M$14:$M$54,0))*G1664,IF($B$3="RG&amp;E",INDEX('BCA Inputs'!$BM$14:$BM$54,MATCH(I1664,'BCA Inputs'!$AW$14:$AW$54,0))*P1664+INDEX('BCA Inputs'!$BN$14:$BN$54,MATCH(I1664,'BCA Inputs'!$AW$14:$AW$54,0))*O1664+INDEX('BCA Inputs'!$BO$14:$BO$54,MATCH(I1664,'BCA Inputs'!$AW$14:$AW$54,0))*Q1664+INDEX('BCA Inputs'!$BP$14:$BP$54,MATCH(I1664,'BCA Inputs'!$AW$14:$AW$54,0))*F1664+INDEX('BCA Inputs'!$BQ$14:$BQ$54,MATCH(I1664,'BCA Inputs'!$AW$14:$AW$54,0))*G1664,"")),"")</f>
        <v/>
      </c>
      <c r="AE1664" s="237" t="str">
        <f t="shared" si="256"/>
        <v/>
      </c>
      <c r="AF1664" s="198">
        <f t="shared" si="258"/>
        <v>0</v>
      </c>
      <c r="AG1664" s="239">
        <f t="shared" si="259"/>
        <v>0</v>
      </c>
    </row>
    <row r="1665" spans="1:33">
      <c r="A1665" s="228"/>
      <c r="B1665" s="176"/>
      <c r="C1665" s="229"/>
      <c r="D1665" s="230"/>
      <c r="E1665" s="230"/>
      <c r="F1665" s="230"/>
      <c r="G1665" s="230"/>
      <c r="H1665" s="231"/>
      <c r="I1665" s="231"/>
      <c r="J1665" s="232"/>
      <c r="K1665" s="232"/>
      <c r="L1665" s="232"/>
      <c r="M1665" s="181">
        <f t="shared" si="257"/>
        <v>0</v>
      </c>
      <c r="N1665" s="181">
        <f>IF(H1665="",0,H1665*I1665*'Avoided Water Savings Cost'!$C$16)</f>
        <v>0</v>
      </c>
      <c r="O1665" s="545">
        <f>IF(C1665="",0,IF($B$3="NYSEG",C1665/(1-'Avoided Electric Costs 2020'!$W$21),IF($B$3="RG&amp;E",C1665/(1-'Avoided Electric Costs 2020'!$X$21),"")))</f>
        <v>0</v>
      </c>
      <c r="P1665" s="546">
        <f>IF(D1665="",0,IF($B$3="NYSEG",D1665/(1-'Avoided Electric Costs 2020'!$W$21),IF($B$3="RG&amp;E",D1665/(1-'Avoided Electric Costs 2020'!$X$21),"")))</f>
        <v>0</v>
      </c>
      <c r="Q1665" s="546">
        <f>IF(E1665="",0,IF($B$3="NYSEG",E1665/(1-'Avoided Natural Gas Costs 2020'!$J$34),IF($B$3="RG&amp;E",E1665/(1-'Avoided Natural Gas Costs 2020'!$K$34),"")))</f>
        <v>0</v>
      </c>
      <c r="R1665" s="233" t="str">
        <f>IFERROR(IF(P1665*'BCA Inputs'!$C$1+Q1665*'BCA Inputs'!$C$2+F1665*'BCA Inputs'!$C$2+G1665*'BCA Inputs'!$C$2=0,"",P1665*'BCA Inputs'!$C$1+Q1665*'BCA Inputs'!$C$2+F1665*'BCA Inputs'!$C$2+G1665*'BCA Inputs'!$C$2),"")</f>
        <v/>
      </c>
      <c r="S1665" s="181" t="str">
        <f t="shared" si="250"/>
        <v/>
      </c>
      <c r="T1665" s="181" t="str">
        <f>IFERROR(IF($B$3="NYSEG",(INDEX('BCA Inputs'!$N$14:$N$54,MATCH(I1665,'BCA Inputs'!$M$14:$M$54,0))*P1665+INDEX('BCA Inputs'!$O$14:$O$54,MATCH(I1665,'BCA Inputs'!$M$14:$M$54,0))*O1665+INDEX('BCA Inputs'!P:P,MATCH(I1665,'BCA Inputs'!M:M,0))*Q1665+INDEX('BCA Inputs'!Q:Q,MATCH(I1665,'BCA Inputs'!M:M,0))*F1665+INDEX('BCA Inputs'!R:R,MATCH(I1665,'BCA Inputs'!M:M,0))*G1665)+L1665+N1665,IF($B$3="RG&amp;E",(INDEX('BCA Inputs'!$AX$14:$AX$54,MATCH(I1665,'BCA Inputs'!$AW$14:$AW$54,0))*P1665+INDEX('BCA Inputs'!$AY$14:$AY$54,MATCH(I1665,'BCA Inputs'!$AW$14:$AW$54,0))*O1665+INDEX('BCA Inputs'!$AZ$14:$AZ$54,MATCH(I1665,'BCA Inputs'!$AW$14:$AW$54,0))*Q1665+INDEX('BCA Inputs'!$BA$14:$BA$54,MATCH(I1665,'BCA Inputs'!$AW$14:$AW$54,0))*F1665+INDEX('BCA Inputs'!$BB$14:$BB$54,MATCH(I1665,'BCA Inputs'!$AW$14:$AW$54,0))*G1665)+L1665+N1665,"")),"")</f>
        <v/>
      </c>
      <c r="U1665" s="234" t="str">
        <f t="shared" si="251"/>
        <v/>
      </c>
      <c r="V1665" s="234" t="str">
        <f t="shared" si="252"/>
        <v/>
      </c>
      <c r="W1665" s="234" t="str">
        <f t="shared" si="253"/>
        <v/>
      </c>
      <c r="Y1665" s="235" t="str">
        <f t="shared" si="254"/>
        <v/>
      </c>
      <c r="Z1665" s="236" t="str">
        <f>IFERROR(IF($B$3="NYSEG",INDEX('BCA Inputs'!$X$14:$X$54,MATCH(I1665,'BCA Inputs'!$M$14:$M$54,0))*P1665+INDEX('BCA Inputs'!$Y$14:$Y$54,MATCH(I1665,'BCA Inputs'!$M$14:$M$54,0))*O1665+INDEX('BCA Inputs'!$Z$14:$Z$54,MATCH(I1665,'BCA Inputs'!$M$14:$M$54,0))*Q1665+INDEX('BCA Inputs'!$AA$14:$AA$54,MATCH(I1665,'BCA Inputs'!$M$14:$M$54,0))*F1665+INDEX('BCA Inputs'!$AB$14:$AB$54,MATCH(I1665,'BCA Inputs'!$M$14:$M$54,0))*G1665,IF($B$3="RG&amp;E",INDEX('BCA Inputs'!$BG$14:$BG$54,MATCH(I1665,'BCA Inputs'!$AW$14:$AW$54,0))*P1665+INDEX('BCA Inputs'!$BH$14:$BH$54,MATCH(I1665,'BCA Inputs'!$AW$14:$AW$54,0))*O1665+INDEX('BCA Inputs'!$BI$14:$BI$54,MATCH(I1665,'BCA Inputs'!$AW$14:$AW$54,0))*Q1665+INDEX('BCA Inputs'!$BJ$14:$BJ$54,MATCH(I1665,'BCA Inputs'!$AW$14:$AW$54,0))*F1665+INDEX('BCA Inputs'!$BK$14:$BK$54,MATCH(I1665,'BCA Inputs'!$AW$14:$AW$54,0))*G1665,"")),"")</f>
        <v/>
      </c>
      <c r="AA1665" s="237" t="str">
        <f t="shared" si="255"/>
        <v/>
      </c>
      <c r="AC1665" s="238" t="str">
        <f>IFERROR((K1665+R1665)+IF($B$3="NYSEG",INDEX('BCA Inputs'!$AI$14:$AI$54,MATCH(I1665,'BCA Inputs'!$M$14:$M$54,0))*P1665+INDEX('BCA Inputs'!$AJ$14:$AJ$54,MATCH(I1665,'BCA Inputs'!$M$14:$M$54,0))*Q1665,IF($B$3="RG&amp;E",INDEX('BCA Inputs'!$BR$14:$BR$54,MATCH(I1665,'BCA Inputs'!$AW$14:$AW$54,0))*P1665+INDEX('BCA Inputs'!$BS$14:$BS$54,MATCH(I1665,'BCA Inputs'!$AW$14:$AW$54,0))*Q1665,"")),"")</f>
        <v/>
      </c>
      <c r="AD1665" s="181" t="str">
        <f>IFERROR(IF($B$3="NYSEG",INDEX('BCA Inputs'!$AD$14:$AD$54,MATCH(I1665,'BCA Inputs'!$M$14:$M$54,0))*P1665+INDEX('BCA Inputs'!$AE$14:$AE$54,MATCH(I1665,'BCA Inputs'!$M$14:$M$54,0))*O1665+INDEX('BCA Inputs'!$AF$14:$AF$54,MATCH(I1665,'BCA Inputs'!$M$14:$M$54,0))*Q1665+INDEX('BCA Inputs'!$AG$14:$AG$54,MATCH(I1665,'BCA Inputs'!$M$14:$M$54,0))*F1665+INDEX('BCA Inputs'!$AH$14:$AH$54,MATCH(I1665,'BCA Inputs'!$M$14:$M$54,0))*G1665,IF($B$3="RG&amp;E",INDEX('BCA Inputs'!$BM$14:$BM$54,MATCH(I1665,'BCA Inputs'!$AW$14:$AW$54,0))*P1665+INDEX('BCA Inputs'!$BN$14:$BN$54,MATCH(I1665,'BCA Inputs'!$AW$14:$AW$54,0))*O1665+INDEX('BCA Inputs'!$BO$14:$BO$54,MATCH(I1665,'BCA Inputs'!$AW$14:$AW$54,0))*Q1665+INDEX('BCA Inputs'!$BP$14:$BP$54,MATCH(I1665,'BCA Inputs'!$AW$14:$AW$54,0))*F1665+INDEX('BCA Inputs'!$BQ$14:$BQ$54,MATCH(I1665,'BCA Inputs'!$AW$14:$AW$54,0))*G1665,"")),"")</f>
        <v/>
      </c>
      <c r="AE1665" s="237" t="str">
        <f t="shared" si="256"/>
        <v/>
      </c>
      <c r="AF1665" s="198">
        <f t="shared" si="258"/>
        <v>0</v>
      </c>
      <c r="AG1665" s="239">
        <f t="shared" si="259"/>
        <v>0</v>
      </c>
    </row>
    <row r="1666" spans="1:33">
      <c r="A1666" s="228"/>
      <c r="B1666" s="176"/>
      <c r="C1666" s="229"/>
      <c r="D1666" s="230"/>
      <c r="E1666" s="230"/>
      <c r="F1666" s="230"/>
      <c r="G1666" s="230"/>
      <c r="H1666" s="231"/>
      <c r="I1666" s="231"/>
      <c r="J1666" s="232"/>
      <c r="K1666" s="232"/>
      <c r="L1666" s="232"/>
      <c r="M1666" s="181">
        <f t="shared" si="257"/>
        <v>0</v>
      </c>
      <c r="N1666" s="181">
        <f>IF(H1666="",0,H1666*I1666*'Avoided Water Savings Cost'!$C$16)</f>
        <v>0</v>
      </c>
      <c r="O1666" s="545">
        <f>IF(C1666="",0,IF($B$3="NYSEG",C1666/(1-'Avoided Electric Costs 2020'!$W$21),IF($B$3="RG&amp;E",C1666/(1-'Avoided Electric Costs 2020'!$X$21),"")))</f>
        <v>0</v>
      </c>
      <c r="P1666" s="546">
        <f>IF(D1666="",0,IF($B$3="NYSEG",D1666/(1-'Avoided Electric Costs 2020'!$W$21),IF($B$3="RG&amp;E",D1666/(1-'Avoided Electric Costs 2020'!$X$21),"")))</f>
        <v>0</v>
      </c>
      <c r="Q1666" s="546">
        <f>IF(E1666="",0,IF($B$3="NYSEG",E1666/(1-'Avoided Natural Gas Costs 2020'!$J$34),IF($B$3="RG&amp;E",E1666/(1-'Avoided Natural Gas Costs 2020'!$K$34),"")))</f>
        <v>0</v>
      </c>
      <c r="R1666" s="233" t="str">
        <f>IFERROR(IF(P1666*'BCA Inputs'!$C$1+Q1666*'BCA Inputs'!$C$2+F1666*'BCA Inputs'!$C$2+G1666*'BCA Inputs'!$C$2=0,"",P1666*'BCA Inputs'!$C$1+Q1666*'BCA Inputs'!$C$2+F1666*'BCA Inputs'!$C$2+G1666*'BCA Inputs'!$C$2),"")</f>
        <v/>
      </c>
      <c r="S1666" s="181" t="str">
        <f t="shared" si="250"/>
        <v/>
      </c>
      <c r="T1666" s="181" t="str">
        <f>IFERROR(IF($B$3="NYSEG",(INDEX('BCA Inputs'!$N$14:$N$54,MATCH(I1666,'BCA Inputs'!$M$14:$M$54,0))*P1666+INDEX('BCA Inputs'!$O$14:$O$54,MATCH(I1666,'BCA Inputs'!$M$14:$M$54,0))*O1666+INDEX('BCA Inputs'!P:P,MATCH(I1666,'BCA Inputs'!M:M,0))*Q1666+INDEX('BCA Inputs'!Q:Q,MATCH(I1666,'BCA Inputs'!M:M,0))*F1666+INDEX('BCA Inputs'!R:R,MATCH(I1666,'BCA Inputs'!M:M,0))*G1666)+L1666+N1666,IF($B$3="RG&amp;E",(INDEX('BCA Inputs'!$AX$14:$AX$54,MATCH(I1666,'BCA Inputs'!$AW$14:$AW$54,0))*P1666+INDEX('BCA Inputs'!$AY$14:$AY$54,MATCH(I1666,'BCA Inputs'!$AW$14:$AW$54,0))*O1666+INDEX('BCA Inputs'!$AZ$14:$AZ$54,MATCH(I1666,'BCA Inputs'!$AW$14:$AW$54,0))*Q1666+INDEX('BCA Inputs'!$BA$14:$BA$54,MATCH(I1666,'BCA Inputs'!$AW$14:$AW$54,0))*F1666+INDEX('BCA Inputs'!$BB$14:$BB$54,MATCH(I1666,'BCA Inputs'!$AW$14:$AW$54,0))*G1666)+L1666+N1666,"")),"")</f>
        <v/>
      </c>
      <c r="U1666" s="234" t="str">
        <f t="shared" si="251"/>
        <v/>
      </c>
      <c r="V1666" s="234" t="str">
        <f t="shared" si="252"/>
        <v/>
      </c>
      <c r="W1666" s="234" t="str">
        <f t="shared" si="253"/>
        <v/>
      </c>
      <c r="Y1666" s="235" t="str">
        <f t="shared" si="254"/>
        <v/>
      </c>
      <c r="Z1666" s="236" t="str">
        <f>IFERROR(IF($B$3="NYSEG",INDEX('BCA Inputs'!$X$14:$X$54,MATCH(I1666,'BCA Inputs'!$M$14:$M$54,0))*P1666+INDEX('BCA Inputs'!$Y$14:$Y$54,MATCH(I1666,'BCA Inputs'!$M$14:$M$54,0))*O1666+INDEX('BCA Inputs'!$Z$14:$Z$54,MATCH(I1666,'BCA Inputs'!$M$14:$M$54,0))*Q1666+INDEX('BCA Inputs'!$AA$14:$AA$54,MATCH(I1666,'BCA Inputs'!$M$14:$M$54,0))*F1666+INDEX('BCA Inputs'!$AB$14:$AB$54,MATCH(I1666,'BCA Inputs'!$M$14:$M$54,0))*G1666,IF($B$3="RG&amp;E",INDEX('BCA Inputs'!$BG$14:$BG$54,MATCH(I1666,'BCA Inputs'!$AW$14:$AW$54,0))*P1666+INDEX('BCA Inputs'!$BH$14:$BH$54,MATCH(I1666,'BCA Inputs'!$AW$14:$AW$54,0))*O1666+INDEX('BCA Inputs'!$BI$14:$BI$54,MATCH(I1666,'BCA Inputs'!$AW$14:$AW$54,0))*Q1666+INDEX('BCA Inputs'!$BJ$14:$BJ$54,MATCH(I1666,'BCA Inputs'!$AW$14:$AW$54,0))*F1666+INDEX('BCA Inputs'!$BK$14:$BK$54,MATCH(I1666,'BCA Inputs'!$AW$14:$AW$54,0))*G1666,"")),"")</f>
        <v/>
      </c>
      <c r="AA1666" s="237" t="str">
        <f t="shared" si="255"/>
        <v/>
      </c>
      <c r="AC1666" s="238" t="str">
        <f>IFERROR((K1666+R1666)+IF($B$3="NYSEG",INDEX('BCA Inputs'!$AI$14:$AI$54,MATCH(I1666,'BCA Inputs'!$M$14:$M$54,0))*P1666+INDEX('BCA Inputs'!$AJ$14:$AJ$54,MATCH(I1666,'BCA Inputs'!$M$14:$M$54,0))*Q1666,IF($B$3="RG&amp;E",INDEX('BCA Inputs'!$BR$14:$BR$54,MATCH(I1666,'BCA Inputs'!$AW$14:$AW$54,0))*P1666+INDEX('BCA Inputs'!$BS$14:$BS$54,MATCH(I1666,'BCA Inputs'!$AW$14:$AW$54,0))*Q1666,"")),"")</f>
        <v/>
      </c>
      <c r="AD1666" s="181" t="str">
        <f>IFERROR(IF($B$3="NYSEG",INDEX('BCA Inputs'!$AD$14:$AD$54,MATCH(I1666,'BCA Inputs'!$M$14:$M$54,0))*P1666+INDEX('BCA Inputs'!$AE$14:$AE$54,MATCH(I1666,'BCA Inputs'!$M$14:$M$54,0))*O1666+INDEX('BCA Inputs'!$AF$14:$AF$54,MATCH(I1666,'BCA Inputs'!$M$14:$M$54,0))*Q1666+INDEX('BCA Inputs'!$AG$14:$AG$54,MATCH(I1666,'BCA Inputs'!$M$14:$M$54,0))*F1666+INDEX('BCA Inputs'!$AH$14:$AH$54,MATCH(I1666,'BCA Inputs'!$M$14:$M$54,0))*G1666,IF($B$3="RG&amp;E",INDEX('BCA Inputs'!$BM$14:$BM$54,MATCH(I1666,'BCA Inputs'!$AW$14:$AW$54,0))*P1666+INDEX('BCA Inputs'!$BN$14:$BN$54,MATCH(I1666,'BCA Inputs'!$AW$14:$AW$54,0))*O1666+INDEX('BCA Inputs'!$BO$14:$BO$54,MATCH(I1666,'BCA Inputs'!$AW$14:$AW$54,0))*Q1666+INDEX('BCA Inputs'!$BP$14:$BP$54,MATCH(I1666,'BCA Inputs'!$AW$14:$AW$54,0))*F1666+INDEX('BCA Inputs'!$BQ$14:$BQ$54,MATCH(I1666,'BCA Inputs'!$AW$14:$AW$54,0))*G1666,"")),"")</f>
        <v/>
      </c>
      <c r="AE1666" s="237" t="str">
        <f t="shared" si="256"/>
        <v/>
      </c>
      <c r="AF1666" s="198">
        <f t="shared" si="258"/>
        <v>0</v>
      </c>
      <c r="AG1666" s="239">
        <f t="shared" si="259"/>
        <v>0</v>
      </c>
    </row>
    <row r="1667" spans="1:33">
      <c r="A1667" s="228"/>
      <c r="B1667" s="176"/>
      <c r="C1667" s="229"/>
      <c r="D1667" s="230"/>
      <c r="E1667" s="230"/>
      <c r="F1667" s="230"/>
      <c r="G1667" s="230"/>
      <c r="H1667" s="231"/>
      <c r="I1667" s="231"/>
      <c r="J1667" s="232"/>
      <c r="K1667" s="232"/>
      <c r="L1667" s="232"/>
      <c r="M1667" s="181">
        <f t="shared" si="257"/>
        <v>0</v>
      </c>
      <c r="N1667" s="181">
        <f>IF(H1667="",0,H1667*I1667*'Avoided Water Savings Cost'!$C$16)</f>
        <v>0</v>
      </c>
      <c r="O1667" s="545">
        <f>IF(C1667="",0,IF($B$3="NYSEG",C1667/(1-'Avoided Electric Costs 2020'!$W$21),IF($B$3="RG&amp;E",C1667/(1-'Avoided Electric Costs 2020'!$X$21),"")))</f>
        <v>0</v>
      </c>
      <c r="P1667" s="546">
        <f>IF(D1667="",0,IF($B$3="NYSEG",D1667/(1-'Avoided Electric Costs 2020'!$W$21),IF($B$3="RG&amp;E",D1667/(1-'Avoided Electric Costs 2020'!$X$21),"")))</f>
        <v>0</v>
      </c>
      <c r="Q1667" s="546">
        <f>IF(E1667="",0,IF($B$3="NYSEG",E1667/(1-'Avoided Natural Gas Costs 2020'!$J$34),IF($B$3="RG&amp;E",E1667/(1-'Avoided Natural Gas Costs 2020'!$K$34),"")))</f>
        <v>0</v>
      </c>
      <c r="R1667" s="233" t="str">
        <f>IFERROR(IF(P1667*'BCA Inputs'!$C$1+Q1667*'BCA Inputs'!$C$2+F1667*'BCA Inputs'!$C$2+G1667*'BCA Inputs'!$C$2=0,"",P1667*'BCA Inputs'!$C$1+Q1667*'BCA Inputs'!$C$2+F1667*'BCA Inputs'!$C$2+G1667*'BCA Inputs'!$C$2),"")</f>
        <v/>
      </c>
      <c r="S1667" s="181" t="str">
        <f t="shared" si="250"/>
        <v/>
      </c>
      <c r="T1667" s="181" t="str">
        <f>IFERROR(IF($B$3="NYSEG",(INDEX('BCA Inputs'!$N$14:$N$54,MATCH(I1667,'BCA Inputs'!$M$14:$M$54,0))*P1667+INDEX('BCA Inputs'!$O$14:$O$54,MATCH(I1667,'BCA Inputs'!$M$14:$M$54,0))*O1667+INDEX('BCA Inputs'!P:P,MATCH(I1667,'BCA Inputs'!M:M,0))*Q1667+INDEX('BCA Inputs'!Q:Q,MATCH(I1667,'BCA Inputs'!M:M,0))*F1667+INDEX('BCA Inputs'!R:R,MATCH(I1667,'BCA Inputs'!M:M,0))*G1667)+L1667+N1667,IF($B$3="RG&amp;E",(INDEX('BCA Inputs'!$AX$14:$AX$54,MATCH(I1667,'BCA Inputs'!$AW$14:$AW$54,0))*P1667+INDEX('BCA Inputs'!$AY$14:$AY$54,MATCH(I1667,'BCA Inputs'!$AW$14:$AW$54,0))*O1667+INDEX('BCA Inputs'!$AZ$14:$AZ$54,MATCH(I1667,'BCA Inputs'!$AW$14:$AW$54,0))*Q1667+INDEX('BCA Inputs'!$BA$14:$BA$54,MATCH(I1667,'BCA Inputs'!$AW$14:$AW$54,0))*F1667+INDEX('BCA Inputs'!$BB$14:$BB$54,MATCH(I1667,'BCA Inputs'!$AW$14:$AW$54,0))*G1667)+L1667+N1667,"")),"")</f>
        <v/>
      </c>
      <c r="U1667" s="234" t="str">
        <f t="shared" si="251"/>
        <v/>
      </c>
      <c r="V1667" s="234" t="str">
        <f t="shared" si="252"/>
        <v/>
      </c>
      <c r="W1667" s="234" t="str">
        <f t="shared" si="253"/>
        <v/>
      </c>
      <c r="Y1667" s="235" t="str">
        <f t="shared" si="254"/>
        <v/>
      </c>
      <c r="Z1667" s="236" t="str">
        <f>IFERROR(IF($B$3="NYSEG",INDEX('BCA Inputs'!$X$14:$X$54,MATCH(I1667,'BCA Inputs'!$M$14:$M$54,0))*P1667+INDEX('BCA Inputs'!$Y$14:$Y$54,MATCH(I1667,'BCA Inputs'!$M$14:$M$54,0))*O1667+INDEX('BCA Inputs'!$Z$14:$Z$54,MATCH(I1667,'BCA Inputs'!$M$14:$M$54,0))*Q1667+INDEX('BCA Inputs'!$AA$14:$AA$54,MATCH(I1667,'BCA Inputs'!$M$14:$M$54,0))*F1667+INDEX('BCA Inputs'!$AB$14:$AB$54,MATCH(I1667,'BCA Inputs'!$M$14:$M$54,0))*G1667,IF($B$3="RG&amp;E",INDEX('BCA Inputs'!$BG$14:$BG$54,MATCH(I1667,'BCA Inputs'!$AW$14:$AW$54,0))*P1667+INDEX('BCA Inputs'!$BH$14:$BH$54,MATCH(I1667,'BCA Inputs'!$AW$14:$AW$54,0))*O1667+INDEX('BCA Inputs'!$BI$14:$BI$54,MATCH(I1667,'BCA Inputs'!$AW$14:$AW$54,0))*Q1667+INDEX('BCA Inputs'!$BJ$14:$BJ$54,MATCH(I1667,'BCA Inputs'!$AW$14:$AW$54,0))*F1667+INDEX('BCA Inputs'!$BK$14:$BK$54,MATCH(I1667,'BCA Inputs'!$AW$14:$AW$54,0))*G1667,"")),"")</f>
        <v/>
      </c>
      <c r="AA1667" s="237" t="str">
        <f t="shared" si="255"/>
        <v/>
      </c>
      <c r="AC1667" s="238" t="str">
        <f>IFERROR((K1667+R1667)+IF($B$3="NYSEG",INDEX('BCA Inputs'!$AI$14:$AI$54,MATCH(I1667,'BCA Inputs'!$M$14:$M$54,0))*P1667+INDEX('BCA Inputs'!$AJ$14:$AJ$54,MATCH(I1667,'BCA Inputs'!$M$14:$M$54,0))*Q1667,IF($B$3="RG&amp;E",INDEX('BCA Inputs'!$BR$14:$BR$54,MATCH(I1667,'BCA Inputs'!$AW$14:$AW$54,0))*P1667+INDEX('BCA Inputs'!$BS$14:$BS$54,MATCH(I1667,'BCA Inputs'!$AW$14:$AW$54,0))*Q1667,"")),"")</f>
        <v/>
      </c>
      <c r="AD1667" s="181" t="str">
        <f>IFERROR(IF($B$3="NYSEG",INDEX('BCA Inputs'!$AD$14:$AD$54,MATCH(I1667,'BCA Inputs'!$M$14:$M$54,0))*P1667+INDEX('BCA Inputs'!$AE$14:$AE$54,MATCH(I1667,'BCA Inputs'!$M$14:$M$54,0))*O1667+INDEX('BCA Inputs'!$AF$14:$AF$54,MATCH(I1667,'BCA Inputs'!$M$14:$M$54,0))*Q1667+INDEX('BCA Inputs'!$AG$14:$AG$54,MATCH(I1667,'BCA Inputs'!$M$14:$M$54,0))*F1667+INDEX('BCA Inputs'!$AH$14:$AH$54,MATCH(I1667,'BCA Inputs'!$M$14:$M$54,0))*G1667,IF($B$3="RG&amp;E",INDEX('BCA Inputs'!$BM$14:$BM$54,MATCH(I1667,'BCA Inputs'!$AW$14:$AW$54,0))*P1667+INDEX('BCA Inputs'!$BN$14:$BN$54,MATCH(I1667,'BCA Inputs'!$AW$14:$AW$54,0))*O1667+INDEX('BCA Inputs'!$BO$14:$BO$54,MATCH(I1667,'BCA Inputs'!$AW$14:$AW$54,0))*Q1667+INDEX('BCA Inputs'!$BP$14:$BP$54,MATCH(I1667,'BCA Inputs'!$AW$14:$AW$54,0))*F1667+INDEX('BCA Inputs'!$BQ$14:$BQ$54,MATCH(I1667,'BCA Inputs'!$AW$14:$AW$54,0))*G1667,"")),"")</f>
        <v/>
      </c>
      <c r="AE1667" s="237" t="str">
        <f t="shared" si="256"/>
        <v/>
      </c>
      <c r="AF1667" s="198">
        <f t="shared" si="258"/>
        <v>0</v>
      </c>
      <c r="AG1667" s="239">
        <f t="shared" si="259"/>
        <v>0</v>
      </c>
    </row>
    <row r="1668" spans="1:33">
      <c r="A1668" s="228"/>
      <c r="B1668" s="176"/>
      <c r="C1668" s="229"/>
      <c r="D1668" s="230"/>
      <c r="E1668" s="230"/>
      <c r="F1668" s="230"/>
      <c r="G1668" s="230"/>
      <c r="H1668" s="231"/>
      <c r="I1668" s="231"/>
      <c r="J1668" s="232"/>
      <c r="K1668" s="232"/>
      <c r="L1668" s="232"/>
      <c r="M1668" s="181">
        <f t="shared" si="257"/>
        <v>0</v>
      </c>
      <c r="N1668" s="181">
        <f>IF(H1668="",0,H1668*I1668*'Avoided Water Savings Cost'!$C$16)</f>
        <v>0</v>
      </c>
      <c r="O1668" s="545">
        <f>IF(C1668="",0,IF($B$3="NYSEG",C1668/(1-'Avoided Electric Costs 2020'!$W$21),IF($B$3="RG&amp;E",C1668/(1-'Avoided Electric Costs 2020'!$X$21),"")))</f>
        <v>0</v>
      </c>
      <c r="P1668" s="546">
        <f>IF(D1668="",0,IF($B$3="NYSEG",D1668/(1-'Avoided Electric Costs 2020'!$W$21),IF($B$3="RG&amp;E",D1668/(1-'Avoided Electric Costs 2020'!$X$21),"")))</f>
        <v>0</v>
      </c>
      <c r="Q1668" s="546">
        <f>IF(E1668="",0,IF($B$3="NYSEG",E1668/(1-'Avoided Natural Gas Costs 2020'!$J$34),IF($B$3="RG&amp;E",E1668/(1-'Avoided Natural Gas Costs 2020'!$K$34),"")))</f>
        <v>0</v>
      </c>
      <c r="R1668" s="233" t="str">
        <f>IFERROR(IF(P1668*'BCA Inputs'!$C$1+Q1668*'BCA Inputs'!$C$2+F1668*'BCA Inputs'!$C$2+G1668*'BCA Inputs'!$C$2=0,"",P1668*'BCA Inputs'!$C$1+Q1668*'BCA Inputs'!$C$2+F1668*'BCA Inputs'!$C$2+G1668*'BCA Inputs'!$C$2),"")</f>
        <v/>
      </c>
      <c r="S1668" s="181" t="str">
        <f t="shared" si="250"/>
        <v/>
      </c>
      <c r="T1668" s="181" t="str">
        <f>IFERROR(IF($B$3="NYSEG",(INDEX('BCA Inputs'!$N$14:$N$54,MATCH(I1668,'BCA Inputs'!$M$14:$M$54,0))*P1668+INDEX('BCA Inputs'!$O$14:$O$54,MATCH(I1668,'BCA Inputs'!$M$14:$M$54,0))*O1668+INDEX('BCA Inputs'!P:P,MATCH(I1668,'BCA Inputs'!M:M,0))*Q1668+INDEX('BCA Inputs'!Q:Q,MATCH(I1668,'BCA Inputs'!M:M,0))*F1668+INDEX('BCA Inputs'!R:R,MATCH(I1668,'BCA Inputs'!M:M,0))*G1668)+L1668+N1668,IF($B$3="RG&amp;E",(INDEX('BCA Inputs'!$AX$14:$AX$54,MATCH(I1668,'BCA Inputs'!$AW$14:$AW$54,0))*P1668+INDEX('BCA Inputs'!$AY$14:$AY$54,MATCH(I1668,'BCA Inputs'!$AW$14:$AW$54,0))*O1668+INDEX('BCA Inputs'!$AZ$14:$AZ$54,MATCH(I1668,'BCA Inputs'!$AW$14:$AW$54,0))*Q1668+INDEX('BCA Inputs'!$BA$14:$BA$54,MATCH(I1668,'BCA Inputs'!$AW$14:$AW$54,0))*F1668+INDEX('BCA Inputs'!$BB$14:$BB$54,MATCH(I1668,'BCA Inputs'!$AW$14:$AW$54,0))*G1668)+L1668+N1668,"")),"")</f>
        <v/>
      </c>
      <c r="U1668" s="234" t="str">
        <f t="shared" si="251"/>
        <v/>
      </c>
      <c r="V1668" s="234" t="str">
        <f t="shared" si="252"/>
        <v/>
      </c>
      <c r="W1668" s="234" t="str">
        <f t="shared" si="253"/>
        <v/>
      </c>
      <c r="Y1668" s="235" t="str">
        <f t="shared" si="254"/>
        <v/>
      </c>
      <c r="Z1668" s="236" t="str">
        <f>IFERROR(IF($B$3="NYSEG",INDEX('BCA Inputs'!$X$14:$X$54,MATCH(I1668,'BCA Inputs'!$M$14:$M$54,0))*P1668+INDEX('BCA Inputs'!$Y$14:$Y$54,MATCH(I1668,'BCA Inputs'!$M$14:$M$54,0))*O1668+INDEX('BCA Inputs'!$Z$14:$Z$54,MATCH(I1668,'BCA Inputs'!$M$14:$M$54,0))*Q1668+INDEX('BCA Inputs'!$AA$14:$AA$54,MATCH(I1668,'BCA Inputs'!$M$14:$M$54,0))*F1668+INDEX('BCA Inputs'!$AB$14:$AB$54,MATCH(I1668,'BCA Inputs'!$M$14:$M$54,0))*G1668,IF($B$3="RG&amp;E",INDEX('BCA Inputs'!$BG$14:$BG$54,MATCH(I1668,'BCA Inputs'!$AW$14:$AW$54,0))*P1668+INDEX('BCA Inputs'!$BH$14:$BH$54,MATCH(I1668,'BCA Inputs'!$AW$14:$AW$54,0))*O1668+INDEX('BCA Inputs'!$BI$14:$BI$54,MATCH(I1668,'BCA Inputs'!$AW$14:$AW$54,0))*Q1668+INDEX('BCA Inputs'!$BJ$14:$BJ$54,MATCH(I1668,'BCA Inputs'!$AW$14:$AW$54,0))*F1668+INDEX('BCA Inputs'!$BK$14:$BK$54,MATCH(I1668,'BCA Inputs'!$AW$14:$AW$54,0))*G1668,"")),"")</f>
        <v/>
      </c>
      <c r="AA1668" s="237" t="str">
        <f t="shared" si="255"/>
        <v/>
      </c>
      <c r="AC1668" s="238" t="str">
        <f>IFERROR((K1668+R1668)+IF($B$3="NYSEG",INDEX('BCA Inputs'!$AI$14:$AI$54,MATCH(I1668,'BCA Inputs'!$M$14:$M$54,0))*P1668+INDEX('BCA Inputs'!$AJ$14:$AJ$54,MATCH(I1668,'BCA Inputs'!$M$14:$M$54,0))*Q1668,IF($B$3="RG&amp;E",INDEX('BCA Inputs'!$BR$14:$BR$54,MATCH(I1668,'BCA Inputs'!$AW$14:$AW$54,0))*P1668+INDEX('BCA Inputs'!$BS$14:$BS$54,MATCH(I1668,'BCA Inputs'!$AW$14:$AW$54,0))*Q1668,"")),"")</f>
        <v/>
      </c>
      <c r="AD1668" s="181" t="str">
        <f>IFERROR(IF($B$3="NYSEG",INDEX('BCA Inputs'!$AD$14:$AD$54,MATCH(I1668,'BCA Inputs'!$M$14:$M$54,0))*P1668+INDEX('BCA Inputs'!$AE$14:$AE$54,MATCH(I1668,'BCA Inputs'!$M$14:$M$54,0))*O1668+INDEX('BCA Inputs'!$AF$14:$AF$54,MATCH(I1668,'BCA Inputs'!$M$14:$M$54,0))*Q1668+INDEX('BCA Inputs'!$AG$14:$AG$54,MATCH(I1668,'BCA Inputs'!$M$14:$M$54,0))*F1668+INDEX('BCA Inputs'!$AH$14:$AH$54,MATCH(I1668,'BCA Inputs'!$M$14:$M$54,0))*G1668,IF($B$3="RG&amp;E",INDEX('BCA Inputs'!$BM$14:$BM$54,MATCH(I1668,'BCA Inputs'!$AW$14:$AW$54,0))*P1668+INDEX('BCA Inputs'!$BN$14:$BN$54,MATCH(I1668,'BCA Inputs'!$AW$14:$AW$54,0))*O1668+INDEX('BCA Inputs'!$BO$14:$BO$54,MATCH(I1668,'BCA Inputs'!$AW$14:$AW$54,0))*Q1668+INDEX('BCA Inputs'!$BP$14:$BP$54,MATCH(I1668,'BCA Inputs'!$AW$14:$AW$54,0))*F1668+INDEX('BCA Inputs'!$BQ$14:$BQ$54,MATCH(I1668,'BCA Inputs'!$AW$14:$AW$54,0))*G1668,"")),"")</f>
        <v/>
      </c>
      <c r="AE1668" s="237" t="str">
        <f t="shared" si="256"/>
        <v/>
      </c>
      <c r="AF1668" s="198">
        <f t="shared" si="258"/>
        <v>0</v>
      </c>
      <c r="AG1668" s="239">
        <f t="shared" si="259"/>
        <v>0</v>
      </c>
    </row>
    <row r="1669" spans="1:33">
      <c r="A1669" s="228"/>
      <c r="B1669" s="176"/>
      <c r="C1669" s="229"/>
      <c r="D1669" s="230"/>
      <c r="E1669" s="230"/>
      <c r="F1669" s="230"/>
      <c r="G1669" s="230"/>
      <c r="H1669" s="231"/>
      <c r="I1669" s="231"/>
      <c r="J1669" s="232"/>
      <c r="K1669" s="232"/>
      <c r="L1669" s="232"/>
      <c r="M1669" s="181">
        <f t="shared" si="257"/>
        <v>0</v>
      </c>
      <c r="N1669" s="181">
        <f>IF(H1669="",0,H1669*I1669*'Avoided Water Savings Cost'!$C$16)</f>
        <v>0</v>
      </c>
      <c r="O1669" s="545">
        <f>IF(C1669="",0,IF($B$3="NYSEG",C1669/(1-'Avoided Electric Costs 2020'!$W$21),IF($B$3="RG&amp;E",C1669/(1-'Avoided Electric Costs 2020'!$X$21),"")))</f>
        <v>0</v>
      </c>
      <c r="P1669" s="546">
        <f>IF(D1669="",0,IF($B$3="NYSEG",D1669/(1-'Avoided Electric Costs 2020'!$W$21),IF($B$3="RG&amp;E",D1669/(1-'Avoided Electric Costs 2020'!$X$21),"")))</f>
        <v>0</v>
      </c>
      <c r="Q1669" s="546">
        <f>IF(E1669="",0,IF($B$3="NYSEG",E1669/(1-'Avoided Natural Gas Costs 2020'!$J$34),IF($B$3="RG&amp;E",E1669/(1-'Avoided Natural Gas Costs 2020'!$K$34),"")))</f>
        <v>0</v>
      </c>
      <c r="R1669" s="233" t="str">
        <f>IFERROR(IF(P1669*'BCA Inputs'!$C$1+Q1669*'BCA Inputs'!$C$2+F1669*'BCA Inputs'!$C$2+G1669*'BCA Inputs'!$C$2=0,"",P1669*'BCA Inputs'!$C$1+Q1669*'BCA Inputs'!$C$2+F1669*'BCA Inputs'!$C$2+G1669*'BCA Inputs'!$C$2),"")</f>
        <v/>
      </c>
      <c r="S1669" s="181" t="str">
        <f t="shared" si="250"/>
        <v/>
      </c>
      <c r="T1669" s="181" t="str">
        <f>IFERROR(IF($B$3="NYSEG",(INDEX('BCA Inputs'!$N$14:$N$54,MATCH(I1669,'BCA Inputs'!$M$14:$M$54,0))*P1669+INDEX('BCA Inputs'!$O$14:$O$54,MATCH(I1669,'BCA Inputs'!$M$14:$M$54,0))*O1669+INDEX('BCA Inputs'!P:P,MATCH(I1669,'BCA Inputs'!M:M,0))*Q1669+INDEX('BCA Inputs'!Q:Q,MATCH(I1669,'BCA Inputs'!M:M,0))*F1669+INDEX('BCA Inputs'!R:R,MATCH(I1669,'BCA Inputs'!M:M,0))*G1669)+L1669+N1669,IF($B$3="RG&amp;E",(INDEX('BCA Inputs'!$AX$14:$AX$54,MATCH(I1669,'BCA Inputs'!$AW$14:$AW$54,0))*P1669+INDEX('BCA Inputs'!$AY$14:$AY$54,MATCH(I1669,'BCA Inputs'!$AW$14:$AW$54,0))*O1669+INDEX('BCA Inputs'!$AZ$14:$AZ$54,MATCH(I1669,'BCA Inputs'!$AW$14:$AW$54,0))*Q1669+INDEX('BCA Inputs'!$BA$14:$BA$54,MATCH(I1669,'BCA Inputs'!$AW$14:$AW$54,0))*F1669+INDEX('BCA Inputs'!$BB$14:$BB$54,MATCH(I1669,'BCA Inputs'!$AW$14:$AW$54,0))*G1669)+L1669+N1669,"")),"")</f>
        <v/>
      </c>
      <c r="U1669" s="234" t="str">
        <f t="shared" si="251"/>
        <v/>
      </c>
      <c r="V1669" s="234" t="str">
        <f t="shared" si="252"/>
        <v/>
      </c>
      <c r="W1669" s="234" t="str">
        <f t="shared" si="253"/>
        <v/>
      </c>
      <c r="Y1669" s="235" t="str">
        <f t="shared" si="254"/>
        <v/>
      </c>
      <c r="Z1669" s="236" t="str">
        <f>IFERROR(IF($B$3="NYSEG",INDEX('BCA Inputs'!$X$14:$X$54,MATCH(I1669,'BCA Inputs'!$M$14:$M$54,0))*P1669+INDEX('BCA Inputs'!$Y$14:$Y$54,MATCH(I1669,'BCA Inputs'!$M$14:$M$54,0))*O1669+INDEX('BCA Inputs'!$Z$14:$Z$54,MATCH(I1669,'BCA Inputs'!$M$14:$M$54,0))*Q1669+INDEX('BCA Inputs'!$AA$14:$AA$54,MATCH(I1669,'BCA Inputs'!$M$14:$M$54,0))*F1669+INDEX('BCA Inputs'!$AB$14:$AB$54,MATCH(I1669,'BCA Inputs'!$M$14:$M$54,0))*G1669,IF($B$3="RG&amp;E",INDEX('BCA Inputs'!$BG$14:$BG$54,MATCH(I1669,'BCA Inputs'!$AW$14:$AW$54,0))*P1669+INDEX('BCA Inputs'!$BH$14:$BH$54,MATCH(I1669,'BCA Inputs'!$AW$14:$AW$54,0))*O1669+INDEX('BCA Inputs'!$BI$14:$BI$54,MATCH(I1669,'BCA Inputs'!$AW$14:$AW$54,0))*Q1669+INDEX('BCA Inputs'!$BJ$14:$BJ$54,MATCH(I1669,'BCA Inputs'!$AW$14:$AW$54,0))*F1669+INDEX('BCA Inputs'!$BK$14:$BK$54,MATCH(I1669,'BCA Inputs'!$AW$14:$AW$54,0))*G1669,"")),"")</f>
        <v/>
      </c>
      <c r="AA1669" s="237" t="str">
        <f t="shared" si="255"/>
        <v/>
      </c>
      <c r="AC1669" s="238" t="str">
        <f>IFERROR((K1669+R1669)+IF($B$3="NYSEG",INDEX('BCA Inputs'!$AI$14:$AI$54,MATCH(I1669,'BCA Inputs'!$M$14:$M$54,0))*P1669+INDEX('BCA Inputs'!$AJ$14:$AJ$54,MATCH(I1669,'BCA Inputs'!$M$14:$M$54,0))*Q1669,IF($B$3="RG&amp;E",INDEX('BCA Inputs'!$BR$14:$BR$54,MATCH(I1669,'BCA Inputs'!$AW$14:$AW$54,0))*P1669+INDEX('BCA Inputs'!$BS$14:$BS$54,MATCH(I1669,'BCA Inputs'!$AW$14:$AW$54,0))*Q1669,"")),"")</f>
        <v/>
      </c>
      <c r="AD1669" s="181" t="str">
        <f>IFERROR(IF($B$3="NYSEG",INDEX('BCA Inputs'!$AD$14:$AD$54,MATCH(I1669,'BCA Inputs'!$M$14:$M$54,0))*P1669+INDEX('BCA Inputs'!$AE$14:$AE$54,MATCH(I1669,'BCA Inputs'!$M$14:$M$54,0))*O1669+INDEX('BCA Inputs'!$AF$14:$AF$54,MATCH(I1669,'BCA Inputs'!$M$14:$M$54,0))*Q1669+INDEX('BCA Inputs'!$AG$14:$AG$54,MATCH(I1669,'BCA Inputs'!$M$14:$M$54,0))*F1669+INDEX('BCA Inputs'!$AH$14:$AH$54,MATCH(I1669,'BCA Inputs'!$M$14:$M$54,0))*G1669,IF($B$3="RG&amp;E",INDEX('BCA Inputs'!$BM$14:$BM$54,MATCH(I1669,'BCA Inputs'!$AW$14:$AW$54,0))*P1669+INDEX('BCA Inputs'!$BN$14:$BN$54,MATCH(I1669,'BCA Inputs'!$AW$14:$AW$54,0))*O1669+INDEX('BCA Inputs'!$BO$14:$BO$54,MATCH(I1669,'BCA Inputs'!$AW$14:$AW$54,0))*Q1669+INDEX('BCA Inputs'!$BP$14:$BP$54,MATCH(I1669,'BCA Inputs'!$AW$14:$AW$54,0))*F1669+INDEX('BCA Inputs'!$BQ$14:$BQ$54,MATCH(I1669,'BCA Inputs'!$AW$14:$AW$54,0))*G1669,"")),"")</f>
        <v/>
      </c>
      <c r="AE1669" s="237" t="str">
        <f t="shared" si="256"/>
        <v/>
      </c>
      <c r="AF1669" s="198">
        <f t="shared" si="258"/>
        <v>0</v>
      </c>
      <c r="AG1669" s="239">
        <f t="shared" si="259"/>
        <v>0</v>
      </c>
    </row>
    <row r="1670" spans="1:33">
      <c r="A1670" s="228"/>
      <c r="B1670" s="176"/>
      <c r="C1670" s="229"/>
      <c r="D1670" s="230"/>
      <c r="E1670" s="230"/>
      <c r="F1670" s="230"/>
      <c r="G1670" s="230"/>
      <c r="H1670" s="231"/>
      <c r="I1670" s="231"/>
      <c r="J1670" s="232"/>
      <c r="K1670" s="232"/>
      <c r="L1670" s="232"/>
      <c r="M1670" s="181">
        <f t="shared" si="257"/>
        <v>0</v>
      </c>
      <c r="N1670" s="181">
        <f>IF(H1670="",0,H1670*I1670*'Avoided Water Savings Cost'!$C$16)</f>
        <v>0</v>
      </c>
      <c r="O1670" s="545">
        <f>IF(C1670="",0,IF($B$3="NYSEG",C1670/(1-'Avoided Electric Costs 2020'!$W$21),IF($B$3="RG&amp;E",C1670/(1-'Avoided Electric Costs 2020'!$X$21),"")))</f>
        <v>0</v>
      </c>
      <c r="P1670" s="546">
        <f>IF(D1670="",0,IF($B$3="NYSEG",D1670/(1-'Avoided Electric Costs 2020'!$W$21),IF($B$3="RG&amp;E",D1670/(1-'Avoided Electric Costs 2020'!$X$21),"")))</f>
        <v>0</v>
      </c>
      <c r="Q1670" s="546">
        <f>IF(E1670="",0,IF($B$3="NYSEG",E1670/(1-'Avoided Natural Gas Costs 2020'!$J$34),IF($B$3="RG&amp;E",E1670/(1-'Avoided Natural Gas Costs 2020'!$K$34),"")))</f>
        <v>0</v>
      </c>
      <c r="R1670" s="233" t="str">
        <f>IFERROR(IF(P1670*'BCA Inputs'!$C$1+Q1670*'BCA Inputs'!$C$2+F1670*'BCA Inputs'!$C$2+G1670*'BCA Inputs'!$C$2=0,"",P1670*'BCA Inputs'!$C$1+Q1670*'BCA Inputs'!$C$2+F1670*'BCA Inputs'!$C$2+G1670*'BCA Inputs'!$C$2),"")</f>
        <v/>
      </c>
      <c r="S1670" s="181" t="str">
        <f t="shared" si="250"/>
        <v/>
      </c>
      <c r="T1670" s="181" t="str">
        <f>IFERROR(IF($B$3="NYSEG",(INDEX('BCA Inputs'!$N$14:$N$54,MATCH(I1670,'BCA Inputs'!$M$14:$M$54,0))*P1670+INDEX('BCA Inputs'!$O$14:$O$54,MATCH(I1670,'BCA Inputs'!$M$14:$M$54,0))*O1670+INDEX('BCA Inputs'!P:P,MATCH(I1670,'BCA Inputs'!M:M,0))*Q1670+INDEX('BCA Inputs'!Q:Q,MATCH(I1670,'BCA Inputs'!M:M,0))*F1670+INDEX('BCA Inputs'!R:R,MATCH(I1670,'BCA Inputs'!M:M,0))*G1670)+L1670+N1670,IF($B$3="RG&amp;E",(INDEX('BCA Inputs'!$AX$14:$AX$54,MATCH(I1670,'BCA Inputs'!$AW$14:$AW$54,0))*P1670+INDEX('BCA Inputs'!$AY$14:$AY$54,MATCH(I1670,'BCA Inputs'!$AW$14:$AW$54,0))*O1670+INDEX('BCA Inputs'!$AZ$14:$AZ$54,MATCH(I1670,'BCA Inputs'!$AW$14:$AW$54,0))*Q1670+INDEX('BCA Inputs'!$BA$14:$BA$54,MATCH(I1670,'BCA Inputs'!$AW$14:$AW$54,0))*F1670+INDEX('BCA Inputs'!$BB$14:$BB$54,MATCH(I1670,'BCA Inputs'!$AW$14:$AW$54,0))*G1670)+L1670+N1670,"")),"")</f>
        <v/>
      </c>
      <c r="U1670" s="234" t="str">
        <f t="shared" si="251"/>
        <v/>
      </c>
      <c r="V1670" s="234" t="str">
        <f t="shared" si="252"/>
        <v/>
      </c>
      <c r="W1670" s="234" t="str">
        <f t="shared" si="253"/>
        <v/>
      </c>
      <c r="Y1670" s="235" t="str">
        <f t="shared" si="254"/>
        <v/>
      </c>
      <c r="Z1670" s="236" t="str">
        <f>IFERROR(IF($B$3="NYSEG",INDEX('BCA Inputs'!$X$14:$X$54,MATCH(I1670,'BCA Inputs'!$M$14:$M$54,0))*P1670+INDEX('BCA Inputs'!$Y$14:$Y$54,MATCH(I1670,'BCA Inputs'!$M$14:$M$54,0))*O1670+INDEX('BCA Inputs'!$Z$14:$Z$54,MATCH(I1670,'BCA Inputs'!$M$14:$M$54,0))*Q1670+INDEX('BCA Inputs'!$AA$14:$AA$54,MATCH(I1670,'BCA Inputs'!$M$14:$M$54,0))*F1670+INDEX('BCA Inputs'!$AB$14:$AB$54,MATCH(I1670,'BCA Inputs'!$M$14:$M$54,0))*G1670,IF($B$3="RG&amp;E",INDEX('BCA Inputs'!$BG$14:$BG$54,MATCH(I1670,'BCA Inputs'!$AW$14:$AW$54,0))*P1670+INDEX('BCA Inputs'!$BH$14:$BH$54,MATCH(I1670,'BCA Inputs'!$AW$14:$AW$54,0))*O1670+INDEX('BCA Inputs'!$BI$14:$BI$54,MATCH(I1670,'BCA Inputs'!$AW$14:$AW$54,0))*Q1670+INDEX('BCA Inputs'!$BJ$14:$BJ$54,MATCH(I1670,'BCA Inputs'!$AW$14:$AW$54,0))*F1670+INDEX('BCA Inputs'!$BK$14:$BK$54,MATCH(I1670,'BCA Inputs'!$AW$14:$AW$54,0))*G1670,"")),"")</f>
        <v/>
      </c>
      <c r="AA1670" s="237" t="str">
        <f t="shared" si="255"/>
        <v/>
      </c>
      <c r="AC1670" s="238" t="str">
        <f>IFERROR((K1670+R1670)+IF($B$3="NYSEG",INDEX('BCA Inputs'!$AI$14:$AI$54,MATCH(I1670,'BCA Inputs'!$M$14:$M$54,0))*P1670+INDEX('BCA Inputs'!$AJ$14:$AJ$54,MATCH(I1670,'BCA Inputs'!$M$14:$M$54,0))*Q1670,IF($B$3="RG&amp;E",INDEX('BCA Inputs'!$BR$14:$BR$54,MATCH(I1670,'BCA Inputs'!$AW$14:$AW$54,0))*P1670+INDEX('BCA Inputs'!$BS$14:$BS$54,MATCH(I1670,'BCA Inputs'!$AW$14:$AW$54,0))*Q1670,"")),"")</f>
        <v/>
      </c>
      <c r="AD1670" s="181" t="str">
        <f>IFERROR(IF($B$3="NYSEG",INDEX('BCA Inputs'!$AD$14:$AD$54,MATCH(I1670,'BCA Inputs'!$M$14:$M$54,0))*P1670+INDEX('BCA Inputs'!$AE$14:$AE$54,MATCH(I1670,'BCA Inputs'!$M$14:$M$54,0))*O1670+INDEX('BCA Inputs'!$AF$14:$AF$54,MATCH(I1670,'BCA Inputs'!$M$14:$M$54,0))*Q1670+INDEX('BCA Inputs'!$AG$14:$AG$54,MATCH(I1670,'BCA Inputs'!$M$14:$M$54,0))*F1670+INDEX('BCA Inputs'!$AH$14:$AH$54,MATCH(I1670,'BCA Inputs'!$M$14:$M$54,0))*G1670,IF($B$3="RG&amp;E",INDEX('BCA Inputs'!$BM$14:$BM$54,MATCH(I1670,'BCA Inputs'!$AW$14:$AW$54,0))*P1670+INDEX('BCA Inputs'!$BN$14:$BN$54,MATCH(I1670,'BCA Inputs'!$AW$14:$AW$54,0))*O1670+INDEX('BCA Inputs'!$BO$14:$BO$54,MATCH(I1670,'BCA Inputs'!$AW$14:$AW$54,0))*Q1670+INDEX('BCA Inputs'!$BP$14:$BP$54,MATCH(I1670,'BCA Inputs'!$AW$14:$AW$54,0))*F1670+INDEX('BCA Inputs'!$BQ$14:$BQ$54,MATCH(I1670,'BCA Inputs'!$AW$14:$AW$54,0))*G1670,"")),"")</f>
        <v/>
      </c>
      <c r="AE1670" s="237" t="str">
        <f t="shared" si="256"/>
        <v/>
      </c>
      <c r="AF1670" s="198">
        <f t="shared" si="258"/>
        <v>0</v>
      </c>
      <c r="AG1670" s="239">
        <f t="shared" si="259"/>
        <v>0</v>
      </c>
    </row>
    <row r="1671" spans="1:33">
      <c r="A1671" s="228"/>
      <c r="B1671" s="176"/>
      <c r="C1671" s="229"/>
      <c r="D1671" s="230"/>
      <c r="E1671" s="230"/>
      <c r="F1671" s="230"/>
      <c r="G1671" s="230"/>
      <c r="H1671" s="231"/>
      <c r="I1671" s="231"/>
      <c r="J1671" s="232"/>
      <c r="K1671" s="232"/>
      <c r="L1671" s="232"/>
      <c r="M1671" s="181">
        <f t="shared" si="257"/>
        <v>0</v>
      </c>
      <c r="N1671" s="181">
        <f>IF(H1671="",0,H1671*I1671*'Avoided Water Savings Cost'!$C$16)</f>
        <v>0</v>
      </c>
      <c r="O1671" s="545">
        <f>IF(C1671="",0,IF($B$3="NYSEG",C1671/(1-'Avoided Electric Costs 2020'!$W$21),IF($B$3="RG&amp;E",C1671/(1-'Avoided Electric Costs 2020'!$X$21),"")))</f>
        <v>0</v>
      </c>
      <c r="P1671" s="546">
        <f>IF(D1671="",0,IF($B$3="NYSEG",D1671/(1-'Avoided Electric Costs 2020'!$W$21),IF($B$3="RG&amp;E",D1671/(1-'Avoided Electric Costs 2020'!$X$21),"")))</f>
        <v>0</v>
      </c>
      <c r="Q1671" s="546">
        <f>IF(E1671="",0,IF($B$3="NYSEG",E1671/(1-'Avoided Natural Gas Costs 2020'!$J$34),IF($B$3="RG&amp;E",E1671/(1-'Avoided Natural Gas Costs 2020'!$K$34),"")))</f>
        <v>0</v>
      </c>
      <c r="R1671" s="233" t="str">
        <f>IFERROR(IF(P1671*'BCA Inputs'!$C$1+Q1671*'BCA Inputs'!$C$2+F1671*'BCA Inputs'!$C$2+G1671*'BCA Inputs'!$C$2=0,"",P1671*'BCA Inputs'!$C$1+Q1671*'BCA Inputs'!$C$2+F1671*'BCA Inputs'!$C$2+G1671*'BCA Inputs'!$C$2),"")</f>
        <v/>
      </c>
      <c r="S1671" s="181" t="str">
        <f t="shared" si="250"/>
        <v/>
      </c>
      <c r="T1671" s="181" t="str">
        <f>IFERROR(IF($B$3="NYSEG",(INDEX('BCA Inputs'!$N$14:$N$54,MATCH(I1671,'BCA Inputs'!$M$14:$M$54,0))*P1671+INDEX('BCA Inputs'!$O$14:$O$54,MATCH(I1671,'BCA Inputs'!$M$14:$M$54,0))*O1671+INDEX('BCA Inputs'!P:P,MATCH(I1671,'BCA Inputs'!M:M,0))*Q1671+INDEX('BCA Inputs'!Q:Q,MATCH(I1671,'BCA Inputs'!M:M,0))*F1671+INDEX('BCA Inputs'!R:R,MATCH(I1671,'BCA Inputs'!M:M,0))*G1671)+L1671+N1671,IF($B$3="RG&amp;E",(INDEX('BCA Inputs'!$AX$14:$AX$54,MATCH(I1671,'BCA Inputs'!$AW$14:$AW$54,0))*P1671+INDEX('BCA Inputs'!$AY$14:$AY$54,MATCH(I1671,'BCA Inputs'!$AW$14:$AW$54,0))*O1671+INDEX('BCA Inputs'!$AZ$14:$AZ$54,MATCH(I1671,'BCA Inputs'!$AW$14:$AW$54,0))*Q1671+INDEX('BCA Inputs'!$BA$14:$BA$54,MATCH(I1671,'BCA Inputs'!$AW$14:$AW$54,0))*F1671+INDEX('BCA Inputs'!$BB$14:$BB$54,MATCH(I1671,'BCA Inputs'!$AW$14:$AW$54,0))*G1671)+L1671+N1671,"")),"")</f>
        <v/>
      </c>
      <c r="U1671" s="234" t="str">
        <f t="shared" si="251"/>
        <v/>
      </c>
      <c r="V1671" s="234" t="str">
        <f t="shared" si="252"/>
        <v/>
      </c>
      <c r="W1671" s="234" t="str">
        <f t="shared" si="253"/>
        <v/>
      </c>
      <c r="Y1671" s="235" t="str">
        <f t="shared" si="254"/>
        <v/>
      </c>
      <c r="Z1671" s="236" t="str">
        <f>IFERROR(IF($B$3="NYSEG",INDEX('BCA Inputs'!$X$14:$X$54,MATCH(I1671,'BCA Inputs'!$M$14:$M$54,0))*P1671+INDEX('BCA Inputs'!$Y$14:$Y$54,MATCH(I1671,'BCA Inputs'!$M$14:$M$54,0))*O1671+INDEX('BCA Inputs'!$Z$14:$Z$54,MATCH(I1671,'BCA Inputs'!$M$14:$M$54,0))*Q1671+INDEX('BCA Inputs'!$AA$14:$AA$54,MATCH(I1671,'BCA Inputs'!$M$14:$M$54,0))*F1671+INDEX('BCA Inputs'!$AB$14:$AB$54,MATCH(I1671,'BCA Inputs'!$M$14:$M$54,0))*G1671,IF($B$3="RG&amp;E",INDEX('BCA Inputs'!$BG$14:$BG$54,MATCH(I1671,'BCA Inputs'!$AW$14:$AW$54,0))*P1671+INDEX('BCA Inputs'!$BH$14:$BH$54,MATCH(I1671,'BCA Inputs'!$AW$14:$AW$54,0))*O1671+INDEX('BCA Inputs'!$BI$14:$BI$54,MATCH(I1671,'BCA Inputs'!$AW$14:$AW$54,0))*Q1671+INDEX('BCA Inputs'!$BJ$14:$BJ$54,MATCH(I1671,'BCA Inputs'!$AW$14:$AW$54,0))*F1671+INDEX('BCA Inputs'!$BK$14:$BK$54,MATCH(I1671,'BCA Inputs'!$AW$14:$AW$54,0))*G1671,"")),"")</f>
        <v/>
      </c>
      <c r="AA1671" s="237" t="str">
        <f t="shared" si="255"/>
        <v/>
      </c>
      <c r="AC1671" s="238" t="str">
        <f>IFERROR((K1671+R1671)+IF($B$3="NYSEG",INDEX('BCA Inputs'!$AI$14:$AI$54,MATCH(I1671,'BCA Inputs'!$M$14:$M$54,0))*P1671+INDEX('BCA Inputs'!$AJ$14:$AJ$54,MATCH(I1671,'BCA Inputs'!$M$14:$M$54,0))*Q1671,IF($B$3="RG&amp;E",INDEX('BCA Inputs'!$BR$14:$BR$54,MATCH(I1671,'BCA Inputs'!$AW$14:$AW$54,0))*P1671+INDEX('BCA Inputs'!$BS$14:$BS$54,MATCH(I1671,'BCA Inputs'!$AW$14:$AW$54,0))*Q1671,"")),"")</f>
        <v/>
      </c>
      <c r="AD1671" s="181" t="str">
        <f>IFERROR(IF($B$3="NYSEG",INDEX('BCA Inputs'!$AD$14:$AD$54,MATCH(I1671,'BCA Inputs'!$M$14:$M$54,0))*P1671+INDEX('BCA Inputs'!$AE$14:$AE$54,MATCH(I1671,'BCA Inputs'!$M$14:$M$54,0))*O1671+INDEX('BCA Inputs'!$AF$14:$AF$54,MATCH(I1671,'BCA Inputs'!$M$14:$M$54,0))*Q1671+INDEX('BCA Inputs'!$AG$14:$AG$54,MATCH(I1671,'BCA Inputs'!$M$14:$M$54,0))*F1671+INDEX('BCA Inputs'!$AH$14:$AH$54,MATCH(I1671,'BCA Inputs'!$M$14:$M$54,0))*G1671,IF($B$3="RG&amp;E",INDEX('BCA Inputs'!$BM$14:$BM$54,MATCH(I1671,'BCA Inputs'!$AW$14:$AW$54,0))*P1671+INDEX('BCA Inputs'!$BN$14:$BN$54,MATCH(I1671,'BCA Inputs'!$AW$14:$AW$54,0))*O1671+INDEX('BCA Inputs'!$BO$14:$BO$54,MATCH(I1671,'BCA Inputs'!$AW$14:$AW$54,0))*Q1671+INDEX('BCA Inputs'!$BP$14:$BP$54,MATCH(I1671,'BCA Inputs'!$AW$14:$AW$54,0))*F1671+INDEX('BCA Inputs'!$BQ$14:$BQ$54,MATCH(I1671,'BCA Inputs'!$AW$14:$AW$54,0))*G1671,"")),"")</f>
        <v/>
      </c>
      <c r="AE1671" s="237" t="str">
        <f t="shared" si="256"/>
        <v/>
      </c>
      <c r="AF1671" s="198">
        <f t="shared" si="258"/>
        <v>0</v>
      </c>
      <c r="AG1671" s="239">
        <f t="shared" si="259"/>
        <v>0</v>
      </c>
    </row>
    <row r="1672" spans="1:33">
      <c r="A1672" s="228"/>
      <c r="B1672" s="176"/>
      <c r="C1672" s="229"/>
      <c r="D1672" s="230"/>
      <c r="E1672" s="230"/>
      <c r="F1672" s="230"/>
      <c r="G1672" s="230"/>
      <c r="H1672" s="231"/>
      <c r="I1672" s="231"/>
      <c r="J1672" s="232"/>
      <c r="K1672" s="232"/>
      <c r="L1672" s="232"/>
      <c r="M1672" s="181">
        <f t="shared" si="257"/>
        <v>0</v>
      </c>
      <c r="N1672" s="181">
        <f>IF(H1672="",0,H1672*I1672*'Avoided Water Savings Cost'!$C$16)</f>
        <v>0</v>
      </c>
      <c r="O1672" s="545">
        <f>IF(C1672="",0,IF($B$3="NYSEG",C1672/(1-'Avoided Electric Costs 2020'!$W$21),IF($B$3="RG&amp;E",C1672/(1-'Avoided Electric Costs 2020'!$X$21),"")))</f>
        <v>0</v>
      </c>
      <c r="P1672" s="546">
        <f>IF(D1672="",0,IF($B$3="NYSEG",D1672/(1-'Avoided Electric Costs 2020'!$W$21),IF($B$3="RG&amp;E",D1672/(1-'Avoided Electric Costs 2020'!$X$21),"")))</f>
        <v>0</v>
      </c>
      <c r="Q1672" s="546">
        <f>IF(E1672="",0,IF($B$3="NYSEG",E1672/(1-'Avoided Natural Gas Costs 2020'!$J$34),IF($B$3="RG&amp;E",E1672/(1-'Avoided Natural Gas Costs 2020'!$K$34),"")))</f>
        <v>0</v>
      </c>
      <c r="R1672" s="233" t="str">
        <f>IFERROR(IF(P1672*'BCA Inputs'!$C$1+Q1672*'BCA Inputs'!$C$2+F1672*'BCA Inputs'!$C$2+G1672*'BCA Inputs'!$C$2=0,"",P1672*'BCA Inputs'!$C$1+Q1672*'BCA Inputs'!$C$2+F1672*'BCA Inputs'!$C$2+G1672*'BCA Inputs'!$C$2),"")</f>
        <v/>
      </c>
      <c r="S1672" s="181" t="str">
        <f t="shared" si="250"/>
        <v/>
      </c>
      <c r="T1672" s="181" t="str">
        <f>IFERROR(IF($B$3="NYSEG",(INDEX('BCA Inputs'!$N$14:$N$54,MATCH(I1672,'BCA Inputs'!$M$14:$M$54,0))*P1672+INDEX('BCA Inputs'!$O$14:$O$54,MATCH(I1672,'BCA Inputs'!$M$14:$M$54,0))*O1672+INDEX('BCA Inputs'!P:P,MATCH(I1672,'BCA Inputs'!M:M,0))*Q1672+INDEX('BCA Inputs'!Q:Q,MATCH(I1672,'BCA Inputs'!M:M,0))*F1672+INDEX('BCA Inputs'!R:R,MATCH(I1672,'BCA Inputs'!M:M,0))*G1672)+L1672+N1672,IF($B$3="RG&amp;E",(INDEX('BCA Inputs'!$AX$14:$AX$54,MATCH(I1672,'BCA Inputs'!$AW$14:$AW$54,0))*P1672+INDEX('BCA Inputs'!$AY$14:$AY$54,MATCH(I1672,'BCA Inputs'!$AW$14:$AW$54,0))*O1672+INDEX('BCA Inputs'!$AZ$14:$AZ$54,MATCH(I1672,'BCA Inputs'!$AW$14:$AW$54,0))*Q1672+INDEX('BCA Inputs'!$BA$14:$BA$54,MATCH(I1672,'BCA Inputs'!$AW$14:$AW$54,0))*F1672+INDEX('BCA Inputs'!$BB$14:$BB$54,MATCH(I1672,'BCA Inputs'!$AW$14:$AW$54,0))*G1672)+L1672+N1672,"")),"")</f>
        <v/>
      </c>
      <c r="U1672" s="234" t="str">
        <f t="shared" si="251"/>
        <v/>
      </c>
      <c r="V1672" s="234" t="str">
        <f t="shared" si="252"/>
        <v/>
      </c>
      <c r="W1672" s="234" t="str">
        <f t="shared" si="253"/>
        <v/>
      </c>
      <c r="Y1672" s="235" t="str">
        <f t="shared" si="254"/>
        <v/>
      </c>
      <c r="Z1672" s="236" t="str">
        <f>IFERROR(IF($B$3="NYSEG",INDEX('BCA Inputs'!$X$14:$X$54,MATCH(I1672,'BCA Inputs'!$M$14:$M$54,0))*P1672+INDEX('BCA Inputs'!$Y$14:$Y$54,MATCH(I1672,'BCA Inputs'!$M$14:$M$54,0))*O1672+INDEX('BCA Inputs'!$Z$14:$Z$54,MATCH(I1672,'BCA Inputs'!$M$14:$M$54,0))*Q1672+INDEX('BCA Inputs'!$AA$14:$AA$54,MATCH(I1672,'BCA Inputs'!$M$14:$M$54,0))*F1672+INDEX('BCA Inputs'!$AB$14:$AB$54,MATCH(I1672,'BCA Inputs'!$M$14:$M$54,0))*G1672,IF($B$3="RG&amp;E",INDEX('BCA Inputs'!$BG$14:$BG$54,MATCH(I1672,'BCA Inputs'!$AW$14:$AW$54,0))*P1672+INDEX('BCA Inputs'!$BH$14:$BH$54,MATCH(I1672,'BCA Inputs'!$AW$14:$AW$54,0))*O1672+INDEX('BCA Inputs'!$BI$14:$BI$54,MATCH(I1672,'BCA Inputs'!$AW$14:$AW$54,0))*Q1672+INDEX('BCA Inputs'!$BJ$14:$BJ$54,MATCH(I1672,'BCA Inputs'!$AW$14:$AW$54,0))*F1672+INDEX('BCA Inputs'!$BK$14:$BK$54,MATCH(I1672,'BCA Inputs'!$AW$14:$AW$54,0))*G1672,"")),"")</f>
        <v/>
      </c>
      <c r="AA1672" s="237" t="str">
        <f t="shared" si="255"/>
        <v/>
      </c>
      <c r="AC1672" s="238" t="str">
        <f>IFERROR((K1672+R1672)+IF($B$3="NYSEG",INDEX('BCA Inputs'!$AI$14:$AI$54,MATCH(I1672,'BCA Inputs'!$M$14:$M$54,0))*P1672+INDEX('BCA Inputs'!$AJ$14:$AJ$54,MATCH(I1672,'BCA Inputs'!$M$14:$M$54,0))*Q1672,IF($B$3="RG&amp;E",INDEX('BCA Inputs'!$BR$14:$BR$54,MATCH(I1672,'BCA Inputs'!$AW$14:$AW$54,0))*P1672+INDEX('BCA Inputs'!$BS$14:$BS$54,MATCH(I1672,'BCA Inputs'!$AW$14:$AW$54,0))*Q1672,"")),"")</f>
        <v/>
      </c>
      <c r="AD1672" s="181" t="str">
        <f>IFERROR(IF($B$3="NYSEG",INDEX('BCA Inputs'!$AD$14:$AD$54,MATCH(I1672,'BCA Inputs'!$M$14:$M$54,0))*P1672+INDEX('BCA Inputs'!$AE$14:$AE$54,MATCH(I1672,'BCA Inputs'!$M$14:$M$54,0))*O1672+INDEX('BCA Inputs'!$AF$14:$AF$54,MATCH(I1672,'BCA Inputs'!$M$14:$M$54,0))*Q1672+INDEX('BCA Inputs'!$AG$14:$AG$54,MATCH(I1672,'BCA Inputs'!$M$14:$M$54,0))*F1672+INDEX('BCA Inputs'!$AH$14:$AH$54,MATCH(I1672,'BCA Inputs'!$M$14:$M$54,0))*G1672,IF($B$3="RG&amp;E",INDEX('BCA Inputs'!$BM$14:$BM$54,MATCH(I1672,'BCA Inputs'!$AW$14:$AW$54,0))*P1672+INDEX('BCA Inputs'!$BN$14:$BN$54,MATCH(I1672,'BCA Inputs'!$AW$14:$AW$54,0))*O1672+INDEX('BCA Inputs'!$BO$14:$BO$54,MATCH(I1672,'BCA Inputs'!$AW$14:$AW$54,0))*Q1672+INDEX('BCA Inputs'!$BP$14:$BP$54,MATCH(I1672,'BCA Inputs'!$AW$14:$AW$54,0))*F1672+INDEX('BCA Inputs'!$BQ$14:$BQ$54,MATCH(I1672,'BCA Inputs'!$AW$14:$AW$54,0))*G1672,"")),"")</f>
        <v/>
      </c>
      <c r="AE1672" s="237" t="str">
        <f t="shared" si="256"/>
        <v/>
      </c>
      <c r="AF1672" s="198">
        <f t="shared" si="258"/>
        <v>0</v>
      </c>
      <c r="AG1672" s="239">
        <f t="shared" si="259"/>
        <v>0</v>
      </c>
    </row>
    <row r="1673" spans="1:33">
      <c r="A1673" s="228"/>
      <c r="B1673" s="176"/>
      <c r="C1673" s="229"/>
      <c r="D1673" s="230"/>
      <c r="E1673" s="230"/>
      <c r="F1673" s="230"/>
      <c r="G1673" s="230"/>
      <c r="H1673" s="231"/>
      <c r="I1673" s="231"/>
      <c r="J1673" s="232"/>
      <c r="K1673" s="232"/>
      <c r="L1673" s="232"/>
      <c r="M1673" s="181">
        <f t="shared" si="257"/>
        <v>0</v>
      </c>
      <c r="N1673" s="181">
        <f>IF(H1673="",0,H1673*I1673*'Avoided Water Savings Cost'!$C$16)</f>
        <v>0</v>
      </c>
      <c r="O1673" s="545">
        <f>IF(C1673="",0,IF($B$3="NYSEG",C1673/(1-'Avoided Electric Costs 2020'!$W$21),IF($B$3="RG&amp;E",C1673/(1-'Avoided Electric Costs 2020'!$X$21),"")))</f>
        <v>0</v>
      </c>
      <c r="P1673" s="546">
        <f>IF(D1673="",0,IF($B$3="NYSEG",D1673/(1-'Avoided Electric Costs 2020'!$W$21),IF($B$3="RG&amp;E",D1673/(1-'Avoided Electric Costs 2020'!$X$21),"")))</f>
        <v>0</v>
      </c>
      <c r="Q1673" s="546">
        <f>IF(E1673="",0,IF($B$3="NYSEG",E1673/(1-'Avoided Natural Gas Costs 2020'!$J$34),IF($B$3="RG&amp;E",E1673/(1-'Avoided Natural Gas Costs 2020'!$K$34),"")))</f>
        <v>0</v>
      </c>
      <c r="R1673" s="233" t="str">
        <f>IFERROR(IF(P1673*'BCA Inputs'!$C$1+Q1673*'BCA Inputs'!$C$2+F1673*'BCA Inputs'!$C$2+G1673*'BCA Inputs'!$C$2=0,"",P1673*'BCA Inputs'!$C$1+Q1673*'BCA Inputs'!$C$2+F1673*'BCA Inputs'!$C$2+G1673*'BCA Inputs'!$C$2),"")</f>
        <v/>
      </c>
      <c r="S1673" s="181" t="str">
        <f t="shared" si="250"/>
        <v/>
      </c>
      <c r="T1673" s="181" t="str">
        <f>IFERROR(IF($B$3="NYSEG",(INDEX('BCA Inputs'!$N$14:$N$54,MATCH(I1673,'BCA Inputs'!$M$14:$M$54,0))*P1673+INDEX('BCA Inputs'!$O$14:$O$54,MATCH(I1673,'BCA Inputs'!$M$14:$M$54,0))*O1673+INDEX('BCA Inputs'!P:P,MATCH(I1673,'BCA Inputs'!M:M,0))*Q1673+INDEX('BCA Inputs'!Q:Q,MATCH(I1673,'BCA Inputs'!M:M,0))*F1673+INDEX('BCA Inputs'!R:R,MATCH(I1673,'BCA Inputs'!M:M,0))*G1673)+L1673+N1673,IF($B$3="RG&amp;E",(INDEX('BCA Inputs'!$AX$14:$AX$54,MATCH(I1673,'BCA Inputs'!$AW$14:$AW$54,0))*P1673+INDEX('BCA Inputs'!$AY$14:$AY$54,MATCH(I1673,'BCA Inputs'!$AW$14:$AW$54,0))*O1673+INDEX('BCA Inputs'!$AZ$14:$AZ$54,MATCH(I1673,'BCA Inputs'!$AW$14:$AW$54,0))*Q1673+INDEX('BCA Inputs'!$BA$14:$BA$54,MATCH(I1673,'BCA Inputs'!$AW$14:$AW$54,0))*F1673+INDEX('BCA Inputs'!$BB$14:$BB$54,MATCH(I1673,'BCA Inputs'!$AW$14:$AW$54,0))*G1673)+L1673+N1673,"")),"")</f>
        <v/>
      </c>
      <c r="U1673" s="234" t="str">
        <f t="shared" si="251"/>
        <v/>
      </c>
      <c r="V1673" s="234" t="str">
        <f t="shared" si="252"/>
        <v/>
      </c>
      <c r="W1673" s="234" t="str">
        <f t="shared" si="253"/>
        <v/>
      </c>
      <c r="Y1673" s="235" t="str">
        <f t="shared" si="254"/>
        <v/>
      </c>
      <c r="Z1673" s="236" t="str">
        <f>IFERROR(IF($B$3="NYSEG",INDEX('BCA Inputs'!$X$14:$X$54,MATCH(I1673,'BCA Inputs'!$M$14:$M$54,0))*P1673+INDEX('BCA Inputs'!$Y$14:$Y$54,MATCH(I1673,'BCA Inputs'!$M$14:$M$54,0))*O1673+INDEX('BCA Inputs'!$Z$14:$Z$54,MATCH(I1673,'BCA Inputs'!$M$14:$M$54,0))*Q1673+INDEX('BCA Inputs'!$AA$14:$AA$54,MATCH(I1673,'BCA Inputs'!$M$14:$M$54,0))*F1673+INDEX('BCA Inputs'!$AB$14:$AB$54,MATCH(I1673,'BCA Inputs'!$M$14:$M$54,0))*G1673,IF($B$3="RG&amp;E",INDEX('BCA Inputs'!$BG$14:$BG$54,MATCH(I1673,'BCA Inputs'!$AW$14:$AW$54,0))*P1673+INDEX('BCA Inputs'!$BH$14:$BH$54,MATCH(I1673,'BCA Inputs'!$AW$14:$AW$54,0))*O1673+INDEX('BCA Inputs'!$BI$14:$BI$54,MATCH(I1673,'BCA Inputs'!$AW$14:$AW$54,0))*Q1673+INDEX('BCA Inputs'!$BJ$14:$BJ$54,MATCH(I1673,'BCA Inputs'!$AW$14:$AW$54,0))*F1673+INDEX('BCA Inputs'!$BK$14:$BK$54,MATCH(I1673,'BCA Inputs'!$AW$14:$AW$54,0))*G1673,"")),"")</f>
        <v/>
      </c>
      <c r="AA1673" s="237" t="str">
        <f t="shared" si="255"/>
        <v/>
      </c>
      <c r="AC1673" s="238" t="str">
        <f>IFERROR((K1673+R1673)+IF($B$3="NYSEG",INDEX('BCA Inputs'!$AI$14:$AI$54,MATCH(I1673,'BCA Inputs'!$M$14:$M$54,0))*P1673+INDEX('BCA Inputs'!$AJ$14:$AJ$54,MATCH(I1673,'BCA Inputs'!$M$14:$M$54,0))*Q1673,IF($B$3="RG&amp;E",INDEX('BCA Inputs'!$BR$14:$BR$54,MATCH(I1673,'BCA Inputs'!$AW$14:$AW$54,0))*P1673+INDEX('BCA Inputs'!$BS$14:$BS$54,MATCH(I1673,'BCA Inputs'!$AW$14:$AW$54,0))*Q1673,"")),"")</f>
        <v/>
      </c>
      <c r="AD1673" s="181" t="str">
        <f>IFERROR(IF($B$3="NYSEG",INDEX('BCA Inputs'!$AD$14:$AD$54,MATCH(I1673,'BCA Inputs'!$M$14:$M$54,0))*P1673+INDEX('BCA Inputs'!$AE$14:$AE$54,MATCH(I1673,'BCA Inputs'!$M$14:$M$54,0))*O1673+INDEX('BCA Inputs'!$AF$14:$AF$54,MATCH(I1673,'BCA Inputs'!$M$14:$M$54,0))*Q1673+INDEX('BCA Inputs'!$AG$14:$AG$54,MATCH(I1673,'BCA Inputs'!$M$14:$M$54,0))*F1673+INDEX('BCA Inputs'!$AH$14:$AH$54,MATCH(I1673,'BCA Inputs'!$M$14:$M$54,0))*G1673,IF($B$3="RG&amp;E",INDEX('BCA Inputs'!$BM$14:$BM$54,MATCH(I1673,'BCA Inputs'!$AW$14:$AW$54,0))*P1673+INDEX('BCA Inputs'!$BN$14:$BN$54,MATCH(I1673,'BCA Inputs'!$AW$14:$AW$54,0))*O1673+INDEX('BCA Inputs'!$BO$14:$BO$54,MATCH(I1673,'BCA Inputs'!$AW$14:$AW$54,0))*Q1673+INDEX('BCA Inputs'!$BP$14:$BP$54,MATCH(I1673,'BCA Inputs'!$AW$14:$AW$54,0))*F1673+INDEX('BCA Inputs'!$BQ$14:$BQ$54,MATCH(I1673,'BCA Inputs'!$AW$14:$AW$54,0))*G1673,"")),"")</f>
        <v/>
      </c>
      <c r="AE1673" s="237" t="str">
        <f t="shared" si="256"/>
        <v/>
      </c>
      <c r="AF1673" s="198">
        <f t="shared" si="258"/>
        <v>0</v>
      </c>
      <c r="AG1673" s="239">
        <f t="shared" si="259"/>
        <v>0</v>
      </c>
    </row>
    <row r="1674" spans="1:33">
      <c r="A1674" s="228"/>
      <c r="B1674" s="176"/>
      <c r="C1674" s="229"/>
      <c r="D1674" s="230"/>
      <c r="E1674" s="230"/>
      <c r="F1674" s="230"/>
      <c r="G1674" s="230"/>
      <c r="H1674" s="231"/>
      <c r="I1674" s="231"/>
      <c r="J1674" s="232"/>
      <c r="K1674" s="232"/>
      <c r="L1674" s="232"/>
      <c r="M1674" s="181">
        <f t="shared" si="257"/>
        <v>0</v>
      </c>
      <c r="N1674" s="181">
        <f>IF(H1674="",0,H1674*I1674*'Avoided Water Savings Cost'!$C$16)</f>
        <v>0</v>
      </c>
      <c r="O1674" s="545">
        <f>IF(C1674="",0,IF($B$3="NYSEG",C1674/(1-'Avoided Electric Costs 2020'!$W$21),IF($B$3="RG&amp;E",C1674/(1-'Avoided Electric Costs 2020'!$X$21),"")))</f>
        <v>0</v>
      </c>
      <c r="P1674" s="546">
        <f>IF(D1674="",0,IF($B$3="NYSEG",D1674/(1-'Avoided Electric Costs 2020'!$W$21),IF($B$3="RG&amp;E",D1674/(1-'Avoided Electric Costs 2020'!$X$21),"")))</f>
        <v>0</v>
      </c>
      <c r="Q1674" s="546">
        <f>IF(E1674="",0,IF($B$3="NYSEG",E1674/(1-'Avoided Natural Gas Costs 2020'!$J$34),IF($B$3="RG&amp;E",E1674/(1-'Avoided Natural Gas Costs 2020'!$K$34),"")))</f>
        <v>0</v>
      </c>
      <c r="R1674" s="233" t="str">
        <f>IFERROR(IF(P1674*'BCA Inputs'!$C$1+Q1674*'BCA Inputs'!$C$2+F1674*'BCA Inputs'!$C$2+G1674*'BCA Inputs'!$C$2=0,"",P1674*'BCA Inputs'!$C$1+Q1674*'BCA Inputs'!$C$2+F1674*'BCA Inputs'!$C$2+G1674*'BCA Inputs'!$C$2),"")</f>
        <v/>
      </c>
      <c r="S1674" s="181" t="str">
        <f t="shared" si="250"/>
        <v/>
      </c>
      <c r="T1674" s="181" t="str">
        <f>IFERROR(IF($B$3="NYSEG",(INDEX('BCA Inputs'!$N$14:$N$54,MATCH(I1674,'BCA Inputs'!$M$14:$M$54,0))*P1674+INDEX('BCA Inputs'!$O$14:$O$54,MATCH(I1674,'BCA Inputs'!$M$14:$M$54,0))*O1674+INDEX('BCA Inputs'!P:P,MATCH(I1674,'BCA Inputs'!M:M,0))*Q1674+INDEX('BCA Inputs'!Q:Q,MATCH(I1674,'BCA Inputs'!M:M,0))*F1674+INDEX('BCA Inputs'!R:R,MATCH(I1674,'BCA Inputs'!M:M,0))*G1674)+L1674+N1674,IF($B$3="RG&amp;E",(INDEX('BCA Inputs'!$AX$14:$AX$54,MATCH(I1674,'BCA Inputs'!$AW$14:$AW$54,0))*P1674+INDEX('BCA Inputs'!$AY$14:$AY$54,MATCH(I1674,'BCA Inputs'!$AW$14:$AW$54,0))*O1674+INDEX('BCA Inputs'!$AZ$14:$AZ$54,MATCH(I1674,'BCA Inputs'!$AW$14:$AW$54,0))*Q1674+INDEX('BCA Inputs'!$BA$14:$BA$54,MATCH(I1674,'BCA Inputs'!$AW$14:$AW$54,0))*F1674+INDEX('BCA Inputs'!$BB$14:$BB$54,MATCH(I1674,'BCA Inputs'!$AW$14:$AW$54,0))*G1674)+L1674+N1674,"")),"")</f>
        <v/>
      </c>
      <c r="U1674" s="234" t="str">
        <f t="shared" si="251"/>
        <v/>
      </c>
      <c r="V1674" s="234" t="str">
        <f t="shared" si="252"/>
        <v/>
      </c>
      <c r="W1674" s="234" t="str">
        <f t="shared" si="253"/>
        <v/>
      </c>
      <c r="Y1674" s="235" t="str">
        <f t="shared" si="254"/>
        <v/>
      </c>
      <c r="Z1674" s="236" t="str">
        <f>IFERROR(IF($B$3="NYSEG",INDEX('BCA Inputs'!$X$14:$X$54,MATCH(I1674,'BCA Inputs'!$M$14:$M$54,0))*P1674+INDEX('BCA Inputs'!$Y$14:$Y$54,MATCH(I1674,'BCA Inputs'!$M$14:$M$54,0))*O1674+INDEX('BCA Inputs'!$Z$14:$Z$54,MATCH(I1674,'BCA Inputs'!$M$14:$M$54,0))*Q1674+INDEX('BCA Inputs'!$AA$14:$AA$54,MATCH(I1674,'BCA Inputs'!$M$14:$M$54,0))*F1674+INDEX('BCA Inputs'!$AB$14:$AB$54,MATCH(I1674,'BCA Inputs'!$M$14:$M$54,0))*G1674,IF($B$3="RG&amp;E",INDEX('BCA Inputs'!$BG$14:$BG$54,MATCH(I1674,'BCA Inputs'!$AW$14:$AW$54,0))*P1674+INDEX('BCA Inputs'!$BH$14:$BH$54,MATCH(I1674,'BCA Inputs'!$AW$14:$AW$54,0))*O1674+INDEX('BCA Inputs'!$BI$14:$BI$54,MATCH(I1674,'BCA Inputs'!$AW$14:$AW$54,0))*Q1674+INDEX('BCA Inputs'!$BJ$14:$BJ$54,MATCH(I1674,'BCA Inputs'!$AW$14:$AW$54,0))*F1674+INDEX('BCA Inputs'!$BK$14:$BK$54,MATCH(I1674,'BCA Inputs'!$AW$14:$AW$54,0))*G1674,"")),"")</f>
        <v/>
      </c>
      <c r="AA1674" s="237" t="str">
        <f t="shared" si="255"/>
        <v/>
      </c>
      <c r="AC1674" s="238" t="str">
        <f>IFERROR((K1674+R1674)+IF($B$3="NYSEG",INDEX('BCA Inputs'!$AI$14:$AI$54,MATCH(I1674,'BCA Inputs'!$M$14:$M$54,0))*P1674+INDEX('BCA Inputs'!$AJ$14:$AJ$54,MATCH(I1674,'BCA Inputs'!$M$14:$M$54,0))*Q1674,IF($B$3="RG&amp;E",INDEX('BCA Inputs'!$BR$14:$BR$54,MATCH(I1674,'BCA Inputs'!$AW$14:$AW$54,0))*P1674+INDEX('BCA Inputs'!$BS$14:$BS$54,MATCH(I1674,'BCA Inputs'!$AW$14:$AW$54,0))*Q1674,"")),"")</f>
        <v/>
      </c>
      <c r="AD1674" s="181" t="str">
        <f>IFERROR(IF($B$3="NYSEG",INDEX('BCA Inputs'!$AD$14:$AD$54,MATCH(I1674,'BCA Inputs'!$M$14:$M$54,0))*P1674+INDEX('BCA Inputs'!$AE$14:$AE$54,MATCH(I1674,'BCA Inputs'!$M$14:$M$54,0))*O1674+INDEX('BCA Inputs'!$AF$14:$AF$54,MATCH(I1674,'BCA Inputs'!$M$14:$M$54,0))*Q1674+INDEX('BCA Inputs'!$AG$14:$AG$54,MATCH(I1674,'BCA Inputs'!$M$14:$M$54,0))*F1674+INDEX('BCA Inputs'!$AH$14:$AH$54,MATCH(I1674,'BCA Inputs'!$M$14:$M$54,0))*G1674,IF($B$3="RG&amp;E",INDEX('BCA Inputs'!$BM$14:$BM$54,MATCH(I1674,'BCA Inputs'!$AW$14:$AW$54,0))*P1674+INDEX('BCA Inputs'!$BN$14:$BN$54,MATCH(I1674,'BCA Inputs'!$AW$14:$AW$54,0))*O1674+INDEX('BCA Inputs'!$BO$14:$BO$54,MATCH(I1674,'BCA Inputs'!$AW$14:$AW$54,0))*Q1674+INDEX('BCA Inputs'!$BP$14:$BP$54,MATCH(I1674,'BCA Inputs'!$AW$14:$AW$54,0))*F1674+INDEX('BCA Inputs'!$BQ$14:$BQ$54,MATCH(I1674,'BCA Inputs'!$AW$14:$AW$54,0))*G1674,"")),"")</f>
        <v/>
      </c>
      <c r="AE1674" s="237" t="str">
        <f t="shared" si="256"/>
        <v/>
      </c>
      <c r="AF1674" s="198">
        <f t="shared" si="258"/>
        <v>0</v>
      </c>
      <c r="AG1674" s="239">
        <f t="shared" si="259"/>
        <v>0</v>
      </c>
    </row>
    <row r="1675" spans="1:33">
      <c r="A1675" s="228"/>
      <c r="B1675" s="176"/>
      <c r="C1675" s="229"/>
      <c r="D1675" s="230"/>
      <c r="E1675" s="230"/>
      <c r="F1675" s="230"/>
      <c r="G1675" s="230"/>
      <c r="H1675" s="231"/>
      <c r="I1675" s="231"/>
      <c r="J1675" s="232"/>
      <c r="K1675" s="232"/>
      <c r="L1675" s="232"/>
      <c r="M1675" s="181">
        <f t="shared" si="257"/>
        <v>0</v>
      </c>
      <c r="N1675" s="181">
        <f>IF(H1675="",0,H1675*I1675*'Avoided Water Savings Cost'!$C$16)</f>
        <v>0</v>
      </c>
      <c r="O1675" s="545">
        <f>IF(C1675="",0,IF($B$3="NYSEG",C1675/(1-'Avoided Electric Costs 2020'!$W$21),IF($B$3="RG&amp;E",C1675/(1-'Avoided Electric Costs 2020'!$X$21),"")))</f>
        <v>0</v>
      </c>
      <c r="P1675" s="546">
        <f>IF(D1675="",0,IF($B$3="NYSEG",D1675/(1-'Avoided Electric Costs 2020'!$W$21),IF($B$3="RG&amp;E",D1675/(1-'Avoided Electric Costs 2020'!$X$21),"")))</f>
        <v>0</v>
      </c>
      <c r="Q1675" s="546">
        <f>IF(E1675="",0,IF($B$3="NYSEG",E1675/(1-'Avoided Natural Gas Costs 2020'!$J$34),IF($B$3="RG&amp;E",E1675/(1-'Avoided Natural Gas Costs 2020'!$K$34),"")))</f>
        <v>0</v>
      </c>
      <c r="R1675" s="233" t="str">
        <f>IFERROR(IF(P1675*'BCA Inputs'!$C$1+Q1675*'BCA Inputs'!$C$2+F1675*'BCA Inputs'!$C$2+G1675*'BCA Inputs'!$C$2=0,"",P1675*'BCA Inputs'!$C$1+Q1675*'BCA Inputs'!$C$2+F1675*'BCA Inputs'!$C$2+G1675*'BCA Inputs'!$C$2),"")</f>
        <v/>
      </c>
      <c r="S1675" s="181" t="str">
        <f t="shared" si="250"/>
        <v/>
      </c>
      <c r="T1675" s="181" t="str">
        <f>IFERROR(IF($B$3="NYSEG",(INDEX('BCA Inputs'!$N$14:$N$54,MATCH(I1675,'BCA Inputs'!$M$14:$M$54,0))*P1675+INDEX('BCA Inputs'!$O$14:$O$54,MATCH(I1675,'BCA Inputs'!$M$14:$M$54,0))*O1675+INDEX('BCA Inputs'!P:P,MATCH(I1675,'BCA Inputs'!M:M,0))*Q1675+INDEX('BCA Inputs'!Q:Q,MATCH(I1675,'BCA Inputs'!M:M,0))*F1675+INDEX('BCA Inputs'!R:R,MATCH(I1675,'BCA Inputs'!M:M,0))*G1675)+L1675+N1675,IF($B$3="RG&amp;E",(INDEX('BCA Inputs'!$AX$14:$AX$54,MATCH(I1675,'BCA Inputs'!$AW$14:$AW$54,0))*P1675+INDEX('BCA Inputs'!$AY$14:$AY$54,MATCH(I1675,'BCA Inputs'!$AW$14:$AW$54,0))*O1675+INDEX('BCA Inputs'!$AZ$14:$AZ$54,MATCH(I1675,'BCA Inputs'!$AW$14:$AW$54,0))*Q1675+INDEX('BCA Inputs'!$BA$14:$BA$54,MATCH(I1675,'BCA Inputs'!$AW$14:$AW$54,0))*F1675+INDEX('BCA Inputs'!$BB$14:$BB$54,MATCH(I1675,'BCA Inputs'!$AW$14:$AW$54,0))*G1675)+L1675+N1675,"")),"")</f>
        <v/>
      </c>
      <c r="U1675" s="234" t="str">
        <f t="shared" si="251"/>
        <v/>
      </c>
      <c r="V1675" s="234" t="str">
        <f t="shared" si="252"/>
        <v/>
      </c>
      <c r="W1675" s="234" t="str">
        <f t="shared" si="253"/>
        <v/>
      </c>
      <c r="Y1675" s="235" t="str">
        <f t="shared" si="254"/>
        <v/>
      </c>
      <c r="Z1675" s="236" t="str">
        <f>IFERROR(IF($B$3="NYSEG",INDEX('BCA Inputs'!$X$14:$X$54,MATCH(I1675,'BCA Inputs'!$M$14:$M$54,0))*P1675+INDEX('BCA Inputs'!$Y$14:$Y$54,MATCH(I1675,'BCA Inputs'!$M$14:$M$54,0))*O1675+INDEX('BCA Inputs'!$Z$14:$Z$54,MATCH(I1675,'BCA Inputs'!$M$14:$M$54,0))*Q1675+INDEX('BCA Inputs'!$AA$14:$AA$54,MATCH(I1675,'BCA Inputs'!$M$14:$M$54,0))*F1675+INDEX('BCA Inputs'!$AB$14:$AB$54,MATCH(I1675,'BCA Inputs'!$M$14:$M$54,0))*G1675,IF($B$3="RG&amp;E",INDEX('BCA Inputs'!$BG$14:$BG$54,MATCH(I1675,'BCA Inputs'!$AW$14:$AW$54,0))*P1675+INDEX('BCA Inputs'!$BH$14:$BH$54,MATCH(I1675,'BCA Inputs'!$AW$14:$AW$54,0))*O1675+INDEX('BCA Inputs'!$BI$14:$BI$54,MATCH(I1675,'BCA Inputs'!$AW$14:$AW$54,0))*Q1675+INDEX('BCA Inputs'!$BJ$14:$BJ$54,MATCH(I1675,'BCA Inputs'!$AW$14:$AW$54,0))*F1675+INDEX('BCA Inputs'!$BK$14:$BK$54,MATCH(I1675,'BCA Inputs'!$AW$14:$AW$54,0))*G1675,"")),"")</f>
        <v/>
      </c>
      <c r="AA1675" s="237" t="str">
        <f t="shared" si="255"/>
        <v/>
      </c>
      <c r="AC1675" s="238" t="str">
        <f>IFERROR((K1675+R1675)+IF($B$3="NYSEG",INDEX('BCA Inputs'!$AI$14:$AI$54,MATCH(I1675,'BCA Inputs'!$M$14:$M$54,0))*P1675+INDEX('BCA Inputs'!$AJ$14:$AJ$54,MATCH(I1675,'BCA Inputs'!$M$14:$M$54,0))*Q1675,IF($B$3="RG&amp;E",INDEX('BCA Inputs'!$BR$14:$BR$54,MATCH(I1675,'BCA Inputs'!$AW$14:$AW$54,0))*P1675+INDEX('BCA Inputs'!$BS$14:$BS$54,MATCH(I1675,'BCA Inputs'!$AW$14:$AW$54,0))*Q1675,"")),"")</f>
        <v/>
      </c>
      <c r="AD1675" s="181" t="str">
        <f>IFERROR(IF($B$3="NYSEG",INDEX('BCA Inputs'!$AD$14:$AD$54,MATCH(I1675,'BCA Inputs'!$M$14:$M$54,0))*P1675+INDEX('BCA Inputs'!$AE$14:$AE$54,MATCH(I1675,'BCA Inputs'!$M$14:$M$54,0))*O1675+INDEX('BCA Inputs'!$AF$14:$AF$54,MATCH(I1675,'BCA Inputs'!$M$14:$M$54,0))*Q1675+INDEX('BCA Inputs'!$AG$14:$AG$54,MATCH(I1675,'BCA Inputs'!$M$14:$M$54,0))*F1675+INDEX('BCA Inputs'!$AH$14:$AH$54,MATCH(I1675,'BCA Inputs'!$M$14:$M$54,0))*G1675,IF($B$3="RG&amp;E",INDEX('BCA Inputs'!$BM$14:$BM$54,MATCH(I1675,'BCA Inputs'!$AW$14:$AW$54,0))*P1675+INDEX('BCA Inputs'!$BN$14:$BN$54,MATCH(I1675,'BCA Inputs'!$AW$14:$AW$54,0))*O1675+INDEX('BCA Inputs'!$BO$14:$BO$54,MATCH(I1675,'BCA Inputs'!$AW$14:$AW$54,0))*Q1675+INDEX('BCA Inputs'!$BP$14:$BP$54,MATCH(I1675,'BCA Inputs'!$AW$14:$AW$54,0))*F1675+INDEX('BCA Inputs'!$BQ$14:$BQ$54,MATCH(I1675,'BCA Inputs'!$AW$14:$AW$54,0))*G1675,"")),"")</f>
        <v/>
      </c>
      <c r="AE1675" s="237" t="str">
        <f t="shared" si="256"/>
        <v/>
      </c>
      <c r="AF1675" s="198">
        <f t="shared" si="258"/>
        <v>0</v>
      </c>
      <c r="AG1675" s="239">
        <f t="shared" si="259"/>
        <v>0</v>
      </c>
    </row>
    <row r="1676" spans="1:33">
      <c r="A1676" s="228"/>
      <c r="B1676" s="176"/>
      <c r="C1676" s="229"/>
      <c r="D1676" s="230"/>
      <c r="E1676" s="230"/>
      <c r="F1676" s="230"/>
      <c r="G1676" s="230"/>
      <c r="H1676" s="231"/>
      <c r="I1676" s="231"/>
      <c r="J1676" s="232"/>
      <c r="K1676" s="232"/>
      <c r="L1676" s="232"/>
      <c r="M1676" s="181">
        <f t="shared" si="257"/>
        <v>0</v>
      </c>
      <c r="N1676" s="181">
        <f>IF(H1676="",0,H1676*I1676*'Avoided Water Savings Cost'!$C$16)</f>
        <v>0</v>
      </c>
      <c r="O1676" s="545">
        <f>IF(C1676="",0,IF($B$3="NYSEG",C1676/(1-'Avoided Electric Costs 2020'!$W$21),IF($B$3="RG&amp;E",C1676/(1-'Avoided Electric Costs 2020'!$X$21),"")))</f>
        <v>0</v>
      </c>
      <c r="P1676" s="546">
        <f>IF(D1676="",0,IF($B$3="NYSEG",D1676/(1-'Avoided Electric Costs 2020'!$W$21),IF($B$3="RG&amp;E",D1676/(1-'Avoided Electric Costs 2020'!$X$21),"")))</f>
        <v>0</v>
      </c>
      <c r="Q1676" s="546">
        <f>IF(E1676="",0,IF($B$3="NYSEG",E1676/(1-'Avoided Natural Gas Costs 2020'!$J$34),IF($B$3="RG&amp;E",E1676/(1-'Avoided Natural Gas Costs 2020'!$K$34),"")))</f>
        <v>0</v>
      </c>
      <c r="R1676" s="233" t="str">
        <f>IFERROR(IF(P1676*'BCA Inputs'!$C$1+Q1676*'BCA Inputs'!$C$2+F1676*'BCA Inputs'!$C$2+G1676*'BCA Inputs'!$C$2=0,"",P1676*'BCA Inputs'!$C$1+Q1676*'BCA Inputs'!$C$2+F1676*'BCA Inputs'!$C$2+G1676*'BCA Inputs'!$C$2),"")</f>
        <v/>
      </c>
      <c r="S1676" s="181" t="str">
        <f t="shared" si="250"/>
        <v/>
      </c>
      <c r="T1676" s="181" t="str">
        <f>IFERROR(IF($B$3="NYSEG",(INDEX('BCA Inputs'!$N$14:$N$54,MATCH(I1676,'BCA Inputs'!$M$14:$M$54,0))*P1676+INDEX('BCA Inputs'!$O$14:$O$54,MATCH(I1676,'BCA Inputs'!$M$14:$M$54,0))*O1676+INDEX('BCA Inputs'!P:P,MATCH(I1676,'BCA Inputs'!M:M,0))*Q1676+INDEX('BCA Inputs'!Q:Q,MATCH(I1676,'BCA Inputs'!M:M,0))*F1676+INDEX('BCA Inputs'!R:R,MATCH(I1676,'BCA Inputs'!M:M,0))*G1676)+L1676+N1676,IF($B$3="RG&amp;E",(INDEX('BCA Inputs'!$AX$14:$AX$54,MATCH(I1676,'BCA Inputs'!$AW$14:$AW$54,0))*P1676+INDEX('BCA Inputs'!$AY$14:$AY$54,MATCH(I1676,'BCA Inputs'!$AW$14:$AW$54,0))*O1676+INDEX('BCA Inputs'!$AZ$14:$AZ$54,MATCH(I1676,'BCA Inputs'!$AW$14:$AW$54,0))*Q1676+INDEX('BCA Inputs'!$BA$14:$BA$54,MATCH(I1676,'BCA Inputs'!$AW$14:$AW$54,0))*F1676+INDEX('BCA Inputs'!$BB$14:$BB$54,MATCH(I1676,'BCA Inputs'!$AW$14:$AW$54,0))*G1676)+L1676+N1676,"")),"")</f>
        <v/>
      </c>
      <c r="U1676" s="234" t="str">
        <f t="shared" si="251"/>
        <v/>
      </c>
      <c r="V1676" s="234" t="str">
        <f t="shared" si="252"/>
        <v/>
      </c>
      <c r="W1676" s="234" t="str">
        <f t="shared" si="253"/>
        <v/>
      </c>
      <c r="Y1676" s="235" t="str">
        <f t="shared" si="254"/>
        <v/>
      </c>
      <c r="Z1676" s="236" t="str">
        <f>IFERROR(IF($B$3="NYSEG",INDEX('BCA Inputs'!$X$14:$X$54,MATCH(I1676,'BCA Inputs'!$M$14:$M$54,0))*P1676+INDEX('BCA Inputs'!$Y$14:$Y$54,MATCH(I1676,'BCA Inputs'!$M$14:$M$54,0))*O1676+INDEX('BCA Inputs'!$Z$14:$Z$54,MATCH(I1676,'BCA Inputs'!$M$14:$M$54,0))*Q1676+INDEX('BCA Inputs'!$AA$14:$AA$54,MATCH(I1676,'BCA Inputs'!$M$14:$M$54,0))*F1676+INDEX('BCA Inputs'!$AB$14:$AB$54,MATCH(I1676,'BCA Inputs'!$M$14:$M$54,0))*G1676,IF($B$3="RG&amp;E",INDEX('BCA Inputs'!$BG$14:$BG$54,MATCH(I1676,'BCA Inputs'!$AW$14:$AW$54,0))*P1676+INDEX('BCA Inputs'!$BH$14:$BH$54,MATCH(I1676,'BCA Inputs'!$AW$14:$AW$54,0))*O1676+INDEX('BCA Inputs'!$BI$14:$BI$54,MATCH(I1676,'BCA Inputs'!$AW$14:$AW$54,0))*Q1676+INDEX('BCA Inputs'!$BJ$14:$BJ$54,MATCH(I1676,'BCA Inputs'!$AW$14:$AW$54,0))*F1676+INDEX('BCA Inputs'!$BK$14:$BK$54,MATCH(I1676,'BCA Inputs'!$AW$14:$AW$54,0))*G1676,"")),"")</f>
        <v/>
      </c>
      <c r="AA1676" s="237" t="str">
        <f t="shared" si="255"/>
        <v/>
      </c>
      <c r="AC1676" s="238" t="str">
        <f>IFERROR((K1676+R1676)+IF($B$3="NYSEG",INDEX('BCA Inputs'!$AI$14:$AI$54,MATCH(I1676,'BCA Inputs'!$M$14:$M$54,0))*P1676+INDEX('BCA Inputs'!$AJ$14:$AJ$54,MATCH(I1676,'BCA Inputs'!$M$14:$M$54,0))*Q1676,IF($B$3="RG&amp;E",INDEX('BCA Inputs'!$BR$14:$BR$54,MATCH(I1676,'BCA Inputs'!$AW$14:$AW$54,0))*P1676+INDEX('BCA Inputs'!$BS$14:$BS$54,MATCH(I1676,'BCA Inputs'!$AW$14:$AW$54,0))*Q1676,"")),"")</f>
        <v/>
      </c>
      <c r="AD1676" s="181" t="str">
        <f>IFERROR(IF($B$3="NYSEG",INDEX('BCA Inputs'!$AD$14:$AD$54,MATCH(I1676,'BCA Inputs'!$M$14:$M$54,0))*P1676+INDEX('BCA Inputs'!$AE$14:$AE$54,MATCH(I1676,'BCA Inputs'!$M$14:$M$54,0))*O1676+INDEX('BCA Inputs'!$AF$14:$AF$54,MATCH(I1676,'BCA Inputs'!$M$14:$M$54,0))*Q1676+INDEX('BCA Inputs'!$AG$14:$AG$54,MATCH(I1676,'BCA Inputs'!$M$14:$M$54,0))*F1676+INDEX('BCA Inputs'!$AH$14:$AH$54,MATCH(I1676,'BCA Inputs'!$M$14:$M$54,0))*G1676,IF($B$3="RG&amp;E",INDEX('BCA Inputs'!$BM$14:$BM$54,MATCH(I1676,'BCA Inputs'!$AW$14:$AW$54,0))*P1676+INDEX('BCA Inputs'!$BN$14:$BN$54,MATCH(I1676,'BCA Inputs'!$AW$14:$AW$54,0))*O1676+INDEX('BCA Inputs'!$BO$14:$BO$54,MATCH(I1676,'BCA Inputs'!$AW$14:$AW$54,0))*Q1676+INDEX('BCA Inputs'!$BP$14:$BP$54,MATCH(I1676,'BCA Inputs'!$AW$14:$AW$54,0))*F1676+INDEX('BCA Inputs'!$BQ$14:$BQ$54,MATCH(I1676,'BCA Inputs'!$AW$14:$AW$54,0))*G1676,"")),"")</f>
        <v/>
      </c>
      <c r="AE1676" s="237" t="str">
        <f t="shared" si="256"/>
        <v/>
      </c>
      <c r="AF1676" s="198">
        <f t="shared" si="258"/>
        <v>0</v>
      </c>
      <c r="AG1676" s="239">
        <f t="shared" si="259"/>
        <v>0</v>
      </c>
    </row>
    <row r="1677" spans="1:33">
      <c r="A1677" s="228"/>
      <c r="B1677" s="176"/>
      <c r="C1677" s="229"/>
      <c r="D1677" s="230"/>
      <c r="E1677" s="230"/>
      <c r="F1677" s="230"/>
      <c r="G1677" s="230"/>
      <c r="H1677" s="231"/>
      <c r="I1677" s="231"/>
      <c r="J1677" s="232"/>
      <c r="K1677" s="232"/>
      <c r="L1677" s="232"/>
      <c r="M1677" s="181">
        <f t="shared" si="257"/>
        <v>0</v>
      </c>
      <c r="N1677" s="181">
        <f>IF(H1677="",0,H1677*I1677*'Avoided Water Savings Cost'!$C$16)</f>
        <v>0</v>
      </c>
      <c r="O1677" s="545">
        <f>IF(C1677="",0,IF($B$3="NYSEG",C1677/(1-'Avoided Electric Costs 2020'!$W$21),IF($B$3="RG&amp;E",C1677/(1-'Avoided Electric Costs 2020'!$X$21),"")))</f>
        <v>0</v>
      </c>
      <c r="P1677" s="546">
        <f>IF(D1677="",0,IF($B$3="NYSEG",D1677/(1-'Avoided Electric Costs 2020'!$W$21),IF($B$3="RG&amp;E",D1677/(1-'Avoided Electric Costs 2020'!$X$21),"")))</f>
        <v>0</v>
      </c>
      <c r="Q1677" s="546">
        <f>IF(E1677="",0,IF($B$3="NYSEG",E1677/(1-'Avoided Natural Gas Costs 2020'!$J$34),IF($B$3="RG&amp;E",E1677/(1-'Avoided Natural Gas Costs 2020'!$K$34),"")))</f>
        <v>0</v>
      </c>
      <c r="R1677" s="233" t="str">
        <f>IFERROR(IF(P1677*'BCA Inputs'!$C$1+Q1677*'BCA Inputs'!$C$2+F1677*'BCA Inputs'!$C$2+G1677*'BCA Inputs'!$C$2=0,"",P1677*'BCA Inputs'!$C$1+Q1677*'BCA Inputs'!$C$2+F1677*'BCA Inputs'!$C$2+G1677*'BCA Inputs'!$C$2),"")</f>
        <v/>
      </c>
      <c r="S1677" s="181" t="str">
        <f t="shared" si="250"/>
        <v/>
      </c>
      <c r="T1677" s="181" t="str">
        <f>IFERROR(IF($B$3="NYSEG",(INDEX('BCA Inputs'!$N$14:$N$54,MATCH(I1677,'BCA Inputs'!$M$14:$M$54,0))*P1677+INDEX('BCA Inputs'!$O$14:$O$54,MATCH(I1677,'BCA Inputs'!$M$14:$M$54,0))*O1677+INDEX('BCA Inputs'!P:P,MATCH(I1677,'BCA Inputs'!M:M,0))*Q1677+INDEX('BCA Inputs'!Q:Q,MATCH(I1677,'BCA Inputs'!M:M,0))*F1677+INDEX('BCA Inputs'!R:R,MATCH(I1677,'BCA Inputs'!M:M,0))*G1677)+L1677+N1677,IF($B$3="RG&amp;E",(INDEX('BCA Inputs'!$AX$14:$AX$54,MATCH(I1677,'BCA Inputs'!$AW$14:$AW$54,0))*P1677+INDEX('BCA Inputs'!$AY$14:$AY$54,MATCH(I1677,'BCA Inputs'!$AW$14:$AW$54,0))*O1677+INDEX('BCA Inputs'!$AZ$14:$AZ$54,MATCH(I1677,'BCA Inputs'!$AW$14:$AW$54,0))*Q1677+INDEX('BCA Inputs'!$BA$14:$BA$54,MATCH(I1677,'BCA Inputs'!$AW$14:$AW$54,0))*F1677+INDEX('BCA Inputs'!$BB$14:$BB$54,MATCH(I1677,'BCA Inputs'!$AW$14:$AW$54,0))*G1677)+L1677+N1677,"")),"")</f>
        <v/>
      </c>
      <c r="U1677" s="234" t="str">
        <f t="shared" si="251"/>
        <v/>
      </c>
      <c r="V1677" s="234" t="str">
        <f t="shared" si="252"/>
        <v/>
      </c>
      <c r="W1677" s="234" t="str">
        <f t="shared" si="253"/>
        <v/>
      </c>
      <c r="Y1677" s="235" t="str">
        <f t="shared" si="254"/>
        <v/>
      </c>
      <c r="Z1677" s="236" t="str">
        <f>IFERROR(IF($B$3="NYSEG",INDEX('BCA Inputs'!$X$14:$X$54,MATCH(I1677,'BCA Inputs'!$M$14:$M$54,0))*P1677+INDEX('BCA Inputs'!$Y$14:$Y$54,MATCH(I1677,'BCA Inputs'!$M$14:$M$54,0))*O1677+INDEX('BCA Inputs'!$Z$14:$Z$54,MATCH(I1677,'BCA Inputs'!$M$14:$M$54,0))*Q1677+INDEX('BCA Inputs'!$AA$14:$AA$54,MATCH(I1677,'BCA Inputs'!$M$14:$M$54,0))*F1677+INDEX('BCA Inputs'!$AB$14:$AB$54,MATCH(I1677,'BCA Inputs'!$M$14:$M$54,0))*G1677,IF($B$3="RG&amp;E",INDEX('BCA Inputs'!$BG$14:$BG$54,MATCH(I1677,'BCA Inputs'!$AW$14:$AW$54,0))*P1677+INDEX('BCA Inputs'!$BH$14:$BH$54,MATCH(I1677,'BCA Inputs'!$AW$14:$AW$54,0))*O1677+INDEX('BCA Inputs'!$BI$14:$BI$54,MATCH(I1677,'BCA Inputs'!$AW$14:$AW$54,0))*Q1677+INDEX('BCA Inputs'!$BJ$14:$BJ$54,MATCH(I1677,'BCA Inputs'!$AW$14:$AW$54,0))*F1677+INDEX('BCA Inputs'!$BK$14:$BK$54,MATCH(I1677,'BCA Inputs'!$AW$14:$AW$54,0))*G1677,"")),"")</f>
        <v/>
      </c>
      <c r="AA1677" s="237" t="str">
        <f t="shared" si="255"/>
        <v/>
      </c>
      <c r="AC1677" s="238" t="str">
        <f>IFERROR((K1677+R1677)+IF($B$3="NYSEG",INDEX('BCA Inputs'!$AI$14:$AI$54,MATCH(I1677,'BCA Inputs'!$M$14:$M$54,0))*P1677+INDEX('BCA Inputs'!$AJ$14:$AJ$54,MATCH(I1677,'BCA Inputs'!$M$14:$M$54,0))*Q1677,IF($B$3="RG&amp;E",INDEX('BCA Inputs'!$BR$14:$BR$54,MATCH(I1677,'BCA Inputs'!$AW$14:$AW$54,0))*P1677+INDEX('BCA Inputs'!$BS$14:$BS$54,MATCH(I1677,'BCA Inputs'!$AW$14:$AW$54,0))*Q1677,"")),"")</f>
        <v/>
      </c>
      <c r="AD1677" s="181" t="str">
        <f>IFERROR(IF($B$3="NYSEG",INDEX('BCA Inputs'!$AD$14:$AD$54,MATCH(I1677,'BCA Inputs'!$M$14:$M$54,0))*P1677+INDEX('BCA Inputs'!$AE$14:$AE$54,MATCH(I1677,'BCA Inputs'!$M$14:$M$54,0))*O1677+INDEX('BCA Inputs'!$AF$14:$AF$54,MATCH(I1677,'BCA Inputs'!$M$14:$M$54,0))*Q1677+INDEX('BCA Inputs'!$AG$14:$AG$54,MATCH(I1677,'BCA Inputs'!$M$14:$M$54,0))*F1677+INDEX('BCA Inputs'!$AH$14:$AH$54,MATCH(I1677,'BCA Inputs'!$M$14:$M$54,0))*G1677,IF($B$3="RG&amp;E",INDEX('BCA Inputs'!$BM$14:$BM$54,MATCH(I1677,'BCA Inputs'!$AW$14:$AW$54,0))*P1677+INDEX('BCA Inputs'!$BN$14:$BN$54,MATCH(I1677,'BCA Inputs'!$AW$14:$AW$54,0))*O1677+INDEX('BCA Inputs'!$BO$14:$BO$54,MATCH(I1677,'BCA Inputs'!$AW$14:$AW$54,0))*Q1677+INDEX('BCA Inputs'!$BP$14:$BP$54,MATCH(I1677,'BCA Inputs'!$AW$14:$AW$54,0))*F1677+INDEX('BCA Inputs'!$BQ$14:$BQ$54,MATCH(I1677,'BCA Inputs'!$AW$14:$AW$54,0))*G1677,"")),"")</f>
        <v/>
      </c>
      <c r="AE1677" s="237" t="str">
        <f t="shared" si="256"/>
        <v/>
      </c>
      <c r="AF1677" s="198">
        <f t="shared" si="258"/>
        <v>0</v>
      </c>
      <c r="AG1677" s="239">
        <f t="shared" si="259"/>
        <v>0</v>
      </c>
    </row>
    <row r="1678" spans="1:33">
      <c r="A1678" s="228"/>
      <c r="B1678" s="176"/>
      <c r="C1678" s="229"/>
      <c r="D1678" s="230"/>
      <c r="E1678" s="230"/>
      <c r="F1678" s="230"/>
      <c r="G1678" s="230"/>
      <c r="H1678" s="231"/>
      <c r="I1678" s="231"/>
      <c r="J1678" s="232"/>
      <c r="K1678" s="232"/>
      <c r="L1678" s="232"/>
      <c r="M1678" s="181">
        <f t="shared" si="257"/>
        <v>0</v>
      </c>
      <c r="N1678" s="181">
        <f>IF(H1678="",0,H1678*I1678*'Avoided Water Savings Cost'!$C$16)</f>
        <v>0</v>
      </c>
      <c r="O1678" s="545">
        <f>IF(C1678="",0,IF($B$3="NYSEG",C1678/(1-'Avoided Electric Costs 2020'!$W$21),IF($B$3="RG&amp;E",C1678/(1-'Avoided Electric Costs 2020'!$X$21),"")))</f>
        <v>0</v>
      </c>
      <c r="P1678" s="546">
        <f>IF(D1678="",0,IF($B$3="NYSEG",D1678/(1-'Avoided Electric Costs 2020'!$W$21),IF($B$3="RG&amp;E",D1678/(1-'Avoided Electric Costs 2020'!$X$21),"")))</f>
        <v>0</v>
      </c>
      <c r="Q1678" s="546">
        <f>IF(E1678="",0,IF($B$3="NYSEG",E1678/(1-'Avoided Natural Gas Costs 2020'!$J$34),IF($B$3="RG&amp;E",E1678/(1-'Avoided Natural Gas Costs 2020'!$K$34),"")))</f>
        <v>0</v>
      </c>
      <c r="R1678" s="233" t="str">
        <f>IFERROR(IF(P1678*'BCA Inputs'!$C$1+Q1678*'BCA Inputs'!$C$2+F1678*'BCA Inputs'!$C$2+G1678*'BCA Inputs'!$C$2=0,"",P1678*'BCA Inputs'!$C$1+Q1678*'BCA Inputs'!$C$2+F1678*'BCA Inputs'!$C$2+G1678*'BCA Inputs'!$C$2),"")</f>
        <v/>
      </c>
      <c r="S1678" s="181" t="str">
        <f t="shared" si="250"/>
        <v/>
      </c>
      <c r="T1678" s="181" t="str">
        <f>IFERROR(IF($B$3="NYSEG",(INDEX('BCA Inputs'!$N$14:$N$54,MATCH(I1678,'BCA Inputs'!$M$14:$M$54,0))*P1678+INDEX('BCA Inputs'!$O$14:$O$54,MATCH(I1678,'BCA Inputs'!$M$14:$M$54,0))*O1678+INDEX('BCA Inputs'!P:P,MATCH(I1678,'BCA Inputs'!M:M,0))*Q1678+INDEX('BCA Inputs'!Q:Q,MATCH(I1678,'BCA Inputs'!M:M,0))*F1678+INDEX('BCA Inputs'!R:R,MATCH(I1678,'BCA Inputs'!M:M,0))*G1678)+L1678+N1678,IF($B$3="RG&amp;E",(INDEX('BCA Inputs'!$AX$14:$AX$54,MATCH(I1678,'BCA Inputs'!$AW$14:$AW$54,0))*P1678+INDEX('BCA Inputs'!$AY$14:$AY$54,MATCH(I1678,'BCA Inputs'!$AW$14:$AW$54,0))*O1678+INDEX('BCA Inputs'!$AZ$14:$AZ$54,MATCH(I1678,'BCA Inputs'!$AW$14:$AW$54,0))*Q1678+INDEX('BCA Inputs'!$BA$14:$BA$54,MATCH(I1678,'BCA Inputs'!$AW$14:$AW$54,0))*F1678+INDEX('BCA Inputs'!$BB$14:$BB$54,MATCH(I1678,'BCA Inputs'!$AW$14:$AW$54,0))*G1678)+L1678+N1678,"")),"")</f>
        <v/>
      </c>
      <c r="U1678" s="234" t="str">
        <f t="shared" si="251"/>
        <v/>
      </c>
      <c r="V1678" s="234" t="str">
        <f t="shared" si="252"/>
        <v/>
      </c>
      <c r="W1678" s="234" t="str">
        <f t="shared" si="253"/>
        <v/>
      </c>
      <c r="Y1678" s="235" t="str">
        <f t="shared" si="254"/>
        <v/>
      </c>
      <c r="Z1678" s="236" t="str">
        <f>IFERROR(IF($B$3="NYSEG",INDEX('BCA Inputs'!$X$14:$X$54,MATCH(I1678,'BCA Inputs'!$M$14:$M$54,0))*P1678+INDEX('BCA Inputs'!$Y$14:$Y$54,MATCH(I1678,'BCA Inputs'!$M$14:$M$54,0))*O1678+INDEX('BCA Inputs'!$Z$14:$Z$54,MATCH(I1678,'BCA Inputs'!$M$14:$M$54,0))*Q1678+INDEX('BCA Inputs'!$AA$14:$AA$54,MATCH(I1678,'BCA Inputs'!$M$14:$M$54,0))*F1678+INDEX('BCA Inputs'!$AB$14:$AB$54,MATCH(I1678,'BCA Inputs'!$M$14:$M$54,0))*G1678,IF($B$3="RG&amp;E",INDEX('BCA Inputs'!$BG$14:$BG$54,MATCH(I1678,'BCA Inputs'!$AW$14:$AW$54,0))*P1678+INDEX('BCA Inputs'!$BH$14:$BH$54,MATCH(I1678,'BCA Inputs'!$AW$14:$AW$54,0))*O1678+INDEX('BCA Inputs'!$BI$14:$BI$54,MATCH(I1678,'BCA Inputs'!$AW$14:$AW$54,0))*Q1678+INDEX('BCA Inputs'!$BJ$14:$BJ$54,MATCH(I1678,'BCA Inputs'!$AW$14:$AW$54,0))*F1678+INDEX('BCA Inputs'!$BK$14:$BK$54,MATCH(I1678,'BCA Inputs'!$AW$14:$AW$54,0))*G1678,"")),"")</f>
        <v/>
      </c>
      <c r="AA1678" s="237" t="str">
        <f t="shared" si="255"/>
        <v/>
      </c>
      <c r="AC1678" s="238" t="str">
        <f>IFERROR((K1678+R1678)+IF($B$3="NYSEG",INDEX('BCA Inputs'!$AI$14:$AI$54,MATCH(I1678,'BCA Inputs'!$M$14:$M$54,0))*P1678+INDEX('BCA Inputs'!$AJ$14:$AJ$54,MATCH(I1678,'BCA Inputs'!$M$14:$M$54,0))*Q1678,IF($B$3="RG&amp;E",INDEX('BCA Inputs'!$BR$14:$BR$54,MATCH(I1678,'BCA Inputs'!$AW$14:$AW$54,0))*P1678+INDEX('BCA Inputs'!$BS$14:$BS$54,MATCH(I1678,'BCA Inputs'!$AW$14:$AW$54,0))*Q1678,"")),"")</f>
        <v/>
      </c>
      <c r="AD1678" s="181" t="str">
        <f>IFERROR(IF($B$3="NYSEG",INDEX('BCA Inputs'!$AD$14:$AD$54,MATCH(I1678,'BCA Inputs'!$M$14:$M$54,0))*P1678+INDEX('BCA Inputs'!$AE$14:$AE$54,MATCH(I1678,'BCA Inputs'!$M$14:$M$54,0))*O1678+INDEX('BCA Inputs'!$AF$14:$AF$54,MATCH(I1678,'BCA Inputs'!$M$14:$M$54,0))*Q1678+INDEX('BCA Inputs'!$AG$14:$AG$54,MATCH(I1678,'BCA Inputs'!$M$14:$M$54,0))*F1678+INDEX('BCA Inputs'!$AH$14:$AH$54,MATCH(I1678,'BCA Inputs'!$M$14:$M$54,0))*G1678,IF($B$3="RG&amp;E",INDEX('BCA Inputs'!$BM$14:$BM$54,MATCH(I1678,'BCA Inputs'!$AW$14:$AW$54,0))*P1678+INDEX('BCA Inputs'!$BN$14:$BN$54,MATCH(I1678,'BCA Inputs'!$AW$14:$AW$54,0))*O1678+INDEX('BCA Inputs'!$BO$14:$BO$54,MATCH(I1678,'BCA Inputs'!$AW$14:$AW$54,0))*Q1678+INDEX('BCA Inputs'!$BP$14:$BP$54,MATCH(I1678,'BCA Inputs'!$AW$14:$AW$54,0))*F1678+INDEX('BCA Inputs'!$BQ$14:$BQ$54,MATCH(I1678,'BCA Inputs'!$AW$14:$AW$54,0))*G1678,"")),"")</f>
        <v/>
      </c>
      <c r="AE1678" s="237" t="str">
        <f t="shared" si="256"/>
        <v/>
      </c>
      <c r="AF1678" s="198">
        <f t="shared" si="258"/>
        <v>0</v>
      </c>
      <c r="AG1678" s="239">
        <f t="shared" si="259"/>
        <v>0</v>
      </c>
    </row>
    <row r="1679" spans="1:33">
      <c r="A1679" s="228"/>
      <c r="B1679" s="176"/>
      <c r="C1679" s="229"/>
      <c r="D1679" s="230"/>
      <c r="E1679" s="230"/>
      <c r="F1679" s="230"/>
      <c r="G1679" s="230"/>
      <c r="H1679" s="231"/>
      <c r="I1679" s="231"/>
      <c r="J1679" s="232"/>
      <c r="K1679" s="232"/>
      <c r="L1679" s="232"/>
      <c r="M1679" s="181">
        <f t="shared" si="257"/>
        <v>0</v>
      </c>
      <c r="N1679" s="181">
        <f>IF(H1679="",0,H1679*I1679*'Avoided Water Savings Cost'!$C$16)</f>
        <v>0</v>
      </c>
      <c r="O1679" s="545">
        <f>IF(C1679="",0,IF($B$3="NYSEG",C1679/(1-'Avoided Electric Costs 2020'!$W$21),IF($B$3="RG&amp;E",C1679/(1-'Avoided Electric Costs 2020'!$X$21),"")))</f>
        <v>0</v>
      </c>
      <c r="P1679" s="546">
        <f>IF(D1679="",0,IF($B$3="NYSEG",D1679/(1-'Avoided Electric Costs 2020'!$W$21),IF($B$3="RG&amp;E",D1679/(1-'Avoided Electric Costs 2020'!$X$21),"")))</f>
        <v>0</v>
      </c>
      <c r="Q1679" s="546">
        <f>IF(E1679="",0,IF($B$3="NYSEG",E1679/(1-'Avoided Natural Gas Costs 2020'!$J$34),IF($B$3="RG&amp;E",E1679/(1-'Avoided Natural Gas Costs 2020'!$K$34),"")))</f>
        <v>0</v>
      </c>
      <c r="R1679" s="233" t="str">
        <f>IFERROR(IF(P1679*'BCA Inputs'!$C$1+Q1679*'BCA Inputs'!$C$2+F1679*'BCA Inputs'!$C$2+G1679*'BCA Inputs'!$C$2=0,"",P1679*'BCA Inputs'!$C$1+Q1679*'BCA Inputs'!$C$2+F1679*'BCA Inputs'!$C$2+G1679*'BCA Inputs'!$C$2),"")</f>
        <v/>
      </c>
      <c r="S1679" s="181" t="str">
        <f t="shared" si="250"/>
        <v/>
      </c>
      <c r="T1679" s="181" t="str">
        <f>IFERROR(IF($B$3="NYSEG",(INDEX('BCA Inputs'!$N$14:$N$54,MATCH(I1679,'BCA Inputs'!$M$14:$M$54,0))*P1679+INDEX('BCA Inputs'!$O$14:$O$54,MATCH(I1679,'BCA Inputs'!$M$14:$M$54,0))*O1679+INDEX('BCA Inputs'!P:P,MATCH(I1679,'BCA Inputs'!M:M,0))*Q1679+INDEX('BCA Inputs'!Q:Q,MATCH(I1679,'BCA Inputs'!M:M,0))*F1679+INDEX('BCA Inputs'!R:R,MATCH(I1679,'BCA Inputs'!M:M,0))*G1679)+L1679+N1679,IF($B$3="RG&amp;E",(INDEX('BCA Inputs'!$AX$14:$AX$54,MATCH(I1679,'BCA Inputs'!$AW$14:$AW$54,0))*P1679+INDEX('BCA Inputs'!$AY$14:$AY$54,MATCH(I1679,'BCA Inputs'!$AW$14:$AW$54,0))*O1679+INDEX('BCA Inputs'!$AZ$14:$AZ$54,MATCH(I1679,'BCA Inputs'!$AW$14:$AW$54,0))*Q1679+INDEX('BCA Inputs'!$BA$14:$BA$54,MATCH(I1679,'BCA Inputs'!$AW$14:$AW$54,0))*F1679+INDEX('BCA Inputs'!$BB$14:$BB$54,MATCH(I1679,'BCA Inputs'!$AW$14:$AW$54,0))*G1679)+L1679+N1679,"")),"")</f>
        <v/>
      </c>
      <c r="U1679" s="234" t="str">
        <f t="shared" si="251"/>
        <v/>
      </c>
      <c r="V1679" s="234" t="str">
        <f t="shared" si="252"/>
        <v/>
      </c>
      <c r="W1679" s="234" t="str">
        <f t="shared" si="253"/>
        <v/>
      </c>
      <c r="Y1679" s="235" t="str">
        <f t="shared" si="254"/>
        <v/>
      </c>
      <c r="Z1679" s="236" t="str">
        <f>IFERROR(IF($B$3="NYSEG",INDEX('BCA Inputs'!$X$14:$X$54,MATCH(I1679,'BCA Inputs'!$M$14:$M$54,0))*P1679+INDEX('BCA Inputs'!$Y$14:$Y$54,MATCH(I1679,'BCA Inputs'!$M$14:$M$54,0))*O1679+INDEX('BCA Inputs'!$Z$14:$Z$54,MATCH(I1679,'BCA Inputs'!$M$14:$M$54,0))*Q1679+INDEX('BCA Inputs'!$AA$14:$AA$54,MATCH(I1679,'BCA Inputs'!$M$14:$M$54,0))*F1679+INDEX('BCA Inputs'!$AB$14:$AB$54,MATCH(I1679,'BCA Inputs'!$M$14:$M$54,0))*G1679,IF($B$3="RG&amp;E",INDEX('BCA Inputs'!$BG$14:$BG$54,MATCH(I1679,'BCA Inputs'!$AW$14:$AW$54,0))*P1679+INDEX('BCA Inputs'!$BH$14:$BH$54,MATCH(I1679,'BCA Inputs'!$AW$14:$AW$54,0))*O1679+INDEX('BCA Inputs'!$BI$14:$BI$54,MATCH(I1679,'BCA Inputs'!$AW$14:$AW$54,0))*Q1679+INDEX('BCA Inputs'!$BJ$14:$BJ$54,MATCH(I1679,'BCA Inputs'!$AW$14:$AW$54,0))*F1679+INDEX('BCA Inputs'!$BK$14:$BK$54,MATCH(I1679,'BCA Inputs'!$AW$14:$AW$54,0))*G1679,"")),"")</f>
        <v/>
      </c>
      <c r="AA1679" s="237" t="str">
        <f t="shared" si="255"/>
        <v/>
      </c>
      <c r="AC1679" s="238" t="str">
        <f>IFERROR((K1679+R1679)+IF($B$3="NYSEG",INDEX('BCA Inputs'!$AI$14:$AI$54,MATCH(I1679,'BCA Inputs'!$M$14:$M$54,0))*P1679+INDEX('BCA Inputs'!$AJ$14:$AJ$54,MATCH(I1679,'BCA Inputs'!$M$14:$M$54,0))*Q1679,IF($B$3="RG&amp;E",INDEX('BCA Inputs'!$BR$14:$BR$54,MATCH(I1679,'BCA Inputs'!$AW$14:$AW$54,0))*P1679+INDEX('BCA Inputs'!$BS$14:$BS$54,MATCH(I1679,'BCA Inputs'!$AW$14:$AW$54,0))*Q1679,"")),"")</f>
        <v/>
      </c>
      <c r="AD1679" s="181" t="str">
        <f>IFERROR(IF($B$3="NYSEG",INDEX('BCA Inputs'!$AD$14:$AD$54,MATCH(I1679,'BCA Inputs'!$M$14:$M$54,0))*P1679+INDEX('BCA Inputs'!$AE$14:$AE$54,MATCH(I1679,'BCA Inputs'!$M$14:$M$54,0))*O1679+INDEX('BCA Inputs'!$AF$14:$AF$54,MATCH(I1679,'BCA Inputs'!$M$14:$M$54,0))*Q1679+INDEX('BCA Inputs'!$AG$14:$AG$54,MATCH(I1679,'BCA Inputs'!$M$14:$M$54,0))*F1679+INDEX('BCA Inputs'!$AH$14:$AH$54,MATCH(I1679,'BCA Inputs'!$M$14:$M$54,0))*G1679,IF($B$3="RG&amp;E",INDEX('BCA Inputs'!$BM$14:$BM$54,MATCH(I1679,'BCA Inputs'!$AW$14:$AW$54,0))*P1679+INDEX('BCA Inputs'!$BN$14:$BN$54,MATCH(I1679,'BCA Inputs'!$AW$14:$AW$54,0))*O1679+INDEX('BCA Inputs'!$BO$14:$BO$54,MATCH(I1679,'BCA Inputs'!$AW$14:$AW$54,0))*Q1679+INDEX('BCA Inputs'!$BP$14:$BP$54,MATCH(I1679,'BCA Inputs'!$AW$14:$AW$54,0))*F1679+INDEX('BCA Inputs'!$BQ$14:$BQ$54,MATCH(I1679,'BCA Inputs'!$AW$14:$AW$54,0))*G1679,"")),"")</f>
        <v/>
      </c>
      <c r="AE1679" s="237" t="str">
        <f t="shared" si="256"/>
        <v/>
      </c>
      <c r="AF1679" s="198">
        <f t="shared" si="258"/>
        <v>0</v>
      </c>
      <c r="AG1679" s="239">
        <f t="shared" si="259"/>
        <v>0</v>
      </c>
    </row>
    <row r="1680" spans="1:33">
      <c r="A1680" s="228"/>
      <c r="B1680" s="176"/>
      <c r="C1680" s="229"/>
      <c r="D1680" s="230"/>
      <c r="E1680" s="230"/>
      <c r="F1680" s="230"/>
      <c r="G1680" s="230"/>
      <c r="H1680" s="231"/>
      <c r="I1680" s="231"/>
      <c r="J1680" s="232"/>
      <c r="K1680" s="232"/>
      <c r="L1680" s="232"/>
      <c r="M1680" s="181">
        <f t="shared" si="257"/>
        <v>0</v>
      </c>
      <c r="N1680" s="181">
        <f>IF(H1680="",0,H1680*I1680*'Avoided Water Savings Cost'!$C$16)</f>
        <v>0</v>
      </c>
      <c r="O1680" s="545">
        <f>IF(C1680="",0,IF($B$3="NYSEG",C1680/(1-'Avoided Electric Costs 2020'!$W$21),IF($B$3="RG&amp;E",C1680/(1-'Avoided Electric Costs 2020'!$X$21),"")))</f>
        <v>0</v>
      </c>
      <c r="P1680" s="546">
        <f>IF(D1680="",0,IF($B$3="NYSEG",D1680/(1-'Avoided Electric Costs 2020'!$W$21),IF($B$3="RG&amp;E",D1680/(1-'Avoided Electric Costs 2020'!$X$21),"")))</f>
        <v>0</v>
      </c>
      <c r="Q1680" s="546">
        <f>IF(E1680="",0,IF($B$3="NYSEG",E1680/(1-'Avoided Natural Gas Costs 2020'!$J$34),IF($B$3="RG&amp;E",E1680/(1-'Avoided Natural Gas Costs 2020'!$K$34),"")))</f>
        <v>0</v>
      </c>
      <c r="R1680" s="233" t="str">
        <f>IFERROR(IF(P1680*'BCA Inputs'!$C$1+Q1680*'BCA Inputs'!$C$2+F1680*'BCA Inputs'!$C$2+G1680*'BCA Inputs'!$C$2=0,"",P1680*'BCA Inputs'!$C$1+Q1680*'BCA Inputs'!$C$2+F1680*'BCA Inputs'!$C$2+G1680*'BCA Inputs'!$C$2),"")</f>
        <v/>
      </c>
      <c r="S1680" s="181" t="str">
        <f t="shared" si="250"/>
        <v/>
      </c>
      <c r="T1680" s="181" t="str">
        <f>IFERROR(IF($B$3="NYSEG",(INDEX('BCA Inputs'!$N$14:$N$54,MATCH(I1680,'BCA Inputs'!$M$14:$M$54,0))*P1680+INDEX('BCA Inputs'!$O$14:$O$54,MATCH(I1680,'BCA Inputs'!$M$14:$M$54,0))*O1680+INDEX('BCA Inputs'!P:P,MATCH(I1680,'BCA Inputs'!M:M,0))*Q1680+INDEX('BCA Inputs'!Q:Q,MATCH(I1680,'BCA Inputs'!M:M,0))*F1680+INDEX('BCA Inputs'!R:R,MATCH(I1680,'BCA Inputs'!M:M,0))*G1680)+L1680+N1680,IF($B$3="RG&amp;E",(INDEX('BCA Inputs'!$AX$14:$AX$54,MATCH(I1680,'BCA Inputs'!$AW$14:$AW$54,0))*P1680+INDEX('BCA Inputs'!$AY$14:$AY$54,MATCH(I1680,'BCA Inputs'!$AW$14:$AW$54,0))*O1680+INDEX('BCA Inputs'!$AZ$14:$AZ$54,MATCH(I1680,'BCA Inputs'!$AW$14:$AW$54,0))*Q1680+INDEX('BCA Inputs'!$BA$14:$BA$54,MATCH(I1680,'BCA Inputs'!$AW$14:$AW$54,0))*F1680+INDEX('BCA Inputs'!$BB$14:$BB$54,MATCH(I1680,'BCA Inputs'!$AW$14:$AW$54,0))*G1680)+L1680+N1680,"")),"")</f>
        <v/>
      </c>
      <c r="U1680" s="234" t="str">
        <f t="shared" si="251"/>
        <v/>
      </c>
      <c r="V1680" s="234" t="str">
        <f t="shared" si="252"/>
        <v/>
      </c>
      <c r="W1680" s="234" t="str">
        <f t="shared" si="253"/>
        <v/>
      </c>
      <c r="Y1680" s="235" t="str">
        <f t="shared" si="254"/>
        <v/>
      </c>
      <c r="Z1680" s="236" t="str">
        <f>IFERROR(IF($B$3="NYSEG",INDEX('BCA Inputs'!$X$14:$X$54,MATCH(I1680,'BCA Inputs'!$M$14:$M$54,0))*P1680+INDEX('BCA Inputs'!$Y$14:$Y$54,MATCH(I1680,'BCA Inputs'!$M$14:$M$54,0))*O1680+INDEX('BCA Inputs'!$Z$14:$Z$54,MATCH(I1680,'BCA Inputs'!$M$14:$M$54,0))*Q1680+INDEX('BCA Inputs'!$AA$14:$AA$54,MATCH(I1680,'BCA Inputs'!$M$14:$M$54,0))*F1680+INDEX('BCA Inputs'!$AB$14:$AB$54,MATCH(I1680,'BCA Inputs'!$M$14:$M$54,0))*G1680,IF($B$3="RG&amp;E",INDEX('BCA Inputs'!$BG$14:$BG$54,MATCH(I1680,'BCA Inputs'!$AW$14:$AW$54,0))*P1680+INDEX('BCA Inputs'!$BH$14:$BH$54,MATCH(I1680,'BCA Inputs'!$AW$14:$AW$54,0))*O1680+INDEX('BCA Inputs'!$BI$14:$BI$54,MATCH(I1680,'BCA Inputs'!$AW$14:$AW$54,0))*Q1680+INDEX('BCA Inputs'!$BJ$14:$BJ$54,MATCH(I1680,'BCA Inputs'!$AW$14:$AW$54,0))*F1680+INDEX('BCA Inputs'!$BK$14:$BK$54,MATCH(I1680,'BCA Inputs'!$AW$14:$AW$54,0))*G1680,"")),"")</f>
        <v/>
      </c>
      <c r="AA1680" s="237" t="str">
        <f t="shared" si="255"/>
        <v/>
      </c>
      <c r="AC1680" s="238" t="str">
        <f>IFERROR((K1680+R1680)+IF($B$3="NYSEG",INDEX('BCA Inputs'!$AI$14:$AI$54,MATCH(I1680,'BCA Inputs'!$M$14:$M$54,0))*P1680+INDEX('BCA Inputs'!$AJ$14:$AJ$54,MATCH(I1680,'BCA Inputs'!$M$14:$M$54,0))*Q1680,IF($B$3="RG&amp;E",INDEX('BCA Inputs'!$BR$14:$BR$54,MATCH(I1680,'BCA Inputs'!$AW$14:$AW$54,0))*P1680+INDEX('BCA Inputs'!$BS$14:$BS$54,MATCH(I1680,'BCA Inputs'!$AW$14:$AW$54,0))*Q1680,"")),"")</f>
        <v/>
      </c>
      <c r="AD1680" s="181" t="str">
        <f>IFERROR(IF($B$3="NYSEG",INDEX('BCA Inputs'!$AD$14:$AD$54,MATCH(I1680,'BCA Inputs'!$M$14:$M$54,0))*P1680+INDEX('BCA Inputs'!$AE$14:$AE$54,MATCH(I1680,'BCA Inputs'!$M$14:$M$54,0))*O1680+INDEX('BCA Inputs'!$AF$14:$AF$54,MATCH(I1680,'BCA Inputs'!$M$14:$M$54,0))*Q1680+INDEX('BCA Inputs'!$AG$14:$AG$54,MATCH(I1680,'BCA Inputs'!$M$14:$M$54,0))*F1680+INDEX('BCA Inputs'!$AH$14:$AH$54,MATCH(I1680,'BCA Inputs'!$M$14:$M$54,0))*G1680,IF($B$3="RG&amp;E",INDEX('BCA Inputs'!$BM$14:$BM$54,MATCH(I1680,'BCA Inputs'!$AW$14:$AW$54,0))*P1680+INDEX('BCA Inputs'!$BN$14:$BN$54,MATCH(I1680,'BCA Inputs'!$AW$14:$AW$54,0))*O1680+INDEX('BCA Inputs'!$BO$14:$BO$54,MATCH(I1680,'BCA Inputs'!$AW$14:$AW$54,0))*Q1680+INDEX('BCA Inputs'!$BP$14:$BP$54,MATCH(I1680,'BCA Inputs'!$AW$14:$AW$54,0))*F1680+INDEX('BCA Inputs'!$BQ$14:$BQ$54,MATCH(I1680,'BCA Inputs'!$AW$14:$AW$54,0))*G1680,"")),"")</f>
        <v/>
      </c>
      <c r="AE1680" s="237" t="str">
        <f t="shared" si="256"/>
        <v/>
      </c>
      <c r="AF1680" s="198">
        <f t="shared" si="258"/>
        <v>0</v>
      </c>
      <c r="AG1680" s="239">
        <f t="shared" si="259"/>
        <v>0</v>
      </c>
    </row>
    <row r="1681" spans="1:33">
      <c r="A1681" s="228"/>
      <c r="B1681" s="176"/>
      <c r="C1681" s="229"/>
      <c r="D1681" s="230"/>
      <c r="E1681" s="230"/>
      <c r="F1681" s="230"/>
      <c r="G1681" s="230"/>
      <c r="H1681" s="231"/>
      <c r="I1681" s="231"/>
      <c r="J1681" s="232"/>
      <c r="K1681" s="232"/>
      <c r="L1681" s="232"/>
      <c r="M1681" s="181">
        <f t="shared" si="257"/>
        <v>0</v>
      </c>
      <c r="N1681" s="181">
        <f>IF(H1681="",0,H1681*I1681*'Avoided Water Savings Cost'!$C$16)</f>
        <v>0</v>
      </c>
      <c r="O1681" s="545">
        <f>IF(C1681="",0,IF($B$3="NYSEG",C1681/(1-'Avoided Electric Costs 2020'!$W$21),IF($B$3="RG&amp;E",C1681/(1-'Avoided Electric Costs 2020'!$X$21),"")))</f>
        <v>0</v>
      </c>
      <c r="P1681" s="546">
        <f>IF(D1681="",0,IF($B$3="NYSEG",D1681/(1-'Avoided Electric Costs 2020'!$W$21),IF($B$3="RG&amp;E",D1681/(1-'Avoided Electric Costs 2020'!$X$21),"")))</f>
        <v>0</v>
      </c>
      <c r="Q1681" s="546">
        <f>IF(E1681="",0,IF($B$3="NYSEG",E1681/(1-'Avoided Natural Gas Costs 2020'!$J$34),IF($B$3="RG&amp;E",E1681/(1-'Avoided Natural Gas Costs 2020'!$K$34),"")))</f>
        <v>0</v>
      </c>
      <c r="R1681" s="233" t="str">
        <f>IFERROR(IF(P1681*'BCA Inputs'!$C$1+Q1681*'BCA Inputs'!$C$2+F1681*'BCA Inputs'!$C$2+G1681*'BCA Inputs'!$C$2=0,"",P1681*'BCA Inputs'!$C$1+Q1681*'BCA Inputs'!$C$2+F1681*'BCA Inputs'!$C$2+G1681*'BCA Inputs'!$C$2),"")</f>
        <v/>
      </c>
      <c r="S1681" s="181" t="str">
        <f t="shared" si="250"/>
        <v/>
      </c>
      <c r="T1681" s="181" t="str">
        <f>IFERROR(IF($B$3="NYSEG",(INDEX('BCA Inputs'!$N$14:$N$54,MATCH(I1681,'BCA Inputs'!$M$14:$M$54,0))*P1681+INDEX('BCA Inputs'!$O$14:$O$54,MATCH(I1681,'BCA Inputs'!$M$14:$M$54,0))*O1681+INDEX('BCA Inputs'!P:P,MATCH(I1681,'BCA Inputs'!M:M,0))*Q1681+INDEX('BCA Inputs'!Q:Q,MATCH(I1681,'BCA Inputs'!M:M,0))*F1681+INDEX('BCA Inputs'!R:R,MATCH(I1681,'BCA Inputs'!M:M,0))*G1681)+L1681+N1681,IF($B$3="RG&amp;E",(INDEX('BCA Inputs'!$AX$14:$AX$54,MATCH(I1681,'BCA Inputs'!$AW$14:$AW$54,0))*P1681+INDEX('BCA Inputs'!$AY$14:$AY$54,MATCH(I1681,'BCA Inputs'!$AW$14:$AW$54,0))*O1681+INDEX('BCA Inputs'!$AZ$14:$AZ$54,MATCH(I1681,'BCA Inputs'!$AW$14:$AW$54,0))*Q1681+INDEX('BCA Inputs'!$BA$14:$BA$54,MATCH(I1681,'BCA Inputs'!$AW$14:$AW$54,0))*F1681+INDEX('BCA Inputs'!$BB$14:$BB$54,MATCH(I1681,'BCA Inputs'!$AW$14:$AW$54,0))*G1681)+L1681+N1681,"")),"")</f>
        <v/>
      </c>
      <c r="U1681" s="234" t="str">
        <f t="shared" si="251"/>
        <v/>
      </c>
      <c r="V1681" s="234" t="str">
        <f t="shared" si="252"/>
        <v/>
      </c>
      <c r="W1681" s="234" t="str">
        <f t="shared" si="253"/>
        <v/>
      </c>
      <c r="Y1681" s="235" t="str">
        <f t="shared" si="254"/>
        <v/>
      </c>
      <c r="Z1681" s="236" t="str">
        <f>IFERROR(IF($B$3="NYSEG",INDEX('BCA Inputs'!$X$14:$X$54,MATCH(I1681,'BCA Inputs'!$M$14:$M$54,0))*P1681+INDEX('BCA Inputs'!$Y$14:$Y$54,MATCH(I1681,'BCA Inputs'!$M$14:$M$54,0))*O1681+INDEX('BCA Inputs'!$Z$14:$Z$54,MATCH(I1681,'BCA Inputs'!$M$14:$M$54,0))*Q1681+INDEX('BCA Inputs'!$AA$14:$AA$54,MATCH(I1681,'BCA Inputs'!$M$14:$M$54,0))*F1681+INDEX('BCA Inputs'!$AB$14:$AB$54,MATCH(I1681,'BCA Inputs'!$M$14:$M$54,0))*G1681,IF($B$3="RG&amp;E",INDEX('BCA Inputs'!$BG$14:$BG$54,MATCH(I1681,'BCA Inputs'!$AW$14:$AW$54,0))*P1681+INDEX('BCA Inputs'!$BH$14:$BH$54,MATCH(I1681,'BCA Inputs'!$AW$14:$AW$54,0))*O1681+INDEX('BCA Inputs'!$BI$14:$BI$54,MATCH(I1681,'BCA Inputs'!$AW$14:$AW$54,0))*Q1681+INDEX('BCA Inputs'!$BJ$14:$BJ$54,MATCH(I1681,'BCA Inputs'!$AW$14:$AW$54,0))*F1681+INDEX('BCA Inputs'!$BK$14:$BK$54,MATCH(I1681,'BCA Inputs'!$AW$14:$AW$54,0))*G1681,"")),"")</f>
        <v/>
      </c>
      <c r="AA1681" s="237" t="str">
        <f t="shared" si="255"/>
        <v/>
      </c>
      <c r="AC1681" s="238" t="str">
        <f>IFERROR((K1681+R1681)+IF($B$3="NYSEG",INDEX('BCA Inputs'!$AI$14:$AI$54,MATCH(I1681,'BCA Inputs'!$M$14:$M$54,0))*P1681+INDEX('BCA Inputs'!$AJ$14:$AJ$54,MATCH(I1681,'BCA Inputs'!$M$14:$M$54,0))*Q1681,IF($B$3="RG&amp;E",INDEX('BCA Inputs'!$BR$14:$BR$54,MATCH(I1681,'BCA Inputs'!$AW$14:$AW$54,0))*P1681+INDEX('BCA Inputs'!$BS$14:$BS$54,MATCH(I1681,'BCA Inputs'!$AW$14:$AW$54,0))*Q1681,"")),"")</f>
        <v/>
      </c>
      <c r="AD1681" s="181" t="str">
        <f>IFERROR(IF($B$3="NYSEG",INDEX('BCA Inputs'!$AD$14:$AD$54,MATCH(I1681,'BCA Inputs'!$M$14:$M$54,0))*P1681+INDEX('BCA Inputs'!$AE$14:$AE$54,MATCH(I1681,'BCA Inputs'!$M$14:$M$54,0))*O1681+INDEX('BCA Inputs'!$AF$14:$AF$54,MATCH(I1681,'BCA Inputs'!$M$14:$M$54,0))*Q1681+INDEX('BCA Inputs'!$AG$14:$AG$54,MATCH(I1681,'BCA Inputs'!$M$14:$M$54,0))*F1681+INDEX('BCA Inputs'!$AH$14:$AH$54,MATCH(I1681,'BCA Inputs'!$M$14:$M$54,0))*G1681,IF($B$3="RG&amp;E",INDEX('BCA Inputs'!$BM$14:$BM$54,MATCH(I1681,'BCA Inputs'!$AW$14:$AW$54,0))*P1681+INDEX('BCA Inputs'!$BN$14:$BN$54,MATCH(I1681,'BCA Inputs'!$AW$14:$AW$54,0))*O1681+INDEX('BCA Inputs'!$BO$14:$BO$54,MATCH(I1681,'BCA Inputs'!$AW$14:$AW$54,0))*Q1681+INDEX('BCA Inputs'!$BP$14:$BP$54,MATCH(I1681,'BCA Inputs'!$AW$14:$AW$54,0))*F1681+INDEX('BCA Inputs'!$BQ$14:$BQ$54,MATCH(I1681,'BCA Inputs'!$AW$14:$AW$54,0))*G1681,"")),"")</f>
        <v/>
      </c>
      <c r="AE1681" s="237" t="str">
        <f t="shared" si="256"/>
        <v/>
      </c>
      <c r="AF1681" s="198">
        <f t="shared" si="258"/>
        <v>0</v>
      </c>
      <c r="AG1681" s="239">
        <f t="shared" si="259"/>
        <v>0</v>
      </c>
    </row>
    <row r="1682" spans="1:33">
      <c r="A1682" s="228"/>
      <c r="B1682" s="176"/>
      <c r="C1682" s="229"/>
      <c r="D1682" s="230"/>
      <c r="E1682" s="230"/>
      <c r="F1682" s="230"/>
      <c r="G1682" s="230"/>
      <c r="H1682" s="231"/>
      <c r="I1682" s="231"/>
      <c r="J1682" s="232"/>
      <c r="K1682" s="232"/>
      <c r="L1682" s="232"/>
      <c r="M1682" s="181">
        <f t="shared" si="257"/>
        <v>0</v>
      </c>
      <c r="N1682" s="181">
        <f>IF(H1682="",0,H1682*I1682*'Avoided Water Savings Cost'!$C$16)</f>
        <v>0</v>
      </c>
      <c r="O1682" s="545">
        <f>IF(C1682="",0,IF($B$3="NYSEG",C1682/(1-'Avoided Electric Costs 2020'!$W$21),IF($B$3="RG&amp;E",C1682/(1-'Avoided Electric Costs 2020'!$X$21),"")))</f>
        <v>0</v>
      </c>
      <c r="P1682" s="546">
        <f>IF(D1682="",0,IF($B$3="NYSEG",D1682/(1-'Avoided Electric Costs 2020'!$W$21),IF($B$3="RG&amp;E",D1682/(1-'Avoided Electric Costs 2020'!$X$21),"")))</f>
        <v>0</v>
      </c>
      <c r="Q1682" s="546">
        <f>IF(E1682="",0,IF($B$3="NYSEG",E1682/(1-'Avoided Natural Gas Costs 2020'!$J$34),IF($B$3="RG&amp;E",E1682/(1-'Avoided Natural Gas Costs 2020'!$K$34),"")))</f>
        <v>0</v>
      </c>
      <c r="R1682" s="233" t="str">
        <f>IFERROR(IF(P1682*'BCA Inputs'!$C$1+Q1682*'BCA Inputs'!$C$2+F1682*'BCA Inputs'!$C$2+G1682*'BCA Inputs'!$C$2=0,"",P1682*'BCA Inputs'!$C$1+Q1682*'BCA Inputs'!$C$2+F1682*'BCA Inputs'!$C$2+G1682*'BCA Inputs'!$C$2),"")</f>
        <v/>
      </c>
      <c r="S1682" s="181" t="str">
        <f t="shared" si="250"/>
        <v/>
      </c>
      <c r="T1682" s="181" t="str">
        <f>IFERROR(IF($B$3="NYSEG",(INDEX('BCA Inputs'!$N$14:$N$54,MATCH(I1682,'BCA Inputs'!$M$14:$M$54,0))*P1682+INDEX('BCA Inputs'!$O$14:$O$54,MATCH(I1682,'BCA Inputs'!$M$14:$M$54,0))*O1682+INDEX('BCA Inputs'!P:P,MATCH(I1682,'BCA Inputs'!M:M,0))*Q1682+INDEX('BCA Inputs'!Q:Q,MATCH(I1682,'BCA Inputs'!M:M,0))*F1682+INDEX('BCA Inputs'!R:R,MATCH(I1682,'BCA Inputs'!M:M,0))*G1682)+L1682+N1682,IF($B$3="RG&amp;E",(INDEX('BCA Inputs'!$AX$14:$AX$54,MATCH(I1682,'BCA Inputs'!$AW$14:$AW$54,0))*P1682+INDEX('BCA Inputs'!$AY$14:$AY$54,MATCH(I1682,'BCA Inputs'!$AW$14:$AW$54,0))*O1682+INDEX('BCA Inputs'!$AZ$14:$AZ$54,MATCH(I1682,'BCA Inputs'!$AW$14:$AW$54,0))*Q1682+INDEX('BCA Inputs'!$BA$14:$BA$54,MATCH(I1682,'BCA Inputs'!$AW$14:$AW$54,0))*F1682+INDEX('BCA Inputs'!$BB$14:$BB$54,MATCH(I1682,'BCA Inputs'!$AW$14:$AW$54,0))*G1682)+L1682+N1682,"")),"")</f>
        <v/>
      </c>
      <c r="U1682" s="234" t="str">
        <f t="shared" si="251"/>
        <v/>
      </c>
      <c r="V1682" s="234" t="str">
        <f t="shared" si="252"/>
        <v/>
      </c>
      <c r="W1682" s="234" t="str">
        <f t="shared" si="253"/>
        <v/>
      </c>
      <c r="Y1682" s="235" t="str">
        <f t="shared" si="254"/>
        <v/>
      </c>
      <c r="Z1682" s="236" t="str">
        <f>IFERROR(IF($B$3="NYSEG",INDEX('BCA Inputs'!$X$14:$X$54,MATCH(I1682,'BCA Inputs'!$M$14:$M$54,0))*P1682+INDEX('BCA Inputs'!$Y$14:$Y$54,MATCH(I1682,'BCA Inputs'!$M$14:$M$54,0))*O1682+INDEX('BCA Inputs'!$Z$14:$Z$54,MATCH(I1682,'BCA Inputs'!$M$14:$M$54,0))*Q1682+INDEX('BCA Inputs'!$AA$14:$AA$54,MATCH(I1682,'BCA Inputs'!$M$14:$M$54,0))*F1682+INDEX('BCA Inputs'!$AB$14:$AB$54,MATCH(I1682,'BCA Inputs'!$M$14:$M$54,0))*G1682,IF($B$3="RG&amp;E",INDEX('BCA Inputs'!$BG$14:$BG$54,MATCH(I1682,'BCA Inputs'!$AW$14:$AW$54,0))*P1682+INDEX('BCA Inputs'!$BH$14:$BH$54,MATCH(I1682,'BCA Inputs'!$AW$14:$AW$54,0))*O1682+INDEX('BCA Inputs'!$BI$14:$BI$54,MATCH(I1682,'BCA Inputs'!$AW$14:$AW$54,0))*Q1682+INDEX('BCA Inputs'!$BJ$14:$BJ$54,MATCH(I1682,'BCA Inputs'!$AW$14:$AW$54,0))*F1682+INDEX('BCA Inputs'!$BK$14:$BK$54,MATCH(I1682,'BCA Inputs'!$AW$14:$AW$54,0))*G1682,"")),"")</f>
        <v/>
      </c>
      <c r="AA1682" s="237" t="str">
        <f t="shared" si="255"/>
        <v/>
      </c>
      <c r="AC1682" s="238" t="str">
        <f>IFERROR((K1682+R1682)+IF($B$3="NYSEG",INDEX('BCA Inputs'!$AI$14:$AI$54,MATCH(I1682,'BCA Inputs'!$M$14:$M$54,0))*P1682+INDEX('BCA Inputs'!$AJ$14:$AJ$54,MATCH(I1682,'BCA Inputs'!$M$14:$M$54,0))*Q1682,IF($B$3="RG&amp;E",INDEX('BCA Inputs'!$BR$14:$BR$54,MATCH(I1682,'BCA Inputs'!$AW$14:$AW$54,0))*P1682+INDEX('BCA Inputs'!$BS$14:$BS$54,MATCH(I1682,'BCA Inputs'!$AW$14:$AW$54,0))*Q1682,"")),"")</f>
        <v/>
      </c>
      <c r="AD1682" s="181" t="str">
        <f>IFERROR(IF($B$3="NYSEG",INDEX('BCA Inputs'!$AD$14:$AD$54,MATCH(I1682,'BCA Inputs'!$M$14:$M$54,0))*P1682+INDEX('BCA Inputs'!$AE$14:$AE$54,MATCH(I1682,'BCA Inputs'!$M$14:$M$54,0))*O1682+INDEX('BCA Inputs'!$AF$14:$AF$54,MATCH(I1682,'BCA Inputs'!$M$14:$M$54,0))*Q1682+INDEX('BCA Inputs'!$AG$14:$AG$54,MATCH(I1682,'BCA Inputs'!$M$14:$M$54,0))*F1682+INDEX('BCA Inputs'!$AH$14:$AH$54,MATCH(I1682,'BCA Inputs'!$M$14:$M$54,0))*G1682,IF($B$3="RG&amp;E",INDEX('BCA Inputs'!$BM$14:$BM$54,MATCH(I1682,'BCA Inputs'!$AW$14:$AW$54,0))*P1682+INDEX('BCA Inputs'!$BN$14:$BN$54,MATCH(I1682,'BCA Inputs'!$AW$14:$AW$54,0))*O1682+INDEX('BCA Inputs'!$BO$14:$BO$54,MATCH(I1682,'BCA Inputs'!$AW$14:$AW$54,0))*Q1682+INDEX('BCA Inputs'!$BP$14:$BP$54,MATCH(I1682,'BCA Inputs'!$AW$14:$AW$54,0))*F1682+INDEX('BCA Inputs'!$BQ$14:$BQ$54,MATCH(I1682,'BCA Inputs'!$AW$14:$AW$54,0))*G1682,"")),"")</f>
        <v/>
      </c>
      <c r="AE1682" s="237" t="str">
        <f t="shared" si="256"/>
        <v/>
      </c>
      <c r="AF1682" s="198">
        <f t="shared" si="258"/>
        <v>0</v>
      </c>
      <c r="AG1682" s="239">
        <f t="shared" si="259"/>
        <v>0</v>
      </c>
    </row>
    <row r="1683" spans="1:33">
      <c r="A1683" s="228"/>
      <c r="B1683" s="176"/>
      <c r="C1683" s="229"/>
      <c r="D1683" s="230"/>
      <c r="E1683" s="230"/>
      <c r="F1683" s="230"/>
      <c r="G1683" s="230"/>
      <c r="H1683" s="231"/>
      <c r="I1683" s="231"/>
      <c r="J1683" s="232"/>
      <c r="K1683" s="232"/>
      <c r="L1683" s="232"/>
      <c r="M1683" s="181">
        <f t="shared" si="257"/>
        <v>0</v>
      </c>
      <c r="N1683" s="181">
        <f>IF(H1683="",0,H1683*I1683*'Avoided Water Savings Cost'!$C$16)</f>
        <v>0</v>
      </c>
      <c r="O1683" s="545">
        <f>IF(C1683="",0,IF($B$3="NYSEG",C1683/(1-'Avoided Electric Costs 2020'!$W$21),IF($B$3="RG&amp;E",C1683/(1-'Avoided Electric Costs 2020'!$X$21),"")))</f>
        <v>0</v>
      </c>
      <c r="P1683" s="546">
        <f>IF(D1683="",0,IF($B$3="NYSEG",D1683/(1-'Avoided Electric Costs 2020'!$W$21),IF($B$3="RG&amp;E",D1683/(1-'Avoided Electric Costs 2020'!$X$21),"")))</f>
        <v>0</v>
      </c>
      <c r="Q1683" s="546">
        <f>IF(E1683="",0,IF($B$3="NYSEG",E1683/(1-'Avoided Natural Gas Costs 2020'!$J$34),IF($B$3="RG&amp;E",E1683/(1-'Avoided Natural Gas Costs 2020'!$K$34),"")))</f>
        <v>0</v>
      </c>
      <c r="R1683" s="233" t="str">
        <f>IFERROR(IF(P1683*'BCA Inputs'!$C$1+Q1683*'BCA Inputs'!$C$2+F1683*'BCA Inputs'!$C$2+G1683*'BCA Inputs'!$C$2=0,"",P1683*'BCA Inputs'!$C$1+Q1683*'BCA Inputs'!$C$2+F1683*'BCA Inputs'!$C$2+G1683*'BCA Inputs'!$C$2),"")</f>
        <v/>
      </c>
      <c r="S1683" s="181" t="str">
        <f t="shared" si="250"/>
        <v/>
      </c>
      <c r="T1683" s="181" t="str">
        <f>IFERROR(IF($B$3="NYSEG",(INDEX('BCA Inputs'!$N$14:$N$54,MATCH(I1683,'BCA Inputs'!$M$14:$M$54,0))*P1683+INDEX('BCA Inputs'!$O$14:$O$54,MATCH(I1683,'BCA Inputs'!$M$14:$M$54,0))*O1683+INDEX('BCA Inputs'!P:P,MATCH(I1683,'BCA Inputs'!M:M,0))*Q1683+INDEX('BCA Inputs'!Q:Q,MATCH(I1683,'BCA Inputs'!M:M,0))*F1683+INDEX('BCA Inputs'!R:R,MATCH(I1683,'BCA Inputs'!M:M,0))*G1683)+L1683+N1683,IF($B$3="RG&amp;E",(INDEX('BCA Inputs'!$AX$14:$AX$54,MATCH(I1683,'BCA Inputs'!$AW$14:$AW$54,0))*P1683+INDEX('BCA Inputs'!$AY$14:$AY$54,MATCH(I1683,'BCA Inputs'!$AW$14:$AW$54,0))*O1683+INDEX('BCA Inputs'!$AZ$14:$AZ$54,MATCH(I1683,'BCA Inputs'!$AW$14:$AW$54,0))*Q1683+INDEX('BCA Inputs'!$BA$14:$BA$54,MATCH(I1683,'BCA Inputs'!$AW$14:$AW$54,0))*F1683+INDEX('BCA Inputs'!$BB$14:$BB$54,MATCH(I1683,'BCA Inputs'!$AW$14:$AW$54,0))*G1683)+L1683+N1683,"")),"")</f>
        <v/>
      </c>
      <c r="U1683" s="234" t="str">
        <f t="shared" si="251"/>
        <v/>
      </c>
      <c r="V1683" s="234" t="str">
        <f t="shared" si="252"/>
        <v/>
      </c>
      <c r="W1683" s="234" t="str">
        <f t="shared" si="253"/>
        <v/>
      </c>
      <c r="Y1683" s="235" t="str">
        <f t="shared" si="254"/>
        <v/>
      </c>
      <c r="Z1683" s="236" t="str">
        <f>IFERROR(IF($B$3="NYSEG",INDEX('BCA Inputs'!$X$14:$X$54,MATCH(I1683,'BCA Inputs'!$M$14:$M$54,0))*P1683+INDEX('BCA Inputs'!$Y$14:$Y$54,MATCH(I1683,'BCA Inputs'!$M$14:$M$54,0))*O1683+INDEX('BCA Inputs'!$Z$14:$Z$54,MATCH(I1683,'BCA Inputs'!$M$14:$M$54,0))*Q1683+INDEX('BCA Inputs'!$AA$14:$AA$54,MATCH(I1683,'BCA Inputs'!$M$14:$M$54,0))*F1683+INDEX('BCA Inputs'!$AB$14:$AB$54,MATCH(I1683,'BCA Inputs'!$M$14:$M$54,0))*G1683,IF($B$3="RG&amp;E",INDEX('BCA Inputs'!$BG$14:$BG$54,MATCH(I1683,'BCA Inputs'!$AW$14:$AW$54,0))*P1683+INDEX('BCA Inputs'!$BH$14:$BH$54,MATCH(I1683,'BCA Inputs'!$AW$14:$AW$54,0))*O1683+INDEX('BCA Inputs'!$BI$14:$BI$54,MATCH(I1683,'BCA Inputs'!$AW$14:$AW$54,0))*Q1683+INDEX('BCA Inputs'!$BJ$14:$BJ$54,MATCH(I1683,'BCA Inputs'!$AW$14:$AW$54,0))*F1683+INDEX('BCA Inputs'!$BK$14:$BK$54,MATCH(I1683,'BCA Inputs'!$AW$14:$AW$54,0))*G1683,"")),"")</f>
        <v/>
      </c>
      <c r="AA1683" s="237" t="str">
        <f t="shared" si="255"/>
        <v/>
      </c>
      <c r="AC1683" s="238" t="str">
        <f>IFERROR((K1683+R1683)+IF($B$3="NYSEG",INDEX('BCA Inputs'!$AI$14:$AI$54,MATCH(I1683,'BCA Inputs'!$M$14:$M$54,0))*P1683+INDEX('BCA Inputs'!$AJ$14:$AJ$54,MATCH(I1683,'BCA Inputs'!$M$14:$M$54,0))*Q1683,IF($B$3="RG&amp;E",INDEX('BCA Inputs'!$BR$14:$BR$54,MATCH(I1683,'BCA Inputs'!$AW$14:$AW$54,0))*P1683+INDEX('BCA Inputs'!$BS$14:$BS$54,MATCH(I1683,'BCA Inputs'!$AW$14:$AW$54,0))*Q1683,"")),"")</f>
        <v/>
      </c>
      <c r="AD1683" s="181" t="str">
        <f>IFERROR(IF($B$3="NYSEG",INDEX('BCA Inputs'!$AD$14:$AD$54,MATCH(I1683,'BCA Inputs'!$M$14:$M$54,0))*P1683+INDEX('BCA Inputs'!$AE$14:$AE$54,MATCH(I1683,'BCA Inputs'!$M$14:$M$54,0))*O1683+INDEX('BCA Inputs'!$AF$14:$AF$54,MATCH(I1683,'BCA Inputs'!$M$14:$M$54,0))*Q1683+INDEX('BCA Inputs'!$AG$14:$AG$54,MATCH(I1683,'BCA Inputs'!$M$14:$M$54,0))*F1683+INDEX('BCA Inputs'!$AH$14:$AH$54,MATCH(I1683,'BCA Inputs'!$M$14:$M$54,0))*G1683,IF($B$3="RG&amp;E",INDEX('BCA Inputs'!$BM$14:$BM$54,MATCH(I1683,'BCA Inputs'!$AW$14:$AW$54,0))*P1683+INDEX('BCA Inputs'!$BN$14:$BN$54,MATCH(I1683,'BCA Inputs'!$AW$14:$AW$54,0))*O1683+INDEX('BCA Inputs'!$BO$14:$BO$54,MATCH(I1683,'BCA Inputs'!$AW$14:$AW$54,0))*Q1683+INDEX('BCA Inputs'!$BP$14:$BP$54,MATCH(I1683,'BCA Inputs'!$AW$14:$AW$54,0))*F1683+INDEX('BCA Inputs'!$BQ$14:$BQ$54,MATCH(I1683,'BCA Inputs'!$AW$14:$AW$54,0))*G1683,"")),"")</f>
        <v/>
      </c>
      <c r="AE1683" s="237" t="str">
        <f t="shared" si="256"/>
        <v/>
      </c>
      <c r="AF1683" s="198">
        <f t="shared" si="258"/>
        <v>0</v>
      </c>
      <c r="AG1683" s="239">
        <f t="shared" si="259"/>
        <v>0</v>
      </c>
    </row>
    <row r="1684" spans="1:33">
      <c r="A1684" s="228"/>
      <c r="B1684" s="176"/>
      <c r="C1684" s="229"/>
      <c r="D1684" s="230"/>
      <c r="E1684" s="230"/>
      <c r="F1684" s="230"/>
      <c r="G1684" s="230"/>
      <c r="H1684" s="231"/>
      <c r="I1684" s="231"/>
      <c r="J1684" s="232"/>
      <c r="K1684" s="232"/>
      <c r="L1684" s="232"/>
      <c r="M1684" s="181">
        <f t="shared" si="257"/>
        <v>0</v>
      </c>
      <c r="N1684" s="181">
        <f>IF(H1684="",0,H1684*I1684*'Avoided Water Savings Cost'!$C$16)</f>
        <v>0</v>
      </c>
      <c r="O1684" s="545">
        <f>IF(C1684="",0,IF($B$3="NYSEG",C1684/(1-'Avoided Electric Costs 2020'!$W$21),IF($B$3="RG&amp;E",C1684/(1-'Avoided Electric Costs 2020'!$X$21),"")))</f>
        <v>0</v>
      </c>
      <c r="P1684" s="546">
        <f>IF(D1684="",0,IF($B$3="NYSEG",D1684/(1-'Avoided Electric Costs 2020'!$W$21),IF($B$3="RG&amp;E",D1684/(1-'Avoided Electric Costs 2020'!$X$21),"")))</f>
        <v>0</v>
      </c>
      <c r="Q1684" s="546">
        <f>IF(E1684="",0,IF($B$3="NYSEG",E1684/(1-'Avoided Natural Gas Costs 2020'!$J$34),IF($B$3="RG&amp;E",E1684/(1-'Avoided Natural Gas Costs 2020'!$K$34),"")))</f>
        <v>0</v>
      </c>
      <c r="R1684" s="233" t="str">
        <f>IFERROR(IF(P1684*'BCA Inputs'!$C$1+Q1684*'BCA Inputs'!$C$2+F1684*'BCA Inputs'!$C$2+G1684*'BCA Inputs'!$C$2=0,"",P1684*'BCA Inputs'!$C$1+Q1684*'BCA Inputs'!$C$2+F1684*'BCA Inputs'!$C$2+G1684*'BCA Inputs'!$C$2),"")</f>
        <v/>
      </c>
      <c r="S1684" s="181" t="str">
        <f t="shared" si="250"/>
        <v/>
      </c>
      <c r="T1684" s="181" t="str">
        <f>IFERROR(IF($B$3="NYSEG",(INDEX('BCA Inputs'!$N$14:$N$54,MATCH(I1684,'BCA Inputs'!$M$14:$M$54,0))*P1684+INDEX('BCA Inputs'!$O$14:$O$54,MATCH(I1684,'BCA Inputs'!$M$14:$M$54,0))*O1684+INDEX('BCA Inputs'!P:P,MATCH(I1684,'BCA Inputs'!M:M,0))*Q1684+INDEX('BCA Inputs'!Q:Q,MATCH(I1684,'BCA Inputs'!M:M,0))*F1684+INDEX('BCA Inputs'!R:R,MATCH(I1684,'BCA Inputs'!M:M,0))*G1684)+L1684+N1684,IF($B$3="RG&amp;E",(INDEX('BCA Inputs'!$AX$14:$AX$54,MATCH(I1684,'BCA Inputs'!$AW$14:$AW$54,0))*P1684+INDEX('BCA Inputs'!$AY$14:$AY$54,MATCH(I1684,'BCA Inputs'!$AW$14:$AW$54,0))*O1684+INDEX('BCA Inputs'!$AZ$14:$AZ$54,MATCH(I1684,'BCA Inputs'!$AW$14:$AW$54,0))*Q1684+INDEX('BCA Inputs'!$BA$14:$BA$54,MATCH(I1684,'BCA Inputs'!$AW$14:$AW$54,0))*F1684+INDEX('BCA Inputs'!$BB$14:$BB$54,MATCH(I1684,'BCA Inputs'!$AW$14:$AW$54,0))*G1684)+L1684+N1684,"")),"")</f>
        <v/>
      </c>
      <c r="U1684" s="234" t="str">
        <f t="shared" si="251"/>
        <v/>
      </c>
      <c r="V1684" s="234" t="str">
        <f t="shared" si="252"/>
        <v/>
      </c>
      <c r="W1684" s="234" t="str">
        <f t="shared" si="253"/>
        <v/>
      </c>
      <c r="Y1684" s="235" t="str">
        <f t="shared" si="254"/>
        <v/>
      </c>
      <c r="Z1684" s="236" t="str">
        <f>IFERROR(IF($B$3="NYSEG",INDEX('BCA Inputs'!$X$14:$X$54,MATCH(I1684,'BCA Inputs'!$M$14:$M$54,0))*P1684+INDEX('BCA Inputs'!$Y$14:$Y$54,MATCH(I1684,'BCA Inputs'!$M$14:$M$54,0))*O1684+INDEX('BCA Inputs'!$Z$14:$Z$54,MATCH(I1684,'BCA Inputs'!$M$14:$M$54,0))*Q1684+INDEX('BCA Inputs'!$AA$14:$AA$54,MATCH(I1684,'BCA Inputs'!$M$14:$M$54,0))*F1684+INDEX('BCA Inputs'!$AB$14:$AB$54,MATCH(I1684,'BCA Inputs'!$M$14:$M$54,0))*G1684,IF($B$3="RG&amp;E",INDEX('BCA Inputs'!$BG$14:$BG$54,MATCH(I1684,'BCA Inputs'!$AW$14:$AW$54,0))*P1684+INDEX('BCA Inputs'!$BH$14:$BH$54,MATCH(I1684,'BCA Inputs'!$AW$14:$AW$54,0))*O1684+INDEX('BCA Inputs'!$BI$14:$BI$54,MATCH(I1684,'BCA Inputs'!$AW$14:$AW$54,0))*Q1684+INDEX('BCA Inputs'!$BJ$14:$BJ$54,MATCH(I1684,'BCA Inputs'!$AW$14:$AW$54,0))*F1684+INDEX('BCA Inputs'!$BK$14:$BK$54,MATCH(I1684,'BCA Inputs'!$AW$14:$AW$54,0))*G1684,"")),"")</f>
        <v/>
      </c>
      <c r="AA1684" s="237" t="str">
        <f t="shared" si="255"/>
        <v/>
      </c>
      <c r="AC1684" s="238" t="str">
        <f>IFERROR((K1684+R1684)+IF($B$3="NYSEG",INDEX('BCA Inputs'!$AI$14:$AI$54,MATCH(I1684,'BCA Inputs'!$M$14:$M$54,0))*P1684+INDEX('BCA Inputs'!$AJ$14:$AJ$54,MATCH(I1684,'BCA Inputs'!$M$14:$M$54,0))*Q1684,IF($B$3="RG&amp;E",INDEX('BCA Inputs'!$BR$14:$BR$54,MATCH(I1684,'BCA Inputs'!$AW$14:$AW$54,0))*P1684+INDEX('BCA Inputs'!$BS$14:$BS$54,MATCH(I1684,'BCA Inputs'!$AW$14:$AW$54,0))*Q1684,"")),"")</f>
        <v/>
      </c>
      <c r="AD1684" s="181" t="str">
        <f>IFERROR(IF($B$3="NYSEG",INDEX('BCA Inputs'!$AD$14:$AD$54,MATCH(I1684,'BCA Inputs'!$M$14:$M$54,0))*P1684+INDEX('BCA Inputs'!$AE$14:$AE$54,MATCH(I1684,'BCA Inputs'!$M$14:$M$54,0))*O1684+INDEX('BCA Inputs'!$AF$14:$AF$54,MATCH(I1684,'BCA Inputs'!$M$14:$M$54,0))*Q1684+INDEX('BCA Inputs'!$AG$14:$AG$54,MATCH(I1684,'BCA Inputs'!$M$14:$M$54,0))*F1684+INDEX('BCA Inputs'!$AH$14:$AH$54,MATCH(I1684,'BCA Inputs'!$M$14:$M$54,0))*G1684,IF($B$3="RG&amp;E",INDEX('BCA Inputs'!$BM$14:$BM$54,MATCH(I1684,'BCA Inputs'!$AW$14:$AW$54,0))*P1684+INDEX('BCA Inputs'!$BN$14:$BN$54,MATCH(I1684,'BCA Inputs'!$AW$14:$AW$54,0))*O1684+INDEX('BCA Inputs'!$BO$14:$BO$54,MATCH(I1684,'BCA Inputs'!$AW$14:$AW$54,0))*Q1684+INDEX('BCA Inputs'!$BP$14:$BP$54,MATCH(I1684,'BCA Inputs'!$AW$14:$AW$54,0))*F1684+INDEX('BCA Inputs'!$BQ$14:$BQ$54,MATCH(I1684,'BCA Inputs'!$AW$14:$AW$54,0))*G1684,"")),"")</f>
        <v/>
      </c>
      <c r="AE1684" s="237" t="str">
        <f t="shared" si="256"/>
        <v/>
      </c>
      <c r="AF1684" s="198">
        <f t="shared" si="258"/>
        <v>0</v>
      </c>
      <c r="AG1684" s="239">
        <f t="shared" si="259"/>
        <v>0</v>
      </c>
    </row>
    <row r="1685" spans="1:33">
      <c r="A1685" s="228"/>
      <c r="B1685" s="176"/>
      <c r="C1685" s="229"/>
      <c r="D1685" s="230"/>
      <c r="E1685" s="230"/>
      <c r="F1685" s="230"/>
      <c r="G1685" s="230"/>
      <c r="H1685" s="231"/>
      <c r="I1685" s="231"/>
      <c r="J1685" s="232"/>
      <c r="K1685" s="232"/>
      <c r="L1685" s="232"/>
      <c r="M1685" s="181">
        <f t="shared" si="257"/>
        <v>0</v>
      </c>
      <c r="N1685" s="181">
        <f>IF(H1685="",0,H1685*I1685*'Avoided Water Savings Cost'!$C$16)</f>
        <v>0</v>
      </c>
      <c r="O1685" s="545">
        <f>IF(C1685="",0,IF($B$3="NYSEG",C1685/(1-'Avoided Electric Costs 2020'!$W$21),IF($B$3="RG&amp;E",C1685/(1-'Avoided Electric Costs 2020'!$X$21),"")))</f>
        <v>0</v>
      </c>
      <c r="P1685" s="546">
        <f>IF(D1685="",0,IF($B$3="NYSEG",D1685/(1-'Avoided Electric Costs 2020'!$W$21),IF($B$3="RG&amp;E",D1685/(1-'Avoided Electric Costs 2020'!$X$21),"")))</f>
        <v>0</v>
      </c>
      <c r="Q1685" s="546">
        <f>IF(E1685="",0,IF($B$3="NYSEG",E1685/(1-'Avoided Natural Gas Costs 2020'!$J$34),IF($B$3="RG&amp;E",E1685/(1-'Avoided Natural Gas Costs 2020'!$K$34),"")))</f>
        <v>0</v>
      </c>
      <c r="R1685" s="233" t="str">
        <f>IFERROR(IF(P1685*'BCA Inputs'!$C$1+Q1685*'BCA Inputs'!$C$2+F1685*'BCA Inputs'!$C$2+G1685*'BCA Inputs'!$C$2=0,"",P1685*'BCA Inputs'!$C$1+Q1685*'BCA Inputs'!$C$2+F1685*'BCA Inputs'!$C$2+G1685*'BCA Inputs'!$C$2),"")</f>
        <v/>
      </c>
      <c r="S1685" s="181" t="str">
        <f t="shared" si="250"/>
        <v/>
      </c>
      <c r="T1685" s="181" t="str">
        <f>IFERROR(IF($B$3="NYSEG",(INDEX('BCA Inputs'!$N$14:$N$54,MATCH(I1685,'BCA Inputs'!$M$14:$M$54,0))*P1685+INDEX('BCA Inputs'!$O$14:$O$54,MATCH(I1685,'BCA Inputs'!$M$14:$M$54,0))*O1685+INDEX('BCA Inputs'!P:P,MATCH(I1685,'BCA Inputs'!M:M,0))*Q1685+INDEX('BCA Inputs'!Q:Q,MATCH(I1685,'BCA Inputs'!M:M,0))*F1685+INDEX('BCA Inputs'!R:R,MATCH(I1685,'BCA Inputs'!M:M,0))*G1685)+L1685+N1685,IF($B$3="RG&amp;E",(INDEX('BCA Inputs'!$AX$14:$AX$54,MATCH(I1685,'BCA Inputs'!$AW$14:$AW$54,0))*P1685+INDEX('BCA Inputs'!$AY$14:$AY$54,MATCH(I1685,'BCA Inputs'!$AW$14:$AW$54,0))*O1685+INDEX('BCA Inputs'!$AZ$14:$AZ$54,MATCH(I1685,'BCA Inputs'!$AW$14:$AW$54,0))*Q1685+INDEX('BCA Inputs'!$BA$14:$BA$54,MATCH(I1685,'BCA Inputs'!$AW$14:$AW$54,0))*F1685+INDEX('BCA Inputs'!$BB$14:$BB$54,MATCH(I1685,'BCA Inputs'!$AW$14:$AW$54,0))*G1685)+L1685+N1685,"")),"")</f>
        <v/>
      </c>
      <c r="U1685" s="234" t="str">
        <f t="shared" si="251"/>
        <v/>
      </c>
      <c r="V1685" s="234" t="str">
        <f t="shared" si="252"/>
        <v/>
      </c>
      <c r="W1685" s="234" t="str">
        <f t="shared" si="253"/>
        <v/>
      </c>
      <c r="Y1685" s="235" t="str">
        <f t="shared" si="254"/>
        <v/>
      </c>
      <c r="Z1685" s="236" t="str">
        <f>IFERROR(IF($B$3="NYSEG",INDEX('BCA Inputs'!$X$14:$X$54,MATCH(I1685,'BCA Inputs'!$M$14:$M$54,0))*P1685+INDEX('BCA Inputs'!$Y$14:$Y$54,MATCH(I1685,'BCA Inputs'!$M$14:$M$54,0))*O1685+INDEX('BCA Inputs'!$Z$14:$Z$54,MATCH(I1685,'BCA Inputs'!$M$14:$M$54,0))*Q1685+INDEX('BCA Inputs'!$AA$14:$AA$54,MATCH(I1685,'BCA Inputs'!$M$14:$M$54,0))*F1685+INDEX('BCA Inputs'!$AB$14:$AB$54,MATCH(I1685,'BCA Inputs'!$M$14:$M$54,0))*G1685,IF($B$3="RG&amp;E",INDEX('BCA Inputs'!$BG$14:$BG$54,MATCH(I1685,'BCA Inputs'!$AW$14:$AW$54,0))*P1685+INDEX('BCA Inputs'!$BH$14:$BH$54,MATCH(I1685,'BCA Inputs'!$AW$14:$AW$54,0))*O1685+INDEX('BCA Inputs'!$BI$14:$BI$54,MATCH(I1685,'BCA Inputs'!$AW$14:$AW$54,0))*Q1685+INDEX('BCA Inputs'!$BJ$14:$BJ$54,MATCH(I1685,'BCA Inputs'!$AW$14:$AW$54,0))*F1685+INDEX('BCA Inputs'!$BK$14:$BK$54,MATCH(I1685,'BCA Inputs'!$AW$14:$AW$54,0))*G1685,"")),"")</f>
        <v/>
      </c>
      <c r="AA1685" s="237" t="str">
        <f t="shared" si="255"/>
        <v/>
      </c>
      <c r="AC1685" s="238" t="str">
        <f>IFERROR((K1685+R1685)+IF($B$3="NYSEG",INDEX('BCA Inputs'!$AI$14:$AI$54,MATCH(I1685,'BCA Inputs'!$M$14:$M$54,0))*P1685+INDEX('BCA Inputs'!$AJ$14:$AJ$54,MATCH(I1685,'BCA Inputs'!$M$14:$M$54,0))*Q1685,IF($B$3="RG&amp;E",INDEX('BCA Inputs'!$BR$14:$BR$54,MATCH(I1685,'BCA Inputs'!$AW$14:$AW$54,0))*P1685+INDEX('BCA Inputs'!$BS$14:$BS$54,MATCH(I1685,'BCA Inputs'!$AW$14:$AW$54,0))*Q1685,"")),"")</f>
        <v/>
      </c>
      <c r="AD1685" s="181" t="str">
        <f>IFERROR(IF($B$3="NYSEG",INDEX('BCA Inputs'!$AD$14:$AD$54,MATCH(I1685,'BCA Inputs'!$M$14:$M$54,0))*P1685+INDEX('BCA Inputs'!$AE$14:$AE$54,MATCH(I1685,'BCA Inputs'!$M$14:$M$54,0))*O1685+INDEX('BCA Inputs'!$AF$14:$AF$54,MATCH(I1685,'BCA Inputs'!$M$14:$M$54,0))*Q1685+INDEX('BCA Inputs'!$AG$14:$AG$54,MATCH(I1685,'BCA Inputs'!$M$14:$M$54,0))*F1685+INDEX('BCA Inputs'!$AH$14:$AH$54,MATCH(I1685,'BCA Inputs'!$M$14:$M$54,0))*G1685,IF($B$3="RG&amp;E",INDEX('BCA Inputs'!$BM$14:$BM$54,MATCH(I1685,'BCA Inputs'!$AW$14:$AW$54,0))*P1685+INDEX('BCA Inputs'!$BN$14:$BN$54,MATCH(I1685,'BCA Inputs'!$AW$14:$AW$54,0))*O1685+INDEX('BCA Inputs'!$BO$14:$BO$54,MATCH(I1685,'BCA Inputs'!$AW$14:$AW$54,0))*Q1685+INDEX('BCA Inputs'!$BP$14:$BP$54,MATCH(I1685,'BCA Inputs'!$AW$14:$AW$54,0))*F1685+INDEX('BCA Inputs'!$BQ$14:$BQ$54,MATCH(I1685,'BCA Inputs'!$AW$14:$AW$54,0))*G1685,"")),"")</f>
        <v/>
      </c>
      <c r="AE1685" s="237" t="str">
        <f t="shared" si="256"/>
        <v/>
      </c>
      <c r="AF1685" s="198">
        <f t="shared" si="258"/>
        <v>0</v>
      </c>
      <c r="AG1685" s="239">
        <f t="shared" si="259"/>
        <v>0</v>
      </c>
    </row>
    <row r="1686" spans="1:33">
      <c r="A1686" s="228"/>
      <c r="B1686" s="176"/>
      <c r="C1686" s="229"/>
      <c r="D1686" s="230"/>
      <c r="E1686" s="230"/>
      <c r="F1686" s="230"/>
      <c r="G1686" s="230"/>
      <c r="H1686" s="231"/>
      <c r="I1686" s="231"/>
      <c r="J1686" s="232"/>
      <c r="K1686" s="232"/>
      <c r="L1686" s="232"/>
      <c r="M1686" s="181">
        <f t="shared" si="257"/>
        <v>0</v>
      </c>
      <c r="N1686" s="181">
        <f>IF(H1686="",0,H1686*I1686*'Avoided Water Savings Cost'!$C$16)</f>
        <v>0</v>
      </c>
      <c r="O1686" s="545">
        <f>IF(C1686="",0,IF($B$3="NYSEG",C1686/(1-'Avoided Electric Costs 2020'!$W$21),IF($B$3="RG&amp;E",C1686/(1-'Avoided Electric Costs 2020'!$X$21),"")))</f>
        <v>0</v>
      </c>
      <c r="P1686" s="546">
        <f>IF(D1686="",0,IF($B$3="NYSEG",D1686/(1-'Avoided Electric Costs 2020'!$W$21),IF($B$3="RG&amp;E",D1686/(1-'Avoided Electric Costs 2020'!$X$21),"")))</f>
        <v>0</v>
      </c>
      <c r="Q1686" s="546">
        <f>IF(E1686="",0,IF($B$3="NYSEG",E1686/(1-'Avoided Natural Gas Costs 2020'!$J$34),IF($B$3="RG&amp;E",E1686/(1-'Avoided Natural Gas Costs 2020'!$K$34),"")))</f>
        <v>0</v>
      </c>
      <c r="R1686" s="233" t="str">
        <f>IFERROR(IF(P1686*'BCA Inputs'!$C$1+Q1686*'BCA Inputs'!$C$2+F1686*'BCA Inputs'!$C$2+G1686*'BCA Inputs'!$C$2=0,"",P1686*'BCA Inputs'!$C$1+Q1686*'BCA Inputs'!$C$2+F1686*'BCA Inputs'!$C$2+G1686*'BCA Inputs'!$C$2),"")</f>
        <v/>
      </c>
      <c r="S1686" s="181" t="str">
        <f t="shared" si="250"/>
        <v/>
      </c>
      <c r="T1686" s="181" t="str">
        <f>IFERROR(IF($B$3="NYSEG",(INDEX('BCA Inputs'!$N$14:$N$54,MATCH(I1686,'BCA Inputs'!$M$14:$M$54,0))*P1686+INDEX('BCA Inputs'!$O$14:$O$54,MATCH(I1686,'BCA Inputs'!$M$14:$M$54,0))*O1686+INDEX('BCA Inputs'!P:P,MATCH(I1686,'BCA Inputs'!M:M,0))*Q1686+INDEX('BCA Inputs'!Q:Q,MATCH(I1686,'BCA Inputs'!M:M,0))*F1686+INDEX('BCA Inputs'!R:R,MATCH(I1686,'BCA Inputs'!M:M,0))*G1686)+L1686+N1686,IF($B$3="RG&amp;E",(INDEX('BCA Inputs'!$AX$14:$AX$54,MATCH(I1686,'BCA Inputs'!$AW$14:$AW$54,0))*P1686+INDEX('BCA Inputs'!$AY$14:$AY$54,MATCH(I1686,'BCA Inputs'!$AW$14:$AW$54,0))*O1686+INDEX('BCA Inputs'!$AZ$14:$AZ$54,MATCH(I1686,'BCA Inputs'!$AW$14:$AW$54,0))*Q1686+INDEX('BCA Inputs'!$BA$14:$BA$54,MATCH(I1686,'BCA Inputs'!$AW$14:$AW$54,0))*F1686+INDEX('BCA Inputs'!$BB$14:$BB$54,MATCH(I1686,'BCA Inputs'!$AW$14:$AW$54,0))*G1686)+L1686+N1686,"")),"")</f>
        <v/>
      </c>
      <c r="U1686" s="234" t="str">
        <f t="shared" si="251"/>
        <v/>
      </c>
      <c r="V1686" s="234" t="str">
        <f t="shared" si="252"/>
        <v/>
      </c>
      <c r="W1686" s="234" t="str">
        <f t="shared" si="253"/>
        <v/>
      </c>
      <c r="Y1686" s="235" t="str">
        <f t="shared" si="254"/>
        <v/>
      </c>
      <c r="Z1686" s="236" t="str">
        <f>IFERROR(IF($B$3="NYSEG",INDEX('BCA Inputs'!$X$14:$X$54,MATCH(I1686,'BCA Inputs'!$M$14:$M$54,0))*P1686+INDEX('BCA Inputs'!$Y$14:$Y$54,MATCH(I1686,'BCA Inputs'!$M$14:$M$54,0))*O1686+INDEX('BCA Inputs'!$Z$14:$Z$54,MATCH(I1686,'BCA Inputs'!$M$14:$M$54,0))*Q1686+INDEX('BCA Inputs'!$AA$14:$AA$54,MATCH(I1686,'BCA Inputs'!$M$14:$M$54,0))*F1686+INDEX('BCA Inputs'!$AB$14:$AB$54,MATCH(I1686,'BCA Inputs'!$M$14:$M$54,0))*G1686,IF($B$3="RG&amp;E",INDEX('BCA Inputs'!$BG$14:$BG$54,MATCH(I1686,'BCA Inputs'!$AW$14:$AW$54,0))*P1686+INDEX('BCA Inputs'!$BH$14:$BH$54,MATCH(I1686,'BCA Inputs'!$AW$14:$AW$54,0))*O1686+INDEX('BCA Inputs'!$BI$14:$BI$54,MATCH(I1686,'BCA Inputs'!$AW$14:$AW$54,0))*Q1686+INDEX('BCA Inputs'!$BJ$14:$BJ$54,MATCH(I1686,'BCA Inputs'!$AW$14:$AW$54,0))*F1686+INDEX('BCA Inputs'!$BK$14:$BK$54,MATCH(I1686,'BCA Inputs'!$AW$14:$AW$54,0))*G1686,"")),"")</f>
        <v/>
      </c>
      <c r="AA1686" s="237" t="str">
        <f t="shared" si="255"/>
        <v/>
      </c>
      <c r="AC1686" s="238" t="str">
        <f>IFERROR((K1686+R1686)+IF($B$3="NYSEG",INDEX('BCA Inputs'!$AI$14:$AI$54,MATCH(I1686,'BCA Inputs'!$M$14:$M$54,0))*P1686+INDEX('BCA Inputs'!$AJ$14:$AJ$54,MATCH(I1686,'BCA Inputs'!$M$14:$M$54,0))*Q1686,IF($B$3="RG&amp;E",INDEX('BCA Inputs'!$BR$14:$BR$54,MATCH(I1686,'BCA Inputs'!$AW$14:$AW$54,0))*P1686+INDEX('BCA Inputs'!$BS$14:$BS$54,MATCH(I1686,'BCA Inputs'!$AW$14:$AW$54,0))*Q1686,"")),"")</f>
        <v/>
      </c>
      <c r="AD1686" s="181" t="str">
        <f>IFERROR(IF($B$3="NYSEG",INDEX('BCA Inputs'!$AD$14:$AD$54,MATCH(I1686,'BCA Inputs'!$M$14:$M$54,0))*P1686+INDEX('BCA Inputs'!$AE$14:$AE$54,MATCH(I1686,'BCA Inputs'!$M$14:$M$54,0))*O1686+INDEX('BCA Inputs'!$AF$14:$AF$54,MATCH(I1686,'BCA Inputs'!$M$14:$M$54,0))*Q1686+INDEX('BCA Inputs'!$AG$14:$AG$54,MATCH(I1686,'BCA Inputs'!$M$14:$M$54,0))*F1686+INDEX('BCA Inputs'!$AH$14:$AH$54,MATCH(I1686,'BCA Inputs'!$M$14:$M$54,0))*G1686,IF($B$3="RG&amp;E",INDEX('BCA Inputs'!$BM$14:$BM$54,MATCH(I1686,'BCA Inputs'!$AW$14:$AW$54,0))*P1686+INDEX('BCA Inputs'!$BN$14:$BN$54,MATCH(I1686,'BCA Inputs'!$AW$14:$AW$54,0))*O1686+INDEX('BCA Inputs'!$BO$14:$BO$54,MATCH(I1686,'BCA Inputs'!$AW$14:$AW$54,0))*Q1686+INDEX('BCA Inputs'!$BP$14:$BP$54,MATCH(I1686,'BCA Inputs'!$AW$14:$AW$54,0))*F1686+INDEX('BCA Inputs'!$BQ$14:$BQ$54,MATCH(I1686,'BCA Inputs'!$AW$14:$AW$54,0))*G1686,"")),"")</f>
        <v/>
      </c>
      <c r="AE1686" s="237" t="str">
        <f t="shared" si="256"/>
        <v/>
      </c>
      <c r="AF1686" s="198">
        <f t="shared" si="258"/>
        <v>0</v>
      </c>
      <c r="AG1686" s="239">
        <f t="shared" si="259"/>
        <v>0</v>
      </c>
    </row>
    <row r="1687" spans="1:33">
      <c r="A1687" s="228"/>
      <c r="B1687" s="176"/>
      <c r="C1687" s="229"/>
      <c r="D1687" s="230"/>
      <c r="E1687" s="230"/>
      <c r="F1687" s="230"/>
      <c r="G1687" s="230"/>
      <c r="H1687" s="231"/>
      <c r="I1687" s="231"/>
      <c r="J1687" s="232"/>
      <c r="K1687" s="232"/>
      <c r="L1687" s="232"/>
      <c r="M1687" s="181">
        <f t="shared" si="257"/>
        <v>0</v>
      </c>
      <c r="N1687" s="181">
        <f>IF(H1687="",0,H1687*I1687*'Avoided Water Savings Cost'!$C$16)</f>
        <v>0</v>
      </c>
      <c r="O1687" s="545">
        <f>IF(C1687="",0,IF($B$3="NYSEG",C1687/(1-'Avoided Electric Costs 2020'!$W$21),IF($B$3="RG&amp;E",C1687/(1-'Avoided Electric Costs 2020'!$X$21),"")))</f>
        <v>0</v>
      </c>
      <c r="P1687" s="546">
        <f>IF(D1687="",0,IF($B$3="NYSEG",D1687/(1-'Avoided Electric Costs 2020'!$W$21),IF($B$3="RG&amp;E",D1687/(1-'Avoided Electric Costs 2020'!$X$21),"")))</f>
        <v>0</v>
      </c>
      <c r="Q1687" s="546">
        <f>IF(E1687="",0,IF($B$3="NYSEG",E1687/(1-'Avoided Natural Gas Costs 2020'!$J$34),IF($B$3="RG&amp;E",E1687/(1-'Avoided Natural Gas Costs 2020'!$K$34),"")))</f>
        <v>0</v>
      </c>
      <c r="R1687" s="233" t="str">
        <f>IFERROR(IF(P1687*'BCA Inputs'!$C$1+Q1687*'BCA Inputs'!$C$2+F1687*'BCA Inputs'!$C$2+G1687*'BCA Inputs'!$C$2=0,"",P1687*'BCA Inputs'!$C$1+Q1687*'BCA Inputs'!$C$2+F1687*'BCA Inputs'!$C$2+G1687*'BCA Inputs'!$C$2),"")</f>
        <v/>
      </c>
      <c r="S1687" s="181" t="str">
        <f t="shared" ref="S1687:S1750" si="260">IFERROR(IF(J1687+R1687=0,"",J1687+R1687),"")</f>
        <v/>
      </c>
      <c r="T1687" s="181" t="str">
        <f>IFERROR(IF($B$3="NYSEG",(INDEX('BCA Inputs'!$N$14:$N$54,MATCH(I1687,'BCA Inputs'!$M$14:$M$54,0))*P1687+INDEX('BCA Inputs'!$O$14:$O$54,MATCH(I1687,'BCA Inputs'!$M$14:$M$54,0))*O1687+INDEX('BCA Inputs'!P:P,MATCH(I1687,'BCA Inputs'!M:M,0))*Q1687+INDEX('BCA Inputs'!Q:Q,MATCH(I1687,'BCA Inputs'!M:M,0))*F1687+INDEX('BCA Inputs'!R:R,MATCH(I1687,'BCA Inputs'!M:M,0))*G1687)+L1687+N1687,IF($B$3="RG&amp;E",(INDEX('BCA Inputs'!$AX$14:$AX$54,MATCH(I1687,'BCA Inputs'!$AW$14:$AW$54,0))*P1687+INDEX('BCA Inputs'!$AY$14:$AY$54,MATCH(I1687,'BCA Inputs'!$AW$14:$AW$54,0))*O1687+INDEX('BCA Inputs'!$AZ$14:$AZ$54,MATCH(I1687,'BCA Inputs'!$AW$14:$AW$54,0))*Q1687+INDEX('BCA Inputs'!$BA$14:$BA$54,MATCH(I1687,'BCA Inputs'!$AW$14:$AW$54,0))*F1687+INDEX('BCA Inputs'!$BB$14:$BB$54,MATCH(I1687,'BCA Inputs'!$AW$14:$AW$54,0))*G1687)+L1687+N1687,"")),"")</f>
        <v/>
      </c>
      <c r="U1687" s="234" t="str">
        <f t="shared" ref="U1687:U1750" si="261">IFERROR(T1687/S1687,"")</f>
        <v/>
      </c>
      <c r="V1687" s="234" t="str">
        <f t="shared" ref="V1687:V1750" si="262">IFERROR(J1687/(D1687*$B$6+E1687*$B$7+F1687*$B$7+G1687*$B$7+M1687+N1687/I1687),"")</f>
        <v/>
      </c>
      <c r="W1687" s="234" t="str">
        <f t="shared" ref="W1687:W1750" si="263">IFERROR((J1687-K1687)/(D1687*$B$6+E1687*$B$7+F1687*$B$7+G1687*$B$7+M1687+N1687/I1687),"")</f>
        <v/>
      </c>
      <c r="Y1687" s="235" t="str">
        <f t="shared" ref="Y1687:Y1750" si="264">IFERROR(K1687+R1687,"")</f>
        <v/>
      </c>
      <c r="Z1687" s="236" t="str">
        <f>IFERROR(IF($B$3="NYSEG",INDEX('BCA Inputs'!$X$14:$X$54,MATCH(I1687,'BCA Inputs'!$M$14:$M$54,0))*P1687+INDEX('BCA Inputs'!$Y$14:$Y$54,MATCH(I1687,'BCA Inputs'!$M$14:$M$54,0))*O1687+INDEX('BCA Inputs'!$Z$14:$Z$54,MATCH(I1687,'BCA Inputs'!$M$14:$M$54,0))*Q1687+INDEX('BCA Inputs'!$AA$14:$AA$54,MATCH(I1687,'BCA Inputs'!$M$14:$M$54,0))*F1687+INDEX('BCA Inputs'!$AB$14:$AB$54,MATCH(I1687,'BCA Inputs'!$M$14:$M$54,0))*G1687,IF($B$3="RG&amp;E",INDEX('BCA Inputs'!$BG$14:$BG$54,MATCH(I1687,'BCA Inputs'!$AW$14:$AW$54,0))*P1687+INDEX('BCA Inputs'!$BH$14:$BH$54,MATCH(I1687,'BCA Inputs'!$AW$14:$AW$54,0))*O1687+INDEX('BCA Inputs'!$BI$14:$BI$54,MATCH(I1687,'BCA Inputs'!$AW$14:$AW$54,0))*Q1687+INDEX('BCA Inputs'!$BJ$14:$BJ$54,MATCH(I1687,'BCA Inputs'!$AW$14:$AW$54,0))*F1687+INDEX('BCA Inputs'!$BK$14:$BK$54,MATCH(I1687,'BCA Inputs'!$AW$14:$AW$54,0))*G1687,"")),"")</f>
        <v/>
      </c>
      <c r="AA1687" s="237" t="str">
        <f t="shared" ref="AA1687:AA1750" si="265">IFERROR(Z1687/Y1687,"")</f>
        <v/>
      </c>
      <c r="AC1687" s="238" t="str">
        <f>IFERROR((K1687+R1687)+IF($B$3="NYSEG",INDEX('BCA Inputs'!$AI$14:$AI$54,MATCH(I1687,'BCA Inputs'!$M$14:$M$54,0))*P1687+INDEX('BCA Inputs'!$AJ$14:$AJ$54,MATCH(I1687,'BCA Inputs'!$M$14:$M$54,0))*Q1687,IF($B$3="RG&amp;E",INDEX('BCA Inputs'!$BR$14:$BR$54,MATCH(I1687,'BCA Inputs'!$AW$14:$AW$54,0))*P1687+INDEX('BCA Inputs'!$BS$14:$BS$54,MATCH(I1687,'BCA Inputs'!$AW$14:$AW$54,0))*Q1687,"")),"")</f>
        <v/>
      </c>
      <c r="AD1687" s="181" t="str">
        <f>IFERROR(IF($B$3="NYSEG",INDEX('BCA Inputs'!$AD$14:$AD$54,MATCH(I1687,'BCA Inputs'!$M$14:$M$54,0))*P1687+INDEX('BCA Inputs'!$AE$14:$AE$54,MATCH(I1687,'BCA Inputs'!$M$14:$M$54,0))*O1687+INDEX('BCA Inputs'!$AF$14:$AF$54,MATCH(I1687,'BCA Inputs'!$M$14:$M$54,0))*Q1687+INDEX('BCA Inputs'!$AG$14:$AG$54,MATCH(I1687,'BCA Inputs'!$M$14:$M$54,0))*F1687+INDEX('BCA Inputs'!$AH$14:$AH$54,MATCH(I1687,'BCA Inputs'!$M$14:$M$54,0))*G1687,IF($B$3="RG&amp;E",INDEX('BCA Inputs'!$BM$14:$BM$54,MATCH(I1687,'BCA Inputs'!$AW$14:$AW$54,0))*P1687+INDEX('BCA Inputs'!$BN$14:$BN$54,MATCH(I1687,'BCA Inputs'!$AW$14:$AW$54,0))*O1687+INDEX('BCA Inputs'!$BO$14:$BO$54,MATCH(I1687,'BCA Inputs'!$AW$14:$AW$54,0))*Q1687+INDEX('BCA Inputs'!$BP$14:$BP$54,MATCH(I1687,'BCA Inputs'!$AW$14:$AW$54,0))*F1687+INDEX('BCA Inputs'!$BQ$14:$BQ$54,MATCH(I1687,'BCA Inputs'!$AW$14:$AW$54,0))*G1687,"")),"")</f>
        <v/>
      </c>
      <c r="AE1687" s="237" t="str">
        <f t="shared" ref="AE1687:AE1750" si="266">IFERROR(AD1687/AC1687,"")</f>
        <v/>
      </c>
      <c r="AF1687" s="198">
        <f t="shared" si="258"/>
        <v>0</v>
      </c>
      <c r="AG1687" s="239">
        <f t="shared" si="259"/>
        <v>0</v>
      </c>
    </row>
    <row r="1688" spans="1:33">
      <c r="A1688" s="228"/>
      <c r="B1688" s="176"/>
      <c r="C1688" s="229"/>
      <c r="D1688" s="230"/>
      <c r="E1688" s="230"/>
      <c r="F1688" s="230"/>
      <c r="G1688" s="230"/>
      <c r="H1688" s="231"/>
      <c r="I1688" s="231"/>
      <c r="J1688" s="232"/>
      <c r="K1688" s="232"/>
      <c r="L1688" s="232"/>
      <c r="M1688" s="181">
        <f t="shared" ref="M1688:M1751" si="267">IF(L1688="",0,L1688/I1688)</f>
        <v>0</v>
      </c>
      <c r="N1688" s="181">
        <f>IF(H1688="",0,H1688*I1688*'Avoided Water Savings Cost'!$C$16)</f>
        <v>0</v>
      </c>
      <c r="O1688" s="545">
        <f>IF(C1688="",0,IF($B$3="NYSEG",C1688/(1-'Avoided Electric Costs 2020'!$W$21),IF($B$3="RG&amp;E",C1688/(1-'Avoided Electric Costs 2020'!$X$21),"")))</f>
        <v>0</v>
      </c>
      <c r="P1688" s="546">
        <f>IF(D1688="",0,IF($B$3="NYSEG",D1688/(1-'Avoided Electric Costs 2020'!$W$21),IF($B$3="RG&amp;E",D1688/(1-'Avoided Electric Costs 2020'!$X$21),"")))</f>
        <v>0</v>
      </c>
      <c r="Q1688" s="546">
        <f>IF(E1688="",0,IF($B$3="NYSEG",E1688/(1-'Avoided Natural Gas Costs 2020'!$J$34),IF($B$3="RG&amp;E",E1688/(1-'Avoided Natural Gas Costs 2020'!$K$34),"")))</f>
        <v>0</v>
      </c>
      <c r="R1688" s="233" t="str">
        <f>IFERROR(IF(P1688*'BCA Inputs'!$C$1+Q1688*'BCA Inputs'!$C$2+F1688*'BCA Inputs'!$C$2+G1688*'BCA Inputs'!$C$2=0,"",P1688*'BCA Inputs'!$C$1+Q1688*'BCA Inputs'!$C$2+F1688*'BCA Inputs'!$C$2+G1688*'BCA Inputs'!$C$2),"")</f>
        <v/>
      </c>
      <c r="S1688" s="181" t="str">
        <f t="shared" si="260"/>
        <v/>
      </c>
      <c r="T1688" s="181" t="str">
        <f>IFERROR(IF($B$3="NYSEG",(INDEX('BCA Inputs'!$N$14:$N$54,MATCH(I1688,'BCA Inputs'!$M$14:$M$54,0))*P1688+INDEX('BCA Inputs'!$O$14:$O$54,MATCH(I1688,'BCA Inputs'!$M$14:$M$54,0))*O1688+INDEX('BCA Inputs'!P:P,MATCH(I1688,'BCA Inputs'!M:M,0))*Q1688+INDEX('BCA Inputs'!Q:Q,MATCH(I1688,'BCA Inputs'!M:M,0))*F1688+INDEX('BCA Inputs'!R:R,MATCH(I1688,'BCA Inputs'!M:M,0))*G1688)+L1688+N1688,IF($B$3="RG&amp;E",(INDEX('BCA Inputs'!$AX$14:$AX$54,MATCH(I1688,'BCA Inputs'!$AW$14:$AW$54,0))*P1688+INDEX('BCA Inputs'!$AY$14:$AY$54,MATCH(I1688,'BCA Inputs'!$AW$14:$AW$54,0))*O1688+INDEX('BCA Inputs'!$AZ$14:$AZ$54,MATCH(I1688,'BCA Inputs'!$AW$14:$AW$54,0))*Q1688+INDEX('BCA Inputs'!$BA$14:$BA$54,MATCH(I1688,'BCA Inputs'!$AW$14:$AW$54,0))*F1688+INDEX('BCA Inputs'!$BB$14:$BB$54,MATCH(I1688,'BCA Inputs'!$AW$14:$AW$54,0))*G1688)+L1688+N1688,"")),"")</f>
        <v/>
      </c>
      <c r="U1688" s="234" t="str">
        <f t="shared" si="261"/>
        <v/>
      </c>
      <c r="V1688" s="234" t="str">
        <f t="shared" si="262"/>
        <v/>
      </c>
      <c r="W1688" s="234" t="str">
        <f t="shared" si="263"/>
        <v/>
      </c>
      <c r="Y1688" s="235" t="str">
        <f t="shared" si="264"/>
        <v/>
      </c>
      <c r="Z1688" s="236" t="str">
        <f>IFERROR(IF($B$3="NYSEG",INDEX('BCA Inputs'!$X$14:$X$54,MATCH(I1688,'BCA Inputs'!$M$14:$M$54,0))*P1688+INDEX('BCA Inputs'!$Y$14:$Y$54,MATCH(I1688,'BCA Inputs'!$M$14:$M$54,0))*O1688+INDEX('BCA Inputs'!$Z$14:$Z$54,MATCH(I1688,'BCA Inputs'!$M$14:$M$54,0))*Q1688+INDEX('BCA Inputs'!$AA$14:$AA$54,MATCH(I1688,'BCA Inputs'!$M$14:$M$54,0))*F1688+INDEX('BCA Inputs'!$AB$14:$AB$54,MATCH(I1688,'BCA Inputs'!$M$14:$M$54,0))*G1688,IF($B$3="RG&amp;E",INDEX('BCA Inputs'!$BG$14:$BG$54,MATCH(I1688,'BCA Inputs'!$AW$14:$AW$54,0))*P1688+INDEX('BCA Inputs'!$BH$14:$BH$54,MATCH(I1688,'BCA Inputs'!$AW$14:$AW$54,0))*O1688+INDEX('BCA Inputs'!$BI$14:$BI$54,MATCH(I1688,'BCA Inputs'!$AW$14:$AW$54,0))*Q1688+INDEX('BCA Inputs'!$BJ$14:$BJ$54,MATCH(I1688,'BCA Inputs'!$AW$14:$AW$54,0))*F1688+INDEX('BCA Inputs'!$BK$14:$BK$54,MATCH(I1688,'BCA Inputs'!$AW$14:$AW$54,0))*G1688,"")),"")</f>
        <v/>
      </c>
      <c r="AA1688" s="237" t="str">
        <f t="shared" si="265"/>
        <v/>
      </c>
      <c r="AC1688" s="238" t="str">
        <f>IFERROR((K1688+R1688)+IF($B$3="NYSEG",INDEX('BCA Inputs'!$AI$14:$AI$54,MATCH(I1688,'BCA Inputs'!$M$14:$M$54,0))*P1688+INDEX('BCA Inputs'!$AJ$14:$AJ$54,MATCH(I1688,'BCA Inputs'!$M$14:$M$54,0))*Q1688,IF($B$3="RG&amp;E",INDEX('BCA Inputs'!$BR$14:$BR$54,MATCH(I1688,'BCA Inputs'!$AW$14:$AW$54,0))*P1688+INDEX('BCA Inputs'!$BS$14:$BS$54,MATCH(I1688,'BCA Inputs'!$AW$14:$AW$54,0))*Q1688,"")),"")</f>
        <v/>
      </c>
      <c r="AD1688" s="181" t="str">
        <f>IFERROR(IF($B$3="NYSEG",INDEX('BCA Inputs'!$AD$14:$AD$54,MATCH(I1688,'BCA Inputs'!$M$14:$M$54,0))*P1688+INDEX('BCA Inputs'!$AE$14:$AE$54,MATCH(I1688,'BCA Inputs'!$M$14:$M$54,0))*O1688+INDEX('BCA Inputs'!$AF$14:$AF$54,MATCH(I1688,'BCA Inputs'!$M$14:$M$54,0))*Q1688+INDEX('BCA Inputs'!$AG$14:$AG$54,MATCH(I1688,'BCA Inputs'!$M$14:$M$54,0))*F1688+INDEX('BCA Inputs'!$AH$14:$AH$54,MATCH(I1688,'BCA Inputs'!$M$14:$M$54,0))*G1688,IF($B$3="RG&amp;E",INDEX('BCA Inputs'!$BM$14:$BM$54,MATCH(I1688,'BCA Inputs'!$AW$14:$AW$54,0))*P1688+INDEX('BCA Inputs'!$BN$14:$BN$54,MATCH(I1688,'BCA Inputs'!$AW$14:$AW$54,0))*O1688+INDEX('BCA Inputs'!$BO$14:$BO$54,MATCH(I1688,'BCA Inputs'!$AW$14:$AW$54,0))*Q1688+INDEX('BCA Inputs'!$BP$14:$BP$54,MATCH(I1688,'BCA Inputs'!$AW$14:$AW$54,0))*F1688+INDEX('BCA Inputs'!$BQ$14:$BQ$54,MATCH(I1688,'BCA Inputs'!$AW$14:$AW$54,0))*G1688,"")),"")</f>
        <v/>
      </c>
      <c r="AE1688" s="237" t="str">
        <f t="shared" si="266"/>
        <v/>
      </c>
      <c r="AF1688" s="198">
        <f t="shared" ref="AF1688:AF1751" si="268">IF(U1688&lt;1,1,0)</f>
        <v>0</v>
      </c>
      <c r="AG1688" s="239">
        <f t="shared" ref="AG1688:AG1751" si="269">D1688*3412+(E1688+F1688+G1688)*100000</f>
        <v>0</v>
      </c>
    </row>
    <row r="1689" spans="1:33">
      <c r="A1689" s="228"/>
      <c r="B1689" s="176"/>
      <c r="C1689" s="229"/>
      <c r="D1689" s="230"/>
      <c r="E1689" s="230"/>
      <c r="F1689" s="230"/>
      <c r="G1689" s="230"/>
      <c r="H1689" s="231"/>
      <c r="I1689" s="231"/>
      <c r="J1689" s="232"/>
      <c r="K1689" s="232"/>
      <c r="L1689" s="232"/>
      <c r="M1689" s="181">
        <f t="shared" si="267"/>
        <v>0</v>
      </c>
      <c r="N1689" s="181">
        <f>IF(H1689="",0,H1689*I1689*'Avoided Water Savings Cost'!$C$16)</f>
        <v>0</v>
      </c>
      <c r="O1689" s="545">
        <f>IF(C1689="",0,IF($B$3="NYSEG",C1689/(1-'Avoided Electric Costs 2020'!$W$21),IF($B$3="RG&amp;E",C1689/(1-'Avoided Electric Costs 2020'!$X$21),"")))</f>
        <v>0</v>
      </c>
      <c r="P1689" s="546">
        <f>IF(D1689="",0,IF($B$3="NYSEG",D1689/(1-'Avoided Electric Costs 2020'!$W$21),IF($B$3="RG&amp;E",D1689/(1-'Avoided Electric Costs 2020'!$X$21),"")))</f>
        <v>0</v>
      </c>
      <c r="Q1689" s="546">
        <f>IF(E1689="",0,IF($B$3="NYSEG",E1689/(1-'Avoided Natural Gas Costs 2020'!$J$34),IF($B$3="RG&amp;E",E1689/(1-'Avoided Natural Gas Costs 2020'!$K$34),"")))</f>
        <v>0</v>
      </c>
      <c r="R1689" s="233" t="str">
        <f>IFERROR(IF(P1689*'BCA Inputs'!$C$1+Q1689*'BCA Inputs'!$C$2+F1689*'BCA Inputs'!$C$2+G1689*'BCA Inputs'!$C$2=0,"",P1689*'BCA Inputs'!$C$1+Q1689*'BCA Inputs'!$C$2+F1689*'BCA Inputs'!$C$2+G1689*'BCA Inputs'!$C$2),"")</f>
        <v/>
      </c>
      <c r="S1689" s="181" t="str">
        <f t="shared" si="260"/>
        <v/>
      </c>
      <c r="T1689" s="181" t="str">
        <f>IFERROR(IF($B$3="NYSEG",(INDEX('BCA Inputs'!$N$14:$N$54,MATCH(I1689,'BCA Inputs'!$M$14:$M$54,0))*P1689+INDEX('BCA Inputs'!$O$14:$O$54,MATCH(I1689,'BCA Inputs'!$M$14:$M$54,0))*O1689+INDEX('BCA Inputs'!P:P,MATCH(I1689,'BCA Inputs'!M:M,0))*Q1689+INDEX('BCA Inputs'!Q:Q,MATCH(I1689,'BCA Inputs'!M:M,0))*F1689+INDEX('BCA Inputs'!R:R,MATCH(I1689,'BCA Inputs'!M:M,0))*G1689)+L1689+N1689,IF($B$3="RG&amp;E",(INDEX('BCA Inputs'!$AX$14:$AX$54,MATCH(I1689,'BCA Inputs'!$AW$14:$AW$54,0))*P1689+INDEX('BCA Inputs'!$AY$14:$AY$54,MATCH(I1689,'BCA Inputs'!$AW$14:$AW$54,0))*O1689+INDEX('BCA Inputs'!$AZ$14:$AZ$54,MATCH(I1689,'BCA Inputs'!$AW$14:$AW$54,0))*Q1689+INDEX('BCA Inputs'!$BA$14:$BA$54,MATCH(I1689,'BCA Inputs'!$AW$14:$AW$54,0))*F1689+INDEX('BCA Inputs'!$BB$14:$BB$54,MATCH(I1689,'BCA Inputs'!$AW$14:$AW$54,0))*G1689)+L1689+N1689,"")),"")</f>
        <v/>
      </c>
      <c r="U1689" s="234" t="str">
        <f t="shared" si="261"/>
        <v/>
      </c>
      <c r="V1689" s="234" t="str">
        <f t="shared" si="262"/>
        <v/>
      </c>
      <c r="W1689" s="234" t="str">
        <f t="shared" si="263"/>
        <v/>
      </c>
      <c r="Y1689" s="235" t="str">
        <f t="shared" si="264"/>
        <v/>
      </c>
      <c r="Z1689" s="236" t="str">
        <f>IFERROR(IF($B$3="NYSEG",INDEX('BCA Inputs'!$X$14:$X$54,MATCH(I1689,'BCA Inputs'!$M$14:$M$54,0))*P1689+INDEX('BCA Inputs'!$Y$14:$Y$54,MATCH(I1689,'BCA Inputs'!$M$14:$M$54,0))*O1689+INDEX('BCA Inputs'!$Z$14:$Z$54,MATCH(I1689,'BCA Inputs'!$M$14:$M$54,0))*Q1689+INDEX('BCA Inputs'!$AA$14:$AA$54,MATCH(I1689,'BCA Inputs'!$M$14:$M$54,0))*F1689+INDEX('BCA Inputs'!$AB$14:$AB$54,MATCH(I1689,'BCA Inputs'!$M$14:$M$54,0))*G1689,IF($B$3="RG&amp;E",INDEX('BCA Inputs'!$BG$14:$BG$54,MATCH(I1689,'BCA Inputs'!$AW$14:$AW$54,0))*P1689+INDEX('BCA Inputs'!$BH$14:$BH$54,MATCH(I1689,'BCA Inputs'!$AW$14:$AW$54,0))*O1689+INDEX('BCA Inputs'!$BI$14:$BI$54,MATCH(I1689,'BCA Inputs'!$AW$14:$AW$54,0))*Q1689+INDEX('BCA Inputs'!$BJ$14:$BJ$54,MATCH(I1689,'BCA Inputs'!$AW$14:$AW$54,0))*F1689+INDEX('BCA Inputs'!$BK$14:$BK$54,MATCH(I1689,'BCA Inputs'!$AW$14:$AW$54,0))*G1689,"")),"")</f>
        <v/>
      </c>
      <c r="AA1689" s="237" t="str">
        <f t="shared" si="265"/>
        <v/>
      </c>
      <c r="AC1689" s="238" t="str">
        <f>IFERROR((K1689+R1689)+IF($B$3="NYSEG",INDEX('BCA Inputs'!$AI$14:$AI$54,MATCH(I1689,'BCA Inputs'!$M$14:$M$54,0))*P1689+INDEX('BCA Inputs'!$AJ$14:$AJ$54,MATCH(I1689,'BCA Inputs'!$M$14:$M$54,0))*Q1689,IF($B$3="RG&amp;E",INDEX('BCA Inputs'!$BR$14:$BR$54,MATCH(I1689,'BCA Inputs'!$AW$14:$AW$54,0))*P1689+INDEX('BCA Inputs'!$BS$14:$BS$54,MATCH(I1689,'BCA Inputs'!$AW$14:$AW$54,0))*Q1689,"")),"")</f>
        <v/>
      </c>
      <c r="AD1689" s="181" t="str">
        <f>IFERROR(IF($B$3="NYSEG",INDEX('BCA Inputs'!$AD$14:$AD$54,MATCH(I1689,'BCA Inputs'!$M$14:$M$54,0))*P1689+INDEX('BCA Inputs'!$AE$14:$AE$54,MATCH(I1689,'BCA Inputs'!$M$14:$M$54,0))*O1689+INDEX('BCA Inputs'!$AF$14:$AF$54,MATCH(I1689,'BCA Inputs'!$M$14:$M$54,0))*Q1689+INDEX('BCA Inputs'!$AG$14:$AG$54,MATCH(I1689,'BCA Inputs'!$M$14:$M$54,0))*F1689+INDEX('BCA Inputs'!$AH$14:$AH$54,MATCH(I1689,'BCA Inputs'!$M$14:$M$54,0))*G1689,IF($B$3="RG&amp;E",INDEX('BCA Inputs'!$BM$14:$BM$54,MATCH(I1689,'BCA Inputs'!$AW$14:$AW$54,0))*P1689+INDEX('BCA Inputs'!$BN$14:$BN$54,MATCH(I1689,'BCA Inputs'!$AW$14:$AW$54,0))*O1689+INDEX('BCA Inputs'!$BO$14:$BO$54,MATCH(I1689,'BCA Inputs'!$AW$14:$AW$54,0))*Q1689+INDEX('BCA Inputs'!$BP$14:$BP$54,MATCH(I1689,'BCA Inputs'!$AW$14:$AW$54,0))*F1689+INDEX('BCA Inputs'!$BQ$14:$BQ$54,MATCH(I1689,'BCA Inputs'!$AW$14:$AW$54,0))*G1689,"")),"")</f>
        <v/>
      </c>
      <c r="AE1689" s="237" t="str">
        <f t="shared" si="266"/>
        <v/>
      </c>
      <c r="AF1689" s="198">
        <f t="shared" si="268"/>
        <v>0</v>
      </c>
      <c r="AG1689" s="239">
        <f t="shared" si="269"/>
        <v>0</v>
      </c>
    </row>
    <row r="1690" spans="1:33">
      <c r="A1690" s="228"/>
      <c r="B1690" s="176"/>
      <c r="C1690" s="229"/>
      <c r="D1690" s="230"/>
      <c r="E1690" s="230"/>
      <c r="F1690" s="230"/>
      <c r="G1690" s="230"/>
      <c r="H1690" s="231"/>
      <c r="I1690" s="231"/>
      <c r="J1690" s="232"/>
      <c r="K1690" s="232"/>
      <c r="L1690" s="232"/>
      <c r="M1690" s="181">
        <f t="shared" si="267"/>
        <v>0</v>
      </c>
      <c r="N1690" s="181">
        <f>IF(H1690="",0,H1690*I1690*'Avoided Water Savings Cost'!$C$16)</f>
        <v>0</v>
      </c>
      <c r="O1690" s="545">
        <f>IF(C1690="",0,IF($B$3="NYSEG",C1690/(1-'Avoided Electric Costs 2020'!$W$21),IF($B$3="RG&amp;E",C1690/(1-'Avoided Electric Costs 2020'!$X$21),"")))</f>
        <v>0</v>
      </c>
      <c r="P1690" s="546">
        <f>IF(D1690="",0,IF($B$3="NYSEG",D1690/(1-'Avoided Electric Costs 2020'!$W$21),IF($B$3="RG&amp;E",D1690/(1-'Avoided Electric Costs 2020'!$X$21),"")))</f>
        <v>0</v>
      </c>
      <c r="Q1690" s="546">
        <f>IF(E1690="",0,IF($B$3="NYSEG",E1690/(1-'Avoided Natural Gas Costs 2020'!$J$34),IF($B$3="RG&amp;E",E1690/(1-'Avoided Natural Gas Costs 2020'!$K$34),"")))</f>
        <v>0</v>
      </c>
      <c r="R1690" s="233" t="str">
        <f>IFERROR(IF(P1690*'BCA Inputs'!$C$1+Q1690*'BCA Inputs'!$C$2+F1690*'BCA Inputs'!$C$2+G1690*'BCA Inputs'!$C$2=0,"",P1690*'BCA Inputs'!$C$1+Q1690*'BCA Inputs'!$C$2+F1690*'BCA Inputs'!$C$2+G1690*'BCA Inputs'!$C$2),"")</f>
        <v/>
      </c>
      <c r="S1690" s="181" t="str">
        <f t="shared" si="260"/>
        <v/>
      </c>
      <c r="T1690" s="181" t="str">
        <f>IFERROR(IF($B$3="NYSEG",(INDEX('BCA Inputs'!$N$14:$N$54,MATCH(I1690,'BCA Inputs'!$M$14:$M$54,0))*P1690+INDEX('BCA Inputs'!$O$14:$O$54,MATCH(I1690,'BCA Inputs'!$M$14:$M$54,0))*O1690+INDEX('BCA Inputs'!P:P,MATCH(I1690,'BCA Inputs'!M:M,0))*Q1690+INDEX('BCA Inputs'!Q:Q,MATCH(I1690,'BCA Inputs'!M:M,0))*F1690+INDEX('BCA Inputs'!R:R,MATCH(I1690,'BCA Inputs'!M:M,0))*G1690)+L1690+N1690,IF($B$3="RG&amp;E",(INDEX('BCA Inputs'!$AX$14:$AX$54,MATCH(I1690,'BCA Inputs'!$AW$14:$AW$54,0))*P1690+INDEX('BCA Inputs'!$AY$14:$AY$54,MATCH(I1690,'BCA Inputs'!$AW$14:$AW$54,0))*O1690+INDEX('BCA Inputs'!$AZ$14:$AZ$54,MATCH(I1690,'BCA Inputs'!$AW$14:$AW$54,0))*Q1690+INDEX('BCA Inputs'!$BA$14:$BA$54,MATCH(I1690,'BCA Inputs'!$AW$14:$AW$54,0))*F1690+INDEX('BCA Inputs'!$BB$14:$BB$54,MATCH(I1690,'BCA Inputs'!$AW$14:$AW$54,0))*G1690)+L1690+N1690,"")),"")</f>
        <v/>
      </c>
      <c r="U1690" s="234" t="str">
        <f t="shared" si="261"/>
        <v/>
      </c>
      <c r="V1690" s="234" t="str">
        <f t="shared" si="262"/>
        <v/>
      </c>
      <c r="W1690" s="234" t="str">
        <f t="shared" si="263"/>
        <v/>
      </c>
      <c r="Y1690" s="235" t="str">
        <f t="shared" si="264"/>
        <v/>
      </c>
      <c r="Z1690" s="236" t="str">
        <f>IFERROR(IF($B$3="NYSEG",INDEX('BCA Inputs'!$X$14:$X$54,MATCH(I1690,'BCA Inputs'!$M$14:$M$54,0))*P1690+INDEX('BCA Inputs'!$Y$14:$Y$54,MATCH(I1690,'BCA Inputs'!$M$14:$M$54,0))*O1690+INDEX('BCA Inputs'!$Z$14:$Z$54,MATCH(I1690,'BCA Inputs'!$M$14:$M$54,0))*Q1690+INDEX('BCA Inputs'!$AA$14:$AA$54,MATCH(I1690,'BCA Inputs'!$M$14:$M$54,0))*F1690+INDEX('BCA Inputs'!$AB$14:$AB$54,MATCH(I1690,'BCA Inputs'!$M$14:$M$54,0))*G1690,IF($B$3="RG&amp;E",INDEX('BCA Inputs'!$BG$14:$BG$54,MATCH(I1690,'BCA Inputs'!$AW$14:$AW$54,0))*P1690+INDEX('BCA Inputs'!$BH$14:$BH$54,MATCH(I1690,'BCA Inputs'!$AW$14:$AW$54,0))*O1690+INDEX('BCA Inputs'!$BI$14:$BI$54,MATCH(I1690,'BCA Inputs'!$AW$14:$AW$54,0))*Q1690+INDEX('BCA Inputs'!$BJ$14:$BJ$54,MATCH(I1690,'BCA Inputs'!$AW$14:$AW$54,0))*F1690+INDEX('BCA Inputs'!$BK$14:$BK$54,MATCH(I1690,'BCA Inputs'!$AW$14:$AW$54,0))*G1690,"")),"")</f>
        <v/>
      </c>
      <c r="AA1690" s="237" t="str">
        <f t="shared" si="265"/>
        <v/>
      </c>
      <c r="AC1690" s="238" t="str">
        <f>IFERROR((K1690+R1690)+IF($B$3="NYSEG",INDEX('BCA Inputs'!$AI$14:$AI$54,MATCH(I1690,'BCA Inputs'!$M$14:$M$54,0))*P1690+INDEX('BCA Inputs'!$AJ$14:$AJ$54,MATCH(I1690,'BCA Inputs'!$M$14:$M$54,0))*Q1690,IF($B$3="RG&amp;E",INDEX('BCA Inputs'!$BR$14:$BR$54,MATCH(I1690,'BCA Inputs'!$AW$14:$AW$54,0))*P1690+INDEX('BCA Inputs'!$BS$14:$BS$54,MATCH(I1690,'BCA Inputs'!$AW$14:$AW$54,0))*Q1690,"")),"")</f>
        <v/>
      </c>
      <c r="AD1690" s="181" t="str">
        <f>IFERROR(IF($B$3="NYSEG",INDEX('BCA Inputs'!$AD$14:$AD$54,MATCH(I1690,'BCA Inputs'!$M$14:$M$54,0))*P1690+INDEX('BCA Inputs'!$AE$14:$AE$54,MATCH(I1690,'BCA Inputs'!$M$14:$M$54,0))*O1690+INDEX('BCA Inputs'!$AF$14:$AF$54,MATCH(I1690,'BCA Inputs'!$M$14:$M$54,0))*Q1690+INDEX('BCA Inputs'!$AG$14:$AG$54,MATCH(I1690,'BCA Inputs'!$M$14:$M$54,0))*F1690+INDEX('BCA Inputs'!$AH$14:$AH$54,MATCH(I1690,'BCA Inputs'!$M$14:$M$54,0))*G1690,IF($B$3="RG&amp;E",INDEX('BCA Inputs'!$BM$14:$BM$54,MATCH(I1690,'BCA Inputs'!$AW$14:$AW$54,0))*P1690+INDEX('BCA Inputs'!$BN$14:$BN$54,MATCH(I1690,'BCA Inputs'!$AW$14:$AW$54,0))*O1690+INDEX('BCA Inputs'!$BO$14:$BO$54,MATCH(I1690,'BCA Inputs'!$AW$14:$AW$54,0))*Q1690+INDEX('BCA Inputs'!$BP$14:$BP$54,MATCH(I1690,'BCA Inputs'!$AW$14:$AW$54,0))*F1690+INDEX('BCA Inputs'!$BQ$14:$BQ$54,MATCH(I1690,'BCA Inputs'!$AW$14:$AW$54,0))*G1690,"")),"")</f>
        <v/>
      </c>
      <c r="AE1690" s="237" t="str">
        <f t="shared" si="266"/>
        <v/>
      </c>
      <c r="AF1690" s="198">
        <f t="shared" si="268"/>
        <v>0</v>
      </c>
      <c r="AG1690" s="239">
        <f t="shared" si="269"/>
        <v>0</v>
      </c>
    </row>
    <row r="1691" spans="1:33">
      <c r="A1691" s="228"/>
      <c r="B1691" s="176"/>
      <c r="C1691" s="229"/>
      <c r="D1691" s="230"/>
      <c r="E1691" s="230"/>
      <c r="F1691" s="230"/>
      <c r="G1691" s="230"/>
      <c r="H1691" s="231"/>
      <c r="I1691" s="231"/>
      <c r="J1691" s="232"/>
      <c r="K1691" s="232"/>
      <c r="L1691" s="232"/>
      <c r="M1691" s="181">
        <f t="shared" si="267"/>
        <v>0</v>
      </c>
      <c r="N1691" s="181">
        <f>IF(H1691="",0,H1691*I1691*'Avoided Water Savings Cost'!$C$16)</f>
        <v>0</v>
      </c>
      <c r="O1691" s="545">
        <f>IF(C1691="",0,IF($B$3="NYSEG",C1691/(1-'Avoided Electric Costs 2020'!$W$21),IF($B$3="RG&amp;E",C1691/(1-'Avoided Electric Costs 2020'!$X$21),"")))</f>
        <v>0</v>
      </c>
      <c r="P1691" s="546">
        <f>IF(D1691="",0,IF($B$3="NYSEG",D1691/(1-'Avoided Electric Costs 2020'!$W$21),IF($B$3="RG&amp;E",D1691/(1-'Avoided Electric Costs 2020'!$X$21),"")))</f>
        <v>0</v>
      </c>
      <c r="Q1691" s="546">
        <f>IF(E1691="",0,IF($B$3="NYSEG",E1691/(1-'Avoided Natural Gas Costs 2020'!$J$34),IF($B$3="RG&amp;E",E1691/(1-'Avoided Natural Gas Costs 2020'!$K$34),"")))</f>
        <v>0</v>
      </c>
      <c r="R1691" s="233" t="str">
        <f>IFERROR(IF(P1691*'BCA Inputs'!$C$1+Q1691*'BCA Inputs'!$C$2+F1691*'BCA Inputs'!$C$2+G1691*'BCA Inputs'!$C$2=0,"",P1691*'BCA Inputs'!$C$1+Q1691*'BCA Inputs'!$C$2+F1691*'BCA Inputs'!$C$2+G1691*'BCA Inputs'!$C$2),"")</f>
        <v/>
      </c>
      <c r="S1691" s="181" t="str">
        <f t="shared" si="260"/>
        <v/>
      </c>
      <c r="T1691" s="181" t="str">
        <f>IFERROR(IF($B$3="NYSEG",(INDEX('BCA Inputs'!$N$14:$N$54,MATCH(I1691,'BCA Inputs'!$M$14:$M$54,0))*P1691+INDEX('BCA Inputs'!$O$14:$O$54,MATCH(I1691,'BCA Inputs'!$M$14:$M$54,0))*O1691+INDEX('BCA Inputs'!P:P,MATCH(I1691,'BCA Inputs'!M:M,0))*Q1691+INDEX('BCA Inputs'!Q:Q,MATCH(I1691,'BCA Inputs'!M:M,0))*F1691+INDEX('BCA Inputs'!R:R,MATCH(I1691,'BCA Inputs'!M:M,0))*G1691)+L1691+N1691,IF($B$3="RG&amp;E",(INDEX('BCA Inputs'!$AX$14:$AX$54,MATCH(I1691,'BCA Inputs'!$AW$14:$AW$54,0))*P1691+INDEX('BCA Inputs'!$AY$14:$AY$54,MATCH(I1691,'BCA Inputs'!$AW$14:$AW$54,0))*O1691+INDEX('BCA Inputs'!$AZ$14:$AZ$54,MATCH(I1691,'BCA Inputs'!$AW$14:$AW$54,0))*Q1691+INDEX('BCA Inputs'!$BA$14:$BA$54,MATCH(I1691,'BCA Inputs'!$AW$14:$AW$54,0))*F1691+INDEX('BCA Inputs'!$BB$14:$BB$54,MATCH(I1691,'BCA Inputs'!$AW$14:$AW$54,0))*G1691)+L1691+N1691,"")),"")</f>
        <v/>
      </c>
      <c r="U1691" s="234" t="str">
        <f t="shared" si="261"/>
        <v/>
      </c>
      <c r="V1691" s="234" t="str">
        <f t="shared" si="262"/>
        <v/>
      </c>
      <c r="W1691" s="234" t="str">
        <f t="shared" si="263"/>
        <v/>
      </c>
      <c r="Y1691" s="235" t="str">
        <f t="shared" si="264"/>
        <v/>
      </c>
      <c r="Z1691" s="236" t="str">
        <f>IFERROR(IF($B$3="NYSEG",INDEX('BCA Inputs'!$X$14:$X$54,MATCH(I1691,'BCA Inputs'!$M$14:$M$54,0))*P1691+INDEX('BCA Inputs'!$Y$14:$Y$54,MATCH(I1691,'BCA Inputs'!$M$14:$M$54,0))*O1691+INDEX('BCA Inputs'!$Z$14:$Z$54,MATCH(I1691,'BCA Inputs'!$M$14:$M$54,0))*Q1691+INDEX('BCA Inputs'!$AA$14:$AA$54,MATCH(I1691,'BCA Inputs'!$M$14:$M$54,0))*F1691+INDEX('BCA Inputs'!$AB$14:$AB$54,MATCH(I1691,'BCA Inputs'!$M$14:$M$54,0))*G1691,IF($B$3="RG&amp;E",INDEX('BCA Inputs'!$BG$14:$BG$54,MATCH(I1691,'BCA Inputs'!$AW$14:$AW$54,0))*P1691+INDEX('BCA Inputs'!$BH$14:$BH$54,MATCH(I1691,'BCA Inputs'!$AW$14:$AW$54,0))*O1691+INDEX('BCA Inputs'!$BI$14:$BI$54,MATCH(I1691,'BCA Inputs'!$AW$14:$AW$54,0))*Q1691+INDEX('BCA Inputs'!$BJ$14:$BJ$54,MATCH(I1691,'BCA Inputs'!$AW$14:$AW$54,0))*F1691+INDEX('BCA Inputs'!$BK$14:$BK$54,MATCH(I1691,'BCA Inputs'!$AW$14:$AW$54,0))*G1691,"")),"")</f>
        <v/>
      </c>
      <c r="AA1691" s="237" t="str">
        <f t="shared" si="265"/>
        <v/>
      </c>
      <c r="AC1691" s="238" t="str">
        <f>IFERROR((K1691+R1691)+IF($B$3="NYSEG",INDEX('BCA Inputs'!$AI$14:$AI$54,MATCH(I1691,'BCA Inputs'!$M$14:$M$54,0))*P1691+INDEX('BCA Inputs'!$AJ$14:$AJ$54,MATCH(I1691,'BCA Inputs'!$M$14:$M$54,0))*Q1691,IF($B$3="RG&amp;E",INDEX('BCA Inputs'!$BR$14:$BR$54,MATCH(I1691,'BCA Inputs'!$AW$14:$AW$54,0))*P1691+INDEX('BCA Inputs'!$BS$14:$BS$54,MATCH(I1691,'BCA Inputs'!$AW$14:$AW$54,0))*Q1691,"")),"")</f>
        <v/>
      </c>
      <c r="AD1691" s="181" t="str">
        <f>IFERROR(IF($B$3="NYSEG",INDEX('BCA Inputs'!$AD$14:$AD$54,MATCH(I1691,'BCA Inputs'!$M$14:$M$54,0))*P1691+INDEX('BCA Inputs'!$AE$14:$AE$54,MATCH(I1691,'BCA Inputs'!$M$14:$M$54,0))*O1691+INDEX('BCA Inputs'!$AF$14:$AF$54,MATCH(I1691,'BCA Inputs'!$M$14:$M$54,0))*Q1691+INDEX('BCA Inputs'!$AG$14:$AG$54,MATCH(I1691,'BCA Inputs'!$M$14:$M$54,0))*F1691+INDEX('BCA Inputs'!$AH$14:$AH$54,MATCH(I1691,'BCA Inputs'!$M$14:$M$54,0))*G1691,IF($B$3="RG&amp;E",INDEX('BCA Inputs'!$BM$14:$BM$54,MATCH(I1691,'BCA Inputs'!$AW$14:$AW$54,0))*P1691+INDEX('BCA Inputs'!$BN$14:$BN$54,MATCH(I1691,'BCA Inputs'!$AW$14:$AW$54,0))*O1691+INDEX('BCA Inputs'!$BO$14:$BO$54,MATCH(I1691,'BCA Inputs'!$AW$14:$AW$54,0))*Q1691+INDEX('BCA Inputs'!$BP$14:$BP$54,MATCH(I1691,'BCA Inputs'!$AW$14:$AW$54,0))*F1691+INDEX('BCA Inputs'!$BQ$14:$BQ$54,MATCH(I1691,'BCA Inputs'!$AW$14:$AW$54,0))*G1691,"")),"")</f>
        <v/>
      </c>
      <c r="AE1691" s="237" t="str">
        <f t="shared" si="266"/>
        <v/>
      </c>
      <c r="AF1691" s="198">
        <f t="shared" si="268"/>
        <v>0</v>
      </c>
      <c r="AG1691" s="239">
        <f t="shared" si="269"/>
        <v>0</v>
      </c>
    </row>
    <row r="1692" spans="1:33">
      <c r="A1692" s="228"/>
      <c r="B1692" s="176"/>
      <c r="C1692" s="229"/>
      <c r="D1692" s="230"/>
      <c r="E1692" s="230"/>
      <c r="F1692" s="230"/>
      <c r="G1692" s="230"/>
      <c r="H1692" s="231"/>
      <c r="I1692" s="231"/>
      <c r="J1692" s="232"/>
      <c r="K1692" s="232"/>
      <c r="L1692" s="232"/>
      <c r="M1692" s="181">
        <f t="shared" si="267"/>
        <v>0</v>
      </c>
      <c r="N1692" s="181">
        <f>IF(H1692="",0,H1692*I1692*'Avoided Water Savings Cost'!$C$16)</f>
        <v>0</v>
      </c>
      <c r="O1692" s="545">
        <f>IF(C1692="",0,IF($B$3="NYSEG",C1692/(1-'Avoided Electric Costs 2020'!$W$21),IF($B$3="RG&amp;E",C1692/(1-'Avoided Electric Costs 2020'!$X$21),"")))</f>
        <v>0</v>
      </c>
      <c r="P1692" s="546">
        <f>IF(D1692="",0,IF($B$3="NYSEG",D1692/(1-'Avoided Electric Costs 2020'!$W$21),IF($B$3="RG&amp;E",D1692/(1-'Avoided Electric Costs 2020'!$X$21),"")))</f>
        <v>0</v>
      </c>
      <c r="Q1692" s="546">
        <f>IF(E1692="",0,IF($B$3="NYSEG",E1692/(1-'Avoided Natural Gas Costs 2020'!$J$34),IF($B$3="RG&amp;E",E1692/(1-'Avoided Natural Gas Costs 2020'!$K$34),"")))</f>
        <v>0</v>
      </c>
      <c r="R1692" s="233" t="str">
        <f>IFERROR(IF(P1692*'BCA Inputs'!$C$1+Q1692*'BCA Inputs'!$C$2+F1692*'BCA Inputs'!$C$2+G1692*'BCA Inputs'!$C$2=0,"",P1692*'BCA Inputs'!$C$1+Q1692*'BCA Inputs'!$C$2+F1692*'BCA Inputs'!$C$2+G1692*'BCA Inputs'!$C$2),"")</f>
        <v/>
      </c>
      <c r="S1692" s="181" t="str">
        <f t="shared" si="260"/>
        <v/>
      </c>
      <c r="T1692" s="181" t="str">
        <f>IFERROR(IF($B$3="NYSEG",(INDEX('BCA Inputs'!$N$14:$N$54,MATCH(I1692,'BCA Inputs'!$M$14:$M$54,0))*P1692+INDEX('BCA Inputs'!$O$14:$O$54,MATCH(I1692,'BCA Inputs'!$M$14:$M$54,0))*O1692+INDEX('BCA Inputs'!P:P,MATCH(I1692,'BCA Inputs'!M:M,0))*Q1692+INDEX('BCA Inputs'!Q:Q,MATCH(I1692,'BCA Inputs'!M:M,0))*F1692+INDEX('BCA Inputs'!R:R,MATCH(I1692,'BCA Inputs'!M:M,0))*G1692)+L1692+N1692,IF($B$3="RG&amp;E",(INDEX('BCA Inputs'!$AX$14:$AX$54,MATCH(I1692,'BCA Inputs'!$AW$14:$AW$54,0))*P1692+INDEX('BCA Inputs'!$AY$14:$AY$54,MATCH(I1692,'BCA Inputs'!$AW$14:$AW$54,0))*O1692+INDEX('BCA Inputs'!$AZ$14:$AZ$54,MATCH(I1692,'BCA Inputs'!$AW$14:$AW$54,0))*Q1692+INDEX('BCA Inputs'!$BA$14:$BA$54,MATCH(I1692,'BCA Inputs'!$AW$14:$AW$54,0))*F1692+INDEX('BCA Inputs'!$BB$14:$BB$54,MATCH(I1692,'BCA Inputs'!$AW$14:$AW$54,0))*G1692)+L1692+N1692,"")),"")</f>
        <v/>
      </c>
      <c r="U1692" s="234" t="str">
        <f t="shared" si="261"/>
        <v/>
      </c>
      <c r="V1692" s="234" t="str">
        <f t="shared" si="262"/>
        <v/>
      </c>
      <c r="W1692" s="234" t="str">
        <f t="shared" si="263"/>
        <v/>
      </c>
      <c r="Y1692" s="235" t="str">
        <f t="shared" si="264"/>
        <v/>
      </c>
      <c r="Z1692" s="236" t="str">
        <f>IFERROR(IF($B$3="NYSEG",INDEX('BCA Inputs'!$X$14:$X$54,MATCH(I1692,'BCA Inputs'!$M$14:$M$54,0))*P1692+INDEX('BCA Inputs'!$Y$14:$Y$54,MATCH(I1692,'BCA Inputs'!$M$14:$M$54,0))*O1692+INDEX('BCA Inputs'!$Z$14:$Z$54,MATCH(I1692,'BCA Inputs'!$M$14:$M$54,0))*Q1692+INDEX('BCA Inputs'!$AA$14:$AA$54,MATCH(I1692,'BCA Inputs'!$M$14:$M$54,0))*F1692+INDEX('BCA Inputs'!$AB$14:$AB$54,MATCH(I1692,'BCA Inputs'!$M$14:$M$54,0))*G1692,IF($B$3="RG&amp;E",INDEX('BCA Inputs'!$BG$14:$BG$54,MATCH(I1692,'BCA Inputs'!$AW$14:$AW$54,0))*P1692+INDEX('BCA Inputs'!$BH$14:$BH$54,MATCH(I1692,'BCA Inputs'!$AW$14:$AW$54,0))*O1692+INDEX('BCA Inputs'!$BI$14:$BI$54,MATCH(I1692,'BCA Inputs'!$AW$14:$AW$54,0))*Q1692+INDEX('BCA Inputs'!$BJ$14:$BJ$54,MATCH(I1692,'BCA Inputs'!$AW$14:$AW$54,0))*F1692+INDEX('BCA Inputs'!$BK$14:$BK$54,MATCH(I1692,'BCA Inputs'!$AW$14:$AW$54,0))*G1692,"")),"")</f>
        <v/>
      </c>
      <c r="AA1692" s="237" t="str">
        <f t="shared" si="265"/>
        <v/>
      </c>
      <c r="AC1692" s="238" t="str">
        <f>IFERROR((K1692+R1692)+IF($B$3="NYSEG",INDEX('BCA Inputs'!$AI$14:$AI$54,MATCH(I1692,'BCA Inputs'!$M$14:$M$54,0))*P1692+INDEX('BCA Inputs'!$AJ$14:$AJ$54,MATCH(I1692,'BCA Inputs'!$M$14:$M$54,0))*Q1692,IF($B$3="RG&amp;E",INDEX('BCA Inputs'!$BR$14:$BR$54,MATCH(I1692,'BCA Inputs'!$AW$14:$AW$54,0))*P1692+INDEX('BCA Inputs'!$BS$14:$BS$54,MATCH(I1692,'BCA Inputs'!$AW$14:$AW$54,0))*Q1692,"")),"")</f>
        <v/>
      </c>
      <c r="AD1692" s="181" t="str">
        <f>IFERROR(IF($B$3="NYSEG",INDEX('BCA Inputs'!$AD$14:$AD$54,MATCH(I1692,'BCA Inputs'!$M$14:$M$54,0))*P1692+INDEX('BCA Inputs'!$AE$14:$AE$54,MATCH(I1692,'BCA Inputs'!$M$14:$M$54,0))*O1692+INDEX('BCA Inputs'!$AF$14:$AF$54,MATCH(I1692,'BCA Inputs'!$M$14:$M$54,0))*Q1692+INDEX('BCA Inputs'!$AG$14:$AG$54,MATCH(I1692,'BCA Inputs'!$M$14:$M$54,0))*F1692+INDEX('BCA Inputs'!$AH$14:$AH$54,MATCH(I1692,'BCA Inputs'!$M$14:$M$54,0))*G1692,IF($B$3="RG&amp;E",INDEX('BCA Inputs'!$BM$14:$BM$54,MATCH(I1692,'BCA Inputs'!$AW$14:$AW$54,0))*P1692+INDEX('BCA Inputs'!$BN$14:$BN$54,MATCH(I1692,'BCA Inputs'!$AW$14:$AW$54,0))*O1692+INDEX('BCA Inputs'!$BO$14:$BO$54,MATCH(I1692,'BCA Inputs'!$AW$14:$AW$54,0))*Q1692+INDEX('BCA Inputs'!$BP$14:$BP$54,MATCH(I1692,'BCA Inputs'!$AW$14:$AW$54,0))*F1692+INDEX('BCA Inputs'!$BQ$14:$BQ$54,MATCH(I1692,'BCA Inputs'!$AW$14:$AW$54,0))*G1692,"")),"")</f>
        <v/>
      </c>
      <c r="AE1692" s="237" t="str">
        <f t="shared" si="266"/>
        <v/>
      </c>
      <c r="AF1692" s="198">
        <f t="shared" si="268"/>
        <v>0</v>
      </c>
      <c r="AG1692" s="239">
        <f t="shared" si="269"/>
        <v>0</v>
      </c>
    </row>
    <row r="1693" spans="1:33">
      <c r="A1693" s="228"/>
      <c r="B1693" s="176"/>
      <c r="C1693" s="229"/>
      <c r="D1693" s="230"/>
      <c r="E1693" s="230"/>
      <c r="F1693" s="230"/>
      <c r="G1693" s="230"/>
      <c r="H1693" s="231"/>
      <c r="I1693" s="231"/>
      <c r="J1693" s="232"/>
      <c r="K1693" s="232"/>
      <c r="L1693" s="232"/>
      <c r="M1693" s="181">
        <f t="shared" si="267"/>
        <v>0</v>
      </c>
      <c r="N1693" s="181">
        <f>IF(H1693="",0,H1693*I1693*'Avoided Water Savings Cost'!$C$16)</f>
        <v>0</v>
      </c>
      <c r="O1693" s="545">
        <f>IF(C1693="",0,IF($B$3="NYSEG",C1693/(1-'Avoided Electric Costs 2020'!$W$21),IF($B$3="RG&amp;E",C1693/(1-'Avoided Electric Costs 2020'!$X$21),"")))</f>
        <v>0</v>
      </c>
      <c r="P1693" s="546">
        <f>IF(D1693="",0,IF($B$3="NYSEG",D1693/(1-'Avoided Electric Costs 2020'!$W$21),IF($B$3="RG&amp;E",D1693/(1-'Avoided Electric Costs 2020'!$X$21),"")))</f>
        <v>0</v>
      </c>
      <c r="Q1693" s="546">
        <f>IF(E1693="",0,IF($B$3="NYSEG",E1693/(1-'Avoided Natural Gas Costs 2020'!$J$34),IF($B$3="RG&amp;E",E1693/(1-'Avoided Natural Gas Costs 2020'!$K$34),"")))</f>
        <v>0</v>
      </c>
      <c r="R1693" s="233" t="str">
        <f>IFERROR(IF(P1693*'BCA Inputs'!$C$1+Q1693*'BCA Inputs'!$C$2+F1693*'BCA Inputs'!$C$2+G1693*'BCA Inputs'!$C$2=0,"",P1693*'BCA Inputs'!$C$1+Q1693*'BCA Inputs'!$C$2+F1693*'BCA Inputs'!$C$2+G1693*'BCA Inputs'!$C$2),"")</f>
        <v/>
      </c>
      <c r="S1693" s="181" t="str">
        <f t="shared" si="260"/>
        <v/>
      </c>
      <c r="T1693" s="181" t="str">
        <f>IFERROR(IF($B$3="NYSEG",(INDEX('BCA Inputs'!$N$14:$N$54,MATCH(I1693,'BCA Inputs'!$M$14:$M$54,0))*P1693+INDEX('BCA Inputs'!$O$14:$O$54,MATCH(I1693,'BCA Inputs'!$M$14:$M$54,0))*O1693+INDEX('BCA Inputs'!P:P,MATCH(I1693,'BCA Inputs'!M:M,0))*Q1693+INDEX('BCA Inputs'!Q:Q,MATCH(I1693,'BCA Inputs'!M:M,0))*F1693+INDEX('BCA Inputs'!R:R,MATCH(I1693,'BCA Inputs'!M:M,0))*G1693)+L1693+N1693,IF($B$3="RG&amp;E",(INDEX('BCA Inputs'!$AX$14:$AX$54,MATCH(I1693,'BCA Inputs'!$AW$14:$AW$54,0))*P1693+INDEX('BCA Inputs'!$AY$14:$AY$54,MATCH(I1693,'BCA Inputs'!$AW$14:$AW$54,0))*O1693+INDEX('BCA Inputs'!$AZ$14:$AZ$54,MATCH(I1693,'BCA Inputs'!$AW$14:$AW$54,0))*Q1693+INDEX('BCA Inputs'!$BA$14:$BA$54,MATCH(I1693,'BCA Inputs'!$AW$14:$AW$54,0))*F1693+INDEX('BCA Inputs'!$BB$14:$BB$54,MATCH(I1693,'BCA Inputs'!$AW$14:$AW$54,0))*G1693)+L1693+N1693,"")),"")</f>
        <v/>
      </c>
      <c r="U1693" s="234" t="str">
        <f t="shared" si="261"/>
        <v/>
      </c>
      <c r="V1693" s="234" t="str">
        <f t="shared" si="262"/>
        <v/>
      </c>
      <c r="W1693" s="234" t="str">
        <f t="shared" si="263"/>
        <v/>
      </c>
      <c r="Y1693" s="235" t="str">
        <f t="shared" si="264"/>
        <v/>
      </c>
      <c r="Z1693" s="236" t="str">
        <f>IFERROR(IF($B$3="NYSEG",INDEX('BCA Inputs'!$X$14:$X$54,MATCH(I1693,'BCA Inputs'!$M$14:$M$54,0))*P1693+INDEX('BCA Inputs'!$Y$14:$Y$54,MATCH(I1693,'BCA Inputs'!$M$14:$M$54,0))*O1693+INDEX('BCA Inputs'!$Z$14:$Z$54,MATCH(I1693,'BCA Inputs'!$M$14:$M$54,0))*Q1693+INDEX('BCA Inputs'!$AA$14:$AA$54,MATCH(I1693,'BCA Inputs'!$M$14:$M$54,0))*F1693+INDEX('BCA Inputs'!$AB$14:$AB$54,MATCH(I1693,'BCA Inputs'!$M$14:$M$54,0))*G1693,IF($B$3="RG&amp;E",INDEX('BCA Inputs'!$BG$14:$BG$54,MATCH(I1693,'BCA Inputs'!$AW$14:$AW$54,0))*P1693+INDEX('BCA Inputs'!$BH$14:$BH$54,MATCH(I1693,'BCA Inputs'!$AW$14:$AW$54,0))*O1693+INDEX('BCA Inputs'!$BI$14:$BI$54,MATCH(I1693,'BCA Inputs'!$AW$14:$AW$54,0))*Q1693+INDEX('BCA Inputs'!$BJ$14:$BJ$54,MATCH(I1693,'BCA Inputs'!$AW$14:$AW$54,0))*F1693+INDEX('BCA Inputs'!$BK$14:$BK$54,MATCH(I1693,'BCA Inputs'!$AW$14:$AW$54,0))*G1693,"")),"")</f>
        <v/>
      </c>
      <c r="AA1693" s="237" t="str">
        <f t="shared" si="265"/>
        <v/>
      </c>
      <c r="AC1693" s="238" t="str">
        <f>IFERROR((K1693+R1693)+IF($B$3="NYSEG",INDEX('BCA Inputs'!$AI$14:$AI$54,MATCH(I1693,'BCA Inputs'!$M$14:$M$54,0))*P1693+INDEX('BCA Inputs'!$AJ$14:$AJ$54,MATCH(I1693,'BCA Inputs'!$M$14:$M$54,0))*Q1693,IF($B$3="RG&amp;E",INDEX('BCA Inputs'!$BR$14:$BR$54,MATCH(I1693,'BCA Inputs'!$AW$14:$AW$54,0))*P1693+INDEX('BCA Inputs'!$BS$14:$BS$54,MATCH(I1693,'BCA Inputs'!$AW$14:$AW$54,0))*Q1693,"")),"")</f>
        <v/>
      </c>
      <c r="AD1693" s="181" t="str">
        <f>IFERROR(IF($B$3="NYSEG",INDEX('BCA Inputs'!$AD$14:$AD$54,MATCH(I1693,'BCA Inputs'!$M$14:$M$54,0))*P1693+INDEX('BCA Inputs'!$AE$14:$AE$54,MATCH(I1693,'BCA Inputs'!$M$14:$M$54,0))*O1693+INDEX('BCA Inputs'!$AF$14:$AF$54,MATCH(I1693,'BCA Inputs'!$M$14:$M$54,0))*Q1693+INDEX('BCA Inputs'!$AG$14:$AG$54,MATCH(I1693,'BCA Inputs'!$M$14:$M$54,0))*F1693+INDEX('BCA Inputs'!$AH$14:$AH$54,MATCH(I1693,'BCA Inputs'!$M$14:$M$54,0))*G1693,IF($B$3="RG&amp;E",INDEX('BCA Inputs'!$BM$14:$BM$54,MATCH(I1693,'BCA Inputs'!$AW$14:$AW$54,0))*P1693+INDEX('BCA Inputs'!$BN$14:$BN$54,MATCH(I1693,'BCA Inputs'!$AW$14:$AW$54,0))*O1693+INDEX('BCA Inputs'!$BO$14:$BO$54,MATCH(I1693,'BCA Inputs'!$AW$14:$AW$54,0))*Q1693+INDEX('BCA Inputs'!$BP$14:$BP$54,MATCH(I1693,'BCA Inputs'!$AW$14:$AW$54,0))*F1693+INDEX('BCA Inputs'!$BQ$14:$BQ$54,MATCH(I1693,'BCA Inputs'!$AW$14:$AW$54,0))*G1693,"")),"")</f>
        <v/>
      </c>
      <c r="AE1693" s="237" t="str">
        <f t="shared" si="266"/>
        <v/>
      </c>
      <c r="AF1693" s="198">
        <f t="shared" si="268"/>
        <v>0</v>
      </c>
      <c r="AG1693" s="239">
        <f t="shared" si="269"/>
        <v>0</v>
      </c>
    </row>
    <row r="1694" spans="1:33">
      <c r="A1694" s="228"/>
      <c r="B1694" s="176"/>
      <c r="C1694" s="229"/>
      <c r="D1694" s="230"/>
      <c r="E1694" s="230"/>
      <c r="F1694" s="230"/>
      <c r="G1694" s="230"/>
      <c r="H1694" s="231"/>
      <c r="I1694" s="231"/>
      <c r="J1694" s="232"/>
      <c r="K1694" s="232"/>
      <c r="L1694" s="232"/>
      <c r="M1694" s="181">
        <f t="shared" si="267"/>
        <v>0</v>
      </c>
      <c r="N1694" s="181">
        <f>IF(H1694="",0,H1694*I1694*'Avoided Water Savings Cost'!$C$16)</f>
        <v>0</v>
      </c>
      <c r="O1694" s="545">
        <f>IF(C1694="",0,IF($B$3="NYSEG",C1694/(1-'Avoided Electric Costs 2020'!$W$21),IF($B$3="RG&amp;E",C1694/(1-'Avoided Electric Costs 2020'!$X$21),"")))</f>
        <v>0</v>
      </c>
      <c r="P1694" s="546">
        <f>IF(D1694="",0,IF($B$3="NYSEG",D1694/(1-'Avoided Electric Costs 2020'!$W$21),IF($B$3="RG&amp;E",D1694/(1-'Avoided Electric Costs 2020'!$X$21),"")))</f>
        <v>0</v>
      </c>
      <c r="Q1694" s="546">
        <f>IF(E1694="",0,IF($B$3="NYSEG",E1694/(1-'Avoided Natural Gas Costs 2020'!$J$34),IF($B$3="RG&amp;E",E1694/(1-'Avoided Natural Gas Costs 2020'!$K$34),"")))</f>
        <v>0</v>
      </c>
      <c r="R1694" s="233" t="str">
        <f>IFERROR(IF(P1694*'BCA Inputs'!$C$1+Q1694*'BCA Inputs'!$C$2+F1694*'BCA Inputs'!$C$2+G1694*'BCA Inputs'!$C$2=0,"",P1694*'BCA Inputs'!$C$1+Q1694*'BCA Inputs'!$C$2+F1694*'BCA Inputs'!$C$2+G1694*'BCA Inputs'!$C$2),"")</f>
        <v/>
      </c>
      <c r="S1694" s="181" t="str">
        <f t="shared" si="260"/>
        <v/>
      </c>
      <c r="T1694" s="181" t="str">
        <f>IFERROR(IF($B$3="NYSEG",(INDEX('BCA Inputs'!$N$14:$N$54,MATCH(I1694,'BCA Inputs'!$M$14:$M$54,0))*P1694+INDEX('BCA Inputs'!$O$14:$O$54,MATCH(I1694,'BCA Inputs'!$M$14:$M$54,0))*O1694+INDEX('BCA Inputs'!P:P,MATCH(I1694,'BCA Inputs'!M:M,0))*Q1694+INDEX('BCA Inputs'!Q:Q,MATCH(I1694,'BCA Inputs'!M:M,0))*F1694+INDEX('BCA Inputs'!R:R,MATCH(I1694,'BCA Inputs'!M:M,0))*G1694)+L1694+N1694,IF($B$3="RG&amp;E",(INDEX('BCA Inputs'!$AX$14:$AX$54,MATCH(I1694,'BCA Inputs'!$AW$14:$AW$54,0))*P1694+INDEX('BCA Inputs'!$AY$14:$AY$54,MATCH(I1694,'BCA Inputs'!$AW$14:$AW$54,0))*O1694+INDEX('BCA Inputs'!$AZ$14:$AZ$54,MATCH(I1694,'BCA Inputs'!$AW$14:$AW$54,0))*Q1694+INDEX('BCA Inputs'!$BA$14:$BA$54,MATCH(I1694,'BCA Inputs'!$AW$14:$AW$54,0))*F1694+INDEX('BCA Inputs'!$BB$14:$BB$54,MATCH(I1694,'BCA Inputs'!$AW$14:$AW$54,0))*G1694)+L1694+N1694,"")),"")</f>
        <v/>
      </c>
      <c r="U1694" s="234" t="str">
        <f t="shared" si="261"/>
        <v/>
      </c>
      <c r="V1694" s="234" t="str">
        <f t="shared" si="262"/>
        <v/>
      </c>
      <c r="W1694" s="234" t="str">
        <f t="shared" si="263"/>
        <v/>
      </c>
      <c r="Y1694" s="235" t="str">
        <f t="shared" si="264"/>
        <v/>
      </c>
      <c r="Z1694" s="236" t="str">
        <f>IFERROR(IF($B$3="NYSEG",INDEX('BCA Inputs'!$X$14:$X$54,MATCH(I1694,'BCA Inputs'!$M$14:$M$54,0))*P1694+INDEX('BCA Inputs'!$Y$14:$Y$54,MATCH(I1694,'BCA Inputs'!$M$14:$M$54,0))*O1694+INDEX('BCA Inputs'!$Z$14:$Z$54,MATCH(I1694,'BCA Inputs'!$M$14:$M$54,0))*Q1694+INDEX('BCA Inputs'!$AA$14:$AA$54,MATCH(I1694,'BCA Inputs'!$M$14:$M$54,0))*F1694+INDEX('BCA Inputs'!$AB$14:$AB$54,MATCH(I1694,'BCA Inputs'!$M$14:$M$54,0))*G1694,IF($B$3="RG&amp;E",INDEX('BCA Inputs'!$BG$14:$BG$54,MATCH(I1694,'BCA Inputs'!$AW$14:$AW$54,0))*P1694+INDEX('BCA Inputs'!$BH$14:$BH$54,MATCH(I1694,'BCA Inputs'!$AW$14:$AW$54,0))*O1694+INDEX('BCA Inputs'!$BI$14:$BI$54,MATCH(I1694,'BCA Inputs'!$AW$14:$AW$54,0))*Q1694+INDEX('BCA Inputs'!$BJ$14:$BJ$54,MATCH(I1694,'BCA Inputs'!$AW$14:$AW$54,0))*F1694+INDEX('BCA Inputs'!$BK$14:$BK$54,MATCH(I1694,'BCA Inputs'!$AW$14:$AW$54,0))*G1694,"")),"")</f>
        <v/>
      </c>
      <c r="AA1694" s="237" t="str">
        <f t="shared" si="265"/>
        <v/>
      </c>
      <c r="AC1694" s="238" t="str">
        <f>IFERROR((K1694+R1694)+IF($B$3="NYSEG",INDEX('BCA Inputs'!$AI$14:$AI$54,MATCH(I1694,'BCA Inputs'!$M$14:$M$54,0))*P1694+INDEX('BCA Inputs'!$AJ$14:$AJ$54,MATCH(I1694,'BCA Inputs'!$M$14:$M$54,0))*Q1694,IF($B$3="RG&amp;E",INDEX('BCA Inputs'!$BR$14:$BR$54,MATCH(I1694,'BCA Inputs'!$AW$14:$AW$54,0))*P1694+INDEX('BCA Inputs'!$BS$14:$BS$54,MATCH(I1694,'BCA Inputs'!$AW$14:$AW$54,0))*Q1694,"")),"")</f>
        <v/>
      </c>
      <c r="AD1694" s="181" t="str">
        <f>IFERROR(IF($B$3="NYSEG",INDEX('BCA Inputs'!$AD$14:$AD$54,MATCH(I1694,'BCA Inputs'!$M$14:$M$54,0))*P1694+INDEX('BCA Inputs'!$AE$14:$AE$54,MATCH(I1694,'BCA Inputs'!$M$14:$M$54,0))*O1694+INDEX('BCA Inputs'!$AF$14:$AF$54,MATCH(I1694,'BCA Inputs'!$M$14:$M$54,0))*Q1694+INDEX('BCA Inputs'!$AG$14:$AG$54,MATCH(I1694,'BCA Inputs'!$M$14:$M$54,0))*F1694+INDEX('BCA Inputs'!$AH$14:$AH$54,MATCH(I1694,'BCA Inputs'!$M$14:$M$54,0))*G1694,IF($B$3="RG&amp;E",INDEX('BCA Inputs'!$BM$14:$BM$54,MATCH(I1694,'BCA Inputs'!$AW$14:$AW$54,0))*P1694+INDEX('BCA Inputs'!$BN$14:$BN$54,MATCH(I1694,'BCA Inputs'!$AW$14:$AW$54,0))*O1694+INDEX('BCA Inputs'!$BO$14:$BO$54,MATCH(I1694,'BCA Inputs'!$AW$14:$AW$54,0))*Q1694+INDEX('BCA Inputs'!$BP$14:$BP$54,MATCH(I1694,'BCA Inputs'!$AW$14:$AW$54,0))*F1694+INDEX('BCA Inputs'!$BQ$14:$BQ$54,MATCH(I1694,'BCA Inputs'!$AW$14:$AW$54,0))*G1694,"")),"")</f>
        <v/>
      </c>
      <c r="AE1694" s="237" t="str">
        <f t="shared" si="266"/>
        <v/>
      </c>
      <c r="AF1694" s="198">
        <f t="shared" si="268"/>
        <v>0</v>
      </c>
      <c r="AG1694" s="239">
        <f t="shared" si="269"/>
        <v>0</v>
      </c>
    </row>
    <row r="1695" spans="1:33">
      <c r="A1695" s="228"/>
      <c r="B1695" s="176"/>
      <c r="C1695" s="229"/>
      <c r="D1695" s="230"/>
      <c r="E1695" s="230"/>
      <c r="F1695" s="230"/>
      <c r="G1695" s="230"/>
      <c r="H1695" s="231"/>
      <c r="I1695" s="231"/>
      <c r="J1695" s="232"/>
      <c r="K1695" s="232"/>
      <c r="L1695" s="232"/>
      <c r="M1695" s="181">
        <f t="shared" si="267"/>
        <v>0</v>
      </c>
      <c r="N1695" s="181">
        <f>IF(H1695="",0,H1695*I1695*'Avoided Water Savings Cost'!$C$16)</f>
        <v>0</v>
      </c>
      <c r="O1695" s="545">
        <f>IF(C1695="",0,IF($B$3="NYSEG",C1695/(1-'Avoided Electric Costs 2020'!$W$21),IF($B$3="RG&amp;E",C1695/(1-'Avoided Electric Costs 2020'!$X$21),"")))</f>
        <v>0</v>
      </c>
      <c r="P1695" s="546">
        <f>IF(D1695="",0,IF($B$3="NYSEG",D1695/(1-'Avoided Electric Costs 2020'!$W$21),IF($B$3="RG&amp;E",D1695/(1-'Avoided Electric Costs 2020'!$X$21),"")))</f>
        <v>0</v>
      </c>
      <c r="Q1695" s="546">
        <f>IF(E1695="",0,IF($B$3="NYSEG",E1695/(1-'Avoided Natural Gas Costs 2020'!$J$34),IF($B$3="RG&amp;E",E1695/(1-'Avoided Natural Gas Costs 2020'!$K$34),"")))</f>
        <v>0</v>
      </c>
      <c r="R1695" s="233" t="str">
        <f>IFERROR(IF(P1695*'BCA Inputs'!$C$1+Q1695*'BCA Inputs'!$C$2+F1695*'BCA Inputs'!$C$2+G1695*'BCA Inputs'!$C$2=0,"",P1695*'BCA Inputs'!$C$1+Q1695*'BCA Inputs'!$C$2+F1695*'BCA Inputs'!$C$2+G1695*'BCA Inputs'!$C$2),"")</f>
        <v/>
      </c>
      <c r="S1695" s="181" t="str">
        <f t="shared" si="260"/>
        <v/>
      </c>
      <c r="T1695" s="181" t="str">
        <f>IFERROR(IF($B$3="NYSEG",(INDEX('BCA Inputs'!$N$14:$N$54,MATCH(I1695,'BCA Inputs'!$M$14:$M$54,0))*P1695+INDEX('BCA Inputs'!$O$14:$O$54,MATCH(I1695,'BCA Inputs'!$M$14:$M$54,0))*O1695+INDEX('BCA Inputs'!P:P,MATCH(I1695,'BCA Inputs'!M:M,0))*Q1695+INDEX('BCA Inputs'!Q:Q,MATCH(I1695,'BCA Inputs'!M:M,0))*F1695+INDEX('BCA Inputs'!R:R,MATCH(I1695,'BCA Inputs'!M:M,0))*G1695)+L1695+N1695,IF($B$3="RG&amp;E",(INDEX('BCA Inputs'!$AX$14:$AX$54,MATCH(I1695,'BCA Inputs'!$AW$14:$AW$54,0))*P1695+INDEX('BCA Inputs'!$AY$14:$AY$54,MATCH(I1695,'BCA Inputs'!$AW$14:$AW$54,0))*O1695+INDEX('BCA Inputs'!$AZ$14:$AZ$54,MATCH(I1695,'BCA Inputs'!$AW$14:$AW$54,0))*Q1695+INDEX('BCA Inputs'!$BA$14:$BA$54,MATCH(I1695,'BCA Inputs'!$AW$14:$AW$54,0))*F1695+INDEX('BCA Inputs'!$BB$14:$BB$54,MATCH(I1695,'BCA Inputs'!$AW$14:$AW$54,0))*G1695)+L1695+N1695,"")),"")</f>
        <v/>
      </c>
      <c r="U1695" s="234" t="str">
        <f t="shared" si="261"/>
        <v/>
      </c>
      <c r="V1695" s="234" t="str">
        <f t="shared" si="262"/>
        <v/>
      </c>
      <c r="W1695" s="234" t="str">
        <f t="shared" si="263"/>
        <v/>
      </c>
      <c r="Y1695" s="235" t="str">
        <f t="shared" si="264"/>
        <v/>
      </c>
      <c r="Z1695" s="236" t="str">
        <f>IFERROR(IF($B$3="NYSEG",INDEX('BCA Inputs'!$X$14:$X$54,MATCH(I1695,'BCA Inputs'!$M$14:$M$54,0))*P1695+INDEX('BCA Inputs'!$Y$14:$Y$54,MATCH(I1695,'BCA Inputs'!$M$14:$M$54,0))*O1695+INDEX('BCA Inputs'!$Z$14:$Z$54,MATCH(I1695,'BCA Inputs'!$M$14:$M$54,0))*Q1695+INDEX('BCA Inputs'!$AA$14:$AA$54,MATCH(I1695,'BCA Inputs'!$M$14:$M$54,0))*F1695+INDEX('BCA Inputs'!$AB$14:$AB$54,MATCH(I1695,'BCA Inputs'!$M$14:$M$54,0))*G1695,IF($B$3="RG&amp;E",INDEX('BCA Inputs'!$BG$14:$BG$54,MATCH(I1695,'BCA Inputs'!$AW$14:$AW$54,0))*P1695+INDEX('BCA Inputs'!$BH$14:$BH$54,MATCH(I1695,'BCA Inputs'!$AW$14:$AW$54,0))*O1695+INDEX('BCA Inputs'!$BI$14:$BI$54,MATCH(I1695,'BCA Inputs'!$AW$14:$AW$54,0))*Q1695+INDEX('BCA Inputs'!$BJ$14:$BJ$54,MATCH(I1695,'BCA Inputs'!$AW$14:$AW$54,0))*F1695+INDEX('BCA Inputs'!$BK$14:$BK$54,MATCH(I1695,'BCA Inputs'!$AW$14:$AW$54,0))*G1695,"")),"")</f>
        <v/>
      </c>
      <c r="AA1695" s="237" t="str">
        <f t="shared" si="265"/>
        <v/>
      </c>
      <c r="AC1695" s="238" t="str">
        <f>IFERROR((K1695+R1695)+IF($B$3="NYSEG",INDEX('BCA Inputs'!$AI$14:$AI$54,MATCH(I1695,'BCA Inputs'!$M$14:$M$54,0))*P1695+INDEX('BCA Inputs'!$AJ$14:$AJ$54,MATCH(I1695,'BCA Inputs'!$M$14:$M$54,0))*Q1695,IF($B$3="RG&amp;E",INDEX('BCA Inputs'!$BR$14:$BR$54,MATCH(I1695,'BCA Inputs'!$AW$14:$AW$54,0))*P1695+INDEX('BCA Inputs'!$BS$14:$BS$54,MATCH(I1695,'BCA Inputs'!$AW$14:$AW$54,0))*Q1695,"")),"")</f>
        <v/>
      </c>
      <c r="AD1695" s="181" t="str">
        <f>IFERROR(IF($B$3="NYSEG",INDEX('BCA Inputs'!$AD$14:$AD$54,MATCH(I1695,'BCA Inputs'!$M$14:$M$54,0))*P1695+INDEX('BCA Inputs'!$AE$14:$AE$54,MATCH(I1695,'BCA Inputs'!$M$14:$M$54,0))*O1695+INDEX('BCA Inputs'!$AF$14:$AF$54,MATCH(I1695,'BCA Inputs'!$M$14:$M$54,0))*Q1695+INDEX('BCA Inputs'!$AG$14:$AG$54,MATCH(I1695,'BCA Inputs'!$M$14:$M$54,0))*F1695+INDEX('BCA Inputs'!$AH$14:$AH$54,MATCH(I1695,'BCA Inputs'!$M$14:$M$54,0))*G1695,IF($B$3="RG&amp;E",INDEX('BCA Inputs'!$BM$14:$BM$54,MATCH(I1695,'BCA Inputs'!$AW$14:$AW$54,0))*P1695+INDEX('BCA Inputs'!$BN$14:$BN$54,MATCH(I1695,'BCA Inputs'!$AW$14:$AW$54,0))*O1695+INDEX('BCA Inputs'!$BO$14:$BO$54,MATCH(I1695,'BCA Inputs'!$AW$14:$AW$54,0))*Q1695+INDEX('BCA Inputs'!$BP$14:$BP$54,MATCH(I1695,'BCA Inputs'!$AW$14:$AW$54,0))*F1695+INDEX('BCA Inputs'!$BQ$14:$BQ$54,MATCH(I1695,'BCA Inputs'!$AW$14:$AW$54,0))*G1695,"")),"")</f>
        <v/>
      </c>
      <c r="AE1695" s="237" t="str">
        <f t="shared" si="266"/>
        <v/>
      </c>
      <c r="AF1695" s="198">
        <f t="shared" si="268"/>
        <v>0</v>
      </c>
      <c r="AG1695" s="239">
        <f t="shared" si="269"/>
        <v>0</v>
      </c>
    </row>
    <row r="1696" spans="1:33">
      <c r="A1696" s="228"/>
      <c r="B1696" s="176"/>
      <c r="C1696" s="229"/>
      <c r="D1696" s="230"/>
      <c r="E1696" s="230"/>
      <c r="F1696" s="230"/>
      <c r="G1696" s="230"/>
      <c r="H1696" s="231"/>
      <c r="I1696" s="231"/>
      <c r="J1696" s="232"/>
      <c r="K1696" s="232"/>
      <c r="L1696" s="232"/>
      <c r="M1696" s="181">
        <f t="shared" si="267"/>
        <v>0</v>
      </c>
      <c r="N1696" s="181">
        <f>IF(H1696="",0,H1696*I1696*'Avoided Water Savings Cost'!$C$16)</f>
        <v>0</v>
      </c>
      <c r="O1696" s="545">
        <f>IF(C1696="",0,IF($B$3="NYSEG",C1696/(1-'Avoided Electric Costs 2020'!$W$21),IF($B$3="RG&amp;E",C1696/(1-'Avoided Electric Costs 2020'!$X$21),"")))</f>
        <v>0</v>
      </c>
      <c r="P1696" s="546">
        <f>IF(D1696="",0,IF($B$3="NYSEG",D1696/(1-'Avoided Electric Costs 2020'!$W$21),IF($B$3="RG&amp;E",D1696/(1-'Avoided Electric Costs 2020'!$X$21),"")))</f>
        <v>0</v>
      </c>
      <c r="Q1696" s="546">
        <f>IF(E1696="",0,IF($B$3="NYSEG",E1696/(1-'Avoided Natural Gas Costs 2020'!$J$34),IF($B$3="RG&amp;E",E1696/(1-'Avoided Natural Gas Costs 2020'!$K$34),"")))</f>
        <v>0</v>
      </c>
      <c r="R1696" s="233" t="str">
        <f>IFERROR(IF(P1696*'BCA Inputs'!$C$1+Q1696*'BCA Inputs'!$C$2+F1696*'BCA Inputs'!$C$2+G1696*'BCA Inputs'!$C$2=0,"",P1696*'BCA Inputs'!$C$1+Q1696*'BCA Inputs'!$C$2+F1696*'BCA Inputs'!$C$2+G1696*'BCA Inputs'!$C$2),"")</f>
        <v/>
      </c>
      <c r="S1696" s="181" t="str">
        <f t="shared" si="260"/>
        <v/>
      </c>
      <c r="T1696" s="181" t="str">
        <f>IFERROR(IF($B$3="NYSEG",(INDEX('BCA Inputs'!$N$14:$N$54,MATCH(I1696,'BCA Inputs'!$M$14:$M$54,0))*P1696+INDEX('BCA Inputs'!$O$14:$O$54,MATCH(I1696,'BCA Inputs'!$M$14:$M$54,0))*O1696+INDEX('BCA Inputs'!P:P,MATCH(I1696,'BCA Inputs'!M:M,0))*Q1696+INDEX('BCA Inputs'!Q:Q,MATCH(I1696,'BCA Inputs'!M:M,0))*F1696+INDEX('BCA Inputs'!R:R,MATCH(I1696,'BCA Inputs'!M:M,0))*G1696)+L1696+N1696,IF($B$3="RG&amp;E",(INDEX('BCA Inputs'!$AX$14:$AX$54,MATCH(I1696,'BCA Inputs'!$AW$14:$AW$54,0))*P1696+INDEX('BCA Inputs'!$AY$14:$AY$54,MATCH(I1696,'BCA Inputs'!$AW$14:$AW$54,0))*O1696+INDEX('BCA Inputs'!$AZ$14:$AZ$54,MATCH(I1696,'BCA Inputs'!$AW$14:$AW$54,0))*Q1696+INDEX('BCA Inputs'!$BA$14:$BA$54,MATCH(I1696,'BCA Inputs'!$AW$14:$AW$54,0))*F1696+INDEX('BCA Inputs'!$BB$14:$BB$54,MATCH(I1696,'BCA Inputs'!$AW$14:$AW$54,0))*G1696)+L1696+N1696,"")),"")</f>
        <v/>
      </c>
      <c r="U1696" s="234" t="str">
        <f t="shared" si="261"/>
        <v/>
      </c>
      <c r="V1696" s="234" t="str">
        <f t="shared" si="262"/>
        <v/>
      </c>
      <c r="W1696" s="234" t="str">
        <f t="shared" si="263"/>
        <v/>
      </c>
      <c r="Y1696" s="235" t="str">
        <f t="shared" si="264"/>
        <v/>
      </c>
      <c r="Z1696" s="236" t="str">
        <f>IFERROR(IF($B$3="NYSEG",INDEX('BCA Inputs'!$X$14:$X$54,MATCH(I1696,'BCA Inputs'!$M$14:$M$54,0))*P1696+INDEX('BCA Inputs'!$Y$14:$Y$54,MATCH(I1696,'BCA Inputs'!$M$14:$M$54,0))*O1696+INDEX('BCA Inputs'!$Z$14:$Z$54,MATCH(I1696,'BCA Inputs'!$M$14:$M$54,0))*Q1696+INDEX('BCA Inputs'!$AA$14:$AA$54,MATCH(I1696,'BCA Inputs'!$M$14:$M$54,0))*F1696+INDEX('BCA Inputs'!$AB$14:$AB$54,MATCH(I1696,'BCA Inputs'!$M$14:$M$54,0))*G1696,IF($B$3="RG&amp;E",INDEX('BCA Inputs'!$BG$14:$BG$54,MATCH(I1696,'BCA Inputs'!$AW$14:$AW$54,0))*P1696+INDEX('BCA Inputs'!$BH$14:$BH$54,MATCH(I1696,'BCA Inputs'!$AW$14:$AW$54,0))*O1696+INDEX('BCA Inputs'!$BI$14:$BI$54,MATCH(I1696,'BCA Inputs'!$AW$14:$AW$54,0))*Q1696+INDEX('BCA Inputs'!$BJ$14:$BJ$54,MATCH(I1696,'BCA Inputs'!$AW$14:$AW$54,0))*F1696+INDEX('BCA Inputs'!$BK$14:$BK$54,MATCH(I1696,'BCA Inputs'!$AW$14:$AW$54,0))*G1696,"")),"")</f>
        <v/>
      </c>
      <c r="AA1696" s="237" t="str">
        <f t="shared" si="265"/>
        <v/>
      </c>
      <c r="AC1696" s="238" t="str">
        <f>IFERROR((K1696+R1696)+IF($B$3="NYSEG",INDEX('BCA Inputs'!$AI$14:$AI$54,MATCH(I1696,'BCA Inputs'!$M$14:$M$54,0))*P1696+INDEX('BCA Inputs'!$AJ$14:$AJ$54,MATCH(I1696,'BCA Inputs'!$M$14:$M$54,0))*Q1696,IF($B$3="RG&amp;E",INDEX('BCA Inputs'!$BR$14:$BR$54,MATCH(I1696,'BCA Inputs'!$AW$14:$AW$54,0))*P1696+INDEX('BCA Inputs'!$BS$14:$BS$54,MATCH(I1696,'BCA Inputs'!$AW$14:$AW$54,0))*Q1696,"")),"")</f>
        <v/>
      </c>
      <c r="AD1696" s="181" t="str">
        <f>IFERROR(IF($B$3="NYSEG",INDEX('BCA Inputs'!$AD$14:$AD$54,MATCH(I1696,'BCA Inputs'!$M$14:$M$54,0))*P1696+INDEX('BCA Inputs'!$AE$14:$AE$54,MATCH(I1696,'BCA Inputs'!$M$14:$M$54,0))*O1696+INDEX('BCA Inputs'!$AF$14:$AF$54,MATCH(I1696,'BCA Inputs'!$M$14:$M$54,0))*Q1696+INDEX('BCA Inputs'!$AG$14:$AG$54,MATCH(I1696,'BCA Inputs'!$M$14:$M$54,0))*F1696+INDEX('BCA Inputs'!$AH$14:$AH$54,MATCH(I1696,'BCA Inputs'!$M$14:$M$54,0))*G1696,IF($B$3="RG&amp;E",INDEX('BCA Inputs'!$BM$14:$BM$54,MATCH(I1696,'BCA Inputs'!$AW$14:$AW$54,0))*P1696+INDEX('BCA Inputs'!$BN$14:$BN$54,MATCH(I1696,'BCA Inputs'!$AW$14:$AW$54,0))*O1696+INDEX('BCA Inputs'!$BO$14:$BO$54,MATCH(I1696,'BCA Inputs'!$AW$14:$AW$54,0))*Q1696+INDEX('BCA Inputs'!$BP$14:$BP$54,MATCH(I1696,'BCA Inputs'!$AW$14:$AW$54,0))*F1696+INDEX('BCA Inputs'!$BQ$14:$BQ$54,MATCH(I1696,'BCA Inputs'!$AW$14:$AW$54,0))*G1696,"")),"")</f>
        <v/>
      </c>
      <c r="AE1696" s="237" t="str">
        <f t="shared" si="266"/>
        <v/>
      </c>
      <c r="AF1696" s="198">
        <f t="shared" si="268"/>
        <v>0</v>
      </c>
      <c r="AG1696" s="239">
        <f t="shared" si="269"/>
        <v>0</v>
      </c>
    </row>
    <row r="1697" spans="1:33">
      <c r="A1697" s="228"/>
      <c r="B1697" s="176"/>
      <c r="C1697" s="229"/>
      <c r="D1697" s="230"/>
      <c r="E1697" s="230"/>
      <c r="F1697" s="230"/>
      <c r="G1697" s="230"/>
      <c r="H1697" s="231"/>
      <c r="I1697" s="231"/>
      <c r="J1697" s="232"/>
      <c r="K1697" s="232"/>
      <c r="L1697" s="232"/>
      <c r="M1697" s="181">
        <f t="shared" si="267"/>
        <v>0</v>
      </c>
      <c r="N1697" s="181">
        <f>IF(H1697="",0,H1697*I1697*'Avoided Water Savings Cost'!$C$16)</f>
        <v>0</v>
      </c>
      <c r="O1697" s="545">
        <f>IF(C1697="",0,IF($B$3="NYSEG",C1697/(1-'Avoided Electric Costs 2020'!$W$21),IF($B$3="RG&amp;E",C1697/(1-'Avoided Electric Costs 2020'!$X$21),"")))</f>
        <v>0</v>
      </c>
      <c r="P1697" s="546">
        <f>IF(D1697="",0,IF($B$3="NYSEG",D1697/(1-'Avoided Electric Costs 2020'!$W$21),IF($B$3="RG&amp;E",D1697/(1-'Avoided Electric Costs 2020'!$X$21),"")))</f>
        <v>0</v>
      </c>
      <c r="Q1697" s="546">
        <f>IF(E1697="",0,IF($B$3="NYSEG",E1697/(1-'Avoided Natural Gas Costs 2020'!$J$34),IF($B$3="RG&amp;E",E1697/(1-'Avoided Natural Gas Costs 2020'!$K$34),"")))</f>
        <v>0</v>
      </c>
      <c r="R1697" s="233" t="str">
        <f>IFERROR(IF(P1697*'BCA Inputs'!$C$1+Q1697*'BCA Inputs'!$C$2+F1697*'BCA Inputs'!$C$2+G1697*'BCA Inputs'!$C$2=0,"",P1697*'BCA Inputs'!$C$1+Q1697*'BCA Inputs'!$C$2+F1697*'BCA Inputs'!$C$2+G1697*'BCA Inputs'!$C$2),"")</f>
        <v/>
      </c>
      <c r="S1697" s="181" t="str">
        <f t="shared" si="260"/>
        <v/>
      </c>
      <c r="T1697" s="181" t="str">
        <f>IFERROR(IF($B$3="NYSEG",(INDEX('BCA Inputs'!$N$14:$N$54,MATCH(I1697,'BCA Inputs'!$M$14:$M$54,0))*P1697+INDEX('BCA Inputs'!$O$14:$O$54,MATCH(I1697,'BCA Inputs'!$M$14:$M$54,0))*O1697+INDEX('BCA Inputs'!P:P,MATCH(I1697,'BCA Inputs'!M:M,0))*Q1697+INDEX('BCA Inputs'!Q:Q,MATCH(I1697,'BCA Inputs'!M:M,0))*F1697+INDEX('BCA Inputs'!R:R,MATCH(I1697,'BCA Inputs'!M:M,0))*G1697)+L1697+N1697,IF($B$3="RG&amp;E",(INDEX('BCA Inputs'!$AX$14:$AX$54,MATCH(I1697,'BCA Inputs'!$AW$14:$AW$54,0))*P1697+INDEX('BCA Inputs'!$AY$14:$AY$54,MATCH(I1697,'BCA Inputs'!$AW$14:$AW$54,0))*O1697+INDEX('BCA Inputs'!$AZ$14:$AZ$54,MATCH(I1697,'BCA Inputs'!$AW$14:$AW$54,0))*Q1697+INDEX('BCA Inputs'!$BA$14:$BA$54,MATCH(I1697,'BCA Inputs'!$AW$14:$AW$54,0))*F1697+INDEX('BCA Inputs'!$BB$14:$BB$54,MATCH(I1697,'BCA Inputs'!$AW$14:$AW$54,0))*G1697)+L1697+N1697,"")),"")</f>
        <v/>
      </c>
      <c r="U1697" s="234" t="str">
        <f t="shared" si="261"/>
        <v/>
      </c>
      <c r="V1697" s="234" t="str">
        <f t="shared" si="262"/>
        <v/>
      </c>
      <c r="W1697" s="234" t="str">
        <f t="shared" si="263"/>
        <v/>
      </c>
      <c r="Y1697" s="235" t="str">
        <f t="shared" si="264"/>
        <v/>
      </c>
      <c r="Z1697" s="236" t="str">
        <f>IFERROR(IF($B$3="NYSEG",INDEX('BCA Inputs'!$X$14:$X$54,MATCH(I1697,'BCA Inputs'!$M$14:$M$54,0))*P1697+INDEX('BCA Inputs'!$Y$14:$Y$54,MATCH(I1697,'BCA Inputs'!$M$14:$M$54,0))*O1697+INDEX('BCA Inputs'!$Z$14:$Z$54,MATCH(I1697,'BCA Inputs'!$M$14:$M$54,0))*Q1697+INDEX('BCA Inputs'!$AA$14:$AA$54,MATCH(I1697,'BCA Inputs'!$M$14:$M$54,0))*F1697+INDEX('BCA Inputs'!$AB$14:$AB$54,MATCH(I1697,'BCA Inputs'!$M$14:$M$54,0))*G1697,IF($B$3="RG&amp;E",INDEX('BCA Inputs'!$BG$14:$BG$54,MATCH(I1697,'BCA Inputs'!$AW$14:$AW$54,0))*P1697+INDEX('BCA Inputs'!$BH$14:$BH$54,MATCH(I1697,'BCA Inputs'!$AW$14:$AW$54,0))*O1697+INDEX('BCA Inputs'!$BI$14:$BI$54,MATCH(I1697,'BCA Inputs'!$AW$14:$AW$54,0))*Q1697+INDEX('BCA Inputs'!$BJ$14:$BJ$54,MATCH(I1697,'BCA Inputs'!$AW$14:$AW$54,0))*F1697+INDEX('BCA Inputs'!$BK$14:$BK$54,MATCH(I1697,'BCA Inputs'!$AW$14:$AW$54,0))*G1697,"")),"")</f>
        <v/>
      </c>
      <c r="AA1697" s="237" t="str">
        <f t="shared" si="265"/>
        <v/>
      </c>
      <c r="AC1697" s="238" t="str">
        <f>IFERROR((K1697+R1697)+IF($B$3="NYSEG",INDEX('BCA Inputs'!$AI$14:$AI$54,MATCH(I1697,'BCA Inputs'!$M$14:$M$54,0))*P1697+INDEX('BCA Inputs'!$AJ$14:$AJ$54,MATCH(I1697,'BCA Inputs'!$M$14:$M$54,0))*Q1697,IF($B$3="RG&amp;E",INDEX('BCA Inputs'!$BR$14:$BR$54,MATCH(I1697,'BCA Inputs'!$AW$14:$AW$54,0))*P1697+INDEX('BCA Inputs'!$BS$14:$BS$54,MATCH(I1697,'BCA Inputs'!$AW$14:$AW$54,0))*Q1697,"")),"")</f>
        <v/>
      </c>
      <c r="AD1697" s="181" t="str">
        <f>IFERROR(IF($B$3="NYSEG",INDEX('BCA Inputs'!$AD$14:$AD$54,MATCH(I1697,'BCA Inputs'!$M$14:$M$54,0))*P1697+INDEX('BCA Inputs'!$AE$14:$AE$54,MATCH(I1697,'BCA Inputs'!$M$14:$M$54,0))*O1697+INDEX('BCA Inputs'!$AF$14:$AF$54,MATCH(I1697,'BCA Inputs'!$M$14:$M$54,0))*Q1697+INDEX('BCA Inputs'!$AG$14:$AG$54,MATCH(I1697,'BCA Inputs'!$M$14:$M$54,0))*F1697+INDEX('BCA Inputs'!$AH$14:$AH$54,MATCH(I1697,'BCA Inputs'!$M$14:$M$54,0))*G1697,IF($B$3="RG&amp;E",INDEX('BCA Inputs'!$BM$14:$BM$54,MATCH(I1697,'BCA Inputs'!$AW$14:$AW$54,0))*P1697+INDEX('BCA Inputs'!$BN$14:$BN$54,MATCH(I1697,'BCA Inputs'!$AW$14:$AW$54,0))*O1697+INDEX('BCA Inputs'!$BO$14:$BO$54,MATCH(I1697,'BCA Inputs'!$AW$14:$AW$54,0))*Q1697+INDEX('BCA Inputs'!$BP$14:$BP$54,MATCH(I1697,'BCA Inputs'!$AW$14:$AW$54,0))*F1697+INDEX('BCA Inputs'!$BQ$14:$BQ$54,MATCH(I1697,'BCA Inputs'!$AW$14:$AW$54,0))*G1697,"")),"")</f>
        <v/>
      </c>
      <c r="AE1697" s="237" t="str">
        <f t="shared" si="266"/>
        <v/>
      </c>
      <c r="AF1697" s="198">
        <f t="shared" si="268"/>
        <v>0</v>
      </c>
      <c r="AG1697" s="239">
        <f t="shared" si="269"/>
        <v>0</v>
      </c>
    </row>
    <row r="1698" spans="1:33">
      <c r="A1698" s="228"/>
      <c r="B1698" s="176"/>
      <c r="C1698" s="229"/>
      <c r="D1698" s="230"/>
      <c r="E1698" s="230"/>
      <c r="F1698" s="230"/>
      <c r="G1698" s="230"/>
      <c r="H1698" s="231"/>
      <c r="I1698" s="231"/>
      <c r="J1698" s="232"/>
      <c r="K1698" s="232"/>
      <c r="L1698" s="232"/>
      <c r="M1698" s="181">
        <f t="shared" si="267"/>
        <v>0</v>
      </c>
      <c r="N1698" s="181">
        <f>IF(H1698="",0,H1698*I1698*'Avoided Water Savings Cost'!$C$16)</f>
        <v>0</v>
      </c>
      <c r="O1698" s="545">
        <f>IF(C1698="",0,IF($B$3="NYSEG",C1698/(1-'Avoided Electric Costs 2020'!$W$21),IF($B$3="RG&amp;E",C1698/(1-'Avoided Electric Costs 2020'!$X$21),"")))</f>
        <v>0</v>
      </c>
      <c r="P1698" s="546">
        <f>IF(D1698="",0,IF($B$3="NYSEG",D1698/(1-'Avoided Electric Costs 2020'!$W$21),IF($B$3="RG&amp;E",D1698/(1-'Avoided Electric Costs 2020'!$X$21),"")))</f>
        <v>0</v>
      </c>
      <c r="Q1698" s="546">
        <f>IF(E1698="",0,IF($B$3="NYSEG",E1698/(1-'Avoided Natural Gas Costs 2020'!$J$34),IF($B$3="RG&amp;E",E1698/(1-'Avoided Natural Gas Costs 2020'!$K$34),"")))</f>
        <v>0</v>
      </c>
      <c r="R1698" s="233" t="str">
        <f>IFERROR(IF(P1698*'BCA Inputs'!$C$1+Q1698*'BCA Inputs'!$C$2+F1698*'BCA Inputs'!$C$2+G1698*'BCA Inputs'!$C$2=0,"",P1698*'BCA Inputs'!$C$1+Q1698*'BCA Inputs'!$C$2+F1698*'BCA Inputs'!$C$2+G1698*'BCA Inputs'!$C$2),"")</f>
        <v/>
      </c>
      <c r="S1698" s="181" t="str">
        <f t="shared" si="260"/>
        <v/>
      </c>
      <c r="T1698" s="181" t="str">
        <f>IFERROR(IF($B$3="NYSEG",(INDEX('BCA Inputs'!$N$14:$N$54,MATCH(I1698,'BCA Inputs'!$M$14:$M$54,0))*P1698+INDEX('BCA Inputs'!$O$14:$O$54,MATCH(I1698,'BCA Inputs'!$M$14:$M$54,0))*O1698+INDEX('BCA Inputs'!P:P,MATCH(I1698,'BCA Inputs'!M:M,0))*Q1698+INDEX('BCA Inputs'!Q:Q,MATCH(I1698,'BCA Inputs'!M:M,0))*F1698+INDEX('BCA Inputs'!R:R,MATCH(I1698,'BCA Inputs'!M:M,0))*G1698)+L1698+N1698,IF($B$3="RG&amp;E",(INDEX('BCA Inputs'!$AX$14:$AX$54,MATCH(I1698,'BCA Inputs'!$AW$14:$AW$54,0))*P1698+INDEX('BCA Inputs'!$AY$14:$AY$54,MATCH(I1698,'BCA Inputs'!$AW$14:$AW$54,0))*O1698+INDEX('BCA Inputs'!$AZ$14:$AZ$54,MATCH(I1698,'BCA Inputs'!$AW$14:$AW$54,0))*Q1698+INDEX('BCA Inputs'!$BA$14:$BA$54,MATCH(I1698,'BCA Inputs'!$AW$14:$AW$54,0))*F1698+INDEX('BCA Inputs'!$BB$14:$BB$54,MATCH(I1698,'BCA Inputs'!$AW$14:$AW$54,0))*G1698)+L1698+N1698,"")),"")</f>
        <v/>
      </c>
      <c r="U1698" s="234" t="str">
        <f t="shared" si="261"/>
        <v/>
      </c>
      <c r="V1698" s="234" t="str">
        <f t="shared" si="262"/>
        <v/>
      </c>
      <c r="W1698" s="234" t="str">
        <f t="shared" si="263"/>
        <v/>
      </c>
      <c r="Y1698" s="235" t="str">
        <f t="shared" si="264"/>
        <v/>
      </c>
      <c r="Z1698" s="236" t="str">
        <f>IFERROR(IF($B$3="NYSEG",INDEX('BCA Inputs'!$X$14:$X$54,MATCH(I1698,'BCA Inputs'!$M$14:$M$54,0))*P1698+INDEX('BCA Inputs'!$Y$14:$Y$54,MATCH(I1698,'BCA Inputs'!$M$14:$M$54,0))*O1698+INDEX('BCA Inputs'!$Z$14:$Z$54,MATCH(I1698,'BCA Inputs'!$M$14:$M$54,0))*Q1698+INDEX('BCA Inputs'!$AA$14:$AA$54,MATCH(I1698,'BCA Inputs'!$M$14:$M$54,0))*F1698+INDEX('BCA Inputs'!$AB$14:$AB$54,MATCH(I1698,'BCA Inputs'!$M$14:$M$54,0))*G1698,IF($B$3="RG&amp;E",INDEX('BCA Inputs'!$BG$14:$BG$54,MATCH(I1698,'BCA Inputs'!$AW$14:$AW$54,0))*P1698+INDEX('BCA Inputs'!$BH$14:$BH$54,MATCH(I1698,'BCA Inputs'!$AW$14:$AW$54,0))*O1698+INDEX('BCA Inputs'!$BI$14:$BI$54,MATCH(I1698,'BCA Inputs'!$AW$14:$AW$54,0))*Q1698+INDEX('BCA Inputs'!$BJ$14:$BJ$54,MATCH(I1698,'BCA Inputs'!$AW$14:$AW$54,0))*F1698+INDEX('BCA Inputs'!$BK$14:$BK$54,MATCH(I1698,'BCA Inputs'!$AW$14:$AW$54,0))*G1698,"")),"")</f>
        <v/>
      </c>
      <c r="AA1698" s="237" t="str">
        <f t="shared" si="265"/>
        <v/>
      </c>
      <c r="AC1698" s="238" t="str">
        <f>IFERROR((K1698+R1698)+IF($B$3="NYSEG",INDEX('BCA Inputs'!$AI$14:$AI$54,MATCH(I1698,'BCA Inputs'!$M$14:$M$54,0))*P1698+INDEX('BCA Inputs'!$AJ$14:$AJ$54,MATCH(I1698,'BCA Inputs'!$M$14:$M$54,0))*Q1698,IF($B$3="RG&amp;E",INDEX('BCA Inputs'!$BR$14:$BR$54,MATCH(I1698,'BCA Inputs'!$AW$14:$AW$54,0))*P1698+INDEX('BCA Inputs'!$BS$14:$BS$54,MATCH(I1698,'BCA Inputs'!$AW$14:$AW$54,0))*Q1698,"")),"")</f>
        <v/>
      </c>
      <c r="AD1698" s="181" t="str">
        <f>IFERROR(IF($B$3="NYSEG",INDEX('BCA Inputs'!$AD$14:$AD$54,MATCH(I1698,'BCA Inputs'!$M$14:$M$54,0))*P1698+INDEX('BCA Inputs'!$AE$14:$AE$54,MATCH(I1698,'BCA Inputs'!$M$14:$M$54,0))*O1698+INDEX('BCA Inputs'!$AF$14:$AF$54,MATCH(I1698,'BCA Inputs'!$M$14:$M$54,0))*Q1698+INDEX('BCA Inputs'!$AG$14:$AG$54,MATCH(I1698,'BCA Inputs'!$M$14:$M$54,0))*F1698+INDEX('BCA Inputs'!$AH$14:$AH$54,MATCH(I1698,'BCA Inputs'!$M$14:$M$54,0))*G1698,IF($B$3="RG&amp;E",INDEX('BCA Inputs'!$BM$14:$BM$54,MATCH(I1698,'BCA Inputs'!$AW$14:$AW$54,0))*P1698+INDEX('BCA Inputs'!$BN$14:$BN$54,MATCH(I1698,'BCA Inputs'!$AW$14:$AW$54,0))*O1698+INDEX('BCA Inputs'!$BO$14:$BO$54,MATCH(I1698,'BCA Inputs'!$AW$14:$AW$54,0))*Q1698+INDEX('BCA Inputs'!$BP$14:$BP$54,MATCH(I1698,'BCA Inputs'!$AW$14:$AW$54,0))*F1698+INDEX('BCA Inputs'!$BQ$14:$BQ$54,MATCH(I1698,'BCA Inputs'!$AW$14:$AW$54,0))*G1698,"")),"")</f>
        <v/>
      </c>
      <c r="AE1698" s="237" t="str">
        <f t="shared" si="266"/>
        <v/>
      </c>
      <c r="AF1698" s="198">
        <f t="shared" si="268"/>
        <v>0</v>
      </c>
      <c r="AG1698" s="239">
        <f t="shared" si="269"/>
        <v>0</v>
      </c>
    </row>
    <row r="1699" spans="1:33">
      <c r="A1699" s="228"/>
      <c r="B1699" s="176"/>
      <c r="C1699" s="229"/>
      <c r="D1699" s="230"/>
      <c r="E1699" s="230"/>
      <c r="F1699" s="230"/>
      <c r="G1699" s="230"/>
      <c r="H1699" s="231"/>
      <c r="I1699" s="231"/>
      <c r="J1699" s="232"/>
      <c r="K1699" s="232"/>
      <c r="L1699" s="232"/>
      <c r="M1699" s="181">
        <f t="shared" si="267"/>
        <v>0</v>
      </c>
      <c r="N1699" s="181">
        <f>IF(H1699="",0,H1699*I1699*'Avoided Water Savings Cost'!$C$16)</f>
        <v>0</v>
      </c>
      <c r="O1699" s="545">
        <f>IF(C1699="",0,IF($B$3="NYSEG",C1699/(1-'Avoided Electric Costs 2020'!$W$21),IF($B$3="RG&amp;E",C1699/(1-'Avoided Electric Costs 2020'!$X$21),"")))</f>
        <v>0</v>
      </c>
      <c r="P1699" s="546">
        <f>IF(D1699="",0,IF($B$3="NYSEG",D1699/(1-'Avoided Electric Costs 2020'!$W$21),IF($B$3="RG&amp;E",D1699/(1-'Avoided Electric Costs 2020'!$X$21),"")))</f>
        <v>0</v>
      </c>
      <c r="Q1699" s="546">
        <f>IF(E1699="",0,IF($B$3="NYSEG",E1699/(1-'Avoided Natural Gas Costs 2020'!$J$34),IF($B$3="RG&amp;E",E1699/(1-'Avoided Natural Gas Costs 2020'!$K$34),"")))</f>
        <v>0</v>
      </c>
      <c r="R1699" s="233" t="str">
        <f>IFERROR(IF(P1699*'BCA Inputs'!$C$1+Q1699*'BCA Inputs'!$C$2+F1699*'BCA Inputs'!$C$2+G1699*'BCA Inputs'!$C$2=0,"",P1699*'BCA Inputs'!$C$1+Q1699*'BCA Inputs'!$C$2+F1699*'BCA Inputs'!$C$2+G1699*'BCA Inputs'!$C$2),"")</f>
        <v/>
      </c>
      <c r="S1699" s="181" t="str">
        <f t="shared" si="260"/>
        <v/>
      </c>
      <c r="T1699" s="181" t="str">
        <f>IFERROR(IF($B$3="NYSEG",(INDEX('BCA Inputs'!$N$14:$N$54,MATCH(I1699,'BCA Inputs'!$M$14:$M$54,0))*P1699+INDEX('BCA Inputs'!$O$14:$O$54,MATCH(I1699,'BCA Inputs'!$M$14:$M$54,0))*O1699+INDEX('BCA Inputs'!P:P,MATCH(I1699,'BCA Inputs'!M:M,0))*Q1699+INDEX('BCA Inputs'!Q:Q,MATCH(I1699,'BCA Inputs'!M:M,0))*F1699+INDEX('BCA Inputs'!R:R,MATCH(I1699,'BCA Inputs'!M:M,0))*G1699)+L1699+N1699,IF($B$3="RG&amp;E",(INDEX('BCA Inputs'!$AX$14:$AX$54,MATCH(I1699,'BCA Inputs'!$AW$14:$AW$54,0))*P1699+INDEX('BCA Inputs'!$AY$14:$AY$54,MATCH(I1699,'BCA Inputs'!$AW$14:$AW$54,0))*O1699+INDEX('BCA Inputs'!$AZ$14:$AZ$54,MATCH(I1699,'BCA Inputs'!$AW$14:$AW$54,0))*Q1699+INDEX('BCA Inputs'!$BA$14:$BA$54,MATCH(I1699,'BCA Inputs'!$AW$14:$AW$54,0))*F1699+INDEX('BCA Inputs'!$BB$14:$BB$54,MATCH(I1699,'BCA Inputs'!$AW$14:$AW$54,0))*G1699)+L1699+N1699,"")),"")</f>
        <v/>
      </c>
      <c r="U1699" s="234" t="str">
        <f t="shared" si="261"/>
        <v/>
      </c>
      <c r="V1699" s="234" t="str">
        <f t="shared" si="262"/>
        <v/>
      </c>
      <c r="W1699" s="234" t="str">
        <f t="shared" si="263"/>
        <v/>
      </c>
      <c r="Y1699" s="235" t="str">
        <f t="shared" si="264"/>
        <v/>
      </c>
      <c r="Z1699" s="236" t="str">
        <f>IFERROR(IF($B$3="NYSEG",INDEX('BCA Inputs'!$X$14:$X$54,MATCH(I1699,'BCA Inputs'!$M$14:$M$54,0))*P1699+INDEX('BCA Inputs'!$Y$14:$Y$54,MATCH(I1699,'BCA Inputs'!$M$14:$M$54,0))*O1699+INDEX('BCA Inputs'!$Z$14:$Z$54,MATCH(I1699,'BCA Inputs'!$M$14:$M$54,0))*Q1699+INDEX('BCA Inputs'!$AA$14:$AA$54,MATCH(I1699,'BCA Inputs'!$M$14:$M$54,0))*F1699+INDEX('BCA Inputs'!$AB$14:$AB$54,MATCH(I1699,'BCA Inputs'!$M$14:$M$54,0))*G1699,IF($B$3="RG&amp;E",INDEX('BCA Inputs'!$BG$14:$BG$54,MATCH(I1699,'BCA Inputs'!$AW$14:$AW$54,0))*P1699+INDEX('BCA Inputs'!$BH$14:$BH$54,MATCH(I1699,'BCA Inputs'!$AW$14:$AW$54,0))*O1699+INDEX('BCA Inputs'!$BI$14:$BI$54,MATCH(I1699,'BCA Inputs'!$AW$14:$AW$54,0))*Q1699+INDEX('BCA Inputs'!$BJ$14:$BJ$54,MATCH(I1699,'BCA Inputs'!$AW$14:$AW$54,0))*F1699+INDEX('BCA Inputs'!$BK$14:$BK$54,MATCH(I1699,'BCA Inputs'!$AW$14:$AW$54,0))*G1699,"")),"")</f>
        <v/>
      </c>
      <c r="AA1699" s="237" t="str">
        <f t="shared" si="265"/>
        <v/>
      </c>
      <c r="AC1699" s="238" t="str">
        <f>IFERROR((K1699+R1699)+IF($B$3="NYSEG",INDEX('BCA Inputs'!$AI$14:$AI$54,MATCH(I1699,'BCA Inputs'!$M$14:$M$54,0))*P1699+INDEX('BCA Inputs'!$AJ$14:$AJ$54,MATCH(I1699,'BCA Inputs'!$M$14:$M$54,0))*Q1699,IF($B$3="RG&amp;E",INDEX('BCA Inputs'!$BR$14:$BR$54,MATCH(I1699,'BCA Inputs'!$AW$14:$AW$54,0))*P1699+INDEX('BCA Inputs'!$BS$14:$BS$54,MATCH(I1699,'BCA Inputs'!$AW$14:$AW$54,0))*Q1699,"")),"")</f>
        <v/>
      </c>
      <c r="AD1699" s="181" t="str">
        <f>IFERROR(IF($B$3="NYSEG",INDEX('BCA Inputs'!$AD$14:$AD$54,MATCH(I1699,'BCA Inputs'!$M$14:$M$54,0))*P1699+INDEX('BCA Inputs'!$AE$14:$AE$54,MATCH(I1699,'BCA Inputs'!$M$14:$M$54,0))*O1699+INDEX('BCA Inputs'!$AF$14:$AF$54,MATCH(I1699,'BCA Inputs'!$M$14:$M$54,0))*Q1699+INDEX('BCA Inputs'!$AG$14:$AG$54,MATCH(I1699,'BCA Inputs'!$M$14:$M$54,0))*F1699+INDEX('BCA Inputs'!$AH$14:$AH$54,MATCH(I1699,'BCA Inputs'!$M$14:$M$54,0))*G1699,IF($B$3="RG&amp;E",INDEX('BCA Inputs'!$BM$14:$BM$54,MATCH(I1699,'BCA Inputs'!$AW$14:$AW$54,0))*P1699+INDEX('BCA Inputs'!$BN$14:$BN$54,MATCH(I1699,'BCA Inputs'!$AW$14:$AW$54,0))*O1699+INDEX('BCA Inputs'!$BO$14:$BO$54,MATCH(I1699,'BCA Inputs'!$AW$14:$AW$54,0))*Q1699+INDEX('BCA Inputs'!$BP$14:$BP$54,MATCH(I1699,'BCA Inputs'!$AW$14:$AW$54,0))*F1699+INDEX('BCA Inputs'!$BQ$14:$BQ$54,MATCH(I1699,'BCA Inputs'!$AW$14:$AW$54,0))*G1699,"")),"")</f>
        <v/>
      </c>
      <c r="AE1699" s="237" t="str">
        <f t="shared" si="266"/>
        <v/>
      </c>
      <c r="AF1699" s="198">
        <f t="shared" si="268"/>
        <v>0</v>
      </c>
      <c r="AG1699" s="239">
        <f t="shared" si="269"/>
        <v>0</v>
      </c>
    </row>
    <row r="1700" spans="1:33">
      <c r="A1700" s="228"/>
      <c r="B1700" s="176"/>
      <c r="C1700" s="229"/>
      <c r="D1700" s="230"/>
      <c r="E1700" s="230"/>
      <c r="F1700" s="230"/>
      <c r="G1700" s="230"/>
      <c r="H1700" s="231"/>
      <c r="I1700" s="231"/>
      <c r="J1700" s="232"/>
      <c r="K1700" s="232"/>
      <c r="L1700" s="232"/>
      <c r="M1700" s="181">
        <f t="shared" si="267"/>
        <v>0</v>
      </c>
      <c r="N1700" s="181">
        <f>IF(H1700="",0,H1700*I1700*'Avoided Water Savings Cost'!$C$16)</f>
        <v>0</v>
      </c>
      <c r="O1700" s="545">
        <f>IF(C1700="",0,IF($B$3="NYSEG",C1700/(1-'Avoided Electric Costs 2020'!$W$21),IF($B$3="RG&amp;E",C1700/(1-'Avoided Electric Costs 2020'!$X$21),"")))</f>
        <v>0</v>
      </c>
      <c r="P1700" s="546">
        <f>IF(D1700="",0,IF($B$3="NYSEG",D1700/(1-'Avoided Electric Costs 2020'!$W$21),IF($B$3="RG&amp;E",D1700/(1-'Avoided Electric Costs 2020'!$X$21),"")))</f>
        <v>0</v>
      </c>
      <c r="Q1700" s="546">
        <f>IF(E1700="",0,IF($B$3="NYSEG",E1700/(1-'Avoided Natural Gas Costs 2020'!$J$34),IF($B$3="RG&amp;E",E1700/(1-'Avoided Natural Gas Costs 2020'!$K$34),"")))</f>
        <v>0</v>
      </c>
      <c r="R1700" s="233" t="str">
        <f>IFERROR(IF(P1700*'BCA Inputs'!$C$1+Q1700*'BCA Inputs'!$C$2+F1700*'BCA Inputs'!$C$2+G1700*'BCA Inputs'!$C$2=0,"",P1700*'BCA Inputs'!$C$1+Q1700*'BCA Inputs'!$C$2+F1700*'BCA Inputs'!$C$2+G1700*'BCA Inputs'!$C$2),"")</f>
        <v/>
      </c>
      <c r="S1700" s="181" t="str">
        <f t="shared" si="260"/>
        <v/>
      </c>
      <c r="T1700" s="181" t="str">
        <f>IFERROR(IF($B$3="NYSEG",(INDEX('BCA Inputs'!$N$14:$N$54,MATCH(I1700,'BCA Inputs'!$M$14:$M$54,0))*P1700+INDEX('BCA Inputs'!$O$14:$O$54,MATCH(I1700,'BCA Inputs'!$M$14:$M$54,0))*O1700+INDEX('BCA Inputs'!P:P,MATCH(I1700,'BCA Inputs'!M:M,0))*Q1700+INDEX('BCA Inputs'!Q:Q,MATCH(I1700,'BCA Inputs'!M:M,0))*F1700+INDEX('BCA Inputs'!R:R,MATCH(I1700,'BCA Inputs'!M:M,0))*G1700)+L1700+N1700,IF($B$3="RG&amp;E",(INDEX('BCA Inputs'!$AX$14:$AX$54,MATCH(I1700,'BCA Inputs'!$AW$14:$AW$54,0))*P1700+INDEX('BCA Inputs'!$AY$14:$AY$54,MATCH(I1700,'BCA Inputs'!$AW$14:$AW$54,0))*O1700+INDEX('BCA Inputs'!$AZ$14:$AZ$54,MATCH(I1700,'BCA Inputs'!$AW$14:$AW$54,0))*Q1700+INDEX('BCA Inputs'!$BA$14:$BA$54,MATCH(I1700,'BCA Inputs'!$AW$14:$AW$54,0))*F1700+INDEX('BCA Inputs'!$BB$14:$BB$54,MATCH(I1700,'BCA Inputs'!$AW$14:$AW$54,0))*G1700)+L1700+N1700,"")),"")</f>
        <v/>
      </c>
      <c r="U1700" s="234" t="str">
        <f t="shared" si="261"/>
        <v/>
      </c>
      <c r="V1700" s="234" t="str">
        <f t="shared" si="262"/>
        <v/>
      </c>
      <c r="W1700" s="234" t="str">
        <f t="shared" si="263"/>
        <v/>
      </c>
      <c r="Y1700" s="235" t="str">
        <f t="shared" si="264"/>
        <v/>
      </c>
      <c r="Z1700" s="236" t="str">
        <f>IFERROR(IF($B$3="NYSEG",INDEX('BCA Inputs'!$X$14:$X$54,MATCH(I1700,'BCA Inputs'!$M$14:$M$54,0))*P1700+INDEX('BCA Inputs'!$Y$14:$Y$54,MATCH(I1700,'BCA Inputs'!$M$14:$M$54,0))*O1700+INDEX('BCA Inputs'!$Z$14:$Z$54,MATCH(I1700,'BCA Inputs'!$M$14:$M$54,0))*Q1700+INDEX('BCA Inputs'!$AA$14:$AA$54,MATCH(I1700,'BCA Inputs'!$M$14:$M$54,0))*F1700+INDEX('BCA Inputs'!$AB$14:$AB$54,MATCH(I1700,'BCA Inputs'!$M$14:$M$54,0))*G1700,IF($B$3="RG&amp;E",INDEX('BCA Inputs'!$BG$14:$BG$54,MATCH(I1700,'BCA Inputs'!$AW$14:$AW$54,0))*P1700+INDEX('BCA Inputs'!$BH$14:$BH$54,MATCH(I1700,'BCA Inputs'!$AW$14:$AW$54,0))*O1700+INDEX('BCA Inputs'!$BI$14:$BI$54,MATCH(I1700,'BCA Inputs'!$AW$14:$AW$54,0))*Q1700+INDEX('BCA Inputs'!$BJ$14:$BJ$54,MATCH(I1700,'BCA Inputs'!$AW$14:$AW$54,0))*F1700+INDEX('BCA Inputs'!$BK$14:$BK$54,MATCH(I1700,'BCA Inputs'!$AW$14:$AW$54,0))*G1700,"")),"")</f>
        <v/>
      </c>
      <c r="AA1700" s="237" t="str">
        <f t="shared" si="265"/>
        <v/>
      </c>
      <c r="AC1700" s="238" t="str">
        <f>IFERROR((K1700+R1700)+IF($B$3="NYSEG",INDEX('BCA Inputs'!$AI$14:$AI$54,MATCH(I1700,'BCA Inputs'!$M$14:$M$54,0))*P1700+INDEX('BCA Inputs'!$AJ$14:$AJ$54,MATCH(I1700,'BCA Inputs'!$M$14:$M$54,0))*Q1700,IF($B$3="RG&amp;E",INDEX('BCA Inputs'!$BR$14:$BR$54,MATCH(I1700,'BCA Inputs'!$AW$14:$AW$54,0))*P1700+INDEX('BCA Inputs'!$BS$14:$BS$54,MATCH(I1700,'BCA Inputs'!$AW$14:$AW$54,0))*Q1700,"")),"")</f>
        <v/>
      </c>
      <c r="AD1700" s="181" t="str">
        <f>IFERROR(IF($B$3="NYSEG",INDEX('BCA Inputs'!$AD$14:$AD$54,MATCH(I1700,'BCA Inputs'!$M$14:$M$54,0))*P1700+INDEX('BCA Inputs'!$AE$14:$AE$54,MATCH(I1700,'BCA Inputs'!$M$14:$M$54,0))*O1700+INDEX('BCA Inputs'!$AF$14:$AF$54,MATCH(I1700,'BCA Inputs'!$M$14:$M$54,0))*Q1700+INDEX('BCA Inputs'!$AG$14:$AG$54,MATCH(I1700,'BCA Inputs'!$M$14:$M$54,0))*F1700+INDEX('BCA Inputs'!$AH$14:$AH$54,MATCH(I1700,'BCA Inputs'!$M$14:$M$54,0))*G1700,IF($B$3="RG&amp;E",INDEX('BCA Inputs'!$BM$14:$BM$54,MATCH(I1700,'BCA Inputs'!$AW$14:$AW$54,0))*P1700+INDEX('BCA Inputs'!$BN$14:$BN$54,MATCH(I1700,'BCA Inputs'!$AW$14:$AW$54,0))*O1700+INDEX('BCA Inputs'!$BO$14:$BO$54,MATCH(I1700,'BCA Inputs'!$AW$14:$AW$54,0))*Q1700+INDEX('BCA Inputs'!$BP$14:$BP$54,MATCH(I1700,'BCA Inputs'!$AW$14:$AW$54,0))*F1700+INDEX('BCA Inputs'!$BQ$14:$BQ$54,MATCH(I1700,'BCA Inputs'!$AW$14:$AW$54,0))*G1700,"")),"")</f>
        <v/>
      </c>
      <c r="AE1700" s="237" t="str">
        <f t="shared" si="266"/>
        <v/>
      </c>
      <c r="AF1700" s="198">
        <f t="shared" si="268"/>
        <v>0</v>
      </c>
      <c r="AG1700" s="239">
        <f t="shared" si="269"/>
        <v>0</v>
      </c>
    </row>
    <row r="1701" spans="1:33">
      <c r="A1701" s="228"/>
      <c r="B1701" s="176"/>
      <c r="C1701" s="229"/>
      <c r="D1701" s="230"/>
      <c r="E1701" s="230"/>
      <c r="F1701" s="230"/>
      <c r="G1701" s="230"/>
      <c r="H1701" s="231"/>
      <c r="I1701" s="231"/>
      <c r="J1701" s="232"/>
      <c r="K1701" s="232"/>
      <c r="L1701" s="232"/>
      <c r="M1701" s="181">
        <f t="shared" si="267"/>
        <v>0</v>
      </c>
      <c r="N1701" s="181">
        <f>IF(H1701="",0,H1701*I1701*'Avoided Water Savings Cost'!$C$16)</f>
        <v>0</v>
      </c>
      <c r="O1701" s="545">
        <f>IF(C1701="",0,IF($B$3="NYSEG",C1701/(1-'Avoided Electric Costs 2020'!$W$21),IF($B$3="RG&amp;E",C1701/(1-'Avoided Electric Costs 2020'!$X$21),"")))</f>
        <v>0</v>
      </c>
      <c r="P1701" s="546">
        <f>IF(D1701="",0,IF($B$3="NYSEG",D1701/(1-'Avoided Electric Costs 2020'!$W$21),IF($B$3="RG&amp;E",D1701/(1-'Avoided Electric Costs 2020'!$X$21),"")))</f>
        <v>0</v>
      </c>
      <c r="Q1701" s="546">
        <f>IF(E1701="",0,IF($B$3="NYSEG",E1701/(1-'Avoided Natural Gas Costs 2020'!$J$34),IF($B$3="RG&amp;E",E1701/(1-'Avoided Natural Gas Costs 2020'!$K$34),"")))</f>
        <v>0</v>
      </c>
      <c r="R1701" s="233" t="str">
        <f>IFERROR(IF(P1701*'BCA Inputs'!$C$1+Q1701*'BCA Inputs'!$C$2+F1701*'BCA Inputs'!$C$2+G1701*'BCA Inputs'!$C$2=0,"",P1701*'BCA Inputs'!$C$1+Q1701*'BCA Inputs'!$C$2+F1701*'BCA Inputs'!$C$2+G1701*'BCA Inputs'!$C$2),"")</f>
        <v/>
      </c>
      <c r="S1701" s="181" t="str">
        <f t="shared" si="260"/>
        <v/>
      </c>
      <c r="T1701" s="181" t="str">
        <f>IFERROR(IF($B$3="NYSEG",(INDEX('BCA Inputs'!$N$14:$N$54,MATCH(I1701,'BCA Inputs'!$M$14:$M$54,0))*P1701+INDEX('BCA Inputs'!$O$14:$O$54,MATCH(I1701,'BCA Inputs'!$M$14:$M$54,0))*O1701+INDEX('BCA Inputs'!P:P,MATCH(I1701,'BCA Inputs'!M:M,0))*Q1701+INDEX('BCA Inputs'!Q:Q,MATCH(I1701,'BCA Inputs'!M:M,0))*F1701+INDEX('BCA Inputs'!R:R,MATCH(I1701,'BCA Inputs'!M:M,0))*G1701)+L1701+N1701,IF($B$3="RG&amp;E",(INDEX('BCA Inputs'!$AX$14:$AX$54,MATCH(I1701,'BCA Inputs'!$AW$14:$AW$54,0))*P1701+INDEX('BCA Inputs'!$AY$14:$AY$54,MATCH(I1701,'BCA Inputs'!$AW$14:$AW$54,0))*O1701+INDEX('BCA Inputs'!$AZ$14:$AZ$54,MATCH(I1701,'BCA Inputs'!$AW$14:$AW$54,0))*Q1701+INDEX('BCA Inputs'!$BA$14:$BA$54,MATCH(I1701,'BCA Inputs'!$AW$14:$AW$54,0))*F1701+INDEX('BCA Inputs'!$BB$14:$BB$54,MATCH(I1701,'BCA Inputs'!$AW$14:$AW$54,0))*G1701)+L1701+N1701,"")),"")</f>
        <v/>
      </c>
      <c r="U1701" s="234" t="str">
        <f t="shared" si="261"/>
        <v/>
      </c>
      <c r="V1701" s="234" t="str">
        <f t="shared" si="262"/>
        <v/>
      </c>
      <c r="W1701" s="234" t="str">
        <f t="shared" si="263"/>
        <v/>
      </c>
      <c r="Y1701" s="235" t="str">
        <f t="shared" si="264"/>
        <v/>
      </c>
      <c r="Z1701" s="236" t="str">
        <f>IFERROR(IF($B$3="NYSEG",INDEX('BCA Inputs'!$X$14:$X$54,MATCH(I1701,'BCA Inputs'!$M$14:$M$54,0))*P1701+INDEX('BCA Inputs'!$Y$14:$Y$54,MATCH(I1701,'BCA Inputs'!$M$14:$M$54,0))*O1701+INDEX('BCA Inputs'!$Z$14:$Z$54,MATCH(I1701,'BCA Inputs'!$M$14:$M$54,0))*Q1701+INDEX('BCA Inputs'!$AA$14:$AA$54,MATCH(I1701,'BCA Inputs'!$M$14:$M$54,0))*F1701+INDEX('BCA Inputs'!$AB$14:$AB$54,MATCH(I1701,'BCA Inputs'!$M$14:$M$54,0))*G1701,IF($B$3="RG&amp;E",INDEX('BCA Inputs'!$BG$14:$BG$54,MATCH(I1701,'BCA Inputs'!$AW$14:$AW$54,0))*P1701+INDEX('BCA Inputs'!$BH$14:$BH$54,MATCH(I1701,'BCA Inputs'!$AW$14:$AW$54,0))*O1701+INDEX('BCA Inputs'!$BI$14:$BI$54,MATCH(I1701,'BCA Inputs'!$AW$14:$AW$54,0))*Q1701+INDEX('BCA Inputs'!$BJ$14:$BJ$54,MATCH(I1701,'BCA Inputs'!$AW$14:$AW$54,0))*F1701+INDEX('BCA Inputs'!$BK$14:$BK$54,MATCH(I1701,'BCA Inputs'!$AW$14:$AW$54,0))*G1701,"")),"")</f>
        <v/>
      </c>
      <c r="AA1701" s="237" t="str">
        <f t="shared" si="265"/>
        <v/>
      </c>
      <c r="AC1701" s="238" t="str">
        <f>IFERROR((K1701+R1701)+IF($B$3="NYSEG",INDEX('BCA Inputs'!$AI$14:$AI$54,MATCH(I1701,'BCA Inputs'!$M$14:$M$54,0))*P1701+INDEX('BCA Inputs'!$AJ$14:$AJ$54,MATCH(I1701,'BCA Inputs'!$M$14:$M$54,0))*Q1701,IF($B$3="RG&amp;E",INDEX('BCA Inputs'!$BR$14:$BR$54,MATCH(I1701,'BCA Inputs'!$AW$14:$AW$54,0))*P1701+INDEX('BCA Inputs'!$BS$14:$BS$54,MATCH(I1701,'BCA Inputs'!$AW$14:$AW$54,0))*Q1701,"")),"")</f>
        <v/>
      </c>
      <c r="AD1701" s="181" t="str">
        <f>IFERROR(IF($B$3="NYSEG",INDEX('BCA Inputs'!$AD$14:$AD$54,MATCH(I1701,'BCA Inputs'!$M$14:$M$54,0))*P1701+INDEX('BCA Inputs'!$AE$14:$AE$54,MATCH(I1701,'BCA Inputs'!$M$14:$M$54,0))*O1701+INDEX('BCA Inputs'!$AF$14:$AF$54,MATCH(I1701,'BCA Inputs'!$M$14:$M$54,0))*Q1701+INDEX('BCA Inputs'!$AG$14:$AG$54,MATCH(I1701,'BCA Inputs'!$M$14:$M$54,0))*F1701+INDEX('BCA Inputs'!$AH$14:$AH$54,MATCH(I1701,'BCA Inputs'!$M$14:$M$54,0))*G1701,IF($B$3="RG&amp;E",INDEX('BCA Inputs'!$BM$14:$BM$54,MATCH(I1701,'BCA Inputs'!$AW$14:$AW$54,0))*P1701+INDEX('BCA Inputs'!$BN$14:$BN$54,MATCH(I1701,'BCA Inputs'!$AW$14:$AW$54,0))*O1701+INDEX('BCA Inputs'!$BO$14:$BO$54,MATCH(I1701,'BCA Inputs'!$AW$14:$AW$54,0))*Q1701+INDEX('BCA Inputs'!$BP$14:$BP$54,MATCH(I1701,'BCA Inputs'!$AW$14:$AW$54,0))*F1701+INDEX('BCA Inputs'!$BQ$14:$BQ$54,MATCH(I1701,'BCA Inputs'!$AW$14:$AW$54,0))*G1701,"")),"")</f>
        <v/>
      </c>
      <c r="AE1701" s="237" t="str">
        <f t="shared" si="266"/>
        <v/>
      </c>
      <c r="AF1701" s="198">
        <f t="shared" si="268"/>
        <v>0</v>
      </c>
      <c r="AG1701" s="239">
        <f t="shared" si="269"/>
        <v>0</v>
      </c>
    </row>
    <row r="1702" spans="1:33">
      <c r="A1702" s="228"/>
      <c r="B1702" s="176"/>
      <c r="C1702" s="229"/>
      <c r="D1702" s="230"/>
      <c r="E1702" s="230"/>
      <c r="F1702" s="230"/>
      <c r="G1702" s="230"/>
      <c r="H1702" s="231"/>
      <c r="I1702" s="231"/>
      <c r="J1702" s="232"/>
      <c r="K1702" s="232"/>
      <c r="L1702" s="232"/>
      <c r="M1702" s="181">
        <f t="shared" si="267"/>
        <v>0</v>
      </c>
      <c r="N1702" s="181">
        <f>IF(H1702="",0,H1702*I1702*'Avoided Water Savings Cost'!$C$16)</f>
        <v>0</v>
      </c>
      <c r="O1702" s="545">
        <f>IF(C1702="",0,IF($B$3="NYSEG",C1702/(1-'Avoided Electric Costs 2020'!$W$21),IF($B$3="RG&amp;E",C1702/(1-'Avoided Electric Costs 2020'!$X$21),"")))</f>
        <v>0</v>
      </c>
      <c r="P1702" s="546">
        <f>IF(D1702="",0,IF($B$3="NYSEG",D1702/(1-'Avoided Electric Costs 2020'!$W$21),IF($B$3="RG&amp;E",D1702/(1-'Avoided Electric Costs 2020'!$X$21),"")))</f>
        <v>0</v>
      </c>
      <c r="Q1702" s="546">
        <f>IF(E1702="",0,IF($B$3="NYSEG",E1702/(1-'Avoided Natural Gas Costs 2020'!$J$34),IF($B$3="RG&amp;E",E1702/(1-'Avoided Natural Gas Costs 2020'!$K$34),"")))</f>
        <v>0</v>
      </c>
      <c r="R1702" s="233" t="str">
        <f>IFERROR(IF(P1702*'BCA Inputs'!$C$1+Q1702*'BCA Inputs'!$C$2+F1702*'BCA Inputs'!$C$2+G1702*'BCA Inputs'!$C$2=0,"",P1702*'BCA Inputs'!$C$1+Q1702*'BCA Inputs'!$C$2+F1702*'BCA Inputs'!$C$2+G1702*'BCA Inputs'!$C$2),"")</f>
        <v/>
      </c>
      <c r="S1702" s="181" t="str">
        <f t="shared" si="260"/>
        <v/>
      </c>
      <c r="T1702" s="181" t="str">
        <f>IFERROR(IF($B$3="NYSEG",(INDEX('BCA Inputs'!$N$14:$N$54,MATCH(I1702,'BCA Inputs'!$M$14:$M$54,0))*P1702+INDEX('BCA Inputs'!$O$14:$O$54,MATCH(I1702,'BCA Inputs'!$M$14:$M$54,0))*O1702+INDEX('BCA Inputs'!P:P,MATCH(I1702,'BCA Inputs'!M:M,0))*Q1702+INDEX('BCA Inputs'!Q:Q,MATCH(I1702,'BCA Inputs'!M:M,0))*F1702+INDEX('BCA Inputs'!R:R,MATCH(I1702,'BCA Inputs'!M:M,0))*G1702)+L1702+N1702,IF($B$3="RG&amp;E",(INDEX('BCA Inputs'!$AX$14:$AX$54,MATCH(I1702,'BCA Inputs'!$AW$14:$AW$54,0))*P1702+INDEX('BCA Inputs'!$AY$14:$AY$54,MATCH(I1702,'BCA Inputs'!$AW$14:$AW$54,0))*O1702+INDEX('BCA Inputs'!$AZ$14:$AZ$54,MATCH(I1702,'BCA Inputs'!$AW$14:$AW$54,0))*Q1702+INDEX('BCA Inputs'!$BA$14:$BA$54,MATCH(I1702,'BCA Inputs'!$AW$14:$AW$54,0))*F1702+INDEX('BCA Inputs'!$BB$14:$BB$54,MATCH(I1702,'BCA Inputs'!$AW$14:$AW$54,0))*G1702)+L1702+N1702,"")),"")</f>
        <v/>
      </c>
      <c r="U1702" s="234" t="str">
        <f t="shared" si="261"/>
        <v/>
      </c>
      <c r="V1702" s="234" t="str">
        <f t="shared" si="262"/>
        <v/>
      </c>
      <c r="W1702" s="234" t="str">
        <f t="shared" si="263"/>
        <v/>
      </c>
      <c r="Y1702" s="235" t="str">
        <f t="shared" si="264"/>
        <v/>
      </c>
      <c r="Z1702" s="236" t="str">
        <f>IFERROR(IF($B$3="NYSEG",INDEX('BCA Inputs'!$X$14:$X$54,MATCH(I1702,'BCA Inputs'!$M$14:$M$54,0))*P1702+INDEX('BCA Inputs'!$Y$14:$Y$54,MATCH(I1702,'BCA Inputs'!$M$14:$M$54,0))*O1702+INDEX('BCA Inputs'!$Z$14:$Z$54,MATCH(I1702,'BCA Inputs'!$M$14:$M$54,0))*Q1702+INDEX('BCA Inputs'!$AA$14:$AA$54,MATCH(I1702,'BCA Inputs'!$M$14:$M$54,0))*F1702+INDEX('BCA Inputs'!$AB$14:$AB$54,MATCH(I1702,'BCA Inputs'!$M$14:$M$54,0))*G1702,IF($B$3="RG&amp;E",INDEX('BCA Inputs'!$BG$14:$BG$54,MATCH(I1702,'BCA Inputs'!$AW$14:$AW$54,0))*P1702+INDEX('BCA Inputs'!$BH$14:$BH$54,MATCH(I1702,'BCA Inputs'!$AW$14:$AW$54,0))*O1702+INDEX('BCA Inputs'!$BI$14:$BI$54,MATCH(I1702,'BCA Inputs'!$AW$14:$AW$54,0))*Q1702+INDEX('BCA Inputs'!$BJ$14:$BJ$54,MATCH(I1702,'BCA Inputs'!$AW$14:$AW$54,0))*F1702+INDEX('BCA Inputs'!$BK$14:$BK$54,MATCH(I1702,'BCA Inputs'!$AW$14:$AW$54,0))*G1702,"")),"")</f>
        <v/>
      </c>
      <c r="AA1702" s="237" t="str">
        <f t="shared" si="265"/>
        <v/>
      </c>
      <c r="AC1702" s="238" t="str">
        <f>IFERROR((K1702+R1702)+IF($B$3="NYSEG",INDEX('BCA Inputs'!$AI$14:$AI$54,MATCH(I1702,'BCA Inputs'!$M$14:$M$54,0))*P1702+INDEX('BCA Inputs'!$AJ$14:$AJ$54,MATCH(I1702,'BCA Inputs'!$M$14:$M$54,0))*Q1702,IF($B$3="RG&amp;E",INDEX('BCA Inputs'!$BR$14:$BR$54,MATCH(I1702,'BCA Inputs'!$AW$14:$AW$54,0))*P1702+INDEX('BCA Inputs'!$BS$14:$BS$54,MATCH(I1702,'BCA Inputs'!$AW$14:$AW$54,0))*Q1702,"")),"")</f>
        <v/>
      </c>
      <c r="AD1702" s="181" t="str">
        <f>IFERROR(IF($B$3="NYSEG",INDEX('BCA Inputs'!$AD$14:$AD$54,MATCH(I1702,'BCA Inputs'!$M$14:$M$54,0))*P1702+INDEX('BCA Inputs'!$AE$14:$AE$54,MATCH(I1702,'BCA Inputs'!$M$14:$M$54,0))*O1702+INDEX('BCA Inputs'!$AF$14:$AF$54,MATCH(I1702,'BCA Inputs'!$M$14:$M$54,0))*Q1702+INDEX('BCA Inputs'!$AG$14:$AG$54,MATCH(I1702,'BCA Inputs'!$M$14:$M$54,0))*F1702+INDEX('BCA Inputs'!$AH$14:$AH$54,MATCH(I1702,'BCA Inputs'!$M$14:$M$54,0))*G1702,IF($B$3="RG&amp;E",INDEX('BCA Inputs'!$BM$14:$BM$54,MATCH(I1702,'BCA Inputs'!$AW$14:$AW$54,0))*P1702+INDEX('BCA Inputs'!$BN$14:$BN$54,MATCH(I1702,'BCA Inputs'!$AW$14:$AW$54,0))*O1702+INDEX('BCA Inputs'!$BO$14:$BO$54,MATCH(I1702,'BCA Inputs'!$AW$14:$AW$54,0))*Q1702+INDEX('BCA Inputs'!$BP$14:$BP$54,MATCH(I1702,'BCA Inputs'!$AW$14:$AW$54,0))*F1702+INDEX('BCA Inputs'!$BQ$14:$BQ$54,MATCH(I1702,'BCA Inputs'!$AW$14:$AW$54,0))*G1702,"")),"")</f>
        <v/>
      </c>
      <c r="AE1702" s="237" t="str">
        <f t="shared" si="266"/>
        <v/>
      </c>
      <c r="AF1702" s="198">
        <f t="shared" si="268"/>
        <v>0</v>
      </c>
      <c r="AG1702" s="239">
        <f t="shared" si="269"/>
        <v>0</v>
      </c>
    </row>
    <row r="1703" spans="1:33">
      <c r="A1703" s="228"/>
      <c r="B1703" s="176"/>
      <c r="C1703" s="229"/>
      <c r="D1703" s="230"/>
      <c r="E1703" s="230"/>
      <c r="F1703" s="230"/>
      <c r="G1703" s="230"/>
      <c r="H1703" s="231"/>
      <c r="I1703" s="231"/>
      <c r="J1703" s="232"/>
      <c r="K1703" s="232"/>
      <c r="L1703" s="232"/>
      <c r="M1703" s="181">
        <f t="shared" si="267"/>
        <v>0</v>
      </c>
      <c r="N1703" s="181">
        <f>IF(H1703="",0,H1703*I1703*'Avoided Water Savings Cost'!$C$16)</f>
        <v>0</v>
      </c>
      <c r="O1703" s="545">
        <f>IF(C1703="",0,IF($B$3="NYSEG",C1703/(1-'Avoided Electric Costs 2020'!$W$21),IF($B$3="RG&amp;E",C1703/(1-'Avoided Electric Costs 2020'!$X$21),"")))</f>
        <v>0</v>
      </c>
      <c r="P1703" s="546">
        <f>IF(D1703="",0,IF($B$3="NYSEG",D1703/(1-'Avoided Electric Costs 2020'!$W$21),IF($B$3="RG&amp;E",D1703/(1-'Avoided Electric Costs 2020'!$X$21),"")))</f>
        <v>0</v>
      </c>
      <c r="Q1703" s="546">
        <f>IF(E1703="",0,IF($B$3="NYSEG",E1703/(1-'Avoided Natural Gas Costs 2020'!$J$34),IF($B$3="RG&amp;E",E1703/(1-'Avoided Natural Gas Costs 2020'!$K$34),"")))</f>
        <v>0</v>
      </c>
      <c r="R1703" s="233" t="str">
        <f>IFERROR(IF(P1703*'BCA Inputs'!$C$1+Q1703*'BCA Inputs'!$C$2+F1703*'BCA Inputs'!$C$2+G1703*'BCA Inputs'!$C$2=0,"",P1703*'BCA Inputs'!$C$1+Q1703*'BCA Inputs'!$C$2+F1703*'BCA Inputs'!$C$2+G1703*'BCA Inputs'!$C$2),"")</f>
        <v/>
      </c>
      <c r="S1703" s="181" t="str">
        <f t="shared" si="260"/>
        <v/>
      </c>
      <c r="T1703" s="181" t="str">
        <f>IFERROR(IF($B$3="NYSEG",(INDEX('BCA Inputs'!$N$14:$N$54,MATCH(I1703,'BCA Inputs'!$M$14:$M$54,0))*P1703+INDEX('BCA Inputs'!$O$14:$O$54,MATCH(I1703,'BCA Inputs'!$M$14:$M$54,0))*O1703+INDEX('BCA Inputs'!P:P,MATCH(I1703,'BCA Inputs'!M:M,0))*Q1703+INDEX('BCA Inputs'!Q:Q,MATCH(I1703,'BCA Inputs'!M:M,0))*F1703+INDEX('BCA Inputs'!R:R,MATCH(I1703,'BCA Inputs'!M:M,0))*G1703)+L1703+N1703,IF($B$3="RG&amp;E",(INDEX('BCA Inputs'!$AX$14:$AX$54,MATCH(I1703,'BCA Inputs'!$AW$14:$AW$54,0))*P1703+INDEX('BCA Inputs'!$AY$14:$AY$54,MATCH(I1703,'BCA Inputs'!$AW$14:$AW$54,0))*O1703+INDEX('BCA Inputs'!$AZ$14:$AZ$54,MATCH(I1703,'BCA Inputs'!$AW$14:$AW$54,0))*Q1703+INDEX('BCA Inputs'!$BA$14:$BA$54,MATCH(I1703,'BCA Inputs'!$AW$14:$AW$54,0))*F1703+INDEX('BCA Inputs'!$BB$14:$BB$54,MATCH(I1703,'BCA Inputs'!$AW$14:$AW$54,0))*G1703)+L1703+N1703,"")),"")</f>
        <v/>
      </c>
      <c r="U1703" s="234" t="str">
        <f t="shared" si="261"/>
        <v/>
      </c>
      <c r="V1703" s="234" t="str">
        <f t="shared" si="262"/>
        <v/>
      </c>
      <c r="W1703" s="234" t="str">
        <f t="shared" si="263"/>
        <v/>
      </c>
      <c r="Y1703" s="235" t="str">
        <f t="shared" si="264"/>
        <v/>
      </c>
      <c r="Z1703" s="236" t="str">
        <f>IFERROR(IF($B$3="NYSEG",INDEX('BCA Inputs'!$X$14:$X$54,MATCH(I1703,'BCA Inputs'!$M$14:$M$54,0))*P1703+INDEX('BCA Inputs'!$Y$14:$Y$54,MATCH(I1703,'BCA Inputs'!$M$14:$M$54,0))*O1703+INDEX('BCA Inputs'!$Z$14:$Z$54,MATCH(I1703,'BCA Inputs'!$M$14:$M$54,0))*Q1703+INDEX('BCA Inputs'!$AA$14:$AA$54,MATCH(I1703,'BCA Inputs'!$M$14:$M$54,0))*F1703+INDEX('BCA Inputs'!$AB$14:$AB$54,MATCH(I1703,'BCA Inputs'!$M$14:$M$54,0))*G1703,IF($B$3="RG&amp;E",INDEX('BCA Inputs'!$BG$14:$BG$54,MATCH(I1703,'BCA Inputs'!$AW$14:$AW$54,0))*P1703+INDEX('BCA Inputs'!$BH$14:$BH$54,MATCH(I1703,'BCA Inputs'!$AW$14:$AW$54,0))*O1703+INDEX('BCA Inputs'!$BI$14:$BI$54,MATCH(I1703,'BCA Inputs'!$AW$14:$AW$54,0))*Q1703+INDEX('BCA Inputs'!$BJ$14:$BJ$54,MATCH(I1703,'BCA Inputs'!$AW$14:$AW$54,0))*F1703+INDEX('BCA Inputs'!$BK$14:$BK$54,MATCH(I1703,'BCA Inputs'!$AW$14:$AW$54,0))*G1703,"")),"")</f>
        <v/>
      </c>
      <c r="AA1703" s="237" t="str">
        <f t="shared" si="265"/>
        <v/>
      </c>
      <c r="AC1703" s="238" t="str">
        <f>IFERROR((K1703+R1703)+IF($B$3="NYSEG",INDEX('BCA Inputs'!$AI$14:$AI$54,MATCH(I1703,'BCA Inputs'!$M$14:$M$54,0))*P1703+INDEX('BCA Inputs'!$AJ$14:$AJ$54,MATCH(I1703,'BCA Inputs'!$M$14:$M$54,0))*Q1703,IF($B$3="RG&amp;E",INDEX('BCA Inputs'!$BR$14:$BR$54,MATCH(I1703,'BCA Inputs'!$AW$14:$AW$54,0))*P1703+INDEX('BCA Inputs'!$BS$14:$BS$54,MATCH(I1703,'BCA Inputs'!$AW$14:$AW$54,0))*Q1703,"")),"")</f>
        <v/>
      </c>
      <c r="AD1703" s="181" t="str">
        <f>IFERROR(IF($B$3="NYSEG",INDEX('BCA Inputs'!$AD$14:$AD$54,MATCH(I1703,'BCA Inputs'!$M$14:$M$54,0))*P1703+INDEX('BCA Inputs'!$AE$14:$AE$54,MATCH(I1703,'BCA Inputs'!$M$14:$M$54,0))*O1703+INDEX('BCA Inputs'!$AF$14:$AF$54,MATCH(I1703,'BCA Inputs'!$M$14:$M$54,0))*Q1703+INDEX('BCA Inputs'!$AG$14:$AG$54,MATCH(I1703,'BCA Inputs'!$M$14:$M$54,0))*F1703+INDEX('BCA Inputs'!$AH$14:$AH$54,MATCH(I1703,'BCA Inputs'!$M$14:$M$54,0))*G1703,IF($B$3="RG&amp;E",INDEX('BCA Inputs'!$BM$14:$BM$54,MATCH(I1703,'BCA Inputs'!$AW$14:$AW$54,0))*P1703+INDEX('BCA Inputs'!$BN$14:$BN$54,MATCH(I1703,'BCA Inputs'!$AW$14:$AW$54,0))*O1703+INDEX('BCA Inputs'!$BO$14:$BO$54,MATCH(I1703,'BCA Inputs'!$AW$14:$AW$54,0))*Q1703+INDEX('BCA Inputs'!$BP$14:$BP$54,MATCH(I1703,'BCA Inputs'!$AW$14:$AW$54,0))*F1703+INDEX('BCA Inputs'!$BQ$14:$BQ$54,MATCH(I1703,'BCA Inputs'!$AW$14:$AW$54,0))*G1703,"")),"")</f>
        <v/>
      </c>
      <c r="AE1703" s="237" t="str">
        <f t="shared" si="266"/>
        <v/>
      </c>
      <c r="AF1703" s="198">
        <f t="shared" si="268"/>
        <v>0</v>
      </c>
      <c r="AG1703" s="239">
        <f t="shared" si="269"/>
        <v>0</v>
      </c>
    </row>
    <row r="1704" spans="1:33">
      <c r="A1704" s="228"/>
      <c r="B1704" s="176"/>
      <c r="C1704" s="229"/>
      <c r="D1704" s="230"/>
      <c r="E1704" s="230"/>
      <c r="F1704" s="230"/>
      <c r="G1704" s="230"/>
      <c r="H1704" s="231"/>
      <c r="I1704" s="231"/>
      <c r="J1704" s="232"/>
      <c r="K1704" s="232"/>
      <c r="L1704" s="232"/>
      <c r="M1704" s="181">
        <f t="shared" si="267"/>
        <v>0</v>
      </c>
      <c r="N1704" s="181">
        <f>IF(H1704="",0,H1704*I1704*'Avoided Water Savings Cost'!$C$16)</f>
        <v>0</v>
      </c>
      <c r="O1704" s="545">
        <f>IF(C1704="",0,IF($B$3="NYSEG",C1704/(1-'Avoided Electric Costs 2020'!$W$21),IF($B$3="RG&amp;E",C1704/(1-'Avoided Electric Costs 2020'!$X$21),"")))</f>
        <v>0</v>
      </c>
      <c r="P1704" s="546">
        <f>IF(D1704="",0,IF($B$3="NYSEG",D1704/(1-'Avoided Electric Costs 2020'!$W$21),IF($B$3="RG&amp;E",D1704/(1-'Avoided Electric Costs 2020'!$X$21),"")))</f>
        <v>0</v>
      </c>
      <c r="Q1704" s="546">
        <f>IF(E1704="",0,IF($B$3="NYSEG",E1704/(1-'Avoided Natural Gas Costs 2020'!$J$34),IF($B$3="RG&amp;E",E1704/(1-'Avoided Natural Gas Costs 2020'!$K$34),"")))</f>
        <v>0</v>
      </c>
      <c r="R1704" s="233" t="str">
        <f>IFERROR(IF(P1704*'BCA Inputs'!$C$1+Q1704*'BCA Inputs'!$C$2+F1704*'BCA Inputs'!$C$2+G1704*'BCA Inputs'!$C$2=0,"",P1704*'BCA Inputs'!$C$1+Q1704*'BCA Inputs'!$C$2+F1704*'BCA Inputs'!$C$2+G1704*'BCA Inputs'!$C$2),"")</f>
        <v/>
      </c>
      <c r="S1704" s="181" t="str">
        <f t="shared" si="260"/>
        <v/>
      </c>
      <c r="T1704" s="181" t="str">
        <f>IFERROR(IF($B$3="NYSEG",(INDEX('BCA Inputs'!$N$14:$N$54,MATCH(I1704,'BCA Inputs'!$M$14:$M$54,0))*P1704+INDEX('BCA Inputs'!$O$14:$O$54,MATCH(I1704,'BCA Inputs'!$M$14:$M$54,0))*O1704+INDEX('BCA Inputs'!P:P,MATCH(I1704,'BCA Inputs'!M:M,0))*Q1704+INDEX('BCA Inputs'!Q:Q,MATCH(I1704,'BCA Inputs'!M:M,0))*F1704+INDEX('BCA Inputs'!R:R,MATCH(I1704,'BCA Inputs'!M:M,0))*G1704)+L1704+N1704,IF($B$3="RG&amp;E",(INDEX('BCA Inputs'!$AX$14:$AX$54,MATCH(I1704,'BCA Inputs'!$AW$14:$AW$54,0))*P1704+INDEX('BCA Inputs'!$AY$14:$AY$54,MATCH(I1704,'BCA Inputs'!$AW$14:$AW$54,0))*O1704+INDEX('BCA Inputs'!$AZ$14:$AZ$54,MATCH(I1704,'BCA Inputs'!$AW$14:$AW$54,0))*Q1704+INDEX('BCA Inputs'!$BA$14:$BA$54,MATCH(I1704,'BCA Inputs'!$AW$14:$AW$54,0))*F1704+INDEX('BCA Inputs'!$BB$14:$BB$54,MATCH(I1704,'BCA Inputs'!$AW$14:$AW$54,0))*G1704)+L1704+N1704,"")),"")</f>
        <v/>
      </c>
      <c r="U1704" s="234" t="str">
        <f t="shared" si="261"/>
        <v/>
      </c>
      <c r="V1704" s="234" t="str">
        <f t="shared" si="262"/>
        <v/>
      </c>
      <c r="W1704" s="234" t="str">
        <f t="shared" si="263"/>
        <v/>
      </c>
      <c r="Y1704" s="235" t="str">
        <f t="shared" si="264"/>
        <v/>
      </c>
      <c r="Z1704" s="236" t="str">
        <f>IFERROR(IF($B$3="NYSEG",INDEX('BCA Inputs'!$X$14:$X$54,MATCH(I1704,'BCA Inputs'!$M$14:$M$54,0))*P1704+INDEX('BCA Inputs'!$Y$14:$Y$54,MATCH(I1704,'BCA Inputs'!$M$14:$M$54,0))*O1704+INDEX('BCA Inputs'!$Z$14:$Z$54,MATCH(I1704,'BCA Inputs'!$M$14:$M$54,0))*Q1704+INDEX('BCA Inputs'!$AA$14:$AA$54,MATCH(I1704,'BCA Inputs'!$M$14:$M$54,0))*F1704+INDEX('BCA Inputs'!$AB$14:$AB$54,MATCH(I1704,'BCA Inputs'!$M$14:$M$54,0))*G1704,IF($B$3="RG&amp;E",INDEX('BCA Inputs'!$BG$14:$BG$54,MATCH(I1704,'BCA Inputs'!$AW$14:$AW$54,0))*P1704+INDEX('BCA Inputs'!$BH$14:$BH$54,MATCH(I1704,'BCA Inputs'!$AW$14:$AW$54,0))*O1704+INDEX('BCA Inputs'!$BI$14:$BI$54,MATCH(I1704,'BCA Inputs'!$AW$14:$AW$54,0))*Q1704+INDEX('BCA Inputs'!$BJ$14:$BJ$54,MATCH(I1704,'BCA Inputs'!$AW$14:$AW$54,0))*F1704+INDEX('BCA Inputs'!$BK$14:$BK$54,MATCH(I1704,'BCA Inputs'!$AW$14:$AW$54,0))*G1704,"")),"")</f>
        <v/>
      </c>
      <c r="AA1704" s="237" t="str">
        <f t="shared" si="265"/>
        <v/>
      </c>
      <c r="AC1704" s="238" t="str">
        <f>IFERROR((K1704+R1704)+IF($B$3="NYSEG",INDEX('BCA Inputs'!$AI$14:$AI$54,MATCH(I1704,'BCA Inputs'!$M$14:$M$54,0))*P1704+INDEX('BCA Inputs'!$AJ$14:$AJ$54,MATCH(I1704,'BCA Inputs'!$M$14:$M$54,0))*Q1704,IF($B$3="RG&amp;E",INDEX('BCA Inputs'!$BR$14:$BR$54,MATCH(I1704,'BCA Inputs'!$AW$14:$AW$54,0))*P1704+INDEX('BCA Inputs'!$BS$14:$BS$54,MATCH(I1704,'BCA Inputs'!$AW$14:$AW$54,0))*Q1704,"")),"")</f>
        <v/>
      </c>
      <c r="AD1704" s="181" t="str">
        <f>IFERROR(IF($B$3="NYSEG",INDEX('BCA Inputs'!$AD$14:$AD$54,MATCH(I1704,'BCA Inputs'!$M$14:$M$54,0))*P1704+INDEX('BCA Inputs'!$AE$14:$AE$54,MATCH(I1704,'BCA Inputs'!$M$14:$M$54,0))*O1704+INDEX('BCA Inputs'!$AF$14:$AF$54,MATCH(I1704,'BCA Inputs'!$M$14:$M$54,0))*Q1704+INDEX('BCA Inputs'!$AG$14:$AG$54,MATCH(I1704,'BCA Inputs'!$M$14:$M$54,0))*F1704+INDEX('BCA Inputs'!$AH$14:$AH$54,MATCH(I1704,'BCA Inputs'!$M$14:$M$54,0))*G1704,IF($B$3="RG&amp;E",INDEX('BCA Inputs'!$BM$14:$BM$54,MATCH(I1704,'BCA Inputs'!$AW$14:$AW$54,0))*P1704+INDEX('BCA Inputs'!$BN$14:$BN$54,MATCH(I1704,'BCA Inputs'!$AW$14:$AW$54,0))*O1704+INDEX('BCA Inputs'!$BO$14:$BO$54,MATCH(I1704,'BCA Inputs'!$AW$14:$AW$54,0))*Q1704+INDEX('BCA Inputs'!$BP$14:$BP$54,MATCH(I1704,'BCA Inputs'!$AW$14:$AW$54,0))*F1704+INDEX('BCA Inputs'!$BQ$14:$BQ$54,MATCH(I1704,'BCA Inputs'!$AW$14:$AW$54,0))*G1704,"")),"")</f>
        <v/>
      </c>
      <c r="AE1704" s="237" t="str">
        <f t="shared" si="266"/>
        <v/>
      </c>
      <c r="AF1704" s="198">
        <f t="shared" si="268"/>
        <v>0</v>
      </c>
      <c r="AG1704" s="239">
        <f t="shared" si="269"/>
        <v>0</v>
      </c>
    </row>
    <row r="1705" spans="1:33">
      <c r="A1705" s="228"/>
      <c r="B1705" s="176"/>
      <c r="C1705" s="229"/>
      <c r="D1705" s="230"/>
      <c r="E1705" s="230"/>
      <c r="F1705" s="230"/>
      <c r="G1705" s="230"/>
      <c r="H1705" s="231"/>
      <c r="I1705" s="231"/>
      <c r="J1705" s="232"/>
      <c r="K1705" s="232"/>
      <c r="L1705" s="232"/>
      <c r="M1705" s="181">
        <f t="shared" si="267"/>
        <v>0</v>
      </c>
      <c r="N1705" s="181">
        <f>IF(H1705="",0,H1705*I1705*'Avoided Water Savings Cost'!$C$16)</f>
        <v>0</v>
      </c>
      <c r="O1705" s="545">
        <f>IF(C1705="",0,IF($B$3="NYSEG",C1705/(1-'Avoided Electric Costs 2020'!$W$21),IF($B$3="RG&amp;E",C1705/(1-'Avoided Electric Costs 2020'!$X$21),"")))</f>
        <v>0</v>
      </c>
      <c r="P1705" s="546">
        <f>IF(D1705="",0,IF($B$3="NYSEG",D1705/(1-'Avoided Electric Costs 2020'!$W$21),IF($B$3="RG&amp;E",D1705/(1-'Avoided Electric Costs 2020'!$X$21),"")))</f>
        <v>0</v>
      </c>
      <c r="Q1705" s="546">
        <f>IF(E1705="",0,IF($B$3="NYSEG",E1705/(1-'Avoided Natural Gas Costs 2020'!$J$34),IF($B$3="RG&amp;E",E1705/(1-'Avoided Natural Gas Costs 2020'!$K$34),"")))</f>
        <v>0</v>
      </c>
      <c r="R1705" s="233" t="str">
        <f>IFERROR(IF(P1705*'BCA Inputs'!$C$1+Q1705*'BCA Inputs'!$C$2+F1705*'BCA Inputs'!$C$2+G1705*'BCA Inputs'!$C$2=0,"",P1705*'BCA Inputs'!$C$1+Q1705*'BCA Inputs'!$C$2+F1705*'BCA Inputs'!$C$2+G1705*'BCA Inputs'!$C$2),"")</f>
        <v/>
      </c>
      <c r="S1705" s="181" t="str">
        <f t="shared" si="260"/>
        <v/>
      </c>
      <c r="T1705" s="181" t="str">
        <f>IFERROR(IF($B$3="NYSEG",(INDEX('BCA Inputs'!$N$14:$N$54,MATCH(I1705,'BCA Inputs'!$M$14:$M$54,0))*P1705+INDEX('BCA Inputs'!$O$14:$O$54,MATCH(I1705,'BCA Inputs'!$M$14:$M$54,0))*O1705+INDEX('BCA Inputs'!P:P,MATCH(I1705,'BCA Inputs'!M:M,0))*Q1705+INDEX('BCA Inputs'!Q:Q,MATCH(I1705,'BCA Inputs'!M:M,0))*F1705+INDEX('BCA Inputs'!R:R,MATCH(I1705,'BCA Inputs'!M:M,0))*G1705)+L1705+N1705,IF($B$3="RG&amp;E",(INDEX('BCA Inputs'!$AX$14:$AX$54,MATCH(I1705,'BCA Inputs'!$AW$14:$AW$54,0))*P1705+INDEX('BCA Inputs'!$AY$14:$AY$54,MATCH(I1705,'BCA Inputs'!$AW$14:$AW$54,0))*O1705+INDEX('BCA Inputs'!$AZ$14:$AZ$54,MATCH(I1705,'BCA Inputs'!$AW$14:$AW$54,0))*Q1705+INDEX('BCA Inputs'!$BA$14:$BA$54,MATCH(I1705,'BCA Inputs'!$AW$14:$AW$54,0))*F1705+INDEX('BCA Inputs'!$BB$14:$BB$54,MATCH(I1705,'BCA Inputs'!$AW$14:$AW$54,0))*G1705)+L1705+N1705,"")),"")</f>
        <v/>
      </c>
      <c r="U1705" s="234" t="str">
        <f t="shared" si="261"/>
        <v/>
      </c>
      <c r="V1705" s="234" t="str">
        <f t="shared" si="262"/>
        <v/>
      </c>
      <c r="W1705" s="234" t="str">
        <f t="shared" si="263"/>
        <v/>
      </c>
      <c r="Y1705" s="235" t="str">
        <f t="shared" si="264"/>
        <v/>
      </c>
      <c r="Z1705" s="236" t="str">
        <f>IFERROR(IF($B$3="NYSEG",INDEX('BCA Inputs'!$X$14:$X$54,MATCH(I1705,'BCA Inputs'!$M$14:$M$54,0))*P1705+INDEX('BCA Inputs'!$Y$14:$Y$54,MATCH(I1705,'BCA Inputs'!$M$14:$M$54,0))*O1705+INDEX('BCA Inputs'!$Z$14:$Z$54,MATCH(I1705,'BCA Inputs'!$M$14:$M$54,0))*Q1705+INDEX('BCA Inputs'!$AA$14:$AA$54,MATCH(I1705,'BCA Inputs'!$M$14:$M$54,0))*F1705+INDEX('BCA Inputs'!$AB$14:$AB$54,MATCH(I1705,'BCA Inputs'!$M$14:$M$54,0))*G1705,IF($B$3="RG&amp;E",INDEX('BCA Inputs'!$BG$14:$BG$54,MATCH(I1705,'BCA Inputs'!$AW$14:$AW$54,0))*P1705+INDEX('BCA Inputs'!$BH$14:$BH$54,MATCH(I1705,'BCA Inputs'!$AW$14:$AW$54,0))*O1705+INDEX('BCA Inputs'!$BI$14:$BI$54,MATCH(I1705,'BCA Inputs'!$AW$14:$AW$54,0))*Q1705+INDEX('BCA Inputs'!$BJ$14:$BJ$54,MATCH(I1705,'BCA Inputs'!$AW$14:$AW$54,0))*F1705+INDEX('BCA Inputs'!$BK$14:$BK$54,MATCH(I1705,'BCA Inputs'!$AW$14:$AW$54,0))*G1705,"")),"")</f>
        <v/>
      </c>
      <c r="AA1705" s="237" t="str">
        <f t="shared" si="265"/>
        <v/>
      </c>
      <c r="AC1705" s="238" t="str">
        <f>IFERROR((K1705+R1705)+IF($B$3="NYSEG",INDEX('BCA Inputs'!$AI$14:$AI$54,MATCH(I1705,'BCA Inputs'!$M$14:$M$54,0))*P1705+INDEX('BCA Inputs'!$AJ$14:$AJ$54,MATCH(I1705,'BCA Inputs'!$M$14:$M$54,0))*Q1705,IF($B$3="RG&amp;E",INDEX('BCA Inputs'!$BR$14:$BR$54,MATCH(I1705,'BCA Inputs'!$AW$14:$AW$54,0))*P1705+INDEX('BCA Inputs'!$BS$14:$BS$54,MATCH(I1705,'BCA Inputs'!$AW$14:$AW$54,0))*Q1705,"")),"")</f>
        <v/>
      </c>
      <c r="AD1705" s="181" t="str">
        <f>IFERROR(IF($B$3="NYSEG",INDEX('BCA Inputs'!$AD$14:$AD$54,MATCH(I1705,'BCA Inputs'!$M$14:$M$54,0))*P1705+INDEX('BCA Inputs'!$AE$14:$AE$54,MATCH(I1705,'BCA Inputs'!$M$14:$M$54,0))*O1705+INDEX('BCA Inputs'!$AF$14:$AF$54,MATCH(I1705,'BCA Inputs'!$M$14:$M$54,0))*Q1705+INDEX('BCA Inputs'!$AG$14:$AG$54,MATCH(I1705,'BCA Inputs'!$M$14:$M$54,0))*F1705+INDEX('BCA Inputs'!$AH$14:$AH$54,MATCH(I1705,'BCA Inputs'!$M$14:$M$54,0))*G1705,IF($B$3="RG&amp;E",INDEX('BCA Inputs'!$BM$14:$BM$54,MATCH(I1705,'BCA Inputs'!$AW$14:$AW$54,0))*P1705+INDEX('BCA Inputs'!$BN$14:$BN$54,MATCH(I1705,'BCA Inputs'!$AW$14:$AW$54,0))*O1705+INDEX('BCA Inputs'!$BO$14:$BO$54,MATCH(I1705,'BCA Inputs'!$AW$14:$AW$54,0))*Q1705+INDEX('BCA Inputs'!$BP$14:$BP$54,MATCH(I1705,'BCA Inputs'!$AW$14:$AW$54,0))*F1705+INDEX('BCA Inputs'!$BQ$14:$BQ$54,MATCH(I1705,'BCA Inputs'!$AW$14:$AW$54,0))*G1705,"")),"")</f>
        <v/>
      </c>
      <c r="AE1705" s="237" t="str">
        <f t="shared" si="266"/>
        <v/>
      </c>
      <c r="AF1705" s="198">
        <f t="shared" si="268"/>
        <v>0</v>
      </c>
      <c r="AG1705" s="239">
        <f t="shared" si="269"/>
        <v>0</v>
      </c>
    </row>
    <row r="1706" spans="1:33">
      <c r="A1706" s="228"/>
      <c r="B1706" s="176"/>
      <c r="C1706" s="229"/>
      <c r="D1706" s="230"/>
      <c r="E1706" s="230"/>
      <c r="F1706" s="230"/>
      <c r="G1706" s="230"/>
      <c r="H1706" s="231"/>
      <c r="I1706" s="231"/>
      <c r="J1706" s="232"/>
      <c r="K1706" s="232"/>
      <c r="L1706" s="232"/>
      <c r="M1706" s="181">
        <f t="shared" si="267"/>
        <v>0</v>
      </c>
      <c r="N1706" s="181">
        <f>IF(H1706="",0,H1706*I1706*'Avoided Water Savings Cost'!$C$16)</f>
        <v>0</v>
      </c>
      <c r="O1706" s="545">
        <f>IF(C1706="",0,IF($B$3="NYSEG",C1706/(1-'Avoided Electric Costs 2020'!$W$21),IF($B$3="RG&amp;E",C1706/(1-'Avoided Electric Costs 2020'!$X$21),"")))</f>
        <v>0</v>
      </c>
      <c r="P1706" s="546">
        <f>IF(D1706="",0,IF($B$3="NYSEG",D1706/(1-'Avoided Electric Costs 2020'!$W$21),IF($B$3="RG&amp;E",D1706/(1-'Avoided Electric Costs 2020'!$X$21),"")))</f>
        <v>0</v>
      </c>
      <c r="Q1706" s="546">
        <f>IF(E1706="",0,IF($B$3="NYSEG",E1706/(1-'Avoided Natural Gas Costs 2020'!$J$34),IF($B$3="RG&amp;E",E1706/(1-'Avoided Natural Gas Costs 2020'!$K$34),"")))</f>
        <v>0</v>
      </c>
      <c r="R1706" s="233" t="str">
        <f>IFERROR(IF(P1706*'BCA Inputs'!$C$1+Q1706*'BCA Inputs'!$C$2+F1706*'BCA Inputs'!$C$2+G1706*'BCA Inputs'!$C$2=0,"",P1706*'BCA Inputs'!$C$1+Q1706*'BCA Inputs'!$C$2+F1706*'BCA Inputs'!$C$2+G1706*'BCA Inputs'!$C$2),"")</f>
        <v/>
      </c>
      <c r="S1706" s="181" t="str">
        <f t="shared" si="260"/>
        <v/>
      </c>
      <c r="T1706" s="181" t="str">
        <f>IFERROR(IF($B$3="NYSEG",(INDEX('BCA Inputs'!$N$14:$N$54,MATCH(I1706,'BCA Inputs'!$M$14:$M$54,0))*P1706+INDEX('BCA Inputs'!$O$14:$O$54,MATCH(I1706,'BCA Inputs'!$M$14:$M$54,0))*O1706+INDEX('BCA Inputs'!P:P,MATCH(I1706,'BCA Inputs'!M:M,0))*Q1706+INDEX('BCA Inputs'!Q:Q,MATCH(I1706,'BCA Inputs'!M:M,0))*F1706+INDEX('BCA Inputs'!R:R,MATCH(I1706,'BCA Inputs'!M:M,0))*G1706)+L1706+N1706,IF($B$3="RG&amp;E",(INDEX('BCA Inputs'!$AX$14:$AX$54,MATCH(I1706,'BCA Inputs'!$AW$14:$AW$54,0))*P1706+INDEX('BCA Inputs'!$AY$14:$AY$54,MATCH(I1706,'BCA Inputs'!$AW$14:$AW$54,0))*O1706+INDEX('BCA Inputs'!$AZ$14:$AZ$54,MATCH(I1706,'BCA Inputs'!$AW$14:$AW$54,0))*Q1706+INDEX('BCA Inputs'!$BA$14:$BA$54,MATCH(I1706,'BCA Inputs'!$AW$14:$AW$54,0))*F1706+INDEX('BCA Inputs'!$BB$14:$BB$54,MATCH(I1706,'BCA Inputs'!$AW$14:$AW$54,0))*G1706)+L1706+N1706,"")),"")</f>
        <v/>
      </c>
      <c r="U1706" s="234" t="str">
        <f t="shared" si="261"/>
        <v/>
      </c>
      <c r="V1706" s="234" t="str">
        <f t="shared" si="262"/>
        <v/>
      </c>
      <c r="W1706" s="234" t="str">
        <f t="shared" si="263"/>
        <v/>
      </c>
      <c r="Y1706" s="235" t="str">
        <f t="shared" si="264"/>
        <v/>
      </c>
      <c r="Z1706" s="236" t="str">
        <f>IFERROR(IF($B$3="NYSEG",INDEX('BCA Inputs'!$X$14:$X$54,MATCH(I1706,'BCA Inputs'!$M$14:$M$54,0))*P1706+INDEX('BCA Inputs'!$Y$14:$Y$54,MATCH(I1706,'BCA Inputs'!$M$14:$M$54,0))*O1706+INDEX('BCA Inputs'!$Z$14:$Z$54,MATCH(I1706,'BCA Inputs'!$M$14:$M$54,0))*Q1706+INDEX('BCA Inputs'!$AA$14:$AA$54,MATCH(I1706,'BCA Inputs'!$M$14:$M$54,0))*F1706+INDEX('BCA Inputs'!$AB$14:$AB$54,MATCH(I1706,'BCA Inputs'!$M$14:$M$54,0))*G1706,IF($B$3="RG&amp;E",INDEX('BCA Inputs'!$BG$14:$BG$54,MATCH(I1706,'BCA Inputs'!$AW$14:$AW$54,0))*P1706+INDEX('BCA Inputs'!$BH$14:$BH$54,MATCH(I1706,'BCA Inputs'!$AW$14:$AW$54,0))*O1706+INDEX('BCA Inputs'!$BI$14:$BI$54,MATCH(I1706,'BCA Inputs'!$AW$14:$AW$54,0))*Q1706+INDEX('BCA Inputs'!$BJ$14:$BJ$54,MATCH(I1706,'BCA Inputs'!$AW$14:$AW$54,0))*F1706+INDEX('BCA Inputs'!$BK$14:$BK$54,MATCH(I1706,'BCA Inputs'!$AW$14:$AW$54,0))*G1706,"")),"")</f>
        <v/>
      </c>
      <c r="AA1706" s="237" t="str">
        <f t="shared" si="265"/>
        <v/>
      </c>
      <c r="AC1706" s="238" t="str">
        <f>IFERROR((K1706+R1706)+IF($B$3="NYSEG",INDEX('BCA Inputs'!$AI$14:$AI$54,MATCH(I1706,'BCA Inputs'!$M$14:$M$54,0))*P1706+INDEX('BCA Inputs'!$AJ$14:$AJ$54,MATCH(I1706,'BCA Inputs'!$M$14:$M$54,0))*Q1706,IF($B$3="RG&amp;E",INDEX('BCA Inputs'!$BR$14:$BR$54,MATCH(I1706,'BCA Inputs'!$AW$14:$AW$54,0))*P1706+INDEX('BCA Inputs'!$BS$14:$BS$54,MATCH(I1706,'BCA Inputs'!$AW$14:$AW$54,0))*Q1706,"")),"")</f>
        <v/>
      </c>
      <c r="AD1706" s="181" t="str">
        <f>IFERROR(IF($B$3="NYSEG",INDEX('BCA Inputs'!$AD$14:$AD$54,MATCH(I1706,'BCA Inputs'!$M$14:$M$54,0))*P1706+INDEX('BCA Inputs'!$AE$14:$AE$54,MATCH(I1706,'BCA Inputs'!$M$14:$M$54,0))*O1706+INDEX('BCA Inputs'!$AF$14:$AF$54,MATCH(I1706,'BCA Inputs'!$M$14:$M$54,0))*Q1706+INDEX('BCA Inputs'!$AG$14:$AG$54,MATCH(I1706,'BCA Inputs'!$M$14:$M$54,0))*F1706+INDEX('BCA Inputs'!$AH$14:$AH$54,MATCH(I1706,'BCA Inputs'!$M$14:$M$54,0))*G1706,IF($B$3="RG&amp;E",INDEX('BCA Inputs'!$BM$14:$BM$54,MATCH(I1706,'BCA Inputs'!$AW$14:$AW$54,0))*P1706+INDEX('BCA Inputs'!$BN$14:$BN$54,MATCH(I1706,'BCA Inputs'!$AW$14:$AW$54,0))*O1706+INDEX('BCA Inputs'!$BO$14:$BO$54,MATCH(I1706,'BCA Inputs'!$AW$14:$AW$54,0))*Q1706+INDEX('BCA Inputs'!$BP$14:$BP$54,MATCH(I1706,'BCA Inputs'!$AW$14:$AW$54,0))*F1706+INDEX('BCA Inputs'!$BQ$14:$BQ$54,MATCH(I1706,'BCA Inputs'!$AW$14:$AW$54,0))*G1706,"")),"")</f>
        <v/>
      </c>
      <c r="AE1706" s="237" t="str">
        <f t="shared" si="266"/>
        <v/>
      </c>
      <c r="AF1706" s="198">
        <f t="shared" si="268"/>
        <v>0</v>
      </c>
      <c r="AG1706" s="239">
        <f t="shared" si="269"/>
        <v>0</v>
      </c>
    </row>
    <row r="1707" spans="1:33">
      <c r="A1707" s="228"/>
      <c r="B1707" s="176"/>
      <c r="C1707" s="229"/>
      <c r="D1707" s="230"/>
      <c r="E1707" s="230"/>
      <c r="F1707" s="230"/>
      <c r="G1707" s="230"/>
      <c r="H1707" s="231"/>
      <c r="I1707" s="231"/>
      <c r="J1707" s="232"/>
      <c r="K1707" s="232"/>
      <c r="L1707" s="232"/>
      <c r="M1707" s="181">
        <f t="shared" si="267"/>
        <v>0</v>
      </c>
      <c r="N1707" s="181">
        <f>IF(H1707="",0,H1707*I1707*'Avoided Water Savings Cost'!$C$16)</f>
        <v>0</v>
      </c>
      <c r="O1707" s="545">
        <f>IF(C1707="",0,IF($B$3="NYSEG",C1707/(1-'Avoided Electric Costs 2020'!$W$21),IF($B$3="RG&amp;E",C1707/(1-'Avoided Electric Costs 2020'!$X$21),"")))</f>
        <v>0</v>
      </c>
      <c r="P1707" s="546">
        <f>IF(D1707="",0,IF($B$3="NYSEG",D1707/(1-'Avoided Electric Costs 2020'!$W$21),IF($B$3="RG&amp;E",D1707/(1-'Avoided Electric Costs 2020'!$X$21),"")))</f>
        <v>0</v>
      </c>
      <c r="Q1707" s="546">
        <f>IF(E1707="",0,IF($B$3="NYSEG",E1707/(1-'Avoided Natural Gas Costs 2020'!$J$34),IF($B$3="RG&amp;E",E1707/(1-'Avoided Natural Gas Costs 2020'!$K$34),"")))</f>
        <v>0</v>
      </c>
      <c r="R1707" s="233" t="str">
        <f>IFERROR(IF(P1707*'BCA Inputs'!$C$1+Q1707*'BCA Inputs'!$C$2+F1707*'BCA Inputs'!$C$2+G1707*'BCA Inputs'!$C$2=0,"",P1707*'BCA Inputs'!$C$1+Q1707*'BCA Inputs'!$C$2+F1707*'BCA Inputs'!$C$2+G1707*'BCA Inputs'!$C$2),"")</f>
        <v/>
      </c>
      <c r="S1707" s="181" t="str">
        <f t="shared" si="260"/>
        <v/>
      </c>
      <c r="T1707" s="181" t="str">
        <f>IFERROR(IF($B$3="NYSEG",(INDEX('BCA Inputs'!$N$14:$N$54,MATCH(I1707,'BCA Inputs'!$M$14:$M$54,0))*P1707+INDEX('BCA Inputs'!$O$14:$O$54,MATCH(I1707,'BCA Inputs'!$M$14:$M$54,0))*O1707+INDEX('BCA Inputs'!P:P,MATCH(I1707,'BCA Inputs'!M:M,0))*Q1707+INDEX('BCA Inputs'!Q:Q,MATCH(I1707,'BCA Inputs'!M:M,0))*F1707+INDEX('BCA Inputs'!R:R,MATCH(I1707,'BCA Inputs'!M:M,0))*G1707)+L1707+N1707,IF($B$3="RG&amp;E",(INDEX('BCA Inputs'!$AX$14:$AX$54,MATCH(I1707,'BCA Inputs'!$AW$14:$AW$54,0))*P1707+INDEX('BCA Inputs'!$AY$14:$AY$54,MATCH(I1707,'BCA Inputs'!$AW$14:$AW$54,0))*O1707+INDEX('BCA Inputs'!$AZ$14:$AZ$54,MATCH(I1707,'BCA Inputs'!$AW$14:$AW$54,0))*Q1707+INDEX('BCA Inputs'!$BA$14:$BA$54,MATCH(I1707,'BCA Inputs'!$AW$14:$AW$54,0))*F1707+INDEX('BCA Inputs'!$BB$14:$BB$54,MATCH(I1707,'BCA Inputs'!$AW$14:$AW$54,0))*G1707)+L1707+N1707,"")),"")</f>
        <v/>
      </c>
      <c r="U1707" s="234" t="str">
        <f t="shared" si="261"/>
        <v/>
      </c>
      <c r="V1707" s="234" t="str">
        <f t="shared" si="262"/>
        <v/>
      </c>
      <c r="W1707" s="234" t="str">
        <f t="shared" si="263"/>
        <v/>
      </c>
      <c r="Y1707" s="235" t="str">
        <f t="shared" si="264"/>
        <v/>
      </c>
      <c r="Z1707" s="236" t="str">
        <f>IFERROR(IF($B$3="NYSEG",INDEX('BCA Inputs'!$X$14:$X$54,MATCH(I1707,'BCA Inputs'!$M$14:$M$54,0))*P1707+INDEX('BCA Inputs'!$Y$14:$Y$54,MATCH(I1707,'BCA Inputs'!$M$14:$M$54,0))*O1707+INDEX('BCA Inputs'!$Z$14:$Z$54,MATCH(I1707,'BCA Inputs'!$M$14:$M$54,0))*Q1707+INDEX('BCA Inputs'!$AA$14:$AA$54,MATCH(I1707,'BCA Inputs'!$M$14:$M$54,0))*F1707+INDEX('BCA Inputs'!$AB$14:$AB$54,MATCH(I1707,'BCA Inputs'!$M$14:$M$54,0))*G1707,IF($B$3="RG&amp;E",INDEX('BCA Inputs'!$BG$14:$BG$54,MATCH(I1707,'BCA Inputs'!$AW$14:$AW$54,0))*P1707+INDEX('BCA Inputs'!$BH$14:$BH$54,MATCH(I1707,'BCA Inputs'!$AW$14:$AW$54,0))*O1707+INDEX('BCA Inputs'!$BI$14:$BI$54,MATCH(I1707,'BCA Inputs'!$AW$14:$AW$54,0))*Q1707+INDEX('BCA Inputs'!$BJ$14:$BJ$54,MATCH(I1707,'BCA Inputs'!$AW$14:$AW$54,0))*F1707+INDEX('BCA Inputs'!$BK$14:$BK$54,MATCH(I1707,'BCA Inputs'!$AW$14:$AW$54,0))*G1707,"")),"")</f>
        <v/>
      </c>
      <c r="AA1707" s="237" t="str">
        <f t="shared" si="265"/>
        <v/>
      </c>
      <c r="AC1707" s="238" t="str">
        <f>IFERROR((K1707+R1707)+IF($B$3="NYSEG",INDEX('BCA Inputs'!$AI$14:$AI$54,MATCH(I1707,'BCA Inputs'!$M$14:$M$54,0))*P1707+INDEX('BCA Inputs'!$AJ$14:$AJ$54,MATCH(I1707,'BCA Inputs'!$M$14:$M$54,0))*Q1707,IF($B$3="RG&amp;E",INDEX('BCA Inputs'!$BR$14:$BR$54,MATCH(I1707,'BCA Inputs'!$AW$14:$AW$54,0))*P1707+INDEX('BCA Inputs'!$BS$14:$BS$54,MATCH(I1707,'BCA Inputs'!$AW$14:$AW$54,0))*Q1707,"")),"")</f>
        <v/>
      </c>
      <c r="AD1707" s="181" t="str">
        <f>IFERROR(IF($B$3="NYSEG",INDEX('BCA Inputs'!$AD$14:$AD$54,MATCH(I1707,'BCA Inputs'!$M$14:$M$54,0))*P1707+INDEX('BCA Inputs'!$AE$14:$AE$54,MATCH(I1707,'BCA Inputs'!$M$14:$M$54,0))*O1707+INDEX('BCA Inputs'!$AF$14:$AF$54,MATCH(I1707,'BCA Inputs'!$M$14:$M$54,0))*Q1707+INDEX('BCA Inputs'!$AG$14:$AG$54,MATCH(I1707,'BCA Inputs'!$M$14:$M$54,0))*F1707+INDEX('BCA Inputs'!$AH$14:$AH$54,MATCH(I1707,'BCA Inputs'!$M$14:$M$54,0))*G1707,IF($B$3="RG&amp;E",INDEX('BCA Inputs'!$BM$14:$BM$54,MATCH(I1707,'BCA Inputs'!$AW$14:$AW$54,0))*P1707+INDEX('BCA Inputs'!$BN$14:$BN$54,MATCH(I1707,'BCA Inputs'!$AW$14:$AW$54,0))*O1707+INDEX('BCA Inputs'!$BO$14:$BO$54,MATCH(I1707,'BCA Inputs'!$AW$14:$AW$54,0))*Q1707+INDEX('BCA Inputs'!$BP$14:$BP$54,MATCH(I1707,'BCA Inputs'!$AW$14:$AW$54,0))*F1707+INDEX('BCA Inputs'!$BQ$14:$BQ$54,MATCH(I1707,'BCA Inputs'!$AW$14:$AW$54,0))*G1707,"")),"")</f>
        <v/>
      </c>
      <c r="AE1707" s="237" t="str">
        <f t="shared" si="266"/>
        <v/>
      </c>
      <c r="AF1707" s="198">
        <f t="shared" si="268"/>
        <v>0</v>
      </c>
      <c r="AG1707" s="239">
        <f t="shared" si="269"/>
        <v>0</v>
      </c>
    </row>
    <row r="1708" spans="1:33">
      <c r="A1708" s="228"/>
      <c r="B1708" s="176"/>
      <c r="C1708" s="229"/>
      <c r="D1708" s="230"/>
      <c r="E1708" s="230"/>
      <c r="F1708" s="230"/>
      <c r="G1708" s="230"/>
      <c r="H1708" s="231"/>
      <c r="I1708" s="231"/>
      <c r="J1708" s="232"/>
      <c r="K1708" s="232"/>
      <c r="L1708" s="232"/>
      <c r="M1708" s="181">
        <f t="shared" si="267"/>
        <v>0</v>
      </c>
      <c r="N1708" s="181">
        <f>IF(H1708="",0,H1708*I1708*'Avoided Water Savings Cost'!$C$16)</f>
        <v>0</v>
      </c>
      <c r="O1708" s="545">
        <f>IF(C1708="",0,IF($B$3="NYSEG",C1708/(1-'Avoided Electric Costs 2020'!$W$21),IF($B$3="RG&amp;E",C1708/(1-'Avoided Electric Costs 2020'!$X$21),"")))</f>
        <v>0</v>
      </c>
      <c r="P1708" s="546">
        <f>IF(D1708="",0,IF($B$3="NYSEG",D1708/(1-'Avoided Electric Costs 2020'!$W$21),IF($B$3="RG&amp;E",D1708/(1-'Avoided Electric Costs 2020'!$X$21),"")))</f>
        <v>0</v>
      </c>
      <c r="Q1708" s="546">
        <f>IF(E1708="",0,IF($B$3="NYSEG",E1708/(1-'Avoided Natural Gas Costs 2020'!$J$34),IF($B$3="RG&amp;E",E1708/(1-'Avoided Natural Gas Costs 2020'!$K$34),"")))</f>
        <v>0</v>
      </c>
      <c r="R1708" s="233" t="str">
        <f>IFERROR(IF(P1708*'BCA Inputs'!$C$1+Q1708*'BCA Inputs'!$C$2+F1708*'BCA Inputs'!$C$2+G1708*'BCA Inputs'!$C$2=0,"",P1708*'BCA Inputs'!$C$1+Q1708*'BCA Inputs'!$C$2+F1708*'BCA Inputs'!$C$2+G1708*'BCA Inputs'!$C$2),"")</f>
        <v/>
      </c>
      <c r="S1708" s="181" t="str">
        <f t="shared" si="260"/>
        <v/>
      </c>
      <c r="T1708" s="181" t="str">
        <f>IFERROR(IF($B$3="NYSEG",(INDEX('BCA Inputs'!$N$14:$N$54,MATCH(I1708,'BCA Inputs'!$M$14:$M$54,0))*P1708+INDEX('BCA Inputs'!$O$14:$O$54,MATCH(I1708,'BCA Inputs'!$M$14:$M$54,0))*O1708+INDEX('BCA Inputs'!P:P,MATCH(I1708,'BCA Inputs'!M:M,0))*Q1708+INDEX('BCA Inputs'!Q:Q,MATCH(I1708,'BCA Inputs'!M:M,0))*F1708+INDEX('BCA Inputs'!R:R,MATCH(I1708,'BCA Inputs'!M:M,0))*G1708)+L1708+N1708,IF($B$3="RG&amp;E",(INDEX('BCA Inputs'!$AX$14:$AX$54,MATCH(I1708,'BCA Inputs'!$AW$14:$AW$54,0))*P1708+INDEX('BCA Inputs'!$AY$14:$AY$54,MATCH(I1708,'BCA Inputs'!$AW$14:$AW$54,0))*O1708+INDEX('BCA Inputs'!$AZ$14:$AZ$54,MATCH(I1708,'BCA Inputs'!$AW$14:$AW$54,0))*Q1708+INDEX('BCA Inputs'!$BA$14:$BA$54,MATCH(I1708,'BCA Inputs'!$AW$14:$AW$54,0))*F1708+INDEX('BCA Inputs'!$BB$14:$BB$54,MATCH(I1708,'BCA Inputs'!$AW$14:$AW$54,0))*G1708)+L1708+N1708,"")),"")</f>
        <v/>
      </c>
      <c r="U1708" s="234" t="str">
        <f t="shared" si="261"/>
        <v/>
      </c>
      <c r="V1708" s="234" t="str">
        <f t="shared" si="262"/>
        <v/>
      </c>
      <c r="W1708" s="234" t="str">
        <f t="shared" si="263"/>
        <v/>
      </c>
      <c r="Y1708" s="235" t="str">
        <f t="shared" si="264"/>
        <v/>
      </c>
      <c r="Z1708" s="236" t="str">
        <f>IFERROR(IF($B$3="NYSEG",INDEX('BCA Inputs'!$X$14:$X$54,MATCH(I1708,'BCA Inputs'!$M$14:$M$54,0))*P1708+INDEX('BCA Inputs'!$Y$14:$Y$54,MATCH(I1708,'BCA Inputs'!$M$14:$M$54,0))*O1708+INDEX('BCA Inputs'!$Z$14:$Z$54,MATCH(I1708,'BCA Inputs'!$M$14:$M$54,0))*Q1708+INDEX('BCA Inputs'!$AA$14:$AA$54,MATCH(I1708,'BCA Inputs'!$M$14:$M$54,0))*F1708+INDEX('BCA Inputs'!$AB$14:$AB$54,MATCH(I1708,'BCA Inputs'!$M$14:$M$54,0))*G1708,IF($B$3="RG&amp;E",INDEX('BCA Inputs'!$BG$14:$BG$54,MATCH(I1708,'BCA Inputs'!$AW$14:$AW$54,0))*P1708+INDEX('BCA Inputs'!$BH$14:$BH$54,MATCH(I1708,'BCA Inputs'!$AW$14:$AW$54,0))*O1708+INDEX('BCA Inputs'!$BI$14:$BI$54,MATCH(I1708,'BCA Inputs'!$AW$14:$AW$54,0))*Q1708+INDEX('BCA Inputs'!$BJ$14:$BJ$54,MATCH(I1708,'BCA Inputs'!$AW$14:$AW$54,0))*F1708+INDEX('BCA Inputs'!$BK$14:$BK$54,MATCH(I1708,'BCA Inputs'!$AW$14:$AW$54,0))*G1708,"")),"")</f>
        <v/>
      </c>
      <c r="AA1708" s="237" t="str">
        <f t="shared" si="265"/>
        <v/>
      </c>
      <c r="AC1708" s="238" t="str">
        <f>IFERROR((K1708+R1708)+IF($B$3="NYSEG",INDEX('BCA Inputs'!$AI$14:$AI$54,MATCH(I1708,'BCA Inputs'!$M$14:$M$54,0))*P1708+INDEX('BCA Inputs'!$AJ$14:$AJ$54,MATCH(I1708,'BCA Inputs'!$M$14:$M$54,0))*Q1708,IF($B$3="RG&amp;E",INDEX('BCA Inputs'!$BR$14:$BR$54,MATCH(I1708,'BCA Inputs'!$AW$14:$AW$54,0))*P1708+INDEX('BCA Inputs'!$BS$14:$BS$54,MATCH(I1708,'BCA Inputs'!$AW$14:$AW$54,0))*Q1708,"")),"")</f>
        <v/>
      </c>
      <c r="AD1708" s="181" t="str">
        <f>IFERROR(IF($B$3="NYSEG",INDEX('BCA Inputs'!$AD$14:$AD$54,MATCH(I1708,'BCA Inputs'!$M$14:$M$54,0))*P1708+INDEX('BCA Inputs'!$AE$14:$AE$54,MATCH(I1708,'BCA Inputs'!$M$14:$M$54,0))*O1708+INDEX('BCA Inputs'!$AF$14:$AF$54,MATCH(I1708,'BCA Inputs'!$M$14:$M$54,0))*Q1708+INDEX('BCA Inputs'!$AG$14:$AG$54,MATCH(I1708,'BCA Inputs'!$M$14:$M$54,0))*F1708+INDEX('BCA Inputs'!$AH$14:$AH$54,MATCH(I1708,'BCA Inputs'!$M$14:$M$54,0))*G1708,IF($B$3="RG&amp;E",INDEX('BCA Inputs'!$BM$14:$BM$54,MATCH(I1708,'BCA Inputs'!$AW$14:$AW$54,0))*P1708+INDEX('BCA Inputs'!$BN$14:$BN$54,MATCH(I1708,'BCA Inputs'!$AW$14:$AW$54,0))*O1708+INDEX('BCA Inputs'!$BO$14:$BO$54,MATCH(I1708,'BCA Inputs'!$AW$14:$AW$54,0))*Q1708+INDEX('BCA Inputs'!$BP$14:$BP$54,MATCH(I1708,'BCA Inputs'!$AW$14:$AW$54,0))*F1708+INDEX('BCA Inputs'!$BQ$14:$BQ$54,MATCH(I1708,'BCA Inputs'!$AW$14:$AW$54,0))*G1708,"")),"")</f>
        <v/>
      </c>
      <c r="AE1708" s="237" t="str">
        <f t="shared" si="266"/>
        <v/>
      </c>
      <c r="AF1708" s="198">
        <f t="shared" si="268"/>
        <v>0</v>
      </c>
      <c r="AG1708" s="239">
        <f t="shared" si="269"/>
        <v>0</v>
      </c>
    </row>
    <row r="1709" spans="1:33">
      <c r="A1709" s="228"/>
      <c r="B1709" s="176"/>
      <c r="C1709" s="229"/>
      <c r="D1709" s="230"/>
      <c r="E1709" s="230"/>
      <c r="F1709" s="230"/>
      <c r="G1709" s="230"/>
      <c r="H1709" s="231"/>
      <c r="I1709" s="231"/>
      <c r="J1709" s="232"/>
      <c r="K1709" s="232"/>
      <c r="L1709" s="232"/>
      <c r="M1709" s="181">
        <f t="shared" si="267"/>
        <v>0</v>
      </c>
      <c r="N1709" s="181">
        <f>IF(H1709="",0,H1709*I1709*'Avoided Water Savings Cost'!$C$16)</f>
        <v>0</v>
      </c>
      <c r="O1709" s="545">
        <f>IF(C1709="",0,IF($B$3="NYSEG",C1709/(1-'Avoided Electric Costs 2020'!$W$21),IF($B$3="RG&amp;E",C1709/(1-'Avoided Electric Costs 2020'!$X$21),"")))</f>
        <v>0</v>
      </c>
      <c r="P1709" s="546">
        <f>IF(D1709="",0,IF($B$3="NYSEG",D1709/(1-'Avoided Electric Costs 2020'!$W$21),IF($B$3="RG&amp;E",D1709/(1-'Avoided Electric Costs 2020'!$X$21),"")))</f>
        <v>0</v>
      </c>
      <c r="Q1709" s="546">
        <f>IF(E1709="",0,IF($B$3="NYSEG",E1709/(1-'Avoided Natural Gas Costs 2020'!$J$34),IF($B$3="RG&amp;E",E1709/(1-'Avoided Natural Gas Costs 2020'!$K$34),"")))</f>
        <v>0</v>
      </c>
      <c r="R1709" s="233" t="str">
        <f>IFERROR(IF(P1709*'BCA Inputs'!$C$1+Q1709*'BCA Inputs'!$C$2+F1709*'BCA Inputs'!$C$2+G1709*'BCA Inputs'!$C$2=0,"",P1709*'BCA Inputs'!$C$1+Q1709*'BCA Inputs'!$C$2+F1709*'BCA Inputs'!$C$2+G1709*'BCA Inputs'!$C$2),"")</f>
        <v/>
      </c>
      <c r="S1709" s="181" t="str">
        <f t="shared" si="260"/>
        <v/>
      </c>
      <c r="T1709" s="181" t="str">
        <f>IFERROR(IF($B$3="NYSEG",(INDEX('BCA Inputs'!$N$14:$N$54,MATCH(I1709,'BCA Inputs'!$M$14:$M$54,0))*P1709+INDEX('BCA Inputs'!$O$14:$O$54,MATCH(I1709,'BCA Inputs'!$M$14:$M$54,0))*O1709+INDEX('BCA Inputs'!P:P,MATCH(I1709,'BCA Inputs'!M:M,0))*Q1709+INDEX('BCA Inputs'!Q:Q,MATCH(I1709,'BCA Inputs'!M:M,0))*F1709+INDEX('BCA Inputs'!R:R,MATCH(I1709,'BCA Inputs'!M:M,0))*G1709)+L1709+N1709,IF($B$3="RG&amp;E",(INDEX('BCA Inputs'!$AX$14:$AX$54,MATCH(I1709,'BCA Inputs'!$AW$14:$AW$54,0))*P1709+INDEX('BCA Inputs'!$AY$14:$AY$54,MATCH(I1709,'BCA Inputs'!$AW$14:$AW$54,0))*O1709+INDEX('BCA Inputs'!$AZ$14:$AZ$54,MATCH(I1709,'BCA Inputs'!$AW$14:$AW$54,0))*Q1709+INDEX('BCA Inputs'!$BA$14:$BA$54,MATCH(I1709,'BCA Inputs'!$AW$14:$AW$54,0))*F1709+INDEX('BCA Inputs'!$BB$14:$BB$54,MATCH(I1709,'BCA Inputs'!$AW$14:$AW$54,0))*G1709)+L1709+N1709,"")),"")</f>
        <v/>
      </c>
      <c r="U1709" s="234" t="str">
        <f t="shared" si="261"/>
        <v/>
      </c>
      <c r="V1709" s="234" t="str">
        <f t="shared" si="262"/>
        <v/>
      </c>
      <c r="W1709" s="234" t="str">
        <f t="shared" si="263"/>
        <v/>
      </c>
      <c r="Y1709" s="235" t="str">
        <f t="shared" si="264"/>
        <v/>
      </c>
      <c r="Z1709" s="236" t="str">
        <f>IFERROR(IF($B$3="NYSEG",INDEX('BCA Inputs'!$X$14:$X$54,MATCH(I1709,'BCA Inputs'!$M$14:$M$54,0))*P1709+INDEX('BCA Inputs'!$Y$14:$Y$54,MATCH(I1709,'BCA Inputs'!$M$14:$M$54,0))*O1709+INDEX('BCA Inputs'!$Z$14:$Z$54,MATCH(I1709,'BCA Inputs'!$M$14:$M$54,0))*Q1709+INDEX('BCA Inputs'!$AA$14:$AA$54,MATCH(I1709,'BCA Inputs'!$M$14:$M$54,0))*F1709+INDEX('BCA Inputs'!$AB$14:$AB$54,MATCH(I1709,'BCA Inputs'!$M$14:$M$54,0))*G1709,IF($B$3="RG&amp;E",INDEX('BCA Inputs'!$BG$14:$BG$54,MATCH(I1709,'BCA Inputs'!$AW$14:$AW$54,0))*P1709+INDEX('BCA Inputs'!$BH$14:$BH$54,MATCH(I1709,'BCA Inputs'!$AW$14:$AW$54,0))*O1709+INDEX('BCA Inputs'!$BI$14:$BI$54,MATCH(I1709,'BCA Inputs'!$AW$14:$AW$54,0))*Q1709+INDEX('BCA Inputs'!$BJ$14:$BJ$54,MATCH(I1709,'BCA Inputs'!$AW$14:$AW$54,0))*F1709+INDEX('BCA Inputs'!$BK$14:$BK$54,MATCH(I1709,'BCA Inputs'!$AW$14:$AW$54,0))*G1709,"")),"")</f>
        <v/>
      </c>
      <c r="AA1709" s="237" t="str">
        <f t="shared" si="265"/>
        <v/>
      </c>
      <c r="AC1709" s="238" t="str">
        <f>IFERROR((K1709+R1709)+IF($B$3="NYSEG",INDEX('BCA Inputs'!$AI$14:$AI$54,MATCH(I1709,'BCA Inputs'!$M$14:$M$54,0))*P1709+INDEX('BCA Inputs'!$AJ$14:$AJ$54,MATCH(I1709,'BCA Inputs'!$M$14:$M$54,0))*Q1709,IF($B$3="RG&amp;E",INDEX('BCA Inputs'!$BR$14:$BR$54,MATCH(I1709,'BCA Inputs'!$AW$14:$AW$54,0))*P1709+INDEX('BCA Inputs'!$BS$14:$BS$54,MATCH(I1709,'BCA Inputs'!$AW$14:$AW$54,0))*Q1709,"")),"")</f>
        <v/>
      </c>
      <c r="AD1709" s="181" t="str">
        <f>IFERROR(IF($B$3="NYSEG",INDEX('BCA Inputs'!$AD$14:$AD$54,MATCH(I1709,'BCA Inputs'!$M$14:$M$54,0))*P1709+INDEX('BCA Inputs'!$AE$14:$AE$54,MATCH(I1709,'BCA Inputs'!$M$14:$M$54,0))*O1709+INDEX('BCA Inputs'!$AF$14:$AF$54,MATCH(I1709,'BCA Inputs'!$M$14:$M$54,0))*Q1709+INDEX('BCA Inputs'!$AG$14:$AG$54,MATCH(I1709,'BCA Inputs'!$M$14:$M$54,0))*F1709+INDEX('BCA Inputs'!$AH$14:$AH$54,MATCH(I1709,'BCA Inputs'!$M$14:$M$54,0))*G1709,IF($B$3="RG&amp;E",INDEX('BCA Inputs'!$BM$14:$BM$54,MATCH(I1709,'BCA Inputs'!$AW$14:$AW$54,0))*P1709+INDEX('BCA Inputs'!$BN$14:$BN$54,MATCH(I1709,'BCA Inputs'!$AW$14:$AW$54,0))*O1709+INDEX('BCA Inputs'!$BO$14:$BO$54,MATCH(I1709,'BCA Inputs'!$AW$14:$AW$54,0))*Q1709+INDEX('BCA Inputs'!$BP$14:$BP$54,MATCH(I1709,'BCA Inputs'!$AW$14:$AW$54,0))*F1709+INDEX('BCA Inputs'!$BQ$14:$BQ$54,MATCH(I1709,'BCA Inputs'!$AW$14:$AW$54,0))*G1709,"")),"")</f>
        <v/>
      </c>
      <c r="AE1709" s="237" t="str">
        <f t="shared" si="266"/>
        <v/>
      </c>
      <c r="AF1709" s="198">
        <f t="shared" si="268"/>
        <v>0</v>
      </c>
      <c r="AG1709" s="239">
        <f t="shared" si="269"/>
        <v>0</v>
      </c>
    </row>
    <row r="1710" spans="1:33">
      <c r="A1710" s="228"/>
      <c r="B1710" s="176"/>
      <c r="C1710" s="229"/>
      <c r="D1710" s="230"/>
      <c r="E1710" s="230"/>
      <c r="F1710" s="230"/>
      <c r="G1710" s="230"/>
      <c r="H1710" s="231"/>
      <c r="I1710" s="231"/>
      <c r="J1710" s="232"/>
      <c r="K1710" s="232"/>
      <c r="L1710" s="232"/>
      <c r="M1710" s="181">
        <f t="shared" si="267"/>
        <v>0</v>
      </c>
      <c r="N1710" s="181">
        <f>IF(H1710="",0,H1710*I1710*'Avoided Water Savings Cost'!$C$16)</f>
        <v>0</v>
      </c>
      <c r="O1710" s="545">
        <f>IF(C1710="",0,IF($B$3="NYSEG",C1710/(1-'Avoided Electric Costs 2020'!$W$21),IF($B$3="RG&amp;E",C1710/(1-'Avoided Electric Costs 2020'!$X$21),"")))</f>
        <v>0</v>
      </c>
      <c r="P1710" s="546">
        <f>IF(D1710="",0,IF($B$3="NYSEG",D1710/(1-'Avoided Electric Costs 2020'!$W$21),IF($B$3="RG&amp;E",D1710/(1-'Avoided Electric Costs 2020'!$X$21),"")))</f>
        <v>0</v>
      </c>
      <c r="Q1710" s="546">
        <f>IF(E1710="",0,IF($B$3="NYSEG",E1710/(1-'Avoided Natural Gas Costs 2020'!$J$34),IF($B$3="RG&amp;E",E1710/(1-'Avoided Natural Gas Costs 2020'!$K$34),"")))</f>
        <v>0</v>
      </c>
      <c r="R1710" s="233" t="str">
        <f>IFERROR(IF(P1710*'BCA Inputs'!$C$1+Q1710*'BCA Inputs'!$C$2+F1710*'BCA Inputs'!$C$2+G1710*'BCA Inputs'!$C$2=0,"",P1710*'BCA Inputs'!$C$1+Q1710*'BCA Inputs'!$C$2+F1710*'BCA Inputs'!$C$2+G1710*'BCA Inputs'!$C$2),"")</f>
        <v/>
      </c>
      <c r="S1710" s="181" t="str">
        <f t="shared" si="260"/>
        <v/>
      </c>
      <c r="T1710" s="181" t="str">
        <f>IFERROR(IF($B$3="NYSEG",(INDEX('BCA Inputs'!$N$14:$N$54,MATCH(I1710,'BCA Inputs'!$M$14:$M$54,0))*P1710+INDEX('BCA Inputs'!$O$14:$O$54,MATCH(I1710,'BCA Inputs'!$M$14:$M$54,0))*O1710+INDEX('BCA Inputs'!P:P,MATCH(I1710,'BCA Inputs'!M:M,0))*Q1710+INDEX('BCA Inputs'!Q:Q,MATCH(I1710,'BCA Inputs'!M:M,0))*F1710+INDEX('BCA Inputs'!R:R,MATCH(I1710,'BCA Inputs'!M:M,0))*G1710)+L1710+N1710,IF($B$3="RG&amp;E",(INDEX('BCA Inputs'!$AX$14:$AX$54,MATCH(I1710,'BCA Inputs'!$AW$14:$AW$54,0))*P1710+INDEX('BCA Inputs'!$AY$14:$AY$54,MATCH(I1710,'BCA Inputs'!$AW$14:$AW$54,0))*O1710+INDEX('BCA Inputs'!$AZ$14:$AZ$54,MATCH(I1710,'BCA Inputs'!$AW$14:$AW$54,0))*Q1710+INDEX('BCA Inputs'!$BA$14:$BA$54,MATCH(I1710,'BCA Inputs'!$AW$14:$AW$54,0))*F1710+INDEX('BCA Inputs'!$BB$14:$BB$54,MATCH(I1710,'BCA Inputs'!$AW$14:$AW$54,0))*G1710)+L1710+N1710,"")),"")</f>
        <v/>
      </c>
      <c r="U1710" s="234" t="str">
        <f t="shared" si="261"/>
        <v/>
      </c>
      <c r="V1710" s="234" t="str">
        <f t="shared" si="262"/>
        <v/>
      </c>
      <c r="W1710" s="234" t="str">
        <f t="shared" si="263"/>
        <v/>
      </c>
      <c r="Y1710" s="235" t="str">
        <f t="shared" si="264"/>
        <v/>
      </c>
      <c r="Z1710" s="236" t="str">
        <f>IFERROR(IF($B$3="NYSEG",INDEX('BCA Inputs'!$X$14:$X$54,MATCH(I1710,'BCA Inputs'!$M$14:$M$54,0))*P1710+INDEX('BCA Inputs'!$Y$14:$Y$54,MATCH(I1710,'BCA Inputs'!$M$14:$M$54,0))*O1710+INDEX('BCA Inputs'!$Z$14:$Z$54,MATCH(I1710,'BCA Inputs'!$M$14:$M$54,0))*Q1710+INDEX('BCA Inputs'!$AA$14:$AA$54,MATCH(I1710,'BCA Inputs'!$M$14:$M$54,0))*F1710+INDEX('BCA Inputs'!$AB$14:$AB$54,MATCH(I1710,'BCA Inputs'!$M$14:$M$54,0))*G1710,IF($B$3="RG&amp;E",INDEX('BCA Inputs'!$BG$14:$BG$54,MATCH(I1710,'BCA Inputs'!$AW$14:$AW$54,0))*P1710+INDEX('BCA Inputs'!$BH$14:$BH$54,MATCH(I1710,'BCA Inputs'!$AW$14:$AW$54,0))*O1710+INDEX('BCA Inputs'!$BI$14:$BI$54,MATCH(I1710,'BCA Inputs'!$AW$14:$AW$54,0))*Q1710+INDEX('BCA Inputs'!$BJ$14:$BJ$54,MATCH(I1710,'BCA Inputs'!$AW$14:$AW$54,0))*F1710+INDEX('BCA Inputs'!$BK$14:$BK$54,MATCH(I1710,'BCA Inputs'!$AW$14:$AW$54,0))*G1710,"")),"")</f>
        <v/>
      </c>
      <c r="AA1710" s="237" t="str">
        <f t="shared" si="265"/>
        <v/>
      </c>
      <c r="AC1710" s="238" t="str">
        <f>IFERROR((K1710+R1710)+IF($B$3="NYSEG",INDEX('BCA Inputs'!$AI$14:$AI$54,MATCH(I1710,'BCA Inputs'!$M$14:$M$54,0))*P1710+INDEX('BCA Inputs'!$AJ$14:$AJ$54,MATCH(I1710,'BCA Inputs'!$M$14:$M$54,0))*Q1710,IF($B$3="RG&amp;E",INDEX('BCA Inputs'!$BR$14:$BR$54,MATCH(I1710,'BCA Inputs'!$AW$14:$AW$54,0))*P1710+INDEX('BCA Inputs'!$BS$14:$BS$54,MATCH(I1710,'BCA Inputs'!$AW$14:$AW$54,0))*Q1710,"")),"")</f>
        <v/>
      </c>
      <c r="AD1710" s="181" t="str">
        <f>IFERROR(IF($B$3="NYSEG",INDEX('BCA Inputs'!$AD$14:$AD$54,MATCH(I1710,'BCA Inputs'!$M$14:$M$54,0))*P1710+INDEX('BCA Inputs'!$AE$14:$AE$54,MATCH(I1710,'BCA Inputs'!$M$14:$M$54,0))*O1710+INDEX('BCA Inputs'!$AF$14:$AF$54,MATCH(I1710,'BCA Inputs'!$M$14:$M$54,0))*Q1710+INDEX('BCA Inputs'!$AG$14:$AG$54,MATCH(I1710,'BCA Inputs'!$M$14:$M$54,0))*F1710+INDEX('BCA Inputs'!$AH$14:$AH$54,MATCH(I1710,'BCA Inputs'!$M$14:$M$54,0))*G1710,IF($B$3="RG&amp;E",INDEX('BCA Inputs'!$BM$14:$BM$54,MATCH(I1710,'BCA Inputs'!$AW$14:$AW$54,0))*P1710+INDEX('BCA Inputs'!$BN$14:$BN$54,MATCH(I1710,'BCA Inputs'!$AW$14:$AW$54,0))*O1710+INDEX('BCA Inputs'!$BO$14:$BO$54,MATCH(I1710,'BCA Inputs'!$AW$14:$AW$54,0))*Q1710+INDEX('BCA Inputs'!$BP$14:$BP$54,MATCH(I1710,'BCA Inputs'!$AW$14:$AW$54,0))*F1710+INDEX('BCA Inputs'!$BQ$14:$BQ$54,MATCH(I1710,'BCA Inputs'!$AW$14:$AW$54,0))*G1710,"")),"")</f>
        <v/>
      </c>
      <c r="AE1710" s="237" t="str">
        <f t="shared" si="266"/>
        <v/>
      </c>
      <c r="AF1710" s="198">
        <f t="shared" si="268"/>
        <v>0</v>
      </c>
      <c r="AG1710" s="239">
        <f t="shared" si="269"/>
        <v>0</v>
      </c>
    </row>
    <row r="1711" spans="1:33">
      <c r="A1711" s="228"/>
      <c r="B1711" s="176"/>
      <c r="C1711" s="229"/>
      <c r="D1711" s="230"/>
      <c r="E1711" s="230"/>
      <c r="F1711" s="230"/>
      <c r="G1711" s="230"/>
      <c r="H1711" s="231"/>
      <c r="I1711" s="231"/>
      <c r="J1711" s="232"/>
      <c r="K1711" s="232"/>
      <c r="L1711" s="232"/>
      <c r="M1711" s="181">
        <f t="shared" si="267"/>
        <v>0</v>
      </c>
      <c r="N1711" s="181">
        <f>IF(H1711="",0,H1711*I1711*'Avoided Water Savings Cost'!$C$16)</f>
        <v>0</v>
      </c>
      <c r="O1711" s="545">
        <f>IF(C1711="",0,IF($B$3="NYSEG",C1711/(1-'Avoided Electric Costs 2020'!$W$21),IF($B$3="RG&amp;E",C1711/(1-'Avoided Electric Costs 2020'!$X$21),"")))</f>
        <v>0</v>
      </c>
      <c r="P1711" s="546">
        <f>IF(D1711="",0,IF($B$3="NYSEG",D1711/(1-'Avoided Electric Costs 2020'!$W$21),IF($B$3="RG&amp;E",D1711/(1-'Avoided Electric Costs 2020'!$X$21),"")))</f>
        <v>0</v>
      </c>
      <c r="Q1711" s="546">
        <f>IF(E1711="",0,IF($B$3="NYSEG",E1711/(1-'Avoided Natural Gas Costs 2020'!$J$34),IF($B$3="RG&amp;E",E1711/(1-'Avoided Natural Gas Costs 2020'!$K$34),"")))</f>
        <v>0</v>
      </c>
      <c r="R1711" s="233" t="str">
        <f>IFERROR(IF(P1711*'BCA Inputs'!$C$1+Q1711*'BCA Inputs'!$C$2+F1711*'BCA Inputs'!$C$2+G1711*'BCA Inputs'!$C$2=0,"",P1711*'BCA Inputs'!$C$1+Q1711*'BCA Inputs'!$C$2+F1711*'BCA Inputs'!$C$2+G1711*'BCA Inputs'!$C$2),"")</f>
        <v/>
      </c>
      <c r="S1711" s="181" t="str">
        <f t="shared" si="260"/>
        <v/>
      </c>
      <c r="T1711" s="181" t="str">
        <f>IFERROR(IF($B$3="NYSEG",(INDEX('BCA Inputs'!$N$14:$N$54,MATCH(I1711,'BCA Inputs'!$M$14:$M$54,0))*P1711+INDEX('BCA Inputs'!$O$14:$O$54,MATCH(I1711,'BCA Inputs'!$M$14:$M$54,0))*O1711+INDEX('BCA Inputs'!P:P,MATCH(I1711,'BCA Inputs'!M:M,0))*Q1711+INDEX('BCA Inputs'!Q:Q,MATCH(I1711,'BCA Inputs'!M:M,0))*F1711+INDEX('BCA Inputs'!R:R,MATCH(I1711,'BCA Inputs'!M:M,0))*G1711)+L1711+N1711,IF($B$3="RG&amp;E",(INDEX('BCA Inputs'!$AX$14:$AX$54,MATCH(I1711,'BCA Inputs'!$AW$14:$AW$54,0))*P1711+INDEX('BCA Inputs'!$AY$14:$AY$54,MATCH(I1711,'BCA Inputs'!$AW$14:$AW$54,0))*O1711+INDEX('BCA Inputs'!$AZ$14:$AZ$54,MATCH(I1711,'BCA Inputs'!$AW$14:$AW$54,0))*Q1711+INDEX('BCA Inputs'!$BA$14:$BA$54,MATCH(I1711,'BCA Inputs'!$AW$14:$AW$54,0))*F1711+INDEX('BCA Inputs'!$BB$14:$BB$54,MATCH(I1711,'BCA Inputs'!$AW$14:$AW$54,0))*G1711)+L1711+N1711,"")),"")</f>
        <v/>
      </c>
      <c r="U1711" s="234" t="str">
        <f t="shared" si="261"/>
        <v/>
      </c>
      <c r="V1711" s="234" t="str">
        <f t="shared" si="262"/>
        <v/>
      </c>
      <c r="W1711" s="234" t="str">
        <f t="shared" si="263"/>
        <v/>
      </c>
      <c r="Y1711" s="235" t="str">
        <f t="shared" si="264"/>
        <v/>
      </c>
      <c r="Z1711" s="236" t="str">
        <f>IFERROR(IF($B$3="NYSEG",INDEX('BCA Inputs'!$X$14:$X$54,MATCH(I1711,'BCA Inputs'!$M$14:$M$54,0))*P1711+INDEX('BCA Inputs'!$Y$14:$Y$54,MATCH(I1711,'BCA Inputs'!$M$14:$M$54,0))*O1711+INDEX('BCA Inputs'!$Z$14:$Z$54,MATCH(I1711,'BCA Inputs'!$M$14:$M$54,0))*Q1711+INDEX('BCA Inputs'!$AA$14:$AA$54,MATCH(I1711,'BCA Inputs'!$M$14:$M$54,0))*F1711+INDEX('BCA Inputs'!$AB$14:$AB$54,MATCH(I1711,'BCA Inputs'!$M$14:$M$54,0))*G1711,IF($B$3="RG&amp;E",INDEX('BCA Inputs'!$BG$14:$BG$54,MATCH(I1711,'BCA Inputs'!$AW$14:$AW$54,0))*P1711+INDEX('BCA Inputs'!$BH$14:$BH$54,MATCH(I1711,'BCA Inputs'!$AW$14:$AW$54,0))*O1711+INDEX('BCA Inputs'!$BI$14:$BI$54,MATCH(I1711,'BCA Inputs'!$AW$14:$AW$54,0))*Q1711+INDEX('BCA Inputs'!$BJ$14:$BJ$54,MATCH(I1711,'BCA Inputs'!$AW$14:$AW$54,0))*F1711+INDEX('BCA Inputs'!$BK$14:$BK$54,MATCH(I1711,'BCA Inputs'!$AW$14:$AW$54,0))*G1711,"")),"")</f>
        <v/>
      </c>
      <c r="AA1711" s="237" t="str">
        <f t="shared" si="265"/>
        <v/>
      </c>
      <c r="AC1711" s="238" t="str">
        <f>IFERROR((K1711+R1711)+IF($B$3="NYSEG",INDEX('BCA Inputs'!$AI$14:$AI$54,MATCH(I1711,'BCA Inputs'!$M$14:$M$54,0))*P1711+INDEX('BCA Inputs'!$AJ$14:$AJ$54,MATCH(I1711,'BCA Inputs'!$M$14:$M$54,0))*Q1711,IF($B$3="RG&amp;E",INDEX('BCA Inputs'!$BR$14:$BR$54,MATCH(I1711,'BCA Inputs'!$AW$14:$AW$54,0))*P1711+INDEX('BCA Inputs'!$BS$14:$BS$54,MATCH(I1711,'BCA Inputs'!$AW$14:$AW$54,0))*Q1711,"")),"")</f>
        <v/>
      </c>
      <c r="AD1711" s="181" t="str">
        <f>IFERROR(IF($B$3="NYSEG",INDEX('BCA Inputs'!$AD$14:$AD$54,MATCH(I1711,'BCA Inputs'!$M$14:$M$54,0))*P1711+INDEX('BCA Inputs'!$AE$14:$AE$54,MATCH(I1711,'BCA Inputs'!$M$14:$M$54,0))*O1711+INDEX('BCA Inputs'!$AF$14:$AF$54,MATCH(I1711,'BCA Inputs'!$M$14:$M$54,0))*Q1711+INDEX('BCA Inputs'!$AG$14:$AG$54,MATCH(I1711,'BCA Inputs'!$M$14:$M$54,0))*F1711+INDEX('BCA Inputs'!$AH$14:$AH$54,MATCH(I1711,'BCA Inputs'!$M$14:$M$54,0))*G1711,IF($B$3="RG&amp;E",INDEX('BCA Inputs'!$BM$14:$BM$54,MATCH(I1711,'BCA Inputs'!$AW$14:$AW$54,0))*P1711+INDEX('BCA Inputs'!$BN$14:$BN$54,MATCH(I1711,'BCA Inputs'!$AW$14:$AW$54,0))*O1711+INDEX('BCA Inputs'!$BO$14:$BO$54,MATCH(I1711,'BCA Inputs'!$AW$14:$AW$54,0))*Q1711+INDEX('BCA Inputs'!$BP$14:$BP$54,MATCH(I1711,'BCA Inputs'!$AW$14:$AW$54,0))*F1711+INDEX('BCA Inputs'!$BQ$14:$BQ$54,MATCH(I1711,'BCA Inputs'!$AW$14:$AW$54,0))*G1711,"")),"")</f>
        <v/>
      </c>
      <c r="AE1711" s="237" t="str">
        <f t="shared" si="266"/>
        <v/>
      </c>
      <c r="AF1711" s="198">
        <f t="shared" si="268"/>
        <v>0</v>
      </c>
      <c r="AG1711" s="239">
        <f t="shared" si="269"/>
        <v>0</v>
      </c>
    </row>
    <row r="1712" spans="1:33">
      <c r="A1712" s="228"/>
      <c r="B1712" s="176"/>
      <c r="C1712" s="229"/>
      <c r="D1712" s="230"/>
      <c r="E1712" s="230"/>
      <c r="F1712" s="230"/>
      <c r="G1712" s="230"/>
      <c r="H1712" s="231"/>
      <c r="I1712" s="231"/>
      <c r="J1712" s="232"/>
      <c r="K1712" s="232"/>
      <c r="L1712" s="232"/>
      <c r="M1712" s="181">
        <f t="shared" si="267"/>
        <v>0</v>
      </c>
      <c r="N1712" s="181">
        <f>IF(H1712="",0,H1712*I1712*'Avoided Water Savings Cost'!$C$16)</f>
        <v>0</v>
      </c>
      <c r="O1712" s="545">
        <f>IF(C1712="",0,IF($B$3="NYSEG",C1712/(1-'Avoided Electric Costs 2020'!$W$21),IF($B$3="RG&amp;E",C1712/(1-'Avoided Electric Costs 2020'!$X$21),"")))</f>
        <v>0</v>
      </c>
      <c r="P1712" s="546">
        <f>IF(D1712="",0,IF($B$3="NYSEG",D1712/(1-'Avoided Electric Costs 2020'!$W$21),IF($B$3="RG&amp;E",D1712/(1-'Avoided Electric Costs 2020'!$X$21),"")))</f>
        <v>0</v>
      </c>
      <c r="Q1712" s="546">
        <f>IF(E1712="",0,IF($B$3="NYSEG",E1712/(1-'Avoided Natural Gas Costs 2020'!$J$34),IF($B$3="RG&amp;E",E1712/(1-'Avoided Natural Gas Costs 2020'!$K$34),"")))</f>
        <v>0</v>
      </c>
      <c r="R1712" s="233" t="str">
        <f>IFERROR(IF(P1712*'BCA Inputs'!$C$1+Q1712*'BCA Inputs'!$C$2+F1712*'BCA Inputs'!$C$2+G1712*'BCA Inputs'!$C$2=0,"",P1712*'BCA Inputs'!$C$1+Q1712*'BCA Inputs'!$C$2+F1712*'BCA Inputs'!$C$2+G1712*'BCA Inputs'!$C$2),"")</f>
        <v/>
      </c>
      <c r="S1712" s="181" t="str">
        <f t="shared" si="260"/>
        <v/>
      </c>
      <c r="T1712" s="181" t="str">
        <f>IFERROR(IF($B$3="NYSEG",(INDEX('BCA Inputs'!$N$14:$N$54,MATCH(I1712,'BCA Inputs'!$M$14:$M$54,0))*P1712+INDEX('BCA Inputs'!$O$14:$O$54,MATCH(I1712,'BCA Inputs'!$M$14:$M$54,0))*O1712+INDEX('BCA Inputs'!P:P,MATCH(I1712,'BCA Inputs'!M:M,0))*Q1712+INDEX('BCA Inputs'!Q:Q,MATCH(I1712,'BCA Inputs'!M:M,0))*F1712+INDEX('BCA Inputs'!R:R,MATCH(I1712,'BCA Inputs'!M:M,0))*G1712)+L1712+N1712,IF($B$3="RG&amp;E",(INDEX('BCA Inputs'!$AX$14:$AX$54,MATCH(I1712,'BCA Inputs'!$AW$14:$AW$54,0))*P1712+INDEX('BCA Inputs'!$AY$14:$AY$54,MATCH(I1712,'BCA Inputs'!$AW$14:$AW$54,0))*O1712+INDEX('BCA Inputs'!$AZ$14:$AZ$54,MATCH(I1712,'BCA Inputs'!$AW$14:$AW$54,0))*Q1712+INDEX('BCA Inputs'!$BA$14:$BA$54,MATCH(I1712,'BCA Inputs'!$AW$14:$AW$54,0))*F1712+INDEX('BCA Inputs'!$BB$14:$BB$54,MATCH(I1712,'BCA Inputs'!$AW$14:$AW$54,0))*G1712)+L1712+N1712,"")),"")</f>
        <v/>
      </c>
      <c r="U1712" s="234" t="str">
        <f t="shared" si="261"/>
        <v/>
      </c>
      <c r="V1712" s="234" t="str">
        <f t="shared" si="262"/>
        <v/>
      </c>
      <c r="W1712" s="234" t="str">
        <f t="shared" si="263"/>
        <v/>
      </c>
      <c r="Y1712" s="235" t="str">
        <f t="shared" si="264"/>
        <v/>
      </c>
      <c r="Z1712" s="236" t="str">
        <f>IFERROR(IF($B$3="NYSEG",INDEX('BCA Inputs'!$X$14:$X$54,MATCH(I1712,'BCA Inputs'!$M$14:$M$54,0))*P1712+INDEX('BCA Inputs'!$Y$14:$Y$54,MATCH(I1712,'BCA Inputs'!$M$14:$M$54,0))*O1712+INDEX('BCA Inputs'!$Z$14:$Z$54,MATCH(I1712,'BCA Inputs'!$M$14:$M$54,0))*Q1712+INDEX('BCA Inputs'!$AA$14:$AA$54,MATCH(I1712,'BCA Inputs'!$M$14:$M$54,0))*F1712+INDEX('BCA Inputs'!$AB$14:$AB$54,MATCH(I1712,'BCA Inputs'!$M$14:$M$54,0))*G1712,IF($B$3="RG&amp;E",INDEX('BCA Inputs'!$BG$14:$BG$54,MATCH(I1712,'BCA Inputs'!$AW$14:$AW$54,0))*P1712+INDEX('BCA Inputs'!$BH$14:$BH$54,MATCH(I1712,'BCA Inputs'!$AW$14:$AW$54,0))*O1712+INDEX('BCA Inputs'!$BI$14:$BI$54,MATCH(I1712,'BCA Inputs'!$AW$14:$AW$54,0))*Q1712+INDEX('BCA Inputs'!$BJ$14:$BJ$54,MATCH(I1712,'BCA Inputs'!$AW$14:$AW$54,0))*F1712+INDEX('BCA Inputs'!$BK$14:$BK$54,MATCH(I1712,'BCA Inputs'!$AW$14:$AW$54,0))*G1712,"")),"")</f>
        <v/>
      </c>
      <c r="AA1712" s="237" t="str">
        <f t="shared" si="265"/>
        <v/>
      </c>
      <c r="AC1712" s="238" t="str">
        <f>IFERROR((K1712+R1712)+IF($B$3="NYSEG",INDEX('BCA Inputs'!$AI$14:$AI$54,MATCH(I1712,'BCA Inputs'!$M$14:$M$54,0))*P1712+INDEX('BCA Inputs'!$AJ$14:$AJ$54,MATCH(I1712,'BCA Inputs'!$M$14:$M$54,0))*Q1712,IF($B$3="RG&amp;E",INDEX('BCA Inputs'!$BR$14:$BR$54,MATCH(I1712,'BCA Inputs'!$AW$14:$AW$54,0))*P1712+INDEX('BCA Inputs'!$BS$14:$BS$54,MATCH(I1712,'BCA Inputs'!$AW$14:$AW$54,0))*Q1712,"")),"")</f>
        <v/>
      </c>
      <c r="AD1712" s="181" t="str">
        <f>IFERROR(IF($B$3="NYSEG",INDEX('BCA Inputs'!$AD$14:$AD$54,MATCH(I1712,'BCA Inputs'!$M$14:$M$54,0))*P1712+INDEX('BCA Inputs'!$AE$14:$AE$54,MATCH(I1712,'BCA Inputs'!$M$14:$M$54,0))*O1712+INDEX('BCA Inputs'!$AF$14:$AF$54,MATCH(I1712,'BCA Inputs'!$M$14:$M$54,0))*Q1712+INDEX('BCA Inputs'!$AG$14:$AG$54,MATCH(I1712,'BCA Inputs'!$M$14:$M$54,0))*F1712+INDEX('BCA Inputs'!$AH$14:$AH$54,MATCH(I1712,'BCA Inputs'!$M$14:$M$54,0))*G1712,IF($B$3="RG&amp;E",INDEX('BCA Inputs'!$BM$14:$BM$54,MATCH(I1712,'BCA Inputs'!$AW$14:$AW$54,0))*P1712+INDEX('BCA Inputs'!$BN$14:$BN$54,MATCH(I1712,'BCA Inputs'!$AW$14:$AW$54,0))*O1712+INDEX('BCA Inputs'!$BO$14:$BO$54,MATCH(I1712,'BCA Inputs'!$AW$14:$AW$54,0))*Q1712+INDEX('BCA Inputs'!$BP$14:$BP$54,MATCH(I1712,'BCA Inputs'!$AW$14:$AW$54,0))*F1712+INDEX('BCA Inputs'!$BQ$14:$BQ$54,MATCH(I1712,'BCA Inputs'!$AW$14:$AW$54,0))*G1712,"")),"")</f>
        <v/>
      </c>
      <c r="AE1712" s="237" t="str">
        <f t="shared" si="266"/>
        <v/>
      </c>
      <c r="AF1712" s="198">
        <f t="shared" si="268"/>
        <v>0</v>
      </c>
      <c r="AG1712" s="239">
        <f t="shared" si="269"/>
        <v>0</v>
      </c>
    </row>
    <row r="1713" spans="1:33">
      <c r="A1713" s="228"/>
      <c r="B1713" s="176"/>
      <c r="C1713" s="229"/>
      <c r="D1713" s="230"/>
      <c r="E1713" s="230"/>
      <c r="F1713" s="230"/>
      <c r="G1713" s="230"/>
      <c r="H1713" s="231"/>
      <c r="I1713" s="231"/>
      <c r="J1713" s="232"/>
      <c r="K1713" s="232"/>
      <c r="L1713" s="232"/>
      <c r="M1713" s="181">
        <f t="shared" si="267"/>
        <v>0</v>
      </c>
      <c r="N1713" s="181">
        <f>IF(H1713="",0,H1713*I1713*'Avoided Water Savings Cost'!$C$16)</f>
        <v>0</v>
      </c>
      <c r="O1713" s="545">
        <f>IF(C1713="",0,IF($B$3="NYSEG",C1713/(1-'Avoided Electric Costs 2020'!$W$21),IF($B$3="RG&amp;E",C1713/(1-'Avoided Electric Costs 2020'!$X$21),"")))</f>
        <v>0</v>
      </c>
      <c r="P1713" s="546">
        <f>IF(D1713="",0,IF($B$3="NYSEG",D1713/(1-'Avoided Electric Costs 2020'!$W$21),IF($B$3="RG&amp;E",D1713/(1-'Avoided Electric Costs 2020'!$X$21),"")))</f>
        <v>0</v>
      </c>
      <c r="Q1713" s="546">
        <f>IF(E1713="",0,IF($B$3="NYSEG",E1713/(1-'Avoided Natural Gas Costs 2020'!$J$34),IF($B$3="RG&amp;E",E1713/(1-'Avoided Natural Gas Costs 2020'!$K$34),"")))</f>
        <v>0</v>
      </c>
      <c r="R1713" s="233" t="str">
        <f>IFERROR(IF(P1713*'BCA Inputs'!$C$1+Q1713*'BCA Inputs'!$C$2+F1713*'BCA Inputs'!$C$2+G1713*'BCA Inputs'!$C$2=0,"",P1713*'BCA Inputs'!$C$1+Q1713*'BCA Inputs'!$C$2+F1713*'BCA Inputs'!$C$2+G1713*'BCA Inputs'!$C$2),"")</f>
        <v/>
      </c>
      <c r="S1713" s="181" t="str">
        <f t="shared" si="260"/>
        <v/>
      </c>
      <c r="T1713" s="181" t="str">
        <f>IFERROR(IF($B$3="NYSEG",(INDEX('BCA Inputs'!$N$14:$N$54,MATCH(I1713,'BCA Inputs'!$M$14:$M$54,0))*P1713+INDEX('BCA Inputs'!$O$14:$O$54,MATCH(I1713,'BCA Inputs'!$M$14:$M$54,0))*O1713+INDEX('BCA Inputs'!P:P,MATCH(I1713,'BCA Inputs'!M:M,0))*Q1713+INDEX('BCA Inputs'!Q:Q,MATCH(I1713,'BCA Inputs'!M:M,0))*F1713+INDEX('BCA Inputs'!R:R,MATCH(I1713,'BCA Inputs'!M:M,0))*G1713)+L1713+N1713,IF($B$3="RG&amp;E",(INDEX('BCA Inputs'!$AX$14:$AX$54,MATCH(I1713,'BCA Inputs'!$AW$14:$AW$54,0))*P1713+INDEX('BCA Inputs'!$AY$14:$AY$54,MATCH(I1713,'BCA Inputs'!$AW$14:$AW$54,0))*O1713+INDEX('BCA Inputs'!$AZ$14:$AZ$54,MATCH(I1713,'BCA Inputs'!$AW$14:$AW$54,0))*Q1713+INDEX('BCA Inputs'!$BA$14:$BA$54,MATCH(I1713,'BCA Inputs'!$AW$14:$AW$54,0))*F1713+INDEX('BCA Inputs'!$BB$14:$BB$54,MATCH(I1713,'BCA Inputs'!$AW$14:$AW$54,0))*G1713)+L1713+N1713,"")),"")</f>
        <v/>
      </c>
      <c r="U1713" s="234" t="str">
        <f t="shared" si="261"/>
        <v/>
      </c>
      <c r="V1713" s="234" t="str">
        <f t="shared" si="262"/>
        <v/>
      </c>
      <c r="W1713" s="234" t="str">
        <f t="shared" si="263"/>
        <v/>
      </c>
      <c r="Y1713" s="235" t="str">
        <f t="shared" si="264"/>
        <v/>
      </c>
      <c r="Z1713" s="236" t="str">
        <f>IFERROR(IF($B$3="NYSEG",INDEX('BCA Inputs'!$X$14:$X$54,MATCH(I1713,'BCA Inputs'!$M$14:$M$54,0))*P1713+INDEX('BCA Inputs'!$Y$14:$Y$54,MATCH(I1713,'BCA Inputs'!$M$14:$M$54,0))*O1713+INDEX('BCA Inputs'!$Z$14:$Z$54,MATCH(I1713,'BCA Inputs'!$M$14:$M$54,0))*Q1713+INDEX('BCA Inputs'!$AA$14:$AA$54,MATCH(I1713,'BCA Inputs'!$M$14:$M$54,0))*F1713+INDEX('BCA Inputs'!$AB$14:$AB$54,MATCH(I1713,'BCA Inputs'!$M$14:$M$54,0))*G1713,IF($B$3="RG&amp;E",INDEX('BCA Inputs'!$BG$14:$BG$54,MATCH(I1713,'BCA Inputs'!$AW$14:$AW$54,0))*P1713+INDEX('BCA Inputs'!$BH$14:$BH$54,MATCH(I1713,'BCA Inputs'!$AW$14:$AW$54,0))*O1713+INDEX('BCA Inputs'!$BI$14:$BI$54,MATCH(I1713,'BCA Inputs'!$AW$14:$AW$54,0))*Q1713+INDEX('BCA Inputs'!$BJ$14:$BJ$54,MATCH(I1713,'BCA Inputs'!$AW$14:$AW$54,0))*F1713+INDEX('BCA Inputs'!$BK$14:$BK$54,MATCH(I1713,'BCA Inputs'!$AW$14:$AW$54,0))*G1713,"")),"")</f>
        <v/>
      </c>
      <c r="AA1713" s="237" t="str">
        <f t="shared" si="265"/>
        <v/>
      </c>
      <c r="AC1713" s="238" t="str">
        <f>IFERROR((K1713+R1713)+IF($B$3="NYSEG",INDEX('BCA Inputs'!$AI$14:$AI$54,MATCH(I1713,'BCA Inputs'!$M$14:$M$54,0))*P1713+INDEX('BCA Inputs'!$AJ$14:$AJ$54,MATCH(I1713,'BCA Inputs'!$M$14:$M$54,0))*Q1713,IF($B$3="RG&amp;E",INDEX('BCA Inputs'!$BR$14:$BR$54,MATCH(I1713,'BCA Inputs'!$AW$14:$AW$54,0))*P1713+INDEX('BCA Inputs'!$BS$14:$BS$54,MATCH(I1713,'BCA Inputs'!$AW$14:$AW$54,0))*Q1713,"")),"")</f>
        <v/>
      </c>
      <c r="AD1713" s="181" t="str">
        <f>IFERROR(IF($B$3="NYSEG",INDEX('BCA Inputs'!$AD$14:$AD$54,MATCH(I1713,'BCA Inputs'!$M$14:$M$54,0))*P1713+INDEX('BCA Inputs'!$AE$14:$AE$54,MATCH(I1713,'BCA Inputs'!$M$14:$M$54,0))*O1713+INDEX('BCA Inputs'!$AF$14:$AF$54,MATCH(I1713,'BCA Inputs'!$M$14:$M$54,0))*Q1713+INDEX('BCA Inputs'!$AG$14:$AG$54,MATCH(I1713,'BCA Inputs'!$M$14:$M$54,0))*F1713+INDEX('BCA Inputs'!$AH$14:$AH$54,MATCH(I1713,'BCA Inputs'!$M$14:$M$54,0))*G1713,IF($B$3="RG&amp;E",INDEX('BCA Inputs'!$BM$14:$BM$54,MATCH(I1713,'BCA Inputs'!$AW$14:$AW$54,0))*P1713+INDEX('BCA Inputs'!$BN$14:$BN$54,MATCH(I1713,'BCA Inputs'!$AW$14:$AW$54,0))*O1713+INDEX('BCA Inputs'!$BO$14:$BO$54,MATCH(I1713,'BCA Inputs'!$AW$14:$AW$54,0))*Q1713+INDEX('BCA Inputs'!$BP$14:$BP$54,MATCH(I1713,'BCA Inputs'!$AW$14:$AW$54,0))*F1713+INDEX('BCA Inputs'!$BQ$14:$BQ$54,MATCH(I1713,'BCA Inputs'!$AW$14:$AW$54,0))*G1713,"")),"")</f>
        <v/>
      </c>
      <c r="AE1713" s="237" t="str">
        <f t="shared" si="266"/>
        <v/>
      </c>
      <c r="AF1713" s="198">
        <f t="shared" si="268"/>
        <v>0</v>
      </c>
      <c r="AG1713" s="239">
        <f t="shared" si="269"/>
        <v>0</v>
      </c>
    </row>
    <row r="1714" spans="1:33">
      <c r="A1714" s="228"/>
      <c r="B1714" s="176"/>
      <c r="C1714" s="229"/>
      <c r="D1714" s="230"/>
      <c r="E1714" s="230"/>
      <c r="F1714" s="230"/>
      <c r="G1714" s="230"/>
      <c r="H1714" s="231"/>
      <c r="I1714" s="231"/>
      <c r="J1714" s="232"/>
      <c r="K1714" s="232"/>
      <c r="L1714" s="232"/>
      <c r="M1714" s="181">
        <f t="shared" si="267"/>
        <v>0</v>
      </c>
      <c r="N1714" s="181">
        <f>IF(H1714="",0,H1714*I1714*'Avoided Water Savings Cost'!$C$16)</f>
        <v>0</v>
      </c>
      <c r="O1714" s="545">
        <f>IF(C1714="",0,IF($B$3="NYSEG",C1714/(1-'Avoided Electric Costs 2020'!$W$21),IF($B$3="RG&amp;E",C1714/(1-'Avoided Electric Costs 2020'!$X$21),"")))</f>
        <v>0</v>
      </c>
      <c r="P1714" s="546">
        <f>IF(D1714="",0,IF($B$3="NYSEG",D1714/(1-'Avoided Electric Costs 2020'!$W$21),IF($B$3="RG&amp;E",D1714/(1-'Avoided Electric Costs 2020'!$X$21),"")))</f>
        <v>0</v>
      </c>
      <c r="Q1714" s="546">
        <f>IF(E1714="",0,IF($B$3="NYSEG",E1714/(1-'Avoided Natural Gas Costs 2020'!$J$34),IF($B$3="RG&amp;E",E1714/(1-'Avoided Natural Gas Costs 2020'!$K$34),"")))</f>
        <v>0</v>
      </c>
      <c r="R1714" s="233" t="str">
        <f>IFERROR(IF(P1714*'BCA Inputs'!$C$1+Q1714*'BCA Inputs'!$C$2+F1714*'BCA Inputs'!$C$2+G1714*'BCA Inputs'!$C$2=0,"",P1714*'BCA Inputs'!$C$1+Q1714*'BCA Inputs'!$C$2+F1714*'BCA Inputs'!$C$2+G1714*'BCA Inputs'!$C$2),"")</f>
        <v/>
      </c>
      <c r="S1714" s="181" t="str">
        <f t="shared" si="260"/>
        <v/>
      </c>
      <c r="T1714" s="181" t="str">
        <f>IFERROR(IF($B$3="NYSEG",(INDEX('BCA Inputs'!$N$14:$N$54,MATCH(I1714,'BCA Inputs'!$M$14:$M$54,0))*P1714+INDEX('BCA Inputs'!$O$14:$O$54,MATCH(I1714,'BCA Inputs'!$M$14:$M$54,0))*O1714+INDEX('BCA Inputs'!P:P,MATCH(I1714,'BCA Inputs'!M:M,0))*Q1714+INDEX('BCA Inputs'!Q:Q,MATCH(I1714,'BCA Inputs'!M:M,0))*F1714+INDEX('BCA Inputs'!R:R,MATCH(I1714,'BCA Inputs'!M:M,0))*G1714)+L1714+N1714,IF($B$3="RG&amp;E",(INDEX('BCA Inputs'!$AX$14:$AX$54,MATCH(I1714,'BCA Inputs'!$AW$14:$AW$54,0))*P1714+INDEX('BCA Inputs'!$AY$14:$AY$54,MATCH(I1714,'BCA Inputs'!$AW$14:$AW$54,0))*O1714+INDEX('BCA Inputs'!$AZ$14:$AZ$54,MATCH(I1714,'BCA Inputs'!$AW$14:$AW$54,0))*Q1714+INDEX('BCA Inputs'!$BA$14:$BA$54,MATCH(I1714,'BCA Inputs'!$AW$14:$AW$54,0))*F1714+INDEX('BCA Inputs'!$BB$14:$BB$54,MATCH(I1714,'BCA Inputs'!$AW$14:$AW$54,0))*G1714)+L1714+N1714,"")),"")</f>
        <v/>
      </c>
      <c r="U1714" s="234" t="str">
        <f t="shared" si="261"/>
        <v/>
      </c>
      <c r="V1714" s="234" t="str">
        <f t="shared" si="262"/>
        <v/>
      </c>
      <c r="W1714" s="234" t="str">
        <f t="shared" si="263"/>
        <v/>
      </c>
      <c r="Y1714" s="235" t="str">
        <f t="shared" si="264"/>
        <v/>
      </c>
      <c r="Z1714" s="236" t="str">
        <f>IFERROR(IF($B$3="NYSEG",INDEX('BCA Inputs'!$X$14:$X$54,MATCH(I1714,'BCA Inputs'!$M$14:$M$54,0))*P1714+INDEX('BCA Inputs'!$Y$14:$Y$54,MATCH(I1714,'BCA Inputs'!$M$14:$M$54,0))*O1714+INDEX('BCA Inputs'!$Z$14:$Z$54,MATCH(I1714,'BCA Inputs'!$M$14:$M$54,0))*Q1714+INDEX('BCA Inputs'!$AA$14:$AA$54,MATCH(I1714,'BCA Inputs'!$M$14:$M$54,0))*F1714+INDEX('BCA Inputs'!$AB$14:$AB$54,MATCH(I1714,'BCA Inputs'!$M$14:$M$54,0))*G1714,IF($B$3="RG&amp;E",INDEX('BCA Inputs'!$BG$14:$BG$54,MATCH(I1714,'BCA Inputs'!$AW$14:$AW$54,0))*P1714+INDEX('BCA Inputs'!$BH$14:$BH$54,MATCH(I1714,'BCA Inputs'!$AW$14:$AW$54,0))*O1714+INDEX('BCA Inputs'!$BI$14:$BI$54,MATCH(I1714,'BCA Inputs'!$AW$14:$AW$54,0))*Q1714+INDEX('BCA Inputs'!$BJ$14:$BJ$54,MATCH(I1714,'BCA Inputs'!$AW$14:$AW$54,0))*F1714+INDEX('BCA Inputs'!$BK$14:$BK$54,MATCH(I1714,'BCA Inputs'!$AW$14:$AW$54,0))*G1714,"")),"")</f>
        <v/>
      </c>
      <c r="AA1714" s="237" t="str">
        <f t="shared" si="265"/>
        <v/>
      </c>
      <c r="AC1714" s="238" t="str">
        <f>IFERROR((K1714+R1714)+IF($B$3="NYSEG",INDEX('BCA Inputs'!$AI$14:$AI$54,MATCH(I1714,'BCA Inputs'!$M$14:$M$54,0))*P1714+INDEX('BCA Inputs'!$AJ$14:$AJ$54,MATCH(I1714,'BCA Inputs'!$M$14:$M$54,0))*Q1714,IF($B$3="RG&amp;E",INDEX('BCA Inputs'!$BR$14:$BR$54,MATCH(I1714,'BCA Inputs'!$AW$14:$AW$54,0))*P1714+INDEX('BCA Inputs'!$BS$14:$BS$54,MATCH(I1714,'BCA Inputs'!$AW$14:$AW$54,0))*Q1714,"")),"")</f>
        <v/>
      </c>
      <c r="AD1714" s="181" t="str">
        <f>IFERROR(IF($B$3="NYSEG",INDEX('BCA Inputs'!$AD$14:$AD$54,MATCH(I1714,'BCA Inputs'!$M$14:$M$54,0))*P1714+INDEX('BCA Inputs'!$AE$14:$AE$54,MATCH(I1714,'BCA Inputs'!$M$14:$M$54,0))*O1714+INDEX('BCA Inputs'!$AF$14:$AF$54,MATCH(I1714,'BCA Inputs'!$M$14:$M$54,0))*Q1714+INDEX('BCA Inputs'!$AG$14:$AG$54,MATCH(I1714,'BCA Inputs'!$M$14:$M$54,0))*F1714+INDEX('BCA Inputs'!$AH$14:$AH$54,MATCH(I1714,'BCA Inputs'!$M$14:$M$54,0))*G1714,IF($B$3="RG&amp;E",INDEX('BCA Inputs'!$BM$14:$BM$54,MATCH(I1714,'BCA Inputs'!$AW$14:$AW$54,0))*P1714+INDEX('BCA Inputs'!$BN$14:$BN$54,MATCH(I1714,'BCA Inputs'!$AW$14:$AW$54,0))*O1714+INDEX('BCA Inputs'!$BO$14:$BO$54,MATCH(I1714,'BCA Inputs'!$AW$14:$AW$54,0))*Q1714+INDEX('BCA Inputs'!$BP$14:$BP$54,MATCH(I1714,'BCA Inputs'!$AW$14:$AW$54,0))*F1714+INDEX('BCA Inputs'!$BQ$14:$BQ$54,MATCH(I1714,'BCA Inputs'!$AW$14:$AW$54,0))*G1714,"")),"")</f>
        <v/>
      </c>
      <c r="AE1714" s="237" t="str">
        <f t="shared" si="266"/>
        <v/>
      </c>
      <c r="AF1714" s="198">
        <f t="shared" si="268"/>
        <v>0</v>
      </c>
      <c r="AG1714" s="239">
        <f t="shared" si="269"/>
        <v>0</v>
      </c>
    </row>
    <row r="1715" spans="1:33">
      <c r="A1715" s="228"/>
      <c r="B1715" s="176"/>
      <c r="C1715" s="229"/>
      <c r="D1715" s="230"/>
      <c r="E1715" s="230"/>
      <c r="F1715" s="230"/>
      <c r="G1715" s="230"/>
      <c r="H1715" s="231"/>
      <c r="I1715" s="231"/>
      <c r="J1715" s="232"/>
      <c r="K1715" s="232"/>
      <c r="L1715" s="232"/>
      <c r="M1715" s="181">
        <f t="shared" si="267"/>
        <v>0</v>
      </c>
      <c r="N1715" s="181">
        <f>IF(H1715="",0,H1715*I1715*'Avoided Water Savings Cost'!$C$16)</f>
        <v>0</v>
      </c>
      <c r="O1715" s="545">
        <f>IF(C1715="",0,IF($B$3="NYSEG",C1715/(1-'Avoided Electric Costs 2020'!$W$21),IF($B$3="RG&amp;E",C1715/(1-'Avoided Electric Costs 2020'!$X$21),"")))</f>
        <v>0</v>
      </c>
      <c r="P1715" s="546">
        <f>IF(D1715="",0,IF($B$3="NYSEG",D1715/(1-'Avoided Electric Costs 2020'!$W$21),IF($B$3="RG&amp;E",D1715/(1-'Avoided Electric Costs 2020'!$X$21),"")))</f>
        <v>0</v>
      </c>
      <c r="Q1715" s="546">
        <f>IF(E1715="",0,IF($B$3="NYSEG",E1715/(1-'Avoided Natural Gas Costs 2020'!$J$34),IF($B$3="RG&amp;E",E1715/(1-'Avoided Natural Gas Costs 2020'!$K$34),"")))</f>
        <v>0</v>
      </c>
      <c r="R1715" s="233" t="str">
        <f>IFERROR(IF(P1715*'BCA Inputs'!$C$1+Q1715*'BCA Inputs'!$C$2+F1715*'BCA Inputs'!$C$2+G1715*'BCA Inputs'!$C$2=0,"",P1715*'BCA Inputs'!$C$1+Q1715*'BCA Inputs'!$C$2+F1715*'BCA Inputs'!$C$2+G1715*'BCA Inputs'!$C$2),"")</f>
        <v/>
      </c>
      <c r="S1715" s="181" t="str">
        <f t="shared" si="260"/>
        <v/>
      </c>
      <c r="T1715" s="181" t="str">
        <f>IFERROR(IF($B$3="NYSEG",(INDEX('BCA Inputs'!$N$14:$N$54,MATCH(I1715,'BCA Inputs'!$M$14:$M$54,0))*P1715+INDEX('BCA Inputs'!$O$14:$O$54,MATCH(I1715,'BCA Inputs'!$M$14:$M$54,0))*O1715+INDEX('BCA Inputs'!P:P,MATCH(I1715,'BCA Inputs'!M:M,0))*Q1715+INDEX('BCA Inputs'!Q:Q,MATCH(I1715,'BCA Inputs'!M:M,0))*F1715+INDEX('BCA Inputs'!R:R,MATCH(I1715,'BCA Inputs'!M:M,0))*G1715)+L1715+N1715,IF($B$3="RG&amp;E",(INDEX('BCA Inputs'!$AX$14:$AX$54,MATCH(I1715,'BCA Inputs'!$AW$14:$AW$54,0))*P1715+INDEX('BCA Inputs'!$AY$14:$AY$54,MATCH(I1715,'BCA Inputs'!$AW$14:$AW$54,0))*O1715+INDEX('BCA Inputs'!$AZ$14:$AZ$54,MATCH(I1715,'BCA Inputs'!$AW$14:$AW$54,0))*Q1715+INDEX('BCA Inputs'!$BA$14:$BA$54,MATCH(I1715,'BCA Inputs'!$AW$14:$AW$54,0))*F1715+INDEX('BCA Inputs'!$BB$14:$BB$54,MATCH(I1715,'BCA Inputs'!$AW$14:$AW$54,0))*G1715)+L1715+N1715,"")),"")</f>
        <v/>
      </c>
      <c r="U1715" s="234" t="str">
        <f t="shared" si="261"/>
        <v/>
      </c>
      <c r="V1715" s="234" t="str">
        <f t="shared" si="262"/>
        <v/>
      </c>
      <c r="W1715" s="234" t="str">
        <f t="shared" si="263"/>
        <v/>
      </c>
      <c r="Y1715" s="235" t="str">
        <f t="shared" si="264"/>
        <v/>
      </c>
      <c r="Z1715" s="236" t="str">
        <f>IFERROR(IF($B$3="NYSEG",INDEX('BCA Inputs'!$X$14:$X$54,MATCH(I1715,'BCA Inputs'!$M$14:$M$54,0))*P1715+INDEX('BCA Inputs'!$Y$14:$Y$54,MATCH(I1715,'BCA Inputs'!$M$14:$M$54,0))*O1715+INDEX('BCA Inputs'!$Z$14:$Z$54,MATCH(I1715,'BCA Inputs'!$M$14:$M$54,0))*Q1715+INDEX('BCA Inputs'!$AA$14:$AA$54,MATCH(I1715,'BCA Inputs'!$M$14:$M$54,0))*F1715+INDEX('BCA Inputs'!$AB$14:$AB$54,MATCH(I1715,'BCA Inputs'!$M$14:$M$54,0))*G1715,IF($B$3="RG&amp;E",INDEX('BCA Inputs'!$BG$14:$BG$54,MATCH(I1715,'BCA Inputs'!$AW$14:$AW$54,0))*P1715+INDEX('BCA Inputs'!$BH$14:$BH$54,MATCH(I1715,'BCA Inputs'!$AW$14:$AW$54,0))*O1715+INDEX('BCA Inputs'!$BI$14:$BI$54,MATCH(I1715,'BCA Inputs'!$AW$14:$AW$54,0))*Q1715+INDEX('BCA Inputs'!$BJ$14:$BJ$54,MATCH(I1715,'BCA Inputs'!$AW$14:$AW$54,0))*F1715+INDEX('BCA Inputs'!$BK$14:$BK$54,MATCH(I1715,'BCA Inputs'!$AW$14:$AW$54,0))*G1715,"")),"")</f>
        <v/>
      </c>
      <c r="AA1715" s="237" t="str">
        <f t="shared" si="265"/>
        <v/>
      </c>
      <c r="AC1715" s="238" t="str">
        <f>IFERROR((K1715+R1715)+IF($B$3="NYSEG",INDEX('BCA Inputs'!$AI$14:$AI$54,MATCH(I1715,'BCA Inputs'!$M$14:$M$54,0))*P1715+INDEX('BCA Inputs'!$AJ$14:$AJ$54,MATCH(I1715,'BCA Inputs'!$M$14:$M$54,0))*Q1715,IF($B$3="RG&amp;E",INDEX('BCA Inputs'!$BR$14:$BR$54,MATCH(I1715,'BCA Inputs'!$AW$14:$AW$54,0))*P1715+INDEX('BCA Inputs'!$BS$14:$BS$54,MATCH(I1715,'BCA Inputs'!$AW$14:$AW$54,0))*Q1715,"")),"")</f>
        <v/>
      </c>
      <c r="AD1715" s="181" t="str">
        <f>IFERROR(IF($B$3="NYSEG",INDEX('BCA Inputs'!$AD$14:$AD$54,MATCH(I1715,'BCA Inputs'!$M$14:$M$54,0))*P1715+INDEX('BCA Inputs'!$AE$14:$AE$54,MATCH(I1715,'BCA Inputs'!$M$14:$M$54,0))*O1715+INDEX('BCA Inputs'!$AF$14:$AF$54,MATCH(I1715,'BCA Inputs'!$M$14:$M$54,0))*Q1715+INDEX('BCA Inputs'!$AG$14:$AG$54,MATCH(I1715,'BCA Inputs'!$M$14:$M$54,0))*F1715+INDEX('BCA Inputs'!$AH$14:$AH$54,MATCH(I1715,'BCA Inputs'!$M$14:$M$54,0))*G1715,IF($B$3="RG&amp;E",INDEX('BCA Inputs'!$BM$14:$BM$54,MATCH(I1715,'BCA Inputs'!$AW$14:$AW$54,0))*P1715+INDEX('BCA Inputs'!$BN$14:$BN$54,MATCH(I1715,'BCA Inputs'!$AW$14:$AW$54,0))*O1715+INDEX('BCA Inputs'!$BO$14:$BO$54,MATCH(I1715,'BCA Inputs'!$AW$14:$AW$54,0))*Q1715+INDEX('BCA Inputs'!$BP$14:$BP$54,MATCH(I1715,'BCA Inputs'!$AW$14:$AW$54,0))*F1715+INDEX('BCA Inputs'!$BQ$14:$BQ$54,MATCH(I1715,'BCA Inputs'!$AW$14:$AW$54,0))*G1715,"")),"")</f>
        <v/>
      </c>
      <c r="AE1715" s="237" t="str">
        <f t="shared" si="266"/>
        <v/>
      </c>
      <c r="AF1715" s="198">
        <f t="shared" si="268"/>
        <v>0</v>
      </c>
      <c r="AG1715" s="239">
        <f t="shared" si="269"/>
        <v>0</v>
      </c>
    </row>
    <row r="1716" spans="1:33">
      <c r="A1716" s="228"/>
      <c r="B1716" s="176"/>
      <c r="C1716" s="229"/>
      <c r="D1716" s="230"/>
      <c r="E1716" s="230"/>
      <c r="F1716" s="230"/>
      <c r="G1716" s="230"/>
      <c r="H1716" s="231"/>
      <c r="I1716" s="231"/>
      <c r="J1716" s="232"/>
      <c r="K1716" s="232"/>
      <c r="L1716" s="232"/>
      <c r="M1716" s="181">
        <f t="shared" si="267"/>
        <v>0</v>
      </c>
      <c r="N1716" s="181">
        <f>IF(H1716="",0,H1716*I1716*'Avoided Water Savings Cost'!$C$16)</f>
        <v>0</v>
      </c>
      <c r="O1716" s="545">
        <f>IF(C1716="",0,IF($B$3="NYSEG",C1716/(1-'Avoided Electric Costs 2020'!$W$21),IF($B$3="RG&amp;E",C1716/(1-'Avoided Electric Costs 2020'!$X$21),"")))</f>
        <v>0</v>
      </c>
      <c r="P1716" s="546">
        <f>IF(D1716="",0,IF($B$3="NYSEG",D1716/(1-'Avoided Electric Costs 2020'!$W$21),IF($B$3="RG&amp;E",D1716/(1-'Avoided Electric Costs 2020'!$X$21),"")))</f>
        <v>0</v>
      </c>
      <c r="Q1716" s="546">
        <f>IF(E1716="",0,IF($B$3="NYSEG",E1716/(1-'Avoided Natural Gas Costs 2020'!$J$34),IF($B$3="RG&amp;E",E1716/(1-'Avoided Natural Gas Costs 2020'!$K$34),"")))</f>
        <v>0</v>
      </c>
      <c r="R1716" s="233" t="str">
        <f>IFERROR(IF(P1716*'BCA Inputs'!$C$1+Q1716*'BCA Inputs'!$C$2+F1716*'BCA Inputs'!$C$2+G1716*'BCA Inputs'!$C$2=0,"",P1716*'BCA Inputs'!$C$1+Q1716*'BCA Inputs'!$C$2+F1716*'BCA Inputs'!$C$2+G1716*'BCA Inputs'!$C$2),"")</f>
        <v/>
      </c>
      <c r="S1716" s="181" t="str">
        <f t="shared" si="260"/>
        <v/>
      </c>
      <c r="T1716" s="181" t="str">
        <f>IFERROR(IF($B$3="NYSEG",(INDEX('BCA Inputs'!$N$14:$N$54,MATCH(I1716,'BCA Inputs'!$M$14:$M$54,0))*P1716+INDEX('BCA Inputs'!$O$14:$O$54,MATCH(I1716,'BCA Inputs'!$M$14:$M$54,0))*O1716+INDEX('BCA Inputs'!P:P,MATCH(I1716,'BCA Inputs'!M:M,0))*Q1716+INDEX('BCA Inputs'!Q:Q,MATCH(I1716,'BCA Inputs'!M:M,0))*F1716+INDEX('BCA Inputs'!R:R,MATCH(I1716,'BCA Inputs'!M:M,0))*G1716)+L1716+N1716,IF($B$3="RG&amp;E",(INDEX('BCA Inputs'!$AX$14:$AX$54,MATCH(I1716,'BCA Inputs'!$AW$14:$AW$54,0))*P1716+INDEX('BCA Inputs'!$AY$14:$AY$54,MATCH(I1716,'BCA Inputs'!$AW$14:$AW$54,0))*O1716+INDEX('BCA Inputs'!$AZ$14:$AZ$54,MATCH(I1716,'BCA Inputs'!$AW$14:$AW$54,0))*Q1716+INDEX('BCA Inputs'!$BA$14:$BA$54,MATCH(I1716,'BCA Inputs'!$AW$14:$AW$54,0))*F1716+INDEX('BCA Inputs'!$BB$14:$BB$54,MATCH(I1716,'BCA Inputs'!$AW$14:$AW$54,0))*G1716)+L1716+N1716,"")),"")</f>
        <v/>
      </c>
      <c r="U1716" s="234" t="str">
        <f t="shared" si="261"/>
        <v/>
      </c>
      <c r="V1716" s="234" t="str">
        <f t="shared" si="262"/>
        <v/>
      </c>
      <c r="W1716" s="234" t="str">
        <f t="shared" si="263"/>
        <v/>
      </c>
      <c r="Y1716" s="235" t="str">
        <f t="shared" si="264"/>
        <v/>
      </c>
      <c r="Z1716" s="236" t="str">
        <f>IFERROR(IF($B$3="NYSEG",INDEX('BCA Inputs'!$X$14:$X$54,MATCH(I1716,'BCA Inputs'!$M$14:$M$54,0))*P1716+INDEX('BCA Inputs'!$Y$14:$Y$54,MATCH(I1716,'BCA Inputs'!$M$14:$M$54,0))*O1716+INDEX('BCA Inputs'!$Z$14:$Z$54,MATCH(I1716,'BCA Inputs'!$M$14:$M$54,0))*Q1716+INDEX('BCA Inputs'!$AA$14:$AA$54,MATCH(I1716,'BCA Inputs'!$M$14:$M$54,0))*F1716+INDEX('BCA Inputs'!$AB$14:$AB$54,MATCH(I1716,'BCA Inputs'!$M$14:$M$54,0))*G1716,IF($B$3="RG&amp;E",INDEX('BCA Inputs'!$BG$14:$BG$54,MATCH(I1716,'BCA Inputs'!$AW$14:$AW$54,0))*P1716+INDEX('BCA Inputs'!$BH$14:$BH$54,MATCH(I1716,'BCA Inputs'!$AW$14:$AW$54,0))*O1716+INDEX('BCA Inputs'!$BI$14:$BI$54,MATCH(I1716,'BCA Inputs'!$AW$14:$AW$54,0))*Q1716+INDEX('BCA Inputs'!$BJ$14:$BJ$54,MATCH(I1716,'BCA Inputs'!$AW$14:$AW$54,0))*F1716+INDEX('BCA Inputs'!$BK$14:$BK$54,MATCH(I1716,'BCA Inputs'!$AW$14:$AW$54,0))*G1716,"")),"")</f>
        <v/>
      </c>
      <c r="AA1716" s="237" t="str">
        <f t="shared" si="265"/>
        <v/>
      </c>
      <c r="AC1716" s="238" t="str">
        <f>IFERROR((K1716+R1716)+IF($B$3="NYSEG",INDEX('BCA Inputs'!$AI$14:$AI$54,MATCH(I1716,'BCA Inputs'!$M$14:$M$54,0))*P1716+INDEX('BCA Inputs'!$AJ$14:$AJ$54,MATCH(I1716,'BCA Inputs'!$M$14:$M$54,0))*Q1716,IF($B$3="RG&amp;E",INDEX('BCA Inputs'!$BR$14:$BR$54,MATCH(I1716,'BCA Inputs'!$AW$14:$AW$54,0))*P1716+INDEX('BCA Inputs'!$BS$14:$BS$54,MATCH(I1716,'BCA Inputs'!$AW$14:$AW$54,0))*Q1716,"")),"")</f>
        <v/>
      </c>
      <c r="AD1716" s="181" t="str">
        <f>IFERROR(IF($B$3="NYSEG",INDEX('BCA Inputs'!$AD$14:$AD$54,MATCH(I1716,'BCA Inputs'!$M$14:$M$54,0))*P1716+INDEX('BCA Inputs'!$AE$14:$AE$54,MATCH(I1716,'BCA Inputs'!$M$14:$M$54,0))*O1716+INDEX('BCA Inputs'!$AF$14:$AF$54,MATCH(I1716,'BCA Inputs'!$M$14:$M$54,0))*Q1716+INDEX('BCA Inputs'!$AG$14:$AG$54,MATCH(I1716,'BCA Inputs'!$M$14:$M$54,0))*F1716+INDEX('BCA Inputs'!$AH$14:$AH$54,MATCH(I1716,'BCA Inputs'!$M$14:$M$54,0))*G1716,IF($B$3="RG&amp;E",INDEX('BCA Inputs'!$BM$14:$BM$54,MATCH(I1716,'BCA Inputs'!$AW$14:$AW$54,0))*P1716+INDEX('BCA Inputs'!$BN$14:$BN$54,MATCH(I1716,'BCA Inputs'!$AW$14:$AW$54,0))*O1716+INDEX('BCA Inputs'!$BO$14:$BO$54,MATCH(I1716,'BCA Inputs'!$AW$14:$AW$54,0))*Q1716+INDEX('BCA Inputs'!$BP$14:$BP$54,MATCH(I1716,'BCA Inputs'!$AW$14:$AW$54,0))*F1716+INDEX('BCA Inputs'!$BQ$14:$BQ$54,MATCH(I1716,'BCA Inputs'!$AW$14:$AW$54,0))*G1716,"")),"")</f>
        <v/>
      </c>
      <c r="AE1716" s="237" t="str">
        <f t="shared" si="266"/>
        <v/>
      </c>
      <c r="AF1716" s="198">
        <f t="shared" si="268"/>
        <v>0</v>
      </c>
      <c r="AG1716" s="239">
        <f t="shared" si="269"/>
        <v>0</v>
      </c>
    </row>
    <row r="1717" spans="1:33">
      <c r="A1717" s="228"/>
      <c r="B1717" s="176"/>
      <c r="C1717" s="229"/>
      <c r="D1717" s="230"/>
      <c r="E1717" s="230"/>
      <c r="F1717" s="230"/>
      <c r="G1717" s="230"/>
      <c r="H1717" s="231"/>
      <c r="I1717" s="231"/>
      <c r="J1717" s="232"/>
      <c r="K1717" s="232"/>
      <c r="L1717" s="232"/>
      <c r="M1717" s="181">
        <f t="shared" si="267"/>
        <v>0</v>
      </c>
      <c r="N1717" s="181">
        <f>IF(H1717="",0,H1717*I1717*'Avoided Water Savings Cost'!$C$16)</f>
        <v>0</v>
      </c>
      <c r="O1717" s="545">
        <f>IF(C1717="",0,IF($B$3="NYSEG",C1717/(1-'Avoided Electric Costs 2020'!$W$21),IF($B$3="RG&amp;E",C1717/(1-'Avoided Electric Costs 2020'!$X$21),"")))</f>
        <v>0</v>
      </c>
      <c r="P1717" s="546">
        <f>IF(D1717="",0,IF($B$3="NYSEG",D1717/(1-'Avoided Electric Costs 2020'!$W$21),IF($B$3="RG&amp;E",D1717/(1-'Avoided Electric Costs 2020'!$X$21),"")))</f>
        <v>0</v>
      </c>
      <c r="Q1717" s="546">
        <f>IF(E1717="",0,IF($B$3="NYSEG",E1717/(1-'Avoided Natural Gas Costs 2020'!$J$34),IF($B$3="RG&amp;E",E1717/(1-'Avoided Natural Gas Costs 2020'!$K$34),"")))</f>
        <v>0</v>
      </c>
      <c r="R1717" s="233" t="str">
        <f>IFERROR(IF(P1717*'BCA Inputs'!$C$1+Q1717*'BCA Inputs'!$C$2+F1717*'BCA Inputs'!$C$2+G1717*'BCA Inputs'!$C$2=0,"",P1717*'BCA Inputs'!$C$1+Q1717*'BCA Inputs'!$C$2+F1717*'BCA Inputs'!$C$2+G1717*'BCA Inputs'!$C$2),"")</f>
        <v/>
      </c>
      <c r="S1717" s="181" t="str">
        <f t="shared" si="260"/>
        <v/>
      </c>
      <c r="T1717" s="181" t="str">
        <f>IFERROR(IF($B$3="NYSEG",(INDEX('BCA Inputs'!$N$14:$N$54,MATCH(I1717,'BCA Inputs'!$M$14:$M$54,0))*P1717+INDEX('BCA Inputs'!$O$14:$O$54,MATCH(I1717,'BCA Inputs'!$M$14:$M$54,0))*O1717+INDEX('BCA Inputs'!P:P,MATCH(I1717,'BCA Inputs'!M:M,0))*Q1717+INDEX('BCA Inputs'!Q:Q,MATCH(I1717,'BCA Inputs'!M:M,0))*F1717+INDEX('BCA Inputs'!R:R,MATCH(I1717,'BCA Inputs'!M:M,0))*G1717)+L1717+N1717,IF($B$3="RG&amp;E",(INDEX('BCA Inputs'!$AX$14:$AX$54,MATCH(I1717,'BCA Inputs'!$AW$14:$AW$54,0))*P1717+INDEX('BCA Inputs'!$AY$14:$AY$54,MATCH(I1717,'BCA Inputs'!$AW$14:$AW$54,0))*O1717+INDEX('BCA Inputs'!$AZ$14:$AZ$54,MATCH(I1717,'BCA Inputs'!$AW$14:$AW$54,0))*Q1717+INDEX('BCA Inputs'!$BA$14:$BA$54,MATCH(I1717,'BCA Inputs'!$AW$14:$AW$54,0))*F1717+INDEX('BCA Inputs'!$BB$14:$BB$54,MATCH(I1717,'BCA Inputs'!$AW$14:$AW$54,0))*G1717)+L1717+N1717,"")),"")</f>
        <v/>
      </c>
      <c r="U1717" s="234" t="str">
        <f t="shared" si="261"/>
        <v/>
      </c>
      <c r="V1717" s="234" t="str">
        <f t="shared" si="262"/>
        <v/>
      </c>
      <c r="W1717" s="234" t="str">
        <f t="shared" si="263"/>
        <v/>
      </c>
      <c r="Y1717" s="235" t="str">
        <f t="shared" si="264"/>
        <v/>
      </c>
      <c r="Z1717" s="236" t="str">
        <f>IFERROR(IF($B$3="NYSEG",INDEX('BCA Inputs'!$X$14:$X$54,MATCH(I1717,'BCA Inputs'!$M$14:$M$54,0))*P1717+INDEX('BCA Inputs'!$Y$14:$Y$54,MATCH(I1717,'BCA Inputs'!$M$14:$M$54,0))*O1717+INDEX('BCA Inputs'!$Z$14:$Z$54,MATCH(I1717,'BCA Inputs'!$M$14:$M$54,0))*Q1717+INDEX('BCA Inputs'!$AA$14:$AA$54,MATCH(I1717,'BCA Inputs'!$M$14:$M$54,0))*F1717+INDEX('BCA Inputs'!$AB$14:$AB$54,MATCH(I1717,'BCA Inputs'!$M$14:$M$54,0))*G1717,IF($B$3="RG&amp;E",INDEX('BCA Inputs'!$BG$14:$BG$54,MATCH(I1717,'BCA Inputs'!$AW$14:$AW$54,0))*P1717+INDEX('BCA Inputs'!$BH$14:$BH$54,MATCH(I1717,'BCA Inputs'!$AW$14:$AW$54,0))*O1717+INDEX('BCA Inputs'!$BI$14:$BI$54,MATCH(I1717,'BCA Inputs'!$AW$14:$AW$54,0))*Q1717+INDEX('BCA Inputs'!$BJ$14:$BJ$54,MATCH(I1717,'BCA Inputs'!$AW$14:$AW$54,0))*F1717+INDEX('BCA Inputs'!$BK$14:$BK$54,MATCH(I1717,'BCA Inputs'!$AW$14:$AW$54,0))*G1717,"")),"")</f>
        <v/>
      </c>
      <c r="AA1717" s="237" t="str">
        <f t="shared" si="265"/>
        <v/>
      </c>
      <c r="AC1717" s="238" t="str">
        <f>IFERROR((K1717+R1717)+IF($B$3="NYSEG",INDEX('BCA Inputs'!$AI$14:$AI$54,MATCH(I1717,'BCA Inputs'!$M$14:$M$54,0))*P1717+INDEX('BCA Inputs'!$AJ$14:$AJ$54,MATCH(I1717,'BCA Inputs'!$M$14:$M$54,0))*Q1717,IF($B$3="RG&amp;E",INDEX('BCA Inputs'!$BR$14:$BR$54,MATCH(I1717,'BCA Inputs'!$AW$14:$AW$54,0))*P1717+INDEX('BCA Inputs'!$BS$14:$BS$54,MATCH(I1717,'BCA Inputs'!$AW$14:$AW$54,0))*Q1717,"")),"")</f>
        <v/>
      </c>
      <c r="AD1717" s="181" t="str">
        <f>IFERROR(IF($B$3="NYSEG",INDEX('BCA Inputs'!$AD$14:$AD$54,MATCH(I1717,'BCA Inputs'!$M$14:$M$54,0))*P1717+INDEX('BCA Inputs'!$AE$14:$AE$54,MATCH(I1717,'BCA Inputs'!$M$14:$M$54,0))*O1717+INDEX('BCA Inputs'!$AF$14:$AF$54,MATCH(I1717,'BCA Inputs'!$M$14:$M$54,0))*Q1717+INDEX('BCA Inputs'!$AG$14:$AG$54,MATCH(I1717,'BCA Inputs'!$M$14:$M$54,0))*F1717+INDEX('BCA Inputs'!$AH$14:$AH$54,MATCH(I1717,'BCA Inputs'!$M$14:$M$54,0))*G1717,IF($B$3="RG&amp;E",INDEX('BCA Inputs'!$BM$14:$BM$54,MATCH(I1717,'BCA Inputs'!$AW$14:$AW$54,0))*P1717+INDEX('BCA Inputs'!$BN$14:$BN$54,MATCH(I1717,'BCA Inputs'!$AW$14:$AW$54,0))*O1717+INDEX('BCA Inputs'!$BO$14:$BO$54,MATCH(I1717,'BCA Inputs'!$AW$14:$AW$54,0))*Q1717+INDEX('BCA Inputs'!$BP$14:$BP$54,MATCH(I1717,'BCA Inputs'!$AW$14:$AW$54,0))*F1717+INDEX('BCA Inputs'!$BQ$14:$BQ$54,MATCH(I1717,'BCA Inputs'!$AW$14:$AW$54,0))*G1717,"")),"")</f>
        <v/>
      </c>
      <c r="AE1717" s="237" t="str">
        <f t="shared" si="266"/>
        <v/>
      </c>
      <c r="AF1717" s="198">
        <f t="shared" si="268"/>
        <v>0</v>
      </c>
      <c r="AG1717" s="239">
        <f t="shared" si="269"/>
        <v>0</v>
      </c>
    </row>
    <row r="1718" spans="1:33">
      <c r="A1718" s="228"/>
      <c r="B1718" s="176"/>
      <c r="C1718" s="229"/>
      <c r="D1718" s="230"/>
      <c r="E1718" s="230"/>
      <c r="F1718" s="230"/>
      <c r="G1718" s="230"/>
      <c r="H1718" s="231"/>
      <c r="I1718" s="231"/>
      <c r="J1718" s="232"/>
      <c r="K1718" s="232"/>
      <c r="L1718" s="232"/>
      <c r="M1718" s="181">
        <f t="shared" si="267"/>
        <v>0</v>
      </c>
      <c r="N1718" s="181">
        <f>IF(H1718="",0,H1718*I1718*'Avoided Water Savings Cost'!$C$16)</f>
        <v>0</v>
      </c>
      <c r="O1718" s="545">
        <f>IF(C1718="",0,IF($B$3="NYSEG",C1718/(1-'Avoided Electric Costs 2020'!$W$21),IF($B$3="RG&amp;E",C1718/(1-'Avoided Electric Costs 2020'!$X$21),"")))</f>
        <v>0</v>
      </c>
      <c r="P1718" s="546">
        <f>IF(D1718="",0,IF($B$3="NYSEG",D1718/(1-'Avoided Electric Costs 2020'!$W$21),IF($B$3="RG&amp;E",D1718/(1-'Avoided Electric Costs 2020'!$X$21),"")))</f>
        <v>0</v>
      </c>
      <c r="Q1718" s="546">
        <f>IF(E1718="",0,IF($B$3="NYSEG",E1718/(1-'Avoided Natural Gas Costs 2020'!$J$34),IF($B$3="RG&amp;E",E1718/(1-'Avoided Natural Gas Costs 2020'!$K$34),"")))</f>
        <v>0</v>
      </c>
      <c r="R1718" s="233" t="str">
        <f>IFERROR(IF(P1718*'BCA Inputs'!$C$1+Q1718*'BCA Inputs'!$C$2+F1718*'BCA Inputs'!$C$2+G1718*'BCA Inputs'!$C$2=0,"",P1718*'BCA Inputs'!$C$1+Q1718*'BCA Inputs'!$C$2+F1718*'BCA Inputs'!$C$2+G1718*'BCA Inputs'!$C$2),"")</f>
        <v/>
      </c>
      <c r="S1718" s="181" t="str">
        <f t="shared" si="260"/>
        <v/>
      </c>
      <c r="T1718" s="181" t="str">
        <f>IFERROR(IF($B$3="NYSEG",(INDEX('BCA Inputs'!$N$14:$N$54,MATCH(I1718,'BCA Inputs'!$M$14:$M$54,0))*P1718+INDEX('BCA Inputs'!$O$14:$O$54,MATCH(I1718,'BCA Inputs'!$M$14:$M$54,0))*O1718+INDEX('BCA Inputs'!P:P,MATCH(I1718,'BCA Inputs'!M:M,0))*Q1718+INDEX('BCA Inputs'!Q:Q,MATCH(I1718,'BCA Inputs'!M:M,0))*F1718+INDEX('BCA Inputs'!R:R,MATCH(I1718,'BCA Inputs'!M:M,0))*G1718)+L1718+N1718,IF($B$3="RG&amp;E",(INDEX('BCA Inputs'!$AX$14:$AX$54,MATCH(I1718,'BCA Inputs'!$AW$14:$AW$54,0))*P1718+INDEX('BCA Inputs'!$AY$14:$AY$54,MATCH(I1718,'BCA Inputs'!$AW$14:$AW$54,0))*O1718+INDEX('BCA Inputs'!$AZ$14:$AZ$54,MATCH(I1718,'BCA Inputs'!$AW$14:$AW$54,0))*Q1718+INDEX('BCA Inputs'!$BA$14:$BA$54,MATCH(I1718,'BCA Inputs'!$AW$14:$AW$54,0))*F1718+INDEX('BCA Inputs'!$BB$14:$BB$54,MATCH(I1718,'BCA Inputs'!$AW$14:$AW$54,0))*G1718)+L1718+N1718,"")),"")</f>
        <v/>
      </c>
      <c r="U1718" s="234" t="str">
        <f t="shared" si="261"/>
        <v/>
      </c>
      <c r="V1718" s="234" t="str">
        <f t="shared" si="262"/>
        <v/>
      </c>
      <c r="W1718" s="234" t="str">
        <f t="shared" si="263"/>
        <v/>
      </c>
      <c r="Y1718" s="235" t="str">
        <f t="shared" si="264"/>
        <v/>
      </c>
      <c r="Z1718" s="236" t="str">
        <f>IFERROR(IF($B$3="NYSEG",INDEX('BCA Inputs'!$X$14:$X$54,MATCH(I1718,'BCA Inputs'!$M$14:$M$54,0))*P1718+INDEX('BCA Inputs'!$Y$14:$Y$54,MATCH(I1718,'BCA Inputs'!$M$14:$M$54,0))*O1718+INDEX('BCA Inputs'!$Z$14:$Z$54,MATCH(I1718,'BCA Inputs'!$M$14:$M$54,0))*Q1718+INDEX('BCA Inputs'!$AA$14:$AA$54,MATCH(I1718,'BCA Inputs'!$M$14:$M$54,0))*F1718+INDEX('BCA Inputs'!$AB$14:$AB$54,MATCH(I1718,'BCA Inputs'!$M$14:$M$54,0))*G1718,IF($B$3="RG&amp;E",INDEX('BCA Inputs'!$BG$14:$BG$54,MATCH(I1718,'BCA Inputs'!$AW$14:$AW$54,0))*P1718+INDEX('BCA Inputs'!$BH$14:$BH$54,MATCH(I1718,'BCA Inputs'!$AW$14:$AW$54,0))*O1718+INDEX('BCA Inputs'!$BI$14:$BI$54,MATCH(I1718,'BCA Inputs'!$AW$14:$AW$54,0))*Q1718+INDEX('BCA Inputs'!$BJ$14:$BJ$54,MATCH(I1718,'BCA Inputs'!$AW$14:$AW$54,0))*F1718+INDEX('BCA Inputs'!$BK$14:$BK$54,MATCH(I1718,'BCA Inputs'!$AW$14:$AW$54,0))*G1718,"")),"")</f>
        <v/>
      </c>
      <c r="AA1718" s="237" t="str">
        <f t="shared" si="265"/>
        <v/>
      </c>
      <c r="AC1718" s="238" t="str">
        <f>IFERROR((K1718+R1718)+IF($B$3="NYSEG",INDEX('BCA Inputs'!$AI$14:$AI$54,MATCH(I1718,'BCA Inputs'!$M$14:$M$54,0))*P1718+INDEX('BCA Inputs'!$AJ$14:$AJ$54,MATCH(I1718,'BCA Inputs'!$M$14:$M$54,0))*Q1718,IF($B$3="RG&amp;E",INDEX('BCA Inputs'!$BR$14:$BR$54,MATCH(I1718,'BCA Inputs'!$AW$14:$AW$54,0))*P1718+INDEX('BCA Inputs'!$BS$14:$BS$54,MATCH(I1718,'BCA Inputs'!$AW$14:$AW$54,0))*Q1718,"")),"")</f>
        <v/>
      </c>
      <c r="AD1718" s="181" t="str">
        <f>IFERROR(IF($B$3="NYSEG",INDEX('BCA Inputs'!$AD$14:$AD$54,MATCH(I1718,'BCA Inputs'!$M$14:$M$54,0))*P1718+INDEX('BCA Inputs'!$AE$14:$AE$54,MATCH(I1718,'BCA Inputs'!$M$14:$M$54,0))*O1718+INDEX('BCA Inputs'!$AF$14:$AF$54,MATCH(I1718,'BCA Inputs'!$M$14:$M$54,0))*Q1718+INDEX('BCA Inputs'!$AG$14:$AG$54,MATCH(I1718,'BCA Inputs'!$M$14:$M$54,0))*F1718+INDEX('BCA Inputs'!$AH$14:$AH$54,MATCH(I1718,'BCA Inputs'!$M$14:$M$54,0))*G1718,IF($B$3="RG&amp;E",INDEX('BCA Inputs'!$BM$14:$BM$54,MATCH(I1718,'BCA Inputs'!$AW$14:$AW$54,0))*P1718+INDEX('BCA Inputs'!$BN$14:$BN$54,MATCH(I1718,'BCA Inputs'!$AW$14:$AW$54,0))*O1718+INDEX('BCA Inputs'!$BO$14:$BO$54,MATCH(I1718,'BCA Inputs'!$AW$14:$AW$54,0))*Q1718+INDEX('BCA Inputs'!$BP$14:$BP$54,MATCH(I1718,'BCA Inputs'!$AW$14:$AW$54,0))*F1718+INDEX('BCA Inputs'!$BQ$14:$BQ$54,MATCH(I1718,'BCA Inputs'!$AW$14:$AW$54,0))*G1718,"")),"")</f>
        <v/>
      </c>
      <c r="AE1718" s="237" t="str">
        <f t="shared" si="266"/>
        <v/>
      </c>
      <c r="AF1718" s="198">
        <f t="shared" si="268"/>
        <v>0</v>
      </c>
      <c r="AG1718" s="239">
        <f t="shared" si="269"/>
        <v>0</v>
      </c>
    </row>
    <row r="1719" spans="1:33">
      <c r="A1719" s="228"/>
      <c r="B1719" s="176"/>
      <c r="C1719" s="229"/>
      <c r="D1719" s="230"/>
      <c r="E1719" s="230"/>
      <c r="F1719" s="230"/>
      <c r="G1719" s="230"/>
      <c r="H1719" s="231"/>
      <c r="I1719" s="231"/>
      <c r="J1719" s="232"/>
      <c r="K1719" s="232"/>
      <c r="L1719" s="232"/>
      <c r="M1719" s="181">
        <f t="shared" si="267"/>
        <v>0</v>
      </c>
      <c r="N1719" s="181">
        <f>IF(H1719="",0,H1719*I1719*'Avoided Water Savings Cost'!$C$16)</f>
        <v>0</v>
      </c>
      <c r="O1719" s="545">
        <f>IF(C1719="",0,IF($B$3="NYSEG",C1719/(1-'Avoided Electric Costs 2020'!$W$21),IF($B$3="RG&amp;E",C1719/(1-'Avoided Electric Costs 2020'!$X$21),"")))</f>
        <v>0</v>
      </c>
      <c r="P1719" s="546">
        <f>IF(D1719="",0,IF($B$3="NYSEG",D1719/(1-'Avoided Electric Costs 2020'!$W$21),IF($B$3="RG&amp;E",D1719/(1-'Avoided Electric Costs 2020'!$X$21),"")))</f>
        <v>0</v>
      </c>
      <c r="Q1719" s="546">
        <f>IF(E1719="",0,IF($B$3="NYSEG",E1719/(1-'Avoided Natural Gas Costs 2020'!$J$34),IF($B$3="RG&amp;E",E1719/(1-'Avoided Natural Gas Costs 2020'!$K$34),"")))</f>
        <v>0</v>
      </c>
      <c r="R1719" s="233" t="str">
        <f>IFERROR(IF(P1719*'BCA Inputs'!$C$1+Q1719*'BCA Inputs'!$C$2+F1719*'BCA Inputs'!$C$2+G1719*'BCA Inputs'!$C$2=0,"",P1719*'BCA Inputs'!$C$1+Q1719*'BCA Inputs'!$C$2+F1719*'BCA Inputs'!$C$2+G1719*'BCA Inputs'!$C$2),"")</f>
        <v/>
      </c>
      <c r="S1719" s="181" t="str">
        <f t="shared" si="260"/>
        <v/>
      </c>
      <c r="T1719" s="181" t="str">
        <f>IFERROR(IF($B$3="NYSEG",(INDEX('BCA Inputs'!$N$14:$N$54,MATCH(I1719,'BCA Inputs'!$M$14:$M$54,0))*P1719+INDEX('BCA Inputs'!$O$14:$O$54,MATCH(I1719,'BCA Inputs'!$M$14:$M$54,0))*O1719+INDEX('BCA Inputs'!P:P,MATCH(I1719,'BCA Inputs'!M:M,0))*Q1719+INDEX('BCA Inputs'!Q:Q,MATCH(I1719,'BCA Inputs'!M:M,0))*F1719+INDEX('BCA Inputs'!R:R,MATCH(I1719,'BCA Inputs'!M:M,0))*G1719)+L1719+N1719,IF($B$3="RG&amp;E",(INDEX('BCA Inputs'!$AX$14:$AX$54,MATCH(I1719,'BCA Inputs'!$AW$14:$AW$54,0))*P1719+INDEX('BCA Inputs'!$AY$14:$AY$54,MATCH(I1719,'BCA Inputs'!$AW$14:$AW$54,0))*O1719+INDEX('BCA Inputs'!$AZ$14:$AZ$54,MATCH(I1719,'BCA Inputs'!$AW$14:$AW$54,0))*Q1719+INDEX('BCA Inputs'!$BA$14:$BA$54,MATCH(I1719,'BCA Inputs'!$AW$14:$AW$54,0))*F1719+INDEX('BCA Inputs'!$BB$14:$BB$54,MATCH(I1719,'BCA Inputs'!$AW$14:$AW$54,0))*G1719)+L1719+N1719,"")),"")</f>
        <v/>
      </c>
      <c r="U1719" s="234" t="str">
        <f t="shared" si="261"/>
        <v/>
      </c>
      <c r="V1719" s="234" t="str">
        <f t="shared" si="262"/>
        <v/>
      </c>
      <c r="W1719" s="234" t="str">
        <f t="shared" si="263"/>
        <v/>
      </c>
      <c r="Y1719" s="235" t="str">
        <f t="shared" si="264"/>
        <v/>
      </c>
      <c r="Z1719" s="236" t="str">
        <f>IFERROR(IF($B$3="NYSEG",INDEX('BCA Inputs'!$X$14:$X$54,MATCH(I1719,'BCA Inputs'!$M$14:$M$54,0))*P1719+INDEX('BCA Inputs'!$Y$14:$Y$54,MATCH(I1719,'BCA Inputs'!$M$14:$M$54,0))*O1719+INDEX('BCA Inputs'!$Z$14:$Z$54,MATCH(I1719,'BCA Inputs'!$M$14:$M$54,0))*Q1719+INDEX('BCA Inputs'!$AA$14:$AA$54,MATCH(I1719,'BCA Inputs'!$M$14:$M$54,0))*F1719+INDEX('BCA Inputs'!$AB$14:$AB$54,MATCH(I1719,'BCA Inputs'!$M$14:$M$54,0))*G1719,IF($B$3="RG&amp;E",INDEX('BCA Inputs'!$BG$14:$BG$54,MATCH(I1719,'BCA Inputs'!$AW$14:$AW$54,0))*P1719+INDEX('BCA Inputs'!$BH$14:$BH$54,MATCH(I1719,'BCA Inputs'!$AW$14:$AW$54,0))*O1719+INDEX('BCA Inputs'!$BI$14:$BI$54,MATCH(I1719,'BCA Inputs'!$AW$14:$AW$54,0))*Q1719+INDEX('BCA Inputs'!$BJ$14:$BJ$54,MATCH(I1719,'BCA Inputs'!$AW$14:$AW$54,0))*F1719+INDEX('BCA Inputs'!$BK$14:$BK$54,MATCH(I1719,'BCA Inputs'!$AW$14:$AW$54,0))*G1719,"")),"")</f>
        <v/>
      </c>
      <c r="AA1719" s="237" t="str">
        <f t="shared" si="265"/>
        <v/>
      </c>
      <c r="AC1719" s="238" t="str">
        <f>IFERROR((K1719+R1719)+IF($B$3="NYSEG",INDEX('BCA Inputs'!$AI$14:$AI$54,MATCH(I1719,'BCA Inputs'!$M$14:$M$54,0))*P1719+INDEX('BCA Inputs'!$AJ$14:$AJ$54,MATCH(I1719,'BCA Inputs'!$M$14:$M$54,0))*Q1719,IF($B$3="RG&amp;E",INDEX('BCA Inputs'!$BR$14:$BR$54,MATCH(I1719,'BCA Inputs'!$AW$14:$AW$54,0))*P1719+INDEX('BCA Inputs'!$BS$14:$BS$54,MATCH(I1719,'BCA Inputs'!$AW$14:$AW$54,0))*Q1719,"")),"")</f>
        <v/>
      </c>
      <c r="AD1719" s="181" t="str">
        <f>IFERROR(IF($B$3="NYSEG",INDEX('BCA Inputs'!$AD$14:$AD$54,MATCH(I1719,'BCA Inputs'!$M$14:$M$54,0))*P1719+INDEX('BCA Inputs'!$AE$14:$AE$54,MATCH(I1719,'BCA Inputs'!$M$14:$M$54,0))*O1719+INDEX('BCA Inputs'!$AF$14:$AF$54,MATCH(I1719,'BCA Inputs'!$M$14:$M$54,0))*Q1719+INDEX('BCA Inputs'!$AG$14:$AG$54,MATCH(I1719,'BCA Inputs'!$M$14:$M$54,0))*F1719+INDEX('BCA Inputs'!$AH$14:$AH$54,MATCH(I1719,'BCA Inputs'!$M$14:$M$54,0))*G1719,IF($B$3="RG&amp;E",INDEX('BCA Inputs'!$BM$14:$BM$54,MATCH(I1719,'BCA Inputs'!$AW$14:$AW$54,0))*P1719+INDEX('BCA Inputs'!$BN$14:$BN$54,MATCH(I1719,'BCA Inputs'!$AW$14:$AW$54,0))*O1719+INDEX('BCA Inputs'!$BO$14:$BO$54,MATCH(I1719,'BCA Inputs'!$AW$14:$AW$54,0))*Q1719+INDEX('BCA Inputs'!$BP$14:$BP$54,MATCH(I1719,'BCA Inputs'!$AW$14:$AW$54,0))*F1719+INDEX('BCA Inputs'!$BQ$14:$BQ$54,MATCH(I1719,'BCA Inputs'!$AW$14:$AW$54,0))*G1719,"")),"")</f>
        <v/>
      </c>
      <c r="AE1719" s="237" t="str">
        <f t="shared" si="266"/>
        <v/>
      </c>
      <c r="AF1719" s="198">
        <f t="shared" si="268"/>
        <v>0</v>
      </c>
      <c r="AG1719" s="239">
        <f t="shared" si="269"/>
        <v>0</v>
      </c>
    </row>
    <row r="1720" spans="1:33">
      <c r="A1720" s="228"/>
      <c r="B1720" s="176"/>
      <c r="C1720" s="229"/>
      <c r="D1720" s="230"/>
      <c r="E1720" s="230"/>
      <c r="F1720" s="230"/>
      <c r="G1720" s="230"/>
      <c r="H1720" s="231"/>
      <c r="I1720" s="231"/>
      <c r="J1720" s="232"/>
      <c r="K1720" s="232"/>
      <c r="L1720" s="232"/>
      <c r="M1720" s="181">
        <f t="shared" si="267"/>
        <v>0</v>
      </c>
      <c r="N1720" s="181">
        <f>IF(H1720="",0,H1720*I1720*'Avoided Water Savings Cost'!$C$16)</f>
        <v>0</v>
      </c>
      <c r="O1720" s="545">
        <f>IF(C1720="",0,IF($B$3="NYSEG",C1720/(1-'Avoided Electric Costs 2020'!$W$21),IF($B$3="RG&amp;E",C1720/(1-'Avoided Electric Costs 2020'!$X$21),"")))</f>
        <v>0</v>
      </c>
      <c r="P1720" s="546">
        <f>IF(D1720="",0,IF($B$3="NYSEG",D1720/(1-'Avoided Electric Costs 2020'!$W$21),IF($B$3="RG&amp;E",D1720/(1-'Avoided Electric Costs 2020'!$X$21),"")))</f>
        <v>0</v>
      </c>
      <c r="Q1720" s="546">
        <f>IF(E1720="",0,IF($B$3="NYSEG",E1720/(1-'Avoided Natural Gas Costs 2020'!$J$34),IF($B$3="RG&amp;E",E1720/(1-'Avoided Natural Gas Costs 2020'!$K$34),"")))</f>
        <v>0</v>
      </c>
      <c r="R1720" s="233" t="str">
        <f>IFERROR(IF(P1720*'BCA Inputs'!$C$1+Q1720*'BCA Inputs'!$C$2+F1720*'BCA Inputs'!$C$2+G1720*'BCA Inputs'!$C$2=0,"",P1720*'BCA Inputs'!$C$1+Q1720*'BCA Inputs'!$C$2+F1720*'BCA Inputs'!$C$2+G1720*'BCA Inputs'!$C$2),"")</f>
        <v/>
      </c>
      <c r="S1720" s="181" t="str">
        <f t="shared" si="260"/>
        <v/>
      </c>
      <c r="T1720" s="181" t="str">
        <f>IFERROR(IF($B$3="NYSEG",(INDEX('BCA Inputs'!$N$14:$N$54,MATCH(I1720,'BCA Inputs'!$M$14:$M$54,0))*P1720+INDEX('BCA Inputs'!$O$14:$O$54,MATCH(I1720,'BCA Inputs'!$M$14:$M$54,0))*O1720+INDEX('BCA Inputs'!P:P,MATCH(I1720,'BCA Inputs'!M:M,0))*Q1720+INDEX('BCA Inputs'!Q:Q,MATCH(I1720,'BCA Inputs'!M:M,0))*F1720+INDEX('BCA Inputs'!R:R,MATCH(I1720,'BCA Inputs'!M:M,0))*G1720)+L1720+N1720,IF($B$3="RG&amp;E",(INDEX('BCA Inputs'!$AX$14:$AX$54,MATCH(I1720,'BCA Inputs'!$AW$14:$AW$54,0))*P1720+INDEX('BCA Inputs'!$AY$14:$AY$54,MATCH(I1720,'BCA Inputs'!$AW$14:$AW$54,0))*O1720+INDEX('BCA Inputs'!$AZ$14:$AZ$54,MATCH(I1720,'BCA Inputs'!$AW$14:$AW$54,0))*Q1720+INDEX('BCA Inputs'!$BA$14:$BA$54,MATCH(I1720,'BCA Inputs'!$AW$14:$AW$54,0))*F1720+INDEX('BCA Inputs'!$BB$14:$BB$54,MATCH(I1720,'BCA Inputs'!$AW$14:$AW$54,0))*G1720)+L1720+N1720,"")),"")</f>
        <v/>
      </c>
      <c r="U1720" s="234" t="str">
        <f t="shared" si="261"/>
        <v/>
      </c>
      <c r="V1720" s="234" t="str">
        <f t="shared" si="262"/>
        <v/>
      </c>
      <c r="W1720" s="234" t="str">
        <f t="shared" si="263"/>
        <v/>
      </c>
      <c r="Y1720" s="235" t="str">
        <f t="shared" si="264"/>
        <v/>
      </c>
      <c r="Z1720" s="236" t="str">
        <f>IFERROR(IF($B$3="NYSEG",INDEX('BCA Inputs'!$X$14:$X$54,MATCH(I1720,'BCA Inputs'!$M$14:$M$54,0))*P1720+INDEX('BCA Inputs'!$Y$14:$Y$54,MATCH(I1720,'BCA Inputs'!$M$14:$M$54,0))*O1720+INDEX('BCA Inputs'!$Z$14:$Z$54,MATCH(I1720,'BCA Inputs'!$M$14:$M$54,0))*Q1720+INDEX('BCA Inputs'!$AA$14:$AA$54,MATCH(I1720,'BCA Inputs'!$M$14:$M$54,0))*F1720+INDEX('BCA Inputs'!$AB$14:$AB$54,MATCH(I1720,'BCA Inputs'!$M$14:$M$54,0))*G1720,IF($B$3="RG&amp;E",INDEX('BCA Inputs'!$BG$14:$BG$54,MATCH(I1720,'BCA Inputs'!$AW$14:$AW$54,0))*P1720+INDEX('BCA Inputs'!$BH$14:$BH$54,MATCH(I1720,'BCA Inputs'!$AW$14:$AW$54,0))*O1720+INDEX('BCA Inputs'!$BI$14:$BI$54,MATCH(I1720,'BCA Inputs'!$AW$14:$AW$54,0))*Q1720+INDEX('BCA Inputs'!$BJ$14:$BJ$54,MATCH(I1720,'BCA Inputs'!$AW$14:$AW$54,0))*F1720+INDEX('BCA Inputs'!$BK$14:$BK$54,MATCH(I1720,'BCA Inputs'!$AW$14:$AW$54,0))*G1720,"")),"")</f>
        <v/>
      </c>
      <c r="AA1720" s="237" t="str">
        <f t="shared" si="265"/>
        <v/>
      </c>
      <c r="AC1720" s="238" t="str">
        <f>IFERROR((K1720+R1720)+IF($B$3="NYSEG",INDEX('BCA Inputs'!$AI$14:$AI$54,MATCH(I1720,'BCA Inputs'!$M$14:$M$54,0))*P1720+INDEX('BCA Inputs'!$AJ$14:$AJ$54,MATCH(I1720,'BCA Inputs'!$M$14:$M$54,0))*Q1720,IF($B$3="RG&amp;E",INDEX('BCA Inputs'!$BR$14:$BR$54,MATCH(I1720,'BCA Inputs'!$AW$14:$AW$54,0))*P1720+INDEX('BCA Inputs'!$BS$14:$BS$54,MATCH(I1720,'BCA Inputs'!$AW$14:$AW$54,0))*Q1720,"")),"")</f>
        <v/>
      </c>
      <c r="AD1720" s="181" t="str">
        <f>IFERROR(IF($B$3="NYSEG",INDEX('BCA Inputs'!$AD$14:$AD$54,MATCH(I1720,'BCA Inputs'!$M$14:$M$54,0))*P1720+INDEX('BCA Inputs'!$AE$14:$AE$54,MATCH(I1720,'BCA Inputs'!$M$14:$M$54,0))*O1720+INDEX('BCA Inputs'!$AF$14:$AF$54,MATCH(I1720,'BCA Inputs'!$M$14:$M$54,0))*Q1720+INDEX('BCA Inputs'!$AG$14:$AG$54,MATCH(I1720,'BCA Inputs'!$M$14:$M$54,0))*F1720+INDEX('BCA Inputs'!$AH$14:$AH$54,MATCH(I1720,'BCA Inputs'!$M$14:$M$54,0))*G1720,IF($B$3="RG&amp;E",INDEX('BCA Inputs'!$BM$14:$BM$54,MATCH(I1720,'BCA Inputs'!$AW$14:$AW$54,0))*P1720+INDEX('BCA Inputs'!$BN$14:$BN$54,MATCH(I1720,'BCA Inputs'!$AW$14:$AW$54,0))*O1720+INDEX('BCA Inputs'!$BO$14:$BO$54,MATCH(I1720,'BCA Inputs'!$AW$14:$AW$54,0))*Q1720+INDEX('BCA Inputs'!$BP$14:$BP$54,MATCH(I1720,'BCA Inputs'!$AW$14:$AW$54,0))*F1720+INDEX('BCA Inputs'!$BQ$14:$BQ$54,MATCH(I1720,'BCA Inputs'!$AW$14:$AW$54,0))*G1720,"")),"")</f>
        <v/>
      </c>
      <c r="AE1720" s="237" t="str">
        <f t="shared" si="266"/>
        <v/>
      </c>
      <c r="AF1720" s="198">
        <f t="shared" si="268"/>
        <v>0</v>
      </c>
      <c r="AG1720" s="239">
        <f t="shared" si="269"/>
        <v>0</v>
      </c>
    </row>
    <row r="1721" spans="1:33">
      <c r="A1721" s="228"/>
      <c r="B1721" s="176"/>
      <c r="C1721" s="229"/>
      <c r="D1721" s="230"/>
      <c r="E1721" s="230"/>
      <c r="F1721" s="230"/>
      <c r="G1721" s="230"/>
      <c r="H1721" s="231"/>
      <c r="I1721" s="231"/>
      <c r="J1721" s="232"/>
      <c r="K1721" s="232"/>
      <c r="L1721" s="232"/>
      <c r="M1721" s="181">
        <f t="shared" si="267"/>
        <v>0</v>
      </c>
      <c r="N1721" s="181">
        <f>IF(H1721="",0,H1721*I1721*'Avoided Water Savings Cost'!$C$16)</f>
        <v>0</v>
      </c>
      <c r="O1721" s="545">
        <f>IF(C1721="",0,IF($B$3="NYSEG",C1721/(1-'Avoided Electric Costs 2020'!$W$21),IF($B$3="RG&amp;E",C1721/(1-'Avoided Electric Costs 2020'!$X$21),"")))</f>
        <v>0</v>
      </c>
      <c r="P1721" s="546">
        <f>IF(D1721="",0,IF($B$3="NYSEG",D1721/(1-'Avoided Electric Costs 2020'!$W$21),IF($B$3="RG&amp;E",D1721/(1-'Avoided Electric Costs 2020'!$X$21),"")))</f>
        <v>0</v>
      </c>
      <c r="Q1721" s="546">
        <f>IF(E1721="",0,IF($B$3="NYSEG",E1721/(1-'Avoided Natural Gas Costs 2020'!$J$34),IF($B$3="RG&amp;E",E1721/(1-'Avoided Natural Gas Costs 2020'!$K$34),"")))</f>
        <v>0</v>
      </c>
      <c r="R1721" s="233" t="str">
        <f>IFERROR(IF(P1721*'BCA Inputs'!$C$1+Q1721*'BCA Inputs'!$C$2+F1721*'BCA Inputs'!$C$2+G1721*'BCA Inputs'!$C$2=0,"",P1721*'BCA Inputs'!$C$1+Q1721*'BCA Inputs'!$C$2+F1721*'BCA Inputs'!$C$2+G1721*'BCA Inputs'!$C$2),"")</f>
        <v/>
      </c>
      <c r="S1721" s="181" t="str">
        <f t="shared" si="260"/>
        <v/>
      </c>
      <c r="T1721" s="181" t="str">
        <f>IFERROR(IF($B$3="NYSEG",(INDEX('BCA Inputs'!$N$14:$N$54,MATCH(I1721,'BCA Inputs'!$M$14:$M$54,0))*P1721+INDEX('BCA Inputs'!$O$14:$O$54,MATCH(I1721,'BCA Inputs'!$M$14:$M$54,0))*O1721+INDEX('BCA Inputs'!P:P,MATCH(I1721,'BCA Inputs'!M:M,0))*Q1721+INDEX('BCA Inputs'!Q:Q,MATCH(I1721,'BCA Inputs'!M:M,0))*F1721+INDEX('BCA Inputs'!R:R,MATCH(I1721,'BCA Inputs'!M:M,0))*G1721)+L1721+N1721,IF($B$3="RG&amp;E",(INDEX('BCA Inputs'!$AX$14:$AX$54,MATCH(I1721,'BCA Inputs'!$AW$14:$AW$54,0))*P1721+INDEX('BCA Inputs'!$AY$14:$AY$54,MATCH(I1721,'BCA Inputs'!$AW$14:$AW$54,0))*O1721+INDEX('BCA Inputs'!$AZ$14:$AZ$54,MATCH(I1721,'BCA Inputs'!$AW$14:$AW$54,0))*Q1721+INDEX('BCA Inputs'!$BA$14:$BA$54,MATCH(I1721,'BCA Inputs'!$AW$14:$AW$54,0))*F1721+INDEX('BCA Inputs'!$BB$14:$BB$54,MATCH(I1721,'BCA Inputs'!$AW$14:$AW$54,0))*G1721)+L1721+N1721,"")),"")</f>
        <v/>
      </c>
      <c r="U1721" s="234" t="str">
        <f t="shared" si="261"/>
        <v/>
      </c>
      <c r="V1721" s="234" t="str">
        <f t="shared" si="262"/>
        <v/>
      </c>
      <c r="W1721" s="234" t="str">
        <f t="shared" si="263"/>
        <v/>
      </c>
      <c r="Y1721" s="235" t="str">
        <f t="shared" si="264"/>
        <v/>
      </c>
      <c r="Z1721" s="236" t="str">
        <f>IFERROR(IF($B$3="NYSEG",INDEX('BCA Inputs'!$X$14:$X$54,MATCH(I1721,'BCA Inputs'!$M$14:$M$54,0))*P1721+INDEX('BCA Inputs'!$Y$14:$Y$54,MATCH(I1721,'BCA Inputs'!$M$14:$M$54,0))*O1721+INDEX('BCA Inputs'!$Z$14:$Z$54,MATCH(I1721,'BCA Inputs'!$M$14:$M$54,0))*Q1721+INDEX('BCA Inputs'!$AA$14:$AA$54,MATCH(I1721,'BCA Inputs'!$M$14:$M$54,0))*F1721+INDEX('BCA Inputs'!$AB$14:$AB$54,MATCH(I1721,'BCA Inputs'!$M$14:$M$54,0))*G1721,IF($B$3="RG&amp;E",INDEX('BCA Inputs'!$BG$14:$BG$54,MATCH(I1721,'BCA Inputs'!$AW$14:$AW$54,0))*P1721+INDEX('BCA Inputs'!$BH$14:$BH$54,MATCH(I1721,'BCA Inputs'!$AW$14:$AW$54,0))*O1721+INDEX('BCA Inputs'!$BI$14:$BI$54,MATCH(I1721,'BCA Inputs'!$AW$14:$AW$54,0))*Q1721+INDEX('BCA Inputs'!$BJ$14:$BJ$54,MATCH(I1721,'BCA Inputs'!$AW$14:$AW$54,0))*F1721+INDEX('BCA Inputs'!$BK$14:$BK$54,MATCH(I1721,'BCA Inputs'!$AW$14:$AW$54,0))*G1721,"")),"")</f>
        <v/>
      </c>
      <c r="AA1721" s="237" t="str">
        <f t="shared" si="265"/>
        <v/>
      </c>
      <c r="AC1721" s="238" t="str">
        <f>IFERROR((K1721+R1721)+IF($B$3="NYSEG",INDEX('BCA Inputs'!$AI$14:$AI$54,MATCH(I1721,'BCA Inputs'!$M$14:$M$54,0))*P1721+INDEX('BCA Inputs'!$AJ$14:$AJ$54,MATCH(I1721,'BCA Inputs'!$M$14:$M$54,0))*Q1721,IF($B$3="RG&amp;E",INDEX('BCA Inputs'!$BR$14:$BR$54,MATCH(I1721,'BCA Inputs'!$AW$14:$AW$54,0))*P1721+INDEX('BCA Inputs'!$BS$14:$BS$54,MATCH(I1721,'BCA Inputs'!$AW$14:$AW$54,0))*Q1721,"")),"")</f>
        <v/>
      </c>
      <c r="AD1721" s="181" t="str">
        <f>IFERROR(IF($B$3="NYSEG",INDEX('BCA Inputs'!$AD$14:$AD$54,MATCH(I1721,'BCA Inputs'!$M$14:$M$54,0))*P1721+INDEX('BCA Inputs'!$AE$14:$AE$54,MATCH(I1721,'BCA Inputs'!$M$14:$M$54,0))*O1721+INDEX('BCA Inputs'!$AF$14:$AF$54,MATCH(I1721,'BCA Inputs'!$M$14:$M$54,0))*Q1721+INDEX('BCA Inputs'!$AG$14:$AG$54,MATCH(I1721,'BCA Inputs'!$M$14:$M$54,0))*F1721+INDEX('BCA Inputs'!$AH$14:$AH$54,MATCH(I1721,'BCA Inputs'!$M$14:$M$54,0))*G1721,IF($B$3="RG&amp;E",INDEX('BCA Inputs'!$BM$14:$BM$54,MATCH(I1721,'BCA Inputs'!$AW$14:$AW$54,0))*P1721+INDEX('BCA Inputs'!$BN$14:$BN$54,MATCH(I1721,'BCA Inputs'!$AW$14:$AW$54,0))*O1721+INDEX('BCA Inputs'!$BO$14:$BO$54,MATCH(I1721,'BCA Inputs'!$AW$14:$AW$54,0))*Q1721+INDEX('BCA Inputs'!$BP$14:$BP$54,MATCH(I1721,'BCA Inputs'!$AW$14:$AW$54,0))*F1721+INDEX('BCA Inputs'!$BQ$14:$BQ$54,MATCH(I1721,'BCA Inputs'!$AW$14:$AW$54,0))*G1721,"")),"")</f>
        <v/>
      </c>
      <c r="AE1721" s="237" t="str">
        <f t="shared" si="266"/>
        <v/>
      </c>
      <c r="AF1721" s="198">
        <f t="shared" si="268"/>
        <v>0</v>
      </c>
      <c r="AG1721" s="239">
        <f t="shared" si="269"/>
        <v>0</v>
      </c>
    </row>
    <row r="1722" spans="1:33">
      <c r="A1722" s="228"/>
      <c r="B1722" s="176"/>
      <c r="C1722" s="229"/>
      <c r="D1722" s="230"/>
      <c r="E1722" s="230"/>
      <c r="F1722" s="230"/>
      <c r="G1722" s="230"/>
      <c r="H1722" s="231"/>
      <c r="I1722" s="231"/>
      <c r="J1722" s="232"/>
      <c r="K1722" s="232"/>
      <c r="L1722" s="232"/>
      <c r="M1722" s="181">
        <f t="shared" si="267"/>
        <v>0</v>
      </c>
      <c r="N1722" s="181">
        <f>IF(H1722="",0,H1722*I1722*'Avoided Water Savings Cost'!$C$16)</f>
        <v>0</v>
      </c>
      <c r="O1722" s="545">
        <f>IF(C1722="",0,IF($B$3="NYSEG",C1722/(1-'Avoided Electric Costs 2020'!$W$21),IF($B$3="RG&amp;E",C1722/(1-'Avoided Electric Costs 2020'!$X$21),"")))</f>
        <v>0</v>
      </c>
      <c r="P1722" s="546">
        <f>IF(D1722="",0,IF($B$3="NYSEG",D1722/(1-'Avoided Electric Costs 2020'!$W$21),IF($B$3="RG&amp;E",D1722/(1-'Avoided Electric Costs 2020'!$X$21),"")))</f>
        <v>0</v>
      </c>
      <c r="Q1722" s="546">
        <f>IF(E1722="",0,IF($B$3="NYSEG",E1722/(1-'Avoided Natural Gas Costs 2020'!$J$34),IF($B$3="RG&amp;E",E1722/(1-'Avoided Natural Gas Costs 2020'!$K$34),"")))</f>
        <v>0</v>
      </c>
      <c r="R1722" s="233" t="str">
        <f>IFERROR(IF(P1722*'BCA Inputs'!$C$1+Q1722*'BCA Inputs'!$C$2+F1722*'BCA Inputs'!$C$2+G1722*'BCA Inputs'!$C$2=0,"",P1722*'BCA Inputs'!$C$1+Q1722*'BCA Inputs'!$C$2+F1722*'BCA Inputs'!$C$2+G1722*'BCA Inputs'!$C$2),"")</f>
        <v/>
      </c>
      <c r="S1722" s="181" t="str">
        <f t="shared" si="260"/>
        <v/>
      </c>
      <c r="T1722" s="181" t="str">
        <f>IFERROR(IF($B$3="NYSEG",(INDEX('BCA Inputs'!$N$14:$N$54,MATCH(I1722,'BCA Inputs'!$M$14:$M$54,0))*P1722+INDEX('BCA Inputs'!$O$14:$O$54,MATCH(I1722,'BCA Inputs'!$M$14:$M$54,0))*O1722+INDEX('BCA Inputs'!P:P,MATCH(I1722,'BCA Inputs'!M:M,0))*Q1722+INDEX('BCA Inputs'!Q:Q,MATCH(I1722,'BCA Inputs'!M:M,0))*F1722+INDEX('BCA Inputs'!R:R,MATCH(I1722,'BCA Inputs'!M:M,0))*G1722)+L1722+N1722,IF($B$3="RG&amp;E",(INDEX('BCA Inputs'!$AX$14:$AX$54,MATCH(I1722,'BCA Inputs'!$AW$14:$AW$54,0))*P1722+INDEX('BCA Inputs'!$AY$14:$AY$54,MATCH(I1722,'BCA Inputs'!$AW$14:$AW$54,0))*O1722+INDEX('BCA Inputs'!$AZ$14:$AZ$54,MATCH(I1722,'BCA Inputs'!$AW$14:$AW$54,0))*Q1722+INDEX('BCA Inputs'!$BA$14:$BA$54,MATCH(I1722,'BCA Inputs'!$AW$14:$AW$54,0))*F1722+INDEX('BCA Inputs'!$BB$14:$BB$54,MATCH(I1722,'BCA Inputs'!$AW$14:$AW$54,0))*G1722)+L1722+N1722,"")),"")</f>
        <v/>
      </c>
      <c r="U1722" s="234" t="str">
        <f t="shared" si="261"/>
        <v/>
      </c>
      <c r="V1722" s="234" t="str">
        <f t="shared" si="262"/>
        <v/>
      </c>
      <c r="W1722" s="234" t="str">
        <f t="shared" si="263"/>
        <v/>
      </c>
      <c r="Y1722" s="235" t="str">
        <f t="shared" si="264"/>
        <v/>
      </c>
      <c r="Z1722" s="236" t="str">
        <f>IFERROR(IF($B$3="NYSEG",INDEX('BCA Inputs'!$X$14:$X$54,MATCH(I1722,'BCA Inputs'!$M$14:$M$54,0))*P1722+INDEX('BCA Inputs'!$Y$14:$Y$54,MATCH(I1722,'BCA Inputs'!$M$14:$M$54,0))*O1722+INDEX('BCA Inputs'!$Z$14:$Z$54,MATCH(I1722,'BCA Inputs'!$M$14:$M$54,0))*Q1722+INDEX('BCA Inputs'!$AA$14:$AA$54,MATCH(I1722,'BCA Inputs'!$M$14:$M$54,0))*F1722+INDEX('BCA Inputs'!$AB$14:$AB$54,MATCH(I1722,'BCA Inputs'!$M$14:$M$54,0))*G1722,IF($B$3="RG&amp;E",INDEX('BCA Inputs'!$BG$14:$BG$54,MATCH(I1722,'BCA Inputs'!$AW$14:$AW$54,0))*P1722+INDEX('BCA Inputs'!$BH$14:$BH$54,MATCH(I1722,'BCA Inputs'!$AW$14:$AW$54,0))*O1722+INDEX('BCA Inputs'!$BI$14:$BI$54,MATCH(I1722,'BCA Inputs'!$AW$14:$AW$54,0))*Q1722+INDEX('BCA Inputs'!$BJ$14:$BJ$54,MATCH(I1722,'BCA Inputs'!$AW$14:$AW$54,0))*F1722+INDEX('BCA Inputs'!$BK$14:$BK$54,MATCH(I1722,'BCA Inputs'!$AW$14:$AW$54,0))*G1722,"")),"")</f>
        <v/>
      </c>
      <c r="AA1722" s="237" t="str">
        <f t="shared" si="265"/>
        <v/>
      </c>
      <c r="AC1722" s="238" t="str">
        <f>IFERROR((K1722+R1722)+IF($B$3="NYSEG",INDEX('BCA Inputs'!$AI$14:$AI$54,MATCH(I1722,'BCA Inputs'!$M$14:$M$54,0))*P1722+INDEX('BCA Inputs'!$AJ$14:$AJ$54,MATCH(I1722,'BCA Inputs'!$M$14:$M$54,0))*Q1722,IF($B$3="RG&amp;E",INDEX('BCA Inputs'!$BR$14:$BR$54,MATCH(I1722,'BCA Inputs'!$AW$14:$AW$54,0))*P1722+INDEX('BCA Inputs'!$BS$14:$BS$54,MATCH(I1722,'BCA Inputs'!$AW$14:$AW$54,0))*Q1722,"")),"")</f>
        <v/>
      </c>
      <c r="AD1722" s="181" t="str">
        <f>IFERROR(IF($B$3="NYSEG",INDEX('BCA Inputs'!$AD$14:$AD$54,MATCH(I1722,'BCA Inputs'!$M$14:$M$54,0))*P1722+INDEX('BCA Inputs'!$AE$14:$AE$54,MATCH(I1722,'BCA Inputs'!$M$14:$M$54,0))*O1722+INDEX('BCA Inputs'!$AF$14:$AF$54,MATCH(I1722,'BCA Inputs'!$M$14:$M$54,0))*Q1722+INDEX('BCA Inputs'!$AG$14:$AG$54,MATCH(I1722,'BCA Inputs'!$M$14:$M$54,0))*F1722+INDEX('BCA Inputs'!$AH$14:$AH$54,MATCH(I1722,'BCA Inputs'!$M$14:$M$54,0))*G1722,IF($B$3="RG&amp;E",INDEX('BCA Inputs'!$BM$14:$BM$54,MATCH(I1722,'BCA Inputs'!$AW$14:$AW$54,0))*P1722+INDEX('BCA Inputs'!$BN$14:$BN$54,MATCH(I1722,'BCA Inputs'!$AW$14:$AW$54,0))*O1722+INDEX('BCA Inputs'!$BO$14:$BO$54,MATCH(I1722,'BCA Inputs'!$AW$14:$AW$54,0))*Q1722+INDEX('BCA Inputs'!$BP$14:$BP$54,MATCH(I1722,'BCA Inputs'!$AW$14:$AW$54,0))*F1722+INDEX('BCA Inputs'!$BQ$14:$BQ$54,MATCH(I1722,'BCA Inputs'!$AW$14:$AW$54,0))*G1722,"")),"")</f>
        <v/>
      </c>
      <c r="AE1722" s="237" t="str">
        <f t="shared" si="266"/>
        <v/>
      </c>
      <c r="AF1722" s="198">
        <f t="shared" si="268"/>
        <v>0</v>
      </c>
      <c r="AG1722" s="239">
        <f t="shared" si="269"/>
        <v>0</v>
      </c>
    </row>
    <row r="1723" spans="1:33">
      <c r="A1723" s="228"/>
      <c r="B1723" s="176"/>
      <c r="C1723" s="229"/>
      <c r="D1723" s="230"/>
      <c r="E1723" s="230"/>
      <c r="F1723" s="230"/>
      <c r="G1723" s="230"/>
      <c r="H1723" s="231"/>
      <c r="I1723" s="231"/>
      <c r="J1723" s="232"/>
      <c r="K1723" s="232"/>
      <c r="L1723" s="232"/>
      <c r="M1723" s="181">
        <f t="shared" si="267"/>
        <v>0</v>
      </c>
      <c r="N1723" s="181">
        <f>IF(H1723="",0,H1723*I1723*'Avoided Water Savings Cost'!$C$16)</f>
        <v>0</v>
      </c>
      <c r="O1723" s="545">
        <f>IF(C1723="",0,IF($B$3="NYSEG",C1723/(1-'Avoided Electric Costs 2020'!$W$21),IF($B$3="RG&amp;E",C1723/(1-'Avoided Electric Costs 2020'!$X$21),"")))</f>
        <v>0</v>
      </c>
      <c r="P1723" s="546">
        <f>IF(D1723="",0,IF($B$3="NYSEG",D1723/(1-'Avoided Electric Costs 2020'!$W$21),IF($B$3="RG&amp;E",D1723/(1-'Avoided Electric Costs 2020'!$X$21),"")))</f>
        <v>0</v>
      </c>
      <c r="Q1723" s="546">
        <f>IF(E1723="",0,IF($B$3="NYSEG",E1723/(1-'Avoided Natural Gas Costs 2020'!$J$34),IF($B$3="RG&amp;E",E1723/(1-'Avoided Natural Gas Costs 2020'!$K$34),"")))</f>
        <v>0</v>
      </c>
      <c r="R1723" s="233" t="str">
        <f>IFERROR(IF(P1723*'BCA Inputs'!$C$1+Q1723*'BCA Inputs'!$C$2+F1723*'BCA Inputs'!$C$2+G1723*'BCA Inputs'!$C$2=0,"",P1723*'BCA Inputs'!$C$1+Q1723*'BCA Inputs'!$C$2+F1723*'BCA Inputs'!$C$2+G1723*'BCA Inputs'!$C$2),"")</f>
        <v/>
      </c>
      <c r="S1723" s="181" t="str">
        <f t="shared" si="260"/>
        <v/>
      </c>
      <c r="T1723" s="181" t="str">
        <f>IFERROR(IF($B$3="NYSEG",(INDEX('BCA Inputs'!$N$14:$N$54,MATCH(I1723,'BCA Inputs'!$M$14:$M$54,0))*P1723+INDEX('BCA Inputs'!$O$14:$O$54,MATCH(I1723,'BCA Inputs'!$M$14:$M$54,0))*O1723+INDEX('BCA Inputs'!P:P,MATCH(I1723,'BCA Inputs'!M:M,0))*Q1723+INDEX('BCA Inputs'!Q:Q,MATCH(I1723,'BCA Inputs'!M:M,0))*F1723+INDEX('BCA Inputs'!R:R,MATCH(I1723,'BCA Inputs'!M:M,0))*G1723)+L1723+N1723,IF($B$3="RG&amp;E",(INDEX('BCA Inputs'!$AX$14:$AX$54,MATCH(I1723,'BCA Inputs'!$AW$14:$AW$54,0))*P1723+INDEX('BCA Inputs'!$AY$14:$AY$54,MATCH(I1723,'BCA Inputs'!$AW$14:$AW$54,0))*O1723+INDEX('BCA Inputs'!$AZ$14:$AZ$54,MATCH(I1723,'BCA Inputs'!$AW$14:$AW$54,0))*Q1723+INDEX('BCA Inputs'!$BA$14:$BA$54,MATCH(I1723,'BCA Inputs'!$AW$14:$AW$54,0))*F1723+INDEX('BCA Inputs'!$BB$14:$BB$54,MATCH(I1723,'BCA Inputs'!$AW$14:$AW$54,0))*G1723)+L1723+N1723,"")),"")</f>
        <v/>
      </c>
      <c r="U1723" s="234" t="str">
        <f t="shared" si="261"/>
        <v/>
      </c>
      <c r="V1723" s="234" t="str">
        <f t="shared" si="262"/>
        <v/>
      </c>
      <c r="W1723" s="234" t="str">
        <f t="shared" si="263"/>
        <v/>
      </c>
      <c r="Y1723" s="235" t="str">
        <f t="shared" si="264"/>
        <v/>
      </c>
      <c r="Z1723" s="236" t="str">
        <f>IFERROR(IF($B$3="NYSEG",INDEX('BCA Inputs'!$X$14:$X$54,MATCH(I1723,'BCA Inputs'!$M$14:$M$54,0))*P1723+INDEX('BCA Inputs'!$Y$14:$Y$54,MATCH(I1723,'BCA Inputs'!$M$14:$M$54,0))*O1723+INDEX('BCA Inputs'!$Z$14:$Z$54,MATCH(I1723,'BCA Inputs'!$M$14:$M$54,0))*Q1723+INDEX('BCA Inputs'!$AA$14:$AA$54,MATCH(I1723,'BCA Inputs'!$M$14:$M$54,0))*F1723+INDEX('BCA Inputs'!$AB$14:$AB$54,MATCH(I1723,'BCA Inputs'!$M$14:$M$54,0))*G1723,IF($B$3="RG&amp;E",INDEX('BCA Inputs'!$BG$14:$BG$54,MATCH(I1723,'BCA Inputs'!$AW$14:$AW$54,0))*P1723+INDEX('BCA Inputs'!$BH$14:$BH$54,MATCH(I1723,'BCA Inputs'!$AW$14:$AW$54,0))*O1723+INDEX('BCA Inputs'!$BI$14:$BI$54,MATCH(I1723,'BCA Inputs'!$AW$14:$AW$54,0))*Q1723+INDEX('BCA Inputs'!$BJ$14:$BJ$54,MATCH(I1723,'BCA Inputs'!$AW$14:$AW$54,0))*F1723+INDEX('BCA Inputs'!$BK$14:$BK$54,MATCH(I1723,'BCA Inputs'!$AW$14:$AW$54,0))*G1723,"")),"")</f>
        <v/>
      </c>
      <c r="AA1723" s="237" t="str">
        <f t="shared" si="265"/>
        <v/>
      </c>
      <c r="AC1723" s="238" t="str">
        <f>IFERROR((K1723+R1723)+IF($B$3="NYSEG",INDEX('BCA Inputs'!$AI$14:$AI$54,MATCH(I1723,'BCA Inputs'!$M$14:$M$54,0))*P1723+INDEX('BCA Inputs'!$AJ$14:$AJ$54,MATCH(I1723,'BCA Inputs'!$M$14:$M$54,0))*Q1723,IF($B$3="RG&amp;E",INDEX('BCA Inputs'!$BR$14:$BR$54,MATCH(I1723,'BCA Inputs'!$AW$14:$AW$54,0))*P1723+INDEX('BCA Inputs'!$BS$14:$BS$54,MATCH(I1723,'BCA Inputs'!$AW$14:$AW$54,0))*Q1723,"")),"")</f>
        <v/>
      </c>
      <c r="AD1723" s="181" t="str">
        <f>IFERROR(IF($B$3="NYSEG",INDEX('BCA Inputs'!$AD$14:$AD$54,MATCH(I1723,'BCA Inputs'!$M$14:$M$54,0))*P1723+INDEX('BCA Inputs'!$AE$14:$AE$54,MATCH(I1723,'BCA Inputs'!$M$14:$M$54,0))*O1723+INDEX('BCA Inputs'!$AF$14:$AF$54,MATCH(I1723,'BCA Inputs'!$M$14:$M$54,0))*Q1723+INDEX('BCA Inputs'!$AG$14:$AG$54,MATCH(I1723,'BCA Inputs'!$M$14:$M$54,0))*F1723+INDEX('BCA Inputs'!$AH$14:$AH$54,MATCH(I1723,'BCA Inputs'!$M$14:$M$54,0))*G1723,IF($B$3="RG&amp;E",INDEX('BCA Inputs'!$BM$14:$BM$54,MATCH(I1723,'BCA Inputs'!$AW$14:$AW$54,0))*P1723+INDEX('BCA Inputs'!$BN$14:$BN$54,MATCH(I1723,'BCA Inputs'!$AW$14:$AW$54,0))*O1723+INDEX('BCA Inputs'!$BO$14:$BO$54,MATCH(I1723,'BCA Inputs'!$AW$14:$AW$54,0))*Q1723+INDEX('BCA Inputs'!$BP$14:$BP$54,MATCH(I1723,'BCA Inputs'!$AW$14:$AW$54,0))*F1723+INDEX('BCA Inputs'!$BQ$14:$BQ$54,MATCH(I1723,'BCA Inputs'!$AW$14:$AW$54,0))*G1723,"")),"")</f>
        <v/>
      </c>
      <c r="AE1723" s="237" t="str">
        <f t="shared" si="266"/>
        <v/>
      </c>
      <c r="AF1723" s="198">
        <f t="shared" si="268"/>
        <v>0</v>
      </c>
      <c r="AG1723" s="239">
        <f t="shared" si="269"/>
        <v>0</v>
      </c>
    </row>
    <row r="1724" spans="1:33">
      <c r="A1724" s="228"/>
      <c r="B1724" s="176"/>
      <c r="C1724" s="229"/>
      <c r="D1724" s="230"/>
      <c r="E1724" s="230"/>
      <c r="F1724" s="230"/>
      <c r="G1724" s="230"/>
      <c r="H1724" s="231"/>
      <c r="I1724" s="231"/>
      <c r="J1724" s="232"/>
      <c r="K1724" s="232"/>
      <c r="L1724" s="232"/>
      <c r="M1724" s="181">
        <f t="shared" si="267"/>
        <v>0</v>
      </c>
      <c r="N1724" s="181">
        <f>IF(H1724="",0,H1724*I1724*'Avoided Water Savings Cost'!$C$16)</f>
        <v>0</v>
      </c>
      <c r="O1724" s="545">
        <f>IF(C1724="",0,IF($B$3="NYSEG",C1724/(1-'Avoided Electric Costs 2020'!$W$21),IF($B$3="RG&amp;E",C1724/(1-'Avoided Electric Costs 2020'!$X$21),"")))</f>
        <v>0</v>
      </c>
      <c r="P1724" s="546">
        <f>IF(D1724="",0,IF($B$3="NYSEG",D1724/(1-'Avoided Electric Costs 2020'!$W$21),IF($B$3="RG&amp;E",D1724/(1-'Avoided Electric Costs 2020'!$X$21),"")))</f>
        <v>0</v>
      </c>
      <c r="Q1724" s="546">
        <f>IF(E1724="",0,IF($B$3="NYSEG",E1724/(1-'Avoided Natural Gas Costs 2020'!$J$34),IF($B$3="RG&amp;E",E1724/(1-'Avoided Natural Gas Costs 2020'!$K$34),"")))</f>
        <v>0</v>
      </c>
      <c r="R1724" s="233" t="str">
        <f>IFERROR(IF(P1724*'BCA Inputs'!$C$1+Q1724*'BCA Inputs'!$C$2+F1724*'BCA Inputs'!$C$2+G1724*'BCA Inputs'!$C$2=0,"",P1724*'BCA Inputs'!$C$1+Q1724*'BCA Inputs'!$C$2+F1724*'BCA Inputs'!$C$2+G1724*'BCA Inputs'!$C$2),"")</f>
        <v/>
      </c>
      <c r="S1724" s="181" t="str">
        <f t="shared" si="260"/>
        <v/>
      </c>
      <c r="T1724" s="181" t="str">
        <f>IFERROR(IF($B$3="NYSEG",(INDEX('BCA Inputs'!$N$14:$N$54,MATCH(I1724,'BCA Inputs'!$M$14:$M$54,0))*P1724+INDEX('BCA Inputs'!$O$14:$O$54,MATCH(I1724,'BCA Inputs'!$M$14:$M$54,0))*O1724+INDEX('BCA Inputs'!P:P,MATCH(I1724,'BCA Inputs'!M:M,0))*Q1724+INDEX('BCA Inputs'!Q:Q,MATCH(I1724,'BCA Inputs'!M:M,0))*F1724+INDEX('BCA Inputs'!R:R,MATCH(I1724,'BCA Inputs'!M:M,0))*G1724)+L1724+N1724,IF($B$3="RG&amp;E",(INDEX('BCA Inputs'!$AX$14:$AX$54,MATCH(I1724,'BCA Inputs'!$AW$14:$AW$54,0))*P1724+INDEX('BCA Inputs'!$AY$14:$AY$54,MATCH(I1724,'BCA Inputs'!$AW$14:$AW$54,0))*O1724+INDEX('BCA Inputs'!$AZ$14:$AZ$54,MATCH(I1724,'BCA Inputs'!$AW$14:$AW$54,0))*Q1724+INDEX('BCA Inputs'!$BA$14:$BA$54,MATCH(I1724,'BCA Inputs'!$AW$14:$AW$54,0))*F1724+INDEX('BCA Inputs'!$BB$14:$BB$54,MATCH(I1724,'BCA Inputs'!$AW$14:$AW$54,0))*G1724)+L1724+N1724,"")),"")</f>
        <v/>
      </c>
      <c r="U1724" s="234" t="str">
        <f t="shared" si="261"/>
        <v/>
      </c>
      <c r="V1724" s="234" t="str">
        <f t="shared" si="262"/>
        <v/>
      </c>
      <c r="W1724" s="234" t="str">
        <f t="shared" si="263"/>
        <v/>
      </c>
      <c r="Y1724" s="235" t="str">
        <f t="shared" si="264"/>
        <v/>
      </c>
      <c r="Z1724" s="236" t="str">
        <f>IFERROR(IF($B$3="NYSEG",INDEX('BCA Inputs'!$X$14:$X$54,MATCH(I1724,'BCA Inputs'!$M$14:$M$54,0))*P1724+INDEX('BCA Inputs'!$Y$14:$Y$54,MATCH(I1724,'BCA Inputs'!$M$14:$M$54,0))*O1724+INDEX('BCA Inputs'!$Z$14:$Z$54,MATCH(I1724,'BCA Inputs'!$M$14:$M$54,0))*Q1724+INDEX('BCA Inputs'!$AA$14:$AA$54,MATCH(I1724,'BCA Inputs'!$M$14:$M$54,0))*F1724+INDEX('BCA Inputs'!$AB$14:$AB$54,MATCH(I1724,'BCA Inputs'!$M$14:$M$54,0))*G1724,IF($B$3="RG&amp;E",INDEX('BCA Inputs'!$BG$14:$BG$54,MATCH(I1724,'BCA Inputs'!$AW$14:$AW$54,0))*P1724+INDEX('BCA Inputs'!$BH$14:$BH$54,MATCH(I1724,'BCA Inputs'!$AW$14:$AW$54,0))*O1724+INDEX('BCA Inputs'!$BI$14:$BI$54,MATCH(I1724,'BCA Inputs'!$AW$14:$AW$54,0))*Q1724+INDEX('BCA Inputs'!$BJ$14:$BJ$54,MATCH(I1724,'BCA Inputs'!$AW$14:$AW$54,0))*F1724+INDEX('BCA Inputs'!$BK$14:$BK$54,MATCH(I1724,'BCA Inputs'!$AW$14:$AW$54,0))*G1724,"")),"")</f>
        <v/>
      </c>
      <c r="AA1724" s="237" t="str">
        <f t="shared" si="265"/>
        <v/>
      </c>
      <c r="AC1724" s="238" t="str">
        <f>IFERROR((K1724+R1724)+IF($B$3="NYSEG",INDEX('BCA Inputs'!$AI$14:$AI$54,MATCH(I1724,'BCA Inputs'!$M$14:$M$54,0))*P1724+INDEX('BCA Inputs'!$AJ$14:$AJ$54,MATCH(I1724,'BCA Inputs'!$M$14:$M$54,0))*Q1724,IF($B$3="RG&amp;E",INDEX('BCA Inputs'!$BR$14:$BR$54,MATCH(I1724,'BCA Inputs'!$AW$14:$AW$54,0))*P1724+INDEX('BCA Inputs'!$BS$14:$BS$54,MATCH(I1724,'BCA Inputs'!$AW$14:$AW$54,0))*Q1724,"")),"")</f>
        <v/>
      </c>
      <c r="AD1724" s="181" t="str">
        <f>IFERROR(IF($B$3="NYSEG",INDEX('BCA Inputs'!$AD$14:$AD$54,MATCH(I1724,'BCA Inputs'!$M$14:$M$54,0))*P1724+INDEX('BCA Inputs'!$AE$14:$AE$54,MATCH(I1724,'BCA Inputs'!$M$14:$M$54,0))*O1724+INDEX('BCA Inputs'!$AF$14:$AF$54,MATCH(I1724,'BCA Inputs'!$M$14:$M$54,0))*Q1724+INDEX('BCA Inputs'!$AG$14:$AG$54,MATCH(I1724,'BCA Inputs'!$M$14:$M$54,0))*F1724+INDEX('BCA Inputs'!$AH$14:$AH$54,MATCH(I1724,'BCA Inputs'!$M$14:$M$54,0))*G1724,IF($B$3="RG&amp;E",INDEX('BCA Inputs'!$BM$14:$BM$54,MATCH(I1724,'BCA Inputs'!$AW$14:$AW$54,0))*P1724+INDEX('BCA Inputs'!$BN$14:$BN$54,MATCH(I1724,'BCA Inputs'!$AW$14:$AW$54,0))*O1724+INDEX('BCA Inputs'!$BO$14:$BO$54,MATCH(I1724,'BCA Inputs'!$AW$14:$AW$54,0))*Q1724+INDEX('BCA Inputs'!$BP$14:$BP$54,MATCH(I1724,'BCA Inputs'!$AW$14:$AW$54,0))*F1724+INDEX('BCA Inputs'!$BQ$14:$BQ$54,MATCH(I1724,'BCA Inputs'!$AW$14:$AW$54,0))*G1724,"")),"")</f>
        <v/>
      </c>
      <c r="AE1724" s="237" t="str">
        <f t="shared" si="266"/>
        <v/>
      </c>
      <c r="AF1724" s="198">
        <f t="shared" si="268"/>
        <v>0</v>
      </c>
      <c r="AG1724" s="239">
        <f t="shared" si="269"/>
        <v>0</v>
      </c>
    </row>
    <row r="1725" spans="1:33">
      <c r="A1725" s="228"/>
      <c r="B1725" s="176"/>
      <c r="C1725" s="229"/>
      <c r="D1725" s="230"/>
      <c r="E1725" s="230"/>
      <c r="F1725" s="230"/>
      <c r="G1725" s="230"/>
      <c r="H1725" s="231"/>
      <c r="I1725" s="231"/>
      <c r="J1725" s="232"/>
      <c r="K1725" s="232"/>
      <c r="L1725" s="232"/>
      <c r="M1725" s="181">
        <f t="shared" si="267"/>
        <v>0</v>
      </c>
      <c r="N1725" s="181">
        <f>IF(H1725="",0,H1725*I1725*'Avoided Water Savings Cost'!$C$16)</f>
        <v>0</v>
      </c>
      <c r="O1725" s="545">
        <f>IF(C1725="",0,IF($B$3="NYSEG",C1725/(1-'Avoided Electric Costs 2020'!$W$21),IF($B$3="RG&amp;E",C1725/(1-'Avoided Electric Costs 2020'!$X$21),"")))</f>
        <v>0</v>
      </c>
      <c r="P1725" s="546">
        <f>IF(D1725="",0,IF($B$3="NYSEG",D1725/(1-'Avoided Electric Costs 2020'!$W$21),IF($B$3="RG&amp;E",D1725/(1-'Avoided Electric Costs 2020'!$X$21),"")))</f>
        <v>0</v>
      </c>
      <c r="Q1725" s="546">
        <f>IF(E1725="",0,IF($B$3="NYSEG",E1725/(1-'Avoided Natural Gas Costs 2020'!$J$34),IF($B$3="RG&amp;E",E1725/(1-'Avoided Natural Gas Costs 2020'!$K$34),"")))</f>
        <v>0</v>
      </c>
      <c r="R1725" s="233" t="str">
        <f>IFERROR(IF(P1725*'BCA Inputs'!$C$1+Q1725*'BCA Inputs'!$C$2+F1725*'BCA Inputs'!$C$2+G1725*'BCA Inputs'!$C$2=0,"",P1725*'BCA Inputs'!$C$1+Q1725*'BCA Inputs'!$C$2+F1725*'BCA Inputs'!$C$2+G1725*'BCA Inputs'!$C$2),"")</f>
        <v/>
      </c>
      <c r="S1725" s="181" t="str">
        <f t="shared" si="260"/>
        <v/>
      </c>
      <c r="T1725" s="181" t="str">
        <f>IFERROR(IF($B$3="NYSEG",(INDEX('BCA Inputs'!$N$14:$N$54,MATCH(I1725,'BCA Inputs'!$M$14:$M$54,0))*P1725+INDEX('BCA Inputs'!$O$14:$O$54,MATCH(I1725,'BCA Inputs'!$M$14:$M$54,0))*O1725+INDEX('BCA Inputs'!P:P,MATCH(I1725,'BCA Inputs'!M:M,0))*Q1725+INDEX('BCA Inputs'!Q:Q,MATCH(I1725,'BCA Inputs'!M:M,0))*F1725+INDEX('BCA Inputs'!R:R,MATCH(I1725,'BCA Inputs'!M:M,0))*G1725)+L1725+N1725,IF($B$3="RG&amp;E",(INDEX('BCA Inputs'!$AX$14:$AX$54,MATCH(I1725,'BCA Inputs'!$AW$14:$AW$54,0))*P1725+INDEX('BCA Inputs'!$AY$14:$AY$54,MATCH(I1725,'BCA Inputs'!$AW$14:$AW$54,0))*O1725+INDEX('BCA Inputs'!$AZ$14:$AZ$54,MATCH(I1725,'BCA Inputs'!$AW$14:$AW$54,0))*Q1725+INDEX('BCA Inputs'!$BA$14:$BA$54,MATCH(I1725,'BCA Inputs'!$AW$14:$AW$54,0))*F1725+INDEX('BCA Inputs'!$BB$14:$BB$54,MATCH(I1725,'BCA Inputs'!$AW$14:$AW$54,0))*G1725)+L1725+N1725,"")),"")</f>
        <v/>
      </c>
      <c r="U1725" s="234" t="str">
        <f t="shared" si="261"/>
        <v/>
      </c>
      <c r="V1725" s="234" t="str">
        <f t="shared" si="262"/>
        <v/>
      </c>
      <c r="W1725" s="234" t="str">
        <f t="shared" si="263"/>
        <v/>
      </c>
      <c r="Y1725" s="235" t="str">
        <f t="shared" si="264"/>
        <v/>
      </c>
      <c r="Z1725" s="236" t="str">
        <f>IFERROR(IF($B$3="NYSEG",INDEX('BCA Inputs'!$X$14:$X$54,MATCH(I1725,'BCA Inputs'!$M$14:$M$54,0))*P1725+INDEX('BCA Inputs'!$Y$14:$Y$54,MATCH(I1725,'BCA Inputs'!$M$14:$M$54,0))*O1725+INDEX('BCA Inputs'!$Z$14:$Z$54,MATCH(I1725,'BCA Inputs'!$M$14:$M$54,0))*Q1725+INDEX('BCA Inputs'!$AA$14:$AA$54,MATCH(I1725,'BCA Inputs'!$M$14:$M$54,0))*F1725+INDEX('BCA Inputs'!$AB$14:$AB$54,MATCH(I1725,'BCA Inputs'!$M$14:$M$54,0))*G1725,IF($B$3="RG&amp;E",INDEX('BCA Inputs'!$BG$14:$BG$54,MATCH(I1725,'BCA Inputs'!$AW$14:$AW$54,0))*P1725+INDEX('BCA Inputs'!$BH$14:$BH$54,MATCH(I1725,'BCA Inputs'!$AW$14:$AW$54,0))*O1725+INDEX('BCA Inputs'!$BI$14:$BI$54,MATCH(I1725,'BCA Inputs'!$AW$14:$AW$54,0))*Q1725+INDEX('BCA Inputs'!$BJ$14:$BJ$54,MATCH(I1725,'BCA Inputs'!$AW$14:$AW$54,0))*F1725+INDEX('BCA Inputs'!$BK$14:$BK$54,MATCH(I1725,'BCA Inputs'!$AW$14:$AW$54,0))*G1725,"")),"")</f>
        <v/>
      </c>
      <c r="AA1725" s="237" t="str">
        <f t="shared" si="265"/>
        <v/>
      </c>
      <c r="AC1725" s="238" t="str">
        <f>IFERROR((K1725+R1725)+IF($B$3="NYSEG",INDEX('BCA Inputs'!$AI$14:$AI$54,MATCH(I1725,'BCA Inputs'!$M$14:$M$54,0))*P1725+INDEX('BCA Inputs'!$AJ$14:$AJ$54,MATCH(I1725,'BCA Inputs'!$M$14:$M$54,0))*Q1725,IF($B$3="RG&amp;E",INDEX('BCA Inputs'!$BR$14:$BR$54,MATCH(I1725,'BCA Inputs'!$AW$14:$AW$54,0))*P1725+INDEX('BCA Inputs'!$BS$14:$BS$54,MATCH(I1725,'BCA Inputs'!$AW$14:$AW$54,0))*Q1725,"")),"")</f>
        <v/>
      </c>
      <c r="AD1725" s="181" t="str">
        <f>IFERROR(IF($B$3="NYSEG",INDEX('BCA Inputs'!$AD$14:$AD$54,MATCH(I1725,'BCA Inputs'!$M$14:$M$54,0))*P1725+INDEX('BCA Inputs'!$AE$14:$AE$54,MATCH(I1725,'BCA Inputs'!$M$14:$M$54,0))*O1725+INDEX('BCA Inputs'!$AF$14:$AF$54,MATCH(I1725,'BCA Inputs'!$M$14:$M$54,0))*Q1725+INDEX('BCA Inputs'!$AG$14:$AG$54,MATCH(I1725,'BCA Inputs'!$M$14:$M$54,0))*F1725+INDEX('BCA Inputs'!$AH$14:$AH$54,MATCH(I1725,'BCA Inputs'!$M$14:$M$54,0))*G1725,IF($B$3="RG&amp;E",INDEX('BCA Inputs'!$BM$14:$BM$54,MATCH(I1725,'BCA Inputs'!$AW$14:$AW$54,0))*P1725+INDEX('BCA Inputs'!$BN$14:$BN$54,MATCH(I1725,'BCA Inputs'!$AW$14:$AW$54,0))*O1725+INDEX('BCA Inputs'!$BO$14:$BO$54,MATCH(I1725,'BCA Inputs'!$AW$14:$AW$54,0))*Q1725+INDEX('BCA Inputs'!$BP$14:$BP$54,MATCH(I1725,'BCA Inputs'!$AW$14:$AW$54,0))*F1725+INDEX('BCA Inputs'!$BQ$14:$BQ$54,MATCH(I1725,'BCA Inputs'!$AW$14:$AW$54,0))*G1725,"")),"")</f>
        <v/>
      </c>
      <c r="AE1725" s="237" t="str">
        <f t="shared" si="266"/>
        <v/>
      </c>
      <c r="AF1725" s="198">
        <f t="shared" si="268"/>
        <v>0</v>
      </c>
      <c r="AG1725" s="239">
        <f t="shared" si="269"/>
        <v>0</v>
      </c>
    </row>
    <row r="1726" spans="1:33">
      <c r="A1726" s="228"/>
      <c r="B1726" s="176"/>
      <c r="C1726" s="229"/>
      <c r="D1726" s="230"/>
      <c r="E1726" s="230"/>
      <c r="F1726" s="230"/>
      <c r="G1726" s="230"/>
      <c r="H1726" s="231"/>
      <c r="I1726" s="231"/>
      <c r="J1726" s="232"/>
      <c r="K1726" s="232"/>
      <c r="L1726" s="232"/>
      <c r="M1726" s="181">
        <f t="shared" si="267"/>
        <v>0</v>
      </c>
      <c r="N1726" s="181">
        <f>IF(H1726="",0,H1726*I1726*'Avoided Water Savings Cost'!$C$16)</f>
        <v>0</v>
      </c>
      <c r="O1726" s="545">
        <f>IF(C1726="",0,IF($B$3="NYSEG",C1726/(1-'Avoided Electric Costs 2020'!$W$21),IF($B$3="RG&amp;E",C1726/(1-'Avoided Electric Costs 2020'!$X$21),"")))</f>
        <v>0</v>
      </c>
      <c r="P1726" s="546">
        <f>IF(D1726="",0,IF($B$3="NYSEG",D1726/(1-'Avoided Electric Costs 2020'!$W$21),IF($B$3="RG&amp;E",D1726/(1-'Avoided Electric Costs 2020'!$X$21),"")))</f>
        <v>0</v>
      </c>
      <c r="Q1726" s="546">
        <f>IF(E1726="",0,IF($B$3="NYSEG",E1726/(1-'Avoided Natural Gas Costs 2020'!$J$34),IF($B$3="RG&amp;E",E1726/(1-'Avoided Natural Gas Costs 2020'!$K$34),"")))</f>
        <v>0</v>
      </c>
      <c r="R1726" s="233" t="str">
        <f>IFERROR(IF(P1726*'BCA Inputs'!$C$1+Q1726*'BCA Inputs'!$C$2+F1726*'BCA Inputs'!$C$2+G1726*'BCA Inputs'!$C$2=0,"",P1726*'BCA Inputs'!$C$1+Q1726*'BCA Inputs'!$C$2+F1726*'BCA Inputs'!$C$2+G1726*'BCA Inputs'!$C$2),"")</f>
        <v/>
      </c>
      <c r="S1726" s="181" t="str">
        <f t="shared" si="260"/>
        <v/>
      </c>
      <c r="T1726" s="181" t="str">
        <f>IFERROR(IF($B$3="NYSEG",(INDEX('BCA Inputs'!$N$14:$N$54,MATCH(I1726,'BCA Inputs'!$M$14:$M$54,0))*P1726+INDEX('BCA Inputs'!$O$14:$O$54,MATCH(I1726,'BCA Inputs'!$M$14:$M$54,0))*O1726+INDEX('BCA Inputs'!P:P,MATCH(I1726,'BCA Inputs'!M:M,0))*Q1726+INDEX('BCA Inputs'!Q:Q,MATCH(I1726,'BCA Inputs'!M:M,0))*F1726+INDEX('BCA Inputs'!R:R,MATCH(I1726,'BCA Inputs'!M:M,0))*G1726)+L1726+N1726,IF($B$3="RG&amp;E",(INDEX('BCA Inputs'!$AX$14:$AX$54,MATCH(I1726,'BCA Inputs'!$AW$14:$AW$54,0))*P1726+INDEX('BCA Inputs'!$AY$14:$AY$54,MATCH(I1726,'BCA Inputs'!$AW$14:$AW$54,0))*O1726+INDEX('BCA Inputs'!$AZ$14:$AZ$54,MATCH(I1726,'BCA Inputs'!$AW$14:$AW$54,0))*Q1726+INDEX('BCA Inputs'!$BA$14:$BA$54,MATCH(I1726,'BCA Inputs'!$AW$14:$AW$54,0))*F1726+INDEX('BCA Inputs'!$BB$14:$BB$54,MATCH(I1726,'BCA Inputs'!$AW$14:$AW$54,0))*G1726)+L1726+N1726,"")),"")</f>
        <v/>
      </c>
      <c r="U1726" s="234" t="str">
        <f t="shared" si="261"/>
        <v/>
      </c>
      <c r="V1726" s="234" t="str">
        <f t="shared" si="262"/>
        <v/>
      </c>
      <c r="W1726" s="234" t="str">
        <f t="shared" si="263"/>
        <v/>
      </c>
      <c r="Y1726" s="235" t="str">
        <f t="shared" si="264"/>
        <v/>
      </c>
      <c r="Z1726" s="236" t="str">
        <f>IFERROR(IF($B$3="NYSEG",INDEX('BCA Inputs'!$X$14:$X$54,MATCH(I1726,'BCA Inputs'!$M$14:$M$54,0))*P1726+INDEX('BCA Inputs'!$Y$14:$Y$54,MATCH(I1726,'BCA Inputs'!$M$14:$M$54,0))*O1726+INDEX('BCA Inputs'!$Z$14:$Z$54,MATCH(I1726,'BCA Inputs'!$M$14:$M$54,0))*Q1726+INDEX('BCA Inputs'!$AA$14:$AA$54,MATCH(I1726,'BCA Inputs'!$M$14:$M$54,0))*F1726+INDEX('BCA Inputs'!$AB$14:$AB$54,MATCH(I1726,'BCA Inputs'!$M$14:$M$54,0))*G1726,IF($B$3="RG&amp;E",INDEX('BCA Inputs'!$BG$14:$BG$54,MATCH(I1726,'BCA Inputs'!$AW$14:$AW$54,0))*P1726+INDEX('BCA Inputs'!$BH$14:$BH$54,MATCH(I1726,'BCA Inputs'!$AW$14:$AW$54,0))*O1726+INDEX('BCA Inputs'!$BI$14:$BI$54,MATCH(I1726,'BCA Inputs'!$AW$14:$AW$54,0))*Q1726+INDEX('BCA Inputs'!$BJ$14:$BJ$54,MATCH(I1726,'BCA Inputs'!$AW$14:$AW$54,0))*F1726+INDEX('BCA Inputs'!$BK$14:$BK$54,MATCH(I1726,'BCA Inputs'!$AW$14:$AW$54,0))*G1726,"")),"")</f>
        <v/>
      </c>
      <c r="AA1726" s="237" t="str">
        <f t="shared" si="265"/>
        <v/>
      </c>
      <c r="AC1726" s="238" t="str">
        <f>IFERROR((K1726+R1726)+IF($B$3="NYSEG",INDEX('BCA Inputs'!$AI$14:$AI$54,MATCH(I1726,'BCA Inputs'!$M$14:$M$54,0))*P1726+INDEX('BCA Inputs'!$AJ$14:$AJ$54,MATCH(I1726,'BCA Inputs'!$M$14:$M$54,0))*Q1726,IF($B$3="RG&amp;E",INDEX('BCA Inputs'!$BR$14:$BR$54,MATCH(I1726,'BCA Inputs'!$AW$14:$AW$54,0))*P1726+INDEX('BCA Inputs'!$BS$14:$BS$54,MATCH(I1726,'BCA Inputs'!$AW$14:$AW$54,0))*Q1726,"")),"")</f>
        <v/>
      </c>
      <c r="AD1726" s="181" t="str">
        <f>IFERROR(IF($B$3="NYSEG",INDEX('BCA Inputs'!$AD$14:$AD$54,MATCH(I1726,'BCA Inputs'!$M$14:$M$54,0))*P1726+INDEX('BCA Inputs'!$AE$14:$AE$54,MATCH(I1726,'BCA Inputs'!$M$14:$M$54,0))*O1726+INDEX('BCA Inputs'!$AF$14:$AF$54,MATCH(I1726,'BCA Inputs'!$M$14:$M$54,0))*Q1726+INDEX('BCA Inputs'!$AG$14:$AG$54,MATCH(I1726,'BCA Inputs'!$M$14:$M$54,0))*F1726+INDEX('BCA Inputs'!$AH$14:$AH$54,MATCH(I1726,'BCA Inputs'!$M$14:$M$54,0))*G1726,IF($B$3="RG&amp;E",INDEX('BCA Inputs'!$BM$14:$BM$54,MATCH(I1726,'BCA Inputs'!$AW$14:$AW$54,0))*P1726+INDEX('BCA Inputs'!$BN$14:$BN$54,MATCH(I1726,'BCA Inputs'!$AW$14:$AW$54,0))*O1726+INDEX('BCA Inputs'!$BO$14:$BO$54,MATCH(I1726,'BCA Inputs'!$AW$14:$AW$54,0))*Q1726+INDEX('BCA Inputs'!$BP$14:$BP$54,MATCH(I1726,'BCA Inputs'!$AW$14:$AW$54,0))*F1726+INDEX('BCA Inputs'!$BQ$14:$BQ$54,MATCH(I1726,'BCA Inputs'!$AW$14:$AW$54,0))*G1726,"")),"")</f>
        <v/>
      </c>
      <c r="AE1726" s="237" t="str">
        <f t="shared" si="266"/>
        <v/>
      </c>
      <c r="AF1726" s="198">
        <f t="shared" si="268"/>
        <v>0</v>
      </c>
      <c r="AG1726" s="239">
        <f t="shared" si="269"/>
        <v>0</v>
      </c>
    </row>
    <row r="1727" spans="1:33">
      <c r="A1727" s="228"/>
      <c r="B1727" s="176"/>
      <c r="C1727" s="229"/>
      <c r="D1727" s="230"/>
      <c r="E1727" s="230"/>
      <c r="F1727" s="230"/>
      <c r="G1727" s="230"/>
      <c r="H1727" s="231"/>
      <c r="I1727" s="231"/>
      <c r="J1727" s="232"/>
      <c r="K1727" s="232"/>
      <c r="L1727" s="232"/>
      <c r="M1727" s="181">
        <f t="shared" si="267"/>
        <v>0</v>
      </c>
      <c r="N1727" s="181">
        <f>IF(H1727="",0,H1727*I1727*'Avoided Water Savings Cost'!$C$16)</f>
        <v>0</v>
      </c>
      <c r="O1727" s="545">
        <f>IF(C1727="",0,IF($B$3="NYSEG",C1727/(1-'Avoided Electric Costs 2020'!$W$21),IF($B$3="RG&amp;E",C1727/(1-'Avoided Electric Costs 2020'!$X$21),"")))</f>
        <v>0</v>
      </c>
      <c r="P1727" s="546">
        <f>IF(D1727="",0,IF($B$3="NYSEG",D1727/(1-'Avoided Electric Costs 2020'!$W$21),IF($B$3="RG&amp;E",D1727/(1-'Avoided Electric Costs 2020'!$X$21),"")))</f>
        <v>0</v>
      </c>
      <c r="Q1727" s="546">
        <f>IF(E1727="",0,IF($B$3="NYSEG",E1727/(1-'Avoided Natural Gas Costs 2020'!$J$34),IF($B$3="RG&amp;E",E1727/(1-'Avoided Natural Gas Costs 2020'!$K$34),"")))</f>
        <v>0</v>
      </c>
      <c r="R1727" s="233" t="str">
        <f>IFERROR(IF(P1727*'BCA Inputs'!$C$1+Q1727*'BCA Inputs'!$C$2+F1727*'BCA Inputs'!$C$2+G1727*'BCA Inputs'!$C$2=0,"",P1727*'BCA Inputs'!$C$1+Q1727*'BCA Inputs'!$C$2+F1727*'BCA Inputs'!$C$2+G1727*'BCA Inputs'!$C$2),"")</f>
        <v/>
      </c>
      <c r="S1727" s="181" t="str">
        <f t="shared" si="260"/>
        <v/>
      </c>
      <c r="T1727" s="181" t="str">
        <f>IFERROR(IF($B$3="NYSEG",(INDEX('BCA Inputs'!$N$14:$N$54,MATCH(I1727,'BCA Inputs'!$M$14:$M$54,0))*P1727+INDEX('BCA Inputs'!$O$14:$O$54,MATCH(I1727,'BCA Inputs'!$M$14:$M$54,0))*O1727+INDEX('BCA Inputs'!P:P,MATCH(I1727,'BCA Inputs'!M:M,0))*Q1727+INDEX('BCA Inputs'!Q:Q,MATCH(I1727,'BCA Inputs'!M:M,0))*F1727+INDEX('BCA Inputs'!R:R,MATCH(I1727,'BCA Inputs'!M:M,0))*G1727)+L1727+N1727,IF($B$3="RG&amp;E",(INDEX('BCA Inputs'!$AX$14:$AX$54,MATCH(I1727,'BCA Inputs'!$AW$14:$AW$54,0))*P1727+INDEX('BCA Inputs'!$AY$14:$AY$54,MATCH(I1727,'BCA Inputs'!$AW$14:$AW$54,0))*O1727+INDEX('BCA Inputs'!$AZ$14:$AZ$54,MATCH(I1727,'BCA Inputs'!$AW$14:$AW$54,0))*Q1727+INDEX('BCA Inputs'!$BA$14:$BA$54,MATCH(I1727,'BCA Inputs'!$AW$14:$AW$54,0))*F1727+INDEX('BCA Inputs'!$BB$14:$BB$54,MATCH(I1727,'BCA Inputs'!$AW$14:$AW$54,0))*G1727)+L1727+N1727,"")),"")</f>
        <v/>
      </c>
      <c r="U1727" s="234" t="str">
        <f t="shared" si="261"/>
        <v/>
      </c>
      <c r="V1727" s="234" t="str">
        <f t="shared" si="262"/>
        <v/>
      </c>
      <c r="W1727" s="234" t="str">
        <f t="shared" si="263"/>
        <v/>
      </c>
      <c r="Y1727" s="235" t="str">
        <f t="shared" si="264"/>
        <v/>
      </c>
      <c r="Z1727" s="236" t="str">
        <f>IFERROR(IF($B$3="NYSEG",INDEX('BCA Inputs'!$X$14:$X$54,MATCH(I1727,'BCA Inputs'!$M$14:$M$54,0))*P1727+INDEX('BCA Inputs'!$Y$14:$Y$54,MATCH(I1727,'BCA Inputs'!$M$14:$M$54,0))*O1727+INDEX('BCA Inputs'!$Z$14:$Z$54,MATCH(I1727,'BCA Inputs'!$M$14:$M$54,0))*Q1727+INDEX('BCA Inputs'!$AA$14:$AA$54,MATCH(I1727,'BCA Inputs'!$M$14:$M$54,0))*F1727+INDEX('BCA Inputs'!$AB$14:$AB$54,MATCH(I1727,'BCA Inputs'!$M$14:$M$54,0))*G1727,IF($B$3="RG&amp;E",INDEX('BCA Inputs'!$BG$14:$BG$54,MATCH(I1727,'BCA Inputs'!$AW$14:$AW$54,0))*P1727+INDEX('BCA Inputs'!$BH$14:$BH$54,MATCH(I1727,'BCA Inputs'!$AW$14:$AW$54,0))*O1727+INDEX('BCA Inputs'!$BI$14:$BI$54,MATCH(I1727,'BCA Inputs'!$AW$14:$AW$54,0))*Q1727+INDEX('BCA Inputs'!$BJ$14:$BJ$54,MATCH(I1727,'BCA Inputs'!$AW$14:$AW$54,0))*F1727+INDEX('BCA Inputs'!$BK$14:$BK$54,MATCH(I1727,'BCA Inputs'!$AW$14:$AW$54,0))*G1727,"")),"")</f>
        <v/>
      </c>
      <c r="AA1727" s="237" t="str">
        <f t="shared" si="265"/>
        <v/>
      </c>
      <c r="AC1727" s="238" t="str">
        <f>IFERROR((K1727+R1727)+IF($B$3="NYSEG",INDEX('BCA Inputs'!$AI$14:$AI$54,MATCH(I1727,'BCA Inputs'!$M$14:$M$54,0))*P1727+INDEX('BCA Inputs'!$AJ$14:$AJ$54,MATCH(I1727,'BCA Inputs'!$M$14:$M$54,0))*Q1727,IF($B$3="RG&amp;E",INDEX('BCA Inputs'!$BR$14:$BR$54,MATCH(I1727,'BCA Inputs'!$AW$14:$AW$54,0))*P1727+INDEX('BCA Inputs'!$BS$14:$BS$54,MATCH(I1727,'BCA Inputs'!$AW$14:$AW$54,0))*Q1727,"")),"")</f>
        <v/>
      </c>
      <c r="AD1727" s="181" t="str">
        <f>IFERROR(IF($B$3="NYSEG",INDEX('BCA Inputs'!$AD$14:$AD$54,MATCH(I1727,'BCA Inputs'!$M$14:$M$54,0))*P1727+INDEX('BCA Inputs'!$AE$14:$AE$54,MATCH(I1727,'BCA Inputs'!$M$14:$M$54,0))*O1727+INDEX('BCA Inputs'!$AF$14:$AF$54,MATCH(I1727,'BCA Inputs'!$M$14:$M$54,0))*Q1727+INDEX('BCA Inputs'!$AG$14:$AG$54,MATCH(I1727,'BCA Inputs'!$M$14:$M$54,0))*F1727+INDEX('BCA Inputs'!$AH$14:$AH$54,MATCH(I1727,'BCA Inputs'!$M$14:$M$54,0))*G1727,IF($B$3="RG&amp;E",INDEX('BCA Inputs'!$BM$14:$BM$54,MATCH(I1727,'BCA Inputs'!$AW$14:$AW$54,0))*P1727+INDEX('BCA Inputs'!$BN$14:$BN$54,MATCH(I1727,'BCA Inputs'!$AW$14:$AW$54,0))*O1727+INDEX('BCA Inputs'!$BO$14:$BO$54,MATCH(I1727,'BCA Inputs'!$AW$14:$AW$54,0))*Q1727+INDEX('BCA Inputs'!$BP$14:$BP$54,MATCH(I1727,'BCA Inputs'!$AW$14:$AW$54,0))*F1727+INDEX('BCA Inputs'!$BQ$14:$BQ$54,MATCH(I1727,'BCA Inputs'!$AW$14:$AW$54,0))*G1727,"")),"")</f>
        <v/>
      </c>
      <c r="AE1727" s="237" t="str">
        <f t="shared" si="266"/>
        <v/>
      </c>
      <c r="AF1727" s="198">
        <f t="shared" si="268"/>
        <v>0</v>
      </c>
      <c r="AG1727" s="239">
        <f t="shared" si="269"/>
        <v>0</v>
      </c>
    </row>
    <row r="1728" spans="1:33">
      <c r="A1728" s="228"/>
      <c r="B1728" s="176"/>
      <c r="C1728" s="229"/>
      <c r="D1728" s="230"/>
      <c r="E1728" s="230"/>
      <c r="F1728" s="230"/>
      <c r="G1728" s="230"/>
      <c r="H1728" s="231"/>
      <c r="I1728" s="231"/>
      <c r="J1728" s="232"/>
      <c r="K1728" s="232"/>
      <c r="L1728" s="232"/>
      <c r="M1728" s="181">
        <f t="shared" si="267"/>
        <v>0</v>
      </c>
      <c r="N1728" s="181">
        <f>IF(H1728="",0,H1728*I1728*'Avoided Water Savings Cost'!$C$16)</f>
        <v>0</v>
      </c>
      <c r="O1728" s="545">
        <f>IF(C1728="",0,IF($B$3="NYSEG",C1728/(1-'Avoided Electric Costs 2020'!$W$21),IF($B$3="RG&amp;E",C1728/(1-'Avoided Electric Costs 2020'!$X$21),"")))</f>
        <v>0</v>
      </c>
      <c r="P1728" s="546">
        <f>IF(D1728="",0,IF($B$3="NYSEG",D1728/(1-'Avoided Electric Costs 2020'!$W$21),IF($B$3="RG&amp;E",D1728/(1-'Avoided Electric Costs 2020'!$X$21),"")))</f>
        <v>0</v>
      </c>
      <c r="Q1728" s="546">
        <f>IF(E1728="",0,IF($B$3="NYSEG",E1728/(1-'Avoided Natural Gas Costs 2020'!$J$34),IF($B$3="RG&amp;E",E1728/(1-'Avoided Natural Gas Costs 2020'!$K$34),"")))</f>
        <v>0</v>
      </c>
      <c r="R1728" s="233" t="str">
        <f>IFERROR(IF(P1728*'BCA Inputs'!$C$1+Q1728*'BCA Inputs'!$C$2+F1728*'BCA Inputs'!$C$2+G1728*'BCA Inputs'!$C$2=0,"",P1728*'BCA Inputs'!$C$1+Q1728*'BCA Inputs'!$C$2+F1728*'BCA Inputs'!$C$2+G1728*'BCA Inputs'!$C$2),"")</f>
        <v/>
      </c>
      <c r="S1728" s="181" t="str">
        <f t="shared" si="260"/>
        <v/>
      </c>
      <c r="T1728" s="181" t="str">
        <f>IFERROR(IF($B$3="NYSEG",(INDEX('BCA Inputs'!$N$14:$N$54,MATCH(I1728,'BCA Inputs'!$M$14:$M$54,0))*P1728+INDEX('BCA Inputs'!$O$14:$O$54,MATCH(I1728,'BCA Inputs'!$M$14:$M$54,0))*O1728+INDEX('BCA Inputs'!P:P,MATCH(I1728,'BCA Inputs'!M:M,0))*Q1728+INDEX('BCA Inputs'!Q:Q,MATCH(I1728,'BCA Inputs'!M:M,0))*F1728+INDEX('BCA Inputs'!R:R,MATCH(I1728,'BCA Inputs'!M:M,0))*G1728)+L1728+N1728,IF($B$3="RG&amp;E",(INDEX('BCA Inputs'!$AX$14:$AX$54,MATCH(I1728,'BCA Inputs'!$AW$14:$AW$54,0))*P1728+INDEX('BCA Inputs'!$AY$14:$AY$54,MATCH(I1728,'BCA Inputs'!$AW$14:$AW$54,0))*O1728+INDEX('BCA Inputs'!$AZ$14:$AZ$54,MATCH(I1728,'BCA Inputs'!$AW$14:$AW$54,0))*Q1728+INDEX('BCA Inputs'!$BA$14:$BA$54,MATCH(I1728,'BCA Inputs'!$AW$14:$AW$54,0))*F1728+INDEX('BCA Inputs'!$BB$14:$BB$54,MATCH(I1728,'BCA Inputs'!$AW$14:$AW$54,0))*G1728)+L1728+N1728,"")),"")</f>
        <v/>
      </c>
      <c r="U1728" s="234" t="str">
        <f t="shared" si="261"/>
        <v/>
      </c>
      <c r="V1728" s="234" t="str">
        <f t="shared" si="262"/>
        <v/>
      </c>
      <c r="W1728" s="234" t="str">
        <f t="shared" si="263"/>
        <v/>
      </c>
      <c r="Y1728" s="235" t="str">
        <f t="shared" si="264"/>
        <v/>
      </c>
      <c r="Z1728" s="236" t="str">
        <f>IFERROR(IF($B$3="NYSEG",INDEX('BCA Inputs'!$X$14:$X$54,MATCH(I1728,'BCA Inputs'!$M$14:$M$54,0))*P1728+INDEX('BCA Inputs'!$Y$14:$Y$54,MATCH(I1728,'BCA Inputs'!$M$14:$M$54,0))*O1728+INDEX('BCA Inputs'!$Z$14:$Z$54,MATCH(I1728,'BCA Inputs'!$M$14:$M$54,0))*Q1728+INDEX('BCA Inputs'!$AA$14:$AA$54,MATCH(I1728,'BCA Inputs'!$M$14:$M$54,0))*F1728+INDEX('BCA Inputs'!$AB$14:$AB$54,MATCH(I1728,'BCA Inputs'!$M$14:$M$54,0))*G1728,IF($B$3="RG&amp;E",INDEX('BCA Inputs'!$BG$14:$BG$54,MATCH(I1728,'BCA Inputs'!$AW$14:$AW$54,0))*P1728+INDEX('BCA Inputs'!$BH$14:$BH$54,MATCH(I1728,'BCA Inputs'!$AW$14:$AW$54,0))*O1728+INDEX('BCA Inputs'!$BI$14:$BI$54,MATCH(I1728,'BCA Inputs'!$AW$14:$AW$54,0))*Q1728+INDEX('BCA Inputs'!$BJ$14:$BJ$54,MATCH(I1728,'BCA Inputs'!$AW$14:$AW$54,0))*F1728+INDEX('BCA Inputs'!$BK$14:$BK$54,MATCH(I1728,'BCA Inputs'!$AW$14:$AW$54,0))*G1728,"")),"")</f>
        <v/>
      </c>
      <c r="AA1728" s="237" t="str">
        <f t="shared" si="265"/>
        <v/>
      </c>
      <c r="AC1728" s="238" t="str">
        <f>IFERROR((K1728+R1728)+IF($B$3="NYSEG",INDEX('BCA Inputs'!$AI$14:$AI$54,MATCH(I1728,'BCA Inputs'!$M$14:$M$54,0))*P1728+INDEX('BCA Inputs'!$AJ$14:$AJ$54,MATCH(I1728,'BCA Inputs'!$M$14:$M$54,0))*Q1728,IF($B$3="RG&amp;E",INDEX('BCA Inputs'!$BR$14:$BR$54,MATCH(I1728,'BCA Inputs'!$AW$14:$AW$54,0))*P1728+INDEX('BCA Inputs'!$BS$14:$BS$54,MATCH(I1728,'BCA Inputs'!$AW$14:$AW$54,0))*Q1728,"")),"")</f>
        <v/>
      </c>
      <c r="AD1728" s="181" t="str">
        <f>IFERROR(IF($B$3="NYSEG",INDEX('BCA Inputs'!$AD$14:$AD$54,MATCH(I1728,'BCA Inputs'!$M$14:$M$54,0))*P1728+INDEX('BCA Inputs'!$AE$14:$AE$54,MATCH(I1728,'BCA Inputs'!$M$14:$M$54,0))*O1728+INDEX('BCA Inputs'!$AF$14:$AF$54,MATCH(I1728,'BCA Inputs'!$M$14:$M$54,0))*Q1728+INDEX('BCA Inputs'!$AG$14:$AG$54,MATCH(I1728,'BCA Inputs'!$M$14:$M$54,0))*F1728+INDEX('BCA Inputs'!$AH$14:$AH$54,MATCH(I1728,'BCA Inputs'!$M$14:$M$54,0))*G1728,IF($B$3="RG&amp;E",INDEX('BCA Inputs'!$BM$14:$BM$54,MATCH(I1728,'BCA Inputs'!$AW$14:$AW$54,0))*P1728+INDEX('BCA Inputs'!$BN$14:$BN$54,MATCH(I1728,'BCA Inputs'!$AW$14:$AW$54,0))*O1728+INDEX('BCA Inputs'!$BO$14:$BO$54,MATCH(I1728,'BCA Inputs'!$AW$14:$AW$54,0))*Q1728+INDEX('BCA Inputs'!$BP$14:$BP$54,MATCH(I1728,'BCA Inputs'!$AW$14:$AW$54,0))*F1728+INDEX('BCA Inputs'!$BQ$14:$BQ$54,MATCH(I1728,'BCA Inputs'!$AW$14:$AW$54,0))*G1728,"")),"")</f>
        <v/>
      </c>
      <c r="AE1728" s="237" t="str">
        <f t="shared" si="266"/>
        <v/>
      </c>
      <c r="AF1728" s="198">
        <f t="shared" si="268"/>
        <v>0</v>
      </c>
      <c r="AG1728" s="239">
        <f t="shared" si="269"/>
        <v>0</v>
      </c>
    </row>
    <row r="1729" spans="1:33">
      <c r="A1729" s="228"/>
      <c r="B1729" s="176"/>
      <c r="C1729" s="229"/>
      <c r="D1729" s="230"/>
      <c r="E1729" s="230"/>
      <c r="F1729" s="230"/>
      <c r="G1729" s="230"/>
      <c r="H1729" s="231"/>
      <c r="I1729" s="231"/>
      <c r="J1729" s="232"/>
      <c r="K1729" s="232"/>
      <c r="L1729" s="232"/>
      <c r="M1729" s="181">
        <f t="shared" si="267"/>
        <v>0</v>
      </c>
      <c r="N1729" s="181">
        <f>IF(H1729="",0,H1729*I1729*'Avoided Water Savings Cost'!$C$16)</f>
        <v>0</v>
      </c>
      <c r="O1729" s="545">
        <f>IF(C1729="",0,IF($B$3="NYSEG",C1729/(1-'Avoided Electric Costs 2020'!$W$21),IF($B$3="RG&amp;E",C1729/(1-'Avoided Electric Costs 2020'!$X$21),"")))</f>
        <v>0</v>
      </c>
      <c r="P1729" s="546">
        <f>IF(D1729="",0,IF($B$3="NYSEG",D1729/(1-'Avoided Electric Costs 2020'!$W$21),IF($B$3="RG&amp;E",D1729/(1-'Avoided Electric Costs 2020'!$X$21),"")))</f>
        <v>0</v>
      </c>
      <c r="Q1729" s="546">
        <f>IF(E1729="",0,IF($B$3="NYSEG",E1729/(1-'Avoided Natural Gas Costs 2020'!$J$34),IF($B$3="RG&amp;E",E1729/(1-'Avoided Natural Gas Costs 2020'!$K$34),"")))</f>
        <v>0</v>
      </c>
      <c r="R1729" s="233" t="str">
        <f>IFERROR(IF(P1729*'BCA Inputs'!$C$1+Q1729*'BCA Inputs'!$C$2+F1729*'BCA Inputs'!$C$2+G1729*'BCA Inputs'!$C$2=0,"",P1729*'BCA Inputs'!$C$1+Q1729*'BCA Inputs'!$C$2+F1729*'BCA Inputs'!$C$2+G1729*'BCA Inputs'!$C$2),"")</f>
        <v/>
      </c>
      <c r="S1729" s="181" t="str">
        <f t="shared" si="260"/>
        <v/>
      </c>
      <c r="T1729" s="181" t="str">
        <f>IFERROR(IF($B$3="NYSEG",(INDEX('BCA Inputs'!$N$14:$N$54,MATCH(I1729,'BCA Inputs'!$M$14:$M$54,0))*P1729+INDEX('BCA Inputs'!$O$14:$O$54,MATCH(I1729,'BCA Inputs'!$M$14:$M$54,0))*O1729+INDEX('BCA Inputs'!P:P,MATCH(I1729,'BCA Inputs'!M:M,0))*Q1729+INDEX('BCA Inputs'!Q:Q,MATCH(I1729,'BCA Inputs'!M:M,0))*F1729+INDEX('BCA Inputs'!R:R,MATCH(I1729,'BCA Inputs'!M:M,0))*G1729)+L1729+N1729,IF($B$3="RG&amp;E",(INDEX('BCA Inputs'!$AX$14:$AX$54,MATCH(I1729,'BCA Inputs'!$AW$14:$AW$54,0))*P1729+INDEX('BCA Inputs'!$AY$14:$AY$54,MATCH(I1729,'BCA Inputs'!$AW$14:$AW$54,0))*O1729+INDEX('BCA Inputs'!$AZ$14:$AZ$54,MATCH(I1729,'BCA Inputs'!$AW$14:$AW$54,0))*Q1729+INDEX('BCA Inputs'!$BA$14:$BA$54,MATCH(I1729,'BCA Inputs'!$AW$14:$AW$54,0))*F1729+INDEX('BCA Inputs'!$BB$14:$BB$54,MATCH(I1729,'BCA Inputs'!$AW$14:$AW$54,0))*G1729)+L1729+N1729,"")),"")</f>
        <v/>
      </c>
      <c r="U1729" s="234" t="str">
        <f t="shared" si="261"/>
        <v/>
      </c>
      <c r="V1729" s="234" t="str">
        <f t="shared" si="262"/>
        <v/>
      </c>
      <c r="W1729" s="234" t="str">
        <f t="shared" si="263"/>
        <v/>
      </c>
      <c r="Y1729" s="235" t="str">
        <f t="shared" si="264"/>
        <v/>
      </c>
      <c r="Z1729" s="236" t="str">
        <f>IFERROR(IF($B$3="NYSEG",INDEX('BCA Inputs'!$X$14:$X$54,MATCH(I1729,'BCA Inputs'!$M$14:$M$54,0))*P1729+INDEX('BCA Inputs'!$Y$14:$Y$54,MATCH(I1729,'BCA Inputs'!$M$14:$M$54,0))*O1729+INDEX('BCA Inputs'!$Z$14:$Z$54,MATCH(I1729,'BCA Inputs'!$M$14:$M$54,0))*Q1729+INDEX('BCA Inputs'!$AA$14:$AA$54,MATCH(I1729,'BCA Inputs'!$M$14:$M$54,0))*F1729+INDEX('BCA Inputs'!$AB$14:$AB$54,MATCH(I1729,'BCA Inputs'!$M$14:$M$54,0))*G1729,IF($B$3="RG&amp;E",INDEX('BCA Inputs'!$BG$14:$BG$54,MATCH(I1729,'BCA Inputs'!$AW$14:$AW$54,0))*P1729+INDEX('BCA Inputs'!$BH$14:$BH$54,MATCH(I1729,'BCA Inputs'!$AW$14:$AW$54,0))*O1729+INDEX('BCA Inputs'!$BI$14:$BI$54,MATCH(I1729,'BCA Inputs'!$AW$14:$AW$54,0))*Q1729+INDEX('BCA Inputs'!$BJ$14:$BJ$54,MATCH(I1729,'BCA Inputs'!$AW$14:$AW$54,0))*F1729+INDEX('BCA Inputs'!$BK$14:$BK$54,MATCH(I1729,'BCA Inputs'!$AW$14:$AW$54,0))*G1729,"")),"")</f>
        <v/>
      </c>
      <c r="AA1729" s="237" t="str">
        <f t="shared" si="265"/>
        <v/>
      </c>
      <c r="AC1729" s="238" t="str">
        <f>IFERROR((K1729+R1729)+IF($B$3="NYSEG",INDEX('BCA Inputs'!$AI$14:$AI$54,MATCH(I1729,'BCA Inputs'!$M$14:$M$54,0))*P1729+INDEX('BCA Inputs'!$AJ$14:$AJ$54,MATCH(I1729,'BCA Inputs'!$M$14:$M$54,0))*Q1729,IF($B$3="RG&amp;E",INDEX('BCA Inputs'!$BR$14:$BR$54,MATCH(I1729,'BCA Inputs'!$AW$14:$AW$54,0))*P1729+INDEX('BCA Inputs'!$BS$14:$BS$54,MATCH(I1729,'BCA Inputs'!$AW$14:$AW$54,0))*Q1729,"")),"")</f>
        <v/>
      </c>
      <c r="AD1729" s="181" t="str">
        <f>IFERROR(IF($B$3="NYSEG",INDEX('BCA Inputs'!$AD$14:$AD$54,MATCH(I1729,'BCA Inputs'!$M$14:$M$54,0))*P1729+INDEX('BCA Inputs'!$AE$14:$AE$54,MATCH(I1729,'BCA Inputs'!$M$14:$M$54,0))*O1729+INDEX('BCA Inputs'!$AF$14:$AF$54,MATCH(I1729,'BCA Inputs'!$M$14:$M$54,0))*Q1729+INDEX('BCA Inputs'!$AG$14:$AG$54,MATCH(I1729,'BCA Inputs'!$M$14:$M$54,0))*F1729+INDEX('BCA Inputs'!$AH$14:$AH$54,MATCH(I1729,'BCA Inputs'!$M$14:$M$54,0))*G1729,IF($B$3="RG&amp;E",INDEX('BCA Inputs'!$BM$14:$BM$54,MATCH(I1729,'BCA Inputs'!$AW$14:$AW$54,0))*P1729+INDEX('BCA Inputs'!$BN$14:$BN$54,MATCH(I1729,'BCA Inputs'!$AW$14:$AW$54,0))*O1729+INDEX('BCA Inputs'!$BO$14:$BO$54,MATCH(I1729,'BCA Inputs'!$AW$14:$AW$54,0))*Q1729+INDEX('BCA Inputs'!$BP$14:$BP$54,MATCH(I1729,'BCA Inputs'!$AW$14:$AW$54,0))*F1729+INDEX('BCA Inputs'!$BQ$14:$BQ$54,MATCH(I1729,'BCA Inputs'!$AW$14:$AW$54,0))*G1729,"")),"")</f>
        <v/>
      </c>
      <c r="AE1729" s="237" t="str">
        <f t="shared" si="266"/>
        <v/>
      </c>
      <c r="AF1729" s="198">
        <f t="shared" si="268"/>
        <v>0</v>
      </c>
      <c r="AG1729" s="239">
        <f t="shared" si="269"/>
        <v>0</v>
      </c>
    </row>
    <row r="1730" spans="1:33">
      <c r="A1730" s="228"/>
      <c r="B1730" s="176"/>
      <c r="C1730" s="229"/>
      <c r="D1730" s="230"/>
      <c r="E1730" s="230"/>
      <c r="F1730" s="230"/>
      <c r="G1730" s="230"/>
      <c r="H1730" s="231"/>
      <c r="I1730" s="231"/>
      <c r="J1730" s="232"/>
      <c r="K1730" s="232"/>
      <c r="L1730" s="232"/>
      <c r="M1730" s="181">
        <f t="shared" si="267"/>
        <v>0</v>
      </c>
      <c r="N1730" s="181">
        <f>IF(H1730="",0,H1730*I1730*'Avoided Water Savings Cost'!$C$16)</f>
        <v>0</v>
      </c>
      <c r="O1730" s="545">
        <f>IF(C1730="",0,IF($B$3="NYSEG",C1730/(1-'Avoided Electric Costs 2020'!$W$21),IF($B$3="RG&amp;E",C1730/(1-'Avoided Electric Costs 2020'!$X$21),"")))</f>
        <v>0</v>
      </c>
      <c r="P1730" s="546">
        <f>IF(D1730="",0,IF($B$3="NYSEG",D1730/(1-'Avoided Electric Costs 2020'!$W$21),IF($B$3="RG&amp;E",D1730/(1-'Avoided Electric Costs 2020'!$X$21),"")))</f>
        <v>0</v>
      </c>
      <c r="Q1730" s="546">
        <f>IF(E1730="",0,IF($B$3="NYSEG",E1730/(1-'Avoided Natural Gas Costs 2020'!$J$34),IF($B$3="RG&amp;E",E1730/(1-'Avoided Natural Gas Costs 2020'!$K$34),"")))</f>
        <v>0</v>
      </c>
      <c r="R1730" s="233" t="str">
        <f>IFERROR(IF(P1730*'BCA Inputs'!$C$1+Q1730*'BCA Inputs'!$C$2+F1730*'BCA Inputs'!$C$2+G1730*'BCA Inputs'!$C$2=0,"",P1730*'BCA Inputs'!$C$1+Q1730*'BCA Inputs'!$C$2+F1730*'BCA Inputs'!$C$2+G1730*'BCA Inputs'!$C$2),"")</f>
        <v/>
      </c>
      <c r="S1730" s="181" t="str">
        <f t="shared" si="260"/>
        <v/>
      </c>
      <c r="T1730" s="181" t="str">
        <f>IFERROR(IF($B$3="NYSEG",(INDEX('BCA Inputs'!$N$14:$N$54,MATCH(I1730,'BCA Inputs'!$M$14:$M$54,0))*P1730+INDEX('BCA Inputs'!$O$14:$O$54,MATCH(I1730,'BCA Inputs'!$M$14:$M$54,0))*O1730+INDEX('BCA Inputs'!P:P,MATCH(I1730,'BCA Inputs'!M:M,0))*Q1730+INDEX('BCA Inputs'!Q:Q,MATCH(I1730,'BCA Inputs'!M:M,0))*F1730+INDEX('BCA Inputs'!R:R,MATCH(I1730,'BCA Inputs'!M:M,0))*G1730)+L1730+N1730,IF($B$3="RG&amp;E",(INDEX('BCA Inputs'!$AX$14:$AX$54,MATCH(I1730,'BCA Inputs'!$AW$14:$AW$54,0))*P1730+INDEX('BCA Inputs'!$AY$14:$AY$54,MATCH(I1730,'BCA Inputs'!$AW$14:$AW$54,0))*O1730+INDEX('BCA Inputs'!$AZ$14:$AZ$54,MATCH(I1730,'BCA Inputs'!$AW$14:$AW$54,0))*Q1730+INDEX('BCA Inputs'!$BA$14:$BA$54,MATCH(I1730,'BCA Inputs'!$AW$14:$AW$54,0))*F1730+INDEX('BCA Inputs'!$BB$14:$BB$54,MATCH(I1730,'BCA Inputs'!$AW$14:$AW$54,0))*G1730)+L1730+N1730,"")),"")</f>
        <v/>
      </c>
      <c r="U1730" s="234" t="str">
        <f t="shared" si="261"/>
        <v/>
      </c>
      <c r="V1730" s="234" t="str">
        <f t="shared" si="262"/>
        <v/>
      </c>
      <c r="W1730" s="234" t="str">
        <f t="shared" si="263"/>
        <v/>
      </c>
      <c r="Y1730" s="235" t="str">
        <f t="shared" si="264"/>
        <v/>
      </c>
      <c r="Z1730" s="236" t="str">
        <f>IFERROR(IF($B$3="NYSEG",INDEX('BCA Inputs'!$X$14:$X$54,MATCH(I1730,'BCA Inputs'!$M$14:$M$54,0))*P1730+INDEX('BCA Inputs'!$Y$14:$Y$54,MATCH(I1730,'BCA Inputs'!$M$14:$M$54,0))*O1730+INDEX('BCA Inputs'!$Z$14:$Z$54,MATCH(I1730,'BCA Inputs'!$M$14:$M$54,0))*Q1730+INDEX('BCA Inputs'!$AA$14:$AA$54,MATCH(I1730,'BCA Inputs'!$M$14:$M$54,0))*F1730+INDEX('BCA Inputs'!$AB$14:$AB$54,MATCH(I1730,'BCA Inputs'!$M$14:$M$54,0))*G1730,IF($B$3="RG&amp;E",INDEX('BCA Inputs'!$BG$14:$BG$54,MATCH(I1730,'BCA Inputs'!$AW$14:$AW$54,0))*P1730+INDEX('BCA Inputs'!$BH$14:$BH$54,MATCH(I1730,'BCA Inputs'!$AW$14:$AW$54,0))*O1730+INDEX('BCA Inputs'!$BI$14:$BI$54,MATCH(I1730,'BCA Inputs'!$AW$14:$AW$54,0))*Q1730+INDEX('BCA Inputs'!$BJ$14:$BJ$54,MATCH(I1730,'BCA Inputs'!$AW$14:$AW$54,0))*F1730+INDEX('BCA Inputs'!$BK$14:$BK$54,MATCH(I1730,'BCA Inputs'!$AW$14:$AW$54,0))*G1730,"")),"")</f>
        <v/>
      </c>
      <c r="AA1730" s="237" t="str">
        <f t="shared" si="265"/>
        <v/>
      </c>
      <c r="AC1730" s="238" t="str">
        <f>IFERROR((K1730+R1730)+IF($B$3="NYSEG",INDEX('BCA Inputs'!$AI$14:$AI$54,MATCH(I1730,'BCA Inputs'!$M$14:$M$54,0))*P1730+INDEX('BCA Inputs'!$AJ$14:$AJ$54,MATCH(I1730,'BCA Inputs'!$M$14:$M$54,0))*Q1730,IF($B$3="RG&amp;E",INDEX('BCA Inputs'!$BR$14:$BR$54,MATCH(I1730,'BCA Inputs'!$AW$14:$AW$54,0))*P1730+INDEX('BCA Inputs'!$BS$14:$BS$54,MATCH(I1730,'BCA Inputs'!$AW$14:$AW$54,0))*Q1730,"")),"")</f>
        <v/>
      </c>
      <c r="AD1730" s="181" t="str">
        <f>IFERROR(IF($B$3="NYSEG",INDEX('BCA Inputs'!$AD$14:$AD$54,MATCH(I1730,'BCA Inputs'!$M$14:$M$54,0))*P1730+INDEX('BCA Inputs'!$AE$14:$AE$54,MATCH(I1730,'BCA Inputs'!$M$14:$M$54,0))*O1730+INDEX('BCA Inputs'!$AF$14:$AF$54,MATCH(I1730,'BCA Inputs'!$M$14:$M$54,0))*Q1730+INDEX('BCA Inputs'!$AG$14:$AG$54,MATCH(I1730,'BCA Inputs'!$M$14:$M$54,0))*F1730+INDEX('BCA Inputs'!$AH$14:$AH$54,MATCH(I1730,'BCA Inputs'!$M$14:$M$54,0))*G1730,IF($B$3="RG&amp;E",INDEX('BCA Inputs'!$BM$14:$BM$54,MATCH(I1730,'BCA Inputs'!$AW$14:$AW$54,0))*P1730+INDEX('BCA Inputs'!$BN$14:$BN$54,MATCH(I1730,'BCA Inputs'!$AW$14:$AW$54,0))*O1730+INDEX('BCA Inputs'!$BO$14:$BO$54,MATCH(I1730,'BCA Inputs'!$AW$14:$AW$54,0))*Q1730+INDEX('BCA Inputs'!$BP$14:$BP$54,MATCH(I1730,'BCA Inputs'!$AW$14:$AW$54,0))*F1730+INDEX('BCA Inputs'!$BQ$14:$BQ$54,MATCH(I1730,'BCA Inputs'!$AW$14:$AW$54,0))*G1730,"")),"")</f>
        <v/>
      </c>
      <c r="AE1730" s="237" t="str">
        <f t="shared" si="266"/>
        <v/>
      </c>
      <c r="AF1730" s="198">
        <f t="shared" si="268"/>
        <v>0</v>
      </c>
      <c r="AG1730" s="239">
        <f t="shared" si="269"/>
        <v>0</v>
      </c>
    </row>
    <row r="1731" spans="1:33">
      <c r="A1731" s="228"/>
      <c r="B1731" s="176"/>
      <c r="C1731" s="229"/>
      <c r="D1731" s="230"/>
      <c r="E1731" s="230"/>
      <c r="F1731" s="230"/>
      <c r="G1731" s="230"/>
      <c r="H1731" s="231"/>
      <c r="I1731" s="231"/>
      <c r="J1731" s="232"/>
      <c r="K1731" s="232"/>
      <c r="L1731" s="232"/>
      <c r="M1731" s="181">
        <f t="shared" si="267"/>
        <v>0</v>
      </c>
      <c r="N1731" s="181">
        <f>IF(H1731="",0,H1731*I1731*'Avoided Water Savings Cost'!$C$16)</f>
        <v>0</v>
      </c>
      <c r="O1731" s="545">
        <f>IF(C1731="",0,IF($B$3="NYSEG",C1731/(1-'Avoided Electric Costs 2020'!$W$21),IF($B$3="RG&amp;E",C1731/(1-'Avoided Electric Costs 2020'!$X$21),"")))</f>
        <v>0</v>
      </c>
      <c r="P1731" s="546">
        <f>IF(D1731="",0,IF($B$3="NYSEG",D1731/(1-'Avoided Electric Costs 2020'!$W$21),IF($B$3="RG&amp;E",D1731/(1-'Avoided Electric Costs 2020'!$X$21),"")))</f>
        <v>0</v>
      </c>
      <c r="Q1731" s="546">
        <f>IF(E1731="",0,IF($B$3="NYSEG",E1731/(1-'Avoided Natural Gas Costs 2020'!$J$34),IF($B$3="RG&amp;E",E1731/(1-'Avoided Natural Gas Costs 2020'!$K$34),"")))</f>
        <v>0</v>
      </c>
      <c r="R1731" s="233" t="str">
        <f>IFERROR(IF(P1731*'BCA Inputs'!$C$1+Q1731*'BCA Inputs'!$C$2+F1731*'BCA Inputs'!$C$2+G1731*'BCA Inputs'!$C$2=0,"",P1731*'BCA Inputs'!$C$1+Q1731*'BCA Inputs'!$C$2+F1731*'BCA Inputs'!$C$2+G1731*'BCA Inputs'!$C$2),"")</f>
        <v/>
      </c>
      <c r="S1731" s="181" t="str">
        <f t="shared" si="260"/>
        <v/>
      </c>
      <c r="T1731" s="181" t="str">
        <f>IFERROR(IF($B$3="NYSEG",(INDEX('BCA Inputs'!$N$14:$N$54,MATCH(I1731,'BCA Inputs'!$M$14:$M$54,0))*P1731+INDEX('BCA Inputs'!$O$14:$O$54,MATCH(I1731,'BCA Inputs'!$M$14:$M$54,0))*O1731+INDEX('BCA Inputs'!P:P,MATCH(I1731,'BCA Inputs'!M:M,0))*Q1731+INDEX('BCA Inputs'!Q:Q,MATCH(I1731,'BCA Inputs'!M:M,0))*F1731+INDEX('BCA Inputs'!R:R,MATCH(I1731,'BCA Inputs'!M:M,0))*G1731)+L1731+N1731,IF($B$3="RG&amp;E",(INDEX('BCA Inputs'!$AX$14:$AX$54,MATCH(I1731,'BCA Inputs'!$AW$14:$AW$54,0))*P1731+INDEX('BCA Inputs'!$AY$14:$AY$54,MATCH(I1731,'BCA Inputs'!$AW$14:$AW$54,0))*O1731+INDEX('BCA Inputs'!$AZ$14:$AZ$54,MATCH(I1731,'BCA Inputs'!$AW$14:$AW$54,0))*Q1731+INDEX('BCA Inputs'!$BA$14:$BA$54,MATCH(I1731,'BCA Inputs'!$AW$14:$AW$54,0))*F1731+INDEX('BCA Inputs'!$BB$14:$BB$54,MATCH(I1731,'BCA Inputs'!$AW$14:$AW$54,0))*G1731)+L1731+N1731,"")),"")</f>
        <v/>
      </c>
      <c r="U1731" s="234" t="str">
        <f t="shared" si="261"/>
        <v/>
      </c>
      <c r="V1731" s="234" t="str">
        <f t="shared" si="262"/>
        <v/>
      </c>
      <c r="W1731" s="234" t="str">
        <f t="shared" si="263"/>
        <v/>
      </c>
      <c r="Y1731" s="235" t="str">
        <f t="shared" si="264"/>
        <v/>
      </c>
      <c r="Z1731" s="236" t="str">
        <f>IFERROR(IF($B$3="NYSEG",INDEX('BCA Inputs'!$X$14:$X$54,MATCH(I1731,'BCA Inputs'!$M$14:$M$54,0))*P1731+INDEX('BCA Inputs'!$Y$14:$Y$54,MATCH(I1731,'BCA Inputs'!$M$14:$M$54,0))*O1731+INDEX('BCA Inputs'!$Z$14:$Z$54,MATCH(I1731,'BCA Inputs'!$M$14:$M$54,0))*Q1731+INDEX('BCA Inputs'!$AA$14:$AA$54,MATCH(I1731,'BCA Inputs'!$M$14:$M$54,0))*F1731+INDEX('BCA Inputs'!$AB$14:$AB$54,MATCH(I1731,'BCA Inputs'!$M$14:$M$54,0))*G1731,IF($B$3="RG&amp;E",INDEX('BCA Inputs'!$BG$14:$BG$54,MATCH(I1731,'BCA Inputs'!$AW$14:$AW$54,0))*P1731+INDEX('BCA Inputs'!$BH$14:$BH$54,MATCH(I1731,'BCA Inputs'!$AW$14:$AW$54,0))*O1731+INDEX('BCA Inputs'!$BI$14:$BI$54,MATCH(I1731,'BCA Inputs'!$AW$14:$AW$54,0))*Q1731+INDEX('BCA Inputs'!$BJ$14:$BJ$54,MATCH(I1731,'BCA Inputs'!$AW$14:$AW$54,0))*F1731+INDEX('BCA Inputs'!$BK$14:$BK$54,MATCH(I1731,'BCA Inputs'!$AW$14:$AW$54,0))*G1731,"")),"")</f>
        <v/>
      </c>
      <c r="AA1731" s="237" t="str">
        <f t="shared" si="265"/>
        <v/>
      </c>
      <c r="AC1731" s="238" t="str">
        <f>IFERROR((K1731+R1731)+IF($B$3="NYSEG",INDEX('BCA Inputs'!$AI$14:$AI$54,MATCH(I1731,'BCA Inputs'!$M$14:$M$54,0))*P1731+INDEX('BCA Inputs'!$AJ$14:$AJ$54,MATCH(I1731,'BCA Inputs'!$M$14:$M$54,0))*Q1731,IF($B$3="RG&amp;E",INDEX('BCA Inputs'!$BR$14:$BR$54,MATCH(I1731,'BCA Inputs'!$AW$14:$AW$54,0))*P1731+INDEX('BCA Inputs'!$BS$14:$BS$54,MATCH(I1731,'BCA Inputs'!$AW$14:$AW$54,0))*Q1731,"")),"")</f>
        <v/>
      </c>
      <c r="AD1731" s="181" t="str">
        <f>IFERROR(IF($B$3="NYSEG",INDEX('BCA Inputs'!$AD$14:$AD$54,MATCH(I1731,'BCA Inputs'!$M$14:$M$54,0))*P1731+INDEX('BCA Inputs'!$AE$14:$AE$54,MATCH(I1731,'BCA Inputs'!$M$14:$M$54,0))*O1731+INDEX('BCA Inputs'!$AF$14:$AF$54,MATCH(I1731,'BCA Inputs'!$M$14:$M$54,0))*Q1731+INDEX('BCA Inputs'!$AG$14:$AG$54,MATCH(I1731,'BCA Inputs'!$M$14:$M$54,0))*F1731+INDEX('BCA Inputs'!$AH$14:$AH$54,MATCH(I1731,'BCA Inputs'!$M$14:$M$54,0))*G1731,IF($B$3="RG&amp;E",INDEX('BCA Inputs'!$BM$14:$BM$54,MATCH(I1731,'BCA Inputs'!$AW$14:$AW$54,0))*P1731+INDEX('BCA Inputs'!$BN$14:$BN$54,MATCH(I1731,'BCA Inputs'!$AW$14:$AW$54,0))*O1731+INDEX('BCA Inputs'!$BO$14:$BO$54,MATCH(I1731,'BCA Inputs'!$AW$14:$AW$54,0))*Q1731+INDEX('BCA Inputs'!$BP$14:$BP$54,MATCH(I1731,'BCA Inputs'!$AW$14:$AW$54,0))*F1731+INDEX('BCA Inputs'!$BQ$14:$BQ$54,MATCH(I1731,'BCA Inputs'!$AW$14:$AW$54,0))*G1731,"")),"")</f>
        <v/>
      </c>
      <c r="AE1731" s="237" t="str">
        <f t="shared" si="266"/>
        <v/>
      </c>
      <c r="AF1731" s="198">
        <f t="shared" si="268"/>
        <v>0</v>
      </c>
      <c r="AG1731" s="239">
        <f t="shared" si="269"/>
        <v>0</v>
      </c>
    </row>
    <row r="1732" spans="1:33">
      <c r="A1732" s="228"/>
      <c r="B1732" s="176"/>
      <c r="C1732" s="229"/>
      <c r="D1732" s="230"/>
      <c r="E1732" s="230"/>
      <c r="F1732" s="230"/>
      <c r="G1732" s="230"/>
      <c r="H1732" s="231"/>
      <c r="I1732" s="231"/>
      <c r="J1732" s="232"/>
      <c r="K1732" s="232"/>
      <c r="L1732" s="232"/>
      <c r="M1732" s="181">
        <f t="shared" si="267"/>
        <v>0</v>
      </c>
      <c r="N1732" s="181">
        <f>IF(H1732="",0,H1732*I1732*'Avoided Water Savings Cost'!$C$16)</f>
        <v>0</v>
      </c>
      <c r="O1732" s="545">
        <f>IF(C1732="",0,IF($B$3="NYSEG",C1732/(1-'Avoided Electric Costs 2020'!$W$21),IF($B$3="RG&amp;E",C1732/(1-'Avoided Electric Costs 2020'!$X$21),"")))</f>
        <v>0</v>
      </c>
      <c r="P1732" s="546">
        <f>IF(D1732="",0,IF($B$3="NYSEG",D1732/(1-'Avoided Electric Costs 2020'!$W$21),IF($B$3="RG&amp;E",D1732/(1-'Avoided Electric Costs 2020'!$X$21),"")))</f>
        <v>0</v>
      </c>
      <c r="Q1732" s="546">
        <f>IF(E1732="",0,IF($B$3="NYSEG",E1732/(1-'Avoided Natural Gas Costs 2020'!$J$34),IF($B$3="RG&amp;E",E1732/(1-'Avoided Natural Gas Costs 2020'!$K$34),"")))</f>
        <v>0</v>
      </c>
      <c r="R1732" s="233" t="str">
        <f>IFERROR(IF(P1732*'BCA Inputs'!$C$1+Q1732*'BCA Inputs'!$C$2+F1732*'BCA Inputs'!$C$2+G1732*'BCA Inputs'!$C$2=0,"",P1732*'BCA Inputs'!$C$1+Q1732*'BCA Inputs'!$C$2+F1732*'BCA Inputs'!$C$2+G1732*'BCA Inputs'!$C$2),"")</f>
        <v/>
      </c>
      <c r="S1732" s="181" t="str">
        <f t="shared" si="260"/>
        <v/>
      </c>
      <c r="T1732" s="181" t="str">
        <f>IFERROR(IF($B$3="NYSEG",(INDEX('BCA Inputs'!$N$14:$N$54,MATCH(I1732,'BCA Inputs'!$M$14:$M$54,0))*P1732+INDEX('BCA Inputs'!$O$14:$O$54,MATCH(I1732,'BCA Inputs'!$M$14:$M$54,0))*O1732+INDEX('BCA Inputs'!P:P,MATCH(I1732,'BCA Inputs'!M:M,0))*Q1732+INDEX('BCA Inputs'!Q:Q,MATCH(I1732,'BCA Inputs'!M:M,0))*F1732+INDEX('BCA Inputs'!R:R,MATCH(I1732,'BCA Inputs'!M:M,0))*G1732)+L1732+N1732,IF($B$3="RG&amp;E",(INDEX('BCA Inputs'!$AX$14:$AX$54,MATCH(I1732,'BCA Inputs'!$AW$14:$AW$54,0))*P1732+INDEX('BCA Inputs'!$AY$14:$AY$54,MATCH(I1732,'BCA Inputs'!$AW$14:$AW$54,0))*O1732+INDEX('BCA Inputs'!$AZ$14:$AZ$54,MATCH(I1732,'BCA Inputs'!$AW$14:$AW$54,0))*Q1732+INDEX('BCA Inputs'!$BA$14:$BA$54,MATCH(I1732,'BCA Inputs'!$AW$14:$AW$54,0))*F1732+INDEX('BCA Inputs'!$BB$14:$BB$54,MATCH(I1732,'BCA Inputs'!$AW$14:$AW$54,0))*G1732)+L1732+N1732,"")),"")</f>
        <v/>
      </c>
      <c r="U1732" s="234" t="str">
        <f t="shared" si="261"/>
        <v/>
      </c>
      <c r="V1732" s="234" t="str">
        <f t="shared" si="262"/>
        <v/>
      </c>
      <c r="W1732" s="234" t="str">
        <f t="shared" si="263"/>
        <v/>
      </c>
      <c r="Y1732" s="235" t="str">
        <f t="shared" si="264"/>
        <v/>
      </c>
      <c r="Z1732" s="236" t="str">
        <f>IFERROR(IF($B$3="NYSEG",INDEX('BCA Inputs'!$X$14:$X$54,MATCH(I1732,'BCA Inputs'!$M$14:$M$54,0))*P1732+INDEX('BCA Inputs'!$Y$14:$Y$54,MATCH(I1732,'BCA Inputs'!$M$14:$M$54,0))*O1732+INDEX('BCA Inputs'!$Z$14:$Z$54,MATCH(I1732,'BCA Inputs'!$M$14:$M$54,0))*Q1732+INDEX('BCA Inputs'!$AA$14:$AA$54,MATCH(I1732,'BCA Inputs'!$M$14:$M$54,0))*F1732+INDEX('BCA Inputs'!$AB$14:$AB$54,MATCH(I1732,'BCA Inputs'!$M$14:$M$54,0))*G1732,IF($B$3="RG&amp;E",INDEX('BCA Inputs'!$BG$14:$BG$54,MATCH(I1732,'BCA Inputs'!$AW$14:$AW$54,0))*P1732+INDEX('BCA Inputs'!$BH$14:$BH$54,MATCH(I1732,'BCA Inputs'!$AW$14:$AW$54,0))*O1732+INDEX('BCA Inputs'!$BI$14:$BI$54,MATCH(I1732,'BCA Inputs'!$AW$14:$AW$54,0))*Q1732+INDEX('BCA Inputs'!$BJ$14:$BJ$54,MATCH(I1732,'BCA Inputs'!$AW$14:$AW$54,0))*F1732+INDEX('BCA Inputs'!$BK$14:$BK$54,MATCH(I1732,'BCA Inputs'!$AW$14:$AW$54,0))*G1732,"")),"")</f>
        <v/>
      </c>
      <c r="AA1732" s="237" t="str">
        <f t="shared" si="265"/>
        <v/>
      </c>
      <c r="AC1732" s="238" t="str">
        <f>IFERROR((K1732+R1732)+IF($B$3="NYSEG",INDEX('BCA Inputs'!$AI$14:$AI$54,MATCH(I1732,'BCA Inputs'!$M$14:$M$54,0))*P1732+INDEX('BCA Inputs'!$AJ$14:$AJ$54,MATCH(I1732,'BCA Inputs'!$M$14:$M$54,0))*Q1732,IF($B$3="RG&amp;E",INDEX('BCA Inputs'!$BR$14:$BR$54,MATCH(I1732,'BCA Inputs'!$AW$14:$AW$54,0))*P1732+INDEX('BCA Inputs'!$BS$14:$BS$54,MATCH(I1732,'BCA Inputs'!$AW$14:$AW$54,0))*Q1732,"")),"")</f>
        <v/>
      </c>
      <c r="AD1732" s="181" t="str">
        <f>IFERROR(IF($B$3="NYSEG",INDEX('BCA Inputs'!$AD$14:$AD$54,MATCH(I1732,'BCA Inputs'!$M$14:$M$54,0))*P1732+INDEX('BCA Inputs'!$AE$14:$AE$54,MATCH(I1732,'BCA Inputs'!$M$14:$M$54,0))*O1732+INDEX('BCA Inputs'!$AF$14:$AF$54,MATCH(I1732,'BCA Inputs'!$M$14:$M$54,0))*Q1732+INDEX('BCA Inputs'!$AG$14:$AG$54,MATCH(I1732,'BCA Inputs'!$M$14:$M$54,0))*F1732+INDEX('BCA Inputs'!$AH$14:$AH$54,MATCH(I1732,'BCA Inputs'!$M$14:$M$54,0))*G1732,IF($B$3="RG&amp;E",INDEX('BCA Inputs'!$BM$14:$BM$54,MATCH(I1732,'BCA Inputs'!$AW$14:$AW$54,0))*P1732+INDEX('BCA Inputs'!$BN$14:$BN$54,MATCH(I1732,'BCA Inputs'!$AW$14:$AW$54,0))*O1732+INDEX('BCA Inputs'!$BO$14:$BO$54,MATCH(I1732,'BCA Inputs'!$AW$14:$AW$54,0))*Q1732+INDEX('BCA Inputs'!$BP$14:$BP$54,MATCH(I1732,'BCA Inputs'!$AW$14:$AW$54,0))*F1732+INDEX('BCA Inputs'!$BQ$14:$BQ$54,MATCH(I1732,'BCA Inputs'!$AW$14:$AW$54,0))*G1732,"")),"")</f>
        <v/>
      </c>
      <c r="AE1732" s="237" t="str">
        <f t="shared" si="266"/>
        <v/>
      </c>
      <c r="AF1732" s="198">
        <f t="shared" si="268"/>
        <v>0</v>
      </c>
      <c r="AG1732" s="239">
        <f t="shared" si="269"/>
        <v>0</v>
      </c>
    </row>
    <row r="1733" spans="1:33">
      <c r="A1733" s="228"/>
      <c r="B1733" s="176"/>
      <c r="C1733" s="229"/>
      <c r="D1733" s="230"/>
      <c r="E1733" s="230"/>
      <c r="F1733" s="230"/>
      <c r="G1733" s="230"/>
      <c r="H1733" s="231"/>
      <c r="I1733" s="231"/>
      <c r="J1733" s="232"/>
      <c r="K1733" s="232"/>
      <c r="L1733" s="232"/>
      <c r="M1733" s="181">
        <f t="shared" si="267"/>
        <v>0</v>
      </c>
      <c r="N1733" s="181">
        <f>IF(H1733="",0,H1733*I1733*'Avoided Water Savings Cost'!$C$16)</f>
        <v>0</v>
      </c>
      <c r="O1733" s="545">
        <f>IF(C1733="",0,IF($B$3="NYSEG",C1733/(1-'Avoided Electric Costs 2020'!$W$21),IF($B$3="RG&amp;E",C1733/(1-'Avoided Electric Costs 2020'!$X$21),"")))</f>
        <v>0</v>
      </c>
      <c r="P1733" s="546">
        <f>IF(D1733="",0,IF($B$3="NYSEG",D1733/(1-'Avoided Electric Costs 2020'!$W$21),IF($B$3="RG&amp;E",D1733/(1-'Avoided Electric Costs 2020'!$X$21),"")))</f>
        <v>0</v>
      </c>
      <c r="Q1733" s="546">
        <f>IF(E1733="",0,IF($B$3="NYSEG",E1733/(1-'Avoided Natural Gas Costs 2020'!$J$34),IF($B$3="RG&amp;E",E1733/(1-'Avoided Natural Gas Costs 2020'!$K$34),"")))</f>
        <v>0</v>
      </c>
      <c r="R1733" s="233" t="str">
        <f>IFERROR(IF(P1733*'BCA Inputs'!$C$1+Q1733*'BCA Inputs'!$C$2+F1733*'BCA Inputs'!$C$2+G1733*'BCA Inputs'!$C$2=0,"",P1733*'BCA Inputs'!$C$1+Q1733*'BCA Inputs'!$C$2+F1733*'BCA Inputs'!$C$2+G1733*'BCA Inputs'!$C$2),"")</f>
        <v/>
      </c>
      <c r="S1733" s="181" t="str">
        <f t="shared" si="260"/>
        <v/>
      </c>
      <c r="T1733" s="181" t="str">
        <f>IFERROR(IF($B$3="NYSEG",(INDEX('BCA Inputs'!$N$14:$N$54,MATCH(I1733,'BCA Inputs'!$M$14:$M$54,0))*P1733+INDEX('BCA Inputs'!$O$14:$O$54,MATCH(I1733,'BCA Inputs'!$M$14:$M$54,0))*O1733+INDEX('BCA Inputs'!P:P,MATCH(I1733,'BCA Inputs'!M:M,0))*Q1733+INDEX('BCA Inputs'!Q:Q,MATCH(I1733,'BCA Inputs'!M:M,0))*F1733+INDEX('BCA Inputs'!R:R,MATCH(I1733,'BCA Inputs'!M:M,0))*G1733)+L1733+N1733,IF($B$3="RG&amp;E",(INDEX('BCA Inputs'!$AX$14:$AX$54,MATCH(I1733,'BCA Inputs'!$AW$14:$AW$54,0))*P1733+INDEX('BCA Inputs'!$AY$14:$AY$54,MATCH(I1733,'BCA Inputs'!$AW$14:$AW$54,0))*O1733+INDEX('BCA Inputs'!$AZ$14:$AZ$54,MATCH(I1733,'BCA Inputs'!$AW$14:$AW$54,0))*Q1733+INDEX('BCA Inputs'!$BA$14:$BA$54,MATCH(I1733,'BCA Inputs'!$AW$14:$AW$54,0))*F1733+INDEX('BCA Inputs'!$BB$14:$BB$54,MATCH(I1733,'BCA Inputs'!$AW$14:$AW$54,0))*G1733)+L1733+N1733,"")),"")</f>
        <v/>
      </c>
      <c r="U1733" s="234" t="str">
        <f t="shared" si="261"/>
        <v/>
      </c>
      <c r="V1733" s="234" t="str">
        <f t="shared" si="262"/>
        <v/>
      </c>
      <c r="W1733" s="234" t="str">
        <f t="shared" si="263"/>
        <v/>
      </c>
      <c r="Y1733" s="235" t="str">
        <f t="shared" si="264"/>
        <v/>
      </c>
      <c r="Z1733" s="236" t="str">
        <f>IFERROR(IF($B$3="NYSEG",INDEX('BCA Inputs'!$X$14:$X$54,MATCH(I1733,'BCA Inputs'!$M$14:$M$54,0))*P1733+INDEX('BCA Inputs'!$Y$14:$Y$54,MATCH(I1733,'BCA Inputs'!$M$14:$M$54,0))*O1733+INDEX('BCA Inputs'!$Z$14:$Z$54,MATCH(I1733,'BCA Inputs'!$M$14:$M$54,0))*Q1733+INDEX('BCA Inputs'!$AA$14:$AA$54,MATCH(I1733,'BCA Inputs'!$M$14:$M$54,0))*F1733+INDEX('BCA Inputs'!$AB$14:$AB$54,MATCH(I1733,'BCA Inputs'!$M$14:$M$54,0))*G1733,IF($B$3="RG&amp;E",INDEX('BCA Inputs'!$BG$14:$BG$54,MATCH(I1733,'BCA Inputs'!$AW$14:$AW$54,0))*P1733+INDEX('BCA Inputs'!$BH$14:$BH$54,MATCH(I1733,'BCA Inputs'!$AW$14:$AW$54,0))*O1733+INDEX('BCA Inputs'!$BI$14:$BI$54,MATCH(I1733,'BCA Inputs'!$AW$14:$AW$54,0))*Q1733+INDEX('BCA Inputs'!$BJ$14:$BJ$54,MATCH(I1733,'BCA Inputs'!$AW$14:$AW$54,0))*F1733+INDEX('BCA Inputs'!$BK$14:$BK$54,MATCH(I1733,'BCA Inputs'!$AW$14:$AW$54,0))*G1733,"")),"")</f>
        <v/>
      </c>
      <c r="AA1733" s="237" t="str">
        <f t="shared" si="265"/>
        <v/>
      </c>
      <c r="AC1733" s="238" t="str">
        <f>IFERROR((K1733+R1733)+IF($B$3="NYSEG",INDEX('BCA Inputs'!$AI$14:$AI$54,MATCH(I1733,'BCA Inputs'!$M$14:$M$54,0))*P1733+INDEX('BCA Inputs'!$AJ$14:$AJ$54,MATCH(I1733,'BCA Inputs'!$M$14:$M$54,0))*Q1733,IF($B$3="RG&amp;E",INDEX('BCA Inputs'!$BR$14:$BR$54,MATCH(I1733,'BCA Inputs'!$AW$14:$AW$54,0))*P1733+INDEX('BCA Inputs'!$BS$14:$BS$54,MATCH(I1733,'BCA Inputs'!$AW$14:$AW$54,0))*Q1733,"")),"")</f>
        <v/>
      </c>
      <c r="AD1733" s="181" t="str">
        <f>IFERROR(IF($B$3="NYSEG",INDEX('BCA Inputs'!$AD$14:$AD$54,MATCH(I1733,'BCA Inputs'!$M$14:$M$54,0))*P1733+INDEX('BCA Inputs'!$AE$14:$AE$54,MATCH(I1733,'BCA Inputs'!$M$14:$M$54,0))*O1733+INDEX('BCA Inputs'!$AF$14:$AF$54,MATCH(I1733,'BCA Inputs'!$M$14:$M$54,0))*Q1733+INDEX('BCA Inputs'!$AG$14:$AG$54,MATCH(I1733,'BCA Inputs'!$M$14:$M$54,0))*F1733+INDEX('BCA Inputs'!$AH$14:$AH$54,MATCH(I1733,'BCA Inputs'!$M$14:$M$54,0))*G1733,IF($B$3="RG&amp;E",INDEX('BCA Inputs'!$BM$14:$BM$54,MATCH(I1733,'BCA Inputs'!$AW$14:$AW$54,0))*P1733+INDEX('BCA Inputs'!$BN$14:$BN$54,MATCH(I1733,'BCA Inputs'!$AW$14:$AW$54,0))*O1733+INDEX('BCA Inputs'!$BO$14:$BO$54,MATCH(I1733,'BCA Inputs'!$AW$14:$AW$54,0))*Q1733+INDEX('BCA Inputs'!$BP$14:$BP$54,MATCH(I1733,'BCA Inputs'!$AW$14:$AW$54,0))*F1733+INDEX('BCA Inputs'!$BQ$14:$BQ$54,MATCH(I1733,'BCA Inputs'!$AW$14:$AW$54,0))*G1733,"")),"")</f>
        <v/>
      </c>
      <c r="AE1733" s="237" t="str">
        <f t="shared" si="266"/>
        <v/>
      </c>
      <c r="AF1733" s="198">
        <f t="shared" si="268"/>
        <v>0</v>
      </c>
      <c r="AG1733" s="239">
        <f t="shared" si="269"/>
        <v>0</v>
      </c>
    </row>
    <row r="1734" spans="1:33">
      <c r="A1734" s="228"/>
      <c r="B1734" s="176"/>
      <c r="C1734" s="229"/>
      <c r="D1734" s="230"/>
      <c r="E1734" s="230"/>
      <c r="F1734" s="230"/>
      <c r="G1734" s="230"/>
      <c r="H1734" s="231"/>
      <c r="I1734" s="231"/>
      <c r="J1734" s="232"/>
      <c r="K1734" s="232"/>
      <c r="L1734" s="232"/>
      <c r="M1734" s="181">
        <f t="shared" si="267"/>
        <v>0</v>
      </c>
      <c r="N1734" s="181">
        <f>IF(H1734="",0,H1734*I1734*'Avoided Water Savings Cost'!$C$16)</f>
        <v>0</v>
      </c>
      <c r="O1734" s="545">
        <f>IF(C1734="",0,IF($B$3="NYSEG",C1734/(1-'Avoided Electric Costs 2020'!$W$21),IF($B$3="RG&amp;E",C1734/(1-'Avoided Electric Costs 2020'!$X$21),"")))</f>
        <v>0</v>
      </c>
      <c r="P1734" s="546">
        <f>IF(D1734="",0,IF($B$3="NYSEG",D1734/(1-'Avoided Electric Costs 2020'!$W$21),IF($B$3="RG&amp;E",D1734/(1-'Avoided Electric Costs 2020'!$X$21),"")))</f>
        <v>0</v>
      </c>
      <c r="Q1734" s="546">
        <f>IF(E1734="",0,IF($B$3="NYSEG",E1734/(1-'Avoided Natural Gas Costs 2020'!$J$34),IF($B$3="RG&amp;E",E1734/(1-'Avoided Natural Gas Costs 2020'!$K$34),"")))</f>
        <v>0</v>
      </c>
      <c r="R1734" s="233" t="str">
        <f>IFERROR(IF(P1734*'BCA Inputs'!$C$1+Q1734*'BCA Inputs'!$C$2+F1734*'BCA Inputs'!$C$2+G1734*'BCA Inputs'!$C$2=0,"",P1734*'BCA Inputs'!$C$1+Q1734*'BCA Inputs'!$C$2+F1734*'BCA Inputs'!$C$2+G1734*'BCA Inputs'!$C$2),"")</f>
        <v/>
      </c>
      <c r="S1734" s="181" t="str">
        <f t="shared" si="260"/>
        <v/>
      </c>
      <c r="T1734" s="181" t="str">
        <f>IFERROR(IF($B$3="NYSEG",(INDEX('BCA Inputs'!$N$14:$N$54,MATCH(I1734,'BCA Inputs'!$M$14:$M$54,0))*P1734+INDEX('BCA Inputs'!$O$14:$O$54,MATCH(I1734,'BCA Inputs'!$M$14:$M$54,0))*O1734+INDEX('BCA Inputs'!P:P,MATCH(I1734,'BCA Inputs'!M:M,0))*Q1734+INDEX('BCA Inputs'!Q:Q,MATCH(I1734,'BCA Inputs'!M:M,0))*F1734+INDEX('BCA Inputs'!R:R,MATCH(I1734,'BCA Inputs'!M:M,0))*G1734)+L1734+N1734,IF($B$3="RG&amp;E",(INDEX('BCA Inputs'!$AX$14:$AX$54,MATCH(I1734,'BCA Inputs'!$AW$14:$AW$54,0))*P1734+INDEX('BCA Inputs'!$AY$14:$AY$54,MATCH(I1734,'BCA Inputs'!$AW$14:$AW$54,0))*O1734+INDEX('BCA Inputs'!$AZ$14:$AZ$54,MATCH(I1734,'BCA Inputs'!$AW$14:$AW$54,0))*Q1734+INDEX('BCA Inputs'!$BA$14:$BA$54,MATCH(I1734,'BCA Inputs'!$AW$14:$AW$54,0))*F1734+INDEX('BCA Inputs'!$BB$14:$BB$54,MATCH(I1734,'BCA Inputs'!$AW$14:$AW$54,0))*G1734)+L1734+N1734,"")),"")</f>
        <v/>
      </c>
      <c r="U1734" s="234" t="str">
        <f t="shared" si="261"/>
        <v/>
      </c>
      <c r="V1734" s="234" t="str">
        <f t="shared" si="262"/>
        <v/>
      </c>
      <c r="W1734" s="234" t="str">
        <f t="shared" si="263"/>
        <v/>
      </c>
      <c r="Y1734" s="235" t="str">
        <f t="shared" si="264"/>
        <v/>
      </c>
      <c r="Z1734" s="236" t="str">
        <f>IFERROR(IF($B$3="NYSEG",INDEX('BCA Inputs'!$X$14:$X$54,MATCH(I1734,'BCA Inputs'!$M$14:$M$54,0))*P1734+INDEX('BCA Inputs'!$Y$14:$Y$54,MATCH(I1734,'BCA Inputs'!$M$14:$M$54,0))*O1734+INDEX('BCA Inputs'!$Z$14:$Z$54,MATCH(I1734,'BCA Inputs'!$M$14:$M$54,0))*Q1734+INDEX('BCA Inputs'!$AA$14:$AA$54,MATCH(I1734,'BCA Inputs'!$M$14:$M$54,0))*F1734+INDEX('BCA Inputs'!$AB$14:$AB$54,MATCH(I1734,'BCA Inputs'!$M$14:$M$54,0))*G1734,IF($B$3="RG&amp;E",INDEX('BCA Inputs'!$BG$14:$BG$54,MATCH(I1734,'BCA Inputs'!$AW$14:$AW$54,0))*P1734+INDEX('BCA Inputs'!$BH$14:$BH$54,MATCH(I1734,'BCA Inputs'!$AW$14:$AW$54,0))*O1734+INDEX('BCA Inputs'!$BI$14:$BI$54,MATCH(I1734,'BCA Inputs'!$AW$14:$AW$54,0))*Q1734+INDEX('BCA Inputs'!$BJ$14:$BJ$54,MATCH(I1734,'BCA Inputs'!$AW$14:$AW$54,0))*F1734+INDEX('BCA Inputs'!$BK$14:$BK$54,MATCH(I1734,'BCA Inputs'!$AW$14:$AW$54,0))*G1734,"")),"")</f>
        <v/>
      </c>
      <c r="AA1734" s="237" t="str">
        <f t="shared" si="265"/>
        <v/>
      </c>
      <c r="AC1734" s="238" t="str">
        <f>IFERROR((K1734+R1734)+IF($B$3="NYSEG",INDEX('BCA Inputs'!$AI$14:$AI$54,MATCH(I1734,'BCA Inputs'!$M$14:$M$54,0))*P1734+INDEX('BCA Inputs'!$AJ$14:$AJ$54,MATCH(I1734,'BCA Inputs'!$M$14:$M$54,0))*Q1734,IF($B$3="RG&amp;E",INDEX('BCA Inputs'!$BR$14:$BR$54,MATCH(I1734,'BCA Inputs'!$AW$14:$AW$54,0))*P1734+INDEX('BCA Inputs'!$BS$14:$BS$54,MATCH(I1734,'BCA Inputs'!$AW$14:$AW$54,0))*Q1734,"")),"")</f>
        <v/>
      </c>
      <c r="AD1734" s="181" t="str">
        <f>IFERROR(IF($B$3="NYSEG",INDEX('BCA Inputs'!$AD$14:$AD$54,MATCH(I1734,'BCA Inputs'!$M$14:$M$54,0))*P1734+INDEX('BCA Inputs'!$AE$14:$AE$54,MATCH(I1734,'BCA Inputs'!$M$14:$M$54,0))*O1734+INDEX('BCA Inputs'!$AF$14:$AF$54,MATCH(I1734,'BCA Inputs'!$M$14:$M$54,0))*Q1734+INDEX('BCA Inputs'!$AG$14:$AG$54,MATCH(I1734,'BCA Inputs'!$M$14:$M$54,0))*F1734+INDEX('BCA Inputs'!$AH$14:$AH$54,MATCH(I1734,'BCA Inputs'!$M$14:$M$54,0))*G1734,IF($B$3="RG&amp;E",INDEX('BCA Inputs'!$BM$14:$BM$54,MATCH(I1734,'BCA Inputs'!$AW$14:$AW$54,0))*P1734+INDEX('BCA Inputs'!$BN$14:$BN$54,MATCH(I1734,'BCA Inputs'!$AW$14:$AW$54,0))*O1734+INDEX('BCA Inputs'!$BO$14:$BO$54,MATCH(I1734,'BCA Inputs'!$AW$14:$AW$54,0))*Q1734+INDEX('BCA Inputs'!$BP$14:$BP$54,MATCH(I1734,'BCA Inputs'!$AW$14:$AW$54,0))*F1734+INDEX('BCA Inputs'!$BQ$14:$BQ$54,MATCH(I1734,'BCA Inputs'!$AW$14:$AW$54,0))*G1734,"")),"")</f>
        <v/>
      </c>
      <c r="AE1734" s="237" t="str">
        <f t="shared" si="266"/>
        <v/>
      </c>
      <c r="AF1734" s="198">
        <f t="shared" si="268"/>
        <v>0</v>
      </c>
      <c r="AG1734" s="239">
        <f t="shared" si="269"/>
        <v>0</v>
      </c>
    </row>
    <row r="1735" spans="1:33">
      <c r="A1735" s="228"/>
      <c r="B1735" s="176"/>
      <c r="C1735" s="229"/>
      <c r="D1735" s="230"/>
      <c r="E1735" s="230"/>
      <c r="F1735" s="230"/>
      <c r="G1735" s="230"/>
      <c r="H1735" s="231"/>
      <c r="I1735" s="231"/>
      <c r="J1735" s="232"/>
      <c r="K1735" s="232"/>
      <c r="L1735" s="232"/>
      <c r="M1735" s="181">
        <f t="shared" si="267"/>
        <v>0</v>
      </c>
      <c r="N1735" s="181">
        <f>IF(H1735="",0,H1735*I1735*'Avoided Water Savings Cost'!$C$16)</f>
        <v>0</v>
      </c>
      <c r="O1735" s="545">
        <f>IF(C1735="",0,IF($B$3="NYSEG",C1735/(1-'Avoided Electric Costs 2020'!$W$21),IF($B$3="RG&amp;E",C1735/(1-'Avoided Electric Costs 2020'!$X$21),"")))</f>
        <v>0</v>
      </c>
      <c r="P1735" s="546">
        <f>IF(D1735="",0,IF($B$3="NYSEG",D1735/(1-'Avoided Electric Costs 2020'!$W$21),IF($B$3="RG&amp;E",D1735/(1-'Avoided Electric Costs 2020'!$X$21),"")))</f>
        <v>0</v>
      </c>
      <c r="Q1735" s="546">
        <f>IF(E1735="",0,IF($B$3="NYSEG",E1735/(1-'Avoided Natural Gas Costs 2020'!$J$34),IF($B$3="RG&amp;E",E1735/(1-'Avoided Natural Gas Costs 2020'!$K$34),"")))</f>
        <v>0</v>
      </c>
      <c r="R1735" s="233" t="str">
        <f>IFERROR(IF(P1735*'BCA Inputs'!$C$1+Q1735*'BCA Inputs'!$C$2+F1735*'BCA Inputs'!$C$2+G1735*'BCA Inputs'!$C$2=0,"",P1735*'BCA Inputs'!$C$1+Q1735*'BCA Inputs'!$C$2+F1735*'BCA Inputs'!$C$2+G1735*'BCA Inputs'!$C$2),"")</f>
        <v/>
      </c>
      <c r="S1735" s="181" t="str">
        <f t="shared" si="260"/>
        <v/>
      </c>
      <c r="T1735" s="181" t="str">
        <f>IFERROR(IF($B$3="NYSEG",(INDEX('BCA Inputs'!$N$14:$N$54,MATCH(I1735,'BCA Inputs'!$M$14:$M$54,0))*P1735+INDEX('BCA Inputs'!$O$14:$O$54,MATCH(I1735,'BCA Inputs'!$M$14:$M$54,0))*O1735+INDEX('BCA Inputs'!P:P,MATCH(I1735,'BCA Inputs'!M:M,0))*Q1735+INDEX('BCA Inputs'!Q:Q,MATCH(I1735,'BCA Inputs'!M:M,0))*F1735+INDEX('BCA Inputs'!R:R,MATCH(I1735,'BCA Inputs'!M:M,0))*G1735)+L1735+N1735,IF($B$3="RG&amp;E",(INDEX('BCA Inputs'!$AX$14:$AX$54,MATCH(I1735,'BCA Inputs'!$AW$14:$AW$54,0))*P1735+INDEX('BCA Inputs'!$AY$14:$AY$54,MATCH(I1735,'BCA Inputs'!$AW$14:$AW$54,0))*O1735+INDEX('BCA Inputs'!$AZ$14:$AZ$54,MATCH(I1735,'BCA Inputs'!$AW$14:$AW$54,0))*Q1735+INDEX('BCA Inputs'!$BA$14:$BA$54,MATCH(I1735,'BCA Inputs'!$AW$14:$AW$54,0))*F1735+INDEX('BCA Inputs'!$BB$14:$BB$54,MATCH(I1735,'BCA Inputs'!$AW$14:$AW$54,0))*G1735)+L1735+N1735,"")),"")</f>
        <v/>
      </c>
      <c r="U1735" s="234" t="str">
        <f t="shared" si="261"/>
        <v/>
      </c>
      <c r="V1735" s="234" t="str">
        <f t="shared" si="262"/>
        <v/>
      </c>
      <c r="W1735" s="234" t="str">
        <f t="shared" si="263"/>
        <v/>
      </c>
      <c r="Y1735" s="235" t="str">
        <f t="shared" si="264"/>
        <v/>
      </c>
      <c r="Z1735" s="236" t="str">
        <f>IFERROR(IF($B$3="NYSEG",INDEX('BCA Inputs'!$X$14:$X$54,MATCH(I1735,'BCA Inputs'!$M$14:$M$54,0))*P1735+INDEX('BCA Inputs'!$Y$14:$Y$54,MATCH(I1735,'BCA Inputs'!$M$14:$M$54,0))*O1735+INDEX('BCA Inputs'!$Z$14:$Z$54,MATCH(I1735,'BCA Inputs'!$M$14:$M$54,0))*Q1735+INDEX('BCA Inputs'!$AA$14:$AA$54,MATCH(I1735,'BCA Inputs'!$M$14:$M$54,0))*F1735+INDEX('BCA Inputs'!$AB$14:$AB$54,MATCH(I1735,'BCA Inputs'!$M$14:$M$54,0))*G1735,IF($B$3="RG&amp;E",INDEX('BCA Inputs'!$BG$14:$BG$54,MATCH(I1735,'BCA Inputs'!$AW$14:$AW$54,0))*P1735+INDEX('BCA Inputs'!$BH$14:$BH$54,MATCH(I1735,'BCA Inputs'!$AW$14:$AW$54,0))*O1735+INDEX('BCA Inputs'!$BI$14:$BI$54,MATCH(I1735,'BCA Inputs'!$AW$14:$AW$54,0))*Q1735+INDEX('BCA Inputs'!$BJ$14:$BJ$54,MATCH(I1735,'BCA Inputs'!$AW$14:$AW$54,0))*F1735+INDEX('BCA Inputs'!$BK$14:$BK$54,MATCH(I1735,'BCA Inputs'!$AW$14:$AW$54,0))*G1735,"")),"")</f>
        <v/>
      </c>
      <c r="AA1735" s="237" t="str">
        <f t="shared" si="265"/>
        <v/>
      </c>
      <c r="AC1735" s="238" t="str">
        <f>IFERROR((K1735+R1735)+IF($B$3="NYSEG",INDEX('BCA Inputs'!$AI$14:$AI$54,MATCH(I1735,'BCA Inputs'!$M$14:$M$54,0))*P1735+INDEX('BCA Inputs'!$AJ$14:$AJ$54,MATCH(I1735,'BCA Inputs'!$M$14:$M$54,0))*Q1735,IF($B$3="RG&amp;E",INDEX('BCA Inputs'!$BR$14:$BR$54,MATCH(I1735,'BCA Inputs'!$AW$14:$AW$54,0))*P1735+INDEX('BCA Inputs'!$BS$14:$BS$54,MATCH(I1735,'BCA Inputs'!$AW$14:$AW$54,0))*Q1735,"")),"")</f>
        <v/>
      </c>
      <c r="AD1735" s="181" t="str">
        <f>IFERROR(IF($B$3="NYSEG",INDEX('BCA Inputs'!$AD$14:$AD$54,MATCH(I1735,'BCA Inputs'!$M$14:$M$54,0))*P1735+INDEX('BCA Inputs'!$AE$14:$AE$54,MATCH(I1735,'BCA Inputs'!$M$14:$M$54,0))*O1735+INDEX('BCA Inputs'!$AF$14:$AF$54,MATCH(I1735,'BCA Inputs'!$M$14:$M$54,0))*Q1735+INDEX('BCA Inputs'!$AG$14:$AG$54,MATCH(I1735,'BCA Inputs'!$M$14:$M$54,0))*F1735+INDEX('BCA Inputs'!$AH$14:$AH$54,MATCH(I1735,'BCA Inputs'!$M$14:$M$54,0))*G1735,IF($B$3="RG&amp;E",INDEX('BCA Inputs'!$BM$14:$BM$54,MATCH(I1735,'BCA Inputs'!$AW$14:$AW$54,0))*P1735+INDEX('BCA Inputs'!$BN$14:$BN$54,MATCH(I1735,'BCA Inputs'!$AW$14:$AW$54,0))*O1735+INDEX('BCA Inputs'!$BO$14:$BO$54,MATCH(I1735,'BCA Inputs'!$AW$14:$AW$54,0))*Q1735+INDEX('BCA Inputs'!$BP$14:$BP$54,MATCH(I1735,'BCA Inputs'!$AW$14:$AW$54,0))*F1735+INDEX('BCA Inputs'!$BQ$14:$BQ$54,MATCH(I1735,'BCA Inputs'!$AW$14:$AW$54,0))*G1735,"")),"")</f>
        <v/>
      </c>
      <c r="AE1735" s="237" t="str">
        <f t="shared" si="266"/>
        <v/>
      </c>
      <c r="AF1735" s="198">
        <f t="shared" si="268"/>
        <v>0</v>
      </c>
      <c r="AG1735" s="239">
        <f t="shared" si="269"/>
        <v>0</v>
      </c>
    </row>
    <row r="1736" spans="1:33">
      <c r="A1736" s="228"/>
      <c r="B1736" s="176"/>
      <c r="C1736" s="229"/>
      <c r="D1736" s="230"/>
      <c r="E1736" s="230"/>
      <c r="F1736" s="230"/>
      <c r="G1736" s="230"/>
      <c r="H1736" s="231"/>
      <c r="I1736" s="231"/>
      <c r="J1736" s="232"/>
      <c r="K1736" s="232"/>
      <c r="L1736" s="232"/>
      <c r="M1736" s="181">
        <f t="shared" si="267"/>
        <v>0</v>
      </c>
      <c r="N1736" s="181">
        <f>IF(H1736="",0,H1736*I1736*'Avoided Water Savings Cost'!$C$16)</f>
        <v>0</v>
      </c>
      <c r="O1736" s="545">
        <f>IF(C1736="",0,IF($B$3="NYSEG",C1736/(1-'Avoided Electric Costs 2020'!$W$21),IF($B$3="RG&amp;E",C1736/(1-'Avoided Electric Costs 2020'!$X$21),"")))</f>
        <v>0</v>
      </c>
      <c r="P1736" s="546">
        <f>IF(D1736="",0,IF($B$3="NYSEG",D1736/(1-'Avoided Electric Costs 2020'!$W$21),IF($B$3="RG&amp;E",D1736/(1-'Avoided Electric Costs 2020'!$X$21),"")))</f>
        <v>0</v>
      </c>
      <c r="Q1736" s="546">
        <f>IF(E1736="",0,IF($B$3="NYSEG",E1736/(1-'Avoided Natural Gas Costs 2020'!$J$34),IF($B$3="RG&amp;E",E1736/(1-'Avoided Natural Gas Costs 2020'!$K$34),"")))</f>
        <v>0</v>
      </c>
      <c r="R1736" s="233" t="str">
        <f>IFERROR(IF(P1736*'BCA Inputs'!$C$1+Q1736*'BCA Inputs'!$C$2+F1736*'BCA Inputs'!$C$2+G1736*'BCA Inputs'!$C$2=0,"",P1736*'BCA Inputs'!$C$1+Q1736*'BCA Inputs'!$C$2+F1736*'BCA Inputs'!$C$2+G1736*'BCA Inputs'!$C$2),"")</f>
        <v/>
      </c>
      <c r="S1736" s="181" t="str">
        <f t="shared" si="260"/>
        <v/>
      </c>
      <c r="T1736" s="181" t="str">
        <f>IFERROR(IF($B$3="NYSEG",(INDEX('BCA Inputs'!$N$14:$N$54,MATCH(I1736,'BCA Inputs'!$M$14:$M$54,0))*P1736+INDEX('BCA Inputs'!$O$14:$O$54,MATCH(I1736,'BCA Inputs'!$M$14:$M$54,0))*O1736+INDEX('BCA Inputs'!P:P,MATCH(I1736,'BCA Inputs'!M:M,0))*Q1736+INDEX('BCA Inputs'!Q:Q,MATCH(I1736,'BCA Inputs'!M:M,0))*F1736+INDEX('BCA Inputs'!R:R,MATCH(I1736,'BCA Inputs'!M:M,0))*G1736)+L1736+N1736,IF($B$3="RG&amp;E",(INDEX('BCA Inputs'!$AX$14:$AX$54,MATCH(I1736,'BCA Inputs'!$AW$14:$AW$54,0))*P1736+INDEX('BCA Inputs'!$AY$14:$AY$54,MATCH(I1736,'BCA Inputs'!$AW$14:$AW$54,0))*O1736+INDEX('BCA Inputs'!$AZ$14:$AZ$54,MATCH(I1736,'BCA Inputs'!$AW$14:$AW$54,0))*Q1736+INDEX('BCA Inputs'!$BA$14:$BA$54,MATCH(I1736,'BCA Inputs'!$AW$14:$AW$54,0))*F1736+INDEX('BCA Inputs'!$BB$14:$BB$54,MATCH(I1736,'BCA Inputs'!$AW$14:$AW$54,0))*G1736)+L1736+N1736,"")),"")</f>
        <v/>
      </c>
      <c r="U1736" s="234" t="str">
        <f t="shared" si="261"/>
        <v/>
      </c>
      <c r="V1736" s="234" t="str">
        <f t="shared" si="262"/>
        <v/>
      </c>
      <c r="W1736" s="234" t="str">
        <f t="shared" si="263"/>
        <v/>
      </c>
      <c r="Y1736" s="235" t="str">
        <f t="shared" si="264"/>
        <v/>
      </c>
      <c r="Z1736" s="236" t="str">
        <f>IFERROR(IF($B$3="NYSEG",INDEX('BCA Inputs'!$X$14:$X$54,MATCH(I1736,'BCA Inputs'!$M$14:$M$54,0))*P1736+INDEX('BCA Inputs'!$Y$14:$Y$54,MATCH(I1736,'BCA Inputs'!$M$14:$M$54,0))*O1736+INDEX('BCA Inputs'!$Z$14:$Z$54,MATCH(I1736,'BCA Inputs'!$M$14:$M$54,0))*Q1736+INDEX('BCA Inputs'!$AA$14:$AA$54,MATCH(I1736,'BCA Inputs'!$M$14:$M$54,0))*F1736+INDEX('BCA Inputs'!$AB$14:$AB$54,MATCH(I1736,'BCA Inputs'!$M$14:$M$54,0))*G1736,IF($B$3="RG&amp;E",INDEX('BCA Inputs'!$BG$14:$BG$54,MATCH(I1736,'BCA Inputs'!$AW$14:$AW$54,0))*P1736+INDEX('BCA Inputs'!$BH$14:$BH$54,MATCH(I1736,'BCA Inputs'!$AW$14:$AW$54,0))*O1736+INDEX('BCA Inputs'!$BI$14:$BI$54,MATCH(I1736,'BCA Inputs'!$AW$14:$AW$54,0))*Q1736+INDEX('BCA Inputs'!$BJ$14:$BJ$54,MATCH(I1736,'BCA Inputs'!$AW$14:$AW$54,0))*F1736+INDEX('BCA Inputs'!$BK$14:$BK$54,MATCH(I1736,'BCA Inputs'!$AW$14:$AW$54,0))*G1736,"")),"")</f>
        <v/>
      </c>
      <c r="AA1736" s="237" t="str">
        <f t="shared" si="265"/>
        <v/>
      </c>
      <c r="AC1736" s="238" t="str">
        <f>IFERROR((K1736+R1736)+IF($B$3="NYSEG",INDEX('BCA Inputs'!$AI$14:$AI$54,MATCH(I1736,'BCA Inputs'!$M$14:$M$54,0))*P1736+INDEX('BCA Inputs'!$AJ$14:$AJ$54,MATCH(I1736,'BCA Inputs'!$M$14:$M$54,0))*Q1736,IF($B$3="RG&amp;E",INDEX('BCA Inputs'!$BR$14:$BR$54,MATCH(I1736,'BCA Inputs'!$AW$14:$AW$54,0))*P1736+INDEX('BCA Inputs'!$BS$14:$BS$54,MATCH(I1736,'BCA Inputs'!$AW$14:$AW$54,0))*Q1736,"")),"")</f>
        <v/>
      </c>
      <c r="AD1736" s="181" t="str">
        <f>IFERROR(IF($B$3="NYSEG",INDEX('BCA Inputs'!$AD$14:$AD$54,MATCH(I1736,'BCA Inputs'!$M$14:$M$54,0))*P1736+INDEX('BCA Inputs'!$AE$14:$AE$54,MATCH(I1736,'BCA Inputs'!$M$14:$M$54,0))*O1736+INDEX('BCA Inputs'!$AF$14:$AF$54,MATCH(I1736,'BCA Inputs'!$M$14:$M$54,0))*Q1736+INDEX('BCA Inputs'!$AG$14:$AG$54,MATCH(I1736,'BCA Inputs'!$M$14:$M$54,0))*F1736+INDEX('BCA Inputs'!$AH$14:$AH$54,MATCH(I1736,'BCA Inputs'!$M$14:$M$54,0))*G1736,IF($B$3="RG&amp;E",INDEX('BCA Inputs'!$BM$14:$BM$54,MATCH(I1736,'BCA Inputs'!$AW$14:$AW$54,0))*P1736+INDEX('BCA Inputs'!$BN$14:$BN$54,MATCH(I1736,'BCA Inputs'!$AW$14:$AW$54,0))*O1736+INDEX('BCA Inputs'!$BO$14:$BO$54,MATCH(I1736,'BCA Inputs'!$AW$14:$AW$54,0))*Q1736+INDEX('BCA Inputs'!$BP$14:$BP$54,MATCH(I1736,'BCA Inputs'!$AW$14:$AW$54,0))*F1736+INDEX('BCA Inputs'!$BQ$14:$BQ$54,MATCH(I1736,'BCA Inputs'!$AW$14:$AW$54,0))*G1736,"")),"")</f>
        <v/>
      </c>
      <c r="AE1736" s="237" t="str">
        <f t="shared" si="266"/>
        <v/>
      </c>
      <c r="AF1736" s="198">
        <f t="shared" si="268"/>
        <v>0</v>
      </c>
      <c r="AG1736" s="239">
        <f t="shared" si="269"/>
        <v>0</v>
      </c>
    </row>
    <row r="1737" spans="1:33">
      <c r="A1737" s="228"/>
      <c r="B1737" s="176"/>
      <c r="C1737" s="229"/>
      <c r="D1737" s="230"/>
      <c r="E1737" s="230"/>
      <c r="F1737" s="230"/>
      <c r="G1737" s="230"/>
      <c r="H1737" s="231"/>
      <c r="I1737" s="231"/>
      <c r="J1737" s="232"/>
      <c r="K1737" s="232"/>
      <c r="L1737" s="232"/>
      <c r="M1737" s="181">
        <f t="shared" si="267"/>
        <v>0</v>
      </c>
      <c r="N1737" s="181">
        <f>IF(H1737="",0,H1737*I1737*'Avoided Water Savings Cost'!$C$16)</f>
        <v>0</v>
      </c>
      <c r="O1737" s="545">
        <f>IF(C1737="",0,IF($B$3="NYSEG",C1737/(1-'Avoided Electric Costs 2020'!$W$21),IF($B$3="RG&amp;E",C1737/(1-'Avoided Electric Costs 2020'!$X$21),"")))</f>
        <v>0</v>
      </c>
      <c r="P1737" s="546">
        <f>IF(D1737="",0,IF($B$3="NYSEG",D1737/(1-'Avoided Electric Costs 2020'!$W$21),IF($B$3="RG&amp;E",D1737/(1-'Avoided Electric Costs 2020'!$X$21),"")))</f>
        <v>0</v>
      </c>
      <c r="Q1737" s="546">
        <f>IF(E1737="",0,IF($B$3="NYSEG",E1737/(1-'Avoided Natural Gas Costs 2020'!$J$34),IF($B$3="RG&amp;E",E1737/(1-'Avoided Natural Gas Costs 2020'!$K$34),"")))</f>
        <v>0</v>
      </c>
      <c r="R1737" s="233" t="str">
        <f>IFERROR(IF(P1737*'BCA Inputs'!$C$1+Q1737*'BCA Inputs'!$C$2+F1737*'BCA Inputs'!$C$2+G1737*'BCA Inputs'!$C$2=0,"",P1737*'BCA Inputs'!$C$1+Q1737*'BCA Inputs'!$C$2+F1737*'BCA Inputs'!$C$2+G1737*'BCA Inputs'!$C$2),"")</f>
        <v/>
      </c>
      <c r="S1737" s="181" t="str">
        <f t="shared" si="260"/>
        <v/>
      </c>
      <c r="T1737" s="181" t="str">
        <f>IFERROR(IF($B$3="NYSEG",(INDEX('BCA Inputs'!$N$14:$N$54,MATCH(I1737,'BCA Inputs'!$M$14:$M$54,0))*P1737+INDEX('BCA Inputs'!$O$14:$O$54,MATCH(I1737,'BCA Inputs'!$M$14:$M$54,0))*O1737+INDEX('BCA Inputs'!P:P,MATCH(I1737,'BCA Inputs'!M:M,0))*Q1737+INDEX('BCA Inputs'!Q:Q,MATCH(I1737,'BCA Inputs'!M:M,0))*F1737+INDEX('BCA Inputs'!R:R,MATCH(I1737,'BCA Inputs'!M:M,0))*G1737)+L1737+N1737,IF($B$3="RG&amp;E",(INDEX('BCA Inputs'!$AX$14:$AX$54,MATCH(I1737,'BCA Inputs'!$AW$14:$AW$54,0))*P1737+INDEX('BCA Inputs'!$AY$14:$AY$54,MATCH(I1737,'BCA Inputs'!$AW$14:$AW$54,0))*O1737+INDEX('BCA Inputs'!$AZ$14:$AZ$54,MATCH(I1737,'BCA Inputs'!$AW$14:$AW$54,0))*Q1737+INDEX('BCA Inputs'!$BA$14:$BA$54,MATCH(I1737,'BCA Inputs'!$AW$14:$AW$54,0))*F1737+INDEX('BCA Inputs'!$BB$14:$BB$54,MATCH(I1737,'BCA Inputs'!$AW$14:$AW$54,0))*G1737)+L1737+N1737,"")),"")</f>
        <v/>
      </c>
      <c r="U1737" s="234" t="str">
        <f t="shared" si="261"/>
        <v/>
      </c>
      <c r="V1737" s="234" t="str">
        <f t="shared" si="262"/>
        <v/>
      </c>
      <c r="W1737" s="234" t="str">
        <f t="shared" si="263"/>
        <v/>
      </c>
      <c r="Y1737" s="235" t="str">
        <f t="shared" si="264"/>
        <v/>
      </c>
      <c r="Z1737" s="236" t="str">
        <f>IFERROR(IF($B$3="NYSEG",INDEX('BCA Inputs'!$X$14:$X$54,MATCH(I1737,'BCA Inputs'!$M$14:$M$54,0))*P1737+INDEX('BCA Inputs'!$Y$14:$Y$54,MATCH(I1737,'BCA Inputs'!$M$14:$M$54,0))*O1737+INDEX('BCA Inputs'!$Z$14:$Z$54,MATCH(I1737,'BCA Inputs'!$M$14:$M$54,0))*Q1737+INDEX('BCA Inputs'!$AA$14:$AA$54,MATCH(I1737,'BCA Inputs'!$M$14:$M$54,0))*F1737+INDEX('BCA Inputs'!$AB$14:$AB$54,MATCH(I1737,'BCA Inputs'!$M$14:$M$54,0))*G1737,IF($B$3="RG&amp;E",INDEX('BCA Inputs'!$BG$14:$BG$54,MATCH(I1737,'BCA Inputs'!$AW$14:$AW$54,0))*P1737+INDEX('BCA Inputs'!$BH$14:$BH$54,MATCH(I1737,'BCA Inputs'!$AW$14:$AW$54,0))*O1737+INDEX('BCA Inputs'!$BI$14:$BI$54,MATCH(I1737,'BCA Inputs'!$AW$14:$AW$54,0))*Q1737+INDEX('BCA Inputs'!$BJ$14:$BJ$54,MATCH(I1737,'BCA Inputs'!$AW$14:$AW$54,0))*F1737+INDEX('BCA Inputs'!$BK$14:$BK$54,MATCH(I1737,'BCA Inputs'!$AW$14:$AW$54,0))*G1737,"")),"")</f>
        <v/>
      </c>
      <c r="AA1737" s="237" t="str">
        <f t="shared" si="265"/>
        <v/>
      </c>
      <c r="AC1737" s="238" t="str">
        <f>IFERROR((K1737+R1737)+IF($B$3="NYSEG",INDEX('BCA Inputs'!$AI$14:$AI$54,MATCH(I1737,'BCA Inputs'!$M$14:$M$54,0))*P1737+INDEX('BCA Inputs'!$AJ$14:$AJ$54,MATCH(I1737,'BCA Inputs'!$M$14:$M$54,0))*Q1737,IF($B$3="RG&amp;E",INDEX('BCA Inputs'!$BR$14:$BR$54,MATCH(I1737,'BCA Inputs'!$AW$14:$AW$54,0))*P1737+INDEX('BCA Inputs'!$BS$14:$BS$54,MATCH(I1737,'BCA Inputs'!$AW$14:$AW$54,0))*Q1737,"")),"")</f>
        <v/>
      </c>
      <c r="AD1737" s="181" t="str">
        <f>IFERROR(IF($B$3="NYSEG",INDEX('BCA Inputs'!$AD$14:$AD$54,MATCH(I1737,'BCA Inputs'!$M$14:$M$54,0))*P1737+INDEX('BCA Inputs'!$AE$14:$AE$54,MATCH(I1737,'BCA Inputs'!$M$14:$M$54,0))*O1737+INDEX('BCA Inputs'!$AF$14:$AF$54,MATCH(I1737,'BCA Inputs'!$M$14:$M$54,0))*Q1737+INDEX('BCA Inputs'!$AG$14:$AG$54,MATCH(I1737,'BCA Inputs'!$M$14:$M$54,0))*F1737+INDEX('BCA Inputs'!$AH$14:$AH$54,MATCH(I1737,'BCA Inputs'!$M$14:$M$54,0))*G1737,IF($B$3="RG&amp;E",INDEX('BCA Inputs'!$BM$14:$BM$54,MATCH(I1737,'BCA Inputs'!$AW$14:$AW$54,0))*P1737+INDEX('BCA Inputs'!$BN$14:$BN$54,MATCH(I1737,'BCA Inputs'!$AW$14:$AW$54,0))*O1737+INDEX('BCA Inputs'!$BO$14:$BO$54,MATCH(I1737,'BCA Inputs'!$AW$14:$AW$54,0))*Q1737+INDEX('BCA Inputs'!$BP$14:$BP$54,MATCH(I1737,'BCA Inputs'!$AW$14:$AW$54,0))*F1737+INDEX('BCA Inputs'!$BQ$14:$BQ$54,MATCH(I1737,'BCA Inputs'!$AW$14:$AW$54,0))*G1737,"")),"")</f>
        <v/>
      </c>
      <c r="AE1737" s="237" t="str">
        <f t="shared" si="266"/>
        <v/>
      </c>
      <c r="AF1737" s="198">
        <f t="shared" si="268"/>
        <v>0</v>
      </c>
      <c r="AG1737" s="239">
        <f t="shared" si="269"/>
        <v>0</v>
      </c>
    </row>
    <row r="1738" spans="1:33">
      <c r="A1738" s="228"/>
      <c r="B1738" s="176"/>
      <c r="C1738" s="229"/>
      <c r="D1738" s="230"/>
      <c r="E1738" s="230"/>
      <c r="F1738" s="230"/>
      <c r="G1738" s="230"/>
      <c r="H1738" s="231"/>
      <c r="I1738" s="231"/>
      <c r="J1738" s="232"/>
      <c r="K1738" s="232"/>
      <c r="L1738" s="232"/>
      <c r="M1738" s="181">
        <f t="shared" si="267"/>
        <v>0</v>
      </c>
      <c r="N1738" s="181">
        <f>IF(H1738="",0,H1738*I1738*'Avoided Water Savings Cost'!$C$16)</f>
        <v>0</v>
      </c>
      <c r="O1738" s="545">
        <f>IF(C1738="",0,IF($B$3="NYSEG",C1738/(1-'Avoided Electric Costs 2020'!$W$21),IF($B$3="RG&amp;E",C1738/(1-'Avoided Electric Costs 2020'!$X$21),"")))</f>
        <v>0</v>
      </c>
      <c r="P1738" s="546">
        <f>IF(D1738="",0,IF($B$3="NYSEG",D1738/(1-'Avoided Electric Costs 2020'!$W$21),IF($B$3="RG&amp;E",D1738/(1-'Avoided Electric Costs 2020'!$X$21),"")))</f>
        <v>0</v>
      </c>
      <c r="Q1738" s="546">
        <f>IF(E1738="",0,IF($B$3="NYSEG",E1738/(1-'Avoided Natural Gas Costs 2020'!$J$34),IF($B$3="RG&amp;E",E1738/(1-'Avoided Natural Gas Costs 2020'!$K$34),"")))</f>
        <v>0</v>
      </c>
      <c r="R1738" s="233" t="str">
        <f>IFERROR(IF(P1738*'BCA Inputs'!$C$1+Q1738*'BCA Inputs'!$C$2+F1738*'BCA Inputs'!$C$2+G1738*'BCA Inputs'!$C$2=0,"",P1738*'BCA Inputs'!$C$1+Q1738*'BCA Inputs'!$C$2+F1738*'BCA Inputs'!$C$2+G1738*'BCA Inputs'!$C$2),"")</f>
        <v/>
      </c>
      <c r="S1738" s="181" t="str">
        <f t="shared" si="260"/>
        <v/>
      </c>
      <c r="T1738" s="181" t="str">
        <f>IFERROR(IF($B$3="NYSEG",(INDEX('BCA Inputs'!$N$14:$N$54,MATCH(I1738,'BCA Inputs'!$M$14:$M$54,0))*P1738+INDEX('BCA Inputs'!$O$14:$O$54,MATCH(I1738,'BCA Inputs'!$M$14:$M$54,0))*O1738+INDEX('BCA Inputs'!P:P,MATCH(I1738,'BCA Inputs'!M:M,0))*Q1738+INDEX('BCA Inputs'!Q:Q,MATCH(I1738,'BCA Inputs'!M:M,0))*F1738+INDEX('BCA Inputs'!R:R,MATCH(I1738,'BCA Inputs'!M:M,0))*G1738)+L1738+N1738,IF($B$3="RG&amp;E",(INDEX('BCA Inputs'!$AX$14:$AX$54,MATCH(I1738,'BCA Inputs'!$AW$14:$AW$54,0))*P1738+INDEX('BCA Inputs'!$AY$14:$AY$54,MATCH(I1738,'BCA Inputs'!$AW$14:$AW$54,0))*O1738+INDEX('BCA Inputs'!$AZ$14:$AZ$54,MATCH(I1738,'BCA Inputs'!$AW$14:$AW$54,0))*Q1738+INDEX('BCA Inputs'!$BA$14:$BA$54,MATCH(I1738,'BCA Inputs'!$AW$14:$AW$54,0))*F1738+INDEX('BCA Inputs'!$BB$14:$BB$54,MATCH(I1738,'BCA Inputs'!$AW$14:$AW$54,0))*G1738)+L1738+N1738,"")),"")</f>
        <v/>
      </c>
      <c r="U1738" s="234" t="str">
        <f t="shared" si="261"/>
        <v/>
      </c>
      <c r="V1738" s="234" t="str">
        <f t="shared" si="262"/>
        <v/>
      </c>
      <c r="W1738" s="234" t="str">
        <f t="shared" si="263"/>
        <v/>
      </c>
      <c r="Y1738" s="235" t="str">
        <f t="shared" si="264"/>
        <v/>
      </c>
      <c r="Z1738" s="236" t="str">
        <f>IFERROR(IF($B$3="NYSEG",INDEX('BCA Inputs'!$X$14:$X$54,MATCH(I1738,'BCA Inputs'!$M$14:$M$54,0))*P1738+INDEX('BCA Inputs'!$Y$14:$Y$54,MATCH(I1738,'BCA Inputs'!$M$14:$M$54,0))*O1738+INDEX('BCA Inputs'!$Z$14:$Z$54,MATCH(I1738,'BCA Inputs'!$M$14:$M$54,0))*Q1738+INDEX('BCA Inputs'!$AA$14:$AA$54,MATCH(I1738,'BCA Inputs'!$M$14:$M$54,0))*F1738+INDEX('BCA Inputs'!$AB$14:$AB$54,MATCH(I1738,'BCA Inputs'!$M$14:$M$54,0))*G1738,IF($B$3="RG&amp;E",INDEX('BCA Inputs'!$BG$14:$BG$54,MATCH(I1738,'BCA Inputs'!$AW$14:$AW$54,0))*P1738+INDEX('BCA Inputs'!$BH$14:$BH$54,MATCH(I1738,'BCA Inputs'!$AW$14:$AW$54,0))*O1738+INDEX('BCA Inputs'!$BI$14:$BI$54,MATCH(I1738,'BCA Inputs'!$AW$14:$AW$54,0))*Q1738+INDEX('BCA Inputs'!$BJ$14:$BJ$54,MATCH(I1738,'BCA Inputs'!$AW$14:$AW$54,0))*F1738+INDEX('BCA Inputs'!$BK$14:$BK$54,MATCH(I1738,'BCA Inputs'!$AW$14:$AW$54,0))*G1738,"")),"")</f>
        <v/>
      </c>
      <c r="AA1738" s="237" t="str">
        <f t="shared" si="265"/>
        <v/>
      </c>
      <c r="AC1738" s="238" t="str">
        <f>IFERROR((K1738+R1738)+IF($B$3="NYSEG",INDEX('BCA Inputs'!$AI$14:$AI$54,MATCH(I1738,'BCA Inputs'!$M$14:$M$54,0))*P1738+INDEX('BCA Inputs'!$AJ$14:$AJ$54,MATCH(I1738,'BCA Inputs'!$M$14:$M$54,0))*Q1738,IF($B$3="RG&amp;E",INDEX('BCA Inputs'!$BR$14:$BR$54,MATCH(I1738,'BCA Inputs'!$AW$14:$AW$54,0))*P1738+INDEX('BCA Inputs'!$BS$14:$BS$54,MATCH(I1738,'BCA Inputs'!$AW$14:$AW$54,0))*Q1738,"")),"")</f>
        <v/>
      </c>
      <c r="AD1738" s="181" t="str">
        <f>IFERROR(IF($B$3="NYSEG",INDEX('BCA Inputs'!$AD$14:$AD$54,MATCH(I1738,'BCA Inputs'!$M$14:$M$54,0))*P1738+INDEX('BCA Inputs'!$AE$14:$AE$54,MATCH(I1738,'BCA Inputs'!$M$14:$M$54,0))*O1738+INDEX('BCA Inputs'!$AF$14:$AF$54,MATCH(I1738,'BCA Inputs'!$M$14:$M$54,0))*Q1738+INDEX('BCA Inputs'!$AG$14:$AG$54,MATCH(I1738,'BCA Inputs'!$M$14:$M$54,0))*F1738+INDEX('BCA Inputs'!$AH$14:$AH$54,MATCH(I1738,'BCA Inputs'!$M$14:$M$54,0))*G1738,IF($B$3="RG&amp;E",INDEX('BCA Inputs'!$BM$14:$BM$54,MATCH(I1738,'BCA Inputs'!$AW$14:$AW$54,0))*P1738+INDEX('BCA Inputs'!$BN$14:$BN$54,MATCH(I1738,'BCA Inputs'!$AW$14:$AW$54,0))*O1738+INDEX('BCA Inputs'!$BO$14:$BO$54,MATCH(I1738,'BCA Inputs'!$AW$14:$AW$54,0))*Q1738+INDEX('BCA Inputs'!$BP$14:$BP$54,MATCH(I1738,'BCA Inputs'!$AW$14:$AW$54,0))*F1738+INDEX('BCA Inputs'!$BQ$14:$BQ$54,MATCH(I1738,'BCA Inputs'!$AW$14:$AW$54,0))*G1738,"")),"")</f>
        <v/>
      </c>
      <c r="AE1738" s="237" t="str">
        <f t="shared" si="266"/>
        <v/>
      </c>
      <c r="AF1738" s="198">
        <f t="shared" si="268"/>
        <v>0</v>
      </c>
      <c r="AG1738" s="239">
        <f t="shared" si="269"/>
        <v>0</v>
      </c>
    </row>
    <row r="1739" spans="1:33">
      <c r="A1739" s="228"/>
      <c r="B1739" s="176"/>
      <c r="C1739" s="229"/>
      <c r="D1739" s="230"/>
      <c r="E1739" s="230"/>
      <c r="F1739" s="230"/>
      <c r="G1739" s="230"/>
      <c r="H1739" s="231"/>
      <c r="I1739" s="231"/>
      <c r="J1739" s="232"/>
      <c r="K1739" s="232"/>
      <c r="L1739" s="232"/>
      <c r="M1739" s="181">
        <f t="shared" si="267"/>
        <v>0</v>
      </c>
      <c r="N1739" s="181">
        <f>IF(H1739="",0,H1739*I1739*'Avoided Water Savings Cost'!$C$16)</f>
        <v>0</v>
      </c>
      <c r="O1739" s="545">
        <f>IF(C1739="",0,IF($B$3="NYSEG",C1739/(1-'Avoided Electric Costs 2020'!$W$21),IF($B$3="RG&amp;E",C1739/(1-'Avoided Electric Costs 2020'!$X$21),"")))</f>
        <v>0</v>
      </c>
      <c r="P1739" s="546">
        <f>IF(D1739="",0,IF($B$3="NYSEG",D1739/(1-'Avoided Electric Costs 2020'!$W$21),IF($B$3="RG&amp;E",D1739/(1-'Avoided Electric Costs 2020'!$X$21),"")))</f>
        <v>0</v>
      </c>
      <c r="Q1739" s="546">
        <f>IF(E1739="",0,IF($B$3="NYSEG",E1739/(1-'Avoided Natural Gas Costs 2020'!$J$34),IF($B$3="RG&amp;E",E1739/(1-'Avoided Natural Gas Costs 2020'!$K$34),"")))</f>
        <v>0</v>
      </c>
      <c r="R1739" s="233" t="str">
        <f>IFERROR(IF(P1739*'BCA Inputs'!$C$1+Q1739*'BCA Inputs'!$C$2+F1739*'BCA Inputs'!$C$2+G1739*'BCA Inputs'!$C$2=0,"",P1739*'BCA Inputs'!$C$1+Q1739*'BCA Inputs'!$C$2+F1739*'BCA Inputs'!$C$2+G1739*'BCA Inputs'!$C$2),"")</f>
        <v/>
      </c>
      <c r="S1739" s="181" t="str">
        <f t="shared" si="260"/>
        <v/>
      </c>
      <c r="T1739" s="181" t="str">
        <f>IFERROR(IF($B$3="NYSEG",(INDEX('BCA Inputs'!$N$14:$N$54,MATCH(I1739,'BCA Inputs'!$M$14:$M$54,0))*P1739+INDEX('BCA Inputs'!$O$14:$O$54,MATCH(I1739,'BCA Inputs'!$M$14:$M$54,0))*O1739+INDEX('BCA Inputs'!P:P,MATCH(I1739,'BCA Inputs'!M:M,0))*Q1739+INDEX('BCA Inputs'!Q:Q,MATCH(I1739,'BCA Inputs'!M:M,0))*F1739+INDEX('BCA Inputs'!R:R,MATCH(I1739,'BCA Inputs'!M:M,0))*G1739)+L1739+N1739,IF($B$3="RG&amp;E",(INDEX('BCA Inputs'!$AX$14:$AX$54,MATCH(I1739,'BCA Inputs'!$AW$14:$AW$54,0))*P1739+INDEX('BCA Inputs'!$AY$14:$AY$54,MATCH(I1739,'BCA Inputs'!$AW$14:$AW$54,0))*O1739+INDEX('BCA Inputs'!$AZ$14:$AZ$54,MATCH(I1739,'BCA Inputs'!$AW$14:$AW$54,0))*Q1739+INDEX('BCA Inputs'!$BA$14:$BA$54,MATCH(I1739,'BCA Inputs'!$AW$14:$AW$54,0))*F1739+INDEX('BCA Inputs'!$BB$14:$BB$54,MATCH(I1739,'BCA Inputs'!$AW$14:$AW$54,0))*G1739)+L1739+N1739,"")),"")</f>
        <v/>
      </c>
      <c r="U1739" s="234" t="str">
        <f t="shared" si="261"/>
        <v/>
      </c>
      <c r="V1739" s="234" t="str">
        <f t="shared" si="262"/>
        <v/>
      </c>
      <c r="W1739" s="234" t="str">
        <f t="shared" si="263"/>
        <v/>
      </c>
      <c r="Y1739" s="235" t="str">
        <f t="shared" si="264"/>
        <v/>
      </c>
      <c r="Z1739" s="236" t="str">
        <f>IFERROR(IF($B$3="NYSEG",INDEX('BCA Inputs'!$X$14:$X$54,MATCH(I1739,'BCA Inputs'!$M$14:$M$54,0))*P1739+INDEX('BCA Inputs'!$Y$14:$Y$54,MATCH(I1739,'BCA Inputs'!$M$14:$M$54,0))*O1739+INDEX('BCA Inputs'!$Z$14:$Z$54,MATCH(I1739,'BCA Inputs'!$M$14:$M$54,0))*Q1739+INDEX('BCA Inputs'!$AA$14:$AA$54,MATCH(I1739,'BCA Inputs'!$M$14:$M$54,0))*F1739+INDEX('BCA Inputs'!$AB$14:$AB$54,MATCH(I1739,'BCA Inputs'!$M$14:$M$54,0))*G1739,IF($B$3="RG&amp;E",INDEX('BCA Inputs'!$BG$14:$BG$54,MATCH(I1739,'BCA Inputs'!$AW$14:$AW$54,0))*P1739+INDEX('BCA Inputs'!$BH$14:$BH$54,MATCH(I1739,'BCA Inputs'!$AW$14:$AW$54,0))*O1739+INDEX('BCA Inputs'!$BI$14:$BI$54,MATCH(I1739,'BCA Inputs'!$AW$14:$AW$54,0))*Q1739+INDEX('BCA Inputs'!$BJ$14:$BJ$54,MATCH(I1739,'BCA Inputs'!$AW$14:$AW$54,0))*F1739+INDEX('BCA Inputs'!$BK$14:$BK$54,MATCH(I1739,'BCA Inputs'!$AW$14:$AW$54,0))*G1739,"")),"")</f>
        <v/>
      </c>
      <c r="AA1739" s="237" t="str">
        <f t="shared" si="265"/>
        <v/>
      </c>
      <c r="AC1739" s="238" t="str">
        <f>IFERROR((K1739+R1739)+IF($B$3="NYSEG",INDEX('BCA Inputs'!$AI$14:$AI$54,MATCH(I1739,'BCA Inputs'!$M$14:$M$54,0))*P1739+INDEX('BCA Inputs'!$AJ$14:$AJ$54,MATCH(I1739,'BCA Inputs'!$M$14:$M$54,0))*Q1739,IF($B$3="RG&amp;E",INDEX('BCA Inputs'!$BR$14:$BR$54,MATCH(I1739,'BCA Inputs'!$AW$14:$AW$54,0))*P1739+INDEX('BCA Inputs'!$BS$14:$BS$54,MATCH(I1739,'BCA Inputs'!$AW$14:$AW$54,0))*Q1739,"")),"")</f>
        <v/>
      </c>
      <c r="AD1739" s="181" t="str">
        <f>IFERROR(IF($B$3="NYSEG",INDEX('BCA Inputs'!$AD$14:$AD$54,MATCH(I1739,'BCA Inputs'!$M$14:$M$54,0))*P1739+INDEX('BCA Inputs'!$AE$14:$AE$54,MATCH(I1739,'BCA Inputs'!$M$14:$M$54,0))*O1739+INDEX('BCA Inputs'!$AF$14:$AF$54,MATCH(I1739,'BCA Inputs'!$M$14:$M$54,0))*Q1739+INDEX('BCA Inputs'!$AG$14:$AG$54,MATCH(I1739,'BCA Inputs'!$M$14:$M$54,0))*F1739+INDEX('BCA Inputs'!$AH$14:$AH$54,MATCH(I1739,'BCA Inputs'!$M$14:$M$54,0))*G1739,IF($B$3="RG&amp;E",INDEX('BCA Inputs'!$BM$14:$BM$54,MATCH(I1739,'BCA Inputs'!$AW$14:$AW$54,0))*P1739+INDEX('BCA Inputs'!$BN$14:$BN$54,MATCH(I1739,'BCA Inputs'!$AW$14:$AW$54,0))*O1739+INDEX('BCA Inputs'!$BO$14:$BO$54,MATCH(I1739,'BCA Inputs'!$AW$14:$AW$54,0))*Q1739+INDEX('BCA Inputs'!$BP$14:$BP$54,MATCH(I1739,'BCA Inputs'!$AW$14:$AW$54,0))*F1739+INDEX('BCA Inputs'!$BQ$14:$BQ$54,MATCH(I1739,'BCA Inputs'!$AW$14:$AW$54,0))*G1739,"")),"")</f>
        <v/>
      </c>
      <c r="AE1739" s="237" t="str">
        <f t="shared" si="266"/>
        <v/>
      </c>
      <c r="AF1739" s="198">
        <f t="shared" si="268"/>
        <v>0</v>
      </c>
      <c r="AG1739" s="239">
        <f t="shared" si="269"/>
        <v>0</v>
      </c>
    </row>
    <row r="1740" spans="1:33">
      <c r="A1740" s="228"/>
      <c r="B1740" s="176"/>
      <c r="C1740" s="229"/>
      <c r="D1740" s="230"/>
      <c r="E1740" s="230"/>
      <c r="F1740" s="230"/>
      <c r="G1740" s="230"/>
      <c r="H1740" s="231"/>
      <c r="I1740" s="231"/>
      <c r="J1740" s="232"/>
      <c r="K1740" s="232"/>
      <c r="L1740" s="232"/>
      <c r="M1740" s="181">
        <f t="shared" si="267"/>
        <v>0</v>
      </c>
      <c r="N1740" s="181">
        <f>IF(H1740="",0,H1740*I1740*'Avoided Water Savings Cost'!$C$16)</f>
        <v>0</v>
      </c>
      <c r="O1740" s="545">
        <f>IF(C1740="",0,IF($B$3="NYSEG",C1740/(1-'Avoided Electric Costs 2020'!$W$21),IF($B$3="RG&amp;E",C1740/(1-'Avoided Electric Costs 2020'!$X$21),"")))</f>
        <v>0</v>
      </c>
      <c r="P1740" s="546">
        <f>IF(D1740="",0,IF($B$3="NYSEG",D1740/(1-'Avoided Electric Costs 2020'!$W$21),IF($B$3="RG&amp;E",D1740/(1-'Avoided Electric Costs 2020'!$X$21),"")))</f>
        <v>0</v>
      </c>
      <c r="Q1740" s="546">
        <f>IF(E1740="",0,IF($B$3="NYSEG",E1740/(1-'Avoided Natural Gas Costs 2020'!$J$34),IF($B$3="RG&amp;E",E1740/(1-'Avoided Natural Gas Costs 2020'!$K$34),"")))</f>
        <v>0</v>
      </c>
      <c r="R1740" s="233" t="str">
        <f>IFERROR(IF(P1740*'BCA Inputs'!$C$1+Q1740*'BCA Inputs'!$C$2+F1740*'BCA Inputs'!$C$2+G1740*'BCA Inputs'!$C$2=0,"",P1740*'BCA Inputs'!$C$1+Q1740*'BCA Inputs'!$C$2+F1740*'BCA Inputs'!$C$2+G1740*'BCA Inputs'!$C$2),"")</f>
        <v/>
      </c>
      <c r="S1740" s="181" t="str">
        <f t="shared" si="260"/>
        <v/>
      </c>
      <c r="T1740" s="181" t="str">
        <f>IFERROR(IF($B$3="NYSEG",(INDEX('BCA Inputs'!$N$14:$N$54,MATCH(I1740,'BCA Inputs'!$M$14:$M$54,0))*P1740+INDEX('BCA Inputs'!$O$14:$O$54,MATCH(I1740,'BCA Inputs'!$M$14:$M$54,0))*O1740+INDEX('BCA Inputs'!P:P,MATCH(I1740,'BCA Inputs'!M:M,0))*Q1740+INDEX('BCA Inputs'!Q:Q,MATCH(I1740,'BCA Inputs'!M:M,0))*F1740+INDEX('BCA Inputs'!R:R,MATCH(I1740,'BCA Inputs'!M:M,0))*G1740)+L1740+N1740,IF($B$3="RG&amp;E",(INDEX('BCA Inputs'!$AX$14:$AX$54,MATCH(I1740,'BCA Inputs'!$AW$14:$AW$54,0))*P1740+INDEX('BCA Inputs'!$AY$14:$AY$54,MATCH(I1740,'BCA Inputs'!$AW$14:$AW$54,0))*O1740+INDEX('BCA Inputs'!$AZ$14:$AZ$54,MATCH(I1740,'BCA Inputs'!$AW$14:$AW$54,0))*Q1740+INDEX('BCA Inputs'!$BA$14:$BA$54,MATCH(I1740,'BCA Inputs'!$AW$14:$AW$54,0))*F1740+INDEX('BCA Inputs'!$BB$14:$BB$54,MATCH(I1740,'BCA Inputs'!$AW$14:$AW$54,0))*G1740)+L1740+N1740,"")),"")</f>
        <v/>
      </c>
      <c r="U1740" s="234" t="str">
        <f t="shared" si="261"/>
        <v/>
      </c>
      <c r="V1740" s="234" t="str">
        <f t="shared" si="262"/>
        <v/>
      </c>
      <c r="W1740" s="234" t="str">
        <f t="shared" si="263"/>
        <v/>
      </c>
      <c r="Y1740" s="235" t="str">
        <f t="shared" si="264"/>
        <v/>
      </c>
      <c r="Z1740" s="236" t="str">
        <f>IFERROR(IF($B$3="NYSEG",INDEX('BCA Inputs'!$X$14:$X$54,MATCH(I1740,'BCA Inputs'!$M$14:$M$54,0))*P1740+INDEX('BCA Inputs'!$Y$14:$Y$54,MATCH(I1740,'BCA Inputs'!$M$14:$M$54,0))*O1740+INDEX('BCA Inputs'!$Z$14:$Z$54,MATCH(I1740,'BCA Inputs'!$M$14:$M$54,0))*Q1740+INDEX('BCA Inputs'!$AA$14:$AA$54,MATCH(I1740,'BCA Inputs'!$M$14:$M$54,0))*F1740+INDEX('BCA Inputs'!$AB$14:$AB$54,MATCH(I1740,'BCA Inputs'!$M$14:$M$54,0))*G1740,IF($B$3="RG&amp;E",INDEX('BCA Inputs'!$BG$14:$BG$54,MATCH(I1740,'BCA Inputs'!$AW$14:$AW$54,0))*P1740+INDEX('BCA Inputs'!$BH$14:$BH$54,MATCH(I1740,'BCA Inputs'!$AW$14:$AW$54,0))*O1740+INDEX('BCA Inputs'!$BI$14:$BI$54,MATCH(I1740,'BCA Inputs'!$AW$14:$AW$54,0))*Q1740+INDEX('BCA Inputs'!$BJ$14:$BJ$54,MATCH(I1740,'BCA Inputs'!$AW$14:$AW$54,0))*F1740+INDEX('BCA Inputs'!$BK$14:$BK$54,MATCH(I1740,'BCA Inputs'!$AW$14:$AW$54,0))*G1740,"")),"")</f>
        <v/>
      </c>
      <c r="AA1740" s="237" t="str">
        <f t="shared" si="265"/>
        <v/>
      </c>
      <c r="AC1740" s="238" t="str">
        <f>IFERROR((K1740+R1740)+IF($B$3="NYSEG",INDEX('BCA Inputs'!$AI$14:$AI$54,MATCH(I1740,'BCA Inputs'!$M$14:$M$54,0))*P1740+INDEX('BCA Inputs'!$AJ$14:$AJ$54,MATCH(I1740,'BCA Inputs'!$M$14:$M$54,0))*Q1740,IF($B$3="RG&amp;E",INDEX('BCA Inputs'!$BR$14:$BR$54,MATCH(I1740,'BCA Inputs'!$AW$14:$AW$54,0))*P1740+INDEX('BCA Inputs'!$BS$14:$BS$54,MATCH(I1740,'BCA Inputs'!$AW$14:$AW$54,0))*Q1740,"")),"")</f>
        <v/>
      </c>
      <c r="AD1740" s="181" t="str">
        <f>IFERROR(IF($B$3="NYSEG",INDEX('BCA Inputs'!$AD$14:$AD$54,MATCH(I1740,'BCA Inputs'!$M$14:$M$54,0))*P1740+INDEX('BCA Inputs'!$AE$14:$AE$54,MATCH(I1740,'BCA Inputs'!$M$14:$M$54,0))*O1740+INDEX('BCA Inputs'!$AF$14:$AF$54,MATCH(I1740,'BCA Inputs'!$M$14:$M$54,0))*Q1740+INDEX('BCA Inputs'!$AG$14:$AG$54,MATCH(I1740,'BCA Inputs'!$M$14:$M$54,0))*F1740+INDEX('BCA Inputs'!$AH$14:$AH$54,MATCH(I1740,'BCA Inputs'!$M$14:$M$54,0))*G1740,IF($B$3="RG&amp;E",INDEX('BCA Inputs'!$BM$14:$BM$54,MATCH(I1740,'BCA Inputs'!$AW$14:$AW$54,0))*P1740+INDEX('BCA Inputs'!$BN$14:$BN$54,MATCH(I1740,'BCA Inputs'!$AW$14:$AW$54,0))*O1740+INDEX('BCA Inputs'!$BO$14:$BO$54,MATCH(I1740,'BCA Inputs'!$AW$14:$AW$54,0))*Q1740+INDEX('BCA Inputs'!$BP$14:$BP$54,MATCH(I1740,'BCA Inputs'!$AW$14:$AW$54,0))*F1740+INDEX('BCA Inputs'!$BQ$14:$BQ$54,MATCH(I1740,'BCA Inputs'!$AW$14:$AW$54,0))*G1740,"")),"")</f>
        <v/>
      </c>
      <c r="AE1740" s="237" t="str">
        <f t="shared" si="266"/>
        <v/>
      </c>
      <c r="AF1740" s="198">
        <f t="shared" si="268"/>
        <v>0</v>
      </c>
      <c r="AG1740" s="239">
        <f t="shared" si="269"/>
        <v>0</v>
      </c>
    </row>
    <row r="1741" spans="1:33">
      <c r="A1741" s="228"/>
      <c r="B1741" s="176"/>
      <c r="C1741" s="229"/>
      <c r="D1741" s="230"/>
      <c r="E1741" s="230"/>
      <c r="F1741" s="230"/>
      <c r="G1741" s="230"/>
      <c r="H1741" s="231"/>
      <c r="I1741" s="231"/>
      <c r="J1741" s="232"/>
      <c r="K1741" s="232"/>
      <c r="L1741" s="232"/>
      <c r="M1741" s="181">
        <f t="shared" si="267"/>
        <v>0</v>
      </c>
      <c r="N1741" s="181">
        <f>IF(H1741="",0,H1741*I1741*'Avoided Water Savings Cost'!$C$16)</f>
        <v>0</v>
      </c>
      <c r="O1741" s="545">
        <f>IF(C1741="",0,IF($B$3="NYSEG",C1741/(1-'Avoided Electric Costs 2020'!$W$21),IF($B$3="RG&amp;E",C1741/(1-'Avoided Electric Costs 2020'!$X$21),"")))</f>
        <v>0</v>
      </c>
      <c r="P1741" s="546">
        <f>IF(D1741="",0,IF($B$3="NYSEG",D1741/(1-'Avoided Electric Costs 2020'!$W$21),IF($B$3="RG&amp;E",D1741/(1-'Avoided Electric Costs 2020'!$X$21),"")))</f>
        <v>0</v>
      </c>
      <c r="Q1741" s="546">
        <f>IF(E1741="",0,IF($B$3="NYSEG",E1741/(1-'Avoided Natural Gas Costs 2020'!$J$34),IF($B$3="RG&amp;E",E1741/(1-'Avoided Natural Gas Costs 2020'!$K$34),"")))</f>
        <v>0</v>
      </c>
      <c r="R1741" s="233" t="str">
        <f>IFERROR(IF(P1741*'BCA Inputs'!$C$1+Q1741*'BCA Inputs'!$C$2+F1741*'BCA Inputs'!$C$2+G1741*'BCA Inputs'!$C$2=0,"",P1741*'BCA Inputs'!$C$1+Q1741*'BCA Inputs'!$C$2+F1741*'BCA Inputs'!$C$2+G1741*'BCA Inputs'!$C$2),"")</f>
        <v/>
      </c>
      <c r="S1741" s="181" t="str">
        <f t="shared" si="260"/>
        <v/>
      </c>
      <c r="T1741" s="181" t="str">
        <f>IFERROR(IF($B$3="NYSEG",(INDEX('BCA Inputs'!$N$14:$N$54,MATCH(I1741,'BCA Inputs'!$M$14:$M$54,0))*P1741+INDEX('BCA Inputs'!$O$14:$O$54,MATCH(I1741,'BCA Inputs'!$M$14:$M$54,0))*O1741+INDEX('BCA Inputs'!P:P,MATCH(I1741,'BCA Inputs'!M:M,0))*Q1741+INDEX('BCA Inputs'!Q:Q,MATCH(I1741,'BCA Inputs'!M:M,0))*F1741+INDEX('BCA Inputs'!R:R,MATCH(I1741,'BCA Inputs'!M:M,0))*G1741)+L1741+N1741,IF($B$3="RG&amp;E",(INDEX('BCA Inputs'!$AX$14:$AX$54,MATCH(I1741,'BCA Inputs'!$AW$14:$AW$54,0))*P1741+INDEX('BCA Inputs'!$AY$14:$AY$54,MATCH(I1741,'BCA Inputs'!$AW$14:$AW$54,0))*O1741+INDEX('BCA Inputs'!$AZ$14:$AZ$54,MATCH(I1741,'BCA Inputs'!$AW$14:$AW$54,0))*Q1741+INDEX('BCA Inputs'!$BA$14:$BA$54,MATCH(I1741,'BCA Inputs'!$AW$14:$AW$54,0))*F1741+INDEX('BCA Inputs'!$BB$14:$BB$54,MATCH(I1741,'BCA Inputs'!$AW$14:$AW$54,0))*G1741)+L1741+N1741,"")),"")</f>
        <v/>
      </c>
      <c r="U1741" s="234" t="str">
        <f t="shared" si="261"/>
        <v/>
      </c>
      <c r="V1741" s="234" t="str">
        <f t="shared" si="262"/>
        <v/>
      </c>
      <c r="W1741" s="234" t="str">
        <f t="shared" si="263"/>
        <v/>
      </c>
      <c r="Y1741" s="235" t="str">
        <f t="shared" si="264"/>
        <v/>
      </c>
      <c r="Z1741" s="236" t="str">
        <f>IFERROR(IF($B$3="NYSEG",INDEX('BCA Inputs'!$X$14:$X$54,MATCH(I1741,'BCA Inputs'!$M$14:$M$54,0))*P1741+INDEX('BCA Inputs'!$Y$14:$Y$54,MATCH(I1741,'BCA Inputs'!$M$14:$M$54,0))*O1741+INDEX('BCA Inputs'!$Z$14:$Z$54,MATCH(I1741,'BCA Inputs'!$M$14:$M$54,0))*Q1741+INDEX('BCA Inputs'!$AA$14:$AA$54,MATCH(I1741,'BCA Inputs'!$M$14:$M$54,0))*F1741+INDEX('BCA Inputs'!$AB$14:$AB$54,MATCH(I1741,'BCA Inputs'!$M$14:$M$54,0))*G1741,IF($B$3="RG&amp;E",INDEX('BCA Inputs'!$BG$14:$BG$54,MATCH(I1741,'BCA Inputs'!$AW$14:$AW$54,0))*P1741+INDEX('BCA Inputs'!$BH$14:$BH$54,MATCH(I1741,'BCA Inputs'!$AW$14:$AW$54,0))*O1741+INDEX('BCA Inputs'!$BI$14:$BI$54,MATCH(I1741,'BCA Inputs'!$AW$14:$AW$54,0))*Q1741+INDEX('BCA Inputs'!$BJ$14:$BJ$54,MATCH(I1741,'BCA Inputs'!$AW$14:$AW$54,0))*F1741+INDEX('BCA Inputs'!$BK$14:$BK$54,MATCH(I1741,'BCA Inputs'!$AW$14:$AW$54,0))*G1741,"")),"")</f>
        <v/>
      </c>
      <c r="AA1741" s="237" t="str">
        <f t="shared" si="265"/>
        <v/>
      </c>
      <c r="AC1741" s="238" t="str">
        <f>IFERROR((K1741+R1741)+IF($B$3="NYSEG",INDEX('BCA Inputs'!$AI$14:$AI$54,MATCH(I1741,'BCA Inputs'!$M$14:$M$54,0))*P1741+INDEX('BCA Inputs'!$AJ$14:$AJ$54,MATCH(I1741,'BCA Inputs'!$M$14:$M$54,0))*Q1741,IF($B$3="RG&amp;E",INDEX('BCA Inputs'!$BR$14:$BR$54,MATCH(I1741,'BCA Inputs'!$AW$14:$AW$54,0))*P1741+INDEX('BCA Inputs'!$BS$14:$BS$54,MATCH(I1741,'BCA Inputs'!$AW$14:$AW$54,0))*Q1741,"")),"")</f>
        <v/>
      </c>
      <c r="AD1741" s="181" t="str">
        <f>IFERROR(IF($B$3="NYSEG",INDEX('BCA Inputs'!$AD$14:$AD$54,MATCH(I1741,'BCA Inputs'!$M$14:$M$54,0))*P1741+INDEX('BCA Inputs'!$AE$14:$AE$54,MATCH(I1741,'BCA Inputs'!$M$14:$M$54,0))*O1741+INDEX('BCA Inputs'!$AF$14:$AF$54,MATCH(I1741,'BCA Inputs'!$M$14:$M$54,0))*Q1741+INDEX('BCA Inputs'!$AG$14:$AG$54,MATCH(I1741,'BCA Inputs'!$M$14:$M$54,0))*F1741+INDEX('BCA Inputs'!$AH$14:$AH$54,MATCH(I1741,'BCA Inputs'!$M$14:$M$54,0))*G1741,IF($B$3="RG&amp;E",INDEX('BCA Inputs'!$BM$14:$BM$54,MATCH(I1741,'BCA Inputs'!$AW$14:$AW$54,0))*P1741+INDEX('BCA Inputs'!$BN$14:$BN$54,MATCH(I1741,'BCA Inputs'!$AW$14:$AW$54,0))*O1741+INDEX('BCA Inputs'!$BO$14:$BO$54,MATCH(I1741,'BCA Inputs'!$AW$14:$AW$54,0))*Q1741+INDEX('BCA Inputs'!$BP$14:$BP$54,MATCH(I1741,'BCA Inputs'!$AW$14:$AW$54,0))*F1741+INDEX('BCA Inputs'!$BQ$14:$BQ$54,MATCH(I1741,'BCA Inputs'!$AW$14:$AW$54,0))*G1741,"")),"")</f>
        <v/>
      </c>
      <c r="AE1741" s="237" t="str">
        <f t="shared" si="266"/>
        <v/>
      </c>
      <c r="AF1741" s="198">
        <f t="shared" si="268"/>
        <v>0</v>
      </c>
      <c r="AG1741" s="239">
        <f t="shared" si="269"/>
        <v>0</v>
      </c>
    </row>
    <row r="1742" spans="1:33">
      <c r="A1742" s="228"/>
      <c r="B1742" s="176"/>
      <c r="C1742" s="229"/>
      <c r="D1742" s="230"/>
      <c r="E1742" s="230"/>
      <c r="F1742" s="230"/>
      <c r="G1742" s="230"/>
      <c r="H1742" s="231"/>
      <c r="I1742" s="231"/>
      <c r="J1742" s="232"/>
      <c r="K1742" s="232"/>
      <c r="L1742" s="232"/>
      <c r="M1742" s="181">
        <f t="shared" si="267"/>
        <v>0</v>
      </c>
      <c r="N1742" s="181">
        <f>IF(H1742="",0,H1742*I1742*'Avoided Water Savings Cost'!$C$16)</f>
        <v>0</v>
      </c>
      <c r="O1742" s="545">
        <f>IF(C1742="",0,IF($B$3="NYSEG",C1742/(1-'Avoided Electric Costs 2020'!$W$21),IF($B$3="RG&amp;E",C1742/(1-'Avoided Electric Costs 2020'!$X$21),"")))</f>
        <v>0</v>
      </c>
      <c r="P1742" s="546">
        <f>IF(D1742="",0,IF($B$3="NYSEG",D1742/(1-'Avoided Electric Costs 2020'!$W$21),IF($B$3="RG&amp;E",D1742/(1-'Avoided Electric Costs 2020'!$X$21),"")))</f>
        <v>0</v>
      </c>
      <c r="Q1742" s="546">
        <f>IF(E1742="",0,IF($B$3="NYSEG",E1742/(1-'Avoided Natural Gas Costs 2020'!$J$34),IF($B$3="RG&amp;E",E1742/(1-'Avoided Natural Gas Costs 2020'!$K$34),"")))</f>
        <v>0</v>
      </c>
      <c r="R1742" s="233" t="str">
        <f>IFERROR(IF(P1742*'BCA Inputs'!$C$1+Q1742*'BCA Inputs'!$C$2+F1742*'BCA Inputs'!$C$2+G1742*'BCA Inputs'!$C$2=0,"",P1742*'BCA Inputs'!$C$1+Q1742*'BCA Inputs'!$C$2+F1742*'BCA Inputs'!$C$2+G1742*'BCA Inputs'!$C$2),"")</f>
        <v/>
      </c>
      <c r="S1742" s="181" t="str">
        <f t="shared" si="260"/>
        <v/>
      </c>
      <c r="T1742" s="181" t="str">
        <f>IFERROR(IF($B$3="NYSEG",(INDEX('BCA Inputs'!$N$14:$N$54,MATCH(I1742,'BCA Inputs'!$M$14:$M$54,0))*P1742+INDEX('BCA Inputs'!$O$14:$O$54,MATCH(I1742,'BCA Inputs'!$M$14:$M$54,0))*O1742+INDEX('BCA Inputs'!P:P,MATCH(I1742,'BCA Inputs'!M:M,0))*Q1742+INDEX('BCA Inputs'!Q:Q,MATCH(I1742,'BCA Inputs'!M:M,0))*F1742+INDEX('BCA Inputs'!R:R,MATCH(I1742,'BCA Inputs'!M:M,0))*G1742)+L1742+N1742,IF($B$3="RG&amp;E",(INDEX('BCA Inputs'!$AX$14:$AX$54,MATCH(I1742,'BCA Inputs'!$AW$14:$AW$54,0))*P1742+INDEX('BCA Inputs'!$AY$14:$AY$54,MATCH(I1742,'BCA Inputs'!$AW$14:$AW$54,0))*O1742+INDEX('BCA Inputs'!$AZ$14:$AZ$54,MATCH(I1742,'BCA Inputs'!$AW$14:$AW$54,0))*Q1742+INDEX('BCA Inputs'!$BA$14:$BA$54,MATCH(I1742,'BCA Inputs'!$AW$14:$AW$54,0))*F1742+INDEX('BCA Inputs'!$BB$14:$BB$54,MATCH(I1742,'BCA Inputs'!$AW$14:$AW$54,0))*G1742)+L1742+N1742,"")),"")</f>
        <v/>
      </c>
      <c r="U1742" s="234" t="str">
        <f t="shared" si="261"/>
        <v/>
      </c>
      <c r="V1742" s="234" t="str">
        <f t="shared" si="262"/>
        <v/>
      </c>
      <c r="W1742" s="234" t="str">
        <f t="shared" si="263"/>
        <v/>
      </c>
      <c r="Y1742" s="235" t="str">
        <f t="shared" si="264"/>
        <v/>
      </c>
      <c r="Z1742" s="236" t="str">
        <f>IFERROR(IF($B$3="NYSEG",INDEX('BCA Inputs'!$X$14:$X$54,MATCH(I1742,'BCA Inputs'!$M$14:$M$54,0))*P1742+INDEX('BCA Inputs'!$Y$14:$Y$54,MATCH(I1742,'BCA Inputs'!$M$14:$M$54,0))*O1742+INDEX('BCA Inputs'!$Z$14:$Z$54,MATCH(I1742,'BCA Inputs'!$M$14:$M$54,0))*Q1742+INDEX('BCA Inputs'!$AA$14:$AA$54,MATCH(I1742,'BCA Inputs'!$M$14:$M$54,0))*F1742+INDEX('BCA Inputs'!$AB$14:$AB$54,MATCH(I1742,'BCA Inputs'!$M$14:$M$54,0))*G1742,IF($B$3="RG&amp;E",INDEX('BCA Inputs'!$BG$14:$BG$54,MATCH(I1742,'BCA Inputs'!$AW$14:$AW$54,0))*P1742+INDEX('BCA Inputs'!$BH$14:$BH$54,MATCH(I1742,'BCA Inputs'!$AW$14:$AW$54,0))*O1742+INDEX('BCA Inputs'!$BI$14:$BI$54,MATCH(I1742,'BCA Inputs'!$AW$14:$AW$54,0))*Q1742+INDEX('BCA Inputs'!$BJ$14:$BJ$54,MATCH(I1742,'BCA Inputs'!$AW$14:$AW$54,0))*F1742+INDEX('BCA Inputs'!$BK$14:$BK$54,MATCH(I1742,'BCA Inputs'!$AW$14:$AW$54,0))*G1742,"")),"")</f>
        <v/>
      </c>
      <c r="AA1742" s="237" t="str">
        <f t="shared" si="265"/>
        <v/>
      </c>
      <c r="AC1742" s="238" t="str">
        <f>IFERROR((K1742+R1742)+IF($B$3="NYSEG",INDEX('BCA Inputs'!$AI$14:$AI$54,MATCH(I1742,'BCA Inputs'!$M$14:$M$54,0))*P1742+INDEX('BCA Inputs'!$AJ$14:$AJ$54,MATCH(I1742,'BCA Inputs'!$M$14:$M$54,0))*Q1742,IF($B$3="RG&amp;E",INDEX('BCA Inputs'!$BR$14:$BR$54,MATCH(I1742,'BCA Inputs'!$AW$14:$AW$54,0))*P1742+INDEX('BCA Inputs'!$BS$14:$BS$54,MATCH(I1742,'BCA Inputs'!$AW$14:$AW$54,0))*Q1742,"")),"")</f>
        <v/>
      </c>
      <c r="AD1742" s="181" t="str">
        <f>IFERROR(IF($B$3="NYSEG",INDEX('BCA Inputs'!$AD$14:$AD$54,MATCH(I1742,'BCA Inputs'!$M$14:$M$54,0))*P1742+INDEX('BCA Inputs'!$AE$14:$AE$54,MATCH(I1742,'BCA Inputs'!$M$14:$M$54,0))*O1742+INDEX('BCA Inputs'!$AF$14:$AF$54,MATCH(I1742,'BCA Inputs'!$M$14:$M$54,0))*Q1742+INDEX('BCA Inputs'!$AG$14:$AG$54,MATCH(I1742,'BCA Inputs'!$M$14:$M$54,0))*F1742+INDEX('BCA Inputs'!$AH$14:$AH$54,MATCH(I1742,'BCA Inputs'!$M$14:$M$54,0))*G1742,IF($B$3="RG&amp;E",INDEX('BCA Inputs'!$BM$14:$BM$54,MATCH(I1742,'BCA Inputs'!$AW$14:$AW$54,0))*P1742+INDEX('BCA Inputs'!$BN$14:$BN$54,MATCH(I1742,'BCA Inputs'!$AW$14:$AW$54,0))*O1742+INDEX('BCA Inputs'!$BO$14:$BO$54,MATCH(I1742,'BCA Inputs'!$AW$14:$AW$54,0))*Q1742+INDEX('BCA Inputs'!$BP$14:$BP$54,MATCH(I1742,'BCA Inputs'!$AW$14:$AW$54,0))*F1742+INDEX('BCA Inputs'!$BQ$14:$BQ$54,MATCH(I1742,'BCA Inputs'!$AW$14:$AW$54,0))*G1742,"")),"")</f>
        <v/>
      </c>
      <c r="AE1742" s="237" t="str">
        <f t="shared" si="266"/>
        <v/>
      </c>
      <c r="AF1742" s="198">
        <f t="shared" si="268"/>
        <v>0</v>
      </c>
      <c r="AG1742" s="239">
        <f t="shared" si="269"/>
        <v>0</v>
      </c>
    </row>
    <row r="1743" spans="1:33">
      <c r="A1743" s="228"/>
      <c r="B1743" s="176"/>
      <c r="C1743" s="229"/>
      <c r="D1743" s="230"/>
      <c r="E1743" s="230"/>
      <c r="F1743" s="230"/>
      <c r="G1743" s="230"/>
      <c r="H1743" s="231"/>
      <c r="I1743" s="231"/>
      <c r="J1743" s="232"/>
      <c r="K1743" s="232"/>
      <c r="L1743" s="232"/>
      <c r="M1743" s="181">
        <f t="shared" si="267"/>
        <v>0</v>
      </c>
      <c r="N1743" s="181">
        <f>IF(H1743="",0,H1743*I1743*'Avoided Water Savings Cost'!$C$16)</f>
        <v>0</v>
      </c>
      <c r="O1743" s="545">
        <f>IF(C1743="",0,IF($B$3="NYSEG",C1743/(1-'Avoided Electric Costs 2020'!$W$21),IF($B$3="RG&amp;E",C1743/(1-'Avoided Electric Costs 2020'!$X$21),"")))</f>
        <v>0</v>
      </c>
      <c r="P1743" s="546">
        <f>IF(D1743="",0,IF($B$3="NYSEG",D1743/(1-'Avoided Electric Costs 2020'!$W$21),IF($B$3="RG&amp;E",D1743/(1-'Avoided Electric Costs 2020'!$X$21),"")))</f>
        <v>0</v>
      </c>
      <c r="Q1743" s="546">
        <f>IF(E1743="",0,IF($B$3="NYSEG",E1743/(1-'Avoided Natural Gas Costs 2020'!$J$34),IF($B$3="RG&amp;E",E1743/(1-'Avoided Natural Gas Costs 2020'!$K$34),"")))</f>
        <v>0</v>
      </c>
      <c r="R1743" s="233" t="str">
        <f>IFERROR(IF(P1743*'BCA Inputs'!$C$1+Q1743*'BCA Inputs'!$C$2+F1743*'BCA Inputs'!$C$2+G1743*'BCA Inputs'!$C$2=0,"",P1743*'BCA Inputs'!$C$1+Q1743*'BCA Inputs'!$C$2+F1743*'BCA Inputs'!$C$2+G1743*'BCA Inputs'!$C$2),"")</f>
        <v/>
      </c>
      <c r="S1743" s="181" t="str">
        <f t="shared" si="260"/>
        <v/>
      </c>
      <c r="T1743" s="181" t="str">
        <f>IFERROR(IF($B$3="NYSEG",(INDEX('BCA Inputs'!$N$14:$N$54,MATCH(I1743,'BCA Inputs'!$M$14:$M$54,0))*P1743+INDEX('BCA Inputs'!$O$14:$O$54,MATCH(I1743,'BCA Inputs'!$M$14:$M$54,0))*O1743+INDEX('BCA Inputs'!P:P,MATCH(I1743,'BCA Inputs'!M:M,0))*Q1743+INDEX('BCA Inputs'!Q:Q,MATCH(I1743,'BCA Inputs'!M:M,0))*F1743+INDEX('BCA Inputs'!R:R,MATCH(I1743,'BCA Inputs'!M:M,0))*G1743)+L1743+N1743,IF($B$3="RG&amp;E",(INDEX('BCA Inputs'!$AX$14:$AX$54,MATCH(I1743,'BCA Inputs'!$AW$14:$AW$54,0))*P1743+INDEX('BCA Inputs'!$AY$14:$AY$54,MATCH(I1743,'BCA Inputs'!$AW$14:$AW$54,0))*O1743+INDEX('BCA Inputs'!$AZ$14:$AZ$54,MATCH(I1743,'BCA Inputs'!$AW$14:$AW$54,0))*Q1743+INDEX('BCA Inputs'!$BA$14:$BA$54,MATCH(I1743,'BCA Inputs'!$AW$14:$AW$54,0))*F1743+INDEX('BCA Inputs'!$BB$14:$BB$54,MATCH(I1743,'BCA Inputs'!$AW$14:$AW$54,0))*G1743)+L1743+N1743,"")),"")</f>
        <v/>
      </c>
      <c r="U1743" s="234" t="str">
        <f t="shared" si="261"/>
        <v/>
      </c>
      <c r="V1743" s="234" t="str">
        <f t="shared" si="262"/>
        <v/>
      </c>
      <c r="W1743" s="234" t="str">
        <f t="shared" si="263"/>
        <v/>
      </c>
      <c r="Y1743" s="235" t="str">
        <f t="shared" si="264"/>
        <v/>
      </c>
      <c r="Z1743" s="236" t="str">
        <f>IFERROR(IF($B$3="NYSEG",INDEX('BCA Inputs'!$X$14:$X$54,MATCH(I1743,'BCA Inputs'!$M$14:$M$54,0))*P1743+INDEX('BCA Inputs'!$Y$14:$Y$54,MATCH(I1743,'BCA Inputs'!$M$14:$M$54,0))*O1743+INDEX('BCA Inputs'!$Z$14:$Z$54,MATCH(I1743,'BCA Inputs'!$M$14:$M$54,0))*Q1743+INDEX('BCA Inputs'!$AA$14:$AA$54,MATCH(I1743,'BCA Inputs'!$M$14:$M$54,0))*F1743+INDEX('BCA Inputs'!$AB$14:$AB$54,MATCH(I1743,'BCA Inputs'!$M$14:$M$54,0))*G1743,IF($B$3="RG&amp;E",INDEX('BCA Inputs'!$BG$14:$BG$54,MATCH(I1743,'BCA Inputs'!$AW$14:$AW$54,0))*P1743+INDEX('BCA Inputs'!$BH$14:$BH$54,MATCH(I1743,'BCA Inputs'!$AW$14:$AW$54,0))*O1743+INDEX('BCA Inputs'!$BI$14:$BI$54,MATCH(I1743,'BCA Inputs'!$AW$14:$AW$54,0))*Q1743+INDEX('BCA Inputs'!$BJ$14:$BJ$54,MATCH(I1743,'BCA Inputs'!$AW$14:$AW$54,0))*F1743+INDEX('BCA Inputs'!$BK$14:$BK$54,MATCH(I1743,'BCA Inputs'!$AW$14:$AW$54,0))*G1743,"")),"")</f>
        <v/>
      </c>
      <c r="AA1743" s="237" t="str">
        <f t="shared" si="265"/>
        <v/>
      </c>
      <c r="AC1743" s="238" t="str">
        <f>IFERROR((K1743+R1743)+IF($B$3="NYSEG",INDEX('BCA Inputs'!$AI$14:$AI$54,MATCH(I1743,'BCA Inputs'!$M$14:$M$54,0))*P1743+INDEX('BCA Inputs'!$AJ$14:$AJ$54,MATCH(I1743,'BCA Inputs'!$M$14:$M$54,0))*Q1743,IF($B$3="RG&amp;E",INDEX('BCA Inputs'!$BR$14:$BR$54,MATCH(I1743,'BCA Inputs'!$AW$14:$AW$54,0))*P1743+INDEX('BCA Inputs'!$BS$14:$BS$54,MATCH(I1743,'BCA Inputs'!$AW$14:$AW$54,0))*Q1743,"")),"")</f>
        <v/>
      </c>
      <c r="AD1743" s="181" t="str">
        <f>IFERROR(IF($B$3="NYSEG",INDEX('BCA Inputs'!$AD$14:$AD$54,MATCH(I1743,'BCA Inputs'!$M$14:$M$54,0))*P1743+INDEX('BCA Inputs'!$AE$14:$AE$54,MATCH(I1743,'BCA Inputs'!$M$14:$M$54,0))*O1743+INDEX('BCA Inputs'!$AF$14:$AF$54,MATCH(I1743,'BCA Inputs'!$M$14:$M$54,0))*Q1743+INDEX('BCA Inputs'!$AG$14:$AG$54,MATCH(I1743,'BCA Inputs'!$M$14:$M$54,0))*F1743+INDEX('BCA Inputs'!$AH$14:$AH$54,MATCH(I1743,'BCA Inputs'!$M$14:$M$54,0))*G1743,IF($B$3="RG&amp;E",INDEX('BCA Inputs'!$BM$14:$BM$54,MATCH(I1743,'BCA Inputs'!$AW$14:$AW$54,0))*P1743+INDEX('BCA Inputs'!$BN$14:$BN$54,MATCH(I1743,'BCA Inputs'!$AW$14:$AW$54,0))*O1743+INDEX('BCA Inputs'!$BO$14:$BO$54,MATCH(I1743,'BCA Inputs'!$AW$14:$AW$54,0))*Q1743+INDEX('BCA Inputs'!$BP$14:$BP$54,MATCH(I1743,'BCA Inputs'!$AW$14:$AW$54,0))*F1743+INDEX('BCA Inputs'!$BQ$14:$BQ$54,MATCH(I1743,'BCA Inputs'!$AW$14:$AW$54,0))*G1743,"")),"")</f>
        <v/>
      </c>
      <c r="AE1743" s="237" t="str">
        <f t="shared" si="266"/>
        <v/>
      </c>
      <c r="AF1743" s="198">
        <f t="shared" si="268"/>
        <v>0</v>
      </c>
      <c r="AG1743" s="239">
        <f t="shared" si="269"/>
        <v>0</v>
      </c>
    </row>
    <row r="1744" spans="1:33">
      <c r="A1744" s="228"/>
      <c r="B1744" s="176"/>
      <c r="C1744" s="229"/>
      <c r="D1744" s="230"/>
      <c r="E1744" s="230"/>
      <c r="F1744" s="230"/>
      <c r="G1744" s="230"/>
      <c r="H1744" s="231"/>
      <c r="I1744" s="231"/>
      <c r="J1744" s="232"/>
      <c r="K1744" s="232"/>
      <c r="L1744" s="232"/>
      <c r="M1744" s="181">
        <f t="shared" si="267"/>
        <v>0</v>
      </c>
      <c r="N1744" s="181">
        <f>IF(H1744="",0,H1744*I1744*'Avoided Water Savings Cost'!$C$16)</f>
        <v>0</v>
      </c>
      <c r="O1744" s="545">
        <f>IF(C1744="",0,IF($B$3="NYSEG",C1744/(1-'Avoided Electric Costs 2020'!$W$21),IF($B$3="RG&amp;E",C1744/(1-'Avoided Electric Costs 2020'!$X$21),"")))</f>
        <v>0</v>
      </c>
      <c r="P1744" s="546">
        <f>IF(D1744="",0,IF($B$3="NYSEG",D1744/(1-'Avoided Electric Costs 2020'!$W$21),IF($B$3="RG&amp;E",D1744/(1-'Avoided Electric Costs 2020'!$X$21),"")))</f>
        <v>0</v>
      </c>
      <c r="Q1744" s="546">
        <f>IF(E1744="",0,IF($B$3="NYSEG",E1744/(1-'Avoided Natural Gas Costs 2020'!$J$34),IF($B$3="RG&amp;E",E1744/(1-'Avoided Natural Gas Costs 2020'!$K$34),"")))</f>
        <v>0</v>
      </c>
      <c r="R1744" s="233" t="str">
        <f>IFERROR(IF(P1744*'BCA Inputs'!$C$1+Q1744*'BCA Inputs'!$C$2+F1744*'BCA Inputs'!$C$2+G1744*'BCA Inputs'!$C$2=0,"",P1744*'BCA Inputs'!$C$1+Q1744*'BCA Inputs'!$C$2+F1744*'BCA Inputs'!$C$2+G1744*'BCA Inputs'!$C$2),"")</f>
        <v/>
      </c>
      <c r="S1744" s="181" t="str">
        <f t="shared" si="260"/>
        <v/>
      </c>
      <c r="T1744" s="181" t="str">
        <f>IFERROR(IF($B$3="NYSEG",(INDEX('BCA Inputs'!$N$14:$N$54,MATCH(I1744,'BCA Inputs'!$M$14:$M$54,0))*P1744+INDEX('BCA Inputs'!$O$14:$O$54,MATCH(I1744,'BCA Inputs'!$M$14:$M$54,0))*O1744+INDEX('BCA Inputs'!P:P,MATCH(I1744,'BCA Inputs'!M:M,0))*Q1744+INDEX('BCA Inputs'!Q:Q,MATCH(I1744,'BCA Inputs'!M:M,0))*F1744+INDEX('BCA Inputs'!R:R,MATCH(I1744,'BCA Inputs'!M:M,0))*G1744)+L1744+N1744,IF($B$3="RG&amp;E",(INDEX('BCA Inputs'!$AX$14:$AX$54,MATCH(I1744,'BCA Inputs'!$AW$14:$AW$54,0))*P1744+INDEX('BCA Inputs'!$AY$14:$AY$54,MATCH(I1744,'BCA Inputs'!$AW$14:$AW$54,0))*O1744+INDEX('BCA Inputs'!$AZ$14:$AZ$54,MATCH(I1744,'BCA Inputs'!$AW$14:$AW$54,0))*Q1744+INDEX('BCA Inputs'!$BA$14:$BA$54,MATCH(I1744,'BCA Inputs'!$AW$14:$AW$54,0))*F1744+INDEX('BCA Inputs'!$BB$14:$BB$54,MATCH(I1744,'BCA Inputs'!$AW$14:$AW$54,0))*G1744)+L1744+N1744,"")),"")</f>
        <v/>
      </c>
      <c r="U1744" s="234" t="str">
        <f t="shared" si="261"/>
        <v/>
      </c>
      <c r="V1744" s="234" t="str">
        <f t="shared" si="262"/>
        <v/>
      </c>
      <c r="W1744" s="234" t="str">
        <f t="shared" si="263"/>
        <v/>
      </c>
      <c r="Y1744" s="235" t="str">
        <f t="shared" si="264"/>
        <v/>
      </c>
      <c r="Z1744" s="236" t="str">
        <f>IFERROR(IF($B$3="NYSEG",INDEX('BCA Inputs'!$X$14:$X$54,MATCH(I1744,'BCA Inputs'!$M$14:$M$54,0))*P1744+INDEX('BCA Inputs'!$Y$14:$Y$54,MATCH(I1744,'BCA Inputs'!$M$14:$M$54,0))*O1744+INDEX('BCA Inputs'!$Z$14:$Z$54,MATCH(I1744,'BCA Inputs'!$M$14:$M$54,0))*Q1744+INDEX('BCA Inputs'!$AA$14:$AA$54,MATCH(I1744,'BCA Inputs'!$M$14:$M$54,0))*F1744+INDEX('BCA Inputs'!$AB$14:$AB$54,MATCH(I1744,'BCA Inputs'!$M$14:$M$54,0))*G1744,IF($B$3="RG&amp;E",INDEX('BCA Inputs'!$BG$14:$BG$54,MATCH(I1744,'BCA Inputs'!$AW$14:$AW$54,0))*P1744+INDEX('BCA Inputs'!$BH$14:$BH$54,MATCH(I1744,'BCA Inputs'!$AW$14:$AW$54,0))*O1744+INDEX('BCA Inputs'!$BI$14:$BI$54,MATCH(I1744,'BCA Inputs'!$AW$14:$AW$54,0))*Q1744+INDEX('BCA Inputs'!$BJ$14:$BJ$54,MATCH(I1744,'BCA Inputs'!$AW$14:$AW$54,0))*F1744+INDEX('BCA Inputs'!$BK$14:$BK$54,MATCH(I1744,'BCA Inputs'!$AW$14:$AW$54,0))*G1744,"")),"")</f>
        <v/>
      </c>
      <c r="AA1744" s="237" t="str">
        <f t="shared" si="265"/>
        <v/>
      </c>
      <c r="AC1744" s="238" t="str">
        <f>IFERROR((K1744+R1744)+IF($B$3="NYSEG",INDEX('BCA Inputs'!$AI$14:$AI$54,MATCH(I1744,'BCA Inputs'!$M$14:$M$54,0))*P1744+INDEX('BCA Inputs'!$AJ$14:$AJ$54,MATCH(I1744,'BCA Inputs'!$M$14:$M$54,0))*Q1744,IF($B$3="RG&amp;E",INDEX('BCA Inputs'!$BR$14:$BR$54,MATCH(I1744,'BCA Inputs'!$AW$14:$AW$54,0))*P1744+INDEX('BCA Inputs'!$BS$14:$BS$54,MATCH(I1744,'BCA Inputs'!$AW$14:$AW$54,0))*Q1744,"")),"")</f>
        <v/>
      </c>
      <c r="AD1744" s="181" t="str">
        <f>IFERROR(IF($B$3="NYSEG",INDEX('BCA Inputs'!$AD$14:$AD$54,MATCH(I1744,'BCA Inputs'!$M$14:$M$54,0))*P1744+INDEX('BCA Inputs'!$AE$14:$AE$54,MATCH(I1744,'BCA Inputs'!$M$14:$M$54,0))*O1744+INDEX('BCA Inputs'!$AF$14:$AF$54,MATCH(I1744,'BCA Inputs'!$M$14:$M$54,0))*Q1744+INDEX('BCA Inputs'!$AG$14:$AG$54,MATCH(I1744,'BCA Inputs'!$M$14:$M$54,0))*F1744+INDEX('BCA Inputs'!$AH$14:$AH$54,MATCH(I1744,'BCA Inputs'!$M$14:$M$54,0))*G1744,IF($B$3="RG&amp;E",INDEX('BCA Inputs'!$BM$14:$BM$54,MATCH(I1744,'BCA Inputs'!$AW$14:$AW$54,0))*P1744+INDEX('BCA Inputs'!$BN$14:$BN$54,MATCH(I1744,'BCA Inputs'!$AW$14:$AW$54,0))*O1744+INDEX('BCA Inputs'!$BO$14:$BO$54,MATCH(I1744,'BCA Inputs'!$AW$14:$AW$54,0))*Q1744+INDEX('BCA Inputs'!$BP$14:$BP$54,MATCH(I1744,'BCA Inputs'!$AW$14:$AW$54,0))*F1744+INDEX('BCA Inputs'!$BQ$14:$BQ$54,MATCH(I1744,'BCA Inputs'!$AW$14:$AW$54,0))*G1744,"")),"")</f>
        <v/>
      </c>
      <c r="AE1744" s="237" t="str">
        <f t="shared" si="266"/>
        <v/>
      </c>
      <c r="AF1744" s="198">
        <f t="shared" si="268"/>
        <v>0</v>
      </c>
      <c r="AG1744" s="239">
        <f t="shared" si="269"/>
        <v>0</v>
      </c>
    </row>
    <row r="1745" spans="1:33">
      <c r="A1745" s="228"/>
      <c r="B1745" s="176"/>
      <c r="C1745" s="229"/>
      <c r="D1745" s="230"/>
      <c r="E1745" s="230"/>
      <c r="F1745" s="230"/>
      <c r="G1745" s="230"/>
      <c r="H1745" s="231"/>
      <c r="I1745" s="231"/>
      <c r="J1745" s="232"/>
      <c r="K1745" s="232"/>
      <c r="L1745" s="232"/>
      <c r="M1745" s="181">
        <f t="shared" si="267"/>
        <v>0</v>
      </c>
      <c r="N1745" s="181">
        <f>IF(H1745="",0,H1745*I1745*'Avoided Water Savings Cost'!$C$16)</f>
        <v>0</v>
      </c>
      <c r="O1745" s="545">
        <f>IF(C1745="",0,IF($B$3="NYSEG",C1745/(1-'Avoided Electric Costs 2020'!$W$21),IF($B$3="RG&amp;E",C1745/(1-'Avoided Electric Costs 2020'!$X$21),"")))</f>
        <v>0</v>
      </c>
      <c r="P1745" s="546">
        <f>IF(D1745="",0,IF($B$3="NYSEG",D1745/(1-'Avoided Electric Costs 2020'!$W$21),IF($B$3="RG&amp;E",D1745/(1-'Avoided Electric Costs 2020'!$X$21),"")))</f>
        <v>0</v>
      </c>
      <c r="Q1745" s="546">
        <f>IF(E1745="",0,IF($B$3="NYSEG",E1745/(1-'Avoided Natural Gas Costs 2020'!$J$34),IF($B$3="RG&amp;E",E1745/(1-'Avoided Natural Gas Costs 2020'!$K$34),"")))</f>
        <v>0</v>
      </c>
      <c r="R1745" s="233" t="str">
        <f>IFERROR(IF(P1745*'BCA Inputs'!$C$1+Q1745*'BCA Inputs'!$C$2+F1745*'BCA Inputs'!$C$2+G1745*'BCA Inputs'!$C$2=0,"",P1745*'BCA Inputs'!$C$1+Q1745*'BCA Inputs'!$C$2+F1745*'BCA Inputs'!$C$2+G1745*'BCA Inputs'!$C$2),"")</f>
        <v/>
      </c>
      <c r="S1745" s="181" t="str">
        <f t="shared" si="260"/>
        <v/>
      </c>
      <c r="T1745" s="181" t="str">
        <f>IFERROR(IF($B$3="NYSEG",(INDEX('BCA Inputs'!$N$14:$N$54,MATCH(I1745,'BCA Inputs'!$M$14:$M$54,0))*P1745+INDEX('BCA Inputs'!$O$14:$O$54,MATCH(I1745,'BCA Inputs'!$M$14:$M$54,0))*O1745+INDEX('BCA Inputs'!P:P,MATCH(I1745,'BCA Inputs'!M:M,0))*Q1745+INDEX('BCA Inputs'!Q:Q,MATCH(I1745,'BCA Inputs'!M:M,0))*F1745+INDEX('BCA Inputs'!R:R,MATCH(I1745,'BCA Inputs'!M:M,0))*G1745)+L1745+N1745,IF($B$3="RG&amp;E",(INDEX('BCA Inputs'!$AX$14:$AX$54,MATCH(I1745,'BCA Inputs'!$AW$14:$AW$54,0))*P1745+INDEX('BCA Inputs'!$AY$14:$AY$54,MATCH(I1745,'BCA Inputs'!$AW$14:$AW$54,0))*O1745+INDEX('BCA Inputs'!$AZ$14:$AZ$54,MATCH(I1745,'BCA Inputs'!$AW$14:$AW$54,0))*Q1745+INDEX('BCA Inputs'!$BA$14:$BA$54,MATCH(I1745,'BCA Inputs'!$AW$14:$AW$54,0))*F1745+INDEX('BCA Inputs'!$BB$14:$BB$54,MATCH(I1745,'BCA Inputs'!$AW$14:$AW$54,0))*G1745)+L1745+N1745,"")),"")</f>
        <v/>
      </c>
      <c r="U1745" s="234" t="str">
        <f t="shared" si="261"/>
        <v/>
      </c>
      <c r="V1745" s="234" t="str">
        <f t="shared" si="262"/>
        <v/>
      </c>
      <c r="W1745" s="234" t="str">
        <f t="shared" si="263"/>
        <v/>
      </c>
      <c r="Y1745" s="235" t="str">
        <f t="shared" si="264"/>
        <v/>
      </c>
      <c r="Z1745" s="236" t="str">
        <f>IFERROR(IF($B$3="NYSEG",INDEX('BCA Inputs'!$X$14:$X$54,MATCH(I1745,'BCA Inputs'!$M$14:$M$54,0))*P1745+INDEX('BCA Inputs'!$Y$14:$Y$54,MATCH(I1745,'BCA Inputs'!$M$14:$M$54,0))*O1745+INDEX('BCA Inputs'!$Z$14:$Z$54,MATCH(I1745,'BCA Inputs'!$M$14:$M$54,0))*Q1745+INDEX('BCA Inputs'!$AA$14:$AA$54,MATCH(I1745,'BCA Inputs'!$M$14:$M$54,0))*F1745+INDEX('BCA Inputs'!$AB$14:$AB$54,MATCH(I1745,'BCA Inputs'!$M$14:$M$54,0))*G1745,IF($B$3="RG&amp;E",INDEX('BCA Inputs'!$BG$14:$BG$54,MATCH(I1745,'BCA Inputs'!$AW$14:$AW$54,0))*P1745+INDEX('BCA Inputs'!$BH$14:$BH$54,MATCH(I1745,'BCA Inputs'!$AW$14:$AW$54,0))*O1745+INDEX('BCA Inputs'!$BI$14:$BI$54,MATCH(I1745,'BCA Inputs'!$AW$14:$AW$54,0))*Q1745+INDEX('BCA Inputs'!$BJ$14:$BJ$54,MATCH(I1745,'BCA Inputs'!$AW$14:$AW$54,0))*F1745+INDEX('BCA Inputs'!$BK$14:$BK$54,MATCH(I1745,'BCA Inputs'!$AW$14:$AW$54,0))*G1745,"")),"")</f>
        <v/>
      </c>
      <c r="AA1745" s="237" t="str">
        <f t="shared" si="265"/>
        <v/>
      </c>
      <c r="AC1745" s="238" t="str">
        <f>IFERROR((K1745+R1745)+IF($B$3="NYSEG",INDEX('BCA Inputs'!$AI$14:$AI$54,MATCH(I1745,'BCA Inputs'!$M$14:$M$54,0))*P1745+INDEX('BCA Inputs'!$AJ$14:$AJ$54,MATCH(I1745,'BCA Inputs'!$M$14:$M$54,0))*Q1745,IF($B$3="RG&amp;E",INDEX('BCA Inputs'!$BR$14:$BR$54,MATCH(I1745,'BCA Inputs'!$AW$14:$AW$54,0))*P1745+INDEX('BCA Inputs'!$BS$14:$BS$54,MATCH(I1745,'BCA Inputs'!$AW$14:$AW$54,0))*Q1745,"")),"")</f>
        <v/>
      </c>
      <c r="AD1745" s="181" t="str">
        <f>IFERROR(IF($B$3="NYSEG",INDEX('BCA Inputs'!$AD$14:$AD$54,MATCH(I1745,'BCA Inputs'!$M$14:$M$54,0))*P1745+INDEX('BCA Inputs'!$AE$14:$AE$54,MATCH(I1745,'BCA Inputs'!$M$14:$M$54,0))*O1745+INDEX('BCA Inputs'!$AF$14:$AF$54,MATCH(I1745,'BCA Inputs'!$M$14:$M$54,0))*Q1745+INDEX('BCA Inputs'!$AG$14:$AG$54,MATCH(I1745,'BCA Inputs'!$M$14:$M$54,0))*F1745+INDEX('BCA Inputs'!$AH$14:$AH$54,MATCH(I1745,'BCA Inputs'!$M$14:$M$54,0))*G1745,IF($B$3="RG&amp;E",INDEX('BCA Inputs'!$BM$14:$BM$54,MATCH(I1745,'BCA Inputs'!$AW$14:$AW$54,0))*P1745+INDEX('BCA Inputs'!$BN$14:$BN$54,MATCH(I1745,'BCA Inputs'!$AW$14:$AW$54,0))*O1745+INDEX('BCA Inputs'!$BO$14:$BO$54,MATCH(I1745,'BCA Inputs'!$AW$14:$AW$54,0))*Q1745+INDEX('BCA Inputs'!$BP$14:$BP$54,MATCH(I1745,'BCA Inputs'!$AW$14:$AW$54,0))*F1745+INDEX('BCA Inputs'!$BQ$14:$BQ$54,MATCH(I1745,'BCA Inputs'!$AW$14:$AW$54,0))*G1745,"")),"")</f>
        <v/>
      </c>
      <c r="AE1745" s="237" t="str">
        <f t="shared" si="266"/>
        <v/>
      </c>
      <c r="AF1745" s="198">
        <f t="shared" si="268"/>
        <v>0</v>
      </c>
      <c r="AG1745" s="239">
        <f t="shared" si="269"/>
        <v>0</v>
      </c>
    </row>
    <row r="1746" spans="1:33">
      <c r="A1746" s="228"/>
      <c r="B1746" s="176"/>
      <c r="C1746" s="229"/>
      <c r="D1746" s="230"/>
      <c r="E1746" s="230"/>
      <c r="F1746" s="230"/>
      <c r="G1746" s="230"/>
      <c r="H1746" s="231"/>
      <c r="I1746" s="231"/>
      <c r="J1746" s="232"/>
      <c r="K1746" s="232"/>
      <c r="L1746" s="232"/>
      <c r="M1746" s="181">
        <f t="shared" si="267"/>
        <v>0</v>
      </c>
      <c r="N1746" s="181">
        <f>IF(H1746="",0,H1746*I1746*'Avoided Water Savings Cost'!$C$16)</f>
        <v>0</v>
      </c>
      <c r="O1746" s="545">
        <f>IF(C1746="",0,IF($B$3="NYSEG",C1746/(1-'Avoided Electric Costs 2020'!$W$21),IF($B$3="RG&amp;E",C1746/(1-'Avoided Electric Costs 2020'!$X$21),"")))</f>
        <v>0</v>
      </c>
      <c r="P1746" s="546">
        <f>IF(D1746="",0,IF($B$3="NYSEG",D1746/(1-'Avoided Electric Costs 2020'!$W$21),IF($B$3="RG&amp;E",D1746/(1-'Avoided Electric Costs 2020'!$X$21),"")))</f>
        <v>0</v>
      </c>
      <c r="Q1746" s="546">
        <f>IF(E1746="",0,IF($B$3="NYSEG",E1746/(1-'Avoided Natural Gas Costs 2020'!$J$34),IF($B$3="RG&amp;E",E1746/(1-'Avoided Natural Gas Costs 2020'!$K$34),"")))</f>
        <v>0</v>
      </c>
      <c r="R1746" s="233" t="str">
        <f>IFERROR(IF(P1746*'BCA Inputs'!$C$1+Q1746*'BCA Inputs'!$C$2+F1746*'BCA Inputs'!$C$2+G1746*'BCA Inputs'!$C$2=0,"",P1746*'BCA Inputs'!$C$1+Q1746*'BCA Inputs'!$C$2+F1746*'BCA Inputs'!$C$2+G1746*'BCA Inputs'!$C$2),"")</f>
        <v/>
      </c>
      <c r="S1746" s="181" t="str">
        <f t="shared" si="260"/>
        <v/>
      </c>
      <c r="T1746" s="181" t="str">
        <f>IFERROR(IF($B$3="NYSEG",(INDEX('BCA Inputs'!$N$14:$N$54,MATCH(I1746,'BCA Inputs'!$M$14:$M$54,0))*P1746+INDEX('BCA Inputs'!$O$14:$O$54,MATCH(I1746,'BCA Inputs'!$M$14:$M$54,0))*O1746+INDEX('BCA Inputs'!P:P,MATCH(I1746,'BCA Inputs'!M:M,0))*Q1746+INDEX('BCA Inputs'!Q:Q,MATCH(I1746,'BCA Inputs'!M:M,0))*F1746+INDEX('BCA Inputs'!R:R,MATCH(I1746,'BCA Inputs'!M:M,0))*G1746)+L1746+N1746,IF($B$3="RG&amp;E",(INDEX('BCA Inputs'!$AX$14:$AX$54,MATCH(I1746,'BCA Inputs'!$AW$14:$AW$54,0))*P1746+INDEX('BCA Inputs'!$AY$14:$AY$54,MATCH(I1746,'BCA Inputs'!$AW$14:$AW$54,0))*O1746+INDEX('BCA Inputs'!$AZ$14:$AZ$54,MATCH(I1746,'BCA Inputs'!$AW$14:$AW$54,0))*Q1746+INDEX('BCA Inputs'!$BA$14:$BA$54,MATCH(I1746,'BCA Inputs'!$AW$14:$AW$54,0))*F1746+INDEX('BCA Inputs'!$BB$14:$BB$54,MATCH(I1746,'BCA Inputs'!$AW$14:$AW$54,0))*G1746)+L1746+N1746,"")),"")</f>
        <v/>
      </c>
      <c r="U1746" s="234" t="str">
        <f t="shared" si="261"/>
        <v/>
      </c>
      <c r="V1746" s="234" t="str">
        <f t="shared" si="262"/>
        <v/>
      </c>
      <c r="W1746" s="234" t="str">
        <f t="shared" si="263"/>
        <v/>
      </c>
      <c r="Y1746" s="235" t="str">
        <f t="shared" si="264"/>
        <v/>
      </c>
      <c r="Z1746" s="236" t="str">
        <f>IFERROR(IF($B$3="NYSEG",INDEX('BCA Inputs'!$X$14:$X$54,MATCH(I1746,'BCA Inputs'!$M$14:$M$54,0))*P1746+INDEX('BCA Inputs'!$Y$14:$Y$54,MATCH(I1746,'BCA Inputs'!$M$14:$M$54,0))*O1746+INDEX('BCA Inputs'!$Z$14:$Z$54,MATCH(I1746,'BCA Inputs'!$M$14:$M$54,0))*Q1746+INDEX('BCA Inputs'!$AA$14:$AA$54,MATCH(I1746,'BCA Inputs'!$M$14:$M$54,0))*F1746+INDEX('BCA Inputs'!$AB$14:$AB$54,MATCH(I1746,'BCA Inputs'!$M$14:$M$54,0))*G1746,IF($B$3="RG&amp;E",INDEX('BCA Inputs'!$BG$14:$BG$54,MATCH(I1746,'BCA Inputs'!$AW$14:$AW$54,0))*P1746+INDEX('BCA Inputs'!$BH$14:$BH$54,MATCH(I1746,'BCA Inputs'!$AW$14:$AW$54,0))*O1746+INDEX('BCA Inputs'!$BI$14:$BI$54,MATCH(I1746,'BCA Inputs'!$AW$14:$AW$54,0))*Q1746+INDEX('BCA Inputs'!$BJ$14:$BJ$54,MATCH(I1746,'BCA Inputs'!$AW$14:$AW$54,0))*F1746+INDEX('BCA Inputs'!$BK$14:$BK$54,MATCH(I1746,'BCA Inputs'!$AW$14:$AW$54,0))*G1746,"")),"")</f>
        <v/>
      </c>
      <c r="AA1746" s="237" t="str">
        <f t="shared" si="265"/>
        <v/>
      </c>
      <c r="AC1746" s="238" t="str">
        <f>IFERROR((K1746+R1746)+IF($B$3="NYSEG",INDEX('BCA Inputs'!$AI$14:$AI$54,MATCH(I1746,'BCA Inputs'!$M$14:$M$54,0))*P1746+INDEX('BCA Inputs'!$AJ$14:$AJ$54,MATCH(I1746,'BCA Inputs'!$M$14:$M$54,0))*Q1746,IF($B$3="RG&amp;E",INDEX('BCA Inputs'!$BR$14:$BR$54,MATCH(I1746,'BCA Inputs'!$AW$14:$AW$54,0))*P1746+INDEX('BCA Inputs'!$BS$14:$BS$54,MATCH(I1746,'BCA Inputs'!$AW$14:$AW$54,0))*Q1746,"")),"")</f>
        <v/>
      </c>
      <c r="AD1746" s="181" t="str">
        <f>IFERROR(IF($B$3="NYSEG",INDEX('BCA Inputs'!$AD$14:$AD$54,MATCH(I1746,'BCA Inputs'!$M$14:$M$54,0))*P1746+INDEX('BCA Inputs'!$AE$14:$AE$54,MATCH(I1746,'BCA Inputs'!$M$14:$M$54,0))*O1746+INDEX('BCA Inputs'!$AF$14:$AF$54,MATCH(I1746,'BCA Inputs'!$M$14:$M$54,0))*Q1746+INDEX('BCA Inputs'!$AG$14:$AG$54,MATCH(I1746,'BCA Inputs'!$M$14:$M$54,0))*F1746+INDEX('BCA Inputs'!$AH$14:$AH$54,MATCH(I1746,'BCA Inputs'!$M$14:$M$54,0))*G1746,IF($B$3="RG&amp;E",INDEX('BCA Inputs'!$BM$14:$BM$54,MATCH(I1746,'BCA Inputs'!$AW$14:$AW$54,0))*P1746+INDEX('BCA Inputs'!$BN$14:$BN$54,MATCH(I1746,'BCA Inputs'!$AW$14:$AW$54,0))*O1746+INDEX('BCA Inputs'!$BO$14:$BO$54,MATCH(I1746,'BCA Inputs'!$AW$14:$AW$54,0))*Q1746+INDEX('BCA Inputs'!$BP$14:$BP$54,MATCH(I1746,'BCA Inputs'!$AW$14:$AW$54,0))*F1746+INDEX('BCA Inputs'!$BQ$14:$BQ$54,MATCH(I1746,'BCA Inputs'!$AW$14:$AW$54,0))*G1746,"")),"")</f>
        <v/>
      </c>
      <c r="AE1746" s="237" t="str">
        <f t="shared" si="266"/>
        <v/>
      </c>
      <c r="AF1746" s="198">
        <f t="shared" si="268"/>
        <v>0</v>
      </c>
      <c r="AG1746" s="239">
        <f t="shared" si="269"/>
        <v>0</v>
      </c>
    </row>
    <row r="1747" spans="1:33">
      <c r="A1747" s="228"/>
      <c r="B1747" s="176"/>
      <c r="C1747" s="229"/>
      <c r="D1747" s="230"/>
      <c r="E1747" s="230"/>
      <c r="F1747" s="230"/>
      <c r="G1747" s="230"/>
      <c r="H1747" s="231"/>
      <c r="I1747" s="231"/>
      <c r="J1747" s="232"/>
      <c r="K1747" s="232"/>
      <c r="L1747" s="232"/>
      <c r="M1747" s="181">
        <f t="shared" si="267"/>
        <v>0</v>
      </c>
      <c r="N1747" s="181">
        <f>IF(H1747="",0,H1747*I1747*'Avoided Water Savings Cost'!$C$16)</f>
        <v>0</v>
      </c>
      <c r="O1747" s="545">
        <f>IF(C1747="",0,IF($B$3="NYSEG",C1747/(1-'Avoided Electric Costs 2020'!$W$21),IF($B$3="RG&amp;E",C1747/(1-'Avoided Electric Costs 2020'!$X$21),"")))</f>
        <v>0</v>
      </c>
      <c r="P1747" s="546">
        <f>IF(D1747="",0,IF($B$3="NYSEG",D1747/(1-'Avoided Electric Costs 2020'!$W$21),IF($B$3="RG&amp;E",D1747/(1-'Avoided Electric Costs 2020'!$X$21),"")))</f>
        <v>0</v>
      </c>
      <c r="Q1747" s="546">
        <f>IF(E1747="",0,IF($B$3="NYSEG",E1747/(1-'Avoided Natural Gas Costs 2020'!$J$34),IF($B$3="RG&amp;E",E1747/(1-'Avoided Natural Gas Costs 2020'!$K$34),"")))</f>
        <v>0</v>
      </c>
      <c r="R1747" s="233" t="str">
        <f>IFERROR(IF(P1747*'BCA Inputs'!$C$1+Q1747*'BCA Inputs'!$C$2+F1747*'BCA Inputs'!$C$2+G1747*'BCA Inputs'!$C$2=0,"",P1747*'BCA Inputs'!$C$1+Q1747*'BCA Inputs'!$C$2+F1747*'BCA Inputs'!$C$2+G1747*'BCA Inputs'!$C$2),"")</f>
        <v/>
      </c>
      <c r="S1747" s="181" t="str">
        <f t="shared" si="260"/>
        <v/>
      </c>
      <c r="T1747" s="181" t="str">
        <f>IFERROR(IF($B$3="NYSEG",(INDEX('BCA Inputs'!$N$14:$N$54,MATCH(I1747,'BCA Inputs'!$M$14:$M$54,0))*P1747+INDEX('BCA Inputs'!$O$14:$O$54,MATCH(I1747,'BCA Inputs'!$M$14:$M$54,0))*O1747+INDEX('BCA Inputs'!P:P,MATCH(I1747,'BCA Inputs'!M:M,0))*Q1747+INDEX('BCA Inputs'!Q:Q,MATCH(I1747,'BCA Inputs'!M:M,0))*F1747+INDEX('BCA Inputs'!R:R,MATCH(I1747,'BCA Inputs'!M:M,0))*G1747)+L1747+N1747,IF($B$3="RG&amp;E",(INDEX('BCA Inputs'!$AX$14:$AX$54,MATCH(I1747,'BCA Inputs'!$AW$14:$AW$54,0))*P1747+INDEX('BCA Inputs'!$AY$14:$AY$54,MATCH(I1747,'BCA Inputs'!$AW$14:$AW$54,0))*O1747+INDEX('BCA Inputs'!$AZ$14:$AZ$54,MATCH(I1747,'BCA Inputs'!$AW$14:$AW$54,0))*Q1747+INDEX('BCA Inputs'!$BA$14:$BA$54,MATCH(I1747,'BCA Inputs'!$AW$14:$AW$54,0))*F1747+INDEX('BCA Inputs'!$BB$14:$BB$54,MATCH(I1747,'BCA Inputs'!$AW$14:$AW$54,0))*G1747)+L1747+N1747,"")),"")</f>
        <v/>
      </c>
      <c r="U1747" s="234" t="str">
        <f t="shared" si="261"/>
        <v/>
      </c>
      <c r="V1747" s="234" t="str">
        <f t="shared" si="262"/>
        <v/>
      </c>
      <c r="W1747" s="234" t="str">
        <f t="shared" si="263"/>
        <v/>
      </c>
      <c r="Y1747" s="235" t="str">
        <f t="shared" si="264"/>
        <v/>
      </c>
      <c r="Z1747" s="236" t="str">
        <f>IFERROR(IF($B$3="NYSEG",INDEX('BCA Inputs'!$X$14:$X$54,MATCH(I1747,'BCA Inputs'!$M$14:$M$54,0))*P1747+INDEX('BCA Inputs'!$Y$14:$Y$54,MATCH(I1747,'BCA Inputs'!$M$14:$M$54,0))*O1747+INDEX('BCA Inputs'!$Z$14:$Z$54,MATCH(I1747,'BCA Inputs'!$M$14:$M$54,0))*Q1747+INDEX('BCA Inputs'!$AA$14:$AA$54,MATCH(I1747,'BCA Inputs'!$M$14:$M$54,0))*F1747+INDEX('BCA Inputs'!$AB$14:$AB$54,MATCH(I1747,'BCA Inputs'!$M$14:$M$54,0))*G1747,IF($B$3="RG&amp;E",INDEX('BCA Inputs'!$BG$14:$BG$54,MATCH(I1747,'BCA Inputs'!$AW$14:$AW$54,0))*P1747+INDEX('BCA Inputs'!$BH$14:$BH$54,MATCH(I1747,'BCA Inputs'!$AW$14:$AW$54,0))*O1747+INDEX('BCA Inputs'!$BI$14:$BI$54,MATCH(I1747,'BCA Inputs'!$AW$14:$AW$54,0))*Q1747+INDEX('BCA Inputs'!$BJ$14:$BJ$54,MATCH(I1747,'BCA Inputs'!$AW$14:$AW$54,0))*F1747+INDEX('BCA Inputs'!$BK$14:$BK$54,MATCH(I1747,'BCA Inputs'!$AW$14:$AW$54,0))*G1747,"")),"")</f>
        <v/>
      </c>
      <c r="AA1747" s="237" t="str">
        <f t="shared" si="265"/>
        <v/>
      </c>
      <c r="AC1747" s="238" t="str">
        <f>IFERROR((K1747+R1747)+IF($B$3="NYSEG",INDEX('BCA Inputs'!$AI$14:$AI$54,MATCH(I1747,'BCA Inputs'!$M$14:$M$54,0))*P1747+INDEX('BCA Inputs'!$AJ$14:$AJ$54,MATCH(I1747,'BCA Inputs'!$M$14:$M$54,0))*Q1747,IF($B$3="RG&amp;E",INDEX('BCA Inputs'!$BR$14:$BR$54,MATCH(I1747,'BCA Inputs'!$AW$14:$AW$54,0))*P1747+INDEX('BCA Inputs'!$BS$14:$BS$54,MATCH(I1747,'BCA Inputs'!$AW$14:$AW$54,0))*Q1747,"")),"")</f>
        <v/>
      </c>
      <c r="AD1747" s="181" t="str">
        <f>IFERROR(IF($B$3="NYSEG",INDEX('BCA Inputs'!$AD$14:$AD$54,MATCH(I1747,'BCA Inputs'!$M$14:$M$54,0))*P1747+INDEX('BCA Inputs'!$AE$14:$AE$54,MATCH(I1747,'BCA Inputs'!$M$14:$M$54,0))*O1747+INDEX('BCA Inputs'!$AF$14:$AF$54,MATCH(I1747,'BCA Inputs'!$M$14:$M$54,0))*Q1747+INDEX('BCA Inputs'!$AG$14:$AG$54,MATCH(I1747,'BCA Inputs'!$M$14:$M$54,0))*F1747+INDEX('BCA Inputs'!$AH$14:$AH$54,MATCH(I1747,'BCA Inputs'!$M$14:$M$54,0))*G1747,IF($B$3="RG&amp;E",INDEX('BCA Inputs'!$BM$14:$BM$54,MATCH(I1747,'BCA Inputs'!$AW$14:$AW$54,0))*P1747+INDEX('BCA Inputs'!$BN$14:$BN$54,MATCH(I1747,'BCA Inputs'!$AW$14:$AW$54,0))*O1747+INDEX('BCA Inputs'!$BO$14:$BO$54,MATCH(I1747,'BCA Inputs'!$AW$14:$AW$54,0))*Q1747+INDEX('BCA Inputs'!$BP$14:$BP$54,MATCH(I1747,'BCA Inputs'!$AW$14:$AW$54,0))*F1747+INDEX('BCA Inputs'!$BQ$14:$BQ$54,MATCH(I1747,'BCA Inputs'!$AW$14:$AW$54,0))*G1747,"")),"")</f>
        <v/>
      </c>
      <c r="AE1747" s="237" t="str">
        <f t="shared" si="266"/>
        <v/>
      </c>
      <c r="AF1747" s="198">
        <f t="shared" si="268"/>
        <v>0</v>
      </c>
      <c r="AG1747" s="239">
        <f t="shared" si="269"/>
        <v>0</v>
      </c>
    </row>
    <row r="1748" spans="1:33">
      <c r="A1748" s="228"/>
      <c r="B1748" s="176"/>
      <c r="C1748" s="229"/>
      <c r="D1748" s="230"/>
      <c r="E1748" s="230"/>
      <c r="F1748" s="230"/>
      <c r="G1748" s="230"/>
      <c r="H1748" s="231"/>
      <c r="I1748" s="231"/>
      <c r="J1748" s="232"/>
      <c r="K1748" s="232"/>
      <c r="L1748" s="232"/>
      <c r="M1748" s="181">
        <f t="shared" si="267"/>
        <v>0</v>
      </c>
      <c r="N1748" s="181">
        <f>IF(H1748="",0,H1748*I1748*'Avoided Water Savings Cost'!$C$16)</f>
        <v>0</v>
      </c>
      <c r="O1748" s="545">
        <f>IF(C1748="",0,IF($B$3="NYSEG",C1748/(1-'Avoided Electric Costs 2020'!$W$21),IF($B$3="RG&amp;E",C1748/(1-'Avoided Electric Costs 2020'!$X$21),"")))</f>
        <v>0</v>
      </c>
      <c r="P1748" s="546">
        <f>IF(D1748="",0,IF($B$3="NYSEG",D1748/(1-'Avoided Electric Costs 2020'!$W$21),IF($B$3="RG&amp;E",D1748/(1-'Avoided Electric Costs 2020'!$X$21),"")))</f>
        <v>0</v>
      </c>
      <c r="Q1748" s="546">
        <f>IF(E1748="",0,IF($B$3="NYSEG",E1748/(1-'Avoided Natural Gas Costs 2020'!$J$34),IF($B$3="RG&amp;E",E1748/(1-'Avoided Natural Gas Costs 2020'!$K$34),"")))</f>
        <v>0</v>
      </c>
      <c r="R1748" s="233" t="str">
        <f>IFERROR(IF(P1748*'BCA Inputs'!$C$1+Q1748*'BCA Inputs'!$C$2+F1748*'BCA Inputs'!$C$2+G1748*'BCA Inputs'!$C$2=0,"",P1748*'BCA Inputs'!$C$1+Q1748*'BCA Inputs'!$C$2+F1748*'BCA Inputs'!$C$2+G1748*'BCA Inputs'!$C$2),"")</f>
        <v/>
      </c>
      <c r="S1748" s="181" t="str">
        <f t="shared" si="260"/>
        <v/>
      </c>
      <c r="T1748" s="181" t="str">
        <f>IFERROR(IF($B$3="NYSEG",(INDEX('BCA Inputs'!$N$14:$N$54,MATCH(I1748,'BCA Inputs'!$M$14:$M$54,0))*P1748+INDEX('BCA Inputs'!$O$14:$O$54,MATCH(I1748,'BCA Inputs'!$M$14:$M$54,0))*O1748+INDEX('BCA Inputs'!P:P,MATCH(I1748,'BCA Inputs'!M:M,0))*Q1748+INDEX('BCA Inputs'!Q:Q,MATCH(I1748,'BCA Inputs'!M:M,0))*F1748+INDEX('BCA Inputs'!R:R,MATCH(I1748,'BCA Inputs'!M:M,0))*G1748)+L1748+N1748,IF($B$3="RG&amp;E",(INDEX('BCA Inputs'!$AX$14:$AX$54,MATCH(I1748,'BCA Inputs'!$AW$14:$AW$54,0))*P1748+INDEX('BCA Inputs'!$AY$14:$AY$54,MATCH(I1748,'BCA Inputs'!$AW$14:$AW$54,0))*O1748+INDEX('BCA Inputs'!$AZ$14:$AZ$54,MATCH(I1748,'BCA Inputs'!$AW$14:$AW$54,0))*Q1748+INDEX('BCA Inputs'!$BA$14:$BA$54,MATCH(I1748,'BCA Inputs'!$AW$14:$AW$54,0))*F1748+INDEX('BCA Inputs'!$BB$14:$BB$54,MATCH(I1748,'BCA Inputs'!$AW$14:$AW$54,0))*G1748)+L1748+N1748,"")),"")</f>
        <v/>
      </c>
      <c r="U1748" s="234" t="str">
        <f t="shared" si="261"/>
        <v/>
      </c>
      <c r="V1748" s="234" t="str">
        <f t="shared" si="262"/>
        <v/>
      </c>
      <c r="W1748" s="234" t="str">
        <f t="shared" si="263"/>
        <v/>
      </c>
      <c r="Y1748" s="235" t="str">
        <f t="shared" si="264"/>
        <v/>
      </c>
      <c r="Z1748" s="236" t="str">
        <f>IFERROR(IF($B$3="NYSEG",INDEX('BCA Inputs'!$X$14:$X$54,MATCH(I1748,'BCA Inputs'!$M$14:$M$54,0))*P1748+INDEX('BCA Inputs'!$Y$14:$Y$54,MATCH(I1748,'BCA Inputs'!$M$14:$M$54,0))*O1748+INDEX('BCA Inputs'!$Z$14:$Z$54,MATCH(I1748,'BCA Inputs'!$M$14:$M$54,0))*Q1748+INDEX('BCA Inputs'!$AA$14:$AA$54,MATCH(I1748,'BCA Inputs'!$M$14:$M$54,0))*F1748+INDEX('BCA Inputs'!$AB$14:$AB$54,MATCH(I1748,'BCA Inputs'!$M$14:$M$54,0))*G1748,IF($B$3="RG&amp;E",INDEX('BCA Inputs'!$BG$14:$BG$54,MATCH(I1748,'BCA Inputs'!$AW$14:$AW$54,0))*P1748+INDEX('BCA Inputs'!$BH$14:$BH$54,MATCH(I1748,'BCA Inputs'!$AW$14:$AW$54,0))*O1748+INDEX('BCA Inputs'!$BI$14:$BI$54,MATCH(I1748,'BCA Inputs'!$AW$14:$AW$54,0))*Q1748+INDEX('BCA Inputs'!$BJ$14:$BJ$54,MATCH(I1748,'BCA Inputs'!$AW$14:$AW$54,0))*F1748+INDEX('BCA Inputs'!$BK$14:$BK$54,MATCH(I1748,'BCA Inputs'!$AW$14:$AW$54,0))*G1748,"")),"")</f>
        <v/>
      </c>
      <c r="AA1748" s="237" t="str">
        <f t="shared" si="265"/>
        <v/>
      </c>
      <c r="AC1748" s="238" t="str">
        <f>IFERROR((K1748+R1748)+IF($B$3="NYSEG",INDEX('BCA Inputs'!$AI$14:$AI$54,MATCH(I1748,'BCA Inputs'!$M$14:$M$54,0))*P1748+INDEX('BCA Inputs'!$AJ$14:$AJ$54,MATCH(I1748,'BCA Inputs'!$M$14:$M$54,0))*Q1748,IF($B$3="RG&amp;E",INDEX('BCA Inputs'!$BR$14:$BR$54,MATCH(I1748,'BCA Inputs'!$AW$14:$AW$54,0))*P1748+INDEX('BCA Inputs'!$BS$14:$BS$54,MATCH(I1748,'BCA Inputs'!$AW$14:$AW$54,0))*Q1748,"")),"")</f>
        <v/>
      </c>
      <c r="AD1748" s="181" t="str">
        <f>IFERROR(IF($B$3="NYSEG",INDEX('BCA Inputs'!$AD$14:$AD$54,MATCH(I1748,'BCA Inputs'!$M$14:$M$54,0))*P1748+INDEX('BCA Inputs'!$AE$14:$AE$54,MATCH(I1748,'BCA Inputs'!$M$14:$M$54,0))*O1748+INDEX('BCA Inputs'!$AF$14:$AF$54,MATCH(I1748,'BCA Inputs'!$M$14:$M$54,0))*Q1748+INDEX('BCA Inputs'!$AG$14:$AG$54,MATCH(I1748,'BCA Inputs'!$M$14:$M$54,0))*F1748+INDEX('BCA Inputs'!$AH$14:$AH$54,MATCH(I1748,'BCA Inputs'!$M$14:$M$54,0))*G1748,IF($B$3="RG&amp;E",INDEX('BCA Inputs'!$BM$14:$BM$54,MATCH(I1748,'BCA Inputs'!$AW$14:$AW$54,0))*P1748+INDEX('BCA Inputs'!$BN$14:$BN$54,MATCH(I1748,'BCA Inputs'!$AW$14:$AW$54,0))*O1748+INDEX('BCA Inputs'!$BO$14:$BO$54,MATCH(I1748,'BCA Inputs'!$AW$14:$AW$54,0))*Q1748+INDEX('BCA Inputs'!$BP$14:$BP$54,MATCH(I1748,'BCA Inputs'!$AW$14:$AW$54,0))*F1748+INDEX('BCA Inputs'!$BQ$14:$BQ$54,MATCH(I1748,'BCA Inputs'!$AW$14:$AW$54,0))*G1748,"")),"")</f>
        <v/>
      </c>
      <c r="AE1748" s="237" t="str">
        <f t="shared" si="266"/>
        <v/>
      </c>
      <c r="AF1748" s="198">
        <f t="shared" si="268"/>
        <v>0</v>
      </c>
      <c r="AG1748" s="239">
        <f t="shared" si="269"/>
        <v>0</v>
      </c>
    </row>
    <row r="1749" spans="1:33">
      <c r="A1749" s="228"/>
      <c r="B1749" s="176"/>
      <c r="C1749" s="229"/>
      <c r="D1749" s="230"/>
      <c r="E1749" s="230"/>
      <c r="F1749" s="230"/>
      <c r="G1749" s="230"/>
      <c r="H1749" s="231"/>
      <c r="I1749" s="231"/>
      <c r="J1749" s="232"/>
      <c r="K1749" s="232"/>
      <c r="L1749" s="232"/>
      <c r="M1749" s="181">
        <f t="shared" si="267"/>
        <v>0</v>
      </c>
      <c r="N1749" s="181">
        <f>IF(H1749="",0,H1749*I1749*'Avoided Water Savings Cost'!$C$16)</f>
        <v>0</v>
      </c>
      <c r="O1749" s="545">
        <f>IF(C1749="",0,IF($B$3="NYSEG",C1749/(1-'Avoided Electric Costs 2020'!$W$21),IF($B$3="RG&amp;E",C1749/(1-'Avoided Electric Costs 2020'!$X$21),"")))</f>
        <v>0</v>
      </c>
      <c r="P1749" s="546">
        <f>IF(D1749="",0,IF($B$3="NYSEG",D1749/(1-'Avoided Electric Costs 2020'!$W$21),IF($B$3="RG&amp;E",D1749/(1-'Avoided Electric Costs 2020'!$X$21),"")))</f>
        <v>0</v>
      </c>
      <c r="Q1749" s="546">
        <f>IF(E1749="",0,IF($B$3="NYSEG",E1749/(1-'Avoided Natural Gas Costs 2020'!$J$34),IF($B$3="RG&amp;E",E1749/(1-'Avoided Natural Gas Costs 2020'!$K$34),"")))</f>
        <v>0</v>
      </c>
      <c r="R1749" s="233" t="str">
        <f>IFERROR(IF(P1749*'BCA Inputs'!$C$1+Q1749*'BCA Inputs'!$C$2+F1749*'BCA Inputs'!$C$2+G1749*'BCA Inputs'!$C$2=0,"",P1749*'BCA Inputs'!$C$1+Q1749*'BCA Inputs'!$C$2+F1749*'BCA Inputs'!$C$2+G1749*'BCA Inputs'!$C$2),"")</f>
        <v/>
      </c>
      <c r="S1749" s="181" t="str">
        <f t="shared" si="260"/>
        <v/>
      </c>
      <c r="T1749" s="181" t="str">
        <f>IFERROR(IF($B$3="NYSEG",(INDEX('BCA Inputs'!$N$14:$N$54,MATCH(I1749,'BCA Inputs'!$M$14:$M$54,0))*P1749+INDEX('BCA Inputs'!$O$14:$O$54,MATCH(I1749,'BCA Inputs'!$M$14:$M$54,0))*O1749+INDEX('BCA Inputs'!P:P,MATCH(I1749,'BCA Inputs'!M:M,0))*Q1749+INDEX('BCA Inputs'!Q:Q,MATCH(I1749,'BCA Inputs'!M:M,0))*F1749+INDEX('BCA Inputs'!R:R,MATCH(I1749,'BCA Inputs'!M:M,0))*G1749)+L1749+N1749,IF($B$3="RG&amp;E",(INDEX('BCA Inputs'!$AX$14:$AX$54,MATCH(I1749,'BCA Inputs'!$AW$14:$AW$54,0))*P1749+INDEX('BCA Inputs'!$AY$14:$AY$54,MATCH(I1749,'BCA Inputs'!$AW$14:$AW$54,0))*O1749+INDEX('BCA Inputs'!$AZ$14:$AZ$54,MATCH(I1749,'BCA Inputs'!$AW$14:$AW$54,0))*Q1749+INDEX('BCA Inputs'!$BA$14:$BA$54,MATCH(I1749,'BCA Inputs'!$AW$14:$AW$54,0))*F1749+INDEX('BCA Inputs'!$BB$14:$BB$54,MATCH(I1749,'BCA Inputs'!$AW$14:$AW$54,0))*G1749)+L1749+N1749,"")),"")</f>
        <v/>
      </c>
      <c r="U1749" s="234" t="str">
        <f t="shared" si="261"/>
        <v/>
      </c>
      <c r="V1749" s="234" t="str">
        <f t="shared" si="262"/>
        <v/>
      </c>
      <c r="W1749" s="234" t="str">
        <f t="shared" si="263"/>
        <v/>
      </c>
      <c r="Y1749" s="235" t="str">
        <f t="shared" si="264"/>
        <v/>
      </c>
      <c r="Z1749" s="236" t="str">
        <f>IFERROR(IF($B$3="NYSEG",INDEX('BCA Inputs'!$X$14:$X$54,MATCH(I1749,'BCA Inputs'!$M$14:$M$54,0))*P1749+INDEX('BCA Inputs'!$Y$14:$Y$54,MATCH(I1749,'BCA Inputs'!$M$14:$M$54,0))*O1749+INDEX('BCA Inputs'!$Z$14:$Z$54,MATCH(I1749,'BCA Inputs'!$M$14:$M$54,0))*Q1749+INDEX('BCA Inputs'!$AA$14:$AA$54,MATCH(I1749,'BCA Inputs'!$M$14:$M$54,0))*F1749+INDEX('BCA Inputs'!$AB$14:$AB$54,MATCH(I1749,'BCA Inputs'!$M$14:$M$54,0))*G1749,IF($B$3="RG&amp;E",INDEX('BCA Inputs'!$BG$14:$BG$54,MATCH(I1749,'BCA Inputs'!$AW$14:$AW$54,0))*P1749+INDEX('BCA Inputs'!$BH$14:$BH$54,MATCH(I1749,'BCA Inputs'!$AW$14:$AW$54,0))*O1749+INDEX('BCA Inputs'!$BI$14:$BI$54,MATCH(I1749,'BCA Inputs'!$AW$14:$AW$54,0))*Q1749+INDEX('BCA Inputs'!$BJ$14:$BJ$54,MATCH(I1749,'BCA Inputs'!$AW$14:$AW$54,0))*F1749+INDEX('BCA Inputs'!$BK$14:$BK$54,MATCH(I1749,'BCA Inputs'!$AW$14:$AW$54,0))*G1749,"")),"")</f>
        <v/>
      </c>
      <c r="AA1749" s="237" t="str">
        <f t="shared" si="265"/>
        <v/>
      </c>
      <c r="AC1749" s="238" t="str">
        <f>IFERROR((K1749+R1749)+IF($B$3="NYSEG",INDEX('BCA Inputs'!$AI$14:$AI$54,MATCH(I1749,'BCA Inputs'!$M$14:$M$54,0))*P1749+INDEX('BCA Inputs'!$AJ$14:$AJ$54,MATCH(I1749,'BCA Inputs'!$M$14:$M$54,0))*Q1749,IF($B$3="RG&amp;E",INDEX('BCA Inputs'!$BR$14:$BR$54,MATCH(I1749,'BCA Inputs'!$AW$14:$AW$54,0))*P1749+INDEX('BCA Inputs'!$BS$14:$BS$54,MATCH(I1749,'BCA Inputs'!$AW$14:$AW$54,0))*Q1749,"")),"")</f>
        <v/>
      </c>
      <c r="AD1749" s="181" t="str">
        <f>IFERROR(IF($B$3="NYSEG",INDEX('BCA Inputs'!$AD$14:$AD$54,MATCH(I1749,'BCA Inputs'!$M$14:$M$54,0))*P1749+INDEX('BCA Inputs'!$AE$14:$AE$54,MATCH(I1749,'BCA Inputs'!$M$14:$M$54,0))*O1749+INDEX('BCA Inputs'!$AF$14:$AF$54,MATCH(I1749,'BCA Inputs'!$M$14:$M$54,0))*Q1749+INDEX('BCA Inputs'!$AG$14:$AG$54,MATCH(I1749,'BCA Inputs'!$M$14:$M$54,0))*F1749+INDEX('BCA Inputs'!$AH$14:$AH$54,MATCH(I1749,'BCA Inputs'!$M$14:$M$54,0))*G1749,IF($B$3="RG&amp;E",INDEX('BCA Inputs'!$BM$14:$BM$54,MATCH(I1749,'BCA Inputs'!$AW$14:$AW$54,0))*P1749+INDEX('BCA Inputs'!$BN$14:$BN$54,MATCH(I1749,'BCA Inputs'!$AW$14:$AW$54,0))*O1749+INDEX('BCA Inputs'!$BO$14:$BO$54,MATCH(I1749,'BCA Inputs'!$AW$14:$AW$54,0))*Q1749+INDEX('BCA Inputs'!$BP$14:$BP$54,MATCH(I1749,'BCA Inputs'!$AW$14:$AW$54,0))*F1749+INDEX('BCA Inputs'!$BQ$14:$BQ$54,MATCH(I1749,'BCA Inputs'!$AW$14:$AW$54,0))*G1749,"")),"")</f>
        <v/>
      </c>
      <c r="AE1749" s="237" t="str">
        <f t="shared" si="266"/>
        <v/>
      </c>
      <c r="AF1749" s="198">
        <f t="shared" si="268"/>
        <v>0</v>
      </c>
      <c r="AG1749" s="239">
        <f t="shared" si="269"/>
        <v>0</v>
      </c>
    </row>
    <row r="1750" spans="1:33">
      <c r="A1750" s="228"/>
      <c r="B1750" s="176"/>
      <c r="C1750" s="229"/>
      <c r="D1750" s="230"/>
      <c r="E1750" s="230"/>
      <c r="F1750" s="230"/>
      <c r="G1750" s="230"/>
      <c r="H1750" s="231"/>
      <c r="I1750" s="231"/>
      <c r="J1750" s="232"/>
      <c r="K1750" s="232"/>
      <c r="L1750" s="232"/>
      <c r="M1750" s="181">
        <f t="shared" si="267"/>
        <v>0</v>
      </c>
      <c r="N1750" s="181">
        <f>IF(H1750="",0,H1750*I1750*'Avoided Water Savings Cost'!$C$16)</f>
        <v>0</v>
      </c>
      <c r="O1750" s="545">
        <f>IF(C1750="",0,IF($B$3="NYSEG",C1750/(1-'Avoided Electric Costs 2020'!$W$21),IF($B$3="RG&amp;E",C1750/(1-'Avoided Electric Costs 2020'!$X$21),"")))</f>
        <v>0</v>
      </c>
      <c r="P1750" s="546">
        <f>IF(D1750="",0,IF($B$3="NYSEG",D1750/(1-'Avoided Electric Costs 2020'!$W$21),IF($B$3="RG&amp;E",D1750/(1-'Avoided Electric Costs 2020'!$X$21),"")))</f>
        <v>0</v>
      </c>
      <c r="Q1750" s="546">
        <f>IF(E1750="",0,IF($B$3="NYSEG",E1750/(1-'Avoided Natural Gas Costs 2020'!$J$34),IF($B$3="RG&amp;E",E1750/(1-'Avoided Natural Gas Costs 2020'!$K$34),"")))</f>
        <v>0</v>
      </c>
      <c r="R1750" s="233" t="str">
        <f>IFERROR(IF(P1750*'BCA Inputs'!$C$1+Q1750*'BCA Inputs'!$C$2+F1750*'BCA Inputs'!$C$2+G1750*'BCA Inputs'!$C$2=0,"",P1750*'BCA Inputs'!$C$1+Q1750*'BCA Inputs'!$C$2+F1750*'BCA Inputs'!$C$2+G1750*'BCA Inputs'!$C$2),"")</f>
        <v/>
      </c>
      <c r="S1750" s="181" t="str">
        <f t="shared" si="260"/>
        <v/>
      </c>
      <c r="T1750" s="181" t="str">
        <f>IFERROR(IF($B$3="NYSEG",(INDEX('BCA Inputs'!$N$14:$N$54,MATCH(I1750,'BCA Inputs'!$M$14:$M$54,0))*P1750+INDEX('BCA Inputs'!$O$14:$O$54,MATCH(I1750,'BCA Inputs'!$M$14:$M$54,0))*O1750+INDEX('BCA Inputs'!P:P,MATCH(I1750,'BCA Inputs'!M:M,0))*Q1750+INDEX('BCA Inputs'!Q:Q,MATCH(I1750,'BCA Inputs'!M:M,0))*F1750+INDEX('BCA Inputs'!R:R,MATCH(I1750,'BCA Inputs'!M:M,0))*G1750)+L1750+N1750,IF($B$3="RG&amp;E",(INDEX('BCA Inputs'!$AX$14:$AX$54,MATCH(I1750,'BCA Inputs'!$AW$14:$AW$54,0))*P1750+INDEX('BCA Inputs'!$AY$14:$AY$54,MATCH(I1750,'BCA Inputs'!$AW$14:$AW$54,0))*O1750+INDEX('BCA Inputs'!$AZ$14:$AZ$54,MATCH(I1750,'BCA Inputs'!$AW$14:$AW$54,0))*Q1750+INDEX('BCA Inputs'!$BA$14:$BA$54,MATCH(I1750,'BCA Inputs'!$AW$14:$AW$54,0))*F1750+INDEX('BCA Inputs'!$BB$14:$BB$54,MATCH(I1750,'BCA Inputs'!$AW$14:$AW$54,0))*G1750)+L1750+N1750,"")),"")</f>
        <v/>
      </c>
      <c r="U1750" s="234" t="str">
        <f t="shared" si="261"/>
        <v/>
      </c>
      <c r="V1750" s="234" t="str">
        <f t="shared" si="262"/>
        <v/>
      </c>
      <c r="W1750" s="234" t="str">
        <f t="shared" si="263"/>
        <v/>
      </c>
      <c r="Y1750" s="235" t="str">
        <f t="shared" si="264"/>
        <v/>
      </c>
      <c r="Z1750" s="236" t="str">
        <f>IFERROR(IF($B$3="NYSEG",INDEX('BCA Inputs'!$X$14:$X$54,MATCH(I1750,'BCA Inputs'!$M$14:$M$54,0))*P1750+INDEX('BCA Inputs'!$Y$14:$Y$54,MATCH(I1750,'BCA Inputs'!$M$14:$M$54,0))*O1750+INDEX('BCA Inputs'!$Z$14:$Z$54,MATCH(I1750,'BCA Inputs'!$M$14:$M$54,0))*Q1750+INDEX('BCA Inputs'!$AA$14:$AA$54,MATCH(I1750,'BCA Inputs'!$M$14:$M$54,0))*F1750+INDEX('BCA Inputs'!$AB$14:$AB$54,MATCH(I1750,'BCA Inputs'!$M$14:$M$54,0))*G1750,IF($B$3="RG&amp;E",INDEX('BCA Inputs'!$BG$14:$BG$54,MATCH(I1750,'BCA Inputs'!$AW$14:$AW$54,0))*P1750+INDEX('BCA Inputs'!$BH$14:$BH$54,MATCH(I1750,'BCA Inputs'!$AW$14:$AW$54,0))*O1750+INDEX('BCA Inputs'!$BI$14:$BI$54,MATCH(I1750,'BCA Inputs'!$AW$14:$AW$54,0))*Q1750+INDEX('BCA Inputs'!$BJ$14:$BJ$54,MATCH(I1750,'BCA Inputs'!$AW$14:$AW$54,0))*F1750+INDEX('BCA Inputs'!$BK$14:$BK$54,MATCH(I1750,'BCA Inputs'!$AW$14:$AW$54,0))*G1750,"")),"")</f>
        <v/>
      </c>
      <c r="AA1750" s="237" t="str">
        <f t="shared" si="265"/>
        <v/>
      </c>
      <c r="AC1750" s="238" t="str">
        <f>IFERROR((K1750+R1750)+IF($B$3="NYSEG",INDEX('BCA Inputs'!$AI$14:$AI$54,MATCH(I1750,'BCA Inputs'!$M$14:$M$54,0))*P1750+INDEX('BCA Inputs'!$AJ$14:$AJ$54,MATCH(I1750,'BCA Inputs'!$M$14:$M$54,0))*Q1750,IF($B$3="RG&amp;E",INDEX('BCA Inputs'!$BR$14:$BR$54,MATCH(I1750,'BCA Inputs'!$AW$14:$AW$54,0))*P1750+INDEX('BCA Inputs'!$BS$14:$BS$54,MATCH(I1750,'BCA Inputs'!$AW$14:$AW$54,0))*Q1750,"")),"")</f>
        <v/>
      </c>
      <c r="AD1750" s="181" t="str">
        <f>IFERROR(IF($B$3="NYSEG",INDEX('BCA Inputs'!$AD$14:$AD$54,MATCH(I1750,'BCA Inputs'!$M$14:$M$54,0))*P1750+INDEX('BCA Inputs'!$AE$14:$AE$54,MATCH(I1750,'BCA Inputs'!$M$14:$M$54,0))*O1750+INDEX('BCA Inputs'!$AF$14:$AF$54,MATCH(I1750,'BCA Inputs'!$M$14:$M$54,0))*Q1750+INDEX('BCA Inputs'!$AG$14:$AG$54,MATCH(I1750,'BCA Inputs'!$M$14:$M$54,0))*F1750+INDEX('BCA Inputs'!$AH$14:$AH$54,MATCH(I1750,'BCA Inputs'!$M$14:$M$54,0))*G1750,IF($B$3="RG&amp;E",INDEX('BCA Inputs'!$BM$14:$BM$54,MATCH(I1750,'BCA Inputs'!$AW$14:$AW$54,0))*P1750+INDEX('BCA Inputs'!$BN$14:$BN$54,MATCH(I1750,'BCA Inputs'!$AW$14:$AW$54,0))*O1750+INDEX('BCA Inputs'!$BO$14:$BO$54,MATCH(I1750,'BCA Inputs'!$AW$14:$AW$54,0))*Q1750+INDEX('BCA Inputs'!$BP$14:$BP$54,MATCH(I1750,'BCA Inputs'!$AW$14:$AW$54,0))*F1750+INDEX('BCA Inputs'!$BQ$14:$BQ$54,MATCH(I1750,'BCA Inputs'!$AW$14:$AW$54,0))*G1750,"")),"")</f>
        <v/>
      </c>
      <c r="AE1750" s="237" t="str">
        <f t="shared" si="266"/>
        <v/>
      </c>
      <c r="AF1750" s="198">
        <f t="shared" si="268"/>
        <v>0</v>
      </c>
      <c r="AG1750" s="239">
        <f t="shared" si="269"/>
        <v>0</v>
      </c>
    </row>
    <row r="1751" spans="1:33">
      <c r="A1751" s="228"/>
      <c r="B1751" s="176"/>
      <c r="C1751" s="229"/>
      <c r="D1751" s="230"/>
      <c r="E1751" s="230"/>
      <c r="F1751" s="230"/>
      <c r="G1751" s="230"/>
      <c r="H1751" s="231"/>
      <c r="I1751" s="231"/>
      <c r="J1751" s="232"/>
      <c r="K1751" s="232"/>
      <c r="L1751" s="232"/>
      <c r="M1751" s="181">
        <f t="shared" si="267"/>
        <v>0</v>
      </c>
      <c r="N1751" s="181">
        <f>IF(H1751="",0,H1751*I1751*'Avoided Water Savings Cost'!$C$16)</f>
        <v>0</v>
      </c>
      <c r="O1751" s="545">
        <f>IF(C1751="",0,IF($B$3="NYSEG",C1751/(1-'Avoided Electric Costs 2020'!$W$21),IF($B$3="RG&amp;E",C1751/(1-'Avoided Electric Costs 2020'!$X$21),"")))</f>
        <v>0</v>
      </c>
      <c r="P1751" s="546">
        <f>IF(D1751="",0,IF($B$3="NYSEG",D1751/(1-'Avoided Electric Costs 2020'!$W$21),IF($B$3="RG&amp;E",D1751/(1-'Avoided Electric Costs 2020'!$X$21),"")))</f>
        <v>0</v>
      </c>
      <c r="Q1751" s="546">
        <f>IF(E1751="",0,IF($B$3="NYSEG",E1751/(1-'Avoided Natural Gas Costs 2020'!$J$34),IF($B$3="RG&amp;E",E1751/(1-'Avoided Natural Gas Costs 2020'!$K$34),"")))</f>
        <v>0</v>
      </c>
      <c r="R1751" s="233" t="str">
        <f>IFERROR(IF(P1751*'BCA Inputs'!$C$1+Q1751*'BCA Inputs'!$C$2+F1751*'BCA Inputs'!$C$2+G1751*'BCA Inputs'!$C$2=0,"",P1751*'BCA Inputs'!$C$1+Q1751*'BCA Inputs'!$C$2+F1751*'BCA Inputs'!$C$2+G1751*'BCA Inputs'!$C$2),"")</f>
        <v/>
      </c>
      <c r="S1751" s="181" t="str">
        <f t="shared" ref="S1751:S1814" si="270">IFERROR(IF(J1751+R1751=0,"",J1751+R1751),"")</f>
        <v/>
      </c>
      <c r="T1751" s="181" t="str">
        <f>IFERROR(IF($B$3="NYSEG",(INDEX('BCA Inputs'!$N$14:$N$54,MATCH(I1751,'BCA Inputs'!$M$14:$M$54,0))*P1751+INDEX('BCA Inputs'!$O$14:$O$54,MATCH(I1751,'BCA Inputs'!$M$14:$M$54,0))*O1751+INDEX('BCA Inputs'!P:P,MATCH(I1751,'BCA Inputs'!M:M,0))*Q1751+INDEX('BCA Inputs'!Q:Q,MATCH(I1751,'BCA Inputs'!M:M,0))*F1751+INDEX('BCA Inputs'!R:R,MATCH(I1751,'BCA Inputs'!M:M,0))*G1751)+L1751+N1751,IF($B$3="RG&amp;E",(INDEX('BCA Inputs'!$AX$14:$AX$54,MATCH(I1751,'BCA Inputs'!$AW$14:$AW$54,0))*P1751+INDEX('BCA Inputs'!$AY$14:$AY$54,MATCH(I1751,'BCA Inputs'!$AW$14:$AW$54,0))*O1751+INDEX('BCA Inputs'!$AZ$14:$AZ$54,MATCH(I1751,'BCA Inputs'!$AW$14:$AW$54,0))*Q1751+INDEX('BCA Inputs'!$BA$14:$BA$54,MATCH(I1751,'BCA Inputs'!$AW$14:$AW$54,0))*F1751+INDEX('BCA Inputs'!$BB$14:$BB$54,MATCH(I1751,'BCA Inputs'!$AW$14:$AW$54,0))*G1751)+L1751+N1751,"")),"")</f>
        <v/>
      </c>
      <c r="U1751" s="234" t="str">
        <f t="shared" ref="U1751:U1814" si="271">IFERROR(T1751/S1751,"")</f>
        <v/>
      </c>
      <c r="V1751" s="234" t="str">
        <f t="shared" ref="V1751:V1814" si="272">IFERROR(J1751/(D1751*$B$6+E1751*$B$7+F1751*$B$7+G1751*$B$7+M1751+N1751/I1751),"")</f>
        <v/>
      </c>
      <c r="W1751" s="234" t="str">
        <f t="shared" ref="W1751:W1814" si="273">IFERROR((J1751-K1751)/(D1751*$B$6+E1751*$B$7+F1751*$B$7+G1751*$B$7+M1751+N1751/I1751),"")</f>
        <v/>
      </c>
      <c r="Y1751" s="235" t="str">
        <f t="shared" ref="Y1751:Y1814" si="274">IFERROR(K1751+R1751,"")</f>
        <v/>
      </c>
      <c r="Z1751" s="236" t="str">
        <f>IFERROR(IF($B$3="NYSEG",INDEX('BCA Inputs'!$X$14:$X$54,MATCH(I1751,'BCA Inputs'!$M$14:$M$54,0))*P1751+INDEX('BCA Inputs'!$Y$14:$Y$54,MATCH(I1751,'BCA Inputs'!$M$14:$M$54,0))*O1751+INDEX('BCA Inputs'!$Z$14:$Z$54,MATCH(I1751,'BCA Inputs'!$M$14:$M$54,0))*Q1751+INDEX('BCA Inputs'!$AA$14:$AA$54,MATCH(I1751,'BCA Inputs'!$M$14:$M$54,0))*F1751+INDEX('BCA Inputs'!$AB$14:$AB$54,MATCH(I1751,'BCA Inputs'!$M$14:$M$54,0))*G1751,IF($B$3="RG&amp;E",INDEX('BCA Inputs'!$BG$14:$BG$54,MATCH(I1751,'BCA Inputs'!$AW$14:$AW$54,0))*P1751+INDEX('BCA Inputs'!$BH$14:$BH$54,MATCH(I1751,'BCA Inputs'!$AW$14:$AW$54,0))*O1751+INDEX('BCA Inputs'!$BI$14:$BI$54,MATCH(I1751,'BCA Inputs'!$AW$14:$AW$54,0))*Q1751+INDEX('BCA Inputs'!$BJ$14:$BJ$54,MATCH(I1751,'BCA Inputs'!$AW$14:$AW$54,0))*F1751+INDEX('BCA Inputs'!$BK$14:$BK$54,MATCH(I1751,'BCA Inputs'!$AW$14:$AW$54,0))*G1751,"")),"")</f>
        <v/>
      </c>
      <c r="AA1751" s="237" t="str">
        <f t="shared" ref="AA1751:AA1814" si="275">IFERROR(Z1751/Y1751,"")</f>
        <v/>
      </c>
      <c r="AC1751" s="238" t="str">
        <f>IFERROR((K1751+R1751)+IF($B$3="NYSEG",INDEX('BCA Inputs'!$AI$14:$AI$54,MATCH(I1751,'BCA Inputs'!$M$14:$M$54,0))*P1751+INDEX('BCA Inputs'!$AJ$14:$AJ$54,MATCH(I1751,'BCA Inputs'!$M$14:$M$54,0))*Q1751,IF($B$3="RG&amp;E",INDEX('BCA Inputs'!$BR$14:$BR$54,MATCH(I1751,'BCA Inputs'!$AW$14:$AW$54,0))*P1751+INDEX('BCA Inputs'!$BS$14:$BS$54,MATCH(I1751,'BCA Inputs'!$AW$14:$AW$54,0))*Q1751,"")),"")</f>
        <v/>
      </c>
      <c r="AD1751" s="181" t="str">
        <f>IFERROR(IF($B$3="NYSEG",INDEX('BCA Inputs'!$AD$14:$AD$54,MATCH(I1751,'BCA Inputs'!$M$14:$M$54,0))*P1751+INDEX('BCA Inputs'!$AE$14:$AE$54,MATCH(I1751,'BCA Inputs'!$M$14:$M$54,0))*O1751+INDEX('BCA Inputs'!$AF$14:$AF$54,MATCH(I1751,'BCA Inputs'!$M$14:$M$54,0))*Q1751+INDEX('BCA Inputs'!$AG$14:$AG$54,MATCH(I1751,'BCA Inputs'!$M$14:$M$54,0))*F1751+INDEX('BCA Inputs'!$AH$14:$AH$54,MATCH(I1751,'BCA Inputs'!$M$14:$M$54,0))*G1751,IF($B$3="RG&amp;E",INDEX('BCA Inputs'!$BM$14:$BM$54,MATCH(I1751,'BCA Inputs'!$AW$14:$AW$54,0))*P1751+INDEX('BCA Inputs'!$BN$14:$BN$54,MATCH(I1751,'BCA Inputs'!$AW$14:$AW$54,0))*O1751+INDEX('BCA Inputs'!$BO$14:$BO$54,MATCH(I1751,'BCA Inputs'!$AW$14:$AW$54,0))*Q1751+INDEX('BCA Inputs'!$BP$14:$BP$54,MATCH(I1751,'BCA Inputs'!$AW$14:$AW$54,0))*F1751+INDEX('BCA Inputs'!$BQ$14:$BQ$54,MATCH(I1751,'BCA Inputs'!$AW$14:$AW$54,0))*G1751,"")),"")</f>
        <v/>
      </c>
      <c r="AE1751" s="237" t="str">
        <f t="shared" ref="AE1751:AE1814" si="276">IFERROR(AD1751/AC1751,"")</f>
        <v/>
      </c>
      <c r="AF1751" s="198">
        <f t="shared" si="268"/>
        <v>0</v>
      </c>
      <c r="AG1751" s="239">
        <f t="shared" si="269"/>
        <v>0</v>
      </c>
    </row>
    <row r="1752" spans="1:33">
      <c r="A1752" s="228"/>
      <c r="B1752" s="176"/>
      <c r="C1752" s="229"/>
      <c r="D1752" s="230"/>
      <c r="E1752" s="230"/>
      <c r="F1752" s="230"/>
      <c r="G1752" s="230"/>
      <c r="H1752" s="231"/>
      <c r="I1752" s="231"/>
      <c r="J1752" s="232"/>
      <c r="K1752" s="232"/>
      <c r="L1752" s="232"/>
      <c r="M1752" s="181">
        <f t="shared" ref="M1752:M1815" si="277">IF(L1752="",0,L1752/I1752)</f>
        <v>0</v>
      </c>
      <c r="N1752" s="181">
        <f>IF(H1752="",0,H1752*I1752*'Avoided Water Savings Cost'!$C$16)</f>
        <v>0</v>
      </c>
      <c r="O1752" s="545">
        <f>IF(C1752="",0,IF($B$3="NYSEG",C1752/(1-'Avoided Electric Costs 2020'!$W$21),IF($B$3="RG&amp;E",C1752/(1-'Avoided Electric Costs 2020'!$X$21),"")))</f>
        <v>0</v>
      </c>
      <c r="P1752" s="546">
        <f>IF(D1752="",0,IF($B$3="NYSEG",D1752/(1-'Avoided Electric Costs 2020'!$W$21),IF($B$3="RG&amp;E",D1752/(1-'Avoided Electric Costs 2020'!$X$21),"")))</f>
        <v>0</v>
      </c>
      <c r="Q1752" s="546">
        <f>IF(E1752="",0,IF($B$3="NYSEG",E1752/(1-'Avoided Natural Gas Costs 2020'!$J$34),IF($B$3="RG&amp;E",E1752/(1-'Avoided Natural Gas Costs 2020'!$K$34),"")))</f>
        <v>0</v>
      </c>
      <c r="R1752" s="233" t="str">
        <f>IFERROR(IF(P1752*'BCA Inputs'!$C$1+Q1752*'BCA Inputs'!$C$2+F1752*'BCA Inputs'!$C$2+G1752*'BCA Inputs'!$C$2=0,"",P1752*'BCA Inputs'!$C$1+Q1752*'BCA Inputs'!$C$2+F1752*'BCA Inputs'!$C$2+G1752*'BCA Inputs'!$C$2),"")</f>
        <v/>
      </c>
      <c r="S1752" s="181" t="str">
        <f t="shared" si="270"/>
        <v/>
      </c>
      <c r="T1752" s="181" t="str">
        <f>IFERROR(IF($B$3="NYSEG",(INDEX('BCA Inputs'!$N$14:$N$54,MATCH(I1752,'BCA Inputs'!$M$14:$M$54,0))*P1752+INDEX('BCA Inputs'!$O$14:$O$54,MATCH(I1752,'BCA Inputs'!$M$14:$M$54,0))*O1752+INDEX('BCA Inputs'!P:P,MATCH(I1752,'BCA Inputs'!M:M,0))*Q1752+INDEX('BCA Inputs'!Q:Q,MATCH(I1752,'BCA Inputs'!M:M,0))*F1752+INDEX('BCA Inputs'!R:R,MATCH(I1752,'BCA Inputs'!M:M,0))*G1752)+L1752+N1752,IF($B$3="RG&amp;E",(INDEX('BCA Inputs'!$AX$14:$AX$54,MATCH(I1752,'BCA Inputs'!$AW$14:$AW$54,0))*P1752+INDEX('BCA Inputs'!$AY$14:$AY$54,MATCH(I1752,'BCA Inputs'!$AW$14:$AW$54,0))*O1752+INDEX('BCA Inputs'!$AZ$14:$AZ$54,MATCH(I1752,'BCA Inputs'!$AW$14:$AW$54,0))*Q1752+INDEX('BCA Inputs'!$BA$14:$BA$54,MATCH(I1752,'BCA Inputs'!$AW$14:$AW$54,0))*F1752+INDEX('BCA Inputs'!$BB$14:$BB$54,MATCH(I1752,'BCA Inputs'!$AW$14:$AW$54,0))*G1752)+L1752+N1752,"")),"")</f>
        <v/>
      </c>
      <c r="U1752" s="234" t="str">
        <f t="shared" si="271"/>
        <v/>
      </c>
      <c r="V1752" s="234" t="str">
        <f t="shared" si="272"/>
        <v/>
      </c>
      <c r="W1752" s="234" t="str">
        <f t="shared" si="273"/>
        <v/>
      </c>
      <c r="Y1752" s="235" t="str">
        <f t="shared" si="274"/>
        <v/>
      </c>
      <c r="Z1752" s="236" t="str">
        <f>IFERROR(IF($B$3="NYSEG",INDEX('BCA Inputs'!$X$14:$X$54,MATCH(I1752,'BCA Inputs'!$M$14:$M$54,0))*P1752+INDEX('BCA Inputs'!$Y$14:$Y$54,MATCH(I1752,'BCA Inputs'!$M$14:$M$54,0))*O1752+INDEX('BCA Inputs'!$Z$14:$Z$54,MATCH(I1752,'BCA Inputs'!$M$14:$M$54,0))*Q1752+INDEX('BCA Inputs'!$AA$14:$AA$54,MATCH(I1752,'BCA Inputs'!$M$14:$M$54,0))*F1752+INDEX('BCA Inputs'!$AB$14:$AB$54,MATCH(I1752,'BCA Inputs'!$M$14:$M$54,0))*G1752,IF($B$3="RG&amp;E",INDEX('BCA Inputs'!$BG$14:$BG$54,MATCH(I1752,'BCA Inputs'!$AW$14:$AW$54,0))*P1752+INDEX('BCA Inputs'!$BH$14:$BH$54,MATCH(I1752,'BCA Inputs'!$AW$14:$AW$54,0))*O1752+INDEX('BCA Inputs'!$BI$14:$BI$54,MATCH(I1752,'BCA Inputs'!$AW$14:$AW$54,0))*Q1752+INDEX('BCA Inputs'!$BJ$14:$BJ$54,MATCH(I1752,'BCA Inputs'!$AW$14:$AW$54,0))*F1752+INDEX('BCA Inputs'!$BK$14:$BK$54,MATCH(I1752,'BCA Inputs'!$AW$14:$AW$54,0))*G1752,"")),"")</f>
        <v/>
      </c>
      <c r="AA1752" s="237" t="str">
        <f t="shared" si="275"/>
        <v/>
      </c>
      <c r="AC1752" s="238" t="str">
        <f>IFERROR((K1752+R1752)+IF($B$3="NYSEG",INDEX('BCA Inputs'!$AI$14:$AI$54,MATCH(I1752,'BCA Inputs'!$M$14:$M$54,0))*P1752+INDEX('BCA Inputs'!$AJ$14:$AJ$54,MATCH(I1752,'BCA Inputs'!$M$14:$M$54,0))*Q1752,IF($B$3="RG&amp;E",INDEX('BCA Inputs'!$BR$14:$BR$54,MATCH(I1752,'BCA Inputs'!$AW$14:$AW$54,0))*P1752+INDEX('BCA Inputs'!$BS$14:$BS$54,MATCH(I1752,'BCA Inputs'!$AW$14:$AW$54,0))*Q1752,"")),"")</f>
        <v/>
      </c>
      <c r="AD1752" s="181" t="str">
        <f>IFERROR(IF($B$3="NYSEG",INDEX('BCA Inputs'!$AD$14:$AD$54,MATCH(I1752,'BCA Inputs'!$M$14:$M$54,0))*P1752+INDEX('BCA Inputs'!$AE$14:$AE$54,MATCH(I1752,'BCA Inputs'!$M$14:$M$54,0))*O1752+INDEX('BCA Inputs'!$AF$14:$AF$54,MATCH(I1752,'BCA Inputs'!$M$14:$M$54,0))*Q1752+INDEX('BCA Inputs'!$AG$14:$AG$54,MATCH(I1752,'BCA Inputs'!$M$14:$M$54,0))*F1752+INDEX('BCA Inputs'!$AH$14:$AH$54,MATCH(I1752,'BCA Inputs'!$M$14:$M$54,0))*G1752,IF($B$3="RG&amp;E",INDEX('BCA Inputs'!$BM$14:$BM$54,MATCH(I1752,'BCA Inputs'!$AW$14:$AW$54,0))*P1752+INDEX('BCA Inputs'!$BN$14:$BN$54,MATCH(I1752,'BCA Inputs'!$AW$14:$AW$54,0))*O1752+INDEX('BCA Inputs'!$BO$14:$BO$54,MATCH(I1752,'BCA Inputs'!$AW$14:$AW$54,0))*Q1752+INDEX('BCA Inputs'!$BP$14:$BP$54,MATCH(I1752,'BCA Inputs'!$AW$14:$AW$54,0))*F1752+INDEX('BCA Inputs'!$BQ$14:$BQ$54,MATCH(I1752,'BCA Inputs'!$AW$14:$AW$54,0))*G1752,"")),"")</f>
        <v/>
      </c>
      <c r="AE1752" s="237" t="str">
        <f t="shared" si="276"/>
        <v/>
      </c>
      <c r="AF1752" s="198">
        <f t="shared" ref="AF1752:AF1815" si="278">IF(U1752&lt;1,1,0)</f>
        <v>0</v>
      </c>
      <c r="AG1752" s="239">
        <f t="shared" ref="AG1752:AG1815" si="279">D1752*3412+(E1752+F1752+G1752)*100000</f>
        <v>0</v>
      </c>
    </row>
    <row r="1753" spans="1:33">
      <c r="A1753" s="228"/>
      <c r="B1753" s="176"/>
      <c r="C1753" s="229"/>
      <c r="D1753" s="230"/>
      <c r="E1753" s="230"/>
      <c r="F1753" s="230"/>
      <c r="G1753" s="230"/>
      <c r="H1753" s="231"/>
      <c r="I1753" s="231"/>
      <c r="J1753" s="232"/>
      <c r="K1753" s="232"/>
      <c r="L1753" s="232"/>
      <c r="M1753" s="181">
        <f t="shared" si="277"/>
        <v>0</v>
      </c>
      <c r="N1753" s="181">
        <f>IF(H1753="",0,H1753*I1753*'Avoided Water Savings Cost'!$C$16)</f>
        <v>0</v>
      </c>
      <c r="O1753" s="545">
        <f>IF(C1753="",0,IF($B$3="NYSEG",C1753/(1-'Avoided Electric Costs 2020'!$W$21),IF($B$3="RG&amp;E",C1753/(1-'Avoided Electric Costs 2020'!$X$21),"")))</f>
        <v>0</v>
      </c>
      <c r="P1753" s="546">
        <f>IF(D1753="",0,IF($B$3="NYSEG",D1753/(1-'Avoided Electric Costs 2020'!$W$21),IF($B$3="RG&amp;E",D1753/(1-'Avoided Electric Costs 2020'!$X$21),"")))</f>
        <v>0</v>
      </c>
      <c r="Q1753" s="546">
        <f>IF(E1753="",0,IF($B$3="NYSEG",E1753/(1-'Avoided Natural Gas Costs 2020'!$J$34),IF($B$3="RG&amp;E",E1753/(1-'Avoided Natural Gas Costs 2020'!$K$34),"")))</f>
        <v>0</v>
      </c>
      <c r="R1753" s="233" t="str">
        <f>IFERROR(IF(P1753*'BCA Inputs'!$C$1+Q1753*'BCA Inputs'!$C$2+F1753*'BCA Inputs'!$C$2+G1753*'BCA Inputs'!$C$2=0,"",P1753*'BCA Inputs'!$C$1+Q1753*'BCA Inputs'!$C$2+F1753*'BCA Inputs'!$C$2+G1753*'BCA Inputs'!$C$2),"")</f>
        <v/>
      </c>
      <c r="S1753" s="181" t="str">
        <f t="shared" si="270"/>
        <v/>
      </c>
      <c r="T1753" s="181" t="str">
        <f>IFERROR(IF($B$3="NYSEG",(INDEX('BCA Inputs'!$N$14:$N$54,MATCH(I1753,'BCA Inputs'!$M$14:$M$54,0))*P1753+INDEX('BCA Inputs'!$O$14:$O$54,MATCH(I1753,'BCA Inputs'!$M$14:$M$54,0))*O1753+INDEX('BCA Inputs'!P:P,MATCH(I1753,'BCA Inputs'!M:M,0))*Q1753+INDEX('BCA Inputs'!Q:Q,MATCH(I1753,'BCA Inputs'!M:M,0))*F1753+INDEX('BCA Inputs'!R:R,MATCH(I1753,'BCA Inputs'!M:M,0))*G1753)+L1753+N1753,IF($B$3="RG&amp;E",(INDEX('BCA Inputs'!$AX$14:$AX$54,MATCH(I1753,'BCA Inputs'!$AW$14:$AW$54,0))*P1753+INDEX('BCA Inputs'!$AY$14:$AY$54,MATCH(I1753,'BCA Inputs'!$AW$14:$AW$54,0))*O1753+INDEX('BCA Inputs'!$AZ$14:$AZ$54,MATCH(I1753,'BCA Inputs'!$AW$14:$AW$54,0))*Q1753+INDEX('BCA Inputs'!$BA$14:$BA$54,MATCH(I1753,'BCA Inputs'!$AW$14:$AW$54,0))*F1753+INDEX('BCA Inputs'!$BB$14:$BB$54,MATCH(I1753,'BCA Inputs'!$AW$14:$AW$54,0))*G1753)+L1753+N1753,"")),"")</f>
        <v/>
      </c>
      <c r="U1753" s="234" t="str">
        <f t="shared" si="271"/>
        <v/>
      </c>
      <c r="V1753" s="234" t="str">
        <f t="shared" si="272"/>
        <v/>
      </c>
      <c r="W1753" s="234" t="str">
        <f t="shared" si="273"/>
        <v/>
      </c>
      <c r="Y1753" s="235" t="str">
        <f t="shared" si="274"/>
        <v/>
      </c>
      <c r="Z1753" s="236" t="str">
        <f>IFERROR(IF($B$3="NYSEG",INDEX('BCA Inputs'!$X$14:$X$54,MATCH(I1753,'BCA Inputs'!$M$14:$M$54,0))*P1753+INDEX('BCA Inputs'!$Y$14:$Y$54,MATCH(I1753,'BCA Inputs'!$M$14:$M$54,0))*O1753+INDEX('BCA Inputs'!$Z$14:$Z$54,MATCH(I1753,'BCA Inputs'!$M$14:$M$54,0))*Q1753+INDEX('BCA Inputs'!$AA$14:$AA$54,MATCH(I1753,'BCA Inputs'!$M$14:$M$54,0))*F1753+INDEX('BCA Inputs'!$AB$14:$AB$54,MATCH(I1753,'BCA Inputs'!$M$14:$M$54,0))*G1753,IF($B$3="RG&amp;E",INDEX('BCA Inputs'!$BG$14:$BG$54,MATCH(I1753,'BCA Inputs'!$AW$14:$AW$54,0))*P1753+INDEX('BCA Inputs'!$BH$14:$BH$54,MATCH(I1753,'BCA Inputs'!$AW$14:$AW$54,0))*O1753+INDEX('BCA Inputs'!$BI$14:$BI$54,MATCH(I1753,'BCA Inputs'!$AW$14:$AW$54,0))*Q1753+INDEX('BCA Inputs'!$BJ$14:$BJ$54,MATCH(I1753,'BCA Inputs'!$AW$14:$AW$54,0))*F1753+INDEX('BCA Inputs'!$BK$14:$BK$54,MATCH(I1753,'BCA Inputs'!$AW$14:$AW$54,0))*G1753,"")),"")</f>
        <v/>
      </c>
      <c r="AA1753" s="237" t="str">
        <f t="shared" si="275"/>
        <v/>
      </c>
      <c r="AC1753" s="238" t="str">
        <f>IFERROR((K1753+R1753)+IF($B$3="NYSEG",INDEX('BCA Inputs'!$AI$14:$AI$54,MATCH(I1753,'BCA Inputs'!$M$14:$M$54,0))*P1753+INDEX('BCA Inputs'!$AJ$14:$AJ$54,MATCH(I1753,'BCA Inputs'!$M$14:$M$54,0))*Q1753,IF($B$3="RG&amp;E",INDEX('BCA Inputs'!$BR$14:$BR$54,MATCH(I1753,'BCA Inputs'!$AW$14:$AW$54,0))*P1753+INDEX('BCA Inputs'!$BS$14:$BS$54,MATCH(I1753,'BCA Inputs'!$AW$14:$AW$54,0))*Q1753,"")),"")</f>
        <v/>
      </c>
      <c r="AD1753" s="181" t="str">
        <f>IFERROR(IF($B$3="NYSEG",INDEX('BCA Inputs'!$AD$14:$AD$54,MATCH(I1753,'BCA Inputs'!$M$14:$M$54,0))*P1753+INDEX('BCA Inputs'!$AE$14:$AE$54,MATCH(I1753,'BCA Inputs'!$M$14:$M$54,0))*O1753+INDEX('BCA Inputs'!$AF$14:$AF$54,MATCH(I1753,'BCA Inputs'!$M$14:$M$54,0))*Q1753+INDEX('BCA Inputs'!$AG$14:$AG$54,MATCH(I1753,'BCA Inputs'!$M$14:$M$54,0))*F1753+INDEX('BCA Inputs'!$AH$14:$AH$54,MATCH(I1753,'BCA Inputs'!$M$14:$M$54,0))*G1753,IF($B$3="RG&amp;E",INDEX('BCA Inputs'!$BM$14:$BM$54,MATCH(I1753,'BCA Inputs'!$AW$14:$AW$54,0))*P1753+INDEX('BCA Inputs'!$BN$14:$BN$54,MATCH(I1753,'BCA Inputs'!$AW$14:$AW$54,0))*O1753+INDEX('BCA Inputs'!$BO$14:$BO$54,MATCH(I1753,'BCA Inputs'!$AW$14:$AW$54,0))*Q1753+INDEX('BCA Inputs'!$BP$14:$BP$54,MATCH(I1753,'BCA Inputs'!$AW$14:$AW$54,0))*F1753+INDEX('BCA Inputs'!$BQ$14:$BQ$54,MATCH(I1753,'BCA Inputs'!$AW$14:$AW$54,0))*G1753,"")),"")</f>
        <v/>
      </c>
      <c r="AE1753" s="237" t="str">
        <f t="shared" si="276"/>
        <v/>
      </c>
      <c r="AF1753" s="198">
        <f t="shared" si="278"/>
        <v>0</v>
      </c>
      <c r="AG1753" s="239">
        <f t="shared" si="279"/>
        <v>0</v>
      </c>
    </row>
    <row r="1754" spans="1:33">
      <c r="A1754" s="228"/>
      <c r="B1754" s="176"/>
      <c r="C1754" s="229"/>
      <c r="D1754" s="230"/>
      <c r="E1754" s="230"/>
      <c r="F1754" s="230"/>
      <c r="G1754" s="230"/>
      <c r="H1754" s="231"/>
      <c r="I1754" s="231"/>
      <c r="J1754" s="232"/>
      <c r="K1754" s="232"/>
      <c r="L1754" s="232"/>
      <c r="M1754" s="181">
        <f t="shared" si="277"/>
        <v>0</v>
      </c>
      <c r="N1754" s="181">
        <f>IF(H1754="",0,H1754*I1754*'Avoided Water Savings Cost'!$C$16)</f>
        <v>0</v>
      </c>
      <c r="O1754" s="545">
        <f>IF(C1754="",0,IF($B$3="NYSEG",C1754/(1-'Avoided Electric Costs 2020'!$W$21),IF($B$3="RG&amp;E",C1754/(1-'Avoided Electric Costs 2020'!$X$21),"")))</f>
        <v>0</v>
      </c>
      <c r="P1754" s="546">
        <f>IF(D1754="",0,IF($B$3="NYSEG",D1754/(1-'Avoided Electric Costs 2020'!$W$21),IF($B$3="RG&amp;E",D1754/(1-'Avoided Electric Costs 2020'!$X$21),"")))</f>
        <v>0</v>
      </c>
      <c r="Q1754" s="546">
        <f>IF(E1754="",0,IF($B$3="NYSEG",E1754/(1-'Avoided Natural Gas Costs 2020'!$J$34),IF($B$3="RG&amp;E",E1754/(1-'Avoided Natural Gas Costs 2020'!$K$34),"")))</f>
        <v>0</v>
      </c>
      <c r="R1754" s="233" t="str">
        <f>IFERROR(IF(P1754*'BCA Inputs'!$C$1+Q1754*'BCA Inputs'!$C$2+F1754*'BCA Inputs'!$C$2+G1754*'BCA Inputs'!$C$2=0,"",P1754*'BCA Inputs'!$C$1+Q1754*'BCA Inputs'!$C$2+F1754*'BCA Inputs'!$C$2+G1754*'BCA Inputs'!$C$2),"")</f>
        <v/>
      </c>
      <c r="S1754" s="181" t="str">
        <f t="shared" si="270"/>
        <v/>
      </c>
      <c r="T1754" s="181" t="str">
        <f>IFERROR(IF($B$3="NYSEG",(INDEX('BCA Inputs'!$N$14:$N$54,MATCH(I1754,'BCA Inputs'!$M$14:$M$54,0))*P1754+INDEX('BCA Inputs'!$O$14:$O$54,MATCH(I1754,'BCA Inputs'!$M$14:$M$54,0))*O1754+INDEX('BCA Inputs'!P:P,MATCH(I1754,'BCA Inputs'!M:M,0))*Q1754+INDEX('BCA Inputs'!Q:Q,MATCH(I1754,'BCA Inputs'!M:M,0))*F1754+INDEX('BCA Inputs'!R:R,MATCH(I1754,'BCA Inputs'!M:M,0))*G1754)+L1754+N1754,IF($B$3="RG&amp;E",(INDEX('BCA Inputs'!$AX$14:$AX$54,MATCH(I1754,'BCA Inputs'!$AW$14:$AW$54,0))*P1754+INDEX('BCA Inputs'!$AY$14:$AY$54,MATCH(I1754,'BCA Inputs'!$AW$14:$AW$54,0))*O1754+INDEX('BCA Inputs'!$AZ$14:$AZ$54,MATCH(I1754,'BCA Inputs'!$AW$14:$AW$54,0))*Q1754+INDEX('BCA Inputs'!$BA$14:$BA$54,MATCH(I1754,'BCA Inputs'!$AW$14:$AW$54,0))*F1754+INDEX('BCA Inputs'!$BB$14:$BB$54,MATCH(I1754,'BCA Inputs'!$AW$14:$AW$54,0))*G1754)+L1754+N1754,"")),"")</f>
        <v/>
      </c>
      <c r="U1754" s="234" t="str">
        <f t="shared" si="271"/>
        <v/>
      </c>
      <c r="V1754" s="234" t="str">
        <f t="shared" si="272"/>
        <v/>
      </c>
      <c r="W1754" s="234" t="str">
        <f t="shared" si="273"/>
        <v/>
      </c>
      <c r="Y1754" s="235" t="str">
        <f t="shared" si="274"/>
        <v/>
      </c>
      <c r="Z1754" s="236" t="str">
        <f>IFERROR(IF($B$3="NYSEG",INDEX('BCA Inputs'!$X$14:$X$54,MATCH(I1754,'BCA Inputs'!$M$14:$M$54,0))*P1754+INDEX('BCA Inputs'!$Y$14:$Y$54,MATCH(I1754,'BCA Inputs'!$M$14:$M$54,0))*O1754+INDEX('BCA Inputs'!$Z$14:$Z$54,MATCH(I1754,'BCA Inputs'!$M$14:$M$54,0))*Q1754+INDEX('BCA Inputs'!$AA$14:$AA$54,MATCH(I1754,'BCA Inputs'!$M$14:$M$54,0))*F1754+INDEX('BCA Inputs'!$AB$14:$AB$54,MATCH(I1754,'BCA Inputs'!$M$14:$M$54,0))*G1754,IF($B$3="RG&amp;E",INDEX('BCA Inputs'!$BG$14:$BG$54,MATCH(I1754,'BCA Inputs'!$AW$14:$AW$54,0))*P1754+INDEX('BCA Inputs'!$BH$14:$BH$54,MATCH(I1754,'BCA Inputs'!$AW$14:$AW$54,0))*O1754+INDEX('BCA Inputs'!$BI$14:$BI$54,MATCH(I1754,'BCA Inputs'!$AW$14:$AW$54,0))*Q1754+INDEX('BCA Inputs'!$BJ$14:$BJ$54,MATCH(I1754,'BCA Inputs'!$AW$14:$AW$54,0))*F1754+INDEX('BCA Inputs'!$BK$14:$BK$54,MATCH(I1754,'BCA Inputs'!$AW$14:$AW$54,0))*G1754,"")),"")</f>
        <v/>
      </c>
      <c r="AA1754" s="237" t="str">
        <f t="shared" si="275"/>
        <v/>
      </c>
      <c r="AC1754" s="238" t="str">
        <f>IFERROR((K1754+R1754)+IF($B$3="NYSEG",INDEX('BCA Inputs'!$AI$14:$AI$54,MATCH(I1754,'BCA Inputs'!$M$14:$M$54,0))*P1754+INDEX('BCA Inputs'!$AJ$14:$AJ$54,MATCH(I1754,'BCA Inputs'!$M$14:$M$54,0))*Q1754,IF($B$3="RG&amp;E",INDEX('BCA Inputs'!$BR$14:$BR$54,MATCH(I1754,'BCA Inputs'!$AW$14:$AW$54,0))*P1754+INDEX('BCA Inputs'!$BS$14:$BS$54,MATCH(I1754,'BCA Inputs'!$AW$14:$AW$54,0))*Q1754,"")),"")</f>
        <v/>
      </c>
      <c r="AD1754" s="181" t="str">
        <f>IFERROR(IF($B$3="NYSEG",INDEX('BCA Inputs'!$AD$14:$AD$54,MATCH(I1754,'BCA Inputs'!$M$14:$M$54,0))*P1754+INDEX('BCA Inputs'!$AE$14:$AE$54,MATCH(I1754,'BCA Inputs'!$M$14:$M$54,0))*O1754+INDEX('BCA Inputs'!$AF$14:$AF$54,MATCH(I1754,'BCA Inputs'!$M$14:$M$54,0))*Q1754+INDEX('BCA Inputs'!$AG$14:$AG$54,MATCH(I1754,'BCA Inputs'!$M$14:$M$54,0))*F1754+INDEX('BCA Inputs'!$AH$14:$AH$54,MATCH(I1754,'BCA Inputs'!$M$14:$M$54,0))*G1754,IF($B$3="RG&amp;E",INDEX('BCA Inputs'!$BM$14:$BM$54,MATCH(I1754,'BCA Inputs'!$AW$14:$AW$54,0))*P1754+INDEX('BCA Inputs'!$BN$14:$BN$54,MATCH(I1754,'BCA Inputs'!$AW$14:$AW$54,0))*O1754+INDEX('BCA Inputs'!$BO$14:$BO$54,MATCH(I1754,'BCA Inputs'!$AW$14:$AW$54,0))*Q1754+INDEX('BCA Inputs'!$BP$14:$BP$54,MATCH(I1754,'BCA Inputs'!$AW$14:$AW$54,0))*F1754+INDEX('BCA Inputs'!$BQ$14:$BQ$54,MATCH(I1754,'BCA Inputs'!$AW$14:$AW$54,0))*G1754,"")),"")</f>
        <v/>
      </c>
      <c r="AE1754" s="237" t="str">
        <f t="shared" si="276"/>
        <v/>
      </c>
      <c r="AF1754" s="198">
        <f t="shared" si="278"/>
        <v>0</v>
      </c>
      <c r="AG1754" s="239">
        <f t="shared" si="279"/>
        <v>0</v>
      </c>
    </row>
    <row r="1755" spans="1:33">
      <c r="A1755" s="228"/>
      <c r="B1755" s="176"/>
      <c r="C1755" s="229"/>
      <c r="D1755" s="230"/>
      <c r="E1755" s="230"/>
      <c r="F1755" s="230"/>
      <c r="G1755" s="230"/>
      <c r="H1755" s="231"/>
      <c r="I1755" s="231"/>
      <c r="J1755" s="232"/>
      <c r="K1755" s="232"/>
      <c r="L1755" s="232"/>
      <c r="M1755" s="181">
        <f t="shared" si="277"/>
        <v>0</v>
      </c>
      <c r="N1755" s="181">
        <f>IF(H1755="",0,H1755*I1755*'Avoided Water Savings Cost'!$C$16)</f>
        <v>0</v>
      </c>
      <c r="O1755" s="545">
        <f>IF(C1755="",0,IF($B$3="NYSEG",C1755/(1-'Avoided Electric Costs 2020'!$W$21),IF($B$3="RG&amp;E",C1755/(1-'Avoided Electric Costs 2020'!$X$21),"")))</f>
        <v>0</v>
      </c>
      <c r="P1755" s="546">
        <f>IF(D1755="",0,IF($B$3="NYSEG",D1755/(1-'Avoided Electric Costs 2020'!$W$21),IF($B$3="RG&amp;E",D1755/(1-'Avoided Electric Costs 2020'!$X$21),"")))</f>
        <v>0</v>
      </c>
      <c r="Q1755" s="546">
        <f>IF(E1755="",0,IF($B$3="NYSEG",E1755/(1-'Avoided Natural Gas Costs 2020'!$J$34),IF($B$3="RG&amp;E",E1755/(1-'Avoided Natural Gas Costs 2020'!$K$34),"")))</f>
        <v>0</v>
      </c>
      <c r="R1755" s="233" t="str">
        <f>IFERROR(IF(P1755*'BCA Inputs'!$C$1+Q1755*'BCA Inputs'!$C$2+F1755*'BCA Inputs'!$C$2+G1755*'BCA Inputs'!$C$2=0,"",P1755*'BCA Inputs'!$C$1+Q1755*'BCA Inputs'!$C$2+F1755*'BCA Inputs'!$C$2+G1755*'BCA Inputs'!$C$2),"")</f>
        <v/>
      </c>
      <c r="S1755" s="181" t="str">
        <f t="shared" si="270"/>
        <v/>
      </c>
      <c r="T1755" s="181" t="str">
        <f>IFERROR(IF($B$3="NYSEG",(INDEX('BCA Inputs'!$N$14:$N$54,MATCH(I1755,'BCA Inputs'!$M$14:$M$54,0))*P1755+INDEX('BCA Inputs'!$O$14:$O$54,MATCH(I1755,'BCA Inputs'!$M$14:$M$54,0))*O1755+INDEX('BCA Inputs'!P:P,MATCH(I1755,'BCA Inputs'!M:M,0))*Q1755+INDEX('BCA Inputs'!Q:Q,MATCH(I1755,'BCA Inputs'!M:M,0))*F1755+INDEX('BCA Inputs'!R:R,MATCH(I1755,'BCA Inputs'!M:M,0))*G1755)+L1755+N1755,IF($B$3="RG&amp;E",(INDEX('BCA Inputs'!$AX$14:$AX$54,MATCH(I1755,'BCA Inputs'!$AW$14:$AW$54,0))*P1755+INDEX('BCA Inputs'!$AY$14:$AY$54,MATCH(I1755,'BCA Inputs'!$AW$14:$AW$54,0))*O1755+INDEX('BCA Inputs'!$AZ$14:$AZ$54,MATCH(I1755,'BCA Inputs'!$AW$14:$AW$54,0))*Q1755+INDEX('BCA Inputs'!$BA$14:$BA$54,MATCH(I1755,'BCA Inputs'!$AW$14:$AW$54,0))*F1755+INDEX('BCA Inputs'!$BB$14:$BB$54,MATCH(I1755,'BCA Inputs'!$AW$14:$AW$54,0))*G1755)+L1755+N1755,"")),"")</f>
        <v/>
      </c>
      <c r="U1755" s="234" t="str">
        <f t="shared" si="271"/>
        <v/>
      </c>
      <c r="V1755" s="234" t="str">
        <f t="shared" si="272"/>
        <v/>
      </c>
      <c r="W1755" s="234" t="str">
        <f t="shared" si="273"/>
        <v/>
      </c>
      <c r="Y1755" s="235" t="str">
        <f t="shared" si="274"/>
        <v/>
      </c>
      <c r="Z1755" s="236" t="str">
        <f>IFERROR(IF($B$3="NYSEG",INDEX('BCA Inputs'!$X$14:$X$54,MATCH(I1755,'BCA Inputs'!$M$14:$M$54,0))*P1755+INDEX('BCA Inputs'!$Y$14:$Y$54,MATCH(I1755,'BCA Inputs'!$M$14:$M$54,0))*O1755+INDEX('BCA Inputs'!$Z$14:$Z$54,MATCH(I1755,'BCA Inputs'!$M$14:$M$54,0))*Q1755+INDEX('BCA Inputs'!$AA$14:$AA$54,MATCH(I1755,'BCA Inputs'!$M$14:$M$54,0))*F1755+INDEX('BCA Inputs'!$AB$14:$AB$54,MATCH(I1755,'BCA Inputs'!$M$14:$M$54,0))*G1755,IF($B$3="RG&amp;E",INDEX('BCA Inputs'!$BG$14:$BG$54,MATCH(I1755,'BCA Inputs'!$AW$14:$AW$54,0))*P1755+INDEX('BCA Inputs'!$BH$14:$BH$54,MATCH(I1755,'BCA Inputs'!$AW$14:$AW$54,0))*O1755+INDEX('BCA Inputs'!$BI$14:$BI$54,MATCH(I1755,'BCA Inputs'!$AW$14:$AW$54,0))*Q1755+INDEX('BCA Inputs'!$BJ$14:$BJ$54,MATCH(I1755,'BCA Inputs'!$AW$14:$AW$54,0))*F1755+INDEX('BCA Inputs'!$BK$14:$BK$54,MATCH(I1755,'BCA Inputs'!$AW$14:$AW$54,0))*G1755,"")),"")</f>
        <v/>
      </c>
      <c r="AA1755" s="237" t="str">
        <f t="shared" si="275"/>
        <v/>
      </c>
      <c r="AC1755" s="238" t="str">
        <f>IFERROR((K1755+R1755)+IF($B$3="NYSEG",INDEX('BCA Inputs'!$AI$14:$AI$54,MATCH(I1755,'BCA Inputs'!$M$14:$M$54,0))*P1755+INDEX('BCA Inputs'!$AJ$14:$AJ$54,MATCH(I1755,'BCA Inputs'!$M$14:$M$54,0))*Q1755,IF($B$3="RG&amp;E",INDEX('BCA Inputs'!$BR$14:$BR$54,MATCH(I1755,'BCA Inputs'!$AW$14:$AW$54,0))*P1755+INDEX('BCA Inputs'!$BS$14:$BS$54,MATCH(I1755,'BCA Inputs'!$AW$14:$AW$54,0))*Q1755,"")),"")</f>
        <v/>
      </c>
      <c r="AD1755" s="181" t="str">
        <f>IFERROR(IF($B$3="NYSEG",INDEX('BCA Inputs'!$AD$14:$AD$54,MATCH(I1755,'BCA Inputs'!$M$14:$M$54,0))*P1755+INDEX('BCA Inputs'!$AE$14:$AE$54,MATCH(I1755,'BCA Inputs'!$M$14:$M$54,0))*O1755+INDEX('BCA Inputs'!$AF$14:$AF$54,MATCH(I1755,'BCA Inputs'!$M$14:$M$54,0))*Q1755+INDEX('BCA Inputs'!$AG$14:$AG$54,MATCH(I1755,'BCA Inputs'!$M$14:$M$54,0))*F1755+INDEX('BCA Inputs'!$AH$14:$AH$54,MATCH(I1755,'BCA Inputs'!$M$14:$M$54,0))*G1755,IF($B$3="RG&amp;E",INDEX('BCA Inputs'!$BM$14:$BM$54,MATCH(I1755,'BCA Inputs'!$AW$14:$AW$54,0))*P1755+INDEX('BCA Inputs'!$BN$14:$BN$54,MATCH(I1755,'BCA Inputs'!$AW$14:$AW$54,0))*O1755+INDEX('BCA Inputs'!$BO$14:$BO$54,MATCH(I1755,'BCA Inputs'!$AW$14:$AW$54,0))*Q1755+INDEX('BCA Inputs'!$BP$14:$BP$54,MATCH(I1755,'BCA Inputs'!$AW$14:$AW$54,0))*F1755+INDEX('BCA Inputs'!$BQ$14:$BQ$54,MATCH(I1755,'BCA Inputs'!$AW$14:$AW$54,0))*G1755,"")),"")</f>
        <v/>
      </c>
      <c r="AE1755" s="237" t="str">
        <f t="shared" si="276"/>
        <v/>
      </c>
      <c r="AF1755" s="198">
        <f t="shared" si="278"/>
        <v>0</v>
      </c>
      <c r="AG1755" s="239">
        <f t="shared" si="279"/>
        <v>0</v>
      </c>
    </row>
    <row r="1756" spans="1:33">
      <c r="A1756" s="228"/>
      <c r="B1756" s="176"/>
      <c r="C1756" s="229"/>
      <c r="D1756" s="230"/>
      <c r="E1756" s="230"/>
      <c r="F1756" s="230"/>
      <c r="G1756" s="230"/>
      <c r="H1756" s="231"/>
      <c r="I1756" s="231"/>
      <c r="J1756" s="232"/>
      <c r="K1756" s="232"/>
      <c r="L1756" s="232"/>
      <c r="M1756" s="181">
        <f t="shared" si="277"/>
        <v>0</v>
      </c>
      <c r="N1756" s="181">
        <f>IF(H1756="",0,H1756*I1756*'Avoided Water Savings Cost'!$C$16)</f>
        <v>0</v>
      </c>
      <c r="O1756" s="545">
        <f>IF(C1756="",0,IF($B$3="NYSEG",C1756/(1-'Avoided Electric Costs 2020'!$W$21),IF($B$3="RG&amp;E",C1756/(1-'Avoided Electric Costs 2020'!$X$21),"")))</f>
        <v>0</v>
      </c>
      <c r="P1756" s="546">
        <f>IF(D1756="",0,IF($B$3="NYSEG",D1756/(1-'Avoided Electric Costs 2020'!$W$21),IF($B$3="RG&amp;E",D1756/(1-'Avoided Electric Costs 2020'!$X$21),"")))</f>
        <v>0</v>
      </c>
      <c r="Q1756" s="546">
        <f>IF(E1756="",0,IF($B$3="NYSEG",E1756/(1-'Avoided Natural Gas Costs 2020'!$J$34),IF($B$3="RG&amp;E",E1756/(1-'Avoided Natural Gas Costs 2020'!$K$34),"")))</f>
        <v>0</v>
      </c>
      <c r="R1756" s="233" t="str">
        <f>IFERROR(IF(P1756*'BCA Inputs'!$C$1+Q1756*'BCA Inputs'!$C$2+F1756*'BCA Inputs'!$C$2+G1756*'BCA Inputs'!$C$2=0,"",P1756*'BCA Inputs'!$C$1+Q1756*'BCA Inputs'!$C$2+F1756*'BCA Inputs'!$C$2+G1756*'BCA Inputs'!$C$2),"")</f>
        <v/>
      </c>
      <c r="S1756" s="181" t="str">
        <f t="shared" si="270"/>
        <v/>
      </c>
      <c r="T1756" s="181" t="str">
        <f>IFERROR(IF($B$3="NYSEG",(INDEX('BCA Inputs'!$N$14:$N$54,MATCH(I1756,'BCA Inputs'!$M$14:$M$54,0))*P1756+INDEX('BCA Inputs'!$O$14:$O$54,MATCH(I1756,'BCA Inputs'!$M$14:$M$54,0))*O1756+INDEX('BCA Inputs'!P:P,MATCH(I1756,'BCA Inputs'!M:M,0))*Q1756+INDEX('BCA Inputs'!Q:Q,MATCH(I1756,'BCA Inputs'!M:M,0))*F1756+INDEX('BCA Inputs'!R:R,MATCH(I1756,'BCA Inputs'!M:M,0))*G1756)+L1756+N1756,IF($B$3="RG&amp;E",(INDEX('BCA Inputs'!$AX$14:$AX$54,MATCH(I1756,'BCA Inputs'!$AW$14:$AW$54,0))*P1756+INDEX('BCA Inputs'!$AY$14:$AY$54,MATCH(I1756,'BCA Inputs'!$AW$14:$AW$54,0))*O1756+INDEX('BCA Inputs'!$AZ$14:$AZ$54,MATCH(I1756,'BCA Inputs'!$AW$14:$AW$54,0))*Q1756+INDEX('BCA Inputs'!$BA$14:$BA$54,MATCH(I1756,'BCA Inputs'!$AW$14:$AW$54,0))*F1756+INDEX('BCA Inputs'!$BB$14:$BB$54,MATCH(I1756,'BCA Inputs'!$AW$14:$AW$54,0))*G1756)+L1756+N1756,"")),"")</f>
        <v/>
      </c>
      <c r="U1756" s="234" t="str">
        <f t="shared" si="271"/>
        <v/>
      </c>
      <c r="V1756" s="234" t="str">
        <f t="shared" si="272"/>
        <v/>
      </c>
      <c r="W1756" s="234" t="str">
        <f t="shared" si="273"/>
        <v/>
      </c>
      <c r="Y1756" s="235" t="str">
        <f t="shared" si="274"/>
        <v/>
      </c>
      <c r="Z1756" s="236" t="str">
        <f>IFERROR(IF($B$3="NYSEG",INDEX('BCA Inputs'!$X$14:$X$54,MATCH(I1756,'BCA Inputs'!$M$14:$M$54,0))*P1756+INDEX('BCA Inputs'!$Y$14:$Y$54,MATCH(I1756,'BCA Inputs'!$M$14:$M$54,0))*O1756+INDEX('BCA Inputs'!$Z$14:$Z$54,MATCH(I1756,'BCA Inputs'!$M$14:$M$54,0))*Q1756+INDEX('BCA Inputs'!$AA$14:$AA$54,MATCH(I1756,'BCA Inputs'!$M$14:$M$54,0))*F1756+INDEX('BCA Inputs'!$AB$14:$AB$54,MATCH(I1756,'BCA Inputs'!$M$14:$M$54,0))*G1756,IF($B$3="RG&amp;E",INDEX('BCA Inputs'!$BG$14:$BG$54,MATCH(I1756,'BCA Inputs'!$AW$14:$AW$54,0))*P1756+INDEX('BCA Inputs'!$BH$14:$BH$54,MATCH(I1756,'BCA Inputs'!$AW$14:$AW$54,0))*O1756+INDEX('BCA Inputs'!$BI$14:$BI$54,MATCH(I1756,'BCA Inputs'!$AW$14:$AW$54,0))*Q1756+INDEX('BCA Inputs'!$BJ$14:$BJ$54,MATCH(I1756,'BCA Inputs'!$AW$14:$AW$54,0))*F1756+INDEX('BCA Inputs'!$BK$14:$BK$54,MATCH(I1756,'BCA Inputs'!$AW$14:$AW$54,0))*G1756,"")),"")</f>
        <v/>
      </c>
      <c r="AA1756" s="237" t="str">
        <f t="shared" si="275"/>
        <v/>
      </c>
      <c r="AC1756" s="238" t="str">
        <f>IFERROR((K1756+R1756)+IF($B$3="NYSEG",INDEX('BCA Inputs'!$AI$14:$AI$54,MATCH(I1756,'BCA Inputs'!$M$14:$M$54,0))*P1756+INDEX('BCA Inputs'!$AJ$14:$AJ$54,MATCH(I1756,'BCA Inputs'!$M$14:$M$54,0))*Q1756,IF($B$3="RG&amp;E",INDEX('BCA Inputs'!$BR$14:$BR$54,MATCH(I1756,'BCA Inputs'!$AW$14:$AW$54,0))*P1756+INDEX('BCA Inputs'!$BS$14:$BS$54,MATCH(I1756,'BCA Inputs'!$AW$14:$AW$54,0))*Q1756,"")),"")</f>
        <v/>
      </c>
      <c r="AD1756" s="181" t="str">
        <f>IFERROR(IF($B$3="NYSEG",INDEX('BCA Inputs'!$AD$14:$AD$54,MATCH(I1756,'BCA Inputs'!$M$14:$M$54,0))*P1756+INDEX('BCA Inputs'!$AE$14:$AE$54,MATCH(I1756,'BCA Inputs'!$M$14:$M$54,0))*O1756+INDEX('BCA Inputs'!$AF$14:$AF$54,MATCH(I1756,'BCA Inputs'!$M$14:$M$54,0))*Q1756+INDEX('BCA Inputs'!$AG$14:$AG$54,MATCH(I1756,'BCA Inputs'!$M$14:$M$54,0))*F1756+INDEX('BCA Inputs'!$AH$14:$AH$54,MATCH(I1756,'BCA Inputs'!$M$14:$M$54,0))*G1756,IF($B$3="RG&amp;E",INDEX('BCA Inputs'!$BM$14:$BM$54,MATCH(I1756,'BCA Inputs'!$AW$14:$AW$54,0))*P1756+INDEX('BCA Inputs'!$BN$14:$BN$54,MATCH(I1756,'BCA Inputs'!$AW$14:$AW$54,0))*O1756+INDEX('BCA Inputs'!$BO$14:$BO$54,MATCH(I1756,'BCA Inputs'!$AW$14:$AW$54,0))*Q1756+INDEX('BCA Inputs'!$BP$14:$BP$54,MATCH(I1756,'BCA Inputs'!$AW$14:$AW$54,0))*F1756+INDEX('BCA Inputs'!$BQ$14:$BQ$54,MATCH(I1756,'BCA Inputs'!$AW$14:$AW$54,0))*G1756,"")),"")</f>
        <v/>
      </c>
      <c r="AE1756" s="237" t="str">
        <f t="shared" si="276"/>
        <v/>
      </c>
      <c r="AF1756" s="198">
        <f t="shared" si="278"/>
        <v>0</v>
      </c>
      <c r="AG1756" s="239">
        <f t="shared" si="279"/>
        <v>0</v>
      </c>
    </row>
    <row r="1757" spans="1:33">
      <c r="A1757" s="228"/>
      <c r="B1757" s="176"/>
      <c r="C1757" s="229"/>
      <c r="D1757" s="230"/>
      <c r="E1757" s="230"/>
      <c r="F1757" s="230"/>
      <c r="G1757" s="230"/>
      <c r="H1757" s="231"/>
      <c r="I1757" s="231"/>
      <c r="J1757" s="232"/>
      <c r="K1757" s="232"/>
      <c r="L1757" s="232"/>
      <c r="M1757" s="181">
        <f t="shared" si="277"/>
        <v>0</v>
      </c>
      <c r="N1757" s="181">
        <f>IF(H1757="",0,H1757*I1757*'Avoided Water Savings Cost'!$C$16)</f>
        <v>0</v>
      </c>
      <c r="O1757" s="545">
        <f>IF(C1757="",0,IF($B$3="NYSEG",C1757/(1-'Avoided Electric Costs 2020'!$W$21),IF($B$3="RG&amp;E",C1757/(1-'Avoided Electric Costs 2020'!$X$21),"")))</f>
        <v>0</v>
      </c>
      <c r="P1757" s="546">
        <f>IF(D1757="",0,IF($B$3="NYSEG",D1757/(1-'Avoided Electric Costs 2020'!$W$21),IF($B$3="RG&amp;E",D1757/(1-'Avoided Electric Costs 2020'!$X$21),"")))</f>
        <v>0</v>
      </c>
      <c r="Q1757" s="546">
        <f>IF(E1757="",0,IF($B$3="NYSEG",E1757/(1-'Avoided Natural Gas Costs 2020'!$J$34),IF($B$3="RG&amp;E",E1757/(1-'Avoided Natural Gas Costs 2020'!$K$34),"")))</f>
        <v>0</v>
      </c>
      <c r="R1757" s="233" t="str">
        <f>IFERROR(IF(P1757*'BCA Inputs'!$C$1+Q1757*'BCA Inputs'!$C$2+F1757*'BCA Inputs'!$C$2+G1757*'BCA Inputs'!$C$2=0,"",P1757*'BCA Inputs'!$C$1+Q1757*'BCA Inputs'!$C$2+F1757*'BCA Inputs'!$C$2+G1757*'BCA Inputs'!$C$2),"")</f>
        <v/>
      </c>
      <c r="S1757" s="181" t="str">
        <f t="shared" si="270"/>
        <v/>
      </c>
      <c r="T1757" s="181" t="str">
        <f>IFERROR(IF($B$3="NYSEG",(INDEX('BCA Inputs'!$N$14:$N$54,MATCH(I1757,'BCA Inputs'!$M$14:$M$54,0))*P1757+INDEX('BCA Inputs'!$O$14:$O$54,MATCH(I1757,'BCA Inputs'!$M$14:$M$54,0))*O1757+INDEX('BCA Inputs'!P:P,MATCH(I1757,'BCA Inputs'!M:M,0))*Q1757+INDEX('BCA Inputs'!Q:Q,MATCH(I1757,'BCA Inputs'!M:M,0))*F1757+INDEX('BCA Inputs'!R:R,MATCH(I1757,'BCA Inputs'!M:M,0))*G1757)+L1757+N1757,IF($B$3="RG&amp;E",(INDEX('BCA Inputs'!$AX$14:$AX$54,MATCH(I1757,'BCA Inputs'!$AW$14:$AW$54,0))*P1757+INDEX('BCA Inputs'!$AY$14:$AY$54,MATCH(I1757,'BCA Inputs'!$AW$14:$AW$54,0))*O1757+INDEX('BCA Inputs'!$AZ$14:$AZ$54,MATCH(I1757,'BCA Inputs'!$AW$14:$AW$54,0))*Q1757+INDEX('BCA Inputs'!$BA$14:$BA$54,MATCH(I1757,'BCA Inputs'!$AW$14:$AW$54,0))*F1757+INDEX('BCA Inputs'!$BB$14:$BB$54,MATCH(I1757,'BCA Inputs'!$AW$14:$AW$54,0))*G1757)+L1757+N1757,"")),"")</f>
        <v/>
      </c>
      <c r="U1757" s="234" t="str">
        <f t="shared" si="271"/>
        <v/>
      </c>
      <c r="V1757" s="234" t="str">
        <f t="shared" si="272"/>
        <v/>
      </c>
      <c r="W1757" s="234" t="str">
        <f t="shared" si="273"/>
        <v/>
      </c>
      <c r="Y1757" s="235" t="str">
        <f t="shared" si="274"/>
        <v/>
      </c>
      <c r="Z1757" s="236" t="str">
        <f>IFERROR(IF($B$3="NYSEG",INDEX('BCA Inputs'!$X$14:$X$54,MATCH(I1757,'BCA Inputs'!$M$14:$M$54,0))*P1757+INDEX('BCA Inputs'!$Y$14:$Y$54,MATCH(I1757,'BCA Inputs'!$M$14:$M$54,0))*O1757+INDEX('BCA Inputs'!$Z$14:$Z$54,MATCH(I1757,'BCA Inputs'!$M$14:$M$54,0))*Q1757+INDEX('BCA Inputs'!$AA$14:$AA$54,MATCH(I1757,'BCA Inputs'!$M$14:$M$54,0))*F1757+INDEX('BCA Inputs'!$AB$14:$AB$54,MATCH(I1757,'BCA Inputs'!$M$14:$M$54,0))*G1757,IF($B$3="RG&amp;E",INDEX('BCA Inputs'!$BG$14:$BG$54,MATCH(I1757,'BCA Inputs'!$AW$14:$AW$54,0))*P1757+INDEX('BCA Inputs'!$BH$14:$BH$54,MATCH(I1757,'BCA Inputs'!$AW$14:$AW$54,0))*O1757+INDEX('BCA Inputs'!$BI$14:$BI$54,MATCH(I1757,'BCA Inputs'!$AW$14:$AW$54,0))*Q1757+INDEX('BCA Inputs'!$BJ$14:$BJ$54,MATCH(I1757,'BCA Inputs'!$AW$14:$AW$54,0))*F1757+INDEX('BCA Inputs'!$BK$14:$BK$54,MATCH(I1757,'BCA Inputs'!$AW$14:$AW$54,0))*G1757,"")),"")</f>
        <v/>
      </c>
      <c r="AA1757" s="237" t="str">
        <f t="shared" si="275"/>
        <v/>
      </c>
      <c r="AC1757" s="238" t="str">
        <f>IFERROR((K1757+R1757)+IF($B$3="NYSEG",INDEX('BCA Inputs'!$AI$14:$AI$54,MATCH(I1757,'BCA Inputs'!$M$14:$M$54,0))*P1757+INDEX('BCA Inputs'!$AJ$14:$AJ$54,MATCH(I1757,'BCA Inputs'!$M$14:$M$54,0))*Q1757,IF($B$3="RG&amp;E",INDEX('BCA Inputs'!$BR$14:$BR$54,MATCH(I1757,'BCA Inputs'!$AW$14:$AW$54,0))*P1757+INDEX('BCA Inputs'!$BS$14:$BS$54,MATCH(I1757,'BCA Inputs'!$AW$14:$AW$54,0))*Q1757,"")),"")</f>
        <v/>
      </c>
      <c r="AD1757" s="181" t="str">
        <f>IFERROR(IF($B$3="NYSEG",INDEX('BCA Inputs'!$AD$14:$AD$54,MATCH(I1757,'BCA Inputs'!$M$14:$M$54,0))*P1757+INDEX('BCA Inputs'!$AE$14:$AE$54,MATCH(I1757,'BCA Inputs'!$M$14:$M$54,0))*O1757+INDEX('BCA Inputs'!$AF$14:$AF$54,MATCH(I1757,'BCA Inputs'!$M$14:$M$54,0))*Q1757+INDEX('BCA Inputs'!$AG$14:$AG$54,MATCH(I1757,'BCA Inputs'!$M$14:$M$54,0))*F1757+INDEX('BCA Inputs'!$AH$14:$AH$54,MATCH(I1757,'BCA Inputs'!$M$14:$M$54,0))*G1757,IF($B$3="RG&amp;E",INDEX('BCA Inputs'!$BM$14:$BM$54,MATCH(I1757,'BCA Inputs'!$AW$14:$AW$54,0))*P1757+INDEX('BCA Inputs'!$BN$14:$BN$54,MATCH(I1757,'BCA Inputs'!$AW$14:$AW$54,0))*O1757+INDEX('BCA Inputs'!$BO$14:$BO$54,MATCH(I1757,'BCA Inputs'!$AW$14:$AW$54,0))*Q1757+INDEX('BCA Inputs'!$BP$14:$BP$54,MATCH(I1757,'BCA Inputs'!$AW$14:$AW$54,0))*F1757+INDEX('BCA Inputs'!$BQ$14:$BQ$54,MATCH(I1757,'BCA Inputs'!$AW$14:$AW$54,0))*G1757,"")),"")</f>
        <v/>
      </c>
      <c r="AE1757" s="237" t="str">
        <f t="shared" si="276"/>
        <v/>
      </c>
      <c r="AF1757" s="198">
        <f t="shared" si="278"/>
        <v>0</v>
      </c>
      <c r="AG1757" s="239">
        <f t="shared" si="279"/>
        <v>0</v>
      </c>
    </row>
    <row r="1758" spans="1:33">
      <c r="A1758" s="228"/>
      <c r="B1758" s="176"/>
      <c r="C1758" s="229"/>
      <c r="D1758" s="230"/>
      <c r="E1758" s="230"/>
      <c r="F1758" s="230"/>
      <c r="G1758" s="230"/>
      <c r="H1758" s="231"/>
      <c r="I1758" s="231"/>
      <c r="J1758" s="232"/>
      <c r="K1758" s="232"/>
      <c r="L1758" s="232"/>
      <c r="M1758" s="181">
        <f t="shared" si="277"/>
        <v>0</v>
      </c>
      <c r="N1758" s="181">
        <f>IF(H1758="",0,H1758*I1758*'Avoided Water Savings Cost'!$C$16)</f>
        <v>0</v>
      </c>
      <c r="O1758" s="545">
        <f>IF(C1758="",0,IF($B$3="NYSEG",C1758/(1-'Avoided Electric Costs 2020'!$W$21),IF($B$3="RG&amp;E",C1758/(1-'Avoided Electric Costs 2020'!$X$21),"")))</f>
        <v>0</v>
      </c>
      <c r="P1758" s="546">
        <f>IF(D1758="",0,IF($B$3="NYSEG",D1758/(1-'Avoided Electric Costs 2020'!$W$21),IF($B$3="RG&amp;E",D1758/(1-'Avoided Electric Costs 2020'!$X$21),"")))</f>
        <v>0</v>
      </c>
      <c r="Q1758" s="546">
        <f>IF(E1758="",0,IF($B$3="NYSEG",E1758/(1-'Avoided Natural Gas Costs 2020'!$J$34),IF($B$3="RG&amp;E",E1758/(1-'Avoided Natural Gas Costs 2020'!$K$34),"")))</f>
        <v>0</v>
      </c>
      <c r="R1758" s="233" t="str">
        <f>IFERROR(IF(P1758*'BCA Inputs'!$C$1+Q1758*'BCA Inputs'!$C$2+F1758*'BCA Inputs'!$C$2+G1758*'BCA Inputs'!$C$2=0,"",P1758*'BCA Inputs'!$C$1+Q1758*'BCA Inputs'!$C$2+F1758*'BCA Inputs'!$C$2+G1758*'BCA Inputs'!$C$2),"")</f>
        <v/>
      </c>
      <c r="S1758" s="181" t="str">
        <f t="shared" si="270"/>
        <v/>
      </c>
      <c r="T1758" s="181" t="str">
        <f>IFERROR(IF($B$3="NYSEG",(INDEX('BCA Inputs'!$N$14:$N$54,MATCH(I1758,'BCA Inputs'!$M$14:$M$54,0))*P1758+INDEX('BCA Inputs'!$O$14:$O$54,MATCH(I1758,'BCA Inputs'!$M$14:$M$54,0))*O1758+INDEX('BCA Inputs'!P:P,MATCH(I1758,'BCA Inputs'!M:M,0))*Q1758+INDEX('BCA Inputs'!Q:Q,MATCH(I1758,'BCA Inputs'!M:M,0))*F1758+INDEX('BCA Inputs'!R:R,MATCH(I1758,'BCA Inputs'!M:M,0))*G1758)+L1758+N1758,IF($B$3="RG&amp;E",(INDEX('BCA Inputs'!$AX$14:$AX$54,MATCH(I1758,'BCA Inputs'!$AW$14:$AW$54,0))*P1758+INDEX('BCA Inputs'!$AY$14:$AY$54,MATCH(I1758,'BCA Inputs'!$AW$14:$AW$54,0))*O1758+INDEX('BCA Inputs'!$AZ$14:$AZ$54,MATCH(I1758,'BCA Inputs'!$AW$14:$AW$54,0))*Q1758+INDEX('BCA Inputs'!$BA$14:$BA$54,MATCH(I1758,'BCA Inputs'!$AW$14:$AW$54,0))*F1758+INDEX('BCA Inputs'!$BB$14:$BB$54,MATCH(I1758,'BCA Inputs'!$AW$14:$AW$54,0))*G1758)+L1758+N1758,"")),"")</f>
        <v/>
      </c>
      <c r="U1758" s="234" t="str">
        <f t="shared" si="271"/>
        <v/>
      </c>
      <c r="V1758" s="234" t="str">
        <f t="shared" si="272"/>
        <v/>
      </c>
      <c r="W1758" s="234" t="str">
        <f t="shared" si="273"/>
        <v/>
      </c>
      <c r="Y1758" s="235" t="str">
        <f t="shared" si="274"/>
        <v/>
      </c>
      <c r="Z1758" s="236" t="str">
        <f>IFERROR(IF($B$3="NYSEG",INDEX('BCA Inputs'!$X$14:$X$54,MATCH(I1758,'BCA Inputs'!$M$14:$M$54,0))*P1758+INDEX('BCA Inputs'!$Y$14:$Y$54,MATCH(I1758,'BCA Inputs'!$M$14:$M$54,0))*O1758+INDEX('BCA Inputs'!$Z$14:$Z$54,MATCH(I1758,'BCA Inputs'!$M$14:$M$54,0))*Q1758+INDEX('BCA Inputs'!$AA$14:$AA$54,MATCH(I1758,'BCA Inputs'!$M$14:$M$54,0))*F1758+INDEX('BCA Inputs'!$AB$14:$AB$54,MATCH(I1758,'BCA Inputs'!$M$14:$M$54,0))*G1758,IF($B$3="RG&amp;E",INDEX('BCA Inputs'!$BG$14:$BG$54,MATCH(I1758,'BCA Inputs'!$AW$14:$AW$54,0))*P1758+INDEX('BCA Inputs'!$BH$14:$BH$54,MATCH(I1758,'BCA Inputs'!$AW$14:$AW$54,0))*O1758+INDEX('BCA Inputs'!$BI$14:$BI$54,MATCH(I1758,'BCA Inputs'!$AW$14:$AW$54,0))*Q1758+INDEX('BCA Inputs'!$BJ$14:$BJ$54,MATCH(I1758,'BCA Inputs'!$AW$14:$AW$54,0))*F1758+INDEX('BCA Inputs'!$BK$14:$BK$54,MATCH(I1758,'BCA Inputs'!$AW$14:$AW$54,0))*G1758,"")),"")</f>
        <v/>
      </c>
      <c r="AA1758" s="237" t="str">
        <f t="shared" si="275"/>
        <v/>
      </c>
      <c r="AC1758" s="238" t="str">
        <f>IFERROR((K1758+R1758)+IF($B$3="NYSEG",INDEX('BCA Inputs'!$AI$14:$AI$54,MATCH(I1758,'BCA Inputs'!$M$14:$M$54,0))*P1758+INDEX('BCA Inputs'!$AJ$14:$AJ$54,MATCH(I1758,'BCA Inputs'!$M$14:$M$54,0))*Q1758,IF($B$3="RG&amp;E",INDEX('BCA Inputs'!$BR$14:$BR$54,MATCH(I1758,'BCA Inputs'!$AW$14:$AW$54,0))*P1758+INDEX('BCA Inputs'!$BS$14:$BS$54,MATCH(I1758,'BCA Inputs'!$AW$14:$AW$54,0))*Q1758,"")),"")</f>
        <v/>
      </c>
      <c r="AD1758" s="181" t="str">
        <f>IFERROR(IF($B$3="NYSEG",INDEX('BCA Inputs'!$AD$14:$AD$54,MATCH(I1758,'BCA Inputs'!$M$14:$M$54,0))*P1758+INDEX('BCA Inputs'!$AE$14:$AE$54,MATCH(I1758,'BCA Inputs'!$M$14:$M$54,0))*O1758+INDEX('BCA Inputs'!$AF$14:$AF$54,MATCH(I1758,'BCA Inputs'!$M$14:$M$54,0))*Q1758+INDEX('BCA Inputs'!$AG$14:$AG$54,MATCH(I1758,'BCA Inputs'!$M$14:$M$54,0))*F1758+INDEX('BCA Inputs'!$AH$14:$AH$54,MATCH(I1758,'BCA Inputs'!$M$14:$M$54,0))*G1758,IF($B$3="RG&amp;E",INDEX('BCA Inputs'!$BM$14:$BM$54,MATCH(I1758,'BCA Inputs'!$AW$14:$AW$54,0))*P1758+INDEX('BCA Inputs'!$BN$14:$BN$54,MATCH(I1758,'BCA Inputs'!$AW$14:$AW$54,0))*O1758+INDEX('BCA Inputs'!$BO$14:$BO$54,MATCH(I1758,'BCA Inputs'!$AW$14:$AW$54,0))*Q1758+INDEX('BCA Inputs'!$BP$14:$BP$54,MATCH(I1758,'BCA Inputs'!$AW$14:$AW$54,0))*F1758+INDEX('BCA Inputs'!$BQ$14:$BQ$54,MATCH(I1758,'BCA Inputs'!$AW$14:$AW$54,0))*G1758,"")),"")</f>
        <v/>
      </c>
      <c r="AE1758" s="237" t="str">
        <f t="shared" si="276"/>
        <v/>
      </c>
      <c r="AF1758" s="198">
        <f t="shared" si="278"/>
        <v>0</v>
      </c>
      <c r="AG1758" s="239">
        <f t="shared" si="279"/>
        <v>0</v>
      </c>
    </row>
    <row r="1759" spans="1:33">
      <c r="A1759" s="228"/>
      <c r="B1759" s="176"/>
      <c r="C1759" s="229"/>
      <c r="D1759" s="230"/>
      <c r="E1759" s="230"/>
      <c r="F1759" s="230"/>
      <c r="G1759" s="230"/>
      <c r="H1759" s="231"/>
      <c r="I1759" s="231"/>
      <c r="J1759" s="232"/>
      <c r="K1759" s="232"/>
      <c r="L1759" s="232"/>
      <c r="M1759" s="181">
        <f t="shared" si="277"/>
        <v>0</v>
      </c>
      <c r="N1759" s="181">
        <f>IF(H1759="",0,H1759*I1759*'Avoided Water Savings Cost'!$C$16)</f>
        <v>0</v>
      </c>
      <c r="O1759" s="545">
        <f>IF(C1759="",0,IF($B$3="NYSEG",C1759/(1-'Avoided Electric Costs 2020'!$W$21),IF($B$3="RG&amp;E",C1759/(1-'Avoided Electric Costs 2020'!$X$21),"")))</f>
        <v>0</v>
      </c>
      <c r="P1759" s="546">
        <f>IF(D1759="",0,IF($B$3="NYSEG",D1759/(1-'Avoided Electric Costs 2020'!$W$21),IF($B$3="RG&amp;E",D1759/(1-'Avoided Electric Costs 2020'!$X$21),"")))</f>
        <v>0</v>
      </c>
      <c r="Q1759" s="546">
        <f>IF(E1759="",0,IF($B$3="NYSEG",E1759/(1-'Avoided Natural Gas Costs 2020'!$J$34),IF($B$3="RG&amp;E",E1759/(1-'Avoided Natural Gas Costs 2020'!$K$34),"")))</f>
        <v>0</v>
      </c>
      <c r="R1759" s="233" t="str">
        <f>IFERROR(IF(P1759*'BCA Inputs'!$C$1+Q1759*'BCA Inputs'!$C$2+F1759*'BCA Inputs'!$C$2+G1759*'BCA Inputs'!$C$2=0,"",P1759*'BCA Inputs'!$C$1+Q1759*'BCA Inputs'!$C$2+F1759*'BCA Inputs'!$C$2+G1759*'BCA Inputs'!$C$2),"")</f>
        <v/>
      </c>
      <c r="S1759" s="181" t="str">
        <f t="shared" si="270"/>
        <v/>
      </c>
      <c r="T1759" s="181" t="str">
        <f>IFERROR(IF($B$3="NYSEG",(INDEX('BCA Inputs'!$N$14:$N$54,MATCH(I1759,'BCA Inputs'!$M$14:$M$54,0))*P1759+INDEX('BCA Inputs'!$O$14:$O$54,MATCH(I1759,'BCA Inputs'!$M$14:$M$54,0))*O1759+INDEX('BCA Inputs'!P:P,MATCH(I1759,'BCA Inputs'!M:M,0))*Q1759+INDEX('BCA Inputs'!Q:Q,MATCH(I1759,'BCA Inputs'!M:M,0))*F1759+INDEX('BCA Inputs'!R:R,MATCH(I1759,'BCA Inputs'!M:M,0))*G1759)+L1759+N1759,IF($B$3="RG&amp;E",(INDEX('BCA Inputs'!$AX$14:$AX$54,MATCH(I1759,'BCA Inputs'!$AW$14:$AW$54,0))*P1759+INDEX('BCA Inputs'!$AY$14:$AY$54,MATCH(I1759,'BCA Inputs'!$AW$14:$AW$54,0))*O1759+INDEX('BCA Inputs'!$AZ$14:$AZ$54,MATCH(I1759,'BCA Inputs'!$AW$14:$AW$54,0))*Q1759+INDEX('BCA Inputs'!$BA$14:$BA$54,MATCH(I1759,'BCA Inputs'!$AW$14:$AW$54,0))*F1759+INDEX('BCA Inputs'!$BB$14:$BB$54,MATCH(I1759,'BCA Inputs'!$AW$14:$AW$54,0))*G1759)+L1759+N1759,"")),"")</f>
        <v/>
      </c>
      <c r="U1759" s="234" t="str">
        <f t="shared" si="271"/>
        <v/>
      </c>
      <c r="V1759" s="234" t="str">
        <f t="shared" si="272"/>
        <v/>
      </c>
      <c r="W1759" s="234" t="str">
        <f t="shared" si="273"/>
        <v/>
      </c>
      <c r="Y1759" s="235" t="str">
        <f t="shared" si="274"/>
        <v/>
      </c>
      <c r="Z1759" s="236" t="str">
        <f>IFERROR(IF($B$3="NYSEG",INDEX('BCA Inputs'!$X$14:$X$54,MATCH(I1759,'BCA Inputs'!$M$14:$M$54,0))*P1759+INDEX('BCA Inputs'!$Y$14:$Y$54,MATCH(I1759,'BCA Inputs'!$M$14:$M$54,0))*O1759+INDEX('BCA Inputs'!$Z$14:$Z$54,MATCH(I1759,'BCA Inputs'!$M$14:$M$54,0))*Q1759+INDEX('BCA Inputs'!$AA$14:$AA$54,MATCH(I1759,'BCA Inputs'!$M$14:$M$54,0))*F1759+INDEX('BCA Inputs'!$AB$14:$AB$54,MATCH(I1759,'BCA Inputs'!$M$14:$M$54,0))*G1759,IF($B$3="RG&amp;E",INDEX('BCA Inputs'!$BG$14:$BG$54,MATCH(I1759,'BCA Inputs'!$AW$14:$AW$54,0))*P1759+INDEX('BCA Inputs'!$BH$14:$BH$54,MATCH(I1759,'BCA Inputs'!$AW$14:$AW$54,0))*O1759+INDEX('BCA Inputs'!$BI$14:$BI$54,MATCH(I1759,'BCA Inputs'!$AW$14:$AW$54,0))*Q1759+INDEX('BCA Inputs'!$BJ$14:$BJ$54,MATCH(I1759,'BCA Inputs'!$AW$14:$AW$54,0))*F1759+INDEX('BCA Inputs'!$BK$14:$BK$54,MATCH(I1759,'BCA Inputs'!$AW$14:$AW$54,0))*G1759,"")),"")</f>
        <v/>
      </c>
      <c r="AA1759" s="237" t="str">
        <f t="shared" si="275"/>
        <v/>
      </c>
      <c r="AC1759" s="238" t="str">
        <f>IFERROR((K1759+R1759)+IF($B$3="NYSEG",INDEX('BCA Inputs'!$AI$14:$AI$54,MATCH(I1759,'BCA Inputs'!$M$14:$M$54,0))*P1759+INDEX('BCA Inputs'!$AJ$14:$AJ$54,MATCH(I1759,'BCA Inputs'!$M$14:$M$54,0))*Q1759,IF($B$3="RG&amp;E",INDEX('BCA Inputs'!$BR$14:$BR$54,MATCH(I1759,'BCA Inputs'!$AW$14:$AW$54,0))*P1759+INDEX('BCA Inputs'!$BS$14:$BS$54,MATCH(I1759,'BCA Inputs'!$AW$14:$AW$54,0))*Q1759,"")),"")</f>
        <v/>
      </c>
      <c r="AD1759" s="181" t="str">
        <f>IFERROR(IF($B$3="NYSEG",INDEX('BCA Inputs'!$AD$14:$AD$54,MATCH(I1759,'BCA Inputs'!$M$14:$M$54,0))*P1759+INDEX('BCA Inputs'!$AE$14:$AE$54,MATCH(I1759,'BCA Inputs'!$M$14:$M$54,0))*O1759+INDEX('BCA Inputs'!$AF$14:$AF$54,MATCH(I1759,'BCA Inputs'!$M$14:$M$54,0))*Q1759+INDEX('BCA Inputs'!$AG$14:$AG$54,MATCH(I1759,'BCA Inputs'!$M$14:$M$54,0))*F1759+INDEX('BCA Inputs'!$AH$14:$AH$54,MATCH(I1759,'BCA Inputs'!$M$14:$M$54,0))*G1759,IF($B$3="RG&amp;E",INDEX('BCA Inputs'!$BM$14:$BM$54,MATCH(I1759,'BCA Inputs'!$AW$14:$AW$54,0))*P1759+INDEX('BCA Inputs'!$BN$14:$BN$54,MATCH(I1759,'BCA Inputs'!$AW$14:$AW$54,0))*O1759+INDEX('BCA Inputs'!$BO$14:$BO$54,MATCH(I1759,'BCA Inputs'!$AW$14:$AW$54,0))*Q1759+INDEX('BCA Inputs'!$BP$14:$BP$54,MATCH(I1759,'BCA Inputs'!$AW$14:$AW$54,0))*F1759+INDEX('BCA Inputs'!$BQ$14:$BQ$54,MATCH(I1759,'BCA Inputs'!$AW$14:$AW$54,0))*G1759,"")),"")</f>
        <v/>
      </c>
      <c r="AE1759" s="237" t="str">
        <f t="shared" si="276"/>
        <v/>
      </c>
      <c r="AF1759" s="198">
        <f t="shared" si="278"/>
        <v>0</v>
      </c>
      <c r="AG1759" s="239">
        <f t="shared" si="279"/>
        <v>0</v>
      </c>
    </row>
    <row r="1760" spans="1:33">
      <c r="A1760" s="228"/>
      <c r="B1760" s="176"/>
      <c r="C1760" s="229"/>
      <c r="D1760" s="230"/>
      <c r="E1760" s="230"/>
      <c r="F1760" s="230"/>
      <c r="G1760" s="230"/>
      <c r="H1760" s="231"/>
      <c r="I1760" s="231"/>
      <c r="J1760" s="232"/>
      <c r="K1760" s="232"/>
      <c r="L1760" s="232"/>
      <c r="M1760" s="181">
        <f t="shared" si="277"/>
        <v>0</v>
      </c>
      <c r="N1760" s="181">
        <f>IF(H1760="",0,H1760*I1760*'Avoided Water Savings Cost'!$C$16)</f>
        <v>0</v>
      </c>
      <c r="O1760" s="545">
        <f>IF(C1760="",0,IF($B$3="NYSEG",C1760/(1-'Avoided Electric Costs 2020'!$W$21),IF($B$3="RG&amp;E",C1760/(1-'Avoided Electric Costs 2020'!$X$21),"")))</f>
        <v>0</v>
      </c>
      <c r="P1760" s="546">
        <f>IF(D1760="",0,IF($B$3="NYSEG",D1760/(1-'Avoided Electric Costs 2020'!$W$21),IF($B$3="RG&amp;E",D1760/(1-'Avoided Electric Costs 2020'!$X$21),"")))</f>
        <v>0</v>
      </c>
      <c r="Q1760" s="546">
        <f>IF(E1760="",0,IF($B$3="NYSEG",E1760/(1-'Avoided Natural Gas Costs 2020'!$J$34),IF($B$3="RG&amp;E",E1760/(1-'Avoided Natural Gas Costs 2020'!$K$34),"")))</f>
        <v>0</v>
      </c>
      <c r="R1760" s="233" t="str">
        <f>IFERROR(IF(P1760*'BCA Inputs'!$C$1+Q1760*'BCA Inputs'!$C$2+F1760*'BCA Inputs'!$C$2+G1760*'BCA Inputs'!$C$2=0,"",P1760*'BCA Inputs'!$C$1+Q1760*'BCA Inputs'!$C$2+F1760*'BCA Inputs'!$C$2+G1760*'BCA Inputs'!$C$2),"")</f>
        <v/>
      </c>
      <c r="S1760" s="181" t="str">
        <f t="shared" si="270"/>
        <v/>
      </c>
      <c r="T1760" s="181" t="str">
        <f>IFERROR(IF($B$3="NYSEG",(INDEX('BCA Inputs'!$N$14:$N$54,MATCH(I1760,'BCA Inputs'!$M$14:$M$54,0))*P1760+INDEX('BCA Inputs'!$O$14:$O$54,MATCH(I1760,'BCA Inputs'!$M$14:$M$54,0))*O1760+INDEX('BCA Inputs'!P:P,MATCH(I1760,'BCA Inputs'!M:M,0))*Q1760+INDEX('BCA Inputs'!Q:Q,MATCH(I1760,'BCA Inputs'!M:M,0))*F1760+INDEX('BCA Inputs'!R:R,MATCH(I1760,'BCA Inputs'!M:M,0))*G1760)+L1760+N1760,IF($B$3="RG&amp;E",(INDEX('BCA Inputs'!$AX$14:$AX$54,MATCH(I1760,'BCA Inputs'!$AW$14:$AW$54,0))*P1760+INDEX('BCA Inputs'!$AY$14:$AY$54,MATCH(I1760,'BCA Inputs'!$AW$14:$AW$54,0))*O1760+INDEX('BCA Inputs'!$AZ$14:$AZ$54,MATCH(I1760,'BCA Inputs'!$AW$14:$AW$54,0))*Q1760+INDEX('BCA Inputs'!$BA$14:$BA$54,MATCH(I1760,'BCA Inputs'!$AW$14:$AW$54,0))*F1760+INDEX('BCA Inputs'!$BB$14:$BB$54,MATCH(I1760,'BCA Inputs'!$AW$14:$AW$54,0))*G1760)+L1760+N1760,"")),"")</f>
        <v/>
      </c>
      <c r="U1760" s="234" t="str">
        <f t="shared" si="271"/>
        <v/>
      </c>
      <c r="V1760" s="234" t="str">
        <f t="shared" si="272"/>
        <v/>
      </c>
      <c r="W1760" s="234" t="str">
        <f t="shared" si="273"/>
        <v/>
      </c>
      <c r="Y1760" s="235" t="str">
        <f t="shared" si="274"/>
        <v/>
      </c>
      <c r="Z1760" s="236" t="str">
        <f>IFERROR(IF($B$3="NYSEG",INDEX('BCA Inputs'!$X$14:$X$54,MATCH(I1760,'BCA Inputs'!$M$14:$M$54,0))*P1760+INDEX('BCA Inputs'!$Y$14:$Y$54,MATCH(I1760,'BCA Inputs'!$M$14:$M$54,0))*O1760+INDEX('BCA Inputs'!$Z$14:$Z$54,MATCH(I1760,'BCA Inputs'!$M$14:$M$54,0))*Q1760+INDEX('BCA Inputs'!$AA$14:$AA$54,MATCH(I1760,'BCA Inputs'!$M$14:$M$54,0))*F1760+INDEX('BCA Inputs'!$AB$14:$AB$54,MATCH(I1760,'BCA Inputs'!$M$14:$M$54,0))*G1760,IF($B$3="RG&amp;E",INDEX('BCA Inputs'!$BG$14:$BG$54,MATCH(I1760,'BCA Inputs'!$AW$14:$AW$54,0))*P1760+INDEX('BCA Inputs'!$BH$14:$BH$54,MATCH(I1760,'BCA Inputs'!$AW$14:$AW$54,0))*O1760+INDEX('BCA Inputs'!$BI$14:$BI$54,MATCH(I1760,'BCA Inputs'!$AW$14:$AW$54,0))*Q1760+INDEX('BCA Inputs'!$BJ$14:$BJ$54,MATCH(I1760,'BCA Inputs'!$AW$14:$AW$54,0))*F1760+INDEX('BCA Inputs'!$BK$14:$BK$54,MATCH(I1760,'BCA Inputs'!$AW$14:$AW$54,0))*G1760,"")),"")</f>
        <v/>
      </c>
      <c r="AA1760" s="237" t="str">
        <f t="shared" si="275"/>
        <v/>
      </c>
      <c r="AC1760" s="238" t="str">
        <f>IFERROR((K1760+R1760)+IF($B$3="NYSEG",INDEX('BCA Inputs'!$AI$14:$AI$54,MATCH(I1760,'BCA Inputs'!$M$14:$M$54,0))*P1760+INDEX('BCA Inputs'!$AJ$14:$AJ$54,MATCH(I1760,'BCA Inputs'!$M$14:$M$54,0))*Q1760,IF($B$3="RG&amp;E",INDEX('BCA Inputs'!$BR$14:$BR$54,MATCH(I1760,'BCA Inputs'!$AW$14:$AW$54,0))*P1760+INDEX('BCA Inputs'!$BS$14:$BS$54,MATCH(I1760,'BCA Inputs'!$AW$14:$AW$54,0))*Q1760,"")),"")</f>
        <v/>
      </c>
      <c r="AD1760" s="181" t="str">
        <f>IFERROR(IF($B$3="NYSEG",INDEX('BCA Inputs'!$AD$14:$AD$54,MATCH(I1760,'BCA Inputs'!$M$14:$M$54,0))*P1760+INDEX('BCA Inputs'!$AE$14:$AE$54,MATCH(I1760,'BCA Inputs'!$M$14:$M$54,0))*O1760+INDEX('BCA Inputs'!$AF$14:$AF$54,MATCH(I1760,'BCA Inputs'!$M$14:$M$54,0))*Q1760+INDEX('BCA Inputs'!$AG$14:$AG$54,MATCH(I1760,'BCA Inputs'!$M$14:$M$54,0))*F1760+INDEX('BCA Inputs'!$AH$14:$AH$54,MATCH(I1760,'BCA Inputs'!$M$14:$M$54,0))*G1760,IF($B$3="RG&amp;E",INDEX('BCA Inputs'!$BM$14:$BM$54,MATCH(I1760,'BCA Inputs'!$AW$14:$AW$54,0))*P1760+INDEX('BCA Inputs'!$BN$14:$BN$54,MATCH(I1760,'BCA Inputs'!$AW$14:$AW$54,0))*O1760+INDEX('BCA Inputs'!$BO$14:$BO$54,MATCH(I1760,'BCA Inputs'!$AW$14:$AW$54,0))*Q1760+INDEX('BCA Inputs'!$BP$14:$BP$54,MATCH(I1760,'BCA Inputs'!$AW$14:$AW$54,0))*F1760+INDEX('BCA Inputs'!$BQ$14:$BQ$54,MATCH(I1760,'BCA Inputs'!$AW$14:$AW$54,0))*G1760,"")),"")</f>
        <v/>
      </c>
      <c r="AE1760" s="237" t="str">
        <f t="shared" si="276"/>
        <v/>
      </c>
      <c r="AF1760" s="198">
        <f t="shared" si="278"/>
        <v>0</v>
      </c>
      <c r="AG1760" s="239">
        <f t="shared" si="279"/>
        <v>0</v>
      </c>
    </row>
    <row r="1761" spans="1:33">
      <c r="A1761" s="228"/>
      <c r="B1761" s="176"/>
      <c r="C1761" s="229"/>
      <c r="D1761" s="230"/>
      <c r="E1761" s="230"/>
      <c r="F1761" s="230"/>
      <c r="G1761" s="230"/>
      <c r="H1761" s="231"/>
      <c r="I1761" s="231"/>
      <c r="J1761" s="232"/>
      <c r="K1761" s="232"/>
      <c r="L1761" s="232"/>
      <c r="M1761" s="181">
        <f t="shared" si="277"/>
        <v>0</v>
      </c>
      <c r="N1761" s="181">
        <f>IF(H1761="",0,H1761*I1761*'Avoided Water Savings Cost'!$C$16)</f>
        <v>0</v>
      </c>
      <c r="O1761" s="545">
        <f>IF(C1761="",0,IF($B$3="NYSEG",C1761/(1-'Avoided Electric Costs 2020'!$W$21),IF($B$3="RG&amp;E",C1761/(1-'Avoided Electric Costs 2020'!$X$21),"")))</f>
        <v>0</v>
      </c>
      <c r="P1761" s="546">
        <f>IF(D1761="",0,IF($B$3="NYSEG",D1761/(1-'Avoided Electric Costs 2020'!$W$21),IF($B$3="RG&amp;E",D1761/(1-'Avoided Electric Costs 2020'!$X$21),"")))</f>
        <v>0</v>
      </c>
      <c r="Q1761" s="546">
        <f>IF(E1761="",0,IF($B$3="NYSEG",E1761/(1-'Avoided Natural Gas Costs 2020'!$J$34),IF($B$3="RG&amp;E",E1761/(1-'Avoided Natural Gas Costs 2020'!$K$34),"")))</f>
        <v>0</v>
      </c>
      <c r="R1761" s="233" t="str">
        <f>IFERROR(IF(P1761*'BCA Inputs'!$C$1+Q1761*'BCA Inputs'!$C$2+F1761*'BCA Inputs'!$C$2+G1761*'BCA Inputs'!$C$2=0,"",P1761*'BCA Inputs'!$C$1+Q1761*'BCA Inputs'!$C$2+F1761*'BCA Inputs'!$C$2+G1761*'BCA Inputs'!$C$2),"")</f>
        <v/>
      </c>
      <c r="S1761" s="181" t="str">
        <f t="shared" si="270"/>
        <v/>
      </c>
      <c r="T1761" s="181" t="str">
        <f>IFERROR(IF($B$3="NYSEG",(INDEX('BCA Inputs'!$N$14:$N$54,MATCH(I1761,'BCA Inputs'!$M$14:$M$54,0))*P1761+INDEX('BCA Inputs'!$O$14:$O$54,MATCH(I1761,'BCA Inputs'!$M$14:$M$54,0))*O1761+INDEX('BCA Inputs'!P:P,MATCH(I1761,'BCA Inputs'!M:M,0))*Q1761+INDEX('BCA Inputs'!Q:Q,MATCH(I1761,'BCA Inputs'!M:M,0))*F1761+INDEX('BCA Inputs'!R:R,MATCH(I1761,'BCA Inputs'!M:M,0))*G1761)+L1761+N1761,IF($B$3="RG&amp;E",(INDEX('BCA Inputs'!$AX$14:$AX$54,MATCH(I1761,'BCA Inputs'!$AW$14:$AW$54,0))*P1761+INDEX('BCA Inputs'!$AY$14:$AY$54,MATCH(I1761,'BCA Inputs'!$AW$14:$AW$54,0))*O1761+INDEX('BCA Inputs'!$AZ$14:$AZ$54,MATCH(I1761,'BCA Inputs'!$AW$14:$AW$54,0))*Q1761+INDEX('BCA Inputs'!$BA$14:$BA$54,MATCH(I1761,'BCA Inputs'!$AW$14:$AW$54,0))*F1761+INDEX('BCA Inputs'!$BB$14:$BB$54,MATCH(I1761,'BCA Inputs'!$AW$14:$AW$54,0))*G1761)+L1761+N1761,"")),"")</f>
        <v/>
      </c>
      <c r="U1761" s="234" t="str">
        <f t="shared" si="271"/>
        <v/>
      </c>
      <c r="V1761" s="234" t="str">
        <f t="shared" si="272"/>
        <v/>
      </c>
      <c r="W1761" s="234" t="str">
        <f t="shared" si="273"/>
        <v/>
      </c>
      <c r="Y1761" s="235" t="str">
        <f t="shared" si="274"/>
        <v/>
      </c>
      <c r="Z1761" s="236" t="str">
        <f>IFERROR(IF($B$3="NYSEG",INDEX('BCA Inputs'!$X$14:$X$54,MATCH(I1761,'BCA Inputs'!$M$14:$M$54,0))*P1761+INDEX('BCA Inputs'!$Y$14:$Y$54,MATCH(I1761,'BCA Inputs'!$M$14:$M$54,0))*O1761+INDEX('BCA Inputs'!$Z$14:$Z$54,MATCH(I1761,'BCA Inputs'!$M$14:$M$54,0))*Q1761+INDEX('BCA Inputs'!$AA$14:$AA$54,MATCH(I1761,'BCA Inputs'!$M$14:$M$54,0))*F1761+INDEX('BCA Inputs'!$AB$14:$AB$54,MATCH(I1761,'BCA Inputs'!$M$14:$M$54,0))*G1761,IF($B$3="RG&amp;E",INDEX('BCA Inputs'!$BG$14:$BG$54,MATCH(I1761,'BCA Inputs'!$AW$14:$AW$54,0))*P1761+INDEX('BCA Inputs'!$BH$14:$BH$54,MATCH(I1761,'BCA Inputs'!$AW$14:$AW$54,0))*O1761+INDEX('BCA Inputs'!$BI$14:$BI$54,MATCH(I1761,'BCA Inputs'!$AW$14:$AW$54,0))*Q1761+INDEX('BCA Inputs'!$BJ$14:$BJ$54,MATCH(I1761,'BCA Inputs'!$AW$14:$AW$54,0))*F1761+INDEX('BCA Inputs'!$BK$14:$BK$54,MATCH(I1761,'BCA Inputs'!$AW$14:$AW$54,0))*G1761,"")),"")</f>
        <v/>
      </c>
      <c r="AA1761" s="237" t="str">
        <f t="shared" si="275"/>
        <v/>
      </c>
      <c r="AC1761" s="238" t="str">
        <f>IFERROR((K1761+R1761)+IF($B$3="NYSEG",INDEX('BCA Inputs'!$AI$14:$AI$54,MATCH(I1761,'BCA Inputs'!$M$14:$M$54,0))*P1761+INDEX('BCA Inputs'!$AJ$14:$AJ$54,MATCH(I1761,'BCA Inputs'!$M$14:$M$54,0))*Q1761,IF($B$3="RG&amp;E",INDEX('BCA Inputs'!$BR$14:$BR$54,MATCH(I1761,'BCA Inputs'!$AW$14:$AW$54,0))*P1761+INDEX('BCA Inputs'!$BS$14:$BS$54,MATCH(I1761,'BCA Inputs'!$AW$14:$AW$54,0))*Q1761,"")),"")</f>
        <v/>
      </c>
      <c r="AD1761" s="181" t="str">
        <f>IFERROR(IF($B$3="NYSEG",INDEX('BCA Inputs'!$AD$14:$AD$54,MATCH(I1761,'BCA Inputs'!$M$14:$M$54,0))*P1761+INDEX('BCA Inputs'!$AE$14:$AE$54,MATCH(I1761,'BCA Inputs'!$M$14:$M$54,0))*O1761+INDEX('BCA Inputs'!$AF$14:$AF$54,MATCH(I1761,'BCA Inputs'!$M$14:$M$54,0))*Q1761+INDEX('BCA Inputs'!$AG$14:$AG$54,MATCH(I1761,'BCA Inputs'!$M$14:$M$54,0))*F1761+INDEX('BCA Inputs'!$AH$14:$AH$54,MATCH(I1761,'BCA Inputs'!$M$14:$M$54,0))*G1761,IF($B$3="RG&amp;E",INDEX('BCA Inputs'!$BM$14:$BM$54,MATCH(I1761,'BCA Inputs'!$AW$14:$AW$54,0))*P1761+INDEX('BCA Inputs'!$BN$14:$BN$54,MATCH(I1761,'BCA Inputs'!$AW$14:$AW$54,0))*O1761+INDEX('BCA Inputs'!$BO$14:$BO$54,MATCH(I1761,'BCA Inputs'!$AW$14:$AW$54,0))*Q1761+INDEX('BCA Inputs'!$BP$14:$BP$54,MATCH(I1761,'BCA Inputs'!$AW$14:$AW$54,0))*F1761+INDEX('BCA Inputs'!$BQ$14:$BQ$54,MATCH(I1761,'BCA Inputs'!$AW$14:$AW$54,0))*G1761,"")),"")</f>
        <v/>
      </c>
      <c r="AE1761" s="237" t="str">
        <f t="shared" si="276"/>
        <v/>
      </c>
      <c r="AF1761" s="198">
        <f t="shared" si="278"/>
        <v>0</v>
      </c>
      <c r="AG1761" s="239">
        <f t="shared" si="279"/>
        <v>0</v>
      </c>
    </row>
    <row r="1762" spans="1:33">
      <c r="A1762" s="228"/>
      <c r="B1762" s="176"/>
      <c r="C1762" s="229"/>
      <c r="D1762" s="230"/>
      <c r="E1762" s="230"/>
      <c r="F1762" s="230"/>
      <c r="G1762" s="230"/>
      <c r="H1762" s="231"/>
      <c r="I1762" s="231"/>
      <c r="J1762" s="232"/>
      <c r="K1762" s="232"/>
      <c r="L1762" s="232"/>
      <c r="M1762" s="181">
        <f t="shared" si="277"/>
        <v>0</v>
      </c>
      <c r="N1762" s="181">
        <f>IF(H1762="",0,H1762*I1762*'Avoided Water Savings Cost'!$C$16)</f>
        <v>0</v>
      </c>
      <c r="O1762" s="545">
        <f>IF(C1762="",0,IF($B$3="NYSEG",C1762/(1-'Avoided Electric Costs 2020'!$W$21),IF($B$3="RG&amp;E",C1762/(1-'Avoided Electric Costs 2020'!$X$21),"")))</f>
        <v>0</v>
      </c>
      <c r="P1762" s="546">
        <f>IF(D1762="",0,IF($B$3="NYSEG",D1762/(1-'Avoided Electric Costs 2020'!$W$21),IF($B$3="RG&amp;E",D1762/(1-'Avoided Electric Costs 2020'!$X$21),"")))</f>
        <v>0</v>
      </c>
      <c r="Q1762" s="546">
        <f>IF(E1762="",0,IF($B$3="NYSEG",E1762/(1-'Avoided Natural Gas Costs 2020'!$J$34),IF($B$3="RG&amp;E",E1762/(1-'Avoided Natural Gas Costs 2020'!$K$34),"")))</f>
        <v>0</v>
      </c>
      <c r="R1762" s="233" t="str">
        <f>IFERROR(IF(P1762*'BCA Inputs'!$C$1+Q1762*'BCA Inputs'!$C$2+F1762*'BCA Inputs'!$C$2+G1762*'BCA Inputs'!$C$2=0,"",P1762*'BCA Inputs'!$C$1+Q1762*'BCA Inputs'!$C$2+F1762*'BCA Inputs'!$C$2+G1762*'BCA Inputs'!$C$2),"")</f>
        <v/>
      </c>
      <c r="S1762" s="181" t="str">
        <f t="shared" si="270"/>
        <v/>
      </c>
      <c r="T1762" s="181" t="str">
        <f>IFERROR(IF($B$3="NYSEG",(INDEX('BCA Inputs'!$N$14:$N$54,MATCH(I1762,'BCA Inputs'!$M$14:$M$54,0))*P1762+INDEX('BCA Inputs'!$O$14:$O$54,MATCH(I1762,'BCA Inputs'!$M$14:$M$54,0))*O1762+INDEX('BCA Inputs'!P:P,MATCH(I1762,'BCA Inputs'!M:M,0))*Q1762+INDEX('BCA Inputs'!Q:Q,MATCH(I1762,'BCA Inputs'!M:M,0))*F1762+INDEX('BCA Inputs'!R:R,MATCH(I1762,'BCA Inputs'!M:M,0))*G1762)+L1762+N1762,IF($B$3="RG&amp;E",(INDEX('BCA Inputs'!$AX$14:$AX$54,MATCH(I1762,'BCA Inputs'!$AW$14:$AW$54,0))*P1762+INDEX('BCA Inputs'!$AY$14:$AY$54,MATCH(I1762,'BCA Inputs'!$AW$14:$AW$54,0))*O1762+INDEX('BCA Inputs'!$AZ$14:$AZ$54,MATCH(I1762,'BCA Inputs'!$AW$14:$AW$54,0))*Q1762+INDEX('BCA Inputs'!$BA$14:$BA$54,MATCH(I1762,'BCA Inputs'!$AW$14:$AW$54,0))*F1762+INDEX('BCA Inputs'!$BB$14:$BB$54,MATCH(I1762,'BCA Inputs'!$AW$14:$AW$54,0))*G1762)+L1762+N1762,"")),"")</f>
        <v/>
      </c>
      <c r="U1762" s="234" t="str">
        <f t="shared" si="271"/>
        <v/>
      </c>
      <c r="V1762" s="234" t="str">
        <f t="shared" si="272"/>
        <v/>
      </c>
      <c r="W1762" s="234" t="str">
        <f t="shared" si="273"/>
        <v/>
      </c>
      <c r="Y1762" s="235" t="str">
        <f t="shared" si="274"/>
        <v/>
      </c>
      <c r="Z1762" s="236" t="str">
        <f>IFERROR(IF($B$3="NYSEG",INDEX('BCA Inputs'!$X$14:$X$54,MATCH(I1762,'BCA Inputs'!$M$14:$M$54,0))*P1762+INDEX('BCA Inputs'!$Y$14:$Y$54,MATCH(I1762,'BCA Inputs'!$M$14:$M$54,0))*O1762+INDEX('BCA Inputs'!$Z$14:$Z$54,MATCH(I1762,'BCA Inputs'!$M$14:$M$54,0))*Q1762+INDEX('BCA Inputs'!$AA$14:$AA$54,MATCH(I1762,'BCA Inputs'!$M$14:$M$54,0))*F1762+INDEX('BCA Inputs'!$AB$14:$AB$54,MATCH(I1762,'BCA Inputs'!$M$14:$M$54,0))*G1762,IF($B$3="RG&amp;E",INDEX('BCA Inputs'!$BG$14:$BG$54,MATCH(I1762,'BCA Inputs'!$AW$14:$AW$54,0))*P1762+INDEX('BCA Inputs'!$BH$14:$BH$54,MATCH(I1762,'BCA Inputs'!$AW$14:$AW$54,0))*O1762+INDEX('BCA Inputs'!$BI$14:$BI$54,MATCH(I1762,'BCA Inputs'!$AW$14:$AW$54,0))*Q1762+INDEX('BCA Inputs'!$BJ$14:$BJ$54,MATCH(I1762,'BCA Inputs'!$AW$14:$AW$54,0))*F1762+INDEX('BCA Inputs'!$BK$14:$BK$54,MATCH(I1762,'BCA Inputs'!$AW$14:$AW$54,0))*G1762,"")),"")</f>
        <v/>
      </c>
      <c r="AA1762" s="237" t="str">
        <f t="shared" si="275"/>
        <v/>
      </c>
      <c r="AC1762" s="238" t="str">
        <f>IFERROR((K1762+R1762)+IF($B$3="NYSEG",INDEX('BCA Inputs'!$AI$14:$AI$54,MATCH(I1762,'BCA Inputs'!$M$14:$M$54,0))*P1762+INDEX('BCA Inputs'!$AJ$14:$AJ$54,MATCH(I1762,'BCA Inputs'!$M$14:$M$54,0))*Q1762,IF($B$3="RG&amp;E",INDEX('BCA Inputs'!$BR$14:$BR$54,MATCH(I1762,'BCA Inputs'!$AW$14:$AW$54,0))*P1762+INDEX('BCA Inputs'!$BS$14:$BS$54,MATCH(I1762,'BCA Inputs'!$AW$14:$AW$54,0))*Q1762,"")),"")</f>
        <v/>
      </c>
      <c r="AD1762" s="181" t="str">
        <f>IFERROR(IF($B$3="NYSEG",INDEX('BCA Inputs'!$AD$14:$AD$54,MATCH(I1762,'BCA Inputs'!$M$14:$M$54,0))*P1762+INDEX('BCA Inputs'!$AE$14:$AE$54,MATCH(I1762,'BCA Inputs'!$M$14:$M$54,0))*O1762+INDEX('BCA Inputs'!$AF$14:$AF$54,MATCH(I1762,'BCA Inputs'!$M$14:$M$54,0))*Q1762+INDEX('BCA Inputs'!$AG$14:$AG$54,MATCH(I1762,'BCA Inputs'!$M$14:$M$54,0))*F1762+INDEX('BCA Inputs'!$AH$14:$AH$54,MATCH(I1762,'BCA Inputs'!$M$14:$M$54,0))*G1762,IF($B$3="RG&amp;E",INDEX('BCA Inputs'!$BM$14:$BM$54,MATCH(I1762,'BCA Inputs'!$AW$14:$AW$54,0))*P1762+INDEX('BCA Inputs'!$BN$14:$BN$54,MATCH(I1762,'BCA Inputs'!$AW$14:$AW$54,0))*O1762+INDEX('BCA Inputs'!$BO$14:$BO$54,MATCH(I1762,'BCA Inputs'!$AW$14:$AW$54,0))*Q1762+INDEX('BCA Inputs'!$BP$14:$BP$54,MATCH(I1762,'BCA Inputs'!$AW$14:$AW$54,0))*F1762+INDEX('BCA Inputs'!$BQ$14:$BQ$54,MATCH(I1762,'BCA Inputs'!$AW$14:$AW$54,0))*G1762,"")),"")</f>
        <v/>
      </c>
      <c r="AE1762" s="237" t="str">
        <f t="shared" si="276"/>
        <v/>
      </c>
      <c r="AF1762" s="198">
        <f t="shared" si="278"/>
        <v>0</v>
      </c>
      <c r="AG1762" s="239">
        <f t="shared" si="279"/>
        <v>0</v>
      </c>
    </row>
    <row r="1763" spans="1:33">
      <c r="A1763" s="228"/>
      <c r="B1763" s="176"/>
      <c r="C1763" s="229"/>
      <c r="D1763" s="230"/>
      <c r="E1763" s="230"/>
      <c r="F1763" s="230"/>
      <c r="G1763" s="230"/>
      <c r="H1763" s="231"/>
      <c r="I1763" s="231"/>
      <c r="J1763" s="232"/>
      <c r="K1763" s="232"/>
      <c r="L1763" s="232"/>
      <c r="M1763" s="181">
        <f t="shared" si="277"/>
        <v>0</v>
      </c>
      <c r="N1763" s="181">
        <f>IF(H1763="",0,H1763*I1763*'Avoided Water Savings Cost'!$C$16)</f>
        <v>0</v>
      </c>
      <c r="O1763" s="545">
        <f>IF(C1763="",0,IF($B$3="NYSEG",C1763/(1-'Avoided Electric Costs 2020'!$W$21),IF($B$3="RG&amp;E",C1763/(1-'Avoided Electric Costs 2020'!$X$21),"")))</f>
        <v>0</v>
      </c>
      <c r="P1763" s="546">
        <f>IF(D1763="",0,IF($B$3="NYSEG",D1763/(1-'Avoided Electric Costs 2020'!$W$21),IF($B$3="RG&amp;E",D1763/(1-'Avoided Electric Costs 2020'!$X$21),"")))</f>
        <v>0</v>
      </c>
      <c r="Q1763" s="546">
        <f>IF(E1763="",0,IF($B$3="NYSEG",E1763/(1-'Avoided Natural Gas Costs 2020'!$J$34),IF($B$3="RG&amp;E",E1763/(1-'Avoided Natural Gas Costs 2020'!$K$34),"")))</f>
        <v>0</v>
      </c>
      <c r="R1763" s="233" t="str">
        <f>IFERROR(IF(P1763*'BCA Inputs'!$C$1+Q1763*'BCA Inputs'!$C$2+F1763*'BCA Inputs'!$C$2+G1763*'BCA Inputs'!$C$2=0,"",P1763*'BCA Inputs'!$C$1+Q1763*'BCA Inputs'!$C$2+F1763*'BCA Inputs'!$C$2+G1763*'BCA Inputs'!$C$2),"")</f>
        <v/>
      </c>
      <c r="S1763" s="181" t="str">
        <f t="shared" si="270"/>
        <v/>
      </c>
      <c r="T1763" s="181" t="str">
        <f>IFERROR(IF($B$3="NYSEG",(INDEX('BCA Inputs'!$N$14:$N$54,MATCH(I1763,'BCA Inputs'!$M$14:$M$54,0))*P1763+INDEX('BCA Inputs'!$O$14:$O$54,MATCH(I1763,'BCA Inputs'!$M$14:$M$54,0))*O1763+INDEX('BCA Inputs'!P:P,MATCH(I1763,'BCA Inputs'!M:M,0))*Q1763+INDEX('BCA Inputs'!Q:Q,MATCH(I1763,'BCA Inputs'!M:M,0))*F1763+INDEX('BCA Inputs'!R:R,MATCH(I1763,'BCA Inputs'!M:M,0))*G1763)+L1763+N1763,IF($B$3="RG&amp;E",(INDEX('BCA Inputs'!$AX$14:$AX$54,MATCH(I1763,'BCA Inputs'!$AW$14:$AW$54,0))*P1763+INDEX('BCA Inputs'!$AY$14:$AY$54,MATCH(I1763,'BCA Inputs'!$AW$14:$AW$54,0))*O1763+INDEX('BCA Inputs'!$AZ$14:$AZ$54,MATCH(I1763,'BCA Inputs'!$AW$14:$AW$54,0))*Q1763+INDEX('BCA Inputs'!$BA$14:$BA$54,MATCH(I1763,'BCA Inputs'!$AW$14:$AW$54,0))*F1763+INDEX('BCA Inputs'!$BB$14:$BB$54,MATCH(I1763,'BCA Inputs'!$AW$14:$AW$54,0))*G1763)+L1763+N1763,"")),"")</f>
        <v/>
      </c>
      <c r="U1763" s="234" t="str">
        <f t="shared" si="271"/>
        <v/>
      </c>
      <c r="V1763" s="234" t="str">
        <f t="shared" si="272"/>
        <v/>
      </c>
      <c r="W1763" s="234" t="str">
        <f t="shared" si="273"/>
        <v/>
      </c>
      <c r="Y1763" s="235" t="str">
        <f t="shared" si="274"/>
        <v/>
      </c>
      <c r="Z1763" s="236" t="str">
        <f>IFERROR(IF($B$3="NYSEG",INDEX('BCA Inputs'!$X$14:$X$54,MATCH(I1763,'BCA Inputs'!$M$14:$M$54,0))*P1763+INDEX('BCA Inputs'!$Y$14:$Y$54,MATCH(I1763,'BCA Inputs'!$M$14:$M$54,0))*O1763+INDEX('BCA Inputs'!$Z$14:$Z$54,MATCH(I1763,'BCA Inputs'!$M$14:$M$54,0))*Q1763+INDEX('BCA Inputs'!$AA$14:$AA$54,MATCH(I1763,'BCA Inputs'!$M$14:$M$54,0))*F1763+INDEX('BCA Inputs'!$AB$14:$AB$54,MATCH(I1763,'BCA Inputs'!$M$14:$M$54,0))*G1763,IF($B$3="RG&amp;E",INDEX('BCA Inputs'!$BG$14:$BG$54,MATCH(I1763,'BCA Inputs'!$AW$14:$AW$54,0))*P1763+INDEX('BCA Inputs'!$BH$14:$BH$54,MATCH(I1763,'BCA Inputs'!$AW$14:$AW$54,0))*O1763+INDEX('BCA Inputs'!$BI$14:$BI$54,MATCH(I1763,'BCA Inputs'!$AW$14:$AW$54,0))*Q1763+INDEX('BCA Inputs'!$BJ$14:$BJ$54,MATCH(I1763,'BCA Inputs'!$AW$14:$AW$54,0))*F1763+INDEX('BCA Inputs'!$BK$14:$BK$54,MATCH(I1763,'BCA Inputs'!$AW$14:$AW$54,0))*G1763,"")),"")</f>
        <v/>
      </c>
      <c r="AA1763" s="237" t="str">
        <f t="shared" si="275"/>
        <v/>
      </c>
      <c r="AC1763" s="238" t="str">
        <f>IFERROR((K1763+R1763)+IF($B$3="NYSEG",INDEX('BCA Inputs'!$AI$14:$AI$54,MATCH(I1763,'BCA Inputs'!$M$14:$M$54,0))*P1763+INDEX('BCA Inputs'!$AJ$14:$AJ$54,MATCH(I1763,'BCA Inputs'!$M$14:$M$54,0))*Q1763,IF($B$3="RG&amp;E",INDEX('BCA Inputs'!$BR$14:$BR$54,MATCH(I1763,'BCA Inputs'!$AW$14:$AW$54,0))*P1763+INDEX('BCA Inputs'!$BS$14:$BS$54,MATCH(I1763,'BCA Inputs'!$AW$14:$AW$54,0))*Q1763,"")),"")</f>
        <v/>
      </c>
      <c r="AD1763" s="181" t="str">
        <f>IFERROR(IF($B$3="NYSEG",INDEX('BCA Inputs'!$AD$14:$AD$54,MATCH(I1763,'BCA Inputs'!$M$14:$M$54,0))*P1763+INDEX('BCA Inputs'!$AE$14:$AE$54,MATCH(I1763,'BCA Inputs'!$M$14:$M$54,0))*O1763+INDEX('BCA Inputs'!$AF$14:$AF$54,MATCH(I1763,'BCA Inputs'!$M$14:$M$54,0))*Q1763+INDEX('BCA Inputs'!$AG$14:$AG$54,MATCH(I1763,'BCA Inputs'!$M$14:$M$54,0))*F1763+INDEX('BCA Inputs'!$AH$14:$AH$54,MATCH(I1763,'BCA Inputs'!$M$14:$M$54,0))*G1763,IF($B$3="RG&amp;E",INDEX('BCA Inputs'!$BM$14:$BM$54,MATCH(I1763,'BCA Inputs'!$AW$14:$AW$54,0))*P1763+INDEX('BCA Inputs'!$BN$14:$BN$54,MATCH(I1763,'BCA Inputs'!$AW$14:$AW$54,0))*O1763+INDEX('BCA Inputs'!$BO$14:$BO$54,MATCH(I1763,'BCA Inputs'!$AW$14:$AW$54,0))*Q1763+INDEX('BCA Inputs'!$BP$14:$BP$54,MATCH(I1763,'BCA Inputs'!$AW$14:$AW$54,0))*F1763+INDEX('BCA Inputs'!$BQ$14:$BQ$54,MATCH(I1763,'BCA Inputs'!$AW$14:$AW$54,0))*G1763,"")),"")</f>
        <v/>
      </c>
      <c r="AE1763" s="237" t="str">
        <f t="shared" si="276"/>
        <v/>
      </c>
      <c r="AF1763" s="198">
        <f t="shared" si="278"/>
        <v>0</v>
      </c>
      <c r="AG1763" s="239">
        <f t="shared" si="279"/>
        <v>0</v>
      </c>
    </row>
    <row r="1764" spans="1:33">
      <c r="A1764" s="228"/>
      <c r="B1764" s="176"/>
      <c r="C1764" s="229"/>
      <c r="D1764" s="230"/>
      <c r="E1764" s="230"/>
      <c r="F1764" s="230"/>
      <c r="G1764" s="230"/>
      <c r="H1764" s="231"/>
      <c r="I1764" s="231"/>
      <c r="J1764" s="232"/>
      <c r="K1764" s="232"/>
      <c r="L1764" s="232"/>
      <c r="M1764" s="181">
        <f t="shared" si="277"/>
        <v>0</v>
      </c>
      <c r="N1764" s="181">
        <f>IF(H1764="",0,H1764*I1764*'Avoided Water Savings Cost'!$C$16)</f>
        <v>0</v>
      </c>
      <c r="O1764" s="545">
        <f>IF(C1764="",0,IF($B$3="NYSEG",C1764/(1-'Avoided Electric Costs 2020'!$W$21),IF($B$3="RG&amp;E",C1764/(1-'Avoided Electric Costs 2020'!$X$21),"")))</f>
        <v>0</v>
      </c>
      <c r="P1764" s="546">
        <f>IF(D1764="",0,IF($B$3="NYSEG",D1764/(1-'Avoided Electric Costs 2020'!$W$21),IF($B$3="RG&amp;E",D1764/(1-'Avoided Electric Costs 2020'!$X$21),"")))</f>
        <v>0</v>
      </c>
      <c r="Q1764" s="546">
        <f>IF(E1764="",0,IF($B$3="NYSEG",E1764/(1-'Avoided Natural Gas Costs 2020'!$J$34),IF($B$3="RG&amp;E",E1764/(1-'Avoided Natural Gas Costs 2020'!$K$34),"")))</f>
        <v>0</v>
      </c>
      <c r="R1764" s="233" t="str">
        <f>IFERROR(IF(P1764*'BCA Inputs'!$C$1+Q1764*'BCA Inputs'!$C$2+F1764*'BCA Inputs'!$C$2+G1764*'BCA Inputs'!$C$2=0,"",P1764*'BCA Inputs'!$C$1+Q1764*'BCA Inputs'!$C$2+F1764*'BCA Inputs'!$C$2+G1764*'BCA Inputs'!$C$2),"")</f>
        <v/>
      </c>
      <c r="S1764" s="181" t="str">
        <f t="shared" si="270"/>
        <v/>
      </c>
      <c r="T1764" s="181" t="str">
        <f>IFERROR(IF($B$3="NYSEG",(INDEX('BCA Inputs'!$N$14:$N$54,MATCH(I1764,'BCA Inputs'!$M$14:$M$54,0))*P1764+INDEX('BCA Inputs'!$O$14:$O$54,MATCH(I1764,'BCA Inputs'!$M$14:$M$54,0))*O1764+INDEX('BCA Inputs'!P:P,MATCH(I1764,'BCA Inputs'!M:M,0))*Q1764+INDEX('BCA Inputs'!Q:Q,MATCH(I1764,'BCA Inputs'!M:M,0))*F1764+INDEX('BCA Inputs'!R:R,MATCH(I1764,'BCA Inputs'!M:M,0))*G1764)+L1764+N1764,IF($B$3="RG&amp;E",(INDEX('BCA Inputs'!$AX$14:$AX$54,MATCH(I1764,'BCA Inputs'!$AW$14:$AW$54,0))*P1764+INDEX('BCA Inputs'!$AY$14:$AY$54,MATCH(I1764,'BCA Inputs'!$AW$14:$AW$54,0))*O1764+INDEX('BCA Inputs'!$AZ$14:$AZ$54,MATCH(I1764,'BCA Inputs'!$AW$14:$AW$54,0))*Q1764+INDEX('BCA Inputs'!$BA$14:$BA$54,MATCH(I1764,'BCA Inputs'!$AW$14:$AW$54,0))*F1764+INDEX('BCA Inputs'!$BB$14:$BB$54,MATCH(I1764,'BCA Inputs'!$AW$14:$AW$54,0))*G1764)+L1764+N1764,"")),"")</f>
        <v/>
      </c>
      <c r="U1764" s="234" t="str">
        <f t="shared" si="271"/>
        <v/>
      </c>
      <c r="V1764" s="234" t="str">
        <f t="shared" si="272"/>
        <v/>
      </c>
      <c r="W1764" s="234" t="str">
        <f t="shared" si="273"/>
        <v/>
      </c>
      <c r="Y1764" s="235" t="str">
        <f t="shared" si="274"/>
        <v/>
      </c>
      <c r="Z1764" s="236" t="str">
        <f>IFERROR(IF($B$3="NYSEG",INDEX('BCA Inputs'!$X$14:$X$54,MATCH(I1764,'BCA Inputs'!$M$14:$M$54,0))*P1764+INDEX('BCA Inputs'!$Y$14:$Y$54,MATCH(I1764,'BCA Inputs'!$M$14:$M$54,0))*O1764+INDEX('BCA Inputs'!$Z$14:$Z$54,MATCH(I1764,'BCA Inputs'!$M$14:$M$54,0))*Q1764+INDEX('BCA Inputs'!$AA$14:$AA$54,MATCH(I1764,'BCA Inputs'!$M$14:$M$54,0))*F1764+INDEX('BCA Inputs'!$AB$14:$AB$54,MATCH(I1764,'BCA Inputs'!$M$14:$M$54,0))*G1764,IF($B$3="RG&amp;E",INDEX('BCA Inputs'!$BG$14:$BG$54,MATCH(I1764,'BCA Inputs'!$AW$14:$AW$54,0))*P1764+INDEX('BCA Inputs'!$BH$14:$BH$54,MATCH(I1764,'BCA Inputs'!$AW$14:$AW$54,0))*O1764+INDEX('BCA Inputs'!$BI$14:$BI$54,MATCH(I1764,'BCA Inputs'!$AW$14:$AW$54,0))*Q1764+INDEX('BCA Inputs'!$BJ$14:$BJ$54,MATCH(I1764,'BCA Inputs'!$AW$14:$AW$54,0))*F1764+INDEX('BCA Inputs'!$BK$14:$BK$54,MATCH(I1764,'BCA Inputs'!$AW$14:$AW$54,0))*G1764,"")),"")</f>
        <v/>
      </c>
      <c r="AA1764" s="237" t="str">
        <f t="shared" si="275"/>
        <v/>
      </c>
      <c r="AC1764" s="238" t="str">
        <f>IFERROR((K1764+R1764)+IF($B$3="NYSEG",INDEX('BCA Inputs'!$AI$14:$AI$54,MATCH(I1764,'BCA Inputs'!$M$14:$M$54,0))*P1764+INDEX('BCA Inputs'!$AJ$14:$AJ$54,MATCH(I1764,'BCA Inputs'!$M$14:$M$54,0))*Q1764,IF($B$3="RG&amp;E",INDEX('BCA Inputs'!$BR$14:$BR$54,MATCH(I1764,'BCA Inputs'!$AW$14:$AW$54,0))*P1764+INDEX('BCA Inputs'!$BS$14:$BS$54,MATCH(I1764,'BCA Inputs'!$AW$14:$AW$54,0))*Q1764,"")),"")</f>
        <v/>
      </c>
      <c r="AD1764" s="181" t="str">
        <f>IFERROR(IF($B$3="NYSEG",INDEX('BCA Inputs'!$AD$14:$AD$54,MATCH(I1764,'BCA Inputs'!$M$14:$M$54,0))*P1764+INDEX('BCA Inputs'!$AE$14:$AE$54,MATCH(I1764,'BCA Inputs'!$M$14:$M$54,0))*O1764+INDEX('BCA Inputs'!$AF$14:$AF$54,MATCH(I1764,'BCA Inputs'!$M$14:$M$54,0))*Q1764+INDEX('BCA Inputs'!$AG$14:$AG$54,MATCH(I1764,'BCA Inputs'!$M$14:$M$54,0))*F1764+INDEX('BCA Inputs'!$AH$14:$AH$54,MATCH(I1764,'BCA Inputs'!$M$14:$M$54,0))*G1764,IF($B$3="RG&amp;E",INDEX('BCA Inputs'!$BM$14:$BM$54,MATCH(I1764,'BCA Inputs'!$AW$14:$AW$54,0))*P1764+INDEX('BCA Inputs'!$BN$14:$BN$54,MATCH(I1764,'BCA Inputs'!$AW$14:$AW$54,0))*O1764+INDEX('BCA Inputs'!$BO$14:$BO$54,MATCH(I1764,'BCA Inputs'!$AW$14:$AW$54,0))*Q1764+INDEX('BCA Inputs'!$BP$14:$BP$54,MATCH(I1764,'BCA Inputs'!$AW$14:$AW$54,0))*F1764+INDEX('BCA Inputs'!$BQ$14:$BQ$54,MATCH(I1764,'BCA Inputs'!$AW$14:$AW$54,0))*G1764,"")),"")</f>
        <v/>
      </c>
      <c r="AE1764" s="237" t="str">
        <f t="shared" si="276"/>
        <v/>
      </c>
      <c r="AF1764" s="198">
        <f t="shared" si="278"/>
        <v>0</v>
      </c>
      <c r="AG1764" s="239">
        <f t="shared" si="279"/>
        <v>0</v>
      </c>
    </row>
    <row r="1765" spans="1:33">
      <c r="A1765" s="228"/>
      <c r="B1765" s="176"/>
      <c r="C1765" s="229"/>
      <c r="D1765" s="230"/>
      <c r="E1765" s="230"/>
      <c r="F1765" s="230"/>
      <c r="G1765" s="230"/>
      <c r="H1765" s="231"/>
      <c r="I1765" s="231"/>
      <c r="J1765" s="232"/>
      <c r="K1765" s="232"/>
      <c r="L1765" s="232"/>
      <c r="M1765" s="181">
        <f t="shared" si="277"/>
        <v>0</v>
      </c>
      <c r="N1765" s="181">
        <f>IF(H1765="",0,H1765*I1765*'Avoided Water Savings Cost'!$C$16)</f>
        <v>0</v>
      </c>
      <c r="O1765" s="545">
        <f>IF(C1765="",0,IF($B$3="NYSEG",C1765/(1-'Avoided Electric Costs 2020'!$W$21),IF($B$3="RG&amp;E",C1765/(1-'Avoided Electric Costs 2020'!$X$21),"")))</f>
        <v>0</v>
      </c>
      <c r="P1765" s="546">
        <f>IF(D1765="",0,IF($B$3="NYSEG",D1765/(1-'Avoided Electric Costs 2020'!$W$21),IF($B$3="RG&amp;E",D1765/(1-'Avoided Electric Costs 2020'!$X$21),"")))</f>
        <v>0</v>
      </c>
      <c r="Q1765" s="546">
        <f>IF(E1765="",0,IF($B$3="NYSEG",E1765/(1-'Avoided Natural Gas Costs 2020'!$J$34),IF($B$3="RG&amp;E",E1765/(1-'Avoided Natural Gas Costs 2020'!$K$34),"")))</f>
        <v>0</v>
      </c>
      <c r="R1765" s="233" t="str">
        <f>IFERROR(IF(P1765*'BCA Inputs'!$C$1+Q1765*'BCA Inputs'!$C$2+F1765*'BCA Inputs'!$C$2+G1765*'BCA Inputs'!$C$2=0,"",P1765*'BCA Inputs'!$C$1+Q1765*'BCA Inputs'!$C$2+F1765*'BCA Inputs'!$C$2+G1765*'BCA Inputs'!$C$2),"")</f>
        <v/>
      </c>
      <c r="S1765" s="181" t="str">
        <f t="shared" si="270"/>
        <v/>
      </c>
      <c r="T1765" s="181" t="str">
        <f>IFERROR(IF($B$3="NYSEG",(INDEX('BCA Inputs'!$N$14:$N$54,MATCH(I1765,'BCA Inputs'!$M$14:$M$54,0))*P1765+INDEX('BCA Inputs'!$O$14:$O$54,MATCH(I1765,'BCA Inputs'!$M$14:$M$54,0))*O1765+INDEX('BCA Inputs'!P:P,MATCH(I1765,'BCA Inputs'!M:M,0))*Q1765+INDEX('BCA Inputs'!Q:Q,MATCH(I1765,'BCA Inputs'!M:M,0))*F1765+INDEX('BCA Inputs'!R:R,MATCH(I1765,'BCA Inputs'!M:M,0))*G1765)+L1765+N1765,IF($B$3="RG&amp;E",(INDEX('BCA Inputs'!$AX$14:$AX$54,MATCH(I1765,'BCA Inputs'!$AW$14:$AW$54,0))*P1765+INDEX('BCA Inputs'!$AY$14:$AY$54,MATCH(I1765,'BCA Inputs'!$AW$14:$AW$54,0))*O1765+INDEX('BCA Inputs'!$AZ$14:$AZ$54,MATCH(I1765,'BCA Inputs'!$AW$14:$AW$54,0))*Q1765+INDEX('BCA Inputs'!$BA$14:$BA$54,MATCH(I1765,'BCA Inputs'!$AW$14:$AW$54,0))*F1765+INDEX('BCA Inputs'!$BB$14:$BB$54,MATCH(I1765,'BCA Inputs'!$AW$14:$AW$54,0))*G1765)+L1765+N1765,"")),"")</f>
        <v/>
      </c>
      <c r="U1765" s="234" t="str">
        <f t="shared" si="271"/>
        <v/>
      </c>
      <c r="V1765" s="234" t="str">
        <f t="shared" si="272"/>
        <v/>
      </c>
      <c r="W1765" s="234" t="str">
        <f t="shared" si="273"/>
        <v/>
      </c>
      <c r="Y1765" s="235" t="str">
        <f t="shared" si="274"/>
        <v/>
      </c>
      <c r="Z1765" s="236" t="str">
        <f>IFERROR(IF($B$3="NYSEG",INDEX('BCA Inputs'!$X$14:$X$54,MATCH(I1765,'BCA Inputs'!$M$14:$M$54,0))*P1765+INDEX('BCA Inputs'!$Y$14:$Y$54,MATCH(I1765,'BCA Inputs'!$M$14:$M$54,0))*O1765+INDEX('BCA Inputs'!$Z$14:$Z$54,MATCH(I1765,'BCA Inputs'!$M$14:$M$54,0))*Q1765+INDEX('BCA Inputs'!$AA$14:$AA$54,MATCH(I1765,'BCA Inputs'!$M$14:$M$54,0))*F1765+INDEX('BCA Inputs'!$AB$14:$AB$54,MATCH(I1765,'BCA Inputs'!$M$14:$M$54,0))*G1765,IF($B$3="RG&amp;E",INDEX('BCA Inputs'!$BG$14:$BG$54,MATCH(I1765,'BCA Inputs'!$AW$14:$AW$54,0))*P1765+INDEX('BCA Inputs'!$BH$14:$BH$54,MATCH(I1765,'BCA Inputs'!$AW$14:$AW$54,0))*O1765+INDEX('BCA Inputs'!$BI$14:$BI$54,MATCH(I1765,'BCA Inputs'!$AW$14:$AW$54,0))*Q1765+INDEX('BCA Inputs'!$BJ$14:$BJ$54,MATCH(I1765,'BCA Inputs'!$AW$14:$AW$54,0))*F1765+INDEX('BCA Inputs'!$BK$14:$BK$54,MATCH(I1765,'BCA Inputs'!$AW$14:$AW$54,0))*G1765,"")),"")</f>
        <v/>
      </c>
      <c r="AA1765" s="237" t="str">
        <f t="shared" si="275"/>
        <v/>
      </c>
      <c r="AC1765" s="238" t="str">
        <f>IFERROR((K1765+R1765)+IF($B$3="NYSEG",INDEX('BCA Inputs'!$AI$14:$AI$54,MATCH(I1765,'BCA Inputs'!$M$14:$M$54,0))*P1765+INDEX('BCA Inputs'!$AJ$14:$AJ$54,MATCH(I1765,'BCA Inputs'!$M$14:$M$54,0))*Q1765,IF($B$3="RG&amp;E",INDEX('BCA Inputs'!$BR$14:$BR$54,MATCH(I1765,'BCA Inputs'!$AW$14:$AW$54,0))*P1765+INDEX('BCA Inputs'!$BS$14:$BS$54,MATCH(I1765,'BCA Inputs'!$AW$14:$AW$54,0))*Q1765,"")),"")</f>
        <v/>
      </c>
      <c r="AD1765" s="181" t="str">
        <f>IFERROR(IF($B$3="NYSEG",INDEX('BCA Inputs'!$AD$14:$AD$54,MATCH(I1765,'BCA Inputs'!$M$14:$M$54,0))*P1765+INDEX('BCA Inputs'!$AE$14:$AE$54,MATCH(I1765,'BCA Inputs'!$M$14:$M$54,0))*O1765+INDEX('BCA Inputs'!$AF$14:$AF$54,MATCH(I1765,'BCA Inputs'!$M$14:$M$54,0))*Q1765+INDEX('BCA Inputs'!$AG$14:$AG$54,MATCH(I1765,'BCA Inputs'!$M$14:$M$54,0))*F1765+INDEX('BCA Inputs'!$AH$14:$AH$54,MATCH(I1765,'BCA Inputs'!$M$14:$M$54,0))*G1765,IF($B$3="RG&amp;E",INDEX('BCA Inputs'!$BM$14:$BM$54,MATCH(I1765,'BCA Inputs'!$AW$14:$AW$54,0))*P1765+INDEX('BCA Inputs'!$BN$14:$BN$54,MATCH(I1765,'BCA Inputs'!$AW$14:$AW$54,0))*O1765+INDEX('BCA Inputs'!$BO$14:$BO$54,MATCH(I1765,'BCA Inputs'!$AW$14:$AW$54,0))*Q1765+INDEX('BCA Inputs'!$BP$14:$BP$54,MATCH(I1765,'BCA Inputs'!$AW$14:$AW$54,0))*F1765+INDEX('BCA Inputs'!$BQ$14:$BQ$54,MATCH(I1765,'BCA Inputs'!$AW$14:$AW$54,0))*G1765,"")),"")</f>
        <v/>
      </c>
      <c r="AE1765" s="237" t="str">
        <f t="shared" si="276"/>
        <v/>
      </c>
      <c r="AF1765" s="198">
        <f t="shared" si="278"/>
        <v>0</v>
      </c>
      <c r="AG1765" s="239">
        <f t="shared" si="279"/>
        <v>0</v>
      </c>
    </row>
    <row r="1766" spans="1:33">
      <c r="A1766" s="228"/>
      <c r="B1766" s="176"/>
      <c r="C1766" s="229"/>
      <c r="D1766" s="230"/>
      <c r="E1766" s="230"/>
      <c r="F1766" s="230"/>
      <c r="G1766" s="230"/>
      <c r="H1766" s="231"/>
      <c r="I1766" s="231"/>
      <c r="J1766" s="232"/>
      <c r="K1766" s="232"/>
      <c r="L1766" s="232"/>
      <c r="M1766" s="181">
        <f t="shared" si="277"/>
        <v>0</v>
      </c>
      <c r="N1766" s="181">
        <f>IF(H1766="",0,H1766*I1766*'Avoided Water Savings Cost'!$C$16)</f>
        <v>0</v>
      </c>
      <c r="O1766" s="545">
        <f>IF(C1766="",0,IF($B$3="NYSEG",C1766/(1-'Avoided Electric Costs 2020'!$W$21),IF($B$3="RG&amp;E",C1766/(1-'Avoided Electric Costs 2020'!$X$21),"")))</f>
        <v>0</v>
      </c>
      <c r="P1766" s="546">
        <f>IF(D1766="",0,IF($B$3="NYSEG",D1766/(1-'Avoided Electric Costs 2020'!$W$21),IF($B$3="RG&amp;E",D1766/(1-'Avoided Electric Costs 2020'!$X$21),"")))</f>
        <v>0</v>
      </c>
      <c r="Q1766" s="546">
        <f>IF(E1766="",0,IF($B$3="NYSEG",E1766/(1-'Avoided Natural Gas Costs 2020'!$J$34),IF($B$3="RG&amp;E",E1766/(1-'Avoided Natural Gas Costs 2020'!$K$34),"")))</f>
        <v>0</v>
      </c>
      <c r="R1766" s="233" t="str">
        <f>IFERROR(IF(P1766*'BCA Inputs'!$C$1+Q1766*'BCA Inputs'!$C$2+F1766*'BCA Inputs'!$C$2+G1766*'BCA Inputs'!$C$2=0,"",P1766*'BCA Inputs'!$C$1+Q1766*'BCA Inputs'!$C$2+F1766*'BCA Inputs'!$C$2+G1766*'BCA Inputs'!$C$2),"")</f>
        <v/>
      </c>
      <c r="S1766" s="181" t="str">
        <f t="shared" si="270"/>
        <v/>
      </c>
      <c r="T1766" s="181" t="str">
        <f>IFERROR(IF($B$3="NYSEG",(INDEX('BCA Inputs'!$N$14:$N$54,MATCH(I1766,'BCA Inputs'!$M$14:$M$54,0))*P1766+INDEX('BCA Inputs'!$O$14:$O$54,MATCH(I1766,'BCA Inputs'!$M$14:$M$54,0))*O1766+INDEX('BCA Inputs'!P:P,MATCH(I1766,'BCA Inputs'!M:M,0))*Q1766+INDEX('BCA Inputs'!Q:Q,MATCH(I1766,'BCA Inputs'!M:M,0))*F1766+INDEX('BCA Inputs'!R:R,MATCH(I1766,'BCA Inputs'!M:M,0))*G1766)+L1766+N1766,IF($B$3="RG&amp;E",(INDEX('BCA Inputs'!$AX$14:$AX$54,MATCH(I1766,'BCA Inputs'!$AW$14:$AW$54,0))*P1766+INDEX('BCA Inputs'!$AY$14:$AY$54,MATCH(I1766,'BCA Inputs'!$AW$14:$AW$54,0))*O1766+INDEX('BCA Inputs'!$AZ$14:$AZ$54,MATCH(I1766,'BCA Inputs'!$AW$14:$AW$54,0))*Q1766+INDEX('BCA Inputs'!$BA$14:$BA$54,MATCH(I1766,'BCA Inputs'!$AW$14:$AW$54,0))*F1766+INDEX('BCA Inputs'!$BB$14:$BB$54,MATCH(I1766,'BCA Inputs'!$AW$14:$AW$54,0))*G1766)+L1766+N1766,"")),"")</f>
        <v/>
      </c>
      <c r="U1766" s="234" t="str">
        <f t="shared" si="271"/>
        <v/>
      </c>
      <c r="V1766" s="234" t="str">
        <f t="shared" si="272"/>
        <v/>
      </c>
      <c r="W1766" s="234" t="str">
        <f t="shared" si="273"/>
        <v/>
      </c>
      <c r="Y1766" s="235" t="str">
        <f t="shared" si="274"/>
        <v/>
      </c>
      <c r="Z1766" s="236" t="str">
        <f>IFERROR(IF($B$3="NYSEG",INDEX('BCA Inputs'!$X$14:$X$54,MATCH(I1766,'BCA Inputs'!$M$14:$M$54,0))*P1766+INDEX('BCA Inputs'!$Y$14:$Y$54,MATCH(I1766,'BCA Inputs'!$M$14:$M$54,0))*O1766+INDEX('BCA Inputs'!$Z$14:$Z$54,MATCH(I1766,'BCA Inputs'!$M$14:$M$54,0))*Q1766+INDEX('BCA Inputs'!$AA$14:$AA$54,MATCH(I1766,'BCA Inputs'!$M$14:$M$54,0))*F1766+INDEX('BCA Inputs'!$AB$14:$AB$54,MATCH(I1766,'BCA Inputs'!$M$14:$M$54,0))*G1766,IF($B$3="RG&amp;E",INDEX('BCA Inputs'!$BG$14:$BG$54,MATCH(I1766,'BCA Inputs'!$AW$14:$AW$54,0))*P1766+INDEX('BCA Inputs'!$BH$14:$BH$54,MATCH(I1766,'BCA Inputs'!$AW$14:$AW$54,0))*O1766+INDEX('BCA Inputs'!$BI$14:$BI$54,MATCH(I1766,'BCA Inputs'!$AW$14:$AW$54,0))*Q1766+INDEX('BCA Inputs'!$BJ$14:$BJ$54,MATCH(I1766,'BCA Inputs'!$AW$14:$AW$54,0))*F1766+INDEX('BCA Inputs'!$BK$14:$BK$54,MATCH(I1766,'BCA Inputs'!$AW$14:$AW$54,0))*G1766,"")),"")</f>
        <v/>
      </c>
      <c r="AA1766" s="237" t="str">
        <f t="shared" si="275"/>
        <v/>
      </c>
      <c r="AC1766" s="238" t="str">
        <f>IFERROR((K1766+R1766)+IF($B$3="NYSEG",INDEX('BCA Inputs'!$AI$14:$AI$54,MATCH(I1766,'BCA Inputs'!$M$14:$M$54,0))*P1766+INDEX('BCA Inputs'!$AJ$14:$AJ$54,MATCH(I1766,'BCA Inputs'!$M$14:$M$54,0))*Q1766,IF($B$3="RG&amp;E",INDEX('BCA Inputs'!$BR$14:$BR$54,MATCH(I1766,'BCA Inputs'!$AW$14:$AW$54,0))*P1766+INDEX('BCA Inputs'!$BS$14:$BS$54,MATCH(I1766,'BCA Inputs'!$AW$14:$AW$54,0))*Q1766,"")),"")</f>
        <v/>
      </c>
      <c r="AD1766" s="181" t="str">
        <f>IFERROR(IF($B$3="NYSEG",INDEX('BCA Inputs'!$AD$14:$AD$54,MATCH(I1766,'BCA Inputs'!$M$14:$M$54,0))*P1766+INDEX('BCA Inputs'!$AE$14:$AE$54,MATCH(I1766,'BCA Inputs'!$M$14:$M$54,0))*O1766+INDEX('BCA Inputs'!$AF$14:$AF$54,MATCH(I1766,'BCA Inputs'!$M$14:$M$54,0))*Q1766+INDEX('BCA Inputs'!$AG$14:$AG$54,MATCH(I1766,'BCA Inputs'!$M$14:$M$54,0))*F1766+INDEX('BCA Inputs'!$AH$14:$AH$54,MATCH(I1766,'BCA Inputs'!$M$14:$M$54,0))*G1766,IF($B$3="RG&amp;E",INDEX('BCA Inputs'!$BM$14:$BM$54,MATCH(I1766,'BCA Inputs'!$AW$14:$AW$54,0))*P1766+INDEX('BCA Inputs'!$BN$14:$BN$54,MATCH(I1766,'BCA Inputs'!$AW$14:$AW$54,0))*O1766+INDEX('BCA Inputs'!$BO$14:$BO$54,MATCH(I1766,'BCA Inputs'!$AW$14:$AW$54,0))*Q1766+INDEX('BCA Inputs'!$BP$14:$BP$54,MATCH(I1766,'BCA Inputs'!$AW$14:$AW$54,0))*F1766+INDEX('BCA Inputs'!$BQ$14:$BQ$54,MATCH(I1766,'BCA Inputs'!$AW$14:$AW$54,0))*G1766,"")),"")</f>
        <v/>
      </c>
      <c r="AE1766" s="237" t="str">
        <f t="shared" si="276"/>
        <v/>
      </c>
      <c r="AF1766" s="198">
        <f t="shared" si="278"/>
        <v>0</v>
      </c>
      <c r="AG1766" s="239">
        <f t="shared" si="279"/>
        <v>0</v>
      </c>
    </row>
    <row r="1767" spans="1:33">
      <c r="A1767" s="228"/>
      <c r="B1767" s="176"/>
      <c r="C1767" s="229"/>
      <c r="D1767" s="230"/>
      <c r="E1767" s="230"/>
      <c r="F1767" s="230"/>
      <c r="G1767" s="230"/>
      <c r="H1767" s="231"/>
      <c r="I1767" s="231"/>
      <c r="J1767" s="232"/>
      <c r="K1767" s="232"/>
      <c r="L1767" s="232"/>
      <c r="M1767" s="181">
        <f t="shared" si="277"/>
        <v>0</v>
      </c>
      <c r="N1767" s="181">
        <f>IF(H1767="",0,H1767*I1767*'Avoided Water Savings Cost'!$C$16)</f>
        <v>0</v>
      </c>
      <c r="O1767" s="545">
        <f>IF(C1767="",0,IF($B$3="NYSEG",C1767/(1-'Avoided Electric Costs 2020'!$W$21),IF($B$3="RG&amp;E",C1767/(1-'Avoided Electric Costs 2020'!$X$21),"")))</f>
        <v>0</v>
      </c>
      <c r="P1767" s="546">
        <f>IF(D1767="",0,IF($B$3="NYSEG",D1767/(1-'Avoided Electric Costs 2020'!$W$21),IF($B$3="RG&amp;E",D1767/(1-'Avoided Electric Costs 2020'!$X$21),"")))</f>
        <v>0</v>
      </c>
      <c r="Q1767" s="546">
        <f>IF(E1767="",0,IF($B$3="NYSEG",E1767/(1-'Avoided Natural Gas Costs 2020'!$J$34),IF($B$3="RG&amp;E",E1767/(1-'Avoided Natural Gas Costs 2020'!$K$34),"")))</f>
        <v>0</v>
      </c>
      <c r="R1767" s="233" t="str">
        <f>IFERROR(IF(P1767*'BCA Inputs'!$C$1+Q1767*'BCA Inputs'!$C$2+F1767*'BCA Inputs'!$C$2+G1767*'BCA Inputs'!$C$2=0,"",P1767*'BCA Inputs'!$C$1+Q1767*'BCA Inputs'!$C$2+F1767*'BCA Inputs'!$C$2+G1767*'BCA Inputs'!$C$2),"")</f>
        <v/>
      </c>
      <c r="S1767" s="181" t="str">
        <f t="shared" si="270"/>
        <v/>
      </c>
      <c r="T1767" s="181" t="str">
        <f>IFERROR(IF($B$3="NYSEG",(INDEX('BCA Inputs'!$N$14:$N$54,MATCH(I1767,'BCA Inputs'!$M$14:$M$54,0))*P1767+INDEX('BCA Inputs'!$O$14:$O$54,MATCH(I1767,'BCA Inputs'!$M$14:$M$54,0))*O1767+INDEX('BCA Inputs'!P:P,MATCH(I1767,'BCA Inputs'!M:M,0))*Q1767+INDEX('BCA Inputs'!Q:Q,MATCH(I1767,'BCA Inputs'!M:M,0))*F1767+INDEX('BCA Inputs'!R:R,MATCH(I1767,'BCA Inputs'!M:M,0))*G1767)+L1767+N1767,IF($B$3="RG&amp;E",(INDEX('BCA Inputs'!$AX$14:$AX$54,MATCH(I1767,'BCA Inputs'!$AW$14:$AW$54,0))*P1767+INDEX('BCA Inputs'!$AY$14:$AY$54,MATCH(I1767,'BCA Inputs'!$AW$14:$AW$54,0))*O1767+INDEX('BCA Inputs'!$AZ$14:$AZ$54,MATCH(I1767,'BCA Inputs'!$AW$14:$AW$54,0))*Q1767+INDEX('BCA Inputs'!$BA$14:$BA$54,MATCH(I1767,'BCA Inputs'!$AW$14:$AW$54,0))*F1767+INDEX('BCA Inputs'!$BB$14:$BB$54,MATCH(I1767,'BCA Inputs'!$AW$14:$AW$54,0))*G1767)+L1767+N1767,"")),"")</f>
        <v/>
      </c>
      <c r="U1767" s="234" t="str">
        <f t="shared" si="271"/>
        <v/>
      </c>
      <c r="V1767" s="234" t="str">
        <f t="shared" si="272"/>
        <v/>
      </c>
      <c r="W1767" s="234" t="str">
        <f t="shared" si="273"/>
        <v/>
      </c>
      <c r="Y1767" s="235" t="str">
        <f t="shared" si="274"/>
        <v/>
      </c>
      <c r="Z1767" s="236" t="str">
        <f>IFERROR(IF($B$3="NYSEG",INDEX('BCA Inputs'!$X$14:$X$54,MATCH(I1767,'BCA Inputs'!$M$14:$M$54,0))*P1767+INDEX('BCA Inputs'!$Y$14:$Y$54,MATCH(I1767,'BCA Inputs'!$M$14:$M$54,0))*O1767+INDEX('BCA Inputs'!$Z$14:$Z$54,MATCH(I1767,'BCA Inputs'!$M$14:$M$54,0))*Q1767+INDEX('BCA Inputs'!$AA$14:$AA$54,MATCH(I1767,'BCA Inputs'!$M$14:$M$54,0))*F1767+INDEX('BCA Inputs'!$AB$14:$AB$54,MATCH(I1767,'BCA Inputs'!$M$14:$M$54,0))*G1767,IF($B$3="RG&amp;E",INDEX('BCA Inputs'!$BG$14:$BG$54,MATCH(I1767,'BCA Inputs'!$AW$14:$AW$54,0))*P1767+INDEX('BCA Inputs'!$BH$14:$BH$54,MATCH(I1767,'BCA Inputs'!$AW$14:$AW$54,0))*O1767+INDEX('BCA Inputs'!$BI$14:$BI$54,MATCH(I1767,'BCA Inputs'!$AW$14:$AW$54,0))*Q1767+INDEX('BCA Inputs'!$BJ$14:$BJ$54,MATCH(I1767,'BCA Inputs'!$AW$14:$AW$54,0))*F1767+INDEX('BCA Inputs'!$BK$14:$BK$54,MATCH(I1767,'BCA Inputs'!$AW$14:$AW$54,0))*G1767,"")),"")</f>
        <v/>
      </c>
      <c r="AA1767" s="237" t="str">
        <f t="shared" si="275"/>
        <v/>
      </c>
      <c r="AC1767" s="238" t="str">
        <f>IFERROR((K1767+R1767)+IF($B$3="NYSEG",INDEX('BCA Inputs'!$AI$14:$AI$54,MATCH(I1767,'BCA Inputs'!$M$14:$M$54,0))*P1767+INDEX('BCA Inputs'!$AJ$14:$AJ$54,MATCH(I1767,'BCA Inputs'!$M$14:$M$54,0))*Q1767,IF($B$3="RG&amp;E",INDEX('BCA Inputs'!$BR$14:$BR$54,MATCH(I1767,'BCA Inputs'!$AW$14:$AW$54,0))*P1767+INDEX('BCA Inputs'!$BS$14:$BS$54,MATCH(I1767,'BCA Inputs'!$AW$14:$AW$54,0))*Q1767,"")),"")</f>
        <v/>
      </c>
      <c r="AD1767" s="181" t="str">
        <f>IFERROR(IF($B$3="NYSEG",INDEX('BCA Inputs'!$AD$14:$AD$54,MATCH(I1767,'BCA Inputs'!$M$14:$M$54,0))*P1767+INDEX('BCA Inputs'!$AE$14:$AE$54,MATCH(I1767,'BCA Inputs'!$M$14:$M$54,0))*O1767+INDEX('BCA Inputs'!$AF$14:$AF$54,MATCH(I1767,'BCA Inputs'!$M$14:$M$54,0))*Q1767+INDEX('BCA Inputs'!$AG$14:$AG$54,MATCH(I1767,'BCA Inputs'!$M$14:$M$54,0))*F1767+INDEX('BCA Inputs'!$AH$14:$AH$54,MATCH(I1767,'BCA Inputs'!$M$14:$M$54,0))*G1767,IF($B$3="RG&amp;E",INDEX('BCA Inputs'!$BM$14:$BM$54,MATCH(I1767,'BCA Inputs'!$AW$14:$AW$54,0))*P1767+INDEX('BCA Inputs'!$BN$14:$BN$54,MATCH(I1767,'BCA Inputs'!$AW$14:$AW$54,0))*O1767+INDEX('BCA Inputs'!$BO$14:$BO$54,MATCH(I1767,'BCA Inputs'!$AW$14:$AW$54,0))*Q1767+INDEX('BCA Inputs'!$BP$14:$BP$54,MATCH(I1767,'BCA Inputs'!$AW$14:$AW$54,0))*F1767+INDEX('BCA Inputs'!$BQ$14:$BQ$54,MATCH(I1767,'BCA Inputs'!$AW$14:$AW$54,0))*G1767,"")),"")</f>
        <v/>
      </c>
      <c r="AE1767" s="237" t="str">
        <f t="shared" si="276"/>
        <v/>
      </c>
      <c r="AF1767" s="198">
        <f t="shared" si="278"/>
        <v>0</v>
      </c>
      <c r="AG1767" s="239">
        <f t="shared" si="279"/>
        <v>0</v>
      </c>
    </row>
    <row r="1768" spans="1:33">
      <c r="A1768" s="228"/>
      <c r="B1768" s="176"/>
      <c r="C1768" s="229"/>
      <c r="D1768" s="230"/>
      <c r="E1768" s="230"/>
      <c r="F1768" s="230"/>
      <c r="G1768" s="230"/>
      <c r="H1768" s="231"/>
      <c r="I1768" s="231"/>
      <c r="J1768" s="232"/>
      <c r="K1768" s="232"/>
      <c r="L1768" s="232"/>
      <c r="M1768" s="181">
        <f t="shared" si="277"/>
        <v>0</v>
      </c>
      <c r="N1768" s="181">
        <f>IF(H1768="",0,H1768*I1768*'Avoided Water Savings Cost'!$C$16)</f>
        <v>0</v>
      </c>
      <c r="O1768" s="545">
        <f>IF(C1768="",0,IF($B$3="NYSEG",C1768/(1-'Avoided Electric Costs 2020'!$W$21),IF($B$3="RG&amp;E",C1768/(1-'Avoided Electric Costs 2020'!$X$21),"")))</f>
        <v>0</v>
      </c>
      <c r="P1768" s="546">
        <f>IF(D1768="",0,IF($B$3="NYSEG",D1768/(1-'Avoided Electric Costs 2020'!$W$21),IF($B$3="RG&amp;E",D1768/(1-'Avoided Electric Costs 2020'!$X$21),"")))</f>
        <v>0</v>
      </c>
      <c r="Q1768" s="546">
        <f>IF(E1768="",0,IF($B$3="NYSEG",E1768/(1-'Avoided Natural Gas Costs 2020'!$J$34),IF($B$3="RG&amp;E",E1768/(1-'Avoided Natural Gas Costs 2020'!$K$34),"")))</f>
        <v>0</v>
      </c>
      <c r="R1768" s="233" t="str">
        <f>IFERROR(IF(P1768*'BCA Inputs'!$C$1+Q1768*'BCA Inputs'!$C$2+F1768*'BCA Inputs'!$C$2+G1768*'BCA Inputs'!$C$2=0,"",P1768*'BCA Inputs'!$C$1+Q1768*'BCA Inputs'!$C$2+F1768*'BCA Inputs'!$C$2+G1768*'BCA Inputs'!$C$2),"")</f>
        <v/>
      </c>
      <c r="S1768" s="181" t="str">
        <f t="shared" si="270"/>
        <v/>
      </c>
      <c r="T1768" s="181" t="str">
        <f>IFERROR(IF($B$3="NYSEG",(INDEX('BCA Inputs'!$N$14:$N$54,MATCH(I1768,'BCA Inputs'!$M$14:$M$54,0))*P1768+INDEX('BCA Inputs'!$O$14:$O$54,MATCH(I1768,'BCA Inputs'!$M$14:$M$54,0))*O1768+INDEX('BCA Inputs'!P:P,MATCH(I1768,'BCA Inputs'!M:M,0))*Q1768+INDEX('BCA Inputs'!Q:Q,MATCH(I1768,'BCA Inputs'!M:M,0))*F1768+INDEX('BCA Inputs'!R:R,MATCH(I1768,'BCA Inputs'!M:M,0))*G1768)+L1768+N1768,IF($B$3="RG&amp;E",(INDEX('BCA Inputs'!$AX$14:$AX$54,MATCH(I1768,'BCA Inputs'!$AW$14:$AW$54,0))*P1768+INDEX('BCA Inputs'!$AY$14:$AY$54,MATCH(I1768,'BCA Inputs'!$AW$14:$AW$54,0))*O1768+INDEX('BCA Inputs'!$AZ$14:$AZ$54,MATCH(I1768,'BCA Inputs'!$AW$14:$AW$54,0))*Q1768+INDEX('BCA Inputs'!$BA$14:$BA$54,MATCH(I1768,'BCA Inputs'!$AW$14:$AW$54,0))*F1768+INDEX('BCA Inputs'!$BB$14:$BB$54,MATCH(I1768,'BCA Inputs'!$AW$14:$AW$54,0))*G1768)+L1768+N1768,"")),"")</f>
        <v/>
      </c>
      <c r="U1768" s="234" t="str">
        <f t="shared" si="271"/>
        <v/>
      </c>
      <c r="V1768" s="234" t="str">
        <f t="shared" si="272"/>
        <v/>
      </c>
      <c r="W1768" s="234" t="str">
        <f t="shared" si="273"/>
        <v/>
      </c>
      <c r="Y1768" s="235" t="str">
        <f t="shared" si="274"/>
        <v/>
      </c>
      <c r="Z1768" s="236" t="str">
        <f>IFERROR(IF($B$3="NYSEG",INDEX('BCA Inputs'!$X$14:$X$54,MATCH(I1768,'BCA Inputs'!$M$14:$M$54,0))*P1768+INDEX('BCA Inputs'!$Y$14:$Y$54,MATCH(I1768,'BCA Inputs'!$M$14:$M$54,0))*O1768+INDEX('BCA Inputs'!$Z$14:$Z$54,MATCH(I1768,'BCA Inputs'!$M$14:$M$54,0))*Q1768+INDEX('BCA Inputs'!$AA$14:$AA$54,MATCH(I1768,'BCA Inputs'!$M$14:$M$54,0))*F1768+INDEX('BCA Inputs'!$AB$14:$AB$54,MATCH(I1768,'BCA Inputs'!$M$14:$M$54,0))*G1768,IF($B$3="RG&amp;E",INDEX('BCA Inputs'!$BG$14:$BG$54,MATCH(I1768,'BCA Inputs'!$AW$14:$AW$54,0))*P1768+INDEX('BCA Inputs'!$BH$14:$BH$54,MATCH(I1768,'BCA Inputs'!$AW$14:$AW$54,0))*O1768+INDEX('BCA Inputs'!$BI$14:$BI$54,MATCH(I1768,'BCA Inputs'!$AW$14:$AW$54,0))*Q1768+INDEX('BCA Inputs'!$BJ$14:$BJ$54,MATCH(I1768,'BCA Inputs'!$AW$14:$AW$54,0))*F1768+INDEX('BCA Inputs'!$BK$14:$BK$54,MATCH(I1768,'BCA Inputs'!$AW$14:$AW$54,0))*G1768,"")),"")</f>
        <v/>
      </c>
      <c r="AA1768" s="237" t="str">
        <f t="shared" si="275"/>
        <v/>
      </c>
      <c r="AC1768" s="238" t="str">
        <f>IFERROR((K1768+R1768)+IF($B$3="NYSEG",INDEX('BCA Inputs'!$AI$14:$AI$54,MATCH(I1768,'BCA Inputs'!$M$14:$M$54,0))*P1768+INDEX('BCA Inputs'!$AJ$14:$AJ$54,MATCH(I1768,'BCA Inputs'!$M$14:$M$54,0))*Q1768,IF($B$3="RG&amp;E",INDEX('BCA Inputs'!$BR$14:$BR$54,MATCH(I1768,'BCA Inputs'!$AW$14:$AW$54,0))*P1768+INDEX('BCA Inputs'!$BS$14:$BS$54,MATCH(I1768,'BCA Inputs'!$AW$14:$AW$54,0))*Q1768,"")),"")</f>
        <v/>
      </c>
      <c r="AD1768" s="181" t="str">
        <f>IFERROR(IF($B$3="NYSEG",INDEX('BCA Inputs'!$AD$14:$AD$54,MATCH(I1768,'BCA Inputs'!$M$14:$M$54,0))*P1768+INDEX('BCA Inputs'!$AE$14:$AE$54,MATCH(I1768,'BCA Inputs'!$M$14:$M$54,0))*O1768+INDEX('BCA Inputs'!$AF$14:$AF$54,MATCH(I1768,'BCA Inputs'!$M$14:$M$54,0))*Q1768+INDEX('BCA Inputs'!$AG$14:$AG$54,MATCH(I1768,'BCA Inputs'!$M$14:$M$54,0))*F1768+INDEX('BCA Inputs'!$AH$14:$AH$54,MATCH(I1768,'BCA Inputs'!$M$14:$M$54,0))*G1768,IF($B$3="RG&amp;E",INDEX('BCA Inputs'!$BM$14:$BM$54,MATCH(I1768,'BCA Inputs'!$AW$14:$AW$54,0))*P1768+INDEX('BCA Inputs'!$BN$14:$BN$54,MATCH(I1768,'BCA Inputs'!$AW$14:$AW$54,0))*O1768+INDEX('BCA Inputs'!$BO$14:$BO$54,MATCH(I1768,'BCA Inputs'!$AW$14:$AW$54,0))*Q1768+INDEX('BCA Inputs'!$BP$14:$BP$54,MATCH(I1768,'BCA Inputs'!$AW$14:$AW$54,0))*F1768+INDEX('BCA Inputs'!$BQ$14:$BQ$54,MATCH(I1768,'BCA Inputs'!$AW$14:$AW$54,0))*G1768,"")),"")</f>
        <v/>
      </c>
      <c r="AE1768" s="237" t="str">
        <f t="shared" si="276"/>
        <v/>
      </c>
      <c r="AF1768" s="198">
        <f t="shared" si="278"/>
        <v>0</v>
      </c>
      <c r="AG1768" s="239">
        <f t="shared" si="279"/>
        <v>0</v>
      </c>
    </row>
    <row r="1769" spans="1:33">
      <c r="A1769" s="228"/>
      <c r="B1769" s="176"/>
      <c r="C1769" s="229"/>
      <c r="D1769" s="230"/>
      <c r="E1769" s="230"/>
      <c r="F1769" s="230"/>
      <c r="G1769" s="230"/>
      <c r="H1769" s="231"/>
      <c r="I1769" s="231"/>
      <c r="J1769" s="232"/>
      <c r="K1769" s="232"/>
      <c r="L1769" s="232"/>
      <c r="M1769" s="181">
        <f t="shared" si="277"/>
        <v>0</v>
      </c>
      <c r="N1769" s="181">
        <f>IF(H1769="",0,H1769*I1769*'Avoided Water Savings Cost'!$C$16)</f>
        <v>0</v>
      </c>
      <c r="O1769" s="545">
        <f>IF(C1769="",0,IF($B$3="NYSEG",C1769/(1-'Avoided Electric Costs 2020'!$W$21),IF($B$3="RG&amp;E",C1769/(1-'Avoided Electric Costs 2020'!$X$21),"")))</f>
        <v>0</v>
      </c>
      <c r="P1769" s="546">
        <f>IF(D1769="",0,IF($B$3="NYSEG",D1769/(1-'Avoided Electric Costs 2020'!$W$21),IF($B$3="RG&amp;E",D1769/(1-'Avoided Electric Costs 2020'!$X$21),"")))</f>
        <v>0</v>
      </c>
      <c r="Q1769" s="546">
        <f>IF(E1769="",0,IF($B$3="NYSEG",E1769/(1-'Avoided Natural Gas Costs 2020'!$J$34),IF($B$3="RG&amp;E",E1769/(1-'Avoided Natural Gas Costs 2020'!$K$34),"")))</f>
        <v>0</v>
      </c>
      <c r="R1769" s="233" t="str">
        <f>IFERROR(IF(P1769*'BCA Inputs'!$C$1+Q1769*'BCA Inputs'!$C$2+F1769*'BCA Inputs'!$C$2+G1769*'BCA Inputs'!$C$2=0,"",P1769*'BCA Inputs'!$C$1+Q1769*'BCA Inputs'!$C$2+F1769*'BCA Inputs'!$C$2+G1769*'BCA Inputs'!$C$2),"")</f>
        <v/>
      </c>
      <c r="S1769" s="181" t="str">
        <f t="shared" si="270"/>
        <v/>
      </c>
      <c r="T1769" s="181" t="str">
        <f>IFERROR(IF($B$3="NYSEG",(INDEX('BCA Inputs'!$N$14:$N$54,MATCH(I1769,'BCA Inputs'!$M$14:$M$54,0))*P1769+INDEX('BCA Inputs'!$O$14:$O$54,MATCH(I1769,'BCA Inputs'!$M$14:$M$54,0))*O1769+INDEX('BCA Inputs'!P:P,MATCH(I1769,'BCA Inputs'!M:M,0))*Q1769+INDEX('BCA Inputs'!Q:Q,MATCH(I1769,'BCA Inputs'!M:M,0))*F1769+INDEX('BCA Inputs'!R:R,MATCH(I1769,'BCA Inputs'!M:M,0))*G1769)+L1769+N1769,IF($B$3="RG&amp;E",(INDEX('BCA Inputs'!$AX$14:$AX$54,MATCH(I1769,'BCA Inputs'!$AW$14:$AW$54,0))*P1769+INDEX('BCA Inputs'!$AY$14:$AY$54,MATCH(I1769,'BCA Inputs'!$AW$14:$AW$54,0))*O1769+INDEX('BCA Inputs'!$AZ$14:$AZ$54,MATCH(I1769,'BCA Inputs'!$AW$14:$AW$54,0))*Q1769+INDEX('BCA Inputs'!$BA$14:$BA$54,MATCH(I1769,'BCA Inputs'!$AW$14:$AW$54,0))*F1769+INDEX('BCA Inputs'!$BB$14:$BB$54,MATCH(I1769,'BCA Inputs'!$AW$14:$AW$54,0))*G1769)+L1769+N1769,"")),"")</f>
        <v/>
      </c>
      <c r="U1769" s="234" t="str">
        <f t="shared" si="271"/>
        <v/>
      </c>
      <c r="V1769" s="234" t="str">
        <f t="shared" si="272"/>
        <v/>
      </c>
      <c r="W1769" s="234" t="str">
        <f t="shared" si="273"/>
        <v/>
      </c>
      <c r="Y1769" s="235" t="str">
        <f t="shared" si="274"/>
        <v/>
      </c>
      <c r="Z1769" s="236" t="str">
        <f>IFERROR(IF($B$3="NYSEG",INDEX('BCA Inputs'!$X$14:$X$54,MATCH(I1769,'BCA Inputs'!$M$14:$M$54,0))*P1769+INDEX('BCA Inputs'!$Y$14:$Y$54,MATCH(I1769,'BCA Inputs'!$M$14:$M$54,0))*O1769+INDEX('BCA Inputs'!$Z$14:$Z$54,MATCH(I1769,'BCA Inputs'!$M$14:$M$54,0))*Q1769+INDEX('BCA Inputs'!$AA$14:$AA$54,MATCH(I1769,'BCA Inputs'!$M$14:$M$54,0))*F1769+INDEX('BCA Inputs'!$AB$14:$AB$54,MATCH(I1769,'BCA Inputs'!$M$14:$M$54,0))*G1769,IF($B$3="RG&amp;E",INDEX('BCA Inputs'!$BG$14:$BG$54,MATCH(I1769,'BCA Inputs'!$AW$14:$AW$54,0))*P1769+INDEX('BCA Inputs'!$BH$14:$BH$54,MATCH(I1769,'BCA Inputs'!$AW$14:$AW$54,0))*O1769+INDEX('BCA Inputs'!$BI$14:$BI$54,MATCH(I1769,'BCA Inputs'!$AW$14:$AW$54,0))*Q1769+INDEX('BCA Inputs'!$BJ$14:$BJ$54,MATCH(I1769,'BCA Inputs'!$AW$14:$AW$54,0))*F1769+INDEX('BCA Inputs'!$BK$14:$BK$54,MATCH(I1769,'BCA Inputs'!$AW$14:$AW$54,0))*G1769,"")),"")</f>
        <v/>
      </c>
      <c r="AA1769" s="237" t="str">
        <f t="shared" si="275"/>
        <v/>
      </c>
      <c r="AC1769" s="238" t="str">
        <f>IFERROR((K1769+R1769)+IF($B$3="NYSEG",INDEX('BCA Inputs'!$AI$14:$AI$54,MATCH(I1769,'BCA Inputs'!$M$14:$M$54,0))*P1769+INDEX('BCA Inputs'!$AJ$14:$AJ$54,MATCH(I1769,'BCA Inputs'!$M$14:$M$54,0))*Q1769,IF($B$3="RG&amp;E",INDEX('BCA Inputs'!$BR$14:$BR$54,MATCH(I1769,'BCA Inputs'!$AW$14:$AW$54,0))*P1769+INDEX('BCA Inputs'!$BS$14:$BS$54,MATCH(I1769,'BCA Inputs'!$AW$14:$AW$54,0))*Q1769,"")),"")</f>
        <v/>
      </c>
      <c r="AD1769" s="181" t="str">
        <f>IFERROR(IF($B$3="NYSEG",INDEX('BCA Inputs'!$AD$14:$AD$54,MATCH(I1769,'BCA Inputs'!$M$14:$M$54,0))*P1769+INDEX('BCA Inputs'!$AE$14:$AE$54,MATCH(I1769,'BCA Inputs'!$M$14:$M$54,0))*O1769+INDEX('BCA Inputs'!$AF$14:$AF$54,MATCH(I1769,'BCA Inputs'!$M$14:$M$54,0))*Q1769+INDEX('BCA Inputs'!$AG$14:$AG$54,MATCH(I1769,'BCA Inputs'!$M$14:$M$54,0))*F1769+INDEX('BCA Inputs'!$AH$14:$AH$54,MATCH(I1769,'BCA Inputs'!$M$14:$M$54,0))*G1769,IF($B$3="RG&amp;E",INDEX('BCA Inputs'!$BM$14:$BM$54,MATCH(I1769,'BCA Inputs'!$AW$14:$AW$54,0))*P1769+INDEX('BCA Inputs'!$BN$14:$BN$54,MATCH(I1769,'BCA Inputs'!$AW$14:$AW$54,0))*O1769+INDEX('BCA Inputs'!$BO$14:$BO$54,MATCH(I1769,'BCA Inputs'!$AW$14:$AW$54,0))*Q1769+INDEX('BCA Inputs'!$BP$14:$BP$54,MATCH(I1769,'BCA Inputs'!$AW$14:$AW$54,0))*F1769+INDEX('BCA Inputs'!$BQ$14:$BQ$54,MATCH(I1769,'BCA Inputs'!$AW$14:$AW$54,0))*G1769,"")),"")</f>
        <v/>
      </c>
      <c r="AE1769" s="237" t="str">
        <f t="shared" si="276"/>
        <v/>
      </c>
      <c r="AF1769" s="198">
        <f t="shared" si="278"/>
        <v>0</v>
      </c>
      <c r="AG1769" s="239">
        <f t="shared" si="279"/>
        <v>0</v>
      </c>
    </row>
    <row r="1770" spans="1:33">
      <c r="A1770" s="228"/>
      <c r="B1770" s="176"/>
      <c r="C1770" s="229"/>
      <c r="D1770" s="230"/>
      <c r="E1770" s="230"/>
      <c r="F1770" s="230"/>
      <c r="G1770" s="230"/>
      <c r="H1770" s="231"/>
      <c r="I1770" s="231"/>
      <c r="J1770" s="232"/>
      <c r="K1770" s="232"/>
      <c r="L1770" s="232"/>
      <c r="M1770" s="181">
        <f t="shared" si="277"/>
        <v>0</v>
      </c>
      <c r="N1770" s="181">
        <f>IF(H1770="",0,H1770*I1770*'Avoided Water Savings Cost'!$C$16)</f>
        <v>0</v>
      </c>
      <c r="O1770" s="545">
        <f>IF(C1770="",0,IF($B$3="NYSEG",C1770/(1-'Avoided Electric Costs 2020'!$W$21),IF($B$3="RG&amp;E",C1770/(1-'Avoided Electric Costs 2020'!$X$21),"")))</f>
        <v>0</v>
      </c>
      <c r="P1770" s="546">
        <f>IF(D1770="",0,IF($B$3="NYSEG",D1770/(1-'Avoided Electric Costs 2020'!$W$21),IF($B$3="RG&amp;E",D1770/(1-'Avoided Electric Costs 2020'!$X$21),"")))</f>
        <v>0</v>
      </c>
      <c r="Q1770" s="546">
        <f>IF(E1770="",0,IF($B$3="NYSEG",E1770/(1-'Avoided Natural Gas Costs 2020'!$J$34),IF($B$3="RG&amp;E",E1770/(1-'Avoided Natural Gas Costs 2020'!$K$34),"")))</f>
        <v>0</v>
      </c>
      <c r="R1770" s="233" t="str">
        <f>IFERROR(IF(P1770*'BCA Inputs'!$C$1+Q1770*'BCA Inputs'!$C$2+F1770*'BCA Inputs'!$C$2+G1770*'BCA Inputs'!$C$2=0,"",P1770*'BCA Inputs'!$C$1+Q1770*'BCA Inputs'!$C$2+F1770*'BCA Inputs'!$C$2+G1770*'BCA Inputs'!$C$2),"")</f>
        <v/>
      </c>
      <c r="S1770" s="181" t="str">
        <f t="shared" si="270"/>
        <v/>
      </c>
      <c r="T1770" s="181" t="str">
        <f>IFERROR(IF($B$3="NYSEG",(INDEX('BCA Inputs'!$N$14:$N$54,MATCH(I1770,'BCA Inputs'!$M$14:$M$54,0))*P1770+INDEX('BCA Inputs'!$O$14:$O$54,MATCH(I1770,'BCA Inputs'!$M$14:$M$54,0))*O1770+INDEX('BCA Inputs'!P:P,MATCH(I1770,'BCA Inputs'!M:M,0))*Q1770+INDEX('BCA Inputs'!Q:Q,MATCH(I1770,'BCA Inputs'!M:M,0))*F1770+INDEX('BCA Inputs'!R:R,MATCH(I1770,'BCA Inputs'!M:M,0))*G1770)+L1770+N1770,IF($B$3="RG&amp;E",(INDEX('BCA Inputs'!$AX$14:$AX$54,MATCH(I1770,'BCA Inputs'!$AW$14:$AW$54,0))*P1770+INDEX('BCA Inputs'!$AY$14:$AY$54,MATCH(I1770,'BCA Inputs'!$AW$14:$AW$54,0))*O1770+INDEX('BCA Inputs'!$AZ$14:$AZ$54,MATCH(I1770,'BCA Inputs'!$AW$14:$AW$54,0))*Q1770+INDEX('BCA Inputs'!$BA$14:$BA$54,MATCH(I1770,'BCA Inputs'!$AW$14:$AW$54,0))*F1770+INDEX('BCA Inputs'!$BB$14:$BB$54,MATCH(I1770,'BCA Inputs'!$AW$14:$AW$54,0))*G1770)+L1770+N1770,"")),"")</f>
        <v/>
      </c>
      <c r="U1770" s="234" t="str">
        <f t="shared" si="271"/>
        <v/>
      </c>
      <c r="V1770" s="234" t="str">
        <f t="shared" si="272"/>
        <v/>
      </c>
      <c r="W1770" s="234" t="str">
        <f t="shared" si="273"/>
        <v/>
      </c>
      <c r="Y1770" s="235" t="str">
        <f t="shared" si="274"/>
        <v/>
      </c>
      <c r="Z1770" s="236" t="str">
        <f>IFERROR(IF($B$3="NYSEG",INDEX('BCA Inputs'!$X$14:$X$54,MATCH(I1770,'BCA Inputs'!$M$14:$M$54,0))*P1770+INDEX('BCA Inputs'!$Y$14:$Y$54,MATCH(I1770,'BCA Inputs'!$M$14:$M$54,0))*O1770+INDEX('BCA Inputs'!$Z$14:$Z$54,MATCH(I1770,'BCA Inputs'!$M$14:$M$54,0))*Q1770+INDEX('BCA Inputs'!$AA$14:$AA$54,MATCH(I1770,'BCA Inputs'!$M$14:$M$54,0))*F1770+INDEX('BCA Inputs'!$AB$14:$AB$54,MATCH(I1770,'BCA Inputs'!$M$14:$M$54,0))*G1770,IF($B$3="RG&amp;E",INDEX('BCA Inputs'!$BG$14:$BG$54,MATCH(I1770,'BCA Inputs'!$AW$14:$AW$54,0))*P1770+INDEX('BCA Inputs'!$BH$14:$BH$54,MATCH(I1770,'BCA Inputs'!$AW$14:$AW$54,0))*O1770+INDEX('BCA Inputs'!$BI$14:$BI$54,MATCH(I1770,'BCA Inputs'!$AW$14:$AW$54,0))*Q1770+INDEX('BCA Inputs'!$BJ$14:$BJ$54,MATCH(I1770,'BCA Inputs'!$AW$14:$AW$54,0))*F1770+INDEX('BCA Inputs'!$BK$14:$BK$54,MATCH(I1770,'BCA Inputs'!$AW$14:$AW$54,0))*G1770,"")),"")</f>
        <v/>
      </c>
      <c r="AA1770" s="237" t="str">
        <f t="shared" si="275"/>
        <v/>
      </c>
      <c r="AC1770" s="238" t="str">
        <f>IFERROR((K1770+R1770)+IF($B$3="NYSEG",INDEX('BCA Inputs'!$AI$14:$AI$54,MATCH(I1770,'BCA Inputs'!$M$14:$M$54,0))*P1770+INDEX('BCA Inputs'!$AJ$14:$AJ$54,MATCH(I1770,'BCA Inputs'!$M$14:$M$54,0))*Q1770,IF($B$3="RG&amp;E",INDEX('BCA Inputs'!$BR$14:$BR$54,MATCH(I1770,'BCA Inputs'!$AW$14:$AW$54,0))*P1770+INDEX('BCA Inputs'!$BS$14:$BS$54,MATCH(I1770,'BCA Inputs'!$AW$14:$AW$54,0))*Q1770,"")),"")</f>
        <v/>
      </c>
      <c r="AD1770" s="181" t="str">
        <f>IFERROR(IF($B$3="NYSEG",INDEX('BCA Inputs'!$AD$14:$AD$54,MATCH(I1770,'BCA Inputs'!$M$14:$M$54,0))*P1770+INDEX('BCA Inputs'!$AE$14:$AE$54,MATCH(I1770,'BCA Inputs'!$M$14:$M$54,0))*O1770+INDEX('BCA Inputs'!$AF$14:$AF$54,MATCH(I1770,'BCA Inputs'!$M$14:$M$54,0))*Q1770+INDEX('BCA Inputs'!$AG$14:$AG$54,MATCH(I1770,'BCA Inputs'!$M$14:$M$54,0))*F1770+INDEX('BCA Inputs'!$AH$14:$AH$54,MATCH(I1770,'BCA Inputs'!$M$14:$M$54,0))*G1770,IF($B$3="RG&amp;E",INDEX('BCA Inputs'!$BM$14:$BM$54,MATCH(I1770,'BCA Inputs'!$AW$14:$AW$54,0))*P1770+INDEX('BCA Inputs'!$BN$14:$BN$54,MATCH(I1770,'BCA Inputs'!$AW$14:$AW$54,0))*O1770+INDEX('BCA Inputs'!$BO$14:$BO$54,MATCH(I1770,'BCA Inputs'!$AW$14:$AW$54,0))*Q1770+INDEX('BCA Inputs'!$BP$14:$BP$54,MATCH(I1770,'BCA Inputs'!$AW$14:$AW$54,0))*F1770+INDEX('BCA Inputs'!$BQ$14:$BQ$54,MATCH(I1770,'BCA Inputs'!$AW$14:$AW$54,0))*G1770,"")),"")</f>
        <v/>
      </c>
      <c r="AE1770" s="237" t="str">
        <f t="shared" si="276"/>
        <v/>
      </c>
      <c r="AF1770" s="198">
        <f t="shared" si="278"/>
        <v>0</v>
      </c>
      <c r="AG1770" s="239">
        <f t="shared" si="279"/>
        <v>0</v>
      </c>
    </row>
    <row r="1771" spans="1:33">
      <c r="A1771" s="228"/>
      <c r="B1771" s="176"/>
      <c r="C1771" s="229"/>
      <c r="D1771" s="230"/>
      <c r="E1771" s="230"/>
      <c r="F1771" s="230"/>
      <c r="G1771" s="230"/>
      <c r="H1771" s="231"/>
      <c r="I1771" s="231"/>
      <c r="J1771" s="232"/>
      <c r="K1771" s="232"/>
      <c r="L1771" s="232"/>
      <c r="M1771" s="181">
        <f t="shared" si="277"/>
        <v>0</v>
      </c>
      <c r="N1771" s="181">
        <f>IF(H1771="",0,H1771*I1771*'Avoided Water Savings Cost'!$C$16)</f>
        <v>0</v>
      </c>
      <c r="O1771" s="545">
        <f>IF(C1771="",0,IF($B$3="NYSEG",C1771/(1-'Avoided Electric Costs 2020'!$W$21),IF($B$3="RG&amp;E",C1771/(1-'Avoided Electric Costs 2020'!$X$21),"")))</f>
        <v>0</v>
      </c>
      <c r="P1771" s="546">
        <f>IF(D1771="",0,IF($B$3="NYSEG",D1771/(1-'Avoided Electric Costs 2020'!$W$21),IF($B$3="RG&amp;E",D1771/(1-'Avoided Electric Costs 2020'!$X$21),"")))</f>
        <v>0</v>
      </c>
      <c r="Q1771" s="546">
        <f>IF(E1771="",0,IF($B$3="NYSEG",E1771/(1-'Avoided Natural Gas Costs 2020'!$J$34),IF($B$3="RG&amp;E",E1771/(1-'Avoided Natural Gas Costs 2020'!$K$34),"")))</f>
        <v>0</v>
      </c>
      <c r="R1771" s="233" t="str">
        <f>IFERROR(IF(P1771*'BCA Inputs'!$C$1+Q1771*'BCA Inputs'!$C$2+F1771*'BCA Inputs'!$C$2+G1771*'BCA Inputs'!$C$2=0,"",P1771*'BCA Inputs'!$C$1+Q1771*'BCA Inputs'!$C$2+F1771*'BCA Inputs'!$C$2+G1771*'BCA Inputs'!$C$2),"")</f>
        <v/>
      </c>
      <c r="S1771" s="181" t="str">
        <f t="shared" si="270"/>
        <v/>
      </c>
      <c r="T1771" s="181" t="str">
        <f>IFERROR(IF($B$3="NYSEG",(INDEX('BCA Inputs'!$N$14:$N$54,MATCH(I1771,'BCA Inputs'!$M$14:$M$54,0))*P1771+INDEX('BCA Inputs'!$O$14:$O$54,MATCH(I1771,'BCA Inputs'!$M$14:$M$54,0))*O1771+INDEX('BCA Inputs'!P:P,MATCH(I1771,'BCA Inputs'!M:M,0))*Q1771+INDEX('BCA Inputs'!Q:Q,MATCH(I1771,'BCA Inputs'!M:M,0))*F1771+INDEX('BCA Inputs'!R:R,MATCH(I1771,'BCA Inputs'!M:M,0))*G1771)+L1771+N1771,IF($B$3="RG&amp;E",(INDEX('BCA Inputs'!$AX$14:$AX$54,MATCH(I1771,'BCA Inputs'!$AW$14:$AW$54,0))*P1771+INDEX('BCA Inputs'!$AY$14:$AY$54,MATCH(I1771,'BCA Inputs'!$AW$14:$AW$54,0))*O1771+INDEX('BCA Inputs'!$AZ$14:$AZ$54,MATCH(I1771,'BCA Inputs'!$AW$14:$AW$54,0))*Q1771+INDEX('BCA Inputs'!$BA$14:$BA$54,MATCH(I1771,'BCA Inputs'!$AW$14:$AW$54,0))*F1771+INDEX('BCA Inputs'!$BB$14:$BB$54,MATCH(I1771,'BCA Inputs'!$AW$14:$AW$54,0))*G1771)+L1771+N1771,"")),"")</f>
        <v/>
      </c>
      <c r="U1771" s="234" t="str">
        <f t="shared" si="271"/>
        <v/>
      </c>
      <c r="V1771" s="234" t="str">
        <f t="shared" si="272"/>
        <v/>
      </c>
      <c r="W1771" s="234" t="str">
        <f t="shared" si="273"/>
        <v/>
      </c>
      <c r="Y1771" s="235" t="str">
        <f t="shared" si="274"/>
        <v/>
      </c>
      <c r="Z1771" s="236" t="str">
        <f>IFERROR(IF($B$3="NYSEG",INDEX('BCA Inputs'!$X$14:$X$54,MATCH(I1771,'BCA Inputs'!$M$14:$M$54,0))*P1771+INDEX('BCA Inputs'!$Y$14:$Y$54,MATCH(I1771,'BCA Inputs'!$M$14:$M$54,0))*O1771+INDEX('BCA Inputs'!$Z$14:$Z$54,MATCH(I1771,'BCA Inputs'!$M$14:$M$54,0))*Q1771+INDEX('BCA Inputs'!$AA$14:$AA$54,MATCH(I1771,'BCA Inputs'!$M$14:$M$54,0))*F1771+INDEX('BCA Inputs'!$AB$14:$AB$54,MATCH(I1771,'BCA Inputs'!$M$14:$M$54,0))*G1771,IF($B$3="RG&amp;E",INDEX('BCA Inputs'!$BG$14:$BG$54,MATCH(I1771,'BCA Inputs'!$AW$14:$AW$54,0))*P1771+INDEX('BCA Inputs'!$BH$14:$BH$54,MATCH(I1771,'BCA Inputs'!$AW$14:$AW$54,0))*O1771+INDEX('BCA Inputs'!$BI$14:$BI$54,MATCH(I1771,'BCA Inputs'!$AW$14:$AW$54,0))*Q1771+INDEX('BCA Inputs'!$BJ$14:$BJ$54,MATCH(I1771,'BCA Inputs'!$AW$14:$AW$54,0))*F1771+INDEX('BCA Inputs'!$BK$14:$BK$54,MATCH(I1771,'BCA Inputs'!$AW$14:$AW$54,0))*G1771,"")),"")</f>
        <v/>
      </c>
      <c r="AA1771" s="237" t="str">
        <f t="shared" si="275"/>
        <v/>
      </c>
      <c r="AC1771" s="238" t="str">
        <f>IFERROR((K1771+R1771)+IF($B$3="NYSEG",INDEX('BCA Inputs'!$AI$14:$AI$54,MATCH(I1771,'BCA Inputs'!$M$14:$M$54,0))*P1771+INDEX('BCA Inputs'!$AJ$14:$AJ$54,MATCH(I1771,'BCA Inputs'!$M$14:$M$54,0))*Q1771,IF($B$3="RG&amp;E",INDEX('BCA Inputs'!$BR$14:$BR$54,MATCH(I1771,'BCA Inputs'!$AW$14:$AW$54,0))*P1771+INDEX('BCA Inputs'!$BS$14:$BS$54,MATCH(I1771,'BCA Inputs'!$AW$14:$AW$54,0))*Q1771,"")),"")</f>
        <v/>
      </c>
      <c r="AD1771" s="181" t="str">
        <f>IFERROR(IF($B$3="NYSEG",INDEX('BCA Inputs'!$AD$14:$AD$54,MATCH(I1771,'BCA Inputs'!$M$14:$M$54,0))*P1771+INDEX('BCA Inputs'!$AE$14:$AE$54,MATCH(I1771,'BCA Inputs'!$M$14:$M$54,0))*O1771+INDEX('BCA Inputs'!$AF$14:$AF$54,MATCH(I1771,'BCA Inputs'!$M$14:$M$54,0))*Q1771+INDEX('BCA Inputs'!$AG$14:$AG$54,MATCH(I1771,'BCA Inputs'!$M$14:$M$54,0))*F1771+INDEX('BCA Inputs'!$AH$14:$AH$54,MATCH(I1771,'BCA Inputs'!$M$14:$M$54,0))*G1771,IF($B$3="RG&amp;E",INDEX('BCA Inputs'!$BM$14:$BM$54,MATCH(I1771,'BCA Inputs'!$AW$14:$AW$54,0))*P1771+INDEX('BCA Inputs'!$BN$14:$BN$54,MATCH(I1771,'BCA Inputs'!$AW$14:$AW$54,0))*O1771+INDEX('BCA Inputs'!$BO$14:$BO$54,MATCH(I1771,'BCA Inputs'!$AW$14:$AW$54,0))*Q1771+INDEX('BCA Inputs'!$BP$14:$BP$54,MATCH(I1771,'BCA Inputs'!$AW$14:$AW$54,0))*F1771+INDEX('BCA Inputs'!$BQ$14:$BQ$54,MATCH(I1771,'BCA Inputs'!$AW$14:$AW$54,0))*G1771,"")),"")</f>
        <v/>
      </c>
      <c r="AE1771" s="237" t="str">
        <f t="shared" si="276"/>
        <v/>
      </c>
      <c r="AF1771" s="198">
        <f t="shared" si="278"/>
        <v>0</v>
      </c>
      <c r="AG1771" s="239">
        <f t="shared" si="279"/>
        <v>0</v>
      </c>
    </row>
    <row r="1772" spans="1:33">
      <c r="A1772" s="228"/>
      <c r="B1772" s="176"/>
      <c r="C1772" s="229"/>
      <c r="D1772" s="230"/>
      <c r="E1772" s="230"/>
      <c r="F1772" s="230"/>
      <c r="G1772" s="230"/>
      <c r="H1772" s="231"/>
      <c r="I1772" s="231"/>
      <c r="J1772" s="232"/>
      <c r="K1772" s="232"/>
      <c r="L1772" s="232"/>
      <c r="M1772" s="181">
        <f t="shared" si="277"/>
        <v>0</v>
      </c>
      <c r="N1772" s="181">
        <f>IF(H1772="",0,H1772*I1772*'Avoided Water Savings Cost'!$C$16)</f>
        <v>0</v>
      </c>
      <c r="O1772" s="545">
        <f>IF(C1772="",0,IF($B$3="NYSEG",C1772/(1-'Avoided Electric Costs 2020'!$W$21),IF($B$3="RG&amp;E",C1772/(1-'Avoided Electric Costs 2020'!$X$21),"")))</f>
        <v>0</v>
      </c>
      <c r="P1772" s="546">
        <f>IF(D1772="",0,IF($B$3="NYSEG",D1772/(1-'Avoided Electric Costs 2020'!$W$21),IF($B$3="RG&amp;E",D1772/(1-'Avoided Electric Costs 2020'!$X$21),"")))</f>
        <v>0</v>
      </c>
      <c r="Q1772" s="546">
        <f>IF(E1772="",0,IF($B$3="NYSEG",E1772/(1-'Avoided Natural Gas Costs 2020'!$J$34),IF($B$3="RG&amp;E",E1772/(1-'Avoided Natural Gas Costs 2020'!$K$34),"")))</f>
        <v>0</v>
      </c>
      <c r="R1772" s="233" t="str">
        <f>IFERROR(IF(P1772*'BCA Inputs'!$C$1+Q1772*'BCA Inputs'!$C$2+F1772*'BCA Inputs'!$C$2+G1772*'BCA Inputs'!$C$2=0,"",P1772*'BCA Inputs'!$C$1+Q1772*'BCA Inputs'!$C$2+F1772*'BCA Inputs'!$C$2+G1772*'BCA Inputs'!$C$2),"")</f>
        <v/>
      </c>
      <c r="S1772" s="181" t="str">
        <f t="shared" si="270"/>
        <v/>
      </c>
      <c r="T1772" s="181" t="str">
        <f>IFERROR(IF($B$3="NYSEG",(INDEX('BCA Inputs'!$N$14:$N$54,MATCH(I1772,'BCA Inputs'!$M$14:$M$54,0))*P1772+INDEX('BCA Inputs'!$O$14:$O$54,MATCH(I1772,'BCA Inputs'!$M$14:$M$54,0))*O1772+INDEX('BCA Inputs'!P:P,MATCH(I1772,'BCA Inputs'!M:M,0))*Q1772+INDEX('BCA Inputs'!Q:Q,MATCH(I1772,'BCA Inputs'!M:M,0))*F1772+INDEX('BCA Inputs'!R:R,MATCH(I1772,'BCA Inputs'!M:M,0))*G1772)+L1772+N1772,IF($B$3="RG&amp;E",(INDEX('BCA Inputs'!$AX$14:$AX$54,MATCH(I1772,'BCA Inputs'!$AW$14:$AW$54,0))*P1772+INDEX('BCA Inputs'!$AY$14:$AY$54,MATCH(I1772,'BCA Inputs'!$AW$14:$AW$54,0))*O1772+INDEX('BCA Inputs'!$AZ$14:$AZ$54,MATCH(I1772,'BCA Inputs'!$AW$14:$AW$54,0))*Q1772+INDEX('BCA Inputs'!$BA$14:$BA$54,MATCH(I1772,'BCA Inputs'!$AW$14:$AW$54,0))*F1772+INDEX('BCA Inputs'!$BB$14:$BB$54,MATCH(I1772,'BCA Inputs'!$AW$14:$AW$54,0))*G1772)+L1772+N1772,"")),"")</f>
        <v/>
      </c>
      <c r="U1772" s="234" t="str">
        <f t="shared" si="271"/>
        <v/>
      </c>
      <c r="V1772" s="234" t="str">
        <f t="shared" si="272"/>
        <v/>
      </c>
      <c r="W1772" s="234" t="str">
        <f t="shared" si="273"/>
        <v/>
      </c>
      <c r="Y1772" s="235" t="str">
        <f t="shared" si="274"/>
        <v/>
      </c>
      <c r="Z1772" s="236" t="str">
        <f>IFERROR(IF($B$3="NYSEG",INDEX('BCA Inputs'!$X$14:$X$54,MATCH(I1772,'BCA Inputs'!$M$14:$M$54,0))*P1772+INDEX('BCA Inputs'!$Y$14:$Y$54,MATCH(I1772,'BCA Inputs'!$M$14:$M$54,0))*O1772+INDEX('BCA Inputs'!$Z$14:$Z$54,MATCH(I1772,'BCA Inputs'!$M$14:$M$54,0))*Q1772+INDEX('BCA Inputs'!$AA$14:$AA$54,MATCH(I1772,'BCA Inputs'!$M$14:$M$54,0))*F1772+INDEX('BCA Inputs'!$AB$14:$AB$54,MATCH(I1772,'BCA Inputs'!$M$14:$M$54,0))*G1772,IF($B$3="RG&amp;E",INDEX('BCA Inputs'!$BG$14:$BG$54,MATCH(I1772,'BCA Inputs'!$AW$14:$AW$54,0))*P1772+INDEX('BCA Inputs'!$BH$14:$BH$54,MATCH(I1772,'BCA Inputs'!$AW$14:$AW$54,0))*O1772+INDEX('BCA Inputs'!$BI$14:$BI$54,MATCH(I1772,'BCA Inputs'!$AW$14:$AW$54,0))*Q1772+INDEX('BCA Inputs'!$BJ$14:$BJ$54,MATCH(I1772,'BCA Inputs'!$AW$14:$AW$54,0))*F1772+INDEX('BCA Inputs'!$BK$14:$BK$54,MATCH(I1772,'BCA Inputs'!$AW$14:$AW$54,0))*G1772,"")),"")</f>
        <v/>
      </c>
      <c r="AA1772" s="237" t="str">
        <f t="shared" si="275"/>
        <v/>
      </c>
      <c r="AC1772" s="238" t="str">
        <f>IFERROR((K1772+R1772)+IF($B$3="NYSEG",INDEX('BCA Inputs'!$AI$14:$AI$54,MATCH(I1772,'BCA Inputs'!$M$14:$M$54,0))*P1772+INDEX('BCA Inputs'!$AJ$14:$AJ$54,MATCH(I1772,'BCA Inputs'!$M$14:$M$54,0))*Q1772,IF($B$3="RG&amp;E",INDEX('BCA Inputs'!$BR$14:$BR$54,MATCH(I1772,'BCA Inputs'!$AW$14:$AW$54,0))*P1772+INDEX('BCA Inputs'!$BS$14:$BS$54,MATCH(I1772,'BCA Inputs'!$AW$14:$AW$54,0))*Q1772,"")),"")</f>
        <v/>
      </c>
      <c r="AD1772" s="181" t="str">
        <f>IFERROR(IF($B$3="NYSEG",INDEX('BCA Inputs'!$AD$14:$AD$54,MATCH(I1772,'BCA Inputs'!$M$14:$M$54,0))*P1772+INDEX('BCA Inputs'!$AE$14:$AE$54,MATCH(I1772,'BCA Inputs'!$M$14:$M$54,0))*O1772+INDEX('BCA Inputs'!$AF$14:$AF$54,MATCH(I1772,'BCA Inputs'!$M$14:$M$54,0))*Q1772+INDEX('BCA Inputs'!$AG$14:$AG$54,MATCH(I1772,'BCA Inputs'!$M$14:$M$54,0))*F1772+INDEX('BCA Inputs'!$AH$14:$AH$54,MATCH(I1772,'BCA Inputs'!$M$14:$M$54,0))*G1772,IF($B$3="RG&amp;E",INDEX('BCA Inputs'!$BM$14:$BM$54,MATCH(I1772,'BCA Inputs'!$AW$14:$AW$54,0))*P1772+INDEX('BCA Inputs'!$BN$14:$BN$54,MATCH(I1772,'BCA Inputs'!$AW$14:$AW$54,0))*O1772+INDEX('BCA Inputs'!$BO$14:$BO$54,MATCH(I1772,'BCA Inputs'!$AW$14:$AW$54,0))*Q1772+INDEX('BCA Inputs'!$BP$14:$BP$54,MATCH(I1772,'BCA Inputs'!$AW$14:$AW$54,0))*F1772+INDEX('BCA Inputs'!$BQ$14:$BQ$54,MATCH(I1772,'BCA Inputs'!$AW$14:$AW$54,0))*G1772,"")),"")</f>
        <v/>
      </c>
      <c r="AE1772" s="237" t="str">
        <f t="shared" si="276"/>
        <v/>
      </c>
      <c r="AF1772" s="198">
        <f t="shared" si="278"/>
        <v>0</v>
      </c>
      <c r="AG1772" s="239">
        <f t="shared" si="279"/>
        <v>0</v>
      </c>
    </row>
    <row r="1773" spans="1:33">
      <c r="A1773" s="228"/>
      <c r="B1773" s="176"/>
      <c r="C1773" s="229"/>
      <c r="D1773" s="230"/>
      <c r="E1773" s="230"/>
      <c r="F1773" s="230"/>
      <c r="G1773" s="230"/>
      <c r="H1773" s="231"/>
      <c r="I1773" s="231"/>
      <c r="J1773" s="232"/>
      <c r="K1773" s="232"/>
      <c r="L1773" s="232"/>
      <c r="M1773" s="181">
        <f t="shared" si="277"/>
        <v>0</v>
      </c>
      <c r="N1773" s="181">
        <f>IF(H1773="",0,H1773*I1773*'Avoided Water Savings Cost'!$C$16)</f>
        <v>0</v>
      </c>
      <c r="O1773" s="545">
        <f>IF(C1773="",0,IF($B$3="NYSEG",C1773/(1-'Avoided Electric Costs 2020'!$W$21),IF($B$3="RG&amp;E",C1773/(1-'Avoided Electric Costs 2020'!$X$21),"")))</f>
        <v>0</v>
      </c>
      <c r="P1773" s="546">
        <f>IF(D1773="",0,IF($B$3="NYSEG",D1773/(1-'Avoided Electric Costs 2020'!$W$21),IF($B$3="RG&amp;E",D1773/(1-'Avoided Electric Costs 2020'!$X$21),"")))</f>
        <v>0</v>
      </c>
      <c r="Q1773" s="546">
        <f>IF(E1773="",0,IF($B$3="NYSEG",E1773/(1-'Avoided Natural Gas Costs 2020'!$J$34),IF($B$3="RG&amp;E",E1773/(1-'Avoided Natural Gas Costs 2020'!$K$34),"")))</f>
        <v>0</v>
      </c>
      <c r="R1773" s="233" t="str">
        <f>IFERROR(IF(P1773*'BCA Inputs'!$C$1+Q1773*'BCA Inputs'!$C$2+F1773*'BCA Inputs'!$C$2+G1773*'BCA Inputs'!$C$2=0,"",P1773*'BCA Inputs'!$C$1+Q1773*'BCA Inputs'!$C$2+F1773*'BCA Inputs'!$C$2+G1773*'BCA Inputs'!$C$2),"")</f>
        <v/>
      </c>
      <c r="S1773" s="181" t="str">
        <f t="shared" si="270"/>
        <v/>
      </c>
      <c r="T1773" s="181" t="str">
        <f>IFERROR(IF($B$3="NYSEG",(INDEX('BCA Inputs'!$N$14:$N$54,MATCH(I1773,'BCA Inputs'!$M$14:$M$54,0))*P1773+INDEX('BCA Inputs'!$O$14:$O$54,MATCH(I1773,'BCA Inputs'!$M$14:$M$54,0))*O1773+INDEX('BCA Inputs'!P:P,MATCH(I1773,'BCA Inputs'!M:M,0))*Q1773+INDEX('BCA Inputs'!Q:Q,MATCH(I1773,'BCA Inputs'!M:M,0))*F1773+INDEX('BCA Inputs'!R:R,MATCH(I1773,'BCA Inputs'!M:M,0))*G1773)+L1773+N1773,IF($B$3="RG&amp;E",(INDEX('BCA Inputs'!$AX$14:$AX$54,MATCH(I1773,'BCA Inputs'!$AW$14:$AW$54,0))*P1773+INDEX('BCA Inputs'!$AY$14:$AY$54,MATCH(I1773,'BCA Inputs'!$AW$14:$AW$54,0))*O1773+INDEX('BCA Inputs'!$AZ$14:$AZ$54,MATCH(I1773,'BCA Inputs'!$AW$14:$AW$54,0))*Q1773+INDEX('BCA Inputs'!$BA$14:$BA$54,MATCH(I1773,'BCA Inputs'!$AW$14:$AW$54,0))*F1773+INDEX('BCA Inputs'!$BB$14:$BB$54,MATCH(I1773,'BCA Inputs'!$AW$14:$AW$54,0))*G1773)+L1773+N1773,"")),"")</f>
        <v/>
      </c>
      <c r="U1773" s="234" t="str">
        <f t="shared" si="271"/>
        <v/>
      </c>
      <c r="V1773" s="234" t="str">
        <f t="shared" si="272"/>
        <v/>
      </c>
      <c r="W1773" s="234" t="str">
        <f t="shared" si="273"/>
        <v/>
      </c>
      <c r="Y1773" s="235" t="str">
        <f t="shared" si="274"/>
        <v/>
      </c>
      <c r="Z1773" s="236" t="str">
        <f>IFERROR(IF($B$3="NYSEG",INDEX('BCA Inputs'!$X$14:$X$54,MATCH(I1773,'BCA Inputs'!$M$14:$M$54,0))*P1773+INDEX('BCA Inputs'!$Y$14:$Y$54,MATCH(I1773,'BCA Inputs'!$M$14:$M$54,0))*O1773+INDEX('BCA Inputs'!$Z$14:$Z$54,MATCH(I1773,'BCA Inputs'!$M$14:$M$54,0))*Q1773+INDEX('BCA Inputs'!$AA$14:$AA$54,MATCH(I1773,'BCA Inputs'!$M$14:$M$54,0))*F1773+INDEX('BCA Inputs'!$AB$14:$AB$54,MATCH(I1773,'BCA Inputs'!$M$14:$M$54,0))*G1773,IF($B$3="RG&amp;E",INDEX('BCA Inputs'!$BG$14:$BG$54,MATCH(I1773,'BCA Inputs'!$AW$14:$AW$54,0))*P1773+INDEX('BCA Inputs'!$BH$14:$BH$54,MATCH(I1773,'BCA Inputs'!$AW$14:$AW$54,0))*O1773+INDEX('BCA Inputs'!$BI$14:$BI$54,MATCH(I1773,'BCA Inputs'!$AW$14:$AW$54,0))*Q1773+INDEX('BCA Inputs'!$BJ$14:$BJ$54,MATCH(I1773,'BCA Inputs'!$AW$14:$AW$54,0))*F1773+INDEX('BCA Inputs'!$BK$14:$BK$54,MATCH(I1773,'BCA Inputs'!$AW$14:$AW$54,0))*G1773,"")),"")</f>
        <v/>
      </c>
      <c r="AA1773" s="237" t="str">
        <f t="shared" si="275"/>
        <v/>
      </c>
      <c r="AC1773" s="238" t="str">
        <f>IFERROR((K1773+R1773)+IF($B$3="NYSEG",INDEX('BCA Inputs'!$AI$14:$AI$54,MATCH(I1773,'BCA Inputs'!$M$14:$M$54,0))*P1773+INDEX('BCA Inputs'!$AJ$14:$AJ$54,MATCH(I1773,'BCA Inputs'!$M$14:$M$54,0))*Q1773,IF($B$3="RG&amp;E",INDEX('BCA Inputs'!$BR$14:$BR$54,MATCH(I1773,'BCA Inputs'!$AW$14:$AW$54,0))*P1773+INDEX('BCA Inputs'!$BS$14:$BS$54,MATCH(I1773,'BCA Inputs'!$AW$14:$AW$54,0))*Q1773,"")),"")</f>
        <v/>
      </c>
      <c r="AD1773" s="181" t="str">
        <f>IFERROR(IF($B$3="NYSEG",INDEX('BCA Inputs'!$AD$14:$AD$54,MATCH(I1773,'BCA Inputs'!$M$14:$M$54,0))*P1773+INDEX('BCA Inputs'!$AE$14:$AE$54,MATCH(I1773,'BCA Inputs'!$M$14:$M$54,0))*O1773+INDEX('BCA Inputs'!$AF$14:$AF$54,MATCH(I1773,'BCA Inputs'!$M$14:$M$54,0))*Q1773+INDEX('BCA Inputs'!$AG$14:$AG$54,MATCH(I1773,'BCA Inputs'!$M$14:$M$54,0))*F1773+INDEX('BCA Inputs'!$AH$14:$AH$54,MATCH(I1773,'BCA Inputs'!$M$14:$M$54,0))*G1773,IF($B$3="RG&amp;E",INDEX('BCA Inputs'!$BM$14:$BM$54,MATCH(I1773,'BCA Inputs'!$AW$14:$AW$54,0))*P1773+INDEX('BCA Inputs'!$BN$14:$BN$54,MATCH(I1773,'BCA Inputs'!$AW$14:$AW$54,0))*O1773+INDEX('BCA Inputs'!$BO$14:$BO$54,MATCH(I1773,'BCA Inputs'!$AW$14:$AW$54,0))*Q1773+INDEX('BCA Inputs'!$BP$14:$BP$54,MATCH(I1773,'BCA Inputs'!$AW$14:$AW$54,0))*F1773+INDEX('BCA Inputs'!$BQ$14:$BQ$54,MATCH(I1773,'BCA Inputs'!$AW$14:$AW$54,0))*G1773,"")),"")</f>
        <v/>
      </c>
      <c r="AE1773" s="237" t="str">
        <f t="shared" si="276"/>
        <v/>
      </c>
      <c r="AF1773" s="198">
        <f t="shared" si="278"/>
        <v>0</v>
      </c>
      <c r="AG1773" s="239">
        <f t="shared" si="279"/>
        <v>0</v>
      </c>
    </row>
    <row r="1774" spans="1:33">
      <c r="A1774" s="228"/>
      <c r="B1774" s="176"/>
      <c r="C1774" s="229"/>
      <c r="D1774" s="230"/>
      <c r="E1774" s="230"/>
      <c r="F1774" s="230"/>
      <c r="G1774" s="230"/>
      <c r="H1774" s="231"/>
      <c r="I1774" s="231"/>
      <c r="J1774" s="232"/>
      <c r="K1774" s="232"/>
      <c r="L1774" s="232"/>
      <c r="M1774" s="181">
        <f t="shared" si="277"/>
        <v>0</v>
      </c>
      <c r="N1774" s="181">
        <f>IF(H1774="",0,H1774*I1774*'Avoided Water Savings Cost'!$C$16)</f>
        <v>0</v>
      </c>
      <c r="O1774" s="545">
        <f>IF(C1774="",0,IF($B$3="NYSEG",C1774/(1-'Avoided Electric Costs 2020'!$W$21),IF($B$3="RG&amp;E",C1774/(1-'Avoided Electric Costs 2020'!$X$21),"")))</f>
        <v>0</v>
      </c>
      <c r="P1774" s="546">
        <f>IF(D1774="",0,IF($B$3="NYSEG",D1774/(1-'Avoided Electric Costs 2020'!$W$21),IF($B$3="RG&amp;E",D1774/(1-'Avoided Electric Costs 2020'!$X$21),"")))</f>
        <v>0</v>
      </c>
      <c r="Q1774" s="546">
        <f>IF(E1774="",0,IF($B$3="NYSEG",E1774/(1-'Avoided Natural Gas Costs 2020'!$J$34),IF($B$3="RG&amp;E",E1774/(1-'Avoided Natural Gas Costs 2020'!$K$34),"")))</f>
        <v>0</v>
      </c>
      <c r="R1774" s="233" t="str">
        <f>IFERROR(IF(P1774*'BCA Inputs'!$C$1+Q1774*'BCA Inputs'!$C$2+F1774*'BCA Inputs'!$C$2+G1774*'BCA Inputs'!$C$2=0,"",P1774*'BCA Inputs'!$C$1+Q1774*'BCA Inputs'!$C$2+F1774*'BCA Inputs'!$C$2+G1774*'BCA Inputs'!$C$2),"")</f>
        <v/>
      </c>
      <c r="S1774" s="181" t="str">
        <f t="shared" si="270"/>
        <v/>
      </c>
      <c r="T1774" s="181" t="str">
        <f>IFERROR(IF($B$3="NYSEG",(INDEX('BCA Inputs'!$N$14:$N$54,MATCH(I1774,'BCA Inputs'!$M$14:$M$54,0))*P1774+INDEX('BCA Inputs'!$O$14:$O$54,MATCH(I1774,'BCA Inputs'!$M$14:$M$54,0))*O1774+INDEX('BCA Inputs'!P:P,MATCH(I1774,'BCA Inputs'!M:M,0))*Q1774+INDEX('BCA Inputs'!Q:Q,MATCH(I1774,'BCA Inputs'!M:M,0))*F1774+INDEX('BCA Inputs'!R:R,MATCH(I1774,'BCA Inputs'!M:M,0))*G1774)+L1774+N1774,IF($B$3="RG&amp;E",(INDEX('BCA Inputs'!$AX$14:$AX$54,MATCH(I1774,'BCA Inputs'!$AW$14:$AW$54,0))*P1774+INDEX('BCA Inputs'!$AY$14:$AY$54,MATCH(I1774,'BCA Inputs'!$AW$14:$AW$54,0))*O1774+INDEX('BCA Inputs'!$AZ$14:$AZ$54,MATCH(I1774,'BCA Inputs'!$AW$14:$AW$54,0))*Q1774+INDEX('BCA Inputs'!$BA$14:$BA$54,MATCH(I1774,'BCA Inputs'!$AW$14:$AW$54,0))*F1774+INDEX('BCA Inputs'!$BB$14:$BB$54,MATCH(I1774,'BCA Inputs'!$AW$14:$AW$54,0))*G1774)+L1774+N1774,"")),"")</f>
        <v/>
      </c>
      <c r="U1774" s="234" t="str">
        <f t="shared" si="271"/>
        <v/>
      </c>
      <c r="V1774" s="234" t="str">
        <f t="shared" si="272"/>
        <v/>
      </c>
      <c r="W1774" s="234" t="str">
        <f t="shared" si="273"/>
        <v/>
      </c>
      <c r="Y1774" s="235" t="str">
        <f t="shared" si="274"/>
        <v/>
      </c>
      <c r="Z1774" s="236" t="str">
        <f>IFERROR(IF($B$3="NYSEG",INDEX('BCA Inputs'!$X$14:$X$54,MATCH(I1774,'BCA Inputs'!$M$14:$M$54,0))*P1774+INDEX('BCA Inputs'!$Y$14:$Y$54,MATCH(I1774,'BCA Inputs'!$M$14:$M$54,0))*O1774+INDEX('BCA Inputs'!$Z$14:$Z$54,MATCH(I1774,'BCA Inputs'!$M$14:$M$54,0))*Q1774+INDEX('BCA Inputs'!$AA$14:$AA$54,MATCH(I1774,'BCA Inputs'!$M$14:$M$54,0))*F1774+INDEX('BCA Inputs'!$AB$14:$AB$54,MATCH(I1774,'BCA Inputs'!$M$14:$M$54,0))*G1774,IF($B$3="RG&amp;E",INDEX('BCA Inputs'!$BG$14:$BG$54,MATCH(I1774,'BCA Inputs'!$AW$14:$AW$54,0))*P1774+INDEX('BCA Inputs'!$BH$14:$BH$54,MATCH(I1774,'BCA Inputs'!$AW$14:$AW$54,0))*O1774+INDEX('BCA Inputs'!$BI$14:$BI$54,MATCH(I1774,'BCA Inputs'!$AW$14:$AW$54,0))*Q1774+INDEX('BCA Inputs'!$BJ$14:$BJ$54,MATCH(I1774,'BCA Inputs'!$AW$14:$AW$54,0))*F1774+INDEX('BCA Inputs'!$BK$14:$BK$54,MATCH(I1774,'BCA Inputs'!$AW$14:$AW$54,0))*G1774,"")),"")</f>
        <v/>
      </c>
      <c r="AA1774" s="237" t="str">
        <f t="shared" si="275"/>
        <v/>
      </c>
      <c r="AC1774" s="238" t="str">
        <f>IFERROR((K1774+R1774)+IF($B$3="NYSEG",INDEX('BCA Inputs'!$AI$14:$AI$54,MATCH(I1774,'BCA Inputs'!$M$14:$M$54,0))*P1774+INDEX('BCA Inputs'!$AJ$14:$AJ$54,MATCH(I1774,'BCA Inputs'!$M$14:$M$54,0))*Q1774,IF($B$3="RG&amp;E",INDEX('BCA Inputs'!$BR$14:$BR$54,MATCH(I1774,'BCA Inputs'!$AW$14:$AW$54,0))*P1774+INDEX('BCA Inputs'!$BS$14:$BS$54,MATCH(I1774,'BCA Inputs'!$AW$14:$AW$54,0))*Q1774,"")),"")</f>
        <v/>
      </c>
      <c r="AD1774" s="181" t="str">
        <f>IFERROR(IF($B$3="NYSEG",INDEX('BCA Inputs'!$AD$14:$AD$54,MATCH(I1774,'BCA Inputs'!$M$14:$M$54,0))*P1774+INDEX('BCA Inputs'!$AE$14:$AE$54,MATCH(I1774,'BCA Inputs'!$M$14:$M$54,0))*O1774+INDEX('BCA Inputs'!$AF$14:$AF$54,MATCH(I1774,'BCA Inputs'!$M$14:$M$54,0))*Q1774+INDEX('BCA Inputs'!$AG$14:$AG$54,MATCH(I1774,'BCA Inputs'!$M$14:$M$54,0))*F1774+INDEX('BCA Inputs'!$AH$14:$AH$54,MATCH(I1774,'BCA Inputs'!$M$14:$M$54,0))*G1774,IF($B$3="RG&amp;E",INDEX('BCA Inputs'!$BM$14:$BM$54,MATCH(I1774,'BCA Inputs'!$AW$14:$AW$54,0))*P1774+INDEX('BCA Inputs'!$BN$14:$BN$54,MATCH(I1774,'BCA Inputs'!$AW$14:$AW$54,0))*O1774+INDEX('BCA Inputs'!$BO$14:$BO$54,MATCH(I1774,'BCA Inputs'!$AW$14:$AW$54,0))*Q1774+INDEX('BCA Inputs'!$BP$14:$BP$54,MATCH(I1774,'BCA Inputs'!$AW$14:$AW$54,0))*F1774+INDEX('BCA Inputs'!$BQ$14:$BQ$54,MATCH(I1774,'BCA Inputs'!$AW$14:$AW$54,0))*G1774,"")),"")</f>
        <v/>
      </c>
      <c r="AE1774" s="237" t="str">
        <f t="shared" si="276"/>
        <v/>
      </c>
      <c r="AF1774" s="198">
        <f t="shared" si="278"/>
        <v>0</v>
      </c>
      <c r="AG1774" s="239">
        <f t="shared" si="279"/>
        <v>0</v>
      </c>
    </row>
    <row r="1775" spans="1:33">
      <c r="A1775" s="228"/>
      <c r="B1775" s="176"/>
      <c r="C1775" s="229"/>
      <c r="D1775" s="230"/>
      <c r="E1775" s="230"/>
      <c r="F1775" s="230"/>
      <c r="G1775" s="230"/>
      <c r="H1775" s="231"/>
      <c r="I1775" s="231"/>
      <c r="J1775" s="232"/>
      <c r="K1775" s="232"/>
      <c r="L1775" s="232"/>
      <c r="M1775" s="181">
        <f t="shared" si="277"/>
        <v>0</v>
      </c>
      <c r="N1775" s="181">
        <f>IF(H1775="",0,H1775*I1775*'Avoided Water Savings Cost'!$C$16)</f>
        <v>0</v>
      </c>
      <c r="O1775" s="545">
        <f>IF(C1775="",0,IF($B$3="NYSEG",C1775/(1-'Avoided Electric Costs 2020'!$W$21),IF($B$3="RG&amp;E",C1775/(1-'Avoided Electric Costs 2020'!$X$21),"")))</f>
        <v>0</v>
      </c>
      <c r="P1775" s="546">
        <f>IF(D1775="",0,IF($B$3="NYSEG",D1775/(1-'Avoided Electric Costs 2020'!$W$21),IF($B$3="RG&amp;E",D1775/(1-'Avoided Electric Costs 2020'!$X$21),"")))</f>
        <v>0</v>
      </c>
      <c r="Q1775" s="546">
        <f>IF(E1775="",0,IF($B$3="NYSEG",E1775/(1-'Avoided Natural Gas Costs 2020'!$J$34),IF($B$3="RG&amp;E",E1775/(1-'Avoided Natural Gas Costs 2020'!$K$34),"")))</f>
        <v>0</v>
      </c>
      <c r="R1775" s="233" t="str">
        <f>IFERROR(IF(P1775*'BCA Inputs'!$C$1+Q1775*'BCA Inputs'!$C$2+F1775*'BCA Inputs'!$C$2+G1775*'BCA Inputs'!$C$2=0,"",P1775*'BCA Inputs'!$C$1+Q1775*'BCA Inputs'!$C$2+F1775*'BCA Inputs'!$C$2+G1775*'BCA Inputs'!$C$2),"")</f>
        <v/>
      </c>
      <c r="S1775" s="181" t="str">
        <f t="shared" si="270"/>
        <v/>
      </c>
      <c r="T1775" s="181" t="str">
        <f>IFERROR(IF($B$3="NYSEG",(INDEX('BCA Inputs'!$N$14:$N$54,MATCH(I1775,'BCA Inputs'!$M$14:$M$54,0))*P1775+INDEX('BCA Inputs'!$O$14:$O$54,MATCH(I1775,'BCA Inputs'!$M$14:$M$54,0))*O1775+INDEX('BCA Inputs'!P:P,MATCH(I1775,'BCA Inputs'!M:M,0))*Q1775+INDEX('BCA Inputs'!Q:Q,MATCH(I1775,'BCA Inputs'!M:M,0))*F1775+INDEX('BCA Inputs'!R:R,MATCH(I1775,'BCA Inputs'!M:M,0))*G1775)+L1775+N1775,IF($B$3="RG&amp;E",(INDEX('BCA Inputs'!$AX$14:$AX$54,MATCH(I1775,'BCA Inputs'!$AW$14:$AW$54,0))*P1775+INDEX('BCA Inputs'!$AY$14:$AY$54,MATCH(I1775,'BCA Inputs'!$AW$14:$AW$54,0))*O1775+INDEX('BCA Inputs'!$AZ$14:$AZ$54,MATCH(I1775,'BCA Inputs'!$AW$14:$AW$54,0))*Q1775+INDEX('BCA Inputs'!$BA$14:$BA$54,MATCH(I1775,'BCA Inputs'!$AW$14:$AW$54,0))*F1775+INDEX('BCA Inputs'!$BB$14:$BB$54,MATCH(I1775,'BCA Inputs'!$AW$14:$AW$54,0))*G1775)+L1775+N1775,"")),"")</f>
        <v/>
      </c>
      <c r="U1775" s="234" t="str">
        <f t="shared" si="271"/>
        <v/>
      </c>
      <c r="V1775" s="234" t="str">
        <f t="shared" si="272"/>
        <v/>
      </c>
      <c r="W1775" s="234" t="str">
        <f t="shared" si="273"/>
        <v/>
      </c>
      <c r="Y1775" s="235" t="str">
        <f t="shared" si="274"/>
        <v/>
      </c>
      <c r="Z1775" s="236" t="str">
        <f>IFERROR(IF($B$3="NYSEG",INDEX('BCA Inputs'!$X$14:$X$54,MATCH(I1775,'BCA Inputs'!$M$14:$M$54,0))*P1775+INDEX('BCA Inputs'!$Y$14:$Y$54,MATCH(I1775,'BCA Inputs'!$M$14:$M$54,0))*O1775+INDEX('BCA Inputs'!$Z$14:$Z$54,MATCH(I1775,'BCA Inputs'!$M$14:$M$54,0))*Q1775+INDEX('BCA Inputs'!$AA$14:$AA$54,MATCH(I1775,'BCA Inputs'!$M$14:$M$54,0))*F1775+INDEX('BCA Inputs'!$AB$14:$AB$54,MATCH(I1775,'BCA Inputs'!$M$14:$M$54,0))*G1775,IF($B$3="RG&amp;E",INDEX('BCA Inputs'!$BG$14:$BG$54,MATCH(I1775,'BCA Inputs'!$AW$14:$AW$54,0))*P1775+INDEX('BCA Inputs'!$BH$14:$BH$54,MATCH(I1775,'BCA Inputs'!$AW$14:$AW$54,0))*O1775+INDEX('BCA Inputs'!$BI$14:$BI$54,MATCH(I1775,'BCA Inputs'!$AW$14:$AW$54,0))*Q1775+INDEX('BCA Inputs'!$BJ$14:$BJ$54,MATCH(I1775,'BCA Inputs'!$AW$14:$AW$54,0))*F1775+INDEX('BCA Inputs'!$BK$14:$BK$54,MATCH(I1775,'BCA Inputs'!$AW$14:$AW$54,0))*G1775,"")),"")</f>
        <v/>
      </c>
      <c r="AA1775" s="237" t="str">
        <f t="shared" si="275"/>
        <v/>
      </c>
      <c r="AC1775" s="238" t="str">
        <f>IFERROR((K1775+R1775)+IF($B$3="NYSEG",INDEX('BCA Inputs'!$AI$14:$AI$54,MATCH(I1775,'BCA Inputs'!$M$14:$M$54,0))*P1775+INDEX('BCA Inputs'!$AJ$14:$AJ$54,MATCH(I1775,'BCA Inputs'!$M$14:$M$54,0))*Q1775,IF($B$3="RG&amp;E",INDEX('BCA Inputs'!$BR$14:$BR$54,MATCH(I1775,'BCA Inputs'!$AW$14:$AW$54,0))*P1775+INDEX('BCA Inputs'!$BS$14:$BS$54,MATCH(I1775,'BCA Inputs'!$AW$14:$AW$54,0))*Q1775,"")),"")</f>
        <v/>
      </c>
      <c r="AD1775" s="181" t="str">
        <f>IFERROR(IF($B$3="NYSEG",INDEX('BCA Inputs'!$AD$14:$AD$54,MATCH(I1775,'BCA Inputs'!$M$14:$M$54,0))*P1775+INDEX('BCA Inputs'!$AE$14:$AE$54,MATCH(I1775,'BCA Inputs'!$M$14:$M$54,0))*O1775+INDEX('BCA Inputs'!$AF$14:$AF$54,MATCH(I1775,'BCA Inputs'!$M$14:$M$54,0))*Q1775+INDEX('BCA Inputs'!$AG$14:$AG$54,MATCH(I1775,'BCA Inputs'!$M$14:$M$54,0))*F1775+INDEX('BCA Inputs'!$AH$14:$AH$54,MATCH(I1775,'BCA Inputs'!$M$14:$M$54,0))*G1775,IF($B$3="RG&amp;E",INDEX('BCA Inputs'!$BM$14:$BM$54,MATCH(I1775,'BCA Inputs'!$AW$14:$AW$54,0))*P1775+INDEX('BCA Inputs'!$BN$14:$BN$54,MATCH(I1775,'BCA Inputs'!$AW$14:$AW$54,0))*O1775+INDEX('BCA Inputs'!$BO$14:$BO$54,MATCH(I1775,'BCA Inputs'!$AW$14:$AW$54,0))*Q1775+INDEX('BCA Inputs'!$BP$14:$BP$54,MATCH(I1775,'BCA Inputs'!$AW$14:$AW$54,0))*F1775+INDEX('BCA Inputs'!$BQ$14:$BQ$54,MATCH(I1775,'BCA Inputs'!$AW$14:$AW$54,0))*G1775,"")),"")</f>
        <v/>
      </c>
      <c r="AE1775" s="237" t="str">
        <f t="shared" si="276"/>
        <v/>
      </c>
      <c r="AF1775" s="198">
        <f t="shared" si="278"/>
        <v>0</v>
      </c>
      <c r="AG1775" s="239">
        <f t="shared" si="279"/>
        <v>0</v>
      </c>
    </row>
    <row r="1776" spans="1:33">
      <c r="A1776" s="228"/>
      <c r="B1776" s="176"/>
      <c r="C1776" s="229"/>
      <c r="D1776" s="230"/>
      <c r="E1776" s="230"/>
      <c r="F1776" s="230"/>
      <c r="G1776" s="230"/>
      <c r="H1776" s="231"/>
      <c r="I1776" s="231"/>
      <c r="J1776" s="232"/>
      <c r="K1776" s="232"/>
      <c r="L1776" s="232"/>
      <c r="M1776" s="181">
        <f t="shared" si="277"/>
        <v>0</v>
      </c>
      <c r="N1776" s="181">
        <f>IF(H1776="",0,H1776*I1776*'Avoided Water Savings Cost'!$C$16)</f>
        <v>0</v>
      </c>
      <c r="O1776" s="545">
        <f>IF(C1776="",0,IF($B$3="NYSEG",C1776/(1-'Avoided Electric Costs 2020'!$W$21),IF($B$3="RG&amp;E",C1776/(1-'Avoided Electric Costs 2020'!$X$21),"")))</f>
        <v>0</v>
      </c>
      <c r="P1776" s="546">
        <f>IF(D1776="",0,IF($B$3="NYSEG",D1776/(1-'Avoided Electric Costs 2020'!$W$21),IF($B$3="RG&amp;E",D1776/(1-'Avoided Electric Costs 2020'!$X$21),"")))</f>
        <v>0</v>
      </c>
      <c r="Q1776" s="546">
        <f>IF(E1776="",0,IF($B$3="NYSEG",E1776/(1-'Avoided Natural Gas Costs 2020'!$J$34),IF($B$3="RG&amp;E",E1776/(1-'Avoided Natural Gas Costs 2020'!$K$34),"")))</f>
        <v>0</v>
      </c>
      <c r="R1776" s="233" t="str">
        <f>IFERROR(IF(P1776*'BCA Inputs'!$C$1+Q1776*'BCA Inputs'!$C$2+F1776*'BCA Inputs'!$C$2+G1776*'BCA Inputs'!$C$2=0,"",P1776*'BCA Inputs'!$C$1+Q1776*'BCA Inputs'!$C$2+F1776*'BCA Inputs'!$C$2+G1776*'BCA Inputs'!$C$2),"")</f>
        <v/>
      </c>
      <c r="S1776" s="181" t="str">
        <f t="shared" si="270"/>
        <v/>
      </c>
      <c r="T1776" s="181" t="str">
        <f>IFERROR(IF($B$3="NYSEG",(INDEX('BCA Inputs'!$N$14:$N$54,MATCH(I1776,'BCA Inputs'!$M$14:$M$54,0))*P1776+INDEX('BCA Inputs'!$O$14:$O$54,MATCH(I1776,'BCA Inputs'!$M$14:$M$54,0))*O1776+INDEX('BCA Inputs'!P:P,MATCH(I1776,'BCA Inputs'!M:M,0))*Q1776+INDEX('BCA Inputs'!Q:Q,MATCH(I1776,'BCA Inputs'!M:M,0))*F1776+INDEX('BCA Inputs'!R:R,MATCH(I1776,'BCA Inputs'!M:M,0))*G1776)+L1776+N1776,IF($B$3="RG&amp;E",(INDEX('BCA Inputs'!$AX$14:$AX$54,MATCH(I1776,'BCA Inputs'!$AW$14:$AW$54,0))*P1776+INDEX('BCA Inputs'!$AY$14:$AY$54,MATCH(I1776,'BCA Inputs'!$AW$14:$AW$54,0))*O1776+INDEX('BCA Inputs'!$AZ$14:$AZ$54,MATCH(I1776,'BCA Inputs'!$AW$14:$AW$54,0))*Q1776+INDEX('BCA Inputs'!$BA$14:$BA$54,MATCH(I1776,'BCA Inputs'!$AW$14:$AW$54,0))*F1776+INDEX('BCA Inputs'!$BB$14:$BB$54,MATCH(I1776,'BCA Inputs'!$AW$14:$AW$54,0))*G1776)+L1776+N1776,"")),"")</f>
        <v/>
      </c>
      <c r="U1776" s="234" t="str">
        <f t="shared" si="271"/>
        <v/>
      </c>
      <c r="V1776" s="234" t="str">
        <f t="shared" si="272"/>
        <v/>
      </c>
      <c r="W1776" s="234" t="str">
        <f t="shared" si="273"/>
        <v/>
      </c>
      <c r="Y1776" s="235" t="str">
        <f t="shared" si="274"/>
        <v/>
      </c>
      <c r="Z1776" s="236" t="str">
        <f>IFERROR(IF($B$3="NYSEG",INDEX('BCA Inputs'!$X$14:$X$54,MATCH(I1776,'BCA Inputs'!$M$14:$M$54,0))*P1776+INDEX('BCA Inputs'!$Y$14:$Y$54,MATCH(I1776,'BCA Inputs'!$M$14:$M$54,0))*O1776+INDEX('BCA Inputs'!$Z$14:$Z$54,MATCH(I1776,'BCA Inputs'!$M$14:$M$54,0))*Q1776+INDEX('BCA Inputs'!$AA$14:$AA$54,MATCH(I1776,'BCA Inputs'!$M$14:$M$54,0))*F1776+INDEX('BCA Inputs'!$AB$14:$AB$54,MATCH(I1776,'BCA Inputs'!$M$14:$M$54,0))*G1776,IF($B$3="RG&amp;E",INDEX('BCA Inputs'!$BG$14:$BG$54,MATCH(I1776,'BCA Inputs'!$AW$14:$AW$54,0))*P1776+INDEX('BCA Inputs'!$BH$14:$BH$54,MATCH(I1776,'BCA Inputs'!$AW$14:$AW$54,0))*O1776+INDEX('BCA Inputs'!$BI$14:$BI$54,MATCH(I1776,'BCA Inputs'!$AW$14:$AW$54,0))*Q1776+INDEX('BCA Inputs'!$BJ$14:$BJ$54,MATCH(I1776,'BCA Inputs'!$AW$14:$AW$54,0))*F1776+INDEX('BCA Inputs'!$BK$14:$BK$54,MATCH(I1776,'BCA Inputs'!$AW$14:$AW$54,0))*G1776,"")),"")</f>
        <v/>
      </c>
      <c r="AA1776" s="237" t="str">
        <f t="shared" si="275"/>
        <v/>
      </c>
      <c r="AC1776" s="238" t="str">
        <f>IFERROR((K1776+R1776)+IF($B$3="NYSEG",INDEX('BCA Inputs'!$AI$14:$AI$54,MATCH(I1776,'BCA Inputs'!$M$14:$M$54,0))*P1776+INDEX('BCA Inputs'!$AJ$14:$AJ$54,MATCH(I1776,'BCA Inputs'!$M$14:$M$54,0))*Q1776,IF($B$3="RG&amp;E",INDEX('BCA Inputs'!$BR$14:$BR$54,MATCH(I1776,'BCA Inputs'!$AW$14:$AW$54,0))*P1776+INDEX('BCA Inputs'!$BS$14:$BS$54,MATCH(I1776,'BCA Inputs'!$AW$14:$AW$54,0))*Q1776,"")),"")</f>
        <v/>
      </c>
      <c r="AD1776" s="181" t="str">
        <f>IFERROR(IF($B$3="NYSEG",INDEX('BCA Inputs'!$AD$14:$AD$54,MATCH(I1776,'BCA Inputs'!$M$14:$M$54,0))*P1776+INDEX('BCA Inputs'!$AE$14:$AE$54,MATCH(I1776,'BCA Inputs'!$M$14:$M$54,0))*O1776+INDEX('BCA Inputs'!$AF$14:$AF$54,MATCH(I1776,'BCA Inputs'!$M$14:$M$54,0))*Q1776+INDEX('BCA Inputs'!$AG$14:$AG$54,MATCH(I1776,'BCA Inputs'!$M$14:$M$54,0))*F1776+INDEX('BCA Inputs'!$AH$14:$AH$54,MATCH(I1776,'BCA Inputs'!$M$14:$M$54,0))*G1776,IF($B$3="RG&amp;E",INDEX('BCA Inputs'!$BM$14:$BM$54,MATCH(I1776,'BCA Inputs'!$AW$14:$AW$54,0))*P1776+INDEX('BCA Inputs'!$BN$14:$BN$54,MATCH(I1776,'BCA Inputs'!$AW$14:$AW$54,0))*O1776+INDEX('BCA Inputs'!$BO$14:$BO$54,MATCH(I1776,'BCA Inputs'!$AW$14:$AW$54,0))*Q1776+INDEX('BCA Inputs'!$BP$14:$BP$54,MATCH(I1776,'BCA Inputs'!$AW$14:$AW$54,0))*F1776+INDEX('BCA Inputs'!$BQ$14:$BQ$54,MATCH(I1776,'BCA Inputs'!$AW$14:$AW$54,0))*G1776,"")),"")</f>
        <v/>
      </c>
      <c r="AE1776" s="237" t="str">
        <f t="shared" si="276"/>
        <v/>
      </c>
      <c r="AF1776" s="198">
        <f t="shared" si="278"/>
        <v>0</v>
      </c>
      <c r="AG1776" s="239">
        <f t="shared" si="279"/>
        <v>0</v>
      </c>
    </row>
    <row r="1777" spans="1:33">
      <c r="A1777" s="228"/>
      <c r="B1777" s="176"/>
      <c r="C1777" s="229"/>
      <c r="D1777" s="230"/>
      <c r="E1777" s="230"/>
      <c r="F1777" s="230"/>
      <c r="G1777" s="230"/>
      <c r="H1777" s="231"/>
      <c r="I1777" s="231"/>
      <c r="J1777" s="232"/>
      <c r="K1777" s="232"/>
      <c r="L1777" s="232"/>
      <c r="M1777" s="181">
        <f t="shared" si="277"/>
        <v>0</v>
      </c>
      <c r="N1777" s="181">
        <f>IF(H1777="",0,H1777*I1777*'Avoided Water Savings Cost'!$C$16)</f>
        <v>0</v>
      </c>
      <c r="O1777" s="545">
        <f>IF(C1777="",0,IF($B$3="NYSEG",C1777/(1-'Avoided Electric Costs 2020'!$W$21),IF($B$3="RG&amp;E",C1777/(1-'Avoided Electric Costs 2020'!$X$21),"")))</f>
        <v>0</v>
      </c>
      <c r="P1777" s="546">
        <f>IF(D1777="",0,IF($B$3="NYSEG",D1777/(1-'Avoided Electric Costs 2020'!$W$21),IF($B$3="RG&amp;E",D1777/(1-'Avoided Electric Costs 2020'!$X$21),"")))</f>
        <v>0</v>
      </c>
      <c r="Q1777" s="546">
        <f>IF(E1777="",0,IF($B$3="NYSEG",E1777/(1-'Avoided Natural Gas Costs 2020'!$J$34),IF($B$3="RG&amp;E",E1777/(1-'Avoided Natural Gas Costs 2020'!$K$34),"")))</f>
        <v>0</v>
      </c>
      <c r="R1777" s="233" t="str">
        <f>IFERROR(IF(P1777*'BCA Inputs'!$C$1+Q1777*'BCA Inputs'!$C$2+F1777*'BCA Inputs'!$C$2+G1777*'BCA Inputs'!$C$2=0,"",P1777*'BCA Inputs'!$C$1+Q1777*'BCA Inputs'!$C$2+F1777*'BCA Inputs'!$C$2+G1777*'BCA Inputs'!$C$2),"")</f>
        <v/>
      </c>
      <c r="S1777" s="181" t="str">
        <f t="shared" si="270"/>
        <v/>
      </c>
      <c r="T1777" s="181" t="str">
        <f>IFERROR(IF($B$3="NYSEG",(INDEX('BCA Inputs'!$N$14:$N$54,MATCH(I1777,'BCA Inputs'!$M$14:$M$54,0))*P1777+INDEX('BCA Inputs'!$O$14:$O$54,MATCH(I1777,'BCA Inputs'!$M$14:$M$54,0))*O1777+INDEX('BCA Inputs'!P:P,MATCH(I1777,'BCA Inputs'!M:M,0))*Q1777+INDEX('BCA Inputs'!Q:Q,MATCH(I1777,'BCA Inputs'!M:M,0))*F1777+INDEX('BCA Inputs'!R:R,MATCH(I1777,'BCA Inputs'!M:M,0))*G1777)+L1777+N1777,IF($B$3="RG&amp;E",(INDEX('BCA Inputs'!$AX$14:$AX$54,MATCH(I1777,'BCA Inputs'!$AW$14:$AW$54,0))*P1777+INDEX('BCA Inputs'!$AY$14:$AY$54,MATCH(I1777,'BCA Inputs'!$AW$14:$AW$54,0))*O1777+INDEX('BCA Inputs'!$AZ$14:$AZ$54,MATCH(I1777,'BCA Inputs'!$AW$14:$AW$54,0))*Q1777+INDEX('BCA Inputs'!$BA$14:$BA$54,MATCH(I1777,'BCA Inputs'!$AW$14:$AW$54,0))*F1777+INDEX('BCA Inputs'!$BB$14:$BB$54,MATCH(I1777,'BCA Inputs'!$AW$14:$AW$54,0))*G1777)+L1777+N1777,"")),"")</f>
        <v/>
      </c>
      <c r="U1777" s="234" t="str">
        <f t="shared" si="271"/>
        <v/>
      </c>
      <c r="V1777" s="234" t="str">
        <f t="shared" si="272"/>
        <v/>
      </c>
      <c r="W1777" s="234" t="str">
        <f t="shared" si="273"/>
        <v/>
      </c>
      <c r="Y1777" s="235" t="str">
        <f t="shared" si="274"/>
        <v/>
      </c>
      <c r="Z1777" s="236" t="str">
        <f>IFERROR(IF($B$3="NYSEG",INDEX('BCA Inputs'!$X$14:$X$54,MATCH(I1777,'BCA Inputs'!$M$14:$M$54,0))*P1777+INDEX('BCA Inputs'!$Y$14:$Y$54,MATCH(I1777,'BCA Inputs'!$M$14:$M$54,0))*O1777+INDEX('BCA Inputs'!$Z$14:$Z$54,MATCH(I1777,'BCA Inputs'!$M$14:$M$54,0))*Q1777+INDEX('BCA Inputs'!$AA$14:$AA$54,MATCH(I1777,'BCA Inputs'!$M$14:$M$54,0))*F1777+INDEX('BCA Inputs'!$AB$14:$AB$54,MATCH(I1777,'BCA Inputs'!$M$14:$M$54,0))*G1777,IF($B$3="RG&amp;E",INDEX('BCA Inputs'!$BG$14:$BG$54,MATCH(I1777,'BCA Inputs'!$AW$14:$AW$54,0))*P1777+INDEX('BCA Inputs'!$BH$14:$BH$54,MATCH(I1777,'BCA Inputs'!$AW$14:$AW$54,0))*O1777+INDEX('BCA Inputs'!$BI$14:$BI$54,MATCH(I1777,'BCA Inputs'!$AW$14:$AW$54,0))*Q1777+INDEX('BCA Inputs'!$BJ$14:$BJ$54,MATCH(I1777,'BCA Inputs'!$AW$14:$AW$54,0))*F1777+INDEX('BCA Inputs'!$BK$14:$BK$54,MATCH(I1777,'BCA Inputs'!$AW$14:$AW$54,0))*G1777,"")),"")</f>
        <v/>
      </c>
      <c r="AA1777" s="237" t="str">
        <f t="shared" si="275"/>
        <v/>
      </c>
      <c r="AC1777" s="238" t="str">
        <f>IFERROR((K1777+R1777)+IF($B$3="NYSEG",INDEX('BCA Inputs'!$AI$14:$AI$54,MATCH(I1777,'BCA Inputs'!$M$14:$M$54,0))*P1777+INDEX('BCA Inputs'!$AJ$14:$AJ$54,MATCH(I1777,'BCA Inputs'!$M$14:$M$54,0))*Q1777,IF($B$3="RG&amp;E",INDEX('BCA Inputs'!$BR$14:$BR$54,MATCH(I1777,'BCA Inputs'!$AW$14:$AW$54,0))*P1777+INDEX('BCA Inputs'!$BS$14:$BS$54,MATCH(I1777,'BCA Inputs'!$AW$14:$AW$54,0))*Q1777,"")),"")</f>
        <v/>
      </c>
      <c r="AD1777" s="181" t="str">
        <f>IFERROR(IF($B$3="NYSEG",INDEX('BCA Inputs'!$AD$14:$AD$54,MATCH(I1777,'BCA Inputs'!$M$14:$M$54,0))*P1777+INDEX('BCA Inputs'!$AE$14:$AE$54,MATCH(I1777,'BCA Inputs'!$M$14:$M$54,0))*O1777+INDEX('BCA Inputs'!$AF$14:$AF$54,MATCH(I1777,'BCA Inputs'!$M$14:$M$54,0))*Q1777+INDEX('BCA Inputs'!$AG$14:$AG$54,MATCH(I1777,'BCA Inputs'!$M$14:$M$54,0))*F1777+INDEX('BCA Inputs'!$AH$14:$AH$54,MATCH(I1777,'BCA Inputs'!$M$14:$M$54,0))*G1777,IF($B$3="RG&amp;E",INDEX('BCA Inputs'!$BM$14:$BM$54,MATCH(I1777,'BCA Inputs'!$AW$14:$AW$54,0))*P1777+INDEX('BCA Inputs'!$BN$14:$BN$54,MATCH(I1777,'BCA Inputs'!$AW$14:$AW$54,0))*O1777+INDEX('BCA Inputs'!$BO$14:$BO$54,MATCH(I1777,'BCA Inputs'!$AW$14:$AW$54,0))*Q1777+INDEX('BCA Inputs'!$BP$14:$BP$54,MATCH(I1777,'BCA Inputs'!$AW$14:$AW$54,0))*F1777+INDEX('BCA Inputs'!$BQ$14:$BQ$54,MATCH(I1777,'BCA Inputs'!$AW$14:$AW$54,0))*G1777,"")),"")</f>
        <v/>
      </c>
      <c r="AE1777" s="237" t="str">
        <f t="shared" si="276"/>
        <v/>
      </c>
      <c r="AF1777" s="198">
        <f t="shared" si="278"/>
        <v>0</v>
      </c>
      <c r="AG1777" s="239">
        <f t="shared" si="279"/>
        <v>0</v>
      </c>
    </row>
    <row r="1778" spans="1:33">
      <c r="A1778" s="228"/>
      <c r="B1778" s="176"/>
      <c r="C1778" s="229"/>
      <c r="D1778" s="230"/>
      <c r="E1778" s="230"/>
      <c r="F1778" s="230"/>
      <c r="G1778" s="230"/>
      <c r="H1778" s="231"/>
      <c r="I1778" s="231"/>
      <c r="J1778" s="232"/>
      <c r="K1778" s="232"/>
      <c r="L1778" s="232"/>
      <c r="M1778" s="181">
        <f t="shared" si="277"/>
        <v>0</v>
      </c>
      <c r="N1778" s="181">
        <f>IF(H1778="",0,H1778*I1778*'Avoided Water Savings Cost'!$C$16)</f>
        <v>0</v>
      </c>
      <c r="O1778" s="545">
        <f>IF(C1778="",0,IF($B$3="NYSEG",C1778/(1-'Avoided Electric Costs 2020'!$W$21),IF($B$3="RG&amp;E",C1778/(1-'Avoided Electric Costs 2020'!$X$21),"")))</f>
        <v>0</v>
      </c>
      <c r="P1778" s="546">
        <f>IF(D1778="",0,IF($B$3="NYSEG",D1778/(1-'Avoided Electric Costs 2020'!$W$21),IF($B$3="RG&amp;E",D1778/(1-'Avoided Electric Costs 2020'!$X$21),"")))</f>
        <v>0</v>
      </c>
      <c r="Q1778" s="546">
        <f>IF(E1778="",0,IF($B$3="NYSEG",E1778/(1-'Avoided Natural Gas Costs 2020'!$J$34),IF($B$3="RG&amp;E",E1778/(1-'Avoided Natural Gas Costs 2020'!$K$34),"")))</f>
        <v>0</v>
      </c>
      <c r="R1778" s="233" t="str">
        <f>IFERROR(IF(P1778*'BCA Inputs'!$C$1+Q1778*'BCA Inputs'!$C$2+F1778*'BCA Inputs'!$C$2+G1778*'BCA Inputs'!$C$2=0,"",P1778*'BCA Inputs'!$C$1+Q1778*'BCA Inputs'!$C$2+F1778*'BCA Inputs'!$C$2+G1778*'BCA Inputs'!$C$2),"")</f>
        <v/>
      </c>
      <c r="S1778" s="181" t="str">
        <f t="shared" si="270"/>
        <v/>
      </c>
      <c r="T1778" s="181" t="str">
        <f>IFERROR(IF($B$3="NYSEG",(INDEX('BCA Inputs'!$N$14:$N$54,MATCH(I1778,'BCA Inputs'!$M$14:$M$54,0))*P1778+INDEX('BCA Inputs'!$O$14:$O$54,MATCH(I1778,'BCA Inputs'!$M$14:$M$54,0))*O1778+INDEX('BCA Inputs'!P:P,MATCH(I1778,'BCA Inputs'!M:M,0))*Q1778+INDEX('BCA Inputs'!Q:Q,MATCH(I1778,'BCA Inputs'!M:M,0))*F1778+INDEX('BCA Inputs'!R:R,MATCH(I1778,'BCA Inputs'!M:M,0))*G1778)+L1778+N1778,IF($B$3="RG&amp;E",(INDEX('BCA Inputs'!$AX$14:$AX$54,MATCH(I1778,'BCA Inputs'!$AW$14:$AW$54,0))*P1778+INDEX('BCA Inputs'!$AY$14:$AY$54,MATCH(I1778,'BCA Inputs'!$AW$14:$AW$54,0))*O1778+INDEX('BCA Inputs'!$AZ$14:$AZ$54,MATCH(I1778,'BCA Inputs'!$AW$14:$AW$54,0))*Q1778+INDEX('BCA Inputs'!$BA$14:$BA$54,MATCH(I1778,'BCA Inputs'!$AW$14:$AW$54,0))*F1778+INDEX('BCA Inputs'!$BB$14:$BB$54,MATCH(I1778,'BCA Inputs'!$AW$14:$AW$54,0))*G1778)+L1778+N1778,"")),"")</f>
        <v/>
      </c>
      <c r="U1778" s="234" t="str">
        <f t="shared" si="271"/>
        <v/>
      </c>
      <c r="V1778" s="234" t="str">
        <f t="shared" si="272"/>
        <v/>
      </c>
      <c r="W1778" s="234" t="str">
        <f t="shared" si="273"/>
        <v/>
      </c>
      <c r="Y1778" s="235" t="str">
        <f t="shared" si="274"/>
        <v/>
      </c>
      <c r="Z1778" s="236" t="str">
        <f>IFERROR(IF($B$3="NYSEG",INDEX('BCA Inputs'!$X$14:$X$54,MATCH(I1778,'BCA Inputs'!$M$14:$M$54,0))*P1778+INDEX('BCA Inputs'!$Y$14:$Y$54,MATCH(I1778,'BCA Inputs'!$M$14:$M$54,0))*O1778+INDEX('BCA Inputs'!$Z$14:$Z$54,MATCH(I1778,'BCA Inputs'!$M$14:$M$54,0))*Q1778+INDEX('BCA Inputs'!$AA$14:$AA$54,MATCH(I1778,'BCA Inputs'!$M$14:$M$54,0))*F1778+INDEX('BCA Inputs'!$AB$14:$AB$54,MATCH(I1778,'BCA Inputs'!$M$14:$M$54,0))*G1778,IF($B$3="RG&amp;E",INDEX('BCA Inputs'!$BG$14:$BG$54,MATCH(I1778,'BCA Inputs'!$AW$14:$AW$54,0))*P1778+INDEX('BCA Inputs'!$BH$14:$BH$54,MATCH(I1778,'BCA Inputs'!$AW$14:$AW$54,0))*O1778+INDEX('BCA Inputs'!$BI$14:$BI$54,MATCH(I1778,'BCA Inputs'!$AW$14:$AW$54,0))*Q1778+INDEX('BCA Inputs'!$BJ$14:$BJ$54,MATCH(I1778,'BCA Inputs'!$AW$14:$AW$54,0))*F1778+INDEX('BCA Inputs'!$BK$14:$BK$54,MATCH(I1778,'BCA Inputs'!$AW$14:$AW$54,0))*G1778,"")),"")</f>
        <v/>
      </c>
      <c r="AA1778" s="237" t="str">
        <f t="shared" si="275"/>
        <v/>
      </c>
      <c r="AC1778" s="238" t="str">
        <f>IFERROR((K1778+R1778)+IF($B$3="NYSEG",INDEX('BCA Inputs'!$AI$14:$AI$54,MATCH(I1778,'BCA Inputs'!$M$14:$M$54,0))*P1778+INDEX('BCA Inputs'!$AJ$14:$AJ$54,MATCH(I1778,'BCA Inputs'!$M$14:$M$54,0))*Q1778,IF($B$3="RG&amp;E",INDEX('BCA Inputs'!$BR$14:$BR$54,MATCH(I1778,'BCA Inputs'!$AW$14:$AW$54,0))*P1778+INDEX('BCA Inputs'!$BS$14:$BS$54,MATCH(I1778,'BCA Inputs'!$AW$14:$AW$54,0))*Q1778,"")),"")</f>
        <v/>
      </c>
      <c r="AD1778" s="181" t="str">
        <f>IFERROR(IF($B$3="NYSEG",INDEX('BCA Inputs'!$AD$14:$AD$54,MATCH(I1778,'BCA Inputs'!$M$14:$M$54,0))*P1778+INDEX('BCA Inputs'!$AE$14:$AE$54,MATCH(I1778,'BCA Inputs'!$M$14:$M$54,0))*O1778+INDEX('BCA Inputs'!$AF$14:$AF$54,MATCH(I1778,'BCA Inputs'!$M$14:$M$54,0))*Q1778+INDEX('BCA Inputs'!$AG$14:$AG$54,MATCH(I1778,'BCA Inputs'!$M$14:$M$54,0))*F1778+INDEX('BCA Inputs'!$AH$14:$AH$54,MATCH(I1778,'BCA Inputs'!$M$14:$M$54,0))*G1778,IF($B$3="RG&amp;E",INDEX('BCA Inputs'!$BM$14:$BM$54,MATCH(I1778,'BCA Inputs'!$AW$14:$AW$54,0))*P1778+INDEX('BCA Inputs'!$BN$14:$BN$54,MATCH(I1778,'BCA Inputs'!$AW$14:$AW$54,0))*O1778+INDEX('BCA Inputs'!$BO$14:$BO$54,MATCH(I1778,'BCA Inputs'!$AW$14:$AW$54,0))*Q1778+INDEX('BCA Inputs'!$BP$14:$BP$54,MATCH(I1778,'BCA Inputs'!$AW$14:$AW$54,0))*F1778+INDEX('BCA Inputs'!$BQ$14:$BQ$54,MATCH(I1778,'BCA Inputs'!$AW$14:$AW$54,0))*G1778,"")),"")</f>
        <v/>
      </c>
      <c r="AE1778" s="237" t="str">
        <f t="shared" si="276"/>
        <v/>
      </c>
      <c r="AF1778" s="198">
        <f t="shared" si="278"/>
        <v>0</v>
      </c>
      <c r="AG1778" s="239">
        <f t="shared" si="279"/>
        <v>0</v>
      </c>
    </row>
    <row r="1779" spans="1:33">
      <c r="A1779" s="228"/>
      <c r="B1779" s="176"/>
      <c r="C1779" s="229"/>
      <c r="D1779" s="230"/>
      <c r="E1779" s="230"/>
      <c r="F1779" s="230"/>
      <c r="G1779" s="230"/>
      <c r="H1779" s="231"/>
      <c r="I1779" s="231"/>
      <c r="J1779" s="232"/>
      <c r="K1779" s="232"/>
      <c r="L1779" s="232"/>
      <c r="M1779" s="181">
        <f t="shared" si="277"/>
        <v>0</v>
      </c>
      <c r="N1779" s="181">
        <f>IF(H1779="",0,H1779*I1779*'Avoided Water Savings Cost'!$C$16)</f>
        <v>0</v>
      </c>
      <c r="O1779" s="545">
        <f>IF(C1779="",0,IF($B$3="NYSEG",C1779/(1-'Avoided Electric Costs 2020'!$W$21),IF($B$3="RG&amp;E",C1779/(1-'Avoided Electric Costs 2020'!$X$21),"")))</f>
        <v>0</v>
      </c>
      <c r="P1779" s="546">
        <f>IF(D1779="",0,IF($B$3="NYSEG",D1779/(1-'Avoided Electric Costs 2020'!$W$21),IF($B$3="RG&amp;E",D1779/(1-'Avoided Electric Costs 2020'!$X$21),"")))</f>
        <v>0</v>
      </c>
      <c r="Q1779" s="546">
        <f>IF(E1779="",0,IF($B$3="NYSEG",E1779/(1-'Avoided Natural Gas Costs 2020'!$J$34),IF($B$3="RG&amp;E",E1779/(1-'Avoided Natural Gas Costs 2020'!$K$34),"")))</f>
        <v>0</v>
      </c>
      <c r="R1779" s="233" t="str">
        <f>IFERROR(IF(P1779*'BCA Inputs'!$C$1+Q1779*'BCA Inputs'!$C$2+F1779*'BCA Inputs'!$C$2+G1779*'BCA Inputs'!$C$2=0,"",P1779*'BCA Inputs'!$C$1+Q1779*'BCA Inputs'!$C$2+F1779*'BCA Inputs'!$C$2+G1779*'BCA Inputs'!$C$2),"")</f>
        <v/>
      </c>
      <c r="S1779" s="181" t="str">
        <f t="shared" si="270"/>
        <v/>
      </c>
      <c r="T1779" s="181" t="str">
        <f>IFERROR(IF($B$3="NYSEG",(INDEX('BCA Inputs'!$N$14:$N$54,MATCH(I1779,'BCA Inputs'!$M$14:$M$54,0))*P1779+INDEX('BCA Inputs'!$O$14:$O$54,MATCH(I1779,'BCA Inputs'!$M$14:$M$54,0))*O1779+INDEX('BCA Inputs'!P:P,MATCH(I1779,'BCA Inputs'!M:M,0))*Q1779+INDEX('BCA Inputs'!Q:Q,MATCH(I1779,'BCA Inputs'!M:M,0))*F1779+INDEX('BCA Inputs'!R:R,MATCH(I1779,'BCA Inputs'!M:M,0))*G1779)+L1779+N1779,IF($B$3="RG&amp;E",(INDEX('BCA Inputs'!$AX$14:$AX$54,MATCH(I1779,'BCA Inputs'!$AW$14:$AW$54,0))*P1779+INDEX('BCA Inputs'!$AY$14:$AY$54,MATCH(I1779,'BCA Inputs'!$AW$14:$AW$54,0))*O1779+INDEX('BCA Inputs'!$AZ$14:$AZ$54,MATCH(I1779,'BCA Inputs'!$AW$14:$AW$54,0))*Q1779+INDEX('BCA Inputs'!$BA$14:$BA$54,MATCH(I1779,'BCA Inputs'!$AW$14:$AW$54,0))*F1779+INDEX('BCA Inputs'!$BB$14:$BB$54,MATCH(I1779,'BCA Inputs'!$AW$14:$AW$54,0))*G1779)+L1779+N1779,"")),"")</f>
        <v/>
      </c>
      <c r="U1779" s="234" t="str">
        <f t="shared" si="271"/>
        <v/>
      </c>
      <c r="V1779" s="234" t="str">
        <f t="shared" si="272"/>
        <v/>
      </c>
      <c r="W1779" s="234" t="str">
        <f t="shared" si="273"/>
        <v/>
      </c>
      <c r="Y1779" s="235" t="str">
        <f t="shared" si="274"/>
        <v/>
      </c>
      <c r="Z1779" s="236" t="str">
        <f>IFERROR(IF($B$3="NYSEG",INDEX('BCA Inputs'!$X$14:$X$54,MATCH(I1779,'BCA Inputs'!$M$14:$M$54,0))*P1779+INDEX('BCA Inputs'!$Y$14:$Y$54,MATCH(I1779,'BCA Inputs'!$M$14:$M$54,0))*O1779+INDEX('BCA Inputs'!$Z$14:$Z$54,MATCH(I1779,'BCA Inputs'!$M$14:$M$54,0))*Q1779+INDEX('BCA Inputs'!$AA$14:$AA$54,MATCH(I1779,'BCA Inputs'!$M$14:$M$54,0))*F1779+INDEX('BCA Inputs'!$AB$14:$AB$54,MATCH(I1779,'BCA Inputs'!$M$14:$M$54,0))*G1779,IF($B$3="RG&amp;E",INDEX('BCA Inputs'!$BG$14:$BG$54,MATCH(I1779,'BCA Inputs'!$AW$14:$AW$54,0))*P1779+INDEX('BCA Inputs'!$BH$14:$BH$54,MATCH(I1779,'BCA Inputs'!$AW$14:$AW$54,0))*O1779+INDEX('BCA Inputs'!$BI$14:$BI$54,MATCH(I1779,'BCA Inputs'!$AW$14:$AW$54,0))*Q1779+INDEX('BCA Inputs'!$BJ$14:$BJ$54,MATCH(I1779,'BCA Inputs'!$AW$14:$AW$54,0))*F1779+INDEX('BCA Inputs'!$BK$14:$BK$54,MATCH(I1779,'BCA Inputs'!$AW$14:$AW$54,0))*G1779,"")),"")</f>
        <v/>
      </c>
      <c r="AA1779" s="237" t="str">
        <f t="shared" si="275"/>
        <v/>
      </c>
      <c r="AC1779" s="238" t="str">
        <f>IFERROR((K1779+R1779)+IF($B$3="NYSEG",INDEX('BCA Inputs'!$AI$14:$AI$54,MATCH(I1779,'BCA Inputs'!$M$14:$M$54,0))*P1779+INDEX('BCA Inputs'!$AJ$14:$AJ$54,MATCH(I1779,'BCA Inputs'!$M$14:$M$54,0))*Q1779,IF($B$3="RG&amp;E",INDEX('BCA Inputs'!$BR$14:$BR$54,MATCH(I1779,'BCA Inputs'!$AW$14:$AW$54,0))*P1779+INDEX('BCA Inputs'!$BS$14:$BS$54,MATCH(I1779,'BCA Inputs'!$AW$14:$AW$54,0))*Q1779,"")),"")</f>
        <v/>
      </c>
      <c r="AD1779" s="181" t="str">
        <f>IFERROR(IF($B$3="NYSEG",INDEX('BCA Inputs'!$AD$14:$AD$54,MATCH(I1779,'BCA Inputs'!$M$14:$M$54,0))*P1779+INDEX('BCA Inputs'!$AE$14:$AE$54,MATCH(I1779,'BCA Inputs'!$M$14:$M$54,0))*O1779+INDEX('BCA Inputs'!$AF$14:$AF$54,MATCH(I1779,'BCA Inputs'!$M$14:$M$54,0))*Q1779+INDEX('BCA Inputs'!$AG$14:$AG$54,MATCH(I1779,'BCA Inputs'!$M$14:$M$54,0))*F1779+INDEX('BCA Inputs'!$AH$14:$AH$54,MATCH(I1779,'BCA Inputs'!$M$14:$M$54,0))*G1779,IF($B$3="RG&amp;E",INDEX('BCA Inputs'!$BM$14:$BM$54,MATCH(I1779,'BCA Inputs'!$AW$14:$AW$54,0))*P1779+INDEX('BCA Inputs'!$BN$14:$BN$54,MATCH(I1779,'BCA Inputs'!$AW$14:$AW$54,0))*O1779+INDEX('BCA Inputs'!$BO$14:$BO$54,MATCH(I1779,'BCA Inputs'!$AW$14:$AW$54,0))*Q1779+INDEX('BCA Inputs'!$BP$14:$BP$54,MATCH(I1779,'BCA Inputs'!$AW$14:$AW$54,0))*F1779+INDEX('BCA Inputs'!$BQ$14:$BQ$54,MATCH(I1779,'BCA Inputs'!$AW$14:$AW$54,0))*G1779,"")),"")</f>
        <v/>
      </c>
      <c r="AE1779" s="237" t="str">
        <f t="shared" si="276"/>
        <v/>
      </c>
      <c r="AF1779" s="198">
        <f t="shared" si="278"/>
        <v>0</v>
      </c>
      <c r="AG1779" s="239">
        <f t="shared" si="279"/>
        <v>0</v>
      </c>
    </row>
    <row r="1780" spans="1:33">
      <c r="A1780" s="228"/>
      <c r="B1780" s="176"/>
      <c r="C1780" s="229"/>
      <c r="D1780" s="230"/>
      <c r="E1780" s="230"/>
      <c r="F1780" s="230"/>
      <c r="G1780" s="230"/>
      <c r="H1780" s="231"/>
      <c r="I1780" s="231"/>
      <c r="J1780" s="232"/>
      <c r="K1780" s="232"/>
      <c r="L1780" s="232"/>
      <c r="M1780" s="181">
        <f t="shared" si="277"/>
        <v>0</v>
      </c>
      <c r="N1780" s="181">
        <f>IF(H1780="",0,H1780*I1780*'Avoided Water Savings Cost'!$C$16)</f>
        <v>0</v>
      </c>
      <c r="O1780" s="545">
        <f>IF(C1780="",0,IF($B$3="NYSEG",C1780/(1-'Avoided Electric Costs 2020'!$W$21),IF($B$3="RG&amp;E",C1780/(1-'Avoided Electric Costs 2020'!$X$21),"")))</f>
        <v>0</v>
      </c>
      <c r="P1780" s="546">
        <f>IF(D1780="",0,IF($B$3="NYSEG",D1780/(1-'Avoided Electric Costs 2020'!$W$21),IF($B$3="RG&amp;E",D1780/(1-'Avoided Electric Costs 2020'!$X$21),"")))</f>
        <v>0</v>
      </c>
      <c r="Q1780" s="546">
        <f>IF(E1780="",0,IF($B$3="NYSEG",E1780/(1-'Avoided Natural Gas Costs 2020'!$J$34),IF($B$3="RG&amp;E",E1780/(1-'Avoided Natural Gas Costs 2020'!$K$34),"")))</f>
        <v>0</v>
      </c>
      <c r="R1780" s="233" t="str">
        <f>IFERROR(IF(P1780*'BCA Inputs'!$C$1+Q1780*'BCA Inputs'!$C$2+F1780*'BCA Inputs'!$C$2+G1780*'BCA Inputs'!$C$2=0,"",P1780*'BCA Inputs'!$C$1+Q1780*'BCA Inputs'!$C$2+F1780*'BCA Inputs'!$C$2+G1780*'BCA Inputs'!$C$2),"")</f>
        <v/>
      </c>
      <c r="S1780" s="181" t="str">
        <f t="shared" si="270"/>
        <v/>
      </c>
      <c r="T1780" s="181" t="str">
        <f>IFERROR(IF($B$3="NYSEG",(INDEX('BCA Inputs'!$N$14:$N$54,MATCH(I1780,'BCA Inputs'!$M$14:$M$54,0))*P1780+INDEX('BCA Inputs'!$O$14:$O$54,MATCH(I1780,'BCA Inputs'!$M$14:$M$54,0))*O1780+INDEX('BCA Inputs'!P:P,MATCH(I1780,'BCA Inputs'!M:M,0))*Q1780+INDEX('BCA Inputs'!Q:Q,MATCH(I1780,'BCA Inputs'!M:M,0))*F1780+INDEX('BCA Inputs'!R:R,MATCH(I1780,'BCA Inputs'!M:M,0))*G1780)+L1780+N1780,IF($B$3="RG&amp;E",(INDEX('BCA Inputs'!$AX$14:$AX$54,MATCH(I1780,'BCA Inputs'!$AW$14:$AW$54,0))*P1780+INDEX('BCA Inputs'!$AY$14:$AY$54,MATCH(I1780,'BCA Inputs'!$AW$14:$AW$54,0))*O1780+INDEX('BCA Inputs'!$AZ$14:$AZ$54,MATCH(I1780,'BCA Inputs'!$AW$14:$AW$54,0))*Q1780+INDEX('BCA Inputs'!$BA$14:$BA$54,MATCH(I1780,'BCA Inputs'!$AW$14:$AW$54,0))*F1780+INDEX('BCA Inputs'!$BB$14:$BB$54,MATCH(I1780,'BCA Inputs'!$AW$14:$AW$54,0))*G1780)+L1780+N1780,"")),"")</f>
        <v/>
      </c>
      <c r="U1780" s="234" t="str">
        <f t="shared" si="271"/>
        <v/>
      </c>
      <c r="V1780" s="234" t="str">
        <f t="shared" si="272"/>
        <v/>
      </c>
      <c r="W1780" s="234" t="str">
        <f t="shared" si="273"/>
        <v/>
      </c>
      <c r="Y1780" s="235" t="str">
        <f t="shared" si="274"/>
        <v/>
      </c>
      <c r="Z1780" s="236" t="str">
        <f>IFERROR(IF($B$3="NYSEG",INDEX('BCA Inputs'!$X$14:$X$54,MATCH(I1780,'BCA Inputs'!$M$14:$M$54,0))*P1780+INDEX('BCA Inputs'!$Y$14:$Y$54,MATCH(I1780,'BCA Inputs'!$M$14:$M$54,0))*O1780+INDEX('BCA Inputs'!$Z$14:$Z$54,MATCH(I1780,'BCA Inputs'!$M$14:$M$54,0))*Q1780+INDEX('BCA Inputs'!$AA$14:$AA$54,MATCH(I1780,'BCA Inputs'!$M$14:$M$54,0))*F1780+INDEX('BCA Inputs'!$AB$14:$AB$54,MATCH(I1780,'BCA Inputs'!$M$14:$M$54,0))*G1780,IF($B$3="RG&amp;E",INDEX('BCA Inputs'!$BG$14:$BG$54,MATCH(I1780,'BCA Inputs'!$AW$14:$AW$54,0))*P1780+INDEX('BCA Inputs'!$BH$14:$BH$54,MATCH(I1780,'BCA Inputs'!$AW$14:$AW$54,0))*O1780+INDEX('BCA Inputs'!$BI$14:$BI$54,MATCH(I1780,'BCA Inputs'!$AW$14:$AW$54,0))*Q1780+INDEX('BCA Inputs'!$BJ$14:$BJ$54,MATCH(I1780,'BCA Inputs'!$AW$14:$AW$54,0))*F1780+INDEX('BCA Inputs'!$BK$14:$BK$54,MATCH(I1780,'BCA Inputs'!$AW$14:$AW$54,0))*G1780,"")),"")</f>
        <v/>
      </c>
      <c r="AA1780" s="237" t="str">
        <f t="shared" si="275"/>
        <v/>
      </c>
      <c r="AC1780" s="238" t="str">
        <f>IFERROR((K1780+R1780)+IF($B$3="NYSEG",INDEX('BCA Inputs'!$AI$14:$AI$54,MATCH(I1780,'BCA Inputs'!$M$14:$M$54,0))*P1780+INDEX('BCA Inputs'!$AJ$14:$AJ$54,MATCH(I1780,'BCA Inputs'!$M$14:$M$54,0))*Q1780,IF($B$3="RG&amp;E",INDEX('BCA Inputs'!$BR$14:$BR$54,MATCH(I1780,'BCA Inputs'!$AW$14:$AW$54,0))*P1780+INDEX('BCA Inputs'!$BS$14:$BS$54,MATCH(I1780,'BCA Inputs'!$AW$14:$AW$54,0))*Q1780,"")),"")</f>
        <v/>
      </c>
      <c r="AD1780" s="181" t="str">
        <f>IFERROR(IF($B$3="NYSEG",INDEX('BCA Inputs'!$AD$14:$AD$54,MATCH(I1780,'BCA Inputs'!$M$14:$M$54,0))*P1780+INDEX('BCA Inputs'!$AE$14:$AE$54,MATCH(I1780,'BCA Inputs'!$M$14:$M$54,0))*O1780+INDEX('BCA Inputs'!$AF$14:$AF$54,MATCH(I1780,'BCA Inputs'!$M$14:$M$54,0))*Q1780+INDEX('BCA Inputs'!$AG$14:$AG$54,MATCH(I1780,'BCA Inputs'!$M$14:$M$54,0))*F1780+INDEX('BCA Inputs'!$AH$14:$AH$54,MATCH(I1780,'BCA Inputs'!$M$14:$M$54,0))*G1780,IF($B$3="RG&amp;E",INDEX('BCA Inputs'!$BM$14:$BM$54,MATCH(I1780,'BCA Inputs'!$AW$14:$AW$54,0))*P1780+INDEX('BCA Inputs'!$BN$14:$BN$54,MATCH(I1780,'BCA Inputs'!$AW$14:$AW$54,0))*O1780+INDEX('BCA Inputs'!$BO$14:$BO$54,MATCH(I1780,'BCA Inputs'!$AW$14:$AW$54,0))*Q1780+INDEX('BCA Inputs'!$BP$14:$BP$54,MATCH(I1780,'BCA Inputs'!$AW$14:$AW$54,0))*F1780+INDEX('BCA Inputs'!$BQ$14:$BQ$54,MATCH(I1780,'BCA Inputs'!$AW$14:$AW$54,0))*G1780,"")),"")</f>
        <v/>
      </c>
      <c r="AE1780" s="237" t="str">
        <f t="shared" si="276"/>
        <v/>
      </c>
      <c r="AF1780" s="198">
        <f t="shared" si="278"/>
        <v>0</v>
      </c>
      <c r="AG1780" s="239">
        <f t="shared" si="279"/>
        <v>0</v>
      </c>
    </row>
    <row r="1781" spans="1:33">
      <c r="A1781" s="228"/>
      <c r="B1781" s="176"/>
      <c r="C1781" s="229"/>
      <c r="D1781" s="230"/>
      <c r="E1781" s="230"/>
      <c r="F1781" s="230"/>
      <c r="G1781" s="230"/>
      <c r="H1781" s="231"/>
      <c r="I1781" s="231"/>
      <c r="J1781" s="232"/>
      <c r="K1781" s="232"/>
      <c r="L1781" s="232"/>
      <c r="M1781" s="181">
        <f t="shared" si="277"/>
        <v>0</v>
      </c>
      <c r="N1781" s="181">
        <f>IF(H1781="",0,H1781*I1781*'Avoided Water Savings Cost'!$C$16)</f>
        <v>0</v>
      </c>
      <c r="O1781" s="545">
        <f>IF(C1781="",0,IF($B$3="NYSEG",C1781/(1-'Avoided Electric Costs 2020'!$W$21),IF($B$3="RG&amp;E",C1781/(1-'Avoided Electric Costs 2020'!$X$21),"")))</f>
        <v>0</v>
      </c>
      <c r="P1781" s="546">
        <f>IF(D1781="",0,IF($B$3="NYSEG",D1781/(1-'Avoided Electric Costs 2020'!$W$21),IF($B$3="RG&amp;E",D1781/(1-'Avoided Electric Costs 2020'!$X$21),"")))</f>
        <v>0</v>
      </c>
      <c r="Q1781" s="546">
        <f>IF(E1781="",0,IF($B$3="NYSEG",E1781/(1-'Avoided Natural Gas Costs 2020'!$J$34),IF($B$3="RG&amp;E",E1781/(1-'Avoided Natural Gas Costs 2020'!$K$34),"")))</f>
        <v>0</v>
      </c>
      <c r="R1781" s="233" t="str">
        <f>IFERROR(IF(P1781*'BCA Inputs'!$C$1+Q1781*'BCA Inputs'!$C$2+F1781*'BCA Inputs'!$C$2+G1781*'BCA Inputs'!$C$2=0,"",P1781*'BCA Inputs'!$C$1+Q1781*'BCA Inputs'!$C$2+F1781*'BCA Inputs'!$C$2+G1781*'BCA Inputs'!$C$2),"")</f>
        <v/>
      </c>
      <c r="S1781" s="181" t="str">
        <f t="shared" si="270"/>
        <v/>
      </c>
      <c r="T1781" s="181" t="str">
        <f>IFERROR(IF($B$3="NYSEG",(INDEX('BCA Inputs'!$N$14:$N$54,MATCH(I1781,'BCA Inputs'!$M$14:$M$54,0))*P1781+INDEX('BCA Inputs'!$O$14:$O$54,MATCH(I1781,'BCA Inputs'!$M$14:$M$54,0))*O1781+INDEX('BCA Inputs'!P:P,MATCH(I1781,'BCA Inputs'!M:M,0))*Q1781+INDEX('BCA Inputs'!Q:Q,MATCH(I1781,'BCA Inputs'!M:M,0))*F1781+INDEX('BCA Inputs'!R:R,MATCH(I1781,'BCA Inputs'!M:M,0))*G1781)+L1781+N1781,IF($B$3="RG&amp;E",(INDEX('BCA Inputs'!$AX$14:$AX$54,MATCH(I1781,'BCA Inputs'!$AW$14:$AW$54,0))*P1781+INDEX('BCA Inputs'!$AY$14:$AY$54,MATCH(I1781,'BCA Inputs'!$AW$14:$AW$54,0))*O1781+INDEX('BCA Inputs'!$AZ$14:$AZ$54,MATCH(I1781,'BCA Inputs'!$AW$14:$AW$54,0))*Q1781+INDEX('BCA Inputs'!$BA$14:$BA$54,MATCH(I1781,'BCA Inputs'!$AW$14:$AW$54,0))*F1781+INDEX('BCA Inputs'!$BB$14:$BB$54,MATCH(I1781,'BCA Inputs'!$AW$14:$AW$54,0))*G1781)+L1781+N1781,"")),"")</f>
        <v/>
      </c>
      <c r="U1781" s="234" t="str">
        <f t="shared" si="271"/>
        <v/>
      </c>
      <c r="V1781" s="234" t="str">
        <f t="shared" si="272"/>
        <v/>
      </c>
      <c r="W1781" s="234" t="str">
        <f t="shared" si="273"/>
        <v/>
      </c>
      <c r="Y1781" s="235" t="str">
        <f t="shared" si="274"/>
        <v/>
      </c>
      <c r="Z1781" s="236" t="str">
        <f>IFERROR(IF($B$3="NYSEG",INDEX('BCA Inputs'!$X$14:$X$54,MATCH(I1781,'BCA Inputs'!$M$14:$M$54,0))*P1781+INDEX('BCA Inputs'!$Y$14:$Y$54,MATCH(I1781,'BCA Inputs'!$M$14:$M$54,0))*O1781+INDEX('BCA Inputs'!$Z$14:$Z$54,MATCH(I1781,'BCA Inputs'!$M$14:$M$54,0))*Q1781+INDEX('BCA Inputs'!$AA$14:$AA$54,MATCH(I1781,'BCA Inputs'!$M$14:$M$54,0))*F1781+INDEX('BCA Inputs'!$AB$14:$AB$54,MATCH(I1781,'BCA Inputs'!$M$14:$M$54,0))*G1781,IF($B$3="RG&amp;E",INDEX('BCA Inputs'!$BG$14:$BG$54,MATCH(I1781,'BCA Inputs'!$AW$14:$AW$54,0))*P1781+INDEX('BCA Inputs'!$BH$14:$BH$54,MATCH(I1781,'BCA Inputs'!$AW$14:$AW$54,0))*O1781+INDEX('BCA Inputs'!$BI$14:$BI$54,MATCH(I1781,'BCA Inputs'!$AW$14:$AW$54,0))*Q1781+INDEX('BCA Inputs'!$BJ$14:$BJ$54,MATCH(I1781,'BCA Inputs'!$AW$14:$AW$54,0))*F1781+INDEX('BCA Inputs'!$BK$14:$BK$54,MATCH(I1781,'BCA Inputs'!$AW$14:$AW$54,0))*G1781,"")),"")</f>
        <v/>
      </c>
      <c r="AA1781" s="237" t="str">
        <f t="shared" si="275"/>
        <v/>
      </c>
      <c r="AC1781" s="238" t="str">
        <f>IFERROR((K1781+R1781)+IF($B$3="NYSEG",INDEX('BCA Inputs'!$AI$14:$AI$54,MATCH(I1781,'BCA Inputs'!$M$14:$M$54,0))*P1781+INDEX('BCA Inputs'!$AJ$14:$AJ$54,MATCH(I1781,'BCA Inputs'!$M$14:$M$54,0))*Q1781,IF($B$3="RG&amp;E",INDEX('BCA Inputs'!$BR$14:$BR$54,MATCH(I1781,'BCA Inputs'!$AW$14:$AW$54,0))*P1781+INDEX('BCA Inputs'!$BS$14:$BS$54,MATCH(I1781,'BCA Inputs'!$AW$14:$AW$54,0))*Q1781,"")),"")</f>
        <v/>
      </c>
      <c r="AD1781" s="181" t="str">
        <f>IFERROR(IF($B$3="NYSEG",INDEX('BCA Inputs'!$AD$14:$AD$54,MATCH(I1781,'BCA Inputs'!$M$14:$M$54,0))*P1781+INDEX('BCA Inputs'!$AE$14:$AE$54,MATCH(I1781,'BCA Inputs'!$M$14:$M$54,0))*O1781+INDEX('BCA Inputs'!$AF$14:$AF$54,MATCH(I1781,'BCA Inputs'!$M$14:$M$54,0))*Q1781+INDEX('BCA Inputs'!$AG$14:$AG$54,MATCH(I1781,'BCA Inputs'!$M$14:$M$54,0))*F1781+INDEX('BCA Inputs'!$AH$14:$AH$54,MATCH(I1781,'BCA Inputs'!$M$14:$M$54,0))*G1781,IF($B$3="RG&amp;E",INDEX('BCA Inputs'!$BM$14:$BM$54,MATCH(I1781,'BCA Inputs'!$AW$14:$AW$54,0))*P1781+INDEX('BCA Inputs'!$BN$14:$BN$54,MATCH(I1781,'BCA Inputs'!$AW$14:$AW$54,0))*O1781+INDEX('BCA Inputs'!$BO$14:$BO$54,MATCH(I1781,'BCA Inputs'!$AW$14:$AW$54,0))*Q1781+INDEX('BCA Inputs'!$BP$14:$BP$54,MATCH(I1781,'BCA Inputs'!$AW$14:$AW$54,0))*F1781+INDEX('BCA Inputs'!$BQ$14:$BQ$54,MATCH(I1781,'BCA Inputs'!$AW$14:$AW$54,0))*G1781,"")),"")</f>
        <v/>
      </c>
      <c r="AE1781" s="237" t="str">
        <f t="shared" si="276"/>
        <v/>
      </c>
      <c r="AF1781" s="198">
        <f t="shared" si="278"/>
        <v>0</v>
      </c>
      <c r="AG1781" s="239">
        <f t="shared" si="279"/>
        <v>0</v>
      </c>
    </row>
    <row r="1782" spans="1:33">
      <c r="A1782" s="228"/>
      <c r="B1782" s="176"/>
      <c r="C1782" s="229"/>
      <c r="D1782" s="230"/>
      <c r="E1782" s="230"/>
      <c r="F1782" s="230"/>
      <c r="G1782" s="230"/>
      <c r="H1782" s="231"/>
      <c r="I1782" s="231"/>
      <c r="J1782" s="232"/>
      <c r="K1782" s="232"/>
      <c r="L1782" s="232"/>
      <c r="M1782" s="181">
        <f t="shared" si="277"/>
        <v>0</v>
      </c>
      <c r="N1782" s="181">
        <f>IF(H1782="",0,H1782*I1782*'Avoided Water Savings Cost'!$C$16)</f>
        <v>0</v>
      </c>
      <c r="O1782" s="545">
        <f>IF(C1782="",0,IF($B$3="NYSEG",C1782/(1-'Avoided Electric Costs 2020'!$W$21),IF($B$3="RG&amp;E",C1782/(1-'Avoided Electric Costs 2020'!$X$21),"")))</f>
        <v>0</v>
      </c>
      <c r="P1782" s="546">
        <f>IF(D1782="",0,IF($B$3="NYSEG",D1782/(1-'Avoided Electric Costs 2020'!$W$21),IF($B$3="RG&amp;E",D1782/(1-'Avoided Electric Costs 2020'!$X$21),"")))</f>
        <v>0</v>
      </c>
      <c r="Q1782" s="546">
        <f>IF(E1782="",0,IF($B$3="NYSEG",E1782/(1-'Avoided Natural Gas Costs 2020'!$J$34),IF($B$3="RG&amp;E",E1782/(1-'Avoided Natural Gas Costs 2020'!$K$34),"")))</f>
        <v>0</v>
      </c>
      <c r="R1782" s="233" t="str">
        <f>IFERROR(IF(P1782*'BCA Inputs'!$C$1+Q1782*'BCA Inputs'!$C$2+F1782*'BCA Inputs'!$C$2+G1782*'BCA Inputs'!$C$2=0,"",P1782*'BCA Inputs'!$C$1+Q1782*'BCA Inputs'!$C$2+F1782*'BCA Inputs'!$C$2+G1782*'BCA Inputs'!$C$2),"")</f>
        <v/>
      </c>
      <c r="S1782" s="181" t="str">
        <f t="shared" si="270"/>
        <v/>
      </c>
      <c r="T1782" s="181" t="str">
        <f>IFERROR(IF($B$3="NYSEG",(INDEX('BCA Inputs'!$N$14:$N$54,MATCH(I1782,'BCA Inputs'!$M$14:$M$54,0))*P1782+INDEX('BCA Inputs'!$O$14:$O$54,MATCH(I1782,'BCA Inputs'!$M$14:$M$54,0))*O1782+INDEX('BCA Inputs'!P:P,MATCH(I1782,'BCA Inputs'!M:M,0))*Q1782+INDEX('BCA Inputs'!Q:Q,MATCH(I1782,'BCA Inputs'!M:M,0))*F1782+INDEX('BCA Inputs'!R:R,MATCH(I1782,'BCA Inputs'!M:M,0))*G1782)+L1782+N1782,IF($B$3="RG&amp;E",(INDEX('BCA Inputs'!$AX$14:$AX$54,MATCH(I1782,'BCA Inputs'!$AW$14:$AW$54,0))*P1782+INDEX('BCA Inputs'!$AY$14:$AY$54,MATCH(I1782,'BCA Inputs'!$AW$14:$AW$54,0))*O1782+INDEX('BCA Inputs'!$AZ$14:$AZ$54,MATCH(I1782,'BCA Inputs'!$AW$14:$AW$54,0))*Q1782+INDEX('BCA Inputs'!$BA$14:$BA$54,MATCH(I1782,'BCA Inputs'!$AW$14:$AW$54,0))*F1782+INDEX('BCA Inputs'!$BB$14:$BB$54,MATCH(I1782,'BCA Inputs'!$AW$14:$AW$54,0))*G1782)+L1782+N1782,"")),"")</f>
        <v/>
      </c>
      <c r="U1782" s="234" t="str">
        <f t="shared" si="271"/>
        <v/>
      </c>
      <c r="V1782" s="234" t="str">
        <f t="shared" si="272"/>
        <v/>
      </c>
      <c r="W1782" s="234" t="str">
        <f t="shared" si="273"/>
        <v/>
      </c>
      <c r="Y1782" s="235" t="str">
        <f t="shared" si="274"/>
        <v/>
      </c>
      <c r="Z1782" s="236" t="str">
        <f>IFERROR(IF($B$3="NYSEG",INDEX('BCA Inputs'!$X$14:$X$54,MATCH(I1782,'BCA Inputs'!$M$14:$M$54,0))*P1782+INDEX('BCA Inputs'!$Y$14:$Y$54,MATCH(I1782,'BCA Inputs'!$M$14:$M$54,0))*O1782+INDEX('BCA Inputs'!$Z$14:$Z$54,MATCH(I1782,'BCA Inputs'!$M$14:$M$54,0))*Q1782+INDEX('BCA Inputs'!$AA$14:$AA$54,MATCH(I1782,'BCA Inputs'!$M$14:$M$54,0))*F1782+INDEX('BCA Inputs'!$AB$14:$AB$54,MATCH(I1782,'BCA Inputs'!$M$14:$M$54,0))*G1782,IF($B$3="RG&amp;E",INDEX('BCA Inputs'!$BG$14:$BG$54,MATCH(I1782,'BCA Inputs'!$AW$14:$AW$54,0))*P1782+INDEX('BCA Inputs'!$BH$14:$BH$54,MATCH(I1782,'BCA Inputs'!$AW$14:$AW$54,0))*O1782+INDEX('BCA Inputs'!$BI$14:$BI$54,MATCH(I1782,'BCA Inputs'!$AW$14:$AW$54,0))*Q1782+INDEX('BCA Inputs'!$BJ$14:$BJ$54,MATCH(I1782,'BCA Inputs'!$AW$14:$AW$54,0))*F1782+INDEX('BCA Inputs'!$BK$14:$BK$54,MATCH(I1782,'BCA Inputs'!$AW$14:$AW$54,0))*G1782,"")),"")</f>
        <v/>
      </c>
      <c r="AA1782" s="237" t="str">
        <f t="shared" si="275"/>
        <v/>
      </c>
      <c r="AC1782" s="238" t="str">
        <f>IFERROR((K1782+R1782)+IF($B$3="NYSEG",INDEX('BCA Inputs'!$AI$14:$AI$54,MATCH(I1782,'BCA Inputs'!$M$14:$M$54,0))*P1782+INDEX('BCA Inputs'!$AJ$14:$AJ$54,MATCH(I1782,'BCA Inputs'!$M$14:$M$54,0))*Q1782,IF($B$3="RG&amp;E",INDEX('BCA Inputs'!$BR$14:$BR$54,MATCH(I1782,'BCA Inputs'!$AW$14:$AW$54,0))*P1782+INDEX('BCA Inputs'!$BS$14:$BS$54,MATCH(I1782,'BCA Inputs'!$AW$14:$AW$54,0))*Q1782,"")),"")</f>
        <v/>
      </c>
      <c r="AD1782" s="181" t="str">
        <f>IFERROR(IF($B$3="NYSEG",INDEX('BCA Inputs'!$AD$14:$AD$54,MATCH(I1782,'BCA Inputs'!$M$14:$M$54,0))*P1782+INDEX('BCA Inputs'!$AE$14:$AE$54,MATCH(I1782,'BCA Inputs'!$M$14:$M$54,0))*O1782+INDEX('BCA Inputs'!$AF$14:$AF$54,MATCH(I1782,'BCA Inputs'!$M$14:$M$54,0))*Q1782+INDEX('BCA Inputs'!$AG$14:$AG$54,MATCH(I1782,'BCA Inputs'!$M$14:$M$54,0))*F1782+INDEX('BCA Inputs'!$AH$14:$AH$54,MATCH(I1782,'BCA Inputs'!$M$14:$M$54,0))*G1782,IF($B$3="RG&amp;E",INDEX('BCA Inputs'!$BM$14:$BM$54,MATCH(I1782,'BCA Inputs'!$AW$14:$AW$54,0))*P1782+INDEX('BCA Inputs'!$BN$14:$BN$54,MATCH(I1782,'BCA Inputs'!$AW$14:$AW$54,0))*O1782+INDEX('BCA Inputs'!$BO$14:$BO$54,MATCH(I1782,'BCA Inputs'!$AW$14:$AW$54,0))*Q1782+INDEX('BCA Inputs'!$BP$14:$BP$54,MATCH(I1782,'BCA Inputs'!$AW$14:$AW$54,0))*F1782+INDEX('BCA Inputs'!$BQ$14:$BQ$54,MATCH(I1782,'BCA Inputs'!$AW$14:$AW$54,0))*G1782,"")),"")</f>
        <v/>
      </c>
      <c r="AE1782" s="237" t="str">
        <f t="shared" si="276"/>
        <v/>
      </c>
      <c r="AF1782" s="198">
        <f t="shared" si="278"/>
        <v>0</v>
      </c>
      <c r="AG1782" s="239">
        <f t="shared" si="279"/>
        <v>0</v>
      </c>
    </row>
    <row r="1783" spans="1:33">
      <c r="A1783" s="228"/>
      <c r="B1783" s="176"/>
      <c r="C1783" s="229"/>
      <c r="D1783" s="230"/>
      <c r="E1783" s="230"/>
      <c r="F1783" s="230"/>
      <c r="G1783" s="230"/>
      <c r="H1783" s="231"/>
      <c r="I1783" s="231"/>
      <c r="J1783" s="232"/>
      <c r="K1783" s="232"/>
      <c r="L1783" s="232"/>
      <c r="M1783" s="181">
        <f t="shared" si="277"/>
        <v>0</v>
      </c>
      <c r="N1783" s="181">
        <f>IF(H1783="",0,H1783*I1783*'Avoided Water Savings Cost'!$C$16)</f>
        <v>0</v>
      </c>
      <c r="O1783" s="545">
        <f>IF(C1783="",0,IF($B$3="NYSEG",C1783/(1-'Avoided Electric Costs 2020'!$W$21),IF($B$3="RG&amp;E",C1783/(1-'Avoided Electric Costs 2020'!$X$21),"")))</f>
        <v>0</v>
      </c>
      <c r="P1783" s="546">
        <f>IF(D1783="",0,IF($B$3="NYSEG",D1783/(1-'Avoided Electric Costs 2020'!$W$21),IF($B$3="RG&amp;E",D1783/(1-'Avoided Electric Costs 2020'!$X$21),"")))</f>
        <v>0</v>
      </c>
      <c r="Q1783" s="546">
        <f>IF(E1783="",0,IF($B$3="NYSEG",E1783/(1-'Avoided Natural Gas Costs 2020'!$J$34),IF($B$3="RG&amp;E",E1783/(1-'Avoided Natural Gas Costs 2020'!$K$34),"")))</f>
        <v>0</v>
      </c>
      <c r="R1783" s="233" t="str">
        <f>IFERROR(IF(P1783*'BCA Inputs'!$C$1+Q1783*'BCA Inputs'!$C$2+F1783*'BCA Inputs'!$C$2+G1783*'BCA Inputs'!$C$2=0,"",P1783*'BCA Inputs'!$C$1+Q1783*'BCA Inputs'!$C$2+F1783*'BCA Inputs'!$C$2+G1783*'BCA Inputs'!$C$2),"")</f>
        <v/>
      </c>
      <c r="S1783" s="181" t="str">
        <f t="shared" si="270"/>
        <v/>
      </c>
      <c r="T1783" s="181" t="str">
        <f>IFERROR(IF($B$3="NYSEG",(INDEX('BCA Inputs'!$N$14:$N$54,MATCH(I1783,'BCA Inputs'!$M$14:$M$54,0))*P1783+INDEX('BCA Inputs'!$O$14:$O$54,MATCH(I1783,'BCA Inputs'!$M$14:$M$54,0))*O1783+INDEX('BCA Inputs'!P:P,MATCH(I1783,'BCA Inputs'!M:M,0))*Q1783+INDEX('BCA Inputs'!Q:Q,MATCH(I1783,'BCA Inputs'!M:M,0))*F1783+INDEX('BCA Inputs'!R:R,MATCH(I1783,'BCA Inputs'!M:M,0))*G1783)+L1783+N1783,IF($B$3="RG&amp;E",(INDEX('BCA Inputs'!$AX$14:$AX$54,MATCH(I1783,'BCA Inputs'!$AW$14:$AW$54,0))*P1783+INDEX('BCA Inputs'!$AY$14:$AY$54,MATCH(I1783,'BCA Inputs'!$AW$14:$AW$54,0))*O1783+INDEX('BCA Inputs'!$AZ$14:$AZ$54,MATCH(I1783,'BCA Inputs'!$AW$14:$AW$54,0))*Q1783+INDEX('BCA Inputs'!$BA$14:$BA$54,MATCH(I1783,'BCA Inputs'!$AW$14:$AW$54,0))*F1783+INDEX('BCA Inputs'!$BB$14:$BB$54,MATCH(I1783,'BCA Inputs'!$AW$14:$AW$54,0))*G1783)+L1783+N1783,"")),"")</f>
        <v/>
      </c>
      <c r="U1783" s="234" t="str">
        <f t="shared" si="271"/>
        <v/>
      </c>
      <c r="V1783" s="234" t="str">
        <f t="shared" si="272"/>
        <v/>
      </c>
      <c r="W1783" s="234" t="str">
        <f t="shared" si="273"/>
        <v/>
      </c>
      <c r="Y1783" s="235" t="str">
        <f t="shared" si="274"/>
        <v/>
      </c>
      <c r="Z1783" s="236" t="str">
        <f>IFERROR(IF($B$3="NYSEG",INDEX('BCA Inputs'!$X$14:$X$54,MATCH(I1783,'BCA Inputs'!$M$14:$M$54,0))*P1783+INDEX('BCA Inputs'!$Y$14:$Y$54,MATCH(I1783,'BCA Inputs'!$M$14:$M$54,0))*O1783+INDEX('BCA Inputs'!$Z$14:$Z$54,MATCH(I1783,'BCA Inputs'!$M$14:$M$54,0))*Q1783+INDEX('BCA Inputs'!$AA$14:$AA$54,MATCH(I1783,'BCA Inputs'!$M$14:$M$54,0))*F1783+INDEX('BCA Inputs'!$AB$14:$AB$54,MATCH(I1783,'BCA Inputs'!$M$14:$M$54,0))*G1783,IF($B$3="RG&amp;E",INDEX('BCA Inputs'!$BG$14:$BG$54,MATCH(I1783,'BCA Inputs'!$AW$14:$AW$54,0))*P1783+INDEX('BCA Inputs'!$BH$14:$BH$54,MATCH(I1783,'BCA Inputs'!$AW$14:$AW$54,0))*O1783+INDEX('BCA Inputs'!$BI$14:$BI$54,MATCH(I1783,'BCA Inputs'!$AW$14:$AW$54,0))*Q1783+INDEX('BCA Inputs'!$BJ$14:$BJ$54,MATCH(I1783,'BCA Inputs'!$AW$14:$AW$54,0))*F1783+INDEX('BCA Inputs'!$BK$14:$BK$54,MATCH(I1783,'BCA Inputs'!$AW$14:$AW$54,0))*G1783,"")),"")</f>
        <v/>
      </c>
      <c r="AA1783" s="237" t="str">
        <f t="shared" si="275"/>
        <v/>
      </c>
      <c r="AC1783" s="238" t="str">
        <f>IFERROR((K1783+R1783)+IF($B$3="NYSEG",INDEX('BCA Inputs'!$AI$14:$AI$54,MATCH(I1783,'BCA Inputs'!$M$14:$M$54,0))*P1783+INDEX('BCA Inputs'!$AJ$14:$AJ$54,MATCH(I1783,'BCA Inputs'!$M$14:$M$54,0))*Q1783,IF($B$3="RG&amp;E",INDEX('BCA Inputs'!$BR$14:$BR$54,MATCH(I1783,'BCA Inputs'!$AW$14:$AW$54,0))*P1783+INDEX('BCA Inputs'!$BS$14:$BS$54,MATCH(I1783,'BCA Inputs'!$AW$14:$AW$54,0))*Q1783,"")),"")</f>
        <v/>
      </c>
      <c r="AD1783" s="181" t="str">
        <f>IFERROR(IF($B$3="NYSEG",INDEX('BCA Inputs'!$AD$14:$AD$54,MATCH(I1783,'BCA Inputs'!$M$14:$M$54,0))*P1783+INDEX('BCA Inputs'!$AE$14:$AE$54,MATCH(I1783,'BCA Inputs'!$M$14:$M$54,0))*O1783+INDEX('BCA Inputs'!$AF$14:$AF$54,MATCH(I1783,'BCA Inputs'!$M$14:$M$54,0))*Q1783+INDEX('BCA Inputs'!$AG$14:$AG$54,MATCH(I1783,'BCA Inputs'!$M$14:$M$54,0))*F1783+INDEX('BCA Inputs'!$AH$14:$AH$54,MATCH(I1783,'BCA Inputs'!$M$14:$M$54,0))*G1783,IF($B$3="RG&amp;E",INDEX('BCA Inputs'!$BM$14:$BM$54,MATCH(I1783,'BCA Inputs'!$AW$14:$AW$54,0))*P1783+INDEX('BCA Inputs'!$BN$14:$BN$54,MATCH(I1783,'BCA Inputs'!$AW$14:$AW$54,0))*O1783+INDEX('BCA Inputs'!$BO$14:$BO$54,MATCH(I1783,'BCA Inputs'!$AW$14:$AW$54,0))*Q1783+INDEX('BCA Inputs'!$BP$14:$BP$54,MATCH(I1783,'BCA Inputs'!$AW$14:$AW$54,0))*F1783+INDEX('BCA Inputs'!$BQ$14:$BQ$54,MATCH(I1783,'BCA Inputs'!$AW$14:$AW$54,0))*G1783,"")),"")</f>
        <v/>
      </c>
      <c r="AE1783" s="237" t="str">
        <f t="shared" si="276"/>
        <v/>
      </c>
      <c r="AF1783" s="198">
        <f t="shared" si="278"/>
        <v>0</v>
      </c>
      <c r="AG1783" s="239">
        <f t="shared" si="279"/>
        <v>0</v>
      </c>
    </row>
    <row r="1784" spans="1:33">
      <c r="A1784" s="228"/>
      <c r="B1784" s="176"/>
      <c r="C1784" s="229"/>
      <c r="D1784" s="230"/>
      <c r="E1784" s="230"/>
      <c r="F1784" s="230"/>
      <c r="G1784" s="230"/>
      <c r="H1784" s="231"/>
      <c r="I1784" s="231"/>
      <c r="J1784" s="232"/>
      <c r="K1784" s="232"/>
      <c r="L1784" s="232"/>
      <c r="M1784" s="181">
        <f t="shared" si="277"/>
        <v>0</v>
      </c>
      <c r="N1784" s="181">
        <f>IF(H1784="",0,H1784*I1784*'Avoided Water Savings Cost'!$C$16)</f>
        <v>0</v>
      </c>
      <c r="O1784" s="545">
        <f>IF(C1784="",0,IF($B$3="NYSEG",C1784/(1-'Avoided Electric Costs 2020'!$W$21),IF($B$3="RG&amp;E",C1784/(1-'Avoided Electric Costs 2020'!$X$21),"")))</f>
        <v>0</v>
      </c>
      <c r="P1784" s="546">
        <f>IF(D1784="",0,IF($B$3="NYSEG",D1784/(1-'Avoided Electric Costs 2020'!$W$21),IF($B$3="RG&amp;E",D1784/(1-'Avoided Electric Costs 2020'!$X$21),"")))</f>
        <v>0</v>
      </c>
      <c r="Q1784" s="546">
        <f>IF(E1784="",0,IF($B$3="NYSEG",E1784/(1-'Avoided Natural Gas Costs 2020'!$J$34),IF($B$3="RG&amp;E",E1784/(1-'Avoided Natural Gas Costs 2020'!$K$34),"")))</f>
        <v>0</v>
      </c>
      <c r="R1784" s="233" t="str">
        <f>IFERROR(IF(P1784*'BCA Inputs'!$C$1+Q1784*'BCA Inputs'!$C$2+F1784*'BCA Inputs'!$C$2+G1784*'BCA Inputs'!$C$2=0,"",P1784*'BCA Inputs'!$C$1+Q1784*'BCA Inputs'!$C$2+F1784*'BCA Inputs'!$C$2+G1784*'BCA Inputs'!$C$2),"")</f>
        <v/>
      </c>
      <c r="S1784" s="181" t="str">
        <f t="shared" si="270"/>
        <v/>
      </c>
      <c r="T1784" s="181" t="str">
        <f>IFERROR(IF($B$3="NYSEG",(INDEX('BCA Inputs'!$N$14:$N$54,MATCH(I1784,'BCA Inputs'!$M$14:$M$54,0))*P1784+INDEX('BCA Inputs'!$O$14:$O$54,MATCH(I1784,'BCA Inputs'!$M$14:$M$54,0))*O1784+INDEX('BCA Inputs'!P:P,MATCH(I1784,'BCA Inputs'!M:M,0))*Q1784+INDEX('BCA Inputs'!Q:Q,MATCH(I1784,'BCA Inputs'!M:M,0))*F1784+INDEX('BCA Inputs'!R:R,MATCH(I1784,'BCA Inputs'!M:M,0))*G1784)+L1784+N1784,IF($B$3="RG&amp;E",(INDEX('BCA Inputs'!$AX$14:$AX$54,MATCH(I1784,'BCA Inputs'!$AW$14:$AW$54,0))*P1784+INDEX('BCA Inputs'!$AY$14:$AY$54,MATCH(I1784,'BCA Inputs'!$AW$14:$AW$54,0))*O1784+INDEX('BCA Inputs'!$AZ$14:$AZ$54,MATCH(I1784,'BCA Inputs'!$AW$14:$AW$54,0))*Q1784+INDEX('BCA Inputs'!$BA$14:$BA$54,MATCH(I1784,'BCA Inputs'!$AW$14:$AW$54,0))*F1784+INDEX('BCA Inputs'!$BB$14:$BB$54,MATCH(I1784,'BCA Inputs'!$AW$14:$AW$54,0))*G1784)+L1784+N1784,"")),"")</f>
        <v/>
      </c>
      <c r="U1784" s="234" t="str">
        <f t="shared" si="271"/>
        <v/>
      </c>
      <c r="V1784" s="234" t="str">
        <f t="shared" si="272"/>
        <v/>
      </c>
      <c r="W1784" s="234" t="str">
        <f t="shared" si="273"/>
        <v/>
      </c>
      <c r="Y1784" s="235" t="str">
        <f t="shared" si="274"/>
        <v/>
      </c>
      <c r="Z1784" s="236" t="str">
        <f>IFERROR(IF($B$3="NYSEG",INDEX('BCA Inputs'!$X$14:$X$54,MATCH(I1784,'BCA Inputs'!$M$14:$M$54,0))*P1784+INDEX('BCA Inputs'!$Y$14:$Y$54,MATCH(I1784,'BCA Inputs'!$M$14:$M$54,0))*O1784+INDEX('BCA Inputs'!$Z$14:$Z$54,MATCH(I1784,'BCA Inputs'!$M$14:$M$54,0))*Q1784+INDEX('BCA Inputs'!$AA$14:$AA$54,MATCH(I1784,'BCA Inputs'!$M$14:$M$54,0))*F1784+INDEX('BCA Inputs'!$AB$14:$AB$54,MATCH(I1784,'BCA Inputs'!$M$14:$M$54,0))*G1784,IF($B$3="RG&amp;E",INDEX('BCA Inputs'!$BG$14:$BG$54,MATCH(I1784,'BCA Inputs'!$AW$14:$AW$54,0))*P1784+INDEX('BCA Inputs'!$BH$14:$BH$54,MATCH(I1784,'BCA Inputs'!$AW$14:$AW$54,0))*O1784+INDEX('BCA Inputs'!$BI$14:$BI$54,MATCH(I1784,'BCA Inputs'!$AW$14:$AW$54,0))*Q1784+INDEX('BCA Inputs'!$BJ$14:$BJ$54,MATCH(I1784,'BCA Inputs'!$AW$14:$AW$54,0))*F1784+INDEX('BCA Inputs'!$BK$14:$BK$54,MATCH(I1784,'BCA Inputs'!$AW$14:$AW$54,0))*G1784,"")),"")</f>
        <v/>
      </c>
      <c r="AA1784" s="237" t="str">
        <f t="shared" si="275"/>
        <v/>
      </c>
      <c r="AC1784" s="238" t="str">
        <f>IFERROR((K1784+R1784)+IF($B$3="NYSEG",INDEX('BCA Inputs'!$AI$14:$AI$54,MATCH(I1784,'BCA Inputs'!$M$14:$M$54,0))*P1784+INDEX('BCA Inputs'!$AJ$14:$AJ$54,MATCH(I1784,'BCA Inputs'!$M$14:$M$54,0))*Q1784,IF($B$3="RG&amp;E",INDEX('BCA Inputs'!$BR$14:$BR$54,MATCH(I1784,'BCA Inputs'!$AW$14:$AW$54,0))*P1784+INDEX('BCA Inputs'!$BS$14:$BS$54,MATCH(I1784,'BCA Inputs'!$AW$14:$AW$54,0))*Q1784,"")),"")</f>
        <v/>
      </c>
      <c r="AD1784" s="181" t="str">
        <f>IFERROR(IF($B$3="NYSEG",INDEX('BCA Inputs'!$AD$14:$AD$54,MATCH(I1784,'BCA Inputs'!$M$14:$M$54,0))*P1784+INDEX('BCA Inputs'!$AE$14:$AE$54,MATCH(I1784,'BCA Inputs'!$M$14:$M$54,0))*O1784+INDEX('BCA Inputs'!$AF$14:$AF$54,MATCH(I1784,'BCA Inputs'!$M$14:$M$54,0))*Q1784+INDEX('BCA Inputs'!$AG$14:$AG$54,MATCH(I1784,'BCA Inputs'!$M$14:$M$54,0))*F1784+INDEX('BCA Inputs'!$AH$14:$AH$54,MATCH(I1784,'BCA Inputs'!$M$14:$M$54,0))*G1784,IF($B$3="RG&amp;E",INDEX('BCA Inputs'!$BM$14:$BM$54,MATCH(I1784,'BCA Inputs'!$AW$14:$AW$54,0))*P1784+INDEX('BCA Inputs'!$BN$14:$BN$54,MATCH(I1784,'BCA Inputs'!$AW$14:$AW$54,0))*O1784+INDEX('BCA Inputs'!$BO$14:$BO$54,MATCH(I1784,'BCA Inputs'!$AW$14:$AW$54,0))*Q1784+INDEX('BCA Inputs'!$BP$14:$BP$54,MATCH(I1784,'BCA Inputs'!$AW$14:$AW$54,0))*F1784+INDEX('BCA Inputs'!$BQ$14:$BQ$54,MATCH(I1784,'BCA Inputs'!$AW$14:$AW$54,0))*G1784,"")),"")</f>
        <v/>
      </c>
      <c r="AE1784" s="237" t="str">
        <f t="shared" si="276"/>
        <v/>
      </c>
      <c r="AF1784" s="198">
        <f t="shared" si="278"/>
        <v>0</v>
      </c>
      <c r="AG1784" s="239">
        <f t="shared" si="279"/>
        <v>0</v>
      </c>
    </row>
    <row r="1785" spans="1:33">
      <c r="A1785" s="228"/>
      <c r="B1785" s="176"/>
      <c r="C1785" s="229"/>
      <c r="D1785" s="230"/>
      <c r="E1785" s="230"/>
      <c r="F1785" s="230"/>
      <c r="G1785" s="230"/>
      <c r="H1785" s="231"/>
      <c r="I1785" s="231"/>
      <c r="J1785" s="232"/>
      <c r="K1785" s="232"/>
      <c r="L1785" s="232"/>
      <c r="M1785" s="181">
        <f t="shared" si="277"/>
        <v>0</v>
      </c>
      <c r="N1785" s="181">
        <f>IF(H1785="",0,H1785*I1785*'Avoided Water Savings Cost'!$C$16)</f>
        <v>0</v>
      </c>
      <c r="O1785" s="545">
        <f>IF(C1785="",0,IF($B$3="NYSEG",C1785/(1-'Avoided Electric Costs 2020'!$W$21),IF($B$3="RG&amp;E",C1785/(1-'Avoided Electric Costs 2020'!$X$21),"")))</f>
        <v>0</v>
      </c>
      <c r="P1785" s="546">
        <f>IF(D1785="",0,IF($B$3="NYSEG",D1785/(1-'Avoided Electric Costs 2020'!$W$21),IF($B$3="RG&amp;E",D1785/(1-'Avoided Electric Costs 2020'!$X$21),"")))</f>
        <v>0</v>
      </c>
      <c r="Q1785" s="546">
        <f>IF(E1785="",0,IF($B$3="NYSEG",E1785/(1-'Avoided Natural Gas Costs 2020'!$J$34),IF($B$3="RG&amp;E",E1785/(1-'Avoided Natural Gas Costs 2020'!$K$34),"")))</f>
        <v>0</v>
      </c>
      <c r="R1785" s="233" t="str">
        <f>IFERROR(IF(P1785*'BCA Inputs'!$C$1+Q1785*'BCA Inputs'!$C$2+F1785*'BCA Inputs'!$C$2+G1785*'BCA Inputs'!$C$2=0,"",P1785*'BCA Inputs'!$C$1+Q1785*'BCA Inputs'!$C$2+F1785*'BCA Inputs'!$C$2+G1785*'BCA Inputs'!$C$2),"")</f>
        <v/>
      </c>
      <c r="S1785" s="181" t="str">
        <f t="shared" si="270"/>
        <v/>
      </c>
      <c r="T1785" s="181" t="str">
        <f>IFERROR(IF($B$3="NYSEG",(INDEX('BCA Inputs'!$N$14:$N$54,MATCH(I1785,'BCA Inputs'!$M$14:$M$54,0))*P1785+INDEX('BCA Inputs'!$O$14:$O$54,MATCH(I1785,'BCA Inputs'!$M$14:$M$54,0))*O1785+INDEX('BCA Inputs'!P:P,MATCH(I1785,'BCA Inputs'!M:M,0))*Q1785+INDEX('BCA Inputs'!Q:Q,MATCH(I1785,'BCA Inputs'!M:M,0))*F1785+INDEX('BCA Inputs'!R:R,MATCH(I1785,'BCA Inputs'!M:M,0))*G1785)+L1785+N1785,IF($B$3="RG&amp;E",(INDEX('BCA Inputs'!$AX$14:$AX$54,MATCH(I1785,'BCA Inputs'!$AW$14:$AW$54,0))*P1785+INDEX('BCA Inputs'!$AY$14:$AY$54,MATCH(I1785,'BCA Inputs'!$AW$14:$AW$54,0))*O1785+INDEX('BCA Inputs'!$AZ$14:$AZ$54,MATCH(I1785,'BCA Inputs'!$AW$14:$AW$54,0))*Q1785+INDEX('BCA Inputs'!$BA$14:$BA$54,MATCH(I1785,'BCA Inputs'!$AW$14:$AW$54,0))*F1785+INDEX('BCA Inputs'!$BB$14:$BB$54,MATCH(I1785,'BCA Inputs'!$AW$14:$AW$54,0))*G1785)+L1785+N1785,"")),"")</f>
        <v/>
      </c>
      <c r="U1785" s="234" t="str">
        <f t="shared" si="271"/>
        <v/>
      </c>
      <c r="V1785" s="234" t="str">
        <f t="shared" si="272"/>
        <v/>
      </c>
      <c r="W1785" s="234" t="str">
        <f t="shared" si="273"/>
        <v/>
      </c>
      <c r="Y1785" s="235" t="str">
        <f t="shared" si="274"/>
        <v/>
      </c>
      <c r="Z1785" s="236" t="str">
        <f>IFERROR(IF($B$3="NYSEG",INDEX('BCA Inputs'!$X$14:$X$54,MATCH(I1785,'BCA Inputs'!$M$14:$M$54,0))*P1785+INDEX('BCA Inputs'!$Y$14:$Y$54,MATCH(I1785,'BCA Inputs'!$M$14:$M$54,0))*O1785+INDEX('BCA Inputs'!$Z$14:$Z$54,MATCH(I1785,'BCA Inputs'!$M$14:$M$54,0))*Q1785+INDEX('BCA Inputs'!$AA$14:$AA$54,MATCH(I1785,'BCA Inputs'!$M$14:$M$54,0))*F1785+INDEX('BCA Inputs'!$AB$14:$AB$54,MATCH(I1785,'BCA Inputs'!$M$14:$M$54,0))*G1785,IF($B$3="RG&amp;E",INDEX('BCA Inputs'!$BG$14:$BG$54,MATCH(I1785,'BCA Inputs'!$AW$14:$AW$54,0))*P1785+INDEX('BCA Inputs'!$BH$14:$BH$54,MATCH(I1785,'BCA Inputs'!$AW$14:$AW$54,0))*O1785+INDEX('BCA Inputs'!$BI$14:$BI$54,MATCH(I1785,'BCA Inputs'!$AW$14:$AW$54,0))*Q1785+INDEX('BCA Inputs'!$BJ$14:$BJ$54,MATCH(I1785,'BCA Inputs'!$AW$14:$AW$54,0))*F1785+INDEX('BCA Inputs'!$BK$14:$BK$54,MATCH(I1785,'BCA Inputs'!$AW$14:$AW$54,0))*G1785,"")),"")</f>
        <v/>
      </c>
      <c r="AA1785" s="237" t="str">
        <f t="shared" si="275"/>
        <v/>
      </c>
      <c r="AC1785" s="238" t="str">
        <f>IFERROR((K1785+R1785)+IF($B$3="NYSEG",INDEX('BCA Inputs'!$AI$14:$AI$54,MATCH(I1785,'BCA Inputs'!$M$14:$M$54,0))*P1785+INDEX('BCA Inputs'!$AJ$14:$AJ$54,MATCH(I1785,'BCA Inputs'!$M$14:$M$54,0))*Q1785,IF($B$3="RG&amp;E",INDEX('BCA Inputs'!$BR$14:$BR$54,MATCH(I1785,'BCA Inputs'!$AW$14:$AW$54,0))*P1785+INDEX('BCA Inputs'!$BS$14:$BS$54,MATCH(I1785,'BCA Inputs'!$AW$14:$AW$54,0))*Q1785,"")),"")</f>
        <v/>
      </c>
      <c r="AD1785" s="181" t="str">
        <f>IFERROR(IF($B$3="NYSEG",INDEX('BCA Inputs'!$AD$14:$AD$54,MATCH(I1785,'BCA Inputs'!$M$14:$M$54,0))*P1785+INDEX('BCA Inputs'!$AE$14:$AE$54,MATCH(I1785,'BCA Inputs'!$M$14:$M$54,0))*O1785+INDEX('BCA Inputs'!$AF$14:$AF$54,MATCH(I1785,'BCA Inputs'!$M$14:$M$54,0))*Q1785+INDEX('BCA Inputs'!$AG$14:$AG$54,MATCH(I1785,'BCA Inputs'!$M$14:$M$54,0))*F1785+INDEX('BCA Inputs'!$AH$14:$AH$54,MATCH(I1785,'BCA Inputs'!$M$14:$M$54,0))*G1785,IF($B$3="RG&amp;E",INDEX('BCA Inputs'!$BM$14:$BM$54,MATCH(I1785,'BCA Inputs'!$AW$14:$AW$54,0))*P1785+INDEX('BCA Inputs'!$BN$14:$BN$54,MATCH(I1785,'BCA Inputs'!$AW$14:$AW$54,0))*O1785+INDEX('BCA Inputs'!$BO$14:$BO$54,MATCH(I1785,'BCA Inputs'!$AW$14:$AW$54,0))*Q1785+INDEX('BCA Inputs'!$BP$14:$BP$54,MATCH(I1785,'BCA Inputs'!$AW$14:$AW$54,0))*F1785+INDEX('BCA Inputs'!$BQ$14:$BQ$54,MATCH(I1785,'BCA Inputs'!$AW$14:$AW$54,0))*G1785,"")),"")</f>
        <v/>
      </c>
      <c r="AE1785" s="237" t="str">
        <f t="shared" si="276"/>
        <v/>
      </c>
      <c r="AF1785" s="198">
        <f t="shared" si="278"/>
        <v>0</v>
      </c>
      <c r="AG1785" s="239">
        <f t="shared" si="279"/>
        <v>0</v>
      </c>
    </row>
    <row r="1786" spans="1:33">
      <c r="A1786" s="228"/>
      <c r="B1786" s="176"/>
      <c r="C1786" s="229"/>
      <c r="D1786" s="230"/>
      <c r="E1786" s="230"/>
      <c r="F1786" s="230"/>
      <c r="G1786" s="230"/>
      <c r="H1786" s="231"/>
      <c r="I1786" s="231"/>
      <c r="J1786" s="232"/>
      <c r="K1786" s="232"/>
      <c r="L1786" s="232"/>
      <c r="M1786" s="181">
        <f t="shared" si="277"/>
        <v>0</v>
      </c>
      <c r="N1786" s="181">
        <f>IF(H1786="",0,H1786*I1786*'Avoided Water Savings Cost'!$C$16)</f>
        <v>0</v>
      </c>
      <c r="O1786" s="545">
        <f>IF(C1786="",0,IF($B$3="NYSEG",C1786/(1-'Avoided Electric Costs 2020'!$W$21),IF($B$3="RG&amp;E",C1786/(1-'Avoided Electric Costs 2020'!$X$21),"")))</f>
        <v>0</v>
      </c>
      <c r="P1786" s="546">
        <f>IF(D1786="",0,IF($B$3="NYSEG",D1786/(1-'Avoided Electric Costs 2020'!$W$21),IF($B$3="RG&amp;E",D1786/(1-'Avoided Electric Costs 2020'!$X$21),"")))</f>
        <v>0</v>
      </c>
      <c r="Q1786" s="546">
        <f>IF(E1786="",0,IF($B$3="NYSEG",E1786/(1-'Avoided Natural Gas Costs 2020'!$J$34),IF($B$3="RG&amp;E",E1786/(1-'Avoided Natural Gas Costs 2020'!$K$34),"")))</f>
        <v>0</v>
      </c>
      <c r="R1786" s="233" t="str">
        <f>IFERROR(IF(P1786*'BCA Inputs'!$C$1+Q1786*'BCA Inputs'!$C$2+F1786*'BCA Inputs'!$C$2+G1786*'BCA Inputs'!$C$2=0,"",P1786*'BCA Inputs'!$C$1+Q1786*'BCA Inputs'!$C$2+F1786*'BCA Inputs'!$C$2+G1786*'BCA Inputs'!$C$2),"")</f>
        <v/>
      </c>
      <c r="S1786" s="181" t="str">
        <f t="shared" si="270"/>
        <v/>
      </c>
      <c r="T1786" s="181" t="str">
        <f>IFERROR(IF($B$3="NYSEG",(INDEX('BCA Inputs'!$N$14:$N$54,MATCH(I1786,'BCA Inputs'!$M$14:$M$54,0))*P1786+INDEX('BCA Inputs'!$O$14:$O$54,MATCH(I1786,'BCA Inputs'!$M$14:$M$54,0))*O1786+INDEX('BCA Inputs'!P:P,MATCH(I1786,'BCA Inputs'!M:M,0))*Q1786+INDEX('BCA Inputs'!Q:Q,MATCH(I1786,'BCA Inputs'!M:M,0))*F1786+INDEX('BCA Inputs'!R:R,MATCH(I1786,'BCA Inputs'!M:M,0))*G1786)+L1786+N1786,IF($B$3="RG&amp;E",(INDEX('BCA Inputs'!$AX$14:$AX$54,MATCH(I1786,'BCA Inputs'!$AW$14:$AW$54,0))*P1786+INDEX('BCA Inputs'!$AY$14:$AY$54,MATCH(I1786,'BCA Inputs'!$AW$14:$AW$54,0))*O1786+INDEX('BCA Inputs'!$AZ$14:$AZ$54,MATCH(I1786,'BCA Inputs'!$AW$14:$AW$54,0))*Q1786+INDEX('BCA Inputs'!$BA$14:$BA$54,MATCH(I1786,'BCA Inputs'!$AW$14:$AW$54,0))*F1786+INDEX('BCA Inputs'!$BB$14:$BB$54,MATCH(I1786,'BCA Inputs'!$AW$14:$AW$54,0))*G1786)+L1786+N1786,"")),"")</f>
        <v/>
      </c>
      <c r="U1786" s="234" t="str">
        <f t="shared" si="271"/>
        <v/>
      </c>
      <c r="V1786" s="234" t="str">
        <f t="shared" si="272"/>
        <v/>
      </c>
      <c r="W1786" s="234" t="str">
        <f t="shared" si="273"/>
        <v/>
      </c>
      <c r="Y1786" s="235" t="str">
        <f t="shared" si="274"/>
        <v/>
      </c>
      <c r="Z1786" s="236" t="str">
        <f>IFERROR(IF($B$3="NYSEG",INDEX('BCA Inputs'!$X$14:$X$54,MATCH(I1786,'BCA Inputs'!$M$14:$M$54,0))*P1786+INDEX('BCA Inputs'!$Y$14:$Y$54,MATCH(I1786,'BCA Inputs'!$M$14:$M$54,0))*O1786+INDEX('BCA Inputs'!$Z$14:$Z$54,MATCH(I1786,'BCA Inputs'!$M$14:$M$54,0))*Q1786+INDEX('BCA Inputs'!$AA$14:$AA$54,MATCH(I1786,'BCA Inputs'!$M$14:$M$54,0))*F1786+INDEX('BCA Inputs'!$AB$14:$AB$54,MATCH(I1786,'BCA Inputs'!$M$14:$M$54,0))*G1786,IF($B$3="RG&amp;E",INDEX('BCA Inputs'!$BG$14:$BG$54,MATCH(I1786,'BCA Inputs'!$AW$14:$AW$54,0))*P1786+INDEX('BCA Inputs'!$BH$14:$BH$54,MATCH(I1786,'BCA Inputs'!$AW$14:$AW$54,0))*O1786+INDEX('BCA Inputs'!$BI$14:$BI$54,MATCH(I1786,'BCA Inputs'!$AW$14:$AW$54,0))*Q1786+INDEX('BCA Inputs'!$BJ$14:$BJ$54,MATCH(I1786,'BCA Inputs'!$AW$14:$AW$54,0))*F1786+INDEX('BCA Inputs'!$BK$14:$BK$54,MATCH(I1786,'BCA Inputs'!$AW$14:$AW$54,0))*G1786,"")),"")</f>
        <v/>
      </c>
      <c r="AA1786" s="237" t="str">
        <f t="shared" si="275"/>
        <v/>
      </c>
      <c r="AC1786" s="238" t="str">
        <f>IFERROR((K1786+R1786)+IF($B$3="NYSEG",INDEX('BCA Inputs'!$AI$14:$AI$54,MATCH(I1786,'BCA Inputs'!$M$14:$M$54,0))*P1786+INDEX('BCA Inputs'!$AJ$14:$AJ$54,MATCH(I1786,'BCA Inputs'!$M$14:$M$54,0))*Q1786,IF($B$3="RG&amp;E",INDEX('BCA Inputs'!$BR$14:$BR$54,MATCH(I1786,'BCA Inputs'!$AW$14:$AW$54,0))*P1786+INDEX('BCA Inputs'!$BS$14:$BS$54,MATCH(I1786,'BCA Inputs'!$AW$14:$AW$54,0))*Q1786,"")),"")</f>
        <v/>
      </c>
      <c r="AD1786" s="181" t="str">
        <f>IFERROR(IF($B$3="NYSEG",INDEX('BCA Inputs'!$AD$14:$AD$54,MATCH(I1786,'BCA Inputs'!$M$14:$M$54,0))*P1786+INDEX('BCA Inputs'!$AE$14:$AE$54,MATCH(I1786,'BCA Inputs'!$M$14:$M$54,0))*O1786+INDEX('BCA Inputs'!$AF$14:$AF$54,MATCH(I1786,'BCA Inputs'!$M$14:$M$54,0))*Q1786+INDEX('BCA Inputs'!$AG$14:$AG$54,MATCH(I1786,'BCA Inputs'!$M$14:$M$54,0))*F1786+INDEX('BCA Inputs'!$AH$14:$AH$54,MATCH(I1786,'BCA Inputs'!$M$14:$M$54,0))*G1786,IF($B$3="RG&amp;E",INDEX('BCA Inputs'!$BM$14:$BM$54,MATCH(I1786,'BCA Inputs'!$AW$14:$AW$54,0))*P1786+INDEX('BCA Inputs'!$BN$14:$BN$54,MATCH(I1786,'BCA Inputs'!$AW$14:$AW$54,0))*O1786+INDEX('BCA Inputs'!$BO$14:$BO$54,MATCH(I1786,'BCA Inputs'!$AW$14:$AW$54,0))*Q1786+INDEX('BCA Inputs'!$BP$14:$BP$54,MATCH(I1786,'BCA Inputs'!$AW$14:$AW$54,0))*F1786+INDEX('BCA Inputs'!$BQ$14:$BQ$54,MATCH(I1786,'BCA Inputs'!$AW$14:$AW$54,0))*G1786,"")),"")</f>
        <v/>
      </c>
      <c r="AE1786" s="237" t="str">
        <f t="shared" si="276"/>
        <v/>
      </c>
      <c r="AF1786" s="198">
        <f t="shared" si="278"/>
        <v>0</v>
      </c>
      <c r="AG1786" s="239">
        <f t="shared" si="279"/>
        <v>0</v>
      </c>
    </row>
    <row r="1787" spans="1:33">
      <c r="A1787" s="228"/>
      <c r="B1787" s="176"/>
      <c r="C1787" s="229"/>
      <c r="D1787" s="230"/>
      <c r="E1787" s="230"/>
      <c r="F1787" s="230"/>
      <c r="G1787" s="230"/>
      <c r="H1787" s="231"/>
      <c r="I1787" s="231"/>
      <c r="J1787" s="232"/>
      <c r="K1787" s="232"/>
      <c r="L1787" s="232"/>
      <c r="M1787" s="181">
        <f t="shared" si="277"/>
        <v>0</v>
      </c>
      <c r="N1787" s="181">
        <f>IF(H1787="",0,H1787*I1787*'Avoided Water Savings Cost'!$C$16)</f>
        <v>0</v>
      </c>
      <c r="O1787" s="545">
        <f>IF(C1787="",0,IF($B$3="NYSEG",C1787/(1-'Avoided Electric Costs 2020'!$W$21),IF($B$3="RG&amp;E",C1787/(1-'Avoided Electric Costs 2020'!$X$21),"")))</f>
        <v>0</v>
      </c>
      <c r="P1787" s="546">
        <f>IF(D1787="",0,IF($B$3="NYSEG",D1787/(1-'Avoided Electric Costs 2020'!$W$21),IF($B$3="RG&amp;E",D1787/(1-'Avoided Electric Costs 2020'!$X$21),"")))</f>
        <v>0</v>
      </c>
      <c r="Q1787" s="546">
        <f>IF(E1787="",0,IF($B$3="NYSEG",E1787/(1-'Avoided Natural Gas Costs 2020'!$J$34),IF($B$3="RG&amp;E",E1787/(1-'Avoided Natural Gas Costs 2020'!$K$34),"")))</f>
        <v>0</v>
      </c>
      <c r="R1787" s="233" t="str">
        <f>IFERROR(IF(P1787*'BCA Inputs'!$C$1+Q1787*'BCA Inputs'!$C$2+F1787*'BCA Inputs'!$C$2+G1787*'BCA Inputs'!$C$2=0,"",P1787*'BCA Inputs'!$C$1+Q1787*'BCA Inputs'!$C$2+F1787*'BCA Inputs'!$C$2+G1787*'BCA Inputs'!$C$2),"")</f>
        <v/>
      </c>
      <c r="S1787" s="181" t="str">
        <f t="shared" si="270"/>
        <v/>
      </c>
      <c r="T1787" s="181" t="str">
        <f>IFERROR(IF($B$3="NYSEG",(INDEX('BCA Inputs'!$N$14:$N$54,MATCH(I1787,'BCA Inputs'!$M$14:$M$54,0))*P1787+INDEX('BCA Inputs'!$O$14:$O$54,MATCH(I1787,'BCA Inputs'!$M$14:$M$54,0))*O1787+INDEX('BCA Inputs'!P:P,MATCH(I1787,'BCA Inputs'!M:M,0))*Q1787+INDEX('BCA Inputs'!Q:Q,MATCH(I1787,'BCA Inputs'!M:M,0))*F1787+INDEX('BCA Inputs'!R:R,MATCH(I1787,'BCA Inputs'!M:M,0))*G1787)+L1787+N1787,IF($B$3="RG&amp;E",(INDEX('BCA Inputs'!$AX$14:$AX$54,MATCH(I1787,'BCA Inputs'!$AW$14:$AW$54,0))*P1787+INDEX('BCA Inputs'!$AY$14:$AY$54,MATCH(I1787,'BCA Inputs'!$AW$14:$AW$54,0))*O1787+INDEX('BCA Inputs'!$AZ$14:$AZ$54,MATCH(I1787,'BCA Inputs'!$AW$14:$AW$54,0))*Q1787+INDEX('BCA Inputs'!$BA$14:$BA$54,MATCH(I1787,'BCA Inputs'!$AW$14:$AW$54,0))*F1787+INDEX('BCA Inputs'!$BB$14:$BB$54,MATCH(I1787,'BCA Inputs'!$AW$14:$AW$54,0))*G1787)+L1787+N1787,"")),"")</f>
        <v/>
      </c>
      <c r="U1787" s="234" t="str">
        <f t="shared" si="271"/>
        <v/>
      </c>
      <c r="V1787" s="234" t="str">
        <f t="shared" si="272"/>
        <v/>
      </c>
      <c r="W1787" s="234" t="str">
        <f t="shared" si="273"/>
        <v/>
      </c>
      <c r="Y1787" s="235" t="str">
        <f t="shared" si="274"/>
        <v/>
      </c>
      <c r="Z1787" s="236" t="str">
        <f>IFERROR(IF($B$3="NYSEG",INDEX('BCA Inputs'!$X$14:$X$54,MATCH(I1787,'BCA Inputs'!$M$14:$M$54,0))*P1787+INDEX('BCA Inputs'!$Y$14:$Y$54,MATCH(I1787,'BCA Inputs'!$M$14:$M$54,0))*O1787+INDEX('BCA Inputs'!$Z$14:$Z$54,MATCH(I1787,'BCA Inputs'!$M$14:$M$54,0))*Q1787+INDEX('BCA Inputs'!$AA$14:$AA$54,MATCH(I1787,'BCA Inputs'!$M$14:$M$54,0))*F1787+INDEX('BCA Inputs'!$AB$14:$AB$54,MATCH(I1787,'BCA Inputs'!$M$14:$M$54,0))*G1787,IF($B$3="RG&amp;E",INDEX('BCA Inputs'!$BG$14:$BG$54,MATCH(I1787,'BCA Inputs'!$AW$14:$AW$54,0))*P1787+INDEX('BCA Inputs'!$BH$14:$BH$54,MATCH(I1787,'BCA Inputs'!$AW$14:$AW$54,0))*O1787+INDEX('BCA Inputs'!$BI$14:$BI$54,MATCH(I1787,'BCA Inputs'!$AW$14:$AW$54,0))*Q1787+INDEX('BCA Inputs'!$BJ$14:$BJ$54,MATCH(I1787,'BCA Inputs'!$AW$14:$AW$54,0))*F1787+INDEX('BCA Inputs'!$BK$14:$BK$54,MATCH(I1787,'BCA Inputs'!$AW$14:$AW$54,0))*G1787,"")),"")</f>
        <v/>
      </c>
      <c r="AA1787" s="237" t="str">
        <f t="shared" si="275"/>
        <v/>
      </c>
      <c r="AC1787" s="238" t="str">
        <f>IFERROR((K1787+R1787)+IF($B$3="NYSEG",INDEX('BCA Inputs'!$AI$14:$AI$54,MATCH(I1787,'BCA Inputs'!$M$14:$M$54,0))*P1787+INDEX('BCA Inputs'!$AJ$14:$AJ$54,MATCH(I1787,'BCA Inputs'!$M$14:$M$54,0))*Q1787,IF($B$3="RG&amp;E",INDEX('BCA Inputs'!$BR$14:$BR$54,MATCH(I1787,'BCA Inputs'!$AW$14:$AW$54,0))*P1787+INDEX('BCA Inputs'!$BS$14:$BS$54,MATCH(I1787,'BCA Inputs'!$AW$14:$AW$54,0))*Q1787,"")),"")</f>
        <v/>
      </c>
      <c r="AD1787" s="181" t="str">
        <f>IFERROR(IF($B$3="NYSEG",INDEX('BCA Inputs'!$AD$14:$AD$54,MATCH(I1787,'BCA Inputs'!$M$14:$M$54,0))*P1787+INDEX('BCA Inputs'!$AE$14:$AE$54,MATCH(I1787,'BCA Inputs'!$M$14:$M$54,0))*O1787+INDEX('BCA Inputs'!$AF$14:$AF$54,MATCH(I1787,'BCA Inputs'!$M$14:$M$54,0))*Q1787+INDEX('BCA Inputs'!$AG$14:$AG$54,MATCH(I1787,'BCA Inputs'!$M$14:$M$54,0))*F1787+INDEX('BCA Inputs'!$AH$14:$AH$54,MATCH(I1787,'BCA Inputs'!$M$14:$M$54,0))*G1787,IF($B$3="RG&amp;E",INDEX('BCA Inputs'!$BM$14:$BM$54,MATCH(I1787,'BCA Inputs'!$AW$14:$AW$54,0))*P1787+INDEX('BCA Inputs'!$BN$14:$BN$54,MATCH(I1787,'BCA Inputs'!$AW$14:$AW$54,0))*O1787+INDEX('BCA Inputs'!$BO$14:$BO$54,MATCH(I1787,'BCA Inputs'!$AW$14:$AW$54,0))*Q1787+INDEX('BCA Inputs'!$BP$14:$BP$54,MATCH(I1787,'BCA Inputs'!$AW$14:$AW$54,0))*F1787+INDEX('BCA Inputs'!$BQ$14:$BQ$54,MATCH(I1787,'BCA Inputs'!$AW$14:$AW$54,0))*G1787,"")),"")</f>
        <v/>
      </c>
      <c r="AE1787" s="237" t="str">
        <f t="shared" si="276"/>
        <v/>
      </c>
      <c r="AF1787" s="198">
        <f t="shared" si="278"/>
        <v>0</v>
      </c>
      <c r="AG1787" s="239">
        <f t="shared" si="279"/>
        <v>0</v>
      </c>
    </row>
    <row r="1788" spans="1:33">
      <c r="A1788" s="228"/>
      <c r="B1788" s="176"/>
      <c r="C1788" s="229"/>
      <c r="D1788" s="230"/>
      <c r="E1788" s="230"/>
      <c r="F1788" s="230"/>
      <c r="G1788" s="230"/>
      <c r="H1788" s="231"/>
      <c r="I1788" s="231"/>
      <c r="J1788" s="232"/>
      <c r="K1788" s="232"/>
      <c r="L1788" s="232"/>
      <c r="M1788" s="181">
        <f t="shared" si="277"/>
        <v>0</v>
      </c>
      <c r="N1788" s="181">
        <f>IF(H1788="",0,H1788*I1788*'Avoided Water Savings Cost'!$C$16)</f>
        <v>0</v>
      </c>
      <c r="O1788" s="545">
        <f>IF(C1788="",0,IF($B$3="NYSEG",C1788/(1-'Avoided Electric Costs 2020'!$W$21),IF($B$3="RG&amp;E",C1788/(1-'Avoided Electric Costs 2020'!$X$21),"")))</f>
        <v>0</v>
      </c>
      <c r="P1788" s="546">
        <f>IF(D1788="",0,IF($B$3="NYSEG",D1788/(1-'Avoided Electric Costs 2020'!$W$21),IF($B$3="RG&amp;E",D1788/(1-'Avoided Electric Costs 2020'!$X$21),"")))</f>
        <v>0</v>
      </c>
      <c r="Q1788" s="546">
        <f>IF(E1788="",0,IF($B$3="NYSEG",E1788/(1-'Avoided Natural Gas Costs 2020'!$J$34),IF($B$3="RG&amp;E",E1788/(1-'Avoided Natural Gas Costs 2020'!$K$34),"")))</f>
        <v>0</v>
      </c>
      <c r="R1788" s="233" t="str">
        <f>IFERROR(IF(P1788*'BCA Inputs'!$C$1+Q1788*'BCA Inputs'!$C$2+F1788*'BCA Inputs'!$C$2+G1788*'BCA Inputs'!$C$2=0,"",P1788*'BCA Inputs'!$C$1+Q1788*'BCA Inputs'!$C$2+F1788*'BCA Inputs'!$C$2+G1788*'BCA Inputs'!$C$2),"")</f>
        <v/>
      </c>
      <c r="S1788" s="181" t="str">
        <f t="shared" si="270"/>
        <v/>
      </c>
      <c r="T1788" s="181" t="str">
        <f>IFERROR(IF($B$3="NYSEG",(INDEX('BCA Inputs'!$N$14:$N$54,MATCH(I1788,'BCA Inputs'!$M$14:$M$54,0))*P1788+INDEX('BCA Inputs'!$O$14:$O$54,MATCH(I1788,'BCA Inputs'!$M$14:$M$54,0))*O1788+INDEX('BCA Inputs'!P:P,MATCH(I1788,'BCA Inputs'!M:M,0))*Q1788+INDEX('BCA Inputs'!Q:Q,MATCH(I1788,'BCA Inputs'!M:M,0))*F1788+INDEX('BCA Inputs'!R:R,MATCH(I1788,'BCA Inputs'!M:M,0))*G1788)+L1788+N1788,IF($B$3="RG&amp;E",(INDEX('BCA Inputs'!$AX$14:$AX$54,MATCH(I1788,'BCA Inputs'!$AW$14:$AW$54,0))*P1788+INDEX('BCA Inputs'!$AY$14:$AY$54,MATCH(I1788,'BCA Inputs'!$AW$14:$AW$54,0))*O1788+INDEX('BCA Inputs'!$AZ$14:$AZ$54,MATCH(I1788,'BCA Inputs'!$AW$14:$AW$54,0))*Q1788+INDEX('BCA Inputs'!$BA$14:$BA$54,MATCH(I1788,'BCA Inputs'!$AW$14:$AW$54,0))*F1788+INDEX('BCA Inputs'!$BB$14:$BB$54,MATCH(I1788,'BCA Inputs'!$AW$14:$AW$54,0))*G1788)+L1788+N1788,"")),"")</f>
        <v/>
      </c>
      <c r="U1788" s="234" t="str">
        <f t="shared" si="271"/>
        <v/>
      </c>
      <c r="V1788" s="234" t="str">
        <f t="shared" si="272"/>
        <v/>
      </c>
      <c r="W1788" s="234" t="str">
        <f t="shared" si="273"/>
        <v/>
      </c>
      <c r="Y1788" s="235" t="str">
        <f t="shared" si="274"/>
        <v/>
      </c>
      <c r="Z1788" s="236" t="str">
        <f>IFERROR(IF($B$3="NYSEG",INDEX('BCA Inputs'!$X$14:$X$54,MATCH(I1788,'BCA Inputs'!$M$14:$M$54,0))*P1788+INDEX('BCA Inputs'!$Y$14:$Y$54,MATCH(I1788,'BCA Inputs'!$M$14:$M$54,0))*O1788+INDEX('BCA Inputs'!$Z$14:$Z$54,MATCH(I1788,'BCA Inputs'!$M$14:$M$54,0))*Q1788+INDEX('BCA Inputs'!$AA$14:$AA$54,MATCH(I1788,'BCA Inputs'!$M$14:$M$54,0))*F1788+INDEX('BCA Inputs'!$AB$14:$AB$54,MATCH(I1788,'BCA Inputs'!$M$14:$M$54,0))*G1788,IF($B$3="RG&amp;E",INDEX('BCA Inputs'!$BG$14:$BG$54,MATCH(I1788,'BCA Inputs'!$AW$14:$AW$54,0))*P1788+INDEX('BCA Inputs'!$BH$14:$BH$54,MATCH(I1788,'BCA Inputs'!$AW$14:$AW$54,0))*O1788+INDEX('BCA Inputs'!$BI$14:$BI$54,MATCH(I1788,'BCA Inputs'!$AW$14:$AW$54,0))*Q1788+INDEX('BCA Inputs'!$BJ$14:$BJ$54,MATCH(I1788,'BCA Inputs'!$AW$14:$AW$54,0))*F1788+INDEX('BCA Inputs'!$BK$14:$BK$54,MATCH(I1788,'BCA Inputs'!$AW$14:$AW$54,0))*G1788,"")),"")</f>
        <v/>
      </c>
      <c r="AA1788" s="237" t="str">
        <f t="shared" si="275"/>
        <v/>
      </c>
      <c r="AC1788" s="238" t="str">
        <f>IFERROR((K1788+R1788)+IF($B$3="NYSEG",INDEX('BCA Inputs'!$AI$14:$AI$54,MATCH(I1788,'BCA Inputs'!$M$14:$M$54,0))*P1788+INDEX('BCA Inputs'!$AJ$14:$AJ$54,MATCH(I1788,'BCA Inputs'!$M$14:$M$54,0))*Q1788,IF($B$3="RG&amp;E",INDEX('BCA Inputs'!$BR$14:$BR$54,MATCH(I1788,'BCA Inputs'!$AW$14:$AW$54,0))*P1788+INDEX('BCA Inputs'!$BS$14:$BS$54,MATCH(I1788,'BCA Inputs'!$AW$14:$AW$54,0))*Q1788,"")),"")</f>
        <v/>
      </c>
      <c r="AD1788" s="181" t="str">
        <f>IFERROR(IF($B$3="NYSEG",INDEX('BCA Inputs'!$AD$14:$AD$54,MATCH(I1788,'BCA Inputs'!$M$14:$M$54,0))*P1788+INDEX('BCA Inputs'!$AE$14:$AE$54,MATCH(I1788,'BCA Inputs'!$M$14:$M$54,0))*O1788+INDEX('BCA Inputs'!$AF$14:$AF$54,MATCH(I1788,'BCA Inputs'!$M$14:$M$54,0))*Q1788+INDEX('BCA Inputs'!$AG$14:$AG$54,MATCH(I1788,'BCA Inputs'!$M$14:$M$54,0))*F1788+INDEX('BCA Inputs'!$AH$14:$AH$54,MATCH(I1788,'BCA Inputs'!$M$14:$M$54,0))*G1788,IF($B$3="RG&amp;E",INDEX('BCA Inputs'!$BM$14:$BM$54,MATCH(I1788,'BCA Inputs'!$AW$14:$AW$54,0))*P1788+INDEX('BCA Inputs'!$BN$14:$BN$54,MATCH(I1788,'BCA Inputs'!$AW$14:$AW$54,0))*O1788+INDEX('BCA Inputs'!$BO$14:$BO$54,MATCH(I1788,'BCA Inputs'!$AW$14:$AW$54,0))*Q1788+INDEX('BCA Inputs'!$BP$14:$BP$54,MATCH(I1788,'BCA Inputs'!$AW$14:$AW$54,0))*F1788+INDEX('BCA Inputs'!$BQ$14:$BQ$54,MATCH(I1788,'BCA Inputs'!$AW$14:$AW$54,0))*G1788,"")),"")</f>
        <v/>
      </c>
      <c r="AE1788" s="237" t="str">
        <f t="shared" si="276"/>
        <v/>
      </c>
      <c r="AF1788" s="198">
        <f t="shared" si="278"/>
        <v>0</v>
      </c>
      <c r="AG1788" s="239">
        <f t="shared" si="279"/>
        <v>0</v>
      </c>
    </row>
    <row r="1789" spans="1:33">
      <c r="A1789" s="228"/>
      <c r="B1789" s="176"/>
      <c r="C1789" s="229"/>
      <c r="D1789" s="230"/>
      <c r="E1789" s="230"/>
      <c r="F1789" s="230"/>
      <c r="G1789" s="230"/>
      <c r="H1789" s="231"/>
      <c r="I1789" s="231"/>
      <c r="J1789" s="232"/>
      <c r="K1789" s="232"/>
      <c r="L1789" s="232"/>
      <c r="M1789" s="181">
        <f t="shared" si="277"/>
        <v>0</v>
      </c>
      <c r="N1789" s="181">
        <f>IF(H1789="",0,H1789*I1789*'Avoided Water Savings Cost'!$C$16)</f>
        <v>0</v>
      </c>
      <c r="O1789" s="545">
        <f>IF(C1789="",0,IF($B$3="NYSEG",C1789/(1-'Avoided Electric Costs 2020'!$W$21),IF($B$3="RG&amp;E",C1789/(1-'Avoided Electric Costs 2020'!$X$21),"")))</f>
        <v>0</v>
      </c>
      <c r="P1789" s="546">
        <f>IF(D1789="",0,IF($B$3="NYSEG",D1789/(1-'Avoided Electric Costs 2020'!$W$21),IF($B$3="RG&amp;E",D1789/(1-'Avoided Electric Costs 2020'!$X$21),"")))</f>
        <v>0</v>
      </c>
      <c r="Q1789" s="546">
        <f>IF(E1789="",0,IF($B$3="NYSEG",E1789/(1-'Avoided Natural Gas Costs 2020'!$J$34),IF($B$3="RG&amp;E",E1789/(1-'Avoided Natural Gas Costs 2020'!$K$34),"")))</f>
        <v>0</v>
      </c>
      <c r="R1789" s="233" t="str">
        <f>IFERROR(IF(P1789*'BCA Inputs'!$C$1+Q1789*'BCA Inputs'!$C$2+F1789*'BCA Inputs'!$C$2+G1789*'BCA Inputs'!$C$2=0,"",P1789*'BCA Inputs'!$C$1+Q1789*'BCA Inputs'!$C$2+F1789*'BCA Inputs'!$C$2+G1789*'BCA Inputs'!$C$2),"")</f>
        <v/>
      </c>
      <c r="S1789" s="181" t="str">
        <f t="shared" si="270"/>
        <v/>
      </c>
      <c r="T1789" s="181" t="str">
        <f>IFERROR(IF($B$3="NYSEG",(INDEX('BCA Inputs'!$N$14:$N$54,MATCH(I1789,'BCA Inputs'!$M$14:$M$54,0))*P1789+INDEX('BCA Inputs'!$O$14:$O$54,MATCH(I1789,'BCA Inputs'!$M$14:$M$54,0))*O1789+INDEX('BCA Inputs'!P:P,MATCH(I1789,'BCA Inputs'!M:M,0))*Q1789+INDEX('BCA Inputs'!Q:Q,MATCH(I1789,'BCA Inputs'!M:M,0))*F1789+INDEX('BCA Inputs'!R:R,MATCH(I1789,'BCA Inputs'!M:M,0))*G1789)+L1789+N1789,IF($B$3="RG&amp;E",(INDEX('BCA Inputs'!$AX$14:$AX$54,MATCH(I1789,'BCA Inputs'!$AW$14:$AW$54,0))*P1789+INDEX('BCA Inputs'!$AY$14:$AY$54,MATCH(I1789,'BCA Inputs'!$AW$14:$AW$54,0))*O1789+INDEX('BCA Inputs'!$AZ$14:$AZ$54,MATCH(I1789,'BCA Inputs'!$AW$14:$AW$54,0))*Q1789+INDEX('BCA Inputs'!$BA$14:$BA$54,MATCH(I1789,'BCA Inputs'!$AW$14:$AW$54,0))*F1789+INDEX('BCA Inputs'!$BB$14:$BB$54,MATCH(I1789,'BCA Inputs'!$AW$14:$AW$54,0))*G1789)+L1789+N1789,"")),"")</f>
        <v/>
      </c>
      <c r="U1789" s="234" t="str">
        <f t="shared" si="271"/>
        <v/>
      </c>
      <c r="V1789" s="234" t="str">
        <f t="shared" si="272"/>
        <v/>
      </c>
      <c r="W1789" s="234" t="str">
        <f t="shared" si="273"/>
        <v/>
      </c>
      <c r="Y1789" s="235" t="str">
        <f t="shared" si="274"/>
        <v/>
      </c>
      <c r="Z1789" s="236" t="str">
        <f>IFERROR(IF($B$3="NYSEG",INDEX('BCA Inputs'!$X$14:$X$54,MATCH(I1789,'BCA Inputs'!$M$14:$M$54,0))*P1789+INDEX('BCA Inputs'!$Y$14:$Y$54,MATCH(I1789,'BCA Inputs'!$M$14:$M$54,0))*O1789+INDEX('BCA Inputs'!$Z$14:$Z$54,MATCH(I1789,'BCA Inputs'!$M$14:$M$54,0))*Q1789+INDEX('BCA Inputs'!$AA$14:$AA$54,MATCH(I1789,'BCA Inputs'!$M$14:$M$54,0))*F1789+INDEX('BCA Inputs'!$AB$14:$AB$54,MATCH(I1789,'BCA Inputs'!$M$14:$M$54,0))*G1789,IF($B$3="RG&amp;E",INDEX('BCA Inputs'!$BG$14:$BG$54,MATCH(I1789,'BCA Inputs'!$AW$14:$AW$54,0))*P1789+INDEX('BCA Inputs'!$BH$14:$BH$54,MATCH(I1789,'BCA Inputs'!$AW$14:$AW$54,0))*O1789+INDEX('BCA Inputs'!$BI$14:$BI$54,MATCH(I1789,'BCA Inputs'!$AW$14:$AW$54,0))*Q1789+INDEX('BCA Inputs'!$BJ$14:$BJ$54,MATCH(I1789,'BCA Inputs'!$AW$14:$AW$54,0))*F1789+INDEX('BCA Inputs'!$BK$14:$BK$54,MATCH(I1789,'BCA Inputs'!$AW$14:$AW$54,0))*G1789,"")),"")</f>
        <v/>
      </c>
      <c r="AA1789" s="237" t="str">
        <f t="shared" si="275"/>
        <v/>
      </c>
      <c r="AC1789" s="238" t="str">
        <f>IFERROR((K1789+R1789)+IF($B$3="NYSEG",INDEX('BCA Inputs'!$AI$14:$AI$54,MATCH(I1789,'BCA Inputs'!$M$14:$M$54,0))*P1789+INDEX('BCA Inputs'!$AJ$14:$AJ$54,MATCH(I1789,'BCA Inputs'!$M$14:$M$54,0))*Q1789,IF($B$3="RG&amp;E",INDEX('BCA Inputs'!$BR$14:$BR$54,MATCH(I1789,'BCA Inputs'!$AW$14:$AW$54,0))*P1789+INDEX('BCA Inputs'!$BS$14:$BS$54,MATCH(I1789,'BCA Inputs'!$AW$14:$AW$54,0))*Q1789,"")),"")</f>
        <v/>
      </c>
      <c r="AD1789" s="181" t="str">
        <f>IFERROR(IF($B$3="NYSEG",INDEX('BCA Inputs'!$AD$14:$AD$54,MATCH(I1789,'BCA Inputs'!$M$14:$M$54,0))*P1789+INDEX('BCA Inputs'!$AE$14:$AE$54,MATCH(I1789,'BCA Inputs'!$M$14:$M$54,0))*O1789+INDEX('BCA Inputs'!$AF$14:$AF$54,MATCH(I1789,'BCA Inputs'!$M$14:$M$54,0))*Q1789+INDEX('BCA Inputs'!$AG$14:$AG$54,MATCH(I1789,'BCA Inputs'!$M$14:$M$54,0))*F1789+INDEX('BCA Inputs'!$AH$14:$AH$54,MATCH(I1789,'BCA Inputs'!$M$14:$M$54,0))*G1789,IF($B$3="RG&amp;E",INDEX('BCA Inputs'!$BM$14:$BM$54,MATCH(I1789,'BCA Inputs'!$AW$14:$AW$54,0))*P1789+INDEX('BCA Inputs'!$BN$14:$BN$54,MATCH(I1789,'BCA Inputs'!$AW$14:$AW$54,0))*O1789+INDEX('BCA Inputs'!$BO$14:$BO$54,MATCH(I1789,'BCA Inputs'!$AW$14:$AW$54,0))*Q1789+INDEX('BCA Inputs'!$BP$14:$BP$54,MATCH(I1789,'BCA Inputs'!$AW$14:$AW$54,0))*F1789+INDEX('BCA Inputs'!$BQ$14:$BQ$54,MATCH(I1789,'BCA Inputs'!$AW$14:$AW$54,0))*G1789,"")),"")</f>
        <v/>
      </c>
      <c r="AE1789" s="237" t="str">
        <f t="shared" si="276"/>
        <v/>
      </c>
      <c r="AF1789" s="198">
        <f t="shared" si="278"/>
        <v>0</v>
      </c>
      <c r="AG1789" s="239">
        <f t="shared" si="279"/>
        <v>0</v>
      </c>
    </row>
    <row r="1790" spans="1:33">
      <c r="A1790" s="228"/>
      <c r="B1790" s="176"/>
      <c r="C1790" s="229"/>
      <c r="D1790" s="230"/>
      <c r="E1790" s="230"/>
      <c r="F1790" s="230"/>
      <c r="G1790" s="230"/>
      <c r="H1790" s="231"/>
      <c r="I1790" s="231"/>
      <c r="J1790" s="232"/>
      <c r="K1790" s="232"/>
      <c r="L1790" s="232"/>
      <c r="M1790" s="181">
        <f t="shared" si="277"/>
        <v>0</v>
      </c>
      <c r="N1790" s="181">
        <f>IF(H1790="",0,H1790*I1790*'Avoided Water Savings Cost'!$C$16)</f>
        <v>0</v>
      </c>
      <c r="O1790" s="545">
        <f>IF(C1790="",0,IF($B$3="NYSEG",C1790/(1-'Avoided Electric Costs 2020'!$W$21),IF($B$3="RG&amp;E",C1790/(1-'Avoided Electric Costs 2020'!$X$21),"")))</f>
        <v>0</v>
      </c>
      <c r="P1790" s="546">
        <f>IF(D1790="",0,IF($B$3="NYSEG",D1790/(1-'Avoided Electric Costs 2020'!$W$21),IF($B$3="RG&amp;E",D1790/(1-'Avoided Electric Costs 2020'!$X$21),"")))</f>
        <v>0</v>
      </c>
      <c r="Q1790" s="546">
        <f>IF(E1790="",0,IF($B$3="NYSEG",E1790/(1-'Avoided Natural Gas Costs 2020'!$J$34),IF($B$3="RG&amp;E",E1790/(1-'Avoided Natural Gas Costs 2020'!$K$34),"")))</f>
        <v>0</v>
      </c>
      <c r="R1790" s="233" t="str">
        <f>IFERROR(IF(P1790*'BCA Inputs'!$C$1+Q1790*'BCA Inputs'!$C$2+F1790*'BCA Inputs'!$C$2+G1790*'BCA Inputs'!$C$2=0,"",P1790*'BCA Inputs'!$C$1+Q1790*'BCA Inputs'!$C$2+F1790*'BCA Inputs'!$C$2+G1790*'BCA Inputs'!$C$2),"")</f>
        <v/>
      </c>
      <c r="S1790" s="181" t="str">
        <f t="shared" si="270"/>
        <v/>
      </c>
      <c r="T1790" s="181" t="str">
        <f>IFERROR(IF($B$3="NYSEG",(INDEX('BCA Inputs'!$N$14:$N$54,MATCH(I1790,'BCA Inputs'!$M$14:$M$54,0))*P1790+INDEX('BCA Inputs'!$O$14:$O$54,MATCH(I1790,'BCA Inputs'!$M$14:$M$54,0))*O1790+INDEX('BCA Inputs'!P:P,MATCH(I1790,'BCA Inputs'!M:M,0))*Q1790+INDEX('BCA Inputs'!Q:Q,MATCH(I1790,'BCA Inputs'!M:M,0))*F1790+INDEX('BCA Inputs'!R:R,MATCH(I1790,'BCA Inputs'!M:M,0))*G1790)+L1790+N1790,IF($B$3="RG&amp;E",(INDEX('BCA Inputs'!$AX$14:$AX$54,MATCH(I1790,'BCA Inputs'!$AW$14:$AW$54,0))*P1790+INDEX('BCA Inputs'!$AY$14:$AY$54,MATCH(I1790,'BCA Inputs'!$AW$14:$AW$54,0))*O1790+INDEX('BCA Inputs'!$AZ$14:$AZ$54,MATCH(I1790,'BCA Inputs'!$AW$14:$AW$54,0))*Q1790+INDEX('BCA Inputs'!$BA$14:$BA$54,MATCH(I1790,'BCA Inputs'!$AW$14:$AW$54,0))*F1790+INDEX('BCA Inputs'!$BB$14:$BB$54,MATCH(I1790,'BCA Inputs'!$AW$14:$AW$54,0))*G1790)+L1790+N1790,"")),"")</f>
        <v/>
      </c>
      <c r="U1790" s="234" t="str">
        <f t="shared" si="271"/>
        <v/>
      </c>
      <c r="V1790" s="234" t="str">
        <f t="shared" si="272"/>
        <v/>
      </c>
      <c r="W1790" s="234" t="str">
        <f t="shared" si="273"/>
        <v/>
      </c>
      <c r="Y1790" s="235" t="str">
        <f t="shared" si="274"/>
        <v/>
      </c>
      <c r="Z1790" s="236" t="str">
        <f>IFERROR(IF($B$3="NYSEG",INDEX('BCA Inputs'!$X$14:$X$54,MATCH(I1790,'BCA Inputs'!$M$14:$M$54,0))*P1790+INDEX('BCA Inputs'!$Y$14:$Y$54,MATCH(I1790,'BCA Inputs'!$M$14:$M$54,0))*O1790+INDEX('BCA Inputs'!$Z$14:$Z$54,MATCH(I1790,'BCA Inputs'!$M$14:$M$54,0))*Q1790+INDEX('BCA Inputs'!$AA$14:$AA$54,MATCH(I1790,'BCA Inputs'!$M$14:$M$54,0))*F1790+INDEX('BCA Inputs'!$AB$14:$AB$54,MATCH(I1790,'BCA Inputs'!$M$14:$M$54,0))*G1790,IF($B$3="RG&amp;E",INDEX('BCA Inputs'!$BG$14:$BG$54,MATCH(I1790,'BCA Inputs'!$AW$14:$AW$54,0))*P1790+INDEX('BCA Inputs'!$BH$14:$BH$54,MATCH(I1790,'BCA Inputs'!$AW$14:$AW$54,0))*O1790+INDEX('BCA Inputs'!$BI$14:$BI$54,MATCH(I1790,'BCA Inputs'!$AW$14:$AW$54,0))*Q1790+INDEX('BCA Inputs'!$BJ$14:$BJ$54,MATCH(I1790,'BCA Inputs'!$AW$14:$AW$54,0))*F1790+INDEX('BCA Inputs'!$BK$14:$BK$54,MATCH(I1790,'BCA Inputs'!$AW$14:$AW$54,0))*G1790,"")),"")</f>
        <v/>
      </c>
      <c r="AA1790" s="237" t="str">
        <f t="shared" si="275"/>
        <v/>
      </c>
      <c r="AC1790" s="238" t="str">
        <f>IFERROR((K1790+R1790)+IF($B$3="NYSEG",INDEX('BCA Inputs'!$AI$14:$AI$54,MATCH(I1790,'BCA Inputs'!$M$14:$M$54,0))*P1790+INDEX('BCA Inputs'!$AJ$14:$AJ$54,MATCH(I1790,'BCA Inputs'!$M$14:$M$54,0))*Q1790,IF($B$3="RG&amp;E",INDEX('BCA Inputs'!$BR$14:$BR$54,MATCH(I1790,'BCA Inputs'!$AW$14:$AW$54,0))*P1790+INDEX('BCA Inputs'!$BS$14:$BS$54,MATCH(I1790,'BCA Inputs'!$AW$14:$AW$54,0))*Q1790,"")),"")</f>
        <v/>
      </c>
      <c r="AD1790" s="181" t="str">
        <f>IFERROR(IF($B$3="NYSEG",INDEX('BCA Inputs'!$AD$14:$AD$54,MATCH(I1790,'BCA Inputs'!$M$14:$M$54,0))*P1790+INDEX('BCA Inputs'!$AE$14:$AE$54,MATCH(I1790,'BCA Inputs'!$M$14:$M$54,0))*O1790+INDEX('BCA Inputs'!$AF$14:$AF$54,MATCH(I1790,'BCA Inputs'!$M$14:$M$54,0))*Q1790+INDEX('BCA Inputs'!$AG$14:$AG$54,MATCH(I1790,'BCA Inputs'!$M$14:$M$54,0))*F1790+INDEX('BCA Inputs'!$AH$14:$AH$54,MATCH(I1790,'BCA Inputs'!$M$14:$M$54,0))*G1790,IF($B$3="RG&amp;E",INDEX('BCA Inputs'!$BM$14:$BM$54,MATCH(I1790,'BCA Inputs'!$AW$14:$AW$54,0))*P1790+INDEX('BCA Inputs'!$BN$14:$BN$54,MATCH(I1790,'BCA Inputs'!$AW$14:$AW$54,0))*O1790+INDEX('BCA Inputs'!$BO$14:$BO$54,MATCH(I1790,'BCA Inputs'!$AW$14:$AW$54,0))*Q1790+INDEX('BCA Inputs'!$BP$14:$BP$54,MATCH(I1790,'BCA Inputs'!$AW$14:$AW$54,0))*F1790+INDEX('BCA Inputs'!$BQ$14:$BQ$54,MATCH(I1790,'BCA Inputs'!$AW$14:$AW$54,0))*G1790,"")),"")</f>
        <v/>
      </c>
      <c r="AE1790" s="237" t="str">
        <f t="shared" si="276"/>
        <v/>
      </c>
      <c r="AF1790" s="198">
        <f t="shared" si="278"/>
        <v>0</v>
      </c>
      <c r="AG1790" s="239">
        <f t="shared" si="279"/>
        <v>0</v>
      </c>
    </row>
    <row r="1791" spans="1:33">
      <c r="A1791" s="228"/>
      <c r="B1791" s="176"/>
      <c r="C1791" s="229"/>
      <c r="D1791" s="230"/>
      <c r="E1791" s="230"/>
      <c r="F1791" s="230"/>
      <c r="G1791" s="230"/>
      <c r="H1791" s="231"/>
      <c r="I1791" s="231"/>
      <c r="J1791" s="232"/>
      <c r="K1791" s="232"/>
      <c r="L1791" s="232"/>
      <c r="M1791" s="181">
        <f t="shared" si="277"/>
        <v>0</v>
      </c>
      <c r="N1791" s="181">
        <f>IF(H1791="",0,H1791*I1791*'Avoided Water Savings Cost'!$C$16)</f>
        <v>0</v>
      </c>
      <c r="O1791" s="545">
        <f>IF(C1791="",0,IF($B$3="NYSEG",C1791/(1-'Avoided Electric Costs 2020'!$W$21),IF($B$3="RG&amp;E",C1791/(1-'Avoided Electric Costs 2020'!$X$21),"")))</f>
        <v>0</v>
      </c>
      <c r="P1791" s="546">
        <f>IF(D1791="",0,IF($B$3="NYSEG",D1791/(1-'Avoided Electric Costs 2020'!$W$21),IF($B$3="RG&amp;E",D1791/(1-'Avoided Electric Costs 2020'!$X$21),"")))</f>
        <v>0</v>
      </c>
      <c r="Q1791" s="546">
        <f>IF(E1791="",0,IF($B$3="NYSEG",E1791/(1-'Avoided Natural Gas Costs 2020'!$J$34),IF($B$3="RG&amp;E",E1791/(1-'Avoided Natural Gas Costs 2020'!$K$34),"")))</f>
        <v>0</v>
      </c>
      <c r="R1791" s="233" t="str">
        <f>IFERROR(IF(P1791*'BCA Inputs'!$C$1+Q1791*'BCA Inputs'!$C$2+F1791*'BCA Inputs'!$C$2+G1791*'BCA Inputs'!$C$2=0,"",P1791*'BCA Inputs'!$C$1+Q1791*'BCA Inputs'!$C$2+F1791*'BCA Inputs'!$C$2+G1791*'BCA Inputs'!$C$2),"")</f>
        <v/>
      </c>
      <c r="S1791" s="181" t="str">
        <f t="shared" si="270"/>
        <v/>
      </c>
      <c r="T1791" s="181" t="str">
        <f>IFERROR(IF($B$3="NYSEG",(INDEX('BCA Inputs'!$N$14:$N$54,MATCH(I1791,'BCA Inputs'!$M$14:$M$54,0))*P1791+INDEX('BCA Inputs'!$O$14:$O$54,MATCH(I1791,'BCA Inputs'!$M$14:$M$54,0))*O1791+INDEX('BCA Inputs'!P:P,MATCH(I1791,'BCA Inputs'!M:M,0))*Q1791+INDEX('BCA Inputs'!Q:Q,MATCH(I1791,'BCA Inputs'!M:M,0))*F1791+INDEX('BCA Inputs'!R:R,MATCH(I1791,'BCA Inputs'!M:M,0))*G1791)+L1791+N1791,IF($B$3="RG&amp;E",(INDEX('BCA Inputs'!$AX$14:$AX$54,MATCH(I1791,'BCA Inputs'!$AW$14:$AW$54,0))*P1791+INDEX('BCA Inputs'!$AY$14:$AY$54,MATCH(I1791,'BCA Inputs'!$AW$14:$AW$54,0))*O1791+INDEX('BCA Inputs'!$AZ$14:$AZ$54,MATCH(I1791,'BCA Inputs'!$AW$14:$AW$54,0))*Q1791+INDEX('BCA Inputs'!$BA$14:$BA$54,MATCH(I1791,'BCA Inputs'!$AW$14:$AW$54,0))*F1791+INDEX('BCA Inputs'!$BB$14:$BB$54,MATCH(I1791,'BCA Inputs'!$AW$14:$AW$54,0))*G1791)+L1791+N1791,"")),"")</f>
        <v/>
      </c>
      <c r="U1791" s="234" t="str">
        <f t="shared" si="271"/>
        <v/>
      </c>
      <c r="V1791" s="234" t="str">
        <f t="shared" si="272"/>
        <v/>
      </c>
      <c r="W1791" s="234" t="str">
        <f t="shared" si="273"/>
        <v/>
      </c>
      <c r="Y1791" s="235" t="str">
        <f t="shared" si="274"/>
        <v/>
      </c>
      <c r="Z1791" s="236" t="str">
        <f>IFERROR(IF($B$3="NYSEG",INDEX('BCA Inputs'!$X$14:$X$54,MATCH(I1791,'BCA Inputs'!$M$14:$M$54,0))*P1791+INDEX('BCA Inputs'!$Y$14:$Y$54,MATCH(I1791,'BCA Inputs'!$M$14:$M$54,0))*O1791+INDEX('BCA Inputs'!$Z$14:$Z$54,MATCH(I1791,'BCA Inputs'!$M$14:$M$54,0))*Q1791+INDEX('BCA Inputs'!$AA$14:$AA$54,MATCH(I1791,'BCA Inputs'!$M$14:$M$54,0))*F1791+INDEX('BCA Inputs'!$AB$14:$AB$54,MATCH(I1791,'BCA Inputs'!$M$14:$M$54,0))*G1791,IF($B$3="RG&amp;E",INDEX('BCA Inputs'!$BG$14:$BG$54,MATCH(I1791,'BCA Inputs'!$AW$14:$AW$54,0))*P1791+INDEX('BCA Inputs'!$BH$14:$BH$54,MATCH(I1791,'BCA Inputs'!$AW$14:$AW$54,0))*O1791+INDEX('BCA Inputs'!$BI$14:$BI$54,MATCH(I1791,'BCA Inputs'!$AW$14:$AW$54,0))*Q1791+INDEX('BCA Inputs'!$BJ$14:$BJ$54,MATCH(I1791,'BCA Inputs'!$AW$14:$AW$54,0))*F1791+INDEX('BCA Inputs'!$BK$14:$BK$54,MATCH(I1791,'BCA Inputs'!$AW$14:$AW$54,0))*G1791,"")),"")</f>
        <v/>
      </c>
      <c r="AA1791" s="237" t="str">
        <f t="shared" si="275"/>
        <v/>
      </c>
      <c r="AC1791" s="238" t="str">
        <f>IFERROR((K1791+R1791)+IF($B$3="NYSEG",INDEX('BCA Inputs'!$AI$14:$AI$54,MATCH(I1791,'BCA Inputs'!$M$14:$M$54,0))*P1791+INDEX('BCA Inputs'!$AJ$14:$AJ$54,MATCH(I1791,'BCA Inputs'!$M$14:$M$54,0))*Q1791,IF($B$3="RG&amp;E",INDEX('BCA Inputs'!$BR$14:$BR$54,MATCH(I1791,'BCA Inputs'!$AW$14:$AW$54,0))*P1791+INDEX('BCA Inputs'!$BS$14:$BS$54,MATCH(I1791,'BCA Inputs'!$AW$14:$AW$54,0))*Q1791,"")),"")</f>
        <v/>
      </c>
      <c r="AD1791" s="181" t="str">
        <f>IFERROR(IF($B$3="NYSEG",INDEX('BCA Inputs'!$AD$14:$AD$54,MATCH(I1791,'BCA Inputs'!$M$14:$M$54,0))*P1791+INDEX('BCA Inputs'!$AE$14:$AE$54,MATCH(I1791,'BCA Inputs'!$M$14:$M$54,0))*O1791+INDEX('BCA Inputs'!$AF$14:$AF$54,MATCH(I1791,'BCA Inputs'!$M$14:$M$54,0))*Q1791+INDEX('BCA Inputs'!$AG$14:$AG$54,MATCH(I1791,'BCA Inputs'!$M$14:$M$54,0))*F1791+INDEX('BCA Inputs'!$AH$14:$AH$54,MATCH(I1791,'BCA Inputs'!$M$14:$M$54,0))*G1791,IF($B$3="RG&amp;E",INDEX('BCA Inputs'!$BM$14:$BM$54,MATCH(I1791,'BCA Inputs'!$AW$14:$AW$54,0))*P1791+INDEX('BCA Inputs'!$BN$14:$BN$54,MATCH(I1791,'BCA Inputs'!$AW$14:$AW$54,0))*O1791+INDEX('BCA Inputs'!$BO$14:$BO$54,MATCH(I1791,'BCA Inputs'!$AW$14:$AW$54,0))*Q1791+INDEX('BCA Inputs'!$BP$14:$BP$54,MATCH(I1791,'BCA Inputs'!$AW$14:$AW$54,0))*F1791+INDEX('BCA Inputs'!$BQ$14:$BQ$54,MATCH(I1791,'BCA Inputs'!$AW$14:$AW$54,0))*G1791,"")),"")</f>
        <v/>
      </c>
      <c r="AE1791" s="237" t="str">
        <f t="shared" si="276"/>
        <v/>
      </c>
      <c r="AF1791" s="198">
        <f t="shared" si="278"/>
        <v>0</v>
      </c>
      <c r="AG1791" s="239">
        <f t="shared" si="279"/>
        <v>0</v>
      </c>
    </row>
    <row r="1792" spans="1:33">
      <c r="A1792" s="228"/>
      <c r="B1792" s="176"/>
      <c r="C1792" s="229"/>
      <c r="D1792" s="230"/>
      <c r="E1792" s="230"/>
      <c r="F1792" s="230"/>
      <c r="G1792" s="230"/>
      <c r="H1792" s="231"/>
      <c r="I1792" s="231"/>
      <c r="J1792" s="232"/>
      <c r="K1792" s="232"/>
      <c r="L1792" s="232"/>
      <c r="M1792" s="181">
        <f t="shared" si="277"/>
        <v>0</v>
      </c>
      <c r="N1792" s="181">
        <f>IF(H1792="",0,H1792*I1792*'Avoided Water Savings Cost'!$C$16)</f>
        <v>0</v>
      </c>
      <c r="O1792" s="545">
        <f>IF(C1792="",0,IF($B$3="NYSEG",C1792/(1-'Avoided Electric Costs 2020'!$W$21),IF($B$3="RG&amp;E",C1792/(1-'Avoided Electric Costs 2020'!$X$21),"")))</f>
        <v>0</v>
      </c>
      <c r="P1792" s="546">
        <f>IF(D1792="",0,IF($B$3="NYSEG",D1792/(1-'Avoided Electric Costs 2020'!$W$21),IF($B$3="RG&amp;E",D1792/(1-'Avoided Electric Costs 2020'!$X$21),"")))</f>
        <v>0</v>
      </c>
      <c r="Q1792" s="546">
        <f>IF(E1792="",0,IF($B$3="NYSEG",E1792/(1-'Avoided Natural Gas Costs 2020'!$J$34),IF($B$3="RG&amp;E",E1792/(1-'Avoided Natural Gas Costs 2020'!$K$34),"")))</f>
        <v>0</v>
      </c>
      <c r="R1792" s="233" t="str">
        <f>IFERROR(IF(P1792*'BCA Inputs'!$C$1+Q1792*'BCA Inputs'!$C$2+F1792*'BCA Inputs'!$C$2+G1792*'BCA Inputs'!$C$2=0,"",P1792*'BCA Inputs'!$C$1+Q1792*'BCA Inputs'!$C$2+F1792*'BCA Inputs'!$C$2+G1792*'BCA Inputs'!$C$2),"")</f>
        <v/>
      </c>
      <c r="S1792" s="181" t="str">
        <f t="shared" si="270"/>
        <v/>
      </c>
      <c r="T1792" s="181" t="str">
        <f>IFERROR(IF($B$3="NYSEG",(INDEX('BCA Inputs'!$N$14:$N$54,MATCH(I1792,'BCA Inputs'!$M$14:$M$54,0))*P1792+INDEX('BCA Inputs'!$O$14:$O$54,MATCH(I1792,'BCA Inputs'!$M$14:$M$54,0))*O1792+INDEX('BCA Inputs'!P:P,MATCH(I1792,'BCA Inputs'!M:M,0))*Q1792+INDEX('BCA Inputs'!Q:Q,MATCH(I1792,'BCA Inputs'!M:M,0))*F1792+INDEX('BCA Inputs'!R:R,MATCH(I1792,'BCA Inputs'!M:M,0))*G1792)+L1792+N1792,IF($B$3="RG&amp;E",(INDEX('BCA Inputs'!$AX$14:$AX$54,MATCH(I1792,'BCA Inputs'!$AW$14:$AW$54,0))*P1792+INDEX('BCA Inputs'!$AY$14:$AY$54,MATCH(I1792,'BCA Inputs'!$AW$14:$AW$54,0))*O1792+INDEX('BCA Inputs'!$AZ$14:$AZ$54,MATCH(I1792,'BCA Inputs'!$AW$14:$AW$54,0))*Q1792+INDEX('BCA Inputs'!$BA$14:$BA$54,MATCH(I1792,'BCA Inputs'!$AW$14:$AW$54,0))*F1792+INDEX('BCA Inputs'!$BB$14:$BB$54,MATCH(I1792,'BCA Inputs'!$AW$14:$AW$54,0))*G1792)+L1792+N1792,"")),"")</f>
        <v/>
      </c>
      <c r="U1792" s="234" t="str">
        <f t="shared" si="271"/>
        <v/>
      </c>
      <c r="V1792" s="234" t="str">
        <f t="shared" si="272"/>
        <v/>
      </c>
      <c r="W1792" s="234" t="str">
        <f t="shared" si="273"/>
        <v/>
      </c>
      <c r="Y1792" s="235" t="str">
        <f t="shared" si="274"/>
        <v/>
      </c>
      <c r="Z1792" s="236" t="str">
        <f>IFERROR(IF($B$3="NYSEG",INDEX('BCA Inputs'!$X$14:$X$54,MATCH(I1792,'BCA Inputs'!$M$14:$M$54,0))*P1792+INDEX('BCA Inputs'!$Y$14:$Y$54,MATCH(I1792,'BCA Inputs'!$M$14:$M$54,0))*O1792+INDEX('BCA Inputs'!$Z$14:$Z$54,MATCH(I1792,'BCA Inputs'!$M$14:$M$54,0))*Q1792+INDEX('BCA Inputs'!$AA$14:$AA$54,MATCH(I1792,'BCA Inputs'!$M$14:$M$54,0))*F1792+INDEX('BCA Inputs'!$AB$14:$AB$54,MATCH(I1792,'BCA Inputs'!$M$14:$M$54,0))*G1792,IF($B$3="RG&amp;E",INDEX('BCA Inputs'!$BG$14:$BG$54,MATCH(I1792,'BCA Inputs'!$AW$14:$AW$54,0))*P1792+INDEX('BCA Inputs'!$BH$14:$BH$54,MATCH(I1792,'BCA Inputs'!$AW$14:$AW$54,0))*O1792+INDEX('BCA Inputs'!$BI$14:$BI$54,MATCH(I1792,'BCA Inputs'!$AW$14:$AW$54,0))*Q1792+INDEX('BCA Inputs'!$BJ$14:$BJ$54,MATCH(I1792,'BCA Inputs'!$AW$14:$AW$54,0))*F1792+INDEX('BCA Inputs'!$BK$14:$BK$54,MATCH(I1792,'BCA Inputs'!$AW$14:$AW$54,0))*G1792,"")),"")</f>
        <v/>
      </c>
      <c r="AA1792" s="237" t="str">
        <f t="shared" si="275"/>
        <v/>
      </c>
      <c r="AC1792" s="238" t="str">
        <f>IFERROR((K1792+R1792)+IF($B$3="NYSEG",INDEX('BCA Inputs'!$AI$14:$AI$54,MATCH(I1792,'BCA Inputs'!$M$14:$M$54,0))*P1792+INDEX('BCA Inputs'!$AJ$14:$AJ$54,MATCH(I1792,'BCA Inputs'!$M$14:$M$54,0))*Q1792,IF($B$3="RG&amp;E",INDEX('BCA Inputs'!$BR$14:$BR$54,MATCH(I1792,'BCA Inputs'!$AW$14:$AW$54,0))*P1792+INDEX('BCA Inputs'!$BS$14:$BS$54,MATCH(I1792,'BCA Inputs'!$AW$14:$AW$54,0))*Q1792,"")),"")</f>
        <v/>
      </c>
      <c r="AD1792" s="181" t="str">
        <f>IFERROR(IF($B$3="NYSEG",INDEX('BCA Inputs'!$AD$14:$AD$54,MATCH(I1792,'BCA Inputs'!$M$14:$M$54,0))*P1792+INDEX('BCA Inputs'!$AE$14:$AE$54,MATCH(I1792,'BCA Inputs'!$M$14:$M$54,0))*O1792+INDEX('BCA Inputs'!$AF$14:$AF$54,MATCH(I1792,'BCA Inputs'!$M$14:$M$54,0))*Q1792+INDEX('BCA Inputs'!$AG$14:$AG$54,MATCH(I1792,'BCA Inputs'!$M$14:$M$54,0))*F1792+INDEX('BCA Inputs'!$AH$14:$AH$54,MATCH(I1792,'BCA Inputs'!$M$14:$M$54,0))*G1792,IF($B$3="RG&amp;E",INDEX('BCA Inputs'!$BM$14:$BM$54,MATCH(I1792,'BCA Inputs'!$AW$14:$AW$54,0))*P1792+INDEX('BCA Inputs'!$BN$14:$BN$54,MATCH(I1792,'BCA Inputs'!$AW$14:$AW$54,0))*O1792+INDEX('BCA Inputs'!$BO$14:$BO$54,MATCH(I1792,'BCA Inputs'!$AW$14:$AW$54,0))*Q1792+INDEX('BCA Inputs'!$BP$14:$BP$54,MATCH(I1792,'BCA Inputs'!$AW$14:$AW$54,0))*F1792+INDEX('BCA Inputs'!$BQ$14:$BQ$54,MATCH(I1792,'BCA Inputs'!$AW$14:$AW$54,0))*G1792,"")),"")</f>
        <v/>
      </c>
      <c r="AE1792" s="237" t="str">
        <f t="shared" si="276"/>
        <v/>
      </c>
      <c r="AF1792" s="198">
        <f t="shared" si="278"/>
        <v>0</v>
      </c>
      <c r="AG1792" s="239">
        <f t="shared" si="279"/>
        <v>0</v>
      </c>
    </row>
    <row r="1793" spans="1:33">
      <c r="A1793" s="228"/>
      <c r="B1793" s="176"/>
      <c r="C1793" s="229"/>
      <c r="D1793" s="230"/>
      <c r="E1793" s="230"/>
      <c r="F1793" s="230"/>
      <c r="G1793" s="230"/>
      <c r="H1793" s="231"/>
      <c r="I1793" s="231"/>
      <c r="J1793" s="232"/>
      <c r="K1793" s="232"/>
      <c r="L1793" s="232"/>
      <c r="M1793" s="181">
        <f t="shared" si="277"/>
        <v>0</v>
      </c>
      <c r="N1793" s="181">
        <f>IF(H1793="",0,H1793*I1793*'Avoided Water Savings Cost'!$C$16)</f>
        <v>0</v>
      </c>
      <c r="O1793" s="545">
        <f>IF(C1793="",0,IF($B$3="NYSEG",C1793/(1-'Avoided Electric Costs 2020'!$W$21),IF($B$3="RG&amp;E",C1793/(1-'Avoided Electric Costs 2020'!$X$21),"")))</f>
        <v>0</v>
      </c>
      <c r="P1793" s="546">
        <f>IF(D1793="",0,IF($B$3="NYSEG",D1793/(1-'Avoided Electric Costs 2020'!$W$21),IF($B$3="RG&amp;E",D1793/(1-'Avoided Electric Costs 2020'!$X$21),"")))</f>
        <v>0</v>
      </c>
      <c r="Q1793" s="546">
        <f>IF(E1793="",0,IF($B$3="NYSEG",E1793/(1-'Avoided Natural Gas Costs 2020'!$J$34),IF($B$3="RG&amp;E",E1793/(1-'Avoided Natural Gas Costs 2020'!$K$34),"")))</f>
        <v>0</v>
      </c>
      <c r="R1793" s="233" t="str">
        <f>IFERROR(IF(P1793*'BCA Inputs'!$C$1+Q1793*'BCA Inputs'!$C$2+F1793*'BCA Inputs'!$C$2+G1793*'BCA Inputs'!$C$2=0,"",P1793*'BCA Inputs'!$C$1+Q1793*'BCA Inputs'!$C$2+F1793*'BCA Inputs'!$C$2+G1793*'BCA Inputs'!$C$2),"")</f>
        <v/>
      </c>
      <c r="S1793" s="181" t="str">
        <f t="shared" si="270"/>
        <v/>
      </c>
      <c r="T1793" s="181" t="str">
        <f>IFERROR(IF($B$3="NYSEG",(INDEX('BCA Inputs'!$N$14:$N$54,MATCH(I1793,'BCA Inputs'!$M$14:$M$54,0))*P1793+INDEX('BCA Inputs'!$O$14:$O$54,MATCH(I1793,'BCA Inputs'!$M$14:$M$54,0))*O1793+INDEX('BCA Inputs'!P:P,MATCH(I1793,'BCA Inputs'!M:M,0))*Q1793+INDEX('BCA Inputs'!Q:Q,MATCH(I1793,'BCA Inputs'!M:M,0))*F1793+INDEX('BCA Inputs'!R:R,MATCH(I1793,'BCA Inputs'!M:M,0))*G1793)+L1793+N1793,IF($B$3="RG&amp;E",(INDEX('BCA Inputs'!$AX$14:$AX$54,MATCH(I1793,'BCA Inputs'!$AW$14:$AW$54,0))*P1793+INDEX('BCA Inputs'!$AY$14:$AY$54,MATCH(I1793,'BCA Inputs'!$AW$14:$AW$54,0))*O1793+INDEX('BCA Inputs'!$AZ$14:$AZ$54,MATCH(I1793,'BCA Inputs'!$AW$14:$AW$54,0))*Q1793+INDEX('BCA Inputs'!$BA$14:$BA$54,MATCH(I1793,'BCA Inputs'!$AW$14:$AW$54,0))*F1793+INDEX('BCA Inputs'!$BB$14:$BB$54,MATCH(I1793,'BCA Inputs'!$AW$14:$AW$54,0))*G1793)+L1793+N1793,"")),"")</f>
        <v/>
      </c>
      <c r="U1793" s="234" t="str">
        <f t="shared" si="271"/>
        <v/>
      </c>
      <c r="V1793" s="234" t="str">
        <f t="shared" si="272"/>
        <v/>
      </c>
      <c r="W1793" s="234" t="str">
        <f t="shared" si="273"/>
        <v/>
      </c>
      <c r="Y1793" s="235" t="str">
        <f t="shared" si="274"/>
        <v/>
      </c>
      <c r="Z1793" s="236" t="str">
        <f>IFERROR(IF($B$3="NYSEG",INDEX('BCA Inputs'!$X$14:$X$54,MATCH(I1793,'BCA Inputs'!$M$14:$M$54,0))*P1793+INDEX('BCA Inputs'!$Y$14:$Y$54,MATCH(I1793,'BCA Inputs'!$M$14:$M$54,0))*O1793+INDEX('BCA Inputs'!$Z$14:$Z$54,MATCH(I1793,'BCA Inputs'!$M$14:$M$54,0))*Q1793+INDEX('BCA Inputs'!$AA$14:$AA$54,MATCH(I1793,'BCA Inputs'!$M$14:$M$54,0))*F1793+INDEX('BCA Inputs'!$AB$14:$AB$54,MATCH(I1793,'BCA Inputs'!$M$14:$M$54,0))*G1793,IF($B$3="RG&amp;E",INDEX('BCA Inputs'!$BG$14:$BG$54,MATCH(I1793,'BCA Inputs'!$AW$14:$AW$54,0))*P1793+INDEX('BCA Inputs'!$BH$14:$BH$54,MATCH(I1793,'BCA Inputs'!$AW$14:$AW$54,0))*O1793+INDEX('BCA Inputs'!$BI$14:$BI$54,MATCH(I1793,'BCA Inputs'!$AW$14:$AW$54,0))*Q1793+INDEX('BCA Inputs'!$BJ$14:$BJ$54,MATCH(I1793,'BCA Inputs'!$AW$14:$AW$54,0))*F1793+INDEX('BCA Inputs'!$BK$14:$BK$54,MATCH(I1793,'BCA Inputs'!$AW$14:$AW$54,0))*G1793,"")),"")</f>
        <v/>
      </c>
      <c r="AA1793" s="237" t="str">
        <f t="shared" si="275"/>
        <v/>
      </c>
      <c r="AC1793" s="238" t="str">
        <f>IFERROR((K1793+R1793)+IF($B$3="NYSEG",INDEX('BCA Inputs'!$AI$14:$AI$54,MATCH(I1793,'BCA Inputs'!$M$14:$M$54,0))*P1793+INDEX('BCA Inputs'!$AJ$14:$AJ$54,MATCH(I1793,'BCA Inputs'!$M$14:$M$54,0))*Q1793,IF($B$3="RG&amp;E",INDEX('BCA Inputs'!$BR$14:$BR$54,MATCH(I1793,'BCA Inputs'!$AW$14:$AW$54,0))*P1793+INDEX('BCA Inputs'!$BS$14:$BS$54,MATCH(I1793,'BCA Inputs'!$AW$14:$AW$54,0))*Q1793,"")),"")</f>
        <v/>
      </c>
      <c r="AD1793" s="181" t="str">
        <f>IFERROR(IF($B$3="NYSEG",INDEX('BCA Inputs'!$AD$14:$AD$54,MATCH(I1793,'BCA Inputs'!$M$14:$M$54,0))*P1793+INDEX('BCA Inputs'!$AE$14:$AE$54,MATCH(I1793,'BCA Inputs'!$M$14:$M$54,0))*O1793+INDEX('BCA Inputs'!$AF$14:$AF$54,MATCH(I1793,'BCA Inputs'!$M$14:$M$54,0))*Q1793+INDEX('BCA Inputs'!$AG$14:$AG$54,MATCH(I1793,'BCA Inputs'!$M$14:$M$54,0))*F1793+INDEX('BCA Inputs'!$AH$14:$AH$54,MATCH(I1793,'BCA Inputs'!$M$14:$M$54,0))*G1793,IF($B$3="RG&amp;E",INDEX('BCA Inputs'!$BM$14:$BM$54,MATCH(I1793,'BCA Inputs'!$AW$14:$AW$54,0))*P1793+INDEX('BCA Inputs'!$BN$14:$BN$54,MATCH(I1793,'BCA Inputs'!$AW$14:$AW$54,0))*O1793+INDEX('BCA Inputs'!$BO$14:$BO$54,MATCH(I1793,'BCA Inputs'!$AW$14:$AW$54,0))*Q1793+INDEX('BCA Inputs'!$BP$14:$BP$54,MATCH(I1793,'BCA Inputs'!$AW$14:$AW$54,0))*F1793+INDEX('BCA Inputs'!$BQ$14:$BQ$54,MATCH(I1793,'BCA Inputs'!$AW$14:$AW$54,0))*G1793,"")),"")</f>
        <v/>
      </c>
      <c r="AE1793" s="237" t="str">
        <f t="shared" si="276"/>
        <v/>
      </c>
      <c r="AF1793" s="198">
        <f t="shared" si="278"/>
        <v>0</v>
      </c>
      <c r="AG1793" s="239">
        <f t="shared" si="279"/>
        <v>0</v>
      </c>
    </row>
    <row r="1794" spans="1:33">
      <c r="A1794" s="228"/>
      <c r="B1794" s="176"/>
      <c r="C1794" s="229"/>
      <c r="D1794" s="230"/>
      <c r="E1794" s="230"/>
      <c r="F1794" s="230"/>
      <c r="G1794" s="230"/>
      <c r="H1794" s="231"/>
      <c r="I1794" s="231"/>
      <c r="J1794" s="232"/>
      <c r="K1794" s="232"/>
      <c r="L1794" s="232"/>
      <c r="M1794" s="181">
        <f t="shared" si="277"/>
        <v>0</v>
      </c>
      <c r="N1794" s="181">
        <f>IF(H1794="",0,H1794*I1794*'Avoided Water Savings Cost'!$C$16)</f>
        <v>0</v>
      </c>
      <c r="O1794" s="545">
        <f>IF(C1794="",0,IF($B$3="NYSEG",C1794/(1-'Avoided Electric Costs 2020'!$W$21),IF($B$3="RG&amp;E",C1794/(1-'Avoided Electric Costs 2020'!$X$21),"")))</f>
        <v>0</v>
      </c>
      <c r="P1794" s="546">
        <f>IF(D1794="",0,IF($B$3="NYSEG",D1794/(1-'Avoided Electric Costs 2020'!$W$21),IF($B$3="RG&amp;E",D1794/(1-'Avoided Electric Costs 2020'!$X$21),"")))</f>
        <v>0</v>
      </c>
      <c r="Q1794" s="546">
        <f>IF(E1794="",0,IF($B$3="NYSEG",E1794/(1-'Avoided Natural Gas Costs 2020'!$J$34),IF($B$3="RG&amp;E",E1794/(1-'Avoided Natural Gas Costs 2020'!$K$34),"")))</f>
        <v>0</v>
      </c>
      <c r="R1794" s="233" t="str">
        <f>IFERROR(IF(P1794*'BCA Inputs'!$C$1+Q1794*'BCA Inputs'!$C$2+F1794*'BCA Inputs'!$C$2+G1794*'BCA Inputs'!$C$2=0,"",P1794*'BCA Inputs'!$C$1+Q1794*'BCA Inputs'!$C$2+F1794*'BCA Inputs'!$C$2+G1794*'BCA Inputs'!$C$2),"")</f>
        <v/>
      </c>
      <c r="S1794" s="181" t="str">
        <f t="shared" si="270"/>
        <v/>
      </c>
      <c r="T1794" s="181" t="str">
        <f>IFERROR(IF($B$3="NYSEG",(INDEX('BCA Inputs'!$N$14:$N$54,MATCH(I1794,'BCA Inputs'!$M$14:$M$54,0))*P1794+INDEX('BCA Inputs'!$O$14:$O$54,MATCH(I1794,'BCA Inputs'!$M$14:$M$54,0))*O1794+INDEX('BCA Inputs'!P:P,MATCH(I1794,'BCA Inputs'!M:M,0))*Q1794+INDEX('BCA Inputs'!Q:Q,MATCH(I1794,'BCA Inputs'!M:M,0))*F1794+INDEX('BCA Inputs'!R:R,MATCH(I1794,'BCA Inputs'!M:M,0))*G1794)+L1794+N1794,IF($B$3="RG&amp;E",(INDEX('BCA Inputs'!$AX$14:$AX$54,MATCH(I1794,'BCA Inputs'!$AW$14:$AW$54,0))*P1794+INDEX('BCA Inputs'!$AY$14:$AY$54,MATCH(I1794,'BCA Inputs'!$AW$14:$AW$54,0))*O1794+INDEX('BCA Inputs'!$AZ$14:$AZ$54,MATCH(I1794,'BCA Inputs'!$AW$14:$AW$54,0))*Q1794+INDEX('BCA Inputs'!$BA$14:$BA$54,MATCH(I1794,'BCA Inputs'!$AW$14:$AW$54,0))*F1794+INDEX('BCA Inputs'!$BB$14:$BB$54,MATCH(I1794,'BCA Inputs'!$AW$14:$AW$54,0))*G1794)+L1794+N1794,"")),"")</f>
        <v/>
      </c>
      <c r="U1794" s="234" t="str">
        <f t="shared" si="271"/>
        <v/>
      </c>
      <c r="V1794" s="234" t="str">
        <f t="shared" si="272"/>
        <v/>
      </c>
      <c r="W1794" s="234" t="str">
        <f t="shared" si="273"/>
        <v/>
      </c>
      <c r="Y1794" s="235" t="str">
        <f t="shared" si="274"/>
        <v/>
      </c>
      <c r="Z1794" s="236" t="str">
        <f>IFERROR(IF($B$3="NYSEG",INDEX('BCA Inputs'!$X$14:$X$54,MATCH(I1794,'BCA Inputs'!$M$14:$M$54,0))*P1794+INDEX('BCA Inputs'!$Y$14:$Y$54,MATCH(I1794,'BCA Inputs'!$M$14:$M$54,0))*O1794+INDEX('BCA Inputs'!$Z$14:$Z$54,MATCH(I1794,'BCA Inputs'!$M$14:$M$54,0))*Q1794+INDEX('BCA Inputs'!$AA$14:$AA$54,MATCH(I1794,'BCA Inputs'!$M$14:$M$54,0))*F1794+INDEX('BCA Inputs'!$AB$14:$AB$54,MATCH(I1794,'BCA Inputs'!$M$14:$M$54,0))*G1794,IF($B$3="RG&amp;E",INDEX('BCA Inputs'!$BG$14:$BG$54,MATCH(I1794,'BCA Inputs'!$AW$14:$AW$54,0))*P1794+INDEX('BCA Inputs'!$BH$14:$BH$54,MATCH(I1794,'BCA Inputs'!$AW$14:$AW$54,0))*O1794+INDEX('BCA Inputs'!$BI$14:$BI$54,MATCH(I1794,'BCA Inputs'!$AW$14:$AW$54,0))*Q1794+INDEX('BCA Inputs'!$BJ$14:$BJ$54,MATCH(I1794,'BCA Inputs'!$AW$14:$AW$54,0))*F1794+INDEX('BCA Inputs'!$BK$14:$BK$54,MATCH(I1794,'BCA Inputs'!$AW$14:$AW$54,0))*G1794,"")),"")</f>
        <v/>
      </c>
      <c r="AA1794" s="237" t="str">
        <f t="shared" si="275"/>
        <v/>
      </c>
      <c r="AC1794" s="238" t="str">
        <f>IFERROR((K1794+R1794)+IF($B$3="NYSEG",INDEX('BCA Inputs'!$AI$14:$AI$54,MATCH(I1794,'BCA Inputs'!$M$14:$M$54,0))*P1794+INDEX('BCA Inputs'!$AJ$14:$AJ$54,MATCH(I1794,'BCA Inputs'!$M$14:$M$54,0))*Q1794,IF($B$3="RG&amp;E",INDEX('BCA Inputs'!$BR$14:$BR$54,MATCH(I1794,'BCA Inputs'!$AW$14:$AW$54,0))*P1794+INDEX('BCA Inputs'!$BS$14:$BS$54,MATCH(I1794,'BCA Inputs'!$AW$14:$AW$54,0))*Q1794,"")),"")</f>
        <v/>
      </c>
      <c r="AD1794" s="181" t="str">
        <f>IFERROR(IF($B$3="NYSEG",INDEX('BCA Inputs'!$AD$14:$AD$54,MATCH(I1794,'BCA Inputs'!$M$14:$M$54,0))*P1794+INDEX('BCA Inputs'!$AE$14:$AE$54,MATCH(I1794,'BCA Inputs'!$M$14:$M$54,0))*O1794+INDEX('BCA Inputs'!$AF$14:$AF$54,MATCH(I1794,'BCA Inputs'!$M$14:$M$54,0))*Q1794+INDEX('BCA Inputs'!$AG$14:$AG$54,MATCH(I1794,'BCA Inputs'!$M$14:$M$54,0))*F1794+INDEX('BCA Inputs'!$AH$14:$AH$54,MATCH(I1794,'BCA Inputs'!$M$14:$M$54,0))*G1794,IF($B$3="RG&amp;E",INDEX('BCA Inputs'!$BM$14:$BM$54,MATCH(I1794,'BCA Inputs'!$AW$14:$AW$54,0))*P1794+INDEX('BCA Inputs'!$BN$14:$BN$54,MATCH(I1794,'BCA Inputs'!$AW$14:$AW$54,0))*O1794+INDEX('BCA Inputs'!$BO$14:$BO$54,MATCH(I1794,'BCA Inputs'!$AW$14:$AW$54,0))*Q1794+INDEX('BCA Inputs'!$BP$14:$BP$54,MATCH(I1794,'BCA Inputs'!$AW$14:$AW$54,0))*F1794+INDEX('BCA Inputs'!$BQ$14:$BQ$54,MATCH(I1794,'BCA Inputs'!$AW$14:$AW$54,0))*G1794,"")),"")</f>
        <v/>
      </c>
      <c r="AE1794" s="237" t="str">
        <f t="shared" si="276"/>
        <v/>
      </c>
      <c r="AF1794" s="198">
        <f t="shared" si="278"/>
        <v>0</v>
      </c>
      <c r="AG1794" s="239">
        <f t="shared" si="279"/>
        <v>0</v>
      </c>
    </row>
    <row r="1795" spans="1:33">
      <c r="A1795" s="228"/>
      <c r="B1795" s="176"/>
      <c r="C1795" s="229"/>
      <c r="D1795" s="230"/>
      <c r="E1795" s="230"/>
      <c r="F1795" s="230"/>
      <c r="G1795" s="230"/>
      <c r="H1795" s="231"/>
      <c r="I1795" s="231"/>
      <c r="J1795" s="232"/>
      <c r="K1795" s="232"/>
      <c r="L1795" s="232"/>
      <c r="M1795" s="181">
        <f t="shared" si="277"/>
        <v>0</v>
      </c>
      <c r="N1795" s="181">
        <f>IF(H1795="",0,H1795*I1795*'Avoided Water Savings Cost'!$C$16)</f>
        <v>0</v>
      </c>
      <c r="O1795" s="545">
        <f>IF(C1795="",0,IF($B$3="NYSEG",C1795/(1-'Avoided Electric Costs 2020'!$W$21),IF($B$3="RG&amp;E",C1795/(1-'Avoided Electric Costs 2020'!$X$21),"")))</f>
        <v>0</v>
      </c>
      <c r="P1795" s="546">
        <f>IF(D1795="",0,IF($B$3="NYSEG",D1795/(1-'Avoided Electric Costs 2020'!$W$21),IF($B$3="RG&amp;E",D1795/(1-'Avoided Electric Costs 2020'!$X$21),"")))</f>
        <v>0</v>
      </c>
      <c r="Q1795" s="546">
        <f>IF(E1795="",0,IF($B$3="NYSEG",E1795/(1-'Avoided Natural Gas Costs 2020'!$J$34),IF($B$3="RG&amp;E",E1795/(1-'Avoided Natural Gas Costs 2020'!$K$34),"")))</f>
        <v>0</v>
      </c>
      <c r="R1795" s="233" t="str">
        <f>IFERROR(IF(P1795*'BCA Inputs'!$C$1+Q1795*'BCA Inputs'!$C$2+F1795*'BCA Inputs'!$C$2+G1795*'BCA Inputs'!$C$2=0,"",P1795*'BCA Inputs'!$C$1+Q1795*'BCA Inputs'!$C$2+F1795*'BCA Inputs'!$C$2+G1795*'BCA Inputs'!$C$2),"")</f>
        <v/>
      </c>
      <c r="S1795" s="181" t="str">
        <f t="shared" si="270"/>
        <v/>
      </c>
      <c r="T1795" s="181" t="str">
        <f>IFERROR(IF($B$3="NYSEG",(INDEX('BCA Inputs'!$N$14:$N$54,MATCH(I1795,'BCA Inputs'!$M$14:$M$54,0))*P1795+INDEX('BCA Inputs'!$O$14:$O$54,MATCH(I1795,'BCA Inputs'!$M$14:$M$54,0))*O1795+INDEX('BCA Inputs'!P:P,MATCH(I1795,'BCA Inputs'!M:M,0))*Q1795+INDEX('BCA Inputs'!Q:Q,MATCH(I1795,'BCA Inputs'!M:M,0))*F1795+INDEX('BCA Inputs'!R:R,MATCH(I1795,'BCA Inputs'!M:M,0))*G1795)+L1795+N1795,IF($B$3="RG&amp;E",(INDEX('BCA Inputs'!$AX$14:$AX$54,MATCH(I1795,'BCA Inputs'!$AW$14:$AW$54,0))*P1795+INDEX('BCA Inputs'!$AY$14:$AY$54,MATCH(I1795,'BCA Inputs'!$AW$14:$AW$54,0))*O1795+INDEX('BCA Inputs'!$AZ$14:$AZ$54,MATCH(I1795,'BCA Inputs'!$AW$14:$AW$54,0))*Q1795+INDEX('BCA Inputs'!$BA$14:$BA$54,MATCH(I1795,'BCA Inputs'!$AW$14:$AW$54,0))*F1795+INDEX('BCA Inputs'!$BB$14:$BB$54,MATCH(I1795,'BCA Inputs'!$AW$14:$AW$54,0))*G1795)+L1795+N1795,"")),"")</f>
        <v/>
      </c>
      <c r="U1795" s="234" t="str">
        <f t="shared" si="271"/>
        <v/>
      </c>
      <c r="V1795" s="234" t="str">
        <f t="shared" si="272"/>
        <v/>
      </c>
      <c r="W1795" s="234" t="str">
        <f t="shared" si="273"/>
        <v/>
      </c>
      <c r="Y1795" s="235" t="str">
        <f t="shared" si="274"/>
        <v/>
      </c>
      <c r="Z1795" s="236" t="str">
        <f>IFERROR(IF($B$3="NYSEG",INDEX('BCA Inputs'!$X$14:$X$54,MATCH(I1795,'BCA Inputs'!$M$14:$M$54,0))*P1795+INDEX('BCA Inputs'!$Y$14:$Y$54,MATCH(I1795,'BCA Inputs'!$M$14:$M$54,0))*O1795+INDEX('BCA Inputs'!$Z$14:$Z$54,MATCH(I1795,'BCA Inputs'!$M$14:$M$54,0))*Q1795+INDEX('BCA Inputs'!$AA$14:$AA$54,MATCH(I1795,'BCA Inputs'!$M$14:$M$54,0))*F1795+INDEX('BCA Inputs'!$AB$14:$AB$54,MATCH(I1795,'BCA Inputs'!$M$14:$M$54,0))*G1795,IF($B$3="RG&amp;E",INDEX('BCA Inputs'!$BG$14:$BG$54,MATCH(I1795,'BCA Inputs'!$AW$14:$AW$54,0))*P1795+INDEX('BCA Inputs'!$BH$14:$BH$54,MATCH(I1795,'BCA Inputs'!$AW$14:$AW$54,0))*O1795+INDEX('BCA Inputs'!$BI$14:$BI$54,MATCH(I1795,'BCA Inputs'!$AW$14:$AW$54,0))*Q1795+INDEX('BCA Inputs'!$BJ$14:$BJ$54,MATCH(I1795,'BCA Inputs'!$AW$14:$AW$54,0))*F1795+INDEX('BCA Inputs'!$BK$14:$BK$54,MATCH(I1795,'BCA Inputs'!$AW$14:$AW$54,0))*G1795,"")),"")</f>
        <v/>
      </c>
      <c r="AA1795" s="237" t="str">
        <f t="shared" si="275"/>
        <v/>
      </c>
      <c r="AC1795" s="238" t="str">
        <f>IFERROR((K1795+R1795)+IF($B$3="NYSEG",INDEX('BCA Inputs'!$AI$14:$AI$54,MATCH(I1795,'BCA Inputs'!$M$14:$M$54,0))*P1795+INDEX('BCA Inputs'!$AJ$14:$AJ$54,MATCH(I1795,'BCA Inputs'!$M$14:$M$54,0))*Q1795,IF($B$3="RG&amp;E",INDEX('BCA Inputs'!$BR$14:$BR$54,MATCH(I1795,'BCA Inputs'!$AW$14:$AW$54,0))*P1795+INDEX('BCA Inputs'!$BS$14:$BS$54,MATCH(I1795,'BCA Inputs'!$AW$14:$AW$54,0))*Q1795,"")),"")</f>
        <v/>
      </c>
      <c r="AD1795" s="181" t="str">
        <f>IFERROR(IF($B$3="NYSEG",INDEX('BCA Inputs'!$AD$14:$AD$54,MATCH(I1795,'BCA Inputs'!$M$14:$M$54,0))*P1795+INDEX('BCA Inputs'!$AE$14:$AE$54,MATCH(I1795,'BCA Inputs'!$M$14:$M$54,0))*O1795+INDEX('BCA Inputs'!$AF$14:$AF$54,MATCH(I1795,'BCA Inputs'!$M$14:$M$54,0))*Q1795+INDEX('BCA Inputs'!$AG$14:$AG$54,MATCH(I1795,'BCA Inputs'!$M$14:$M$54,0))*F1795+INDEX('BCA Inputs'!$AH$14:$AH$54,MATCH(I1795,'BCA Inputs'!$M$14:$M$54,0))*G1795,IF($B$3="RG&amp;E",INDEX('BCA Inputs'!$BM$14:$BM$54,MATCH(I1795,'BCA Inputs'!$AW$14:$AW$54,0))*P1795+INDEX('BCA Inputs'!$BN$14:$BN$54,MATCH(I1795,'BCA Inputs'!$AW$14:$AW$54,0))*O1795+INDEX('BCA Inputs'!$BO$14:$BO$54,MATCH(I1795,'BCA Inputs'!$AW$14:$AW$54,0))*Q1795+INDEX('BCA Inputs'!$BP$14:$BP$54,MATCH(I1795,'BCA Inputs'!$AW$14:$AW$54,0))*F1795+INDEX('BCA Inputs'!$BQ$14:$BQ$54,MATCH(I1795,'BCA Inputs'!$AW$14:$AW$54,0))*G1795,"")),"")</f>
        <v/>
      </c>
      <c r="AE1795" s="237" t="str">
        <f t="shared" si="276"/>
        <v/>
      </c>
      <c r="AF1795" s="198">
        <f t="shared" si="278"/>
        <v>0</v>
      </c>
      <c r="AG1795" s="239">
        <f t="shared" si="279"/>
        <v>0</v>
      </c>
    </row>
    <row r="1796" spans="1:33">
      <c r="A1796" s="228"/>
      <c r="B1796" s="176"/>
      <c r="C1796" s="229"/>
      <c r="D1796" s="230"/>
      <c r="E1796" s="230"/>
      <c r="F1796" s="230"/>
      <c r="G1796" s="230"/>
      <c r="H1796" s="231"/>
      <c r="I1796" s="231"/>
      <c r="J1796" s="232"/>
      <c r="K1796" s="232"/>
      <c r="L1796" s="232"/>
      <c r="M1796" s="181">
        <f t="shared" si="277"/>
        <v>0</v>
      </c>
      <c r="N1796" s="181">
        <f>IF(H1796="",0,H1796*I1796*'Avoided Water Savings Cost'!$C$16)</f>
        <v>0</v>
      </c>
      <c r="O1796" s="545">
        <f>IF(C1796="",0,IF($B$3="NYSEG",C1796/(1-'Avoided Electric Costs 2020'!$W$21),IF($B$3="RG&amp;E",C1796/(1-'Avoided Electric Costs 2020'!$X$21),"")))</f>
        <v>0</v>
      </c>
      <c r="P1796" s="546">
        <f>IF(D1796="",0,IF($B$3="NYSEG",D1796/(1-'Avoided Electric Costs 2020'!$W$21),IF($B$3="RG&amp;E",D1796/(1-'Avoided Electric Costs 2020'!$X$21),"")))</f>
        <v>0</v>
      </c>
      <c r="Q1796" s="546">
        <f>IF(E1796="",0,IF($B$3="NYSEG",E1796/(1-'Avoided Natural Gas Costs 2020'!$J$34),IF($B$3="RG&amp;E",E1796/(1-'Avoided Natural Gas Costs 2020'!$K$34),"")))</f>
        <v>0</v>
      </c>
      <c r="R1796" s="233" t="str">
        <f>IFERROR(IF(P1796*'BCA Inputs'!$C$1+Q1796*'BCA Inputs'!$C$2+F1796*'BCA Inputs'!$C$2+G1796*'BCA Inputs'!$C$2=0,"",P1796*'BCA Inputs'!$C$1+Q1796*'BCA Inputs'!$C$2+F1796*'BCA Inputs'!$C$2+G1796*'BCA Inputs'!$C$2),"")</f>
        <v/>
      </c>
      <c r="S1796" s="181" t="str">
        <f t="shared" si="270"/>
        <v/>
      </c>
      <c r="T1796" s="181" t="str">
        <f>IFERROR(IF($B$3="NYSEG",(INDEX('BCA Inputs'!$N$14:$N$54,MATCH(I1796,'BCA Inputs'!$M$14:$M$54,0))*P1796+INDEX('BCA Inputs'!$O$14:$O$54,MATCH(I1796,'BCA Inputs'!$M$14:$M$54,0))*O1796+INDEX('BCA Inputs'!P:P,MATCH(I1796,'BCA Inputs'!M:M,0))*Q1796+INDEX('BCA Inputs'!Q:Q,MATCH(I1796,'BCA Inputs'!M:M,0))*F1796+INDEX('BCA Inputs'!R:R,MATCH(I1796,'BCA Inputs'!M:M,0))*G1796)+L1796+N1796,IF($B$3="RG&amp;E",(INDEX('BCA Inputs'!$AX$14:$AX$54,MATCH(I1796,'BCA Inputs'!$AW$14:$AW$54,0))*P1796+INDEX('BCA Inputs'!$AY$14:$AY$54,MATCH(I1796,'BCA Inputs'!$AW$14:$AW$54,0))*O1796+INDEX('BCA Inputs'!$AZ$14:$AZ$54,MATCH(I1796,'BCA Inputs'!$AW$14:$AW$54,0))*Q1796+INDEX('BCA Inputs'!$BA$14:$BA$54,MATCH(I1796,'BCA Inputs'!$AW$14:$AW$54,0))*F1796+INDEX('BCA Inputs'!$BB$14:$BB$54,MATCH(I1796,'BCA Inputs'!$AW$14:$AW$54,0))*G1796)+L1796+N1796,"")),"")</f>
        <v/>
      </c>
      <c r="U1796" s="234" t="str">
        <f t="shared" si="271"/>
        <v/>
      </c>
      <c r="V1796" s="234" t="str">
        <f t="shared" si="272"/>
        <v/>
      </c>
      <c r="W1796" s="234" t="str">
        <f t="shared" si="273"/>
        <v/>
      </c>
      <c r="Y1796" s="235" t="str">
        <f t="shared" si="274"/>
        <v/>
      </c>
      <c r="Z1796" s="236" t="str">
        <f>IFERROR(IF($B$3="NYSEG",INDEX('BCA Inputs'!$X$14:$X$54,MATCH(I1796,'BCA Inputs'!$M$14:$M$54,0))*P1796+INDEX('BCA Inputs'!$Y$14:$Y$54,MATCH(I1796,'BCA Inputs'!$M$14:$M$54,0))*O1796+INDEX('BCA Inputs'!$Z$14:$Z$54,MATCH(I1796,'BCA Inputs'!$M$14:$M$54,0))*Q1796+INDEX('BCA Inputs'!$AA$14:$AA$54,MATCH(I1796,'BCA Inputs'!$M$14:$M$54,0))*F1796+INDEX('BCA Inputs'!$AB$14:$AB$54,MATCH(I1796,'BCA Inputs'!$M$14:$M$54,0))*G1796,IF($B$3="RG&amp;E",INDEX('BCA Inputs'!$BG$14:$BG$54,MATCH(I1796,'BCA Inputs'!$AW$14:$AW$54,0))*P1796+INDEX('BCA Inputs'!$BH$14:$BH$54,MATCH(I1796,'BCA Inputs'!$AW$14:$AW$54,0))*O1796+INDEX('BCA Inputs'!$BI$14:$BI$54,MATCH(I1796,'BCA Inputs'!$AW$14:$AW$54,0))*Q1796+INDEX('BCA Inputs'!$BJ$14:$BJ$54,MATCH(I1796,'BCA Inputs'!$AW$14:$AW$54,0))*F1796+INDEX('BCA Inputs'!$BK$14:$BK$54,MATCH(I1796,'BCA Inputs'!$AW$14:$AW$54,0))*G1796,"")),"")</f>
        <v/>
      </c>
      <c r="AA1796" s="237" t="str">
        <f t="shared" si="275"/>
        <v/>
      </c>
      <c r="AC1796" s="238" t="str">
        <f>IFERROR((K1796+R1796)+IF($B$3="NYSEG",INDEX('BCA Inputs'!$AI$14:$AI$54,MATCH(I1796,'BCA Inputs'!$M$14:$M$54,0))*P1796+INDEX('BCA Inputs'!$AJ$14:$AJ$54,MATCH(I1796,'BCA Inputs'!$M$14:$M$54,0))*Q1796,IF($B$3="RG&amp;E",INDEX('BCA Inputs'!$BR$14:$BR$54,MATCH(I1796,'BCA Inputs'!$AW$14:$AW$54,0))*P1796+INDEX('BCA Inputs'!$BS$14:$BS$54,MATCH(I1796,'BCA Inputs'!$AW$14:$AW$54,0))*Q1796,"")),"")</f>
        <v/>
      </c>
      <c r="AD1796" s="181" t="str">
        <f>IFERROR(IF($B$3="NYSEG",INDEX('BCA Inputs'!$AD$14:$AD$54,MATCH(I1796,'BCA Inputs'!$M$14:$M$54,0))*P1796+INDEX('BCA Inputs'!$AE$14:$AE$54,MATCH(I1796,'BCA Inputs'!$M$14:$M$54,0))*O1796+INDEX('BCA Inputs'!$AF$14:$AF$54,MATCH(I1796,'BCA Inputs'!$M$14:$M$54,0))*Q1796+INDEX('BCA Inputs'!$AG$14:$AG$54,MATCH(I1796,'BCA Inputs'!$M$14:$M$54,0))*F1796+INDEX('BCA Inputs'!$AH$14:$AH$54,MATCH(I1796,'BCA Inputs'!$M$14:$M$54,0))*G1796,IF($B$3="RG&amp;E",INDEX('BCA Inputs'!$BM$14:$BM$54,MATCH(I1796,'BCA Inputs'!$AW$14:$AW$54,0))*P1796+INDEX('BCA Inputs'!$BN$14:$BN$54,MATCH(I1796,'BCA Inputs'!$AW$14:$AW$54,0))*O1796+INDEX('BCA Inputs'!$BO$14:$BO$54,MATCH(I1796,'BCA Inputs'!$AW$14:$AW$54,0))*Q1796+INDEX('BCA Inputs'!$BP$14:$BP$54,MATCH(I1796,'BCA Inputs'!$AW$14:$AW$54,0))*F1796+INDEX('BCA Inputs'!$BQ$14:$BQ$54,MATCH(I1796,'BCA Inputs'!$AW$14:$AW$54,0))*G1796,"")),"")</f>
        <v/>
      </c>
      <c r="AE1796" s="237" t="str">
        <f t="shared" si="276"/>
        <v/>
      </c>
      <c r="AF1796" s="198">
        <f t="shared" si="278"/>
        <v>0</v>
      </c>
      <c r="AG1796" s="239">
        <f t="shared" si="279"/>
        <v>0</v>
      </c>
    </row>
    <row r="1797" spans="1:33">
      <c r="A1797" s="228"/>
      <c r="B1797" s="176"/>
      <c r="C1797" s="229"/>
      <c r="D1797" s="230"/>
      <c r="E1797" s="230"/>
      <c r="F1797" s="230"/>
      <c r="G1797" s="230"/>
      <c r="H1797" s="231"/>
      <c r="I1797" s="231"/>
      <c r="J1797" s="232"/>
      <c r="K1797" s="232"/>
      <c r="L1797" s="232"/>
      <c r="M1797" s="181">
        <f t="shared" si="277"/>
        <v>0</v>
      </c>
      <c r="N1797" s="181">
        <f>IF(H1797="",0,H1797*I1797*'Avoided Water Savings Cost'!$C$16)</f>
        <v>0</v>
      </c>
      <c r="O1797" s="545">
        <f>IF(C1797="",0,IF($B$3="NYSEG",C1797/(1-'Avoided Electric Costs 2020'!$W$21),IF($B$3="RG&amp;E",C1797/(1-'Avoided Electric Costs 2020'!$X$21),"")))</f>
        <v>0</v>
      </c>
      <c r="P1797" s="546">
        <f>IF(D1797="",0,IF($B$3="NYSEG",D1797/(1-'Avoided Electric Costs 2020'!$W$21),IF($B$3="RG&amp;E",D1797/(1-'Avoided Electric Costs 2020'!$X$21),"")))</f>
        <v>0</v>
      </c>
      <c r="Q1797" s="546">
        <f>IF(E1797="",0,IF($B$3="NYSEG",E1797/(1-'Avoided Natural Gas Costs 2020'!$J$34),IF($B$3="RG&amp;E",E1797/(1-'Avoided Natural Gas Costs 2020'!$K$34),"")))</f>
        <v>0</v>
      </c>
      <c r="R1797" s="233" t="str">
        <f>IFERROR(IF(P1797*'BCA Inputs'!$C$1+Q1797*'BCA Inputs'!$C$2+F1797*'BCA Inputs'!$C$2+G1797*'BCA Inputs'!$C$2=0,"",P1797*'BCA Inputs'!$C$1+Q1797*'BCA Inputs'!$C$2+F1797*'BCA Inputs'!$C$2+G1797*'BCA Inputs'!$C$2),"")</f>
        <v/>
      </c>
      <c r="S1797" s="181" t="str">
        <f t="shared" si="270"/>
        <v/>
      </c>
      <c r="T1797" s="181" t="str">
        <f>IFERROR(IF($B$3="NYSEG",(INDEX('BCA Inputs'!$N$14:$N$54,MATCH(I1797,'BCA Inputs'!$M$14:$M$54,0))*P1797+INDEX('BCA Inputs'!$O$14:$O$54,MATCH(I1797,'BCA Inputs'!$M$14:$M$54,0))*O1797+INDEX('BCA Inputs'!P:P,MATCH(I1797,'BCA Inputs'!M:M,0))*Q1797+INDEX('BCA Inputs'!Q:Q,MATCH(I1797,'BCA Inputs'!M:M,0))*F1797+INDEX('BCA Inputs'!R:R,MATCH(I1797,'BCA Inputs'!M:M,0))*G1797)+L1797+N1797,IF($B$3="RG&amp;E",(INDEX('BCA Inputs'!$AX$14:$AX$54,MATCH(I1797,'BCA Inputs'!$AW$14:$AW$54,0))*P1797+INDEX('BCA Inputs'!$AY$14:$AY$54,MATCH(I1797,'BCA Inputs'!$AW$14:$AW$54,0))*O1797+INDEX('BCA Inputs'!$AZ$14:$AZ$54,MATCH(I1797,'BCA Inputs'!$AW$14:$AW$54,0))*Q1797+INDEX('BCA Inputs'!$BA$14:$BA$54,MATCH(I1797,'BCA Inputs'!$AW$14:$AW$54,0))*F1797+INDEX('BCA Inputs'!$BB$14:$BB$54,MATCH(I1797,'BCA Inputs'!$AW$14:$AW$54,0))*G1797)+L1797+N1797,"")),"")</f>
        <v/>
      </c>
      <c r="U1797" s="234" t="str">
        <f t="shared" si="271"/>
        <v/>
      </c>
      <c r="V1797" s="234" t="str">
        <f t="shared" si="272"/>
        <v/>
      </c>
      <c r="W1797" s="234" t="str">
        <f t="shared" si="273"/>
        <v/>
      </c>
      <c r="Y1797" s="235" t="str">
        <f t="shared" si="274"/>
        <v/>
      </c>
      <c r="Z1797" s="236" t="str">
        <f>IFERROR(IF($B$3="NYSEG",INDEX('BCA Inputs'!$X$14:$X$54,MATCH(I1797,'BCA Inputs'!$M$14:$M$54,0))*P1797+INDEX('BCA Inputs'!$Y$14:$Y$54,MATCH(I1797,'BCA Inputs'!$M$14:$M$54,0))*O1797+INDEX('BCA Inputs'!$Z$14:$Z$54,MATCH(I1797,'BCA Inputs'!$M$14:$M$54,0))*Q1797+INDEX('BCA Inputs'!$AA$14:$AA$54,MATCH(I1797,'BCA Inputs'!$M$14:$M$54,0))*F1797+INDEX('BCA Inputs'!$AB$14:$AB$54,MATCH(I1797,'BCA Inputs'!$M$14:$M$54,0))*G1797,IF($B$3="RG&amp;E",INDEX('BCA Inputs'!$BG$14:$BG$54,MATCH(I1797,'BCA Inputs'!$AW$14:$AW$54,0))*P1797+INDEX('BCA Inputs'!$BH$14:$BH$54,MATCH(I1797,'BCA Inputs'!$AW$14:$AW$54,0))*O1797+INDEX('BCA Inputs'!$BI$14:$BI$54,MATCH(I1797,'BCA Inputs'!$AW$14:$AW$54,0))*Q1797+INDEX('BCA Inputs'!$BJ$14:$BJ$54,MATCH(I1797,'BCA Inputs'!$AW$14:$AW$54,0))*F1797+INDEX('BCA Inputs'!$BK$14:$BK$54,MATCH(I1797,'BCA Inputs'!$AW$14:$AW$54,0))*G1797,"")),"")</f>
        <v/>
      </c>
      <c r="AA1797" s="237" t="str">
        <f t="shared" si="275"/>
        <v/>
      </c>
      <c r="AC1797" s="238" t="str">
        <f>IFERROR((K1797+R1797)+IF($B$3="NYSEG",INDEX('BCA Inputs'!$AI$14:$AI$54,MATCH(I1797,'BCA Inputs'!$M$14:$M$54,0))*P1797+INDEX('BCA Inputs'!$AJ$14:$AJ$54,MATCH(I1797,'BCA Inputs'!$M$14:$M$54,0))*Q1797,IF($B$3="RG&amp;E",INDEX('BCA Inputs'!$BR$14:$BR$54,MATCH(I1797,'BCA Inputs'!$AW$14:$AW$54,0))*P1797+INDEX('BCA Inputs'!$BS$14:$BS$54,MATCH(I1797,'BCA Inputs'!$AW$14:$AW$54,0))*Q1797,"")),"")</f>
        <v/>
      </c>
      <c r="AD1797" s="181" t="str">
        <f>IFERROR(IF($B$3="NYSEG",INDEX('BCA Inputs'!$AD$14:$AD$54,MATCH(I1797,'BCA Inputs'!$M$14:$M$54,0))*P1797+INDEX('BCA Inputs'!$AE$14:$AE$54,MATCH(I1797,'BCA Inputs'!$M$14:$M$54,0))*O1797+INDEX('BCA Inputs'!$AF$14:$AF$54,MATCH(I1797,'BCA Inputs'!$M$14:$M$54,0))*Q1797+INDEX('BCA Inputs'!$AG$14:$AG$54,MATCH(I1797,'BCA Inputs'!$M$14:$M$54,0))*F1797+INDEX('BCA Inputs'!$AH$14:$AH$54,MATCH(I1797,'BCA Inputs'!$M$14:$M$54,0))*G1797,IF($B$3="RG&amp;E",INDEX('BCA Inputs'!$BM$14:$BM$54,MATCH(I1797,'BCA Inputs'!$AW$14:$AW$54,0))*P1797+INDEX('BCA Inputs'!$BN$14:$BN$54,MATCH(I1797,'BCA Inputs'!$AW$14:$AW$54,0))*O1797+INDEX('BCA Inputs'!$BO$14:$BO$54,MATCH(I1797,'BCA Inputs'!$AW$14:$AW$54,0))*Q1797+INDEX('BCA Inputs'!$BP$14:$BP$54,MATCH(I1797,'BCA Inputs'!$AW$14:$AW$54,0))*F1797+INDEX('BCA Inputs'!$BQ$14:$BQ$54,MATCH(I1797,'BCA Inputs'!$AW$14:$AW$54,0))*G1797,"")),"")</f>
        <v/>
      </c>
      <c r="AE1797" s="237" t="str">
        <f t="shared" si="276"/>
        <v/>
      </c>
      <c r="AF1797" s="198">
        <f t="shared" si="278"/>
        <v>0</v>
      </c>
      <c r="AG1797" s="239">
        <f t="shared" si="279"/>
        <v>0</v>
      </c>
    </row>
    <row r="1798" spans="1:33">
      <c r="A1798" s="228"/>
      <c r="B1798" s="176"/>
      <c r="C1798" s="229"/>
      <c r="D1798" s="230"/>
      <c r="E1798" s="230"/>
      <c r="F1798" s="230"/>
      <c r="G1798" s="230"/>
      <c r="H1798" s="231"/>
      <c r="I1798" s="231"/>
      <c r="J1798" s="232"/>
      <c r="K1798" s="232"/>
      <c r="L1798" s="232"/>
      <c r="M1798" s="181">
        <f t="shared" si="277"/>
        <v>0</v>
      </c>
      <c r="N1798" s="181">
        <f>IF(H1798="",0,H1798*I1798*'Avoided Water Savings Cost'!$C$16)</f>
        <v>0</v>
      </c>
      <c r="O1798" s="545">
        <f>IF(C1798="",0,IF($B$3="NYSEG",C1798/(1-'Avoided Electric Costs 2020'!$W$21),IF($B$3="RG&amp;E",C1798/(1-'Avoided Electric Costs 2020'!$X$21),"")))</f>
        <v>0</v>
      </c>
      <c r="P1798" s="546">
        <f>IF(D1798="",0,IF($B$3="NYSEG",D1798/(1-'Avoided Electric Costs 2020'!$W$21),IF($B$3="RG&amp;E",D1798/(1-'Avoided Electric Costs 2020'!$X$21),"")))</f>
        <v>0</v>
      </c>
      <c r="Q1798" s="546">
        <f>IF(E1798="",0,IF($B$3="NYSEG",E1798/(1-'Avoided Natural Gas Costs 2020'!$J$34),IF($B$3="RG&amp;E",E1798/(1-'Avoided Natural Gas Costs 2020'!$K$34),"")))</f>
        <v>0</v>
      </c>
      <c r="R1798" s="233" t="str">
        <f>IFERROR(IF(P1798*'BCA Inputs'!$C$1+Q1798*'BCA Inputs'!$C$2+F1798*'BCA Inputs'!$C$2+G1798*'BCA Inputs'!$C$2=0,"",P1798*'BCA Inputs'!$C$1+Q1798*'BCA Inputs'!$C$2+F1798*'BCA Inputs'!$C$2+G1798*'BCA Inputs'!$C$2),"")</f>
        <v/>
      </c>
      <c r="S1798" s="181" t="str">
        <f t="shared" si="270"/>
        <v/>
      </c>
      <c r="T1798" s="181" t="str">
        <f>IFERROR(IF($B$3="NYSEG",(INDEX('BCA Inputs'!$N$14:$N$54,MATCH(I1798,'BCA Inputs'!$M$14:$M$54,0))*P1798+INDEX('BCA Inputs'!$O$14:$O$54,MATCH(I1798,'BCA Inputs'!$M$14:$M$54,0))*O1798+INDEX('BCA Inputs'!P:P,MATCH(I1798,'BCA Inputs'!M:M,0))*Q1798+INDEX('BCA Inputs'!Q:Q,MATCH(I1798,'BCA Inputs'!M:M,0))*F1798+INDEX('BCA Inputs'!R:R,MATCH(I1798,'BCA Inputs'!M:M,0))*G1798)+L1798+N1798,IF($B$3="RG&amp;E",(INDEX('BCA Inputs'!$AX$14:$AX$54,MATCH(I1798,'BCA Inputs'!$AW$14:$AW$54,0))*P1798+INDEX('BCA Inputs'!$AY$14:$AY$54,MATCH(I1798,'BCA Inputs'!$AW$14:$AW$54,0))*O1798+INDEX('BCA Inputs'!$AZ$14:$AZ$54,MATCH(I1798,'BCA Inputs'!$AW$14:$AW$54,0))*Q1798+INDEX('BCA Inputs'!$BA$14:$BA$54,MATCH(I1798,'BCA Inputs'!$AW$14:$AW$54,0))*F1798+INDEX('BCA Inputs'!$BB$14:$BB$54,MATCH(I1798,'BCA Inputs'!$AW$14:$AW$54,0))*G1798)+L1798+N1798,"")),"")</f>
        <v/>
      </c>
      <c r="U1798" s="234" t="str">
        <f t="shared" si="271"/>
        <v/>
      </c>
      <c r="V1798" s="234" t="str">
        <f t="shared" si="272"/>
        <v/>
      </c>
      <c r="W1798" s="234" t="str">
        <f t="shared" si="273"/>
        <v/>
      </c>
      <c r="Y1798" s="235" t="str">
        <f t="shared" si="274"/>
        <v/>
      </c>
      <c r="Z1798" s="236" t="str">
        <f>IFERROR(IF($B$3="NYSEG",INDEX('BCA Inputs'!$X$14:$X$54,MATCH(I1798,'BCA Inputs'!$M$14:$M$54,0))*P1798+INDEX('BCA Inputs'!$Y$14:$Y$54,MATCH(I1798,'BCA Inputs'!$M$14:$M$54,0))*O1798+INDEX('BCA Inputs'!$Z$14:$Z$54,MATCH(I1798,'BCA Inputs'!$M$14:$M$54,0))*Q1798+INDEX('BCA Inputs'!$AA$14:$AA$54,MATCH(I1798,'BCA Inputs'!$M$14:$M$54,0))*F1798+INDEX('BCA Inputs'!$AB$14:$AB$54,MATCH(I1798,'BCA Inputs'!$M$14:$M$54,0))*G1798,IF($B$3="RG&amp;E",INDEX('BCA Inputs'!$BG$14:$BG$54,MATCH(I1798,'BCA Inputs'!$AW$14:$AW$54,0))*P1798+INDEX('BCA Inputs'!$BH$14:$BH$54,MATCH(I1798,'BCA Inputs'!$AW$14:$AW$54,0))*O1798+INDEX('BCA Inputs'!$BI$14:$BI$54,MATCH(I1798,'BCA Inputs'!$AW$14:$AW$54,0))*Q1798+INDEX('BCA Inputs'!$BJ$14:$BJ$54,MATCH(I1798,'BCA Inputs'!$AW$14:$AW$54,0))*F1798+INDEX('BCA Inputs'!$BK$14:$BK$54,MATCH(I1798,'BCA Inputs'!$AW$14:$AW$54,0))*G1798,"")),"")</f>
        <v/>
      </c>
      <c r="AA1798" s="237" t="str">
        <f t="shared" si="275"/>
        <v/>
      </c>
      <c r="AC1798" s="238" t="str">
        <f>IFERROR((K1798+R1798)+IF($B$3="NYSEG",INDEX('BCA Inputs'!$AI$14:$AI$54,MATCH(I1798,'BCA Inputs'!$M$14:$M$54,0))*P1798+INDEX('BCA Inputs'!$AJ$14:$AJ$54,MATCH(I1798,'BCA Inputs'!$M$14:$M$54,0))*Q1798,IF($B$3="RG&amp;E",INDEX('BCA Inputs'!$BR$14:$BR$54,MATCH(I1798,'BCA Inputs'!$AW$14:$AW$54,0))*P1798+INDEX('BCA Inputs'!$BS$14:$BS$54,MATCH(I1798,'BCA Inputs'!$AW$14:$AW$54,0))*Q1798,"")),"")</f>
        <v/>
      </c>
      <c r="AD1798" s="181" t="str">
        <f>IFERROR(IF($B$3="NYSEG",INDEX('BCA Inputs'!$AD$14:$AD$54,MATCH(I1798,'BCA Inputs'!$M$14:$M$54,0))*P1798+INDEX('BCA Inputs'!$AE$14:$AE$54,MATCH(I1798,'BCA Inputs'!$M$14:$M$54,0))*O1798+INDEX('BCA Inputs'!$AF$14:$AF$54,MATCH(I1798,'BCA Inputs'!$M$14:$M$54,0))*Q1798+INDEX('BCA Inputs'!$AG$14:$AG$54,MATCH(I1798,'BCA Inputs'!$M$14:$M$54,0))*F1798+INDEX('BCA Inputs'!$AH$14:$AH$54,MATCH(I1798,'BCA Inputs'!$M$14:$M$54,0))*G1798,IF($B$3="RG&amp;E",INDEX('BCA Inputs'!$BM$14:$BM$54,MATCH(I1798,'BCA Inputs'!$AW$14:$AW$54,0))*P1798+INDEX('BCA Inputs'!$BN$14:$BN$54,MATCH(I1798,'BCA Inputs'!$AW$14:$AW$54,0))*O1798+INDEX('BCA Inputs'!$BO$14:$BO$54,MATCH(I1798,'BCA Inputs'!$AW$14:$AW$54,0))*Q1798+INDEX('BCA Inputs'!$BP$14:$BP$54,MATCH(I1798,'BCA Inputs'!$AW$14:$AW$54,0))*F1798+INDEX('BCA Inputs'!$BQ$14:$BQ$54,MATCH(I1798,'BCA Inputs'!$AW$14:$AW$54,0))*G1798,"")),"")</f>
        <v/>
      </c>
      <c r="AE1798" s="237" t="str">
        <f t="shared" si="276"/>
        <v/>
      </c>
      <c r="AF1798" s="198">
        <f t="shared" si="278"/>
        <v>0</v>
      </c>
      <c r="AG1798" s="239">
        <f t="shared" si="279"/>
        <v>0</v>
      </c>
    </row>
    <row r="1799" spans="1:33">
      <c r="A1799" s="228"/>
      <c r="B1799" s="176"/>
      <c r="C1799" s="229"/>
      <c r="D1799" s="230"/>
      <c r="E1799" s="230"/>
      <c r="F1799" s="230"/>
      <c r="G1799" s="230"/>
      <c r="H1799" s="231"/>
      <c r="I1799" s="231"/>
      <c r="J1799" s="232"/>
      <c r="K1799" s="232"/>
      <c r="L1799" s="232"/>
      <c r="M1799" s="181">
        <f t="shared" si="277"/>
        <v>0</v>
      </c>
      <c r="N1799" s="181">
        <f>IF(H1799="",0,H1799*I1799*'Avoided Water Savings Cost'!$C$16)</f>
        <v>0</v>
      </c>
      <c r="O1799" s="545">
        <f>IF(C1799="",0,IF($B$3="NYSEG",C1799/(1-'Avoided Electric Costs 2020'!$W$21),IF($B$3="RG&amp;E",C1799/(1-'Avoided Electric Costs 2020'!$X$21),"")))</f>
        <v>0</v>
      </c>
      <c r="P1799" s="546">
        <f>IF(D1799="",0,IF($B$3="NYSEG",D1799/(1-'Avoided Electric Costs 2020'!$W$21),IF($B$3="RG&amp;E",D1799/(1-'Avoided Electric Costs 2020'!$X$21),"")))</f>
        <v>0</v>
      </c>
      <c r="Q1799" s="546">
        <f>IF(E1799="",0,IF($B$3="NYSEG",E1799/(1-'Avoided Natural Gas Costs 2020'!$J$34),IF($B$3="RG&amp;E",E1799/(1-'Avoided Natural Gas Costs 2020'!$K$34),"")))</f>
        <v>0</v>
      </c>
      <c r="R1799" s="233" t="str">
        <f>IFERROR(IF(P1799*'BCA Inputs'!$C$1+Q1799*'BCA Inputs'!$C$2+F1799*'BCA Inputs'!$C$2+G1799*'BCA Inputs'!$C$2=0,"",P1799*'BCA Inputs'!$C$1+Q1799*'BCA Inputs'!$C$2+F1799*'BCA Inputs'!$C$2+G1799*'BCA Inputs'!$C$2),"")</f>
        <v/>
      </c>
      <c r="S1799" s="181" t="str">
        <f t="shared" si="270"/>
        <v/>
      </c>
      <c r="T1799" s="181" t="str">
        <f>IFERROR(IF($B$3="NYSEG",(INDEX('BCA Inputs'!$N$14:$N$54,MATCH(I1799,'BCA Inputs'!$M$14:$M$54,0))*P1799+INDEX('BCA Inputs'!$O$14:$O$54,MATCH(I1799,'BCA Inputs'!$M$14:$M$54,0))*O1799+INDEX('BCA Inputs'!P:P,MATCH(I1799,'BCA Inputs'!M:M,0))*Q1799+INDEX('BCA Inputs'!Q:Q,MATCH(I1799,'BCA Inputs'!M:M,0))*F1799+INDEX('BCA Inputs'!R:R,MATCH(I1799,'BCA Inputs'!M:M,0))*G1799)+L1799+N1799,IF($B$3="RG&amp;E",(INDEX('BCA Inputs'!$AX$14:$AX$54,MATCH(I1799,'BCA Inputs'!$AW$14:$AW$54,0))*P1799+INDEX('BCA Inputs'!$AY$14:$AY$54,MATCH(I1799,'BCA Inputs'!$AW$14:$AW$54,0))*O1799+INDEX('BCA Inputs'!$AZ$14:$AZ$54,MATCH(I1799,'BCA Inputs'!$AW$14:$AW$54,0))*Q1799+INDEX('BCA Inputs'!$BA$14:$BA$54,MATCH(I1799,'BCA Inputs'!$AW$14:$AW$54,0))*F1799+INDEX('BCA Inputs'!$BB$14:$BB$54,MATCH(I1799,'BCA Inputs'!$AW$14:$AW$54,0))*G1799)+L1799+N1799,"")),"")</f>
        <v/>
      </c>
      <c r="U1799" s="234" t="str">
        <f t="shared" si="271"/>
        <v/>
      </c>
      <c r="V1799" s="234" t="str">
        <f t="shared" si="272"/>
        <v/>
      </c>
      <c r="W1799" s="234" t="str">
        <f t="shared" si="273"/>
        <v/>
      </c>
      <c r="Y1799" s="235" t="str">
        <f t="shared" si="274"/>
        <v/>
      </c>
      <c r="Z1799" s="236" t="str">
        <f>IFERROR(IF($B$3="NYSEG",INDEX('BCA Inputs'!$X$14:$X$54,MATCH(I1799,'BCA Inputs'!$M$14:$M$54,0))*P1799+INDEX('BCA Inputs'!$Y$14:$Y$54,MATCH(I1799,'BCA Inputs'!$M$14:$M$54,0))*O1799+INDEX('BCA Inputs'!$Z$14:$Z$54,MATCH(I1799,'BCA Inputs'!$M$14:$M$54,0))*Q1799+INDEX('BCA Inputs'!$AA$14:$AA$54,MATCH(I1799,'BCA Inputs'!$M$14:$M$54,0))*F1799+INDEX('BCA Inputs'!$AB$14:$AB$54,MATCH(I1799,'BCA Inputs'!$M$14:$M$54,0))*G1799,IF($B$3="RG&amp;E",INDEX('BCA Inputs'!$BG$14:$BG$54,MATCH(I1799,'BCA Inputs'!$AW$14:$AW$54,0))*P1799+INDEX('BCA Inputs'!$BH$14:$BH$54,MATCH(I1799,'BCA Inputs'!$AW$14:$AW$54,0))*O1799+INDEX('BCA Inputs'!$BI$14:$BI$54,MATCH(I1799,'BCA Inputs'!$AW$14:$AW$54,0))*Q1799+INDEX('BCA Inputs'!$BJ$14:$BJ$54,MATCH(I1799,'BCA Inputs'!$AW$14:$AW$54,0))*F1799+INDEX('BCA Inputs'!$BK$14:$BK$54,MATCH(I1799,'BCA Inputs'!$AW$14:$AW$54,0))*G1799,"")),"")</f>
        <v/>
      </c>
      <c r="AA1799" s="237" t="str">
        <f t="shared" si="275"/>
        <v/>
      </c>
      <c r="AC1799" s="238" t="str">
        <f>IFERROR((K1799+R1799)+IF($B$3="NYSEG",INDEX('BCA Inputs'!$AI$14:$AI$54,MATCH(I1799,'BCA Inputs'!$M$14:$M$54,0))*P1799+INDEX('BCA Inputs'!$AJ$14:$AJ$54,MATCH(I1799,'BCA Inputs'!$M$14:$M$54,0))*Q1799,IF($B$3="RG&amp;E",INDEX('BCA Inputs'!$BR$14:$BR$54,MATCH(I1799,'BCA Inputs'!$AW$14:$AW$54,0))*P1799+INDEX('BCA Inputs'!$BS$14:$BS$54,MATCH(I1799,'BCA Inputs'!$AW$14:$AW$54,0))*Q1799,"")),"")</f>
        <v/>
      </c>
      <c r="AD1799" s="181" t="str">
        <f>IFERROR(IF($B$3="NYSEG",INDEX('BCA Inputs'!$AD$14:$AD$54,MATCH(I1799,'BCA Inputs'!$M$14:$M$54,0))*P1799+INDEX('BCA Inputs'!$AE$14:$AE$54,MATCH(I1799,'BCA Inputs'!$M$14:$M$54,0))*O1799+INDEX('BCA Inputs'!$AF$14:$AF$54,MATCH(I1799,'BCA Inputs'!$M$14:$M$54,0))*Q1799+INDEX('BCA Inputs'!$AG$14:$AG$54,MATCH(I1799,'BCA Inputs'!$M$14:$M$54,0))*F1799+INDEX('BCA Inputs'!$AH$14:$AH$54,MATCH(I1799,'BCA Inputs'!$M$14:$M$54,0))*G1799,IF($B$3="RG&amp;E",INDEX('BCA Inputs'!$BM$14:$BM$54,MATCH(I1799,'BCA Inputs'!$AW$14:$AW$54,0))*P1799+INDEX('BCA Inputs'!$BN$14:$BN$54,MATCH(I1799,'BCA Inputs'!$AW$14:$AW$54,0))*O1799+INDEX('BCA Inputs'!$BO$14:$BO$54,MATCH(I1799,'BCA Inputs'!$AW$14:$AW$54,0))*Q1799+INDEX('BCA Inputs'!$BP$14:$BP$54,MATCH(I1799,'BCA Inputs'!$AW$14:$AW$54,0))*F1799+INDEX('BCA Inputs'!$BQ$14:$BQ$54,MATCH(I1799,'BCA Inputs'!$AW$14:$AW$54,0))*G1799,"")),"")</f>
        <v/>
      </c>
      <c r="AE1799" s="237" t="str">
        <f t="shared" si="276"/>
        <v/>
      </c>
      <c r="AF1799" s="198">
        <f t="shared" si="278"/>
        <v>0</v>
      </c>
      <c r="AG1799" s="239">
        <f t="shared" si="279"/>
        <v>0</v>
      </c>
    </row>
    <row r="1800" spans="1:33">
      <c r="A1800" s="228"/>
      <c r="B1800" s="176"/>
      <c r="C1800" s="229"/>
      <c r="D1800" s="230"/>
      <c r="E1800" s="230"/>
      <c r="F1800" s="230"/>
      <c r="G1800" s="230"/>
      <c r="H1800" s="231"/>
      <c r="I1800" s="231"/>
      <c r="J1800" s="232"/>
      <c r="K1800" s="232"/>
      <c r="L1800" s="232"/>
      <c r="M1800" s="181">
        <f t="shared" si="277"/>
        <v>0</v>
      </c>
      <c r="N1800" s="181">
        <f>IF(H1800="",0,H1800*I1800*'Avoided Water Savings Cost'!$C$16)</f>
        <v>0</v>
      </c>
      <c r="O1800" s="545">
        <f>IF(C1800="",0,IF($B$3="NYSEG",C1800/(1-'Avoided Electric Costs 2020'!$W$21),IF($B$3="RG&amp;E",C1800/(1-'Avoided Electric Costs 2020'!$X$21),"")))</f>
        <v>0</v>
      </c>
      <c r="P1800" s="546">
        <f>IF(D1800="",0,IF($B$3="NYSEG",D1800/(1-'Avoided Electric Costs 2020'!$W$21),IF($B$3="RG&amp;E",D1800/(1-'Avoided Electric Costs 2020'!$X$21),"")))</f>
        <v>0</v>
      </c>
      <c r="Q1800" s="546">
        <f>IF(E1800="",0,IF($B$3="NYSEG",E1800/(1-'Avoided Natural Gas Costs 2020'!$J$34),IF($B$3="RG&amp;E",E1800/(1-'Avoided Natural Gas Costs 2020'!$K$34),"")))</f>
        <v>0</v>
      </c>
      <c r="R1800" s="233" t="str">
        <f>IFERROR(IF(P1800*'BCA Inputs'!$C$1+Q1800*'BCA Inputs'!$C$2+F1800*'BCA Inputs'!$C$2+G1800*'BCA Inputs'!$C$2=0,"",P1800*'BCA Inputs'!$C$1+Q1800*'BCA Inputs'!$C$2+F1800*'BCA Inputs'!$C$2+G1800*'BCA Inputs'!$C$2),"")</f>
        <v/>
      </c>
      <c r="S1800" s="181" t="str">
        <f t="shared" si="270"/>
        <v/>
      </c>
      <c r="T1800" s="181" t="str">
        <f>IFERROR(IF($B$3="NYSEG",(INDEX('BCA Inputs'!$N$14:$N$54,MATCH(I1800,'BCA Inputs'!$M$14:$M$54,0))*P1800+INDEX('BCA Inputs'!$O$14:$O$54,MATCH(I1800,'BCA Inputs'!$M$14:$M$54,0))*O1800+INDEX('BCA Inputs'!P:P,MATCH(I1800,'BCA Inputs'!M:M,0))*Q1800+INDEX('BCA Inputs'!Q:Q,MATCH(I1800,'BCA Inputs'!M:M,0))*F1800+INDEX('BCA Inputs'!R:R,MATCH(I1800,'BCA Inputs'!M:M,0))*G1800)+L1800+N1800,IF($B$3="RG&amp;E",(INDEX('BCA Inputs'!$AX$14:$AX$54,MATCH(I1800,'BCA Inputs'!$AW$14:$AW$54,0))*P1800+INDEX('BCA Inputs'!$AY$14:$AY$54,MATCH(I1800,'BCA Inputs'!$AW$14:$AW$54,0))*O1800+INDEX('BCA Inputs'!$AZ$14:$AZ$54,MATCH(I1800,'BCA Inputs'!$AW$14:$AW$54,0))*Q1800+INDEX('BCA Inputs'!$BA$14:$BA$54,MATCH(I1800,'BCA Inputs'!$AW$14:$AW$54,0))*F1800+INDEX('BCA Inputs'!$BB$14:$BB$54,MATCH(I1800,'BCA Inputs'!$AW$14:$AW$54,0))*G1800)+L1800+N1800,"")),"")</f>
        <v/>
      </c>
      <c r="U1800" s="234" t="str">
        <f t="shared" si="271"/>
        <v/>
      </c>
      <c r="V1800" s="234" t="str">
        <f t="shared" si="272"/>
        <v/>
      </c>
      <c r="W1800" s="234" t="str">
        <f t="shared" si="273"/>
        <v/>
      </c>
      <c r="Y1800" s="235" t="str">
        <f t="shared" si="274"/>
        <v/>
      </c>
      <c r="Z1800" s="236" t="str">
        <f>IFERROR(IF($B$3="NYSEG",INDEX('BCA Inputs'!$X$14:$X$54,MATCH(I1800,'BCA Inputs'!$M$14:$M$54,0))*P1800+INDEX('BCA Inputs'!$Y$14:$Y$54,MATCH(I1800,'BCA Inputs'!$M$14:$M$54,0))*O1800+INDEX('BCA Inputs'!$Z$14:$Z$54,MATCH(I1800,'BCA Inputs'!$M$14:$M$54,0))*Q1800+INDEX('BCA Inputs'!$AA$14:$AA$54,MATCH(I1800,'BCA Inputs'!$M$14:$M$54,0))*F1800+INDEX('BCA Inputs'!$AB$14:$AB$54,MATCH(I1800,'BCA Inputs'!$M$14:$M$54,0))*G1800,IF($B$3="RG&amp;E",INDEX('BCA Inputs'!$BG$14:$BG$54,MATCH(I1800,'BCA Inputs'!$AW$14:$AW$54,0))*P1800+INDEX('BCA Inputs'!$BH$14:$BH$54,MATCH(I1800,'BCA Inputs'!$AW$14:$AW$54,0))*O1800+INDEX('BCA Inputs'!$BI$14:$BI$54,MATCH(I1800,'BCA Inputs'!$AW$14:$AW$54,0))*Q1800+INDEX('BCA Inputs'!$BJ$14:$BJ$54,MATCH(I1800,'BCA Inputs'!$AW$14:$AW$54,0))*F1800+INDEX('BCA Inputs'!$BK$14:$BK$54,MATCH(I1800,'BCA Inputs'!$AW$14:$AW$54,0))*G1800,"")),"")</f>
        <v/>
      </c>
      <c r="AA1800" s="237" t="str">
        <f t="shared" si="275"/>
        <v/>
      </c>
      <c r="AC1800" s="238" t="str">
        <f>IFERROR((K1800+R1800)+IF($B$3="NYSEG",INDEX('BCA Inputs'!$AI$14:$AI$54,MATCH(I1800,'BCA Inputs'!$M$14:$M$54,0))*P1800+INDEX('BCA Inputs'!$AJ$14:$AJ$54,MATCH(I1800,'BCA Inputs'!$M$14:$M$54,0))*Q1800,IF($B$3="RG&amp;E",INDEX('BCA Inputs'!$BR$14:$BR$54,MATCH(I1800,'BCA Inputs'!$AW$14:$AW$54,0))*P1800+INDEX('BCA Inputs'!$BS$14:$BS$54,MATCH(I1800,'BCA Inputs'!$AW$14:$AW$54,0))*Q1800,"")),"")</f>
        <v/>
      </c>
      <c r="AD1800" s="181" t="str">
        <f>IFERROR(IF($B$3="NYSEG",INDEX('BCA Inputs'!$AD$14:$AD$54,MATCH(I1800,'BCA Inputs'!$M$14:$M$54,0))*P1800+INDEX('BCA Inputs'!$AE$14:$AE$54,MATCH(I1800,'BCA Inputs'!$M$14:$M$54,0))*O1800+INDEX('BCA Inputs'!$AF$14:$AF$54,MATCH(I1800,'BCA Inputs'!$M$14:$M$54,0))*Q1800+INDEX('BCA Inputs'!$AG$14:$AG$54,MATCH(I1800,'BCA Inputs'!$M$14:$M$54,0))*F1800+INDEX('BCA Inputs'!$AH$14:$AH$54,MATCH(I1800,'BCA Inputs'!$M$14:$M$54,0))*G1800,IF($B$3="RG&amp;E",INDEX('BCA Inputs'!$BM$14:$BM$54,MATCH(I1800,'BCA Inputs'!$AW$14:$AW$54,0))*P1800+INDEX('BCA Inputs'!$BN$14:$BN$54,MATCH(I1800,'BCA Inputs'!$AW$14:$AW$54,0))*O1800+INDEX('BCA Inputs'!$BO$14:$BO$54,MATCH(I1800,'BCA Inputs'!$AW$14:$AW$54,0))*Q1800+INDEX('BCA Inputs'!$BP$14:$BP$54,MATCH(I1800,'BCA Inputs'!$AW$14:$AW$54,0))*F1800+INDEX('BCA Inputs'!$BQ$14:$BQ$54,MATCH(I1800,'BCA Inputs'!$AW$14:$AW$54,0))*G1800,"")),"")</f>
        <v/>
      </c>
      <c r="AE1800" s="237" t="str">
        <f t="shared" si="276"/>
        <v/>
      </c>
      <c r="AF1800" s="198">
        <f t="shared" si="278"/>
        <v>0</v>
      </c>
      <c r="AG1800" s="239">
        <f t="shared" si="279"/>
        <v>0</v>
      </c>
    </row>
    <row r="1801" spans="1:33">
      <c r="A1801" s="228"/>
      <c r="B1801" s="176"/>
      <c r="C1801" s="229"/>
      <c r="D1801" s="230"/>
      <c r="E1801" s="230"/>
      <c r="F1801" s="230"/>
      <c r="G1801" s="230"/>
      <c r="H1801" s="231"/>
      <c r="I1801" s="231"/>
      <c r="J1801" s="232"/>
      <c r="K1801" s="232"/>
      <c r="L1801" s="232"/>
      <c r="M1801" s="181">
        <f t="shared" si="277"/>
        <v>0</v>
      </c>
      <c r="N1801" s="181">
        <f>IF(H1801="",0,H1801*I1801*'Avoided Water Savings Cost'!$C$16)</f>
        <v>0</v>
      </c>
      <c r="O1801" s="545">
        <f>IF(C1801="",0,IF($B$3="NYSEG",C1801/(1-'Avoided Electric Costs 2020'!$W$21),IF($B$3="RG&amp;E",C1801/(1-'Avoided Electric Costs 2020'!$X$21),"")))</f>
        <v>0</v>
      </c>
      <c r="P1801" s="546">
        <f>IF(D1801="",0,IF($B$3="NYSEG",D1801/(1-'Avoided Electric Costs 2020'!$W$21),IF($B$3="RG&amp;E",D1801/(1-'Avoided Electric Costs 2020'!$X$21),"")))</f>
        <v>0</v>
      </c>
      <c r="Q1801" s="546">
        <f>IF(E1801="",0,IF($B$3="NYSEG",E1801/(1-'Avoided Natural Gas Costs 2020'!$J$34),IF($B$3="RG&amp;E",E1801/(1-'Avoided Natural Gas Costs 2020'!$K$34),"")))</f>
        <v>0</v>
      </c>
      <c r="R1801" s="233" t="str">
        <f>IFERROR(IF(P1801*'BCA Inputs'!$C$1+Q1801*'BCA Inputs'!$C$2+F1801*'BCA Inputs'!$C$2+G1801*'BCA Inputs'!$C$2=0,"",P1801*'BCA Inputs'!$C$1+Q1801*'BCA Inputs'!$C$2+F1801*'BCA Inputs'!$C$2+G1801*'BCA Inputs'!$C$2),"")</f>
        <v/>
      </c>
      <c r="S1801" s="181" t="str">
        <f t="shared" si="270"/>
        <v/>
      </c>
      <c r="T1801" s="181" t="str">
        <f>IFERROR(IF($B$3="NYSEG",(INDEX('BCA Inputs'!$N$14:$N$54,MATCH(I1801,'BCA Inputs'!$M$14:$M$54,0))*P1801+INDEX('BCA Inputs'!$O$14:$O$54,MATCH(I1801,'BCA Inputs'!$M$14:$M$54,0))*O1801+INDEX('BCA Inputs'!P:P,MATCH(I1801,'BCA Inputs'!M:M,0))*Q1801+INDEX('BCA Inputs'!Q:Q,MATCH(I1801,'BCA Inputs'!M:M,0))*F1801+INDEX('BCA Inputs'!R:R,MATCH(I1801,'BCA Inputs'!M:M,0))*G1801)+L1801+N1801,IF($B$3="RG&amp;E",(INDEX('BCA Inputs'!$AX$14:$AX$54,MATCH(I1801,'BCA Inputs'!$AW$14:$AW$54,0))*P1801+INDEX('BCA Inputs'!$AY$14:$AY$54,MATCH(I1801,'BCA Inputs'!$AW$14:$AW$54,0))*O1801+INDEX('BCA Inputs'!$AZ$14:$AZ$54,MATCH(I1801,'BCA Inputs'!$AW$14:$AW$54,0))*Q1801+INDEX('BCA Inputs'!$BA$14:$BA$54,MATCH(I1801,'BCA Inputs'!$AW$14:$AW$54,0))*F1801+INDEX('BCA Inputs'!$BB$14:$BB$54,MATCH(I1801,'BCA Inputs'!$AW$14:$AW$54,0))*G1801)+L1801+N1801,"")),"")</f>
        <v/>
      </c>
      <c r="U1801" s="234" t="str">
        <f t="shared" si="271"/>
        <v/>
      </c>
      <c r="V1801" s="234" t="str">
        <f t="shared" si="272"/>
        <v/>
      </c>
      <c r="W1801" s="234" t="str">
        <f t="shared" si="273"/>
        <v/>
      </c>
      <c r="Y1801" s="235" t="str">
        <f t="shared" si="274"/>
        <v/>
      </c>
      <c r="Z1801" s="236" t="str">
        <f>IFERROR(IF($B$3="NYSEG",INDEX('BCA Inputs'!$X$14:$X$54,MATCH(I1801,'BCA Inputs'!$M$14:$M$54,0))*P1801+INDEX('BCA Inputs'!$Y$14:$Y$54,MATCH(I1801,'BCA Inputs'!$M$14:$M$54,0))*O1801+INDEX('BCA Inputs'!$Z$14:$Z$54,MATCH(I1801,'BCA Inputs'!$M$14:$M$54,0))*Q1801+INDEX('BCA Inputs'!$AA$14:$AA$54,MATCH(I1801,'BCA Inputs'!$M$14:$M$54,0))*F1801+INDEX('BCA Inputs'!$AB$14:$AB$54,MATCH(I1801,'BCA Inputs'!$M$14:$M$54,0))*G1801,IF($B$3="RG&amp;E",INDEX('BCA Inputs'!$BG$14:$BG$54,MATCH(I1801,'BCA Inputs'!$AW$14:$AW$54,0))*P1801+INDEX('BCA Inputs'!$BH$14:$BH$54,MATCH(I1801,'BCA Inputs'!$AW$14:$AW$54,0))*O1801+INDEX('BCA Inputs'!$BI$14:$BI$54,MATCH(I1801,'BCA Inputs'!$AW$14:$AW$54,0))*Q1801+INDEX('BCA Inputs'!$BJ$14:$BJ$54,MATCH(I1801,'BCA Inputs'!$AW$14:$AW$54,0))*F1801+INDEX('BCA Inputs'!$BK$14:$BK$54,MATCH(I1801,'BCA Inputs'!$AW$14:$AW$54,0))*G1801,"")),"")</f>
        <v/>
      </c>
      <c r="AA1801" s="237" t="str">
        <f t="shared" si="275"/>
        <v/>
      </c>
      <c r="AC1801" s="238" t="str">
        <f>IFERROR((K1801+R1801)+IF($B$3="NYSEG",INDEX('BCA Inputs'!$AI$14:$AI$54,MATCH(I1801,'BCA Inputs'!$M$14:$M$54,0))*P1801+INDEX('BCA Inputs'!$AJ$14:$AJ$54,MATCH(I1801,'BCA Inputs'!$M$14:$M$54,0))*Q1801,IF($B$3="RG&amp;E",INDEX('BCA Inputs'!$BR$14:$BR$54,MATCH(I1801,'BCA Inputs'!$AW$14:$AW$54,0))*P1801+INDEX('BCA Inputs'!$BS$14:$BS$54,MATCH(I1801,'BCA Inputs'!$AW$14:$AW$54,0))*Q1801,"")),"")</f>
        <v/>
      </c>
      <c r="AD1801" s="181" t="str">
        <f>IFERROR(IF($B$3="NYSEG",INDEX('BCA Inputs'!$AD$14:$AD$54,MATCH(I1801,'BCA Inputs'!$M$14:$M$54,0))*P1801+INDEX('BCA Inputs'!$AE$14:$AE$54,MATCH(I1801,'BCA Inputs'!$M$14:$M$54,0))*O1801+INDEX('BCA Inputs'!$AF$14:$AF$54,MATCH(I1801,'BCA Inputs'!$M$14:$M$54,0))*Q1801+INDEX('BCA Inputs'!$AG$14:$AG$54,MATCH(I1801,'BCA Inputs'!$M$14:$M$54,0))*F1801+INDEX('BCA Inputs'!$AH$14:$AH$54,MATCH(I1801,'BCA Inputs'!$M$14:$M$54,0))*G1801,IF($B$3="RG&amp;E",INDEX('BCA Inputs'!$BM$14:$BM$54,MATCH(I1801,'BCA Inputs'!$AW$14:$AW$54,0))*P1801+INDEX('BCA Inputs'!$BN$14:$BN$54,MATCH(I1801,'BCA Inputs'!$AW$14:$AW$54,0))*O1801+INDEX('BCA Inputs'!$BO$14:$BO$54,MATCH(I1801,'BCA Inputs'!$AW$14:$AW$54,0))*Q1801+INDEX('BCA Inputs'!$BP$14:$BP$54,MATCH(I1801,'BCA Inputs'!$AW$14:$AW$54,0))*F1801+INDEX('BCA Inputs'!$BQ$14:$BQ$54,MATCH(I1801,'BCA Inputs'!$AW$14:$AW$54,0))*G1801,"")),"")</f>
        <v/>
      </c>
      <c r="AE1801" s="237" t="str">
        <f t="shared" si="276"/>
        <v/>
      </c>
      <c r="AF1801" s="198">
        <f t="shared" si="278"/>
        <v>0</v>
      </c>
      <c r="AG1801" s="239">
        <f t="shared" si="279"/>
        <v>0</v>
      </c>
    </row>
    <row r="1802" spans="1:33">
      <c r="A1802" s="228"/>
      <c r="B1802" s="176"/>
      <c r="C1802" s="229"/>
      <c r="D1802" s="230"/>
      <c r="E1802" s="230"/>
      <c r="F1802" s="230"/>
      <c r="G1802" s="230"/>
      <c r="H1802" s="231"/>
      <c r="I1802" s="231"/>
      <c r="J1802" s="232"/>
      <c r="K1802" s="232"/>
      <c r="L1802" s="232"/>
      <c r="M1802" s="181">
        <f t="shared" si="277"/>
        <v>0</v>
      </c>
      <c r="N1802" s="181">
        <f>IF(H1802="",0,H1802*I1802*'Avoided Water Savings Cost'!$C$16)</f>
        <v>0</v>
      </c>
      <c r="O1802" s="545">
        <f>IF(C1802="",0,IF($B$3="NYSEG",C1802/(1-'Avoided Electric Costs 2020'!$W$21),IF($B$3="RG&amp;E",C1802/(1-'Avoided Electric Costs 2020'!$X$21),"")))</f>
        <v>0</v>
      </c>
      <c r="P1802" s="546">
        <f>IF(D1802="",0,IF($B$3="NYSEG",D1802/(1-'Avoided Electric Costs 2020'!$W$21),IF($B$3="RG&amp;E",D1802/(1-'Avoided Electric Costs 2020'!$X$21),"")))</f>
        <v>0</v>
      </c>
      <c r="Q1802" s="546">
        <f>IF(E1802="",0,IF($B$3="NYSEG",E1802/(1-'Avoided Natural Gas Costs 2020'!$J$34),IF($B$3="RG&amp;E",E1802/(1-'Avoided Natural Gas Costs 2020'!$K$34),"")))</f>
        <v>0</v>
      </c>
      <c r="R1802" s="233" t="str">
        <f>IFERROR(IF(P1802*'BCA Inputs'!$C$1+Q1802*'BCA Inputs'!$C$2+F1802*'BCA Inputs'!$C$2+G1802*'BCA Inputs'!$C$2=0,"",P1802*'BCA Inputs'!$C$1+Q1802*'BCA Inputs'!$C$2+F1802*'BCA Inputs'!$C$2+G1802*'BCA Inputs'!$C$2),"")</f>
        <v/>
      </c>
      <c r="S1802" s="181" t="str">
        <f t="shared" si="270"/>
        <v/>
      </c>
      <c r="T1802" s="181" t="str">
        <f>IFERROR(IF($B$3="NYSEG",(INDEX('BCA Inputs'!$N$14:$N$54,MATCH(I1802,'BCA Inputs'!$M$14:$M$54,0))*P1802+INDEX('BCA Inputs'!$O$14:$O$54,MATCH(I1802,'BCA Inputs'!$M$14:$M$54,0))*O1802+INDEX('BCA Inputs'!P:P,MATCH(I1802,'BCA Inputs'!M:M,0))*Q1802+INDEX('BCA Inputs'!Q:Q,MATCH(I1802,'BCA Inputs'!M:M,0))*F1802+INDEX('BCA Inputs'!R:R,MATCH(I1802,'BCA Inputs'!M:M,0))*G1802)+L1802+N1802,IF($B$3="RG&amp;E",(INDEX('BCA Inputs'!$AX$14:$AX$54,MATCH(I1802,'BCA Inputs'!$AW$14:$AW$54,0))*P1802+INDEX('BCA Inputs'!$AY$14:$AY$54,MATCH(I1802,'BCA Inputs'!$AW$14:$AW$54,0))*O1802+INDEX('BCA Inputs'!$AZ$14:$AZ$54,MATCH(I1802,'BCA Inputs'!$AW$14:$AW$54,0))*Q1802+INDEX('BCA Inputs'!$BA$14:$BA$54,MATCH(I1802,'BCA Inputs'!$AW$14:$AW$54,0))*F1802+INDEX('BCA Inputs'!$BB$14:$BB$54,MATCH(I1802,'BCA Inputs'!$AW$14:$AW$54,0))*G1802)+L1802+N1802,"")),"")</f>
        <v/>
      </c>
      <c r="U1802" s="234" t="str">
        <f t="shared" si="271"/>
        <v/>
      </c>
      <c r="V1802" s="234" t="str">
        <f t="shared" si="272"/>
        <v/>
      </c>
      <c r="W1802" s="234" t="str">
        <f t="shared" si="273"/>
        <v/>
      </c>
      <c r="Y1802" s="235" t="str">
        <f t="shared" si="274"/>
        <v/>
      </c>
      <c r="Z1802" s="236" t="str">
        <f>IFERROR(IF($B$3="NYSEG",INDEX('BCA Inputs'!$X$14:$X$54,MATCH(I1802,'BCA Inputs'!$M$14:$M$54,0))*P1802+INDEX('BCA Inputs'!$Y$14:$Y$54,MATCH(I1802,'BCA Inputs'!$M$14:$M$54,0))*O1802+INDEX('BCA Inputs'!$Z$14:$Z$54,MATCH(I1802,'BCA Inputs'!$M$14:$M$54,0))*Q1802+INDEX('BCA Inputs'!$AA$14:$AA$54,MATCH(I1802,'BCA Inputs'!$M$14:$M$54,0))*F1802+INDEX('BCA Inputs'!$AB$14:$AB$54,MATCH(I1802,'BCA Inputs'!$M$14:$M$54,0))*G1802,IF($B$3="RG&amp;E",INDEX('BCA Inputs'!$BG$14:$BG$54,MATCH(I1802,'BCA Inputs'!$AW$14:$AW$54,0))*P1802+INDEX('BCA Inputs'!$BH$14:$BH$54,MATCH(I1802,'BCA Inputs'!$AW$14:$AW$54,0))*O1802+INDEX('BCA Inputs'!$BI$14:$BI$54,MATCH(I1802,'BCA Inputs'!$AW$14:$AW$54,0))*Q1802+INDEX('BCA Inputs'!$BJ$14:$BJ$54,MATCH(I1802,'BCA Inputs'!$AW$14:$AW$54,0))*F1802+INDEX('BCA Inputs'!$BK$14:$BK$54,MATCH(I1802,'BCA Inputs'!$AW$14:$AW$54,0))*G1802,"")),"")</f>
        <v/>
      </c>
      <c r="AA1802" s="237" t="str">
        <f t="shared" si="275"/>
        <v/>
      </c>
      <c r="AC1802" s="238" t="str">
        <f>IFERROR((K1802+R1802)+IF($B$3="NYSEG",INDEX('BCA Inputs'!$AI$14:$AI$54,MATCH(I1802,'BCA Inputs'!$M$14:$M$54,0))*P1802+INDEX('BCA Inputs'!$AJ$14:$AJ$54,MATCH(I1802,'BCA Inputs'!$M$14:$M$54,0))*Q1802,IF($B$3="RG&amp;E",INDEX('BCA Inputs'!$BR$14:$BR$54,MATCH(I1802,'BCA Inputs'!$AW$14:$AW$54,0))*P1802+INDEX('BCA Inputs'!$BS$14:$BS$54,MATCH(I1802,'BCA Inputs'!$AW$14:$AW$54,0))*Q1802,"")),"")</f>
        <v/>
      </c>
      <c r="AD1802" s="181" t="str">
        <f>IFERROR(IF($B$3="NYSEG",INDEX('BCA Inputs'!$AD$14:$AD$54,MATCH(I1802,'BCA Inputs'!$M$14:$M$54,0))*P1802+INDEX('BCA Inputs'!$AE$14:$AE$54,MATCH(I1802,'BCA Inputs'!$M$14:$M$54,0))*O1802+INDEX('BCA Inputs'!$AF$14:$AF$54,MATCH(I1802,'BCA Inputs'!$M$14:$M$54,0))*Q1802+INDEX('BCA Inputs'!$AG$14:$AG$54,MATCH(I1802,'BCA Inputs'!$M$14:$M$54,0))*F1802+INDEX('BCA Inputs'!$AH$14:$AH$54,MATCH(I1802,'BCA Inputs'!$M$14:$M$54,0))*G1802,IF($B$3="RG&amp;E",INDEX('BCA Inputs'!$BM$14:$BM$54,MATCH(I1802,'BCA Inputs'!$AW$14:$AW$54,0))*P1802+INDEX('BCA Inputs'!$BN$14:$BN$54,MATCH(I1802,'BCA Inputs'!$AW$14:$AW$54,0))*O1802+INDEX('BCA Inputs'!$BO$14:$BO$54,MATCH(I1802,'BCA Inputs'!$AW$14:$AW$54,0))*Q1802+INDEX('BCA Inputs'!$BP$14:$BP$54,MATCH(I1802,'BCA Inputs'!$AW$14:$AW$54,0))*F1802+INDEX('BCA Inputs'!$BQ$14:$BQ$54,MATCH(I1802,'BCA Inputs'!$AW$14:$AW$54,0))*G1802,"")),"")</f>
        <v/>
      </c>
      <c r="AE1802" s="237" t="str">
        <f t="shared" si="276"/>
        <v/>
      </c>
      <c r="AF1802" s="198">
        <f t="shared" si="278"/>
        <v>0</v>
      </c>
      <c r="AG1802" s="239">
        <f t="shared" si="279"/>
        <v>0</v>
      </c>
    </row>
    <row r="1803" spans="1:33">
      <c r="A1803" s="228"/>
      <c r="B1803" s="176"/>
      <c r="C1803" s="229"/>
      <c r="D1803" s="230"/>
      <c r="E1803" s="230"/>
      <c r="F1803" s="230"/>
      <c r="G1803" s="230"/>
      <c r="H1803" s="231"/>
      <c r="I1803" s="231"/>
      <c r="J1803" s="232"/>
      <c r="K1803" s="232"/>
      <c r="L1803" s="232"/>
      <c r="M1803" s="181">
        <f t="shared" si="277"/>
        <v>0</v>
      </c>
      <c r="N1803" s="181">
        <f>IF(H1803="",0,H1803*I1803*'Avoided Water Savings Cost'!$C$16)</f>
        <v>0</v>
      </c>
      <c r="O1803" s="545">
        <f>IF(C1803="",0,IF($B$3="NYSEG",C1803/(1-'Avoided Electric Costs 2020'!$W$21),IF($B$3="RG&amp;E",C1803/(1-'Avoided Electric Costs 2020'!$X$21),"")))</f>
        <v>0</v>
      </c>
      <c r="P1803" s="546">
        <f>IF(D1803="",0,IF($B$3="NYSEG",D1803/(1-'Avoided Electric Costs 2020'!$W$21),IF($B$3="RG&amp;E",D1803/(1-'Avoided Electric Costs 2020'!$X$21),"")))</f>
        <v>0</v>
      </c>
      <c r="Q1803" s="546">
        <f>IF(E1803="",0,IF($B$3="NYSEG",E1803/(1-'Avoided Natural Gas Costs 2020'!$J$34),IF($B$3="RG&amp;E",E1803/(1-'Avoided Natural Gas Costs 2020'!$K$34),"")))</f>
        <v>0</v>
      </c>
      <c r="R1803" s="233" t="str">
        <f>IFERROR(IF(P1803*'BCA Inputs'!$C$1+Q1803*'BCA Inputs'!$C$2+F1803*'BCA Inputs'!$C$2+G1803*'BCA Inputs'!$C$2=0,"",P1803*'BCA Inputs'!$C$1+Q1803*'BCA Inputs'!$C$2+F1803*'BCA Inputs'!$C$2+G1803*'BCA Inputs'!$C$2),"")</f>
        <v/>
      </c>
      <c r="S1803" s="181" t="str">
        <f t="shared" si="270"/>
        <v/>
      </c>
      <c r="T1803" s="181" t="str">
        <f>IFERROR(IF($B$3="NYSEG",(INDEX('BCA Inputs'!$N$14:$N$54,MATCH(I1803,'BCA Inputs'!$M$14:$M$54,0))*P1803+INDEX('BCA Inputs'!$O$14:$O$54,MATCH(I1803,'BCA Inputs'!$M$14:$M$54,0))*O1803+INDEX('BCA Inputs'!P:P,MATCH(I1803,'BCA Inputs'!M:M,0))*Q1803+INDEX('BCA Inputs'!Q:Q,MATCH(I1803,'BCA Inputs'!M:M,0))*F1803+INDEX('BCA Inputs'!R:R,MATCH(I1803,'BCA Inputs'!M:M,0))*G1803)+L1803+N1803,IF($B$3="RG&amp;E",(INDEX('BCA Inputs'!$AX$14:$AX$54,MATCH(I1803,'BCA Inputs'!$AW$14:$AW$54,0))*P1803+INDEX('BCA Inputs'!$AY$14:$AY$54,MATCH(I1803,'BCA Inputs'!$AW$14:$AW$54,0))*O1803+INDEX('BCA Inputs'!$AZ$14:$AZ$54,MATCH(I1803,'BCA Inputs'!$AW$14:$AW$54,0))*Q1803+INDEX('BCA Inputs'!$BA$14:$BA$54,MATCH(I1803,'BCA Inputs'!$AW$14:$AW$54,0))*F1803+INDEX('BCA Inputs'!$BB$14:$BB$54,MATCH(I1803,'BCA Inputs'!$AW$14:$AW$54,0))*G1803)+L1803+N1803,"")),"")</f>
        <v/>
      </c>
      <c r="U1803" s="234" t="str">
        <f t="shared" si="271"/>
        <v/>
      </c>
      <c r="V1803" s="234" t="str">
        <f t="shared" si="272"/>
        <v/>
      </c>
      <c r="W1803" s="234" t="str">
        <f t="shared" si="273"/>
        <v/>
      </c>
      <c r="Y1803" s="235" t="str">
        <f t="shared" si="274"/>
        <v/>
      </c>
      <c r="Z1803" s="236" t="str">
        <f>IFERROR(IF($B$3="NYSEG",INDEX('BCA Inputs'!$X$14:$X$54,MATCH(I1803,'BCA Inputs'!$M$14:$M$54,0))*P1803+INDEX('BCA Inputs'!$Y$14:$Y$54,MATCH(I1803,'BCA Inputs'!$M$14:$M$54,0))*O1803+INDEX('BCA Inputs'!$Z$14:$Z$54,MATCH(I1803,'BCA Inputs'!$M$14:$M$54,0))*Q1803+INDEX('BCA Inputs'!$AA$14:$AA$54,MATCH(I1803,'BCA Inputs'!$M$14:$M$54,0))*F1803+INDEX('BCA Inputs'!$AB$14:$AB$54,MATCH(I1803,'BCA Inputs'!$M$14:$M$54,0))*G1803,IF($B$3="RG&amp;E",INDEX('BCA Inputs'!$BG$14:$BG$54,MATCH(I1803,'BCA Inputs'!$AW$14:$AW$54,0))*P1803+INDEX('BCA Inputs'!$BH$14:$BH$54,MATCH(I1803,'BCA Inputs'!$AW$14:$AW$54,0))*O1803+INDEX('BCA Inputs'!$BI$14:$BI$54,MATCH(I1803,'BCA Inputs'!$AW$14:$AW$54,0))*Q1803+INDEX('BCA Inputs'!$BJ$14:$BJ$54,MATCH(I1803,'BCA Inputs'!$AW$14:$AW$54,0))*F1803+INDEX('BCA Inputs'!$BK$14:$BK$54,MATCH(I1803,'BCA Inputs'!$AW$14:$AW$54,0))*G1803,"")),"")</f>
        <v/>
      </c>
      <c r="AA1803" s="237" t="str">
        <f t="shared" si="275"/>
        <v/>
      </c>
      <c r="AC1803" s="238" t="str">
        <f>IFERROR((K1803+R1803)+IF($B$3="NYSEG",INDEX('BCA Inputs'!$AI$14:$AI$54,MATCH(I1803,'BCA Inputs'!$M$14:$M$54,0))*P1803+INDEX('BCA Inputs'!$AJ$14:$AJ$54,MATCH(I1803,'BCA Inputs'!$M$14:$M$54,0))*Q1803,IF($B$3="RG&amp;E",INDEX('BCA Inputs'!$BR$14:$BR$54,MATCH(I1803,'BCA Inputs'!$AW$14:$AW$54,0))*P1803+INDEX('BCA Inputs'!$BS$14:$BS$54,MATCH(I1803,'BCA Inputs'!$AW$14:$AW$54,0))*Q1803,"")),"")</f>
        <v/>
      </c>
      <c r="AD1803" s="181" t="str">
        <f>IFERROR(IF($B$3="NYSEG",INDEX('BCA Inputs'!$AD$14:$AD$54,MATCH(I1803,'BCA Inputs'!$M$14:$M$54,0))*P1803+INDEX('BCA Inputs'!$AE$14:$AE$54,MATCH(I1803,'BCA Inputs'!$M$14:$M$54,0))*O1803+INDEX('BCA Inputs'!$AF$14:$AF$54,MATCH(I1803,'BCA Inputs'!$M$14:$M$54,0))*Q1803+INDEX('BCA Inputs'!$AG$14:$AG$54,MATCH(I1803,'BCA Inputs'!$M$14:$M$54,0))*F1803+INDEX('BCA Inputs'!$AH$14:$AH$54,MATCH(I1803,'BCA Inputs'!$M$14:$M$54,0))*G1803,IF($B$3="RG&amp;E",INDEX('BCA Inputs'!$BM$14:$BM$54,MATCH(I1803,'BCA Inputs'!$AW$14:$AW$54,0))*P1803+INDEX('BCA Inputs'!$BN$14:$BN$54,MATCH(I1803,'BCA Inputs'!$AW$14:$AW$54,0))*O1803+INDEX('BCA Inputs'!$BO$14:$BO$54,MATCH(I1803,'BCA Inputs'!$AW$14:$AW$54,0))*Q1803+INDEX('BCA Inputs'!$BP$14:$BP$54,MATCH(I1803,'BCA Inputs'!$AW$14:$AW$54,0))*F1803+INDEX('BCA Inputs'!$BQ$14:$BQ$54,MATCH(I1803,'BCA Inputs'!$AW$14:$AW$54,0))*G1803,"")),"")</f>
        <v/>
      </c>
      <c r="AE1803" s="237" t="str">
        <f t="shared" si="276"/>
        <v/>
      </c>
      <c r="AF1803" s="198">
        <f t="shared" si="278"/>
        <v>0</v>
      </c>
      <c r="AG1803" s="239">
        <f t="shared" si="279"/>
        <v>0</v>
      </c>
    </row>
    <row r="1804" spans="1:33">
      <c r="A1804" s="228"/>
      <c r="B1804" s="176"/>
      <c r="C1804" s="229"/>
      <c r="D1804" s="230"/>
      <c r="E1804" s="230"/>
      <c r="F1804" s="230"/>
      <c r="G1804" s="230"/>
      <c r="H1804" s="231"/>
      <c r="I1804" s="231"/>
      <c r="J1804" s="232"/>
      <c r="K1804" s="232"/>
      <c r="L1804" s="232"/>
      <c r="M1804" s="181">
        <f t="shared" si="277"/>
        <v>0</v>
      </c>
      <c r="N1804" s="181">
        <f>IF(H1804="",0,H1804*I1804*'Avoided Water Savings Cost'!$C$16)</f>
        <v>0</v>
      </c>
      <c r="O1804" s="545">
        <f>IF(C1804="",0,IF($B$3="NYSEG",C1804/(1-'Avoided Electric Costs 2020'!$W$21),IF($B$3="RG&amp;E",C1804/(1-'Avoided Electric Costs 2020'!$X$21),"")))</f>
        <v>0</v>
      </c>
      <c r="P1804" s="546">
        <f>IF(D1804="",0,IF($B$3="NYSEG",D1804/(1-'Avoided Electric Costs 2020'!$W$21),IF($B$3="RG&amp;E",D1804/(1-'Avoided Electric Costs 2020'!$X$21),"")))</f>
        <v>0</v>
      </c>
      <c r="Q1804" s="546">
        <f>IF(E1804="",0,IF($B$3="NYSEG",E1804/(1-'Avoided Natural Gas Costs 2020'!$J$34),IF($B$3="RG&amp;E",E1804/(1-'Avoided Natural Gas Costs 2020'!$K$34),"")))</f>
        <v>0</v>
      </c>
      <c r="R1804" s="233" t="str">
        <f>IFERROR(IF(P1804*'BCA Inputs'!$C$1+Q1804*'BCA Inputs'!$C$2+F1804*'BCA Inputs'!$C$2+G1804*'BCA Inputs'!$C$2=0,"",P1804*'BCA Inputs'!$C$1+Q1804*'BCA Inputs'!$C$2+F1804*'BCA Inputs'!$C$2+G1804*'BCA Inputs'!$C$2),"")</f>
        <v/>
      </c>
      <c r="S1804" s="181" t="str">
        <f t="shared" si="270"/>
        <v/>
      </c>
      <c r="T1804" s="181" t="str">
        <f>IFERROR(IF($B$3="NYSEG",(INDEX('BCA Inputs'!$N$14:$N$54,MATCH(I1804,'BCA Inputs'!$M$14:$M$54,0))*P1804+INDEX('BCA Inputs'!$O$14:$O$54,MATCH(I1804,'BCA Inputs'!$M$14:$M$54,0))*O1804+INDEX('BCA Inputs'!P:P,MATCH(I1804,'BCA Inputs'!M:M,0))*Q1804+INDEX('BCA Inputs'!Q:Q,MATCH(I1804,'BCA Inputs'!M:M,0))*F1804+INDEX('BCA Inputs'!R:R,MATCH(I1804,'BCA Inputs'!M:M,0))*G1804)+L1804+N1804,IF($B$3="RG&amp;E",(INDEX('BCA Inputs'!$AX$14:$AX$54,MATCH(I1804,'BCA Inputs'!$AW$14:$AW$54,0))*P1804+INDEX('BCA Inputs'!$AY$14:$AY$54,MATCH(I1804,'BCA Inputs'!$AW$14:$AW$54,0))*O1804+INDEX('BCA Inputs'!$AZ$14:$AZ$54,MATCH(I1804,'BCA Inputs'!$AW$14:$AW$54,0))*Q1804+INDEX('BCA Inputs'!$BA$14:$BA$54,MATCH(I1804,'BCA Inputs'!$AW$14:$AW$54,0))*F1804+INDEX('BCA Inputs'!$BB$14:$BB$54,MATCH(I1804,'BCA Inputs'!$AW$14:$AW$54,0))*G1804)+L1804+N1804,"")),"")</f>
        <v/>
      </c>
      <c r="U1804" s="234" t="str">
        <f t="shared" si="271"/>
        <v/>
      </c>
      <c r="V1804" s="234" t="str">
        <f t="shared" si="272"/>
        <v/>
      </c>
      <c r="W1804" s="234" t="str">
        <f t="shared" si="273"/>
        <v/>
      </c>
      <c r="Y1804" s="235" t="str">
        <f t="shared" si="274"/>
        <v/>
      </c>
      <c r="Z1804" s="236" t="str">
        <f>IFERROR(IF($B$3="NYSEG",INDEX('BCA Inputs'!$X$14:$X$54,MATCH(I1804,'BCA Inputs'!$M$14:$M$54,0))*P1804+INDEX('BCA Inputs'!$Y$14:$Y$54,MATCH(I1804,'BCA Inputs'!$M$14:$M$54,0))*O1804+INDEX('BCA Inputs'!$Z$14:$Z$54,MATCH(I1804,'BCA Inputs'!$M$14:$M$54,0))*Q1804+INDEX('BCA Inputs'!$AA$14:$AA$54,MATCH(I1804,'BCA Inputs'!$M$14:$M$54,0))*F1804+INDEX('BCA Inputs'!$AB$14:$AB$54,MATCH(I1804,'BCA Inputs'!$M$14:$M$54,0))*G1804,IF($B$3="RG&amp;E",INDEX('BCA Inputs'!$BG$14:$BG$54,MATCH(I1804,'BCA Inputs'!$AW$14:$AW$54,0))*P1804+INDEX('BCA Inputs'!$BH$14:$BH$54,MATCH(I1804,'BCA Inputs'!$AW$14:$AW$54,0))*O1804+INDEX('BCA Inputs'!$BI$14:$BI$54,MATCH(I1804,'BCA Inputs'!$AW$14:$AW$54,0))*Q1804+INDEX('BCA Inputs'!$BJ$14:$BJ$54,MATCH(I1804,'BCA Inputs'!$AW$14:$AW$54,0))*F1804+INDEX('BCA Inputs'!$BK$14:$BK$54,MATCH(I1804,'BCA Inputs'!$AW$14:$AW$54,0))*G1804,"")),"")</f>
        <v/>
      </c>
      <c r="AA1804" s="237" t="str">
        <f t="shared" si="275"/>
        <v/>
      </c>
      <c r="AC1804" s="238" t="str">
        <f>IFERROR((K1804+R1804)+IF($B$3="NYSEG",INDEX('BCA Inputs'!$AI$14:$AI$54,MATCH(I1804,'BCA Inputs'!$M$14:$M$54,0))*P1804+INDEX('BCA Inputs'!$AJ$14:$AJ$54,MATCH(I1804,'BCA Inputs'!$M$14:$M$54,0))*Q1804,IF($B$3="RG&amp;E",INDEX('BCA Inputs'!$BR$14:$BR$54,MATCH(I1804,'BCA Inputs'!$AW$14:$AW$54,0))*P1804+INDEX('BCA Inputs'!$BS$14:$BS$54,MATCH(I1804,'BCA Inputs'!$AW$14:$AW$54,0))*Q1804,"")),"")</f>
        <v/>
      </c>
      <c r="AD1804" s="181" t="str">
        <f>IFERROR(IF($B$3="NYSEG",INDEX('BCA Inputs'!$AD$14:$AD$54,MATCH(I1804,'BCA Inputs'!$M$14:$M$54,0))*P1804+INDEX('BCA Inputs'!$AE$14:$AE$54,MATCH(I1804,'BCA Inputs'!$M$14:$M$54,0))*O1804+INDEX('BCA Inputs'!$AF$14:$AF$54,MATCH(I1804,'BCA Inputs'!$M$14:$M$54,0))*Q1804+INDEX('BCA Inputs'!$AG$14:$AG$54,MATCH(I1804,'BCA Inputs'!$M$14:$M$54,0))*F1804+INDEX('BCA Inputs'!$AH$14:$AH$54,MATCH(I1804,'BCA Inputs'!$M$14:$M$54,0))*G1804,IF($B$3="RG&amp;E",INDEX('BCA Inputs'!$BM$14:$BM$54,MATCH(I1804,'BCA Inputs'!$AW$14:$AW$54,0))*P1804+INDEX('BCA Inputs'!$BN$14:$BN$54,MATCH(I1804,'BCA Inputs'!$AW$14:$AW$54,0))*O1804+INDEX('BCA Inputs'!$BO$14:$BO$54,MATCH(I1804,'BCA Inputs'!$AW$14:$AW$54,0))*Q1804+INDEX('BCA Inputs'!$BP$14:$BP$54,MATCH(I1804,'BCA Inputs'!$AW$14:$AW$54,0))*F1804+INDEX('BCA Inputs'!$BQ$14:$BQ$54,MATCH(I1804,'BCA Inputs'!$AW$14:$AW$54,0))*G1804,"")),"")</f>
        <v/>
      </c>
      <c r="AE1804" s="237" t="str">
        <f t="shared" si="276"/>
        <v/>
      </c>
      <c r="AF1804" s="198">
        <f t="shared" si="278"/>
        <v>0</v>
      </c>
      <c r="AG1804" s="239">
        <f t="shared" si="279"/>
        <v>0</v>
      </c>
    </row>
    <row r="1805" spans="1:33">
      <c r="A1805" s="228"/>
      <c r="B1805" s="176"/>
      <c r="C1805" s="229"/>
      <c r="D1805" s="230"/>
      <c r="E1805" s="230"/>
      <c r="F1805" s="230"/>
      <c r="G1805" s="230"/>
      <c r="H1805" s="231"/>
      <c r="I1805" s="231"/>
      <c r="J1805" s="232"/>
      <c r="K1805" s="232"/>
      <c r="L1805" s="232"/>
      <c r="M1805" s="181">
        <f t="shared" si="277"/>
        <v>0</v>
      </c>
      <c r="N1805" s="181">
        <f>IF(H1805="",0,H1805*I1805*'Avoided Water Savings Cost'!$C$16)</f>
        <v>0</v>
      </c>
      <c r="O1805" s="545">
        <f>IF(C1805="",0,IF($B$3="NYSEG",C1805/(1-'Avoided Electric Costs 2020'!$W$21),IF($B$3="RG&amp;E",C1805/(1-'Avoided Electric Costs 2020'!$X$21),"")))</f>
        <v>0</v>
      </c>
      <c r="P1805" s="546">
        <f>IF(D1805="",0,IF($B$3="NYSEG",D1805/(1-'Avoided Electric Costs 2020'!$W$21),IF($B$3="RG&amp;E",D1805/(1-'Avoided Electric Costs 2020'!$X$21),"")))</f>
        <v>0</v>
      </c>
      <c r="Q1805" s="546">
        <f>IF(E1805="",0,IF($B$3="NYSEG",E1805/(1-'Avoided Natural Gas Costs 2020'!$J$34),IF($B$3="RG&amp;E",E1805/(1-'Avoided Natural Gas Costs 2020'!$K$34),"")))</f>
        <v>0</v>
      </c>
      <c r="R1805" s="233" t="str">
        <f>IFERROR(IF(P1805*'BCA Inputs'!$C$1+Q1805*'BCA Inputs'!$C$2+F1805*'BCA Inputs'!$C$2+G1805*'BCA Inputs'!$C$2=0,"",P1805*'BCA Inputs'!$C$1+Q1805*'BCA Inputs'!$C$2+F1805*'BCA Inputs'!$C$2+G1805*'BCA Inputs'!$C$2),"")</f>
        <v/>
      </c>
      <c r="S1805" s="181" t="str">
        <f t="shared" si="270"/>
        <v/>
      </c>
      <c r="T1805" s="181" t="str">
        <f>IFERROR(IF($B$3="NYSEG",(INDEX('BCA Inputs'!$N$14:$N$54,MATCH(I1805,'BCA Inputs'!$M$14:$M$54,0))*P1805+INDEX('BCA Inputs'!$O$14:$O$54,MATCH(I1805,'BCA Inputs'!$M$14:$M$54,0))*O1805+INDEX('BCA Inputs'!P:P,MATCH(I1805,'BCA Inputs'!M:M,0))*Q1805+INDEX('BCA Inputs'!Q:Q,MATCH(I1805,'BCA Inputs'!M:M,0))*F1805+INDEX('BCA Inputs'!R:R,MATCH(I1805,'BCA Inputs'!M:M,0))*G1805)+L1805+N1805,IF($B$3="RG&amp;E",(INDEX('BCA Inputs'!$AX$14:$AX$54,MATCH(I1805,'BCA Inputs'!$AW$14:$AW$54,0))*P1805+INDEX('BCA Inputs'!$AY$14:$AY$54,MATCH(I1805,'BCA Inputs'!$AW$14:$AW$54,0))*O1805+INDEX('BCA Inputs'!$AZ$14:$AZ$54,MATCH(I1805,'BCA Inputs'!$AW$14:$AW$54,0))*Q1805+INDEX('BCA Inputs'!$BA$14:$BA$54,MATCH(I1805,'BCA Inputs'!$AW$14:$AW$54,0))*F1805+INDEX('BCA Inputs'!$BB$14:$BB$54,MATCH(I1805,'BCA Inputs'!$AW$14:$AW$54,0))*G1805)+L1805+N1805,"")),"")</f>
        <v/>
      </c>
      <c r="U1805" s="234" t="str">
        <f t="shared" si="271"/>
        <v/>
      </c>
      <c r="V1805" s="234" t="str">
        <f t="shared" si="272"/>
        <v/>
      </c>
      <c r="W1805" s="234" t="str">
        <f t="shared" si="273"/>
        <v/>
      </c>
      <c r="Y1805" s="235" t="str">
        <f t="shared" si="274"/>
        <v/>
      </c>
      <c r="Z1805" s="236" t="str">
        <f>IFERROR(IF($B$3="NYSEG",INDEX('BCA Inputs'!$X$14:$X$54,MATCH(I1805,'BCA Inputs'!$M$14:$M$54,0))*P1805+INDEX('BCA Inputs'!$Y$14:$Y$54,MATCH(I1805,'BCA Inputs'!$M$14:$M$54,0))*O1805+INDEX('BCA Inputs'!$Z$14:$Z$54,MATCH(I1805,'BCA Inputs'!$M$14:$M$54,0))*Q1805+INDEX('BCA Inputs'!$AA$14:$AA$54,MATCH(I1805,'BCA Inputs'!$M$14:$M$54,0))*F1805+INDEX('BCA Inputs'!$AB$14:$AB$54,MATCH(I1805,'BCA Inputs'!$M$14:$M$54,0))*G1805,IF($B$3="RG&amp;E",INDEX('BCA Inputs'!$BG$14:$BG$54,MATCH(I1805,'BCA Inputs'!$AW$14:$AW$54,0))*P1805+INDEX('BCA Inputs'!$BH$14:$BH$54,MATCH(I1805,'BCA Inputs'!$AW$14:$AW$54,0))*O1805+INDEX('BCA Inputs'!$BI$14:$BI$54,MATCH(I1805,'BCA Inputs'!$AW$14:$AW$54,0))*Q1805+INDEX('BCA Inputs'!$BJ$14:$BJ$54,MATCH(I1805,'BCA Inputs'!$AW$14:$AW$54,0))*F1805+INDEX('BCA Inputs'!$BK$14:$BK$54,MATCH(I1805,'BCA Inputs'!$AW$14:$AW$54,0))*G1805,"")),"")</f>
        <v/>
      </c>
      <c r="AA1805" s="237" t="str">
        <f t="shared" si="275"/>
        <v/>
      </c>
      <c r="AC1805" s="238" t="str">
        <f>IFERROR((K1805+R1805)+IF($B$3="NYSEG",INDEX('BCA Inputs'!$AI$14:$AI$54,MATCH(I1805,'BCA Inputs'!$M$14:$M$54,0))*P1805+INDEX('BCA Inputs'!$AJ$14:$AJ$54,MATCH(I1805,'BCA Inputs'!$M$14:$M$54,0))*Q1805,IF($B$3="RG&amp;E",INDEX('BCA Inputs'!$BR$14:$BR$54,MATCH(I1805,'BCA Inputs'!$AW$14:$AW$54,0))*P1805+INDEX('BCA Inputs'!$BS$14:$BS$54,MATCH(I1805,'BCA Inputs'!$AW$14:$AW$54,0))*Q1805,"")),"")</f>
        <v/>
      </c>
      <c r="AD1805" s="181" t="str">
        <f>IFERROR(IF($B$3="NYSEG",INDEX('BCA Inputs'!$AD$14:$AD$54,MATCH(I1805,'BCA Inputs'!$M$14:$M$54,0))*P1805+INDEX('BCA Inputs'!$AE$14:$AE$54,MATCH(I1805,'BCA Inputs'!$M$14:$M$54,0))*O1805+INDEX('BCA Inputs'!$AF$14:$AF$54,MATCH(I1805,'BCA Inputs'!$M$14:$M$54,0))*Q1805+INDEX('BCA Inputs'!$AG$14:$AG$54,MATCH(I1805,'BCA Inputs'!$M$14:$M$54,0))*F1805+INDEX('BCA Inputs'!$AH$14:$AH$54,MATCH(I1805,'BCA Inputs'!$M$14:$M$54,0))*G1805,IF($B$3="RG&amp;E",INDEX('BCA Inputs'!$BM$14:$BM$54,MATCH(I1805,'BCA Inputs'!$AW$14:$AW$54,0))*P1805+INDEX('BCA Inputs'!$BN$14:$BN$54,MATCH(I1805,'BCA Inputs'!$AW$14:$AW$54,0))*O1805+INDEX('BCA Inputs'!$BO$14:$BO$54,MATCH(I1805,'BCA Inputs'!$AW$14:$AW$54,0))*Q1805+INDEX('BCA Inputs'!$BP$14:$BP$54,MATCH(I1805,'BCA Inputs'!$AW$14:$AW$54,0))*F1805+INDEX('BCA Inputs'!$BQ$14:$BQ$54,MATCH(I1805,'BCA Inputs'!$AW$14:$AW$54,0))*G1805,"")),"")</f>
        <v/>
      </c>
      <c r="AE1805" s="237" t="str">
        <f t="shared" si="276"/>
        <v/>
      </c>
      <c r="AF1805" s="198">
        <f t="shared" si="278"/>
        <v>0</v>
      </c>
      <c r="AG1805" s="239">
        <f t="shared" si="279"/>
        <v>0</v>
      </c>
    </row>
    <row r="1806" spans="1:33">
      <c r="A1806" s="228"/>
      <c r="B1806" s="176"/>
      <c r="C1806" s="229"/>
      <c r="D1806" s="230"/>
      <c r="E1806" s="230"/>
      <c r="F1806" s="230"/>
      <c r="G1806" s="230"/>
      <c r="H1806" s="231"/>
      <c r="I1806" s="231"/>
      <c r="J1806" s="232"/>
      <c r="K1806" s="232"/>
      <c r="L1806" s="232"/>
      <c r="M1806" s="181">
        <f t="shared" si="277"/>
        <v>0</v>
      </c>
      <c r="N1806" s="181">
        <f>IF(H1806="",0,H1806*I1806*'Avoided Water Savings Cost'!$C$16)</f>
        <v>0</v>
      </c>
      <c r="O1806" s="545">
        <f>IF(C1806="",0,IF($B$3="NYSEG",C1806/(1-'Avoided Electric Costs 2020'!$W$21),IF($B$3="RG&amp;E",C1806/(1-'Avoided Electric Costs 2020'!$X$21),"")))</f>
        <v>0</v>
      </c>
      <c r="P1806" s="546">
        <f>IF(D1806="",0,IF($B$3="NYSEG",D1806/(1-'Avoided Electric Costs 2020'!$W$21),IF($B$3="RG&amp;E",D1806/(1-'Avoided Electric Costs 2020'!$X$21),"")))</f>
        <v>0</v>
      </c>
      <c r="Q1806" s="546">
        <f>IF(E1806="",0,IF($B$3="NYSEG",E1806/(1-'Avoided Natural Gas Costs 2020'!$J$34),IF($B$3="RG&amp;E",E1806/(1-'Avoided Natural Gas Costs 2020'!$K$34),"")))</f>
        <v>0</v>
      </c>
      <c r="R1806" s="233" t="str">
        <f>IFERROR(IF(P1806*'BCA Inputs'!$C$1+Q1806*'BCA Inputs'!$C$2+F1806*'BCA Inputs'!$C$2+G1806*'BCA Inputs'!$C$2=0,"",P1806*'BCA Inputs'!$C$1+Q1806*'BCA Inputs'!$C$2+F1806*'BCA Inputs'!$C$2+G1806*'BCA Inputs'!$C$2),"")</f>
        <v/>
      </c>
      <c r="S1806" s="181" t="str">
        <f t="shared" si="270"/>
        <v/>
      </c>
      <c r="T1806" s="181" t="str">
        <f>IFERROR(IF($B$3="NYSEG",(INDEX('BCA Inputs'!$N$14:$N$54,MATCH(I1806,'BCA Inputs'!$M$14:$M$54,0))*P1806+INDEX('BCA Inputs'!$O$14:$O$54,MATCH(I1806,'BCA Inputs'!$M$14:$M$54,0))*O1806+INDEX('BCA Inputs'!P:P,MATCH(I1806,'BCA Inputs'!M:M,0))*Q1806+INDEX('BCA Inputs'!Q:Q,MATCH(I1806,'BCA Inputs'!M:M,0))*F1806+INDEX('BCA Inputs'!R:R,MATCH(I1806,'BCA Inputs'!M:M,0))*G1806)+L1806+N1806,IF($B$3="RG&amp;E",(INDEX('BCA Inputs'!$AX$14:$AX$54,MATCH(I1806,'BCA Inputs'!$AW$14:$AW$54,0))*P1806+INDEX('BCA Inputs'!$AY$14:$AY$54,MATCH(I1806,'BCA Inputs'!$AW$14:$AW$54,0))*O1806+INDEX('BCA Inputs'!$AZ$14:$AZ$54,MATCH(I1806,'BCA Inputs'!$AW$14:$AW$54,0))*Q1806+INDEX('BCA Inputs'!$BA$14:$BA$54,MATCH(I1806,'BCA Inputs'!$AW$14:$AW$54,0))*F1806+INDEX('BCA Inputs'!$BB$14:$BB$54,MATCH(I1806,'BCA Inputs'!$AW$14:$AW$54,0))*G1806)+L1806+N1806,"")),"")</f>
        <v/>
      </c>
      <c r="U1806" s="234" t="str">
        <f t="shared" si="271"/>
        <v/>
      </c>
      <c r="V1806" s="234" t="str">
        <f t="shared" si="272"/>
        <v/>
      </c>
      <c r="W1806" s="234" t="str">
        <f t="shared" si="273"/>
        <v/>
      </c>
      <c r="Y1806" s="235" t="str">
        <f t="shared" si="274"/>
        <v/>
      </c>
      <c r="Z1806" s="236" t="str">
        <f>IFERROR(IF($B$3="NYSEG",INDEX('BCA Inputs'!$X$14:$X$54,MATCH(I1806,'BCA Inputs'!$M$14:$M$54,0))*P1806+INDEX('BCA Inputs'!$Y$14:$Y$54,MATCH(I1806,'BCA Inputs'!$M$14:$M$54,0))*O1806+INDEX('BCA Inputs'!$Z$14:$Z$54,MATCH(I1806,'BCA Inputs'!$M$14:$M$54,0))*Q1806+INDEX('BCA Inputs'!$AA$14:$AA$54,MATCH(I1806,'BCA Inputs'!$M$14:$M$54,0))*F1806+INDEX('BCA Inputs'!$AB$14:$AB$54,MATCH(I1806,'BCA Inputs'!$M$14:$M$54,0))*G1806,IF($B$3="RG&amp;E",INDEX('BCA Inputs'!$BG$14:$BG$54,MATCH(I1806,'BCA Inputs'!$AW$14:$AW$54,0))*P1806+INDEX('BCA Inputs'!$BH$14:$BH$54,MATCH(I1806,'BCA Inputs'!$AW$14:$AW$54,0))*O1806+INDEX('BCA Inputs'!$BI$14:$BI$54,MATCH(I1806,'BCA Inputs'!$AW$14:$AW$54,0))*Q1806+INDEX('BCA Inputs'!$BJ$14:$BJ$54,MATCH(I1806,'BCA Inputs'!$AW$14:$AW$54,0))*F1806+INDEX('BCA Inputs'!$BK$14:$BK$54,MATCH(I1806,'BCA Inputs'!$AW$14:$AW$54,0))*G1806,"")),"")</f>
        <v/>
      </c>
      <c r="AA1806" s="237" t="str">
        <f t="shared" si="275"/>
        <v/>
      </c>
      <c r="AC1806" s="238" t="str">
        <f>IFERROR((K1806+R1806)+IF($B$3="NYSEG",INDEX('BCA Inputs'!$AI$14:$AI$54,MATCH(I1806,'BCA Inputs'!$M$14:$M$54,0))*P1806+INDEX('BCA Inputs'!$AJ$14:$AJ$54,MATCH(I1806,'BCA Inputs'!$M$14:$M$54,0))*Q1806,IF($B$3="RG&amp;E",INDEX('BCA Inputs'!$BR$14:$BR$54,MATCH(I1806,'BCA Inputs'!$AW$14:$AW$54,0))*P1806+INDEX('BCA Inputs'!$BS$14:$BS$54,MATCH(I1806,'BCA Inputs'!$AW$14:$AW$54,0))*Q1806,"")),"")</f>
        <v/>
      </c>
      <c r="AD1806" s="181" t="str">
        <f>IFERROR(IF($B$3="NYSEG",INDEX('BCA Inputs'!$AD$14:$AD$54,MATCH(I1806,'BCA Inputs'!$M$14:$M$54,0))*P1806+INDEX('BCA Inputs'!$AE$14:$AE$54,MATCH(I1806,'BCA Inputs'!$M$14:$M$54,0))*O1806+INDEX('BCA Inputs'!$AF$14:$AF$54,MATCH(I1806,'BCA Inputs'!$M$14:$M$54,0))*Q1806+INDEX('BCA Inputs'!$AG$14:$AG$54,MATCH(I1806,'BCA Inputs'!$M$14:$M$54,0))*F1806+INDEX('BCA Inputs'!$AH$14:$AH$54,MATCH(I1806,'BCA Inputs'!$M$14:$M$54,0))*G1806,IF($B$3="RG&amp;E",INDEX('BCA Inputs'!$BM$14:$BM$54,MATCH(I1806,'BCA Inputs'!$AW$14:$AW$54,0))*P1806+INDEX('BCA Inputs'!$BN$14:$BN$54,MATCH(I1806,'BCA Inputs'!$AW$14:$AW$54,0))*O1806+INDEX('BCA Inputs'!$BO$14:$BO$54,MATCH(I1806,'BCA Inputs'!$AW$14:$AW$54,0))*Q1806+INDEX('BCA Inputs'!$BP$14:$BP$54,MATCH(I1806,'BCA Inputs'!$AW$14:$AW$54,0))*F1806+INDEX('BCA Inputs'!$BQ$14:$BQ$54,MATCH(I1806,'BCA Inputs'!$AW$14:$AW$54,0))*G1806,"")),"")</f>
        <v/>
      </c>
      <c r="AE1806" s="237" t="str">
        <f t="shared" si="276"/>
        <v/>
      </c>
      <c r="AF1806" s="198">
        <f t="shared" si="278"/>
        <v>0</v>
      </c>
      <c r="AG1806" s="239">
        <f t="shared" si="279"/>
        <v>0</v>
      </c>
    </row>
    <row r="1807" spans="1:33">
      <c r="A1807" s="228"/>
      <c r="B1807" s="176"/>
      <c r="C1807" s="229"/>
      <c r="D1807" s="230"/>
      <c r="E1807" s="230"/>
      <c r="F1807" s="230"/>
      <c r="G1807" s="230"/>
      <c r="H1807" s="231"/>
      <c r="I1807" s="231"/>
      <c r="J1807" s="232"/>
      <c r="K1807" s="232"/>
      <c r="L1807" s="232"/>
      <c r="M1807" s="181">
        <f t="shared" si="277"/>
        <v>0</v>
      </c>
      <c r="N1807" s="181">
        <f>IF(H1807="",0,H1807*I1807*'Avoided Water Savings Cost'!$C$16)</f>
        <v>0</v>
      </c>
      <c r="O1807" s="545">
        <f>IF(C1807="",0,IF($B$3="NYSEG",C1807/(1-'Avoided Electric Costs 2020'!$W$21),IF($B$3="RG&amp;E",C1807/(1-'Avoided Electric Costs 2020'!$X$21),"")))</f>
        <v>0</v>
      </c>
      <c r="P1807" s="546">
        <f>IF(D1807="",0,IF($B$3="NYSEG",D1807/(1-'Avoided Electric Costs 2020'!$W$21),IF($B$3="RG&amp;E",D1807/(1-'Avoided Electric Costs 2020'!$X$21),"")))</f>
        <v>0</v>
      </c>
      <c r="Q1807" s="546">
        <f>IF(E1807="",0,IF($B$3="NYSEG",E1807/(1-'Avoided Natural Gas Costs 2020'!$J$34),IF($B$3="RG&amp;E",E1807/(1-'Avoided Natural Gas Costs 2020'!$K$34),"")))</f>
        <v>0</v>
      </c>
      <c r="R1807" s="233" t="str">
        <f>IFERROR(IF(P1807*'BCA Inputs'!$C$1+Q1807*'BCA Inputs'!$C$2+F1807*'BCA Inputs'!$C$2+G1807*'BCA Inputs'!$C$2=0,"",P1807*'BCA Inputs'!$C$1+Q1807*'BCA Inputs'!$C$2+F1807*'BCA Inputs'!$C$2+G1807*'BCA Inputs'!$C$2),"")</f>
        <v/>
      </c>
      <c r="S1807" s="181" t="str">
        <f t="shared" si="270"/>
        <v/>
      </c>
      <c r="T1807" s="181" t="str">
        <f>IFERROR(IF($B$3="NYSEG",(INDEX('BCA Inputs'!$N$14:$N$54,MATCH(I1807,'BCA Inputs'!$M$14:$M$54,0))*P1807+INDEX('BCA Inputs'!$O$14:$O$54,MATCH(I1807,'BCA Inputs'!$M$14:$M$54,0))*O1807+INDEX('BCA Inputs'!P:P,MATCH(I1807,'BCA Inputs'!M:M,0))*Q1807+INDEX('BCA Inputs'!Q:Q,MATCH(I1807,'BCA Inputs'!M:M,0))*F1807+INDEX('BCA Inputs'!R:R,MATCH(I1807,'BCA Inputs'!M:M,0))*G1807)+L1807+N1807,IF($B$3="RG&amp;E",(INDEX('BCA Inputs'!$AX$14:$AX$54,MATCH(I1807,'BCA Inputs'!$AW$14:$AW$54,0))*P1807+INDEX('BCA Inputs'!$AY$14:$AY$54,MATCH(I1807,'BCA Inputs'!$AW$14:$AW$54,0))*O1807+INDEX('BCA Inputs'!$AZ$14:$AZ$54,MATCH(I1807,'BCA Inputs'!$AW$14:$AW$54,0))*Q1807+INDEX('BCA Inputs'!$BA$14:$BA$54,MATCH(I1807,'BCA Inputs'!$AW$14:$AW$54,0))*F1807+INDEX('BCA Inputs'!$BB$14:$BB$54,MATCH(I1807,'BCA Inputs'!$AW$14:$AW$54,0))*G1807)+L1807+N1807,"")),"")</f>
        <v/>
      </c>
      <c r="U1807" s="234" t="str">
        <f t="shared" si="271"/>
        <v/>
      </c>
      <c r="V1807" s="234" t="str">
        <f t="shared" si="272"/>
        <v/>
      </c>
      <c r="W1807" s="234" t="str">
        <f t="shared" si="273"/>
        <v/>
      </c>
      <c r="Y1807" s="235" t="str">
        <f t="shared" si="274"/>
        <v/>
      </c>
      <c r="Z1807" s="236" t="str">
        <f>IFERROR(IF($B$3="NYSEG",INDEX('BCA Inputs'!$X$14:$X$54,MATCH(I1807,'BCA Inputs'!$M$14:$M$54,0))*P1807+INDEX('BCA Inputs'!$Y$14:$Y$54,MATCH(I1807,'BCA Inputs'!$M$14:$M$54,0))*O1807+INDEX('BCA Inputs'!$Z$14:$Z$54,MATCH(I1807,'BCA Inputs'!$M$14:$M$54,0))*Q1807+INDEX('BCA Inputs'!$AA$14:$AA$54,MATCH(I1807,'BCA Inputs'!$M$14:$M$54,0))*F1807+INDEX('BCA Inputs'!$AB$14:$AB$54,MATCH(I1807,'BCA Inputs'!$M$14:$M$54,0))*G1807,IF($B$3="RG&amp;E",INDEX('BCA Inputs'!$BG$14:$BG$54,MATCH(I1807,'BCA Inputs'!$AW$14:$AW$54,0))*P1807+INDEX('BCA Inputs'!$BH$14:$BH$54,MATCH(I1807,'BCA Inputs'!$AW$14:$AW$54,0))*O1807+INDEX('BCA Inputs'!$BI$14:$BI$54,MATCH(I1807,'BCA Inputs'!$AW$14:$AW$54,0))*Q1807+INDEX('BCA Inputs'!$BJ$14:$BJ$54,MATCH(I1807,'BCA Inputs'!$AW$14:$AW$54,0))*F1807+INDEX('BCA Inputs'!$BK$14:$BK$54,MATCH(I1807,'BCA Inputs'!$AW$14:$AW$54,0))*G1807,"")),"")</f>
        <v/>
      </c>
      <c r="AA1807" s="237" t="str">
        <f t="shared" si="275"/>
        <v/>
      </c>
      <c r="AC1807" s="238" t="str">
        <f>IFERROR((K1807+R1807)+IF($B$3="NYSEG",INDEX('BCA Inputs'!$AI$14:$AI$54,MATCH(I1807,'BCA Inputs'!$M$14:$M$54,0))*P1807+INDEX('BCA Inputs'!$AJ$14:$AJ$54,MATCH(I1807,'BCA Inputs'!$M$14:$M$54,0))*Q1807,IF($B$3="RG&amp;E",INDEX('BCA Inputs'!$BR$14:$BR$54,MATCH(I1807,'BCA Inputs'!$AW$14:$AW$54,0))*P1807+INDEX('BCA Inputs'!$BS$14:$BS$54,MATCH(I1807,'BCA Inputs'!$AW$14:$AW$54,0))*Q1807,"")),"")</f>
        <v/>
      </c>
      <c r="AD1807" s="181" t="str">
        <f>IFERROR(IF($B$3="NYSEG",INDEX('BCA Inputs'!$AD$14:$AD$54,MATCH(I1807,'BCA Inputs'!$M$14:$M$54,0))*P1807+INDEX('BCA Inputs'!$AE$14:$AE$54,MATCH(I1807,'BCA Inputs'!$M$14:$M$54,0))*O1807+INDEX('BCA Inputs'!$AF$14:$AF$54,MATCH(I1807,'BCA Inputs'!$M$14:$M$54,0))*Q1807+INDEX('BCA Inputs'!$AG$14:$AG$54,MATCH(I1807,'BCA Inputs'!$M$14:$M$54,0))*F1807+INDEX('BCA Inputs'!$AH$14:$AH$54,MATCH(I1807,'BCA Inputs'!$M$14:$M$54,0))*G1807,IF($B$3="RG&amp;E",INDEX('BCA Inputs'!$BM$14:$BM$54,MATCH(I1807,'BCA Inputs'!$AW$14:$AW$54,0))*P1807+INDEX('BCA Inputs'!$BN$14:$BN$54,MATCH(I1807,'BCA Inputs'!$AW$14:$AW$54,0))*O1807+INDEX('BCA Inputs'!$BO$14:$BO$54,MATCH(I1807,'BCA Inputs'!$AW$14:$AW$54,0))*Q1807+INDEX('BCA Inputs'!$BP$14:$BP$54,MATCH(I1807,'BCA Inputs'!$AW$14:$AW$54,0))*F1807+INDEX('BCA Inputs'!$BQ$14:$BQ$54,MATCH(I1807,'BCA Inputs'!$AW$14:$AW$54,0))*G1807,"")),"")</f>
        <v/>
      </c>
      <c r="AE1807" s="237" t="str">
        <f t="shared" si="276"/>
        <v/>
      </c>
      <c r="AF1807" s="198">
        <f t="shared" si="278"/>
        <v>0</v>
      </c>
      <c r="AG1807" s="239">
        <f t="shared" si="279"/>
        <v>0</v>
      </c>
    </row>
    <row r="1808" spans="1:33">
      <c r="A1808" s="228"/>
      <c r="B1808" s="176"/>
      <c r="C1808" s="229"/>
      <c r="D1808" s="230"/>
      <c r="E1808" s="230"/>
      <c r="F1808" s="230"/>
      <c r="G1808" s="230"/>
      <c r="H1808" s="231"/>
      <c r="I1808" s="231"/>
      <c r="J1808" s="232"/>
      <c r="K1808" s="232"/>
      <c r="L1808" s="232"/>
      <c r="M1808" s="181">
        <f t="shared" si="277"/>
        <v>0</v>
      </c>
      <c r="N1808" s="181">
        <f>IF(H1808="",0,H1808*I1808*'Avoided Water Savings Cost'!$C$16)</f>
        <v>0</v>
      </c>
      <c r="O1808" s="545">
        <f>IF(C1808="",0,IF($B$3="NYSEG",C1808/(1-'Avoided Electric Costs 2020'!$W$21),IF($B$3="RG&amp;E",C1808/(1-'Avoided Electric Costs 2020'!$X$21),"")))</f>
        <v>0</v>
      </c>
      <c r="P1808" s="546">
        <f>IF(D1808="",0,IF($B$3="NYSEG",D1808/(1-'Avoided Electric Costs 2020'!$W$21),IF($B$3="RG&amp;E",D1808/(1-'Avoided Electric Costs 2020'!$X$21),"")))</f>
        <v>0</v>
      </c>
      <c r="Q1808" s="546">
        <f>IF(E1808="",0,IF($B$3="NYSEG",E1808/(1-'Avoided Natural Gas Costs 2020'!$J$34),IF($B$3="RG&amp;E",E1808/(1-'Avoided Natural Gas Costs 2020'!$K$34),"")))</f>
        <v>0</v>
      </c>
      <c r="R1808" s="233" t="str">
        <f>IFERROR(IF(P1808*'BCA Inputs'!$C$1+Q1808*'BCA Inputs'!$C$2+F1808*'BCA Inputs'!$C$2+G1808*'BCA Inputs'!$C$2=0,"",P1808*'BCA Inputs'!$C$1+Q1808*'BCA Inputs'!$C$2+F1808*'BCA Inputs'!$C$2+G1808*'BCA Inputs'!$C$2),"")</f>
        <v/>
      </c>
      <c r="S1808" s="181" t="str">
        <f t="shared" si="270"/>
        <v/>
      </c>
      <c r="T1808" s="181" t="str">
        <f>IFERROR(IF($B$3="NYSEG",(INDEX('BCA Inputs'!$N$14:$N$54,MATCH(I1808,'BCA Inputs'!$M$14:$M$54,0))*P1808+INDEX('BCA Inputs'!$O$14:$O$54,MATCH(I1808,'BCA Inputs'!$M$14:$M$54,0))*O1808+INDEX('BCA Inputs'!P:P,MATCH(I1808,'BCA Inputs'!M:M,0))*Q1808+INDEX('BCA Inputs'!Q:Q,MATCH(I1808,'BCA Inputs'!M:M,0))*F1808+INDEX('BCA Inputs'!R:R,MATCH(I1808,'BCA Inputs'!M:M,0))*G1808)+L1808+N1808,IF($B$3="RG&amp;E",(INDEX('BCA Inputs'!$AX$14:$AX$54,MATCH(I1808,'BCA Inputs'!$AW$14:$AW$54,0))*P1808+INDEX('BCA Inputs'!$AY$14:$AY$54,MATCH(I1808,'BCA Inputs'!$AW$14:$AW$54,0))*O1808+INDEX('BCA Inputs'!$AZ$14:$AZ$54,MATCH(I1808,'BCA Inputs'!$AW$14:$AW$54,0))*Q1808+INDEX('BCA Inputs'!$BA$14:$BA$54,MATCH(I1808,'BCA Inputs'!$AW$14:$AW$54,0))*F1808+INDEX('BCA Inputs'!$BB$14:$BB$54,MATCH(I1808,'BCA Inputs'!$AW$14:$AW$54,0))*G1808)+L1808+N1808,"")),"")</f>
        <v/>
      </c>
      <c r="U1808" s="234" t="str">
        <f t="shared" si="271"/>
        <v/>
      </c>
      <c r="V1808" s="234" t="str">
        <f t="shared" si="272"/>
        <v/>
      </c>
      <c r="W1808" s="234" t="str">
        <f t="shared" si="273"/>
        <v/>
      </c>
      <c r="Y1808" s="235" t="str">
        <f t="shared" si="274"/>
        <v/>
      </c>
      <c r="Z1808" s="236" t="str">
        <f>IFERROR(IF($B$3="NYSEG",INDEX('BCA Inputs'!$X$14:$X$54,MATCH(I1808,'BCA Inputs'!$M$14:$M$54,0))*P1808+INDEX('BCA Inputs'!$Y$14:$Y$54,MATCH(I1808,'BCA Inputs'!$M$14:$M$54,0))*O1808+INDEX('BCA Inputs'!$Z$14:$Z$54,MATCH(I1808,'BCA Inputs'!$M$14:$M$54,0))*Q1808+INDEX('BCA Inputs'!$AA$14:$AA$54,MATCH(I1808,'BCA Inputs'!$M$14:$M$54,0))*F1808+INDEX('BCA Inputs'!$AB$14:$AB$54,MATCH(I1808,'BCA Inputs'!$M$14:$M$54,0))*G1808,IF($B$3="RG&amp;E",INDEX('BCA Inputs'!$BG$14:$BG$54,MATCH(I1808,'BCA Inputs'!$AW$14:$AW$54,0))*P1808+INDEX('BCA Inputs'!$BH$14:$BH$54,MATCH(I1808,'BCA Inputs'!$AW$14:$AW$54,0))*O1808+INDEX('BCA Inputs'!$BI$14:$BI$54,MATCH(I1808,'BCA Inputs'!$AW$14:$AW$54,0))*Q1808+INDEX('BCA Inputs'!$BJ$14:$BJ$54,MATCH(I1808,'BCA Inputs'!$AW$14:$AW$54,0))*F1808+INDEX('BCA Inputs'!$BK$14:$BK$54,MATCH(I1808,'BCA Inputs'!$AW$14:$AW$54,0))*G1808,"")),"")</f>
        <v/>
      </c>
      <c r="AA1808" s="237" t="str">
        <f t="shared" si="275"/>
        <v/>
      </c>
      <c r="AC1808" s="238" t="str">
        <f>IFERROR((K1808+R1808)+IF($B$3="NYSEG",INDEX('BCA Inputs'!$AI$14:$AI$54,MATCH(I1808,'BCA Inputs'!$M$14:$M$54,0))*P1808+INDEX('BCA Inputs'!$AJ$14:$AJ$54,MATCH(I1808,'BCA Inputs'!$M$14:$M$54,0))*Q1808,IF($B$3="RG&amp;E",INDEX('BCA Inputs'!$BR$14:$BR$54,MATCH(I1808,'BCA Inputs'!$AW$14:$AW$54,0))*P1808+INDEX('BCA Inputs'!$BS$14:$BS$54,MATCH(I1808,'BCA Inputs'!$AW$14:$AW$54,0))*Q1808,"")),"")</f>
        <v/>
      </c>
      <c r="AD1808" s="181" t="str">
        <f>IFERROR(IF($B$3="NYSEG",INDEX('BCA Inputs'!$AD$14:$AD$54,MATCH(I1808,'BCA Inputs'!$M$14:$M$54,0))*P1808+INDEX('BCA Inputs'!$AE$14:$AE$54,MATCH(I1808,'BCA Inputs'!$M$14:$M$54,0))*O1808+INDEX('BCA Inputs'!$AF$14:$AF$54,MATCH(I1808,'BCA Inputs'!$M$14:$M$54,0))*Q1808+INDEX('BCA Inputs'!$AG$14:$AG$54,MATCH(I1808,'BCA Inputs'!$M$14:$M$54,0))*F1808+INDEX('BCA Inputs'!$AH$14:$AH$54,MATCH(I1808,'BCA Inputs'!$M$14:$M$54,0))*G1808,IF($B$3="RG&amp;E",INDEX('BCA Inputs'!$BM$14:$BM$54,MATCH(I1808,'BCA Inputs'!$AW$14:$AW$54,0))*P1808+INDEX('BCA Inputs'!$BN$14:$BN$54,MATCH(I1808,'BCA Inputs'!$AW$14:$AW$54,0))*O1808+INDEX('BCA Inputs'!$BO$14:$BO$54,MATCH(I1808,'BCA Inputs'!$AW$14:$AW$54,0))*Q1808+INDEX('BCA Inputs'!$BP$14:$BP$54,MATCH(I1808,'BCA Inputs'!$AW$14:$AW$54,0))*F1808+INDEX('BCA Inputs'!$BQ$14:$BQ$54,MATCH(I1808,'BCA Inputs'!$AW$14:$AW$54,0))*G1808,"")),"")</f>
        <v/>
      </c>
      <c r="AE1808" s="237" t="str">
        <f t="shared" si="276"/>
        <v/>
      </c>
      <c r="AF1808" s="198">
        <f t="shared" si="278"/>
        <v>0</v>
      </c>
      <c r="AG1808" s="239">
        <f t="shared" si="279"/>
        <v>0</v>
      </c>
    </row>
    <row r="1809" spans="1:33">
      <c r="A1809" s="228"/>
      <c r="B1809" s="176"/>
      <c r="C1809" s="229"/>
      <c r="D1809" s="230"/>
      <c r="E1809" s="230"/>
      <c r="F1809" s="230"/>
      <c r="G1809" s="230"/>
      <c r="H1809" s="231"/>
      <c r="I1809" s="231"/>
      <c r="J1809" s="232"/>
      <c r="K1809" s="232"/>
      <c r="L1809" s="232"/>
      <c r="M1809" s="181">
        <f t="shared" si="277"/>
        <v>0</v>
      </c>
      <c r="N1809" s="181">
        <f>IF(H1809="",0,H1809*I1809*'Avoided Water Savings Cost'!$C$16)</f>
        <v>0</v>
      </c>
      <c r="O1809" s="545">
        <f>IF(C1809="",0,IF($B$3="NYSEG",C1809/(1-'Avoided Electric Costs 2020'!$W$21),IF($B$3="RG&amp;E",C1809/(1-'Avoided Electric Costs 2020'!$X$21),"")))</f>
        <v>0</v>
      </c>
      <c r="P1809" s="546">
        <f>IF(D1809="",0,IF($B$3="NYSEG",D1809/(1-'Avoided Electric Costs 2020'!$W$21),IF($B$3="RG&amp;E",D1809/(1-'Avoided Electric Costs 2020'!$X$21),"")))</f>
        <v>0</v>
      </c>
      <c r="Q1809" s="546">
        <f>IF(E1809="",0,IF($B$3="NYSEG",E1809/(1-'Avoided Natural Gas Costs 2020'!$J$34),IF($B$3="RG&amp;E",E1809/(1-'Avoided Natural Gas Costs 2020'!$K$34),"")))</f>
        <v>0</v>
      </c>
      <c r="R1809" s="233" t="str">
        <f>IFERROR(IF(P1809*'BCA Inputs'!$C$1+Q1809*'BCA Inputs'!$C$2+F1809*'BCA Inputs'!$C$2+G1809*'BCA Inputs'!$C$2=0,"",P1809*'BCA Inputs'!$C$1+Q1809*'BCA Inputs'!$C$2+F1809*'BCA Inputs'!$C$2+G1809*'BCA Inputs'!$C$2),"")</f>
        <v/>
      </c>
      <c r="S1809" s="181" t="str">
        <f t="shared" si="270"/>
        <v/>
      </c>
      <c r="T1809" s="181" t="str">
        <f>IFERROR(IF($B$3="NYSEG",(INDEX('BCA Inputs'!$N$14:$N$54,MATCH(I1809,'BCA Inputs'!$M$14:$M$54,0))*P1809+INDEX('BCA Inputs'!$O$14:$O$54,MATCH(I1809,'BCA Inputs'!$M$14:$M$54,0))*O1809+INDEX('BCA Inputs'!P:P,MATCH(I1809,'BCA Inputs'!M:M,0))*Q1809+INDEX('BCA Inputs'!Q:Q,MATCH(I1809,'BCA Inputs'!M:M,0))*F1809+INDEX('BCA Inputs'!R:R,MATCH(I1809,'BCA Inputs'!M:M,0))*G1809)+L1809+N1809,IF($B$3="RG&amp;E",(INDEX('BCA Inputs'!$AX$14:$AX$54,MATCH(I1809,'BCA Inputs'!$AW$14:$AW$54,0))*P1809+INDEX('BCA Inputs'!$AY$14:$AY$54,MATCH(I1809,'BCA Inputs'!$AW$14:$AW$54,0))*O1809+INDEX('BCA Inputs'!$AZ$14:$AZ$54,MATCH(I1809,'BCA Inputs'!$AW$14:$AW$54,0))*Q1809+INDEX('BCA Inputs'!$BA$14:$BA$54,MATCH(I1809,'BCA Inputs'!$AW$14:$AW$54,0))*F1809+INDEX('BCA Inputs'!$BB$14:$BB$54,MATCH(I1809,'BCA Inputs'!$AW$14:$AW$54,0))*G1809)+L1809+N1809,"")),"")</f>
        <v/>
      </c>
      <c r="U1809" s="234" t="str">
        <f t="shared" si="271"/>
        <v/>
      </c>
      <c r="V1809" s="234" t="str">
        <f t="shared" si="272"/>
        <v/>
      </c>
      <c r="W1809" s="234" t="str">
        <f t="shared" si="273"/>
        <v/>
      </c>
      <c r="Y1809" s="235" t="str">
        <f t="shared" si="274"/>
        <v/>
      </c>
      <c r="Z1809" s="236" t="str">
        <f>IFERROR(IF($B$3="NYSEG",INDEX('BCA Inputs'!$X$14:$X$54,MATCH(I1809,'BCA Inputs'!$M$14:$M$54,0))*P1809+INDEX('BCA Inputs'!$Y$14:$Y$54,MATCH(I1809,'BCA Inputs'!$M$14:$M$54,0))*O1809+INDEX('BCA Inputs'!$Z$14:$Z$54,MATCH(I1809,'BCA Inputs'!$M$14:$M$54,0))*Q1809+INDEX('BCA Inputs'!$AA$14:$AA$54,MATCH(I1809,'BCA Inputs'!$M$14:$M$54,0))*F1809+INDEX('BCA Inputs'!$AB$14:$AB$54,MATCH(I1809,'BCA Inputs'!$M$14:$M$54,0))*G1809,IF($B$3="RG&amp;E",INDEX('BCA Inputs'!$BG$14:$BG$54,MATCH(I1809,'BCA Inputs'!$AW$14:$AW$54,0))*P1809+INDEX('BCA Inputs'!$BH$14:$BH$54,MATCH(I1809,'BCA Inputs'!$AW$14:$AW$54,0))*O1809+INDEX('BCA Inputs'!$BI$14:$BI$54,MATCH(I1809,'BCA Inputs'!$AW$14:$AW$54,0))*Q1809+INDEX('BCA Inputs'!$BJ$14:$BJ$54,MATCH(I1809,'BCA Inputs'!$AW$14:$AW$54,0))*F1809+INDEX('BCA Inputs'!$BK$14:$BK$54,MATCH(I1809,'BCA Inputs'!$AW$14:$AW$54,0))*G1809,"")),"")</f>
        <v/>
      </c>
      <c r="AA1809" s="237" t="str">
        <f t="shared" si="275"/>
        <v/>
      </c>
      <c r="AC1809" s="238" t="str">
        <f>IFERROR((K1809+R1809)+IF($B$3="NYSEG",INDEX('BCA Inputs'!$AI$14:$AI$54,MATCH(I1809,'BCA Inputs'!$M$14:$M$54,0))*P1809+INDEX('BCA Inputs'!$AJ$14:$AJ$54,MATCH(I1809,'BCA Inputs'!$M$14:$M$54,0))*Q1809,IF($B$3="RG&amp;E",INDEX('BCA Inputs'!$BR$14:$BR$54,MATCH(I1809,'BCA Inputs'!$AW$14:$AW$54,0))*P1809+INDEX('BCA Inputs'!$BS$14:$BS$54,MATCH(I1809,'BCA Inputs'!$AW$14:$AW$54,0))*Q1809,"")),"")</f>
        <v/>
      </c>
      <c r="AD1809" s="181" t="str">
        <f>IFERROR(IF($B$3="NYSEG",INDEX('BCA Inputs'!$AD$14:$AD$54,MATCH(I1809,'BCA Inputs'!$M$14:$M$54,0))*P1809+INDEX('BCA Inputs'!$AE$14:$AE$54,MATCH(I1809,'BCA Inputs'!$M$14:$M$54,0))*O1809+INDEX('BCA Inputs'!$AF$14:$AF$54,MATCH(I1809,'BCA Inputs'!$M$14:$M$54,0))*Q1809+INDEX('BCA Inputs'!$AG$14:$AG$54,MATCH(I1809,'BCA Inputs'!$M$14:$M$54,0))*F1809+INDEX('BCA Inputs'!$AH$14:$AH$54,MATCH(I1809,'BCA Inputs'!$M$14:$M$54,0))*G1809,IF($B$3="RG&amp;E",INDEX('BCA Inputs'!$BM$14:$BM$54,MATCH(I1809,'BCA Inputs'!$AW$14:$AW$54,0))*P1809+INDEX('BCA Inputs'!$BN$14:$BN$54,MATCH(I1809,'BCA Inputs'!$AW$14:$AW$54,0))*O1809+INDEX('BCA Inputs'!$BO$14:$BO$54,MATCH(I1809,'BCA Inputs'!$AW$14:$AW$54,0))*Q1809+INDEX('BCA Inputs'!$BP$14:$BP$54,MATCH(I1809,'BCA Inputs'!$AW$14:$AW$54,0))*F1809+INDEX('BCA Inputs'!$BQ$14:$BQ$54,MATCH(I1809,'BCA Inputs'!$AW$14:$AW$54,0))*G1809,"")),"")</f>
        <v/>
      </c>
      <c r="AE1809" s="237" t="str">
        <f t="shared" si="276"/>
        <v/>
      </c>
      <c r="AF1809" s="198">
        <f t="shared" si="278"/>
        <v>0</v>
      </c>
      <c r="AG1809" s="239">
        <f t="shared" si="279"/>
        <v>0</v>
      </c>
    </row>
    <row r="1810" spans="1:33">
      <c r="A1810" s="228"/>
      <c r="B1810" s="176"/>
      <c r="C1810" s="229"/>
      <c r="D1810" s="230"/>
      <c r="E1810" s="230"/>
      <c r="F1810" s="230"/>
      <c r="G1810" s="230"/>
      <c r="H1810" s="231"/>
      <c r="I1810" s="231"/>
      <c r="J1810" s="232"/>
      <c r="K1810" s="232"/>
      <c r="L1810" s="232"/>
      <c r="M1810" s="181">
        <f t="shared" si="277"/>
        <v>0</v>
      </c>
      <c r="N1810" s="181">
        <f>IF(H1810="",0,H1810*I1810*'Avoided Water Savings Cost'!$C$16)</f>
        <v>0</v>
      </c>
      <c r="O1810" s="545">
        <f>IF(C1810="",0,IF($B$3="NYSEG",C1810/(1-'Avoided Electric Costs 2020'!$W$21),IF($B$3="RG&amp;E",C1810/(1-'Avoided Electric Costs 2020'!$X$21),"")))</f>
        <v>0</v>
      </c>
      <c r="P1810" s="546">
        <f>IF(D1810="",0,IF($B$3="NYSEG",D1810/(1-'Avoided Electric Costs 2020'!$W$21),IF($B$3="RG&amp;E",D1810/(1-'Avoided Electric Costs 2020'!$X$21),"")))</f>
        <v>0</v>
      </c>
      <c r="Q1810" s="546">
        <f>IF(E1810="",0,IF($B$3="NYSEG",E1810/(1-'Avoided Natural Gas Costs 2020'!$J$34),IF($B$3="RG&amp;E",E1810/(1-'Avoided Natural Gas Costs 2020'!$K$34),"")))</f>
        <v>0</v>
      </c>
      <c r="R1810" s="233" t="str">
        <f>IFERROR(IF(P1810*'BCA Inputs'!$C$1+Q1810*'BCA Inputs'!$C$2+F1810*'BCA Inputs'!$C$2+G1810*'BCA Inputs'!$C$2=0,"",P1810*'BCA Inputs'!$C$1+Q1810*'BCA Inputs'!$C$2+F1810*'BCA Inputs'!$C$2+G1810*'BCA Inputs'!$C$2),"")</f>
        <v/>
      </c>
      <c r="S1810" s="181" t="str">
        <f t="shared" si="270"/>
        <v/>
      </c>
      <c r="T1810" s="181" t="str">
        <f>IFERROR(IF($B$3="NYSEG",(INDEX('BCA Inputs'!$N$14:$N$54,MATCH(I1810,'BCA Inputs'!$M$14:$M$54,0))*P1810+INDEX('BCA Inputs'!$O$14:$O$54,MATCH(I1810,'BCA Inputs'!$M$14:$M$54,0))*O1810+INDEX('BCA Inputs'!P:P,MATCH(I1810,'BCA Inputs'!M:M,0))*Q1810+INDEX('BCA Inputs'!Q:Q,MATCH(I1810,'BCA Inputs'!M:M,0))*F1810+INDEX('BCA Inputs'!R:R,MATCH(I1810,'BCA Inputs'!M:M,0))*G1810)+L1810+N1810,IF($B$3="RG&amp;E",(INDEX('BCA Inputs'!$AX$14:$AX$54,MATCH(I1810,'BCA Inputs'!$AW$14:$AW$54,0))*P1810+INDEX('BCA Inputs'!$AY$14:$AY$54,MATCH(I1810,'BCA Inputs'!$AW$14:$AW$54,0))*O1810+INDEX('BCA Inputs'!$AZ$14:$AZ$54,MATCH(I1810,'BCA Inputs'!$AW$14:$AW$54,0))*Q1810+INDEX('BCA Inputs'!$BA$14:$BA$54,MATCH(I1810,'BCA Inputs'!$AW$14:$AW$54,0))*F1810+INDEX('BCA Inputs'!$BB$14:$BB$54,MATCH(I1810,'BCA Inputs'!$AW$14:$AW$54,0))*G1810)+L1810+N1810,"")),"")</f>
        <v/>
      </c>
      <c r="U1810" s="234" t="str">
        <f t="shared" si="271"/>
        <v/>
      </c>
      <c r="V1810" s="234" t="str">
        <f t="shared" si="272"/>
        <v/>
      </c>
      <c r="W1810" s="234" t="str">
        <f t="shared" si="273"/>
        <v/>
      </c>
      <c r="Y1810" s="235" t="str">
        <f t="shared" si="274"/>
        <v/>
      </c>
      <c r="Z1810" s="236" t="str">
        <f>IFERROR(IF($B$3="NYSEG",INDEX('BCA Inputs'!$X$14:$X$54,MATCH(I1810,'BCA Inputs'!$M$14:$M$54,0))*P1810+INDEX('BCA Inputs'!$Y$14:$Y$54,MATCH(I1810,'BCA Inputs'!$M$14:$M$54,0))*O1810+INDEX('BCA Inputs'!$Z$14:$Z$54,MATCH(I1810,'BCA Inputs'!$M$14:$M$54,0))*Q1810+INDEX('BCA Inputs'!$AA$14:$AA$54,MATCH(I1810,'BCA Inputs'!$M$14:$M$54,0))*F1810+INDEX('BCA Inputs'!$AB$14:$AB$54,MATCH(I1810,'BCA Inputs'!$M$14:$M$54,0))*G1810,IF($B$3="RG&amp;E",INDEX('BCA Inputs'!$BG$14:$BG$54,MATCH(I1810,'BCA Inputs'!$AW$14:$AW$54,0))*P1810+INDEX('BCA Inputs'!$BH$14:$BH$54,MATCH(I1810,'BCA Inputs'!$AW$14:$AW$54,0))*O1810+INDEX('BCA Inputs'!$BI$14:$BI$54,MATCH(I1810,'BCA Inputs'!$AW$14:$AW$54,0))*Q1810+INDEX('BCA Inputs'!$BJ$14:$BJ$54,MATCH(I1810,'BCA Inputs'!$AW$14:$AW$54,0))*F1810+INDEX('BCA Inputs'!$BK$14:$BK$54,MATCH(I1810,'BCA Inputs'!$AW$14:$AW$54,0))*G1810,"")),"")</f>
        <v/>
      </c>
      <c r="AA1810" s="237" t="str">
        <f t="shared" si="275"/>
        <v/>
      </c>
      <c r="AC1810" s="238" t="str">
        <f>IFERROR((K1810+R1810)+IF($B$3="NYSEG",INDEX('BCA Inputs'!$AI$14:$AI$54,MATCH(I1810,'BCA Inputs'!$M$14:$M$54,0))*P1810+INDEX('BCA Inputs'!$AJ$14:$AJ$54,MATCH(I1810,'BCA Inputs'!$M$14:$M$54,0))*Q1810,IF($B$3="RG&amp;E",INDEX('BCA Inputs'!$BR$14:$BR$54,MATCH(I1810,'BCA Inputs'!$AW$14:$AW$54,0))*P1810+INDEX('BCA Inputs'!$BS$14:$BS$54,MATCH(I1810,'BCA Inputs'!$AW$14:$AW$54,0))*Q1810,"")),"")</f>
        <v/>
      </c>
      <c r="AD1810" s="181" t="str">
        <f>IFERROR(IF($B$3="NYSEG",INDEX('BCA Inputs'!$AD$14:$AD$54,MATCH(I1810,'BCA Inputs'!$M$14:$M$54,0))*P1810+INDEX('BCA Inputs'!$AE$14:$AE$54,MATCH(I1810,'BCA Inputs'!$M$14:$M$54,0))*O1810+INDEX('BCA Inputs'!$AF$14:$AF$54,MATCH(I1810,'BCA Inputs'!$M$14:$M$54,0))*Q1810+INDEX('BCA Inputs'!$AG$14:$AG$54,MATCH(I1810,'BCA Inputs'!$M$14:$M$54,0))*F1810+INDEX('BCA Inputs'!$AH$14:$AH$54,MATCH(I1810,'BCA Inputs'!$M$14:$M$54,0))*G1810,IF($B$3="RG&amp;E",INDEX('BCA Inputs'!$BM$14:$BM$54,MATCH(I1810,'BCA Inputs'!$AW$14:$AW$54,0))*P1810+INDEX('BCA Inputs'!$BN$14:$BN$54,MATCH(I1810,'BCA Inputs'!$AW$14:$AW$54,0))*O1810+INDEX('BCA Inputs'!$BO$14:$BO$54,MATCH(I1810,'BCA Inputs'!$AW$14:$AW$54,0))*Q1810+INDEX('BCA Inputs'!$BP$14:$BP$54,MATCH(I1810,'BCA Inputs'!$AW$14:$AW$54,0))*F1810+INDEX('BCA Inputs'!$BQ$14:$BQ$54,MATCH(I1810,'BCA Inputs'!$AW$14:$AW$54,0))*G1810,"")),"")</f>
        <v/>
      </c>
      <c r="AE1810" s="237" t="str">
        <f t="shared" si="276"/>
        <v/>
      </c>
      <c r="AF1810" s="198">
        <f t="shared" si="278"/>
        <v>0</v>
      </c>
      <c r="AG1810" s="239">
        <f t="shared" si="279"/>
        <v>0</v>
      </c>
    </row>
    <row r="1811" spans="1:33">
      <c r="A1811" s="228"/>
      <c r="B1811" s="176"/>
      <c r="C1811" s="229"/>
      <c r="D1811" s="230"/>
      <c r="E1811" s="230"/>
      <c r="F1811" s="230"/>
      <c r="G1811" s="230"/>
      <c r="H1811" s="231"/>
      <c r="I1811" s="231"/>
      <c r="J1811" s="232"/>
      <c r="K1811" s="232"/>
      <c r="L1811" s="232"/>
      <c r="M1811" s="181">
        <f t="shared" si="277"/>
        <v>0</v>
      </c>
      <c r="N1811" s="181">
        <f>IF(H1811="",0,H1811*I1811*'Avoided Water Savings Cost'!$C$16)</f>
        <v>0</v>
      </c>
      <c r="O1811" s="545">
        <f>IF(C1811="",0,IF($B$3="NYSEG",C1811/(1-'Avoided Electric Costs 2020'!$W$21),IF($B$3="RG&amp;E",C1811/(1-'Avoided Electric Costs 2020'!$X$21),"")))</f>
        <v>0</v>
      </c>
      <c r="P1811" s="546">
        <f>IF(D1811="",0,IF($B$3="NYSEG",D1811/(1-'Avoided Electric Costs 2020'!$W$21),IF($B$3="RG&amp;E",D1811/(1-'Avoided Electric Costs 2020'!$X$21),"")))</f>
        <v>0</v>
      </c>
      <c r="Q1811" s="546">
        <f>IF(E1811="",0,IF($B$3="NYSEG",E1811/(1-'Avoided Natural Gas Costs 2020'!$J$34),IF($B$3="RG&amp;E",E1811/(1-'Avoided Natural Gas Costs 2020'!$K$34),"")))</f>
        <v>0</v>
      </c>
      <c r="R1811" s="233" t="str">
        <f>IFERROR(IF(P1811*'BCA Inputs'!$C$1+Q1811*'BCA Inputs'!$C$2+F1811*'BCA Inputs'!$C$2+G1811*'BCA Inputs'!$C$2=0,"",P1811*'BCA Inputs'!$C$1+Q1811*'BCA Inputs'!$C$2+F1811*'BCA Inputs'!$C$2+G1811*'BCA Inputs'!$C$2),"")</f>
        <v/>
      </c>
      <c r="S1811" s="181" t="str">
        <f t="shared" si="270"/>
        <v/>
      </c>
      <c r="T1811" s="181" t="str">
        <f>IFERROR(IF($B$3="NYSEG",(INDEX('BCA Inputs'!$N$14:$N$54,MATCH(I1811,'BCA Inputs'!$M$14:$M$54,0))*P1811+INDEX('BCA Inputs'!$O$14:$O$54,MATCH(I1811,'BCA Inputs'!$M$14:$M$54,0))*O1811+INDEX('BCA Inputs'!P:P,MATCH(I1811,'BCA Inputs'!M:M,0))*Q1811+INDEX('BCA Inputs'!Q:Q,MATCH(I1811,'BCA Inputs'!M:M,0))*F1811+INDEX('BCA Inputs'!R:R,MATCH(I1811,'BCA Inputs'!M:M,0))*G1811)+L1811+N1811,IF($B$3="RG&amp;E",(INDEX('BCA Inputs'!$AX$14:$AX$54,MATCH(I1811,'BCA Inputs'!$AW$14:$AW$54,0))*P1811+INDEX('BCA Inputs'!$AY$14:$AY$54,MATCH(I1811,'BCA Inputs'!$AW$14:$AW$54,0))*O1811+INDEX('BCA Inputs'!$AZ$14:$AZ$54,MATCH(I1811,'BCA Inputs'!$AW$14:$AW$54,0))*Q1811+INDEX('BCA Inputs'!$BA$14:$BA$54,MATCH(I1811,'BCA Inputs'!$AW$14:$AW$54,0))*F1811+INDEX('BCA Inputs'!$BB$14:$BB$54,MATCH(I1811,'BCA Inputs'!$AW$14:$AW$54,0))*G1811)+L1811+N1811,"")),"")</f>
        <v/>
      </c>
      <c r="U1811" s="234" t="str">
        <f t="shared" si="271"/>
        <v/>
      </c>
      <c r="V1811" s="234" t="str">
        <f t="shared" si="272"/>
        <v/>
      </c>
      <c r="W1811" s="234" t="str">
        <f t="shared" si="273"/>
        <v/>
      </c>
      <c r="Y1811" s="235" t="str">
        <f t="shared" si="274"/>
        <v/>
      </c>
      <c r="Z1811" s="236" t="str">
        <f>IFERROR(IF($B$3="NYSEG",INDEX('BCA Inputs'!$X$14:$X$54,MATCH(I1811,'BCA Inputs'!$M$14:$M$54,0))*P1811+INDEX('BCA Inputs'!$Y$14:$Y$54,MATCH(I1811,'BCA Inputs'!$M$14:$M$54,0))*O1811+INDEX('BCA Inputs'!$Z$14:$Z$54,MATCH(I1811,'BCA Inputs'!$M$14:$M$54,0))*Q1811+INDEX('BCA Inputs'!$AA$14:$AA$54,MATCH(I1811,'BCA Inputs'!$M$14:$M$54,0))*F1811+INDEX('BCA Inputs'!$AB$14:$AB$54,MATCH(I1811,'BCA Inputs'!$M$14:$M$54,0))*G1811,IF($B$3="RG&amp;E",INDEX('BCA Inputs'!$BG$14:$BG$54,MATCH(I1811,'BCA Inputs'!$AW$14:$AW$54,0))*P1811+INDEX('BCA Inputs'!$BH$14:$BH$54,MATCH(I1811,'BCA Inputs'!$AW$14:$AW$54,0))*O1811+INDEX('BCA Inputs'!$BI$14:$BI$54,MATCH(I1811,'BCA Inputs'!$AW$14:$AW$54,0))*Q1811+INDEX('BCA Inputs'!$BJ$14:$BJ$54,MATCH(I1811,'BCA Inputs'!$AW$14:$AW$54,0))*F1811+INDEX('BCA Inputs'!$BK$14:$BK$54,MATCH(I1811,'BCA Inputs'!$AW$14:$AW$54,0))*G1811,"")),"")</f>
        <v/>
      </c>
      <c r="AA1811" s="237" t="str">
        <f t="shared" si="275"/>
        <v/>
      </c>
      <c r="AC1811" s="238" t="str">
        <f>IFERROR((K1811+R1811)+IF($B$3="NYSEG",INDEX('BCA Inputs'!$AI$14:$AI$54,MATCH(I1811,'BCA Inputs'!$M$14:$M$54,0))*P1811+INDEX('BCA Inputs'!$AJ$14:$AJ$54,MATCH(I1811,'BCA Inputs'!$M$14:$M$54,0))*Q1811,IF($B$3="RG&amp;E",INDEX('BCA Inputs'!$BR$14:$BR$54,MATCH(I1811,'BCA Inputs'!$AW$14:$AW$54,0))*P1811+INDEX('BCA Inputs'!$BS$14:$BS$54,MATCH(I1811,'BCA Inputs'!$AW$14:$AW$54,0))*Q1811,"")),"")</f>
        <v/>
      </c>
      <c r="AD1811" s="181" t="str">
        <f>IFERROR(IF($B$3="NYSEG",INDEX('BCA Inputs'!$AD$14:$AD$54,MATCH(I1811,'BCA Inputs'!$M$14:$M$54,0))*P1811+INDEX('BCA Inputs'!$AE$14:$AE$54,MATCH(I1811,'BCA Inputs'!$M$14:$M$54,0))*O1811+INDEX('BCA Inputs'!$AF$14:$AF$54,MATCH(I1811,'BCA Inputs'!$M$14:$M$54,0))*Q1811+INDEX('BCA Inputs'!$AG$14:$AG$54,MATCH(I1811,'BCA Inputs'!$M$14:$M$54,0))*F1811+INDEX('BCA Inputs'!$AH$14:$AH$54,MATCH(I1811,'BCA Inputs'!$M$14:$M$54,0))*G1811,IF($B$3="RG&amp;E",INDEX('BCA Inputs'!$BM$14:$BM$54,MATCH(I1811,'BCA Inputs'!$AW$14:$AW$54,0))*P1811+INDEX('BCA Inputs'!$BN$14:$BN$54,MATCH(I1811,'BCA Inputs'!$AW$14:$AW$54,0))*O1811+INDEX('BCA Inputs'!$BO$14:$BO$54,MATCH(I1811,'BCA Inputs'!$AW$14:$AW$54,0))*Q1811+INDEX('BCA Inputs'!$BP$14:$BP$54,MATCH(I1811,'BCA Inputs'!$AW$14:$AW$54,0))*F1811+INDEX('BCA Inputs'!$BQ$14:$BQ$54,MATCH(I1811,'BCA Inputs'!$AW$14:$AW$54,0))*G1811,"")),"")</f>
        <v/>
      </c>
      <c r="AE1811" s="237" t="str">
        <f t="shared" si="276"/>
        <v/>
      </c>
      <c r="AF1811" s="198">
        <f t="shared" si="278"/>
        <v>0</v>
      </c>
      <c r="AG1811" s="239">
        <f t="shared" si="279"/>
        <v>0</v>
      </c>
    </row>
    <row r="1812" spans="1:33">
      <c r="A1812" s="228"/>
      <c r="B1812" s="176"/>
      <c r="C1812" s="229"/>
      <c r="D1812" s="230"/>
      <c r="E1812" s="230"/>
      <c r="F1812" s="230"/>
      <c r="G1812" s="230"/>
      <c r="H1812" s="231"/>
      <c r="I1812" s="231"/>
      <c r="J1812" s="232"/>
      <c r="K1812" s="232"/>
      <c r="L1812" s="232"/>
      <c r="M1812" s="181">
        <f t="shared" si="277"/>
        <v>0</v>
      </c>
      <c r="N1812" s="181">
        <f>IF(H1812="",0,H1812*I1812*'Avoided Water Savings Cost'!$C$16)</f>
        <v>0</v>
      </c>
      <c r="O1812" s="545">
        <f>IF(C1812="",0,IF($B$3="NYSEG",C1812/(1-'Avoided Electric Costs 2020'!$W$21),IF($B$3="RG&amp;E",C1812/(1-'Avoided Electric Costs 2020'!$X$21),"")))</f>
        <v>0</v>
      </c>
      <c r="P1812" s="546">
        <f>IF(D1812="",0,IF($B$3="NYSEG",D1812/(1-'Avoided Electric Costs 2020'!$W$21),IF($B$3="RG&amp;E",D1812/(1-'Avoided Electric Costs 2020'!$X$21),"")))</f>
        <v>0</v>
      </c>
      <c r="Q1812" s="546">
        <f>IF(E1812="",0,IF($B$3="NYSEG",E1812/(1-'Avoided Natural Gas Costs 2020'!$J$34),IF($B$3="RG&amp;E",E1812/(1-'Avoided Natural Gas Costs 2020'!$K$34),"")))</f>
        <v>0</v>
      </c>
      <c r="R1812" s="233" t="str">
        <f>IFERROR(IF(P1812*'BCA Inputs'!$C$1+Q1812*'BCA Inputs'!$C$2+F1812*'BCA Inputs'!$C$2+G1812*'BCA Inputs'!$C$2=0,"",P1812*'BCA Inputs'!$C$1+Q1812*'BCA Inputs'!$C$2+F1812*'BCA Inputs'!$C$2+G1812*'BCA Inputs'!$C$2),"")</f>
        <v/>
      </c>
      <c r="S1812" s="181" t="str">
        <f t="shared" si="270"/>
        <v/>
      </c>
      <c r="T1812" s="181" t="str">
        <f>IFERROR(IF($B$3="NYSEG",(INDEX('BCA Inputs'!$N$14:$N$54,MATCH(I1812,'BCA Inputs'!$M$14:$M$54,0))*P1812+INDEX('BCA Inputs'!$O$14:$O$54,MATCH(I1812,'BCA Inputs'!$M$14:$M$54,0))*O1812+INDEX('BCA Inputs'!P:P,MATCH(I1812,'BCA Inputs'!M:M,0))*Q1812+INDEX('BCA Inputs'!Q:Q,MATCH(I1812,'BCA Inputs'!M:M,0))*F1812+INDEX('BCA Inputs'!R:R,MATCH(I1812,'BCA Inputs'!M:M,0))*G1812)+L1812+N1812,IF($B$3="RG&amp;E",(INDEX('BCA Inputs'!$AX$14:$AX$54,MATCH(I1812,'BCA Inputs'!$AW$14:$AW$54,0))*P1812+INDEX('BCA Inputs'!$AY$14:$AY$54,MATCH(I1812,'BCA Inputs'!$AW$14:$AW$54,0))*O1812+INDEX('BCA Inputs'!$AZ$14:$AZ$54,MATCH(I1812,'BCA Inputs'!$AW$14:$AW$54,0))*Q1812+INDEX('BCA Inputs'!$BA$14:$BA$54,MATCH(I1812,'BCA Inputs'!$AW$14:$AW$54,0))*F1812+INDEX('BCA Inputs'!$BB$14:$BB$54,MATCH(I1812,'BCA Inputs'!$AW$14:$AW$54,0))*G1812)+L1812+N1812,"")),"")</f>
        <v/>
      </c>
      <c r="U1812" s="234" t="str">
        <f t="shared" si="271"/>
        <v/>
      </c>
      <c r="V1812" s="234" t="str">
        <f t="shared" si="272"/>
        <v/>
      </c>
      <c r="W1812" s="234" t="str">
        <f t="shared" si="273"/>
        <v/>
      </c>
      <c r="Y1812" s="235" t="str">
        <f t="shared" si="274"/>
        <v/>
      </c>
      <c r="Z1812" s="236" t="str">
        <f>IFERROR(IF($B$3="NYSEG",INDEX('BCA Inputs'!$X$14:$X$54,MATCH(I1812,'BCA Inputs'!$M$14:$M$54,0))*P1812+INDEX('BCA Inputs'!$Y$14:$Y$54,MATCH(I1812,'BCA Inputs'!$M$14:$M$54,0))*O1812+INDEX('BCA Inputs'!$Z$14:$Z$54,MATCH(I1812,'BCA Inputs'!$M$14:$M$54,0))*Q1812+INDEX('BCA Inputs'!$AA$14:$AA$54,MATCH(I1812,'BCA Inputs'!$M$14:$M$54,0))*F1812+INDEX('BCA Inputs'!$AB$14:$AB$54,MATCH(I1812,'BCA Inputs'!$M$14:$M$54,0))*G1812,IF($B$3="RG&amp;E",INDEX('BCA Inputs'!$BG$14:$BG$54,MATCH(I1812,'BCA Inputs'!$AW$14:$AW$54,0))*P1812+INDEX('BCA Inputs'!$BH$14:$BH$54,MATCH(I1812,'BCA Inputs'!$AW$14:$AW$54,0))*O1812+INDEX('BCA Inputs'!$BI$14:$BI$54,MATCH(I1812,'BCA Inputs'!$AW$14:$AW$54,0))*Q1812+INDEX('BCA Inputs'!$BJ$14:$BJ$54,MATCH(I1812,'BCA Inputs'!$AW$14:$AW$54,0))*F1812+INDEX('BCA Inputs'!$BK$14:$BK$54,MATCH(I1812,'BCA Inputs'!$AW$14:$AW$54,0))*G1812,"")),"")</f>
        <v/>
      </c>
      <c r="AA1812" s="237" t="str">
        <f t="shared" si="275"/>
        <v/>
      </c>
      <c r="AC1812" s="238" t="str">
        <f>IFERROR((K1812+R1812)+IF($B$3="NYSEG",INDEX('BCA Inputs'!$AI$14:$AI$54,MATCH(I1812,'BCA Inputs'!$M$14:$M$54,0))*P1812+INDEX('BCA Inputs'!$AJ$14:$AJ$54,MATCH(I1812,'BCA Inputs'!$M$14:$M$54,0))*Q1812,IF($B$3="RG&amp;E",INDEX('BCA Inputs'!$BR$14:$BR$54,MATCH(I1812,'BCA Inputs'!$AW$14:$AW$54,0))*P1812+INDEX('BCA Inputs'!$BS$14:$BS$54,MATCH(I1812,'BCA Inputs'!$AW$14:$AW$54,0))*Q1812,"")),"")</f>
        <v/>
      </c>
      <c r="AD1812" s="181" t="str">
        <f>IFERROR(IF($B$3="NYSEG",INDEX('BCA Inputs'!$AD$14:$AD$54,MATCH(I1812,'BCA Inputs'!$M$14:$M$54,0))*P1812+INDEX('BCA Inputs'!$AE$14:$AE$54,MATCH(I1812,'BCA Inputs'!$M$14:$M$54,0))*O1812+INDEX('BCA Inputs'!$AF$14:$AF$54,MATCH(I1812,'BCA Inputs'!$M$14:$M$54,0))*Q1812+INDEX('BCA Inputs'!$AG$14:$AG$54,MATCH(I1812,'BCA Inputs'!$M$14:$M$54,0))*F1812+INDEX('BCA Inputs'!$AH$14:$AH$54,MATCH(I1812,'BCA Inputs'!$M$14:$M$54,0))*G1812,IF($B$3="RG&amp;E",INDEX('BCA Inputs'!$BM$14:$BM$54,MATCH(I1812,'BCA Inputs'!$AW$14:$AW$54,0))*P1812+INDEX('BCA Inputs'!$BN$14:$BN$54,MATCH(I1812,'BCA Inputs'!$AW$14:$AW$54,0))*O1812+INDEX('BCA Inputs'!$BO$14:$BO$54,MATCH(I1812,'BCA Inputs'!$AW$14:$AW$54,0))*Q1812+INDEX('BCA Inputs'!$BP$14:$BP$54,MATCH(I1812,'BCA Inputs'!$AW$14:$AW$54,0))*F1812+INDEX('BCA Inputs'!$BQ$14:$BQ$54,MATCH(I1812,'BCA Inputs'!$AW$14:$AW$54,0))*G1812,"")),"")</f>
        <v/>
      </c>
      <c r="AE1812" s="237" t="str">
        <f t="shared" si="276"/>
        <v/>
      </c>
      <c r="AF1812" s="198">
        <f t="shared" si="278"/>
        <v>0</v>
      </c>
      <c r="AG1812" s="239">
        <f t="shared" si="279"/>
        <v>0</v>
      </c>
    </row>
    <row r="1813" spans="1:33">
      <c r="A1813" s="228"/>
      <c r="B1813" s="176"/>
      <c r="C1813" s="229"/>
      <c r="D1813" s="230"/>
      <c r="E1813" s="230"/>
      <c r="F1813" s="230"/>
      <c r="G1813" s="230"/>
      <c r="H1813" s="231"/>
      <c r="I1813" s="231"/>
      <c r="J1813" s="232"/>
      <c r="K1813" s="232"/>
      <c r="L1813" s="232"/>
      <c r="M1813" s="181">
        <f t="shared" si="277"/>
        <v>0</v>
      </c>
      <c r="N1813" s="181">
        <f>IF(H1813="",0,H1813*I1813*'Avoided Water Savings Cost'!$C$16)</f>
        <v>0</v>
      </c>
      <c r="O1813" s="545">
        <f>IF(C1813="",0,IF($B$3="NYSEG",C1813/(1-'Avoided Electric Costs 2020'!$W$21),IF($B$3="RG&amp;E",C1813/(1-'Avoided Electric Costs 2020'!$X$21),"")))</f>
        <v>0</v>
      </c>
      <c r="P1813" s="546">
        <f>IF(D1813="",0,IF($B$3="NYSEG",D1813/(1-'Avoided Electric Costs 2020'!$W$21),IF($B$3="RG&amp;E",D1813/(1-'Avoided Electric Costs 2020'!$X$21),"")))</f>
        <v>0</v>
      </c>
      <c r="Q1813" s="546">
        <f>IF(E1813="",0,IF($B$3="NYSEG",E1813/(1-'Avoided Natural Gas Costs 2020'!$J$34),IF($B$3="RG&amp;E",E1813/(1-'Avoided Natural Gas Costs 2020'!$K$34),"")))</f>
        <v>0</v>
      </c>
      <c r="R1813" s="233" t="str">
        <f>IFERROR(IF(P1813*'BCA Inputs'!$C$1+Q1813*'BCA Inputs'!$C$2+F1813*'BCA Inputs'!$C$2+G1813*'BCA Inputs'!$C$2=0,"",P1813*'BCA Inputs'!$C$1+Q1813*'BCA Inputs'!$C$2+F1813*'BCA Inputs'!$C$2+G1813*'BCA Inputs'!$C$2),"")</f>
        <v/>
      </c>
      <c r="S1813" s="181" t="str">
        <f t="shared" si="270"/>
        <v/>
      </c>
      <c r="T1813" s="181" t="str">
        <f>IFERROR(IF($B$3="NYSEG",(INDEX('BCA Inputs'!$N$14:$N$54,MATCH(I1813,'BCA Inputs'!$M$14:$M$54,0))*P1813+INDEX('BCA Inputs'!$O$14:$O$54,MATCH(I1813,'BCA Inputs'!$M$14:$M$54,0))*O1813+INDEX('BCA Inputs'!P:P,MATCH(I1813,'BCA Inputs'!M:M,0))*Q1813+INDEX('BCA Inputs'!Q:Q,MATCH(I1813,'BCA Inputs'!M:M,0))*F1813+INDEX('BCA Inputs'!R:R,MATCH(I1813,'BCA Inputs'!M:M,0))*G1813)+L1813+N1813,IF($B$3="RG&amp;E",(INDEX('BCA Inputs'!$AX$14:$AX$54,MATCH(I1813,'BCA Inputs'!$AW$14:$AW$54,0))*P1813+INDEX('BCA Inputs'!$AY$14:$AY$54,MATCH(I1813,'BCA Inputs'!$AW$14:$AW$54,0))*O1813+INDEX('BCA Inputs'!$AZ$14:$AZ$54,MATCH(I1813,'BCA Inputs'!$AW$14:$AW$54,0))*Q1813+INDEX('BCA Inputs'!$BA$14:$BA$54,MATCH(I1813,'BCA Inputs'!$AW$14:$AW$54,0))*F1813+INDEX('BCA Inputs'!$BB$14:$BB$54,MATCH(I1813,'BCA Inputs'!$AW$14:$AW$54,0))*G1813)+L1813+N1813,"")),"")</f>
        <v/>
      </c>
      <c r="U1813" s="234" t="str">
        <f t="shared" si="271"/>
        <v/>
      </c>
      <c r="V1813" s="234" t="str">
        <f t="shared" si="272"/>
        <v/>
      </c>
      <c r="W1813" s="234" t="str">
        <f t="shared" si="273"/>
        <v/>
      </c>
      <c r="Y1813" s="235" t="str">
        <f t="shared" si="274"/>
        <v/>
      </c>
      <c r="Z1813" s="236" t="str">
        <f>IFERROR(IF($B$3="NYSEG",INDEX('BCA Inputs'!$X$14:$X$54,MATCH(I1813,'BCA Inputs'!$M$14:$M$54,0))*P1813+INDEX('BCA Inputs'!$Y$14:$Y$54,MATCH(I1813,'BCA Inputs'!$M$14:$M$54,0))*O1813+INDEX('BCA Inputs'!$Z$14:$Z$54,MATCH(I1813,'BCA Inputs'!$M$14:$M$54,0))*Q1813+INDEX('BCA Inputs'!$AA$14:$AA$54,MATCH(I1813,'BCA Inputs'!$M$14:$M$54,0))*F1813+INDEX('BCA Inputs'!$AB$14:$AB$54,MATCH(I1813,'BCA Inputs'!$M$14:$M$54,0))*G1813,IF($B$3="RG&amp;E",INDEX('BCA Inputs'!$BG$14:$BG$54,MATCH(I1813,'BCA Inputs'!$AW$14:$AW$54,0))*P1813+INDEX('BCA Inputs'!$BH$14:$BH$54,MATCH(I1813,'BCA Inputs'!$AW$14:$AW$54,0))*O1813+INDEX('BCA Inputs'!$BI$14:$BI$54,MATCH(I1813,'BCA Inputs'!$AW$14:$AW$54,0))*Q1813+INDEX('BCA Inputs'!$BJ$14:$BJ$54,MATCH(I1813,'BCA Inputs'!$AW$14:$AW$54,0))*F1813+INDEX('BCA Inputs'!$BK$14:$BK$54,MATCH(I1813,'BCA Inputs'!$AW$14:$AW$54,0))*G1813,"")),"")</f>
        <v/>
      </c>
      <c r="AA1813" s="237" t="str">
        <f t="shared" si="275"/>
        <v/>
      </c>
      <c r="AC1813" s="238" t="str">
        <f>IFERROR((K1813+R1813)+IF($B$3="NYSEG",INDEX('BCA Inputs'!$AI$14:$AI$54,MATCH(I1813,'BCA Inputs'!$M$14:$M$54,0))*P1813+INDEX('BCA Inputs'!$AJ$14:$AJ$54,MATCH(I1813,'BCA Inputs'!$M$14:$M$54,0))*Q1813,IF($B$3="RG&amp;E",INDEX('BCA Inputs'!$BR$14:$BR$54,MATCH(I1813,'BCA Inputs'!$AW$14:$AW$54,0))*P1813+INDEX('BCA Inputs'!$BS$14:$BS$54,MATCH(I1813,'BCA Inputs'!$AW$14:$AW$54,0))*Q1813,"")),"")</f>
        <v/>
      </c>
      <c r="AD1813" s="181" t="str">
        <f>IFERROR(IF($B$3="NYSEG",INDEX('BCA Inputs'!$AD$14:$AD$54,MATCH(I1813,'BCA Inputs'!$M$14:$M$54,0))*P1813+INDEX('BCA Inputs'!$AE$14:$AE$54,MATCH(I1813,'BCA Inputs'!$M$14:$M$54,0))*O1813+INDEX('BCA Inputs'!$AF$14:$AF$54,MATCH(I1813,'BCA Inputs'!$M$14:$M$54,0))*Q1813+INDEX('BCA Inputs'!$AG$14:$AG$54,MATCH(I1813,'BCA Inputs'!$M$14:$M$54,0))*F1813+INDEX('BCA Inputs'!$AH$14:$AH$54,MATCH(I1813,'BCA Inputs'!$M$14:$M$54,0))*G1813,IF($B$3="RG&amp;E",INDEX('BCA Inputs'!$BM$14:$BM$54,MATCH(I1813,'BCA Inputs'!$AW$14:$AW$54,0))*P1813+INDEX('BCA Inputs'!$BN$14:$BN$54,MATCH(I1813,'BCA Inputs'!$AW$14:$AW$54,0))*O1813+INDEX('BCA Inputs'!$BO$14:$BO$54,MATCH(I1813,'BCA Inputs'!$AW$14:$AW$54,0))*Q1813+INDEX('BCA Inputs'!$BP$14:$BP$54,MATCH(I1813,'BCA Inputs'!$AW$14:$AW$54,0))*F1813+INDEX('BCA Inputs'!$BQ$14:$BQ$54,MATCH(I1813,'BCA Inputs'!$AW$14:$AW$54,0))*G1813,"")),"")</f>
        <v/>
      </c>
      <c r="AE1813" s="237" t="str">
        <f t="shared" si="276"/>
        <v/>
      </c>
      <c r="AF1813" s="198">
        <f t="shared" si="278"/>
        <v>0</v>
      </c>
      <c r="AG1813" s="239">
        <f t="shared" si="279"/>
        <v>0</v>
      </c>
    </row>
    <row r="1814" spans="1:33">
      <c r="A1814" s="228"/>
      <c r="B1814" s="176"/>
      <c r="C1814" s="229"/>
      <c r="D1814" s="230"/>
      <c r="E1814" s="230"/>
      <c r="F1814" s="230"/>
      <c r="G1814" s="230"/>
      <c r="H1814" s="231"/>
      <c r="I1814" s="231"/>
      <c r="J1814" s="232"/>
      <c r="K1814" s="232"/>
      <c r="L1814" s="232"/>
      <c r="M1814" s="181">
        <f t="shared" si="277"/>
        <v>0</v>
      </c>
      <c r="N1814" s="181">
        <f>IF(H1814="",0,H1814*I1814*'Avoided Water Savings Cost'!$C$16)</f>
        <v>0</v>
      </c>
      <c r="O1814" s="545">
        <f>IF(C1814="",0,IF($B$3="NYSEG",C1814/(1-'Avoided Electric Costs 2020'!$W$21),IF($B$3="RG&amp;E",C1814/(1-'Avoided Electric Costs 2020'!$X$21),"")))</f>
        <v>0</v>
      </c>
      <c r="P1814" s="546">
        <f>IF(D1814="",0,IF($B$3="NYSEG",D1814/(1-'Avoided Electric Costs 2020'!$W$21),IF($B$3="RG&amp;E",D1814/(1-'Avoided Electric Costs 2020'!$X$21),"")))</f>
        <v>0</v>
      </c>
      <c r="Q1814" s="546">
        <f>IF(E1814="",0,IF($B$3="NYSEG",E1814/(1-'Avoided Natural Gas Costs 2020'!$J$34),IF($B$3="RG&amp;E",E1814/(1-'Avoided Natural Gas Costs 2020'!$K$34),"")))</f>
        <v>0</v>
      </c>
      <c r="R1814" s="233" t="str">
        <f>IFERROR(IF(P1814*'BCA Inputs'!$C$1+Q1814*'BCA Inputs'!$C$2+F1814*'BCA Inputs'!$C$2+G1814*'BCA Inputs'!$C$2=0,"",P1814*'BCA Inputs'!$C$1+Q1814*'BCA Inputs'!$C$2+F1814*'BCA Inputs'!$C$2+G1814*'BCA Inputs'!$C$2),"")</f>
        <v/>
      </c>
      <c r="S1814" s="181" t="str">
        <f t="shared" si="270"/>
        <v/>
      </c>
      <c r="T1814" s="181" t="str">
        <f>IFERROR(IF($B$3="NYSEG",(INDEX('BCA Inputs'!$N$14:$N$54,MATCH(I1814,'BCA Inputs'!$M$14:$M$54,0))*P1814+INDEX('BCA Inputs'!$O$14:$O$54,MATCH(I1814,'BCA Inputs'!$M$14:$M$54,0))*O1814+INDEX('BCA Inputs'!P:P,MATCH(I1814,'BCA Inputs'!M:M,0))*Q1814+INDEX('BCA Inputs'!Q:Q,MATCH(I1814,'BCA Inputs'!M:M,0))*F1814+INDEX('BCA Inputs'!R:R,MATCH(I1814,'BCA Inputs'!M:M,0))*G1814)+L1814+N1814,IF($B$3="RG&amp;E",(INDEX('BCA Inputs'!$AX$14:$AX$54,MATCH(I1814,'BCA Inputs'!$AW$14:$AW$54,0))*P1814+INDEX('BCA Inputs'!$AY$14:$AY$54,MATCH(I1814,'BCA Inputs'!$AW$14:$AW$54,0))*O1814+INDEX('BCA Inputs'!$AZ$14:$AZ$54,MATCH(I1814,'BCA Inputs'!$AW$14:$AW$54,0))*Q1814+INDEX('BCA Inputs'!$BA$14:$BA$54,MATCH(I1814,'BCA Inputs'!$AW$14:$AW$54,0))*F1814+INDEX('BCA Inputs'!$BB$14:$BB$54,MATCH(I1814,'BCA Inputs'!$AW$14:$AW$54,0))*G1814)+L1814+N1814,"")),"")</f>
        <v/>
      </c>
      <c r="U1814" s="234" t="str">
        <f t="shared" si="271"/>
        <v/>
      </c>
      <c r="V1814" s="234" t="str">
        <f t="shared" si="272"/>
        <v/>
      </c>
      <c r="W1814" s="234" t="str">
        <f t="shared" si="273"/>
        <v/>
      </c>
      <c r="Y1814" s="235" t="str">
        <f t="shared" si="274"/>
        <v/>
      </c>
      <c r="Z1814" s="236" t="str">
        <f>IFERROR(IF($B$3="NYSEG",INDEX('BCA Inputs'!$X$14:$X$54,MATCH(I1814,'BCA Inputs'!$M$14:$M$54,0))*P1814+INDEX('BCA Inputs'!$Y$14:$Y$54,MATCH(I1814,'BCA Inputs'!$M$14:$M$54,0))*O1814+INDEX('BCA Inputs'!$Z$14:$Z$54,MATCH(I1814,'BCA Inputs'!$M$14:$M$54,0))*Q1814+INDEX('BCA Inputs'!$AA$14:$AA$54,MATCH(I1814,'BCA Inputs'!$M$14:$M$54,0))*F1814+INDEX('BCA Inputs'!$AB$14:$AB$54,MATCH(I1814,'BCA Inputs'!$M$14:$M$54,0))*G1814,IF($B$3="RG&amp;E",INDEX('BCA Inputs'!$BG$14:$BG$54,MATCH(I1814,'BCA Inputs'!$AW$14:$AW$54,0))*P1814+INDEX('BCA Inputs'!$BH$14:$BH$54,MATCH(I1814,'BCA Inputs'!$AW$14:$AW$54,0))*O1814+INDEX('BCA Inputs'!$BI$14:$BI$54,MATCH(I1814,'BCA Inputs'!$AW$14:$AW$54,0))*Q1814+INDEX('BCA Inputs'!$BJ$14:$BJ$54,MATCH(I1814,'BCA Inputs'!$AW$14:$AW$54,0))*F1814+INDEX('BCA Inputs'!$BK$14:$BK$54,MATCH(I1814,'BCA Inputs'!$AW$14:$AW$54,0))*G1814,"")),"")</f>
        <v/>
      </c>
      <c r="AA1814" s="237" t="str">
        <f t="shared" si="275"/>
        <v/>
      </c>
      <c r="AC1814" s="238" t="str">
        <f>IFERROR((K1814+R1814)+IF($B$3="NYSEG",INDEX('BCA Inputs'!$AI$14:$AI$54,MATCH(I1814,'BCA Inputs'!$M$14:$M$54,0))*P1814+INDEX('BCA Inputs'!$AJ$14:$AJ$54,MATCH(I1814,'BCA Inputs'!$M$14:$M$54,0))*Q1814,IF($B$3="RG&amp;E",INDEX('BCA Inputs'!$BR$14:$BR$54,MATCH(I1814,'BCA Inputs'!$AW$14:$AW$54,0))*P1814+INDEX('BCA Inputs'!$BS$14:$BS$54,MATCH(I1814,'BCA Inputs'!$AW$14:$AW$54,0))*Q1814,"")),"")</f>
        <v/>
      </c>
      <c r="AD1814" s="181" t="str">
        <f>IFERROR(IF($B$3="NYSEG",INDEX('BCA Inputs'!$AD$14:$AD$54,MATCH(I1814,'BCA Inputs'!$M$14:$M$54,0))*P1814+INDEX('BCA Inputs'!$AE$14:$AE$54,MATCH(I1814,'BCA Inputs'!$M$14:$M$54,0))*O1814+INDEX('BCA Inputs'!$AF$14:$AF$54,MATCH(I1814,'BCA Inputs'!$M$14:$M$54,0))*Q1814+INDEX('BCA Inputs'!$AG$14:$AG$54,MATCH(I1814,'BCA Inputs'!$M$14:$M$54,0))*F1814+INDEX('BCA Inputs'!$AH$14:$AH$54,MATCH(I1814,'BCA Inputs'!$M$14:$M$54,0))*G1814,IF($B$3="RG&amp;E",INDEX('BCA Inputs'!$BM$14:$BM$54,MATCH(I1814,'BCA Inputs'!$AW$14:$AW$54,0))*P1814+INDEX('BCA Inputs'!$BN$14:$BN$54,MATCH(I1814,'BCA Inputs'!$AW$14:$AW$54,0))*O1814+INDEX('BCA Inputs'!$BO$14:$BO$54,MATCH(I1814,'BCA Inputs'!$AW$14:$AW$54,0))*Q1814+INDEX('BCA Inputs'!$BP$14:$BP$54,MATCH(I1814,'BCA Inputs'!$AW$14:$AW$54,0))*F1814+INDEX('BCA Inputs'!$BQ$14:$BQ$54,MATCH(I1814,'BCA Inputs'!$AW$14:$AW$54,0))*G1814,"")),"")</f>
        <v/>
      </c>
      <c r="AE1814" s="237" t="str">
        <f t="shared" si="276"/>
        <v/>
      </c>
      <c r="AF1814" s="198">
        <f t="shared" si="278"/>
        <v>0</v>
      </c>
      <c r="AG1814" s="239">
        <f t="shared" si="279"/>
        <v>0</v>
      </c>
    </row>
    <row r="1815" spans="1:33">
      <c r="A1815" s="228"/>
      <c r="B1815" s="176"/>
      <c r="C1815" s="229"/>
      <c r="D1815" s="230"/>
      <c r="E1815" s="230"/>
      <c r="F1815" s="230"/>
      <c r="G1815" s="230"/>
      <c r="H1815" s="231"/>
      <c r="I1815" s="231"/>
      <c r="J1815" s="232"/>
      <c r="K1815" s="232"/>
      <c r="L1815" s="232"/>
      <c r="M1815" s="181">
        <f t="shared" si="277"/>
        <v>0</v>
      </c>
      <c r="N1815" s="181">
        <f>IF(H1815="",0,H1815*I1815*'Avoided Water Savings Cost'!$C$16)</f>
        <v>0</v>
      </c>
      <c r="O1815" s="545">
        <f>IF(C1815="",0,IF($B$3="NYSEG",C1815/(1-'Avoided Electric Costs 2020'!$W$21),IF($B$3="RG&amp;E",C1815/(1-'Avoided Electric Costs 2020'!$X$21),"")))</f>
        <v>0</v>
      </c>
      <c r="P1815" s="546">
        <f>IF(D1815="",0,IF($B$3="NYSEG",D1815/(1-'Avoided Electric Costs 2020'!$W$21),IF($B$3="RG&amp;E",D1815/(1-'Avoided Electric Costs 2020'!$X$21),"")))</f>
        <v>0</v>
      </c>
      <c r="Q1815" s="546">
        <f>IF(E1815="",0,IF($B$3="NYSEG",E1815/(1-'Avoided Natural Gas Costs 2020'!$J$34),IF($B$3="RG&amp;E",E1815/(1-'Avoided Natural Gas Costs 2020'!$K$34),"")))</f>
        <v>0</v>
      </c>
      <c r="R1815" s="233" t="str">
        <f>IFERROR(IF(P1815*'BCA Inputs'!$C$1+Q1815*'BCA Inputs'!$C$2+F1815*'BCA Inputs'!$C$2+G1815*'BCA Inputs'!$C$2=0,"",P1815*'BCA Inputs'!$C$1+Q1815*'BCA Inputs'!$C$2+F1815*'BCA Inputs'!$C$2+G1815*'BCA Inputs'!$C$2),"")</f>
        <v/>
      </c>
      <c r="S1815" s="181" t="str">
        <f t="shared" ref="S1815:S1878" si="280">IFERROR(IF(J1815+R1815=0,"",J1815+R1815),"")</f>
        <v/>
      </c>
      <c r="T1815" s="181" t="str">
        <f>IFERROR(IF($B$3="NYSEG",(INDEX('BCA Inputs'!$N$14:$N$54,MATCH(I1815,'BCA Inputs'!$M$14:$M$54,0))*P1815+INDEX('BCA Inputs'!$O$14:$O$54,MATCH(I1815,'BCA Inputs'!$M$14:$M$54,0))*O1815+INDEX('BCA Inputs'!P:P,MATCH(I1815,'BCA Inputs'!M:M,0))*Q1815+INDEX('BCA Inputs'!Q:Q,MATCH(I1815,'BCA Inputs'!M:M,0))*F1815+INDEX('BCA Inputs'!R:R,MATCH(I1815,'BCA Inputs'!M:M,0))*G1815)+L1815+N1815,IF($B$3="RG&amp;E",(INDEX('BCA Inputs'!$AX$14:$AX$54,MATCH(I1815,'BCA Inputs'!$AW$14:$AW$54,0))*P1815+INDEX('BCA Inputs'!$AY$14:$AY$54,MATCH(I1815,'BCA Inputs'!$AW$14:$AW$54,0))*O1815+INDEX('BCA Inputs'!$AZ$14:$AZ$54,MATCH(I1815,'BCA Inputs'!$AW$14:$AW$54,0))*Q1815+INDEX('BCA Inputs'!$BA$14:$BA$54,MATCH(I1815,'BCA Inputs'!$AW$14:$AW$54,0))*F1815+INDEX('BCA Inputs'!$BB$14:$BB$54,MATCH(I1815,'BCA Inputs'!$AW$14:$AW$54,0))*G1815)+L1815+N1815,"")),"")</f>
        <v/>
      </c>
      <c r="U1815" s="234" t="str">
        <f t="shared" ref="U1815:U1878" si="281">IFERROR(T1815/S1815,"")</f>
        <v/>
      </c>
      <c r="V1815" s="234" t="str">
        <f t="shared" ref="V1815:V1878" si="282">IFERROR(J1815/(D1815*$B$6+E1815*$B$7+F1815*$B$7+G1815*$B$7+M1815+N1815/I1815),"")</f>
        <v/>
      </c>
      <c r="W1815" s="234" t="str">
        <f t="shared" ref="W1815:W1878" si="283">IFERROR((J1815-K1815)/(D1815*$B$6+E1815*$B$7+F1815*$B$7+G1815*$B$7+M1815+N1815/I1815),"")</f>
        <v/>
      </c>
      <c r="Y1815" s="235" t="str">
        <f t="shared" ref="Y1815:Y1878" si="284">IFERROR(K1815+R1815,"")</f>
        <v/>
      </c>
      <c r="Z1815" s="236" t="str">
        <f>IFERROR(IF($B$3="NYSEG",INDEX('BCA Inputs'!$X$14:$X$54,MATCH(I1815,'BCA Inputs'!$M$14:$M$54,0))*P1815+INDEX('BCA Inputs'!$Y$14:$Y$54,MATCH(I1815,'BCA Inputs'!$M$14:$M$54,0))*O1815+INDEX('BCA Inputs'!$Z$14:$Z$54,MATCH(I1815,'BCA Inputs'!$M$14:$M$54,0))*Q1815+INDEX('BCA Inputs'!$AA$14:$AA$54,MATCH(I1815,'BCA Inputs'!$M$14:$M$54,0))*F1815+INDEX('BCA Inputs'!$AB$14:$AB$54,MATCH(I1815,'BCA Inputs'!$M$14:$M$54,0))*G1815,IF($B$3="RG&amp;E",INDEX('BCA Inputs'!$BG$14:$BG$54,MATCH(I1815,'BCA Inputs'!$AW$14:$AW$54,0))*P1815+INDEX('BCA Inputs'!$BH$14:$BH$54,MATCH(I1815,'BCA Inputs'!$AW$14:$AW$54,0))*O1815+INDEX('BCA Inputs'!$BI$14:$BI$54,MATCH(I1815,'BCA Inputs'!$AW$14:$AW$54,0))*Q1815+INDEX('BCA Inputs'!$BJ$14:$BJ$54,MATCH(I1815,'BCA Inputs'!$AW$14:$AW$54,0))*F1815+INDEX('BCA Inputs'!$BK$14:$BK$54,MATCH(I1815,'BCA Inputs'!$AW$14:$AW$54,0))*G1815,"")),"")</f>
        <v/>
      </c>
      <c r="AA1815" s="237" t="str">
        <f t="shared" ref="AA1815:AA1878" si="285">IFERROR(Z1815/Y1815,"")</f>
        <v/>
      </c>
      <c r="AC1815" s="238" t="str">
        <f>IFERROR((K1815+R1815)+IF($B$3="NYSEG",INDEX('BCA Inputs'!$AI$14:$AI$54,MATCH(I1815,'BCA Inputs'!$M$14:$M$54,0))*P1815+INDEX('BCA Inputs'!$AJ$14:$AJ$54,MATCH(I1815,'BCA Inputs'!$M$14:$M$54,0))*Q1815,IF($B$3="RG&amp;E",INDEX('BCA Inputs'!$BR$14:$BR$54,MATCH(I1815,'BCA Inputs'!$AW$14:$AW$54,0))*P1815+INDEX('BCA Inputs'!$BS$14:$BS$54,MATCH(I1815,'BCA Inputs'!$AW$14:$AW$54,0))*Q1815,"")),"")</f>
        <v/>
      </c>
      <c r="AD1815" s="181" t="str">
        <f>IFERROR(IF($B$3="NYSEG",INDEX('BCA Inputs'!$AD$14:$AD$54,MATCH(I1815,'BCA Inputs'!$M$14:$M$54,0))*P1815+INDEX('BCA Inputs'!$AE$14:$AE$54,MATCH(I1815,'BCA Inputs'!$M$14:$M$54,0))*O1815+INDEX('BCA Inputs'!$AF$14:$AF$54,MATCH(I1815,'BCA Inputs'!$M$14:$M$54,0))*Q1815+INDEX('BCA Inputs'!$AG$14:$AG$54,MATCH(I1815,'BCA Inputs'!$M$14:$M$54,0))*F1815+INDEX('BCA Inputs'!$AH$14:$AH$54,MATCH(I1815,'BCA Inputs'!$M$14:$M$54,0))*G1815,IF($B$3="RG&amp;E",INDEX('BCA Inputs'!$BM$14:$BM$54,MATCH(I1815,'BCA Inputs'!$AW$14:$AW$54,0))*P1815+INDEX('BCA Inputs'!$BN$14:$BN$54,MATCH(I1815,'BCA Inputs'!$AW$14:$AW$54,0))*O1815+INDEX('BCA Inputs'!$BO$14:$BO$54,MATCH(I1815,'BCA Inputs'!$AW$14:$AW$54,0))*Q1815+INDEX('BCA Inputs'!$BP$14:$BP$54,MATCH(I1815,'BCA Inputs'!$AW$14:$AW$54,0))*F1815+INDEX('BCA Inputs'!$BQ$14:$BQ$54,MATCH(I1815,'BCA Inputs'!$AW$14:$AW$54,0))*G1815,"")),"")</f>
        <v/>
      </c>
      <c r="AE1815" s="237" t="str">
        <f t="shared" ref="AE1815:AE1878" si="286">IFERROR(AD1815/AC1815,"")</f>
        <v/>
      </c>
      <c r="AF1815" s="198">
        <f t="shared" si="278"/>
        <v>0</v>
      </c>
      <c r="AG1815" s="239">
        <f t="shared" si="279"/>
        <v>0</v>
      </c>
    </row>
    <row r="1816" spans="1:33">
      <c r="A1816" s="228"/>
      <c r="B1816" s="176"/>
      <c r="C1816" s="229"/>
      <c r="D1816" s="230"/>
      <c r="E1816" s="230"/>
      <c r="F1816" s="230"/>
      <c r="G1816" s="230"/>
      <c r="H1816" s="231"/>
      <c r="I1816" s="231"/>
      <c r="J1816" s="232"/>
      <c r="K1816" s="232"/>
      <c r="L1816" s="232"/>
      <c r="M1816" s="181">
        <f t="shared" ref="M1816:M1879" si="287">IF(L1816="",0,L1816/I1816)</f>
        <v>0</v>
      </c>
      <c r="N1816" s="181">
        <f>IF(H1816="",0,H1816*I1816*'Avoided Water Savings Cost'!$C$16)</f>
        <v>0</v>
      </c>
      <c r="O1816" s="545">
        <f>IF(C1816="",0,IF($B$3="NYSEG",C1816/(1-'Avoided Electric Costs 2020'!$W$21),IF($B$3="RG&amp;E",C1816/(1-'Avoided Electric Costs 2020'!$X$21),"")))</f>
        <v>0</v>
      </c>
      <c r="P1816" s="546">
        <f>IF(D1816="",0,IF($B$3="NYSEG",D1816/(1-'Avoided Electric Costs 2020'!$W$21),IF($B$3="RG&amp;E",D1816/(1-'Avoided Electric Costs 2020'!$X$21),"")))</f>
        <v>0</v>
      </c>
      <c r="Q1816" s="546">
        <f>IF(E1816="",0,IF($B$3="NYSEG",E1816/(1-'Avoided Natural Gas Costs 2020'!$J$34),IF($B$3="RG&amp;E",E1816/(1-'Avoided Natural Gas Costs 2020'!$K$34),"")))</f>
        <v>0</v>
      </c>
      <c r="R1816" s="233" t="str">
        <f>IFERROR(IF(P1816*'BCA Inputs'!$C$1+Q1816*'BCA Inputs'!$C$2+F1816*'BCA Inputs'!$C$2+G1816*'BCA Inputs'!$C$2=0,"",P1816*'BCA Inputs'!$C$1+Q1816*'BCA Inputs'!$C$2+F1816*'BCA Inputs'!$C$2+G1816*'BCA Inputs'!$C$2),"")</f>
        <v/>
      </c>
      <c r="S1816" s="181" t="str">
        <f t="shared" si="280"/>
        <v/>
      </c>
      <c r="T1816" s="181" t="str">
        <f>IFERROR(IF($B$3="NYSEG",(INDEX('BCA Inputs'!$N$14:$N$54,MATCH(I1816,'BCA Inputs'!$M$14:$M$54,0))*P1816+INDEX('BCA Inputs'!$O$14:$O$54,MATCH(I1816,'BCA Inputs'!$M$14:$M$54,0))*O1816+INDEX('BCA Inputs'!P:P,MATCH(I1816,'BCA Inputs'!M:M,0))*Q1816+INDEX('BCA Inputs'!Q:Q,MATCH(I1816,'BCA Inputs'!M:M,0))*F1816+INDEX('BCA Inputs'!R:R,MATCH(I1816,'BCA Inputs'!M:M,0))*G1816)+L1816+N1816,IF($B$3="RG&amp;E",(INDEX('BCA Inputs'!$AX$14:$AX$54,MATCH(I1816,'BCA Inputs'!$AW$14:$AW$54,0))*P1816+INDEX('BCA Inputs'!$AY$14:$AY$54,MATCH(I1816,'BCA Inputs'!$AW$14:$AW$54,0))*O1816+INDEX('BCA Inputs'!$AZ$14:$AZ$54,MATCH(I1816,'BCA Inputs'!$AW$14:$AW$54,0))*Q1816+INDEX('BCA Inputs'!$BA$14:$BA$54,MATCH(I1816,'BCA Inputs'!$AW$14:$AW$54,0))*F1816+INDEX('BCA Inputs'!$BB$14:$BB$54,MATCH(I1816,'BCA Inputs'!$AW$14:$AW$54,0))*G1816)+L1816+N1816,"")),"")</f>
        <v/>
      </c>
      <c r="U1816" s="234" t="str">
        <f t="shared" si="281"/>
        <v/>
      </c>
      <c r="V1816" s="234" t="str">
        <f t="shared" si="282"/>
        <v/>
      </c>
      <c r="W1816" s="234" t="str">
        <f t="shared" si="283"/>
        <v/>
      </c>
      <c r="Y1816" s="235" t="str">
        <f t="shared" si="284"/>
        <v/>
      </c>
      <c r="Z1816" s="236" t="str">
        <f>IFERROR(IF($B$3="NYSEG",INDEX('BCA Inputs'!$X$14:$X$54,MATCH(I1816,'BCA Inputs'!$M$14:$M$54,0))*P1816+INDEX('BCA Inputs'!$Y$14:$Y$54,MATCH(I1816,'BCA Inputs'!$M$14:$M$54,0))*O1816+INDEX('BCA Inputs'!$Z$14:$Z$54,MATCH(I1816,'BCA Inputs'!$M$14:$M$54,0))*Q1816+INDEX('BCA Inputs'!$AA$14:$AA$54,MATCH(I1816,'BCA Inputs'!$M$14:$M$54,0))*F1816+INDEX('BCA Inputs'!$AB$14:$AB$54,MATCH(I1816,'BCA Inputs'!$M$14:$M$54,0))*G1816,IF($B$3="RG&amp;E",INDEX('BCA Inputs'!$BG$14:$BG$54,MATCH(I1816,'BCA Inputs'!$AW$14:$AW$54,0))*P1816+INDEX('BCA Inputs'!$BH$14:$BH$54,MATCH(I1816,'BCA Inputs'!$AW$14:$AW$54,0))*O1816+INDEX('BCA Inputs'!$BI$14:$BI$54,MATCH(I1816,'BCA Inputs'!$AW$14:$AW$54,0))*Q1816+INDEX('BCA Inputs'!$BJ$14:$BJ$54,MATCH(I1816,'BCA Inputs'!$AW$14:$AW$54,0))*F1816+INDEX('BCA Inputs'!$BK$14:$BK$54,MATCH(I1816,'BCA Inputs'!$AW$14:$AW$54,0))*G1816,"")),"")</f>
        <v/>
      </c>
      <c r="AA1816" s="237" t="str">
        <f t="shared" si="285"/>
        <v/>
      </c>
      <c r="AC1816" s="238" t="str">
        <f>IFERROR((K1816+R1816)+IF($B$3="NYSEG",INDEX('BCA Inputs'!$AI$14:$AI$54,MATCH(I1816,'BCA Inputs'!$M$14:$M$54,0))*P1816+INDEX('BCA Inputs'!$AJ$14:$AJ$54,MATCH(I1816,'BCA Inputs'!$M$14:$M$54,0))*Q1816,IF($B$3="RG&amp;E",INDEX('BCA Inputs'!$BR$14:$BR$54,MATCH(I1816,'BCA Inputs'!$AW$14:$AW$54,0))*P1816+INDEX('BCA Inputs'!$BS$14:$BS$54,MATCH(I1816,'BCA Inputs'!$AW$14:$AW$54,0))*Q1816,"")),"")</f>
        <v/>
      </c>
      <c r="AD1816" s="181" t="str">
        <f>IFERROR(IF($B$3="NYSEG",INDEX('BCA Inputs'!$AD$14:$AD$54,MATCH(I1816,'BCA Inputs'!$M$14:$M$54,0))*P1816+INDEX('BCA Inputs'!$AE$14:$AE$54,MATCH(I1816,'BCA Inputs'!$M$14:$M$54,0))*O1816+INDEX('BCA Inputs'!$AF$14:$AF$54,MATCH(I1816,'BCA Inputs'!$M$14:$M$54,0))*Q1816+INDEX('BCA Inputs'!$AG$14:$AG$54,MATCH(I1816,'BCA Inputs'!$M$14:$M$54,0))*F1816+INDEX('BCA Inputs'!$AH$14:$AH$54,MATCH(I1816,'BCA Inputs'!$M$14:$M$54,0))*G1816,IF($B$3="RG&amp;E",INDEX('BCA Inputs'!$BM$14:$BM$54,MATCH(I1816,'BCA Inputs'!$AW$14:$AW$54,0))*P1816+INDEX('BCA Inputs'!$BN$14:$BN$54,MATCH(I1816,'BCA Inputs'!$AW$14:$AW$54,0))*O1816+INDEX('BCA Inputs'!$BO$14:$BO$54,MATCH(I1816,'BCA Inputs'!$AW$14:$AW$54,0))*Q1816+INDEX('BCA Inputs'!$BP$14:$BP$54,MATCH(I1816,'BCA Inputs'!$AW$14:$AW$54,0))*F1816+INDEX('BCA Inputs'!$BQ$14:$BQ$54,MATCH(I1816,'BCA Inputs'!$AW$14:$AW$54,0))*G1816,"")),"")</f>
        <v/>
      </c>
      <c r="AE1816" s="237" t="str">
        <f t="shared" si="286"/>
        <v/>
      </c>
      <c r="AF1816" s="198">
        <f t="shared" ref="AF1816:AF1879" si="288">IF(U1816&lt;1,1,0)</f>
        <v>0</v>
      </c>
      <c r="AG1816" s="239">
        <f t="shared" ref="AG1816:AG1879" si="289">D1816*3412+(E1816+F1816+G1816)*100000</f>
        <v>0</v>
      </c>
    </row>
    <row r="1817" spans="1:33">
      <c r="A1817" s="228"/>
      <c r="B1817" s="176"/>
      <c r="C1817" s="229"/>
      <c r="D1817" s="230"/>
      <c r="E1817" s="230"/>
      <c r="F1817" s="230"/>
      <c r="G1817" s="230"/>
      <c r="H1817" s="231"/>
      <c r="I1817" s="231"/>
      <c r="J1817" s="232"/>
      <c r="K1817" s="232"/>
      <c r="L1817" s="232"/>
      <c r="M1817" s="181">
        <f t="shared" si="287"/>
        <v>0</v>
      </c>
      <c r="N1817" s="181">
        <f>IF(H1817="",0,H1817*I1817*'Avoided Water Savings Cost'!$C$16)</f>
        <v>0</v>
      </c>
      <c r="O1817" s="545">
        <f>IF(C1817="",0,IF($B$3="NYSEG",C1817/(1-'Avoided Electric Costs 2020'!$W$21),IF($B$3="RG&amp;E",C1817/(1-'Avoided Electric Costs 2020'!$X$21),"")))</f>
        <v>0</v>
      </c>
      <c r="P1817" s="546">
        <f>IF(D1817="",0,IF($B$3="NYSEG",D1817/(1-'Avoided Electric Costs 2020'!$W$21),IF($B$3="RG&amp;E",D1817/(1-'Avoided Electric Costs 2020'!$X$21),"")))</f>
        <v>0</v>
      </c>
      <c r="Q1817" s="546">
        <f>IF(E1817="",0,IF($B$3="NYSEG",E1817/(1-'Avoided Natural Gas Costs 2020'!$J$34),IF($B$3="RG&amp;E",E1817/(1-'Avoided Natural Gas Costs 2020'!$K$34),"")))</f>
        <v>0</v>
      </c>
      <c r="R1817" s="233" t="str">
        <f>IFERROR(IF(P1817*'BCA Inputs'!$C$1+Q1817*'BCA Inputs'!$C$2+F1817*'BCA Inputs'!$C$2+G1817*'BCA Inputs'!$C$2=0,"",P1817*'BCA Inputs'!$C$1+Q1817*'BCA Inputs'!$C$2+F1817*'BCA Inputs'!$C$2+G1817*'BCA Inputs'!$C$2),"")</f>
        <v/>
      </c>
      <c r="S1817" s="181" t="str">
        <f t="shared" si="280"/>
        <v/>
      </c>
      <c r="T1817" s="181" t="str">
        <f>IFERROR(IF($B$3="NYSEG",(INDEX('BCA Inputs'!$N$14:$N$54,MATCH(I1817,'BCA Inputs'!$M$14:$M$54,0))*P1817+INDEX('BCA Inputs'!$O$14:$O$54,MATCH(I1817,'BCA Inputs'!$M$14:$M$54,0))*O1817+INDEX('BCA Inputs'!P:P,MATCH(I1817,'BCA Inputs'!M:M,0))*Q1817+INDEX('BCA Inputs'!Q:Q,MATCH(I1817,'BCA Inputs'!M:M,0))*F1817+INDEX('BCA Inputs'!R:R,MATCH(I1817,'BCA Inputs'!M:M,0))*G1817)+L1817+N1817,IF($B$3="RG&amp;E",(INDEX('BCA Inputs'!$AX$14:$AX$54,MATCH(I1817,'BCA Inputs'!$AW$14:$AW$54,0))*P1817+INDEX('BCA Inputs'!$AY$14:$AY$54,MATCH(I1817,'BCA Inputs'!$AW$14:$AW$54,0))*O1817+INDEX('BCA Inputs'!$AZ$14:$AZ$54,MATCH(I1817,'BCA Inputs'!$AW$14:$AW$54,0))*Q1817+INDEX('BCA Inputs'!$BA$14:$BA$54,MATCH(I1817,'BCA Inputs'!$AW$14:$AW$54,0))*F1817+INDEX('BCA Inputs'!$BB$14:$BB$54,MATCH(I1817,'BCA Inputs'!$AW$14:$AW$54,0))*G1817)+L1817+N1817,"")),"")</f>
        <v/>
      </c>
      <c r="U1817" s="234" t="str">
        <f t="shared" si="281"/>
        <v/>
      </c>
      <c r="V1817" s="234" t="str">
        <f t="shared" si="282"/>
        <v/>
      </c>
      <c r="W1817" s="234" t="str">
        <f t="shared" si="283"/>
        <v/>
      </c>
      <c r="Y1817" s="235" t="str">
        <f t="shared" si="284"/>
        <v/>
      </c>
      <c r="Z1817" s="236" t="str">
        <f>IFERROR(IF($B$3="NYSEG",INDEX('BCA Inputs'!$X$14:$X$54,MATCH(I1817,'BCA Inputs'!$M$14:$M$54,0))*P1817+INDEX('BCA Inputs'!$Y$14:$Y$54,MATCH(I1817,'BCA Inputs'!$M$14:$M$54,0))*O1817+INDEX('BCA Inputs'!$Z$14:$Z$54,MATCH(I1817,'BCA Inputs'!$M$14:$M$54,0))*Q1817+INDEX('BCA Inputs'!$AA$14:$AA$54,MATCH(I1817,'BCA Inputs'!$M$14:$M$54,0))*F1817+INDEX('BCA Inputs'!$AB$14:$AB$54,MATCH(I1817,'BCA Inputs'!$M$14:$M$54,0))*G1817,IF($B$3="RG&amp;E",INDEX('BCA Inputs'!$BG$14:$BG$54,MATCH(I1817,'BCA Inputs'!$AW$14:$AW$54,0))*P1817+INDEX('BCA Inputs'!$BH$14:$BH$54,MATCH(I1817,'BCA Inputs'!$AW$14:$AW$54,0))*O1817+INDEX('BCA Inputs'!$BI$14:$BI$54,MATCH(I1817,'BCA Inputs'!$AW$14:$AW$54,0))*Q1817+INDEX('BCA Inputs'!$BJ$14:$BJ$54,MATCH(I1817,'BCA Inputs'!$AW$14:$AW$54,0))*F1817+INDEX('BCA Inputs'!$BK$14:$BK$54,MATCH(I1817,'BCA Inputs'!$AW$14:$AW$54,0))*G1817,"")),"")</f>
        <v/>
      </c>
      <c r="AA1817" s="237" t="str">
        <f t="shared" si="285"/>
        <v/>
      </c>
      <c r="AC1817" s="238" t="str">
        <f>IFERROR((K1817+R1817)+IF($B$3="NYSEG",INDEX('BCA Inputs'!$AI$14:$AI$54,MATCH(I1817,'BCA Inputs'!$M$14:$M$54,0))*P1817+INDEX('BCA Inputs'!$AJ$14:$AJ$54,MATCH(I1817,'BCA Inputs'!$M$14:$M$54,0))*Q1817,IF($B$3="RG&amp;E",INDEX('BCA Inputs'!$BR$14:$BR$54,MATCH(I1817,'BCA Inputs'!$AW$14:$AW$54,0))*P1817+INDEX('BCA Inputs'!$BS$14:$BS$54,MATCH(I1817,'BCA Inputs'!$AW$14:$AW$54,0))*Q1817,"")),"")</f>
        <v/>
      </c>
      <c r="AD1817" s="181" t="str">
        <f>IFERROR(IF($B$3="NYSEG",INDEX('BCA Inputs'!$AD$14:$AD$54,MATCH(I1817,'BCA Inputs'!$M$14:$M$54,0))*P1817+INDEX('BCA Inputs'!$AE$14:$AE$54,MATCH(I1817,'BCA Inputs'!$M$14:$M$54,0))*O1817+INDEX('BCA Inputs'!$AF$14:$AF$54,MATCH(I1817,'BCA Inputs'!$M$14:$M$54,0))*Q1817+INDEX('BCA Inputs'!$AG$14:$AG$54,MATCH(I1817,'BCA Inputs'!$M$14:$M$54,0))*F1817+INDEX('BCA Inputs'!$AH$14:$AH$54,MATCH(I1817,'BCA Inputs'!$M$14:$M$54,0))*G1817,IF($B$3="RG&amp;E",INDEX('BCA Inputs'!$BM$14:$BM$54,MATCH(I1817,'BCA Inputs'!$AW$14:$AW$54,0))*P1817+INDEX('BCA Inputs'!$BN$14:$BN$54,MATCH(I1817,'BCA Inputs'!$AW$14:$AW$54,0))*O1817+INDEX('BCA Inputs'!$BO$14:$BO$54,MATCH(I1817,'BCA Inputs'!$AW$14:$AW$54,0))*Q1817+INDEX('BCA Inputs'!$BP$14:$BP$54,MATCH(I1817,'BCA Inputs'!$AW$14:$AW$54,0))*F1817+INDEX('BCA Inputs'!$BQ$14:$BQ$54,MATCH(I1817,'BCA Inputs'!$AW$14:$AW$54,0))*G1817,"")),"")</f>
        <v/>
      </c>
      <c r="AE1817" s="237" t="str">
        <f t="shared" si="286"/>
        <v/>
      </c>
      <c r="AF1817" s="198">
        <f t="shared" si="288"/>
        <v>0</v>
      </c>
      <c r="AG1817" s="239">
        <f t="shared" si="289"/>
        <v>0</v>
      </c>
    </row>
    <row r="1818" spans="1:33">
      <c r="A1818" s="228"/>
      <c r="B1818" s="176"/>
      <c r="C1818" s="229"/>
      <c r="D1818" s="230"/>
      <c r="E1818" s="230"/>
      <c r="F1818" s="230"/>
      <c r="G1818" s="230"/>
      <c r="H1818" s="231"/>
      <c r="I1818" s="231"/>
      <c r="J1818" s="232"/>
      <c r="K1818" s="232"/>
      <c r="L1818" s="232"/>
      <c r="M1818" s="181">
        <f t="shared" si="287"/>
        <v>0</v>
      </c>
      <c r="N1818" s="181">
        <f>IF(H1818="",0,H1818*I1818*'Avoided Water Savings Cost'!$C$16)</f>
        <v>0</v>
      </c>
      <c r="O1818" s="545">
        <f>IF(C1818="",0,IF($B$3="NYSEG",C1818/(1-'Avoided Electric Costs 2020'!$W$21),IF($B$3="RG&amp;E",C1818/(1-'Avoided Electric Costs 2020'!$X$21),"")))</f>
        <v>0</v>
      </c>
      <c r="P1818" s="546">
        <f>IF(D1818="",0,IF($B$3="NYSEG",D1818/(1-'Avoided Electric Costs 2020'!$W$21),IF($B$3="RG&amp;E",D1818/(1-'Avoided Electric Costs 2020'!$X$21),"")))</f>
        <v>0</v>
      </c>
      <c r="Q1818" s="546">
        <f>IF(E1818="",0,IF($B$3="NYSEG",E1818/(1-'Avoided Natural Gas Costs 2020'!$J$34),IF($B$3="RG&amp;E",E1818/(1-'Avoided Natural Gas Costs 2020'!$K$34),"")))</f>
        <v>0</v>
      </c>
      <c r="R1818" s="233" t="str">
        <f>IFERROR(IF(P1818*'BCA Inputs'!$C$1+Q1818*'BCA Inputs'!$C$2+F1818*'BCA Inputs'!$C$2+G1818*'BCA Inputs'!$C$2=0,"",P1818*'BCA Inputs'!$C$1+Q1818*'BCA Inputs'!$C$2+F1818*'BCA Inputs'!$C$2+G1818*'BCA Inputs'!$C$2),"")</f>
        <v/>
      </c>
      <c r="S1818" s="181" t="str">
        <f t="shared" si="280"/>
        <v/>
      </c>
      <c r="T1818" s="181" t="str">
        <f>IFERROR(IF($B$3="NYSEG",(INDEX('BCA Inputs'!$N$14:$N$54,MATCH(I1818,'BCA Inputs'!$M$14:$M$54,0))*P1818+INDEX('BCA Inputs'!$O$14:$O$54,MATCH(I1818,'BCA Inputs'!$M$14:$M$54,0))*O1818+INDEX('BCA Inputs'!P:P,MATCH(I1818,'BCA Inputs'!M:M,0))*Q1818+INDEX('BCA Inputs'!Q:Q,MATCH(I1818,'BCA Inputs'!M:M,0))*F1818+INDEX('BCA Inputs'!R:R,MATCH(I1818,'BCA Inputs'!M:M,0))*G1818)+L1818+N1818,IF($B$3="RG&amp;E",(INDEX('BCA Inputs'!$AX$14:$AX$54,MATCH(I1818,'BCA Inputs'!$AW$14:$AW$54,0))*P1818+INDEX('BCA Inputs'!$AY$14:$AY$54,MATCH(I1818,'BCA Inputs'!$AW$14:$AW$54,0))*O1818+INDEX('BCA Inputs'!$AZ$14:$AZ$54,MATCH(I1818,'BCA Inputs'!$AW$14:$AW$54,0))*Q1818+INDEX('BCA Inputs'!$BA$14:$BA$54,MATCH(I1818,'BCA Inputs'!$AW$14:$AW$54,0))*F1818+INDEX('BCA Inputs'!$BB$14:$BB$54,MATCH(I1818,'BCA Inputs'!$AW$14:$AW$54,0))*G1818)+L1818+N1818,"")),"")</f>
        <v/>
      </c>
      <c r="U1818" s="234" t="str">
        <f t="shared" si="281"/>
        <v/>
      </c>
      <c r="V1818" s="234" t="str">
        <f t="shared" si="282"/>
        <v/>
      </c>
      <c r="W1818" s="234" t="str">
        <f t="shared" si="283"/>
        <v/>
      </c>
      <c r="Y1818" s="235" t="str">
        <f t="shared" si="284"/>
        <v/>
      </c>
      <c r="Z1818" s="236" t="str">
        <f>IFERROR(IF($B$3="NYSEG",INDEX('BCA Inputs'!$X$14:$X$54,MATCH(I1818,'BCA Inputs'!$M$14:$M$54,0))*P1818+INDEX('BCA Inputs'!$Y$14:$Y$54,MATCH(I1818,'BCA Inputs'!$M$14:$M$54,0))*O1818+INDEX('BCA Inputs'!$Z$14:$Z$54,MATCH(I1818,'BCA Inputs'!$M$14:$M$54,0))*Q1818+INDEX('BCA Inputs'!$AA$14:$AA$54,MATCH(I1818,'BCA Inputs'!$M$14:$M$54,0))*F1818+INDEX('BCA Inputs'!$AB$14:$AB$54,MATCH(I1818,'BCA Inputs'!$M$14:$M$54,0))*G1818,IF($B$3="RG&amp;E",INDEX('BCA Inputs'!$BG$14:$BG$54,MATCH(I1818,'BCA Inputs'!$AW$14:$AW$54,0))*P1818+INDEX('BCA Inputs'!$BH$14:$BH$54,MATCH(I1818,'BCA Inputs'!$AW$14:$AW$54,0))*O1818+INDEX('BCA Inputs'!$BI$14:$BI$54,MATCH(I1818,'BCA Inputs'!$AW$14:$AW$54,0))*Q1818+INDEX('BCA Inputs'!$BJ$14:$BJ$54,MATCH(I1818,'BCA Inputs'!$AW$14:$AW$54,0))*F1818+INDEX('BCA Inputs'!$BK$14:$BK$54,MATCH(I1818,'BCA Inputs'!$AW$14:$AW$54,0))*G1818,"")),"")</f>
        <v/>
      </c>
      <c r="AA1818" s="237" t="str">
        <f t="shared" si="285"/>
        <v/>
      </c>
      <c r="AC1818" s="238" t="str">
        <f>IFERROR((K1818+R1818)+IF($B$3="NYSEG",INDEX('BCA Inputs'!$AI$14:$AI$54,MATCH(I1818,'BCA Inputs'!$M$14:$M$54,0))*P1818+INDEX('BCA Inputs'!$AJ$14:$AJ$54,MATCH(I1818,'BCA Inputs'!$M$14:$M$54,0))*Q1818,IF($B$3="RG&amp;E",INDEX('BCA Inputs'!$BR$14:$BR$54,MATCH(I1818,'BCA Inputs'!$AW$14:$AW$54,0))*P1818+INDEX('BCA Inputs'!$BS$14:$BS$54,MATCH(I1818,'BCA Inputs'!$AW$14:$AW$54,0))*Q1818,"")),"")</f>
        <v/>
      </c>
      <c r="AD1818" s="181" t="str">
        <f>IFERROR(IF($B$3="NYSEG",INDEX('BCA Inputs'!$AD$14:$AD$54,MATCH(I1818,'BCA Inputs'!$M$14:$M$54,0))*P1818+INDEX('BCA Inputs'!$AE$14:$AE$54,MATCH(I1818,'BCA Inputs'!$M$14:$M$54,0))*O1818+INDEX('BCA Inputs'!$AF$14:$AF$54,MATCH(I1818,'BCA Inputs'!$M$14:$M$54,0))*Q1818+INDEX('BCA Inputs'!$AG$14:$AG$54,MATCH(I1818,'BCA Inputs'!$M$14:$M$54,0))*F1818+INDEX('BCA Inputs'!$AH$14:$AH$54,MATCH(I1818,'BCA Inputs'!$M$14:$M$54,0))*G1818,IF($B$3="RG&amp;E",INDEX('BCA Inputs'!$BM$14:$BM$54,MATCH(I1818,'BCA Inputs'!$AW$14:$AW$54,0))*P1818+INDEX('BCA Inputs'!$BN$14:$BN$54,MATCH(I1818,'BCA Inputs'!$AW$14:$AW$54,0))*O1818+INDEX('BCA Inputs'!$BO$14:$BO$54,MATCH(I1818,'BCA Inputs'!$AW$14:$AW$54,0))*Q1818+INDEX('BCA Inputs'!$BP$14:$BP$54,MATCH(I1818,'BCA Inputs'!$AW$14:$AW$54,0))*F1818+INDEX('BCA Inputs'!$BQ$14:$BQ$54,MATCH(I1818,'BCA Inputs'!$AW$14:$AW$54,0))*G1818,"")),"")</f>
        <v/>
      </c>
      <c r="AE1818" s="237" t="str">
        <f t="shared" si="286"/>
        <v/>
      </c>
      <c r="AF1818" s="198">
        <f t="shared" si="288"/>
        <v>0</v>
      </c>
      <c r="AG1818" s="239">
        <f t="shared" si="289"/>
        <v>0</v>
      </c>
    </row>
    <row r="1819" spans="1:33">
      <c r="A1819" s="228"/>
      <c r="B1819" s="176"/>
      <c r="C1819" s="229"/>
      <c r="D1819" s="230"/>
      <c r="E1819" s="230"/>
      <c r="F1819" s="230"/>
      <c r="G1819" s="230"/>
      <c r="H1819" s="231"/>
      <c r="I1819" s="231"/>
      <c r="J1819" s="232"/>
      <c r="K1819" s="232"/>
      <c r="L1819" s="232"/>
      <c r="M1819" s="181">
        <f t="shared" si="287"/>
        <v>0</v>
      </c>
      <c r="N1819" s="181">
        <f>IF(H1819="",0,H1819*I1819*'Avoided Water Savings Cost'!$C$16)</f>
        <v>0</v>
      </c>
      <c r="O1819" s="545">
        <f>IF(C1819="",0,IF($B$3="NYSEG",C1819/(1-'Avoided Electric Costs 2020'!$W$21),IF($B$3="RG&amp;E",C1819/(1-'Avoided Electric Costs 2020'!$X$21),"")))</f>
        <v>0</v>
      </c>
      <c r="P1819" s="546">
        <f>IF(D1819="",0,IF($B$3="NYSEG",D1819/(1-'Avoided Electric Costs 2020'!$W$21),IF($B$3="RG&amp;E",D1819/(1-'Avoided Electric Costs 2020'!$X$21),"")))</f>
        <v>0</v>
      </c>
      <c r="Q1819" s="546">
        <f>IF(E1819="",0,IF($B$3="NYSEG",E1819/(1-'Avoided Natural Gas Costs 2020'!$J$34),IF($B$3="RG&amp;E",E1819/(1-'Avoided Natural Gas Costs 2020'!$K$34),"")))</f>
        <v>0</v>
      </c>
      <c r="R1819" s="233" t="str">
        <f>IFERROR(IF(P1819*'BCA Inputs'!$C$1+Q1819*'BCA Inputs'!$C$2+F1819*'BCA Inputs'!$C$2+G1819*'BCA Inputs'!$C$2=0,"",P1819*'BCA Inputs'!$C$1+Q1819*'BCA Inputs'!$C$2+F1819*'BCA Inputs'!$C$2+G1819*'BCA Inputs'!$C$2),"")</f>
        <v/>
      </c>
      <c r="S1819" s="181" t="str">
        <f t="shared" si="280"/>
        <v/>
      </c>
      <c r="T1819" s="181" t="str">
        <f>IFERROR(IF($B$3="NYSEG",(INDEX('BCA Inputs'!$N$14:$N$54,MATCH(I1819,'BCA Inputs'!$M$14:$M$54,0))*P1819+INDEX('BCA Inputs'!$O$14:$O$54,MATCH(I1819,'BCA Inputs'!$M$14:$M$54,0))*O1819+INDEX('BCA Inputs'!P:P,MATCH(I1819,'BCA Inputs'!M:M,0))*Q1819+INDEX('BCA Inputs'!Q:Q,MATCH(I1819,'BCA Inputs'!M:M,0))*F1819+INDEX('BCA Inputs'!R:R,MATCH(I1819,'BCA Inputs'!M:M,0))*G1819)+L1819+N1819,IF($B$3="RG&amp;E",(INDEX('BCA Inputs'!$AX$14:$AX$54,MATCH(I1819,'BCA Inputs'!$AW$14:$AW$54,0))*P1819+INDEX('BCA Inputs'!$AY$14:$AY$54,MATCH(I1819,'BCA Inputs'!$AW$14:$AW$54,0))*O1819+INDEX('BCA Inputs'!$AZ$14:$AZ$54,MATCH(I1819,'BCA Inputs'!$AW$14:$AW$54,0))*Q1819+INDEX('BCA Inputs'!$BA$14:$BA$54,MATCH(I1819,'BCA Inputs'!$AW$14:$AW$54,0))*F1819+INDEX('BCA Inputs'!$BB$14:$BB$54,MATCH(I1819,'BCA Inputs'!$AW$14:$AW$54,0))*G1819)+L1819+N1819,"")),"")</f>
        <v/>
      </c>
      <c r="U1819" s="234" t="str">
        <f t="shared" si="281"/>
        <v/>
      </c>
      <c r="V1819" s="234" t="str">
        <f t="shared" si="282"/>
        <v/>
      </c>
      <c r="W1819" s="234" t="str">
        <f t="shared" si="283"/>
        <v/>
      </c>
      <c r="Y1819" s="235" t="str">
        <f t="shared" si="284"/>
        <v/>
      </c>
      <c r="Z1819" s="236" t="str">
        <f>IFERROR(IF($B$3="NYSEG",INDEX('BCA Inputs'!$X$14:$X$54,MATCH(I1819,'BCA Inputs'!$M$14:$M$54,0))*P1819+INDEX('BCA Inputs'!$Y$14:$Y$54,MATCH(I1819,'BCA Inputs'!$M$14:$M$54,0))*O1819+INDEX('BCA Inputs'!$Z$14:$Z$54,MATCH(I1819,'BCA Inputs'!$M$14:$M$54,0))*Q1819+INDEX('BCA Inputs'!$AA$14:$AA$54,MATCH(I1819,'BCA Inputs'!$M$14:$M$54,0))*F1819+INDEX('BCA Inputs'!$AB$14:$AB$54,MATCH(I1819,'BCA Inputs'!$M$14:$M$54,0))*G1819,IF($B$3="RG&amp;E",INDEX('BCA Inputs'!$BG$14:$BG$54,MATCH(I1819,'BCA Inputs'!$AW$14:$AW$54,0))*P1819+INDEX('BCA Inputs'!$BH$14:$BH$54,MATCH(I1819,'BCA Inputs'!$AW$14:$AW$54,0))*O1819+INDEX('BCA Inputs'!$BI$14:$BI$54,MATCH(I1819,'BCA Inputs'!$AW$14:$AW$54,0))*Q1819+INDEX('BCA Inputs'!$BJ$14:$BJ$54,MATCH(I1819,'BCA Inputs'!$AW$14:$AW$54,0))*F1819+INDEX('BCA Inputs'!$BK$14:$BK$54,MATCH(I1819,'BCA Inputs'!$AW$14:$AW$54,0))*G1819,"")),"")</f>
        <v/>
      </c>
      <c r="AA1819" s="237" t="str">
        <f t="shared" si="285"/>
        <v/>
      </c>
      <c r="AC1819" s="238" t="str">
        <f>IFERROR((K1819+R1819)+IF($B$3="NYSEG",INDEX('BCA Inputs'!$AI$14:$AI$54,MATCH(I1819,'BCA Inputs'!$M$14:$M$54,0))*P1819+INDEX('BCA Inputs'!$AJ$14:$AJ$54,MATCH(I1819,'BCA Inputs'!$M$14:$M$54,0))*Q1819,IF($B$3="RG&amp;E",INDEX('BCA Inputs'!$BR$14:$BR$54,MATCH(I1819,'BCA Inputs'!$AW$14:$AW$54,0))*P1819+INDEX('BCA Inputs'!$BS$14:$BS$54,MATCH(I1819,'BCA Inputs'!$AW$14:$AW$54,0))*Q1819,"")),"")</f>
        <v/>
      </c>
      <c r="AD1819" s="181" t="str">
        <f>IFERROR(IF($B$3="NYSEG",INDEX('BCA Inputs'!$AD$14:$AD$54,MATCH(I1819,'BCA Inputs'!$M$14:$M$54,0))*P1819+INDEX('BCA Inputs'!$AE$14:$AE$54,MATCH(I1819,'BCA Inputs'!$M$14:$M$54,0))*O1819+INDEX('BCA Inputs'!$AF$14:$AF$54,MATCH(I1819,'BCA Inputs'!$M$14:$M$54,0))*Q1819+INDEX('BCA Inputs'!$AG$14:$AG$54,MATCH(I1819,'BCA Inputs'!$M$14:$M$54,0))*F1819+INDEX('BCA Inputs'!$AH$14:$AH$54,MATCH(I1819,'BCA Inputs'!$M$14:$M$54,0))*G1819,IF($B$3="RG&amp;E",INDEX('BCA Inputs'!$BM$14:$BM$54,MATCH(I1819,'BCA Inputs'!$AW$14:$AW$54,0))*P1819+INDEX('BCA Inputs'!$BN$14:$BN$54,MATCH(I1819,'BCA Inputs'!$AW$14:$AW$54,0))*O1819+INDEX('BCA Inputs'!$BO$14:$BO$54,MATCH(I1819,'BCA Inputs'!$AW$14:$AW$54,0))*Q1819+INDEX('BCA Inputs'!$BP$14:$BP$54,MATCH(I1819,'BCA Inputs'!$AW$14:$AW$54,0))*F1819+INDEX('BCA Inputs'!$BQ$14:$BQ$54,MATCH(I1819,'BCA Inputs'!$AW$14:$AW$54,0))*G1819,"")),"")</f>
        <v/>
      </c>
      <c r="AE1819" s="237" t="str">
        <f t="shared" si="286"/>
        <v/>
      </c>
      <c r="AF1819" s="198">
        <f t="shared" si="288"/>
        <v>0</v>
      </c>
      <c r="AG1819" s="239">
        <f t="shared" si="289"/>
        <v>0</v>
      </c>
    </row>
    <row r="1820" spans="1:33">
      <c r="A1820" s="228"/>
      <c r="B1820" s="176"/>
      <c r="C1820" s="229"/>
      <c r="D1820" s="230"/>
      <c r="E1820" s="230"/>
      <c r="F1820" s="230"/>
      <c r="G1820" s="230"/>
      <c r="H1820" s="231"/>
      <c r="I1820" s="231"/>
      <c r="J1820" s="232"/>
      <c r="K1820" s="232"/>
      <c r="L1820" s="232"/>
      <c r="M1820" s="181">
        <f t="shared" si="287"/>
        <v>0</v>
      </c>
      <c r="N1820" s="181">
        <f>IF(H1820="",0,H1820*I1820*'Avoided Water Savings Cost'!$C$16)</f>
        <v>0</v>
      </c>
      <c r="O1820" s="545">
        <f>IF(C1820="",0,IF($B$3="NYSEG",C1820/(1-'Avoided Electric Costs 2020'!$W$21),IF($B$3="RG&amp;E",C1820/(1-'Avoided Electric Costs 2020'!$X$21),"")))</f>
        <v>0</v>
      </c>
      <c r="P1820" s="546">
        <f>IF(D1820="",0,IF($B$3="NYSEG",D1820/(1-'Avoided Electric Costs 2020'!$W$21),IF($B$3="RG&amp;E",D1820/(1-'Avoided Electric Costs 2020'!$X$21),"")))</f>
        <v>0</v>
      </c>
      <c r="Q1820" s="546">
        <f>IF(E1820="",0,IF($B$3="NYSEG",E1820/(1-'Avoided Natural Gas Costs 2020'!$J$34),IF($B$3="RG&amp;E",E1820/(1-'Avoided Natural Gas Costs 2020'!$K$34),"")))</f>
        <v>0</v>
      </c>
      <c r="R1820" s="233" t="str">
        <f>IFERROR(IF(P1820*'BCA Inputs'!$C$1+Q1820*'BCA Inputs'!$C$2+F1820*'BCA Inputs'!$C$2+G1820*'BCA Inputs'!$C$2=0,"",P1820*'BCA Inputs'!$C$1+Q1820*'BCA Inputs'!$C$2+F1820*'BCA Inputs'!$C$2+G1820*'BCA Inputs'!$C$2),"")</f>
        <v/>
      </c>
      <c r="S1820" s="181" t="str">
        <f t="shared" si="280"/>
        <v/>
      </c>
      <c r="T1820" s="181" t="str">
        <f>IFERROR(IF($B$3="NYSEG",(INDEX('BCA Inputs'!$N$14:$N$54,MATCH(I1820,'BCA Inputs'!$M$14:$M$54,0))*P1820+INDEX('BCA Inputs'!$O$14:$O$54,MATCH(I1820,'BCA Inputs'!$M$14:$M$54,0))*O1820+INDEX('BCA Inputs'!P:P,MATCH(I1820,'BCA Inputs'!M:M,0))*Q1820+INDEX('BCA Inputs'!Q:Q,MATCH(I1820,'BCA Inputs'!M:M,0))*F1820+INDEX('BCA Inputs'!R:R,MATCH(I1820,'BCA Inputs'!M:M,0))*G1820)+L1820+N1820,IF($B$3="RG&amp;E",(INDEX('BCA Inputs'!$AX$14:$AX$54,MATCH(I1820,'BCA Inputs'!$AW$14:$AW$54,0))*P1820+INDEX('BCA Inputs'!$AY$14:$AY$54,MATCH(I1820,'BCA Inputs'!$AW$14:$AW$54,0))*O1820+INDEX('BCA Inputs'!$AZ$14:$AZ$54,MATCH(I1820,'BCA Inputs'!$AW$14:$AW$54,0))*Q1820+INDEX('BCA Inputs'!$BA$14:$BA$54,MATCH(I1820,'BCA Inputs'!$AW$14:$AW$54,0))*F1820+INDEX('BCA Inputs'!$BB$14:$BB$54,MATCH(I1820,'BCA Inputs'!$AW$14:$AW$54,0))*G1820)+L1820+N1820,"")),"")</f>
        <v/>
      </c>
      <c r="U1820" s="234" t="str">
        <f t="shared" si="281"/>
        <v/>
      </c>
      <c r="V1820" s="234" t="str">
        <f t="shared" si="282"/>
        <v/>
      </c>
      <c r="W1820" s="234" t="str">
        <f t="shared" si="283"/>
        <v/>
      </c>
      <c r="Y1820" s="235" t="str">
        <f t="shared" si="284"/>
        <v/>
      </c>
      <c r="Z1820" s="236" t="str">
        <f>IFERROR(IF($B$3="NYSEG",INDEX('BCA Inputs'!$X$14:$X$54,MATCH(I1820,'BCA Inputs'!$M$14:$M$54,0))*P1820+INDEX('BCA Inputs'!$Y$14:$Y$54,MATCH(I1820,'BCA Inputs'!$M$14:$M$54,0))*O1820+INDEX('BCA Inputs'!$Z$14:$Z$54,MATCH(I1820,'BCA Inputs'!$M$14:$M$54,0))*Q1820+INDEX('BCA Inputs'!$AA$14:$AA$54,MATCH(I1820,'BCA Inputs'!$M$14:$M$54,0))*F1820+INDEX('BCA Inputs'!$AB$14:$AB$54,MATCH(I1820,'BCA Inputs'!$M$14:$M$54,0))*G1820,IF($B$3="RG&amp;E",INDEX('BCA Inputs'!$BG$14:$BG$54,MATCH(I1820,'BCA Inputs'!$AW$14:$AW$54,0))*P1820+INDEX('BCA Inputs'!$BH$14:$BH$54,MATCH(I1820,'BCA Inputs'!$AW$14:$AW$54,0))*O1820+INDEX('BCA Inputs'!$BI$14:$BI$54,MATCH(I1820,'BCA Inputs'!$AW$14:$AW$54,0))*Q1820+INDEX('BCA Inputs'!$BJ$14:$BJ$54,MATCH(I1820,'BCA Inputs'!$AW$14:$AW$54,0))*F1820+INDEX('BCA Inputs'!$BK$14:$BK$54,MATCH(I1820,'BCA Inputs'!$AW$14:$AW$54,0))*G1820,"")),"")</f>
        <v/>
      </c>
      <c r="AA1820" s="237" t="str">
        <f t="shared" si="285"/>
        <v/>
      </c>
      <c r="AC1820" s="238" t="str">
        <f>IFERROR((K1820+R1820)+IF($B$3="NYSEG",INDEX('BCA Inputs'!$AI$14:$AI$54,MATCH(I1820,'BCA Inputs'!$M$14:$M$54,0))*P1820+INDEX('BCA Inputs'!$AJ$14:$AJ$54,MATCH(I1820,'BCA Inputs'!$M$14:$M$54,0))*Q1820,IF($B$3="RG&amp;E",INDEX('BCA Inputs'!$BR$14:$BR$54,MATCH(I1820,'BCA Inputs'!$AW$14:$AW$54,0))*P1820+INDEX('BCA Inputs'!$BS$14:$BS$54,MATCH(I1820,'BCA Inputs'!$AW$14:$AW$54,0))*Q1820,"")),"")</f>
        <v/>
      </c>
      <c r="AD1820" s="181" t="str">
        <f>IFERROR(IF($B$3="NYSEG",INDEX('BCA Inputs'!$AD$14:$AD$54,MATCH(I1820,'BCA Inputs'!$M$14:$M$54,0))*P1820+INDEX('BCA Inputs'!$AE$14:$AE$54,MATCH(I1820,'BCA Inputs'!$M$14:$M$54,0))*O1820+INDEX('BCA Inputs'!$AF$14:$AF$54,MATCH(I1820,'BCA Inputs'!$M$14:$M$54,0))*Q1820+INDEX('BCA Inputs'!$AG$14:$AG$54,MATCH(I1820,'BCA Inputs'!$M$14:$M$54,0))*F1820+INDEX('BCA Inputs'!$AH$14:$AH$54,MATCH(I1820,'BCA Inputs'!$M$14:$M$54,0))*G1820,IF($B$3="RG&amp;E",INDEX('BCA Inputs'!$BM$14:$BM$54,MATCH(I1820,'BCA Inputs'!$AW$14:$AW$54,0))*P1820+INDEX('BCA Inputs'!$BN$14:$BN$54,MATCH(I1820,'BCA Inputs'!$AW$14:$AW$54,0))*O1820+INDEX('BCA Inputs'!$BO$14:$BO$54,MATCH(I1820,'BCA Inputs'!$AW$14:$AW$54,0))*Q1820+INDEX('BCA Inputs'!$BP$14:$BP$54,MATCH(I1820,'BCA Inputs'!$AW$14:$AW$54,0))*F1820+INDEX('BCA Inputs'!$BQ$14:$BQ$54,MATCH(I1820,'BCA Inputs'!$AW$14:$AW$54,0))*G1820,"")),"")</f>
        <v/>
      </c>
      <c r="AE1820" s="237" t="str">
        <f t="shared" si="286"/>
        <v/>
      </c>
      <c r="AF1820" s="198">
        <f t="shared" si="288"/>
        <v>0</v>
      </c>
      <c r="AG1820" s="239">
        <f t="shared" si="289"/>
        <v>0</v>
      </c>
    </row>
    <row r="1821" spans="1:33">
      <c r="A1821" s="228"/>
      <c r="B1821" s="176"/>
      <c r="C1821" s="229"/>
      <c r="D1821" s="230"/>
      <c r="E1821" s="230"/>
      <c r="F1821" s="230"/>
      <c r="G1821" s="230"/>
      <c r="H1821" s="231"/>
      <c r="I1821" s="231"/>
      <c r="J1821" s="232"/>
      <c r="K1821" s="232"/>
      <c r="L1821" s="232"/>
      <c r="M1821" s="181">
        <f t="shared" si="287"/>
        <v>0</v>
      </c>
      <c r="N1821" s="181">
        <f>IF(H1821="",0,H1821*I1821*'Avoided Water Savings Cost'!$C$16)</f>
        <v>0</v>
      </c>
      <c r="O1821" s="545">
        <f>IF(C1821="",0,IF($B$3="NYSEG",C1821/(1-'Avoided Electric Costs 2020'!$W$21),IF($B$3="RG&amp;E",C1821/(1-'Avoided Electric Costs 2020'!$X$21),"")))</f>
        <v>0</v>
      </c>
      <c r="P1821" s="546">
        <f>IF(D1821="",0,IF($B$3="NYSEG",D1821/(1-'Avoided Electric Costs 2020'!$W$21),IF($B$3="RG&amp;E",D1821/(1-'Avoided Electric Costs 2020'!$X$21),"")))</f>
        <v>0</v>
      </c>
      <c r="Q1821" s="546">
        <f>IF(E1821="",0,IF($B$3="NYSEG",E1821/(1-'Avoided Natural Gas Costs 2020'!$J$34),IF($B$3="RG&amp;E",E1821/(1-'Avoided Natural Gas Costs 2020'!$K$34),"")))</f>
        <v>0</v>
      </c>
      <c r="R1821" s="233" t="str">
        <f>IFERROR(IF(P1821*'BCA Inputs'!$C$1+Q1821*'BCA Inputs'!$C$2+F1821*'BCA Inputs'!$C$2+G1821*'BCA Inputs'!$C$2=0,"",P1821*'BCA Inputs'!$C$1+Q1821*'BCA Inputs'!$C$2+F1821*'BCA Inputs'!$C$2+G1821*'BCA Inputs'!$C$2),"")</f>
        <v/>
      </c>
      <c r="S1821" s="181" t="str">
        <f t="shared" si="280"/>
        <v/>
      </c>
      <c r="T1821" s="181" t="str">
        <f>IFERROR(IF($B$3="NYSEG",(INDEX('BCA Inputs'!$N$14:$N$54,MATCH(I1821,'BCA Inputs'!$M$14:$M$54,0))*P1821+INDEX('BCA Inputs'!$O$14:$O$54,MATCH(I1821,'BCA Inputs'!$M$14:$M$54,0))*O1821+INDEX('BCA Inputs'!P:P,MATCH(I1821,'BCA Inputs'!M:M,0))*Q1821+INDEX('BCA Inputs'!Q:Q,MATCH(I1821,'BCA Inputs'!M:M,0))*F1821+INDEX('BCA Inputs'!R:R,MATCH(I1821,'BCA Inputs'!M:M,0))*G1821)+L1821+N1821,IF($B$3="RG&amp;E",(INDEX('BCA Inputs'!$AX$14:$AX$54,MATCH(I1821,'BCA Inputs'!$AW$14:$AW$54,0))*P1821+INDEX('BCA Inputs'!$AY$14:$AY$54,MATCH(I1821,'BCA Inputs'!$AW$14:$AW$54,0))*O1821+INDEX('BCA Inputs'!$AZ$14:$AZ$54,MATCH(I1821,'BCA Inputs'!$AW$14:$AW$54,0))*Q1821+INDEX('BCA Inputs'!$BA$14:$BA$54,MATCH(I1821,'BCA Inputs'!$AW$14:$AW$54,0))*F1821+INDEX('BCA Inputs'!$BB$14:$BB$54,MATCH(I1821,'BCA Inputs'!$AW$14:$AW$54,0))*G1821)+L1821+N1821,"")),"")</f>
        <v/>
      </c>
      <c r="U1821" s="234" t="str">
        <f t="shared" si="281"/>
        <v/>
      </c>
      <c r="V1821" s="234" t="str">
        <f t="shared" si="282"/>
        <v/>
      </c>
      <c r="W1821" s="234" t="str">
        <f t="shared" si="283"/>
        <v/>
      </c>
      <c r="Y1821" s="235" t="str">
        <f t="shared" si="284"/>
        <v/>
      </c>
      <c r="Z1821" s="236" t="str">
        <f>IFERROR(IF($B$3="NYSEG",INDEX('BCA Inputs'!$X$14:$X$54,MATCH(I1821,'BCA Inputs'!$M$14:$M$54,0))*P1821+INDEX('BCA Inputs'!$Y$14:$Y$54,MATCH(I1821,'BCA Inputs'!$M$14:$M$54,0))*O1821+INDEX('BCA Inputs'!$Z$14:$Z$54,MATCH(I1821,'BCA Inputs'!$M$14:$M$54,0))*Q1821+INDEX('BCA Inputs'!$AA$14:$AA$54,MATCH(I1821,'BCA Inputs'!$M$14:$M$54,0))*F1821+INDEX('BCA Inputs'!$AB$14:$AB$54,MATCH(I1821,'BCA Inputs'!$M$14:$M$54,0))*G1821,IF($B$3="RG&amp;E",INDEX('BCA Inputs'!$BG$14:$BG$54,MATCH(I1821,'BCA Inputs'!$AW$14:$AW$54,0))*P1821+INDEX('BCA Inputs'!$BH$14:$BH$54,MATCH(I1821,'BCA Inputs'!$AW$14:$AW$54,0))*O1821+INDEX('BCA Inputs'!$BI$14:$BI$54,MATCH(I1821,'BCA Inputs'!$AW$14:$AW$54,0))*Q1821+INDEX('BCA Inputs'!$BJ$14:$BJ$54,MATCH(I1821,'BCA Inputs'!$AW$14:$AW$54,0))*F1821+INDEX('BCA Inputs'!$BK$14:$BK$54,MATCH(I1821,'BCA Inputs'!$AW$14:$AW$54,0))*G1821,"")),"")</f>
        <v/>
      </c>
      <c r="AA1821" s="237" t="str">
        <f t="shared" si="285"/>
        <v/>
      </c>
      <c r="AC1821" s="238" t="str">
        <f>IFERROR((K1821+R1821)+IF($B$3="NYSEG",INDEX('BCA Inputs'!$AI$14:$AI$54,MATCH(I1821,'BCA Inputs'!$M$14:$M$54,0))*P1821+INDEX('BCA Inputs'!$AJ$14:$AJ$54,MATCH(I1821,'BCA Inputs'!$M$14:$M$54,0))*Q1821,IF($B$3="RG&amp;E",INDEX('BCA Inputs'!$BR$14:$BR$54,MATCH(I1821,'BCA Inputs'!$AW$14:$AW$54,0))*P1821+INDEX('BCA Inputs'!$BS$14:$BS$54,MATCH(I1821,'BCA Inputs'!$AW$14:$AW$54,0))*Q1821,"")),"")</f>
        <v/>
      </c>
      <c r="AD1821" s="181" t="str">
        <f>IFERROR(IF($B$3="NYSEG",INDEX('BCA Inputs'!$AD$14:$AD$54,MATCH(I1821,'BCA Inputs'!$M$14:$M$54,0))*P1821+INDEX('BCA Inputs'!$AE$14:$AE$54,MATCH(I1821,'BCA Inputs'!$M$14:$M$54,0))*O1821+INDEX('BCA Inputs'!$AF$14:$AF$54,MATCH(I1821,'BCA Inputs'!$M$14:$M$54,0))*Q1821+INDEX('BCA Inputs'!$AG$14:$AG$54,MATCH(I1821,'BCA Inputs'!$M$14:$M$54,0))*F1821+INDEX('BCA Inputs'!$AH$14:$AH$54,MATCH(I1821,'BCA Inputs'!$M$14:$M$54,0))*G1821,IF($B$3="RG&amp;E",INDEX('BCA Inputs'!$BM$14:$BM$54,MATCH(I1821,'BCA Inputs'!$AW$14:$AW$54,0))*P1821+INDEX('BCA Inputs'!$BN$14:$BN$54,MATCH(I1821,'BCA Inputs'!$AW$14:$AW$54,0))*O1821+INDEX('BCA Inputs'!$BO$14:$BO$54,MATCH(I1821,'BCA Inputs'!$AW$14:$AW$54,0))*Q1821+INDEX('BCA Inputs'!$BP$14:$BP$54,MATCH(I1821,'BCA Inputs'!$AW$14:$AW$54,0))*F1821+INDEX('BCA Inputs'!$BQ$14:$BQ$54,MATCH(I1821,'BCA Inputs'!$AW$14:$AW$54,0))*G1821,"")),"")</f>
        <v/>
      </c>
      <c r="AE1821" s="237" t="str">
        <f t="shared" si="286"/>
        <v/>
      </c>
      <c r="AF1821" s="198">
        <f t="shared" si="288"/>
        <v>0</v>
      </c>
      <c r="AG1821" s="239">
        <f t="shared" si="289"/>
        <v>0</v>
      </c>
    </row>
    <row r="1822" spans="1:33">
      <c r="A1822" s="228"/>
      <c r="B1822" s="176"/>
      <c r="C1822" s="229"/>
      <c r="D1822" s="230"/>
      <c r="E1822" s="230"/>
      <c r="F1822" s="230"/>
      <c r="G1822" s="230"/>
      <c r="H1822" s="231"/>
      <c r="I1822" s="231"/>
      <c r="J1822" s="232"/>
      <c r="K1822" s="232"/>
      <c r="L1822" s="232"/>
      <c r="M1822" s="181">
        <f t="shared" si="287"/>
        <v>0</v>
      </c>
      <c r="N1822" s="181">
        <f>IF(H1822="",0,H1822*I1822*'Avoided Water Savings Cost'!$C$16)</f>
        <v>0</v>
      </c>
      <c r="O1822" s="545">
        <f>IF(C1822="",0,IF($B$3="NYSEG",C1822/(1-'Avoided Electric Costs 2020'!$W$21),IF($B$3="RG&amp;E",C1822/(1-'Avoided Electric Costs 2020'!$X$21),"")))</f>
        <v>0</v>
      </c>
      <c r="P1822" s="546">
        <f>IF(D1822="",0,IF($B$3="NYSEG",D1822/(1-'Avoided Electric Costs 2020'!$W$21),IF($B$3="RG&amp;E",D1822/(1-'Avoided Electric Costs 2020'!$X$21),"")))</f>
        <v>0</v>
      </c>
      <c r="Q1822" s="546">
        <f>IF(E1822="",0,IF($B$3="NYSEG",E1822/(1-'Avoided Natural Gas Costs 2020'!$J$34),IF($B$3="RG&amp;E",E1822/(1-'Avoided Natural Gas Costs 2020'!$K$34),"")))</f>
        <v>0</v>
      </c>
      <c r="R1822" s="233" t="str">
        <f>IFERROR(IF(P1822*'BCA Inputs'!$C$1+Q1822*'BCA Inputs'!$C$2+F1822*'BCA Inputs'!$C$2+G1822*'BCA Inputs'!$C$2=0,"",P1822*'BCA Inputs'!$C$1+Q1822*'BCA Inputs'!$C$2+F1822*'BCA Inputs'!$C$2+G1822*'BCA Inputs'!$C$2),"")</f>
        <v/>
      </c>
      <c r="S1822" s="181" t="str">
        <f t="shared" si="280"/>
        <v/>
      </c>
      <c r="T1822" s="181" t="str">
        <f>IFERROR(IF($B$3="NYSEG",(INDEX('BCA Inputs'!$N$14:$N$54,MATCH(I1822,'BCA Inputs'!$M$14:$M$54,0))*P1822+INDEX('BCA Inputs'!$O$14:$O$54,MATCH(I1822,'BCA Inputs'!$M$14:$M$54,0))*O1822+INDEX('BCA Inputs'!P:P,MATCH(I1822,'BCA Inputs'!M:M,0))*Q1822+INDEX('BCA Inputs'!Q:Q,MATCH(I1822,'BCA Inputs'!M:M,0))*F1822+INDEX('BCA Inputs'!R:R,MATCH(I1822,'BCA Inputs'!M:M,0))*G1822)+L1822+N1822,IF($B$3="RG&amp;E",(INDEX('BCA Inputs'!$AX$14:$AX$54,MATCH(I1822,'BCA Inputs'!$AW$14:$AW$54,0))*P1822+INDEX('BCA Inputs'!$AY$14:$AY$54,MATCH(I1822,'BCA Inputs'!$AW$14:$AW$54,0))*O1822+INDEX('BCA Inputs'!$AZ$14:$AZ$54,MATCH(I1822,'BCA Inputs'!$AW$14:$AW$54,0))*Q1822+INDEX('BCA Inputs'!$BA$14:$BA$54,MATCH(I1822,'BCA Inputs'!$AW$14:$AW$54,0))*F1822+INDEX('BCA Inputs'!$BB$14:$BB$54,MATCH(I1822,'BCA Inputs'!$AW$14:$AW$54,0))*G1822)+L1822+N1822,"")),"")</f>
        <v/>
      </c>
      <c r="U1822" s="234" t="str">
        <f t="shared" si="281"/>
        <v/>
      </c>
      <c r="V1822" s="234" t="str">
        <f t="shared" si="282"/>
        <v/>
      </c>
      <c r="W1822" s="234" t="str">
        <f t="shared" si="283"/>
        <v/>
      </c>
      <c r="Y1822" s="235" t="str">
        <f t="shared" si="284"/>
        <v/>
      </c>
      <c r="Z1822" s="236" t="str">
        <f>IFERROR(IF($B$3="NYSEG",INDEX('BCA Inputs'!$X$14:$X$54,MATCH(I1822,'BCA Inputs'!$M$14:$M$54,0))*P1822+INDEX('BCA Inputs'!$Y$14:$Y$54,MATCH(I1822,'BCA Inputs'!$M$14:$M$54,0))*O1822+INDEX('BCA Inputs'!$Z$14:$Z$54,MATCH(I1822,'BCA Inputs'!$M$14:$M$54,0))*Q1822+INDEX('BCA Inputs'!$AA$14:$AA$54,MATCH(I1822,'BCA Inputs'!$M$14:$M$54,0))*F1822+INDEX('BCA Inputs'!$AB$14:$AB$54,MATCH(I1822,'BCA Inputs'!$M$14:$M$54,0))*G1822,IF($B$3="RG&amp;E",INDEX('BCA Inputs'!$BG$14:$BG$54,MATCH(I1822,'BCA Inputs'!$AW$14:$AW$54,0))*P1822+INDEX('BCA Inputs'!$BH$14:$BH$54,MATCH(I1822,'BCA Inputs'!$AW$14:$AW$54,0))*O1822+INDEX('BCA Inputs'!$BI$14:$BI$54,MATCH(I1822,'BCA Inputs'!$AW$14:$AW$54,0))*Q1822+INDEX('BCA Inputs'!$BJ$14:$BJ$54,MATCH(I1822,'BCA Inputs'!$AW$14:$AW$54,0))*F1822+INDEX('BCA Inputs'!$BK$14:$BK$54,MATCH(I1822,'BCA Inputs'!$AW$14:$AW$54,0))*G1822,"")),"")</f>
        <v/>
      </c>
      <c r="AA1822" s="237" t="str">
        <f t="shared" si="285"/>
        <v/>
      </c>
      <c r="AC1822" s="238" t="str">
        <f>IFERROR((K1822+R1822)+IF($B$3="NYSEG",INDEX('BCA Inputs'!$AI$14:$AI$54,MATCH(I1822,'BCA Inputs'!$M$14:$M$54,0))*P1822+INDEX('BCA Inputs'!$AJ$14:$AJ$54,MATCH(I1822,'BCA Inputs'!$M$14:$M$54,0))*Q1822,IF($B$3="RG&amp;E",INDEX('BCA Inputs'!$BR$14:$BR$54,MATCH(I1822,'BCA Inputs'!$AW$14:$AW$54,0))*P1822+INDEX('BCA Inputs'!$BS$14:$BS$54,MATCH(I1822,'BCA Inputs'!$AW$14:$AW$54,0))*Q1822,"")),"")</f>
        <v/>
      </c>
      <c r="AD1822" s="181" t="str">
        <f>IFERROR(IF($B$3="NYSEG",INDEX('BCA Inputs'!$AD$14:$AD$54,MATCH(I1822,'BCA Inputs'!$M$14:$M$54,0))*P1822+INDEX('BCA Inputs'!$AE$14:$AE$54,MATCH(I1822,'BCA Inputs'!$M$14:$M$54,0))*O1822+INDEX('BCA Inputs'!$AF$14:$AF$54,MATCH(I1822,'BCA Inputs'!$M$14:$M$54,0))*Q1822+INDEX('BCA Inputs'!$AG$14:$AG$54,MATCH(I1822,'BCA Inputs'!$M$14:$M$54,0))*F1822+INDEX('BCA Inputs'!$AH$14:$AH$54,MATCH(I1822,'BCA Inputs'!$M$14:$M$54,0))*G1822,IF($B$3="RG&amp;E",INDEX('BCA Inputs'!$BM$14:$BM$54,MATCH(I1822,'BCA Inputs'!$AW$14:$AW$54,0))*P1822+INDEX('BCA Inputs'!$BN$14:$BN$54,MATCH(I1822,'BCA Inputs'!$AW$14:$AW$54,0))*O1822+INDEX('BCA Inputs'!$BO$14:$BO$54,MATCH(I1822,'BCA Inputs'!$AW$14:$AW$54,0))*Q1822+INDEX('BCA Inputs'!$BP$14:$BP$54,MATCH(I1822,'BCA Inputs'!$AW$14:$AW$54,0))*F1822+INDEX('BCA Inputs'!$BQ$14:$BQ$54,MATCH(I1822,'BCA Inputs'!$AW$14:$AW$54,0))*G1822,"")),"")</f>
        <v/>
      </c>
      <c r="AE1822" s="237" t="str">
        <f t="shared" si="286"/>
        <v/>
      </c>
      <c r="AF1822" s="198">
        <f t="shared" si="288"/>
        <v>0</v>
      </c>
      <c r="AG1822" s="239">
        <f t="shared" si="289"/>
        <v>0</v>
      </c>
    </row>
    <row r="1823" spans="1:33">
      <c r="A1823" s="228"/>
      <c r="B1823" s="176"/>
      <c r="C1823" s="229"/>
      <c r="D1823" s="230"/>
      <c r="E1823" s="230"/>
      <c r="F1823" s="230"/>
      <c r="G1823" s="230"/>
      <c r="H1823" s="231"/>
      <c r="I1823" s="231"/>
      <c r="J1823" s="232"/>
      <c r="K1823" s="232"/>
      <c r="L1823" s="232"/>
      <c r="M1823" s="181">
        <f t="shared" si="287"/>
        <v>0</v>
      </c>
      <c r="N1823" s="181">
        <f>IF(H1823="",0,H1823*I1823*'Avoided Water Savings Cost'!$C$16)</f>
        <v>0</v>
      </c>
      <c r="O1823" s="545">
        <f>IF(C1823="",0,IF($B$3="NYSEG",C1823/(1-'Avoided Electric Costs 2020'!$W$21),IF($B$3="RG&amp;E",C1823/(1-'Avoided Electric Costs 2020'!$X$21),"")))</f>
        <v>0</v>
      </c>
      <c r="P1823" s="546">
        <f>IF(D1823="",0,IF($B$3="NYSEG",D1823/(1-'Avoided Electric Costs 2020'!$W$21),IF($B$3="RG&amp;E",D1823/(1-'Avoided Electric Costs 2020'!$X$21),"")))</f>
        <v>0</v>
      </c>
      <c r="Q1823" s="546">
        <f>IF(E1823="",0,IF($B$3="NYSEG",E1823/(1-'Avoided Natural Gas Costs 2020'!$J$34),IF($B$3="RG&amp;E",E1823/(1-'Avoided Natural Gas Costs 2020'!$K$34),"")))</f>
        <v>0</v>
      </c>
      <c r="R1823" s="233" t="str">
        <f>IFERROR(IF(P1823*'BCA Inputs'!$C$1+Q1823*'BCA Inputs'!$C$2+F1823*'BCA Inputs'!$C$2+G1823*'BCA Inputs'!$C$2=0,"",P1823*'BCA Inputs'!$C$1+Q1823*'BCA Inputs'!$C$2+F1823*'BCA Inputs'!$C$2+G1823*'BCA Inputs'!$C$2),"")</f>
        <v/>
      </c>
      <c r="S1823" s="181" t="str">
        <f t="shared" si="280"/>
        <v/>
      </c>
      <c r="T1823" s="181" t="str">
        <f>IFERROR(IF($B$3="NYSEG",(INDEX('BCA Inputs'!$N$14:$N$54,MATCH(I1823,'BCA Inputs'!$M$14:$M$54,0))*P1823+INDEX('BCA Inputs'!$O$14:$O$54,MATCH(I1823,'BCA Inputs'!$M$14:$M$54,0))*O1823+INDEX('BCA Inputs'!P:P,MATCH(I1823,'BCA Inputs'!M:M,0))*Q1823+INDEX('BCA Inputs'!Q:Q,MATCH(I1823,'BCA Inputs'!M:M,0))*F1823+INDEX('BCA Inputs'!R:R,MATCH(I1823,'BCA Inputs'!M:M,0))*G1823)+L1823+N1823,IF($B$3="RG&amp;E",(INDEX('BCA Inputs'!$AX$14:$AX$54,MATCH(I1823,'BCA Inputs'!$AW$14:$AW$54,0))*P1823+INDEX('BCA Inputs'!$AY$14:$AY$54,MATCH(I1823,'BCA Inputs'!$AW$14:$AW$54,0))*O1823+INDEX('BCA Inputs'!$AZ$14:$AZ$54,MATCH(I1823,'BCA Inputs'!$AW$14:$AW$54,0))*Q1823+INDEX('BCA Inputs'!$BA$14:$BA$54,MATCH(I1823,'BCA Inputs'!$AW$14:$AW$54,0))*F1823+INDEX('BCA Inputs'!$BB$14:$BB$54,MATCH(I1823,'BCA Inputs'!$AW$14:$AW$54,0))*G1823)+L1823+N1823,"")),"")</f>
        <v/>
      </c>
      <c r="U1823" s="234" t="str">
        <f t="shared" si="281"/>
        <v/>
      </c>
      <c r="V1823" s="234" t="str">
        <f t="shared" si="282"/>
        <v/>
      </c>
      <c r="W1823" s="234" t="str">
        <f t="shared" si="283"/>
        <v/>
      </c>
      <c r="Y1823" s="235" t="str">
        <f t="shared" si="284"/>
        <v/>
      </c>
      <c r="Z1823" s="236" t="str">
        <f>IFERROR(IF($B$3="NYSEG",INDEX('BCA Inputs'!$X$14:$X$54,MATCH(I1823,'BCA Inputs'!$M$14:$M$54,0))*P1823+INDEX('BCA Inputs'!$Y$14:$Y$54,MATCH(I1823,'BCA Inputs'!$M$14:$M$54,0))*O1823+INDEX('BCA Inputs'!$Z$14:$Z$54,MATCH(I1823,'BCA Inputs'!$M$14:$M$54,0))*Q1823+INDEX('BCA Inputs'!$AA$14:$AA$54,MATCH(I1823,'BCA Inputs'!$M$14:$M$54,0))*F1823+INDEX('BCA Inputs'!$AB$14:$AB$54,MATCH(I1823,'BCA Inputs'!$M$14:$M$54,0))*G1823,IF($B$3="RG&amp;E",INDEX('BCA Inputs'!$BG$14:$BG$54,MATCH(I1823,'BCA Inputs'!$AW$14:$AW$54,0))*P1823+INDEX('BCA Inputs'!$BH$14:$BH$54,MATCH(I1823,'BCA Inputs'!$AW$14:$AW$54,0))*O1823+INDEX('BCA Inputs'!$BI$14:$BI$54,MATCH(I1823,'BCA Inputs'!$AW$14:$AW$54,0))*Q1823+INDEX('BCA Inputs'!$BJ$14:$BJ$54,MATCH(I1823,'BCA Inputs'!$AW$14:$AW$54,0))*F1823+INDEX('BCA Inputs'!$BK$14:$BK$54,MATCH(I1823,'BCA Inputs'!$AW$14:$AW$54,0))*G1823,"")),"")</f>
        <v/>
      </c>
      <c r="AA1823" s="237" t="str">
        <f t="shared" si="285"/>
        <v/>
      </c>
      <c r="AC1823" s="238" t="str">
        <f>IFERROR((K1823+R1823)+IF($B$3="NYSEG",INDEX('BCA Inputs'!$AI$14:$AI$54,MATCH(I1823,'BCA Inputs'!$M$14:$M$54,0))*P1823+INDEX('BCA Inputs'!$AJ$14:$AJ$54,MATCH(I1823,'BCA Inputs'!$M$14:$M$54,0))*Q1823,IF($B$3="RG&amp;E",INDEX('BCA Inputs'!$BR$14:$BR$54,MATCH(I1823,'BCA Inputs'!$AW$14:$AW$54,0))*P1823+INDEX('BCA Inputs'!$BS$14:$BS$54,MATCH(I1823,'BCA Inputs'!$AW$14:$AW$54,0))*Q1823,"")),"")</f>
        <v/>
      </c>
      <c r="AD1823" s="181" t="str">
        <f>IFERROR(IF($B$3="NYSEG",INDEX('BCA Inputs'!$AD$14:$AD$54,MATCH(I1823,'BCA Inputs'!$M$14:$M$54,0))*P1823+INDEX('BCA Inputs'!$AE$14:$AE$54,MATCH(I1823,'BCA Inputs'!$M$14:$M$54,0))*O1823+INDEX('BCA Inputs'!$AF$14:$AF$54,MATCH(I1823,'BCA Inputs'!$M$14:$M$54,0))*Q1823+INDEX('BCA Inputs'!$AG$14:$AG$54,MATCH(I1823,'BCA Inputs'!$M$14:$M$54,0))*F1823+INDEX('BCA Inputs'!$AH$14:$AH$54,MATCH(I1823,'BCA Inputs'!$M$14:$M$54,0))*G1823,IF($B$3="RG&amp;E",INDEX('BCA Inputs'!$BM$14:$BM$54,MATCH(I1823,'BCA Inputs'!$AW$14:$AW$54,0))*P1823+INDEX('BCA Inputs'!$BN$14:$BN$54,MATCH(I1823,'BCA Inputs'!$AW$14:$AW$54,0))*O1823+INDEX('BCA Inputs'!$BO$14:$BO$54,MATCH(I1823,'BCA Inputs'!$AW$14:$AW$54,0))*Q1823+INDEX('BCA Inputs'!$BP$14:$BP$54,MATCH(I1823,'BCA Inputs'!$AW$14:$AW$54,0))*F1823+INDEX('BCA Inputs'!$BQ$14:$BQ$54,MATCH(I1823,'BCA Inputs'!$AW$14:$AW$54,0))*G1823,"")),"")</f>
        <v/>
      </c>
      <c r="AE1823" s="237" t="str">
        <f t="shared" si="286"/>
        <v/>
      </c>
      <c r="AF1823" s="198">
        <f t="shared" si="288"/>
        <v>0</v>
      </c>
      <c r="AG1823" s="239">
        <f t="shared" si="289"/>
        <v>0</v>
      </c>
    </row>
    <row r="1824" spans="1:33">
      <c r="A1824" s="228"/>
      <c r="B1824" s="176"/>
      <c r="C1824" s="229"/>
      <c r="D1824" s="230"/>
      <c r="E1824" s="230"/>
      <c r="F1824" s="230"/>
      <c r="G1824" s="230"/>
      <c r="H1824" s="231"/>
      <c r="I1824" s="231"/>
      <c r="J1824" s="232"/>
      <c r="K1824" s="232"/>
      <c r="L1824" s="232"/>
      <c r="M1824" s="181">
        <f t="shared" si="287"/>
        <v>0</v>
      </c>
      <c r="N1824" s="181">
        <f>IF(H1824="",0,H1824*I1824*'Avoided Water Savings Cost'!$C$16)</f>
        <v>0</v>
      </c>
      <c r="O1824" s="545">
        <f>IF(C1824="",0,IF($B$3="NYSEG",C1824/(1-'Avoided Electric Costs 2020'!$W$21),IF($B$3="RG&amp;E",C1824/(1-'Avoided Electric Costs 2020'!$X$21),"")))</f>
        <v>0</v>
      </c>
      <c r="P1824" s="546">
        <f>IF(D1824="",0,IF($B$3="NYSEG",D1824/(1-'Avoided Electric Costs 2020'!$W$21),IF($B$3="RG&amp;E",D1824/(1-'Avoided Electric Costs 2020'!$X$21),"")))</f>
        <v>0</v>
      </c>
      <c r="Q1824" s="546">
        <f>IF(E1824="",0,IF($B$3="NYSEG",E1824/(1-'Avoided Natural Gas Costs 2020'!$J$34),IF($B$3="RG&amp;E",E1824/(1-'Avoided Natural Gas Costs 2020'!$K$34),"")))</f>
        <v>0</v>
      </c>
      <c r="R1824" s="233" t="str">
        <f>IFERROR(IF(P1824*'BCA Inputs'!$C$1+Q1824*'BCA Inputs'!$C$2+F1824*'BCA Inputs'!$C$2+G1824*'BCA Inputs'!$C$2=0,"",P1824*'BCA Inputs'!$C$1+Q1824*'BCA Inputs'!$C$2+F1824*'BCA Inputs'!$C$2+G1824*'BCA Inputs'!$C$2),"")</f>
        <v/>
      </c>
      <c r="S1824" s="181" t="str">
        <f t="shared" si="280"/>
        <v/>
      </c>
      <c r="T1824" s="181" t="str">
        <f>IFERROR(IF($B$3="NYSEG",(INDEX('BCA Inputs'!$N$14:$N$54,MATCH(I1824,'BCA Inputs'!$M$14:$M$54,0))*P1824+INDEX('BCA Inputs'!$O$14:$O$54,MATCH(I1824,'BCA Inputs'!$M$14:$M$54,0))*O1824+INDEX('BCA Inputs'!P:P,MATCH(I1824,'BCA Inputs'!M:M,0))*Q1824+INDEX('BCA Inputs'!Q:Q,MATCH(I1824,'BCA Inputs'!M:M,0))*F1824+INDEX('BCA Inputs'!R:R,MATCH(I1824,'BCA Inputs'!M:M,0))*G1824)+L1824+N1824,IF($B$3="RG&amp;E",(INDEX('BCA Inputs'!$AX$14:$AX$54,MATCH(I1824,'BCA Inputs'!$AW$14:$AW$54,0))*P1824+INDEX('BCA Inputs'!$AY$14:$AY$54,MATCH(I1824,'BCA Inputs'!$AW$14:$AW$54,0))*O1824+INDEX('BCA Inputs'!$AZ$14:$AZ$54,MATCH(I1824,'BCA Inputs'!$AW$14:$AW$54,0))*Q1824+INDEX('BCA Inputs'!$BA$14:$BA$54,MATCH(I1824,'BCA Inputs'!$AW$14:$AW$54,0))*F1824+INDEX('BCA Inputs'!$BB$14:$BB$54,MATCH(I1824,'BCA Inputs'!$AW$14:$AW$54,0))*G1824)+L1824+N1824,"")),"")</f>
        <v/>
      </c>
      <c r="U1824" s="234" t="str">
        <f t="shared" si="281"/>
        <v/>
      </c>
      <c r="V1824" s="234" t="str">
        <f t="shared" si="282"/>
        <v/>
      </c>
      <c r="W1824" s="234" t="str">
        <f t="shared" si="283"/>
        <v/>
      </c>
      <c r="Y1824" s="235" t="str">
        <f t="shared" si="284"/>
        <v/>
      </c>
      <c r="Z1824" s="236" t="str">
        <f>IFERROR(IF($B$3="NYSEG",INDEX('BCA Inputs'!$X$14:$X$54,MATCH(I1824,'BCA Inputs'!$M$14:$M$54,0))*P1824+INDEX('BCA Inputs'!$Y$14:$Y$54,MATCH(I1824,'BCA Inputs'!$M$14:$M$54,0))*O1824+INDEX('BCA Inputs'!$Z$14:$Z$54,MATCH(I1824,'BCA Inputs'!$M$14:$M$54,0))*Q1824+INDEX('BCA Inputs'!$AA$14:$AA$54,MATCH(I1824,'BCA Inputs'!$M$14:$M$54,0))*F1824+INDEX('BCA Inputs'!$AB$14:$AB$54,MATCH(I1824,'BCA Inputs'!$M$14:$M$54,0))*G1824,IF($B$3="RG&amp;E",INDEX('BCA Inputs'!$BG$14:$BG$54,MATCH(I1824,'BCA Inputs'!$AW$14:$AW$54,0))*P1824+INDEX('BCA Inputs'!$BH$14:$BH$54,MATCH(I1824,'BCA Inputs'!$AW$14:$AW$54,0))*O1824+INDEX('BCA Inputs'!$BI$14:$BI$54,MATCH(I1824,'BCA Inputs'!$AW$14:$AW$54,0))*Q1824+INDEX('BCA Inputs'!$BJ$14:$BJ$54,MATCH(I1824,'BCA Inputs'!$AW$14:$AW$54,0))*F1824+INDEX('BCA Inputs'!$BK$14:$BK$54,MATCH(I1824,'BCA Inputs'!$AW$14:$AW$54,0))*G1824,"")),"")</f>
        <v/>
      </c>
      <c r="AA1824" s="237" t="str">
        <f t="shared" si="285"/>
        <v/>
      </c>
      <c r="AC1824" s="238" t="str">
        <f>IFERROR((K1824+R1824)+IF($B$3="NYSEG",INDEX('BCA Inputs'!$AI$14:$AI$54,MATCH(I1824,'BCA Inputs'!$M$14:$M$54,0))*P1824+INDEX('BCA Inputs'!$AJ$14:$AJ$54,MATCH(I1824,'BCA Inputs'!$M$14:$M$54,0))*Q1824,IF($B$3="RG&amp;E",INDEX('BCA Inputs'!$BR$14:$BR$54,MATCH(I1824,'BCA Inputs'!$AW$14:$AW$54,0))*P1824+INDEX('BCA Inputs'!$BS$14:$BS$54,MATCH(I1824,'BCA Inputs'!$AW$14:$AW$54,0))*Q1824,"")),"")</f>
        <v/>
      </c>
      <c r="AD1824" s="181" t="str">
        <f>IFERROR(IF($B$3="NYSEG",INDEX('BCA Inputs'!$AD$14:$AD$54,MATCH(I1824,'BCA Inputs'!$M$14:$M$54,0))*P1824+INDEX('BCA Inputs'!$AE$14:$AE$54,MATCH(I1824,'BCA Inputs'!$M$14:$M$54,0))*O1824+INDEX('BCA Inputs'!$AF$14:$AF$54,MATCH(I1824,'BCA Inputs'!$M$14:$M$54,0))*Q1824+INDEX('BCA Inputs'!$AG$14:$AG$54,MATCH(I1824,'BCA Inputs'!$M$14:$M$54,0))*F1824+INDEX('BCA Inputs'!$AH$14:$AH$54,MATCH(I1824,'BCA Inputs'!$M$14:$M$54,0))*G1824,IF($B$3="RG&amp;E",INDEX('BCA Inputs'!$BM$14:$BM$54,MATCH(I1824,'BCA Inputs'!$AW$14:$AW$54,0))*P1824+INDEX('BCA Inputs'!$BN$14:$BN$54,MATCH(I1824,'BCA Inputs'!$AW$14:$AW$54,0))*O1824+INDEX('BCA Inputs'!$BO$14:$BO$54,MATCH(I1824,'BCA Inputs'!$AW$14:$AW$54,0))*Q1824+INDEX('BCA Inputs'!$BP$14:$BP$54,MATCH(I1824,'BCA Inputs'!$AW$14:$AW$54,0))*F1824+INDEX('BCA Inputs'!$BQ$14:$BQ$54,MATCH(I1824,'BCA Inputs'!$AW$14:$AW$54,0))*G1824,"")),"")</f>
        <v/>
      </c>
      <c r="AE1824" s="237" t="str">
        <f t="shared" si="286"/>
        <v/>
      </c>
      <c r="AF1824" s="198">
        <f t="shared" si="288"/>
        <v>0</v>
      </c>
      <c r="AG1824" s="239">
        <f t="shared" si="289"/>
        <v>0</v>
      </c>
    </row>
    <row r="1825" spans="1:33">
      <c r="A1825" s="228"/>
      <c r="B1825" s="176"/>
      <c r="C1825" s="229"/>
      <c r="D1825" s="230"/>
      <c r="E1825" s="230"/>
      <c r="F1825" s="230"/>
      <c r="G1825" s="230"/>
      <c r="H1825" s="231"/>
      <c r="I1825" s="231"/>
      <c r="J1825" s="232"/>
      <c r="K1825" s="232"/>
      <c r="L1825" s="232"/>
      <c r="M1825" s="181">
        <f t="shared" si="287"/>
        <v>0</v>
      </c>
      <c r="N1825" s="181">
        <f>IF(H1825="",0,H1825*I1825*'Avoided Water Savings Cost'!$C$16)</f>
        <v>0</v>
      </c>
      <c r="O1825" s="545">
        <f>IF(C1825="",0,IF($B$3="NYSEG",C1825/(1-'Avoided Electric Costs 2020'!$W$21),IF($B$3="RG&amp;E",C1825/(1-'Avoided Electric Costs 2020'!$X$21),"")))</f>
        <v>0</v>
      </c>
      <c r="P1825" s="546">
        <f>IF(D1825="",0,IF($B$3="NYSEG",D1825/(1-'Avoided Electric Costs 2020'!$W$21),IF($B$3="RG&amp;E",D1825/(1-'Avoided Electric Costs 2020'!$X$21),"")))</f>
        <v>0</v>
      </c>
      <c r="Q1825" s="546">
        <f>IF(E1825="",0,IF($B$3="NYSEG",E1825/(1-'Avoided Natural Gas Costs 2020'!$J$34),IF($B$3="RG&amp;E",E1825/(1-'Avoided Natural Gas Costs 2020'!$K$34),"")))</f>
        <v>0</v>
      </c>
      <c r="R1825" s="233" t="str">
        <f>IFERROR(IF(P1825*'BCA Inputs'!$C$1+Q1825*'BCA Inputs'!$C$2+F1825*'BCA Inputs'!$C$2+G1825*'BCA Inputs'!$C$2=0,"",P1825*'BCA Inputs'!$C$1+Q1825*'BCA Inputs'!$C$2+F1825*'BCA Inputs'!$C$2+G1825*'BCA Inputs'!$C$2),"")</f>
        <v/>
      </c>
      <c r="S1825" s="181" t="str">
        <f t="shared" si="280"/>
        <v/>
      </c>
      <c r="T1825" s="181" t="str">
        <f>IFERROR(IF($B$3="NYSEG",(INDEX('BCA Inputs'!$N$14:$N$54,MATCH(I1825,'BCA Inputs'!$M$14:$M$54,0))*P1825+INDEX('BCA Inputs'!$O$14:$O$54,MATCH(I1825,'BCA Inputs'!$M$14:$M$54,0))*O1825+INDEX('BCA Inputs'!P:P,MATCH(I1825,'BCA Inputs'!M:M,0))*Q1825+INDEX('BCA Inputs'!Q:Q,MATCH(I1825,'BCA Inputs'!M:M,0))*F1825+INDEX('BCA Inputs'!R:R,MATCH(I1825,'BCA Inputs'!M:M,0))*G1825)+L1825+N1825,IF($B$3="RG&amp;E",(INDEX('BCA Inputs'!$AX$14:$AX$54,MATCH(I1825,'BCA Inputs'!$AW$14:$AW$54,0))*P1825+INDEX('BCA Inputs'!$AY$14:$AY$54,MATCH(I1825,'BCA Inputs'!$AW$14:$AW$54,0))*O1825+INDEX('BCA Inputs'!$AZ$14:$AZ$54,MATCH(I1825,'BCA Inputs'!$AW$14:$AW$54,0))*Q1825+INDEX('BCA Inputs'!$BA$14:$BA$54,MATCH(I1825,'BCA Inputs'!$AW$14:$AW$54,0))*F1825+INDEX('BCA Inputs'!$BB$14:$BB$54,MATCH(I1825,'BCA Inputs'!$AW$14:$AW$54,0))*G1825)+L1825+N1825,"")),"")</f>
        <v/>
      </c>
      <c r="U1825" s="234" t="str">
        <f t="shared" si="281"/>
        <v/>
      </c>
      <c r="V1825" s="234" t="str">
        <f t="shared" si="282"/>
        <v/>
      </c>
      <c r="W1825" s="234" t="str">
        <f t="shared" si="283"/>
        <v/>
      </c>
      <c r="Y1825" s="235" t="str">
        <f t="shared" si="284"/>
        <v/>
      </c>
      <c r="Z1825" s="236" t="str">
        <f>IFERROR(IF($B$3="NYSEG",INDEX('BCA Inputs'!$X$14:$X$54,MATCH(I1825,'BCA Inputs'!$M$14:$M$54,0))*P1825+INDEX('BCA Inputs'!$Y$14:$Y$54,MATCH(I1825,'BCA Inputs'!$M$14:$M$54,0))*O1825+INDEX('BCA Inputs'!$Z$14:$Z$54,MATCH(I1825,'BCA Inputs'!$M$14:$M$54,0))*Q1825+INDEX('BCA Inputs'!$AA$14:$AA$54,MATCH(I1825,'BCA Inputs'!$M$14:$M$54,0))*F1825+INDEX('BCA Inputs'!$AB$14:$AB$54,MATCH(I1825,'BCA Inputs'!$M$14:$M$54,0))*G1825,IF($B$3="RG&amp;E",INDEX('BCA Inputs'!$BG$14:$BG$54,MATCH(I1825,'BCA Inputs'!$AW$14:$AW$54,0))*P1825+INDEX('BCA Inputs'!$BH$14:$BH$54,MATCH(I1825,'BCA Inputs'!$AW$14:$AW$54,0))*O1825+INDEX('BCA Inputs'!$BI$14:$BI$54,MATCH(I1825,'BCA Inputs'!$AW$14:$AW$54,0))*Q1825+INDEX('BCA Inputs'!$BJ$14:$BJ$54,MATCH(I1825,'BCA Inputs'!$AW$14:$AW$54,0))*F1825+INDEX('BCA Inputs'!$BK$14:$BK$54,MATCH(I1825,'BCA Inputs'!$AW$14:$AW$54,0))*G1825,"")),"")</f>
        <v/>
      </c>
      <c r="AA1825" s="237" t="str">
        <f t="shared" si="285"/>
        <v/>
      </c>
      <c r="AC1825" s="238" t="str">
        <f>IFERROR((K1825+R1825)+IF($B$3="NYSEG",INDEX('BCA Inputs'!$AI$14:$AI$54,MATCH(I1825,'BCA Inputs'!$M$14:$M$54,0))*P1825+INDEX('BCA Inputs'!$AJ$14:$AJ$54,MATCH(I1825,'BCA Inputs'!$M$14:$M$54,0))*Q1825,IF($B$3="RG&amp;E",INDEX('BCA Inputs'!$BR$14:$BR$54,MATCH(I1825,'BCA Inputs'!$AW$14:$AW$54,0))*P1825+INDEX('BCA Inputs'!$BS$14:$BS$54,MATCH(I1825,'BCA Inputs'!$AW$14:$AW$54,0))*Q1825,"")),"")</f>
        <v/>
      </c>
      <c r="AD1825" s="181" t="str">
        <f>IFERROR(IF($B$3="NYSEG",INDEX('BCA Inputs'!$AD$14:$AD$54,MATCH(I1825,'BCA Inputs'!$M$14:$M$54,0))*P1825+INDEX('BCA Inputs'!$AE$14:$AE$54,MATCH(I1825,'BCA Inputs'!$M$14:$M$54,0))*O1825+INDEX('BCA Inputs'!$AF$14:$AF$54,MATCH(I1825,'BCA Inputs'!$M$14:$M$54,0))*Q1825+INDEX('BCA Inputs'!$AG$14:$AG$54,MATCH(I1825,'BCA Inputs'!$M$14:$M$54,0))*F1825+INDEX('BCA Inputs'!$AH$14:$AH$54,MATCH(I1825,'BCA Inputs'!$M$14:$M$54,0))*G1825,IF($B$3="RG&amp;E",INDEX('BCA Inputs'!$BM$14:$BM$54,MATCH(I1825,'BCA Inputs'!$AW$14:$AW$54,0))*P1825+INDEX('BCA Inputs'!$BN$14:$BN$54,MATCH(I1825,'BCA Inputs'!$AW$14:$AW$54,0))*O1825+INDEX('BCA Inputs'!$BO$14:$BO$54,MATCH(I1825,'BCA Inputs'!$AW$14:$AW$54,0))*Q1825+INDEX('BCA Inputs'!$BP$14:$BP$54,MATCH(I1825,'BCA Inputs'!$AW$14:$AW$54,0))*F1825+INDEX('BCA Inputs'!$BQ$14:$BQ$54,MATCH(I1825,'BCA Inputs'!$AW$14:$AW$54,0))*G1825,"")),"")</f>
        <v/>
      </c>
      <c r="AE1825" s="237" t="str">
        <f t="shared" si="286"/>
        <v/>
      </c>
      <c r="AF1825" s="198">
        <f t="shared" si="288"/>
        <v>0</v>
      </c>
      <c r="AG1825" s="239">
        <f t="shared" si="289"/>
        <v>0</v>
      </c>
    </row>
    <row r="1826" spans="1:33">
      <c r="A1826" s="228"/>
      <c r="B1826" s="176"/>
      <c r="C1826" s="229"/>
      <c r="D1826" s="230"/>
      <c r="E1826" s="230"/>
      <c r="F1826" s="230"/>
      <c r="G1826" s="230"/>
      <c r="H1826" s="231"/>
      <c r="I1826" s="231"/>
      <c r="J1826" s="232"/>
      <c r="K1826" s="232"/>
      <c r="L1826" s="232"/>
      <c r="M1826" s="181">
        <f t="shared" si="287"/>
        <v>0</v>
      </c>
      <c r="N1826" s="181">
        <f>IF(H1826="",0,H1826*I1826*'Avoided Water Savings Cost'!$C$16)</f>
        <v>0</v>
      </c>
      <c r="O1826" s="545">
        <f>IF(C1826="",0,IF($B$3="NYSEG",C1826/(1-'Avoided Electric Costs 2020'!$W$21),IF($B$3="RG&amp;E",C1826/(1-'Avoided Electric Costs 2020'!$X$21),"")))</f>
        <v>0</v>
      </c>
      <c r="P1826" s="546">
        <f>IF(D1826="",0,IF($B$3="NYSEG",D1826/(1-'Avoided Electric Costs 2020'!$W$21),IF($B$3="RG&amp;E",D1826/(1-'Avoided Electric Costs 2020'!$X$21),"")))</f>
        <v>0</v>
      </c>
      <c r="Q1826" s="546">
        <f>IF(E1826="",0,IF($B$3="NYSEG",E1826/(1-'Avoided Natural Gas Costs 2020'!$J$34),IF($B$3="RG&amp;E",E1826/(1-'Avoided Natural Gas Costs 2020'!$K$34),"")))</f>
        <v>0</v>
      </c>
      <c r="R1826" s="233" t="str">
        <f>IFERROR(IF(P1826*'BCA Inputs'!$C$1+Q1826*'BCA Inputs'!$C$2+F1826*'BCA Inputs'!$C$2+G1826*'BCA Inputs'!$C$2=0,"",P1826*'BCA Inputs'!$C$1+Q1826*'BCA Inputs'!$C$2+F1826*'BCA Inputs'!$C$2+G1826*'BCA Inputs'!$C$2),"")</f>
        <v/>
      </c>
      <c r="S1826" s="181" t="str">
        <f t="shared" si="280"/>
        <v/>
      </c>
      <c r="T1826" s="181" t="str">
        <f>IFERROR(IF($B$3="NYSEG",(INDEX('BCA Inputs'!$N$14:$N$54,MATCH(I1826,'BCA Inputs'!$M$14:$M$54,0))*P1826+INDEX('BCA Inputs'!$O$14:$O$54,MATCH(I1826,'BCA Inputs'!$M$14:$M$54,0))*O1826+INDEX('BCA Inputs'!P:P,MATCH(I1826,'BCA Inputs'!M:M,0))*Q1826+INDEX('BCA Inputs'!Q:Q,MATCH(I1826,'BCA Inputs'!M:M,0))*F1826+INDEX('BCA Inputs'!R:R,MATCH(I1826,'BCA Inputs'!M:M,0))*G1826)+L1826+N1826,IF($B$3="RG&amp;E",(INDEX('BCA Inputs'!$AX$14:$AX$54,MATCH(I1826,'BCA Inputs'!$AW$14:$AW$54,0))*P1826+INDEX('BCA Inputs'!$AY$14:$AY$54,MATCH(I1826,'BCA Inputs'!$AW$14:$AW$54,0))*O1826+INDEX('BCA Inputs'!$AZ$14:$AZ$54,MATCH(I1826,'BCA Inputs'!$AW$14:$AW$54,0))*Q1826+INDEX('BCA Inputs'!$BA$14:$BA$54,MATCH(I1826,'BCA Inputs'!$AW$14:$AW$54,0))*F1826+INDEX('BCA Inputs'!$BB$14:$BB$54,MATCH(I1826,'BCA Inputs'!$AW$14:$AW$54,0))*G1826)+L1826+N1826,"")),"")</f>
        <v/>
      </c>
      <c r="U1826" s="234" t="str">
        <f t="shared" si="281"/>
        <v/>
      </c>
      <c r="V1826" s="234" t="str">
        <f t="shared" si="282"/>
        <v/>
      </c>
      <c r="W1826" s="234" t="str">
        <f t="shared" si="283"/>
        <v/>
      </c>
      <c r="Y1826" s="235" t="str">
        <f t="shared" si="284"/>
        <v/>
      </c>
      <c r="Z1826" s="236" t="str">
        <f>IFERROR(IF($B$3="NYSEG",INDEX('BCA Inputs'!$X$14:$X$54,MATCH(I1826,'BCA Inputs'!$M$14:$M$54,0))*P1826+INDEX('BCA Inputs'!$Y$14:$Y$54,MATCH(I1826,'BCA Inputs'!$M$14:$M$54,0))*O1826+INDEX('BCA Inputs'!$Z$14:$Z$54,MATCH(I1826,'BCA Inputs'!$M$14:$M$54,0))*Q1826+INDEX('BCA Inputs'!$AA$14:$AA$54,MATCH(I1826,'BCA Inputs'!$M$14:$M$54,0))*F1826+INDEX('BCA Inputs'!$AB$14:$AB$54,MATCH(I1826,'BCA Inputs'!$M$14:$M$54,0))*G1826,IF($B$3="RG&amp;E",INDEX('BCA Inputs'!$BG$14:$BG$54,MATCH(I1826,'BCA Inputs'!$AW$14:$AW$54,0))*P1826+INDEX('BCA Inputs'!$BH$14:$BH$54,MATCH(I1826,'BCA Inputs'!$AW$14:$AW$54,0))*O1826+INDEX('BCA Inputs'!$BI$14:$BI$54,MATCH(I1826,'BCA Inputs'!$AW$14:$AW$54,0))*Q1826+INDEX('BCA Inputs'!$BJ$14:$BJ$54,MATCH(I1826,'BCA Inputs'!$AW$14:$AW$54,0))*F1826+INDEX('BCA Inputs'!$BK$14:$BK$54,MATCH(I1826,'BCA Inputs'!$AW$14:$AW$54,0))*G1826,"")),"")</f>
        <v/>
      </c>
      <c r="AA1826" s="237" t="str">
        <f t="shared" si="285"/>
        <v/>
      </c>
      <c r="AC1826" s="238" t="str">
        <f>IFERROR((K1826+R1826)+IF($B$3="NYSEG",INDEX('BCA Inputs'!$AI$14:$AI$54,MATCH(I1826,'BCA Inputs'!$M$14:$M$54,0))*P1826+INDEX('BCA Inputs'!$AJ$14:$AJ$54,MATCH(I1826,'BCA Inputs'!$M$14:$M$54,0))*Q1826,IF($B$3="RG&amp;E",INDEX('BCA Inputs'!$BR$14:$BR$54,MATCH(I1826,'BCA Inputs'!$AW$14:$AW$54,0))*P1826+INDEX('BCA Inputs'!$BS$14:$BS$54,MATCH(I1826,'BCA Inputs'!$AW$14:$AW$54,0))*Q1826,"")),"")</f>
        <v/>
      </c>
      <c r="AD1826" s="181" t="str">
        <f>IFERROR(IF($B$3="NYSEG",INDEX('BCA Inputs'!$AD$14:$AD$54,MATCH(I1826,'BCA Inputs'!$M$14:$M$54,0))*P1826+INDEX('BCA Inputs'!$AE$14:$AE$54,MATCH(I1826,'BCA Inputs'!$M$14:$M$54,0))*O1826+INDEX('BCA Inputs'!$AF$14:$AF$54,MATCH(I1826,'BCA Inputs'!$M$14:$M$54,0))*Q1826+INDEX('BCA Inputs'!$AG$14:$AG$54,MATCH(I1826,'BCA Inputs'!$M$14:$M$54,0))*F1826+INDEX('BCA Inputs'!$AH$14:$AH$54,MATCH(I1826,'BCA Inputs'!$M$14:$M$54,0))*G1826,IF($B$3="RG&amp;E",INDEX('BCA Inputs'!$BM$14:$BM$54,MATCH(I1826,'BCA Inputs'!$AW$14:$AW$54,0))*P1826+INDEX('BCA Inputs'!$BN$14:$BN$54,MATCH(I1826,'BCA Inputs'!$AW$14:$AW$54,0))*O1826+INDEX('BCA Inputs'!$BO$14:$BO$54,MATCH(I1826,'BCA Inputs'!$AW$14:$AW$54,0))*Q1826+INDEX('BCA Inputs'!$BP$14:$BP$54,MATCH(I1826,'BCA Inputs'!$AW$14:$AW$54,0))*F1826+INDEX('BCA Inputs'!$BQ$14:$BQ$54,MATCH(I1826,'BCA Inputs'!$AW$14:$AW$54,0))*G1826,"")),"")</f>
        <v/>
      </c>
      <c r="AE1826" s="237" t="str">
        <f t="shared" si="286"/>
        <v/>
      </c>
      <c r="AF1826" s="198">
        <f t="shared" si="288"/>
        <v>0</v>
      </c>
      <c r="AG1826" s="239">
        <f t="shared" si="289"/>
        <v>0</v>
      </c>
    </row>
    <row r="1827" spans="1:33">
      <c r="A1827" s="228"/>
      <c r="B1827" s="176"/>
      <c r="C1827" s="229"/>
      <c r="D1827" s="230"/>
      <c r="E1827" s="230"/>
      <c r="F1827" s="230"/>
      <c r="G1827" s="230"/>
      <c r="H1827" s="231"/>
      <c r="I1827" s="231"/>
      <c r="J1827" s="232"/>
      <c r="K1827" s="232"/>
      <c r="L1827" s="232"/>
      <c r="M1827" s="181">
        <f t="shared" si="287"/>
        <v>0</v>
      </c>
      <c r="N1827" s="181">
        <f>IF(H1827="",0,H1827*I1827*'Avoided Water Savings Cost'!$C$16)</f>
        <v>0</v>
      </c>
      <c r="O1827" s="545">
        <f>IF(C1827="",0,IF($B$3="NYSEG",C1827/(1-'Avoided Electric Costs 2020'!$W$21),IF($B$3="RG&amp;E",C1827/(1-'Avoided Electric Costs 2020'!$X$21),"")))</f>
        <v>0</v>
      </c>
      <c r="P1827" s="546">
        <f>IF(D1827="",0,IF($B$3="NYSEG",D1827/(1-'Avoided Electric Costs 2020'!$W$21),IF($B$3="RG&amp;E",D1827/(1-'Avoided Electric Costs 2020'!$X$21),"")))</f>
        <v>0</v>
      </c>
      <c r="Q1827" s="546">
        <f>IF(E1827="",0,IF($B$3="NYSEG",E1827/(1-'Avoided Natural Gas Costs 2020'!$J$34),IF($B$3="RG&amp;E",E1827/(1-'Avoided Natural Gas Costs 2020'!$K$34),"")))</f>
        <v>0</v>
      </c>
      <c r="R1827" s="233" t="str">
        <f>IFERROR(IF(P1827*'BCA Inputs'!$C$1+Q1827*'BCA Inputs'!$C$2+F1827*'BCA Inputs'!$C$2+G1827*'BCA Inputs'!$C$2=0,"",P1827*'BCA Inputs'!$C$1+Q1827*'BCA Inputs'!$C$2+F1827*'BCA Inputs'!$C$2+G1827*'BCA Inputs'!$C$2),"")</f>
        <v/>
      </c>
      <c r="S1827" s="181" t="str">
        <f t="shared" si="280"/>
        <v/>
      </c>
      <c r="T1827" s="181" t="str">
        <f>IFERROR(IF($B$3="NYSEG",(INDEX('BCA Inputs'!$N$14:$N$54,MATCH(I1827,'BCA Inputs'!$M$14:$M$54,0))*P1827+INDEX('BCA Inputs'!$O$14:$O$54,MATCH(I1827,'BCA Inputs'!$M$14:$M$54,0))*O1827+INDEX('BCA Inputs'!P:P,MATCH(I1827,'BCA Inputs'!M:M,0))*Q1827+INDEX('BCA Inputs'!Q:Q,MATCH(I1827,'BCA Inputs'!M:M,0))*F1827+INDEX('BCA Inputs'!R:R,MATCH(I1827,'BCA Inputs'!M:M,0))*G1827)+L1827+N1827,IF($B$3="RG&amp;E",(INDEX('BCA Inputs'!$AX$14:$AX$54,MATCH(I1827,'BCA Inputs'!$AW$14:$AW$54,0))*P1827+INDEX('BCA Inputs'!$AY$14:$AY$54,MATCH(I1827,'BCA Inputs'!$AW$14:$AW$54,0))*O1827+INDEX('BCA Inputs'!$AZ$14:$AZ$54,MATCH(I1827,'BCA Inputs'!$AW$14:$AW$54,0))*Q1827+INDEX('BCA Inputs'!$BA$14:$BA$54,MATCH(I1827,'BCA Inputs'!$AW$14:$AW$54,0))*F1827+INDEX('BCA Inputs'!$BB$14:$BB$54,MATCH(I1827,'BCA Inputs'!$AW$14:$AW$54,0))*G1827)+L1827+N1827,"")),"")</f>
        <v/>
      </c>
      <c r="U1827" s="234" t="str">
        <f t="shared" si="281"/>
        <v/>
      </c>
      <c r="V1827" s="234" t="str">
        <f t="shared" si="282"/>
        <v/>
      </c>
      <c r="W1827" s="234" t="str">
        <f t="shared" si="283"/>
        <v/>
      </c>
      <c r="Y1827" s="235" t="str">
        <f t="shared" si="284"/>
        <v/>
      </c>
      <c r="Z1827" s="236" t="str">
        <f>IFERROR(IF($B$3="NYSEG",INDEX('BCA Inputs'!$X$14:$X$54,MATCH(I1827,'BCA Inputs'!$M$14:$M$54,0))*P1827+INDEX('BCA Inputs'!$Y$14:$Y$54,MATCH(I1827,'BCA Inputs'!$M$14:$M$54,0))*O1827+INDEX('BCA Inputs'!$Z$14:$Z$54,MATCH(I1827,'BCA Inputs'!$M$14:$M$54,0))*Q1827+INDEX('BCA Inputs'!$AA$14:$AA$54,MATCH(I1827,'BCA Inputs'!$M$14:$M$54,0))*F1827+INDEX('BCA Inputs'!$AB$14:$AB$54,MATCH(I1827,'BCA Inputs'!$M$14:$M$54,0))*G1827,IF($B$3="RG&amp;E",INDEX('BCA Inputs'!$BG$14:$BG$54,MATCH(I1827,'BCA Inputs'!$AW$14:$AW$54,0))*P1827+INDEX('BCA Inputs'!$BH$14:$BH$54,MATCH(I1827,'BCA Inputs'!$AW$14:$AW$54,0))*O1827+INDEX('BCA Inputs'!$BI$14:$BI$54,MATCH(I1827,'BCA Inputs'!$AW$14:$AW$54,0))*Q1827+INDEX('BCA Inputs'!$BJ$14:$BJ$54,MATCH(I1827,'BCA Inputs'!$AW$14:$AW$54,0))*F1827+INDEX('BCA Inputs'!$BK$14:$BK$54,MATCH(I1827,'BCA Inputs'!$AW$14:$AW$54,0))*G1827,"")),"")</f>
        <v/>
      </c>
      <c r="AA1827" s="237" t="str">
        <f t="shared" si="285"/>
        <v/>
      </c>
      <c r="AC1827" s="238" t="str">
        <f>IFERROR((K1827+R1827)+IF($B$3="NYSEG",INDEX('BCA Inputs'!$AI$14:$AI$54,MATCH(I1827,'BCA Inputs'!$M$14:$M$54,0))*P1827+INDEX('BCA Inputs'!$AJ$14:$AJ$54,MATCH(I1827,'BCA Inputs'!$M$14:$M$54,0))*Q1827,IF($B$3="RG&amp;E",INDEX('BCA Inputs'!$BR$14:$BR$54,MATCH(I1827,'BCA Inputs'!$AW$14:$AW$54,0))*P1827+INDEX('BCA Inputs'!$BS$14:$BS$54,MATCH(I1827,'BCA Inputs'!$AW$14:$AW$54,0))*Q1827,"")),"")</f>
        <v/>
      </c>
      <c r="AD1827" s="181" t="str">
        <f>IFERROR(IF($B$3="NYSEG",INDEX('BCA Inputs'!$AD$14:$AD$54,MATCH(I1827,'BCA Inputs'!$M$14:$M$54,0))*P1827+INDEX('BCA Inputs'!$AE$14:$AE$54,MATCH(I1827,'BCA Inputs'!$M$14:$M$54,0))*O1827+INDEX('BCA Inputs'!$AF$14:$AF$54,MATCH(I1827,'BCA Inputs'!$M$14:$M$54,0))*Q1827+INDEX('BCA Inputs'!$AG$14:$AG$54,MATCH(I1827,'BCA Inputs'!$M$14:$M$54,0))*F1827+INDEX('BCA Inputs'!$AH$14:$AH$54,MATCH(I1827,'BCA Inputs'!$M$14:$M$54,0))*G1827,IF($B$3="RG&amp;E",INDEX('BCA Inputs'!$BM$14:$BM$54,MATCH(I1827,'BCA Inputs'!$AW$14:$AW$54,0))*P1827+INDEX('BCA Inputs'!$BN$14:$BN$54,MATCH(I1827,'BCA Inputs'!$AW$14:$AW$54,0))*O1827+INDEX('BCA Inputs'!$BO$14:$BO$54,MATCH(I1827,'BCA Inputs'!$AW$14:$AW$54,0))*Q1827+INDEX('BCA Inputs'!$BP$14:$BP$54,MATCH(I1827,'BCA Inputs'!$AW$14:$AW$54,0))*F1827+INDEX('BCA Inputs'!$BQ$14:$BQ$54,MATCH(I1827,'BCA Inputs'!$AW$14:$AW$54,0))*G1827,"")),"")</f>
        <v/>
      </c>
      <c r="AE1827" s="237" t="str">
        <f t="shared" si="286"/>
        <v/>
      </c>
      <c r="AF1827" s="198">
        <f t="shared" si="288"/>
        <v>0</v>
      </c>
      <c r="AG1827" s="239">
        <f t="shared" si="289"/>
        <v>0</v>
      </c>
    </row>
    <row r="1828" spans="1:33">
      <c r="A1828" s="228"/>
      <c r="B1828" s="176"/>
      <c r="C1828" s="229"/>
      <c r="D1828" s="230"/>
      <c r="E1828" s="230"/>
      <c r="F1828" s="230"/>
      <c r="G1828" s="230"/>
      <c r="H1828" s="231"/>
      <c r="I1828" s="231"/>
      <c r="J1828" s="232"/>
      <c r="K1828" s="232"/>
      <c r="L1828" s="232"/>
      <c r="M1828" s="181">
        <f t="shared" si="287"/>
        <v>0</v>
      </c>
      <c r="N1828" s="181">
        <f>IF(H1828="",0,H1828*I1828*'Avoided Water Savings Cost'!$C$16)</f>
        <v>0</v>
      </c>
      <c r="O1828" s="545">
        <f>IF(C1828="",0,IF($B$3="NYSEG",C1828/(1-'Avoided Electric Costs 2020'!$W$21),IF($B$3="RG&amp;E",C1828/(1-'Avoided Electric Costs 2020'!$X$21),"")))</f>
        <v>0</v>
      </c>
      <c r="P1828" s="546">
        <f>IF(D1828="",0,IF($B$3="NYSEG",D1828/(1-'Avoided Electric Costs 2020'!$W$21),IF($B$3="RG&amp;E",D1828/(1-'Avoided Electric Costs 2020'!$X$21),"")))</f>
        <v>0</v>
      </c>
      <c r="Q1828" s="546">
        <f>IF(E1828="",0,IF($B$3="NYSEG",E1828/(1-'Avoided Natural Gas Costs 2020'!$J$34),IF($B$3="RG&amp;E",E1828/(1-'Avoided Natural Gas Costs 2020'!$K$34),"")))</f>
        <v>0</v>
      </c>
      <c r="R1828" s="233" t="str">
        <f>IFERROR(IF(P1828*'BCA Inputs'!$C$1+Q1828*'BCA Inputs'!$C$2+F1828*'BCA Inputs'!$C$2+G1828*'BCA Inputs'!$C$2=0,"",P1828*'BCA Inputs'!$C$1+Q1828*'BCA Inputs'!$C$2+F1828*'BCA Inputs'!$C$2+G1828*'BCA Inputs'!$C$2),"")</f>
        <v/>
      </c>
      <c r="S1828" s="181" t="str">
        <f t="shared" si="280"/>
        <v/>
      </c>
      <c r="T1828" s="181" t="str">
        <f>IFERROR(IF($B$3="NYSEG",(INDEX('BCA Inputs'!$N$14:$N$54,MATCH(I1828,'BCA Inputs'!$M$14:$M$54,0))*P1828+INDEX('BCA Inputs'!$O$14:$O$54,MATCH(I1828,'BCA Inputs'!$M$14:$M$54,0))*O1828+INDEX('BCA Inputs'!P:P,MATCH(I1828,'BCA Inputs'!M:M,0))*Q1828+INDEX('BCA Inputs'!Q:Q,MATCH(I1828,'BCA Inputs'!M:M,0))*F1828+INDEX('BCA Inputs'!R:R,MATCH(I1828,'BCA Inputs'!M:M,0))*G1828)+L1828+N1828,IF($B$3="RG&amp;E",(INDEX('BCA Inputs'!$AX$14:$AX$54,MATCH(I1828,'BCA Inputs'!$AW$14:$AW$54,0))*P1828+INDEX('BCA Inputs'!$AY$14:$AY$54,MATCH(I1828,'BCA Inputs'!$AW$14:$AW$54,0))*O1828+INDEX('BCA Inputs'!$AZ$14:$AZ$54,MATCH(I1828,'BCA Inputs'!$AW$14:$AW$54,0))*Q1828+INDEX('BCA Inputs'!$BA$14:$BA$54,MATCH(I1828,'BCA Inputs'!$AW$14:$AW$54,0))*F1828+INDEX('BCA Inputs'!$BB$14:$BB$54,MATCH(I1828,'BCA Inputs'!$AW$14:$AW$54,0))*G1828)+L1828+N1828,"")),"")</f>
        <v/>
      </c>
      <c r="U1828" s="234" t="str">
        <f t="shared" si="281"/>
        <v/>
      </c>
      <c r="V1828" s="234" t="str">
        <f t="shared" si="282"/>
        <v/>
      </c>
      <c r="W1828" s="234" t="str">
        <f t="shared" si="283"/>
        <v/>
      </c>
      <c r="Y1828" s="235" t="str">
        <f t="shared" si="284"/>
        <v/>
      </c>
      <c r="Z1828" s="236" t="str">
        <f>IFERROR(IF($B$3="NYSEG",INDEX('BCA Inputs'!$X$14:$X$54,MATCH(I1828,'BCA Inputs'!$M$14:$M$54,0))*P1828+INDEX('BCA Inputs'!$Y$14:$Y$54,MATCH(I1828,'BCA Inputs'!$M$14:$M$54,0))*O1828+INDEX('BCA Inputs'!$Z$14:$Z$54,MATCH(I1828,'BCA Inputs'!$M$14:$M$54,0))*Q1828+INDEX('BCA Inputs'!$AA$14:$AA$54,MATCH(I1828,'BCA Inputs'!$M$14:$M$54,0))*F1828+INDEX('BCA Inputs'!$AB$14:$AB$54,MATCH(I1828,'BCA Inputs'!$M$14:$M$54,0))*G1828,IF($B$3="RG&amp;E",INDEX('BCA Inputs'!$BG$14:$BG$54,MATCH(I1828,'BCA Inputs'!$AW$14:$AW$54,0))*P1828+INDEX('BCA Inputs'!$BH$14:$BH$54,MATCH(I1828,'BCA Inputs'!$AW$14:$AW$54,0))*O1828+INDEX('BCA Inputs'!$BI$14:$BI$54,MATCH(I1828,'BCA Inputs'!$AW$14:$AW$54,0))*Q1828+INDEX('BCA Inputs'!$BJ$14:$BJ$54,MATCH(I1828,'BCA Inputs'!$AW$14:$AW$54,0))*F1828+INDEX('BCA Inputs'!$BK$14:$BK$54,MATCH(I1828,'BCA Inputs'!$AW$14:$AW$54,0))*G1828,"")),"")</f>
        <v/>
      </c>
      <c r="AA1828" s="237" t="str">
        <f t="shared" si="285"/>
        <v/>
      </c>
      <c r="AC1828" s="238" t="str">
        <f>IFERROR((K1828+R1828)+IF($B$3="NYSEG",INDEX('BCA Inputs'!$AI$14:$AI$54,MATCH(I1828,'BCA Inputs'!$M$14:$M$54,0))*P1828+INDEX('BCA Inputs'!$AJ$14:$AJ$54,MATCH(I1828,'BCA Inputs'!$M$14:$M$54,0))*Q1828,IF($B$3="RG&amp;E",INDEX('BCA Inputs'!$BR$14:$BR$54,MATCH(I1828,'BCA Inputs'!$AW$14:$AW$54,0))*P1828+INDEX('BCA Inputs'!$BS$14:$BS$54,MATCH(I1828,'BCA Inputs'!$AW$14:$AW$54,0))*Q1828,"")),"")</f>
        <v/>
      </c>
      <c r="AD1828" s="181" t="str">
        <f>IFERROR(IF($B$3="NYSEG",INDEX('BCA Inputs'!$AD$14:$AD$54,MATCH(I1828,'BCA Inputs'!$M$14:$M$54,0))*P1828+INDEX('BCA Inputs'!$AE$14:$AE$54,MATCH(I1828,'BCA Inputs'!$M$14:$M$54,0))*O1828+INDEX('BCA Inputs'!$AF$14:$AF$54,MATCH(I1828,'BCA Inputs'!$M$14:$M$54,0))*Q1828+INDEX('BCA Inputs'!$AG$14:$AG$54,MATCH(I1828,'BCA Inputs'!$M$14:$M$54,0))*F1828+INDEX('BCA Inputs'!$AH$14:$AH$54,MATCH(I1828,'BCA Inputs'!$M$14:$M$54,0))*G1828,IF($B$3="RG&amp;E",INDEX('BCA Inputs'!$BM$14:$BM$54,MATCH(I1828,'BCA Inputs'!$AW$14:$AW$54,0))*P1828+INDEX('BCA Inputs'!$BN$14:$BN$54,MATCH(I1828,'BCA Inputs'!$AW$14:$AW$54,0))*O1828+INDEX('BCA Inputs'!$BO$14:$BO$54,MATCH(I1828,'BCA Inputs'!$AW$14:$AW$54,0))*Q1828+INDEX('BCA Inputs'!$BP$14:$BP$54,MATCH(I1828,'BCA Inputs'!$AW$14:$AW$54,0))*F1828+INDEX('BCA Inputs'!$BQ$14:$BQ$54,MATCH(I1828,'BCA Inputs'!$AW$14:$AW$54,0))*G1828,"")),"")</f>
        <v/>
      </c>
      <c r="AE1828" s="237" t="str">
        <f t="shared" si="286"/>
        <v/>
      </c>
      <c r="AF1828" s="198">
        <f t="shared" si="288"/>
        <v>0</v>
      </c>
      <c r="AG1828" s="239">
        <f t="shared" si="289"/>
        <v>0</v>
      </c>
    </row>
    <row r="1829" spans="1:33">
      <c r="A1829" s="228"/>
      <c r="B1829" s="176"/>
      <c r="C1829" s="229"/>
      <c r="D1829" s="230"/>
      <c r="E1829" s="230"/>
      <c r="F1829" s="230"/>
      <c r="G1829" s="230"/>
      <c r="H1829" s="231"/>
      <c r="I1829" s="231"/>
      <c r="J1829" s="232"/>
      <c r="K1829" s="232"/>
      <c r="L1829" s="232"/>
      <c r="M1829" s="181">
        <f t="shared" si="287"/>
        <v>0</v>
      </c>
      <c r="N1829" s="181">
        <f>IF(H1829="",0,H1829*I1829*'Avoided Water Savings Cost'!$C$16)</f>
        <v>0</v>
      </c>
      <c r="O1829" s="545">
        <f>IF(C1829="",0,IF($B$3="NYSEG",C1829/(1-'Avoided Electric Costs 2020'!$W$21),IF($B$3="RG&amp;E",C1829/(1-'Avoided Electric Costs 2020'!$X$21),"")))</f>
        <v>0</v>
      </c>
      <c r="P1829" s="546">
        <f>IF(D1829="",0,IF($B$3="NYSEG",D1829/(1-'Avoided Electric Costs 2020'!$W$21),IF($B$3="RG&amp;E",D1829/(1-'Avoided Electric Costs 2020'!$X$21),"")))</f>
        <v>0</v>
      </c>
      <c r="Q1829" s="546">
        <f>IF(E1829="",0,IF($B$3="NYSEG",E1829/(1-'Avoided Natural Gas Costs 2020'!$J$34),IF($B$3="RG&amp;E",E1829/(1-'Avoided Natural Gas Costs 2020'!$K$34),"")))</f>
        <v>0</v>
      </c>
      <c r="R1829" s="233" t="str">
        <f>IFERROR(IF(P1829*'BCA Inputs'!$C$1+Q1829*'BCA Inputs'!$C$2+F1829*'BCA Inputs'!$C$2+G1829*'BCA Inputs'!$C$2=0,"",P1829*'BCA Inputs'!$C$1+Q1829*'BCA Inputs'!$C$2+F1829*'BCA Inputs'!$C$2+G1829*'BCA Inputs'!$C$2),"")</f>
        <v/>
      </c>
      <c r="S1829" s="181" t="str">
        <f t="shared" si="280"/>
        <v/>
      </c>
      <c r="T1829" s="181" t="str">
        <f>IFERROR(IF($B$3="NYSEG",(INDEX('BCA Inputs'!$N$14:$N$54,MATCH(I1829,'BCA Inputs'!$M$14:$M$54,0))*P1829+INDEX('BCA Inputs'!$O$14:$O$54,MATCH(I1829,'BCA Inputs'!$M$14:$M$54,0))*O1829+INDEX('BCA Inputs'!P:P,MATCH(I1829,'BCA Inputs'!M:M,0))*Q1829+INDEX('BCA Inputs'!Q:Q,MATCH(I1829,'BCA Inputs'!M:M,0))*F1829+INDEX('BCA Inputs'!R:R,MATCH(I1829,'BCA Inputs'!M:M,0))*G1829)+L1829+N1829,IF($B$3="RG&amp;E",(INDEX('BCA Inputs'!$AX$14:$AX$54,MATCH(I1829,'BCA Inputs'!$AW$14:$AW$54,0))*P1829+INDEX('BCA Inputs'!$AY$14:$AY$54,MATCH(I1829,'BCA Inputs'!$AW$14:$AW$54,0))*O1829+INDEX('BCA Inputs'!$AZ$14:$AZ$54,MATCH(I1829,'BCA Inputs'!$AW$14:$AW$54,0))*Q1829+INDEX('BCA Inputs'!$BA$14:$BA$54,MATCH(I1829,'BCA Inputs'!$AW$14:$AW$54,0))*F1829+INDEX('BCA Inputs'!$BB$14:$BB$54,MATCH(I1829,'BCA Inputs'!$AW$14:$AW$54,0))*G1829)+L1829+N1829,"")),"")</f>
        <v/>
      </c>
      <c r="U1829" s="234" t="str">
        <f t="shared" si="281"/>
        <v/>
      </c>
      <c r="V1829" s="234" t="str">
        <f t="shared" si="282"/>
        <v/>
      </c>
      <c r="W1829" s="234" t="str">
        <f t="shared" si="283"/>
        <v/>
      </c>
      <c r="Y1829" s="235" t="str">
        <f t="shared" si="284"/>
        <v/>
      </c>
      <c r="Z1829" s="236" t="str">
        <f>IFERROR(IF($B$3="NYSEG",INDEX('BCA Inputs'!$X$14:$X$54,MATCH(I1829,'BCA Inputs'!$M$14:$M$54,0))*P1829+INDEX('BCA Inputs'!$Y$14:$Y$54,MATCH(I1829,'BCA Inputs'!$M$14:$M$54,0))*O1829+INDEX('BCA Inputs'!$Z$14:$Z$54,MATCH(I1829,'BCA Inputs'!$M$14:$M$54,0))*Q1829+INDEX('BCA Inputs'!$AA$14:$AA$54,MATCH(I1829,'BCA Inputs'!$M$14:$M$54,0))*F1829+INDEX('BCA Inputs'!$AB$14:$AB$54,MATCH(I1829,'BCA Inputs'!$M$14:$M$54,0))*G1829,IF($B$3="RG&amp;E",INDEX('BCA Inputs'!$BG$14:$BG$54,MATCH(I1829,'BCA Inputs'!$AW$14:$AW$54,0))*P1829+INDEX('BCA Inputs'!$BH$14:$BH$54,MATCH(I1829,'BCA Inputs'!$AW$14:$AW$54,0))*O1829+INDEX('BCA Inputs'!$BI$14:$BI$54,MATCH(I1829,'BCA Inputs'!$AW$14:$AW$54,0))*Q1829+INDEX('BCA Inputs'!$BJ$14:$BJ$54,MATCH(I1829,'BCA Inputs'!$AW$14:$AW$54,0))*F1829+INDEX('BCA Inputs'!$BK$14:$BK$54,MATCH(I1829,'BCA Inputs'!$AW$14:$AW$54,0))*G1829,"")),"")</f>
        <v/>
      </c>
      <c r="AA1829" s="237" t="str">
        <f t="shared" si="285"/>
        <v/>
      </c>
      <c r="AC1829" s="238" t="str">
        <f>IFERROR((K1829+R1829)+IF($B$3="NYSEG",INDEX('BCA Inputs'!$AI$14:$AI$54,MATCH(I1829,'BCA Inputs'!$M$14:$M$54,0))*P1829+INDEX('BCA Inputs'!$AJ$14:$AJ$54,MATCH(I1829,'BCA Inputs'!$M$14:$M$54,0))*Q1829,IF($B$3="RG&amp;E",INDEX('BCA Inputs'!$BR$14:$BR$54,MATCH(I1829,'BCA Inputs'!$AW$14:$AW$54,0))*P1829+INDEX('BCA Inputs'!$BS$14:$BS$54,MATCH(I1829,'BCA Inputs'!$AW$14:$AW$54,0))*Q1829,"")),"")</f>
        <v/>
      </c>
      <c r="AD1829" s="181" t="str">
        <f>IFERROR(IF($B$3="NYSEG",INDEX('BCA Inputs'!$AD$14:$AD$54,MATCH(I1829,'BCA Inputs'!$M$14:$M$54,0))*P1829+INDEX('BCA Inputs'!$AE$14:$AE$54,MATCH(I1829,'BCA Inputs'!$M$14:$M$54,0))*O1829+INDEX('BCA Inputs'!$AF$14:$AF$54,MATCH(I1829,'BCA Inputs'!$M$14:$M$54,0))*Q1829+INDEX('BCA Inputs'!$AG$14:$AG$54,MATCH(I1829,'BCA Inputs'!$M$14:$M$54,0))*F1829+INDEX('BCA Inputs'!$AH$14:$AH$54,MATCH(I1829,'BCA Inputs'!$M$14:$M$54,0))*G1829,IF($B$3="RG&amp;E",INDEX('BCA Inputs'!$BM$14:$BM$54,MATCH(I1829,'BCA Inputs'!$AW$14:$AW$54,0))*P1829+INDEX('BCA Inputs'!$BN$14:$BN$54,MATCH(I1829,'BCA Inputs'!$AW$14:$AW$54,0))*O1829+INDEX('BCA Inputs'!$BO$14:$BO$54,MATCH(I1829,'BCA Inputs'!$AW$14:$AW$54,0))*Q1829+INDEX('BCA Inputs'!$BP$14:$BP$54,MATCH(I1829,'BCA Inputs'!$AW$14:$AW$54,0))*F1829+INDEX('BCA Inputs'!$BQ$14:$BQ$54,MATCH(I1829,'BCA Inputs'!$AW$14:$AW$54,0))*G1829,"")),"")</f>
        <v/>
      </c>
      <c r="AE1829" s="237" t="str">
        <f t="shared" si="286"/>
        <v/>
      </c>
      <c r="AF1829" s="198">
        <f t="shared" si="288"/>
        <v>0</v>
      </c>
      <c r="AG1829" s="239">
        <f t="shared" si="289"/>
        <v>0</v>
      </c>
    </row>
    <row r="1830" spans="1:33">
      <c r="A1830" s="228"/>
      <c r="B1830" s="176"/>
      <c r="C1830" s="229"/>
      <c r="D1830" s="230"/>
      <c r="E1830" s="230"/>
      <c r="F1830" s="230"/>
      <c r="G1830" s="230"/>
      <c r="H1830" s="231"/>
      <c r="I1830" s="231"/>
      <c r="J1830" s="232"/>
      <c r="K1830" s="232"/>
      <c r="L1830" s="232"/>
      <c r="M1830" s="181">
        <f t="shared" si="287"/>
        <v>0</v>
      </c>
      <c r="N1830" s="181">
        <f>IF(H1830="",0,H1830*I1830*'Avoided Water Savings Cost'!$C$16)</f>
        <v>0</v>
      </c>
      <c r="O1830" s="545">
        <f>IF(C1830="",0,IF($B$3="NYSEG",C1830/(1-'Avoided Electric Costs 2020'!$W$21),IF($B$3="RG&amp;E",C1830/(1-'Avoided Electric Costs 2020'!$X$21),"")))</f>
        <v>0</v>
      </c>
      <c r="P1830" s="546">
        <f>IF(D1830="",0,IF($B$3="NYSEG",D1830/(1-'Avoided Electric Costs 2020'!$W$21),IF($B$3="RG&amp;E",D1830/(1-'Avoided Electric Costs 2020'!$X$21),"")))</f>
        <v>0</v>
      </c>
      <c r="Q1830" s="546">
        <f>IF(E1830="",0,IF($B$3="NYSEG",E1830/(1-'Avoided Natural Gas Costs 2020'!$J$34),IF($B$3="RG&amp;E",E1830/(1-'Avoided Natural Gas Costs 2020'!$K$34),"")))</f>
        <v>0</v>
      </c>
      <c r="R1830" s="233" t="str">
        <f>IFERROR(IF(P1830*'BCA Inputs'!$C$1+Q1830*'BCA Inputs'!$C$2+F1830*'BCA Inputs'!$C$2+G1830*'BCA Inputs'!$C$2=0,"",P1830*'BCA Inputs'!$C$1+Q1830*'BCA Inputs'!$C$2+F1830*'BCA Inputs'!$C$2+G1830*'BCA Inputs'!$C$2),"")</f>
        <v/>
      </c>
      <c r="S1830" s="181" t="str">
        <f t="shared" si="280"/>
        <v/>
      </c>
      <c r="T1830" s="181" t="str">
        <f>IFERROR(IF($B$3="NYSEG",(INDEX('BCA Inputs'!$N$14:$N$54,MATCH(I1830,'BCA Inputs'!$M$14:$M$54,0))*P1830+INDEX('BCA Inputs'!$O$14:$O$54,MATCH(I1830,'BCA Inputs'!$M$14:$M$54,0))*O1830+INDEX('BCA Inputs'!P:P,MATCH(I1830,'BCA Inputs'!M:M,0))*Q1830+INDEX('BCA Inputs'!Q:Q,MATCH(I1830,'BCA Inputs'!M:M,0))*F1830+INDEX('BCA Inputs'!R:R,MATCH(I1830,'BCA Inputs'!M:M,0))*G1830)+L1830+N1830,IF($B$3="RG&amp;E",(INDEX('BCA Inputs'!$AX$14:$AX$54,MATCH(I1830,'BCA Inputs'!$AW$14:$AW$54,0))*P1830+INDEX('BCA Inputs'!$AY$14:$AY$54,MATCH(I1830,'BCA Inputs'!$AW$14:$AW$54,0))*O1830+INDEX('BCA Inputs'!$AZ$14:$AZ$54,MATCH(I1830,'BCA Inputs'!$AW$14:$AW$54,0))*Q1830+INDEX('BCA Inputs'!$BA$14:$BA$54,MATCH(I1830,'BCA Inputs'!$AW$14:$AW$54,0))*F1830+INDEX('BCA Inputs'!$BB$14:$BB$54,MATCH(I1830,'BCA Inputs'!$AW$14:$AW$54,0))*G1830)+L1830+N1830,"")),"")</f>
        <v/>
      </c>
      <c r="U1830" s="234" t="str">
        <f t="shared" si="281"/>
        <v/>
      </c>
      <c r="V1830" s="234" t="str">
        <f t="shared" si="282"/>
        <v/>
      </c>
      <c r="W1830" s="234" t="str">
        <f t="shared" si="283"/>
        <v/>
      </c>
      <c r="Y1830" s="235" t="str">
        <f t="shared" si="284"/>
        <v/>
      </c>
      <c r="Z1830" s="236" t="str">
        <f>IFERROR(IF($B$3="NYSEG",INDEX('BCA Inputs'!$X$14:$X$54,MATCH(I1830,'BCA Inputs'!$M$14:$M$54,0))*P1830+INDEX('BCA Inputs'!$Y$14:$Y$54,MATCH(I1830,'BCA Inputs'!$M$14:$M$54,0))*O1830+INDEX('BCA Inputs'!$Z$14:$Z$54,MATCH(I1830,'BCA Inputs'!$M$14:$M$54,0))*Q1830+INDEX('BCA Inputs'!$AA$14:$AA$54,MATCH(I1830,'BCA Inputs'!$M$14:$M$54,0))*F1830+INDEX('BCA Inputs'!$AB$14:$AB$54,MATCH(I1830,'BCA Inputs'!$M$14:$M$54,0))*G1830,IF($B$3="RG&amp;E",INDEX('BCA Inputs'!$BG$14:$BG$54,MATCH(I1830,'BCA Inputs'!$AW$14:$AW$54,0))*P1830+INDEX('BCA Inputs'!$BH$14:$BH$54,MATCH(I1830,'BCA Inputs'!$AW$14:$AW$54,0))*O1830+INDEX('BCA Inputs'!$BI$14:$BI$54,MATCH(I1830,'BCA Inputs'!$AW$14:$AW$54,0))*Q1830+INDEX('BCA Inputs'!$BJ$14:$BJ$54,MATCH(I1830,'BCA Inputs'!$AW$14:$AW$54,0))*F1830+INDEX('BCA Inputs'!$BK$14:$BK$54,MATCH(I1830,'BCA Inputs'!$AW$14:$AW$54,0))*G1830,"")),"")</f>
        <v/>
      </c>
      <c r="AA1830" s="237" t="str">
        <f t="shared" si="285"/>
        <v/>
      </c>
      <c r="AC1830" s="238" t="str">
        <f>IFERROR((K1830+R1830)+IF($B$3="NYSEG",INDEX('BCA Inputs'!$AI$14:$AI$54,MATCH(I1830,'BCA Inputs'!$M$14:$M$54,0))*P1830+INDEX('BCA Inputs'!$AJ$14:$AJ$54,MATCH(I1830,'BCA Inputs'!$M$14:$M$54,0))*Q1830,IF($B$3="RG&amp;E",INDEX('BCA Inputs'!$BR$14:$BR$54,MATCH(I1830,'BCA Inputs'!$AW$14:$AW$54,0))*P1830+INDEX('BCA Inputs'!$BS$14:$BS$54,MATCH(I1830,'BCA Inputs'!$AW$14:$AW$54,0))*Q1830,"")),"")</f>
        <v/>
      </c>
      <c r="AD1830" s="181" t="str">
        <f>IFERROR(IF($B$3="NYSEG",INDEX('BCA Inputs'!$AD$14:$AD$54,MATCH(I1830,'BCA Inputs'!$M$14:$M$54,0))*P1830+INDEX('BCA Inputs'!$AE$14:$AE$54,MATCH(I1830,'BCA Inputs'!$M$14:$M$54,0))*O1830+INDEX('BCA Inputs'!$AF$14:$AF$54,MATCH(I1830,'BCA Inputs'!$M$14:$M$54,0))*Q1830+INDEX('BCA Inputs'!$AG$14:$AG$54,MATCH(I1830,'BCA Inputs'!$M$14:$M$54,0))*F1830+INDEX('BCA Inputs'!$AH$14:$AH$54,MATCH(I1830,'BCA Inputs'!$M$14:$M$54,0))*G1830,IF($B$3="RG&amp;E",INDEX('BCA Inputs'!$BM$14:$BM$54,MATCH(I1830,'BCA Inputs'!$AW$14:$AW$54,0))*P1830+INDEX('BCA Inputs'!$BN$14:$BN$54,MATCH(I1830,'BCA Inputs'!$AW$14:$AW$54,0))*O1830+INDEX('BCA Inputs'!$BO$14:$BO$54,MATCH(I1830,'BCA Inputs'!$AW$14:$AW$54,0))*Q1830+INDEX('BCA Inputs'!$BP$14:$BP$54,MATCH(I1830,'BCA Inputs'!$AW$14:$AW$54,0))*F1830+INDEX('BCA Inputs'!$BQ$14:$BQ$54,MATCH(I1830,'BCA Inputs'!$AW$14:$AW$54,0))*G1830,"")),"")</f>
        <v/>
      </c>
      <c r="AE1830" s="237" t="str">
        <f t="shared" si="286"/>
        <v/>
      </c>
      <c r="AF1830" s="198">
        <f t="shared" si="288"/>
        <v>0</v>
      </c>
      <c r="AG1830" s="239">
        <f t="shared" si="289"/>
        <v>0</v>
      </c>
    </row>
    <row r="1831" spans="1:33">
      <c r="A1831" s="228"/>
      <c r="B1831" s="176"/>
      <c r="C1831" s="229"/>
      <c r="D1831" s="230"/>
      <c r="E1831" s="230"/>
      <c r="F1831" s="230"/>
      <c r="G1831" s="230"/>
      <c r="H1831" s="231"/>
      <c r="I1831" s="231"/>
      <c r="J1831" s="232"/>
      <c r="K1831" s="232"/>
      <c r="L1831" s="232"/>
      <c r="M1831" s="181">
        <f t="shared" si="287"/>
        <v>0</v>
      </c>
      <c r="N1831" s="181">
        <f>IF(H1831="",0,H1831*I1831*'Avoided Water Savings Cost'!$C$16)</f>
        <v>0</v>
      </c>
      <c r="O1831" s="545">
        <f>IF(C1831="",0,IF($B$3="NYSEG",C1831/(1-'Avoided Electric Costs 2020'!$W$21),IF($B$3="RG&amp;E",C1831/(1-'Avoided Electric Costs 2020'!$X$21),"")))</f>
        <v>0</v>
      </c>
      <c r="P1831" s="546">
        <f>IF(D1831="",0,IF($B$3="NYSEG",D1831/(1-'Avoided Electric Costs 2020'!$W$21),IF($B$3="RG&amp;E",D1831/(1-'Avoided Electric Costs 2020'!$X$21),"")))</f>
        <v>0</v>
      </c>
      <c r="Q1831" s="546">
        <f>IF(E1831="",0,IF($B$3="NYSEG",E1831/(1-'Avoided Natural Gas Costs 2020'!$J$34),IF($B$3="RG&amp;E",E1831/(1-'Avoided Natural Gas Costs 2020'!$K$34),"")))</f>
        <v>0</v>
      </c>
      <c r="R1831" s="233" t="str">
        <f>IFERROR(IF(P1831*'BCA Inputs'!$C$1+Q1831*'BCA Inputs'!$C$2+F1831*'BCA Inputs'!$C$2+G1831*'BCA Inputs'!$C$2=0,"",P1831*'BCA Inputs'!$C$1+Q1831*'BCA Inputs'!$C$2+F1831*'BCA Inputs'!$C$2+G1831*'BCA Inputs'!$C$2),"")</f>
        <v/>
      </c>
      <c r="S1831" s="181" t="str">
        <f t="shared" si="280"/>
        <v/>
      </c>
      <c r="T1831" s="181" t="str">
        <f>IFERROR(IF($B$3="NYSEG",(INDEX('BCA Inputs'!$N$14:$N$54,MATCH(I1831,'BCA Inputs'!$M$14:$M$54,0))*P1831+INDEX('BCA Inputs'!$O$14:$O$54,MATCH(I1831,'BCA Inputs'!$M$14:$M$54,0))*O1831+INDEX('BCA Inputs'!P:P,MATCH(I1831,'BCA Inputs'!M:M,0))*Q1831+INDEX('BCA Inputs'!Q:Q,MATCH(I1831,'BCA Inputs'!M:M,0))*F1831+INDEX('BCA Inputs'!R:R,MATCH(I1831,'BCA Inputs'!M:M,0))*G1831)+L1831+N1831,IF($B$3="RG&amp;E",(INDEX('BCA Inputs'!$AX$14:$AX$54,MATCH(I1831,'BCA Inputs'!$AW$14:$AW$54,0))*P1831+INDEX('BCA Inputs'!$AY$14:$AY$54,MATCH(I1831,'BCA Inputs'!$AW$14:$AW$54,0))*O1831+INDEX('BCA Inputs'!$AZ$14:$AZ$54,MATCH(I1831,'BCA Inputs'!$AW$14:$AW$54,0))*Q1831+INDEX('BCA Inputs'!$BA$14:$BA$54,MATCH(I1831,'BCA Inputs'!$AW$14:$AW$54,0))*F1831+INDEX('BCA Inputs'!$BB$14:$BB$54,MATCH(I1831,'BCA Inputs'!$AW$14:$AW$54,0))*G1831)+L1831+N1831,"")),"")</f>
        <v/>
      </c>
      <c r="U1831" s="234" t="str">
        <f t="shared" si="281"/>
        <v/>
      </c>
      <c r="V1831" s="234" t="str">
        <f t="shared" si="282"/>
        <v/>
      </c>
      <c r="W1831" s="234" t="str">
        <f t="shared" si="283"/>
        <v/>
      </c>
      <c r="Y1831" s="235" t="str">
        <f t="shared" si="284"/>
        <v/>
      </c>
      <c r="Z1831" s="236" t="str">
        <f>IFERROR(IF($B$3="NYSEG",INDEX('BCA Inputs'!$X$14:$X$54,MATCH(I1831,'BCA Inputs'!$M$14:$M$54,0))*P1831+INDEX('BCA Inputs'!$Y$14:$Y$54,MATCH(I1831,'BCA Inputs'!$M$14:$M$54,0))*O1831+INDEX('BCA Inputs'!$Z$14:$Z$54,MATCH(I1831,'BCA Inputs'!$M$14:$M$54,0))*Q1831+INDEX('BCA Inputs'!$AA$14:$AA$54,MATCH(I1831,'BCA Inputs'!$M$14:$M$54,0))*F1831+INDEX('BCA Inputs'!$AB$14:$AB$54,MATCH(I1831,'BCA Inputs'!$M$14:$M$54,0))*G1831,IF($B$3="RG&amp;E",INDEX('BCA Inputs'!$BG$14:$BG$54,MATCH(I1831,'BCA Inputs'!$AW$14:$AW$54,0))*P1831+INDEX('BCA Inputs'!$BH$14:$BH$54,MATCH(I1831,'BCA Inputs'!$AW$14:$AW$54,0))*O1831+INDEX('BCA Inputs'!$BI$14:$BI$54,MATCH(I1831,'BCA Inputs'!$AW$14:$AW$54,0))*Q1831+INDEX('BCA Inputs'!$BJ$14:$BJ$54,MATCH(I1831,'BCA Inputs'!$AW$14:$AW$54,0))*F1831+INDEX('BCA Inputs'!$BK$14:$BK$54,MATCH(I1831,'BCA Inputs'!$AW$14:$AW$54,0))*G1831,"")),"")</f>
        <v/>
      </c>
      <c r="AA1831" s="237" t="str">
        <f t="shared" si="285"/>
        <v/>
      </c>
      <c r="AC1831" s="238" t="str">
        <f>IFERROR((K1831+R1831)+IF($B$3="NYSEG",INDEX('BCA Inputs'!$AI$14:$AI$54,MATCH(I1831,'BCA Inputs'!$M$14:$M$54,0))*P1831+INDEX('BCA Inputs'!$AJ$14:$AJ$54,MATCH(I1831,'BCA Inputs'!$M$14:$M$54,0))*Q1831,IF($B$3="RG&amp;E",INDEX('BCA Inputs'!$BR$14:$BR$54,MATCH(I1831,'BCA Inputs'!$AW$14:$AW$54,0))*P1831+INDEX('BCA Inputs'!$BS$14:$BS$54,MATCH(I1831,'BCA Inputs'!$AW$14:$AW$54,0))*Q1831,"")),"")</f>
        <v/>
      </c>
      <c r="AD1831" s="181" t="str">
        <f>IFERROR(IF($B$3="NYSEG",INDEX('BCA Inputs'!$AD$14:$AD$54,MATCH(I1831,'BCA Inputs'!$M$14:$M$54,0))*P1831+INDEX('BCA Inputs'!$AE$14:$AE$54,MATCH(I1831,'BCA Inputs'!$M$14:$M$54,0))*O1831+INDEX('BCA Inputs'!$AF$14:$AF$54,MATCH(I1831,'BCA Inputs'!$M$14:$M$54,0))*Q1831+INDEX('BCA Inputs'!$AG$14:$AG$54,MATCH(I1831,'BCA Inputs'!$M$14:$M$54,0))*F1831+INDEX('BCA Inputs'!$AH$14:$AH$54,MATCH(I1831,'BCA Inputs'!$M$14:$M$54,0))*G1831,IF($B$3="RG&amp;E",INDEX('BCA Inputs'!$BM$14:$BM$54,MATCH(I1831,'BCA Inputs'!$AW$14:$AW$54,0))*P1831+INDEX('BCA Inputs'!$BN$14:$BN$54,MATCH(I1831,'BCA Inputs'!$AW$14:$AW$54,0))*O1831+INDEX('BCA Inputs'!$BO$14:$BO$54,MATCH(I1831,'BCA Inputs'!$AW$14:$AW$54,0))*Q1831+INDEX('BCA Inputs'!$BP$14:$BP$54,MATCH(I1831,'BCA Inputs'!$AW$14:$AW$54,0))*F1831+INDEX('BCA Inputs'!$BQ$14:$BQ$54,MATCH(I1831,'BCA Inputs'!$AW$14:$AW$54,0))*G1831,"")),"")</f>
        <v/>
      </c>
      <c r="AE1831" s="237" t="str">
        <f t="shared" si="286"/>
        <v/>
      </c>
      <c r="AF1831" s="198">
        <f t="shared" si="288"/>
        <v>0</v>
      </c>
      <c r="AG1831" s="239">
        <f t="shared" si="289"/>
        <v>0</v>
      </c>
    </row>
    <row r="1832" spans="1:33">
      <c r="A1832" s="228"/>
      <c r="B1832" s="176"/>
      <c r="C1832" s="229"/>
      <c r="D1832" s="230"/>
      <c r="E1832" s="230"/>
      <c r="F1832" s="230"/>
      <c r="G1832" s="230"/>
      <c r="H1832" s="231"/>
      <c r="I1832" s="231"/>
      <c r="J1832" s="232"/>
      <c r="K1832" s="232"/>
      <c r="L1832" s="232"/>
      <c r="M1832" s="181">
        <f t="shared" si="287"/>
        <v>0</v>
      </c>
      <c r="N1832" s="181">
        <f>IF(H1832="",0,H1832*I1832*'Avoided Water Savings Cost'!$C$16)</f>
        <v>0</v>
      </c>
      <c r="O1832" s="545">
        <f>IF(C1832="",0,IF($B$3="NYSEG",C1832/(1-'Avoided Electric Costs 2020'!$W$21),IF($B$3="RG&amp;E",C1832/(1-'Avoided Electric Costs 2020'!$X$21),"")))</f>
        <v>0</v>
      </c>
      <c r="P1832" s="546">
        <f>IF(D1832="",0,IF($B$3="NYSEG",D1832/(1-'Avoided Electric Costs 2020'!$W$21),IF($B$3="RG&amp;E",D1832/(1-'Avoided Electric Costs 2020'!$X$21),"")))</f>
        <v>0</v>
      </c>
      <c r="Q1832" s="546">
        <f>IF(E1832="",0,IF($B$3="NYSEG",E1832/(1-'Avoided Natural Gas Costs 2020'!$J$34),IF($B$3="RG&amp;E",E1832/(1-'Avoided Natural Gas Costs 2020'!$K$34),"")))</f>
        <v>0</v>
      </c>
      <c r="R1832" s="233" t="str">
        <f>IFERROR(IF(P1832*'BCA Inputs'!$C$1+Q1832*'BCA Inputs'!$C$2+F1832*'BCA Inputs'!$C$2+G1832*'BCA Inputs'!$C$2=0,"",P1832*'BCA Inputs'!$C$1+Q1832*'BCA Inputs'!$C$2+F1832*'BCA Inputs'!$C$2+G1832*'BCA Inputs'!$C$2),"")</f>
        <v/>
      </c>
      <c r="S1832" s="181" t="str">
        <f t="shared" si="280"/>
        <v/>
      </c>
      <c r="T1832" s="181" t="str">
        <f>IFERROR(IF($B$3="NYSEG",(INDEX('BCA Inputs'!$N$14:$N$54,MATCH(I1832,'BCA Inputs'!$M$14:$M$54,0))*P1832+INDEX('BCA Inputs'!$O$14:$O$54,MATCH(I1832,'BCA Inputs'!$M$14:$M$54,0))*O1832+INDEX('BCA Inputs'!P:P,MATCH(I1832,'BCA Inputs'!M:M,0))*Q1832+INDEX('BCA Inputs'!Q:Q,MATCH(I1832,'BCA Inputs'!M:M,0))*F1832+INDEX('BCA Inputs'!R:R,MATCH(I1832,'BCA Inputs'!M:M,0))*G1832)+L1832+N1832,IF($B$3="RG&amp;E",(INDEX('BCA Inputs'!$AX$14:$AX$54,MATCH(I1832,'BCA Inputs'!$AW$14:$AW$54,0))*P1832+INDEX('BCA Inputs'!$AY$14:$AY$54,MATCH(I1832,'BCA Inputs'!$AW$14:$AW$54,0))*O1832+INDEX('BCA Inputs'!$AZ$14:$AZ$54,MATCH(I1832,'BCA Inputs'!$AW$14:$AW$54,0))*Q1832+INDEX('BCA Inputs'!$BA$14:$BA$54,MATCH(I1832,'BCA Inputs'!$AW$14:$AW$54,0))*F1832+INDEX('BCA Inputs'!$BB$14:$BB$54,MATCH(I1832,'BCA Inputs'!$AW$14:$AW$54,0))*G1832)+L1832+N1832,"")),"")</f>
        <v/>
      </c>
      <c r="U1832" s="234" t="str">
        <f t="shared" si="281"/>
        <v/>
      </c>
      <c r="V1832" s="234" t="str">
        <f t="shared" si="282"/>
        <v/>
      </c>
      <c r="W1832" s="234" t="str">
        <f t="shared" si="283"/>
        <v/>
      </c>
      <c r="Y1832" s="235" t="str">
        <f t="shared" si="284"/>
        <v/>
      </c>
      <c r="Z1832" s="236" t="str">
        <f>IFERROR(IF($B$3="NYSEG",INDEX('BCA Inputs'!$X$14:$X$54,MATCH(I1832,'BCA Inputs'!$M$14:$M$54,0))*P1832+INDEX('BCA Inputs'!$Y$14:$Y$54,MATCH(I1832,'BCA Inputs'!$M$14:$M$54,0))*O1832+INDEX('BCA Inputs'!$Z$14:$Z$54,MATCH(I1832,'BCA Inputs'!$M$14:$M$54,0))*Q1832+INDEX('BCA Inputs'!$AA$14:$AA$54,MATCH(I1832,'BCA Inputs'!$M$14:$M$54,0))*F1832+INDEX('BCA Inputs'!$AB$14:$AB$54,MATCH(I1832,'BCA Inputs'!$M$14:$M$54,0))*G1832,IF($B$3="RG&amp;E",INDEX('BCA Inputs'!$BG$14:$BG$54,MATCH(I1832,'BCA Inputs'!$AW$14:$AW$54,0))*P1832+INDEX('BCA Inputs'!$BH$14:$BH$54,MATCH(I1832,'BCA Inputs'!$AW$14:$AW$54,0))*O1832+INDEX('BCA Inputs'!$BI$14:$BI$54,MATCH(I1832,'BCA Inputs'!$AW$14:$AW$54,0))*Q1832+INDEX('BCA Inputs'!$BJ$14:$BJ$54,MATCH(I1832,'BCA Inputs'!$AW$14:$AW$54,0))*F1832+INDEX('BCA Inputs'!$BK$14:$BK$54,MATCH(I1832,'BCA Inputs'!$AW$14:$AW$54,0))*G1832,"")),"")</f>
        <v/>
      </c>
      <c r="AA1832" s="237" t="str">
        <f t="shared" si="285"/>
        <v/>
      </c>
      <c r="AC1832" s="238" t="str">
        <f>IFERROR((K1832+R1832)+IF($B$3="NYSEG",INDEX('BCA Inputs'!$AI$14:$AI$54,MATCH(I1832,'BCA Inputs'!$M$14:$M$54,0))*P1832+INDEX('BCA Inputs'!$AJ$14:$AJ$54,MATCH(I1832,'BCA Inputs'!$M$14:$M$54,0))*Q1832,IF($B$3="RG&amp;E",INDEX('BCA Inputs'!$BR$14:$BR$54,MATCH(I1832,'BCA Inputs'!$AW$14:$AW$54,0))*P1832+INDEX('BCA Inputs'!$BS$14:$BS$54,MATCH(I1832,'BCA Inputs'!$AW$14:$AW$54,0))*Q1832,"")),"")</f>
        <v/>
      </c>
      <c r="AD1832" s="181" t="str">
        <f>IFERROR(IF($B$3="NYSEG",INDEX('BCA Inputs'!$AD$14:$AD$54,MATCH(I1832,'BCA Inputs'!$M$14:$M$54,0))*P1832+INDEX('BCA Inputs'!$AE$14:$AE$54,MATCH(I1832,'BCA Inputs'!$M$14:$M$54,0))*O1832+INDEX('BCA Inputs'!$AF$14:$AF$54,MATCH(I1832,'BCA Inputs'!$M$14:$M$54,0))*Q1832+INDEX('BCA Inputs'!$AG$14:$AG$54,MATCH(I1832,'BCA Inputs'!$M$14:$M$54,0))*F1832+INDEX('BCA Inputs'!$AH$14:$AH$54,MATCH(I1832,'BCA Inputs'!$M$14:$M$54,0))*G1832,IF($B$3="RG&amp;E",INDEX('BCA Inputs'!$BM$14:$BM$54,MATCH(I1832,'BCA Inputs'!$AW$14:$AW$54,0))*P1832+INDEX('BCA Inputs'!$BN$14:$BN$54,MATCH(I1832,'BCA Inputs'!$AW$14:$AW$54,0))*O1832+INDEX('BCA Inputs'!$BO$14:$BO$54,MATCH(I1832,'BCA Inputs'!$AW$14:$AW$54,0))*Q1832+INDEX('BCA Inputs'!$BP$14:$BP$54,MATCH(I1832,'BCA Inputs'!$AW$14:$AW$54,0))*F1832+INDEX('BCA Inputs'!$BQ$14:$BQ$54,MATCH(I1832,'BCA Inputs'!$AW$14:$AW$54,0))*G1832,"")),"")</f>
        <v/>
      </c>
      <c r="AE1832" s="237" t="str">
        <f t="shared" si="286"/>
        <v/>
      </c>
      <c r="AF1832" s="198">
        <f t="shared" si="288"/>
        <v>0</v>
      </c>
      <c r="AG1832" s="239">
        <f t="shared" si="289"/>
        <v>0</v>
      </c>
    </row>
    <row r="1833" spans="1:33">
      <c r="A1833" s="228"/>
      <c r="B1833" s="176"/>
      <c r="C1833" s="229"/>
      <c r="D1833" s="230"/>
      <c r="E1833" s="230"/>
      <c r="F1833" s="230"/>
      <c r="G1833" s="230"/>
      <c r="H1833" s="231"/>
      <c r="I1833" s="231"/>
      <c r="J1833" s="232"/>
      <c r="K1833" s="232"/>
      <c r="L1833" s="232"/>
      <c r="M1833" s="181">
        <f t="shared" si="287"/>
        <v>0</v>
      </c>
      <c r="N1833" s="181">
        <f>IF(H1833="",0,H1833*I1833*'Avoided Water Savings Cost'!$C$16)</f>
        <v>0</v>
      </c>
      <c r="O1833" s="545">
        <f>IF(C1833="",0,IF($B$3="NYSEG",C1833/(1-'Avoided Electric Costs 2020'!$W$21),IF($B$3="RG&amp;E",C1833/(1-'Avoided Electric Costs 2020'!$X$21),"")))</f>
        <v>0</v>
      </c>
      <c r="P1833" s="546">
        <f>IF(D1833="",0,IF($B$3="NYSEG",D1833/(1-'Avoided Electric Costs 2020'!$W$21),IF($B$3="RG&amp;E",D1833/(1-'Avoided Electric Costs 2020'!$X$21),"")))</f>
        <v>0</v>
      </c>
      <c r="Q1833" s="546">
        <f>IF(E1833="",0,IF($B$3="NYSEG",E1833/(1-'Avoided Natural Gas Costs 2020'!$J$34),IF($B$3="RG&amp;E",E1833/(1-'Avoided Natural Gas Costs 2020'!$K$34),"")))</f>
        <v>0</v>
      </c>
      <c r="R1833" s="233" t="str">
        <f>IFERROR(IF(P1833*'BCA Inputs'!$C$1+Q1833*'BCA Inputs'!$C$2+F1833*'BCA Inputs'!$C$2+G1833*'BCA Inputs'!$C$2=0,"",P1833*'BCA Inputs'!$C$1+Q1833*'BCA Inputs'!$C$2+F1833*'BCA Inputs'!$C$2+G1833*'BCA Inputs'!$C$2),"")</f>
        <v/>
      </c>
      <c r="S1833" s="181" t="str">
        <f t="shared" si="280"/>
        <v/>
      </c>
      <c r="T1833" s="181" t="str">
        <f>IFERROR(IF($B$3="NYSEG",(INDEX('BCA Inputs'!$N$14:$N$54,MATCH(I1833,'BCA Inputs'!$M$14:$M$54,0))*P1833+INDEX('BCA Inputs'!$O$14:$O$54,MATCH(I1833,'BCA Inputs'!$M$14:$M$54,0))*O1833+INDEX('BCA Inputs'!P:P,MATCH(I1833,'BCA Inputs'!M:M,0))*Q1833+INDEX('BCA Inputs'!Q:Q,MATCH(I1833,'BCA Inputs'!M:M,0))*F1833+INDEX('BCA Inputs'!R:R,MATCH(I1833,'BCA Inputs'!M:M,0))*G1833)+L1833+N1833,IF($B$3="RG&amp;E",(INDEX('BCA Inputs'!$AX$14:$AX$54,MATCH(I1833,'BCA Inputs'!$AW$14:$AW$54,0))*P1833+INDEX('BCA Inputs'!$AY$14:$AY$54,MATCH(I1833,'BCA Inputs'!$AW$14:$AW$54,0))*O1833+INDEX('BCA Inputs'!$AZ$14:$AZ$54,MATCH(I1833,'BCA Inputs'!$AW$14:$AW$54,0))*Q1833+INDEX('BCA Inputs'!$BA$14:$BA$54,MATCH(I1833,'BCA Inputs'!$AW$14:$AW$54,0))*F1833+INDEX('BCA Inputs'!$BB$14:$BB$54,MATCH(I1833,'BCA Inputs'!$AW$14:$AW$54,0))*G1833)+L1833+N1833,"")),"")</f>
        <v/>
      </c>
      <c r="U1833" s="234" t="str">
        <f t="shared" si="281"/>
        <v/>
      </c>
      <c r="V1833" s="234" t="str">
        <f t="shared" si="282"/>
        <v/>
      </c>
      <c r="W1833" s="234" t="str">
        <f t="shared" si="283"/>
        <v/>
      </c>
      <c r="Y1833" s="235" t="str">
        <f t="shared" si="284"/>
        <v/>
      </c>
      <c r="Z1833" s="236" t="str">
        <f>IFERROR(IF($B$3="NYSEG",INDEX('BCA Inputs'!$X$14:$X$54,MATCH(I1833,'BCA Inputs'!$M$14:$M$54,0))*P1833+INDEX('BCA Inputs'!$Y$14:$Y$54,MATCH(I1833,'BCA Inputs'!$M$14:$M$54,0))*O1833+INDEX('BCA Inputs'!$Z$14:$Z$54,MATCH(I1833,'BCA Inputs'!$M$14:$M$54,0))*Q1833+INDEX('BCA Inputs'!$AA$14:$AA$54,MATCH(I1833,'BCA Inputs'!$M$14:$M$54,0))*F1833+INDEX('BCA Inputs'!$AB$14:$AB$54,MATCH(I1833,'BCA Inputs'!$M$14:$M$54,0))*G1833,IF($B$3="RG&amp;E",INDEX('BCA Inputs'!$BG$14:$BG$54,MATCH(I1833,'BCA Inputs'!$AW$14:$AW$54,0))*P1833+INDEX('BCA Inputs'!$BH$14:$BH$54,MATCH(I1833,'BCA Inputs'!$AW$14:$AW$54,0))*O1833+INDEX('BCA Inputs'!$BI$14:$BI$54,MATCH(I1833,'BCA Inputs'!$AW$14:$AW$54,0))*Q1833+INDEX('BCA Inputs'!$BJ$14:$BJ$54,MATCH(I1833,'BCA Inputs'!$AW$14:$AW$54,0))*F1833+INDEX('BCA Inputs'!$BK$14:$BK$54,MATCH(I1833,'BCA Inputs'!$AW$14:$AW$54,0))*G1833,"")),"")</f>
        <v/>
      </c>
      <c r="AA1833" s="237" t="str">
        <f t="shared" si="285"/>
        <v/>
      </c>
      <c r="AC1833" s="238" t="str">
        <f>IFERROR((K1833+R1833)+IF($B$3="NYSEG",INDEX('BCA Inputs'!$AI$14:$AI$54,MATCH(I1833,'BCA Inputs'!$M$14:$M$54,0))*P1833+INDEX('BCA Inputs'!$AJ$14:$AJ$54,MATCH(I1833,'BCA Inputs'!$M$14:$M$54,0))*Q1833,IF($B$3="RG&amp;E",INDEX('BCA Inputs'!$BR$14:$BR$54,MATCH(I1833,'BCA Inputs'!$AW$14:$AW$54,0))*P1833+INDEX('BCA Inputs'!$BS$14:$BS$54,MATCH(I1833,'BCA Inputs'!$AW$14:$AW$54,0))*Q1833,"")),"")</f>
        <v/>
      </c>
      <c r="AD1833" s="181" t="str">
        <f>IFERROR(IF($B$3="NYSEG",INDEX('BCA Inputs'!$AD$14:$AD$54,MATCH(I1833,'BCA Inputs'!$M$14:$M$54,0))*P1833+INDEX('BCA Inputs'!$AE$14:$AE$54,MATCH(I1833,'BCA Inputs'!$M$14:$M$54,0))*O1833+INDEX('BCA Inputs'!$AF$14:$AF$54,MATCH(I1833,'BCA Inputs'!$M$14:$M$54,0))*Q1833+INDEX('BCA Inputs'!$AG$14:$AG$54,MATCH(I1833,'BCA Inputs'!$M$14:$M$54,0))*F1833+INDEX('BCA Inputs'!$AH$14:$AH$54,MATCH(I1833,'BCA Inputs'!$M$14:$M$54,0))*G1833,IF($B$3="RG&amp;E",INDEX('BCA Inputs'!$BM$14:$BM$54,MATCH(I1833,'BCA Inputs'!$AW$14:$AW$54,0))*P1833+INDEX('BCA Inputs'!$BN$14:$BN$54,MATCH(I1833,'BCA Inputs'!$AW$14:$AW$54,0))*O1833+INDEX('BCA Inputs'!$BO$14:$BO$54,MATCH(I1833,'BCA Inputs'!$AW$14:$AW$54,0))*Q1833+INDEX('BCA Inputs'!$BP$14:$BP$54,MATCH(I1833,'BCA Inputs'!$AW$14:$AW$54,0))*F1833+INDEX('BCA Inputs'!$BQ$14:$BQ$54,MATCH(I1833,'BCA Inputs'!$AW$14:$AW$54,0))*G1833,"")),"")</f>
        <v/>
      </c>
      <c r="AE1833" s="237" t="str">
        <f t="shared" si="286"/>
        <v/>
      </c>
      <c r="AF1833" s="198">
        <f t="shared" si="288"/>
        <v>0</v>
      </c>
      <c r="AG1833" s="239">
        <f t="shared" si="289"/>
        <v>0</v>
      </c>
    </row>
    <row r="1834" spans="1:33">
      <c r="A1834" s="228"/>
      <c r="B1834" s="176"/>
      <c r="C1834" s="229"/>
      <c r="D1834" s="230"/>
      <c r="E1834" s="230"/>
      <c r="F1834" s="230"/>
      <c r="G1834" s="230"/>
      <c r="H1834" s="231"/>
      <c r="I1834" s="231"/>
      <c r="J1834" s="232"/>
      <c r="K1834" s="232"/>
      <c r="L1834" s="232"/>
      <c r="M1834" s="181">
        <f t="shared" si="287"/>
        <v>0</v>
      </c>
      <c r="N1834" s="181">
        <f>IF(H1834="",0,H1834*I1834*'Avoided Water Savings Cost'!$C$16)</f>
        <v>0</v>
      </c>
      <c r="O1834" s="545">
        <f>IF(C1834="",0,IF($B$3="NYSEG",C1834/(1-'Avoided Electric Costs 2020'!$W$21),IF($B$3="RG&amp;E",C1834/(1-'Avoided Electric Costs 2020'!$X$21),"")))</f>
        <v>0</v>
      </c>
      <c r="P1834" s="546">
        <f>IF(D1834="",0,IF($B$3="NYSEG",D1834/(1-'Avoided Electric Costs 2020'!$W$21),IF($B$3="RG&amp;E",D1834/(1-'Avoided Electric Costs 2020'!$X$21),"")))</f>
        <v>0</v>
      </c>
      <c r="Q1834" s="546">
        <f>IF(E1834="",0,IF($B$3="NYSEG",E1834/(1-'Avoided Natural Gas Costs 2020'!$J$34),IF($B$3="RG&amp;E",E1834/(1-'Avoided Natural Gas Costs 2020'!$K$34),"")))</f>
        <v>0</v>
      </c>
      <c r="R1834" s="233" t="str">
        <f>IFERROR(IF(P1834*'BCA Inputs'!$C$1+Q1834*'BCA Inputs'!$C$2+F1834*'BCA Inputs'!$C$2+G1834*'BCA Inputs'!$C$2=0,"",P1834*'BCA Inputs'!$C$1+Q1834*'BCA Inputs'!$C$2+F1834*'BCA Inputs'!$C$2+G1834*'BCA Inputs'!$C$2),"")</f>
        <v/>
      </c>
      <c r="S1834" s="181" t="str">
        <f t="shared" si="280"/>
        <v/>
      </c>
      <c r="T1834" s="181" t="str">
        <f>IFERROR(IF($B$3="NYSEG",(INDEX('BCA Inputs'!$N$14:$N$54,MATCH(I1834,'BCA Inputs'!$M$14:$M$54,0))*P1834+INDEX('BCA Inputs'!$O$14:$O$54,MATCH(I1834,'BCA Inputs'!$M$14:$M$54,0))*O1834+INDEX('BCA Inputs'!P:P,MATCH(I1834,'BCA Inputs'!M:M,0))*Q1834+INDEX('BCA Inputs'!Q:Q,MATCH(I1834,'BCA Inputs'!M:M,0))*F1834+INDEX('BCA Inputs'!R:R,MATCH(I1834,'BCA Inputs'!M:M,0))*G1834)+L1834+N1834,IF($B$3="RG&amp;E",(INDEX('BCA Inputs'!$AX$14:$AX$54,MATCH(I1834,'BCA Inputs'!$AW$14:$AW$54,0))*P1834+INDEX('BCA Inputs'!$AY$14:$AY$54,MATCH(I1834,'BCA Inputs'!$AW$14:$AW$54,0))*O1834+INDEX('BCA Inputs'!$AZ$14:$AZ$54,MATCH(I1834,'BCA Inputs'!$AW$14:$AW$54,0))*Q1834+INDEX('BCA Inputs'!$BA$14:$BA$54,MATCH(I1834,'BCA Inputs'!$AW$14:$AW$54,0))*F1834+INDEX('BCA Inputs'!$BB$14:$BB$54,MATCH(I1834,'BCA Inputs'!$AW$14:$AW$54,0))*G1834)+L1834+N1834,"")),"")</f>
        <v/>
      </c>
      <c r="U1834" s="234" t="str">
        <f t="shared" si="281"/>
        <v/>
      </c>
      <c r="V1834" s="234" t="str">
        <f t="shared" si="282"/>
        <v/>
      </c>
      <c r="W1834" s="234" t="str">
        <f t="shared" si="283"/>
        <v/>
      </c>
      <c r="Y1834" s="235" t="str">
        <f t="shared" si="284"/>
        <v/>
      </c>
      <c r="Z1834" s="236" t="str">
        <f>IFERROR(IF($B$3="NYSEG",INDEX('BCA Inputs'!$X$14:$X$54,MATCH(I1834,'BCA Inputs'!$M$14:$M$54,0))*P1834+INDEX('BCA Inputs'!$Y$14:$Y$54,MATCH(I1834,'BCA Inputs'!$M$14:$M$54,0))*O1834+INDEX('BCA Inputs'!$Z$14:$Z$54,MATCH(I1834,'BCA Inputs'!$M$14:$M$54,0))*Q1834+INDEX('BCA Inputs'!$AA$14:$AA$54,MATCH(I1834,'BCA Inputs'!$M$14:$M$54,0))*F1834+INDEX('BCA Inputs'!$AB$14:$AB$54,MATCH(I1834,'BCA Inputs'!$M$14:$M$54,0))*G1834,IF($B$3="RG&amp;E",INDEX('BCA Inputs'!$BG$14:$BG$54,MATCH(I1834,'BCA Inputs'!$AW$14:$AW$54,0))*P1834+INDEX('BCA Inputs'!$BH$14:$BH$54,MATCH(I1834,'BCA Inputs'!$AW$14:$AW$54,0))*O1834+INDEX('BCA Inputs'!$BI$14:$BI$54,MATCH(I1834,'BCA Inputs'!$AW$14:$AW$54,0))*Q1834+INDEX('BCA Inputs'!$BJ$14:$BJ$54,MATCH(I1834,'BCA Inputs'!$AW$14:$AW$54,0))*F1834+INDEX('BCA Inputs'!$BK$14:$BK$54,MATCH(I1834,'BCA Inputs'!$AW$14:$AW$54,0))*G1834,"")),"")</f>
        <v/>
      </c>
      <c r="AA1834" s="237" t="str">
        <f t="shared" si="285"/>
        <v/>
      </c>
      <c r="AC1834" s="238" t="str">
        <f>IFERROR((K1834+R1834)+IF($B$3="NYSEG",INDEX('BCA Inputs'!$AI$14:$AI$54,MATCH(I1834,'BCA Inputs'!$M$14:$M$54,0))*P1834+INDEX('BCA Inputs'!$AJ$14:$AJ$54,MATCH(I1834,'BCA Inputs'!$M$14:$M$54,0))*Q1834,IF($B$3="RG&amp;E",INDEX('BCA Inputs'!$BR$14:$BR$54,MATCH(I1834,'BCA Inputs'!$AW$14:$AW$54,0))*P1834+INDEX('BCA Inputs'!$BS$14:$BS$54,MATCH(I1834,'BCA Inputs'!$AW$14:$AW$54,0))*Q1834,"")),"")</f>
        <v/>
      </c>
      <c r="AD1834" s="181" t="str">
        <f>IFERROR(IF($B$3="NYSEG",INDEX('BCA Inputs'!$AD$14:$AD$54,MATCH(I1834,'BCA Inputs'!$M$14:$M$54,0))*P1834+INDEX('BCA Inputs'!$AE$14:$AE$54,MATCH(I1834,'BCA Inputs'!$M$14:$M$54,0))*O1834+INDEX('BCA Inputs'!$AF$14:$AF$54,MATCH(I1834,'BCA Inputs'!$M$14:$M$54,0))*Q1834+INDEX('BCA Inputs'!$AG$14:$AG$54,MATCH(I1834,'BCA Inputs'!$M$14:$M$54,0))*F1834+INDEX('BCA Inputs'!$AH$14:$AH$54,MATCH(I1834,'BCA Inputs'!$M$14:$M$54,0))*G1834,IF($B$3="RG&amp;E",INDEX('BCA Inputs'!$BM$14:$BM$54,MATCH(I1834,'BCA Inputs'!$AW$14:$AW$54,0))*P1834+INDEX('BCA Inputs'!$BN$14:$BN$54,MATCH(I1834,'BCA Inputs'!$AW$14:$AW$54,0))*O1834+INDEX('BCA Inputs'!$BO$14:$BO$54,MATCH(I1834,'BCA Inputs'!$AW$14:$AW$54,0))*Q1834+INDEX('BCA Inputs'!$BP$14:$BP$54,MATCH(I1834,'BCA Inputs'!$AW$14:$AW$54,0))*F1834+INDEX('BCA Inputs'!$BQ$14:$BQ$54,MATCH(I1834,'BCA Inputs'!$AW$14:$AW$54,0))*G1834,"")),"")</f>
        <v/>
      </c>
      <c r="AE1834" s="237" t="str">
        <f t="shared" si="286"/>
        <v/>
      </c>
      <c r="AF1834" s="198">
        <f t="shared" si="288"/>
        <v>0</v>
      </c>
      <c r="AG1834" s="239">
        <f t="shared" si="289"/>
        <v>0</v>
      </c>
    </row>
    <row r="1835" spans="1:33">
      <c r="A1835" s="228"/>
      <c r="B1835" s="176"/>
      <c r="C1835" s="229"/>
      <c r="D1835" s="230"/>
      <c r="E1835" s="230"/>
      <c r="F1835" s="230"/>
      <c r="G1835" s="230"/>
      <c r="H1835" s="231"/>
      <c r="I1835" s="231"/>
      <c r="J1835" s="232"/>
      <c r="K1835" s="232"/>
      <c r="L1835" s="232"/>
      <c r="M1835" s="181">
        <f t="shared" si="287"/>
        <v>0</v>
      </c>
      <c r="N1835" s="181">
        <f>IF(H1835="",0,H1835*I1835*'Avoided Water Savings Cost'!$C$16)</f>
        <v>0</v>
      </c>
      <c r="O1835" s="545">
        <f>IF(C1835="",0,IF($B$3="NYSEG",C1835/(1-'Avoided Electric Costs 2020'!$W$21),IF($B$3="RG&amp;E",C1835/(1-'Avoided Electric Costs 2020'!$X$21),"")))</f>
        <v>0</v>
      </c>
      <c r="P1835" s="546">
        <f>IF(D1835="",0,IF($B$3="NYSEG",D1835/(1-'Avoided Electric Costs 2020'!$W$21),IF($B$3="RG&amp;E",D1835/(1-'Avoided Electric Costs 2020'!$X$21),"")))</f>
        <v>0</v>
      </c>
      <c r="Q1835" s="546">
        <f>IF(E1835="",0,IF($B$3="NYSEG",E1835/(1-'Avoided Natural Gas Costs 2020'!$J$34),IF($B$3="RG&amp;E",E1835/(1-'Avoided Natural Gas Costs 2020'!$K$34),"")))</f>
        <v>0</v>
      </c>
      <c r="R1835" s="233" t="str">
        <f>IFERROR(IF(P1835*'BCA Inputs'!$C$1+Q1835*'BCA Inputs'!$C$2+F1835*'BCA Inputs'!$C$2+G1835*'BCA Inputs'!$C$2=0,"",P1835*'BCA Inputs'!$C$1+Q1835*'BCA Inputs'!$C$2+F1835*'BCA Inputs'!$C$2+G1835*'BCA Inputs'!$C$2),"")</f>
        <v/>
      </c>
      <c r="S1835" s="181" t="str">
        <f t="shared" si="280"/>
        <v/>
      </c>
      <c r="T1835" s="181" t="str">
        <f>IFERROR(IF($B$3="NYSEG",(INDEX('BCA Inputs'!$N$14:$N$54,MATCH(I1835,'BCA Inputs'!$M$14:$M$54,0))*P1835+INDEX('BCA Inputs'!$O$14:$O$54,MATCH(I1835,'BCA Inputs'!$M$14:$M$54,0))*O1835+INDEX('BCA Inputs'!P:P,MATCH(I1835,'BCA Inputs'!M:M,0))*Q1835+INDEX('BCA Inputs'!Q:Q,MATCH(I1835,'BCA Inputs'!M:M,0))*F1835+INDEX('BCA Inputs'!R:R,MATCH(I1835,'BCA Inputs'!M:M,0))*G1835)+L1835+N1835,IF($B$3="RG&amp;E",(INDEX('BCA Inputs'!$AX$14:$AX$54,MATCH(I1835,'BCA Inputs'!$AW$14:$AW$54,0))*P1835+INDEX('BCA Inputs'!$AY$14:$AY$54,MATCH(I1835,'BCA Inputs'!$AW$14:$AW$54,0))*O1835+INDEX('BCA Inputs'!$AZ$14:$AZ$54,MATCH(I1835,'BCA Inputs'!$AW$14:$AW$54,0))*Q1835+INDEX('BCA Inputs'!$BA$14:$BA$54,MATCH(I1835,'BCA Inputs'!$AW$14:$AW$54,0))*F1835+INDEX('BCA Inputs'!$BB$14:$BB$54,MATCH(I1835,'BCA Inputs'!$AW$14:$AW$54,0))*G1835)+L1835+N1835,"")),"")</f>
        <v/>
      </c>
      <c r="U1835" s="234" t="str">
        <f t="shared" si="281"/>
        <v/>
      </c>
      <c r="V1835" s="234" t="str">
        <f t="shared" si="282"/>
        <v/>
      </c>
      <c r="W1835" s="234" t="str">
        <f t="shared" si="283"/>
        <v/>
      </c>
      <c r="Y1835" s="235" t="str">
        <f t="shared" si="284"/>
        <v/>
      </c>
      <c r="Z1835" s="236" t="str">
        <f>IFERROR(IF($B$3="NYSEG",INDEX('BCA Inputs'!$X$14:$X$54,MATCH(I1835,'BCA Inputs'!$M$14:$M$54,0))*P1835+INDEX('BCA Inputs'!$Y$14:$Y$54,MATCH(I1835,'BCA Inputs'!$M$14:$M$54,0))*O1835+INDEX('BCA Inputs'!$Z$14:$Z$54,MATCH(I1835,'BCA Inputs'!$M$14:$M$54,0))*Q1835+INDEX('BCA Inputs'!$AA$14:$AA$54,MATCH(I1835,'BCA Inputs'!$M$14:$M$54,0))*F1835+INDEX('BCA Inputs'!$AB$14:$AB$54,MATCH(I1835,'BCA Inputs'!$M$14:$M$54,0))*G1835,IF($B$3="RG&amp;E",INDEX('BCA Inputs'!$BG$14:$BG$54,MATCH(I1835,'BCA Inputs'!$AW$14:$AW$54,0))*P1835+INDEX('BCA Inputs'!$BH$14:$BH$54,MATCH(I1835,'BCA Inputs'!$AW$14:$AW$54,0))*O1835+INDEX('BCA Inputs'!$BI$14:$BI$54,MATCH(I1835,'BCA Inputs'!$AW$14:$AW$54,0))*Q1835+INDEX('BCA Inputs'!$BJ$14:$BJ$54,MATCH(I1835,'BCA Inputs'!$AW$14:$AW$54,0))*F1835+INDEX('BCA Inputs'!$BK$14:$BK$54,MATCH(I1835,'BCA Inputs'!$AW$14:$AW$54,0))*G1835,"")),"")</f>
        <v/>
      </c>
      <c r="AA1835" s="237" t="str">
        <f t="shared" si="285"/>
        <v/>
      </c>
      <c r="AC1835" s="238" t="str">
        <f>IFERROR((K1835+R1835)+IF($B$3="NYSEG",INDEX('BCA Inputs'!$AI$14:$AI$54,MATCH(I1835,'BCA Inputs'!$M$14:$M$54,0))*P1835+INDEX('BCA Inputs'!$AJ$14:$AJ$54,MATCH(I1835,'BCA Inputs'!$M$14:$M$54,0))*Q1835,IF($B$3="RG&amp;E",INDEX('BCA Inputs'!$BR$14:$BR$54,MATCH(I1835,'BCA Inputs'!$AW$14:$AW$54,0))*P1835+INDEX('BCA Inputs'!$BS$14:$BS$54,MATCH(I1835,'BCA Inputs'!$AW$14:$AW$54,0))*Q1835,"")),"")</f>
        <v/>
      </c>
      <c r="AD1835" s="181" t="str">
        <f>IFERROR(IF($B$3="NYSEG",INDEX('BCA Inputs'!$AD$14:$AD$54,MATCH(I1835,'BCA Inputs'!$M$14:$M$54,0))*P1835+INDEX('BCA Inputs'!$AE$14:$AE$54,MATCH(I1835,'BCA Inputs'!$M$14:$M$54,0))*O1835+INDEX('BCA Inputs'!$AF$14:$AF$54,MATCH(I1835,'BCA Inputs'!$M$14:$M$54,0))*Q1835+INDEX('BCA Inputs'!$AG$14:$AG$54,MATCH(I1835,'BCA Inputs'!$M$14:$M$54,0))*F1835+INDEX('BCA Inputs'!$AH$14:$AH$54,MATCH(I1835,'BCA Inputs'!$M$14:$M$54,0))*G1835,IF($B$3="RG&amp;E",INDEX('BCA Inputs'!$BM$14:$BM$54,MATCH(I1835,'BCA Inputs'!$AW$14:$AW$54,0))*P1835+INDEX('BCA Inputs'!$BN$14:$BN$54,MATCH(I1835,'BCA Inputs'!$AW$14:$AW$54,0))*O1835+INDEX('BCA Inputs'!$BO$14:$BO$54,MATCH(I1835,'BCA Inputs'!$AW$14:$AW$54,0))*Q1835+INDEX('BCA Inputs'!$BP$14:$BP$54,MATCH(I1835,'BCA Inputs'!$AW$14:$AW$54,0))*F1835+INDEX('BCA Inputs'!$BQ$14:$BQ$54,MATCH(I1835,'BCA Inputs'!$AW$14:$AW$54,0))*G1835,"")),"")</f>
        <v/>
      </c>
      <c r="AE1835" s="237" t="str">
        <f t="shared" si="286"/>
        <v/>
      </c>
      <c r="AF1835" s="198">
        <f t="shared" si="288"/>
        <v>0</v>
      </c>
      <c r="AG1835" s="239">
        <f t="shared" si="289"/>
        <v>0</v>
      </c>
    </row>
    <row r="1836" spans="1:33">
      <c r="A1836" s="228"/>
      <c r="B1836" s="176"/>
      <c r="C1836" s="229"/>
      <c r="D1836" s="230"/>
      <c r="E1836" s="230"/>
      <c r="F1836" s="230"/>
      <c r="G1836" s="230"/>
      <c r="H1836" s="231"/>
      <c r="I1836" s="231"/>
      <c r="J1836" s="232"/>
      <c r="K1836" s="232"/>
      <c r="L1836" s="232"/>
      <c r="M1836" s="181">
        <f t="shared" si="287"/>
        <v>0</v>
      </c>
      <c r="N1836" s="181">
        <f>IF(H1836="",0,H1836*I1836*'Avoided Water Savings Cost'!$C$16)</f>
        <v>0</v>
      </c>
      <c r="O1836" s="545">
        <f>IF(C1836="",0,IF($B$3="NYSEG",C1836/(1-'Avoided Electric Costs 2020'!$W$21),IF($B$3="RG&amp;E",C1836/(1-'Avoided Electric Costs 2020'!$X$21),"")))</f>
        <v>0</v>
      </c>
      <c r="P1836" s="546">
        <f>IF(D1836="",0,IF($B$3="NYSEG",D1836/(1-'Avoided Electric Costs 2020'!$W$21),IF($B$3="RG&amp;E",D1836/(1-'Avoided Electric Costs 2020'!$X$21),"")))</f>
        <v>0</v>
      </c>
      <c r="Q1836" s="546">
        <f>IF(E1836="",0,IF($B$3="NYSEG",E1836/(1-'Avoided Natural Gas Costs 2020'!$J$34),IF($B$3="RG&amp;E",E1836/(1-'Avoided Natural Gas Costs 2020'!$K$34),"")))</f>
        <v>0</v>
      </c>
      <c r="R1836" s="233" t="str">
        <f>IFERROR(IF(P1836*'BCA Inputs'!$C$1+Q1836*'BCA Inputs'!$C$2+F1836*'BCA Inputs'!$C$2+G1836*'BCA Inputs'!$C$2=0,"",P1836*'BCA Inputs'!$C$1+Q1836*'BCA Inputs'!$C$2+F1836*'BCA Inputs'!$C$2+G1836*'BCA Inputs'!$C$2),"")</f>
        <v/>
      </c>
      <c r="S1836" s="181" t="str">
        <f t="shared" si="280"/>
        <v/>
      </c>
      <c r="T1836" s="181" t="str">
        <f>IFERROR(IF($B$3="NYSEG",(INDEX('BCA Inputs'!$N$14:$N$54,MATCH(I1836,'BCA Inputs'!$M$14:$M$54,0))*P1836+INDEX('BCA Inputs'!$O$14:$O$54,MATCH(I1836,'BCA Inputs'!$M$14:$M$54,0))*O1836+INDEX('BCA Inputs'!P:P,MATCH(I1836,'BCA Inputs'!M:M,0))*Q1836+INDEX('BCA Inputs'!Q:Q,MATCH(I1836,'BCA Inputs'!M:M,0))*F1836+INDEX('BCA Inputs'!R:R,MATCH(I1836,'BCA Inputs'!M:M,0))*G1836)+L1836+N1836,IF($B$3="RG&amp;E",(INDEX('BCA Inputs'!$AX$14:$AX$54,MATCH(I1836,'BCA Inputs'!$AW$14:$AW$54,0))*P1836+INDEX('BCA Inputs'!$AY$14:$AY$54,MATCH(I1836,'BCA Inputs'!$AW$14:$AW$54,0))*O1836+INDEX('BCA Inputs'!$AZ$14:$AZ$54,MATCH(I1836,'BCA Inputs'!$AW$14:$AW$54,0))*Q1836+INDEX('BCA Inputs'!$BA$14:$BA$54,MATCH(I1836,'BCA Inputs'!$AW$14:$AW$54,0))*F1836+INDEX('BCA Inputs'!$BB$14:$BB$54,MATCH(I1836,'BCA Inputs'!$AW$14:$AW$54,0))*G1836)+L1836+N1836,"")),"")</f>
        <v/>
      </c>
      <c r="U1836" s="234" t="str">
        <f t="shared" si="281"/>
        <v/>
      </c>
      <c r="V1836" s="234" t="str">
        <f t="shared" si="282"/>
        <v/>
      </c>
      <c r="W1836" s="234" t="str">
        <f t="shared" si="283"/>
        <v/>
      </c>
      <c r="Y1836" s="235" t="str">
        <f t="shared" si="284"/>
        <v/>
      </c>
      <c r="Z1836" s="236" t="str">
        <f>IFERROR(IF($B$3="NYSEG",INDEX('BCA Inputs'!$X$14:$X$54,MATCH(I1836,'BCA Inputs'!$M$14:$M$54,0))*P1836+INDEX('BCA Inputs'!$Y$14:$Y$54,MATCH(I1836,'BCA Inputs'!$M$14:$M$54,0))*O1836+INDEX('BCA Inputs'!$Z$14:$Z$54,MATCH(I1836,'BCA Inputs'!$M$14:$M$54,0))*Q1836+INDEX('BCA Inputs'!$AA$14:$AA$54,MATCH(I1836,'BCA Inputs'!$M$14:$M$54,0))*F1836+INDEX('BCA Inputs'!$AB$14:$AB$54,MATCH(I1836,'BCA Inputs'!$M$14:$M$54,0))*G1836,IF($B$3="RG&amp;E",INDEX('BCA Inputs'!$BG$14:$BG$54,MATCH(I1836,'BCA Inputs'!$AW$14:$AW$54,0))*P1836+INDEX('BCA Inputs'!$BH$14:$BH$54,MATCH(I1836,'BCA Inputs'!$AW$14:$AW$54,0))*O1836+INDEX('BCA Inputs'!$BI$14:$BI$54,MATCH(I1836,'BCA Inputs'!$AW$14:$AW$54,0))*Q1836+INDEX('BCA Inputs'!$BJ$14:$BJ$54,MATCH(I1836,'BCA Inputs'!$AW$14:$AW$54,0))*F1836+INDEX('BCA Inputs'!$BK$14:$BK$54,MATCH(I1836,'BCA Inputs'!$AW$14:$AW$54,0))*G1836,"")),"")</f>
        <v/>
      </c>
      <c r="AA1836" s="237" t="str">
        <f t="shared" si="285"/>
        <v/>
      </c>
      <c r="AC1836" s="238" t="str">
        <f>IFERROR((K1836+R1836)+IF($B$3="NYSEG",INDEX('BCA Inputs'!$AI$14:$AI$54,MATCH(I1836,'BCA Inputs'!$M$14:$M$54,0))*P1836+INDEX('BCA Inputs'!$AJ$14:$AJ$54,MATCH(I1836,'BCA Inputs'!$M$14:$M$54,0))*Q1836,IF($B$3="RG&amp;E",INDEX('BCA Inputs'!$BR$14:$BR$54,MATCH(I1836,'BCA Inputs'!$AW$14:$AW$54,0))*P1836+INDEX('BCA Inputs'!$BS$14:$BS$54,MATCH(I1836,'BCA Inputs'!$AW$14:$AW$54,0))*Q1836,"")),"")</f>
        <v/>
      </c>
      <c r="AD1836" s="181" t="str">
        <f>IFERROR(IF($B$3="NYSEG",INDEX('BCA Inputs'!$AD$14:$AD$54,MATCH(I1836,'BCA Inputs'!$M$14:$M$54,0))*P1836+INDEX('BCA Inputs'!$AE$14:$AE$54,MATCH(I1836,'BCA Inputs'!$M$14:$M$54,0))*O1836+INDEX('BCA Inputs'!$AF$14:$AF$54,MATCH(I1836,'BCA Inputs'!$M$14:$M$54,0))*Q1836+INDEX('BCA Inputs'!$AG$14:$AG$54,MATCH(I1836,'BCA Inputs'!$M$14:$M$54,0))*F1836+INDEX('BCA Inputs'!$AH$14:$AH$54,MATCH(I1836,'BCA Inputs'!$M$14:$M$54,0))*G1836,IF($B$3="RG&amp;E",INDEX('BCA Inputs'!$BM$14:$BM$54,MATCH(I1836,'BCA Inputs'!$AW$14:$AW$54,0))*P1836+INDEX('BCA Inputs'!$BN$14:$BN$54,MATCH(I1836,'BCA Inputs'!$AW$14:$AW$54,0))*O1836+INDEX('BCA Inputs'!$BO$14:$BO$54,MATCH(I1836,'BCA Inputs'!$AW$14:$AW$54,0))*Q1836+INDEX('BCA Inputs'!$BP$14:$BP$54,MATCH(I1836,'BCA Inputs'!$AW$14:$AW$54,0))*F1836+INDEX('BCA Inputs'!$BQ$14:$BQ$54,MATCH(I1836,'BCA Inputs'!$AW$14:$AW$54,0))*G1836,"")),"")</f>
        <v/>
      </c>
      <c r="AE1836" s="237" t="str">
        <f t="shared" si="286"/>
        <v/>
      </c>
      <c r="AF1836" s="198">
        <f t="shared" si="288"/>
        <v>0</v>
      </c>
      <c r="AG1836" s="239">
        <f t="shared" si="289"/>
        <v>0</v>
      </c>
    </row>
    <row r="1837" spans="1:33">
      <c r="A1837" s="228"/>
      <c r="B1837" s="176"/>
      <c r="C1837" s="229"/>
      <c r="D1837" s="230"/>
      <c r="E1837" s="230"/>
      <c r="F1837" s="230"/>
      <c r="G1837" s="230"/>
      <c r="H1837" s="231"/>
      <c r="I1837" s="231"/>
      <c r="J1837" s="232"/>
      <c r="K1837" s="232"/>
      <c r="L1837" s="232"/>
      <c r="M1837" s="181">
        <f t="shared" si="287"/>
        <v>0</v>
      </c>
      <c r="N1837" s="181">
        <f>IF(H1837="",0,H1837*I1837*'Avoided Water Savings Cost'!$C$16)</f>
        <v>0</v>
      </c>
      <c r="O1837" s="545">
        <f>IF(C1837="",0,IF($B$3="NYSEG",C1837/(1-'Avoided Electric Costs 2020'!$W$21),IF($B$3="RG&amp;E",C1837/(1-'Avoided Electric Costs 2020'!$X$21),"")))</f>
        <v>0</v>
      </c>
      <c r="P1837" s="546">
        <f>IF(D1837="",0,IF($B$3="NYSEG",D1837/(1-'Avoided Electric Costs 2020'!$W$21),IF($B$3="RG&amp;E",D1837/(1-'Avoided Electric Costs 2020'!$X$21),"")))</f>
        <v>0</v>
      </c>
      <c r="Q1837" s="546">
        <f>IF(E1837="",0,IF($B$3="NYSEG",E1837/(1-'Avoided Natural Gas Costs 2020'!$J$34),IF($B$3="RG&amp;E",E1837/(1-'Avoided Natural Gas Costs 2020'!$K$34),"")))</f>
        <v>0</v>
      </c>
      <c r="R1837" s="233" t="str">
        <f>IFERROR(IF(P1837*'BCA Inputs'!$C$1+Q1837*'BCA Inputs'!$C$2+F1837*'BCA Inputs'!$C$2+G1837*'BCA Inputs'!$C$2=0,"",P1837*'BCA Inputs'!$C$1+Q1837*'BCA Inputs'!$C$2+F1837*'BCA Inputs'!$C$2+G1837*'BCA Inputs'!$C$2),"")</f>
        <v/>
      </c>
      <c r="S1837" s="181" t="str">
        <f t="shared" si="280"/>
        <v/>
      </c>
      <c r="T1837" s="181" t="str">
        <f>IFERROR(IF($B$3="NYSEG",(INDEX('BCA Inputs'!$N$14:$N$54,MATCH(I1837,'BCA Inputs'!$M$14:$M$54,0))*P1837+INDEX('BCA Inputs'!$O$14:$O$54,MATCH(I1837,'BCA Inputs'!$M$14:$M$54,0))*O1837+INDEX('BCA Inputs'!P:P,MATCH(I1837,'BCA Inputs'!M:M,0))*Q1837+INDEX('BCA Inputs'!Q:Q,MATCH(I1837,'BCA Inputs'!M:M,0))*F1837+INDEX('BCA Inputs'!R:R,MATCH(I1837,'BCA Inputs'!M:M,0))*G1837)+L1837+N1837,IF($B$3="RG&amp;E",(INDEX('BCA Inputs'!$AX$14:$AX$54,MATCH(I1837,'BCA Inputs'!$AW$14:$AW$54,0))*P1837+INDEX('BCA Inputs'!$AY$14:$AY$54,MATCH(I1837,'BCA Inputs'!$AW$14:$AW$54,0))*O1837+INDEX('BCA Inputs'!$AZ$14:$AZ$54,MATCH(I1837,'BCA Inputs'!$AW$14:$AW$54,0))*Q1837+INDEX('BCA Inputs'!$BA$14:$BA$54,MATCH(I1837,'BCA Inputs'!$AW$14:$AW$54,0))*F1837+INDEX('BCA Inputs'!$BB$14:$BB$54,MATCH(I1837,'BCA Inputs'!$AW$14:$AW$54,0))*G1837)+L1837+N1837,"")),"")</f>
        <v/>
      </c>
      <c r="U1837" s="234" t="str">
        <f t="shared" si="281"/>
        <v/>
      </c>
      <c r="V1837" s="234" t="str">
        <f t="shared" si="282"/>
        <v/>
      </c>
      <c r="W1837" s="234" t="str">
        <f t="shared" si="283"/>
        <v/>
      </c>
      <c r="Y1837" s="235" t="str">
        <f t="shared" si="284"/>
        <v/>
      </c>
      <c r="Z1837" s="236" t="str">
        <f>IFERROR(IF($B$3="NYSEG",INDEX('BCA Inputs'!$X$14:$X$54,MATCH(I1837,'BCA Inputs'!$M$14:$M$54,0))*P1837+INDEX('BCA Inputs'!$Y$14:$Y$54,MATCH(I1837,'BCA Inputs'!$M$14:$M$54,0))*O1837+INDEX('BCA Inputs'!$Z$14:$Z$54,MATCH(I1837,'BCA Inputs'!$M$14:$M$54,0))*Q1837+INDEX('BCA Inputs'!$AA$14:$AA$54,MATCH(I1837,'BCA Inputs'!$M$14:$M$54,0))*F1837+INDEX('BCA Inputs'!$AB$14:$AB$54,MATCH(I1837,'BCA Inputs'!$M$14:$M$54,0))*G1837,IF($B$3="RG&amp;E",INDEX('BCA Inputs'!$BG$14:$BG$54,MATCH(I1837,'BCA Inputs'!$AW$14:$AW$54,0))*P1837+INDEX('BCA Inputs'!$BH$14:$BH$54,MATCH(I1837,'BCA Inputs'!$AW$14:$AW$54,0))*O1837+INDEX('BCA Inputs'!$BI$14:$BI$54,MATCH(I1837,'BCA Inputs'!$AW$14:$AW$54,0))*Q1837+INDEX('BCA Inputs'!$BJ$14:$BJ$54,MATCH(I1837,'BCA Inputs'!$AW$14:$AW$54,0))*F1837+INDEX('BCA Inputs'!$BK$14:$BK$54,MATCH(I1837,'BCA Inputs'!$AW$14:$AW$54,0))*G1837,"")),"")</f>
        <v/>
      </c>
      <c r="AA1837" s="237" t="str">
        <f t="shared" si="285"/>
        <v/>
      </c>
      <c r="AC1837" s="238" t="str">
        <f>IFERROR((K1837+R1837)+IF($B$3="NYSEG",INDEX('BCA Inputs'!$AI$14:$AI$54,MATCH(I1837,'BCA Inputs'!$M$14:$M$54,0))*P1837+INDEX('BCA Inputs'!$AJ$14:$AJ$54,MATCH(I1837,'BCA Inputs'!$M$14:$M$54,0))*Q1837,IF($B$3="RG&amp;E",INDEX('BCA Inputs'!$BR$14:$BR$54,MATCH(I1837,'BCA Inputs'!$AW$14:$AW$54,0))*P1837+INDEX('BCA Inputs'!$BS$14:$BS$54,MATCH(I1837,'BCA Inputs'!$AW$14:$AW$54,0))*Q1837,"")),"")</f>
        <v/>
      </c>
      <c r="AD1837" s="181" t="str">
        <f>IFERROR(IF($B$3="NYSEG",INDEX('BCA Inputs'!$AD$14:$AD$54,MATCH(I1837,'BCA Inputs'!$M$14:$M$54,0))*P1837+INDEX('BCA Inputs'!$AE$14:$AE$54,MATCH(I1837,'BCA Inputs'!$M$14:$M$54,0))*O1837+INDEX('BCA Inputs'!$AF$14:$AF$54,MATCH(I1837,'BCA Inputs'!$M$14:$M$54,0))*Q1837+INDEX('BCA Inputs'!$AG$14:$AG$54,MATCH(I1837,'BCA Inputs'!$M$14:$M$54,0))*F1837+INDEX('BCA Inputs'!$AH$14:$AH$54,MATCH(I1837,'BCA Inputs'!$M$14:$M$54,0))*G1837,IF($B$3="RG&amp;E",INDEX('BCA Inputs'!$BM$14:$BM$54,MATCH(I1837,'BCA Inputs'!$AW$14:$AW$54,0))*P1837+INDEX('BCA Inputs'!$BN$14:$BN$54,MATCH(I1837,'BCA Inputs'!$AW$14:$AW$54,0))*O1837+INDEX('BCA Inputs'!$BO$14:$BO$54,MATCH(I1837,'BCA Inputs'!$AW$14:$AW$54,0))*Q1837+INDEX('BCA Inputs'!$BP$14:$BP$54,MATCH(I1837,'BCA Inputs'!$AW$14:$AW$54,0))*F1837+INDEX('BCA Inputs'!$BQ$14:$BQ$54,MATCH(I1837,'BCA Inputs'!$AW$14:$AW$54,0))*G1837,"")),"")</f>
        <v/>
      </c>
      <c r="AE1837" s="237" t="str">
        <f t="shared" si="286"/>
        <v/>
      </c>
      <c r="AF1837" s="198">
        <f t="shared" si="288"/>
        <v>0</v>
      </c>
      <c r="AG1837" s="239">
        <f t="shared" si="289"/>
        <v>0</v>
      </c>
    </row>
    <row r="1838" spans="1:33">
      <c r="A1838" s="228"/>
      <c r="B1838" s="176"/>
      <c r="C1838" s="229"/>
      <c r="D1838" s="230"/>
      <c r="E1838" s="230"/>
      <c r="F1838" s="230"/>
      <c r="G1838" s="230"/>
      <c r="H1838" s="231"/>
      <c r="I1838" s="231"/>
      <c r="J1838" s="232"/>
      <c r="K1838" s="232"/>
      <c r="L1838" s="232"/>
      <c r="M1838" s="181">
        <f t="shared" si="287"/>
        <v>0</v>
      </c>
      <c r="N1838" s="181">
        <f>IF(H1838="",0,H1838*I1838*'Avoided Water Savings Cost'!$C$16)</f>
        <v>0</v>
      </c>
      <c r="O1838" s="545">
        <f>IF(C1838="",0,IF($B$3="NYSEG",C1838/(1-'Avoided Electric Costs 2020'!$W$21),IF($B$3="RG&amp;E",C1838/(1-'Avoided Electric Costs 2020'!$X$21),"")))</f>
        <v>0</v>
      </c>
      <c r="P1838" s="546">
        <f>IF(D1838="",0,IF($B$3="NYSEG",D1838/(1-'Avoided Electric Costs 2020'!$W$21),IF($B$3="RG&amp;E",D1838/(1-'Avoided Electric Costs 2020'!$X$21),"")))</f>
        <v>0</v>
      </c>
      <c r="Q1838" s="546">
        <f>IF(E1838="",0,IF($B$3="NYSEG",E1838/(1-'Avoided Natural Gas Costs 2020'!$J$34),IF($B$3="RG&amp;E",E1838/(1-'Avoided Natural Gas Costs 2020'!$K$34),"")))</f>
        <v>0</v>
      </c>
      <c r="R1838" s="233" t="str">
        <f>IFERROR(IF(P1838*'BCA Inputs'!$C$1+Q1838*'BCA Inputs'!$C$2+F1838*'BCA Inputs'!$C$2+G1838*'BCA Inputs'!$C$2=0,"",P1838*'BCA Inputs'!$C$1+Q1838*'BCA Inputs'!$C$2+F1838*'BCA Inputs'!$C$2+G1838*'BCA Inputs'!$C$2),"")</f>
        <v/>
      </c>
      <c r="S1838" s="181" t="str">
        <f t="shared" si="280"/>
        <v/>
      </c>
      <c r="T1838" s="181" t="str">
        <f>IFERROR(IF($B$3="NYSEG",(INDEX('BCA Inputs'!$N$14:$N$54,MATCH(I1838,'BCA Inputs'!$M$14:$M$54,0))*P1838+INDEX('BCA Inputs'!$O$14:$O$54,MATCH(I1838,'BCA Inputs'!$M$14:$M$54,0))*O1838+INDEX('BCA Inputs'!P:P,MATCH(I1838,'BCA Inputs'!M:M,0))*Q1838+INDEX('BCA Inputs'!Q:Q,MATCH(I1838,'BCA Inputs'!M:M,0))*F1838+INDEX('BCA Inputs'!R:R,MATCH(I1838,'BCA Inputs'!M:M,0))*G1838)+L1838+N1838,IF($B$3="RG&amp;E",(INDEX('BCA Inputs'!$AX$14:$AX$54,MATCH(I1838,'BCA Inputs'!$AW$14:$AW$54,0))*P1838+INDEX('BCA Inputs'!$AY$14:$AY$54,MATCH(I1838,'BCA Inputs'!$AW$14:$AW$54,0))*O1838+INDEX('BCA Inputs'!$AZ$14:$AZ$54,MATCH(I1838,'BCA Inputs'!$AW$14:$AW$54,0))*Q1838+INDEX('BCA Inputs'!$BA$14:$BA$54,MATCH(I1838,'BCA Inputs'!$AW$14:$AW$54,0))*F1838+INDEX('BCA Inputs'!$BB$14:$BB$54,MATCH(I1838,'BCA Inputs'!$AW$14:$AW$54,0))*G1838)+L1838+N1838,"")),"")</f>
        <v/>
      </c>
      <c r="U1838" s="234" t="str">
        <f t="shared" si="281"/>
        <v/>
      </c>
      <c r="V1838" s="234" t="str">
        <f t="shared" si="282"/>
        <v/>
      </c>
      <c r="W1838" s="234" t="str">
        <f t="shared" si="283"/>
        <v/>
      </c>
      <c r="Y1838" s="235" t="str">
        <f t="shared" si="284"/>
        <v/>
      </c>
      <c r="Z1838" s="236" t="str">
        <f>IFERROR(IF($B$3="NYSEG",INDEX('BCA Inputs'!$X$14:$X$54,MATCH(I1838,'BCA Inputs'!$M$14:$M$54,0))*P1838+INDEX('BCA Inputs'!$Y$14:$Y$54,MATCH(I1838,'BCA Inputs'!$M$14:$M$54,0))*O1838+INDEX('BCA Inputs'!$Z$14:$Z$54,MATCH(I1838,'BCA Inputs'!$M$14:$M$54,0))*Q1838+INDEX('BCA Inputs'!$AA$14:$AA$54,MATCH(I1838,'BCA Inputs'!$M$14:$M$54,0))*F1838+INDEX('BCA Inputs'!$AB$14:$AB$54,MATCH(I1838,'BCA Inputs'!$M$14:$M$54,0))*G1838,IF($B$3="RG&amp;E",INDEX('BCA Inputs'!$BG$14:$BG$54,MATCH(I1838,'BCA Inputs'!$AW$14:$AW$54,0))*P1838+INDEX('BCA Inputs'!$BH$14:$BH$54,MATCH(I1838,'BCA Inputs'!$AW$14:$AW$54,0))*O1838+INDEX('BCA Inputs'!$BI$14:$BI$54,MATCH(I1838,'BCA Inputs'!$AW$14:$AW$54,0))*Q1838+INDEX('BCA Inputs'!$BJ$14:$BJ$54,MATCH(I1838,'BCA Inputs'!$AW$14:$AW$54,0))*F1838+INDEX('BCA Inputs'!$BK$14:$BK$54,MATCH(I1838,'BCA Inputs'!$AW$14:$AW$54,0))*G1838,"")),"")</f>
        <v/>
      </c>
      <c r="AA1838" s="237" t="str">
        <f t="shared" si="285"/>
        <v/>
      </c>
      <c r="AC1838" s="238" t="str">
        <f>IFERROR((K1838+R1838)+IF($B$3="NYSEG",INDEX('BCA Inputs'!$AI$14:$AI$54,MATCH(I1838,'BCA Inputs'!$M$14:$M$54,0))*P1838+INDEX('BCA Inputs'!$AJ$14:$AJ$54,MATCH(I1838,'BCA Inputs'!$M$14:$M$54,0))*Q1838,IF($B$3="RG&amp;E",INDEX('BCA Inputs'!$BR$14:$BR$54,MATCH(I1838,'BCA Inputs'!$AW$14:$AW$54,0))*P1838+INDEX('BCA Inputs'!$BS$14:$BS$54,MATCH(I1838,'BCA Inputs'!$AW$14:$AW$54,0))*Q1838,"")),"")</f>
        <v/>
      </c>
      <c r="AD1838" s="181" t="str">
        <f>IFERROR(IF($B$3="NYSEG",INDEX('BCA Inputs'!$AD$14:$AD$54,MATCH(I1838,'BCA Inputs'!$M$14:$M$54,0))*P1838+INDEX('BCA Inputs'!$AE$14:$AE$54,MATCH(I1838,'BCA Inputs'!$M$14:$M$54,0))*O1838+INDEX('BCA Inputs'!$AF$14:$AF$54,MATCH(I1838,'BCA Inputs'!$M$14:$M$54,0))*Q1838+INDEX('BCA Inputs'!$AG$14:$AG$54,MATCH(I1838,'BCA Inputs'!$M$14:$M$54,0))*F1838+INDEX('BCA Inputs'!$AH$14:$AH$54,MATCH(I1838,'BCA Inputs'!$M$14:$M$54,0))*G1838,IF($B$3="RG&amp;E",INDEX('BCA Inputs'!$BM$14:$BM$54,MATCH(I1838,'BCA Inputs'!$AW$14:$AW$54,0))*P1838+INDEX('BCA Inputs'!$BN$14:$BN$54,MATCH(I1838,'BCA Inputs'!$AW$14:$AW$54,0))*O1838+INDEX('BCA Inputs'!$BO$14:$BO$54,MATCH(I1838,'BCA Inputs'!$AW$14:$AW$54,0))*Q1838+INDEX('BCA Inputs'!$BP$14:$BP$54,MATCH(I1838,'BCA Inputs'!$AW$14:$AW$54,0))*F1838+INDEX('BCA Inputs'!$BQ$14:$BQ$54,MATCH(I1838,'BCA Inputs'!$AW$14:$AW$54,0))*G1838,"")),"")</f>
        <v/>
      </c>
      <c r="AE1838" s="237" t="str">
        <f t="shared" si="286"/>
        <v/>
      </c>
      <c r="AF1838" s="198">
        <f t="shared" si="288"/>
        <v>0</v>
      </c>
      <c r="AG1838" s="239">
        <f t="shared" si="289"/>
        <v>0</v>
      </c>
    </row>
    <row r="1839" spans="1:33">
      <c r="A1839" s="228"/>
      <c r="B1839" s="176"/>
      <c r="C1839" s="229"/>
      <c r="D1839" s="230"/>
      <c r="E1839" s="230"/>
      <c r="F1839" s="230"/>
      <c r="G1839" s="230"/>
      <c r="H1839" s="231"/>
      <c r="I1839" s="231"/>
      <c r="J1839" s="232"/>
      <c r="K1839" s="232"/>
      <c r="L1839" s="232"/>
      <c r="M1839" s="181">
        <f t="shared" si="287"/>
        <v>0</v>
      </c>
      <c r="N1839" s="181">
        <f>IF(H1839="",0,H1839*I1839*'Avoided Water Savings Cost'!$C$16)</f>
        <v>0</v>
      </c>
      <c r="O1839" s="545">
        <f>IF(C1839="",0,IF($B$3="NYSEG",C1839/(1-'Avoided Electric Costs 2020'!$W$21),IF($B$3="RG&amp;E",C1839/(1-'Avoided Electric Costs 2020'!$X$21),"")))</f>
        <v>0</v>
      </c>
      <c r="P1839" s="546">
        <f>IF(D1839="",0,IF($B$3="NYSEG",D1839/(1-'Avoided Electric Costs 2020'!$W$21),IF($B$3="RG&amp;E",D1839/(1-'Avoided Electric Costs 2020'!$X$21),"")))</f>
        <v>0</v>
      </c>
      <c r="Q1839" s="546">
        <f>IF(E1839="",0,IF($B$3="NYSEG",E1839/(1-'Avoided Natural Gas Costs 2020'!$J$34),IF($B$3="RG&amp;E",E1839/(1-'Avoided Natural Gas Costs 2020'!$K$34),"")))</f>
        <v>0</v>
      </c>
      <c r="R1839" s="233" t="str">
        <f>IFERROR(IF(P1839*'BCA Inputs'!$C$1+Q1839*'BCA Inputs'!$C$2+F1839*'BCA Inputs'!$C$2+G1839*'BCA Inputs'!$C$2=0,"",P1839*'BCA Inputs'!$C$1+Q1839*'BCA Inputs'!$C$2+F1839*'BCA Inputs'!$C$2+G1839*'BCA Inputs'!$C$2),"")</f>
        <v/>
      </c>
      <c r="S1839" s="181" t="str">
        <f t="shared" si="280"/>
        <v/>
      </c>
      <c r="T1839" s="181" t="str">
        <f>IFERROR(IF($B$3="NYSEG",(INDEX('BCA Inputs'!$N$14:$N$54,MATCH(I1839,'BCA Inputs'!$M$14:$M$54,0))*P1839+INDEX('BCA Inputs'!$O$14:$O$54,MATCH(I1839,'BCA Inputs'!$M$14:$M$54,0))*O1839+INDEX('BCA Inputs'!P:P,MATCH(I1839,'BCA Inputs'!M:M,0))*Q1839+INDEX('BCA Inputs'!Q:Q,MATCH(I1839,'BCA Inputs'!M:M,0))*F1839+INDEX('BCA Inputs'!R:R,MATCH(I1839,'BCA Inputs'!M:M,0))*G1839)+L1839+N1839,IF($B$3="RG&amp;E",(INDEX('BCA Inputs'!$AX$14:$AX$54,MATCH(I1839,'BCA Inputs'!$AW$14:$AW$54,0))*P1839+INDEX('BCA Inputs'!$AY$14:$AY$54,MATCH(I1839,'BCA Inputs'!$AW$14:$AW$54,0))*O1839+INDEX('BCA Inputs'!$AZ$14:$AZ$54,MATCH(I1839,'BCA Inputs'!$AW$14:$AW$54,0))*Q1839+INDEX('BCA Inputs'!$BA$14:$BA$54,MATCH(I1839,'BCA Inputs'!$AW$14:$AW$54,0))*F1839+INDEX('BCA Inputs'!$BB$14:$BB$54,MATCH(I1839,'BCA Inputs'!$AW$14:$AW$54,0))*G1839)+L1839+N1839,"")),"")</f>
        <v/>
      </c>
      <c r="U1839" s="234" t="str">
        <f t="shared" si="281"/>
        <v/>
      </c>
      <c r="V1839" s="234" t="str">
        <f t="shared" si="282"/>
        <v/>
      </c>
      <c r="W1839" s="234" t="str">
        <f t="shared" si="283"/>
        <v/>
      </c>
      <c r="Y1839" s="235" t="str">
        <f t="shared" si="284"/>
        <v/>
      </c>
      <c r="Z1839" s="236" t="str">
        <f>IFERROR(IF($B$3="NYSEG",INDEX('BCA Inputs'!$X$14:$X$54,MATCH(I1839,'BCA Inputs'!$M$14:$M$54,0))*P1839+INDEX('BCA Inputs'!$Y$14:$Y$54,MATCH(I1839,'BCA Inputs'!$M$14:$M$54,0))*O1839+INDEX('BCA Inputs'!$Z$14:$Z$54,MATCH(I1839,'BCA Inputs'!$M$14:$M$54,0))*Q1839+INDEX('BCA Inputs'!$AA$14:$AA$54,MATCH(I1839,'BCA Inputs'!$M$14:$M$54,0))*F1839+INDEX('BCA Inputs'!$AB$14:$AB$54,MATCH(I1839,'BCA Inputs'!$M$14:$M$54,0))*G1839,IF($B$3="RG&amp;E",INDEX('BCA Inputs'!$BG$14:$BG$54,MATCH(I1839,'BCA Inputs'!$AW$14:$AW$54,0))*P1839+INDEX('BCA Inputs'!$BH$14:$BH$54,MATCH(I1839,'BCA Inputs'!$AW$14:$AW$54,0))*O1839+INDEX('BCA Inputs'!$BI$14:$BI$54,MATCH(I1839,'BCA Inputs'!$AW$14:$AW$54,0))*Q1839+INDEX('BCA Inputs'!$BJ$14:$BJ$54,MATCH(I1839,'BCA Inputs'!$AW$14:$AW$54,0))*F1839+INDEX('BCA Inputs'!$BK$14:$BK$54,MATCH(I1839,'BCA Inputs'!$AW$14:$AW$54,0))*G1839,"")),"")</f>
        <v/>
      </c>
      <c r="AA1839" s="237" t="str">
        <f t="shared" si="285"/>
        <v/>
      </c>
      <c r="AC1839" s="238" t="str">
        <f>IFERROR((K1839+R1839)+IF($B$3="NYSEG",INDEX('BCA Inputs'!$AI$14:$AI$54,MATCH(I1839,'BCA Inputs'!$M$14:$M$54,0))*P1839+INDEX('BCA Inputs'!$AJ$14:$AJ$54,MATCH(I1839,'BCA Inputs'!$M$14:$M$54,0))*Q1839,IF($B$3="RG&amp;E",INDEX('BCA Inputs'!$BR$14:$BR$54,MATCH(I1839,'BCA Inputs'!$AW$14:$AW$54,0))*P1839+INDEX('BCA Inputs'!$BS$14:$BS$54,MATCH(I1839,'BCA Inputs'!$AW$14:$AW$54,0))*Q1839,"")),"")</f>
        <v/>
      </c>
      <c r="AD1839" s="181" t="str">
        <f>IFERROR(IF($B$3="NYSEG",INDEX('BCA Inputs'!$AD$14:$AD$54,MATCH(I1839,'BCA Inputs'!$M$14:$M$54,0))*P1839+INDEX('BCA Inputs'!$AE$14:$AE$54,MATCH(I1839,'BCA Inputs'!$M$14:$M$54,0))*O1839+INDEX('BCA Inputs'!$AF$14:$AF$54,MATCH(I1839,'BCA Inputs'!$M$14:$M$54,0))*Q1839+INDEX('BCA Inputs'!$AG$14:$AG$54,MATCH(I1839,'BCA Inputs'!$M$14:$M$54,0))*F1839+INDEX('BCA Inputs'!$AH$14:$AH$54,MATCH(I1839,'BCA Inputs'!$M$14:$M$54,0))*G1839,IF($B$3="RG&amp;E",INDEX('BCA Inputs'!$BM$14:$BM$54,MATCH(I1839,'BCA Inputs'!$AW$14:$AW$54,0))*P1839+INDEX('BCA Inputs'!$BN$14:$BN$54,MATCH(I1839,'BCA Inputs'!$AW$14:$AW$54,0))*O1839+INDEX('BCA Inputs'!$BO$14:$BO$54,MATCH(I1839,'BCA Inputs'!$AW$14:$AW$54,0))*Q1839+INDEX('BCA Inputs'!$BP$14:$BP$54,MATCH(I1839,'BCA Inputs'!$AW$14:$AW$54,0))*F1839+INDEX('BCA Inputs'!$BQ$14:$BQ$54,MATCH(I1839,'BCA Inputs'!$AW$14:$AW$54,0))*G1839,"")),"")</f>
        <v/>
      </c>
      <c r="AE1839" s="237" t="str">
        <f t="shared" si="286"/>
        <v/>
      </c>
      <c r="AF1839" s="198">
        <f t="shared" si="288"/>
        <v>0</v>
      </c>
      <c r="AG1839" s="239">
        <f t="shared" si="289"/>
        <v>0</v>
      </c>
    </row>
    <row r="1840" spans="1:33">
      <c r="A1840" s="228"/>
      <c r="B1840" s="176"/>
      <c r="C1840" s="229"/>
      <c r="D1840" s="230"/>
      <c r="E1840" s="230"/>
      <c r="F1840" s="230"/>
      <c r="G1840" s="230"/>
      <c r="H1840" s="231"/>
      <c r="I1840" s="231"/>
      <c r="J1840" s="232"/>
      <c r="K1840" s="232"/>
      <c r="L1840" s="232"/>
      <c r="M1840" s="181">
        <f t="shared" si="287"/>
        <v>0</v>
      </c>
      <c r="N1840" s="181">
        <f>IF(H1840="",0,H1840*I1840*'Avoided Water Savings Cost'!$C$16)</f>
        <v>0</v>
      </c>
      <c r="O1840" s="545">
        <f>IF(C1840="",0,IF($B$3="NYSEG",C1840/(1-'Avoided Electric Costs 2020'!$W$21),IF($B$3="RG&amp;E",C1840/(1-'Avoided Electric Costs 2020'!$X$21),"")))</f>
        <v>0</v>
      </c>
      <c r="P1840" s="546">
        <f>IF(D1840="",0,IF($B$3="NYSEG",D1840/(1-'Avoided Electric Costs 2020'!$W$21),IF($B$3="RG&amp;E",D1840/(1-'Avoided Electric Costs 2020'!$X$21),"")))</f>
        <v>0</v>
      </c>
      <c r="Q1840" s="546">
        <f>IF(E1840="",0,IF($B$3="NYSEG",E1840/(1-'Avoided Natural Gas Costs 2020'!$J$34),IF($B$3="RG&amp;E",E1840/(1-'Avoided Natural Gas Costs 2020'!$K$34),"")))</f>
        <v>0</v>
      </c>
      <c r="R1840" s="233" t="str">
        <f>IFERROR(IF(P1840*'BCA Inputs'!$C$1+Q1840*'BCA Inputs'!$C$2+F1840*'BCA Inputs'!$C$2+G1840*'BCA Inputs'!$C$2=0,"",P1840*'BCA Inputs'!$C$1+Q1840*'BCA Inputs'!$C$2+F1840*'BCA Inputs'!$C$2+G1840*'BCA Inputs'!$C$2),"")</f>
        <v/>
      </c>
      <c r="S1840" s="181" t="str">
        <f t="shared" si="280"/>
        <v/>
      </c>
      <c r="T1840" s="181" t="str">
        <f>IFERROR(IF($B$3="NYSEG",(INDEX('BCA Inputs'!$N$14:$N$54,MATCH(I1840,'BCA Inputs'!$M$14:$M$54,0))*P1840+INDEX('BCA Inputs'!$O$14:$O$54,MATCH(I1840,'BCA Inputs'!$M$14:$M$54,0))*O1840+INDEX('BCA Inputs'!P:P,MATCH(I1840,'BCA Inputs'!M:M,0))*Q1840+INDEX('BCA Inputs'!Q:Q,MATCH(I1840,'BCA Inputs'!M:M,0))*F1840+INDEX('BCA Inputs'!R:R,MATCH(I1840,'BCA Inputs'!M:M,0))*G1840)+L1840+N1840,IF($B$3="RG&amp;E",(INDEX('BCA Inputs'!$AX$14:$AX$54,MATCH(I1840,'BCA Inputs'!$AW$14:$AW$54,0))*P1840+INDEX('BCA Inputs'!$AY$14:$AY$54,MATCH(I1840,'BCA Inputs'!$AW$14:$AW$54,0))*O1840+INDEX('BCA Inputs'!$AZ$14:$AZ$54,MATCH(I1840,'BCA Inputs'!$AW$14:$AW$54,0))*Q1840+INDEX('BCA Inputs'!$BA$14:$BA$54,MATCH(I1840,'BCA Inputs'!$AW$14:$AW$54,0))*F1840+INDEX('BCA Inputs'!$BB$14:$BB$54,MATCH(I1840,'BCA Inputs'!$AW$14:$AW$54,0))*G1840)+L1840+N1840,"")),"")</f>
        <v/>
      </c>
      <c r="U1840" s="234" t="str">
        <f t="shared" si="281"/>
        <v/>
      </c>
      <c r="V1840" s="234" t="str">
        <f t="shared" si="282"/>
        <v/>
      </c>
      <c r="W1840" s="234" t="str">
        <f t="shared" si="283"/>
        <v/>
      </c>
      <c r="Y1840" s="235" t="str">
        <f t="shared" si="284"/>
        <v/>
      </c>
      <c r="Z1840" s="236" t="str">
        <f>IFERROR(IF($B$3="NYSEG",INDEX('BCA Inputs'!$X$14:$X$54,MATCH(I1840,'BCA Inputs'!$M$14:$M$54,0))*P1840+INDEX('BCA Inputs'!$Y$14:$Y$54,MATCH(I1840,'BCA Inputs'!$M$14:$M$54,0))*O1840+INDEX('BCA Inputs'!$Z$14:$Z$54,MATCH(I1840,'BCA Inputs'!$M$14:$M$54,0))*Q1840+INDEX('BCA Inputs'!$AA$14:$AA$54,MATCH(I1840,'BCA Inputs'!$M$14:$M$54,0))*F1840+INDEX('BCA Inputs'!$AB$14:$AB$54,MATCH(I1840,'BCA Inputs'!$M$14:$M$54,0))*G1840,IF($B$3="RG&amp;E",INDEX('BCA Inputs'!$BG$14:$BG$54,MATCH(I1840,'BCA Inputs'!$AW$14:$AW$54,0))*P1840+INDEX('BCA Inputs'!$BH$14:$BH$54,MATCH(I1840,'BCA Inputs'!$AW$14:$AW$54,0))*O1840+INDEX('BCA Inputs'!$BI$14:$BI$54,MATCH(I1840,'BCA Inputs'!$AW$14:$AW$54,0))*Q1840+INDEX('BCA Inputs'!$BJ$14:$BJ$54,MATCH(I1840,'BCA Inputs'!$AW$14:$AW$54,0))*F1840+INDEX('BCA Inputs'!$BK$14:$BK$54,MATCH(I1840,'BCA Inputs'!$AW$14:$AW$54,0))*G1840,"")),"")</f>
        <v/>
      </c>
      <c r="AA1840" s="237" t="str">
        <f t="shared" si="285"/>
        <v/>
      </c>
      <c r="AC1840" s="238" t="str">
        <f>IFERROR((K1840+R1840)+IF($B$3="NYSEG",INDEX('BCA Inputs'!$AI$14:$AI$54,MATCH(I1840,'BCA Inputs'!$M$14:$M$54,0))*P1840+INDEX('BCA Inputs'!$AJ$14:$AJ$54,MATCH(I1840,'BCA Inputs'!$M$14:$M$54,0))*Q1840,IF($B$3="RG&amp;E",INDEX('BCA Inputs'!$BR$14:$BR$54,MATCH(I1840,'BCA Inputs'!$AW$14:$AW$54,0))*P1840+INDEX('BCA Inputs'!$BS$14:$BS$54,MATCH(I1840,'BCA Inputs'!$AW$14:$AW$54,0))*Q1840,"")),"")</f>
        <v/>
      </c>
      <c r="AD1840" s="181" t="str">
        <f>IFERROR(IF($B$3="NYSEG",INDEX('BCA Inputs'!$AD$14:$AD$54,MATCH(I1840,'BCA Inputs'!$M$14:$M$54,0))*P1840+INDEX('BCA Inputs'!$AE$14:$AE$54,MATCH(I1840,'BCA Inputs'!$M$14:$M$54,0))*O1840+INDEX('BCA Inputs'!$AF$14:$AF$54,MATCH(I1840,'BCA Inputs'!$M$14:$M$54,0))*Q1840+INDEX('BCA Inputs'!$AG$14:$AG$54,MATCH(I1840,'BCA Inputs'!$M$14:$M$54,0))*F1840+INDEX('BCA Inputs'!$AH$14:$AH$54,MATCH(I1840,'BCA Inputs'!$M$14:$M$54,0))*G1840,IF($B$3="RG&amp;E",INDEX('BCA Inputs'!$BM$14:$BM$54,MATCH(I1840,'BCA Inputs'!$AW$14:$AW$54,0))*P1840+INDEX('BCA Inputs'!$BN$14:$BN$54,MATCH(I1840,'BCA Inputs'!$AW$14:$AW$54,0))*O1840+INDEX('BCA Inputs'!$BO$14:$BO$54,MATCH(I1840,'BCA Inputs'!$AW$14:$AW$54,0))*Q1840+INDEX('BCA Inputs'!$BP$14:$BP$54,MATCH(I1840,'BCA Inputs'!$AW$14:$AW$54,0))*F1840+INDEX('BCA Inputs'!$BQ$14:$BQ$54,MATCH(I1840,'BCA Inputs'!$AW$14:$AW$54,0))*G1840,"")),"")</f>
        <v/>
      </c>
      <c r="AE1840" s="237" t="str">
        <f t="shared" si="286"/>
        <v/>
      </c>
      <c r="AF1840" s="198">
        <f t="shared" si="288"/>
        <v>0</v>
      </c>
      <c r="AG1840" s="239">
        <f t="shared" si="289"/>
        <v>0</v>
      </c>
    </row>
    <row r="1841" spans="1:33">
      <c r="A1841" s="228"/>
      <c r="B1841" s="176"/>
      <c r="C1841" s="229"/>
      <c r="D1841" s="230"/>
      <c r="E1841" s="230"/>
      <c r="F1841" s="230"/>
      <c r="G1841" s="230"/>
      <c r="H1841" s="231"/>
      <c r="I1841" s="231"/>
      <c r="J1841" s="232"/>
      <c r="K1841" s="232"/>
      <c r="L1841" s="232"/>
      <c r="M1841" s="181">
        <f t="shared" si="287"/>
        <v>0</v>
      </c>
      <c r="N1841" s="181">
        <f>IF(H1841="",0,H1841*I1841*'Avoided Water Savings Cost'!$C$16)</f>
        <v>0</v>
      </c>
      <c r="O1841" s="545">
        <f>IF(C1841="",0,IF($B$3="NYSEG",C1841/(1-'Avoided Electric Costs 2020'!$W$21),IF($B$3="RG&amp;E",C1841/(1-'Avoided Electric Costs 2020'!$X$21),"")))</f>
        <v>0</v>
      </c>
      <c r="P1841" s="546">
        <f>IF(D1841="",0,IF($B$3="NYSEG",D1841/(1-'Avoided Electric Costs 2020'!$W$21),IF($B$3="RG&amp;E",D1841/(1-'Avoided Electric Costs 2020'!$X$21),"")))</f>
        <v>0</v>
      </c>
      <c r="Q1841" s="546">
        <f>IF(E1841="",0,IF($B$3="NYSEG",E1841/(1-'Avoided Natural Gas Costs 2020'!$J$34),IF($B$3="RG&amp;E",E1841/(1-'Avoided Natural Gas Costs 2020'!$K$34),"")))</f>
        <v>0</v>
      </c>
      <c r="R1841" s="233" t="str">
        <f>IFERROR(IF(P1841*'BCA Inputs'!$C$1+Q1841*'BCA Inputs'!$C$2+F1841*'BCA Inputs'!$C$2+G1841*'BCA Inputs'!$C$2=0,"",P1841*'BCA Inputs'!$C$1+Q1841*'BCA Inputs'!$C$2+F1841*'BCA Inputs'!$C$2+G1841*'BCA Inputs'!$C$2),"")</f>
        <v/>
      </c>
      <c r="S1841" s="181" t="str">
        <f t="shared" si="280"/>
        <v/>
      </c>
      <c r="T1841" s="181" t="str">
        <f>IFERROR(IF($B$3="NYSEG",(INDEX('BCA Inputs'!$N$14:$N$54,MATCH(I1841,'BCA Inputs'!$M$14:$M$54,0))*P1841+INDEX('BCA Inputs'!$O$14:$O$54,MATCH(I1841,'BCA Inputs'!$M$14:$M$54,0))*O1841+INDEX('BCA Inputs'!P:P,MATCH(I1841,'BCA Inputs'!M:M,0))*Q1841+INDEX('BCA Inputs'!Q:Q,MATCH(I1841,'BCA Inputs'!M:M,0))*F1841+INDEX('BCA Inputs'!R:R,MATCH(I1841,'BCA Inputs'!M:M,0))*G1841)+L1841+N1841,IF($B$3="RG&amp;E",(INDEX('BCA Inputs'!$AX$14:$AX$54,MATCH(I1841,'BCA Inputs'!$AW$14:$AW$54,0))*P1841+INDEX('BCA Inputs'!$AY$14:$AY$54,MATCH(I1841,'BCA Inputs'!$AW$14:$AW$54,0))*O1841+INDEX('BCA Inputs'!$AZ$14:$AZ$54,MATCH(I1841,'BCA Inputs'!$AW$14:$AW$54,0))*Q1841+INDEX('BCA Inputs'!$BA$14:$BA$54,MATCH(I1841,'BCA Inputs'!$AW$14:$AW$54,0))*F1841+INDEX('BCA Inputs'!$BB$14:$BB$54,MATCH(I1841,'BCA Inputs'!$AW$14:$AW$54,0))*G1841)+L1841+N1841,"")),"")</f>
        <v/>
      </c>
      <c r="U1841" s="234" t="str">
        <f t="shared" si="281"/>
        <v/>
      </c>
      <c r="V1841" s="234" t="str">
        <f t="shared" si="282"/>
        <v/>
      </c>
      <c r="W1841" s="234" t="str">
        <f t="shared" si="283"/>
        <v/>
      </c>
      <c r="Y1841" s="235" t="str">
        <f t="shared" si="284"/>
        <v/>
      </c>
      <c r="Z1841" s="236" t="str">
        <f>IFERROR(IF($B$3="NYSEG",INDEX('BCA Inputs'!$X$14:$X$54,MATCH(I1841,'BCA Inputs'!$M$14:$M$54,0))*P1841+INDEX('BCA Inputs'!$Y$14:$Y$54,MATCH(I1841,'BCA Inputs'!$M$14:$M$54,0))*O1841+INDEX('BCA Inputs'!$Z$14:$Z$54,MATCH(I1841,'BCA Inputs'!$M$14:$M$54,0))*Q1841+INDEX('BCA Inputs'!$AA$14:$AA$54,MATCH(I1841,'BCA Inputs'!$M$14:$M$54,0))*F1841+INDEX('BCA Inputs'!$AB$14:$AB$54,MATCH(I1841,'BCA Inputs'!$M$14:$M$54,0))*G1841,IF($B$3="RG&amp;E",INDEX('BCA Inputs'!$BG$14:$BG$54,MATCH(I1841,'BCA Inputs'!$AW$14:$AW$54,0))*P1841+INDEX('BCA Inputs'!$BH$14:$BH$54,MATCH(I1841,'BCA Inputs'!$AW$14:$AW$54,0))*O1841+INDEX('BCA Inputs'!$BI$14:$BI$54,MATCH(I1841,'BCA Inputs'!$AW$14:$AW$54,0))*Q1841+INDEX('BCA Inputs'!$BJ$14:$BJ$54,MATCH(I1841,'BCA Inputs'!$AW$14:$AW$54,0))*F1841+INDEX('BCA Inputs'!$BK$14:$BK$54,MATCH(I1841,'BCA Inputs'!$AW$14:$AW$54,0))*G1841,"")),"")</f>
        <v/>
      </c>
      <c r="AA1841" s="237" t="str">
        <f t="shared" si="285"/>
        <v/>
      </c>
      <c r="AC1841" s="238" t="str">
        <f>IFERROR((K1841+R1841)+IF($B$3="NYSEG",INDEX('BCA Inputs'!$AI$14:$AI$54,MATCH(I1841,'BCA Inputs'!$M$14:$M$54,0))*P1841+INDEX('BCA Inputs'!$AJ$14:$AJ$54,MATCH(I1841,'BCA Inputs'!$M$14:$M$54,0))*Q1841,IF($B$3="RG&amp;E",INDEX('BCA Inputs'!$BR$14:$BR$54,MATCH(I1841,'BCA Inputs'!$AW$14:$AW$54,0))*P1841+INDEX('BCA Inputs'!$BS$14:$BS$54,MATCH(I1841,'BCA Inputs'!$AW$14:$AW$54,0))*Q1841,"")),"")</f>
        <v/>
      </c>
      <c r="AD1841" s="181" t="str">
        <f>IFERROR(IF($B$3="NYSEG",INDEX('BCA Inputs'!$AD$14:$AD$54,MATCH(I1841,'BCA Inputs'!$M$14:$M$54,0))*P1841+INDEX('BCA Inputs'!$AE$14:$AE$54,MATCH(I1841,'BCA Inputs'!$M$14:$M$54,0))*O1841+INDEX('BCA Inputs'!$AF$14:$AF$54,MATCH(I1841,'BCA Inputs'!$M$14:$M$54,0))*Q1841+INDEX('BCA Inputs'!$AG$14:$AG$54,MATCH(I1841,'BCA Inputs'!$M$14:$M$54,0))*F1841+INDEX('BCA Inputs'!$AH$14:$AH$54,MATCH(I1841,'BCA Inputs'!$M$14:$M$54,0))*G1841,IF($B$3="RG&amp;E",INDEX('BCA Inputs'!$BM$14:$BM$54,MATCH(I1841,'BCA Inputs'!$AW$14:$AW$54,0))*P1841+INDEX('BCA Inputs'!$BN$14:$BN$54,MATCH(I1841,'BCA Inputs'!$AW$14:$AW$54,0))*O1841+INDEX('BCA Inputs'!$BO$14:$BO$54,MATCH(I1841,'BCA Inputs'!$AW$14:$AW$54,0))*Q1841+INDEX('BCA Inputs'!$BP$14:$BP$54,MATCH(I1841,'BCA Inputs'!$AW$14:$AW$54,0))*F1841+INDEX('BCA Inputs'!$BQ$14:$BQ$54,MATCH(I1841,'BCA Inputs'!$AW$14:$AW$54,0))*G1841,"")),"")</f>
        <v/>
      </c>
      <c r="AE1841" s="237" t="str">
        <f t="shared" si="286"/>
        <v/>
      </c>
      <c r="AF1841" s="198">
        <f t="shared" si="288"/>
        <v>0</v>
      </c>
      <c r="AG1841" s="239">
        <f t="shared" si="289"/>
        <v>0</v>
      </c>
    </row>
    <row r="1842" spans="1:33">
      <c r="A1842" s="228"/>
      <c r="B1842" s="176"/>
      <c r="C1842" s="229"/>
      <c r="D1842" s="230"/>
      <c r="E1842" s="230"/>
      <c r="F1842" s="230"/>
      <c r="G1842" s="230"/>
      <c r="H1842" s="231"/>
      <c r="I1842" s="231"/>
      <c r="J1842" s="232"/>
      <c r="K1842" s="232"/>
      <c r="L1842" s="232"/>
      <c r="M1842" s="181">
        <f t="shared" si="287"/>
        <v>0</v>
      </c>
      <c r="N1842" s="181">
        <f>IF(H1842="",0,H1842*I1842*'Avoided Water Savings Cost'!$C$16)</f>
        <v>0</v>
      </c>
      <c r="O1842" s="545">
        <f>IF(C1842="",0,IF($B$3="NYSEG",C1842/(1-'Avoided Electric Costs 2020'!$W$21),IF($B$3="RG&amp;E",C1842/(1-'Avoided Electric Costs 2020'!$X$21),"")))</f>
        <v>0</v>
      </c>
      <c r="P1842" s="546">
        <f>IF(D1842="",0,IF($B$3="NYSEG",D1842/(1-'Avoided Electric Costs 2020'!$W$21),IF($B$3="RG&amp;E",D1842/(1-'Avoided Electric Costs 2020'!$X$21),"")))</f>
        <v>0</v>
      </c>
      <c r="Q1842" s="546">
        <f>IF(E1842="",0,IF($B$3="NYSEG",E1842/(1-'Avoided Natural Gas Costs 2020'!$J$34),IF($B$3="RG&amp;E",E1842/(1-'Avoided Natural Gas Costs 2020'!$K$34),"")))</f>
        <v>0</v>
      </c>
      <c r="R1842" s="233" t="str">
        <f>IFERROR(IF(P1842*'BCA Inputs'!$C$1+Q1842*'BCA Inputs'!$C$2+F1842*'BCA Inputs'!$C$2+G1842*'BCA Inputs'!$C$2=0,"",P1842*'BCA Inputs'!$C$1+Q1842*'BCA Inputs'!$C$2+F1842*'BCA Inputs'!$C$2+G1842*'BCA Inputs'!$C$2),"")</f>
        <v/>
      </c>
      <c r="S1842" s="181" t="str">
        <f t="shared" si="280"/>
        <v/>
      </c>
      <c r="T1842" s="181" t="str">
        <f>IFERROR(IF($B$3="NYSEG",(INDEX('BCA Inputs'!$N$14:$N$54,MATCH(I1842,'BCA Inputs'!$M$14:$M$54,0))*P1842+INDEX('BCA Inputs'!$O$14:$O$54,MATCH(I1842,'BCA Inputs'!$M$14:$M$54,0))*O1842+INDEX('BCA Inputs'!P:P,MATCH(I1842,'BCA Inputs'!M:M,0))*Q1842+INDEX('BCA Inputs'!Q:Q,MATCH(I1842,'BCA Inputs'!M:M,0))*F1842+INDEX('BCA Inputs'!R:R,MATCH(I1842,'BCA Inputs'!M:M,0))*G1842)+L1842+N1842,IF($B$3="RG&amp;E",(INDEX('BCA Inputs'!$AX$14:$AX$54,MATCH(I1842,'BCA Inputs'!$AW$14:$AW$54,0))*P1842+INDEX('BCA Inputs'!$AY$14:$AY$54,MATCH(I1842,'BCA Inputs'!$AW$14:$AW$54,0))*O1842+INDEX('BCA Inputs'!$AZ$14:$AZ$54,MATCH(I1842,'BCA Inputs'!$AW$14:$AW$54,0))*Q1842+INDEX('BCA Inputs'!$BA$14:$BA$54,MATCH(I1842,'BCA Inputs'!$AW$14:$AW$54,0))*F1842+INDEX('BCA Inputs'!$BB$14:$BB$54,MATCH(I1842,'BCA Inputs'!$AW$14:$AW$54,0))*G1842)+L1842+N1842,"")),"")</f>
        <v/>
      </c>
      <c r="U1842" s="234" t="str">
        <f t="shared" si="281"/>
        <v/>
      </c>
      <c r="V1842" s="234" t="str">
        <f t="shared" si="282"/>
        <v/>
      </c>
      <c r="W1842" s="234" t="str">
        <f t="shared" si="283"/>
        <v/>
      </c>
      <c r="Y1842" s="235" t="str">
        <f t="shared" si="284"/>
        <v/>
      </c>
      <c r="Z1842" s="236" t="str">
        <f>IFERROR(IF($B$3="NYSEG",INDEX('BCA Inputs'!$X$14:$X$54,MATCH(I1842,'BCA Inputs'!$M$14:$M$54,0))*P1842+INDEX('BCA Inputs'!$Y$14:$Y$54,MATCH(I1842,'BCA Inputs'!$M$14:$M$54,0))*O1842+INDEX('BCA Inputs'!$Z$14:$Z$54,MATCH(I1842,'BCA Inputs'!$M$14:$M$54,0))*Q1842+INDEX('BCA Inputs'!$AA$14:$AA$54,MATCH(I1842,'BCA Inputs'!$M$14:$M$54,0))*F1842+INDEX('BCA Inputs'!$AB$14:$AB$54,MATCH(I1842,'BCA Inputs'!$M$14:$M$54,0))*G1842,IF($B$3="RG&amp;E",INDEX('BCA Inputs'!$BG$14:$BG$54,MATCH(I1842,'BCA Inputs'!$AW$14:$AW$54,0))*P1842+INDEX('BCA Inputs'!$BH$14:$BH$54,MATCH(I1842,'BCA Inputs'!$AW$14:$AW$54,0))*O1842+INDEX('BCA Inputs'!$BI$14:$BI$54,MATCH(I1842,'BCA Inputs'!$AW$14:$AW$54,0))*Q1842+INDEX('BCA Inputs'!$BJ$14:$BJ$54,MATCH(I1842,'BCA Inputs'!$AW$14:$AW$54,0))*F1842+INDEX('BCA Inputs'!$BK$14:$BK$54,MATCH(I1842,'BCA Inputs'!$AW$14:$AW$54,0))*G1842,"")),"")</f>
        <v/>
      </c>
      <c r="AA1842" s="237" t="str">
        <f t="shared" si="285"/>
        <v/>
      </c>
      <c r="AC1842" s="238" t="str">
        <f>IFERROR((K1842+R1842)+IF($B$3="NYSEG",INDEX('BCA Inputs'!$AI$14:$AI$54,MATCH(I1842,'BCA Inputs'!$M$14:$M$54,0))*P1842+INDEX('BCA Inputs'!$AJ$14:$AJ$54,MATCH(I1842,'BCA Inputs'!$M$14:$M$54,0))*Q1842,IF($B$3="RG&amp;E",INDEX('BCA Inputs'!$BR$14:$BR$54,MATCH(I1842,'BCA Inputs'!$AW$14:$AW$54,0))*P1842+INDEX('BCA Inputs'!$BS$14:$BS$54,MATCH(I1842,'BCA Inputs'!$AW$14:$AW$54,0))*Q1842,"")),"")</f>
        <v/>
      </c>
      <c r="AD1842" s="181" t="str">
        <f>IFERROR(IF($B$3="NYSEG",INDEX('BCA Inputs'!$AD$14:$AD$54,MATCH(I1842,'BCA Inputs'!$M$14:$M$54,0))*P1842+INDEX('BCA Inputs'!$AE$14:$AE$54,MATCH(I1842,'BCA Inputs'!$M$14:$M$54,0))*O1842+INDEX('BCA Inputs'!$AF$14:$AF$54,MATCH(I1842,'BCA Inputs'!$M$14:$M$54,0))*Q1842+INDEX('BCA Inputs'!$AG$14:$AG$54,MATCH(I1842,'BCA Inputs'!$M$14:$M$54,0))*F1842+INDEX('BCA Inputs'!$AH$14:$AH$54,MATCH(I1842,'BCA Inputs'!$M$14:$M$54,0))*G1842,IF($B$3="RG&amp;E",INDEX('BCA Inputs'!$BM$14:$BM$54,MATCH(I1842,'BCA Inputs'!$AW$14:$AW$54,0))*P1842+INDEX('BCA Inputs'!$BN$14:$BN$54,MATCH(I1842,'BCA Inputs'!$AW$14:$AW$54,0))*O1842+INDEX('BCA Inputs'!$BO$14:$BO$54,MATCH(I1842,'BCA Inputs'!$AW$14:$AW$54,0))*Q1842+INDEX('BCA Inputs'!$BP$14:$BP$54,MATCH(I1842,'BCA Inputs'!$AW$14:$AW$54,0))*F1842+INDEX('BCA Inputs'!$BQ$14:$BQ$54,MATCH(I1842,'BCA Inputs'!$AW$14:$AW$54,0))*G1842,"")),"")</f>
        <v/>
      </c>
      <c r="AE1842" s="237" t="str">
        <f t="shared" si="286"/>
        <v/>
      </c>
      <c r="AF1842" s="198">
        <f t="shared" si="288"/>
        <v>0</v>
      </c>
      <c r="AG1842" s="239">
        <f t="shared" si="289"/>
        <v>0</v>
      </c>
    </row>
    <row r="1843" spans="1:33">
      <c r="A1843" s="228"/>
      <c r="B1843" s="176"/>
      <c r="C1843" s="229"/>
      <c r="D1843" s="230"/>
      <c r="E1843" s="230"/>
      <c r="F1843" s="230"/>
      <c r="G1843" s="230"/>
      <c r="H1843" s="231"/>
      <c r="I1843" s="231"/>
      <c r="J1843" s="232"/>
      <c r="K1843" s="232"/>
      <c r="L1843" s="232"/>
      <c r="M1843" s="181">
        <f t="shared" si="287"/>
        <v>0</v>
      </c>
      <c r="N1843" s="181">
        <f>IF(H1843="",0,H1843*I1843*'Avoided Water Savings Cost'!$C$16)</f>
        <v>0</v>
      </c>
      <c r="O1843" s="545">
        <f>IF(C1843="",0,IF($B$3="NYSEG",C1843/(1-'Avoided Electric Costs 2020'!$W$21),IF($B$3="RG&amp;E",C1843/(1-'Avoided Electric Costs 2020'!$X$21),"")))</f>
        <v>0</v>
      </c>
      <c r="P1843" s="546">
        <f>IF(D1843="",0,IF($B$3="NYSEG",D1843/(1-'Avoided Electric Costs 2020'!$W$21),IF($B$3="RG&amp;E",D1843/(1-'Avoided Electric Costs 2020'!$X$21),"")))</f>
        <v>0</v>
      </c>
      <c r="Q1843" s="546">
        <f>IF(E1843="",0,IF($B$3="NYSEG",E1843/(1-'Avoided Natural Gas Costs 2020'!$J$34),IF($B$3="RG&amp;E",E1843/(1-'Avoided Natural Gas Costs 2020'!$K$34),"")))</f>
        <v>0</v>
      </c>
      <c r="R1843" s="233" t="str">
        <f>IFERROR(IF(P1843*'BCA Inputs'!$C$1+Q1843*'BCA Inputs'!$C$2+F1843*'BCA Inputs'!$C$2+G1843*'BCA Inputs'!$C$2=0,"",P1843*'BCA Inputs'!$C$1+Q1843*'BCA Inputs'!$C$2+F1843*'BCA Inputs'!$C$2+G1843*'BCA Inputs'!$C$2),"")</f>
        <v/>
      </c>
      <c r="S1843" s="181" t="str">
        <f t="shared" si="280"/>
        <v/>
      </c>
      <c r="T1843" s="181" t="str">
        <f>IFERROR(IF($B$3="NYSEG",(INDEX('BCA Inputs'!$N$14:$N$54,MATCH(I1843,'BCA Inputs'!$M$14:$M$54,0))*P1843+INDEX('BCA Inputs'!$O$14:$O$54,MATCH(I1843,'BCA Inputs'!$M$14:$M$54,0))*O1843+INDEX('BCA Inputs'!P:P,MATCH(I1843,'BCA Inputs'!M:M,0))*Q1843+INDEX('BCA Inputs'!Q:Q,MATCH(I1843,'BCA Inputs'!M:M,0))*F1843+INDEX('BCA Inputs'!R:R,MATCH(I1843,'BCA Inputs'!M:M,0))*G1843)+L1843+N1843,IF($B$3="RG&amp;E",(INDEX('BCA Inputs'!$AX$14:$AX$54,MATCH(I1843,'BCA Inputs'!$AW$14:$AW$54,0))*P1843+INDEX('BCA Inputs'!$AY$14:$AY$54,MATCH(I1843,'BCA Inputs'!$AW$14:$AW$54,0))*O1843+INDEX('BCA Inputs'!$AZ$14:$AZ$54,MATCH(I1843,'BCA Inputs'!$AW$14:$AW$54,0))*Q1843+INDEX('BCA Inputs'!$BA$14:$BA$54,MATCH(I1843,'BCA Inputs'!$AW$14:$AW$54,0))*F1843+INDEX('BCA Inputs'!$BB$14:$BB$54,MATCH(I1843,'BCA Inputs'!$AW$14:$AW$54,0))*G1843)+L1843+N1843,"")),"")</f>
        <v/>
      </c>
      <c r="U1843" s="234" t="str">
        <f t="shared" si="281"/>
        <v/>
      </c>
      <c r="V1843" s="234" t="str">
        <f t="shared" si="282"/>
        <v/>
      </c>
      <c r="W1843" s="234" t="str">
        <f t="shared" si="283"/>
        <v/>
      </c>
      <c r="Y1843" s="235" t="str">
        <f t="shared" si="284"/>
        <v/>
      </c>
      <c r="Z1843" s="236" t="str">
        <f>IFERROR(IF($B$3="NYSEG",INDEX('BCA Inputs'!$X$14:$X$54,MATCH(I1843,'BCA Inputs'!$M$14:$M$54,0))*P1843+INDEX('BCA Inputs'!$Y$14:$Y$54,MATCH(I1843,'BCA Inputs'!$M$14:$M$54,0))*O1843+INDEX('BCA Inputs'!$Z$14:$Z$54,MATCH(I1843,'BCA Inputs'!$M$14:$M$54,0))*Q1843+INDEX('BCA Inputs'!$AA$14:$AA$54,MATCH(I1843,'BCA Inputs'!$M$14:$M$54,0))*F1843+INDEX('BCA Inputs'!$AB$14:$AB$54,MATCH(I1843,'BCA Inputs'!$M$14:$M$54,0))*G1843,IF($B$3="RG&amp;E",INDEX('BCA Inputs'!$BG$14:$BG$54,MATCH(I1843,'BCA Inputs'!$AW$14:$AW$54,0))*P1843+INDEX('BCA Inputs'!$BH$14:$BH$54,MATCH(I1843,'BCA Inputs'!$AW$14:$AW$54,0))*O1843+INDEX('BCA Inputs'!$BI$14:$BI$54,MATCH(I1843,'BCA Inputs'!$AW$14:$AW$54,0))*Q1843+INDEX('BCA Inputs'!$BJ$14:$BJ$54,MATCH(I1843,'BCA Inputs'!$AW$14:$AW$54,0))*F1843+INDEX('BCA Inputs'!$BK$14:$BK$54,MATCH(I1843,'BCA Inputs'!$AW$14:$AW$54,0))*G1843,"")),"")</f>
        <v/>
      </c>
      <c r="AA1843" s="237" t="str">
        <f t="shared" si="285"/>
        <v/>
      </c>
      <c r="AC1843" s="238" t="str">
        <f>IFERROR((K1843+R1843)+IF($B$3="NYSEG",INDEX('BCA Inputs'!$AI$14:$AI$54,MATCH(I1843,'BCA Inputs'!$M$14:$M$54,0))*P1843+INDEX('BCA Inputs'!$AJ$14:$AJ$54,MATCH(I1843,'BCA Inputs'!$M$14:$M$54,0))*Q1843,IF($B$3="RG&amp;E",INDEX('BCA Inputs'!$BR$14:$BR$54,MATCH(I1843,'BCA Inputs'!$AW$14:$AW$54,0))*P1843+INDEX('BCA Inputs'!$BS$14:$BS$54,MATCH(I1843,'BCA Inputs'!$AW$14:$AW$54,0))*Q1843,"")),"")</f>
        <v/>
      </c>
      <c r="AD1843" s="181" t="str">
        <f>IFERROR(IF($B$3="NYSEG",INDEX('BCA Inputs'!$AD$14:$AD$54,MATCH(I1843,'BCA Inputs'!$M$14:$M$54,0))*P1843+INDEX('BCA Inputs'!$AE$14:$AE$54,MATCH(I1843,'BCA Inputs'!$M$14:$M$54,0))*O1843+INDEX('BCA Inputs'!$AF$14:$AF$54,MATCH(I1843,'BCA Inputs'!$M$14:$M$54,0))*Q1843+INDEX('BCA Inputs'!$AG$14:$AG$54,MATCH(I1843,'BCA Inputs'!$M$14:$M$54,0))*F1843+INDEX('BCA Inputs'!$AH$14:$AH$54,MATCH(I1843,'BCA Inputs'!$M$14:$M$54,0))*G1843,IF($B$3="RG&amp;E",INDEX('BCA Inputs'!$BM$14:$BM$54,MATCH(I1843,'BCA Inputs'!$AW$14:$AW$54,0))*P1843+INDEX('BCA Inputs'!$BN$14:$BN$54,MATCH(I1843,'BCA Inputs'!$AW$14:$AW$54,0))*O1843+INDEX('BCA Inputs'!$BO$14:$BO$54,MATCH(I1843,'BCA Inputs'!$AW$14:$AW$54,0))*Q1843+INDEX('BCA Inputs'!$BP$14:$BP$54,MATCH(I1843,'BCA Inputs'!$AW$14:$AW$54,0))*F1843+INDEX('BCA Inputs'!$BQ$14:$BQ$54,MATCH(I1843,'BCA Inputs'!$AW$14:$AW$54,0))*G1843,"")),"")</f>
        <v/>
      </c>
      <c r="AE1843" s="237" t="str">
        <f t="shared" si="286"/>
        <v/>
      </c>
      <c r="AF1843" s="198">
        <f t="shared" si="288"/>
        <v>0</v>
      </c>
      <c r="AG1843" s="239">
        <f t="shared" si="289"/>
        <v>0</v>
      </c>
    </row>
    <row r="1844" spans="1:33">
      <c r="A1844" s="228"/>
      <c r="B1844" s="176"/>
      <c r="C1844" s="229"/>
      <c r="D1844" s="230"/>
      <c r="E1844" s="230"/>
      <c r="F1844" s="230"/>
      <c r="G1844" s="230"/>
      <c r="H1844" s="231"/>
      <c r="I1844" s="231"/>
      <c r="J1844" s="232"/>
      <c r="K1844" s="232"/>
      <c r="L1844" s="232"/>
      <c r="M1844" s="181">
        <f t="shared" si="287"/>
        <v>0</v>
      </c>
      <c r="N1844" s="181">
        <f>IF(H1844="",0,H1844*I1844*'Avoided Water Savings Cost'!$C$16)</f>
        <v>0</v>
      </c>
      <c r="O1844" s="545">
        <f>IF(C1844="",0,IF($B$3="NYSEG",C1844/(1-'Avoided Electric Costs 2020'!$W$21),IF($B$3="RG&amp;E",C1844/(1-'Avoided Electric Costs 2020'!$X$21),"")))</f>
        <v>0</v>
      </c>
      <c r="P1844" s="546">
        <f>IF(D1844="",0,IF($B$3="NYSEG",D1844/(1-'Avoided Electric Costs 2020'!$W$21),IF($B$3="RG&amp;E",D1844/(1-'Avoided Electric Costs 2020'!$X$21),"")))</f>
        <v>0</v>
      </c>
      <c r="Q1844" s="546">
        <f>IF(E1844="",0,IF($B$3="NYSEG",E1844/(1-'Avoided Natural Gas Costs 2020'!$J$34),IF($B$3="RG&amp;E",E1844/(1-'Avoided Natural Gas Costs 2020'!$K$34),"")))</f>
        <v>0</v>
      </c>
      <c r="R1844" s="233" t="str">
        <f>IFERROR(IF(P1844*'BCA Inputs'!$C$1+Q1844*'BCA Inputs'!$C$2+F1844*'BCA Inputs'!$C$2+G1844*'BCA Inputs'!$C$2=0,"",P1844*'BCA Inputs'!$C$1+Q1844*'BCA Inputs'!$C$2+F1844*'BCA Inputs'!$C$2+G1844*'BCA Inputs'!$C$2),"")</f>
        <v/>
      </c>
      <c r="S1844" s="181" t="str">
        <f t="shared" si="280"/>
        <v/>
      </c>
      <c r="T1844" s="181" t="str">
        <f>IFERROR(IF($B$3="NYSEG",(INDEX('BCA Inputs'!$N$14:$N$54,MATCH(I1844,'BCA Inputs'!$M$14:$M$54,0))*P1844+INDEX('BCA Inputs'!$O$14:$O$54,MATCH(I1844,'BCA Inputs'!$M$14:$M$54,0))*O1844+INDEX('BCA Inputs'!P:P,MATCH(I1844,'BCA Inputs'!M:M,0))*Q1844+INDEX('BCA Inputs'!Q:Q,MATCH(I1844,'BCA Inputs'!M:M,0))*F1844+INDEX('BCA Inputs'!R:R,MATCH(I1844,'BCA Inputs'!M:M,0))*G1844)+L1844+N1844,IF($B$3="RG&amp;E",(INDEX('BCA Inputs'!$AX$14:$AX$54,MATCH(I1844,'BCA Inputs'!$AW$14:$AW$54,0))*P1844+INDEX('BCA Inputs'!$AY$14:$AY$54,MATCH(I1844,'BCA Inputs'!$AW$14:$AW$54,0))*O1844+INDEX('BCA Inputs'!$AZ$14:$AZ$54,MATCH(I1844,'BCA Inputs'!$AW$14:$AW$54,0))*Q1844+INDEX('BCA Inputs'!$BA$14:$BA$54,MATCH(I1844,'BCA Inputs'!$AW$14:$AW$54,0))*F1844+INDEX('BCA Inputs'!$BB$14:$BB$54,MATCH(I1844,'BCA Inputs'!$AW$14:$AW$54,0))*G1844)+L1844+N1844,"")),"")</f>
        <v/>
      </c>
      <c r="U1844" s="234" t="str">
        <f t="shared" si="281"/>
        <v/>
      </c>
      <c r="V1844" s="234" t="str">
        <f t="shared" si="282"/>
        <v/>
      </c>
      <c r="W1844" s="234" t="str">
        <f t="shared" si="283"/>
        <v/>
      </c>
      <c r="Y1844" s="235" t="str">
        <f t="shared" si="284"/>
        <v/>
      </c>
      <c r="Z1844" s="236" t="str">
        <f>IFERROR(IF($B$3="NYSEG",INDEX('BCA Inputs'!$X$14:$X$54,MATCH(I1844,'BCA Inputs'!$M$14:$M$54,0))*P1844+INDEX('BCA Inputs'!$Y$14:$Y$54,MATCH(I1844,'BCA Inputs'!$M$14:$M$54,0))*O1844+INDEX('BCA Inputs'!$Z$14:$Z$54,MATCH(I1844,'BCA Inputs'!$M$14:$M$54,0))*Q1844+INDEX('BCA Inputs'!$AA$14:$AA$54,MATCH(I1844,'BCA Inputs'!$M$14:$M$54,0))*F1844+INDEX('BCA Inputs'!$AB$14:$AB$54,MATCH(I1844,'BCA Inputs'!$M$14:$M$54,0))*G1844,IF($B$3="RG&amp;E",INDEX('BCA Inputs'!$BG$14:$BG$54,MATCH(I1844,'BCA Inputs'!$AW$14:$AW$54,0))*P1844+INDEX('BCA Inputs'!$BH$14:$BH$54,MATCH(I1844,'BCA Inputs'!$AW$14:$AW$54,0))*O1844+INDEX('BCA Inputs'!$BI$14:$BI$54,MATCH(I1844,'BCA Inputs'!$AW$14:$AW$54,0))*Q1844+INDEX('BCA Inputs'!$BJ$14:$BJ$54,MATCH(I1844,'BCA Inputs'!$AW$14:$AW$54,0))*F1844+INDEX('BCA Inputs'!$BK$14:$BK$54,MATCH(I1844,'BCA Inputs'!$AW$14:$AW$54,0))*G1844,"")),"")</f>
        <v/>
      </c>
      <c r="AA1844" s="237" t="str">
        <f t="shared" si="285"/>
        <v/>
      </c>
      <c r="AC1844" s="238" t="str">
        <f>IFERROR((K1844+R1844)+IF($B$3="NYSEG",INDEX('BCA Inputs'!$AI$14:$AI$54,MATCH(I1844,'BCA Inputs'!$M$14:$M$54,0))*P1844+INDEX('BCA Inputs'!$AJ$14:$AJ$54,MATCH(I1844,'BCA Inputs'!$M$14:$M$54,0))*Q1844,IF($B$3="RG&amp;E",INDEX('BCA Inputs'!$BR$14:$BR$54,MATCH(I1844,'BCA Inputs'!$AW$14:$AW$54,0))*P1844+INDEX('BCA Inputs'!$BS$14:$BS$54,MATCH(I1844,'BCA Inputs'!$AW$14:$AW$54,0))*Q1844,"")),"")</f>
        <v/>
      </c>
      <c r="AD1844" s="181" t="str">
        <f>IFERROR(IF($B$3="NYSEG",INDEX('BCA Inputs'!$AD$14:$AD$54,MATCH(I1844,'BCA Inputs'!$M$14:$M$54,0))*P1844+INDEX('BCA Inputs'!$AE$14:$AE$54,MATCH(I1844,'BCA Inputs'!$M$14:$M$54,0))*O1844+INDEX('BCA Inputs'!$AF$14:$AF$54,MATCH(I1844,'BCA Inputs'!$M$14:$M$54,0))*Q1844+INDEX('BCA Inputs'!$AG$14:$AG$54,MATCH(I1844,'BCA Inputs'!$M$14:$M$54,0))*F1844+INDEX('BCA Inputs'!$AH$14:$AH$54,MATCH(I1844,'BCA Inputs'!$M$14:$M$54,0))*G1844,IF($B$3="RG&amp;E",INDEX('BCA Inputs'!$BM$14:$BM$54,MATCH(I1844,'BCA Inputs'!$AW$14:$AW$54,0))*P1844+INDEX('BCA Inputs'!$BN$14:$BN$54,MATCH(I1844,'BCA Inputs'!$AW$14:$AW$54,0))*O1844+INDEX('BCA Inputs'!$BO$14:$BO$54,MATCH(I1844,'BCA Inputs'!$AW$14:$AW$54,0))*Q1844+INDEX('BCA Inputs'!$BP$14:$BP$54,MATCH(I1844,'BCA Inputs'!$AW$14:$AW$54,0))*F1844+INDEX('BCA Inputs'!$BQ$14:$BQ$54,MATCH(I1844,'BCA Inputs'!$AW$14:$AW$54,0))*G1844,"")),"")</f>
        <v/>
      </c>
      <c r="AE1844" s="237" t="str">
        <f t="shared" si="286"/>
        <v/>
      </c>
      <c r="AF1844" s="198">
        <f t="shared" si="288"/>
        <v>0</v>
      </c>
      <c r="AG1844" s="239">
        <f t="shared" si="289"/>
        <v>0</v>
      </c>
    </row>
    <row r="1845" spans="1:33">
      <c r="A1845" s="228"/>
      <c r="B1845" s="176"/>
      <c r="C1845" s="229"/>
      <c r="D1845" s="230"/>
      <c r="E1845" s="230"/>
      <c r="F1845" s="230"/>
      <c r="G1845" s="230"/>
      <c r="H1845" s="231"/>
      <c r="I1845" s="231"/>
      <c r="J1845" s="232"/>
      <c r="K1845" s="232"/>
      <c r="L1845" s="232"/>
      <c r="M1845" s="181">
        <f t="shared" si="287"/>
        <v>0</v>
      </c>
      <c r="N1845" s="181">
        <f>IF(H1845="",0,H1845*I1845*'Avoided Water Savings Cost'!$C$16)</f>
        <v>0</v>
      </c>
      <c r="O1845" s="545">
        <f>IF(C1845="",0,IF($B$3="NYSEG",C1845/(1-'Avoided Electric Costs 2020'!$W$21),IF($B$3="RG&amp;E",C1845/(1-'Avoided Electric Costs 2020'!$X$21),"")))</f>
        <v>0</v>
      </c>
      <c r="P1845" s="546">
        <f>IF(D1845="",0,IF($B$3="NYSEG",D1845/(1-'Avoided Electric Costs 2020'!$W$21),IF($B$3="RG&amp;E",D1845/(1-'Avoided Electric Costs 2020'!$X$21),"")))</f>
        <v>0</v>
      </c>
      <c r="Q1845" s="546">
        <f>IF(E1845="",0,IF($B$3="NYSEG",E1845/(1-'Avoided Natural Gas Costs 2020'!$J$34),IF($B$3="RG&amp;E",E1845/(1-'Avoided Natural Gas Costs 2020'!$K$34),"")))</f>
        <v>0</v>
      </c>
      <c r="R1845" s="233" t="str">
        <f>IFERROR(IF(P1845*'BCA Inputs'!$C$1+Q1845*'BCA Inputs'!$C$2+F1845*'BCA Inputs'!$C$2+G1845*'BCA Inputs'!$C$2=0,"",P1845*'BCA Inputs'!$C$1+Q1845*'BCA Inputs'!$C$2+F1845*'BCA Inputs'!$C$2+G1845*'BCA Inputs'!$C$2),"")</f>
        <v/>
      </c>
      <c r="S1845" s="181" t="str">
        <f t="shared" si="280"/>
        <v/>
      </c>
      <c r="T1845" s="181" t="str">
        <f>IFERROR(IF($B$3="NYSEG",(INDEX('BCA Inputs'!$N$14:$N$54,MATCH(I1845,'BCA Inputs'!$M$14:$M$54,0))*P1845+INDEX('BCA Inputs'!$O$14:$O$54,MATCH(I1845,'BCA Inputs'!$M$14:$M$54,0))*O1845+INDEX('BCA Inputs'!P:P,MATCH(I1845,'BCA Inputs'!M:M,0))*Q1845+INDEX('BCA Inputs'!Q:Q,MATCH(I1845,'BCA Inputs'!M:M,0))*F1845+INDEX('BCA Inputs'!R:R,MATCH(I1845,'BCA Inputs'!M:M,0))*G1845)+L1845+N1845,IF($B$3="RG&amp;E",(INDEX('BCA Inputs'!$AX$14:$AX$54,MATCH(I1845,'BCA Inputs'!$AW$14:$AW$54,0))*P1845+INDEX('BCA Inputs'!$AY$14:$AY$54,MATCH(I1845,'BCA Inputs'!$AW$14:$AW$54,0))*O1845+INDEX('BCA Inputs'!$AZ$14:$AZ$54,MATCH(I1845,'BCA Inputs'!$AW$14:$AW$54,0))*Q1845+INDEX('BCA Inputs'!$BA$14:$BA$54,MATCH(I1845,'BCA Inputs'!$AW$14:$AW$54,0))*F1845+INDEX('BCA Inputs'!$BB$14:$BB$54,MATCH(I1845,'BCA Inputs'!$AW$14:$AW$54,0))*G1845)+L1845+N1845,"")),"")</f>
        <v/>
      </c>
      <c r="U1845" s="234" t="str">
        <f t="shared" si="281"/>
        <v/>
      </c>
      <c r="V1845" s="234" t="str">
        <f t="shared" si="282"/>
        <v/>
      </c>
      <c r="W1845" s="234" t="str">
        <f t="shared" si="283"/>
        <v/>
      </c>
      <c r="Y1845" s="235" t="str">
        <f t="shared" si="284"/>
        <v/>
      </c>
      <c r="Z1845" s="236" t="str">
        <f>IFERROR(IF($B$3="NYSEG",INDEX('BCA Inputs'!$X$14:$X$54,MATCH(I1845,'BCA Inputs'!$M$14:$M$54,0))*P1845+INDEX('BCA Inputs'!$Y$14:$Y$54,MATCH(I1845,'BCA Inputs'!$M$14:$M$54,0))*O1845+INDEX('BCA Inputs'!$Z$14:$Z$54,MATCH(I1845,'BCA Inputs'!$M$14:$M$54,0))*Q1845+INDEX('BCA Inputs'!$AA$14:$AA$54,MATCH(I1845,'BCA Inputs'!$M$14:$M$54,0))*F1845+INDEX('BCA Inputs'!$AB$14:$AB$54,MATCH(I1845,'BCA Inputs'!$M$14:$M$54,0))*G1845,IF($B$3="RG&amp;E",INDEX('BCA Inputs'!$BG$14:$BG$54,MATCH(I1845,'BCA Inputs'!$AW$14:$AW$54,0))*P1845+INDEX('BCA Inputs'!$BH$14:$BH$54,MATCH(I1845,'BCA Inputs'!$AW$14:$AW$54,0))*O1845+INDEX('BCA Inputs'!$BI$14:$BI$54,MATCH(I1845,'BCA Inputs'!$AW$14:$AW$54,0))*Q1845+INDEX('BCA Inputs'!$BJ$14:$BJ$54,MATCH(I1845,'BCA Inputs'!$AW$14:$AW$54,0))*F1845+INDEX('BCA Inputs'!$BK$14:$BK$54,MATCH(I1845,'BCA Inputs'!$AW$14:$AW$54,0))*G1845,"")),"")</f>
        <v/>
      </c>
      <c r="AA1845" s="237" t="str">
        <f t="shared" si="285"/>
        <v/>
      </c>
      <c r="AC1845" s="238" t="str">
        <f>IFERROR((K1845+R1845)+IF($B$3="NYSEG",INDEX('BCA Inputs'!$AI$14:$AI$54,MATCH(I1845,'BCA Inputs'!$M$14:$M$54,0))*P1845+INDEX('BCA Inputs'!$AJ$14:$AJ$54,MATCH(I1845,'BCA Inputs'!$M$14:$M$54,0))*Q1845,IF($B$3="RG&amp;E",INDEX('BCA Inputs'!$BR$14:$BR$54,MATCH(I1845,'BCA Inputs'!$AW$14:$AW$54,0))*P1845+INDEX('BCA Inputs'!$BS$14:$BS$54,MATCH(I1845,'BCA Inputs'!$AW$14:$AW$54,0))*Q1845,"")),"")</f>
        <v/>
      </c>
      <c r="AD1845" s="181" t="str">
        <f>IFERROR(IF($B$3="NYSEG",INDEX('BCA Inputs'!$AD$14:$AD$54,MATCH(I1845,'BCA Inputs'!$M$14:$M$54,0))*P1845+INDEX('BCA Inputs'!$AE$14:$AE$54,MATCH(I1845,'BCA Inputs'!$M$14:$M$54,0))*O1845+INDEX('BCA Inputs'!$AF$14:$AF$54,MATCH(I1845,'BCA Inputs'!$M$14:$M$54,0))*Q1845+INDEX('BCA Inputs'!$AG$14:$AG$54,MATCH(I1845,'BCA Inputs'!$M$14:$M$54,0))*F1845+INDEX('BCA Inputs'!$AH$14:$AH$54,MATCH(I1845,'BCA Inputs'!$M$14:$M$54,0))*G1845,IF($B$3="RG&amp;E",INDEX('BCA Inputs'!$BM$14:$BM$54,MATCH(I1845,'BCA Inputs'!$AW$14:$AW$54,0))*P1845+INDEX('BCA Inputs'!$BN$14:$BN$54,MATCH(I1845,'BCA Inputs'!$AW$14:$AW$54,0))*O1845+INDEX('BCA Inputs'!$BO$14:$BO$54,MATCH(I1845,'BCA Inputs'!$AW$14:$AW$54,0))*Q1845+INDEX('BCA Inputs'!$BP$14:$BP$54,MATCH(I1845,'BCA Inputs'!$AW$14:$AW$54,0))*F1845+INDEX('BCA Inputs'!$BQ$14:$BQ$54,MATCH(I1845,'BCA Inputs'!$AW$14:$AW$54,0))*G1845,"")),"")</f>
        <v/>
      </c>
      <c r="AE1845" s="237" t="str">
        <f t="shared" si="286"/>
        <v/>
      </c>
      <c r="AF1845" s="198">
        <f t="shared" si="288"/>
        <v>0</v>
      </c>
      <c r="AG1845" s="239">
        <f t="shared" si="289"/>
        <v>0</v>
      </c>
    </row>
    <row r="1846" spans="1:33">
      <c r="A1846" s="228"/>
      <c r="B1846" s="176"/>
      <c r="C1846" s="229"/>
      <c r="D1846" s="230"/>
      <c r="E1846" s="230"/>
      <c r="F1846" s="230"/>
      <c r="G1846" s="230"/>
      <c r="H1846" s="231"/>
      <c r="I1846" s="231"/>
      <c r="J1846" s="232"/>
      <c r="K1846" s="232"/>
      <c r="L1846" s="232"/>
      <c r="M1846" s="181">
        <f t="shared" si="287"/>
        <v>0</v>
      </c>
      <c r="N1846" s="181">
        <f>IF(H1846="",0,H1846*I1846*'Avoided Water Savings Cost'!$C$16)</f>
        <v>0</v>
      </c>
      <c r="O1846" s="545">
        <f>IF(C1846="",0,IF($B$3="NYSEG",C1846/(1-'Avoided Electric Costs 2020'!$W$21),IF($B$3="RG&amp;E",C1846/(1-'Avoided Electric Costs 2020'!$X$21),"")))</f>
        <v>0</v>
      </c>
      <c r="P1846" s="546">
        <f>IF(D1846="",0,IF($B$3="NYSEG",D1846/(1-'Avoided Electric Costs 2020'!$W$21),IF($B$3="RG&amp;E",D1846/(1-'Avoided Electric Costs 2020'!$X$21),"")))</f>
        <v>0</v>
      </c>
      <c r="Q1846" s="546">
        <f>IF(E1846="",0,IF($B$3="NYSEG",E1846/(1-'Avoided Natural Gas Costs 2020'!$J$34),IF($B$3="RG&amp;E",E1846/(1-'Avoided Natural Gas Costs 2020'!$K$34),"")))</f>
        <v>0</v>
      </c>
      <c r="R1846" s="233" t="str">
        <f>IFERROR(IF(P1846*'BCA Inputs'!$C$1+Q1846*'BCA Inputs'!$C$2+F1846*'BCA Inputs'!$C$2+G1846*'BCA Inputs'!$C$2=0,"",P1846*'BCA Inputs'!$C$1+Q1846*'BCA Inputs'!$C$2+F1846*'BCA Inputs'!$C$2+G1846*'BCA Inputs'!$C$2),"")</f>
        <v/>
      </c>
      <c r="S1846" s="181" t="str">
        <f t="shared" si="280"/>
        <v/>
      </c>
      <c r="T1846" s="181" t="str">
        <f>IFERROR(IF($B$3="NYSEG",(INDEX('BCA Inputs'!$N$14:$N$54,MATCH(I1846,'BCA Inputs'!$M$14:$M$54,0))*P1846+INDEX('BCA Inputs'!$O$14:$O$54,MATCH(I1846,'BCA Inputs'!$M$14:$M$54,0))*O1846+INDEX('BCA Inputs'!P:P,MATCH(I1846,'BCA Inputs'!M:M,0))*Q1846+INDEX('BCA Inputs'!Q:Q,MATCH(I1846,'BCA Inputs'!M:M,0))*F1846+INDEX('BCA Inputs'!R:R,MATCH(I1846,'BCA Inputs'!M:M,0))*G1846)+L1846+N1846,IF($B$3="RG&amp;E",(INDEX('BCA Inputs'!$AX$14:$AX$54,MATCH(I1846,'BCA Inputs'!$AW$14:$AW$54,0))*P1846+INDEX('BCA Inputs'!$AY$14:$AY$54,MATCH(I1846,'BCA Inputs'!$AW$14:$AW$54,0))*O1846+INDEX('BCA Inputs'!$AZ$14:$AZ$54,MATCH(I1846,'BCA Inputs'!$AW$14:$AW$54,0))*Q1846+INDEX('BCA Inputs'!$BA$14:$BA$54,MATCH(I1846,'BCA Inputs'!$AW$14:$AW$54,0))*F1846+INDEX('BCA Inputs'!$BB$14:$BB$54,MATCH(I1846,'BCA Inputs'!$AW$14:$AW$54,0))*G1846)+L1846+N1846,"")),"")</f>
        <v/>
      </c>
      <c r="U1846" s="234" t="str">
        <f t="shared" si="281"/>
        <v/>
      </c>
      <c r="V1846" s="234" t="str">
        <f t="shared" si="282"/>
        <v/>
      </c>
      <c r="W1846" s="234" t="str">
        <f t="shared" si="283"/>
        <v/>
      </c>
      <c r="Y1846" s="235" t="str">
        <f t="shared" si="284"/>
        <v/>
      </c>
      <c r="Z1846" s="236" t="str">
        <f>IFERROR(IF($B$3="NYSEG",INDEX('BCA Inputs'!$X$14:$X$54,MATCH(I1846,'BCA Inputs'!$M$14:$M$54,0))*P1846+INDEX('BCA Inputs'!$Y$14:$Y$54,MATCH(I1846,'BCA Inputs'!$M$14:$M$54,0))*O1846+INDEX('BCA Inputs'!$Z$14:$Z$54,MATCH(I1846,'BCA Inputs'!$M$14:$M$54,0))*Q1846+INDEX('BCA Inputs'!$AA$14:$AA$54,MATCH(I1846,'BCA Inputs'!$M$14:$M$54,0))*F1846+INDEX('BCA Inputs'!$AB$14:$AB$54,MATCH(I1846,'BCA Inputs'!$M$14:$M$54,0))*G1846,IF($B$3="RG&amp;E",INDEX('BCA Inputs'!$BG$14:$BG$54,MATCH(I1846,'BCA Inputs'!$AW$14:$AW$54,0))*P1846+INDEX('BCA Inputs'!$BH$14:$BH$54,MATCH(I1846,'BCA Inputs'!$AW$14:$AW$54,0))*O1846+INDEX('BCA Inputs'!$BI$14:$BI$54,MATCH(I1846,'BCA Inputs'!$AW$14:$AW$54,0))*Q1846+INDEX('BCA Inputs'!$BJ$14:$BJ$54,MATCH(I1846,'BCA Inputs'!$AW$14:$AW$54,0))*F1846+INDEX('BCA Inputs'!$BK$14:$BK$54,MATCH(I1846,'BCA Inputs'!$AW$14:$AW$54,0))*G1846,"")),"")</f>
        <v/>
      </c>
      <c r="AA1846" s="237" t="str">
        <f t="shared" si="285"/>
        <v/>
      </c>
      <c r="AC1846" s="238" t="str">
        <f>IFERROR((K1846+R1846)+IF($B$3="NYSEG",INDEX('BCA Inputs'!$AI$14:$AI$54,MATCH(I1846,'BCA Inputs'!$M$14:$M$54,0))*P1846+INDEX('BCA Inputs'!$AJ$14:$AJ$54,MATCH(I1846,'BCA Inputs'!$M$14:$M$54,0))*Q1846,IF($B$3="RG&amp;E",INDEX('BCA Inputs'!$BR$14:$BR$54,MATCH(I1846,'BCA Inputs'!$AW$14:$AW$54,0))*P1846+INDEX('BCA Inputs'!$BS$14:$BS$54,MATCH(I1846,'BCA Inputs'!$AW$14:$AW$54,0))*Q1846,"")),"")</f>
        <v/>
      </c>
      <c r="AD1846" s="181" t="str">
        <f>IFERROR(IF($B$3="NYSEG",INDEX('BCA Inputs'!$AD$14:$AD$54,MATCH(I1846,'BCA Inputs'!$M$14:$M$54,0))*P1846+INDEX('BCA Inputs'!$AE$14:$AE$54,MATCH(I1846,'BCA Inputs'!$M$14:$M$54,0))*O1846+INDEX('BCA Inputs'!$AF$14:$AF$54,MATCH(I1846,'BCA Inputs'!$M$14:$M$54,0))*Q1846+INDEX('BCA Inputs'!$AG$14:$AG$54,MATCH(I1846,'BCA Inputs'!$M$14:$M$54,0))*F1846+INDEX('BCA Inputs'!$AH$14:$AH$54,MATCH(I1846,'BCA Inputs'!$M$14:$M$54,0))*G1846,IF($B$3="RG&amp;E",INDEX('BCA Inputs'!$BM$14:$BM$54,MATCH(I1846,'BCA Inputs'!$AW$14:$AW$54,0))*P1846+INDEX('BCA Inputs'!$BN$14:$BN$54,MATCH(I1846,'BCA Inputs'!$AW$14:$AW$54,0))*O1846+INDEX('BCA Inputs'!$BO$14:$BO$54,MATCH(I1846,'BCA Inputs'!$AW$14:$AW$54,0))*Q1846+INDEX('BCA Inputs'!$BP$14:$BP$54,MATCH(I1846,'BCA Inputs'!$AW$14:$AW$54,0))*F1846+INDEX('BCA Inputs'!$BQ$14:$BQ$54,MATCH(I1846,'BCA Inputs'!$AW$14:$AW$54,0))*G1846,"")),"")</f>
        <v/>
      </c>
      <c r="AE1846" s="237" t="str">
        <f t="shared" si="286"/>
        <v/>
      </c>
      <c r="AF1846" s="198">
        <f t="shared" si="288"/>
        <v>0</v>
      </c>
      <c r="AG1846" s="239">
        <f t="shared" si="289"/>
        <v>0</v>
      </c>
    </row>
    <row r="1847" spans="1:33">
      <c r="A1847" s="228"/>
      <c r="B1847" s="176"/>
      <c r="C1847" s="229"/>
      <c r="D1847" s="230"/>
      <c r="E1847" s="230"/>
      <c r="F1847" s="230"/>
      <c r="G1847" s="230"/>
      <c r="H1847" s="231"/>
      <c r="I1847" s="231"/>
      <c r="J1847" s="232"/>
      <c r="K1847" s="232"/>
      <c r="L1847" s="232"/>
      <c r="M1847" s="181">
        <f t="shared" si="287"/>
        <v>0</v>
      </c>
      <c r="N1847" s="181">
        <f>IF(H1847="",0,H1847*I1847*'Avoided Water Savings Cost'!$C$16)</f>
        <v>0</v>
      </c>
      <c r="O1847" s="545">
        <f>IF(C1847="",0,IF($B$3="NYSEG",C1847/(1-'Avoided Electric Costs 2020'!$W$21),IF($B$3="RG&amp;E",C1847/(1-'Avoided Electric Costs 2020'!$X$21),"")))</f>
        <v>0</v>
      </c>
      <c r="P1847" s="546">
        <f>IF(D1847="",0,IF($B$3="NYSEG",D1847/(1-'Avoided Electric Costs 2020'!$W$21),IF($B$3="RG&amp;E",D1847/(1-'Avoided Electric Costs 2020'!$X$21),"")))</f>
        <v>0</v>
      </c>
      <c r="Q1847" s="546">
        <f>IF(E1847="",0,IF($B$3="NYSEG",E1847/(1-'Avoided Natural Gas Costs 2020'!$J$34),IF($B$3="RG&amp;E",E1847/(1-'Avoided Natural Gas Costs 2020'!$K$34),"")))</f>
        <v>0</v>
      </c>
      <c r="R1847" s="233" t="str">
        <f>IFERROR(IF(P1847*'BCA Inputs'!$C$1+Q1847*'BCA Inputs'!$C$2+F1847*'BCA Inputs'!$C$2+G1847*'BCA Inputs'!$C$2=0,"",P1847*'BCA Inputs'!$C$1+Q1847*'BCA Inputs'!$C$2+F1847*'BCA Inputs'!$C$2+G1847*'BCA Inputs'!$C$2),"")</f>
        <v/>
      </c>
      <c r="S1847" s="181" t="str">
        <f t="shared" si="280"/>
        <v/>
      </c>
      <c r="T1847" s="181" t="str">
        <f>IFERROR(IF($B$3="NYSEG",(INDEX('BCA Inputs'!$N$14:$N$54,MATCH(I1847,'BCA Inputs'!$M$14:$M$54,0))*P1847+INDEX('BCA Inputs'!$O$14:$O$54,MATCH(I1847,'BCA Inputs'!$M$14:$M$54,0))*O1847+INDEX('BCA Inputs'!P:P,MATCH(I1847,'BCA Inputs'!M:M,0))*Q1847+INDEX('BCA Inputs'!Q:Q,MATCH(I1847,'BCA Inputs'!M:M,0))*F1847+INDEX('BCA Inputs'!R:R,MATCH(I1847,'BCA Inputs'!M:M,0))*G1847)+L1847+N1847,IF($B$3="RG&amp;E",(INDEX('BCA Inputs'!$AX$14:$AX$54,MATCH(I1847,'BCA Inputs'!$AW$14:$AW$54,0))*P1847+INDEX('BCA Inputs'!$AY$14:$AY$54,MATCH(I1847,'BCA Inputs'!$AW$14:$AW$54,0))*O1847+INDEX('BCA Inputs'!$AZ$14:$AZ$54,MATCH(I1847,'BCA Inputs'!$AW$14:$AW$54,0))*Q1847+INDEX('BCA Inputs'!$BA$14:$BA$54,MATCH(I1847,'BCA Inputs'!$AW$14:$AW$54,0))*F1847+INDEX('BCA Inputs'!$BB$14:$BB$54,MATCH(I1847,'BCA Inputs'!$AW$14:$AW$54,0))*G1847)+L1847+N1847,"")),"")</f>
        <v/>
      </c>
      <c r="U1847" s="234" t="str">
        <f t="shared" si="281"/>
        <v/>
      </c>
      <c r="V1847" s="234" t="str">
        <f t="shared" si="282"/>
        <v/>
      </c>
      <c r="W1847" s="234" t="str">
        <f t="shared" si="283"/>
        <v/>
      </c>
      <c r="Y1847" s="235" t="str">
        <f t="shared" si="284"/>
        <v/>
      </c>
      <c r="Z1847" s="236" t="str">
        <f>IFERROR(IF($B$3="NYSEG",INDEX('BCA Inputs'!$X$14:$X$54,MATCH(I1847,'BCA Inputs'!$M$14:$M$54,0))*P1847+INDEX('BCA Inputs'!$Y$14:$Y$54,MATCH(I1847,'BCA Inputs'!$M$14:$M$54,0))*O1847+INDEX('BCA Inputs'!$Z$14:$Z$54,MATCH(I1847,'BCA Inputs'!$M$14:$M$54,0))*Q1847+INDEX('BCA Inputs'!$AA$14:$AA$54,MATCH(I1847,'BCA Inputs'!$M$14:$M$54,0))*F1847+INDEX('BCA Inputs'!$AB$14:$AB$54,MATCH(I1847,'BCA Inputs'!$M$14:$M$54,0))*G1847,IF($B$3="RG&amp;E",INDEX('BCA Inputs'!$BG$14:$BG$54,MATCH(I1847,'BCA Inputs'!$AW$14:$AW$54,0))*P1847+INDEX('BCA Inputs'!$BH$14:$BH$54,MATCH(I1847,'BCA Inputs'!$AW$14:$AW$54,0))*O1847+INDEX('BCA Inputs'!$BI$14:$BI$54,MATCH(I1847,'BCA Inputs'!$AW$14:$AW$54,0))*Q1847+INDEX('BCA Inputs'!$BJ$14:$BJ$54,MATCH(I1847,'BCA Inputs'!$AW$14:$AW$54,0))*F1847+INDEX('BCA Inputs'!$BK$14:$BK$54,MATCH(I1847,'BCA Inputs'!$AW$14:$AW$54,0))*G1847,"")),"")</f>
        <v/>
      </c>
      <c r="AA1847" s="237" t="str">
        <f t="shared" si="285"/>
        <v/>
      </c>
      <c r="AC1847" s="238" t="str">
        <f>IFERROR((K1847+R1847)+IF($B$3="NYSEG",INDEX('BCA Inputs'!$AI$14:$AI$54,MATCH(I1847,'BCA Inputs'!$M$14:$M$54,0))*P1847+INDEX('BCA Inputs'!$AJ$14:$AJ$54,MATCH(I1847,'BCA Inputs'!$M$14:$M$54,0))*Q1847,IF($B$3="RG&amp;E",INDEX('BCA Inputs'!$BR$14:$BR$54,MATCH(I1847,'BCA Inputs'!$AW$14:$AW$54,0))*P1847+INDEX('BCA Inputs'!$BS$14:$BS$54,MATCH(I1847,'BCA Inputs'!$AW$14:$AW$54,0))*Q1847,"")),"")</f>
        <v/>
      </c>
      <c r="AD1847" s="181" t="str">
        <f>IFERROR(IF($B$3="NYSEG",INDEX('BCA Inputs'!$AD$14:$AD$54,MATCH(I1847,'BCA Inputs'!$M$14:$M$54,0))*P1847+INDEX('BCA Inputs'!$AE$14:$AE$54,MATCH(I1847,'BCA Inputs'!$M$14:$M$54,0))*O1847+INDEX('BCA Inputs'!$AF$14:$AF$54,MATCH(I1847,'BCA Inputs'!$M$14:$M$54,0))*Q1847+INDEX('BCA Inputs'!$AG$14:$AG$54,MATCH(I1847,'BCA Inputs'!$M$14:$M$54,0))*F1847+INDEX('BCA Inputs'!$AH$14:$AH$54,MATCH(I1847,'BCA Inputs'!$M$14:$M$54,0))*G1847,IF($B$3="RG&amp;E",INDEX('BCA Inputs'!$BM$14:$BM$54,MATCH(I1847,'BCA Inputs'!$AW$14:$AW$54,0))*P1847+INDEX('BCA Inputs'!$BN$14:$BN$54,MATCH(I1847,'BCA Inputs'!$AW$14:$AW$54,0))*O1847+INDEX('BCA Inputs'!$BO$14:$BO$54,MATCH(I1847,'BCA Inputs'!$AW$14:$AW$54,0))*Q1847+INDEX('BCA Inputs'!$BP$14:$BP$54,MATCH(I1847,'BCA Inputs'!$AW$14:$AW$54,0))*F1847+INDEX('BCA Inputs'!$BQ$14:$BQ$54,MATCH(I1847,'BCA Inputs'!$AW$14:$AW$54,0))*G1847,"")),"")</f>
        <v/>
      </c>
      <c r="AE1847" s="237" t="str">
        <f t="shared" si="286"/>
        <v/>
      </c>
      <c r="AF1847" s="198">
        <f t="shared" si="288"/>
        <v>0</v>
      </c>
      <c r="AG1847" s="239">
        <f t="shared" si="289"/>
        <v>0</v>
      </c>
    </row>
    <row r="1848" spans="1:33">
      <c r="A1848" s="228"/>
      <c r="B1848" s="176"/>
      <c r="C1848" s="229"/>
      <c r="D1848" s="230"/>
      <c r="E1848" s="230"/>
      <c r="F1848" s="230"/>
      <c r="G1848" s="230"/>
      <c r="H1848" s="231"/>
      <c r="I1848" s="231"/>
      <c r="J1848" s="232"/>
      <c r="K1848" s="232"/>
      <c r="L1848" s="232"/>
      <c r="M1848" s="181">
        <f t="shared" si="287"/>
        <v>0</v>
      </c>
      <c r="N1848" s="181">
        <f>IF(H1848="",0,H1848*I1848*'Avoided Water Savings Cost'!$C$16)</f>
        <v>0</v>
      </c>
      <c r="O1848" s="545">
        <f>IF(C1848="",0,IF($B$3="NYSEG",C1848/(1-'Avoided Electric Costs 2020'!$W$21),IF($B$3="RG&amp;E",C1848/(1-'Avoided Electric Costs 2020'!$X$21),"")))</f>
        <v>0</v>
      </c>
      <c r="P1848" s="546">
        <f>IF(D1848="",0,IF($B$3="NYSEG",D1848/(1-'Avoided Electric Costs 2020'!$W$21),IF($B$3="RG&amp;E",D1848/(1-'Avoided Electric Costs 2020'!$X$21),"")))</f>
        <v>0</v>
      </c>
      <c r="Q1848" s="546">
        <f>IF(E1848="",0,IF($B$3="NYSEG",E1848/(1-'Avoided Natural Gas Costs 2020'!$J$34),IF($B$3="RG&amp;E",E1848/(1-'Avoided Natural Gas Costs 2020'!$K$34),"")))</f>
        <v>0</v>
      </c>
      <c r="R1848" s="233" t="str">
        <f>IFERROR(IF(P1848*'BCA Inputs'!$C$1+Q1848*'BCA Inputs'!$C$2+F1848*'BCA Inputs'!$C$2+G1848*'BCA Inputs'!$C$2=0,"",P1848*'BCA Inputs'!$C$1+Q1848*'BCA Inputs'!$C$2+F1848*'BCA Inputs'!$C$2+G1848*'BCA Inputs'!$C$2),"")</f>
        <v/>
      </c>
      <c r="S1848" s="181" t="str">
        <f t="shared" si="280"/>
        <v/>
      </c>
      <c r="T1848" s="181" t="str">
        <f>IFERROR(IF($B$3="NYSEG",(INDEX('BCA Inputs'!$N$14:$N$54,MATCH(I1848,'BCA Inputs'!$M$14:$M$54,0))*P1848+INDEX('BCA Inputs'!$O$14:$O$54,MATCH(I1848,'BCA Inputs'!$M$14:$M$54,0))*O1848+INDEX('BCA Inputs'!P:P,MATCH(I1848,'BCA Inputs'!M:M,0))*Q1848+INDEX('BCA Inputs'!Q:Q,MATCH(I1848,'BCA Inputs'!M:M,0))*F1848+INDEX('BCA Inputs'!R:R,MATCH(I1848,'BCA Inputs'!M:M,0))*G1848)+L1848+N1848,IF($B$3="RG&amp;E",(INDEX('BCA Inputs'!$AX$14:$AX$54,MATCH(I1848,'BCA Inputs'!$AW$14:$AW$54,0))*P1848+INDEX('BCA Inputs'!$AY$14:$AY$54,MATCH(I1848,'BCA Inputs'!$AW$14:$AW$54,0))*O1848+INDEX('BCA Inputs'!$AZ$14:$AZ$54,MATCH(I1848,'BCA Inputs'!$AW$14:$AW$54,0))*Q1848+INDEX('BCA Inputs'!$BA$14:$BA$54,MATCH(I1848,'BCA Inputs'!$AW$14:$AW$54,0))*F1848+INDEX('BCA Inputs'!$BB$14:$BB$54,MATCH(I1848,'BCA Inputs'!$AW$14:$AW$54,0))*G1848)+L1848+N1848,"")),"")</f>
        <v/>
      </c>
      <c r="U1848" s="234" t="str">
        <f t="shared" si="281"/>
        <v/>
      </c>
      <c r="V1848" s="234" t="str">
        <f t="shared" si="282"/>
        <v/>
      </c>
      <c r="W1848" s="234" t="str">
        <f t="shared" si="283"/>
        <v/>
      </c>
      <c r="Y1848" s="235" t="str">
        <f t="shared" si="284"/>
        <v/>
      </c>
      <c r="Z1848" s="236" t="str">
        <f>IFERROR(IF($B$3="NYSEG",INDEX('BCA Inputs'!$X$14:$X$54,MATCH(I1848,'BCA Inputs'!$M$14:$M$54,0))*P1848+INDEX('BCA Inputs'!$Y$14:$Y$54,MATCH(I1848,'BCA Inputs'!$M$14:$M$54,0))*O1848+INDEX('BCA Inputs'!$Z$14:$Z$54,MATCH(I1848,'BCA Inputs'!$M$14:$M$54,0))*Q1848+INDEX('BCA Inputs'!$AA$14:$AA$54,MATCH(I1848,'BCA Inputs'!$M$14:$M$54,0))*F1848+INDEX('BCA Inputs'!$AB$14:$AB$54,MATCH(I1848,'BCA Inputs'!$M$14:$M$54,0))*G1848,IF($B$3="RG&amp;E",INDEX('BCA Inputs'!$BG$14:$BG$54,MATCH(I1848,'BCA Inputs'!$AW$14:$AW$54,0))*P1848+INDEX('BCA Inputs'!$BH$14:$BH$54,MATCH(I1848,'BCA Inputs'!$AW$14:$AW$54,0))*O1848+INDEX('BCA Inputs'!$BI$14:$BI$54,MATCH(I1848,'BCA Inputs'!$AW$14:$AW$54,0))*Q1848+INDEX('BCA Inputs'!$BJ$14:$BJ$54,MATCH(I1848,'BCA Inputs'!$AW$14:$AW$54,0))*F1848+INDEX('BCA Inputs'!$BK$14:$BK$54,MATCH(I1848,'BCA Inputs'!$AW$14:$AW$54,0))*G1848,"")),"")</f>
        <v/>
      </c>
      <c r="AA1848" s="237" t="str">
        <f t="shared" si="285"/>
        <v/>
      </c>
      <c r="AC1848" s="238" t="str">
        <f>IFERROR((K1848+R1848)+IF($B$3="NYSEG",INDEX('BCA Inputs'!$AI$14:$AI$54,MATCH(I1848,'BCA Inputs'!$M$14:$M$54,0))*P1848+INDEX('BCA Inputs'!$AJ$14:$AJ$54,MATCH(I1848,'BCA Inputs'!$M$14:$M$54,0))*Q1848,IF($B$3="RG&amp;E",INDEX('BCA Inputs'!$BR$14:$BR$54,MATCH(I1848,'BCA Inputs'!$AW$14:$AW$54,0))*P1848+INDEX('BCA Inputs'!$BS$14:$BS$54,MATCH(I1848,'BCA Inputs'!$AW$14:$AW$54,0))*Q1848,"")),"")</f>
        <v/>
      </c>
      <c r="AD1848" s="181" t="str">
        <f>IFERROR(IF($B$3="NYSEG",INDEX('BCA Inputs'!$AD$14:$AD$54,MATCH(I1848,'BCA Inputs'!$M$14:$M$54,0))*P1848+INDEX('BCA Inputs'!$AE$14:$AE$54,MATCH(I1848,'BCA Inputs'!$M$14:$M$54,0))*O1848+INDEX('BCA Inputs'!$AF$14:$AF$54,MATCH(I1848,'BCA Inputs'!$M$14:$M$54,0))*Q1848+INDEX('BCA Inputs'!$AG$14:$AG$54,MATCH(I1848,'BCA Inputs'!$M$14:$M$54,0))*F1848+INDEX('BCA Inputs'!$AH$14:$AH$54,MATCH(I1848,'BCA Inputs'!$M$14:$M$54,0))*G1848,IF($B$3="RG&amp;E",INDEX('BCA Inputs'!$BM$14:$BM$54,MATCH(I1848,'BCA Inputs'!$AW$14:$AW$54,0))*P1848+INDEX('BCA Inputs'!$BN$14:$BN$54,MATCH(I1848,'BCA Inputs'!$AW$14:$AW$54,0))*O1848+INDEX('BCA Inputs'!$BO$14:$BO$54,MATCH(I1848,'BCA Inputs'!$AW$14:$AW$54,0))*Q1848+INDEX('BCA Inputs'!$BP$14:$BP$54,MATCH(I1848,'BCA Inputs'!$AW$14:$AW$54,0))*F1848+INDEX('BCA Inputs'!$BQ$14:$BQ$54,MATCH(I1848,'BCA Inputs'!$AW$14:$AW$54,0))*G1848,"")),"")</f>
        <v/>
      </c>
      <c r="AE1848" s="237" t="str">
        <f t="shared" si="286"/>
        <v/>
      </c>
      <c r="AF1848" s="198">
        <f t="shared" si="288"/>
        <v>0</v>
      </c>
      <c r="AG1848" s="239">
        <f t="shared" si="289"/>
        <v>0</v>
      </c>
    </row>
    <row r="1849" spans="1:33">
      <c r="A1849" s="228"/>
      <c r="B1849" s="176"/>
      <c r="C1849" s="229"/>
      <c r="D1849" s="230"/>
      <c r="E1849" s="230"/>
      <c r="F1849" s="230"/>
      <c r="G1849" s="230"/>
      <c r="H1849" s="231"/>
      <c r="I1849" s="231"/>
      <c r="J1849" s="232"/>
      <c r="K1849" s="232"/>
      <c r="L1849" s="232"/>
      <c r="M1849" s="181">
        <f t="shared" si="287"/>
        <v>0</v>
      </c>
      <c r="N1849" s="181">
        <f>IF(H1849="",0,H1849*I1849*'Avoided Water Savings Cost'!$C$16)</f>
        <v>0</v>
      </c>
      <c r="O1849" s="545">
        <f>IF(C1849="",0,IF($B$3="NYSEG",C1849/(1-'Avoided Electric Costs 2020'!$W$21),IF($B$3="RG&amp;E",C1849/(1-'Avoided Electric Costs 2020'!$X$21),"")))</f>
        <v>0</v>
      </c>
      <c r="P1849" s="546">
        <f>IF(D1849="",0,IF($B$3="NYSEG",D1849/(1-'Avoided Electric Costs 2020'!$W$21),IF($B$3="RG&amp;E",D1849/(1-'Avoided Electric Costs 2020'!$X$21),"")))</f>
        <v>0</v>
      </c>
      <c r="Q1849" s="546">
        <f>IF(E1849="",0,IF($B$3="NYSEG",E1849/(1-'Avoided Natural Gas Costs 2020'!$J$34),IF($B$3="RG&amp;E",E1849/(1-'Avoided Natural Gas Costs 2020'!$K$34),"")))</f>
        <v>0</v>
      </c>
      <c r="R1849" s="233" t="str">
        <f>IFERROR(IF(P1849*'BCA Inputs'!$C$1+Q1849*'BCA Inputs'!$C$2+F1849*'BCA Inputs'!$C$2+G1849*'BCA Inputs'!$C$2=0,"",P1849*'BCA Inputs'!$C$1+Q1849*'BCA Inputs'!$C$2+F1849*'BCA Inputs'!$C$2+G1849*'BCA Inputs'!$C$2),"")</f>
        <v/>
      </c>
      <c r="S1849" s="181" t="str">
        <f t="shared" si="280"/>
        <v/>
      </c>
      <c r="T1849" s="181" t="str">
        <f>IFERROR(IF($B$3="NYSEG",(INDEX('BCA Inputs'!$N$14:$N$54,MATCH(I1849,'BCA Inputs'!$M$14:$M$54,0))*P1849+INDEX('BCA Inputs'!$O$14:$O$54,MATCH(I1849,'BCA Inputs'!$M$14:$M$54,0))*O1849+INDEX('BCA Inputs'!P:P,MATCH(I1849,'BCA Inputs'!M:M,0))*Q1849+INDEX('BCA Inputs'!Q:Q,MATCH(I1849,'BCA Inputs'!M:M,0))*F1849+INDEX('BCA Inputs'!R:R,MATCH(I1849,'BCA Inputs'!M:M,0))*G1849)+L1849+N1849,IF($B$3="RG&amp;E",(INDEX('BCA Inputs'!$AX$14:$AX$54,MATCH(I1849,'BCA Inputs'!$AW$14:$AW$54,0))*P1849+INDEX('BCA Inputs'!$AY$14:$AY$54,MATCH(I1849,'BCA Inputs'!$AW$14:$AW$54,0))*O1849+INDEX('BCA Inputs'!$AZ$14:$AZ$54,MATCH(I1849,'BCA Inputs'!$AW$14:$AW$54,0))*Q1849+INDEX('BCA Inputs'!$BA$14:$BA$54,MATCH(I1849,'BCA Inputs'!$AW$14:$AW$54,0))*F1849+INDEX('BCA Inputs'!$BB$14:$BB$54,MATCH(I1849,'BCA Inputs'!$AW$14:$AW$54,0))*G1849)+L1849+N1849,"")),"")</f>
        <v/>
      </c>
      <c r="U1849" s="234" t="str">
        <f t="shared" si="281"/>
        <v/>
      </c>
      <c r="V1849" s="234" t="str">
        <f t="shared" si="282"/>
        <v/>
      </c>
      <c r="W1849" s="234" t="str">
        <f t="shared" si="283"/>
        <v/>
      </c>
      <c r="Y1849" s="235" t="str">
        <f t="shared" si="284"/>
        <v/>
      </c>
      <c r="Z1849" s="236" t="str">
        <f>IFERROR(IF($B$3="NYSEG",INDEX('BCA Inputs'!$X$14:$X$54,MATCH(I1849,'BCA Inputs'!$M$14:$M$54,0))*P1849+INDEX('BCA Inputs'!$Y$14:$Y$54,MATCH(I1849,'BCA Inputs'!$M$14:$M$54,0))*O1849+INDEX('BCA Inputs'!$Z$14:$Z$54,MATCH(I1849,'BCA Inputs'!$M$14:$M$54,0))*Q1849+INDEX('BCA Inputs'!$AA$14:$AA$54,MATCH(I1849,'BCA Inputs'!$M$14:$M$54,0))*F1849+INDEX('BCA Inputs'!$AB$14:$AB$54,MATCH(I1849,'BCA Inputs'!$M$14:$M$54,0))*G1849,IF($B$3="RG&amp;E",INDEX('BCA Inputs'!$BG$14:$BG$54,MATCH(I1849,'BCA Inputs'!$AW$14:$AW$54,0))*P1849+INDEX('BCA Inputs'!$BH$14:$BH$54,MATCH(I1849,'BCA Inputs'!$AW$14:$AW$54,0))*O1849+INDEX('BCA Inputs'!$BI$14:$BI$54,MATCH(I1849,'BCA Inputs'!$AW$14:$AW$54,0))*Q1849+INDEX('BCA Inputs'!$BJ$14:$BJ$54,MATCH(I1849,'BCA Inputs'!$AW$14:$AW$54,0))*F1849+INDEX('BCA Inputs'!$BK$14:$BK$54,MATCH(I1849,'BCA Inputs'!$AW$14:$AW$54,0))*G1849,"")),"")</f>
        <v/>
      </c>
      <c r="AA1849" s="237" t="str">
        <f t="shared" si="285"/>
        <v/>
      </c>
      <c r="AC1849" s="238" t="str">
        <f>IFERROR((K1849+R1849)+IF($B$3="NYSEG",INDEX('BCA Inputs'!$AI$14:$AI$54,MATCH(I1849,'BCA Inputs'!$M$14:$M$54,0))*P1849+INDEX('BCA Inputs'!$AJ$14:$AJ$54,MATCH(I1849,'BCA Inputs'!$M$14:$M$54,0))*Q1849,IF($B$3="RG&amp;E",INDEX('BCA Inputs'!$BR$14:$BR$54,MATCH(I1849,'BCA Inputs'!$AW$14:$AW$54,0))*P1849+INDEX('BCA Inputs'!$BS$14:$BS$54,MATCH(I1849,'BCA Inputs'!$AW$14:$AW$54,0))*Q1849,"")),"")</f>
        <v/>
      </c>
      <c r="AD1849" s="181" t="str">
        <f>IFERROR(IF($B$3="NYSEG",INDEX('BCA Inputs'!$AD$14:$AD$54,MATCH(I1849,'BCA Inputs'!$M$14:$M$54,0))*P1849+INDEX('BCA Inputs'!$AE$14:$AE$54,MATCH(I1849,'BCA Inputs'!$M$14:$M$54,0))*O1849+INDEX('BCA Inputs'!$AF$14:$AF$54,MATCH(I1849,'BCA Inputs'!$M$14:$M$54,0))*Q1849+INDEX('BCA Inputs'!$AG$14:$AG$54,MATCH(I1849,'BCA Inputs'!$M$14:$M$54,0))*F1849+INDEX('BCA Inputs'!$AH$14:$AH$54,MATCH(I1849,'BCA Inputs'!$M$14:$M$54,0))*G1849,IF($B$3="RG&amp;E",INDEX('BCA Inputs'!$BM$14:$BM$54,MATCH(I1849,'BCA Inputs'!$AW$14:$AW$54,0))*P1849+INDEX('BCA Inputs'!$BN$14:$BN$54,MATCH(I1849,'BCA Inputs'!$AW$14:$AW$54,0))*O1849+INDEX('BCA Inputs'!$BO$14:$BO$54,MATCH(I1849,'BCA Inputs'!$AW$14:$AW$54,0))*Q1849+INDEX('BCA Inputs'!$BP$14:$BP$54,MATCH(I1849,'BCA Inputs'!$AW$14:$AW$54,0))*F1849+INDEX('BCA Inputs'!$BQ$14:$BQ$54,MATCH(I1849,'BCA Inputs'!$AW$14:$AW$54,0))*G1849,"")),"")</f>
        <v/>
      </c>
      <c r="AE1849" s="237" t="str">
        <f t="shared" si="286"/>
        <v/>
      </c>
      <c r="AF1849" s="198">
        <f t="shared" si="288"/>
        <v>0</v>
      </c>
      <c r="AG1849" s="239">
        <f t="shared" si="289"/>
        <v>0</v>
      </c>
    </row>
    <row r="1850" spans="1:33">
      <c r="A1850" s="228"/>
      <c r="B1850" s="176"/>
      <c r="C1850" s="229"/>
      <c r="D1850" s="230"/>
      <c r="E1850" s="230"/>
      <c r="F1850" s="230"/>
      <c r="G1850" s="230"/>
      <c r="H1850" s="231"/>
      <c r="I1850" s="231"/>
      <c r="J1850" s="232"/>
      <c r="K1850" s="232"/>
      <c r="L1850" s="232"/>
      <c r="M1850" s="181">
        <f t="shared" si="287"/>
        <v>0</v>
      </c>
      <c r="N1850" s="181">
        <f>IF(H1850="",0,H1850*I1850*'Avoided Water Savings Cost'!$C$16)</f>
        <v>0</v>
      </c>
      <c r="O1850" s="545">
        <f>IF(C1850="",0,IF($B$3="NYSEG",C1850/(1-'Avoided Electric Costs 2020'!$W$21),IF($B$3="RG&amp;E",C1850/(1-'Avoided Electric Costs 2020'!$X$21),"")))</f>
        <v>0</v>
      </c>
      <c r="P1850" s="546">
        <f>IF(D1850="",0,IF($B$3="NYSEG",D1850/(1-'Avoided Electric Costs 2020'!$W$21),IF($B$3="RG&amp;E",D1850/(1-'Avoided Electric Costs 2020'!$X$21),"")))</f>
        <v>0</v>
      </c>
      <c r="Q1850" s="546">
        <f>IF(E1850="",0,IF($B$3="NYSEG",E1850/(1-'Avoided Natural Gas Costs 2020'!$J$34),IF($B$3="RG&amp;E",E1850/(1-'Avoided Natural Gas Costs 2020'!$K$34),"")))</f>
        <v>0</v>
      </c>
      <c r="R1850" s="233" t="str">
        <f>IFERROR(IF(P1850*'BCA Inputs'!$C$1+Q1850*'BCA Inputs'!$C$2+F1850*'BCA Inputs'!$C$2+G1850*'BCA Inputs'!$C$2=0,"",P1850*'BCA Inputs'!$C$1+Q1850*'BCA Inputs'!$C$2+F1850*'BCA Inputs'!$C$2+G1850*'BCA Inputs'!$C$2),"")</f>
        <v/>
      </c>
      <c r="S1850" s="181" t="str">
        <f t="shared" si="280"/>
        <v/>
      </c>
      <c r="T1850" s="181" t="str">
        <f>IFERROR(IF($B$3="NYSEG",(INDEX('BCA Inputs'!$N$14:$N$54,MATCH(I1850,'BCA Inputs'!$M$14:$M$54,0))*P1850+INDEX('BCA Inputs'!$O$14:$O$54,MATCH(I1850,'BCA Inputs'!$M$14:$M$54,0))*O1850+INDEX('BCA Inputs'!P:P,MATCH(I1850,'BCA Inputs'!M:M,0))*Q1850+INDEX('BCA Inputs'!Q:Q,MATCH(I1850,'BCA Inputs'!M:M,0))*F1850+INDEX('BCA Inputs'!R:R,MATCH(I1850,'BCA Inputs'!M:M,0))*G1850)+L1850+N1850,IF($B$3="RG&amp;E",(INDEX('BCA Inputs'!$AX$14:$AX$54,MATCH(I1850,'BCA Inputs'!$AW$14:$AW$54,0))*P1850+INDEX('BCA Inputs'!$AY$14:$AY$54,MATCH(I1850,'BCA Inputs'!$AW$14:$AW$54,0))*O1850+INDEX('BCA Inputs'!$AZ$14:$AZ$54,MATCH(I1850,'BCA Inputs'!$AW$14:$AW$54,0))*Q1850+INDEX('BCA Inputs'!$BA$14:$BA$54,MATCH(I1850,'BCA Inputs'!$AW$14:$AW$54,0))*F1850+INDEX('BCA Inputs'!$BB$14:$BB$54,MATCH(I1850,'BCA Inputs'!$AW$14:$AW$54,0))*G1850)+L1850+N1850,"")),"")</f>
        <v/>
      </c>
      <c r="U1850" s="234" t="str">
        <f t="shared" si="281"/>
        <v/>
      </c>
      <c r="V1850" s="234" t="str">
        <f t="shared" si="282"/>
        <v/>
      </c>
      <c r="W1850" s="234" t="str">
        <f t="shared" si="283"/>
        <v/>
      </c>
      <c r="Y1850" s="235" t="str">
        <f t="shared" si="284"/>
        <v/>
      </c>
      <c r="Z1850" s="236" t="str">
        <f>IFERROR(IF($B$3="NYSEG",INDEX('BCA Inputs'!$X$14:$X$54,MATCH(I1850,'BCA Inputs'!$M$14:$M$54,0))*P1850+INDEX('BCA Inputs'!$Y$14:$Y$54,MATCH(I1850,'BCA Inputs'!$M$14:$M$54,0))*O1850+INDEX('BCA Inputs'!$Z$14:$Z$54,MATCH(I1850,'BCA Inputs'!$M$14:$M$54,0))*Q1850+INDEX('BCA Inputs'!$AA$14:$AA$54,MATCH(I1850,'BCA Inputs'!$M$14:$M$54,0))*F1850+INDEX('BCA Inputs'!$AB$14:$AB$54,MATCH(I1850,'BCA Inputs'!$M$14:$M$54,0))*G1850,IF($B$3="RG&amp;E",INDEX('BCA Inputs'!$BG$14:$BG$54,MATCH(I1850,'BCA Inputs'!$AW$14:$AW$54,0))*P1850+INDEX('BCA Inputs'!$BH$14:$BH$54,MATCH(I1850,'BCA Inputs'!$AW$14:$AW$54,0))*O1850+INDEX('BCA Inputs'!$BI$14:$BI$54,MATCH(I1850,'BCA Inputs'!$AW$14:$AW$54,0))*Q1850+INDEX('BCA Inputs'!$BJ$14:$BJ$54,MATCH(I1850,'BCA Inputs'!$AW$14:$AW$54,0))*F1850+INDEX('BCA Inputs'!$BK$14:$BK$54,MATCH(I1850,'BCA Inputs'!$AW$14:$AW$54,0))*G1850,"")),"")</f>
        <v/>
      </c>
      <c r="AA1850" s="237" t="str">
        <f t="shared" si="285"/>
        <v/>
      </c>
      <c r="AC1850" s="238" t="str">
        <f>IFERROR((K1850+R1850)+IF($B$3="NYSEG",INDEX('BCA Inputs'!$AI$14:$AI$54,MATCH(I1850,'BCA Inputs'!$M$14:$M$54,0))*P1850+INDEX('BCA Inputs'!$AJ$14:$AJ$54,MATCH(I1850,'BCA Inputs'!$M$14:$M$54,0))*Q1850,IF($B$3="RG&amp;E",INDEX('BCA Inputs'!$BR$14:$BR$54,MATCH(I1850,'BCA Inputs'!$AW$14:$AW$54,0))*P1850+INDEX('BCA Inputs'!$BS$14:$BS$54,MATCH(I1850,'BCA Inputs'!$AW$14:$AW$54,0))*Q1850,"")),"")</f>
        <v/>
      </c>
      <c r="AD1850" s="181" t="str">
        <f>IFERROR(IF($B$3="NYSEG",INDEX('BCA Inputs'!$AD$14:$AD$54,MATCH(I1850,'BCA Inputs'!$M$14:$M$54,0))*P1850+INDEX('BCA Inputs'!$AE$14:$AE$54,MATCH(I1850,'BCA Inputs'!$M$14:$M$54,0))*O1850+INDEX('BCA Inputs'!$AF$14:$AF$54,MATCH(I1850,'BCA Inputs'!$M$14:$M$54,0))*Q1850+INDEX('BCA Inputs'!$AG$14:$AG$54,MATCH(I1850,'BCA Inputs'!$M$14:$M$54,0))*F1850+INDEX('BCA Inputs'!$AH$14:$AH$54,MATCH(I1850,'BCA Inputs'!$M$14:$M$54,0))*G1850,IF($B$3="RG&amp;E",INDEX('BCA Inputs'!$BM$14:$BM$54,MATCH(I1850,'BCA Inputs'!$AW$14:$AW$54,0))*P1850+INDEX('BCA Inputs'!$BN$14:$BN$54,MATCH(I1850,'BCA Inputs'!$AW$14:$AW$54,0))*O1850+INDEX('BCA Inputs'!$BO$14:$BO$54,MATCH(I1850,'BCA Inputs'!$AW$14:$AW$54,0))*Q1850+INDEX('BCA Inputs'!$BP$14:$BP$54,MATCH(I1850,'BCA Inputs'!$AW$14:$AW$54,0))*F1850+INDEX('BCA Inputs'!$BQ$14:$BQ$54,MATCH(I1850,'BCA Inputs'!$AW$14:$AW$54,0))*G1850,"")),"")</f>
        <v/>
      </c>
      <c r="AE1850" s="237" t="str">
        <f t="shared" si="286"/>
        <v/>
      </c>
      <c r="AF1850" s="198">
        <f t="shared" si="288"/>
        <v>0</v>
      </c>
      <c r="AG1850" s="239">
        <f t="shared" si="289"/>
        <v>0</v>
      </c>
    </row>
    <row r="1851" spans="1:33">
      <c r="A1851" s="228"/>
      <c r="B1851" s="176"/>
      <c r="C1851" s="229"/>
      <c r="D1851" s="230"/>
      <c r="E1851" s="230"/>
      <c r="F1851" s="230"/>
      <c r="G1851" s="230"/>
      <c r="H1851" s="231"/>
      <c r="I1851" s="231"/>
      <c r="J1851" s="232"/>
      <c r="K1851" s="232"/>
      <c r="L1851" s="232"/>
      <c r="M1851" s="181">
        <f t="shared" si="287"/>
        <v>0</v>
      </c>
      <c r="N1851" s="181">
        <f>IF(H1851="",0,H1851*I1851*'Avoided Water Savings Cost'!$C$16)</f>
        <v>0</v>
      </c>
      <c r="O1851" s="545">
        <f>IF(C1851="",0,IF($B$3="NYSEG",C1851/(1-'Avoided Electric Costs 2020'!$W$21),IF($B$3="RG&amp;E",C1851/(1-'Avoided Electric Costs 2020'!$X$21),"")))</f>
        <v>0</v>
      </c>
      <c r="P1851" s="546">
        <f>IF(D1851="",0,IF($B$3="NYSEG",D1851/(1-'Avoided Electric Costs 2020'!$W$21),IF($B$3="RG&amp;E",D1851/(1-'Avoided Electric Costs 2020'!$X$21),"")))</f>
        <v>0</v>
      </c>
      <c r="Q1851" s="546">
        <f>IF(E1851="",0,IF($B$3="NYSEG",E1851/(1-'Avoided Natural Gas Costs 2020'!$J$34),IF($B$3="RG&amp;E",E1851/(1-'Avoided Natural Gas Costs 2020'!$K$34),"")))</f>
        <v>0</v>
      </c>
      <c r="R1851" s="233" t="str">
        <f>IFERROR(IF(P1851*'BCA Inputs'!$C$1+Q1851*'BCA Inputs'!$C$2+F1851*'BCA Inputs'!$C$2+G1851*'BCA Inputs'!$C$2=0,"",P1851*'BCA Inputs'!$C$1+Q1851*'BCA Inputs'!$C$2+F1851*'BCA Inputs'!$C$2+G1851*'BCA Inputs'!$C$2),"")</f>
        <v/>
      </c>
      <c r="S1851" s="181" t="str">
        <f t="shared" si="280"/>
        <v/>
      </c>
      <c r="T1851" s="181" t="str">
        <f>IFERROR(IF($B$3="NYSEG",(INDEX('BCA Inputs'!$N$14:$N$54,MATCH(I1851,'BCA Inputs'!$M$14:$M$54,0))*P1851+INDEX('BCA Inputs'!$O$14:$O$54,MATCH(I1851,'BCA Inputs'!$M$14:$M$54,0))*O1851+INDEX('BCA Inputs'!P:P,MATCH(I1851,'BCA Inputs'!M:M,0))*Q1851+INDEX('BCA Inputs'!Q:Q,MATCH(I1851,'BCA Inputs'!M:M,0))*F1851+INDEX('BCA Inputs'!R:R,MATCH(I1851,'BCA Inputs'!M:M,0))*G1851)+L1851+N1851,IF($B$3="RG&amp;E",(INDEX('BCA Inputs'!$AX$14:$AX$54,MATCH(I1851,'BCA Inputs'!$AW$14:$AW$54,0))*P1851+INDEX('BCA Inputs'!$AY$14:$AY$54,MATCH(I1851,'BCA Inputs'!$AW$14:$AW$54,0))*O1851+INDEX('BCA Inputs'!$AZ$14:$AZ$54,MATCH(I1851,'BCA Inputs'!$AW$14:$AW$54,0))*Q1851+INDEX('BCA Inputs'!$BA$14:$BA$54,MATCH(I1851,'BCA Inputs'!$AW$14:$AW$54,0))*F1851+INDEX('BCA Inputs'!$BB$14:$BB$54,MATCH(I1851,'BCA Inputs'!$AW$14:$AW$54,0))*G1851)+L1851+N1851,"")),"")</f>
        <v/>
      </c>
      <c r="U1851" s="234" t="str">
        <f t="shared" si="281"/>
        <v/>
      </c>
      <c r="V1851" s="234" t="str">
        <f t="shared" si="282"/>
        <v/>
      </c>
      <c r="W1851" s="234" t="str">
        <f t="shared" si="283"/>
        <v/>
      </c>
      <c r="Y1851" s="235" t="str">
        <f t="shared" si="284"/>
        <v/>
      </c>
      <c r="Z1851" s="236" t="str">
        <f>IFERROR(IF($B$3="NYSEG",INDEX('BCA Inputs'!$X$14:$X$54,MATCH(I1851,'BCA Inputs'!$M$14:$M$54,0))*P1851+INDEX('BCA Inputs'!$Y$14:$Y$54,MATCH(I1851,'BCA Inputs'!$M$14:$M$54,0))*O1851+INDEX('BCA Inputs'!$Z$14:$Z$54,MATCH(I1851,'BCA Inputs'!$M$14:$M$54,0))*Q1851+INDEX('BCA Inputs'!$AA$14:$AA$54,MATCH(I1851,'BCA Inputs'!$M$14:$M$54,0))*F1851+INDEX('BCA Inputs'!$AB$14:$AB$54,MATCH(I1851,'BCA Inputs'!$M$14:$M$54,0))*G1851,IF($B$3="RG&amp;E",INDEX('BCA Inputs'!$BG$14:$BG$54,MATCH(I1851,'BCA Inputs'!$AW$14:$AW$54,0))*P1851+INDEX('BCA Inputs'!$BH$14:$BH$54,MATCH(I1851,'BCA Inputs'!$AW$14:$AW$54,0))*O1851+INDEX('BCA Inputs'!$BI$14:$BI$54,MATCH(I1851,'BCA Inputs'!$AW$14:$AW$54,0))*Q1851+INDEX('BCA Inputs'!$BJ$14:$BJ$54,MATCH(I1851,'BCA Inputs'!$AW$14:$AW$54,0))*F1851+INDEX('BCA Inputs'!$BK$14:$BK$54,MATCH(I1851,'BCA Inputs'!$AW$14:$AW$54,0))*G1851,"")),"")</f>
        <v/>
      </c>
      <c r="AA1851" s="237" t="str">
        <f t="shared" si="285"/>
        <v/>
      </c>
      <c r="AC1851" s="238" t="str">
        <f>IFERROR((K1851+R1851)+IF($B$3="NYSEG",INDEX('BCA Inputs'!$AI$14:$AI$54,MATCH(I1851,'BCA Inputs'!$M$14:$M$54,0))*P1851+INDEX('BCA Inputs'!$AJ$14:$AJ$54,MATCH(I1851,'BCA Inputs'!$M$14:$M$54,0))*Q1851,IF($B$3="RG&amp;E",INDEX('BCA Inputs'!$BR$14:$BR$54,MATCH(I1851,'BCA Inputs'!$AW$14:$AW$54,0))*P1851+INDEX('BCA Inputs'!$BS$14:$BS$54,MATCH(I1851,'BCA Inputs'!$AW$14:$AW$54,0))*Q1851,"")),"")</f>
        <v/>
      </c>
      <c r="AD1851" s="181" t="str">
        <f>IFERROR(IF($B$3="NYSEG",INDEX('BCA Inputs'!$AD$14:$AD$54,MATCH(I1851,'BCA Inputs'!$M$14:$M$54,0))*P1851+INDEX('BCA Inputs'!$AE$14:$AE$54,MATCH(I1851,'BCA Inputs'!$M$14:$M$54,0))*O1851+INDEX('BCA Inputs'!$AF$14:$AF$54,MATCH(I1851,'BCA Inputs'!$M$14:$M$54,0))*Q1851+INDEX('BCA Inputs'!$AG$14:$AG$54,MATCH(I1851,'BCA Inputs'!$M$14:$M$54,0))*F1851+INDEX('BCA Inputs'!$AH$14:$AH$54,MATCH(I1851,'BCA Inputs'!$M$14:$M$54,0))*G1851,IF($B$3="RG&amp;E",INDEX('BCA Inputs'!$BM$14:$BM$54,MATCH(I1851,'BCA Inputs'!$AW$14:$AW$54,0))*P1851+INDEX('BCA Inputs'!$BN$14:$BN$54,MATCH(I1851,'BCA Inputs'!$AW$14:$AW$54,0))*O1851+INDEX('BCA Inputs'!$BO$14:$BO$54,MATCH(I1851,'BCA Inputs'!$AW$14:$AW$54,0))*Q1851+INDEX('BCA Inputs'!$BP$14:$BP$54,MATCH(I1851,'BCA Inputs'!$AW$14:$AW$54,0))*F1851+INDEX('BCA Inputs'!$BQ$14:$BQ$54,MATCH(I1851,'BCA Inputs'!$AW$14:$AW$54,0))*G1851,"")),"")</f>
        <v/>
      </c>
      <c r="AE1851" s="237" t="str">
        <f t="shared" si="286"/>
        <v/>
      </c>
      <c r="AF1851" s="198">
        <f t="shared" si="288"/>
        <v>0</v>
      </c>
      <c r="AG1851" s="239">
        <f t="shared" si="289"/>
        <v>0</v>
      </c>
    </row>
    <row r="1852" spans="1:33">
      <c r="A1852" s="228"/>
      <c r="B1852" s="176"/>
      <c r="C1852" s="229"/>
      <c r="D1852" s="230"/>
      <c r="E1852" s="230"/>
      <c r="F1852" s="230"/>
      <c r="G1852" s="230"/>
      <c r="H1852" s="231"/>
      <c r="I1852" s="231"/>
      <c r="J1852" s="232"/>
      <c r="K1852" s="232"/>
      <c r="L1852" s="232"/>
      <c r="M1852" s="181">
        <f t="shared" si="287"/>
        <v>0</v>
      </c>
      <c r="N1852" s="181">
        <f>IF(H1852="",0,H1852*I1852*'Avoided Water Savings Cost'!$C$16)</f>
        <v>0</v>
      </c>
      <c r="O1852" s="545">
        <f>IF(C1852="",0,IF($B$3="NYSEG",C1852/(1-'Avoided Electric Costs 2020'!$W$21),IF($B$3="RG&amp;E",C1852/(1-'Avoided Electric Costs 2020'!$X$21),"")))</f>
        <v>0</v>
      </c>
      <c r="P1852" s="546">
        <f>IF(D1852="",0,IF($B$3="NYSEG",D1852/(1-'Avoided Electric Costs 2020'!$W$21),IF($B$3="RG&amp;E",D1852/(1-'Avoided Electric Costs 2020'!$X$21),"")))</f>
        <v>0</v>
      </c>
      <c r="Q1852" s="546">
        <f>IF(E1852="",0,IF($B$3="NYSEG",E1852/(1-'Avoided Natural Gas Costs 2020'!$J$34),IF($B$3="RG&amp;E",E1852/(1-'Avoided Natural Gas Costs 2020'!$K$34),"")))</f>
        <v>0</v>
      </c>
      <c r="R1852" s="233" t="str">
        <f>IFERROR(IF(P1852*'BCA Inputs'!$C$1+Q1852*'BCA Inputs'!$C$2+F1852*'BCA Inputs'!$C$2+G1852*'BCA Inputs'!$C$2=0,"",P1852*'BCA Inputs'!$C$1+Q1852*'BCA Inputs'!$C$2+F1852*'BCA Inputs'!$C$2+G1852*'BCA Inputs'!$C$2),"")</f>
        <v/>
      </c>
      <c r="S1852" s="181" t="str">
        <f t="shared" si="280"/>
        <v/>
      </c>
      <c r="T1852" s="181" t="str">
        <f>IFERROR(IF($B$3="NYSEG",(INDEX('BCA Inputs'!$N$14:$N$54,MATCH(I1852,'BCA Inputs'!$M$14:$M$54,0))*P1852+INDEX('BCA Inputs'!$O$14:$O$54,MATCH(I1852,'BCA Inputs'!$M$14:$M$54,0))*O1852+INDEX('BCA Inputs'!P:P,MATCH(I1852,'BCA Inputs'!M:M,0))*Q1852+INDEX('BCA Inputs'!Q:Q,MATCH(I1852,'BCA Inputs'!M:M,0))*F1852+INDEX('BCA Inputs'!R:R,MATCH(I1852,'BCA Inputs'!M:M,0))*G1852)+L1852+N1852,IF($B$3="RG&amp;E",(INDEX('BCA Inputs'!$AX$14:$AX$54,MATCH(I1852,'BCA Inputs'!$AW$14:$AW$54,0))*P1852+INDEX('BCA Inputs'!$AY$14:$AY$54,MATCH(I1852,'BCA Inputs'!$AW$14:$AW$54,0))*O1852+INDEX('BCA Inputs'!$AZ$14:$AZ$54,MATCH(I1852,'BCA Inputs'!$AW$14:$AW$54,0))*Q1852+INDEX('BCA Inputs'!$BA$14:$BA$54,MATCH(I1852,'BCA Inputs'!$AW$14:$AW$54,0))*F1852+INDEX('BCA Inputs'!$BB$14:$BB$54,MATCH(I1852,'BCA Inputs'!$AW$14:$AW$54,0))*G1852)+L1852+N1852,"")),"")</f>
        <v/>
      </c>
      <c r="U1852" s="234" t="str">
        <f t="shared" si="281"/>
        <v/>
      </c>
      <c r="V1852" s="234" t="str">
        <f t="shared" si="282"/>
        <v/>
      </c>
      <c r="W1852" s="234" t="str">
        <f t="shared" si="283"/>
        <v/>
      </c>
      <c r="Y1852" s="235" t="str">
        <f t="shared" si="284"/>
        <v/>
      </c>
      <c r="Z1852" s="236" t="str">
        <f>IFERROR(IF($B$3="NYSEG",INDEX('BCA Inputs'!$X$14:$X$54,MATCH(I1852,'BCA Inputs'!$M$14:$M$54,0))*P1852+INDEX('BCA Inputs'!$Y$14:$Y$54,MATCH(I1852,'BCA Inputs'!$M$14:$M$54,0))*O1852+INDEX('BCA Inputs'!$Z$14:$Z$54,MATCH(I1852,'BCA Inputs'!$M$14:$M$54,0))*Q1852+INDEX('BCA Inputs'!$AA$14:$AA$54,MATCH(I1852,'BCA Inputs'!$M$14:$M$54,0))*F1852+INDEX('BCA Inputs'!$AB$14:$AB$54,MATCH(I1852,'BCA Inputs'!$M$14:$M$54,0))*G1852,IF($B$3="RG&amp;E",INDEX('BCA Inputs'!$BG$14:$BG$54,MATCH(I1852,'BCA Inputs'!$AW$14:$AW$54,0))*P1852+INDEX('BCA Inputs'!$BH$14:$BH$54,MATCH(I1852,'BCA Inputs'!$AW$14:$AW$54,0))*O1852+INDEX('BCA Inputs'!$BI$14:$BI$54,MATCH(I1852,'BCA Inputs'!$AW$14:$AW$54,0))*Q1852+INDEX('BCA Inputs'!$BJ$14:$BJ$54,MATCH(I1852,'BCA Inputs'!$AW$14:$AW$54,0))*F1852+INDEX('BCA Inputs'!$BK$14:$BK$54,MATCH(I1852,'BCA Inputs'!$AW$14:$AW$54,0))*G1852,"")),"")</f>
        <v/>
      </c>
      <c r="AA1852" s="237" t="str">
        <f t="shared" si="285"/>
        <v/>
      </c>
      <c r="AC1852" s="238" t="str">
        <f>IFERROR((K1852+R1852)+IF($B$3="NYSEG",INDEX('BCA Inputs'!$AI$14:$AI$54,MATCH(I1852,'BCA Inputs'!$M$14:$M$54,0))*P1852+INDEX('BCA Inputs'!$AJ$14:$AJ$54,MATCH(I1852,'BCA Inputs'!$M$14:$M$54,0))*Q1852,IF($B$3="RG&amp;E",INDEX('BCA Inputs'!$BR$14:$BR$54,MATCH(I1852,'BCA Inputs'!$AW$14:$AW$54,0))*P1852+INDEX('BCA Inputs'!$BS$14:$BS$54,MATCH(I1852,'BCA Inputs'!$AW$14:$AW$54,0))*Q1852,"")),"")</f>
        <v/>
      </c>
      <c r="AD1852" s="181" t="str">
        <f>IFERROR(IF($B$3="NYSEG",INDEX('BCA Inputs'!$AD$14:$AD$54,MATCH(I1852,'BCA Inputs'!$M$14:$M$54,0))*P1852+INDEX('BCA Inputs'!$AE$14:$AE$54,MATCH(I1852,'BCA Inputs'!$M$14:$M$54,0))*O1852+INDEX('BCA Inputs'!$AF$14:$AF$54,MATCH(I1852,'BCA Inputs'!$M$14:$M$54,0))*Q1852+INDEX('BCA Inputs'!$AG$14:$AG$54,MATCH(I1852,'BCA Inputs'!$M$14:$M$54,0))*F1852+INDEX('BCA Inputs'!$AH$14:$AH$54,MATCH(I1852,'BCA Inputs'!$M$14:$M$54,0))*G1852,IF($B$3="RG&amp;E",INDEX('BCA Inputs'!$BM$14:$BM$54,MATCH(I1852,'BCA Inputs'!$AW$14:$AW$54,0))*P1852+INDEX('BCA Inputs'!$BN$14:$BN$54,MATCH(I1852,'BCA Inputs'!$AW$14:$AW$54,0))*O1852+INDEX('BCA Inputs'!$BO$14:$BO$54,MATCH(I1852,'BCA Inputs'!$AW$14:$AW$54,0))*Q1852+INDEX('BCA Inputs'!$BP$14:$BP$54,MATCH(I1852,'BCA Inputs'!$AW$14:$AW$54,0))*F1852+INDEX('BCA Inputs'!$BQ$14:$BQ$54,MATCH(I1852,'BCA Inputs'!$AW$14:$AW$54,0))*G1852,"")),"")</f>
        <v/>
      </c>
      <c r="AE1852" s="237" t="str">
        <f t="shared" si="286"/>
        <v/>
      </c>
      <c r="AF1852" s="198">
        <f t="shared" si="288"/>
        <v>0</v>
      </c>
      <c r="AG1852" s="239">
        <f t="shared" si="289"/>
        <v>0</v>
      </c>
    </row>
    <row r="1853" spans="1:33">
      <c r="A1853" s="228"/>
      <c r="B1853" s="176"/>
      <c r="C1853" s="229"/>
      <c r="D1853" s="230"/>
      <c r="E1853" s="230"/>
      <c r="F1853" s="230"/>
      <c r="G1853" s="230"/>
      <c r="H1853" s="231"/>
      <c r="I1853" s="231"/>
      <c r="J1853" s="232"/>
      <c r="K1853" s="232"/>
      <c r="L1853" s="232"/>
      <c r="M1853" s="181">
        <f t="shared" si="287"/>
        <v>0</v>
      </c>
      <c r="N1853" s="181">
        <f>IF(H1853="",0,H1853*I1853*'Avoided Water Savings Cost'!$C$16)</f>
        <v>0</v>
      </c>
      <c r="O1853" s="545">
        <f>IF(C1853="",0,IF($B$3="NYSEG",C1853/(1-'Avoided Electric Costs 2020'!$W$21),IF($B$3="RG&amp;E",C1853/(1-'Avoided Electric Costs 2020'!$X$21),"")))</f>
        <v>0</v>
      </c>
      <c r="P1853" s="546">
        <f>IF(D1853="",0,IF($B$3="NYSEG",D1853/(1-'Avoided Electric Costs 2020'!$W$21),IF($B$3="RG&amp;E",D1853/(1-'Avoided Electric Costs 2020'!$X$21),"")))</f>
        <v>0</v>
      </c>
      <c r="Q1853" s="546">
        <f>IF(E1853="",0,IF($B$3="NYSEG",E1853/(1-'Avoided Natural Gas Costs 2020'!$J$34),IF($B$3="RG&amp;E",E1853/(1-'Avoided Natural Gas Costs 2020'!$K$34),"")))</f>
        <v>0</v>
      </c>
      <c r="R1853" s="233" t="str">
        <f>IFERROR(IF(P1853*'BCA Inputs'!$C$1+Q1853*'BCA Inputs'!$C$2+F1853*'BCA Inputs'!$C$2+G1853*'BCA Inputs'!$C$2=0,"",P1853*'BCA Inputs'!$C$1+Q1853*'BCA Inputs'!$C$2+F1853*'BCA Inputs'!$C$2+G1853*'BCA Inputs'!$C$2),"")</f>
        <v/>
      </c>
      <c r="S1853" s="181" t="str">
        <f t="shared" si="280"/>
        <v/>
      </c>
      <c r="T1853" s="181" t="str">
        <f>IFERROR(IF($B$3="NYSEG",(INDEX('BCA Inputs'!$N$14:$N$54,MATCH(I1853,'BCA Inputs'!$M$14:$M$54,0))*P1853+INDEX('BCA Inputs'!$O$14:$O$54,MATCH(I1853,'BCA Inputs'!$M$14:$M$54,0))*O1853+INDEX('BCA Inputs'!P:P,MATCH(I1853,'BCA Inputs'!M:M,0))*Q1853+INDEX('BCA Inputs'!Q:Q,MATCH(I1853,'BCA Inputs'!M:M,0))*F1853+INDEX('BCA Inputs'!R:R,MATCH(I1853,'BCA Inputs'!M:M,0))*G1853)+L1853+N1853,IF($B$3="RG&amp;E",(INDEX('BCA Inputs'!$AX$14:$AX$54,MATCH(I1853,'BCA Inputs'!$AW$14:$AW$54,0))*P1853+INDEX('BCA Inputs'!$AY$14:$AY$54,MATCH(I1853,'BCA Inputs'!$AW$14:$AW$54,0))*O1853+INDEX('BCA Inputs'!$AZ$14:$AZ$54,MATCH(I1853,'BCA Inputs'!$AW$14:$AW$54,0))*Q1853+INDEX('BCA Inputs'!$BA$14:$BA$54,MATCH(I1853,'BCA Inputs'!$AW$14:$AW$54,0))*F1853+INDEX('BCA Inputs'!$BB$14:$BB$54,MATCH(I1853,'BCA Inputs'!$AW$14:$AW$54,0))*G1853)+L1853+N1853,"")),"")</f>
        <v/>
      </c>
      <c r="U1853" s="234" t="str">
        <f t="shared" si="281"/>
        <v/>
      </c>
      <c r="V1853" s="234" t="str">
        <f t="shared" si="282"/>
        <v/>
      </c>
      <c r="W1853" s="234" t="str">
        <f t="shared" si="283"/>
        <v/>
      </c>
      <c r="Y1853" s="235" t="str">
        <f t="shared" si="284"/>
        <v/>
      </c>
      <c r="Z1853" s="236" t="str">
        <f>IFERROR(IF($B$3="NYSEG",INDEX('BCA Inputs'!$X$14:$X$54,MATCH(I1853,'BCA Inputs'!$M$14:$M$54,0))*P1853+INDEX('BCA Inputs'!$Y$14:$Y$54,MATCH(I1853,'BCA Inputs'!$M$14:$M$54,0))*O1853+INDEX('BCA Inputs'!$Z$14:$Z$54,MATCH(I1853,'BCA Inputs'!$M$14:$M$54,0))*Q1853+INDEX('BCA Inputs'!$AA$14:$AA$54,MATCH(I1853,'BCA Inputs'!$M$14:$M$54,0))*F1853+INDEX('BCA Inputs'!$AB$14:$AB$54,MATCH(I1853,'BCA Inputs'!$M$14:$M$54,0))*G1853,IF($B$3="RG&amp;E",INDEX('BCA Inputs'!$BG$14:$BG$54,MATCH(I1853,'BCA Inputs'!$AW$14:$AW$54,0))*P1853+INDEX('BCA Inputs'!$BH$14:$BH$54,MATCH(I1853,'BCA Inputs'!$AW$14:$AW$54,0))*O1853+INDEX('BCA Inputs'!$BI$14:$BI$54,MATCH(I1853,'BCA Inputs'!$AW$14:$AW$54,0))*Q1853+INDEX('BCA Inputs'!$BJ$14:$BJ$54,MATCH(I1853,'BCA Inputs'!$AW$14:$AW$54,0))*F1853+INDEX('BCA Inputs'!$BK$14:$BK$54,MATCH(I1853,'BCA Inputs'!$AW$14:$AW$54,0))*G1853,"")),"")</f>
        <v/>
      </c>
      <c r="AA1853" s="237" t="str">
        <f t="shared" si="285"/>
        <v/>
      </c>
      <c r="AC1853" s="238" t="str">
        <f>IFERROR((K1853+R1853)+IF($B$3="NYSEG",INDEX('BCA Inputs'!$AI$14:$AI$54,MATCH(I1853,'BCA Inputs'!$M$14:$M$54,0))*P1853+INDEX('BCA Inputs'!$AJ$14:$AJ$54,MATCH(I1853,'BCA Inputs'!$M$14:$M$54,0))*Q1853,IF($B$3="RG&amp;E",INDEX('BCA Inputs'!$BR$14:$BR$54,MATCH(I1853,'BCA Inputs'!$AW$14:$AW$54,0))*P1853+INDEX('BCA Inputs'!$BS$14:$BS$54,MATCH(I1853,'BCA Inputs'!$AW$14:$AW$54,0))*Q1853,"")),"")</f>
        <v/>
      </c>
      <c r="AD1853" s="181" t="str">
        <f>IFERROR(IF($B$3="NYSEG",INDEX('BCA Inputs'!$AD$14:$AD$54,MATCH(I1853,'BCA Inputs'!$M$14:$M$54,0))*P1853+INDEX('BCA Inputs'!$AE$14:$AE$54,MATCH(I1853,'BCA Inputs'!$M$14:$M$54,0))*O1853+INDEX('BCA Inputs'!$AF$14:$AF$54,MATCH(I1853,'BCA Inputs'!$M$14:$M$54,0))*Q1853+INDEX('BCA Inputs'!$AG$14:$AG$54,MATCH(I1853,'BCA Inputs'!$M$14:$M$54,0))*F1853+INDEX('BCA Inputs'!$AH$14:$AH$54,MATCH(I1853,'BCA Inputs'!$M$14:$M$54,0))*G1853,IF($B$3="RG&amp;E",INDEX('BCA Inputs'!$BM$14:$BM$54,MATCH(I1853,'BCA Inputs'!$AW$14:$AW$54,0))*P1853+INDEX('BCA Inputs'!$BN$14:$BN$54,MATCH(I1853,'BCA Inputs'!$AW$14:$AW$54,0))*O1853+INDEX('BCA Inputs'!$BO$14:$BO$54,MATCH(I1853,'BCA Inputs'!$AW$14:$AW$54,0))*Q1853+INDEX('BCA Inputs'!$BP$14:$BP$54,MATCH(I1853,'BCA Inputs'!$AW$14:$AW$54,0))*F1853+INDEX('BCA Inputs'!$BQ$14:$BQ$54,MATCH(I1853,'BCA Inputs'!$AW$14:$AW$54,0))*G1853,"")),"")</f>
        <v/>
      </c>
      <c r="AE1853" s="237" t="str">
        <f t="shared" si="286"/>
        <v/>
      </c>
      <c r="AF1853" s="198">
        <f t="shared" si="288"/>
        <v>0</v>
      </c>
      <c r="AG1853" s="239">
        <f t="shared" si="289"/>
        <v>0</v>
      </c>
    </row>
    <row r="1854" spans="1:33">
      <c r="A1854" s="228"/>
      <c r="B1854" s="176"/>
      <c r="C1854" s="229"/>
      <c r="D1854" s="230"/>
      <c r="E1854" s="230"/>
      <c r="F1854" s="230"/>
      <c r="G1854" s="230"/>
      <c r="H1854" s="231"/>
      <c r="I1854" s="231"/>
      <c r="J1854" s="232"/>
      <c r="K1854" s="232"/>
      <c r="L1854" s="232"/>
      <c r="M1854" s="181">
        <f t="shared" si="287"/>
        <v>0</v>
      </c>
      <c r="N1854" s="181">
        <f>IF(H1854="",0,H1854*I1854*'Avoided Water Savings Cost'!$C$16)</f>
        <v>0</v>
      </c>
      <c r="O1854" s="545">
        <f>IF(C1854="",0,IF($B$3="NYSEG",C1854/(1-'Avoided Electric Costs 2020'!$W$21),IF($B$3="RG&amp;E",C1854/(1-'Avoided Electric Costs 2020'!$X$21),"")))</f>
        <v>0</v>
      </c>
      <c r="P1854" s="546">
        <f>IF(D1854="",0,IF($B$3="NYSEG",D1854/(1-'Avoided Electric Costs 2020'!$W$21),IF($B$3="RG&amp;E",D1854/(1-'Avoided Electric Costs 2020'!$X$21),"")))</f>
        <v>0</v>
      </c>
      <c r="Q1854" s="546">
        <f>IF(E1854="",0,IF($B$3="NYSEG",E1854/(1-'Avoided Natural Gas Costs 2020'!$J$34),IF($B$3="RG&amp;E",E1854/(1-'Avoided Natural Gas Costs 2020'!$K$34),"")))</f>
        <v>0</v>
      </c>
      <c r="R1854" s="233" t="str">
        <f>IFERROR(IF(P1854*'BCA Inputs'!$C$1+Q1854*'BCA Inputs'!$C$2+F1854*'BCA Inputs'!$C$2+G1854*'BCA Inputs'!$C$2=0,"",P1854*'BCA Inputs'!$C$1+Q1854*'BCA Inputs'!$C$2+F1854*'BCA Inputs'!$C$2+G1854*'BCA Inputs'!$C$2),"")</f>
        <v/>
      </c>
      <c r="S1854" s="181" t="str">
        <f t="shared" si="280"/>
        <v/>
      </c>
      <c r="T1854" s="181" t="str">
        <f>IFERROR(IF($B$3="NYSEG",(INDEX('BCA Inputs'!$N$14:$N$54,MATCH(I1854,'BCA Inputs'!$M$14:$M$54,0))*P1854+INDEX('BCA Inputs'!$O$14:$O$54,MATCH(I1854,'BCA Inputs'!$M$14:$M$54,0))*O1854+INDEX('BCA Inputs'!P:P,MATCH(I1854,'BCA Inputs'!M:M,0))*Q1854+INDEX('BCA Inputs'!Q:Q,MATCH(I1854,'BCA Inputs'!M:M,0))*F1854+INDEX('BCA Inputs'!R:R,MATCH(I1854,'BCA Inputs'!M:M,0))*G1854)+L1854+N1854,IF($B$3="RG&amp;E",(INDEX('BCA Inputs'!$AX$14:$AX$54,MATCH(I1854,'BCA Inputs'!$AW$14:$AW$54,0))*P1854+INDEX('BCA Inputs'!$AY$14:$AY$54,MATCH(I1854,'BCA Inputs'!$AW$14:$AW$54,0))*O1854+INDEX('BCA Inputs'!$AZ$14:$AZ$54,MATCH(I1854,'BCA Inputs'!$AW$14:$AW$54,0))*Q1854+INDEX('BCA Inputs'!$BA$14:$BA$54,MATCH(I1854,'BCA Inputs'!$AW$14:$AW$54,0))*F1854+INDEX('BCA Inputs'!$BB$14:$BB$54,MATCH(I1854,'BCA Inputs'!$AW$14:$AW$54,0))*G1854)+L1854+N1854,"")),"")</f>
        <v/>
      </c>
      <c r="U1854" s="234" t="str">
        <f t="shared" si="281"/>
        <v/>
      </c>
      <c r="V1854" s="234" t="str">
        <f t="shared" si="282"/>
        <v/>
      </c>
      <c r="W1854" s="234" t="str">
        <f t="shared" si="283"/>
        <v/>
      </c>
      <c r="Y1854" s="235" t="str">
        <f t="shared" si="284"/>
        <v/>
      </c>
      <c r="Z1854" s="236" t="str">
        <f>IFERROR(IF($B$3="NYSEG",INDEX('BCA Inputs'!$X$14:$X$54,MATCH(I1854,'BCA Inputs'!$M$14:$M$54,0))*P1854+INDEX('BCA Inputs'!$Y$14:$Y$54,MATCH(I1854,'BCA Inputs'!$M$14:$M$54,0))*O1854+INDEX('BCA Inputs'!$Z$14:$Z$54,MATCH(I1854,'BCA Inputs'!$M$14:$M$54,0))*Q1854+INDEX('BCA Inputs'!$AA$14:$AA$54,MATCH(I1854,'BCA Inputs'!$M$14:$M$54,0))*F1854+INDEX('BCA Inputs'!$AB$14:$AB$54,MATCH(I1854,'BCA Inputs'!$M$14:$M$54,0))*G1854,IF($B$3="RG&amp;E",INDEX('BCA Inputs'!$BG$14:$BG$54,MATCH(I1854,'BCA Inputs'!$AW$14:$AW$54,0))*P1854+INDEX('BCA Inputs'!$BH$14:$BH$54,MATCH(I1854,'BCA Inputs'!$AW$14:$AW$54,0))*O1854+INDEX('BCA Inputs'!$BI$14:$BI$54,MATCH(I1854,'BCA Inputs'!$AW$14:$AW$54,0))*Q1854+INDEX('BCA Inputs'!$BJ$14:$BJ$54,MATCH(I1854,'BCA Inputs'!$AW$14:$AW$54,0))*F1854+INDEX('BCA Inputs'!$BK$14:$BK$54,MATCH(I1854,'BCA Inputs'!$AW$14:$AW$54,0))*G1854,"")),"")</f>
        <v/>
      </c>
      <c r="AA1854" s="237" t="str">
        <f t="shared" si="285"/>
        <v/>
      </c>
      <c r="AC1854" s="238" t="str">
        <f>IFERROR((K1854+R1854)+IF($B$3="NYSEG",INDEX('BCA Inputs'!$AI$14:$AI$54,MATCH(I1854,'BCA Inputs'!$M$14:$M$54,0))*P1854+INDEX('BCA Inputs'!$AJ$14:$AJ$54,MATCH(I1854,'BCA Inputs'!$M$14:$M$54,0))*Q1854,IF($B$3="RG&amp;E",INDEX('BCA Inputs'!$BR$14:$BR$54,MATCH(I1854,'BCA Inputs'!$AW$14:$AW$54,0))*P1854+INDEX('BCA Inputs'!$BS$14:$BS$54,MATCH(I1854,'BCA Inputs'!$AW$14:$AW$54,0))*Q1854,"")),"")</f>
        <v/>
      </c>
      <c r="AD1854" s="181" t="str">
        <f>IFERROR(IF($B$3="NYSEG",INDEX('BCA Inputs'!$AD$14:$AD$54,MATCH(I1854,'BCA Inputs'!$M$14:$M$54,0))*P1854+INDEX('BCA Inputs'!$AE$14:$AE$54,MATCH(I1854,'BCA Inputs'!$M$14:$M$54,0))*O1854+INDEX('BCA Inputs'!$AF$14:$AF$54,MATCH(I1854,'BCA Inputs'!$M$14:$M$54,0))*Q1854+INDEX('BCA Inputs'!$AG$14:$AG$54,MATCH(I1854,'BCA Inputs'!$M$14:$M$54,0))*F1854+INDEX('BCA Inputs'!$AH$14:$AH$54,MATCH(I1854,'BCA Inputs'!$M$14:$M$54,0))*G1854,IF($B$3="RG&amp;E",INDEX('BCA Inputs'!$BM$14:$BM$54,MATCH(I1854,'BCA Inputs'!$AW$14:$AW$54,0))*P1854+INDEX('BCA Inputs'!$BN$14:$BN$54,MATCH(I1854,'BCA Inputs'!$AW$14:$AW$54,0))*O1854+INDEX('BCA Inputs'!$BO$14:$BO$54,MATCH(I1854,'BCA Inputs'!$AW$14:$AW$54,0))*Q1854+INDEX('BCA Inputs'!$BP$14:$BP$54,MATCH(I1854,'BCA Inputs'!$AW$14:$AW$54,0))*F1854+INDEX('BCA Inputs'!$BQ$14:$BQ$54,MATCH(I1854,'BCA Inputs'!$AW$14:$AW$54,0))*G1854,"")),"")</f>
        <v/>
      </c>
      <c r="AE1854" s="237" t="str">
        <f t="shared" si="286"/>
        <v/>
      </c>
      <c r="AF1854" s="198">
        <f t="shared" si="288"/>
        <v>0</v>
      </c>
      <c r="AG1854" s="239">
        <f t="shared" si="289"/>
        <v>0</v>
      </c>
    </row>
    <row r="1855" spans="1:33">
      <c r="A1855" s="228"/>
      <c r="B1855" s="176"/>
      <c r="C1855" s="229"/>
      <c r="D1855" s="230"/>
      <c r="E1855" s="230"/>
      <c r="F1855" s="230"/>
      <c r="G1855" s="230"/>
      <c r="H1855" s="231"/>
      <c r="I1855" s="231"/>
      <c r="J1855" s="232"/>
      <c r="K1855" s="232"/>
      <c r="L1855" s="232"/>
      <c r="M1855" s="181">
        <f t="shared" si="287"/>
        <v>0</v>
      </c>
      <c r="N1855" s="181">
        <f>IF(H1855="",0,H1855*I1855*'Avoided Water Savings Cost'!$C$16)</f>
        <v>0</v>
      </c>
      <c r="O1855" s="545">
        <f>IF(C1855="",0,IF($B$3="NYSEG",C1855/(1-'Avoided Electric Costs 2020'!$W$21),IF($B$3="RG&amp;E",C1855/(1-'Avoided Electric Costs 2020'!$X$21),"")))</f>
        <v>0</v>
      </c>
      <c r="P1855" s="546">
        <f>IF(D1855="",0,IF($B$3="NYSEG",D1855/(1-'Avoided Electric Costs 2020'!$W$21),IF($B$3="RG&amp;E",D1855/(1-'Avoided Electric Costs 2020'!$X$21),"")))</f>
        <v>0</v>
      </c>
      <c r="Q1855" s="546">
        <f>IF(E1855="",0,IF($B$3="NYSEG",E1855/(1-'Avoided Natural Gas Costs 2020'!$J$34),IF($B$3="RG&amp;E",E1855/(1-'Avoided Natural Gas Costs 2020'!$K$34),"")))</f>
        <v>0</v>
      </c>
      <c r="R1855" s="233" t="str">
        <f>IFERROR(IF(P1855*'BCA Inputs'!$C$1+Q1855*'BCA Inputs'!$C$2+F1855*'BCA Inputs'!$C$2+G1855*'BCA Inputs'!$C$2=0,"",P1855*'BCA Inputs'!$C$1+Q1855*'BCA Inputs'!$C$2+F1855*'BCA Inputs'!$C$2+G1855*'BCA Inputs'!$C$2),"")</f>
        <v/>
      </c>
      <c r="S1855" s="181" t="str">
        <f t="shared" si="280"/>
        <v/>
      </c>
      <c r="T1855" s="181" t="str">
        <f>IFERROR(IF($B$3="NYSEG",(INDEX('BCA Inputs'!$N$14:$N$54,MATCH(I1855,'BCA Inputs'!$M$14:$M$54,0))*P1855+INDEX('BCA Inputs'!$O$14:$O$54,MATCH(I1855,'BCA Inputs'!$M$14:$M$54,0))*O1855+INDEX('BCA Inputs'!P:P,MATCH(I1855,'BCA Inputs'!M:M,0))*Q1855+INDEX('BCA Inputs'!Q:Q,MATCH(I1855,'BCA Inputs'!M:M,0))*F1855+INDEX('BCA Inputs'!R:R,MATCH(I1855,'BCA Inputs'!M:M,0))*G1855)+L1855+N1855,IF($B$3="RG&amp;E",(INDEX('BCA Inputs'!$AX$14:$AX$54,MATCH(I1855,'BCA Inputs'!$AW$14:$AW$54,0))*P1855+INDEX('BCA Inputs'!$AY$14:$AY$54,MATCH(I1855,'BCA Inputs'!$AW$14:$AW$54,0))*O1855+INDEX('BCA Inputs'!$AZ$14:$AZ$54,MATCH(I1855,'BCA Inputs'!$AW$14:$AW$54,0))*Q1855+INDEX('BCA Inputs'!$BA$14:$BA$54,MATCH(I1855,'BCA Inputs'!$AW$14:$AW$54,0))*F1855+INDEX('BCA Inputs'!$BB$14:$BB$54,MATCH(I1855,'BCA Inputs'!$AW$14:$AW$54,0))*G1855)+L1855+N1855,"")),"")</f>
        <v/>
      </c>
      <c r="U1855" s="234" t="str">
        <f t="shared" si="281"/>
        <v/>
      </c>
      <c r="V1855" s="234" t="str">
        <f t="shared" si="282"/>
        <v/>
      </c>
      <c r="W1855" s="234" t="str">
        <f t="shared" si="283"/>
        <v/>
      </c>
      <c r="Y1855" s="235" t="str">
        <f t="shared" si="284"/>
        <v/>
      </c>
      <c r="Z1855" s="236" t="str">
        <f>IFERROR(IF($B$3="NYSEG",INDEX('BCA Inputs'!$X$14:$X$54,MATCH(I1855,'BCA Inputs'!$M$14:$M$54,0))*P1855+INDEX('BCA Inputs'!$Y$14:$Y$54,MATCH(I1855,'BCA Inputs'!$M$14:$M$54,0))*O1855+INDEX('BCA Inputs'!$Z$14:$Z$54,MATCH(I1855,'BCA Inputs'!$M$14:$M$54,0))*Q1855+INDEX('BCA Inputs'!$AA$14:$AA$54,MATCH(I1855,'BCA Inputs'!$M$14:$M$54,0))*F1855+INDEX('BCA Inputs'!$AB$14:$AB$54,MATCH(I1855,'BCA Inputs'!$M$14:$M$54,0))*G1855,IF($B$3="RG&amp;E",INDEX('BCA Inputs'!$BG$14:$BG$54,MATCH(I1855,'BCA Inputs'!$AW$14:$AW$54,0))*P1855+INDEX('BCA Inputs'!$BH$14:$BH$54,MATCH(I1855,'BCA Inputs'!$AW$14:$AW$54,0))*O1855+INDEX('BCA Inputs'!$BI$14:$BI$54,MATCH(I1855,'BCA Inputs'!$AW$14:$AW$54,0))*Q1855+INDEX('BCA Inputs'!$BJ$14:$BJ$54,MATCH(I1855,'BCA Inputs'!$AW$14:$AW$54,0))*F1855+INDEX('BCA Inputs'!$BK$14:$BK$54,MATCH(I1855,'BCA Inputs'!$AW$14:$AW$54,0))*G1855,"")),"")</f>
        <v/>
      </c>
      <c r="AA1855" s="237" t="str">
        <f t="shared" si="285"/>
        <v/>
      </c>
      <c r="AC1855" s="238" t="str">
        <f>IFERROR((K1855+R1855)+IF($B$3="NYSEG",INDEX('BCA Inputs'!$AI$14:$AI$54,MATCH(I1855,'BCA Inputs'!$M$14:$M$54,0))*P1855+INDEX('BCA Inputs'!$AJ$14:$AJ$54,MATCH(I1855,'BCA Inputs'!$M$14:$M$54,0))*Q1855,IF($B$3="RG&amp;E",INDEX('BCA Inputs'!$BR$14:$BR$54,MATCH(I1855,'BCA Inputs'!$AW$14:$AW$54,0))*P1855+INDEX('BCA Inputs'!$BS$14:$BS$54,MATCH(I1855,'BCA Inputs'!$AW$14:$AW$54,0))*Q1855,"")),"")</f>
        <v/>
      </c>
      <c r="AD1855" s="181" t="str">
        <f>IFERROR(IF($B$3="NYSEG",INDEX('BCA Inputs'!$AD$14:$AD$54,MATCH(I1855,'BCA Inputs'!$M$14:$M$54,0))*P1855+INDEX('BCA Inputs'!$AE$14:$AE$54,MATCH(I1855,'BCA Inputs'!$M$14:$M$54,0))*O1855+INDEX('BCA Inputs'!$AF$14:$AF$54,MATCH(I1855,'BCA Inputs'!$M$14:$M$54,0))*Q1855+INDEX('BCA Inputs'!$AG$14:$AG$54,MATCH(I1855,'BCA Inputs'!$M$14:$M$54,0))*F1855+INDEX('BCA Inputs'!$AH$14:$AH$54,MATCH(I1855,'BCA Inputs'!$M$14:$M$54,0))*G1855,IF($B$3="RG&amp;E",INDEX('BCA Inputs'!$BM$14:$BM$54,MATCH(I1855,'BCA Inputs'!$AW$14:$AW$54,0))*P1855+INDEX('BCA Inputs'!$BN$14:$BN$54,MATCH(I1855,'BCA Inputs'!$AW$14:$AW$54,0))*O1855+INDEX('BCA Inputs'!$BO$14:$BO$54,MATCH(I1855,'BCA Inputs'!$AW$14:$AW$54,0))*Q1855+INDEX('BCA Inputs'!$BP$14:$BP$54,MATCH(I1855,'BCA Inputs'!$AW$14:$AW$54,0))*F1855+INDEX('BCA Inputs'!$BQ$14:$BQ$54,MATCH(I1855,'BCA Inputs'!$AW$14:$AW$54,0))*G1855,"")),"")</f>
        <v/>
      </c>
      <c r="AE1855" s="237" t="str">
        <f t="shared" si="286"/>
        <v/>
      </c>
      <c r="AF1855" s="198">
        <f t="shared" si="288"/>
        <v>0</v>
      </c>
      <c r="AG1855" s="239">
        <f t="shared" si="289"/>
        <v>0</v>
      </c>
    </row>
    <row r="1856" spans="1:33">
      <c r="A1856" s="228"/>
      <c r="B1856" s="176"/>
      <c r="C1856" s="229"/>
      <c r="D1856" s="230"/>
      <c r="E1856" s="230"/>
      <c r="F1856" s="230"/>
      <c r="G1856" s="230"/>
      <c r="H1856" s="231"/>
      <c r="I1856" s="231"/>
      <c r="J1856" s="232"/>
      <c r="K1856" s="232"/>
      <c r="L1856" s="232"/>
      <c r="M1856" s="181">
        <f t="shared" si="287"/>
        <v>0</v>
      </c>
      <c r="N1856" s="181">
        <f>IF(H1856="",0,H1856*I1856*'Avoided Water Savings Cost'!$C$16)</f>
        <v>0</v>
      </c>
      <c r="O1856" s="545">
        <f>IF(C1856="",0,IF($B$3="NYSEG",C1856/(1-'Avoided Electric Costs 2020'!$W$21),IF($B$3="RG&amp;E",C1856/(1-'Avoided Electric Costs 2020'!$X$21),"")))</f>
        <v>0</v>
      </c>
      <c r="P1856" s="546">
        <f>IF(D1856="",0,IF($B$3="NYSEG",D1856/(1-'Avoided Electric Costs 2020'!$W$21),IF($B$3="RG&amp;E",D1856/(1-'Avoided Electric Costs 2020'!$X$21),"")))</f>
        <v>0</v>
      </c>
      <c r="Q1856" s="546">
        <f>IF(E1856="",0,IF($B$3="NYSEG",E1856/(1-'Avoided Natural Gas Costs 2020'!$J$34),IF($B$3="RG&amp;E",E1856/(1-'Avoided Natural Gas Costs 2020'!$K$34),"")))</f>
        <v>0</v>
      </c>
      <c r="R1856" s="233" t="str">
        <f>IFERROR(IF(P1856*'BCA Inputs'!$C$1+Q1856*'BCA Inputs'!$C$2+F1856*'BCA Inputs'!$C$2+G1856*'BCA Inputs'!$C$2=0,"",P1856*'BCA Inputs'!$C$1+Q1856*'BCA Inputs'!$C$2+F1856*'BCA Inputs'!$C$2+G1856*'BCA Inputs'!$C$2),"")</f>
        <v/>
      </c>
      <c r="S1856" s="181" t="str">
        <f t="shared" si="280"/>
        <v/>
      </c>
      <c r="T1856" s="181" t="str">
        <f>IFERROR(IF($B$3="NYSEG",(INDEX('BCA Inputs'!$N$14:$N$54,MATCH(I1856,'BCA Inputs'!$M$14:$M$54,0))*P1856+INDEX('BCA Inputs'!$O$14:$O$54,MATCH(I1856,'BCA Inputs'!$M$14:$M$54,0))*O1856+INDEX('BCA Inputs'!P:P,MATCH(I1856,'BCA Inputs'!M:M,0))*Q1856+INDEX('BCA Inputs'!Q:Q,MATCH(I1856,'BCA Inputs'!M:M,0))*F1856+INDEX('BCA Inputs'!R:R,MATCH(I1856,'BCA Inputs'!M:M,0))*G1856)+L1856+N1856,IF($B$3="RG&amp;E",(INDEX('BCA Inputs'!$AX$14:$AX$54,MATCH(I1856,'BCA Inputs'!$AW$14:$AW$54,0))*P1856+INDEX('BCA Inputs'!$AY$14:$AY$54,MATCH(I1856,'BCA Inputs'!$AW$14:$AW$54,0))*O1856+INDEX('BCA Inputs'!$AZ$14:$AZ$54,MATCH(I1856,'BCA Inputs'!$AW$14:$AW$54,0))*Q1856+INDEX('BCA Inputs'!$BA$14:$BA$54,MATCH(I1856,'BCA Inputs'!$AW$14:$AW$54,0))*F1856+INDEX('BCA Inputs'!$BB$14:$BB$54,MATCH(I1856,'BCA Inputs'!$AW$14:$AW$54,0))*G1856)+L1856+N1856,"")),"")</f>
        <v/>
      </c>
      <c r="U1856" s="234" t="str">
        <f t="shared" si="281"/>
        <v/>
      </c>
      <c r="V1856" s="234" t="str">
        <f t="shared" si="282"/>
        <v/>
      </c>
      <c r="W1856" s="234" t="str">
        <f t="shared" si="283"/>
        <v/>
      </c>
      <c r="Y1856" s="235" t="str">
        <f t="shared" si="284"/>
        <v/>
      </c>
      <c r="Z1856" s="236" t="str">
        <f>IFERROR(IF($B$3="NYSEG",INDEX('BCA Inputs'!$X$14:$X$54,MATCH(I1856,'BCA Inputs'!$M$14:$M$54,0))*P1856+INDEX('BCA Inputs'!$Y$14:$Y$54,MATCH(I1856,'BCA Inputs'!$M$14:$M$54,0))*O1856+INDEX('BCA Inputs'!$Z$14:$Z$54,MATCH(I1856,'BCA Inputs'!$M$14:$M$54,0))*Q1856+INDEX('BCA Inputs'!$AA$14:$AA$54,MATCH(I1856,'BCA Inputs'!$M$14:$M$54,0))*F1856+INDEX('BCA Inputs'!$AB$14:$AB$54,MATCH(I1856,'BCA Inputs'!$M$14:$M$54,0))*G1856,IF($B$3="RG&amp;E",INDEX('BCA Inputs'!$BG$14:$BG$54,MATCH(I1856,'BCA Inputs'!$AW$14:$AW$54,0))*P1856+INDEX('BCA Inputs'!$BH$14:$BH$54,MATCH(I1856,'BCA Inputs'!$AW$14:$AW$54,0))*O1856+INDEX('BCA Inputs'!$BI$14:$BI$54,MATCH(I1856,'BCA Inputs'!$AW$14:$AW$54,0))*Q1856+INDEX('BCA Inputs'!$BJ$14:$BJ$54,MATCH(I1856,'BCA Inputs'!$AW$14:$AW$54,0))*F1856+INDEX('BCA Inputs'!$BK$14:$BK$54,MATCH(I1856,'BCA Inputs'!$AW$14:$AW$54,0))*G1856,"")),"")</f>
        <v/>
      </c>
      <c r="AA1856" s="237" t="str">
        <f t="shared" si="285"/>
        <v/>
      </c>
      <c r="AC1856" s="238" t="str">
        <f>IFERROR((K1856+R1856)+IF($B$3="NYSEG",INDEX('BCA Inputs'!$AI$14:$AI$54,MATCH(I1856,'BCA Inputs'!$M$14:$M$54,0))*P1856+INDEX('BCA Inputs'!$AJ$14:$AJ$54,MATCH(I1856,'BCA Inputs'!$M$14:$M$54,0))*Q1856,IF($B$3="RG&amp;E",INDEX('BCA Inputs'!$BR$14:$BR$54,MATCH(I1856,'BCA Inputs'!$AW$14:$AW$54,0))*P1856+INDEX('BCA Inputs'!$BS$14:$BS$54,MATCH(I1856,'BCA Inputs'!$AW$14:$AW$54,0))*Q1856,"")),"")</f>
        <v/>
      </c>
      <c r="AD1856" s="181" t="str">
        <f>IFERROR(IF($B$3="NYSEG",INDEX('BCA Inputs'!$AD$14:$AD$54,MATCH(I1856,'BCA Inputs'!$M$14:$M$54,0))*P1856+INDEX('BCA Inputs'!$AE$14:$AE$54,MATCH(I1856,'BCA Inputs'!$M$14:$M$54,0))*O1856+INDEX('BCA Inputs'!$AF$14:$AF$54,MATCH(I1856,'BCA Inputs'!$M$14:$M$54,0))*Q1856+INDEX('BCA Inputs'!$AG$14:$AG$54,MATCH(I1856,'BCA Inputs'!$M$14:$M$54,0))*F1856+INDEX('BCA Inputs'!$AH$14:$AH$54,MATCH(I1856,'BCA Inputs'!$M$14:$M$54,0))*G1856,IF($B$3="RG&amp;E",INDEX('BCA Inputs'!$BM$14:$BM$54,MATCH(I1856,'BCA Inputs'!$AW$14:$AW$54,0))*P1856+INDEX('BCA Inputs'!$BN$14:$BN$54,MATCH(I1856,'BCA Inputs'!$AW$14:$AW$54,0))*O1856+INDEX('BCA Inputs'!$BO$14:$BO$54,MATCH(I1856,'BCA Inputs'!$AW$14:$AW$54,0))*Q1856+INDEX('BCA Inputs'!$BP$14:$BP$54,MATCH(I1856,'BCA Inputs'!$AW$14:$AW$54,0))*F1856+INDEX('BCA Inputs'!$BQ$14:$BQ$54,MATCH(I1856,'BCA Inputs'!$AW$14:$AW$54,0))*G1856,"")),"")</f>
        <v/>
      </c>
      <c r="AE1856" s="237" t="str">
        <f t="shared" si="286"/>
        <v/>
      </c>
      <c r="AF1856" s="198">
        <f t="shared" si="288"/>
        <v>0</v>
      </c>
      <c r="AG1856" s="239">
        <f t="shared" si="289"/>
        <v>0</v>
      </c>
    </row>
    <row r="1857" spans="1:33">
      <c r="A1857" s="228"/>
      <c r="B1857" s="176"/>
      <c r="C1857" s="229"/>
      <c r="D1857" s="230"/>
      <c r="E1857" s="230"/>
      <c r="F1857" s="230"/>
      <c r="G1857" s="230"/>
      <c r="H1857" s="231"/>
      <c r="I1857" s="231"/>
      <c r="J1857" s="232"/>
      <c r="K1857" s="232"/>
      <c r="L1857" s="232"/>
      <c r="M1857" s="181">
        <f t="shared" si="287"/>
        <v>0</v>
      </c>
      <c r="N1857" s="181">
        <f>IF(H1857="",0,H1857*I1857*'Avoided Water Savings Cost'!$C$16)</f>
        <v>0</v>
      </c>
      <c r="O1857" s="545">
        <f>IF(C1857="",0,IF($B$3="NYSEG",C1857/(1-'Avoided Electric Costs 2020'!$W$21),IF($B$3="RG&amp;E",C1857/(1-'Avoided Electric Costs 2020'!$X$21),"")))</f>
        <v>0</v>
      </c>
      <c r="P1857" s="546">
        <f>IF(D1857="",0,IF($B$3="NYSEG",D1857/(1-'Avoided Electric Costs 2020'!$W$21),IF($B$3="RG&amp;E",D1857/(1-'Avoided Electric Costs 2020'!$X$21),"")))</f>
        <v>0</v>
      </c>
      <c r="Q1857" s="546">
        <f>IF(E1857="",0,IF($B$3="NYSEG",E1857/(1-'Avoided Natural Gas Costs 2020'!$J$34),IF($B$3="RG&amp;E",E1857/(1-'Avoided Natural Gas Costs 2020'!$K$34),"")))</f>
        <v>0</v>
      </c>
      <c r="R1857" s="233" t="str">
        <f>IFERROR(IF(P1857*'BCA Inputs'!$C$1+Q1857*'BCA Inputs'!$C$2+F1857*'BCA Inputs'!$C$2+G1857*'BCA Inputs'!$C$2=0,"",P1857*'BCA Inputs'!$C$1+Q1857*'BCA Inputs'!$C$2+F1857*'BCA Inputs'!$C$2+G1857*'BCA Inputs'!$C$2),"")</f>
        <v/>
      </c>
      <c r="S1857" s="181" t="str">
        <f t="shared" si="280"/>
        <v/>
      </c>
      <c r="T1857" s="181" t="str">
        <f>IFERROR(IF($B$3="NYSEG",(INDEX('BCA Inputs'!$N$14:$N$54,MATCH(I1857,'BCA Inputs'!$M$14:$M$54,0))*P1857+INDEX('BCA Inputs'!$O$14:$O$54,MATCH(I1857,'BCA Inputs'!$M$14:$M$54,0))*O1857+INDEX('BCA Inputs'!P:P,MATCH(I1857,'BCA Inputs'!M:M,0))*Q1857+INDEX('BCA Inputs'!Q:Q,MATCH(I1857,'BCA Inputs'!M:M,0))*F1857+INDEX('BCA Inputs'!R:R,MATCH(I1857,'BCA Inputs'!M:M,0))*G1857)+L1857+N1857,IF($B$3="RG&amp;E",(INDEX('BCA Inputs'!$AX$14:$AX$54,MATCH(I1857,'BCA Inputs'!$AW$14:$AW$54,0))*P1857+INDEX('BCA Inputs'!$AY$14:$AY$54,MATCH(I1857,'BCA Inputs'!$AW$14:$AW$54,0))*O1857+INDEX('BCA Inputs'!$AZ$14:$AZ$54,MATCH(I1857,'BCA Inputs'!$AW$14:$AW$54,0))*Q1857+INDEX('BCA Inputs'!$BA$14:$BA$54,MATCH(I1857,'BCA Inputs'!$AW$14:$AW$54,0))*F1857+INDEX('BCA Inputs'!$BB$14:$BB$54,MATCH(I1857,'BCA Inputs'!$AW$14:$AW$54,0))*G1857)+L1857+N1857,"")),"")</f>
        <v/>
      </c>
      <c r="U1857" s="234" t="str">
        <f t="shared" si="281"/>
        <v/>
      </c>
      <c r="V1857" s="234" t="str">
        <f t="shared" si="282"/>
        <v/>
      </c>
      <c r="W1857" s="234" t="str">
        <f t="shared" si="283"/>
        <v/>
      </c>
      <c r="Y1857" s="235" t="str">
        <f t="shared" si="284"/>
        <v/>
      </c>
      <c r="Z1857" s="236" t="str">
        <f>IFERROR(IF($B$3="NYSEG",INDEX('BCA Inputs'!$X$14:$X$54,MATCH(I1857,'BCA Inputs'!$M$14:$M$54,0))*P1857+INDEX('BCA Inputs'!$Y$14:$Y$54,MATCH(I1857,'BCA Inputs'!$M$14:$M$54,0))*O1857+INDEX('BCA Inputs'!$Z$14:$Z$54,MATCH(I1857,'BCA Inputs'!$M$14:$M$54,0))*Q1857+INDEX('BCA Inputs'!$AA$14:$AA$54,MATCH(I1857,'BCA Inputs'!$M$14:$M$54,0))*F1857+INDEX('BCA Inputs'!$AB$14:$AB$54,MATCH(I1857,'BCA Inputs'!$M$14:$M$54,0))*G1857,IF($B$3="RG&amp;E",INDEX('BCA Inputs'!$BG$14:$BG$54,MATCH(I1857,'BCA Inputs'!$AW$14:$AW$54,0))*P1857+INDEX('BCA Inputs'!$BH$14:$BH$54,MATCH(I1857,'BCA Inputs'!$AW$14:$AW$54,0))*O1857+INDEX('BCA Inputs'!$BI$14:$BI$54,MATCH(I1857,'BCA Inputs'!$AW$14:$AW$54,0))*Q1857+INDEX('BCA Inputs'!$BJ$14:$BJ$54,MATCH(I1857,'BCA Inputs'!$AW$14:$AW$54,0))*F1857+INDEX('BCA Inputs'!$BK$14:$BK$54,MATCH(I1857,'BCA Inputs'!$AW$14:$AW$54,0))*G1857,"")),"")</f>
        <v/>
      </c>
      <c r="AA1857" s="237" t="str">
        <f t="shared" si="285"/>
        <v/>
      </c>
      <c r="AC1857" s="238" t="str">
        <f>IFERROR((K1857+R1857)+IF($B$3="NYSEG",INDEX('BCA Inputs'!$AI$14:$AI$54,MATCH(I1857,'BCA Inputs'!$M$14:$M$54,0))*P1857+INDEX('BCA Inputs'!$AJ$14:$AJ$54,MATCH(I1857,'BCA Inputs'!$M$14:$M$54,0))*Q1857,IF($B$3="RG&amp;E",INDEX('BCA Inputs'!$BR$14:$BR$54,MATCH(I1857,'BCA Inputs'!$AW$14:$AW$54,0))*P1857+INDEX('BCA Inputs'!$BS$14:$BS$54,MATCH(I1857,'BCA Inputs'!$AW$14:$AW$54,0))*Q1857,"")),"")</f>
        <v/>
      </c>
      <c r="AD1857" s="181" t="str">
        <f>IFERROR(IF($B$3="NYSEG",INDEX('BCA Inputs'!$AD$14:$AD$54,MATCH(I1857,'BCA Inputs'!$M$14:$M$54,0))*P1857+INDEX('BCA Inputs'!$AE$14:$AE$54,MATCH(I1857,'BCA Inputs'!$M$14:$M$54,0))*O1857+INDEX('BCA Inputs'!$AF$14:$AF$54,MATCH(I1857,'BCA Inputs'!$M$14:$M$54,0))*Q1857+INDEX('BCA Inputs'!$AG$14:$AG$54,MATCH(I1857,'BCA Inputs'!$M$14:$M$54,0))*F1857+INDEX('BCA Inputs'!$AH$14:$AH$54,MATCH(I1857,'BCA Inputs'!$M$14:$M$54,0))*G1857,IF($B$3="RG&amp;E",INDEX('BCA Inputs'!$BM$14:$BM$54,MATCH(I1857,'BCA Inputs'!$AW$14:$AW$54,0))*P1857+INDEX('BCA Inputs'!$BN$14:$BN$54,MATCH(I1857,'BCA Inputs'!$AW$14:$AW$54,0))*O1857+INDEX('BCA Inputs'!$BO$14:$BO$54,MATCH(I1857,'BCA Inputs'!$AW$14:$AW$54,0))*Q1857+INDEX('BCA Inputs'!$BP$14:$BP$54,MATCH(I1857,'BCA Inputs'!$AW$14:$AW$54,0))*F1857+INDEX('BCA Inputs'!$BQ$14:$BQ$54,MATCH(I1857,'BCA Inputs'!$AW$14:$AW$54,0))*G1857,"")),"")</f>
        <v/>
      </c>
      <c r="AE1857" s="237" t="str">
        <f t="shared" si="286"/>
        <v/>
      </c>
      <c r="AF1857" s="198">
        <f t="shared" si="288"/>
        <v>0</v>
      </c>
      <c r="AG1857" s="239">
        <f t="shared" si="289"/>
        <v>0</v>
      </c>
    </row>
    <row r="1858" spans="1:33">
      <c r="A1858" s="228"/>
      <c r="B1858" s="176"/>
      <c r="C1858" s="229"/>
      <c r="D1858" s="230"/>
      <c r="E1858" s="230"/>
      <c r="F1858" s="230"/>
      <c r="G1858" s="230"/>
      <c r="H1858" s="231"/>
      <c r="I1858" s="231"/>
      <c r="J1858" s="232"/>
      <c r="K1858" s="232"/>
      <c r="L1858" s="232"/>
      <c r="M1858" s="181">
        <f t="shared" si="287"/>
        <v>0</v>
      </c>
      <c r="N1858" s="181">
        <f>IF(H1858="",0,H1858*I1858*'Avoided Water Savings Cost'!$C$16)</f>
        <v>0</v>
      </c>
      <c r="O1858" s="545">
        <f>IF(C1858="",0,IF($B$3="NYSEG",C1858/(1-'Avoided Electric Costs 2020'!$W$21),IF($B$3="RG&amp;E",C1858/(1-'Avoided Electric Costs 2020'!$X$21),"")))</f>
        <v>0</v>
      </c>
      <c r="P1858" s="546">
        <f>IF(D1858="",0,IF($B$3="NYSEG",D1858/(1-'Avoided Electric Costs 2020'!$W$21),IF($B$3="RG&amp;E",D1858/(1-'Avoided Electric Costs 2020'!$X$21),"")))</f>
        <v>0</v>
      </c>
      <c r="Q1858" s="546">
        <f>IF(E1858="",0,IF($B$3="NYSEG",E1858/(1-'Avoided Natural Gas Costs 2020'!$J$34),IF($B$3="RG&amp;E",E1858/(1-'Avoided Natural Gas Costs 2020'!$K$34),"")))</f>
        <v>0</v>
      </c>
      <c r="R1858" s="233" t="str">
        <f>IFERROR(IF(P1858*'BCA Inputs'!$C$1+Q1858*'BCA Inputs'!$C$2+F1858*'BCA Inputs'!$C$2+G1858*'BCA Inputs'!$C$2=0,"",P1858*'BCA Inputs'!$C$1+Q1858*'BCA Inputs'!$C$2+F1858*'BCA Inputs'!$C$2+G1858*'BCA Inputs'!$C$2),"")</f>
        <v/>
      </c>
      <c r="S1858" s="181" t="str">
        <f t="shared" si="280"/>
        <v/>
      </c>
      <c r="T1858" s="181" t="str">
        <f>IFERROR(IF($B$3="NYSEG",(INDEX('BCA Inputs'!$N$14:$N$54,MATCH(I1858,'BCA Inputs'!$M$14:$M$54,0))*P1858+INDEX('BCA Inputs'!$O$14:$O$54,MATCH(I1858,'BCA Inputs'!$M$14:$M$54,0))*O1858+INDEX('BCA Inputs'!P:P,MATCH(I1858,'BCA Inputs'!M:M,0))*Q1858+INDEX('BCA Inputs'!Q:Q,MATCH(I1858,'BCA Inputs'!M:M,0))*F1858+INDEX('BCA Inputs'!R:R,MATCH(I1858,'BCA Inputs'!M:M,0))*G1858)+L1858+N1858,IF($B$3="RG&amp;E",(INDEX('BCA Inputs'!$AX$14:$AX$54,MATCH(I1858,'BCA Inputs'!$AW$14:$AW$54,0))*P1858+INDEX('BCA Inputs'!$AY$14:$AY$54,MATCH(I1858,'BCA Inputs'!$AW$14:$AW$54,0))*O1858+INDEX('BCA Inputs'!$AZ$14:$AZ$54,MATCH(I1858,'BCA Inputs'!$AW$14:$AW$54,0))*Q1858+INDEX('BCA Inputs'!$BA$14:$BA$54,MATCH(I1858,'BCA Inputs'!$AW$14:$AW$54,0))*F1858+INDEX('BCA Inputs'!$BB$14:$BB$54,MATCH(I1858,'BCA Inputs'!$AW$14:$AW$54,0))*G1858)+L1858+N1858,"")),"")</f>
        <v/>
      </c>
      <c r="U1858" s="234" t="str">
        <f t="shared" si="281"/>
        <v/>
      </c>
      <c r="V1858" s="234" t="str">
        <f t="shared" si="282"/>
        <v/>
      </c>
      <c r="W1858" s="234" t="str">
        <f t="shared" si="283"/>
        <v/>
      </c>
      <c r="Y1858" s="235" t="str">
        <f t="shared" si="284"/>
        <v/>
      </c>
      <c r="Z1858" s="236" t="str">
        <f>IFERROR(IF($B$3="NYSEG",INDEX('BCA Inputs'!$X$14:$X$54,MATCH(I1858,'BCA Inputs'!$M$14:$M$54,0))*P1858+INDEX('BCA Inputs'!$Y$14:$Y$54,MATCH(I1858,'BCA Inputs'!$M$14:$M$54,0))*O1858+INDEX('BCA Inputs'!$Z$14:$Z$54,MATCH(I1858,'BCA Inputs'!$M$14:$M$54,0))*Q1858+INDEX('BCA Inputs'!$AA$14:$AA$54,MATCH(I1858,'BCA Inputs'!$M$14:$M$54,0))*F1858+INDEX('BCA Inputs'!$AB$14:$AB$54,MATCH(I1858,'BCA Inputs'!$M$14:$M$54,0))*G1858,IF($B$3="RG&amp;E",INDEX('BCA Inputs'!$BG$14:$BG$54,MATCH(I1858,'BCA Inputs'!$AW$14:$AW$54,0))*P1858+INDEX('BCA Inputs'!$BH$14:$BH$54,MATCH(I1858,'BCA Inputs'!$AW$14:$AW$54,0))*O1858+INDEX('BCA Inputs'!$BI$14:$BI$54,MATCH(I1858,'BCA Inputs'!$AW$14:$AW$54,0))*Q1858+INDEX('BCA Inputs'!$BJ$14:$BJ$54,MATCH(I1858,'BCA Inputs'!$AW$14:$AW$54,0))*F1858+INDEX('BCA Inputs'!$BK$14:$BK$54,MATCH(I1858,'BCA Inputs'!$AW$14:$AW$54,0))*G1858,"")),"")</f>
        <v/>
      </c>
      <c r="AA1858" s="237" t="str">
        <f t="shared" si="285"/>
        <v/>
      </c>
      <c r="AC1858" s="238" t="str">
        <f>IFERROR((K1858+R1858)+IF($B$3="NYSEG",INDEX('BCA Inputs'!$AI$14:$AI$54,MATCH(I1858,'BCA Inputs'!$M$14:$M$54,0))*P1858+INDEX('BCA Inputs'!$AJ$14:$AJ$54,MATCH(I1858,'BCA Inputs'!$M$14:$M$54,0))*Q1858,IF($B$3="RG&amp;E",INDEX('BCA Inputs'!$BR$14:$BR$54,MATCH(I1858,'BCA Inputs'!$AW$14:$AW$54,0))*P1858+INDEX('BCA Inputs'!$BS$14:$BS$54,MATCH(I1858,'BCA Inputs'!$AW$14:$AW$54,0))*Q1858,"")),"")</f>
        <v/>
      </c>
      <c r="AD1858" s="181" t="str">
        <f>IFERROR(IF($B$3="NYSEG",INDEX('BCA Inputs'!$AD$14:$AD$54,MATCH(I1858,'BCA Inputs'!$M$14:$M$54,0))*P1858+INDEX('BCA Inputs'!$AE$14:$AE$54,MATCH(I1858,'BCA Inputs'!$M$14:$M$54,0))*O1858+INDEX('BCA Inputs'!$AF$14:$AF$54,MATCH(I1858,'BCA Inputs'!$M$14:$M$54,0))*Q1858+INDEX('BCA Inputs'!$AG$14:$AG$54,MATCH(I1858,'BCA Inputs'!$M$14:$M$54,0))*F1858+INDEX('BCA Inputs'!$AH$14:$AH$54,MATCH(I1858,'BCA Inputs'!$M$14:$M$54,0))*G1858,IF($B$3="RG&amp;E",INDEX('BCA Inputs'!$BM$14:$BM$54,MATCH(I1858,'BCA Inputs'!$AW$14:$AW$54,0))*P1858+INDEX('BCA Inputs'!$BN$14:$BN$54,MATCH(I1858,'BCA Inputs'!$AW$14:$AW$54,0))*O1858+INDEX('BCA Inputs'!$BO$14:$BO$54,MATCH(I1858,'BCA Inputs'!$AW$14:$AW$54,0))*Q1858+INDEX('BCA Inputs'!$BP$14:$BP$54,MATCH(I1858,'BCA Inputs'!$AW$14:$AW$54,0))*F1858+INDEX('BCA Inputs'!$BQ$14:$BQ$54,MATCH(I1858,'BCA Inputs'!$AW$14:$AW$54,0))*G1858,"")),"")</f>
        <v/>
      </c>
      <c r="AE1858" s="237" t="str">
        <f t="shared" si="286"/>
        <v/>
      </c>
      <c r="AF1858" s="198">
        <f t="shared" si="288"/>
        <v>0</v>
      </c>
      <c r="AG1858" s="239">
        <f t="shared" si="289"/>
        <v>0</v>
      </c>
    </row>
    <row r="1859" spans="1:33">
      <c r="A1859" s="228"/>
      <c r="B1859" s="176"/>
      <c r="C1859" s="229"/>
      <c r="D1859" s="230"/>
      <c r="E1859" s="230"/>
      <c r="F1859" s="230"/>
      <c r="G1859" s="230"/>
      <c r="H1859" s="231"/>
      <c r="I1859" s="231"/>
      <c r="J1859" s="232"/>
      <c r="K1859" s="232"/>
      <c r="L1859" s="232"/>
      <c r="M1859" s="181">
        <f t="shared" si="287"/>
        <v>0</v>
      </c>
      <c r="N1859" s="181">
        <f>IF(H1859="",0,H1859*I1859*'Avoided Water Savings Cost'!$C$16)</f>
        <v>0</v>
      </c>
      <c r="O1859" s="545">
        <f>IF(C1859="",0,IF($B$3="NYSEG",C1859/(1-'Avoided Electric Costs 2020'!$W$21),IF($B$3="RG&amp;E",C1859/(1-'Avoided Electric Costs 2020'!$X$21),"")))</f>
        <v>0</v>
      </c>
      <c r="P1859" s="546">
        <f>IF(D1859="",0,IF($B$3="NYSEG",D1859/(1-'Avoided Electric Costs 2020'!$W$21),IF($B$3="RG&amp;E",D1859/(1-'Avoided Electric Costs 2020'!$X$21),"")))</f>
        <v>0</v>
      </c>
      <c r="Q1859" s="546">
        <f>IF(E1859="",0,IF($B$3="NYSEG",E1859/(1-'Avoided Natural Gas Costs 2020'!$J$34),IF($B$3="RG&amp;E",E1859/(1-'Avoided Natural Gas Costs 2020'!$K$34),"")))</f>
        <v>0</v>
      </c>
      <c r="R1859" s="233" t="str">
        <f>IFERROR(IF(P1859*'BCA Inputs'!$C$1+Q1859*'BCA Inputs'!$C$2+F1859*'BCA Inputs'!$C$2+G1859*'BCA Inputs'!$C$2=0,"",P1859*'BCA Inputs'!$C$1+Q1859*'BCA Inputs'!$C$2+F1859*'BCA Inputs'!$C$2+G1859*'BCA Inputs'!$C$2),"")</f>
        <v/>
      </c>
      <c r="S1859" s="181" t="str">
        <f t="shared" si="280"/>
        <v/>
      </c>
      <c r="T1859" s="181" t="str">
        <f>IFERROR(IF($B$3="NYSEG",(INDEX('BCA Inputs'!$N$14:$N$54,MATCH(I1859,'BCA Inputs'!$M$14:$M$54,0))*P1859+INDEX('BCA Inputs'!$O$14:$O$54,MATCH(I1859,'BCA Inputs'!$M$14:$M$54,0))*O1859+INDEX('BCA Inputs'!P:P,MATCH(I1859,'BCA Inputs'!M:M,0))*Q1859+INDEX('BCA Inputs'!Q:Q,MATCH(I1859,'BCA Inputs'!M:M,0))*F1859+INDEX('BCA Inputs'!R:R,MATCH(I1859,'BCA Inputs'!M:M,0))*G1859)+L1859+N1859,IF($B$3="RG&amp;E",(INDEX('BCA Inputs'!$AX$14:$AX$54,MATCH(I1859,'BCA Inputs'!$AW$14:$AW$54,0))*P1859+INDEX('BCA Inputs'!$AY$14:$AY$54,MATCH(I1859,'BCA Inputs'!$AW$14:$AW$54,0))*O1859+INDEX('BCA Inputs'!$AZ$14:$AZ$54,MATCH(I1859,'BCA Inputs'!$AW$14:$AW$54,0))*Q1859+INDEX('BCA Inputs'!$BA$14:$BA$54,MATCH(I1859,'BCA Inputs'!$AW$14:$AW$54,0))*F1859+INDEX('BCA Inputs'!$BB$14:$BB$54,MATCH(I1859,'BCA Inputs'!$AW$14:$AW$54,0))*G1859)+L1859+N1859,"")),"")</f>
        <v/>
      </c>
      <c r="U1859" s="234" t="str">
        <f t="shared" si="281"/>
        <v/>
      </c>
      <c r="V1859" s="234" t="str">
        <f t="shared" si="282"/>
        <v/>
      </c>
      <c r="W1859" s="234" t="str">
        <f t="shared" si="283"/>
        <v/>
      </c>
      <c r="Y1859" s="235" t="str">
        <f t="shared" si="284"/>
        <v/>
      </c>
      <c r="Z1859" s="236" t="str">
        <f>IFERROR(IF($B$3="NYSEG",INDEX('BCA Inputs'!$X$14:$X$54,MATCH(I1859,'BCA Inputs'!$M$14:$M$54,0))*P1859+INDEX('BCA Inputs'!$Y$14:$Y$54,MATCH(I1859,'BCA Inputs'!$M$14:$M$54,0))*O1859+INDEX('BCA Inputs'!$Z$14:$Z$54,MATCH(I1859,'BCA Inputs'!$M$14:$M$54,0))*Q1859+INDEX('BCA Inputs'!$AA$14:$AA$54,MATCH(I1859,'BCA Inputs'!$M$14:$M$54,0))*F1859+INDEX('BCA Inputs'!$AB$14:$AB$54,MATCH(I1859,'BCA Inputs'!$M$14:$M$54,0))*G1859,IF($B$3="RG&amp;E",INDEX('BCA Inputs'!$BG$14:$BG$54,MATCH(I1859,'BCA Inputs'!$AW$14:$AW$54,0))*P1859+INDEX('BCA Inputs'!$BH$14:$BH$54,MATCH(I1859,'BCA Inputs'!$AW$14:$AW$54,0))*O1859+INDEX('BCA Inputs'!$BI$14:$BI$54,MATCH(I1859,'BCA Inputs'!$AW$14:$AW$54,0))*Q1859+INDEX('BCA Inputs'!$BJ$14:$BJ$54,MATCH(I1859,'BCA Inputs'!$AW$14:$AW$54,0))*F1859+INDEX('BCA Inputs'!$BK$14:$BK$54,MATCH(I1859,'BCA Inputs'!$AW$14:$AW$54,0))*G1859,"")),"")</f>
        <v/>
      </c>
      <c r="AA1859" s="237" t="str">
        <f t="shared" si="285"/>
        <v/>
      </c>
      <c r="AC1859" s="238" t="str">
        <f>IFERROR((K1859+R1859)+IF($B$3="NYSEG",INDEX('BCA Inputs'!$AI$14:$AI$54,MATCH(I1859,'BCA Inputs'!$M$14:$M$54,0))*P1859+INDEX('BCA Inputs'!$AJ$14:$AJ$54,MATCH(I1859,'BCA Inputs'!$M$14:$M$54,0))*Q1859,IF($B$3="RG&amp;E",INDEX('BCA Inputs'!$BR$14:$BR$54,MATCH(I1859,'BCA Inputs'!$AW$14:$AW$54,0))*P1859+INDEX('BCA Inputs'!$BS$14:$BS$54,MATCH(I1859,'BCA Inputs'!$AW$14:$AW$54,0))*Q1859,"")),"")</f>
        <v/>
      </c>
      <c r="AD1859" s="181" t="str">
        <f>IFERROR(IF($B$3="NYSEG",INDEX('BCA Inputs'!$AD$14:$AD$54,MATCH(I1859,'BCA Inputs'!$M$14:$M$54,0))*P1859+INDEX('BCA Inputs'!$AE$14:$AE$54,MATCH(I1859,'BCA Inputs'!$M$14:$M$54,0))*O1859+INDEX('BCA Inputs'!$AF$14:$AF$54,MATCH(I1859,'BCA Inputs'!$M$14:$M$54,0))*Q1859+INDEX('BCA Inputs'!$AG$14:$AG$54,MATCH(I1859,'BCA Inputs'!$M$14:$M$54,0))*F1859+INDEX('BCA Inputs'!$AH$14:$AH$54,MATCH(I1859,'BCA Inputs'!$M$14:$M$54,0))*G1859,IF($B$3="RG&amp;E",INDEX('BCA Inputs'!$BM$14:$BM$54,MATCH(I1859,'BCA Inputs'!$AW$14:$AW$54,0))*P1859+INDEX('BCA Inputs'!$BN$14:$BN$54,MATCH(I1859,'BCA Inputs'!$AW$14:$AW$54,0))*O1859+INDEX('BCA Inputs'!$BO$14:$BO$54,MATCH(I1859,'BCA Inputs'!$AW$14:$AW$54,0))*Q1859+INDEX('BCA Inputs'!$BP$14:$BP$54,MATCH(I1859,'BCA Inputs'!$AW$14:$AW$54,0))*F1859+INDEX('BCA Inputs'!$BQ$14:$BQ$54,MATCH(I1859,'BCA Inputs'!$AW$14:$AW$54,0))*G1859,"")),"")</f>
        <v/>
      </c>
      <c r="AE1859" s="237" t="str">
        <f t="shared" si="286"/>
        <v/>
      </c>
      <c r="AF1859" s="198">
        <f t="shared" si="288"/>
        <v>0</v>
      </c>
      <c r="AG1859" s="239">
        <f t="shared" si="289"/>
        <v>0</v>
      </c>
    </row>
    <row r="1860" spans="1:33">
      <c r="A1860" s="228"/>
      <c r="B1860" s="176"/>
      <c r="C1860" s="229"/>
      <c r="D1860" s="230"/>
      <c r="E1860" s="230"/>
      <c r="F1860" s="230"/>
      <c r="G1860" s="230"/>
      <c r="H1860" s="231"/>
      <c r="I1860" s="231"/>
      <c r="J1860" s="232"/>
      <c r="K1860" s="232"/>
      <c r="L1860" s="232"/>
      <c r="M1860" s="181">
        <f t="shared" si="287"/>
        <v>0</v>
      </c>
      <c r="N1860" s="181">
        <f>IF(H1860="",0,H1860*I1860*'Avoided Water Savings Cost'!$C$16)</f>
        <v>0</v>
      </c>
      <c r="O1860" s="545">
        <f>IF(C1860="",0,IF($B$3="NYSEG",C1860/(1-'Avoided Electric Costs 2020'!$W$21),IF($B$3="RG&amp;E",C1860/(1-'Avoided Electric Costs 2020'!$X$21),"")))</f>
        <v>0</v>
      </c>
      <c r="P1860" s="546">
        <f>IF(D1860="",0,IF($B$3="NYSEG",D1860/(1-'Avoided Electric Costs 2020'!$W$21),IF($B$3="RG&amp;E",D1860/(1-'Avoided Electric Costs 2020'!$X$21),"")))</f>
        <v>0</v>
      </c>
      <c r="Q1860" s="546">
        <f>IF(E1860="",0,IF($B$3="NYSEG",E1860/(1-'Avoided Natural Gas Costs 2020'!$J$34),IF($B$3="RG&amp;E",E1860/(1-'Avoided Natural Gas Costs 2020'!$K$34),"")))</f>
        <v>0</v>
      </c>
      <c r="R1860" s="233" t="str">
        <f>IFERROR(IF(P1860*'BCA Inputs'!$C$1+Q1860*'BCA Inputs'!$C$2+F1860*'BCA Inputs'!$C$2+G1860*'BCA Inputs'!$C$2=0,"",P1860*'BCA Inputs'!$C$1+Q1860*'BCA Inputs'!$C$2+F1860*'BCA Inputs'!$C$2+G1860*'BCA Inputs'!$C$2),"")</f>
        <v/>
      </c>
      <c r="S1860" s="181" t="str">
        <f t="shared" si="280"/>
        <v/>
      </c>
      <c r="T1860" s="181" t="str">
        <f>IFERROR(IF($B$3="NYSEG",(INDEX('BCA Inputs'!$N$14:$N$54,MATCH(I1860,'BCA Inputs'!$M$14:$M$54,0))*P1860+INDEX('BCA Inputs'!$O$14:$O$54,MATCH(I1860,'BCA Inputs'!$M$14:$M$54,0))*O1860+INDEX('BCA Inputs'!P:P,MATCH(I1860,'BCA Inputs'!M:M,0))*Q1860+INDEX('BCA Inputs'!Q:Q,MATCH(I1860,'BCA Inputs'!M:M,0))*F1860+INDEX('BCA Inputs'!R:R,MATCH(I1860,'BCA Inputs'!M:M,0))*G1860)+L1860+N1860,IF($B$3="RG&amp;E",(INDEX('BCA Inputs'!$AX$14:$AX$54,MATCH(I1860,'BCA Inputs'!$AW$14:$AW$54,0))*P1860+INDEX('BCA Inputs'!$AY$14:$AY$54,MATCH(I1860,'BCA Inputs'!$AW$14:$AW$54,0))*O1860+INDEX('BCA Inputs'!$AZ$14:$AZ$54,MATCH(I1860,'BCA Inputs'!$AW$14:$AW$54,0))*Q1860+INDEX('BCA Inputs'!$BA$14:$BA$54,MATCH(I1860,'BCA Inputs'!$AW$14:$AW$54,0))*F1860+INDEX('BCA Inputs'!$BB$14:$BB$54,MATCH(I1860,'BCA Inputs'!$AW$14:$AW$54,0))*G1860)+L1860+N1860,"")),"")</f>
        <v/>
      </c>
      <c r="U1860" s="234" t="str">
        <f t="shared" si="281"/>
        <v/>
      </c>
      <c r="V1860" s="234" t="str">
        <f t="shared" si="282"/>
        <v/>
      </c>
      <c r="W1860" s="234" t="str">
        <f t="shared" si="283"/>
        <v/>
      </c>
      <c r="Y1860" s="235" t="str">
        <f t="shared" si="284"/>
        <v/>
      </c>
      <c r="Z1860" s="236" t="str">
        <f>IFERROR(IF($B$3="NYSEG",INDEX('BCA Inputs'!$X$14:$X$54,MATCH(I1860,'BCA Inputs'!$M$14:$M$54,0))*P1860+INDEX('BCA Inputs'!$Y$14:$Y$54,MATCH(I1860,'BCA Inputs'!$M$14:$M$54,0))*O1860+INDEX('BCA Inputs'!$Z$14:$Z$54,MATCH(I1860,'BCA Inputs'!$M$14:$M$54,0))*Q1860+INDEX('BCA Inputs'!$AA$14:$AA$54,MATCH(I1860,'BCA Inputs'!$M$14:$M$54,0))*F1860+INDEX('BCA Inputs'!$AB$14:$AB$54,MATCH(I1860,'BCA Inputs'!$M$14:$M$54,0))*G1860,IF($B$3="RG&amp;E",INDEX('BCA Inputs'!$BG$14:$BG$54,MATCH(I1860,'BCA Inputs'!$AW$14:$AW$54,0))*P1860+INDEX('BCA Inputs'!$BH$14:$BH$54,MATCH(I1860,'BCA Inputs'!$AW$14:$AW$54,0))*O1860+INDEX('BCA Inputs'!$BI$14:$BI$54,MATCH(I1860,'BCA Inputs'!$AW$14:$AW$54,0))*Q1860+INDEX('BCA Inputs'!$BJ$14:$BJ$54,MATCH(I1860,'BCA Inputs'!$AW$14:$AW$54,0))*F1860+INDEX('BCA Inputs'!$BK$14:$BK$54,MATCH(I1860,'BCA Inputs'!$AW$14:$AW$54,0))*G1860,"")),"")</f>
        <v/>
      </c>
      <c r="AA1860" s="237" t="str">
        <f t="shared" si="285"/>
        <v/>
      </c>
      <c r="AC1860" s="238" t="str">
        <f>IFERROR((K1860+R1860)+IF($B$3="NYSEG",INDEX('BCA Inputs'!$AI$14:$AI$54,MATCH(I1860,'BCA Inputs'!$M$14:$M$54,0))*P1860+INDEX('BCA Inputs'!$AJ$14:$AJ$54,MATCH(I1860,'BCA Inputs'!$M$14:$M$54,0))*Q1860,IF($B$3="RG&amp;E",INDEX('BCA Inputs'!$BR$14:$BR$54,MATCH(I1860,'BCA Inputs'!$AW$14:$AW$54,0))*P1860+INDEX('BCA Inputs'!$BS$14:$BS$54,MATCH(I1860,'BCA Inputs'!$AW$14:$AW$54,0))*Q1860,"")),"")</f>
        <v/>
      </c>
      <c r="AD1860" s="181" t="str">
        <f>IFERROR(IF($B$3="NYSEG",INDEX('BCA Inputs'!$AD$14:$AD$54,MATCH(I1860,'BCA Inputs'!$M$14:$M$54,0))*P1860+INDEX('BCA Inputs'!$AE$14:$AE$54,MATCH(I1860,'BCA Inputs'!$M$14:$M$54,0))*O1860+INDEX('BCA Inputs'!$AF$14:$AF$54,MATCH(I1860,'BCA Inputs'!$M$14:$M$54,0))*Q1860+INDEX('BCA Inputs'!$AG$14:$AG$54,MATCH(I1860,'BCA Inputs'!$M$14:$M$54,0))*F1860+INDEX('BCA Inputs'!$AH$14:$AH$54,MATCH(I1860,'BCA Inputs'!$M$14:$M$54,0))*G1860,IF($B$3="RG&amp;E",INDEX('BCA Inputs'!$BM$14:$BM$54,MATCH(I1860,'BCA Inputs'!$AW$14:$AW$54,0))*P1860+INDEX('BCA Inputs'!$BN$14:$BN$54,MATCH(I1860,'BCA Inputs'!$AW$14:$AW$54,0))*O1860+INDEX('BCA Inputs'!$BO$14:$BO$54,MATCH(I1860,'BCA Inputs'!$AW$14:$AW$54,0))*Q1860+INDEX('BCA Inputs'!$BP$14:$BP$54,MATCH(I1860,'BCA Inputs'!$AW$14:$AW$54,0))*F1860+INDEX('BCA Inputs'!$BQ$14:$BQ$54,MATCH(I1860,'BCA Inputs'!$AW$14:$AW$54,0))*G1860,"")),"")</f>
        <v/>
      </c>
      <c r="AE1860" s="237" t="str">
        <f t="shared" si="286"/>
        <v/>
      </c>
      <c r="AF1860" s="198">
        <f t="shared" si="288"/>
        <v>0</v>
      </c>
      <c r="AG1860" s="239">
        <f t="shared" si="289"/>
        <v>0</v>
      </c>
    </row>
    <row r="1861" spans="1:33">
      <c r="A1861" s="228"/>
      <c r="B1861" s="176"/>
      <c r="C1861" s="229"/>
      <c r="D1861" s="230"/>
      <c r="E1861" s="230"/>
      <c r="F1861" s="230"/>
      <c r="G1861" s="230"/>
      <c r="H1861" s="231"/>
      <c r="I1861" s="231"/>
      <c r="J1861" s="232"/>
      <c r="K1861" s="232"/>
      <c r="L1861" s="232"/>
      <c r="M1861" s="181">
        <f t="shared" si="287"/>
        <v>0</v>
      </c>
      <c r="N1861" s="181">
        <f>IF(H1861="",0,H1861*I1861*'Avoided Water Savings Cost'!$C$16)</f>
        <v>0</v>
      </c>
      <c r="O1861" s="545">
        <f>IF(C1861="",0,IF($B$3="NYSEG",C1861/(1-'Avoided Electric Costs 2020'!$W$21),IF($B$3="RG&amp;E",C1861/(1-'Avoided Electric Costs 2020'!$X$21),"")))</f>
        <v>0</v>
      </c>
      <c r="P1861" s="546">
        <f>IF(D1861="",0,IF($B$3="NYSEG",D1861/(1-'Avoided Electric Costs 2020'!$W$21),IF($B$3="RG&amp;E",D1861/(1-'Avoided Electric Costs 2020'!$X$21),"")))</f>
        <v>0</v>
      </c>
      <c r="Q1861" s="546">
        <f>IF(E1861="",0,IF($B$3="NYSEG",E1861/(1-'Avoided Natural Gas Costs 2020'!$J$34),IF($B$3="RG&amp;E",E1861/(1-'Avoided Natural Gas Costs 2020'!$K$34),"")))</f>
        <v>0</v>
      </c>
      <c r="R1861" s="233" t="str">
        <f>IFERROR(IF(P1861*'BCA Inputs'!$C$1+Q1861*'BCA Inputs'!$C$2+F1861*'BCA Inputs'!$C$2+G1861*'BCA Inputs'!$C$2=0,"",P1861*'BCA Inputs'!$C$1+Q1861*'BCA Inputs'!$C$2+F1861*'BCA Inputs'!$C$2+G1861*'BCA Inputs'!$C$2),"")</f>
        <v/>
      </c>
      <c r="S1861" s="181" t="str">
        <f t="shared" si="280"/>
        <v/>
      </c>
      <c r="T1861" s="181" t="str">
        <f>IFERROR(IF($B$3="NYSEG",(INDEX('BCA Inputs'!$N$14:$N$54,MATCH(I1861,'BCA Inputs'!$M$14:$M$54,0))*P1861+INDEX('BCA Inputs'!$O$14:$O$54,MATCH(I1861,'BCA Inputs'!$M$14:$M$54,0))*O1861+INDEX('BCA Inputs'!P:P,MATCH(I1861,'BCA Inputs'!M:M,0))*Q1861+INDEX('BCA Inputs'!Q:Q,MATCH(I1861,'BCA Inputs'!M:M,0))*F1861+INDEX('BCA Inputs'!R:R,MATCH(I1861,'BCA Inputs'!M:M,0))*G1861)+L1861+N1861,IF($B$3="RG&amp;E",(INDEX('BCA Inputs'!$AX$14:$AX$54,MATCH(I1861,'BCA Inputs'!$AW$14:$AW$54,0))*P1861+INDEX('BCA Inputs'!$AY$14:$AY$54,MATCH(I1861,'BCA Inputs'!$AW$14:$AW$54,0))*O1861+INDEX('BCA Inputs'!$AZ$14:$AZ$54,MATCH(I1861,'BCA Inputs'!$AW$14:$AW$54,0))*Q1861+INDEX('BCA Inputs'!$BA$14:$BA$54,MATCH(I1861,'BCA Inputs'!$AW$14:$AW$54,0))*F1861+INDEX('BCA Inputs'!$BB$14:$BB$54,MATCH(I1861,'BCA Inputs'!$AW$14:$AW$54,0))*G1861)+L1861+N1861,"")),"")</f>
        <v/>
      </c>
      <c r="U1861" s="234" t="str">
        <f t="shared" si="281"/>
        <v/>
      </c>
      <c r="V1861" s="234" t="str">
        <f t="shared" si="282"/>
        <v/>
      </c>
      <c r="W1861" s="234" t="str">
        <f t="shared" si="283"/>
        <v/>
      </c>
      <c r="Y1861" s="235" t="str">
        <f t="shared" si="284"/>
        <v/>
      </c>
      <c r="Z1861" s="236" t="str">
        <f>IFERROR(IF($B$3="NYSEG",INDEX('BCA Inputs'!$X$14:$X$54,MATCH(I1861,'BCA Inputs'!$M$14:$M$54,0))*P1861+INDEX('BCA Inputs'!$Y$14:$Y$54,MATCH(I1861,'BCA Inputs'!$M$14:$M$54,0))*O1861+INDEX('BCA Inputs'!$Z$14:$Z$54,MATCH(I1861,'BCA Inputs'!$M$14:$M$54,0))*Q1861+INDEX('BCA Inputs'!$AA$14:$AA$54,MATCH(I1861,'BCA Inputs'!$M$14:$M$54,0))*F1861+INDEX('BCA Inputs'!$AB$14:$AB$54,MATCH(I1861,'BCA Inputs'!$M$14:$M$54,0))*G1861,IF($B$3="RG&amp;E",INDEX('BCA Inputs'!$BG$14:$BG$54,MATCH(I1861,'BCA Inputs'!$AW$14:$AW$54,0))*P1861+INDEX('BCA Inputs'!$BH$14:$BH$54,MATCH(I1861,'BCA Inputs'!$AW$14:$AW$54,0))*O1861+INDEX('BCA Inputs'!$BI$14:$BI$54,MATCH(I1861,'BCA Inputs'!$AW$14:$AW$54,0))*Q1861+INDEX('BCA Inputs'!$BJ$14:$BJ$54,MATCH(I1861,'BCA Inputs'!$AW$14:$AW$54,0))*F1861+INDEX('BCA Inputs'!$BK$14:$BK$54,MATCH(I1861,'BCA Inputs'!$AW$14:$AW$54,0))*G1861,"")),"")</f>
        <v/>
      </c>
      <c r="AA1861" s="237" t="str">
        <f t="shared" si="285"/>
        <v/>
      </c>
      <c r="AC1861" s="238" t="str">
        <f>IFERROR((K1861+R1861)+IF($B$3="NYSEG",INDEX('BCA Inputs'!$AI$14:$AI$54,MATCH(I1861,'BCA Inputs'!$M$14:$M$54,0))*P1861+INDEX('BCA Inputs'!$AJ$14:$AJ$54,MATCH(I1861,'BCA Inputs'!$M$14:$M$54,0))*Q1861,IF($B$3="RG&amp;E",INDEX('BCA Inputs'!$BR$14:$BR$54,MATCH(I1861,'BCA Inputs'!$AW$14:$AW$54,0))*P1861+INDEX('BCA Inputs'!$BS$14:$BS$54,MATCH(I1861,'BCA Inputs'!$AW$14:$AW$54,0))*Q1861,"")),"")</f>
        <v/>
      </c>
      <c r="AD1861" s="181" t="str">
        <f>IFERROR(IF($B$3="NYSEG",INDEX('BCA Inputs'!$AD$14:$AD$54,MATCH(I1861,'BCA Inputs'!$M$14:$M$54,0))*P1861+INDEX('BCA Inputs'!$AE$14:$AE$54,MATCH(I1861,'BCA Inputs'!$M$14:$M$54,0))*O1861+INDEX('BCA Inputs'!$AF$14:$AF$54,MATCH(I1861,'BCA Inputs'!$M$14:$M$54,0))*Q1861+INDEX('BCA Inputs'!$AG$14:$AG$54,MATCH(I1861,'BCA Inputs'!$M$14:$M$54,0))*F1861+INDEX('BCA Inputs'!$AH$14:$AH$54,MATCH(I1861,'BCA Inputs'!$M$14:$M$54,0))*G1861,IF($B$3="RG&amp;E",INDEX('BCA Inputs'!$BM$14:$BM$54,MATCH(I1861,'BCA Inputs'!$AW$14:$AW$54,0))*P1861+INDEX('BCA Inputs'!$BN$14:$BN$54,MATCH(I1861,'BCA Inputs'!$AW$14:$AW$54,0))*O1861+INDEX('BCA Inputs'!$BO$14:$BO$54,MATCH(I1861,'BCA Inputs'!$AW$14:$AW$54,0))*Q1861+INDEX('BCA Inputs'!$BP$14:$BP$54,MATCH(I1861,'BCA Inputs'!$AW$14:$AW$54,0))*F1861+INDEX('BCA Inputs'!$BQ$14:$BQ$54,MATCH(I1861,'BCA Inputs'!$AW$14:$AW$54,0))*G1861,"")),"")</f>
        <v/>
      </c>
      <c r="AE1861" s="237" t="str">
        <f t="shared" si="286"/>
        <v/>
      </c>
      <c r="AF1861" s="198">
        <f t="shared" si="288"/>
        <v>0</v>
      </c>
      <c r="AG1861" s="239">
        <f t="shared" si="289"/>
        <v>0</v>
      </c>
    </row>
    <row r="1862" spans="1:33">
      <c r="A1862" s="228"/>
      <c r="B1862" s="176"/>
      <c r="C1862" s="229"/>
      <c r="D1862" s="230"/>
      <c r="E1862" s="230"/>
      <c r="F1862" s="230"/>
      <c r="G1862" s="230"/>
      <c r="H1862" s="231"/>
      <c r="I1862" s="231"/>
      <c r="J1862" s="232"/>
      <c r="K1862" s="232"/>
      <c r="L1862" s="232"/>
      <c r="M1862" s="181">
        <f t="shared" si="287"/>
        <v>0</v>
      </c>
      <c r="N1862" s="181">
        <f>IF(H1862="",0,H1862*I1862*'Avoided Water Savings Cost'!$C$16)</f>
        <v>0</v>
      </c>
      <c r="O1862" s="545">
        <f>IF(C1862="",0,IF($B$3="NYSEG",C1862/(1-'Avoided Electric Costs 2020'!$W$21),IF($B$3="RG&amp;E",C1862/(1-'Avoided Electric Costs 2020'!$X$21),"")))</f>
        <v>0</v>
      </c>
      <c r="P1862" s="546">
        <f>IF(D1862="",0,IF($B$3="NYSEG",D1862/(1-'Avoided Electric Costs 2020'!$W$21),IF($B$3="RG&amp;E",D1862/(1-'Avoided Electric Costs 2020'!$X$21),"")))</f>
        <v>0</v>
      </c>
      <c r="Q1862" s="546">
        <f>IF(E1862="",0,IF($B$3="NYSEG",E1862/(1-'Avoided Natural Gas Costs 2020'!$J$34),IF($B$3="RG&amp;E",E1862/(1-'Avoided Natural Gas Costs 2020'!$K$34),"")))</f>
        <v>0</v>
      </c>
      <c r="R1862" s="233" t="str">
        <f>IFERROR(IF(P1862*'BCA Inputs'!$C$1+Q1862*'BCA Inputs'!$C$2+F1862*'BCA Inputs'!$C$2+G1862*'BCA Inputs'!$C$2=0,"",P1862*'BCA Inputs'!$C$1+Q1862*'BCA Inputs'!$C$2+F1862*'BCA Inputs'!$C$2+G1862*'BCA Inputs'!$C$2),"")</f>
        <v/>
      </c>
      <c r="S1862" s="181" t="str">
        <f t="shared" si="280"/>
        <v/>
      </c>
      <c r="T1862" s="181" t="str">
        <f>IFERROR(IF($B$3="NYSEG",(INDEX('BCA Inputs'!$N$14:$N$54,MATCH(I1862,'BCA Inputs'!$M$14:$M$54,0))*P1862+INDEX('BCA Inputs'!$O$14:$O$54,MATCH(I1862,'BCA Inputs'!$M$14:$M$54,0))*O1862+INDEX('BCA Inputs'!P:P,MATCH(I1862,'BCA Inputs'!M:M,0))*Q1862+INDEX('BCA Inputs'!Q:Q,MATCH(I1862,'BCA Inputs'!M:M,0))*F1862+INDEX('BCA Inputs'!R:R,MATCH(I1862,'BCA Inputs'!M:M,0))*G1862)+L1862+N1862,IF($B$3="RG&amp;E",(INDEX('BCA Inputs'!$AX$14:$AX$54,MATCH(I1862,'BCA Inputs'!$AW$14:$AW$54,0))*P1862+INDEX('BCA Inputs'!$AY$14:$AY$54,MATCH(I1862,'BCA Inputs'!$AW$14:$AW$54,0))*O1862+INDEX('BCA Inputs'!$AZ$14:$AZ$54,MATCH(I1862,'BCA Inputs'!$AW$14:$AW$54,0))*Q1862+INDEX('BCA Inputs'!$BA$14:$BA$54,MATCH(I1862,'BCA Inputs'!$AW$14:$AW$54,0))*F1862+INDEX('BCA Inputs'!$BB$14:$BB$54,MATCH(I1862,'BCA Inputs'!$AW$14:$AW$54,0))*G1862)+L1862+N1862,"")),"")</f>
        <v/>
      </c>
      <c r="U1862" s="234" t="str">
        <f t="shared" si="281"/>
        <v/>
      </c>
      <c r="V1862" s="234" t="str">
        <f t="shared" si="282"/>
        <v/>
      </c>
      <c r="W1862" s="234" t="str">
        <f t="shared" si="283"/>
        <v/>
      </c>
      <c r="Y1862" s="235" t="str">
        <f t="shared" si="284"/>
        <v/>
      </c>
      <c r="Z1862" s="236" t="str">
        <f>IFERROR(IF($B$3="NYSEG",INDEX('BCA Inputs'!$X$14:$X$54,MATCH(I1862,'BCA Inputs'!$M$14:$M$54,0))*P1862+INDEX('BCA Inputs'!$Y$14:$Y$54,MATCH(I1862,'BCA Inputs'!$M$14:$M$54,0))*O1862+INDEX('BCA Inputs'!$Z$14:$Z$54,MATCH(I1862,'BCA Inputs'!$M$14:$M$54,0))*Q1862+INDEX('BCA Inputs'!$AA$14:$AA$54,MATCH(I1862,'BCA Inputs'!$M$14:$M$54,0))*F1862+INDEX('BCA Inputs'!$AB$14:$AB$54,MATCH(I1862,'BCA Inputs'!$M$14:$M$54,0))*G1862,IF($B$3="RG&amp;E",INDEX('BCA Inputs'!$BG$14:$BG$54,MATCH(I1862,'BCA Inputs'!$AW$14:$AW$54,0))*P1862+INDEX('BCA Inputs'!$BH$14:$BH$54,MATCH(I1862,'BCA Inputs'!$AW$14:$AW$54,0))*O1862+INDEX('BCA Inputs'!$BI$14:$BI$54,MATCH(I1862,'BCA Inputs'!$AW$14:$AW$54,0))*Q1862+INDEX('BCA Inputs'!$BJ$14:$BJ$54,MATCH(I1862,'BCA Inputs'!$AW$14:$AW$54,0))*F1862+INDEX('BCA Inputs'!$BK$14:$BK$54,MATCH(I1862,'BCA Inputs'!$AW$14:$AW$54,0))*G1862,"")),"")</f>
        <v/>
      </c>
      <c r="AA1862" s="237" t="str">
        <f t="shared" si="285"/>
        <v/>
      </c>
      <c r="AC1862" s="238" t="str">
        <f>IFERROR((K1862+R1862)+IF($B$3="NYSEG",INDEX('BCA Inputs'!$AI$14:$AI$54,MATCH(I1862,'BCA Inputs'!$M$14:$M$54,0))*P1862+INDEX('BCA Inputs'!$AJ$14:$AJ$54,MATCH(I1862,'BCA Inputs'!$M$14:$M$54,0))*Q1862,IF($B$3="RG&amp;E",INDEX('BCA Inputs'!$BR$14:$BR$54,MATCH(I1862,'BCA Inputs'!$AW$14:$AW$54,0))*P1862+INDEX('BCA Inputs'!$BS$14:$BS$54,MATCH(I1862,'BCA Inputs'!$AW$14:$AW$54,0))*Q1862,"")),"")</f>
        <v/>
      </c>
      <c r="AD1862" s="181" t="str">
        <f>IFERROR(IF($B$3="NYSEG",INDEX('BCA Inputs'!$AD$14:$AD$54,MATCH(I1862,'BCA Inputs'!$M$14:$M$54,0))*P1862+INDEX('BCA Inputs'!$AE$14:$AE$54,MATCH(I1862,'BCA Inputs'!$M$14:$M$54,0))*O1862+INDEX('BCA Inputs'!$AF$14:$AF$54,MATCH(I1862,'BCA Inputs'!$M$14:$M$54,0))*Q1862+INDEX('BCA Inputs'!$AG$14:$AG$54,MATCH(I1862,'BCA Inputs'!$M$14:$M$54,0))*F1862+INDEX('BCA Inputs'!$AH$14:$AH$54,MATCH(I1862,'BCA Inputs'!$M$14:$M$54,0))*G1862,IF($B$3="RG&amp;E",INDEX('BCA Inputs'!$BM$14:$BM$54,MATCH(I1862,'BCA Inputs'!$AW$14:$AW$54,0))*P1862+INDEX('BCA Inputs'!$BN$14:$BN$54,MATCH(I1862,'BCA Inputs'!$AW$14:$AW$54,0))*O1862+INDEX('BCA Inputs'!$BO$14:$BO$54,MATCH(I1862,'BCA Inputs'!$AW$14:$AW$54,0))*Q1862+INDEX('BCA Inputs'!$BP$14:$BP$54,MATCH(I1862,'BCA Inputs'!$AW$14:$AW$54,0))*F1862+INDEX('BCA Inputs'!$BQ$14:$BQ$54,MATCH(I1862,'BCA Inputs'!$AW$14:$AW$54,0))*G1862,"")),"")</f>
        <v/>
      </c>
      <c r="AE1862" s="237" t="str">
        <f t="shared" si="286"/>
        <v/>
      </c>
      <c r="AF1862" s="198">
        <f t="shared" si="288"/>
        <v>0</v>
      </c>
      <c r="AG1862" s="239">
        <f t="shared" si="289"/>
        <v>0</v>
      </c>
    </row>
    <row r="1863" spans="1:33">
      <c r="A1863" s="228"/>
      <c r="B1863" s="176"/>
      <c r="C1863" s="229"/>
      <c r="D1863" s="230"/>
      <c r="E1863" s="230"/>
      <c r="F1863" s="230"/>
      <c r="G1863" s="230"/>
      <c r="H1863" s="231"/>
      <c r="I1863" s="231"/>
      <c r="J1863" s="232"/>
      <c r="K1863" s="232"/>
      <c r="L1863" s="232"/>
      <c r="M1863" s="181">
        <f t="shared" si="287"/>
        <v>0</v>
      </c>
      <c r="N1863" s="181">
        <f>IF(H1863="",0,H1863*I1863*'Avoided Water Savings Cost'!$C$16)</f>
        <v>0</v>
      </c>
      <c r="O1863" s="545">
        <f>IF(C1863="",0,IF($B$3="NYSEG",C1863/(1-'Avoided Electric Costs 2020'!$W$21),IF($B$3="RG&amp;E",C1863/(1-'Avoided Electric Costs 2020'!$X$21),"")))</f>
        <v>0</v>
      </c>
      <c r="P1863" s="546">
        <f>IF(D1863="",0,IF($B$3="NYSEG",D1863/(1-'Avoided Electric Costs 2020'!$W$21),IF($B$3="RG&amp;E",D1863/(1-'Avoided Electric Costs 2020'!$X$21),"")))</f>
        <v>0</v>
      </c>
      <c r="Q1863" s="546">
        <f>IF(E1863="",0,IF($B$3="NYSEG",E1863/(1-'Avoided Natural Gas Costs 2020'!$J$34),IF($B$3="RG&amp;E",E1863/(1-'Avoided Natural Gas Costs 2020'!$K$34),"")))</f>
        <v>0</v>
      </c>
      <c r="R1863" s="233" t="str">
        <f>IFERROR(IF(P1863*'BCA Inputs'!$C$1+Q1863*'BCA Inputs'!$C$2+F1863*'BCA Inputs'!$C$2+G1863*'BCA Inputs'!$C$2=0,"",P1863*'BCA Inputs'!$C$1+Q1863*'BCA Inputs'!$C$2+F1863*'BCA Inputs'!$C$2+G1863*'BCA Inputs'!$C$2),"")</f>
        <v/>
      </c>
      <c r="S1863" s="181" t="str">
        <f t="shared" si="280"/>
        <v/>
      </c>
      <c r="T1863" s="181" t="str">
        <f>IFERROR(IF($B$3="NYSEG",(INDEX('BCA Inputs'!$N$14:$N$54,MATCH(I1863,'BCA Inputs'!$M$14:$M$54,0))*P1863+INDEX('BCA Inputs'!$O$14:$O$54,MATCH(I1863,'BCA Inputs'!$M$14:$M$54,0))*O1863+INDEX('BCA Inputs'!P:P,MATCH(I1863,'BCA Inputs'!M:M,0))*Q1863+INDEX('BCA Inputs'!Q:Q,MATCH(I1863,'BCA Inputs'!M:M,0))*F1863+INDEX('BCA Inputs'!R:R,MATCH(I1863,'BCA Inputs'!M:M,0))*G1863)+L1863+N1863,IF($B$3="RG&amp;E",(INDEX('BCA Inputs'!$AX$14:$AX$54,MATCH(I1863,'BCA Inputs'!$AW$14:$AW$54,0))*P1863+INDEX('BCA Inputs'!$AY$14:$AY$54,MATCH(I1863,'BCA Inputs'!$AW$14:$AW$54,0))*O1863+INDEX('BCA Inputs'!$AZ$14:$AZ$54,MATCH(I1863,'BCA Inputs'!$AW$14:$AW$54,0))*Q1863+INDEX('BCA Inputs'!$BA$14:$BA$54,MATCH(I1863,'BCA Inputs'!$AW$14:$AW$54,0))*F1863+INDEX('BCA Inputs'!$BB$14:$BB$54,MATCH(I1863,'BCA Inputs'!$AW$14:$AW$54,0))*G1863)+L1863+N1863,"")),"")</f>
        <v/>
      </c>
      <c r="U1863" s="234" t="str">
        <f t="shared" si="281"/>
        <v/>
      </c>
      <c r="V1863" s="234" t="str">
        <f t="shared" si="282"/>
        <v/>
      </c>
      <c r="W1863" s="234" t="str">
        <f t="shared" si="283"/>
        <v/>
      </c>
      <c r="Y1863" s="235" t="str">
        <f t="shared" si="284"/>
        <v/>
      </c>
      <c r="Z1863" s="236" t="str">
        <f>IFERROR(IF($B$3="NYSEG",INDEX('BCA Inputs'!$X$14:$X$54,MATCH(I1863,'BCA Inputs'!$M$14:$M$54,0))*P1863+INDEX('BCA Inputs'!$Y$14:$Y$54,MATCH(I1863,'BCA Inputs'!$M$14:$M$54,0))*O1863+INDEX('BCA Inputs'!$Z$14:$Z$54,MATCH(I1863,'BCA Inputs'!$M$14:$M$54,0))*Q1863+INDEX('BCA Inputs'!$AA$14:$AA$54,MATCH(I1863,'BCA Inputs'!$M$14:$M$54,0))*F1863+INDEX('BCA Inputs'!$AB$14:$AB$54,MATCH(I1863,'BCA Inputs'!$M$14:$M$54,0))*G1863,IF($B$3="RG&amp;E",INDEX('BCA Inputs'!$BG$14:$BG$54,MATCH(I1863,'BCA Inputs'!$AW$14:$AW$54,0))*P1863+INDEX('BCA Inputs'!$BH$14:$BH$54,MATCH(I1863,'BCA Inputs'!$AW$14:$AW$54,0))*O1863+INDEX('BCA Inputs'!$BI$14:$BI$54,MATCH(I1863,'BCA Inputs'!$AW$14:$AW$54,0))*Q1863+INDEX('BCA Inputs'!$BJ$14:$BJ$54,MATCH(I1863,'BCA Inputs'!$AW$14:$AW$54,0))*F1863+INDEX('BCA Inputs'!$BK$14:$BK$54,MATCH(I1863,'BCA Inputs'!$AW$14:$AW$54,0))*G1863,"")),"")</f>
        <v/>
      </c>
      <c r="AA1863" s="237" t="str">
        <f t="shared" si="285"/>
        <v/>
      </c>
      <c r="AC1863" s="238" t="str">
        <f>IFERROR((K1863+R1863)+IF($B$3="NYSEG",INDEX('BCA Inputs'!$AI$14:$AI$54,MATCH(I1863,'BCA Inputs'!$M$14:$M$54,0))*P1863+INDEX('BCA Inputs'!$AJ$14:$AJ$54,MATCH(I1863,'BCA Inputs'!$M$14:$M$54,0))*Q1863,IF($B$3="RG&amp;E",INDEX('BCA Inputs'!$BR$14:$BR$54,MATCH(I1863,'BCA Inputs'!$AW$14:$AW$54,0))*P1863+INDEX('BCA Inputs'!$BS$14:$BS$54,MATCH(I1863,'BCA Inputs'!$AW$14:$AW$54,0))*Q1863,"")),"")</f>
        <v/>
      </c>
      <c r="AD1863" s="181" t="str">
        <f>IFERROR(IF($B$3="NYSEG",INDEX('BCA Inputs'!$AD$14:$AD$54,MATCH(I1863,'BCA Inputs'!$M$14:$M$54,0))*P1863+INDEX('BCA Inputs'!$AE$14:$AE$54,MATCH(I1863,'BCA Inputs'!$M$14:$M$54,0))*O1863+INDEX('BCA Inputs'!$AF$14:$AF$54,MATCH(I1863,'BCA Inputs'!$M$14:$M$54,0))*Q1863+INDEX('BCA Inputs'!$AG$14:$AG$54,MATCH(I1863,'BCA Inputs'!$M$14:$M$54,0))*F1863+INDEX('BCA Inputs'!$AH$14:$AH$54,MATCH(I1863,'BCA Inputs'!$M$14:$M$54,0))*G1863,IF($B$3="RG&amp;E",INDEX('BCA Inputs'!$BM$14:$BM$54,MATCH(I1863,'BCA Inputs'!$AW$14:$AW$54,0))*P1863+INDEX('BCA Inputs'!$BN$14:$BN$54,MATCH(I1863,'BCA Inputs'!$AW$14:$AW$54,0))*O1863+INDEX('BCA Inputs'!$BO$14:$BO$54,MATCH(I1863,'BCA Inputs'!$AW$14:$AW$54,0))*Q1863+INDEX('BCA Inputs'!$BP$14:$BP$54,MATCH(I1863,'BCA Inputs'!$AW$14:$AW$54,0))*F1863+INDEX('BCA Inputs'!$BQ$14:$BQ$54,MATCH(I1863,'BCA Inputs'!$AW$14:$AW$54,0))*G1863,"")),"")</f>
        <v/>
      </c>
      <c r="AE1863" s="237" t="str">
        <f t="shared" si="286"/>
        <v/>
      </c>
      <c r="AF1863" s="198">
        <f t="shared" si="288"/>
        <v>0</v>
      </c>
      <c r="AG1863" s="239">
        <f t="shared" si="289"/>
        <v>0</v>
      </c>
    </row>
    <row r="1864" spans="1:33">
      <c r="A1864" s="228"/>
      <c r="B1864" s="176"/>
      <c r="C1864" s="229"/>
      <c r="D1864" s="230"/>
      <c r="E1864" s="230"/>
      <c r="F1864" s="230"/>
      <c r="G1864" s="230"/>
      <c r="H1864" s="231"/>
      <c r="I1864" s="231"/>
      <c r="J1864" s="232"/>
      <c r="K1864" s="232"/>
      <c r="L1864" s="232"/>
      <c r="M1864" s="181">
        <f t="shared" si="287"/>
        <v>0</v>
      </c>
      <c r="N1864" s="181">
        <f>IF(H1864="",0,H1864*I1864*'Avoided Water Savings Cost'!$C$16)</f>
        <v>0</v>
      </c>
      <c r="O1864" s="545">
        <f>IF(C1864="",0,IF($B$3="NYSEG",C1864/(1-'Avoided Electric Costs 2020'!$W$21),IF($B$3="RG&amp;E",C1864/(1-'Avoided Electric Costs 2020'!$X$21),"")))</f>
        <v>0</v>
      </c>
      <c r="P1864" s="546">
        <f>IF(D1864="",0,IF($B$3="NYSEG",D1864/(1-'Avoided Electric Costs 2020'!$W$21),IF($B$3="RG&amp;E",D1864/(1-'Avoided Electric Costs 2020'!$X$21),"")))</f>
        <v>0</v>
      </c>
      <c r="Q1864" s="546">
        <f>IF(E1864="",0,IF($B$3="NYSEG",E1864/(1-'Avoided Natural Gas Costs 2020'!$J$34),IF($B$3="RG&amp;E",E1864/(1-'Avoided Natural Gas Costs 2020'!$K$34),"")))</f>
        <v>0</v>
      </c>
      <c r="R1864" s="233" t="str">
        <f>IFERROR(IF(P1864*'BCA Inputs'!$C$1+Q1864*'BCA Inputs'!$C$2+F1864*'BCA Inputs'!$C$2+G1864*'BCA Inputs'!$C$2=0,"",P1864*'BCA Inputs'!$C$1+Q1864*'BCA Inputs'!$C$2+F1864*'BCA Inputs'!$C$2+G1864*'BCA Inputs'!$C$2),"")</f>
        <v/>
      </c>
      <c r="S1864" s="181" t="str">
        <f t="shared" si="280"/>
        <v/>
      </c>
      <c r="T1864" s="181" t="str">
        <f>IFERROR(IF($B$3="NYSEG",(INDEX('BCA Inputs'!$N$14:$N$54,MATCH(I1864,'BCA Inputs'!$M$14:$M$54,0))*P1864+INDEX('BCA Inputs'!$O$14:$O$54,MATCH(I1864,'BCA Inputs'!$M$14:$M$54,0))*O1864+INDEX('BCA Inputs'!P:P,MATCH(I1864,'BCA Inputs'!M:M,0))*Q1864+INDEX('BCA Inputs'!Q:Q,MATCH(I1864,'BCA Inputs'!M:M,0))*F1864+INDEX('BCA Inputs'!R:R,MATCH(I1864,'BCA Inputs'!M:M,0))*G1864)+L1864+N1864,IF($B$3="RG&amp;E",(INDEX('BCA Inputs'!$AX$14:$AX$54,MATCH(I1864,'BCA Inputs'!$AW$14:$AW$54,0))*P1864+INDEX('BCA Inputs'!$AY$14:$AY$54,MATCH(I1864,'BCA Inputs'!$AW$14:$AW$54,0))*O1864+INDEX('BCA Inputs'!$AZ$14:$AZ$54,MATCH(I1864,'BCA Inputs'!$AW$14:$AW$54,0))*Q1864+INDEX('BCA Inputs'!$BA$14:$BA$54,MATCH(I1864,'BCA Inputs'!$AW$14:$AW$54,0))*F1864+INDEX('BCA Inputs'!$BB$14:$BB$54,MATCH(I1864,'BCA Inputs'!$AW$14:$AW$54,0))*G1864)+L1864+N1864,"")),"")</f>
        <v/>
      </c>
      <c r="U1864" s="234" t="str">
        <f t="shared" si="281"/>
        <v/>
      </c>
      <c r="V1864" s="234" t="str">
        <f t="shared" si="282"/>
        <v/>
      </c>
      <c r="W1864" s="234" t="str">
        <f t="shared" si="283"/>
        <v/>
      </c>
      <c r="Y1864" s="235" t="str">
        <f t="shared" si="284"/>
        <v/>
      </c>
      <c r="Z1864" s="236" t="str">
        <f>IFERROR(IF($B$3="NYSEG",INDEX('BCA Inputs'!$X$14:$X$54,MATCH(I1864,'BCA Inputs'!$M$14:$M$54,0))*P1864+INDEX('BCA Inputs'!$Y$14:$Y$54,MATCH(I1864,'BCA Inputs'!$M$14:$M$54,0))*O1864+INDEX('BCA Inputs'!$Z$14:$Z$54,MATCH(I1864,'BCA Inputs'!$M$14:$M$54,0))*Q1864+INDEX('BCA Inputs'!$AA$14:$AA$54,MATCH(I1864,'BCA Inputs'!$M$14:$M$54,0))*F1864+INDEX('BCA Inputs'!$AB$14:$AB$54,MATCH(I1864,'BCA Inputs'!$M$14:$M$54,0))*G1864,IF($B$3="RG&amp;E",INDEX('BCA Inputs'!$BG$14:$BG$54,MATCH(I1864,'BCA Inputs'!$AW$14:$AW$54,0))*P1864+INDEX('BCA Inputs'!$BH$14:$BH$54,MATCH(I1864,'BCA Inputs'!$AW$14:$AW$54,0))*O1864+INDEX('BCA Inputs'!$BI$14:$BI$54,MATCH(I1864,'BCA Inputs'!$AW$14:$AW$54,0))*Q1864+INDEX('BCA Inputs'!$BJ$14:$BJ$54,MATCH(I1864,'BCA Inputs'!$AW$14:$AW$54,0))*F1864+INDEX('BCA Inputs'!$BK$14:$BK$54,MATCH(I1864,'BCA Inputs'!$AW$14:$AW$54,0))*G1864,"")),"")</f>
        <v/>
      </c>
      <c r="AA1864" s="237" t="str">
        <f t="shared" si="285"/>
        <v/>
      </c>
      <c r="AC1864" s="238" t="str">
        <f>IFERROR((K1864+R1864)+IF($B$3="NYSEG",INDEX('BCA Inputs'!$AI$14:$AI$54,MATCH(I1864,'BCA Inputs'!$M$14:$M$54,0))*P1864+INDEX('BCA Inputs'!$AJ$14:$AJ$54,MATCH(I1864,'BCA Inputs'!$M$14:$M$54,0))*Q1864,IF($B$3="RG&amp;E",INDEX('BCA Inputs'!$BR$14:$BR$54,MATCH(I1864,'BCA Inputs'!$AW$14:$AW$54,0))*P1864+INDEX('BCA Inputs'!$BS$14:$BS$54,MATCH(I1864,'BCA Inputs'!$AW$14:$AW$54,0))*Q1864,"")),"")</f>
        <v/>
      </c>
      <c r="AD1864" s="181" t="str">
        <f>IFERROR(IF($B$3="NYSEG",INDEX('BCA Inputs'!$AD$14:$AD$54,MATCH(I1864,'BCA Inputs'!$M$14:$M$54,0))*P1864+INDEX('BCA Inputs'!$AE$14:$AE$54,MATCH(I1864,'BCA Inputs'!$M$14:$M$54,0))*O1864+INDEX('BCA Inputs'!$AF$14:$AF$54,MATCH(I1864,'BCA Inputs'!$M$14:$M$54,0))*Q1864+INDEX('BCA Inputs'!$AG$14:$AG$54,MATCH(I1864,'BCA Inputs'!$M$14:$M$54,0))*F1864+INDEX('BCA Inputs'!$AH$14:$AH$54,MATCH(I1864,'BCA Inputs'!$M$14:$M$54,0))*G1864,IF($B$3="RG&amp;E",INDEX('BCA Inputs'!$BM$14:$BM$54,MATCH(I1864,'BCA Inputs'!$AW$14:$AW$54,0))*P1864+INDEX('BCA Inputs'!$BN$14:$BN$54,MATCH(I1864,'BCA Inputs'!$AW$14:$AW$54,0))*O1864+INDEX('BCA Inputs'!$BO$14:$BO$54,MATCH(I1864,'BCA Inputs'!$AW$14:$AW$54,0))*Q1864+INDEX('BCA Inputs'!$BP$14:$BP$54,MATCH(I1864,'BCA Inputs'!$AW$14:$AW$54,0))*F1864+INDEX('BCA Inputs'!$BQ$14:$BQ$54,MATCH(I1864,'BCA Inputs'!$AW$14:$AW$54,0))*G1864,"")),"")</f>
        <v/>
      </c>
      <c r="AE1864" s="237" t="str">
        <f t="shared" si="286"/>
        <v/>
      </c>
      <c r="AF1864" s="198">
        <f t="shared" si="288"/>
        <v>0</v>
      </c>
      <c r="AG1864" s="239">
        <f t="shared" si="289"/>
        <v>0</v>
      </c>
    </row>
    <row r="1865" spans="1:33">
      <c r="A1865" s="228"/>
      <c r="B1865" s="176"/>
      <c r="C1865" s="229"/>
      <c r="D1865" s="230"/>
      <c r="E1865" s="230"/>
      <c r="F1865" s="230"/>
      <c r="G1865" s="230"/>
      <c r="H1865" s="231"/>
      <c r="I1865" s="231"/>
      <c r="J1865" s="232"/>
      <c r="K1865" s="232"/>
      <c r="L1865" s="232"/>
      <c r="M1865" s="181">
        <f t="shared" si="287"/>
        <v>0</v>
      </c>
      <c r="N1865" s="181">
        <f>IF(H1865="",0,H1865*I1865*'Avoided Water Savings Cost'!$C$16)</f>
        <v>0</v>
      </c>
      <c r="O1865" s="545">
        <f>IF(C1865="",0,IF($B$3="NYSEG",C1865/(1-'Avoided Electric Costs 2020'!$W$21),IF($B$3="RG&amp;E",C1865/(1-'Avoided Electric Costs 2020'!$X$21),"")))</f>
        <v>0</v>
      </c>
      <c r="P1865" s="546">
        <f>IF(D1865="",0,IF($B$3="NYSEG",D1865/(1-'Avoided Electric Costs 2020'!$W$21),IF($B$3="RG&amp;E",D1865/(1-'Avoided Electric Costs 2020'!$X$21),"")))</f>
        <v>0</v>
      </c>
      <c r="Q1865" s="546">
        <f>IF(E1865="",0,IF($B$3="NYSEG",E1865/(1-'Avoided Natural Gas Costs 2020'!$J$34),IF($B$3="RG&amp;E",E1865/(1-'Avoided Natural Gas Costs 2020'!$K$34),"")))</f>
        <v>0</v>
      </c>
      <c r="R1865" s="233" t="str">
        <f>IFERROR(IF(P1865*'BCA Inputs'!$C$1+Q1865*'BCA Inputs'!$C$2+F1865*'BCA Inputs'!$C$2+G1865*'BCA Inputs'!$C$2=0,"",P1865*'BCA Inputs'!$C$1+Q1865*'BCA Inputs'!$C$2+F1865*'BCA Inputs'!$C$2+G1865*'BCA Inputs'!$C$2),"")</f>
        <v/>
      </c>
      <c r="S1865" s="181" t="str">
        <f t="shared" si="280"/>
        <v/>
      </c>
      <c r="T1865" s="181" t="str">
        <f>IFERROR(IF($B$3="NYSEG",(INDEX('BCA Inputs'!$N$14:$N$54,MATCH(I1865,'BCA Inputs'!$M$14:$M$54,0))*P1865+INDEX('BCA Inputs'!$O$14:$O$54,MATCH(I1865,'BCA Inputs'!$M$14:$M$54,0))*O1865+INDEX('BCA Inputs'!P:P,MATCH(I1865,'BCA Inputs'!M:M,0))*Q1865+INDEX('BCA Inputs'!Q:Q,MATCH(I1865,'BCA Inputs'!M:M,0))*F1865+INDEX('BCA Inputs'!R:R,MATCH(I1865,'BCA Inputs'!M:M,0))*G1865)+L1865+N1865,IF($B$3="RG&amp;E",(INDEX('BCA Inputs'!$AX$14:$AX$54,MATCH(I1865,'BCA Inputs'!$AW$14:$AW$54,0))*P1865+INDEX('BCA Inputs'!$AY$14:$AY$54,MATCH(I1865,'BCA Inputs'!$AW$14:$AW$54,0))*O1865+INDEX('BCA Inputs'!$AZ$14:$AZ$54,MATCH(I1865,'BCA Inputs'!$AW$14:$AW$54,0))*Q1865+INDEX('BCA Inputs'!$BA$14:$BA$54,MATCH(I1865,'BCA Inputs'!$AW$14:$AW$54,0))*F1865+INDEX('BCA Inputs'!$BB$14:$BB$54,MATCH(I1865,'BCA Inputs'!$AW$14:$AW$54,0))*G1865)+L1865+N1865,"")),"")</f>
        <v/>
      </c>
      <c r="U1865" s="234" t="str">
        <f t="shared" si="281"/>
        <v/>
      </c>
      <c r="V1865" s="234" t="str">
        <f t="shared" si="282"/>
        <v/>
      </c>
      <c r="W1865" s="234" t="str">
        <f t="shared" si="283"/>
        <v/>
      </c>
      <c r="Y1865" s="235" t="str">
        <f t="shared" si="284"/>
        <v/>
      </c>
      <c r="Z1865" s="236" t="str">
        <f>IFERROR(IF($B$3="NYSEG",INDEX('BCA Inputs'!$X$14:$X$54,MATCH(I1865,'BCA Inputs'!$M$14:$M$54,0))*P1865+INDEX('BCA Inputs'!$Y$14:$Y$54,MATCH(I1865,'BCA Inputs'!$M$14:$M$54,0))*O1865+INDEX('BCA Inputs'!$Z$14:$Z$54,MATCH(I1865,'BCA Inputs'!$M$14:$M$54,0))*Q1865+INDEX('BCA Inputs'!$AA$14:$AA$54,MATCH(I1865,'BCA Inputs'!$M$14:$M$54,0))*F1865+INDEX('BCA Inputs'!$AB$14:$AB$54,MATCH(I1865,'BCA Inputs'!$M$14:$M$54,0))*G1865,IF($B$3="RG&amp;E",INDEX('BCA Inputs'!$BG$14:$BG$54,MATCH(I1865,'BCA Inputs'!$AW$14:$AW$54,0))*P1865+INDEX('BCA Inputs'!$BH$14:$BH$54,MATCH(I1865,'BCA Inputs'!$AW$14:$AW$54,0))*O1865+INDEX('BCA Inputs'!$BI$14:$BI$54,MATCH(I1865,'BCA Inputs'!$AW$14:$AW$54,0))*Q1865+INDEX('BCA Inputs'!$BJ$14:$BJ$54,MATCH(I1865,'BCA Inputs'!$AW$14:$AW$54,0))*F1865+INDEX('BCA Inputs'!$BK$14:$BK$54,MATCH(I1865,'BCA Inputs'!$AW$14:$AW$54,0))*G1865,"")),"")</f>
        <v/>
      </c>
      <c r="AA1865" s="237" t="str">
        <f t="shared" si="285"/>
        <v/>
      </c>
      <c r="AC1865" s="238" t="str">
        <f>IFERROR((K1865+R1865)+IF($B$3="NYSEG",INDEX('BCA Inputs'!$AI$14:$AI$54,MATCH(I1865,'BCA Inputs'!$M$14:$M$54,0))*P1865+INDEX('BCA Inputs'!$AJ$14:$AJ$54,MATCH(I1865,'BCA Inputs'!$M$14:$M$54,0))*Q1865,IF($B$3="RG&amp;E",INDEX('BCA Inputs'!$BR$14:$BR$54,MATCH(I1865,'BCA Inputs'!$AW$14:$AW$54,0))*P1865+INDEX('BCA Inputs'!$BS$14:$BS$54,MATCH(I1865,'BCA Inputs'!$AW$14:$AW$54,0))*Q1865,"")),"")</f>
        <v/>
      </c>
      <c r="AD1865" s="181" t="str">
        <f>IFERROR(IF($B$3="NYSEG",INDEX('BCA Inputs'!$AD$14:$AD$54,MATCH(I1865,'BCA Inputs'!$M$14:$M$54,0))*P1865+INDEX('BCA Inputs'!$AE$14:$AE$54,MATCH(I1865,'BCA Inputs'!$M$14:$M$54,0))*O1865+INDEX('BCA Inputs'!$AF$14:$AF$54,MATCH(I1865,'BCA Inputs'!$M$14:$M$54,0))*Q1865+INDEX('BCA Inputs'!$AG$14:$AG$54,MATCH(I1865,'BCA Inputs'!$M$14:$M$54,0))*F1865+INDEX('BCA Inputs'!$AH$14:$AH$54,MATCH(I1865,'BCA Inputs'!$M$14:$M$54,0))*G1865,IF($B$3="RG&amp;E",INDEX('BCA Inputs'!$BM$14:$BM$54,MATCH(I1865,'BCA Inputs'!$AW$14:$AW$54,0))*P1865+INDEX('BCA Inputs'!$BN$14:$BN$54,MATCH(I1865,'BCA Inputs'!$AW$14:$AW$54,0))*O1865+INDEX('BCA Inputs'!$BO$14:$BO$54,MATCH(I1865,'BCA Inputs'!$AW$14:$AW$54,0))*Q1865+INDEX('BCA Inputs'!$BP$14:$BP$54,MATCH(I1865,'BCA Inputs'!$AW$14:$AW$54,0))*F1865+INDEX('BCA Inputs'!$BQ$14:$BQ$54,MATCH(I1865,'BCA Inputs'!$AW$14:$AW$54,0))*G1865,"")),"")</f>
        <v/>
      </c>
      <c r="AE1865" s="237" t="str">
        <f t="shared" si="286"/>
        <v/>
      </c>
      <c r="AF1865" s="198">
        <f t="shared" si="288"/>
        <v>0</v>
      </c>
      <c r="AG1865" s="239">
        <f t="shared" si="289"/>
        <v>0</v>
      </c>
    </row>
    <row r="1866" spans="1:33">
      <c r="A1866" s="228"/>
      <c r="B1866" s="176"/>
      <c r="C1866" s="229"/>
      <c r="D1866" s="230"/>
      <c r="E1866" s="230"/>
      <c r="F1866" s="230"/>
      <c r="G1866" s="230"/>
      <c r="H1866" s="231"/>
      <c r="I1866" s="231"/>
      <c r="J1866" s="232"/>
      <c r="K1866" s="232"/>
      <c r="L1866" s="232"/>
      <c r="M1866" s="181">
        <f t="shared" si="287"/>
        <v>0</v>
      </c>
      <c r="N1866" s="181">
        <f>IF(H1866="",0,H1866*I1866*'Avoided Water Savings Cost'!$C$16)</f>
        <v>0</v>
      </c>
      <c r="O1866" s="545">
        <f>IF(C1866="",0,IF($B$3="NYSEG",C1866/(1-'Avoided Electric Costs 2020'!$W$21),IF($B$3="RG&amp;E",C1866/(1-'Avoided Electric Costs 2020'!$X$21),"")))</f>
        <v>0</v>
      </c>
      <c r="P1866" s="546">
        <f>IF(D1866="",0,IF($B$3="NYSEG",D1866/(1-'Avoided Electric Costs 2020'!$W$21),IF($B$3="RG&amp;E",D1866/(1-'Avoided Electric Costs 2020'!$X$21),"")))</f>
        <v>0</v>
      </c>
      <c r="Q1866" s="546">
        <f>IF(E1866="",0,IF($B$3="NYSEG",E1866/(1-'Avoided Natural Gas Costs 2020'!$J$34),IF($B$3="RG&amp;E",E1866/(1-'Avoided Natural Gas Costs 2020'!$K$34),"")))</f>
        <v>0</v>
      </c>
      <c r="R1866" s="233" t="str">
        <f>IFERROR(IF(P1866*'BCA Inputs'!$C$1+Q1866*'BCA Inputs'!$C$2+F1866*'BCA Inputs'!$C$2+G1866*'BCA Inputs'!$C$2=0,"",P1866*'BCA Inputs'!$C$1+Q1866*'BCA Inputs'!$C$2+F1866*'BCA Inputs'!$C$2+G1866*'BCA Inputs'!$C$2),"")</f>
        <v/>
      </c>
      <c r="S1866" s="181" t="str">
        <f t="shared" si="280"/>
        <v/>
      </c>
      <c r="T1866" s="181" t="str">
        <f>IFERROR(IF($B$3="NYSEG",(INDEX('BCA Inputs'!$N$14:$N$54,MATCH(I1866,'BCA Inputs'!$M$14:$M$54,0))*P1866+INDEX('BCA Inputs'!$O$14:$O$54,MATCH(I1866,'BCA Inputs'!$M$14:$M$54,0))*O1866+INDEX('BCA Inputs'!P:P,MATCH(I1866,'BCA Inputs'!M:M,0))*Q1866+INDEX('BCA Inputs'!Q:Q,MATCH(I1866,'BCA Inputs'!M:M,0))*F1866+INDEX('BCA Inputs'!R:R,MATCH(I1866,'BCA Inputs'!M:M,0))*G1866)+L1866+N1866,IF($B$3="RG&amp;E",(INDEX('BCA Inputs'!$AX$14:$AX$54,MATCH(I1866,'BCA Inputs'!$AW$14:$AW$54,0))*P1866+INDEX('BCA Inputs'!$AY$14:$AY$54,MATCH(I1866,'BCA Inputs'!$AW$14:$AW$54,0))*O1866+INDEX('BCA Inputs'!$AZ$14:$AZ$54,MATCH(I1866,'BCA Inputs'!$AW$14:$AW$54,0))*Q1866+INDEX('BCA Inputs'!$BA$14:$BA$54,MATCH(I1866,'BCA Inputs'!$AW$14:$AW$54,0))*F1866+INDEX('BCA Inputs'!$BB$14:$BB$54,MATCH(I1866,'BCA Inputs'!$AW$14:$AW$54,0))*G1866)+L1866+N1866,"")),"")</f>
        <v/>
      </c>
      <c r="U1866" s="234" t="str">
        <f t="shared" si="281"/>
        <v/>
      </c>
      <c r="V1866" s="234" t="str">
        <f t="shared" si="282"/>
        <v/>
      </c>
      <c r="W1866" s="234" t="str">
        <f t="shared" si="283"/>
        <v/>
      </c>
      <c r="Y1866" s="235" t="str">
        <f t="shared" si="284"/>
        <v/>
      </c>
      <c r="Z1866" s="236" t="str">
        <f>IFERROR(IF($B$3="NYSEG",INDEX('BCA Inputs'!$X$14:$X$54,MATCH(I1866,'BCA Inputs'!$M$14:$M$54,0))*P1866+INDEX('BCA Inputs'!$Y$14:$Y$54,MATCH(I1866,'BCA Inputs'!$M$14:$M$54,0))*O1866+INDEX('BCA Inputs'!$Z$14:$Z$54,MATCH(I1866,'BCA Inputs'!$M$14:$M$54,0))*Q1866+INDEX('BCA Inputs'!$AA$14:$AA$54,MATCH(I1866,'BCA Inputs'!$M$14:$M$54,0))*F1866+INDEX('BCA Inputs'!$AB$14:$AB$54,MATCH(I1866,'BCA Inputs'!$M$14:$M$54,0))*G1866,IF($B$3="RG&amp;E",INDEX('BCA Inputs'!$BG$14:$BG$54,MATCH(I1866,'BCA Inputs'!$AW$14:$AW$54,0))*P1866+INDEX('BCA Inputs'!$BH$14:$BH$54,MATCH(I1866,'BCA Inputs'!$AW$14:$AW$54,0))*O1866+INDEX('BCA Inputs'!$BI$14:$BI$54,MATCH(I1866,'BCA Inputs'!$AW$14:$AW$54,0))*Q1866+INDEX('BCA Inputs'!$BJ$14:$BJ$54,MATCH(I1866,'BCA Inputs'!$AW$14:$AW$54,0))*F1866+INDEX('BCA Inputs'!$BK$14:$BK$54,MATCH(I1866,'BCA Inputs'!$AW$14:$AW$54,0))*G1866,"")),"")</f>
        <v/>
      </c>
      <c r="AA1866" s="237" t="str">
        <f t="shared" si="285"/>
        <v/>
      </c>
      <c r="AC1866" s="238" t="str">
        <f>IFERROR((K1866+R1866)+IF($B$3="NYSEG",INDEX('BCA Inputs'!$AI$14:$AI$54,MATCH(I1866,'BCA Inputs'!$M$14:$M$54,0))*P1866+INDEX('BCA Inputs'!$AJ$14:$AJ$54,MATCH(I1866,'BCA Inputs'!$M$14:$M$54,0))*Q1866,IF($B$3="RG&amp;E",INDEX('BCA Inputs'!$BR$14:$BR$54,MATCH(I1866,'BCA Inputs'!$AW$14:$AW$54,0))*P1866+INDEX('BCA Inputs'!$BS$14:$BS$54,MATCH(I1866,'BCA Inputs'!$AW$14:$AW$54,0))*Q1866,"")),"")</f>
        <v/>
      </c>
      <c r="AD1866" s="181" t="str">
        <f>IFERROR(IF($B$3="NYSEG",INDEX('BCA Inputs'!$AD$14:$AD$54,MATCH(I1866,'BCA Inputs'!$M$14:$M$54,0))*P1866+INDEX('BCA Inputs'!$AE$14:$AE$54,MATCH(I1866,'BCA Inputs'!$M$14:$M$54,0))*O1866+INDEX('BCA Inputs'!$AF$14:$AF$54,MATCH(I1866,'BCA Inputs'!$M$14:$M$54,0))*Q1866+INDEX('BCA Inputs'!$AG$14:$AG$54,MATCH(I1866,'BCA Inputs'!$M$14:$M$54,0))*F1866+INDEX('BCA Inputs'!$AH$14:$AH$54,MATCH(I1866,'BCA Inputs'!$M$14:$M$54,0))*G1866,IF($B$3="RG&amp;E",INDEX('BCA Inputs'!$BM$14:$BM$54,MATCH(I1866,'BCA Inputs'!$AW$14:$AW$54,0))*P1866+INDEX('BCA Inputs'!$BN$14:$BN$54,MATCH(I1866,'BCA Inputs'!$AW$14:$AW$54,0))*O1866+INDEX('BCA Inputs'!$BO$14:$BO$54,MATCH(I1866,'BCA Inputs'!$AW$14:$AW$54,0))*Q1866+INDEX('BCA Inputs'!$BP$14:$BP$54,MATCH(I1866,'BCA Inputs'!$AW$14:$AW$54,0))*F1866+INDEX('BCA Inputs'!$BQ$14:$BQ$54,MATCH(I1866,'BCA Inputs'!$AW$14:$AW$54,0))*G1866,"")),"")</f>
        <v/>
      </c>
      <c r="AE1866" s="237" t="str">
        <f t="shared" si="286"/>
        <v/>
      </c>
      <c r="AF1866" s="198">
        <f t="shared" si="288"/>
        <v>0</v>
      </c>
      <c r="AG1866" s="239">
        <f t="shared" si="289"/>
        <v>0</v>
      </c>
    </row>
    <row r="1867" spans="1:33">
      <c r="A1867" s="228"/>
      <c r="B1867" s="176"/>
      <c r="C1867" s="229"/>
      <c r="D1867" s="230"/>
      <c r="E1867" s="230"/>
      <c r="F1867" s="230"/>
      <c r="G1867" s="230"/>
      <c r="H1867" s="231"/>
      <c r="I1867" s="231"/>
      <c r="J1867" s="232"/>
      <c r="K1867" s="232"/>
      <c r="L1867" s="232"/>
      <c r="M1867" s="181">
        <f t="shared" si="287"/>
        <v>0</v>
      </c>
      <c r="N1867" s="181">
        <f>IF(H1867="",0,H1867*I1867*'Avoided Water Savings Cost'!$C$16)</f>
        <v>0</v>
      </c>
      <c r="O1867" s="545">
        <f>IF(C1867="",0,IF($B$3="NYSEG",C1867/(1-'Avoided Electric Costs 2020'!$W$21),IF($B$3="RG&amp;E",C1867/(1-'Avoided Electric Costs 2020'!$X$21),"")))</f>
        <v>0</v>
      </c>
      <c r="P1867" s="546">
        <f>IF(D1867="",0,IF($B$3="NYSEG",D1867/(1-'Avoided Electric Costs 2020'!$W$21),IF($B$3="RG&amp;E",D1867/(1-'Avoided Electric Costs 2020'!$X$21),"")))</f>
        <v>0</v>
      </c>
      <c r="Q1867" s="546">
        <f>IF(E1867="",0,IF($B$3="NYSEG",E1867/(1-'Avoided Natural Gas Costs 2020'!$J$34),IF($B$3="RG&amp;E",E1867/(1-'Avoided Natural Gas Costs 2020'!$K$34),"")))</f>
        <v>0</v>
      </c>
      <c r="R1867" s="233" t="str">
        <f>IFERROR(IF(P1867*'BCA Inputs'!$C$1+Q1867*'BCA Inputs'!$C$2+F1867*'BCA Inputs'!$C$2+G1867*'BCA Inputs'!$C$2=0,"",P1867*'BCA Inputs'!$C$1+Q1867*'BCA Inputs'!$C$2+F1867*'BCA Inputs'!$C$2+G1867*'BCA Inputs'!$C$2),"")</f>
        <v/>
      </c>
      <c r="S1867" s="181" t="str">
        <f t="shared" si="280"/>
        <v/>
      </c>
      <c r="T1867" s="181" t="str">
        <f>IFERROR(IF($B$3="NYSEG",(INDEX('BCA Inputs'!$N$14:$N$54,MATCH(I1867,'BCA Inputs'!$M$14:$M$54,0))*P1867+INDEX('BCA Inputs'!$O$14:$O$54,MATCH(I1867,'BCA Inputs'!$M$14:$M$54,0))*O1867+INDEX('BCA Inputs'!P:P,MATCH(I1867,'BCA Inputs'!M:M,0))*Q1867+INDEX('BCA Inputs'!Q:Q,MATCH(I1867,'BCA Inputs'!M:M,0))*F1867+INDEX('BCA Inputs'!R:R,MATCH(I1867,'BCA Inputs'!M:M,0))*G1867)+L1867+N1867,IF($B$3="RG&amp;E",(INDEX('BCA Inputs'!$AX$14:$AX$54,MATCH(I1867,'BCA Inputs'!$AW$14:$AW$54,0))*P1867+INDEX('BCA Inputs'!$AY$14:$AY$54,MATCH(I1867,'BCA Inputs'!$AW$14:$AW$54,0))*O1867+INDEX('BCA Inputs'!$AZ$14:$AZ$54,MATCH(I1867,'BCA Inputs'!$AW$14:$AW$54,0))*Q1867+INDEX('BCA Inputs'!$BA$14:$BA$54,MATCH(I1867,'BCA Inputs'!$AW$14:$AW$54,0))*F1867+INDEX('BCA Inputs'!$BB$14:$BB$54,MATCH(I1867,'BCA Inputs'!$AW$14:$AW$54,0))*G1867)+L1867+N1867,"")),"")</f>
        <v/>
      </c>
      <c r="U1867" s="234" t="str">
        <f t="shared" si="281"/>
        <v/>
      </c>
      <c r="V1867" s="234" t="str">
        <f t="shared" si="282"/>
        <v/>
      </c>
      <c r="W1867" s="234" t="str">
        <f t="shared" si="283"/>
        <v/>
      </c>
      <c r="Y1867" s="235" t="str">
        <f t="shared" si="284"/>
        <v/>
      </c>
      <c r="Z1867" s="236" t="str">
        <f>IFERROR(IF($B$3="NYSEG",INDEX('BCA Inputs'!$X$14:$X$54,MATCH(I1867,'BCA Inputs'!$M$14:$M$54,0))*P1867+INDEX('BCA Inputs'!$Y$14:$Y$54,MATCH(I1867,'BCA Inputs'!$M$14:$M$54,0))*O1867+INDEX('BCA Inputs'!$Z$14:$Z$54,MATCH(I1867,'BCA Inputs'!$M$14:$M$54,0))*Q1867+INDEX('BCA Inputs'!$AA$14:$AA$54,MATCH(I1867,'BCA Inputs'!$M$14:$M$54,0))*F1867+INDEX('BCA Inputs'!$AB$14:$AB$54,MATCH(I1867,'BCA Inputs'!$M$14:$M$54,0))*G1867,IF($B$3="RG&amp;E",INDEX('BCA Inputs'!$BG$14:$BG$54,MATCH(I1867,'BCA Inputs'!$AW$14:$AW$54,0))*P1867+INDEX('BCA Inputs'!$BH$14:$BH$54,MATCH(I1867,'BCA Inputs'!$AW$14:$AW$54,0))*O1867+INDEX('BCA Inputs'!$BI$14:$BI$54,MATCH(I1867,'BCA Inputs'!$AW$14:$AW$54,0))*Q1867+INDEX('BCA Inputs'!$BJ$14:$BJ$54,MATCH(I1867,'BCA Inputs'!$AW$14:$AW$54,0))*F1867+INDEX('BCA Inputs'!$BK$14:$BK$54,MATCH(I1867,'BCA Inputs'!$AW$14:$AW$54,0))*G1867,"")),"")</f>
        <v/>
      </c>
      <c r="AA1867" s="237" t="str">
        <f t="shared" si="285"/>
        <v/>
      </c>
      <c r="AC1867" s="238" t="str">
        <f>IFERROR((K1867+R1867)+IF($B$3="NYSEG",INDEX('BCA Inputs'!$AI$14:$AI$54,MATCH(I1867,'BCA Inputs'!$M$14:$M$54,0))*P1867+INDEX('BCA Inputs'!$AJ$14:$AJ$54,MATCH(I1867,'BCA Inputs'!$M$14:$M$54,0))*Q1867,IF($B$3="RG&amp;E",INDEX('BCA Inputs'!$BR$14:$BR$54,MATCH(I1867,'BCA Inputs'!$AW$14:$AW$54,0))*P1867+INDEX('BCA Inputs'!$BS$14:$BS$54,MATCH(I1867,'BCA Inputs'!$AW$14:$AW$54,0))*Q1867,"")),"")</f>
        <v/>
      </c>
      <c r="AD1867" s="181" t="str">
        <f>IFERROR(IF($B$3="NYSEG",INDEX('BCA Inputs'!$AD$14:$AD$54,MATCH(I1867,'BCA Inputs'!$M$14:$M$54,0))*P1867+INDEX('BCA Inputs'!$AE$14:$AE$54,MATCH(I1867,'BCA Inputs'!$M$14:$M$54,0))*O1867+INDEX('BCA Inputs'!$AF$14:$AF$54,MATCH(I1867,'BCA Inputs'!$M$14:$M$54,0))*Q1867+INDEX('BCA Inputs'!$AG$14:$AG$54,MATCH(I1867,'BCA Inputs'!$M$14:$M$54,0))*F1867+INDEX('BCA Inputs'!$AH$14:$AH$54,MATCH(I1867,'BCA Inputs'!$M$14:$M$54,0))*G1867,IF($B$3="RG&amp;E",INDEX('BCA Inputs'!$BM$14:$BM$54,MATCH(I1867,'BCA Inputs'!$AW$14:$AW$54,0))*P1867+INDEX('BCA Inputs'!$BN$14:$BN$54,MATCH(I1867,'BCA Inputs'!$AW$14:$AW$54,0))*O1867+INDEX('BCA Inputs'!$BO$14:$BO$54,MATCH(I1867,'BCA Inputs'!$AW$14:$AW$54,0))*Q1867+INDEX('BCA Inputs'!$BP$14:$BP$54,MATCH(I1867,'BCA Inputs'!$AW$14:$AW$54,0))*F1867+INDEX('BCA Inputs'!$BQ$14:$BQ$54,MATCH(I1867,'BCA Inputs'!$AW$14:$AW$54,0))*G1867,"")),"")</f>
        <v/>
      </c>
      <c r="AE1867" s="237" t="str">
        <f t="shared" si="286"/>
        <v/>
      </c>
      <c r="AF1867" s="198">
        <f t="shared" si="288"/>
        <v>0</v>
      </c>
      <c r="AG1867" s="239">
        <f t="shared" si="289"/>
        <v>0</v>
      </c>
    </row>
    <row r="1868" spans="1:33">
      <c r="A1868" s="228"/>
      <c r="B1868" s="176"/>
      <c r="C1868" s="229"/>
      <c r="D1868" s="230"/>
      <c r="E1868" s="230"/>
      <c r="F1868" s="230"/>
      <c r="G1868" s="230"/>
      <c r="H1868" s="231"/>
      <c r="I1868" s="231"/>
      <c r="J1868" s="232"/>
      <c r="K1868" s="232"/>
      <c r="L1868" s="232"/>
      <c r="M1868" s="181">
        <f t="shared" si="287"/>
        <v>0</v>
      </c>
      <c r="N1868" s="181">
        <f>IF(H1868="",0,H1868*I1868*'Avoided Water Savings Cost'!$C$16)</f>
        <v>0</v>
      </c>
      <c r="O1868" s="545">
        <f>IF(C1868="",0,IF($B$3="NYSEG",C1868/(1-'Avoided Electric Costs 2020'!$W$21),IF($B$3="RG&amp;E",C1868/(1-'Avoided Electric Costs 2020'!$X$21),"")))</f>
        <v>0</v>
      </c>
      <c r="P1868" s="546">
        <f>IF(D1868="",0,IF($B$3="NYSEG",D1868/(1-'Avoided Electric Costs 2020'!$W$21),IF($B$3="RG&amp;E",D1868/(1-'Avoided Electric Costs 2020'!$X$21),"")))</f>
        <v>0</v>
      </c>
      <c r="Q1868" s="546">
        <f>IF(E1868="",0,IF($B$3="NYSEG",E1868/(1-'Avoided Natural Gas Costs 2020'!$J$34),IF($B$3="RG&amp;E",E1868/(1-'Avoided Natural Gas Costs 2020'!$K$34),"")))</f>
        <v>0</v>
      </c>
      <c r="R1868" s="233" t="str">
        <f>IFERROR(IF(P1868*'BCA Inputs'!$C$1+Q1868*'BCA Inputs'!$C$2+F1868*'BCA Inputs'!$C$2+G1868*'BCA Inputs'!$C$2=0,"",P1868*'BCA Inputs'!$C$1+Q1868*'BCA Inputs'!$C$2+F1868*'BCA Inputs'!$C$2+G1868*'BCA Inputs'!$C$2),"")</f>
        <v/>
      </c>
      <c r="S1868" s="181" t="str">
        <f t="shared" si="280"/>
        <v/>
      </c>
      <c r="T1868" s="181" t="str">
        <f>IFERROR(IF($B$3="NYSEG",(INDEX('BCA Inputs'!$N$14:$N$54,MATCH(I1868,'BCA Inputs'!$M$14:$M$54,0))*P1868+INDEX('BCA Inputs'!$O$14:$O$54,MATCH(I1868,'BCA Inputs'!$M$14:$M$54,0))*O1868+INDEX('BCA Inputs'!P:P,MATCH(I1868,'BCA Inputs'!M:M,0))*Q1868+INDEX('BCA Inputs'!Q:Q,MATCH(I1868,'BCA Inputs'!M:M,0))*F1868+INDEX('BCA Inputs'!R:R,MATCH(I1868,'BCA Inputs'!M:M,0))*G1868)+L1868+N1868,IF($B$3="RG&amp;E",(INDEX('BCA Inputs'!$AX$14:$AX$54,MATCH(I1868,'BCA Inputs'!$AW$14:$AW$54,0))*P1868+INDEX('BCA Inputs'!$AY$14:$AY$54,MATCH(I1868,'BCA Inputs'!$AW$14:$AW$54,0))*O1868+INDEX('BCA Inputs'!$AZ$14:$AZ$54,MATCH(I1868,'BCA Inputs'!$AW$14:$AW$54,0))*Q1868+INDEX('BCA Inputs'!$BA$14:$BA$54,MATCH(I1868,'BCA Inputs'!$AW$14:$AW$54,0))*F1868+INDEX('BCA Inputs'!$BB$14:$BB$54,MATCH(I1868,'BCA Inputs'!$AW$14:$AW$54,0))*G1868)+L1868+N1868,"")),"")</f>
        <v/>
      </c>
      <c r="U1868" s="234" t="str">
        <f t="shared" si="281"/>
        <v/>
      </c>
      <c r="V1868" s="234" t="str">
        <f t="shared" si="282"/>
        <v/>
      </c>
      <c r="W1868" s="234" t="str">
        <f t="shared" si="283"/>
        <v/>
      </c>
      <c r="Y1868" s="235" t="str">
        <f t="shared" si="284"/>
        <v/>
      </c>
      <c r="Z1868" s="236" t="str">
        <f>IFERROR(IF($B$3="NYSEG",INDEX('BCA Inputs'!$X$14:$X$54,MATCH(I1868,'BCA Inputs'!$M$14:$M$54,0))*P1868+INDEX('BCA Inputs'!$Y$14:$Y$54,MATCH(I1868,'BCA Inputs'!$M$14:$M$54,0))*O1868+INDEX('BCA Inputs'!$Z$14:$Z$54,MATCH(I1868,'BCA Inputs'!$M$14:$M$54,0))*Q1868+INDEX('BCA Inputs'!$AA$14:$AA$54,MATCH(I1868,'BCA Inputs'!$M$14:$M$54,0))*F1868+INDEX('BCA Inputs'!$AB$14:$AB$54,MATCH(I1868,'BCA Inputs'!$M$14:$M$54,0))*G1868,IF($B$3="RG&amp;E",INDEX('BCA Inputs'!$BG$14:$BG$54,MATCH(I1868,'BCA Inputs'!$AW$14:$AW$54,0))*P1868+INDEX('BCA Inputs'!$BH$14:$BH$54,MATCH(I1868,'BCA Inputs'!$AW$14:$AW$54,0))*O1868+INDEX('BCA Inputs'!$BI$14:$BI$54,MATCH(I1868,'BCA Inputs'!$AW$14:$AW$54,0))*Q1868+INDEX('BCA Inputs'!$BJ$14:$BJ$54,MATCH(I1868,'BCA Inputs'!$AW$14:$AW$54,0))*F1868+INDEX('BCA Inputs'!$BK$14:$BK$54,MATCH(I1868,'BCA Inputs'!$AW$14:$AW$54,0))*G1868,"")),"")</f>
        <v/>
      </c>
      <c r="AA1868" s="237" t="str">
        <f t="shared" si="285"/>
        <v/>
      </c>
      <c r="AC1868" s="238" t="str">
        <f>IFERROR((K1868+R1868)+IF($B$3="NYSEG",INDEX('BCA Inputs'!$AI$14:$AI$54,MATCH(I1868,'BCA Inputs'!$M$14:$M$54,0))*P1868+INDEX('BCA Inputs'!$AJ$14:$AJ$54,MATCH(I1868,'BCA Inputs'!$M$14:$M$54,0))*Q1868,IF($B$3="RG&amp;E",INDEX('BCA Inputs'!$BR$14:$BR$54,MATCH(I1868,'BCA Inputs'!$AW$14:$AW$54,0))*P1868+INDEX('BCA Inputs'!$BS$14:$BS$54,MATCH(I1868,'BCA Inputs'!$AW$14:$AW$54,0))*Q1868,"")),"")</f>
        <v/>
      </c>
      <c r="AD1868" s="181" t="str">
        <f>IFERROR(IF($B$3="NYSEG",INDEX('BCA Inputs'!$AD$14:$AD$54,MATCH(I1868,'BCA Inputs'!$M$14:$M$54,0))*P1868+INDEX('BCA Inputs'!$AE$14:$AE$54,MATCH(I1868,'BCA Inputs'!$M$14:$M$54,0))*O1868+INDEX('BCA Inputs'!$AF$14:$AF$54,MATCH(I1868,'BCA Inputs'!$M$14:$M$54,0))*Q1868+INDEX('BCA Inputs'!$AG$14:$AG$54,MATCH(I1868,'BCA Inputs'!$M$14:$M$54,0))*F1868+INDEX('BCA Inputs'!$AH$14:$AH$54,MATCH(I1868,'BCA Inputs'!$M$14:$M$54,0))*G1868,IF($B$3="RG&amp;E",INDEX('BCA Inputs'!$BM$14:$BM$54,MATCH(I1868,'BCA Inputs'!$AW$14:$AW$54,0))*P1868+INDEX('BCA Inputs'!$BN$14:$BN$54,MATCH(I1868,'BCA Inputs'!$AW$14:$AW$54,0))*O1868+INDEX('BCA Inputs'!$BO$14:$BO$54,MATCH(I1868,'BCA Inputs'!$AW$14:$AW$54,0))*Q1868+INDEX('BCA Inputs'!$BP$14:$BP$54,MATCH(I1868,'BCA Inputs'!$AW$14:$AW$54,0))*F1868+INDEX('BCA Inputs'!$BQ$14:$BQ$54,MATCH(I1868,'BCA Inputs'!$AW$14:$AW$54,0))*G1868,"")),"")</f>
        <v/>
      </c>
      <c r="AE1868" s="237" t="str">
        <f t="shared" si="286"/>
        <v/>
      </c>
      <c r="AF1868" s="198">
        <f t="shared" si="288"/>
        <v>0</v>
      </c>
      <c r="AG1868" s="239">
        <f t="shared" si="289"/>
        <v>0</v>
      </c>
    </row>
    <row r="1869" spans="1:33">
      <c r="A1869" s="228"/>
      <c r="B1869" s="176"/>
      <c r="C1869" s="229"/>
      <c r="D1869" s="230"/>
      <c r="E1869" s="230"/>
      <c r="F1869" s="230"/>
      <c r="G1869" s="230"/>
      <c r="H1869" s="231"/>
      <c r="I1869" s="231"/>
      <c r="J1869" s="232"/>
      <c r="K1869" s="232"/>
      <c r="L1869" s="232"/>
      <c r="M1869" s="181">
        <f t="shared" si="287"/>
        <v>0</v>
      </c>
      <c r="N1869" s="181">
        <f>IF(H1869="",0,H1869*I1869*'Avoided Water Savings Cost'!$C$16)</f>
        <v>0</v>
      </c>
      <c r="O1869" s="545">
        <f>IF(C1869="",0,IF($B$3="NYSEG",C1869/(1-'Avoided Electric Costs 2020'!$W$21),IF($B$3="RG&amp;E",C1869/(1-'Avoided Electric Costs 2020'!$X$21),"")))</f>
        <v>0</v>
      </c>
      <c r="P1869" s="546">
        <f>IF(D1869="",0,IF($B$3="NYSEG",D1869/(1-'Avoided Electric Costs 2020'!$W$21),IF($B$3="RG&amp;E",D1869/(1-'Avoided Electric Costs 2020'!$X$21),"")))</f>
        <v>0</v>
      </c>
      <c r="Q1869" s="546">
        <f>IF(E1869="",0,IF($B$3="NYSEG",E1869/(1-'Avoided Natural Gas Costs 2020'!$J$34),IF($B$3="RG&amp;E",E1869/(1-'Avoided Natural Gas Costs 2020'!$K$34),"")))</f>
        <v>0</v>
      </c>
      <c r="R1869" s="233" t="str">
        <f>IFERROR(IF(P1869*'BCA Inputs'!$C$1+Q1869*'BCA Inputs'!$C$2+F1869*'BCA Inputs'!$C$2+G1869*'BCA Inputs'!$C$2=0,"",P1869*'BCA Inputs'!$C$1+Q1869*'BCA Inputs'!$C$2+F1869*'BCA Inputs'!$C$2+G1869*'BCA Inputs'!$C$2),"")</f>
        <v/>
      </c>
      <c r="S1869" s="181" t="str">
        <f t="shared" si="280"/>
        <v/>
      </c>
      <c r="T1869" s="181" t="str">
        <f>IFERROR(IF($B$3="NYSEG",(INDEX('BCA Inputs'!$N$14:$N$54,MATCH(I1869,'BCA Inputs'!$M$14:$M$54,0))*P1869+INDEX('BCA Inputs'!$O$14:$O$54,MATCH(I1869,'BCA Inputs'!$M$14:$M$54,0))*O1869+INDEX('BCA Inputs'!P:P,MATCH(I1869,'BCA Inputs'!M:M,0))*Q1869+INDEX('BCA Inputs'!Q:Q,MATCH(I1869,'BCA Inputs'!M:M,0))*F1869+INDEX('BCA Inputs'!R:R,MATCH(I1869,'BCA Inputs'!M:M,0))*G1869)+L1869+N1869,IF($B$3="RG&amp;E",(INDEX('BCA Inputs'!$AX$14:$AX$54,MATCH(I1869,'BCA Inputs'!$AW$14:$AW$54,0))*P1869+INDEX('BCA Inputs'!$AY$14:$AY$54,MATCH(I1869,'BCA Inputs'!$AW$14:$AW$54,0))*O1869+INDEX('BCA Inputs'!$AZ$14:$AZ$54,MATCH(I1869,'BCA Inputs'!$AW$14:$AW$54,0))*Q1869+INDEX('BCA Inputs'!$BA$14:$BA$54,MATCH(I1869,'BCA Inputs'!$AW$14:$AW$54,0))*F1869+INDEX('BCA Inputs'!$BB$14:$BB$54,MATCH(I1869,'BCA Inputs'!$AW$14:$AW$54,0))*G1869)+L1869+N1869,"")),"")</f>
        <v/>
      </c>
      <c r="U1869" s="234" t="str">
        <f t="shared" si="281"/>
        <v/>
      </c>
      <c r="V1869" s="234" t="str">
        <f t="shared" si="282"/>
        <v/>
      </c>
      <c r="W1869" s="234" t="str">
        <f t="shared" si="283"/>
        <v/>
      </c>
      <c r="Y1869" s="235" t="str">
        <f t="shared" si="284"/>
        <v/>
      </c>
      <c r="Z1869" s="236" t="str">
        <f>IFERROR(IF($B$3="NYSEG",INDEX('BCA Inputs'!$X$14:$X$54,MATCH(I1869,'BCA Inputs'!$M$14:$M$54,0))*P1869+INDEX('BCA Inputs'!$Y$14:$Y$54,MATCH(I1869,'BCA Inputs'!$M$14:$M$54,0))*O1869+INDEX('BCA Inputs'!$Z$14:$Z$54,MATCH(I1869,'BCA Inputs'!$M$14:$M$54,0))*Q1869+INDEX('BCA Inputs'!$AA$14:$AA$54,MATCH(I1869,'BCA Inputs'!$M$14:$M$54,0))*F1869+INDEX('BCA Inputs'!$AB$14:$AB$54,MATCH(I1869,'BCA Inputs'!$M$14:$M$54,0))*G1869,IF($B$3="RG&amp;E",INDEX('BCA Inputs'!$BG$14:$BG$54,MATCH(I1869,'BCA Inputs'!$AW$14:$AW$54,0))*P1869+INDEX('BCA Inputs'!$BH$14:$BH$54,MATCH(I1869,'BCA Inputs'!$AW$14:$AW$54,0))*O1869+INDEX('BCA Inputs'!$BI$14:$BI$54,MATCH(I1869,'BCA Inputs'!$AW$14:$AW$54,0))*Q1869+INDEX('BCA Inputs'!$BJ$14:$BJ$54,MATCH(I1869,'BCA Inputs'!$AW$14:$AW$54,0))*F1869+INDEX('BCA Inputs'!$BK$14:$BK$54,MATCH(I1869,'BCA Inputs'!$AW$14:$AW$54,0))*G1869,"")),"")</f>
        <v/>
      </c>
      <c r="AA1869" s="237" t="str">
        <f t="shared" si="285"/>
        <v/>
      </c>
      <c r="AC1869" s="238" t="str">
        <f>IFERROR((K1869+R1869)+IF($B$3="NYSEG",INDEX('BCA Inputs'!$AI$14:$AI$54,MATCH(I1869,'BCA Inputs'!$M$14:$M$54,0))*P1869+INDEX('BCA Inputs'!$AJ$14:$AJ$54,MATCH(I1869,'BCA Inputs'!$M$14:$M$54,0))*Q1869,IF($B$3="RG&amp;E",INDEX('BCA Inputs'!$BR$14:$BR$54,MATCH(I1869,'BCA Inputs'!$AW$14:$AW$54,0))*P1869+INDEX('BCA Inputs'!$BS$14:$BS$54,MATCH(I1869,'BCA Inputs'!$AW$14:$AW$54,0))*Q1869,"")),"")</f>
        <v/>
      </c>
      <c r="AD1869" s="181" t="str">
        <f>IFERROR(IF($B$3="NYSEG",INDEX('BCA Inputs'!$AD$14:$AD$54,MATCH(I1869,'BCA Inputs'!$M$14:$M$54,0))*P1869+INDEX('BCA Inputs'!$AE$14:$AE$54,MATCH(I1869,'BCA Inputs'!$M$14:$M$54,0))*O1869+INDEX('BCA Inputs'!$AF$14:$AF$54,MATCH(I1869,'BCA Inputs'!$M$14:$M$54,0))*Q1869+INDEX('BCA Inputs'!$AG$14:$AG$54,MATCH(I1869,'BCA Inputs'!$M$14:$M$54,0))*F1869+INDEX('BCA Inputs'!$AH$14:$AH$54,MATCH(I1869,'BCA Inputs'!$M$14:$M$54,0))*G1869,IF($B$3="RG&amp;E",INDEX('BCA Inputs'!$BM$14:$BM$54,MATCH(I1869,'BCA Inputs'!$AW$14:$AW$54,0))*P1869+INDEX('BCA Inputs'!$BN$14:$BN$54,MATCH(I1869,'BCA Inputs'!$AW$14:$AW$54,0))*O1869+INDEX('BCA Inputs'!$BO$14:$BO$54,MATCH(I1869,'BCA Inputs'!$AW$14:$AW$54,0))*Q1869+INDEX('BCA Inputs'!$BP$14:$BP$54,MATCH(I1869,'BCA Inputs'!$AW$14:$AW$54,0))*F1869+INDEX('BCA Inputs'!$BQ$14:$BQ$54,MATCH(I1869,'BCA Inputs'!$AW$14:$AW$54,0))*G1869,"")),"")</f>
        <v/>
      </c>
      <c r="AE1869" s="237" t="str">
        <f t="shared" si="286"/>
        <v/>
      </c>
      <c r="AF1869" s="198">
        <f t="shared" si="288"/>
        <v>0</v>
      </c>
      <c r="AG1869" s="239">
        <f t="shared" si="289"/>
        <v>0</v>
      </c>
    </row>
    <row r="1870" spans="1:33">
      <c r="A1870" s="228"/>
      <c r="B1870" s="176"/>
      <c r="C1870" s="229"/>
      <c r="D1870" s="230"/>
      <c r="E1870" s="230"/>
      <c r="F1870" s="230"/>
      <c r="G1870" s="230"/>
      <c r="H1870" s="231"/>
      <c r="I1870" s="231"/>
      <c r="J1870" s="232"/>
      <c r="K1870" s="232"/>
      <c r="L1870" s="232"/>
      <c r="M1870" s="181">
        <f t="shared" si="287"/>
        <v>0</v>
      </c>
      <c r="N1870" s="181">
        <f>IF(H1870="",0,H1870*I1870*'Avoided Water Savings Cost'!$C$16)</f>
        <v>0</v>
      </c>
      <c r="O1870" s="545">
        <f>IF(C1870="",0,IF($B$3="NYSEG",C1870/(1-'Avoided Electric Costs 2020'!$W$21),IF($B$3="RG&amp;E",C1870/(1-'Avoided Electric Costs 2020'!$X$21),"")))</f>
        <v>0</v>
      </c>
      <c r="P1870" s="546">
        <f>IF(D1870="",0,IF($B$3="NYSEG",D1870/(1-'Avoided Electric Costs 2020'!$W$21),IF($B$3="RG&amp;E",D1870/(1-'Avoided Electric Costs 2020'!$X$21),"")))</f>
        <v>0</v>
      </c>
      <c r="Q1870" s="546">
        <f>IF(E1870="",0,IF($B$3="NYSEG",E1870/(1-'Avoided Natural Gas Costs 2020'!$J$34),IF($B$3="RG&amp;E",E1870/(1-'Avoided Natural Gas Costs 2020'!$K$34),"")))</f>
        <v>0</v>
      </c>
      <c r="R1870" s="233" t="str">
        <f>IFERROR(IF(P1870*'BCA Inputs'!$C$1+Q1870*'BCA Inputs'!$C$2+F1870*'BCA Inputs'!$C$2+G1870*'BCA Inputs'!$C$2=0,"",P1870*'BCA Inputs'!$C$1+Q1870*'BCA Inputs'!$C$2+F1870*'BCA Inputs'!$C$2+G1870*'BCA Inputs'!$C$2),"")</f>
        <v/>
      </c>
      <c r="S1870" s="181" t="str">
        <f t="shared" si="280"/>
        <v/>
      </c>
      <c r="T1870" s="181" t="str">
        <f>IFERROR(IF($B$3="NYSEG",(INDEX('BCA Inputs'!$N$14:$N$54,MATCH(I1870,'BCA Inputs'!$M$14:$M$54,0))*P1870+INDEX('BCA Inputs'!$O$14:$O$54,MATCH(I1870,'BCA Inputs'!$M$14:$M$54,0))*O1870+INDEX('BCA Inputs'!P:P,MATCH(I1870,'BCA Inputs'!M:M,0))*Q1870+INDEX('BCA Inputs'!Q:Q,MATCH(I1870,'BCA Inputs'!M:M,0))*F1870+INDEX('BCA Inputs'!R:R,MATCH(I1870,'BCA Inputs'!M:M,0))*G1870)+L1870+N1870,IF($B$3="RG&amp;E",(INDEX('BCA Inputs'!$AX$14:$AX$54,MATCH(I1870,'BCA Inputs'!$AW$14:$AW$54,0))*P1870+INDEX('BCA Inputs'!$AY$14:$AY$54,MATCH(I1870,'BCA Inputs'!$AW$14:$AW$54,0))*O1870+INDEX('BCA Inputs'!$AZ$14:$AZ$54,MATCH(I1870,'BCA Inputs'!$AW$14:$AW$54,0))*Q1870+INDEX('BCA Inputs'!$BA$14:$BA$54,MATCH(I1870,'BCA Inputs'!$AW$14:$AW$54,0))*F1870+INDEX('BCA Inputs'!$BB$14:$BB$54,MATCH(I1870,'BCA Inputs'!$AW$14:$AW$54,0))*G1870)+L1870+N1870,"")),"")</f>
        <v/>
      </c>
      <c r="U1870" s="234" t="str">
        <f t="shared" si="281"/>
        <v/>
      </c>
      <c r="V1870" s="234" t="str">
        <f t="shared" si="282"/>
        <v/>
      </c>
      <c r="W1870" s="234" t="str">
        <f t="shared" si="283"/>
        <v/>
      </c>
      <c r="Y1870" s="235" t="str">
        <f t="shared" si="284"/>
        <v/>
      </c>
      <c r="Z1870" s="236" t="str">
        <f>IFERROR(IF($B$3="NYSEG",INDEX('BCA Inputs'!$X$14:$X$54,MATCH(I1870,'BCA Inputs'!$M$14:$M$54,0))*P1870+INDEX('BCA Inputs'!$Y$14:$Y$54,MATCH(I1870,'BCA Inputs'!$M$14:$M$54,0))*O1870+INDEX('BCA Inputs'!$Z$14:$Z$54,MATCH(I1870,'BCA Inputs'!$M$14:$M$54,0))*Q1870+INDEX('BCA Inputs'!$AA$14:$AA$54,MATCH(I1870,'BCA Inputs'!$M$14:$M$54,0))*F1870+INDEX('BCA Inputs'!$AB$14:$AB$54,MATCH(I1870,'BCA Inputs'!$M$14:$M$54,0))*G1870,IF($B$3="RG&amp;E",INDEX('BCA Inputs'!$BG$14:$BG$54,MATCH(I1870,'BCA Inputs'!$AW$14:$AW$54,0))*P1870+INDEX('BCA Inputs'!$BH$14:$BH$54,MATCH(I1870,'BCA Inputs'!$AW$14:$AW$54,0))*O1870+INDEX('BCA Inputs'!$BI$14:$BI$54,MATCH(I1870,'BCA Inputs'!$AW$14:$AW$54,0))*Q1870+INDEX('BCA Inputs'!$BJ$14:$BJ$54,MATCH(I1870,'BCA Inputs'!$AW$14:$AW$54,0))*F1870+INDEX('BCA Inputs'!$BK$14:$BK$54,MATCH(I1870,'BCA Inputs'!$AW$14:$AW$54,0))*G1870,"")),"")</f>
        <v/>
      </c>
      <c r="AA1870" s="237" t="str">
        <f t="shared" si="285"/>
        <v/>
      </c>
      <c r="AC1870" s="238" t="str">
        <f>IFERROR((K1870+R1870)+IF($B$3="NYSEG",INDEX('BCA Inputs'!$AI$14:$AI$54,MATCH(I1870,'BCA Inputs'!$M$14:$M$54,0))*P1870+INDEX('BCA Inputs'!$AJ$14:$AJ$54,MATCH(I1870,'BCA Inputs'!$M$14:$M$54,0))*Q1870,IF($B$3="RG&amp;E",INDEX('BCA Inputs'!$BR$14:$BR$54,MATCH(I1870,'BCA Inputs'!$AW$14:$AW$54,0))*P1870+INDEX('BCA Inputs'!$BS$14:$BS$54,MATCH(I1870,'BCA Inputs'!$AW$14:$AW$54,0))*Q1870,"")),"")</f>
        <v/>
      </c>
      <c r="AD1870" s="181" t="str">
        <f>IFERROR(IF($B$3="NYSEG",INDEX('BCA Inputs'!$AD$14:$AD$54,MATCH(I1870,'BCA Inputs'!$M$14:$M$54,0))*P1870+INDEX('BCA Inputs'!$AE$14:$AE$54,MATCH(I1870,'BCA Inputs'!$M$14:$M$54,0))*O1870+INDEX('BCA Inputs'!$AF$14:$AF$54,MATCH(I1870,'BCA Inputs'!$M$14:$M$54,0))*Q1870+INDEX('BCA Inputs'!$AG$14:$AG$54,MATCH(I1870,'BCA Inputs'!$M$14:$M$54,0))*F1870+INDEX('BCA Inputs'!$AH$14:$AH$54,MATCH(I1870,'BCA Inputs'!$M$14:$M$54,0))*G1870,IF($B$3="RG&amp;E",INDEX('BCA Inputs'!$BM$14:$BM$54,MATCH(I1870,'BCA Inputs'!$AW$14:$AW$54,0))*P1870+INDEX('BCA Inputs'!$BN$14:$BN$54,MATCH(I1870,'BCA Inputs'!$AW$14:$AW$54,0))*O1870+INDEX('BCA Inputs'!$BO$14:$BO$54,MATCH(I1870,'BCA Inputs'!$AW$14:$AW$54,0))*Q1870+INDEX('BCA Inputs'!$BP$14:$BP$54,MATCH(I1870,'BCA Inputs'!$AW$14:$AW$54,0))*F1870+INDEX('BCA Inputs'!$BQ$14:$BQ$54,MATCH(I1870,'BCA Inputs'!$AW$14:$AW$54,0))*G1870,"")),"")</f>
        <v/>
      </c>
      <c r="AE1870" s="237" t="str">
        <f t="shared" si="286"/>
        <v/>
      </c>
      <c r="AF1870" s="198">
        <f t="shared" si="288"/>
        <v>0</v>
      </c>
      <c r="AG1870" s="239">
        <f t="shared" si="289"/>
        <v>0</v>
      </c>
    </row>
    <row r="1871" spans="1:33">
      <c r="A1871" s="228"/>
      <c r="B1871" s="176"/>
      <c r="C1871" s="229"/>
      <c r="D1871" s="230"/>
      <c r="E1871" s="230"/>
      <c r="F1871" s="230"/>
      <c r="G1871" s="230"/>
      <c r="H1871" s="231"/>
      <c r="I1871" s="231"/>
      <c r="J1871" s="232"/>
      <c r="K1871" s="232"/>
      <c r="L1871" s="232"/>
      <c r="M1871" s="181">
        <f t="shared" si="287"/>
        <v>0</v>
      </c>
      <c r="N1871" s="181">
        <f>IF(H1871="",0,H1871*I1871*'Avoided Water Savings Cost'!$C$16)</f>
        <v>0</v>
      </c>
      <c r="O1871" s="545">
        <f>IF(C1871="",0,IF($B$3="NYSEG",C1871/(1-'Avoided Electric Costs 2020'!$W$21),IF($B$3="RG&amp;E",C1871/(1-'Avoided Electric Costs 2020'!$X$21),"")))</f>
        <v>0</v>
      </c>
      <c r="P1871" s="546">
        <f>IF(D1871="",0,IF($B$3="NYSEG",D1871/(1-'Avoided Electric Costs 2020'!$W$21),IF($B$3="RG&amp;E",D1871/(1-'Avoided Electric Costs 2020'!$X$21),"")))</f>
        <v>0</v>
      </c>
      <c r="Q1871" s="546">
        <f>IF(E1871="",0,IF($B$3="NYSEG",E1871/(1-'Avoided Natural Gas Costs 2020'!$J$34),IF($B$3="RG&amp;E",E1871/(1-'Avoided Natural Gas Costs 2020'!$K$34),"")))</f>
        <v>0</v>
      </c>
      <c r="R1871" s="233" t="str">
        <f>IFERROR(IF(P1871*'BCA Inputs'!$C$1+Q1871*'BCA Inputs'!$C$2+F1871*'BCA Inputs'!$C$2+G1871*'BCA Inputs'!$C$2=0,"",P1871*'BCA Inputs'!$C$1+Q1871*'BCA Inputs'!$C$2+F1871*'BCA Inputs'!$C$2+G1871*'BCA Inputs'!$C$2),"")</f>
        <v/>
      </c>
      <c r="S1871" s="181" t="str">
        <f t="shared" si="280"/>
        <v/>
      </c>
      <c r="T1871" s="181" t="str">
        <f>IFERROR(IF($B$3="NYSEG",(INDEX('BCA Inputs'!$N$14:$N$54,MATCH(I1871,'BCA Inputs'!$M$14:$M$54,0))*P1871+INDEX('BCA Inputs'!$O$14:$O$54,MATCH(I1871,'BCA Inputs'!$M$14:$M$54,0))*O1871+INDEX('BCA Inputs'!P:P,MATCH(I1871,'BCA Inputs'!M:M,0))*Q1871+INDEX('BCA Inputs'!Q:Q,MATCH(I1871,'BCA Inputs'!M:M,0))*F1871+INDEX('BCA Inputs'!R:R,MATCH(I1871,'BCA Inputs'!M:M,0))*G1871)+L1871+N1871,IF($B$3="RG&amp;E",(INDEX('BCA Inputs'!$AX$14:$AX$54,MATCH(I1871,'BCA Inputs'!$AW$14:$AW$54,0))*P1871+INDEX('BCA Inputs'!$AY$14:$AY$54,MATCH(I1871,'BCA Inputs'!$AW$14:$AW$54,0))*O1871+INDEX('BCA Inputs'!$AZ$14:$AZ$54,MATCH(I1871,'BCA Inputs'!$AW$14:$AW$54,0))*Q1871+INDEX('BCA Inputs'!$BA$14:$BA$54,MATCH(I1871,'BCA Inputs'!$AW$14:$AW$54,0))*F1871+INDEX('BCA Inputs'!$BB$14:$BB$54,MATCH(I1871,'BCA Inputs'!$AW$14:$AW$54,0))*G1871)+L1871+N1871,"")),"")</f>
        <v/>
      </c>
      <c r="U1871" s="234" t="str">
        <f t="shared" si="281"/>
        <v/>
      </c>
      <c r="V1871" s="234" t="str">
        <f t="shared" si="282"/>
        <v/>
      </c>
      <c r="W1871" s="234" t="str">
        <f t="shared" si="283"/>
        <v/>
      </c>
      <c r="Y1871" s="235" t="str">
        <f t="shared" si="284"/>
        <v/>
      </c>
      <c r="Z1871" s="236" t="str">
        <f>IFERROR(IF($B$3="NYSEG",INDEX('BCA Inputs'!$X$14:$X$54,MATCH(I1871,'BCA Inputs'!$M$14:$M$54,0))*P1871+INDEX('BCA Inputs'!$Y$14:$Y$54,MATCH(I1871,'BCA Inputs'!$M$14:$M$54,0))*O1871+INDEX('BCA Inputs'!$Z$14:$Z$54,MATCH(I1871,'BCA Inputs'!$M$14:$M$54,0))*Q1871+INDEX('BCA Inputs'!$AA$14:$AA$54,MATCH(I1871,'BCA Inputs'!$M$14:$M$54,0))*F1871+INDEX('BCA Inputs'!$AB$14:$AB$54,MATCH(I1871,'BCA Inputs'!$M$14:$M$54,0))*G1871,IF($B$3="RG&amp;E",INDEX('BCA Inputs'!$BG$14:$BG$54,MATCH(I1871,'BCA Inputs'!$AW$14:$AW$54,0))*P1871+INDEX('BCA Inputs'!$BH$14:$BH$54,MATCH(I1871,'BCA Inputs'!$AW$14:$AW$54,0))*O1871+INDEX('BCA Inputs'!$BI$14:$BI$54,MATCH(I1871,'BCA Inputs'!$AW$14:$AW$54,0))*Q1871+INDEX('BCA Inputs'!$BJ$14:$BJ$54,MATCH(I1871,'BCA Inputs'!$AW$14:$AW$54,0))*F1871+INDEX('BCA Inputs'!$BK$14:$BK$54,MATCH(I1871,'BCA Inputs'!$AW$14:$AW$54,0))*G1871,"")),"")</f>
        <v/>
      </c>
      <c r="AA1871" s="237" t="str">
        <f t="shared" si="285"/>
        <v/>
      </c>
      <c r="AC1871" s="238" t="str">
        <f>IFERROR((K1871+R1871)+IF($B$3="NYSEG",INDEX('BCA Inputs'!$AI$14:$AI$54,MATCH(I1871,'BCA Inputs'!$M$14:$M$54,0))*P1871+INDEX('BCA Inputs'!$AJ$14:$AJ$54,MATCH(I1871,'BCA Inputs'!$M$14:$M$54,0))*Q1871,IF($B$3="RG&amp;E",INDEX('BCA Inputs'!$BR$14:$BR$54,MATCH(I1871,'BCA Inputs'!$AW$14:$AW$54,0))*P1871+INDEX('BCA Inputs'!$BS$14:$BS$54,MATCH(I1871,'BCA Inputs'!$AW$14:$AW$54,0))*Q1871,"")),"")</f>
        <v/>
      </c>
      <c r="AD1871" s="181" t="str">
        <f>IFERROR(IF($B$3="NYSEG",INDEX('BCA Inputs'!$AD$14:$AD$54,MATCH(I1871,'BCA Inputs'!$M$14:$M$54,0))*P1871+INDEX('BCA Inputs'!$AE$14:$AE$54,MATCH(I1871,'BCA Inputs'!$M$14:$M$54,0))*O1871+INDEX('BCA Inputs'!$AF$14:$AF$54,MATCH(I1871,'BCA Inputs'!$M$14:$M$54,0))*Q1871+INDEX('BCA Inputs'!$AG$14:$AG$54,MATCH(I1871,'BCA Inputs'!$M$14:$M$54,0))*F1871+INDEX('BCA Inputs'!$AH$14:$AH$54,MATCH(I1871,'BCA Inputs'!$M$14:$M$54,0))*G1871,IF($B$3="RG&amp;E",INDEX('BCA Inputs'!$BM$14:$BM$54,MATCH(I1871,'BCA Inputs'!$AW$14:$AW$54,0))*P1871+INDEX('BCA Inputs'!$BN$14:$BN$54,MATCH(I1871,'BCA Inputs'!$AW$14:$AW$54,0))*O1871+INDEX('BCA Inputs'!$BO$14:$BO$54,MATCH(I1871,'BCA Inputs'!$AW$14:$AW$54,0))*Q1871+INDEX('BCA Inputs'!$BP$14:$BP$54,MATCH(I1871,'BCA Inputs'!$AW$14:$AW$54,0))*F1871+INDEX('BCA Inputs'!$BQ$14:$BQ$54,MATCH(I1871,'BCA Inputs'!$AW$14:$AW$54,0))*G1871,"")),"")</f>
        <v/>
      </c>
      <c r="AE1871" s="237" t="str">
        <f t="shared" si="286"/>
        <v/>
      </c>
      <c r="AF1871" s="198">
        <f t="shared" si="288"/>
        <v>0</v>
      </c>
      <c r="AG1871" s="239">
        <f t="shared" si="289"/>
        <v>0</v>
      </c>
    </row>
    <row r="1872" spans="1:33">
      <c r="A1872" s="228"/>
      <c r="B1872" s="176"/>
      <c r="C1872" s="229"/>
      <c r="D1872" s="230"/>
      <c r="E1872" s="230"/>
      <c r="F1872" s="230"/>
      <c r="G1872" s="230"/>
      <c r="H1872" s="231"/>
      <c r="I1872" s="231"/>
      <c r="J1872" s="232"/>
      <c r="K1872" s="232"/>
      <c r="L1872" s="232"/>
      <c r="M1872" s="181">
        <f t="shared" si="287"/>
        <v>0</v>
      </c>
      <c r="N1872" s="181">
        <f>IF(H1872="",0,H1872*I1872*'Avoided Water Savings Cost'!$C$16)</f>
        <v>0</v>
      </c>
      <c r="O1872" s="545">
        <f>IF(C1872="",0,IF($B$3="NYSEG",C1872/(1-'Avoided Electric Costs 2020'!$W$21),IF($B$3="RG&amp;E",C1872/(1-'Avoided Electric Costs 2020'!$X$21),"")))</f>
        <v>0</v>
      </c>
      <c r="P1872" s="546">
        <f>IF(D1872="",0,IF($B$3="NYSEG",D1872/(1-'Avoided Electric Costs 2020'!$W$21),IF($B$3="RG&amp;E",D1872/(1-'Avoided Electric Costs 2020'!$X$21),"")))</f>
        <v>0</v>
      </c>
      <c r="Q1872" s="546">
        <f>IF(E1872="",0,IF($B$3="NYSEG",E1872/(1-'Avoided Natural Gas Costs 2020'!$J$34),IF($B$3="RG&amp;E",E1872/(1-'Avoided Natural Gas Costs 2020'!$K$34),"")))</f>
        <v>0</v>
      </c>
      <c r="R1872" s="233" t="str">
        <f>IFERROR(IF(P1872*'BCA Inputs'!$C$1+Q1872*'BCA Inputs'!$C$2+F1872*'BCA Inputs'!$C$2+G1872*'BCA Inputs'!$C$2=0,"",P1872*'BCA Inputs'!$C$1+Q1872*'BCA Inputs'!$C$2+F1872*'BCA Inputs'!$C$2+G1872*'BCA Inputs'!$C$2),"")</f>
        <v/>
      </c>
      <c r="S1872" s="181" t="str">
        <f t="shared" si="280"/>
        <v/>
      </c>
      <c r="T1872" s="181" t="str">
        <f>IFERROR(IF($B$3="NYSEG",(INDEX('BCA Inputs'!$N$14:$N$54,MATCH(I1872,'BCA Inputs'!$M$14:$M$54,0))*P1872+INDEX('BCA Inputs'!$O$14:$O$54,MATCH(I1872,'BCA Inputs'!$M$14:$M$54,0))*O1872+INDEX('BCA Inputs'!P:P,MATCH(I1872,'BCA Inputs'!M:M,0))*Q1872+INDEX('BCA Inputs'!Q:Q,MATCH(I1872,'BCA Inputs'!M:M,0))*F1872+INDEX('BCA Inputs'!R:R,MATCH(I1872,'BCA Inputs'!M:M,0))*G1872)+L1872+N1872,IF($B$3="RG&amp;E",(INDEX('BCA Inputs'!$AX$14:$AX$54,MATCH(I1872,'BCA Inputs'!$AW$14:$AW$54,0))*P1872+INDEX('BCA Inputs'!$AY$14:$AY$54,MATCH(I1872,'BCA Inputs'!$AW$14:$AW$54,0))*O1872+INDEX('BCA Inputs'!$AZ$14:$AZ$54,MATCH(I1872,'BCA Inputs'!$AW$14:$AW$54,0))*Q1872+INDEX('BCA Inputs'!$BA$14:$BA$54,MATCH(I1872,'BCA Inputs'!$AW$14:$AW$54,0))*F1872+INDEX('BCA Inputs'!$BB$14:$BB$54,MATCH(I1872,'BCA Inputs'!$AW$14:$AW$54,0))*G1872)+L1872+N1872,"")),"")</f>
        <v/>
      </c>
      <c r="U1872" s="234" t="str">
        <f t="shared" si="281"/>
        <v/>
      </c>
      <c r="V1872" s="234" t="str">
        <f t="shared" si="282"/>
        <v/>
      </c>
      <c r="W1872" s="234" t="str">
        <f t="shared" si="283"/>
        <v/>
      </c>
      <c r="Y1872" s="235" t="str">
        <f t="shared" si="284"/>
        <v/>
      </c>
      <c r="Z1872" s="236" t="str">
        <f>IFERROR(IF($B$3="NYSEG",INDEX('BCA Inputs'!$X$14:$X$54,MATCH(I1872,'BCA Inputs'!$M$14:$M$54,0))*P1872+INDEX('BCA Inputs'!$Y$14:$Y$54,MATCH(I1872,'BCA Inputs'!$M$14:$M$54,0))*O1872+INDEX('BCA Inputs'!$Z$14:$Z$54,MATCH(I1872,'BCA Inputs'!$M$14:$M$54,0))*Q1872+INDEX('BCA Inputs'!$AA$14:$AA$54,MATCH(I1872,'BCA Inputs'!$M$14:$M$54,0))*F1872+INDEX('BCA Inputs'!$AB$14:$AB$54,MATCH(I1872,'BCA Inputs'!$M$14:$M$54,0))*G1872,IF($B$3="RG&amp;E",INDEX('BCA Inputs'!$BG$14:$BG$54,MATCH(I1872,'BCA Inputs'!$AW$14:$AW$54,0))*P1872+INDEX('BCA Inputs'!$BH$14:$BH$54,MATCH(I1872,'BCA Inputs'!$AW$14:$AW$54,0))*O1872+INDEX('BCA Inputs'!$BI$14:$BI$54,MATCH(I1872,'BCA Inputs'!$AW$14:$AW$54,0))*Q1872+INDEX('BCA Inputs'!$BJ$14:$BJ$54,MATCH(I1872,'BCA Inputs'!$AW$14:$AW$54,0))*F1872+INDEX('BCA Inputs'!$BK$14:$BK$54,MATCH(I1872,'BCA Inputs'!$AW$14:$AW$54,0))*G1872,"")),"")</f>
        <v/>
      </c>
      <c r="AA1872" s="237" t="str">
        <f t="shared" si="285"/>
        <v/>
      </c>
      <c r="AC1872" s="238" t="str">
        <f>IFERROR((K1872+R1872)+IF($B$3="NYSEG",INDEX('BCA Inputs'!$AI$14:$AI$54,MATCH(I1872,'BCA Inputs'!$M$14:$M$54,0))*P1872+INDEX('BCA Inputs'!$AJ$14:$AJ$54,MATCH(I1872,'BCA Inputs'!$M$14:$M$54,0))*Q1872,IF($B$3="RG&amp;E",INDEX('BCA Inputs'!$BR$14:$BR$54,MATCH(I1872,'BCA Inputs'!$AW$14:$AW$54,0))*P1872+INDEX('BCA Inputs'!$BS$14:$BS$54,MATCH(I1872,'BCA Inputs'!$AW$14:$AW$54,0))*Q1872,"")),"")</f>
        <v/>
      </c>
      <c r="AD1872" s="181" t="str">
        <f>IFERROR(IF($B$3="NYSEG",INDEX('BCA Inputs'!$AD$14:$AD$54,MATCH(I1872,'BCA Inputs'!$M$14:$M$54,0))*P1872+INDEX('BCA Inputs'!$AE$14:$AE$54,MATCH(I1872,'BCA Inputs'!$M$14:$M$54,0))*O1872+INDEX('BCA Inputs'!$AF$14:$AF$54,MATCH(I1872,'BCA Inputs'!$M$14:$M$54,0))*Q1872+INDEX('BCA Inputs'!$AG$14:$AG$54,MATCH(I1872,'BCA Inputs'!$M$14:$M$54,0))*F1872+INDEX('BCA Inputs'!$AH$14:$AH$54,MATCH(I1872,'BCA Inputs'!$M$14:$M$54,0))*G1872,IF($B$3="RG&amp;E",INDEX('BCA Inputs'!$BM$14:$BM$54,MATCH(I1872,'BCA Inputs'!$AW$14:$AW$54,0))*P1872+INDEX('BCA Inputs'!$BN$14:$BN$54,MATCH(I1872,'BCA Inputs'!$AW$14:$AW$54,0))*O1872+INDEX('BCA Inputs'!$BO$14:$BO$54,MATCH(I1872,'BCA Inputs'!$AW$14:$AW$54,0))*Q1872+INDEX('BCA Inputs'!$BP$14:$BP$54,MATCH(I1872,'BCA Inputs'!$AW$14:$AW$54,0))*F1872+INDEX('BCA Inputs'!$BQ$14:$BQ$54,MATCH(I1872,'BCA Inputs'!$AW$14:$AW$54,0))*G1872,"")),"")</f>
        <v/>
      </c>
      <c r="AE1872" s="237" t="str">
        <f t="shared" si="286"/>
        <v/>
      </c>
      <c r="AF1872" s="198">
        <f t="shared" si="288"/>
        <v>0</v>
      </c>
      <c r="AG1872" s="239">
        <f t="shared" si="289"/>
        <v>0</v>
      </c>
    </row>
    <row r="1873" spans="1:33">
      <c r="A1873" s="228"/>
      <c r="B1873" s="176"/>
      <c r="C1873" s="229"/>
      <c r="D1873" s="230"/>
      <c r="E1873" s="230"/>
      <c r="F1873" s="230"/>
      <c r="G1873" s="230"/>
      <c r="H1873" s="231"/>
      <c r="I1873" s="231"/>
      <c r="J1873" s="232"/>
      <c r="K1873" s="232"/>
      <c r="L1873" s="232"/>
      <c r="M1873" s="181">
        <f t="shared" si="287"/>
        <v>0</v>
      </c>
      <c r="N1873" s="181">
        <f>IF(H1873="",0,H1873*I1873*'Avoided Water Savings Cost'!$C$16)</f>
        <v>0</v>
      </c>
      <c r="O1873" s="545">
        <f>IF(C1873="",0,IF($B$3="NYSEG",C1873/(1-'Avoided Electric Costs 2020'!$W$21),IF($B$3="RG&amp;E",C1873/(1-'Avoided Electric Costs 2020'!$X$21),"")))</f>
        <v>0</v>
      </c>
      <c r="P1873" s="546">
        <f>IF(D1873="",0,IF($B$3="NYSEG",D1873/(1-'Avoided Electric Costs 2020'!$W$21),IF($B$3="RG&amp;E",D1873/(1-'Avoided Electric Costs 2020'!$X$21),"")))</f>
        <v>0</v>
      </c>
      <c r="Q1873" s="546">
        <f>IF(E1873="",0,IF($B$3="NYSEG",E1873/(1-'Avoided Natural Gas Costs 2020'!$J$34),IF($B$3="RG&amp;E",E1873/(1-'Avoided Natural Gas Costs 2020'!$K$34),"")))</f>
        <v>0</v>
      </c>
      <c r="R1873" s="233" t="str">
        <f>IFERROR(IF(P1873*'BCA Inputs'!$C$1+Q1873*'BCA Inputs'!$C$2+F1873*'BCA Inputs'!$C$2+G1873*'BCA Inputs'!$C$2=0,"",P1873*'BCA Inputs'!$C$1+Q1873*'BCA Inputs'!$C$2+F1873*'BCA Inputs'!$C$2+G1873*'BCA Inputs'!$C$2),"")</f>
        <v/>
      </c>
      <c r="S1873" s="181" t="str">
        <f t="shared" si="280"/>
        <v/>
      </c>
      <c r="T1873" s="181" t="str">
        <f>IFERROR(IF($B$3="NYSEG",(INDEX('BCA Inputs'!$N$14:$N$54,MATCH(I1873,'BCA Inputs'!$M$14:$M$54,0))*P1873+INDEX('BCA Inputs'!$O$14:$O$54,MATCH(I1873,'BCA Inputs'!$M$14:$M$54,0))*O1873+INDEX('BCA Inputs'!P:P,MATCH(I1873,'BCA Inputs'!M:M,0))*Q1873+INDEX('BCA Inputs'!Q:Q,MATCH(I1873,'BCA Inputs'!M:M,0))*F1873+INDEX('BCA Inputs'!R:R,MATCH(I1873,'BCA Inputs'!M:M,0))*G1873)+L1873+N1873,IF($B$3="RG&amp;E",(INDEX('BCA Inputs'!$AX$14:$AX$54,MATCH(I1873,'BCA Inputs'!$AW$14:$AW$54,0))*P1873+INDEX('BCA Inputs'!$AY$14:$AY$54,MATCH(I1873,'BCA Inputs'!$AW$14:$AW$54,0))*O1873+INDEX('BCA Inputs'!$AZ$14:$AZ$54,MATCH(I1873,'BCA Inputs'!$AW$14:$AW$54,0))*Q1873+INDEX('BCA Inputs'!$BA$14:$BA$54,MATCH(I1873,'BCA Inputs'!$AW$14:$AW$54,0))*F1873+INDEX('BCA Inputs'!$BB$14:$BB$54,MATCH(I1873,'BCA Inputs'!$AW$14:$AW$54,0))*G1873)+L1873+N1873,"")),"")</f>
        <v/>
      </c>
      <c r="U1873" s="234" t="str">
        <f t="shared" si="281"/>
        <v/>
      </c>
      <c r="V1873" s="234" t="str">
        <f t="shared" si="282"/>
        <v/>
      </c>
      <c r="W1873" s="234" t="str">
        <f t="shared" si="283"/>
        <v/>
      </c>
      <c r="Y1873" s="235" t="str">
        <f t="shared" si="284"/>
        <v/>
      </c>
      <c r="Z1873" s="236" t="str">
        <f>IFERROR(IF($B$3="NYSEG",INDEX('BCA Inputs'!$X$14:$X$54,MATCH(I1873,'BCA Inputs'!$M$14:$M$54,0))*P1873+INDEX('BCA Inputs'!$Y$14:$Y$54,MATCH(I1873,'BCA Inputs'!$M$14:$M$54,0))*O1873+INDEX('BCA Inputs'!$Z$14:$Z$54,MATCH(I1873,'BCA Inputs'!$M$14:$M$54,0))*Q1873+INDEX('BCA Inputs'!$AA$14:$AA$54,MATCH(I1873,'BCA Inputs'!$M$14:$M$54,0))*F1873+INDEX('BCA Inputs'!$AB$14:$AB$54,MATCH(I1873,'BCA Inputs'!$M$14:$M$54,0))*G1873,IF($B$3="RG&amp;E",INDEX('BCA Inputs'!$BG$14:$BG$54,MATCH(I1873,'BCA Inputs'!$AW$14:$AW$54,0))*P1873+INDEX('BCA Inputs'!$BH$14:$BH$54,MATCH(I1873,'BCA Inputs'!$AW$14:$AW$54,0))*O1873+INDEX('BCA Inputs'!$BI$14:$BI$54,MATCH(I1873,'BCA Inputs'!$AW$14:$AW$54,0))*Q1873+INDEX('BCA Inputs'!$BJ$14:$BJ$54,MATCH(I1873,'BCA Inputs'!$AW$14:$AW$54,0))*F1873+INDEX('BCA Inputs'!$BK$14:$BK$54,MATCH(I1873,'BCA Inputs'!$AW$14:$AW$54,0))*G1873,"")),"")</f>
        <v/>
      </c>
      <c r="AA1873" s="237" t="str">
        <f t="shared" si="285"/>
        <v/>
      </c>
      <c r="AC1873" s="238" t="str">
        <f>IFERROR((K1873+R1873)+IF($B$3="NYSEG",INDEX('BCA Inputs'!$AI$14:$AI$54,MATCH(I1873,'BCA Inputs'!$M$14:$M$54,0))*P1873+INDEX('BCA Inputs'!$AJ$14:$AJ$54,MATCH(I1873,'BCA Inputs'!$M$14:$M$54,0))*Q1873,IF($B$3="RG&amp;E",INDEX('BCA Inputs'!$BR$14:$BR$54,MATCH(I1873,'BCA Inputs'!$AW$14:$AW$54,0))*P1873+INDEX('BCA Inputs'!$BS$14:$BS$54,MATCH(I1873,'BCA Inputs'!$AW$14:$AW$54,0))*Q1873,"")),"")</f>
        <v/>
      </c>
      <c r="AD1873" s="181" t="str">
        <f>IFERROR(IF($B$3="NYSEG",INDEX('BCA Inputs'!$AD$14:$AD$54,MATCH(I1873,'BCA Inputs'!$M$14:$M$54,0))*P1873+INDEX('BCA Inputs'!$AE$14:$AE$54,MATCH(I1873,'BCA Inputs'!$M$14:$M$54,0))*O1873+INDEX('BCA Inputs'!$AF$14:$AF$54,MATCH(I1873,'BCA Inputs'!$M$14:$M$54,0))*Q1873+INDEX('BCA Inputs'!$AG$14:$AG$54,MATCH(I1873,'BCA Inputs'!$M$14:$M$54,0))*F1873+INDEX('BCA Inputs'!$AH$14:$AH$54,MATCH(I1873,'BCA Inputs'!$M$14:$M$54,0))*G1873,IF($B$3="RG&amp;E",INDEX('BCA Inputs'!$BM$14:$BM$54,MATCH(I1873,'BCA Inputs'!$AW$14:$AW$54,0))*P1873+INDEX('BCA Inputs'!$BN$14:$BN$54,MATCH(I1873,'BCA Inputs'!$AW$14:$AW$54,0))*O1873+INDEX('BCA Inputs'!$BO$14:$BO$54,MATCH(I1873,'BCA Inputs'!$AW$14:$AW$54,0))*Q1873+INDEX('BCA Inputs'!$BP$14:$BP$54,MATCH(I1873,'BCA Inputs'!$AW$14:$AW$54,0))*F1873+INDEX('BCA Inputs'!$BQ$14:$BQ$54,MATCH(I1873,'BCA Inputs'!$AW$14:$AW$54,0))*G1873,"")),"")</f>
        <v/>
      </c>
      <c r="AE1873" s="237" t="str">
        <f t="shared" si="286"/>
        <v/>
      </c>
      <c r="AF1873" s="198">
        <f t="shared" si="288"/>
        <v>0</v>
      </c>
      <c r="AG1873" s="239">
        <f t="shared" si="289"/>
        <v>0</v>
      </c>
    </row>
    <row r="1874" spans="1:33">
      <c r="A1874" s="228"/>
      <c r="B1874" s="176"/>
      <c r="C1874" s="229"/>
      <c r="D1874" s="230"/>
      <c r="E1874" s="230"/>
      <c r="F1874" s="230"/>
      <c r="G1874" s="230"/>
      <c r="H1874" s="231"/>
      <c r="I1874" s="231"/>
      <c r="J1874" s="232"/>
      <c r="K1874" s="232"/>
      <c r="L1874" s="232"/>
      <c r="M1874" s="181">
        <f t="shared" si="287"/>
        <v>0</v>
      </c>
      <c r="N1874" s="181">
        <f>IF(H1874="",0,H1874*I1874*'Avoided Water Savings Cost'!$C$16)</f>
        <v>0</v>
      </c>
      <c r="O1874" s="545">
        <f>IF(C1874="",0,IF($B$3="NYSEG",C1874/(1-'Avoided Electric Costs 2020'!$W$21),IF($B$3="RG&amp;E",C1874/(1-'Avoided Electric Costs 2020'!$X$21),"")))</f>
        <v>0</v>
      </c>
      <c r="P1874" s="546">
        <f>IF(D1874="",0,IF($B$3="NYSEG",D1874/(1-'Avoided Electric Costs 2020'!$W$21),IF($B$3="RG&amp;E",D1874/(1-'Avoided Electric Costs 2020'!$X$21),"")))</f>
        <v>0</v>
      </c>
      <c r="Q1874" s="546">
        <f>IF(E1874="",0,IF($B$3="NYSEG",E1874/(1-'Avoided Natural Gas Costs 2020'!$J$34),IF($B$3="RG&amp;E",E1874/(1-'Avoided Natural Gas Costs 2020'!$K$34),"")))</f>
        <v>0</v>
      </c>
      <c r="R1874" s="233" t="str">
        <f>IFERROR(IF(P1874*'BCA Inputs'!$C$1+Q1874*'BCA Inputs'!$C$2+F1874*'BCA Inputs'!$C$2+G1874*'BCA Inputs'!$C$2=0,"",P1874*'BCA Inputs'!$C$1+Q1874*'BCA Inputs'!$C$2+F1874*'BCA Inputs'!$C$2+G1874*'BCA Inputs'!$C$2),"")</f>
        <v/>
      </c>
      <c r="S1874" s="181" t="str">
        <f t="shared" si="280"/>
        <v/>
      </c>
      <c r="T1874" s="181" t="str">
        <f>IFERROR(IF($B$3="NYSEG",(INDEX('BCA Inputs'!$N$14:$N$54,MATCH(I1874,'BCA Inputs'!$M$14:$M$54,0))*P1874+INDEX('BCA Inputs'!$O$14:$O$54,MATCH(I1874,'BCA Inputs'!$M$14:$M$54,0))*O1874+INDEX('BCA Inputs'!P:P,MATCH(I1874,'BCA Inputs'!M:M,0))*Q1874+INDEX('BCA Inputs'!Q:Q,MATCH(I1874,'BCA Inputs'!M:M,0))*F1874+INDEX('BCA Inputs'!R:R,MATCH(I1874,'BCA Inputs'!M:M,0))*G1874)+L1874+N1874,IF($B$3="RG&amp;E",(INDEX('BCA Inputs'!$AX$14:$AX$54,MATCH(I1874,'BCA Inputs'!$AW$14:$AW$54,0))*P1874+INDEX('BCA Inputs'!$AY$14:$AY$54,MATCH(I1874,'BCA Inputs'!$AW$14:$AW$54,0))*O1874+INDEX('BCA Inputs'!$AZ$14:$AZ$54,MATCH(I1874,'BCA Inputs'!$AW$14:$AW$54,0))*Q1874+INDEX('BCA Inputs'!$BA$14:$BA$54,MATCH(I1874,'BCA Inputs'!$AW$14:$AW$54,0))*F1874+INDEX('BCA Inputs'!$BB$14:$BB$54,MATCH(I1874,'BCA Inputs'!$AW$14:$AW$54,0))*G1874)+L1874+N1874,"")),"")</f>
        <v/>
      </c>
      <c r="U1874" s="234" t="str">
        <f t="shared" si="281"/>
        <v/>
      </c>
      <c r="V1874" s="234" t="str">
        <f t="shared" si="282"/>
        <v/>
      </c>
      <c r="W1874" s="234" t="str">
        <f t="shared" si="283"/>
        <v/>
      </c>
      <c r="Y1874" s="235" t="str">
        <f t="shared" si="284"/>
        <v/>
      </c>
      <c r="Z1874" s="236" t="str">
        <f>IFERROR(IF($B$3="NYSEG",INDEX('BCA Inputs'!$X$14:$X$54,MATCH(I1874,'BCA Inputs'!$M$14:$M$54,0))*P1874+INDEX('BCA Inputs'!$Y$14:$Y$54,MATCH(I1874,'BCA Inputs'!$M$14:$M$54,0))*O1874+INDEX('BCA Inputs'!$Z$14:$Z$54,MATCH(I1874,'BCA Inputs'!$M$14:$M$54,0))*Q1874+INDEX('BCA Inputs'!$AA$14:$AA$54,MATCH(I1874,'BCA Inputs'!$M$14:$M$54,0))*F1874+INDEX('BCA Inputs'!$AB$14:$AB$54,MATCH(I1874,'BCA Inputs'!$M$14:$M$54,0))*G1874,IF($B$3="RG&amp;E",INDEX('BCA Inputs'!$BG$14:$BG$54,MATCH(I1874,'BCA Inputs'!$AW$14:$AW$54,0))*P1874+INDEX('BCA Inputs'!$BH$14:$BH$54,MATCH(I1874,'BCA Inputs'!$AW$14:$AW$54,0))*O1874+INDEX('BCA Inputs'!$BI$14:$BI$54,MATCH(I1874,'BCA Inputs'!$AW$14:$AW$54,0))*Q1874+INDEX('BCA Inputs'!$BJ$14:$BJ$54,MATCH(I1874,'BCA Inputs'!$AW$14:$AW$54,0))*F1874+INDEX('BCA Inputs'!$BK$14:$BK$54,MATCH(I1874,'BCA Inputs'!$AW$14:$AW$54,0))*G1874,"")),"")</f>
        <v/>
      </c>
      <c r="AA1874" s="237" t="str">
        <f t="shared" si="285"/>
        <v/>
      </c>
      <c r="AC1874" s="238" t="str">
        <f>IFERROR((K1874+R1874)+IF($B$3="NYSEG",INDEX('BCA Inputs'!$AI$14:$AI$54,MATCH(I1874,'BCA Inputs'!$M$14:$M$54,0))*P1874+INDEX('BCA Inputs'!$AJ$14:$AJ$54,MATCH(I1874,'BCA Inputs'!$M$14:$M$54,0))*Q1874,IF($B$3="RG&amp;E",INDEX('BCA Inputs'!$BR$14:$BR$54,MATCH(I1874,'BCA Inputs'!$AW$14:$AW$54,0))*P1874+INDEX('BCA Inputs'!$BS$14:$BS$54,MATCH(I1874,'BCA Inputs'!$AW$14:$AW$54,0))*Q1874,"")),"")</f>
        <v/>
      </c>
      <c r="AD1874" s="181" t="str">
        <f>IFERROR(IF($B$3="NYSEG",INDEX('BCA Inputs'!$AD$14:$AD$54,MATCH(I1874,'BCA Inputs'!$M$14:$M$54,0))*P1874+INDEX('BCA Inputs'!$AE$14:$AE$54,MATCH(I1874,'BCA Inputs'!$M$14:$M$54,0))*O1874+INDEX('BCA Inputs'!$AF$14:$AF$54,MATCH(I1874,'BCA Inputs'!$M$14:$M$54,0))*Q1874+INDEX('BCA Inputs'!$AG$14:$AG$54,MATCH(I1874,'BCA Inputs'!$M$14:$M$54,0))*F1874+INDEX('BCA Inputs'!$AH$14:$AH$54,MATCH(I1874,'BCA Inputs'!$M$14:$M$54,0))*G1874,IF($B$3="RG&amp;E",INDEX('BCA Inputs'!$BM$14:$BM$54,MATCH(I1874,'BCA Inputs'!$AW$14:$AW$54,0))*P1874+INDEX('BCA Inputs'!$BN$14:$BN$54,MATCH(I1874,'BCA Inputs'!$AW$14:$AW$54,0))*O1874+INDEX('BCA Inputs'!$BO$14:$BO$54,MATCH(I1874,'BCA Inputs'!$AW$14:$AW$54,0))*Q1874+INDEX('BCA Inputs'!$BP$14:$BP$54,MATCH(I1874,'BCA Inputs'!$AW$14:$AW$54,0))*F1874+INDEX('BCA Inputs'!$BQ$14:$BQ$54,MATCH(I1874,'BCA Inputs'!$AW$14:$AW$54,0))*G1874,"")),"")</f>
        <v/>
      </c>
      <c r="AE1874" s="237" t="str">
        <f t="shared" si="286"/>
        <v/>
      </c>
      <c r="AF1874" s="198">
        <f t="shared" si="288"/>
        <v>0</v>
      </c>
      <c r="AG1874" s="239">
        <f t="shared" si="289"/>
        <v>0</v>
      </c>
    </row>
    <row r="1875" spans="1:33">
      <c r="A1875" s="228"/>
      <c r="B1875" s="176"/>
      <c r="C1875" s="229"/>
      <c r="D1875" s="230"/>
      <c r="E1875" s="230"/>
      <c r="F1875" s="230"/>
      <c r="G1875" s="230"/>
      <c r="H1875" s="231"/>
      <c r="I1875" s="231"/>
      <c r="J1875" s="232"/>
      <c r="K1875" s="232"/>
      <c r="L1875" s="232"/>
      <c r="M1875" s="181">
        <f t="shared" si="287"/>
        <v>0</v>
      </c>
      <c r="N1875" s="181">
        <f>IF(H1875="",0,H1875*I1875*'Avoided Water Savings Cost'!$C$16)</f>
        <v>0</v>
      </c>
      <c r="O1875" s="545">
        <f>IF(C1875="",0,IF($B$3="NYSEG",C1875/(1-'Avoided Electric Costs 2020'!$W$21),IF($B$3="RG&amp;E",C1875/(1-'Avoided Electric Costs 2020'!$X$21),"")))</f>
        <v>0</v>
      </c>
      <c r="P1875" s="546">
        <f>IF(D1875="",0,IF($B$3="NYSEG",D1875/(1-'Avoided Electric Costs 2020'!$W$21),IF($B$3="RG&amp;E",D1875/(1-'Avoided Electric Costs 2020'!$X$21),"")))</f>
        <v>0</v>
      </c>
      <c r="Q1875" s="546">
        <f>IF(E1875="",0,IF($B$3="NYSEG",E1875/(1-'Avoided Natural Gas Costs 2020'!$J$34),IF($B$3="RG&amp;E",E1875/(1-'Avoided Natural Gas Costs 2020'!$K$34),"")))</f>
        <v>0</v>
      </c>
      <c r="R1875" s="233" t="str">
        <f>IFERROR(IF(P1875*'BCA Inputs'!$C$1+Q1875*'BCA Inputs'!$C$2+F1875*'BCA Inputs'!$C$2+G1875*'BCA Inputs'!$C$2=0,"",P1875*'BCA Inputs'!$C$1+Q1875*'BCA Inputs'!$C$2+F1875*'BCA Inputs'!$C$2+G1875*'BCA Inputs'!$C$2),"")</f>
        <v/>
      </c>
      <c r="S1875" s="181" t="str">
        <f t="shared" si="280"/>
        <v/>
      </c>
      <c r="T1875" s="181" t="str">
        <f>IFERROR(IF($B$3="NYSEG",(INDEX('BCA Inputs'!$N$14:$N$54,MATCH(I1875,'BCA Inputs'!$M$14:$M$54,0))*P1875+INDEX('BCA Inputs'!$O$14:$O$54,MATCH(I1875,'BCA Inputs'!$M$14:$M$54,0))*O1875+INDEX('BCA Inputs'!P:P,MATCH(I1875,'BCA Inputs'!M:M,0))*Q1875+INDEX('BCA Inputs'!Q:Q,MATCH(I1875,'BCA Inputs'!M:M,0))*F1875+INDEX('BCA Inputs'!R:R,MATCH(I1875,'BCA Inputs'!M:M,0))*G1875)+L1875+N1875,IF($B$3="RG&amp;E",(INDEX('BCA Inputs'!$AX$14:$AX$54,MATCH(I1875,'BCA Inputs'!$AW$14:$AW$54,0))*P1875+INDEX('BCA Inputs'!$AY$14:$AY$54,MATCH(I1875,'BCA Inputs'!$AW$14:$AW$54,0))*O1875+INDEX('BCA Inputs'!$AZ$14:$AZ$54,MATCH(I1875,'BCA Inputs'!$AW$14:$AW$54,0))*Q1875+INDEX('BCA Inputs'!$BA$14:$BA$54,MATCH(I1875,'BCA Inputs'!$AW$14:$AW$54,0))*F1875+INDEX('BCA Inputs'!$BB$14:$BB$54,MATCH(I1875,'BCA Inputs'!$AW$14:$AW$54,0))*G1875)+L1875+N1875,"")),"")</f>
        <v/>
      </c>
      <c r="U1875" s="234" t="str">
        <f t="shared" si="281"/>
        <v/>
      </c>
      <c r="V1875" s="234" t="str">
        <f t="shared" si="282"/>
        <v/>
      </c>
      <c r="W1875" s="234" t="str">
        <f t="shared" si="283"/>
        <v/>
      </c>
      <c r="Y1875" s="235" t="str">
        <f t="shared" si="284"/>
        <v/>
      </c>
      <c r="Z1875" s="236" t="str">
        <f>IFERROR(IF($B$3="NYSEG",INDEX('BCA Inputs'!$X$14:$X$54,MATCH(I1875,'BCA Inputs'!$M$14:$M$54,0))*P1875+INDEX('BCA Inputs'!$Y$14:$Y$54,MATCH(I1875,'BCA Inputs'!$M$14:$M$54,0))*O1875+INDEX('BCA Inputs'!$Z$14:$Z$54,MATCH(I1875,'BCA Inputs'!$M$14:$M$54,0))*Q1875+INDEX('BCA Inputs'!$AA$14:$AA$54,MATCH(I1875,'BCA Inputs'!$M$14:$M$54,0))*F1875+INDEX('BCA Inputs'!$AB$14:$AB$54,MATCH(I1875,'BCA Inputs'!$M$14:$M$54,0))*G1875,IF($B$3="RG&amp;E",INDEX('BCA Inputs'!$BG$14:$BG$54,MATCH(I1875,'BCA Inputs'!$AW$14:$AW$54,0))*P1875+INDEX('BCA Inputs'!$BH$14:$BH$54,MATCH(I1875,'BCA Inputs'!$AW$14:$AW$54,0))*O1875+INDEX('BCA Inputs'!$BI$14:$BI$54,MATCH(I1875,'BCA Inputs'!$AW$14:$AW$54,0))*Q1875+INDEX('BCA Inputs'!$BJ$14:$BJ$54,MATCH(I1875,'BCA Inputs'!$AW$14:$AW$54,0))*F1875+INDEX('BCA Inputs'!$BK$14:$BK$54,MATCH(I1875,'BCA Inputs'!$AW$14:$AW$54,0))*G1875,"")),"")</f>
        <v/>
      </c>
      <c r="AA1875" s="237" t="str">
        <f t="shared" si="285"/>
        <v/>
      </c>
      <c r="AC1875" s="238" t="str">
        <f>IFERROR((K1875+R1875)+IF($B$3="NYSEG",INDEX('BCA Inputs'!$AI$14:$AI$54,MATCH(I1875,'BCA Inputs'!$M$14:$M$54,0))*P1875+INDEX('BCA Inputs'!$AJ$14:$AJ$54,MATCH(I1875,'BCA Inputs'!$M$14:$M$54,0))*Q1875,IF($B$3="RG&amp;E",INDEX('BCA Inputs'!$BR$14:$BR$54,MATCH(I1875,'BCA Inputs'!$AW$14:$AW$54,0))*P1875+INDEX('BCA Inputs'!$BS$14:$BS$54,MATCH(I1875,'BCA Inputs'!$AW$14:$AW$54,0))*Q1875,"")),"")</f>
        <v/>
      </c>
      <c r="AD1875" s="181" t="str">
        <f>IFERROR(IF($B$3="NYSEG",INDEX('BCA Inputs'!$AD$14:$AD$54,MATCH(I1875,'BCA Inputs'!$M$14:$M$54,0))*P1875+INDEX('BCA Inputs'!$AE$14:$AE$54,MATCH(I1875,'BCA Inputs'!$M$14:$M$54,0))*O1875+INDEX('BCA Inputs'!$AF$14:$AF$54,MATCH(I1875,'BCA Inputs'!$M$14:$M$54,0))*Q1875+INDEX('BCA Inputs'!$AG$14:$AG$54,MATCH(I1875,'BCA Inputs'!$M$14:$M$54,0))*F1875+INDEX('BCA Inputs'!$AH$14:$AH$54,MATCH(I1875,'BCA Inputs'!$M$14:$M$54,0))*G1875,IF($B$3="RG&amp;E",INDEX('BCA Inputs'!$BM$14:$BM$54,MATCH(I1875,'BCA Inputs'!$AW$14:$AW$54,0))*P1875+INDEX('BCA Inputs'!$BN$14:$BN$54,MATCH(I1875,'BCA Inputs'!$AW$14:$AW$54,0))*O1875+INDEX('BCA Inputs'!$BO$14:$BO$54,MATCH(I1875,'BCA Inputs'!$AW$14:$AW$54,0))*Q1875+INDEX('BCA Inputs'!$BP$14:$BP$54,MATCH(I1875,'BCA Inputs'!$AW$14:$AW$54,0))*F1875+INDEX('BCA Inputs'!$BQ$14:$BQ$54,MATCH(I1875,'BCA Inputs'!$AW$14:$AW$54,0))*G1875,"")),"")</f>
        <v/>
      </c>
      <c r="AE1875" s="237" t="str">
        <f t="shared" si="286"/>
        <v/>
      </c>
      <c r="AF1875" s="198">
        <f t="shared" si="288"/>
        <v>0</v>
      </c>
      <c r="AG1875" s="239">
        <f t="shared" si="289"/>
        <v>0</v>
      </c>
    </row>
    <row r="1876" spans="1:33">
      <c r="A1876" s="228"/>
      <c r="B1876" s="176"/>
      <c r="C1876" s="229"/>
      <c r="D1876" s="230"/>
      <c r="E1876" s="230"/>
      <c r="F1876" s="230"/>
      <c r="G1876" s="230"/>
      <c r="H1876" s="231"/>
      <c r="I1876" s="231"/>
      <c r="J1876" s="232"/>
      <c r="K1876" s="232"/>
      <c r="L1876" s="232"/>
      <c r="M1876" s="181">
        <f t="shared" si="287"/>
        <v>0</v>
      </c>
      <c r="N1876" s="181">
        <f>IF(H1876="",0,H1876*I1876*'Avoided Water Savings Cost'!$C$16)</f>
        <v>0</v>
      </c>
      <c r="O1876" s="545">
        <f>IF(C1876="",0,IF($B$3="NYSEG",C1876/(1-'Avoided Electric Costs 2020'!$W$21),IF($B$3="RG&amp;E",C1876/(1-'Avoided Electric Costs 2020'!$X$21),"")))</f>
        <v>0</v>
      </c>
      <c r="P1876" s="546">
        <f>IF(D1876="",0,IF($B$3="NYSEG",D1876/(1-'Avoided Electric Costs 2020'!$W$21),IF($B$3="RG&amp;E",D1876/(1-'Avoided Electric Costs 2020'!$X$21),"")))</f>
        <v>0</v>
      </c>
      <c r="Q1876" s="546">
        <f>IF(E1876="",0,IF($B$3="NYSEG",E1876/(1-'Avoided Natural Gas Costs 2020'!$J$34),IF($B$3="RG&amp;E",E1876/(1-'Avoided Natural Gas Costs 2020'!$K$34),"")))</f>
        <v>0</v>
      </c>
      <c r="R1876" s="233" t="str">
        <f>IFERROR(IF(P1876*'BCA Inputs'!$C$1+Q1876*'BCA Inputs'!$C$2+F1876*'BCA Inputs'!$C$2+G1876*'BCA Inputs'!$C$2=0,"",P1876*'BCA Inputs'!$C$1+Q1876*'BCA Inputs'!$C$2+F1876*'BCA Inputs'!$C$2+G1876*'BCA Inputs'!$C$2),"")</f>
        <v/>
      </c>
      <c r="S1876" s="181" t="str">
        <f t="shared" si="280"/>
        <v/>
      </c>
      <c r="T1876" s="181" t="str">
        <f>IFERROR(IF($B$3="NYSEG",(INDEX('BCA Inputs'!$N$14:$N$54,MATCH(I1876,'BCA Inputs'!$M$14:$M$54,0))*P1876+INDEX('BCA Inputs'!$O$14:$O$54,MATCH(I1876,'BCA Inputs'!$M$14:$M$54,0))*O1876+INDEX('BCA Inputs'!P:P,MATCH(I1876,'BCA Inputs'!M:M,0))*Q1876+INDEX('BCA Inputs'!Q:Q,MATCH(I1876,'BCA Inputs'!M:M,0))*F1876+INDEX('BCA Inputs'!R:R,MATCH(I1876,'BCA Inputs'!M:M,0))*G1876)+L1876+N1876,IF($B$3="RG&amp;E",(INDEX('BCA Inputs'!$AX$14:$AX$54,MATCH(I1876,'BCA Inputs'!$AW$14:$AW$54,0))*P1876+INDEX('BCA Inputs'!$AY$14:$AY$54,MATCH(I1876,'BCA Inputs'!$AW$14:$AW$54,0))*O1876+INDEX('BCA Inputs'!$AZ$14:$AZ$54,MATCH(I1876,'BCA Inputs'!$AW$14:$AW$54,0))*Q1876+INDEX('BCA Inputs'!$BA$14:$BA$54,MATCH(I1876,'BCA Inputs'!$AW$14:$AW$54,0))*F1876+INDEX('BCA Inputs'!$BB$14:$BB$54,MATCH(I1876,'BCA Inputs'!$AW$14:$AW$54,0))*G1876)+L1876+N1876,"")),"")</f>
        <v/>
      </c>
      <c r="U1876" s="234" t="str">
        <f t="shared" si="281"/>
        <v/>
      </c>
      <c r="V1876" s="234" t="str">
        <f t="shared" si="282"/>
        <v/>
      </c>
      <c r="W1876" s="234" t="str">
        <f t="shared" si="283"/>
        <v/>
      </c>
      <c r="Y1876" s="235" t="str">
        <f t="shared" si="284"/>
        <v/>
      </c>
      <c r="Z1876" s="236" t="str">
        <f>IFERROR(IF($B$3="NYSEG",INDEX('BCA Inputs'!$X$14:$X$54,MATCH(I1876,'BCA Inputs'!$M$14:$M$54,0))*P1876+INDEX('BCA Inputs'!$Y$14:$Y$54,MATCH(I1876,'BCA Inputs'!$M$14:$M$54,0))*O1876+INDEX('BCA Inputs'!$Z$14:$Z$54,MATCH(I1876,'BCA Inputs'!$M$14:$M$54,0))*Q1876+INDEX('BCA Inputs'!$AA$14:$AA$54,MATCH(I1876,'BCA Inputs'!$M$14:$M$54,0))*F1876+INDEX('BCA Inputs'!$AB$14:$AB$54,MATCH(I1876,'BCA Inputs'!$M$14:$M$54,0))*G1876,IF($B$3="RG&amp;E",INDEX('BCA Inputs'!$BG$14:$BG$54,MATCH(I1876,'BCA Inputs'!$AW$14:$AW$54,0))*P1876+INDEX('BCA Inputs'!$BH$14:$BH$54,MATCH(I1876,'BCA Inputs'!$AW$14:$AW$54,0))*O1876+INDEX('BCA Inputs'!$BI$14:$BI$54,MATCH(I1876,'BCA Inputs'!$AW$14:$AW$54,0))*Q1876+INDEX('BCA Inputs'!$BJ$14:$BJ$54,MATCH(I1876,'BCA Inputs'!$AW$14:$AW$54,0))*F1876+INDEX('BCA Inputs'!$BK$14:$BK$54,MATCH(I1876,'BCA Inputs'!$AW$14:$AW$54,0))*G1876,"")),"")</f>
        <v/>
      </c>
      <c r="AA1876" s="237" t="str">
        <f t="shared" si="285"/>
        <v/>
      </c>
      <c r="AC1876" s="238" t="str">
        <f>IFERROR((K1876+R1876)+IF($B$3="NYSEG",INDEX('BCA Inputs'!$AI$14:$AI$54,MATCH(I1876,'BCA Inputs'!$M$14:$M$54,0))*P1876+INDEX('BCA Inputs'!$AJ$14:$AJ$54,MATCH(I1876,'BCA Inputs'!$M$14:$M$54,0))*Q1876,IF($B$3="RG&amp;E",INDEX('BCA Inputs'!$BR$14:$BR$54,MATCH(I1876,'BCA Inputs'!$AW$14:$AW$54,0))*P1876+INDEX('BCA Inputs'!$BS$14:$BS$54,MATCH(I1876,'BCA Inputs'!$AW$14:$AW$54,0))*Q1876,"")),"")</f>
        <v/>
      </c>
      <c r="AD1876" s="181" t="str">
        <f>IFERROR(IF($B$3="NYSEG",INDEX('BCA Inputs'!$AD$14:$AD$54,MATCH(I1876,'BCA Inputs'!$M$14:$M$54,0))*P1876+INDEX('BCA Inputs'!$AE$14:$AE$54,MATCH(I1876,'BCA Inputs'!$M$14:$M$54,0))*O1876+INDEX('BCA Inputs'!$AF$14:$AF$54,MATCH(I1876,'BCA Inputs'!$M$14:$M$54,0))*Q1876+INDEX('BCA Inputs'!$AG$14:$AG$54,MATCH(I1876,'BCA Inputs'!$M$14:$M$54,0))*F1876+INDEX('BCA Inputs'!$AH$14:$AH$54,MATCH(I1876,'BCA Inputs'!$M$14:$M$54,0))*G1876,IF($B$3="RG&amp;E",INDEX('BCA Inputs'!$BM$14:$BM$54,MATCH(I1876,'BCA Inputs'!$AW$14:$AW$54,0))*P1876+INDEX('BCA Inputs'!$BN$14:$BN$54,MATCH(I1876,'BCA Inputs'!$AW$14:$AW$54,0))*O1876+INDEX('BCA Inputs'!$BO$14:$BO$54,MATCH(I1876,'BCA Inputs'!$AW$14:$AW$54,0))*Q1876+INDEX('BCA Inputs'!$BP$14:$BP$54,MATCH(I1876,'BCA Inputs'!$AW$14:$AW$54,0))*F1876+INDEX('BCA Inputs'!$BQ$14:$BQ$54,MATCH(I1876,'BCA Inputs'!$AW$14:$AW$54,0))*G1876,"")),"")</f>
        <v/>
      </c>
      <c r="AE1876" s="237" t="str">
        <f t="shared" si="286"/>
        <v/>
      </c>
      <c r="AF1876" s="198">
        <f t="shared" si="288"/>
        <v>0</v>
      </c>
      <c r="AG1876" s="239">
        <f t="shared" si="289"/>
        <v>0</v>
      </c>
    </row>
    <row r="1877" spans="1:33">
      <c r="A1877" s="228"/>
      <c r="B1877" s="176"/>
      <c r="C1877" s="229"/>
      <c r="D1877" s="230"/>
      <c r="E1877" s="230"/>
      <c r="F1877" s="230"/>
      <c r="G1877" s="230"/>
      <c r="H1877" s="231"/>
      <c r="I1877" s="231"/>
      <c r="J1877" s="232"/>
      <c r="K1877" s="232"/>
      <c r="L1877" s="232"/>
      <c r="M1877" s="181">
        <f t="shared" si="287"/>
        <v>0</v>
      </c>
      <c r="N1877" s="181">
        <f>IF(H1877="",0,H1877*I1877*'Avoided Water Savings Cost'!$C$16)</f>
        <v>0</v>
      </c>
      <c r="O1877" s="545">
        <f>IF(C1877="",0,IF($B$3="NYSEG",C1877/(1-'Avoided Electric Costs 2020'!$W$21),IF($B$3="RG&amp;E",C1877/(1-'Avoided Electric Costs 2020'!$X$21),"")))</f>
        <v>0</v>
      </c>
      <c r="P1877" s="546">
        <f>IF(D1877="",0,IF($B$3="NYSEG",D1877/(1-'Avoided Electric Costs 2020'!$W$21),IF($B$3="RG&amp;E",D1877/(1-'Avoided Electric Costs 2020'!$X$21),"")))</f>
        <v>0</v>
      </c>
      <c r="Q1877" s="546">
        <f>IF(E1877="",0,IF($B$3="NYSEG",E1877/(1-'Avoided Natural Gas Costs 2020'!$J$34),IF($B$3="RG&amp;E",E1877/(1-'Avoided Natural Gas Costs 2020'!$K$34),"")))</f>
        <v>0</v>
      </c>
      <c r="R1877" s="233" t="str">
        <f>IFERROR(IF(P1877*'BCA Inputs'!$C$1+Q1877*'BCA Inputs'!$C$2+F1877*'BCA Inputs'!$C$2+G1877*'BCA Inputs'!$C$2=0,"",P1877*'BCA Inputs'!$C$1+Q1877*'BCA Inputs'!$C$2+F1877*'BCA Inputs'!$C$2+G1877*'BCA Inputs'!$C$2),"")</f>
        <v/>
      </c>
      <c r="S1877" s="181" t="str">
        <f t="shared" si="280"/>
        <v/>
      </c>
      <c r="T1877" s="181" t="str">
        <f>IFERROR(IF($B$3="NYSEG",(INDEX('BCA Inputs'!$N$14:$N$54,MATCH(I1877,'BCA Inputs'!$M$14:$M$54,0))*P1877+INDEX('BCA Inputs'!$O$14:$O$54,MATCH(I1877,'BCA Inputs'!$M$14:$M$54,0))*O1877+INDEX('BCA Inputs'!P:P,MATCH(I1877,'BCA Inputs'!M:M,0))*Q1877+INDEX('BCA Inputs'!Q:Q,MATCH(I1877,'BCA Inputs'!M:M,0))*F1877+INDEX('BCA Inputs'!R:R,MATCH(I1877,'BCA Inputs'!M:M,0))*G1877)+L1877+N1877,IF($B$3="RG&amp;E",(INDEX('BCA Inputs'!$AX$14:$AX$54,MATCH(I1877,'BCA Inputs'!$AW$14:$AW$54,0))*P1877+INDEX('BCA Inputs'!$AY$14:$AY$54,MATCH(I1877,'BCA Inputs'!$AW$14:$AW$54,0))*O1877+INDEX('BCA Inputs'!$AZ$14:$AZ$54,MATCH(I1877,'BCA Inputs'!$AW$14:$AW$54,0))*Q1877+INDEX('BCA Inputs'!$BA$14:$BA$54,MATCH(I1877,'BCA Inputs'!$AW$14:$AW$54,0))*F1877+INDEX('BCA Inputs'!$BB$14:$BB$54,MATCH(I1877,'BCA Inputs'!$AW$14:$AW$54,0))*G1877)+L1877+N1877,"")),"")</f>
        <v/>
      </c>
      <c r="U1877" s="234" t="str">
        <f t="shared" si="281"/>
        <v/>
      </c>
      <c r="V1877" s="234" t="str">
        <f t="shared" si="282"/>
        <v/>
      </c>
      <c r="W1877" s="234" t="str">
        <f t="shared" si="283"/>
        <v/>
      </c>
      <c r="Y1877" s="235" t="str">
        <f t="shared" si="284"/>
        <v/>
      </c>
      <c r="Z1877" s="236" t="str">
        <f>IFERROR(IF($B$3="NYSEG",INDEX('BCA Inputs'!$X$14:$X$54,MATCH(I1877,'BCA Inputs'!$M$14:$M$54,0))*P1877+INDEX('BCA Inputs'!$Y$14:$Y$54,MATCH(I1877,'BCA Inputs'!$M$14:$M$54,0))*O1877+INDEX('BCA Inputs'!$Z$14:$Z$54,MATCH(I1877,'BCA Inputs'!$M$14:$M$54,0))*Q1877+INDEX('BCA Inputs'!$AA$14:$AA$54,MATCH(I1877,'BCA Inputs'!$M$14:$M$54,0))*F1877+INDEX('BCA Inputs'!$AB$14:$AB$54,MATCH(I1877,'BCA Inputs'!$M$14:$M$54,0))*G1877,IF($B$3="RG&amp;E",INDEX('BCA Inputs'!$BG$14:$BG$54,MATCH(I1877,'BCA Inputs'!$AW$14:$AW$54,0))*P1877+INDEX('BCA Inputs'!$BH$14:$BH$54,MATCH(I1877,'BCA Inputs'!$AW$14:$AW$54,0))*O1877+INDEX('BCA Inputs'!$BI$14:$BI$54,MATCH(I1877,'BCA Inputs'!$AW$14:$AW$54,0))*Q1877+INDEX('BCA Inputs'!$BJ$14:$BJ$54,MATCH(I1877,'BCA Inputs'!$AW$14:$AW$54,0))*F1877+INDEX('BCA Inputs'!$BK$14:$BK$54,MATCH(I1877,'BCA Inputs'!$AW$14:$AW$54,0))*G1877,"")),"")</f>
        <v/>
      </c>
      <c r="AA1877" s="237" t="str">
        <f t="shared" si="285"/>
        <v/>
      </c>
      <c r="AC1877" s="238" t="str">
        <f>IFERROR((K1877+R1877)+IF($B$3="NYSEG",INDEX('BCA Inputs'!$AI$14:$AI$54,MATCH(I1877,'BCA Inputs'!$M$14:$M$54,0))*P1877+INDEX('BCA Inputs'!$AJ$14:$AJ$54,MATCH(I1877,'BCA Inputs'!$M$14:$M$54,0))*Q1877,IF($B$3="RG&amp;E",INDEX('BCA Inputs'!$BR$14:$BR$54,MATCH(I1877,'BCA Inputs'!$AW$14:$AW$54,0))*P1877+INDEX('BCA Inputs'!$BS$14:$BS$54,MATCH(I1877,'BCA Inputs'!$AW$14:$AW$54,0))*Q1877,"")),"")</f>
        <v/>
      </c>
      <c r="AD1877" s="181" t="str">
        <f>IFERROR(IF($B$3="NYSEG",INDEX('BCA Inputs'!$AD$14:$AD$54,MATCH(I1877,'BCA Inputs'!$M$14:$M$54,0))*P1877+INDEX('BCA Inputs'!$AE$14:$AE$54,MATCH(I1877,'BCA Inputs'!$M$14:$M$54,0))*O1877+INDEX('BCA Inputs'!$AF$14:$AF$54,MATCH(I1877,'BCA Inputs'!$M$14:$M$54,0))*Q1877+INDEX('BCA Inputs'!$AG$14:$AG$54,MATCH(I1877,'BCA Inputs'!$M$14:$M$54,0))*F1877+INDEX('BCA Inputs'!$AH$14:$AH$54,MATCH(I1877,'BCA Inputs'!$M$14:$M$54,0))*G1877,IF($B$3="RG&amp;E",INDEX('BCA Inputs'!$BM$14:$BM$54,MATCH(I1877,'BCA Inputs'!$AW$14:$AW$54,0))*P1877+INDEX('BCA Inputs'!$BN$14:$BN$54,MATCH(I1877,'BCA Inputs'!$AW$14:$AW$54,0))*O1877+INDEX('BCA Inputs'!$BO$14:$BO$54,MATCH(I1877,'BCA Inputs'!$AW$14:$AW$54,0))*Q1877+INDEX('BCA Inputs'!$BP$14:$BP$54,MATCH(I1877,'BCA Inputs'!$AW$14:$AW$54,0))*F1877+INDEX('BCA Inputs'!$BQ$14:$BQ$54,MATCH(I1877,'BCA Inputs'!$AW$14:$AW$54,0))*G1877,"")),"")</f>
        <v/>
      </c>
      <c r="AE1877" s="237" t="str">
        <f t="shared" si="286"/>
        <v/>
      </c>
      <c r="AF1877" s="198">
        <f t="shared" si="288"/>
        <v>0</v>
      </c>
      <c r="AG1877" s="239">
        <f t="shared" si="289"/>
        <v>0</v>
      </c>
    </row>
    <row r="1878" spans="1:33">
      <c r="A1878" s="228"/>
      <c r="B1878" s="176"/>
      <c r="C1878" s="229"/>
      <c r="D1878" s="230"/>
      <c r="E1878" s="230"/>
      <c r="F1878" s="230"/>
      <c r="G1878" s="230"/>
      <c r="H1878" s="231"/>
      <c r="I1878" s="231"/>
      <c r="J1878" s="232"/>
      <c r="K1878" s="232"/>
      <c r="L1878" s="232"/>
      <c r="M1878" s="181">
        <f t="shared" si="287"/>
        <v>0</v>
      </c>
      <c r="N1878" s="181">
        <f>IF(H1878="",0,H1878*I1878*'Avoided Water Savings Cost'!$C$16)</f>
        <v>0</v>
      </c>
      <c r="O1878" s="545">
        <f>IF(C1878="",0,IF($B$3="NYSEG",C1878/(1-'Avoided Electric Costs 2020'!$W$21),IF($B$3="RG&amp;E",C1878/(1-'Avoided Electric Costs 2020'!$X$21),"")))</f>
        <v>0</v>
      </c>
      <c r="P1878" s="546">
        <f>IF(D1878="",0,IF($B$3="NYSEG",D1878/(1-'Avoided Electric Costs 2020'!$W$21),IF($B$3="RG&amp;E",D1878/(1-'Avoided Electric Costs 2020'!$X$21),"")))</f>
        <v>0</v>
      </c>
      <c r="Q1878" s="546">
        <f>IF(E1878="",0,IF($B$3="NYSEG",E1878/(1-'Avoided Natural Gas Costs 2020'!$J$34),IF($B$3="RG&amp;E",E1878/(1-'Avoided Natural Gas Costs 2020'!$K$34),"")))</f>
        <v>0</v>
      </c>
      <c r="R1878" s="233" t="str">
        <f>IFERROR(IF(P1878*'BCA Inputs'!$C$1+Q1878*'BCA Inputs'!$C$2+F1878*'BCA Inputs'!$C$2+G1878*'BCA Inputs'!$C$2=0,"",P1878*'BCA Inputs'!$C$1+Q1878*'BCA Inputs'!$C$2+F1878*'BCA Inputs'!$C$2+G1878*'BCA Inputs'!$C$2),"")</f>
        <v/>
      </c>
      <c r="S1878" s="181" t="str">
        <f t="shared" si="280"/>
        <v/>
      </c>
      <c r="T1878" s="181" t="str">
        <f>IFERROR(IF($B$3="NYSEG",(INDEX('BCA Inputs'!$N$14:$N$54,MATCH(I1878,'BCA Inputs'!$M$14:$M$54,0))*P1878+INDEX('BCA Inputs'!$O$14:$O$54,MATCH(I1878,'BCA Inputs'!$M$14:$M$54,0))*O1878+INDEX('BCA Inputs'!P:P,MATCH(I1878,'BCA Inputs'!M:M,0))*Q1878+INDEX('BCA Inputs'!Q:Q,MATCH(I1878,'BCA Inputs'!M:M,0))*F1878+INDEX('BCA Inputs'!R:R,MATCH(I1878,'BCA Inputs'!M:M,0))*G1878)+L1878+N1878,IF($B$3="RG&amp;E",(INDEX('BCA Inputs'!$AX$14:$AX$54,MATCH(I1878,'BCA Inputs'!$AW$14:$AW$54,0))*P1878+INDEX('BCA Inputs'!$AY$14:$AY$54,MATCH(I1878,'BCA Inputs'!$AW$14:$AW$54,0))*O1878+INDEX('BCA Inputs'!$AZ$14:$AZ$54,MATCH(I1878,'BCA Inputs'!$AW$14:$AW$54,0))*Q1878+INDEX('BCA Inputs'!$BA$14:$BA$54,MATCH(I1878,'BCA Inputs'!$AW$14:$AW$54,0))*F1878+INDEX('BCA Inputs'!$BB$14:$BB$54,MATCH(I1878,'BCA Inputs'!$AW$14:$AW$54,0))*G1878)+L1878+N1878,"")),"")</f>
        <v/>
      </c>
      <c r="U1878" s="234" t="str">
        <f t="shared" si="281"/>
        <v/>
      </c>
      <c r="V1878" s="234" t="str">
        <f t="shared" si="282"/>
        <v/>
      </c>
      <c r="W1878" s="234" t="str">
        <f t="shared" si="283"/>
        <v/>
      </c>
      <c r="Y1878" s="235" t="str">
        <f t="shared" si="284"/>
        <v/>
      </c>
      <c r="Z1878" s="236" t="str">
        <f>IFERROR(IF($B$3="NYSEG",INDEX('BCA Inputs'!$X$14:$X$54,MATCH(I1878,'BCA Inputs'!$M$14:$M$54,0))*P1878+INDEX('BCA Inputs'!$Y$14:$Y$54,MATCH(I1878,'BCA Inputs'!$M$14:$M$54,0))*O1878+INDEX('BCA Inputs'!$Z$14:$Z$54,MATCH(I1878,'BCA Inputs'!$M$14:$M$54,0))*Q1878+INDEX('BCA Inputs'!$AA$14:$AA$54,MATCH(I1878,'BCA Inputs'!$M$14:$M$54,0))*F1878+INDEX('BCA Inputs'!$AB$14:$AB$54,MATCH(I1878,'BCA Inputs'!$M$14:$M$54,0))*G1878,IF($B$3="RG&amp;E",INDEX('BCA Inputs'!$BG$14:$BG$54,MATCH(I1878,'BCA Inputs'!$AW$14:$AW$54,0))*P1878+INDEX('BCA Inputs'!$BH$14:$BH$54,MATCH(I1878,'BCA Inputs'!$AW$14:$AW$54,0))*O1878+INDEX('BCA Inputs'!$BI$14:$BI$54,MATCH(I1878,'BCA Inputs'!$AW$14:$AW$54,0))*Q1878+INDEX('BCA Inputs'!$BJ$14:$BJ$54,MATCH(I1878,'BCA Inputs'!$AW$14:$AW$54,0))*F1878+INDEX('BCA Inputs'!$BK$14:$BK$54,MATCH(I1878,'BCA Inputs'!$AW$14:$AW$54,0))*G1878,"")),"")</f>
        <v/>
      </c>
      <c r="AA1878" s="237" t="str">
        <f t="shared" si="285"/>
        <v/>
      </c>
      <c r="AC1878" s="238" t="str">
        <f>IFERROR((K1878+R1878)+IF($B$3="NYSEG",INDEX('BCA Inputs'!$AI$14:$AI$54,MATCH(I1878,'BCA Inputs'!$M$14:$M$54,0))*P1878+INDEX('BCA Inputs'!$AJ$14:$AJ$54,MATCH(I1878,'BCA Inputs'!$M$14:$M$54,0))*Q1878,IF($B$3="RG&amp;E",INDEX('BCA Inputs'!$BR$14:$BR$54,MATCH(I1878,'BCA Inputs'!$AW$14:$AW$54,0))*P1878+INDEX('BCA Inputs'!$BS$14:$BS$54,MATCH(I1878,'BCA Inputs'!$AW$14:$AW$54,0))*Q1878,"")),"")</f>
        <v/>
      </c>
      <c r="AD1878" s="181" t="str">
        <f>IFERROR(IF($B$3="NYSEG",INDEX('BCA Inputs'!$AD$14:$AD$54,MATCH(I1878,'BCA Inputs'!$M$14:$M$54,0))*P1878+INDEX('BCA Inputs'!$AE$14:$AE$54,MATCH(I1878,'BCA Inputs'!$M$14:$M$54,0))*O1878+INDEX('BCA Inputs'!$AF$14:$AF$54,MATCH(I1878,'BCA Inputs'!$M$14:$M$54,0))*Q1878+INDEX('BCA Inputs'!$AG$14:$AG$54,MATCH(I1878,'BCA Inputs'!$M$14:$M$54,0))*F1878+INDEX('BCA Inputs'!$AH$14:$AH$54,MATCH(I1878,'BCA Inputs'!$M$14:$M$54,0))*G1878,IF($B$3="RG&amp;E",INDEX('BCA Inputs'!$BM$14:$BM$54,MATCH(I1878,'BCA Inputs'!$AW$14:$AW$54,0))*P1878+INDEX('BCA Inputs'!$BN$14:$BN$54,MATCH(I1878,'BCA Inputs'!$AW$14:$AW$54,0))*O1878+INDEX('BCA Inputs'!$BO$14:$BO$54,MATCH(I1878,'BCA Inputs'!$AW$14:$AW$54,0))*Q1878+INDEX('BCA Inputs'!$BP$14:$BP$54,MATCH(I1878,'BCA Inputs'!$AW$14:$AW$54,0))*F1878+INDEX('BCA Inputs'!$BQ$14:$BQ$54,MATCH(I1878,'BCA Inputs'!$AW$14:$AW$54,0))*G1878,"")),"")</f>
        <v/>
      </c>
      <c r="AE1878" s="237" t="str">
        <f t="shared" si="286"/>
        <v/>
      </c>
      <c r="AF1878" s="198">
        <f t="shared" si="288"/>
        <v>0</v>
      </c>
      <c r="AG1878" s="239">
        <f t="shared" si="289"/>
        <v>0</v>
      </c>
    </row>
    <row r="1879" spans="1:33">
      <c r="A1879" s="228"/>
      <c r="B1879" s="176"/>
      <c r="C1879" s="229"/>
      <c r="D1879" s="230"/>
      <c r="E1879" s="230"/>
      <c r="F1879" s="230"/>
      <c r="G1879" s="230"/>
      <c r="H1879" s="231"/>
      <c r="I1879" s="231"/>
      <c r="J1879" s="232"/>
      <c r="K1879" s="232"/>
      <c r="L1879" s="232"/>
      <c r="M1879" s="181">
        <f t="shared" si="287"/>
        <v>0</v>
      </c>
      <c r="N1879" s="181">
        <f>IF(H1879="",0,H1879*I1879*'Avoided Water Savings Cost'!$C$16)</f>
        <v>0</v>
      </c>
      <c r="O1879" s="545">
        <f>IF(C1879="",0,IF($B$3="NYSEG",C1879/(1-'Avoided Electric Costs 2020'!$W$21),IF($B$3="RG&amp;E",C1879/(1-'Avoided Electric Costs 2020'!$X$21),"")))</f>
        <v>0</v>
      </c>
      <c r="P1879" s="546">
        <f>IF(D1879="",0,IF($B$3="NYSEG",D1879/(1-'Avoided Electric Costs 2020'!$W$21),IF($B$3="RG&amp;E",D1879/(1-'Avoided Electric Costs 2020'!$X$21),"")))</f>
        <v>0</v>
      </c>
      <c r="Q1879" s="546">
        <f>IF(E1879="",0,IF($B$3="NYSEG",E1879/(1-'Avoided Natural Gas Costs 2020'!$J$34),IF($B$3="RG&amp;E",E1879/(1-'Avoided Natural Gas Costs 2020'!$K$34),"")))</f>
        <v>0</v>
      </c>
      <c r="R1879" s="233" t="str">
        <f>IFERROR(IF(P1879*'BCA Inputs'!$C$1+Q1879*'BCA Inputs'!$C$2+F1879*'BCA Inputs'!$C$2+G1879*'BCA Inputs'!$C$2=0,"",P1879*'BCA Inputs'!$C$1+Q1879*'BCA Inputs'!$C$2+F1879*'BCA Inputs'!$C$2+G1879*'BCA Inputs'!$C$2),"")</f>
        <v/>
      </c>
      <c r="S1879" s="181" t="str">
        <f t="shared" ref="S1879:S1942" si="290">IFERROR(IF(J1879+R1879=0,"",J1879+R1879),"")</f>
        <v/>
      </c>
      <c r="T1879" s="181" t="str">
        <f>IFERROR(IF($B$3="NYSEG",(INDEX('BCA Inputs'!$N$14:$N$54,MATCH(I1879,'BCA Inputs'!$M$14:$M$54,0))*P1879+INDEX('BCA Inputs'!$O$14:$O$54,MATCH(I1879,'BCA Inputs'!$M$14:$M$54,0))*O1879+INDEX('BCA Inputs'!P:P,MATCH(I1879,'BCA Inputs'!M:M,0))*Q1879+INDEX('BCA Inputs'!Q:Q,MATCH(I1879,'BCA Inputs'!M:M,0))*F1879+INDEX('BCA Inputs'!R:R,MATCH(I1879,'BCA Inputs'!M:M,0))*G1879)+L1879+N1879,IF($B$3="RG&amp;E",(INDEX('BCA Inputs'!$AX$14:$AX$54,MATCH(I1879,'BCA Inputs'!$AW$14:$AW$54,0))*P1879+INDEX('BCA Inputs'!$AY$14:$AY$54,MATCH(I1879,'BCA Inputs'!$AW$14:$AW$54,0))*O1879+INDEX('BCA Inputs'!$AZ$14:$AZ$54,MATCH(I1879,'BCA Inputs'!$AW$14:$AW$54,0))*Q1879+INDEX('BCA Inputs'!$BA$14:$BA$54,MATCH(I1879,'BCA Inputs'!$AW$14:$AW$54,0))*F1879+INDEX('BCA Inputs'!$BB$14:$BB$54,MATCH(I1879,'BCA Inputs'!$AW$14:$AW$54,0))*G1879)+L1879+N1879,"")),"")</f>
        <v/>
      </c>
      <c r="U1879" s="234" t="str">
        <f t="shared" ref="U1879:U1942" si="291">IFERROR(T1879/S1879,"")</f>
        <v/>
      </c>
      <c r="V1879" s="234" t="str">
        <f t="shared" ref="V1879:V1942" si="292">IFERROR(J1879/(D1879*$B$6+E1879*$B$7+F1879*$B$7+G1879*$B$7+M1879+N1879/I1879),"")</f>
        <v/>
      </c>
      <c r="W1879" s="234" t="str">
        <f t="shared" ref="W1879:W1942" si="293">IFERROR((J1879-K1879)/(D1879*$B$6+E1879*$B$7+F1879*$B$7+G1879*$B$7+M1879+N1879/I1879),"")</f>
        <v/>
      </c>
      <c r="Y1879" s="235" t="str">
        <f t="shared" ref="Y1879:Y1942" si="294">IFERROR(K1879+R1879,"")</f>
        <v/>
      </c>
      <c r="Z1879" s="236" t="str">
        <f>IFERROR(IF($B$3="NYSEG",INDEX('BCA Inputs'!$X$14:$X$54,MATCH(I1879,'BCA Inputs'!$M$14:$M$54,0))*P1879+INDEX('BCA Inputs'!$Y$14:$Y$54,MATCH(I1879,'BCA Inputs'!$M$14:$M$54,0))*O1879+INDEX('BCA Inputs'!$Z$14:$Z$54,MATCH(I1879,'BCA Inputs'!$M$14:$M$54,0))*Q1879+INDEX('BCA Inputs'!$AA$14:$AA$54,MATCH(I1879,'BCA Inputs'!$M$14:$M$54,0))*F1879+INDEX('BCA Inputs'!$AB$14:$AB$54,MATCH(I1879,'BCA Inputs'!$M$14:$M$54,0))*G1879,IF($B$3="RG&amp;E",INDEX('BCA Inputs'!$BG$14:$BG$54,MATCH(I1879,'BCA Inputs'!$AW$14:$AW$54,0))*P1879+INDEX('BCA Inputs'!$BH$14:$BH$54,MATCH(I1879,'BCA Inputs'!$AW$14:$AW$54,0))*O1879+INDEX('BCA Inputs'!$BI$14:$BI$54,MATCH(I1879,'BCA Inputs'!$AW$14:$AW$54,0))*Q1879+INDEX('BCA Inputs'!$BJ$14:$BJ$54,MATCH(I1879,'BCA Inputs'!$AW$14:$AW$54,0))*F1879+INDEX('BCA Inputs'!$BK$14:$BK$54,MATCH(I1879,'BCA Inputs'!$AW$14:$AW$54,0))*G1879,"")),"")</f>
        <v/>
      </c>
      <c r="AA1879" s="237" t="str">
        <f t="shared" ref="AA1879:AA1942" si="295">IFERROR(Z1879/Y1879,"")</f>
        <v/>
      </c>
      <c r="AC1879" s="238" t="str">
        <f>IFERROR((K1879+R1879)+IF($B$3="NYSEG",INDEX('BCA Inputs'!$AI$14:$AI$54,MATCH(I1879,'BCA Inputs'!$M$14:$M$54,0))*P1879+INDEX('BCA Inputs'!$AJ$14:$AJ$54,MATCH(I1879,'BCA Inputs'!$M$14:$M$54,0))*Q1879,IF($B$3="RG&amp;E",INDEX('BCA Inputs'!$BR$14:$BR$54,MATCH(I1879,'BCA Inputs'!$AW$14:$AW$54,0))*P1879+INDEX('BCA Inputs'!$BS$14:$BS$54,MATCH(I1879,'BCA Inputs'!$AW$14:$AW$54,0))*Q1879,"")),"")</f>
        <v/>
      </c>
      <c r="AD1879" s="181" t="str">
        <f>IFERROR(IF($B$3="NYSEG",INDEX('BCA Inputs'!$AD$14:$AD$54,MATCH(I1879,'BCA Inputs'!$M$14:$M$54,0))*P1879+INDEX('BCA Inputs'!$AE$14:$AE$54,MATCH(I1879,'BCA Inputs'!$M$14:$M$54,0))*O1879+INDEX('BCA Inputs'!$AF$14:$AF$54,MATCH(I1879,'BCA Inputs'!$M$14:$M$54,0))*Q1879+INDEX('BCA Inputs'!$AG$14:$AG$54,MATCH(I1879,'BCA Inputs'!$M$14:$M$54,0))*F1879+INDEX('BCA Inputs'!$AH$14:$AH$54,MATCH(I1879,'BCA Inputs'!$M$14:$M$54,0))*G1879,IF($B$3="RG&amp;E",INDEX('BCA Inputs'!$BM$14:$BM$54,MATCH(I1879,'BCA Inputs'!$AW$14:$AW$54,0))*P1879+INDEX('BCA Inputs'!$BN$14:$BN$54,MATCH(I1879,'BCA Inputs'!$AW$14:$AW$54,0))*O1879+INDEX('BCA Inputs'!$BO$14:$BO$54,MATCH(I1879,'BCA Inputs'!$AW$14:$AW$54,0))*Q1879+INDEX('BCA Inputs'!$BP$14:$BP$54,MATCH(I1879,'BCA Inputs'!$AW$14:$AW$54,0))*F1879+INDEX('BCA Inputs'!$BQ$14:$BQ$54,MATCH(I1879,'BCA Inputs'!$AW$14:$AW$54,0))*G1879,"")),"")</f>
        <v/>
      </c>
      <c r="AE1879" s="237" t="str">
        <f t="shared" ref="AE1879:AE1942" si="296">IFERROR(AD1879/AC1879,"")</f>
        <v/>
      </c>
      <c r="AF1879" s="198">
        <f t="shared" si="288"/>
        <v>0</v>
      </c>
      <c r="AG1879" s="239">
        <f t="shared" si="289"/>
        <v>0</v>
      </c>
    </row>
    <row r="1880" spans="1:33">
      <c r="A1880" s="228"/>
      <c r="B1880" s="176"/>
      <c r="C1880" s="229"/>
      <c r="D1880" s="230"/>
      <c r="E1880" s="230"/>
      <c r="F1880" s="230"/>
      <c r="G1880" s="230"/>
      <c r="H1880" s="231"/>
      <c r="I1880" s="231"/>
      <c r="J1880" s="232"/>
      <c r="K1880" s="232"/>
      <c r="L1880" s="232"/>
      <c r="M1880" s="181">
        <f t="shared" ref="M1880:M1943" si="297">IF(L1880="",0,L1880/I1880)</f>
        <v>0</v>
      </c>
      <c r="N1880" s="181">
        <f>IF(H1880="",0,H1880*I1880*'Avoided Water Savings Cost'!$C$16)</f>
        <v>0</v>
      </c>
      <c r="O1880" s="545">
        <f>IF(C1880="",0,IF($B$3="NYSEG",C1880/(1-'Avoided Electric Costs 2020'!$W$21),IF($B$3="RG&amp;E",C1880/(1-'Avoided Electric Costs 2020'!$X$21),"")))</f>
        <v>0</v>
      </c>
      <c r="P1880" s="546">
        <f>IF(D1880="",0,IF($B$3="NYSEG",D1880/(1-'Avoided Electric Costs 2020'!$W$21),IF($B$3="RG&amp;E",D1880/(1-'Avoided Electric Costs 2020'!$X$21),"")))</f>
        <v>0</v>
      </c>
      <c r="Q1880" s="546">
        <f>IF(E1880="",0,IF($B$3="NYSEG",E1880/(1-'Avoided Natural Gas Costs 2020'!$J$34),IF($B$3="RG&amp;E",E1880/(1-'Avoided Natural Gas Costs 2020'!$K$34),"")))</f>
        <v>0</v>
      </c>
      <c r="R1880" s="233" t="str">
        <f>IFERROR(IF(P1880*'BCA Inputs'!$C$1+Q1880*'BCA Inputs'!$C$2+F1880*'BCA Inputs'!$C$2+G1880*'BCA Inputs'!$C$2=0,"",P1880*'BCA Inputs'!$C$1+Q1880*'BCA Inputs'!$C$2+F1880*'BCA Inputs'!$C$2+G1880*'BCA Inputs'!$C$2),"")</f>
        <v/>
      </c>
      <c r="S1880" s="181" t="str">
        <f t="shared" si="290"/>
        <v/>
      </c>
      <c r="T1880" s="181" t="str">
        <f>IFERROR(IF($B$3="NYSEG",(INDEX('BCA Inputs'!$N$14:$N$54,MATCH(I1880,'BCA Inputs'!$M$14:$M$54,0))*P1880+INDEX('BCA Inputs'!$O$14:$O$54,MATCH(I1880,'BCA Inputs'!$M$14:$M$54,0))*O1880+INDEX('BCA Inputs'!P:P,MATCH(I1880,'BCA Inputs'!M:M,0))*Q1880+INDEX('BCA Inputs'!Q:Q,MATCH(I1880,'BCA Inputs'!M:M,0))*F1880+INDEX('BCA Inputs'!R:R,MATCH(I1880,'BCA Inputs'!M:M,0))*G1880)+L1880+N1880,IF($B$3="RG&amp;E",(INDEX('BCA Inputs'!$AX$14:$AX$54,MATCH(I1880,'BCA Inputs'!$AW$14:$AW$54,0))*P1880+INDEX('BCA Inputs'!$AY$14:$AY$54,MATCH(I1880,'BCA Inputs'!$AW$14:$AW$54,0))*O1880+INDEX('BCA Inputs'!$AZ$14:$AZ$54,MATCH(I1880,'BCA Inputs'!$AW$14:$AW$54,0))*Q1880+INDEX('BCA Inputs'!$BA$14:$BA$54,MATCH(I1880,'BCA Inputs'!$AW$14:$AW$54,0))*F1880+INDEX('BCA Inputs'!$BB$14:$BB$54,MATCH(I1880,'BCA Inputs'!$AW$14:$AW$54,0))*G1880)+L1880+N1880,"")),"")</f>
        <v/>
      </c>
      <c r="U1880" s="234" t="str">
        <f t="shared" si="291"/>
        <v/>
      </c>
      <c r="V1880" s="234" t="str">
        <f t="shared" si="292"/>
        <v/>
      </c>
      <c r="W1880" s="234" t="str">
        <f t="shared" si="293"/>
        <v/>
      </c>
      <c r="Y1880" s="235" t="str">
        <f t="shared" si="294"/>
        <v/>
      </c>
      <c r="Z1880" s="236" t="str">
        <f>IFERROR(IF($B$3="NYSEG",INDEX('BCA Inputs'!$X$14:$X$54,MATCH(I1880,'BCA Inputs'!$M$14:$M$54,0))*P1880+INDEX('BCA Inputs'!$Y$14:$Y$54,MATCH(I1880,'BCA Inputs'!$M$14:$M$54,0))*O1880+INDEX('BCA Inputs'!$Z$14:$Z$54,MATCH(I1880,'BCA Inputs'!$M$14:$M$54,0))*Q1880+INDEX('BCA Inputs'!$AA$14:$AA$54,MATCH(I1880,'BCA Inputs'!$M$14:$M$54,0))*F1880+INDEX('BCA Inputs'!$AB$14:$AB$54,MATCH(I1880,'BCA Inputs'!$M$14:$M$54,0))*G1880,IF($B$3="RG&amp;E",INDEX('BCA Inputs'!$BG$14:$BG$54,MATCH(I1880,'BCA Inputs'!$AW$14:$AW$54,0))*P1880+INDEX('BCA Inputs'!$BH$14:$BH$54,MATCH(I1880,'BCA Inputs'!$AW$14:$AW$54,0))*O1880+INDEX('BCA Inputs'!$BI$14:$BI$54,MATCH(I1880,'BCA Inputs'!$AW$14:$AW$54,0))*Q1880+INDEX('BCA Inputs'!$BJ$14:$BJ$54,MATCH(I1880,'BCA Inputs'!$AW$14:$AW$54,0))*F1880+INDEX('BCA Inputs'!$BK$14:$BK$54,MATCH(I1880,'BCA Inputs'!$AW$14:$AW$54,0))*G1880,"")),"")</f>
        <v/>
      </c>
      <c r="AA1880" s="237" t="str">
        <f t="shared" si="295"/>
        <v/>
      </c>
      <c r="AC1880" s="238" t="str">
        <f>IFERROR((K1880+R1880)+IF($B$3="NYSEG",INDEX('BCA Inputs'!$AI$14:$AI$54,MATCH(I1880,'BCA Inputs'!$M$14:$M$54,0))*P1880+INDEX('BCA Inputs'!$AJ$14:$AJ$54,MATCH(I1880,'BCA Inputs'!$M$14:$M$54,0))*Q1880,IF($B$3="RG&amp;E",INDEX('BCA Inputs'!$BR$14:$BR$54,MATCH(I1880,'BCA Inputs'!$AW$14:$AW$54,0))*P1880+INDEX('BCA Inputs'!$BS$14:$BS$54,MATCH(I1880,'BCA Inputs'!$AW$14:$AW$54,0))*Q1880,"")),"")</f>
        <v/>
      </c>
      <c r="AD1880" s="181" t="str">
        <f>IFERROR(IF($B$3="NYSEG",INDEX('BCA Inputs'!$AD$14:$AD$54,MATCH(I1880,'BCA Inputs'!$M$14:$M$54,0))*P1880+INDEX('BCA Inputs'!$AE$14:$AE$54,MATCH(I1880,'BCA Inputs'!$M$14:$M$54,0))*O1880+INDEX('BCA Inputs'!$AF$14:$AF$54,MATCH(I1880,'BCA Inputs'!$M$14:$M$54,0))*Q1880+INDEX('BCA Inputs'!$AG$14:$AG$54,MATCH(I1880,'BCA Inputs'!$M$14:$M$54,0))*F1880+INDEX('BCA Inputs'!$AH$14:$AH$54,MATCH(I1880,'BCA Inputs'!$M$14:$M$54,0))*G1880,IF($B$3="RG&amp;E",INDEX('BCA Inputs'!$BM$14:$BM$54,MATCH(I1880,'BCA Inputs'!$AW$14:$AW$54,0))*P1880+INDEX('BCA Inputs'!$BN$14:$BN$54,MATCH(I1880,'BCA Inputs'!$AW$14:$AW$54,0))*O1880+INDEX('BCA Inputs'!$BO$14:$BO$54,MATCH(I1880,'BCA Inputs'!$AW$14:$AW$54,0))*Q1880+INDEX('BCA Inputs'!$BP$14:$BP$54,MATCH(I1880,'BCA Inputs'!$AW$14:$AW$54,0))*F1880+INDEX('BCA Inputs'!$BQ$14:$BQ$54,MATCH(I1880,'BCA Inputs'!$AW$14:$AW$54,0))*G1880,"")),"")</f>
        <v/>
      </c>
      <c r="AE1880" s="237" t="str">
        <f t="shared" si="296"/>
        <v/>
      </c>
      <c r="AF1880" s="198">
        <f t="shared" ref="AF1880:AF1943" si="298">IF(U1880&lt;1,1,0)</f>
        <v>0</v>
      </c>
      <c r="AG1880" s="239">
        <f t="shared" ref="AG1880:AG1943" si="299">D1880*3412+(E1880+F1880+G1880)*100000</f>
        <v>0</v>
      </c>
    </row>
    <row r="1881" spans="1:33">
      <c r="A1881" s="228"/>
      <c r="B1881" s="176"/>
      <c r="C1881" s="229"/>
      <c r="D1881" s="230"/>
      <c r="E1881" s="230"/>
      <c r="F1881" s="230"/>
      <c r="G1881" s="230"/>
      <c r="H1881" s="231"/>
      <c r="I1881" s="231"/>
      <c r="J1881" s="232"/>
      <c r="K1881" s="232"/>
      <c r="L1881" s="232"/>
      <c r="M1881" s="181">
        <f t="shared" si="297"/>
        <v>0</v>
      </c>
      <c r="N1881" s="181">
        <f>IF(H1881="",0,H1881*I1881*'Avoided Water Savings Cost'!$C$16)</f>
        <v>0</v>
      </c>
      <c r="O1881" s="545">
        <f>IF(C1881="",0,IF($B$3="NYSEG",C1881/(1-'Avoided Electric Costs 2020'!$W$21),IF($B$3="RG&amp;E",C1881/(1-'Avoided Electric Costs 2020'!$X$21),"")))</f>
        <v>0</v>
      </c>
      <c r="P1881" s="546">
        <f>IF(D1881="",0,IF($B$3="NYSEG",D1881/(1-'Avoided Electric Costs 2020'!$W$21),IF($B$3="RG&amp;E",D1881/(1-'Avoided Electric Costs 2020'!$X$21),"")))</f>
        <v>0</v>
      </c>
      <c r="Q1881" s="546">
        <f>IF(E1881="",0,IF($B$3="NYSEG",E1881/(1-'Avoided Natural Gas Costs 2020'!$J$34),IF($B$3="RG&amp;E",E1881/(1-'Avoided Natural Gas Costs 2020'!$K$34),"")))</f>
        <v>0</v>
      </c>
      <c r="R1881" s="233" t="str">
        <f>IFERROR(IF(P1881*'BCA Inputs'!$C$1+Q1881*'BCA Inputs'!$C$2+F1881*'BCA Inputs'!$C$2+G1881*'BCA Inputs'!$C$2=0,"",P1881*'BCA Inputs'!$C$1+Q1881*'BCA Inputs'!$C$2+F1881*'BCA Inputs'!$C$2+G1881*'BCA Inputs'!$C$2),"")</f>
        <v/>
      </c>
      <c r="S1881" s="181" t="str">
        <f t="shared" si="290"/>
        <v/>
      </c>
      <c r="T1881" s="181" t="str">
        <f>IFERROR(IF($B$3="NYSEG",(INDEX('BCA Inputs'!$N$14:$N$54,MATCH(I1881,'BCA Inputs'!$M$14:$M$54,0))*P1881+INDEX('BCA Inputs'!$O$14:$O$54,MATCH(I1881,'BCA Inputs'!$M$14:$M$54,0))*O1881+INDEX('BCA Inputs'!P:P,MATCH(I1881,'BCA Inputs'!M:M,0))*Q1881+INDEX('BCA Inputs'!Q:Q,MATCH(I1881,'BCA Inputs'!M:M,0))*F1881+INDEX('BCA Inputs'!R:R,MATCH(I1881,'BCA Inputs'!M:M,0))*G1881)+L1881+N1881,IF($B$3="RG&amp;E",(INDEX('BCA Inputs'!$AX$14:$AX$54,MATCH(I1881,'BCA Inputs'!$AW$14:$AW$54,0))*P1881+INDEX('BCA Inputs'!$AY$14:$AY$54,MATCH(I1881,'BCA Inputs'!$AW$14:$AW$54,0))*O1881+INDEX('BCA Inputs'!$AZ$14:$AZ$54,MATCH(I1881,'BCA Inputs'!$AW$14:$AW$54,0))*Q1881+INDEX('BCA Inputs'!$BA$14:$BA$54,MATCH(I1881,'BCA Inputs'!$AW$14:$AW$54,0))*F1881+INDEX('BCA Inputs'!$BB$14:$BB$54,MATCH(I1881,'BCA Inputs'!$AW$14:$AW$54,0))*G1881)+L1881+N1881,"")),"")</f>
        <v/>
      </c>
      <c r="U1881" s="234" t="str">
        <f t="shared" si="291"/>
        <v/>
      </c>
      <c r="V1881" s="234" t="str">
        <f t="shared" si="292"/>
        <v/>
      </c>
      <c r="W1881" s="234" t="str">
        <f t="shared" si="293"/>
        <v/>
      </c>
      <c r="Y1881" s="235" t="str">
        <f t="shared" si="294"/>
        <v/>
      </c>
      <c r="Z1881" s="236" t="str">
        <f>IFERROR(IF($B$3="NYSEG",INDEX('BCA Inputs'!$X$14:$X$54,MATCH(I1881,'BCA Inputs'!$M$14:$M$54,0))*P1881+INDEX('BCA Inputs'!$Y$14:$Y$54,MATCH(I1881,'BCA Inputs'!$M$14:$M$54,0))*O1881+INDEX('BCA Inputs'!$Z$14:$Z$54,MATCH(I1881,'BCA Inputs'!$M$14:$M$54,0))*Q1881+INDEX('BCA Inputs'!$AA$14:$AA$54,MATCH(I1881,'BCA Inputs'!$M$14:$M$54,0))*F1881+INDEX('BCA Inputs'!$AB$14:$AB$54,MATCH(I1881,'BCA Inputs'!$M$14:$M$54,0))*G1881,IF($B$3="RG&amp;E",INDEX('BCA Inputs'!$BG$14:$BG$54,MATCH(I1881,'BCA Inputs'!$AW$14:$AW$54,0))*P1881+INDEX('BCA Inputs'!$BH$14:$BH$54,MATCH(I1881,'BCA Inputs'!$AW$14:$AW$54,0))*O1881+INDEX('BCA Inputs'!$BI$14:$BI$54,MATCH(I1881,'BCA Inputs'!$AW$14:$AW$54,0))*Q1881+INDEX('BCA Inputs'!$BJ$14:$BJ$54,MATCH(I1881,'BCA Inputs'!$AW$14:$AW$54,0))*F1881+INDEX('BCA Inputs'!$BK$14:$BK$54,MATCH(I1881,'BCA Inputs'!$AW$14:$AW$54,0))*G1881,"")),"")</f>
        <v/>
      </c>
      <c r="AA1881" s="237" t="str">
        <f t="shared" si="295"/>
        <v/>
      </c>
      <c r="AC1881" s="238" t="str">
        <f>IFERROR((K1881+R1881)+IF($B$3="NYSEG",INDEX('BCA Inputs'!$AI$14:$AI$54,MATCH(I1881,'BCA Inputs'!$M$14:$M$54,0))*P1881+INDEX('BCA Inputs'!$AJ$14:$AJ$54,MATCH(I1881,'BCA Inputs'!$M$14:$M$54,0))*Q1881,IF($B$3="RG&amp;E",INDEX('BCA Inputs'!$BR$14:$BR$54,MATCH(I1881,'BCA Inputs'!$AW$14:$AW$54,0))*P1881+INDEX('BCA Inputs'!$BS$14:$BS$54,MATCH(I1881,'BCA Inputs'!$AW$14:$AW$54,0))*Q1881,"")),"")</f>
        <v/>
      </c>
      <c r="AD1881" s="181" t="str">
        <f>IFERROR(IF($B$3="NYSEG",INDEX('BCA Inputs'!$AD$14:$AD$54,MATCH(I1881,'BCA Inputs'!$M$14:$M$54,0))*P1881+INDEX('BCA Inputs'!$AE$14:$AE$54,MATCH(I1881,'BCA Inputs'!$M$14:$M$54,0))*O1881+INDEX('BCA Inputs'!$AF$14:$AF$54,MATCH(I1881,'BCA Inputs'!$M$14:$M$54,0))*Q1881+INDEX('BCA Inputs'!$AG$14:$AG$54,MATCH(I1881,'BCA Inputs'!$M$14:$M$54,0))*F1881+INDEX('BCA Inputs'!$AH$14:$AH$54,MATCH(I1881,'BCA Inputs'!$M$14:$M$54,0))*G1881,IF($B$3="RG&amp;E",INDEX('BCA Inputs'!$BM$14:$BM$54,MATCH(I1881,'BCA Inputs'!$AW$14:$AW$54,0))*P1881+INDEX('BCA Inputs'!$BN$14:$BN$54,MATCH(I1881,'BCA Inputs'!$AW$14:$AW$54,0))*O1881+INDEX('BCA Inputs'!$BO$14:$BO$54,MATCH(I1881,'BCA Inputs'!$AW$14:$AW$54,0))*Q1881+INDEX('BCA Inputs'!$BP$14:$BP$54,MATCH(I1881,'BCA Inputs'!$AW$14:$AW$54,0))*F1881+INDEX('BCA Inputs'!$BQ$14:$BQ$54,MATCH(I1881,'BCA Inputs'!$AW$14:$AW$54,0))*G1881,"")),"")</f>
        <v/>
      </c>
      <c r="AE1881" s="237" t="str">
        <f t="shared" si="296"/>
        <v/>
      </c>
      <c r="AF1881" s="198">
        <f t="shared" si="298"/>
        <v>0</v>
      </c>
      <c r="AG1881" s="239">
        <f t="shared" si="299"/>
        <v>0</v>
      </c>
    </row>
    <row r="1882" spans="1:33">
      <c r="A1882" s="228"/>
      <c r="B1882" s="176"/>
      <c r="C1882" s="229"/>
      <c r="D1882" s="230"/>
      <c r="E1882" s="230"/>
      <c r="F1882" s="230"/>
      <c r="G1882" s="230"/>
      <c r="H1882" s="231"/>
      <c r="I1882" s="231"/>
      <c r="J1882" s="232"/>
      <c r="K1882" s="232"/>
      <c r="L1882" s="232"/>
      <c r="M1882" s="181">
        <f t="shared" si="297"/>
        <v>0</v>
      </c>
      <c r="N1882" s="181">
        <f>IF(H1882="",0,H1882*I1882*'Avoided Water Savings Cost'!$C$16)</f>
        <v>0</v>
      </c>
      <c r="O1882" s="545">
        <f>IF(C1882="",0,IF($B$3="NYSEG",C1882/(1-'Avoided Electric Costs 2020'!$W$21),IF($B$3="RG&amp;E",C1882/(1-'Avoided Electric Costs 2020'!$X$21),"")))</f>
        <v>0</v>
      </c>
      <c r="P1882" s="546">
        <f>IF(D1882="",0,IF($B$3="NYSEG",D1882/(1-'Avoided Electric Costs 2020'!$W$21),IF($B$3="RG&amp;E",D1882/(1-'Avoided Electric Costs 2020'!$X$21),"")))</f>
        <v>0</v>
      </c>
      <c r="Q1882" s="546">
        <f>IF(E1882="",0,IF($B$3="NYSEG",E1882/(1-'Avoided Natural Gas Costs 2020'!$J$34),IF($B$3="RG&amp;E",E1882/(1-'Avoided Natural Gas Costs 2020'!$K$34),"")))</f>
        <v>0</v>
      </c>
      <c r="R1882" s="233" t="str">
        <f>IFERROR(IF(P1882*'BCA Inputs'!$C$1+Q1882*'BCA Inputs'!$C$2+F1882*'BCA Inputs'!$C$2+G1882*'BCA Inputs'!$C$2=0,"",P1882*'BCA Inputs'!$C$1+Q1882*'BCA Inputs'!$C$2+F1882*'BCA Inputs'!$C$2+G1882*'BCA Inputs'!$C$2),"")</f>
        <v/>
      </c>
      <c r="S1882" s="181" t="str">
        <f t="shared" si="290"/>
        <v/>
      </c>
      <c r="T1882" s="181" t="str">
        <f>IFERROR(IF($B$3="NYSEG",(INDEX('BCA Inputs'!$N$14:$N$54,MATCH(I1882,'BCA Inputs'!$M$14:$M$54,0))*P1882+INDEX('BCA Inputs'!$O$14:$O$54,MATCH(I1882,'BCA Inputs'!$M$14:$M$54,0))*O1882+INDEX('BCA Inputs'!P:P,MATCH(I1882,'BCA Inputs'!M:M,0))*Q1882+INDEX('BCA Inputs'!Q:Q,MATCH(I1882,'BCA Inputs'!M:M,0))*F1882+INDEX('BCA Inputs'!R:R,MATCH(I1882,'BCA Inputs'!M:M,0))*G1882)+L1882+N1882,IF($B$3="RG&amp;E",(INDEX('BCA Inputs'!$AX$14:$AX$54,MATCH(I1882,'BCA Inputs'!$AW$14:$AW$54,0))*P1882+INDEX('BCA Inputs'!$AY$14:$AY$54,MATCH(I1882,'BCA Inputs'!$AW$14:$AW$54,0))*O1882+INDEX('BCA Inputs'!$AZ$14:$AZ$54,MATCH(I1882,'BCA Inputs'!$AW$14:$AW$54,0))*Q1882+INDEX('BCA Inputs'!$BA$14:$BA$54,MATCH(I1882,'BCA Inputs'!$AW$14:$AW$54,0))*F1882+INDEX('BCA Inputs'!$BB$14:$BB$54,MATCH(I1882,'BCA Inputs'!$AW$14:$AW$54,0))*G1882)+L1882+N1882,"")),"")</f>
        <v/>
      </c>
      <c r="U1882" s="234" t="str">
        <f t="shared" si="291"/>
        <v/>
      </c>
      <c r="V1882" s="234" t="str">
        <f t="shared" si="292"/>
        <v/>
      </c>
      <c r="W1882" s="234" t="str">
        <f t="shared" si="293"/>
        <v/>
      </c>
      <c r="Y1882" s="235" t="str">
        <f t="shared" si="294"/>
        <v/>
      </c>
      <c r="Z1882" s="236" t="str">
        <f>IFERROR(IF($B$3="NYSEG",INDEX('BCA Inputs'!$X$14:$X$54,MATCH(I1882,'BCA Inputs'!$M$14:$M$54,0))*P1882+INDEX('BCA Inputs'!$Y$14:$Y$54,MATCH(I1882,'BCA Inputs'!$M$14:$M$54,0))*O1882+INDEX('BCA Inputs'!$Z$14:$Z$54,MATCH(I1882,'BCA Inputs'!$M$14:$M$54,0))*Q1882+INDEX('BCA Inputs'!$AA$14:$AA$54,MATCH(I1882,'BCA Inputs'!$M$14:$M$54,0))*F1882+INDEX('BCA Inputs'!$AB$14:$AB$54,MATCH(I1882,'BCA Inputs'!$M$14:$M$54,0))*G1882,IF($B$3="RG&amp;E",INDEX('BCA Inputs'!$BG$14:$BG$54,MATCH(I1882,'BCA Inputs'!$AW$14:$AW$54,0))*P1882+INDEX('BCA Inputs'!$BH$14:$BH$54,MATCH(I1882,'BCA Inputs'!$AW$14:$AW$54,0))*O1882+INDEX('BCA Inputs'!$BI$14:$BI$54,MATCH(I1882,'BCA Inputs'!$AW$14:$AW$54,0))*Q1882+INDEX('BCA Inputs'!$BJ$14:$BJ$54,MATCH(I1882,'BCA Inputs'!$AW$14:$AW$54,0))*F1882+INDEX('BCA Inputs'!$BK$14:$BK$54,MATCH(I1882,'BCA Inputs'!$AW$14:$AW$54,0))*G1882,"")),"")</f>
        <v/>
      </c>
      <c r="AA1882" s="237" t="str">
        <f t="shared" si="295"/>
        <v/>
      </c>
      <c r="AC1882" s="238" t="str">
        <f>IFERROR((K1882+R1882)+IF($B$3="NYSEG",INDEX('BCA Inputs'!$AI$14:$AI$54,MATCH(I1882,'BCA Inputs'!$M$14:$M$54,0))*P1882+INDEX('BCA Inputs'!$AJ$14:$AJ$54,MATCH(I1882,'BCA Inputs'!$M$14:$M$54,0))*Q1882,IF($B$3="RG&amp;E",INDEX('BCA Inputs'!$BR$14:$BR$54,MATCH(I1882,'BCA Inputs'!$AW$14:$AW$54,0))*P1882+INDEX('BCA Inputs'!$BS$14:$BS$54,MATCH(I1882,'BCA Inputs'!$AW$14:$AW$54,0))*Q1882,"")),"")</f>
        <v/>
      </c>
      <c r="AD1882" s="181" t="str">
        <f>IFERROR(IF($B$3="NYSEG",INDEX('BCA Inputs'!$AD$14:$AD$54,MATCH(I1882,'BCA Inputs'!$M$14:$M$54,0))*P1882+INDEX('BCA Inputs'!$AE$14:$AE$54,MATCH(I1882,'BCA Inputs'!$M$14:$M$54,0))*O1882+INDEX('BCA Inputs'!$AF$14:$AF$54,MATCH(I1882,'BCA Inputs'!$M$14:$M$54,0))*Q1882+INDEX('BCA Inputs'!$AG$14:$AG$54,MATCH(I1882,'BCA Inputs'!$M$14:$M$54,0))*F1882+INDEX('BCA Inputs'!$AH$14:$AH$54,MATCH(I1882,'BCA Inputs'!$M$14:$M$54,0))*G1882,IF($B$3="RG&amp;E",INDEX('BCA Inputs'!$BM$14:$BM$54,MATCH(I1882,'BCA Inputs'!$AW$14:$AW$54,0))*P1882+INDEX('BCA Inputs'!$BN$14:$BN$54,MATCH(I1882,'BCA Inputs'!$AW$14:$AW$54,0))*O1882+INDEX('BCA Inputs'!$BO$14:$BO$54,MATCH(I1882,'BCA Inputs'!$AW$14:$AW$54,0))*Q1882+INDEX('BCA Inputs'!$BP$14:$BP$54,MATCH(I1882,'BCA Inputs'!$AW$14:$AW$54,0))*F1882+INDEX('BCA Inputs'!$BQ$14:$BQ$54,MATCH(I1882,'BCA Inputs'!$AW$14:$AW$54,0))*G1882,"")),"")</f>
        <v/>
      </c>
      <c r="AE1882" s="237" t="str">
        <f t="shared" si="296"/>
        <v/>
      </c>
      <c r="AF1882" s="198">
        <f t="shared" si="298"/>
        <v>0</v>
      </c>
      <c r="AG1882" s="239">
        <f t="shared" si="299"/>
        <v>0</v>
      </c>
    </row>
    <row r="1883" spans="1:33">
      <c r="A1883" s="228"/>
      <c r="B1883" s="176"/>
      <c r="C1883" s="229"/>
      <c r="D1883" s="230"/>
      <c r="E1883" s="230"/>
      <c r="F1883" s="230"/>
      <c r="G1883" s="230"/>
      <c r="H1883" s="231"/>
      <c r="I1883" s="231"/>
      <c r="J1883" s="232"/>
      <c r="K1883" s="232"/>
      <c r="L1883" s="232"/>
      <c r="M1883" s="181">
        <f t="shared" si="297"/>
        <v>0</v>
      </c>
      <c r="N1883" s="181">
        <f>IF(H1883="",0,H1883*I1883*'Avoided Water Savings Cost'!$C$16)</f>
        <v>0</v>
      </c>
      <c r="O1883" s="545">
        <f>IF(C1883="",0,IF($B$3="NYSEG",C1883/(1-'Avoided Electric Costs 2020'!$W$21),IF($B$3="RG&amp;E",C1883/(1-'Avoided Electric Costs 2020'!$X$21),"")))</f>
        <v>0</v>
      </c>
      <c r="P1883" s="546">
        <f>IF(D1883="",0,IF($B$3="NYSEG",D1883/(1-'Avoided Electric Costs 2020'!$W$21),IF($B$3="RG&amp;E",D1883/(1-'Avoided Electric Costs 2020'!$X$21),"")))</f>
        <v>0</v>
      </c>
      <c r="Q1883" s="546">
        <f>IF(E1883="",0,IF($B$3="NYSEG",E1883/(1-'Avoided Natural Gas Costs 2020'!$J$34),IF($B$3="RG&amp;E",E1883/(1-'Avoided Natural Gas Costs 2020'!$K$34),"")))</f>
        <v>0</v>
      </c>
      <c r="R1883" s="233" t="str">
        <f>IFERROR(IF(P1883*'BCA Inputs'!$C$1+Q1883*'BCA Inputs'!$C$2+F1883*'BCA Inputs'!$C$2+G1883*'BCA Inputs'!$C$2=0,"",P1883*'BCA Inputs'!$C$1+Q1883*'BCA Inputs'!$C$2+F1883*'BCA Inputs'!$C$2+G1883*'BCA Inputs'!$C$2),"")</f>
        <v/>
      </c>
      <c r="S1883" s="181" t="str">
        <f t="shared" si="290"/>
        <v/>
      </c>
      <c r="T1883" s="181" t="str">
        <f>IFERROR(IF($B$3="NYSEG",(INDEX('BCA Inputs'!$N$14:$N$54,MATCH(I1883,'BCA Inputs'!$M$14:$M$54,0))*P1883+INDEX('BCA Inputs'!$O$14:$O$54,MATCH(I1883,'BCA Inputs'!$M$14:$M$54,0))*O1883+INDEX('BCA Inputs'!P:P,MATCH(I1883,'BCA Inputs'!M:M,0))*Q1883+INDEX('BCA Inputs'!Q:Q,MATCH(I1883,'BCA Inputs'!M:M,0))*F1883+INDEX('BCA Inputs'!R:R,MATCH(I1883,'BCA Inputs'!M:M,0))*G1883)+L1883+N1883,IF($B$3="RG&amp;E",(INDEX('BCA Inputs'!$AX$14:$AX$54,MATCH(I1883,'BCA Inputs'!$AW$14:$AW$54,0))*P1883+INDEX('BCA Inputs'!$AY$14:$AY$54,MATCH(I1883,'BCA Inputs'!$AW$14:$AW$54,0))*O1883+INDEX('BCA Inputs'!$AZ$14:$AZ$54,MATCH(I1883,'BCA Inputs'!$AW$14:$AW$54,0))*Q1883+INDEX('BCA Inputs'!$BA$14:$BA$54,MATCH(I1883,'BCA Inputs'!$AW$14:$AW$54,0))*F1883+INDEX('BCA Inputs'!$BB$14:$BB$54,MATCH(I1883,'BCA Inputs'!$AW$14:$AW$54,0))*G1883)+L1883+N1883,"")),"")</f>
        <v/>
      </c>
      <c r="U1883" s="234" t="str">
        <f t="shared" si="291"/>
        <v/>
      </c>
      <c r="V1883" s="234" t="str">
        <f t="shared" si="292"/>
        <v/>
      </c>
      <c r="W1883" s="234" t="str">
        <f t="shared" si="293"/>
        <v/>
      </c>
      <c r="Y1883" s="235" t="str">
        <f t="shared" si="294"/>
        <v/>
      </c>
      <c r="Z1883" s="236" t="str">
        <f>IFERROR(IF($B$3="NYSEG",INDEX('BCA Inputs'!$X$14:$X$54,MATCH(I1883,'BCA Inputs'!$M$14:$M$54,0))*P1883+INDEX('BCA Inputs'!$Y$14:$Y$54,MATCH(I1883,'BCA Inputs'!$M$14:$M$54,0))*O1883+INDEX('BCA Inputs'!$Z$14:$Z$54,MATCH(I1883,'BCA Inputs'!$M$14:$M$54,0))*Q1883+INDEX('BCA Inputs'!$AA$14:$AA$54,MATCH(I1883,'BCA Inputs'!$M$14:$M$54,0))*F1883+INDEX('BCA Inputs'!$AB$14:$AB$54,MATCH(I1883,'BCA Inputs'!$M$14:$M$54,0))*G1883,IF($B$3="RG&amp;E",INDEX('BCA Inputs'!$BG$14:$BG$54,MATCH(I1883,'BCA Inputs'!$AW$14:$AW$54,0))*P1883+INDEX('BCA Inputs'!$BH$14:$BH$54,MATCH(I1883,'BCA Inputs'!$AW$14:$AW$54,0))*O1883+INDEX('BCA Inputs'!$BI$14:$BI$54,MATCH(I1883,'BCA Inputs'!$AW$14:$AW$54,0))*Q1883+INDEX('BCA Inputs'!$BJ$14:$BJ$54,MATCH(I1883,'BCA Inputs'!$AW$14:$AW$54,0))*F1883+INDEX('BCA Inputs'!$BK$14:$BK$54,MATCH(I1883,'BCA Inputs'!$AW$14:$AW$54,0))*G1883,"")),"")</f>
        <v/>
      </c>
      <c r="AA1883" s="237" t="str">
        <f t="shared" si="295"/>
        <v/>
      </c>
      <c r="AC1883" s="238" t="str">
        <f>IFERROR((K1883+R1883)+IF($B$3="NYSEG",INDEX('BCA Inputs'!$AI$14:$AI$54,MATCH(I1883,'BCA Inputs'!$M$14:$M$54,0))*P1883+INDEX('BCA Inputs'!$AJ$14:$AJ$54,MATCH(I1883,'BCA Inputs'!$M$14:$M$54,0))*Q1883,IF($B$3="RG&amp;E",INDEX('BCA Inputs'!$BR$14:$BR$54,MATCH(I1883,'BCA Inputs'!$AW$14:$AW$54,0))*P1883+INDEX('BCA Inputs'!$BS$14:$BS$54,MATCH(I1883,'BCA Inputs'!$AW$14:$AW$54,0))*Q1883,"")),"")</f>
        <v/>
      </c>
      <c r="AD1883" s="181" t="str">
        <f>IFERROR(IF($B$3="NYSEG",INDEX('BCA Inputs'!$AD$14:$AD$54,MATCH(I1883,'BCA Inputs'!$M$14:$M$54,0))*P1883+INDEX('BCA Inputs'!$AE$14:$AE$54,MATCH(I1883,'BCA Inputs'!$M$14:$M$54,0))*O1883+INDEX('BCA Inputs'!$AF$14:$AF$54,MATCH(I1883,'BCA Inputs'!$M$14:$M$54,0))*Q1883+INDEX('BCA Inputs'!$AG$14:$AG$54,MATCH(I1883,'BCA Inputs'!$M$14:$M$54,0))*F1883+INDEX('BCA Inputs'!$AH$14:$AH$54,MATCH(I1883,'BCA Inputs'!$M$14:$M$54,0))*G1883,IF($B$3="RG&amp;E",INDEX('BCA Inputs'!$BM$14:$BM$54,MATCH(I1883,'BCA Inputs'!$AW$14:$AW$54,0))*P1883+INDEX('BCA Inputs'!$BN$14:$BN$54,MATCH(I1883,'BCA Inputs'!$AW$14:$AW$54,0))*O1883+INDEX('BCA Inputs'!$BO$14:$BO$54,MATCH(I1883,'BCA Inputs'!$AW$14:$AW$54,0))*Q1883+INDEX('BCA Inputs'!$BP$14:$BP$54,MATCH(I1883,'BCA Inputs'!$AW$14:$AW$54,0))*F1883+INDEX('BCA Inputs'!$BQ$14:$BQ$54,MATCH(I1883,'BCA Inputs'!$AW$14:$AW$54,0))*G1883,"")),"")</f>
        <v/>
      </c>
      <c r="AE1883" s="237" t="str">
        <f t="shared" si="296"/>
        <v/>
      </c>
      <c r="AF1883" s="198">
        <f t="shared" si="298"/>
        <v>0</v>
      </c>
      <c r="AG1883" s="239">
        <f t="shared" si="299"/>
        <v>0</v>
      </c>
    </row>
    <row r="1884" spans="1:33">
      <c r="A1884" s="228"/>
      <c r="B1884" s="176"/>
      <c r="C1884" s="229"/>
      <c r="D1884" s="230"/>
      <c r="E1884" s="230"/>
      <c r="F1884" s="230"/>
      <c r="G1884" s="230"/>
      <c r="H1884" s="231"/>
      <c r="I1884" s="231"/>
      <c r="J1884" s="232"/>
      <c r="K1884" s="232"/>
      <c r="L1884" s="232"/>
      <c r="M1884" s="181">
        <f t="shared" si="297"/>
        <v>0</v>
      </c>
      <c r="N1884" s="181">
        <f>IF(H1884="",0,H1884*I1884*'Avoided Water Savings Cost'!$C$16)</f>
        <v>0</v>
      </c>
      <c r="O1884" s="545">
        <f>IF(C1884="",0,IF($B$3="NYSEG",C1884/(1-'Avoided Electric Costs 2020'!$W$21),IF($B$3="RG&amp;E",C1884/(1-'Avoided Electric Costs 2020'!$X$21),"")))</f>
        <v>0</v>
      </c>
      <c r="P1884" s="546">
        <f>IF(D1884="",0,IF($B$3="NYSEG",D1884/(1-'Avoided Electric Costs 2020'!$W$21),IF($B$3="RG&amp;E",D1884/(1-'Avoided Electric Costs 2020'!$X$21),"")))</f>
        <v>0</v>
      </c>
      <c r="Q1884" s="546">
        <f>IF(E1884="",0,IF($B$3="NYSEG",E1884/(1-'Avoided Natural Gas Costs 2020'!$J$34),IF($B$3="RG&amp;E",E1884/(1-'Avoided Natural Gas Costs 2020'!$K$34),"")))</f>
        <v>0</v>
      </c>
      <c r="R1884" s="233" t="str">
        <f>IFERROR(IF(P1884*'BCA Inputs'!$C$1+Q1884*'BCA Inputs'!$C$2+F1884*'BCA Inputs'!$C$2+G1884*'BCA Inputs'!$C$2=0,"",P1884*'BCA Inputs'!$C$1+Q1884*'BCA Inputs'!$C$2+F1884*'BCA Inputs'!$C$2+G1884*'BCA Inputs'!$C$2),"")</f>
        <v/>
      </c>
      <c r="S1884" s="181" t="str">
        <f t="shared" si="290"/>
        <v/>
      </c>
      <c r="T1884" s="181" t="str">
        <f>IFERROR(IF($B$3="NYSEG",(INDEX('BCA Inputs'!$N$14:$N$54,MATCH(I1884,'BCA Inputs'!$M$14:$M$54,0))*P1884+INDEX('BCA Inputs'!$O$14:$O$54,MATCH(I1884,'BCA Inputs'!$M$14:$M$54,0))*O1884+INDEX('BCA Inputs'!P:P,MATCH(I1884,'BCA Inputs'!M:M,0))*Q1884+INDEX('BCA Inputs'!Q:Q,MATCH(I1884,'BCA Inputs'!M:M,0))*F1884+INDEX('BCA Inputs'!R:R,MATCH(I1884,'BCA Inputs'!M:M,0))*G1884)+L1884+N1884,IF($B$3="RG&amp;E",(INDEX('BCA Inputs'!$AX$14:$AX$54,MATCH(I1884,'BCA Inputs'!$AW$14:$AW$54,0))*P1884+INDEX('BCA Inputs'!$AY$14:$AY$54,MATCH(I1884,'BCA Inputs'!$AW$14:$AW$54,0))*O1884+INDEX('BCA Inputs'!$AZ$14:$AZ$54,MATCH(I1884,'BCA Inputs'!$AW$14:$AW$54,0))*Q1884+INDEX('BCA Inputs'!$BA$14:$BA$54,MATCH(I1884,'BCA Inputs'!$AW$14:$AW$54,0))*F1884+INDEX('BCA Inputs'!$BB$14:$BB$54,MATCH(I1884,'BCA Inputs'!$AW$14:$AW$54,0))*G1884)+L1884+N1884,"")),"")</f>
        <v/>
      </c>
      <c r="U1884" s="234" t="str">
        <f t="shared" si="291"/>
        <v/>
      </c>
      <c r="V1884" s="234" t="str">
        <f t="shared" si="292"/>
        <v/>
      </c>
      <c r="W1884" s="234" t="str">
        <f t="shared" si="293"/>
        <v/>
      </c>
      <c r="Y1884" s="235" t="str">
        <f t="shared" si="294"/>
        <v/>
      </c>
      <c r="Z1884" s="236" t="str">
        <f>IFERROR(IF($B$3="NYSEG",INDEX('BCA Inputs'!$X$14:$X$54,MATCH(I1884,'BCA Inputs'!$M$14:$M$54,0))*P1884+INDEX('BCA Inputs'!$Y$14:$Y$54,MATCH(I1884,'BCA Inputs'!$M$14:$M$54,0))*O1884+INDEX('BCA Inputs'!$Z$14:$Z$54,MATCH(I1884,'BCA Inputs'!$M$14:$M$54,0))*Q1884+INDEX('BCA Inputs'!$AA$14:$AA$54,MATCH(I1884,'BCA Inputs'!$M$14:$M$54,0))*F1884+INDEX('BCA Inputs'!$AB$14:$AB$54,MATCH(I1884,'BCA Inputs'!$M$14:$M$54,0))*G1884,IF($B$3="RG&amp;E",INDEX('BCA Inputs'!$BG$14:$BG$54,MATCH(I1884,'BCA Inputs'!$AW$14:$AW$54,0))*P1884+INDEX('BCA Inputs'!$BH$14:$BH$54,MATCH(I1884,'BCA Inputs'!$AW$14:$AW$54,0))*O1884+INDEX('BCA Inputs'!$BI$14:$BI$54,MATCH(I1884,'BCA Inputs'!$AW$14:$AW$54,0))*Q1884+INDEX('BCA Inputs'!$BJ$14:$BJ$54,MATCH(I1884,'BCA Inputs'!$AW$14:$AW$54,0))*F1884+INDEX('BCA Inputs'!$BK$14:$BK$54,MATCH(I1884,'BCA Inputs'!$AW$14:$AW$54,0))*G1884,"")),"")</f>
        <v/>
      </c>
      <c r="AA1884" s="237" t="str">
        <f t="shared" si="295"/>
        <v/>
      </c>
      <c r="AC1884" s="238" t="str">
        <f>IFERROR((K1884+R1884)+IF($B$3="NYSEG",INDEX('BCA Inputs'!$AI$14:$AI$54,MATCH(I1884,'BCA Inputs'!$M$14:$M$54,0))*P1884+INDEX('BCA Inputs'!$AJ$14:$AJ$54,MATCH(I1884,'BCA Inputs'!$M$14:$M$54,0))*Q1884,IF($B$3="RG&amp;E",INDEX('BCA Inputs'!$BR$14:$BR$54,MATCH(I1884,'BCA Inputs'!$AW$14:$AW$54,0))*P1884+INDEX('BCA Inputs'!$BS$14:$BS$54,MATCH(I1884,'BCA Inputs'!$AW$14:$AW$54,0))*Q1884,"")),"")</f>
        <v/>
      </c>
      <c r="AD1884" s="181" t="str">
        <f>IFERROR(IF($B$3="NYSEG",INDEX('BCA Inputs'!$AD$14:$AD$54,MATCH(I1884,'BCA Inputs'!$M$14:$M$54,0))*P1884+INDEX('BCA Inputs'!$AE$14:$AE$54,MATCH(I1884,'BCA Inputs'!$M$14:$M$54,0))*O1884+INDEX('BCA Inputs'!$AF$14:$AF$54,MATCH(I1884,'BCA Inputs'!$M$14:$M$54,0))*Q1884+INDEX('BCA Inputs'!$AG$14:$AG$54,MATCH(I1884,'BCA Inputs'!$M$14:$M$54,0))*F1884+INDEX('BCA Inputs'!$AH$14:$AH$54,MATCH(I1884,'BCA Inputs'!$M$14:$M$54,0))*G1884,IF($B$3="RG&amp;E",INDEX('BCA Inputs'!$BM$14:$BM$54,MATCH(I1884,'BCA Inputs'!$AW$14:$AW$54,0))*P1884+INDEX('BCA Inputs'!$BN$14:$BN$54,MATCH(I1884,'BCA Inputs'!$AW$14:$AW$54,0))*O1884+INDEX('BCA Inputs'!$BO$14:$BO$54,MATCH(I1884,'BCA Inputs'!$AW$14:$AW$54,0))*Q1884+INDEX('BCA Inputs'!$BP$14:$BP$54,MATCH(I1884,'BCA Inputs'!$AW$14:$AW$54,0))*F1884+INDEX('BCA Inputs'!$BQ$14:$BQ$54,MATCH(I1884,'BCA Inputs'!$AW$14:$AW$54,0))*G1884,"")),"")</f>
        <v/>
      </c>
      <c r="AE1884" s="237" t="str">
        <f t="shared" si="296"/>
        <v/>
      </c>
      <c r="AF1884" s="198">
        <f t="shared" si="298"/>
        <v>0</v>
      </c>
      <c r="AG1884" s="239">
        <f t="shared" si="299"/>
        <v>0</v>
      </c>
    </row>
    <row r="1885" spans="1:33">
      <c r="A1885" s="228"/>
      <c r="B1885" s="176"/>
      <c r="C1885" s="229"/>
      <c r="D1885" s="230"/>
      <c r="E1885" s="230"/>
      <c r="F1885" s="230"/>
      <c r="G1885" s="230"/>
      <c r="H1885" s="231"/>
      <c r="I1885" s="231"/>
      <c r="J1885" s="232"/>
      <c r="K1885" s="232"/>
      <c r="L1885" s="232"/>
      <c r="M1885" s="181">
        <f t="shared" si="297"/>
        <v>0</v>
      </c>
      <c r="N1885" s="181">
        <f>IF(H1885="",0,H1885*I1885*'Avoided Water Savings Cost'!$C$16)</f>
        <v>0</v>
      </c>
      <c r="O1885" s="545">
        <f>IF(C1885="",0,IF($B$3="NYSEG",C1885/(1-'Avoided Electric Costs 2020'!$W$21),IF($B$3="RG&amp;E",C1885/(1-'Avoided Electric Costs 2020'!$X$21),"")))</f>
        <v>0</v>
      </c>
      <c r="P1885" s="546">
        <f>IF(D1885="",0,IF($B$3="NYSEG",D1885/(1-'Avoided Electric Costs 2020'!$W$21),IF($B$3="RG&amp;E",D1885/(1-'Avoided Electric Costs 2020'!$X$21),"")))</f>
        <v>0</v>
      </c>
      <c r="Q1885" s="546">
        <f>IF(E1885="",0,IF($B$3="NYSEG",E1885/(1-'Avoided Natural Gas Costs 2020'!$J$34),IF($B$3="RG&amp;E",E1885/(1-'Avoided Natural Gas Costs 2020'!$K$34),"")))</f>
        <v>0</v>
      </c>
      <c r="R1885" s="233" t="str">
        <f>IFERROR(IF(P1885*'BCA Inputs'!$C$1+Q1885*'BCA Inputs'!$C$2+F1885*'BCA Inputs'!$C$2+G1885*'BCA Inputs'!$C$2=0,"",P1885*'BCA Inputs'!$C$1+Q1885*'BCA Inputs'!$C$2+F1885*'BCA Inputs'!$C$2+G1885*'BCA Inputs'!$C$2),"")</f>
        <v/>
      </c>
      <c r="S1885" s="181" t="str">
        <f t="shared" si="290"/>
        <v/>
      </c>
      <c r="T1885" s="181" t="str">
        <f>IFERROR(IF($B$3="NYSEG",(INDEX('BCA Inputs'!$N$14:$N$54,MATCH(I1885,'BCA Inputs'!$M$14:$M$54,0))*P1885+INDEX('BCA Inputs'!$O$14:$O$54,MATCH(I1885,'BCA Inputs'!$M$14:$M$54,0))*O1885+INDEX('BCA Inputs'!P:P,MATCH(I1885,'BCA Inputs'!M:M,0))*Q1885+INDEX('BCA Inputs'!Q:Q,MATCH(I1885,'BCA Inputs'!M:M,0))*F1885+INDEX('BCA Inputs'!R:R,MATCH(I1885,'BCA Inputs'!M:M,0))*G1885)+L1885+N1885,IF($B$3="RG&amp;E",(INDEX('BCA Inputs'!$AX$14:$AX$54,MATCH(I1885,'BCA Inputs'!$AW$14:$AW$54,0))*P1885+INDEX('BCA Inputs'!$AY$14:$AY$54,MATCH(I1885,'BCA Inputs'!$AW$14:$AW$54,0))*O1885+INDEX('BCA Inputs'!$AZ$14:$AZ$54,MATCH(I1885,'BCA Inputs'!$AW$14:$AW$54,0))*Q1885+INDEX('BCA Inputs'!$BA$14:$BA$54,MATCH(I1885,'BCA Inputs'!$AW$14:$AW$54,0))*F1885+INDEX('BCA Inputs'!$BB$14:$BB$54,MATCH(I1885,'BCA Inputs'!$AW$14:$AW$54,0))*G1885)+L1885+N1885,"")),"")</f>
        <v/>
      </c>
      <c r="U1885" s="234" t="str">
        <f t="shared" si="291"/>
        <v/>
      </c>
      <c r="V1885" s="234" t="str">
        <f t="shared" si="292"/>
        <v/>
      </c>
      <c r="W1885" s="234" t="str">
        <f t="shared" si="293"/>
        <v/>
      </c>
      <c r="Y1885" s="235" t="str">
        <f t="shared" si="294"/>
        <v/>
      </c>
      <c r="Z1885" s="236" t="str">
        <f>IFERROR(IF($B$3="NYSEG",INDEX('BCA Inputs'!$X$14:$X$54,MATCH(I1885,'BCA Inputs'!$M$14:$M$54,0))*P1885+INDEX('BCA Inputs'!$Y$14:$Y$54,MATCH(I1885,'BCA Inputs'!$M$14:$M$54,0))*O1885+INDEX('BCA Inputs'!$Z$14:$Z$54,MATCH(I1885,'BCA Inputs'!$M$14:$M$54,0))*Q1885+INDEX('BCA Inputs'!$AA$14:$AA$54,MATCH(I1885,'BCA Inputs'!$M$14:$M$54,0))*F1885+INDEX('BCA Inputs'!$AB$14:$AB$54,MATCH(I1885,'BCA Inputs'!$M$14:$M$54,0))*G1885,IF($B$3="RG&amp;E",INDEX('BCA Inputs'!$BG$14:$BG$54,MATCH(I1885,'BCA Inputs'!$AW$14:$AW$54,0))*P1885+INDEX('BCA Inputs'!$BH$14:$BH$54,MATCH(I1885,'BCA Inputs'!$AW$14:$AW$54,0))*O1885+INDEX('BCA Inputs'!$BI$14:$BI$54,MATCH(I1885,'BCA Inputs'!$AW$14:$AW$54,0))*Q1885+INDEX('BCA Inputs'!$BJ$14:$BJ$54,MATCH(I1885,'BCA Inputs'!$AW$14:$AW$54,0))*F1885+INDEX('BCA Inputs'!$BK$14:$BK$54,MATCH(I1885,'BCA Inputs'!$AW$14:$AW$54,0))*G1885,"")),"")</f>
        <v/>
      </c>
      <c r="AA1885" s="237" t="str">
        <f t="shared" si="295"/>
        <v/>
      </c>
      <c r="AC1885" s="238" t="str">
        <f>IFERROR((K1885+R1885)+IF($B$3="NYSEG",INDEX('BCA Inputs'!$AI$14:$AI$54,MATCH(I1885,'BCA Inputs'!$M$14:$M$54,0))*P1885+INDEX('BCA Inputs'!$AJ$14:$AJ$54,MATCH(I1885,'BCA Inputs'!$M$14:$M$54,0))*Q1885,IF($B$3="RG&amp;E",INDEX('BCA Inputs'!$BR$14:$BR$54,MATCH(I1885,'BCA Inputs'!$AW$14:$AW$54,0))*P1885+INDEX('BCA Inputs'!$BS$14:$BS$54,MATCH(I1885,'BCA Inputs'!$AW$14:$AW$54,0))*Q1885,"")),"")</f>
        <v/>
      </c>
      <c r="AD1885" s="181" t="str">
        <f>IFERROR(IF($B$3="NYSEG",INDEX('BCA Inputs'!$AD$14:$AD$54,MATCH(I1885,'BCA Inputs'!$M$14:$M$54,0))*P1885+INDEX('BCA Inputs'!$AE$14:$AE$54,MATCH(I1885,'BCA Inputs'!$M$14:$M$54,0))*O1885+INDEX('BCA Inputs'!$AF$14:$AF$54,MATCH(I1885,'BCA Inputs'!$M$14:$M$54,0))*Q1885+INDEX('BCA Inputs'!$AG$14:$AG$54,MATCH(I1885,'BCA Inputs'!$M$14:$M$54,0))*F1885+INDEX('BCA Inputs'!$AH$14:$AH$54,MATCH(I1885,'BCA Inputs'!$M$14:$M$54,0))*G1885,IF($B$3="RG&amp;E",INDEX('BCA Inputs'!$BM$14:$BM$54,MATCH(I1885,'BCA Inputs'!$AW$14:$AW$54,0))*P1885+INDEX('BCA Inputs'!$BN$14:$BN$54,MATCH(I1885,'BCA Inputs'!$AW$14:$AW$54,0))*O1885+INDEX('BCA Inputs'!$BO$14:$BO$54,MATCH(I1885,'BCA Inputs'!$AW$14:$AW$54,0))*Q1885+INDEX('BCA Inputs'!$BP$14:$BP$54,MATCH(I1885,'BCA Inputs'!$AW$14:$AW$54,0))*F1885+INDEX('BCA Inputs'!$BQ$14:$BQ$54,MATCH(I1885,'BCA Inputs'!$AW$14:$AW$54,0))*G1885,"")),"")</f>
        <v/>
      </c>
      <c r="AE1885" s="237" t="str">
        <f t="shared" si="296"/>
        <v/>
      </c>
      <c r="AF1885" s="198">
        <f t="shared" si="298"/>
        <v>0</v>
      </c>
      <c r="AG1885" s="239">
        <f t="shared" si="299"/>
        <v>0</v>
      </c>
    </row>
    <row r="1886" spans="1:33">
      <c r="A1886" s="228"/>
      <c r="B1886" s="176"/>
      <c r="C1886" s="229"/>
      <c r="D1886" s="230"/>
      <c r="E1886" s="230"/>
      <c r="F1886" s="230"/>
      <c r="G1886" s="230"/>
      <c r="H1886" s="231"/>
      <c r="I1886" s="231"/>
      <c r="J1886" s="232"/>
      <c r="K1886" s="232"/>
      <c r="L1886" s="232"/>
      <c r="M1886" s="181">
        <f t="shared" si="297"/>
        <v>0</v>
      </c>
      <c r="N1886" s="181">
        <f>IF(H1886="",0,H1886*I1886*'Avoided Water Savings Cost'!$C$16)</f>
        <v>0</v>
      </c>
      <c r="O1886" s="545">
        <f>IF(C1886="",0,IF($B$3="NYSEG",C1886/(1-'Avoided Electric Costs 2020'!$W$21),IF($B$3="RG&amp;E",C1886/(1-'Avoided Electric Costs 2020'!$X$21),"")))</f>
        <v>0</v>
      </c>
      <c r="P1886" s="546">
        <f>IF(D1886="",0,IF($B$3="NYSEG",D1886/(1-'Avoided Electric Costs 2020'!$W$21),IF($B$3="RG&amp;E",D1886/(1-'Avoided Electric Costs 2020'!$X$21),"")))</f>
        <v>0</v>
      </c>
      <c r="Q1886" s="546">
        <f>IF(E1886="",0,IF($B$3="NYSEG",E1886/(1-'Avoided Natural Gas Costs 2020'!$J$34),IF($B$3="RG&amp;E",E1886/(1-'Avoided Natural Gas Costs 2020'!$K$34),"")))</f>
        <v>0</v>
      </c>
      <c r="R1886" s="233" t="str">
        <f>IFERROR(IF(P1886*'BCA Inputs'!$C$1+Q1886*'BCA Inputs'!$C$2+F1886*'BCA Inputs'!$C$2+G1886*'BCA Inputs'!$C$2=0,"",P1886*'BCA Inputs'!$C$1+Q1886*'BCA Inputs'!$C$2+F1886*'BCA Inputs'!$C$2+G1886*'BCA Inputs'!$C$2),"")</f>
        <v/>
      </c>
      <c r="S1886" s="181" t="str">
        <f t="shared" si="290"/>
        <v/>
      </c>
      <c r="T1886" s="181" t="str">
        <f>IFERROR(IF($B$3="NYSEG",(INDEX('BCA Inputs'!$N$14:$N$54,MATCH(I1886,'BCA Inputs'!$M$14:$M$54,0))*P1886+INDEX('BCA Inputs'!$O$14:$O$54,MATCH(I1886,'BCA Inputs'!$M$14:$M$54,0))*O1886+INDEX('BCA Inputs'!P:P,MATCH(I1886,'BCA Inputs'!M:M,0))*Q1886+INDEX('BCA Inputs'!Q:Q,MATCH(I1886,'BCA Inputs'!M:M,0))*F1886+INDEX('BCA Inputs'!R:R,MATCH(I1886,'BCA Inputs'!M:M,0))*G1886)+L1886+N1886,IF($B$3="RG&amp;E",(INDEX('BCA Inputs'!$AX$14:$AX$54,MATCH(I1886,'BCA Inputs'!$AW$14:$AW$54,0))*P1886+INDEX('BCA Inputs'!$AY$14:$AY$54,MATCH(I1886,'BCA Inputs'!$AW$14:$AW$54,0))*O1886+INDEX('BCA Inputs'!$AZ$14:$AZ$54,MATCH(I1886,'BCA Inputs'!$AW$14:$AW$54,0))*Q1886+INDEX('BCA Inputs'!$BA$14:$BA$54,MATCH(I1886,'BCA Inputs'!$AW$14:$AW$54,0))*F1886+INDEX('BCA Inputs'!$BB$14:$BB$54,MATCH(I1886,'BCA Inputs'!$AW$14:$AW$54,0))*G1886)+L1886+N1886,"")),"")</f>
        <v/>
      </c>
      <c r="U1886" s="234" t="str">
        <f t="shared" si="291"/>
        <v/>
      </c>
      <c r="V1886" s="234" t="str">
        <f t="shared" si="292"/>
        <v/>
      </c>
      <c r="W1886" s="234" t="str">
        <f t="shared" si="293"/>
        <v/>
      </c>
      <c r="Y1886" s="235" t="str">
        <f t="shared" si="294"/>
        <v/>
      </c>
      <c r="Z1886" s="236" t="str">
        <f>IFERROR(IF($B$3="NYSEG",INDEX('BCA Inputs'!$X$14:$X$54,MATCH(I1886,'BCA Inputs'!$M$14:$M$54,0))*P1886+INDEX('BCA Inputs'!$Y$14:$Y$54,MATCH(I1886,'BCA Inputs'!$M$14:$M$54,0))*O1886+INDEX('BCA Inputs'!$Z$14:$Z$54,MATCH(I1886,'BCA Inputs'!$M$14:$M$54,0))*Q1886+INDEX('BCA Inputs'!$AA$14:$AA$54,MATCH(I1886,'BCA Inputs'!$M$14:$M$54,0))*F1886+INDEX('BCA Inputs'!$AB$14:$AB$54,MATCH(I1886,'BCA Inputs'!$M$14:$M$54,0))*G1886,IF($B$3="RG&amp;E",INDEX('BCA Inputs'!$BG$14:$BG$54,MATCH(I1886,'BCA Inputs'!$AW$14:$AW$54,0))*P1886+INDEX('BCA Inputs'!$BH$14:$BH$54,MATCH(I1886,'BCA Inputs'!$AW$14:$AW$54,0))*O1886+INDEX('BCA Inputs'!$BI$14:$BI$54,MATCH(I1886,'BCA Inputs'!$AW$14:$AW$54,0))*Q1886+INDEX('BCA Inputs'!$BJ$14:$BJ$54,MATCH(I1886,'BCA Inputs'!$AW$14:$AW$54,0))*F1886+INDEX('BCA Inputs'!$BK$14:$BK$54,MATCH(I1886,'BCA Inputs'!$AW$14:$AW$54,0))*G1886,"")),"")</f>
        <v/>
      </c>
      <c r="AA1886" s="237" t="str">
        <f t="shared" si="295"/>
        <v/>
      </c>
      <c r="AC1886" s="238" t="str">
        <f>IFERROR((K1886+R1886)+IF($B$3="NYSEG",INDEX('BCA Inputs'!$AI$14:$AI$54,MATCH(I1886,'BCA Inputs'!$M$14:$M$54,0))*P1886+INDEX('BCA Inputs'!$AJ$14:$AJ$54,MATCH(I1886,'BCA Inputs'!$M$14:$M$54,0))*Q1886,IF($B$3="RG&amp;E",INDEX('BCA Inputs'!$BR$14:$BR$54,MATCH(I1886,'BCA Inputs'!$AW$14:$AW$54,0))*P1886+INDEX('BCA Inputs'!$BS$14:$BS$54,MATCH(I1886,'BCA Inputs'!$AW$14:$AW$54,0))*Q1886,"")),"")</f>
        <v/>
      </c>
      <c r="AD1886" s="181" t="str">
        <f>IFERROR(IF($B$3="NYSEG",INDEX('BCA Inputs'!$AD$14:$AD$54,MATCH(I1886,'BCA Inputs'!$M$14:$M$54,0))*P1886+INDEX('BCA Inputs'!$AE$14:$AE$54,MATCH(I1886,'BCA Inputs'!$M$14:$M$54,0))*O1886+INDEX('BCA Inputs'!$AF$14:$AF$54,MATCH(I1886,'BCA Inputs'!$M$14:$M$54,0))*Q1886+INDEX('BCA Inputs'!$AG$14:$AG$54,MATCH(I1886,'BCA Inputs'!$M$14:$M$54,0))*F1886+INDEX('BCA Inputs'!$AH$14:$AH$54,MATCH(I1886,'BCA Inputs'!$M$14:$M$54,0))*G1886,IF($B$3="RG&amp;E",INDEX('BCA Inputs'!$BM$14:$BM$54,MATCH(I1886,'BCA Inputs'!$AW$14:$AW$54,0))*P1886+INDEX('BCA Inputs'!$BN$14:$BN$54,MATCH(I1886,'BCA Inputs'!$AW$14:$AW$54,0))*O1886+INDEX('BCA Inputs'!$BO$14:$BO$54,MATCH(I1886,'BCA Inputs'!$AW$14:$AW$54,0))*Q1886+INDEX('BCA Inputs'!$BP$14:$BP$54,MATCH(I1886,'BCA Inputs'!$AW$14:$AW$54,0))*F1886+INDEX('BCA Inputs'!$BQ$14:$BQ$54,MATCH(I1886,'BCA Inputs'!$AW$14:$AW$54,0))*G1886,"")),"")</f>
        <v/>
      </c>
      <c r="AE1886" s="237" t="str">
        <f t="shared" si="296"/>
        <v/>
      </c>
      <c r="AF1886" s="198">
        <f t="shared" si="298"/>
        <v>0</v>
      </c>
      <c r="AG1886" s="239">
        <f t="shared" si="299"/>
        <v>0</v>
      </c>
    </row>
    <row r="1887" spans="1:33">
      <c r="A1887" s="228"/>
      <c r="B1887" s="176"/>
      <c r="C1887" s="229"/>
      <c r="D1887" s="230"/>
      <c r="E1887" s="230"/>
      <c r="F1887" s="230"/>
      <c r="G1887" s="230"/>
      <c r="H1887" s="231"/>
      <c r="I1887" s="231"/>
      <c r="J1887" s="232"/>
      <c r="K1887" s="232"/>
      <c r="L1887" s="232"/>
      <c r="M1887" s="181">
        <f t="shared" si="297"/>
        <v>0</v>
      </c>
      <c r="N1887" s="181">
        <f>IF(H1887="",0,H1887*I1887*'Avoided Water Savings Cost'!$C$16)</f>
        <v>0</v>
      </c>
      <c r="O1887" s="545">
        <f>IF(C1887="",0,IF($B$3="NYSEG",C1887/(1-'Avoided Electric Costs 2020'!$W$21),IF($B$3="RG&amp;E",C1887/(1-'Avoided Electric Costs 2020'!$X$21),"")))</f>
        <v>0</v>
      </c>
      <c r="P1887" s="546">
        <f>IF(D1887="",0,IF($B$3="NYSEG",D1887/(1-'Avoided Electric Costs 2020'!$W$21),IF($B$3="RG&amp;E",D1887/(1-'Avoided Electric Costs 2020'!$X$21),"")))</f>
        <v>0</v>
      </c>
      <c r="Q1887" s="546">
        <f>IF(E1887="",0,IF($B$3="NYSEG",E1887/(1-'Avoided Natural Gas Costs 2020'!$J$34),IF($B$3="RG&amp;E",E1887/(1-'Avoided Natural Gas Costs 2020'!$K$34),"")))</f>
        <v>0</v>
      </c>
      <c r="R1887" s="233" t="str">
        <f>IFERROR(IF(P1887*'BCA Inputs'!$C$1+Q1887*'BCA Inputs'!$C$2+F1887*'BCA Inputs'!$C$2+G1887*'BCA Inputs'!$C$2=0,"",P1887*'BCA Inputs'!$C$1+Q1887*'BCA Inputs'!$C$2+F1887*'BCA Inputs'!$C$2+G1887*'BCA Inputs'!$C$2),"")</f>
        <v/>
      </c>
      <c r="S1887" s="181" t="str">
        <f t="shared" si="290"/>
        <v/>
      </c>
      <c r="T1887" s="181" t="str">
        <f>IFERROR(IF($B$3="NYSEG",(INDEX('BCA Inputs'!$N$14:$N$54,MATCH(I1887,'BCA Inputs'!$M$14:$M$54,0))*P1887+INDEX('BCA Inputs'!$O$14:$O$54,MATCH(I1887,'BCA Inputs'!$M$14:$M$54,0))*O1887+INDEX('BCA Inputs'!P:P,MATCH(I1887,'BCA Inputs'!M:M,0))*Q1887+INDEX('BCA Inputs'!Q:Q,MATCH(I1887,'BCA Inputs'!M:M,0))*F1887+INDEX('BCA Inputs'!R:R,MATCH(I1887,'BCA Inputs'!M:M,0))*G1887)+L1887+N1887,IF($B$3="RG&amp;E",(INDEX('BCA Inputs'!$AX$14:$AX$54,MATCH(I1887,'BCA Inputs'!$AW$14:$AW$54,0))*P1887+INDEX('BCA Inputs'!$AY$14:$AY$54,MATCH(I1887,'BCA Inputs'!$AW$14:$AW$54,0))*O1887+INDEX('BCA Inputs'!$AZ$14:$AZ$54,MATCH(I1887,'BCA Inputs'!$AW$14:$AW$54,0))*Q1887+INDEX('BCA Inputs'!$BA$14:$BA$54,MATCH(I1887,'BCA Inputs'!$AW$14:$AW$54,0))*F1887+INDEX('BCA Inputs'!$BB$14:$BB$54,MATCH(I1887,'BCA Inputs'!$AW$14:$AW$54,0))*G1887)+L1887+N1887,"")),"")</f>
        <v/>
      </c>
      <c r="U1887" s="234" t="str">
        <f t="shared" si="291"/>
        <v/>
      </c>
      <c r="V1887" s="234" t="str">
        <f t="shared" si="292"/>
        <v/>
      </c>
      <c r="W1887" s="234" t="str">
        <f t="shared" si="293"/>
        <v/>
      </c>
      <c r="Y1887" s="235" t="str">
        <f t="shared" si="294"/>
        <v/>
      </c>
      <c r="Z1887" s="236" t="str">
        <f>IFERROR(IF($B$3="NYSEG",INDEX('BCA Inputs'!$X$14:$X$54,MATCH(I1887,'BCA Inputs'!$M$14:$M$54,0))*P1887+INDEX('BCA Inputs'!$Y$14:$Y$54,MATCH(I1887,'BCA Inputs'!$M$14:$M$54,0))*O1887+INDEX('BCA Inputs'!$Z$14:$Z$54,MATCH(I1887,'BCA Inputs'!$M$14:$M$54,0))*Q1887+INDEX('BCA Inputs'!$AA$14:$AA$54,MATCH(I1887,'BCA Inputs'!$M$14:$M$54,0))*F1887+INDEX('BCA Inputs'!$AB$14:$AB$54,MATCH(I1887,'BCA Inputs'!$M$14:$M$54,0))*G1887,IF($B$3="RG&amp;E",INDEX('BCA Inputs'!$BG$14:$BG$54,MATCH(I1887,'BCA Inputs'!$AW$14:$AW$54,0))*P1887+INDEX('BCA Inputs'!$BH$14:$BH$54,MATCH(I1887,'BCA Inputs'!$AW$14:$AW$54,0))*O1887+INDEX('BCA Inputs'!$BI$14:$BI$54,MATCH(I1887,'BCA Inputs'!$AW$14:$AW$54,0))*Q1887+INDEX('BCA Inputs'!$BJ$14:$BJ$54,MATCH(I1887,'BCA Inputs'!$AW$14:$AW$54,0))*F1887+INDEX('BCA Inputs'!$BK$14:$BK$54,MATCH(I1887,'BCA Inputs'!$AW$14:$AW$54,0))*G1887,"")),"")</f>
        <v/>
      </c>
      <c r="AA1887" s="237" t="str">
        <f t="shared" si="295"/>
        <v/>
      </c>
      <c r="AC1887" s="238" t="str">
        <f>IFERROR((K1887+R1887)+IF($B$3="NYSEG",INDEX('BCA Inputs'!$AI$14:$AI$54,MATCH(I1887,'BCA Inputs'!$M$14:$M$54,0))*P1887+INDEX('BCA Inputs'!$AJ$14:$AJ$54,MATCH(I1887,'BCA Inputs'!$M$14:$M$54,0))*Q1887,IF($B$3="RG&amp;E",INDEX('BCA Inputs'!$BR$14:$BR$54,MATCH(I1887,'BCA Inputs'!$AW$14:$AW$54,0))*P1887+INDEX('BCA Inputs'!$BS$14:$BS$54,MATCH(I1887,'BCA Inputs'!$AW$14:$AW$54,0))*Q1887,"")),"")</f>
        <v/>
      </c>
      <c r="AD1887" s="181" t="str">
        <f>IFERROR(IF($B$3="NYSEG",INDEX('BCA Inputs'!$AD$14:$AD$54,MATCH(I1887,'BCA Inputs'!$M$14:$M$54,0))*P1887+INDEX('BCA Inputs'!$AE$14:$AE$54,MATCH(I1887,'BCA Inputs'!$M$14:$M$54,0))*O1887+INDEX('BCA Inputs'!$AF$14:$AF$54,MATCH(I1887,'BCA Inputs'!$M$14:$M$54,0))*Q1887+INDEX('BCA Inputs'!$AG$14:$AG$54,MATCH(I1887,'BCA Inputs'!$M$14:$M$54,0))*F1887+INDEX('BCA Inputs'!$AH$14:$AH$54,MATCH(I1887,'BCA Inputs'!$M$14:$M$54,0))*G1887,IF($B$3="RG&amp;E",INDEX('BCA Inputs'!$BM$14:$BM$54,MATCH(I1887,'BCA Inputs'!$AW$14:$AW$54,0))*P1887+INDEX('BCA Inputs'!$BN$14:$BN$54,MATCH(I1887,'BCA Inputs'!$AW$14:$AW$54,0))*O1887+INDEX('BCA Inputs'!$BO$14:$BO$54,MATCH(I1887,'BCA Inputs'!$AW$14:$AW$54,0))*Q1887+INDEX('BCA Inputs'!$BP$14:$BP$54,MATCH(I1887,'BCA Inputs'!$AW$14:$AW$54,0))*F1887+INDEX('BCA Inputs'!$BQ$14:$BQ$54,MATCH(I1887,'BCA Inputs'!$AW$14:$AW$54,0))*G1887,"")),"")</f>
        <v/>
      </c>
      <c r="AE1887" s="237" t="str">
        <f t="shared" si="296"/>
        <v/>
      </c>
      <c r="AF1887" s="198">
        <f t="shared" si="298"/>
        <v>0</v>
      </c>
      <c r="AG1887" s="239">
        <f t="shared" si="299"/>
        <v>0</v>
      </c>
    </row>
    <row r="1888" spans="1:33">
      <c r="A1888" s="228"/>
      <c r="B1888" s="176"/>
      <c r="C1888" s="229"/>
      <c r="D1888" s="230"/>
      <c r="E1888" s="230"/>
      <c r="F1888" s="230"/>
      <c r="G1888" s="230"/>
      <c r="H1888" s="231"/>
      <c r="I1888" s="231"/>
      <c r="J1888" s="232"/>
      <c r="K1888" s="232"/>
      <c r="L1888" s="232"/>
      <c r="M1888" s="181">
        <f t="shared" si="297"/>
        <v>0</v>
      </c>
      <c r="N1888" s="181">
        <f>IF(H1888="",0,H1888*I1888*'Avoided Water Savings Cost'!$C$16)</f>
        <v>0</v>
      </c>
      <c r="O1888" s="545">
        <f>IF(C1888="",0,IF($B$3="NYSEG",C1888/(1-'Avoided Electric Costs 2020'!$W$21),IF($B$3="RG&amp;E",C1888/(1-'Avoided Electric Costs 2020'!$X$21),"")))</f>
        <v>0</v>
      </c>
      <c r="P1888" s="546">
        <f>IF(D1888="",0,IF($B$3="NYSEG",D1888/(1-'Avoided Electric Costs 2020'!$W$21),IF($B$3="RG&amp;E",D1888/(1-'Avoided Electric Costs 2020'!$X$21),"")))</f>
        <v>0</v>
      </c>
      <c r="Q1888" s="546">
        <f>IF(E1888="",0,IF($B$3="NYSEG",E1888/(1-'Avoided Natural Gas Costs 2020'!$J$34),IF($B$3="RG&amp;E",E1888/(1-'Avoided Natural Gas Costs 2020'!$K$34),"")))</f>
        <v>0</v>
      </c>
      <c r="R1888" s="233" t="str">
        <f>IFERROR(IF(P1888*'BCA Inputs'!$C$1+Q1888*'BCA Inputs'!$C$2+F1888*'BCA Inputs'!$C$2+G1888*'BCA Inputs'!$C$2=0,"",P1888*'BCA Inputs'!$C$1+Q1888*'BCA Inputs'!$C$2+F1888*'BCA Inputs'!$C$2+G1888*'BCA Inputs'!$C$2),"")</f>
        <v/>
      </c>
      <c r="S1888" s="181" t="str">
        <f t="shared" si="290"/>
        <v/>
      </c>
      <c r="T1888" s="181" t="str">
        <f>IFERROR(IF($B$3="NYSEG",(INDEX('BCA Inputs'!$N$14:$N$54,MATCH(I1888,'BCA Inputs'!$M$14:$M$54,0))*P1888+INDEX('BCA Inputs'!$O$14:$O$54,MATCH(I1888,'BCA Inputs'!$M$14:$M$54,0))*O1888+INDEX('BCA Inputs'!P:P,MATCH(I1888,'BCA Inputs'!M:M,0))*Q1888+INDEX('BCA Inputs'!Q:Q,MATCH(I1888,'BCA Inputs'!M:M,0))*F1888+INDEX('BCA Inputs'!R:R,MATCH(I1888,'BCA Inputs'!M:M,0))*G1888)+L1888+N1888,IF($B$3="RG&amp;E",(INDEX('BCA Inputs'!$AX$14:$AX$54,MATCH(I1888,'BCA Inputs'!$AW$14:$AW$54,0))*P1888+INDEX('BCA Inputs'!$AY$14:$AY$54,MATCH(I1888,'BCA Inputs'!$AW$14:$AW$54,0))*O1888+INDEX('BCA Inputs'!$AZ$14:$AZ$54,MATCH(I1888,'BCA Inputs'!$AW$14:$AW$54,0))*Q1888+INDEX('BCA Inputs'!$BA$14:$BA$54,MATCH(I1888,'BCA Inputs'!$AW$14:$AW$54,0))*F1888+INDEX('BCA Inputs'!$BB$14:$BB$54,MATCH(I1888,'BCA Inputs'!$AW$14:$AW$54,0))*G1888)+L1888+N1888,"")),"")</f>
        <v/>
      </c>
      <c r="U1888" s="234" t="str">
        <f t="shared" si="291"/>
        <v/>
      </c>
      <c r="V1888" s="234" t="str">
        <f t="shared" si="292"/>
        <v/>
      </c>
      <c r="W1888" s="234" t="str">
        <f t="shared" si="293"/>
        <v/>
      </c>
      <c r="Y1888" s="235" t="str">
        <f t="shared" si="294"/>
        <v/>
      </c>
      <c r="Z1888" s="236" t="str">
        <f>IFERROR(IF($B$3="NYSEG",INDEX('BCA Inputs'!$X$14:$X$54,MATCH(I1888,'BCA Inputs'!$M$14:$M$54,0))*P1888+INDEX('BCA Inputs'!$Y$14:$Y$54,MATCH(I1888,'BCA Inputs'!$M$14:$M$54,0))*O1888+INDEX('BCA Inputs'!$Z$14:$Z$54,MATCH(I1888,'BCA Inputs'!$M$14:$M$54,0))*Q1888+INDEX('BCA Inputs'!$AA$14:$AA$54,MATCH(I1888,'BCA Inputs'!$M$14:$M$54,0))*F1888+INDEX('BCA Inputs'!$AB$14:$AB$54,MATCH(I1888,'BCA Inputs'!$M$14:$M$54,0))*G1888,IF($B$3="RG&amp;E",INDEX('BCA Inputs'!$BG$14:$BG$54,MATCH(I1888,'BCA Inputs'!$AW$14:$AW$54,0))*P1888+INDEX('BCA Inputs'!$BH$14:$BH$54,MATCH(I1888,'BCA Inputs'!$AW$14:$AW$54,0))*O1888+INDEX('BCA Inputs'!$BI$14:$BI$54,MATCH(I1888,'BCA Inputs'!$AW$14:$AW$54,0))*Q1888+INDEX('BCA Inputs'!$BJ$14:$BJ$54,MATCH(I1888,'BCA Inputs'!$AW$14:$AW$54,0))*F1888+INDEX('BCA Inputs'!$BK$14:$BK$54,MATCH(I1888,'BCA Inputs'!$AW$14:$AW$54,0))*G1888,"")),"")</f>
        <v/>
      </c>
      <c r="AA1888" s="237" t="str">
        <f t="shared" si="295"/>
        <v/>
      </c>
      <c r="AC1888" s="238" t="str">
        <f>IFERROR((K1888+R1888)+IF($B$3="NYSEG",INDEX('BCA Inputs'!$AI$14:$AI$54,MATCH(I1888,'BCA Inputs'!$M$14:$M$54,0))*P1888+INDEX('BCA Inputs'!$AJ$14:$AJ$54,MATCH(I1888,'BCA Inputs'!$M$14:$M$54,0))*Q1888,IF($B$3="RG&amp;E",INDEX('BCA Inputs'!$BR$14:$BR$54,MATCH(I1888,'BCA Inputs'!$AW$14:$AW$54,0))*P1888+INDEX('BCA Inputs'!$BS$14:$BS$54,MATCH(I1888,'BCA Inputs'!$AW$14:$AW$54,0))*Q1888,"")),"")</f>
        <v/>
      </c>
      <c r="AD1888" s="181" t="str">
        <f>IFERROR(IF($B$3="NYSEG",INDEX('BCA Inputs'!$AD$14:$AD$54,MATCH(I1888,'BCA Inputs'!$M$14:$M$54,0))*P1888+INDEX('BCA Inputs'!$AE$14:$AE$54,MATCH(I1888,'BCA Inputs'!$M$14:$M$54,0))*O1888+INDEX('BCA Inputs'!$AF$14:$AF$54,MATCH(I1888,'BCA Inputs'!$M$14:$M$54,0))*Q1888+INDEX('BCA Inputs'!$AG$14:$AG$54,MATCH(I1888,'BCA Inputs'!$M$14:$M$54,0))*F1888+INDEX('BCA Inputs'!$AH$14:$AH$54,MATCH(I1888,'BCA Inputs'!$M$14:$M$54,0))*G1888,IF($B$3="RG&amp;E",INDEX('BCA Inputs'!$BM$14:$BM$54,MATCH(I1888,'BCA Inputs'!$AW$14:$AW$54,0))*P1888+INDEX('BCA Inputs'!$BN$14:$BN$54,MATCH(I1888,'BCA Inputs'!$AW$14:$AW$54,0))*O1888+INDEX('BCA Inputs'!$BO$14:$BO$54,MATCH(I1888,'BCA Inputs'!$AW$14:$AW$54,0))*Q1888+INDEX('BCA Inputs'!$BP$14:$BP$54,MATCH(I1888,'BCA Inputs'!$AW$14:$AW$54,0))*F1888+INDEX('BCA Inputs'!$BQ$14:$BQ$54,MATCH(I1888,'BCA Inputs'!$AW$14:$AW$54,0))*G1888,"")),"")</f>
        <v/>
      </c>
      <c r="AE1888" s="237" t="str">
        <f t="shared" si="296"/>
        <v/>
      </c>
      <c r="AF1888" s="198">
        <f t="shared" si="298"/>
        <v>0</v>
      </c>
      <c r="AG1888" s="239">
        <f t="shared" si="299"/>
        <v>0</v>
      </c>
    </row>
    <row r="1889" spans="1:33">
      <c r="A1889" s="228"/>
      <c r="B1889" s="176"/>
      <c r="C1889" s="229"/>
      <c r="D1889" s="230"/>
      <c r="E1889" s="230"/>
      <c r="F1889" s="230"/>
      <c r="G1889" s="230"/>
      <c r="H1889" s="231"/>
      <c r="I1889" s="231"/>
      <c r="J1889" s="232"/>
      <c r="K1889" s="232"/>
      <c r="L1889" s="232"/>
      <c r="M1889" s="181">
        <f t="shared" si="297"/>
        <v>0</v>
      </c>
      <c r="N1889" s="181">
        <f>IF(H1889="",0,H1889*I1889*'Avoided Water Savings Cost'!$C$16)</f>
        <v>0</v>
      </c>
      <c r="O1889" s="545">
        <f>IF(C1889="",0,IF($B$3="NYSEG",C1889/(1-'Avoided Electric Costs 2020'!$W$21),IF($B$3="RG&amp;E",C1889/(1-'Avoided Electric Costs 2020'!$X$21),"")))</f>
        <v>0</v>
      </c>
      <c r="P1889" s="546">
        <f>IF(D1889="",0,IF($B$3="NYSEG",D1889/(1-'Avoided Electric Costs 2020'!$W$21),IF($B$3="RG&amp;E",D1889/(1-'Avoided Electric Costs 2020'!$X$21),"")))</f>
        <v>0</v>
      </c>
      <c r="Q1889" s="546">
        <f>IF(E1889="",0,IF($B$3="NYSEG",E1889/(1-'Avoided Natural Gas Costs 2020'!$J$34),IF($B$3="RG&amp;E",E1889/(1-'Avoided Natural Gas Costs 2020'!$K$34),"")))</f>
        <v>0</v>
      </c>
      <c r="R1889" s="233" t="str">
        <f>IFERROR(IF(P1889*'BCA Inputs'!$C$1+Q1889*'BCA Inputs'!$C$2+F1889*'BCA Inputs'!$C$2+G1889*'BCA Inputs'!$C$2=0,"",P1889*'BCA Inputs'!$C$1+Q1889*'BCA Inputs'!$C$2+F1889*'BCA Inputs'!$C$2+G1889*'BCA Inputs'!$C$2),"")</f>
        <v/>
      </c>
      <c r="S1889" s="181" t="str">
        <f t="shared" si="290"/>
        <v/>
      </c>
      <c r="T1889" s="181" t="str">
        <f>IFERROR(IF($B$3="NYSEG",(INDEX('BCA Inputs'!$N$14:$N$54,MATCH(I1889,'BCA Inputs'!$M$14:$M$54,0))*P1889+INDEX('BCA Inputs'!$O$14:$O$54,MATCH(I1889,'BCA Inputs'!$M$14:$M$54,0))*O1889+INDEX('BCA Inputs'!P:P,MATCH(I1889,'BCA Inputs'!M:M,0))*Q1889+INDEX('BCA Inputs'!Q:Q,MATCH(I1889,'BCA Inputs'!M:M,0))*F1889+INDEX('BCA Inputs'!R:R,MATCH(I1889,'BCA Inputs'!M:M,0))*G1889)+L1889+N1889,IF($B$3="RG&amp;E",(INDEX('BCA Inputs'!$AX$14:$AX$54,MATCH(I1889,'BCA Inputs'!$AW$14:$AW$54,0))*P1889+INDEX('BCA Inputs'!$AY$14:$AY$54,MATCH(I1889,'BCA Inputs'!$AW$14:$AW$54,0))*O1889+INDEX('BCA Inputs'!$AZ$14:$AZ$54,MATCH(I1889,'BCA Inputs'!$AW$14:$AW$54,0))*Q1889+INDEX('BCA Inputs'!$BA$14:$BA$54,MATCH(I1889,'BCA Inputs'!$AW$14:$AW$54,0))*F1889+INDEX('BCA Inputs'!$BB$14:$BB$54,MATCH(I1889,'BCA Inputs'!$AW$14:$AW$54,0))*G1889)+L1889+N1889,"")),"")</f>
        <v/>
      </c>
      <c r="U1889" s="234" t="str">
        <f t="shared" si="291"/>
        <v/>
      </c>
      <c r="V1889" s="234" t="str">
        <f t="shared" si="292"/>
        <v/>
      </c>
      <c r="W1889" s="234" t="str">
        <f t="shared" si="293"/>
        <v/>
      </c>
      <c r="Y1889" s="235" t="str">
        <f t="shared" si="294"/>
        <v/>
      </c>
      <c r="Z1889" s="236" t="str">
        <f>IFERROR(IF($B$3="NYSEG",INDEX('BCA Inputs'!$X$14:$X$54,MATCH(I1889,'BCA Inputs'!$M$14:$M$54,0))*P1889+INDEX('BCA Inputs'!$Y$14:$Y$54,MATCH(I1889,'BCA Inputs'!$M$14:$M$54,0))*O1889+INDEX('BCA Inputs'!$Z$14:$Z$54,MATCH(I1889,'BCA Inputs'!$M$14:$M$54,0))*Q1889+INDEX('BCA Inputs'!$AA$14:$AA$54,MATCH(I1889,'BCA Inputs'!$M$14:$M$54,0))*F1889+INDEX('BCA Inputs'!$AB$14:$AB$54,MATCH(I1889,'BCA Inputs'!$M$14:$M$54,0))*G1889,IF($B$3="RG&amp;E",INDEX('BCA Inputs'!$BG$14:$BG$54,MATCH(I1889,'BCA Inputs'!$AW$14:$AW$54,0))*P1889+INDEX('BCA Inputs'!$BH$14:$BH$54,MATCH(I1889,'BCA Inputs'!$AW$14:$AW$54,0))*O1889+INDEX('BCA Inputs'!$BI$14:$BI$54,MATCH(I1889,'BCA Inputs'!$AW$14:$AW$54,0))*Q1889+INDEX('BCA Inputs'!$BJ$14:$BJ$54,MATCH(I1889,'BCA Inputs'!$AW$14:$AW$54,0))*F1889+INDEX('BCA Inputs'!$BK$14:$BK$54,MATCH(I1889,'BCA Inputs'!$AW$14:$AW$54,0))*G1889,"")),"")</f>
        <v/>
      </c>
      <c r="AA1889" s="237" t="str">
        <f t="shared" si="295"/>
        <v/>
      </c>
      <c r="AC1889" s="238" t="str">
        <f>IFERROR((K1889+R1889)+IF($B$3="NYSEG",INDEX('BCA Inputs'!$AI$14:$AI$54,MATCH(I1889,'BCA Inputs'!$M$14:$M$54,0))*P1889+INDEX('BCA Inputs'!$AJ$14:$AJ$54,MATCH(I1889,'BCA Inputs'!$M$14:$M$54,0))*Q1889,IF($B$3="RG&amp;E",INDEX('BCA Inputs'!$BR$14:$BR$54,MATCH(I1889,'BCA Inputs'!$AW$14:$AW$54,0))*P1889+INDEX('BCA Inputs'!$BS$14:$BS$54,MATCH(I1889,'BCA Inputs'!$AW$14:$AW$54,0))*Q1889,"")),"")</f>
        <v/>
      </c>
      <c r="AD1889" s="181" t="str">
        <f>IFERROR(IF($B$3="NYSEG",INDEX('BCA Inputs'!$AD$14:$AD$54,MATCH(I1889,'BCA Inputs'!$M$14:$M$54,0))*P1889+INDEX('BCA Inputs'!$AE$14:$AE$54,MATCH(I1889,'BCA Inputs'!$M$14:$M$54,0))*O1889+INDEX('BCA Inputs'!$AF$14:$AF$54,MATCH(I1889,'BCA Inputs'!$M$14:$M$54,0))*Q1889+INDEX('BCA Inputs'!$AG$14:$AG$54,MATCH(I1889,'BCA Inputs'!$M$14:$M$54,0))*F1889+INDEX('BCA Inputs'!$AH$14:$AH$54,MATCH(I1889,'BCA Inputs'!$M$14:$M$54,0))*G1889,IF($B$3="RG&amp;E",INDEX('BCA Inputs'!$BM$14:$BM$54,MATCH(I1889,'BCA Inputs'!$AW$14:$AW$54,0))*P1889+INDEX('BCA Inputs'!$BN$14:$BN$54,MATCH(I1889,'BCA Inputs'!$AW$14:$AW$54,0))*O1889+INDEX('BCA Inputs'!$BO$14:$BO$54,MATCH(I1889,'BCA Inputs'!$AW$14:$AW$54,0))*Q1889+INDEX('BCA Inputs'!$BP$14:$BP$54,MATCH(I1889,'BCA Inputs'!$AW$14:$AW$54,0))*F1889+INDEX('BCA Inputs'!$BQ$14:$BQ$54,MATCH(I1889,'BCA Inputs'!$AW$14:$AW$54,0))*G1889,"")),"")</f>
        <v/>
      </c>
      <c r="AE1889" s="237" t="str">
        <f t="shared" si="296"/>
        <v/>
      </c>
      <c r="AF1889" s="198">
        <f t="shared" si="298"/>
        <v>0</v>
      </c>
      <c r="AG1889" s="239">
        <f t="shared" si="299"/>
        <v>0</v>
      </c>
    </row>
    <row r="1890" spans="1:33">
      <c r="A1890" s="228"/>
      <c r="B1890" s="176"/>
      <c r="C1890" s="229"/>
      <c r="D1890" s="230"/>
      <c r="E1890" s="230"/>
      <c r="F1890" s="230"/>
      <c r="G1890" s="230"/>
      <c r="H1890" s="231"/>
      <c r="I1890" s="231"/>
      <c r="J1890" s="232"/>
      <c r="K1890" s="232"/>
      <c r="L1890" s="232"/>
      <c r="M1890" s="181">
        <f t="shared" si="297"/>
        <v>0</v>
      </c>
      <c r="N1890" s="181">
        <f>IF(H1890="",0,H1890*I1890*'Avoided Water Savings Cost'!$C$16)</f>
        <v>0</v>
      </c>
      <c r="O1890" s="545">
        <f>IF(C1890="",0,IF($B$3="NYSEG",C1890/(1-'Avoided Electric Costs 2020'!$W$21),IF($B$3="RG&amp;E",C1890/(1-'Avoided Electric Costs 2020'!$X$21),"")))</f>
        <v>0</v>
      </c>
      <c r="P1890" s="546">
        <f>IF(D1890="",0,IF($B$3="NYSEG",D1890/(1-'Avoided Electric Costs 2020'!$W$21),IF($B$3="RG&amp;E",D1890/(1-'Avoided Electric Costs 2020'!$X$21),"")))</f>
        <v>0</v>
      </c>
      <c r="Q1890" s="546">
        <f>IF(E1890="",0,IF($B$3="NYSEG",E1890/(1-'Avoided Natural Gas Costs 2020'!$J$34),IF($B$3="RG&amp;E",E1890/(1-'Avoided Natural Gas Costs 2020'!$K$34),"")))</f>
        <v>0</v>
      </c>
      <c r="R1890" s="233" t="str">
        <f>IFERROR(IF(P1890*'BCA Inputs'!$C$1+Q1890*'BCA Inputs'!$C$2+F1890*'BCA Inputs'!$C$2+G1890*'BCA Inputs'!$C$2=0,"",P1890*'BCA Inputs'!$C$1+Q1890*'BCA Inputs'!$C$2+F1890*'BCA Inputs'!$C$2+G1890*'BCA Inputs'!$C$2),"")</f>
        <v/>
      </c>
      <c r="S1890" s="181" t="str">
        <f t="shared" si="290"/>
        <v/>
      </c>
      <c r="T1890" s="181" t="str">
        <f>IFERROR(IF($B$3="NYSEG",(INDEX('BCA Inputs'!$N$14:$N$54,MATCH(I1890,'BCA Inputs'!$M$14:$M$54,0))*P1890+INDEX('BCA Inputs'!$O$14:$O$54,MATCH(I1890,'BCA Inputs'!$M$14:$M$54,0))*O1890+INDEX('BCA Inputs'!P:P,MATCH(I1890,'BCA Inputs'!M:M,0))*Q1890+INDEX('BCA Inputs'!Q:Q,MATCH(I1890,'BCA Inputs'!M:M,0))*F1890+INDEX('BCA Inputs'!R:R,MATCH(I1890,'BCA Inputs'!M:M,0))*G1890)+L1890+N1890,IF($B$3="RG&amp;E",(INDEX('BCA Inputs'!$AX$14:$AX$54,MATCH(I1890,'BCA Inputs'!$AW$14:$AW$54,0))*P1890+INDEX('BCA Inputs'!$AY$14:$AY$54,MATCH(I1890,'BCA Inputs'!$AW$14:$AW$54,0))*O1890+INDEX('BCA Inputs'!$AZ$14:$AZ$54,MATCH(I1890,'BCA Inputs'!$AW$14:$AW$54,0))*Q1890+INDEX('BCA Inputs'!$BA$14:$BA$54,MATCH(I1890,'BCA Inputs'!$AW$14:$AW$54,0))*F1890+INDEX('BCA Inputs'!$BB$14:$BB$54,MATCH(I1890,'BCA Inputs'!$AW$14:$AW$54,0))*G1890)+L1890+N1890,"")),"")</f>
        <v/>
      </c>
      <c r="U1890" s="234" t="str">
        <f t="shared" si="291"/>
        <v/>
      </c>
      <c r="V1890" s="234" t="str">
        <f t="shared" si="292"/>
        <v/>
      </c>
      <c r="W1890" s="234" t="str">
        <f t="shared" si="293"/>
        <v/>
      </c>
      <c r="Y1890" s="235" t="str">
        <f t="shared" si="294"/>
        <v/>
      </c>
      <c r="Z1890" s="236" t="str">
        <f>IFERROR(IF($B$3="NYSEG",INDEX('BCA Inputs'!$X$14:$X$54,MATCH(I1890,'BCA Inputs'!$M$14:$M$54,0))*P1890+INDEX('BCA Inputs'!$Y$14:$Y$54,MATCH(I1890,'BCA Inputs'!$M$14:$M$54,0))*O1890+INDEX('BCA Inputs'!$Z$14:$Z$54,MATCH(I1890,'BCA Inputs'!$M$14:$M$54,0))*Q1890+INDEX('BCA Inputs'!$AA$14:$AA$54,MATCH(I1890,'BCA Inputs'!$M$14:$M$54,0))*F1890+INDEX('BCA Inputs'!$AB$14:$AB$54,MATCH(I1890,'BCA Inputs'!$M$14:$M$54,0))*G1890,IF($B$3="RG&amp;E",INDEX('BCA Inputs'!$BG$14:$BG$54,MATCH(I1890,'BCA Inputs'!$AW$14:$AW$54,0))*P1890+INDEX('BCA Inputs'!$BH$14:$BH$54,MATCH(I1890,'BCA Inputs'!$AW$14:$AW$54,0))*O1890+INDEX('BCA Inputs'!$BI$14:$BI$54,MATCH(I1890,'BCA Inputs'!$AW$14:$AW$54,0))*Q1890+INDEX('BCA Inputs'!$BJ$14:$BJ$54,MATCH(I1890,'BCA Inputs'!$AW$14:$AW$54,0))*F1890+INDEX('BCA Inputs'!$BK$14:$BK$54,MATCH(I1890,'BCA Inputs'!$AW$14:$AW$54,0))*G1890,"")),"")</f>
        <v/>
      </c>
      <c r="AA1890" s="237" t="str">
        <f t="shared" si="295"/>
        <v/>
      </c>
      <c r="AC1890" s="238" t="str">
        <f>IFERROR((K1890+R1890)+IF($B$3="NYSEG",INDEX('BCA Inputs'!$AI$14:$AI$54,MATCH(I1890,'BCA Inputs'!$M$14:$M$54,0))*P1890+INDEX('BCA Inputs'!$AJ$14:$AJ$54,MATCH(I1890,'BCA Inputs'!$M$14:$M$54,0))*Q1890,IF($B$3="RG&amp;E",INDEX('BCA Inputs'!$BR$14:$BR$54,MATCH(I1890,'BCA Inputs'!$AW$14:$AW$54,0))*P1890+INDEX('BCA Inputs'!$BS$14:$BS$54,MATCH(I1890,'BCA Inputs'!$AW$14:$AW$54,0))*Q1890,"")),"")</f>
        <v/>
      </c>
      <c r="AD1890" s="181" t="str">
        <f>IFERROR(IF($B$3="NYSEG",INDEX('BCA Inputs'!$AD$14:$AD$54,MATCH(I1890,'BCA Inputs'!$M$14:$M$54,0))*P1890+INDEX('BCA Inputs'!$AE$14:$AE$54,MATCH(I1890,'BCA Inputs'!$M$14:$M$54,0))*O1890+INDEX('BCA Inputs'!$AF$14:$AF$54,MATCH(I1890,'BCA Inputs'!$M$14:$M$54,0))*Q1890+INDEX('BCA Inputs'!$AG$14:$AG$54,MATCH(I1890,'BCA Inputs'!$M$14:$M$54,0))*F1890+INDEX('BCA Inputs'!$AH$14:$AH$54,MATCH(I1890,'BCA Inputs'!$M$14:$M$54,0))*G1890,IF($B$3="RG&amp;E",INDEX('BCA Inputs'!$BM$14:$BM$54,MATCH(I1890,'BCA Inputs'!$AW$14:$AW$54,0))*P1890+INDEX('BCA Inputs'!$BN$14:$BN$54,MATCH(I1890,'BCA Inputs'!$AW$14:$AW$54,0))*O1890+INDEX('BCA Inputs'!$BO$14:$BO$54,MATCH(I1890,'BCA Inputs'!$AW$14:$AW$54,0))*Q1890+INDEX('BCA Inputs'!$BP$14:$BP$54,MATCH(I1890,'BCA Inputs'!$AW$14:$AW$54,0))*F1890+INDEX('BCA Inputs'!$BQ$14:$BQ$54,MATCH(I1890,'BCA Inputs'!$AW$14:$AW$54,0))*G1890,"")),"")</f>
        <v/>
      </c>
      <c r="AE1890" s="237" t="str">
        <f t="shared" si="296"/>
        <v/>
      </c>
      <c r="AF1890" s="198">
        <f t="shared" si="298"/>
        <v>0</v>
      </c>
      <c r="AG1890" s="239">
        <f t="shared" si="299"/>
        <v>0</v>
      </c>
    </row>
    <row r="1891" spans="1:33">
      <c r="A1891" s="228"/>
      <c r="B1891" s="176"/>
      <c r="C1891" s="229"/>
      <c r="D1891" s="230"/>
      <c r="E1891" s="230"/>
      <c r="F1891" s="230"/>
      <c r="G1891" s="230"/>
      <c r="H1891" s="231"/>
      <c r="I1891" s="231"/>
      <c r="J1891" s="232"/>
      <c r="K1891" s="232"/>
      <c r="L1891" s="232"/>
      <c r="M1891" s="181">
        <f t="shared" si="297"/>
        <v>0</v>
      </c>
      <c r="N1891" s="181">
        <f>IF(H1891="",0,H1891*I1891*'Avoided Water Savings Cost'!$C$16)</f>
        <v>0</v>
      </c>
      <c r="O1891" s="545">
        <f>IF(C1891="",0,IF($B$3="NYSEG",C1891/(1-'Avoided Electric Costs 2020'!$W$21),IF($B$3="RG&amp;E",C1891/(1-'Avoided Electric Costs 2020'!$X$21),"")))</f>
        <v>0</v>
      </c>
      <c r="P1891" s="546">
        <f>IF(D1891="",0,IF($B$3="NYSEG",D1891/(1-'Avoided Electric Costs 2020'!$W$21),IF($B$3="RG&amp;E",D1891/(1-'Avoided Electric Costs 2020'!$X$21),"")))</f>
        <v>0</v>
      </c>
      <c r="Q1891" s="546">
        <f>IF(E1891="",0,IF($B$3="NYSEG",E1891/(1-'Avoided Natural Gas Costs 2020'!$J$34),IF($B$3="RG&amp;E",E1891/(1-'Avoided Natural Gas Costs 2020'!$K$34),"")))</f>
        <v>0</v>
      </c>
      <c r="R1891" s="233" t="str">
        <f>IFERROR(IF(P1891*'BCA Inputs'!$C$1+Q1891*'BCA Inputs'!$C$2+F1891*'BCA Inputs'!$C$2+G1891*'BCA Inputs'!$C$2=0,"",P1891*'BCA Inputs'!$C$1+Q1891*'BCA Inputs'!$C$2+F1891*'BCA Inputs'!$C$2+G1891*'BCA Inputs'!$C$2),"")</f>
        <v/>
      </c>
      <c r="S1891" s="181" t="str">
        <f t="shared" si="290"/>
        <v/>
      </c>
      <c r="T1891" s="181" t="str">
        <f>IFERROR(IF($B$3="NYSEG",(INDEX('BCA Inputs'!$N$14:$N$54,MATCH(I1891,'BCA Inputs'!$M$14:$M$54,0))*P1891+INDEX('BCA Inputs'!$O$14:$O$54,MATCH(I1891,'BCA Inputs'!$M$14:$M$54,0))*O1891+INDEX('BCA Inputs'!P:P,MATCH(I1891,'BCA Inputs'!M:M,0))*Q1891+INDEX('BCA Inputs'!Q:Q,MATCH(I1891,'BCA Inputs'!M:M,0))*F1891+INDEX('BCA Inputs'!R:R,MATCH(I1891,'BCA Inputs'!M:M,0))*G1891)+L1891+N1891,IF($B$3="RG&amp;E",(INDEX('BCA Inputs'!$AX$14:$AX$54,MATCH(I1891,'BCA Inputs'!$AW$14:$AW$54,0))*P1891+INDEX('BCA Inputs'!$AY$14:$AY$54,MATCH(I1891,'BCA Inputs'!$AW$14:$AW$54,0))*O1891+INDEX('BCA Inputs'!$AZ$14:$AZ$54,MATCH(I1891,'BCA Inputs'!$AW$14:$AW$54,0))*Q1891+INDEX('BCA Inputs'!$BA$14:$BA$54,MATCH(I1891,'BCA Inputs'!$AW$14:$AW$54,0))*F1891+INDEX('BCA Inputs'!$BB$14:$BB$54,MATCH(I1891,'BCA Inputs'!$AW$14:$AW$54,0))*G1891)+L1891+N1891,"")),"")</f>
        <v/>
      </c>
      <c r="U1891" s="234" t="str">
        <f t="shared" si="291"/>
        <v/>
      </c>
      <c r="V1891" s="234" t="str">
        <f t="shared" si="292"/>
        <v/>
      </c>
      <c r="W1891" s="234" t="str">
        <f t="shared" si="293"/>
        <v/>
      </c>
      <c r="Y1891" s="235" t="str">
        <f t="shared" si="294"/>
        <v/>
      </c>
      <c r="Z1891" s="236" t="str">
        <f>IFERROR(IF($B$3="NYSEG",INDEX('BCA Inputs'!$X$14:$X$54,MATCH(I1891,'BCA Inputs'!$M$14:$M$54,0))*P1891+INDEX('BCA Inputs'!$Y$14:$Y$54,MATCH(I1891,'BCA Inputs'!$M$14:$M$54,0))*O1891+INDEX('BCA Inputs'!$Z$14:$Z$54,MATCH(I1891,'BCA Inputs'!$M$14:$M$54,0))*Q1891+INDEX('BCA Inputs'!$AA$14:$AA$54,MATCH(I1891,'BCA Inputs'!$M$14:$M$54,0))*F1891+INDEX('BCA Inputs'!$AB$14:$AB$54,MATCH(I1891,'BCA Inputs'!$M$14:$M$54,0))*G1891,IF($B$3="RG&amp;E",INDEX('BCA Inputs'!$BG$14:$BG$54,MATCH(I1891,'BCA Inputs'!$AW$14:$AW$54,0))*P1891+INDEX('BCA Inputs'!$BH$14:$BH$54,MATCH(I1891,'BCA Inputs'!$AW$14:$AW$54,0))*O1891+INDEX('BCA Inputs'!$BI$14:$BI$54,MATCH(I1891,'BCA Inputs'!$AW$14:$AW$54,0))*Q1891+INDEX('BCA Inputs'!$BJ$14:$BJ$54,MATCH(I1891,'BCA Inputs'!$AW$14:$AW$54,0))*F1891+INDEX('BCA Inputs'!$BK$14:$BK$54,MATCH(I1891,'BCA Inputs'!$AW$14:$AW$54,0))*G1891,"")),"")</f>
        <v/>
      </c>
      <c r="AA1891" s="237" t="str">
        <f t="shared" si="295"/>
        <v/>
      </c>
      <c r="AC1891" s="238" t="str">
        <f>IFERROR((K1891+R1891)+IF($B$3="NYSEG",INDEX('BCA Inputs'!$AI$14:$AI$54,MATCH(I1891,'BCA Inputs'!$M$14:$M$54,0))*P1891+INDEX('BCA Inputs'!$AJ$14:$AJ$54,MATCH(I1891,'BCA Inputs'!$M$14:$M$54,0))*Q1891,IF($B$3="RG&amp;E",INDEX('BCA Inputs'!$BR$14:$BR$54,MATCH(I1891,'BCA Inputs'!$AW$14:$AW$54,0))*P1891+INDEX('BCA Inputs'!$BS$14:$BS$54,MATCH(I1891,'BCA Inputs'!$AW$14:$AW$54,0))*Q1891,"")),"")</f>
        <v/>
      </c>
      <c r="AD1891" s="181" t="str">
        <f>IFERROR(IF($B$3="NYSEG",INDEX('BCA Inputs'!$AD$14:$AD$54,MATCH(I1891,'BCA Inputs'!$M$14:$M$54,0))*P1891+INDEX('BCA Inputs'!$AE$14:$AE$54,MATCH(I1891,'BCA Inputs'!$M$14:$M$54,0))*O1891+INDEX('BCA Inputs'!$AF$14:$AF$54,MATCH(I1891,'BCA Inputs'!$M$14:$M$54,0))*Q1891+INDEX('BCA Inputs'!$AG$14:$AG$54,MATCH(I1891,'BCA Inputs'!$M$14:$M$54,0))*F1891+INDEX('BCA Inputs'!$AH$14:$AH$54,MATCH(I1891,'BCA Inputs'!$M$14:$M$54,0))*G1891,IF($B$3="RG&amp;E",INDEX('BCA Inputs'!$BM$14:$BM$54,MATCH(I1891,'BCA Inputs'!$AW$14:$AW$54,0))*P1891+INDEX('BCA Inputs'!$BN$14:$BN$54,MATCH(I1891,'BCA Inputs'!$AW$14:$AW$54,0))*O1891+INDEX('BCA Inputs'!$BO$14:$BO$54,MATCH(I1891,'BCA Inputs'!$AW$14:$AW$54,0))*Q1891+INDEX('BCA Inputs'!$BP$14:$BP$54,MATCH(I1891,'BCA Inputs'!$AW$14:$AW$54,0))*F1891+INDEX('BCA Inputs'!$BQ$14:$BQ$54,MATCH(I1891,'BCA Inputs'!$AW$14:$AW$54,0))*G1891,"")),"")</f>
        <v/>
      </c>
      <c r="AE1891" s="237" t="str">
        <f t="shared" si="296"/>
        <v/>
      </c>
      <c r="AF1891" s="198">
        <f t="shared" si="298"/>
        <v>0</v>
      </c>
      <c r="AG1891" s="239">
        <f t="shared" si="299"/>
        <v>0</v>
      </c>
    </row>
    <row r="1892" spans="1:33">
      <c r="A1892" s="228"/>
      <c r="B1892" s="176"/>
      <c r="C1892" s="229"/>
      <c r="D1892" s="230"/>
      <c r="E1892" s="230"/>
      <c r="F1892" s="230"/>
      <c r="G1892" s="230"/>
      <c r="H1892" s="231"/>
      <c r="I1892" s="231"/>
      <c r="J1892" s="232"/>
      <c r="K1892" s="232"/>
      <c r="L1892" s="232"/>
      <c r="M1892" s="181">
        <f t="shared" si="297"/>
        <v>0</v>
      </c>
      <c r="N1892" s="181">
        <f>IF(H1892="",0,H1892*I1892*'Avoided Water Savings Cost'!$C$16)</f>
        <v>0</v>
      </c>
      <c r="O1892" s="545">
        <f>IF(C1892="",0,IF($B$3="NYSEG",C1892/(1-'Avoided Electric Costs 2020'!$W$21),IF($B$3="RG&amp;E",C1892/(1-'Avoided Electric Costs 2020'!$X$21),"")))</f>
        <v>0</v>
      </c>
      <c r="P1892" s="546">
        <f>IF(D1892="",0,IF($B$3="NYSEG",D1892/(1-'Avoided Electric Costs 2020'!$W$21),IF($B$3="RG&amp;E",D1892/(1-'Avoided Electric Costs 2020'!$X$21),"")))</f>
        <v>0</v>
      </c>
      <c r="Q1892" s="546">
        <f>IF(E1892="",0,IF($B$3="NYSEG",E1892/(1-'Avoided Natural Gas Costs 2020'!$J$34),IF($B$3="RG&amp;E",E1892/(1-'Avoided Natural Gas Costs 2020'!$K$34),"")))</f>
        <v>0</v>
      </c>
      <c r="R1892" s="233" t="str">
        <f>IFERROR(IF(P1892*'BCA Inputs'!$C$1+Q1892*'BCA Inputs'!$C$2+F1892*'BCA Inputs'!$C$2+G1892*'BCA Inputs'!$C$2=0,"",P1892*'BCA Inputs'!$C$1+Q1892*'BCA Inputs'!$C$2+F1892*'BCA Inputs'!$C$2+G1892*'BCA Inputs'!$C$2),"")</f>
        <v/>
      </c>
      <c r="S1892" s="181" t="str">
        <f t="shared" si="290"/>
        <v/>
      </c>
      <c r="T1892" s="181" t="str">
        <f>IFERROR(IF($B$3="NYSEG",(INDEX('BCA Inputs'!$N$14:$N$54,MATCH(I1892,'BCA Inputs'!$M$14:$M$54,0))*P1892+INDEX('BCA Inputs'!$O$14:$O$54,MATCH(I1892,'BCA Inputs'!$M$14:$M$54,0))*O1892+INDEX('BCA Inputs'!P:P,MATCH(I1892,'BCA Inputs'!M:M,0))*Q1892+INDEX('BCA Inputs'!Q:Q,MATCH(I1892,'BCA Inputs'!M:M,0))*F1892+INDEX('BCA Inputs'!R:R,MATCH(I1892,'BCA Inputs'!M:M,0))*G1892)+L1892+N1892,IF($B$3="RG&amp;E",(INDEX('BCA Inputs'!$AX$14:$AX$54,MATCH(I1892,'BCA Inputs'!$AW$14:$AW$54,0))*P1892+INDEX('BCA Inputs'!$AY$14:$AY$54,MATCH(I1892,'BCA Inputs'!$AW$14:$AW$54,0))*O1892+INDEX('BCA Inputs'!$AZ$14:$AZ$54,MATCH(I1892,'BCA Inputs'!$AW$14:$AW$54,0))*Q1892+INDEX('BCA Inputs'!$BA$14:$BA$54,MATCH(I1892,'BCA Inputs'!$AW$14:$AW$54,0))*F1892+INDEX('BCA Inputs'!$BB$14:$BB$54,MATCH(I1892,'BCA Inputs'!$AW$14:$AW$54,0))*G1892)+L1892+N1892,"")),"")</f>
        <v/>
      </c>
      <c r="U1892" s="234" t="str">
        <f t="shared" si="291"/>
        <v/>
      </c>
      <c r="V1892" s="234" t="str">
        <f t="shared" si="292"/>
        <v/>
      </c>
      <c r="W1892" s="234" t="str">
        <f t="shared" si="293"/>
        <v/>
      </c>
      <c r="Y1892" s="235" t="str">
        <f t="shared" si="294"/>
        <v/>
      </c>
      <c r="Z1892" s="236" t="str">
        <f>IFERROR(IF($B$3="NYSEG",INDEX('BCA Inputs'!$X$14:$X$54,MATCH(I1892,'BCA Inputs'!$M$14:$M$54,0))*P1892+INDEX('BCA Inputs'!$Y$14:$Y$54,MATCH(I1892,'BCA Inputs'!$M$14:$M$54,0))*O1892+INDEX('BCA Inputs'!$Z$14:$Z$54,MATCH(I1892,'BCA Inputs'!$M$14:$M$54,0))*Q1892+INDEX('BCA Inputs'!$AA$14:$AA$54,MATCH(I1892,'BCA Inputs'!$M$14:$M$54,0))*F1892+INDEX('BCA Inputs'!$AB$14:$AB$54,MATCH(I1892,'BCA Inputs'!$M$14:$M$54,0))*G1892,IF($B$3="RG&amp;E",INDEX('BCA Inputs'!$BG$14:$BG$54,MATCH(I1892,'BCA Inputs'!$AW$14:$AW$54,0))*P1892+INDEX('BCA Inputs'!$BH$14:$BH$54,MATCH(I1892,'BCA Inputs'!$AW$14:$AW$54,0))*O1892+INDEX('BCA Inputs'!$BI$14:$BI$54,MATCH(I1892,'BCA Inputs'!$AW$14:$AW$54,0))*Q1892+INDEX('BCA Inputs'!$BJ$14:$BJ$54,MATCH(I1892,'BCA Inputs'!$AW$14:$AW$54,0))*F1892+INDEX('BCA Inputs'!$BK$14:$BK$54,MATCH(I1892,'BCA Inputs'!$AW$14:$AW$54,0))*G1892,"")),"")</f>
        <v/>
      </c>
      <c r="AA1892" s="237" t="str">
        <f t="shared" si="295"/>
        <v/>
      </c>
      <c r="AC1892" s="238" t="str">
        <f>IFERROR((K1892+R1892)+IF($B$3="NYSEG",INDEX('BCA Inputs'!$AI$14:$AI$54,MATCH(I1892,'BCA Inputs'!$M$14:$M$54,0))*P1892+INDEX('BCA Inputs'!$AJ$14:$AJ$54,MATCH(I1892,'BCA Inputs'!$M$14:$M$54,0))*Q1892,IF($B$3="RG&amp;E",INDEX('BCA Inputs'!$BR$14:$BR$54,MATCH(I1892,'BCA Inputs'!$AW$14:$AW$54,0))*P1892+INDEX('BCA Inputs'!$BS$14:$BS$54,MATCH(I1892,'BCA Inputs'!$AW$14:$AW$54,0))*Q1892,"")),"")</f>
        <v/>
      </c>
      <c r="AD1892" s="181" t="str">
        <f>IFERROR(IF($B$3="NYSEG",INDEX('BCA Inputs'!$AD$14:$AD$54,MATCH(I1892,'BCA Inputs'!$M$14:$M$54,0))*P1892+INDEX('BCA Inputs'!$AE$14:$AE$54,MATCH(I1892,'BCA Inputs'!$M$14:$M$54,0))*O1892+INDEX('BCA Inputs'!$AF$14:$AF$54,MATCH(I1892,'BCA Inputs'!$M$14:$M$54,0))*Q1892+INDEX('BCA Inputs'!$AG$14:$AG$54,MATCH(I1892,'BCA Inputs'!$M$14:$M$54,0))*F1892+INDEX('BCA Inputs'!$AH$14:$AH$54,MATCH(I1892,'BCA Inputs'!$M$14:$M$54,0))*G1892,IF($B$3="RG&amp;E",INDEX('BCA Inputs'!$BM$14:$BM$54,MATCH(I1892,'BCA Inputs'!$AW$14:$AW$54,0))*P1892+INDEX('BCA Inputs'!$BN$14:$BN$54,MATCH(I1892,'BCA Inputs'!$AW$14:$AW$54,0))*O1892+INDEX('BCA Inputs'!$BO$14:$BO$54,MATCH(I1892,'BCA Inputs'!$AW$14:$AW$54,0))*Q1892+INDEX('BCA Inputs'!$BP$14:$BP$54,MATCH(I1892,'BCA Inputs'!$AW$14:$AW$54,0))*F1892+INDEX('BCA Inputs'!$BQ$14:$BQ$54,MATCH(I1892,'BCA Inputs'!$AW$14:$AW$54,0))*G1892,"")),"")</f>
        <v/>
      </c>
      <c r="AE1892" s="237" t="str">
        <f t="shared" si="296"/>
        <v/>
      </c>
      <c r="AF1892" s="198">
        <f t="shared" si="298"/>
        <v>0</v>
      </c>
      <c r="AG1892" s="239">
        <f t="shared" si="299"/>
        <v>0</v>
      </c>
    </row>
    <row r="1893" spans="1:33">
      <c r="A1893" s="228"/>
      <c r="B1893" s="176"/>
      <c r="C1893" s="229"/>
      <c r="D1893" s="230"/>
      <c r="E1893" s="230"/>
      <c r="F1893" s="230"/>
      <c r="G1893" s="230"/>
      <c r="H1893" s="231"/>
      <c r="I1893" s="231"/>
      <c r="J1893" s="232"/>
      <c r="K1893" s="232"/>
      <c r="L1893" s="232"/>
      <c r="M1893" s="181">
        <f t="shared" si="297"/>
        <v>0</v>
      </c>
      <c r="N1893" s="181">
        <f>IF(H1893="",0,H1893*I1893*'Avoided Water Savings Cost'!$C$16)</f>
        <v>0</v>
      </c>
      <c r="O1893" s="545">
        <f>IF(C1893="",0,IF($B$3="NYSEG",C1893/(1-'Avoided Electric Costs 2020'!$W$21),IF($B$3="RG&amp;E",C1893/(1-'Avoided Electric Costs 2020'!$X$21),"")))</f>
        <v>0</v>
      </c>
      <c r="P1893" s="546">
        <f>IF(D1893="",0,IF($B$3="NYSEG",D1893/(1-'Avoided Electric Costs 2020'!$W$21),IF($B$3="RG&amp;E",D1893/(1-'Avoided Electric Costs 2020'!$X$21),"")))</f>
        <v>0</v>
      </c>
      <c r="Q1893" s="546">
        <f>IF(E1893="",0,IF($B$3="NYSEG",E1893/(1-'Avoided Natural Gas Costs 2020'!$J$34),IF($B$3="RG&amp;E",E1893/(1-'Avoided Natural Gas Costs 2020'!$K$34),"")))</f>
        <v>0</v>
      </c>
      <c r="R1893" s="233" t="str">
        <f>IFERROR(IF(P1893*'BCA Inputs'!$C$1+Q1893*'BCA Inputs'!$C$2+F1893*'BCA Inputs'!$C$2+G1893*'BCA Inputs'!$C$2=0,"",P1893*'BCA Inputs'!$C$1+Q1893*'BCA Inputs'!$C$2+F1893*'BCA Inputs'!$C$2+G1893*'BCA Inputs'!$C$2),"")</f>
        <v/>
      </c>
      <c r="S1893" s="181" t="str">
        <f t="shared" si="290"/>
        <v/>
      </c>
      <c r="T1893" s="181" t="str">
        <f>IFERROR(IF($B$3="NYSEG",(INDEX('BCA Inputs'!$N$14:$N$54,MATCH(I1893,'BCA Inputs'!$M$14:$M$54,0))*P1893+INDEX('BCA Inputs'!$O$14:$O$54,MATCH(I1893,'BCA Inputs'!$M$14:$M$54,0))*O1893+INDEX('BCA Inputs'!P:P,MATCH(I1893,'BCA Inputs'!M:M,0))*Q1893+INDEX('BCA Inputs'!Q:Q,MATCH(I1893,'BCA Inputs'!M:M,0))*F1893+INDEX('BCA Inputs'!R:R,MATCH(I1893,'BCA Inputs'!M:M,0))*G1893)+L1893+N1893,IF($B$3="RG&amp;E",(INDEX('BCA Inputs'!$AX$14:$AX$54,MATCH(I1893,'BCA Inputs'!$AW$14:$AW$54,0))*P1893+INDEX('BCA Inputs'!$AY$14:$AY$54,MATCH(I1893,'BCA Inputs'!$AW$14:$AW$54,0))*O1893+INDEX('BCA Inputs'!$AZ$14:$AZ$54,MATCH(I1893,'BCA Inputs'!$AW$14:$AW$54,0))*Q1893+INDEX('BCA Inputs'!$BA$14:$BA$54,MATCH(I1893,'BCA Inputs'!$AW$14:$AW$54,0))*F1893+INDEX('BCA Inputs'!$BB$14:$BB$54,MATCH(I1893,'BCA Inputs'!$AW$14:$AW$54,0))*G1893)+L1893+N1893,"")),"")</f>
        <v/>
      </c>
      <c r="U1893" s="234" t="str">
        <f t="shared" si="291"/>
        <v/>
      </c>
      <c r="V1893" s="234" t="str">
        <f t="shared" si="292"/>
        <v/>
      </c>
      <c r="W1893" s="234" t="str">
        <f t="shared" si="293"/>
        <v/>
      </c>
      <c r="Y1893" s="235" t="str">
        <f t="shared" si="294"/>
        <v/>
      </c>
      <c r="Z1893" s="236" t="str">
        <f>IFERROR(IF($B$3="NYSEG",INDEX('BCA Inputs'!$X$14:$X$54,MATCH(I1893,'BCA Inputs'!$M$14:$M$54,0))*P1893+INDEX('BCA Inputs'!$Y$14:$Y$54,MATCH(I1893,'BCA Inputs'!$M$14:$M$54,0))*O1893+INDEX('BCA Inputs'!$Z$14:$Z$54,MATCH(I1893,'BCA Inputs'!$M$14:$M$54,0))*Q1893+INDEX('BCA Inputs'!$AA$14:$AA$54,MATCH(I1893,'BCA Inputs'!$M$14:$M$54,0))*F1893+INDEX('BCA Inputs'!$AB$14:$AB$54,MATCH(I1893,'BCA Inputs'!$M$14:$M$54,0))*G1893,IF($B$3="RG&amp;E",INDEX('BCA Inputs'!$BG$14:$BG$54,MATCH(I1893,'BCA Inputs'!$AW$14:$AW$54,0))*P1893+INDEX('BCA Inputs'!$BH$14:$BH$54,MATCH(I1893,'BCA Inputs'!$AW$14:$AW$54,0))*O1893+INDEX('BCA Inputs'!$BI$14:$BI$54,MATCH(I1893,'BCA Inputs'!$AW$14:$AW$54,0))*Q1893+INDEX('BCA Inputs'!$BJ$14:$BJ$54,MATCH(I1893,'BCA Inputs'!$AW$14:$AW$54,0))*F1893+INDEX('BCA Inputs'!$BK$14:$BK$54,MATCH(I1893,'BCA Inputs'!$AW$14:$AW$54,0))*G1893,"")),"")</f>
        <v/>
      </c>
      <c r="AA1893" s="237" t="str">
        <f t="shared" si="295"/>
        <v/>
      </c>
      <c r="AC1893" s="238" t="str">
        <f>IFERROR((K1893+R1893)+IF($B$3="NYSEG",INDEX('BCA Inputs'!$AI$14:$AI$54,MATCH(I1893,'BCA Inputs'!$M$14:$M$54,0))*P1893+INDEX('BCA Inputs'!$AJ$14:$AJ$54,MATCH(I1893,'BCA Inputs'!$M$14:$M$54,0))*Q1893,IF($B$3="RG&amp;E",INDEX('BCA Inputs'!$BR$14:$BR$54,MATCH(I1893,'BCA Inputs'!$AW$14:$AW$54,0))*P1893+INDEX('BCA Inputs'!$BS$14:$BS$54,MATCH(I1893,'BCA Inputs'!$AW$14:$AW$54,0))*Q1893,"")),"")</f>
        <v/>
      </c>
      <c r="AD1893" s="181" t="str">
        <f>IFERROR(IF($B$3="NYSEG",INDEX('BCA Inputs'!$AD$14:$AD$54,MATCH(I1893,'BCA Inputs'!$M$14:$M$54,0))*P1893+INDEX('BCA Inputs'!$AE$14:$AE$54,MATCH(I1893,'BCA Inputs'!$M$14:$M$54,0))*O1893+INDEX('BCA Inputs'!$AF$14:$AF$54,MATCH(I1893,'BCA Inputs'!$M$14:$M$54,0))*Q1893+INDEX('BCA Inputs'!$AG$14:$AG$54,MATCH(I1893,'BCA Inputs'!$M$14:$M$54,0))*F1893+INDEX('BCA Inputs'!$AH$14:$AH$54,MATCH(I1893,'BCA Inputs'!$M$14:$M$54,0))*G1893,IF($B$3="RG&amp;E",INDEX('BCA Inputs'!$BM$14:$BM$54,MATCH(I1893,'BCA Inputs'!$AW$14:$AW$54,0))*P1893+INDEX('BCA Inputs'!$BN$14:$BN$54,MATCH(I1893,'BCA Inputs'!$AW$14:$AW$54,0))*O1893+INDEX('BCA Inputs'!$BO$14:$BO$54,MATCH(I1893,'BCA Inputs'!$AW$14:$AW$54,0))*Q1893+INDEX('BCA Inputs'!$BP$14:$BP$54,MATCH(I1893,'BCA Inputs'!$AW$14:$AW$54,0))*F1893+INDEX('BCA Inputs'!$BQ$14:$BQ$54,MATCH(I1893,'BCA Inputs'!$AW$14:$AW$54,0))*G1893,"")),"")</f>
        <v/>
      </c>
      <c r="AE1893" s="237" t="str">
        <f t="shared" si="296"/>
        <v/>
      </c>
      <c r="AF1893" s="198">
        <f t="shared" si="298"/>
        <v>0</v>
      </c>
      <c r="AG1893" s="239">
        <f t="shared" si="299"/>
        <v>0</v>
      </c>
    </row>
    <row r="1894" spans="1:33">
      <c r="A1894" s="228"/>
      <c r="B1894" s="176"/>
      <c r="C1894" s="229"/>
      <c r="D1894" s="230"/>
      <c r="E1894" s="230"/>
      <c r="F1894" s="230"/>
      <c r="G1894" s="230"/>
      <c r="H1894" s="231"/>
      <c r="I1894" s="231"/>
      <c r="J1894" s="232"/>
      <c r="K1894" s="232"/>
      <c r="L1894" s="232"/>
      <c r="M1894" s="181">
        <f t="shared" si="297"/>
        <v>0</v>
      </c>
      <c r="N1894" s="181">
        <f>IF(H1894="",0,H1894*I1894*'Avoided Water Savings Cost'!$C$16)</f>
        <v>0</v>
      </c>
      <c r="O1894" s="545">
        <f>IF(C1894="",0,IF($B$3="NYSEG",C1894/(1-'Avoided Electric Costs 2020'!$W$21),IF($B$3="RG&amp;E",C1894/(1-'Avoided Electric Costs 2020'!$X$21),"")))</f>
        <v>0</v>
      </c>
      <c r="P1894" s="546">
        <f>IF(D1894="",0,IF($B$3="NYSEG",D1894/(1-'Avoided Electric Costs 2020'!$W$21),IF($B$3="RG&amp;E",D1894/(1-'Avoided Electric Costs 2020'!$X$21),"")))</f>
        <v>0</v>
      </c>
      <c r="Q1894" s="546">
        <f>IF(E1894="",0,IF($B$3="NYSEG",E1894/(1-'Avoided Natural Gas Costs 2020'!$J$34),IF($B$3="RG&amp;E",E1894/(1-'Avoided Natural Gas Costs 2020'!$K$34),"")))</f>
        <v>0</v>
      </c>
      <c r="R1894" s="233" t="str">
        <f>IFERROR(IF(P1894*'BCA Inputs'!$C$1+Q1894*'BCA Inputs'!$C$2+F1894*'BCA Inputs'!$C$2+G1894*'BCA Inputs'!$C$2=0,"",P1894*'BCA Inputs'!$C$1+Q1894*'BCA Inputs'!$C$2+F1894*'BCA Inputs'!$C$2+G1894*'BCA Inputs'!$C$2),"")</f>
        <v/>
      </c>
      <c r="S1894" s="181" t="str">
        <f t="shared" si="290"/>
        <v/>
      </c>
      <c r="T1894" s="181" t="str">
        <f>IFERROR(IF($B$3="NYSEG",(INDEX('BCA Inputs'!$N$14:$N$54,MATCH(I1894,'BCA Inputs'!$M$14:$M$54,0))*P1894+INDEX('BCA Inputs'!$O$14:$O$54,MATCH(I1894,'BCA Inputs'!$M$14:$M$54,0))*O1894+INDEX('BCA Inputs'!P:P,MATCH(I1894,'BCA Inputs'!M:M,0))*Q1894+INDEX('BCA Inputs'!Q:Q,MATCH(I1894,'BCA Inputs'!M:M,0))*F1894+INDEX('BCA Inputs'!R:R,MATCH(I1894,'BCA Inputs'!M:M,0))*G1894)+L1894+N1894,IF($B$3="RG&amp;E",(INDEX('BCA Inputs'!$AX$14:$AX$54,MATCH(I1894,'BCA Inputs'!$AW$14:$AW$54,0))*P1894+INDEX('BCA Inputs'!$AY$14:$AY$54,MATCH(I1894,'BCA Inputs'!$AW$14:$AW$54,0))*O1894+INDEX('BCA Inputs'!$AZ$14:$AZ$54,MATCH(I1894,'BCA Inputs'!$AW$14:$AW$54,0))*Q1894+INDEX('BCA Inputs'!$BA$14:$BA$54,MATCH(I1894,'BCA Inputs'!$AW$14:$AW$54,0))*F1894+INDEX('BCA Inputs'!$BB$14:$BB$54,MATCH(I1894,'BCA Inputs'!$AW$14:$AW$54,0))*G1894)+L1894+N1894,"")),"")</f>
        <v/>
      </c>
      <c r="U1894" s="234" t="str">
        <f t="shared" si="291"/>
        <v/>
      </c>
      <c r="V1894" s="234" t="str">
        <f t="shared" si="292"/>
        <v/>
      </c>
      <c r="W1894" s="234" t="str">
        <f t="shared" si="293"/>
        <v/>
      </c>
      <c r="Y1894" s="235" t="str">
        <f t="shared" si="294"/>
        <v/>
      </c>
      <c r="Z1894" s="236" t="str">
        <f>IFERROR(IF($B$3="NYSEG",INDEX('BCA Inputs'!$X$14:$X$54,MATCH(I1894,'BCA Inputs'!$M$14:$M$54,0))*P1894+INDEX('BCA Inputs'!$Y$14:$Y$54,MATCH(I1894,'BCA Inputs'!$M$14:$M$54,0))*O1894+INDEX('BCA Inputs'!$Z$14:$Z$54,MATCH(I1894,'BCA Inputs'!$M$14:$M$54,0))*Q1894+INDEX('BCA Inputs'!$AA$14:$AA$54,MATCH(I1894,'BCA Inputs'!$M$14:$M$54,0))*F1894+INDEX('BCA Inputs'!$AB$14:$AB$54,MATCH(I1894,'BCA Inputs'!$M$14:$M$54,0))*G1894,IF($B$3="RG&amp;E",INDEX('BCA Inputs'!$BG$14:$BG$54,MATCH(I1894,'BCA Inputs'!$AW$14:$AW$54,0))*P1894+INDEX('BCA Inputs'!$BH$14:$BH$54,MATCH(I1894,'BCA Inputs'!$AW$14:$AW$54,0))*O1894+INDEX('BCA Inputs'!$BI$14:$BI$54,MATCH(I1894,'BCA Inputs'!$AW$14:$AW$54,0))*Q1894+INDEX('BCA Inputs'!$BJ$14:$BJ$54,MATCH(I1894,'BCA Inputs'!$AW$14:$AW$54,0))*F1894+INDEX('BCA Inputs'!$BK$14:$BK$54,MATCH(I1894,'BCA Inputs'!$AW$14:$AW$54,0))*G1894,"")),"")</f>
        <v/>
      </c>
      <c r="AA1894" s="237" t="str">
        <f t="shared" si="295"/>
        <v/>
      </c>
      <c r="AC1894" s="238" t="str">
        <f>IFERROR((K1894+R1894)+IF($B$3="NYSEG",INDEX('BCA Inputs'!$AI$14:$AI$54,MATCH(I1894,'BCA Inputs'!$M$14:$M$54,0))*P1894+INDEX('BCA Inputs'!$AJ$14:$AJ$54,MATCH(I1894,'BCA Inputs'!$M$14:$M$54,0))*Q1894,IF($B$3="RG&amp;E",INDEX('BCA Inputs'!$BR$14:$BR$54,MATCH(I1894,'BCA Inputs'!$AW$14:$AW$54,0))*P1894+INDEX('BCA Inputs'!$BS$14:$BS$54,MATCH(I1894,'BCA Inputs'!$AW$14:$AW$54,0))*Q1894,"")),"")</f>
        <v/>
      </c>
      <c r="AD1894" s="181" t="str">
        <f>IFERROR(IF($B$3="NYSEG",INDEX('BCA Inputs'!$AD$14:$AD$54,MATCH(I1894,'BCA Inputs'!$M$14:$M$54,0))*P1894+INDEX('BCA Inputs'!$AE$14:$AE$54,MATCH(I1894,'BCA Inputs'!$M$14:$M$54,0))*O1894+INDEX('BCA Inputs'!$AF$14:$AF$54,MATCH(I1894,'BCA Inputs'!$M$14:$M$54,0))*Q1894+INDEX('BCA Inputs'!$AG$14:$AG$54,MATCH(I1894,'BCA Inputs'!$M$14:$M$54,0))*F1894+INDEX('BCA Inputs'!$AH$14:$AH$54,MATCH(I1894,'BCA Inputs'!$M$14:$M$54,0))*G1894,IF($B$3="RG&amp;E",INDEX('BCA Inputs'!$BM$14:$BM$54,MATCH(I1894,'BCA Inputs'!$AW$14:$AW$54,0))*P1894+INDEX('BCA Inputs'!$BN$14:$BN$54,MATCH(I1894,'BCA Inputs'!$AW$14:$AW$54,0))*O1894+INDEX('BCA Inputs'!$BO$14:$BO$54,MATCH(I1894,'BCA Inputs'!$AW$14:$AW$54,0))*Q1894+INDEX('BCA Inputs'!$BP$14:$BP$54,MATCH(I1894,'BCA Inputs'!$AW$14:$AW$54,0))*F1894+INDEX('BCA Inputs'!$BQ$14:$BQ$54,MATCH(I1894,'BCA Inputs'!$AW$14:$AW$54,0))*G1894,"")),"")</f>
        <v/>
      </c>
      <c r="AE1894" s="237" t="str">
        <f t="shared" si="296"/>
        <v/>
      </c>
      <c r="AF1894" s="198">
        <f t="shared" si="298"/>
        <v>0</v>
      </c>
      <c r="AG1894" s="239">
        <f t="shared" si="299"/>
        <v>0</v>
      </c>
    </row>
    <row r="1895" spans="1:33">
      <c r="A1895" s="228"/>
      <c r="B1895" s="176"/>
      <c r="C1895" s="229"/>
      <c r="D1895" s="230"/>
      <c r="E1895" s="230"/>
      <c r="F1895" s="230"/>
      <c r="G1895" s="230"/>
      <c r="H1895" s="231"/>
      <c r="I1895" s="231"/>
      <c r="J1895" s="232"/>
      <c r="K1895" s="232"/>
      <c r="L1895" s="232"/>
      <c r="M1895" s="181">
        <f t="shared" si="297"/>
        <v>0</v>
      </c>
      <c r="N1895" s="181">
        <f>IF(H1895="",0,H1895*I1895*'Avoided Water Savings Cost'!$C$16)</f>
        <v>0</v>
      </c>
      <c r="O1895" s="545">
        <f>IF(C1895="",0,IF($B$3="NYSEG",C1895/(1-'Avoided Electric Costs 2020'!$W$21),IF($B$3="RG&amp;E",C1895/(1-'Avoided Electric Costs 2020'!$X$21),"")))</f>
        <v>0</v>
      </c>
      <c r="P1895" s="546">
        <f>IF(D1895="",0,IF($B$3="NYSEG",D1895/(1-'Avoided Electric Costs 2020'!$W$21),IF($B$3="RG&amp;E",D1895/(1-'Avoided Electric Costs 2020'!$X$21),"")))</f>
        <v>0</v>
      </c>
      <c r="Q1895" s="546">
        <f>IF(E1895="",0,IF($B$3="NYSEG",E1895/(1-'Avoided Natural Gas Costs 2020'!$J$34),IF($B$3="RG&amp;E",E1895/(1-'Avoided Natural Gas Costs 2020'!$K$34),"")))</f>
        <v>0</v>
      </c>
      <c r="R1895" s="233" t="str">
        <f>IFERROR(IF(P1895*'BCA Inputs'!$C$1+Q1895*'BCA Inputs'!$C$2+F1895*'BCA Inputs'!$C$2+G1895*'BCA Inputs'!$C$2=0,"",P1895*'BCA Inputs'!$C$1+Q1895*'BCA Inputs'!$C$2+F1895*'BCA Inputs'!$C$2+G1895*'BCA Inputs'!$C$2),"")</f>
        <v/>
      </c>
      <c r="S1895" s="181" t="str">
        <f t="shared" si="290"/>
        <v/>
      </c>
      <c r="T1895" s="181" t="str">
        <f>IFERROR(IF($B$3="NYSEG",(INDEX('BCA Inputs'!$N$14:$N$54,MATCH(I1895,'BCA Inputs'!$M$14:$M$54,0))*P1895+INDEX('BCA Inputs'!$O$14:$O$54,MATCH(I1895,'BCA Inputs'!$M$14:$M$54,0))*O1895+INDEX('BCA Inputs'!P:P,MATCH(I1895,'BCA Inputs'!M:M,0))*Q1895+INDEX('BCA Inputs'!Q:Q,MATCH(I1895,'BCA Inputs'!M:M,0))*F1895+INDEX('BCA Inputs'!R:R,MATCH(I1895,'BCA Inputs'!M:M,0))*G1895)+L1895+N1895,IF($B$3="RG&amp;E",(INDEX('BCA Inputs'!$AX$14:$AX$54,MATCH(I1895,'BCA Inputs'!$AW$14:$AW$54,0))*P1895+INDEX('BCA Inputs'!$AY$14:$AY$54,MATCH(I1895,'BCA Inputs'!$AW$14:$AW$54,0))*O1895+INDEX('BCA Inputs'!$AZ$14:$AZ$54,MATCH(I1895,'BCA Inputs'!$AW$14:$AW$54,0))*Q1895+INDEX('BCA Inputs'!$BA$14:$BA$54,MATCH(I1895,'BCA Inputs'!$AW$14:$AW$54,0))*F1895+INDEX('BCA Inputs'!$BB$14:$BB$54,MATCH(I1895,'BCA Inputs'!$AW$14:$AW$54,0))*G1895)+L1895+N1895,"")),"")</f>
        <v/>
      </c>
      <c r="U1895" s="234" t="str">
        <f t="shared" si="291"/>
        <v/>
      </c>
      <c r="V1895" s="234" t="str">
        <f t="shared" si="292"/>
        <v/>
      </c>
      <c r="W1895" s="234" t="str">
        <f t="shared" si="293"/>
        <v/>
      </c>
      <c r="Y1895" s="235" t="str">
        <f t="shared" si="294"/>
        <v/>
      </c>
      <c r="Z1895" s="236" t="str">
        <f>IFERROR(IF($B$3="NYSEG",INDEX('BCA Inputs'!$X$14:$X$54,MATCH(I1895,'BCA Inputs'!$M$14:$M$54,0))*P1895+INDEX('BCA Inputs'!$Y$14:$Y$54,MATCH(I1895,'BCA Inputs'!$M$14:$M$54,0))*O1895+INDEX('BCA Inputs'!$Z$14:$Z$54,MATCH(I1895,'BCA Inputs'!$M$14:$M$54,0))*Q1895+INDEX('BCA Inputs'!$AA$14:$AA$54,MATCH(I1895,'BCA Inputs'!$M$14:$M$54,0))*F1895+INDEX('BCA Inputs'!$AB$14:$AB$54,MATCH(I1895,'BCA Inputs'!$M$14:$M$54,0))*G1895,IF($B$3="RG&amp;E",INDEX('BCA Inputs'!$BG$14:$BG$54,MATCH(I1895,'BCA Inputs'!$AW$14:$AW$54,0))*P1895+INDEX('BCA Inputs'!$BH$14:$BH$54,MATCH(I1895,'BCA Inputs'!$AW$14:$AW$54,0))*O1895+INDEX('BCA Inputs'!$BI$14:$BI$54,MATCH(I1895,'BCA Inputs'!$AW$14:$AW$54,0))*Q1895+INDEX('BCA Inputs'!$BJ$14:$BJ$54,MATCH(I1895,'BCA Inputs'!$AW$14:$AW$54,0))*F1895+INDEX('BCA Inputs'!$BK$14:$BK$54,MATCH(I1895,'BCA Inputs'!$AW$14:$AW$54,0))*G1895,"")),"")</f>
        <v/>
      </c>
      <c r="AA1895" s="237" t="str">
        <f t="shared" si="295"/>
        <v/>
      </c>
      <c r="AC1895" s="238" t="str">
        <f>IFERROR((K1895+R1895)+IF($B$3="NYSEG",INDEX('BCA Inputs'!$AI$14:$AI$54,MATCH(I1895,'BCA Inputs'!$M$14:$M$54,0))*P1895+INDEX('BCA Inputs'!$AJ$14:$AJ$54,MATCH(I1895,'BCA Inputs'!$M$14:$M$54,0))*Q1895,IF($B$3="RG&amp;E",INDEX('BCA Inputs'!$BR$14:$BR$54,MATCH(I1895,'BCA Inputs'!$AW$14:$AW$54,0))*P1895+INDEX('BCA Inputs'!$BS$14:$BS$54,MATCH(I1895,'BCA Inputs'!$AW$14:$AW$54,0))*Q1895,"")),"")</f>
        <v/>
      </c>
      <c r="AD1895" s="181" t="str">
        <f>IFERROR(IF($B$3="NYSEG",INDEX('BCA Inputs'!$AD$14:$AD$54,MATCH(I1895,'BCA Inputs'!$M$14:$M$54,0))*P1895+INDEX('BCA Inputs'!$AE$14:$AE$54,MATCH(I1895,'BCA Inputs'!$M$14:$M$54,0))*O1895+INDEX('BCA Inputs'!$AF$14:$AF$54,MATCH(I1895,'BCA Inputs'!$M$14:$M$54,0))*Q1895+INDEX('BCA Inputs'!$AG$14:$AG$54,MATCH(I1895,'BCA Inputs'!$M$14:$M$54,0))*F1895+INDEX('BCA Inputs'!$AH$14:$AH$54,MATCH(I1895,'BCA Inputs'!$M$14:$M$54,0))*G1895,IF($B$3="RG&amp;E",INDEX('BCA Inputs'!$BM$14:$BM$54,MATCH(I1895,'BCA Inputs'!$AW$14:$AW$54,0))*P1895+INDEX('BCA Inputs'!$BN$14:$BN$54,MATCH(I1895,'BCA Inputs'!$AW$14:$AW$54,0))*O1895+INDEX('BCA Inputs'!$BO$14:$BO$54,MATCH(I1895,'BCA Inputs'!$AW$14:$AW$54,0))*Q1895+INDEX('BCA Inputs'!$BP$14:$BP$54,MATCH(I1895,'BCA Inputs'!$AW$14:$AW$54,0))*F1895+INDEX('BCA Inputs'!$BQ$14:$BQ$54,MATCH(I1895,'BCA Inputs'!$AW$14:$AW$54,0))*G1895,"")),"")</f>
        <v/>
      </c>
      <c r="AE1895" s="237" t="str">
        <f t="shared" si="296"/>
        <v/>
      </c>
      <c r="AF1895" s="198">
        <f t="shared" si="298"/>
        <v>0</v>
      </c>
      <c r="AG1895" s="239">
        <f t="shared" si="299"/>
        <v>0</v>
      </c>
    </row>
    <row r="1896" spans="1:33">
      <c r="A1896" s="228"/>
      <c r="B1896" s="176"/>
      <c r="C1896" s="229"/>
      <c r="D1896" s="230"/>
      <c r="E1896" s="230"/>
      <c r="F1896" s="230"/>
      <c r="G1896" s="230"/>
      <c r="H1896" s="231"/>
      <c r="I1896" s="231"/>
      <c r="J1896" s="232"/>
      <c r="K1896" s="232"/>
      <c r="L1896" s="232"/>
      <c r="M1896" s="181">
        <f t="shared" si="297"/>
        <v>0</v>
      </c>
      <c r="N1896" s="181">
        <f>IF(H1896="",0,H1896*I1896*'Avoided Water Savings Cost'!$C$16)</f>
        <v>0</v>
      </c>
      <c r="O1896" s="545">
        <f>IF(C1896="",0,IF($B$3="NYSEG",C1896/(1-'Avoided Electric Costs 2020'!$W$21),IF($B$3="RG&amp;E",C1896/(1-'Avoided Electric Costs 2020'!$X$21),"")))</f>
        <v>0</v>
      </c>
      <c r="P1896" s="546">
        <f>IF(D1896="",0,IF($B$3="NYSEG",D1896/(1-'Avoided Electric Costs 2020'!$W$21),IF($B$3="RG&amp;E",D1896/(1-'Avoided Electric Costs 2020'!$X$21),"")))</f>
        <v>0</v>
      </c>
      <c r="Q1896" s="546">
        <f>IF(E1896="",0,IF($B$3="NYSEG",E1896/(1-'Avoided Natural Gas Costs 2020'!$J$34),IF($B$3="RG&amp;E",E1896/(1-'Avoided Natural Gas Costs 2020'!$K$34),"")))</f>
        <v>0</v>
      </c>
      <c r="R1896" s="233" t="str">
        <f>IFERROR(IF(P1896*'BCA Inputs'!$C$1+Q1896*'BCA Inputs'!$C$2+F1896*'BCA Inputs'!$C$2+G1896*'BCA Inputs'!$C$2=0,"",P1896*'BCA Inputs'!$C$1+Q1896*'BCA Inputs'!$C$2+F1896*'BCA Inputs'!$C$2+G1896*'BCA Inputs'!$C$2),"")</f>
        <v/>
      </c>
      <c r="S1896" s="181" t="str">
        <f t="shared" si="290"/>
        <v/>
      </c>
      <c r="T1896" s="181" t="str">
        <f>IFERROR(IF($B$3="NYSEG",(INDEX('BCA Inputs'!$N$14:$N$54,MATCH(I1896,'BCA Inputs'!$M$14:$M$54,0))*P1896+INDEX('BCA Inputs'!$O$14:$O$54,MATCH(I1896,'BCA Inputs'!$M$14:$M$54,0))*O1896+INDEX('BCA Inputs'!P:P,MATCH(I1896,'BCA Inputs'!M:M,0))*Q1896+INDEX('BCA Inputs'!Q:Q,MATCH(I1896,'BCA Inputs'!M:M,0))*F1896+INDEX('BCA Inputs'!R:R,MATCH(I1896,'BCA Inputs'!M:M,0))*G1896)+L1896+N1896,IF($B$3="RG&amp;E",(INDEX('BCA Inputs'!$AX$14:$AX$54,MATCH(I1896,'BCA Inputs'!$AW$14:$AW$54,0))*P1896+INDEX('BCA Inputs'!$AY$14:$AY$54,MATCH(I1896,'BCA Inputs'!$AW$14:$AW$54,0))*O1896+INDEX('BCA Inputs'!$AZ$14:$AZ$54,MATCH(I1896,'BCA Inputs'!$AW$14:$AW$54,0))*Q1896+INDEX('BCA Inputs'!$BA$14:$BA$54,MATCH(I1896,'BCA Inputs'!$AW$14:$AW$54,0))*F1896+INDEX('BCA Inputs'!$BB$14:$BB$54,MATCH(I1896,'BCA Inputs'!$AW$14:$AW$54,0))*G1896)+L1896+N1896,"")),"")</f>
        <v/>
      </c>
      <c r="U1896" s="234" t="str">
        <f t="shared" si="291"/>
        <v/>
      </c>
      <c r="V1896" s="234" t="str">
        <f t="shared" si="292"/>
        <v/>
      </c>
      <c r="W1896" s="234" t="str">
        <f t="shared" si="293"/>
        <v/>
      </c>
      <c r="Y1896" s="235" t="str">
        <f t="shared" si="294"/>
        <v/>
      </c>
      <c r="Z1896" s="236" t="str">
        <f>IFERROR(IF($B$3="NYSEG",INDEX('BCA Inputs'!$X$14:$X$54,MATCH(I1896,'BCA Inputs'!$M$14:$M$54,0))*P1896+INDEX('BCA Inputs'!$Y$14:$Y$54,MATCH(I1896,'BCA Inputs'!$M$14:$M$54,0))*O1896+INDEX('BCA Inputs'!$Z$14:$Z$54,MATCH(I1896,'BCA Inputs'!$M$14:$M$54,0))*Q1896+INDEX('BCA Inputs'!$AA$14:$AA$54,MATCH(I1896,'BCA Inputs'!$M$14:$M$54,0))*F1896+INDEX('BCA Inputs'!$AB$14:$AB$54,MATCH(I1896,'BCA Inputs'!$M$14:$M$54,0))*G1896,IF($B$3="RG&amp;E",INDEX('BCA Inputs'!$BG$14:$BG$54,MATCH(I1896,'BCA Inputs'!$AW$14:$AW$54,0))*P1896+INDEX('BCA Inputs'!$BH$14:$BH$54,MATCH(I1896,'BCA Inputs'!$AW$14:$AW$54,0))*O1896+INDEX('BCA Inputs'!$BI$14:$BI$54,MATCH(I1896,'BCA Inputs'!$AW$14:$AW$54,0))*Q1896+INDEX('BCA Inputs'!$BJ$14:$BJ$54,MATCH(I1896,'BCA Inputs'!$AW$14:$AW$54,0))*F1896+INDEX('BCA Inputs'!$BK$14:$BK$54,MATCH(I1896,'BCA Inputs'!$AW$14:$AW$54,0))*G1896,"")),"")</f>
        <v/>
      </c>
      <c r="AA1896" s="237" t="str">
        <f t="shared" si="295"/>
        <v/>
      </c>
      <c r="AC1896" s="238" t="str">
        <f>IFERROR((K1896+R1896)+IF($B$3="NYSEG",INDEX('BCA Inputs'!$AI$14:$AI$54,MATCH(I1896,'BCA Inputs'!$M$14:$M$54,0))*P1896+INDEX('BCA Inputs'!$AJ$14:$AJ$54,MATCH(I1896,'BCA Inputs'!$M$14:$M$54,0))*Q1896,IF($B$3="RG&amp;E",INDEX('BCA Inputs'!$BR$14:$BR$54,MATCH(I1896,'BCA Inputs'!$AW$14:$AW$54,0))*P1896+INDEX('BCA Inputs'!$BS$14:$BS$54,MATCH(I1896,'BCA Inputs'!$AW$14:$AW$54,0))*Q1896,"")),"")</f>
        <v/>
      </c>
      <c r="AD1896" s="181" t="str">
        <f>IFERROR(IF($B$3="NYSEG",INDEX('BCA Inputs'!$AD$14:$AD$54,MATCH(I1896,'BCA Inputs'!$M$14:$M$54,0))*P1896+INDEX('BCA Inputs'!$AE$14:$AE$54,MATCH(I1896,'BCA Inputs'!$M$14:$M$54,0))*O1896+INDEX('BCA Inputs'!$AF$14:$AF$54,MATCH(I1896,'BCA Inputs'!$M$14:$M$54,0))*Q1896+INDEX('BCA Inputs'!$AG$14:$AG$54,MATCH(I1896,'BCA Inputs'!$M$14:$M$54,0))*F1896+INDEX('BCA Inputs'!$AH$14:$AH$54,MATCH(I1896,'BCA Inputs'!$M$14:$M$54,0))*G1896,IF($B$3="RG&amp;E",INDEX('BCA Inputs'!$BM$14:$BM$54,MATCH(I1896,'BCA Inputs'!$AW$14:$AW$54,0))*P1896+INDEX('BCA Inputs'!$BN$14:$BN$54,MATCH(I1896,'BCA Inputs'!$AW$14:$AW$54,0))*O1896+INDEX('BCA Inputs'!$BO$14:$BO$54,MATCH(I1896,'BCA Inputs'!$AW$14:$AW$54,0))*Q1896+INDEX('BCA Inputs'!$BP$14:$BP$54,MATCH(I1896,'BCA Inputs'!$AW$14:$AW$54,0))*F1896+INDEX('BCA Inputs'!$BQ$14:$BQ$54,MATCH(I1896,'BCA Inputs'!$AW$14:$AW$54,0))*G1896,"")),"")</f>
        <v/>
      </c>
      <c r="AE1896" s="237" t="str">
        <f t="shared" si="296"/>
        <v/>
      </c>
      <c r="AF1896" s="198">
        <f t="shared" si="298"/>
        <v>0</v>
      </c>
      <c r="AG1896" s="239">
        <f t="shared" si="299"/>
        <v>0</v>
      </c>
    </row>
    <row r="1897" spans="1:33">
      <c r="A1897" s="228"/>
      <c r="B1897" s="176"/>
      <c r="C1897" s="229"/>
      <c r="D1897" s="230"/>
      <c r="E1897" s="230"/>
      <c r="F1897" s="230"/>
      <c r="G1897" s="230"/>
      <c r="H1897" s="231"/>
      <c r="I1897" s="231"/>
      <c r="J1897" s="232"/>
      <c r="K1897" s="232"/>
      <c r="L1897" s="232"/>
      <c r="M1897" s="181">
        <f t="shared" si="297"/>
        <v>0</v>
      </c>
      <c r="N1897" s="181">
        <f>IF(H1897="",0,H1897*I1897*'Avoided Water Savings Cost'!$C$16)</f>
        <v>0</v>
      </c>
      <c r="O1897" s="545">
        <f>IF(C1897="",0,IF($B$3="NYSEG",C1897/(1-'Avoided Electric Costs 2020'!$W$21),IF($B$3="RG&amp;E",C1897/(1-'Avoided Electric Costs 2020'!$X$21),"")))</f>
        <v>0</v>
      </c>
      <c r="P1897" s="546">
        <f>IF(D1897="",0,IF($B$3="NYSEG",D1897/(1-'Avoided Electric Costs 2020'!$W$21),IF($B$3="RG&amp;E",D1897/(1-'Avoided Electric Costs 2020'!$X$21),"")))</f>
        <v>0</v>
      </c>
      <c r="Q1897" s="546">
        <f>IF(E1897="",0,IF($B$3="NYSEG",E1897/(1-'Avoided Natural Gas Costs 2020'!$J$34),IF($B$3="RG&amp;E",E1897/(1-'Avoided Natural Gas Costs 2020'!$K$34),"")))</f>
        <v>0</v>
      </c>
      <c r="R1897" s="233" t="str">
        <f>IFERROR(IF(P1897*'BCA Inputs'!$C$1+Q1897*'BCA Inputs'!$C$2+F1897*'BCA Inputs'!$C$2+G1897*'BCA Inputs'!$C$2=0,"",P1897*'BCA Inputs'!$C$1+Q1897*'BCA Inputs'!$C$2+F1897*'BCA Inputs'!$C$2+G1897*'BCA Inputs'!$C$2),"")</f>
        <v/>
      </c>
      <c r="S1897" s="181" t="str">
        <f t="shared" si="290"/>
        <v/>
      </c>
      <c r="T1897" s="181" t="str">
        <f>IFERROR(IF($B$3="NYSEG",(INDEX('BCA Inputs'!$N$14:$N$54,MATCH(I1897,'BCA Inputs'!$M$14:$M$54,0))*P1897+INDEX('BCA Inputs'!$O$14:$O$54,MATCH(I1897,'BCA Inputs'!$M$14:$M$54,0))*O1897+INDEX('BCA Inputs'!P:P,MATCH(I1897,'BCA Inputs'!M:M,0))*Q1897+INDEX('BCA Inputs'!Q:Q,MATCH(I1897,'BCA Inputs'!M:M,0))*F1897+INDEX('BCA Inputs'!R:R,MATCH(I1897,'BCA Inputs'!M:M,0))*G1897)+L1897+N1897,IF($B$3="RG&amp;E",(INDEX('BCA Inputs'!$AX$14:$AX$54,MATCH(I1897,'BCA Inputs'!$AW$14:$AW$54,0))*P1897+INDEX('BCA Inputs'!$AY$14:$AY$54,MATCH(I1897,'BCA Inputs'!$AW$14:$AW$54,0))*O1897+INDEX('BCA Inputs'!$AZ$14:$AZ$54,MATCH(I1897,'BCA Inputs'!$AW$14:$AW$54,0))*Q1897+INDEX('BCA Inputs'!$BA$14:$BA$54,MATCH(I1897,'BCA Inputs'!$AW$14:$AW$54,0))*F1897+INDEX('BCA Inputs'!$BB$14:$BB$54,MATCH(I1897,'BCA Inputs'!$AW$14:$AW$54,0))*G1897)+L1897+N1897,"")),"")</f>
        <v/>
      </c>
      <c r="U1897" s="234" t="str">
        <f t="shared" si="291"/>
        <v/>
      </c>
      <c r="V1897" s="234" t="str">
        <f t="shared" si="292"/>
        <v/>
      </c>
      <c r="W1897" s="234" t="str">
        <f t="shared" si="293"/>
        <v/>
      </c>
      <c r="Y1897" s="235" t="str">
        <f t="shared" si="294"/>
        <v/>
      </c>
      <c r="Z1897" s="236" t="str">
        <f>IFERROR(IF($B$3="NYSEG",INDEX('BCA Inputs'!$X$14:$X$54,MATCH(I1897,'BCA Inputs'!$M$14:$M$54,0))*P1897+INDEX('BCA Inputs'!$Y$14:$Y$54,MATCH(I1897,'BCA Inputs'!$M$14:$M$54,0))*O1897+INDEX('BCA Inputs'!$Z$14:$Z$54,MATCH(I1897,'BCA Inputs'!$M$14:$M$54,0))*Q1897+INDEX('BCA Inputs'!$AA$14:$AA$54,MATCH(I1897,'BCA Inputs'!$M$14:$M$54,0))*F1897+INDEX('BCA Inputs'!$AB$14:$AB$54,MATCH(I1897,'BCA Inputs'!$M$14:$M$54,0))*G1897,IF($B$3="RG&amp;E",INDEX('BCA Inputs'!$BG$14:$BG$54,MATCH(I1897,'BCA Inputs'!$AW$14:$AW$54,0))*P1897+INDEX('BCA Inputs'!$BH$14:$BH$54,MATCH(I1897,'BCA Inputs'!$AW$14:$AW$54,0))*O1897+INDEX('BCA Inputs'!$BI$14:$BI$54,MATCH(I1897,'BCA Inputs'!$AW$14:$AW$54,0))*Q1897+INDEX('BCA Inputs'!$BJ$14:$BJ$54,MATCH(I1897,'BCA Inputs'!$AW$14:$AW$54,0))*F1897+INDEX('BCA Inputs'!$BK$14:$BK$54,MATCH(I1897,'BCA Inputs'!$AW$14:$AW$54,0))*G1897,"")),"")</f>
        <v/>
      </c>
      <c r="AA1897" s="237" t="str">
        <f t="shared" si="295"/>
        <v/>
      </c>
      <c r="AC1897" s="238" t="str">
        <f>IFERROR((K1897+R1897)+IF($B$3="NYSEG",INDEX('BCA Inputs'!$AI$14:$AI$54,MATCH(I1897,'BCA Inputs'!$M$14:$M$54,0))*P1897+INDEX('BCA Inputs'!$AJ$14:$AJ$54,MATCH(I1897,'BCA Inputs'!$M$14:$M$54,0))*Q1897,IF($B$3="RG&amp;E",INDEX('BCA Inputs'!$BR$14:$BR$54,MATCH(I1897,'BCA Inputs'!$AW$14:$AW$54,0))*P1897+INDEX('BCA Inputs'!$BS$14:$BS$54,MATCH(I1897,'BCA Inputs'!$AW$14:$AW$54,0))*Q1897,"")),"")</f>
        <v/>
      </c>
      <c r="AD1897" s="181" t="str">
        <f>IFERROR(IF($B$3="NYSEG",INDEX('BCA Inputs'!$AD$14:$AD$54,MATCH(I1897,'BCA Inputs'!$M$14:$M$54,0))*P1897+INDEX('BCA Inputs'!$AE$14:$AE$54,MATCH(I1897,'BCA Inputs'!$M$14:$M$54,0))*O1897+INDEX('BCA Inputs'!$AF$14:$AF$54,MATCH(I1897,'BCA Inputs'!$M$14:$M$54,0))*Q1897+INDEX('BCA Inputs'!$AG$14:$AG$54,MATCH(I1897,'BCA Inputs'!$M$14:$M$54,0))*F1897+INDEX('BCA Inputs'!$AH$14:$AH$54,MATCH(I1897,'BCA Inputs'!$M$14:$M$54,0))*G1897,IF($B$3="RG&amp;E",INDEX('BCA Inputs'!$BM$14:$BM$54,MATCH(I1897,'BCA Inputs'!$AW$14:$AW$54,0))*P1897+INDEX('BCA Inputs'!$BN$14:$BN$54,MATCH(I1897,'BCA Inputs'!$AW$14:$AW$54,0))*O1897+INDEX('BCA Inputs'!$BO$14:$BO$54,MATCH(I1897,'BCA Inputs'!$AW$14:$AW$54,0))*Q1897+INDEX('BCA Inputs'!$BP$14:$BP$54,MATCH(I1897,'BCA Inputs'!$AW$14:$AW$54,0))*F1897+INDEX('BCA Inputs'!$BQ$14:$BQ$54,MATCH(I1897,'BCA Inputs'!$AW$14:$AW$54,0))*G1897,"")),"")</f>
        <v/>
      </c>
      <c r="AE1897" s="237" t="str">
        <f t="shared" si="296"/>
        <v/>
      </c>
      <c r="AF1897" s="198">
        <f t="shared" si="298"/>
        <v>0</v>
      </c>
      <c r="AG1897" s="239">
        <f t="shared" si="299"/>
        <v>0</v>
      </c>
    </row>
    <row r="1898" spans="1:33">
      <c r="A1898" s="228"/>
      <c r="B1898" s="176"/>
      <c r="C1898" s="229"/>
      <c r="D1898" s="230"/>
      <c r="E1898" s="230"/>
      <c r="F1898" s="230"/>
      <c r="G1898" s="230"/>
      <c r="H1898" s="231"/>
      <c r="I1898" s="231"/>
      <c r="J1898" s="232"/>
      <c r="K1898" s="232"/>
      <c r="L1898" s="232"/>
      <c r="M1898" s="181">
        <f t="shared" si="297"/>
        <v>0</v>
      </c>
      <c r="N1898" s="181">
        <f>IF(H1898="",0,H1898*I1898*'Avoided Water Savings Cost'!$C$16)</f>
        <v>0</v>
      </c>
      <c r="O1898" s="545">
        <f>IF(C1898="",0,IF($B$3="NYSEG",C1898/(1-'Avoided Electric Costs 2020'!$W$21),IF($B$3="RG&amp;E",C1898/(1-'Avoided Electric Costs 2020'!$X$21),"")))</f>
        <v>0</v>
      </c>
      <c r="P1898" s="546">
        <f>IF(D1898="",0,IF($B$3="NYSEG",D1898/(1-'Avoided Electric Costs 2020'!$W$21),IF($B$3="RG&amp;E",D1898/(1-'Avoided Electric Costs 2020'!$X$21),"")))</f>
        <v>0</v>
      </c>
      <c r="Q1898" s="546">
        <f>IF(E1898="",0,IF($B$3="NYSEG",E1898/(1-'Avoided Natural Gas Costs 2020'!$J$34),IF($B$3="RG&amp;E",E1898/(1-'Avoided Natural Gas Costs 2020'!$K$34),"")))</f>
        <v>0</v>
      </c>
      <c r="R1898" s="233" t="str">
        <f>IFERROR(IF(P1898*'BCA Inputs'!$C$1+Q1898*'BCA Inputs'!$C$2+F1898*'BCA Inputs'!$C$2+G1898*'BCA Inputs'!$C$2=0,"",P1898*'BCA Inputs'!$C$1+Q1898*'BCA Inputs'!$C$2+F1898*'BCA Inputs'!$C$2+G1898*'BCA Inputs'!$C$2),"")</f>
        <v/>
      </c>
      <c r="S1898" s="181" t="str">
        <f t="shared" si="290"/>
        <v/>
      </c>
      <c r="T1898" s="181" t="str">
        <f>IFERROR(IF($B$3="NYSEG",(INDEX('BCA Inputs'!$N$14:$N$54,MATCH(I1898,'BCA Inputs'!$M$14:$M$54,0))*P1898+INDEX('BCA Inputs'!$O$14:$O$54,MATCH(I1898,'BCA Inputs'!$M$14:$M$54,0))*O1898+INDEX('BCA Inputs'!P:P,MATCH(I1898,'BCA Inputs'!M:M,0))*Q1898+INDEX('BCA Inputs'!Q:Q,MATCH(I1898,'BCA Inputs'!M:M,0))*F1898+INDEX('BCA Inputs'!R:R,MATCH(I1898,'BCA Inputs'!M:M,0))*G1898)+L1898+N1898,IF($B$3="RG&amp;E",(INDEX('BCA Inputs'!$AX$14:$AX$54,MATCH(I1898,'BCA Inputs'!$AW$14:$AW$54,0))*P1898+INDEX('BCA Inputs'!$AY$14:$AY$54,MATCH(I1898,'BCA Inputs'!$AW$14:$AW$54,0))*O1898+INDEX('BCA Inputs'!$AZ$14:$AZ$54,MATCH(I1898,'BCA Inputs'!$AW$14:$AW$54,0))*Q1898+INDEX('BCA Inputs'!$BA$14:$BA$54,MATCH(I1898,'BCA Inputs'!$AW$14:$AW$54,0))*F1898+INDEX('BCA Inputs'!$BB$14:$BB$54,MATCH(I1898,'BCA Inputs'!$AW$14:$AW$54,0))*G1898)+L1898+N1898,"")),"")</f>
        <v/>
      </c>
      <c r="U1898" s="234" t="str">
        <f t="shared" si="291"/>
        <v/>
      </c>
      <c r="V1898" s="234" t="str">
        <f t="shared" si="292"/>
        <v/>
      </c>
      <c r="W1898" s="234" t="str">
        <f t="shared" si="293"/>
        <v/>
      </c>
      <c r="Y1898" s="235" t="str">
        <f t="shared" si="294"/>
        <v/>
      </c>
      <c r="Z1898" s="236" t="str">
        <f>IFERROR(IF($B$3="NYSEG",INDEX('BCA Inputs'!$X$14:$X$54,MATCH(I1898,'BCA Inputs'!$M$14:$M$54,0))*P1898+INDEX('BCA Inputs'!$Y$14:$Y$54,MATCH(I1898,'BCA Inputs'!$M$14:$M$54,0))*O1898+INDEX('BCA Inputs'!$Z$14:$Z$54,MATCH(I1898,'BCA Inputs'!$M$14:$M$54,0))*Q1898+INDEX('BCA Inputs'!$AA$14:$AA$54,MATCH(I1898,'BCA Inputs'!$M$14:$M$54,0))*F1898+INDEX('BCA Inputs'!$AB$14:$AB$54,MATCH(I1898,'BCA Inputs'!$M$14:$M$54,0))*G1898,IF($B$3="RG&amp;E",INDEX('BCA Inputs'!$BG$14:$BG$54,MATCH(I1898,'BCA Inputs'!$AW$14:$AW$54,0))*P1898+INDEX('BCA Inputs'!$BH$14:$BH$54,MATCH(I1898,'BCA Inputs'!$AW$14:$AW$54,0))*O1898+INDEX('BCA Inputs'!$BI$14:$BI$54,MATCH(I1898,'BCA Inputs'!$AW$14:$AW$54,0))*Q1898+INDEX('BCA Inputs'!$BJ$14:$BJ$54,MATCH(I1898,'BCA Inputs'!$AW$14:$AW$54,0))*F1898+INDEX('BCA Inputs'!$BK$14:$BK$54,MATCH(I1898,'BCA Inputs'!$AW$14:$AW$54,0))*G1898,"")),"")</f>
        <v/>
      </c>
      <c r="AA1898" s="237" t="str">
        <f t="shared" si="295"/>
        <v/>
      </c>
      <c r="AC1898" s="238" t="str">
        <f>IFERROR((K1898+R1898)+IF($B$3="NYSEG",INDEX('BCA Inputs'!$AI$14:$AI$54,MATCH(I1898,'BCA Inputs'!$M$14:$M$54,0))*P1898+INDEX('BCA Inputs'!$AJ$14:$AJ$54,MATCH(I1898,'BCA Inputs'!$M$14:$M$54,0))*Q1898,IF($B$3="RG&amp;E",INDEX('BCA Inputs'!$BR$14:$BR$54,MATCH(I1898,'BCA Inputs'!$AW$14:$AW$54,0))*P1898+INDEX('BCA Inputs'!$BS$14:$BS$54,MATCH(I1898,'BCA Inputs'!$AW$14:$AW$54,0))*Q1898,"")),"")</f>
        <v/>
      </c>
      <c r="AD1898" s="181" t="str">
        <f>IFERROR(IF($B$3="NYSEG",INDEX('BCA Inputs'!$AD$14:$AD$54,MATCH(I1898,'BCA Inputs'!$M$14:$M$54,0))*P1898+INDEX('BCA Inputs'!$AE$14:$AE$54,MATCH(I1898,'BCA Inputs'!$M$14:$M$54,0))*O1898+INDEX('BCA Inputs'!$AF$14:$AF$54,MATCH(I1898,'BCA Inputs'!$M$14:$M$54,0))*Q1898+INDEX('BCA Inputs'!$AG$14:$AG$54,MATCH(I1898,'BCA Inputs'!$M$14:$M$54,0))*F1898+INDEX('BCA Inputs'!$AH$14:$AH$54,MATCH(I1898,'BCA Inputs'!$M$14:$M$54,0))*G1898,IF($B$3="RG&amp;E",INDEX('BCA Inputs'!$BM$14:$BM$54,MATCH(I1898,'BCA Inputs'!$AW$14:$AW$54,0))*P1898+INDEX('BCA Inputs'!$BN$14:$BN$54,MATCH(I1898,'BCA Inputs'!$AW$14:$AW$54,0))*O1898+INDEX('BCA Inputs'!$BO$14:$BO$54,MATCH(I1898,'BCA Inputs'!$AW$14:$AW$54,0))*Q1898+INDEX('BCA Inputs'!$BP$14:$BP$54,MATCH(I1898,'BCA Inputs'!$AW$14:$AW$54,0))*F1898+INDEX('BCA Inputs'!$BQ$14:$BQ$54,MATCH(I1898,'BCA Inputs'!$AW$14:$AW$54,0))*G1898,"")),"")</f>
        <v/>
      </c>
      <c r="AE1898" s="237" t="str">
        <f t="shared" si="296"/>
        <v/>
      </c>
      <c r="AF1898" s="198">
        <f t="shared" si="298"/>
        <v>0</v>
      </c>
      <c r="AG1898" s="239">
        <f t="shared" si="299"/>
        <v>0</v>
      </c>
    </row>
    <row r="1899" spans="1:33">
      <c r="A1899" s="228"/>
      <c r="B1899" s="176"/>
      <c r="C1899" s="229"/>
      <c r="D1899" s="230"/>
      <c r="E1899" s="230"/>
      <c r="F1899" s="230"/>
      <c r="G1899" s="230"/>
      <c r="H1899" s="231"/>
      <c r="I1899" s="231"/>
      <c r="J1899" s="232"/>
      <c r="K1899" s="232"/>
      <c r="L1899" s="232"/>
      <c r="M1899" s="181">
        <f t="shared" si="297"/>
        <v>0</v>
      </c>
      <c r="N1899" s="181">
        <f>IF(H1899="",0,H1899*I1899*'Avoided Water Savings Cost'!$C$16)</f>
        <v>0</v>
      </c>
      <c r="O1899" s="545">
        <f>IF(C1899="",0,IF($B$3="NYSEG",C1899/(1-'Avoided Electric Costs 2020'!$W$21),IF($B$3="RG&amp;E",C1899/(1-'Avoided Electric Costs 2020'!$X$21),"")))</f>
        <v>0</v>
      </c>
      <c r="P1899" s="546">
        <f>IF(D1899="",0,IF($B$3="NYSEG",D1899/(1-'Avoided Electric Costs 2020'!$W$21),IF($B$3="RG&amp;E",D1899/(1-'Avoided Electric Costs 2020'!$X$21),"")))</f>
        <v>0</v>
      </c>
      <c r="Q1899" s="546">
        <f>IF(E1899="",0,IF($B$3="NYSEG",E1899/(1-'Avoided Natural Gas Costs 2020'!$J$34),IF($B$3="RG&amp;E",E1899/(1-'Avoided Natural Gas Costs 2020'!$K$34),"")))</f>
        <v>0</v>
      </c>
      <c r="R1899" s="233" t="str">
        <f>IFERROR(IF(P1899*'BCA Inputs'!$C$1+Q1899*'BCA Inputs'!$C$2+F1899*'BCA Inputs'!$C$2+G1899*'BCA Inputs'!$C$2=0,"",P1899*'BCA Inputs'!$C$1+Q1899*'BCA Inputs'!$C$2+F1899*'BCA Inputs'!$C$2+G1899*'BCA Inputs'!$C$2),"")</f>
        <v/>
      </c>
      <c r="S1899" s="181" t="str">
        <f t="shared" si="290"/>
        <v/>
      </c>
      <c r="T1899" s="181" t="str">
        <f>IFERROR(IF($B$3="NYSEG",(INDEX('BCA Inputs'!$N$14:$N$54,MATCH(I1899,'BCA Inputs'!$M$14:$M$54,0))*P1899+INDEX('BCA Inputs'!$O$14:$O$54,MATCH(I1899,'BCA Inputs'!$M$14:$M$54,0))*O1899+INDEX('BCA Inputs'!P:P,MATCH(I1899,'BCA Inputs'!M:M,0))*Q1899+INDEX('BCA Inputs'!Q:Q,MATCH(I1899,'BCA Inputs'!M:M,0))*F1899+INDEX('BCA Inputs'!R:R,MATCH(I1899,'BCA Inputs'!M:M,0))*G1899)+L1899+N1899,IF($B$3="RG&amp;E",(INDEX('BCA Inputs'!$AX$14:$AX$54,MATCH(I1899,'BCA Inputs'!$AW$14:$AW$54,0))*P1899+INDEX('BCA Inputs'!$AY$14:$AY$54,MATCH(I1899,'BCA Inputs'!$AW$14:$AW$54,0))*O1899+INDEX('BCA Inputs'!$AZ$14:$AZ$54,MATCH(I1899,'BCA Inputs'!$AW$14:$AW$54,0))*Q1899+INDEX('BCA Inputs'!$BA$14:$BA$54,MATCH(I1899,'BCA Inputs'!$AW$14:$AW$54,0))*F1899+INDEX('BCA Inputs'!$BB$14:$BB$54,MATCH(I1899,'BCA Inputs'!$AW$14:$AW$54,0))*G1899)+L1899+N1899,"")),"")</f>
        <v/>
      </c>
      <c r="U1899" s="234" t="str">
        <f t="shared" si="291"/>
        <v/>
      </c>
      <c r="V1899" s="234" t="str">
        <f t="shared" si="292"/>
        <v/>
      </c>
      <c r="W1899" s="234" t="str">
        <f t="shared" si="293"/>
        <v/>
      </c>
      <c r="Y1899" s="235" t="str">
        <f t="shared" si="294"/>
        <v/>
      </c>
      <c r="Z1899" s="236" t="str">
        <f>IFERROR(IF($B$3="NYSEG",INDEX('BCA Inputs'!$X$14:$X$54,MATCH(I1899,'BCA Inputs'!$M$14:$M$54,0))*P1899+INDEX('BCA Inputs'!$Y$14:$Y$54,MATCH(I1899,'BCA Inputs'!$M$14:$M$54,0))*O1899+INDEX('BCA Inputs'!$Z$14:$Z$54,MATCH(I1899,'BCA Inputs'!$M$14:$M$54,0))*Q1899+INDEX('BCA Inputs'!$AA$14:$AA$54,MATCH(I1899,'BCA Inputs'!$M$14:$M$54,0))*F1899+INDEX('BCA Inputs'!$AB$14:$AB$54,MATCH(I1899,'BCA Inputs'!$M$14:$M$54,0))*G1899,IF($B$3="RG&amp;E",INDEX('BCA Inputs'!$BG$14:$BG$54,MATCH(I1899,'BCA Inputs'!$AW$14:$AW$54,0))*P1899+INDEX('BCA Inputs'!$BH$14:$BH$54,MATCH(I1899,'BCA Inputs'!$AW$14:$AW$54,0))*O1899+INDEX('BCA Inputs'!$BI$14:$BI$54,MATCH(I1899,'BCA Inputs'!$AW$14:$AW$54,0))*Q1899+INDEX('BCA Inputs'!$BJ$14:$BJ$54,MATCH(I1899,'BCA Inputs'!$AW$14:$AW$54,0))*F1899+INDEX('BCA Inputs'!$BK$14:$BK$54,MATCH(I1899,'BCA Inputs'!$AW$14:$AW$54,0))*G1899,"")),"")</f>
        <v/>
      </c>
      <c r="AA1899" s="237" t="str">
        <f t="shared" si="295"/>
        <v/>
      </c>
      <c r="AC1899" s="238" t="str">
        <f>IFERROR((K1899+R1899)+IF($B$3="NYSEG",INDEX('BCA Inputs'!$AI$14:$AI$54,MATCH(I1899,'BCA Inputs'!$M$14:$M$54,0))*P1899+INDEX('BCA Inputs'!$AJ$14:$AJ$54,MATCH(I1899,'BCA Inputs'!$M$14:$M$54,0))*Q1899,IF($B$3="RG&amp;E",INDEX('BCA Inputs'!$BR$14:$BR$54,MATCH(I1899,'BCA Inputs'!$AW$14:$AW$54,0))*P1899+INDEX('BCA Inputs'!$BS$14:$BS$54,MATCH(I1899,'BCA Inputs'!$AW$14:$AW$54,0))*Q1899,"")),"")</f>
        <v/>
      </c>
      <c r="AD1899" s="181" t="str">
        <f>IFERROR(IF($B$3="NYSEG",INDEX('BCA Inputs'!$AD$14:$AD$54,MATCH(I1899,'BCA Inputs'!$M$14:$M$54,0))*P1899+INDEX('BCA Inputs'!$AE$14:$AE$54,MATCH(I1899,'BCA Inputs'!$M$14:$M$54,0))*O1899+INDEX('BCA Inputs'!$AF$14:$AF$54,MATCH(I1899,'BCA Inputs'!$M$14:$M$54,0))*Q1899+INDEX('BCA Inputs'!$AG$14:$AG$54,MATCH(I1899,'BCA Inputs'!$M$14:$M$54,0))*F1899+INDEX('BCA Inputs'!$AH$14:$AH$54,MATCH(I1899,'BCA Inputs'!$M$14:$M$54,0))*G1899,IF($B$3="RG&amp;E",INDEX('BCA Inputs'!$BM$14:$BM$54,MATCH(I1899,'BCA Inputs'!$AW$14:$AW$54,0))*P1899+INDEX('BCA Inputs'!$BN$14:$BN$54,MATCH(I1899,'BCA Inputs'!$AW$14:$AW$54,0))*O1899+INDEX('BCA Inputs'!$BO$14:$BO$54,MATCH(I1899,'BCA Inputs'!$AW$14:$AW$54,0))*Q1899+INDEX('BCA Inputs'!$BP$14:$BP$54,MATCH(I1899,'BCA Inputs'!$AW$14:$AW$54,0))*F1899+INDEX('BCA Inputs'!$BQ$14:$BQ$54,MATCH(I1899,'BCA Inputs'!$AW$14:$AW$54,0))*G1899,"")),"")</f>
        <v/>
      </c>
      <c r="AE1899" s="237" t="str">
        <f t="shared" si="296"/>
        <v/>
      </c>
      <c r="AF1899" s="198">
        <f t="shared" si="298"/>
        <v>0</v>
      </c>
      <c r="AG1899" s="239">
        <f t="shared" si="299"/>
        <v>0</v>
      </c>
    </row>
    <row r="1900" spans="1:33">
      <c r="A1900" s="228"/>
      <c r="B1900" s="176"/>
      <c r="C1900" s="229"/>
      <c r="D1900" s="230"/>
      <c r="E1900" s="230"/>
      <c r="F1900" s="230"/>
      <c r="G1900" s="230"/>
      <c r="H1900" s="231"/>
      <c r="I1900" s="231"/>
      <c r="J1900" s="232"/>
      <c r="K1900" s="232"/>
      <c r="L1900" s="232"/>
      <c r="M1900" s="181">
        <f t="shared" si="297"/>
        <v>0</v>
      </c>
      <c r="N1900" s="181">
        <f>IF(H1900="",0,H1900*I1900*'Avoided Water Savings Cost'!$C$16)</f>
        <v>0</v>
      </c>
      <c r="O1900" s="545">
        <f>IF(C1900="",0,IF($B$3="NYSEG",C1900/(1-'Avoided Electric Costs 2020'!$W$21),IF($B$3="RG&amp;E",C1900/(1-'Avoided Electric Costs 2020'!$X$21),"")))</f>
        <v>0</v>
      </c>
      <c r="P1900" s="546">
        <f>IF(D1900="",0,IF($B$3="NYSEG",D1900/(1-'Avoided Electric Costs 2020'!$W$21),IF($B$3="RG&amp;E",D1900/(1-'Avoided Electric Costs 2020'!$X$21),"")))</f>
        <v>0</v>
      </c>
      <c r="Q1900" s="546">
        <f>IF(E1900="",0,IF($B$3="NYSEG",E1900/(1-'Avoided Natural Gas Costs 2020'!$J$34),IF($B$3="RG&amp;E",E1900/(1-'Avoided Natural Gas Costs 2020'!$K$34),"")))</f>
        <v>0</v>
      </c>
      <c r="R1900" s="233" t="str">
        <f>IFERROR(IF(P1900*'BCA Inputs'!$C$1+Q1900*'BCA Inputs'!$C$2+F1900*'BCA Inputs'!$C$2+G1900*'BCA Inputs'!$C$2=0,"",P1900*'BCA Inputs'!$C$1+Q1900*'BCA Inputs'!$C$2+F1900*'BCA Inputs'!$C$2+G1900*'BCA Inputs'!$C$2),"")</f>
        <v/>
      </c>
      <c r="S1900" s="181" t="str">
        <f t="shared" si="290"/>
        <v/>
      </c>
      <c r="T1900" s="181" t="str">
        <f>IFERROR(IF($B$3="NYSEG",(INDEX('BCA Inputs'!$N$14:$N$54,MATCH(I1900,'BCA Inputs'!$M$14:$M$54,0))*P1900+INDEX('BCA Inputs'!$O$14:$O$54,MATCH(I1900,'BCA Inputs'!$M$14:$M$54,0))*O1900+INDEX('BCA Inputs'!P:P,MATCH(I1900,'BCA Inputs'!M:M,0))*Q1900+INDEX('BCA Inputs'!Q:Q,MATCH(I1900,'BCA Inputs'!M:M,0))*F1900+INDEX('BCA Inputs'!R:R,MATCH(I1900,'BCA Inputs'!M:M,0))*G1900)+L1900+N1900,IF($B$3="RG&amp;E",(INDEX('BCA Inputs'!$AX$14:$AX$54,MATCH(I1900,'BCA Inputs'!$AW$14:$AW$54,0))*P1900+INDEX('BCA Inputs'!$AY$14:$AY$54,MATCH(I1900,'BCA Inputs'!$AW$14:$AW$54,0))*O1900+INDEX('BCA Inputs'!$AZ$14:$AZ$54,MATCH(I1900,'BCA Inputs'!$AW$14:$AW$54,0))*Q1900+INDEX('BCA Inputs'!$BA$14:$BA$54,MATCH(I1900,'BCA Inputs'!$AW$14:$AW$54,0))*F1900+INDEX('BCA Inputs'!$BB$14:$BB$54,MATCH(I1900,'BCA Inputs'!$AW$14:$AW$54,0))*G1900)+L1900+N1900,"")),"")</f>
        <v/>
      </c>
      <c r="U1900" s="234" t="str">
        <f t="shared" si="291"/>
        <v/>
      </c>
      <c r="V1900" s="234" t="str">
        <f t="shared" si="292"/>
        <v/>
      </c>
      <c r="W1900" s="234" t="str">
        <f t="shared" si="293"/>
        <v/>
      </c>
      <c r="Y1900" s="235" t="str">
        <f t="shared" si="294"/>
        <v/>
      </c>
      <c r="Z1900" s="236" t="str">
        <f>IFERROR(IF($B$3="NYSEG",INDEX('BCA Inputs'!$X$14:$X$54,MATCH(I1900,'BCA Inputs'!$M$14:$M$54,0))*P1900+INDEX('BCA Inputs'!$Y$14:$Y$54,MATCH(I1900,'BCA Inputs'!$M$14:$M$54,0))*O1900+INDEX('BCA Inputs'!$Z$14:$Z$54,MATCH(I1900,'BCA Inputs'!$M$14:$M$54,0))*Q1900+INDEX('BCA Inputs'!$AA$14:$AA$54,MATCH(I1900,'BCA Inputs'!$M$14:$M$54,0))*F1900+INDEX('BCA Inputs'!$AB$14:$AB$54,MATCH(I1900,'BCA Inputs'!$M$14:$M$54,0))*G1900,IF($B$3="RG&amp;E",INDEX('BCA Inputs'!$BG$14:$BG$54,MATCH(I1900,'BCA Inputs'!$AW$14:$AW$54,0))*P1900+INDEX('BCA Inputs'!$BH$14:$BH$54,MATCH(I1900,'BCA Inputs'!$AW$14:$AW$54,0))*O1900+INDEX('BCA Inputs'!$BI$14:$BI$54,MATCH(I1900,'BCA Inputs'!$AW$14:$AW$54,0))*Q1900+INDEX('BCA Inputs'!$BJ$14:$BJ$54,MATCH(I1900,'BCA Inputs'!$AW$14:$AW$54,0))*F1900+INDEX('BCA Inputs'!$BK$14:$BK$54,MATCH(I1900,'BCA Inputs'!$AW$14:$AW$54,0))*G1900,"")),"")</f>
        <v/>
      </c>
      <c r="AA1900" s="237" t="str">
        <f t="shared" si="295"/>
        <v/>
      </c>
      <c r="AC1900" s="238" t="str">
        <f>IFERROR((K1900+R1900)+IF($B$3="NYSEG",INDEX('BCA Inputs'!$AI$14:$AI$54,MATCH(I1900,'BCA Inputs'!$M$14:$M$54,0))*P1900+INDEX('BCA Inputs'!$AJ$14:$AJ$54,MATCH(I1900,'BCA Inputs'!$M$14:$M$54,0))*Q1900,IF($B$3="RG&amp;E",INDEX('BCA Inputs'!$BR$14:$BR$54,MATCH(I1900,'BCA Inputs'!$AW$14:$AW$54,0))*P1900+INDEX('BCA Inputs'!$BS$14:$BS$54,MATCH(I1900,'BCA Inputs'!$AW$14:$AW$54,0))*Q1900,"")),"")</f>
        <v/>
      </c>
      <c r="AD1900" s="181" t="str">
        <f>IFERROR(IF($B$3="NYSEG",INDEX('BCA Inputs'!$AD$14:$AD$54,MATCH(I1900,'BCA Inputs'!$M$14:$M$54,0))*P1900+INDEX('BCA Inputs'!$AE$14:$AE$54,MATCH(I1900,'BCA Inputs'!$M$14:$M$54,0))*O1900+INDEX('BCA Inputs'!$AF$14:$AF$54,MATCH(I1900,'BCA Inputs'!$M$14:$M$54,0))*Q1900+INDEX('BCA Inputs'!$AG$14:$AG$54,MATCH(I1900,'BCA Inputs'!$M$14:$M$54,0))*F1900+INDEX('BCA Inputs'!$AH$14:$AH$54,MATCH(I1900,'BCA Inputs'!$M$14:$M$54,0))*G1900,IF($B$3="RG&amp;E",INDEX('BCA Inputs'!$BM$14:$BM$54,MATCH(I1900,'BCA Inputs'!$AW$14:$AW$54,0))*P1900+INDEX('BCA Inputs'!$BN$14:$BN$54,MATCH(I1900,'BCA Inputs'!$AW$14:$AW$54,0))*O1900+INDEX('BCA Inputs'!$BO$14:$BO$54,MATCH(I1900,'BCA Inputs'!$AW$14:$AW$54,0))*Q1900+INDEX('BCA Inputs'!$BP$14:$BP$54,MATCH(I1900,'BCA Inputs'!$AW$14:$AW$54,0))*F1900+INDEX('BCA Inputs'!$BQ$14:$BQ$54,MATCH(I1900,'BCA Inputs'!$AW$14:$AW$54,0))*G1900,"")),"")</f>
        <v/>
      </c>
      <c r="AE1900" s="237" t="str">
        <f t="shared" si="296"/>
        <v/>
      </c>
      <c r="AF1900" s="198">
        <f t="shared" si="298"/>
        <v>0</v>
      </c>
      <c r="AG1900" s="239">
        <f t="shared" si="299"/>
        <v>0</v>
      </c>
    </row>
    <row r="1901" spans="1:33">
      <c r="A1901" s="228"/>
      <c r="B1901" s="176"/>
      <c r="C1901" s="229"/>
      <c r="D1901" s="230"/>
      <c r="E1901" s="230"/>
      <c r="F1901" s="230"/>
      <c r="G1901" s="230"/>
      <c r="H1901" s="231"/>
      <c r="I1901" s="231"/>
      <c r="J1901" s="232"/>
      <c r="K1901" s="232"/>
      <c r="L1901" s="232"/>
      <c r="M1901" s="181">
        <f t="shared" si="297"/>
        <v>0</v>
      </c>
      <c r="N1901" s="181">
        <f>IF(H1901="",0,H1901*I1901*'Avoided Water Savings Cost'!$C$16)</f>
        <v>0</v>
      </c>
      <c r="O1901" s="545">
        <f>IF(C1901="",0,IF($B$3="NYSEG",C1901/(1-'Avoided Electric Costs 2020'!$W$21),IF($B$3="RG&amp;E",C1901/(1-'Avoided Electric Costs 2020'!$X$21),"")))</f>
        <v>0</v>
      </c>
      <c r="P1901" s="546">
        <f>IF(D1901="",0,IF($B$3="NYSEG",D1901/(1-'Avoided Electric Costs 2020'!$W$21),IF($B$3="RG&amp;E",D1901/(1-'Avoided Electric Costs 2020'!$X$21),"")))</f>
        <v>0</v>
      </c>
      <c r="Q1901" s="546">
        <f>IF(E1901="",0,IF($B$3="NYSEG",E1901/(1-'Avoided Natural Gas Costs 2020'!$J$34),IF($B$3="RG&amp;E",E1901/(1-'Avoided Natural Gas Costs 2020'!$K$34),"")))</f>
        <v>0</v>
      </c>
      <c r="R1901" s="233" t="str">
        <f>IFERROR(IF(P1901*'BCA Inputs'!$C$1+Q1901*'BCA Inputs'!$C$2+F1901*'BCA Inputs'!$C$2+G1901*'BCA Inputs'!$C$2=0,"",P1901*'BCA Inputs'!$C$1+Q1901*'BCA Inputs'!$C$2+F1901*'BCA Inputs'!$C$2+G1901*'BCA Inputs'!$C$2),"")</f>
        <v/>
      </c>
      <c r="S1901" s="181" t="str">
        <f t="shared" si="290"/>
        <v/>
      </c>
      <c r="T1901" s="181" t="str">
        <f>IFERROR(IF($B$3="NYSEG",(INDEX('BCA Inputs'!$N$14:$N$54,MATCH(I1901,'BCA Inputs'!$M$14:$M$54,0))*P1901+INDEX('BCA Inputs'!$O$14:$O$54,MATCH(I1901,'BCA Inputs'!$M$14:$M$54,0))*O1901+INDEX('BCA Inputs'!P:P,MATCH(I1901,'BCA Inputs'!M:M,0))*Q1901+INDEX('BCA Inputs'!Q:Q,MATCH(I1901,'BCA Inputs'!M:M,0))*F1901+INDEX('BCA Inputs'!R:R,MATCH(I1901,'BCA Inputs'!M:M,0))*G1901)+L1901+N1901,IF($B$3="RG&amp;E",(INDEX('BCA Inputs'!$AX$14:$AX$54,MATCH(I1901,'BCA Inputs'!$AW$14:$AW$54,0))*P1901+INDEX('BCA Inputs'!$AY$14:$AY$54,MATCH(I1901,'BCA Inputs'!$AW$14:$AW$54,0))*O1901+INDEX('BCA Inputs'!$AZ$14:$AZ$54,MATCH(I1901,'BCA Inputs'!$AW$14:$AW$54,0))*Q1901+INDEX('BCA Inputs'!$BA$14:$BA$54,MATCH(I1901,'BCA Inputs'!$AW$14:$AW$54,0))*F1901+INDEX('BCA Inputs'!$BB$14:$BB$54,MATCH(I1901,'BCA Inputs'!$AW$14:$AW$54,0))*G1901)+L1901+N1901,"")),"")</f>
        <v/>
      </c>
      <c r="U1901" s="234" t="str">
        <f t="shared" si="291"/>
        <v/>
      </c>
      <c r="V1901" s="234" t="str">
        <f t="shared" si="292"/>
        <v/>
      </c>
      <c r="W1901" s="234" t="str">
        <f t="shared" si="293"/>
        <v/>
      </c>
      <c r="Y1901" s="235" t="str">
        <f t="shared" si="294"/>
        <v/>
      </c>
      <c r="Z1901" s="236" t="str">
        <f>IFERROR(IF($B$3="NYSEG",INDEX('BCA Inputs'!$X$14:$X$54,MATCH(I1901,'BCA Inputs'!$M$14:$M$54,0))*P1901+INDEX('BCA Inputs'!$Y$14:$Y$54,MATCH(I1901,'BCA Inputs'!$M$14:$M$54,0))*O1901+INDEX('BCA Inputs'!$Z$14:$Z$54,MATCH(I1901,'BCA Inputs'!$M$14:$M$54,0))*Q1901+INDEX('BCA Inputs'!$AA$14:$AA$54,MATCH(I1901,'BCA Inputs'!$M$14:$M$54,0))*F1901+INDEX('BCA Inputs'!$AB$14:$AB$54,MATCH(I1901,'BCA Inputs'!$M$14:$M$54,0))*G1901,IF($B$3="RG&amp;E",INDEX('BCA Inputs'!$BG$14:$BG$54,MATCH(I1901,'BCA Inputs'!$AW$14:$AW$54,0))*P1901+INDEX('BCA Inputs'!$BH$14:$BH$54,MATCH(I1901,'BCA Inputs'!$AW$14:$AW$54,0))*O1901+INDEX('BCA Inputs'!$BI$14:$BI$54,MATCH(I1901,'BCA Inputs'!$AW$14:$AW$54,0))*Q1901+INDEX('BCA Inputs'!$BJ$14:$BJ$54,MATCH(I1901,'BCA Inputs'!$AW$14:$AW$54,0))*F1901+INDEX('BCA Inputs'!$BK$14:$BK$54,MATCH(I1901,'BCA Inputs'!$AW$14:$AW$54,0))*G1901,"")),"")</f>
        <v/>
      </c>
      <c r="AA1901" s="237" t="str">
        <f t="shared" si="295"/>
        <v/>
      </c>
      <c r="AC1901" s="238" t="str">
        <f>IFERROR((K1901+R1901)+IF($B$3="NYSEG",INDEX('BCA Inputs'!$AI$14:$AI$54,MATCH(I1901,'BCA Inputs'!$M$14:$M$54,0))*P1901+INDEX('BCA Inputs'!$AJ$14:$AJ$54,MATCH(I1901,'BCA Inputs'!$M$14:$M$54,0))*Q1901,IF($B$3="RG&amp;E",INDEX('BCA Inputs'!$BR$14:$BR$54,MATCH(I1901,'BCA Inputs'!$AW$14:$AW$54,0))*P1901+INDEX('BCA Inputs'!$BS$14:$BS$54,MATCH(I1901,'BCA Inputs'!$AW$14:$AW$54,0))*Q1901,"")),"")</f>
        <v/>
      </c>
      <c r="AD1901" s="181" t="str">
        <f>IFERROR(IF($B$3="NYSEG",INDEX('BCA Inputs'!$AD$14:$AD$54,MATCH(I1901,'BCA Inputs'!$M$14:$M$54,0))*P1901+INDEX('BCA Inputs'!$AE$14:$AE$54,MATCH(I1901,'BCA Inputs'!$M$14:$M$54,0))*O1901+INDEX('BCA Inputs'!$AF$14:$AF$54,MATCH(I1901,'BCA Inputs'!$M$14:$M$54,0))*Q1901+INDEX('BCA Inputs'!$AG$14:$AG$54,MATCH(I1901,'BCA Inputs'!$M$14:$M$54,0))*F1901+INDEX('BCA Inputs'!$AH$14:$AH$54,MATCH(I1901,'BCA Inputs'!$M$14:$M$54,0))*G1901,IF($B$3="RG&amp;E",INDEX('BCA Inputs'!$BM$14:$BM$54,MATCH(I1901,'BCA Inputs'!$AW$14:$AW$54,0))*P1901+INDEX('BCA Inputs'!$BN$14:$BN$54,MATCH(I1901,'BCA Inputs'!$AW$14:$AW$54,0))*O1901+INDEX('BCA Inputs'!$BO$14:$BO$54,MATCH(I1901,'BCA Inputs'!$AW$14:$AW$54,0))*Q1901+INDEX('BCA Inputs'!$BP$14:$BP$54,MATCH(I1901,'BCA Inputs'!$AW$14:$AW$54,0))*F1901+INDEX('BCA Inputs'!$BQ$14:$BQ$54,MATCH(I1901,'BCA Inputs'!$AW$14:$AW$54,0))*G1901,"")),"")</f>
        <v/>
      </c>
      <c r="AE1901" s="237" t="str">
        <f t="shared" si="296"/>
        <v/>
      </c>
      <c r="AF1901" s="198">
        <f t="shared" si="298"/>
        <v>0</v>
      </c>
      <c r="AG1901" s="239">
        <f t="shared" si="299"/>
        <v>0</v>
      </c>
    </row>
    <row r="1902" spans="1:33">
      <c r="A1902" s="228"/>
      <c r="B1902" s="176"/>
      <c r="C1902" s="229"/>
      <c r="D1902" s="230"/>
      <c r="E1902" s="230"/>
      <c r="F1902" s="230"/>
      <c r="G1902" s="230"/>
      <c r="H1902" s="231"/>
      <c r="I1902" s="231"/>
      <c r="J1902" s="232"/>
      <c r="K1902" s="232"/>
      <c r="L1902" s="232"/>
      <c r="M1902" s="181">
        <f t="shared" si="297"/>
        <v>0</v>
      </c>
      <c r="N1902" s="181">
        <f>IF(H1902="",0,H1902*I1902*'Avoided Water Savings Cost'!$C$16)</f>
        <v>0</v>
      </c>
      <c r="O1902" s="545">
        <f>IF(C1902="",0,IF($B$3="NYSEG",C1902/(1-'Avoided Electric Costs 2020'!$W$21),IF($B$3="RG&amp;E",C1902/(1-'Avoided Electric Costs 2020'!$X$21),"")))</f>
        <v>0</v>
      </c>
      <c r="P1902" s="546">
        <f>IF(D1902="",0,IF($B$3="NYSEG",D1902/(1-'Avoided Electric Costs 2020'!$W$21),IF($B$3="RG&amp;E",D1902/(1-'Avoided Electric Costs 2020'!$X$21),"")))</f>
        <v>0</v>
      </c>
      <c r="Q1902" s="546">
        <f>IF(E1902="",0,IF($B$3="NYSEG",E1902/(1-'Avoided Natural Gas Costs 2020'!$J$34),IF($B$3="RG&amp;E",E1902/(1-'Avoided Natural Gas Costs 2020'!$K$34),"")))</f>
        <v>0</v>
      </c>
      <c r="R1902" s="233" t="str">
        <f>IFERROR(IF(P1902*'BCA Inputs'!$C$1+Q1902*'BCA Inputs'!$C$2+F1902*'BCA Inputs'!$C$2+G1902*'BCA Inputs'!$C$2=0,"",P1902*'BCA Inputs'!$C$1+Q1902*'BCA Inputs'!$C$2+F1902*'BCA Inputs'!$C$2+G1902*'BCA Inputs'!$C$2),"")</f>
        <v/>
      </c>
      <c r="S1902" s="181" t="str">
        <f t="shared" si="290"/>
        <v/>
      </c>
      <c r="T1902" s="181" t="str">
        <f>IFERROR(IF($B$3="NYSEG",(INDEX('BCA Inputs'!$N$14:$N$54,MATCH(I1902,'BCA Inputs'!$M$14:$M$54,0))*P1902+INDEX('BCA Inputs'!$O$14:$O$54,MATCH(I1902,'BCA Inputs'!$M$14:$M$54,0))*O1902+INDEX('BCA Inputs'!P:P,MATCH(I1902,'BCA Inputs'!M:M,0))*Q1902+INDEX('BCA Inputs'!Q:Q,MATCH(I1902,'BCA Inputs'!M:M,0))*F1902+INDEX('BCA Inputs'!R:R,MATCH(I1902,'BCA Inputs'!M:M,0))*G1902)+L1902+N1902,IF($B$3="RG&amp;E",(INDEX('BCA Inputs'!$AX$14:$AX$54,MATCH(I1902,'BCA Inputs'!$AW$14:$AW$54,0))*P1902+INDEX('BCA Inputs'!$AY$14:$AY$54,MATCH(I1902,'BCA Inputs'!$AW$14:$AW$54,0))*O1902+INDEX('BCA Inputs'!$AZ$14:$AZ$54,MATCH(I1902,'BCA Inputs'!$AW$14:$AW$54,0))*Q1902+INDEX('BCA Inputs'!$BA$14:$BA$54,MATCH(I1902,'BCA Inputs'!$AW$14:$AW$54,0))*F1902+INDEX('BCA Inputs'!$BB$14:$BB$54,MATCH(I1902,'BCA Inputs'!$AW$14:$AW$54,0))*G1902)+L1902+N1902,"")),"")</f>
        <v/>
      </c>
      <c r="U1902" s="234" t="str">
        <f t="shared" si="291"/>
        <v/>
      </c>
      <c r="V1902" s="234" t="str">
        <f t="shared" si="292"/>
        <v/>
      </c>
      <c r="W1902" s="234" t="str">
        <f t="shared" si="293"/>
        <v/>
      </c>
      <c r="Y1902" s="235" t="str">
        <f t="shared" si="294"/>
        <v/>
      </c>
      <c r="Z1902" s="236" t="str">
        <f>IFERROR(IF($B$3="NYSEG",INDEX('BCA Inputs'!$X$14:$X$54,MATCH(I1902,'BCA Inputs'!$M$14:$M$54,0))*P1902+INDEX('BCA Inputs'!$Y$14:$Y$54,MATCH(I1902,'BCA Inputs'!$M$14:$M$54,0))*O1902+INDEX('BCA Inputs'!$Z$14:$Z$54,MATCH(I1902,'BCA Inputs'!$M$14:$M$54,0))*Q1902+INDEX('BCA Inputs'!$AA$14:$AA$54,MATCH(I1902,'BCA Inputs'!$M$14:$M$54,0))*F1902+INDEX('BCA Inputs'!$AB$14:$AB$54,MATCH(I1902,'BCA Inputs'!$M$14:$M$54,0))*G1902,IF($B$3="RG&amp;E",INDEX('BCA Inputs'!$BG$14:$BG$54,MATCH(I1902,'BCA Inputs'!$AW$14:$AW$54,0))*P1902+INDEX('BCA Inputs'!$BH$14:$BH$54,MATCH(I1902,'BCA Inputs'!$AW$14:$AW$54,0))*O1902+INDEX('BCA Inputs'!$BI$14:$BI$54,MATCH(I1902,'BCA Inputs'!$AW$14:$AW$54,0))*Q1902+INDEX('BCA Inputs'!$BJ$14:$BJ$54,MATCH(I1902,'BCA Inputs'!$AW$14:$AW$54,0))*F1902+INDEX('BCA Inputs'!$BK$14:$BK$54,MATCH(I1902,'BCA Inputs'!$AW$14:$AW$54,0))*G1902,"")),"")</f>
        <v/>
      </c>
      <c r="AA1902" s="237" t="str">
        <f t="shared" si="295"/>
        <v/>
      </c>
      <c r="AC1902" s="238" t="str">
        <f>IFERROR((K1902+R1902)+IF($B$3="NYSEG",INDEX('BCA Inputs'!$AI$14:$AI$54,MATCH(I1902,'BCA Inputs'!$M$14:$M$54,0))*P1902+INDEX('BCA Inputs'!$AJ$14:$AJ$54,MATCH(I1902,'BCA Inputs'!$M$14:$M$54,0))*Q1902,IF($B$3="RG&amp;E",INDEX('BCA Inputs'!$BR$14:$BR$54,MATCH(I1902,'BCA Inputs'!$AW$14:$AW$54,0))*P1902+INDEX('BCA Inputs'!$BS$14:$BS$54,MATCH(I1902,'BCA Inputs'!$AW$14:$AW$54,0))*Q1902,"")),"")</f>
        <v/>
      </c>
      <c r="AD1902" s="181" t="str">
        <f>IFERROR(IF($B$3="NYSEG",INDEX('BCA Inputs'!$AD$14:$AD$54,MATCH(I1902,'BCA Inputs'!$M$14:$M$54,0))*P1902+INDEX('BCA Inputs'!$AE$14:$AE$54,MATCH(I1902,'BCA Inputs'!$M$14:$M$54,0))*O1902+INDEX('BCA Inputs'!$AF$14:$AF$54,MATCH(I1902,'BCA Inputs'!$M$14:$M$54,0))*Q1902+INDEX('BCA Inputs'!$AG$14:$AG$54,MATCH(I1902,'BCA Inputs'!$M$14:$M$54,0))*F1902+INDEX('BCA Inputs'!$AH$14:$AH$54,MATCH(I1902,'BCA Inputs'!$M$14:$M$54,0))*G1902,IF($B$3="RG&amp;E",INDEX('BCA Inputs'!$BM$14:$BM$54,MATCH(I1902,'BCA Inputs'!$AW$14:$AW$54,0))*P1902+INDEX('BCA Inputs'!$BN$14:$BN$54,MATCH(I1902,'BCA Inputs'!$AW$14:$AW$54,0))*O1902+INDEX('BCA Inputs'!$BO$14:$BO$54,MATCH(I1902,'BCA Inputs'!$AW$14:$AW$54,0))*Q1902+INDEX('BCA Inputs'!$BP$14:$BP$54,MATCH(I1902,'BCA Inputs'!$AW$14:$AW$54,0))*F1902+INDEX('BCA Inputs'!$BQ$14:$BQ$54,MATCH(I1902,'BCA Inputs'!$AW$14:$AW$54,0))*G1902,"")),"")</f>
        <v/>
      </c>
      <c r="AE1902" s="237" t="str">
        <f t="shared" si="296"/>
        <v/>
      </c>
      <c r="AF1902" s="198">
        <f t="shared" si="298"/>
        <v>0</v>
      </c>
      <c r="AG1902" s="239">
        <f t="shared" si="299"/>
        <v>0</v>
      </c>
    </row>
    <row r="1903" spans="1:33">
      <c r="A1903" s="228"/>
      <c r="B1903" s="176"/>
      <c r="C1903" s="229"/>
      <c r="D1903" s="230"/>
      <c r="E1903" s="230"/>
      <c r="F1903" s="230"/>
      <c r="G1903" s="230"/>
      <c r="H1903" s="231"/>
      <c r="I1903" s="231"/>
      <c r="J1903" s="232"/>
      <c r="K1903" s="232"/>
      <c r="L1903" s="232"/>
      <c r="M1903" s="181">
        <f t="shared" si="297"/>
        <v>0</v>
      </c>
      <c r="N1903" s="181">
        <f>IF(H1903="",0,H1903*I1903*'Avoided Water Savings Cost'!$C$16)</f>
        <v>0</v>
      </c>
      <c r="O1903" s="545">
        <f>IF(C1903="",0,IF($B$3="NYSEG",C1903/(1-'Avoided Electric Costs 2020'!$W$21),IF($B$3="RG&amp;E",C1903/(1-'Avoided Electric Costs 2020'!$X$21),"")))</f>
        <v>0</v>
      </c>
      <c r="P1903" s="546">
        <f>IF(D1903="",0,IF($B$3="NYSEG",D1903/(1-'Avoided Electric Costs 2020'!$W$21),IF($B$3="RG&amp;E",D1903/(1-'Avoided Electric Costs 2020'!$X$21),"")))</f>
        <v>0</v>
      </c>
      <c r="Q1903" s="546">
        <f>IF(E1903="",0,IF($B$3="NYSEG",E1903/(1-'Avoided Natural Gas Costs 2020'!$J$34),IF($B$3="RG&amp;E",E1903/(1-'Avoided Natural Gas Costs 2020'!$K$34),"")))</f>
        <v>0</v>
      </c>
      <c r="R1903" s="233" t="str">
        <f>IFERROR(IF(P1903*'BCA Inputs'!$C$1+Q1903*'BCA Inputs'!$C$2+F1903*'BCA Inputs'!$C$2+G1903*'BCA Inputs'!$C$2=0,"",P1903*'BCA Inputs'!$C$1+Q1903*'BCA Inputs'!$C$2+F1903*'BCA Inputs'!$C$2+G1903*'BCA Inputs'!$C$2),"")</f>
        <v/>
      </c>
      <c r="S1903" s="181" t="str">
        <f t="shared" si="290"/>
        <v/>
      </c>
      <c r="T1903" s="181" t="str">
        <f>IFERROR(IF($B$3="NYSEG",(INDEX('BCA Inputs'!$N$14:$N$54,MATCH(I1903,'BCA Inputs'!$M$14:$M$54,0))*P1903+INDEX('BCA Inputs'!$O$14:$O$54,MATCH(I1903,'BCA Inputs'!$M$14:$M$54,0))*O1903+INDEX('BCA Inputs'!P:P,MATCH(I1903,'BCA Inputs'!M:M,0))*Q1903+INDEX('BCA Inputs'!Q:Q,MATCH(I1903,'BCA Inputs'!M:M,0))*F1903+INDEX('BCA Inputs'!R:R,MATCH(I1903,'BCA Inputs'!M:M,0))*G1903)+L1903+N1903,IF($B$3="RG&amp;E",(INDEX('BCA Inputs'!$AX$14:$AX$54,MATCH(I1903,'BCA Inputs'!$AW$14:$AW$54,0))*P1903+INDEX('BCA Inputs'!$AY$14:$AY$54,MATCH(I1903,'BCA Inputs'!$AW$14:$AW$54,0))*O1903+INDEX('BCA Inputs'!$AZ$14:$AZ$54,MATCH(I1903,'BCA Inputs'!$AW$14:$AW$54,0))*Q1903+INDEX('BCA Inputs'!$BA$14:$BA$54,MATCH(I1903,'BCA Inputs'!$AW$14:$AW$54,0))*F1903+INDEX('BCA Inputs'!$BB$14:$BB$54,MATCH(I1903,'BCA Inputs'!$AW$14:$AW$54,0))*G1903)+L1903+N1903,"")),"")</f>
        <v/>
      </c>
      <c r="U1903" s="234" t="str">
        <f t="shared" si="291"/>
        <v/>
      </c>
      <c r="V1903" s="234" t="str">
        <f t="shared" si="292"/>
        <v/>
      </c>
      <c r="W1903" s="234" t="str">
        <f t="shared" si="293"/>
        <v/>
      </c>
      <c r="Y1903" s="235" t="str">
        <f t="shared" si="294"/>
        <v/>
      </c>
      <c r="Z1903" s="236" t="str">
        <f>IFERROR(IF($B$3="NYSEG",INDEX('BCA Inputs'!$X$14:$X$54,MATCH(I1903,'BCA Inputs'!$M$14:$M$54,0))*P1903+INDEX('BCA Inputs'!$Y$14:$Y$54,MATCH(I1903,'BCA Inputs'!$M$14:$M$54,0))*O1903+INDEX('BCA Inputs'!$Z$14:$Z$54,MATCH(I1903,'BCA Inputs'!$M$14:$M$54,0))*Q1903+INDEX('BCA Inputs'!$AA$14:$AA$54,MATCH(I1903,'BCA Inputs'!$M$14:$M$54,0))*F1903+INDEX('BCA Inputs'!$AB$14:$AB$54,MATCH(I1903,'BCA Inputs'!$M$14:$M$54,0))*G1903,IF($B$3="RG&amp;E",INDEX('BCA Inputs'!$BG$14:$BG$54,MATCH(I1903,'BCA Inputs'!$AW$14:$AW$54,0))*P1903+INDEX('BCA Inputs'!$BH$14:$BH$54,MATCH(I1903,'BCA Inputs'!$AW$14:$AW$54,0))*O1903+INDEX('BCA Inputs'!$BI$14:$BI$54,MATCH(I1903,'BCA Inputs'!$AW$14:$AW$54,0))*Q1903+INDEX('BCA Inputs'!$BJ$14:$BJ$54,MATCH(I1903,'BCA Inputs'!$AW$14:$AW$54,0))*F1903+INDEX('BCA Inputs'!$BK$14:$BK$54,MATCH(I1903,'BCA Inputs'!$AW$14:$AW$54,0))*G1903,"")),"")</f>
        <v/>
      </c>
      <c r="AA1903" s="237" t="str">
        <f t="shared" si="295"/>
        <v/>
      </c>
      <c r="AC1903" s="238" t="str">
        <f>IFERROR((K1903+R1903)+IF($B$3="NYSEG",INDEX('BCA Inputs'!$AI$14:$AI$54,MATCH(I1903,'BCA Inputs'!$M$14:$M$54,0))*P1903+INDEX('BCA Inputs'!$AJ$14:$AJ$54,MATCH(I1903,'BCA Inputs'!$M$14:$M$54,0))*Q1903,IF($B$3="RG&amp;E",INDEX('BCA Inputs'!$BR$14:$BR$54,MATCH(I1903,'BCA Inputs'!$AW$14:$AW$54,0))*P1903+INDEX('BCA Inputs'!$BS$14:$BS$54,MATCH(I1903,'BCA Inputs'!$AW$14:$AW$54,0))*Q1903,"")),"")</f>
        <v/>
      </c>
      <c r="AD1903" s="181" t="str">
        <f>IFERROR(IF($B$3="NYSEG",INDEX('BCA Inputs'!$AD$14:$AD$54,MATCH(I1903,'BCA Inputs'!$M$14:$M$54,0))*P1903+INDEX('BCA Inputs'!$AE$14:$AE$54,MATCH(I1903,'BCA Inputs'!$M$14:$M$54,0))*O1903+INDEX('BCA Inputs'!$AF$14:$AF$54,MATCH(I1903,'BCA Inputs'!$M$14:$M$54,0))*Q1903+INDEX('BCA Inputs'!$AG$14:$AG$54,MATCH(I1903,'BCA Inputs'!$M$14:$M$54,0))*F1903+INDEX('BCA Inputs'!$AH$14:$AH$54,MATCH(I1903,'BCA Inputs'!$M$14:$M$54,0))*G1903,IF($B$3="RG&amp;E",INDEX('BCA Inputs'!$BM$14:$BM$54,MATCH(I1903,'BCA Inputs'!$AW$14:$AW$54,0))*P1903+INDEX('BCA Inputs'!$BN$14:$BN$54,MATCH(I1903,'BCA Inputs'!$AW$14:$AW$54,0))*O1903+INDEX('BCA Inputs'!$BO$14:$BO$54,MATCH(I1903,'BCA Inputs'!$AW$14:$AW$54,0))*Q1903+INDEX('BCA Inputs'!$BP$14:$BP$54,MATCH(I1903,'BCA Inputs'!$AW$14:$AW$54,0))*F1903+INDEX('BCA Inputs'!$BQ$14:$BQ$54,MATCH(I1903,'BCA Inputs'!$AW$14:$AW$54,0))*G1903,"")),"")</f>
        <v/>
      </c>
      <c r="AE1903" s="237" t="str">
        <f t="shared" si="296"/>
        <v/>
      </c>
      <c r="AF1903" s="198">
        <f t="shared" si="298"/>
        <v>0</v>
      </c>
      <c r="AG1903" s="239">
        <f t="shared" si="299"/>
        <v>0</v>
      </c>
    </row>
    <row r="1904" spans="1:33">
      <c r="A1904" s="228"/>
      <c r="B1904" s="176"/>
      <c r="C1904" s="229"/>
      <c r="D1904" s="230"/>
      <c r="E1904" s="230"/>
      <c r="F1904" s="230"/>
      <c r="G1904" s="230"/>
      <c r="H1904" s="231"/>
      <c r="I1904" s="231"/>
      <c r="J1904" s="232"/>
      <c r="K1904" s="232"/>
      <c r="L1904" s="232"/>
      <c r="M1904" s="181">
        <f t="shared" si="297"/>
        <v>0</v>
      </c>
      <c r="N1904" s="181">
        <f>IF(H1904="",0,H1904*I1904*'Avoided Water Savings Cost'!$C$16)</f>
        <v>0</v>
      </c>
      <c r="O1904" s="545">
        <f>IF(C1904="",0,IF($B$3="NYSEG",C1904/(1-'Avoided Electric Costs 2020'!$W$21),IF($B$3="RG&amp;E",C1904/(1-'Avoided Electric Costs 2020'!$X$21),"")))</f>
        <v>0</v>
      </c>
      <c r="P1904" s="546">
        <f>IF(D1904="",0,IF($B$3="NYSEG",D1904/(1-'Avoided Electric Costs 2020'!$W$21),IF($B$3="RG&amp;E",D1904/(1-'Avoided Electric Costs 2020'!$X$21),"")))</f>
        <v>0</v>
      </c>
      <c r="Q1904" s="546">
        <f>IF(E1904="",0,IF($B$3="NYSEG",E1904/(1-'Avoided Natural Gas Costs 2020'!$J$34),IF($B$3="RG&amp;E",E1904/(1-'Avoided Natural Gas Costs 2020'!$K$34),"")))</f>
        <v>0</v>
      </c>
      <c r="R1904" s="233" t="str">
        <f>IFERROR(IF(P1904*'BCA Inputs'!$C$1+Q1904*'BCA Inputs'!$C$2+F1904*'BCA Inputs'!$C$2+G1904*'BCA Inputs'!$C$2=0,"",P1904*'BCA Inputs'!$C$1+Q1904*'BCA Inputs'!$C$2+F1904*'BCA Inputs'!$C$2+G1904*'BCA Inputs'!$C$2),"")</f>
        <v/>
      </c>
      <c r="S1904" s="181" t="str">
        <f t="shared" si="290"/>
        <v/>
      </c>
      <c r="T1904" s="181" t="str">
        <f>IFERROR(IF($B$3="NYSEG",(INDEX('BCA Inputs'!$N$14:$N$54,MATCH(I1904,'BCA Inputs'!$M$14:$M$54,0))*P1904+INDEX('BCA Inputs'!$O$14:$O$54,MATCH(I1904,'BCA Inputs'!$M$14:$M$54,0))*O1904+INDEX('BCA Inputs'!P:P,MATCH(I1904,'BCA Inputs'!M:M,0))*Q1904+INDEX('BCA Inputs'!Q:Q,MATCH(I1904,'BCA Inputs'!M:M,0))*F1904+INDEX('BCA Inputs'!R:R,MATCH(I1904,'BCA Inputs'!M:M,0))*G1904)+L1904+N1904,IF($B$3="RG&amp;E",(INDEX('BCA Inputs'!$AX$14:$AX$54,MATCH(I1904,'BCA Inputs'!$AW$14:$AW$54,0))*P1904+INDEX('BCA Inputs'!$AY$14:$AY$54,MATCH(I1904,'BCA Inputs'!$AW$14:$AW$54,0))*O1904+INDEX('BCA Inputs'!$AZ$14:$AZ$54,MATCH(I1904,'BCA Inputs'!$AW$14:$AW$54,0))*Q1904+INDEX('BCA Inputs'!$BA$14:$BA$54,MATCH(I1904,'BCA Inputs'!$AW$14:$AW$54,0))*F1904+INDEX('BCA Inputs'!$BB$14:$BB$54,MATCH(I1904,'BCA Inputs'!$AW$14:$AW$54,0))*G1904)+L1904+N1904,"")),"")</f>
        <v/>
      </c>
      <c r="U1904" s="234" t="str">
        <f t="shared" si="291"/>
        <v/>
      </c>
      <c r="V1904" s="234" t="str">
        <f t="shared" si="292"/>
        <v/>
      </c>
      <c r="W1904" s="234" t="str">
        <f t="shared" si="293"/>
        <v/>
      </c>
      <c r="Y1904" s="235" t="str">
        <f t="shared" si="294"/>
        <v/>
      </c>
      <c r="Z1904" s="236" t="str">
        <f>IFERROR(IF($B$3="NYSEG",INDEX('BCA Inputs'!$X$14:$X$54,MATCH(I1904,'BCA Inputs'!$M$14:$M$54,0))*P1904+INDEX('BCA Inputs'!$Y$14:$Y$54,MATCH(I1904,'BCA Inputs'!$M$14:$M$54,0))*O1904+INDEX('BCA Inputs'!$Z$14:$Z$54,MATCH(I1904,'BCA Inputs'!$M$14:$M$54,0))*Q1904+INDEX('BCA Inputs'!$AA$14:$AA$54,MATCH(I1904,'BCA Inputs'!$M$14:$M$54,0))*F1904+INDEX('BCA Inputs'!$AB$14:$AB$54,MATCH(I1904,'BCA Inputs'!$M$14:$M$54,0))*G1904,IF($B$3="RG&amp;E",INDEX('BCA Inputs'!$BG$14:$BG$54,MATCH(I1904,'BCA Inputs'!$AW$14:$AW$54,0))*P1904+INDEX('BCA Inputs'!$BH$14:$BH$54,MATCH(I1904,'BCA Inputs'!$AW$14:$AW$54,0))*O1904+INDEX('BCA Inputs'!$BI$14:$BI$54,MATCH(I1904,'BCA Inputs'!$AW$14:$AW$54,0))*Q1904+INDEX('BCA Inputs'!$BJ$14:$BJ$54,MATCH(I1904,'BCA Inputs'!$AW$14:$AW$54,0))*F1904+INDEX('BCA Inputs'!$BK$14:$BK$54,MATCH(I1904,'BCA Inputs'!$AW$14:$AW$54,0))*G1904,"")),"")</f>
        <v/>
      </c>
      <c r="AA1904" s="237" t="str">
        <f t="shared" si="295"/>
        <v/>
      </c>
      <c r="AC1904" s="238" t="str">
        <f>IFERROR((K1904+R1904)+IF($B$3="NYSEG",INDEX('BCA Inputs'!$AI$14:$AI$54,MATCH(I1904,'BCA Inputs'!$M$14:$M$54,0))*P1904+INDEX('BCA Inputs'!$AJ$14:$AJ$54,MATCH(I1904,'BCA Inputs'!$M$14:$M$54,0))*Q1904,IF($B$3="RG&amp;E",INDEX('BCA Inputs'!$BR$14:$BR$54,MATCH(I1904,'BCA Inputs'!$AW$14:$AW$54,0))*P1904+INDEX('BCA Inputs'!$BS$14:$BS$54,MATCH(I1904,'BCA Inputs'!$AW$14:$AW$54,0))*Q1904,"")),"")</f>
        <v/>
      </c>
      <c r="AD1904" s="181" t="str">
        <f>IFERROR(IF($B$3="NYSEG",INDEX('BCA Inputs'!$AD$14:$AD$54,MATCH(I1904,'BCA Inputs'!$M$14:$M$54,0))*P1904+INDEX('BCA Inputs'!$AE$14:$AE$54,MATCH(I1904,'BCA Inputs'!$M$14:$M$54,0))*O1904+INDEX('BCA Inputs'!$AF$14:$AF$54,MATCH(I1904,'BCA Inputs'!$M$14:$M$54,0))*Q1904+INDEX('BCA Inputs'!$AG$14:$AG$54,MATCH(I1904,'BCA Inputs'!$M$14:$M$54,0))*F1904+INDEX('BCA Inputs'!$AH$14:$AH$54,MATCH(I1904,'BCA Inputs'!$M$14:$M$54,0))*G1904,IF($B$3="RG&amp;E",INDEX('BCA Inputs'!$BM$14:$BM$54,MATCH(I1904,'BCA Inputs'!$AW$14:$AW$54,0))*P1904+INDEX('BCA Inputs'!$BN$14:$BN$54,MATCH(I1904,'BCA Inputs'!$AW$14:$AW$54,0))*O1904+INDEX('BCA Inputs'!$BO$14:$BO$54,MATCH(I1904,'BCA Inputs'!$AW$14:$AW$54,0))*Q1904+INDEX('BCA Inputs'!$BP$14:$BP$54,MATCH(I1904,'BCA Inputs'!$AW$14:$AW$54,0))*F1904+INDEX('BCA Inputs'!$BQ$14:$BQ$54,MATCH(I1904,'BCA Inputs'!$AW$14:$AW$54,0))*G1904,"")),"")</f>
        <v/>
      </c>
      <c r="AE1904" s="237" t="str">
        <f t="shared" si="296"/>
        <v/>
      </c>
      <c r="AF1904" s="198">
        <f t="shared" si="298"/>
        <v>0</v>
      </c>
      <c r="AG1904" s="239">
        <f t="shared" si="299"/>
        <v>0</v>
      </c>
    </row>
    <row r="1905" spans="1:33">
      <c r="A1905" s="228"/>
      <c r="B1905" s="176"/>
      <c r="C1905" s="229"/>
      <c r="D1905" s="230"/>
      <c r="E1905" s="230"/>
      <c r="F1905" s="230"/>
      <c r="G1905" s="230"/>
      <c r="H1905" s="231"/>
      <c r="I1905" s="231"/>
      <c r="J1905" s="232"/>
      <c r="K1905" s="232"/>
      <c r="L1905" s="232"/>
      <c r="M1905" s="181">
        <f t="shared" si="297"/>
        <v>0</v>
      </c>
      <c r="N1905" s="181">
        <f>IF(H1905="",0,H1905*I1905*'Avoided Water Savings Cost'!$C$16)</f>
        <v>0</v>
      </c>
      <c r="O1905" s="545">
        <f>IF(C1905="",0,IF($B$3="NYSEG",C1905/(1-'Avoided Electric Costs 2020'!$W$21),IF($B$3="RG&amp;E",C1905/(1-'Avoided Electric Costs 2020'!$X$21),"")))</f>
        <v>0</v>
      </c>
      <c r="P1905" s="546">
        <f>IF(D1905="",0,IF($B$3="NYSEG",D1905/(1-'Avoided Electric Costs 2020'!$W$21),IF($B$3="RG&amp;E",D1905/(1-'Avoided Electric Costs 2020'!$X$21),"")))</f>
        <v>0</v>
      </c>
      <c r="Q1905" s="546">
        <f>IF(E1905="",0,IF($B$3="NYSEG",E1905/(1-'Avoided Natural Gas Costs 2020'!$J$34),IF($B$3="RG&amp;E",E1905/(1-'Avoided Natural Gas Costs 2020'!$K$34),"")))</f>
        <v>0</v>
      </c>
      <c r="R1905" s="233" t="str">
        <f>IFERROR(IF(P1905*'BCA Inputs'!$C$1+Q1905*'BCA Inputs'!$C$2+F1905*'BCA Inputs'!$C$2+G1905*'BCA Inputs'!$C$2=0,"",P1905*'BCA Inputs'!$C$1+Q1905*'BCA Inputs'!$C$2+F1905*'BCA Inputs'!$C$2+G1905*'BCA Inputs'!$C$2),"")</f>
        <v/>
      </c>
      <c r="S1905" s="181" t="str">
        <f t="shared" si="290"/>
        <v/>
      </c>
      <c r="T1905" s="181" t="str">
        <f>IFERROR(IF($B$3="NYSEG",(INDEX('BCA Inputs'!$N$14:$N$54,MATCH(I1905,'BCA Inputs'!$M$14:$M$54,0))*P1905+INDEX('BCA Inputs'!$O$14:$O$54,MATCH(I1905,'BCA Inputs'!$M$14:$M$54,0))*O1905+INDEX('BCA Inputs'!P:P,MATCH(I1905,'BCA Inputs'!M:M,0))*Q1905+INDEX('BCA Inputs'!Q:Q,MATCH(I1905,'BCA Inputs'!M:M,0))*F1905+INDEX('BCA Inputs'!R:R,MATCH(I1905,'BCA Inputs'!M:M,0))*G1905)+L1905+N1905,IF($B$3="RG&amp;E",(INDEX('BCA Inputs'!$AX$14:$AX$54,MATCH(I1905,'BCA Inputs'!$AW$14:$AW$54,0))*P1905+INDEX('BCA Inputs'!$AY$14:$AY$54,MATCH(I1905,'BCA Inputs'!$AW$14:$AW$54,0))*O1905+INDEX('BCA Inputs'!$AZ$14:$AZ$54,MATCH(I1905,'BCA Inputs'!$AW$14:$AW$54,0))*Q1905+INDEX('BCA Inputs'!$BA$14:$BA$54,MATCH(I1905,'BCA Inputs'!$AW$14:$AW$54,0))*F1905+INDEX('BCA Inputs'!$BB$14:$BB$54,MATCH(I1905,'BCA Inputs'!$AW$14:$AW$54,0))*G1905)+L1905+N1905,"")),"")</f>
        <v/>
      </c>
      <c r="U1905" s="234" t="str">
        <f t="shared" si="291"/>
        <v/>
      </c>
      <c r="V1905" s="234" t="str">
        <f t="shared" si="292"/>
        <v/>
      </c>
      <c r="W1905" s="234" t="str">
        <f t="shared" si="293"/>
        <v/>
      </c>
      <c r="Y1905" s="235" t="str">
        <f t="shared" si="294"/>
        <v/>
      </c>
      <c r="Z1905" s="236" t="str">
        <f>IFERROR(IF($B$3="NYSEG",INDEX('BCA Inputs'!$X$14:$X$54,MATCH(I1905,'BCA Inputs'!$M$14:$M$54,0))*P1905+INDEX('BCA Inputs'!$Y$14:$Y$54,MATCH(I1905,'BCA Inputs'!$M$14:$M$54,0))*O1905+INDEX('BCA Inputs'!$Z$14:$Z$54,MATCH(I1905,'BCA Inputs'!$M$14:$M$54,0))*Q1905+INDEX('BCA Inputs'!$AA$14:$AA$54,MATCH(I1905,'BCA Inputs'!$M$14:$M$54,0))*F1905+INDEX('BCA Inputs'!$AB$14:$AB$54,MATCH(I1905,'BCA Inputs'!$M$14:$M$54,0))*G1905,IF($B$3="RG&amp;E",INDEX('BCA Inputs'!$BG$14:$BG$54,MATCH(I1905,'BCA Inputs'!$AW$14:$AW$54,0))*P1905+INDEX('BCA Inputs'!$BH$14:$BH$54,MATCH(I1905,'BCA Inputs'!$AW$14:$AW$54,0))*O1905+INDEX('BCA Inputs'!$BI$14:$BI$54,MATCH(I1905,'BCA Inputs'!$AW$14:$AW$54,0))*Q1905+INDEX('BCA Inputs'!$BJ$14:$BJ$54,MATCH(I1905,'BCA Inputs'!$AW$14:$AW$54,0))*F1905+INDEX('BCA Inputs'!$BK$14:$BK$54,MATCH(I1905,'BCA Inputs'!$AW$14:$AW$54,0))*G1905,"")),"")</f>
        <v/>
      </c>
      <c r="AA1905" s="237" t="str">
        <f t="shared" si="295"/>
        <v/>
      </c>
      <c r="AC1905" s="238" t="str">
        <f>IFERROR((K1905+R1905)+IF($B$3="NYSEG",INDEX('BCA Inputs'!$AI$14:$AI$54,MATCH(I1905,'BCA Inputs'!$M$14:$M$54,0))*P1905+INDEX('BCA Inputs'!$AJ$14:$AJ$54,MATCH(I1905,'BCA Inputs'!$M$14:$M$54,0))*Q1905,IF($B$3="RG&amp;E",INDEX('BCA Inputs'!$BR$14:$BR$54,MATCH(I1905,'BCA Inputs'!$AW$14:$AW$54,0))*P1905+INDEX('BCA Inputs'!$BS$14:$BS$54,MATCH(I1905,'BCA Inputs'!$AW$14:$AW$54,0))*Q1905,"")),"")</f>
        <v/>
      </c>
      <c r="AD1905" s="181" t="str">
        <f>IFERROR(IF($B$3="NYSEG",INDEX('BCA Inputs'!$AD$14:$AD$54,MATCH(I1905,'BCA Inputs'!$M$14:$M$54,0))*P1905+INDEX('BCA Inputs'!$AE$14:$AE$54,MATCH(I1905,'BCA Inputs'!$M$14:$M$54,0))*O1905+INDEX('BCA Inputs'!$AF$14:$AF$54,MATCH(I1905,'BCA Inputs'!$M$14:$M$54,0))*Q1905+INDEX('BCA Inputs'!$AG$14:$AG$54,MATCH(I1905,'BCA Inputs'!$M$14:$M$54,0))*F1905+INDEX('BCA Inputs'!$AH$14:$AH$54,MATCH(I1905,'BCA Inputs'!$M$14:$M$54,0))*G1905,IF($B$3="RG&amp;E",INDEX('BCA Inputs'!$BM$14:$BM$54,MATCH(I1905,'BCA Inputs'!$AW$14:$AW$54,0))*P1905+INDEX('BCA Inputs'!$BN$14:$BN$54,MATCH(I1905,'BCA Inputs'!$AW$14:$AW$54,0))*O1905+INDEX('BCA Inputs'!$BO$14:$BO$54,MATCH(I1905,'BCA Inputs'!$AW$14:$AW$54,0))*Q1905+INDEX('BCA Inputs'!$BP$14:$BP$54,MATCH(I1905,'BCA Inputs'!$AW$14:$AW$54,0))*F1905+INDEX('BCA Inputs'!$BQ$14:$BQ$54,MATCH(I1905,'BCA Inputs'!$AW$14:$AW$54,0))*G1905,"")),"")</f>
        <v/>
      </c>
      <c r="AE1905" s="237" t="str">
        <f t="shared" si="296"/>
        <v/>
      </c>
      <c r="AF1905" s="198">
        <f t="shared" si="298"/>
        <v>0</v>
      </c>
      <c r="AG1905" s="239">
        <f t="shared" si="299"/>
        <v>0</v>
      </c>
    </row>
    <row r="1906" spans="1:33">
      <c r="A1906" s="228"/>
      <c r="B1906" s="176"/>
      <c r="C1906" s="229"/>
      <c r="D1906" s="230"/>
      <c r="E1906" s="230"/>
      <c r="F1906" s="230"/>
      <c r="G1906" s="230"/>
      <c r="H1906" s="231"/>
      <c r="I1906" s="231"/>
      <c r="J1906" s="232"/>
      <c r="K1906" s="232"/>
      <c r="L1906" s="232"/>
      <c r="M1906" s="181">
        <f t="shared" si="297"/>
        <v>0</v>
      </c>
      <c r="N1906" s="181">
        <f>IF(H1906="",0,H1906*I1906*'Avoided Water Savings Cost'!$C$16)</f>
        <v>0</v>
      </c>
      <c r="O1906" s="545">
        <f>IF(C1906="",0,IF($B$3="NYSEG",C1906/(1-'Avoided Electric Costs 2020'!$W$21),IF($B$3="RG&amp;E",C1906/(1-'Avoided Electric Costs 2020'!$X$21),"")))</f>
        <v>0</v>
      </c>
      <c r="P1906" s="546">
        <f>IF(D1906="",0,IF($B$3="NYSEG",D1906/(1-'Avoided Electric Costs 2020'!$W$21),IF($B$3="RG&amp;E",D1906/(1-'Avoided Electric Costs 2020'!$X$21),"")))</f>
        <v>0</v>
      </c>
      <c r="Q1906" s="546">
        <f>IF(E1906="",0,IF($B$3="NYSEG",E1906/(1-'Avoided Natural Gas Costs 2020'!$J$34),IF($B$3="RG&amp;E",E1906/(1-'Avoided Natural Gas Costs 2020'!$K$34),"")))</f>
        <v>0</v>
      </c>
      <c r="R1906" s="233" t="str">
        <f>IFERROR(IF(P1906*'BCA Inputs'!$C$1+Q1906*'BCA Inputs'!$C$2+F1906*'BCA Inputs'!$C$2+G1906*'BCA Inputs'!$C$2=0,"",P1906*'BCA Inputs'!$C$1+Q1906*'BCA Inputs'!$C$2+F1906*'BCA Inputs'!$C$2+G1906*'BCA Inputs'!$C$2),"")</f>
        <v/>
      </c>
      <c r="S1906" s="181" t="str">
        <f t="shared" si="290"/>
        <v/>
      </c>
      <c r="T1906" s="181" t="str">
        <f>IFERROR(IF($B$3="NYSEG",(INDEX('BCA Inputs'!$N$14:$N$54,MATCH(I1906,'BCA Inputs'!$M$14:$M$54,0))*P1906+INDEX('BCA Inputs'!$O$14:$O$54,MATCH(I1906,'BCA Inputs'!$M$14:$M$54,0))*O1906+INDEX('BCA Inputs'!P:P,MATCH(I1906,'BCA Inputs'!M:M,0))*Q1906+INDEX('BCA Inputs'!Q:Q,MATCH(I1906,'BCA Inputs'!M:M,0))*F1906+INDEX('BCA Inputs'!R:R,MATCH(I1906,'BCA Inputs'!M:M,0))*G1906)+L1906+N1906,IF($B$3="RG&amp;E",(INDEX('BCA Inputs'!$AX$14:$AX$54,MATCH(I1906,'BCA Inputs'!$AW$14:$AW$54,0))*P1906+INDEX('BCA Inputs'!$AY$14:$AY$54,MATCH(I1906,'BCA Inputs'!$AW$14:$AW$54,0))*O1906+INDEX('BCA Inputs'!$AZ$14:$AZ$54,MATCH(I1906,'BCA Inputs'!$AW$14:$AW$54,0))*Q1906+INDEX('BCA Inputs'!$BA$14:$BA$54,MATCH(I1906,'BCA Inputs'!$AW$14:$AW$54,0))*F1906+INDEX('BCA Inputs'!$BB$14:$BB$54,MATCH(I1906,'BCA Inputs'!$AW$14:$AW$54,0))*G1906)+L1906+N1906,"")),"")</f>
        <v/>
      </c>
      <c r="U1906" s="234" t="str">
        <f t="shared" si="291"/>
        <v/>
      </c>
      <c r="V1906" s="234" t="str">
        <f t="shared" si="292"/>
        <v/>
      </c>
      <c r="W1906" s="234" t="str">
        <f t="shared" si="293"/>
        <v/>
      </c>
      <c r="Y1906" s="235" t="str">
        <f t="shared" si="294"/>
        <v/>
      </c>
      <c r="Z1906" s="236" t="str">
        <f>IFERROR(IF($B$3="NYSEG",INDEX('BCA Inputs'!$X$14:$X$54,MATCH(I1906,'BCA Inputs'!$M$14:$M$54,0))*P1906+INDEX('BCA Inputs'!$Y$14:$Y$54,MATCH(I1906,'BCA Inputs'!$M$14:$M$54,0))*O1906+INDEX('BCA Inputs'!$Z$14:$Z$54,MATCH(I1906,'BCA Inputs'!$M$14:$M$54,0))*Q1906+INDEX('BCA Inputs'!$AA$14:$AA$54,MATCH(I1906,'BCA Inputs'!$M$14:$M$54,0))*F1906+INDEX('BCA Inputs'!$AB$14:$AB$54,MATCH(I1906,'BCA Inputs'!$M$14:$M$54,0))*G1906,IF($B$3="RG&amp;E",INDEX('BCA Inputs'!$BG$14:$BG$54,MATCH(I1906,'BCA Inputs'!$AW$14:$AW$54,0))*P1906+INDEX('BCA Inputs'!$BH$14:$BH$54,MATCH(I1906,'BCA Inputs'!$AW$14:$AW$54,0))*O1906+INDEX('BCA Inputs'!$BI$14:$BI$54,MATCH(I1906,'BCA Inputs'!$AW$14:$AW$54,0))*Q1906+INDEX('BCA Inputs'!$BJ$14:$BJ$54,MATCH(I1906,'BCA Inputs'!$AW$14:$AW$54,0))*F1906+INDEX('BCA Inputs'!$BK$14:$BK$54,MATCH(I1906,'BCA Inputs'!$AW$14:$AW$54,0))*G1906,"")),"")</f>
        <v/>
      </c>
      <c r="AA1906" s="237" t="str">
        <f t="shared" si="295"/>
        <v/>
      </c>
      <c r="AC1906" s="238" t="str">
        <f>IFERROR((K1906+R1906)+IF($B$3="NYSEG",INDEX('BCA Inputs'!$AI$14:$AI$54,MATCH(I1906,'BCA Inputs'!$M$14:$M$54,0))*P1906+INDEX('BCA Inputs'!$AJ$14:$AJ$54,MATCH(I1906,'BCA Inputs'!$M$14:$M$54,0))*Q1906,IF($B$3="RG&amp;E",INDEX('BCA Inputs'!$BR$14:$BR$54,MATCH(I1906,'BCA Inputs'!$AW$14:$AW$54,0))*P1906+INDEX('BCA Inputs'!$BS$14:$BS$54,MATCH(I1906,'BCA Inputs'!$AW$14:$AW$54,0))*Q1906,"")),"")</f>
        <v/>
      </c>
      <c r="AD1906" s="181" t="str">
        <f>IFERROR(IF($B$3="NYSEG",INDEX('BCA Inputs'!$AD$14:$AD$54,MATCH(I1906,'BCA Inputs'!$M$14:$M$54,0))*P1906+INDEX('BCA Inputs'!$AE$14:$AE$54,MATCH(I1906,'BCA Inputs'!$M$14:$M$54,0))*O1906+INDEX('BCA Inputs'!$AF$14:$AF$54,MATCH(I1906,'BCA Inputs'!$M$14:$M$54,0))*Q1906+INDEX('BCA Inputs'!$AG$14:$AG$54,MATCH(I1906,'BCA Inputs'!$M$14:$M$54,0))*F1906+INDEX('BCA Inputs'!$AH$14:$AH$54,MATCH(I1906,'BCA Inputs'!$M$14:$M$54,0))*G1906,IF($B$3="RG&amp;E",INDEX('BCA Inputs'!$BM$14:$BM$54,MATCH(I1906,'BCA Inputs'!$AW$14:$AW$54,0))*P1906+INDEX('BCA Inputs'!$BN$14:$BN$54,MATCH(I1906,'BCA Inputs'!$AW$14:$AW$54,0))*O1906+INDEX('BCA Inputs'!$BO$14:$BO$54,MATCH(I1906,'BCA Inputs'!$AW$14:$AW$54,0))*Q1906+INDEX('BCA Inputs'!$BP$14:$BP$54,MATCH(I1906,'BCA Inputs'!$AW$14:$AW$54,0))*F1906+INDEX('BCA Inputs'!$BQ$14:$BQ$54,MATCH(I1906,'BCA Inputs'!$AW$14:$AW$54,0))*G1906,"")),"")</f>
        <v/>
      </c>
      <c r="AE1906" s="237" t="str">
        <f t="shared" si="296"/>
        <v/>
      </c>
      <c r="AF1906" s="198">
        <f t="shared" si="298"/>
        <v>0</v>
      </c>
      <c r="AG1906" s="239">
        <f t="shared" si="299"/>
        <v>0</v>
      </c>
    </row>
    <row r="1907" spans="1:33">
      <c r="A1907" s="228"/>
      <c r="B1907" s="176"/>
      <c r="C1907" s="229"/>
      <c r="D1907" s="230"/>
      <c r="E1907" s="230"/>
      <c r="F1907" s="230"/>
      <c r="G1907" s="230"/>
      <c r="H1907" s="231"/>
      <c r="I1907" s="231"/>
      <c r="J1907" s="232"/>
      <c r="K1907" s="232"/>
      <c r="L1907" s="232"/>
      <c r="M1907" s="181">
        <f t="shared" si="297"/>
        <v>0</v>
      </c>
      <c r="N1907" s="181">
        <f>IF(H1907="",0,H1907*I1907*'Avoided Water Savings Cost'!$C$16)</f>
        <v>0</v>
      </c>
      <c r="O1907" s="545">
        <f>IF(C1907="",0,IF($B$3="NYSEG",C1907/(1-'Avoided Electric Costs 2020'!$W$21),IF($B$3="RG&amp;E",C1907/(1-'Avoided Electric Costs 2020'!$X$21),"")))</f>
        <v>0</v>
      </c>
      <c r="P1907" s="546">
        <f>IF(D1907="",0,IF($B$3="NYSEG",D1907/(1-'Avoided Electric Costs 2020'!$W$21),IF($B$3="RG&amp;E",D1907/(1-'Avoided Electric Costs 2020'!$X$21),"")))</f>
        <v>0</v>
      </c>
      <c r="Q1907" s="546">
        <f>IF(E1907="",0,IF($B$3="NYSEG",E1907/(1-'Avoided Natural Gas Costs 2020'!$J$34),IF($B$3="RG&amp;E",E1907/(1-'Avoided Natural Gas Costs 2020'!$K$34),"")))</f>
        <v>0</v>
      </c>
      <c r="R1907" s="233" t="str">
        <f>IFERROR(IF(P1907*'BCA Inputs'!$C$1+Q1907*'BCA Inputs'!$C$2+F1907*'BCA Inputs'!$C$2+G1907*'BCA Inputs'!$C$2=0,"",P1907*'BCA Inputs'!$C$1+Q1907*'BCA Inputs'!$C$2+F1907*'BCA Inputs'!$C$2+G1907*'BCA Inputs'!$C$2),"")</f>
        <v/>
      </c>
      <c r="S1907" s="181" t="str">
        <f t="shared" si="290"/>
        <v/>
      </c>
      <c r="T1907" s="181" t="str">
        <f>IFERROR(IF($B$3="NYSEG",(INDEX('BCA Inputs'!$N$14:$N$54,MATCH(I1907,'BCA Inputs'!$M$14:$M$54,0))*P1907+INDEX('BCA Inputs'!$O$14:$O$54,MATCH(I1907,'BCA Inputs'!$M$14:$M$54,0))*O1907+INDEX('BCA Inputs'!P:P,MATCH(I1907,'BCA Inputs'!M:M,0))*Q1907+INDEX('BCA Inputs'!Q:Q,MATCH(I1907,'BCA Inputs'!M:M,0))*F1907+INDEX('BCA Inputs'!R:R,MATCH(I1907,'BCA Inputs'!M:M,0))*G1907)+L1907+N1907,IF($B$3="RG&amp;E",(INDEX('BCA Inputs'!$AX$14:$AX$54,MATCH(I1907,'BCA Inputs'!$AW$14:$AW$54,0))*P1907+INDEX('BCA Inputs'!$AY$14:$AY$54,MATCH(I1907,'BCA Inputs'!$AW$14:$AW$54,0))*O1907+INDEX('BCA Inputs'!$AZ$14:$AZ$54,MATCH(I1907,'BCA Inputs'!$AW$14:$AW$54,0))*Q1907+INDEX('BCA Inputs'!$BA$14:$BA$54,MATCH(I1907,'BCA Inputs'!$AW$14:$AW$54,0))*F1907+INDEX('BCA Inputs'!$BB$14:$BB$54,MATCH(I1907,'BCA Inputs'!$AW$14:$AW$54,0))*G1907)+L1907+N1907,"")),"")</f>
        <v/>
      </c>
      <c r="U1907" s="234" t="str">
        <f t="shared" si="291"/>
        <v/>
      </c>
      <c r="V1907" s="234" t="str">
        <f t="shared" si="292"/>
        <v/>
      </c>
      <c r="W1907" s="234" t="str">
        <f t="shared" si="293"/>
        <v/>
      </c>
      <c r="Y1907" s="235" t="str">
        <f t="shared" si="294"/>
        <v/>
      </c>
      <c r="Z1907" s="236" t="str">
        <f>IFERROR(IF($B$3="NYSEG",INDEX('BCA Inputs'!$X$14:$X$54,MATCH(I1907,'BCA Inputs'!$M$14:$M$54,0))*P1907+INDEX('BCA Inputs'!$Y$14:$Y$54,MATCH(I1907,'BCA Inputs'!$M$14:$M$54,0))*O1907+INDEX('BCA Inputs'!$Z$14:$Z$54,MATCH(I1907,'BCA Inputs'!$M$14:$M$54,0))*Q1907+INDEX('BCA Inputs'!$AA$14:$AA$54,MATCH(I1907,'BCA Inputs'!$M$14:$M$54,0))*F1907+INDEX('BCA Inputs'!$AB$14:$AB$54,MATCH(I1907,'BCA Inputs'!$M$14:$M$54,0))*G1907,IF($B$3="RG&amp;E",INDEX('BCA Inputs'!$BG$14:$BG$54,MATCH(I1907,'BCA Inputs'!$AW$14:$AW$54,0))*P1907+INDEX('BCA Inputs'!$BH$14:$BH$54,MATCH(I1907,'BCA Inputs'!$AW$14:$AW$54,0))*O1907+INDEX('BCA Inputs'!$BI$14:$BI$54,MATCH(I1907,'BCA Inputs'!$AW$14:$AW$54,0))*Q1907+INDEX('BCA Inputs'!$BJ$14:$BJ$54,MATCH(I1907,'BCA Inputs'!$AW$14:$AW$54,0))*F1907+INDEX('BCA Inputs'!$BK$14:$BK$54,MATCH(I1907,'BCA Inputs'!$AW$14:$AW$54,0))*G1907,"")),"")</f>
        <v/>
      </c>
      <c r="AA1907" s="237" t="str">
        <f t="shared" si="295"/>
        <v/>
      </c>
      <c r="AC1907" s="238" t="str">
        <f>IFERROR((K1907+R1907)+IF($B$3="NYSEG",INDEX('BCA Inputs'!$AI$14:$AI$54,MATCH(I1907,'BCA Inputs'!$M$14:$M$54,0))*P1907+INDEX('BCA Inputs'!$AJ$14:$AJ$54,MATCH(I1907,'BCA Inputs'!$M$14:$M$54,0))*Q1907,IF($B$3="RG&amp;E",INDEX('BCA Inputs'!$BR$14:$BR$54,MATCH(I1907,'BCA Inputs'!$AW$14:$AW$54,0))*P1907+INDEX('BCA Inputs'!$BS$14:$BS$54,MATCH(I1907,'BCA Inputs'!$AW$14:$AW$54,0))*Q1907,"")),"")</f>
        <v/>
      </c>
      <c r="AD1907" s="181" t="str">
        <f>IFERROR(IF($B$3="NYSEG",INDEX('BCA Inputs'!$AD$14:$AD$54,MATCH(I1907,'BCA Inputs'!$M$14:$M$54,0))*P1907+INDEX('BCA Inputs'!$AE$14:$AE$54,MATCH(I1907,'BCA Inputs'!$M$14:$M$54,0))*O1907+INDEX('BCA Inputs'!$AF$14:$AF$54,MATCH(I1907,'BCA Inputs'!$M$14:$M$54,0))*Q1907+INDEX('BCA Inputs'!$AG$14:$AG$54,MATCH(I1907,'BCA Inputs'!$M$14:$M$54,0))*F1907+INDEX('BCA Inputs'!$AH$14:$AH$54,MATCH(I1907,'BCA Inputs'!$M$14:$M$54,0))*G1907,IF($B$3="RG&amp;E",INDEX('BCA Inputs'!$BM$14:$BM$54,MATCH(I1907,'BCA Inputs'!$AW$14:$AW$54,0))*P1907+INDEX('BCA Inputs'!$BN$14:$BN$54,MATCH(I1907,'BCA Inputs'!$AW$14:$AW$54,0))*O1907+INDEX('BCA Inputs'!$BO$14:$BO$54,MATCH(I1907,'BCA Inputs'!$AW$14:$AW$54,0))*Q1907+INDEX('BCA Inputs'!$BP$14:$BP$54,MATCH(I1907,'BCA Inputs'!$AW$14:$AW$54,0))*F1907+INDEX('BCA Inputs'!$BQ$14:$BQ$54,MATCH(I1907,'BCA Inputs'!$AW$14:$AW$54,0))*G1907,"")),"")</f>
        <v/>
      </c>
      <c r="AE1907" s="237" t="str">
        <f t="shared" si="296"/>
        <v/>
      </c>
      <c r="AF1907" s="198">
        <f t="shared" si="298"/>
        <v>0</v>
      </c>
      <c r="AG1907" s="239">
        <f t="shared" si="299"/>
        <v>0</v>
      </c>
    </row>
    <row r="1908" spans="1:33">
      <c r="A1908" s="228"/>
      <c r="B1908" s="176"/>
      <c r="C1908" s="229"/>
      <c r="D1908" s="230"/>
      <c r="E1908" s="230"/>
      <c r="F1908" s="230"/>
      <c r="G1908" s="230"/>
      <c r="H1908" s="231"/>
      <c r="I1908" s="231"/>
      <c r="J1908" s="232"/>
      <c r="K1908" s="232"/>
      <c r="L1908" s="232"/>
      <c r="M1908" s="181">
        <f t="shared" si="297"/>
        <v>0</v>
      </c>
      <c r="N1908" s="181">
        <f>IF(H1908="",0,H1908*I1908*'Avoided Water Savings Cost'!$C$16)</f>
        <v>0</v>
      </c>
      <c r="O1908" s="545">
        <f>IF(C1908="",0,IF($B$3="NYSEG",C1908/(1-'Avoided Electric Costs 2020'!$W$21),IF($B$3="RG&amp;E",C1908/(1-'Avoided Electric Costs 2020'!$X$21),"")))</f>
        <v>0</v>
      </c>
      <c r="P1908" s="546">
        <f>IF(D1908="",0,IF($B$3="NYSEG",D1908/(1-'Avoided Electric Costs 2020'!$W$21),IF($B$3="RG&amp;E",D1908/(1-'Avoided Electric Costs 2020'!$X$21),"")))</f>
        <v>0</v>
      </c>
      <c r="Q1908" s="546">
        <f>IF(E1908="",0,IF($B$3="NYSEG",E1908/(1-'Avoided Natural Gas Costs 2020'!$J$34),IF($B$3="RG&amp;E",E1908/(1-'Avoided Natural Gas Costs 2020'!$K$34),"")))</f>
        <v>0</v>
      </c>
      <c r="R1908" s="233" t="str">
        <f>IFERROR(IF(P1908*'BCA Inputs'!$C$1+Q1908*'BCA Inputs'!$C$2+F1908*'BCA Inputs'!$C$2+G1908*'BCA Inputs'!$C$2=0,"",P1908*'BCA Inputs'!$C$1+Q1908*'BCA Inputs'!$C$2+F1908*'BCA Inputs'!$C$2+G1908*'BCA Inputs'!$C$2),"")</f>
        <v/>
      </c>
      <c r="S1908" s="181" t="str">
        <f t="shared" si="290"/>
        <v/>
      </c>
      <c r="T1908" s="181" t="str">
        <f>IFERROR(IF($B$3="NYSEG",(INDEX('BCA Inputs'!$N$14:$N$54,MATCH(I1908,'BCA Inputs'!$M$14:$M$54,0))*P1908+INDEX('BCA Inputs'!$O$14:$O$54,MATCH(I1908,'BCA Inputs'!$M$14:$M$54,0))*O1908+INDEX('BCA Inputs'!P:P,MATCH(I1908,'BCA Inputs'!M:M,0))*Q1908+INDEX('BCA Inputs'!Q:Q,MATCH(I1908,'BCA Inputs'!M:M,0))*F1908+INDEX('BCA Inputs'!R:R,MATCH(I1908,'BCA Inputs'!M:M,0))*G1908)+L1908+N1908,IF($B$3="RG&amp;E",(INDEX('BCA Inputs'!$AX$14:$AX$54,MATCH(I1908,'BCA Inputs'!$AW$14:$AW$54,0))*P1908+INDEX('BCA Inputs'!$AY$14:$AY$54,MATCH(I1908,'BCA Inputs'!$AW$14:$AW$54,0))*O1908+INDEX('BCA Inputs'!$AZ$14:$AZ$54,MATCH(I1908,'BCA Inputs'!$AW$14:$AW$54,0))*Q1908+INDEX('BCA Inputs'!$BA$14:$BA$54,MATCH(I1908,'BCA Inputs'!$AW$14:$AW$54,0))*F1908+INDEX('BCA Inputs'!$BB$14:$BB$54,MATCH(I1908,'BCA Inputs'!$AW$14:$AW$54,0))*G1908)+L1908+N1908,"")),"")</f>
        <v/>
      </c>
      <c r="U1908" s="234" t="str">
        <f t="shared" si="291"/>
        <v/>
      </c>
      <c r="V1908" s="234" t="str">
        <f t="shared" si="292"/>
        <v/>
      </c>
      <c r="W1908" s="234" t="str">
        <f t="shared" si="293"/>
        <v/>
      </c>
      <c r="Y1908" s="235" t="str">
        <f t="shared" si="294"/>
        <v/>
      </c>
      <c r="Z1908" s="236" t="str">
        <f>IFERROR(IF($B$3="NYSEG",INDEX('BCA Inputs'!$X$14:$X$54,MATCH(I1908,'BCA Inputs'!$M$14:$M$54,0))*P1908+INDEX('BCA Inputs'!$Y$14:$Y$54,MATCH(I1908,'BCA Inputs'!$M$14:$M$54,0))*O1908+INDEX('BCA Inputs'!$Z$14:$Z$54,MATCH(I1908,'BCA Inputs'!$M$14:$M$54,0))*Q1908+INDEX('BCA Inputs'!$AA$14:$AA$54,MATCH(I1908,'BCA Inputs'!$M$14:$M$54,0))*F1908+INDEX('BCA Inputs'!$AB$14:$AB$54,MATCH(I1908,'BCA Inputs'!$M$14:$M$54,0))*G1908,IF($B$3="RG&amp;E",INDEX('BCA Inputs'!$BG$14:$BG$54,MATCH(I1908,'BCA Inputs'!$AW$14:$AW$54,0))*P1908+INDEX('BCA Inputs'!$BH$14:$BH$54,MATCH(I1908,'BCA Inputs'!$AW$14:$AW$54,0))*O1908+INDEX('BCA Inputs'!$BI$14:$BI$54,MATCH(I1908,'BCA Inputs'!$AW$14:$AW$54,0))*Q1908+INDEX('BCA Inputs'!$BJ$14:$BJ$54,MATCH(I1908,'BCA Inputs'!$AW$14:$AW$54,0))*F1908+INDEX('BCA Inputs'!$BK$14:$BK$54,MATCH(I1908,'BCA Inputs'!$AW$14:$AW$54,0))*G1908,"")),"")</f>
        <v/>
      </c>
      <c r="AA1908" s="237" t="str">
        <f t="shared" si="295"/>
        <v/>
      </c>
      <c r="AC1908" s="238" t="str">
        <f>IFERROR((K1908+R1908)+IF($B$3="NYSEG",INDEX('BCA Inputs'!$AI$14:$AI$54,MATCH(I1908,'BCA Inputs'!$M$14:$M$54,0))*P1908+INDEX('BCA Inputs'!$AJ$14:$AJ$54,MATCH(I1908,'BCA Inputs'!$M$14:$M$54,0))*Q1908,IF($B$3="RG&amp;E",INDEX('BCA Inputs'!$BR$14:$BR$54,MATCH(I1908,'BCA Inputs'!$AW$14:$AW$54,0))*P1908+INDEX('BCA Inputs'!$BS$14:$BS$54,MATCH(I1908,'BCA Inputs'!$AW$14:$AW$54,0))*Q1908,"")),"")</f>
        <v/>
      </c>
      <c r="AD1908" s="181" t="str">
        <f>IFERROR(IF($B$3="NYSEG",INDEX('BCA Inputs'!$AD$14:$AD$54,MATCH(I1908,'BCA Inputs'!$M$14:$M$54,0))*P1908+INDEX('BCA Inputs'!$AE$14:$AE$54,MATCH(I1908,'BCA Inputs'!$M$14:$M$54,0))*O1908+INDEX('BCA Inputs'!$AF$14:$AF$54,MATCH(I1908,'BCA Inputs'!$M$14:$M$54,0))*Q1908+INDEX('BCA Inputs'!$AG$14:$AG$54,MATCH(I1908,'BCA Inputs'!$M$14:$M$54,0))*F1908+INDEX('BCA Inputs'!$AH$14:$AH$54,MATCH(I1908,'BCA Inputs'!$M$14:$M$54,0))*G1908,IF($B$3="RG&amp;E",INDEX('BCA Inputs'!$BM$14:$BM$54,MATCH(I1908,'BCA Inputs'!$AW$14:$AW$54,0))*P1908+INDEX('BCA Inputs'!$BN$14:$BN$54,MATCH(I1908,'BCA Inputs'!$AW$14:$AW$54,0))*O1908+INDEX('BCA Inputs'!$BO$14:$BO$54,MATCH(I1908,'BCA Inputs'!$AW$14:$AW$54,0))*Q1908+INDEX('BCA Inputs'!$BP$14:$BP$54,MATCH(I1908,'BCA Inputs'!$AW$14:$AW$54,0))*F1908+INDEX('BCA Inputs'!$BQ$14:$BQ$54,MATCH(I1908,'BCA Inputs'!$AW$14:$AW$54,0))*G1908,"")),"")</f>
        <v/>
      </c>
      <c r="AE1908" s="237" t="str">
        <f t="shared" si="296"/>
        <v/>
      </c>
      <c r="AF1908" s="198">
        <f t="shared" si="298"/>
        <v>0</v>
      </c>
      <c r="AG1908" s="239">
        <f t="shared" si="299"/>
        <v>0</v>
      </c>
    </row>
    <row r="1909" spans="1:33">
      <c r="A1909" s="228"/>
      <c r="B1909" s="176"/>
      <c r="C1909" s="229"/>
      <c r="D1909" s="230"/>
      <c r="E1909" s="230"/>
      <c r="F1909" s="230"/>
      <c r="G1909" s="230"/>
      <c r="H1909" s="231"/>
      <c r="I1909" s="231"/>
      <c r="J1909" s="232"/>
      <c r="K1909" s="232"/>
      <c r="L1909" s="232"/>
      <c r="M1909" s="181">
        <f t="shared" si="297"/>
        <v>0</v>
      </c>
      <c r="N1909" s="181">
        <f>IF(H1909="",0,H1909*I1909*'Avoided Water Savings Cost'!$C$16)</f>
        <v>0</v>
      </c>
      <c r="O1909" s="545">
        <f>IF(C1909="",0,IF($B$3="NYSEG",C1909/(1-'Avoided Electric Costs 2020'!$W$21),IF($B$3="RG&amp;E",C1909/(1-'Avoided Electric Costs 2020'!$X$21),"")))</f>
        <v>0</v>
      </c>
      <c r="P1909" s="546">
        <f>IF(D1909="",0,IF($B$3="NYSEG",D1909/(1-'Avoided Electric Costs 2020'!$W$21),IF($B$3="RG&amp;E",D1909/(1-'Avoided Electric Costs 2020'!$X$21),"")))</f>
        <v>0</v>
      </c>
      <c r="Q1909" s="546">
        <f>IF(E1909="",0,IF($B$3="NYSEG",E1909/(1-'Avoided Natural Gas Costs 2020'!$J$34),IF($B$3="RG&amp;E",E1909/(1-'Avoided Natural Gas Costs 2020'!$K$34),"")))</f>
        <v>0</v>
      </c>
      <c r="R1909" s="233" t="str">
        <f>IFERROR(IF(P1909*'BCA Inputs'!$C$1+Q1909*'BCA Inputs'!$C$2+F1909*'BCA Inputs'!$C$2+G1909*'BCA Inputs'!$C$2=0,"",P1909*'BCA Inputs'!$C$1+Q1909*'BCA Inputs'!$C$2+F1909*'BCA Inputs'!$C$2+G1909*'BCA Inputs'!$C$2),"")</f>
        <v/>
      </c>
      <c r="S1909" s="181" t="str">
        <f t="shared" si="290"/>
        <v/>
      </c>
      <c r="T1909" s="181" t="str">
        <f>IFERROR(IF($B$3="NYSEG",(INDEX('BCA Inputs'!$N$14:$N$54,MATCH(I1909,'BCA Inputs'!$M$14:$M$54,0))*P1909+INDEX('BCA Inputs'!$O$14:$O$54,MATCH(I1909,'BCA Inputs'!$M$14:$M$54,0))*O1909+INDEX('BCA Inputs'!P:P,MATCH(I1909,'BCA Inputs'!M:M,0))*Q1909+INDEX('BCA Inputs'!Q:Q,MATCH(I1909,'BCA Inputs'!M:M,0))*F1909+INDEX('BCA Inputs'!R:R,MATCH(I1909,'BCA Inputs'!M:M,0))*G1909)+L1909+N1909,IF($B$3="RG&amp;E",(INDEX('BCA Inputs'!$AX$14:$AX$54,MATCH(I1909,'BCA Inputs'!$AW$14:$AW$54,0))*P1909+INDEX('BCA Inputs'!$AY$14:$AY$54,MATCH(I1909,'BCA Inputs'!$AW$14:$AW$54,0))*O1909+INDEX('BCA Inputs'!$AZ$14:$AZ$54,MATCH(I1909,'BCA Inputs'!$AW$14:$AW$54,0))*Q1909+INDEX('BCA Inputs'!$BA$14:$BA$54,MATCH(I1909,'BCA Inputs'!$AW$14:$AW$54,0))*F1909+INDEX('BCA Inputs'!$BB$14:$BB$54,MATCH(I1909,'BCA Inputs'!$AW$14:$AW$54,0))*G1909)+L1909+N1909,"")),"")</f>
        <v/>
      </c>
      <c r="U1909" s="234" t="str">
        <f t="shared" si="291"/>
        <v/>
      </c>
      <c r="V1909" s="234" t="str">
        <f t="shared" si="292"/>
        <v/>
      </c>
      <c r="W1909" s="234" t="str">
        <f t="shared" si="293"/>
        <v/>
      </c>
      <c r="Y1909" s="235" t="str">
        <f t="shared" si="294"/>
        <v/>
      </c>
      <c r="Z1909" s="236" t="str">
        <f>IFERROR(IF($B$3="NYSEG",INDEX('BCA Inputs'!$X$14:$X$54,MATCH(I1909,'BCA Inputs'!$M$14:$M$54,0))*P1909+INDEX('BCA Inputs'!$Y$14:$Y$54,MATCH(I1909,'BCA Inputs'!$M$14:$M$54,0))*O1909+INDEX('BCA Inputs'!$Z$14:$Z$54,MATCH(I1909,'BCA Inputs'!$M$14:$M$54,0))*Q1909+INDEX('BCA Inputs'!$AA$14:$AA$54,MATCH(I1909,'BCA Inputs'!$M$14:$M$54,0))*F1909+INDEX('BCA Inputs'!$AB$14:$AB$54,MATCH(I1909,'BCA Inputs'!$M$14:$M$54,0))*G1909,IF($B$3="RG&amp;E",INDEX('BCA Inputs'!$BG$14:$BG$54,MATCH(I1909,'BCA Inputs'!$AW$14:$AW$54,0))*P1909+INDEX('BCA Inputs'!$BH$14:$BH$54,MATCH(I1909,'BCA Inputs'!$AW$14:$AW$54,0))*O1909+INDEX('BCA Inputs'!$BI$14:$BI$54,MATCH(I1909,'BCA Inputs'!$AW$14:$AW$54,0))*Q1909+INDEX('BCA Inputs'!$BJ$14:$BJ$54,MATCH(I1909,'BCA Inputs'!$AW$14:$AW$54,0))*F1909+INDEX('BCA Inputs'!$BK$14:$BK$54,MATCH(I1909,'BCA Inputs'!$AW$14:$AW$54,0))*G1909,"")),"")</f>
        <v/>
      </c>
      <c r="AA1909" s="237" t="str">
        <f t="shared" si="295"/>
        <v/>
      </c>
      <c r="AC1909" s="238" t="str">
        <f>IFERROR((K1909+R1909)+IF($B$3="NYSEG",INDEX('BCA Inputs'!$AI$14:$AI$54,MATCH(I1909,'BCA Inputs'!$M$14:$M$54,0))*P1909+INDEX('BCA Inputs'!$AJ$14:$AJ$54,MATCH(I1909,'BCA Inputs'!$M$14:$M$54,0))*Q1909,IF($B$3="RG&amp;E",INDEX('BCA Inputs'!$BR$14:$BR$54,MATCH(I1909,'BCA Inputs'!$AW$14:$AW$54,0))*P1909+INDEX('BCA Inputs'!$BS$14:$BS$54,MATCH(I1909,'BCA Inputs'!$AW$14:$AW$54,0))*Q1909,"")),"")</f>
        <v/>
      </c>
      <c r="AD1909" s="181" t="str">
        <f>IFERROR(IF($B$3="NYSEG",INDEX('BCA Inputs'!$AD$14:$AD$54,MATCH(I1909,'BCA Inputs'!$M$14:$M$54,0))*P1909+INDEX('BCA Inputs'!$AE$14:$AE$54,MATCH(I1909,'BCA Inputs'!$M$14:$M$54,0))*O1909+INDEX('BCA Inputs'!$AF$14:$AF$54,MATCH(I1909,'BCA Inputs'!$M$14:$M$54,0))*Q1909+INDEX('BCA Inputs'!$AG$14:$AG$54,MATCH(I1909,'BCA Inputs'!$M$14:$M$54,0))*F1909+INDEX('BCA Inputs'!$AH$14:$AH$54,MATCH(I1909,'BCA Inputs'!$M$14:$M$54,0))*G1909,IF($B$3="RG&amp;E",INDEX('BCA Inputs'!$BM$14:$BM$54,MATCH(I1909,'BCA Inputs'!$AW$14:$AW$54,0))*P1909+INDEX('BCA Inputs'!$BN$14:$BN$54,MATCH(I1909,'BCA Inputs'!$AW$14:$AW$54,0))*O1909+INDEX('BCA Inputs'!$BO$14:$BO$54,MATCH(I1909,'BCA Inputs'!$AW$14:$AW$54,0))*Q1909+INDEX('BCA Inputs'!$BP$14:$BP$54,MATCH(I1909,'BCA Inputs'!$AW$14:$AW$54,0))*F1909+INDEX('BCA Inputs'!$BQ$14:$BQ$54,MATCH(I1909,'BCA Inputs'!$AW$14:$AW$54,0))*G1909,"")),"")</f>
        <v/>
      </c>
      <c r="AE1909" s="237" t="str">
        <f t="shared" si="296"/>
        <v/>
      </c>
      <c r="AF1909" s="198">
        <f t="shared" si="298"/>
        <v>0</v>
      </c>
      <c r="AG1909" s="239">
        <f t="shared" si="299"/>
        <v>0</v>
      </c>
    </row>
    <row r="1910" spans="1:33">
      <c r="A1910" s="228"/>
      <c r="B1910" s="176"/>
      <c r="C1910" s="229"/>
      <c r="D1910" s="230"/>
      <c r="E1910" s="230"/>
      <c r="F1910" s="230"/>
      <c r="G1910" s="230"/>
      <c r="H1910" s="231"/>
      <c r="I1910" s="231"/>
      <c r="J1910" s="232"/>
      <c r="K1910" s="232"/>
      <c r="L1910" s="232"/>
      <c r="M1910" s="181">
        <f t="shared" si="297"/>
        <v>0</v>
      </c>
      <c r="N1910" s="181">
        <f>IF(H1910="",0,H1910*I1910*'Avoided Water Savings Cost'!$C$16)</f>
        <v>0</v>
      </c>
      <c r="O1910" s="545">
        <f>IF(C1910="",0,IF($B$3="NYSEG",C1910/(1-'Avoided Electric Costs 2020'!$W$21),IF($B$3="RG&amp;E",C1910/(1-'Avoided Electric Costs 2020'!$X$21),"")))</f>
        <v>0</v>
      </c>
      <c r="P1910" s="546">
        <f>IF(D1910="",0,IF($B$3="NYSEG",D1910/(1-'Avoided Electric Costs 2020'!$W$21),IF($B$3="RG&amp;E",D1910/(1-'Avoided Electric Costs 2020'!$X$21),"")))</f>
        <v>0</v>
      </c>
      <c r="Q1910" s="546">
        <f>IF(E1910="",0,IF($B$3="NYSEG",E1910/(1-'Avoided Natural Gas Costs 2020'!$J$34),IF($B$3="RG&amp;E",E1910/(1-'Avoided Natural Gas Costs 2020'!$K$34),"")))</f>
        <v>0</v>
      </c>
      <c r="R1910" s="233" t="str">
        <f>IFERROR(IF(P1910*'BCA Inputs'!$C$1+Q1910*'BCA Inputs'!$C$2+F1910*'BCA Inputs'!$C$2+G1910*'BCA Inputs'!$C$2=0,"",P1910*'BCA Inputs'!$C$1+Q1910*'BCA Inputs'!$C$2+F1910*'BCA Inputs'!$C$2+G1910*'BCA Inputs'!$C$2),"")</f>
        <v/>
      </c>
      <c r="S1910" s="181" t="str">
        <f t="shared" si="290"/>
        <v/>
      </c>
      <c r="T1910" s="181" t="str">
        <f>IFERROR(IF($B$3="NYSEG",(INDEX('BCA Inputs'!$N$14:$N$54,MATCH(I1910,'BCA Inputs'!$M$14:$M$54,0))*P1910+INDEX('BCA Inputs'!$O$14:$O$54,MATCH(I1910,'BCA Inputs'!$M$14:$M$54,0))*O1910+INDEX('BCA Inputs'!P:P,MATCH(I1910,'BCA Inputs'!M:M,0))*Q1910+INDEX('BCA Inputs'!Q:Q,MATCH(I1910,'BCA Inputs'!M:M,0))*F1910+INDEX('BCA Inputs'!R:R,MATCH(I1910,'BCA Inputs'!M:M,0))*G1910)+L1910+N1910,IF($B$3="RG&amp;E",(INDEX('BCA Inputs'!$AX$14:$AX$54,MATCH(I1910,'BCA Inputs'!$AW$14:$AW$54,0))*P1910+INDEX('BCA Inputs'!$AY$14:$AY$54,MATCH(I1910,'BCA Inputs'!$AW$14:$AW$54,0))*O1910+INDEX('BCA Inputs'!$AZ$14:$AZ$54,MATCH(I1910,'BCA Inputs'!$AW$14:$AW$54,0))*Q1910+INDEX('BCA Inputs'!$BA$14:$BA$54,MATCH(I1910,'BCA Inputs'!$AW$14:$AW$54,0))*F1910+INDEX('BCA Inputs'!$BB$14:$BB$54,MATCH(I1910,'BCA Inputs'!$AW$14:$AW$54,0))*G1910)+L1910+N1910,"")),"")</f>
        <v/>
      </c>
      <c r="U1910" s="234" t="str">
        <f t="shared" si="291"/>
        <v/>
      </c>
      <c r="V1910" s="234" t="str">
        <f t="shared" si="292"/>
        <v/>
      </c>
      <c r="W1910" s="234" t="str">
        <f t="shared" si="293"/>
        <v/>
      </c>
      <c r="Y1910" s="235" t="str">
        <f t="shared" si="294"/>
        <v/>
      </c>
      <c r="Z1910" s="236" t="str">
        <f>IFERROR(IF($B$3="NYSEG",INDEX('BCA Inputs'!$X$14:$X$54,MATCH(I1910,'BCA Inputs'!$M$14:$M$54,0))*P1910+INDEX('BCA Inputs'!$Y$14:$Y$54,MATCH(I1910,'BCA Inputs'!$M$14:$M$54,0))*O1910+INDEX('BCA Inputs'!$Z$14:$Z$54,MATCH(I1910,'BCA Inputs'!$M$14:$M$54,0))*Q1910+INDEX('BCA Inputs'!$AA$14:$AA$54,MATCH(I1910,'BCA Inputs'!$M$14:$M$54,0))*F1910+INDEX('BCA Inputs'!$AB$14:$AB$54,MATCH(I1910,'BCA Inputs'!$M$14:$M$54,0))*G1910,IF($B$3="RG&amp;E",INDEX('BCA Inputs'!$BG$14:$BG$54,MATCH(I1910,'BCA Inputs'!$AW$14:$AW$54,0))*P1910+INDEX('BCA Inputs'!$BH$14:$BH$54,MATCH(I1910,'BCA Inputs'!$AW$14:$AW$54,0))*O1910+INDEX('BCA Inputs'!$BI$14:$BI$54,MATCH(I1910,'BCA Inputs'!$AW$14:$AW$54,0))*Q1910+INDEX('BCA Inputs'!$BJ$14:$BJ$54,MATCH(I1910,'BCA Inputs'!$AW$14:$AW$54,0))*F1910+INDEX('BCA Inputs'!$BK$14:$BK$54,MATCH(I1910,'BCA Inputs'!$AW$14:$AW$54,0))*G1910,"")),"")</f>
        <v/>
      </c>
      <c r="AA1910" s="237" t="str">
        <f t="shared" si="295"/>
        <v/>
      </c>
      <c r="AC1910" s="238" t="str">
        <f>IFERROR((K1910+R1910)+IF($B$3="NYSEG",INDEX('BCA Inputs'!$AI$14:$AI$54,MATCH(I1910,'BCA Inputs'!$M$14:$M$54,0))*P1910+INDEX('BCA Inputs'!$AJ$14:$AJ$54,MATCH(I1910,'BCA Inputs'!$M$14:$M$54,0))*Q1910,IF($B$3="RG&amp;E",INDEX('BCA Inputs'!$BR$14:$BR$54,MATCH(I1910,'BCA Inputs'!$AW$14:$AW$54,0))*P1910+INDEX('BCA Inputs'!$BS$14:$BS$54,MATCH(I1910,'BCA Inputs'!$AW$14:$AW$54,0))*Q1910,"")),"")</f>
        <v/>
      </c>
      <c r="AD1910" s="181" t="str">
        <f>IFERROR(IF($B$3="NYSEG",INDEX('BCA Inputs'!$AD$14:$AD$54,MATCH(I1910,'BCA Inputs'!$M$14:$M$54,0))*P1910+INDEX('BCA Inputs'!$AE$14:$AE$54,MATCH(I1910,'BCA Inputs'!$M$14:$M$54,0))*O1910+INDEX('BCA Inputs'!$AF$14:$AF$54,MATCH(I1910,'BCA Inputs'!$M$14:$M$54,0))*Q1910+INDEX('BCA Inputs'!$AG$14:$AG$54,MATCH(I1910,'BCA Inputs'!$M$14:$M$54,0))*F1910+INDEX('BCA Inputs'!$AH$14:$AH$54,MATCH(I1910,'BCA Inputs'!$M$14:$M$54,0))*G1910,IF($B$3="RG&amp;E",INDEX('BCA Inputs'!$BM$14:$BM$54,MATCH(I1910,'BCA Inputs'!$AW$14:$AW$54,0))*P1910+INDEX('BCA Inputs'!$BN$14:$BN$54,MATCH(I1910,'BCA Inputs'!$AW$14:$AW$54,0))*O1910+INDEX('BCA Inputs'!$BO$14:$BO$54,MATCH(I1910,'BCA Inputs'!$AW$14:$AW$54,0))*Q1910+INDEX('BCA Inputs'!$BP$14:$BP$54,MATCH(I1910,'BCA Inputs'!$AW$14:$AW$54,0))*F1910+INDEX('BCA Inputs'!$BQ$14:$BQ$54,MATCH(I1910,'BCA Inputs'!$AW$14:$AW$54,0))*G1910,"")),"")</f>
        <v/>
      </c>
      <c r="AE1910" s="237" t="str">
        <f t="shared" si="296"/>
        <v/>
      </c>
      <c r="AF1910" s="198">
        <f t="shared" si="298"/>
        <v>0</v>
      </c>
      <c r="AG1910" s="239">
        <f t="shared" si="299"/>
        <v>0</v>
      </c>
    </row>
    <row r="1911" spans="1:33">
      <c r="A1911" s="228"/>
      <c r="B1911" s="176"/>
      <c r="C1911" s="229"/>
      <c r="D1911" s="230"/>
      <c r="E1911" s="230"/>
      <c r="F1911" s="230"/>
      <c r="G1911" s="230"/>
      <c r="H1911" s="231"/>
      <c r="I1911" s="231"/>
      <c r="J1911" s="232"/>
      <c r="K1911" s="232"/>
      <c r="L1911" s="232"/>
      <c r="M1911" s="181">
        <f t="shared" si="297"/>
        <v>0</v>
      </c>
      <c r="N1911" s="181">
        <f>IF(H1911="",0,H1911*I1911*'Avoided Water Savings Cost'!$C$16)</f>
        <v>0</v>
      </c>
      <c r="O1911" s="545">
        <f>IF(C1911="",0,IF($B$3="NYSEG",C1911/(1-'Avoided Electric Costs 2020'!$W$21),IF($B$3="RG&amp;E",C1911/(1-'Avoided Electric Costs 2020'!$X$21),"")))</f>
        <v>0</v>
      </c>
      <c r="P1911" s="546">
        <f>IF(D1911="",0,IF($B$3="NYSEG",D1911/(1-'Avoided Electric Costs 2020'!$W$21),IF($B$3="RG&amp;E",D1911/(1-'Avoided Electric Costs 2020'!$X$21),"")))</f>
        <v>0</v>
      </c>
      <c r="Q1911" s="546">
        <f>IF(E1911="",0,IF($B$3="NYSEG",E1911/(1-'Avoided Natural Gas Costs 2020'!$J$34),IF($B$3="RG&amp;E",E1911/(1-'Avoided Natural Gas Costs 2020'!$K$34),"")))</f>
        <v>0</v>
      </c>
      <c r="R1911" s="233" t="str">
        <f>IFERROR(IF(P1911*'BCA Inputs'!$C$1+Q1911*'BCA Inputs'!$C$2+F1911*'BCA Inputs'!$C$2+G1911*'BCA Inputs'!$C$2=0,"",P1911*'BCA Inputs'!$C$1+Q1911*'BCA Inputs'!$C$2+F1911*'BCA Inputs'!$C$2+G1911*'BCA Inputs'!$C$2),"")</f>
        <v/>
      </c>
      <c r="S1911" s="181" t="str">
        <f t="shared" si="290"/>
        <v/>
      </c>
      <c r="T1911" s="181" t="str">
        <f>IFERROR(IF($B$3="NYSEG",(INDEX('BCA Inputs'!$N$14:$N$54,MATCH(I1911,'BCA Inputs'!$M$14:$M$54,0))*P1911+INDEX('BCA Inputs'!$O$14:$O$54,MATCH(I1911,'BCA Inputs'!$M$14:$M$54,0))*O1911+INDEX('BCA Inputs'!P:P,MATCH(I1911,'BCA Inputs'!M:M,0))*Q1911+INDEX('BCA Inputs'!Q:Q,MATCH(I1911,'BCA Inputs'!M:M,0))*F1911+INDEX('BCA Inputs'!R:R,MATCH(I1911,'BCA Inputs'!M:M,0))*G1911)+L1911+N1911,IF($B$3="RG&amp;E",(INDEX('BCA Inputs'!$AX$14:$AX$54,MATCH(I1911,'BCA Inputs'!$AW$14:$AW$54,0))*P1911+INDEX('BCA Inputs'!$AY$14:$AY$54,MATCH(I1911,'BCA Inputs'!$AW$14:$AW$54,0))*O1911+INDEX('BCA Inputs'!$AZ$14:$AZ$54,MATCH(I1911,'BCA Inputs'!$AW$14:$AW$54,0))*Q1911+INDEX('BCA Inputs'!$BA$14:$BA$54,MATCH(I1911,'BCA Inputs'!$AW$14:$AW$54,0))*F1911+INDEX('BCA Inputs'!$BB$14:$BB$54,MATCH(I1911,'BCA Inputs'!$AW$14:$AW$54,0))*G1911)+L1911+N1911,"")),"")</f>
        <v/>
      </c>
      <c r="U1911" s="234" t="str">
        <f t="shared" si="291"/>
        <v/>
      </c>
      <c r="V1911" s="234" t="str">
        <f t="shared" si="292"/>
        <v/>
      </c>
      <c r="W1911" s="234" t="str">
        <f t="shared" si="293"/>
        <v/>
      </c>
      <c r="Y1911" s="235" t="str">
        <f t="shared" si="294"/>
        <v/>
      </c>
      <c r="Z1911" s="236" t="str">
        <f>IFERROR(IF($B$3="NYSEG",INDEX('BCA Inputs'!$X$14:$X$54,MATCH(I1911,'BCA Inputs'!$M$14:$M$54,0))*P1911+INDEX('BCA Inputs'!$Y$14:$Y$54,MATCH(I1911,'BCA Inputs'!$M$14:$M$54,0))*O1911+INDEX('BCA Inputs'!$Z$14:$Z$54,MATCH(I1911,'BCA Inputs'!$M$14:$M$54,0))*Q1911+INDEX('BCA Inputs'!$AA$14:$AA$54,MATCH(I1911,'BCA Inputs'!$M$14:$M$54,0))*F1911+INDEX('BCA Inputs'!$AB$14:$AB$54,MATCH(I1911,'BCA Inputs'!$M$14:$M$54,0))*G1911,IF($B$3="RG&amp;E",INDEX('BCA Inputs'!$BG$14:$BG$54,MATCH(I1911,'BCA Inputs'!$AW$14:$AW$54,0))*P1911+INDEX('BCA Inputs'!$BH$14:$BH$54,MATCH(I1911,'BCA Inputs'!$AW$14:$AW$54,0))*O1911+INDEX('BCA Inputs'!$BI$14:$BI$54,MATCH(I1911,'BCA Inputs'!$AW$14:$AW$54,0))*Q1911+INDEX('BCA Inputs'!$BJ$14:$BJ$54,MATCH(I1911,'BCA Inputs'!$AW$14:$AW$54,0))*F1911+INDEX('BCA Inputs'!$BK$14:$BK$54,MATCH(I1911,'BCA Inputs'!$AW$14:$AW$54,0))*G1911,"")),"")</f>
        <v/>
      </c>
      <c r="AA1911" s="237" t="str">
        <f t="shared" si="295"/>
        <v/>
      </c>
      <c r="AC1911" s="238" t="str">
        <f>IFERROR((K1911+R1911)+IF($B$3="NYSEG",INDEX('BCA Inputs'!$AI$14:$AI$54,MATCH(I1911,'BCA Inputs'!$M$14:$M$54,0))*P1911+INDEX('BCA Inputs'!$AJ$14:$AJ$54,MATCH(I1911,'BCA Inputs'!$M$14:$M$54,0))*Q1911,IF($B$3="RG&amp;E",INDEX('BCA Inputs'!$BR$14:$BR$54,MATCH(I1911,'BCA Inputs'!$AW$14:$AW$54,0))*P1911+INDEX('BCA Inputs'!$BS$14:$BS$54,MATCH(I1911,'BCA Inputs'!$AW$14:$AW$54,0))*Q1911,"")),"")</f>
        <v/>
      </c>
      <c r="AD1911" s="181" t="str">
        <f>IFERROR(IF($B$3="NYSEG",INDEX('BCA Inputs'!$AD$14:$AD$54,MATCH(I1911,'BCA Inputs'!$M$14:$M$54,0))*P1911+INDEX('BCA Inputs'!$AE$14:$AE$54,MATCH(I1911,'BCA Inputs'!$M$14:$M$54,0))*O1911+INDEX('BCA Inputs'!$AF$14:$AF$54,MATCH(I1911,'BCA Inputs'!$M$14:$M$54,0))*Q1911+INDEX('BCA Inputs'!$AG$14:$AG$54,MATCH(I1911,'BCA Inputs'!$M$14:$M$54,0))*F1911+INDEX('BCA Inputs'!$AH$14:$AH$54,MATCH(I1911,'BCA Inputs'!$M$14:$M$54,0))*G1911,IF($B$3="RG&amp;E",INDEX('BCA Inputs'!$BM$14:$BM$54,MATCH(I1911,'BCA Inputs'!$AW$14:$AW$54,0))*P1911+INDEX('BCA Inputs'!$BN$14:$BN$54,MATCH(I1911,'BCA Inputs'!$AW$14:$AW$54,0))*O1911+INDEX('BCA Inputs'!$BO$14:$BO$54,MATCH(I1911,'BCA Inputs'!$AW$14:$AW$54,0))*Q1911+INDEX('BCA Inputs'!$BP$14:$BP$54,MATCH(I1911,'BCA Inputs'!$AW$14:$AW$54,0))*F1911+INDEX('BCA Inputs'!$BQ$14:$BQ$54,MATCH(I1911,'BCA Inputs'!$AW$14:$AW$54,0))*G1911,"")),"")</f>
        <v/>
      </c>
      <c r="AE1911" s="237" t="str">
        <f t="shared" si="296"/>
        <v/>
      </c>
      <c r="AF1911" s="198">
        <f t="shared" si="298"/>
        <v>0</v>
      </c>
      <c r="AG1911" s="239">
        <f t="shared" si="299"/>
        <v>0</v>
      </c>
    </row>
    <row r="1912" spans="1:33">
      <c r="A1912" s="228"/>
      <c r="B1912" s="176"/>
      <c r="C1912" s="229"/>
      <c r="D1912" s="230"/>
      <c r="E1912" s="230"/>
      <c r="F1912" s="230"/>
      <c r="G1912" s="230"/>
      <c r="H1912" s="231"/>
      <c r="I1912" s="231"/>
      <c r="J1912" s="232"/>
      <c r="K1912" s="232"/>
      <c r="L1912" s="232"/>
      <c r="M1912" s="181">
        <f t="shared" si="297"/>
        <v>0</v>
      </c>
      <c r="N1912" s="181">
        <f>IF(H1912="",0,H1912*I1912*'Avoided Water Savings Cost'!$C$16)</f>
        <v>0</v>
      </c>
      <c r="O1912" s="545">
        <f>IF(C1912="",0,IF($B$3="NYSEG",C1912/(1-'Avoided Electric Costs 2020'!$W$21),IF($B$3="RG&amp;E",C1912/(1-'Avoided Electric Costs 2020'!$X$21),"")))</f>
        <v>0</v>
      </c>
      <c r="P1912" s="546">
        <f>IF(D1912="",0,IF($B$3="NYSEG",D1912/(1-'Avoided Electric Costs 2020'!$W$21),IF($B$3="RG&amp;E",D1912/(1-'Avoided Electric Costs 2020'!$X$21),"")))</f>
        <v>0</v>
      </c>
      <c r="Q1912" s="546">
        <f>IF(E1912="",0,IF($B$3="NYSEG",E1912/(1-'Avoided Natural Gas Costs 2020'!$J$34),IF($B$3="RG&amp;E",E1912/(1-'Avoided Natural Gas Costs 2020'!$K$34),"")))</f>
        <v>0</v>
      </c>
      <c r="R1912" s="233" t="str">
        <f>IFERROR(IF(P1912*'BCA Inputs'!$C$1+Q1912*'BCA Inputs'!$C$2+F1912*'BCA Inputs'!$C$2+G1912*'BCA Inputs'!$C$2=0,"",P1912*'BCA Inputs'!$C$1+Q1912*'BCA Inputs'!$C$2+F1912*'BCA Inputs'!$C$2+G1912*'BCA Inputs'!$C$2),"")</f>
        <v/>
      </c>
      <c r="S1912" s="181" t="str">
        <f t="shared" si="290"/>
        <v/>
      </c>
      <c r="T1912" s="181" t="str">
        <f>IFERROR(IF($B$3="NYSEG",(INDEX('BCA Inputs'!$N$14:$N$54,MATCH(I1912,'BCA Inputs'!$M$14:$M$54,0))*P1912+INDEX('BCA Inputs'!$O$14:$O$54,MATCH(I1912,'BCA Inputs'!$M$14:$M$54,0))*O1912+INDEX('BCA Inputs'!P:P,MATCH(I1912,'BCA Inputs'!M:M,0))*Q1912+INDEX('BCA Inputs'!Q:Q,MATCH(I1912,'BCA Inputs'!M:M,0))*F1912+INDEX('BCA Inputs'!R:R,MATCH(I1912,'BCA Inputs'!M:M,0))*G1912)+L1912+N1912,IF($B$3="RG&amp;E",(INDEX('BCA Inputs'!$AX$14:$AX$54,MATCH(I1912,'BCA Inputs'!$AW$14:$AW$54,0))*P1912+INDEX('BCA Inputs'!$AY$14:$AY$54,MATCH(I1912,'BCA Inputs'!$AW$14:$AW$54,0))*O1912+INDEX('BCA Inputs'!$AZ$14:$AZ$54,MATCH(I1912,'BCA Inputs'!$AW$14:$AW$54,0))*Q1912+INDEX('BCA Inputs'!$BA$14:$BA$54,MATCH(I1912,'BCA Inputs'!$AW$14:$AW$54,0))*F1912+INDEX('BCA Inputs'!$BB$14:$BB$54,MATCH(I1912,'BCA Inputs'!$AW$14:$AW$54,0))*G1912)+L1912+N1912,"")),"")</f>
        <v/>
      </c>
      <c r="U1912" s="234" t="str">
        <f t="shared" si="291"/>
        <v/>
      </c>
      <c r="V1912" s="234" t="str">
        <f t="shared" si="292"/>
        <v/>
      </c>
      <c r="W1912" s="234" t="str">
        <f t="shared" si="293"/>
        <v/>
      </c>
      <c r="Y1912" s="235" t="str">
        <f t="shared" si="294"/>
        <v/>
      </c>
      <c r="Z1912" s="236" t="str">
        <f>IFERROR(IF($B$3="NYSEG",INDEX('BCA Inputs'!$X$14:$X$54,MATCH(I1912,'BCA Inputs'!$M$14:$M$54,0))*P1912+INDEX('BCA Inputs'!$Y$14:$Y$54,MATCH(I1912,'BCA Inputs'!$M$14:$M$54,0))*O1912+INDEX('BCA Inputs'!$Z$14:$Z$54,MATCH(I1912,'BCA Inputs'!$M$14:$M$54,0))*Q1912+INDEX('BCA Inputs'!$AA$14:$AA$54,MATCH(I1912,'BCA Inputs'!$M$14:$M$54,0))*F1912+INDEX('BCA Inputs'!$AB$14:$AB$54,MATCH(I1912,'BCA Inputs'!$M$14:$M$54,0))*G1912,IF($B$3="RG&amp;E",INDEX('BCA Inputs'!$BG$14:$BG$54,MATCH(I1912,'BCA Inputs'!$AW$14:$AW$54,0))*P1912+INDEX('BCA Inputs'!$BH$14:$BH$54,MATCH(I1912,'BCA Inputs'!$AW$14:$AW$54,0))*O1912+INDEX('BCA Inputs'!$BI$14:$BI$54,MATCH(I1912,'BCA Inputs'!$AW$14:$AW$54,0))*Q1912+INDEX('BCA Inputs'!$BJ$14:$BJ$54,MATCH(I1912,'BCA Inputs'!$AW$14:$AW$54,0))*F1912+INDEX('BCA Inputs'!$BK$14:$BK$54,MATCH(I1912,'BCA Inputs'!$AW$14:$AW$54,0))*G1912,"")),"")</f>
        <v/>
      </c>
      <c r="AA1912" s="237" t="str">
        <f t="shared" si="295"/>
        <v/>
      </c>
      <c r="AC1912" s="238" t="str">
        <f>IFERROR((K1912+R1912)+IF($B$3="NYSEG",INDEX('BCA Inputs'!$AI$14:$AI$54,MATCH(I1912,'BCA Inputs'!$M$14:$M$54,0))*P1912+INDEX('BCA Inputs'!$AJ$14:$AJ$54,MATCH(I1912,'BCA Inputs'!$M$14:$M$54,0))*Q1912,IF($B$3="RG&amp;E",INDEX('BCA Inputs'!$BR$14:$BR$54,MATCH(I1912,'BCA Inputs'!$AW$14:$AW$54,0))*P1912+INDEX('BCA Inputs'!$BS$14:$BS$54,MATCH(I1912,'BCA Inputs'!$AW$14:$AW$54,0))*Q1912,"")),"")</f>
        <v/>
      </c>
      <c r="AD1912" s="181" t="str">
        <f>IFERROR(IF($B$3="NYSEG",INDEX('BCA Inputs'!$AD$14:$AD$54,MATCH(I1912,'BCA Inputs'!$M$14:$M$54,0))*P1912+INDEX('BCA Inputs'!$AE$14:$AE$54,MATCH(I1912,'BCA Inputs'!$M$14:$M$54,0))*O1912+INDEX('BCA Inputs'!$AF$14:$AF$54,MATCH(I1912,'BCA Inputs'!$M$14:$M$54,0))*Q1912+INDEX('BCA Inputs'!$AG$14:$AG$54,MATCH(I1912,'BCA Inputs'!$M$14:$M$54,0))*F1912+INDEX('BCA Inputs'!$AH$14:$AH$54,MATCH(I1912,'BCA Inputs'!$M$14:$M$54,0))*G1912,IF($B$3="RG&amp;E",INDEX('BCA Inputs'!$BM$14:$BM$54,MATCH(I1912,'BCA Inputs'!$AW$14:$AW$54,0))*P1912+INDEX('BCA Inputs'!$BN$14:$BN$54,MATCH(I1912,'BCA Inputs'!$AW$14:$AW$54,0))*O1912+INDEX('BCA Inputs'!$BO$14:$BO$54,MATCH(I1912,'BCA Inputs'!$AW$14:$AW$54,0))*Q1912+INDEX('BCA Inputs'!$BP$14:$BP$54,MATCH(I1912,'BCA Inputs'!$AW$14:$AW$54,0))*F1912+INDEX('BCA Inputs'!$BQ$14:$BQ$54,MATCH(I1912,'BCA Inputs'!$AW$14:$AW$54,0))*G1912,"")),"")</f>
        <v/>
      </c>
      <c r="AE1912" s="237" t="str">
        <f t="shared" si="296"/>
        <v/>
      </c>
      <c r="AF1912" s="198">
        <f t="shared" si="298"/>
        <v>0</v>
      </c>
      <c r="AG1912" s="239">
        <f t="shared" si="299"/>
        <v>0</v>
      </c>
    </row>
    <row r="1913" spans="1:33">
      <c r="A1913" s="228"/>
      <c r="B1913" s="176"/>
      <c r="C1913" s="229"/>
      <c r="D1913" s="230"/>
      <c r="E1913" s="230"/>
      <c r="F1913" s="230"/>
      <c r="G1913" s="230"/>
      <c r="H1913" s="231"/>
      <c r="I1913" s="231"/>
      <c r="J1913" s="232"/>
      <c r="K1913" s="232"/>
      <c r="L1913" s="232"/>
      <c r="M1913" s="181">
        <f t="shared" si="297"/>
        <v>0</v>
      </c>
      <c r="N1913" s="181">
        <f>IF(H1913="",0,H1913*I1913*'Avoided Water Savings Cost'!$C$16)</f>
        <v>0</v>
      </c>
      <c r="O1913" s="545">
        <f>IF(C1913="",0,IF($B$3="NYSEG",C1913/(1-'Avoided Electric Costs 2020'!$W$21),IF($B$3="RG&amp;E",C1913/(1-'Avoided Electric Costs 2020'!$X$21),"")))</f>
        <v>0</v>
      </c>
      <c r="P1913" s="546">
        <f>IF(D1913="",0,IF($B$3="NYSEG",D1913/(1-'Avoided Electric Costs 2020'!$W$21),IF($B$3="RG&amp;E",D1913/(1-'Avoided Electric Costs 2020'!$X$21),"")))</f>
        <v>0</v>
      </c>
      <c r="Q1913" s="546">
        <f>IF(E1913="",0,IF($B$3="NYSEG",E1913/(1-'Avoided Natural Gas Costs 2020'!$J$34),IF($B$3="RG&amp;E",E1913/(1-'Avoided Natural Gas Costs 2020'!$K$34),"")))</f>
        <v>0</v>
      </c>
      <c r="R1913" s="233" t="str">
        <f>IFERROR(IF(P1913*'BCA Inputs'!$C$1+Q1913*'BCA Inputs'!$C$2+F1913*'BCA Inputs'!$C$2+G1913*'BCA Inputs'!$C$2=0,"",P1913*'BCA Inputs'!$C$1+Q1913*'BCA Inputs'!$C$2+F1913*'BCA Inputs'!$C$2+G1913*'BCA Inputs'!$C$2),"")</f>
        <v/>
      </c>
      <c r="S1913" s="181" t="str">
        <f t="shared" si="290"/>
        <v/>
      </c>
      <c r="T1913" s="181" t="str">
        <f>IFERROR(IF($B$3="NYSEG",(INDEX('BCA Inputs'!$N$14:$N$54,MATCH(I1913,'BCA Inputs'!$M$14:$M$54,0))*P1913+INDEX('BCA Inputs'!$O$14:$O$54,MATCH(I1913,'BCA Inputs'!$M$14:$M$54,0))*O1913+INDEX('BCA Inputs'!P:P,MATCH(I1913,'BCA Inputs'!M:M,0))*Q1913+INDEX('BCA Inputs'!Q:Q,MATCH(I1913,'BCA Inputs'!M:M,0))*F1913+INDEX('BCA Inputs'!R:R,MATCH(I1913,'BCA Inputs'!M:M,0))*G1913)+L1913+N1913,IF($B$3="RG&amp;E",(INDEX('BCA Inputs'!$AX$14:$AX$54,MATCH(I1913,'BCA Inputs'!$AW$14:$AW$54,0))*P1913+INDEX('BCA Inputs'!$AY$14:$AY$54,MATCH(I1913,'BCA Inputs'!$AW$14:$AW$54,0))*O1913+INDEX('BCA Inputs'!$AZ$14:$AZ$54,MATCH(I1913,'BCA Inputs'!$AW$14:$AW$54,0))*Q1913+INDEX('BCA Inputs'!$BA$14:$BA$54,MATCH(I1913,'BCA Inputs'!$AW$14:$AW$54,0))*F1913+INDEX('BCA Inputs'!$BB$14:$BB$54,MATCH(I1913,'BCA Inputs'!$AW$14:$AW$54,0))*G1913)+L1913+N1913,"")),"")</f>
        <v/>
      </c>
      <c r="U1913" s="234" t="str">
        <f t="shared" si="291"/>
        <v/>
      </c>
      <c r="V1913" s="234" t="str">
        <f t="shared" si="292"/>
        <v/>
      </c>
      <c r="W1913" s="234" t="str">
        <f t="shared" si="293"/>
        <v/>
      </c>
      <c r="Y1913" s="235" t="str">
        <f t="shared" si="294"/>
        <v/>
      </c>
      <c r="Z1913" s="236" t="str">
        <f>IFERROR(IF($B$3="NYSEG",INDEX('BCA Inputs'!$X$14:$X$54,MATCH(I1913,'BCA Inputs'!$M$14:$M$54,0))*P1913+INDEX('BCA Inputs'!$Y$14:$Y$54,MATCH(I1913,'BCA Inputs'!$M$14:$M$54,0))*O1913+INDEX('BCA Inputs'!$Z$14:$Z$54,MATCH(I1913,'BCA Inputs'!$M$14:$M$54,0))*Q1913+INDEX('BCA Inputs'!$AA$14:$AA$54,MATCH(I1913,'BCA Inputs'!$M$14:$M$54,0))*F1913+INDEX('BCA Inputs'!$AB$14:$AB$54,MATCH(I1913,'BCA Inputs'!$M$14:$M$54,0))*G1913,IF($B$3="RG&amp;E",INDEX('BCA Inputs'!$BG$14:$BG$54,MATCH(I1913,'BCA Inputs'!$AW$14:$AW$54,0))*P1913+INDEX('BCA Inputs'!$BH$14:$BH$54,MATCH(I1913,'BCA Inputs'!$AW$14:$AW$54,0))*O1913+INDEX('BCA Inputs'!$BI$14:$BI$54,MATCH(I1913,'BCA Inputs'!$AW$14:$AW$54,0))*Q1913+INDEX('BCA Inputs'!$BJ$14:$BJ$54,MATCH(I1913,'BCA Inputs'!$AW$14:$AW$54,0))*F1913+INDEX('BCA Inputs'!$BK$14:$BK$54,MATCH(I1913,'BCA Inputs'!$AW$14:$AW$54,0))*G1913,"")),"")</f>
        <v/>
      </c>
      <c r="AA1913" s="237" t="str">
        <f t="shared" si="295"/>
        <v/>
      </c>
      <c r="AC1913" s="238" t="str">
        <f>IFERROR((K1913+R1913)+IF($B$3="NYSEG",INDEX('BCA Inputs'!$AI$14:$AI$54,MATCH(I1913,'BCA Inputs'!$M$14:$M$54,0))*P1913+INDEX('BCA Inputs'!$AJ$14:$AJ$54,MATCH(I1913,'BCA Inputs'!$M$14:$M$54,0))*Q1913,IF($B$3="RG&amp;E",INDEX('BCA Inputs'!$BR$14:$BR$54,MATCH(I1913,'BCA Inputs'!$AW$14:$AW$54,0))*P1913+INDEX('BCA Inputs'!$BS$14:$BS$54,MATCH(I1913,'BCA Inputs'!$AW$14:$AW$54,0))*Q1913,"")),"")</f>
        <v/>
      </c>
      <c r="AD1913" s="181" t="str">
        <f>IFERROR(IF($B$3="NYSEG",INDEX('BCA Inputs'!$AD$14:$AD$54,MATCH(I1913,'BCA Inputs'!$M$14:$M$54,0))*P1913+INDEX('BCA Inputs'!$AE$14:$AE$54,MATCH(I1913,'BCA Inputs'!$M$14:$M$54,0))*O1913+INDEX('BCA Inputs'!$AF$14:$AF$54,MATCH(I1913,'BCA Inputs'!$M$14:$M$54,0))*Q1913+INDEX('BCA Inputs'!$AG$14:$AG$54,MATCH(I1913,'BCA Inputs'!$M$14:$M$54,0))*F1913+INDEX('BCA Inputs'!$AH$14:$AH$54,MATCH(I1913,'BCA Inputs'!$M$14:$M$54,0))*G1913,IF($B$3="RG&amp;E",INDEX('BCA Inputs'!$BM$14:$BM$54,MATCH(I1913,'BCA Inputs'!$AW$14:$AW$54,0))*P1913+INDEX('BCA Inputs'!$BN$14:$BN$54,MATCH(I1913,'BCA Inputs'!$AW$14:$AW$54,0))*O1913+INDEX('BCA Inputs'!$BO$14:$BO$54,MATCH(I1913,'BCA Inputs'!$AW$14:$AW$54,0))*Q1913+INDEX('BCA Inputs'!$BP$14:$BP$54,MATCH(I1913,'BCA Inputs'!$AW$14:$AW$54,0))*F1913+INDEX('BCA Inputs'!$BQ$14:$BQ$54,MATCH(I1913,'BCA Inputs'!$AW$14:$AW$54,0))*G1913,"")),"")</f>
        <v/>
      </c>
      <c r="AE1913" s="237" t="str">
        <f t="shared" si="296"/>
        <v/>
      </c>
      <c r="AF1913" s="198">
        <f t="shared" si="298"/>
        <v>0</v>
      </c>
      <c r="AG1913" s="239">
        <f t="shared" si="299"/>
        <v>0</v>
      </c>
    </row>
    <row r="1914" spans="1:33">
      <c r="A1914" s="228"/>
      <c r="B1914" s="176"/>
      <c r="C1914" s="229"/>
      <c r="D1914" s="230"/>
      <c r="E1914" s="230"/>
      <c r="F1914" s="230"/>
      <c r="G1914" s="230"/>
      <c r="H1914" s="231"/>
      <c r="I1914" s="231"/>
      <c r="J1914" s="232"/>
      <c r="K1914" s="232"/>
      <c r="L1914" s="232"/>
      <c r="M1914" s="181">
        <f t="shared" si="297"/>
        <v>0</v>
      </c>
      <c r="N1914" s="181">
        <f>IF(H1914="",0,H1914*I1914*'Avoided Water Savings Cost'!$C$16)</f>
        <v>0</v>
      </c>
      <c r="O1914" s="545">
        <f>IF(C1914="",0,IF($B$3="NYSEG",C1914/(1-'Avoided Electric Costs 2020'!$W$21),IF($B$3="RG&amp;E",C1914/(1-'Avoided Electric Costs 2020'!$X$21),"")))</f>
        <v>0</v>
      </c>
      <c r="P1914" s="546">
        <f>IF(D1914="",0,IF($B$3="NYSEG",D1914/(1-'Avoided Electric Costs 2020'!$W$21),IF($B$3="RG&amp;E",D1914/(1-'Avoided Electric Costs 2020'!$X$21),"")))</f>
        <v>0</v>
      </c>
      <c r="Q1914" s="546">
        <f>IF(E1914="",0,IF($B$3="NYSEG",E1914/(1-'Avoided Natural Gas Costs 2020'!$J$34),IF($B$3="RG&amp;E",E1914/(1-'Avoided Natural Gas Costs 2020'!$K$34),"")))</f>
        <v>0</v>
      </c>
      <c r="R1914" s="233" t="str">
        <f>IFERROR(IF(P1914*'BCA Inputs'!$C$1+Q1914*'BCA Inputs'!$C$2+F1914*'BCA Inputs'!$C$2+G1914*'BCA Inputs'!$C$2=0,"",P1914*'BCA Inputs'!$C$1+Q1914*'BCA Inputs'!$C$2+F1914*'BCA Inputs'!$C$2+G1914*'BCA Inputs'!$C$2),"")</f>
        <v/>
      </c>
      <c r="S1914" s="181" t="str">
        <f t="shared" si="290"/>
        <v/>
      </c>
      <c r="T1914" s="181" t="str">
        <f>IFERROR(IF($B$3="NYSEG",(INDEX('BCA Inputs'!$N$14:$N$54,MATCH(I1914,'BCA Inputs'!$M$14:$M$54,0))*P1914+INDEX('BCA Inputs'!$O$14:$O$54,MATCH(I1914,'BCA Inputs'!$M$14:$M$54,0))*O1914+INDEX('BCA Inputs'!P:P,MATCH(I1914,'BCA Inputs'!M:M,0))*Q1914+INDEX('BCA Inputs'!Q:Q,MATCH(I1914,'BCA Inputs'!M:M,0))*F1914+INDEX('BCA Inputs'!R:R,MATCH(I1914,'BCA Inputs'!M:M,0))*G1914)+L1914+N1914,IF($B$3="RG&amp;E",(INDEX('BCA Inputs'!$AX$14:$AX$54,MATCH(I1914,'BCA Inputs'!$AW$14:$AW$54,0))*P1914+INDEX('BCA Inputs'!$AY$14:$AY$54,MATCH(I1914,'BCA Inputs'!$AW$14:$AW$54,0))*O1914+INDEX('BCA Inputs'!$AZ$14:$AZ$54,MATCH(I1914,'BCA Inputs'!$AW$14:$AW$54,0))*Q1914+INDEX('BCA Inputs'!$BA$14:$BA$54,MATCH(I1914,'BCA Inputs'!$AW$14:$AW$54,0))*F1914+INDEX('BCA Inputs'!$BB$14:$BB$54,MATCH(I1914,'BCA Inputs'!$AW$14:$AW$54,0))*G1914)+L1914+N1914,"")),"")</f>
        <v/>
      </c>
      <c r="U1914" s="234" t="str">
        <f t="shared" si="291"/>
        <v/>
      </c>
      <c r="V1914" s="234" t="str">
        <f t="shared" si="292"/>
        <v/>
      </c>
      <c r="W1914" s="234" t="str">
        <f t="shared" si="293"/>
        <v/>
      </c>
      <c r="Y1914" s="235" t="str">
        <f t="shared" si="294"/>
        <v/>
      </c>
      <c r="Z1914" s="236" t="str">
        <f>IFERROR(IF($B$3="NYSEG",INDEX('BCA Inputs'!$X$14:$X$54,MATCH(I1914,'BCA Inputs'!$M$14:$M$54,0))*P1914+INDEX('BCA Inputs'!$Y$14:$Y$54,MATCH(I1914,'BCA Inputs'!$M$14:$M$54,0))*O1914+INDEX('BCA Inputs'!$Z$14:$Z$54,MATCH(I1914,'BCA Inputs'!$M$14:$M$54,0))*Q1914+INDEX('BCA Inputs'!$AA$14:$AA$54,MATCH(I1914,'BCA Inputs'!$M$14:$M$54,0))*F1914+INDEX('BCA Inputs'!$AB$14:$AB$54,MATCH(I1914,'BCA Inputs'!$M$14:$M$54,0))*G1914,IF($B$3="RG&amp;E",INDEX('BCA Inputs'!$BG$14:$BG$54,MATCH(I1914,'BCA Inputs'!$AW$14:$AW$54,0))*P1914+INDEX('BCA Inputs'!$BH$14:$BH$54,MATCH(I1914,'BCA Inputs'!$AW$14:$AW$54,0))*O1914+INDEX('BCA Inputs'!$BI$14:$BI$54,MATCH(I1914,'BCA Inputs'!$AW$14:$AW$54,0))*Q1914+INDEX('BCA Inputs'!$BJ$14:$BJ$54,MATCH(I1914,'BCA Inputs'!$AW$14:$AW$54,0))*F1914+INDEX('BCA Inputs'!$BK$14:$BK$54,MATCH(I1914,'BCA Inputs'!$AW$14:$AW$54,0))*G1914,"")),"")</f>
        <v/>
      </c>
      <c r="AA1914" s="237" t="str">
        <f t="shared" si="295"/>
        <v/>
      </c>
      <c r="AC1914" s="238" t="str">
        <f>IFERROR((K1914+R1914)+IF($B$3="NYSEG",INDEX('BCA Inputs'!$AI$14:$AI$54,MATCH(I1914,'BCA Inputs'!$M$14:$M$54,0))*P1914+INDEX('BCA Inputs'!$AJ$14:$AJ$54,MATCH(I1914,'BCA Inputs'!$M$14:$M$54,0))*Q1914,IF($B$3="RG&amp;E",INDEX('BCA Inputs'!$BR$14:$BR$54,MATCH(I1914,'BCA Inputs'!$AW$14:$AW$54,0))*P1914+INDEX('BCA Inputs'!$BS$14:$BS$54,MATCH(I1914,'BCA Inputs'!$AW$14:$AW$54,0))*Q1914,"")),"")</f>
        <v/>
      </c>
      <c r="AD1914" s="181" t="str">
        <f>IFERROR(IF($B$3="NYSEG",INDEX('BCA Inputs'!$AD$14:$AD$54,MATCH(I1914,'BCA Inputs'!$M$14:$M$54,0))*P1914+INDEX('BCA Inputs'!$AE$14:$AE$54,MATCH(I1914,'BCA Inputs'!$M$14:$M$54,0))*O1914+INDEX('BCA Inputs'!$AF$14:$AF$54,MATCH(I1914,'BCA Inputs'!$M$14:$M$54,0))*Q1914+INDEX('BCA Inputs'!$AG$14:$AG$54,MATCH(I1914,'BCA Inputs'!$M$14:$M$54,0))*F1914+INDEX('BCA Inputs'!$AH$14:$AH$54,MATCH(I1914,'BCA Inputs'!$M$14:$M$54,0))*G1914,IF($B$3="RG&amp;E",INDEX('BCA Inputs'!$BM$14:$BM$54,MATCH(I1914,'BCA Inputs'!$AW$14:$AW$54,0))*P1914+INDEX('BCA Inputs'!$BN$14:$BN$54,MATCH(I1914,'BCA Inputs'!$AW$14:$AW$54,0))*O1914+INDEX('BCA Inputs'!$BO$14:$BO$54,MATCH(I1914,'BCA Inputs'!$AW$14:$AW$54,0))*Q1914+INDEX('BCA Inputs'!$BP$14:$BP$54,MATCH(I1914,'BCA Inputs'!$AW$14:$AW$54,0))*F1914+INDEX('BCA Inputs'!$BQ$14:$BQ$54,MATCH(I1914,'BCA Inputs'!$AW$14:$AW$54,0))*G1914,"")),"")</f>
        <v/>
      </c>
      <c r="AE1914" s="237" t="str">
        <f t="shared" si="296"/>
        <v/>
      </c>
      <c r="AF1914" s="198">
        <f t="shared" si="298"/>
        <v>0</v>
      </c>
      <c r="AG1914" s="239">
        <f t="shared" si="299"/>
        <v>0</v>
      </c>
    </row>
    <row r="1915" spans="1:33">
      <c r="A1915" s="228"/>
      <c r="B1915" s="176"/>
      <c r="C1915" s="229"/>
      <c r="D1915" s="230"/>
      <c r="E1915" s="230"/>
      <c r="F1915" s="230"/>
      <c r="G1915" s="230"/>
      <c r="H1915" s="231"/>
      <c r="I1915" s="231"/>
      <c r="J1915" s="232"/>
      <c r="K1915" s="232"/>
      <c r="L1915" s="232"/>
      <c r="M1915" s="181">
        <f t="shared" si="297"/>
        <v>0</v>
      </c>
      <c r="N1915" s="181">
        <f>IF(H1915="",0,H1915*I1915*'Avoided Water Savings Cost'!$C$16)</f>
        <v>0</v>
      </c>
      <c r="O1915" s="545">
        <f>IF(C1915="",0,IF($B$3="NYSEG",C1915/(1-'Avoided Electric Costs 2020'!$W$21),IF($B$3="RG&amp;E",C1915/(1-'Avoided Electric Costs 2020'!$X$21),"")))</f>
        <v>0</v>
      </c>
      <c r="P1915" s="546">
        <f>IF(D1915="",0,IF($B$3="NYSEG",D1915/(1-'Avoided Electric Costs 2020'!$W$21),IF($B$3="RG&amp;E",D1915/(1-'Avoided Electric Costs 2020'!$X$21),"")))</f>
        <v>0</v>
      </c>
      <c r="Q1915" s="546">
        <f>IF(E1915="",0,IF($B$3="NYSEG",E1915/(1-'Avoided Natural Gas Costs 2020'!$J$34),IF($B$3="RG&amp;E",E1915/(1-'Avoided Natural Gas Costs 2020'!$K$34),"")))</f>
        <v>0</v>
      </c>
      <c r="R1915" s="233" t="str">
        <f>IFERROR(IF(P1915*'BCA Inputs'!$C$1+Q1915*'BCA Inputs'!$C$2+F1915*'BCA Inputs'!$C$2+G1915*'BCA Inputs'!$C$2=0,"",P1915*'BCA Inputs'!$C$1+Q1915*'BCA Inputs'!$C$2+F1915*'BCA Inputs'!$C$2+G1915*'BCA Inputs'!$C$2),"")</f>
        <v/>
      </c>
      <c r="S1915" s="181" t="str">
        <f t="shared" si="290"/>
        <v/>
      </c>
      <c r="T1915" s="181" t="str">
        <f>IFERROR(IF($B$3="NYSEG",(INDEX('BCA Inputs'!$N$14:$N$54,MATCH(I1915,'BCA Inputs'!$M$14:$M$54,0))*P1915+INDEX('BCA Inputs'!$O$14:$O$54,MATCH(I1915,'BCA Inputs'!$M$14:$M$54,0))*O1915+INDEX('BCA Inputs'!P:P,MATCH(I1915,'BCA Inputs'!M:M,0))*Q1915+INDEX('BCA Inputs'!Q:Q,MATCH(I1915,'BCA Inputs'!M:M,0))*F1915+INDEX('BCA Inputs'!R:R,MATCH(I1915,'BCA Inputs'!M:M,0))*G1915)+L1915+N1915,IF($B$3="RG&amp;E",(INDEX('BCA Inputs'!$AX$14:$AX$54,MATCH(I1915,'BCA Inputs'!$AW$14:$AW$54,0))*P1915+INDEX('BCA Inputs'!$AY$14:$AY$54,MATCH(I1915,'BCA Inputs'!$AW$14:$AW$54,0))*O1915+INDEX('BCA Inputs'!$AZ$14:$AZ$54,MATCH(I1915,'BCA Inputs'!$AW$14:$AW$54,0))*Q1915+INDEX('BCA Inputs'!$BA$14:$BA$54,MATCH(I1915,'BCA Inputs'!$AW$14:$AW$54,0))*F1915+INDEX('BCA Inputs'!$BB$14:$BB$54,MATCH(I1915,'BCA Inputs'!$AW$14:$AW$54,0))*G1915)+L1915+N1915,"")),"")</f>
        <v/>
      </c>
      <c r="U1915" s="234" t="str">
        <f t="shared" si="291"/>
        <v/>
      </c>
      <c r="V1915" s="234" t="str">
        <f t="shared" si="292"/>
        <v/>
      </c>
      <c r="W1915" s="234" t="str">
        <f t="shared" si="293"/>
        <v/>
      </c>
      <c r="Y1915" s="235" t="str">
        <f t="shared" si="294"/>
        <v/>
      </c>
      <c r="Z1915" s="236" t="str">
        <f>IFERROR(IF($B$3="NYSEG",INDEX('BCA Inputs'!$X$14:$X$54,MATCH(I1915,'BCA Inputs'!$M$14:$M$54,0))*P1915+INDEX('BCA Inputs'!$Y$14:$Y$54,MATCH(I1915,'BCA Inputs'!$M$14:$M$54,0))*O1915+INDEX('BCA Inputs'!$Z$14:$Z$54,MATCH(I1915,'BCA Inputs'!$M$14:$M$54,0))*Q1915+INDEX('BCA Inputs'!$AA$14:$AA$54,MATCH(I1915,'BCA Inputs'!$M$14:$M$54,0))*F1915+INDEX('BCA Inputs'!$AB$14:$AB$54,MATCH(I1915,'BCA Inputs'!$M$14:$M$54,0))*G1915,IF($B$3="RG&amp;E",INDEX('BCA Inputs'!$BG$14:$BG$54,MATCH(I1915,'BCA Inputs'!$AW$14:$AW$54,0))*P1915+INDEX('BCA Inputs'!$BH$14:$BH$54,MATCH(I1915,'BCA Inputs'!$AW$14:$AW$54,0))*O1915+INDEX('BCA Inputs'!$BI$14:$BI$54,MATCH(I1915,'BCA Inputs'!$AW$14:$AW$54,0))*Q1915+INDEX('BCA Inputs'!$BJ$14:$BJ$54,MATCH(I1915,'BCA Inputs'!$AW$14:$AW$54,0))*F1915+INDEX('BCA Inputs'!$BK$14:$BK$54,MATCH(I1915,'BCA Inputs'!$AW$14:$AW$54,0))*G1915,"")),"")</f>
        <v/>
      </c>
      <c r="AA1915" s="237" t="str">
        <f t="shared" si="295"/>
        <v/>
      </c>
      <c r="AC1915" s="238" t="str">
        <f>IFERROR((K1915+R1915)+IF($B$3="NYSEG",INDEX('BCA Inputs'!$AI$14:$AI$54,MATCH(I1915,'BCA Inputs'!$M$14:$M$54,0))*P1915+INDEX('BCA Inputs'!$AJ$14:$AJ$54,MATCH(I1915,'BCA Inputs'!$M$14:$M$54,0))*Q1915,IF($B$3="RG&amp;E",INDEX('BCA Inputs'!$BR$14:$BR$54,MATCH(I1915,'BCA Inputs'!$AW$14:$AW$54,0))*P1915+INDEX('BCA Inputs'!$BS$14:$BS$54,MATCH(I1915,'BCA Inputs'!$AW$14:$AW$54,0))*Q1915,"")),"")</f>
        <v/>
      </c>
      <c r="AD1915" s="181" t="str">
        <f>IFERROR(IF($B$3="NYSEG",INDEX('BCA Inputs'!$AD$14:$AD$54,MATCH(I1915,'BCA Inputs'!$M$14:$M$54,0))*P1915+INDEX('BCA Inputs'!$AE$14:$AE$54,MATCH(I1915,'BCA Inputs'!$M$14:$M$54,0))*O1915+INDEX('BCA Inputs'!$AF$14:$AF$54,MATCH(I1915,'BCA Inputs'!$M$14:$M$54,0))*Q1915+INDEX('BCA Inputs'!$AG$14:$AG$54,MATCH(I1915,'BCA Inputs'!$M$14:$M$54,0))*F1915+INDEX('BCA Inputs'!$AH$14:$AH$54,MATCH(I1915,'BCA Inputs'!$M$14:$M$54,0))*G1915,IF($B$3="RG&amp;E",INDEX('BCA Inputs'!$BM$14:$BM$54,MATCH(I1915,'BCA Inputs'!$AW$14:$AW$54,0))*P1915+INDEX('BCA Inputs'!$BN$14:$BN$54,MATCH(I1915,'BCA Inputs'!$AW$14:$AW$54,0))*O1915+INDEX('BCA Inputs'!$BO$14:$BO$54,MATCH(I1915,'BCA Inputs'!$AW$14:$AW$54,0))*Q1915+INDEX('BCA Inputs'!$BP$14:$BP$54,MATCH(I1915,'BCA Inputs'!$AW$14:$AW$54,0))*F1915+INDEX('BCA Inputs'!$BQ$14:$BQ$54,MATCH(I1915,'BCA Inputs'!$AW$14:$AW$54,0))*G1915,"")),"")</f>
        <v/>
      </c>
      <c r="AE1915" s="237" t="str">
        <f t="shared" si="296"/>
        <v/>
      </c>
      <c r="AF1915" s="198">
        <f t="shared" si="298"/>
        <v>0</v>
      </c>
      <c r="AG1915" s="239">
        <f t="shared" si="299"/>
        <v>0</v>
      </c>
    </row>
    <row r="1916" spans="1:33">
      <c r="A1916" s="228"/>
      <c r="B1916" s="176"/>
      <c r="C1916" s="229"/>
      <c r="D1916" s="230"/>
      <c r="E1916" s="230"/>
      <c r="F1916" s="230"/>
      <c r="G1916" s="230"/>
      <c r="H1916" s="231"/>
      <c r="I1916" s="231"/>
      <c r="J1916" s="232"/>
      <c r="K1916" s="232"/>
      <c r="L1916" s="232"/>
      <c r="M1916" s="181">
        <f t="shared" si="297"/>
        <v>0</v>
      </c>
      <c r="N1916" s="181">
        <f>IF(H1916="",0,H1916*I1916*'Avoided Water Savings Cost'!$C$16)</f>
        <v>0</v>
      </c>
      <c r="O1916" s="545">
        <f>IF(C1916="",0,IF($B$3="NYSEG",C1916/(1-'Avoided Electric Costs 2020'!$W$21),IF($B$3="RG&amp;E",C1916/(1-'Avoided Electric Costs 2020'!$X$21),"")))</f>
        <v>0</v>
      </c>
      <c r="P1916" s="546">
        <f>IF(D1916="",0,IF($B$3="NYSEG",D1916/(1-'Avoided Electric Costs 2020'!$W$21),IF($B$3="RG&amp;E",D1916/(1-'Avoided Electric Costs 2020'!$X$21),"")))</f>
        <v>0</v>
      </c>
      <c r="Q1916" s="546">
        <f>IF(E1916="",0,IF($B$3="NYSEG",E1916/(1-'Avoided Natural Gas Costs 2020'!$J$34),IF($B$3="RG&amp;E",E1916/(1-'Avoided Natural Gas Costs 2020'!$K$34),"")))</f>
        <v>0</v>
      </c>
      <c r="R1916" s="233" t="str">
        <f>IFERROR(IF(P1916*'BCA Inputs'!$C$1+Q1916*'BCA Inputs'!$C$2+F1916*'BCA Inputs'!$C$2+G1916*'BCA Inputs'!$C$2=0,"",P1916*'BCA Inputs'!$C$1+Q1916*'BCA Inputs'!$C$2+F1916*'BCA Inputs'!$C$2+G1916*'BCA Inputs'!$C$2),"")</f>
        <v/>
      </c>
      <c r="S1916" s="181" t="str">
        <f t="shared" si="290"/>
        <v/>
      </c>
      <c r="T1916" s="181" t="str">
        <f>IFERROR(IF($B$3="NYSEG",(INDEX('BCA Inputs'!$N$14:$N$54,MATCH(I1916,'BCA Inputs'!$M$14:$M$54,0))*P1916+INDEX('BCA Inputs'!$O$14:$O$54,MATCH(I1916,'BCA Inputs'!$M$14:$M$54,0))*O1916+INDEX('BCA Inputs'!P:P,MATCH(I1916,'BCA Inputs'!M:M,0))*Q1916+INDEX('BCA Inputs'!Q:Q,MATCH(I1916,'BCA Inputs'!M:M,0))*F1916+INDEX('BCA Inputs'!R:R,MATCH(I1916,'BCA Inputs'!M:M,0))*G1916)+L1916+N1916,IF($B$3="RG&amp;E",(INDEX('BCA Inputs'!$AX$14:$AX$54,MATCH(I1916,'BCA Inputs'!$AW$14:$AW$54,0))*P1916+INDEX('BCA Inputs'!$AY$14:$AY$54,MATCH(I1916,'BCA Inputs'!$AW$14:$AW$54,0))*O1916+INDEX('BCA Inputs'!$AZ$14:$AZ$54,MATCH(I1916,'BCA Inputs'!$AW$14:$AW$54,0))*Q1916+INDEX('BCA Inputs'!$BA$14:$BA$54,MATCH(I1916,'BCA Inputs'!$AW$14:$AW$54,0))*F1916+INDEX('BCA Inputs'!$BB$14:$BB$54,MATCH(I1916,'BCA Inputs'!$AW$14:$AW$54,0))*G1916)+L1916+N1916,"")),"")</f>
        <v/>
      </c>
      <c r="U1916" s="234" t="str">
        <f t="shared" si="291"/>
        <v/>
      </c>
      <c r="V1916" s="234" t="str">
        <f t="shared" si="292"/>
        <v/>
      </c>
      <c r="W1916" s="234" t="str">
        <f t="shared" si="293"/>
        <v/>
      </c>
      <c r="Y1916" s="235" t="str">
        <f t="shared" si="294"/>
        <v/>
      </c>
      <c r="Z1916" s="236" t="str">
        <f>IFERROR(IF($B$3="NYSEG",INDEX('BCA Inputs'!$X$14:$X$54,MATCH(I1916,'BCA Inputs'!$M$14:$M$54,0))*P1916+INDEX('BCA Inputs'!$Y$14:$Y$54,MATCH(I1916,'BCA Inputs'!$M$14:$M$54,0))*O1916+INDEX('BCA Inputs'!$Z$14:$Z$54,MATCH(I1916,'BCA Inputs'!$M$14:$M$54,0))*Q1916+INDEX('BCA Inputs'!$AA$14:$AA$54,MATCH(I1916,'BCA Inputs'!$M$14:$M$54,0))*F1916+INDEX('BCA Inputs'!$AB$14:$AB$54,MATCH(I1916,'BCA Inputs'!$M$14:$M$54,0))*G1916,IF($B$3="RG&amp;E",INDEX('BCA Inputs'!$BG$14:$BG$54,MATCH(I1916,'BCA Inputs'!$AW$14:$AW$54,0))*P1916+INDEX('BCA Inputs'!$BH$14:$BH$54,MATCH(I1916,'BCA Inputs'!$AW$14:$AW$54,0))*O1916+INDEX('BCA Inputs'!$BI$14:$BI$54,MATCH(I1916,'BCA Inputs'!$AW$14:$AW$54,0))*Q1916+INDEX('BCA Inputs'!$BJ$14:$BJ$54,MATCH(I1916,'BCA Inputs'!$AW$14:$AW$54,0))*F1916+INDEX('BCA Inputs'!$BK$14:$BK$54,MATCH(I1916,'BCA Inputs'!$AW$14:$AW$54,0))*G1916,"")),"")</f>
        <v/>
      </c>
      <c r="AA1916" s="237" t="str">
        <f t="shared" si="295"/>
        <v/>
      </c>
      <c r="AC1916" s="238" t="str">
        <f>IFERROR((K1916+R1916)+IF($B$3="NYSEG",INDEX('BCA Inputs'!$AI$14:$AI$54,MATCH(I1916,'BCA Inputs'!$M$14:$M$54,0))*P1916+INDEX('BCA Inputs'!$AJ$14:$AJ$54,MATCH(I1916,'BCA Inputs'!$M$14:$M$54,0))*Q1916,IF($B$3="RG&amp;E",INDEX('BCA Inputs'!$BR$14:$BR$54,MATCH(I1916,'BCA Inputs'!$AW$14:$AW$54,0))*P1916+INDEX('BCA Inputs'!$BS$14:$BS$54,MATCH(I1916,'BCA Inputs'!$AW$14:$AW$54,0))*Q1916,"")),"")</f>
        <v/>
      </c>
      <c r="AD1916" s="181" t="str">
        <f>IFERROR(IF($B$3="NYSEG",INDEX('BCA Inputs'!$AD$14:$AD$54,MATCH(I1916,'BCA Inputs'!$M$14:$M$54,0))*P1916+INDEX('BCA Inputs'!$AE$14:$AE$54,MATCH(I1916,'BCA Inputs'!$M$14:$M$54,0))*O1916+INDEX('BCA Inputs'!$AF$14:$AF$54,MATCH(I1916,'BCA Inputs'!$M$14:$M$54,0))*Q1916+INDEX('BCA Inputs'!$AG$14:$AG$54,MATCH(I1916,'BCA Inputs'!$M$14:$M$54,0))*F1916+INDEX('BCA Inputs'!$AH$14:$AH$54,MATCH(I1916,'BCA Inputs'!$M$14:$M$54,0))*G1916,IF($B$3="RG&amp;E",INDEX('BCA Inputs'!$BM$14:$BM$54,MATCH(I1916,'BCA Inputs'!$AW$14:$AW$54,0))*P1916+INDEX('BCA Inputs'!$BN$14:$BN$54,MATCH(I1916,'BCA Inputs'!$AW$14:$AW$54,0))*O1916+INDEX('BCA Inputs'!$BO$14:$BO$54,MATCH(I1916,'BCA Inputs'!$AW$14:$AW$54,0))*Q1916+INDEX('BCA Inputs'!$BP$14:$BP$54,MATCH(I1916,'BCA Inputs'!$AW$14:$AW$54,0))*F1916+INDEX('BCA Inputs'!$BQ$14:$BQ$54,MATCH(I1916,'BCA Inputs'!$AW$14:$AW$54,0))*G1916,"")),"")</f>
        <v/>
      </c>
      <c r="AE1916" s="237" t="str">
        <f t="shared" si="296"/>
        <v/>
      </c>
      <c r="AF1916" s="198">
        <f t="shared" si="298"/>
        <v>0</v>
      </c>
      <c r="AG1916" s="239">
        <f t="shared" si="299"/>
        <v>0</v>
      </c>
    </row>
    <row r="1917" spans="1:33">
      <c r="A1917" s="228"/>
      <c r="B1917" s="176"/>
      <c r="C1917" s="229"/>
      <c r="D1917" s="230"/>
      <c r="E1917" s="230"/>
      <c r="F1917" s="230"/>
      <c r="G1917" s="230"/>
      <c r="H1917" s="231"/>
      <c r="I1917" s="231"/>
      <c r="J1917" s="232"/>
      <c r="K1917" s="232"/>
      <c r="L1917" s="232"/>
      <c r="M1917" s="181">
        <f t="shared" si="297"/>
        <v>0</v>
      </c>
      <c r="N1917" s="181">
        <f>IF(H1917="",0,H1917*I1917*'Avoided Water Savings Cost'!$C$16)</f>
        <v>0</v>
      </c>
      <c r="O1917" s="545">
        <f>IF(C1917="",0,IF($B$3="NYSEG",C1917/(1-'Avoided Electric Costs 2020'!$W$21),IF($B$3="RG&amp;E",C1917/(1-'Avoided Electric Costs 2020'!$X$21),"")))</f>
        <v>0</v>
      </c>
      <c r="P1917" s="546">
        <f>IF(D1917="",0,IF($B$3="NYSEG",D1917/(1-'Avoided Electric Costs 2020'!$W$21),IF($B$3="RG&amp;E",D1917/(1-'Avoided Electric Costs 2020'!$X$21),"")))</f>
        <v>0</v>
      </c>
      <c r="Q1917" s="546">
        <f>IF(E1917="",0,IF($B$3="NYSEG",E1917/(1-'Avoided Natural Gas Costs 2020'!$J$34),IF($B$3="RG&amp;E",E1917/(1-'Avoided Natural Gas Costs 2020'!$K$34),"")))</f>
        <v>0</v>
      </c>
      <c r="R1917" s="233" t="str">
        <f>IFERROR(IF(P1917*'BCA Inputs'!$C$1+Q1917*'BCA Inputs'!$C$2+F1917*'BCA Inputs'!$C$2+G1917*'BCA Inputs'!$C$2=0,"",P1917*'BCA Inputs'!$C$1+Q1917*'BCA Inputs'!$C$2+F1917*'BCA Inputs'!$C$2+G1917*'BCA Inputs'!$C$2),"")</f>
        <v/>
      </c>
      <c r="S1917" s="181" t="str">
        <f t="shared" si="290"/>
        <v/>
      </c>
      <c r="T1917" s="181" t="str">
        <f>IFERROR(IF($B$3="NYSEG",(INDEX('BCA Inputs'!$N$14:$N$54,MATCH(I1917,'BCA Inputs'!$M$14:$M$54,0))*P1917+INDEX('BCA Inputs'!$O$14:$O$54,MATCH(I1917,'BCA Inputs'!$M$14:$M$54,0))*O1917+INDEX('BCA Inputs'!P:P,MATCH(I1917,'BCA Inputs'!M:M,0))*Q1917+INDEX('BCA Inputs'!Q:Q,MATCH(I1917,'BCA Inputs'!M:M,0))*F1917+INDEX('BCA Inputs'!R:R,MATCH(I1917,'BCA Inputs'!M:M,0))*G1917)+L1917+N1917,IF($B$3="RG&amp;E",(INDEX('BCA Inputs'!$AX$14:$AX$54,MATCH(I1917,'BCA Inputs'!$AW$14:$AW$54,0))*P1917+INDEX('BCA Inputs'!$AY$14:$AY$54,MATCH(I1917,'BCA Inputs'!$AW$14:$AW$54,0))*O1917+INDEX('BCA Inputs'!$AZ$14:$AZ$54,MATCH(I1917,'BCA Inputs'!$AW$14:$AW$54,0))*Q1917+INDEX('BCA Inputs'!$BA$14:$BA$54,MATCH(I1917,'BCA Inputs'!$AW$14:$AW$54,0))*F1917+INDEX('BCA Inputs'!$BB$14:$BB$54,MATCH(I1917,'BCA Inputs'!$AW$14:$AW$54,0))*G1917)+L1917+N1917,"")),"")</f>
        <v/>
      </c>
      <c r="U1917" s="234" t="str">
        <f t="shared" si="291"/>
        <v/>
      </c>
      <c r="V1917" s="234" t="str">
        <f t="shared" si="292"/>
        <v/>
      </c>
      <c r="W1917" s="234" t="str">
        <f t="shared" si="293"/>
        <v/>
      </c>
      <c r="Y1917" s="235" t="str">
        <f t="shared" si="294"/>
        <v/>
      </c>
      <c r="Z1917" s="236" t="str">
        <f>IFERROR(IF($B$3="NYSEG",INDEX('BCA Inputs'!$X$14:$X$54,MATCH(I1917,'BCA Inputs'!$M$14:$M$54,0))*P1917+INDEX('BCA Inputs'!$Y$14:$Y$54,MATCH(I1917,'BCA Inputs'!$M$14:$M$54,0))*O1917+INDEX('BCA Inputs'!$Z$14:$Z$54,MATCH(I1917,'BCA Inputs'!$M$14:$M$54,0))*Q1917+INDEX('BCA Inputs'!$AA$14:$AA$54,MATCH(I1917,'BCA Inputs'!$M$14:$M$54,0))*F1917+INDEX('BCA Inputs'!$AB$14:$AB$54,MATCH(I1917,'BCA Inputs'!$M$14:$M$54,0))*G1917,IF($B$3="RG&amp;E",INDEX('BCA Inputs'!$BG$14:$BG$54,MATCH(I1917,'BCA Inputs'!$AW$14:$AW$54,0))*P1917+INDEX('BCA Inputs'!$BH$14:$BH$54,MATCH(I1917,'BCA Inputs'!$AW$14:$AW$54,0))*O1917+INDEX('BCA Inputs'!$BI$14:$BI$54,MATCH(I1917,'BCA Inputs'!$AW$14:$AW$54,0))*Q1917+INDEX('BCA Inputs'!$BJ$14:$BJ$54,MATCH(I1917,'BCA Inputs'!$AW$14:$AW$54,0))*F1917+INDEX('BCA Inputs'!$BK$14:$BK$54,MATCH(I1917,'BCA Inputs'!$AW$14:$AW$54,0))*G1917,"")),"")</f>
        <v/>
      </c>
      <c r="AA1917" s="237" t="str">
        <f t="shared" si="295"/>
        <v/>
      </c>
      <c r="AC1917" s="238" t="str">
        <f>IFERROR((K1917+R1917)+IF($B$3="NYSEG",INDEX('BCA Inputs'!$AI$14:$AI$54,MATCH(I1917,'BCA Inputs'!$M$14:$M$54,0))*P1917+INDEX('BCA Inputs'!$AJ$14:$AJ$54,MATCH(I1917,'BCA Inputs'!$M$14:$M$54,0))*Q1917,IF($B$3="RG&amp;E",INDEX('BCA Inputs'!$BR$14:$BR$54,MATCH(I1917,'BCA Inputs'!$AW$14:$AW$54,0))*P1917+INDEX('BCA Inputs'!$BS$14:$BS$54,MATCH(I1917,'BCA Inputs'!$AW$14:$AW$54,0))*Q1917,"")),"")</f>
        <v/>
      </c>
      <c r="AD1917" s="181" t="str">
        <f>IFERROR(IF($B$3="NYSEG",INDEX('BCA Inputs'!$AD$14:$AD$54,MATCH(I1917,'BCA Inputs'!$M$14:$M$54,0))*P1917+INDEX('BCA Inputs'!$AE$14:$AE$54,MATCH(I1917,'BCA Inputs'!$M$14:$M$54,0))*O1917+INDEX('BCA Inputs'!$AF$14:$AF$54,MATCH(I1917,'BCA Inputs'!$M$14:$M$54,0))*Q1917+INDEX('BCA Inputs'!$AG$14:$AG$54,MATCH(I1917,'BCA Inputs'!$M$14:$M$54,0))*F1917+INDEX('BCA Inputs'!$AH$14:$AH$54,MATCH(I1917,'BCA Inputs'!$M$14:$M$54,0))*G1917,IF($B$3="RG&amp;E",INDEX('BCA Inputs'!$BM$14:$BM$54,MATCH(I1917,'BCA Inputs'!$AW$14:$AW$54,0))*P1917+INDEX('BCA Inputs'!$BN$14:$BN$54,MATCH(I1917,'BCA Inputs'!$AW$14:$AW$54,0))*O1917+INDEX('BCA Inputs'!$BO$14:$BO$54,MATCH(I1917,'BCA Inputs'!$AW$14:$AW$54,0))*Q1917+INDEX('BCA Inputs'!$BP$14:$BP$54,MATCH(I1917,'BCA Inputs'!$AW$14:$AW$54,0))*F1917+INDEX('BCA Inputs'!$BQ$14:$BQ$54,MATCH(I1917,'BCA Inputs'!$AW$14:$AW$54,0))*G1917,"")),"")</f>
        <v/>
      </c>
      <c r="AE1917" s="237" t="str">
        <f t="shared" si="296"/>
        <v/>
      </c>
      <c r="AF1917" s="198">
        <f t="shared" si="298"/>
        <v>0</v>
      </c>
      <c r="AG1917" s="239">
        <f t="shared" si="299"/>
        <v>0</v>
      </c>
    </row>
    <row r="1918" spans="1:33">
      <c r="A1918" s="228"/>
      <c r="B1918" s="176"/>
      <c r="C1918" s="229"/>
      <c r="D1918" s="230"/>
      <c r="E1918" s="230"/>
      <c r="F1918" s="230"/>
      <c r="G1918" s="230"/>
      <c r="H1918" s="231"/>
      <c r="I1918" s="231"/>
      <c r="J1918" s="232"/>
      <c r="K1918" s="232"/>
      <c r="L1918" s="232"/>
      <c r="M1918" s="181">
        <f t="shared" si="297"/>
        <v>0</v>
      </c>
      <c r="N1918" s="181">
        <f>IF(H1918="",0,H1918*I1918*'Avoided Water Savings Cost'!$C$16)</f>
        <v>0</v>
      </c>
      <c r="O1918" s="545">
        <f>IF(C1918="",0,IF($B$3="NYSEG",C1918/(1-'Avoided Electric Costs 2020'!$W$21),IF($B$3="RG&amp;E",C1918/(1-'Avoided Electric Costs 2020'!$X$21),"")))</f>
        <v>0</v>
      </c>
      <c r="P1918" s="546">
        <f>IF(D1918="",0,IF($B$3="NYSEG",D1918/(1-'Avoided Electric Costs 2020'!$W$21),IF($B$3="RG&amp;E",D1918/(1-'Avoided Electric Costs 2020'!$X$21),"")))</f>
        <v>0</v>
      </c>
      <c r="Q1918" s="546">
        <f>IF(E1918="",0,IF($B$3="NYSEG",E1918/(1-'Avoided Natural Gas Costs 2020'!$J$34),IF($B$3="RG&amp;E",E1918/(1-'Avoided Natural Gas Costs 2020'!$K$34),"")))</f>
        <v>0</v>
      </c>
      <c r="R1918" s="233" t="str">
        <f>IFERROR(IF(P1918*'BCA Inputs'!$C$1+Q1918*'BCA Inputs'!$C$2+F1918*'BCA Inputs'!$C$2+G1918*'BCA Inputs'!$C$2=0,"",P1918*'BCA Inputs'!$C$1+Q1918*'BCA Inputs'!$C$2+F1918*'BCA Inputs'!$C$2+G1918*'BCA Inputs'!$C$2),"")</f>
        <v/>
      </c>
      <c r="S1918" s="181" t="str">
        <f t="shared" si="290"/>
        <v/>
      </c>
      <c r="T1918" s="181" t="str">
        <f>IFERROR(IF($B$3="NYSEG",(INDEX('BCA Inputs'!$N$14:$N$54,MATCH(I1918,'BCA Inputs'!$M$14:$M$54,0))*P1918+INDEX('BCA Inputs'!$O$14:$O$54,MATCH(I1918,'BCA Inputs'!$M$14:$M$54,0))*O1918+INDEX('BCA Inputs'!P:P,MATCH(I1918,'BCA Inputs'!M:M,0))*Q1918+INDEX('BCA Inputs'!Q:Q,MATCH(I1918,'BCA Inputs'!M:M,0))*F1918+INDEX('BCA Inputs'!R:R,MATCH(I1918,'BCA Inputs'!M:M,0))*G1918)+L1918+N1918,IF($B$3="RG&amp;E",(INDEX('BCA Inputs'!$AX$14:$AX$54,MATCH(I1918,'BCA Inputs'!$AW$14:$AW$54,0))*P1918+INDEX('BCA Inputs'!$AY$14:$AY$54,MATCH(I1918,'BCA Inputs'!$AW$14:$AW$54,0))*O1918+INDEX('BCA Inputs'!$AZ$14:$AZ$54,MATCH(I1918,'BCA Inputs'!$AW$14:$AW$54,0))*Q1918+INDEX('BCA Inputs'!$BA$14:$BA$54,MATCH(I1918,'BCA Inputs'!$AW$14:$AW$54,0))*F1918+INDEX('BCA Inputs'!$BB$14:$BB$54,MATCH(I1918,'BCA Inputs'!$AW$14:$AW$54,0))*G1918)+L1918+N1918,"")),"")</f>
        <v/>
      </c>
      <c r="U1918" s="234" t="str">
        <f t="shared" si="291"/>
        <v/>
      </c>
      <c r="V1918" s="234" t="str">
        <f t="shared" si="292"/>
        <v/>
      </c>
      <c r="W1918" s="234" t="str">
        <f t="shared" si="293"/>
        <v/>
      </c>
      <c r="Y1918" s="235" t="str">
        <f t="shared" si="294"/>
        <v/>
      </c>
      <c r="Z1918" s="236" t="str">
        <f>IFERROR(IF($B$3="NYSEG",INDEX('BCA Inputs'!$X$14:$X$54,MATCH(I1918,'BCA Inputs'!$M$14:$M$54,0))*P1918+INDEX('BCA Inputs'!$Y$14:$Y$54,MATCH(I1918,'BCA Inputs'!$M$14:$M$54,0))*O1918+INDEX('BCA Inputs'!$Z$14:$Z$54,MATCH(I1918,'BCA Inputs'!$M$14:$M$54,0))*Q1918+INDEX('BCA Inputs'!$AA$14:$AA$54,MATCH(I1918,'BCA Inputs'!$M$14:$M$54,0))*F1918+INDEX('BCA Inputs'!$AB$14:$AB$54,MATCH(I1918,'BCA Inputs'!$M$14:$M$54,0))*G1918,IF($B$3="RG&amp;E",INDEX('BCA Inputs'!$BG$14:$BG$54,MATCH(I1918,'BCA Inputs'!$AW$14:$AW$54,0))*P1918+INDEX('BCA Inputs'!$BH$14:$BH$54,MATCH(I1918,'BCA Inputs'!$AW$14:$AW$54,0))*O1918+INDEX('BCA Inputs'!$BI$14:$BI$54,MATCH(I1918,'BCA Inputs'!$AW$14:$AW$54,0))*Q1918+INDEX('BCA Inputs'!$BJ$14:$BJ$54,MATCH(I1918,'BCA Inputs'!$AW$14:$AW$54,0))*F1918+INDEX('BCA Inputs'!$BK$14:$BK$54,MATCH(I1918,'BCA Inputs'!$AW$14:$AW$54,0))*G1918,"")),"")</f>
        <v/>
      </c>
      <c r="AA1918" s="237" t="str">
        <f t="shared" si="295"/>
        <v/>
      </c>
      <c r="AC1918" s="238" t="str">
        <f>IFERROR((K1918+R1918)+IF($B$3="NYSEG",INDEX('BCA Inputs'!$AI$14:$AI$54,MATCH(I1918,'BCA Inputs'!$M$14:$M$54,0))*P1918+INDEX('BCA Inputs'!$AJ$14:$AJ$54,MATCH(I1918,'BCA Inputs'!$M$14:$M$54,0))*Q1918,IF($B$3="RG&amp;E",INDEX('BCA Inputs'!$BR$14:$BR$54,MATCH(I1918,'BCA Inputs'!$AW$14:$AW$54,0))*P1918+INDEX('BCA Inputs'!$BS$14:$BS$54,MATCH(I1918,'BCA Inputs'!$AW$14:$AW$54,0))*Q1918,"")),"")</f>
        <v/>
      </c>
      <c r="AD1918" s="181" t="str">
        <f>IFERROR(IF($B$3="NYSEG",INDEX('BCA Inputs'!$AD$14:$AD$54,MATCH(I1918,'BCA Inputs'!$M$14:$M$54,0))*P1918+INDEX('BCA Inputs'!$AE$14:$AE$54,MATCH(I1918,'BCA Inputs'!$M$14:$M$54,0))*O1918+INDEX('BCA Inputs'!$AF$14:$AF$54,MATCH(I1918,'BCA Inputs'!$M$14:$M$54,0))*Q1918+INDEX('BCA Inputs'!$AG$14:$AG$54,MATCH(I1918,'BCA Inputs'!$M$14:$M$54,0))*F1918+INDEX('BCA Inputs'!$AH$14:$AH$54,MATCH(I1918,'BCA Inputs'!$M$14:$M$54,0))*G1918,IF($B$3="RG&amp;E",INDEX('BCA Inputs'!$BM$14:$BM$54,MATCH(I1918,'BCA Inputs'!$AW$14:$AW$54,0))*P1918+INDEX('BCA Inputs'!$BN$14:$BN$54,MATCH(I1918,'BCA Inputs'!$AW$14:$AW$54,0))*O1918+INDEX('BCA Inputs'!$BO$14:$BO$54,MATCH(I1918,'BCA Inputs'!$AW$14:$AW$54,0))*Q1918+INDEX('BCA Inputs'!$BP$14:$BP$54,MATCH(I1918,'BCA Inputs'!$AW$14:$AW$54,0))*F1918+INDEX('BCA Inputs'!$BQ$14:$BQ$54,MATCH(I1918,'BCA Inputs'!$AW$14:$AW$54,0))*G1918,"")),"")</f>
        <v/>
      </c>
      <c r="AE1918" s="237" t="str">
        <f t="shared" si="296"/>
        <v/>
      </c>
      <c r="AF1918" s="198">
        <f t="shared" si="298"/>
        <v>0</v>
      </c>
      <c r="AG1918" s="239">
        <f t="shared" si="299"/>
        <v>0</v>
      </c>
    </row>
    <row r="1919" spans="1:33">
      <c r="A1919" s="228"/>
      <c r="B1919" s="176"/>
      <c r="C1919" s="229"/>
      <c r="D1919" s="230"/>
      <c r="E1919" s="230"/>
      <c r="F1919" s="230"/>
      <c r="G1919" s="230"/>
      <c r="H1919" s="231"/>
      <c r="I1919" s="231"/>
      <c r="J1919" s="232"/>
      <c r="K1919" s="232"/>
      <c r="L1919" s="232"/>
      <c r="M1919" s="181">
        <f t="shared" si="297"/>
        <v>0</v>
      </c>
      <c r="N1919" s="181">
        <f>IF(H1919="",0,H1919*I1919*'Avoided Water Savings Cost'!$C$16)</f>
        <v>0</v>
      </c>
      <c r="O1919" s="545">
        <f>IF(C1919="",0,IF($B$3="NYSEG",C1919/(1-'Avoided Electric Costs 2020'!$W$21),IF($B$3="RG&amp;E",C1919/(1-'Avoided Electric Costs 2020'!$X$21),"")))</f>
        <v>0</v>
      </c>
      <c r="P1919" s="546">
        <f>IF(D1919="",0,IF($B$3="NYSEG",D1919/(1-'Avoided Electric Costs 2020'!$W$21),IF($B$3="RG&amp;E",D1919/(1-'Avoided Electric Costs 2020'!$X$21),"")))</f>
        <v>0</v>
      </c>
      <c r="Q1919" s="546">
        <f>IF(E1919="",0,IF($B$3="NYSEG",E1919/(1-'Avoided Natural Gas Costs 2020'!$J$34),IF($B$3="RG&amp;E",E1919/(1-'Avoided Natural Gas Costs 2020'!$K$34),"")))</f>
        <v>0</v>
      </c>
      <c r="R1919" s="233" t="str">
        <f>IFERROR(IF(P1919*'BCA Inputs'!$C$1+Q1919*'BCA Inputs'!$C$2+F1919*'BCA Inputs'!$C$2+G1919*'BCA Inputs'!$C$2=0,"",P1919*'BCA Inputs'!$C$1+Q1919*'BCA Inputs'!$C$2+F1919*'BCA Inputs'!$C$2+G1919*'BCA Inputs'!$C$2),"")</f>
        <v/>
      </c>
      <c r="S1919" s="181" t="str">
        <f t="shared" si="290"/>
        <v/>
      </c>
      <c r="T1919" s="181" t="str">
        <f>IFERROR(IF($B$3="NYSEG",(INDEX('BCA Inputs'!$N$14:$N$54,MATCH(I1919,'BCA Inputs'!$M$14:$M$54,0))*P1919+INDEX('BCA Inputs'!$O$14:$O$54,MATCH(I1919,'BCA Inputs'!$M$14:$M$54,0))*O1919+INDEX('BCA Inputs'!P:P,MATCH(I1919,'BCA Inputs'!M:M,0))*Q1919+INDEX('BCA Inputs'!Q:Q,MATCH(I1919,'BCA Inputs'!M:M,0))*F1919+INDEX('BCA Inputs'!R:R,MATCH(I1919,'BCA Inputs'!M:M,0))*G1919)+L1919+N1919,IF($B$3="RG&amp;E",(INDEX('BCA Inputs'!$AX$14:$AX$54,MATCH(I1919,'BCA Inputs'!$AW$14:$AW$54,0))*P1919+INDEX('BCA Inputs'!$AY$14:$AY$54,MATCH(I1919,'BCA Inputs'!$AW$14:$AW$54,0))*O1919+INDEX('BCA Inputs'!$AZ$14:$AZ$54,MATCH(I1919,'BCA Inputs'!$AW$14:$AW$54,0))*Q1919+INDEX('BCA Inputs'!$BA$14:$BA$54,MATCH(I1919,'BCA Inputs'!$AW$14:$AW$54,0))*F1919+INDEX('BCA Inputs'!$BB$14:$BB$54,MATCH(I1919,'BCA Inputs'!$AW$14:$AW$54,0))*G1919)+L1919+N1919,"")),"")</f>
        <v/>
      </c>
      <c r="U1919" s="234" t="str">
        <f t="shared" si="291"/>
        <v/>
      </c>
      <c r="V1919" s="234" t="str">
        <f t="shared" si="292"/>
        <v/>
      </c>
      <c r="W1919" s="234" t="str">
        <f t="shared" si="293"/>
        <v/>
      </c>
      <c r="Y1919" s="235" t="str">
        <f t="shared" si="294"/>
        <v/>
      </c>
      <c r="Z1919" s="236" t="str">
        <f>IFERROR(IF($B$3="NYSEG",INDEX('BCA Inputs'!$X$14:$X$54,MATCH(I1919,'BCA Inputs'!$M$14:$M$54,0))*P1919+INDEX('BCA Inputs'!$Y$14:$Y$54,MATCH(I1919,'BCA Inputs'!$M$14:$M$54,0))*O1919+INDEX('BCA Inputs'!$Z$14:$Z$54,MATCH(I1919,'BCA Inputs'!$M$14:$M$54,0))*Q1919+INDEX('BCA Inputs'!$AA$14:$AA$54,MATCH(I1919,'BCA Inputs'!$M$14:$M$54,0))*F1919+INDEX('BCA Inputs'!$AB$14:$AB$54,MATCH(I1919,'BCA Inputs'!$M$14:$M$54,0))*G1919,IF($B$3="RG&amp;E",INDEX('BCA Inputs'!$BG$14:$BG$54,MATCH(I1919,'BCA Inputs'!$AW$14:$AW$54,0))*P1919+INDEX('BCA Inputs'!$BH$14:$BH$54,MATCH(I1919,'BCA Inputs'!$AW$14:$AW$54,0))*O1919+INDEX('BCA Inputs'!$BI$14:$BI$54,MATCH(I1919,'BCA Inputs'!$AW$14:$AW$54,0))*Q1919+INDEX('BCA Inputs'!$BJ$14:$BJ$54,MATCH(I1919,'BCA Inputs'!$AW$14:$AW$54,0))*F1919+INDEX('BCA Inputs'!$BK$14:$BK$54,MATCH(I1919,'BCA Inputs'!$AW$14:$AW$54,0))*G1919,"")),"")</f>
        <v/>
      </c>
      <c r="AA1919" s="237" t="str">
        <f t="shared" si="295"/>
        <v/>
      </c>
      <c r="AC1919" s="238" t="str">
        <f>IFERROR((K1919+R1919)+IF($B$3="NYSEG",INDEX('BCA Inputs'!$AI$14:$AI$54,MATCH(I1919,'BCA Inputs'!$M$14:$M$54,0))*P1919+INDEX('BCA Inputs'!$AJ$14:$AJ$54,MATCH(I1919,'BCA Inputs'!$M$14:$M$54,0))*Q1919,IF($B$3="RG&amp;E",INDEX('BCA Inputs'!$BR$14:$BR$54,MATCH(I1919,'BCA Inputs'!$AW$14:$AW$54,0))*P1919+INDEX('BCA Inputs'!$BS$14:$BS$54,MATCH(I1919,'BCA Inputs'!$AW$14:$AW$54,0))*Q1919,"")),"")</f>
        <v/>
      </c>
      <c r="AD1919" s="181" t="str">
        <f>IFERROR(IF($B$3="NYSEG",INDEX('BCA Inputs'!$AD$14:$AD$54,MATCH(I1919,'BCA Inputs'!$M$14:$M$54,0))*P1919+INDEX('BCA Inputs'!$AE$14:$AE$54,MATCH(I1919,'BCA Inputs'!$M$14:$M$54,0))*O1919+INDEX('BCA Inputs'!$AF$14:$AF$54,MATCH(I1919,'BCA Inputs'!$M$14:$M$54,0))*Q1919+INDEX('BCA Inputs'!$AG$14:$AG$54,MATCH(I1919,'BCA Inputs'!$M$14:$M$54,0))*F1919+INDEX('BCA Inputs'!$AH$14:$AH$54,MATCH(I1919,'BCA Inputs'!$M$14:$M$54,0))*G1919,IF($B$3="RG&amp;E",INDEX('BCA Inputs'!$BM$14:$BM$54,MATCH(I1919,'BCA Inputs'!$AW$14:$AW$54,0))*P1919+INDEX('BCA Inputs'!$BN$14:$BN$54,MATCH(I1919,'BCA Inputs'!$AW$14:$AW$54,0))*O1919+INDEX('BCA Inputs'!$BO$14:$BO$54,MATCH(I1919,'BCA Inputs'!$AW$14:$AW$54,0))*Q1919+INDEX('BCA Inputs'!$BP$14:$BP$54,MATCH(I1919,'BCA Inputs'!$AW$14:$AW$54,0))*F1919+INDEX('BCA Inputs'!$BQ$14:$BQ$54,MATCH(I1919,'BCA Inputs'!$AW$14:$AW$54,0))*G1919,"")),"")</f>
        <v/>
      </c>
      <c r="AE1919" s="237" t="str">
        <f t="shared" si="296"/>
        <v/>
      </c>
      <c r="AF1919" s="198">
        <f t="shared" si="298"/>
        <v>0</v>
      </c>
      <c r="AG1919" s="239">
        <f t="shared" si="299"/>
        <v>0</v>
      </c>
    </row>
    <row r="1920" spans="1:33">
      <c r="A1920" s="228"/>
      <c r="B1920" s="176"/>
      <c r="C1920" s="229"/>
      <c r="D1920" s="230"/>
      <c r="E1920" s="230"/>
      <c r="F1920" s="230"/>
      <c r="G1920" s="230"/>
      <c r="H1920" s="231"/>
      <c r="I1920" s="231"/>
      <c r="J1920" s="232"/>
      <c r="K1920" s="232"/>
      <c r="L1920" s="232"/>
      <c r="M1920" s="181">
        <f t="shared" si="297"/>
        <v>0</v>
      </c>
      <c r="N1920" s="181">
        <f>IF(H1920="",0,H1920*I1920*'Avoided Water Savings Cost'!$C$16)</f>
        <v>0</v>
      </c>
      <c r="O1920" s="545">
        <f>IF(C1920="",0,IF($B$3="NYSEG",C1920/(1-'Avoided Electric Costs 2020'!$W$21),IF($B$3="RG&amp;E",C1920/(1-'Avoided Electric Costs 2020'!$X$21),"")))</f>
        <v>0</v>
      </c>
      <c r="P1920" s="546">
        <f>IF(D1920="",0,IF($B$3="NYSEG",D1920/(1-'Avoided Electric Costs 2020'!$W$21),IF($B$3="RG&amp;E",D1920/(1-'Avoided Electric Costs 2020'!$X$21),"")))</f>
        <v>0</v>
      </c>
      <c r="Q1920" s="546">
        <f>IF(E1920="",0,IF($B$3="NYSEG",E1920/(1-'Avoided Natural Gas Costs 2020'!$J$34),IF($B$3="RG&amp;E",E1920/(1-'Avoided Natural Gas Costs 2020'!$K$34),"")))</f>
        <v>0</v>
      </c>
      <c r="R1920" s="233" t="str">
        <f>IFERROR(IF(P1920*'BCA Inputs'!$C$1+Q1920*'BCA Inputs'!$C$2+F1920*'BCA Inputs'!$C$2+G1920*'BCA Inputs'!$C$2=0,"",P1920*'BCA Inputs'!$C$1+Q1920*'BCA Inputs'!$C$2+F1920*'BCA Inputs'!$C$2+G1920*'BCA Inputs'!$C$2),"")</f>
        <v/>
      </c>
      <c r="S1920" s="181" t="str">
        <f t="shared" si="290"/>
        <v/>
      </c>
      <c r="T1920" s="181" t="str">
        <f>IFERROR(IF($B$3="NYSEG",(INDEX('BCA Inputs'!$N$14:$N$54,MATCH(I1920,'BCA Inputs'!$M$14:$M$54,0))*P1920+INDEX('BCA Inputs'!$O$14:$O$54,MATCH(I1920,'BCA Inputs'!$M$14:$M$54,0))*O1920+INDEX('BCA Inputs'!P:P,MATCH(I1920,'BCA Inputs'!M:M,0))*Q1920+INDEX('BCA Inputs'!Q:Q,MATCH(I1920,'BCA Inputs'!M:M,0))*F1920+INDEX('BCA Inputs'!R:R,MATCH(I1920,'BCA Inputs'!M:M,0))*G1920)+L1920+N1920,IF($B$3="RG&amp;E",(INDEX('BCA Inputs'!$AX$14:$AX$54,MATCH(I1920,'BCA Inputs'!$AW$14:$AW$54,0))*P1920+INDEX('BCA Inputs'!$AY$14:$AY$54,MATCH(I1920,'BCA Inputs'!$AW$14:$AW$54,0))*O1920+INDEX('BCA Inputs'!$AZ$14:$AZ$54,MATCH(I1920,'BCA Inputs'!$AW$14:$AW$54,0))*Q1920+INDEX('BCA Inputs'!$BA$14:$BA$54,MATCH(I1920,'BCA Inputs'!$AW$14:$AW$54,0))*F1920+INDEX('BCA Inputs'!$BB$14:$BB$54,MATCH(I1920,'BCA Inputs'!$AW$14:$AW$54,0))*G1920)+L1920+N1920,"")),"")</f>
        <v/>
      </c>
      <c r="U1920" s="234" t="str">
        <f t="shared" si="291"/>
        <v/>
      </c>
      <c r="V1920" s="234" t="str">
        <f t="shared" si="292"/>
        <v/>
      </c>
      <c r="W1920" s="234" t="str">
        <f t="shared" si="293"/>
        <v/>
      </c>
      <c r="Y1920" s="235" t="str">
        <f t="shared" si="294"/>
        <v/>
      </c>
      <c r="Z1920" s="236" t="str">
        <f>IFERROR(IF($B$3="NYSEG",INDEX('BCA Inputs'!$X$14:$X$54,MATCH(I1920,'BCA Inputs'!$M$14:$M$54,0))*P1920+INDEX('BCA Inputs'!$Y$14:$Y$54,MATCH(I1920,'BCA Inputs'!$M$14:$M$54,0))*O1920+INDEX('BCA Inputs'!$Z$14:$Z$54,MATCH(I1920,'BCA Inputs'!$M$14:$M$54,0))*Q1920+INDEX('BCA Inputs'!$AA$14:$AA$54,MATCH(I1920,'BCA Inputs'!$M$14:$M$54,0))*F1920+INDEX('BCA Inputs'!$AB$14:$AB$54,MATCH(I1920,'BCA Inputs'!$M$14:$M$54,0))*G1920,IF($B$3="RG&amp;E",INDEX('BCA Inputs'!$BG$14:$BG$54,MATCH(I1920,'BCA Inputs'!$AW$14:$AW$54,0))*P1920+INDEX('BCA Inputs'!$BH$14:$BH$54,MATCH(I1920,'BCA Inputs'!$AW$14:$AW$54,0))*O1920+INDEX('BCA Inputs'!$BI$14:$BI$54,MATCH(I1920,'BCA Inputs'!$AW$14:$AW$54,0))*Q1920+INDEX('BCA Inputs'!$BJ$14:$BJ$54,MATCH(I1920,'BCA Inputs'!$AW$14:$AW$54,0))*F1920+INDEX('BCA Inputs'!$BK$14:$BK$54,MATCH(I1920,'BCA Inputs'!$AW$14:$AW$54,0))*G1920,"")),"")</f>
        <v/>
      </c>
      <c r="AA1920" s="237" t="str">
        <f t="shared" si="295"/>
        <v/>
      </c>
      <c r="AC1920" s="238" t="str">
        <f>IFERROR((K1920+R1920)+IF($B$3="NYSEG",INDEX('BCA Inputs'!$AI$14:$AI$54,MATCH(I1920,'BCA Inputs'!$M$14:$M$54,0))*P1920+INDEX('BCA Inputs'!$AJ$14:$AJ$54,MATCH(I1920,'BCA Inputs'!$M$14:$M$54,0))*Q1920,IF($B$3="RG&amp;E",INDEX('BCA Inputs'!$BR$14:$BR$54,MATCH(I1920,'BCA Inputs'!$AW$14:$AW$54,0))*P1920+INDEX('BCA Inputs'!$BS$14:$BS$54,MATCH(I1920,'BCA Inputs'!$AW$14:$AW$54,0))*Q1920,"")),"")</f>
        <v/>
      </c>
      <c r="AD1920" s="181" t="str">
        <f>IFERROR(IF($B$3="NYSEG",INDEX('BCA Inputs'!$AD$14:$AD$54,MATCH(I1920,'BCA Inputs'!$M$14:$M$54,0))*P1920+INDEX('BCA Inputs'!$AE$14:$AE$54,MATCH(I1920,'BCA Inputs'!$M$14:$M$54,0))*O1920+INDEX('BCA Inputs'!$AF$14:$AF$54,MATCH(I1920,'BCA Inputs'!$M$14:$M$54,0))*Q1920+INDEX('BCA Inputs'!$AG$14:$AG$54,MATCH(I1920,'BCA Inputs'!$M$14:$M$54,0))*F1920+INDEX('BCA Inputs'!$AH$14:$AH$54,MATCH(I1920,'BCA Inputs'!$M$14:$M$54,0))*G1920,IF($B$3="RG&amp;E",INDEX('BCA Inputs'!$BM$14:$BM$54,MATCH(I1920,'BCA Inputs'!$AW$14:$AW$54,0))*P1920+INDEX('BCA Inputs'!$BN$14:$BN$54,MATCH(I1920,'BCA Inputs'!$AW$14:$AW$54,0))*O1920+INDEX('BCA Inputs'!$BO$14:$BO$54,MATCH(I1920,'BCA Inputs'!$AW$14:$AW$54,0))*Q1920+INDEX('BCA Inputs'!$BP$14:$BP$54,MATCH(I1920,'BCA Inputs'!$AW$14:$AW$54,0))*F1920+INDEX('BCA Inputs'!$BQ$14:$BQ$54,MATCH(I1920,'BCA Inputs'!$AW$14:$AW$54,0))*G1920,"")),"")</f>
        <v/>
      </c>
      <c r="AE1920" s="237" t="str">
        <f t="shared" si="296"/>
        <v/>
      </c>
      <c r="AF1920" s="198">
        <f t="shared" si="298"/>
        <v>0</v>
      </c>
      <c r="AG1920" s="239">
        <f t="shared" si="299"/>
        <v>0</v>
      </c>
    </row>
    <row r="1921" spans="1:33">
      <c r="A1921" s="228"/>
      <c r="B1921" s="176"/>
      <c r="C1921" s="229"/>
      <c r="D1921" s="230"/>
      <c r="E1921" s="230"/>
      <c r="F1921" s="230"/>
      <c r="G1921" s="230"/>
      <c r="H1921" s="231"/>
      <c r="I1921" s="231"/>
      <c r="J1921" s="232"/>
      <c r="K1921" s="232"/>
      <c r="L1921" s="232"/>
      <c r="M1921" s="181">
        <f t="shared" si="297"/>
        <v>0</v>
      </c>
      <c r="N1921" s="181">
        <f>IF(H1921="",0,H1921*I1921*'Avoided Water Savings Cost'!$C$16)</f>
        <v>0</v>
      </c>
      <c r="O1921" s="545">
        <f>IF(C1921="",0,IF($B$3="NYSEG",C1921/(1-'Avoided Electric Costs 2020'!$W$21),IF($B$3="RG&amp;E",C1921/(1-'Avoided Electric Costs 2020'!$X$21),"")))</f>
        <v>0</v>
      </c>
      <c r="P1921" s="546">
        <f>IF(D1921="",0,IF($B$3="NYSEG",D1921/(1-'Avoided Electric Costs 2020'!$W$21),IF($B$3="RG&amp;E",D1921/(1-'Avoided Electric Costs 2020'!$X$21),"")))</f>
        <v>0</v>
      </c>
      <c r="Q1921" s="546">
        <f>IF(E1921="",0,IF($B$3="NYSEG",E1921/(1-'Avoided Natural Gas Costs 2020'!$J$34),IF($B$3="RG&amp;E",E1921/(1-'Avoided Natural Gas Costs 2020'!$K$34),"")))</f>
        <v>0</v>
      </c>
      <c r="R1921" s="233" t="str">
        <f>IFERROR(IF(P1921*'BCA Inputs'!$C$1+Q1921*'BCA Inputs'!$C$2+F1921*'BCA Inputs'!$C$2+G1921*'BCA Inputs'!$C$2=0,"",P1921*'BCA Inputs'!$C$1+Q1921*'BCA Inputs'!$C$2+F1921*'BCA Inputs'!$C$2+G1921*'BCA Inputs'!$C$2),"")</f>
        <v/>
      </c>
      <c r="S1921" s="181" t="str">
        <f t="shared" si="290"/>
        <v/>
      </c>
      <c r="T1921" s="181" t="str">
        <f>IFERROR(IF($B$3="NYSEG",(INDEX('BCA Inputs'!$N$14:$N$54,MATCH(I1921,'BCA Inputs'!$M$14:$M$54,0))*P1921+INDEX('BCA Inputs'!$O$14:$O$54,MATCH(I1921,'BCA Inputs'!$M$14:$M$54,0))*O1921+INDEX('BCA Inputs'!P:P,MATCH(I1921,'BCA Inputs'!M:M,0))*Q1921+INDEX('BCA Inputs'!Q:Q,MATCH(I1921,'BCA Inputs'!M:M,0))*F1921+INDEX('BCA Inputs'!R:R,MATCH(I1921,'BCA Inputs'!M:M,0))*G1921)+L1921+N1921,IF($B$3="RG&amp;E",(INDEX('BCA Inputs'!$AX$14:$AX$54,MATCH(I1921,'BCA Inputs'!$AW$14:$AW$54,0))*P1921+INDEX('BCA Inputs'!$AY$14:$AY$54,MATCH(I1921,'BCA Inputs'!$AW$14:$AW$54,0))*O1921+INDEX('BCA Inputs'!$AZ$14:$AZ$54,MATCH(I1921,'BCA Inputs'!$AW$14:$AW$54,0))*Q1921+INDEX('BCA Inputs'!$BA$14:$BA$54,MATCH(I1921,'BCA Inputs'!$AW$14:$AW$54,0))*F1921+INDEX('BCA Inputs'!$BB$14:$BB$54,MATCH(I1921,'BCA Inputs'!$AW$14:$AW$54,0))*G1921)+L1921+N1921,"")),"")</f>
        <v/>
      </c>
      <c r="U1921" s="234" t="str">
        <f t="shared" si="291"/>
        <v/>
      </c>
      <c r="V1921" s="234" t="str">
        <f t="shared" si="292"/>
        <v/>
      </c>
      <c r="W1921" s="234" t="str">
        <f t="shared" si="293"/>
        <v/>
      </c>
      <c r="Y1921" s="235" t="str">
        <f t="shared" si="294"/>
        <v/>
      </c>
      <c r="Z1921" s="236" t="str">
        <f>IFERROR(IF($B$3="NYSEG",INDEX('BCA Inputs'!$X$14:$X$54,MATCH(I1921,'BCA Inputs'!$M$14:$M$54,0))*P1921+INDEX('BCA Inputs'!$Y$14:$Y$54,MATCH(I1921,'BCA Inputs'!$M$14:$M$54,0))*O1921+INDEX('BCA Inputs'!$Z$14:$Z$54,MATCH(I1921,'BCA Inputs'!$M$14:$M$54,0))*Q1921+INDEX('BCA Inputs'!$AA$14:$AA$54,MATCH(I1921,'BCA Inputs'!$M$14:$M$54,0))*F1921+INDEX('BCA Inputs'!$AB$14:$AB$54,MATCH(I1921,'BCA Inputs'!$M$14:$M$54,0))*G1921,IF($B$3="RG&amp;E",INDEX('BCA Inputs'!$BG$14:$BG$54,MATCH(I1921,'BCA Inputs'!$AW$14:$AW$54,0))*P1921+INDEX('BCA Inputs'!$BH$14:$BH$54,MATCH(I1921,'BCA Inputs'!$AW$14:$AW$54,0))*O1921+INDEX('BCA Inputs'!$BI$14:$BI$54,MATCH(I1921,'BCA Inputs'!$AW$14:$AW$54,0))*Q1921+INDEX('BCA Inputs'!$BJ$14:$BJ$54,MATCH(I1921,'BCA Inputs'!$AW$14:$AW$54,0))*F1921+INDEX('BCA Inputs'!$BK$14:$BK$54,MATCH(I1921,'BCA Inputs'!$AW$14:$AW$54,0))*G1921,"")),"")</f>
        <v/>
      </c>
      <c r="AA1921" s="237" t="str">
        <f t="shared" si="295"/>
        <v/>
      </c>
      <c r="AC1921" s="238" t="str">
        <f>IFERROR((K1921+R1921)+IF($B$3="NYSEG",INDEX('BCA Inputs'!$AI$14:$AI$54,MATCH(I1921,'BCA Inputs'!$M$14:$M$54,0))*P1921+INDEX('BCA Inputs'!$AJ$14:$AJ$54,MATCH(I1921,'BCA Inputs'!$M$14:$M$54,0))*Q1921,IF($B$3="RG&amp;E",INDEX('BCA Inputs'!$BR$14:$BR$54,MATCH(I1921,'BCA Inputs'!$AW$14:$AW$54,0))*P1921+INDEX('BCA Inputs'!$BS$14:$BS$54,MATCH(I1921,'BCA Inputs'!$AW$14:$AW$54,0))*Q1921,"")),"")</f>
        <v/>
      </c>
      <c r="AD1921" s="181" t="str">
        <f>IFERROR(IF($B$3="NYSEG",INDEX('BCA Inputs'!$AD$14:$AD$54,MATCH(I1921,'BCA Inputs'!$M$14:$M$54,0))*P1921+INDEX('BCA Inputs'!$AE$14:$AE$54,MATCH(I1921,'BCA Inputs'!$M$14:$M$54,0))*O1921+INDEX('BCA Inputs'!$AF$14:$AF$54,MATCH(I1921,'BCA Inputs'!$M$14:$M$54,0))*Q1921+INDEX('BCA Inputs'!$AG$14:$AG$54,MATCH(I1921,'BCA Inputs'!$M$14:$M$54,0))*F1921+INDEX('BCA Inputs'!$AH$14:$AH$54,MATCH(I1921,'BCA Inputs'!$M$14:$M$54,0))*G1921,IF($B$3="RG&amp;E",INDEX('BCA Inputs'!$BM$14:$BM$54,MATCH(I1921,'BCA Inputs'!$AW$14:$AW$54,0))*P1921+INDEX('BCA Inputs'!$BN$14:$BN$54,MATCH(I1921,'BCA Inputs'!$AW$14:$AW$54,0))*O1921+INDEX('BCA Inputs'!$BO$14:$BO$54,MATCH(I1921,'BCA Inputs'!$AW$14:$AW$54,0))*Q1921+INDEX('BCA Inputs'!$BP$14:$BP$54,MATCH(I1921,'BCA Inputs'!$AW$14:$AW$54,0))*F1921+INDEX('BCA Inputs'!$BQ$14:$BQ$54,MATCH(I1921,'BCA Inputs'!$AW$14:$AW$54,0))*G1921,"")),"")</f>
        <v/>
      </c>
      <c r="AE1921" s="237" t="str">
        <f t="shared" si="296"/>
        <v/>
      </c>
      <c r="AF1921" s="198">
        <f t="shared" si="298"/>
        <v>0</v>
      </c>
      <c r="AG1921" s="239">
        <f t="shared" si="299"/>
        <v>0</v>
      </c>
    </row>
    <row r="1922" spans="1:33">
      <c r="A1922" s="228"/>
      <c r="B1922" s="176"/>
      <c r="C1922" s="229"/>
      <c r="D1922" s="230"/>
      <c r="E1922" s="230"/>
      <c r="F1922" s="230"/>
      <c r="G1922" s="230"/>
      <c r="H1922" s="231"/>
      <c r="I1922" s="231"/>
      <c r="J1922" s="232"/>
      <c r="K1922" s="232"/>
      <c r="L1922" s="232"/>
      <c r="M1922" s="181">
        <f t="shared" si="297"/>
        <v>0</v>
      </c>
      <c r="N1922" s="181">
        <f>IF(H1922="",0,H1922*I1922*'Avoided Water Savings Cost'!$C$16)</f>
        <v>0</v>
      </c>
      <c r="O1922" s="545">
        <f>IF(C1922="",0,IF($B$3="NYSEG",C1922/(1-'Avoided Electric Costs 2020'!$W$21),IF($B$3="RG&amp;E",C1922/(1-'Avoided Electric Costs 2020'!$X$21),"")))</f>
        <v>0</v>
      </c>
      <c r="P1922" s="546">
        <f>IF(D1922="",0,IF($B$3="NYSEG",D1922/(1-'Avoided Electric Costs 2020'!$W$21),IF($B$3="RG&amp;E",D1922/(1-'Avoided Electric Costs 2020'!$X$21),"")))</f>
        <v>0</v>
      </c>
      <c r="Q1922" s="546">
        <f>IF(E1922="",0,IF($B$3="NYSEG",E1922/(1-'Avoided Natural Gas Costs 2020'!$J$34),IF($B$3="RG&amp;E",E1922/(1-'Avoided Natural Gas Costs 2020'!$K$34),"")))</f>
        <v>0</v>
      </c>
      <c r="R1922" s="233" t="str">
        <f>IFERROR(IF(P1922*'BCA Inputs'!$C$1+Q1922*'BCA Inputs'!$C$2+F1922*'BCA Inputs'!$C$2+G1922*'BCA Inputs'!$C$2=0,"",P1922*'BCA Inputs'!$C$1+Q1922*'BCA Inputs'!$C$2+F1922*'BCA Inputs'!$C$2+G1922*'BCA Inputs'!$C$2),"")</f>
        <v/>
      </c>
      <c r="S1922" s="181" t="str">
        <f t="shared" si="290"/>
        <v/>
      </c>
      <c r="T1922" s="181" t="str">
        <f>IFERROR(IF($B$3="NYSEG",(INDEX('BCA Inputs'!$N$14:$N$54,MATCH(I1922,'BCA Inputs'!$M$14:$M$54,0))*P1922+INDEX('BCA Inputs'!$O$14:$O$54,MATCH(I1922,'BCA Inputs'!$M$14:$M$54,0))*O1922+INDEX('BCA Inputs'!P:P,MATCH(I1922,'BCA Inputs'!M:M,0))*Q1922+INDEX('BCA Inputs'!Q:Q,MATCH(I1922,'BCA Inputs'!M:M,0))*F1922+INDEX('BCA Inputs'!R:R,MATCH(I1922,'BCA Inputs'!M:M,0))*G1922)+L1922+N1922,IF($B$3="RG&amp;E",(INDEX('BCA Inputs'!$AX$14:$AX$54,MATCH(I1922,'BCA Inputs'!$AW$14:$AW$54,0))*P1922+INDEX('BCA Inputs'!$AY$14:$AY$54,MATCH(I1922,'BCA Inputs'!$AW$14:$AW$54,0))*O1922+INDEX('BCA Inputs'!$AZ$14:$AZ$54,MATCH(I1922,'BCA Inputs'!$AW$14:$AW$54,0))*Q1922+INDEX('BCA Inputs'!$BA$14:$BA$54,MATCH(I1922,'BCA Inputs'!$AW$14:$AW$54,0))*F1922+INDEX('BCA Inputs'!$BB$14:$BB$54,MATCH(I1922,'BCA Inputs'!$AW$14:$AW$54,0))*G1922)+L1922+N1922,"")),"")</f>
        <v/>
      </c>
      <c r="U1922" s="234" t="str">
        <f t="shared" si="291"/>
        <v/>
      </c>
      <c r="V1922" s="234" t="str">
        <f t="shared" si="292"/>
        <v/>
      </c>
      <c r="W1922" s="234" t="str">
        <f t="shared" si="293"/>
        <v/>
      </c>
      <c r="Y1922" s="235" t="str">
        <f t="shared" si="294"/>
        <v/>
      </c>
      <c r="Z1922" s="236" t="str">
        <f>IFERROR(IF($B$3="NYSEG",INDEX('BCA Inputs'!$X$14:$X$54,MATCH(I1922,'BCA Inputs'!$M$14:$M$54,0))*P1922+INDEX('BCA Inputs'!$Y$14:$Y$54,MATCH(I1922,'BCA Inputs'!$M$14:$M$54,0))*O1922+INDEX('BCA Inputs'!$Z$14:$Z$54,MATCH(I1922,'BCA Inputs'!$M$14:$M$54,0))*Q1922+INDEX('BCA Inputs'!$AA$14:$AA$54,MATCH(I1922,'BCA Inputs'!$M$14:$M$54,0))*F1922+INDEX('BCA Inputs'!$AB$14:$AB$54,MATCH(I1922,'BCA Inputs'!$M$14:$M$54,0))*G1922,IF($B$3="RG&amp;E",INDEX('BCA Inputs'!$BG$14:$BG$54,MATCH(I1922,'BCA Inputs'!$AW$14:$AW$54,0))*P1922+INDEX('BCA Inputs'!$BH$14:$BH$54,MATCH(I1922,'BCA Inputs'!$AW$14:$AW$54,0))*O1922+INDEX('BCA Inputs'!$BI$14:$BI$54,MATCH(I1922,'BCA Inputs'!$AW$14:$AW$54,0))*Q1922+INDEX('BCA Inputs'!$BJ$14:$BJ$54,MATCH(I1922,'BCA Inputs'!$AW$14:$AW$54,0))*F1922+INDEX('BCA Inputs'!$BK$14:$BK$54,MATCH(I1922,'BCA Inputs'!$AW$14:$AW$54,0))*G1922,"")),"")</f>
        <v/>
      </c>
      <c r="AA1922" s="237" t="str">
        <f t="shared" si="295"/>
        <v/>
      </c>
      <c r="AC1922" s="238" t="str">
        <f>IFERROR((K1922+R1922)+IF($B$3="NYSEG",INDEX('BCA Inputs'!$AI$14:$AI$54,MATCH(I1922,'BCA Inputs'!$M$14:$M$54,0))*P1922+INDEX('BCA Inputs'!$AJ$14:$AJ$54,MATCH(I1922,'BCA Inputs'!$M$14:$M$54,0))*Q1922,IF($B$3="RG&amp;E",INDEX('BCA Inputs'!$BR$14:$BR$54,MATCH(I1922,'BCA Inputs'!$AW$14:$AW$54,0))*P1922+INDEX('BCA Inputs'!$BS$14:$BS$54,MATCH(I1922,'BCA Inputs'!$AW$14:$AW$54,0))*Q1922,"")),"")</f>
        <v/>
      </c>
      <c r="AD1922" s="181" t="str">
        <f>IFERROR(IF($B$3="NYSEG",INDEX('BCA Inputs'!$AD$14:$AD$54,MATCH(I1922,'BCA Inputs'!$M$14:$M$54,0))*P1922+INDEX('BCA Inputs'!$AE$14:$AE$54,MATCH(I1922,'BCA Inputs'!$M$14:$M$54,0))*O1922+INDEX('BCA Inputs'!$AF$14:$AF$54,MATCH(I1922,'BCA Inputs'!$M$14:$M$54,0))*Q1922+INDEX('BCA Inputs'!$AG$14:$AG$54,MATCH(I1922,'BCA Inputs'!$M$14:$M$54,0))*F1922+INDEX('BCA Inputs'!$AH$14:$AH$54,MATCH(I1922,'BCA Inputs'!$M$14:$M$54,0))*G1922,IF($B$3="RG&amp;E",INDEX('BCA Inputs'!$BM$14:$BM$54,MATCH(I1922,'BCA Inputs'!$AW$14:$AW$54,0))*P1922+INDEX('BCA Inputs'!$BN$14:$BN$54,MATCH(I1922,'BCA Inputs'!$AW$14:$AW$54,0))*O1922+INDEX('BCA Inputs'!$BO$14:$BO$54,MATCH(I1922,'BCA Inputs'!$AW$14:$AW$54,0))*Q1922+INDEX('BCA Inputs'!$BP$14:$BP$54,MATCH(I1922,'BCA Inputs'!$AW$14:$AW$54,0))*F1922+INDEX('BCA Inputs'!$BQ$14:$BQ$54,MATCH(I1922,'BCA Inputs'!$AW$14:$AW$54,0))*G1922,"")),"")</f>
        <v/>
      </c>
      <c r="AE1922" s="237" t="str">
        <f t="shared" si="296"/>
        <v/>
      </c>
      <c r="AF1922" s="198">
        <f t="shared" si="298"/>
        <v>0</v>
      </c>
      <c r="AG1922" s="239">
        <f t="shared" si="299"/>
        <v>0</v>
      </c>
    </row>
    <row r="1923" spans="1:33">
      <c r="A1923" s="228"/>
      <c r="B1923" s="176"/>
      <c r="C1923" s="229"/>
      <c r="D1923" s="230"/>
      <c r="E1923" s="230"/>
      <c r="F1923" s="230"/>
      <c r="G1923" s="230"/>
      <c r="H1923" s="231"/>
      <c r="I1923" s="231"/>
      <c r="J1923" s="232"/>
      <c r="K1923" s="232"/>
      <c r="L1923" s="232"/>
      <c r="M1923" s="181">
        <f t="shared" si="297"/>
        <v>0</v>
      </c>
      <c r="N1923" s="181">
        <f>IF(H1923="",0,H1923*I1923*'Avoided Water Savings Cost'!$C$16)</f>
        <v>0</v>
      </c>
      <c r="O1923" s="545">
        <f>IF(C1923="",0,IF($B$3="NYSEG",C1923/(1-'Avoided Electric Costs 2020'!$W$21),IF($B$3="RG&amp;E",C1923/(1-'Avoided Electric Costs 2020'!$X$21),"")))</f>
        <v>0</v>
      </c>
      <c r="P1923" s="546">
        <f>IF(D1923="",0,IF($B$3="NYSEG",D1923/(1-'Avoided Electric Costs 2020'!$W$21),IF($B$3="RG&amp;E",D1923/(1-'Avoided Electric Costs 2020'!$X$21),"")))</f>
        <v>0</v>
      </c>
      <c r="Q1923" s="546">
        <f>IF(E1923="",0,IF($B$3="NYSEG",E1923/(1-'Avoided Natural Gas Costs 2020'!$J$34),IF($B$3="RG&amp;E",E1923/(1-'Avoided Natural Gas Costs 2020'!$K$34),"")))</f>
        <v>0</v>
      </c>
      <c r="R1923" s="233" t="str">
        <f>IFERROR(IF(P1923*'BCA Inputs'!$C$1+Q1923*'BCA Inputs'!$C$2+F1923*'BCA Inputs'!$C$2+G1923*'BCA Inputs'!$C$2=0,"",P1923*'BCA Inputs'!$C$1+Q1923*'BCA Inputs'!$C$2+F1923*'BCA Inputs'!$C$2+G1923*'BCA Inputs'!$C$2),"")</f>
        <v/>
      </c>
      <c r="S1923" s="181" t="str">
        <f t="shared" si="290"/>
        <v/>
      </c>
      <c r="T1923" s="181" t="str">
        <f>IFERROR(IF($B$3="NYSEG",(INDEX('BCA Inputs'!$N$14:$N$54,MATCH(I1923,'BCA Inputs'!$M$14:$M$54,0))*P1923+INDEX('BCA Inputs'!$O$14:$O$54,MATCH(I1923,'BCA Inputs'!$M$14:$M$54,0))*O1923+INDEX('BCA Inputs'!P:P,MATCH(I1923,'BCA Inputs'!M:M,0))*Q1923+INDEX('BCA Inputs'!Q:Q,MATCH(I1923,'BCA Inputs'!M:M,0))*F1923+INDEX('BCA Inputs'!R:R,MATCH(I1923,'BCA Inputs'!M:M,0))*G1923)+L1923+N1923,IF($B$3="RG&amp;E",(INDEX('BCA Inputs'!$AX$14:$AX$54,MATCH(I1923,'BCA Inputs'!$AW$14:$AW$54,0))*P1923+INDEX('BCA Inputs'!$AY$14:$AY$54,MATCH(I1923,'BCA Inputs'!$AW$14:$AW$54,0))*O1923+INDEX('BCA Inputs'!$AZ$14:$AZ$54,MATCH(I1923,'BCA Inputs'!$AW$14:$AW$54,0))*Q1923+INDEX('BCA Inputs'!$BA$14:$BA$54,MATCH(I1923,'BCA Inputs'!$AW$14:$AW$54,0))*F1923+INDEX('BCA Inputs'!$BB$14:$BB$54,MATCH(I1923,'BCA Inputs'!$AW$14:$AW$54,0))*G1923)+L1923+N1923,"")),"")</f>
        <v/>
      </c>
      <c r="U1923" s="234" t="str">
        <f t="shared" si="291"/>
        <v/>
      </c>
      <c r="V1923" s="234" t="str">
        <f t="shared" si="292"/>
        <v/>
      </c>
      <c r="W1923" s="234" t="str">
        <f t="shared" si="293"/>
        <v/>
      </c>
      <c r="Y1923" s="235" t="str">
        <f t="shared" si="294"/>
        <v/>
      </c>
      <c r="Z1923" s="236" t="str">
        <f>IFERROR(IF($B$3="NYSEG",INDEX('BCA Inputs'!$X$14:$X$54,MATCH(I1923,'BCA Inputs'!$M$14:$M$54,0))*P1923+INDEX('BCA Inputs'!$Y$14:$Y$54,MATCH(I1923,'BCA Inputs'!$M$14:$M$54,0))*O1923+INDEX('BCA Inputs'!$Z$14:$Z$54,MATCH(I1923,'BCA Inputs'!$M$14:$M$54,0))*Q1923+INDEX('BCA Inputs'!$AA$14:$AA$54,MATCH(I1923,'BCA Inputs'!$M$14:$M$54,0))*F1923+INDEX('BCA Inputs'!$AB$14:$AB$54,MATCH(I1923,'BCA Inputs'!$M$14:$M$54,0))*G1923,IF($B$3="RG&amp;E",INDEX('BCA Inputs'!$BG$14:$BG$54,MATCH(I1923,'BCA Inputs'!$AW$14:$AW$54,0))*P1923+INDEX('BCA Inputs'!$BH$14:$BH$54,MATCH(I1923,'BCA Inputs'!$AW$14:$AW$54,0))*O1923+INDEX('BCA Inputs'!$BI$14:$BI$54,MATCH(I1923,'BCA Inputs'!$AW$14:$AW$54,0))*Q1923+INDEX('BCA Inputs'!$BJ$14:$BJ$54,MATCH(I1923,'BCA Inputs'!$AW$14:$AW$54,0))*F1923+INDEX('BCA Inputs'!$BK$14:$BK$54,MATCH(I1923,'BCA Inputs'!$AW$14:$AW$54,0))*G1923,"")),"")</f>
        <v/>
      </c>
      <c r="AA1923" s="237" t="str">
        <f t="shared" si="295"/>
        <v/>
      </c>
      <c r="AC1923" s="238" t="str">
        <f>IFERROR((K1923+R1923)+IF($B$3="NYSEG",INDEX('BCA Inputs'!$AI$14:$AI$54,MATCH(I1923,'BCA Inputs'!$M$14:$M$54,0))*P1923+INDEX('BCA Inputs'!$AJ$14:$AJ$54,MATCH(I1923,'BCA Inputs'!$M$14:$M$54,0))*Q1923,IF($B$3="RG&amp;E",INDEX('BCA Inputs'!$BR$14:$BR$54,MATCH(I1923,'BCA Inputs'!$AW$14:$AW$54,0))*P1923+INDEX('BCA Inputs'!$BS$14:$BS$54,MATCH(I1923,'BCA Inputs'!$AW$14:$AW$54,0))*Q1923,"")),"")</f>
        <v/>
      </c>
      <c r="AD1923" s="181" t="str">
        <f>IFERROR(IF($B$3="NYSEG",INDEX('BCA Inputs'!$AD$14:$AD$54,MATCH(I1923,'BCA Inputs'!$M$14:$M$54,0))*P1923+INDEX('BCA Inputs'!$AE$14:$AE$54,MATCH(I1923,'BCA Inputs'!$M$14:$M$54,0))*O1923+INDEX('BCA Inputs'!$AF$14:$AF$54,MATCH(I1923,'BCA Inputs'!$M$14:$M$54,0))*Q1923+INDEX('BCA Inputs'!$AG$14:$AG$54,MATCH(I1923,'BCA Inputs'!$M$14:$M$54,0))*F1923+INDEX('BCA Inputs'!$AH$14:$AH$54,MATCH(I1923,'BCA Inputs'!$M$14:$M$54,0))*G1923,IF($B$3="RG&amp;E",INDEX('BCA Inputs'!$BM$14:$BM$54,MATCH(I1923,'BCA Inputs'!$AW$14:$AW$54,0))*P1923+INDEX('BCA Inputs'!$BN$14:$BN$54,MATCH(I1923,'BCA Inputs'!$AW$14:$AW$54,0))*O1923+INDEX('BCA Inputs'!$BO$14:$BO$54,MATCH(I1923,'BCA Inputs'!$AW$14:$AW$54,0))*Q1923+INDEX('BCA Inputs'!$BP$14:$BP$54,MATCH(I1923,'BCA Inputs'!$AW$14:$AW$54,0))*F1923+INDEX('BCA Inputs'!$BQ$14:$BQ$54,MATCH(I1923,'BCA Inputs'!$AW$14:$AW$54,0))*G1923,"")),"")</f>
        <v/>
      </c>
      <c r="AE1923" s="237" t="str">
        <f t="shared" si="296"/>
        <v/>
      </c>
      <c r="AF1923" s="198">
        <f t="shared" si="298"/>
        <v>0</v>
      </c>
      <c r="AG1923" s="239">
        <f t="shared" si="299"/>
        <v>0</v>
      </c>
    </row>
    <row r="1924" spans="1:33">
      <c r="A1924" s="228"/>
      <c r="B1924" s="176"/>
      <c r="C1924" s="229"/>
      <c r="D1924" s="230"/>
      <c r="E1924" s="230"/>
      <c r="F1924" s="230"/>
      <c r="G1924" s="230"/>
      <c r="H1924" s="231"/>
      <c r="I1924" s="231"/>
      <c r="J1924" s="232"/>
      <c r="K1924" s="232"/>
      <c r="L1924" s="232"/>
      <c r="M1924" s="181">
        <f t="shared" si="297"/>
        <v>0</v>
      </c>
      <c r="N1924" s="181">
        <f>IF(H1924="",0,H1924*I1924*'Avoided Water Savings Cost'!$C$16)</f>
        <v>0</v>
      </c>
      <c r="O1924" s="545">
        <f>IF(C1924="",0,IF($B$3="NYSEG",C1924/(1-'Avoided Electric Costs 2020'!$W$21),IF($B$3="RG&amp;E",C1924/(1-'Avoided Electric Costs 2020'!$X$21),"")))</f>
        <v>0</v>
      </c>
      <c r="P1924" s="546">
        <f>IF(D1924="",0,IF($B$3="NYSEG",D1924/(1-'Avoided Electric Costs 2020'!$W$21),IF($B$3="RG&amp;E",D1924/(1-'Avoided Electric Costs 2020'!$X$21),"")))</f>
        <v>0</v>
      </c>
      <c r="Q1924" s="546">
        <f>IF(E1924="",0,IF($B$3="NYSEG",E1924/(1-'Avoided Natural Gas Costs 2020'!$J$34),IF($B$3="RG&amp;E",E1924/(1-'Avoided Natural Gas Costs 2020'!$K$34),"")))</f>
        <v>0</v>
      </c>
      <c r="R1924" s="233" t="str">
        <f>IFERROR(IF(P1924*'BCA Inputs'!$C$1+Q1924*'BCA Inputs'!$C$2+F1924*'BCA Inputs'!$C$2+G1924*'BCA Inputs'!$C$2=0,"",P1924*'BCA Inputs'!$C$1+Q1924*'BCA Inputs'!$C$2+F1924*'BCA Inputs'!$C$2+G1924*'BCA Inputs'!$C$2),"")</f>
        <v/>
      </c>
      <c r="S1924" s="181" t="str">
        <f t="shared" si="290"/>
        <v/>
      </c>
      <c r="T1924" s="181" t="str">
        <f>IFERROR(IF($B$3="NYSEG",(INDEX('BCA Inputs'!$N$14:$N$54,MATCH(I1924,'BCA Inputs'!$M$14:$M$54,0))*P1924+INDEX('BCA Inputs'!$O$14:$O$54,MATCH(I1924,'BCA Inputs'!$M$14:$M$54,0))*O1924+INDEX('BCA Inputs'!P:P,MATCH(I1924,'BCA Inputs'!M:M,0))*Q1924+INDEX('BCA Inputs'!Q:Q,MATCH(I1924,'BCA Inputs'!M:M,0))*F1924+INDEX('BCA Inputs'!R:R,MATCH(I1924,'BCA Inputs'!M:M,0))*G1924)+L1924+N1924,IF($B$3="RG&amp;E",(INDEX('BCA Inputs'!$AX$14:$AX$54,MATCH(I1924,'BCA Inputs'!$AW$14:$AW$54,0))*P1924+INDEX('BCA Inputs'!$AY$14:$AY$54,MATCH(I1924,'BCA Inputs'!$AW$14:$AW$54,0))*O1924+INDEX('BCA Inputs'!$AZ$14:$AZ$54,MATCH(I1924,'BCA Inputs'!$AW$14:$AW$54,0))*Q1924+INDEX('BCA Inputs'!$BA$14:$BA$54,MATCH(I1924,'BCA Inputs'!$AW$14:$AW$54,0))*F1924+INDEX('BCA Inputs'!$BB$14:$BB$54,MATCH(I1924,'BCA Inputs'!$AW$14:$AW$54,0))*G1924)+L1924+N1924,"")),"")</f>
        <v/>
      </c>
      <c r="U1924" s="234" t="str">
        <f t="shared" si="291"/>
        <v/>
      </c>
      <c r="V1924" s="234" t="str">
        <f t="shared" si="292"/>
        <v/>
      </c>
      <c r="W1924" s="234" t="str">
        <f t="shared" si="293"/>
        <v/>
      </c>
      <c r="Y1924" s="235" t="str">
        <f t="shared" si="294"/>
        <v/>
      </c>
      <c r="Z1924" s="236" t="str">
        <f>IFERROR(IF($B$3="NYSEG",INDEX('BCA Inputs'!$X$14:$X$54,MATCH(I1924,'BCA Inputs'!$M$14:$M$54,0))*P1924+INDEX('BCA Inputs'!$Y$14:$Y$54,MATCH(I1924,'BCA Inputs'!$M$14:$M$54,0))*O1924+INDEX('BCA Inputs'!$Z$14:$Z$54,MATCH(I1924,'BCA Inputs'!$M$14:$M$54,0))*Q1924+INDEX('BCA Inputs'!$AA$14:$AA$54,MATCH(I1924,'BCA Inputs'!$M$14:$M$54,0))*F1924+INDEX('BCA Inputs'!$AB$14:$AB$54,MATCH(I1924,'BCA Inputs'!$M$14:$M$54,0))*G1924,IF($B$3="RG&amp;E",INDEX('BCA Inputs'!$BG$14:$BG$54,MATCH(I1924,'BCA Inputs'!$AW$14:$AW$54,0))*P1924+INDEX('BCA Inputs'!$BH$14:$BH$54,MATCH(I1924,'BCA Inputs'!$AW$14:$AW$54,0))*O1924+INDEX('BCA Inputs'!$BI$14:$BI$54,MATCH(I1924,'BCA Inputs'!$AW$14:$AW$54,0))*Q1924+INDEX('BCA Inputs'!$BJ$14:$BJ$54,MATCH(I1924,'BCA Inputs'!$AW$14:$AW$54,0))*F1924+INDEX('BCA Inputs'!$BK$14:$BK$54,MATCH(I1924,'BCA Inputs'!$AW$14:$AW$54,0))*G1924,"")),"")</f>
        <v/>
      </c>
      <c r="AA1924" s="237" t="str">
        <f t="shared" si="295"/>
        <v/>
      </c>
      <c r="AC1924" s="238" t="str">
        <f>IFERROR((K1924+R1924)+IF($B$3="NYSEG",INDEX('BCA Inputs'!$AI$14:$AI$54,MATCH(I1924,'BCA Inputs'!$M$14:$M$54,0))*P1924+INDEX('BCA Inputs'!$AJ$14:$AJ$54,MATCH(I1924,'BCA Inputs'!$M$14:$M$54,0))*Q1924,IF($B$3="RG&amp;E",INDEX('BCA Inputs'!$BR$14:$BR$54,MATCH(I1924,'BCA Inputs'!$AW$14:$AW$54,0))*P1924+INDEX('BCA Inputs'!$BS$14:$BS$54,MATCH(I1924,'BCA Inputs'!$AW$14:$AW$54,0))*Q1924,"")),"")</f>
        <v/>
      </c>
      <c r="AD1924" s="181" t="str">
        <f>IFERROR(IF($B$3="NYSEG",INDEX('BCA Inputs'!$AD$14:$AD$54,MATCH(I1924,'BCA Inputs'!$M$14:$M$54,0))*P1924+INDEX('BCA Inputs'!$AE$14:$AE$54,MATCH(I1924,'BCA Inputs'!$M$14:$M$54,0))*O1924+INDEX('BCA Inputs'!$AF$14:$AF$54,MATCH(I1924,'BCA Inputs'!$M$14:$M$54,0))*Q1924+INDEX('BCA Inputs'!$AG$14:$AG$54,MATCH(I1924,'BCA Inputs'!$M$14:$M$54,0))*F1924+INDEX('BCA Inputs'!$AH$14:$AH$54,MATCH(I1924,'BCA Inputs'!$M$14:$M$54,0))*G1924,IF($B$3="RG&amp;E",INDEX('BCA Inputs'!$BM$14:$BM$54,MATCH(I1924,'BCA Inputs'!$AW$14:$AW$54,0))*P1924+INDEX('BCA Inputs'!$BN$14:$BN$54,MATCH(I1924,'BCA Inputs'!$AW$14:$AW$54,0))*O1924+INDEX('BCA Inputs'!$BO$14:$BO$54,MATCH(I1924,'BCA Inputs'!$AW$14:$AW$54,0))*Q1924+INDEX('BCA Inputs'!$BP$14:$BP$54,MATCH(I1924,'BCA Inputs'!$AW$14:$AW$54,0))*F1924+INDEX('BCA Inputs'!$BQ$14:$BQ$54,MATCH(I1924,'BCA Inputs'!$AW$14:$AW$54,0))*G1924,"")),"")</f>
        <v/>
      </c>
      <c r="AE1924" s="237" t="str">
        <f t="shared" si="296"/>
        <v/>
      </c>
      <c r="AF1924" s="198">
        <f t="shared" si="298"/>
        <v>0</v>
      </c>
      <c r="AG1924" s="239">
        <f t="shared" si="299"/>
        <v>0</v>
      </c>
    </row>
    <row r="1925" spans="1:33">
      <c r="A1925" s="228"/>
      <c r="B1925" s="176"/>
      <c r="C1925" s="229"/>
      <c r="D1925" s="230"/>
      <c r="E1925" s="230"/>
      <c r="F1925" s="230"/>
      <c r="G1925" s="230"/>
      <c r="H1925" s="231"/>
      <c r="I1925" s="231"/>
      <c r="J1925" s="232"/>
      <c r="K1925" s="232"/>
      <c r="L1925" s="232"/>
      <c r="M1925" s="181">
        <f t="shared" si="297"/>
        <v>0</v>
      </c>
      <c r="N1925" s="181">
        <f>IF(H1925="",0,H1925*I1925*'Avoided Water Savings Cost'!$C$16)</f>
        <v>0</v>
      </c>
      <c r="O1925" s="545">
        <f>IF(C1925="",0,IF($B$3="NYSEG",C1925/(1-'Avoided Electric Costs 2020'!$W$21),IF($B$3="RG&amp;E",C1925/(1-'Avoided Electric Costs 2020'!$X$21),"")))</f>
        <v>0</v>
      </c>
      <c r="P1925" s="546">
        <f>IF(D1925="",0,IF($B$3="NYSEG",D1925/(1-'Avoided Electric Costs 2020'!$W$21),IF($B$3="RG&amp;E",D1925/(1-'Avoided Electric Costs 2020'!$X$21),"")))</f>
        <v>0</v>
      </c>
      <c r="Q1925" s="546">
        <f>IF(E1925="",0,IF($B$3="NYSEG",E1925/(1-'Avoided Natural Gas Costs 2020'!$J$34),IF($B$3="RG&amp;E",E1925/(1-'Avoided Natural Gas Costs 2020'!$K$34),"")))</f>
        <v>0</v>
      </c>
      <c r="R1925" s="233" t="str">
        <f>IFERROR(IF(P1925*'BCA Inputs'!$C$1+Q1925*'BCA Inputs'!$C$2+F1925*'BCA Inputs'!$C$2+G1925*'BCA Inputs'!$C$2=0,"",P1925*'BCA Inputs'!$C$1+Q1925*'BCA Inputs'!$C$2+F1925*'BCA Inputs'!$C$2+G1925*'BCA Inputs'!$C$2),"")</f>
        <v/>
      </c>
      <c r="S1925" s="181" t="str">
        <f t="shared" si="290"/>
        <v/>
      </c>
      <c r="T1925" s="181" t="str">
        <f>IFERROR(IF($B$3="NYSEG",(INDEX('BCA Inputs'!$N$14:$N$54,MATCH(I1925,'BCA Inputs'!$M$14:$M$54,0))*P1925+INDEX('BCA Inputs'!$O$14:$O$54,MATCH(I1925,'BCA Inputs'!$M$14:$M$54,0))*O1925+INDEX('BCA Inputs'!P:P,MATCH(I1925,'BCA Inputs'!M:M,0))*Q1925+INDEX('BCA Inputs'!Q:Q,MATCH(I1925,'BCA Inputs'!M:M,0))*F1925+INDEX('BCA Inputs'!R:R,MATCH(I1925,'BCA Inputs'!M:M,0))*G1925)+L1925+N1925,IF($B$3="RG&amp;E",(INDEX('BCA Inputs'!$AX$14:$AX$54,MATCH(I1925,'BCA Inputs'!$AW$14:$AW$54,0))*P1925+INDEX('BCA Inputs'!$AY$14:$AY$54,MATCH(I1925,'BCA Inputs'!$AW$14:$AW$54,0))*O1925+INDEX('BCA Inputs'!$AZ$14:$AZ$54,MATCH(I1925,'BCA Inputs'!$AW$14:$AW$54,0))*Q1925+INDEX('BCA Inputs'!$BA$14:$BA$54,MATCH(I1925,'BCA Inputs'!$AW$14:$AW$54,0))*F1925+INDEX('BCA Inputs'!$BB$14:$BB$54,MATCH(I1925,'BCA Inputs'!$AW$14:$AW$54,0))*G1925)+L1925+N1925,"")),"")</f>
        <v/>
      </c>
      <c r="U1925" s="234" t="str">
        <f t="shared" si="291"/>
        <v/>
      </c>
      <c r="V1925" s="234" t="str">
        <f t="shared" si="292"/>
        <v/>
      </c>
      <c r="W1925" s="234" t="str">
        <f t="shared" si="293"/>
        <v/>
      </c>
      <c r="Y1925" s="235" t="str">
        <f t="shared" si="294"/>
        <v/>
      </c>
      <c r="Z1925" s="236" t="str">
        <f>IFERROR(IF($B$3="NYSEG",INDEX('BCA Inputs'!$X$14:$X$54,MATCH(I1925,'BCA Inputs'!$M$14:$M$54,0))*P1925+INDEX('BCA Inputs'!$Y$14:$Y$54,MATCH(I1925,'BCA Inputs'!$M$14:$M$54,0))*O1925+INDEX('BCA Inputs'!$Z$14:$Z$54,MATCH(I1925,'BCA Inputs'!$M$14:$M$54,0))*Q1925+INDEX('BCA Inputs'!$AA$14:$AA$54,MATCH(I1925,'BCA Inputs'!$M$14:$M$54,0))*F1925+INDEX('BCA Inputs'!$AB$14:$AB$54,MATCH(I1925,'BCA Inputs'!$M$14:$M$54,0))*G1925,IF($B$3="RG&amp;E",INDEX('BCA Inputs'!$BG$14:$BG$54,MATCH(I1925,'BCA Inputs'!$AW$14:$AW$54,0))*P1925+INDEX('BCA Inputs'!$BH$14:$BH$54,MATCH(I1925,'BCA Inputs'!$AW$14:$AW$54,0))*O1925+INDEX('BCA Inputs'!$BI$14:$BI$54,MATCH(I1925,'BCA Inputs'!$AW$14:$AW$54,0))*Q1925+INDEX('BCA Inputs'!$BJ$14:$BJ$54,MATCH(I1925,'BCA Inputs'!$AW$14:$AW$54,0))*F1925+INDEX('BCA Inputs'!$BK$14:$BK$54,MATCH(I1925,'BCA Inputs'!$AW$14:$AW$54,0))*G1925,"")),"")</f>
        <v/>
      </c>
      <c r="AA1925" s="237" t="str">
        <f t="shared" si="295"/>
        <v/>
      </c>
      <c r="AC1925" s="238" t="str">
        <f>IFERROR((K1925+R1925)+IF($B$3="NYSEG",INDEX('BCA Inputs'!$AI$14:$AI$54,MATCH(I1925,'BCA Inputs'!$M$14:$M$54,0))*P1925+INDEX('BCA Inputs'!$AJ$14:$AJ$54,MATCH(I1925,'BCA Inputs'!$M$14:$M$54,0))*Q1925,IF($B$3="RG&amp;E",INDEX('BCA Inputs'!$BR$14:$BR$54,MATCH(I1925,'BCA Inputs'!$AW$14:$AW$54,0))*P1925+INDEX('BCA Inputs'!$BS$14:$BS$54,MATCH(I1925,'BCA Inputs'!$AW$14:$AW$54,0))*Q1925,"")),"")</f>
        <v/>
      </c>
      <c r="AD1925" s="181" t="str">
        <f>IFERROR(IF($B$3="NYSEG",INDEX('BCA Inputs'!$AD$14:$AD$54,MATCH(I1925,'BCA Inputs'!$M$14:$M$54,0))*P1925+INDEX('BCA Inputs'!$AE$14:$AE$54,MATCH(I1925,'BCA Inputs'!$M$14:$M$54,0))*O1925+INDEX('BCA Inputs'!$AF$14:$AF$54,MATCH(I1925,'BCA Inputs'!$M$14:$M$54,0))*Q1925+INDEX('BCA Inputs'!$AG$14:$AG$54,MATCH(I1925,'BCA Inputs'!$M$14:$M$54,0))*F1925+INDEX('BCA Inputs'!$AH$14:$AH$54,MATCH(I1925,'BCA Inputs'!$M$14:$M$54,0))*G1925,IF($B$3="RG&amp;E",INDEX('BCA Inputs'!$BM$14:$BM$54,MATCH(I1925,'BCA Inputs'!$AW$14:$AW$54,0))*P1925+INDEX('BCA Inputs'!$BN$14:$BN$54,MATCH(I1925,'BCA Inputs'!$AW$14:$AW$54,0))*O1925+INDEX('BCA Inputs'!$BO$14:$BO$54,MATCH(I1925,'BCA Inputs'!$AW$14:$AW$54,0))*Q1925+INDEX('BCA Inputs'!$BP$14:$BP$54,MATCH(I1925,'BCA Inputs'!$AW$14:$AW$54,0))*F1925+INDEX('BCA Inputs'!$BQ$14:$BQ$54,MATCH(I1925,'BCA Inputs'!$AW$14:$AW$54,0))*G1925,"")),"")</f>
        <v/>
      </c>
      <c r="AE1925" s="237" t="str">
        <f t="shared" si="296"/>
        <v/>
      </c>
      <c r="AF1925" s="198">
        <f t="shared" si="298"/>
        <v>0</v>
      </c>
      <c r="AG1925" s="239">
        <f t="shared" si="299"/>
        <v>0</v>
      </c>
    </row>
    <row r="1926" spans="1:33">
      <c r="A1926" s="228"/>
      <c r="B1926" s="176"/>
      <c r="C1926" s="229"/>
      <c r="D1926" s="230"/>
      <c r="E1926" s="230"/>
      <c r="F1926" s="230"/>
      <c r="G1926" s="230"/>
      <c r="H1926" s="231"/>
      <c r="I1926" s="231"/>
      <c r="J1926" s="232"/>
      <c r="K1926" s="232"/>
      <c r="L1926" s="232"/>
      <c r="M1926" s="181">
        <f t="shared" si="297"/>
        <v>0</v>
      </c>
      <c r="N1926" s="181">
        <f>IF(H1926="",0,H1926*I1926*'Avoided Water Savings Cost'!$C$16)</f>
        <v>0</v>
      </c>
      <c r="O1926" s="545">
        <f>IF(C1926="",0,IF($B$3="NYSEG",C1926/(1-'Avoided Electric Costs 2020'!$W$21),IF($B$3="RG&amp;E",C1926/(1-'Avoided Electric Costs 2020'!$X$21),"")))</f>
        <v>0</v>
      </c>
      <c r="P1926" s="546">
        <f>IF(D1926="",0,IF($B$3="NYSEG",D1926/(1-'Avoided Electric Costs 2020'!$W$21),IF($B$3="RG&amp;E",D1926/(1-'Avoided Electric Costs 2020'!$X$21),"")))</f>
        <v>0</v>
      </c>
      <c r="Q1926" s="546">
        <f>IF(E1926="",0,IF($B$3="NYSEG",E1926/(1-'Avoided Natural Gas Costs 2020'!$J$34),IF($B$3="RG&amp;E",E1926/(1-'Avoided Natural Gas Costs 2020'!$K$34),"")))</f>
        <v>0</v>
      </c>
      <c r="R1926" s="233" t="str">
        <f>IFERROR(IF(P1926*'BCA Inputs'!$C$1+Q1926*'BCA Inputs'!$C$2+F1926*'BCA Inputs'!$C$2+G1926*'BCA Inputs'!$C$2=0,"",P1926*'BCA Inputs'!$C$1+Q1926*'BCA Inputs'!$C$2+F1926*'BCA Inputs'!$C$2+G1926*'BCA Inputs'!$C$2),"")</f>
        <v/>
      </c>
      <c r="S1926" s="181" t="str">
        <f t="shared" si="290"/>
        <v/>
      </c>
      <c r="T1926" s="181" t="str">
        <f>IFERROR(IF($B$3="NYSEG",(INDEX('BCA Inputs'!$N$14:$N$54,MATCH(I1926,'BCA Inputs'!$M$14:$M$54,0))*P1926+INDEX('BCA Inputs'!$O$14:$O$54,MATCH(I1926,'BCA Inputs'!$M$14:$M$54,0))*O1926+INDEX('BCA Inputs'!P:P,MATCH(I1926,'BCA Inputs'!M:M,0))*Q1926+INDEX('BCA Inputs'!Q:Q,MATCH(I1926,'BCA Inputs'!M:M,0))*F1926+INDEX('BCA Inputs'!R:R,MATCH(I1926,'BCA Inputs'!M:M,0))*G1926)+L1926+N1926,IF($B$3="RG&amp;E",(INDEX('BCA Inputs'!$AX$14:$AX$54,MATCH(I1926,'BCA Inputs'!$AW$14:$AW$54,0))*P1926+INDEX('BCA Inputs'!$AY$14:$AY$54,MATCH(I1926,'BCA Inputs'!$AW$14:$AW$54,0))*O1926+INDEX('BCA Inputs'!$AZ$14:$AZ$54,MATCH(I1926,'BCA Inputs'!$AW$14:$AW$54,0))*Q1926+INDEX('BCA Inputs'!$BA$14:$BA$54,MATCH(I1926,'BCA Inputs'!$AW$14:$AW$54,0))*F1926+INDEX('BCA Inputs'!$BB$14:$BB$54,MATCH(I1926,'BCA Inputs'!$AW$14:$AW$54,0))*G1926)+L1926+N1926,"")),"")</f>
        <v/>
      </c>
      <c r="U1926" s="234" t="str">
        <f t="shared" si="291"/>
        <v/>
      </c>
      <c r="V1926" s="234" t="str">
        <f t="shared" si="292"/>
        <v/>
      </c>
      <c r="W1926" s="234" t="str">
        <f t="shared" si="293"/>
        <v/>
      </c>
      <c r="Y1926" s="235" t="str">
        <f t="shared" si="294"/>
        <v/>
      </c>
      <c r="Z1926" s="236" t="str">
        <f>IFERROR(IF($B$3="NYSEG",INDEX('BCA Inputs'!$X$14:$X$54,MATCH(I1926,'BCA Inputs'!$M$14:$M$54,0))*P1926+INDEX('BCA Inputs'!$Y$14:$Y$54,MATCH(I1926,'BCA Inputs'!$M$14:$M$54,0))*O1926+INDEX('BCA Inputs'!$Z$14:$Z$54,MATCH(I1926,'BCA Inputs'!$M$14:$M$54,0))*Q1926+INDEX('BCA Inputs'!$AA$14:$AA$54,MATCH(I1926,'BCA Inputs'!$M$14:$M$54,0))*F1926+INDEX('BCA Inputs'!$AB$14:$AB$54,MATCH(I1926,'BCA Inputs'!$M$14:$M$54,0))*G1926,IF($B$3="RG&amp;E",INDEX('BCA Inputs'!$BG$14:$BG$54,MATCH(I1926,'BCA Inputs'!$AW$14:$AW$54,0))*P1926+INDEX('BCA Inputs'!$BH$14:$BH$54,MATCH(I1926,'BCA Inputs'!$AW$14:$AW$54,0))*O1926+INDEX('BCA Inputs'!$BI$14:$BI$54,MATCH(I1926,'BCA Inputs'!$AW$14:$AW$54,0))*Q1926+INDEX('BCA Inputs'!$BJ$14:$BJ$54,MATCH(I1926,'BCA Inputs'!$AW$14:$AW$54,0))*F1926+INDEX('BCA Inputs'!$BK$14:$BK$54,MATCH(I1926,'BCA Inputs'!$AW$14:$AW$54,0))*G1926,"")),"")</f>
        <v/>
      </c>
      <c r="AA1926" s="237" t="str">
        <f t="shared" si="295"/>
        <v/>
      </c>
      <c r="AC1926" s="238" t="str">
        <f>IFERROR((K1926+R1926)+IF($B$3="NYSEG",INDEX('BCA Inputs'!$AI$14:$AI$54,MATCH(I1926,'BCA Inputs'!$M$14:$M$54,0))*P1926+INDEX('BCA Inputs'!$AJ$14:$AJ$54,MATCH(I1926,'BCA Inputs'!$M$14:$M$54,0))*Q1926,IF($B$3="RG&amp;E",INDEX('BCA Inputs'!$BR$14:$BR$54,MATCH(I1926,'BCA Inputs'!$AW$14:$AW$54,0))*P1926+INDEX('BCA Inputs'!$BS$14:$BS$54,MATCH(I1926,'BCA Inputs'!$AW$14:$AW$54,0))*Q1926,"")),"")</f>
        <v/>
      </c>
      <c r="AD1926" s="181" t="str">
        <f>IFERROR(IF($B$3="NYSEG",INDEX('BCA Inputs'!$AD$14:$AD$54,MATCH(I1926,'BCA Inputs'!$M$14:$M$54,0))*P1926+INDEX('BCA Inputs'!$AE$14:$AE$54,MATCH(I1926,'BCA Inputs'!$M$14:$M$54,0))*O1926+INDEX('BCA Inputs'!$AF$14:$AF$54,MATCH(I1926,'BCA Inputs'!$M$14:$M$54,0))*Q1926+INDEX('BCA Inputs'!$AG$14:$AG$54,MATCH(I1926,'BCA Inputs'!$M$14:$M$54,0))*F1926+INDEX('BCA Inputs'!$AH$14:$AH$54,MATCH(I1926,'BCA Inputs'!$M$14:$M$54,0))*G1926,IF($B$3="RG&amp;E",INDEX('BCA Inputs'!$BM$14:$BM$54,MATCH(I1926,'BCA Inputs'!$AW$14:$AW$54,0))*P1926+INDEX('BCA Inputs'!$BN$14:$BN$54,MATCH(I1926,'BCA Inputs'!$AW$14:$AW$54,0))*O1926+INDEX('BCA Inputs'!$BO$14:$BO$54,MATCH(I1926,'BCA Inputs'!$AW$14:$AW$54,0))*Q1926+INDEX('BCA Inputs'!$BP$14:$BP$54,MATCH(I1926,'BCA Inputs'!$AW$14:$AW$54,0))*F1926+INDEX('BCA Inputs'!$BQ$14:$BQ$54,MATCH(I1926,'BCA Inputs'!$AW$14:$AW$54,0))*G1926,"")),"")</f>
        <v/>
      </c>
      <c r="AE1926" s="237" t="str">
        <f t="shared" si="296"/>
        <v/>
      </c>
      <c r="AF1926" s="198">
        <f t="shared" si="298"/>
        <v>0</v>
      </c>
      <c r="AG1926" s="239">
        <f t="shared" si="299"/>
        <v>0</v>
      </c>
    </row>
    <row r="1927" spans="1:33">
      <c r="A1927" s="228"/>
      <c r="B1927" s="176"/>
      <c r="C1927" s="229"/>
      <c r="D1927" s="230"/>
      <c r="E1927" s="230"/>
      <c r="F1927" s="230"/>
      <c r="G1927" s="230"/>
      <c r="H1927" s="231"/>
      <c r="I1927" s="231"/>
      <c r="J1927" s="232"/>
      <c r="K1927" s="232"/>
      <c r="L1927" s="232"/>
      <c r="M1927" s="181">
        <f t="shared" si="297"/>
        <v>0</v>
      </c>
      <c r="N1927" s="181">
        <f>IF(H1927="",0,H1927*I1927*'Avoided Water Savings Cost'!$C$16)</f>
        <v>0</v>
      </c>
      <c r="O1927" s="545">
        <f>IF(C1927="",0,IF($B$3="NYSEG",C1927/(1-'Avoided Electric Costs 2020'!$W$21),IF($B$3="RG&amp;E",C1927/(1-'Avoided Electric Costs 2020'!$X$21),"")))</f>
        <v>0</v>
      </c>
      <c r="P1927" s="546">
        <f>IF(D1927="",0,IF($B$3="NYSEG",D1927/(1-'Avoided Electric Costs 2020'!$W$21),IF($B$3="RG&amp;E",D1927/(1-'Avoided Electric Costs 2020'!$X$21),"")))</f>
        <v>0</v>
      </c>
      <c r="Q1927" s="546">
        <f>IF(E1927="",0,IF($B$3="NYSEG",E1927/(1-'Avoided Natural Gas Costs 2020'!$J$34),IF($B$3="RG&amp;E",E1927/(1-'Avoided Natural Gas Costs 2020'!$K$34),"")))</f>
        <v>0</v>
      </c>
      <c r="R1927" s="233" t="str">
        <f>IFERROR(IF(P1927*'BCA Inputs'!$C$1+Q1927*'BCA Inputs'!$C$2+F1927*'BCA Inputs'!$C$2+G1927*'BCA Inputs'!$C$2=0,"",P1927*'BCA Inputs'!$C$1+Q1927*'BCA Inputs'!$C$2+F1927*'BCA Inputs'!$C$2+G1927*'BCA Inputs'!$C$2),"")</f>
        <v/>
      </c>
      <c r="S1927" s="181" t="str">
        <f t="shared" si="290"/>
        <v/>
      </c>
      <c r="T1927" s="181" t="str">
        <f>IFERROR(IF($B$3="NYSEG",(INDEX('BCA Inputs'!$N$14:$N$54,MATCH(I1927,'BCA Inputs'!$M$14:$M$54,0))*P1927+INDEX('BCA Inputs'!$O$14:$O$54,MATCH(I1927,'BCA Inputs'!$M$14:$M$54,0))*O1927+INDEX('BCA Inputs'!P:P,MATCH(I1927,'BCA Inputs'!M:M,0))*Q1927+INDEX('BCA Inputs'!Q:Q,MATCH(I1927,'BCA Inputs'!M:M,0))*F1927+INDEX('BCA Inputs'!R:R,MATCH(I1927,'BCA Inputs'!M:M,0))*G1927)+L1927+N1927,IF($B$3="RG&amp;E",(INDEX('BCA Inputs'!$AX$14:$AX$54,MATCH(I1927,'BCA Inputs'!$AW$14:$AW$54,0))*P1927+INDEX('BCA Inputs'!$AY$14:$AY$54,MATCH(I1927,'BCA Inputs'!$AW$14:$AW$54,0))*O1927+INDEX('BCA Inputs'!$AZ$14:$AZ$54,MATCH(I1927,'BCA Inputs'!$AW$14:$AW$54,0))*Q1927+INDEX('BCA Inputs'!$BA$14:$BA$54,MATCH(I1927,'BCA Inputs'!$AW$14:$AW$54,0))*F1927+INDEX('BCA Inputs'!$BB$14:$BB$54,MATCH(I1927,'BCA Inputs'!$AW$14:$AW$54,0))*G1927)+L1927+N1927,"")),"")</f>
        <v/>
      </c>
      <c r="U1927" s="234" t="str">
        <f t="shared" si="291"/>
        <v/>
      </c>
      <c r="V1927" s="234" t="str">
        <f t="shared" si="292"/>
        <v/>
      </c>
      <c r="W1927" s="234" t="str">
        <f t="shared" si="293"/>
        <v/>
      </c>
      <c r="Y1927" s="235" t="str">
        <f t="shared" si="294"/>
        <v/>
      </c>
      <c r="Z1927" s="236" t="str">
        <f>IFERROR(IF($B$3="NYSEG",INDEX('BCA Inputs'!$X$14:$X$54,MATCH(I1927,'BCA Inputs'!$M$14:$M$54,0))*P1927+INDEX('BCA Inputs'!$Y$14:$Y$54,MATCH(I1927,'BCA Inputs'!$M$14:$M$54,0))*O1927+INDEX('BCA Inputs'!$Z$14:$Z$54,MATCH(I1927,'BCA Inputs'!$M$14:$M$54,0))*Q1927+INDEX('BCA Inputs'!$AA$14:$AA$54,MATCH(I1927,'BCA Inputs'!$M$14:$M$54,0))*F1927+INDEX('BCA Inputs'!$AB$14:$AB$54,MATCH(I1927,'BCA Inputs'!$M$14:$M$54,0))*G1927,IF($B$3="RG&amp;E",INDEX('BCA Inputs'!$BG$14:$BG$54,MATCH(I1927,'BCA Inputs'!$AW$14:$AW$54,0))*P1927+INDEX('BCA Inputs'!$BH$14:$BH$54,MATCH(I1927,'BCA Inputs'!$AW$14:$AW$54,0))*O1927+INDEX('BCA Inputs'!$BI$14:$BI$54,MATCH(I1927,'BCA Inputs'!$AW$14:$AW$54,0))*Q1927+INDEX('BCA Inputs'!$BJ$14:$BJ$54,MATCH(I1927,'BCA Inputs'!$AW$14:$AW$54,0))*F1927+INDEX('BCA Inputs'!$BK$14:$BK$54,MATCH(I1927,'BCA Inputs'!$AW$14:$AW$54,0))*G1927,"")),"")</f>
        <v/>
      </c>
      <c r="AA1927" s="237" t="str">
        <f t="shared" si="295"/>
        <v/>
      </c>
      <c r="AC1927" s="238" t="str">
        <f>IFERROR((K1927+R1927)+IF($B$3="NYSEG",INDEX('BCA Inputs'!$AI$14:$AI$54,MATCH(I1927,'BCA Inputs'!$M$14:$M$54,0))*P1927+INDEX('BCA Inputs'!$AJ$14:$AJ$54,MATCH(I1927,'BCA Inputs'!$M$14:$M$54,0))*Q1927,IF($B$3="RG&amp;E",INDEX('BCA Inputs'!$BR$14:$BR$54,MATCH(I1927,'BCA Inputs'!$AW$14:$AW$54,0))*P1927+INDEX('BCA Inputs'!$BS$14:$BS$54,MATCH(I1927,'BCA Inputs'!$AW$14:$AW$54,0))*Q1927,"")),"")</f>
        <v/>
      </c>
      <c r="AD1927" s="181" t="str">
        <f>IFERROR(IF($B$3="NYSEG",INDEX('BCA Inputs'!$AD$14:$AD$54,MATCH(I1927,'BCA Inputs'!$M$14:$M$54,0))*P1927+INDEX('BCA Inputs'!$AE$14:$AE$54,MATCH(I1927,'BCA Inputs'!$M$14:$M$54,0))*O1927+INDEX('BCA Inputs'!$AF$14:$AF$54,MATCH(I1927,'BCA Inputs'!$M$14:$M$54,0))*Q1927+INDEX('BCA Inputs'!$AG$14:$AG$54,MATCH(I1927,'BCA Inputs'!$M$14:$M$54,0))*F1927+INDEX('BCA Inputs'!$AH$14:$AH$54,MATCH(I1927,'BCA Inputs'!$M$14:$M$54,0))*G1927,IF($B$3="RG&amp;E",INDEX('BCA Inputs'!$BM$14:$BM$54,MATCH(I1927,'BCA Inputs'!$AW$14:$AW$54,0))*P1927+INDEX('BCA Inputs'!$BN$14:$BN$54,MATCH(I1927,'BCA Inputs'!$AW$14:$AW$54,0))*O1927+INDEX('BCA Inputs'!$BO$14:$BO$54,MATCH(I1927,'BCA Inputs'!$AW$14:$AW$54,0))*Q1927+INDEX('BCA Inputs'!$BP$14:$BP$54,MATCH(I1927,'BCA Inputs'!$AW$14:$AW$54,0))*F1927+INDEX('BCA Inputs'!$BQ$14:$BQ$54,MATCH(I1927,'BCA Inputs'!$AW$14:$AW$54,0))*G1927,"")),"")</f>
        <v/>
      </c>
      <c r="AE1927" s="237" t="str">
        <f t="shared" si="296"/>
        <v/>
      </c>
      <c r="AF1927" s="198">
        <f t="shared" si="298"/>
        <v>0</v>
      </c>
      <c r="AG1927" s="239">
        <f t="shared" si="299"/>
        <v>0</v>
      </c>
    </row>
    <row r="1928" spans="1:33">
      <c r="A1928" s="228"/>
      <c r="B1928" s="176"/>
      <c r="C1928" s="229"/>
      <c r="D1928" s="230"/>
      <c r="E1928" s="230"/>
      <c r="F1928" s="230"/>
      <c r="G1928" s="230"/>
      <c r="H1928" s="231"/>
      <c r="I1928" s="231"/>
      <c r="J1928" s="232"/>
      <c r="K1928" s="232"/>
      <c r="L1928" s="232"/>
      <c r="M1928" s="181">
        <f t="shared" si="297"/>
        <v>0</v>
      </c>
      <c r="N1928" s="181">
        <f>IF(H1928="",0,H1928*I1928*'Avoided Water Savings Cost'!$C$16)</f>
        <v>0</v>
      </c>
      <c r="O1928" s="545">
        <f>IF(C1928="",0,IF($B$3="NYSEG",C1928/(1-'Avoided Electric Costs 2020'!$W$21),IF($B$3="RG&amp;E",C1928/(1-'Avoided Electric Costs 2020'!$X$21),"")))</f>
        <v>0</v>
      </c>
      <c r="P1928" s="546">
        <f>IF(D1928="",0,IF($B$3="NYSEG",D1928/(1-'Avoided Electric Costs 2020'!$W$21),IF($B$3="RG&amp;E",D1928/(1-'Avoided Electric Costs 2020'!$X$21),"")))</f>
        <v>0</v>
      </c>
      <c r="Q1928" s="546">
        <f>IF(E1928="",0,IF($B$3="NYSEG",E1928/(1-'Avoided Natural Gas Costs 2020'!$J$34),IF($B$3="RG&amp;E",E1928/(1-'Avoided Natural Gas Costs 2020'!$K$34),"")))</f>
        <v>0</v>
      </c>
      <c r="R1928" s="233" t="str">
        <f>IFERROR(IF(P1928*'BCA Inputs'!$C$1+Q1928*'BCA Inputs'!$C$2+F1928*'BCA Inputs'!$C$2+G1928*'BCA Inputs'!$C$2=0,"",P1928*'BCA Inputs'!$C$1+Q1928*'BCA Inputs'!$C$2+F1928*'BCA Inputs'!$C$2+G1928*'BCA Inputs'!$C$2),"")</f>
        <v/>
      </c>
      <c r="S1928" s="181" t="str">
        <f t="shared" si="290"/>
        <v/>
      </c>
      <c r="T1928" s="181" t="str">
        <f>IFERROR(IF($B$3="NYSEG",(INDEX('BCA Inputs'!$N$14:$N$54,MATCH(I1928,'BCA Inputs'!$M$14:$M$54,0))*P1928+INDEX('BCA Inputs'!$O$14:$O$54,MATCH(I1928,'BCA Inputs'!$M$14:$M$54,0))*O1928+INDEX('BCA Inputs'!P:P,MATCH(I1928,'BCA Inputs'!M:M,0))*Q1928+INDEX('BCA Inputs'!Q:Q,MATCH(I1928,'BCA Inputs'!M:M,0))*F1928+INDEX('BCA Inputs'!R:R,MATCH(I1928,'BCA Inputs'!M:M,0))*G1928)+L1928+N1928,IF($B$3="RG&amp;E",(INDEX('BCA Inputs'!$AX$14:$AX$54,MATCH(I1928,'BCA Inputs'!$AW$14:$AW$54,0))*P1928+INDEX('BCA Inputs'!$AY$14:$AY$54,MATCH(I1928,'BCA Inputs'!$AW$14:$AW$54,0))*O1928+INDEX('BCA Inputs'!$AZ$14:$AZ$54,MATCH(I1928,'BCA Inputs'!$AW$14:$AW$54,0))*Q1928+INDEX('BCA Inputs'!$BA$14:$BA$54,MATCH(I1928,'BCA Inputs'!$AW$14:$AW$54,0))*F1928+INDEX('BCA Inputs'!$BB$14:$BB$54,MATCH(I1928,'BCA Inputs'!$AW$14:$AW$54,0))*G1928)+L1928+N1928,"")),"")</f>
        <v/>
      </c>
      <c r="U1928" s="234" t="str">
        <f t="shared" si="291"/>
        <v/>
      </c>
      <c r="V1928" s="234" t="str">
        <f t="shared" si="292"/>
        <v/>
      </c>
      <c r="W1928" s="234" t="str">
        <f t="shared" si="293"/>
        <v/>
      </c>
      <c r="Y1928" s="235" t="str">
        <f t="shared" si="294"/>
        <v/>
      </c>
      <c r="Z1928" s="236" t="str">
        <f>IFERROR(IF($B$3="NYSEG",INDEX('BCA Inputs'!$X$14:$X$54,MATCH(I1928,'BCA Inputs'!$M$14:$M$54,0))*P1928+INDEX('BCA Inputs'!$Y$14:$Y$54,MATCH(I1928,'BCA Inputs'!$M$14:$M$54,0))*O1928+INDEX('BCA Inputs'!$Z$14:$Z$54,MATCH(I1928,'BCA Inputs'!$M$14:$M$54,0))*Q1928+INDEX('BCA Inputs'!$AA$14:$AA$54,MATCH(I1928,'BCA Inputs'!$M$14:$M$54,0))*F1928+INDEX('BCA Inputs'!$AB$14:$AB$54,MATCH(I1928,'BCA Inputs'!$M$14:$M$54,0))*G1928,IF($B$3="RG&amp;E",INDEX('BCA Inputs'!$BG$14:$BG$54,MATCH(I1928,'BCA Inputs'!$AW$14:$AW$54,0))*P1928+INDEX('BCA Inputs'!$BH$14:$BH$54,MATCH(I1928,'BCA Inputs'!$AW$14:$AW$54,0))*O1928+INDEX('BCA Inputs'!$BI$14:$BI$54,MATCH(I1928,'BCA Inputs'!$AW$14:$AW$54,0))*Q1928+INDEX('BCA Inputs'!$BJ$14:$BJ$54,MATCH(I1928,'BCA Inputs'!$AW$14:$AW$54,0))*F1928+INDEX('BCA Inputs'!$BK$14:$BK$54,MATCH(I1928,'BCA Inputs'!$AW$14:$AW$54,0))*G1928,"")),"")</f>
        <v/>
      </c>
      <c r="AA1928" s="237" t="str">
        <f t="shared" si="295"/>
        <v/>
      </c>
      <c r="AC1928" s="238" t="str">
        <f>IFERROR((K1928+R1928)+IF($B$3="NYSEG",INDEX('BCA Inputs'!$AI$14:$AI$54,MATCH(I1928,'BCA Inputs'!$M$14:$M$54,0))*P1928+INDEX('BCA Inputs'!$AJ$14:$AJ$54,MATCH(I1928,'BCA Inputs'!$M$14:$M$54,0))*Q1928,IF($B$3="RG&amp;E",INDEX('BCA Inputs'!$BR$14:$BR$54,MATCH(I1928,'BCA Inputs'!$AW$14:$AW$54,0))*P1928+INDEX('BCA Inputs'!$BS$14:$BS$54,MATCH(I1928,'BCA Inputs'!$AW$14:$AW$54,0))*Q1928,"")),"")</f>
        <v/>
      </c>
      <c r="AD1928" s="181" t="str">
        <f>IFERROR(IF($B$3="NYSEG",INDEX('BCA Inputs'!$AD$14:$AD$54,MATCH(I1928,'BCA Inputs'!$M$14:$M$54,0))*P1928+INDEX('BCA Inputs'!$AE$14:$AE$54,MATCH(I1928,'BCA Inputs'!$M$14:$M$54,0))*O1928+INDEX('BCA Inputs'!$AF$14:$AF$54,MATCH(I1928,'BCA Inputs'!$M$14:$M$54,0))*Q1928+INDEX('BCA Inputs'!$AG$14:$AG$54,MATCH(I1928,'BCA Inputs'!$M$14:$M$54,0))*F1928+INDEX('BCA Inputs'!$AH$14:$AH$54,MATCH(I1928,'BCA Inputs'!$M$14:$M$54,0))*G1928,IF($B$3="RG&amp;E",INDEX('BCA Inputs'!$BM$14:$BM$54,MATCH(I1928,'BCA Inputs'!$AW$14:$AW$54,0))*P1928+INDEX('BCA Inputs'!$BN$14:$BN$54,MATCH(I1928,'BCA Inputs'!$AW$14:$AW$54,0))*O1928+INDEX('BCA Inputs'!$BO$14:$BO$54,MATCH(I1928,'BCA Inputs'!$AW$14:$AW$54,0))*Q1928+INDEX('BCA Inputs'!$BP$14:$BP$54,MATCH(I1928,'BCA Inputs'!$AW$14:$AW$54,0))*F1928+INDEX('BCA Inputs'!$BQ$14:$BQ$54,MATCH(I1928,'BCA Inputs'!$AW$14:$AW$54,0))*G1928,"")),"")</f>
        <v/>
      </c>
      <c r="AE1928" s="237" t="str">
        <f t="shared" si="296"/>
        <v/>
      </c>
      <c r="AF1928" s="198">
        <f t="shared" si="298"/>
        <v>0</v>
      </c>
      <c r="AG1928" s="239">
        <f t="shared" si="299"/>
        <v>0</v>
      </c>
    </row>
    <row r="1929" spans="1:33">
      <c r="A1929" s="228"/>
      <c r="B1929" s="176"/>
      <c r="C1929" s="229"/>
      <c r="D1929" s="230"/>
      <c r="E1929" s="230"/>
      <c r="F1929" s="230"/>
      <c r="G1929" s="230"/>
      <c r="H1929" s="231"/>
      <c r="I1929" s="231"/>
      <c r="J1929" s="232"/>
      <c r="K1929" s="232"/>
      <c r="L1929" s="232"/>
      <c r="M1929" s="181">
        <f t="shared" si="297"/>
        <v>0</v>
      </c>
      <c r="N1929" s="181">
        <f>IF(H1929="",0,H1929*I1929*'Avoided Water Savings Cost'!$C$16)</f>
        <v>0</v>
      </c>
      <c r="O1929" s="545">
        <f>IF(C1929="",0,IF($B$3="NYSEG",C1929/(1-'Avoided Electric Costs 2020'!$W$21),IF($B$3="RG&amp;E",C1929/(1-'Avoided Electric Costs 2020'!$X$21),"")))</f>
        <v>0</v>
      </c>
      <c r="P1929" s="546">
        <f>IF(D1929="",0,IF($B$3="NYSEG",D1929/(1-'Avoided Electric Costs 2020'!$W$21),IF($B$3="RG&amp;E",D1929/(1-'Avoided Electric Costs 2020'!$X$21),"")))</f>
        <v>0</v>
      </c>
      <c r="Q1929" s="546">
        <f>IF(E1929="",0,IF($B$3="NYSEG",E1929/(1-'Avoided Natural Gas Costs 2020'!$J$34),IF($B$3="RG&amp;E",E1929/(1-'Avoided Natural Gas Costs 2020'!$K$34),"")))</f>
        <v>0</v>
      </c>
      <c r="R1929" s="233" t="str">
        <f>IFERROR(IF(P1929*'BCA Inputs'!$C$1+Q1929*'BCA Inputs'!$C$2+F1929*'BCA Inputs'!$C$2+G1929*'BCA Inputs'!$C$2=0,"",P1929*'BCA Inputs'!$C$1+Q1929*'BCA Inputs'!$C$2+F1929*'BCA Inputs'!$C$2+G1929*'BCA Inputs'!$C$2),"")</f>
        <v/>
      </c>
      <c r="S1929" s="181" t="str">
        <f t="shared" si="290"/>
        <v/>
      </c>
      <c r="T1929" s="181" t="str">
        <f>IFERROR(IF($B$3="NYSEG",(INDEX('BCA Inputs'!$N$14:$N$54,MATCH(I1929,'BCA Inputs'!$M$14:$M$54,0))*P1929+INDEX('BCA Inputs'!$O$14:$O$54,MATCH(I1929,'BCA Inputs'!$M$14:$M$54,0))*O1929+INDEX('BCA Inputs'!P:P,MATCH(I1929,'BCA Inputs'!M:M,0))*Q1929+INDEX('BCA Inputs'!Q:Q,MATCH(I1929,'BCA Inputs'!M:M,0))*F1929+INDEX('BCA Inputs'!R:R,MATCH(I1929,'BCA Inputs'!M:M,0))*G1929)+L1929+N1929,IF($B$3="RG&amp;E",(INDEX('BCA Inputs'!$AX$14:$AX$54,MATCH(I1929,'BCA Inputs'!$AW$14:$AW$54,0))*P1929+INDEX('BCA Inputs'!$AY$14:$AY$54,MATCH(I1929,'BCA Inputs'!$AW$14:$AW$54,0))*O1929+INDEX('BCA Inputs'!$AZ$14:$AZ$54,MATCH(I1929,'BCA Inputs'!$AW$14:$AW$54,0))*Q1929+INDEX('BCA Inputs'!$BA$14:$BA$54,MATCH(I1929,'BCA Inputs'!$AW$14:$AW$54,0))*F1929+INDEX('BCA Inputs'!$BB$14:$BB$54,MATCH(I1929,'BCA Inputs'!$AW$14:$AW$54,0))*G1929)+L1929+N1929,"")),"")</f>
        <v/>
      </c>
      <c r="U1929" s="234" t="str">
        <f t="shared" si="291"/>
        <v/>
      </c>
      <c r="V1929" s="234" t="str">
        <f t="shared" si="292"/>
        <v/>
      </c>
      <c r="W1929" s="234" t="str">
        <f t="shared" si="293"/>
        <v/>
      </c>
      <c r="Y1929" s="235" t="str">
        <f t="shared" si="294"/>
        <v/>
      </c>
      <c r="Z1929" s="236" t="str">
        <f>IFERROR(IF($B$3="NYSEG",INDEX('BCA Inputs'!$X$14:$X$54,MATCH(I1929,'BCA Inputs'!$M$14:$M$54,0))*P1929+INDEX('BCA Inputs'!$Y$14:$Y$54,MATCH(I1929,'BCA Inputs'!$M$14:$M$54,0))*O1929+INDEX('BCA Inputs'!$Z$14:$Z$54,MATCH(I1929,'BCA Inputs'!$M$14:$M$54,0))*Q1929+INDEX('BCA Inputs'!$AA$14:$AA$54,MATCH(I1929,'BCA Inputs'!$M$14:$M$54,0))*F1929+INDEX('BCA Inputs'!$AB$14:$AB$54,MATCH(I1929,'BCA Inputs'!$M$14:$M$54,0))*G1929,IF($B$3="RG&amp;E",INDEX('BCA Inputs'!$BG$14:$BG$54,MATCH(I1929,'BCA Inputs'!$AW$14:$AW$54,0))*P1929+INDEX('BCA Inputs'!$BH$14:$BH$54,MATCH(I1929,'BCA Inputs'!$AW$14:$AW$54,0))*O1929+INDEX('BCA Inputs'!$BI$14:$BI$54,MATCH(I1929,'BCA Inputs'!$AW$14:$AW$54,0))*Q1929+INDEX('BCA Inputs'!$BJ$14:$BJ$54,MATCH(I1929,'BCA Inputs'!$AW$14:$AW$54,0))*F1929+INDEX('BCA Inputs'!$BK$14:$BK$54,MATCH(I1929,'BCA Inputs'!$AW$14:$AW$54,0))*G1929,"")),"")</f>
        <v/>
      </c>
      <c r="AA1929" s="237" t="str">
        <f t="shared" si="295"/>
        <v/>
      </c>
      <c r="AC1929" s="238" t="str">
        <f>IFERROR((K1929+R1929)+IF($B$3="NYSEG",INDEX('BCA Inputs'!$AI$14:$AI$54,MATCH(I1929,'BCA Inputs'!$M$14:$M$54,0))*P1929+INDEX('BCA Inputs'!$AJ$14:$AJ$54,MATCH(I1929,'BCA Inputs'!$M$14:$M$54,0))*Q1929,IF($B$3="RG&amp;E",INDEX('BCA Inputs'!$BR$14:$BR$54,MATCH(I1929,'BCA Inputs'!$AW$14:$AW$54,0))*P1929+INDEX('BCA Inputs'!$BS$14:$BS$54,MATCH(I1929,'BCA Inputs'!$AW$14:$AW$54,0))*Q1929,"")),"")</f>
        <v/>
      </c>
      <c r="AD1929" s="181" t="str">
        <f>IFERROR(IF($B$3="NYSEG",INDEX('BCA Inputs'!$AD$14:$AD$54,MATCH(I1929,'BCA Inputs'!$M$14:$M$54,0))*P1929+INDEX('BCA Inputs'!$AE$14:$AE$54,MATCH(I1929,'BCA Inputs'!$M$14:$M$54,0))*O1929+INDEX('BCA Inputs'!$AF$14:$AF$54,MATCH(I1929,'BCA Inputs'!$M$14:$M$54,0))*Q1929+INDEX('BCA Inputs'!$AG$14:$AG$54,MATCH(I1929,'BCA Inputs'!$M$14:$M$54,0))*F1929+INDEX('BCA Inputs'!$AH$14:$AH$54,MATCH(I1929,'BCA Inputs'!$M$14:$M$54,0))*G1929,IF($B$3="RG&amp;E",INDEX('BCA Inputs'!$BM$14:$BM$54,MATCH(I1929,'BCA Inputs'!$AW$14:$AW$54,0))*P1929+INDEX('BCA Inputs'!$BN$14:$BN$54,MATCH(I1929,'BCA Inputs'!$AW$14:$AW$54,0))*O1929+INDEX('BCA Inputs'!$BO$14:$BO$54,MATCH(I1929,'BCA Inputs'!$AW$14:$AW$54,0))*Q1929+INDEX('BCA Inputs'!$BP$14:$BP$54,MATCH(I1929,'BCA Inputs'!$AW$14:$AW$54,0))*F1929+INDEX('BCA Inputs'!$BQ$14:$BQ$54,MATCH(I1929,'BCA Inputs'!$AW$14:$AW$54,0))*G1929,"")),"")</f>
        <v/>
      </c>
      <c r="AE1929" s="237" t="str">
        <f t="shared" si="296"/>
        <v/>
      </c>
      <c r="AF1929" s="198">
        <f t="shared" si="298"/>
        <v>0</v>
      </c>
      <c r="AG1929" s="239">
        <f t="shared" si="299"/>
        <v>0</v>
      </c>
    </row>
    <row r="1930" spans="1:33">
      <c r="A1930" s="228"/>
      <c r="B1930" s="176"/>
      <c r="C1930" s="229"/>
      <c r="D1930" s="230"/>
      <c r="E1930" s="230"/>
      <c r="F1930" s="230"/>
      <c r="G1930" s="230"/>
      <c r="H1930" s="231"/>
      <c r="I1930" s="231"/>
      <c r="J1930" s="232"/>
      <c r="K1930" s="232"/>
      <c r="L1930" s="232"/>
      <c r="M1930" s="181">
        <f t="shared" si="297"/>
        <v>0</v>
      </c>
      <c r="N1930" s="181">
        <f>IF(H1930="",0,H1930*I1930*'Avoided Water Savings Cost'!$C$16)</f>
        <v>0</v>
      </c>
      <c r="O1930" s="545">
        <f>IF(C1930="",0,IF($B$3="NYSEG",C1930/(1-'Avoided Electric Costs 2020'!$W$21),IF($B$3="RG&amp;E",C1930/(1-'Avoided Electric Costs 2020'!$X$21),"")))</f>
        <v>0</v>
      </c>
      <c r="P1930" s="546">
        <f>IF(D1930="",0,IF($B$3="NYSEG",D1930/(1-'Avoided Electric Costs 2020'!$W$21),IF($B$3="RG&amp;E",D1930/(1-'Avoided Electric Costs 2020'!$X$21),"")))</f>
        <v>0</v>
      </c>
      <c r="Q1930" s="546">
        <f>IF(E1930="",0,IF($B$3="NYSEG",E1930/(1-'Avoided Natural Gas Costs 2020'!$J$34),IF($B$3="RG&amp;E",E1930/(1-'Avoided Natural Gas Costs 2020'!$K$34),"")))</f>
        <v>0</v>
      </c>
      <c r="R1930" s="233" t="str">
        <f>IFERROR(IF(P1930*'BCA Inputs'!$C$1+Q1930*'BCA Inputs'!$C$2+F1930*'BCA Inputs'!$C$2+G1930*'BCA Inputs'!$C$2=0,"",P1930*'BCA Inputs'!$C$1+Q1930*'BCA Inputs'!$C$2+F1930*'BCA Inputs'!$C$2+G1930*'BCA Inputs'!$C$2),"")</f>
        <v/>
      </c>
      <c r="S1930" s="181" t="str">
        <f t="shared" si="290"/>
        <v/>
      </c>
      <c r="T1930" s="181" t="str">
        <f>IFERROR(IF($B$3="NYSEG",(INDEX('BCA Inputs'!$N$14:$N$54,MATCH(I1930,'BCA Inputs'!$M$14:$M$54,0))*P1930+INDEX('BCA Inputs'!$O$14:$O$54,MATCH(I1930,'BCA Inputs'!$M$14:$M$54,0))*O1930+INDEX('BCA Inputs'!P:P,MATCH(I1930,'BCA Inputs'!M:M,0))*Q1930+INDEX('BCA Inputs'!Q:Q,MATCH(I1930,'BCA Inputs'!M:M,0))*F1930+INDEX('BCA Inputs'!R:R,MATCH(I1930,'BCA Inputs'!M:M,0))*G1930)+L1930+N1930,IF($B$3="RG&amp;E",(INDEX('BCA Inputs'!$AX$14:$AX$54,MATCH(I1930,'BCA Inputs'!$AW$14:$AW$54,0))*P1930+INDEX('BCA Inputs'!$AY$14:$AY$54,MATCH(I1930,'BCA Inputs'!$AW$14:$AW$54,0))*O1930+INDEX('BCA Inputs'!$AZ$14:$AZ$54,MATCH(I1930,'BCA Inputs'!$AW$14:$AW$54,0))*Q1930+INDEX('BCA Inputs'!$BA$14:$BA$54,MATCH(I1930,'BCA Inputs'!$AW$14:$AW$54,0))*F1930+INDEX('BCA Inputs'!$BB$14:$BB$54,MATCH(I1930,'BCA Inputs'!$AW$14:$AW$54,0))*G1930)+L1930+N1930,"")),"")</f>
        <v/>
      </c>
      <c r="U1930" s="234" t="str">
        <f t="shared" si="291"/>
        <v/>
      </c>
      <c r="V1930" s="234" t="str">
        <f t="shared" si="292"/>
        <v/>
      </c>
      <c r="W1930" s="234" t="str">
        <f t="shared" si="293"/>
        <v/>
      </c>
      <c r="Y1930" s="235" t="str">
        <f t="shared" si="294"/>
        <v/>
      </c>
      <c r="Z1930" s="236" t="str">
        <f>IFERROR(IF($B$3="NYSEG",INDEX('BCA Inputs'!$X$14:$X$54,MATCH(I1930,'BCA Inputs'!$M$14:$M$54,0))*P1930+INDEX('BCA Inputs'!$Y$14:$Y$54,MATCH(I1930,'BCA Inputs'!$M$14:$M$54,0))*O1930+INDEX('BCA Inputs'!$Z$14:$Z$54,MATCH(I1930,'BCA Inputs'!$M$14:$M$54,0))*Q1930+INDEX('BCA Inputs'!$AA$14:$AA$54,MATCH(I1930,'BCA Inputs'!$M$14:$M$54,0))*F1930+INDEX('BCA Inputs'!$AB$14:$AB$54,MATCH(I1930,'BCA Inputs'!$M$14:$M$54,0))*G1930,IF($B$3="RG&amp;E",INDEX('BCA Inputs'!$BG$14:$BG$54,MATCH(I1930,'BCA Inputs'!$AW$14:$AW$54,0))*P1930+INDEX('BCA Inputs'!$BH$14:$BH$54,MATCH(I1930,'BCA Inputs'!$AW$14:$AW$54,0))*O1930+INDEX('BCA Inputs'!$BI$14:$BI$54,MATCH(I1930,'BCA Inputs'!$AW$14:$AW$54,0))*Q1930+INDEX('BCA Inputs'!$BJ$14:$BJ$54,MATCH(I1930,'BCA Inputs'!$AW$14:$AW$54,0))*F1930+INDEX('BCA Inputs'!$BK$14:$BK$54,MATCH(I1930,'BCA Inputs'!$AW$14:$AW$54,0))*G1930,"")),"")</f>
        <v/>
      </c>
      <c r="AA1930" s="237" t="str">
        <f t="shared" si="295"/>
        <v/>
      </c>
      <c r="AC1930" s="238" t="str">
        <f>IFERROR((K1930+R1930)+IF($B$3="NYSEG",INDEX('BCA Inputs'!$AI$14:$AI$54,MATCH(I1930,'BCA Inputs'!$M$14:$M$54,0))*P1930+INDEX('BCA Inputs'!$AJ$14:$AJ$54,MATCH(I1930,'BCA Inputs'!$M$14:$M$54,0))*Q1930,IF($B$3="RG&amp;E",INDEX('BCA Inputs'!$BR$14:$BR$54,MATCH(I1930,'BCA Inputs'!$AW$14:$AW$54,0))*P1930+INDEX('BCA Inputs'!$BS$14:$BS$54,MATCH(I1930,'BCA Inputs'!$AW$14:$AW$54,0))*Q1930,"")),"")</f>
        <v/>
      </c>
      <c r="AD1930" s="181" t="str">
        <f>IFERROR(IF($B$3="NYSEG",INDEX('BCA Inputs'!$AD$14:$AD$54,MATCH(I1930,'BCA Inputs'!$M$14:$M$54,0))*P1930+INDEX('BCA Inputs'!$AE$14:$AE$54,MATCH(I1930,'BCA Inputs'!$M$14:$M$54,0))*O1930+INDEX('BCA Inputs'!$AF$14:$AF$54,MATCH(I1930,'BCA Inputs'!$M$14:$M$54,0))*Q1930+INDEX('BCA Inputs'!$AG$14:$AG$54,MATCH(I1930,'BCA Inputs'!$M$14:$M$54,0))*F1930+INDEX('BCA Inputs'!$AH$14:$AH$54,MATCH(I1930,'BCA Inputs'!$M$14:$M$54,0))*G1930,IF($B$3="RG&amp;E",INDEX('BCA Inputs'!$BM$14:$BM$54,MATCH(I1930,'BCA Inputs'!$AW$14:$AW$54,0))*P1930+INDEX('BCA Inputs'!$BN$14:$BN$54,MATCH(I1930,'BCA Inputs'!$AW$14:$AW$54,0))*O1930+INDEX('BCA Inputs'!$BO$14:$BO$54,MATCH(I1930,'BCA Inputs'!$AW$14:$AW$54,0))*Q1930+INDEX('BCA Inputs'!$BP$14:$BP$54,MATCH(I1930,'BCA Inputs'!$AW$14:$AW$54,0))*F1930+INDEX('BCA Inputs'!$BQ$14:$BQ$54,MATCH(I1930,'BCA Inputs'!$AW$14:$AW$54,0))*G1930,"")),"")</f>
        <v/>
      </c>
      <c r="AE1930" s="237" t="str">
        <f t="shared" si="296"/>
        <v/>
      </c>
      <c r="AF1930" s="198">
        <f t="shared" si="298"/>
        <v>0</v>
      </c>
      <c r="AG1930" s="239">
        <f t="shared" si="299"/>
        <v>0</v>
      </c>
    </row>
    <row r="1931" spans="1:33">
      <c r="A1931" s="228"/>
      <c r="B1931" s="176"/>
      <c r="C1931" s="229"/>
      <c r="D1931" s="230"/>
      <c r="E1931" s="230"/>
      <c r="F1931" s="230"/>
      <c r="G1931" s="230"/>
      <c r="H1931" s="231"/>
      <c r="I1931" s="231"/>
      <c r="J1931" s="232"/>
      <c r="K1931" s="232"/>
      <c r="L1931" s="232"/>
      <c r="M1931" s="181">
        <f t="shared" si="297"/>
        <v>0</v>
      </c>
      <c r="N1931" s="181">
        <f>IF(H1931="",0,H1931*I1931*'Avoided Water Savings Cost'!$C$16)</f>
        <v>0</v>
      </c>
      <c r="O1931" s="545">
        <f>IF(C1931="",0,IF($B$3="NYSEG",C1931/(1-'Avoided Electric Costs 2020'!$W$21),IF($B$3="RG&amp;E",C1931/(1-'Avoided Electric Costs 2020'!$X$21),"")))</f>
        <v>0</v>
      </c>
      <c r="P1931" s="546">
        <f>IF(D1931="",0,IF($B$3="NYSEG",D1931/(1-'Avoided Electric Costs 2020'!$W$21),IF($B$3="RG&amp;E",D1931/(1-'Avoided Electric Costs 2020'!$X$21),"")))</f>
        <v>0</v>
      </c>
      <c r="Q1931" s="546">
        <f>IF(E1931="",0,IF($B$3="NYSEG",E1931/(1-'Avoided Natural Gas Costs 2020'!$J$34),IF($B$3="RG&amp;E",E1931/(1-'Avoided Natural Gas Costs 2020'!$K$34),"")))</f>
        <v>0</v>
      </c>
      <c r="R1931" s="233" t="str">
        <f>IFERROR(IF(P1931*'BCA Inputs'!$C$1+Q1931*'BCA Inputs'!$C$2+F1931*'BCA Inputs'!$C$2+G1931*'BCA Inputs'!$C$2=0,"",P1931*'BCA Inputs'!$C$1+Q1931*'BCA Inputs'!$C$2+F1931*'BCA Inputs'!$C$2+G1931*'BCA Inputs'!$C$2),"")</f>
        <v/>
      </c>
      <c r="S1931" s="181" t="str">
        <f t="shared" si="290"/>
        <v/>
      </c>
      <c r="T1931" s="181" t="str">
        <f>IFERROR(IF($B$3="NYSEG",(INDEX('BCA Inputs'!$N$14:$N$54,MATCH(I1931,'BCA Inputs'!$M$14:$M$54,0))*P1931+INDEX('BCA Inputs'!$O$14:$O$54,MATCH(I1931,'BCA Inputs'!$M$14:$M$54,0))*O1931+INDEX('BCA Inputs'!P:P,MATCH(I1931,'BCA Inputs'!M:M,0))*Q1931+INDEX('BCA Inputs'!Q:Q,MATCH(I1931,'BCA Inputs'!M:M,0))*F1931+INDEX('BCA Inputs'!R:R,MATCH(I1931,'BCA Inputs'!M:M,0))*G1931)+L1931+N1931,IF($B$3="RG&amp;E",(INDEX('BCA Inputs'!$AX$14:$AX$54,MATCH(I1931,'BCA Inputs'!$AW$14:$AW$54,0))*P1931+INDEX('BCA Inputs'!$AY$14:$AY$54,MATCH(I1931,'BCA Inputs'!$AW$14:$AW$54,0))*O1931+INDEX('BCA Inputs'!$AZ$14:$AZ$54,MATCH(I1931,'BCA Inputs'!$AW$14:$AW$54,0))*Q1931+INDEX('BCA Inputs'!$BA$14:$BA$54,MATCH(I1931,'BCA Inputs'!$AW$14:$AW$54,0))*F1931+INDEX('BCA Inputs'!$BB$14:$BB$54,MATCH(I1931,'BCA Inputs'!$AW$14:$AW$54,0))*G1931)+L1931+N1931,"")),"")</f>
        <v/>
      </c>
      <c r="U1931" s="234" t="str">
        <f t="shared" si="291"/>
        <v/>
      </c>
      <c r="V1931" s="234" t="str">
        <f t="shared" si="292"/>
        <v/>
      </c>
      <c r="W1931" s="234" t="str">
        <f t="shared" si="293"/>
        <v/>
      </c>
      <c r="Y1931" s="235" t="str">
        <f t="shared" si="294"/>
        <v/>
      </c>
      <c r="Z1931" s="236" t="str">
        <f>IFERROR(IF($B$3="NYSEG",INDEX('BCA Inputs'!$X$14:$X$54,MATCH(I1931,'BCA Inputs'!$M$14:$M$54,0))*P1931+INDEX('BCA Inputs'!$Y$14:$Y$54,MATCH(I1931,'BCA Inputs'!$M$14:$M$54,0))*O1931+INDEX('BCA Inputs'!$Z$14:$Z$54,MATCH(I1931,'BCA Inputs'!$M$14:$M$54,0))*Q1931+INDEX('BCA Inputs'!$AA$14:$AA$54,MATCH(I1931,'BCA Inputs'!$M$14:$M$54,0))*F1931+INDEX('BCA Inputs'!$AB$14:$AB$54,MATCH(I1931,'BCA Inputs'!$M$14:$M$54,0))*G1931,IF($B$3="RG&amp;E",INDEX('BCA Inputs'!$BG$14:$BG$54,MATCH(I1931,'BCA Inputs'!$AW$14:$AW$54,0))*P1931+INDEX('BCA Inputs'!$BH$14:$BH$54,MATCH(I1931,'BCA Inputs'!$AW$14:$AW$54,0))*O1931+INDEX('BCA Inputs'!$BI$14:$BI$54,MATCH(I1931,'BCA Inputs'!$AW$14:$AW$54,0))*Q1931+INDEX('BCA Inputs'!$BJ$14:$BJ$54,MATCH(I1931,'BCA Inputs'!$AW$14:$AW$54,0))*F1931+INDEX('BCA Inputs'!$BK$14:$BK$54,MATCH(I1931,'BCA Inputs'!$AW$14:$AW$54,0))*G1931,"")),"")</f>
        <v/>
      </c>
      <c r="AA1931" s="237" t="str">
        <f t="shared" si="295"/>
        <v/>
      </c>
      <c r="AC1931" s="238" t="str">
        <f>IFERROR((K1931+R1931)+IF($B$3="NYSEG",INDEX('BCA Inputs'!$AI$14:$AI$54,MATCH(I1931,'BCA Inputs'!$M$14:$M$54,0))*P1931+INDEX('BCA Inputs'!$AJ$14:$AJ$54,MATCH(I1931,'BCA Inputs'!$M$14:$M$54,0))*Q1931,IF($B$3="RG&amp;E",INDEX('BCA Inputs'!$BR$14:$BR$54,MATCH(I1931,'BCA Inputs'!$AW$14:$AW$54,0))*P1931+INDEX('BCA Inputs'!$BS$14:$BS$54,MATCH(I1931,'BCA Inputs'!$AW$14:$AW$54,0))*Q1931,"")),"")</f>
        <v/>
      </c>
      <c r="AD1931" s="181" t="str">
        <f>IFERROR(IF($B$3="NYSEG",INDEX('BCA Inputs'!$AD$14:$AD$54,MATCH(I1931,'BCA Inputs'!$M$14:$M$54,0))*P1931+INDEX('BCA Inputs'!$AE$14:$AE$54,MATCH(I1931,'BCA Inputs'!$M$14:$M$54,0))*O1931+INDEX('BCA Inputs'!$AF$14:$AF$54,MATCH(I1931,'BCA Inputs'!$M$14:$M$54,0))*Q1931+INDEX('BCA Inputs'!$AG$14:$AG$54,MATCH(I1931,'BCA Inputs'!$M$14:$M$54,0))*F1931+INDEX('BCA Inputs'!$AH$14:$AH$54,MATCH(I1931,'BCA Inputs'!$M$14:$M$54,0))*G1931,IF($B$3="RG&amp;E",INDEX('BCA Inputs'!$BM$14:$BM$54,MATCH(I1931,'BCA Inputs'!$AW$14:$AW$54,0))*P1931+INDEX('BCA Inputs'!$BN$14:$BN$54,MATCH(I1931,'BCA Inputs'!$AW$14:$AW$54,0))*O1931+INDEX('BCA Inputs'!$BO$14:$BO$54,MATCH(I1931,'BCA Inputs'!$AW$14:$AW$54,0))*Q1931+INDEX('BCA Inputs'!$BP$14:$BP$54,MATCH(I1931,'BCA Inputs'!$AW$14:$AW$54,0))*F1931+INDEX('BCA Inputs'!$BQ$14:$BQ$54,MATCH(I1931,'BCA Inputs'!$AW$14:$AW$54,0))*G1931,"")),"")</f>
        <v/>
      </c>
      <c r="AE1931" s="237" t="str">
        <f t="shared" si="296"/>
        <v/>
      </c>
      <c r="AF1931" s="198">
        <f t="shared" si="298"/>
        <v>0</v>
      </c>
      <c r="AG1931" s="239">
        <f t="shared" si="299"/>
        <v>0</v>
      </c>
    </row>
    <row r="1932" spans="1:33">
      <c r="A1932" s="228"/>
      <c r="B1932" s="176"/>
      <c r="C1932" s="229"/>
      <c r="D1932" s="230"/>
      <c r="E1932" s="230"/>
      <c r="F1932" s="230"/>
      <c r="G1932" s="230"/>
      <c r="H1932" s="231"/>
      <c r="I1932" s="231"/>
      <c r="J1932" s="232"/>
      <c r="K1932" s="232"/>
      <c r="L1932" s="232"/>
      <c r="M1932" s="181">
        <f t="shared" si="297"/>
        <v>0</v>
      </c>
      <c r="N1932" s="181">
        <f>IF(H1932="",0,H1932*I1932*'Avoided Water Savings Cost'!$C$16)</f>
        <v>0</v>
      </c>
      <c r="O1932" s="545">
        <f>IF(C1932="",0,IF($B$3="NYSEG",C1932/(1-'Avoided Electric Costs 2020'!$W$21),IF($B$3="RG&amp;E",C1932/(1-'Avoided Electric Costs 2020'!$X$21),"")))</f>
        <v>0</v>
      </c>
      <c r="P1932" s="546">
        <f>IF(D1932="",0,IF($B$3="NYSEG",D1932/(1-'Avoided Electric Costs 2020'!$W$21),IF($B$3="RG&amp;E",D1932/(1-'Avoided Electric Costs 2020'!$X$21),"")))</f>
        <v>0</v>
      </c>
      <c r="Q1932" s="546">
        <f>IF(E1932="",0,IF($B$3="NYSEG",E1932/(1-'Avoided Natural Gas Costs 2020'!$J$34),IF($B$3="RG&amp;E",E1932/(1-'Avoided Natural Gas Costs 2020'!$K$34),"")))</f>
        <v>0</v>
      </c>
      <c r="R1932" s="233" t="str">
        <f>IFERROR(IF(P1932*'BCA Inputs'!$C$1+Q1932*'BCA Inputs'!$C$2+F1932*'BCA Inputs'!$C$2+G1932*'BCA Inputs'!$C$2=0,"",P1932*'BCA Inputs'!$C$1+Q1932*'BCA Inputs'!$C$2+F1932*'BCA Inputs'!$C$2+G1932*'BCA Inputs'!$C$2),"")</f>
        <v/>
      </c>
      <c r="S1932" s="181" t="str">
        <f t="shared" si="290"/>
        <v/>
      </c>
      <c r="T1932" s="181" t="str">
        <f>IFERROR(IF($B$3="NYSEG",(INDEX('BCA Inputs'!$N$14:$N$54,MATCH(I1932,'BCA Inputs'!$M$14:$M$54,0))*P1932+INDEX('BCA Inputs'!$O$14:$O$54,MATCH(I1932,'BCA Inputs'!$M$14:$M$54,0))*O1932+INDEX('BCA Inputs'!P:P,MATCH(I1932,'BCA Inputs'!M:M,0))*Q1932+INDEX('BCA Inputs'!Q:Q,MATCH(I1932,'BCA Inputs'!M:M,0))*F1932+INDEX('BCA Inputs'!R:R,MATCH(I1932,'BCA Inputs'!M:M,0))*G1932)+L1932+N1932,IF($B$3="RG&amp;E",(INDEX('BCA Inputs'!$AX$14:$AX$54,MATCH(I1932,'BCA Inputs'!$AW$14:$AW$54,0))*P1932+INDEX('BCA Inputs'!$AY$14:$AY$54,MATCH(I1932,'BCA Inputs'!$AW$14:$AW$54,0))*O1932+INDEX('BCA Inputs'!$AZ$14:$AZ$54,MATCH(I1932,'BCA Inputs'!$AW$14:$AW$54,0))*Q1932+INDEX('BCA Inputs'!$BA$14:$BA$54,MATCH(I1932,'BCA Inputs'!$AW$14:$AW$54,0))*F1932+INDEX('BCA Inputs'!$BB$14:$BB$54,MATCH(I1932,'BCA Inputs'!$AW$14:$AW$54,0))*G1932)+L1932+N1932,"")),"")</f>
        <v/>
      </c>
      <c r="U1932" s="234" t="str">
        <f t="shared" si="291"/>
        <v/>
      </c>
      <c r="V1932" s="234" t="str">
        <f t="shared" si="292"/>
        <v/>
      </c>
      <c r="W1932" s="234" t="str">
        <f t="shared" si="293"/>
        <v/>
      </c>
      <c r="Y1932" s="235" t="str">
        <f t="shared" si="294"/>
        <v/>
      </c>
      <c r="Z1932" s="236" t="str">
        <f>IFERROR(IF($B$3="NYSEG",INDEX('BCA Inputs'!$X$14:$X$54,MATCH(I1932,'BCA Inputs'!$M$14:$M$54,0))*P1932+INDEX('BCA Inputs'!$Y$14:$Y$54,MATCH(I1932,'BCA Inputs'!$M$14:$M$54,0))*O1932+INDEX('BCA Inputs'!$Z$14:$Z$54,MATCH(I1932,'BCA Inputs'!$M$14:$M$54,0))*Q1932+INDEX('BCA Inputs'!$AA$14:$AA$54,MATCH(I1932,'BCA Inputs'!$M$14:$M$54,0))*F1932+INDEX('BCA Inputs'!$AB$14:$AB$54,MATCH(I1932,'BCA Inputs'!$M$14:$M$54,0))*G1932,IF($B$3="RG&amp;E",INDEX('BCA Inputs'!$BG$14:$BG$54,MATCH(I1932,'BCA Inputs'!$AW$14:$AW$54,0))*P1932+INDEX('BCA Inputs'!$BH$14:$BH$54,MATCH(I1932,'BCA Inputs'!$AW$14:$AW$54,0))*O1932+INDEX('BCA Inputs'!$BI$14:$BI$54,MATCH(I1932,'BCA Inputs'!$AW$14:$AW$54,0))*Q1932+INDEX('BCA Inputs'!$BJ$14:$BJ$54,MATCH(I1932,'BCA Inputs'!$AW$14:$AW$54,0))*F1932+INDEX('BCA Inputs'!$BK$14:$BK$54,MATCH(I1932,'BCA Inputs'!$AW$14:$AW$54,0))*G1932,"")),"")</f>
        <v/>
      </c>
      <c r="AA1932" s="237" t="str">
        <f t="shared" si="295"/>
        <v/>
      </c>
      <c r="AC1932" s="238" t="str">
        <f>IFERROR((K1932+R1932)+IF($B$3="NYSEG",INDEX('BCA Inputs'!$AI$14:$AI$54,MATCH(I1932,'BCA Inputs'!$M$14:$M$54,0))*P1932+INDEX('BCA Inputs'!$AJ$14:$AJ$54,MATCH(I1932,'BCA Inputs'!$M$14:$M$54,0))*Q1932,IF($B$3="RG&amp;E",INDEX('BCA Inputs'!$BR$14:$BR$54,MATCH(I1932,'BCA Inputs'!$AW$14:$AW$54,0))*P1932+INDEX('BCA Inputs'!$BS$14:$BS$54,MATCH(I1932,'BCA Inputs'!$AW$14:$AW$54,0))*Q1932,"")),"")</f>
        <v/>
      </c>
      <c r="AD1932" s="181" t="str">
        <f>IFERROR(IF($B$3="NYSEG",INDEX('BCA Inputs'!$AD$14:$AD$54,MATCH(I1932,'BCA Inputs'!$M$14:$M$54,0))*P1932+INDEX('BCA Inputs'!$AE$14:$AE$54,MATCH(I1932,'BCA Inputs'!$M$14:$M$54,0))*O1932+INDEX('BCA Inputs'!$AF$14:$AF$54,MATCH(I1932,'BCA Inputs'!$M$14:$M$54,0))*Q1932+INDEX('BCA Inputs'!$AG$14:$AG$54,MATCH(I1932,'BCA Inputs'!$M$14:$M$54,0))*F1932+INDEX('BCA Inputs'!$AH$14:$AH$54,MATCH(I1932,'BCA Inputs'!$M$14:$M$54,0))*G1932,IF($B$3="RG&amp;E",INDEX('BCA Inputs'!$BM$14:$BM$54,MATCH(I1932,'BCA Inputs'!$AW$14:$AW$54,0))*P1932+INDEX('BCA Inputs'!$BN$14:$BN$54,MATCH(I1932,'BCA Inputs'!$AW$14:$AW$54,0))*O1932+INDEX('BCA Inputs'!$BO$14:$BO$54,MATCH(I1932,'BCA Inputs'!$AW$14:$AW$54,0))*Q1932+INDEX('BCA Inputs'!$BP$14:$BP$54,MATCH(I1932,'BCA Inputs'!$AW$14:$AW$54,0))*F1932+INDEX('BCA Inputs'!$BQ$14:$BQ$54,MATCH(I1932,'BCA Inputs'!$AW$14:$AW$54,0))*G1932,"")),"")</f>
        <v/>
      </c>
      <c r="AE1932" s="237" t="str">
        <f t="shared" si="296"/>
        <v/>
      </c>
      <c r="AF1932" s="198">
        <f t="shared" si="298"/>
        <v>0</v>
      </c>
      <c r="AG1932" s="239">
        <f t="shared" si="299"/>
        <v>0</v>
      </c>
    </row>
    <row r="1933" spans="1:33">
      <c r="A1933" s="228"/>
      <c r="B1933" s="176"/>
      <c r="C1933" s="229"/>
      <c r="D1933" s="230"/>
      <c r="E1933" s="230"/>
      <c r="F1933" s="230"/>
      <c r="G1933" s="230"/>
      <c r="H1933" s="231"/>
      <c r="I1933" s="231"/>
      <c r="J1933" s="232"/>
      <c r="K1933" s="232"/>
      <c r="L1933" s="232"/>
      <c r="M1933" s="181">
        <f t="shared" si="297"/>
        <v>0</v>
      </c>
      <c r="N1933" s="181">
        <f>IF(H1933="",0,H1933*I1933*'Avoided Water Savings Cost'!$C$16)</f>
        <v>0</v>
      </c>
      <c r="O1933" s="545">
        <f>IF(C1933="",0,IF($B$3="NYSEG",C1933/(1-'Avoided Electric Costs 2020'!$W$21),IF($B$3="RG&amp;E",C1933/(1-'Avoided Electric Costs 2020'!$X$21),"")))</f>
        <v>0</v>
      </c>
      <c r="P1933" s="546">
        <f>IF(D1933="",0,IF($B$3="NYSEG",D1933/(1-'Avoided Electric Costs 2020'!$W$21),IF($B$3="RG&amp;E",D1933/(1-'Avoided Electric Costs 2020'!$X$21),"")))</f>
        <v>0</v>
      </c>
      <c r="Q1933" s="546">
        <f>IF(E1933="",0,IF($B$3="NYSEG",E1933/(1-'Avoided Natural Gas Costs 2020'!$J$34),IF($B$3="RG&amp;E",E1933/(1-'Avoided Natural Gas Costs 2020'!$K$34),"")))</f>
        <v>0</v>
      </c>
      <c r="R1933" s="233" t="str">
        <f>IFERROR(IF(P1933*'BCA Inputs'!$C$1+Q1933*'BCA Inputs'!$C$2+F1933*'BCA Inputs'!$C$2+G1933*'BCA Inputs'!$C$2=0,"",P1933*'BCA Inputs'!$C$1+Q1933*'BCA Inputs'!$C$2+F1933*'BCA Inputs'!$C$2+G1933*'BCA Inputs'!$C$2),"")</f>
        <v/>
      </c>
      <c r="S1933" s="181" t="str">
        <f t="shared" si="290"/>
        <v/>
      </c>
      <c r="T1933" s="181" t="str">
        <f>IFERROR(IF($B$3="NYSEG",(INDEX('BCA Inputs'!$N$14:$N$54,MATCH(I1933,'BCA Inputs'!$M$14:$M$54,0))*P1933+INDEX('BCA Inputs'!$O$14:$O$54,MATCH(I1933,'BCA Inputs'!$M$14:$M$54,0))*O1933+INDEX('BCA Inputs'!P:P,MATCH(I1933,'BCA Inputs'!M:M,0))*Q1933+INDEX('BCA Inputs'!Q:Q,MATCH(I1933,'BCA Inputs'!M:M,0))*F1933+INDEX('BCA Inputs'!R:R,MATCH(I1933,'BCA Inputs'!M:M,0))*G1933)+L1933+N1933,IF($B$3="RG&amp;E",(INDEX('BCA Inputs'!$AX$14:$AX$54,MATCH(I1933,'BCA Inputs'!$AW$14:$AW$54,0))*P1933+INDEX('BCA Inputs'!$AY$14:$AY$54,MATCH(I1933,'BCA Inputs'!$AW$14:$AW$54,0))*O1933+INDEX('BCA Inputs'!$AZ$14:$AZ$54,MATCH(I1933,'BCA Inputs'!$AW$14:$AW$54,0))*Q1933+INDEX('BCA Inputs'!$BA$14:$BA$54,MATCH(I1933,'BCA Inputs'!$AW$14:$AW$54,0))*F1933+INDEX('BCA Inputs'!$BB$14:$BB$54,MATCH(I1933,'BCA Inputs'!$AW$14:$AW$54,0))*G1933)+L1933+N1933,"")),"")</f>
        <v/>
      </c>
      <c r="U1933" s="234" t="str">
        <f t="shared" si="291"/>
        <v/>
      </c>
      <c r="V1933" s="234" t="str">
        <f t="shared" si="292"/>
        <v/>
      </c>
      <c r="W1933" s="234" t="str">
        <f t="shared" si="293"/>
        <v/>
      </c>
      <c r="Y1933" s="235" t="str">
        <f t="shared" si="294"/>
        <v/>
      </c>
      <c r="Z1933" s="236" t="str">
        <f>IFERROR(IF($B$3="NYSEG",INDEX('BCA Inputs'!$X$14:$X$54,MATCH(I1933,'BCA Inputs'!$M$14:$M$54,0))*P1933+INDEX('BCA Inputs'!$Y$14:$Y$54,MATCH(I1933,'BCA Inputs'!$M$14:$M$54,0))*O1933+INDEX('BCA Inputs'!$Z$14:$Z$54,MATCH(I1933,'BCA Inputs'!$M$14:$M$54,0))*Q1933+INDEX('BCA Inputs'!$AA$14:$AA$54,MATCH(I1933,'BCA Inputs'!$M$14:$M$54,0))*F1933+INDEX('BCA Inputs'!$AB$14:$AB$54,MATCH(I1933,'BCA Inputs'!$M$14:$M$54,0))*G1933,IF($B$3="RG&amp;E",INDEX('BCA Inputs'!$BG$14:$BG$54,MATCH(I1933,'BCA Inputs'!$AW$14:$AW$54,0))*P1933+INDEX('BCA Inputs'!$BH$14:$BH$54,MATCH(I1933,'BCA Inputs'!$AW$14:$AW$54,0))*O1933+INDEX('BCA Inputs'!$BI$14:$BI$54,MATCH(I1933,'BCA Inputs'!$AW$14:$AW$54,0))*Q1933+INDEX('BCA Inputs'!$BJ$14:$BJ$54,MATCH(I1933,'BCA Inputs'!$AW$14:$AW$54,0))*F1933+INDEX('BCA Inputs'!$BK$14:$BK$54,MATCH(I1933,'BCA Inputs'!$AW$14:$AW$54,0))*G1933,"")),"")</f>
        <v/>
      </c>
      <c r="AA1933" s="237" t="str">
        <f t="shared" si="295"/>
        <v/>
      </c>
      <c r="AC1933" s="238" t="str">
        <f>IFERROR((K1933+R1933)+IF($B$3="NYSEG",INDEX('BCA Inputs'!$AI$14:$AI$54,MATCH(I1933,'BCA Inputs'!$M$14:$M$54,0))*P1933+INDEX('BCA Inputs'!$AJ$14:$AJ$54,MATCH(I1933,'BCA Inputs'!$M$14:$M$54,0))*Q1933,IF($B$3="RG&amp;E",INDEX('BCA Inputs'!$BR$14:$BR$54,MATCH(I1933,'BCA Inputs'!$AW$14:$AW$54,0))*P1933+INDEX('BCA Inputs'!$BS$14:$BS$54,MATCH(I1933,'BCA Inputs'!$AW$14:$AW$54,0))*Q1933,"")),"")</f>
        <v/>
      </c>
      <c r="AD1933" s="181" t="str">
        <f>IFERROR(IF($B$3="NYSEG",INDEX('BCA Inputs'!$AD$14:$AD$54,MATCH(I1933,'BCA Inputs'!$M$14:$M$54,0))*P1933+INDEX('BCA Inputs'!$AE$14:$AE$54,MATCH(I1933,'BCA Inputs'!$M$14:$M$54,0))*O1933+INDEX('BCA Inputs'!$AF$14:$AF$54,MATCH(I1933,'BCA Inputs'!$M$14:$M$54,0))*Q1933+INDEX('BCA Inputs'!$AG$14:$AG$54,MATCH(I1933,'BCA Inputs'!$M$14:$M$54,0))*F1933+INDEX('BCA Inputs'!$AH$14:$AH$54,MATCH(I1933,'BCA Inputs'!$M$14:$M$54,0))*G1933,IF($B$3="RG&amp;E",INDEX('BCA Inputs'!$BM$14:$BM$54,MATCH(I1933,'BCA Inputs'!$AW$14:$AW$54,0))*P1933+INDEX('BCA Inputs'!$BN$14:$BN$54,MATCH(I1933,'BCA Inputs'!$AW$14:$AW$54,0))*O1933+INDEX('BCA Inputs'!$BO$14:$BO$54,MATCH(I1933,'BCA Inputs'!$AW$14:$AW$54,0))*Q1933+INDEX('BCA Inputs'!$BP$14:$BP$54,MATCH(I1933,'BCA Inputs'!$AW$14:$AW$54,0))*F1933+INDEX('BCA Inputs'!$BQ$14:$BQ$54,MATCH(I1933,'BCA Inputs'!$AW$14:$AW$54,0))*G1933,"")),"")</f>
        <v/>
      </c>
      <c r="AE1933" s="237" t="str">
        <f t="shared" si="296"/>
        <v/>
      </c>
      <c r="AF1933" s="198">
        <f t="shared" si="298"/>
        <v>0</v>
      </c>
      <c r="AG1933" s="239">
        <f t="shared" si="299"/>
        <v>0</v>
      </c>
    </row>
    <row r="1934" spans="1:33">
      <c r="A1934" s="228"/>
      <c r="B1934" s="176"/>
      <c r="C1934" s="229"/>
      <c r="D1934" s="230"/>
      <c r="E1934" s="230"/>
      <c r="F1934" s="230"/>
      <c r="G1934" s="230"/>
      <c r="H1934" s="231"/>
      <c r="I1934" s="231"/>
      <c r="J1934" s="232"/>
      <c r="K1934" s="232"/>
      <c r="L1934" s="232"/>
      <c r="M1934" s="181">
        <f t="shared" si="297"/>
        <v>0</v>
      </c>
      <c r="N1934" s="181">
        <f>IF(H1934="",0,H1934*I1934*'Avoided Water Savings Cost'!$C$16)</f>
        <v>0</v>
      </c>
      <c r="O1934" s="545">
        <f>IF(C1934="",0,IF($B$3="NYSEG",C1934/(1-'Avoided Electric Costs 2020'!$W$21),IF($B$3="RG&amp;E",C1934/(1-'Avoided Electric Costs 2020'!$X$21),"")))</f>
        <v>0</v>
      </c>
      <c r="P1934" s="546">
        <f>IF(D1934="",0,IF($B$3="NYSEG",D1934/(1-'Avoided Electric Costs 2020'!$W$21),IF($B$3="RG&amp;E",D1934/(1-'Avoided Electric Costs 2020'!$X$21),"")))</f>
        <v>0</v>
      </c>
      <c r="Q1934" s="546">
        <f>IF(E1934="",0,IF($B$3="NYSEG",E1934/(1-'Avoided Natural Gas Costs 2020'!$J$34),IF($B$3="RG&amp;E",E1934/(1-'Avoided Natural Gas Costs 2020'!$K$34),"")))</f>
        <v>0</v>
      </c>
      <c r="R1934" s="233" t="str">
        <f>IFERROR(IF(P1934*'BCA Inputs'!$C$1+Q1934*'BCA Inputs'!$C$2+F1934*'BCA Inputs'!$C$2+G1934*'BCA Inputs'!$C$2=0,"",P1934*'BCA Inputs'!$C$1+Q1934*'BCA Inputs'!$C$2+F1934*'BCA Inputs'!$C$2+G1934*'BCA Inputs'!$C$2),"")</f>
        <v/>
      </c>
      <c r="S1934" s="181" t="str">
        <f t="shared" si="290"/>
        <v/>
      </c>
      <c r="T1934" s="181" t="str">
        <f>IFERROR(IF($B$3="NYSEG",(INDEX('BCA Inputs'!$N$14:$N$54,MATCH(I1934,'BCA Inputs'!$M$14:$M$54,0))*P1934+INDEX('BCA Inputs'!$O$14:$O$54,MATCH(I1934,'BCA Inputs'!$M$14:$M$54,0))*O1934+INDEX('BCA Inputs'!P:P,MATCH(I1934,'BCA Inputs'!M:M,0))*Q1934+INDEX('BCA Inputs'!Q:Q,MATCH(I1934,'BCA Inputs'!M:M,0))*F1934+INDEX('BCA Inputs'!R:R,MATCH(I1934,'BCA Inputs'!M:M,0))*G1934)+L1934+N1934,IF($B$3="RG&amp;E",(INDEX('BCA Inputs'!$AX$14:$AX$54,MATCH(I1934,'BCA Inputs'!$AW$14:$AW$54,0))*P1934+INDEX('BCA Inputs'!$AY$14:$AY$54,MATCH(I1934,'BCA Inputs'!$AW$14:$AW$54,0))*O1934+INDEX('BCA Inputs'!$AZ$14:$AZ$54,MATCH(I1934,'BCA Inputs'!$AW$14:$AW$54,0))*Q1934+INDEX('BCA Inputs'!$BA$14:$BA$54,MATCH(I1934,'BCA Inputs'!$AW$14:$AW$54,0))*F1934+INDEX('BCA Inputs'!$BB$14:$BB$54,MATCH(I1934,'BCA Inputs'!$AW$14:$AW$54,0))*G1934)+L1934+N1934,"")),"")</f>
        <v/>
      </c>
      <c r="U1934" s="234" t="str">
        <f t="shared" si="291"/>
        <v/>
      </c>
      <c r="V1934" s="234" t="str">
        <f t="shared" si="292"/>
        <v/>
      </c>
      <c r="W1934" s="234" t="str">
        <f t="shared" si="293"/>
        <v/>
      </c>
      <c r="Y1934" s="235" t="str">
        <f t="shared" si="294"/>
        <v/>
      </c>
      <c r="Z1934" s="236" t="str">
        <f>IFERROR(IF($B$3="NYSEG",INDEX('BCA Inputs'!$X$14:$X$54,MATCH(I1934,'BCA Inputs'!$M$14:$M$54,0))*P1934+INDEX('BCA Inputs'!$Y$14:$Y$54,MATCH(I1934,'BCA Inputs'!$M$14:$M$54,0))*O1934+INDEX('BCA Inputs'!$Z$14:$Z$54,MATCH(I1934,'BCA Inputs'!$M$14:$M$54,0))*Q1934+INDEX('BCA Inputs'!$AA$14:$AA$54,MATCH(I1934,'BCA Inputs'!$M$14:$M$54,0))*F1934+INDEX('BCA Inputs'!$AB$14:$AB$54,MATCH(I1934,'BCA Inputs'!$M$14:$M$54,0))*G1934,IF($B$3="RG&amp;E",INDEX('BCA Inputs'!$BG$14:$BG$54,MATCH(I1934,'BCA Inputs'!$AW$14:$AW$54,0))*P1934+INDEX('BCA Inputs'!$BH$14:$BH$54,MATCH(I1934,'BCA Inputs'!$AW$14:$AW$54,0))*O1934+INDEX('BCA Inputs'!$BI$14:$BI$54,MATCH(I1934,'BCA Inputs'!$AW$14:$AW$54,0))*Q1934+INDEX('BCA Inputs'!$BJ$14:$BJ$54,MATCH(I1934,'BCA Inputs'!$AW$14:$AW$54,0))*F1934+INDEX('BCA Inputs'!$BK$14:$BK$54,MATCH(I1934,'BCA Inputs'!$AW$14:$AW$54,0))*G1934,"")),"")</f>
        <v/>
      </c>
      <c r="AA1934" s="237" t="str">
        <f t="shared" si="295"/>
        <v/>
      </c>
      <c r="AC1934" s="238" t="str">
        <f>IFERROR((K1934+R1934)+IF($B$3="NYSEG",INDEX('BCA Inputs'!$AI$14:$AI$54,MATCH(I1934,'BCA Inputs'!$M$14:$M$54,0))*P1934+INDEX('BCA Inputs'!$AJ$14:$AJ$54,MATCH(I1934,'BCA Inputs'!$M$14:$M$54,0))*Q1934,IF($B$3="RG&amp;E",INDEX('BCA Inputs'!$BR$14:$BR$54,MATCH(I1934,'BCA Inputs'!$AW$14:$AW$54,0))*P1934+INDEX('BCA Inputs'!$BS$14:$BS$54,MATCH(I1934,'BCA Inputs'!$AW$14:$AW$54,0))*Q1934,"")),"")</f>
        <v/>
      </c>
      <c r="AD1934" s="181" t="str">
        <f>IFERROR(IF($B$3="NYSEG",INDEX('BCA Inputs'!$AD$14:$AD$54,MATCH(I1934,'BCA Inputs'!$M$14:$M$54,0))*P1934+INDEX('BCA Inputs'!$AE$14:$AE$54,MATCH(I1934,'BCA Inputs'!$M$14:$M$54,0))*O1934+INDEX('BCA Inputs'!$AF$14:$AF$54,MATCH(I1934,'BCA Inputs'!$M$14:$M$54,0))*Q1934+INDEX('BCA Inputs'!$AG$14:$AG$54,MATCH(I1934,'BCA Inputs'!$M$14:$M$54,0))*F1934+INDEX('BCA Inputs'!$AH$14:$AH$54,MATCH(I1934,'BCA Inputs'!$M$14:$M$54,0))*G1934,IF($B$3="RG&amp;E",INDEX('BCA Inputs'!$BM$14:$BM$54,MATCH(I1934,'BCA Inputs'!$AW$14:$AW$54,0))*P1934+INDEX('BCA Inputs'!$BN$14:$BN$54,MATCH(I1934,'BCA Inputs'!$AW$14:$AW$54,0))*O1934+INDEX('BCA Inputs'!$BO$14:$BO$54,MATCH(I1934,'BCA Inputs'!$AW$14:$AW$54,0))*Q1934+INDEX('BCA Inputs'!$BP$14:$BP$54,MATCH(I1934,'BCA Inputs'!$AW$14:$AW$54,0))*F1934+INDEX('BCA Inputs'!$BQ$14:$BQ$54,MATCH(I1934,'BCA Inputs'!$AW$14:$AW$54,0))*G1934,"")),"")</f>
        <v/>
      </c>
      <c r="AE1934" s="237" t="str">
        <f t="shared" si="296"/>
        <v/>
      </c>
      <c r="AF1934" s="198">
        <f t="shared" si="298"/>
        <v>0</v>
      </c>
      <c r="AG1934" s="239">
        <f t="shared" si="299"/>
        <v>0</v>
      </c>
    </row>
    <row r="1935" spans="1:33">
      <c r="A1935" s="228"/>
      <c r="B1935" s="176"/>
      <c r="C1935" s="229"/>
      <c r="D1935" s="230"/>
      <c r="E1935" s="230"/>
      <c r="F1935" s="230"/>
      <c r="G1935" s="230"/>
      <c r="H1935" s="231"/>
      <c r="I1935" s="231"/>
      <c r="J1935" s="232"/>
      <c r="K1935" s="232"/>
      <c r="L1935" s="232"/>
      <c r="M1935" s="181">
        <f t="shared" si="297"/>
        <v>0</v>
      </c>
      <c r="N1935" s="181">
        <f>IF(H1935="",0,H1935*I1935*'Avoided Water Savings Cost'!$C$16)</f>
        <v>0</v>
      </c>
      <c r="O1935" s="545">
        <f>IF(C1935="",0,IF($B$3="NYSEG",C1935/(1-'Avoided Electric Costs 2020'!$W$21),IF($B$3="RG&amp;E",C1935/(1-'Avoided Electric Costs 2020'!$X$21),"")))</f>
        <v>0</v>
      </c>
      <c r="P1935" s="546">
        <f>IF(D1935="",0,IF($B$3="NYSEG",D1935/(1-'Avoided Electric Costs 2020'!$W$21),IF($B$3="RG&amp;E",D1935/(1-'Avoided Electric Costs 2020'!$X$21),"")))</f>
        <v>0</v>
      </c>
      <c r="Q1935" s="546">
        <f>IF(E1935="",0,IF($B$3="NYSEG",E1935/(1-'Avoided Natural Gas Costs 2020'!$J$34),IF($B$3="RG&amp;E",E1935/(1-'Avoided Natural Gas Costs 2020'!$K$34),"")))</f>
        <v>0</v>
      </c>
      <c r="R1935" s="233" t="str">
        <f>IFERROR(IF(P1935*'BCA Inputs'!$C$1+Q1935*'BCA Inputs'!$C$2+F1935*'BCA Inputs'!$C$2+G1935*'BCA Inputs'!$C$2=0,"",P1935*'BCA Inputs'!$C$1+Q1935*'BCA Inputs'!$C$2+F1935*'BCA Inputs'!$C$2+G1935*'BCA Inputs'!$C$2),"")</f>
        <v/>
      </c>
      <c r="S1935" s="181" t="str">
        <f t="shared" si="290"/>
        <v/>
      </c>
      <c r="T1935" s="181" t="str">
        <f>IFERROR(IF($B$3="NYSEG",(INDEX('BCA Inputs'!$N$14:$N$54,MATCH(I1935,'BCA Inputs'!$M$14:$M$54,0))*P1935+INDEX('BCA Inputs'!$O$14:$O$54,MATCH(I1935,'BCA Inputs'!$M$14:$M$54,0))*O1935+INDEX('BCA Inputs'!P:P,MATCH(I1935,'BCA Inputs'!M:M,0))*Q1935+INDEX('BCA Inputs'!Q:Q,MATCH(I1935,'BCA Inputs'!M:M,0))*F1935+INDEX('BCA Inputs'!R:R,MATCH(I1935,'BCA Inputs'!M:M,0))*G1935)+L1935+N1935,IF($B$3="RG&amp;E",(INDEX('BCA Inputs'!$AX$14:$AX$54,MATCH(I1935,'BCA Inputs'!$AW$14:$AW$54,0))*P1935+INDEX('BCA Inputs'!$AY$14:$AY$54,MATCH(I1935,'BCA Inputs'!$AW$14:$AW$54,0))*O1935+INDEX('BCA Inputs'!$AZ$14:$AZ$54,MATCH(I1935,'BCA Inputs'!$AW$14:$AW$54,0))*Q1935+INDEX('BCA Inputs'!$BA$14:$BA$54,MATCH(I1935,'BCA Inputs'!$AW$14:$AW$54,0))*F1935+INDEX('BCA Inputs'!$BB$14:$BB$54,MATCH(I1935,'BCA Inputs'!$AW$14:$AW$54,0))*G1935)+L1935+N1935,"")),"")</f>
        <v/>
      </c>
      <c r="U1935" s="234" t="str">
        <f t="shared" si="291"/>
        <v/>
      </c>
      <c r="V1935" s="234" t="str">
        <f t="shared" si="292"/>
        <v/>
      </c>
      <c r="W1935" s="234" t="str">
        <f t="shared" si="293"/>
        <v/>
      </c>
      <c r="Y1935" s="235" t="str">
        <f t="shared" si="294"/>
        <v/>
      </c>
      <c r="Z1935" s="236" t="str">
        <f>IFERROR(IF($B$3="NYSEG",INDEX('BCA Inputs'!$X$14:$X$54,MATCH(I1935,'BCA Inputs'!$M$14:$M$54,0))*P1935+INDEX('BCA Inputs'!$Y$14:$Y$54,MATCH(I1935,'BCA Inputs'!$M$14:$M$54,0))*O1935+INDEX('BCA Inputs'!$Z$14:$Z$54,MATCH(I1935,'BCA Inputs'!$M$14:$M$54,0))*Q1935+INDEX('BCA Inputs'!$AA$14:$AA$54,MATCH(I1935,'BCA Inputs'!$M$14:$M$54,0))*F1935+INDEX('BCA Inputs'!$AB$14:$AB$54,MATCH(I1935,'BCA Inputs'!$M$14:$M$54,0))*G1935,IF($B$3="RG&amp;E",INDEX('BCA Inputs'!$BG$14:$BG$54,MATCH(I1935,'BCA Inputs'!$AW$14:$AW$54,0))*P1935+INDEX('BCA Inputs'!$BH$14:$BH$54,MATCH(I1935,'BCA Inputs'!$AW$14:$AW$54,0))*O1935+INDEX('BCA Inputs'!$BI$14:$BI$54,MATCH(I1935,'BCA Inputs'!$AW$14:$AW$54,0))*Q1935+INDEX('BCA Inputs'!$BJ$14:$BJ$54,MATCH(I1935,'BCA Inputs'!$AW$14:$AW$54,0))*F1935+INDEX('BCA Inputs'!$BK$14:$BK$54,MATCH(I1935,'BCA Inputs'!$AW$14:$AW$54,0))*G1935,"")),"")</f>
        <v/>
      </c>
      <c r="AA1935" s="237" t="str">
        <f t="shared" si="295"/>
        <v/>
      </c>
      <c r="AC1935" s="238" t="str">
        <f>IFERROR((K1935+R1935)+IF($B$3="NYSEG",INDEX('BCA Inputs'!$AI$14:$AI$54,MATCH(I1935,'BCA Inputs'!$M$14:$M$54,0))*P1935+INDEX('BCA Inputs'!$AJ$14:$AJ$54,MATCH(I1935,'BCA Inputs'!$M$14:$M$54,0))*Q1935,IF($B$3="RG&amp;E",INDEX('BCA Inputs'!$BR$14:$BR$54,MATCH(I1935,'BCA Inputs'!$AW$14:$AW$54,0))*P1935+INDEX('BCA Inputs'!$BS$14:$BS$54,MATCH(I1935,'BCA Inputs'!$AW$14:$AW$54,0))*Q1935,"")),"")</f>
        <v/>
      </c>
      <c r="AD1935" s="181" t="str">
        <f>IFERROR(IF($B$3="NYSEG",INDEX('BCA Inputs'!$AD$14:$AD$54,MATCH(I1935,'BCA Inputs'!$M$14:$M$54,0))*P1935+INDEX('BCA Inputs'!$AE$14:$AE$54,MATCH(I1935,'BCA Inputs'!$M$14:$M$54,0))*O1935+INDEX('BCA Inputs'!$AF$14:$AF$54,MATCH(I1935,'BCA Inputs'!$M$14:$M$54,0))*Q1935+INDEX('BCA Inputs'!$AG$14:$AG$54,MATCH(I1935,'BCA Inputs'!$M$14:$M$54,0))*F1935+INDEX('BCA Inputs'!$AH$14:$AH$54,MATCH(I1935,'BCA Inputs'!$M$14:$M$54,0))*G1935,IF($B$3="RG&amp;E",INDEX('BCA Inputs'!$BM$14:$BM$54,MATCH(I1935,'BCA Inputs'!$AW$14:$AW$54,0))*P1935+INDEX('BCA Inputs'!$BN$14:$BN$54,MATCH(I1935,'BCA Inputs'!$AW$14:$AW$54,0))*O1935+INDEX('BCA Inputs'!$BO$14:$BO$54,MATCH(I1935,'BCA Inputs'!$AW$14:$AW$54,0))*Q1935+INDEX('BCA Inputs'!$BP$14:$BP$54,MATCH(I1935,'BCA Inputs'!$AW$14:$AW$54,0))*F1935+INDEX('BCA Inputs'!$BQ$14:$BQ$54,MATCH(I1935,'BCA Inputs'!$AW$14:$AW$54,0))*G1935,"")),"")</f>
        <v/>
      </c>
      <c r="AE1935" s="237" t="str">
        <f t="shared" si="296"/>
        <v/>
      </c>
      <c r="AF1935" s="198">
        <f t="shared" si="298"/>
        <v>0</v>
      </c>
      <c r="AG1935" s="239">
        <f t="shared" si="299"/>
        <v>0</v>
      </c>
    </row>
    <row r="1936" spans="1:33">
      <c r="A1936" s="228"/>
      <c r="B1936" s="176"/>
      <c r="C1936" s="229"/>
      <c r="D1936" s="230"/>
      <c r="E1936" s="230"/>
      <c r="F1936" s="230"/>
      <c r="G1936" s="230"/>
      <c r="H1936" s="231"/>
      <c r="I1936" s="231"/>
      <c r="J1936" s="232"/>
      <c r="K1936" s="232"/>
      <c r="L1936" s="232"/>
      <c r="M1936" s="181">
        <f t="shared" si="297"/>
        <v>0</v>
      </c>
      <c r="N1936" s="181">
        <f>IF(H1936="",0,H1936*I1936*'Avoided Water Savings Cost'!$C$16)</f>
        <v>0</v>
      </c>
      <c r="O1936" s="545">
        <f>IF(C1936="",0,IF($B$3="NYSEG",C1936/(1-'Avoided Electric Costs 2020'!$W$21),IF($B$3="RG&amp;E",C1936/(1-'Avoided Electric Costs 2020'!$X$21),"")))</f>
        <v>0</v>
      </c>
      <c r="P1936" s="546">
        <f>IF(D1936="",0,IF($B$3="NYSEG",D1936/(1-'Avoided Electric Costs 2020'!$W$21),IF($B$3="RG&amp;E",D1936/(1-'Avoided Electric Costs 2020'!$X$21),"")))</f>
        <v>0</v>
      </c>
      <c r="Q1936" s="546">
        <f>IF(E1936="",0,IF($B$3="NYSEG",E1936/(1-'Avoided Natural Gas Costs 2020'!$J$34),IF($B$3="RG&amp;E",E1936/(1-'Avoided Natural Gas Costs 2020'!$K$34),"")))</f>
        <v>0</v>
      </c>
      <c r="R1936" s="233" t="str">
        <f>IFERROR(IF(P1936*'BCA Inputs'!$C$1+Q1936*'BCA Inputs'!$C$2+F1936*'BCA Inputs'!$C$2+G1936*'BCA Inputs'!$C$2=0,"",P1936*'BCA Inputs'!$C$1+Q1936*'BCA Inputs'!$C$2+F1936*'BCA Inputs'!$C$2+G1936*'BCA Inputs'!$C$2),"")</f>
        <v/>
      </c>
      <c r="S1936" s="181" t="str">
        <f t="shared" si="290"/>
        <v/>
      </c>
      <c r="T1936" s="181" t="str">
        <f>IFERROR(IF($B$3="NYSEG",(INDEX('BCA Inputs'!$N$14:$N$54,MATCH(I1936,'BCA Inputs'!$M$14:$M$54,0))*P1936+INDEX('BCA Inputs'!$O$14:$O$54,MATCH(I1936,'BCA Inputs'!$M$14:$M$54,0))*O1936+INDEX('BCA Inputs'!P:P,MATCH(I1936,'BCA Inputs'!M:M,0))*Q1936+INDEX('BCA Inputs'!Q:Q,MATCH(I1936,'BCA Inputs'!M:M,0))*F1936+INDEX('BCA Inputs'!R:R,MATCH(I1936,'BCA Inputs'!M:M,0))*G1936)+L1936+N1936,IF($B$3="RG&amp;E",(INDEX('BCA Inputs'!$AX$14:$AX$54,MATCH(I1936,'BCA Inputs'!$AW$14:$AW$54,0))*P1936+INDEX('BCA Inputs'!$AY$14:$AY$54,MATCH(I1936,'BCA Inputs'!$AW$14:$AW$54,0))*O1936+INDEX('BCA Inputs'!$AZ$14:$AZ$54,MATCH(I1936,'BCA Inputs'!$AW$14:$AW$54,0))*Q1936+INDEX('BCA Inputs'!$BA$14:$BA$54,MATCH(I1936,'BCA Inputs'!$AW$14:$AW$54,0))*F1936+INDEX('BCA Inputs'!$BB$14:$BB$54,MATCH(I1936,'BCA Inputs'!$AW$14:$AW$54,0))*G1936)+L1936+N1936,"")),"")</f>
        <v/>
      </c>
      <c r="U1936" s="234" t="str">
        <f t="shared" si="291"/>
        <v/>
      </c>
      <c r="V1936" s="234" t="str">
        <f t="shared" si="292"/>
        <v/>
      </c>
      <c r="W1936" s="234" t="str">
        <f t="shared" si="293"/>
        <v/>
      </c>
      <c r="Y1936" s="235" t="str">
        <f t="shared" si="294"/>
        <v/>
      </c>
      <c r="Z1936" s="236" t="str">
        <f>IFERROR(IF($B$3="NYSEG",INDEX('BCA Inputs'!$X$14:$X$54,MATCH(I1936,'BCA Inputs'!$M$14:$M$54,0))*P1936+INDEX('BCA Inputs'!$Y$14:$Y$54,MATCH(I1936,'BCA Inputs'!$M$14:$M$54,0))*O1936+INDEX('BCA Inputs'!$Z$14:$Z$54,MATCH(I1936,'BCA Inputs'!$M$14:$M$54,0))*Q1936+INDEX('BCA Inputs'!$AA$14:$AA$54,MATCH(I1936,'BCA Inputs'!$M$14:$M$54,0))*F1936+INDEX('BCA Inputs'!$AB$14:$AB$54,MATCH(I1936,'BCA Inputs'!$M$14:$M$54,0))*G1936,IF($B$3="RG&amp;E",INDEX('BCA Inputs'!$BG$14:$BG$54,MATCH(I1936,'BCA Inputs'!$AW$14:$AW$54,0))*P1936+INDEX('BCA Inputs'!$BH$14:$BH$54,MATCH(I1936,'BCA Inputs'!$AW$14:$AW$54,0))*O1936+INDEX('BCA Inputs'!$BI$14:$BI$54,MATCH(I1936,'BCA Inputs'!$AW$14:$AW$54,0))*Q1936+INDEX('BCA Inputs'!$BJ$14:$BJ$54,MATCH(I1936,'BCA Inputs'!$AW$14:$AW$54,0))*F1936+INDEX('BCA Inputs'!$BK$14:$BK$54,MATCH(I1936,'BCA Inputs'!$AW$14:$AW$54,0))*G1936,"")),"")</f>
        <v/>
      </c>
      <c r="AA1936" s="237" t="str">
        <f t="shared" si="295"/>
        <v/>
      </c>
      <c r="AC1936" s="238" t="str">
        <f>IFERROR((K1936+R1936)+IF($B$3="NYSEG",INDEX('BCA Inputs'!$AI$14:$AI$54,MATCH(I1936,'BCA Inputs'!$M$14:$M$54,0))*P1936+INDEX('BCA Inputs'!$AJ$14:$AJ$54,MATCH(I1936,'BCA Inputs'!$M$14:$M$54,0))*Q1936,IF($B$3="RG&amp;E",INDEX('BCA Inputs'!$BR$14:$BR$54,MATCH(I1936,'BCA Inputs'!$AW$14:$AW$54,0))*P1936+INDEX('BCA Inputs'!$BS$14:$BS$54,MATCH(I1936,'BCA Inputs'!$AW$14:$AW$54,0))*Q1936,"")),"")</f>
        <v/>
      </c>
      <c r="AD1936" s="181" t="str">
        <f>IFERROR(IF($B$3="NYSEG",INDEX('BCA Inputs'!$AD$14:$AD$54,MATCH(I1936,'BCA Inputs'!$M$14:$M$54,0))*P1936+INDEX('BCA Inputs'!$AE$14:$AE$54,MATCH(I1936,'BCA Inputs'!$M$14:$M$54,0))*O1936+INDEX('BCA Inputs'!$AF$14:$AF$54,MATCH(I1936,'BCA Inputs'!$M$14:$M$54,0))*Q1936+INDEX('BCA Inputs'!$AG$14:$AG$54,MATCH(I1936,'BCA Inputs'!$M$14:$M$54,0))*F1936+INDEX('BCA Inputs'!$AH$14:$AH$54,MATCH(I1936,'BCA Inputs'!$M$14:$M$54,0))*G1936,IF($B$3="RG&amp;E",INDEX('BCA Inputs'!$BM$14:$BM$54,MATCH(I1936,'BCA Inputs'!$AW$14:$AW$54,0))*P1936+INDEX('BCA Inputs'!$BN$14:$BN$54,MATCH(I1936,'BCA Inputs'!$AW$14:$AW$54,0))*O1936+INDEX('BCA Inputs'!$BO$14:$BO$54,MATCH(I1936,'BCA Inputs'!$AW$14:$AW$54,0))*Q1936+INDEX('BCA Inputs'!$BP$14:$BP$54,MATCH(I1936,'BCA Inputs'!$AW$14:$AW$54,0))*F1936+INDEX('BCA Inputs'!$BQ$14:$BQ$54,MATCH(I1936,'BCA Inputs'!$AW$14:$AW$54,0))*G1936,"")),"")</f>
        <v/>
      </c>
      <c r="AE1936" s="237" t="str">
        <f t="shared" si="296"/>
        <v/>
      </c>
      <c r="AF1936" s="198">
        <f t="shared" si="298"/>
        <v>0</v>
      </c>
      <c r="AG1936" s="239">
        <f t="shared" si="299"/>
        <v>0</v>
      </c>
    </row>
    <row r="1937" spans="1:33">
      <c r="A1937" s="228"/>
      <c r="B1937" s="176"/>
      <c r="C1937" s="229"/>
      <c r="D1937" s="230"/>
      <c r="E1937" s="230"/>
      <c r="F1937" s="230"/>
      <c r="G1937" s="230"/>
      <c r="H1937" s="231"/>
      <c r="I1937" s="231"/>
      <c r="J1937" s="232"/>
      <c r="K1937" s="232"/>
      <c r="L1937" s="232"/>
      <c r="M1937" s="181">
        <f t="shared" si="297"/>
        <v>0</v>
      </c>
      <c r="N1937" s="181">
        <f>IF(H1937="",0,H1937*I1937*'Avoided Water Savings Cost'!$C$16)</f>
        <v>0</v>
      </c>
      <c r="O1937" s="545">
        <f>IF(C1937="",0,IF($B$3="NYSEG",C1937/(1-'Avoided Electric Costs 2020'!$W$21),IF($B$3="RG&amp;E",C1937/(1-'Avoided Electric Costs 2020'!$X$21),"")))</f>
        <v>0</v>
      </c>
      <c r="P1937" s="546">
        <f>IF(D1937="",0,IF($B$3="NYSEG",D1937/(1-'Avoided Electric Costs 2020'!$W$21),IF($B$3="RG&amp;E",D1937/(1-'Avoided Electric Costs 2020'!$X$21),"")))</f>
        <v>0</v>
      </c>
      <c r="Q1937" s="546">
        <f>IF(E1937="",0,IF($B$3="NYSEG",E1937/(1-'Avoided Natural Gas Costs 2020'!$J$34),IF($B$3="RG&amp;E",E1937/(1-'Avoided Natural Gas Costs 2020'!$K$34),"")))</f>
        <v>0</v>
      </c>
      <c r="R1937" s="233" t="str">
        <f>IFERROR(IF(P1937*'BCA Inputs'!$C$1+Q1937*'BCA Inputs'!$C$2+F1937*'BCA Inputs'!$C$2+G1937*'BCA Inputs'!$C$2=0,"",P1937*'BCA Inputs'!$C$1+Q1937*'BCA Inputs'!$C$2+F1937*'BCA Inputs'!$C$2+G1937*'BCA Inputs'!$C$2),"")</f>
        <v/>
      </c>
      <c r="S1937" s="181" t="str">
        <f t="shared" si="290"/>
        <v/>
      </c>
      <c r="T1937" s="181" t="str">
        <f>IFERROR(IF($B$3="NYSEG",(INDEX('BCA Inputs'!$N$14:$N$54,MATCH(I1937,'BCA Inputs'!$M$14:$M$54,0))*P1937+INDEX('BCA Inputs'!$O$14:$O$54,MATCH(I1937,'BCA Inputs'!$M$14:$M$54,0))*O1937+INDEX('BCA Inputs'!P:P,MATCH(I1937,'BCA Inputs'!M:M,0))*Q1937+INDEX('BCA Inputs'!Q:Q,MATCH(I1937,'BCA Inputs'!M:M,0))*F1937+INDEX('BCA Inputs'!R:R,MATCH(I1937,'BCA Inputs'!M:M,0))*G1937)+L1937+N1937,IF($B$3="RG&amp;E",(INDEX('BCA Inputs'!$AX$14:$AX$54,MATCH(I1937,'BCA Inputs'!$AW$14:$AW$54,0))*P1937+INDEX('BCA Inputs'!$AY$14:$AY$54,MATCH(I1937,'BCA Inputs'!$AW$14:$AW$54,0))*O1937+INDEX('BCA Inputs'!$AZ$14:$AZ$54,MATCH(I1937,'BCA Inputs'!$AW$14:$AW$54,0))*Q1937+INDEX('BCA Inputs'!$BA$14:$BA$54,MATCH(I1937,'BCA Inputs'!$AW$14:$AW$54,0))*F1937+INDEX('BCA Inputs'!$BB$14:$BB$54,MATCH(I1937,'BCA Inputs'!$AW$14:$AW$54,0))*G1937)+L1937+N1937,"")),"")</f>
        <v/>
      </c>
      <c r="U1937" s="234" t="str">
        <f t="shared" si="291"/>
        <v/>
      </c>
      <c r="V1937" s="234" t="str">
        <f t="shared" si="292"/>
        <v/>
      </c>
      <c r="W1937" s="234" t="str">
        <f t="shared" si="293"/>
        <v/>
      </c>
      <c r="Y1937" s="235" t="str">
        <f t="shared" si="294"/>
        <v/>
      </c>
      <c r="Z1937" s="236" t="str">
        <f>IFERROR(IF($B$3="NYSEG",INDEX('BCA Inputs'!$X$14:$X$54,MATCH(I1937,'BCA Inputs'!$M$14:$M$54,0))*P1937+INDEX('BCA Inputs'!$Y$14:$Y$54,MATCH(I1937,'BCA Inputs'!$M$14:$M$54,0))*O1937+INDEX('BCA Inputs'!$Z$14:$Z$54,MATCH(I1937,'BCA Inputs'!$M$14:$M$54,0))*Q1937+INDEX('BCA Inputs'!$AA$14:$AA$54,MATCH(I1937,'BCA Inputs'!$M$14:$M$54,0))*F1937+INDEX('BCA Inputs'!$AB$14:$AB$54,MATCH(I1937,'BCA Inputs'!$M$14:$M$54,0))*G1937,IF($B$3="RG&amp;E",INDEX('BCA Inputs'!$BG$14:$BG$54,MATCH(I1937,'BCA Inputs'!$AW$14:$AW$54,0))*P1937+INDEX('BCA Inputs'!$BH$14:$BH$54,MATCH(I1937,'BCA Inputs'!$AW$14:$AW$54,0))*O1937+INDEX('BCA Inputs'!$BI$14:$BI$54,MATCH(I1937,'BCA Inputs'!$AW$14:$AW$54,0))*Q1937+INDEX('BCA Inputs'!$BJ$14:$BJ$54,MATCH(I1937,'BCA Inputs'!$AW$14:$AW$54,0))*F1937+INDEX('BCA Inputs'!$BK$14:$BK$54,MATCH(I1937,'BCA Inputs'!$AW$14:$AW$54,0))*G1937,"")),"")</f>
        <v/>
      </c>
      <c r="AA1937" s="237" t="str">
        <f t="shared" si="295"/>
        <v/>
      </c>
      <c r="AC1937" s="238" t="str">
        <f>IFERROR((K1937+R1937)+IF($B$3="NYSEG",INDEX('BCA Inputs'!$AI$14:$AI$54,MATCH(I1937,'BCA Inputs'!$M$14:$M$54,0))*P1937+INDEX('BCA Inputs'!$AJ$14:$AJ$54,MATCH(I1937,'BCA Inputs'!$M$14:$M$54,0))*Q1937,IF($B$3="RG&amp;E",INDEX('BCA Inputs'!$BR$14:$BR$54,MATCH(I1937,'BCA Inputs'!$AW$14:$AW$54,0))*P1937+INDEX('BCA Inputs'!$BS$14:$BS$54,MATCH(I1937,'BCA Inputs'!$AW$14:$AW$54,0))*Q1937,"")),"")</f>
        <v/>
      </c>
      <c r="AD1937" s="181" t="str">
        <f>IFERROR(IF($B$3="NYSEG",INDEX('BCA Inputs'!$AD$14:$AD$54,MATCH(I1937,'BCA Inputs'!$M$14:$M$54,0))*P1937+INDEX('BCA Inputs'!$AE$14:$AE$54,MATCH(I1937,'BCA Inputs'!$M$14:$M$54,0))*O1937+INDEX('BCA Inputs'!$AF$14:$AF$54,MATCH(I1937,'BCA Inputs'!$M$14:$M$54,0))*Q1937+INDEX('BCA Inputs'!$AG$14:$AG$54,MATCH(I1937,'BCA Inputs'!$M$14:$M$54,0))*F1937+INDEX('BCA Inputs'!$AH$14:$AH$54,MATCH(I1937,'BCA Inputs'!$M$14:$M$54,0))*G1937,IF($B$3="RG&amp;E",INDEX('BCA Inputs'!$BM$14:$BM$54,MATCH(I1937,'BCA Inputs'!$AW$14:$AW$54,0))*P1937+INDEX('BCA Inputs'!$BN$14:$BN$54,MATCH(I1937,'BCA Inputs'!$AW$14:$AW$54,0))*O1937+INDEX('BCA Inputs'!$BO$14:$BO$54,MATCH(I1937,'BCA Inputs'!$AW$14:$AW$54,0))*Q1937+INDEX('BCA Inputs'!$BP$14:$BP$54,MATCH(I1937,'BCA Inputs'!$AW$14:$AW$54,0))*F1937+INDEX('BCA Inputs'!$BQ$14:$BQ$54,MATCH(I1937,'BCA Inputs'!$AW$14:$AW$54,0))*G1937,"")),"")</f>
        <v/>
      </c>
      <c r="AE1937" s="237" t="str">
        <f t="shared" si="296"/>
        <v/>
      </c>
      <c r="AF1937" s="198">
        <f t="shared" si="298"/>
        <v>0</v>
      </c>
      <c r="AG1937" s="239">
        <f t="shared" si="299"/>
        <v>0</v>
      </c>
    </row>
    <row r="1938" spans="1:33">
      <c r="A1938" s="228"/>
      <c r="B1938" s="176"/>
      <c r="C1938" s="229"/>
      <c r="D1938" s="230"/>
      <c r="E1938" s="230"/>
      <c r="F1938" s="230"/>
      <c r="G1938" s="230"/>
      <c r="H1938" s="231"/>
      <c r="I1938" s="231"/>
      <c r="J1938" s="232"/>
      <c r="K1938" s="232"/>
      <c r="L1938" s="232"/>
      <c r="M1938" s="181">
        <f t="shared" si="297"/>
        <v>0</v>
      </c>
      <c r="N1938" s="181">
        <f>IF(H1938="",0,H1938*I1938*'Avoided Water Savings Cost'!$C$16)</f>
        <v>0</v>
      </c>
      <c r="O1938" s="545">
        <f>IF(C1938="",0,IF($B$3="NYSEG",C1938/(1-'Avoided Electric Costs 2020'!$W$21),IF($B$3="RG&amp;E",C1938/(1-'Avoided Electric Costs 2020'!$X$21),"")))</f>
        <v>0</v>
      </c>
      <c r="P1938" s="546">
        <f>IF(D1938="",0,IF($B$3="NYSEG",D1938/(1-'Avoided Electric Costs 2020'!$W$21),IF($B$3="RG&amp;E",D1938/(1-'Avoided Electric Costs 2020'!$X$21),"")))</f>
        <v>0</v>
      </c>
      <c r="Q1938" s="546">
        <f>IF(E1938="",0,IF($B$3="NYSEG",E1938/(1-'Avoided Natural Gas Costs 2020'!$J$34),IF($B$3="RG&amp;E",E1938/(1-'Avoided Natural Gas Costs 2020'!$K$34),"")))</f>
        <v>0</v>
      </c>
      <c r="R1938" s="233" t="str">
        <f>IFERROR(IF(P1938*'BCA Inputs'!$C$1+Q1938*'BCA Inputs'!$C$2+F1938*'BCA Inputs'!$C$2+G1938*'BCA Inputs'!$C$2=0,"",P1938*'BCA Inputs'!$C$1+Q1938*'BCA Inputs'!$C$2+F1938*'BCA Inputs'!$C$2+G1938*'BCA Inputs'!$C$2),"")</f>
        <v/>
      </c>
      <c r="S1938" s="181" t="str">
        <f t="shared" si="290"/>
        <v/>
      </c>
      <c r="T1938" s="181" t="str">
        <f>IFERROR(IF($B$3="NYSEG",(INDEX('BCA Inputs'!$N$14:$N$54,MATCH(I1938,'BCA Inputs'!$M$14:$M$54,0))*P1938+INDEX('BCA Inputs'!$O$14:$O$54,MATCH(I1938,'BCA Inputs'!$M$14:$M$54,0))*O1938+INDEX('BCA Inputs'!P:P,MATCH(I1938,'BCA Inputs'!M:M,0))*Q1938+INDEX('BCA Inputs'!Q:Q,MATCH(I1938,'BCA Inputs'!M:M,0))*F1938+INDEX('BCA Inputs'!R:R,MATCH(I1938,'BCA Inputs'!M:M,0))*G1938)+L1938+N1938,IF($B$3="RG&amp;E",(INDEX('BCA Inputs'!$AX$14:$AX$54,MATCH(I1938,'BCA Inputs'!$AW$14:$AW$54,0))*P1938+INDEX('BCA Inputs'!$AY$14:$AY$54,MATCH(I1938,'BCA Inputs'!$AW$14:$AW$54,0))*O1938+INDEX('BCA Inputs'!$AZ$14:$AZ$54,MATCH(I1938,'BCA Inputs'!$AW$14:$AW$54,0))*Q1938+INDEX('BCA Inputs'!$BA$14:$BA$54,MATCH(I1938,'BCA Inputs'!$AW$14:$AW$54,0))*F1938+INDEX('BCA Inputs'!$BB$14:$BB$54,MATCH(I1938,'BCA Inputs'!$AW$14:$AW$54,0))*G1938)+L1938+N1938,"")),"")</f>
        <v/>
      </c>
      <c r="U1938" s="234" t="str">
        <f t="shared" si="291"/>
        <v/>
      </c>
      <c r="V1938" s="234" t="str">
        <f t="shared" si="292"/>
        <v/>
      </c>
      <c r="W1938" s="234" t="str">
        <f t="shared" si="293"/>
        <v/>
      </c>
      <c r="Y1938" s="235" t="str">
        <f t="shared" si="294"/>
        <v/>
      </c>
      <c r="Z1938" s="236" t="str">
        <f>IFERROR(IF($B$3="NYSEG",INDEX('BCA Inputs'!$X$14:$X$54,MATCH(I1938,'BCA Inputs'!$M$14:$M$54,0))*P1938+INDEX('BCA Inputs'!$Y$14:$Y$54,MATCH(I1938,'BCA Inputs'!$M$14:$M$54,0))*O1938+INDEX('BCA Inputs'!$Z$14:$Z$54,MATCH(I1938,'BCA Inputs'!$M$14:$M$54,0))*Q1938+INDEX('BCA Inputs'!$AA$14:$AA$54,MATCH(I1938,'BCA Inputs'!$M$14:$M$54,0))*F1938+INDEX('BCA Inputs'!$AB$14:$AB$54,MATCH(I1938,'BCA Inputs'!$M$14:$M$54,0))*G1938,IF($B$3="RG&amp;E",INDEX('BCA Inputs'!$BG$14:$BG$54,MATCH(I1938,'BCA Inputs'!$AW$14:$AW$54,0))*P1938+INDEX('BCA Inputs'!$BH$14:$BH$54,MATCH(I1938,'BCA Inputs'!$AW$14:$AW$54,0))*O1938+INDEX('BCA Inputs'!$BI$14:$BI$54,MATCH(I1938,'BCA Inputs'!$AW$14:$AW$54,0))*Q1938+INDEX('BCA Inputs'!$BJ$14:$BJ$54,MATCH(I1938,'BCA Inputs'!$AW$14:$AW$54,0))*F1938+INDEX('BCA Inputs'!$BK$14:$BK$54,MATCH(I1938,'BCA Inputs'!$AW$14:$AW$54,0))*G1938,"")),"")</f>
        <v/>
      </c>
      <c r="AA1938" s="237" t="str">
        <f t="shared" si="295"/>
        <v/>
      </c>
      <c r="AC1938" s="238" t="str">
        <f>IFERROR((K1938+R1938)+IF($B$3="NYSEG",INDEX('BCA Inputs'!$AI$14:$AI$54,MATCH(I1938,'BCA Inputs'!$M$14:$M$54,0))*P1938+INDEX('BCA Inputs'!$AJ$14:$AJ$54,MATCH(I1938,'BCA Inputs'!$M$14:$M$54,0))*Q1938,IF($B$3="RG&amp;E",INDEX('BCA Inputs'!$BR$14:$BR$54,MATCH(I1938,'BCA Inputs'!$AW$14:$AW$54,0))*P1938+INDEX('BCA Inputs'!$BS$14:$BS$54,MATCH(I1938,'BCA Inputs'!$AW$14:$AW$54,0))*Q1938,"")),"")</f>
        <v/>
      </c>
      <c r="AD1938" s="181" t="str">
        <f>IFERROR(IF($B$3="NYSEG",INDEX('BCA Inputs'!$AD$14:$AD$54,MATCH(I1938,'BCA Inputs'!$M$14:$M$54,0))*P1938+INDEX('BCA Inputs'!$AE$14:$AE$54,MATCH(I1938,'BCA Inputs'!$M$14:$M$54,0))*O1938+INDEX('BCA Inputs'!$AF$14:$AF$54,MATCH(I1938,'BCA Inputs'!$M$14:$M$54,0))*Q1938+INDEX('BCA Inputs'!$AG$14:$AG$54,MATCH(I1938,'BCA Inputs'!$M$14:$M$54,0))*F1938+INDEX('BCA Inputs'!$AH$14:$AH$54,MATCH(I1938,'BCA Inputs'!$M$14:$M$54,0))*G1938,IF($B$3="RG&amp;E",INDEX('BCA Inputs'!$BM$14:$BM$54,MATCH(I1938,'BCA Inputs'!$AW$14:$AW$54,0))*P1938+INDEX('BCA Inputs'!$BN$14:$BN$54,MATCH(I1938,'BCA Inputs'!$AW$14:$AW$54,0))*O1938+INDEX('BCA Inputs'!$BO$14:$BO$54,MATCH(I1938,'BCA Inputs'!$AW$14:$AW$54,0))*Q1938+INDEX('BCA Inputs'!$BP$14:$BP$54,MATCH(I1938,'BCA Inputs'!$AW$14:$AW$54,0))*F1938+INDEX('BCA Inputs'!$BQ$14:$BQ$54,MATCH(I1938,'BCA Inputs'!$AW$14:$AW$54,0))*G1938,"")),"")</f>
        <v/>
      </c>
      <c r="AE1938" s="237" t="str">
        <f t="shared" si="296"/>
        <v/>
      </c>
      <c r="AF1938" s="198">
        <f t="shared" si="298"/>
        <v>0</v>
      </c>
      <c r="AG1938" s="239">
        <f t="shared" si="299"/>
        <v>0</v>
      </c>
    </row>
    <row r="1939" spans="1:33">
      <c r="A1939" s="228"/>
      <c r="B1939" s="176"/>
      <c r="C1939" s="229"/>
      <c r="D1939" s="230"/>
      <c r="E1939" s="230"/>
      <c r="F1939" s="230"/>
      <c r="G1939" s="230"/>
      <c r="H1939" s="231"/>
      <c r="I1939" s="231"/>
      <c r="J1939" s="232"/>
      <c r="K1939" s="232"/>
      <c r="L1939" s="232"/>
      <c r="M1939" s="181">
        <f t="shared" si="297"/>
        <v>0</v>
      </c>
      <c r="N1939" s="181">
        <f>IF(H1939="",0,H1939*I1939*'Avoided Water Savings Cost'!$C$16)</f>
        <v>0</v>
      </c>
      <c r="O1939" s="545">
        <f>IF(C1939="",0,IF($B$3="NYSEG",C1939/(1-'Avoided Electric Costs 2020'!$W$21),IF($B$3="RG&amp;E",C1939/(1-'Avoided Electric Costs 2020'!$X$21),"")))</f>
        <v>0</v>
      </c>
      <c r="P1939" s="546">
        <f>IF(D1939="",0,IF($B$3="NYSEG",D1939/(1-'Avoided Electric Costs 2020'!$W$21),IF($B$3="RG&amp;E",D1939/(1-'Avoided Electric Costs 2020'!$X$21),"")))</f>
        <v>0</v>
      </c>
      <c r="Q1939" s="546">
        <f>IF(E1939="",0,IF($B$3="NYSEG",E1939/(1-'Avoided Natural Gas Costs 2020'!$J$34),IF($B$3="RG&amp;E",E1939/(1-'Avoided Natural Gas Costs 2020'!$K$34),"")))</f>
        <v>0</v>
      </c>
      <c r="R1939" s="233" t="str">
        <f>IFERROR(IF(P1939*'BCA Inputs'!$C$1+Q1939*'BCA Inputs'!$C$2+F1939*'BCA Inputs'!$C$2+G1939*'BCA Inputs'!$C$2=0,"",P1939*'BCA Inputs'!$C$1+Q1939*'BCA Inputs'!$C$2+F1939*'BCA Inputs'!$C$2+G1939*'BCA Inputs'!$C$2),"")</f>
        <v/>
      </c>
      <c r="S1939" s="181" t="str">
        <f t="shared" si="290"/>
        <v/>
      </c>
      <c r="T1939" s="181" t="str">
        <f>IFERROR(IF($B$3="NYSEG",(INDEX('BCA Inputs'!$N$14:$N$54,MATCH(I1939,'BCA Inputs'!$M$14:$M$54,0))*P1939+INDEX('BCA Inputs'!$O$14:$O$54,MATCH(I1939,'BCA Inputs'!$M$14:$M$54,0))*O1939+INDEX('BCA Inputs'!P:P,MATCH(I1939,'BCA Inputs'!M:M,0))*Q1939+INDEX('BCA Inputs'!Q:Q,MATCH(I1939,'BCA Inputs'!M:M,0))*F1939+INDEX('BCA Inputs'!R:R,MATCH(I1939,'BCA Inputs'!M:M,0))*G1939)+L1939+N1939,IF($B$3="RG&amp;E",(INDEX('BCA Inputs'!$AX$14:$AX$54,MATCH(I1939,'BCA Inputs'!$AW$14:$AW$54,0))*P1939+INDEX('BCA Inputs'!$AY$14:$AY$54,MATCH(I1939,'BCA Inputs'!$AW$14:$AW$54,0))*O1939+INDEX('BCA Inputs'!$AZ$14:$AZ$54,MATCH(I1939,'BCA Inputs'!$AW$14:$AW$54,0))*Q1939+INDEX('BCA Inputs'!$BA$14:$BA$54,MATCH(I1939,'BCA Inputs'!$AW$14:$AW$54,0))*F1939+INDEX('BCA Inputs'!$BB$14:$BB$54,MATCH(I1939,'BCA Inputs'!$AW$14:$AW$54,0))*G1939)+L1939+N1939,"")),"")</f>
        <v/>
      </c>
      <c r="U1939" s="234" t="str">
        <f t="shared" si="291"/>
        <v/>
      </c>
      <c r="V1939" s="234" t="str">
        <f t="shared" si="292"/>
        <v/>
      </c>
      <c r="W1939" s="234" t="str">
        <f t="shared" si="293"/>
        <v/>
      </c>
      <c r="Y1939" s="235" t="str">
        <f t="shared" si="294"/>
        <v/>
      </c>
      <c r="Z1939" s="236" t="str">
        <f>IFERROR(IF($B$3="NYSEG",INDEX('BCA Inputs'!$X$14:$X$54,MATCH(I1939,'BCA Inputs'!$M$14:$M$54,0))*P1939+INDEX('BCA Inputs'!$Y$14:$Y$54,MATCH(I1939,'BCA Inputs'!$M$14:$M$54,0))*O1939+INDEX('BCA Inputs'!$Z$14:$Z$54,MATCH(I1939,'BCA Inputs'!$M$14:$M$54,0))*Q1939+INDEX('BCA Inputs'!$AA$14:$AA$54,MATCH(I1939,'BCA Inputs'!$M$14:$M$54,0))*F1939+INDEX('BCA Inputs'!$AB$14:$AB$54,MATCH(I1939,'BCA Inputs'!$M$14:$M$54,0))*G1939,IF($B$3="RG&amp;E",INDEX('BCA Inputs'!$BG$14:$BG$54,MATCH(I1939,'BCA Inputs'!$AW$14:$AW$54,0))*P1939+INDEX('BCA Inputs'!$BH$14:$BH$54,MATCH(I1939,'BCA Inputs'!$AW$14:$AW$54,0))*O1939+INDEX('BCA Inputs'!$BI$14:$BI$54,MATCH(I1939,'BCA Inputs'!$AW$14:$AW$54,0))*Q1939+INDEX('BCA Inputs'!$BJ$14:$BJ$54,MATCH(I1939,'BCA Inputs'!$AW$14:$AW$54,0))*F1939+INDEX('BCA Inputs'!$BK$14:$BK$54,MATCH(I1939,'BCA Inputs'!$AW$14:$AW$54,0))*G1939,"")),"")</f>
        <v/>
      </c>
      <c r="AA1939" s="237" t="str">
        <f t="shared" si="295"/>
        <v/>
      </c>
      <c r="AC1939" s="238" t="str">
        <f>IFERROR((K1939+R1939)+IF($B$3="NYSEG",INDEX('BCA Inputs'!$AI$14:$AI$54,MATCH(I1939,'BCA Inputs'!$M$14:$M$54,0))*P1939+INDEX('BCA Inputs'!$AJ$14:$AJ$54,MATCH(I1939,'BCA Inputs'!$M$14:$M$54,0))*Q1939,IF($B$3="RG&amp;E",INDEX('BCA Inputs'!$BR$14:$BR$54,MATCH(I1939,'BCA Inputs'!$AW$14:$AW$54,0))*P1939+INDEX('BCA Inputs'!$BS$14:$BS$54,MATCH(I1939,'BCA Inputs'!$AW$14:$AW$54,0))*Q1939,"")),"")</f>
        <v/>
      </c>
      <c r="AD1939" s="181" t="str">
        <f>IFERROR(IF($B$3="NYSEG",INDEX('BCA Inputs'!$AD$14:$AD$54,MATCH(I1939,'BCA Inputs'!$M$14:$M$54,0))*P1939+INDEX('BCA Inputs'!$AE$14:$AE$54,MATCH(I1939,'BCA Inputs'!$M$14:$M$54,0))*O1939+INDEX('BCA Inputs'!$AF$14:$AF$54,MATCH(I1939,'BCA Inputs'!$M$14:$M$54,0))*Q1939+INDEX('BCA Inputs'!$AG$14:$AG$54,MATCH(I1939,'BCA Inputs'!$M$14:$M$54,0))*F1939+INDEX('BCA Inputs'!$AH$14:$AH$54,MATCH(I1939,'BCA Inputs'!$M$14:$M$54,0))*G1939,IF($B$3="RG&amp;E",INDEX('BCA Inputs'!$BM$14:$BM$54,MATCH(I1939,'BCA Inputs'!$AW$14:$AW$54,0))*P1939+INDEX('BCA Inputs'!$BN$14:$BN$54,MATCH(I1939,'BCA Inputs'!$AW$14:$AW$54,0))*O1939+INDEX('BCA Inputs'!$BO$14:$BO$54,MATCH(I1939,'BCA Inputs'!$AW$14:$AW$54,0))*Q1939+INDEX('BCA Inputs'!$BP$14:$BP$54,MATCH(I1939,'BCA Inputs'!$AW$14:$AW$54,0))*F1939+INDEX('BCA Inputs'!$BQ$14:$BQ$54,MATCH(I1939,'BCA Inputs'!$AW$14:$AW$54,0))*G1939,"")),"")</f>
        <v/>
      </c>
      <c r="AE1939" s="237" t="str">
        <f t="shared" si="296"/>
        <v/>
      </c>
      <c r="AF1939" s="198">
        <f t="shared" si="298"/>
        <v>0</v>
      </c>
      <c r="AG1939" s="239">
        <f t="shared" si="299"/>
        <v>0</v>
      </c>
    </row>
    <row r="1940" spans="1:33">
      <c r="A1940" s="228"/>
      <c r="B1940" s="176"/>
      <c r="C1940" s="229"/>
      <c r="D1940" s="230"/>
      <c r="E1940" s="230"/>
      <c r="F1940" s="230"/>
      <c r="G1940" s="230"/>
      <c r="H1940" s="231"/>
      <c r="I1940" s="231"/>
      <c r="J1940" s="232"/>
      <c r="K1940" s="232"/>
      <c r="L1940" s="232"/>
      <c r="M1940" s="181">
        <f t="shared" si="297"/>
        <v>0</v>
      </c>
      <c r="N1940" s="181">
        <f>IF(H1940="",0,H1940*I1940*'Avoided Water Savings Cost'!$C$16)</f>
        <v>0</v>
      </c>
      <c r="O1940" s="545">
        <f>IF(C1940="",0,IF($B$3="NYSEG",C1940/(1-'Avoided Electric Costs 2020'!$W$21),IF($B$3="RG&amp;E",C1940/(1-'Avoided Electric Costs 2020'!$X$21),"")))</f>
        <v>0</v>
      </c>
      <c r="P1940" s="546">
        <f>IF(D1940="",0,IF($B$3="NYSEG",D1940/(1-'Avoided Electric Costs 2020'!$W$21),IF($B$3="RG&amp;E",D1940/(1-'Avoided Electric Costs 2020'!$X$21),"")))</f>
        <v>0</v>
      </c>
      <c r="Q1940" s="546">
        <f>IF(E1940="",0,IF($B$3="NYSEG",E1940/(1-'Avoided Natural Gas Costs 2020'!$J$34),IF($B$3="RG&amp;E",E1940/(1-'Avoided Natural Gas Costs 2020'!$K$34),"")))</f>
        <v>0</v>
      </c>
      <c r="R1940" s="233" t="str">
        <f>IFERROR(IF(P1940*'BCA Inputs'!$C$1+Q1940*'BCA Inputs'!$C$2+F1940*'BCA Inputs'!$C$2+G1940*'BCA Inputs'!$C$2=0,"",P1940*'BCA Inputs'!$C$1+Q1940*'BCA Inputs'!$C$2+F1940*'BCA Inputs'!$C$2+G1940*'BCA Inputs'!$C$2),"")</f>
        <v/>
      </c>
      <c r="S1940" s="181" t="str">
        <f t="shared" si="290"/>
        <v/>
      </c>
      <c r="T1940" s="181" t="str">
        <f>IFERROR(IF($B$3="NYSEG",(INDEX('BCA Inputs'!$N$14:$N$54,MATCH(I1940,'BCA Inputs'!$M$14:$M$54,0))*P1940+INDEX('BCA Inputs'!$O$14:$O$54,MATCH(I1940,'BCA Inputs'!$M$14:$M$54,0))*O1940+INDEX('BCA Inputs'!P:P,MATCH(I1940,'BCA Inputs'!M:M,0))*Q1940+INDEX('BCA Inputs'!Q:Q,MATCH(I1940,'BCA Inputs'!M:M,0))*F1940+INDEX('BCA Inputs'!R:R,MATCH(I1940,'BCA Inputs'!M:M,0))*G1940)+L1940+N1940,IF($B$3="RG&amp;E",(INDEX('BCA Inputs'!$AX$14:$AX$54,MATCH(I1940,'BCA Inputs'!$AW$14:$AW$54,0))*P1940+INDEX('BCA Inputs'!$AY$14:$AY$54,MATCH(I1940,'BCA Inputs'!$AW$14:$AW$54,0))*O1940+INDEX('BCA Inputs'!$AZ$14:$AZ$54,MATCH(I1940,'BCA Inputs'!$AW$14:$AW$54,0))*Q1940+INDEX('BCA Inputs'!$BA$14:$BA$54,MATCH(I1940,'BCA Inputs'!$AW$14:$AW$54,0))*F1940+INDEX('BCA Inputs'!$BB$14:$BB$54,MATCH(I1940,'BCA Inputs'!$AW$14:$AW$54,0))*G1940)+L1940+N1940,"")),"")</f>
        <v/>
      </c>
      <c r="U1940" s="234" t="str">
        <f t="shared" si="291"/>
        <v/>
      </c>
      <c r="V1940" s="234" t="str">
        <f t="shared" si="292"/>
        <v/>
      </c>
      <c r="W1940" s="234" t="str">
        <f t="shared" si="293"/>
        <v/>
      </c>
      <c r="Y1940" s="235" t="str">
        <f t="shared" si="294"/>
        <v/>
      </c>
      <c r="Z1940" s="236" t="str">
        <f>IFERROR(IF($B$3="NYSEG",INDEX('BCA Inputs'!$X$14:$X$54,MATCH(I1940,'BCA Inputs'!$M$14:$M$54,0))*P1940+INDEX('BCA Inputs'!$Y$14:$Y$54,MATCH(I1940,'BCA Inputs'!$M$14:$M$54,0))*O1940+INDEX('BCA Inputs'!$Z$14:$Z$54,MATCH(I1940,'BCA Inputs'!$M$14:$M$54,0))*Q1940+INDEX('BCA Inputs'!$AA$14:$AA$54,MATCH(I1940,'BCA Inputs'!$M$14:$M$54,0))*F1940+INDEX('BCA Inputs'!$AB$14:$AB$54,MATCH(I1940,'BCA Inputs'!$M$14:$M$54,0))*G1940,IF($B$3="RG&amp;E",INDEX('BCA Inputs'!$BG$14:$BG$54,MATCH(I1940,'BCA Inputs'!$AW$14:$AW$54,0))*P1940+INDEX('BCA Inputs'!$BH$14:$BH$54,MATCH(I1940,'BCA Inputs'!$AW$14:$AW$54,0))*O1940+INDEX('BCA Inputs'!$BI$14:$BI$54,MATCH(I1940,'BCA Inputs'!$AW$14:$AW$54,0))*Q1940+INDEX('BCA Inputs'!$BJ$14:$BJ$54,MATCH(I1940,'BCA Inputs'!$AW$14:$AW$54,0))*F1940+INDEX('BCA Inputs'!$BK$14:$BK$54,MATCH(I1940,'BCA Inputs'!$AW$14:$AW$54,0))*G1940,"")),"")</f>
        <v/>
      </c>
      <c r="AA1940" s="237" t="str">
        <f t="shared" si="295"/>
        <v/>
      </c>
      <c r="AC1940" s="238" t="str">
        <f>IFERROR((K1940+R1940)+IF($B$3="NYSEG",INDEX('BCA Inputs'!$AI$14:$AI$54,MATCH(I1940,'BCA Inputs'!$M$14:$M$54,0))*P1940+INDEX('BCA Inputs'!$AJ$14:$AJ$54,MATCH(I1940,'BCA Inputs'!$M$14:$M$54,0))*Q1940,IF($B$3="RG&amp;E",INDEX('BCA Inputs'!$BR$14:$BR$54,MATCH(I1940,'BCA Inputs'!$AW$14:$AW$54,0))*P1940+INDEX('BCA Inputs'!$BS$14:$BS$54,MATCH(I1940,'BCA Inputs'!$AW$14:$AW$54,0))*Q1940,"")),"")</f>
        <v/>
      </c>
      <c r="AD1940" s="181" t="str">
        <f>IFERROR(IF($B$3="NYSEG",INDEX('BCA Inputs'!$AD$14:$AD$54,MATCH(I1940,'BCA Inputs'!$M$14:$M$54,0))*P1940+INDEX('BCA Inputs'!$AE$14:$AE$54,MATCH(I1940,'BCA Inputs'!$M$14:$M$54,0))*O1940+INDEX('BCA Inputs'!$AF$14:$AF$54,MATCH(I1940,'BCA Inputs'!$M$14:$M$54,0))*Q1940+INDEX('BCA Inputs'!$AG$14:$AG$54,MATCH(I1940,'BCA Inputs'!$M$14:$M$54,0))*F1940+INDEX('BCA Inputs'!$AH$14:$AH$54,MATCH(I1940,'BCA Inputs'!$M$14:$M$54,0))*G1940,IF($B$3="RG&amp;E",INDEX('BCA Inputs'!$BM$14:$BM$54,MATCH(I1940,'BCA Inputs'!$AW$14:$AW$54,0))*P1940+INDEX('BCA Inputs'!$BN$14:$BN$54,MATCH(I1940,'BCA Inputs'!$AW$14:$AW$54,0))*O1940+INDEX('BCA Inputs'!$BO$14:$BO$54,MATCH(I1940,'BCA Inputs'!$AW$14:$AW$54,0))*Q1940+INDEX('BCA Inputs'!$BP$14:$BP$54,MATCH(I1940,'BCA Inputs'!$AW$14:$AW$54,0))*F1940+INDEX('BCA Inputs'!$BQ$14:$BQ$54,MATCH(I1940,'BCA Inputs'!$AW$14:$AW$54,0))*G1940,"")),"")</f>
        <v/>
      </c>
      <c r="AE1940" s="237" t="str">
        <f t="shared" si="296"/>
        <v/>
      </c>
      <c r="AF1940" s="198">
        <f t="shared" si="298"/>
        <v>0</v>
      </c>
      <c r="AG1940" s="239">
        <f t="shared" si="299"/>
        <v>0</v>
      </c>
    </row>
    <row r="1941" spans="1:33">
      <c r="A1941" s="228"/>
      <c r="B1941" s="176"/>
      <c r="C1941" s="229"/>
      <c r="D1941" s="230"/>
      <c r="E1941" s="230"/>
      <c r="F1941" s="230"/>
      <c r="G1941" s="230"/>
      <c r="H1941" s="231"/>
      <c r="I1941" s="231"/>
      <c r="J1941" s="232"/>
      <c r="K1941" s="232"/>
      <c r="L1941" s="232"/>
      <c r="M1941" s="181">
        <f t="shared" si="297"/>
        <v>0</v>
      </c>
      <c r="N1941" s="181">
        <f>IF(H1941="",0,H1941*I1941*'Avoided Water Savings Cost'!$C$16)</f>
        <v>0</v>
      </c>
      <c r="O1941" s="545">
        <f>IF(C1941="",0,IF($B$3="NYSEG",C1941/(1-'Avoided Electric Costs 2020'!$W$21),IF($B$3="RG&amp;E",C1941/(1-'Avoided Electric Costs 2020'!$X$21),"")))</f>
        <v>0</v>
      </c>
      <c r="P1941" s="546">
        <f>IF(D1941="",0,IF($B$3="NYSEG",D1941/(1-'Avoided Electric Costs 2020'!$W$21),IF($B$3="RG&amp;E",D1941/(1-'Avoided Electric Costs 2020'!$X$21),"")))</f>
        <v>0</v>
      </c>
      <c r="Q1941" s="546">
        <f>IF(E1941="",0,IF($B$3="NYSEG",E1941/(1-'Avoided Natural Gas Costs 2020'!$J$34),IF($B$3="RG&amp;E",E1941/(1-'Avoided Natural Gas Costs 2020'!$K$34),"")))</f>
        <v>0</v>
      </c>
      <c r="R1941" s="233" t="str">
        <f>IFERROR(IF(P1941*'BCA Inputs'!$C$1+Q1941*'BCA Inputs'!$C$2+F1941*'BCA Inputs'!$C$2+G1941*'BCA Inputs'!$C$2=0,"",P1941*'BCA Inputs'!$C$1+Q1941*'BCA Inputs'!$C$2+F1941*'BCA Inputs'!$C$2+G1941*'BCA Inputs'!$C$2),"")</f>
        <v/>
      </c>
      <c r="S1941" s="181" t="str">
        <f t="shared" si="290"/>
        <v/>
      </c>
      <c r="T1941" s="181" t="str">
        <f>IFERROR(IF($B$3="NYSEG",(INDEX('BCA Inputs'!$N$14:$N$54,MATCH(I1941,'BCA Inputs'!$M$14:$M$54,0))*P1941+INDEX('BCA Inputs'!$O$14:$O$54,MATCH(I1941,'BCA Inputs'!$M$14:$M$54,0))*O1941+INDEX('BCA Inputs'!P:P,MATCH(I1941,'BCA Inputs'!M:M,0))*Q1941+INDEX('BCA Inputs'!Q:Q,MATCH(I1941,'BCA Inputs'!M:M,0))*F1941+INDEX('BCA Inputs'!R:R,MATCH(I1941,'BCA Inputs'!M:M,0))*G1941)+L1941+N1941,IF($B$3="RG&amp;E",(INDEX('BCA Inputs'!$AX$14:$AX$54,MATCH(I1941,'BCA Inputs'!$AW$14:$AW$54,0))*P1941+INDEX('BCA Inputs'!$AY$14:$AY$54,MATCH(I1941,'BCA Inputs'!$AW$14:$AW$54,0))*O1941+INDEX('BCA Inputs'!$AZ$14:$AZ$54,MATCH(I1941,'BCA Inputs'!$AW$14:$AW$54,0))*Q1941+INDEX('BCA Inputs'!$BA$14:$BA$54,MATCH(I1941,'BCA Inputs'!$AW$14:$AW$54,0))*F1941+INDEX('BCA Inputs'!$BB$14:$BB$54,MATCH(I1941,'BCA Inputs'!$AW$14:$AW$54,0))*G1941)+L1941+N1941,"")),"")</f>
        <v/>
      </c>
      <c r="U1941" s="234" t="str">
        <f t="shared" si="291"/>
        <v/>
      </c>
      <c r="V1941" s="234" t="str">
        <f t="shared" si="292"/>
        <v/>
      </c>
      <c r="W1941" s="234" t="str">
        <f t="shared" si="293"/>
        <v/>
      </c>
      <c r="Y1941" s="235" t="str">
        <f t="shared" si="294"/>
        <v/>
      </c>
      <c r="Z1941" s="236" t="str">
        <f>IFERROR(IF($B$3="NYSEG",INDEX('BCA Inputs'!$X$14:$X$54,MATCH(I1941,'BCA Inputs'!$M$14:$M$54,0))*P1941+INDEX('BCA Inputs'!$Y$14:$Y$54,MATCH(I1941,'BCA Inputs'!$M$14:$M$54,0))*O1941+INDEX('BCA Inputs'!$Z$14:$Z$54,MATCH(I1941,'BCA Inputs'!$M$14:$M$54,0))*Q1941+INDEX('BCA Inputs'!$AA$14:$AA$54,MATCH(I1941,'BCA Inputs'!$M$14:$M$54,0))*F1941+INDEX('BCA Inputs'!$AB$14:$AB$54,MATCH(I1941,'BCA Inputs'!$M$14:$M$54,0))*G1941,IF($B$3="RG&amp;E",INDEX('BCA Inputs'!$BG$14:$BG$54,MATCH(I1941,'BCA Inputs'!$AW$14:$AW$54,0))*P1941+INDEX('BCA Inputs'!$BH$14:$BH$54,MATCH(I1941,'BCA Inputs'!$AW$14:$AW$54,0))*O1941+INDEX('BCA Inputs'!$BI$14:$BI$54,MATCH(I1941,'BCA Inputs'!$AW$14:$AW$54,0))*Q1941+INDEX('BCA Inputs'!$BJ$14:$BJ$54,MATCH(I1941,'BCA Inputs'!$AW$14:$AW$54,0))*F1941+INDEX('BCA Inputs'!$BK$14:$BK$54,MATCH(I1941,'BCA Inputs'!$AW$14:$AW$54,0))*G1941,"")),"")</f>
        <v/>
      </c>
      <c r="AA1941" s="237" t="str">
        <f t="shared" si="295"/>
        <v/>
      </c>
      <c r="AC1941" s="238" t="str">
        <f>IFERROR((K1941+R1941)+IF($B$3="NYSEG",INDEX('BCA Inputs'!$AI$14:$AI$54,MATCH(I1941,'BCA Inputs'!$M$14:$M$54,0))*P1941+INDEX('BCA Inputs'!$AJ$14:$AJ$54,MATCH(I1941,'BCA Inputs'!$M$14:$M$54,0))*Q1941,IF($B$3="RG&amp;E",INDEX('BCA Inputs'!$BR$14:$BR$54,MATCH(I1941,'BCA Inputs'!$AW$14:$AW$54,0))*P1941+INDEX('BCA Inputs'!$BS$14:$BS$54,MATCH(I1941,'BCA Inputs'!$AW$14:$AW$54,0))*Q1941,"")),"")</f>
        <v/>
      </c>
      <c r="AD1941" s="181" t="str">
        <f>IFERROR(IF($B$3="NYSEG",INDEX('BCA Inputs'!$AD$14:$AD$54,MATCH(I1941,'BCA Inputs'!$M$14:$M$54,0))*P1941+INDEX('BCA Inputs'!$AE$14:$AE$54,MATCH(I1941,'BCA Inputs'!$M$14:$M$54,0))*O1941+INDEX('BCA Inputs'!$AF$14:$AF$54,MATCH(I1941,'BCA Inputs'!$M$14:$M$54,0))*Q1941+INDEX('BCA Inputs'!$AG$14:$AG$54,MATCH(I1941,'BCA Inputs'!$M$14:$M$54,0))*F1941+INDEX('BCA Inputs'!$AH$14:$AH$54,MATCH(I1941,'BCA Inputs'!$M$14:$M$54,0))*G1941,IF($B$3="RG&amp;E",INDEX('BCA Inputs'!$BM$14:$BM$54,MATCH(I1941,'BCA Inputs'!$AW$14:$AW$54,0))*P1941+INDEX('BCA Inputs'!$BN$14:$BN$54,MATCH(I1941,'BCA Inputs'!$AW$14:$AW$54,0))*O1941+INDEX('BCA Inputs'!$BO$14:$BO$54,MATCH(I1941,'BCA Inputs'!$AW$14:$AW$54,0))*Q1941+INDEX('BCA Inputs'!$BP$14:$BP$54,MATCH(I1941,'BCA Inputs'!$AW$14:$AW$54,0))*F1941+INDEX('BCA Inputs'!$BQ$14:$BQ$54,MATCH(I1941,'BCA Inputs'!$AW$14:$AW$54,0))*G1941,"")),"")</f>
        <v/>
      </c>
      <c r="AE1941" s="237" t="str">
        <f t="shared" si="296"/>
        <v/>
      </c>
      <c r="AF1941" s="198">
        <f t="shared" si="298"/>
        <v>0</v>
      </c>
      <c r="AG1941" s="239">
        <f t="shared" si="299"/>
        <v>0</v>
      </c>
    </row>
    <row r="1942" spans="1:33">
      <c r="A1942" s="228"/>
      <c r="B1942" s="176"/>
      <c r="C1942" s="229"/>
      <c r="D1942" s="230"/>
      <c r="E1942" s="230"/>
      <c r="F1942" s="230"/>
      <c r="G1942" s="230"/>
      <c r="H1942" s="231"/>
      <c r="I1942" s="231"/>
      <c r="J1942" s="232"/>
      <c r="K1942" s="232"/>
      <c r="L1942" s="232"/>
      <c r="M1942" s="181">
        <f t="shared" si="297"/>
        <v>0</v>
      </c>
      <c r="N1942" s="181">
        <f>IF(H1942="",0,H1942*I1942*'Avoided Water Savings Cost'!$C$16)</f>
        <v>0</v>
      </c>
      <c r="O1942" s="545">
        <f>IF(C1942="",0,IF($B$3="NYSEG",C1942/(1-'Avoided Electric Costs 2020'!$W$21),IF($B$3="RG&amp;E",C1942/(1-'Avoided Electric Costs 2020'!$X$21),"")))</f>
        <v>0</v>
      </c>
      <c r="P1942" s="546">
        <f>IF(D1942="",0,IF($B$3="NYSEG",D1942/(1-'Avoided Electric Costs 2020'!$W$21),IF($B$3="RG&amp;E",D1942/(1-'Avoided Electric Costs 2020'!$X$21),"")))</f>
        <v>0</v>
      </c>
      <c r="Q1942" s="546">
        <f>IF(E1942="",0,IF($B$3="NYSEG",E1942/(1-'Avoided Natural Gas Costs 2020'!$J$34),IF($B$3="RG&amp;E",E1942/(1-'Avoided Natural Gas Costs 2020'!$K$34),"")))</f>
        <v>0</v>
      </c>
      <c r="R1942" s="233" t="str">
        <f>IFERROR(IF(P1942*'BCA Inputs'!$C$1+Q1942*'BCA Inputs'!$C$2+F1942*'BCA Inputs'!$C$2+G1942*'BCA Inputs'!$C$2=0,"",P1942*'BCA Inputs'!$C$1+Q1942*'BCA Inputs'!$C$2+F1942*'BCA Inputs'!$C$2+G1942*'BCA Inputs'!$C$2),"")</f>
        <v/>
      </c>
      <c r="S1942" s="181" t="str">
        <f t="shared" si="290"/>
        <v/>
      </c>
      <c r="T1942" s="181" t="str">
        <f>IFERROR(IF($B$3="NYSEG",(INDEX('BCA Inputs'!$N$14:$N$54,MATCH(I1942,'BCA Inputs'!$M$14:$M$54,0))*P1942+INDEX('BCA Inputs'!$O$14:$O$54,MATCH(I1942,'BCA Inputs'!$M$14:$M$54,0))*O1942+INDEX('BCA Inputs'!P:P,MATCH(I1942,'BCA Inputs'!M:M,0))*Q1942+INDEX('BCA Inputs'!Q:Q,MATCH(I1942,'BCA Inputs'!M:M,0))*F1942+INDEX('BCA Inputs'!R:R,MATCH(I1942,'BCA Inputs'!M:M,0))*G1942)+L1942+N1942,IF($B$3="RG&amp;E",(INDEX('BCA Inputs'!$AX$14:$AX$54,MATCH(I1942,'BCA Inputs'!$AW$14:$AW$54,0))*P1942+INDEX('BCA Inputs'!$AY$14:$AY$54,MATCH(I1942,'BCA Inputs'!$AW$14:$AW$54,0))*O1942+INDEX('BCA Inputs'!$AZ$14:$AZ$54,MATCH(I1942,'BCA Inputs'!$AW$14:$AW$54,0))*Q1942+INDEX('BCA Inputs'!$BA$14:$BA$54,MATCH(I1942,'BCA Inputs'!$AW$14:$AW$54,0))*F1942+INDEX('BCA Inputs'!$BB$14:$BB$54,MATCH(I1942,'BCA Inputs'!$AW$14:$AW$54,0))*G1942)+L1942+N1942,"")),"")</f>
        <v/>
      </c>
      <c r="U1942" s="234" t="str">
        <f t="shared" si="291"/>
        <v/>
      </c>
      <c r="V1942" s="234" t="str">
        <f t="shared" si="292"/>
        <v/>
      </c>
      <c r="W1942" s="234" t="str">
        <f t="shared" si="293"/>
        <v/>
      </c>
      <c r="Y1942" s="235" t="str">
        <f t="shared" si="294"/>
        <v/>
      </c>
      <c r="Z1942" s="236" t="str">
        <f>IFERROR(IF($B$3="NYSEG",INDEX('BCA Inputs'!$X$14:$X$54,MATCH(I1942,'BCA Inputs'!$M$14:$M$54,0))*P1942+INDEX('BCA Inputs'!$Y$14:$Y$54,MATCH(I1942,'BCA Inputs'!$M$14:$M$54,0))*O1942+INDEX('BCA Inputs'!$Z$14:$Z$54,MATCH(I1942,'BCA Inputs'!$M$14:$M$54,0))*Q1942+INDEX('BCA Inputs'!$AA$14:$AA$54,MATCH(I1942,'BCA Inputs'!$M$14:$M$54,0))*F1942+INDEX('BCA Inputs'!$AB$14:$AB$54,MATCH(I1942,'BCA Inputs'!$M$14:$M$54,0))*G1942,IF($B$3="RG&amp;E",INDEX('BCA Inputs'!$BG$14:$BG$54,MATCH(I1942,'BCA Inputs'!$AW$14:$AW$54,0))*P1942+INDEX('BCA Inputs'!$BH$14:$BH$54,MATCH(I1942,'BCA Inputs'!$AW$14:$AW$54,0))*O1942+INDEX('BCA Inputs'!$BI$14:$BI$54,MATCH(I1942,'BCA Inputs'!$AW$14:$AW$54,0))*Q1942+INDEX('BCA Inputs'!$BJ$14:$BJ$54,MATCH(I1942,'BCA Inputs'!$AW$14:$AW$54,0))*F1942+INDEX('BCA Inputs'!$BK$14:$BK$54,MATCH(I1942,'BCA Inputs'!$AW$14:$AW$54,0))*G1942,"")),"")</f>
        <v/>
      </c>
      <c r="AA1942" s="237" t="str">
        <f t="shared" si="295"/>
        <v/>
      </c>
      <c r="AC1942" s="238" t="str">
        <f>IFERROR((K1942+R1942)+IF($B$3="NYSEG",INDEX('BCA Inputs'!$AI$14:$AI$54,MATCH(I1942,'BCA Inputs'!$M$14:$M$54,0))*P1942+INDEX('BCA Inputs'!$AJ$14:$AJ$54,MATCH(I1942,'BCA Inputs'!$M$14:$M$54,0))*Q1942,IF($B$3="RG&amp;E",INDEX('BCA Inputs'!$BR$14:$BR$54,MATCH(I1942,'BCA Inputs'!$AW$14:$AW$54,0))*P1942+INDEX('BCA Inputs'!$BS$14:$BS$54,MATCH(I1942,'BCA Inputs'!$AW$14:$AW$54,0))*Q1942,"")),"")</f>
        <v/>
      </c>
      <c r="AD1942" s="181" t="str">
        <f>IFERROR(IF($B$3="NYSEG",INDEX('BCA Inputs'!$AD$14:$AD$54,MATCH(I1942,'BCA Inputs'!$M$14:$M$54,0))*P1942+INDEX('BCA Inputs'!$AE$14:$AE$54,MATCH(I1942,'BCA Inputs'!$M$14:$M$54,0))*O1942+INDEX('BCA Inputs'!$AF$14:$AF$54,MATCH(I1942,'BCA Inputs'!$M$14:$M$54,0))*Q1942+INDEX('BCA Inputs'!$AG$14:$AG$54,MATCH(I1942,'BCA Inputs'!$M$14:$M$54,0))*F1942+INDEX('BCA Inputs'!$AH$14:$AH$54,MATCH(I1942,'BCA Inputs'!$M$14:$M$54,0))*G1942,IF($B$3="RG&amp;E",INDEX('BCA Inputs'!$BM$14:$BM$54,MATCH(I1942,'BCA Inputs'!$AW$14:$AW$54,0))*P1942+INDEX('BCA Inputs'!$BN$14:$BN$54,MATCH(I1942,'BCA Inputs'!$AW$14:$AW$54,0))*O1942+INDEX('BCA Inputs'!$BO$14:$BO$54,MATCH(I1942,'BCA Inputs'!$AW$14:$AW$54,0))*Q1942+INDEX('BCA Inputs'!$BP$14:$BP$54,MATCH(I1942,'BCA Inputs'!$AW$14:$AW$54,0))*F1942+INDEX('BCA Inputs'!$BQ$14:$BQ$54,MATCH(I1942,'BCA Inputs'!$AW$14:$AW$54,0))*G1942,"")),"")</f>
        <v/>
      </c>
      <c r="AE1942" s="237" t="str">
        <f t="shared" si="296"/>
        <v/>
      </c>
      <c r="AF1942" s="198">
        <f t="shared" si="298"/>
        <v>0</v>
      </c>
      <c r="AG1942" s="239">
        <f t="shared" si="299"/>
        <v>0</v>
      </c>
    </row>
    <row r="1943" spans="1:33">
      <c r="A1943" s="228"/>
      <c r="B1943" s="176"/>
      <c r="C1943" s="229"/>
      <c r="D1943" s="230"/>
      <c r="E1943" s="230"/>
      <c r="F1943" s="230"/>
      <c r="G1943" s="230"/>
      <c r="H1943" s="231"/>
      <c r="I1943" s="231"/>
      <c r="J1943" s="232"/>
      <c r="K1943" s="232"/>
      <c r="L1943" s="232"/>
      <c r="M1943" s="181">
        <f t="shared" si="297"/>
        <v>0</v>
      </c>
      <c r="N1943" s="181">
        <f>IF(H1943="",0,H1943*I1943*'Avoided Water Savings Cost'!$C$16)</f>
        <v>0</v>
      </c>
      <c r="O1943" s="545">
        <f>IF(C1943="",0,IF($B$3="NYSEG",C1943/(1-'Avoided Electric Costs 2020'!$W$21),IF($B$3="RG&amp;E",C1943/(1-'Avoided Electric Costs 2020'!$X$21),"")))</f>
        <v>0</v>
      </c>
      <c r="P1943" s="546">
        <f>IF(D1943="",0,IF($B$3="NYSEG",D1943/(1-'Avoided Electric Costs 2020'!$W$21),IF($B$3="RG&amp;E",D1943/(1-'Avoided Electric Costs 2020'!$X$21),"")))</f>
        <v>0</v>
      </c>
      <c r="Q1943" s="546">
        <f>IF(E1943="",0,IF($B$3="NYSEG",E1943/(1-'Avoided Natural Gas Costs 2020'!$J$34),IF($B$3="RG&amp;E",E1943/(1-'Avoided Natural Gas Costs 2020'!$K$34),"")))</f>
        <v>0</v>
      </c>
      <c r="R1943" s="233" t="str">
        <f>IFERROR(IF(P1943*'BCA Inputs'!$C$1+Q1943*'BCA Inputs'!$C$2+F1943*'BCA Inputs'!$C$2+G1943*'BCA Inputs'!$C$2=0,"",P1943*'BCA Inputs'!$C$1+Q1943*'BCA Inputs'!$C$2+F1943*'BCA Inputs'!$C$2+G1943*'BCA Inputs'!$C$2),"")</f>
        <v/>
      </c>
      <c r="S1943" s="181" t="str">
        <f t="shared" ref="S1943:S2006" si="300">IFERROR(IF(J1943+R1943=0,"",J1943+R1943),"")</f>
        <v/>
      </c>
      <c r="T1943" s="181" t="str">
        <f>IFERROR(IF($B$3="NYSEG",(INDEX('BCA Inputs'!$N$14:$N$54,MATCH(I1943,'BCA Inputs'!$M$14:$M$54,0))*P1943+INDEX('BCA Inputs'!$O$14:$O$54,MATCH(I1943,'BCA Inputs'!$M$14:$M$54,0))*O1943+INDEX('BCA Inputs'!P:P,MATCH(I1943,'BCA Inputs'!M:M,0))*Q1943+INDEX('BCA Inputs'!Q:Q,MATCH(I1943,'BCA Inputs'!M:M,0))*F1943+INDEX('BCA Inputs'!R:R,MATCH(I1943,'BCA Inputs'!M:M,0))*G1943)+L1943+N1943,IF($B$3="RG&amp;E",(INDEX('BCA Inputs'!$AX$14:$AX$54,MATCH(I1943,'BCA Inputs'!$AW$14:$AW$54,0))*P1943+INDEX('BCA Inputs'!$AY$14:$AY$54,MATCH(I1943,'BCA Inputs'!$AW$14:$AW$54,0))*O1943+INDEX('BCA Inputs'!$AZ$14:$AZ$54,MATCH(I1943,'BCA Inputs'!$AW$14:$AW$54,0))*Q1943+INDEX('BCA Inputs'!$BA$14:$BA$54,MATCH(I1943,'BCA Inputs'!$AW$14:$AW$54,0))*F1943+INDEX('BCA Inputs'!$BB$14:$BB$54,MATCH(I1943,'BCA Inputs'!$AW$14:$AW$54,0))*G1943)+L1943+N1943,"")),"")</f>
        <v/>
      </c>
      <c r="U1943" s="234" t="str">
        <f t="shared" ref="U1943:U2006" si="301">IFERROR(T1943/S1943,"")</f>
        <v/>
      </c>
      <c r="V1943" s="234" t="str">
        <f t="shared" ref="V1943:V2006" si="302">IFERROR(J1943/(D1943*$B$6+E1943*$B$7+F1943*$B$7+G1943*$B$7+M1943+N1943/I1943),"")</f>
        <v/>
      </c>
      <c r="W1943" s="234" t="str">
        <f t="shared" ref="W1943:W2006" si="303">IFERROR((J1943-K1943)/(D1943*$B$6+E1943*$B$7+F1943*$B$7+G1943*$B$7+M1943+N1943/I1943),"")</f>
        <v/>
      </c>
      <c r="Y1943" s="235" t="str">
        <f t="shared" ref="Y1943:Y2006" si="304">IFERROR(K1943+R1943,"")</f>
        <v/>
      </c>
      <c r="Z1943" s="236" t="str">
        <f>IFERROR(IF($B$3="NYSEG",INDEX('BCA Inputs'!$X$14:$X$54,MATCH(I1943,'BCA Inputs'!$M$14:$M$54,0))*P1943+INDEX('BCA Inputs'!$Y$14:$Y$54,MATCH(I1943,'BCA Inputs'!$M$14:$M$54,0))*O1943+INDEX('BCA Inputs'!$Z$14:$Z$54,MATCH(I1943,'BCA Inputs'!$M$14:$M$54,0))*Q1943+INDEX('BCA Inputs'!$AA$14:$AA$54,MATCH(I1943,'BCA Inputs'!$M$14:$M$54,0))*F1943+INDEX('BCA Inputs'!$AB$14:$AB$54,MATCH(I1943,'BCA Inputs'!$M$14:$M$54,0))*G1943,IF($B$3="RG&amp;E",INDEX('BCA Inputs'!$BG$14:$BG$54,MATCH(I1943,'BCA Inputs'!$AW$14:$AW$54,0))*P1943+INDEX('BCA Inputs'!$BH$14:$BH$54,MATCH(I1943,'BCA Inputs'!$AW$14:$AW$54,0))*O1943+INDEX('BCA Inputs'!$BI$14:$BI$54,MATCH(I1943,'BCA Inputs'!$AW$14:$AW$54,0))*Q1943+INDEX('BCA Inputs'!$BJ$14:$BJ$54,MATCH(I1943,'BCA Inputs'!$AW$14:$AW$54,0))*F1943+INDEX('BCA Inputs'!$BK$14:$BK$54,MATCH(I1943,'BCA Inputs'!$AW$14:$AW$54,0))*G1943,"")),"")</f>
        <v/>
      </c>
      <c r="AA1943" s="237" t="str">
        <f t="shared" ref="AA1943:AA2006" si="305">IFERROR(Z1943/Y1943,"")</f>
        <v/>
      </c>
      <c r="AC1943" s="238" t="str">
        <f>IFERROR((K1943+R1943)+IF($B$3="NYSEG",INDEX('BCA Inputs'!$AI$14:$AI$54,MATCH(I1943,'BCA Inputs'!$M$14:$M$54,0))*P1943+INDEX('BCA Inputs'!$AJ$14:$AJ$54,MATCH(I1943,'BCA Inputs'!$M$14:$M$54,0))*Q1943,IF($B$3="RG&amp;E",INDEX('BCA Inputs'!$BR$14:$BR$54,MATCH(I1943,'BCA Inputs'!$AW$14:$AW$54,0))*P1943+INDEX('BCA Inputs'!$BS$14:$BS$54,MATCH(I1943,'BCA Inputs'!$AW$14:$AW$54,0))*Q1943,"")),"")</f>
        <v/>
      </c>
      <c r="AD1943" s="181" t="str">
        <f>IFERROR(IF($B$3="NYSEG",INDEX('BCA Inputs'!$AD$14:$AD$54,MATCH(I1943,'BCA Inputs'!$M$14:$M$54,0))*P1943+INDEX('BCA Inputs'!$AE$14:$AE$54,MATCH(I1943,'BCA Inputs'!$M$14:$M$54,0))*O1943+INDEX('BCA Inputs'!$AF$14:$AF$54,MATCH(I1943,'BCA Inputs'!$M$14:$M$54,0))*Q1943+INDEX('BCA Inputs'!$AG$14:$AG$54,MATCH(I1943,'BCA Inputs'!$M$14:$M$54,0))*F1943+INDEX('BCA Inputs'!$AH$14:$AH$54,MATCH(I1943,'BCA Inputs'!$M$14:$M$54,0))*G1943,IF($B$3="RG&amp;E",INDEX('BCA Inputs'!$BM$14:$BM$54,MATCH(I1943,'BCA Inputs'!$AW$14:$AW$54,0))*P1943+INDEX('BCA Inputs'!$BN$14:$BN$54,MATCH(I1943,'BCA Inputs'!$AW$14:$AW$54,0))*O1943+INDEX('BCA Inputs'!$BO$14:$BO$54,MATCH(I1943,'BCA Inputs'!$AW$14:$AW$54,0))*Q1943+INDEX('BCA Inputs'!$BP$14:$BP$54,MATCH(I1943,'BCA Inputs'!$AW$14:$AW$54,0))*F1943+INDEX('BCA Inputs'!$BQ$14:$BQ$54,MATCH(I1943,'BCA Inputs'!$AW$14:$AW$54,0))*G1943,"")),"")</f>
        <v/>
      </c>
      <c r="AE1943" s="237" t="str">
        <f t="shared" ref="AE1943:AE2006" si="306">IFERROR(AD1943/AC1943,"")</f>
        <v/>
      </c>
      <c r="AF1943" s="198">
        <f t="shared" si="298"/>
        <v>0</v>
      </c>
      <c r="AG1943" s="239">
        <f t="shared" si="299"/>
        <v>0</v>
      </c>
    </row>
    <row r="1944" spans="1:33">
      <c r="A1944" s="228"/>
      <c r="B1944" s="176"/>
      <c r="C1944" s="229"/>
      <c r="D1944" s="230"/>
      <c r="E1944" s="230"/>
      <c r="F1944" s="230"/>
      <c r="G1944" s="230"/>
      <c r="H1944" s="231"/>
      <c r="I1944" s="231"/>
      <c r="J1944" s="232"/>
      <c r="K1944" s="232"/>
      <c r="L1944" s="232"/>
      <c r="M1944" s="181">
        <f t="shared" ref="M1944:M2007" si="307">IF(L1944="",0,L1944/I1944)</f>
        <v>0</v>
      </c>
      <c r="N1944" s="181">
        <f>IF(H1944="",0,H1944*I1944*'Avoided Water Savings Cost'!$C$16)</f>
        <v>0</v>
      </c>
      <c r="O1944" s="545">
        <f>IF(C1944="",0,IF($B$3="NYSEG",C1944/(1-'Avoided Electric Costs 2020'!$W$21),IF($B$3="RG&amp;E",C1944/(1-'Avoided Electric Costs 2020'!$X$21),"")))</f>
        <v>0</v>
      </c>
      <c r="P1944" s="546">
        <f>IF(D1944="",0,IF($B$3="NYSEG",D1944/(1-'Avoided Electric Costs 2020'!$W$21),IF($B$3="RG&amp;E",D1944/(1-'Avoided Electric Costs 2020'!$X$21),"")))</f>
        <v>0</v>
      </c>
      <c r="Q1944" s="546">
        <f>IF(E1944="",0,IF($B$3="NYSEG",E1944/(1-'Avoided Natural Gas Costs 2020'!$J$34),IF($B$3="RG&amp;E",E1944/(1-'Avoided Natural Gas Costs 2020'!$K$34),"")))</f>
        <v>0</v>
      </c>
      <c r="R1944" s="233" t="str">
        <f>IFERROR(IF(P1944*'BCA Inputs'!$C$1+Q1944*'BCA Inputs'!$C$2+F1944*'BCA Inputs'!$C$2+G1944*'BCA Inputs'!$C$2=0,"",P1944*'BCA Inputs'!$C$1+Q1944*'BCA Inputs'!$C$2+F1944*'BCA Inputs'!$C$2+G1944*'BCA Inputs'!$C$2),"")</f>
        <v/>
      </c>
      <c r="S1944" s="181" t="str">
        <f t="shared" si="300"/>
        <v/>
      </c>
      <c r="T1944" s="181" t="str">
        <f>IFERROR(IF($B$3="NYSEG",(INDEX('BCA Inputs'!$N$14:$N$54,MATCH(I1944,'BCA Inputs'!$M$14:$M$54,0))*P1944+INDEX('BCA Inputs'!$O$14:$O$54,MATCH(I1944,'BCA Inputs'!$M$14:$M$54,0))*O1944+INDEX('BCA Inputs'!P:P,MATCH(I1944,'BCA Inputs'!M:M,0))*Q1944+INDEX('BCA Inputs'!Q:Q,MATCH(I1944,'BCA Inputs'!M:M,0))*F1944+INDEX('BCA Inputs'!R:R,MATCH(I1944,'BCA Inputs'!M:M,0))*G1944)+L1944+N1944,IF($B$3="RG&amp;E",(INDEX('BCA Inputs'!$AX$14:$AX$54,MATCH(I1944,'BCA Inputs'!$AW$14:$AW$54,0))*P1944+INDEX('BCA Inputs'!$AY$14:$AY$54,MATCH(I1944,'BCA Inputs'!$AW$14:$AW$54,0))*O1944+INDEX('BCA Inputs'!$AZ$14:$AZ$54,MATCH(I1944,'BCA Inputs'!$AW$14:$AW$54,0))*Q1944+INDEX('BCA Inputs'!$BA$14:$BA$54,MATCH(I1944,'BCA Inputs'!$AW$14:$AW$54,0))*F1944+INDEX('BCA Inputs'!$BB$14:$BB$54,MATCH(I1944,'BCA Inputs'!$AW$14:$AW$54,0))*G1944)+L1944+N1944,"")),"")</f>
        <v/>
      </c>
      <c r="U1944" s="234" t="str">
        <f t="shared" si="301"/>
        <v/>
      </c>
      <c r="V1944" s="234" t="str">
        <f t="shared" si="302"/>
        <v/>
      </c>
      <c r="W1944" s="234" t="str">
        <f t="shared" si="303"/>
        <v/>
      </c>
      <c r="Y1944" s="235" t="str">
        <f t="shared" si="304"/>
        <v/>
      </c>
      <c r="Z1944" s="236" t="str">
        <f>IFERROR(IF($B$3="NYSEG",INDEX('BCA Inputs'!$X$14:$X$54,MATCH(I1944,'BCA Inputs'!$M$14:$M$54,0))*P1944+INDEX('BCA Inputs'!$Y$14:$Y$54,MATCH(I1944,'BCA Inputs'!$M$14:$M$54,0))*O1944+INDEX('BCA Inputs'!$Z$14:$Z$54,MATCH(I1944,'BCA Inputs'!$M$14:$M$54,0))*Q1944+INDEX('BCA Inputs'!$AA$14:$AA$54,MATCH(I1944,'BCA Inputs'!$M$14:$M$54,0))*F1944+INDEX('BCA Inputs'!$AB$14:$AB$54,MATCH(I1944,'BCA Inputs'!$M$14:$M$54,0))*G1944,IF($B$3="RG&amp;E",INDEX('BCA Inputs'!$BG$14:$BG$54,MATCH(I1944,'BCA Inputs'!$AW$14:$AW$54,0))*P1944+INDEX('BCA Inputs'!$BH$14:$BH$54,MATCH(I1944,'BCA Inputs'!$AW$14:$AW$54,0))*O1944+INDEX('BCA Inputs'!$BI$14:$BI$54,MATCH(I1944,'BCA Inputs'!$AW$14:$AW$54,0))*Q1944+INDEX('BCA Inputs'!$BJ$14:$BJ$54,MATCH(I1944,'BCA Inputs'!$AW$14:$AW$54,0))*F1944+INDEX('BCA Inputs'!$BK$14:$BK$54,MATCH(I1944,'BCA Inputs'!$AW$14:$AW$54,0))*G1944,"")),"")</f>
        <v/>
      </c>
      <c r="AA1944" s="237" t="str">
        <f t="shared" si="305"/>
        <v/>
      </c>
      <c r="AC1944" s="238" t="str">
        <f>IFERROR((K1944+R1944)+IF($B$3="NYSEG",INDEX('BCA Inputs'!$AI$14:$AI$54,MATCH(I1944,'BCA Inputs'!$M$14:$M$54,0))*P1944+INDEX('BCA Inputs'!$AJ$14:$AJ$54,MATCH(I1944,'BCA Inputs'!$M$14:$M$54,0))*Q1944,IF($B$3="RG&amp;E",INDEX('BCA Inputs'!$BR$14:$BR$54,MATCH(I1944,'BCA Inputs'!$AW$14:$AW$54,0))*P1944+INDEX('BCA Inputs'!$BS$14:$BS$54,MATCH(I1944,'BCA Inputs'!$AW$14:$AW$54,0))*Q1944,"")),"")</f>
        <v/>
      </c>
      <c r="AD1944" s="181" t="str">
        <f>IFERROR(IF($B$3="NYSEG",INDEX('BCA Inputs'!$AD$14:$AD$54,MATCH(I1944,'BCA Inputs'!$M$14:$M$54,0))*P1944+INDEX('BCA Inputs'!$AE$14:$AE$54,MATCH(I1944,'BCA Inputs'!$M$14:$M$54,0))*O1944+INDEX('BCA Inputs'!$AF$14:$AF$54,MATCH(I1944,'BCA Inputs'!$M$14:$M$54,0))*Q1944+INDEX('BCA Inputs'!$AG$14:$AG$54,MATCH(I1944,'BCA Inputs'!$M$14:$M$54,0))*F1944+INDEX('BCA Inputs'!$AH$14:$AH$54,MATCH(I1944,'BCA Inputs'!$M$14:$M$54,0))*G1944,IF($B$3="RG&amp;E",INDEX('BCA Inputs'!$BM$14:$BM$54,MATCH(I1944,'BCA Inputs'!$AW$14:$AW$54,0))*P1944+INDEX('BCA Inputs'!$BN$14:$BN$54,MATCH(I1944,'BCA Inputs'!$AW$14:$AW$54,0))*O1944+INDEX('BCA Inputs'!$BO$14:$BO$54,MATCH(I1944,'BCA Inputs'!$AW$14:$AW$54,0))*Q1944+INDEX('BCA Inputs'!$BP$14:$BP$54,MATCH(I1944,'BCA Inputs'!$AW$14:$AW$54,0))*F1944+INDEX('BCA Inputs'!$BQ$14:$BQ$54,MATCH(I1944,'BCA Inputs'!$AW$14:$AW$54,0))*G1944,"")),"")</f>
        <v/>
      </c>
      <c r="AE1944" s="237" t="str">
        <f t="shared" si="306"/>
        <v/>
      </c>
      <c r="AF1944" s="198">
        <f t="shared" ref="AF1944:AF2007" si="308">IF(U1944&lt;1,1,0)</f>
        <v>0</v>
      </c>
      <c r="AG1944" s="239">
        <f t="shared" ref="AG1944:AG2007" si="309">D1944*3412+(E1944+F1944+G1944)*100000</f>
        <v>0</v>
      </c>
    </row>
    <row r="1945" spans="1:33">
      <c r="A1945" s="228"/>
      <c r="B1945" s="176"/>
      <c r="C1945" s="229"/>
      <c r="D1945" s="230"/>
      <c r="E1945" s="230"/>
      <c r="F1945" s="230"/>
      <c r="G1945" s="230"/>
      <c r="H1945" s="231"/>
      <c r="I1945" s="231"/>
      <c r="J1945" s="232"/>
      <c r="K1945" s="232"/>
      <c r="L1945" s="232"/>
      <c r="M1945" s="181">
        <f t="shared" si="307"/>
        <v>0</v>
      </c>
      <c r="N1945" s="181">
        <f>IF(H1945="",0,H1945*I1945*'Avoided Water Savings Cost'!$C$16)</f>
        <v>0</v>
      </c>
      <c r="O1945" s="545">
        <f>IF(C1945="",0,IF($B$3="NYSEG",C1945/(1-'Avoided Electric Costs 2020'!$W$21),IF($B$3="RG&amp;E",C1945/(1-'Avoided Electric Costs 2020'!$X$21),"")))</f>
        <v>0</v>
      </c>
      <c r="P1945" s="546">
        <f>IF(D1945="",0,IF($B$3="NYSEG",D1945/(1-'Avoided Electric Costs 2020'!$W$21),IF($B$3="RG&amp;E",D1945/(1-'Avoided Electric Costs 2020'!$X$21),"")))</f>
        <v>0</v>
      </c>
      <c r="Q1945" s="546">
        <f>IF(E1945="",0,IF($B$3="NYSEG",E1945/(1-'Avoided Natural Gas Costs 2020'!$J$34),IF($B$3="RG&amp;E",E1945/(1-'Avoided Natural Gas Costs 2020'!$K$34),"")))</f>
        <v>0</v>
      </c>
      <c r="R1945" s="233" t="str">
        <f>IFERROR(IF(P1945*'BCA Inputs'!$C$1+Q1945*'BCA Inputs'!$C$2+F1945*'BCA Inputs'!$C$2+G1945*'BCA Inputs'!$C$2=0,"",P1945*'BCA Inputs'!$C$1+Q1945*'BCA Inputs'!$C$2+F1945*'BCA Inputs'!$C$2+G1945*'BCA Inputs'!$C$2),"")</f>
        <v/>
      </c>
      <c r="S1945" s="181" t="str">
        <f t="shared" si="300"/>
        <v/>
      </c>
      <c r="T1945" s="181" t="str">
        <f>IFERROR(IF($B$3="NYSEG",(INDEX('BCA Inputs'!$N$14:$N$54,MATCH(I1945,'BCA Inputs'!$M$14:$M$54,0))*P1945+INDEX('BCA Inputs'!$O$14:$O$54,MATCH(I1945,'BCA Inputs'!$M$14:$M$54,0))*O1945+INDEX('BCA Inputs'!P:P,MATCH(I1945,'BCA Inputs'!M:M,0))*Q1945+INDEX('BCA Inputs'!Q:Q,MATCH(I1945,'BCA Inputs'!M:M,0))*F1945+INDEX('BCA Inputs'!R:R,MATCH(I1945,'BCA Inputs'!M:M,0))*G1945)+L1945+N1945,IF($B$3="RG&amp;E",(INDEX('BCA Inputs'!$AX$14:$AX$54,MATCH(I1945,'BCA Inputs'!$AW$14:$AW$54,0))*P1945+INDEX('BCA Inputs'!$AY$14:$AY$54,MATCH(I1945,'BCA Inputs'!$AW$14:$AW$54,0))*O1945+INDEX('BCA Inputs'!$AZ$14:$AZ$54,MATCH(I1945,'BCA Inputs'!$AW$14:$AW$54,0))*Q1945+INDEX('BCA Inputs'!$BA$14:$BA$54,MATCH(I1945,'BCA Inputs'!$AW$14:$AW$54,0))*F1945+INDEX('BCA Inputs'!$BB$14:$BB$54,MATCH(I1945,'BCA Inputs'!$AW$14:$AW$54,0))*G1945)+L1945+N1945,"")),"")</f>
        <v/>
      </c>
      <c r="U1945" s="234" t="str">
        <f t="shared" si="301"/>
        <v/>
      </c>
      <c r="V1945" s="234" t="str">
        <f t="shared" si="302"/>
        <v/>
      </c>
      <c r="W1945" s="234" t="str">
        <f t="shared" si="303"/>
        <v/>
      </c>
      <c r="Y1945" s="235" t="str">
        <f t="shared" si="304"/>
        <v/>
      </c>
      <c r="Z1945" s="236" t="str">
        <f>IFERROR(IF($B$3="NYSEG",INDEX('BCA Inputs'!$X$14:$X$54,MATCH(I1945,'BCA Inputs'!$M$14:$M$54,0))*P1945+INDEX('BCA Inputs'!$Y$14:$Y$54,MATCH(I1945,'BCA Inputs'!$M$14:$M$54,0))*O1945+INDEX('BCA Inputs'!$Z$14:$Z$54,MATCH(I1945,'BCA Inputs'!$M$14:$M$54,0))*Q1945+INDEX('BCA Inputs'!$AA$14:$AA$54,MATCH(I1945,'BCA Inputs'!$M$14:$M$54,0))*F1945+INDEX('BCA Inputs'!$AB$14:$AB$54,MATCH(I1945,'BCA Inputs'!$M$14:$M$54,0))*G1945,IF($B$3="RG&amp;E",INDEX('BCA Inputs'!$BG$14:$BG$54,MATCH(I1945,'BCA Inputs'!$AW$14:$AW$54,0))*P1945+INDEX('BCA Inputs'!$BH$14:$BH$54,MATCH(I1945,'BCA Inputs'!$AW$14:$AW$54,0))*O1945+INDEX('BCA Inputs'!$BI$14:$BI$54,MATCH(I1945,'BCA Inputs'!$AW$14:$AW$54,0))*Q1945+INDEX('BCA Inputs'!$BJ$14:$BJ$54,MATCH(I1945,'BCA Inputs'!$AW$14:$AW$54,0))*F1945+INDEX('BCA Inputs'!$BK$14:$BK$54,MATCH(I1945,'BCA Inputs'!$AW$14:$AW$54,0))*G1945,"")),"")</f>
        <v/>
      </c>
      <c r="AA1945" s="237" t="str">
        <f t="shared" si="305"/>
        <v/>
      </c>
      <c r="AC1945" s="238" t="str">
        <f>IFERROR((K1945+R1945)+IF($B$3="NYSEG",INDEX('BCA Inputs'!$AI$14:$AI$54,MATCH(I1945,'BCA Inputs'!$M$14:$M$54,0))*P1945+INDEX('BCA Inputs'!$AJ$14:$AJ$54,MATCH(I1945,'BCA Inputs'!$M$14:$M$54,0))*Q1945,IF($B$3="RG&amp;E",INDEX('BCA Inputs'!$BR$14:$BR$54,MATCH(I1945,'BCA Inputs'!$AW$14:$AW$54,0))*P1945+INDEX('BCA Inputs'!$BS$14:$BS$54,MATCH(I1945,'BCA Inputs'!$AW$14:$AW$54,0))*Q1945,"")),"")</f>
        <v/>
      </c>
      <c r="AD1945" s="181" t="str">
        <f>IFERROR(IF($B$3="NYSEG",INDEX('BCA Inputs'!$AD$14:$AD$54,MATCH(I1945,'BCA Inputs'!$M$14:$M$54,0))*P1945+INDEX('BCA Inputs'!$AE$14:$AE$54,MATCH(I1945,'BCA Inputs'!$M$14:$M$54,0))*O1945+INDEX('BCA Inputs'!$AF$14:$AF$54,MATCH(I1945,'BCA Inputs'!$M$14:$M$54,0))*Q1945+INDEX('BCA Inputs'!$AG$14:$AG$54,MATCH(I1945,'BCA Inputs'!$M$14:$M$54,0))*F1945+INDEX('BCA Inputs'!$AH$14:$AH$54,MATCH(I1945,'BCA Inputs'!$M$14:$M$54,0))*G1945,IF($B$3="RG&amp;E",INDEX('BCA Inputs'!$BM$14:$BM$54,MATCH(I1945,'BCA Inputs'!$AW$14:$AW$54,0))*P1945+INDEX('BCA Inputs'!$BN$14:$BN$54,MATCH(I1945,'BCA Inputs'!$AW$14:$AW$54,0))*O1945+INDEX('BCA Inputs'!$BO$14:$BO$54,MATCH(I1945,'BCA Inputs'!$AW$14:$AW$54,0))*Q1945+INDEX('BCA Inputs'!$BP$14:$BP$54,MATCH(I1945,'BCA Inputs'!$AW$14:$AW$54,0))*F1945+INDEX('BCA Inputs'!$BQ$14:$BQ$54,MATCH(I1945,'BCA Inputs'!$AW$14:$AW$54,0))*G1945,"")),"")</f>
        <v/>
      </c>
      <c r="AE1945" s="237" t="str">
        <f t="shared" si="306"/>
        <v/>
      </c>
      <c r="AF1945" s="198">
        <f t="shared" si="308"/>
        <v>0</v>
      </c>
      <c r="AG1945" s="239">
        <f t="shared" si="309"/>
        <v>0</v>
      </c>
    </row>
    <row r="1946" spans="1:33">
      <c r="A1946" s="228"/>
      <c r="B1946" s="176"/>
      <c r="C1946" s="229"/>
      <c r="D1946" s="230"/>
      <c r="E1946" s="230"/>
      <c r="F1946" s="230"/>
      <c r="G1946" s="230"/>
      <c r="H1946" s="231"/>
      <c r="I1946" s="231"/>
      <c r="J1946" s="232"/>
      <c r="K1946" s="232"/>
      <c r="L1946" s="232"/>
      <c r="M1946" s="181">
        <f t="shared" si="307"/>
        <v>0</v>
      </c>
      <c r="N1946" s="181">
        <f>IF(H1946="",0,H1946*I1946*'Avoided Water Savings Cost'!$C$16)</f>
        <v>0</v>
      </c>
      <c r="O1946" s="545">
        <f>IF(C1946="",0,IF($B$3="NYSEG",C1946/(1-'Avoided Electric Costs 2020'!$W$21),IF($B$3="RG&amp;E",C1946/(1-'Avoided Electric Costs 2020'!$X$21),"")))</f>
        <v>0</v>
      </c>
      <c r="P1946" s="546">
        <f>IF(D1946="",0,IF($B$3="NYSEG",D1946/(1-'Avoided Electric Costs 2020'!$W$21),IF($B$3="RG&amp;E",D1946/(1-'Avoided Electric Costs 2020'!$X$21),"")))</f>
        <v>0</v>
      </c>
      <c r="Q1946" s="546">
        <f>IF(E1946="",0,IF($B$3="NYSEG",E1946/(1-'Avoided Natural Gas Costs 2020'!$J$34),IF($B$3="RG&amp;E",E1946/(1-'Avoided Natural Gas Costs 2020'!$K$34),"")))</f>
        <v>0</v>
      </c>
      <c r="R1946" s="233" t="str">
        <f>IFERROR(IF(P1946*'BCA Inputs'!$C$1+Q1946*'BCA Inputs'!$C$2+F1946*'BCA Inputs'!$C$2+G1946*'BCA Inputs'!$C$2=0,"",P1946*'BCA Inputs'!$C$1+Q1946*'BCA Inputs'!$C$2+F1946*'BCA Inputs'!$C$2+G1946*'BCA Inputs'!$C$2),"")</f>
        <v/>
      </c>
      <c r="S1946" s="181" t="str">
        <f t="shared" si="300"/>
        <v/>
      </c>
      <c r="T1946" s="181" t="str">
        <f>IFERROR(IF($B$3="NYSEG",(INDEX('BCA Inputs'!$N$14:$N$54,MATCH(I1946,'BCA Inputs'!$M$14:$M$54,0))*P1946+INDEX('BCA Inputs'!$O$14:$O$54,MATCH(I1946,'BCA Inputs'!$M$14:$M$54,0))*O1946+INDEX('BCA Inputs'!P:P,MATCH(I1946,'BCA Inputs'!M:M,0))*Q1946+INDEX('BCA Inputs'!Q:Q,MATCH(I1946,'BCA Inputs'!M:M,0))*F1946+INDEX('BCA Inputs'!R:R,MATCH(I1946,'BCA Inputs'!M:M,0))*G1946)+L1946+N1946,IF($B$3="RG&amp;E",(INDEX('BCA Inputs'!$AX$14:$AX$54,MATCH(I1946,'BCA Inputs'!$AW$14:$AW$54,0))*P1946+INDEX('BCA Inputs'!$AY$14:$AY$54,MATCH(I1946,'BCA Inputs'!$AW$14:$AW$54,0))*O1946+INDEX('BCA Inputs'!$AZ$14:$AZ$54,MATCH(I1946,'BCA Inputs'!$AW$14:$AW$54,0))*Q1946+INDEX('BCA Inputs'!$BA$14:$BA$54,MATCH(I1946,'BCA Inputs'!$AW$14:$AW$54,0))*F1946+INDEX('BCA Inputs'!$BB$14:$BB$54,MATCH(I1946,'BCA Inputs'!$AW$14:$AW$54,0))*G1946)+L1946+N1946,"")),"")</f>
        <v/>
      </c>
      <c r="U1946" s="234" t="str">
        <f t="shared" si="301"/>
        <v/>
      </c>
      <c r="V1946" s="234" t="str">
        <f t="shared" si="302"/>
        <v/>
      </c>
      <c r="W1946" s="234" t="str">
        <f t="shared" si="303"/>
        <v/>
      </c>
      <c r="Y1946" s="235" t="str">
        <f t="shared" si="304"/>
        <v/>
      </c>
      <c r="Z1946" s="236" t="str">
        <f>IFERROR(IF($B$3="NYSEG",INDEX('BCA Inputs'!$X$14:$X$54,MATCH(I1946,'BCA Inputs'!$M$14:$M$54,0))*P1946+INDEX('BCA Inputs'!$Y$14:$Y$54,MATCH(I1946,'BCA Inputs'!$M$14:$M$54,0))*O1946+INDEX('BCA Inputs'!$Z$14:$Z$54,MATCH(I1946,'BCA Inputs'!$M$14:$M$54,0))*Q1946+INDEX('BCA Inputs'!$AA$14:$AA$54,MATCH(I1946,'BCA Inputs'!$M$14:$M$54,0))*F1946+INDEX('BCA Inputs'!$AB$14:$AB$54,MATCH(I1946,'BCA Inputs'!$M$14:$M$54,0))*G1946,IF($B$3="RG&amp;E",INDEX('BCA Inputs'!$BG$14:$BG$54,MATCH(I1946,'BCA Inputs'!$AW$14:$AW$54,0))*P1946+INDEX('BCA Inputs'!$BH$14:$BH$54,MATCH(I1946,'BCA Inputs'!$AW$14:$AW$54,0))*O1946+INDEX('BCA Inputs'!$BI$14:$BI$54,MATCH(I1946,'BCA Inputs'!$AW$14:$AW$54,0))*Q1946+INDEX('BCA Inputs'!$BJ$14:$BJ$54,MATCH(I1946,'BCA Inputs'!$AW$14:$AW$54,0))*F1946+INDEX('BCA Inputs'!$BK$14:$BK$54,MATCH(I1946,'BCA Inputs'!$AW$14:$AW$54,0))*G1946,"")),"")</f>
        <v/>
      </c>
      <c r="AA1946" s="237" t="str">
        <f t="shared" si="305"/>
        <v/>
      </c>
      <c r="AC1946" s="238" t="str">
        <f>IFERROR((K1946+R1946)+IF($B$3="NYSEG",INDEX('BCA Inputs'!$AI$14:$AI$54,MATCH(I1946,'BCA Inputs'!$M$14:$M$54,0))*P1946+INDEX('BCA Inputs'!$AJ$14:$AJ$54,MATCH(I1946,'BCA Inputs'!$M$14:$M$54,0))*Q1946,IF($B$3="RG&amp;E",INDEX('BCA Inputs'!$BR$14:$BR$54,MATCH(I1946,'BCA Inputs'!$AW$14:$AW$54,0))*P1946+INDEX('BCA Inputs'!$BS$14:$BS$54,MATCH(I1946,'BCA Inputs'!$AW$14:$AW$54,0))*Q1946,"")),"")</f>
        <v/>
      </c>
      <c r="AD1946" s="181" t="str">
        <f>IFERROR(IF($B$3="NYSEG",INDEX('BCA Inputs'!$AD$14:$AD$54,MATCH(I1946,'BCA Inputs'!$M$14:$M$54,0))*P1946+INDEX('BCA Inputs'!$AE$14:$AE$54,MATCH(I1946,'BCA Inputs'!$M$14:$M$54,0))*O1946+INDEX('BCA Inputs'!$AF$14:$AF$54,MATCH(I1946,'BCA Inputs'!$M$14:$M$54,0))*Q1946+INDEX('BCA Inputs'!$AG$14:$AG$54,MATCH(I1946,'BCA Inputs'!$M$14:$M$54,0))*F1946+INDEX('BCA Inputs'!$AH$14:$AH$54,MATCH(I1946,'BCA Inputs'!$M$14:$M$54,0))*G1946,IF($B$3="RG&amp;E",INDEX('BCA Inputs'!$BM$14:$BM$54,MATCH(I1946,'BCA Inputs'!$AW$14:$AW$54,0))*P1946+INDEX('BCA Inputs'!$BN$14:$BN$54,MATCH(I1946,'BCA Inputs'!$AW$14:$AW$54,0))*O1946+INDEX('BCA Inputs'!$BO$14:$BO$54,MATCH(I1946,'BCA Inputs'!$AW$14:$AW$54,0))*Q1946+INDEX('BCA Inputs'!$BP$14:$BP$54,MATCH(I1946,'BCA Inputs'!$AW$14:$AW$54,0))*F1946+INDEX('BCA Inputs'!$BQ$14:$BQ$54,MATCH(I1946,'BCA Inputs'!$AW$14:$AW$54,0))*G1946,"")),"")</f>
        <v/>
      </c>
      <c r="AE1946" s="237" t="str">
        <f t="shared" si="306"/>
        <v/>
      </c>
      <c r="AF1946" s="198">
        <f t="shared" si="308"/>
        <v>0</v>
      </c>
      <c r="AG1946" s="239">
        <f t="shared" si="309"/>
        <v>0</v>
      </c>
    </row>
    <row r="1947" spans="1:33">
      <c r="A1947" s="228"/>
      <c r="B1947" s="176"/>
      <c r="C1947" s="229"/>
      <c r="D1947" s="230"/>
      <c r="E1947" s="230"/>
      <c r="F1947" s="230"/>
      <c r="G1947" s="230"/>
      <c r="H1947" s="231"/>
      <c r="I1947" s="231"/>
      <c r="J1947" s="232"/>
      <c r="K1947" s="232"/>
      <c r="L1947" s="232"/>
      <c r="M1947" s="181">
        <f t="shared" si="307"/>
        <v>0</v>
      </c>
      <c r="N1947" s="181">
        <f>IF(H1947="",0,H1947*I1947*'Avoided Water Savings Cost'!$C$16)</f>
        <v>0</v>
      </c>
      <c r="O1947" s="545">
        <f>IF(C1947="",0,IF($B$3="NYSEG",C1947/(1-'Avoided Electric Costs 2020'!$W$21),IF($B$3="RG&amp;E",C1947/(1-'Avoided Electric Costs 2020'!$X$21),"")))</f>
        <v>0</v>
      </c>
      <c r="P1947" s="546">
        <f>IF(D1947="",0,IF($B$3="NYSEG",D1947/(1-'Avoided Electric Costs 2020'!$W$21),IF($B$3="RG&amp;E",D1947/(1-'Avoided Electric Costs 2020'!$X$21),"")))</f>
        <v>0</v>
      </c>
      <c r="Q1947" s="546">
        <f>IF(E1947="",0,IF($B$3="NYSEG",E1947/(1-'Avoided Natural Gas Costs 2020'!$J$34),IF($B$3="RG&amp;E",E1947/(1-'Avoided Natural Gas Costs 2020'!$K$34),"")))</f>
        <v>0</v>
      </c>
      <c r="R1947" s="233" t="str">
        <f>IFERROR(IF(P1947*'BCA Inputs'!$C$1+Q1947*'BCA Inputs'!$C$2+F1947*'BCA Inputs'!$C$2+G1947*'BCA Inputs'!$C$2=0,"",P1947*'BCA Inputs'!$C$1+Q1947*'BCA Inputs'!$C$2+F1947*'BCA Inputs'!$C$2+G1947*'BCA Inputs'!$C$2),"")</f>
        <v/>
      </c>
      <c r="S1947" s="181" t="str">
        <f t="shared" si="300"/>
        <v/>
      </c>
      <c r="T1947" s="181" t="str">
        <f>IFERROR(IF($B$3="NYSEG",(INDEX('BCA Inputs'!$N$14:$N$54,MATCH(I1947,'BCA Inputs'!$M$14:$M$54,0))*P1947+INDEX('BCA Inputs'!$O$14:$O$54,MATCH(I1947,'BCA Inputs'!$M$14:$M$54,0))*O1947+INDEX('BCA Inputs'!P:P,MATCH(I1947,'BCA Inputs'!M:M,0))*Q1947+INDEX('BCA Inputs'!Q:Q,MATCH(I1947,'BCA Inputs'!M:M,0))*F1947+INDEX('BCA Inputs'!R:R,MATCH(I1947,'BCA Inputs'!M:M,0))*G1947)+L1947+N1947,IF($B$3="RG&amp;E",(INDEX('BCA Inputs'!$AX$14:$AX$54,MATCH(I1947,'BCA Inputs'!$AW$14:$AW$54,0))*P1947+INDEX('BCA Inputs'!$AY$14:$AY$54,MATCH(I1947,'BCA Inputs'!$AW$14:$AW$54,0))*O1947+INDEX('BCA Inputs'!$AZ$14:$AZ$54,MATCH(I1947,'BCA Inputs'!$AW$14:$AW$54,0))*Q1947+INDEX('BCA Inputs'!$BA$14:$BA$54,MATCH(I1947,'BCA Inputs'!$AW$14:$AW$54,0))*F1947+INDEX('BCA Inputs'!$BB$14:$BB$54,MATCH(I1947,'BCA Inputs'!$AW$14:$AW$54,0))*G1947)+L1947+N1947,"")),"")</f>
        <v/>
      </c>
      <c r="U1947" s="234" t="str">
        <f t="shared" si="301"/>
        <v/>
      </c>
      <c r="V1947" s="234" t="str">
        <f t="shared" si="302"/>
        <v/>
      </c>
      <c r="W1947" s="234" t="str">
        <f t="shared" si="303"/>
        <v/>
      </c>
      <c r="Y1947" s="235" t="str">
        <f t="shared" si="304"/>
        <v/>
      </c>
      <c r="Z1947" s="236" t="str">
        <f>IFERROR(IF($B$3="NYSEG",INDEX('BCA Inputs'!$X$14:$X$54,MATCH(I1947,'BCA Inputs'!$M$14:$M$54,0))*P1947+INDEX('BCA Inputs'!$Y$14:$Y$54,MATCH(I1947,'BCA Inputs'!$M$14:$M$54,0))*O1947+INDEX('BCA Inputs'!$Z$14:$Z$54,MATCH(I1947,'BCA Inputs'!$M$14:$M$54,0))*Q1947+INDEX('BCA Inputs'!$AA$14:$AA$54,MATCH(I1947,'BCA Inputs'!$M$14:$M$54,0))*F1947+INDEX('BCA Inputs'!$AB$14:$AB$54,MATCH(I1947,'BCA Inputs'!$M$14:$M$54,0))*G1947,IF($B$3="RG&amp;E",INDEX('BCA Inputs'!$BG$14:$BG$54,MATCH(I1947,'BCA Inputs'!$AW$14:$AW$54,0))*P1947+INDEX('BCA Inputs'!$BH$14:$BH$54,MATCH(I1947,'BCA Inputs'!$AW$14:$AW$54,0))*O1947+INDEX('BCA Inputs'!$BI$14:$BI$54,MATCH(I1947,'BCA Inputs'!$AW$14:$AW$54,0))*Q1947+INDEX('BCA Inputs'!$BJ$14:$BJ$54,MATCH(I1947,'BCA Inputs'!$AW$14:$AW$54,0))*F1947+INDEX('BCA Inputs'!$BK$14:$BK$54,MATCH(I1947,'BCA Inputs'!$AW$14:$AW$54,0))*G1947,"")),"")</f>
        <v/>
      </c>
      <c r="AA1947" s="237" t="str">
        <f t="shared" si="305"/>
        <v/>
      </c>
      <c r="AC1947" s="238" t="str">
        <f>IFERROR((K1947+R1947)+IF($B$3="NYSEG",INDEX('BCA Inputs'!$AI$14:$AI$54,MATCH(I1947,'BCA Inputs'!$M$14:$M$54,0))*P1947+INDEX('BCA Inputs'!$AJ$14:$AJ$54,MATCH(I1947,'BCA Inputs'!$M$14:$M$54,0))*Q1947,IF($B$3="RG&amp;E",INDEX('BCA Inputs'!$BR$14:$BR$54,MATCH(I1947,'BCA Inputs'!$AW$14:$AW$54,0))*P1947+INDEX('BCA Inputs'!$BS$14:$BS$54,MATCH(I1947,'BCA Inputs'!$AW$14:$AW$54,0))*Q1947,"")),"")</f>
        <v/>
      </c>
      <c r="AD1947" s="181" t="str">
        <f>IFERROR(IF($B$3="NYSEG",INDEX('BCA Inputs'!$AD$14:$AD$54,MATCH(I1947,'BCA Inputs'!$M$14:$M$54,0))*P1947+INDEX('BCA Inputs'!$AE$14:$AE$54,MATCH(I1947,'BCA Inputs'!$M$14:$M$54,0))*O1947+INDEX('BCA Inputs'!$AF$14:$AF$54,MATCH(I1947,'BCA Inputs'!$M$14:$M$54,0))*Q1947+INDEX('BCA Inputs'!$AG$14:$AG$54,MATCH(I1947,'BCA Inputs'!$M$14:$M$54,0))*F1947+INDEX('BCA Inputs'!$AH$14:$AH$54,MATCH(I1947,'BCA Inputs'!$M$14:$M$54,0))*G1947,IF($B$3="RG&amp;E",INDEX('BCA Inputs'!$BM$14:$BM$54,MATCH(I1947,'BCA Inputs'!$AW$14:$AW$54,0))*P1947+INDEX('BCA Inputs'!$BN$14:$BN$54,MATCH(I1947,'BCA Inputs'!$AW$14:$AW$54,0))*O1947+INDEX('BCA Inputs'!$BO$14:$BO$54,MATCH(I1947,'BCA Inputs'!$AW$14:$AW$54,0))*Q1947+INDEX('BCA Inputs'!$BP$14:$BP$54,MATCH(I1947,'BCA Inputs'!$AW$14:$AW$54,0))*F1947+INDEX('BCA Inputs'!$BQ$14:$BQ$54,MATCH(I1947,'BCA Inputs'!$AW$14:$AW$54,0))*G1947,"")),"")</f>
        <v/>
      </c>
      <c r="AE1947" s="237" t="str">
        <f t="shared" si="306"/>
        <v/>
      </c>
      <c r="AF1947" s="198">
        <f t="shared" si="308"/>
        <v>0</v>
      </c>
      <c r="AG1947" s="239">
        <f t="shared" si="309"/>
        <v>0</v>
      </c>
    </row>
    <row r="1948" spans="1:33">
      <c r="A1948" s="228"/>
      <c r="B1948" s="176"/>
      <c r="C1948" s="229"/>
      <c r="D1948" s="230"/>
      <c r="E1948" s="230"/>
      <c r="F1948" s="230"/>
      <c r="G1948" s="230"/>
      <c r="H1948" s="231"/>
      <c r="I1948" s="231"/>
      <c r="J1948" s="232"/>
      <c r="K1948" s="232"/>
      <c r="L1948" s="232"/>
      <c r="M1948" s="181">
        <f t="shared" si="307"/>
        <v>0</v>
      </c>
      <c r="N1948" s="181">
        <f>IF(H1948="",0,H1948*I1948*'Avoided Water Savings Cost'!$C$16)</f>
        <v>0</v>
      </c>
      <c r="O1948" s="545">
        <f>IF(C1948="",0,IF($B$3="NYSEG",C1948/(1-'Avoided Electric Costs 2020'!$W$21),IF($B$3="RG&amp;E",C1948/(1-'Avoided Electric Costs 2020'!$X$21),"")))</f>
        <v>0</v>
      </c>
      <c r="P1948" s="546">
        <f>IF(D1948="",0,IF($B$3="NYSEG",D1948/(1-'Avoided Electric Costs 2020'!$W$21),IF($B$3="RG&amp;E",D1948/(1-'Avoided Electric Costs 2020'!$X$21),"")))</f>
        <v>0</v>
      </c>
      <c r="Q1948" s="546">
        <f>IF(E1948="",0,IF($B$3="NYSEG",E1948/(1-'Avoided Natural Gas Costs 2020'!$J$34),IF($B$3="RG&amp;E",E1948/(1-'Avoided Natural Gas Costs 2020'!$K$34),"")))</f>
        <v>0</v>
      </c>
      <c r="R1948" s="233" t="str">
        <f>IFERROR(IF(P1948*'BCA Inputs'!$C$1+Q1948*'BCA Inputs'!$C$2+F1948*'BCA Inputs'!$C$2+G1948*'BCA Inputs'!$C$2=0,"",P1948*'BCA Inputs'!$C$1+Q1948*'BCA Inputs'!$C$2+F1948*'BCA Inputs'!$C$2+G1948*'BCA Inputs'!$C$2),"")</f>
        <v/>
      </c>
      <c r="S1948" s="181" t="str">
        <f t="shared" si="300"/>
        <v/>
      </c>
      <c r="T1948" s="181" t="str">
        <f>IFERROR(IF($B$3="NYSEG",(INDEX('BCA Inputs'!$N$14:$N$54,MATCH(I1948,'BCA Inputs'!$M$14:$M$54,0))*P1948+INDEX('BCA Inputs'!$O$14:$O$54,MATCH(I1948,'BCA Inputs'!$M$14:$M$54,0))*O1948+INDEX('BCA Inputs'!P:P,MATCH(I1948,'BCA Inputs'!M:M,0))*Q1948+INDEX('BCA Inputs'!Q:Q,MATCH(I1948,'BCA Inputs'!M:M,0))*F1948+INDEX('BCA Inputs'!R:R,MATCH(I1948,'BCA Inputs'!M:M,0))*G1948)+L1948+N1948,IF($B$3="RG&amp;E",(INDEX('BCA Inputs'!$AX$14:$AX$54,MATCH(I1948,'BCA Inputs'!$AW$14:$AW$54,0))*P1948+INDEX('BCA Inputs'!$AY$14:$AY$54,MATCH(I1948,'BCA Inputs'!$AW$14:$AW$54,0))*O1948+INDEX('BCA Inputs'!$AZ$14:$AZ$54,MATCH(I1948,'BCA Inputs'!$AW$14:$AW$54,0))*Q1948+INDEX('BCA Inputs'!$BA$14:$BA$54,MATCH(I1948,'BCA Inputs'!$AW$14:$AW$54,0))*F1948+INDEX('BCA Inputs'!$BB$14:$BB$54,MATCH(I1948,'BCA Inputs'!$AW$14:$AW$54,0))*G1948)+L1948+N1948,"")),"")</f>
        <v/>
      </c>
      <c r="U1948" s="234" t="str">
        <f t="shared" si="301"/>
        <v/>
      </c>
      <c r="V1948" s="234" t="str">
        <f t="shared" si="302"/>
        <v/>
      </c>
      <c r="W1948" s="234" t="str">
        <f t="shared" si="303"/>
        <v/>
      </c>
      <c r="Y1948" s="235" t="str">
        <f t="shared" si="304"/>
        <v/>
      </c>
      <c r="Z1948" s="236" t="str">
        <f>IFERROR(IF($B$3="NYSEG",INDEX('BCA Inputs'!$X$14:$X$54,MATCH(I1948,'BCA Inputs'!$M$14:$M$54,0))*P1948+INDEX('BCA Inputs'!$Y$14:$Y$54,MATCH(I1948,'BCA Inputs'!$M$14:$M$54,0))*O1948+INDEX('BCA Inputs'!$Z$14:$Z$54,MATCH(I1948,'BCA Inputs'!$M$14:$M$54,0))*Q1948+INDEX('BCA Inputs'!$AA$14:$AA$54,MATCH(I1948,'BCA Inputs'!$M$14:$M$54,0))*F1948+INDEX('BCA Inputs'!$AB$14:$AB$54,MATCH(I1948,'BCA Inputs'!$M$14:$M$54,0))*G1948,IF($B$3="RG&amp;E",INDEX('BCA Inputs'!$BG$14:$BG$54,MATCH(I1948,'BCA Inputs'!$AW$14:$AW$54,0))*P1948+INDEX('BCA Inputs'!$BH$14:$BH$54,MATCH(I1948,'BCA Inputs'!$AW$14:$AW$54,0))*O1948+INDEX('BCA Inputs'!$BI$14:$BI$54,MATCH(I1948,'BCA Inputs'!$AW$14:$AW$54,0))*Q1948+INDEX('BCA Inputs'!$BJ$14:$BJ$54,MATCH(I1948,'BCA Inputs'!$AW$14:$AW$54,0))*F1948+INDEX('BCA Inputs'!$BK$14:$BK$54,MATCH(I1948,'BCA Inputs'!$AW$14:$AW$54,0))*G1948,"")),"")</f>
        <v/>
      </c>
      <c r="AA1948" s="237" t="str">
        <f t="shared" si="305"/>
        <v/>
      </c>
      <c r="AC1948" s="238" t="str">
        <f>IFERROR((K1948+R1948)+IF($B$3="NYSEG",INDEX('BCA Inputs'!$AI$14:$AI$54,MATCH(I1948,'BCA Inputs'!$M$14:$M$54,0))*P1948+INDEX('BCA Inputs'!$AJ$14:$AJ$54,MATCH(I1948,'BCA Inputs'!$M$14:$M$54,0))*Q1948,IF($B$3="RG&amp;E",INDEX('BCA Inputs'!$BR$14:$BR$54,MATCH(I1948,'BCA Inputs'!$AW$14:$AW$54,0))*P1948+INDEX('BCA Inputs'!$BS$14:$BS$54,MATCH(I1948,'BCA Inputs'!$AW$14:$AW$54,0))*Q1948,"")),"")</f>
        <v/>
      </c>
      <c r="AD1948" s="181" t="str">
        <f>IFERROR(IF($B$3="NYSEG",INDEX('BCA Inputs'!$AD$14:$AD$54,MATCH(I1948,'BCA Inputs'!$M$14:$M$54,0))*P1948+INDEX('BCA Inputs'!$AE$14:$AE$54,MATCH(I1948,'BCA Inputs'!$M$14:$M$54,0))*O1948+INDEX('BCA Inputs'!$AF$14:$AF$54,MATCH(I1948,'BCA Inputs'!$M$14:$M$54,0))*Q1948+INDEX('BCA Inputs'!$AG$14:$AG$54,MATCH(I1948,'BCA Inputs'!$M$14:$M$54,0))*F1948+INDEX('BCA Inputs'!$AH$14:$AH$54,MATCH(I1948,'BCA Inputs'!$M$14:$M$54,0))*G1948,IF($B$3="RG&amp;E",INDEX('BCA Inputs'!$BM$14:$BM$54,MATCH(I1948,'BCA Inputs'!$AW$14:$AW$54,0))*P1948+INDEX('BCA Inputs'!$BN$14:$BN$54,MATCH(I1948,'BCA Inputs'!$AW$14:$AW$54,0))*O1948+INDEX('BCA Inputs'!$BO$14:$BO$54,MATCH(I1948,'BCA Inputs'!$AW$14:$AW$54,0))*Q1948+INDEX('BCA Inputs'!$BP$14:$BP$54,MATCH(I1948,'BCA Inputs'!$AW$14:$AW$54,0))*F1948+INDEX('BCA Inputs'!$BQ$14:$BQ$54,MATCH(I1948,'BCA Inputs'!$AW$14:$AW$54,0))*G1948,"")),"")</f>
        <v/>
      </c>
      <c r="AE1948" s="237" t="str">
        <f t="shared" si="306"/>
        <v/>
      </c>
      <c r="AF1948" s="198">
        <f t="shared" si="308"/>
        <v>0</v>
      </c>
      <c r="AG1948" s="239">
        <f t="shared" si="309"/>
        <v>0</v>
      </c>
    </row>
    <row r="1949" spans="1:33">
      <c r="A1949" s="228"/>
      <c r="B1949" s="176"/>
      <c r="C1949" s="229"/>
      <c r="D1949" s="230"/>
      <c r="E1949" s="230"/>
      <c r="F1949" s="230"/>
      <c r="G1949" s="230"/>
      <c r="H1949" s="231"/>
      <c r="I1949" s="231"/>
      <c r="J1949" s="232"/>
      <c r="K1949" s="232"/>
      <c r="L1949" s="232"/>
      <c r="M1949" s="181">
        <f t="shared" si="307"/>
        <v>0</v>
      </c>
      <c r="N1949" s="181">
        <f>IF(H1949="",0,H1949*I1949*'Avoided Water Savings Cost'!$C$16)</f>
        <v>0</v>
      </c>
      <c r="O1949" s="545">
        <f>IF(C1949="",0,IF($B$3="NYSEG",C1949/(1-'Avoided Electric Costs 2020'!$W$21),IF($B$3="RG&amp;E",C1949/(1-'Avoided Electric Costs 2020'!$X$21),"")))</f>
        <v>0</v>
      </c>
      <c r="P1949" s="546">
        <f>IF(D1949="",0,IF($B$3="NYSEG",D1949/(1-'Avoided Electric Costs 2020'!$W$21),IF($B$3="RG&amp;E",D1949/(1-'Avoided Electric Costs 2020'!$X$21),"")))</f>
        <v>0</v>
      </c>
      <c r="Q1949" s="546">
        <f>IF(E1949="",0,IF($B$3="NYSEG",E1949/(1-'Avoided Natural Gas Costs 2020'!$J$34),IF($B$3="RG&amp;E",E1949/(1-'Avoided Natural Gas Costs 2020'!$K$34),"")))</f>
        <v>0</v>
      </c>
      <c r="R1949" s="233" t="str">
        <f>IFERROR(IF(P1949*'BCA Inputs'!$C$1+Q1949*'BCA Inputs'!$C$2+F1949*'BCA Inputs'!$C$2+G1949*'BCA Inputs'!$C$2=0,"",P1949*'BCA Inputs'!$C$1+Q1949*'BCA Inputs'!$C$2+F1949*'BCA Inputs'!$C$2+G1949*'BCA Inputs'!$C$2),"")</f>
        <v/>
      </c>
      <c r="S1949" s="181" t="str">
        <f t="shared" si="300"/>
        <v/>
      </c>
      <c r="T1949" s="181" t="str">
        <f>IFERROR(IF($B$3="NYSEG",(INDEX('BCA Inputs'!$N$14:$N$54,MATCH(I1949,'BCA Inputs'!$M$14:$M$54,0))*P1949+INDEX('BCA Inputs'!$O$14:$O$54,MATCH(I1949,'BCA Inputs'!$M$14:$M$54,0))*O1949+INDEX('BCA Inputs'!P:P,MATCH(I1949,'BCA Inputs'!M:M,0))*Q1949+INDEX('BCA Inputs'!Q:Q,MATCH(I1949,'BCA Inputs'!M:M,0))*F1949+INDEX('BCA Inputs'!R:R,MATCH(I1949,'BCA Inputs'!M:M,0))*G1949)+L1949+N1949,IF($B$3="RG&amp;E",(INDEX('BCA Inputs'!$AX$14:$AX$54,MATCH(I1949,'BCA Inputs'!$AW$14:$AW$54,0))*P1949+INDEX('BCA Inputs'!$AY$14:$AY$54,MATCH(I1949,'BCA Inputs'!$AW$14:$AW$54,0))*O1949+INDEX('BCA Inputs'!$AZ$14:$AZ$54,MATCH(I1949,'BCA Inputs'!$AW$14:$AW$54,0))*Q1949+INDEX('BCA Inputs'!$BA$14:$BA$54,MATCH(I1949,'BCA Inputs'!$AW$14:$AW$54,0))*F1949+INDEX('BCA Inputs'!$BB$14:$BB$54,MATCH(I1949,'BCA Inputs'!$AW$14:$AW$54,0))*G1949)+L1949+N1949,"")),"")</f>
        <v/>
      </c>
      <c r="U1949" s="234" t="str">
        <f t="shared" si="301"/>
        <v/>
      </c>
      <c r="V1949" s="234" t="str">
        <f t="shared" si="302"/>
        <v/>
      </c>
      <c r="W1949" s="234" t="str">
        <f t="shared" si="303"/>
        <v/>
      </c>
      <c r="Y1949" s="235" t="str">
        <f t="shared" si="304"/>
        <v/>
      </c>
      <c r="Z1949" s="236" t="str">
        <f>IFERROR(IF($B$3="NYSEG",INDEX('BCA Inputs'!$X$14:$X$54,MATCH(I1949,'BCA Inputs'!$M$14:$M$54,0))*P1949+INDEX('BCA Inputs'!$Y$14:$Y$54,MATCH(I1949,'BCA Inputs'!$M$14:$M$54,0))*O1949+INDEX('BCA Inputs'!$Z$14:$Z$54,MATCH(I1949,'BCA Inputs'!$M$14:$M$54,0))*Q1949+INDEX('BCA Inputs'!$AA$14:$AA$54,MATCH(I1949,'BCA Inputs'!$M$14:$M$54,0))*F1949+INDEX('BCA Inputs'!$AB$14:$AB$54,MATCH(I1949,'BCA Inputs'!$M$14:$M$54,0))*G1949,IF($B$3="RG&amp;E",INDEX('BCA Inputs'!$BG$14:$BG$54,MATCH(I1949,'BCA Inputs'!$AW$14:$AW$54,0))*P1949+INDEX('BCA Inputs'!$BH$14:$BH$54,MATCH(I1949,'BCA Inputs'!$AW$14:$AW$54,0))*O1949+INDEX('BCA Inputs'!$BI$14:$BI$54,MATCH(I1949,'BCA Inputs'!$AW$14:$AW$54,0))*Q1949+INDEX('BCA Inputs'!$BJ$14:$BJ$54,MATCH(I1949,'BCA Inputs'!$AW$14:$AW$54,0))*F1949+INDEX('BCA Inputs'!$BK$14:$BK$54,MATCH(I1949,'BCA Inputs'!$AW$14:$AW$54,0))*G1949,"")),"")</f>
        <v/>
      </c>
      <c r="AA1949" s="237" t="str">
        <f t="shared" si="305"/>
        <v/>
      </c>
      <c r="AC1949" s="238" t="str">
        <f>IFERROR((K1949+R1949)+IF($B$3="NYSEG",INDEX('BCA Inputs'!$AI$14:$AI$54,MATCH(I1949,'BCA Inputs'!$M$14:$M$54,0))*P1949+INDEX('BCA Inputs'!$AJ$14:$AJ$54,MATCH(I1949,'BCA Inputs'!$M$14:$M$54,0))*Q1949,IF($B$3="RG&amp;E",INDEX('BCA Inputs'!$BR$14:$BR$54,MATCH(I1949,'BCA Inputs'!$AW$14:$AW$54,0))*P1949+INDEX('BCA Inputs'!$BS$14:$BS$54,MATCH(I1949,'BCA Inputs'!$AW$14:$AW$54,0))*Q1949,"")),"")</f>
        <v/>
      </c>
      <c r="AD1949" s="181" t="str">
        <f>IFERROR(IF($B$3="NYSEG",INDEX('BCA Inputs'!$AD$14:$AD$54,MATCH(I1949,'BCA Inputs'!$M$14:$M$54,0))*P1949+INDEX('BCA Inputs'!$AE$14:$AE$54,MATCH(I1949,'BCA Inputs'!$M$14:$M$54,0))*O1949+INDEX('BCA Inputs'!$AF$14:$AF$54,MATCH(I1949,'BCA Inputs'!$M$14:$M$54,0))*Q1949+INDEX('BCA Inputs'!$AG$14:$AG$54,MATCH(I1949,'BCA Inputs'!$M$14:$M$54,0))*F1949+INDEX('BCA Inputs'!$AH$14:$AH$54,MATCH(I1949,'BCA Inputs'!$M$14:$M$54,0))*G1949,IF($B$3="RG&amp;E",INDEX('BCA Inputs'!$BM$14:$BM$54,MATCH(I1949,'BCA Inputs'!$AW$14:$AW$54,0))*P1949+INDEX('BCA Inputs'!$BN$14:$BN$54,MATCH(I1949,'BCA Inputs'!$AW$14:$AW$54,0))*O1949+INDEX('BCA Inputs'!$BO$14:$BO$54,MATCH(I1949,'BCA Inputs'!$AW$14:$AW$54,0))*Q1949+INDEX('BCA Inputs'!$BP$14:$BP$54,MATCH(I1949,'BCA Inputs'!$AW$14:$AW$54,0))*F1949+INDEX('BCA Inputs'!$BQ$14:$BQ$54,MATCH(I1949,'BCA Inputs'!$AW$14:$AW$54,0))*G1949,"")),"")</f>
        <v/>
      </c>
      <c r="AE1949" s="237" t="str">
        <f t="shared" si="306"/>
        <v/>
      </c>
      <c r="AF1949" s="198">
        <f t="shared" si="308"/>
        <v>0</v>
      </c>
      <c r="AG1949" s="239">
        <f t="shared" si="309"/>
        <v>0</v>
      </c>
    </row>
    <row r="1950" spans="1:33">
      <c r="A1950" s="228"/>
      <c r="B1950" s="176"/>
      <c r="C1950" s="229"/>
      <c r="D1950" s="230"/>
      <c r="E1950" s="230"/>
      <c r="F1950" s="230"/>
      <c r="G1950" s="230"/>
      <c r="H1950" s="231"/>
      <c r="I1950" s="231"/>
      <c r="J1950" s="232"/>
      <c r="K1950" s="232"/>
      <c r="L1950" s="232"/>
      <c r="M1950" s="181">
        <f t="shared" si="307"/>
        <v>0</v>
      </c>
      <c r="N1950" s="181">
        <f>IF(H1950="",0,H1950*I1950*'Avoided Water Savings Cost'!$C$16)</f>
        <v>0</v>
      </c>
      <c r="O1950" s="545">
        <f>IF(C1950="",0,IF($B$3="NYSEG",C1950/(1-'Avoided Electric Costs 2020'!$W$21),IF($B$3="RG&amp;E",C1950/(1-'Avoided Electric Costs 2020'!$X$21),"")))</f>
        <v>0</v>
      </c>
      <c r="P1950" s="546">
        <f>IF(D1950="",0,IF($B$3="NYSEG",D1950/(1-'Avoided Electric Costs 2020'!$W$21),IF($B$3="RG&amp;E",D1950/(1-'Avoided Electric Costs 2020'!$X$21),"")))</f>
        <v>0</v>
      </c>
      <c r="Q1950" s="546">
        <f>IF(E1950="",0,IF($B$3="NYSEG",E1950/(1-'Avoided Natural Gas Costs 2020'!$J$34),IF($B$3="RG&amp;E",E1950/(1-'Avoided Natural Gas Costs 2020'!$K$34),"")))</f>
        <v>0</v>
      </c>
      <c r="R1950" s="233" t="str">
        <f>IFERROR(IF(P1950*'BCA Inputs'!$C$1+Q1950*'BCA Inputs'!$C$2+F1950*'BCA Inputs'!$C$2+G1950*'BCA Inputs'!$C$2=0,"",P1950*'BCA Inputs'!$C$1+Q1950*'BCA Inputs'!$C$2+F1950*'BCA Inputs'!$C$2+G1950*'BCA Inputs'!$C$2),"")</f>
        <v/>
      </c>
      <c r="S1950" s="181" t="str">
        <f t="shared" si="300"/>
        <v/>
      </c>
      <c r="T1950" s="181" t="str">
        <f>IFERROR(IF($B$3="NYSEG",(INDEX('BCA Inputs'!$N$14:$N$54,MATCH(I1950,'BCA Inputs'!$M$14:$M$54,0))*P1950+INDEX('BCA Inputs'!$O$14:$O$54,MATCH(I1950,'BCA Inputs'!$M$14:$M$54,0))*O1950+INDEX('BCA Inputs'!P:P,MATCH(I1950,'BCA Inputs'!M:M,0))*Q1950+INDEX('BCA Inputs'!Q:Q,MATCH(I1950,'BCA Inputs'!M:M,0))*F1950+INDEX('BCA Inputs'!R:R,MATCH(I1950,'BCA Inputs'!M:M,0))*G1950)+L1950+N1950,IF($B$3="RG&amp;E",(INDEX('BCA Inputs'!$AX$14:$AX$54,MATCH(I1950,'BCA Inputs'!$AW$14:$AW$54,0))*P1950+INDEX('BCA Inputs'!$AY$14:$AY$54,MATCH(I1950,'BCA Inputs'!$AW$14:$AW$54,0))*O1950+INDEX('BCA Inputs'!$AZ$14:$AZ$54,MATCH(I1950,'BCA Inputs'!$AW$14:$AW$54,0))*Q1950+INDEX('BCA Inputs'!$BA$14:$BA$54,MATCH(I1950,'BCA Inputs'!$AW$14:$AW$54,0))*F1950+INDEX('BCA Inputs'!$BB$14:$BB$54,MATCH(I1950,'BCA Inputs'!$AW$14:$AW$54,0))*G1950)+L1950+N1950,"")),"")</f>
        <v/>
      </c>
      <c r="U1950" s="234" t="str">
        <f t="shared" si="301"/>
        <v/>
      </c>
      <c r="V1950" s="234" t="str">
        <f t="shared" si="302"/>
        <v/>
      </c>
      <c r="W1950" s="234" t="str">
        <f t="shared" si="303"/>
        <v/>
      </c>
      <c r="Y1950" s="235" t="str">
        <f t="shared" si="304"/>
        <v/>
      </c>
      <c r="Z1950" s="236" t="str">
        <f>IFERROR(IF($B$3="NYSEG",INDEX('BCA Inputs'!$X$14:$X$54,MATCH(I1950,'BCA Inputs'!$M$14:$M$54,0))*P1950+INDEX('BCA Inputs'!$Y$14:$Y$54,MATCH(I1950,'BCA Inputs'!$M$14:$M$54,0))*O1950+INDEX('BCA Inputs'!$Z$14:$Z$54,MATCH(I1950,'BCA Inputs'!$M$14:$M$54,0))*Q1950+INDEX('BCA Inputs'!$AA$14:$AA$54,MATCH(I1950,'BCA Inputs'!$M$14:$M$54,0))*F1950+INDEX('BCA Inputs'!$AB$14:$AB$54,MATCH(I1950,'BCA Inputs'!$M$14:$M$54,0))*G1950,IF($B$3="RG&amp;E",INDEX('BCA Inputs'!$BG$14:$BG$54,MATCH(I1950,'BCA Inputs'!$AW$14:$AW$54,0))*P1950+INDEX('BCA Inputs'!$BH$14:$BH$54,MATCH(I1950,'BCA Inputs'!$AW$14:$AW$54,0))*O1950+INDEX('BCA Inputs'!$BI$14:$BI$54,MATCH(I1950,'BCA Inputs'!$AW$14:$AW$54,0))*Q1950+INDEX('BCA Inputs'!$BJ$14:$BJ$54,MATCH(I1950,'BCA Inputs'!$AW$14:$AW$54,0))*F1950+INDEX('BCA Inputs'!$BK$14:$BK$54,MATCH(I1950,'BCA Inputs'!$AW$14:$AW$54,0))*G1950,"")),"")</f>
        <v/>
      </c>
      <c r="AA1950" s="237" t="str">
        <f t="shared" si="305"/>
        <v/>
      </c>
      <c r="AC1950" s="238" t="str">
        <f>IFERROR((K1950+R1950)+IF($B$3="NYSEG",INDEX('BCA Inputs'!$AI$14:$AI$54,MATCH(I1950,'BCA Inputs'!$M$14:$M$54,0))*P1950+INDEX('BCA Inputs'!$AJ$14:$AJ$54,MATCH(I1950,'BCA Inputs'!$M$14:$M$54,0))*Q1950,IF($B$3="RG&amp;E",INDEX('BCA Inputs'!$BR$14:$BR$54,MATCH(I1950,'BCA Inputs'!$AW$14:$AW$54,0))*P1950+INDEX('BCA Inputs'!$BS$14:$BS$54,MATCH(I1950,'BCA Inputs'!$AW$14:$AW$54,0))*Q1950,"")),"")</f>
        <v/>
      </c>
      <c r="AD1950" s="181" t="str">
        <f>IFERROR(IF($B$3="NYSEG",INDEX('BCA Inputs'!$AD$14:$AD$54,MATCH(I1950,'BCA Inputs'!$M$14:$M$54,0))*P1950+INDEX('BCA Inputs'!$AE$14:$AE$54,MATCH(I1950,'BCA Inputs'!$M$14:$M$54,0))*O1950+INDEX('BCA Inputs'!$AF$14:$AF$54,MATCH(I1950,'BCA Inputs'!$M$14:$M$54,0))*Q1950+INDEX('BCA Inputs'!$AG$14:$AG$54,MATCH(I1950,'BCA Inputs'!$M$14:$M$54,0))*F1950+INDEX('BCA Inputs'!$AH$14:$AH$54,MATCH(I1950,'BCA Inputs'!$M$14:$M$54,0))*G1950,IF($B$3="RG&amp;E",INDEX('BCA Inputs'!$BM$14:$BM$54,MATCH(I1950,'BCA Inputs'!$AW$14:$AW$54,0))*P1950+INDEX('BCA Inputs'!$BN$14:$BN$54,MATCH(I1950,'BCA Inputs'!$AW$14:$AW$54,0))*O1950+INDEX('BCA Inputs'!$BO$14:$BO$54,MATCH(I1950,'BCA Inputs'!$AW$14:$AW$54,0))*Q1950+INDEX('BCA Inputs'!$BP$14:$BP$54,MATCH(I1950,'BCA Inputs'!$AW$14:$AW$54,0))*F1950+INDEX('BCA Inputs'!$BQ$14:$BQ$54,MATCH(I1950,'BCA Inputs'!$AW$14:$AW$54,0))*G1950,"")),"")</f>
        <v/>
      </c>
      <c r="AE1950" s="237" t="str">
        <f t="shared" si="306"/>
        <v/>
      </c>
      <c r="AF1950" s="198">
        <f t="shared" si="308"/>
        <v>0</v>
      </c>
      <c r="AG1950" s="239">
        <f t="shared" si="309"/>
        <v>0</v>
      </c>
    </row>
    <row r="1951" spans="1:33">
      <c r="A1951" s="228"/>
      <c r="B1951" s="176"/>
      <c r="C1951" s="229"/>
      <c r="D1951" s="230"/>
      <c r="E1951" s="230"/>
      <c r="F1951" s="230"/>
      <c r="G1951" s="230"/>
      <c r="H1951" s="231"/>
      <c r="I1951" s="231"/>
      <c r="J1951" s="232"/>
      <c r="K1951" s="232"/>
      <c r="L1951" s="232"/>
      <c r="M1951" s="181">
        <f t="shared" si="307"/>
        <v>0</v>
      </c>
      <c r="N1951" s="181">
        <f>IF(H1951="",0,H1951*I1951*'Avoided Water Savings Cost'!$C$16)</f>
        <v>0</v>
      </c>
      <c r="O1951" s="545">
        <f>IF(C1951="",0,IF($B$3="NYSEG",C1951/(1-'Avoided Electric Costs 2020'!$W$21),IF($B$3="RG&amp;E",C1951/(1-'Avoided Electric Costs 2020'!$X$21),"")))</f>
        <v>0</v>
      </c>
      <c r="P1951" s="546">
        <f>IF(D1951="",0,IF($B$3="NYSEG",D1951/(1-'Avoided Electric Costs 2020'!$W$21),IF($B$3="RG&amp;E",D1951/(1-'Avoided Electric Costs 2020'!$X$21),"")))</f>
        <v>0</v>
      </c>
      <c r="Q1951" s="546">
        <f>IF(E1951="",0,IF($B$3="NYSEG",E1951/(1-'Avoided Natural Gas Costs 2020'!$J$34),IF($B$3="RG&amp;E",E1951/(1-'Avoided Natural Gas Costs 2020'!$K$34),"")))</f>
        <v>0</v>
      </c>
      <c r="R1951" s="233" t="str">
        <f>IFERROR(IF(P1951*'BCA Inputs'!$C$1+Q1951*'BCA Inputs'!$C$2+F1951*'BCA Inputs'!$C$2+G1951*'BCA Inputs'!$C$2=0,"",P1951*'BCA Inputs'!$C$1+Q1951*'BCA Inputs'!$C$2+F1951*'BCA Inputs'!$C$2+G1951*'BCA Inputs'!$C$2),"")</f>
        <v/>
      </c>
      <c r="S1951" s="181" t="str">
        <f t="shared" si="300"/>
        <v/>
      </c>
      <c r="T1951" s="181" t="str">
        <f>IFERROR(IF($B$3="NYSEG",(INDEX('BCA Inputs'!$N$14:$N$54,MATCH(I1951,'BCA Inputs'!$M$14:$M$54,0))*P1951+INDEX('BCA Inputs'!$O$14:$O$54,MATCH(I1951,'BCA Inputs'!$M$14:$M$54,0))*O1951+INDEX('BCA Inputs'!P:P,MATCH(I1951,'BCA Inputs'!M:M,0))*Q1951+INDEX('BCA Inputs'!Q:Q,MATCH(I1951,'BCA Inputs'!M:M,0))*F1951+INDEX('BCA Inputs'!R:R,MATCH(I1951,'BCA Inputs'!M:M,0))*G1951)+L1951+N1951,IF($B$3="RG&amp;E",(INDEX('BCA Inputs'!$AX$14:$AX$54,MATCH(I1951,'BCA Inputs'!$AW$14:$AW$54,0))*P1951+INDEX('BCA Inputs'!$AY$14:$AY$54,MATCH(I1951,'BCA Inputs'!$AW$14:$AW$54,0))*O1951+INDEX('BCA Inputs'!$AZ$14:$AZ$54,MATCH(I1951,'BCA Inputs'!$AW$14:$AW$54,0))*Q1951+INDEX('BCA Inputs'!$BA$14:$BA$54,MATCH(I1951,'BCA Inputs'!$AW$14:$AW$54,0))*F1951+INDEX('BCA Inputs'!$BB$14:$BB$54,MATCH(I1951,'BCA Inputs'!$AW$14:$AW$54,0))*G1951)+L1951+N1951,"")),"")</f>
        <v/>
      </c>
      <c r="U1951" s="234" t="str">
        <f t="shared" si="301"/>
        <v/>
      </c>
      <c r="V1951" s="234" t="str">
        <f t="shared" si="302"/>
        <v/>
      </c>
      <c r="W1951" s="234" t="str">
        <f t="shared" si="303"/>
        <v/>
      </c>
      <c r="Y1951" s="235" t="str">
        <f t="shared" si="304"/>
        <v/>
      </c>
      <c r="Z1951" s="236" t="str">
        <f>IFERROR(IF($B$3="NYSEG",INDEX('BCA Inputs'!$X$14:$X$54,MATCH(I1951,'BCA Inputs'!$M$14:$M$54,0))*P1951+INDEX('BCA Inputs'!$Y$14:$Y$54,MATCH(I1951,'BCA Inputs'!$M$14:$M$54,0))*O1951+INDEX('BCA Inputs'!$Z$14:$Z$54,MATCH(I1951,'BCA Inputs'!$M$14:$M$54,0))*Q1951+INDEX('BCA Inputs'!$AA$14:$AA$54,MATCH(I1951,'BCA Inputs'!$M$14:$M$54,0))*F1951+INDEX('BCA Inputs'!$AB$14:$AB$54,MATCH(I1951,'BCA Inputs'!$M$14:$M$54,0))*G1951,IF($B$3="RG&amp;E",INDEX('BCA Inputs'!$BG$14:$BG$54,MATCH(I1951,'BCA Inputs'!$AW$14:$AW$54,0))*P1951+INDEX('BCA Inputs'!$BH$14:$BH$54,MATCH(I1951,'BCA Inputs'!$AW$14:$AW$54,0))*O1951+INDEX('BCA Inputs'!$BI$14:$BI$54,MATCH(I1951,'BCA Inputs'!$AW$14:$AW$54,0))*Q1951+INDEX('BCA Inputs'!$BJ$14:$BJ$54,MATCH(I1951,'BCA Inputs'!$AW$14:$AW$54,0))*F1951+INDEX('BCA Inputs'!$BK$14:$BK$54,MATCH(I1951,'BCA Inputs'!$AW$14:$AW$54,0))*G1951,"")),"")</f>
        <v/>
      </c>
      <c r="AA1951" s="237" t="str">
        <f t="shared" si="305"/>
        <v/>
      </c>
      <c r="AC1951" s="238" t="str">
        <f>IFERROR((K1951+R1951)+IF($B$3="NYSEG",INDEX('BCA Inputs'!$AI$14:$AI$54,MATCH(I1951,'BCA Inputs'!$M$14:$M$54,0))*P1951+INDEX('BCA Inputs'!$AJ$14:$AJ$54,MATCH(I1951,'BCA Inputs'!$M$14:$M$54,0))*Q1951,IF($B$3="RG&amp;E",INDEX('BCA Inputs'!$BR$14:$BR$54,MATCH(I1951,'BCA Inputs'!$AW$14:$AW$54,0))*P1951+INDEX('BCA Inputs'!$BS$14:$BS$54,MATCH(I1951,'BCA Inputs'!$AW$14:$AW$54,0))*Q1951,"")),"")</f>
        <v/>
      </c>
      <c r="AD1951" s="181" t="str">
        <f>IFERROR(IF($B$3="NYSEG",INDEX('BCA Inputs'!$AD$14:$AD$54,MATCH(I1951,'BCA Inputs'!$M$14:$M$54,0))*P1951+INDEX('BCA Inputs'!$AE$14:$AE$54,MATCH(I1951,'BCA Inputs'!$M$14:$M$54,0))*O1951+INDEX('BCA Inputs'!$AF$14:$AF$54,MATCH(I1951,'BCA Inputs'!$M$14:$M$54,0))*Q1951+INDEX('BCA Inputs'!$AG$14:$AG$54,MATCH(I1951,'BCA Inputs'!$M$14:$M$54,0))*F1951+INDEX('BCA Inputs'!$AH$14:$AH$54,MATCH(I1951,'BCA Inputs'!$M$14:$M$54,0))*G1951,IF($B$3="RG&amp;E",INDEX('BCA Inputs'!$BM$14:$BM$54,MATCH(I1951,'BCA Inputs'!$AW$14:$AW$54,0))*P1951+INDEX('BCA Inputs'!$BN$14:$BN$54,MATCH(I1951,'BCA Inputs'!$AW$14:$AW$54,0))*O1951+INDEX('BCA Inputs'!$BO$14:$BO$54,MATCH(I1951,'BCA Inputs'!$AW$14:$AW$54,0))*Q1951+INDEX('BCA Inputs'!$BP$14:$BP$54,MATCH(I1951,'BCA Inputs'!$AW$14:$AW$54,0))*F1951+INDEX('BCA Inputs'!$BQ$14:$BQ$54,MATCH(I1951,'BCA Inputs'!$AW$14:$AW$54,0))*G1951,"")),"")</f>
        <v/>
      </c>
      <c r="AE1951" s="237" t="str">
        <f t="shared" si="306"/>
        <v/>
      </c>
      <c r="AF1951" s="198">
        <f t="shared" si="308"/>
        <v>0</v>
      </c>
      <c r="AG1951" s="239">
        <f t="shared" si="309"/>
        <v>0</v>
      </c>
    </row>
    <row r="1952" spans="1:33">
      <c r="A1952" s="228"/>
      <c r="B1952" s="176"/>
      <c r="C1952" s="229"/>
      <c r="D1952" s="230"/>
      <c r="E1952" s="230"/>
      <c r="F1952" s="230"/>
      <c r="G1952" s="230"/>
      <c r="H1952" s="231"/>
      <c r="I1952" s="231"/>
      <c r="J1952" s="232"/>
      <c r="K1952" s="232"/>
      <c r="L1952" s="232"/>
      <c r="M1952" s="181">
        <f t="shared" si="307"/>
        <v>0</v>
      </c>
      <c r="N1952" s="181">
        <f>IF(H1952="",0,H1952*I1952*'Avoided Water Savings Cost'!$C$16)</f>
        <v>0</v>
      </c>
      <c r="O1952" s="545">
        <f>IF(C1952="",0,IF($B$3="NYSEG",C1952/(1-'Avoided Electric Costs 2020'!$W$21),IF($B$3="RG&amp;E",C1952/(1-'Avoided Electric Costs 2020'!$X$21),"")))</f>
        <v>0</v>
      </c>
      <c r="P1952" s="546">
        <f>IF(D1952="",0,IF($B$3="NYSEG",D1952/(1-'Avoided Electric Costs 2020'!$W$21),IF($B$3="RG&amp;E",D1952/(1-'Avoided Electric Costs 2020'!$X$21),"")))</f>
        <v>0</v>
      </c>
      <c r="Q1952" s="546">
        <f>IF(E1952="",0,IF($B$3="NYSEG",E1952/(1-'Avoided Natural Gas Costs 2020'!$J$34),IF($B$3="RG&amp;E",E1952/(1-'Avoided Natural Gas Costs 2020'!$K$34),"")))</f>
        <v>0</v>
      </c>
      <c r="R1952" s="233" t="str">
        <f>IFERROR(IF(P1952*'BCA Inputs'!$C$1+Q1952*'BCA Inputs'!$C$2+F1952*'BCA Inputs'!$C$2+G1952*'BCA Inputs'!$C$2=0,"",P1952*'BCA Inputs'!$C$1+Q1952*'BCA Inputs'!$C$2+F1952*'BCA Inputs'!$C$2+G1952*'BCA Inputs'!$C$2),"")</f>
        <v/>
      </c>
      <c r="S1952" s="181" t="str">
        <f t="shared" si="300"/>
        <v/>
      </c>
      <c r="T1952" s="181" t="str">
        <f>IFERROR(IF($B$3="NYSEG",(INDEX('BCA Inputs'!$N$14:$N$54,MATCH(I1952,'BCA Inputs'!$M$14:$M$54,0))*P1952+INDEX('BCA Inputs'!$O$14:$O$54,MATCH(I1952,'BCA Inputs'!$M$14:$M$54,0))*O1952+INDEX('BCA Inputs'!P:P,MATCH(I1952,'BCA Inputs'!M:M,0))*Q1952+INDEX('BCA Inputs'!Q:Q,MATCH(I1952,'BCA Inputs'!M:M,0))*F1952+INDEX('BCA Inputs'!R:R,MATCH(I1952,'BCA Inputs'!M:M,0))*G1952)+L1952+N1952,IF($B$3="RG&amp;E",(INDEX('BCA Inputs'!$AX$14:$AX$54,MATCH(I1952,'BCA Inputs'!$AW$14:$AW$54,0))*P1952+INDEX('BCA Inputs'!$AY$14:$AY$54,MATCH(I1952,'BCA Inputs'!$AW$14:$AW$54,0))*O1952+INDEX('BCA Inputs'!$AZ$14:$AZ$54,MATCH(I1952,'BCA Inputs'!$AW$14:$AW$54,0))*Q1952+INDEX('BCA Inputs'!$BA$14:$BA$54,MATCH(I1952,'BCA Inputs'!$AW$14:$AW$54,0))*F1952+INDEX('BCA Inputs'!$BB$14:$BB$54,MATCH(I1952,'BCA Inputs'!$AW$14:$AW$54,0))*G1952)+L1952+N1952,"")),"")</f>
        <v/>
      </c>
      <c r="U1952" s="234" t="str">
        <f t="shared" si="301"/>
        <v/>
      </c>
      <c r="V1952" s="234" t="str">
        <f t="shared" si="302"/>
        <v/>
      </c>
      <c r="W1952" s="234" t="str">
        <f t="shared" si="303"/>
        <v/>
      </c>
      <c r="Y1952" s="235" t="str">
        <f t="shared" si="304"/>
        <v/>
      </c>
      <c r="Z1952" s="236" t="str">
        <f>IFERROR(IF($B$3="NYSEG",INDEX('BCA Inputs'!$X$14:$X$54,MATCH(I1952,'BCA Inputs'!$M$14:$M$54,0))*P1952+INDEX('BCA Inputs'!$Y$14:$Y$54,MATCH(I1952,'BCA Inputs'!$M$14:$M$54,0))*O1952+INDEX('BCA Inputs'!$Z$14:$Z$54,MATCH(I1952,'BCA Inputs'!$M$14:$M$54,0))*Q1952+INDEX('BCA Inputs'!$AA$14:$AA$54,MATCH(I1952,'BCA Inputs'!$M$14:$M$54,0))*F1952+INDEX('BCA Inputs'!$AB$14:$AB$54,MATCH(I1952,'BCA Inputs'!$M$14:$M$54,0))*G1952,IF($B$3="RG&amp;E",INDEX('BCA Inputs'!$BG$14:$BG$54,MATCH(I1952,'BCA Inputs'!$AW$14:$AW$54,0))*P1952+INDEX('BCA Inputs'!$BH$14:$BH$54,MATCH(I1952,'BCA Inputs'!$AW$14:$AW$54,0))*O1952+INDEX('BCA Inputs'!$BI$14:$BI$54,MATCH(I1952,'BCA Inputs'!$AW$14:$AW$54,0))*Q1952+INDEX('BCA Inputs'!$BJ$14:$BJ$54,MATCH(I1952,'BCA Inputs'!$AW$14:$AW$54,0))*F1952+INDEX('BCA Inputs'!$BK$14:$BK$54,MATCH(I1952,'BCA Inputs'!$AW$14:$AW$54,0))*G1952,"")),"")</f>
        <v/>
      </c>
      <c r="AA1952" s="237" t="str">
        <f t="shared" si="305"/>
        <v/>
      </c>
      <c r="AC1952" s="238" t="str">
        <f>IFERROR((K1952+R1952)+IF($B$3="NYSEG",INDEX('BCA Inputs'!$AI$14:$AI$54,MATCH(I1952,'BCA Inputs'!$M$14:$M$54,0))*P1952+INDEX('BCA Inputs'!$AJ$14:$AJ$54,MATCH(I1952,'BCA Inputs'!$M$14:$M$54,0))*Q1952,IF($B$3="RG&amp;E",INDEX('BCA Inputs'!$BR$14:$BR$54,MATCH(I1952,'BCA Inputs'!$AW$14:$AW$54,0))*P1952+INDEX('BCA Inputs'!$BS$14:$BS$54,MATCH(I1952,'BCA Inputs'!$AW$14:$AW$54,0))*Q1952,"")),"")</f>
        <v/>
      </c>
      <c r="AD1952" s="181" t="str">
        <f>IFERROR(IF($B$3="NYSEG",INDEX('BCA Inputs'!$AD$14:$AD$54,MATCH(I1952,'BCA Inputs'!$M$14:$M$54,0))*P1952+INDEX('BCA Inputs'!$AE$14:$AE$54,MATCH(I1952,'BCA Inputs'!$M$14:$M$54,0))*O1952+INDEX('BCA Inputs'!$AF$14:$AF$54,MATCH(I1952,'BCA Inputs'!$M$14:$M$54,0))*Q1952+INDEX('BCA Inputs'!$AG$14:$AG$54,MATCH(I1952,'BCA Inputs'!$M$14:$M$54,0))*F1952+INDEX('BCA Inputs'!$AH$14:$AH$54,MATCH(I1952,'BCA Inputs'!$M$14:$M$54,0))*G1952,IF($B$3="RG&amp;E",INDEX('BCA Inputs'!$BM$14:$BM$54,MATCH(I1952,'BCA Inputs'!$AW$14:$AW$54,0))*P1952+INDEX('BCA Inputs'!$BN$14:$BN$54,MATCH(I1952,'BCA Inputs'!$AW$14:$AW$54,0))*O1952+INDEX('BCA Inputs'!$BO$14:$BO$54,MATCH(I1952,'BCA Inputs'!$AW$14:$AW$54,0))*Q1952+INDEX('BCA Inputs'!$BP$14:$BP$54,MATCH(I1952,'BCA Inputs'!$AW$14:$AW$54,0))*F1952+INDEX('BCA Inputs'!$BQ$14:$BQ$54,MATCH(I1952,'BCA Inputs'!$AW$14:$AW$54,0))*G1952,"")),"")</f>
        <v/>
      </c>
      <c r="AE1952" s="237" t="str">
        <f t="shared" si="306"/>
        <v/>
      </c>
      <c r="AF1952" s="198">
        <f t="shared" si="308"/>
        <v>0</v>
      </c>
      <c r="AG1952" s="239">
        <f t="shared" si="309"/>
        <v>0</v>
      </c>
    </row>
    <row r="1953" spans="1:33">
      <c r="A1953" s="228"/>
      <c r="B1953" s="176"/>
      <c r="C1953" s="229"/>
      <c r="D1953" s="230"/>
      <c r="E1953" s="230"/>
      <c r="F1953" s="230"/>
      <c r="G1953" s="230"/>
      <c r="H1953" s="231"/>
      <c r="I1953" s="231"/>
      <c r="J1953" s="232"/>
      <c r="K1953" s="232"/>
      <c r="L1953" s="232"/>
      <c r="M1953" s="181">
        <f t="shared" si="307"/>
        <v>0</v>
      </c>
      <c r="N1953" s="181">
        <f>IF(H1953="",0,H1953*I1953*'Avoided Water Savings Cost'!$C$16)</f>
        <v>0</v>
      </c>
      <c r="O1953" s="545">
        <f>IF(C1953="",0,IF($B$3="NYSEG",C1953/(1-'Avoided Electric Costs 2020'!$W$21),IF($B$3="RG&amp;E",C1953/(1-'Avoided Electric Costs 2020'!$X$21),"")))</f>
        <v>0</v>
      </c>
      <c r="P1953" s="546">
        <f>IF(D1953="",0,IF($B$3="NYSEG",D1953/(1-'Avoided Electric Costs 2020'!$W$21),IF($B$3="RG&amp;E",D1953/(1-'Avoided Electric Costs 2020'!$X$21),"")))</f>
        <v>0</v>
      </c>
      <c r="Q1953" s="546">
        <f>IF(E1953="",0,IF($B$3="NYSEG",E1953/(1-'Avoided Natural Gas Costs 2020'!$J$34),IF($B$3="RG&amp;E",E1953/(1-'Avoided Natural Gas Costs 2020'!$K$34),"")))</f>
        <v>0</v>
      </c>
      <c r="R1953" s="233" t="str">
        <f>IFERROR(IF(P1953*'BCA Inputs'!$C$1+Q1953*'BCA Inputs'!$C$2+F1953*'BCA Inputs'!$C$2+G1953*'BCA Inputs'!$C$2=0,"",P1953*'BCA Inputs'!$C$1+Q1953*'BCA Inputs'!$C$2+F1953*'BCA Inputs'!$C$2+G1953*'BCA Inputs'!$C$2),"")</f>
        <v/>
      </c>
      <c r="S1953" s="181" t="str">
        <f t="shared" si="300"/>
        <v/>
      </c>
      <c r="T1953" s="181" t="str">
        <f>IFERROR(IF($B$3="NYSEG",(INDEX('BCA Inputs'!$N$14:$N$54,MATCH(I1953,'BCA Inputs'!$M$14:$M$54,0))*P1953+INDEX('BCA Inputs'!$O$14:$O$54,MATCH(I1953,'BCA Inputs'!$M$14:$M$54,0))*O1953+INDEX('BCA Inputs'!P:P,MATCH(I1953,'BCA Inputs'!M:M,0))*Q1953+INDEX('BCA Inputs'!Q:Q,MATCH(I1953,'BCA Inputs'!M:M,0))*F1953+INDEX('BCA Inputs'!R:R,MATCH(I1953,'BCA Inputs'!M:M,0))*G1953)+L1953+N1953,IF($B$3="RG&amp;E",(INDEX('BCA Inputs'!$AX$14:$AX$54,MATCH(I1953,'BCA Inputs'!$AW$14:$AW$54,0))*P1953+INDEX('BCA Inputs'!$AY$14:$AY$54,MATCH(I1953,'BCA Inputs'!$AW$14:$AW$54,0))*O1953+INDEX('BCA Inputs'!$AZ$14:$AZ$54,MATCH(I1953,'BCA Inputs'!$AW$14:$AW$54,0))*Q1953+INDEX('BCA Inputs'!$BA$14:$BA$54,MATCH(I1953,'BCA Inputs'!$AW$14:$AW$54,0))*F1953+INDEX('BCA Inputs'!$BB$14:$BB$54,MATCH(I1953,'BCA Inputs'!$AW$14:$AW$54,0))*G1953)+L1953+N1953,"")),"")</f>
        <v/>
      </c>
      <c r="U1953" s="234" t="str">
        <f t="shared" si="301"/>
        <v/>
      </c>
      <c r="V1953" s="234" t="str">
        <f t="shared" si="302"/>
        <v/>
      </c>
      <c r="W1953" s="234" t="str">
        <f t="shared" si="303"/>
        <v/>
      </c>
      <c r="Y1953" s="235" t="str">
        <f t="shared" si="304"/>
        <v/>
      </c>
      <c r="Z1953" s="236" t="str">
        <f>IFERROR(IF($B$3="NYSEG",INDEX('BCA Inputs'!$X$14:$X$54,MATCH(I1953,'BCA Inputs'!$M$14:$M$54,0))*P1953+INDEX('BCA Inputs'!$Y$14:$Y$54,MATCH(I1953,'BCA Inputs'!$M$14:$M$54,0))*O1953+INDEX('BCA Inputs'!$Z$14:$Z$54,MATCH(I1953,'BCA Inputs'!$M$14:$M$54,0))*Q1953+INDEX('BCA Inputs'!$AA$14:$AA$54,MATCH(I1953,'BCA Inputs'!$M$14:$M$54,0))*F1953+INDEX('BCA Inputs'!$AB$14:$AB$54,MATCH(I1953,'BCA Inputs'!$M$14:$M$54,0))*G1953,IF($B$3="RG&amp;E",INDEX('BCA Inputs'!$BG$14:$BG$54,MATCH(I1953,'BCA Inputs'!$AW$14:$AW$54,0))*P1953+INDEX('BCA Inputs'!$BH$14:$BH$54,MATCH(I1953,'BCA Inputs'!$AW$14:$AW$54,0))*O1953+INDEX('BCA Inputs'!$BI$14:$BI$54,MATCH(I1953,'BCA Inputs'!$AW$14:$AW$54,0))*Q1953+INDEX('BCA Inputs'!$BJ$14:$BJ$54,MATCH(I1953,'BCA Inputs'!$AW$14:$AW$54,0))*F1953+INDEX('BCA Inputs'!$BK$14:$BK$54,MATCH(I1953,'BCA Inputs'!$AW$14:$AW$54,0))*G1953,"")),"")</f>
        <v/>
      </c>
      <c r="AA1953" s="237" t="str">
        <f t="shared" si="305"/>
        <v/>
      </c>
      <c r="AC1953" s="238" t="str">
        <f>IFERROR((K1953+R1953)+IF($B$3="NYSEG",INDEX('BCA Inputs'!$AI$14:$AI$54,MATCH(I1953,'BCA Inputs'!$M$14:$M$54,0))*P1953+INDEX('BCA Inputs'!$AJ$14:$AJ$54,MATCH(I1953,'BCA Inputs'!$M$14:$M$54,0))*Q1953,IF($B$3="RG&amp;E",INDEX('BCA Inputs'!$BR$14:$BR$54,MATCH(I1953,'BCA Inputs'!$AW$14:$AW$54,0))*P1953+INDEX('BCA Inputs'!$BS$14:$BS$54,MATCH(I1953,'BCA Inputs'!$AW$14:$AW$54,0))*Q1953,"")),"")</f>
        <v/>
      </c>
      <c r="AD1953" s="181" t="str">
        <f>IFERROR(IF($B$3="NYSEG",INDEX('BCA Inputs'!$AD$14:$AD$54,MATCH(I1953,'BCA Inputs'!$M$14:$M$54,0))*P1953+INDEX('BCA Inputs'!$AE$14:$AE$54,MATCH(I1953,'BCA Inputs'!$M$14:$M$54,0))*O1953+INDEX('BCA Inputs'!$AF$14:$AF$54,MATCH(I1953,'BCA Inputs'!$M$14:$M$54,0))*Q1953+INDEX('BCA Inputs'!$AG$14:$AG$54,MATCH(I1953,'BCA Inputs'!$M$14:$M$54,0))*F1953+INDEX('BCA Inputs'!$AH$14:$AH$54,MATCH(I1953,'BCA Inputs'!$M$14:$M$54,0))*G1953,IF($B$3="RG&amp;E",INDEX('BCA Inputs'!$BM$14:$BM$54,MATCH(I1953,'BCA Inputs'!$AW$14:$AW$54,0))*P1953+INDEX('BCA Inputs'!$BN$14:$BN$54,MATCH(I1953,'BCA Inputs'!$AW$14:$AW$54,0))*O1953+INDEX('BCA Inputs'!$BO$14:$BO$54,MATCH(I1953,'BCA Inputs'!$AW$14:$AW$54,0))*Q1953+INDEX('BCA Inputs'!$BP$14:$BP$54,MATCH(I1953,'BCA Inputs'!$AW$14:$AW$54,0))*F1953+INDEX('BCA Inputs'!$BQ$14:$BQ$54,MATCH(I1953,'BCA Inputs'!$AW$14:$AW$54,0))*G1953,"")),"")</f>
        <v/>
      </c>
      <c r="AE1953" s="237" t="str">
        <f t="shared" si="306"/>
        <v/>
      </c>
      <c r="AF1953" s="198">
        <f t="shared" si="308"/>
        <v>0</v>
      </c>
      <c r="AG1953" s="239">
        <f t="shared" si="309"/>
        <v>0</v>
      </c>
    </row>
    <row r="1954" spans="1:33">
      <c r="A1954" s="228"/>
      <c r="B1954" s="176"/>
      <c r="C1954" s="229"/>
      <c r="D1954" s="230"/>
      <c r="E1954" s="230"/>
      <c r="F1954" s="230"/>
      <c r="G1954" s="230"/>
      <c r="H1954" s="231"/>
      <c r="I1954" s="231"/>
      <c r="J1954" s="232"/>
      <c r="K1954" s="232"/>
      <c r="L1954" s="232"/>
      <c r="M1954" s="181">
        <f t="shared" si="307"/>
        <v>0</v>
      </c>
      <c r="N1954" s="181">
        <f>IF(H1954="",0,H1954*I1954*'Avoided Water Savings Cost'!$C$16)</f>
        <v>0</v>
      </c>
      <c r="O1954" s="545">
        <f>IF(C1954="",0,IF($B$3="NYSEG",C1954/(1-'Avoided Electric Costs 2020'!$W$21),IF($B$3="RG&amp;E",C1954/(1-'Avoided Electric Costs 2020'!$X$21),"")))</f>
        <v>0</v>
      </c>
      <c r="P1954" s="546">
        <f>IF(D1954="",0,IF($B$3="NYSEG",D1954/(1-'Avoided Electric Costs 2020'!$W$21),IF($B$3="RG&amp;E",D1954/(1-'Avoided Electric Costs 2020'!$X$21),"")))</f>
        <v>0</v>
      </c>
      <c r="Q1954" s="546">
        <f>IF(E1954="",0,IF($B$3="NYSEG",E1954/(1-'Avoided Natural Gas Costs 2020'!$J$34),IF($B$3="RG&amp;E",E1954/(1-'Avoided Natural Gas Costs 2020'!$K$34),"")))</f>
        <v>0</v>
      </c>
      <c r="R1954" s="233" t="str">
        <f>IFERROR(IF(P1954*'BCA Inputs'!$C$1+Q1954*'BCA Inputs'!$C$2+F1954*'BCA Inputs'!$C$2+G1954*'BCA Inputs'!$C$2=0,"",P1954*'BCA Inputs'!$C$1+Q1954*'BCA Inputs'!$C$2+F1954*'BCA Inputs'!$C$2+G1954*'BCA Inputs'!$C$2),"")</f>
        <v/>
      </c>
      <c r="S1954" s="181" t="str">
        <f t="shared" si="300"/>
        <v/>
      </c>
      <c r="T1954" s="181" t="str">
        <f>IFERROR(IF($B$3="NYSEG",(INDEX('BCA Inputs'!$N$14:$N$54,MATCH(I1954,'BCA Inputs'!$M$14:$M$54,0))*P1954+INDEX('BCA Inputs'!$O$14:$O$54,MATCH(I1954,'BCA Inputs'!$M$14:$M$54,0))*O1954+INDEX('BCA Inputs'!P:P,MATCH(I1954,'BCA Inputs'!M:M,0))*Q1954+INDEX('BCA Inputs'!Q:Q,MATCH(I1954,'BCA Inputs'!M:M,0))*F1954+INDEX('BCA Inputs'!R:R,MATCH(I1954,'BCA Inputs'!M:M,0))*G1954)+L1954+N1954,IF($B$3="RG&amp;E",(INDEX('BCA Inputs'!$AX$14:$AX$54,MATCH(I1954,'BCA Inputs'!$AW$14:$AW$54,0))*P1954+INDEX('BCA Inputs'!$AY$14:$AY$54,MATCH(I1954,'BCA Inputs'!$AW$14:$AW$54,0))*O1954+INDEX('BCA Inputs'!$AZ$14:$AZ$54,MATCH(I1954,'BCA Inputs'!$AW$14:$AW$54,0))*Q1954+INDEX('BCA Inputs'!$BA$14:$BA$54,MATCH(I1954,'BCA Inputs'!$AW$14:$AW$54,0))*F1954+INDEX('BCA Inputs'!$BB$14:$BB$54,MATCH(I1954,'BCA Inputs'!$AW$14:$AW$54,0))*G1954)+L1954+N1954,"")),"")</f>
        <v/>
      </c>
      <c r="U1954" s="234" t="str">
        <f t="shared" si="301"/>
        <v/>
      </c>
      <c r="V1954" s="234" t="str">
        <f t="shared" si="302"/>
        <v/>
      </c>
      <c r="W1954" s="234" t="str">
        <f t="shared" si="303"/>
        <v/>
      </c>
      <c r="Y1954" s="235" t="str">
        <f t="shared" si="304"/>
        <v/>
      </c>
      <c r="Z1954" s="236" t="str">
        <f>IFERROR(IF($B$3="NYSEG",INDEX('BCA Inputs'!$X$14:$X$54,MATCH(I1954,'BCA Inputs'!$M$14:$M$54,0))*P1954+INDEX('BCA Inputs'!$Y$14:$Y$54,MATCH(I1954,'BCA Inputs'!$M$14:$M$54,0))*O1954+INDEX('BCA Inputs'!$Z$14:$Z$54,MATCH(I1954,'BCA Inputs'!$M$14:$M$54,0))*Q1954+INDEX('BCA Inputs'!$AA$14:$AA$54,MATCH(I1954,'BCA Inputs'!$M$14:$M$54,0))*F1954+INDEX('BCA Inputs'!$AB$14:$AB$54,MATCH(I1954,'BCA Inputs'!$M$14:$M$54,0))*G1954,IF($B$3="RG&amp;E",INDEX('BCA Inputs'!$BG$14:$BG$54,MATCH(I1954,'BCA Inputs'!$AW$14:$AW$54,0))*P1954+INDEX('BCA Inputs'!$BH$14:$BH$54,MATCH(I1954,'BCA Inputs'!$AW$14:$AW$54,0))*O1954+INDEX('BCA Inputs'!$BI$14:$BI$54,MATCH(I1954,'BCA Inputs'!$AW$14:$AW$54,0))*Q1954+INDEX('BCA Inputs'!$BJ$14:$BJ$54,MATCH(I1954,'BCA Inputs'!$AW$14:$AW$54,0))*F1954+INDEX('BCA Inputs'!$BK$14:$BK$54,MATCH(I1954,'BCA Inputs'!$AW$14:$AW$54,0))*G1954,"")),"")</f>
        <v/>
      </c>
      <c r="AA1954" s="237" t="str">
        <f t="shared" si="305"/>
        <v/>
      </c>
      <c r="AC1954" s="238" t="str">
        <f>IFERROR((K1954+R1954)+IF($B$3="NYSEG",INDEX('BCA Inputs'!$AI$14:$AI$54,MATCH(I1954,'BCA Inputs'!$M$14:$M$54,0))*P1954+INDEX('BCA Inputs'!$AJ$14:$AJ$54,MATCH(I1954,'BCA Inputs'!$M$14:$M$54,0))*Q1954,IF($B$3="RG&amp;E",INDEX('BCA Inputs'!$BR$14:$BR$54,MATCH(I1954,'BCA Inputs'!$AW$14:$AW$54,0))*P1954+INDEX('BCA Inputs'!$BS$14:$BS$54,MATCH(I1954,'BCA Inputs'!$AW$14:$AW$54,0))*Q1954,"")),"")</f>
        <v/>
      </c>
      <c r="AD1954" s="181" t="str">
        <f>IFERROR(IF($B$3="NYSEG",INDEX('BCA Inputs'!$AD$14:$AD$54,MATCH(I1954,'BCA Inputs'!$M$14:$M$54,0))*P1954+INDEX('BCA Inputs'!$AE$14:$AE$54,MATCH(I1954,'BCA Inputs'!$M$14:$M$54,0))*O1954+INDEX('BCA Inputs'!$AF$14:$AF$54,MATCH(I1954,'BCA Inputs'!$M$14:$M$54,0))*Q1954+INDEX('BCA Inputs'!$AG$14:$AG$54,MATCH(I1954,'BCA Inputs'!$M$14:$M$54,0))*F1954+INDEX('BCA Inputs'!$AH$14:$AH$54,MATCH(I1954,'BCA Inputs'!$M$14:$M$54,0))*G1954,IF($B$3="RG&amp;E",INDEX('BCA Inputs'!$BM$14:$BM$54,MATCH(I1954,'BCA Inputs'!$AW$14:$AW$54,0))*P1954+INDEX('BCA Inputs'!$BN$14:$BN$54,MATCH(I1954,'BCA Inputs'!$AW$14:$AW$54,0))*O1954+INDEX('BCA Inputs'!$BO$14:$BO$54,MATCH(I1954,'BCA Inputs'!$AW$14:$AW$54,0))*Q1954+INDEX('BCA Inputs'!$BP$14:$BP$54,MATCH(I1954,'BCA Inputs'!$AW$14:$AW$54,0))*F1954+INDEX('BCA Inputs'!$BQ$14:$BQ$54,MATCH(I1954,'BCA Inputs'!$AW$14:$AW$54,0))*G1954,"")),"")</f>
        <v/>
      </c>
      <c r="AE1954" s="237" t="str">
        <f t="shared" si="306"/>
        <v/>
      </c>
      <c r="AF1954" s="198">
        <f t="shared" si="308"/>
        <v>0</v>
      </c>
      <c r="AG1954" s="239">
        <f t="shared" si="309"/>
        <v>0</v>
      </c>
    </row>
    <row r="1955" spans="1:33">
      <c r="A1955" s="228"/>
      <c r="B1955" s="176"/>
      <c r="C1955" s="229"/>
      <c r="D1955" s="230"/>
      <c r="E1955" s="230"/>
      <c r="F1955" s="230"/>
      <c r="G1955" s="230"/>
      <c r="H1955" s="231"/>
      <c r="I1955" s="231"/>
      <c r="J1955" s="232"/>
      <c r="K1955" s="232"/>
      <c r="L1955" s="232"/>
      <c r="M1955" s="181">
        <f t="shared" si="307"/>
        <v>0</v>
      </c>
      <c r="N1955" s="181">
        <f>IF(H1955="",0,H1955*I1955*'Avoided Water Savings Cost'!$C$16)</f>
        <v>0</v>
      </c>
      <c r="O1955" s="545">
        <f>IF(C1955="",0,IF($B$3="NYSEG",C1955/(1-'Avoided Electric Costs 2020'!$W$21),IF($B$3="RG&amp;E",C1955/(1-'Avoided Electric Costs 2020'!$X$21),"")))</f>
        <v>0</v>
      </c>
      <c r="P1955" s="546">
        <f>IF(D1955="",0,IF($B$3="NYSEG",D1955/(1-'Avoided Electric Costs 2020'!$W$21),IF($B$3="RG&amp;E",D1955/(1-'Avoided Electric Costs 2020'!$X$21),"")))</f>
        <v>0</v>
      </c>
      <c r="Q1955" s="546">
        <f>IF(E1955="",0,IF($B$3="NYSEG",E1955/(1-'Avoided Natural Gas Costs 2020'!$J$34),IF($B$3="RG&amp;E",E1955/(1-'Avoided Natural Gas Costs 2020'!$K$34),"")))</f>
        <v>0</v>
      </c>
      <c r="R1955" s="233" t="str">
        <f>IFERROR(IF(P1955*'BCA Inputs'!$C$1+Q1955*'BCA Inputs'!$C$2+F1955*'BCA Inputs'!$C$2+G1955*'BCA Inputs'!$C$2=0,"",P1955*'BCA Inputs'!$C$1+Q1955*'BCA Inputs'!$C$2+F1955*'BCA Inputs'!$C$2+G1955*'BCA Inputs'!$C$2),"")</f>
        <v/>
      </c>
      <c r="S1955" s="181" t="str">
        <f t="shared" si="300"/>
        <v/>
      </c>
      <c r="T1955" s="181" t="str">
        <f>IFERROR(IF($B$3="NYSEG",(INDEX('BCA Inputs'!$N$14:$N$54,MATCH(I1955,'BCA Inputs'!$M$14:$M$54,0))*P1955+INDEX('BCA Inputs'!$O$14:$O$54,MATCH(I1955,'BCA Inputs'!$M$14:$M$54,0))*O1955+INDEX('BCA Inputs'!P:P,MATCH(I1955,'BCA Inputs'!M:M,0))*Q1955+INDEX('BCA Inputs'!Q:Q,MATCH(I1955,'BCA Inputs'!M:M,0))*F1955+INDEX('BCA Inputs'!R:R,MATCH(I1955,'BCA Inputs'!M:M,0))*G1955)+L1955+N1955,IF($B$3="RG&amp;E",(INDEX('BCA Inputs'!$AX$14:$AX$54,MATCH(I1955,'BCA Inputs'!$AW$14:$AW$54,0))*P1955+INDEX('BCA Inputs'!$AY$14:$AY$54,MATCH(I1955,'BCA Inputs'!$AW$14:$AW$54,0))*O1955+INDEX('BCA Inputs'!$AZ$14:$AZ$54,MATCH(I1955,'BCA Inputs'!$AW$14:$AW$54,0))*Q1955+INDEX('BCA Inputs'!$BA$14:$BA$54,MATCH(I1955,'BCA Inputs'!$AW$14:$AW$54,0))*F1955+INDEX('BCA Inputs'!$BB$14:$BB$54,MATCH(I1955,'BCA Inputs'!$AW$14:$AW$54,0))*G1955)+L1955+N1955,"")),"")</f>
        <v/>
      </c>
      <c r="U1955" s="234" t="str">
        <f t="shared" si="301"/>
        <v/>
      </c>
      <c r="V1955" s="234" t="str">
        <f t="shared" si="302"/>
        <v/>
      </c>
      <c r="W1955" s="234" t="str">
        <f t="shared" si="303"/>
        <v/>
      </c>
      <c r="Y1955" s="235" t="str">
        <f t="shared" si="304"/>
        <v/>
      </c>
      <c r="Z1955" s="236" t="str">
        <f>IFERROR(IF($B$3="NYSEG",INDEX('BCA Inputs'!$X$14:$X$54,MATCH(I1955,'BCA Inputs'!$M$14:$M$54,0))*P1955+INDEX('BCA Inputs'!$Y$14:$Y$54,MATCH(I1955,'BCA Inputs'!$M$14:$M$54,0))*O1955+INDEX('BCA Inputs'!$Z$14:$Z$54,MATCH(I1955,'BCA Inputs'!$M$14:$M$54,0))*Q1955+INDEX('BCA Inputs'!$AA$14:$AA$54,MATCH(I1955,'BCA Inputs'!$M$14:$M$54,0))*F1955+INDEX('BCA Inputs'!$AB$14:$AB$54,MATCH(I1955,'BCA Inputs'!$M$14:$M$54,0))*G1955,IF($B$3="RG&amp;E",INDEX('BCA Inputs'!$BG$14:$BG$54,MATCH(I1955,'BCA Inputs'!$AW$14:$AW$54,0))*P1955+INDEX('BCA Inputs'!$BH$14:$BH$54,MATCH(I1955,'BCA Inputs'!$AW$14:$AW$54,0))*O1955+INDEX('BCA Inputs'!$BI$14:$BI$54,MATCH(I1955,'BCA Inputs'!$AW$14:$AW$54,0))*Q1955+INDEX('BCA Inputs'!$BJ$14:$BJ$54,MATCH(I1955,'BCA Inputs'!$AW$14:$AW$54,0))*F1955+INDEX('BCA Inputs'!$BK$14:$BK$54,MATCH(I1955,'BCA Inputs'!$AW$14:$AW$54,0))*G1955,"")),"")</f>
        <v/>
      </c>
      <c r="AA1955" s="237" t="str">
        <f t="shared" si="305"/>
        <v/>
      </c>
      <c r="AC1955" s="238" t="str">
        <f>IFERROR((K1955+R1955)+IF($B$3="NYSEG",INDEX('BCA Inputs'!$AI$14:$AI$54,MATCH(I1955,'BCA Inputs'!$M$14:$M$54,0))*P1955+INDEX('BCA Inputs'!$AJ$14:$AJ$54,MATCH(I1955,'BCA Inputs'!$M$14:$M$54,0))*Q1955,IF($B$3="RG&amp;E",INDEX('BCA Inputs'!$BR$14:$BR$54,MATCH(I1955,'BCA Inputs'!$AW$14:$AW$54,0))*P1955+INDEX('BCA Inputs'!$BS$14:$BS$54,MATCH(I1955,'BCA Inputs'!$AW$14:$AW$54,0))*Q1955,"")),"")</f>
        <v/>
      </c>
      <c r="AD1955" s="181" t="str">
        <f>IFERROR(IF($B$3="NYSEG",INDEX('BCA Inputs'!$AD$14:$AD$54,MATCH(I1955,'BCA Inputs'!$M$14:$M$54,0))*P1955+INDEX('BCA Inputs'!$AE$14:$AE$54,MATCH(I1955,'BCA Inputs'!$M$14:$M$54,0))*O1955+INDEX('BCA Inputs'!$AF$14:$AF$54,MATCH(I1955,'BCA Inputs'!$M$14:$M$54,0))*Q1955+INDEX('BCA Inputs'!$AG$14:$AG$54,MATCH(I1955,'BCA Inputs'!$M$14:$M$54,0))*F1955+INDEX('BCA Inputs'!$AH$14:$AH$54,MATCH(I1955,'BCA Inputs'!$M$14:$M$54,0))*G1955,IF($B$3="RG&amp;E",INDEX('BCA Inputs'!$BM$14:$BM$54,MATCH(I1955,'BCA Inputs'!$AW$14:$AW$54,0))*P1955+INDEX('BCA Inputs'!$BN$14:$BN$54,MATCH(I1955,'BCA Inputs'!$AW$14:$AW$54,0))*O1955+INDEX('BCA Inputs'!$BO$14:$BO$54,MATCH(I1955,'BCA Inputs'!$AW$14:$AW$54,0))*Q1955+INDEX('BCA Inputs'!$BP$14:$BP$54,MATCH(I1955,'BCA Inputs'!$AW$14:$AW$54,0))*F1955+INDEX('BCA Inputs'!$BQ$14:$BQ$54,MATCH(I1955,'BCA Inputs'!$AW$14:$AW$54,0))*G1955,"")),"")</f>
        <v/>
      </c>
      <c r="AE1955" s="237" t="str">
        <f t="shared" si="306"/>
        <v/>
      </c>
      <c r="AF1955" s="198">
        <f t="shared" si="308"/>
        <v>0</v>
      </c>
      <c r="AG1955" s="239">
        <f t="shared" si="309"/>
        <v>0</v>
      </c>
    </row>
    <row r="1956" spans="1:33">
      <c r="A1956" s="228"/>
      <c r="B1956" s="176"/>
      <c r="C1956" s="229"/>
      <c r="D1956" s="230"/>
      <c r="E1956" s="230"/>
      <c r="F1956" s="230"/>
      <c r="G1956" s="230"/>
      <c r="H1956" s="231"/>
      <c r="I1956" s="231"/>
      <c r="J1956" s="232"/>
      <c r="K1956" s="232"/>
      <c r="L1956" s="232"/>
      <c r="M1956" s="181">
        <f t="shared" si="307"/>
        <v>0</v>
      </c>
      <c r="N1956" s="181">
        <f>IF(H1956="",0,H1956*I1956*'Avoided Water Savings Cost'!$C$16)</f>
        <v>0</v>
      </c>
      <c r="O1956" s="545">
        <f>IF(C1956="",0,IF($B$3="NYSEG",C1956/(1-'Avoided Electric Costs 2020'!$W$21),IF($B$3="RG&amp;E",C1956/(1-'Avoided Electric Costs 2020'!$X$21),"")))</f>
        <v>0</v>
      </c>
      <c r="P1956" s="546">
        <f>IF(D1956="",0,IF($B$3="NYSEG",D1956/(1-'Avoided Electric Costs 2020'!$W$21),IF($B$3="RG&amp;E",D1956/(1-'Avoided Electric Costs 2020'!$X$21),"")))</f>
        <v>0</v>
      </c>
      <c r="Q1956" s="546">
        <f>IF(E1956="",0,IF($B$3="NYSEG",E1956/(1-'Avoided Natural Gas Costs 2020'!$J$34),IF($B$3="RG&amp;E",E1956/(1-'Avoided Natural Gas Costs 2020'!$K$34),"")))</f>
        <v>0</v>
      </c>
      <c r="R1956" s="233" t="str">
        <f>IFERROR(IF(P1956*'BCA Inputs'!$C$1+Q1956*'BCA Inputs'!$C$2+F1956*'BCA Inputs'!$C$2+G1956*'BCA Inputs'!$C$2=0,"",P1956*'BCA Inputs'!$C$1+Q1956*'BCA Inputs'!$C$2+F1956*'BCA Inputs'!$C$2+G1956*'BCA Inputs'!$C$2),"")</f>
        <v/>
      </c>
      <c r="S1956" s="181" t="str">
        <f t="shared" si="300"/>
        <v/>
      </c>
      <c r="T1956" s="181" t="str">
        <f>IFERROR(IF($B$3="NYSEG",(INDEX('BCA Inputs'!$N$14:$N$54,MATCH(I1956,'BCA Inputs'!$M$14:$M$54,0))*P1956+INDEX('BCA Inputs'!$O$14:$O$54,MATCH(I1956,'BCA Inputs'!$M$14:$M$54,0))*O1956+INDEX('BCA Inputs'!P:P,MATCH(I1956,'BCA Inputs'!M:M,0))*Q1956+INDEX('BCA Inputs'!Q:Q,MATCH(I1956,'BCA Inputs'!M:M,0))*F1956+INDEX('BCA Inputs'!R:R,MATCH(I1956,'BCA Inputs'!M:M,0))*G1956)+L1956+N1956,IF($B$3="RG&amp;E",(INDEX('BCA Inputs'!$AX$14:$AX$54,MATCH(I1956,'BCA Inputs'!$AW$14:$AW$54,0))*P1956+INDEX('BCA Inputs'!$AY$14:$AY$54,MATCH(I1956,'BCA Inputs'!$AW$14:$AW$54,0))*O1956+INDEX('BCA Inputs'!$AZ$14:$AZ$54,MATCH(I1956,'BCA Inputs'!$AW$14:$AW$54,0))*Q1956+INDEX('BCA Inputs'!$BA$14:$BA$54,MATCH(I1956,'BCA Inputs'!$AW$14:$AW$54,0))*F1956+INDEX('BCA Inputs'!$BB$14:$BB$54,MATCH(I1956,'BCA Inputs'!$AW$14:$AW$54,0))*G1956)+L1956+N1956,"")),"")</f>
        <v/>
      </c>
      <c r="U1956" s="234" t="str">
        <f t="shared" si="301"/>
        <v/>
      </c>
      <c r="V1956" s="234" t="str">
        <f t="shared" si="302"/>
        <v/>
      </c>
      <c r="W1956" s="234" t="str">
        <f t="shared" si="303"/>
        <v/>
      </c>
      <c r="Y1956" s="235" t="str">
        <f t="shared" si="304"/>
        <v/>
      </c>
      <c r="Z1956" s="236" t="str">
        <f>IFERROR(IF($B$3="NYSEG",INDEX('BCA Inputs'!$X$14:$X$54,MATCH(I1956,'BCA Inputs'!$M$14:$M$54,0))*P1956+INDEX('BCA Inputs'!$Y$14:$Y$54,MATCH(I1956,'BCA Inputs'!$M$14:$M$54,0))*O1956+INDEX('BCA Inputs'!$Z$14:$Z$54,MATCH(I1956,'BCA Inputs'!$M$14:$M$54,0))*Q1956+INDEX('BCA Inputs'!$AA$14:$AA$54,MATCH(I1956,'BCA Inputs'!$M$14:$M$54,0))*F1956+INDEX('BCA Inputs'!$AB$14:$AB$54,MATCH(I1956,'BCA Inputs'!$M$14:$M$54,0))*G1956,IF($B$3="RG&amp;E",INDEX('BCA Inputs'!$BG$14:$BG$54,MATCH(I1956,'BCA Inputs'!$AW$14:$AW$54,0))*P1956+INDEX('BCA Inputs'!$BH$14:$BH$54,MATCH(I1956,'BCA Inputs'!$AW$14:$AW$54,0))*O1956+INDEX('BCA Inputs'!$BI$14:$BI$54,MATCH(I1956,'BCA Inputs'!$AW$14:$AW$54,0))*Q1956+INDEX('BCA Inputs'!$BJ$14:$BJ$54,MATCH(I1956,'BCA Inputs'!$AW$14:$AW$54,0))*F1956+INDEX('BCA Inputs'!$BK$14:$BK$54,MATCH(I1956,'BCA Inputs'!$AW$14:$AW$54,0))*G1956,"")),"")</f>
        <v/>
      </c>
      <c r="AA1956" s="237" t="str">
        <f t="shared" si="305"/>
        <v/>
      </c>
      <c r="AC1956" s="238" t="str">
        <f>IFERROR((K1956+R1956)+IF($B$3="NYSEG",INDEX('BCA Inputs'!$AI$14:$AI$54,MATCH(I1956,'BCA Inputs'!$M$14:$M$54,0))*P1956+INDEX('BCA Inputs'!$AJ$14:$AJ$54,MATCH(I1956,'BCA Inputs'!$M$14:$M$54,0))*Q1956,IF($B$3="RG&amp;E",INDEX('BCA Inputs'!$BR$14:$BR$54,MATCH(I1956,'BCA Inputs'!$AW$14:$AW$54,0))*P1956+INDEX('BCA Inputs'!$BS$14:$BS$54,MATCH(I1956,'BCA Inputs'!$AW$14:$AW$54,0))*Q1956,"")),"")</f>
        <v/>
      </c>
      <c r="AD1956" s="181" t="str">
        <f>IFERROR(IF($B$3="NYSEG",INDEX('BCA Inputs'!$AD$14:$AD$54,MATCH(I1956,'BCA Inputs'!$M$14:$M$54,0))*P1956+INDEX('BCA Inputs'!$AE$14:$AE$54,MATCH(I1956,'BCA Inputs'!$M$14:$M$54,0))*O1956+INDEX('BCA Inputs'!$AF$14:$AF$54,MATCH(I1956,'BCA Inputs'!$M$14:$M$54,0))*Q1956+INDEX('BCA Inputs'!$AG$14:$AG$54,MATCH(I1956,'BCA Inputs'!$M$14:$M$54,0))*F1956+INDEX('BCA Inputs'!$AH$14:$AH$54,MATCH(I1956,'BCA Inputs'!$M$14:$M$54,0))*G1956,IF($B$3="RG&amp;E",INDEX('BCA Inputs'!$BM$14:$BM$54,MATCH(I1956,'BCA Inputs'!$AW$14:$AW$54,0))*P1956+INDEX('BCA Inputs'!$BN$14:$BN$54,MATCH(I1956,'BCA Inputs'!$AW$14:$AW$54,0))*O1956+INDEX('BCA Inputs'!$BO$14:$BO$54,MATCH(I1956,'BCA Inputs'!$AW$14:$AW$54,0))*Q1956+INDEX('BCA Inputs'!$BP$14:$BP$54,MATCH(I1956,'BCA Inputs'!$AW$14:$AW$54,0))*F1956+INDEX('BCA Inputs'!$BQ$14:$BQ$54,MATCH(I1956,'BCA Inputs'!$AW$14:$AW$54,0))*G1956,"")),"")</f>
        <v/>
      </c>
      <c r="AE1956" s="237" t="str">
        <f t="shared" si="306"/>
        <v/>
      </c>
      <c r="AF1956" s="198">
        <f t="shared" si="308"/>
        <v>0</v>
      </c>
      <c r="AG1956" s="239">
        <f t="shared" si="309"/>
        <v>0</v>
      </c>
    </row>
    <row r="1957" spans="1:33">
      <c r="A1957" s="228"/>
      <c r="B1957" s="176"/>
      <c r="C1957" s="229"/>
      <c r="D1957" s="230"/>
      <c r="E1957" s="230"/>
      <c r="F1957" s="230"/>
      <c r="G1957" s="230"/>
      <c r="H1957" s="231"/>
      <c r="I1957" s="231"/>
      <c r="J1957" s="232"/>
      <c r="K1957" s="232"/>
      <c r="L1957" s="232"/>
      <c r="M1957" s="181">
        <f t="shared" si="307"/>
        <v>0</v>
      </c>
      <c r="N1957" s="181">
        <f>IF(H1957="",0,H1957*I1957*'Avoided Water Savings Cost'!$C$16)</f>
        <v>0</v>
      </c>
      <c r="O1957" s="545">
        <f>IF(C1957="",0,IF($B$3="NYSEG",C1957/(1-'Avoided Electric Costs 2020'!$W$21),IF($B$3="RG&amp;E",C1957/(1-'Avoided Electric Costs 2020'!$X$21),"")))</f>
        <v>0</v>
      </c>
      <c r="P1957" s="546">
        <f>IF(D1957="",0,IF($B$3="NYSEG",D1957/(1-'Avoided Electric Costs 2020'!$W$21),IF($B$3="RG&amp;E",D1957/(1-'Avoided Electric Costs 2020'!$X$21),"")))</f>
        <v>0</v>
      </c>
      <c r="Q1957" s="546">
        <f>IF(E1957="",0,IF($B$3="NYSEG",E1957/(1-'Avoided Natural Gas Costs 2020'!$J$34),IF($B$3="RG&amp;E",E1957/(1-'Avoided Natural Gas Costs 2020'!$K$34),"")))</f>
        <v>0</v>
      </c>
      <c r="R1957" s="233" t="str">
        <f>IFERROR(IF(P1957*'BCA Inputs'!$C$1+Q1957*'BCA Inputs'!$C$2+F1957*'BCA Inputs'!$C$2+G1957*'BCA Inputs'!$C$2=0,"",P1957*'BCA Inputs'!$C$1+Q1957*'BCA Inputs'!$C$2+F1957*'BCA Inputs'!$C$2+G1957*'BCA Inputs'!$C$2),"")</f>
        <v/>
      </c>
      <c r="S1957" s="181" t="str">
        <f t="shared" si="300"/>
        <v/>
      </c>
      <c r="T1957" s="181" t="str">
        <f>IFERROR(IF($B$3="NYSEG",(INDEX('BCA Inputs'!$N$14:$N$54,MATCH(I1957,'BCA Inputs'!$M$14:$M$54,0))*P1957+INDEX('BCA Inputs'!$O$14:$O$54,MATCH(I1957,'BCA Inputs'!$M$14:$M$54,0))*O1957+INDEX('BCA Inputs'!P:P,MATCH(I1957,'BCA Inputs'!M:M,0))*Q1957+INDEX('BCA Inputs'!Q:Q,MATCH(I1957,'BCA Inputs'!M:M,0))*F1957+INDEX('BCA Inputs'!R:R,MATCH(I1957,'BCA Inputs'!M:M,0))*G1957)+L1957+N1957,IF($B$3="RG&amp;E",(INDEX('BCA Inputs'!$AX$14:$AX$54,MATCH(I1957,'BCA Inputs'!$AW$14:$AW$54,0))*P1957+INDEX('BCA Inputs'!$AY$14:$AY$54,MATCH(I1957,'BCA Inputs'!$AW$14:$AW$54,0))*O1957+INDEX('BCA Inputs'!$AZ$14:$AZ$54,MATCH(I1957,'BCA Inputs'!$AW$14:$AW$54,0))*Q1957+INDEX('BCA Inputs'!$BA$14:$BA$54,MATCH(I1957,'BCA Inputs'!$AW$14:$AW$54,0))*F1957+INDEX('BCA Inputs'!$BB$14:$BB$54,MATCH(I1957,'BCA Inputs'!$AW$14:$AW$54,0))*G1957)+L1957+N1957,"")),"")</f>
        <v/>
      </c>
      <c r="U1957" s="234" t="str">
        <f t="shared" si="301"/>
        <v/>
      </c>
      <c r="V1957" s="234" t="str">
        <f t="shared" si="302"/>
        <v/>
      </c>
      <c r="W1957" s="234" t="str">
        <f t="shared" si="303"/>
        <v/>
      </c>
      <c r="Y1957" s="235" t="str">
        <f t="shared" si="304"/>
        <v/>
      </c>
      <c r="Z1957" s="236" t="str">
        <f>IFERROR(IF($B$3="NYSEG",INDEX('BCA Inputs'!$X$14:$X$54,MATCH(I1957,'BCA Inputs'!$M$14:$M$54,0))*P1957+INDEX('BCA Inputs'!$Y$14:$Y$54,MATCH(I1957,'BCA Inputs'!$M$14:$M$54,0))*O1957+INDEX('BCA Inputs'!$Z$14:$Z$54,MATCH(I1957,'BCA Inputs'!$M$14:$M$54,0))*Q1957+INDEX('BCA Inputs'!$AA$14:$AA$54,MATCH(I1957,'BCA Inputs'!$M$14:$M$54,0))*F1957+INDEX('BCA Inputs'!$AB$14:$AB$54,MATCH(I1957,'BCA Inputs'!$M$14:$M$54,0))*G1957,IF($B$3="RG&amp;E",INDEX('BCA Inputs'!$BG$14:$BG$54,MATCH(I1957,'BCA Inputs'!$AW$14:$AW$54,0))*P1957+INDEX('BCA Inputs'!$BH$14:$BH$54,MATCH(I1957,'BCA Inputs'!$AW$14:$AW$54,0))*O1957+INDEX('BCA Inputs'!$BI$14:$BI$54,MATCH(I1957,'BCA Inputs'!$AW$14:$AW$54,0))*Q1957+INDEX('BCA Inputs'!$BJ$14:$BJ$54,MATCH(I1957,'BCA Inputs'!$AW$14:$AW$54,0))*F1957+INDEX('BCA Inputs'!$BK$14:$BK$54,MATCH(I1957,'BCA Inputs'!$AW$14:$AW$54,0))*G1957,"")),"")</f>
        <v/>
      </c>
      <c r="AA1957" s="237" t="str">
        <f t="shared" si="305"/>
        <v/>
      </c>
      <c r="AC1957" s="238" t="str">
        <f>IFERROR((K1957+R1957)+IF($B$3="NYSEG",INDEX('BCA Inputs'!$AI$14:$AI$54,MATCH(I1957,'BCA Inputs'!$M$14:$M$54,0))*P1957+INDEX('BCA Inputs'!$AJ$14:$AJ$54,MATCH(I1957,'BCA Inputs'!$M$14:$M$54,0))*Q1957,IF($B$3="RG&amp;E",INDEX('BCA Inputs'!$BR$14:$BR$54,MATCH(I1957,'BCA Inputs'!$AW$14:$AW$54,0))*P1957+INDEX('BCA Inputs'!$BS$14:$BS$54,MATCH(I1957,'BCA Inputs'!$AW$14:$AW$54,0))*Q1957,"")),"")</f>
        <v/>
      </c>
      <c r="AD1957" s="181" t="str">
        <f>IFERROR(IF($B$3="NYSEG",INDEX('BCA Inputs'!$AD$14:$AD$54,MATCH(I1957,'BCA Inputs'!$M$14:$M$54,0))*P1957+INDEX('BCA Inputs'!$AE$14:$AE$54,MATCH(I1957,'BCA Inputs'!$M$14:$M$54,0))*O1957+INDEX('BCA Inputs'!$AF$14:$AF$54,MATCH(I1957,'BCA Inputs'!$M$14:$M$54,0))*Q1957+INDEX('BCA Inputs'!$AG$14:$AG$54,MATCH(I1957,'BCA Inputs'!$M$14:$M$54,0))*F1957+INDEX('BCA Inputs'!$AH$14:$AH$54,MATCH(I1957,'BCA Inputs'!$M$14:$M$54,0))*G1957,IF($B$3="RG&amp;E",INDEX('BCA Inputs'!$BM$14:$BM$54,MATCH(I1957,'BCA Inputs'!$AW$14:$AW$54,0))*P1957+INDEX('BCA Inputs'!$BN$14:$BN$54,MATCH(I1957,'BCA Inputs'!$AW$14:$AW$54,0))*O1957+INDEX('BCA Inputs'!$BO$14:$BO$54,MATCH(I1957,'BCA Inputs'!$AW$14:$AW$54,0))*Q1957+INDEX('BCA Inputs'!$BP$14:$BP$54,MATCH(I1957,'BCA Inputs'!$AW$14:$AW$54,0))*F1957+INDEX('BCA Inputs'!$BQ$14:$BQ$54,MATCH(I1957,'BCA Inputs'!$AW$14:$AW$54,0))*G1957,"")),"")</f>
        <v/>
      </c>
      <c r="AE1957" s="237" t="str">
        <f t="shared" si="306"/>
        <v/>
      </c>
      <c r="AF1957" s="198">
        <f t="shared" si="308"/>
        <v>0</v>
      </c>
      <c r="AG1957" s="239">
        <f t="shared" si="309"/>
        <v>0</v>
      </c>
    </row>
    <row r="1958" spans="1:33">
      <c r="A1958" s="228"/>
      <c r="B1958" s="176"/>
      <c r="C1958" s="229"/>
      <c r="D1958" s="230"/>
      <c r="E1958" s="230"/>
      <c r="F1958" s="230"/>
      <c r="G1958" s="230"/>
      <c r="H1958" s="231"/>
      <c r="I1958" s="231"/>
      <c r="J1958" s="232"/>
      <c r="K1958" s="232"/>
      <c r="L1958" s="232"/>
      <c r="M1958" s="181">
        <f t="shared" si="307"/>
        <v>0</v>
      </c>
      <c r="N1958" s="181">
        <f>IF(H1958="",0,H1958*I1958*'Avoided Water Savings Cost'!$C$16)</f>
        <v>0</v>
      </c>
      <c r="O1958" s="545">
        <f>IF(C1958="",0,IF($B$3="NYSEG",C1958/(1-'Avoided Electric Costs 2020'!$W$21),IF($B$3="RG&amp;E",C1958/(1-'Avoided Electric Costs 2020'!$X$21),"")))</f>
        <v>0</v>
      </c>
      <c r="P1958" s="546">
        <f>IF(D1958="",0,IF($B$3="NYSEG",D1958/(1-'Avoided Electric Costs 2020'!$W$21),IF($B$3="RG&amp;E",D1958/(1-'Avoided Electric Costs 2020'!$X$21),"")))</f>
        <v>0</v>
      </c>
      <c r="Q1958" s="546">
        <f>IF(E1958="",0,IF($B$3="NYSEG",E1958/(1-'Avoided Natural Gas Costs 2020'!$J$34),IF($B$3="RG&amp;E",E1958/(1-'Avoided Natural Gas Costs 2020'!$K$34),"")))</f>
        <v>0</v>
      </c>
      <c r="R1958" s="233" t="str">
        <f>IFERROR(IF(P1958*'BCA Inputs'!$C$1+Q1958*'BCA Inputs'!$C$2+F1958*'BCA Inputs'!$C$2+G1958*'BCA Inputs'!$C$2=0,"",P1958*'BCA Inputs'!$C$1+Q1958*'BCA Inputs'!$C$2+F1958*'BCA Inputs'!$C$2+G1958*'BCA Inputs'!$C$2),"")</f>
        <v/>
      </c>
      <c r="S1958" s="181" t="str">
        <f t="shared" si="300"/>
        <v/>
      </c>
      <c r="T1958" s="181" t="str">
        <f>IFERROR(IF($B$3="NYSEG",(INDEX('BCA Inputs'!$N$14:$N$54,MATCH(I1958,'BCA Inputs'!$M$14:$M$54,0))*P1958+INDEX('BCA Inputs'!$O$14:$O$54,MATCH(I1958,'BCA Inputs'!$M$14:$M$54,0))*O1958+INDEX('BCA Inputs'!P:P,MATCH(I1958,'BCA Inputs'!M:M,0))*Q1958+INDEX('BCA Inputs'!Q:Q,MATCH(I1958,'BCA Inputs'!M:M,0))*F1958+INDEX('BCA Inputs'!R:R,MATCH(I1958,'BCA Inputs'!M:M,0))*G1958)+L1958+N1958,IF($B$3="RG&amp;E",(INDEX('BCA Inputs'!$AX$14:$AX$54,MATCH(I1958,'BCA Inputs'!$AW$14:$AW$54,0))*P1958+INDEX('BCA Inputs'!$AY$14:$AY$54,MATCH(I1958,'BCA Inputs'!$AW$14:$AW$54,0))*O1958+INDEX('BCA Inputs'!$AZ$14:$AZ$54,MATCH(I1958,'BCA Inputs'!$AW$14:$AW$54,0))*Q1958+INDEX('BCA Inputs'!$BA$14:$BA$54,MATCH(I1958,'BCA Inputs'!$AW$14:$AW$54,0))*F1958+INDEX('BCA Inputs'!$BB$14:$BB$54,MATCH(I1958,'BCA Inputs'!$AW$14:$AW$54,0))*G1958)+L1958+N1958,"")),"")</f>
        <v/>
      </c>
      <c r="U1958" s="234" t="str">
        <f t="shared" si="301"/>
        <v/>
      </c>
      <c r="V1958" s="234" t="str">
        <f t="shared" si="302"/>
        <v/>
      </c>
      <c r="W1958" s="234" t="str">
        <f t="shared" si="303"/>
        <v/>
      </c>
      <c r="Y1958" s="235" t="str">
        <f t="shared" si="304"/>
        <v/>
      </c>
      <c r="Z1958" s="236" t="str">
        <f>IFERROR(IF($B$3="NYSEG",INDEX('BCA Inputs'!$X$14:$X$54,MATCH(I1958,'BCA Inputs'!$M$14:$M$54,0))*P1958+INDEX('BCA Inputs'!$Y$14:$Y$54,MATCH(I1958,'BCA Inputs'!$M$14:$M$54,0))*O1958+INDEX('BCA Inputs'!$Z$14:$Z$54,MATCH(I1958,'BCA Inputs'!$M$14:$M$54,0))*Q1958+INDEX('BCA Inputs'!$AA$14:$AA$54,MATCH(I1958,'BCA Inputs'!$M$14:$M$54,0))*F1958+INDEX('BCA Inputs'!$AB$14:$AB$54,MATCH(I1958,'BCA Inputs'!$M$14:$M$54,0))*G1958,IF($B$3="RG&amp;E",INDEX('BCA Inputs'!$BG$14:$BG$54,MATCH(I1958,'BCA Inputs'!$AW$14:$AW$54,0))*P1958+INDEX('BCA Inputs'!$BH$14:$BH$54,MATCH(I1958,'BCA Inputs'!$AW$14:$AW$54,0))*O1958+INDEX('BCA Inputs'!$BI$14:$BI$54,MATCH(I1958,'BCA Inputs'!$AW$14:$AW$54,0))*Q1958+INDEX('BCA Inputs'!$BJ$14:$BJ$54,MATCH(I1958,'BCA Inputs'!$AW$14:$AW$54,0))*F1958+INDEX('BCA Inputs'!$BK$14:$BK$54,MATCH(I1958,'BCA Inputs'!$AW$14:$AW$54,0))*G1958,"")),"")</f>
        <v/>
      </c>
      <c r="AA1958" s="237" t="str">
        <f t="shared" si="305"/>
        <v/>
      </c>
      <c r="AC1958" s="238" t="str">
        <f>IFERROR((K1958+R1958)+IF($B$3="NYSEG",INDEX('BCA Inputs'!$AI$14:$AI$54,MATCH(I1958,'BCA Inputs'!$M$14:$M$54,0))*P1958+INDEX('BCA Inputs'!$AJ$14:$AJ$54,MATCH(I1958,'BCA Inputs'!$M$14:$M$54,0))*Q1958,IF($B$3="RG&amp;E",INDEX('BCA Inputs'!$BR$14:$BR$54,MATCH(I1958,'BCA Inputs'!$AW$14:$AW$54,0))*P1958+INDEX('BCA Inputs'!$BS$14:$BS$54,MATCH(I1958,'BCA Inputs'!$AW$14:$AW$54,0))*Q1958,"")),"")</f>
        <v/>
      </c>
      <c r="AD1958" s="181" t="str">
        <f>IFERROR(IF($B$3="NYSEG",INDEX('BCA Inputs'!$AD$14:$AD$54,MATCH(I1958,'BCA Inputs'!$M$14:$M$54,0))*P1958+INDEX('BCA Inputs'!$AE$14:$AE$54,MATCH(I1958,'BCA Inputs'!$M$14:$M$54,0))*O1958+INDEX('BCA Inputs'!$AF$14:$AF$54,MATCH(I1958,'BCA Inputs'!$M$14:$M$54,0))*Q1958+INDEX('BCA Inputs'!$AG$14:$AG$54,MATCH(I1958,'BCA Inputs'!$M$14:$M$54,0))*F1958+INDEX('BCA Inputs'!$AH$14:$AH$54,MATCH(I1958,'BCA Inputs'!$M$14:$M$54,0))*G1958,IF($B$3="RG&amp;E",INDEX('BCA Inputs'!$BM$14:$BM$54,MATCH(I1958,'BCA Inputs'!$AW$14:$AW$54,0))*P1958+INDEX('BCA Inputs'!$BN$14:$BN$54,MATCH(I1958,'BCA Inputs'!$AW$14:$AW$54,0))*O1958+INDEX('BCA Inputs'!$BO$14:$BO$54,MATCH(I1958,'BCA Inputs'!$AW$14:$AW$54,0))*Q1958+INDEX('BCA Inputs'!$BP$14:$BP$54,MATCH(I1958,'BCA Inputs'!$AW$14:$AW$54,0))*F1958+INDEX('BCA Inputs'!$BQ$14:$BQ$54,MATCH(I1958,'BCA Inputs'!$AW$14:$AW$54,0))*G1958,"")),"")</f>
        <v/>
      </c>
      <c r="AE1958" s="237" t="str">
        <f t="shared" si="306"/>
        <v/>
      </c>
      <c r="AF1958" s="198">
        <f t="shared" si="308"/>
        <v>0</v>
      </c>
      <c r="AG1958" s="239">
        <f t="shared" si="309"/>
        <v>0</v>
      </c>
    </row>
    <row r="1959" spans="1:33">
      <c r="A1959" s="228"/>
      <c r="B1959" s="176"/>
      <c r="C1959" s="229"/>
      <c r="D1959" s="230"/>
      <c r="E1959" s="230"/>
      <c r="F1959" s="230"/>
      <c r="G1959" s="230"/>
      <c r="H1959" s="231"/>
      <c r="I1959" s="231"/>
      <c r="J1959" s="232"/>
      <c r="K1959" s="232"/>
      <c r="L1959" s="232"/>
      <c r="M1959" s="181">
        <f t="shared" si="307"/>
        <v>0</v>
      </c>
      <c r="N1959" s="181">
        <f>IF(H1959="",0,H1959*I1959*'Avoided Water Savings Cost'!$C$16)</f>
        <v>0</v>
      </c>
      <c r="O1959" s="545">
        <f>IF(C1959="",0,IF($B$3="NYSEG",C1959/(1-'Avoided Electric Costs 2020'!$W$21),IF($B$3="RG&amp;E",C1959/(1-'Avoided Electric Costs 2020'!$X$21),"")))</f>
        <v>0</v>
      </c>
      <c r="P1959" s="546">
        <f>IF(D1959="",0,IF($B$3="NYSEG",D1959/(1-'Avoided Electric Costs 2020'!$W$21),IF($B$3="RG&amp;E",D1959/(1-'Avoided Electric Costs 2020'!$X$21),"")))</f>
        <v>0</v>
      </c>
      <c r="Q1959" s="546">
        <f>IF(E1959="",0,IF($B$3="NYSEG",E1959/(1-'Avoided Natural Gas Costs 2020'!$J$34),IF($B$3="RG&amp;E",E1959/(1-'Avoided Natural Gas Costs 2020'!$K$34),"")))</f>
        <v>0</v>
      </c>
      <c r="R1959" s="233" t="str">
        <f>IFERROR(IF(P1959*'BCA Inputs'!$C$1+Q1959*'BCA Inputs'!$C$2+F1959*'BCA Inputs'!$C$2+G1959*'BCA Inputs'!$C$2=0,"",P1959*'BCA Inputs'!$C$1+Q1959*'BCA Inputs'!$C$2+F1959*'BCA Inputs'!$C$2+G1959*'BCA Inputs'!$C$2),"")</f>
        <v/>
      </c>
      <c r="S1959" s="181" t="str">
        <f t="shared" si="300"/>
        <v/>
      </c>
      <c r="T1959" s="181" t="str">
        <f>IFERROR(IF($B$3="NYSEG",(INDEX('BCA Inputs'!$N$14:$N$54,MATCH(I1959,'BCA Inputs'!$M$14:$M$54,0))*P1959+INDEX('BCA Inputs'!$O$14:$O$54,MATCH(I1959,'BCA Inputs'!$M$14:$M$54,0))*O1959+INDEX('BCA Inputs'!P:P,MATCH(I1959,'BCA Inputs'!M:M,0))*Q1959+INDEX('BCA Inputs'!Q:Q,MATCH(I1959,'BCA Inputs'!M:M,0))*F1959+INDEX('BCA Inputs'!R:R,MATCH(I1959,'BCA Inputs'!M:M,0))*G1959)+L1959+N1959,IF($B$3="RG&amp;E",(INDEX('BCA Inputs'!$AX$14:$AX$54,MATCH(I1959,'BCA Inputs'!$AW$14:$AW$54,0))*P1959+INDEX('BCA Inputs'!$AY$14:$AY$54,MATCH(I1959,'BCA Inputs'!$AW$14:$AW$54,0))*O1959+INDEX('BCA Inputs'!$AZ$14:$AZ$54,MATCH(I1959,'BCA Inputs'!$AW$14:$AW$54,0))*Q1959+INDEX('BCA Inputs'!$BA$14:$BA$54,MATCH(I1959,'BCA Inputs'!$AW$14:$AW$54,0))*F1959+INDEX('BCA Inputs'!$BB$14:$BB$54,MATCH(I1959,'BCA Inputs'!$AW$14:$AW$54,0))*G1959)+L1959+N1959,"")),"")</f>
        <v/>
      </c>
      <c r="U1959" s="234" t="str">
        <f t="shared" si="301"/>
        <v/>
      </c>
      <c r="V1959" s="234" t="str">
        <f t="shared" si="302"/>
        <v/>
      </c>
      <c r="W1959" s="234" t="str">
        <f t="shared" si="303"/>
        <v/>
      </c>
      <c r="Y1959" s="235" t="str">
        <f t="shared" si="304"/>
        <v/>
      </c>
      <c r="Z1959" s="236" t="str">
        <f>IFERROR(IF($B$3="NYSEG",INDEX('BCA Inputs'!$X$14:$X$54,MATCH(I1959,'BCA Inputs'!$M$14:$M$54,0))*P1959+INDEX('BCA Inputs'!$Y$14:$Y$54,MATCH(I1959,'BCA Inputs'!$M$14:$M$54,0))*O1959+INDEX('BCA Inputs'!$Z$14:$Z$54,MATCH(I1959,'BCA Inputs'!$M$14:$M$54,0))*Q1959+INDEX('BCA Inputs'!$AA$14:$AA$54,MATCH(I1959,'BCA Inputs'!$M$14:$M$54,0))*F1959+INDEX('BCA Inputs'!$AB$14:$AB$54,MATCH(I1959,'BCA Inputs'!$M$14:$M$54,0))*G1959,IF($B$3="RG&amp;E",INDEX('BCA Inputs'!$BG$14:$BG$54,MATCH(I1959,'BCA Inputs'!$AW$14:$AW$54,0))*P1959+INDEX('BCA Inputs'!$BH$14:$BH$54,MATCH(I1959,'BCA Inputs'!$AW$14:$AW$54,0))*O1959+INDEX('BCA Inputs'!$BI$14:$BI$54,MATCH(I1959,'BCA Inputs'!$AW$14:$AW$54,0))*Q1959+INDEX('BCA Inputs'!$BJ$14:$BJ$54,MATCH(I1959,'BCA Inputs'!$AW$14:$AW$54,0))*F1959+INDEX('BCA Inputs'!$BK$14:$BK$54,MATCH(I1959,'BCA Inputs'!$AW$14:$AW$54,0))*G1959,"")),"")</f>
        <v/>
      </c>
      <c r="AA1959" s="237" t="str">
        <f t="shared" si="305"/>
        <v/>
      </c>
      <c r="AC1959" s="238" t="str">
        <f>IFERROR((K1959+R1959)+IF($B$3="NYSEG",INDEX('BCA Inputs'!$AI$14:$AI$54,MATCH(I1959,'BCA Inputs'!$M$14:$M$54,0))*P1959+INDEX('BCA Inputs'!$AJ$14:$AJ$54,MATCH(I1959,'BCA Inputs'!$M$14:$M$54,0))*Q1959,IF($B$3="RG&amp;E",INDEX('BCA Inputs'!$BR$14:$BR$54,MATCH(I1959,'BCA Inputs'!$AW$14:$AW$54,0))*P1959+INDEX('BCA Inputs'!$BS$14:$BS$54,MATCH(I1959,'BCA Inputs'!$AW$14:$AW$54,0))*Q1959,"")),"")</f>
        <v/>
      </c>
      <c r="AD1959" s="181" t="str">
        <f>IFERROR(IF($B$3="NYSEG",INDEX('BCA Inputs'!$AD$14:$AD$54,MATCH(I1959,'BCA Inputs'!$M$14:$M$54,0))*P1959+INDEX('BCA Inputs'!$AE$14:$AE$54,MATCH(I1959,'BCA Inputs'!$M$14:$M$54,0))*O1959+INDEX('BCA Inputs'!$AF$14:$AF$54,MATCH(I1959,'BCA Inputs'!$M$14:$M$54,0))*Q1959+INDEX('BCA Inputs'!$AG$14:$AG$54,MATCH(I1959,'BCA Inputs'!$M$14:$M$54,0))*F1959+INDEX('BCA Inputs'!$AH$14:$AH$54,MATCH(I1959,'BCA Inputs'!$M$14:$M$54,0))*G1959,IF($B$3="RG&amp;E",INDEX('BCA Inputs'!$BM$14:$BM$54,MATCH(I1959,'BCA Inputs'!$AW$14:$AW$54,0))*P1959+INDEX('BCA Inputs'!$BN$14:$BN$54,MATCH(I1959,'BCA Inputs'!$AW$14:$AW$54,0))*O1959+INDEX('BCA Inputs'!$BO$14:$BO$54,MATCH(I1959,'BCA Inputs'!$AW$14:$AW$54,0))*Q1959+INDEX('BCA Inputs'!$BP$14:$BP$54,MATCH(I1959,'BCA Inputs'!$AW$14:$AW$54,0))*F1959+INDEX('BCA Inputs'!$BQ$14:$BQ$54,MATCH(I1959,'BCA Inputs'!$AW$14:$AW$54,0))*G1959,"")),"")</f>
        <v/>
      </c>
      <c r="AE1959" s="237" t="str">
        <f t="shared" si="306"/>
        <v/>
      </c>
      <c r="AF1959" s="198">
        <f t="shared" si="308"/>
        <v>0</v>
      </c>
      <c r="AG1959" s="239">
        <f t="shared" si="309"/>
        <v>0</v>
      </c>
    </row>
    <row r="1960" spans="1:33">
      <c r="A1960" s="228"/>
      <c r="B1960" s="176"/>
      <c r="C1960" s="229"/>
      <c r="D1960" s="230"/>
      <c r="E1960" s="230"/>
      <c r="F1960" s="230"/>
      <c r="G1960" s="230"/>
      <c r="H1960" s="231"/>
      <c r="I1960" s="231"/>
      <c r="J1960" s="232"/>
      <c r="K1960" s="232"/>
      <c r="L1960" s="232"/>
      <c r="M1960" s="181">
        <f t="shared" si="307"/>
        <v>0</v>
      </c>
      <c r="N1960" s="181">
        <f>IF(H1960="",0,H1960*I1960*'Avoided Water Savings Cost'!$C$16)</f>
        <v>0</v>
      </c>
      <c r="O1960" s="545">
        <f>IF(C1960="",0,IF($B$3="NYSEG",C1960/(1-'Avoided Electric Costs 2020'!$W$21),IF($B$3="RG&amp;E",C1960/(1-'Avoided Electric Costs 2020'!$X$21),"")))</f>
        <v>0</v>
      </c>
      <c r="P1960" s="546">
        <f>IF(D1960="",0,IF($B$3="NYSEG",D1960/(1-'Avoided Electric Costs 2020'!$W$21),IF($B$3="RG&amp;E",D1960/(1-'Avoided Electric Costs 2020'!$X$21),"")))</f>
        <v>0</v>
      </c>
      <c r="Q1960" s="546">
        <f>IF(E1960="",0,IF($B$3="NYSEG",E1960/(1-'Avoided Natural Gas Costs 2020'!$J$34),IF($B$3="RG&amp;E",E1960/(1-'Avoided Natural Gas Costs 2020'!$K$34),"")))</f>
        <v>0</v>
      </c>
      <c r="R1960" s="233" t="str">
        <f>IFERROR(IF(P1960*'BCA Inputs'!$C$1+Q1960*'BCA Inputs'!$C$2+F1960*'BCA Inputs'!$C$2+G1960*'BCA Inputs'!$C$2=0,"",P1960*'BCA Inputs'!$C$1+Q1960*'BCA Inputs'!$C$2+F1960*'BCA Inputs'!$C$2+G1960*'BCA Inputs'!$C$2),"")</f>
        <v/>
      </c>
      <c r="S1960" s="181" t="str">
        <f t="shared" si="300"/>
        <v/>
      </c>
      <c r="T1960" s="181" t="str">
        <f>IFERROR(IF($B$3="NYSEG",(INDEX('BCA Inputs'!$N$14:$N$54,MATCH(I1960,'BCA Inputs'!$M$14:$M$54,0))*P1960+INDEX('BCA Inputs'!$O$14:$O$54,MATCH(I1960,'BCA Inputs'!$M$14:$M$54,0))*O1960+INDEX('BCA Inputs'!P:P,MATCH(I1960,'BCA Inputs'!M:M,0))*Q1960+INDEX('BCA Inputs'!Q:Q,MATCH(I1960,'BCA Inputs'!M:M,0))*F1960+INDEX('BCA Inputs'!R:R,MATCH(I1960,'BCA Inputs'!M:M,0))*G1960)+L1960+N1960,IF($B$3="RG&amp;E",(INDEX('BCA Inputs'!$AX$14:$AX$54,MATCH(I1960,'BCA Inputs'!$AW$14:$AW$54,0))*P1960+INDEX('BCA Inputs'!$AY$14:$AY$54,MATCH(I1960,'BCA Inputs'!$AW$14:$AW$54,0))*O1960+INDEX('BCA Inputs'!$AZ$14:$AZ$54,MATCH(I1960,'BCA Inputs'!$AW$14:$AW$54,0))*Q1960+INDEX('BCA Inputs'!$BA$14:$BA$54,MATCH(I1960,'BCA Inputs'!$AW$14:$AW$54,0))*F1960+INDEX('BCA Inputs'!$BB$14:$BB$54,MATCH(I1960,'BCA Inputs'!$AW$14:$AW$54,0))*G1960)+L1960+N1960,"")),"")</f>
        <v/>
      </c>
      <c r="U1960" s="234" t="str">
        <f t="shared" si="301"/>
        <v/>
      </c>
      <c r="V1960" s="234" t="str">
        <f t="shared" si="302"/>
        <v/>
      </c>
      <c r="W1960" s="234" t="str">
        <f t="shared" si="303"/>
        <v/>
      </c>
      <c r="Y1960" s="235" t="str">
        <f t="shared" si="304"/>
        <v/>
      </c>
      <c r="Z1960" s="236" t="str">
        <f>IFERROR(IF($B$3="NYSEG",INDEX('BCA Inputs'!$X$14:$X$54,MATCH(I1960,'BCA Inputs'!$M$14:$M$54,0))*P1960+INDEX('BCA Inputs'!$Y$14:$Y$54,MATCH(I1960,'BCA Inputs'!$M$14:$M$54,0))*O1960+INDEX('BCA Inputs'!$Z$14:$Z$54,MATCH(I1960,'BCA Inputs'!$M$14:$M$54,0))*Q1960+INDEX('BCA Inputs'!$AA$14:$AA$54,MATCH(I1960,'BCA Inputs'!$M$14:$M$54,0))*F1960+INDEX('BCA Inputs'!$AB$14:$AB$54,MATCH(I1960,'BCA Inputs'!$M$14:$M$54,0))*G1960,IF($B$3="RG&amp;E",INDEX('BCA Inputs'!$BG$14:$BG$54,MATCH(I1960,'BCA Inputs'!$AW$14:$AW$54,0))*P1960+INDEX('BCA Inputs'!$BH$14:$BH$54,MATCH(I1960,'BCA Inputs'!$AW$14:$AW$54,0))*O1960+INDEX('BCA Inputs'!$BI$14:$BI$54,MATCH(I1960,'BCA Inputs'!$AW$14:$AW$54,0))*Q1960+INDEX('BCA Inputs'!$BJ$14:$BJ$54,MATCH(I1960,'BCA Inputs'!$AW$14:$AW$54,0))*F1960+INDEX('BCA Inputs'!$BK$14:$BK$54,MATCH(I1960,'BCA Inputs'!$AW$14:$AW$54,0))*G1960,"")),"")</f>
        <v/>
      </c>
      <c r="AA1960" s="237" t="str">
        <f t="shared" si="305"/>
        <v/>
      </c>
      <c r="AC1960" s="238" t="str">
        <f>IFERROR((K1960+R1960)+IF($B$3="NYSEG",INDEX('BCA Inputs'!$AI$14:$AI$54,MATCH(I1960,'BCA Inputs'!$M$14:$M$54,0))*P1960+INDEX('BCA Inputs'!$AJ$14:$AJ$54,MATCH(I1960,'BCA Inputs'!$M$14:$M$54,0))*Q1960,IF($B$3="RG&amp;E",INDEX('BCA Inputs'!$BR$14:$BR$54,MATCH(I1960,'BCA Inputs'!$AW$14:$AW$54,0))*P1960+INDEX('BCA Inputs'!$BS$14:$BS$54,MATCH(I1960,'BCA Inputs'!$AW$14:$AW$54,0))*Q1960,"")),"")</f>
        <v/>
      </c>
      <c r="AD1960" s="181" t="str">
        <f>IFERROR(IF($B$3="NYSEG",INDEX('BCA Inputs'!$AD$14:$AD$54,MATCH(I1960,'BCA Inputs'!$M$14:$M$54,0))*P1960+INDEX('BCA Inputs'!$AE$14:$AE$54,MATCH(I1960,'BCA Inputs'!$M$14:$M$54,0))*O1960+INDEX('BCA Inputs'!$AF$14:$AF$54,MATCH(I1960,'BCA Inputs'!$M$14:$M$54,0))*Q1960+INDEX('BCA Inputs'!$AG$14:$AG$54,MATCH(I1960,'BCA Inputs'!$M$14:$M$54,0))*F1960+INDEX('BCA Inputs'!$AH$14:$AH$54,MATCH(I1960,'BCA Inputs'!$M$14:$M$54,0))*G1960,IF($B$3="RG&amp;E",INDEX('BCA Inputs'!$BM$14:$BM$54,MATCH(I1960,'BCA Inputs'!$AW$14:$AW$54,0))*P1960+INDEX('BCA Inputs'!$BN$14:$BN$54,MATCH(I1960,'BCA Inputs'!$AW$14:$AW$54,0))*O1960+INDEX('BCA Inputs'!$BO$14:$BO$54,MATCH(I1960,'BCA Inputs'!$AW$14:$AW$54,0))*Q1960+INDEX('BCA Inputs'!$BP$14:$BP$54,MATCH(I1960,'BCA Inputs'!$AW$14:$AW$54,0))*F1960+INDEX('BCA Inputs'!$BQ$14:$BQ$54,MATCH(I1960,'BCA Inputs'!$AW$14:$AW$54,0))*G1960,"")),"")</f>
        <v/>
      </c>
      <c r="AE1960" s="237" t="str">
        <f t="shared" si="306"/>
        <v/>
      </c>
      <c r="AF1960" s="198">
        <f t="shared" si="308"/>
        <v>0</v>
      </c>
      <c r="AG1960" s="239">
        <f t="shared" si="309"/>
        <v>0</v>
      </c>
    </row>
    <row r="1961" spans="1:33">
      <c r="A1961" s="228"/>
      <c r="B1961" s="176"/>
      <c r="C1961" s="229"/>
      <c r="D1961" s="230"/>
      <c r="E1961" s="230"/>
      <c r="F1961" s="230"/>
      <c r="G1961" s="230"/>
      <c r="H1961" s="231"/>
      <c r="I1961" s="231"/>
      <c r="J1961" s="232"/>
      <c r="K1961" s="232"/>
      <c r="L1961" s="232"/>
      <c r="M1961" s="181">
        <f t="shared" si="307"/>
        <v>0</v>
      </c>
      <c r="N1961" s="181">
        <f>IF(H1961="",0,H1961*I1961*'Avoided Water Savings Cost'!$C$16)</f>
        <v>0</v>
      </c>
      <c r="O1961" s="545">
        <f>IF(C1961="",0,IF($B$3="NYSEG",C1961/(1-'Avoided Electric Costs 2020'!$W$21),IF($B$3="RG&amp;E",C1961/(1-'Avoided Electric Costs 2020'!$X$21),"")))</f>
        <v>0</v>
      </c>
      <c r="P1961" s="546">
        <f>IF(D1961="",0,IF($B$3="NYSEG",D1961/(1-'Avoided Electric Costs 2020'!$W$21),IF($B$3="RG&amp;E",D1961/(1-'Avoided Electric Costs 2020'!$X$21),"")))</f>
        <v>0</v>
      </c>
      <c r="Q1961" s="546">
        <f>IF(E1961="",0,IF($B$3="NYSEG",E1961/(1-'Avoided Natural Gas Costs 2020'!$J$34),IF($B$3="RG&amp;E",E1961/(1-'Avoided Natural Gas Costs 2020'!$K$34),"")))</f>
        <v>0</v>
      </c>
      <c r="R1961" s="233" t="str">
        <f>IFERROR(IF(P1961*'BCA Inputs'!$C$1+Q1961*'BCA Inputs'!$C$2+F1961*'BCA Inputs'!$C$2+G1961*'BCA Inputs'!$C$2=0,"",P1961*'BCA Inputs'!$C$1+Q1961*'BCA Inputs'!$C$2+F1961*'BCA Inputs'!$C$2+G1961*'BCA Inputs'!$C$2),"")</f>
        <v/>
      </c>
      <c r="S1961" s="181" t="str">
        <f t="shared" si="300"/>
        <v/>
      </c>
      <c r="T1961" s="181" t="str">
        <f>IFERROR(IF($B$3="NYSEG",(INDEX('BCA Inputs'!$N$14:$N$54,MATCH(I1961,'BCA Inputs'!$M$14:$M$54,0))*P1961+INDEX('BCA Inputs'!$O$14:$O$54,MATCH(I1961,'BCA Inputs'!$M$14:$M$54,0))*O1961+INDEX('BCA Inputs'!P:P,MATCH(I1961,'BCA Inputs'!M:M,0))*Q1961+INDEX('BCA Inputs'!Q:Q,MATCH(I1961,'BCA Inputs'!M:M,0))*F1961+INDEX('BCA Inputs'!R:R,MATCH(I1961,'BCA Inputs'!M:M,0))*G1961)+L1961+N1961,IF($B$3="RG&amp;E",(INDEX('BCA Inputs'!$AX$14:$AX$54,MATCH(I1961,'BCA Inputs'!$AW$14:$AW$54,0))*P1961+INDEX('BCA Inputs'!$AY$14:$AY$54,MATCH(I1961,'BCA Inputs'!$AW$14:$AW$54,0))*O1961+INDEX('BCA Inputs'!$AZ$14:$AZ$54,MATCH(I1961,'BCA Inputs'!$AW$14:$AW$54,0))*Q1961+INDEX('BCA Inputs'!$BA$14:$BA$54,MATCH(I1961,'BCA Inputs'!$AW$14:$AW$54,0))*F1961+INDEX('BCA Inputs'!$BB$14:$BB$54,MATCH(I1961,'BCA Inputs'!$AW$14:$AW$54,0))*G1961)+L1961+N1961,"")),"")</f>
        <v/>
      </c>
      <c r="U1961" s="234" t="str">
        <f t="shared" si="301"/>
        <v/>
      </c>
      <c r="V1961" s="234" t="str">
        <f t="shared" si="302"/>
        <v/>
      </c>
      <c r="W1961" s="234" t="str">
        <f t="shared" si="303"/>
        <v/>
      </c>
      <c r="Y1961" s="235" t="str">
        <f t="shared" si="304"/>
        <v/>
      </c>
      <c r="Z1961" s="236" t="str">
        <f>IFERROR(IF($B$3="NYSEG",INDEX('BCA Inputs'!$X$14:$X$54,MATCH(I1961,'BCA Inputs'!$M$14:$M$54,0))*P1961+INDEX('BCA Inputs'!$Y$14:$Y$54,MATCH(I1961,'BCA Inputs'!$M$14:$M$54,0))*O1961+INDEX('BCA Inputs'!$Z$14:$Z$54,MATCH(I1961,'BCA Inputs'!$M$14:$M$54,0))*Q1961+INDEX('BCA Inputs'!$AA$14:$AA$54,MATCH(I1961,'BCA Inputs'!$M$14:$M$54,0))*F1961+INDEX('BCA Inputs'!$AB$14:$AB$54,MATCH(I1961,'BCA Inputs'!$M$14:$M$54,0))*G1961,IF($B$3="RG&amp;E",INDEX('BCA Inputs'!$BG$14:$BG$54,MATCH(I1961,'BCA Inputs'!$AW$14:$AW$54,0))*P1961+INDEX('BCA Inputs'!$BH$14:$BH$54,MATCH(I1961,'BCA Inputs'!$AW$14:$AW$54,0))*O1961+INDEX('BCA Inputs'!$BI$14:$BI$54,MATCH(I1961,'BCA Inputs'!$AW$14:$AW$54,0))*Q1961+INDEX('BCA Inputs'!$BJ$14:$BJ$54,MATCH(I1961,'BCA Inputs'!$AW$14:$AW$54,0))*F1961+INDEX('BCA Inputs'!$BK$14:$BK$54,MATCH(I1961,'BCA Inputs'!$AW$14:$AW$54,0))*G1961,"")),"")</f>
        <v/>
      </c>
      <c r="AA1961" s="237" t="str">
        <f t="shared" si="305"/>
        <v/>
      </c>
      <c r="AC1961" s="238" t="str">
        <f>IFERROR((K1961+R1961)+IF($B$3="NYSEG",INDEX('BCA Inputs'!$AI$14:$AI$54,MATCH(I1961,'BCA Inputs'!$M$14:$M$54,0))*P1961+INDEX('BCA Inputs'!$AJ$14:$AJ$54,MATCH(I1961,'BCA Inputs'!$M$14:$M$54,0))*Q1961,IF($B$3="RG&amp;E",INDEX('BCA Inputs'!$BR$14:$BR$54,MATCH(I1961,'BCA Inputs'!$AW$14:$AW$54,0))*P1961+INDEX('BCA Inputs'!$BS$14:$BS$54,MATCH(I1961,'BCA Inputs'!$AW$14:$AW$54,0))*Q1961,"")),"")</f>
        <v/>
      </c>
      <c r="AD1961" s="181" t="str">
        <f>IFERROR(IF($B$3="NYSEG",INDEX('BCA Inputs'!$AD$14:$AD$54,MATCH(I1961,'BCA Inputs'!$M$14:$M$54,0))*P1961+INDEX('BCA Inputs'!$AE$14:$AE$54,MATCH(I1961,'BCA Inputs'!$M$14:$M$54,0))*O1961+INDEX('BCA Inputs'!$AF$14:$AF$54,MATCH(I1961,'BCA Inputs'!$M$14:$M$54,0))*Q1961+INDEX('BCA Inputs'!$AG$14:$AG$54,MATCH(I1961,'BCA Inputs'!$M$14:$M$54,0))*F1961+INDEX('BCA Inputs'!$AH$14:$AH$54,MATCH(I1961,'BCA Inputs'!$M$14:$M$54,0))*G1961,IF($B$3="RG&amp;E",INDEX('BCA Inputs'!$BM$14:$BM$54,MATCH(I1961,'BCA Inputs'!$AW$14:$AW$54,0))*P1961+INDEX('BCA Inputs'!$BN$14:$BN$54,MATCH(I1961,'BCA Inputs'!$AW$14:$AW$54,0))*O1961+INDEX('BCA Inputs'!$BO$14:$BO$54,MATCH(I1961,'BCA Inputs'!$AW$14:$AW$54,0))*Q1961+INDEX('BCA Inputs'!$BP$14:$BP$54,MATCH(I1961,'BCA Inputs'!$AW$14:$AW$54,0))*F1961+INDEX('BCA Inputs'!$BQ$14:$BQ$54,MATCH(I1961,'BCA Inputs'!$AW$14:$AW$54,0))*G1961,"")),"")</f>
        <v/>
      </c>
      <c r="AE1961" s="237" t="str">
        <f t="shared" si="306"/>
        <v/>
      </c>
      <c r="AF1961" s="198">
        <f t="shared" si="308"/>
        <v>0</v>
      </c>
      <c r="AG1961" s="239">
        <f t="shared" si="309"/>
        <v>0</v>
      </c>
    </row>
    <row r="1962" spans="1:33">
      <c r="A1962" s="228"/>
      <c r="B1962" s="176"/>
      <c r="C1962" s="229"/>
      <c r="D1962" s="230"/>
      <c r="E1962" s="230"/>
      <c r="F1962" s="230"/>
      <c r="G1962" s="230"/>
      <c r="H1962" s="231"/>
      <c r="I1962" s="231"/>
      <c r="J1962" s="232"/>
      <c r="K1962" s="232"/>
      <c r="L1962" s="232"/>
      <c r="M1962" s="181">
        <f t="shared" si="307"/>
        <v>0</v>
      </c>
      <c r="N1962" s="181">
        <f>IF(H1962="",0,H1962*I1962*'Avoided Water Savings Cost'!$C$16)</f>
        <v>0</v>
      </c>
      <c r="O1962" s="545">
        <f>IF(C1962="",0,IF($B$3="NYSEG",C1962/(1-'Avoided Electric Costs 2020'!$W$21),IF($B$3="RG&amp;E",C1962/(1-'Avoided Electric Costs 2020'!$X$21),"")))</f>
        <v>0</v>
      </c>
      <c r="P1962" s="546">
        <f>IF(D1962="",0,IF($B$3="NYSEG",D1962/(1-'Avoided Electric Costs 2020'!$W$21),IF($B$3="RG&amp;E",D1962/(1-'Avoided Electric Costs 2020'!$X$21),"")))</f>
        <v>0</v>
      </c>
      <c r="Q1962" s="546">
        <f>IF(E1962="",0,IF($B$3="NYSEG",E1962/(1-'Avoided Natural Gas Costs 2020'!$J$34),IF($B$3="RG&amp;E",E1962/(1-'Avoided Natural Gas Costs 2020'!$K$34),"")))</f>
        <v>0</v>
      </c>
      <c r="R1962" s="233" t="str">
        <f>IFERROR(IF(P1962*'BCA Inputs'!$C$1+Q1962*'BCA Inputs'!$C$2+F1962*'BCA Inputs'!$C$2+G1962*'BCA Inputs'!$C$2=0,"",P1962*'BCA Inputs'!$C$1+Q1962*'BCA Inputs'!$C$2+F1962*'BCA Inputs'!$C$2+G1962*'BCA Inputs'!$C$2),"")</f>
        <v/>
      </c>
      <c r="S1962" s="181" t="str">
        <f t="shared" si="300"/>
        <v/>
      </c>
      <c r="T1962" s="181" t="str">
        <f>IFERROR(IF($B$3="NYSEG",(INDEX('BCA Inputs'!$N$14:$N$54,MATCH(I1962,'BCA Inputs'!$M$14:$M$54,0))*P1962+INDEX('BCA Inputs'!$O$14:$O$54,MATCH(I1962,'BCA Inputs'!$M$14:$M$54,0))*O1962+INDEX('BCA Inputs'!P:P,MATCH(I1962,'BCA Inputs'!M:M,0))*Q1962+INDEX('BCA Inputs'!Q:Q,MATCH(I1962,'BCA Inputs'!M:M,0))*F1962+INDEX('BCA Inputs'!R:R,MATCH(I1962,'BCA Inputs'!M:M,0))*G1962)+L1962+N1962,IF($B$3="RG&amp;E",(INDEX('BCA Inputs'!$AX$14:$AX$54,MATCH(I1962,'BCA Inputs'!$AW$14:$AW$54,0))*P1962+INDEX('BCA Inputs'!$AY$14:$AY$54,MATCH(I1962,'BCA Inputs'!$AW$14:$AW$54,0))*O1962+INDEX('BCA Inputs'!$AZ$14:$AZ$54,MATCH(I1962,'BCA Inputs'!$AW$14:$AW$54,0))*Q1962+INDEX('BCA Inputs'!$BA$14:$BA$54,MATCH(I1962,'BCA Inputs'!$AW$14:$AW$54,0))*F1962+INDEX('BCA Inputs'!$BB$14:$BB$54,MATCH(I1962,'BCA Inputs'!$AW$14:$AW$54,0))*G1962)+L1962+N1962,"")),"")</f>
        <v/>
      </c>
      <c r="U1962" s="234" t="str">
        <f t="shared" si="301"/>
        <v/>
      </c>
      <c r="V1962" s="234" t="str">
        <f t="shared" si="302"/>
        <v/>
      </c>
      <c r="W1962" s="234" t="str">
        <f t="shared" si="303"/>
        <v/>
      </c>
      <c r="Y1962" s="235" t="str">
        <f t="shared" si="304"/>
        <v/>
      </c>
      <c r="Z1962" s="236" t="str">
        <f>IFERROR(IF($B$3="NYSEG",INDEX('BCA Inputs'!$X$14:$X$54,MATCH(I1962,'BCA Inputs'!$M$14:$M$54,0))*P1962+INDEX('BCA Inputs'!$Y$14:$Y$54,MATCH(I1962,'BCA Inputs'!$M$14:$M$54,0))*O1962+INDEX('BCA Inputs'!$Z$14:$Z$54,MATCH(I1962,'BCA Inputs'!$M$14:$M$54,0))*Q1962+INDEX('BCA Inputs'!$AA$14:$AA$54,MATCH(I1962,'BCA Inputs'!$M$14:$M$54,0))*F1962+INDEX('BCA Inputs'!$AB$14:$AB$54,MATCH(I1962,'BCA Inputs'!$M$14:$M$54,0))*G1962,IF($B$3="RG&amp;E",INDEX('BCA Inputs'!$BG$14:$BG$54,MATCH(I1962,'BCA Inputs'!$AW$14:$AW$54,0))*P1962+INDEX('BCA Inputs'!$BH$14:$BH$54,MATCH(I1962,'BCA Inputs'!$AW$14:$AW$54,0))*O1962+INDEX('BCA Inputs'!$BI$14:$BI$54,MATCH(I1962,'BCA Inputs'!$AW$14:$AW$54,0))*Q1962+INDEX('BCA Inputs'!$BJ$14:$BJ$54,MATCH(I1962,'BCA Inputs'!$AW$14:$AW$54,0))*F1962+INDEX('BCA Inputs'!$BK$14:$BK$54,MATCH(I1962,'BCA Inputs'!$AW$14:$AW$54,0))*G1962,"")),"")</f>
        <v/>
      </c>
      <c r="AA1962" s="237" t="str">
        <f t="shared" si="305"/>
        <v/>
      </c>
      <c r="AC1962" s="238" t="str">
        <f>IFERROR((K1962+R1962)+IF($B$3="NYSEG",INDEX('BCA Inputs'!$AI$14:$AI$54,MATCH(I1962,'BCA Inputs'!$M$14:$M$54,0))*P1962+INDEX('BCA Inputs'!$AJ$14:$AJ$54,MATCH(I1962,'BCA Inputs'!$M$14:$M$54,0))*Q1962,IF($B$3="RG&amp;E",INDEX('BCA Inputs'!$BR$14:$BR$54,MATCH(I1962,'BCA Inputs'!$AW$14:$AW$54,0))*P1962+INDEX('BCA Inputs'!$BS$14:$BS$54,MATCH(I1962,'BCA Inputs'!$AW$14:$AW$54,0))*Q1962,"")),"")</f>
        <v/>
      </c>
      <c r="AD1962" s="181" t="str">
        <f>IFERROR(IF($B$3="NYSEG",INDEX('BCA Inputs'!$AD$14:$AD$54,MATCH(I1962,'BCA Inputs'!$M$14:$M$54,0))*P1962+INDEX('BCA Inputs'!$AE$14:$AE$54,MATCH(I1962,'BCA Inputs'!$M$14:$M$54,0))*O1962+INDEX('BCA Inputs'!$AF$14:$AF$54,MATCH(I1962,'BCA Inputs'!$M$14:$M$54,0))*Q1962+INDEX('BCA Inputs'!$AG$14:$AG$54,MATCH(I1962,'BCA Inputs'!$M$14:$M$54,0))*F1962+INDEX('BCA Inputs'!$AH$14:$AH$54,MATCH(I1962,'BCA Inputs'!$M$14:$M$54,0))*G1962,IF($B$3="RG&amp;E",INDEX('BCA Inputs'!$BM$14:$BM$54,MATCH(I1962,'BCA Inputs'!$AW$14:$AW$54,0))*P1962+INDEX('BCA Inputs'!$BN$14:$BN$54,MATCH(I1962,'BCA Inputs'!$AW$14:$AW$54,0))*O1962+INDEX('BCA Inputs'!$BO$14:$BO$54,MATCH(I1962,'BCA Inputs'!$AW$14:$AW$54,0))*Q1962+INDEX('BCA Inputs'!$BP$14:$BP$54,MATCH(I1962,'BCA Inputs'!$AW$14:$AW$54,0))*F1962+INDEX('BCA Inputs'!$BQ$14:$BQ$54,MATCH(I1962,'BCA Inputs'!$AW$14:$AW$54,0))*G1962,"")),"")</f>
        <v/>
      </c>
      <c r="AE1962" s="237" t="str">
        <f t="shared" si="306"/>
        <v/>
      </c>
      <c r="AF1962" s="198">
        <f t="shared" si="308"/>
        <v>0</v>
      </c>
      <c r="AG1962" s="239">
        <f t="shared" si="309"/>
        <v>0</v>
      </c>
    </row>
    <row r="1963" spans="1:33">
      <c r="A1963" s="228"/>
      <c r="B1963" s="176"/>
      <c r="C1963" s="229"/>
      <c r="D1963" s="230"/>
      <c r="E1963" s="230"/>
      <c r="F1963" s="230"/>
      <c r="G1963" s="230"/>
      <c r="H1963" s="231"/>
      <c r="I1963" s="231"/>
      <c r="J1963" s="232"/>
      <c r="K1963" s="232"/>
      <c r="L1963" s="232"/>
      <c r="M1963" s="181">
        <f t="shared" si="307"/>
        <v>0</v>
      </c>
      <c r="N1963" s="181">
        <f>IF(H1963="",0,H1963*I1963*'Avoided Water Savings Cost'!$C$16)</f>
        <v>0</v>
      </c>
      <c r="O1963" s="545">
        <f>IF(C1963="",0,IF($B$3="NYSEG",C1963/(1-'Avoided Electric Costs 2020'!$W$21),IF($B$3="RG&amp;E",C1963/(1-'Avoided Electric Costs 2020'!$X$21),"")))</f>
        <v>0</v>
      </c>
      <c r="P1963" s="546">
        <f>IF(D1963="",0,IF($B$3="NYSEG",D1963/(1-'Avoided Electric Costs 2020'!$W$21),IF($B$3="RG&amp;E",D1963/(1-'Avoided Electric Costs 2020'!$X$21),"")))</f>
        <v>0</v>
      </c>
      <c r="Q1963" s="546">
        <f>IF(E1963="",0,IF($B$3="NYSEG",E1963/(1-'Avoided Natural Gas Costs 2020'!$J$34),IF($B$3="RG&amp;E",E1963/(1-'Avoided Natural Gas Costs 2020'!$K$34),"")))</f>
        <v>0</v>
      </c>
      <c r="R1963" s="233" t="str">
        <f>IFERROR(IF(P1963*'BCA Inputs'!$C$1+Q1963*'BCA Inputs'!$C$2+F1963*'BCA Inputs'!$C$2+G1963*'BCA Inputs'!$C$2=0,"",P1963*'BCA Inputs'!$C$1+Q1963*'BCA Inputs'!$C$2+F1963*'BCA Inputs'!$C$2+G1963*'BCA Inputs'!$C$2),"")</f>
        <v/>
      </c>
      <c r="S1963" s="181" t="str">
        <f t="shared" si="300"/>
        <v/>
      </c>
      <c r="T1963" s="181" t="str">
        <f>IFERROR(IF($B$3="NYSEG",(INDEX('BCA Inputs'!$N$14:$N$54,MATCH(I1963,'BCA Inputs'!$M$14:$M$54,0))*P1963+INDEX('BCA Inputs'!$O$14:$O$54,MATCH(I1963,'BCA Inputs'!$M$14:$M$54,0))*O1963+INDEX('BCA Inputs'!P:P,MATCH(I1963,'BCA Inputs'!M:M,0))*Q1963+INDEX('BCA Inputs'!Q:Q,MATCH(I1963,'BCA Inputs'!M:M,0))*F1963+INDEX('BCA Inputs'!R:R,MATCH(I1963,'BCA Inputs'!M:M,0))*G1963)+L1963+N1963,IF($B$3="RG&amp;E",(INDEX('BCA Inputs'!$AX$14:$AX$54,MATCH(I1963,'BCA Inputs'!$AW$14:$AW$54,0))*P1963+INDEX('BCA Inputs'!$AY$14:$AY$54,MATCH(I1963,'BCA Inputs'!$AW$14:$AW$54,0))*O1963+INDEX('BCA Inputs'!$AZ$14:$AZ$54,MATCH(I1963,'BCA Inputs'!$AW$14:$AW$54,0))*Q1963+INDEX('BCA Inputs'!$BA$14:$BA$54,MATCH(I1963,'BCA Inputs'!$AW$14:$AW$54,0))*F1963+INDEX('BCA Inputs'!$BB$14:$BB$54,MATCH(I1963,'BCA Inputs'!$AW$14:$AW$54,0))*G1963)+L1963+N1963,"")),"")</f>
        <v/>
      </c>
      <c r="U1963" s="234" t="str">
        <f t="shared" si="301"/>
        <v/>
      </c>
      <c r="V1963" s="234" t="str">
        <f t="shared" si="302"/>
        <v/>
      </c>
      <c r="W1963" s="234" t="str">
        <f t="shared" si="303"/>
        <v/>
      </c>
      <c r="Y1963" s="235" t="str">
        <f t="shared" si="304"/>
        <v/>
      </c>
      <c r="Z1963" s="236" t="str">
        <f>IFERROR(IF($B$3="NYSEG",INDEX('BCA Inputs'!$X$14:$X$54,MATCH(I1963,'BCA Inputs'!$M$14:$M$54,0))*P1963+INDEX('BCA Inputs'!$Y$14:$Y$54,MATCH(I1963,'BCA Inputs'!$M$14:$M$54,0))*O1963+INDEX('BCA Inputs'!$Z$14:$Z$54,MATCH(I1963,'BCA Inputs'!$M$14:$M$54,0))*Q1963+INDEX('BCA Inputs'!$AA$14:$AA$54,MATCH(I1963,'BCA Inputs'!$M$14:$M$54,0))*F1963+INDEX('BCA Inputs'!$AB$14:$AB$54,MATCH(I1963,'BCA Inputs'!$M$14:$M$54,0))*G1963,IF($B$3="RG&amp;E",INDEX('BCA Inputs'!$BG$14:$BG$54,MATCH(I1963,'BCA Inputs'!$AW$14:$AW$54,0))*P1963+INDEX('BCA Inputs'!$BH$14:$BH$54,MATCH(I1963,'BCA Inputs'!$AW$14:$AW$54,0))*O1963+INDEX('BCA Inputs'!$BI$14:$BI$54,MATCH(I1963,'BCA Inputs'!$AW$14:$AW$54,0))*Q1963+INDEX('BCA Inputs'!$BJ$14:$BJ$54,MATCH(I1963,'BCA Inputs'!$AW$14:$AW$54,0))*F1963+INDEX('BCA Inputs'!$BK$14:$BK$54,MATCH(I1963,'BCA Inputs'!$AW$14:$AW$54,0))*G1963,"")),"")</f>
        <v/>
      </c>
      <c r="AA1963" s="237" t="str">
        <f t="shared" si="305"/>
        <v/>
      </c>
      <c r="AC1963" s="238" t="str">
        <f>IFERROR((K1963+R1963)+IF($B$3="NYSEG",INDEX('BCA Inputs'!$AI$14:$AI$54,MATCH(I1963,'BCA Inputs'!$M$14:$M$54,0))*P1963+INDEX('BCA Inputs'!$AJ$14:$AJ$54,MATCH(I1963,'BCA Inputs'!$M$14:$M$54,0))*Q1963,IF($B$3="RG&amp;E",INDEX('BCA Inputs'!$BR$14:$BR$54,MATCH(I1963,'BCA Inputs'!$AW$14:$AW$54,0))*P1963+INDEX('BCA Inputs'!$BS$14:$BS$54,MATCH(I1963,'BCA Inputs'!$AW$14:$AW$54,0))*Q1963,"")),"")</f>
        <v/>
      </c>
      <c r="AD1963" s="181" t="str">
        <f>IFERROR(IF($B$3="NYSEG",INDEX('BCA Inputs'!$AD$14:$AD$54,MATCH(I1963,'BCA Inputs'!$M$14:$M$54,0))*P1963+INDEX('BCA Inputs'!$AE$14:$AE$54,MATCH(I1963,'BCA Inputs'!$M$14:$M$54,0))*O1963+INDEX('BCA Inputs'!$AF$14:$AF$54,MATCH(I1963,'BCA Inputs'!$M$14:$M$54,0))*Q1963+INDEX('BCA Inputs'!$AG$14:$AG$54,MATCH(I1963,'BCA Inputs'!$M$14:$M$54,0))*F1963+INDEX('BCA Inputs'!$AH$14:$AH$54,MATCH(I1963,'BCA Inputs'!$M$14:$M$54,0))*G1963,IF($B$3="RG&amp;E",INDEX('BCA Inputs'!$BM$14:$BM$54,MATCH(I1963,'BCA Inputs'!$AW$14:$AW$54,0))*P1963+INDEX('BCA Inputs'!$BN$14:$BN$54,MATCH(I1963,'BCA Inputs'!$AW$14:$AW$54,0))*O1963+INDEX('BCA Inputs'!$BO$14:$BO$54,MATCH(I1963,'BCA Inputs'!$AW$14:$AW$54,0))*Q1963+INDEX('BCA Inputs'!$BP$14:$BP$54,MATCH(I1963,'BCA Inputs'!$AW$14:$AW$54,0))*F1963+INDEX('BCA Inputs'!$BQ$14:$BQ$54,MATCH(I1963,'BCA Inputs'!$AW$14:$AW$54,0))*G1963,"")),"")</f>
        <v/>
      </c>
      <c r="AE1963" s="237" t="str">
        <f t="shared" si="306"/>
        <v/>
      </c>
      <c r="AF1963" s="198">
        <f t="shared" si="308"/>
        <v>0</v>
      </c>
      <c r="AG1963" s="239">
        <f t="shared" si="309"/>
        <v>0</v>
      </c>
    </row>
    <row r="1964" spans="1:33">
      <c r="A1964" s="228"/>
      <c r="B1964" s="176"/>
      <c r="C1964" s="229"/>
      <c r="D1964" s="230"/>
      <c r="E1964" s="230"/>
      <c r="F1964" s="230"/>
      <c r="G1964" s="230"/>
      <c r="H1964" s="231"/>
      <c r="I1964" s="231"/>
      <c r="J1964" s="232"/>
      <c r="K1964" s="232"/>
      <c r="L1964" s="232"/>
      <c r="M1964" s="181">
        <f t="shared" si="307"/>
        <v>0</v>
      </c>
      <c r="N1964" s="181">
        <f>IF(H1964="",0,H1964*I1964*'Avoided Water Savings Cost'!$C$16)</f>
        <v>0</v>
      </c>
      <c r="O1964" s="545">
        <f>IF(C1964="",0,IF($B$3="NYSEG",C1964/(1-'Avoided Electric Costs 2020'!$W$21),IF($B$3="RG&amp;E",C1964/(1-'Avoided Electric Costs 2020'!$X$21),"")))</f>
        <v>0</v>
      </c>
      <c r="P1964" s="546">
        <f>IF(D1964="",0,IF($B$3="NYSEG",D1964/(1-'Avoided Electric Costs 2020'!$W$21),IF($B$3="RG&amp;E",D1964/(1-'Avoided Electric Costs 2020'!$X$21),"")))</f>
        <v>0</v>
      </c>
      <c r="Q1964" s="546">
        <f>IF(E1964="",0,IF($B$3="NYSEG",E1964/(1-'Avoided Natural Gas Costs 2020'!$J$34),IF($B$3="RG&amp;E",E1964/(1-'Avoided Natural Gas Costs 2020'!$K$34),"")))</f>
        <v>0</v>
      </c>
      <c r="R1964" s="233" t="str">
        <f>IFERROR(IF(P1964*'BCA Inputs'!$C$1+Q1964*'BCA Inputs'!$C$2+F1964*'BCA Inputs'!$C$2+G1964*'BCA Inputs'!$C$2=0,"",P1964*'BCA Inputs'!$C$1+Q1964*'BCA Inputs'!$C$2+F1964*'BCA Inputs'!$C$2+G1964*'BCA Inputs'!$C$2),"")</f>
        <v/>
      </c>
      <c r="S1964" s="181" t="str">
        <f t="shared" si="300"/>
        <v/>
      </c>
      <c r="T1964" s="181" t="str">
        <f>IFERROR(IF($B$3="NYSEG",(INDEX('BCA Inputs'!$N$14:$N$54,MATCH(I1964,'BCA Inputs'!$M$14:$M$54,0))*P1964+INDEX('BCA Inputs'!$O$14:$O$54,MATCH(I1964,'BCA Inputs'!$M$14:$M$54,0))*O1964+INDEX('BCA Inputs'!P:P,MATCH(I1964,'BCA Inputs'!M:M,0))*Q1964+INDEX('BCA Inputs'!Q:Q,MATCH(I1964,'BCA Inputs'!M:M,0))*F1964+INDEX('BCA Inputs'!R:R,MATCH(I1964,'BCA Inputs'!M:M,0))*G1964)+L1964+N1964,IF($B$3="RG&amp;E",(INDEX('BCA Inputs'!$AX$14:$AX$54,MATCH(I1964,'BCA Inputs'!$AW$14:$AW$54,0))*P1964+INDEX('BCA Inputs'!$AY$14:$AY$54,MATCH(I1964,'BCA Inputs'!$AW$14:$AW$54,0))*O1964+INDEX('BCA Inputs'!$AZ$14:$AZ$54,MATCH(I1964,'BCA Inputs'!$AW$14:$AW$54,0))*Q1964+INDEX('BCA Inputs'!$BA$14:$BA$54,MATCH(I1964,'BCA Inputs'!$AW$14:$AW$54,0))*F1964+INDEX('BCA Inputs'!$BB$14:$BB$54,MATCH(I1964,'BCA Inputs'!$AW$14:$AW$54,0))*G1964)+L1964+N1964,"")),"")</f>
        <v/>
      </c>
      <c r="U1964" s="234" t="str">
        <f t="shared" si="301"/>
        <v/>
      </c>
      <c r="V1964" s="234" t="str">
        <f t="shared" si="302"/>
        <v/>
      </c>
      <c r="W1964" s="234" t="str">
        <f t="shared" si="303"/>
        <v/>
      </c>
      <c r="Y1964" s="235" t="str">
        <f t="shared" si="304"/>
        <v/>
      </c>
      <c r="Z1964" s="236" t="str">
        <f>IFERROR(IF($B$3="NYSEG",INDEX('BCA Inputs'!$X$14:$X$54,MATCH(I1964,'BCA Inputs'!$M$14:$M$54,0))*P1964+INDEX('BCA Inputs'!$Y$14:$Y$54,MATCH(I1964,'BCA Inputs'!$M$14:$M$54,0))*O1964+INDEX('BCA Inputs'!$Z$14:$Z$54,MATCH(I1964,'BCA Inputs'!$M$14:$M$54,0))*Q1964+INDEX('BCA Inputs'!$AA$14:$AA$54,MATCH(I1964,'BCA Inputs'!$M$14:$M$54,0))*F1964+INDEX('BCA Inputs'!$AB$14:$AB$54,MATCH(I1964,'BCA Inputs'!$M$14:$M$54,0))*G1964,IF($B$3="RG&amp;E",INDEX('BCA Inputs'!$BG$14:$BG$54,MATCH(I1964,'BCA Inputs'!$AW$14:$AW$54,0))*P1964+INDEX('BCA Inputs'!$BH$14:$BH$54,MATCH(I1964,'BCA Inputs'!$AW$14:$AW$54,0))*O1964+INDEX('BCA Inputs'!$BI$14:$BI$54,MATCH(I1964,'BCA Inputs'!$AW$14:$AW$54,0))*Q1964+INDEX('BCA Inputs'!$BJ$14:$BJ$54,MATCH(I1964,'BCA Inputs'!$AW$14:$AW$54,0))*F1964+INDEX('BCA Inputs'!$BK$14:$BK$54,MATCH(I1964,'BCA Inputs'!$AW$14:$AW$54,0))*G1964,"")),"")</f>
        <v/>
      </c>
      <c r="AA1964" s="237" t="str">
        <f t="shared" si="305"/>
        <v/>
      </c>
      <c r="AC1964" s="238" t="str">
        <f>IFERROR((K1964+R1964)+IF($B$3="NYSEG",INDEX('BCA Inputs'!$AI$14:$AI$54,MATCH(I1964,'BCA Inputs'!$M$14:$M$54,0))*P1964+INDEX('BCA Inputs'!$AJ$14:$AJ$54,MATCH(I1964,'BCA Inputs'!$M$14:$M$54,0))*Q1964,IF($B$3="RG&amp;E",INDEX('BCA Inputs'!$BR$14:$BR$54,MATCH(I1964,'BCA Inputs'!$AW$14:$AW$54,0))*P1964+INDEX('BCA Inputs'!$BS$14:$BS$54,MATCH(I1964,'BCA Inputs'!$AW$14:$AW$54,0))*Q1964,"")),"")</f>
        <v/>
      </c>
      <c r="AD1964" s="181" t="str">
        <f>IFERROR(IF($B$3="NYSEG",INDEX('BCA Inputs'!$AD$14:$AD$54,MATCH(I1964,'BCA Inputs'!$M$14:$M$54,0))*P1964+INDEX('BCA Inputs'!$AE$14:$AE$54,MATCH(I1964,'BCA Inputs'!$M$14:$M$54,0))*O1964+INDEX('BCA Inputs'!$AF$14:$AF$54,MATCH(I1964,'BCA Inputs'!$M$14:$M$54,0))*Q1964+INDEX('BCA Inputs'!$AG$14:$AG$54,MATCH(I1964,'BCA Inputs'!$M$14:$M$54,0))*F1964+INDEX('BCA Inputs'!$AH$14:$AH$54,MATCH(I1964,'BCA Inputs'!$M$14:$M$54,0))*G1964,IF($B$3="RG&amp;E",INDEX('BCA Inputs'!$BM$14:$BM$54,MATCH(I1964,'BCA Inputs'!$AW$14:$AW$54,0))*P1964+INDEX('BCA Inputs'!$BN$14:$BN$54,MATCH(I1964,'BCA Inputs'!$AW$14:$AW$54,0))*O1964+INDEX('BCA Inputs'!$BO$14:$BO$54,MATCH(I1964,'BCA Inputs'!$AW$14:$AW$54,0))*Q1964+INDEX('BCA Inputs'!$BP$14:$BP$54,MATCH(I1964,'BCA Inputs'!$AW$14:$AW$54,0))*F1964+INDEX('BCA Inputs'!$BQ$14:$BQ$54,MATCH(I1964,'BCA Inputs'!$AW$14:$AW$54,0))*G1964,"")),"")</f>
        <v/>
      </c>
      <c r="AE1964" s="237" t="str">
        <f t="shared" si="306"/>
        <v/>
      </c>
      <c r="AF1964" s="198">
        <f t="shared" si="308"/>
        <v>0</v>
      </c>
      <c r="AG1964" s="239">
        <f t="shared" si="309"/>
        <v>0</v>
      </c>
    </row>
    <row r="1965" spans="1:33">
      <c r="A1965" s="228"/>
      <c r="B1965" s="176"/>
      <c r="C1965" s="229"/>
      <c r="D1965" s="230"/>
      <c r="E1965" s="230"/>
      <c r="F1965" s="230"/>
      <c r="G1965" s="230"/>
      <c r="H1965" s="231"/>
      <c r="I1965" s="231"/>
      <c r="J1965" s="232"/>
      <c r="K1965" s="232"/>
      <c r="L1965" s="232"/>
      <c r="M1965" s="181">
        <f t="shared" si="307"/>
        <v>0</v>
      </c>
      <c r="N1965" s="181">
        <f>IF(H1965="",0,H1965*I1965*'Avoided Water Savings Cost'!$C$16)</f>
        <v>0</v>
      </c>
      <c r="O1965" s="545">
        <f>IF(C1965="",0,IF($B$3="NYSEG",C1965/(1-'Avoided Electric Costs 2020'!$W$21),IF($B$3="RG&amp;E",C1965/(1-'Avoided Electric Costs 2020'!$X$21),"")))</f>
        <v>0</v>
      </c>
      <c r="P1965" s="546">
        <f>IF(D1965="",0,IF($B$3="NYSEG",D1965/(1-'Avoided Electric Costs 2020'!$W$21),IF($B$3="RG&amp;E",D1965/(1-'Avoided Electric Costs 2020'!$X$21),"")))</f>
        <v>0</v>
      </c>
      <c r="Q1965" s="546">
        <f>IF(E1965="",0,IF($B$3="NYSEG",E1965/(1-'Avoided Natural Gas Costs 2020'!$J$34),IF($B$3="RG&amp;E",E1965/(1-'Avoided Natural Gas Costs 2020'!$K$34),"")))</f>
        <v>0</v>
      </c>
      <c r="R1965" s="233" t="str">
        <f>IFERROR(IF(P1965*'BCA Inputs'!$C$1+Q1965*'BCA Inputs'!$C$2+F1965*'BCA Inputs'!$C$2+G1965*'BCA Inputs'!$C$2=0,"",P1965*'BCA Inputs'!$C$1+Q1965*'BCA Inputs'!$C$2+F1965*'BCA Inputs'!$C$2+G1965*'BCA Inputs'!$C$2),"")</f>
        <v/>
      </c>
      <c r="S1965" s="181" t="str">
        <f t="shared" si="300"/>
        <v/>
      </c>
      <c r="T1965" s="181" t="str">
        <f>IFERROR(IF($B$3="NYSEG",(INDEX('BCA Inputs'!$N$14:$N$54,MATCH(I1965,'BCA Inputs'!$M$14:$M$54,0))*P1965+INDEX('BCA Inputs'!$O$14:$O$54,MATCH(I1965,'BCA Inputs'!$M$14:$M$54,0))*O1965+INDEX('BCA Inputs'!P:P,MATCH(I1965,'BCA Inputs'!M:M,0))*Q1965+INDEX('BCA Inputs'!Q:Q,MATCH(I1965,'BCA Inputs'!M:M,0))*F1965+INDEX('BCA Inputs'!R:R,MATCH(I1965,'BCA Inputs'!M:M,0))*G1965)+L1965+N1965,IF($B$3="RG&amp;E",(INDEX('BCA Inputs'!$AX$14:$AX$54,MATCH(I1965,'BCA Inputs'!$AW$14:$AW$54,0))*P1965+INDEX('BCA Inputs'!$AY$14:$AY$54,MATCH(I1965,'BCA Inputs'!$AW$14:$AW$54,0))*O1965+INDEX('BCA Inputs'!$AZ$14:$AZ$54,MATCH(I1965,'BCA Inputs'!$AW$14:$AW$54,0))*Q1965+INDEX('BCA Inputs'!$BA$14:$BA$54,MATCH(I1965,'BCA Inputs'!$AW$14:$AW$54,0))*F1965+INDEX('BCA Inputs'!$BB$14:$BB$54,MATCH(I1965,'BCA Inputs'!$AW$14:$AW$54,0))*G1965)+L1965+N1965,"")),"")</f>
        <v/>
      </c>
      <c r="U1965" s="234" t="str">
        <f t="shared" si="301"/>
        <v/>
      </c>
      <c r="V1965" s="234" t="str">
        <f t="shared" si="302"/>
        <v/>
      </c>
      <c r="W1965" s="234" t="str">
        <f t="shared" si="303"/>
        <v/>
      </c>
      <c r="Y1965" s="235" t="str">
        <f t="shared" si="304"/>
        <v/>
      </c>
      <c r="Z1965" s="236" t="str">
        <f>IFERROR(IF($B$3="NYSEG",INDEX('BCA Inputs'!$X$14:$X$54,MATCH(I1965,'BCA Inputs'!$M$14:$M$54,0))*P1965+INDEX('BCA Inputs'!$Y$14:$Y$54,MATCH(I1965,'BCA Inputs'!$M$14:$M$54,0))*O1965+INDEX('BCA Inputs'!$Z$14:$Z$54,MATCH(I1965,'BCA Inputs'!$M$14:$M$54,0))*Q1965+INDEX('BCA Inputs'!$AA$14:$AA$54,MATCH(I1965,'BCA Inputs'!$M$14:$M$54,0))*F1965+INDEX('BCA Inputs'!$AB$14:$AB$54,MATCH(I1965,'BCA Inputs'!$M$14:$M$54,0))*G1965,IF($B$3="RG&amp;E",INDEX('BCA Inputs'!$BG$14:$BG$54,MATCH(I1965,'BCA Inputs'!$AW$14:$AW$54,0))*P1965+INDEX('BCA Inputs'!$BH$14:$BH$54,MATCH(I1965,'BCA Inputs'!$AW$14:$AW$54,0))*O1965+INDEX('BCA Inputs'!$BI$14:$BI$54,MATCH(I1965,'BCA Inputs'!$AW$14:$AW$54,0))*Q1965+INDEX('BCA Inputs'!$BJ$14:$BJ$54,MATCH(I1965,'BCA Inputs'!$AW$14:$AW$54,0))*F1965+INDEX('BCA Inputs'!$BK$14:$BK$54,MATCH(I1965,'BCA Inputs'!$AW$14:$AW$54,0))*G1965,"")),"")</f>
        <v/>
      </c>
      <c r="AA1965" s="237" t="str">
        <f t="shared" si="305"/>
        <v/>
      </c>
      <c r="AC1965" s="238" t="str">
        <f>IFERROR((K1965+R1965)+IF($B$3="NYSEG",INDEX('BCA Inputs'!$AI$14:$AI$54,MATCH(I1965,'BCA Inputs'!$M$14:$M$54,0))*P1965+INDEX('BCA Inputs'!$AJ$14:$AJ$54,MATCH(I1965,'BCA Inputs'!$M$14:$M$54,0))*Q1965,IF($B$3="RG&amp;E",INDEX('BCA Inputs'!$BR$14:$BR$54,MATCH(I1965,'BCA Inputs'!$AW$14:$AW$54,0))*P1965+INDEX('BCA Inputs'!$BS$14:$BS$54,MATCH(I1965,'BCA Inputs'!$AW$14:$AW$54,0))*Q1965,"")),"")</f>
        <v/>
      </c>
      <c r="AD1965" s="181" t="str">
        <f>IFERROR(IF($B$3="NYSEG",INDEX('BCA Inputs'!$AD$14:$AD$54,MATCH(I1965,'BCA Inputs'!$M$14:$M$54,0))*P1965+INDEX('BCA Inputs'!$AE$14:$AE$54,MATCH(I1965,'BCA Inputs'!$M$14:$M$54,0))*O1965+INDEX('BCA Inputs'!$AF$14:$AF$54,MATCH(I1965,'BCA Inputs'!$M$14:$M$54,0))*Q1965+INDEX('BCA Inputs'!$AG$14:$AG$54,MATCH(I1965,'BCA Inputs'!$M$14:$M$54,0))*F1965+INDEX('BCA Inputs'!$AH$14:$AH$54,MATCH(I1965,'BCA Inputs'!$M$14:$M$54,0))*G1965,IF($B$3="RG&amp;E",INDEX('BCA Inputs'!$BM$14:$BM$54,MATCH(I1965,'BCA Inputs'!$AW$14:$AW$54,0))*P1965+INDEX('BCA Inputs'!$BN$14:$BN$54,MATCH(I1965,'BCA Inputs'!$AW$14:$AW$54,0))*O1965+INDEX('BCA Inputs'!$BO$14:$BO$54,MATCH(I1965,'BCA Inputs'!$AW$14:$AW$54,0))*Q1965+INDEX('BCA Inputs'!$BP$14:$BP$54,MATCH(I1965,'BCA Inputs'!$AW$14:$AW$54,0))*F1965+INDEX('BCA Inputs'!$BQ$14:$BQ$54,MATCH(I1965,'BCA Inputs'!$AW$14:$AW$54,0))*G1965,"")),"")</f>
        <v/>
      </c>
      <c r="AE1965" s="237" t="str">
        <f t="shared" si="306"/>
        <v/>
      </c>
      <c r="AF1965" s="198">
        <f t="shared" si="308"/>
        <v>0</v>
      </c>
      <c r="AG1965" s="239">
        <f t="shared" si="309"/>
        <v>0</v>
      </c>
    </row>
    <row r="1966" spans="1:33">
      <c r="A1966" s="228"/>
      <c r="B1966" s="176"/>
      <c r="C1966" s="229"/>
      <c r="D1966" s="230"/>
      <c r="E1966" s="230"/>
      <c r="F1966" s="230"/>
      <c r="G1966" s="230"/>
      <c r="H1966" s="231"/>
      <c r="I1966" s="231"/>
      <c r="J1966" s="232"/>
      <c r="K1966" s="232"/>
      <c r="L1966" s="232"/>
      <c r="M1966" s="181">
        <f t="shared" si="307"/>
        <v>0</v>
      </c>
      <c r="N1966" s="181">
        <f>IF(H1966="",0,H1966*I1966*'Avoided Water Savings Cost'!$C$16)</f>
        <v>0</v>
      </c>
      <c r="O1966" s="545">
        <f>IF(C1966="",0,IF($B$3="NYSEG",C1966/(1-'Avoided Electric Costs 2020'!$W$21),IF($B$3="RG&amp;E",C1966/(1-'Avoided Electric Costs 2020'!$X$21),"")))</f>
        <v>0</v>
      </c>
      <c r="P1966" s="546">
        <f>IF(D1966="",0,IF($B$3="NYSEG",D1966/(1-'Avoided Electric Costs 2020'!$W$21),IF($B$3="RG&amp;E",D1966/(1-'Avoided Electric Costs 2020'!$X$21),"")))</f>
        <v>0</v>
      </c>
      <c r="Q1966" s="546">
        <f>IF(E1966="",0,IF($B$3="NYSEG",E1966/(1-'Avoided Natural Gas Costs 2020'!$J$34),IF($B$3="RG&amp;E",E1966/(1-'Avoided Natural Gas Costs 2020'!$K$34),"")))</f>
        <v>0</v>
      </c>
      <c r="R1966" s="233" t="str">
        <f>IFERROR(IF(P1966*'BCA Inputs'!$C$1+Q1966*'BCA Inputs'!$C$2+F1966*'BCA Inputs'!$C$2+G1966*'BCA Inputs'!$C$2=0,"",P1966*'BCA Inputs'!$C$1+Q1966*'BCA Inputs'!$C$2+F1966*'BCA Inputs'!$C$2+G1966*'BCA Inputs'!$C$2),"")</f>
        <v/>
      </c>
      <c r="S1966" s="181" t="str">
        <f t="shared" si="300"/>
        <v/>
      </c>
      <c r="T1966" s="181" t="str">
        <f>IFERROR(IF($B$3="NYSEG",(INDEX('BCA Inputs'!$N$14:$N$54,MATCH(I1966,'BCA Inputs'!$M$14:$M$54,0))*P1966+INDEX('BCA Inputs'!$O$14:$O$54,MATCH(I1966,'BCA Inputs'!$M$14:$M$54,0))*O1966+INDEX('BCA Inputs'!P:P,MATCH(I1966,'BCA Inputs'!M:M,0))*Q1966+INDEX('BCA Inputs'!Q:Q,MATCH(I1966,'BCA Inputs'!M:M,0))*F1966+INDEX('BCA Inputs'!R:R,MATCH(I1966,'BCA Inputs'!M:M,0))*G1966)+L1966+N1966,IF($B$3="RG&amp;E",(INDEX('BCA Inputs'!$AX$14:$AX$54,MATCH(I1966,'BCA Inputs'!$AW$14:$AW$54,0))*P1966+INDEX('BCA Inputs'!$AY$14:$AY$54,MATCH(I1966,'BCA Inputs'!$AW$14:$AW$54,0))*O1966+INDEX('BCA Inputs'!$AZ$14:$AZ$54,MATCH(I1966,'BCA Inputs'!$AW$14:$AW$54,0))*Q1966+INDEX('BCA Inputs'!$BA$14:$BA$54,MATCH(I1966,'BCA Inputs'!$AW$14:$AW$54,0))*F1966+INDEX('BCA Inputs'!$BB$14:$BB$54,MATCH(I1966,'BCA Inputs'!$AW$14:$AW$54,0))*G1966)+L1966+N1966,"")),"")</f>
        <v/>
      </c>
      <c r="U1966" s="234" t="str">
        <f t="shared" si="301"/>
        <v/>
      </c>
      <c r="V1966" s="234" t="str">
        <f t="shared" si="302"/>
        <v/>
      </c>
      <c r="W1966" s="234" t="str">
        <f t="shared" si="303"/>
        <v/>
      </c>
      <c r="Y1966" s="235" t="str">
        <f t="shared" si="304"/>
        <v/>
      </c>
      <c r="Z1966" s="236" t="str">
        <f>IFERROR(IF($B$3="NYSEG",INDEX('BCA Inputs'!$X$14:$X$54,MATCH(I1966,'BCA Inputs'!$M$14:$M$54,0))*P1966+INDEX('BCA Inputs'!$Y$14:$Y$54,MATCH(I1966,'BCA Inputs'!$M$14:$M$54,0))*O1966+INDEX('BCA Inputs'!$Z$14:$Z$54,MATCH(I1966,'BCA Inputs'!$M$14:$M$54,0))*Q1966+INDEX('BCA Inputs'!$AA$14:$AA$54,MATCH(I1966,'BCA Inputs'!$M$14:$M$54,0))*F1966+INDEX('BCA Inputs'!$AB$14:$AB$54,MATCH(I1966,'BCA Inputs'!$M$14:$M$54,0))*G1966,IF($B$3="RG&amp;E",INDEX('BCA Inputs'!$BG$14:$BG$54,MATCH(I1966,'BCA Inputs'!$AW$14:$AW$54,0))*P1966+INDEX('BCA Inputs'!$BH$14:$BH$54,MATCH(I1966,'BCA Inputs'!$AW$14:$AW$54,0))*O1966+INDEX('BCA Inputs'!$BI$14:$BI$54,MATCH(I1966,'BCA Inputs'!$AW$14:$AW$54,0))*Q1966+INDEX('BCA Inputs'!$BJ$14:$BJ$54,MATCH(I1966,'BCA Inputs'!$AW$14:$AW$54,0))*F1966+INDEX('BCA Inputs'!$BK$14:$BK$54,MATCH(I1966,'BCA Inputs'!$AW$14:$AW$54,0))*G1966,"")),"")</f>
        <v/>
      </c>
      <c r="AA1966" s="237" t="str">
        <f t="shared" si="305"/>
        <v/>
      </c>
      <c r="AC1966" s="238" t="str">
        <f>IFERROR((K1966+R1966)+IF($B$3="NYSEG",INDEX('BCA Inputs'!$AI$14:$AI$54,MATCH(I1966,'BCA Inputs'!$M$14:$M$54,0))*P1966+INDEX('BCA Inputs'!$AJ$14:$AJ$54,MATCH(I1966,'BCA Inputs'!$M$14:$M$54,0))*Q1966,IF($B$3="RG&amp;E",INDEX('BCA Inputs'!$BR$14:$BR$54,MATCH(I1966,'BCA Inputs'!$AW$14:$AW$54,0))*P1966+INDEX('BCA Inputs'!$BS$14:$BS$54,MATCH(I1966,'BCA Inputs'!$AW$14:$AW$54,0))*Q1966,"")),"")</f>
        <v/>
      </c>
      <c r="AD1966" s="181" t="str">
        <f>IFERROR(IF($B$3="NYSEG",INDEX('BCA Inputs'!$AD$14:$AD$54,MATCH(I1966,'BCA Inputs'!$M$14:$M$54,0))*P1966+INDEX('BCA Inputs'!$AE$14:$AE$54,MATCH(I1966,'BCA Inputs'!$M$14:$M$54,0))*O1966+INDEX('BCA Inputs'!$AF$14:$AF$54,MATCH(I1966,'BCA Inputs'!$M$14:$M$54,0))*Q1966+INDEX('BCA Inputs'!$AG$14:$AG$54,MATCH(I1966,'BCA Inputs'!$M$14:$M$54,0))*F1966+INDEX('BCA Inputs'!$AH$14:$AH$54,MATCH(I1966,'BCA Inputs'!$M$14:$M$54,0))*G1966,IF($B$3="RG&amp;E",INDEX('BCA Inputs'!$BM$14:$BM$54,MATCH(I1966,'BCA Inputs'!$AW$14:$AW$54,0))*P1966+INDEX('BCA Inputs'!$BN$14:$BN$54,MATCH(I1966,'BCA Inputs'!$AW$14:$AW$54,0))*O1966+INDEX('BCA Inputs'!$BO$14:$BO$54,MATCH(I1966,'BCA Inputs'!$AW$14:$AW$54,0))*Q1966+INDEX('BCA Inputs'!$BP$14:$BP$54,MATCH(I1966,'BCA Inputs'!$AW$14:$AW$54,0))*F1966+INDEX('BCA Inputs'!$BQ$14:$BQ$54,MATCH(I1966,'BCA Inputs'!$AW$14:$AW$54,0))*G1966,"")),"")</f>
        <v/>
      </c>
      <c r="AE1966" s="237" t="str">
        <f t="shared" si="306"/>
        <v/>
      </c>
      <c r="AF1966" s="198">
        <f t="shared" si="308"/>
        <v>0</v>
      </c>
      <c r="AG1966" s="239">
        <f t="shared" si="309"/>
        <v>0</v>
      </c>
    </row>
    <row r="1967" spans="1:33">
      <c r="A1967" s="228"/>
      <c r="B1967" s="176"/>
      <c r="C1967" s="229"/>
      <c r="D1967" s="230"/>
      <c r="E1967" s="230"/>
      <c r="F1967" s="230"/>
      <c r="G1967" s="230"/>
      <c r="H1967" s="231"/>
      <c r="I1967" s="231"/>
      <c r="J1967" s="232"/>
      <c r="K1967" s="232"/>
      <c r="L1967" s="232"/>
      <c r="M1967" s="181">
        <f t="shared" si="307"/>
        <v>0</v>
      </c>
      <c r="N1967" s="181">
        <f>IF(H1967="",0,H1967*I1967*'Avoided Water Savings Cost'!$C$16)</f>
        <v>0</v>
      </c>
      <c r="O1967" s="545">
        <f>IF(C1967="",0,IF($B$3="NYSEG",C1967/(1-'Avoided Electric Costs 2020'!$W$21),IF($B$3="RG&amp;E",C1967/(1-'Avoided Electric Costs 2020'!$X$21),"")))</f>
        <v>0</v>
      </c>
      <c r="P1967" s="546">
        <f>IF(D1967="",0,IF($B$3="NYSEG",D1967/(1-'Avoided Electric Costs 2020'!$W$21),IF($B$3="RG&amp;E",D1967/(1-'Avoided Electric Costs 2020'!$X$21),"")))</f>
        <v>0</v>
      </c>
      <c r="Q1967" s="546">
        <f>IF(E1967="",0,IF($B$3="NYSEG",E1967/(1-'Avoided Natural Gas Costs 2020'!$J$34),IF($B$3="RG&amp;E",E1967/(1-'Avoided Natural Gas Costs 2020'!$K$34),"")))</f>
        <v>0</v>
      </c>
      <c r="R1967" s="233" t="str">
        <f>IFERROR(IF(P1967*'BCA Inputs'!$C$1+Q1967*'BCA Inputs'!$C$2+F1967*'BCA Inputs'!$C$2+G1967*'BCA Inputs'!$C$2=0,"",P1967*'BCA Inputs'!$C$1+Q1967*'BCA Inputs'!$C$2+F1967*'BCA Inputs'!$C$2+G1967*'BCA Inputs'!$C$2),"")</f>
        <v/>
      </c>
      <c r="S1967" s="181" t="str">
        <f t="shared" si="300"/>
        <v/>
      </c>
      <c r="T1967" s="181" t="str">
        <f>IFERROR(IF($B$3="NYSEG",(INDEX('BCA Inputs'!$N$14:$N$54,MATCH(I1967,'BCA Inputs'!$M$14:$M$54,0))*P1967+INDEX('BCA Inputs'!$O$14:$O$54,MATCH(I1967,'BCA Inputs'!$M$14:$M$54,0))*O1967+INDEX('BCA Inputs'!P:P,MATCH(I1967,'BCA Inputs'!M:M,0))*Q1967+INDEX('BCA Inputs'!Q:Q,MATCH(I1967,'BCA Inputs'!M:M,0))*F1967+INDEX('BCA Inputs'!R:R,MATCH(I1967,'BCA Inputs'!M:M,0))*G1967)+L1967+N1967,IF($B$3="RG&amp;E",(INDEX('BCA Inputs'!$AX$14:$AX$54,MATCH(I1967,'BCA Inputs'!$AW$14:$AW$54,0))*P1967+INDEX('BCA Inputs'!$AY$14:$AY$54,MATCH(I1967,'BCA Inputs'!$AW$14:$AW$54,0))*O1967+INDEX('BCA Inputs'!$AZ$14:$AZ$54,MATCH(I1967,'BCA Inputs'!$AW$14:$AW$54,0))*Q1967+INDEX('BCA Inputs'!$BA$14:$BA$54,MATCH(I1967,'BCA Inputs'!$AW$14:$AW$54,0))*F1967+INDEX('BCA Inputs'!$BB$14:$BB$54,MATCH(I1967,'BCA Inputs'!$AW$14:$AW$54,0))*G1967)+L1967+N1967,"")),"")</f>
        <v/>
      </c>
      <c r="U1967" s="234" t="str">
        <f t="shared" si="301"/>
        <v/>
      </c>
      <c r="V1967" s="234" t="str">
        <f t="shared" si="302"/>
        <v/>
      </c>
      <c r="W1967" s="234" t="str">
        <f t="shared" si="303"/>
        <v/>
      </c>
      <c r="Y1967" s="235" t="str">
        <f t="shared" si="304"/>
        <v/>
      </c>
      <c r="Z1967" s="236" t="str">
        <f>IFERROR(IF($B$3="NYSEG",INDEX('BCA Inputs'!$X$14:$X$54,MATCH(I1967,'BCA Inputs'!$M$14:$M$54,0))*P1967+INDEX('BCA Inputs'!$Y$14:$Y$54,MATCH(I1967,'BCA Inputs'!$M$14:$M$54,0))*O1967+INDEX('BCA Inputs'!$Z$14:$Z$54,MATCH(I1967,'BCA Inputs'!$M$14:$M$54,0))*Q1967+INDEX('BCA Inputs'!$AA$14:$AA$54,MATCH(I1967,'BCA Inputs'!$M$14:$M$54,0))*F1967+INDEX('BCA Inputs'!$AB$14:$AB$54,MATCH(I1967,'BCA Inputs'!$M$14:$M$54,0))*G1967,IF($B$3="RG&amp;E",INDEX('BCA Inputs'!$BG$14:$BG$54,MATCH(I1967,'BCA Inputs'!$AW$14:$AW$54,0))*P1967+INDEX('BCA Inputs'!$BH$14:$BH$54,MATCH(I1967,'BCA Inputs'!$AW$14:$AW$54,0))*O1967+INDEX('BCA Inputs'!$BI$14:$BI$54,MATCH(I1967,'BCA Inputs'!$AW$14:$AW$54,0))*Q1967+INDEX('BCA Inputs'!$BJ$14:$BJ$54,MATCH(I1967,'BCA Inputs'!$AW$14:$AW$54,0))*F1967+INDEX('BCA Inputs'!$BK$14:$BK$54,MATCH(I1967,'BCA Inputs'!$AW$14:$AW$54,0))*G1967,"")),"")</f>
        <v/>
      </c>
      <c r="AA1967" s="237" t="str">
        <f t="shared" si="305"/>
        <v/>
      </c>
      <c r="AC1967" s="238" t="str">
        <f>IFERROR((K1967+R1967)+IF($B$3="NYSEG",INDEX('BCA Inputs'!$AI$14:$AI$54,MATCH(I1967,'BCA Inputs'!$M$14:$M$54,0))*P1967+INDEX('BCA Inputs'!$AJ$14:$AJ$54,MATCH(I1967,'BCA Inputs'!$M$14:$M$54,0))*Q1967,IF($B$3="RG&amp;E",INDEX('BCA Inputs'!$BR$14:$BR$54,MATCH(I1967,'BCA Inputs'!$AW$14:$AW$54,0))*P1967+INDEX('BCA Inputs'!$BS$14:$BS$54,MATCH(I1967,'BCA Inputs'!$AW$14:$AW$54,0))*Q1967,"")),"")</f>
        <v/>
      </c>
      <c r="AD1967" s="181" t="str">
        <f>IFERROR(IF($B$3="NYSEG",INDEX('BCA Inputs'!$AD$14:$AD$54,MATCH(I1967,'BCA Inputs'!$M$14:$M$54,0))*P1967+INDEX('BCA Inputs'!$AE$14:$AE$54,MATCH(I1967,'BCA Inputs'!$M$14:$M$54,0))*O1967+INDEX('BCA Inputs'!$AF$14:$AF$54,MATCH(I1967,'BCA Inputs'!$M$14:$M$54,0))*Q1967+INDEX('BCA Inputs'!$AG$14:$AG$54,MATCH(I1967,'BCA Inputs'!$M$14:$M$54,0))*F1967+INDEX('BCA Inputs'!$AH$14:$AH$54,MATCH(I1967,'BCA Inputs'!$M$14:$M$54,0))*G1967,IF($B$3="RG&amp;E",INDEX('BCA Inputs'!$BM$14:$BM$54,MATCH(I1967,'BCA Inputs'!$AW$14:$AW$54,0))*P1967+INDEX('BCA Inputs'!$BN$14:$BN$54,MATCH(I1967,'BCA Inputs'!$AW$14:$AW$54,0))*O1967+INDEX('BCA Inputs'!$BO$14:$BO$54,MATCH(I1967,'BCA Inputs'!$AW$14:$AW$54,0))*Q1967+INDEX('BCA Inputs'!$BP$14:$BP$54,MATCH(I1967,'BCA Inputs'!$AW$14:$AW$54,0))*F1967+INDEX('BCA Inputs'!$BQ$14:$BQ$54,MATCH(I1967,'BCA Inputs'!$AW$14:$AW$54,0))*G1967,"")),"")</f>
        <v/>
      </c>
      <c r="AE1967" s="237" t="str">
        <f t="shared" si="306"/>
        <v/>
      </c>
      <c r="AF1967" s="198">
        <f t="shared" si="308"/>
        <v>0</v>
      </c>
      <c r="AG1967" s="239">
        <f t="shared" si="309"/>
        <v>0</v>
      </c>
    </row>
    <row r="1968" spans="1:33">
      <c r="A1968" s="228"/>
      <c r="B1968" s="176"/>
      <c r="C1968" s="229"/>
      <c r="D1968" s="230"/>
      <c r="E1968" s="230"/>
      <c r="F1968" s="230"/>
      <c r="G1968" s="230"/>
      <c r="H1968" s="231"/>
      <c r="I1968" s="231"/>
      <c r="J1968" s="232"/>
      <c r="K1968" s="232"/>
      <c r="L1968" s="232"/>
      <c r="M1968" s="181">
        <f t="shared" si="307"/>
        <v>0</v>
      </c>
      <c r="N1968" s="181">
        <f>IF(H1968="",0,H1968*I1968*'Avoided Water Savings Cost'!$C$16)</f>
        <v>0</v>
      </c>
      <c r="O1968" s="545">
        <f>IF(C1968="",0,IF($B$3="NYSEG",C1968/(1-'Avoided Electric Costs 2020'!$W$21),IF($B$3="RG&amp;E",C1968/(1-'Avoided Electric Costs 2020'!$X$21),"")))</f>
        <v>0</v>
      </c>
      <c r="P1968" s="546">
        <f>IF(D1968="",0,IF($B$3="NYSEG",D1968/(1-'Avoided Electric Costs 2020'!$W$21),IF($B$3="RG&amp;E",D1968/(1-'Avoided Electric Costs 2020'!$X$21),"")))</f>
        <v>0</v>
      </c>
      <c r="Q1968" s="546">
        <f>IF(E1968="",0,IF($B$3="NYSEG",E1968/(1-'Avoided Natural Gas Costs 2020'!$J$34),IF($B$3="RG&amp;E",E1968/(1-'Avoided Natural Gas Costs 2020'!$K$34),"")))</f>
        <v>0</v>
      </c>
      <c r="R1968" s="233" t="str">
        <f>IFERROR(IF(P1968*'BCA Inputs'!$C$1+Q1968*'BCA Inputs'!$C$2+F1968*'BCA Inputs'!$C$2+G1968*'BCA Inputs'!$C$2=0,"",P1968*'BCA Inputs'!$C$1+Q1968*'BCA Inputs'!$C$2+F1968*'BCA Inputs'!$C$2+G1968*'BCA Inputs'!$C$2),"")</f>
        <v/>
      </c>
      <c r="S1968" s="181" t="str">
        <f t="shared" si="300"/>
        <v/>
      </c>
      <c r="T1968" s="181" t="str">
        <f>IFERROR(IF($B$3="NYSEG",(INDEX('BCA Inputs'!$N$14:$N$54,MATCH(I1968,'BCA Inputs'!$M$14:$M$54,0))*P1968+INDEX('BCA Inputs'!$O$14:$O$54,MATCH(I1968,'BCA Inputs'!$M$14:$M$54,0))*O1968+INDEX('BCA Inputs'!P:P,MATCH(I1968,'BCA Inputs'!M:M,0))*Q1968+INDEX('BCA Inputs'!Q:Q,MATCH(I1968,'BCA Inputs'!M:M,0))*F1968+INDEX('BCA Inputs'!R:R,MATCH(I1968,'BCA Inputs'!M:M,0))*G1968)+L1968+N1968,IF($B$3="RG&amp;E",(INDEX('BCA Inputs'!$AX$14:$AX$54,MATCH(I1968,'BCA Inputs'!$AW$14:$AW$54,0))*P1968+INDEX('BCA Inputs'!$AY$14:$AY$54,MATCH(I1968,'BCA Inputs'!$AW$14:$AW$54,0))*O1968+INDEX('BCA Inputs'!$AZ$14:$AZ$54,MATCH(I1968,'BCA Inputs'!$AW$14:$AW$54,0))*Q1968+INDEX('BCA Inputs'!$BA$14:$BA$54,MATCH(I1968,'BCA Inputs'!$AW$14:$AW$54,0))*F1968+INDEX('BCA Inputs'!$BB$14:$BB$54,MATCH(I1968,'BCA Inputs'!$AW$14:$AW$54,0))*G1968)+L1968+N1968,"")),"")</f>
        <v/>
      </c>
      <c r="U1968" s="234" t="str">
        <f t="shared" si="301"/>
        <v/>
      </c>
      <c r="V1968" s="234" t="str">
        <f t="shared" si="302"/>
        <v/>
      </c>
      <c r="W1968" s="234" t="str">
        <f t="shared" si="303"/>
        <v/>
      </c>
      <c r="Y1968" s="235" t="str">
        <f t="shared" si="304"/>
        <v/>
      </c>
      <c r="Z1968" s="236" t="str">
        <f>IFERROR(IF($B$3="NYSEG",INDEX('BCA Inputs'!$X$14:$X$54,MATCH(I1968,'BCA Inputs'!$M$14:$M$54,0))*P1968+INDEX('BCA Inputs'!$Y$14:$Y$54,MATCH(I1968,'BCA Inputs'!$M$14:$M$54,0))*O1968+INDEX('BCA Inputs'!$Z$14:$Z$54,MATCH(I1968,'BCA Inputs'!$M$14:$M$54,0))*Q1968+INDEX('BCA Inputs'!$AA$14:$AA$54,MATCH(I1968,'BCA Inputs'!$M$14:$M$54,0))*F1968+INDEX('BCA Inputs'!$AB$14:$AB$54,MATCH(I1968,'BCA Inputs'!$M$14:$M$54,0))*G1968,IF($B$3="RG&amp;E",INDEX('BCA Inputs'!$BG$14:$BG$54,MATCH(I1968,'BCA Inputs'!$AW$14:$AW$54,0))*P1968+INDEX('BCA Inputs'!$BH$14:$BH$54,MATCH(I1968,'BCA Inputs'!$AW$14:$AW$54,0))*O1968+INDEX('BCA Inputs'!$BI$14:$BI$54,MATCH(I1968,'BCA Inputs'!$AW$14:$AW$54,0))*Q1968+INDEX('BCA Inputs'!$BJ$14:$BJ$54,MATCH(I1968,'BCA Inputs'!$AW$14:$AW$54,0))*F1968+INDEX('BCA Inputs'!$BK$14:$BK$54,MATCH(I1968,'BCA Inputs'!$AW$14:$AW$54,0))*G1968,"")),"")</f>
        <v/>
      </c>
      <c r="AA1968" s="237" t="str">
        <f t="shared" si="305"/>
        <v/>
      </c>
      <c r="AC1968" s="238" t="str">
        <f>IFERROR((K1968+R1968)+IF($B$3="NYSEG",INDEX('BCA Inputs'!$AI$14:$AI$54,MATCH(I1968,'BCA Inputs'!$M$14:$M$54,0))*P1968+INDEX('BCA Inputs'!$AJ$14:$AJ$54,MATCH(I1968,'BCA Inputs'!$M$14:$M$54,0))*Q1968,IF($B$3="RG&amp;E",INDEX('BCA Inputs'!$BR$14:$BR$54,MATCH(I1968,'BCA Inputs'!$AW$14:$AW$54,0))*P1968+INDEX('BCA Inputs'!$BS$14:$BS$54,MATCH(I1968,'BCA Inputs'!$AW$14:$AW$54,0))*Q1968,"")),"")</f>
        <v/>
      </c>
      <c r="AD1968" s="181" t="str">
        <f>IFERROR(IF($B$3="NYSEG",INDEX('BCA Inputs'!$AD$14:$AD$54,MATCH(I1968,'BCA Inputs'!$M$14:$M$54,0))*P1968+INDEX('BCA Inputs'!$AE$14:$AE$54,MATCH(I1968,'BCA Inputs'!$M$14:$M$54,0))*O1968+INDEX('BCA Inputs'!$AF$14:$AF$54,MATCH(I1968,'BCA Inputs'!$M$14:$M$54,0))*Q1968+INDEX('BCA Inputs'!$AG$14:$AG$54,MATCH(I1968,'BCA Inputs'!$M$14:$M$54,0))*F1968+INDEX('BCA Inputs'!$AH$14:$AH$54,MATCH(I1968,'BCA Inputs'!$M$14:$M$54,0))*G1968,IF($B$3="RG&amp;E",INDEX('BCA Inputs'!$BM$14:$BM$54,MATCH(I1968,'BCA Inputs'!$AW$14:$AW$54,0))*P1968+INDEX('BCA Inputs'!$BN$14:$BN$54,MATCH(I1968,'BCA Inputs'!$AW$14:$AW$54,0))*O1968+INDEX('BCA Inputs'!$BO$14:$BO$54,MATCH(I1968,'BCA Inputs'!$AW$14:$AW$54,0))*Q1968+INDEX('BCA Inputs'!$BP$14:$BP$54,MATCH(I1968,'BCA Inputs'!$AW$14:$AW$54,0))*F1968+INDEX('BCA Inputs'!$BQ$14:$BQ$54,MATCH(I1968,'BCA Inputs'!$AW$14:$AW$54,0))*G1968,"")),"")</f>
        <v/>
      </c>
      <c r="AE1968" s="237" t="str">
        <f t="shared" si="306"/>
        <v/>
      </c>
      <c r="AF1968" s="198">
        <f t="shared" si="308"/>
        <v>0</v>
      </c>
      <c r="AG1968" s="239">
        <f t="shared" si="309"/>
        <v>0</v>
      </c>
    </row>
    <row r="1969" spans="1:33">
      <c r="A1969" s="228"/>
      <c r="B1969" s="176"/>
      <c r="C1969" s="229"/>
      <c r="D1969" s="230"/>
      <c r="E1969" s="230"/>
      <c r="F1969" s="230"/>
      <c r="G1969" s="230"/>
      <c r="H1969" s="231"/>
      <c r="I1969" s="231"/>
      <c r="J1969" s="232"/>
      <c r="K1969" s="232"/>
      <c r="L1969" s="232"/>
      <c r="M1969" s="181">
        <f t="shared" si="307"/>
        <v>0</v>
      </c>
      <c r="N1969" s="181">
        <f>IF(H1969="",0,H1969*I1969*'Avoided Water Savings Cost'!$C$16)</f>
        <v>0</v>
      </c>
      <c r="O1969" s="545">
        <f>IF(C1969="",0,IF($B$3="NYSEG",C1969/(1-'Avoided Electric Costs 2020'!$W$21),IF($B$3="RG&amp;E",C1969/(1-'Avoided Electric Costs 2020'!$X$21),"")))</f>
        <v>0</v>
      </c>
      <c r="P1969" s="546">
        <f>IF(D1969="",0,IF($B$3="NYSEG",D1969/(1-'Avoided Electric Costs 2020'!$W$21),IF($B$3="RG&amp;E",D1969/(1-'Avoided Electric Costs 2020'!$X$21),"")))</f>
        <v>0</v>
      </c>
      <c r="Q1969" s="546">
        <f>IF(E1969="",0,IF($B$3="NYSEG",E1969/(1-'Avoided Natural Gas Costs 2020'!$J$34),IF($B$3="RG&amp;E",E1969/(1-'Avoided Natural Gas Costs 2020'!$K$34),"")))</f>
        <v>0</v>
      </c>
      <c r="R1969" s="233" t="str">
        <f>IFERROR(IF(P1969*'BCA Inputs'!$C$1+Q1969*'BCA Inputs'!$C$2+F1969*'BCA Inputs'!$C$2+G1969*'BCA Inputs'!$C$2=0,"",P1969*'BCA Inputs'!$C$1+Q1969*'BCA Inputs'!$C$2+F1969*'BCA Inputs'!$C$2+G1969*'BCA Inputs'!$C$2),"")</f>
        <v/>
      </c>
      <c r="S1969" s="181" t="str">
        <f t="shared" si="300"/>
        <v/>
      </c>
      <c r="T1969" s="181" t="str">
        <f>IFERROR(IF($B$3="NYSEG",(INDEX('BCA Inputs'!$N$14:$N$54,MATCH(I1969,'BCA Inputs'!$M$14:$M$54,0))*P1969+INDEX('BCA Inputs'!$O$14:$O$54,MATCH(I1969,'BCA Inputs'!$M$14:$M$54,0))*O1969+INDEX('BCA Inputs'!P:P,MATCH(I1969,'BCA Inputs'!M:M,0))*Q1969+INDEX('BCA Inputs'!Q:Q,MATCH(I1969,'BCA Inputs'!M:M,0))*F1969+INDEX('BCA Inputs'!R:R,MATCH(I1969,'BCA Inputs'!M:M,0))*G1969)+L1969+N1969,IF($B$3="RG&amp;E",(INDEX('BCA Inputs'!$AX$14:$AX$54,MATCH(I1969,'BCA Inputs'!$AW$14:$AW$54,0))*P1969+INDEX('BCA Inputs'!$AY$14:$AY$54,MATCH(I1969,'BCA Inputs'!$AW$14:$AW$54,0))*O1969+INDEX('BCA Inputs'!$AZ$14:$AZ$54,MATCH(I1969,'BCA Inputs'!$AW$14:$AW$54,0))*Q1969+INDEX('BCA Inputs'!$BA$14:$BA$54,MATCH(I1969,'BCA Inputs'!$AW$14:$AW$54,0))*F1969+INDEX('BCA Inputs'!$BB$14:$BB$54,MATCH(I1969,'BCA Inputs'!$AW$14:$AW$54,0))*G1969)+L1969+N1969,"")),"")</f>
        <v/>
      </c>
      <c r="U1969" s="234" t="str">
        <f t="shared" si="301"/>
        <v/>
      </c>
      <c r="V1969" s="234" t="str">
        <f t="shared" si="302"/>
        <v/>
      </c>
      <c r="W1969" s="234" t="str">
        <f t="shared" si="303"/>
        <v/>
      </c>
      <c r="Y1969" s="235" t="str">
        <f t="shared" si="304"/>
        <v/>
      </c>
      <c r="Z1969" s="236" t="str">
        <f>IFERROR(IF($B$3="NYSEG",INDEX('BCA Inputs'!$X$14:$X$54,MATCH(I1969,'BCA Inputs'!$M$14:$M$54,0))*P1969+INDEX('BCA Inputs'!$Y$14:$Y$54,MATCH(I1969,'BCA Inputs'!$M$14:$M$54,0))*O1969+INDEX('BCA Inputs'!$Z$14:$Z$54,MATCH(I1969,'BCA Inputs'!$M$14:$M$54,0))*Q1969+INDEX('BCA Inputs'!$AA$14:$AA$54,MATCH(I1969,'BCA Inputs'!$M$14:$M$54,0))*F1969+INDEX('BCA Inputs'!$AB$14:$AB$54,MATCH(I1969,'BCA Inputs'!$M$14:$M$54,0))*G1969,IF($B$3="RG&amp;E",INDEX('BCA Inputs'!$BG$14:$BG$54,MATCH(I1969,'BCA Inputs'!$AW$14:$AW$54,0))*P1969+INDEX('BCA Inputs'!$BH$14:$BH$54,MATCH(I1969,'BCA Inputs'!$AW$14:$AW$54,0))*O1969+INDEX('BCA Inputs'!$BI$14:$BI$54,MATCH(I1969,'BCA Inputs'!$AW$14:$AW$54,0))*Q1969+INDEX('BCA Inputs'!$BJ$14:$BJ$54,MATCH(I1969,'BCA Inputs'!$AW$14:$AW$54,0))*F1969+INDEX('BCA Inputs'!$BK$14:$BK$54,MATCH(I1969,'BCA Inputs'!$AW$14:$AW$54,0))*G1969,"")),"")</f>
        <v/>
      </c>
      <c r="AA1969" s="237" t="str">
        <f t="shared" si="305"/>
        <v/>
      </c>
      <c r="AC1969" s="238" t="str">
        <f>IFERROR((K1969+R1969)+IF($B$3="NYSEG",INDEX('BCA Inputs'!$AI$14:$AI$54,MATCH(I1969,'BCA Inputs'!$M$14:$M$54,0))*P1969+INDEX('BCA Inputs'!$AJ$14:$AJ$54,MATCH(I1969,'BCA Inputs'!$M$14:$M$54,0))*Q1969,IF($B$3="RG&amp;E",INDEX('BCA Inputs'!$BR$14:$BR$54,MATCH(I1969,'BCA Inputs'!$AW$14:$AW$54,0))*P1969+INDEX('BCA Inputs'!$BS$14:$BS$54,MATCH(I1969,'BCA Inputs'!$AW$14:$AW$54,0))*Q1969,"")),"")</f>
        <v/>
      </c>
      <c r="AD1969" s="181" t="str">
        <f>IFERROR(IF($B$3="NYSEG",INDEX('BCA Inputs'!$AD$14:$AD$54,MATCH(I1969,'BCA Inputs'!$M$14:$M$54,0))*P1969+INDEX('BCA Inputs'!$AE$14:$AE$54,MATCH(I1969,'BCA Inputs'!$M$14:$M$54,0))*O1969+INDEX('BCA Inputs'!$AF$14:$AF$54,MATCH(I1969,'BCA Inputs'!$M$14:$M$54,0))*Q1969+INDEX('BCA Inputs'!$AG$14:$AG$54,MATCH(I1969,'BCA Inputs'!$M$14:$M$54,0))*F1969+INDEX('BCA Inputs'!$AH$14:$AH$54,MATCH(I1969,'BCA Inputs'!$M$14:$M$54,0))*G1969,IF($B$3="RG&amp;E",INDEX('BCA Inputs'!$BM$14:$BM$54,MATCH(I1969,'BCA Inputs'!$AW$14:$AW$54,0))*P1969+INDEX('BCA Inputs'!$BN$14:$BN$54,MATCH(I1969,'BCA Inputs'!$AW$14:$AW$54,0))*O1969+INDEX('BCA Inputs'!$BO$14:$BO$54,MATCH(I1969,'BCA Inputs'!$AW$14:$AW$54,0))*Q1969+INDEX('BCA Inputs'!$BP$14:$BP$54,MATCH(I1969,'BCA Inputs'!$AW$14:$AW$54,0))*F1969+INDEX('BCA Inputs'!$BQ$14:$BQ$54,MATCH(I1969,'BCA Inputs'!$AW$14:$AW$54,0))*G1969,"")),"")</f>
        <v/>
      </c>
      <c r="AE1969" s="237" t="str">
        <f t="shared" si="306"/>
        <v/>
      </c>
      <c r="AF1969" s="198">
        <f t="shared" si="308"/>
        <v>0</v>
      </c>
      <c r="AG1969" s="239">
        <f t="shared" si="309"/>
        <v>0</v>
      </c>
    </row>
    <row r="1970" spans="1:33">
      <c r="A1970" s="228"/>
      <c r="B1970" s="176"/>
      <c r="C1970" s="229"/>
      <c r="D1970" s="230"/>
      <c r="E1970" s="230"/>
      <c r="F1970" s="230"/>
      <c r="G1970" s="230"/>
      <c r="H1970" s="231"/>
      <c r="I1970" s="231"/>
      <c r="J1970" s="232"/>
      <c r="K1970" s="232"/>
      <c r="L1970" s="232"/>
      <c r="M1970" s="181">
        <f t="shared" si="307"/>
        <v>0</v>
      </c>
      <c r="N1970" s="181">
        <f>IF(H1970="",0,H1970*I1970*'Avoided Water Savings Cost'!$C$16)</f>
        <v>0</v>
      </c>
      <c r="O1970" s="545">
        <f>IF(C1970="",0,IF($B$3="NYSEG",C1970/(1-'Avoided Electric Costs 2020'!$W$21),IF($B$3="RG&amp;E",C1970/(1-'Avoided Electric Costs 2020'!$X$21),"")))</f>
        <v>0</v>
      </c>
      <c r="P1970" s="546">
        <f>IF(D1970="",0,IF($B$3="NYSEG",D1970/(1-'Avoided Electric Costs 2020'!$W$21),IF($B$3="RG&amp;E",D1970/(1-'Avoided Electric Costs 2020'!$X$21),"")))</f>
        <v>0</v>
      </c>
      <c r="Q1970" s="546">
        <f>IF(E1970="",0,IF($B$3="NYSEG",E1970/(1-'Avoided Natural Gas Costs 2020'!$J$34),IF($B$3="RG&amp;E",E1970/(1-'Avoided Natural Gas Costs 2020'!$K$34),"")))</f>
        <v>0</v>
      </c>
      <c r="R1970" s="233" t="str">
        <f>IFERROR(IF(P1970*'BCA Inputs'!$C$1+Q1970*'BCA Inputs'!$C$2+F1970*'BCA Inputs'!$C$2+G1970*'BCA Inputs'!$C$2=0,"",P1970*'BCA Inputs'!$C$1+Q1970*'BCA Inputs'!$C$2+F1970*'BCA Inputs'!$C$2+G1970*'BCA Inputs'!$C$2),"")</f>
        <v/>
      </c>
      <c r="S1970" s="181" t="str">
        <f t="shared" si="300"/>
        <v/>
      </c>
      <c r="T1970" s="181" t="str">
        <f>IFERROR(IF($B$3="NYSEG",(INDEX('BCA Inputs'!$N$14:$N$54,MATCH(I1970,'BCA Inputs'!$M$14:$M$54,0))*P1970+INDEX('BCA Inputs'!$O$14:$O$54,MATCH(I1970,'BCA Inputs'!$M$14:$M$54,0))*O1970+INDEX('BCA Inputs'!P:P,MATCH(I1970,'BCA Inputs'!M:M,0))*Q1970+INDEX('BCA Inputs'!Q:Q,MATCH(I1970,'BCA Inputs'!M:M,0))*F1970+INDEX('BCA Inputs'!R:R,MATCH(I1970,'BCA Inputs'!M:M,0))*G1970)+L1970+N1970,IF($B$3="RG&amp;E",(INDEX('BCA Inputs'!$AX$14:$AX$54,MATCH(I1970,'BCA Inputs'!$AW$14:$AW$54,0))*P1970+INDEX('BCA Inputs'!$AY$14:$AY$54,MATCH(I1970,'BCA Inputs'!$AW$14:$AW$54,0))*O1970+INDEX('BCA Inputs'!$AZ$14:$AZ$54,MATCH(I1970,'BCA Inputs'!$AW$14:$AW$54,0))*Q1970+INDEX('BCA Inputs'!$BA$14:$BA$54,MATCH(I1970,'BCA Inputs'!$AW$14:$AW$54,0))*F1970+INDEX('BCA Inputs'!$BB$14:$BB$54,MATCH(I1970,'BCA Inputs'!$AW$14:$AW$54,0))*G1970)+L1970+N1970,"")),"")</f>
        <v/>
      </c>
      <c r="U1970" s="234" t="str">
        <f t="shared" si="301"/>
        <v/>
      </c>
      <c r="V1970" s="234" t="str">
        <f t="shared" si="302"/>
        <v/>
      </c>
      <c r="W1970" s="234" t="str">
        <f t="shared" si="303"/>
        <v/>
      </c>
      <c r="Y1970" s="235" t="str">
        <f t="shared" si="304"/>
        <v/>
      </c>
      <c r="Z1970" s="236" t="str">
        <f>IFERROR(IF($B$3="NYSEG",INDEX('BCA Inputs'!$X$14:$X$54,MATCH(I1970,'BCA Inputs'!$M$14:$M$54,0))*P1970+INDEX('BCA Inputs'!$Y$14:$Y$54,MATCH(I1970,'BCA Inputs'!$M$14:$M$54,0))*O1970+INDEX('BCA Inputs'!$Z$14:$Z$54,MATCH(I1970,'BCA Inputs'!$M$14:$M$54,0))*Q1970+INDEX('BCA Inputs'!$AA$14:$AA$54,MATCH(I1970,'BCA Inputs'!$M$14:$M$54,0))*F1970+INDEX('BCA Inputs'!$AB$14:$AB$54,MATCH(I1970,'BCA Inputs'!$M$14:$M$54,0))*G1970,IF($B$3="RG&amp;E",INDEX('BCA Inputs'!$BG$14:$BG$54,MATCH(I1970,'BCA Inputs'!$AW$14:$AW$54,0))*P1970+INDEX('BCA Inputs'!$BH$14:$BH$54,MATCH(I1970,'BCA Inputs'!$AW$14:$AW$54,0))*O1970+INDEX('BCA Inputs'!$BI$14:$BI$54,MATCH(I1970,'BCA Inputs'!$AW$14:$AW$54,0))*Q1970+INDEX('BCA Inputs'!$BJ$14:$BJ$54,MATCH(I1970,'BCA Inputs'!$AW$14:$AW$54,0))*F1970+INDEX('BCA Inputs'!$BK$14:$BK$54,MATCH(I1970,'BCA Inputs'!$AW$14:$AW$54,0))*G1970,"")),"")</f>
        <v/>
      </c>
      <c r="AA1970" s="237" t="str">
        <f t="shared" si="305"/>
        <v/>
      </c>
      <c r="AC1970" s="238" t="str">
        <f>IFERROR((K1970+R1970)+IF($B$3="NYSEG",INDEX('BCA Inputs'!$AI$14:$AI$54,MATCH(I1970,'BCA Inputs'!$M$14:$M$54,0))*P1970+INDEX('BCA Inputs'!$AJ$14:$AJ$54,MATCH(I1970,'BCA Inputs'!$M$14:$M$54,0))*Q1970,IF($B$3="RG&amp;E",INDEX('BCA Inputs'!$BR$14:$BR$54,MATCH(I1970,'BCA Inputs'!$AW$14:$AW$54,0))*P1970+INDEX('BCA Inputs'!$BS$14:$BS$54,MATCH(I1970,'BCA Inputs'!$AW$14:$AW$54,0))*Q1970,"")),"")</f>
        <v/>
      </c>
      <c r="AD1970" s="181" t="str">
        <f>IFERROR(IF($B$3="NYSEG",INDEX('BCA Inputs'!$AD$14:$AD$54,MATCH(I1970,'BCA Inputs'!$M$14:$M$54,0))*P1970+INDEX('BCA Inputs'!$AE$14:$AE$54,MATCH(I1970,'BCA Inputs'!$M$14:$M$54,0))*O1970+INDEX('BCA Inputs'!$AF$14:$AF$54,MATCH(I1970,'BCA Inputs'!$M$14:$M$54,0))*Q1970+INDEX('BCA Inputs'!$AG$14:$AG$54,MATCH(I1970,'BCA Inputs'!$M$14:$M$54,0))*F1970+INDEX('BCA Inputs'!$AH$14:$AH$54,MATCH(I1970,'BCA Inputs'!$M$14:$M$54,0))*G1970,IF($B$3="RG&amp;E",INDEX('BCA Inputs'!$BM$14:$BM$54,MATCH(I1970,'BCA Inputs'!$AW$14:$AW$54,0))*P1970+INDEX('BCA Inputs'!$BN$14:$BN$54,MATCH(I1970,'BCA Inputs'!$AW$14:$AW$54,0))*O1970+INDEX('BCA Inputs'!$BO$14:$BO$54,MATCH(I1970,'BCA Inputs'!$AW$14:$AW$54,0))*Q1970+INDEX('BCA Inputs'!$BP$14:$BP$54,MATCH(I1970,'BCA Inputs'!$AW$14:$AW$54,0))*F1970+INDEX('BCA Inputs'!$BQ$14:$BQ$54,MATCH(I1970,'BCA Inputs'!$AW$14:$AW$54,0))*G1970,"")),"")</f>
        <v/>
      </c>
      <c r="AE1970" s="237" t="str">
        <f t="shared" si="306"/>
        <v/>
      </c>
      <c r="AF1970" s="198">
        <f t="shared" si="308"/>
        <v>0</v>
      </c>
      <c r="AG1970" s="239">
        <f t="shared" si="309"/>
        <v>0</v>
      </c>
    </row>
    <row r="1971" spans="1:33">
      <c r="A1971" s="228"/>
      <c r="B1971" s="176"/>
      <c r="C1971" s="229"/>
      <c r="D1971" s="230"/>
      <c r="E1971" s="230"/>
      <c r="F1971" s="230"/>
      <c r="G1971" s="230"/>
      <c r="H1971" s="231"/>
      <c r="I1971" s="231"/>
      <c r="J1971" s="232"/>
      <c r="K1971" s="232"/>
      <c r="L1971" s="232"/>
      <c r="M1971" s="181">
        <f t="shared" si="307"/>
        <v>0</v>
      </c>
      <c r="N1971" s="181">
        <f>IF(H1971="",0,H1971*I1971*'Avoided Water Savings Cost'!$C$16)</f>
        <v>0</v>
      </c>
      <c r="O1971" s="545">
        <f>IF(C1971="",0,IF($B$3="NYSEG",C1971/(1-'Avoided Electric Costs 2020'!$W$21),IF($B$3="RG&amp;E",C1971/(1-'Avoided Electric Costs 2020'!$X$21),"")))</f>
        <v>0</v>
      </c>
      <c r="P1971" s="546">
        <f>IF(D1971="",0,IF($B$3="NYSEG",D1971/(1-'Avoided Electric Costs 2020'!$W$21),IF($B$3="RG&amp;E",D1971/(1-'Avoided Electric Costs 2020'!$X$21),"")))</f>
        <v>0</v>
      </c>
      <c r="Q1971" s="546">
        <f>IF(E1971="",0,IF($B$3="NYSEG",E1971/(1-'Avoided Natural Gas Costs 2020'!$J$34),IF($B$3="RG&amp;E",E1971/(1-'Avoided Natural Gas Costs 2020'!$K$34),"")))</f>
        <v>0</v>
      </c>
      <c r="R1971" s="233" t="str">
        <f>IFERROR(IF(P1971*'BCA Inputs'!$C$1+Q1971*'BCA Inputs'!$C$2+F1971*'BCA Inputs'!$C$2+G1971*'BCA Inputs'!$C$2=0,"",P1971*'BCA Inputs'!$C$1+Q1971*'BCA Inputs'!$C$2+F1971*'BCA Inputs'!$C$2+G1971*'BCA Inputs'!$C$2),"")</f>
        <v/>
      </c>
      <c r="S1971" s="181" t="str">
        <f t="shared" si="300"/>
        <v/>
      </c>
      <c r="T1971" s="181" t="str">
        <f>IFERROR(IF($B$3="NYSEG",(INDEX('BCA Inputs'!$N$14:$N$54,MATCH(I1971,'BCA Inputs'!$M$14:$M$54,0))*P1971+INDEX('BCA Inputs'!$O$14:$O$54,MATCH(I1971,'BCA Inputs'!$M$14:$M$54,0))*O1971+INDEX('BCA Inputs'!P:P,MATCH(I1971,'BCA Inputs'!M:M,0))*Q1971+INDEX('BCA Inputs'!Q:Q,MATCH(I1971,'BCA Inputs'!M:M,0))*F1971+INDEX('BCA Inputs'!R:R,MATCH(I1971,'BCA Inputs'!M:M,0))*G1971)+L1971+N1971,IF($B$3="RG&amp;E",(INDEX('BCA Inputs'!$AX$14:$AX$54,MATCH(I1971,'BCA Inputs'!$AW$14:$AW$54,0))*P1971+INDEX('BCA Inputs'!$AY$14:$AY$54,MATCH(I1971,'BCA Inputs'!$AW$14:$AW$54,0))*O1971+INDEX('BCA Inputs'!$AZ$14:$AZ$54,MATCH(I1971,'BCA Inputs'!$AW$14:$AW$54,0))*Q1971+INDEX('BCA Inputs'!$BA$14:$BA$54,MATCH(I1971,'BCA Inputs'!$AW$14:$AW$54,0))*F1971+INDEX('BCA Inputs'!$BB$14:$BB$54,MATCH(I1971,'BCA Inputs'!$AW$14:$AW$54,0))*G1971)+L1971+N1971,"")),"")</f>
        <v/>
      </c>
      <c r="U1971" s="234" t="str">
        <f t="shared" si="301"/>
        <v/>
      </c>
      <c r="V1971" s="234" t="str">
        <f t="shared" si="302"/>
        <v/>
      </c>
      <c r="W1971" s="234" t="str">
        <f t="shared" si="303"/>
        <v/>
      </c>
      <c r="Y1971" s="235" t="str">
        <f t="shared" si="304"/>
        <v/>
      </c>
      <c r="Z1971" s="236" t="str">
        <f>IFERROR(IF($B$3="NYSEG",INDEX('BCA Inputs'!$X$14:$X$54,MATCH(I1971,'BCA Inputs'!$M$14:$M$54,0))*P1971+INDEX('BCA Inputs'!$Y$14:$Y$54,MATCH(I1971,'BCA Inputs'!$M$14:$M$54,0))*O1971+INDEX('BCA Inputs'!$Z$14:$Z$54,MATCH(I1971,'BCA Inputs'!$M$14:$M$54,0))*Q1971+INDEX('BCA Inputs'!$AA$14:$AA$54,MATCH(I1971,'BCA Inputs'!$M$14:$M$54,0))*F1971+INDEX('BCA Inputs'!$AB$14:$AB$54,MATCH(I1971,'BCA Inputs'!$M$14:$M$54,0))*G1971,IF($B$3="RG&amp;E",INDEX('BCA Inputs'!$BG$14:$BG$54,MATCH(I1971,'BCA Inputs'!$AW$14:$AW$54,0))*P1971+INDEX('BCA Inputs'!$BH$14:$BH$54,MATCH(I1971,'BCA Inputs'!$AW$14:$AW$54,0))*O1971+INDEX('BCA Inputs'!$BI$14:$BI$54,MATCH(I1971,'BCA Inputs'!$AW$14:$AW$54,0))*Q1971+INDEX('BCA Inputs'!$BJ$14:$BJ$54,MATCH(I1971,'BCA Inputs'!$AW$14:$AW$54,0))*F1971+INDEX('BCA Inputs'!$BK$14:$BK$54,MATCH(I1971,'BCA Inputs'!$AW$14:$AW$54,0))*G1971,"")),"")</f>
        <v/>
      </c>
      <c r="AA1971" s="237" t="str">
        <f t="shared" si="305"/>
        <v/>
      </c>
      <c r="AC1971" s="238" t="str">
        <f>IFERROR((K1971+R1971)+IF($B$3="NYSEG",INDEX('BCA Inputs'!$AI$14:$AI$54,MATCH(I1971,'BCA Inputs'!$M$14:$M$54,0))*P1971+INDEX('BCA Inputs'!$AJ$14:$AJ$54,MATCH(I1971,'BCA Inputs'!$M$14:$M$54,0))*Q1971,IF($B$3="RG&amp;E",INDEX('BCA Inputs'!$BR$14:$BR$54,MATCH(I1971,'BCA Inputs'!$AW$14:$AW$54,0))*P1971+INDEX('BCA Inputs'!$BS$14:$BS$54,MATCH(I1971,'BCA Inputs'!$AW$14:$AW$54,0))*Q1971,"")),"")</f>
        <v/>
      </c>
      <c r="AD1971" s="181" t="str">
        <f>IFERROR(IF($B$3="NYSEG",INDEX('BCA Inputs'!$AD$14:$AD$54,MATCH(I1971,'BCA Inputs'!$M$14:$M$54,0))*P1971+INDEX('BCA Inputs'!$AE$14:$AE$54,MATCH(I1971,'BCA Inputs'!$M$14:$M$54,0))*O1971+INDEX('BCA Inputs'!$AF$14:$AF$54,MATCH(I1971,'BCA Inputs'!$M$14:$M$54,0))*Q1971+INDEX('BCA Inputs'!$AG$14:$AG$54,MATCH(I1971,'BCA Inputs'!$M$14:$M$54,0))*F1971+INDEX('BCA Inputs'!$AH$14:$AH$54,MATCH(I1971,'BCA Inputs'!$M$14:$M$54,0))*G1971,IF($B$3="RG&amp;E",INDEX('BCA Inputs'!$BM$14:$BM$54,MATCH(I1971,'BCA Inputs'!$AW$14:$AW$54,0))*P1971+INDEX('BCA Inputs'!$BN$14:$BN$54,MATCH(I1971,'BCA Inputs'!$AW$14:$AW$54,0))*O1971+INDEX('BCA Inputs'!$BO$14:$BO$54,MATCH(I1971,'BCA Inputs'!$AW$14:$AW$54,0))*Q1971+INDEX('BCA Inputs'!$BP$14:$BP$54,MATCH(I1971,'BCA Inputs'!$AW$14:$AW$54,0))*F1971+INDEX('BCA Inputs'!$BQ$14:$BQ$54,MATCH(I1971,'BCA Inputs'!$AW$14:$AW$54,0))*G1971,"")),"")</f>
        <v/>
      </c>
      <c r="AE1971" s="237" t="str">
        <f t="shared" si="306"/>
        <v/>
      </c>
      <c r="AF1971" s="198">
        <f t="shared" si="308"/>
        <v>0</v>
      </c>
      <c r="AG1971" s="239">
        <f t="shared" si="309"/>
        <v>0</v>
      </c>
    </row>
    <row r="1972" spans="1:33">
      <c r="A1972" s="228"/>
      <c r="B1972" s="176"/>
      <c r="C1972" s="229"/>
      <c r="D1972" s="230"/>
      <c r="E1972" s="230"/>
      <c r="F1972" s="230"/>
      <c r="G1972" s="230"/>
      <c r="H1972" s="231"/>
      <c r="I1972" s="231"/>
      <c r="J1972" s="232"/>
      <c r="K1972" s="232"/>
      <c r="L1972" s="232"/>
      <c r="M1972" s="181">
        <f t="shared" si="307"/>
        <v>0</v>
      </c>
      <c r="N1972" s="181">
        <f>IF(H1972="",0,H1972*I1972*'Avoided Water Savings Cost'!$C$16)</f>
        <v>0</v>
      </c>
      <c r="O1972" s="545">
        <f>IF(C1972="",0,IF($B$3="NYSEG",C1972/(1-'Avoided Electric Costs 2020'!$W$21),IF($B$3="RG&amp;E",C1972/(1-'Avoided Electric Costs 2020'!$X$21),"")))</f>
        <v>0</v>
      </c>
      <c r="P1972" s="546">
        <f>IF(D1972="",0,IF($B$3="NYSEG",D1972/(1-'Avoided Electric Costs 2020'!$W$21),IF($B$3="RG&amp;E",D1972/(1-'Avoided Electric Costs 2020'!$X$21),"")))</f>
        <v>0</v>
      </c>
      <c r="Q1972" s="546">
        <f>IF(E1972="",0,IF($B$3="NYSEG",E1972/(1-'Avoided Natural Gas Costs 2020'!$J$34),IF($B$3="RG&amp;E",E1972/(1-'Avoided Natural Gas Costs 2020'!$K$34),"")))</f>
        <v>0</v>
      </c>
      <c r="R1972" s="233" t="str">
        <f>IFERROR(IF(P1972*'BCA Inputs'!$C$1+Q1972*'BCA Inputs'!$C$2+F1972*'BCA Inputs'!$C$2+G1972*'BCA Inputs'!$C$2=0,"",P1972*'BCA Inputs'!$C$1+Q1972*'BCA Inputs'!$C$2+F1972*'BCA Inputs'!$C$2+G1972*'BCA Inputs'!$C$2),"")</f>
        <v/>
      </c>
      <c r="S1972" s="181" t="str">
        <f t="shared" si="300"/>
        <v/>
      </c>
      <c r="T1972" s="181" t="str">
        <f>IFERROR(IF($B$3="NYSEG",(INDEX('BCA Inputs'!$N$14:$N$54,MATCH(I1972,'BCA Inputs'!$M$14:$M$54,0))*P1972+INDEX('BCA Inputs'!$O$14:$O$54,MATCH(I1972,'BCA Inputs'!$M$14:$M$54,0))*O1972+INDEX('BCA Inputs'!P:P,MATCH(I1972,'BCA Inputs'!M:M,0))*Q1972+INDEX('BCA Inputs'!Q:Q,MATCH(I1972,'BCA Inputs'!M:M,0))*F1972+INDEX('BCA Inputs'!R:R,MATCH(I1972,'BCA Inputs'!M:M,0))*G1972)+L1972+N1972,IF($B$3="RG&amp;E",(INDEX('BCA Inputs'!$AX$14:$AX$54,MATCH(I1972,'BCA Inputs'!$AW$14:$AW$54,0))*P1972+INDEX('BCA Inputs'!$AY$14:$AY$54,MATCH(I1972,'BCA Inputs'!$AW$14:$AW$54,0))*O1972+INDEX('BCA Inputs'!$AZ$14:$AZ$54,MATCH(I1972,'BCA Inputs'!$AW$14:$AW$54,0))*Q1972+INDEX('BCA Inputs'!$BA$14:$BA$54,MATCH(I1972,'BCA Inputs'!$AW$14:$AW$54,0))*F1972+INDEX('BCA Inputs'!$BB$14:$BB$54,MATCH(I1972,'BCA Inputs'!$AW$14:$AW$54,0))*G1972)+L1972+N1972,"")),"")</f>
        <v/>
      </c>
      <c r="U1972" s="234" t="str">
        <f t="shared" si="301"/>
        <v/>
      </c>
      <c r="V1972" s="234" t="str">
        <f t="shared" si="302"/>
        <v/>
      </c>
      <c r="W1972" s="234" t="str">
        <f t="shared" si="303"/>
        <v/>
      </c>
      <c r="Y1972" s="235" t="str">
        <f t="shared" si="304"/>
        <v/>
      </c>
      <c r="Z1972" s="236" t="str">
        <f>IFERROR(IF($B$3="NYSEG",INDEX('BCA Inputs'!$X$14:$X$54,MATCH(I1972,'BCA Inputs'!$M$14:$M$54,0))*P1972+INDEX('BCA Inputs'!$Y$14:$Y$54,MATCH(I1972,'BCA Inputs'!$M$14:$M$54,0))*O1972+INDEX('BCA Inputs'!$Z$14:$Z$54,MATCH(I1972,'BCA Inputs'!$M$14:$M$54,0))*Q1972+INDEX('BCA Inputs'!$AA$14:$AA$54,MATCH(I1972,'BCA Inputs'!$M$14:$M$54,0))*F1972+INDEX('BCA Inputs'!$AB$14:$AB$54,MATCH(I1972,'BCA Inputs'!$M$14:$M$54,0))*G1972,IF($B$3="RG&amp;E",INDEX('BCA Inputs'!$BG$14:$BG$54,MATCH(I1972,'BCA Inputs'!$AW$14:$AW$54,0))*P1972+INDEX('BCA Inputs'!$BH$14:$BH$54,MATCH(I1972,'BCA Inputs'!$AW$14:$AW$54,0))*O1972+INDEX('BCA Inputs'!$BI$14:$BI$54,MATCH(I1972,'BCA Inputs'!$AW$14:$AW$54,0))*Q1972+INDEX('BCA Inputs'!$BJ$14:$BJ$54,MATCH(I1972,'BCA Inputs'!$AW$14:$AW$54,0))*F1972+INDEX('BCA Inputs'!$BK$14:$BK$54,MATCH(I1972,'BCA Inputs'!$AW$14:$AW$54,0))*G1972,"")),"")</f>
        <v/>
      </c>
      <c r="AA1972" s="237" t="str">
        <f t="shared" si="305"/>
        <v/>
      </c>
      <c r="AC1972" s="238" t="str">
        <f>IFERROR((K1972+R1972)+IF($B$3="NYSEG",INDEX('BCA Inputs'!$AI$14:$AI$54,MATCH(I1972,'BCA Inputs'!$M$14:$M$54,0))*P1972+INDEX('BCA Inputs'!$AJ$14:$AJ$54,MATCH(I1972,'BCA Inputs'!$M$14:$M$54,0))*Q1972,IF($B$3="RG&amp;E",INDEX('BCA Inputs'!$BR$14:$BR$54,MATCH(I1972,'BCA Inputs'!$AW$14:$AW$54,0))*P1972+INDEX('BCA Inputs'!$BS$14:$BS$54,MATCH(I1972,'BCA Inputs'!$AW$14:$AW$54,0))*Q1972,"")),"")</f>
        <v/>
      </c>
      <c r="AD1972" s="181" t="str">
        <f>IFERROR(IF($B$3="NYSEG",INDEX('BCA Inputs'!$AD$14:$AD$54,MATCH(I1972,'BCA Inputs'!$M$14:$M$54,0))*P1972+INDEX('BCA Inputs'!$AE$14:$AE$54,MATCH(I1972,'BCA Inputs'!$M$14:$M$54,0))*O1972+INDEX('BCA Inputs'!$AF$14:$AF$54,MATCH(I1972,'BCA Inputs'!$M$14:$M$54,0))*Q1972+INDEX('BCA Inputs'!$AG$14:$AG$54,MATCH(I1972,'BCA Inputs'!$M$14:$M$54,0))*F1972+INDEX('BCA Inputs'!$AH$14:$AH$54,MATCH(I1972,'BCA Inputs'!$M$14:$M$54,0))*G1972,IF($B$3="RG&amp;E",INDEX('BCA Inputs'!$BM$14:$BM$54,MATCH(I1972,'BCA Inputs'!$AW$14:$AW$54,0))*P1972+INDEX('BCA Inputs'!$BN$14:$BN$54,MATCH(I1972,'BCA Inputs'!$AW$14:$AW$54,0))*O1972+INDEX('BCA Inputs'!$BO$14:$BO$54,MATCH(I1972,'BCA Inputs'!$AW$14:$AW$54,0))*Q1972+INDEX('BCA Inputs'!$BP$14:$BP$54,MATCH(I1972,'BCA Inputs'!$AW$14:$AW$54,0))*F1972+INDEX('BCA Inputs'!$BQ$14:$BQ$54,MATCH(I1972,'BCA Inputs'!$AW$14:$AW$54,0))*G1972,"")),"")</f>
        <v/>
      </c>
      <c r="AE1972" s="237" t="str">
        <f t="shared" si="306"/>
        <v/>
      </c>
      <c r="AF1972" s="198">
        <f t="shared" si="308"/>
        <v>0</v>
      </c>
      <c r="AG1972" s="239">
        <f t="shared" si="309"/>
        <v>0</v>
      </c>
    </row>
    <row r="1973" spans="1:33">
      <c r="A1973" s="228"/>
      <c r="B1973" s="176"/>
      <c r="C1973" s="229"/>
      <c r="D1973" s="230"/>
      <c r="E1973" s="230"/>
      <c r="F1973" s="230"/>
      <c r="G1973" s="230"/>
      <c r="H1973" s="231"/>
      <c r="I1973" s="231"/>
      <c r="J1973" s="232"/>
      <c r="K1973" s="232"/>
      <c r="L1973" s="232"/>
      <c r="M1973" s="181">
        <f t="shared" si="307"/>
        <v>0</v>
      </c>
      <c r="N1973" s="181">
        <f>IF(H1973="",0,H1973*I1973*'Avoided Water Savings Cost'!$C$16)</f>
        <v>0</v>
      </c>
      <c r="O1973" s="545">
        <f>IF(C1973="",0,IF($B$3="NYSEG",C1973/(1-'Avoided Electric Costs 2020'!$W$21),IF($B$3="RG&amp;E",C1973/(1-'Avoided Electric Costs 2020'!$X$21),"")))</f>
        <v>0</v>
      </c>
      <c r="P1973" s="546">
        <f>IF(D1973="",0,IF($B$3="NYSEG",D1973/(1-'Avoided Electric Costs 2020'!$W$21),IF($B$3="RG&amp;E",D1973/(1-'Avoided Electric Costs 2020'!$X$21),"")))</f>
        <v>0</v>
      </c>
      <c r="Q1973" s="546">
        <f>IF(E1973="",0,IF($B$3="NYSEG",E1973/(1-'Avoided Natural Gas Costs 2020'!$J$34),IF($B$3="RG&amp;E",E1973/(1-'Avoided Natural Gas Costs 2020'!$K$34),"")))</f>
        <v>0</v>
      </c>
      <c r="R1973" s="233" t="str">
        <f>IFERROR(IF(P1973*'BCA Inputs'!$C$1+Q1973*'BCA Inputs'!$C$2+F1973*'BCA Inputs'!$C$2+G1973*'BCA Inputs'!$C$2=0,"",P1973*'BCA Inputs'!$C$1+Q1973*'BCA Inputs'!$C$2+F1973*'BCA Inputs'!$C$2+G1973*'BCA Inputs'!$C$2),"")</f>
        <v/>
      </c>
      <c r="S1973" s="181" t="str">
        <f t="shared" si="300"/>
        <v/>
      </c>
      <c r="T1973" s="181" t="str">
        <f>IFERROR(IF($B$3="NYSEG",(INDEX('BCA Inputs'!$N$14:$N$54,MATCH(I1973,'BCA Inputs'!$M$14:$M$54,0))*P1973+INDEX('BCA Inputs'!$O$14:$O$54,MATCH(I1973,'BCA Inputs'!$M$14:$M$54,0))*O1973+INDEX('BCA Inputs'!P:P,MATCH(I1973,'BCA Inputs'!M:M,0))*Q1973+INDEX('BCA Inputs'!Q:Q,MATCH(I1973,'BCA Inputs'!M:M,0))*F1973+INDEX('BCA Inputs'!R:R,MATCH(I1973,'BCA Inputs'!M:M,0))*G1973)+L1973+N1973,IF($B$3="RG&amp;E",(INDEX('BCA Inputs'!$AX$14:$AX$54,MATCH(I1973,'BCA Inputs'!$AW$14:$AW$54,0))*P1973+INDEX('BCA Inputs'!$AY$14:$AY$54,MATCH(I1973,'BCA Inputs'!$AW$14:$AW$54,0))*O1973+INDEX('BCA Inputs'!$AZ$14:$AZ$54,MATCH(I1973,'BCA Inputs'!$AW$14:$AW$54,0))*Q1973+INDEX('BCA Inputs'!$BA$14:$BA$54,MATCH(I1973,'BCA Inputs'!$AW$14:$AW$54,0))*F1973+INDEX('BCA Inputs'!$BB$14:$BB$54,MATCH(I1973,'BCA Inputs'!$AW$14:$AW$54,0))*G1973)+L1973+N1973,"")),"")</f>
        <v/>
      </c>
      <c r="U1973" s="234" t="str">
        <f t="shared" si="301"/>
        <v/>
      </c>
      <c r="V1973" s="234" t="str">
        <f t="shared" si="302"/>
        <v/>
      </c>
      <c r="W1973" s="234" t="str">
        <f t="shared" si="303"/>
        <v/>
      </c>
      <c r="Y1973" s="235" t="str">
        <f t="shared" si="304"/>
        <v/>
      </c>
      <c r="Z1973" s="236" t="str">
        <f>IFERROR(IF($B$3="NYSEG",INDEX('BCA Inputs'!$X$14:$X$54,MATCH(I1973,'BCA Inputs'!$M$14:$M$54,0))*P1973+INDEX('BCA Inputs'!$Y$14:$Y$54,MATCH(I1973,'BCA Inputs'!$M$14:$M$54,0))*O1973+INDEX('BCA Inputs'!$Z$14:$Z$54,MATCH(I1973,'BCA Inputs'!$M$14:$M$54,0))*Q1973+INDEX('BCA Inputs'!$AA$14:$AA$54,MATCH(I1973,'BCA Inputs'!$M$14:$M$54,0))*F1973+INDEX('BCA Inputs'!$AB$14:$AB$54,MATCH(I1973,'BCA Inputs'!$M$14:$M$54,0))*G1973,IF($B$3="RG&amp;E",INDEX('BCA Inputs'!$BG$14:$BG$54,MATCH(I1973,'BCA Inputs'!$AW$14:$AW$54,0))*P1973+INDEX('BCA Inputs'!$BH$14:$BH$54,MATCH(I1973,'BCA Inputs'!$AW$14:$AW$54,0))*O1973+INDEX('BCA Inputs'!$BI$14:$BI$54,MATCH(I1973,'BCA Inputs'!$AW$14:$AW$54,0))*Q1973+INDEX('BCA Inputs'!$BJ$14:$BJ$54,MATCH(I1973,'BCA Inputs'!$AW$14:$AW$54,0))*F1973+INDEX('BCA Inputs'!$BK$14:$BK$54,MATCH(I1973,'BCA Inputs'!$AW$14:$AW$54,0))*G1973,"")),"")</f>
        <v/>
      </c>
      <c r="AA1973" s="237" t="str">
        <f t="shared" si="305"/>
        <v/>
      </c>
      <c r="AC1973" s="238" t="str">
        <f>IFERROR((K1973+R1973)+IF($B$3="NYSEG",INDEX('BCA Inputs'!$AI$14:$AI$54,MATCH(I1973,'BCA Inputs'!$M$14:$M$54,0))*P1973+INDEX('BCA Inputs'!$AJ$14:$AJ$54,MATCH(I1973,'BCA Inputs'!$M$14:$M$54,0))*Q1973,IF($B$3="RG&amp;E",INDEX('BCA Inputs'!$BR$14:$BR$54,MATCH(I1973,'BCA Inputs'!$AW$14:$AW$54,0))*P1973+INDEX('BCA Inputs'!$BS$14:$BS$54,MATCH(I1973,'BCA Inputs'!$AW$14:$AW$54,0))*Q1973,"")),"")</f>
        <v/>
      </c>
      <c r="AD1973" s="181" t="str">
        <f>IFERROR(IF($B$3="NYSEG",INDEX('BCA Inputs'!$AD$14:$AD$54,MATCH(I1973,'BCA Inputs'!$M$14:$M$54,0))*P1973+INDEX('BCA Inputs'!$AE$14:$AE$54,MATCH(I1973,'BCA Inputs'!$M$14:$M$54,0))*O1973+INDEX('BCA Inputs'!$AF$14:$AF$54,MATCH(I1973,'BCA Inputs'!$M$14:$M$54,0))*Q1973+INDEX('BCA Inputs'!$AG$14:$AG$54,MATCH(I1973,'BCA Inputs'!$M$14:$M$54,0))*F1973+INDEX('BCA Inputs'!$AH$14:$AH$54,MATCH(I1973,'BCA Inputs'!$M$14:$M$54,0))*G1973,IF($B$3="RG&amp;E",INDEX('BCA Inputs'!$BM$14:$BM$54,MATCH(I1973,'BCA Inputs'!$AW$14:$AW$54,0))*P1973+INDEX('BCA Inputs'!$BN$14:$BN$54,MATCH(I1973,'BCA Inputs'!$AW$14:$AW$54,0))*O1973+INDEX('BCA Inputs'!$BO$14:$BO$54,MATCH(I1973,'BCA Inputs'!$AW$14:$AW$54,0))*Q1973+INDEX('BCA Inputs'!$BP$14:$BP$54,MATCH(I1973,'BCA Inputs'!$AW$14:$AW$54,0))*F1973+INDEX('BCA Inputs'!$BQ$14:$BQ$54,MATCH(I1973,'BCA Inputs'!$AW$14:$AW$54,0))*G1973,"")),"")</f>
        <v/>
      </c>
      <c r="AE1973" s="237" t="str">
        <f t="shared" si="306"/>
        <v/>
      </c>
      <c r="AF1973" s="198">
        <f t="shared" si="308"/>
        <v>0</v>
      </c>
      <c r="AG1973" s="239">
        <f t="shared" si="309"/>
        <v>0</v>
      </c>
    </row>
    <row r="1974" spans="1:33">
      <c r="A1974" s="228"/>
      <c r="B1974" s="176"/>
      <c r="C1974" s="229"/>
      <c r="D1974" s="230"/>
      <c r="E1974" s="230"/>
      <c r="F1974" s="230"/>
      <c r="G1974" s="230"/>
      <c r="H1974" s="231"/>
      <c r="I1974" s="231"/>
      <c r="J1974" s="232"/>
      <c r="K1974" s="232"/>
      <c r="L1974" s="232"/>
      <c r="M1974" s="181">
        <f t="shared" si="307"/>
        <v>0</v>
      </c>
      <c r="N1974" s="181">
        <f>IF(H1974="",0,H1974*I1974*'Avoided Water Savings Cost'!$C$16)</f>
        <v>0</v>
      </c>
      <c r="O1974" s="545">
        <f>IF(C1974="",0,IF($B$3="NYSEG",C1974/(1-'Avoided Electric Costs 2020'!$W$21),IF($B$3="RG&amp;E",C1974/(1-'Avoided Electric Costs 2020'!$X$21),"")))</f>
        <v>0</v>
      </c>
      <c r="P1974" s="546">
        <f>IF(D1974="",0,IF($B$3="NYSEG",D1974/(1-'Avoided Electric Costs 2020'!$W$21),IF($B$3="RG&amp;E",D1974/(1-'Avoided Electric Costs 2020'!$X$21),"")))</f>
        <v>0</v>
      </c>
      <c r="Q1974" s="546">
        <f>IF(E1974="",0,IF($B$3="NYSEG",E1974/(1-'Avoided Natural Gas Costs 2020'!$J$34),IF($B$3="RG&amp;E",E1974/(1-'Avoided Natural Gas Costs 2020'!$K$34),"")))</f>
        <v>0</v>
      </c>
      <c r="R1974" s="233" t="str">
        <f>IFERROR(IF(P1974*'BCA Inputs'!$C$1+Q1974*'BCA Inputs'!$C$2+F1974*'BCA Inputs'!$C$2+G1974*'BCA Inputs'!$C$2=0,"",P1974*'BCA Inputs'!$C$1+Q1974*'BCA Inputs'!$C$2+F1974*'BCA Inputs'!$C$2+G1974*'BCA Inputs'!$C$2),"")</f>
        <v/>
      </c>
      <c r="S1974" s="181" t="str">
        <f t="shared" si="300"/>
        <v/>
      </c>
      <c r="T1974" s="181" t="str">
        <f>IFERROR(IF($B$3="NYSEG",(INDEX('BCA Inputs'!$N$14:$N$54,MATCH(I1974,'BCA Inputs'!$M$14:$M$54,0))*P1974+INDEX('BCA Inputs'!$O$14:$O$54,MATCH(I1974,'BCA Inputs'!$M$14:$M$54,0))*O1974+INDEX('BCA Inputs'!P:P,MATCH(I1974,'BCA Inputs'!M:M,0))*Q1974+INDEX('BCA Inputs'!Q:Q,MATCH(I1974,'BCA Inputs'!M:M,0))*F1974+INDEX('BCA Inputs'!R:R,MATCH(I1974,'BCA Inputs'!M:M,0))*G1974)+L1974+N1974,IF($B$3="RG&amp;E",(INDEX('BCA Inputs'!$AX$14:$AX$54,MATCH(I1974,'BCA Inputs'!$AW$14:$AW$54,0))*P1974+INDEX('BCA Inputs'!$AY$14:$AY$54,MATCH(I1974,'BCA Inputs'!$AW$14:$AW$54,0))*O1974+INDEX('BCA Inputs'!$AZ$14:$AZ$54,MATCH(I1974,'BCA Inputs'!$AW$14:$AW$54,0))*Q1974+INDEX('BCA Inputs'!$BA$14:$BA$54,MATCH(I1974,'BCA Inputs'!$AW$14:$AW$54,0))*F1974+INDEX('BCA Inputs'!$BB$14:$BB$54,MATCH(I1974,'BCA Inputs'!$AW$14:$AW$54,0))*G1974)+L1974+N1974,"")),"")</f>
        <v/>
      </c>
      <c r="U1974" s="234" t="str">
        <f t="shared" si="301"/>
        <v/>
      </c>
      <c r="V1974" s="234" t="str">
        <f t="shared" si="302"/>
        <v/>
      </c>
      <c r="W1974" s="234" t="str">
        <f t="shared" si="303"/>
        <v/>
      </c>
      <c r="Y1974" s="235" t="str">
        <f t="shared" si="304"/>
        <v/>
      </c>
      <c r="Z1974" s="236" t="str">
        <f>IFERROR(IF($B$3="NYSEG",INDEX('BCA Inputs'!$X$14:$X$54,MATCH(I1974,'BCA Inputs'!$M$14:$M$54,0))*P1974+INDEX('BCA Inputs'!$Y$14:$Y$54,MATCH(I1974,'BCA Inputs'!$M$14:$M$54,0))*O1974+INDEX('BCA Inputs'!$Z$14:$Z$54,MATCH(I1974,'BCA Inputs'!$M$14:$M$54,0))*Q1974+INDEX('BCA Inputs'!$AA$14:$AA$54,MATCH(I1974,'BCA Inputs'!$M$14:$M$54,0))*F1974+INDEX('BCA Inputs'!$AB$14:$AB$54,MATCH(I1974,'BCA Inputs'!$M$14:$M$54,0))*G1974,IF($B$3="RG&amp;E",INDEX('BCA Inputs'!$BG$14:$BG$54,MATCH(I1974,'BCA Inputs'!$AW$14:$AW$54,0))*P1974+INDEX('BCA Inputs'!$BH$14:$BH$54,MATCH(I1974,'BCA Inputs'!$AW$14:$AW$54,0))*O1974+INDEX('BCA Inputs'!$BI$14:$BI$54,MATCH(I1974,'BCA Inputs'!$AW$14:$AW$54,0))*Q1974+INDEX('BCA Inputs'!$BJ$14:$BJ$54,MATCH(I1974,'BCA Inputs'!$AW$14:$AW$54,0))*F1974+INDEX('BCA Inputs'!$BK$14:$BK$54,MATCH(I1974,'BCA Inputs'!$AW$14:$AW$54,0))*G1974,"")),"")</f>
        <v/>
      </c>
      <c r="AA1974" s="237" t="str">
        <f t="shared" si="305"/>
        <v/>
      </c>
      <c r="AC1974" s="238" t="str">
        <f>IFERROR((K1974+R1974)+IF($B$3="NYSEG",INDEX('BCA Inputs'!$AI$14:$AI$54,MATCH(I1974,'BCA Inputs'!$M$14:$M$54,0))*P1974+INDEX('BCA Inputs'!$AJ$14:$AJ$54,MATCH(I1974,'BCA Inputs'!$M$14:$M$54,0))*Q1974,IF($B$3="RG&amp;E",INDEX('BCA Inputs'!$BR$14:$BR$54,MATCH(I1974,'BCA Inputs'!$AW$14:$AW$54,0))*P1974+INDEX('BCA Inputs'!$BS$14:$BS$54,MATCH(I1974,'BCA Inputs'!$AW$14:$AW$54,0))*Q1974,"")),"")</f>
        <v/>
      </c>
      <c r="AD1974" s="181" t="str">
        <f>IFERROR(IF($B$3="NYSEG",INDEX('BCA Inputs'!$AD$14:$AD$54,MATCH(I1974,'BCA Inputs'!$M$14:$M$54,0))*P1974+INDEX('BCA Inputs'!$AE$14:$AE$54,MATCH(I1974,'BCA Inputs'!$M$14:$M$54,0))*O1974+INDEX('BCA Inputs'!$AF$14:$AF$54,MATCH(I1974,'BCA Inputs'!$M$14:$M$54,0))*Q1974+INDEX('BCA Inputs'!$AG$14:$AG$54,MATCH(I1974,'BCA Inputs'!$M$14:$M$54,0))*F1974+INDEX('BCA Inputs'!$AH$14:$AH$54,MATCH(I1974,'BCA Inputs'!$M$14:$M$54,0))*G1974,IF($B$3="RG&amp;E",INDEX('BCA Inputs'!$BM$14:$BM$54,MATCH(I1974,'BCA Inputs'!$AW$14:$AW$54,0))*P1974+INDEX('BCA Inputs'!$BN$14:$BN$54,MATCH(I1974,'BCA Inputs'!$AW$14:$AW$54,0))*O1974+INDEX('BCA Inputs'!$BO$14:$BO$54,MATCH(I1974,'BCA Inputs'!$AW$14:$AW$54,0))*Q1974+INDEX('BCA Inputs'!$BP$14:$BP$54,MATCH(I1974,'BCA Inputs'!$AW$14:$AW$54,0))*F1974+INDEX('BCA Inputs'!$BQ$14:$BQ$54,MATCH(I1974,'BCA Inputs'!$AW$14:$AW$54,0))*G1974,"")),"")</f>
        <v/>
      </c>
      <c r="AE1974" s="237" t="str">
        <f t="shared" si="306"/>
        <v/>
      </c>
      <c r="AF1974" s="198">
        <f t="shared" si="308"/>
        <v>0</v>
      </c>
      <c r="AG1974" s="239">
        <f t="shared" si="309"/>
        <v>0</v>
      </c>
    </row>
    <row r="1975" spans="1:33">
      <c r="A1975" s="228"/>
      <c r="B1975" s="176"/>
      <c r="C1975" s="229"/>
      <c r="D1975" s="230"/>
      <c r="E1975" s="230"/>
      <c r="F1975" s="230"/>
      <c r="G1975" s="230"/>
      <c r="H1975" s="231"/>
      <c r="I1975" s="231"/>
      <c r="J1975" s="232"/>
      <c r="K1975" s="232"/>
      <c r="L1975" s="232"/>
      <c r="M1975" s="181">
        <f t="shared" si="307"/>
        <v>0</v>
      </c>
      <c r="N1975" s="181">
        <f>IF(H1975="",0,H1975*I1975*'Avoided Water Savings Cost'!$C$16)</f>
        <v>0</v>
      </c>
      <c r="O1975" s="545">
        <f>IF(C1975="",0,IF($B$3="NYSEG",C1975/(1-'Avoided Electric Costs 2020'!$W$21),IF($B$3="RG&amp;E",C1975/(1-'Avoided Electric Costs 2020'!$X$21),"")))</f>
        <v>0</v>
      </c>
      <c r="P1975" s="546">
        <f>IF(D1975="",0,IF($B$3="NYSEG",D1975/(1-'Avoided Electric Costs 2020'!$W$21),IF($B$3="RG&amp;E",D1975/(1-'Avoided Electric Costs 2020'!$X$21),"")))</f>
        <v>0</v>
      </c>
      <c r="Q1975" s="546">
        <f>IF(E1975="",0,IF($B$3="NYSEG",E1975/(1-'Avoided Natural Gas Costs 2020'!$J$34),IF($B$3="RG&amp;E",E1975/(1-'Avoided Natural Gas Costs 2020'!$K$34),"")))</f>
        <v>0</v>
      </c>
      <c r="R1975" s="233" t="str">
        <f>IFERROR(IF(P1975*'BCA Inputs'!$C$1+Q1975*'BCA Inputs'!$C$2+F1975*'BCA Inputs'!$C$2+G1975*'BCA Inputs'!$C$2=0,"",P1975*'BCA Inputs'!$C$1+Q1975*'BCA Inputs'!$C$2+F1975*'BCA Inputs'!$C$2+G1975*'BCA Inputs'!$C$2),"")</f>
        <v/>
      </c>
      <c r="S1975" s="181" t="str">
        <f t="shared" si="300"/>
        <v/>
      </c>
      <c r="T1975" s="181" t="str">
        <f>IFERROR(IF($B$3="NYSEG",(INDEX('BCA Inputs'!$N$14:$N$54,MATCH(I1975,'BCA Inputs'!$M$14:$M$54,0))*P1975+INDEX('BCA Inputs'!$O$14:$O$54,MATCH(I1975,'BCA Inputs'!$M$14:$M$54,0))*O1975+INDEX('BCA Inputs'!P:P,MATCH(I1975,'BCA Inputs'!M:M,0))*Q1975+INDEX('BCA Inputs'!Q:Q,MATCH(I1975,'BCA Inputs'!M:M,0))*F1975+INDEX('BCA Inputs'!R:R,MATCH(I1975,'BCA Inputs'!M:M,0))*G1975)+L1975+N1975,IF($B$3="RG&amp;E",(INDEX('BCA Inputs'!$AX$14:$AX$54,MATCH(I1975,'BCA Inputs'!$AW$14:$AW$54,0))*P1975+INDEX('BCA Inputs'!$AY$14:$AY$54,MATCH(I1975,'BCA Inputs'!$AW$14:$AW$54,0))*O1975+INDEX('BCA Inputs'!$AZ$14:$AZ$54,MATCH(I1975,'BCA Inputs'!$AW$14:$AW$54,0))*Q1975+INDEX('BCA Inputs'!$BA$14:$BA$54,MATCH(I1975,'BCA Inputs'!$AW$14:$AW$54,0))*F1975+INDEX('BCA Inputs'!$BB$14:$BB$54,MATCH(I1975,'BCA Inputs'!$AW$14:$AW$54,0))*G1975)+L1975+N1975,"")),"")</f>
        <v/>
      </c>
      <c r="U1975" s="234" t="str">
        <f t="shared" si="301"/>
        <v/>
      </c>
      <c r="V1975" s="234" t="str">
        <f t="shared" si="302"/>
        <v/>
      </c>
      <c r="W1975" s="234" t="str">
        <f t="shared" si="303"/>
        <v/>
      </c>
      <c r="Y1975" s="235" t="str">
        <f t="shared" si="304"/>
        <v/>
      </c>
      <c r="Z1975" s="236" t="str">
        <f>IFERROR(IF($B$3="NYSEG",INDEX('BCA Inputs'!$X$14:$X$54,MATCH(I1975,'BCA Inputs'!$M$14:$M$54,0))*P1975+INDEX('BCA Inputs'!$Y$14:$Y$54,MATCH(I1975,'BCA Inputs'!$M$14:$M$54,0))*O1975+INDEX('BCA Inputs'!$Z$14:$Z$54,MATCH(I1975,'BCA Inputs'!$M$14:$M$54,0))*Q1975+INDEX('BCA Inputs'!$AA$14:$AA$54,MATCH(I1975,'BCA Inputs'!$M$14:$M$54,0))*F1975+INDEX('BCA Inputs'!$AB$14:$AB$54,MATCH(I1975,'BCA Inputs'!$M$14:$M$54,0))*G1975,IF($B$3="RG&amp;E",INDEX('BCA Inputs'!$BG$14:$BG$54,MATCH(I1975,'BCA Inputs'!$AW$14:$AW$54,0))*P1975+INDEX('BCA Inputs'!$BH$14:$BH$54,MATCH(I1975,'BCA Inputs'!$AW$14:$AW$54,0))*O1975+INDEX('BCA Inputs'!$BI$14:$BI$54,MATCH(I1975,'BCA Inputs'!$AW$14:$AW$54,0))*Q1975+INDEX('BCA Inputs'!$BJ$14:$BJ$54,MATCH(I1975,'BCA Inputs'!$AW$14:$AW$54,0))*F1975+INDEX('BCA Inputs'!$BK$14:$BK$54,MATCH(I1975,'BCA Inputs'!$AW$14:$AW$54,0))*G1975,"")),"")</f>
        <v/>
      </c>
      <c r="AA1975" s="237" t="str">
        <f t="shared" si="305"/>
        <v/>
      </c>
      <c r="AC1975" s="238" t="str">
        <f>IFERROR((K1975+R1975)+IF($B$3="NYSEG",INDEX('BCA Inputs'!$AI$14:$AI$54,MATCH(I1975,'BCA Inputs'!$M$14:$M$54,0))*P1975+INDEX('BCA Inputs'!$AJ$14:$AJ$54,MATCH(I1975,'BCA Inputs'!$M$14:$M$54,0))*Q1975,IF($B$3="RG&amp;E",INDEX('BCA Inputs'!$BR$14:$BR$54,MATCH(I1975,'BCA Inputs'!$AW$14:$AW$54,0))*P1975+INDEX('BCA Inputs'!$BS$14:$BS$54,MATCH(I1975,'BCA Inputs'!$AW$14:$AW$54,0))*Q1975,"")),"")</f>
        <v/>
      </c>
      <c r="AD1975" s="181" t="str">
        <f>IFERROR(IF($B$3="NYSEG",INDEX('BCA Inputs'!$AD$14:$AD$54,MATCH(I1975,'BCA Inputs'!$M$14:$M$54,0))*P1975+INDEX('BCA Inputs'!$AE$14:$AE$54,MATCH(I1975,'BCA Inputs'!$M$14:$M$54,0))*O1975+INDEX('BCA Inputs'!$AF$14:$AF$54,MATCH(I1975,'BCA Inputs'!$M$14:$M$54,0))*Q1975+INDEX('BCA Inputs'!$AG$14:$AG$54,MATCH(I1975,'BCA Inputs'!$M$14:$M$54,0))*F1975+INDEX('BCA Inputs'!$AH$14:$AH$54,MATCH(I1975,'BCA Inputs'!$M$14:$M$54,0))*G1975,IF($B$3="RG&amp;E",INDEX('BCA Inputs'!$BM$14:$BM$54,MATCH(I1975,'BCA Inputs'!$AW$14:$AW$54,0))*P1975+INDEX('BCA Inputs'!$BN$14:$BN$54,MATCH(I1975,'BCA Inputs'!$AW$14:$AW$54,0))*O1975+INDEX('BCA Inputs'!$BO$14:$BO$54,MATCH(I1975,'BCA Inputs'!$AW$14:$AW$54,0))*Q1975+INDEX('BCA Inputs'!$BP$14:$BP$54,MATCH(I1975,'BCA Inputs'!$AW$14:$AW$54,0))*F1975+INDEX('BCA Inputs'!$BQ$14:$BQ$54,MATCH(I1975,'BCA Inputs'!$AW$14:$AW$54,0))*G1975,"")),"")</f>
        <v/>
      </c>
      <c r="AE1975" s="237" t="str">
        <f t="shared" si="306"/>
        <v/>
      </c>
      <c r="AF1975" s="198">
        <f t="shared" si="308"/>
        <v>0</v>
      </c>
      <c r="AG1975" s="239">
        <f t="shared" si="309"/>
        <v>0</v>
      </c>
    </row>
    <row r="1976" spans="1:33">
      <c r="A1976" s="228"/>
      <c r="B1976" s="176"/>
      <c r="C1976" s="229"/>
      <c r="D1976" s="230"/>
      <c r="E1976" s="230"/>
      <c r="F1976" s="230"/>
      <c r="G1976" s="230"/>
      <c r="H1976" s="231"/>
      <c r="I1976" s="231"/>
      <c r="J1976" s="232"/>
      <c r="K1976" s="232"/>
      <c r="L1976" s="232"/>
      <c r="M1976" s="181">
        <f t="shared" si="307"/>
        <v>0</v>
      </c>
      <c r="N1976" s="181">
        <f>IF(H1976="",0,H1976*I1976*'Avoided Water Savings Cost'!$C$16)</f>
        <v>0</v>
      </c>
      <c r="O1976" s="545">
        <f>IF(C1976="",0,IF($B$3="NYSEG",C1976/(1-'Avoided Electric Costs 2020'!$W$21),IF($B$3="RG&amp;E",C1976/(1-'Avoided Electric Costs 2020'!$X$21),"")))</f>
        <v>0</v>
      </c>
      <c r="P1976" s="546">
        <f>IF(D1976="",0,IF($B$3="NYSEG",D1976/(1-'Avoided Electric Costs 2020'!$W$21),IF($B$3="RG&amp;E",D1976/(1-'Avoided Electric Costs 2020'!$X$21),"")))</f>
        <v>0</v>
      </c>
      <c r="Q1976" s="546">
        <f>IF(E1976="",0,IF($B$3="NYSEG",E1976/(1-'Avoided Natural Gas Costs 2020'!$J$34),IF($B$3="RG&amp;E",E1976/(1-'Avoided Natural Gas Costs 2020'!$K$34),"")))</f>
        <v>0</v>
      </c>
      <c r="R1976" s="233" t="str">
        <f>IFERROR(IF(P1976*'BCA Inputs'!$C$1+Q1976*'BCA Inputs'!$C$2+F1976*'BCA Inputs'!$C$2+G1976*'BCA Inputs'!$C$2=0,"",P1976*'BCA Inputs'!$C$1+Q1976*'BCA Inputs'!$C$2+F1976*'BCA Inputs'!$C$2+G1976*'BCA Inputs'!$C$2),"")</f>
        <v/>
      </c>
      <c r="S1976" s="181" t="str">
        <f t="shared" si="300"/>
        <v/>
      </c>
      <c r="T1976" s="181" t="str">
        <f>IFERROR(IF($B$3="NYSEG",(INDEX('BCA Inputs'!$N$14:$N$54,MATCH(I1976,'BCA Inputs'!$M$14:$M$54,0))*P1976+INDEX('BCA Inputs'!$O$14:$O$54,MATCH(I1976,'BCA Inputs'!$M$14:$M$54,0))*O1976+INDEX('BCA Inputs'!P:P,MATCH(I1976,'BCA Inputs'!M:M,0))*Q1976+INDEX('BCA Inputs'!Q:Q,MATCH(I1976,'BCA Inputs'!M:M,0))*F1976+INDEX('BCA Inputs'!R:R,MATCH(I1976,'BCA Inputs'!M:M,0))*G1976)+L1976+N1976,IF($B$3="RG&amp;E",(INDEX('BCA Inputs'!$AX$14:$AX$54,MATCH(I1976,'BCA Inputs'!$AW$14:$AW$54,0))*P1976+INDEX('BCA Inputs'!$AY$14:$AY$54,MATCH(I1976,'BCA Inputs'!$AW$14:$AW$54,0))*O1976+INDEX('BCA Inputs'!$AZ$14:$AZ$54,MATCH(I1976,'BCA Inputs'!$AW$14:$AW$54,0))*Q1976+INDEX('BCA Inputs'!$BA$14:$BA$54,MATCH(I1976,'BCA Inputs'!$AW$14:$AW$54,0))*F1976+INDEX('BCA Inputs'!$BB$14:$BB$54,MATCH(I1976,'BCA Inputs'!$AW$14:$AW$54,0))*G1976)+L1976+N1976,"")),"")</f>
        <v/>
      </c>
      <c r="U1976" s="234" t="str">
        <f t="shared" si="301"/>
        <v/>
      </c>
      <c r="V1976" s="234" t="str">
        <f t="shared" si="302"/>
        <v/>
      </c>
      <c r="W1976" s="234" t="str">
        <f t="shared" si="303"/>
        <v/>
      </c>
      <c r="Y1976" s="235" t="str">
        <f t="shared" si="304"/>
        <v/>
      </c>
      <c r="Z1976" s="236" t="str">
        <f>IFERROR(IF($B$3="NYSEG",INDEX('BCA Inputs'!$X$14:$X$54,MATCH(I1976,'BCA Inputs'!$M$14:$M$54,0))*P1976+INDEX('BCA Inputs'!$Y$14:$Y$54,MATCH(I1976,'BCA Inputs'!$M$14:$M$54,0))*O1976+INDEX('BCA Inputs'!$Z$14:$Z$54,MATCH(I1976,'BCA Inputs'!$M$14:$M$54,0))*Q1976+INDEX('BCA Inputs'!$AA$14:$AA$54,MATCH(I1976,'BCA Inputs'!$M$14:$M$54,0))*F1976+INDEX('BCA Inputs'!$AB$14:$AB$54,MATCH(I1976,'BCA Inputs'!$M$14:$M$54,0))*G1976,IF($B$3="RG&amp;E",INDEX('BCA Inputs'!$BG$14:$BG$54,MATCH(I1976,'BCA Inputs'!$AW$14:$AW$54,0))*P1976+INDEX('BCA Inputs'!$BH$14:$BH$54,MATCH(I1976,'BCA Inputs'!$AW$14:$AW$54,0))*O1976+INDEX('BCA Inputs'!$BI$14:$BI$54,MATCH(I1976,'BCA Inputs'!$AW$14:$AW$54,0))*Q1976+INDEX('BCA Inputs'!$BJ$14:$BJ$54,MATCH(I1976,'BCA Inputs'!$AW$14:$AW$54,0))*F1976+INDEX('BCA Inputs'!$BK$14:$BK$54,MATCH(I1976,'BCA Inputs'!$AW$14:$AW$54,0))*G1976,"")),"")</f>
        <v/>
      </c>
      <c r="AA1976" s="237" t="str">
        <f t="shared" si="305"/>
        <v/>
      </c>
      <c r="AC1976" s="238" t="str">
        <f>IFERROR((K1976+R1976)+IF($B$3="NYSEG",INDEX('BCA Inputs'!$AI$14:$AI$54,MATCH(I1976,'BCA Inputs'!$M$14:$M$54,0))*P1976+INDEX('BCA Inputs'!$AJ$14:$AJ$54,MATCH(I1976,'BCA Inputs'!$M$14:$M$54,0))*Q1976,IF($B$3="RG&amp;E",INDEX('BCA Inputs'!$BR$14:$BR$54,MATCH(I1976,'BCA Inputs'!$AW$14:$AW$54,0))*P1976+INDEX('BCA Inputs'!$BS$14:$BS$54,MATCH(I1976,'BCA Inputs'!$AW$14:$AW$54,0))*Q1976,"")),"")</f>
        <v/>
      </c>
      <c r="AD1976" s="181" t="str">
        <f>IFERROR(IF($B$3="NYSEG",INDEX('BCA Inputs'!$AD$14:$AD$54,MATCH(I1976,'BCA Inputs'!$M$14:$M$54,0))*P1976+INDEX('BCA Inputs'!$AE$14:$AE$54,MATCH(I1976,'BCA Inputs'!$M$14:$M$54,0))*O1976+INDEX('BCA Inputs'!$AF$14:$AF$54,MATCH(I1976,'BCA Inputs'!$M$14:$M$54,0))*Q1976+INDEX('BCA Inputs'!$AG$14:$AG$54,MATCH(I1976,'BCA Inputs'!$M$14:$M$54,0))*F1976+INDEX('BCA Inputs'!$AH$14:$AH$54,MATCH(I1976,'BCA Inputs'!$M$14:$M$54,0))*G1976,IF($B$3="RG&amp;E",INDEX('BCA Inputs'!$BM$14:$BM$54,MATCH(I1976,'BCA Inputs'!$AW$14:$AW$54,0))*P1976+INDEX('BCA Inputs'!$BN$14:$BN$54,MATCH(I1976,'BCA Inputs'!$AW$14:$AW$54,0))*O1976+INDEX('BCA Inputs'!$BO$14:$BO$54,MATCH(I1976,'BCA Inputs'!$AW$14:$AW$54,0))*Q1976+INDEX('BCA Inputs'!$BP$14:$BP$54,MATCH(I1976,'BCA Inputs'!$AW$14:$AW$54,0))*F1976+INDEX('BCA Inputs'!$BQ$14:$BQ$54,MATCH(I1976,'BCA Inputs'!$AW$14:$AW$54,0))*G1976,"")),"")</f>
        <v/>
      </c>
      <c r="AE1976" s="237" t="str">
        <f t="shared" si="306"/>
        <v/>
      </c>
      <c r="AF1976" s="198">
        <f t="shared" si="308"/>
        <v>0</v>
      </c>
      <c r="AG1976" s="239">
        <f t="shared" si="309"/>
        <v>0</v>
      </c>
    </row>
    <row r="1977" spans="1:33">
      <c r="A1977" s="228"/>
      <c r="B1977" s="176"/>
      <c r="C1977" s="229"/>
      <c r="D1977" s="230"/>
      <c r="E1977" s="230"/>
      <c r="F1977" s="230"/>
      <c r="G1977" s="230"/>
      <c r="H1977" s="231"/>
      <c r="I1977" s="231"/>
      <c r="J1977" s="232"/>
      <c r="K1977" s="232"/>
      <c r="L1977" s="232"/>
      <c r="M1977" s="181">
        <f t="shared" si="307"/>
        <v>0</v>
      </c>
      <c r="N1977" s="181">
        <f>IF(H1977="",0,H1977*I1977*'Avoided Water Savings Cost'!$C$16)</f>
        <v>0</v>
      </c>
      <c r="O1977" s="545">
        <f>IF(C1977="",0,IF($B$3="NYSEG",C1977/(1-'Avoided Electric Costs 2020'!$W$21),IF($B$3="RG&amp;E",C1977/(1-'Avoided Electric Costs 2020'!$X$21),"")))</f>
        <v>0</v>
      </c>
      <c r="P1977" s="546">
        <f>IF(D1977="",0,IF($B$3="NYSEG",D1977/(1-'Avoided Electric Costs 2020'!$W$21),IF($B$3="RG&amp;E",D1977/(1-'Avoided Electric Costs 2020'!$X$21),"")))</f>
        <v>0</v>
      </c>
      <c r="Q1977" s="546">
        <f>IF(E1977="",0,IF($B$3="NYSEG",E1977/(1-'Avoided Natural Gas Costs 2020'!$J$34),IF($B$3="RG&amp;E",E1977/(1-'Avoided Natural Gas Costs 2020'!$K$34),"")))</f>
        <v>0</v>
      </c>
      <c r="R1977" s="233" t="str">
        <f>IFERROR(IF(P1977*'BCA Inputs'!$C$1+Q1977*'BCA Inputs'!$C$2+F1977*'BCA Inputs'!$C$2+G1977*'BCA Inputs'!$C$2=0,"",P1977*'BCA Inputs'!$C$1+Q1977*'BCA Inputs'!$C$2+F1977*'BCA Inputs'!$C$2+G1977*'BCA Inputs'!$C$2),"")</f>
        <v/>
      </c>
      <c r="S1977" s="181" t="str">
        <f t="shared" si="300"/>
        <v/>
      </c>
      <c r="T1977" s="181" t="str">
        <f>IFERROR(IF($B$3="NYSEG",(INDEX('BCA Inputs'!$N$14:$N$54,MATCH(I1977,'BCA Inputs'!$M$14:$M$54,0))*P1977+INDEX('BCA Inputs'!$O$14:$O$54,MATCH(I1977,'BCA Inputs'!$M$14:$M$54,0))*O1977+INDEX('BCA Inputs'!P:P,MATCH(I1977,'BCA Inputs'!M:M,0))*Q1977+INDEX('BCA Inputs'!Q:Q,MATCH(I1977,'BCA Inputs'!M:M,0))*F1977+INDEX('BCA Inputs'!R:R,MATCH(I1977,'BCA Inputs'!M:M,0))*G1977)+L1977+N1977,IF($B$3="RG&amp;E",(INDEX('BCA Inputs'!$AX$14:$AX$54,MATCH(I1977,'BCA Inputs'!$AW$14:$AW$54,0))*P1977+INDEX('BCA Inputs'!$AY$14:$AY$54,MATCH(I1977,'BCA Inputs'!$AW$14:$AW$54,0))*O1977+INDEX('BCA Inputs'!$AZ$14:$AZ$54,MATCH(I1977,'BCA Inputs'!$AW$14:$AW$54,0))*Q1977+INDEX('BCA Inputs'!$BA$14:$BA$54,MATCH(I1977,'BCA Inputs'!$AW$14:$AW$54,0))*F1977+INDEX('BCA Inputs'!$BB$14:$BB$54,MATCH(I1977,'BCA Inputs'!$AW$14:$AW$54,0))*G1977)+L1977+N1977,"")),"")</f>
        <v/>
      </c>
      <c r="U1977" s="234" t="str">
        <f t="shared" si="301"/>
        <v/>
      </c>
      <c r="V1977" s="234" t="str">
        <f t="shared" si="302"/>
        <v/>
      </c>
      <c r="W1977" s="234" t="str">
        <f t="shared" si="303"/>
        <v/>
      </c>
      <c r="Y1977" s="235" t="str">
        <f t="shared" si="304"/>
        <v/>
      </c>
      <c r="Z1977" s="236" t="str">
        <f>IFERROR(IF($B$3="NYSEG",INDEX('BCA Inputs'!$X$14:$X$54,MATCH(I1977,'BCA Inputs'!$M$14:$M$54,0))*P1977+INDEX('BCA Inputs'!$Y$14:$Y$54,MATCH(I1977,'BCA Inputs'!$M$14:$M$54,0))*O1977+INDEX('BCA Inputs'!$Z$14:$Z$54,MATCH(I1977,'BCA Inputs'!$M$14:$M$54,0))*Q1977+INDEX('BCA Inputs'!$AA$14:$AA$54,MATCH(I1977,'BCA Inputs'!$M$14:$M$54,0))*F1977+INDEX('BCA Inputs'!$AB$14:$AB$54,MATCH(I1977,'BCA Inputs'!$M$14:$M$54,0))*G1977,IF($B$3="RG&amp;E",INDEX('BCA Inputs'!$BG$14:$BG$54,MATCH(I1977,'BCA Inputs'!$AW$14:$AW$54,0))*P1977+INDEX('BCA Inputs'!$BH$14:$BH$54,MATCH(I1977,'BCA Inputs'!$AW$14:$AW$54,0))*O1977+INDEX('BCA Inputs'!$BI$14:$BI$54,MATCH(I1977,'BCA Inputs'!$AW$14:$AW$54,0))*Q1977+INDEX('BCA Inputs'!$BJ$14:$BJ$54,MATCH(I1977,'BCA Inputs'!$AW$14:$AW$54,0))*F1977+INDEX('BCA Inputs'!$BK$14:$BK$54,MATCH(I1977,'BCA Inputs'!$AW$14:$AW$54,0))*G1977,"")),"")</f>
        <v/>
      </c>
      <c r="AA1977" s="237" t="str">
        <f t="shared" si="305"/>
        <v/>
      </c>
      <c r="AC1977" s="238" t="str">
        <f>IFERROR((K1977+R1977)+IF($B$3="NYSEG",INDEX('BCA Inputs'!$AI$14:$AI$54,MATCH(I1977,'BCA Inputs'!$M$14:$M$54,0))*P1977+INDEX('BCA Inputs'!$AJ$14:$AJ$54,MATCH(I1977,'BCA Inputs'!$M$14:$M$54,0))*Q1977,IF($B$3="RG&amp;E",INDEX('BCA Inputs'!$BR$14:$BR$54,MATCH(I1977,'BCA Inputs'!$AW$14:$AW$54,0))*P1977+INDEX('BCA Inputs'!$BS$14:$BS$54,MATCH(I1977,'BCA Inputs'!$AW$14:$AW$54,0))*Q1977,"")),"")</f>
        <v/>
      </c>
      <c r="AD1977" s="181" t="str">
        <f>IFERROR(IF($B$3="NYSEG",INDEX('BCA Inputs'!$AD$14:$AD$54,MATCH(I1977,'BCA Inputs'!$M$14:$M$54,0))*P1977+INDEX('BCA Inputs'!$AE$14:$AE$54,MATCH(I1977,'BCA Inputs'!$M$14:$M$54,0))*O1977+INDEX('BCA Inputs'!$AF$14:$AF$54,MATCH(I1977,'BCA Inputs'!$M$14:$M$54,0))*Q1977+INDEX('BCA Inputs'!$AG$14:$AG$54,MATCH(I1977,'BCA Inputs'!$M$14:$M$54,0))*F1977+INDEX('BCA Inputs'!$AH$14:$AH$54,MATCH(I1977,'BCA Inputs'!$M$14:$M$54,0))*G1977,IF($B$3="RG&amp;E",INDEX('BCA Inputs'!$BM$14:$BM$54,MATCH(I1977,'BCA Inputs'!$AW$14:$AW$54,0))*P1977+INDEX('BCA Inputs'!$BN$14:$BN$54,MATCH(I1977,'BCA Inputs'!$AW$14:$AW$54,0))*O1977+INDEX('BCA Inputs'!$BO$14:$BO$54,MATCH(I1977,'BCA Inputs'!$AW$14:$AW$54,0))*Q1977+INDEX('BCA Inputs'!$BP$14:$BP$54,MATCH(I1977,'BCA Inputs'!$AW$14:$AW$54,0))*F1977+INDEX('BCA Inputs'!$BQ$14:$BQ$54,MATCH(I1977,'BCA Inputs'!$AW$14:$AW$54,0))*G1977,"")),"")</f>
        <v/>
      </c>
      <c r="AE1977" s="237" t="str">
        <f t="shared" si="306"/>
        <v/>
      </c>
      <c r="AF1977" s="198">
        <f t="shared" si="308"/>
        <v>0</v>
      </c>
      <c r="AG1977" s="239">
        <f t="shared" si="309"/>
        <v>0</v>
      </c>
    </row>
    <row r="1978" spans="1:33">
      <c r="A1978" s="228"/>
      <c r="B1978" s="176"/>
      <c r="C1978" s="229"/>
      <c r="D1978" s="230"/>
      <c r="E1978" s="230"/>
      <c r="F1978" s="230"/>
      <c r="G1978" s="230"/>
      <c r="H1978" s="231"/>
      <c r="I1978" s="231"/>
      <c r="J1978" s="232"/>
      <c r="K1978" s="232"/>
      <c r="L1978" s="232"/>
      <c r="M1978" s="181">
        <f t="shared" si="307"/>
        <v>0</v>
      </c>
      <c r="N1978" s="181">
        <f>IF(H1978="",0,H1978*I1978*'Avoided Water Savings Cost'!$C$16)</f>
        <v>0</v>
      </c>
      <c r="O1978" s="545">
        <f>IF(C1978="",0,IF($B$3="NYSEG",C1978/(1-'Avoided Electric Costs 2020'!$W$21),IF($B$3="RG&amp;E",C1978/(1-'Avoided Electric Costs 2020'!$X$21),"")))</f>
        <v>0</v>
      </c>
      <c r="P1978" s="546">
        <f>IF(D1978="",0,IF($B$3="NYSEG",D1978/(1-'Avoided Electric Costs 2020'!$W$21),IF($B$3="RG&amp;E",D1978/(1-'Avoided Electric Costs 2020'!$X$21),"")))</f>
        <v>0</v>
      </c>
      <c r="Q1978" s="546">
        <f>IF(E1978="",0,IF($B$3="NYSEG",E1978/(1-'Avoided Natural Gas Costs 2020'!$J$34),IF($B$3="RG&amp;E",E1978/(1-'Avoided Natural Gas Costs 2020'!$K$34),"")))</f>
        <v>0</v>
      </c>
      <c r="R1978" s="233" t="str">
        <f>IFERROR(IF(P1978*'BCA Inputs'!$C$1+Q1978*'BCA Inputs'!$C$2+F1978*'BCA Inputs'!$C$2+G1978*'BCA Inputs'!$C$2=0,"",P1978*'BCA Inputs'!$C$1+Q1978*'BCA Inputs'!$C$2+F1978*'BCA Inputs'!$C$2+G1978*'BCA Inputs'!$C$2),"")</f>
        <v/>
      </c>
      <c r="S1978" s="181" t="str">
        <f t="shared" si="300"/>
        <v/>
      </c>
      <c r="T1978" s="181" t="str">
        <f>IFERROR(IF($B$3="NYSEG",(INDEX('BCA Inputs'!$N$14:$N$54,MATCH(I1978,'BCA Inputs'!$M$14:$M$54,0))*P1978+INDEX('BCA Inputs'!$O$14:$O$54,MATCH(I1978,'BCA Inputs'!$M$14:$M$54,0))*O1978+INDEX('BCA Inputs'!P:P,MATCH(I1978,'BCA Inputs'!M:M,0))*Q1978+INDEX('BCA Inputs'!Q:Q,MATCH(I1978,'BCA Inputs'!M:M,0))*F1978+INDEX('BCA Inputs'!R:R,MATCH(I1978,'BCA Inputs'!M:M,0))*G1978)+L1978+N1978,IF($B$3="RG&amp;E",(INDEX('BCA Inputs'!$AX$14:$AX$54,MATCH(I1978,'BCA Inputs'!$AW$14:$AW$54,0))*P1978+INDEX('BCA Inputs'!$AY$14:$AY$54,MATCH(I1978,'BCA Inputs'!$AW$14:$AW$54,0))*O1978+INDEX('BCA Inputs'!$AZ$14:$AZ$54,MATCH(I1978,'BCA Inputs'!$AW$14:$AW$54,0))*Q1978+INDEX('BCA Inputs'!$BA$14:$BA$54,MATCH(I1978,'BCA Inputs'!$AW$14:$AW$54,0))*F1978+INDEX('BCA Inputs'!$BB$14:$BB$54,MATCH(I1978,'BCA Inputs'!$AW$14:$AW$54,0))*G1978)+L1978+N1978,"")),"")</f>
        <v/>
      </c>
      <c r="U1978" s="234" t="str">
        <f t="shared" si="301"/>
        <v/>
      </c>
      <c r="V1978" s="234" t="str">
        <f t="shared" si="302"/>
        <v/>
      </c>
      <c r="W1978" s="234" t="str">
        <f t="shared" si="303"/>
        <v/>
      </c>
      <c r="Y1978" s="235" t="str">
        <f t="shared" si="304"/>
        <v/>
      </c>
      <c r="Z1978" s="236" t="str">
        <f>IFERROR(IF($B$3="NYSEG",INDEX('BCA Inputs'!$X$14:$X$54,MATCH(I1978,'BCA Inputs'!$M$14:$M$54,0))*P1978+INDEX('BCA Inputs'!$Y$14:$Y$54,MATCH(I1978,'BCA Inputs'!$M$14:$M$54,0))*O1978+INDEX('BCA Inputs'!$Z$14:$Z$54,MATCH(I1978,'BCA Inputs'!$M$14:$M$54,0))*Q1978+INDEX('BCA Inputs'!$AA$14:$AA$54,MATCH(I1978,'BCA Inputs'!$M$14:$M$54,0))*F1978+INDEX('BCA Inputs'!$AB$14:$AB$54,MATCH(I1978,'BCA Inputs'!$M$14:$M$54,0))*G1978,IF($B$3="RG&amp;E",INDEX('BCA Inputs'!$BG$14:$BG$54,MATCH(I1978,'BCA Inputs'!$AW$14:$AW$54,0))*P1978+INDEX('BCA Inputs'!$BH$14:$BH$54,MATCH(I1978,'BCA Inputs'!$AW$14:$AW$54,0))*O1978+INDEX('BCA Inputs'!$BI$14:$BI$54,MATCH(I1978,'BCA Inputs'!$AW$14:$AW$54,0))*Q1978+INDEX('BCA Inputs'!$BJ$14:$BJ$54,MATCH(I1978,'BCA Inputs'!$AW$14:$AW$54,0))*F1978+INDEX('BCA Inputs'!$BK$14:$BK$54,MATCH(I1978,'BCA Inputs'!$AW$14:$AW$54,0))*G1978,"")),"")</f>
        <v/>
      </c>
      <c r="AA1978" s="237" t="str">
        <f t="shared" si="305"/>
        <v/>
      </c>
      <c r="AC1978" s="238" t="str">
        <f>IFERROR((K1978+R1978)+IF($B$3="NYSEG",INDEX('BCA Inputs'!$AI$14:$AI$54,MATCH(I1978,'BCA Inputs'!$M$14:$M$54,0))*P1978+INDEX('BCA Inputs'!$AJ$14:$AJ$54,MATCH(I1978,'BCA Inputs'!$M$14:$M$54,0))*Q1978,IF($B$3="RG&amp;E",INDEX('BCA Inputs'!$BR$14:$BR$54,MATCH(I1978,'BCA Inputs'!$AW$14:$AW$54,0))*P1978+INDEX('BCA Inputs'!$BS$14:$BS$54,MATCH(I1978,'BCA Inputs'!$AW$14:$AW$54,0))*Q1978,"")),"")</f>
        <v/>
      </c>
      <c r="AD1978" s="181" t="str">
        <f>IFERROR(IF($B$3="NYSEG",INDEX('BCA Inputs'!$AD$14:$AD$54,MATCH(I1978,'BCA Inputs'!$M$14:$M$54,0))*P1978+INDEX('BCA Inputs'!$AE$14:$AE$54,MATCH(I1978,'BCA Inputs'!$M$14:$M$54,0))*O1978+INDEX('BCA Inputs'!$AF$14:$AF$54,MATCH(I1978,'BCA Inputs'!$M$14:$M$54,0))*Q1978+INDEX('BCA Inputs'!$AG$14:$AG$54,MATCH(I1978,'BCA Inputs'!$M$14:$M$54,0))*F1978+INDEX('BCA Inputs'!$AH$14:$AH$54,MATCH(I1978,'BCA Inputs'!$M$14:$M$54,0))*G1978,IF($B$3="RG&amp;E",INDEX('BCA Inputs'!$BM$14:$BM$54,MATCH(I1978,'BCA Inputs'!$AW$14:$AW$54,0))*P1978+INDEX('BCA Inputs'!$BN$14:$BN$54,MATCH(I1978,'BCA Inputs'!$AW$14:$AW$54,0))*O1978+INDEX('BCA Inputs'!$BO$14:$BO$54,MATCH(I1978,'BCA Inputs'!$AW$14:$AW$54,0))*Q1978+INDEX('BCA Inputs'!$BP$14:$BP$54,MATCH(I1978,'BCA Inputs'!$AW$14:$AW$54,0))*F1978+INDEX('BCA Inputs'!$BQ$14:$BQ$54,MATCH(I1978,'BCA Inputs'!$AW$14:$AW$54,0))*G1978,"")),"")</f>
        <v/>
      </c>
      <c r="AE1978" s="237" t="str">
        <f t="shared" si="306"/>
        <v/>
      </c>
      <c r="AF1978" s="198">
        <f t="shared" si="308"/>
        <v>0</v>
      </c>
      <c r="AG1978" s="239">
        <f t="shared" si="309"/>
        <v>0</v>
      </c>
    </row>
    <row r="1979" spans="1:33">
      <c r="A1979" s="228"/>
      <c r="B1979" s="176"/>
      <c r="C1979" s="229"/>
      <c r="D1979" s="230"/>
      <c r="E1979" s="230"/>
      <c r="F1979" s="230"/>
      <c r="G1979" s="230"/>
      <c r="H1979" s="231"/>
      <c r="I1979" s="231"/>
      <c r="J1979" s="232"/>
      <c r="K1979" s="232"/>
      <c r="L1979" s="232"/>
      <c r="M1979" s="181">
        <f t="shared" si="307"/>
        <v>0</v>
      </c>
      <c r="N1979" s="181">
        <f>IF(H1979="",0,H1979*I1979*'Avoided Water Savings Cost'!$C$16)</f>
        <v>0</v>
      </c>
      <c r="O1979" s="545">
        <f>IF(C1979="",0,IF($B$3="NYSEG",C1979/(1-'Avoided Electric Costs 2020'!$W$21),IF($B$3="RG&amp;E",C1979/(1-'Avoided Electric Costs 2020'!$X$21),"")))</f>
        <v>0</v>
      </c>
      <c r="P1979" s="546">
        <f>IF(D1979="",0,IF($B$3="NYSEG",D1979/(1-'Avoided Electric Costs 2020'!$W$21),IF($B$3="RG&amp;E",D1979/(1-'Avoided Electric Costs 2020'!$X$21),"")))</f>
        <v>0</v>
      </c>
      <c r="Q1979" s="546">
        <f>IF(E1979="",0,IF($B$3="NYSEG",E1979/(1-'Avoided Natural Gas Costs 2020'!$J$34),IF($B$3="RG&amp;E",E1979/(1-'Avoided Natural Gas Costs 2020'!$K$34),"")))</f>
        <v>0</v>
      </c>
      <c r="R1979" s="233" t="str">
        <f>IFERROR(IF(P1979*'BCA Inputs'!$C$1+Q1979*'BCA Inputs'!$C$2+F1979*'BCA Inputs'!$C$2+G1979*'BCA Inputs'!$C$2=0,"",P1979*'BCA Inputs'!$C$1+Q1979*'BCA Inputs'!$C$2+F1979*'BCA Inputs'!$C$2+G1979*'BCA Inputs'!$C$2),"")</f>
        <v/>
      </c>
      <c r="S1979" s="181" t="str">
        <f t="shared" si="300"/>
        <v/>
      </c>
      <c r="T1979" s="181" t="str">
        <f>IFERROR(IF($B$3="NYSEG",(INDEX('BCA Inputs'!$N$14:$N$54,MATCH(I1979,'BCA Inputs'!$M$14:$M$54,0))*P1979+INDEX('BCA Inputs'!$O$14:$O$54,MATCH(I1979,'BCA Inputs'!$M$14:$M$54,0))*O1979+INDEX('BCA Inputs'!P:P,MATCH(I1979,'BCA Inputs'!M:M,0))*Q1979+INDEX('BCA Inputs'!Q:Q,MATCH(I1979,'BCA Inputs'!M:M,0))*F1979+INDEX('BCA Inputs'!R:R,MATCH(I1979,'BCA Inputs'!M:M,0))*G1979)+L1979+N1979,IF($B$3="RG&amp;E",(INDEX('BCA Inputs'!$AX$14:$AX$54,MATCH(I1979,'BCA Inputs'!$AW$14:$AW$54,0))*P1979+INDEX('BCA Inputs'!$AY$14:$AY$54,MATCH(I1979,'BCA Inputs'!$AW$14:$AW$54,0))*O1979+INDEX('BCA Inputs'!$AZ$14:$AZ$54,MATCH(I1979,'BCA Inputs'!$AW$14:$AW$54,0))*Q1979+INDEX('BCA Inputs'!$BA$14:$BA$54,MATCH(I1979,'BCA Inputs'!$AW$14:$AW$54,0))*F1979+INDEX('BCA Inputs'!$BB$14:$BB$54,MATCH(I1979,'BCA Inputs'!$AW$14:$AW$54,0))*G1979)+L1979+N1979,"")),"")</f>
        <v/>
      </c>
      <c r="U1979" s="234" t="str">
        <f t="shared" si="301"/>
        <v/>
      </c>
      <c r="V1979" s="234" t="str">
        <f t="shared" si="302"/>
        <v/>
      </c>
      <c r="W1979" s="234" t="str">
        <f t="shared" si="303"/>
        <v/>
      </c>
      <c r="Y1979" s="235" t="str">
        <f t="shared" si="304"/>
        <v/>
      </c>
      <c r="Z1979" s="236" t="str">
        <f>IFERROR(IF($B$3="NYSEG",INDEX('BCA Inputs'!$X$14:$X$54,MATCH(I1979,'BCA Inputs'!$M$14:$M$54,0))*P1979+INDEX('BCA Inputs'!$Y$14:$Y$54,MATCH(I1979,'BCA Inputs'!$M$14:$M$54,0))*O1979+INDEX('BCA Inputs'!$Z$14:$Z$54,MATCH(I1979,'BCA Inputs'!$M$14:$M$54,0))*Q1979+INDEX('BCA Inputs'!$AA$14:$AA$54,MATCH(I1979,'BCA Inputs'!$M$14:$M$54,0))*F1979+INDEX('BCA Inputs'!$AB$14:$AB$54,MATCH(I1979,'BCA Inputs'!$M$14:$M$54,0))*G1979,IF($B$3="RG&amp;E",INDEX('BCA Inputs'!$BG$14:$BG$54,MATCH(I1979,'BCA Inputs'!$AW$14:$AW$54,0))*P1979+INDEX('BCA Inputs'!$BH$14:$BH$54,MATCH(I1979,'BCA Inputs'!$AW$14:$AW$54,0))*O1979+INDEX('BCA Inputs'!$BI$14:$BI$54,MATCH(I1979,'BCA Inputs'!$AW$14:$AW$54,0))*Q1979+INDEX('BCA Inputs'!$BJ$14:$BJ$54,MATCH(I1979,'BCA Inputs'!$AW$14:$AW$54,0))*F1979+INDEX('BCA Inputs'!$BK$14:$BK$54,MATCH(I1979,'BCA Inputs'!$AW$14:$AW$54,0))*G1979,"")),"")</f>
        <v/>
      </c>
      <c r="AA1979" s="237" t="str">
        <f t="shared" si="305"/>
        <v/>
      </c>
      <c r="AC1979" s="238" t="str">
        <f>IFERROR((K1979+R1979)+IF($B$3="NYSEG",INDEX('BCA Inputs'!$AI$14:$AI$54,MATCH(I1979,'BCA Inputs'!$M$14:$M$54,0))*P1979+INDEX('BCA Inputs'!$AJ$14:$AJ$54,MATCH(I1979,'BCA Inputs'!$M$14:$M$54,0))*Q1979,IF($B$3="RG&amp;E",INDEX('BCA Inputs'!$BR$14:$BR$54,MATCH(I1979,'BCA Inputs'!$AW$14:$AW$54,0))*P1979+INDEX('BCA Inputs'!$BS$14:$BS$54,MATCH(I1979,'BCA Inputs'!$AW$14:$AW$54,0))*Q1979,"")),"")</f>
        <v/>
      </c>
      <c r="AD1979" s="181" t="str">
        <f>IFERROR(IF($B$3="NYSEG",INDEX('BCA Inputs'!$AD$14:$AD$54,MATCH(I1979,'BCA Inputs'!$M$14:$M$54,0))*P1979+INDEX('BCA Inputs'!$AE$14:$AE$54,MATCH(I1979,'BCA Inputs'!$M$14:$M$54,0))*O1979+INDEX('BCA Inputs'!$AF$14:$AF$54,MATCH(I1979,'BCA Inputs'!$M$14:$M$54,0))*Q1979+INDEX('BCA Inputs'!$AG$14:$AG$54,MATCH(I1979,'BCA Inputs'!$M$14:$M$54,0))*F1979+INDEX('BCA Inputs'!$AH$14:$AH$54,MATCH(I1979,'BCA Inputs'!$M$14:$M$54,0))*G1979,IF($B$3="RG&amp;E",INDEX('BCA Inputs'!$BM$14:$BM$54,MATCH(I1979,'BCA Inputs'!$AW$14:$AW$54,0))*P1979+INDEX('BCA Inputs'!$BN$14:$BN$54,MATCH(I1979,'BCA Inputs'!$AW$14:$AW$54,0))*O1979+INDEX('BCA Inputs'!$BO$14:$BO$54,MATCH(I1979,'BCA Inputs'!$AW$14:$AW$54,0))*Q1979+INDEX('BCA Inputs'!$BP$14:$BP$54,MATCH(I1979,'BCA Inputs'!$AW$14:$AW$54,0))*F1979+INDEX('BCA Inputs'!$BQ$14:$BQ$54,MATCH(I1979,'BCA Inputs'!$AW$14:$AW$54,0))*G1979,"")),"")</f>
        <v/>
      </c>
      <c r="AE1979" s="237" t="str">
        <f t="shared" si="306"/>
        <v/>
      </c>
      <c r="AF1979" s="198">
        <f t="shared" si="308"/>
        <v>0</v>
      </c>
      <c r="AG1979" s="239">
        <f t="shared" si="309"/>
        <v>0</v>
      </c>
    </row>
    <row r="1980" spans="1:33">
      <c r="A1980" s="228"/>
      <c r="B1980" s="176"/>
      <c r="C1980" s="229"/>
      <c r="D1980" s="230"/>
      <c r="E1980" s="230"/>
      <c r="F1980" s="230"/>
      <c r="G1980" s="230"/>
      <c r="H1980" s="231"/>
      <c r="I1980" s="231"/>
      <c r="J1980" s="232"/>
      <c r="K1980" s="232"/>
      <c r="L1980" s="232"/>
      <c r="M1980" s="181">
        <f t="shared" si="307"/>
        <v>0</v>
      </c>
      <c r="N1980" s="181">
        <f>IF(H1980="",0,H1980*I1980*'Avoided Water Savings Cost'!$C$16)</f>
        <v>0</v>
      </c>
      <c r="O1980" s="545">
        <f>IF(C1980="",0,IF($B$3="NYSEG",C1980/(1-'Avoided Electric Costs 2020'!$W$21),IF($B$3="RG&amp;E",C1980/(1-'Avoided Electric Costs 2020'!$X$21),"")))</f>
        <v>0</v>
      </c>
      <c r="P1980" s="546">
        <f>IF(D1980="",0,IF($B$3="NYSEG",D1980/(1-'Avoided Electric Costs 2020'!$W$21),IF($B$3="RG&amp;E",D1980/(1-'Avoided Electric Costs 2020'!$X$21),"")))</f>
        <v>0</v>
      </c>
      <c r="Q1980" s="546">
        <f>IF(E1980="",0,IF($B$3="NYSEG",E1980/(1-'Avoided Natural Gas Costs 2020'!$J$34),IF($B$3="RG&amp;E",E1980/(1-'Avoided Natural Gas Costs 2020'!$K$34),"")))</f>
        <v>0</v>
      </c>
      <c r="R1980" s="233" t="str">
        <f>IFERROR(IF(P1980*'BCA Inputs'!$C$1+Q1980*'BCA Inputs'!$C$2+F1980*'BCA Inputs'!$C$2+G1980*'BCA Inputs'!$C$2=0,"",P1980*'BCA Inputs'!$C$1+Q1980*'BCA Inputs'!$C$2+F1980*'BCA Inputs'!$C$2+G1980*'BCA Inputs'!$C$2),"")</f>
        <v/>
      </c>
      <c r="S1980" s="181" t="str">
        <f t="shared" si="300"/>
        <v/>
      </c>
      <c r="T1980" s="181" t="str">
        <f>IFERROR(IF($B$3="NYSEG",(INDEX('BCA Inputs'!$N$14:$N$54,MATCH(I1980,'BCA Inputs'!$M$14:$M$54,0))*P1980+INDEX('BCA Inputs'!$O$14:$O$54,MATCH(I1980,'BCA Inputs'!$M$14:$M$54,0))*O1980+INDEX('BCA Inputs'!P:P,MATCH(I1980,'BCA Inputs'!M:M,0))*Q1980+INDEX('BCA Inputs'!Q:Q,MATCH(I1980,'BCA Inputs'!M:M,0))*F1980+INDEX('BCA Inputs'!R:R,MATCH(I1980,'BCA Inputs'!M:M,0))*G1980)+L1980+N1980,IF($B$3="RG&amp;E",(INDEX('BCA Inputs'!$AX$14:$AX$54,MATCH(I1980,'BCA Inputs'!$AW$14:$AW$54,0))*P1980+INDEX('BCA Inputs'!$AY$14:$AY$54,MATCH(I1980,'BCA Inputs'!$AW$14:$AW$54,0))*O1980+INDEX('BCA Inputs'!$AZ$14:$AZ$54,MATCH(I1980,'BCA Inputs'!$AW$14:$AW$54,0))*Q1980+INDEX('BCA Inputs'!$BA$14:$BA$54,MATCH(I1980,'BCA Inputs'!$AW$14:$AW$54,0))*F1980+INDEX('BCA Inputs'!$BB$14:$BB$54,MATCH(I1980,'BCA Inputs'!$AW$14:$AW$54,0))*G1980)+L1980+N1980,"")),"")</f>
        <v/>
      </c>
      <c r="U1980" s="234" t="str">
        <f t="shared" si="301"/>
        <v/>
      </c>
      <c r="V1980" s="234" t="str">
        <f t="shared" si="302"/>
        <v/>
      </c>
      <c r="W1980" s="234" t="str">
        <f t="shared" si="303"/>
        <v/>
      </c>
      <c r="Y1980" s="235" t="str">
        <f t="shared" si="304"/>
        <v/>
      </c>
      <c r="Z1980" s="236" t="str">
        <f>IFERROR(IF($B$3="NYSEG",INDEX('BCA Inputs'!$X$14:$X$54,MATCH(I1980,'BCA Inputs'!$M$14:$M$54,0))*P1980+INDEX('BCA Inputs'!$Y$14:$Y$54,MATCH(I1980,'BCA Inputs'!$M$14:$M$54,0))*O1980+INDEX('BCA Inputs'!$Z$14:$Z$54,MATCH(I1980,'BCA Inputs'!$M$14:$M$54,0))*Q1980+INDEX('BCA Inputs'!$AA$14:$AA$54,MATCH(I1980,'BCA Inputs'!$M$14:$M$54,0))*F1980+INDEX('BCA Inputs'!$AB$14:$AB$54,MATCH(I1980,'BCA Inputs'!$M$14:$M$54,0))*G1980,IF($B$3="RG&amp;E",INDEX('BCA Inputs'!$BG$14:$BG$54,MATCH(I1980,'BCA Inputs'!$AW$14:$AW$54,0))*P1980+INDEX('BCA Inputs'!$BH$14:$BH$54,MATCH(I1980,'BCA Inputs'!$AW$14:$AW$54,0))*O1980+INDEX('BCA Inputs'!$BI$14:$BI$54,MATCH(I1980,'BCA Inputs'!$AW$14:$AW$54,0))*Q1980+INDEX('BCA Inputs'!$BJ$14:$BJ$54,MATCH(I1980,'BCA Inputs'!$AW$14:$AW$54,0))*F1980+INDEX('BCA Inputs'!$BK$14:$BK$54,MATCH(I1980,'BCA Inputs'!$AW$14:$AW$54,0))*G1980,"")),"")</f>
        <v/>
      </c>
      <c r="AA1980" s="237" t="str">
        <f t="shared" si="305"/>
        <v/>
      </c>
      <c r="AC1980" s="238" t="str">
        <f>IFERROR((K1980+R1980)+IF($B$3="NYSEG",INDEX('BCA Inputs'!$AI$14:$AI$54,MATCH(I1980,'BCA Inputs'!$M$14:$M$54,0))*P1980+INDEX('BCA Inputs'!$AJ$14:$AJ$54,MATCH(I1980,'BCA Inputs'!$M$14:$M$54,0))*Q1980,IF($B$3="RG&amp;E",INDEX('BCA Inputs'!$BR$14:$BR$54,MATCH(I1980,'BCA Inputs'!$AW$14:$AW$54,0))*P1980+INDEX('BCA Inputs'!$BS$14:$BS$54,MATCH(I1980,'BCA Inputs'!$AW$14:$AW$54,0))*Q1980,"")),"")</f>
        <v/>
      </c>
      <c r="AD1980" s="181" t="str">
        <f>IFERROR(IF($B$3="NYSEG",INDEX('BCA Inputs'!$AD$14:$AD$54,MATCH(I1980,'BCA Inputs'!$M$14:$M$54,0))*P1980+INDEX('BCA Inputs'!$AE$14:$AE$54,MATCH(I1980,'BCA Inputs'!$M$14:$M$54,0))*O1980+INDEX('BCA Inputs'!$AF$14:$AF$54,MATCH(I1980,'BCA Inputs'!$M$14:$M$54,0))*Q1980+INDEX('BCA Inputs'!$AG$14:$AG$54,MATCH(I1980,'BCA Inputs'!$M$14:$M$54,0))*F1980+INDEX('BCA Inputs'!$AH$14:$AH$54,MATCH(I1980,'BCA Inputs'!$M$14:$M$54,0))*G1980,IF($B$3="RG&amp;E",INDEX('BCA Inputs'!$BM$14:$BM$54,MATCH(I1980,'BCA Inputs'!$AW$14:$AW$54,0))*P1980+INDEX('BCA Inputs'!$BN$14:$BN$54,MATCH(I1980,'BCA Inputs'!$AW$14:$AW$54,0))*O1980+INDEX('BCA Inputs'!$BO$14:$BO$54,MATCH(I1980,'BCA Inputs'!$AW$14:$AW$54,0))*Q1980+INDEX('BCA Inputs'!$BP$14:$BP$54,MATCH(I1980,'BCA Inputs'!$AW$14:$AW$54,0))*F1980+INDEX('BCA Inputs'!$BQ$14:$BQ$54,MATCH(I1980,'BCA Inputs'!$AW$14:$AW$54,0))*G1980,"")),"")</f>
        <v/>
      </c>
      <c r="AE1980" s="237" t="str">
        <f t="shared" si="306"/>
        <v/>
      </c>
      <c r="AF1980" s="198">
        <f t="shared" si="308"/>
        <v>0</v>
      </c>
      <c r="AG1980" s="239">
        <f t="shared" si="309"/>
        <v>0</v>
      </c>
    </row>
    <row r="1981" spans="1:33">
      <c r="A1981" s="228"/>
      <c r="B1981" s="176"/>
      <c r="C1981" s="229"/>
      <c r="D1981" s="230"/>
      <c r="E1981" s="230"/>
      <c r="F1981" s="230"/>
      <c r="G1981" s="230"/>
      <c r="H1981" s="231"/>
      <c r="I1981" s="231"/>
      <c r="J1981" s="232"/>
      <c r="K1981" s="232"/>
      <c r="L1981" s="232"/>
      <c r="M1981" s="181">
        <f t="shared" si="307"/>
        <v>0</v>
      </c>
      <c r="N1981" s="181">
        <f>IF(H1981="",0,H1981*I1981*'Avoided Water Savings Cost'!$C$16)</f>
        <v>0</v>
      </c>
      <c r="O1981" s="545">
        <f>IF(C1981="",0,IF($B$3="NYSEG",C1981/(1-'Avoided Electric Costs 2020'!$W$21),IF($B$3="RG&amp;E",C1981/(1-'Avoided Electric Costs 2020'!$X$21),"")))</f>
        <v>0</v>
      </c>
      <c r="P1981" s="546">
        <f>IF(D1981="",0,IF($B$3="NYSEG",D1981/(1-'Avoided Electric Costs 2020'!$W$21),IF($B$3="RG&amp;E",D1981/(1-'Avoided Electric Costs 2020'!$X$21),"")))</f>
        <v>0</v>
      </c>
      <c r="Q1981" s="546">
        <f>IF(E1981="",0,IF($B$3="NYSEG",E1981/(1-'Avoided Natural Gas Costs 2020'!$J$34),IF($B$3="RG&amp;E",E1981/(1-'Avoided Natural Gas Costs 2020'!$K$34),"")))</f>
        <v>0</v>
      </c>
      <c r="R1981" s="233" t="str">
        <f>IFERROR(IF(P1981*'BCA Inputs'!$C$1+Q1981*'BCA Inputs'!$C$2+F1981*'BCA Inputs'!$C$2+G1981*'BCA Inputs'!$C$2=0,"",P1981*'BCA Inputs'!$C$1+Q1981*'BCA Inputs'!$C$2+F1981*'BCA Inputs'!$C$2+G1981*'BCA Inputs'!$C$2),"")</f>
        <v/>
      </c>
      <c r="S1981" s="181" t="str">
        <f t="shared" si="300"/>
        <v/>
      </c>
      <c r="T1981" s="181" t="str">
        <f>IFERROR(IF($B$3="NYSEG",(INDEX('BCA Inputs'!$N$14:$N$54,MATCH(I1981,'BCA Inputs'!$M$14:$M$54,0))*P1981+INDEX('BCA Inputs'!$O$14:$O$54,MATCH(I1981,'BCA Inputs'!$M$14:$M$54,0))*O1981+INDEX('BCA Inputs'!P:P,MATCH(I1981,'BCA Inputs'!M:M,0))*Q1981+INDEX('BCA Inputs'!Q:Q,MATCH(I1981,'BCA Inputs'!M:M,0))*F1981+INDEX('BCA Inputs'!R:R,MATCH(I1981,'BCA Inputs'!M:M,0))*G1981)+L1981+N1981,IF($B$3="RG&amp;E",(INDEX('BCA Inputs'!$AX$14:$AX$54,MATCH(I1981,'BCA Inputs'!$AW$14:$AW$54,0))*P1981+INDEX('BCA Inputs'!$AY$14:$AY$54,MATCH(I1981,'BCA Inputs'!$AW$14:$AW$54,0))*O1981+INDEX('BCA Inputs'!$AZ$14:$AZ$54,MATCH(I1981,'BCA Inputs'!$AW$14:$AW$54,0))*Q1981+INDEX('BCA Inputs'!$BA$14:$BA$54,MATCH(I1981,'BCA Inputs'!$AW$14:$AW$54,0))*F1981+INDEX('BCA Inputs'!$BB$14:$BB$54,MATCH(I1981,'BCA Inputs'!$AW$14:$AW$54,0))*G1981)+L1981+N1981,"")),"")</f>
        <v/>
      </c>
      <c r="U1981" s="234" t="str">
        <f t="shared" si="301"/>
        <v/>
      </c>
      <c r="V1981" s="234" t="str">
        <f t="shared" si="302"/>
        <v/>
      </c>
      <c r="W1981" s="234" t="str">
        <f t="shared" si="303"/>
        <v/>
      </c>
      <c r="Y1981" s="235" t="str">
        <f t="shared" si="304"/>
        <v/>
      </c>
      <c r="Z1981" s="236" t="str">
        <f>IFERROR(IF($B$3="NYSEG",INDEX('BCA Inputs'!$X$14:$X$54,MATCH(I1981,'BCA Inputs'!$M$14:$M$54,0))*P1981+INDEX('BCA Inputs'!$Y$14:$Y$54,MATCH(I1981,'BCA Inputs'!$M$14:$M$54,0))*O1981+INDEX('BCA Inputs'!$Z$14:$Z$54,MATCH(I1981,'BCA Inputs'!$M$14:$M$54,0))*Q1981+INDEX('BCA Inputs'!$AA$14:$AA$54,MATCH(I1981,'BCA Inputs'!$M$14:$M$54,0))*F1981+INDEX('BCA Inputs'!$AB$14:$AB$54,MATCH(I1981,'BCA Inputs'!$M$14:$M$54,0))*G1981,IF($B$3="RG&amp;E",INDEX('BCA Inputs'!$BG$14:$BG$54,MATCH(I1981,'BCA Inputs'!$AW$14:$AW$54,0))*P1981+INDEX('BCA Inputs'!$BH$14:$BH$54,MATCH(I1981,'BCA Inputs'!$AW$14:$AW$54,0))*O1981+INDEX('BCA Inputs'!$BI$14:$BI$54,MATCH(I1981,'BCA Inputs'!$AW$14:$AW$54,0))*Q1981+INDEX('BCA Inputs'!$BJ$14:$BJ$54,MATCH(I1981,'BCA Inputs'!$AW$14:$AW$54,0))*F1981+INDEX('BCA Inputs'!$BK$14:$BK$54,MATCH(I1981,'BCA Inputs'!$AW$14:$AW$54,0))*G1981,"")),"")</f>
        <v/>
      </c>
      <c r="AA1981" s="237" t="str">
        <f t="shared" si="305"/>
        <v/>
      </c>
      <c r="AC1981" s="238" t="str">
        <f>IFERROR((K1981+R1981)+IF($B$3="NYSEG",INDEX('BCA Inputs'!$AI$14:$AI$54,MATCH(I1981,'BCA Inputs'!$M$14:$M$54,0))*P1981+INDEX('BCA Inputs'!$AJ$14:$AJ$54,MATCH(I1981,'BCA Inputs'!$M$14:$M$54,0))*Q1981,IF($B$3="RG&amp;E",INDEX('BCA Inputs'!$BR$14:$BR$54,MATCH(I1981,'BCA Inputs'!$AW$14:$AW$54,0))*P1981+INDEX('BCA Inputs'!$BS$14:$BS$54,MATCH(I1981,'BCA Inputs'!$AW$14:$AW$54,0))*Q1981,"")),"")</f>
        <v/>
      </c>
      <c r="AD1981" s="181" t="str">
        <f>IFERROR(IF($B$3="NYSEG",INDEX('BCA Inputs'!$AD$14:$AD$54,MATCH(I1981,'BCA Inputs'!$M$14:$M$54,0))*P1981+INDEX('BCA Inputs'!$AE$14:$AE$54,MATCH(I1981,'BCA Inputs'!$M$14:$M$54,0))*O1981+INDEX('BCA Inputs'!$AF$14:$AF$54,MATCH(I1981,'BCA Inputs'!$M$14:$M$54,0))*Q1981+INDEX('BCA Inputs'!$AG$14:$AG$54,MATCH(I1981,'BCA Inputs'!$M$14:$M$54,0))*F1981+INDEX('BCA Inputs'!$AH$14:$AH$54,MATCH(I1981,'BCA Inputs'!$M$14:$M$54,0))*G1981,IF($B$3="RG&amp;E",INDEX('BCA Inputs'!$BM$14:$BM$54,MATCH(I1981,'BCA Inputs'!$AW$14:$AW$54,0))*P1981+INDEX('BCA Inputs'!$BN$14:$BN$54,MATCH(I1981,'BCA Inputs'!$AW$14:$AW$54,0))*O1981+INDEX('BCA Inputs'!$BO$14:$BO$54,MATCH(I1981,'BCA Inputs'!$AW$14:$AW$54,0))*Q1981+INDEX('BCA Inputs'!$BP$14:$BP$54,MATCH(I1981,'BCA Inputs'!$AW$14:$AW$54,0))*F1981+INDEX('BCA Inputs'!$BQ$14:$BQ$54,MATCH(I1981,'BCA Inputs'!$AW$14:$AW$54,0))*G1981,"")),"")</f>
        <v/>
      </c>
      <c r="AE1981" s="237" t="str">
        <f t="shared" si="306"/>
        <v/>
      </c>
      <c r="AF1981" s="198">
        <f t="shared" si="308"/>
        <v>0</v>
      </c>
      <c r="AG1981" s="239">
        <f t="shared" si="309"/>
        <v>0</v>
      </c>
    </row>
    <row r="1982" spans="1:33">
      <c r="A1982" s="228"/>
      <c r="B1982" s="176"/>
      <c r="C1982" s="229"/>
      <c r="D1982" s="230"/>
      <c r="E1982" s="230"/>
      <c r="F1982" s="230"/>
      <c r="G1982" s="230"/>
      <c r="H1982" s="231"/>
      <c r="I1982" s="231"/>
      <c r="J1982" s="232"/>
      <c r="K1982" s="232"/>
      <c r="L1982" s="232"/>
      <c r="M1982" s="181">
        <f t="shared" si="307"/>
        <v>0</v>
      </c>
      <c r="N1982" s="181">
        <f>IF(H1982="",0,H1982*I1982*'Avoided Water Savings Cost'!$C$16)</f>
        <v>0</v>
      </c>
      <c r="O1982" s="545">
        <f>IF(C1982="",0,IF($B$3="NYSEG",C1982/(1-'Avoided Electric Costs 2020'!$W$21),IF($B$3="RG&amp;E",C1982/(1-'Avoided Electric Costs 2020'!$X$21),"")))</f>
        <v>0</v>
      </c>
      <c r="P1982" s="546">
        <f>IF(D1982="",0,IF($B$3="NYSEG",D1982/(1-'Avoided Electric Costs 2020'!$W$21),IF($B$3="RG&amp;E",D1982/(1-'Avoided Electric Costs 2020'!$X$21),"")))</f>
        <v>0</v>
      </c>
      <c r="Q1982" s="546">
        <f>IF(E1982="",0,IF($B$3="NYSEG",E1982/(1-'Avoided Natural Gas Costs 2020'!$J$34),IF($B$3="RG&amp;E",E1982/(1-'Avoided Natural Gas Costs 2020'!$K$34),"")))</f>
        <v>0</v>
      </c>
      <c r="R1982" s="233" t="str">
        <f>IFERROR(IF(P1982*'BCA Inputs'!$C$1+Q1982*'BCA Inputs'!$C$2+F1982*'BCA Inputs'!$C$2+G1982*'BCA Inputs'!$C$2=0,"",P1982*'BCA Inputs'!$C$1+Q1982*'BCA Inputs'!$C$2+F1982*'BCA Inputs'!$C$2+G1982*'BCA Inputs'!$C$2),"")</f>
        <v/>
      </c>
      <c r="S1982" s="181" t="str">
        <f t="shared" si="300"/>
        <v/>
      </c>
      <c r="T1982" s="181" t="str">
        <f>IFERROR(IF($B$3="NYSEG",(INDEX('BCA Inputs'!$N$14:$N$54,MATCH(I1982,'BCA Inputs'!$M$14:$M$54,0))*P1982+INDEX('BCA Inputs'!$O$14:$O$54,MATCH(I1982,'BCA Inputs'!$M$14:$M$54,0))*O1982+INDEX('BCA Inputs'!P:P,MATCH(I1982,'BCA Inputs'!M:M,0))*Q1982+INDEX('BCA Inputs'!Q:Q,MATCH(I1982,'BCA Inputs'!M:M,0))*F1982+INDEX('BCA Inputs'!R:R,MATCH(I1982,'BCA Inputs'!M:M,0))*G1982)+L1982+N1982,IF($B$3="RG&amp;E",(INDEX('BCA Inputs'!$AX$14:$AX$54,MATCH(I1982,'BCA Inputs'!$AW$14:$AW$54,0))*P1982+INDEX('BCA Inputs'!$AY$14:$AY$54,MATCH(I1982,'BCA Inputs'!$AW$14:$AW$54,0))*O1982+INDEX('BCA Inputs'!$AZ$14:$AZ$54,MATCH(I1982,'BCA Inputs'!$AW$14:$AW$54,0))*Q1982+INDEX('BCA Inputs'!$BA$14:$BA$54,MATCH(I1982,'BCA Inputs'!$AW$14:$AW$54,0))*F1982+INDEX('BCA Inputs'!$BB$14:$BB$54,MATCH(I1982,'BCA Inputs'!$AW$14:$AW$54,0))*G1982)+L1982+N1982,"")),"")</f>
        <v/>
      </c>
      <c r="U1982" s="234" t="str">
        <f t="shared" si="301"/>
        <v/>
      </c>
      <c r="V1982" s="234" t="str">
        <f t="shared" si="302"/>
        <v/>
      </c>
      <c r="W1982" s="234" t="str">
        <f t="shared" si="303"/>
        <v/>
      </c>
      <c r="Y1982" s="235" t="str">
        <f t="shared" si="304"/>
        <v/>
      </c>
      <c r="Z1982" s="236" t="str">
        <f>IFERROR(IF($B$3="NYSEG",INDEX('BCA Inputs'!$X$14:$X$54,MATCH(I1982,'BCA Inputs'!$M$14:$M$54,0))*P1982+INDEX('BCA Inputs'!$Y$14:$Y$54,MATCH(I1982,'BCA Inputs'!$M$14:$M$54,0))*O1982+INDEX('BCA Inputs'!$Z$14:$Z$54,MATCH(I1982,'BCA Inputs'!$M$14:$M$54,0))*Q1982+INDEX('BCA Inputs'!$AA$14:$AA$54,MATCH(I1982,'BCA Inputs'!$M$14:$M$54,0))*F1982+INDEX('BCA Inputs'!$AB$14:$AB$54,MATCH(I1982,'BCA Inputs'!$M$14:$M$54,0))*G1982,IF($B$3="RG&amp;E",INDEX('BCA Inputs'!$BG$14:$BG$54,MATCH(I1982,'BCA Inputs'!$AW$14:$AW$54,0))*P1982+INDEX('BCA Inputs'!$BH$14:$BH$54,MATCH(I1982,'BCA Inputs'!$AW$14:$AW$54,0))*O1982+INDEX('BCA Inputs'!$BI$14:$BI$54,MATCH(I1982,'BCA Inputs'!$AW$14:$AW$54,0))*Q1982+INDEX('BCA Inputs'!$BJ$14:$BJ$54,MATCH(I1982,'BCA Inputs'!$AW$14:$AW$54,0))*F1982+INDEX('BCA Inputs'!$BK$14:$BK$54,MATCH(I1982,'BCA Inputs'!$AW$14:$AW$54,0))*G1982,"")),"")</f>
        <v/>
      </c>
      <c r="AA1982" s="237" t="str">
        <f t="shared" si="305"/>
        <v/>
      </c>
      <c r="AC1982" s="238" t="str">
        <f>IFERROR((K1982+R1982)+IF($B$3="NYSEG",INDEX('BCA Inputs'!$AI$14:$AI$54,MATCH(I1982,'BCA Inputs'!$M$14:$M$54,0))*P1982+INDEX('BCA Inputs'!$AJ$14:$AJ$54,MATCH(I1982,'BCA Inputs'!$M$14:$M$54,0))*Q1982,IF($B$3="RG&amp;E",INDEX('BCA Inputs'!$BR$14:$BR$54,MATCH(I1982,'BCA Inputs'!$AW$14:$AW$54,0))*P1982+INDEX('BCA Inputs'!$BS$14:$BS$54,MATCH(I1982,'BCA Inputs'!$AW$14:$AW$54,0))*Q1982,"")),"")</f>
        <v/>
      </c>
      <c r="AD1982" s="181" t="str">
        <f>IFERROR(IF($B$3="NYSEG",INDEX('BCA Inputs'!$AD$14:$AD$54,MATCH(I1982,'BCA Inputs'!$M$14:$M$54,0))*P1982+INDEX('BCA Inputs'!$AE$14:$AE$54,MATCH(I1982,'BCA Inputs'!$M$14:$M$54,0))*O1982+INDEX('BCA Inputs'!$AF$14:$AF$54,MATCH(I1982,'BCA Inputs'!$M$14:$M$54,0))*Q1982+INDEX('BCA Inputs'!$AG$14:$AG$54,MATCH(I1982,'BCA Inputs'!$M$14:$M$54,0))*F1982+INDEX('BCA Inputs'!$AH$14:$AH$54,MATCH(I1982,'BCA Inputs'!$M$14:$M$54,0))*G1982,IF($B$3="RG&amp;E",INDEX('BCA Inputs'!$BM$14:$BM$54,MATCH(I1982,'BCA Inputs'!$AW$14:$AW$54,0))*P1982+INDEX('BCA Inputs'!$BN$14:$BN$54,MATCH(I1982,'BCA Inputs'!$AW$14:$AW$54,0))*O1982+INDEX('BCA Inputs'!$BO$14:$BO$54,MATCH(I1982,'BCA Inputs'!$AW$14:$AW$54,0))*Q1982+INDEX('BCA Inputs'!$BP$14:$BP$54,MATCH(I1982,'BCA Inputs'!$AW$14:$AW$54,0))*F1982+INDEX('BCA Inputs'!$BQ$14:$BQ$54,MATCH(I1982,'BCA Inputs'!$AW$14:$AW$54,0))*G1982,"")),"")</f>
        <v/>
      </c>
      <c r="AE1982" s="237" t="str">
        <f t="shared" si="306"/>
        <v/>
      </c>
      <c r="AF1982" s="198">
        <f t="shared" si="308"/>
        <v>0</v>
      </c>
      <c r="AG1982" s="239">
        <f t="shared" si="309"/>
        <v>0</v>
      </c>
    </row>
    <row r="1983" spans="1:33">
      <c r="A1983" s="228"/>
      <c r="B1983" s="176"/>
      <c r="C1983" s="229"/>
      <c r="D1983" s="230"/>
      <c r="E1983" s="230"/>
      <c r="F1983" s="230"/>
      <c r="G1983" s="230"/>
      <c r="H1983" s="231"/>
      <c r="I1983" s="231"/>
      <c r="J1983" s="232"/>
      <c r="K1983" s="232"/>
      <c r="L1983" s="232"/>
      <c r="M1983" s="181">
        <f t="shared" si="307"/>
        <v>0</v>
      </c>
      <c r="N1983" s="181">
        <f>IF(H1983="",0,H1983*I1983*'Avoided Water Savings Cost'!$C$16)</f>
        <v>0</v>
      </c>
      <c r="O1983" s="545">
        <f>IF(C1983="",0,IF($B$3="NYSEG",C1983/(1-'Avoided Electric Costs 2020'!$W$21),IF($B$3="RG&amp;E",C1983/(1-'Avoided Electric Costs 2020'!$X$21),"")))</f>
        <v>0</v>
      </c>
      <c r="P1983" s="546">
        <f>IF(D1983="",0,IF($B$3="NYSEG",D1983/(1-'Avoided Electric Costs 2020'!$W$21),IF($B$3="RG&amp;E",D1983/(1-'Avoided Electric Costs 2020'!$X$21),"")))</f>
        <v>0</v>
      </c>
      <c r="Q1983" s="546">
        <f>IF(E1983="",0,IF($B$3="NYSEG",E1983/(1-'Avoided Natural Gas Costs 2020'!$J$34),IF($B$3="RG&amp;E",E1983/(1-'Avoided Natural Gas Costs 2020'!$K$34),"")))</f>
        <v>0</v>
      </c>
      <c r="R1983" s="233" t="str">
        <f>IFERROR(IF(P1983*'BCA Inputs'!$C$1+Q1983*'BCA Inputs'!$C$2+F1983*'BCA Inputs'!$C$2+G1983*'BCA Inputs'!$C$2=0,"",P1983*'BCA Inputs'!$C$1+Q1983*'BCA Inputs'!$C$2+F1983*'BCA Inputs'!$C$2+G1983*'BCA Inputs'!$C$2),"")</f>
        <v/>
      </c>
      <c r="S1983" s="181" t="str">
        <f t="shared" si="300"/>
        <v/>
      </c>
      <c r="T1983" s="181" t="str">
        <f>IFERROR(IF($B$3="NYSEG",(INDEX('BCA Inputs'!$N$14:$N$54,MATCH(I1983,'BCA Inputs'!$M$14:$M$54,0))*P1983+INDEX('BCA Inputs'!$O$14:$O$54,MATCH(I1983,'BCA Inputs'!$M$14:$M$54,0))*O1983+INDEX('BCA Inputs'!P:P,MATCH(I1983,'BCA Inputs'!M:M,0))*Q1983+INDEX('BCA Inputs'!Q:Q,MATCH(I1983,'BCA Inputs'!M:M,0))*F1983+INDEX('BCA Inputs'!R:R,MATCH(I1983,'BCA Inputs'!M:M,0))*G1983)+L1983+N1983,IF($B$3="RG&amp;E",(INDEX('BCA Inputs'!$AX$14:$AX$54,MATCH(I1983,'BCA Inputs'!$AW$14:$AW$54,0))*P1983+INDEX('BCA Inputs'!$AY$14:$AY$54,MATCH(I1983,'BCA Inputs'!$AW$14:$AW$54,0))*O1983+INDEX('BCA Inputs'!$AZ$14:$AZ$54,MATCH(I1983,'BCA Inputs'!$AW$14:$AW$54,0))*Q1983+INDEX('BCA Inputs'!$BA$14:$BA$54,MATCH(I1983,'BCA Inputs'!$AW$14:$AW$54,0))*F1983+INDEX('BCA Inputs'!$BB$14:$BB$54,MATCH(I1983,'BCA Inputs'!$AW$14:$AW$54,0))*G1983)+L1983+N1983,"")),"")</f>
        <v/>
      </c>
      <c r="U1983" s="234" t="str">
        <f t="shared" si="301"/>
        <v/>
      </c>
      <c r="V1983" s="234" t="str">
        <f t="shared" si="302"/>
        <v/>
      </c>
      <c r="W1983" s="234" t="str">
        <f t="shared" si="303"/>
        <v/>
      </c>
      <c r="Y1983" s="235" t="str">
        <f t="shared" si="304"/>
        <v/>
      </c>
      <c r="Z1983" s="236" t="str">
        <f>IFERROR(IF($B$3="NYSEG",INDEX('BCA Inputs'!$X$14:$X$54,MATCH(I1983,'BCA Inputs'!$M$14:$M$54,0))*P1983+INDEX('BCA Inputs'!$Y$14:$Y$54,MATCH(I1983,'BCA Inputs'!$M$14:$M$54,0))*O1983+INDEX('BCA Inputs'!$Z$14:$Z$54,MATCH(I1983,'BCA Inputs'!$M$14:$M$54,0))*Q1983+INDEX('BCA Inputs'!$AA$14:$AA$54,MATCH(I1983,'BCA Inputs'!$M$14:$M$54,0))*F1983+INDEX('BCA Inputs'!$AB$14:$AB$54,MATCH(I1983,'BCA Inputs'!$M$14:$M$54,0))*G1983,IF($B$3="RG&amp;E",INDEX('BCA Inputs'!$BG$14:$BG$54,MATCH(I1983,'BCA Inputs'!$AW$14:$AW$54,0))*P1983+INDEX('BCA Inputs'!$BH$14:$BH$54,MATCH(I1983,'BCA Inputs'!$AW$14:$AW$54,0))*O1983+INDEX('BCA Inputs'!$BI$14:$BI$54,MATCH(I1983,'BCA Inputs'!$AW$14:$AW$54,0))*Q1983+INDEX('BCA Inputs'!$BJ$14:$BJ$54,MATCH(I1983,'BCA Inputs'!$AW$14:$AW$54,0))*F1983+INDEX('BCA Inputs'!$BK$14:$BK$54,MATCH(I1983,'BCA Inputs'!$AW$14:$AW$54,0))*G1983,"")),"")</f>
        <v/>
      </c>
      <c r="AA1983" s="237" t="str">
        <f t="shared" si="305"/>
        <v/>
      </c>
      <c r="AC1983" s="238" t="str">
        <f>IFERROR((K1983+R1983)+IF($B$3="NYSEG",INDEX('BCA Inputs'!$AI$14:$AI$54,MATCH(I1983,'BCA Inputs'!$M$14:$M$54,0))*P1983+INDEX('BCA Inputs'!$AJ$14:$AJ$54,MATCH(I1983,'BCA Inputs'!$M$14:$M$54,0))*Q1983,IF($B$3="RG&amp;E",INDEX('BCA Inputs'!$BR$14:$BR$54,MATCH(I1983,'BCA Inputs'!$AW$14:$AW$54,0))*P1983+INDEX('BCA Inputs'!$BS$14:$BS$54,MATCH(I1983,'BCA Inputs'!$AW$14:$AW$54,0))*Q1983,"")),"")</f>
        <v/>
      </c>
      <c r="AD1983" s="181" t="str">
        <f>IFERROR(IF($B$3="NYSEG",INDEX('BCA Inputs'!$AD$14:$AD$54,MATCH(I1983,'BCA Inputs'!$M$14:$M$54,0))*P1983+INDEX('BCA Inputs'!$AE$14:$AE$54,MATCH(I1983,'BCA Inputs'!$M$14:$M$54,0))*O1983+INDEX('BCA Inputs'!$AF$14:$AF$54,MATCH(I1983,'BCA Inputs'!$M$14:$M$54,0))*Q1983+INDEX('BCA Inputs'!$AG$14:$AG$54,MATCH(I1983,'BCA Inputs'!$M$14:$M$54,0))*F1983+INDEX('BCA Inputs'!$AH$14:$AH$54,MATCH(I1983,'BCA Inputs'!$M$14:$M$54,0))*G1983,IF($B$3="RG&amp;E",INDEX('BCA Inputs'!$BM$14:$BM$54,MATCH(I1983,'BCA Inputs'!$AW$14:$AW$54,0))*P1983+INDEX('BCA Inputs'!$BN$14:$BN$54,MATCH(I1983,'BCA Inputs'!$AW$14:$AW$54,0))*O1983+INDEX('BCA Inputs'!$BO$14:$BO$54,MATCH(I1983,'BCA Inputs'!$AW$14:$AW$54,0))*Q1983+INDEX('BCA Inputs'!$BP$14:$BP$54,MATCH(I1983,'BCA Inputs'!$AW$14:$AW$54,0))*F1983+INDEX('BCA Inputs'!$BQ$14:$BQ$54,MATCH(I1983,'BCA Inputs'!$AW$14:$AW$54,0))*G1983,"")),"")</f>
        <v/>
      </c>
      <c r="AE1983" s="237" t="str">
        <f t="shared" si="306"/>
        <v/>
      </c>
      <c r="AF1983" s="198">
        <f t="shared" si="308"/>
        <v>0</v>
      </c>
      <c r="AG1983" s="239">
        <f t="shared" si="309"/>
        <v>0</v>
      </c>
    </row>
    <row r="1984" spans="1:33">
      <c r="A1984" s="228"/>
      <c r="B1984" s="176"/>
      <c r="C1984" s="229"/>
      <c r="D1984" s="230"/>
      <c r="E1984" s="230"/>
      <c r="F1984" s="230"/>
      <c r="G1984" s="230"/>
      <c r="H1984" s="231"/>
      <c r="I1984" s="231"/>
      <c r="J1984" s="232"/>
      <c r="K1984" s="232"/>
      <c r="L1984" s="232"/>
      <c r="M1984" s="181">
        <f t="shared" si="307"/>
        <v>0</v>
      </c>
      <c r="N1984" s="181">
        <f>IF(H1984="",0,H1984*I1984*'Avoided Water Savings Cost'!$C$16)</f>
        <v>0</v>
      </c>
      <c r="O1984" s="545">
        <f>IF(C1984="",0,IF($B$3="NYSEG",C1984/(1-'Avoided Electric Costs 2020'!$W$21),IF($B$3="RG&amp;E",C1984/(1-'Avoided Electric Costs 2020'!$X$21),"")))</f>
        <v>0</v>
      </c>
      <c r="P1984" s="546">
        <f>IF(D1984="",0,IF($B$3="NYSEG",D1984/(1-'Avoided Electric Costs 2020'!$W$21),IF($B$3="RG&amp;E",D1984/(1-'Avoided Electric Costs 2020'!$X$21),"")))</f>
        <v>0</v>
      </c>
      <c r="Q1984" s="546">
        <f>IF(E1984="",0,IF($B$3="NYSEG",E1984/(1-'Avoided Natural Gas Costs 2020'!$J$34),IF($B$3="RG&amp;E",E1984/(1-'Avoided Natural Gas Costs 2020'!$K$34),"")))</f>
        <v>0</v>
      </c>
      <c r="R1984" s="233" t="str">
        <f>IFERROR(IF(P1984*'BCA Inputs'!$C$1+Q1984*'BCA Inputs'!$C$2+F1984*'BCA Inputs'!$C$2+G1984*'BCA Inputs'!$C$2=0,"",P1984*'BCA Inputs'!$C$1+Q1984*'BCA Inputs'!$C$2+F1984*'BCA Inputs'!$C$2+G1984*'BCA Inputs'!$C$2),"")</f>
        <v/>
      </c>
      <c r="S1984" s="181" t="str">
        <f t="shared" si="300"/>
        <v/>
      </c>
      <c r="T1984" s="181" t="str">
        <f>IFERROR(IF($B$3="NYSEG",(INDEX('BCA Inputs'!$N$14:$N$54,MATCH(I1984,'BCA Inputs'!$M$14:$M$54,0))*P1984+INDEX('BCA Inputs'!$O$14:$O$54,MATCH(I1984,'BCA Inputs'!$M$14:$M$54,0))*O1984+INDEX('BCA Inputs'!P:P,MATCH(I1984,'BCA Inputs'!M:M,0))*Q1984+INDEX('BCA Inputs'!Q:Q,MATCH(I1984,'BCA Inputs'!M:M,0))*F1984+INDEX('BCA Inputs'!R:R,MATCH(I1984,'BCA Inputs'!M:M,0))*G1984)+L1984+N1984,IF($B$3="RG&amp;E",(INDEX('BCA Inputs'!$AX$14:$AX$54,MATCH(I1984,'BCA Inputs'!$AW$14:$AW$54,0))*P1984+INDEX('BCA Inputs'!$AY$14:$AY$54,MATCH(I1984,'BCA Inputs'!$AW$14:$AW$54,0))*O1984+INDEX('BCA Inputs'!$AZ$14:$AZ$54,MATCH(I1984,'BCA Inputs'!$AW$14:$AW$54,0))*Q1984+INDEX('BCA Inputs'!$BA$14:$BA$54,MATCH(I1984,'BCA Inputs'!$AW$14:$AW$54,0))*F1984+INDEX('BCA Inputs'!$BB$14:$BB$54,MATCH(I1984,'BCA Inputs'!$AW$14:$AW$54,0))*G1984)+L1984+N1984,"")),"")</f>
        <v/>
      </c>
      <c r="U1984" s="234" t="str">
        <f t="shared" si="301"/>
        <v/>
      </c>
      <c r="V1984" s="234" t="str">
        <f t="shared" si="302"/>
        <v/>
      </c>
      <c r="W1984" s="234" t="str">
        <f t="shared" si="303"/>
        <v/>
      </c>
      <c r="Y1984" s="235" t="str">
        <f t="shared" si="304"/>
        <v/>
      </c>
      <c r="Z1984" s="236" t="str">
        <f>IFERROR(IF($B$3="NYSEG",INDEX('BCA Inputs'!$X$14:$X$54,MATCH(I1984,'BCA Inputs'!$M$14:$M$54,0))*P1984+INDEX('BCA Inputs'!$Y$14:$Y$54,MATCH(I1984,'BCA Inputs'!$M$14:$M$54,0))*O1984+INDEX('BCA Inputs'!$Z$14:$Z$54,MATCH(I1984,'BCA Inputs'!$M$14:$M$54,0))*Q1984+INDEX('BCA Inputs'!$AA$14:$AA$54,MATCH(I1984,'BCA Inputs'!$M$14:$M$54,0))*F1984+INDEX('BCA Inputs'!$AB$14:$AB$54,MATCH(I1984,'BCA Inputs'!$M$14:$M$54,0))*G1984,IF($B$3="RG&amp;E",INDEX('BCA Inputs'!$BG$14:$BG$54,MATCH(I1984,'BCA Inputs'!$AW$14:$AW$54,0))*P1984+INDEX('BCA Inputs'!$BH$14:$BH$54,MATCH(I1984,'BCA Inputs'!$AW$14:$AW$54,0))*O1984+INDEX('BCA Inputs'!$BI$14:$BI$54,MATCH(I1984,'BCA Inputs'!$AW$14:$AW$54,0))*Q1984+INDEX('BCA Inputs'!$BJ$14:$BJ$54,MATCH(I1984,'BCA Inputs'!$AW$14:$AW$54,0))*F1984+INDEX('BCA Inputs'!$BK$14:$BK$54,MATCH(I1984,'BCA Inputs'!$AW$14:$AW$54,0))*G1984,"")),"")</f>
        <v/>
      </c>
      <c r="AA1984" s="237" t="str">
        <f t="shared" si="305"/>
        <v/>
      </c>
      <c r="AC1984" s="238" t="str">
        <f>IFERROR((K1984+R1984)+IF($B$3="NYSEG",INDEX('BCA Inputs'!$AI$14:$AI$54,MATCH(I1984,'BCA Inputs'!$M$14:$M$54,0))*P1984+INDEX('BCA Inputs'!$AJ$14:$AJ$54,MATCH(I1984,'BCA Inputs'!$M$14:$M$54,0))*Q1984,IF($B$3="RG&amp;E",INDEX('BCA Inputs'!$BR$14:$BR$54,MATCH(I1984,'BCA Inputs'!$AW$14:$AW$54,0))*P1984+INDEX('BCA Inputs'!$BS$14:$BS$54,MATCH(I1984,'BCA Inputs'!$AW$14:$AW$54,0))*Q1984,"")),"")</f>
        <v/>
      </c>
      <c r="AD1984" s="181" t="str">
        <f>IFERROR(IF($B$3="NYSEG",INDEX('BCA Inputs'!$AD$14:$AD$54,MATCH(I1984,'BCA Inputs'!$M$14:$M$54,0))*P1984+INDEX('BCA Inputs'!$AE$14:$AE$54,MATCH(I1984,'BCA Inputs'!$M$14:$M$54,0))*O1984+INDEX('BCA Inputs'!$AF$14:$AF$54,MATCH(I1984,'BCA Inputs'!$M$14:$M$54,0))*Q1984+INDEX('BCA Inputs'!$AG$14:$AG$54,MATCH(I1984,'BCA Inputs'!$M$14:$M$54,0))*F1984+INDEX('BCA Inputs'!$AH$14:$AH$54,MATCH(I1984,'BCA Inputs'!$M$14:$M$54,0))*G1984,IF($B$3="RG&amp;E",INDEX('BCA Inputs'!$BM$14:$BM$54,MATCH(I1984,'BCA Inputs'!$AW$14:$AW$54,0))*P1984+INDEX('BCA Inputs'!$BN$14:$BN$54,MATCH(I1984,'BCA Inputs'!$AW$14:$AW$54,0))*O1984+INDEX('BCA Inputs'!$BO$14:$BO$54,MATCH(I1984,'BCA Inputs'!$AW$14:$AW$54,0))*Q1984+INDEX('BCA Inputs'!$BP$14:$BP$54,MATCH(I1984,'BCA Inputs'!$AW$14:$AW$54,0))*F1984+INDEX('BCA Inputs'!$BQ$14:$BQ$54,MATCH(I1984,'BCA Inputs'!$AW$14:$AW$54,0))*G1984,"")),"")</f>
        <v/>
      </c>
      <c r="AE1984" s="237" t="str">
        <f t="shared" si="306"/>
        <v/>
      </c>
      <c r="AF1984" s="198">
        <f t="shared" si="308"/>
        <v>0</v>
      </c>
      <c r="AG1984" s="239">
        <f t="shared" si="309"/>
        <v>0</v>
      </c>
    </row>
    <row r="1985" spans="1:33">
      <c r="A1985" s="228"/>
      <c r="B1985" s="176"/>
      <c r="C1985" s="229"/>
      <c r="D1985" s="230"/>
      <c r="E1985" s="230"/>
      <c r="F1985" s="230"/>
      <c r="G1985" s="230"/>
      <c r="H1985" s="231"/>
      <c r="I1985" s="231"/>
      <c r="J1985" s="232"/>
      <c r="K1985" s="232"/>
      <c r="L1985" s="232"/>
      <c r="M1985" s="181">
        <f t="shared" si="307"/>
        <v>0</v>
      </c>
      <c r="N1985" s="181">
        <f>IF(H1985="",0,H1985*I1985*'Avoided Water Savings Cost'!$C$16)</f>
        <v>0</v>
      </c>
      <c r="O1985" s="545">
        <f>IF(C1985="",0,IF($B$3="NYSEG",C1985/(1-'Avoided Electric Costs 2020'!$W$21),IF($B$3="RG&amp;E",C1985/(1-'Avoided Electric Costs 2020'!$X$21),"")))</f>
        <v>0</v>
      </c>
      <c r="P1985" s="546">
        <f>IF(D1985="",0,IF($B$3="NYSEG",D1985/(1-'Avoided Electric Costs 2020'!$W$21),IF($B$3="RG&amp;E",D1985/(1-'Avoided Electric Costs 2020'!$X$21),"")))</f>
        <v>0</v>
      </c>
      <c r="Q1985" s="546">
        <f>IF(E1985="",0,IF($B$3="NYSEG",E1985/(1-'Avoided Natural Gas Costs 2020'!$J$34),IF($B$3="RG&amp;E",E1985/(1-'Avoided Natural Gas Costs 2020'!$K$34),"")))</f>
        <v>0</v>
      </c>
      <c r="R1985" s="233" t="str">
        <f>IFERROR(IF(P1985*'BCA Inputs'!$C$1+Q1985*'BCA Inputs'!$C$2+F1985*'BCA Inputs'!$C$2+G1985*'BCA Inputs'!$C$2=0,"",P1985*'BCA Inputs'!$C$1+Q1985*'BCA Inputs'!$C$2+F1985*'BCA Inputs'!$C$2+G1985*'BCA Inputs'!$C$2),"")</f>
        <v/>
      </c>
      <c r="S1985" s="181" t="str">
        <f t="shared" si="300"/>
        <v/>
      </c>
      <c r="T1985" s="181" t="str">
        <f>IFERROR(IF($B$3="NYSEG",(INDEX('BCA Inputs'!$N$14:$N$54,MATCH(I1985,'BCA Inputs'!$M$14:$M$54,0))*P1985+INDEX('BCA Inputs'!$O$14:$O$54,MATCH(I1985,'BCA Inputs'!$M$14:$M$54,0))*O1985+INDEX('BCA Inputs'!P:P,MATCH(I1985,'BCA Inputs'!M:M,0))*Q1985+INDEX('BCA Inputs'!Q:Q,MATCH(I1985,'BCA Inputs'!M:M,0))*F1985+INDEX('BCA Inputs'!R:R,MATCH(I1985,'BCA Inputs'!M:M,0))*G1985)+L1985+N1985,IF($B$3="RG&amp;E",(INDEX('BCA Inputs'!$AX$14:$AX$54,MATCH(I1985,'BCA Inputs'!$AW$14:$AW$54,0))*P1985+INDEX('BCA Inputs'!$AY$14:$AY$54,MATCH(I1985,'BCA Inputs'!$AW$14:$AW$54,0))*O1985+INDEX('BCA Inputs'!$AZ$14:$AZ$54,MATCH(I1985,'BCA Inputs'!$AW$14:$AW$54,0))*Q1985+INDEX('BCA Inputs'!$BA$14:$BA$54,MATCH(I1985,'BCA Inputs'!$AW$14:$AW$54,0))*F1985+INDEX('BCA Inputs'!$BB$14:$BB$54,MATCH(I1985,'BCA Inputs'!$AW$14:$AW$54,0))*G1985)+L1985+N1985,"")),"")</f>
        <v/>
      </c>
      <c r="U1985" s="234" t="str">
        <f t="shared" si="301"/>
        <v/>
      </c>
      <c r="V1985" s="234" t="str">
        <f t="shared" si="302"/>
        <v/>
      </c>
      <c r="W1985" s="234" t="str">
        <f t="shared" si="303"/>
        <v/>
      </c>
      <c r="Y1985" s="235" t="str">
        <f t="shared" si="304"/>
        <v/>
      </c>
      <c r="Z1985" s="236" t="str">
        <f>IFERROR(IF($B$3="NYSEG",INDEX('BCA Inputs'!$X$14:$X$54,MATCH(I1985,'BCA Inputs'!$M$14:$M$54,0))*P1985+INDEX('BCA Inputs'!$Y$14:$Y$54,MATCH(I1985,'BCA Inputs'!$M$14:$M$54,0))*O1985+INDEX('BCA Inputs'!$Z$14:$Z$54,MATCH(I1985,'BCA Inputs'!$M$14:$M$54,0))*Q1985+INDEX('BCA Inputs'!$AA$14:$AA$54,MATCH(I1985,'BCA Inputs'!$M$14:$M$54,0))*F1985+INDEX('BCA Inputs'!$AB$14:$AB$54,MATCH(I1985,'BCA Inputs'!$M$14:$M$54,0))*G1985,IF($B$3="RG&amp;E",INDEX('BCA Inputs'!$BG$14:$BG$54,MATCH(I1985,'BCA Inputs'!$AW$14:$AW$54,0))*P1985+INDEX('BCA Inputs'!$BH$14:$BH$54,MATCH(I1985,'BCA Inputs'!$AW$14:$AW$54,0))*O1985+INDEX('BCA Inputs'!$BI$14:$BI$54,MATCH(I1985,'BCA Inputs'!$AW$14:$AW$54,0))*Q1985+INDEX('BCA Inputs'!$BJ$14:$BJ$54,MATCH(I1985,'BCA Inputs'!$AW$14:$AW$54,0))*F1985+INDEX('BCA Inputs'!$BK$14:$BK$54,MATCH(I1985,'BCA Inputs'!$AW$14:$AW$54,0))*G1985,"")),"")</f>
        <v/>
      </c>
      <c r="AA1985" s="237" t="str">
        <f t="shared" si="305"/>
        <v/>
      </c>
      <c r="AC1985" s="238" t="str">
        <f>IFERROR((K1985+R1985)+IF($B$3="NYSEG",INDEX('BCA Inputs'!$AI$14:$AI$54,MATCH(I1985,'BCA Inputs'!$M$14:$M$54,0))*P1985+INDEX('BCA Inputs'!$AJ$14:$AJ$54,MATCH(I1985,'BCA Inputs'!$M$14:$M$54,0))*Q1985,IF($B$3="RG&amp;E",INDEX('BCA Inputs'!$BR$14:$BR$54,MATCH(I1985,'BCA Inputs'!$AW$14:$AW$54,0))*P1985+INDEX('BCA Inputs'!$BS$14:$BS$54,MATCH(I1985,'BCA Inputs'!$AW$14:$AW$54,0))*Q1985,"")),"")</f>
        <v/>
      </c>
      <c r="AD1985" s="181" t="str">
        <f>IFERROR(IF($B$3="NYSEG",INDEX('BCA Inputs'!$AD$14:$AD$54,MATCH(I1985,'BCA Inputs'!$M$14:$M$54,0))*P1985+INDEX('BCA Inputs'!$AE$14:$AE$54,MATCH(I1985,'BCA Inputs'!$M$14:$M$54,0))*O1985+INDEX('BCA Inputs'!$AF$14:$AF$54,MATCH(I1985,'BCA Inputs'!$M$14:$M$54,0))*Q1985+INDEX('BCA Inputs'!$AG$14:$AG$54,MATCH(I1985,'BCA Inputs'!$M$14:$M$54,0))*F1985+INDEX('BCA Inputs'!$AH$14:$AH$54,MATCH(I1985,'BCA Inputs'!$M$14:$M$54,0))*G1985,IF($B$3="RG&amp;E",INDEX('BCA Inputs'!$BM$14:$BM$54,MATCH(I1985,'BCA Inputs'!$AW$14:$AW$54,0))*P1985+INDEX('BCA Inputs'!$BN$14:$BN$54,MATCH(I1985,'BCA Inputs'!$AW$14:$AW$54,0))*O1985+INDEX('BCA Inputs'!$BO$14:$BO$54,MATCH(I1985,'BCA Inputs'!$AW$14:$AW$54,0))*Q1985+INDEX('BCA Inputs'!$BP$14:$BP$54,MATCH(I1985,'BCA Inputs'!$AW$14:$AW$54,0))*F1985+INDEX('BCA Inputs'!$BQ$14:$BQ$54,MATCH(I1985,'BCA Inputs'!$AW$14:$AW$54,0))*G1985,"")),"")</f>
        <v/>
      </c>
      <c r="AE1985" s="237" t="str">
        <f t="shared" si="306"/>
        <v/>
      </c>
      <c r="AF1985" s="198">
        <f t="shared" si="308"/>
        <v>0</v>
      </c>
      <c r="AG1985" s="239">
        <f t="shared" si="309"/>
        <v>0</v>
      </c>
    </row>
    <row r="1986" spans="1:33">
      <c r="A1986" s="228"/>
      <c r="B1986" s="176"/>
      <c r="C1986" s="229"/>
      <c r="D1986" s="230"/>
      <c r="E1986" s="230"/>
      <c r="F1986" s="230"/>
      <c r="G1986" s="230"/>
      <c r="H1986" s="231"/>
      <c r="I1986" s="231"/>
      <c r="J1986" s="232"/>
      <c r="K1986" s="232"/>
      <c r="L1986" s="232"/>
      <c r="M1986" s="181">
        <f t="shared" si="307"/>
        <v>0</v>
      </c>
      <c r="N1986" s="181">
        <f>IF(H1986="",0,H1986*I1986*'Avoided Water Savings Cost'!$C$16)</f>
        <v>0</v>
      </c>
      <c r="O1986" s="545">
        <f>IF(C1986="",0,IF($B$3="NYSEG",C1986/(1-'Avoided Electric Costs 2020'!$W$21),IF($B$3="RG&amp;E",C1986/(1-'Avoided Electric Costs 2020'!$X$21),"")))</f>
        <v>0</v>
      </c>
      <c r="P1986" s="546">
        <f>IF(D1986="",0,IF($B$3="NYSEG",D1986/(1-'Avoided Electric Costs 2020'!$W$21),IF($B$3="RG&amp;E",D1986/(1-'Avoided Electric Costs 2020'!$X$21),"")))</f>
        <v>0</v>
      </c>
      <c r="Q1986" s="546">
        <f>IF(E1986="",0,IF($B$3="NYSEG",E1986/(1-'Avoided Natural Gas Costs 2020'!$J$34),IF($B$3="RG&amp;E",E1986/(1-'Avoided Natural Gas Costs 2020'!$K$34),"")))</f>
        <v>0</v>
      </c>
      <c r="R1986" s="233" t="str">
        <f>IFERROR(IF(P1986*'BCA Inputs'!$C$1+Q1986*'BCA Inputs'!$C$2+F1986*'BCA Inputs'!$C$2+G1986*'BCA Inputs'!$C$2=0,"",P1986*'BCA Inputs'!$C$1+Q1986*'BCA Inputs'!$C$2+F1986*'BCA Inputs'!$C$2+G1986*'BCA Inputs'!$C$2),"")</f>
        <v/>
      </c>
      <c r="S1986" s="181" t="str">
        <f t="shared" si="300"/>
        <v/>
      </c>
      <c r="T1986" s="181" t="str">
        <f>IFERROR(IF($B$3="NYSEG",(INDEX('BCA Inputs'!$N$14:$N$54,MATCH(I1986,'BCA Inputs'!$M$14:$M$54,0))*P1986+INDEX('BCA Inputs'!$O$14:$O$54,MATCH(I1986,'BCA Inputs'!$M$14:$M$54,0))*O1986+INDEX('BCA Inputs'!P:P,MATCH(I1986,'BCA Inputs'!M:M,0))*Q1986+INDEX('BCA Inputs'!Q:Q,MATCH(I1986,'BCA Inputs'!M:M,0))*F1986+INDEX('BCA Inputs'!R:R,MATCH(I1986,'BCA Inputs'!M:M,0))*G1986)+L1986+N1986,IF($B$3="RG&amp;E",(INDEX('BCA Inputs'!$AX$14:$AX$54,MATCH(I1986,'BCA Inputs'!$AW$14:$AW$54,0))*P1986+INDEX('BCA Inputs'!$AY$14:$AY$54,MATCH(I1986,'BCA Inputs'!$AW$14:$AW$54,0))*O1986+INDEX('BCA Inputs'!$AZ$14:$AZ$54,MATCH(I1986,'BCA Inputs'!$AW$14:$AW$54,0))*Q1986+INDEX('BCA Inputs'!$BA$14:$BA$54,MATCH(I1986,'BCA Inputs'!$AW$14:$AW$54,0))*F1986+INDEX('BCA Inputs'!$BB$14:$BB$54,MATCH(I1986,'BCA Inputs'!$AW$14:$AW$54,0))*G1986)+L1986+N1986,"")),"")</f>
        <v/>
      </c>
      <c r="U1986" s="234" t="str">
        <f t="shared" si="301"/>
        <v/>
      </c>
      <c r="V1986" s="234" t="str">
        <f t="shared" si="302"/>
        <v/>
      </c>
      <c r="W1986" s="234" t="str">
        <f t="shared" si="303"/>
        <v/>
      </c>
      <c r="Y1986" s="235" t="str">
        <f t="shared" si="304"/>
        <v/>
      </c>
      <c r="Z1986" s="236" t="str">
        <f>IFERROR(IF($B$3="NYSEG",INDEX('BCA Inputs'!$X$14:$X$54,MATCH(I1986,'BCA Inputs'!$M$14:$M$54,0))*P1986+INDEX('BCA Inputs'!$Y$14:$Y$54,MATCH(I1986,'BCA Inputs'!$M$14:$M$54,0))*O1986+INDEX('BCA Inputs'!$Z$14:$Z$54,MATCH(I1986,'BCA Inputs'!$M$14:$M$54,0))*Q1986+INDEX('BCA Inputs'!$AA$14:$AA$54,MATCH(I1986,'BCA Inputs'!$M$14:$M$54,0))*F1986+INDEX('BCA Inputs'!$AB$14:$AB$54,MATCH(I1986,'BCA Inputs'!$M$14:$M$54,0))*G1986,IF($B$3="RG&amp;E",INDEX('BCA Inputs'!$BG$14:$BG$54,MATCH(I1986,'BCA Inputs'!$AW$14:$AW$54,0))*P1986+INDEX('BCA Inputs'!$BH$14:$BH$54,MATCH(I1986,'BCA Inputs'!$AW$14:$AW$54,0))*O1986+INDEX('BCA Inputs'!$BI$14:$BI$54,MATCH(I1986,'BCA Inputs'!$AW$14:$AW$54,0))*Q1986+INDEX('BCA Inputs'!$BJ$14:$BJ$54,MATCH(I1986,'BCA Inputs'!$AW$14:$AW$54,0))*F1986+INDEX('BCA Inputs'!$BK$14:$BK$54,MATCH(I1986,'BCA Inputs'!$AW$14:$AW$54,0))*G1986,"")),"")</f>
        <v/>
      </c>
      <c r="AA1986" s="237" t="str">
        <f t="shared" si="305"/>
        <v/>
      </c>
      <c r="AC1986" s="238" t="str">
        <f>IFERROR((K1986+R1986)+IF($B$3="NYSEG",INDEX('BCA Inputs'!$AI$14:$AI$54,MATCH(I1986,'BCA Inputs'!$M$14:$M$54,0))*P1986+INDEX('BCA Inputs'!$AJ$14:$AJ$54,MATCH(I1986,'BCA Inputs'!$M$14:$M$54,0))*Q1986,IF($B$3="RG&amp;E",INDEX('BCA Inputs'!$BR$14:$BR$54,MATCH(I1986,'BCA Inputs'!$AW$14:$AW$54,0))*P1986+INDEX('BCA Inputs'!$BS$14:$BS$54,MATCH(I1986,'BCA Inputs'!$AW$14:$AW$54,0))*Q1986,"")),"")</f>
        <v/>
      </c>
      <c r="AD1986" s="181" t="str">
        <f>IFERROR(IF($B$3="NYSEG",INDEX('BCA Inputs'!$AD$14:$AD$54,MATCH(I1986,'BCA Inputs'!$M$14:$M$54,0))*P1986+INDEX('BCA Inputs'!$AE$14:$AE$54,MATCH(I1986,'BCA Inputs'!$M$14:$M$54,0))*O1986+INDEX('BCA Inputs'!$AF$14:$AF$54,MATCH(I1986,'BCA Inputs'!$M$14:$M$54,0))*Q1986+INDEX('BCA Inputs'!$AG$14:$AG$54,MATCH(I1986,'BCA Inputs'!$M$14:$M$54,0))*F1986+INDEX('BCA Inputs'!$AH$14:$AH$54,MATCH(I1986,'BCA Inputs'!$M$14:$M$54,0))*G1986,IF($B$3="RG&amp;E",INDEX('BCA Inputs'!$BM$14:$BM$54,MATCH(I1986,'BCA Inputs'!$AW$14:$AW$54,0))*P1986+INDEX('BCA Inputs'!$BN$14:$BN$54,MATCH(I1986,'BCA Inputs'!$AW$14:$AW$54,0))*O1986+INDEX('BCA Inputs'!$BO$14:$BO$54,MATCH(I1986,'BCA Inputs'!$AW$14:$AW$54,0))*Q1986+INDEX('BCA Inputs'!$BP$14:$BP$54,MATCH(I1986,'BCA Inputs'!$AW$14:$AW$54,0))*F1986+INDEX('BCA Inputs'!$BQ$14:$BQ$54,MATCH(I1986,'BCA Inputs'!$AW$14:$AW$54,0))*G1986,"")),"")</f>
        <v/>
      </c>
      <c r="AE1986" s="237" t="str">
        <f t="shared" si="306"/>
        <v/>
      </c>
      <c r="AF1986" s="198">
        <f t="shared" si="308"/>
        <v>0</v>
      </c>
      <c r="AG1986" s="239">
        <f t="shared" si="309"/>
        <v>0</v>
      </c>
    </row>
    <row r="1987" spans="1:33">
      <c r="A1987" s="228"/>
      <c r="B1987" s="176"/>
      <c r="C1987" s="229"/>
      <c r="D1987" s="230"/>
      <c r="E1987" s="230"/>
      <c r="F1987" s="230"/>
      <c r="G1987" s="230"/>
      <c r="H1987" s="231"/>
      <c r="I1987" s="231"/>
      <c r="J1987" s="232"/>
      <c r="K1987" s="232"/>
      <c r="L1987" s="232"/>
      <c r="M1987" s="181">
        <f t="shared" si="307"/>
        <v>0</v>
      </c>
      <c r="N1987" s="181">
        <f>IF(H1987="",0,H1987*I1987*'Avoided Water Savings Cost'!$C$16)</f>
        <v>0</v>
      </c>
      <c r="O1987" s="545">
        <f>IF(C1987="",0,IF($B$3="NYSEG",C1987/(1-'Avoided Electric Costs 2020'!$W$21),IF($B$3="RG&amp;E",C1987/(1-'Avoided Electric Costs 2020'!$X$21),"")))</f>
        <v>0</v>
      </c>
      <c r="P1987" s="546">
        <f>IF(D1987="",0,IF($B$3="NYSEG",D1987/(1-'Avoided Electric Costs 2020'!$W$21),IF($B$3="RG&amp;E",D1987/(1-'Avoided Electric Costs 2020'!$X$21),"")))</f>
        <v>0</v>
      </c>
      <c r="Q1987" s="546">
        <f>IF(E1987="",0,IF($B$3="NYSEG",E1987/(1-'Avoided Natural Gas Costs 2020'!$J$34),IF($B$3="RG&amp;E",E1987/(1-'Avoided Natural Gas Costs 2020'!$K$34),"")))</f>
        <v>0</v>
      </c>
      <c r="R1987" s="233" t="str">
        <f>IFERROR(IF(P1987*'BCA Inputs'!$C$1+Q1987*'BCA Inputs'!$C$2+F1987*'BCA Inputs'!$C$2+G1987*'BCA Inputs'!$C$2=0,"",P1987*'BCA Inputs'!$C$1+Q1987*'BCA Inputs'!$C$2+F1987*'BCA Inputs'!$C$2+G1987*'BCA Inputs'!$C$2),"")</f>
        <v/>
      </c>
      <c r="S1987" s="181" t="str">
        <f t="shared" si="300"/>
        <v/>
      </c>
      <c r="T1987" s="181" t="str">
        <f>IFERROR(IF($B$3="NYSEG",(INDEX('BCA Inputs'!$N$14:$N$54,MATCH(I1987,'BCA Inputs'!$M$14:$M$54,0))*P1987+INDEX('BCA Inputs'!$O$14:$O$54,MATCH(I1987,'BCA Inputs'!$M$14:$M$54,0))*O1987+INDEX('BCA Inputs'!P:P,MATCH(I1987,'BCA Inputs'!M:M,0))*Q1987+INDEX('BCA Inputs'!Q:Q,MATCH(I1987,'BCA Inputs'!M:M,0))*F1987+INDEX('BCA Inputs'!R:R,MATCH(I1987,'BCA Inputs'!M:M,0))*G1987)+L1987+N1987,IF($B$3="RG&amp;E",(INDEX('BCA Inputs'!$AX$14:$AX$54,MATCH(I1987,'BCA Inputs'!$AW$14:$AW$54,0))*P1987+INDEX('BCA Inputs'!$AY$14:$AY$54,MATCH(I1987,'BCA Inputs'!$AW$14:$AW$54,0))*O1987+INDEX('BCA Inputs'!$AZ$14:$AZ$54,MATCH(I1987,'BCA Inputs'!$AW$14:$AW$54,0))*Q1987+INDEX('BCA Inputs'!$BA$14:$BA$54,MATCH(I1987,'BCA Inputs'!$AW$14:$AW$54,0))*F1987+INDEX('BCA Inputs'!$BB$14:$BB$54,MATCH(I1987,'BCA Inputs'!$AW$14:$AW$54,0))*G1987)+L1987+N1987,"")),"")</f>
        <v/>
      </c>
      <c r="U1987" s="234" t="str">
        <f t="shared" si="301"/>
        <v/>
      </c>
      <c r="V1987" s="234" t="str">
        <f t="shared" si="302"/>
        <v/>
      </c>
      <c r="W1987" s="234" t="str">
        <f t="shared" si="303"/>
        <v/>
      </c>
      <c r="Y1987" s="235" t="str">
        <f t="shared" si="304"/>
        <v/>
      </c>
      <c r="Z1987" s="236" t="str">
        <f>IFERROR(IF($B$3="NYSEG",INDEX('BCA Inputs'!$X$14:$X$54,MATCH(I1987,'BCA Inputs'!$M$14:$M$54,0))*P1987+INDEX('BCA Inputs'!$Y$14:$Y$54,MATCH(I1987,'BCA Inputs'!$M$14:$M$54,0))*O1987+INDEX('BCA Inputs'!$Z$14:$Z$54,MATCH(I1987,'BCA Inputs'!$M$14:$M$54,0))*Q1987+INDEX('BCA Inputs'!$AA$14:$AA$54,MATCH(I1987,'BCA Inputs'!$M$14:$M$54,0))*F1987+INDEX('BCA Inputs'!$AB$14:$AB$54,MATCH(I1987,'BCA Inputs'!$M$14:$M$54,0))*G1987,IF($B$3="RG&amp;E",INDEX('BCA Inputs'!$BG$14:$BG$54,MATCH(I1987,'BCA Inputs'!$AW$14:$AW$54,0))*P1987+INDEX('BCA Inputs'!$BH$14:$BH$54,MATCH(I1987,'BCA Inputs'!$AW$14:$AW$54,0))*O1987+INDEX('BCA Inputs'!$BI$14:$BI$54,MATCH(I1987,'BCA Inputs'!$AW$14:$AW$54,0))*Q1987+INDEX('BCA Inputs'!$BJ$14:$BJ$54,MATCH(I1987,'BCA Inputs'!$AW$14:$AW$54,0))*F1987+INDEX('BCA Inputs'!$BK$14:$BK$54,MATCH(I1987,'BCA Inputs'!$AW$14:$AW$54,0))*G1987,"")),"")</f>
        <v/>
      </c>
      <c r="AA1987" s="237" t="str">
        <f t="shared" si="305"/>
        <v/>
      </c>
      <c r="AC1987" s="238" t="str">
        <f>IFERROR((K1987+R1987)+IF($B$3="NYSEG",INDEX('BCA Inputs'!$AI$14:$AI$54,MATCH(I1987,'BCA Inputs'!$M$14:$M$54,0))*P1987+INDEX('BCA Inputs'!$AJ$14:$AJ$54,MATCH(I1987,'BCA Inputs'!$M$14:$M$54,0))*Q1987,IF($B$3="RG&amp;E",INDEX('BCA Inputs'!$BR$14:$BR$54,MATCH(I1987,'BCA Inputs'!$AW$14:$AW$54,0))*P1987+INDEX('BCA Inputs'!$BS$14:$BS$54,MATCH(I1987,'BCA Inputs'!$AW$14:$AW$54,0))*Q1987,"")),"")</f>
        <v/>
      </c>
      <c r="AD1987" s="181" t="str">
        <f>IFERROR(IF($B$3="NYSEG",INDEX('BCA Inputs'!$AD$14:$AD$54,MATCH(I1987,'BCA Inputs'!$M$14:$M$54,0))*P1987+INDEX('BCA Inputs'!$AE$14:$AE$54,MATCH(I1987,'BCA Inputs'!$M$14:$M$54,0))*O1987+INDEX('BCA Inputs'!$AF$14:$AF$54,MATCH(I1987,'BCA Inputs'!$M$14:$M$54,0))*Q1987+INDEX('BCA Inputs'!$AG$14:$AG$54,MATCH(I1987,'BCA Inputs'!$M$14:$M$54,0))*F1987+INDEX('BCA Inputs'!$AH$14:$AH$54,MATCH(I1987,'BCA Inputs'!$M$14:$M$54,0))*G1987,IF($B$3="RG&amp;E",INDEX('BCA Inputs'!$BM$14:$BM$54,MATCH(I1987,'BCA Inputs'!$AW$14:$AW$54,0))*P1987+INDEX('BCA Inputs'!$BN$14:$BN$54,MATCH(I1987,'BCA Inputs'!$AW$14:$AW$54,0))*O1987+INDEX('BCA Inputs'!$BO$14:$BO$54,MATCH(I1987,'BCA Inputs'!$AW$14:$AW$54,0))*Q1987+INDEX('BCA Inputs'!$BP$14:$BP$54,MATCH(I1987,'BCA Inputs'!$AW$14:$AW$54,0))*F1987+INDEX('BCA Inputs'!$BQ$14:$BQ$54,MATCH(I1987,'BCA Inputs'!$AW$14:$AW$54,0))*G1987,"")),"")</f>
        <v/>
      </c>
      <c r="AE1987" s="237" t="str">
        <f t="shared" si="306"/>
        <v/>
      </c>
      <c r="AF1987" s="198">
        <f t="shared" si="308"/>
        <v>0</v>
      </c>
      <c r="AG1987" s="239">
        <f t="shared" si="309"/>
        <v>0</v>
      </c>
    </row>
    <row r="1988" spans="1:33">
      <c r="A1988" s="228"/>
      <c r="B1988" s="176"/>
      <c r="C1988" s="229"/>
      <c r="D1988" s="230"/>
      <c r="E1988" s="230"/>
      <c r="F1988" s="230"/>
      <c r="G1988" s="230"/>
      <c r="H1988" s="231"/>
      <c r="I1988" s="231"/>
      <c r="J1988" s="232"/>
      <c r="K1988" s="232"/>
      <c r="L1988" s="232"/>
      <c r="M1988" s="181">
        <f t="shared" si="307"/>
        <v>0</v>
      </c>
      <c r="N1988" s="181">
        <f>IF(H1988="",0,H1988*I1988*'Avoided Water Savings Cost'!$C$16)</f>
        <v>0</v>
      </c>
      <c r="O1988" s="545">
        <f>IF(C1988="",0,IF($B$3="NYSEG",C1988/(1-'Avoided Electric Costs 2020'!$W$21),IF($B$3="RG&amp;E",C1988/(1-'Avoided Electric Costs 2020'!$X$21),"")))</f>
        <v>0</v>
      </c>
      <c r="P1988" s="546">
        <f>IF(D1988="",0,IF($B$3="NYSEG",D1988/(1-'Avoided Electric Costs 2020'!$W$21),IF($B$3="RG&amp;E",D1988/(1-'Avoided Electric Costs 2020'!$X$21),"")))</f>
        <v>0</v>
      </c>
      <c r="Q1988" s="546">
        <f>IF(E1988="",0,IF($B$3="NYSEG",E1988/(1-'Avoided Natural Gas Costs 2020'!$J$34),IF($B$3="RG&amp;E",E1988/(1-'Avoided Natural Gas Costs 2020'!$K$34),"")))</f>
        <v>0</v>
      </c>
      <c r="R1988" s="233" t="str">
        <f>IFERROR(IF(P1988*'BCA Inputs'!$C$1+Q1988*'BCA Inputs'!$C$2+F1988*'BCA Inputs'!$C$2+G1988*'BCA Inputs'!$C$2=0,"",P1988*'BCA Inputs'!$C$1+Q1988*'BCA Inputs'!$C$2+F1988*'BCA Inputs'!$C$2+G1988*'BCA Inputs'!$C$2),"")</f>
        <v/>
      </c>
      <c r="S1988" s="181" t="str">
        <f t="shared" si="300"/>
        <v/>
      </c>
      <c r="T1988" s="181" t="str">
        <f>IFERROR(IF($B$3="NYSEG",(INDEX('BCA Inputs'!$N$14:$N$54,MATCH(I1988,'BCA Inputs'!$M$14:$M$54,0))*P1988+INDEX('BCA Inputs'!$O$14:$O$54,MATCH(I1988,'BCA Inputs'!$M$14:$M$54,0))*O1988+INDEX('BCA Inputs'!P:P,MATCH(I1988,'BCA Inputs'!M:M,0))*Q1988+INDEX('BCA Inputs'!Q:Q,MATCH(I1988,'BCA Inputs'!M:M,0))*F1988+INDEX('BCA Inputs'!R:R,MATCH(I1988,'BCA Inputs'!M:M,0))*G1988)+L1988+N1988,IF($B$3="RG&amp;E",(INDEX('BCA Inputs'!$AX$14:$AX$54,MATCH(I1988,'BCA Inputs'!$AW$14:$AW$54,0))*P1988+INDEX('BCA Inputs'!$AY$14:$AY$54,MATCH(I1988,'BCA Inputs'!$AW$14:$AW$54,0))*O1988+INDEX('BCA Inputs'!$AZ$14:$AZ$54,MATCH(I1988,'BCA Inputs'!$AW$14:$AW$54,0))*Q1988+INDEX('BCA Inputs'!$BA$14:$BA$54,MATCH(I1988,'BCA Inputs'!$AW$14:$AW$54,0))*F1988+INDEX('BCA Inputs'!$BB$14:$BB$54,MATCH(I1988,'BCA Inputs'!$AW$14:$AW$54,0))*G1988)+L1988+N1988,"")),"")</f>
        <v/>
      </c>
      <c r="U1988" s="234" t="str">
        <f t="shared" si="301"/>
        <v/>
      </c>
      <c r="V1988" s="234" t="str">
        <f t="shared" si="302"/>
        <v/>
      </c>
      <c r="W1988" s="234" t="str">
        <f t="shared" si="303"/>
        <v/>
      </c>
      <c r="Y1988" s="235" t="str">
        <f t="shared" si="304"/>
        <v/>
      </c>
      <c r="Z1988" s="236" t="str">
        <f>IFERROR(IF($B$3="NYSEG",INDEX('BCA Inputs'!$X$14:$X$54,MATCH(I1988,'BCA Inputs'!$M$14:$M$54,0))*P1988+INDEX('BCA Inputs'!$Y$14:$Y$54,MATCH(I1988,'BCA Inputs'!$M$14:$M$54,0))*O1988+INDEX('BCA Inputs'!$Z$14:$Z$54,MATCH(I1988,'BCA Inputs'!$M$14:$M$54,0))*Q1988+INDEX('BCA Inputs'!$AA$14:$AA$54,MATCH(I1988,'BCA Inputs'!$M$14:$M$54,0))*F1988+INDEX('BCA Inputs'!$AB$14:$AB$54,MATCH(I1988,'BCA Inputs'!$M$14:$M$54,0))*G1988,IF($B$3="RG&amp;E",INDEX('BCA Inputs'!$BG$14:$BG$54,MATCH(I1988,'BCA Inputs'!$AW$14:$AW$54,0))*P1988+INDEX('BCA Inputs'!$BH$14:$BH$54,MATCH(I1988,'BCA Inputs'!$AW$14:$AW$54,0))*O1988+INDEX('BCA Inputs'!$BI$14:$BI$54,MATCH(I1988,'BCA Inputs'!$AW$14:$AW$54,0))*Q1988+INDEX('BCA Inputs'!$BJ$14:$BJ$54,MATCH(I1988,'BCA Inputs'!$AW$14:$AW$54,0))*F1988+INDEX('BCA Inputs'!$BK$14:$BK$54,MATCH(I1988,'BCA Inputs'!$AW$14:$AW$54,0))*G1988,"")),"")</f>
        <v/>
      </c>
      <c r="AA1988" s="237" t="str">
        <f t="shared" si="305"/>
        <v/>
      </c>
      <c r="AC1988" s="238" t="str">
        <f>IFERROR((K1988+R1988)+IF($B$3="NYSEG",INDEX('BCA Inputs'!$AI$14:$AI$54,MATCH(I1988,'BCA Inputs'!$M$14:$M$54,0))*P1988+INDEX('BCA Inputs'!$AJ$14:$AJ$54,MATCH(I1988,'BCA Inputs'!$M$14:$M$54,0))*Q1988,IF($B$3="RG&amp;E",INDEX('BCA Inputs'!$BR$14:$BR$54,MATCH(I1988,'BCA Inputs'!$AW$14:$AW$54,0))*P1988+INDEX('BCA Inputs'!$BS$14:$BS$54,MATCH(I1988,'BCA Inputs'!$AW$14:$AW$54,0))*Q1988,"")),"")</f>
        <v/>
      </c>
      <c r="AD1988" s="181" t="str">
        <f>IFERROR(IF($B$3="NYSEG",INDEX('BCA Inputs'!$AD$14:$AD$54,MATCH(I1988,'BCA Inputs'!$M$14:$M$54,0))*P1988+INDEX('BCA Inputs'!$AE$14:$AE$54,MATCH(I1988,'BCA Inputs'!$M$14:$M$54,0))*O1988+INDEX('BCA Inputs'!$AF$14:$AF$54,MATCH(I1988,'BCA Inputs'!$M$14:$M$54,0))*Q1988+INDEX('BCA Inputs'!$AG$14:$AG$54,MATCH(I1988,'BCA Inputs'!$M$14:$M$54,0))*F1988+INDEX('BCA Inputs'!$AH$14:$AH$54,MATCH(I1988,'BCA Inputs'!$M$14:$M$54,0))*G1988,IF($B$3="RG&amp;E",INDEX('BCA Inputs'!$BM$14:$BM$54,MATCH(I1988,'BCA Inputs'!$AW$14:$AW$54,0))*P1988+INDEX('BCA Inputs'!$BN$14:$BN$54,MATCH(I1988,'BCA Inputs'!$AW$14:$AW$54,0))*O1988+INDEX('BCA Inputs'!$BO$14:$BO$54,MATCH(I1988,'BCA Inputs'!$AW$14:$AW$54,0))*Q1988+INDEX('BCA Inputs'!$BP$14:$BP$54,MATCH(I1988,'BCA Inputs'!$AW$14:$AW$54,0))*F1988+INDEX('BCA Inputs'!$BQ$14:$BQ$54,MATCH(I1988,'BCA Inputs'!$AW$14:$AW$54,0))*G1988,"")),"")</f>
        <v/>
      </c>
      <c r="AE1988" s="237" t="str">
        <f t="shared" si="306"/>
        <v/>
      </c>
      <c r="AF1988" s="198">
        <f t="shared" si="308"/>
        <v>0</v>
      </c>
      <c r="AG1988" s="239">
        <f t="shared" si="309"/>
        <v>0</v>
      </c>
    </row>
    <row r="1989" spans="1:33">
      <c r="A1989" s="228"/>
      <c r="B1989" s="176"/>
      <c r="C1989" s="229"/>
      <c r="D1989" s="230"/>
      <c r="E1989" s="230"/>
      <c r="F1989" s="230"/>
      <c r="G1989" s="230"/>
      <c r="H1989" s="231"/>
      <c r="I1989" s="231"/>
      <c r="J1989" s="232"/>
      <c r="K1989" s="232"/>
      <c r="L1989" s="232"/>
      <c r="M1989" s="181">
        <f t="shared" si="307"/>
        <v>0</v>
      </c>
      <c r="N1989" s="181">
        <f>IF(H1989="",0,H1989*I1989*'Avoided Water Savings Cost'!$C$16)</f>
        <v>0</v>
      </c>
      <c r="O1989" s="545">
        <f>IF(C1989="",0,IF($B$3="NYSEG",C1989/(1-'Avoided Electric Costs 2020'!$W$21),IF($B$3="RG&amp;E",C1989/(1-'Avoided Electric Costs 2020'!$X$21),"")))</f>
        <v>0</v>
      </c>
      <c r="P1989" s="546">
        <f>IF(D1989="",0,IF($B$3="NYSEG",D1989/(1-'Avoided Electric Costs 2020'!$W$21),IF($B$3="RG&amp;E",D1989/(1-'Avoided Electric Costs 2020'!$X$21),"")))</f>
        <v>0</v>
      </c>
      <c r="Q1989" s="546">
        <f>IF(E1989="",0,IF($B$3="NYSEG",E1989/(1-'Avoided Natural Gas Costs 2020'!$J$34),IF($B$3="RG&amp;E",E1989/(1-'Avoided Natural Gas Costs 2020'!$K$34),"")))</f>
        <v>0</v>
      </c>
      <c r="R1989" s="233" t="str">
        <f>IFERROR(IF(P1989*'BCA Inputs'!$C$1+Q1989*'BCA Inputs'!$C$2+F1989*'BCA Inputs'!$C$2+G1989*'BCA Inputs'!$C$2=0,"",P1989*'BCA Inputs'!$C$1+Q1989*'BCA Inputs'!$C$2+F1989*'BCA Inputs'!$C$2+G1989*'BCA Inputs'!$C$2),"")</f>
        <v/>
      </c>
      <c r="S1989" s="181" t="str">
        <f t="shared" si="300"/>
        <v/>
      </c>
      <c r="T1989" s="181" t="str">
        <f>IFERROR(IF($B$3="NYSEG",(INDEX('BCA Inputs'!$N$14:$N$54,MATCH(I1989,'BCA Inputs'!$M$14:$M$54,0))*P1989+INDEX('BCA Inputs'!$O$14:$O$54,MATCH(I1989,'BCA Inputs'!$M$14:$M$54,0))*O1989+INDEX('BCA Inputs'!P:P,MATCH(I1989,'BCA Inputs'!M:M,0))*Q1989+INDEX('BCA Inputs'!Q:Q,MATCH(I1989,'BCA Inputs'!M:M,0))*F1989+INDEX('BCA Inputs'!R:R,MATCH(I1989,'BCA Inputs'!M:M,0))*G1989)+L1989+N1989,IF($B$3="RG&amp;E",(INDEX('BCA Inputs'!$AX$14:$AX$54,MATCH(I1989,'BCA Inputs'!$AW$14:$AW$54,0))*P1989+INDEX('BCA Inputs'!$AY$14:$AY$54,MATCH(I1989,'BCA Inputs'!$AW$14:$AW$54,0))*O1989+INDEX('BCA Inputs'!$AZ$14:$AZ$54,MATCH(I1989,'BCA Inputs'!$AW$14:$AW$54,0))*Q1989+INDEX('BCA Inputs'!$BA$14:$BA$54,MATCH(I1989,'BCA Inputs'!$AW$14:$AW$54,0))*F1989+INDEX('BCA Inputs'!$BB$14:$BB$54,MATCH(I1989,'BCA Inputs'!$AW$14:$AW$54,0))*G1989)+L1989+N1989,"")),"")</f>
        <v/>
      </c>
      <c r="U1989" s="234" t="str">
        <f t="shared" si="301"/>
        <v/>
      </c>
      <c r="V1989" s="234" t="str">
        <f t="shared" si="302"/>
        <v/>
      </c>
      <c r="W1989" s="234" t="str">
        <f t="shared" si="303"/>
        <v/>
      </c>
      <c r="Y1989" s="235" t="str">
        <f t="shared" si="304"/>
        <v/>
      </c>
      <c r="Z1989" s="236" t="str">
        <f>IFERROR(IF($B$3="NYSEG",INDEX('BCA Inputs'!$X$14:$X$54,MATCH(I1989,'BCA Inputs'!$M$14:$M$54,0))*P1989+INDEX('BCA Inputs'!$Y$14:$Y$54,MATCH(I1989,'BCA Inputs'!$M$14:$M$54,0))*O1989+INDEX('BCA Inputs'!$Z$14:$Z$54,MATCH(I1989,'BCA Inputs'!$M$14:$M$54,0))*Q1989+INDEX('BCA Inputs'!$AA$14:$AA$54,MATCH(I1989,'BCA Inputs'!$M$14:$M$54,0))*F1989+INDEX('BCA Inputs'!$AB$14:$AB$54,MATCH(I1989,'BCA Inputs'!$M$14:$M$54,0))*G1989,IF($B$3="RG&amp;E",INDEX('BCA Inputs'!$BG$14:$BG$54,MATCH(I1989,'BCA Inputs'!$AW$14:$AW$54,0))*P1989+INDEX('BCA Inputs'!$BH$14:$BH$54,MATCH(I1989,'BCA Inputs'!$AW$14:$AW$54,0))*O1989+INDEX('BCA Inputs'!$BI$14:$BI$54,MATCH(I1989,'BCA Inputs'!$AW$14:$AW$54,0))*Q1989+INDEX('BCA Inputs'!$BJ$14:$BJ$54,MATCH(I1989,'BCA Inputs'!$AW$14:$AW$54,0))*F1989+INDEX('BCA Inputs'!$BK$14:$BK$54,MATCH(I1989,'BCA Inputs'!$AW$14:$AW$54,0))*G1989,"")),"")</f>
        <v/>
      </c>
      <c r="AA1989" s="237" t="str">
        <f t="shared" si="305"/>
        <v/>
      </c>
      <c r="AC1989" s="238" t="str">
        <f>IFERROR((K1989+R1989)+IF($B$3="NYSEG",INDEX('BCA Inputs'!$AI$14:$AI$54,MATCH(I1989,'BCA Inputs'!$M$14:$M$54,0))*P1989+INDEX('BCA Inputs'!$AJ$14:$AJ$54,MATCH(I1989,'BCA Inputs'!$M$14:$M$54,0))*Q1989,IF($B$3="RG&amp;E",INDEX('BCA Inputs'!$BR$14:$BR$54,MATCH(I1989,'BCA Inputs'!$AW$14:$AW$54,0))*P1989+INDEX('BCA Inputs'!$BS$14:$BS$54,MATCH(I1989,'BCA Inputs'!$AW$14:$AW$54,0))*Q1989,"")),"")</f>
        <v/>
      </c>
      <c r="AD1989" s="181" t="str">
        <f>IFERROR(IF($B$3="NYSEG",INDEX('BCA Inputs'!$AD$14:$AD$54,MATCH(I1989,'BCA Inputs'!$M$14:$M$54,0))*P1989+INDEX('BCA Inputs'!$AE$14:$AE$54,MATCH(I1989,'BCA Inputs'!$M$14:$M$54,0))*O1989+INDEX('BCA Inputs'!$AF$14:$AF$54,MATCH(I1989,'BCA Inputs'!$M$14:$M$54,0))*Q1989+INDEX('BCA Inputs'!$AG$14:$AG$54,MATCH(I1989,'BCA Inputs'!$M$14:$M$54,0))*F1989+INDEX('BCA Inputs'!$AH$14:$AH$54,MATCH(I1989,'BCA Inputs'!$M$14:$M$54,0))*G1989,IF($B$3="RG&amp;E",INDEX('BCA Inputs'!$BM$14:$BM$54,MATCH(I1989,'BCA Inputs'!$AW$14:$AW$54,0))*P1989+INDEX('BCA Inputs'!$BN$14:$BN$54,MATCH(I1989,'BCA Inputs'!$AW$14:$AW$54,0))*O1989+INDEX('BCA Inputs'!$BO$14:$BO$54,MATCH(I1989,'BCA Inputs'!$AW$14:$AW$54,0))*Q1989+INDEX('BCA Inputs'!$BP$14:$BP$54,MATCH(I1989,'BCA Inputs'!$AW$14:$AW$54,0))*F1989+INDEX('BCA Inputs'!$BQ$14:$BQ$54,MATCH(I1989,'BCA Inputs'!$AW$14:$AW$54,0))*G1989,"")),"")</f>
        <v/>
      </c>
      <c r="AE1989" s="237" t="str">
        <f t="shared" si="306"/>
        <v/>
      </c>
      <c r="AF1989" s="198">
        <f t="shared" si="308"/>
        <v>0</v>
      </c>
      <c r="AG1989" s="239">
        <f t="shared" si="309"/>
        <v>0</v>
      </c>
    </row>
    <row r="1990" spans="1:33">
      <c r="A1990" s="228"/>
      <c r="B1990" s="176"/>
      <c r="C1990" s="229"/>
      <c r="D1990" s="230"/>
      <c r="E1990" s="230"/>
      <c r="F1990" s="230"/>
      <c r="G1990" s="230"/>
      <c r="H1990" s="231"/>
      <c r="I1990" s="231"/>
      <c r="J1990" s="232"/>
      <c r="K1990" s="232"/>
      <c r="L1990" s="232"/>
      <c r="M1990" s="181">
        <f t="shared" si="307"/>
        <v>0</v>
      </c>
      <c r="N1990" s="181">
        <f>IF(H1990="",0,H1990*I1990*'Avoided Water Savings Cost'!$C$16)</f>
        <v>0</v>
      </c>
      <c r="O1990" s="545">
        <f>IF(C1990="",0,IF($B$3="NYSEG",C1990/(1-'Avoided Electric Costs 2020'!$W$21),IF($B$3="RG&amp;E",C1990/(1-'Avoided Electric Costs 2020'!$X$21),"")))</f>
        <v>0</v>
      </c>
      <c r="P1990" s="546">
        <f>IF(D1990="",0,IF($B$3="NYSEG",D1990/(1-'Avoided Electric Costs 2020'!$W$21),IF($B$3="RG&amp;E",D1990/(1-'Avoided Electric Costs 2020'!$X$21),"")))</f>
        <v>0</v>
      </c>
      <c r="Q1990" s="546">
        <f>IF(E1990="",0,IF($B$3="NYSEG",E1990/(1-'Avoided Natural Gas Costs 2020'!$J$34),IF($B$3="RG&amp;E",E1990/(1-'Avoided Natural Gas Costs 2020'!$K$34),"")))</f>
        <v>0</v>
      </c>
      <c r="R1990" s="233" t="str">
        <f>IFERROR(IF(P1990*'BCA Inputs'!$C$1+Q1990*'BCA Inputs'!$C$2+F1990*'BCA Inputs'!$C$2+G1990*'BCA Inputs'!$C$2=0,"",P1990*'BCA Inputs'!$C$1+Q1990*'BCA Inputs'!$C$2+F1990*'BCA Inputs'!$C$2+G1990*'BCA Inputs'!$C$2),"")</f>
        <v/>
      </c>
      <c r="S1990" s="181" t="str">
        <f t="shared" si="300"/>
        <v/>
      </c>
      <c r="T1990" s="181" t="str">
        <f>IFERROR(IF($B$3="NYSEG",(INDEX('BCA Inputs'!$N$14:$N$54,MATCH(I1990,'BCA Inputs'!$M$14:$M$54,0))*P1990+INDEX('BCA Inputs'!$O$14:$O$54,MATCH(I1990,'BCA Inputs'!$M$14:$M$54,0))*O1990+INDEX('BCA Inputs'!P:P,MATCH(I1990,'BCA Inputs'!M:M,0))*Q1990+INDEX('BCA Inputs'!Q:Q,MATCH(I1990,'BCA Inputs'!M:M,0))*F1990+INDEX('BCA Inputs'!R:R,MATCH(I1990,'BCA Inputs'!M:M,0))*G1990)+L1990+N1990,IF($B$3="RG&amp;E",(INDEX('BCA Inputs'!$AX$14:$AX$54,MATCH(I1990,'BCA Inputs'!$AW$14:$AW$54,0))*P1990+INDEX('BCA Inputs'!$AY$14:$AY$54,MATCH(I1990,'BCA Inputs'!$AW$14:$AW$54,0))*O1990+INDEX('BCA Inputs'!$AZ$14:$AZ$54,MATCH(I1990,'BCA Inputs'!$AW$14:$AW$54,0))*Q1990+INDEX('BCA Inputs'!$BA$14:$BA$54,MATCH(I1990,'BCA Inputs'!$AW$14:$AW$54,0))*F1990+INDEX('BCA Inputs'!$BB$14:$BB$54,MATCH(I1990,'BCA Inputs'!$AW$14:$AW$54,0))*G1990)+L1990+N1990,"")),"")</f>
        <v/>
      </c>
      <c r="U1990" s="234" t="str">
        <f t="shared" si="301"/>
        <v/>
      </c>
      <c r="V1990" s="234" t="str">
        <f t="shared" si="302"/>
        <v/>
      </c>
      <c r="W1990" s="234" t="str">
        <f t="shared" si="303"/>
        <v/>
      </c>
      <c r="Y1990" s="235" t="str">
        <f t="shared" si="304"/>
        <v/>
      </c>
      <c r="Z1990" s="236" t="str">
        <f>IFERROR(IF($B$3="NYSEG",INDEX('BCA Inputs'!$X$14:$X$54,MATCH(I1990,'BCA Inputs'!$M$14:$M$54,0))*P1990+INDEX('BCA Inputs'!$Y$14:$Y$54,MATCH(I1990,'BCA Inputs'!$M$14:$M$54,0))*O1990+INDEX('BCA Inputs'!$Z$14:$Z$54,MATCH(I1990,'BCA Inputs'!$M$14:$M$54,0))*Q1990+INDEX('BCA Inputs'!$AA$14:$AA$54,MATCH(I1990,'BCA Inputs'!$M$14:$M$54,0))*F1990+INDEX('BCA Inputs'!$AB$14:$AB$54,MATCH(I1990,'BCA Inputs'!$M$14:$M$54,0))*G1990,IF($B$3="RG&amp;E",INDEX('BCA Inputs'!$BG$14:$BG$54,MATCH(I1990,'BCA Inputs'!$AW$14:$AW$54,0))*P1990+INDEX('BCA Inputs'!$BH$14:$BH$54,MATCH(I1990,'BCA Inputs'!$AW$14:$AW$54,0))*O1990+INDEX('BCA Inputs'!$BI$14:$BI$54,MATCH(I1990,'BCA Inputs'!$AW$14:$AW$54,0))*Q1990+INDEX('BCA Inputs'!$BJ$14:$BJ$54,MATCH(I1990,'BCA Inputs'!$AW$14:$AW$54,0))*F1990+INDEX('BCA Inputs'!$BK$14:$BK$54,MATCH(I1990,'BCA Inputs'!$AW$14:$AW$54,0))*G1990,"")),"")</f>
        <v/>
      </c>
      <c r="AA1990" s="237" t="str">
        <f t="shared" si="305"/>
        <v/>
      </c>
      <c r="AC1990" s="238" t="str">
        <f>IFERROR((K1990+R1990)+IF($B$3="NYSEG",INDEX('BCA Inputs'!$AI$14:$AI$54,MATCH(I1990,'BCA Inputs'!$M$14:$M$54,0))*P1990+INDEX('BCA Inputs'!$AJ$14:$AJ$54,MATCH(I1990,'BCA Inputs'!$M$14:$M$54,0))*Q1990,IF($B$3="RG&amp;E",INDEX('BCA Inputs'!$BR$14:$BR$54,MATCH(I1990,'BCA Inputs'!$AW$14:$AW$54,0))*P1990+INDEX('BCA Inputs'!$BS$14:$BS$54,MATCH(I1990,'BCA Inputs'!$AW$14:$AW$54,0))*Q1990,"")),"")</f>
        <v/>
      </c>
      <c r="AD1990" s="181" t="str">
        <f>IFERROR(IF($B$3="NYSEG",INDEX('BCA Inputs'!$AD$14:$AD$54,MATCH(I1990,'BCA Inputs'!$M$14:$M$54,0))*P1990+INDEX('BCA Inputs'!$AE$14:$AE$54,MATCH(I1990,'BCA Inputs'!$M$14:$M$54,0))*O1990+INDEX('BCA Inputs'!$AF$14:$AF$54,MATCH(I1990,'BCA Inputs'!$M$14:$M$54,0))*Q1990+INDEX('BCA Inputs'!$AG$14:$AG$54,MATCH(I1990,'BCA Inputs'!$M$14:$M$54,0))*F1990+INDEX('BCA Inputs'!$AH$14:$AH$54,MATCH(I1990,'BCA Inputs'!$M$14:$M$54,0))*G1990,IF($B$3="RG&amp;E",INDEX('BCA Inputs'!$BM$14:$BM$54,MATCH(I1990,'BCA Inputs'!$AW$14:$AW$54,0))*P1990+INDEX('BCA Inputs'!$BN$14:$BN$54,MATCH(I1990,'BCA Inputs'!$AW$14:$AW$54,0))*O1990+INDEX('BCA Inputs'!$BO$14:$BO$54,MATCH(I1990,'BCA Inputs'!$AW$14:$AW$54,0))*Q1990+INDEX('BCA Inputs'!$BP$14:$BP$54,MATCH(I1990,'BCA Inputs'!$AW$14:$AW$54,0))*F1990+INDEX('BCA Inputs'!$BQ$14:$BQ$54,MATCH(I1990,'BCA Inputs'!$AW$14:$AW$54,0))*G1990,"")),"")</f>
        <v/>
      </c>
      <c r="AE1990" s="237" t="str">
        <f t="shared" si="306"/>
        <v/>
      </c>
      <c r="AF1990" s="198">
        <f t="shared" si="308"/>
        <v>0</v>
      </c>
      <c r="AG1990" s="239">
        <f t="shared" si="309"/>
        <v>0</v>
      </c>
    </row>
    <row r="1991" spans="1:33">
      <c r="A1991" s="228"/>
      <c r="B1991" s="176"/>
      <c r="C1991" s="229"/>
      <c r="D1991" s="230"/>
      <c r="E1991" s="230"/>
      <c r="F1991" s="230"/>
      <c r="G1991" s="230"/>
      <c r="H1991" s="231"/>
      <c r="I1991" s="231"/>
      <c r="J1991" s="232"/>
      <c r="K1991" s="232"/>
      <c r="L1991" s="232"/>
      <c r="M1991" s="181">
        <f t="shared" si="307"/>
        <v>0</v>
      </c>
      <c r="N1991" s="181">
        <f>IF(H1991="",0,H1991*I1991*'Avoided Water Savings Cost'!$C$16)</f>
        <v>0</v>
      </c>
      <c r="O1991" s="545">
        <f>IF(C1991="",0,IF($B$3="NYSEG",C1991/(1-'Avoided Electric Costs 2020'!$W$21),IF($B$3="RG&amp;E",C1991/(1-'Avoided Electric Costs 2020'!$X$21),"")))</f>
        <v>0</v>
      </c>
      <c r="P1991" s="546">
        <f>IF(D1991="",0,IF($B$3="NYSEG",D1991/(1-'Avoided Electric Costs 2020'!$W$21),IF($B$3="RG&amp;E",D1991/(1-'Avoided Electric Costs 2020'!$X$21),"")))</f>
        <v>0</v>
      </c>
      <c r="Q1991" s="546">
        <f>IF(E1991="",0,IF($B$3="NYSEG",E1991/(1-'Avoided Natural Gas Costs 2020'!$J$34),IF($B$3="RG&amp;E",E1991/(1-'Avoided Natural Gas Costs 2020'!$K$34),"")))</f>
        <v>0</v>
      </c>
      <c r="R1991" s="233" t="str">
        <f>IFERROR(IF(P1991*'BCA Inputs'!$C$1+Q1991*'BCA Inputs'!$C$2+F1991*'BCA Inputs'!$C$2+G1991*'BCA Inputs'!$C$2=0,"",P1991*'BCA Inputs'!$C$1+Q1991*'BCA Inputs'!$C$2+F1991*'BCA Inputs'!$C$2+G1991*'BCA Inputs'!$C$2),"")</f>
        <v/>
      </c>
      <c r="S1991" s="181" t="str">
        <f t="shared" si="300"/>
        <v/>
      </c>
      <c r="T1991" s="181" t="str">
        <f>IFERROR(IF($B$3="NYSEG",(INDEX('BCA Inputs'!$N$14:$N$54,MATCH(I1991,'BCA Inputs'!$M$14:$M$54,0))*P1991+INDEX('BCA Inputs'!$O$14:$O$54,MATCH(I1991,'BCA Inputs'!$M$14:$M$54,0))*O1991+INDEX('BCA Inputs'!P:P,MATCH(I1991,'BCA Inputs'!M:M,0))*Q1991+INDEX('BCA Inputs'!Q:Q,MATCH(I1991,'BCA Inputs'!M:M,0))*F1991+INDEX('BCA Inputs'!R:R,MATCH(I1991,'BCA Inputs'!M:M,0))*G1991)+L1991+N1991,IF($B$3="RG&amp;E",(INDEX('BCA Inputs'!$AX$14:$AX$54,MATCH(I1991,'BCA Inputs'!$AW$14:$AW$54,0))*P1991+INDEX('BCA Inputs'!$AY$14:$AY$54,MATCH(I1991,'BCA Inputs'!$AW$14:$AW$54,0))*O1991+INDEX('BCA Inputs'!$AZ$14:$AZ$54,MATCH(I1991,'BCA Inputs'!$AW$14:$AW$54,0))*Q1991+INDEX('BCA Inputs'!$BA$14:$BA$54,MATCH(I1991,'BCA Inputs'!$AW$14:$AW$54,0))*F1991+INDEX('BCA Inputs'!$BB$14:$BB$54,MATCH(I1991,'BCA Inputs'!$AW$14:$AW$54,0))*G1991)+L1991+N1991,"")),"")</f>
        <v/>
      </c>
      <c r="U1991" s="234" t="str">
        <f t="shared" si="301"/>
        <v/>
      </c>
      <c r="V1991" s="234" t="str">
        <f t="shared" si="302"/>
        <v/>
      </c>
      <c r="W1991" s="234" t="str">
        <f t="shared" si="303"/>
        <v/>
      </c>
      <c r="Y1991" s="235" t="str">
        <f t="shared" si="304"/>
        <v/>
      </c>
      <c r="Z1991" s="236" t="str">
        <f>IFERROR(IF($B$3="NYSEG",INDEX('BCA Inputs'!$X$14:$X$54,MATCH(I1991,'BCA Inputs'!$M$14:$M$54,0))*P1991+INDEX('BCA Inputs'!$Y$14:$Y$54,MATCH(I1991,'BCA Inputs'!$M$14:$M$54,0))*O1991+INDEX('BCA Inputs'!$Z$14:$Z$54,MATCH(I1991,'BCA Inputs'!$M$14:$M$54,0))*Q1991+INDEX('BCA Inputs'!$AA$14:$AA$54,MATCH(I1991,'BCA Inputs'!$M$14:$M$54,0))*F1991+INDEX('BCA Inputs'!$AB$14:$AB$54,MATCH(I1991,'BCA Inputs'!$M$14:$M$54,0))*G1991,IF($B$3="RG&amp;E",INDEX('BCA Inputs'!$BG$14:$BG$54,MATCH(I1991,'BCA Inputs'!$AW$14:$AW$54,0))*P1991+INDEX('BCA Inputs'!$BH$14:$BH$54,MATCH(I1991,'BCA Inputs'!$AW$14:$AW$54,0))*O1991+INDEX('BCA Inputs'!$BI$14:$BI$54,MATCH(I1991,'BCA Inputs'!$AW$14:$AW$54,0))*Q1991+INDEX('BCA Inputs'!$BJ$14:$BJ$54,MATCH(I1991,'BCA Inputs'!$AW$14:$AW$54,0))*F1991+INDEX('BCA Inputs'!$BK$14:$BK$54,MATCH(I1991,'BCA Inputs'!$AW$14:$AW$54,0))*G1991,"")),"")</f>
        <v/>
      </c>
      <c r="AA1991" s="237" t="str">
        <f t="shared" si="305"/>
        <v/>
      </c>
      <c r="AC1991" s="238" t="str">
        <f>IFERROR((K1991+R1991)+IF($B$3="NYSEG",INDEX('BCA Inputs'!$AI$14:$AI$54,MATCH(I1991,'BCA Inputs'!$M$14:$M$54,0))*P1991+INDEX('BCA Inputs'!$AJ$14:$AJ$54,MATCH(I1991,'BCA Inputs'!$M$14:$M$54,0))*Q1991,IF($B$3="RG&amp;E",INDEX('BCA Inputs'!$BR$14:$BR$54,MATCH(I1991,'BCA Inputs'!$AW$14:$AW$54,0))*P1991+INDEX('BCA Inputs'!$BS$14:$BS$54,MATCH(I1991,'BCA Inputs'!$AW$14:$AW$54,0))*Q1991,"")),"")</f>
        <v/>
      </c>
      <c r="AD1991" s="181" t="str">
        <f>IFERROR(IF($B$3="NYSEG",INDEX('BCA Inputs'!$AD$14:$AD$54,MATCH(I1991,'BCA Inputs'!$M$14:$M$54,0))*P1991+INDEX('BCA Inputs'!$AE$14:$AE$54,MATCH(I1991,'BCA Inputs'!$M$14:$M$54,0))*O1991+INDEX('BCA Inputs'!$AF$14:$AF$54,MATCH(I1991,'BCA Inputs'!$M$14:$M$54,0))*Q1991+INDEX('BCA Inputs'!$AG$14:$AG$54,MATCH(I1991,'BCA Inputs'!$M$14:$M$54,0))*F1991+INDEX('BCA Inputs'!$AH$14:$AH$54,MATCH(I1991,'BCA Inputs'!$M$14:$M$54,0))*G1991,IF($B$3="RG&amp;E",INDEX('BCA Inputs'!$BM$14:$BM$54,MATCH(I1991,'BCA Inputs'!$AW$14:$AW$54,0))*P1991+INDEX('BCA Inputs'!$BN$14:$BN$54,MATCH(I1991,'BCA Inputs'!$AW$14:$AW$54,0))*O1991+INDEX('BCA Inputs'!$BO$14:$BO$54,MATCH(I1991,'BCA Inputs'!$AW$14:$AW$54,0))*Q1991+INDEX('BCA Inputs'!$BP$14:$BP$54,MATCH(I1991,'BCA Inputs'!$AW$14:$AW$54,0))*F1991+INDEX('BCA Inputs'!$BQ$14:$BQ$54,MATCH(I1991,'BCA Inputs'!$AW$14:$AW$54,0))*G1991,"")),"")</f>
        <v/>
      </c>
      <c r="AE1991" s="237" t="str">
        <f t="shared" si="306"/>
        <v/>
      </c>
      <c r="AF1991" s="198">
        <f t="shared" si="308"/>
        <v>0</v>
      </c>
      <c r="AG1991" s="239">
        <f t="shared" si="309"/>
        <v>0</v>
      </c>
    </row>
    <row r="1992" spans="1:33">
      <c r="A1992" s="228"/>
      <c r="B1992" s="176"/>
      <c r="C1992" s="229"/>
      <c r="D1992" s="230"/>
      <c r="E1992" s="230"/>
      <c r="F1992" s="230"/>
      <c r="G1992" s="230"/>
      <c r="H1992" s="231"/>
      <c r="I1992" s="231"/>
      <c r="J1992" s="232"/>
      <c r="K1992" s="232"/>
      <c r="L1992" s="232"/>
      <c r="M1992" s="181">
        <f t="shared" si="307"/>
        <v>0</v>
      </c>
      <c r="N1992" s="181">
        <f>IF(H1992="",0,H1992*I1992*'Avoided Water Savings Cost'!$C$16)</f>
        <v>0</v>
      </c>
      <c r="O1992" s="545">
        <f>IF(C1992="",0,IF($B$3="NYSEG",C1992/(1-'Avoided Electric Costs 2020'!$W$21),IF($B$3="RG&amp;E",C1992/(1-'Avoided Electric Costs 2020'!$X$21),"")))</f>
        <v>0</v>
      </c>
      <c r="P1992" s="546">
        <f>IF(D1992="",0,IF($B$3="NYSEG",D1992/(1-'Avoided Electric Costs 2020'!$W$21),IF($B$3="RG&amp;E",D1992/(1-'Avoided Electric Costs 2020'!$X$21),"")))</f>
        <v>0</v>
      </c>
      <c r="Q1992" s="546">
        <f>IF(E1992="",0,IF($B$3="NYSEG",E1992/(1-'Avoided Natural Gas Costs 2020'!$J$34),IF($B$3="RG&amp;E",E1992/(1-'Avoided Natural Gas Costs 2020'!$K$34),"")))</f>
        <v>0</v>
      </c>
      <c r="R1992" s="233" t="str">
        <f>IFERROR(IF(P1992*'BCA Inputs'!$C$1+Q1992*'BCA Inputs'!$C$2+F1992*'BCA Inputs'!$C$2+G1992*'BCA Inputs'!$C$2=0,"",P1992*'BCA Inputs'!$C$1+Q1992*'BCA Inputs'!$C$2+F1992*'BCA Inputs'!$C$2+G1992*'BCA Inputs'!$C$2),"")</f>
        <v/>
      </c>
      <c r="S1992" s="181" t="str">
        <f t="shared" si="300"/>
        <v/>
      </c>
      <c r="T1992" s="181" t="str">
        <f>IFERROR(IF($B$3="NYSEG",(INDEX('BCA Inputs'!$N$14:$N$54,MATCH(I1992,'BCA Inputs'!$M$14:$M$54,0))*P1992+INDEX('BCA Inputs'!$O$14:$O$54,MATCH(I1992,'BCA Inputs'!$M$14:$M$54,0))*O1992+INDEX('BCA Inputs'!P:P,MATCH(I1992,'BCA Inputs'!M:M,0))*Q1992+INDEX('BCA Inputs'!Q:Q,MATCH(I1992,'BCA Inputs'!M:M,0))*F1992+INDEX('BCA Inputs'!R:R,MATCH(I1992,'BCA Inputs'!M:M,0))*G1992)+L1992+N1992,IF($B$3="RG&amp;E",(INDEX('BCA Inputs'!$AX$14:$AX$54,MATCH(I1992,'BCA Inputs'!$AW$14:$AW$54,0))*P1992+INDEX('BCA Inputs'!$AY$14:$AY$54,MATCH(I1992,'BCA Inputs'!$AW$14:$AW$54,0))*O1992+INDEX('BCA Inputs'!$AZ$14:$AZ$54,MATCH(I1992,'BCA Inputs'!$AW$14:$AW$54,0))*Q1992+INDEX('BCA Inputs'!$BA$14:$BA$54,MATCH(I1992,'BCA Inputs'!$AW$14:$AW$54,0))*F1992+INDEX('BCA Inputs'!$BB$14:$BB$54,MATCH(I1992,'BCA Inputs'!$AW$14:$AW$54,0))*G1992)+L1992+N1992,"")),"")</f>
        <v/>
      </c>
      <c r="U1992" s="234" t="str">
        <f t="shared" si="301"/>
        <v/>
      </c>
      <c r="V1992" s="234" t="str">
        <f t="shared" si="302"/>
        <v/>
      </c>
      <c r="W1992" s="234" t="str">
        <f t="shared" si="303"/>
        <v/>
      </c>
      <c r="Y1992" s="235" t="str">
        <f t="shared" si="304"/>
        <v/>
      </c>
      <c r="Z1992" s="236" t="str">
        <f>IFERROR(IF($B$3="NYSEG",INDEX('BCA Inputs'!$X$14:$X$54,MATCH(I1992,'BCA Inputs'!$M$14:$M$54,0))*P1992+INDEX('BCA Inputs'!$Y$14:$Y$54,MATCH(I1992,'BCA Inputs'!$M$14:$M$54,0))*O1992+INDEX('BCA Inputs'!$Z$14:$Z$54,MATCH(I1992,'BCA Inputs'!$M$14:$M$54,0))*Q1992+INDEX('BCA Inputs'!$AA$14:$AA$54,MATCH(I1992,'BCA Inputs'!$M$14:$M$54,0))*F1992+INDEX('BCA Inputs'!$AB$14:$AB$54,MATCH(I1992,'BCA Inputs'!$M$14:$M$54,0))*G1992,IF($B$3="RG&amp;E",INDEX('BCA Inputs'!$BG$14:$BG$54,MATCH(I1992,'BCA Inputs'!$AW$14:$AW$54,0))*P1992+INDEX('BCA Inputs'!$BH$14:$BH$54,MATCH(I1992,'BCA Inputs'!$AW$14:$AW$54,0))*O1992+INDEX('BCA Inputs'!$BI$14:$BI$54,MATCH(I1992,'BCA Inputs'!$AW$14:$AW$54,0))*Q1992+INDEX('BCA Inputs'!$BJ$14:$BJ$54,MATCH(I1992,'BCA Inputs'!$AW$14:$AW$54,0))*F1992+INDEX('BCA Inputs'!$BK$14:$BK$54,MATCH(I1992,'BCA Inputs'!$AW$14:$AW$54,0))*G1992,"")),"")</f>
        <v/>
      </c>
      <c r="AA1992" s="237" t="str">
        <f t="shared" si="305"/>
        <v/>
      </c>
      <c r="AC1992" s="238" t="str">
        <f>IFERROR((K1992+R1992)+IF($B$3="NYSEG",INDEX('BCA Inputs'!$AI$14:$AI$54,MATCH(I1992,'BCA Inputs'!$M$14:$M$54,0))*P1992+INDEX('BCA Inputs'!$AJ$14:$AJ$54,MATCH(I1992,'BCA Inputs'!$M$14:$M$54,0))*Q1992,IF($B$3="RG&amp;E",INDEX('BCA Inputs'!$BR$14:$BR$54,MATCH(I1992,'BCA Inputs'!$AW$14:$AW$54,0))*P1992+INDEX('BCA Inputs'!$BS$14:$BS$54,MATCH(I1992,'BCA Inputs'!$AW$14:$AW$54,0))*Q1992,"")),"")</f>
        <v/>
      </c>
      <c r="AD1992" s="181" t="str">
        <f>IFERROR(IF($B$3="NYSEG",INDEX('BCA Inputs'!$AD$14:$AD$54,MATCH(I1992,'BCA Inputs'!$M$14:$M$54,0))*P1992+INDEX('BCA Inputs'!$AE$14:$AE$54,MATCH(I1992,'BCA Inputs'!$M$14:$M$54,0))*O1992+INDEX('BCA Inputs'!$AF$14:$AF$54,MATCH(I1992,'BCA Inputs'!$M$14:$M$54,0))*Q1992+INDEX('BCA Inputs'!$AG$14:$AG$54,MATCH(I1992,'BCA Inputs'!$M$14:$M$54,0))*F1992+INDEX('BCA Inputs'!$AH$14:$AH$54,MATCH(I1992,'BCA Inputs'!$M$14:$M$54,0))*G1992,IF($B$3="RG&amp;E",INDEX('BCA Inputs'!$BM$14:$BM$54,MATCH(I1992,'BCA Inputs'!$AW$14:$AW$54,0))*P1992+INDEX('BCA Inputs'!$BN$14:$BN$54,MATCH(I1992,'BCA Inputs'!$AW$14:$AW$54,0))*O1992+INDEX('BCA Inputs'!$BO$14:$BO$54,MATCH(I1992,'BCA Inputs'!$AW$14:$AW$54,0))*Q1992+INDEX('BCA Inputs'!$BP$14:$BP$54,MATCH(I1992,'BCA Inputs'!$AW$14:$AW$54,0))*F1992+INDEX('BCA Inputs'!$BQ$14:$BQ$54,MATCH(I1992,'BCA Inputs'!$AW$14:$AW$54,0))*G1992,"")),"")</f>
        <v/>
      </c>
      <c r="AE1992" s="237" t="str">
        <f t="shared" si="306"/>
        <v/>
      </c>
      <c r="AF1992" s="198">
        <f t="shared" si="308"/>
        <v>0</v>
      </c>
      <c r="AG1992" s="239">
        <f t="shared" si="309"/>
        <v>0</v>
      </c>
    </row>
    <row r="1993" spans="1:33">
      <c r="A1993" s="228"/>
      <c r="B1993" s="176"/>
      <c r="C1993" s="229"/>
      <c r="D1993" s="230"/>
      <c r="E1993" s="230"/>
      <c r="F1993" s="230"/>
      <c r="G1993" s="230"/>
      <c r="H1993" s="231"/>
      <c r="I1993" s="231"/>
      <c r="J1993" s="232"/>
      <c r="K1993" s="232"/>
      <c r="L1993" s="232"/>
      <c r="M1993" s="181">
        <f t="shared" si="307"/>
        <v>0</v>
      </c>
      <c r="N1993" s="181">
        <f>IF(H1993="",0,H1993*I1993*'Avoided Water Savings Cost'!$C$16)</f>
        <v>0</v>
      </c>
      <c r="O1993" s="545">
        <f>IF(C1993="",0,IF($B$3="NYSEG",C1993/(1-'Avoided Electric Costs 2020'!$W$21),IF($B$3="RG&amp;E",C1993/(1-'Avoided Electric Costs 2020'!$X$21),"")))</f>
        <v>0</v>
      </c>
      <c r="P1993" s="546">
        <f>IF(D1993="",0,IF($B$3="NYSEG",D1993/(1-'Avoided Electric Costs 2020'!$W$21),IF($B$3="RG&amp;E",D1993/(1-'Avoided Electric Costs 2020'!$X$21),"")))</f>
        <v>0</v>
      </c>
      <c r="Q1993" s="546">
        <f>IF(E1993="",0,IF($B$3="NYSEG",E1993/(1-'Avoided Natural Gas Costs 2020'!$J$34),IF($B$3="RG&amp;E",E1993/(1-'Avoided Natural Gas Costs 2020'!$K$34),"")))</f>
        <v>0</v>
      </c>
      <c r="R1993" s="233" t="str">
        <f>IFERROR(IF(P1993*'BCA Inputs'!$C$1+Q1993*'BCA Inputs'!$C$2+F1993*'BCA Inputs'!$C$2+G1993*'BCA Inputs'!$C$2=0,"",P1993*'BCA Inputs'!$C$1+Q1993*'BCA Inputs'!$C$2+F1993*'BCA Inputs'!$C$2+G1993*'BCA Inputs'!$C$2),"")</f>
        <v/>
      </c>
      <c r="S1993" s="181" t="str">
        <f t="shared" si="300"/>
        <v/>
      </c>
      <c r="T1993" s="181" t="str">
        <f>IFERROR(IF($B$3="NYSEG",(INDEX('BCA Inputs'!$N$14:$N$54,MATCH(I1993,'BCA Inputs'!$M$14:$M$54,0))*P1993+INDEX('BCA Inputs'!$O$14:$O$54,MATCH(I1993,'BCA Inputs'!$M$14:$M$54,0))*O1993+INDEX('BCA Inputs'!P:P,MATCH(I1993,'BCA Inputs'!M:M,0))*Q1993+INDEX('BCA Inputs'!Q:Q,MATCH(I1993,'BCA Inputs'!M:M,0))*F1993+INDEX('BCA Inputs'!R:R,MATCH(I1993,'BCA Inputs'!M:M,0))*G1993)+L1993+N1993,IF($B$3="RG&amp;E",(INDEX('BCA Inputs'!$AX$14:$AX$54,MATCH(I1993,'BCA Inputs'!$AW$14:$AW$54,0))*P1993+INDEX('BCA Inputs'!$AY$14:$AY$54,MATCH(I1993,'BCA Inputs'!$AW$14:$AW$54,0))*O1993+INDEX('BCA Inputs'!$AZ$14:$AZ$54,MATCH(I1993,'BCA Inputs'!$AW$14:$AW$54,0))*Q1993+INDEX('BCA Inputs'!$BA$14:$BA$54,MATCH(I1993,'BCA Inputs'!$AW$14:$AW$54,0))*F1993+INDEX('BCA Inputs'!$BB$14:$BB$54,MATCH(I1993,'BCA Inputs'!$AW$14:$AW$54,0))*G1993)+L1993+N1993,"")),"")</f>
        <v/>
      </c>
      <c r="U1993" s="234" t="str">
        <f t="shared" si="301"/>
        <v/>
      </c>
      <c r="V1993" s="234" t="str">
        <f t="shared" si="302"/>
        <v/>
      </c>
      <c r="W1993" s="234" t="str">
        <f t="shared" si="303"/>
        <v/>
      </c>
      <c r="Y1993" s="235" t="str">
        <f t="shared" si="304"/>
        <v/>
      </c>
      <c r="Z1993" s="236" t="str">
        <f>IFERROR(IF($B$3="NYSEG",INDEX('BCA Inputs'!$X$14:$X$54,MATCH(I1993,'BCA Inputs'!$M$14:$M$54,0))*P1993+INDEX('BCA Inputs'!$Y$14:$Y$54,MATCH(I1993,'BCA Inputs'!$M$14:$M$54,0))*O1993+INDEX('BCA Inputs'!$Z$14:$Z$54,MATCH(I1993,'BCA Inputs'!$M$14:$M$54,0))*Q1993+INDEX('BCA Inputs'!$AA$14:$AA$54,MATCH(I1993,'BCA Inputs'!$M$14:$M$54,0))*F1993+INDEX('BCA Inputs'!$AB$14:$AB$54,MATCH(I1993,'BCA Inputs'!$M$14:$M$54,0))*G1993,IF($B$3="RG&amp;E",INDEX('BCA Inputs'!$BG$14:$BG$54,MATCH(I1993,'BCA Inputs'!$AW$14:$AW$54,0))*P1993+INDEX('BCA Inputs'!$BH$14:$BH$54,MATCH(I1993,'BCA Inputs'!$AW$14:$AW$54,0))*O1993+INDEX('BCA Inputs'!$BI$14:$BI$54,MATCH(I1993,'BCA Inputs'!$AW$14:$AW$54,0))*Q1993+INDEX('BCA Inputs'!$BJ$14:$BJ$54,MATCH(I1993,'BCA Inputs'!$AW$14:$AW$54,0))*F1993+INDEX('BCA Inputs'!$BK$14:$BK$54,MATCH(I1993,'BCA Inputs'!$AW$14:$AW$54,0))*G1993,"")),"")</f>
        <v/>
      </c>
      <c r="AA1993" s="237" t="str">
        <f t="shared" si="305"/>
        <v/>
      </c>
      <c r="AC1993" s="238" t="str">
        <f>IFERROR((K1993+R1993)+IF($B$3="NYSEG",INDEX('BCA Inputs'!$AI$14:$AI$54,MATCH(I1993,'BCA Inputs'!$M$14:$M$54,0))*P1993+INDEX('BCA Inputs'!$AJ$14:$AJ$54,MATCH(I1993,'BCA Inputs'!$M$14:$M$54,0))*Q1993,IF($B$3="RG&amp;E",INDEX('BCA Inputs'!$BR$14:$BR$54,MATCH(I1993,'BCA Inputs'!$AW$14:$AW$54,0))*P1993+INDEX('BCA Inputs'!$BS$14:$BS$54,MATCH(I1993,'BCA Inputs'!$AW$14:$AW$54,0))*Q1993,"")),"")</f>
        <v/>
      </c>
      <c r="AD1993" s="181" t="str">
        <f>IFERROR(IF($B$3="NYSEG",INDEX('BCA Inputs'!$AD$14:$AD$54,MATCH(I1993,'BCA Inputs'!$M$14:$M$54,0))*P1993+INDEX('BCA Inputs'!$AE$14:$AE$54,MATCH(I1993,'BCA Inputs'!$M$14:$M$54,0))*O1993+INDEX('BCA Inputs'!$AF$14:$AF$54,MATCH(I1993,'BCA Inputs'!$M$14:$M$54,0))*Q1993+INDEX('BCA Inputs'!$AG$14:$AG$54,MATCH(I1993,'BCA Inputs'!$M$14:$M$54,0))*F1993+INDEX('BCA Inputs'!$AH$14:$AH$54,MATCH(I1993,'BCA Inputs'!$M$14:$M$54,0))*G1993,IF($B$3="RG&amp;E",INDEX('BCA Inputs'!$BM$14:$BM$54,MATCH(I1993,'BCA Inputs'!$AW$14:$AW$54,0))*P1993+INDEX('BCA Inputs'!$BN$14:$BN$54,MATCH(I1993,'BCA Inputs'!$AW$14:$AW$54,0))*O1993+INDEX('BCA Inputs'!$BO$14:$BO$54,MATCH(I1993,'BCA Inputs'!$AW$14:$AW$54,0))*Q1993+INDEX('BCA Inputs'!$BP$14:$BP$54,MATCH(I1993,'BCA Inputs'!$AW$14:$AW$54,0))*F1993+INDEX('BCA Inputs'!$BQ$14:$BQ$54,MATCH(I1993,'BCA Inputs'!$AW$14:$AW$54,0))*G1993,"")),"")</f>
        <v/>
      </c>
      <c r="AE1993" s="237" t="str">
        <f t="shared" si="306"/>
        <v/>
      </c>
      <c r="AF1993" s="198">
        <f t="shared" si="308"/>
        <v>0</v>
      </c>
      <c r="AG1993" s="239">
        <f t="shared" si="309"/>
        <v>0</v>
      </c>
    </row>
    <row r="1994" spans="1:33">
      <c r="A1994" s="228"/>
      <c r="B1994" s="176"/>
      <c r="C1994" s="229"/>
      <c r="D1994" s="230"/>
      <c r="E1994" s="230"/>
      <c r="F1994" s="230"/>
      <c r="G1994" s="230"/>
      <c r="H1994" s="231"/>
      <c r="I1994" s="231"/>
      <c r="J1994" s="232"/>
      <c r="K1994" s="232"/>
      <c r="L1994" s="232"/>
      <c r="M1994" s="181">
        <f t="shared" si="307"/>
        <v>0</v>
      </c>
      <c r="N1994" s="181">
        <f>IF(H1994="",0,H1994*I1994*'Avoided Water Savings Cost'!$C$16)</f>
        <v>0</v>
      </c>
      <c r="O1994" s="545">
        <f>IF(C1994="",0,IF($B$3="NYSEG",C1994/(1-'Avoided Electric Costs 2020'!$W$21),IF($B$3="RG&amp;E",C1994/(1-'Avoided Electric Costs 2020'!$X$21),"")))</f>
        <v>0</v>
      </c>
      <c r="P1994" s="546">
        <f>IF(D1994="",0,IF($B$3="NYSEG",D1994/(1-'Avoided Electric Costs 2020'!$W$21),IF($B$3="RG&amp;E",D1994/(1-'Avoided Electric Costs 2020'!$X$21),"")))</f>
        <v>0</v>
      </c>
      <c r="Q1994" s="546">
        <f>IF(E1994="",0,IF($B$3="NYSEG",E1994/(1-'Avoided Natural Gas Costs 2020'!$J$34),IF($B$3="RG&amp;E",E1994/(1-'Avoided Natural Gas Costs 2020'!$K$34),"")))</f>
        <v>0</v>
      </c>
      <c r="R1994" s="233" t="str">
        <f>IFERROR(IF(P1994*'BCA Inputs'!$C$1+Q1994*'BCA Inputs'!$C$2+F1994*'BCA Inputs'!$C$2+G1994*'BCA Inputs'!$C$2=0,"",P1994*'BCA Inputs'!$C$1+Q1994*'BCA Inputs'!$C$2+F1994*'BCA Inputs'!$C$2+G1994*'BCA Inputs'!$C$2),"")</f>
        <v/>
      </c>
      <c r="S1994" s="181" t="str">
        <f t="shared" si="300"/>
        <v/>
      </c>
      <c r="T1994" s="181" t="str">
        <f>IFERROR(IF($B$3="NYSEG",(INDEX('BCA Inputs'!$N$14:$N$54,MATCH(I1994,'BCA Inputs'!$M$14:$M$54,0))*P1994+INDEX('BCA Inputs'!$O$14:$O$54,MATCH(I1994,'BCA Inputs'!$M$14:$M$54,0))*O1994+INDEX('BCA Inputs'!P:P,MATCH(I1994,'BCA Inputs'!M:M,0))*Q1994+INDEX('BCA Inputs'!Q:Q,MATCH(I1994,'BCA Inputs'!M:M,0))*F1994+INDEX('BCA Inputs'!R:R,MATCH(I1994,'BCA Inputs'!M:M,0))*G1994)+L1994+N1994,IF($B$3="RG&amp;E",(INDEX('BCA Inputs'!$AX$14:$AX$54,MATCH(I1994,'BCA Inputs'!$AW$14:$AW$54,0))*P1994+INDEX('BCA Inputs'!$AY$14:$AY$54,MATCH(I1994,'BCA Inputs'!$AW$14:$AW$54,0))*O1994+INDEX('BCA Inputs'!$AZ$14:$AZ$54,MATCH(I1994,'BCA Inputs'!$AW$14:$AW$54,0))*Q1994+INDEX('BCA Inputs'!$BA$14:$BA$54,MATCH(I1994,'BCA Inputs'!$AW$14:$AW$54,0))*F1994+INDEX('BCA Inputs'!$BB$14:$BB$54,MATCH(I1994,'BCA Inputs'!$AW$14:$AW$54,0))*G1994)+L1994+N1994,"")),"")</f>
        <v/>
      </c>
      <c r="U1994" s="234" t="str">
        <f t="shared" si="301"/>
        <v/>
      </c>
      <c r="V1994" s="234" t="str">
        <f t="shared" si="302"/>
        <v/>
      </c>
      <c r="W1994" s="234" t="str">
        <f t="shared" si="303"/>
        <v/>
      </c>
      <c r="Y1994" s="235" t="str">
        <f t="shared" si="304"/>
        <v/>
      </c>
      <c r="Z1994" s="236" t="str">
        <f>IFERROR(IF($B$3="NYSEG",INDEX('BCA Inputs'!$X$14:$X$54,MATCH(I1994,'BCA Inputs'!$M$14:$M$54,0))*P1994+INDEX('BCA Inputs'!$Y$14:$Y$54,MATCH(I1994,'BCA Inputs'!$M$14:$M$54,0))*O1994+INDEX('BCA Inputs'!$Z$14:$Z$54,MATCH(I1994,'BCA Inputs'!$M$14:$M$54,0))*Q1994+INDEX('BCA Inputs'!$AA$14:$AA$54,MATCH(I1994,'BCA Inputs'!$M$14:$M$54,0))*F1994+INDEX('BCA Inputs'!$AB$14:$AB$54,MATCH(I1994,'BCA Inputs'!$M$14:$M$54,0))*G1994,IF($B$3="RG&amp;E",INDEX('BCA Inputs'!$BG$14:$BG$54,MATCH(I1994,'BCA Inputs'!$AW$14:$AW$54,0))*P1994+INDEX('BCA Inputs'!$BH$14:$BH$54,MATCH(I1994,'BCA Inputs'!$AW$14:$AW$54,0))*O1994+INDEX('BCA Inputs'!$BI$14:$BI$54,MATCH(I1994,'BCA Inputs'!$AW$14:$AW$54,0))*Q1994+INDEX('BCA Inputs'!$BJ$14:$BJ$54,MATCH(I1994,'BCA Inputs'!$AW$14:$AW$54,0))*F1994+INDEX('BCA Inputs'!$BK$14:$BK$54,MATCH(I1994,'BCA Inputs'!$AW$14:$AW$54,0))*G1994,"")),"")</f>
        <v/>
      </c>
      <c r="AA1994" s="237" t="str">
        <f t="shared" si="305"/>
        <v/>
      </c>
      <c r="AC1994" s="238" t="str">
        <f>IFERROR((K1994+R1994)+IF($B$3="NYSEG",INDEX('BCA Inputs'!$AI$14:$AI$54,MATCH(I1994,'BCA Inputs'!$M$14:$M$54,0))*P1994+INDEX('BCA Inputs'!$AJ$14:$AJ$54,MATCH(I1994,'BCA Inputs'!$M$14:$M$54,0))*Q1994,IF($B$3="RG&amp;E",INDEX('BCA Inputs'!$BR$14:$BR$54,MATCH(I1994,'BCA Inputs'!$AW$14:$AW$54,0))*P1994+INDEX('BCA Inputs'!$BS$14:$BS$54,MATCH(I1994,'BCA Inputs'!$AW$14:$AW$54,0))*Q1994,"")),"")</f>
        <v/>
      </c>
      <c r="AD1994" s="181" t="str">
        <f>IFERROR(IF($B$3="NYSEG",INDEX('BCA Inputs'!$AD$14:$AD$54,MATCH(I1994,'BCA Inputs'!$M$14:$M$54,0))*P1994+INDEX('BCA Inputs'!$AE$14:$AE$54,MATCH(I1994,'BCA Inputs'!$M$14:$M$54,0))*O1994+INDEX('BCA Inputs'!$AF$14:$AF$54,MATCH(I1994,'BCA Inputs'!$M$14:$M$54,0))*Q1994+INDEX('BCA Inputs'!$AG$14:$AG$54,MATCH(I1994,'BCA Inputs'!$M$14:$M$54,0))*F1994+INDEX('BCA Inputs'!$AH$14:$AH$54,MATCH(I1994,'BCA Inputs'!$M$14:$M$54,0))*G1994,IF($B$3="RG&amp;E",INDEX('BCA Inputs'!$BM$14:$BM$54,MATCH(I1994,'BCA Inputs'!$AW$14:$AW$54,0))*P1994+INDEX('BCA Inputs'!$BN$14:$BN$54,MATCH(I1994,'BCA Inputs'!$AW$14:$AW$54,0))*O1994+INDEX('BCA Inputs'!$BO$14:$BO$54,MATCH(I1994,'BCA Inputs'!$AW$14:$AW$54,0))*Q1994+INDEX('BCA Inputs'!$BP$14:$BP$54,MATCH(I1994,'BCA Inputs'!$AW$14:$AW$54,0))*F1994+INDEX('BCA Inputs'!$BQ$14:$BQ$54,MATCH(I1994,'BCA Inputs'!$AW$14:$AW$54,0))*G1994,"")),"")</f>
        <v/>
      </c>
      <c r="AE1994" s="237" t="str">
        <f t="shared" si="306"/>
        <v/>
      </c>
      <c r="AF1994" s="198">
        <f t="shared" si="308"/>
        <v>0</v>
      </c>
      <c r="AG1994" s="239">
        <f t="shared" si="309"/>
        <v>0</v>
      </c>
    </row>
    <row r="1995" spans="1:33">
      <c r="A1995" s="228"/>
      <c r="B1995" s="176"/>
      <c r="C1995" s="229"/>
      <c r="D1995" s="230"/>
      <c r="E1995" s="230"/>
      <c r="F1995" s="230"/>
      <c r="G1995" s="230"/>
      <c r="H1995" s="231"/>
      <c r="I1995" s="231"/>
      <c r="J1995" s="232"/>
      <c r="K1995" s="232"/>
      <c r="L1995" s="232"/>
      <c r="M1995" s="181">
        <f t="shared" si="307"/>
        <v>0</v>
      </c>
      <c r="N1995" s="181">
        <f>IF(H1995="",0,H1995*I1995*'Avoided Water Savings Cost'!$C$16)</f>
        <v>0</v>
      </c>
      <c r="O1995" s="545">
        <f>IF(C1995="",0,IF($B$3="NYSEG",C1995/(1-'Avoided Electric Costs 2020'!$W$21),IF($B$3="RG&amp;E",C1995/(1-'Avoided Electric Costs 2020'!$X$21),"")))</f>
        <v>0</v>
      </c>
      <c r="P1995" s="546">
        <f>IF(D1995="",0,IF($B$3="NYSEG",D1995/(1-'Avoided Electric Costs 2020'!$W$21),IF($B$3="RG&amp;E",D1995/(1-'Avoided Electric Costs 2020'!$X$21),"")))</f>
        <v>0</v>
      </c>
      <c r="Q1995" s="546">
        <f>IF(E1995="",0,IF($B$3="NYSEG",E1995/(1-'Avoided Natural Gas Costs 2020'!$J$34),IF($B$3="RG&amp;E",E1995/(1-'Avoided Natural Gas Costs 2020'!$K$34),"")))</f>
        <v>0</v>
      </c>
      <c r="R1995" s="233" t="str">
        <f>IFERROR(IF(P1995*'BCA Inputs'!$C$1+Q1995*'BCA Inputs'!$C$2+F1995*'BCA Inputs'!$C$2+G1995*'BCA Inputs'!$C$2=0,"",P1995*'BCA Inputs'!$C$1+Q1995*'BCA Inputs'!$C$2+F1995*'BCA Inputs'!$C$2+G1995*'BCA Inputs'!$C$2),"")</f>
        <v/>
      </c>
      <c r="S1995" s="181" t="str">
        <f t="shared" si="300"/>
        <v/>
      </c>
      <c r="T1995" s="181" t="str">
        <f>IFERROR(IF($B$3="NYSEG",(INDEX('BCA Inputs'!$N$14:$N$54,MATCH(I1995,'BCA Inputs'!$M$14:$M$54,0))*P1995+INDEX('BCA Inputs'!$O$14:$O$54,MATCH(I1995,'BCA Inputs'!$M$14:$M$54,0))*O1995+INDEX('BCA Inputs'!P:P,MATCH(I1995,'BCA Inputs'!M:M,0))*Q1995+INDEX('BCA Inputs'!Q:Q,MATCH(I1995,'BCA Inputs'!M:M,0))*F1995+INDEX('BCA Inputs'!R:R,MATCH(I1995,'BCA Inputs'!M:M,0))*G1995)+L1995+N1995,IF($B$3="RG&amp;E",(INDEX('BCA Inputs'!$AX$14:$AX$54,MATCH(I1995,'BCA Inputs'!$AW$14:$AW$54,0))*P1995+INDEX('BCA Inputs'!$AY$14:$AY$54,MATCH(I1995,'BCA Inputs'!$AW$14:$AW$54,0))*O1995+INDEX('BCA Inputs'!$AZ$14:$AZ$54,MATCH(I1995,'BCA Inputs'!$AW$14:$AW$54,0))*Q1995+INDEX('BCA Inputs'!$BA$14:$BA$54,MATCH(I1995,'BCA Inputs'!$AW$14:$AW$54,0))*F1995+INDEX('BCA Inputs'!$BB$14:$BB$54,MATCH(I1995,'BCA Inputs'!$AW$14:$AW$54,0))*G1995)+L1995+N1995,"")),"")</f>
        <v/>
      </c>
      <c r="U1995" s="234" t="str">
        <f t="shared" si="301"/>
        <v/>
      </c>
      <c r="V1995" s="234" t="str">
        <f t="shared" si="302"/>
        <v/>
      </c>
      <c r="W1995" s="234" t="str">
        <f t="shared" si="303"/>
        <v/>
      </c>
      <c r="Y1995" s="235" t="str">
        <f t="shared" si="304"/>
        <v/>
      </c>
      <c r="Z1995" s="236" t="str">
        <f>IFERROR(IF($B$3="NYSEG",INDEX('BCA Inputs'!$X$14:$X$54,MATCH(I1995,'BCA Inputs'!$M$14:$M$54,0))*P1995+INDEX('BCA Inputs'!$Y$14:$Y$54,MATCH(I1995,'BCA Inputs'!$M$14:$M$54,0))*O1995+INDEX('BCA Inputs'!$Z$14:$Z$54,MATCH(I1995,'BCA Inputs'!$M$14:$M$54,0))*Q1995+INDEX('BCA Inputs'!$AA$14:$AA$54,MATCH(I1995,'BCA Inputs'!$M$14:$M$54,0))*F1995+INDEX('BCA Inputs'!$AB$14:$AB$54,MATCH(I1995,'BCA Inputs'!$M$14:$M$54,0))*G1995,IF($B$3="RG&amp;E",INDEX('BCA Inputs'!$BG$14:$BG$54,MATCH(I1995,'BCA Inputs'!$AW$14:$AW$54,0))*P1995+INDEX('BCA Inputs'!$BH$14:$BH$54,MATCH(I1995,'BCA Inputs'!$AW$14:$AW$54,0))*O1995+INDEX('BCA Inputs'!$BI$14:$BI$54,MATCH(I1995,'BCA Inputs'!$AW$14:$AW$54,0))*Q1995+INDEX('BCA Inputs'!$BJ$14:$BJ$54,MATCH(I1995,'BCA Inputs'!$AW$14:$AW$54,0))*F1995+INDEX('BCA Inputs'!$BK$14:$BK$54,MATCH(I1995,'BCA Inputs'!$AW$14:$AW$54,0))*G1995,"")),"")</f>
        <v/>
      </c>
      <c r="AA1995" s="237" t="str">
        <f t="shared" si="305"/>
        <v/>
      </c>
      <c r="AC1995" s="238" t="str">
        <f>IFERROR((K1995+R1995)+IF($B$3="NYSEG",INDEX('BCA Inputs'!$AI$14:$AI$54,MATCH(I1995,'BCA Inputs'!$M$14:$M$54,0))*P1995+INDEX('BCA Inputs'!$AJ$14:$AJ$54,MATCH(I1995,'BCA Inputs'!$M$14:$M$54,0))*Q1995,IF($B$3="RG&amp;E",INDEX('BCA Inputs'!$BR$14:$BR$54,MATCH(I1995,'BCA Inputs'!$AW$14:$AW$54,0))*P1995+INDEX('BCA Inputs'!$BS$14:$BS$54,MATCH(I1995,'BCA Inputs'!$AW$14:$AW$54,0))*Q1995,"")),"")</f>
        <v/>
      </c>
      <c r="AD1995" s="181" t="str">
        <f>IFERROR(IF($B$3="NYSEG",INDEX('BCA Inputs'!$AD$14:$AD$54,MATCH(I1995,'BCA Inputs'!$M$14:$M$54,0))*P1995+INDEX('BCA Inputs'!$AE$14:$AE$54,MATCH(I1995,'BCA Inputs'!$M$14:$M$54,0))*O1995+INDEX('BCA Inputs'!$AF$14:$AF$54,MATCH(I1995,'BCA Inputs'!$M$14:$M$54,0))*Q1995+INDEX('BCA Inputs'!$AG$14:$AG$54,MATCH(I1995,'BCA Inputs'!$M$14:$M$54,0))*F1995+INDEX('BCA Inputs'!$AH$14:$AH$54,MATCH(I1995,'BCA Inputs'!$M$14:$M$54,0))*G1995,IF($B$3="RG&amp;E",INDEX('BCA Inputs'!$BM$14:$BM$54,MATCH(I1995,'BCA Inputs'!$AW$14:$AW$54,0))*P1995+INDEX('BCA Inputs'!$BN$14:$BN$54,MATCH(I1995,'BCA Inputs'!$AW$14:$AW$54,0))*O1995+INDEX('BCA Inputs'!$BO$14:$BO$54,MATCH(I1995,'BCA Inputs'!$AW$14:$AW$54,0))*Q1995+INDEX('BCA Inputs'!$BP$14:$BP$54,MATCH(I1995,'BCA Inputs'!$AW$14:$AW$54,0))*F1995+INDEX('BCA Inputs'!$BQ$14:$BQ$54,MATCH(I1995,'BCA Inputs'!$AW$14:$AW$54,0))*G1995,"")),"")</f>
        <v/>
      </c>
      <c r="AE1995" s="237" t="str">
        <f t="shared" si="306"/>
        <v/>
      </c>
      <c r="AF1995" s="198">
        <f t="shared" si="308"/>
        <v>0</v>
      </c>
      <c r="AG1995" s="239">
        <f t="shared" si="309"/>
        <v>0</v>
      </c>
    </row>
    <row r="1996" spans="1:33">
      <c r="A1996" s="228"/>
      <c r="B1996" s="176"/>
      <c r="C1996" s="229"/>
      <c r="D1996" s="230"/>
      <c r="E1996" s="230"/>
      <c r="F1996" s="230"/>
      <c r="G1996" s="230"/>
      <c r="H1996" s="231"/>
      <c r="I1996" s="231"/>
      <c r="J1996" s="232"/>
      <c r="K1996" s="232"/>
      <c r="L1996" s="232"/>
      <c r="M1996" s="181">
        <f t="shared" si="307"/>
        <v>0</v>
      </c>
      <c r="N1996" s="181">
        <f>IF(H1996="",0,H1996*I1996*'Avoided Water Savings Cost'!$C$16)</f>
        <v>0</v>
      </c>
      <c r="O1996" s="545">
        <f>IF(C1996="",0,IF($B$3="NYSEG",C1996/(1-'Avoided Electric Costs 2020'!$W$21),IF($B$3="RG&amp;E",C1996/(1-'Avoided Electric Costs 2020'!$X$21),"")))</f>
        <v>0</v>
      </c>
      <c r="P1996" s="546">
        <f>IF(D1996="",0,IF($B$3="NYSEG",D1996/(1-'Avoided Electric Costs 2020'!$W$21),IF($B$3="RG&amp;E",D1996/(1-'Avoided Electric Costs 2020'!$X$21),"")))</f>
        <v>0</v>
      </c>
      <c r="Q1996" s="546">
        <f>IF(E1996="",0,IF($B$3="NYSEG",E1996/(1-'Avoided Natural Gas Costs 2020'!$J$34),IF($B$3="RG&amp;E",E1996/(1-'Avoided Natural Gas Costs 2020'!$K$34),"")))</f>
        <v>0</v>
      </c>
      <c r="R1996" s="233" t="str">
        <f>IFERROR(IF(P1996*'BCA Inputs'!$C$1+Q1996*'BCA Inputs'!$C$2+F1996*'BCA Inputs'!$C$2+G1996*'BCA Inputs'!$C$2=0,"",P1996*'BCA Inputs'!$C$1+Q1996*'BCA Inputs'!$C$2+F1996*'BCA Inputs'!$C$2+G1996*'BCA Inputs'!$C$2),"")</f>
        <v/>
      </c>
      <c r="S1996" s="181" t="str">
        <f t="shared" si="300"/>
        <v/>
      </c>
      <c r="T1996" s="181" t="str">
        <f>IFERROR(IF($B$3="NYSEG",(INDEX('BCA Inputs'!$N$14:$N$54,MATCH(I1996,'BCA Inputs'!$M$14:$M$54,0))*P1996+INDEX('BCA Inputs'!$O$14:$O$54,MATCH(I1996,'BCA Inputs'!$M$14:$M$54,0))*O1996+INDEX('BCA Inputs'!P:P,MATCH(I1996,'BCA Inputs'!M:M,0))*Q1996+INDEX('BCA Inputs'!Q:Q,MATCH(I1996,'BCA Inputs'!M:M,0))*F1996+INDEX('BCA Inputs'!R:R,MATCH(I1996,'BCA Inputs'!M:M,0))*G1996)+L1996+N1996,IF($B$3="RG&amp;E",(INDEX('BCA Inputs'!$AX$14:$AX$54,MATCH(I1996,'BCA Inputs'!$AW$14:$AW$54,0))*P1996+INDEX('BCA Inputs'!$AY$14:$AY$54,MATCH(I1996,'BCA Inputs'!$AW$14:$AW$54,0))*O1996+INDEX('BCA Inputs'!$AZ$14:$AZ$54,MATCH(I1996,'BCA Inputs'!$AW$14:$AW$54,0))*Q1996+INDEX('BCA Inputs'!$BA$14:$BA$54,MATCH(I1996,'BCA Inputs'!$AW$14:$AW$54,0))*F1996+INDEX('BCA Inputs'!$BB$14:$BB$54,MATCH(I1996,'BCA Inputs'!$AW$14:$AW$54,0))*G1996)+L1996+N1996,"")),"")</f>
        <v/>
      </c>
      <c r="U1996" s="234" t="str">
        <f t="shared" si="301"/>
        <v/>
      </c>
      <c r="V1996" s="234" t="str">
        <f t="shared" si="302"/>
        <v/>
      </c>
      <c r="W1996" s="234" t="str">
        <f t="shared" si="303"/>
        <v/>
      </c>
      <c r="Y1996" s="235" t="str">
        <f t="shared" si="304"/>
        <v/>
      </c>
      <c r="Z1996" s="236" t="str">
        <f>IFERROR(IF($B$3="NYSEG",INDEX('BCA Inputs'!$X$14:$X$54,MATCH(I1996,'BCA Inputs'!$M$14:$M$54,0))*P1996+INDEX('BCA Inputs'!$Y$14:$Y$54,MATCH(I1996,'BCA Inputs'!$M$14:$M$54,0))*O1996+INDEX('BCA Inputs'!$Z$14:$Z$54,MATCH(I1996,'BCA Inputs'!$M$14:$M$54,0))*Q1996+INDEX('BCA Inputs'!$AA$14:$AA$54,MATCH(I1996,'BCA Inputs'!$M$14:$M$54,0))*F1996+INDEX('BCA Inputs'!$AB$14:$AB$54,MATCH(I1996,'BCA Inputs'!$M$14:$M$54,0))*G1996,IF($B$3="RG&amp;E",INDEX('BCA Inputs'!$BG$14:$BG$54,MATCH(I1996,'BCA Inputs'!$AW$14:$AW$54,0))*P1996+INDEX('BCA Inputs'!$BH$14:$BH$54,MATCH(I1996,'BCA Inputs'!$AW$14:$AW$54,0))*O1996+INDEX('BCA Inputs'!$BI$14:$BI$54,MATCH(I1996,'BCA Inputs'!$AW$14:$AW$54,0))*Q1996+INDEX('BCA Inputs'!$BJ$14:$BJ$54,MATCH(I1996,'BCA Inputs'!$AW$14:$AW$54,0))*F1996+INDEX('BCA Inputs'!$BK$14:$BK$54,MATCH(I1996,'BCA Inputs'!$AW$14:$AW$54,0))*G1996,"")),"")</f>
        <v/>
      </c>
      <c r="AA1996" s="237" t="str">
        <f t="shared" si="305"/>
        <v/>
      </c>
      <c r="AC1996" s="238" t="str">
        <f>IFERROR((K1996+R1996)+IF($B$3="NYSEG",INDEX('BCA Inputs'!$AI$14:$AI$54,MATCH(I1996,'BCA Inputs'!$M$14:$M$54,0))*P1996+INDEX('BCA Inputs'!$AJ$14:$AJ$54,MATCH(I1996,'BCA Inputs'!$M$14:$M$54,0))*Q1996,IF($B$3="RG&amp;E",INDEX('BCA Inputs'!$BR$14:$BR$54,MATCH(I1996,'BCA Inputs'!$AW$14:$AW$54,0))*P1996+INDEX('BCA Inputs'!$BS$14:$BS$54,MATCH(I1996,'BCA Inputs'!$AW$14:$AW$54,0))*Q1996,"")),"")</f>
        <v/>
      </c>
      <c r="AD1996" s="181" t="str">
        <f>IFERROR(IF($B$3="NYSEG",INDEX('BCA Inputs'!$AD$14:$AD$54,MATCH(I1996,'BCA Inputs'!$M$14:$M$54,0))*P1996+INDEX('BCA Inputs'!$AE$14:$AE$54,MATCH(I1996,'BCA Inputs'!$M$14:$M$54,0))*O1996+INDEX('BCA Inputs'!$AF$14:$AF$54,MATCH(I1996,'BCA Inputs'!$M$14:$M$54,0))*Q1996+INDEX('BCA Inputs'!$AG$14:$AG$54,MATCH(I1996,'BCA Inputs'!$M$14:$M$54,0))*F1996+INDEX('BCA Inputs'!$AH$14:$AH$54,MATCH(I1996,'BCA Inputs'!$M$14:$M$54,0))*G1996,IF($B$3="RG&amp;E",INDEX('BCA Inputs'!$BM$14:$BM$54,MATCH(I1996,'BCA Inputs'!$AW$14:$AW$54,0))*P1996+INDEX('BCA Inputs'!$BN$14:$BN$54,MATCH(I1996,'BCA Inputs'!$AW$14:$AW$54,0))*O1996+INDEX('BCA Inputs'!$BO$14:$BO$54,MATCH(I1996,'BCA Inputs'!$AW$14:$AW$54,0))*Q1996+INDEX('BCA Inputs'!$BP$14:$BP$54,MATCH(I1996,'BCA Inputs'!$AW$14:$AW$54,0))*F1996+INDEX('BCA Inputs'!$BQ$14:$BQ$54,MATCH(I1996,'BCA Inputs'!$AW$14:$AW$54,0))*G1996,"")),"")</f>
        <v/>
      </c>
      <c r="AE1996" s="237" t="str">
        <f t="shared" si="306"/>
        <v/>
      </c>
      <c r="AF1996" s="198">
        <f t="shared" si="308"/>
        <v>0</v>
      </c>
      <c r="AG1996" s="239">
        <f t="shared" si="309"/>
        <v>0</v>
      </c>
    </row>
    <row r="1997" spans="1:33">
      <c r="A1997" s="228"/>
      <c r="B1997" s="176"/>
      <c r="C1997" s="229"/>
      <c r="D1997" s="230"/>
      <c r="E1997" s="230"/>
      <c r="F1997" s="230"/>
      <c r="G1997" s="230"/>
      <c r="H1997" s="231"/>
      <c r="I1997" s="231"/>
      <c r="J1997" s="232"/>
      <c r="K1997" s="232"/>
      <c r="L1997" s="232"/>
      <c r="M1997" s="181">
        <f t="shared" si="307"/>
        <v>0</v>
      </c>
      <c r="N1997" s="181">
        <f>IF(H1997="",0,H1997*I1997*'Avoided Water Savings Cost'!$C$16)</f>
        <v>0</v>
      </c>
      <c r="O1997" s="545">
        <f>IF(C1997="",0,IF($B$3="NYSEG",C1997/(1-'Avoided Electric Costs 2020'!$W$21),IF($B$3="RG&amp;E",C1997/(1-'Avoided Electric Costs 2020'!$X$21),"")))</f>
        <v>0</v>
      </c>
      <c r="P1997" s="546">
        <f>IF(D1997="",0,IF($B$3="NYSEG",D1997/(1-'Avoided Electric Costs 2020'!$W$21),IF($B$3="RG&amp;E",D1997/(1-'Avoided Electric Costs 2020'!$X$21),"")))</f>
        <v>0</v>
      </c>
      <c r="Q1997" s="546">
        <f>IF(E1997="",0,IF($B$3="NYSEG",E1997/(1-'Avoided Natural Gas Costs 2020'!$J$34),IF($B$3="RG&amp;E",E1997/(1-'Avoided Natural Gas Costs 2020'!$K$34),"")))</f>
        <v>0</v>
      </c>
      <c r="R1997" s="233" t="str">
        <f>IFERROR(IF(P1997*'BCA Inputs'!$C$1+Q1997*'BCA Inputs'!$C$2+F1997*'BCA Inputs'!$C$2+G1997*'BCA Inputs'!$C$2=0,"",P1997*'BCA Inputs'!$C$1+Q1997*'BCA Inputs'!$C$2+F1997*'BCA Inputs'!$C$2+G1997*'BCA Inputs'!$C$2),"")</f>
        <v/>
      </c>
      <c r="S1997" s="181" t="str">
        <f t="shared" si="300"/>
        <v/>
      </c>
      <c r="T1997" s="181" t="str">
        <f>IFERROR(IF($B$3="NYSEG",(INDEX('BCA Inputs'!$N$14:$N$54,MATCH(I1997,'BCA Inputs'!$M$14:$M$54,0))*P1997+INDEX('BCA Inputs'!$O$14:$O$54,MATCH(I1997,'BCA Inputs'!$M$14:$M$54,0))*O1997+INDEX('BCA Inputs'!P:P,MATCH(I1997,'BCA Inputs'!M:M,0))*Q1997+INDEX('BCA Inputs'!Q:Q,MATCH(I1997,'BCA Inputs'!M:M,0))*F1997+INDEX('BCA Inputs'!R:R,MATCH(I1997,'BCA Inputs'!M:M,0))*G1997)+L1997+N1997,IF($B$3="RG&amp;E",(INDEX('BCA Inputs'!$AX$14:$AX$54,MATCH(I1997,'BCA Inputs'!$AW$14:$AW$54,0))*P1997+INDEX('BCA Inputs'!$AY$14:$AY$54,MATCH(I1997,'BCA Inputs'!$AW$14:$AW$54,0))*O1997+INDEX('BCA Inputs'!$AZ$14:$AZ$54,MATCH(I1997,'BCA Inputs'!$AW$14:$AW$54,0))*Q1997+INDEX('BCA Inputs'!$BA$14:$BA$54,MATCH(I1997,'BCA Inputs'!$AW$14:$AW$54,0))*F1997+INDEX('BCA Inputs'!$BB$14:$BB$54,MATCH(I1997,'BCA Inputs'!$AW$14:$AW$54,0))*G1997)+L1997+N1997,"")),"")</f>
        <v/>
      </c>
      <c r="U1997" s="234" t="str">
        <f t="shared" si="301"/>
        <v/>
      </c>
      <c r="V1997" s="234" t="str">
        <f t="shared" si="302"/>
        <v/>
      </c>
      <c r="W1997" s="234" t="str">
        <f t="shared" si="303"/>
        <v/>
      </c>
      <c r="Y1997" s="235" t="str">
        <f t="shared" si="304"/>
        <v/>
      </c>
      <c r="Z1997" s="236" t="str">
        <f>IFERROR(IF($B$3="NYSEG",INDEX('BCA Inputs'!$X$14:$X$54,MATCH(I1997,'BCA Inputs'!$M$14:$M$54,0))*P1997+INDEX('BCA Inputs'!$Y$14:$Y$54,MATCH(I1997,'BCA Inputs'!$M$14:$M$54,0))*O1997+INDEX('BCA Inputs'!$Z$14:$Z$54,MATCH(I1997,'BCA Inputs'!$M$14:$M$54,0))*Q1997+INDEX('BCA Inputs'!$AA$14:$AA$54,MATCH(I1997,'BCA Inputs'!$M$14:$M$54,0))*F1997+INDEX('BCA Inputs'!$AB$14:$AB$54,MATCH(I1997,'BCA Inputs'!$M$14:$M$54,0))*G1997,IF($B$3="RG&amp;E",INDEX('BCA Inputs'!$BG$14:$BG$54,MATCH(I1997,'BCA Inputs'!$AW$14:$AW$54,0))*P1997+INDEX('BCA Inputs'!$BH$14:$BH$54,MATCH(I1997,'BCA Inputs'!$AW$14:$AW$54,0))*O1997+INDEX('BCA Inputs'!$BI$14:$BI$54,MATCH(I1997,'BCA Inputs'!$AW$14:$AW$54,0))*Q1997+INDEX('BCA Inputs'!$BJ$14:$BJ$54,MATCH(I1997,'BCA Inputs'!$AW$14:$AW$54,0))*F1997+INDEX('BCA Inputs'!$BK$14:$BK$54,MATCH(I1997,'BCA Inputs'!$AW$14:$AW$54,0))*G1997,"")),"")</f>
        <v/>
      </c>
      <c r="AA1997" s="237" t="str">
        <f t="shared" si="305"/>
        <v/>
      </c>
      <c r="AC1997" s="238" t="str">
        <f>IFERROR((K1997+R1997)+IF($B$3="NYSEG",INDEX('BCA Inputs'!$AI$14:$AI$54,MATCH(I1997,'BCA Inputs'!$M$14:$M$54,0))*P1997+INDEX('BCA Inputs'!$AJ$14:$AJ$54,MATCH(I1997,'BCA Inputs'!$M$14:$M$54,0))*Q1997,IF($B$3="RG&amp;E",INDEX('BCA Inputs'!$BR$14:$BR$54,MATCH(I1997,'BCA Inputs'!$AW$14:$AW$54,0))*P1997+INDEX('BCA Inputs'!$BS$14:$BS$54,MATCH(I1997,'BCA Inputs'!$AW$14:$AW$54,0))*Q1997,"")),"")</f>
        <v/>
      </c>
      <c r="AD1997" s="181" t="str">
        <f>IFERROR(IF($B$3="NYSEG",INDEX('BCA Inputs'!$AD$14:$AD$54,MATCH(I1997,'BCA Inputs'!$M$14:$M$54,0))*P1997+INDEX('BCA Inputs'!$AE$14:$AE$54,MATCH(I1997,'BCA Inputs'!$M$14:$M$54,0))*O1997+INDEX('BCA Inputs'!$AF$14:$AF$54,MATCH(I1997,'BCA Inputs'!$M$14:$M$54,0))*Q1997+INDEX('BCA Inputs'!$AG$14:$AG$54,MATCH(I1997,'BCA Inputs'!$M$14:$M$54,0))*F1997+INDEX('BCA Inputs'!$AH$14:$AH$54,MATCH(I1997,'BCA Inputs'!$M$14:$M$54,0))*G1997,IF($B$3="RG&amp;E",INDEX('BCA Inputs'!$BM$14:$BM$54,MATCH(I1997,'BCA Inputs'!$AW$14:$AW$54,0))*P1997+INDEX('BCA Inputs'!$BN$14:$BN$54,MATCH(I1997,'BCA Inputs'!$AW$14:$AW$54,0))*O1997+INDEX('BCA Inputs'!$BO$14:$BO$54,MATCH(I1997,'BCA Inputs'!$AW$14:$AW$54,0))*Q1997+INDEX('BCA Inputs'!$BP$14:$BP$54,MATCH(I1997,'BCA Inputs'!$AW$14:$AW$54,0))*F1997+INDEX('BCA Inputs'!$BQ$14:$BQ$54,MATCH(I1997,'BCA Inputs'!$AW$14:$AW$54,0))*G1997,"")),"")</f>
        <v/>
      </c>
      <c r="AE1997" s="237" t="str">
        <f t="shared" si="306"/>
        <v/>
      </c>
      <c r="AF1997" s="198">
        <f t="shared" si="308"/>
        <v>0</v>
      </c>
      <c r="AG1997" s="239">
        <f t="shared" si="309"/>
        <v>0</v>
      </c>
    </row>
    <row r="1998" spans="1:33">
      <c r="A1998" s="228"/>
      <c r="B1998" s="176"/>
      <c r="C1998" s="229"/>
      <c r="D1998" s="230"/>
      <c r="E1998" s="230"/>
      <c r="F1998" s="230"/>
      <c r="G1998" s="230"/>
      <c r="H1998" s="231"/>
      <c r="I1998" s="231"/>
      <c r="J1998" s="232"/>
      <c r="K1998" s="232"/>
      <c r="L1998" s="232"/>
      <c r="M1998" s="181">
        <f t="shared" si="307"/>
        <v>0</v>
      </c>
      <c r="N1998" s="181">
        <f>IF(H1998="",0,H1998*I1998*'Avoided Water Savings Cost'!$C$16)</f>
        <v>0</v>
      </c>
      <c r="O1998" s="545">
        <f>IF(C1998="",0,IF($B$3="NYSEG",C1998/(1-'Avoided Electric Costs 2020'!$W$21),IF($B$3="RG&amp;E",C1998/(1-'Avoided Electric Costs 2020'!$X$21),"")))</f>
        <v>0</v>
      </c>
      <c r="P1998" s="546">
        <f>IF(D1998="",0,IF($B$3="NYSEG",D1998/(1-'Avoided Electric Costs 2020'!$W$21),IF($B$3="RG&amp;E",D1998/(1-'Avoided Electric Costs 2020'!$X$21),"")))</f>
        <v>0</v>
      </c>
      <c r="Q1998" s="546">
        <f>IF(E1998="",0,IF($B$3="NYSEG",E1998/(1-'Avoided Natural Gas Costs 2020'!$J$34),IF($B$3="RG&amp;E",E1998/(1-'Avoided Natural Gas Costs 2020'!$K$34),"")))</f>
        <v>0</v>
      </c>
      <c r="R1998" s="233" t="str">
        <f>IFERROR(IF(P1998*'BCA Inputs'!$C$1+Q1998*'BCA Inputs'!$C$2+F1998*'BCA Inputs'!$C$2+G1998*'BCA Inputs'!$C$2=0,"",P1998*'BCA Inputs'!$C$1+Q1998*'BCA Inputs'!$C$2+F1998*'BCA Inputs'!$C$2+G1998*'BCA Inputs'!$C$2),"")</f>
        <v/>
      </c>
      <c r="S1998" s="181" t="str">
        <f t="shared" si="300"/>
        <v/>
      </c>
      <c r="T1998" s="181" t="str">
        <f>IFERROR(IF($B$3="NYSEG",(INDEX('BCA Inputs'!$N$14:$N$54,MATCH(I1998,'BCA Inputs'!$M$14:$M$54,0))*P1998+INDEX('BCA Inputs'!$O$14:$O$54,MATCH(I1998,'BCA Inputs'!$M$14:$M$54,0))*O1998+INDEX('BCA Inputs'!P:P,MATCH(I1998,'BCA Inputs'!M:M,0))*Q1998+INDEX('BCA Inputs'!Q:Q,MATCH(I1998,'BCA Inputs'!M:M,0))*F1998+INDEX('BCA Inputs'!R:R,MATCH(I1998,'BCA Inputs'!M:M,0))*G1998)+L1998+N1998,IF($B$3="RG&amp;E",(INDEX('BCA Inputs'!$AX$14:$AX$54,MATCH(I1998,'BCA Inputs'!$AW$14:$AW$54,0))*P1998+INDEX('BCA Inputs'!$AY$14:$AY$54,MATCH(I1998,'BCA Inputs'!$AW$14:$AW$54,0))*O1998+INDEX('BCA Inputs'!$AZ$14:$AZ$54,MATCH(I1998,'BCA Inputs'!$AW$14:$AW$54,0))*Q1998+INDEX('BCA Inputs'!$BA$14:$BA$54,MATCH(I1998,'BCA Inputs'!$AW$14:$AW$54,0))*F1998+INDEX('BCA Inputs'!$BB$14:$BB$54,MATCH(I1998,'BCA Inputs'!$AW$14:$AW$54,0))*G1998)+L1998+N1998,"")),"")</f>
        <v/>
      </c>
      <c r="U1998" s="234" t="str">
        <f t="shared" si="301"/>
        <v/>
      </c>
      <c r="V1998" s="234" t="str">
        <f t="shared" si="302"/>
        <v/>
      </c>
      <c r="W1998" s="234" t="str">
        <f t="shared" si="303"/>
        <v/>
      </c>
      <c r="Y1998" s="235" t="str">
        <f t="shared" si="304"/>
        <v/>
      </c>
      <c r="Z1998" s="236" t="str">
        <f>IFERROR(IF($B$3="NYSEG",INDEX('BCA Inputs'!$X$14:$X$54,MATCH(I1998,'BCA Inputs'!$M$14:$M$54,0))*P1998+INDEX('BCA Inputs'!$Y$14:$Y$54,MATCH(I1998,'BCA Inputs'!$M$14:$M$54,0))*O1998+INDEX('BCA Inputs'!$Z$14:$Z$54,MATCH(I1998,'BCA Inputs'!$M$14:$M$54,0))*Q1998+INDEX('BCA Inputs'!$AA$14:$AA$54,MATCH(I1998,'BCA Inputs'!$M$14:$M$54,0))*F1998+INDEX('BCA Inputs'!$AB$14:$AB$54,MATCH(I1998,'BCA Inputs'!$M$14:$M$54,0))*G1998,IF($B$3="RG&amp;E",INDEX('BCA Inputs'!$BG$14:$BG$54,MATCH(I1998,'BCA Inputs'!$AW$14:$AW$54,0))*P1998+INDEX('BCA Inputs'!$BH$14:$BH$54,MATCH(I1998,'BCA Inputs'!$AW$14:$AW$54,0))*O1998+INDEX('BCA Inputs'!$BI$14:$BI$54,MATCH(I1998,'BCA Inputs'!$AW$14:$AW$54,0))*Q1998+INDEX('BCA Inputs'!$BJ$14:$BJ$54,MATCH(I1998,'BCA Inputs'!$AW$14:$AW$54,0))*F1998+INDEX('BCA Inputs'!$BK$14:$BK$54,MATCH(I1998,'BCA Inputs'!$AW$14:$AW$54,0))*G1998,"")),"")</f>
        <v/>
      </c>
      <c r="AA1998" s="237" t="str">
        <f t="shared" si="305"/>
        <v/>
      </c>
      <c r="AC1998" s="238" t="str">
        <f>IFERROR((K1998+R1998)+IF($B$3="NYSEG",INDEX('BCA Inputs'!$AI$14:$AI$54,MATCH(I1998,'BCA Inputs'!$M$14:$M$54,0))*P1998+INDEX('BCA Inputs'!$AJ$14:$AJ$54,MATCH(I1998,'BCA Inputs'!$M$14:$M$54,0))*Q1998,IF($B$3="RG&amp;E",INDEX('BCA Inputs'!$BR$14:$BR$54,MATCH(I1998,'BCA Inputs'!$AW$14:$AW$54,0))*P1998+INDEX('BCA Inputs'!$BS$14:$BS$54,MATCH(I1998,'BCA Inputs'!$AW$14:$AW$54,0))*Q1998,"")),"")</f>
        <v/>
      </c>
      <c r="AD1998" s="181" t="str">
        <f>IFERROR(IF($B$3="NYSEG",INDEX('BCA Inputs'!$AD$14:$AD$54,MATCH(I1998,'BCA Inputs'!$M$14:$M$54,0))*P1998+INDEX('BCA Inputs'!$AE$14:$AE$54,MATCH(I1998,'BCA Inputs'!$M$14:$M$54,0))*O1998+INDEX('BCA Inputs'!$AF$14:$AF$54,MATCH(I1998,'BCA Inputs'!$M$14:$M$54,0))*Q1998+INDEX('BCA Inputs'!$AG$14:$AG$54,MATCH(I1998,'BCA Inputs'!$M$14:$M$54,0))*F1998+INDEX('BCA Inputs'!$AH$14:$AH$54,MATCH(I1998,'BCA Inputs'!$M$14:$M$54,0))*G1998,IF($B$3="RG&amp;E",INDEX('BCA Inputs'!$BM$14:$BM$54,MATCH(I1998,'BCA Inputs'!$AW$14:$AW$54,0))*P1998+INDEX('BCA Inputs'!$BN$14:$BN$54,MATCH(I1998,'BCA Inputs'!$AW$14:$AW$54,0))*O1998+INDEX('BCA Inputs'!$BO$14:$BO$54,MATCH(I1998,'BCA Inputs'!$AW$14:$AW$54,0))*Q1998+INDEX('BCA Inputs'!$BP$14:$BP$54,MATCH(I1998,'BCA Inputs'!$AW$14:$AW$54,0))*F1998+INDEX('BCA Inputs'!$BQ$14:$BQ$54,MATCH(I1998,'BCA Inputs'!$AW$14:$AW$54,0))*G1998,"")),"")</f>
        <v/>
      </c>
      <c r="AE1998" s="237" t="str">
        <f t="shared" si="306"/>
        <v/>
      </c>
      <c r="AF1998" s="198">
        <f t="shared" si="308"/>
        <v>0</v>
      </c>
      <c r="AG1998" s="239">
        <f t="shared" si="309"/>
        <v>0</v>
      </c>
    </row>
    <row r="1999" spans="1:33">
      <c r="A1999" s="228"/>
      <c r="B1999" s="176"/>
      <c r="C1999" s="229"/>
      <c r="D1999" s="230"/>
      <c r="E1999" s="230"/>
      <c r="F1999" s="230"/>
      <c r="G1999" s="230"/>
      <c r="H1999" s="231"/>
      <c r="I1999" s="231"/>
      <c r="J1999" s="232"/>
      <c r="K1999" s="232"/>
      <c r="L1999" s="232"/>
      <c r="M1999" s="181">
        <f t="shared" si="307"/>
        <v>0</v>
      </c>
      <c r="N1999" s="181">
        <f>IF(H1999="",0,H1999*I1999*'Avoided Water Savings Cost'!$C$16)</f>
        <v>0</v>
      </c>
      <c r="O1999" s="545">
        <f>IF(C1999="",0,IF($B$3="NYSEG",C1999/(1-'Avoided Electric Costs 2020'!$W$21),IF($B$3="RG&amp;E",C1999/(1-'Avoided Electric Costs 2020'!$X$21),"")))</f>
        <v>0</v>
      </c>
      <c r="P1999" s="546">
        <f>IF(D1999="",0,IF($B$3="NYSEG",D1999/(1-'Avoided Electric Costs 2020'!$W$21),IF($B$3="RG&amp;E",D1999/(1-'Avoided Electric Costs 2020'!$X$21),"")))</f>
        <v>0</v>
      </c>
      <c r="Q1999" s="546">
        <f>IF(E1999="",0,IF($B$3="NYSEG",E1999/(1-'Avoided Natural Gas Costs 2020'!$J$34),IF($B$3="RG&amp;E",E1999/(1-'Avoided Natural Gas Costs 2020'!$K$34),"")))</f>
        <v>0</v>
      </c>
      <c r="R1999" s="233" t="str">
        <f>IFERROR(IF(P1999*'BCA Inputs'!$C$1+Q1999*'BCA Inputs'!$C$2+F1999*'BCA Inputs'!$C$2+G1999*'BCA Inputs'!$C$2=0,"",P1999*'BCA Inputs'!$C$1+Q1999*'BCA Inputs'!$C$2+F1999*'BCA Inputs'!$C$2+G1999*'BCA Inputs'!$C$2),"")</f>
        <v/>
      </c>
      <c r="S1999" s="181" t="str">
        <f t="shared" si="300"/>
        <v/>
      </c>
      <c r="T1999" s="181" t="str">
        <f>IFERROR(IF($B$3="NYSEG",(INDEX('BCA Inputs'!$N$14:$N$54,MATCH(I1999,'BCA Inputs'!$M$14:$M$54,0))*P1999+INDEX('BCA Inputs'!$O$14:$O$54,MATCH(I1999,'BCA Inputs'!$M$14:$M$54,0))*O1999+INDEX('BCA Inputs'!P:P,MATCH(I1999,'BCA Inputs'!M:M,0))*Q1999+INDEX('BCA Inputs'!Q:Q,MATCH(I1999,'BCA Inputs'!M:M,0))*F1999+INDEX('BCA Inputs'!R:R,MATCH(I1999,'BCA Inputs'!M:M,0))*G1999)+L1999+N1999,IF($B$3="RG&amp;E",(INDEX('BCA Inputs'!$AX$14:$AX$54,MATCH(I1999,'BCA Inputs'!$AW$14:$AW$54,0))*P1999+INDEX('BCA Inputs'!$AY$14:$AY$54,MATCH(I1999,'BCA Inputs'!$AW$14:$AW$54,0))*O1999+INDEX('BCA Inputs'!$AZ$14:$AZ$54,MATCH(I1999,'BCA Inputs'!$AW$14:$AW$54,0))*Q1999+INDEX('BCA Inputs'!$BA$14:$BA$54,MATCH(I1999,'BCA Inputs'!$AW$14:$AW$54,0))*F1999+INDEX('BCA Inputs'!$BB$14:$BB$54,MATCH(I1999,'BCA Inputs'!$AW$14:$AW$54,0))*G1999)+L1999+N1999,"")),"")</f>
        <v/>
      </c>
      <c r="U1999" s="234" t="str">
        <f t="shared" si="301"/>
        <v/>
      </c>
      <c r="V1999" s="234" t="str">
        <f t="shared" si="302"/>
        <v/>
      </c>
      <c r="W1999" s="234" t="str">
        <f t="shared" si="303"/>
        <v/>
      </c>
      <c r="Y1999" s="235" t="str">
        <f t="shared" si="304"/>
        <v/>
      </c>
      <c r="Z1999" s="236" t="str">
        <f>IFERROR(IF($B$3="NYSEG",INDEX('BCA Inputs'!$X$14:$X$54,MATCH(I1999,'BCA Inputs'!$M$14:$M$54,0))*P1999+INDEX('BCA Inputs'!$Y$14:$Y$54,MATCH(I1999,'BCA Inputs'!$M$14:$M$54,0))*O1999+INDEX('BCA Inputs'!$Z$14:$Z$54,MATCH(I1999,'BCA Inputs'!$M$14:$M$54,0))*Q1999+INDEX('BCA Inputs'!$AA$14:$AA$54,MATCH(I1999,'BCA Inputs'!$M$14:$M$54,0))*F1999+INDEX('BCA Inputs'!$AB$14:$AB$54,MATCH(I1999,'BCA Inputs'!$M$14:$M$54,0))*G1999,IF($B$3="RG&amp;E",INDEX('BCA Inputs'!$BG$14:$BG$54,MATCH(I1999,'BCA Inputs'!$AW$14:$AW$54,0))*P1999+INDEX('BCA Inputs'!$BH$14:$BH$54,MATCH(I1999,'BCA Inputs'!$AW$14:$AW$54,0))*O1999+INDEX('BCA Inputs'!$BI$14:$BI$54,MATCH(I1999,'BCA Inputs'!$AW$14:$AW$54,0))*Q1999+INDEX('BCA Inputs'!$BJ$14:$BJ$54,MATCH(I1999,'BCA Inputs'!$AW$14:$AW$54,0))*F1999+INDEX('BCA Inputs'!$BK$14:$BK$54,MATCH(I1999,'BCA Inputs'!$AW$14:$AW$54,0))*G1999,"")),"")</f>
        <v/>
      </c>
      <c r="AA1999" s="237" t="str">
        <f t="shared" si="305"/>
        <v/>
      </c>
      <c r="AC1999" s="238" t="str">
        <f>IFERROR((K1999+R1999)+IF($B$3="NYSEG",INDEX('BCA Inputs'!$AI$14:$AI$54,MATCH(I1999,'BCA Inputs'!$M$14:$M$54,0))*P1999+INDEX('BCA Inputs'!$AJ$14:$AJ$54,MATCH(I1999,'BCA Inputs'!$M$14:$M$54,0))*Q1999,IF($B$3="RG&amp;E",INDEX('BCA Inputs'!$BR$14:$BR$54,MATCH(I1999,'BCA Inputs'!$AW$14:$AW$54,0))*P1999+INDEX('BCA Inputs'!$BS$14:$BS$54,MATCH(I1999,'BCA Inputs'!$AW$14:$AW$54,0))*Q1999,"")),"")</f>
        <v/>
      </c>
      <c r="AD1999" s="181" t="str">
        <f>IFERROR(IF($B$3="NYSEG",INDEX('BCA Inputs'!$AD$14:$AD$54,MATCH(I1999,'BCA Inputs'!$M$14:$M$54,0))*P1999+INDEX('BCA Inputs'!$AE$14:$AE$54,MATCH(I1999,'BCA Inputs'!$M$14:$M$54,0))*O1999+INDEX('BCA Inputs'!$AF$14:$AF$54,MATCH(I1999,'BCA Inputs'!$M$14:$M$54,0))*Q1999+INDEX('BCA Inputs'!$AG$14:$AG$54,MATCH(I1999,'BCA Inputs'!$M$14:$M$54,0))*F1999+INDEX('BCA Inputs'!$AH$14:$AH$54,MATCH(I1999,'BCA Inputs'!$M$14:$M$54,0))*G1999,IF($B$3="RG&amp;E",INDEX('BCA Inputs'!$BM$14:$BM$54,MATCH(I1999,'BCA Inputs'!$AW$14:$AW$54,0))*P1999+INDEX('BCA Inputs'!$BN$14:$BN$54,MATCH(I1999,'BCA Inputs'!$AW$14:$AW$54,0))*O1999+INDEX('BCA Inputs'!$BO$14:$BO$54,MATCH(I1999,'BCA Inputs'!$AW$14:$AW$54,0))*Q1999+INDEX('BCA Inputs'!$BP$14:$BP$54,MATCH(I1999,'BCA Inputs'!$AW$14:$AW$54,0))*F1999+INDEX('BCA Inputs'!$BQ$14:$BQ$54,MATCH(I1999,'BCA Inputs'!$AW$14:$AW$54,0))*G1999,"")),"")</f>
        <v/>
      </c>
      <c r="AE1999" s="237" t="str">
        <f t="shared" si="306"/>
        <v/>
      </c>
      <c r="AF1999" s="198">
        <f t="shared" si="308"/>
        <v>0</v>
      </c>
      <c r="AG1999" s="239">
        <f t="shared" si="309"/>
        <v>0</v>
      </c>
    </row>
    <row r="2000" spans="1:33">
      <c r="A2000" s="228"/>
      <c r="B2000" s="176"/>
      <c r="C2000" s="229"/>
      <c r="D2000" s="230"/>
      <c r="E2000" s="230"/>
      <c r="F2000" s="230"/>
      <c r="G2000" s="230"/>
      <c r="H2000" s="231"/>
      <c r="I2000" s="231"/>
      <c r="J2000" s="232"/>
      <c r="K2000" s="232"/>
      <c r="L2000" s="232"/>
      <c r="M2000" s="181">
        <f t="shared" si="307"/>
        <v>0</v>
      </c>
      <c r="N2000" s="181">
        <f>IF(H2000="",0,H2000*I2000*'Avoided Water Savings Cost'!$C$16)</f>
        <v>0</v>
      </c>
      <c r="O2000" s="545">
        <f>IF(C2000="",0,IF($B$3="NYSEG",C2000/(1-'Avoided Electric Costs 2020'!$W$21),IF($B$3="RG&amp;E",C2000/(1-'Avoided Electric Costs 2020'!$X$21),"")))</f>
        <v>0</v>
      </c>
      <c r="P2000" s="546">
        <f>IF(D2000="",0,IF($B$3="NYSEG",D2000/(1-'Avoided Electric Costs 2020'!$W$21),IF($B$3="RG&amp;E",D2000/(1-'Avoided Electric Costs 2020'!$X$21),"")))</f>
        <v>0</v>
      </c>
      <c r="Q2000" s="546">
        <f>IF(E2000="",0,IF($B$3="NYSEG",E2000/(1-'Avoided Natural Gas Costs 2020'!$J$34),IF($B$3="RG&amp;E",E2000/(1-'Avoided Natural Gas Costs 2020'!$K$34),"")))</f>
        <v>0</v>
      </c>
      <c r="R2000" s="233" t="str">
        <f>IFERROR(IF(P2000*'BCA Inputs'!$C$1+Q2000*'BCA Inputs'!$C$2+F2000*'BCA Inputs'!$C$2+G2000*'BCA Inputs'!$C$2=0,"",P2000*'BCA Inputs'!$C$1+Q2000*'BCA Inputs'!$C$2+F2000*'BCA Inputs'!$C$2+G2000*'BCA Inputs'!$C$2),"")</f>
        <v/>
      </c>
      <c r="S2000" s="181" t="str">
        <f t="shared" si="300"/>
        <v/>
      </c>
      <c r="T2000" s="181" t="str">
        <f>IFERROR(IF($B$3="NYSEG",(INDEX('BCA Inputs'!$N$14:$N$54,MATCH(I2000,'BCA Inputs'!$M$14:$M$54,0))*P2000+INDEX('BCA Inputs'!$O$14:$O$54,MATCH(I2000,'BCA Inputs'!$M$14:$M$54,0))*O2000+INDEX('BCA Inputs'!P:P,MATCH(I2000,'BCA Inputs'!M:M,0))*Q2000+INDEX('BCA Inputs'!Q:Q,MATCH(I2000,'BCA Inputs'!M:M,0))*F2000+INDEX('BCA Inputs'!R:R,MATCH(I2000,'BCA Inputs'!M:M,0))*G2000)+L2000+N2000,IF($B$3="RG&amp;E",(INDEX('BCA Inputs'!$AX$14:$AX$54,MATCH(I2000,'BCA Inputs'!$AW$14:$AW$54,0))*P2000+INDEX('BCA Inputs'!$AY$14:$AY$54,MATCH(I2000,'BCA Inputs'!$AW$14:$AW$54,0))*O2000+INDEX('BCA Inputs'!$AZ$14:$AZ$54,MATCH(I2000,'BCA Inputs'!$AW$14:$AW$54,0))*Q2000+INDEX('BCA Inputs'!$BA$14:$BA$54,MATCH(I2000,'BCA Inputs'!$AW$14:$AW$54,0))*F2000+INDEX('BCA Inputs'!$BB$14:$BB$54,MATCH(I2000,'BCA Inputs'!$AW$14:$AW$54,0))*G2000)+L2000+N2000,"")),"")</f>
        <v/>
      </c>
      <c r="U2000" s="234" t="str">
        <f t="shared" si="301"/>
        <v/>
      </c>
      <c r="V2000" s="234" t="str">
        <f t="shared" si="302"/>
        <v/>
      </c>
      <c r="W2000" s="234" t="str">
        <f t="shared" si="303"/>
        <v/>
      </c>
      <c r="Y2000" s="235" t="str">
        <f t="shared" si="304"/>
        <v/>
      </c>
      <c r="Z2000" s="236" t="str">
        <f>IFERROR(IF($B$3="NYSEG",INDEX('BCA Inputs'!$X$14:$X$54,MATCH(I2000,'BCA Inputs'!$M$14:$M$54,0))*P2000+INDEX('BCA Inputs'!$Y$14:$Y$54,MATCH(I2000,'BCA Inputs'!$M$14:$M$54,0))*O2000+INDEX('BCA Inputs'!$Z$14:$Z$54,MATCH(I2000,'BCA Inputs'!$M$14:$M$54,0))*Q2000+INDEX('BCA Inputs'!$AA$14:$AA$54,MATCH(I2000,'BCA Inputs'!$M$14:$M$54,0))*F2000+INDEX('BCA Inputs'!$AB$14:$AB$54,MATCH(I2000,'BCA Inputs'!$M$14:$M$54,0))*G2000,IF($B$3="RG&amp;E",INDEX('BCA Inputs'!$BG$14:$BG$54,MATCH(I2000,'BCA Inputs'!$AW$14:$AW$54,0))*P2000+INDEX('BCA Inputs'!$BH$14:$BH$54,MATCH(I2000,'BCA Inputs'!$AW$14:$AW$54,0))*O2000+INDEX('BCA Inputs'!$BI$14:$BI$54,MATCH(I2000,'BCA Inputs'!$AW$14:$AW$54,0))*Q2000+INDEX('BCA Inputs'!$BJ$14:$BJ$54,MATCH(I2000,'BCA Inputs'!$AW$14:$AW$54,0))*F2000+INDEX('BCA Inputs'!$BK$14:$BK$54,MATCH(I2000,'BCA Inputs'!$AW$14:$AW$54,0))*G2000,"")),"")</f>
        <v/>
      </c>
      <c r="AA2000" s="237" t="str">
        <f t="shared" si="305"/>
        <v/>
      </c>
      <c r="AC2000" s="238" t="str">
        <f>IFERROR((K2000+R2000)+IF($B$3="NYSEG",INDEX('BCA Inputs'!$AI$14:$AI$54,MATCH(I2000,'BCA Inputs'!$M$14:$M$54,0))*P2000+INDEX('BCA Inputs'!$AJ$14:$AJ$54,MATCH(I2000,'BCA Inputs'!$M$14:$M$54,0))*Q2000,IF($B$3="RG&amp;E",INDEX('BCA Inputs'!$BR$14:$BR$54,MATCH(I2000,'BCA Inputs'!$AW$14:$AW$54,0))*P2000+INDEX('BCA Inputs'!$BS$14:$BS$54,MATCH(I2000,'BCA Inputs'!$AW$14:$AW$54,0))*Q2000,"")),"")</f>
        <v/>
      </c>
      <c r="AD2000" s="181" t="str">
        <f>IFERROR(IF($B$3="NYSEG",INDEX('BCA Inputs'!$AD$14:$AD$54,MATCH(I2000,'BCA Inputs'!$M$14:$M$54,0))*P2000+INDEX('BCA Inputs'!$AE$14:$AE$54,MATCH(I2000,'BCA Inputs'!$M$14:$M$54,0))*O2000+INDEX('BCA Inputs'!$AF$14:$AF$54,MATCH(I2000,'BCA Inputs'!$M$14:$M$54,0))*Q2000+INDEX('BCA Inputs'!$AG$14:$AG$54,MATCH(I2000,'BCA Inputs'!$M$14:$M$54,0))*F2000+INDEX('BCA Inputs'!$AH$14:$AH$54,MATCH(I2000,'BCA Inputs'!$M$14:$M$54,0))*G2000,IF($B$3="RG&amp;E",INDEX('BCA Inputs'!$BM$14:$BM$54,MATCH(I2000,'BCA Inputs'!$AW$14:$AW$54,0))*P2000+INDEX('BCA Inputs'!$BN$14:$BN$54,MATCH(I2000,'BCA Inputs'!$AW$14:$AW$54,0))*O2000+INDEX('BCA Inputs'!$BO$14:$BO$54,MATCH(I2000,'BCA Inputs'!$AW$14:$AW$54,0))*Q2000+INDEX('BCA Inputs'!$BP$14:$BP$54,MATCH(I2000,'BCA Inputs'!$AW$14:$AW$54,0))*F2000+INDEX('BCA Inputs'!$BQ$14:$BQ$54,MATCH(I2000,'BCA Inputs'!$AW$14:$AW$54,0))*G2000,"")),"")</f>
        <v/>
      </c>
      <c r="AE2000" s="237" t="str">
        <f t="shared" si="306"/>
        <v/>
      </c>
      <c r="AF2000" s="198">
        <f t="shared" si="308"/>
        <v>0</v>
      </c>
      <c r="AG2000" s="239">
        <f t="shared" si="309"/>
        <v>0</v>
      </c>
    </row>
    <row r="2001" spans="1:33">
      <c r="A2001" s="228"/>
      <c r="B2001" s="176"/>
      <c r="C2001" s="229"/>
      <c r="D2001" s="230"/>
      <c r="E2001" s="230"/>
      <c r="F2001" s="230"/>
      <c r="G2001" s="230"/>
      <c r="H2001" s="231"/>
      <c r="I2001" s="231"/>
      <c r="J2001" s="232"/>
      <c r="K2001" s="232"/>
      <c r="L2001" s="232"/>
      <c r="M2001" s="181">
        <f t="shared" si="307"/>
        <v>0</v>
      </c>
      <c r="N2001" s="181">
        <f>IF(H2001="",0,H2001*I2001*'Avoided Water Savings Cost'!$C$16)</f>
        <v>0</v>
      </c>
      <c r="O2001" s="545">
        <f>IF(C2001="",0,IF($B$3="NYSEG",C2001/(1-'Avoided Electric Costs 2020'!$W$21),IF($B$3="RG&amp;E",C2001/(1-'Avoided Electric Costs 2020'!$X$21),"")))</f>
        <v>0</v>
      </c>
      <c r="P2001" s="546">
        <f>IF(D2001="",0,IF($B$3="NYSEG",D2001/(1-'Avoided Electric Costs 2020'!$W$21),IF($B$3="RG&amp;E",D2001/(1-'Avoided Electric Costs 2020'!$X$21),"")))</f>
        <v>0</v>
      </c>
      <c r="Q2001" s="546">
        <f>IF(E2001="",0,IF($B$3="NYSEG",E2001/(1-'Avoided Natural Gas Costs 2020'!$J$34),IF($B$3="RG&amp;E",E2001/(1-'Avoided Natural Gas Costs 2020'!$K$34),"")))</f>
        <v>0</v>
      </c>
      <c r="R2001" s="233" t="str">
        <f>IFERROR(IF(P2001*'BCA Inputs'!$C$1+Q2001*'BCA Inputs'!$C$2+F2001*'BCA Inputs'!$C$2+G2001*'BCA Inputs'!$C$2=0,"",P2001*'BCA Inputs'!$C$1+Q2001*'BCA Inputs'!$C$2+F2001*'BCA Inputs'!$C$2+G2001*'BCA Inputs'!$C$2),"")</f>
        <v/>
      </c>
      <c r="S2001" s="181" t="str">
        <f t="shared" si="300"/>
        <v/>
      </c>
      <c r="T2001" s="181" t="str">
        <f>IFERROR(IF($B$3="NYSEG",(INDEX('BCA Inputs'!$N$14:$N$54,MATCH(I2001,'BCA Inputs'!$M$14:$M$54,0))*P2001+INDEX('BCA Inputs'!$O$14:$O$54,MATCH(I2001,'BCA Inputs'!$M$14:$M$54,0))*O2001+INDEX('BCA Inputs'!P:P,MATCH(I2001,'BCA Inputs'!M:M,0))*Q2001+INDEX('BCA Inputs'!Q:Q,MATCH(I2001,'BCA Inputs'!M:M,0))*F2001+INDEX('BCA Inputs'!R:R,MATCH(I2001,'BCA Inputs'!M:M,0))*G2001)+L2001+N2001,IF($B$3="RG&amp;E",(INDEX('BCA Inputs'!$AX$14:$AX$54,MATCH(I2001,'BCA Inputs'!$AW$14:$AW$54,0))*P2001+INDEX('BCA Inputs'!$AY$14:$AY$54,MATCH(I2001,'BCA Inputs'!$AW$14:$AW$54,0))*O2001+INDEX('BCA Inputs'!$AZ$14:$AZ$54,MATCH(I2001,'BCA Inputs'!$AW$14:$AW$54,0))*Q2001+INDEX('BCA Inputs'!$BA$14:$BA$54,MATCH(I2001,'BCA Inputs'!$AW$14:$AW$54,0))*F2001+INDEX('BCA Inputs'!$BB$14:$BB$54,MATCH(I2001,'BCA Inputs'!$AW$14:$AW$54,0))*G2001)+L2001+N2001,"")),"")</f>
        <v/>
      </c>
      <c r="U2001" s="234" t="str">
        <f t="shared" si="301"/>
        <v/>
      </c>
      <c r="V2001" s="234" t="str">
        <f t="shared" si="302"/>
        <v/>
      </c>
      <c r="W2001" s="234" t="str">
        <f t="shared" si="303"/>
        <v/>
      </c>
      <c r="Y2001" s="235" t="str">
        <f t="shared" si="304"/>
        <v/>
      </c>
      <c r="Z2001" s="236" t="str">
        <f>IFERROR(IF($B$3="NYSEG",INDEX('BCA Inputs'!$X$14:$X$54,MATCH(I2001,'BCA Inputs'!$M$14:$M$54,0))*P2001+INDEX('BCA Inputs'!$Y$14:$Y$54,MATCH(I2001,'BCA Inputs'!$M$14:$M$54,0))*O2001+INDEX('BCA Inputs'!$Z$14:$Z$54,MATCH(I2001,'BCA Inputs'!$M$14:$M$54,0))*Q2001+INDEX('BCA Inputs'!$AA$14:$AA$54,MATCH(I2001,'BCA Inputs'!$M$14:$M$54,0))*F2001+INDEX('BCA Inputs'!$AB$14:$AB$54,MATCH(I2001,'BCA Inputs'!$M$14:$M$54,0))*G2001,IF($B$3="RG&amp;E",INDEX('BCA Inputs'!$BG$14:$BG$54,MATCH(I2001,'BCA Inputs'!$AW$14:$AW$54,0))*P2001+INDEX('BCA Inputs'!$BH$14:$BH$54,MATCH(I2001,'BCA Inputs'!$AW$14:$AW$54,0))*O2001+INDEX('BCA Inputs'!$BI$14:$BI$54,MATCH(I2001,'BCA Inputs'!$AW$14:$AW$54,0))*Q2001+INDEX('BCA Inputs'!$BJ$14:$BJ$54,MATCH(I2001,'BCA Inputs'!$AW$14:$AW$54,0))*F2001+INDEX('BCA Inputs'!$BK$14:$BK$54,MATCH(I2001,'BCA Inputs'!$AW$14:$AW$54,0))*G2001,"")),"")</f>
        <v/>
      </c>
      <c r="AA2001" s="237" t="str">
        <f t="shared" si="305"/>
        <v/>
      </c>
      <c r="AC2001" s="238" t="str">
        <f>IFERROR((K2001+R2001)+IF($B$3="NYSEG",INDEX('BCA Inputs'!$AI$14:$AI$54,MATCH(I2001,'BCA Inputs'!$M$14:$M$54,0))*P2001+INDEX('BCA Inputs'!$AJ$14:$AJ$54,MATCH(I2001,'BCA Inputs'!$M$14:$M$54,0))*Q2001,IF($B$3="RG&amp;E",INDEX('BCA Inputs'!$BR$14:$BR$54,MATCH(I2001,'BCA Inputs'!$AW$14:$AW$54,0))*P2001+INDEX('BCA Inputs'!$BS$14:$BS$54,MATCH(I2001,'BCA Inputs'!$AW$14:$AW$54,0))*Q2001,"")),"")</f>
        <v/>
      </c>
      <c r="AD2001" s="181" t="str">
        <f>IFERROR(IF($B$3="NYSEG",INDEX('BCA Inputs'!$AD$14:$AD$54,MATCH(I2001,'BCA Inputs'!$M$14:$M$54,0))*P2001+INDEX('BCA Inputs'!$AE$14:$AE$54,MATCH(I2001,'BCA Inputs'!$M$14:$M$54,0))*O2001+INDEX('BCA Inputs'!$AF$14:$AF$54,MATCH(I2001,'BCA Inputs'!$M$14:$M$54,0))*Q2001+INDEX('BCA Inputs'!$AG$14:$AG$54,MATCH(I2001,'BCA Inputs'!$M$14:$M$54,0))*F2001+INDEX('BCA Inputs'!$AH$14:$AH$54,MATCH(I2001,'BCA Inputs'!$M$14:$M$54,0))*G2001,IF($B$3="RG&amp;E",INDEX('BCA Inputs'!$BM$14:$BM$54,MATCH(I2001,'BCA Inputs'!$AW$14:$AW$54,0))*P2001+INDEX('BCA Inputs'!$BN$14:$BN$54,MATCH(I2001,'BCA Inputs'!$AW$14:$AW$54,0))*O2001+INDEX('BCA Inputs'!$BO$14:$BO$54,MATCH(I2001,'BCA Inputs'!$AW$14:$AW$54,0))*Q2001+INDEX('BCA Inputs'!$BP$14:$BP$54,MATCH(I2001,'BCA Inputs'!$AW$14:$AW$54,0))*F2001+INDEX('BCA Inputs'!$BQ$14:$BQ$54,MATCH(I2001,'BCA Inputs'!$AW$14:$AW$54,0))*G2001,"")),"")</f>
        <v/>
      </c>
      <c r="AE2001" s="237" t="str">
        <f t="shared" si="306"/>
        <v/>
      </c>
      <c r="AF2001" s="198">
        <f t="shared" si="308"/>
        <v>0</v>
      </c>
      <c r="AG2001" s="239">
        <f t="shared" si="309"/>
        <v>0</v>
      </c>
    </row>
    <row r="2002" spans="1:33">
      <c r="A2002" s="228"/>
      <c r="B2002" s="176"/>
      <c r="C2002" s="229"/>
      <c r="D2002" s="230"/>
      <c r="E2002" s="230"/>
      <c r="F2002" s="230"/>
      <c r="G2002" s="230"/>
      <c r="H2002" s="231"/>
      <c r="I2002" s="231"/>
      <c r="J2002" s="232"/>
      <c r="K2002" s="232"/>
      <c r="L2002" s="232"/>
      <c r="M2002" s="181">
        <f t="shared" si="307"/>
        <v>0</v>
      </c>
      <c r="N2002" s="181">
        <f>IF(H2002="",0,H2002*I2002*'Avoided Water Savings Cost'!$C$16)</f>
        <v>0</v>
      </c>
      <c r="O2002" s="545">
        <f>IF(C2002="",0,IF($B$3="NYSEG",C2002/(1-'Avoided Electric Costs 2020'!$W$21),IF($B$3="RG&amp;E",C2002/(1-'Avoided Electric Costs 2020'!$X$21),"")))</f>
        <v>0</v>
      </c>
      <c r="P2002" s="546">
        <f>IF(D2002="",0,IF($B$3="NYSEG",D2002/(1-'Avoided Electric Costs 2020'!$W$21),IF($B$3="RG&amp;E",D2002/(1-'Avoided Electric Costs 2020'!$X$21),"")))</f>
        <v>0</v>
      </c>
      <c r="Q2002" s="546">
        <f>IF(E2002="",0,IF($B$3="NYSEG",E2002/(1-'Avoided Natural Gas Costs 2020'!$J$34),IF($B$3="RG&amp;E",E2002/(1-'Avoided Natural Gas Costs 2020'!$K$34),"")))</f>
        <v>0</v>
      </c>
      <c r="R2002" s="233" t="str">
        <f>IFERROR(IF(P2002*'BCA Inputs'!$C$1+Q2002*'BCA Inputs'!$C$2+F2002*'BCA Inputs'!$C$2+G2002*'BCA Inputs'!$C$2=0,"",P2002*'BCA Inputs'!$C$1+Q2002*'BCA Inputs'!$C$2+F2002*'BCA Inputs'!$C$2+G2002*'BCA Inputs'!$C$2),"")</f>
        <v/>
      </c>
      <c r="S2002" s="181" t="str">
        <f t="shared" si="300"/>
        <v/>
      </c>
      <c r="T2002" s="181" t="str">
        <f>IFERROR(IF($B$3="NYSEG",(INDEX('BCA Inputs'!$N$14:$N$54,MATCH(I2002,'BCA Inputs'!$M$14:$M$54,0))*P2002+INDEX('BCA Inputs'!$O$14:$O$54,MATCH(I2002,'BCA Inputs'!$M$14:$M$54,0))*O2002+INDEX('BCA Inputs'!P:P,MATCH(I2002,'BCA Inputs'!M:M,0))*Q2002+INDEX('BCA Inputs'!Q:Q,MATCH(I2002,'BCA Inputs'!M:M,0))*F2002+INDEX('BCA Inputs'!R:R,MATCH(I2002,'BCA Inputs'!M:M,0))*G2002)+L2002+N2002,IF($B$3="RG&amp;E",(INDEX('BCA Inputs'!$AX$14:$AX$54,MATCH(I2002,'BCA Inputs'!$AW$14:$AW$54,0))*P2002+INDEX('BCA Inputs'!$AY$14:$AY$54,MATCH(I2002,'BCA Inputs'!$AW$14:$AW$54,0))*O2002+INDEX('BCA Inputs'!$AZ$14:$AZ$54,MATCH(I2002,'BCA Inputs'!$AW$14:$AW$54,0))*Q2002+INDEX('BCA Inputs'!$BA$14:$BA$54,MATCH(I2002,'BCA Inputs'!$AW$14:$AW$54,0))*F2002+INDEX('BCA Inputs'!$BB$14:$BB$54,MATCH(I2002,'BCA Inputs'!$AW$14:$AW$54,0))*G2002)+L2002+N2002,"")),"")</f>
        <v/>
      </c>
      <c r="U2002" s="234" t="str">
        <f t="shared" si="301"/>
        <v/>
      </c>
      <c r="V2002" s="234" t="str">
        <f t="shared" si="302"/>
        <v/>
      </c>
      <c r="W2002" s="234" t="str">
        <f t="shared" si="303"/>
        <v/>
      </c>
      <c r="Y2002" s="235" t="str">
        <f t="shared" si="304"/>
        <v/>
      </c>
      <c r="Z2002" s="236" t="str">
        <f>IFERROR(IF($B$3="NYSEG",INDEX('BCA Inputs'!$X$14:$X$54,MATCH(I2002,'BCA Inputs'!$M$14:$M$54,0))*P2002+INDEX('BCA Inputs'!$Y$14:$Y$54,MATCH(I2002,'BCA Inputs'!$M$14:$M$54,0))*O2002+INDEX('BCA Inputs'!$Z$14:$Z$54,MATCH(I2002,'BCA Inputs'!$M$14:$M$54,0))*Q2002+INDEX('BCA Inputs'!$AA$14:$AA$54,MATCH(I2002,'BCA Inputs'!$M$14:$M$54,0))*F2002+INDEX('BCA Inputs'!$AB$14:$AB$54,MATCH(I2002,'BCA Inputs'!$M$14:$M$54,0))*G2002,IF($B$3="RG&amp;E",INDEX('BCA Inputs'!$BG$14:$BG$54,MATCH(I2002,'BCA Inputs'!$AW$14:$AW$54,0))*P2002+INDEX('BCA Inputs'!$BH$14:$BH$54,MATCH(I2002,'BCA Inputs'!$AW$14:$AW$54,0))*O2002+INDEX('BCA Inputs'!$BI$14:$BI$54,MATCH(I2002,'BCA Inputs'!$AW$14:$AW$54,0))*Q2002+INDEX('BCA Inputs'!$BJ$14:$BJ$54,MATCH(I2002,'BCA Inputs'!$AW$14:$AW$54,0))*F2002+INDEX('BCA Inputs'!$BK$14:$BK$54,MATCH(I2002,'BCA Inputs'!$AW$14:$AW$54,0))*G2002,"")),"")</f>
        <v/>
      </c>
      <c r="AA2002" s="237" t="str">
        <f t="shared" si="305"/>
        <v/>
      </c>
      <c r="AC2002" s="238" t="str">
        <f>IFERROR((K2002+R2002)+IF($B$3="NYSEG",INDEX('BCA Inputs'!$AI$14:$AI$54,MATCH(I2002,'BCA Inputs'!$M$14:$M$54,0))*P2002+INDEX('BCA Inputs'!$AJ$14:$AJ$54,MATCH(I2002,'BCA Inputs'!$M$14:$M$54,0))*Q2002,IF($B$3="RG&amp;E",INDEX('BCA Inputs'!$BR$14:$BR$54,MATCH(I2002,'BCA Inputs'!$AW$14:$AW$54,0))*P2002+INDEX('BCA Inputs'!$BS$14:$BS$54,MATCH(I2002,'BCA Inputs'!$AW$14:$AW$54,0))*Q2002,"")),"")</f>
        <v/>
      </c>
      <c r="AD2002" s="181" t="str">
        <f>IFERROR(IF($B$3="NYSEG",INDEX('BCA Inputs'!$AD$14:$AD$54,MATCH(I2002,'BCA Inputs'!$M$14:$M$54,0))*P2002+INDEX('BCA Inputs'!$AE$14:$AE$54,MATCH(I2002,'BCA Inputs'!$M$14:$M$54,0))*O2002+INDEX('BCA Inputs'!$AF$14:$AF$54,MATCH(I2002,'BCA Inputs'!$M$14:$M$54,0))*Q2002+INDEX('BCA Inputs'!$AG$14:$AG$54,MATCH(I2002,'BCA Inputs'!$M$14:$M$54,0))*F2002+INDEX('BCA Inputs'!$AH$14:$AH$54,MATCH(I2002,'BCA Inputs'!$M$14:$M$54,0))*G2002,IF($B$3="RG&amp;E",INDEX('BCA Inputs'!$BM$14:$BM$54,MATCH(I2002,'BCA Inputs'!$AW$14:$AW$54,0))*P2002+INDEX('BCA Inputs'!$BN$14:$BN$54,MATCH(I2002,'BCA Inputs'!$AW$14:$AW$54,0))*O2002+INDEX('BCA Inputs'!$BO$14:$BO$54,MATCH(I2002,'BCA Inputs'!$AW$14:$AW$54,0))*Q2002+INDEX('BCA Inputs'!$BP$14:$BP$54,MATCH(I2002,'BCA Inputs'!$AW$14:$AW$54,0))*F2002+INDEX('BCA Inputs'!$BQ$14:$BQ$54,MATCH(I2002,'BCA Inputs'!$AW$14:$AW$54,0))*G2002,"")),"")</f>
        <v/>
      </c>
      <c r="AE2002" s="237" t="str">
        <f t="shared" si="306"/>
        <v/>
      </c>
      <c r="AF2002" s="198">
        <f t="shared" si="308"/>
        <v>0</v>
      </c>
      <c r="AG2002" s="239">
        <f t="shared" si="309"/>
        <v>0</v>
      </c>
    </row>
    <row r="2003" spans="1:33">
      <c r="A2003" s="228"/>
      <c r="B2003" s="176"/>
      <c r="C2003" s="229"/>
      <c r="D2003" s="230"/>
      <c r="E2003" s="230"/>
      <c r="F2003" s="230"/>
      <c r="G2003" s="230"/>
      <c r="H2003" s="231"/>
      <c r="I2003" s="231"/>
      <c r="J2003" s="232"/>
      <c r="K2003" s="232"/>
      <c r="L2003" s="232"/>
      <c r="M2003" s="181">
        <f t="shared" si="307"/>
        <v>0</v>
      </c>
      <c r="N2003" s="181">
        <f>IF(H2003="",0,H2003*I2003*'Avoided Water Savings Cost'!$C$16)</f>
        <v>0</v>
      </c>
      <c r="O2003" s="545">
        <f>IF(C2003="",0,IF($B$3="NYSEG",C2003/(1-'Avoided Electric Costs 2020'!$W$21),IF($B$3="RG&amp;E",C2003/(1-'Avoided Electric Costs 2020'!$X$21),"")))</f>
        <v>0</v>
      </c>
      <c r="P2003" s="546">
        <f>IF(D2003="",0,IF($B$3="NYSEG",D2003/(1-'Avoided Electric Costs 2020'!$W$21),IF($B$3="RG&amp;E",D2003/(1-'Avoided Electric Costs 2020'!$X$21),"")))</f>
        <v>0</v>
      </c>
      <c r="Q2003" s="546">
        <f>IF(E2003="",0,IF($B$3="NYSEG",E2003/(1-'Avoided Natural Gas Costs 2020'!$J$34),IF($B$3="RG&amp;E",E2003/(1-'Avoided Natural Gas Costs 2020'!$K$34),"")))</f>
        <v>0</v>
      </c>
      <c r="R2003" s="233" t="str">
        <f>IFERROR(IF(P2003*'BCA Inputs'!$C$1+Q2003*'BCA Inputs'!$C$2+F2003*'BCA Inputs'!$C$2+G2003*'BCA Inputs'!$C$2=0,"",P2003*'BCA Inputs'!$C$1+Q2003*'BCA Inputs'!$C$2+F2003*'BCA Inputs'!$C$2+G2003*'BCA Inputs'!$C$2),"")</f>
        <v/>
      </c>
      <c r="S2003" s="181" t="str">
        <f t="shared" si="300"/>
        <v/>
      </c>
      <c r="T2003" s="181" t="str">
        <f>IFERROR(IF($B$3="NYSEG",(INDEX('BCA Inputs'!$N$14:$N$54,MATCH(I2003,'BCA Inputs'!$M$14:$M$54,0))*P2003+INDEX('BCA Inputs'!$O$14:$O$54,MATCH(I2003,'BCA Inputs'!$M$14:$M$54,0))*O2003+INDEX('BCA Inputs'!P:P,MATCH(I2003,'BCA Inputs'!M:M,0))*Q2003+INDEX('BCA Inputs'!Q:Q,MATCH(I2003,'BCA Inputs'!M:M,0))*F2003+INDEX('BCA Inputs'!R:R,MATCH(I2003,'BCA Inputs'!M:M,0))*G2003)+L2003+N2003,IF($B$3="RG&amp;E",(INDEX('BCA Inputs'!$AX$14:$AX$54,MATCH(I2003,'BCA Inputs'!$AW$14:$AW$54,0))*P2003+INDEX('BCA Inputs'!$AY$14:$AY$54,MATCH(I2003,'BCA Inputs'!$AW$14:$AW$54,0))*O2003+INDEX('BCA Inputs'!$AZ$14:$AZ$54,MATCH(I2003,'BCA Inputs'!$AW$14:$AW$54,0))*Q2003+INDEX('BCA Inputs'!$BA$14:$BA$54,MATCH(I2003,'BCA Inputs'!$AW$14:$AW$54,0))*F2003+INDEX('BCA Inputs'!$BB$14:$BB$54,MATCH(I2003,'BCA Inputs'!$AW$14:$AW$54,0))*G2003)+L2003+N2003,"")),"")</f>
        <v/>
      </c>
      <c r="U2003" s="234" t="str">
        <f t="shared" si="301"/>
        <v/>
      </c>
      <c r="V2003" s="234" t="str">
        <f t="shared" si="302"/>
        <v/>
      </c>
      <c r="W2003" s="234" t="str">
        <f t="shared" si="303"/>
        <v/>
      </c>
      <c r="Y2003" s="235" t="str">
        <f t="shared" si="304"/>
        <v/>
      </c>
      <c r="Z2003" s="236" t="str">
        <f>IFERROR(IF($B$3="NYSEG",INDEX('BCA Inputs'!$X$14:$X$54,MATCH(I2003,'BCA Inputs'!$M$14:$M$54,0))*P2003+INDEX('BCA Inputs'!$Y$14:$Y$54,MATCH(I2003,'BCA Inputs'!$M$14:$M$54,0))*O2003+INDEX('BCA Inputs'!$Z$14:$Z$54,MATCH(I2003,'BCA Inputs'!$M$14:$M$54,0))*Q2003+INDEX('BCA Inputs'!$AA$14:$AA$54,MATCH(I2003,'BCA Inputs'!$M$14:$M$54,0))*F2003+INDEX('BCA Inputs'!$AB$14:$AB$54,MATCH(I2003,'BCA Inputs'!$M$14:$M$54,0))*G2003,IF($B$3="RG&amp;E",INDEX('BCA Inputs'!$BG$14:$BG$54,MATCH(I2003,'BCA Inputs'!$AW$14:$AW$54,0))*P2003+INDEX('BCA Inputs'!$BH$14:$BH$54,MATCH(I2003,'BCA Inputs'!$AW$14:$AW$54,0))*O2003+INDEX('BCA Inputs'!$BI$14:$BI$54,MATCH(I2003,'BCA Inputs'!$AW$14:$AW$54,0))*Q2003+INDEX('BCA Inputs'!$BJ$14:$BJ$54,MATCH(I2003,'BCA Inputs'!$AW$14:$AW$54,0))*F2003+INDEX('BCA Inputs'!$BK$14:$BK$54,MATCH(I2003,'BCA Inputs'!$AW$14:$AW$54,0))*G2003,"")),"")</f>
        <v/>
      </c>
      <c r="AA2003" s="237" t="str">
        <f t="shared" si="305"/>
        <v/>
      </c>
      <c r="AC2003" s="238" t="str">
        <f>IFERROR((K2003+R2003)+IF($B$3="NYSEG",INDEX('BCA Inputs'!$AI$14:$AI$54,MATCH(I2003,'BCA Inputs'!$M$14:$M$54,0))*P2003+INDEX('BCA Inputs'!$AJ$14:$AJ$54,MATCH(I2003,'BCA Inputs'!$M$14:$M$54,0))*Q2003,IF($B$3="RG&amp;E",INDEX('BCA Inputs'!$BR$14:$BR$54,MATCH(I2003,'BCA Inputs'!$AW$14:$AW$54,0))*P2003+INDEX('BCA Inputs'!$BS$14:$BS$54,MATCH(I2003,'BCA Inputs'!$AW$14:$AW$54,0))*Q2003,"")),"")</f>
        <v/>
      </c>
      <c r="AD2003" s="181" t="str">
        <f>IFERROR(IF($B$3="NYSEG",INDEX('BCA Inputs'!$AD$14:$AD$54,MATCH(I2003,'BCA Inputs'!$M$14:$M$54,0))*P2003+INDEX('BCA Inputs'!$AE$14:$AE$54,MATCH(I2003,'BCA Inputs'!$M$14:$M$54,0))*O2003+INDEX('BCA Inputs'!$AF$14:$AF$54,MATCH(I2003,'BCA Inputs'!$M$14:$M$54,0))*Q2003+INDEX('BCA Inputs'!$AG$14:$AG$54,MATCH(I2003,'BCA Inputs'!$M$14:$M$54,0))*F2003+INDEX('BCA Inputs'!$AH$14:$AH$54,MATCH(I2003,'BCA Inputs'!$M$14:$M$54,0))*G2003,IF($B$3="RG&amp;E",INDEX('BCA Inputs'!$BM$14:$BM$54,MATCH(I2003,'BCA Inputs'!$AW$14:$AW$54,0))*P2003+INDEX('BCA Inputs'!$BN$14:$BN$54,MATCH(I2003,'BCA Inputs'!$AW$14:$AW$54,0))*O2003+INDEX('BCA Inputs'!$BO$14:$BO$54,MATCH(I2003,'BCA Inputs'!$AW$14:$AW$54,0))*Q2003+INDEX('BCA Inputs'!$BP$14:$BP$54,MATCH(I2003,'BCA Inputs'!$AW$14:$AW$54,0))*F2003+INDEX('BCA Inputs'!$BQ$14:$BQ$54,MATCH(I2003,'BCA Inputs'!$AW$14:$AW$54,0))*G2003,"")),"")</f>
        <v/>
      </c>
      <c r="AE2003" s="237" t="str">
        <f t="shared" si="306"/>
        <v/>
      </c>
      <c r="AF2003" s="198">
        <f t="shared" si="308"/>
        <v>0</v>
      </c>
      <c r="AG2003" s="239">
        <f t="shared" si="309"/>
        <v>0</v>
      </c>
    </row>
    <row r="2004" spans="1:33">
      <c r="A2004" s="228"/>
      <c r="B2004" s="176"/>
      <c r="C2004" s="229"/>
      <c r="D2004" s="230"/>
      <c r="E2004" s="230"/>
      <c r="F2004" s="230"/>
      <c r="G2004" s="230"/>
      <c r="H2004" s="231"/>
      <c r="I2004" s="231"/>
      <c r="J2004" s="232"/>
      <c r="K2004" s="232"/>
      <c r="L2004" s="232"/>
      <c r="M2004" s="181">
        <f t="shared" si="307"/>
        <v>0</v>
      </c>
      <c r="N2004" s="181">
        <f>IF(H2004="",0,H2004*I2004*'Avoided Water Savings Cost'!$C$16)</f>
        <v>0</v>
      </c>
      <c r="O2004" s="545">
        <f>IF(C2004="",0,IF($B$3="NYSEG",C2004/(1-'Avoided Electric Costs 2020'!$W$21),IF($B$3="RG&amp;E",C2004/(1-'Avoided Electric Costs 2020'!$X$21),"")))</f>
        <v>0</v>
      </c>
      <c r="P2004" s="546">
        <f>IF(D2004="",0,IF($B$3="NYSEG",D2004/(1-'Avoided Electric Costs 2020'!$W$21),IF($B$3="RG&amp;E",D2004/(1-'Avoided Electric Costs 2020'!$X$21),"")))</f>
        <v>0</v>
      </c>
      <c r="Q2004" s="546">
        <f>IF(E2004="",0,IF($B$3="NYSEG",E2004/(1-'Avoided Natural Gas Costs 2020'!$J$34),IF($B$3="RG&amp;E",E2004/(1-'Avoided Natural Gas Costs 2020'!$K$34),"")))</f>
        <v>0</v>
      </c>
      <c r="R2004" s="233" t="str">
        <f>IFERROR(IF(P2004*'BCA Inputs'!$C$1+Q2004*'BCA Inputs'!$C$2+F2004*'BCA Inputs'!$C$2+G2004*'BCA Inputs'!$C$2=0,"",P2004*'BCA Inputs'!$C$1+Q2004*'BCA Inputs'!$C$2+F2004*'BCA Inputs'!$C$2+G2004*'BCA Inputs'!$C$2),"")</f>
        <v/>
      </c>
      <c r="S2004" s="181" t="str">
        <f t="shared" si="300"/>
        <v/>
      </c>
      <c r="T2004" s="181" t="str">
        <f>IFERROR(IF($B$3="NYSEG",(INDEX('BCA Inputs'!$N$14:$N$54,MATCH(I2004,'BCA Inputs'!$M$14:$M$54,0))*P2004+INDEX('BCA Inputs'!$O$14:$O$54,MATCH(I2004,'BCA Inputs'!$M$14:$M$54,0))*O2004+INDEX('BCA Inputs'!P:P,MATCH(I2004,'BCA Inputs'!M:M,0))*Q2004+INDEX('BCA Inputs'!Q:Q,MATCH(I2004,'BCA Inputs'!M:M,0))*F2004+INDEX('BCA Inputs'!R:R,MATCH(I2004,'BCA Inputs'!M:M,0))*G2004)+L2004+N2004,IF($B$3="RG&amp;E",(INDEX('BCA Inputs'!$AX$14:$AX$54,MATCH(I2004,'BCA Inputs'!$AW$14:$AW$54,0))*P2004+INDEX('BCA Inputs'!$AY$14:$AY$54,MATCH(I2004,'BCA Inputs'!$AW$14:$AW$54,0))*O2004+INDEX('BCA Inputs'!$AZ$14:$AZ$54,MATCH(I2004,'BCA Inputs'!$AW$14:$AW$54,0))*Q2004+INDEX('BCA Inputs'!$BA$14:$BA$54,MATCH(I2004,'BCA Inputs'!$AW$14:$AW$54,0))*F2004+INDEX('BCA Inputs'!$BB$14:$BB$54,MATCH(I2004,'BCA Inputs'!$AW$14:$AW$54,0))*G2004)+L2004+N2004,"")),"")</f>
        <v/>
      </c>
      <c r="U2004" s="234" t="str">
        <f t="shared" si="301"/>
        <v/>
      </c>
      <c r="V2004" s="234" t="str">
        <f t="shared" si="302"/>
        <v/>
      </c>
      <c r="W2004" s="234" t="str">
        <f t="shared" si="303"/>
        <v/>
      </c>
      <c r="Y2004" s="235" t="str">
        <f t="shared" si="304"/>
        <v/>
      </c>
      <c r="Z2004" s="236" t="str">
        <f>IFERROR(IF($B$3="NYSEG",INDEX('BCA Inputs'!$X$14:$X$54,MATCH(I2004,'BCA Inputs'!$M$14:$M$54,0))*P2004+INDEX('BCA Inputs'!$Y$14:$Y$54,MATCH(I2004,'BCA Inputs'!$M$14:$M$54,0))*O2004+INDEX('BCA Inputs'!$Z$14:$Z$54,MATCH(I2004,'BCA Inputs'!$M$14:$M$54,0))*Q2004+INDEX('BCA Inputs'!$AA$14:$AA$54,MATCH(I2004,'BCA Inputs'!$M$14:$M$54,0))*F2004+INDEX('BCA Inputs'!$AB$14:$AB$54,MATCH(I2004,'BCA Inputs'!$M$14:$M$54,0))*G2004,IF($B$3="RG&amp;E",INDEX('BCA Inputs'!$BG$14:$BG$54,MATCH(I2004,'BCA Inputs'!$AW$14:$AW$54,0))*P2004+INDEX('BCA Inputs'!$BH$14:$BH$54,MATCH(I2004,'BCA Inputs'!$AW$14:$AW$54,0))*O2004+INDEX('BCA Inputs'!$BI$14:$BI$54,MATCH(I2004,'BCA Inputs'!$AW$14:$AW$54,0))*Q2004+INDEX('BCA Inputs'!$BJ$14:$BJ$54,MATCH(I2004,'BCA Inputs'!$AW$14:$AW$54,0))*F2004+INDEX('BCA Inputs'!$BK$14:$BK$54,MATCH(I2004,'BCA Inputs'!$AW$14:$AW$54,0))*G2004,"")),"")</f>
        <v/>
      </c>
      <c r="AA2004" s="237" t="str">
        <f t="shared" si="305"/>
        <v/>
      </c>
      <c r="AC2004" s="238" t="str">
        <f>IFERROR((K2004+R2004)+IF($B$3="NYSEG",INDEX('BCA Inputs'!$AI$14:$AI$54,MATCH(I2004,'BCA Inputs'!$M$14:$M$54,0))*P2004+INDEX('BCA Inputs'!$AJ$14:$AJ$54,MATCH(I2004,'BCA Inputs'!$M$14:$M$54,0))*Q2004,IF($B$3="RG&amp;E",INDEX('BCA Inputs'!$BR$14:$BR$54,MATCH(I2004,'BCA Inputs'!$AW$14:$AW$54,0))*P2004+INDEX('BCA Inputs'!$BS$14:$BS$54,MATCH(I2004,'BCA Inputs'!$AW$14:$AW$54,0))*Q2004,"")),"")</f>
        <v/>
      </c>
      <c r="AD2004" s="181" t="str">
        <f>IFERROR(IF($B$3="NYSEG",INDEX('BCA Inputs'!$AD$14:$AD$54,MATCH(I2004,'BCA Inputs'!$M$14:$M$54,0))*P2004+INDEX('BCA Inputs'!$AE$14:$AE$54,MATCH(I2004,'BCA Inputs'!$M$14:$M$54,0))*O2004+INDEX('BCA Inputs'!$AF$14:$AF$54,MATCH(I2004,'BCA Inputs'!$M$14:$M$54,0))*Q2004+INDEX('BCA Inputs'!$AG$14:$AG$54,MATCH(I2004,'BCA Inputs'!$M$14:$M$54,0))*F2004+INDEX('BCA Inputs'!$AH$14:$AH$54,MATCH(I2004,'BCA Inputs'!$M$14:$M$54,0))*G2004,IF($B$3="RG&amp;E",INDEX('BCA Inputs'!$BM$14:$BM$54,MATCH(I2004,'BCA Inputs'!$AW$14:$AW$54,0))*P2004+INDEX('BCA Inputs'!$BN$14:$BN$54,MATCH(I2004,'BCA Inputs'!$AW$14:$AW$54,0))*O2004+INDEX('BCA Inputs'!$BO$14:$BO$54,MATCH(I2004,'BCA Inputs'!$AW$14:$AW$54,0))*Q2004+INDEX('BCA Inputs'!$BP$14:$BP$54,MATCH(I2004,'BCA Inputs'!$AW$14:$AW$54,0))*F2004+INDEX('BCA Inputs'!$BQ$14:$BQ$54,MATCH(I2004,'BCA Inputs'!$AW$14:$AW$54,0))*G2004,"")),"")</f>
        <v/>
      </c>
      <c r="AE2004" s="237" t="str">
        <f t="shared" si="306"/>
        <v/>
      </c>
      <c r="AF2004" s="198">
        <f t="shared" si="308"/>
        <v>0</v>
      </c>
      <c r="AG2004" s="239">
        <f t="shared" si="309"/>
        <v>0</v>
      </c>
    </row>
    <row r="2005" spans="1:33">
      <c r="A2005" s="228"/>
      <c r="B2005" s="176"/>
      <c r="C2005" s="229"/>
      <c r="D2005" s="230"/>
      <c r="E2005" s="230"/>
      <c r="F2005" s="230"/>
      <c r="G2005" s="230"/>
      <c r="H2005" s="231"/>
      <c r="I2005" s="231"/>
      <c r="J2005" s="232"/>
      <c r="K2005" s="232"/>
      <c r="L2005" s="232"/>
      <c r="M2005" s="181">
        <f t="shared" si="307"/>
        <v>0</v>
      </c>
      <c r="N2005" s="181">
        <f>IF(H2005="",0,H2005*I2005*'Avoided Water Savings Cost'!$C$16)</f>
        <v>0</v>
      </c>
      <c r="O2005" s="545">
        <f>IF(C2005="",0,IF($B$3="NYSEG",C2005/(1-'Avoided Electric Costs 2020'!$W$21),IF($B$3="RG&amp;E",C2005/(1-'Avoided Electric Costs 2020'!$X$21),"")))</f>
        <v>0</v>
      </c>
      <c r="P2005" s="546">
        <f>IF(D2005="",0,IF($B$3="NYSEG",D2005/(1-'Avoided Electric Costs 2020'!$W$21),IF($B$3="RG&amp;E",D2005/(1-'Avoided Electric Costs 2020'!$X$21),"")))</f>
        <v>0</v>
      </c>
      <c r="Q2005" s="546">
        <f>IF(E2005="",0,IF($B$3="NYSEG",E2005/(1-'Avoided Natural Gas Costs 2020'!$J$34),IF($B$3="RG&amp;E",E2005/(1-'Avoided Natural Gas Costs 2020'!$K$34),"")))</f>
        <v>0</v>
      </c>
      <c r="R2005" s="233" t="str">
        <f>IFERROR(IF(P2005*'BCA Inputs'!$C$1+Q2005*'BCA Inputs'!$C$2+F2005*'BCA Inputs'!$C$2+G2005*'BCA Inputs'!$C$2=0,"",P2005*'BCA Inputs'!$C$1+Q2005*'BCA Inputs'!$C$2+F2005*'BCA Inputs'!$C$2+G2005*'BCA Inputs'!$C$2),"")</f>
        <v/>
      </c>
      <c r="S2005" s="181" t="str">
        <f t="shared" si="300"/>
        <v/>
      </c>
      <c r="T2005" s="181" t="str">
        <f>IFERROR(IF($B$3="NYSEG",(INDEX('BCA Inputs'!$N$14:$N$54,MATCH(I2005,'BCA Inputs'!$M$14:$M$54,0))*P2005+INDEX('BCA Inputs'!$O$14:$O$54,MATCH(I2005,'BCA Inputs'!$M$14:$M$54,0))*O2005+INDEX('BCA Inputs'!P:P,MATCH(I2005,'BCA Inputs'!M:M,0))*Q2005+INDEX('BCA Inputs'!Q:Q,MATCH(I2005,'BCA Inputs'!M:M,0))*F2005+INDEX('BCA Inputs'!R:R,MATCH(I2005,'BCA Inputs'!M:M,0))*G2005)+L2005+N2005,IF($B$3="RG&amp;E",(INDEX('BCA Inputs'!$AX$14:$AX$54,MATCH(I2005,'BCA Inputs'!$AW$14:$AW$54,0))*P2005+INDEX('BCA Inputs'!$AY$14:$AY$54,MATCH(I2005,'BCA Inputs'!$AW$14:$AW$54,0))*O2005+INDEX('BCA Inputs'!$AZ$14:$AZ$54,MATCH(I2005,'BCA Inputs'!$AW$14:$AW$54,0))*Q2005+INDEX('BCA Inputs'!$BA$14:$BA$54,MATCH(I2005,'BCA Inputs'!$AW$14:$AW$54,0))*F2005+INDEX('BCA Inputs'!$BB$14:$BB$54,MATCH(I2005,'BCA Inputs'!$AW$14:$AW$54,0))*G2005)+L2005+N2005,"")),"")</f>
        <v/>
      </c>
      <c r="U2005" s="234" t="str">
        <f t="shared" si="301"/>
        <v/>
      </c>
      <c r="V2005" s="234" t="str">
        <f t="shared" si="302"/>
        <v/>
      </c>
      <c r="W2005" s="234" t="str">
        <f t="shared" si="303"/>
        <v/>
      </c>
      <c r="Y2005" s="235" t="str">
        <f t="shared" si="304"/>
        <v/>
      </c>
      <c r="Z2005" s="236" t="str">
        <f>IFERROR(IF($B$3="NYSEG",INDEX('BCA Inputs'!$X$14:$X$54,MATCH(I2005,'BCA Inputs'!$M$14:$M$54,0))*P2005+INDEX('BCA Inputs'!$Y$14:$Y$54,MATCH(I2005,'BCA Inputs'!$M$14:$M$54,0))*O2005+INDEX('BCA Inputs'!$Z$14:$Z$54,MATCH(I2005,'BCA Inputs'!$M$14:$M$54,0))*Q2005+INDEX('BCA Inputs'!$AA$14:$AA$54,MATCH(I2005,'BCA Inputs'!$M$14:$M$54,0))*F2005+INDEX('BCA Inputs'!$AB$14:$AB$54,MATCH(I2005,'BCA Inputs'!$M$14:$M$54,0))*G2005,IF($B$3="RG&amp;E",INDEX('BCA Inputs'!$BG$14:$BG$54,MATCH(I2005,'BCA Inputs'!$AW$14:$AW$54,0))*P2005+INDEX('BCA Inputs'!$BH$14:$BH$54,MATCH(I2005,'BCA Inputs'!$AW$14:$AW$54,0))*O2005+INDEX('BCA Inputs'!$BI$14:$BI$54,MATCH(I2005,'BCA Inputs'!$AW$14:$AW$54,0))*Q2005+INDEX('BCA Inputs'!$BJ$14:$BJ$54,MATCH(I2005,'BCA Inputs'!$AW$14:$AW$54,0))*F2005+INDEX('BCA Inputs'!$BK$14:$BK$54,MATCH(I2005,'BCA Inputs'!$AW$14:$AW$54,0))*G2005,"")),"")</f>
        <v/>
      </c>
      <c r="AA2005" s="237" t="str">
        <f t="shared" si="305"/>
        <v/>
      </c>
      <c r="AC2005" s="238" t="str">
        <f>IFERROR((K2005+R2005)+IF($B$3="NYSEG",INDEX('BCA Inputs'!$AI$14:$AI$54,MATCH(I2005,'BCA Inputs'!$M$14:$M$54,0))*P2005+INDEX('BCA Inputs'!$AJ$14:$AJ$54,MATCH(I2005,'BCA Inputs'!$M$14:$M$54,0))*Q2005,IF($B$3="RG&amp;E",INDEX('BCA Inputs'!$BR$14:$BR$54,MATCH(I2005,'BCA Inputs'!$AW$14:$AW$54,0))*P2005+INDEX('BCA Inputs'!$BS$14:$BS$54,MATCH(I2005,'BCA Inputs'!$AW$14:$AW$54,0))*Q2005,"")),"")</f>
        <v/>
      </c>
      <c r="AD2005" s="181" t="str">
        <f>IFERROR(IF($B$3="NYSEG",INDEX('BCA Inputs'!$AD$14:$AD$54,MATCH(I2005,'BCA Inputs'!$M$14:$M$54,0))*P2005+INDEX('BCA Inputs'!$AE$14:$AE$54,MATCH(I2005,'BCA Inputs'!$M$14:$M$54,0))*O2005+INDEX('BCA Inputs'!$AF$14:$AF$54,MATCH(I2005,'BCA Inputs'!$M$14:$M$54,0))*Q2005+INDEX('BCA Inputs'!$AG$14:$AG$54,MATCH(I2005,'BCA Inputs'!$M$14:$M$54,0))*F2005+INDEX('BCA Inputs'!$AH$14:$AH$54,MATCH(I2005,'BCA Inputs'!$M$14:$M$54,0))*G2005,IF($B$3="RG&amp;E",INDEX('BCA Inputs'!$BM$14:$BM$54,MATCH(I2005,'BCA Inputs'!$AW$14:$AW$54,0))*P2005+INDEX('BCA Inputs'!$BN$14:$BN$54,MATCH(I2005,'BCA Inputs'!$AW$14:$AW$54,0))*O2005+INDEX('BCA Inputs'!$BO$14:$BO$54,MATCH(I2005,'BCA Inputs'!$AW$14:$AW$54,0))*Q2005+INDEX('BCA Inputs'!$BP$14:$BP$54,MATCH(I2005,'BCA Inputs'!$AW$14:$AW$54,0))*F2005+INDEX('BCA Inputs'!$BQ$14:$BQ$54,MATCH(I2005,'BCA Inputs'!$AW$14:$AW$54,0))*G2005,"")),"")</f>
        <v/>
      </c>
      <c r="AE2005" s="237" t="str">
        <f t="shared" si="306"/>
        <v/>
      </c>
      <c r="AF2005" s="198">
        <f t="shared" si="308"/>
        <v>0</v>
      </c>
      <c r="AG2005" s="239">
        <f t="shared" si="309"/>
        <v>0</v>
      </c>
    </row>
    <row r="2006" spans="1:33">
      <c r="A2006" s="228"/>
      <c r="B2006" s="176"/>
      <c r="C2006" s="229"/>
      <c r="D2006" s="230"/>
      <c r="E2006" s="230"/>
      <c r="F2006" s="230"/>
      <c r="G2006" s="230"/>
      <c r="H2006" s="231"/>
      <c r="I2006" s="231"/>
      <c r="J2006" s="232"/>
      <c r="K2006" s="232"/>
      <c r="L2006" s="232"/>
      <c r="M2006" s="181">
        <f t="shared" si="307"/>
        <v>0</v>
      </c>
      <c r="N2006" s="181">
        <f>IF(H2006="",0,H2006*I2006*'Avoided Water Savings Cost'!$C$16)</f>
        <v>0</v>
      </c>
      <c r="O2006" s="545">
        <f>IF(C2006="",0,IF($B$3="NYSEG",C2006/(1-'Avoided Electric Costs 2020'!$W$21),IF($B$3="RG&amp;E",C2006/(1-'Avoided Electric Costs 2020'!$X$21),"")))</f>
        <v>0</v>
      </c>
      <c r="P2006" s="546">
        <f>IF(D2006="",0,IF($B$3="NYSEG",D2006/(1-'Avoided Electric Costs 2020'!$W$21),IF($B$3="RG&amp;E",D2006/(1-'Avoided Electric Costs 2020'!$X$21),"")))</f>
        <v>0</v>
      </c>
      <c r="Q2006" s="546">
        <f>IF(E2006="",0,IF($B$3="NYSEG",E2006/(1-'Avoided Natural Gas Costs 2020'!$J$34),IF($B$3="RG&amp;E",E2006/(1-'Avoided Natural Gas Costs 2020'!$K$34),"")))</f>
        <v>0</v>
      </c>
      <c r="R2006" s="233" t="str">
        <f>IFERROR(IF(P2006*'BCA Inputs'!$C$1+Q2006*'BCA Inputs'!$C$2+F2006*'BCA Inputs'!$C$2+G2006*'BCA Inputs'!$C$2=0,"",P2006*'BCA Inputs'!$C$1+Q2006*'BCA Inputs'!$C$2+F2006*'BCA Inputs'!$C$2+G2006*'BCA Inputs'!$C$2),"")</f>
        <v/>
      </c>
      <c r="S2006" s="181" t="str">
        <f t="shared" si="300"/>
        <v/>
      </c>
      <c r="T2006" s="181" t="str">
        <f>IFERROR(IF($B$3="NYSEG",(INDEX('BCA Inputs'!$N$14:$N$54,MATCH(I2006,'BCA Inputs'!$M$14:$M$54,0))*P2006+INDEX('BCA Inputs'!$O$14:$O$54,MATCH(I2006,'BCA Inputs'!$M$14:$M$54,0))*O2006+INDEX('BCA Inputs'!P:P,MATCH(I2006,'BCA Inputs'!M:M,0))*Q2006+INDEX('BCA Inputs'!Q:Q,MATCH(I2006,'BCA Inputs'!M:M,0))*F2006+INDEX('BCA Inputs'!R:R,MATCH(I2006,'BCA Inputs'!M:M,0))*G2006)+L2006+N2006,IF($B$3="RG&amp;E",(INDEX('BCA Inputs'!$AX$14:$AX$54,MATCH(I2006,'BCA Inputs'!$AW$14:$AW$54,0))*P2006+INDEX('BCA Inputs'!$AY$14:$AY$54,MATCH(I2006,'BCA Inputs'!$AW$14:$AW$54,0))*O2006+INDEX('BCA Inputs'!$AZ$14:$AZ$54,MATCH(I2006,'BCA Inputs'!$AW$14:$AW$54,0))*Q2006+INDEX('BCA Inputs'!$BA$14:$BA$54,MATCH(I2006,'BCA Inputs'!$AW$14:$AW$54,0))*F2006+INDEX('BCA Inputs'!$BB$14:$BB$54,MATCH(I2006,'BCA Inputs'!$AW$14:$AW$54,0))*G2006)+L2006+N2006,"")),"")</f>
        <v/>
      </c>
      <c r="U2006" s="234" t="str">
        <f t="shared" si="301"/>
        <v/>
      </c>
      <c r="V2006" s="234" t="str">
        <f t="shared" si="302"/>
        <v/>
      </c>
      <c r="W2006" s="234" t="str">
        <f t="shared" si="303"/>
        <v/>
      </c>
      <c r="Y2006" s="235" t="str">
        <f t="shared" si="304"/>
        <v/>
      </c>
      <c r="Z2006" s="236" t="str">
        <f>IFERROR(IF($B$3="NYSEG",INDEX('BCA Inputs'!$X$14:$X$54,MATCH(I2006,'BCA Inputs'!$M$14:$M$54,0))*P2006+INDEX('BCA Inputs'!$Y$14:$Y$54,MATCH(I2006,'BCA Inputs'!$M$14:$M$54,0))*O2006+INDEX('BCA Inputs'!$Z$14:$Z$54,MATCH(I2006,'BCA Inputs'!$M$14:$M$54,0))*Q2006+INDEX('BCA Inputs'!$AA$14:$AA$54,MATCH(I2006,'BCA Inputs'!$M$14:$M$54,0))*F2006+INDEX('BCA Inputs'!$AB$14:$AB$54,MATCH(I2006,'BCA Inputs'!$M$14:$M$54,0))*G2006,IF($B$3="RG&amp;E",INDEX('BCA Inputs'!$BG$14:$BG$54,MATCH(I2006,'BCA Inputs'!$AW$14:$AW$54,0))*P2006+INDEX('BCA Inputs'!$BH$14:$BH$54,MATCH(I2006,'BCA Inputs'!$AW$14:$AW$54,0))*O2006+INDEX('BCA Inputs'!$BI$14:$BI$54,MATCH(I2006,'BCA Inputs'!$AW$14:$AW$54,0))*Q2006+INDEX('BCA Inputs'!$BJ$14:$BJ$54,MATCH(I2006,'BCA Inputs'!$AW$14:$AW$54,0))*F2006+INDEX('BCA Inputs'!$BK$14:$BK$54,MATCH(I2006,'BCA Inputs'!$AW$14:$AW$54,0))*G2006,"")),"")</f>
        <v/>
      </c>
      <c r="AA2006" s="237" t="str">
        <f t="shared" si="305"/>
        <v/>
      </c>
      <c r="AC2006" s="238" t="str">
        <f>IFERROR((K2006+R2006)+IF($B$3="NYSEG",INDEX('BCA Inputs'!$AI$14:$AI$54,MATCH(I2006,'BCA Inputs'!$M$14:$M$54,0))*P2006+INDEX('BCA Inputs'!$AJ$14:$AJ$54,MATCH(I2006,'BCA Inputs'!$M$14:$M$54,0))*Q2006,IF($B$3="RG&amp;E",INDEX('BCA Inputs'!$BR$14:$BR$54,MATCH(I2006,'BCA Inputs'!$AW$14:$AW$54,0))*P2006+INDEX('BCA Inputs'!$BS$14:$BS$54,MATCH(I2006,'BCA Inputs'!$AW$14:$AW$54,0))*Q2006,"")),"")</f>
        <v/>
      </c>
      <c r="AD2006" s="181" t="str">
        <f>IFERROR(IF($B$3="NYSEG",INDEX('BCA Inputs'!$AD$14:$AD$54,MATCH(I2006,'BCA Inputs'!$M$14:$M$54,0))*P2006+INDEX('BCA Inputs'!$AE$14:$AE$54,MATCH(I2006,'BCA Inputs'!$M$14:$M$54,0))*O2006+INDEX('BCA Inputs'!$AF$14:$AF$54,MATCH(I2006,'BCA Inputs'!$M$14:$M$54,0))*Q2006+INDEX('BCA Inputs'!$AG$14:$AG$54,MATCH(I2006,'BCA Inputs'!$M$14:$M$54,0))*F2006+INDEX('BCA Inputs'!$AH$14:$AH$54,MATCH(I2006,'BCA Inputs'!$M$14:$M$54,0))*G2006,IF($B$3="RG&amp;E",INDEX('BCA Inputs'!$BM$14:$BM$54,MATCH(I2006,'BCA Inputs'!$AW$14:$AW$54,0))*P2006+INDEX('BCA Inputs'!$BN$14:$BN$54,MATCH(I2006,'BCA Inputs'!$AW$14:$AW$54,0))*O2006+INDEX('BCA Inputs'!$BO$14:$BO$54,MATCH(I2006,'BCA Inputs'!$AW$14:$AW$54,0))*Q2006+INDEX('BCA Inputs'!$BP$14:$BP$54,MATCH(I2006,'BCA Inputs'!$AW$14:$AW$54,0))*F2006+INDEX('BCA Inputs'!$BQ$14:$BQ$54,MATCH(I2006,'BCA Inputs'!$AW$14:$AW$54,0))*G2006,"")),"")</f>
        <v/>
      </c>
      <c r="AE2006" s="237" t="str">
        <f t="shared" si="306"/>
        <v/>
      </c>
      <c r="AF2006" s="198">
        <f t="shared" si="308"/>
        <v>0</v>
      </c>
      <c r="AG2006" s="239">
        <f t="shared" si="309"/>
        <v>0</v>
      </c>
    </row>
    <row r="2007" spans="1:33">
      <c r="A2007" s="228"/>
      <c r="B2007" s="176"/>
      <c r="C2007" s="229"/>
      <c r="D2007" s="230"/>
      <c r="E2007" s="230"/>
      <c r="F2007" s="230"/>
      <c r="G2007" s="230"/>
      <c r="H2007" s="231"/>
      <c r="I2007" s="231"/>
      <c r="J2007" s="232"/>
      <c r="K2007" s="232"/>
      <c r="L2007" s="232"/>
      <c r="M2007" s="181">
        <f t="shared" si="307"/>
        <v>0</v>
      </c>
      <c r="N2007" s="181">
        <f>IF(H2007="",0,H2007*I2007*'Avoided Water Savings Cost'!$C$16)</f>
        <v>0</v>
      </c>
      <c r="O2007" s="545">
        <f>IF(C2007="",0,IF($B$3="NYSEG",C2007/(1-'Avoided Electric Costs 2020'!$W$21),IF($B$3="RG&amp;E",C2007/(1-'Avoided Electric Costs 2020'!$X$21),"")))</f>
        <v>0</v>
      </c>
      <c r="P2007" s="546">
        <f>IF(D2007="",0,IF($B$3="NYSEG",D2007/(1-'Avoided Electric Costs 2020'!$W$21),IF($B$3="RG&amp;E",D2007/(1-'Avoided Electric Costs 2020'!$X$21),"")))</f>
        <v>0</v>
      </c>
      <c r="Q2007" s="546">
        <f>IF(E2007="",0,IF($B$3="NYSEG",E2007/(1-'Avoided Natural Gas Costs 2020'!$J$34),IF($B$3="RG&amp;E",E2007/(1-'Avoided Natural Gas Costs 2020'!$K$34),"")))</f>
        <v>0</v>
      </c>
      <c r="R2007" s="233" t="str">
        <f>IFERROR(IF(P2007*'BCA Inputs'!$C$1+Q2007*'BCA Inputs'!$C$2+F2007*'BCA Inputs'!$C$2+G2007*'BCA Inputs'!$C$2=0,"",P2007*'BCA Inputs'!$C$1+Q2007*'BCA Inputs'!$C$2+F2007*'BCA Inputs'!$C$2+G2007*'BCA Inputs'!$C$2),"")</f>
        <v/>
      </c>
      <c r="S2007" s="181" t="str">
        <f t="shared" ref="S2007:S2070" si="310">IFERROR(IF(J2007+R2007=0,"",J2007+R2007),"")</f>
        <v/>
      </c>
      <c r="T2007" s="181" t="str">
        <f>IFERROR(IF($B$3="NYSEG",(INDEX('BCA Inputs'!$N$14:$N$54,MATCH(I2007,'BCA Inputs'!$M$14:$M$54,0))*P2007+INDEX('BCA Inputs'!$O$14:$O$54,MATCH(I2007,'BCA Inputs'!$M$14:$M$54,0))*O2007+INDEX('BCA Inputs'!P:P,MATCH(I2007,'BCA Inputs'!M:M,0))*Q2007+INDEX('BCA Inputs'!Q:Q,MATCH(I2007,'BCA Inputs'!M:M,0))*F2007+INDEX('BCA Inputs'!R:R,MATCH(I2007,'BCA Inputs'!M:M,0))*G2007)+L2007+N2007,IF($B$3="RG&amp;E",(INDEX('BCA Inputs'!$AX$14:$AX$54,MATCH(I2007,'BCA Inputs'!$AW$14:$AW$54,0))*P2007+INDEX('BCA Inputs'!$AY$14:$AY$54,MATCH(I2007,'BCA Inputs'!$AW$14:$AW$54,0))*O2007+INDEX('BCA Inputs'!$AZ$14:$AZ$54,MATCH(I2007,'BCA Inputs'!$AW$14:$AW$54,0))*Q2007+INDEX('BCA Inputs'!$BA$14:$BA$54,MATCH(I2007,'BCA Inputs'!$AW$14:$AW$54,0))*F2007+INDEX('BCA Inputs'!$BB$14:$BB$54,MATCH(I2007,'BCA Inputs'!$AW$14:$AW$54,0))*G2007)+L2007+N2007,"")),"")</f>
        <v/>
      </c>
      <c r="U2007" s="234" t="str">
        <f t="shared" ref="U2007:U2070" si="311">IFERROR(T2007/S2007,"")</f>
        <v/>
      </c>
      <c r="V2007" s="234" t="str">
        <f t="shared" ref="V2007:V2070" si="312">IFERROR(J2007/(D2007*$B$6+E2007*$B$7+F2007*$B$7+G2007*$B$7+M2007+N2007/I2007),"")</f>
        <v/>
      </c>
      <c r="W2007" s="234" t="str">
        <f t="shared" ref="W2007:W2070" si="313">IFERROR((J2007-K2007)/(D2007*$B$6+E2007*$B$7+F2007*$B$7+G2007*$B$7+M2007+N2007/I2007),"")</f>
        <v/>
      </c>
      <c r="Y2007" s="235" t="str">
        <f t="shared" ref="Y2007:Y2070" si="314">IFERROR(K2007+R2007,"")</f>
        <v/>
      </c>
      <c r="Z2007" s="236" t="str">
        <f>IFERROR(IF($B$3="NYSEG",INDEX('BCA Inputs'!$X$14:$X$54,MATCH(I2007,'BCA Inputs'!$M$14:$M$54,0))*P2007+INDEX('BCA Inputs'!$Y$14:$Y$54,MATCH(I2007,'BCA Inputs'!$M$14:$M$54,0))*O2007+INDEX('BCA Inputs'!$Z$14:$Z$54,MATCH(I2007,'BCA Inputs'!$M$14:$M$54,0))*Q2007+INDEX('BCA Inputs'!$AA$14:$AA$54,MATCH(I2007,'BCA Inputs'!$M$14:$M$54,0))*F2007+INDEX('BCA Inputs'!$AB$14:$AB$54,MATCH(I2007,'BCA Inputs'!$M$14:$M$54,0))*G2007,IF($B$3="RG&amp;E",INDEX('BCA Inputs'!$BG$14:$BG$54,MATCH(I2007,'BCA Inputs'!$AW$14:$AW$54,0))*P2007+INDEX('BCA Inputs'!$BH$14:$BH$54,MATCH(I2007,'BCA Inputs'!$AW$14:$AW$54,0))*O2007+INDEX('BCA Inputs'!$BI$14:$BI$54,MATCH(I2007,'BCA Inputs'!$AW$14:$AW$54,0))*Q2007+INDEX('BCA Inputs'!$BJ$14:$BJ$54,MATCH(I2007,'BCA Inputs'!$AW$14:$AW$54,0))*F2007+INDEX('BCA Inputs'!$BK$14:$BK$54,MATCH(I2007,'BCA Inputs'!$AW$14:$AW$54,0))*G2007,"")),"")</f>
        <v/>
      </c>
      <c r="AA2007" s="237" t="str">
        <f t="shared" ref="AA2007:AA2070" si="315">IFERROR(Z2007/Y2007,"")</f>
        <v/>
      </c>
      <c r="AC2007" s="238" t="str">
        <f>IFERROR((K2007+R2007)+IF($B$3="NYSEG",INDEX('BCA Inputs'!$AI$14:$AI$54,MATCH(I2007,'BCA Inputs'!$M$14:$M$54,0))*P2007+INDEX('BCA Inputs'!$AJ$14:$AJ$54,MATCH(I2007,'BCA Inputs'!$M$14:$M$54,0))*Q2007,IF($B$3="RG&amp;E",INDEX('BCA Inputs'!$BR$14:$BR$54,MATCH(I2007,'BCA Inputs'!$AW$14:$AW$54,0))*P2007+INDEX('BCA Inputs'!$BS$14:$BS$54,MATCH(I2007,'BCA Inputs'!$AW$14:$AW$54,0))*Q2007,"")),"")</f>
        <v/>
      </c>
      <c r="AD2007" s="181" t="str">
        <f>IFERROR(IF($B$3="NYSEG",INDEX('BCA Inputs'!$AD$14:$AD$54,MATCH(I2007,'BCA Inputs'!$M$14:$M$54,0))*P2007+INDEX('BCA Inputs'!$AE$14:$AE$54,MATCH(I2007,'BCA Inputs'!$M$14:$M$54,0))*O2007+INDEX('BCA Inputs'!$AF$14:$AF$54,MATCH(I2007,'BCA Inputs'!$M$14:$M$54,0))*Q2007+INDEX('BCA Inputs'!$AG$14:$AG$54,MATCH(I2007,'BCA Inputs'!$M$14:$M$54,0))*F2007+INDEX('BCA Inputs'!$AH$14:$AH$54,MATCH(I2007,'BCA Inputs'!$M$14:$M$54,0))*G2007,IF($B$3="RG&amp;E",INDEX('BCA Inputs'!$BM$14:$BM$54,MATCH(I2007,'BCA Inputs'!$AW$14:$AW$54,0))*P2007+INDEX('BCA Inputs'!$BN$14:$BN$54,MATCH(I2007,'BCA Inputs'!$AW$14:$AW$54,0))*O2007+INDEX('BCA Inputs'!$BO$14:$BO$54,MATCH(I2007,'BCA Inputs'!$AW$14:$AW$54,0))*Q2007+INDEX('BCA Inputs'!$BP$14:$BP$54,MATCH(I2007,'BCA Inputs'!$AW$14:$AW$54,0))*F2007+INDEX('BCA Inputs'!$BQ$14:$BQ$54,MATCH(I2007,'BCA Inputs'!$AW$14:$AW$54,0))*G2007,"")),"")</f>
        <v/>
      </c>
      <c r="AE2007" s="237" t="str">
        <f t="shared" ref="AE2007:AE2070" si="316">IFERROR(AD2007/AC2007,"")</f>
        <v/>
      </c>
      <c r="AF2007" s="198">
        <f t="shared" si="308"/>
        <v>0</v>
      </c>
      <c r="AG2007" s="239">
        <f t="shared" si="309"/>
        <v>0</v>
      </c>
    </row>
    <row r="2008" spans="1:33">
      <c r="A2008" s="228"/>
      <c r="B2008" s="176"/>
      <c r="C2008" s="229"/>
      <c r="D2008" s="230"/>
      <c r="E2008" s="230"/>
      <c r="F2008" s="230"/>
      <c r="G2008" s="230"/>
      <c r="H2008" s="231"/>
      <c r="I2008" s="231"/>
      <c r="J2008" s="232"/>
      <c r="K2008" s="232"/>
      <c r="L2008" s="232"/>
      <c r="M2008" s="181">
        <f t="shared" ref="M2008:M2071" si="317">IF(L2008="",0,L2008/I2008)</f>
        <v>0</v>
      </c>
      <c r="N2008" s="181">
        <f>IF(H2008="",0,H2008*I2008*'Avoided Water Savings Cost'!$C$16)</f>
        <v>0</v>
      </c>
      <c r="O2008" s="545">
        <f>IF(C2008="",0,IF($B$3="NYSEG",C2008/(1-'Avoided Electric Costs 2020'!$W$21),IF($B$3="RG&amp;E",C2008/(1-'Avoided Electric Costs 2020'!$X$21),"")))</f>
        <v>0</v>
      </c>
      <c r="P2008" s="546">
        <f>IF(D2008="",0,IF($B$3="NYSEG",D2008/(1-'Avoided Electric Costs 2020'!$W$21),IF($B$3="RG&amp;E",D2008/(1-'Avoided Electric Costs 2020'!$X$21),"")))</f>
        <v>0</v>
      </c>
      <c r="Q2008" s="546">
        <f>IF(E2008="",0,IF($B$3="NYSEG",E2008/(1-'Avoided Natural Gas Costs 2020'!$J$34),IF($B$3="RG&amp;E",E2008/(1-'Avoided Natural Gas Costs 2020'!$K$34),"")))</f>
        <v>0</v>
      </c>
      <c r="R2008" s="233" t="str">
        <f>IFERROR(IF(P2008*'BCA Inputs'!$C$1+Q2008*'BCA Inputs'!$C$2+F2008*'BCA Inputs'!$C$2+G2008*'BCA Inputs'!$C$2=0,"",P2008*'BCA Inputs'!$C$1+Q2008*'BCA Inputs'!$C$2+F2008*'BCA Inputs'!$C$2+G2008*'BCA Inputs'!$C$2),"")</f>
        <v/>
      </c>
      <c r="S2008" s="181" t="str">
        <f t="shared" si="310"/>
        <v/>
      </c>
      <c r="T2008" s="181" t="str">
        <f>IFERROR(IF($B$3="NYSEG",(INDEX('BCA Inputs'!$N$14:$N$54,MATCH(I2008,'BCA Inputs'!$M$14:$M$54,0))*P2008+INDEX('BCA Inputs'!$O$14:$O$54,MATCH(I2008,'BCA Inputs'!$M$14:$M$54,0))*O2008+INDEX('BCA Inputs'!P:P,MATCH(I2008,'BCA Inputs'!M:M,0))*Q2008+INDEX('BCA Inputs'!Q:Q,MATCH(I2008,'BCA Inputs'!M:M,0))*F2008+INDEX('BCA Inputs'!R:R,MATCH(I2008,'BCA Inputs'!M:M,0))*G2008)+L2008+N2008,IF($B$3="RG&amp;E",(INDEX('BCA Inputs'!$AX$14:$AX$54,MATCH(I2008,'BCA Inputs'!$AW$14:$AW$54,0))*P2008+INDEX('BCA Inputs'!$AY$14:$AY$54,MATCH(I2008,'BCA Inputs'!$AW$14:$AW$54,0))*O2008+INDEX('BCA Inputs'!$AZ$14:$AZ$54,MATCH(I2008,'BCA Inputs'!$AW$14:$AW$54,0))*Q2008+INDEX('BCA Inputs'!$BA$14:$BA$54,MATCH(I2008,'BCA Inputs'!$AW$14:$AW$54,0))*F2008+INDEX('BCA Inputs'!$BB$14:$BB$54,MATCH(I2008,'BCA Inputs'!$AW$14:$AW$54,0))*G2008)+L2008+N2008,"")),"")</f>
        <v/>
      </c>
      <c r="U2008" s="234" t="str">
        <f t="shared" si="311"/>
        <v/>
      </c>
      <c r="V2008" s="234" t="str">
        <f t="shared" si="312"/>
        <v/>
      </c>
      <c r="W2008" s="234" t="str">
        <f t="shared" si="313"/>
        <v/>
      </c>
      <c r="Y2008" s="235" t="str">
        <f t="shared" si="314"/>
        <v/>
      </c>
      <c r="Z2008" s="236" t="str">
        <f>IFERROR(IF($B$3="NYSEG",INDEX('BCA Inputs'!$X$14:$X$54,MATCH(I2008,'BCA Inputs'!$M$14:$M$54,0))*P2008+INDEX('BCA Inputs'!$Y$14:$Y$54,MATCH(I2008,'BCA Inputs'!$M$14:$M$54,0))*O2008+INDEX('BCA Inputs'!$Z$14:$Z$54,MATCH(I2008,'BCA Inputs'!$M$14:$M$54,0))*Q2008+INDEX('BCA Inputs'!$AA$14:$AA$54,MATCH(I2008,'BCA Inputs'!$M$14:$M$54,0))*F2008+INDEX('BCA Inputs'!$AB$14:$AB$54,MATCH(I2008,'BCA Inputs'!$M$14:$M$54,0))*G2008,IF($B$3="RG&amp;E",INDEX('BCA Inputs'!$BG$14:$BG$54,MATCH(I2008,'BCA Inputs'!$AW$14:$AW$54,0))*P2008+INDEX('BCA Inputs'!$BH$14:$BH$54,MATCH(I2008,'BCA Inputs'!$AW$14:$AW$54,0))*O2008+INDEX('BCA Inputs'!$BI$14:$BI$54,MATCH(I2008,'BCA Inputs'!$AW$14:$AW$54,0))*Q2008+INDEX('BCA Inputs'!$BJ$14:$BJ$54,MATCH(I2008,'BCA Inputs'!$AW$14:$AW$54,0))*F2008+INDEX('BCA Inputs'!$BK$14:$BK$54,MATCH(I2008,'BCA Inputs'!$AW$14:$AW$54,0))*G2008,"")),"")</f>
        <v/>
      </c>
      <c r="AA2008" s="237" t="str">
        <f t="shared" si="315"/>
        <v/>
      </c>
      <c r="AC2008" s="238" t="str">
        <f>IFERROR((K2008+R2008)+IF($B$3="NYSEG",INDEX('BCA Inputs'!$AI$14:$AI$54,MATCH(I2008,'BCA Inputs'!$M$14:$M$54,0))*P2008+INDEX('BCA Inputs'!$AJ$14:$AJ$54,MATCH(I2008,'BCA Inputs'!$M$14:$M$54,0))*Q2008,IF($B$3="RG&amp;E",INDEX('BCA Inputs'!$BR$14:$BR$54,MATCH(I2008,'BCA Inputs'!$AW$14:$AW$54,0))*P2008+INDEX('BCA Inputs'!$BS$14:$BS$54,MATCH(I2008,'BCA Inputs'!$AW$14:$AW$54,0))*Q2008,"")),"")</f>
        <v/>
      </c>
      <c r="AD2008" s="181" t="str">
        <f>IFERROR(IF($B$3="NYSEG",INDEX('BCA Inputs'!$AD$14:$AD$54,MATCH(I2008,'BCA Inputs'!$M$14:$M$54,0))*P2008+INDEX('BCA Inputs'!$AE$14:$AE$54,MATCH(I2008,'BCA Inputs'!$M$14:$M$54,0))*O2008+INDEX('BCA Inputs'!$AF$14:$AF$54,MATCH(I2008,'BCA Inputs'!$M$14:$M$54,0))*Q2008+INDEX('BCA Inputs'!$AG$14:$AG$54,MATCH(I2008,'BCA Inputs'!$M$14:$M$54,0))*F2008+INDEX('BCA Inputs'!$AH$14:$AH$54,MATCH(I2008,'BCA Inputs'!$M$14:$M$54,0))*G2008,IF($B$3="RG&amp;E",INDEX('BCA Inputs'!$BM$14:$BM$54,MATCH(I2008,'BCA Inputs'!$AW$14:$AW$54,0))*P2008+INDEX('BCA Inputs'!$BN$14:$BN$54,MATCH(I2008,'BCA Inputs'!$AW$14:$AW$54,0))*O2008+INDEX('BCA Inputs'!$BO$14:$BO$54,MATCH(I2008,'BCA Inputs'!$AW$14:$AW$54,0))*Q2008+INDEX('BCA Inputs'!$BP$14:$BP$54,MATCH(I2008,'BCA Inputs'!$AW$14:$AW$54,0))*F2008+INDEX('BCA Inputs'!$BQ$14:$BQ$54,MATCH(I2008,'BCA Inputs'!$AW$14:$AW$54,0))*G2008,"")),"")</f>
        <v/>
      </c>
      <c r="AE2008" s="237" t="str">
        <f t="shared" si="316"/>
        <v/>
      </c>
      <c r="AF2008" s="198">
        <f t="shared" ref="AF2008:AF2071" si="318">IF(U2008&lt;1,1,0)</f>
        <v>0</v>
      </c>
      <c r="AG2008" s="239">
        <f t="shared" ref="AG2008:AG2071" si="319">D2008*3412+(E2008+F2008+G2008)*100000</f>
        <v>0</v>
      </c>
    </row>
    <row r="2009" spans="1:33">
      <c r="A2009" s="228"/>
      <c r="B2009" s="176"/>
      <c r="C2009" s="229"/>
      <c r="D2009" s="230"/>
      <c r="E2009" s="230"/>
      <c r="F2009" s="230"/>
      <c r="G2009" s="230"/>
      <c r="H2009" s="231"/>
      <c r="I2009" s="231"/>
      <c r="J2009" s="232"/>
      <c r="K2009" s="232"/>
      <c r="L2009" s="232"/>
      <c r="M2009" s="181">
        <f t="shared" si="317"/>
        <v>0</v>
      </c>
      <c r="N2009" s="181">
        <f>IF(H2009="",0,H2009*I2009*'Avoided Water Savings Cost'!$C$16)</f>
        <v>0</v>
      </c>
      <c r="O2009" s="545">
        <f>IF(C2009="",0,IF($B$3="NYSEG",C2009/(1-'Avoided Electric Costs 2020'!$W$21),IF($B$3="RG&amp;E",C2009/(1-'Avoided Electric Costs 2020'!$X$21),"")))</f>
        <v>0</v>
      </c>
      <c r="P2009" s="546">
        <f>IF(D2009="",0,IF($B$3="NYSEG",D2009/(1-'Avoided Electric Costs 2020'!$W$21),IF($B$3="RG&amp;E",D2009/(1-'Avoided Electric Costs 2020'!$X$21),"")))</f>
        <v>0</v>
      </c>
      <c r="Q2009" s="546">
        <f>IF(E2009="",0,IF($B$3="NYSEG",E2009/(1-'Avoided Natural Gas Costs 2020'!$J$34),IF($B$3="RG&amp;E",E2009/(1-'Avoided Natural Gas Costs 2020'!$K$34),"")))</f>
        <v>0</v>
      </c>
      <c r="R2009" s="233" t="str">
        <f>IFERROR(IF(P2009*'BCA Inputs'!$C$1+Q2009*'BCA Inputs'!$C$2+F2009*'BCA Inputs'!$C$2+G2009*'BCA Inputs'!$C$2=0,"",P2009*'BCA Inputs'!$C$1+Q2009*'BCA Inputs'!$C$2+F2009*'BCA Inputs'!$C$2+G2009*'BCA Inputs'!$C$2),"")</f>
        <v/>
      </c>
      <c r="S2009" s="181" t="str">
        <f t="shared" si="310"/>
        <v/>
      </c>
      <c r="T2009" s="181" t="str">
        <f>IFERROR(IF($B$3="NYSEG",(INDEX('BCA Inputs'!$N$14:$N$54,MATCH(I2009,'BCA Inputs'!$M$14:$M$54,0))*P2009+INDEX('BCA Inputs'!$O$14:$O$54,MATCH(I2009,'BCA Inputs'!$M$14:$M$54,0))*O2009+INDEX('BCA Inputs'!P:P,MATCH(I2009,'BCA Inputs'!M:M,0))*Q2009+INDEX('BCA Inputs'!Q:Q,MATCH(I2009,'BCA Inputs'!M:M,0))*F2009+INDEX('BCA Inputs'!R:R,MATCH(I2009,'BCA Inputs'!M:M,0))*G2009)+L2009+N2009,IF($B$3="RG&amp;E",(INDEX('BCA Inputs'!$AX$14:$AX$54,MATCH(I2009,'BCA Inputs'!$AW$14:$AW$54,0))*P2009+INDEX('BCA Inputs'!$AY$14:$AY$54,MATCH(I2009,'BCA Inputs'!$AW$14:$AW$54,0))*O2009+INDEX('BCA Inputs'!$AZ$14:$AZ$54,MATCH(I2009,'BCA Inputs'!$AW$14:$AW$54,0))*Q2009+INDEX('BCA Inputs'!$BA$14:$BA$54,MATCH(I2009,'BCA Inputs'!$AW$14:$AW$54,0))*F2009+INDEX('BCA Inputs'!$BB$14:$BB$54,MATCH(I2009,'BCA Inputs'!$AW$14:$AW$54,0))*G2009)+L2009+N2009,"")),"")</f>
        <v/>
      </c>
      <c r="U2009" s="234" t="str">
        <f t="shared" si="311"/>
        <v/>
      </c>
      <c r="V2009" s="234" t="str">
        <f t="shared" si="312"/>
        <v/>
      </c>
      <c r="W2009" s="234" t="str">
        <f t="shared" si="313"/>
        <v/>
      </c>
      <c r="Y2009" s="235" t="str">
        <f t="shared" si="314"/>
        <v/>
      </c>
      <c r="Z2009" s="236" t="str">
        <f>IFERROR(IF($B$3="NYSEG",INDEX('BCA Inputs'!$X$14:$X$54,MATCH(I2009,'BCA Inputs'!$M$14:$M$54,0))*P2009+INDEX('BCA Inputs'!$Y$14:$Y$54,MATCH(I2009,'BCA Inputs'!$M$14:$M$54,0))*O2009+INDEX('BCA Inputs'!$Z$14:$Z$54,MATCH(I2009,'BCA Inputs'!$M$14:$M$54,0))*Q2009+INDEX('BCA Inputs'!$AA$14:$AA$54,MATCH(I2009,'BCA Inputs'!$M$14:$M$54,0))*F2009+INDEX('BCA Inputs'!$AB$14:$AB$54,MATCH(I2009,'BCA Inputs'!$M$14:$M$54,0))*G2009,IF($B$3="RG&amp;E",INDEX('BCA Inputs'!$BG$14:$BG$54,MATCH(I2009,'BCA Inputs'!$AW$14:$AW$54,0))*P2009+INDEX('BCA Inputs'!$BH$14:$BH$54,MATCH(I2009,'BCA Inputs'!$AW$14:$AW$54,0))*O2009+INDEX('BCA Inputs'!$BI$14:$BI$54,MATCH(I2009,'BCA Inputs'!$AW$14:$AW$54,0))*Q2009+INDEX('BCA Inputs'!$BJ$14:$BJ$54,MATCH(I2009,'BCA Inputs'!$AW$14:$AW$54,0))*F2009+INDEX('BCA Inputs'!$BK$14:$BK$54,MATCH(I2009,'BCA Inputs'!$AW$14:$AW$54,0))*G2009,"")),"")</f>
        <v/>
      </c>
      <c r="AA2009" s="237" t="str">
        <f t="shared" si="315"/>
        <v/>
      </c>
      <c r="AC2009" s="238" t="str">
        <f>IFERROR((K2009+R2009)+IF($B$3="NYSEG",INDEX('BCA Inputs'!$AI$14:$AI$54,MATCH(I2009,'BCA Inputs'!$M$14:$M$54,0))*P2009+INDEX('BCA Inputs'!$AJ$14:$AJ$54,MATCH(I2009,'BCA Inputs'!$M$14:$M$54,0))*Q2009,IF($B$3="RG&amp;E",INDEX('BCA Inputs'!$BR$14:$BR$54,MATCH(I2009,'BCA Inputs'!$AW$14:$AW$54,0))*P2009+INDEX('BCA Inputs'!$BS$14:$BS$54,MATCH(I2009,'BCA Inputs'!$AW$14:$AW$54,0))*Q2009,"")),"")</f>
        <v/>
      </c>
      <c r="AD2009" s="181" t="str">
        <f>IFERROR(IF($B$3="NYSEG",INDEX('BCA Inputs'!$AD$14:$AD$54,MATCH(I2009,'BCA Inputs'!$M$14:$M$54,0))*P2009+INDEX('BCA Inputs'!$AE$14:$AE$54,MATCH(I2009,'BCA Inputs'!$M$14:$M$54,0))*O2009+INDEX('BCA Inputs'!$AF$14:$AF$54,MATCH(I2009,'BCA Inputs'!$M$14:$M$54,0))*Q2009+INDEX('BCA Inputs'!$AG$14:$AG$54,MATCH(I2009,'BCA Inputs'!$M$14:$M$54,0))*F2009+INDEX('BCA Inputs'!$AH$14:$AH$54,MATCH(I2009,'BCA Inputs'!$M$14:$M$54,0))*G2009,IF($B$3="RG&amp;E",INDEX('BCA Inputs'!$BM$14:$BM$54,MATCH(I2009,'BCA Inputs'!$AW$14:$AW$54,0))*P2009+INDEX('BCA Inputs'!$BN$14:$BN$54,MATCH(I2009,'BCA Inputs'!$AW$14:$AW$54,0))*O2009+INDEX('BCA Inputs'!$BO$14:$BO$54,MATCH(I2009,'BCA Inputs'!$AW$14:$AW$54,0))*Q2009+INDEX('BCA Inputs'!$BP$14:$BP$54,MATCH(I2009,'BCA Inputs'!$AW$14:$AW$54,0))*F2009+INDEX('BCA Inputs'!$BQ$14:$BQ$54,MATCH(I2009,'BCA Inputs'!$AW$14:$AW$54,0))*G2009,"")),"")</f>
        <v/>
      </c>
      <c r="AE2009" s="237" t="str">
        <f t="shared" si="316"/>
        <v/>
      </c>
      <c r="AF2009" s="198">
        <f t="shared" si="318"/>
        <v>0</v>
      </c>
      <c r="AG2009" s="239">
        <f t="shared" si="319"/>
        <v>0</v>
      </c>
    </row>
    <row r="2010" spans="1:33">
      <c r="A2010" s="228"/>
      <c r="B2010" s="176"/>
      <c r="C2010" s="229"/>
      <c r="D2010" s="230"/>
      <c r="E2010" s="230"/>
      <c r="F2010" s="230"/>
      <c r="G2010" s="230"/>
      <c r="H2010" s="231"/>
      <c r="I2010" s="231"/>
      <c r="J2010" s="232"/>
      <c r="K2010" s="232"/>
      <c r="L2010" s="232"/>
      <c r="M2010" s="181">
        <f t="shared" si="317"/>
        <v>0</v>
      </c>
      <c r="N2010" s="181">
        <f>IF(H2010="",0,H2010*I2010*'Avoided Water Savings Cost'!$C$16)</f>
        <v>0</v>
      </c>
      <c r="O2010" s="545">
        <f>IF(C2010="",0,IF($B$3="NYSEG",C2010/(1-'Avoided Electric Costs 2020'!$W$21),IF($B$3="RG&amp;E",C2010/(1-'Avoided Electric Costs 2020'!$X$21),"")))</f>
        <v>0</v>
      </c>
      <c r="P2010" s="546">
        <f>IF(D2010="",0,IF($B$3="NYSEG",D2010/(1-'Avoided Electric Costs 2020'!$W$21),IF($B$3="RG&amp;E",D2010/(1-'Avoided Electric Costs 2020'!$X$21),"")))</f>
        <v>0</v>
      </c>
      <c r="Q2010" s="546">
        <f>IF(E2010="",0,IF($B$3="NYSEG",E2010/(1-'Avoided Natural Gas Costs 2020'!$J$34),IF($B$3="RG&amp;E",E2010/(1-'Avoided Natural Gas Costs 2020'!$K$34),"")))</f>
        <v>0</v>
      </c>
      <c r="R2010" s="233" t="str">
        <f>IFERROR(IF(P2010*'BCA Inputs'!$C$1+Q2010*'BCA Inputs'!$C$2+F2010*'BCA Inputs'!$C$2+G2010*'BCA Inputs'!$C$2=0,"",P2010*'BCA Inputs'!$C$1+Q2010*'BCA Inputs'!$C$2+F2010*'BCA Inputs'!$C$2+G2010*'BCA Inputs'!$C$2),"")</f>
        <v/>
      </c>
      <c r="S2010" s="181" t="str">
        <f t="shared" si="310"/>
        <v/>
      </c>
      <c r="T2010" s="181" t="str">
        <f>IFERROR(IF($B$3="NYSEG",(INDEX('BCA Inputs'!$N$14:$N$54,MATCH(I2010,'BCA Inputs'!$M$14:$M$54,0))*P2010+INDEX('BCA Inputs'!$O$14:$O$54,MATCH(I2010,'BCA Inputs'!$M$14:$M$54,0))*O2010+INDEX('BCA Inputs'!P:P,MATCH(I2010,'BCA Inputs'!M:M,0))*Q2010+INDEX('BCA Inputs'!Q:Q,MATCH(I2010,'BCA Inputs'!M:M,0))*F2010+INDEX('BCA Inputs'!R:R,MATCH(I2010,'BCA Inputs'!M:M,0))*G2010)+L2010+N2010,IF($B$3="RG&amp;E",(INDEX('BCA Inputs'!$AX$14:$AX$54,MATCH(I2010,'BCA Inputs'!$AW$14:$AW$54,0))*P2010+INDEX('BCA Inputs'!$AY$14:$AY$54,MATCH(I2010,'BCA Inputs'!$AW$14:$AW$54,0))*O2010+INDEX('BCA Inputs'!$AZ$14:$AZ$54,MATCH(I2010,'BCA Inputs'!$AW$14:$AW$54,0))*Q2010+INDEX('BCA Inputs'!$BA$14:$BA$54,MATCH(I2010,'BCA Inputs'!$AW$14:$AW$54,0))*F2010+INDEX('BCA Inputs'!$BB$14:$BB$54,MATCH(I2010,'BCA Inputs'!$AW$14:$AW$54,0))*G2010)+L2010+N2010,"")),"")</f>
        <v/>
      </c>
      <c r="U2010" s="234" t="str">
        <f t="shared" si="311"/>
        <v/>
      </c>
      <c r="V2010" s="234" t="str">
        <f t="shared" si="312"/>
        <v/>
      </c>
      <c r="W2010" s="234" t="str">
        <f t="shared" si="313"/>
        <v/>
      </c>
      <c r="Y2010" s="235" t="str">
        <f t="shared" si="314"/>
        <v/>
      </c>
      <c r="Z2010" s="236" t="str">
        <f>IFERROR(IF($B$3="NYSEG",INDEX('BCA Inputs'!$X$14:$X$54,MATCH(I2010,'BCA Inputs'!$M$14:$M$54,0))*P2010+INDEX('BCA Inputs'!$Y$14:$Y$54,MATCH(I2010,'BCA Inputs'!$M$14:$M$54,0))*O2010+INDEX('BCA Inputs'!$Z$14:$Z$54,MATCH(I2010,'BCA Inputs'!$M$14:$M$54,0))*Q2010+INDEX('BCA Inputs'!$AA$14:$AA$54,MATCH(I2010,'BCA Inputs'!$M$14:$M$54,0))*F2010+INDEX('BCA Inputs'!$AB$14:$AB$54,MATCH(I2010,'BCA Inputs'!$M$14:$M$54,0))*G2010,IF($B$3="RG&amp;E",INDEX('BCA Inputs'!$BG$14:$BG$54,MATCH(I2010,'BCA Inputs'!$AW$14:$AW$54,0))*P2010+INDEX('BCA Inputs'!$BH$14:$BH$54,MATCH(I2010,'BCA Inputs'!$AW$14:$AW$54,0))*O2010+INDEX('BCA Inputs'!$BI$14:$BI$54,MATCH(I2010,'BCA Inputs'!$AW$14:$AW$54,0))*Q2010+INDEX('BCA Inputs'!$BJ$14:$BJ$54,MATCH(I2010,'BCA Inputs'!$AW$14:$AW$54,0))*F2010+INDEX('BCA Inputs'!$BK$14:$BK$54,MATCH(I2010,'BCA Inputs'!$AW$14:$AW$54,0))*G2010,"")),"")</f>
        <v/>
      </c>
      <c r="AA2010" s="237" t="str">
        <f t="shared" si="315"/>
        <v/>
      </c>
      <c r="AC2010" s="238" t="str">
        <f>IFERROR((K2010+R2010)+IF($B$3="NYSEG",INDEX('BCA Inputs'!$AI$14:$AI$54,MATCH(I2010,'BCA Inputs'!$M$14:$M$54,0))*P2010+INDEX('BCA Inputs'!$AJ$14:$AJ$54,MATCH(I2010,'BCA Inputs'!$M$14:$M$54,0))*Q2010,IF($B$3="RG&amp;E",INDEX('BCA Inputs'!$BR$14:$BR$54,MATCH(I2010,'BCA Inputs'!$AW$14:$AW$54,0))*P2010+INDEX('BCA Inputs'!$BS$14:$BS$54,MATCH(I2010,'BCA Inputs'!$AW$14:$AW$54,0))*Q2010,"")),"")</f>
        <v/>
      </c>
      <c r="AD2010" s="181" t="str">
        <f>IFERROR(IF($B$3="NYSEG",INDEX('BCA Inputs'!$AD$14:$AD$54,MATCH(I2010,'BCA Inputs'!$M$14:$M$54,0))*P2010+INDEX('BCA Inputs'!$AE$14:$AE$54,MATCH(I2010,'BCA Inputs'!$M$14:$M$54,0))*O2010+INDEX('BCA Inputs'!$AF$14:$AF$54,MATCH(I2010,'BCA Inputs'!$M$14:$M$54,0))*Q2010+INDEX('BCA Inputs'!$AG$14:$AG$54,MATCH(I2010,'BCA Inputs'!$M$14:$M$54,0))*F2010+INDEX('BCA Inputs'!$AH$14:$AH$54,MATCH(I2010,'BCA Inputs'!$M$14:$M$54,0))*G2010,IF($B$3="RG&amp;E",INDEX('BCA Inputs'!$BM$14:$BM$54,MATCH(I2010,'BCA Inputs'!$AW$14:$AW$54,0))*P2010+INDEX('BCA Inputs'!$BN$14:$BN$54,MATCH(I2010,'BCA Inputs'!$AW$14:$AW$54,0))*O2010+INDEX('BCA Inputs'!$BO$14:$BO$54,MATCH(I2010,'BCA Inputs'!$AW$14:$AW$54,0))*Q2010+INDEX('BCA Inputs'!$BP$14:$BP$54,MATCH(I2010,'BCA Inputs'!$AW$14:$AW$54,0))*F2010+INDEX('BCA Inputs'!$BQ$14:$BQ$54,MATCH(I2010,'BCA Inputs'!$AW$14:$AW$54,0))*G2010,"")),"")</f>
        <v/>
      </c>
      <c r="AE2010" s="237" t="str">
        <f t="shared" si="316"/>
        <v/>
      </c>
      <c r="AF2010" s="198">
        <f t="shared" si="318"/>
        <v>0</v>
      </c>
      <c r="AG2010" s="239">
        <f t="shared" si="319"/>
        <v>0</v>
      </c>
    </row>
    <row r="2011" spans="1:33">
      <c r="A2011" s="228"/>
      <c r="B2011" s="176"/>
      <c r="C2011" s="229"/>
      <c r="D2011" s="230"/>
      <c r="E2011" s="230"/>
      <c r="F2011" s="230"/>
      <c r="G2011" s="230"/>
      <c r="H2011" s="231"/>
      <c r="I2011" s="231"/>
      <c r="J2011" s="232"/>
      <c r="K2011" s="232"/>
      <c r="L2011" s="232"/>
      <c r="M2011" s="181">
        <f t="shared" si="317"/>
        <v>0</v>
      </c>
      <c r="N2011" s="181">
        <f>IF(H2011="",0,H2011*I2011*'Avoided Water Savings Cost'!$C$16)</f>
        <v>0</v>
      </c>
      <c r="O2011" s="545">
        <f>IF(C2011="",0,IF($B$3="NYSEG",C2011/(1-'Avoided Electric Costs 2020'!$W$21),IF($B$3="RG&amp;E",C2011/(1-'Avoided Electric Costs 2020'!$X$21),"")))</f>
        <v>0</v>
      </c>
      <c r="P2011" s="546">
        <f>IF(D2011="",0,IF($B$3="NYSEG",D2011/(1-'Avoided Electric Costs 2020'!$W$21),IF($B$3="RG&amp;E",D2011/(1-'Avoided Electric Costs 2020'!$X$21),"")))</f>
        <v>0</v>
      </c>
      <c r="Q2011" s="546">
        <f>IF(E2011="",0,IF($B$3="NYSEG",E2011/(1-'Avoided Natural Gas Costs 2020'!$J$34),IF($B$3="RG&amp;E",E2011/(1-'Avoided Natural Gas Costs 2020'!$K$34),"")))</f>
        <v>0</v>
      </c>
      <c r="R2011" s="233" t="str">
        <f>IFERROR(IF(P2011*'BCA Inputs'!$C$1+Q2011*'BCA Inputs'!$C$2+F2011*'BCA Inputs'!$C$2+G2011*'BCA Inputs'!$C$2=0,"",P2011*'BCA Inputs'!$C$1+Q2011*'BCA Inputs'!$C$2+F2011*'BCA Inputs'!$C$2+G2011*'BCA Inputs'!$C$2),"")</f>
        <v/>
      </c>
      <c r="S2011" s="181" t="str">
        <f t="shared" si="310"/>
        <v/>
      </c>
      <c r="T2011" s="181" t="str">
        <f>IFERROR(IF($B$3="NYSEG",(INDEX('BCA Inputs'!$N$14:$N$54,MATCH(I2011,'BCA Inputs'!$M$14:$M$54,0))*P2011+INDEX('BCA Inputs'!$O$14:$O$54,MATCH(I2011,'BCA Inputs'!$M$14:$M$54,0))*O2011+INDEX('BCA Inputs'!P:P,MATCH(I2011,'BCA Inputs'!M:M,0))*Q2011+INDEX('BCA Inputs'!Q:Q,MATCH(I2011,'BCA Inputs'!M:M,0))*F2011+INDEX('BCA Inputs'!R:R,MATCH(I2011,'BCA Inputs'!M:M,0))*G2011)+L2011+N2011,IF($B$3="RG&amp;E",(INDEX('BCA Inputs'!$AX$14:$AX$54,MATCH(I2011,'BCA Inputs'!$AW$14:$AW$54,0))*P2011+INDEX('BCA Inputs'!$AY$14:$AY$54,MATCH(I2011,'BCA Inputs'!$AW$14:$AW$54,0))*O2011+INDEX('BCA Inputs'!$AZ$14:$AZ$54,MATCH(I2011,'BCA Inputs'!$AW$14:$AW$54,0))*Q2011+INDEX('BCA Inputs'!$BA$14:$BA$54,MATCH(I2011,'BCA Inputs'!$AW$14:$AW$54,0))*F2011+INDEX('BCA Inputs'!$BB$14:$BB$54,MATCH(I2011,'BCA Inputs'!$AW$14:$AW$54,0))*G2011)+L2011+N2011,"")),"")</f>
        <v/>
      </c>
      <c r="U2011" s="234" t="str">
        <f t="shared" si="311"/>
        <v/>
      </c>
      <c r="V2011" s="234" t="str">
        <f t="shared" si="312"/>
        <v/>
      </c>
      <c r="W2011" s="234" t="str">
        <f t="shared" si="313"/>
        <v/>
      </c>
      <c r="Y2011" s="235" t="str">
        <f t="shared" si="314"/>
        <v/>
      </c>
      <c r="Z2011" s="236" t="str">
        <f>IFERROR(IF($B$3="NYSEG",INDEX('BCA Inputs'!$X$14:$X$54,MATCH(I2011,'BCA Inputs'!$M$14:$M$54,0))*P2011+INDEX('BCA Inputs'!$Y$14:$Y$54,MATCH(I2011,'BCA Inputs'!$M$14:$M$54,0))*O2011+INDEX('BCA Inputs'!$Z$14:$Z$54,MATCH(I2011,'BCA Inputs'!$M$14:$M$54,0))*Q2011+INDEX('BCA Inputs'!$AA$14:$AA$54,MATCH(I2011,'BCA Inputs'!$M$14:$M$54,0))*F2011+INDEX('BCA Inputs'!$AB$14:$AB$54,MATCH(I2011,'BCA Inputs'!$M$14:$M$54,0))*G2011,IF($B$3="RG&amp;E",INDEX('BCA Inputs'!$BG$14:$BG$54,MATCH(I2011,'BCA Inputs'!$AW$14:$AW$54,0))*P2011+INDEX('BCA Inputs'!$BH$14:$BH$54,MATCH(I2011,'BCA Inputs'!$AW$14:$AW$54,0))*O2011+INDEX('BCA Inputs'!$BI$14:$BI$54,MATCH(I2011,'BCA Inputs'!$AW$14:$AW$54,0))*Q2011+INDEX('BCA Inputs'!$BJ$14:$BJ$54,MATCH(I2011,'BCA Inputs'!$AW$14:$AW$54,0))*F2011+INDEX('BCA Inputs'!$BK$14:$BK$54,MATCH(I2011,'BCA Inputs'!$AW$14:$AW$54,0))*G2011,"")),"")</f>
        <v/>
      </c>
      <c r="AA2011" s="237" t="str">
        <f t="shared" si="315"/>
        <v/>
      </c>
      <c r="AC2011" s="238" t="str">
        <f>IFERROR((K2011+R2011)+IF($B$3="NYSEG",INDEX('BCA Inputs'!$AI$14:$AI$54,MATCH(I2011,'BCA Inputs'!$M$14:$M$54,0))*P2011+INDEX('BCA Inputs'!$AJ$14:$AJ$54,MATCH(I2011,'BCA Inputs'!$M$14:$M$54,0))*Q2011,IF($B$3="RG&amp;E",INDEX('BCA Inputs'!$BR$14:$BR$54,MATCH(I2011,'BCA Inputs'!$AW$14:$AW$54,0))*P2011+INDEX('BCA Inputs'!$BS$14:$BS$54,MATCH(I2011,'BCA Inputs'!$AW$14:$AW$54,0))*Q2011,"")),"")</f>
        <v/>
      </c>
      <c r="AD2011" s="181" t="str">
        <f>IFERROR(IF($B$3="NYSEG",INDEX('BCA Inputs'!$AD$14:$AD$54,MATCH(I2011,'BCA Inputs'!$M$14:$M$54,0))*P2011+INDEX('BCA Inputs'!$AE$14:$AE$54,MATCH(I2011,'BCA Inputs'!$M$14:$M$54,0))*O2011+INDEX('BCA Inputs'!$AF$14:$AF$54,MATCH(I2011,'BCA Inputs'!$M$14:$M$54,0))*Q2011+INDEX('BCA Inputs'!$AG$14:$AG$54,MATCH(I2011,'BCA Inputs'!$M$14:$M$54,0))*F2011+INDEX('BCA Inputs'!$AH$14:$AH$54,MATCH(I2011,'BCA Inputs'!$M$14:$M$54,0))*G2011,IF($B$3="RG&amp;E",INDEX('BCA Inputs'!$BM$14:$BM$54,MATCH(I2011,'BCA Inputs'!$AW$14:$AW$54,0))*P2011+INDEX('BCA Inputs'!$BN$14:$BN$54,MATCH(I2011,'BCA Inputs'!$AW$14:$AW$54,0))*O2011+INDEX('BCA Inputs'!$BO$14:$BO$54,MATCH(I2011,'BCA Inputs'!$AW$14:$AW$54,0))*Q2011+INDEX('BCA Inputs'!$BP$14:$BP$54,MATCH(I2011,'BCA Inputs'!$AW$14:$AW$54,0))*F2011+INDEX('BCA Inputs'!$BQ$14:$BQ$54,MATCH(I2011,'BCA Inputs'!$AW$14:$AW$54,0))*G2011,"")),"")</f>
        <v/>
      </c>
      <c r="AE2011" s="237" t="str">
        <f t="shared" si="316"/>
        <v/>
      </c>
      <c r="AF2011" s="198">
        <f t="shared" si="318"/>
        <v>0</v>
      </c>
      <c r="AG2011" s="239">
        <f t="shared" si="319"/>
        <v>0</v>
      </c>
    </row>
    <row r="2012" spans="1:33">
      <c r="A2012" s="228"/>
      <c r="B2012" s="176"/>
      <c r="C2012" s="229"/>
      <c r="D2012" s="230"/>
      <c r="E2012" s="230"/>
      <c r="F2012" s="230"/>
      <c r="G2012" s="230"/>
      <c r="H2012" s="231"/>
      <c r="I2012" s="231"/>
      <c r="J2012" s="232"/>
      <c r="K2012" s="232"/>
      <c r="L2012" s="232"/>
      <c r="M2012" s="181">
        <f t="shared" si="317"/>
        <v>0</v>
      </c>
      <c r="N2012" s="181">
        <f>IF(H2012="",0,H2012*I2012*'Avoided Water Savings Cost'!$C$16)</f>
        <v>0</v>
      </c>
      <c r="O2012" s="545">
        <f>IF(C2012="",0,IF($B$3="NYSEG",C2012/(1-'Avoided Electric Costs 2020'!$W$21),IF($B$3="RG&amp;E",C2012/(1-'Avoided Electric Costs 2020'!$X$21),"")))</f>
        <v>0</v>
      </c>
      <c r="P2012" s="546">
        <f>IF(D2012="",0,IF($B$3="NYSEG",D2012/(1-'Avoided Electric Costs 2020'!$W$21),IF($B$3="RG&amp;E",D2012/(1-'Avoided Electric Costs 2020'!$X$21),"")))</f>
        <v>0</v>
      </c>
      <c r="Q2012" s="546">
        <f>IF(E2012="",0,IF($B$3="NYSEG",E2012/(1-'Avoided Natural Gas Costs 2020'!$J$34),IF($B$3="RG&amp;E",E2012/(1-'Avoided Natural Gas Costs 2020'!$K$34),"")))</f>
        <v>0</v>
      </c>
      <c r="R2012" s="233" t="str">
        <f>IFERROR(IF(P2012*'BCA Inputs'!$C$1+Q2012*'BCA Inputs'!$C$2+F2012*'BCA Inputs'!$C$2+G2012*'BCA Inputs'!$C$2=0,"",P2012*'BCA Inputs'!$C$1+Q2012*'BCA Inputs'!$C$2+F2012*'BCA Inputs'!$C$2+G2012*'BCA Inputs'!$C$2),"")</f>
        <v/>
      </c>
      <c r="S2012" s="181" t="str">
        <f t="shared" si="310"/>
        <v/>
      </c>
      <c r="T2012" s="181" t="str">
        <f>IFERROR(IF($B$3="NYSEG",(INDEX('BCA Inputs'!$N$14:$N$54,MATCH(I2012,'BCA Inputs'!$M$14:$M$54,0))*P2012+INDEX('BCA Inputs'!$O$14:$O$54,MATCH(I2012,'BCA Inputs'!$M$14:$M$54,0))*O2012+INDEX('BCA Inputs'!P:P,MATCH(I2012,'BCA Inputs'!M:M,0))*Q2012+INDEX('BCA Inputs'!Q:Q,MATCH(I2012,'BCA Inputs'!M:M,0))*F2012+INDEX('BCA Inputs'!R:R,MATCH(I2012,'BCA Inputs'!M:M,0))*G2012)+L2012+N2012,IF($B$3="RG&amp;E",(INDEX('BCA Inputs'!$AX$14:$AX$54,MATCH(I2012,'BCA Inputs'!$AW$14:$AW$54,0))*P2012+INDEX('BCA Inputs'!$AY$14:$AY$54,MATCH(I2012,'BCA Inputs'!$AW$14:$AW$54,0))*O2012+INDEX('BCA Inputs'!$AZ$14:$AZ$54,MATCH(I2012,'BCA Inputs'!$AW$14:$AW$54,0))*Q2012+INDEX('BCA Inputs'!$BA$14:$BA$54,MATCH(I2012,'BCA Inputs'!$AW$14:$AW$54,0))*F2012+INDEX('BCA Inputs'!$BB$14:$BB$54,MATCH(I2012,'BCA Inputs'!$AW$14:$AW$54,0))*G2012)+L2012+N2012,"")),"")</f>
        <v/>
      </c>
      <c r="U2012" s="234" t="str">
        <f t="shared" si="311"/>
        <v/>
      </c>
      <c r="V2012" s="234" t="str">
        <f t="shared" si="312"/>
        <v/>
      </c>
      <c r="W2012" s="234" t="str">
        <f t="shared" si="313"/>
        <v/>
      </c>
      <c r="Y2012" s="235" t="str">
        <f t="shared" si="314"/>
        <v/>
      </c>
      <c r="Z2012" s="236" t="str">
        <f>IFERROR(IF($B$3="NYSEG",INDEX('BCA Inputs'!$X$14:$X$54,MATCH(I2012,'BCA Inputs'!$M$14:$M$54,0))*P2012+INDEX('BCA Inputs'!$Y$14:$Y$54,MATCH(I2012,'BCA Inputs'!$M$14:$M$54,0))*O2012+INDEX('BCA Inputs'!$Z$14:$Z$54,MATCH(I2012,'BCA Inputs'!$M$14:$M$54,0))*Q2012+INDEX('BCA Inputs'!$AA$14:$AA$54,MATCH(I2012,'BCA Inputs'!$M$14:$M$54,0))*F2012+INDEX('BCA Inputs'!$AB$14:$AB$54,MATCH(I2012,'BCA Inputs'!$M$14:$M$54,0))*G2012,IF($B$3="RG&amp;E",INDEX('BCA Inputs'!$BG$14:$BG$54,MATCH(I2012,'BCA Inputs'!$AW$14:$AW$54,0))*P2012+INDEX('BCA Inputs'!$BH$14:$BH$54,MATCH(I2012,'BCA Inputs'!$AW$14:$AW$54,0))*O2012+INDEX('BCA Inputs'!$BI$14:$BI$54,MATCH(I2012,'BCA Inputs'!$AW$14:$AW$54,0))*Q2012+INDEX('BCA Inputs'!$BJ$14:$BJ$54,MATCH(I2012,'BCA Inputs'!$AW$14:$AW$54,0))*F2012+INDEX('BCA Inputs'!$BK$14:$BK$54,MATCH(I2012,'BCA Inputs'!$AW$14:$AW$54,0))*G2012,"")),"")</f>
        <v/>
      </c>
      <c r="AA2012" s="237" t="str">
        <f t="shared" si="315"/>
        <v/>
      </c>
      <c r="AC2012" s="238" t="str">
        <f>IFERROR((K2012+R2012)+IF($B$3="NYSEG",INDEX('BCA Inputs'!$AI$14:$AI$54,MATCH(I2012,'BCA Inputs'!$M$14:$M$54,0))*P2012+INDEX('BCA Inputs'!$AJ$14:$AJ$54,MATCH(I2012,'BCA Inputs'!$M$14:$M$54,0))*Q2012,IF($B$3="RG&amp;E",INDEX('BCA Inputs'!$BR$14:$BR$54,MATCH(I2012,'BCA Inputs'!$AW$14:$AW$54,0))*P2012+INDEX('BCA Inputs'!$BS$14:$BS$54,MATCH(I2012,'BCA Inputs'!$AW$14:$AW$54,0))*Q2012,"")),"")</f>
        <v/>
      </c>
      <c r="AD2012" s="181" t="str">
        <f>IFERROR(IF($B$3="NYSEG",INDEX('BCA Inputs'!$AD$14:$AD$54,MATCH(I2012,'BCA Inputs'!$M$14:$M$54,0))*P2012+INDEX('BCA Inputs'!$AE$14:$AE$54,MATCH(I2012,'BCA Inputs'!$M$14:$M$54,0))*O2012+INDEX('BCA Inputs'!$AF$14:$AF$54,MATCH(I2012,'BCA Inputs'!$M$14:$M$54,0))*Q2012+INDEX('BCA Inputs'!$AG$14:$AG$54,MATCH(I2012,'BCA Inputs'!$M$14:$M$54,0))*F2012+INDEX('BCA Inputs'!$AH$14:$AH$54,MATCH(I2012,'BCA Inputs'!$M$14:$M$54,0))*G2012,IF($B$3="RG&amp;E",INDEX('BCA Inputs'!$BM$14:$BM$54,MATCH(I2012,'BCA Inputs'!$AW$14:$AW$54,0))*P2012+INDEX('BCA Inputs'!$BN$14:$BN$54,MATCH(I2012,'BCA Inputs'!$AW$14:$AW$54,0))*O2012+INDEX('BCA Inputs'!$BO$14:$BO$54,MATCH(I2012,'BCA Inputs'!$AW$14:$AW$54,0))*Q2012+INDEX('BCA Inputs'!$BP$14:$BP$54,MATCH(I2012,'BCA Inputs'!$AW$14:$AW$54,0))*F2012+INDEX('BCA Inputs'!$BQ$14:$BQ$54,MATCH(I2012,'BCA Inputs'!$AW$14:$AW$54,0))*G2012,"")),"")</f>
        <v/>
      </c>
      <c r="AE2012" s="237" t="str">
        <f t="shared" si="316"/>
        <v/>
      </c>
      <c r="AF2012" s="198">
        <f t="shared" si="318"/>
        <v>0</v>
      </c>
      <c r="AG2012" s="239">
        <f t="shared" si="319"/>
        <v>0</v>
      </c>
    </row>
    <row r="2013" spans="1:33">
      <c r="A2013" s="228"/>
      <c r="B2013" s="176"/>
      <c r="C2013" s="229"/>
      <c r="D2013" s="230"/>
      <c r="E2013" s="230"/>
      <c r="F2013" s="230"/>
      <c r="G2013" s="230"/>
      <c r="H2013" s="231"/>
      <c r="I2013" s="231"/>
      <c r="J2013" s="232"/>
      <c r="K2013" s="232"/>
      <c r="L2013" s="232"/>
      <c r="M2013" s="181">
        <f t="shared" si="317"/>
        <v>0</v>
      </c>
      <c r="N2013" s="181">
        <f>IF(H2013="",0,H2013*I2013*'Avoided Water Savings Cost'!$C$16)</f>
        <v>0</v>
      </c>
      <c r="O2013" s="545">
        <f>IF(C2013="",0,IF($B$3="NYSEG",C2013/(1-'Avoided Electric Costs 2020'!$W$21),IF($B$3="RG&amp;E",C2013/(1-'Avoided Electric Costs 2020'!$X$21),"")))</f>
        <v>0</v>
      </c>
      <c r="P2013" s="546">
        <f>IF(D2013="",0,IF($B$3="NYSEG",D2013/(1-'Avoided Electric Costs 2020'!$W$21),IF($B$3="RG&amp;E",D2013/(1-'Avoided Electric Costs 2020'!$X$21),"")))</f>
        <v>0</v>
      </c>
      <c r="Q2013" s="546">
        <f>IF(E2013="",0,IF($B$3="NYSEG",E2013/(1-'Avoided Natural Gas Costs 2020'!$J$34),IF($B$3="RG&amp;E",E2013/(1-'Avoided Natural Gas Costs 2020'!$K$34),"")))</f>
        <v>0</v>
      </c>
      <c r="R2013" s="233" t="str">
        <f>IFERROR(IF(P2013*'BCA Inputs'!$C$1+Q2013*'BCA Inputs'!$C$2+F2013*'BCA Inputs'!$C$2+G2013*'BCA Inputs'!$C$2=0,"",P2013*'BCA Inputs'!$C$1+Q2013*'BCA Inputs'!$C$2+F2013*'BCA Inputs'!$C$2+G2013*'BCA Inputs'!$C$2),"")</f>
        <v/>
      </c>
      <c r="S2013" s="181" t="str">
        <f t="shared" si="310"/>
        <v/>
      </c>
      <c r="T2013" s="181" t="str">
        <f>IFERROR(IF($B$3="NYSEG",(INDEX('BCA Inputs'!$N$14:$N$54,MATCH(I2013,'BCA Inputs'!$M$14:$M$54,0))*P2013+INDEX('BCA Inputs'!$O$14:$O$54,MATCH(I2013,'BCA Inputs'!$M$14:$M$54,0))*O2013+INDEX('BCA Inputs'!P:P,MATCH(I2013,'BCA Inputs'!M:M,0))*Q2013+INDEX('BCA Inputs'!Q:Q,MATCH(I2013,'BCA Inputs'!M:M,0))*F2013+INDEX('BCA Inputs'!R:R,MATCH(I2013,'BCA Inputs'!M:M,0))*G2013)+L2013+N2013,IF($B$3="RG&amp;E",(INDEX('BCA Inputs'!$AX$14:$AX$54,MATCH(I2013,'BCA Inputs'!$AW$14:$AW$54,0))*P2013+INDEX('BCA Inputs'!$AY$14:$AY$54,MATCH(I2013,'BCA Inputs'!$AW$14:$AW$54,0))*O2013+INDEX('BCA Inputs'!$AZ$14:$AZ$54,MATCH(I2013,'BCA Inputs'!$AW$14:$AW$54,0))*Q2013+INDEX('BCA Inputs'!$BA$14:$BA$54,MATCH(I2013,'BCA Inputs'!$AW$14:$AW$54,0))*F2013+INDEX('BCA Inputs'!$BB$14:$BB$54,MATCH(I2013,'BCA Inputs'!$AW$14:$AW$54,0))*G2013)+L2013+N2013,"")),"")</f>
        <v/>
      </c>
      <c r="U2013" s="234" t="str">
        <f t="shared" si="311"/>
        <v/>
      </c>
      <c r="V2013" s="234" t="str">
        <f t="shared" si="312"/>
        <v/>
      </c>
      <c r="W2013" s="234" t="str">
        <f t="shared" si="313"/>
        <v/>
      </c>
      <c r="Y2013" s="235" t="str">
        <f t="shared" si="314"/>
        <v/>
      </c>
      <c r="Z2013" s="236" t="str">
        <f>IFERROR(IF($B$3="NYSEG",INDEX('BCA Inputs'!$X$14:$X$54,MATCH(I2013,'BCA Inputs'!$M$14:$M$54,0))*P2013+INDEX('BCA Inputs'!$Y$14:$Y$54,MATCH(I2013,'BCA Inputs'!$M$14:$M$54,0))*O2013+INDEX('BCA Inputs'!$Z$14:$Z$54,MATCH(I2013,'BCA Inputs'!$M$14:$M$54,0))*Q2013+INDEX('BCA Inputs'!$AA$14:$AA$54,MATCH(I2013,'BCA Inputs'!$M$14:$M$54,0))*F2013+INDEX('BCA Inputs'!$AB$14:$AB$54,MATCH(I2013,'BCA Inputs'!$M$14:$M$54,0))*G2013,IF($B$3="RG&amp;E",INDEX('BCA Inputs'!$BG$14:$BG$54,MATCH(I2013,'BCA Inputs'!$AW$14:$AW$54,0))*P2013+INDEX('BCA Inputs'!$BH$14:$BH$54,MATCH(I2013,'BCA Inputs'!$AW$14:$AW$54,0))*O2013+INDEX('BCA Inputs'!$BI$14:$BI$54,MATCH(I2013,'BCA Inputs'!$AW$14:$AW$54,0))*Q2013+INDEX('BCA Inputs'!$BJ$14:$BJ$54,MATCH(I2013,'BCA Inputs'!$AW$14:$AW$54,0))*F2013+INDEX('BCA Inputs'!$BK$14:$BK$54,MATCH(I2013,'BCA Inputs'!$AW$14:$AW$54,0))*G2013,"")),"")</f>
        <v/>
      </c>
      <c r="AA2013" s="237" t="str">
        <f t="shared" si="315"/>
        <v/>
      </c>
      <c r="AC2013" s="238" t="str">
        <f>IFERROR((K2013+R2013)+IF($B$3="NYSEG",INDEX('BCA Inputs'!$AI$14:$AI$54,MATCH(I2013,'BCA Inputs'!$M$14:$M$54,0))*P2013+INDEX('BCA Inputs'!$AJ$14:$AJ$54,MATCH(I2013,'BCA Inputs'!$M$14:$M$54,0))*Q2013,IF($B$3="RG&amp;E",INDEX('BCA Inputs'!$BR$14:$BR$54,MATCH(I2013,'BCA Inputs'!$AW$14:$AW$54,0))*P2013+INDEX('BCA Inputs'!$BS$14:$BS$54,MATCH(I2013,'BCA Inputs'!$AW$14:$AW$54,0))*Q2013,"")),"")</f>
        <v/>
      </c>
      <c r="AD2013" s="181" t="str">
        <f>IFERROR(IF($B$3="NYSEG",INDEX('BCA Inputs'!$AD$14:$AD$54,MATCH(I2013,'BCA Inputs'!$M$14:$M$54,0))*P2013+INDEX('BCA Inputs'!$AE$14:$AE$54,MATCH(I2013,'BCA Inputs'!$M$14:$M$54,0))*O2013+INDEX('BCA Inputs'!$AF$14:$AF$54,MATCH(I2013,'BCA Inputs'!$M$14:$M$54,0))*Q2013+INDEX('BCA Inputs'!$AG$14:$AG$54,MATCH(I2013,'BCA Inputs'!$M$14:$M$54,0))*F2013+INDEX('BCA Inputs'!$AH$14:$AH$54,MATCH(I2013,'BCA Inputs'!$M$14:$M$54,0))*G2013,IF($B$3="RG&amp;E",INDEX('BCA Inputs'!$BM$14:$BM$54,MATCH(I2013,'BCA Inputs'!$AW$14:$AW$54,0))*P2013+INDEX('BCA Inputs'!$BN$14:$BN$54,MATCH(I2013,'BCA Inputs'!$AW$14:$AW$54,0))*O2013+INDEX('BCA Inputs'!$BO$14:$BO$54,MATCH(I2013,'BCA Inputs'!$AW$14:$AW$54,0))*Q2013+INDEX('BCA Inputs'!$BP$14:$BP$54,MATCH(I2013,'BCA Inputs'!$AW$14:$AW$54,0))*F2013+INDEX('BCA Inputs'!$BQ$14:$BQ$54,MATCH(I2013,'BCA Inputs'!$AW$14:$AW$54,0))*G2013,"")),"")</f>
        <v/>
      </c>
      <c r="AE2013" s="237" t="str">
        <f t="shared" si="316"/>
        <v/>
      </c>
      <c r="AF2013" s="198">
        <f t="shared" si="318"/>
        <v>0</v>
      </c>
      <c r="AG2013" s="239">
        <f t="shared" si="319"/>
        <v>0</v>
      </c>
    </row>
    <row r="2014" spans="1:33">
      <c r="A2014" s="228"/>
      <c r="B2014" s="176"/>
      <c r="C2014" s="229"/>
      <c r="D2014" s="230"/>
      <c r="E2014" s="230"/>
      <c r="F2014" s="230"/>
      <c r="G2014" s="230"/>
      <c r="H2014" s="231"/>
      <c r="I2014" s="231"/>
      <c r="J2014" s="232"/>
      <c r="K2014" s="232"/>
      <c r="L2014" s="232"/>
      <c r="M2014" s="181">
        <f t="shared" si="317"/>
        <v>0</v>
      </c>
      <c r="N2014" s="181">
        <f>IF(H2014="",0,H2014*I2014*'Avoided Water Savings Cost'!$C$16)</f>
        <v>0</v>
      </c>
      <c r="O2014" s="545">
        <f>IF(C2014="",0,IF($B$3="NYSEG",C2014/(1-'Avoided Electric Costs 2020'!$W$21),IF($B$3="RG&amp;E",C2014/(1-'Avoided Electric Costs 2020'!$X$21),"")))</f>
        <v>0</v>
      </c>
      <c r="P2014" s="546">
        <f>IF(D2014="",0,IF($B$3="NYSEG",D2014/(1-'Avoided Electric Costs 2020'!$W$21),IF($B$3="RG&amp;E",D2014/(1-'Avoided Electric Costs 2020'!$X$21),"")))</f>
        <v>0</v>
      </c>
      <c r="Q2014" s="546">
        <f>IF(E2014="",0,IF($B$3="NYSEG",E2014/(1-'Avoided Natural Gas Costs 2020'!$J$34),IF($B$3="RG&amp;E",E2014/(1-'Avoided Natural Gas Costs 2020'!$K$34),"")))</f>
        <v>0</v>
      </c>
      <c r="R2014" s="233" t="str">
        <f>IFERROR(IF(P2014*'BCA Inputs'!$C$1+Q2014*'BCA Inputs'!$C$2+F2014*'BCA Inputs'!$C$2+G2014*'BCA Inputs'!$C$2=0,"",P2014*'BCA Inputs'!$C$1+Q2014*'BCA Inputs'!$C$2+F2014*'BCA Inputs'!$C$2+G2014*'BCA Inputs'!$C$2),"")</f>
        <v/>
      </c>
      <c r="S2014" s="181" t="str">
        <f t="shared" si="310"/>
        <v/>
      </c>
      <c r="T2014" s="181" t="str">
        <f>IFERROR(IF($B$3="NYSEG",(INDEX('BCA Inputs'!$N$14:$N$54,MATCH(I2014,'BCA Inputs'!$M$14:$M$54,0))*P2014+INDEX('BCA Inputs'!$O$14:$O$54,MATCH(I2014,'BCA Inputs'!$M$14:$M$54,0))*O2014+INDEX('BCA Inputs'!P:P,MATCH(I2014,'BCA Inputs'!M:M,0))*Q2014+INDEX('BCA Inputs'!Q:Q,MATCH(I2014,'BCA Inputs'!M:M,0))*F2014+INDEX('BCA Inputs'!R:R,MATCH(I2014,'BCA Inputs'!M:M,0))*G2014)+L2014+N2014,IF($B$3="RG&amp;E",(INDEX('BCA Inputs'!$AX$14:$AX$54,MATCH(I2014,'BCA Inputs'!$AW$14:$AW$54,0))*P2014+INDEX('BCA Inputs'!$AY$14:$AY$54,MATCH(I2014,'BCA Inputs'!$AW$14:$AW$54,0))*O2014+INDEX('BCA Inputs'!$AZ$14:$AZ$54,MATCH(I2014,'BCA Inputs'!$AW$14:$AW$54,0))*Q2014+INDEX('BCA Inputs'!$BA$14:$BA$54,MATCH(I2014,'BCA Inputs'!$AW$14:$AW$54,0))*F2014+INDEX('BCA Inputs'!$BB$14:$BB$54,MATCH(I2014,'BCA Inputs'!$AW$14:$AW$54,0))*G2014)+L2014+N2014,"")),"")</f>
        <v/>
      </c>
      <c r="U2014" s="234" t="str">
        <f t="shared" si="311"/>
        <v/>
      </c>
      <c r="V2014" s="234" t="str">
        <f t="shared" si="312"/>
        <v/>
      </c>
      <c r="W2014" s="234" t="str">
        <f t="shared" si="313"/>
        <v/>
      </c>
      <c r="Y2014" s="235" t="str">
        <f t="shared" si="314"/>
        <v/>
      </c>
      <c r="Z2014" s="236" t="str">
        <f>IFERROR(IF($B$3="NYSEG",INDEX('BCA Inputs'!$X$14:$X$54,MATCH(I2014,'BCA Inputs'!$M$14:$M$54,0))*P2014+INDEX('BCA Inputs'!$Y$14:$Y$54,MATCH(I2014,'BCA Inputs'!$M$14:$M$54,0))*O2014+INDEX('BCA Inputs'!$Z$14:$Z$54,MATCH(I2014,'BCA Inputs'!$M$14:$M$54,0))*Q2014+INDEX('BCA Inputs'!$AA$14:$AA$54,MATCH(I2014,'BCA Inputs'!$M$14:$M$54,0))*F2014+INDEX('BCA Inputs'!$AB$14:$AB$54,MATCH(I2014,'BCA Inputs'!$M$14:$M$54,0))*G2014,IF($B$3="RG&amp;E",INDEX('BCA Inputs'!$BG$14:$BG$54,MATCH(I2014,'BCA Inputs'!$AW$14:$AW$54,0))*P2014+INDEX('BCA Inputs'!$BH$14:$BH$54,MATCH(I2014,'BCA Inputs'!$AW$14:$AW$54,0))*O2014+INDEX('BCA Inputs'!$BI$14:$BI$54,MATCH(I2014,'BCA Inputs'!$AW$14:$AW$54,0))*Q2014+INDEX('BCA Inputs'!$BJ$14:$BJ$54,MATCH(I2014,'BCA Inputs'!$AW$14:$AW$54,0))*F2014+INDEX('BCA Inputs'!$BK$14:$BK$54,MATCH(I2014,'BCA Inputs'!$AW$14:$AW$54,0))*G2014,"")),"")</f>
        <v/>
      </c>
      <c r="AA2014" s="237" t="str">
        <f t="shared" si="315"/>
        <v/>
      </c>
      <c r="AC2014" s="238" t="str">
        <f>IFERROR((K2014+R2014)+IF($B$3="NYSEG",INDEX('BCA Inputs'!$AI$14:$AI$54,MATCH(I2014,'BCA Inputs'!$M$14:$M$54,0))*P2014+INDEX('BCA Inputs'!$AJ$14:$AJ$54,MATCH(I2014,'BCA Inputs'!$M$14:$M$54,0))*Q2014,IF($B$3="RG&amp;E",INDEX('BCA Inputs'!$BR$14:$BR$54,MATCH(I2014,'BCA Inputs'!$AW$14:$AW$54,0))*P2014+INDEX('BCA Inputs'!$BS$14:$BS$54,MATCH(I2014,'BCA Inputs'!$AW$14:$AW$54,0))*Q2014,"")),"")</f>
        <v/>
      </c>
      <c r="AD2014" s="181" t="str">
        <f>IFERROR(IF($B$3="NYSEG",INDEX('BCA Inputs'!$AD$14:$AD$54,MATCH(I2014,'BCA Inputs'!$M$14:$M$54,0))*P2014+INDEX('BCA Inputs'!$AE$14:$AE$54,MATCH(I2014,'BCA Inputs'!$M$14:$M$54,0))*O2014+INDEX('BCA Inputs'!$AF$14:$AF$54,MATCH(I2014,'BCA Inputs'!$M$14:$M$54,0))*Q2014+INDEX('BCA Inputs'!$AG$14:$AG$54,MATCH(I2014,'BCA Inputs'!$M$14:$M$54,0))*F2014+INDEX('BCA Inputs'!$AH$14:$AH$54,MATCH(I2014,'BCA Inputs'!$M$14:$M$54,0))*G2014,IF($B$3="RG&amp;E",INDEX('BCA Inputs'!$BM$14:$BM$54,MATCH(I2014,'BCA Inputs'!$AW$14:$AW$54,0))*P2014+INDEX('BCA Inputs'!$BN$14:$BN$54,MATCH(I2014,'BCA Inputs'!$AW$14:$AW$54,0))*O2014+INDEX('BCA Inputs'!$BO$14:$BO$54,MATCH(I2014,'BCA Inputs'!$AW$14:$AW$54,0))*Q2014+INDEX('BCA Inputs'!$BP$14:$BP$54,MATCH(I2014,'BCA Inputs'!$AW$14:$AW$54,0))*F2014+INDEX('BCA Inputs'!$BQ$14:$BQ$54,MATCH(I2014,'BCA Inputs'!$AW$14:$AW$54,0))*G2014,"")),"")</f>
        <v/>
      </c>
      <c r="AE2014" s="237" t="str">
        <f t="shared" si="316"/>
        <v/>
      </c>
      <c r="AF2014" s="198">
        <f t="shared" si="318"/>
        <v>0</v>
      </c>
      <c r="AG2014" s="239">
        <f t="shared" si="319"/>
        <v>0</v>
      </c>
    </row>
    <row r="2015" spans="1:33">
      <c r="A2015" s="228"/>
      <c r="B2015" s="176"/>
      <c r="C2015" s="229"/>
      <c r="D2015" s="230"/>
      <c r="E2015" s="230"/>
      <c r="F2015" s="230"/>
      <c r="G2015" s="230"/>
      <c r="H2015" s="231"/>
      <c r="I2015" s="231"/>
      <c r="J2015" s="232"/>
      <c r="K2015" s="232"/>
      <c r="L2015" s="232"/>
      <c r="M2015" s="181">
        <f t="shared" si="317"/>
        <v>0</v>
      </c>
      <c r="N2015" s="181">
        <f>IF(H2015="",0,H2015*I2015*'Avoided Water Savings Cost'!$C$16)</f>
        <v>0</v>
      </c>
      <c r="O2015" s="545">
        <f>IF(C2015="",0,IF($B$3="NYSEG",C2015/(1-'Avoided Electric Costs 2020'!$W$21),IF($B$3="RG&amp;E",C2015/(1-'Avoided Electric Costs 2020'!$X$21),"")))</f>
        <v>0</v>
      </c>
      <c r="P2015" s="546">
        <f>IF(D2015="",0,IF($B$3="NYSEG",D2015/(1-'Avoided Electric Costs 2020'!$W$21),IF($B$3="RG&amp;E",D2015/(1-'Avoided Electric Costs 2020'!$X$21),"")))</f>
        <v>0</v>
      </c>
      <c r="Q2015" s="546">
        <f>IF(E2015="",0,IF($B$3="NYSEG",E2015/(1-'Avoided Natural Gas Costs 2020'!$J$34),IF($B$3="RG&amp;E",E2015/(1-'Avoided Natural Gas Costs 2020'!$K$34),"")))</f>
        <v>0</v>
      </c>
      <c r="R2015" s="233" t="str">
        <f>IFERROR(IF(P2015*'BCA Inputs'!$C$1+Q2015*'BCA Inputs'!$C$2+F2015*'BCA Inputs'!$C$2+G2015*'BCA Inputs'!$C$2=0,"",P2015*'BCA Inputs'!$C$1+Q2015*'BCA Inputs'!$C$2+F2015*'BCA Inputs'!$C$2+G2015*'BCA Inputs'!$C$2),"")</f>
        <v/>
      </c>
      <c r="S2015" s="181" t="str">
        <f t="shared" si="310"/>
        <v/>
      </c>
      <c r="T2015" s="181" t="str">
        <f>IFERROR(IF($B$3="NYSEG",(INDEX('BCA Inputs'!$N$14:$N$54,MATCH(I2015,'BCA Inputs'!$M$14:$M$54,0))*P2015+INDEX('BCA Inputs'!$O$14:$O$54,MATCH(I2015,'BCA Inputs'!$M$14:$M$54,0))*O2015+INDEX('BCA Inputs'!P:P,MATCH(I2015,'BCA Inputs'!M:M,0))*Q2015+INDEX('BCA Inputs'!Q:Q,MATCH(I2015,'BCA Inputs'!M:M,0))*F2015+INDEX('BCA Inputs'!R:R,MATCH(I2015,'BCA Inputs'!M:M,0))*G2015)+L2015+N2015,IF($B$3="RG&amp;E",(INDEX('BCA Inputs'!$AX$14:$AX$54,MATCH(I2015,'BCA Inputs'!$AW$14:$AW$54,0))*P2015+INDEX('BCA Inputs'!$AY$14:$AY$54,MATCH(I2015,'BCA Inputs'!$AW$14:$AW$54,0))*O2015+INDEX('BCA Inputs'!$AZ$14:$AZ$54,MATCH(I2015,'BCA Inputs'!$AW$14:$AW$54,0))*Q2015+INDEX('BCA Inputs'!$BA$14:$BA$54,MATCH(I2015,'BCA Inputs'!$AW$14:$AW$54,0))*F2015+INDEX('BCA Inputs'!$BB$14:$BB$54,MATCH(I2015,'BCA Inputs'!$AW$14:$AW$54,0))*G2015)+L2015+N2015,"")),"")</f>
        <v/>
      </c>
      <c r="U2015" s="234" t="str">
        <f t="shared" si="311"/>
        <v/>
      </c>
      <c r="V2015" s="234" t="str">
        <f t="shared" si="312"/>
        <v/>
      </c>
      <c r="W2015" s="234" t="str">
        <f t="shared" si="313"/>
        <v/>
      </c>
      <c r="Y2015" s="235" t="str">
        <f t="shared" si="314"/>
        <v/>
      </c>
      <c r="Z2015" s="236" t="str">
        <f>IFERROR(IF($B$3="NYSEG",INDEX('BCA Inputs'!$X$14:$X$54,MATCH(I2015,'BCA Inputs'!$M$14:$M$54,0))*P2015+INDEX('BCA Inputs'!$Y$14:$Y$54,MATCH(I2015,'BCA Inputs'!$M$14:$M$54,0))*O2015+INDEX('BCA Inputs'!$Z$14:$Z$54,MATCH(I2015,'BCA Inputs'!$M$14:$M$54,0))*Q2015+INDEX('BCA Inputs'!$AA$14:$AA$54,MATCH(I2015,'BCA Inputs'!$M$14:$M$54,0))*F2015+INDEX('BCA Inputs'!$AB$14:$AB$54,MATCH(I2015,'BCA Inputs'!$M$14:$M$54,0))*G2015,IF($B$3="RG&amp;E",INDEX('BCA Inputs'!$BG$14:$BG$54,MATCH(I2015,'BCA Inputs'!$AW$14:$AW$54,0))*P2015+INDEX('BCA Inputs'!$BH$14:$BH$54,MATCH(I2015,'BCA Inputs'!$AW$14:$AW$54,0))*O2015+INDEX('BCA Inputs'!$BI$14:$BI$54,MATCH(I2015,'BCA Inputs'!$AW$14:$AW$54,0))*Q2015+INDEX('BCA Inputs'!$BJ$14:$BJ$54,MATCH(I2015,'BCA Inputs'!$AW$14:$AW$54,0))*F2015+INDEX('BCA Inputs'!$BK$14:$BK$54,MATCH(I2015,'BCA Inputs'!$AW$14:$AW$54,0))*G2015,"")),"")</f>
        <v/>
      </c>
      <c r="AA2015" s="237" t="str">
        <f t="shared" si="315"/>
        <v/>
      </c>
      <c r="AC2015" s="238" t="str">
        <f>IFERROR((K2015+R2015)+IF($B$3="NYSEG",INDEX('BCA Inputs'!$AI$14:$AI$54,MATCH(I2015,'BCA Inputs'!$M$14:$M$54,0))*P2015+INDEX('BCA Inputs'!$AJ$14:$AJ$54,MATCH(I2015,'BCA Inputs'!$M$14:$M$54,0))*Q2015,IF($B$3="RG&amp;E",INDEX('BCA Inputs'!$BR$14:$BR$54,MATCH(I2015,'BCA Inputs'!$AW$14:$AW$54,0))*P2015+INDEX('BCA Inputs'!$BS$14:$BS$54,MATCH(I2015,'BCA Inputs'!$AW$14:$AW$54,0))*Q2015,"")),"")</f>
        <v/>
      </c>
      <c r="AD2015" s="181" t="str">
        <f>IFERROR(IF($B$3="NYSEG",INDEX('BCA Inputs'!$AD$14:$AD$54,MATCH(I2015,'BCA Inputs'!$M$14:$M$54,0))*P2015+INDEX('BCA Inputs'!$AE$14:$AE$54,MATCH(I2015,'BCA Inputs'!$M$14:$M$54,0))*O2015+INDEX('BCA Inputs'!$AF$14:$AF$54,MATCH(I2015,'BCA Inputs'!$M$14:$M$54,0))*Q2015+INDEX('BCA Inputs'!$AG$14:$AG$54,MATCH(I2015,'BCA Inputs'!$M$14:$M$54,0))*F2015+INDEX('BCA Inputs'!$AH$14:$AH$54,MATCH(I2015,'BCA Inputs'!$M$14:$M$54,0))*G2015,IF($B$3="RG&amp;E",INDEX('BCA Inputs'!$BM$14:$BM$54,MATCH(I2015,'BCA Inputs'!$AW$14:$AW$54,0))*P2015+INDEX('BCA Inputs'!$BN$14:$BN$54,MATCH(I2015,'BCA Inputs'!$AW$14:$AW$54,0))*O2015+INDEX('BCA Inputs'!$BO$14:$BO$54,MATCH(I2015,'BCA Inputs'!$AW$14:$AW$54,0))*Q2015+INDEX('BCA Inputs'!$BP$14:$BP$54,MATCH(I2015,'BCA Inputs'!$AW$14:$AW$54,0))*F2015+INDEX('BCA Inputs'!$BQ$14:$BQ$54,MATCH(I2015,'BCA Inputs'!$AW$14:$AW$54,0))*G2015,"")),"")</f>
        <v/>
      </c>
      <c r="AE2015" s="237" t="str">
        <f t="shared" si="316"/>
        <v/>
      </c>
      <c r="AF2015" s="198">
        <f t="shared" si="318"/>
        <v>0</v>
      </c>
      <c r="AG2015" s="239">
        <f t="shared" si="319"/>
        <v>0</v>
      </c>
    </row>
    <row r="2016" spans="1:33">
      <c r="A2016" s="228"/>
      <c r="B2016" s="176"/>
      <c r="C2016" s="229"/>
      <c r="D2016" s="230"/>
      <c r="E2016" s="230"/>
      <c r="F2016" s="230"/>
      <c r="G2016" s="230"/>
      <c r="H2016" s="231"/>
      <c r="I2016" s="231"/>
      <c r="J2016" s="232"/>
      <c r="K2016" s="232"/>
      <c r="L2016" s="232"/>
      <c r="M2016" s="181">
        <f t="shared" si="317"/>
        <v>0</v>
      </c>
      <c r="N2016" s="181">
        <f>IF(H2016="",0,H2016*I2016*'Avoided Water Savings Cost'!$C$16)</f>
        <v>0</v>
      </c>
      <c r="O2016" s="545">
        <f>IF(C2016="",0,IF($B$3="NYSEG",C2016/(1-'Avoided Electric Costs 2020'!$W$21),IF($B$3="RG&amp;E",C2016/(1-'Avoided Electric Costs 2020'!$X$21),"")))</f>
        <v>0</v>
      </c>
      <c r="P2016" s="546">
        <f>IF(D2016="",0,IF($B$3="NYSEG",D2016/(1-'Avoided Electric Costs 2020'!$W$21),IF($B$3="RG&amp;E",D2016/(1-'Avoided Electric Costs 2020'!$X$21),"")))</f>
        <v>0</v>
      </c>
      <c r="Q2016" s="546">
        <f>IF(E2016="",0,IF($B$3="NYSEG",E2016/(1-'Avoided Natural Gas Costs 2020'!$J$34),IF($B$3="RG&amp;E",E2016/(1-'Avoided Natural Gas Costs 2020'!$K$34),"")))</f>
        <v>0</v>
      </c>
      <c r="R2016" s="233" t="str">
        <f>IFERROR(IF(P2016*'BCA Inputs'!$C$1+Q2016*'BCA Inputs'!$C$2+F2016*'BCA Inputs'!$C$2+G2016*'BCA Inputs'!$C$2=0,"",P2016*'BCA Inputs'!$C$1+Q2016*'BCA Inputs'!$C$2+F2016*'BCA Inputs'!$C$2+G2016*'BCA Inputs'!$C$2),"")</f>
        <v/>
      </c>
      <c r="S2016" s="181" t="str">
        <f t="shared" si="310"/>
        <v/>
      </c>
      <c r="T2016" s="181" t="str">
        <f>IFERROR(IF($B$3="NYSEG",(INDEX('BCA Inputs'!$N$14:$N$54,MATCH(I2016,'BCA Inputs'!$M$14:$M$54,0))*P2016+INDEX('BCA Inputs'!$O$14:$O$54,MATCH(I2016,'BCA Inputs'!$M$14:$M$54,0))*O2016+INDEX('BCA Inputs'!P:P,MATCH(I2016,'BCA Inputs'!M:M,0))*Q2016+INDEX('BCA Inputs'!Q:Q,MATCH(I2016,'BCA Inputs'!M:M,0))*F2016+INDEX('BCA Inputs'!R:R,MATCH(I2016,'BCA Inputs'!M:M,0))*G2016)+L2016+N2016,IF($B$3="RG&amp;E",(INDEX('BCA Inputs'!$AX$14:$AX$54,MATCH(I2016,'BCA Inputs'!$AW$14:$AW$54,0))*P2016+INDEX('BCA Inputs'!$AY$14:$AY$54,MATCH(I2016,'BCA Inputs'!$AW$14:$AW$54,0))*O2016+INDEX('BCA Inputs'!$AZ$14:$AZ$54,MATCH(I2016,'BCA Inputs'!$AW$14:$AW$54,0))*Q2016+INDEX('BCA Inputs'!$BA$14:$BA$54,MATCH(I2016,'BCA Inputs'!$AW$14:$AW$54,0))*F2016+INDEX('BCA Inputs'!$BB$14:$BB$54,MATCH(I2016,'BCA Inputs'!$AW$14:$AW$54,0))*G2016)+L2016+N2016,"")),"")</f>
        <v/>
      </c>
      <c r="U2016" s="234" t="str">
        <f t="shared" si="311"/>
        <v/>
      </c>
      <c r="V2016" s="234" t="str">
        <f t="shared" si="312"/>
        <v/>
      </c>
      <c r="W2016" s="234" t="str">
        <f t="shared" si="313"/>
        <v/>
      </c>
      <c r="Y2016" s="235" t="str">
        <f t="shared" si="314"/>
        <v/>
      </c>
      <c r="Z2016" s="236" t="str">
        <f>IFERROR(IF($B$3="NYSEG",INDEX('BCA Inputs'!$X$14:$X$54,MATCH(I2016,'BCA Inputs'!$M$14:$M$54,0))*P2016+INDEX('BCA Inputs'!$Y$14:$Y$54,MATCH(I2016,'BCA Inputs'!$M$14:$M$54,0))*O2016+INDEX('BCA Inputs'!$Z$14:$Z$54,MATCH(I2016,'BCA Inputs'!$M$14:$M$54,0))*Q2016+INDEX('BCA Inputs'!$AA$14:$AA$54,MATCH(I2016,'BCA Inputs'!$M$14:$M$54,0))*F2016+INDEX('BCA Inputs'!$AB$14:$AB$54,MATCH(I2016,'BCA Inputs'!$M$14:$M$54,0))*G2016,IF($B$3="RG&amp;E",INDEX('BCA Inputs'!$BG$14:$BG$54,MATCH(I2016,'BCA Inputs'!$AW$14:$AW$54,0))*P2016+INDEX('BCA Inputs'!$BH$14:$BH$54,MATCH(I2016,'BCA Inputs'!$AW$14:$AW$54,0))*O2016+INDEX('BCA Inputs'!$BI$14:$BI$54,MATCH(I2016,'BCA Inputs'!$AW$14:$AW$54,0))*Q2016+INDEX('BCA Inputs'!$BJ$14:$BJ$54,MATCH(I2016,'BCA Inputs'!$AW$14:$AW$54,0))*F2016+INDEX('BCA Inputs'!$BK$14:$BK$54,MATCH(I2016,'BCA Inputs'!$AW$14:$AW$54,0))*G2016,"")),"")</f>
        <v/>
      </c>
      <c r="AA2016" s="237" t="str">
        <f t="shared" si="315"/>
        <v/>
      </c>
      <c r="AC2016" s="238" t="str">
        <f>IFERROR((K2016+R2016)+IF($B$3="NYSEG",INDEX('BCA Inputs'!$AI$14:$AI$54,MATCH(I2016,'BCA Inputs'!$M$14:$M$54,0))*P2016+INDEX('BCA Inputs'!$AJ$14:$AJ$54,MATCH(I2016,'BCA Inputs'!$M$14:$M$54,0))*Q2016,IF($B$3="RG&amp;E",INDEX('BCA Inputs'!$BR$14:$BR$54,MATCH(I2016,'BCA Inputs'!$AW$14:$AW$54,0))*P2016+INDEX('BCA Inputs'!$BS$14:$BS$54,MATCH(I2016,'BCA Inputs'!$AW$14:$AW$54,0))*Q2016,"")),"")</f>
        <v/>
      </c>
      <c r="AD2016" s="181" t="str">
        <f>IFERROR(IF($B$3="NYSEG",INDEX('BCA Inputs'!$AD$14:$AD$54,MATCH(I2016,'BCA Inputs'!$M$14:$M$54,0))*P2016+INDEX('BCA Inputs'!$AE$14:$AE$54,MATCH(I2016,'BCA Inputs'!$M$14:$M$54,0))*O2016+INDEX('BCA Inputs'!$AF$14:$AF$54,MATCH(I2016,'BCA Inputs'!$M$14:$M$54,0))*Q2016+INDEX('BCA Inputs'!$AG$14:$AG$54,MATCH(I2016,'BCA Inputs'!$M$14:$M$54,0))*F2016+INDEX('BCA Inputs'!$AH$14:$AH$54,MATCH(I2016,'BCA Inputs'!$M$14:$M$54,0))*G2016,IF($B$3="RG&amp;E",INDEX('BCA Inputs'!$BM$14:$BM$54,MATCH(I2016,'BCA Inputs'!$AW$14:$AW$54,0))*P2016+INDEX('BCA Inputs'!$BN$14:$BN$54,MATCH(I2016,'BCA Inputs'!$AW$14:$AW$54,0))*O2016+INDEX('BCA Inputs'!$BO$14:$BO$54,MATCH(I2016,'BCA Inputs'!$AW$14:$AW$54,0))*Q2016+INDEX('BCA Inputs'!$BP$14:$BP$54,MATCH(I2016,'BCA Inputs'!$AW$14:$AW$54,0))*F2016+INDEX('BCA Inputs'!$BQ$14:$BQ$54,MATCH(I2016,'BCA Inputs'!$AW$14:$AW$54,0))*G2016,"")),"")</f>
        <v/>
      </c>
      <c r="AE2016" s="237" t="str">
        <f t="shared" si="316"/>
        <v/>
      </c>
      <c r="AF2016" s="198">
        <f t="shared" si="318"/>
        <v>0</v>
      </c>
      <c r="AG2016" s="239">
        <f t="shared" si="319"/>
        <v>0</v>
      </c>
    </row>
    <row r="2017" spans="1:33">
      <c r="A2017" s="228"/>
      <c r="B2017" s="176"/>
      <c r="C2017" s="229"/>
      <c r="D2017" s="230"/>
      <c r="E2017" s="230"/>
      <c r="F2017" s="230"/>
      <c r="G2017" s="230"/>
      <c r="H2017" s="231"/>
      <c r="I2017" s="231"/>
      <c r="J2017" s="232"/>
      <c r="K2017" s="232"/>
      <c r="L2017" s="232"/>
      <c r="M2017" s="181">
        <f t="shared" si="317"/>
        <v>0</v>
      </c>
      <c r="N2017" s="181">
        <f>IF(H2017="",0,H2017*I2017*'Avoided Water Savings Cost'!$C$16)</f>
        <v>0</v>
      </c>
      <c r="O2017" s="545">
        <f>IF(C2017="",0,IF($B$3="NYSEG",C2017/(1-'Avoided Electric Costs 2020'!$W$21),IF($B$3="RG&amp;E",C2017/(1-'Avoided Electric Costs 2020'!$X$21),"")))</f>
        <v>0</v>
      </c>
      <c r="P2017" s="546">
        <f>IF(D2017="",0,IF($B$3="NYSEG",D2017/(1-'Avoided Electric Costs 2020'!$W$21),IF($B$3="RG&amp;E",D2017/(1-'Avoided Electric Costs 2020'!$X$21),"")))</f>
        <v>0</v>
      </c>
      <c r="Q2017" s="546">
        <f>IF(E2017="",0,IF($B$3="NYSEG",E2017/(1-'Avoided Natural Gas Costs 2020'!$J$34),IF($B$3="RG&amp;E",E2017/(1-'Avoided Natural Gas Costs 2020'!$K$34),"")))</f>
        <v>0</v>
      </c>
      <c r="R2017" s="233" t="str">
        <f>IFERROR(IF(P2017*'BCA Inputs'!$C$1+Q2017*'BCA Inputs'!$C$2+F2017*'BCA Inputs'!$C$2+G2017*'BCA Inputs'!$C$2=0,"",P2017*'BCA Inputs'!$C$1+Q2017*'BCA Inputs'!$C$2+F2017*'BCA Inputs'!$C$2+G2017*'BCA Inputs'!$C$2),"")</f>
        <v/>
      </c>
      <c r="S2017" s="181" t="str">
        <f t="shared" si="310"/>
        <v/>
      </c>
      <c r="T2017" s="181" t="str">
        <f>IFERROR(IF($B$3="NYSEG",(INDEX('BCA Inputs'!$N$14:$N$54,MATCH(I2017,'BCA Inputs'!$M$14:$M$54,0))*P2017+INDEX('BCA Inputs'!$O$14:$O$54,MATCH(I2017,'BCA Inputs'!$M$14:$M$54,0))*O2017+INDEX('BCA Inputs'!P:P,MATCH(I2017,'BCA Inputs'!M:M,0))*Q2017+INDEX('BCA Inputs'!Q:Q,MATCH(I2017,'BCA Inputs'!M:M,0))*F2017+INDEX('BCA Inputs'!R:R,MATCH(I2017,'BCA Inputs'!M:M,0))*G2017)+L2017+N2017,IF($B$3="RG&amp;E",(INDEX('BCA Inputs'!$AX$14:$AX$54,MATCH(I2017,'BCA Inputs'!$AW$14:$AW$54,0))*P2017+INDEX('BCA Inputs'!$AY$14:$AY$54,MATCH(I2017,'BCA Inputs'!$AW$14:$AW$54,0))*O2017+INDEX('BCA Inputs'!$AZ$14:$AZ$54,MATCH(I2017,'BCA Inputs'!$AW$14:$AW$54,0))*Q2017+INDEX('BCA Inputs'!$BA$14:$BA$54,MATCH(I2017,'BCA Inputs'!$AW$14:$AW$54,0))*F2017+INDEX('BCA Inputs'!$BB$14:$BB$54,MATCH(I2017,'BCA Inputs'!$AW$14:$AW$54,0))*G2017)+L2017+N2017,"")),"")</f>
        <v/>
      </c>
      <c r="U2017" s="234" t="str">
        <f t="shared" si="311"/>
        <v/>
      </c>
      <c r="V2017" s="234" t="str">
        <f t="shared" si="312"/>
        <v/>
      </c>
      <c r="W2017" s="234" t="str">
        <f t="shared" si="313"/>
        <v/>
      </c>
      <c r="Y2017" s="235" t="str">
        <f t="shared" si="314"/>
        <v/>
      </c>
      <c r="Z2017" s="236" t="str">
        <f>IFERROR(IF($B$3="NYSEG",INDEX('BCA Inputs'!$X$14:$X$54,MATCH(I2017,'BCA Inputs'!$M$14:$M$54,0))*P2017+INDEX('BCA Inputs'!$Y$14:$Y$54,MATCH(I2017,'BCA Inputs'!$M$14:$M$54,0))*O2017+INDEX('BCA Inputs'!$Z$14:$Z$54,MATCH(I2017,'BCA Inputs'!$M$14:$M$54,0))*Q2017+INDEX('BCA Inputs'!$AA$14:$AA$54,MATCH(I2017,'BCA Inputs'!$M$14:$M$54,0))*F2017+INDEX('BCA Inputs'!$AB$14:$AB$54,MATCH(I2017,'BCA Inputs'!$M$14:$M$54,0))*G2017,IF($B$3="RG&amp;E",INDEX('BCA Inputs'!$BG$14:$BG$54,MATCH(I2017,'BCA Inputs'!$AW$14:$AW$54,0))*P2017+INDEX('BCA Inputs'!$BH$14:$BH$54,MATCH(I2017,'BCA Inputs'!$AW$14:$AW$54,0))*O2017+INDEX('BCA Inputs'!$BI$14:$BI$54,MATCH(I2017,'BCA Inputs'!$AW$14:$AW$54,0))*Q2017+INDEX('BCA Inputs'!$BJ$14:$BJ$54,MATCH(I2017,'BCA Inputs'!$AW$14:$AW$54,0))*F2017+INDEX('BCA Inputs'!$BK$14:$BK$54,MATCH(I2017,'BCA Inputs'!$AW$14:$AW$54,0))*G2017,"")),"")</f>
        <v/>
      </c>
      <c r="AA2017" s="237" t="str">
        <f t="shared" si="315"/>
        <v/>
      </c>
      <c r="AC2017" s="238" t="str">
        <f>IFERROR((K2017+R2017)+IF($B$3="NYSEG",INDEX('BCA Inputs'!$AI$14:$AI$54,MATCH(I2017,'BCA Inputs'!$M$14:$M$54,0))*P2017+INDEX('BCA Inputs'!$AJ$14:$AJ$54,MATCH(I2017,'BCA Inputs'!$M$14:$M$54,0))*Q2017,IF($B$3="RG&amp;E",INDEX('BCA Inputs'!$BR$14:$BR$54,MATCH(I2017,'BCA Inputs'!$AW$14:$AW$54,0))*P2017+INDEX('BCA Inputs'!$BS$14:$BS$54,MATCH(I2017,'BCA Inputs'!$AW$14:$AW$54,0))*Q2017,"")),"")</f>
        <v/>
      </c>
      <c r="AD2017" s="181" t="str">
        <f>IFERROR(IF($B$3="NYSEG",INDEX('BCA Inputs'!$AD$14:$AD$54,MATCH(I2017,'BCA Inputs'!$M$14:$M$54,0))*P2017+INDEX('BCA Inputs'!$AE$14:$AE$54,MATCH(I2017,'BCA Inputs'!$M$14:$M$54,0))*O2017+INDEX('BCA Inputs'!$AF$14:$AF$54,MATCH(I2017,'BCA Inputs'!$M$14:$M$54,0))*Q2017+INDEX('BCA Inputs'!$AG$14:$AG$54,MATCH(I2017,'BCA Inputs'!$M$14:$M$54,0))*F2017+INDEX('BCA Inputs'!$AH$14:$AH$54,MATCH(I2017,'BCA Inputs'!$M$14:$M$54,0))*G2017,IF($B$3="RG&amp;E",INDEX('BCA Inputs'!$BM$14:$BM$54,MATCH(I2017,'BCA Inputs'!$AW$14:$AW$54,0))*P2017+INDEX('BCA Inputs'!$BN$14:$BN$54,MATCH(I2017,'BCA Inputs'!$AW$14:$AW$54,0))*O2017+INDEX('BCA Inputs'!$BO$14:$BO$54,MATCH(I2017,'BCA Inputs'!$AW$14:$AW$54,0))*Q2017+INDEX('BCA Inputs'!$BP$14:$BP$54,MATCH(I2017,'BCA Inputs'!$AW$14:$AW$54,0))*F2017+INDEX('BCA Inputs'!$BQ$14:$BQ$54,MATCH(I2017,'BCA Inputs'!$AW$14:$AW$54,0))*G2017,"")),"")</f>
        <v/>
      </c>
      <c r="AE2017" s="237" t="str">
        <f t="shared" si="316"/>
        <v/>
      </c>
      <c r="AF2017" s="198">
        <f t="shared" si="318"/>
        <v>0</v>
      </c>
      <c r="AG2017" s="239">
        <f t="shared" si="319"/>
        <v>0</v>
      </c>
    </row>
    <row r="2018" spans="1:33">
      <c r="A2018" s="228"/>
      <c r="B2018" s="176"/>
      <c r="C2018" s="229"/>
      <c r="D2018" s="230"/>
      <c r="E2018" s="230"/>
      <c r="F2018" s="230"/>
      <c r="G2018" s="230"/>
      <c r="H2018" s="231"/>
      <c r="I2018" s="231"/>
      <c r="J2018" s="232"/>
      <c r="K2018" s="232"/>
      <c r="L2018" s="232"/>
      <c r="M2018" s="181">
        <f t="shared" si="317"/>
        <v>0</v>
      </c>
      <c r="N2018" s="181">
        <f>IF(H2018="",0,H2018*I2018*'Avoided Water Savings Cost'!$C$16)</f>
        <v>0</v>
      </c>
      <c r="O2018" s="545">
        <f>IF(C2018="",0,IF($B$3="NYSEG",C2018/(1-'Avoided Electric Costs 2020'!$W$21),IF($B$3="RG&amp;E",C2018/(1-'Avoided Electric Costs 2020'!$X$21),"")))</f>
        <v>0</v>
      </c>
      <c r="P2018" s="546">
        <f>IF(D2018="",0,IF($B$3="NYSEG",D2018/(1-'Avoided Electric Costs 2020'!$W$21),IF($B$3="RG&amp;E",D2018/(1-'Avoided Electric Costs 2020'!$X$21),"")))</f>
        <v>0</v>
      </c>
      <c r="Q2018" s="546">
        <f>IF(E2018="",0,IF($B$3="NYSEG",E2018/(1-'Avoided Natural Gas Costs 2020'!$J$34),IF($B$3="RG&amp;E",E2018/(1-'Avoided Natural Gas Costs 2020'!$K$34),"")))</f>
        <v>0</v>
      </c>
      <c r="R2018" s="233" t="str">
        <f>IFERROR(IF(P2018*'BCA Inputs'!$C$1+Q2018*'BCA Inputs'!$C$2+F2018*'BCA Inputs'!$C$2+G2018*'BCA Inputs'!$C$2=0,"",P2018*'BCA Inputs'!$C$1+Q2018*'BCA Inputs'!$C$2+F2018*'BCA Inputs'!$C$2+G2018*'BCA Inputs'!$C$2),"")</f>
        <v/>
      </c>
      <c r="S2018" s="181" t="str">
        <f t="shared" si="310"/>
        <v/>
      </c>
      <c r="T2018" s="181" t="str">
        <f>IFERROR(IF($B$3="NYSEG",(INDEX('BCA Inputs'!$N$14:$N$54,MATCH(I2018,'BCA Inputs'!$M$14:$M$54,0))*P2018+INDEX('BCA Inputs'!$O$14:$O$54,MATCH(I2018,'BCA Inputs'!$M$14:$M$54,0))*O2018+INDEX('BCA Inputs'!P:P,MATCH(I2018,'BCA Inputs'!M:M,0))*Q2018+INDEX('BCA Inputs'!Q:Q,MATCH(I2018,'BCA Inputs'!M:M,0))*F2018+INDEX('BCA Inputs'!R:R,MATCH(I2018,'BCA Inputs'!M:M,0))*G2018)+L2018+N2018,IF($B$3="RG&amp;E",(INDEX('BCA Inputs'!$AX$14:$AX$54,MATCH(I2018,'BCA Inputs'!$AW$14:$AW$54,0))*P2018+INDEX('BCA Inputs'!$AY$14:$AY$54,MATCH(I2018,'BCA Inputs'!$AW$14:$AW$54,0))*O2018+INDEX('BCA Inputs'!$AZ$14:$AZ$54,MATCH(I2018,'BCA Inputs'!$AW$14:$AW$54,0))*Q2018+INDEX('BCA Inputs'!$BA$14:$BA$54,MATCH(I2018,'BCA Inputs'!$AW$14:$AW$54,0))*F2018+INDEX('BCA Inputs'!$BB$14:$BB$54,MATCH(I2018,'BCA Inputs'!$AW$14:$AW$54,0))*G2018)+L2018+N2018,"")),"")</f>
        <v/>
      </c>
      <c r="U2018" s="234" t="str">
        <f t="shared" si="311"/>
        <v/>
      </c>
      <c r="V2018" s="234" t="str">
        <f t="shared" si="312"/>
        <v/>
      </c>
      <c r="W2018" s="234" t="str">
        <f t="shared" si="313"/>
        <v/>
      </c>
      <c r="Y2018" s="235" t="str">
        <f t="shared" si="314"/>
        <v/>
      </c>
      <c r="Z2018" s="236" t="str">
        <f>IFERROR(IF($B$3="NYSEG",INDEX('BCA Inputs'!$X$14:$X$54,MATCH(I2018,'BCA Inputs'!$M$14:$M$54,0))*P2018+INDEX('BCA Inputs'!$Y$14:$Y$54,MATCH(I2018,'BCA Inputs'!$M$14:$M$54,0))*O2018+INDEX('BCA Inputs'!$Z$14:$Z$54,MATCH(I2018,'BCA Inputs'!$M$14:$M$54,0))*Q2018+INDEX('BCA Inputs'!$AA$14:$AA$54,MATCH(I2018,'BCA Inputs'!$M$14:$M$54,0))*F2018+INDEX('BCA Inputs'!$AB$14:$AB$54,MATCH(I2018,'BCA Inputs'!$M$14:$M$54,0))*G2018,IF($B$3="RG&amp;E",INDEX('BCA Inputs'!$BG$14:$BG$54,MATCH(I2018,'BCA Inputs'!$AW$14:$AW$54,0))*P2018+INDEX('BCA Inputs'!$BH$14:$BH$54,MATCH(I2018,'BCA Inputs'!$AW$14:$AW$54,0))*O2018+INDEX('BCA Inputs'!$BI$14:$BI$54,MATCH(I2018,'BCA Inputs'!$AW$14:$AW$54,0))*Q2018+INDEX('BCA Inputs'!$BJ$14:$BJ$54,MATCH(I2018,'BCA Inputs'!$AW$14:$AW$54,0))*F2018+INDEX('BCA Inputs'!$BK$14:$BK$54,MATCH(I2018,'BCA Inputs'!$AW$14:$AW$54,0))*G2018,"")),"")</f>
        <v/>
      </c>
      <c r="AA2018" s="237" t="str">
        <f t="shared" si="315"/>
        <v/>
      </c>
      <c r="AC2018" s="238" t="str">
        <f>IFERROR((K2018+R2018)+IF($B$3="NYSEG",INDEX('BCA Inputs'!$AI$14:$AI$54,MATCH(I2018,'BCA Inputs'!$M$14:$M$54,0))*P2018+INDEX('BCA Inputs'!$AJ$14:$AJ$54,MATCH(I2018,'BCA Inputs'!$M$14:$M$54,0))*Q2018,IF($B$3="RG&amp;E",INDEX('BCA Inputs'!$BR$14:$BR$54,MATCH(I2018,'BCA Inputs'!$AW$14:$AW$54,0))*P2018+INDEX('BCA Inputs'!$BS$14:$BS$54,MATCH(I2018,'BCA Inputs'!$AW$14:$AW$54,0))*Q2018,"")),"")</f>
        <v/>
      </c>
      <c r="AD2018" s="181" t="str">
        <f>IFERROR(IF($B$3="NYSEG",INDEX('BCA Inputs'!$AD$14:$AD$54,MATCH(I2018,'BCA Inputs'!$M$14:$M$54,0))*P2018+INDEX('BCA Inputs'!$AE$14:$AE$54,MATCH(I2018,'BCA Inputs'!$M$14:$M$54,0))*O2018+INDEX('BCA Inputs'!$AF$14:$AF$54,MATCH(I2018,'BCA Inputs'!$M$14:$M$54,0))*Q2018+INDEX('BCA Inputs'!$AG$14:$AG$54,MATCH(I2018,'BCA Inputs'!$M$14:$M$54,0))*F2018+INDEX('BCA Inputs'!$AH$14:$AH$54,MATCH(I2018,'BCA Inputs'!$M$14:$M$54,0))*G2018,IF($B$3="RG&amp;E",INDEX('BCA Inputs'!$BM$14:$BM$54,MATCH(I2018,'BCA Inputs'!$AW$14:$AW$54,0))*P2018+INDEX('BCA Inputs'!$BN$14:$BN$54,MATCH(I2018,'BCA Inputs'!$AW$14:$AW$54,0))*O2018+INDEX('BCA Inputs'!$BO$14:$BO$54,MATCH(I2018,'BCA Inputs'!$AW$14:$AW$54,0))*Q2018+INDEX('BCA Inputs'!$BP$14:$BP$54,MATCH(I2018,'BCA Inputs'!$AW$14:$AW$54,0))*F2018+INDEX('BCA Inputs'!$BQ$14:$BQ$54,MATCH(I2018,'BCA Inputs'!$AW$14:$AW$54,0))*G2018,"")),"")</f>
        <v/>
      </c>
      <c r="AE2018" s="237" t="str">
        <f t="shared" si="316"/>
        <v/>
      </c>
      <c r="AF2018" s="198">
        <f t="shared" si="318"/>
        <v>0</v>
      </c>
      <c r="AG2018" s="239">
        <f t="shared" si="319"/>
        <v>0</v>
      </c>
    </row>
    <row r="2019" spans="1:33">
      <c r="A2019" s="228"/>
      <c r="B2019" s="176"/>
      <c r="C2019" s="229"/>
      <c r="D2019" s="230"/>
      <c r="E2019" s="230"/>
      <c r="F2019" s="230"/>
      <c r="G2019" s="230"/>
      <c r="H2019" s="231"/>
      <c r="I2019" s="231"/>
      <c r="J2019" s="232"/>
      <c r="K2019" s="232"/>
      <c r="L2019" s="232"/>
      <c r="M2019" s="181">
        <f t="shared" si="317"/>
        <v>0</v>
      </c>
      <c r="N2019" s="181">
        <f>IF(H2019="",0,H2019*I2019*'Avoided Water Savings Cost'!$C$16)</f>
        <v>0</v>
      </c>
      <c r="O2019" s="545">
        <f>IF(C2019="",0,IF($B$3="NYSEG",C2019/(1-'Avoided Electric Costs 2020'!$W$21),IF($B$3="RG&amp;E",C2019/(1-'Avoided Electric Costs 2020'!$X$21),"")))</f>
        <v>0</v>
      </c>
      <c r="P2019" s="546">
        <f>IF(D2019="",0,IF($B$3="NYSEG",D2019/(1-'Avoided Electric Costs 2020'!$W$21),IF($B$3="RG&amp;E",D2019/(1-'Avoided Electric Costs 2020'!$X$21),"")))</f>
        <v>0</v>
      </c>
      <c r="Q2019" s="546">
        <f>IF(E2019="",0,IF($B$3="NYSEG",E2019/(1-'Avoided Natural Gas Costs 2020'!$J$34),IF($B$3="RG&amp;E",E2019/(1-'Avoided Natural Gas Costs 2020'!$K$34),"")))</f>
        <v>0</v>
      </c>
      <c r="R2019" s="233" t="str">
        <f>IFERROR(IF(P2019*'BCA Inputs'!$C$1+Q2019*'BCA Inputs'!$C$2+F2019*'BCA Inputs'!$C$2+G2019*'BCA Inputs'!$C$2=0,"",P2019*'BCA Inputs'!$C$1+Q2019*'BCA Inputs'!$C$2+F2019*'BCA Inputs'!$C$2+G2019*'BCA Inputs'!$C$2),"")</f>
        <v/>
      </c>
      <c r="S2019" s="181" t="str">
        <f t="shared" si="310"/>
        <v/>
      </c>
      <c r="T2019" s="181" t="str">
        <f>IFERROR(IF($B$3="NYSEG",(INDEX('BCA Inputs'!$N$14:$N$54,MATCH(I2019,'BCA Inputs'!$M$14:$M$54,0))*P2019+INDEX('BCA Inputs'!$O$14:$O$54,MATCH(I2019,'BCA Inputs'!$M$14:$M$54,0))*O2019+INDEX('BCA Inputs'!P:P,MATCH(I2019,'BCA Inputs'!M:M,0))*Q2019+INDEX('BCA Inputs'!Q:Q,MATCH(I2019,'BCA Inputs'!M:M,0))*F2019+INDEX('BCA Inputs'!R:R,MATCH(I2019,'BCA Inputs'!M:M,0))*G2019)+L2019+N2019,IF($B$3="RG&amp;E",(INDEX('BCA Inputs'!$AX$14:$AX$54,MATCH(I2019,'BCA Inputs'!$AW$14:$AW$54,0))*P2019+INDEX('BCA Inputs'!$AY$14:$AY$54,MATCH(I2019,'BCA Inputs'!$AW$14:$AW$54,0))*O2019+INDEX('BCA Inputs'!$AZ$14:$AZ$54,MATCH(I2019,'BCA Inputs'!$AW$14:$AW$54,0))*Q2019+INDEX('BCA Inputs'!$BA$14:$BA$54,MATCH(I2019,'BCA Inputs'!$AW$14:$AW$54,0))*F2019+INDEX('BCA Inputs'!$BB$14:$BB$54,MATCH(I2019,'BCA Inputs'!$AW$14:$AW$54,0))*G2019)+L2019+N2019,"")),"")</f>
        <v/>
      </c>
      <c r="U2019" s="234" t="str">
        <f t="shared" si="311"/>
        <v/>
      </c>
      <c r="V2019" s="234" t="str">
        <f t="shared" si="312"/>
        <v/>
      </c>
      <c r="W2019" s="234" t="str">
        <f t="shared" si="313"/>
        <v/>
      </c>
      <c r="Y2019" s="235" t="str">
        <f t="shared" si="314"/>
        <v/>
      </c>
      <c r="Z2019" s="236" t="str">
        <f>IFERROR(IF($B$3="NYSEG",INDEX('BCA Inputs'!$X$14:$X$54,MATCH(I2019,'BCA Inputs'!$M$14:$M$54,0))*P2019+INDEX('BCA Inputs'!$Y$14:$Y$54,MATCH(I2019,'BCA Inputs'!$M$14:$M$54,0))*O2019+INDEX('BCA Inputs'!$Z$14:$Z$54,MATCH(I2019,'BCA Inputs'!$M$14:$M$54,0))*Q2019+INDEX('BCA Inputs'!$AA$14:$AA$54,MATCH(I2019,'BCA Inputs'!$M$14:$M$54,0))*F2019+INDEX('BCA Inputs'!$AB$14:$AB$54,MATCH(I2019,'BCA Inputs'!$M$14:$M$54,0))*G2019,IF($B$3="RG&amp;E",INDEX('BCA Inputs'!$BG$14:$BG$54,MATCH(I2019,'BCA Inputs'!$AW$14:$AW$54,0))*P2019+INDEX('BCA Inputs'!$BH$14:$BH$54,MATCH(I2019,'BCA Inputs'!$AW$14:$AW$54,0))*O2019+INDEX('BCA Inputs'!$BI$14:$BI$54,MATCH(I2019,'BCA Inputs'!$AW$14:$AW$54,0))*Q2019+INDEX('BCA Inputs'!$BJ$14:$BJ$54,MATCH(I2019,'BCA Inputs'!$AW$14:$AW$54,0))*F2019+INDEX('BCA Inputs'!$BK$14:$BK$54,MATCH(I2019,'BCA Inputs'!$AW$14:$AW$54,0))*G2019,"")),"")</f>
        <v/>
      </c>
      <c r="AA2019" s="237" t="str">
        <f t="shared" si="315"/>
        <v/>
      </c>
      <c r="AC2019" s="238" t="str">
        <f>IFERROR((K2019+R2019)+IF($B$3="NYSEG",INDEX('BCA Inputs'!$AI$14:$AI$54,MATCH(I2019,'BCA Inputs'!$M$14:$M$54,0))*P2019+INDEX('BCA Inputs'!$AJ$14:$AJ$54,MATCH(I2019,'BCA Inputs'!$M$14:$M$54,0))*Q2019,IF($B$3="RG&amp;E",INDEX('BCA Inputs'!$BR$14:$BR$54,MATCH(I2019,'BCA Inputs'!$AW$14:$AW$54,0))*P2019+INDEX('BCA Inputs'!$BS$14:$BS$54,MATCH(I2019,'BCA Inputs'!$AW$14:$AW$54,0))*Q2019,"")),"")</f>
        <v/>
      </c>
      <c r="AD2019" s="181" t="str">
        <f>IFERROR(IF($B$3="NYSEG",INDEX('BCA Inputs'!$AD$14:$AD$54,MATCH(I2019,'BCA Inputs'!$M$14:$M$54,0))*P2019+INDEX('BCA Inputs'!$AE$14:$AE$54,MATCH(I2019,'BCA Inputs'!$M$14:$M$54,0))*O2019+INDEX('BCA Inputs'!$AF$14:$AF$54,MATCH(I2019,'BCA Inputs'!$M$14:$M$54,0))*Q2019+INDEX('BCA Inputs'!$AG$14:$AG$54,MATCH(I2019,'BCA Inputs'!$M$14:$M$54,0))*F2019+INDEX('BCA Inputs'!$AH$14:$AH$54,MATCH(I2019,'BCA Inputs'!$M$14:$M$54,0))*G2019,IF($B$3="RG&amp;E",INDEX('BCA Inputs'!$BM$14:$BM$54,MATCH(I2019,'BCA Inputs'!$AW$14:$AW$54,0))*P2019+INDEX('BCA Inputs'!$BN$14:$BN$54,MATCH(I2019,'BCA Inputs'!$AW$14:$AW$54,0))*O2019+INDEX('BCA Inputs'!$BO$14:$BO$54,MATCH(I2019,'BCA Inputs'!$AW$14:$AW$54,0))*Q2019+INDEX('BCA Inputs'!$BP$14:$BP$54,MATCH(I2019,'BCA Inputs'!$AW$14:$AW$54,0))*F2019+INDEX('BCA Inputs'!$BQ$14:$BQ$54,MATCH(I2019,'BCA Inputs'!$AW$14:$AW$54,0))*G2019,"")),"")</f>
        <v/>
      </c>
      <c r="AE2019" s="237" t="str">
        <f t="shared" si="316"/>
        <v/>
      </c>
      <c r="AF2019" s="198">
        <f t="shared" si="318"/>
        <v>0</v>
      </c>
      <c r="AG2019" s="239">
        <f t="shared" si="319"/>
        <v>0</v>
      </c>
    </row>
    <row r="2020" spans="1:33">
      <c r="A2020" s="228"/>
      <c r="B2020" s="176"/>
      <c r="C2020" s="229"/>
      <c r="D2020" s="230"/>
      <c r="E2020" s="230"/>
      <c r="F2020" s="230"/>
      <c r="G2020" s="230"/>
      <c r="H2020" s="231"/>
      <c r="I2020" s="231"/>
      <c r="J2020" s="232"/>
      <c r="K2020" s="232"/>
      <c r="L2020" s="232"/>
      <c r="M2020" s="181">
        <f t="shared" si="317"/>
        <v>0</v>
      </c>
      <c r="N2020" s="181">
        <f>IF(H2020="",0,H2020*I2020*'Avoided Water Savings Cost'!$C$16)</f>
        <v>0</v>
      </c>
      <c r="O2020" s="545">
        <f>IF(C2020="",0,IF($B$3="NYSEG",C2020/(1-'Avoided Electric Costs 2020'!$W$21),IF($B$3="RG&amp;E",C2020/(1-'Avoided Electric Costs 2020'!$X$21),"")))</f>
        <v>0</v>
      </c>
      <c r="P2020" s="546">
        <f>IF(D2020="",0,IF($B$3="NYSEG",D2020/(1-'Avoided Electric Costs 2020'!$W$21),IF($B$3="RG&amp;E",D2020/(1-'Avoided Electric Costs 2020'!$X$21),"")))</f>
        <v>0</v>
      </c>
      <c r="Q2020" s="546">
        <f>IF(E2020="",0,IF($B$3="NYSEG",E2020/(1-'Avoided Natural Gas Costs 2020'!$J$34),IF($B$3="RG&amp;E",E2020/(1-'Avoided Natural Gas Costs 2020'!$K$34),"")))</f>
        <v>0</v>
      </c>
      <c r="R2020" s="233" t="str">
        <f>IFERROR(IF(P2020*'BCA Inputs'!$C$1+Q2020*'BCA Inputs'!$C$2+F2020*'BCA Inputs'!$C$2+G2020*'BCA Inputs'!$C$2=0,"",P2020*'BCA Inputs'!$C$1+Q2020*'BCA Inputs'!$C$2+F2020*'BCA Inputs'!$C$2+G2020*'BCA Inputs'!$C$2),"")</f>
        <v/>
      </c>
      <c r="S2020" s="181" t="str">
        <f t="shared" si="310"/>
        <v/>
      </c>
      <c r="T2020" s="181" t="str">
        <f>IFERROR(IF($B$3="NYSEG",(INDEX('BCA Inputs'!$N$14:$N$54,MATCH(I2020,'BCA Inputs'!$M$14:$M$54,0))*P2020+INDEX('BCA Inputs'!$O$14:$O$54,MATCH(I2020,'BCA Inputs'!$M$14:$M$54,0))*O2020+INDEX('BCA Inputs'!P:P,MATCH(I2020,'BCA Inputs'!M:M,0))*Q2020+INDEX('BCA Inputs'!Q:Q,MATCH(I2020,'BCA Inputs'!M:M,0))*F2020+INDEX('BCA Inputs'!R:R,MATCH(I2020,'BCA Inputs'!M:M,0))*G2020)+L2020+N2020,IF($B$3="RG&amp;E",(INDEX('BCA Inputs'!$AX$14:$AX$54,MATCH(I2020,'BCA Inputs'!$AW$14:$AW$54,0))*P2020+INDEX('BCA Inputs'!$AY$14:$AY$54,MATCH(I2020,'BCA Inputs'!$AW$14:$AW$54,0))*O2020+INDEX('BCA Inputs'!$AZ$14:$AZ$54,MATCH(I2020,'BCA Inputs'!$AW$14:$AW$54,0))*Q2020+INDEX('BCA Inputs'!$BA$14:$BA$54,MATCH(I2020,'BCA Inputs'!$AW$14:$AW$54,0))*F2020+INDEX('BCA Inputs'!$BB$14:$BB$54,MATCH(I2020,'BCA Inputs'!$AW$14:$AW$54,0))*G2020)+L2020+N2020,"")),"")</f>
        <v/>
      </c>
      <c r="U2020" s="234" t="str">
        <f t="shared" si="311"/>
        <v/>
      </c>
      <c r="V2020" s="234" t="str">
        <f t="shared" si="312"/>
        <v/>
      </c>
      <c r="W2020" s="234" t="str">
        <f t="shared" si="313"/>
        <v/>
      </c>
      <c r="Y2020" s="235" t="str">
        <f t="shared" si="314"/>
        <v/>
      </c>
      <c r="Z2020" s="236" t="str">
        <f>IFERROR(IF($B$3="NYSEG",INDEX('BCA Inputs'!$X$14:$X$54,MATCH(I2020,'BCA Inputs'!$M$14:$M$54,0))*P2020+INDEX('BCA Inputs'!$Y$14:$Y$54,MATCH(I2020,'BCA Inputs'!$M$14:$M$54,0))*O2020+INDEX('BCA Inputs'!$Z$14:$Z$54,MATCH(I2020,'BCA Inputs'!$M$14:$M$54,0))*Q2020+INDEX('BCA Inputs'!$AA$14:$AA$54,MATCH(I2020,'BCA Inputs'!$M$14:$M$54,0))*F2020+INDEX('BCA Inputs'!$AB$14:$AB$54,MATCH(I2020,'BCA Inputs'!$M$14:$M$54,0))*G2020,IF($B$3="RG&amp;E",INDEX('BCA Inputs'!$BG$14:$BG$54,MATCH(I2020,'BCA Inputs'!$AW$14:$AW$54,0))*P2020+INDEX('BCA Inputs'!$BH$14:$BH$54,MATCH(I2020,'BCA Inputs'!$AW$14:$AW$54,0))*O2020+INDEX('BCA Inputs'!$BI$14:$BI$54,MATCH(I2020,'BCA Inputs'!$AW$14:$AW$54,0))*Q2020+INDEX('BCA Inputs'!$BJ$14:$BJ$54,MATCH(I2020,'BCA Inputs'!$AW$14:$AW$54,0))*F2020+INDEX('BCA Inputs'!$BK$14:$BK$54,MATCH(I2020,'BCA Inputs'!$AW$14:$AW$54,0))*G2020,"")),"")</f>
        <v/>
      </c>
      <c r="AA2020" s="237" t="str">
        <f t="shared" si="315"/>
        <v/>
      </c>
      <c r="AC2020" s="238" t="str">
        <f>IFERROR((K2020+R2020)+IF($B$3="NYSEG",INDEX('BCA Inputs'!$AI$14:$AI$54,MATCH(I2020,'BCA Inputs'!$M$14:$M$54,0))*P2020+INDEX('BCA Inputs'!$AJ$14:$AJ$54,MATCH(I2020,'BCA Inputs'!$M$14:$M$54,0))*Q2020,IF($B$3="RG&amp;E",INDEX('BCA Inputs'!$BR$14:$BR$54,MATCH(I2020,'BCA Inputs'!$AW$14:$AW$54,0))*P2020+INDEX('BCA Inputs'!$BS$14:$BS$54,MATCH(I2020,'BCA Inputs'!$AW$14:$AW$54,0))*Q2020,"")),"")</f>
        <v/>
      </c>
      <c r="AD2020" s="181" t="str">
        <f>IFERROR(IF($B$3="NYSEG",INDEX('BCA Inputs'!$AD$14:$AD$54,MATCH(I2020,'BCA Inputs'!$M$14:$M$54,0))*P2020+INDEX('BCA Inputs'!$AE$14:$AE$54,MATCH(I2020,'BCA Inputs'!$M$14:$M$54,0))*O2020+INDEX('BCA Inputs'!$AF$14:$AF$54,MATCH(I2020,'BCA Inputs'!$M$14:$M$54,0))*Q2020+INDEX('BCA Inputs'!$AG$14:$AG$54,MATCH(I2020,'BCA Inputs'!$M$14:$M$54,0))*F2020+INDEX('BCA Inputs'!$AH$14:$AH$54,MATCH(I2020,'BCA Inputs'!$M$14:$M$54,0))*G2020,IF($B$3="RG&amp;E",INDEX('BCA Inputs'!$BM$14:$BM$54,MATCH(I2020,'BCA Inputs'!$AW$14:$AW$54,0))*P2020+INDEX('BCA Inputs'!$BN$14:$BN$54,MATCH(I2020,'BCA Inputs'!$AW$14:$AW$54,0))*O2020+INDEX('BCA Inputs'!$BO$14:$BO$54,MATCH(I2020,'BCA Inputs'!$AW$14:$AW$54,0))*Q2020+INDEX('BCA Inputs'!$BP$14:$BP$54,MATCH(I2020,'BCA Inputs'!$AW$14:$AW$54,0))*F2020+INDEX('BCA Inputs'!$BQ$14:$BQ$54,MATCH(I2020,'BCA Inputs'!$AW$14:$AW$54,0))*G2020,"")),"")</f>
        <v/>
      </c>
      <c r="AE2020" s="237" t="str">
        <f t="shared" si="316"/>
        <v/>
      </c>
      <c r="AF2020" s="198">
        <f t="shared" si="318"/>
        <v>0</v>
      </c>
      <c r="AG2020" s="239">
        <f t="shared" si="319"/>
        <v>0</v>
      </c>
    </row>
    <row r="2021" spans="1:33">
      <c r="A2021" s="228"/>
      <c r="B2021" s="176"/>
      <c r="C2021" s="229"/>
      <c r="D2021" s="230"/>
      <c r="E2021" s="230"/>
      <c r="F2021" s="230"/>
      <c r="G2021" s="230"/>
      <c r="H2021" s="231"/>
      <c r="I2021" s="231"/>
      <c r="J2021" s="232"/>
      <c r="K2021" s="232"/>
      <c r="L2021" s="232"/>
      <c r="M2021" s="181">
        <f t="shared" si="317"/>
        <v>0</v>
      </c>
      <c r="N2021" s="181">
        <f>IF(H2021="",0,H2021*I2021*'Avoided Water Savings Cost'!$C$16)</f>
        <v>0</v>
      </c>
      <c r="O2021" s="545">
        <f>IF(C2021="",0,IF($B$3="NYSEG",C2021/(1-'Avoided Electric Costs 2020'!$W$21),IF($B$3="RG&amp;E",C2021/(1-'Avoided Electric Costs 2020'!$X$21),"")))</f>
        <v>0</v>
      </c>
      <c r="P2021" s="546">
        <f>IF(D2021="",0,IF($B$3="NYSEG",D2021/(1-'Avoided Electric Costs 2020'!$W$21),IF($B$3="RG&amp;E",D2021/(1-'Avoided Electric Costs 2020'!$X$21),"")))</f>
        <v>0</v>
      </c>
      <c r="Q2021" s="546">
        <f>IF(E2021="",0,IF($B$3="NYSEG",E2021/(1-'Avoided Natural Gas Costs 2020'!$J$34),IF($B$3="RG&amp;E",E2021/(1-'Avoided Natural Gas Costs 2020'!$K$34),"")))</f>
        <v>0</v>
      </c>
      <c r="R2021" s="233" t="str">
        <f>IFERROR(IF(P2021*'BCA Inputs'!$C$1+Q2021*'BCA Inputs'!$C$2+F2021*'BCA Inputs'!$C$2+G2021*'BCA Inputs'!$C$2=0,"",P2021*'BCA Inputs'!$C$1+Q2021*'BCA Inputs'!$C$2+F2021*'BCA Inputs'!$C$2+G2021*'BCA Inputs'!$C$2),"")</f>
        <v/>
      </c>
      <c r="S2021" s="181" t="str">
        <f t="shared" si="310"/>
        <v/>
      </c>
      <c r="T2021" s="181" t="str">
        <f>IFERROR(IF($B$3="NYSEG",(INDEX('BCA Inputs'!$N$14:$N$54,MATCH(I2021,'BCA Inputs'!$M$14:$M$54,0))*P2021+INDEX('BCA Inputs'!$O$14:$O$54,MATCH(I2021,'BCA Inputs'!$M$14:$M$54,0))*O2021+INDEX('BCA Inputs'!P:P,MATCH(I2021,'BCA Inputs'!M:M,0))*Q2021+INDEX('BCA Inputs'!Q:Q,MATCH(I2021,'BCA Inputs'!M:M,0))*F2021+INDEX('BCA Inputs'!R:R,MATCH(I2021,'BCA Inputs'!M:M,0))*G2021)+L2021+N2021,IF($B$3="RG&amp;E",(INDEX('BCA Inputs'!$AX$14:$AX$54,MATCH(I2021,'BCA Inputs'!$AW$14:$AW$54,0))*P2021+INDEX('BCA Inputs'!$AY$14:$AY$54,MATCH(I2021,'BCA Inputs'!$AW$14:$AW$54,0))*O2021+INDEX('BCA Inputs'!$AZ$14:$AZ$54,MATCH(I2021,'BCA Inputs'!$AW$14:$AW$54,0))*Q2021+INDEX('BCA Inputs'!$BA$14:$BA$54,MATCH(I2021,'BCA Inputs'!$AW$14:$AW$54,0))*F2021+INDEX('BCA Inputs'!$BB$14:$BB$54,MATCH(I2021,'BCA Inputs'!$AW$14:$AW$54,0))*G2021)+L2021+N2021,"")),"")</f>
        <v/>
      </c>
      <c r="U2021" s="234" t="str">
        <f t="shared" si="311"/>
        <v/>
      </c>
      <c r="V2021" s="234" t="str">
        <f t="shared" si="312"/>
        <v/>
      </c>
      <c r="W2021" s="234" t="str">
        <f t="shared" si="313"/>
        <v/>
      </c>
      <c r="Y2021" s="235" t="str">
        <f t="shared" si="314"/>
        <v/>
      </c>
      <c r="Z2021" s="236" t="str">
        <f>IFERROR(IF($B$3="NYSEG",INDEX('BCA Inputs'!$X$14:$X$54,MATCH(I2021,'BCA Inputs'!$M$14:$M$54,0))*P2021+INDEX('BCA Inputs'!$Y$14:$Y$54,MATCH(I2021,'BCA Inputs'!$M$14:$M$54,0))*O2021+INDEX('BCA Inputs'!$Z$14:$Z$54,MATCH(I2021,'BCA Inputs'!$M$14:$M$54,0))*Q2021+INDEX('BCA Inputs'!$AA$14:$AA$54,MATCH(I2021,'BCA Inputs'!$M$14:$M$54,0))*F2021+INDEX('BCA Inputs'!$AB$14:$AB$54,MATCH(I2021,'BCA Inputs'!$M$14:$M$54,0))*G2021,IF($B$3="RG&amp;E",INDEX('BCA Inputs'!$BG$14:$BG$54,MATCH(I2021,'BCA Inputs'!$AW$14:$AW$54,0))*P2021+INDEX('BCA Inputs'!$BH$14:$BH$54,MATCH(I2021,'BCA Inputs'!$AW$14:$AW$54,0))*O2021+INDEX('BCA Inputs'!$BI$14:$BI$54,MATCH(I2021,'BCA Inputs'!$AW$14:$AW$54,0))*Q2021+INDEX('BCA Inputs'!$BJ$14:$BJ$54,MATCH(I2021,'BCA Inputs'!$AW$14:$AW$54,0))*F2021+INDEX('BCA Inputs'!$BK$14:$BK$54,MATCH(I2021,'BCA Inputs'!$AW$14:$AW$54,0))*G2021,"")),"")</f>
        <v/>
      </c>
      <c r="AA2021" s="237" t="str">
        <f t="shared" si="315"/>
        <v/>
      </c>
      <c r="AC2021" s="238" t="str">
        <f>IFERROR((K2021+R2021)+IF($B$3="NYSEG",INDEX('BCA Inputs'!$AI$14:$AI$54,MATCH(I2021,'BCA Inputs'!$M$14:$M$54,0))*P2021+INDEX('BCA Inputs'!$AJ$14:$AJ$54,MATCH(I2021,'BCA Inputs'!$M$14:$M$54,0))*Q2021,IF($B$3="RG&amp;E",INDEX('BCA Inputs'!$BR$14:$BR$54,MATCH(I2021,'BCA Inputs'!$AW$14:$AW$54,0))*P2021+INDEX('BCA Inputs'!$BS$14:$BS$54,MATCH(I2021,'BCA Inputs'!$AW$14:$AW$54,0))*Q2021,"")),"")</f>
        <v/>
      </c>
      <c r="AD2021" s="181" t="str">
        <f>IFERROR(IF($B$3="NYSEG",INDEX('BCA Inputs'!$AD$14:$AD$54,MATCH(I2021,'BCA Inputs'!$M$14:$M$54,0))*P2021+INDEX('BCA Inputs'!$AE$14:$AE$54,MATCH(I2021,'BCA Inputs'!$M$14:$M$54,0))*O2021+INDEX('BCA Inputs'!$AF$14:$AF$54,MATCH(I2021,'BCA Inputs'!$M$14:$M$54,0))*Q2021+INDEX('BCA Inputs'!$AG$14:$AG$54,MATCH(I2021,'BCA Inputs'!$M$14:$M$54,0))*F2021+INDEX('BCA Inputs'!$AH$14:$AH$54,MATCH(I2021,'BCA Inputs'!$M$14:$M$54,0))*G2021,IF($B$3="RG&amp;E",INDEX('BCA Inputs'!$BM$14:$BM$54,MATCH(I2021,'BCA Inputs'!$AW$14:$AW$54,0))*P2021+INDEX('BCA Inputs'!$BN$14:$BN$54,MATCH(I2021,'BCA Inputs'!$AW$14:$AW$54,0))*O2021+INDEX('BCA Inputs'!$BO$14:$BO$54,MATCH(I2021,'BCA Inputs'!$AW$14:$AW$54,0))*Q2021+INDEX('BCA Inputs'!$BP$14:$BP$54,MATCH(I2021,'BCA Inputs'!$AW$14:$AW$54,0))*F2021+INDEX('BCA Inputs'!$BQ$14:$BQ$54,MATCH(I2021,'BCA Inputs'!$AW$14:$AW$54,0))*G2021,"")),"")</f>
        <v/>
      </c>
      <c r="AE2021" s="237" t="str">
        <f t="shared" si="316"/>
        <v/>
      </c>
      <c r="AF2021" s="198">
        <f t="shared" si="318"/>
        <v>0</v>
      </c>
      <c r="AG2021" s="239">
        <f t="shared" si="319"/>
        <v>0</v>
      </c>
    </row>
    <row r="2022" spans="1:33">
      <c r="A2022" s="228"/>
      <c r="B2022" s="176"/>
      <c r="C2022" s="229"/>
      <c r="D2022" s="230"/>
      <c r="E2022" s="230"/>
      <c r="F2022" s="230"/>
      <c r="G2022" s="230"/>
      <c r="H2022" s="231"/>
      <c r="I2022" s="231"/>
      <c r="J2022" s="232"/>
      <c r="K2022" s="232"/>
      <c r="L2022" s="232"/>
      <c r="M2022" s="181">
        <f t="shared" si="317"/>
        <v>0</v>
      </c>
      <c r="N2022" s="181">
        <f>IF(H2022="",0,H2022*I2022*'Avoided Water Savings Cost'!$C$16)</f>
        <v>0</v>
      </c>
      <c r="O2022" s="545">
        <f>IF(C2022="",0,IF($B$3="NYSEG",C2022/(1-'Avoided Electric Costs 2020'!$W$21),IF($B$3="RG&amp;E",C2022/(1-'Avoided Electric Costs 2020'!$X$21),"")))</f>
        <v>0</v>
      </c>
      <c r="P2022" s="546">
        <f>IF(D2022="",0,IF($B$3="NYSEG",D2022/(1-'Avoided Electric Costs 2020'!$W$21),IF($B$3="RG&amp;E",D2022/(1-'Avoided Electric Costs 2020'!$X$21),"")))</f>
        <v>0</v>
      </c>
      <c r="Q2022" s="546">
        <f>IF(E2022="",0,IF($B$3="NYSEG",E2022/(1-'Avoided Natural Gas Costs 2020'!$J$34),IF($B$3="RG&amp;E",E2022/(1-'Avoided Natural Gas Costs 2020'!$K$34),"")))</f>
        <v>0</v>
      </c>
      <c r="R2022" s="233" t="str">
        <f>IFERROR(IF(P2022*'BCA Inputs'!$C$1+Q2022*'BCA Inputs'!$C$2+F2022*'BCA Inputs'!$C$2+G2022*'BCA Inputs'!$C$2=0,"",P2022*'BCA Inputs'!$C$1+Q2022*'BCA Inputs'!$C$2+F2022*'BCA Inputs'!$C$2+G2022*'BCA Inputs'!$C$2),"")</f>
        <v/>
      </c>
      <c r="S2022" s="181" t="str">
        <f t="shared" si="310"/>
        <v/>
      </c>
      <c r="T2022" s="181" t="str">
        <f>IFERROR(IF($B$3="NYSEG",(INDEX('BCA Inputs'!$N$14:$N$54,MATCH(I2022,'BCA Inputs'!$M$14:$M$54,0))*P2022+INDEX('BCA Inputs'!$O$14:$O$54,MATCH(I2022,'BCA Inputs'!$M$14:$M$54,0))*O2022+INDEX('BCA Inputs'!P:P,MATCH(I2022,'BCA Inputs'!M:M,0))*Q2022+INDEX('BCA Inputs'!Q:Q,MATCH(I2022,'BCA Inputs'!M:M,0))*F2022+INDEX('BCA Inputs'!R:R,MATCH(I2022,'BCA Inputs'!M:M,0))*G2022)+L2022+N2022,IF($B$3="RG&amp;E",(INDEX('BCA Inputs'!$AX$14:$AX$54,MATCH(I2022,'BCA Inputs'!$AW$14:$AW$54,0))*P2022+INDEX('BCA Inputs'!$AY$14:$AY$54,MATCH(I2022,'BCA Inputs'!$AW$14:$AW$54,0))*O2022+INDEX('BCA Inputs'!$AZ$14:$AZ$54,MATCH(I2022,'BCA Inputs'!$AW$14:$AW$54,0))*Q2022+INDEX('BCA Inputs'!$BA$14:$BA$54,MATCH(I2022,'BCA Inputs'!$AW$14:$AW$54,0))*F2022+INDEX('BCA Inputs'!$BB$14:$BB$54,MATCH(I2022,'BCA Inputs'!$AW$14:$AW$54,0))*G2022)+L2022+N2022,"")),"")</f>
        <v/>
      </c>
      <c r="U2022" s="234" t="str">
        <f t="shared" si="311"/>
        <v/>
      </c>
      <c r="V2022" s="234" t="str">
        <f t="shared" si="312"/>
        <v/>
      </c>
      <c r="W2022" s="234" t="str">
        <f t="shared" si="313"/>
        <v/>
      </c>
      <c r="Y2022" s="235" t="str">
        <f t="shared" si="314"/>
        <v/>
      </c>
      <c r="Z2022" s="236" t="str">
        <f>IFERROR(IF($B$3="NYSEG",INDEX('BCA Inputs'!$X$14:$X$54,MATCH(I2022,'BCA Inputs'!$M$14:$M$54,0))*P2022+INDEX('BCA Inputs'!$Y$14:$Y$54,MATCH(I2022,'BCA Inputs'!$M$14:$M$54,0))*O2022+INDEX('BCA Inputs'!$Z$14:$Z$54,MATCH(I2022,'BCA Inputs'!$M$14:$M$54,0))*Q2022+INDEX('BCA Inputs'!$AA$14:$AA$54,MATCH(I2022,'BCA Inputs'!$M$14:$M$54,0))*F2022+INDEX('BCA Inputs'!$AB$14:$AB$54,MATCH(I2022,'BCA Inputs'!$M$14:$M$54,0))*G2022,IF($B$3="RG&amp;E",INDEX('BCA Inputs'!$BG$14:$BG$54,MATCH(I2022,'BCA Inputs'!$AW$14:$AW$54,0))*P2022+INDEX('BCA Inputs'!$BH$14:$BH$54,MATCH(I2022,'BCA Inputs'!$AW$14:$AW$54,0))*O2022+INDEX('BCA Inputs'!$BI$14:$BI$54,MATCH(I2022,'BCA Inputs'!$AW$14:$AW$54,0))*Q2022+INDEX('BCA Inputs'!$BJ$14:$BJ$54,MATCH(I2022,'BCA Inputs'!$AW$14:$AW$54,0))*F2022+INDEX('BCA Inputs'!$BK$14:$BK$54,MATCH(I2022,'BCA Inputs'!$AW$14:$AW$54,0))*G2022,"")),"")</f>
        <v/>
      </c>
      <c r="AA2022" s="237" t="str">
        <f t="shared" si="315"/>
        <v/>
      </c>
      <c r="AC2022" s="238" t="str">
        <f>IFERROR((K2022+R2022)+IF($B$3="NYSEG",INDEX('BCA Inputs'!$AI$14:$AI$54,MATCH(I2022,'BCA Inputs'!$M$14:$M$54,0))*P2022+INDEX('BCA Inputs'!$AJ$14:$AJ$54,MATCH(I2022,'BCA Inputs'!$M$14:$M$54,0))*Q2022,IF($B$3="RG&amp;E",INDEX('BCA Inputs'!$BR$14:$BR$54,MATCH(I2022,'BCA Inputs'!$AW$14:$AW$54,0))*P2022+INDEX('BCA Inputs'!$BS$14:$BS$54,MATCH(I2022,'BCA Inputs'!$AW$14:$AW$54,0))*Q2022,"")),"")</f>
        <v/>
      </c>
      <c r="AD2022" s="181" t="str">
        <f>IFERROR(IF($B$3="NYSEG",INDEX('BCA Inputs'!$AD$14:$AD$54,MATCH(I2022,'BCA Inputs'!$M$14:$M$54,0))*P2022+INDEX('BCA Inputs'!$AE$14:$AE$54,MATCH(I2022,'BCA Inputs'!$M$14:$M$54,0))*O2022+INDEX('BCA Inputs'!$AF$14:$AF$54,MATCH(I2022,'BCA Inputs'!$M$14:$M$54,0))*Q2022+INDEX('BCA Inputs'!$AG$14:$AG$54,MATCH(I2022,'BCA Inputs'!$M$14:$M$54,0))*F2022+INDEX('BCA Inputs'!$AH$14:$AH$54,MATCH(I2022,'BCA Inputs'!$M$14:$M$54,0))*G2022,IF($B$3="RG&amp;E",INDEX('BCA Inputs'!$BM$14:$BM$54,MATCH(I2022,'BCA Inputs'!$AW$14:$AW$54,0))*P2022+INDEX('BCA Inputs'!$BN$14:$BN$54,MATCH(I2022,'BCA Inputs'!$AW$14:$AW$54,0))*O2022+INDEX('BCA Inputs'!$BO$14:$BO$54,MATCH(I2022,'BCA Inputs'!$AW$14:$AW$54,0))*Q2022+INDEX('BCA Inputs'!$BP$14:$BP$54,MATCH(I2022,'BCA Inputs'!$AW$14:$AW$54,0))*F2022+INDEX('BCA Inputs'!$BQ$14:$BQ$54,MATCH(I2022,'BCA Inputs'!$AW$14:$AW$54,0))*G2022,"")),"")</f>
        <v/>
      </c>
      <c r="AE2022" s="237" t="str">
        <f t="shared" si="316"/>
        <v/>
      </c>
      <c r="AF2022" s="198">
        <f t="shared" si="318"/>
        <v>0</v>
      </c>
      <c r="AG2022" s="239">
        <f t="shared" si="319"/>
        <v>0</v>
      </c>
    </row>
    <row r="2023" spans="1:33">
      <c r="A2023" s="228"/>
      <c r="B2023" s="176"/>
      <c r="C2023" s="229"/>
      <c r="D2023" s="230"/>
      <c r="E2023" s="230"/>
      <c r="F2023" s="230"/>
      <c r="G2023" s="230"/>
      <c r="H2023" s="231"/>
      <c r="I2023" s="231"/>
      <c r="J2023" s="232"/>
      <c r="K2023" s="232"/>
      <c r="L2023" s="232"/>
      <c r="M2023" s="181">
        <f t="shared" si="317"/>
        <v>0</v>
      </c>
      <c r="N2023" s="181">
        <f>IF(H2023="",0,H2023*I2023*'Avoided Water Savings Cost'!$C$16)</f>
        <v>0</v>
      </c>
      <c r="O2023" s="545">
        <f>IF(C2023="",0,IF($B$3="NYSEG",C2023/(1-'Avoided Electric Costs 2020'!$W$21),IF($B$3="RG&amp;E",C2023/(1-'Avoided Electric Costs 2020'!$X$21),"")))</f>
        <v>0</v>
      </c>
      <c r="P2023" s="546">
        <f>IF(D2023="",0,IF($B$3="NYSEG",D2023/(1-'Avoided Electric Costs 2020'!$W$21),IF($B$3="RG&amp;E",D2023/(1-'Avoided Electric Costs 2020'!$X$21),"")))</f>
        <v>0</v>
      </c>
      <c r="Q2023" s="546">
        <f>IF(E2023="",0,IF($B$3="NYSEG",E2023/(1-'Avoided Natural Gas Costs 2020'!$J$34),IF($B$3="RG&amp;E",E2023/(1-'Avoided Natural Gas Costs 2020'!$K$34),"")))</f>
        <v>0</v>
      </c>
      <c r="R2023" s="233" t="str">
        <f>IFERROR(IF(P2023*'BCA Inputs'!$C$1+Q2023*'BCA Inputs'!$C$2+F2023*'BCA Inputs'!$C$2+G2023*'BCA Inputs'!$C$2=0,"",P2023*'BCA Inputs'!$C$1+Q2023*'BCA Inputs'!$C$2+F2023*'BCA Inputs'!$C$2+G2023*'BCA Inputs'!$C$2),"")</f>
        <v/>
      </c>
      <c r="S2023" s="181" t="str">
        <f t="shared" si="310"/>
        <v/>
      </c>
      <c r="T2023" s="181" t="str">
        <f>IFERROR(IF($B$3="NYSEG",(INDEX('BCA Inputs'!$N$14:$N$54,MATCH(I2023,'BCA Inputs'!$M$14:$M$54,0))*P2023+INDEX('BCA Inputs'!$O$14:$O$54,MATCH(I2023,'BCA Inputs'!$M$14:$M$54,0))*O2023+INDEX('BCA Inputs'!P:P,MATCH(I2023,'BCA Inputs'!M:M,0))*Q2023+INDEX('BCA Inputs'!Q:Q,MATCH(I2023,'BCA Inputs'!M:M,0))*F2023+INDEX('BCA Inputs'!R:R,MATCH(I2023,'BCA Inputs'!M:M,0))*G2023)+L2023+N2023,IF($B$3="RG&amp;E",(INDEX('BCA Inputs'!$AX$14:$AX$54,MATCH(I2023,'BCA Inputs'!$AW$14:$AW$54,0))*P2023+INDEX('BCA Inputs'!$AY$14:$AY$54,MATCH(I2023,'BCA Inputs'!$AW$14:$AW$54,0))*O2023+INDEX('BCA Inputs'!$AZ$14:$AZ$54,MATCH(I2023,'BCA Inputs'!$AW$14:$AW$54,0))*Q2023+INDEX('BCA Inputs'!$BA$14:$BA$54,MATCH(I2023,'BCA Inputs'!$AW$14:$AW$54,0))*F2023+INDEX('BCA Inputs'!$BB$14:$BB$54,MATCH(I2023,'BCA Inputs'!$AW$14:$AW$54,0))*G2023)+L2023+N2023,"")),"")</f>
        <v/>
      </c>
      <c r="U2023" s="234" t="str">
        <f t="shared" si="311"/>
        <v/>
      </c>
      <c r="V2023" s="234" t="str">
        <f t="shared" si="312"/>
        <v/>
      </c>
      <c r="W2023" s="234" t="str">
        <f t="shared" si="313"/>
        <v/>
      </c>
      <c r="Y2023" s="235" t="str">
        <f t="shared" si="314"/>
        <v/>
      </c>
      <c r="Z2023" s="236" t="str">
        <f>IFERROR(IF($B$3="NYSEG",INDEX('BCA Inputs'!$X$14:$X$54,MATCH(I2023,'BCA Inputs'!$M$14:$M$54,0))*P2023+INDEX('BCA Inputs'!$Y$14:$Y$54,MATCH(I2023,'BCA Inputs'!$M$14:$M$54,0))*O2023+INDEX('BCA Inputs'!$Z$14:$Z$54,MATCH(I2023,'BCA Inputs'!$M$14:$M$54,0))*Q2023+INDEX('BCA Inputs'!$AA$14:$AA$54,MATCH(I2023,'BCA Inputs'!$M$14:$M$54,0))*F2023+INDEX('BCA Inputs'!$AB$14:$AB$54,MATCH(I2023,'BCA Inputs'!$M$14:$M$54,0))*G2023,IF($B$3="RG&amp;E",INDEX('BCA Inputs'!$BG$14:$BG$54,MATCH(I2023,'BCA Inputs'!$AW$14:$AW$54,0))*P2023+INDEX('BCA Inputs'!$BH$14:$BH$54,MATCH(I2023,'BCA Inputs'!$AW$14:$AW$54,0))*O2023+INDEX('BCA Inputs'!$BI$14:$BI$54,MATCH(I2023,'BCA Inputs'!$AW$14:$AW$54,0))*Q2023+INDEX('BCA Inputs'!$BJ$14:$BJ$54,MATCH(I2023,'BCA Inputs'!$AW$14:$AW$54,0))*F2023+INDEX('BCA Inputs'!$BK$14:$BK$54,MATCH(I2023,'BCA Inputs'!$AW$14:$AW$54,0))*G2023,"")),"")</f>
        <v/>
      </c>
      <c r="AA2023" s="237" t="str">
        <f t="shared" si="315"/>
        <v/>
      </c>
      <c r="AC2023" s="238" t="str">
        <f>IFERROR((K2023+R2023)+IF($B$3="NYSEG",INDEX('BCA Inputs'!$AI$14:$AI$54,MATCH(I2023,'BCA Inputs'!$M$14:$M$54,0))*P2023+INDEX('BCA Inputs'!$AJ$14:$AJ$54,MATCH(I2023,'BCA Inputs'!$M$14:$M$54,0))*Q2023,IF($B$3="RG&amp;E",INDEX('BCA Inputs'!$BR$14:$BR$54,MATCH(I2023,'BCA Inputs'!$AW$14:$AW$54,0))*P2023+INDEX('BCA Inputs'!$BS$14:$BS$54,MATCH(I2023,'BCA Inputs'!$AW$14:$AW$54,0))*Q2023,"")),"")</f>
        <v/>
      </c>
      <c r="AD2023" s="181" t="str">
        <f>IFERROR(IF($B$3="NYSEG",INDEX('BCA Inputs'!$AD$14:$AD$54,MATCH(I2023,'BCA Inputs'!$M$14:$M$54,0))*P2023+INDEX('BCA Inputs'!$AE$14:$AE$54,MATCH(I2023,'BCA Inputs'!$M$14:$M$54,0))*O2023+INDEX('BCA Inputs'!$AF$14:$AF$54,MATCH(I2023,'BCA Inputs'!$M$14:$M$54,0))*Q2023+INDEX('BCA Inputs'!$AG$14:$AG$54,MATCH(I2023,'BCA Inputs'!$M$14:$M$54,0))*F2023+INDEX('BCA Inputs'!$AH$14:$AH$54,MATCH(I2023,'BCA Inputs'!$M$14:$M$54,0))*G2023,IF($B$3="RG&amp;E",INDEX('BCA Inputs'!$BM$14:$BM$54,MATCH(I2023,'BCA Inputs'!$AW$14:$AW$54,0))*P2023+INDEX('BCA Inputs'!$BN$14:$BN$54,MATCH(I2023,'BCA Inputs'!$AW$14:$AW$54,0))*O2023+INDEX('BCA Inputs'!$BO$14:$BO$54,MATCH(I2023,'BCA Inputs'!$AW$14:$AW$54,0))*Q2023+INDEX('BCA Inputs'!$BP$14:$BP$54,MATCH(I2023,'BCA Inputs'!$AW$14:$AW$54,0))*F2023+INDEX('BCA Inputs'!$BQ$14:$BQ$54,MATCH(I2023,'BCA Inputs'!$AW$14:$AW$54,0))*G2023,"")),"")</f>
        <v/>
      </c>
      <c r="AE2023" s="237" t="str">
        <f t="shared" si="316"/>
        <v/>
      </c>
      <c r="AF2023" s="198">
        <f t="shared" si="318"/>
        <v>0</v>
      </c>
      <c r="AG2023" s="239">
        <f t="shared" si="319"/>
        <v>0</v>
      </c>
    </row>
    <row r="2024" spans="1:33">
      <c r="A2024" s="228"/>
      <c r="B2024" s="176"/>
      <c r="C2024" s="229"/>
      <c r="D2024" s="230"/>
      <c r="E2024" s="230"/>
      <c r="F2024" s="230"/>
      <c r="G2024" s="230"/>
      <c r="H2024" s="231"/>
      <c r="I2024" s="231"/>
      <c r="J2024" s="232"/>
      <c r="K2024" s="232"/>
      <c r="L2024" s="232"/>
      <c r="M2024" s="181">
        <f t="shared" si="317"/>
        <v>0</v>
      </c>
      <c r="N2024" s="181">
        <f>IF(H2024="",0,H2024*I2024*'Avoided Water Savings Cost'!$C$16)</f>
        <v>0</v>
      </c>
      <c r="O2024" s="545">
        <f>IF(C2024="",0,IF($B$3="NYSEG",C2024/(1-'Avoided Electric Costs 2020'!$W$21),IF($B$3="RG&amp;E",C2024/(1-'Avoided Electric Costs 2020'!$X$21),"")))</f>
        <v>0</v>
      </c>
      <c r="P2024" s="546">
        <f>IF(D2024="",0,IF($B$3="NYSEG",D2024/(1-'Avoided Electric Costs 2020'!$W$21),IF($B$3="RG&amp;E",D2024/(1-'Avoided Electric Costs 2020'!$X$21),"")))</f>
        <v>0</v>
      </c>
      <c r="Q2024" s="546">
        <f>IF(E2024="",0,IF($B$3="NYSEG",E2024/(1-'Avoided Natural Gas Costs 2020'!$J$34),IF($B$3="RG&amp;E",E2024/(1-'Avoided Natural Gas Costs 2020'!$K$34),"")))</f>
        <v>0</v>
      </c>
      <c r="R2024" s="233" t="str">
        <f>IFERROR(IF(P2024*'BCA Inputs'!$C$1+Q2024*'BCA Inputs'!$C$2+F2024*'BCA Inputs'!$C$2+G2024*'BCA Inputs'!$C$2=0,"",P2024*'BCA Inputs'!$C$1+Q2024*'BCA Inputs'!$C$2+F2024*'BCA Inputs'!$C$2+G2024*'BCA Inputs'!$C$2),"")</f>
        <v/>
      </c>
      <c r="S2024" s="181" t="str">
        <f t="shared" si="310"/>
        <v/>
      </c>
      <c r="T2024" s="181" t="str">
        <f>IFERROR(IF($B$3="NYSEG",(INDEX('BCA Inputs'!$N$14:$N$54,MATCH(I2024,'BCA Inputs'!$M$14:$M$54,0))*P2024+INDEX('BCA Inputs'!$O$14:$O$54,MATCH(I2024,'BCA Inputs'!$M$14:$M$54,0))*O2024+INDEX('BCA Inputs'!P:P,MATCH(I2024,'BCA Inputs'!M:M,0))*Q2024+INDEX('BCA Inputs'!Q:Q,MATCH(I2024,'BCA Inputs'!M:M,0))*F2024+INDEX('BCA Inputs'!R:R,MATCH(I2024,'BCA Inputs'!M:M,0))*G2024)+L2024+N2024,IF($B$3="RG&amp;E",(INDEX('BCA Inputs'!$AX$14:$AX$54,MATCH(I2024,'BCA Inputs'!$AW$14:$AW$54,0))*P2024+INDEX('BCA Inputs'!$AY$14:$AY$54,MATCH(I2024,'BCA Inputs'!$AW$14:$AW$54,0))*O2024+INDEX('BCA Inputs'!$AZ$14:$AZ$54,MATCH(I2024,'BCA Inputs'!$AW$14:$AW$54,0))*Q2024+INDEX('BCA Inputs'!$BA$14:$BA$54,MATCH(I2024,'BCA Inputs'!$AW$14:$AW$54,0))*F2024+INDEX('BCA Inputs'!$BB$14:$BB$54,MATCH(I2024,'BCA Inputs'!$AW$14:$AW$54,0))*G2024)+L2024+N2024,"")),"")</f>
        <v/>
      </c>
      <c r="U2024" s="234" t="str">
        <f t="shared" si="311"/>
        <v/>
      </c>
      <c r="V2024" s="234" t="str">
        <f t="shared" si="312"/>
        <v/>
      </c>
      <c r="W2024" s="234" t="str">
        <f t="shared" si="313"/>
        <v/>
      </c>
      <c r="Y2024" s="235" t="str">
        <f t="shared" si="314"/>
        <v/>
      </c>
      <c r="Z2024" s="236" t="str">
        <f>IFERROR(IF($B$3="NYSEG",INDEX('BCA Inputs'!$X$14:$X$54,MATCH(I2024,'BCA Inputs'!$M$14:$M$54,0))*P2024+INDEX('BCA Inputs'!$Y$14:$Y$54,MATCH(I2024,'BCA Inputs'!$M$14:$M$54,0))*O2024+INDEX('BCA Inputs'!$Z$14:$Z$54,MATCH(I2024,'BCA Inputs'!$M$14:$M$54,0))*Q2024+INDEX('BCA Inputs'!$AA$14:$AA$54,MATCH(I2024,'BCA Inputs'!$M$14:$M$54,0))*F2024+INDEX('BCA Inputs'!$AB$14:$AB$54,MATCH(I2024,'BCA Inputs'!$M$14:$M$54,0))*G2024,IF($B$3="RG&amp;E",INDEX('BCA Inputs'!$BG$14:$BG$54,MATCH(I2024,'BCA Inputs'!$AW$14:$AW$54,0))*P2024+INDEX('BCA Inputs'!$BH$14:$BH$54,MATCH(I2024,'BCA Inputs'!$AW$14:$AW$54,0))*O2024+INDEX('BCA Inputs'!$BI$14:$BI$54,MATCH(I2024,'BCA Inputs'!$AW$14:$AW$54,0))*Q2024+INDEX('BCA Inputs'!$BJ$14:$BJ$54,MATCH(I2024,'BCA Inputs'!$AW$14:$AW$54,0))*F2024+INDEX('BCA Inputs'!$BK$14:$BK$54,MATCH(I2024,'BCA Inputs'!$AW$14:$AW$54,0))*G2024,"")),"")</f>
        <v/>
      </c>
      <c r="AA2024" s="237" t="str">
        <f t="shared" si="315"/>
        <v/>
      </c>
      <c r="AC2024" s="238" t="str">
        <f>IFERROR((K2024+R2024)+IF($B$3="NYSEG",INDEX('BCA Inputs'!$AI$14:$AI$54,MATCH(I2024,'BCA Inputs'!$M$14:$M$54,0))*P2024+INDEX('BCA Inputs'!$AJ$14:$AJ$54,MATCH(I2024,'BCA Inputs'!$M$14:$M$54,0))*Q2024,IF($B$3="RG&amp;E",INDEX('BCA Inputs'!$BR$14:$BR$54,MATCH(I2024,'BCA Inputs'!$AW$14:$AW$54,0))*P2024+INDEX('BCA Inputs'!$BS$14:$BS$54,MATCH(I2024,'BCA Inputs'!$AW$14:$AW$54,0))*Q2024,"")),"")</f>
        <v/>
      </c>
      <c r="AD2024" s="181" t="str">
        <f>IFERROR(IF($B$3="NYSEG",INDEX('BCA Inputs'!$AD$14:$AD$54,MATCH(I2024,'BCA Inputs'!$M$14:$M$54,0))*P2024+INDEX('BCA Inputs'!$AE$14:$AE$54,MATCH(I2024,'BCA Inputs'!$M$14:$M$54,0))*O2024+INDEX('BCA Inputs'!$AF$14:$AF$54,MATCH(I2024,'BCA Inputs'!$M$14:$M$54,0))*Q2024+INDEX('BCA Inputs'!$AG$14:$AG$54,MATCH(I2024,'BCA Inputs'!$M$14:$M$54,0))*F2024+INDEX('BCA Inputs'!$AH$14:$AH$54,MATCH(I2024,'BCA Inputs'!$M$14:$M$54,0))*G2024,IF($B$3="RG&amp;E",INDEX('BCA Inputs'!$BM$14:$BM$54,MATCH(I2024,'BCA Inputs'!$AW$14:$AW$54,0))*P2024+INDEX('BCA Inputs'!$BN$14:$BN$54,MATCH(I2024,'BCA Inputs'!$AW$14:$AW$54,0))*O2024+INDEX('BCA Inputs'!$BO$14:$BO$54,MATCH(I2024,'BCA Inputs'!$AW$14:$AW$54,0))*Q2024+INDEX('BCA Inputs'!$BP$14:$BP$54,MATCH(I2024,'BCA Inputs'!$AW$14:$AW$54,0))*F2024+INDEX('BCA Inputs'!$BQ$14:$BQ$54,MATCH(I2024,'BCA Inputs'!$AW$14:$AW$54,0))*G2024,"")),"")</f>
        <v/>
      </c>
      <c r="AE2024" s="237" t="str">
        <f t="shared" si="316"/>
        <v/>
      </c>
      <c r="AF2024" s="198">
        <f t="shared" si="318"/>
        <v>0</v>
      </c>
      <c r="AG2024" s="239">
        <f t="shared" si="319"/>
        <v>0</v>
      </c>
    </row>
    <row r="2025" spans="1:33">
      <c r="A2025" s="228"/>
      <c r="B2025" s="176"/>
      <c r="C2025" s="229"/>
      <c r="D2025" s="230"/>
      <c r="E2025" s="230"/>
      <c r="F2025" s="230"/>
      <c r="G2025" s="230"/>
      <c r="H2025" s="231"/>
      <c r="I2025" s="231"/>
      <c r="J2025" s="232"/>
      <c r="K2025" s="232"/>
      <c r="L2025" s="232"/>
      <c r="M2025" s="181">
        <f t="shared" si="317"/>
        <v>0</v>
      </c>
      <c r="N2025" s="181">
        <f>IF(H2025="",0,H2025*I2025*'Avoided Water Savings Cost'!$C$16)</f>
        <v>0</v>
      </c>
      <c r="O2025" s="545">
        <f>IF(C2025="",0,IF($B$3="NYSEG",C2025/(1-'Avoided Electric Costs 2020'!$W$21),IF($B$3="RG&amp;E",C2025/(1-'Avoided Electric Costs 2020'!$X$21),"")))</f>
        <v>0</v>
      </c>
      <c r="P2025" s="546">
        <f>IF(D2025="",0,IF($B$3="NYSEG",D2025/(1-'Avoided Electric Costs 2020'!$W$21),IF($B$3="RG&amp;E",D2025/(1-'Avoided Electric Costs 2020'!$X$21),"")))</f>
        <v>0</v>
      </c>
      <c r="Q2025" s="546">
        <f>IF(E2025="",0,IF($B$3="NYSEG",E2025/(1-'Avoided Natural Gas Costs 2020'!$J$34),IF($B$3="RG&amp;E",E2025/(1-'Avoided Natural Gas Costs 2020'!$K$34),"")))</f>
        <v>0</v>
      </c>
      <c r="R2025" s="233" t="str">
        <f>IFERROR(IF(P2025*'BCA Inputs'!$C$1+Q2025*'BCA Inputs'!$C$2+F2025*'BCA Inputs'!$C$2+G2025*'BCA Inputs'!$C$2=0,"",P2025*'BCA Inputs'!$C$1+Q2025*'BCA Inputs'!$C$2+F2025*'BCA Inputs'!$C$2+G2025*'BCA Inputs'!$C$2),"")</f>
        <v/>
      </c>
      <c r="S2025" s="181" t="str">
        <f t="shared" si="310"/>
        <v/>
      </c>
      <c r="T2025" s="181" t="str">
        <f>IFERROR(IF($B$3="NYSEG",(INDEX('BCA Inputs'!$N$14:$N$54,MATCH(I2025,'BCA Inputs'!$M$14:$M$54,0))*P2025+INDEX('BCA Inputs'!$O$14:$O$54,MATCH(I2025,'BCA Inputs'!$M$14:$M$54,0))*O2025+INDEX('BCA Inputs'!P:P,MATCH(I2025,'BCA Inputs'!M:M,0))*Q2025+INDEX('BCA Inputs'!Q:Q,MATCH(I2025,'BCA Inputs'!M:M,0))*F2025+INDEX('BCA Inputs'!R:R,MATCH(I2025,'BCA Inputs'!M:M,0))*G2025)+L2025+N2025,IF($B$3="RG&amp;E",(INDEX('BCA Inputs'!$AX$14:$AX$54,MATCH(I2025,'BCA Inputs'!$AW$14:$AW$54,0))*P2025+INDEX('BCA Inputs'!$AY$14:$AY$54,MATCH(I2025,'BCA Inputs'!$AW$14:$AW$54,0))*O2025+INDEX('BCA Inputs'!$AZ$14:$AZ$54,MATCH(I2025,'BCA Inputs'!$AW$14:$AW$54,0))*Q2025+INDEX('BCA Inputs'!$BA$14:$BA$54,MATCH(I2025,'BCA Inputs'!$AW$14:$AW$54,0))*F2025+INDEX('BCA Inputs'!$BB$14:$BB$54,MATCH(I2025,'BCA Inputs'!$AW$14:$AW$54,0))*G2025)+L2025+N2025,"")),"")</f>
        <v/>
      </c>
      <c r="U2025" s="234" t="str">
        <f t="shared" si="311"/>
        <v/>
      </c>
      <c r="V2025" s="234" t="str">
        <f t="shared" si="312"/>
        <v/>
      </c>
      <c r="W2025" s="234" t="str">
        <f t="shared" si="313"/>
        <v/>
      </c>
      <c r="Y2025" s="235" t="str">
        <f t="shared" si="314"/>
        <v/>
      </c>
      <c r="Z2025" s="236" t="str">
        <f>IFERROR(IF($B$3="NYSEG",INDEX('BCA Inputs'!$X$14:$X$54,MATCH(I2025,'BCA Inputs'!$M$14:$M$54,0))*P2025+INDEX('BCA Inputs'!$Y$14:$Y$54,MATCH(I2025,'BCA Inputs'!$M$14:$M$54,0))*O2025+INDEX('BCA Inputs'!$Z$14:$Z$54,MATCH(I2025,'BCA Inputs'!$M$14:$M$54,0))*Q2025+INDEX('BCA Inputs'!$AA$14:$AA$54,MATCH(I2025,'BCA Inputs'!$M$14:$M$54,0))*F2025+INDEX('BCA Inputs'!$AB$14:$AB$54,MATCH(I2025,'BCA Inputs'!$M$14:$M$54,0))*G2025,IF($B$3="RG&amp;E",INDEX('BCA Inputs'!$BG$14:$BG$54,MATCH(I2025,'BCA Inputs'!$AW$14:$AW$54,0))*P2025+INDEX('BCA Inputs'!$BH$14:$BH$54,MATCH(I2025,'BCA Inputs'!$AW$14:$AW$54,0))*O2025+INDEX('BCA Inputs'!$BI$14:$BI$54,MATCH(I2025,'BCA Inputs'!$AW$14:$AW$54,0))*Q2025+INDEX('BCA Inputs'!$BJ$14:$BJ$54,MATCH(I2025,'BCA Inputs'!$AW$14:$AW$54,0))*F2025+INDEX('BCA Inputs'!$BK$14:$BK$54,MATCH(I2025,'BCA Inputs'!$AW$14:$AW$54,0))*G2025,"")),"")</f>
        <v/>
      </c>
      <c r="AA2025" s="237" t="str">
        <f t="shared" si="315"/>
        <v/>
      </c>
      <c r="AC2025" s="238" t="str">
        <f>IFERROR((K2025+R2025)+IF($B$3="NYSEG",INDEX('BCA Inputs'!$AI$14:$AI$54,MATCH(I2025,'BCA Inputs'!$M$14:$M$54,0))*P2025+INDEX('BCA Inputs'!$AJ$14:$AJ$54,MATCH(I2025,'BCA Inputs'!$M$14:$M$54,0))*Q2025,IF($B$3="RG&amp;E",INDEX('BCA Inputs'!$BR$14:$BR$54,MATCH(I2025,'BCA Inputs'!$AW$14:$AW$54,0))*P2025+INDEX('BCA Inputs'!$BS$14:$BS$54,MATCH(I2025,'BCA Inputs'!$AW$14:$AW$54,0))*Q2025,"")),"")</f>
        <v/>
      </c>
      <c r="AD2025" s="181" t="str">
        <f>IFERROR(IF($B$3="NYSEG",INDEX('BCA Inputs'!$AD$14:$AD$54,MATCH(I2025,'BCA Inputs'!$M$14:$M$54,0))*P2025+INDEX('BCA Inputs'!$AE$14:$AE$54,MATCH(I2025,'BCA Inputs'!$M$14:$M$54,0))*O2025+INDEX('BCA Inputs'!$AF$14:$AF$54,MATCH(I2025,'BCA Inputs'!$M$14:$M$54,0))*Q2025+INDEX('BCA Inputs'!$AG$14:$AG$54,MATCH(I2025,'BCA Inputs'!$M$14:$M$54,0))*F2025+INDEX('BCA Inputs'!$AH$14:$AH$54,MATCH(I2025,'BCA Inputs'!$M$14:$M$54,0))*G2025,IF($B$3="RG&amp;E",INDEX('BCA Inputs'!$BM$14:$BM$54,MATCH(I2025,'BCA Inputs'!$AW$14:$AW$54,0))*P2025+INDEX('BCA Inputs'!$BN$14:$BN$54,MATCH(I2025,'BCA Inputs'!$AW$14:$AW$54,0))*O2025+INDEX('BCA Inputs'!$BO$14:$BO$54,MATCH(I2025,'BCA Inputs'!$AW$14:$AW$54,0))*Q2025+INDEX('BCA Inputs'!$BP$14:$BP$54,MATCH(I2025,'BCA Inputs'!$AW$14:$AW$54,0))*F2025+INDEX('BCA Inputs'!$BQ$14:$BQ$54,MATCH(I2025,'BCA Inputs'!$AW$14:$AW$54,0))*G2025,"")),"")</f>
        <v/>
      </c>
      <c r="AE2025" s="237" t="str">
        <f t="shared" si="316"/>
        <v/>
      </c>
      <c r="AF2025" s="198">
        <f t="shared" si="318"/>
        <v>0</v>
      </c>
      <c r="AG2025" s="239">
        <f t="shared" si="319"/>
        <v>0</v>
      </c>
    </row>
    <row r="2026" spans="1:33">
      <c r="A2026" s="228"/>
      <c r="B2026" s="176"/>
      <c r="C2026" s="229"/>
      <c r="D2026" s="230"/>
      <c r="E2026" s="230"/>
      <c r="F2026" s="230"/>
      <c r="G2026" s="230"/>
      <c r="H2026" s="231"/>
      <c r="I2026" s="231"/>
      <c r="J2026" s="232"/>
      <c r="K2026" s="232"/>
      <c r="L2026" s="232"/>
      <c r="M2026" s="181">
        <f t="shared" si="317"/>
        <v>0</v>
      </c>
      <c r="N2026" s="181">
        <f>IF(H2026="",0,H2026*I2026*'Avoided Water Savings Cost'!$C$16)</f>
        <v>0</v>
      </c>
      <c r="O2026" s="545">
        <f>IF(C2026="",0,IF($B$3="NYSEG",C2026/(1-'Avoided Electric Costs 2020'!$W$21),IF($B$3="RG&amp;E",C2026/(1-'Avoided Electric Costs 2020'!$X$21),"")))</f>
        <v>0</v>
      </c>
      <c r="P2026" s="546">
        <f>IF(D2026="",0,IF($B$3="NYSEG",D2026/(1-'Avoided Electric Costs 2020'!$W$21),IF($B$3="RG&amp;E",D2026/(1-'Avoided Electric Costs 2020'!$X$21),"")))</f>
        <v>0</v>
      </c>
      <c r="Q2026" s="546">
        <f>IF(E2026="",0,IF($B$3="NYSEG",E2026/(1-'Avoided Natural Gas Costs 2020'!$J$34),IF($B$3="RG&amp;E",E2026/(1-'Avoided Natural Gas Costs 2020'!$K$34),"")))</f>
        <v>0</v>
      </c>
      <c r="R2026" s="233" t="str">
        <f>IFERROR(IF(P2026*'BCA Inputs'!$C$1+Q2026*'BCA Inputs'!$C$2+F2026*'BCA Inputs'!$C$2+G2026*'BCA Inputs'!$C$2=0,"",P2026*'BCA Inputs'!$C$1+Q2026*'BCA Inputs'!$C$2+F2026*'BCA Inputs'!$C$2+G2026*'BCA Inputs'!$C$2),"")</f>
        <v/>
      </c>
      <c r="S2026" s="181" t="str">
        <f t="shared" si="310"/>
        <v/>
      </c>
      <c r="T2026" s="181" t="str">
        <f>IFERROR(IF($B$3="NYSEG",(INDEX('BCA Inputs'!$N$14:$N$54,MATCH(I2026,'BCA Inputs'!$M$14:$M$54,0))*P2026+INDEX('BCA Inputs'!$O$14:$O$54,MATCH(I2026,'BCA Inputs'!$M$14:$M$54,0))*O2026+INDEX('BCA Inputs'!P:P,MATCH(I2026,'BCA Inputs'!M:M,0))*Q2026+INDEX('BCA Inputs'!Q:Q,MATCH(I2026,'BCA Inputs'!M:M,0))*F2026+INDEX('BCA Inputs'!R:R,MATCH(I2026,'BCA Inputs'!M:M,0))*G2026)+L2026+N2026,IF($B$3="RG&amp;E",(INDEX('BCA Inputs'!$AX$14:$AX$54,MATCH(I2026,'BCA Inputs'!$AW$14:$AW$54,0))*P2026+INDEX('BCA Inputs'!$AY$14:$AY$54,MATCH(I2026,'BCA Inputs'!$AW$14:$AW$54,0))*O2026+INDEX('BCA Inputs'!$AZ$14:$AZ$54,MATCH(I2026,'BCA Inputs'!$AW$14:$AW$54,0))*Q2026+INDEX('BCA Inputs'!$BA$14:$BA$54,MATCH(I2026,'BCA Inputs'!$AW$14:$AW$54,0))*F2026+INDEX('BCA Inputs'!$BB$14:$BB$54,MATCH(I2026,'BCA Inputs'!$AW$14:$AW$54,0))*G2026)+L2026+N2026,"")),"")</f>
        <v/>
      </c>
      <c r="U2026" s="234" t="str">
        <f t="shared" si="311"/>
        <v/>
      </c>
      <c r="V2026" s="234" t="str">
        <f t="shared" si="312"/>
        <v/>
      </c>
      <c r="W2026" s="234" t="str">
        <f t="shared" si="313"/>
        <v/>
      </c>
      <c r="Y2026" s="235" t="str">
        <f t="shared" si="314"/>
        <v/>
      </c>
      <c r="Z2026" s="236" t="str">
        <f>IFERROR(IF($B$3="NYSEG",INDEX('BCA Inputs'!$X$14:$X$54,MATCH(I2026,'BCA Inputs'!$M$14:$M$54,0))*P2026+INDEX('BCA Inputs'!$Y$14:$Y$54,MATCH(I2026,'BCA Inputs'!$M$14:$M$54,0))*O2026+INDEX('BCA Inputs'!$Z$14:$Z$54,MATCH(I2026,'BCA Inputs'!$M$14:$M$54,0))*Q2026+INDEX('BCA Inputs'!$AA$14:$AA$54,MATCH(I2026,'BCA Inputs'!$M$14:$M$54,0))*F2026+INDEX('BCA Inputs'!$AB$14:$AB$54,MATCH(I2026,'BCA Inputs'!$M$14:$M$54,0))*G2026,IF($B$3="RG&amp;E",INDEX('BCA Inputs'!$BG$14:$BG$54,MATCH(I2026,'BCA Inputs'!$AW$14:$AW$54,0))*P2026+INDEX('BCA Inputs'!$BH$14:$BH$54,MATCH(I2026,'BCA Inputs'!$AW$14:$AW$54,0))*O2026+INDEX('BCA Inputs'!$BI$14:$BI$54,MATCH(I2026,'BCA Inputs'!$AW$14:$AW$54,0))*Q2026+INDEX('BCA Inputs'!$BJ$14:$BJ$54,MATCH(I2026,'BCA Inputs'!$AW$14:$AW$54,0))*F2026+INDEX('BCA Inputs'!$BK$14:$BK$54,MATCH(I2026,'BCA Inputs'!$AW$14:$AW$54,0))*G2026,"")),"")</f>
        <v/>
      </c>
      <c r="AA2026" s="237" t="str">
        <f t="shared" si="315"/>
        <v/>
      </c>
      <c r="AC2026" s="238" t="str">
        <f>IFERROR((K2026+R2026)+IF($B$3="NYSEG",INDEX('BCA Inputs'!$AI$14:$AI$54,MATCH(I2026,'BCA Inputs'!$M$14:$M$54,0))*P2026+INDEX('BCA Inputs'!$AJ$14:$AJ$54,MATCH(I2026,'BCA Inputs'!$M$14:$M$54,0))*Q2026,IF($B$3="RG&amp;E",INDEX('BCA Inputs'!$BR$14:$BR$54,MATCH(I2026,'BCA Inputs'!$AW$14:$AW$54,0))*P2026+INDEX('BCA Inputs'!$BS$14:$BS$54,MATCH(I2026,'BCA Inputs'!$AW$14:$AW$54,0))*Q2026,"")),"")</f>
        <v/>
      </c>
      <c r="AD2026" s="181" t="str">
        <f>IFERROR(IF($B$3="NYSEG",INDEX('BCA Inputs'!$AD$14:$AD$54,MATCH(I2026,'BCA Inputs'!$M$14:$M$54,0))*P2026+INDEX('BCA Inputs'!$AE$14:$AE$54,MATCH(I2026,'BCA Inputs'!$M$14:$M$54,0))*O2026+INDEX('BCA Inputs'!$AF$14:$AF$54,MATCH(I2026,'BCA Inputs'!$M$14:$M$54,0))*Q2026+INDEX('BCA Inputs'!$AG$14:$AG$54,MATCH(I2026,'BCA Inputs'!$M$14:$M$54,0))*F2026+INDEX('BCA Inputs'!$AH$14:$AH$54,MATCH(I2026,'BCA Inputs'!$M$14:$M$54,0))*G2026,IF($B$3="RG&amp;E",INDEX('BCA Inputs'!$BM$14:$BM$54,MATCH(I2026,'BCA Inputs'!$AW$14:$AW$54,0))*P2026+INDEX('BCA Inputs'!$BN$14:$BN$54,MATCH(I2026,'BCA Inputs'!$AW$14:$AW$54,0))*O2026+INDEX('BCA Inputs'!$BO$14:$BO$54,MATCH(I2026,'BCA Inputs'!$AW$14:$AW$54,0))*Q2026+INDEX('BCA Inputs'!$BP$14:$BP$54,MATCH(I2026,'BCA Inputs'!$AW$14:$AW$54,0))*F2026+INDEX('BCA Inputs'!$BQ$14:$BQ$54,MATCH(I2026,'BCA Inputs'!$AW$14:$AW$54,0))*G2026,"")),"")</f>
        <v/>
      </c>
      <c r="AE2026" s="237" t="str">
        <f t="shared" si="316"/>
        <v/>
      </c>
      <c r="AF2026" s="198">
        <f t="shared" si="318"/>
        <v>0</v>
      </c>
      <c r="AG2026" s="239">
        <f t="shared" si="319"/>
        <v>0</v>
      </c>
    </row>
    <row r="2027" spans="1:33">
      <c r="A2027" s="228"/>
      <c r="B2027" s="176"/>
      <c r="C2027" s="229"/>
      <c r="D2027" s="230"/>
      <c r="E2027" s="230"/>
      <c r="F2027" s="230"/>
      <c r="G2027" s="230"/>
      <c r="H2027" s="231"/>
      <c r="I2027" s="231"/>
      <c r="J2027" s="232"/>
      <c r="K2027" s="232"/>
      <c r="L2027" s="232"/>
      <c r="M2027" s="181">
        <f t="shared" si="317"/>
        <v>0</v>
      </c>
      <c r="N2027" s="181">
        <f>IF(H2027="",0,H2027*I2027*'Avoided Water Savings Cost'!$C$16)</f>
        <v>0</v>
      </c>
      <c r="O2027" s="545">
        <f>IF(C2027="",0,IF($B$3="NYSEG",C2027/(1-'Avoided Electric Costs 2020'!$W$21),IF($B$3="RG&amp;E",C2027/(1-'Avoided Electric Costs 2020'!$X$21),"")))</f>
        <v>0</v>
      </c>
      <c r="P2027" s="546">
        <f>IF(D2027="",0,IF($B$3="NYSEG",D2027/(1-'Avoided Electric Costs 2020'!$W$21),IF($B$3="RG&amp;E",D2027/(1-'Avoided Electric Costs 2020'!$X$21),"")))</f>
        <v>0</v>
      </c>
      <c r="Q2027" s="546">
        <f>IF(E2027="",0,IF($B$3="NYSEG",E2027/(1-'Avoided Natural Gas Costs 2020'!$J$34),IF($B$3="RG&amp;E",E2027/(1-'Avoided Natural Gas Costs 2020'!$K$34),"")))</f>
        <v>0</v>
      </c>
      <c r="R2027" s="233" t="str">
        <f>IFERROR(IF(P2027*'BCA Inputs'!$C$1+Q2027*'BCA Inputs'!$C$2+F2027*'BCA Inputs'!$C$2+G2027*'BCA Inputs'!$C$2=0,"",P2027*'BCA Inputs'!$C$1+Q2027*'BCA Inputs'!$C$2+F2027*'BCA Inputs'!$C$2+G2027*'BCA Inputs'!$C$2),"")</f>
        <v/>
      </c>
      <c r="S2027" s="181" t="str">
        <f t="shared" si="310"/>
        <v/>
      </c>
      <c r="T2027" s="181" t="str">
        <f>IFERROR(IF($B$3="NYSEG",(INDEX('BCA Inputs'!$N$14:$N$54,MATCH(I2027,'BCA Inputs'!$M$14:$M$54,0))*P2027+INDEX('BCA Inputs'!$O$14:$O$54,MATCH(I2027,'BCA Inputs'!$M$14:$M$54,0))*O2027+INDEX('BCA Inputs'!P:P,MATCH(I2027,'BCA Inputs'!M:M,0))*Q2027+INDEX('BCA Inputs'!Q:Q,MATCH(I2027,'BCA Inputs'!M:M,0))*F2027+INDEX('BCA Inputs'!R:R,MATCH(I2027,'BCA Inputs'!M:M,0))*G2027)+L2027+N2027,IF($B$3="RG&amp;E",(INDEX('BCA Inputs'!$AX$14:$AX$54,MATCH(I2027,'BCA Inputs'!$AW$14:$AW$54,0))*P2027+INDEX('BCA Inputs'!$AY$14:$AY$54,MATCH(I2027,'BCA Inputs'!$AW$14:$AW$54,0))*O2027+INDEX('BCA Inputs'!$AZ$14:$AZ$54,MATCH(I2027,'BCA Inputs'!$AW$14:$AW$54,0))*Q2027+INDEX('BCA Inputs'!$BA$14:$BA$54,MATCH(I2027,'BCA Inputs'!$AW$14:$AW$54,0))*F2027+INDEX('BCA Inputs'!$BB$14:$BB$54,MATCH(I2027,'BCA Inputs'!$AW$14:$AW$54,0))*G2027)+L2027+N2027,"")),"")</f>
        <v/>
      </c>
      <c r="U2027" s="234" t="str">
        <f t="shared" si="311"/>
        <v/>
      </c>
      <c r="V2027" s="234" t="str">
        <f t="shared" si="312"/>
        <v/>
      </c>
      <c r="W2027" s="234" t="str">
        <f t="shared" si="313"/>
        <v/>
      </c>
      <c r="Y2027" s="235" t="str">
        <f t="shared" si="314"/>
        <v/>
      </c>
      <c r="Z2027" s="236" t="str">
        <f>IFERROR(IF($B$3="NYSEG",INDEX('BCA Inputs'!$X$14:$X$54,MATCH(I2027,'BCA Inputs'!$M$14:$M$54,0))*P2027+INDEX('BCA Inputs'!$Y$14:$Y$54,MATCH(I2027,'BCA Inputs'!$M$14:$M$54,0))*O2027+INDEX('BCA Inputs'!$Z$14:$Z$54,MATCH(I2027,'BCA Inputs'!$M$14:$M$54,0))*Q2027+INDEX('BCA Inputs'!$AA$14:$AA$54,MATCH(I2027,'BCA Inputs'!$M$14:$M$54,0))*F2027+INDEX('BCA Inputs'!$AB$14:$AB$54,MATCH(I2027,'BCA Inputs'!$M$14:$M$54,0))*G2027,IF($B$3="RG&amp;E",INDEX('BCA Inputs'!$BG$14:$BG$54,MATCH(I2027,'BCA Inputs'!$AW$14:$AW$54,0))*P2027+INDEX('BCA Inputs'!$BH$14:$BH$54,MATCH(I2027,'BCA Inputs'!$AW$14:$AW$54,0))*O2027+INDEX('BCA Inputs'!$BI$14:$BI$54,MATCH(I2027,'BCA Inputs'!$AW$14:$AW$54,0))*Q2027+INDEX('BCA Inputs'!$BJ$14:$BJ$54,MATCH(I2027,'BCA Inputs'!$AW$14:$AW$54,0))*F2027+INDEX('BCA Inputs'!$BK$14:$BK$54,MATCH(I2027,'BCA Inputs'!$AW$14:$AW$54,0))*G2027,"")),"")</f>
        <v/>
      </c>
      <c r="AA2027" s="237" t="str">
        <f t="shared" si="315"/>
        <v/>
      </c>
      <c r="AC2027" s="238" t="str">
        <f>IFERROR((K2027+R2027)+IF($B$3="NYSEG",INDEX('BCA Inputs'!$AI$14:$AI$54,MATCH(I2027,'BCA Inputs'!$M$14:$M$54,0))*P2027+INDEX('BCA Inputs'!$AJ$14:$AJ$54,MATCH(I2027,'BCA Inputs'!$M$14:$M$54,0))*Q2027,IF($B$3="RG&amp;E",INDEX('BCA Inputs'!$BR$14:$BR$54,MATCH(I2027,'BCA Inputs'!$AW$14:$AW$54,0))*P2027+INDEX('BCA Inputs'!$BS$14:$BS$54,MATCH(I2027,'BCA Inputs'!$AW$14:$AW$54,0))*Q2027,"")),"")</f>
        <v/>
      </c>
      <c r="AD2027" s="181" t="str">
        <f>IFERROR(IF($B$3="NYSEG",INDEX('BCA Inputs'!$AD$14:$AD$54,MATCH(I2027,'BCA Inputs'!$M$14:$M$54,0))*P2027+INDEX('BCA Inputs'!$AE$14:$AE$54,MATCH(I2027,'BCA Inputs'!$M$14:$M$54,0))*O2027+INDEX('BCA Inputs'!$AF$14:$AF$54,MATCH(I2027,'BCA Inputs'!$M$14:$M$54,0))*Q2027+INDEX('BCA Inputs'!$AG$14:$AG$54,MATCH(I2027,'BCA Inputs'!$M$14:$M$54,0))*F2027+INDEX('BCA Inputs'!$AH$14:$AH$54,MATCH(I2027,'BCA Inputs'!$M$14:$M$54,0))*G2027,IF($B$3="RG&amp;E",INDEX('BCA Inputs'!$BM$14:$BM$54,MATCH(I2027,'BCA Inputs'!$AW$14:$AW$54,0))*P2027+INDEX('BCA Inputs'!$BN$14:$BN$54,MATCH(I2027,'BCA Inputs'!$AW$14:$AW$54,0))*O2027+INDEX('BCA Inputs'!$BO$14:$BO$54,MATCH(I2027,'BCA Inputs'!$AW$14:$AW$54,0))*Q2027+INDEX('BCA Inputs'!$BP$14:$BP$54,MATCH(I2027,'BCA Inputs'!$AW$14:$AW$54,0))*F2027+INDEX('BCA Inputs'!$BQ$14:$BQ$54,MATCH(I2027,'BCA Inputs'!$AW$14:$AW$54,0))*G2027,"")),"")</f>
        <v/>
      </c>
      <c r="AE2027" s="237" t="str">
        <f t="shared" si="316"/>
        <v/>
      </c>
      <c r="AF2027" s="198">
        <f t="shared" si="318"/>
        <v>0</v>
      </c>
      <c r="AG2027" s="239">
        <f t="shared" si="319"/>
        <v>0</v>
      </c>
    </row>
    <row r="2028" spans="1:33">
      <c r="A2028" s="228"/>
      <c r="B2028" s="176"/>
      <c r="C2028" s="229"/>
      <c r="D2028" s="230"/>
      <c r="E2028" s="230"/>
      <c r="F2028" s="230"/>
      <c r="G2028" s="230"/>
      <c r="H2028" s="231"/>
      <c r="I2028" s="231"/>
      <c r="J2028" s="232"/>
      <c r="K2028" s="232"/>
      <c r="L2028" s="232"/>
      <c r="M2028" s="181">
        <f t="shared" si="317"/>
        <v>0</v>
      </c>
      <c r="N2028" s="181">
        <f>IF(H2028="",0,H2028*I2028*'Avoided Water Savings Cost'!$C$16)</f>
        <v>0</v>
      </c>
      <c r="O2028" s="545">
        <f>IF(C2028="",0,IF($B$3="NYSEG",C2028/(1-'Avoided Electric Costs 2020'!$W$21),IF($B$3="RG&amp;E",C2028/(1-'Avoided Electric Costs 2020'!$X$21),"")))</f>
        <v>0</v>
      </c>
      <c r="P2028" s="546">
        <f>IF(D2028="",0,IF($B$3="NYSEG",D2028/(1-'Avoided Electric Costs 2020'!$W$21),IF($B$3="RG&amp;E",D2028/(1-'Avoided Electric Costs 2020'!$X$21),"")))</f>
        <v>0</v>
      </c>
      <c r="Q2028" s="546">
        <f>IF(E2028="",0,IF($B$3="NYSEG",E2028/(1-'Avoided Natural Gas Costs 2020'!$J$34),IF($B$3="RG&amp;E",E2028/(1-'Avoided Natural Gas Costs 2020'!$K$34),"")))</f>
        <v>0</v>
      </c>
      <c r="R2028" s="233" t="str">
        <f>IFERROR(IF(P2028*'BCA Inputs'!$C$1+Q2028*'BCA Inputs'!$C$2+F2028*'BCA Inputs'!$C$2+G2028*'BCA Inputs'!$C$2=0,"",P2028*'BCA Inputs'!$C$1+Q2028*'BCA Inputs'!$C$2+F2028*'BCA Inputs'!$C$2+G2028*'BCA Inputs'!$C$2),"")</f>
        <v/>
      </c>
      <c r="S2028" s="181" t="str">
        <f t="shared" si="310"/>
        <v/>
      </c>
      <c r="T2028" s="181" t="str">
        <f>IFERROR(IF($B$3="NYSEG",(INDEX('BCA Inputs'!$N$14:$N$54,MATCH(I2028,'BCA Inputs'!$M$14:$M$54,0))*P2028+INDEX('BCA Inputs'!$O$14:$O$54,MATCH(I2028,'BCA Inputs'!$M$14:$M$54,0))*O2028+INDEX('BCA Inputs'!P:P,MATCH(I2028,'BCA Inputs'!M:M,0))*Q2028+INDEX('BCA Inputs'!Q:Q,MATCH(I2028,'BCA Inputs'!M:M,0))*F2028+INDEX('BCA Inputs'!R:R,MATCH(I2028,'BCA Inputs'!M:M,0))*G2028)+L2028+N2028,IF($B$3="RG&amp;E",(INDEX('BCA Inputs'!$AX$14:$AX$54,MATCH(I2028,'BCA Inputs'!$AW$14:$AW$54,0))*P2028+INDEX('BCA Inputs'!$AY$14:$AY$54,MATCH(I2028,'BCA Inputs'!$AW$14:$AW$54,0))*O2028+INDEX('BCA Inputs'!$AZ$14:$AZ$54,MATCH(I2028,'BCA Inputs'!$AW$14:$AW$54,0))*Q2028+INDEX('BCA Inputs'!$BA$14:$BA$54,MATCH(I2028,'BCA Inputs'!$AW$14:$AW$54,0))*F2028+INDEX('BCA Inputs'!$BB$14:$BB$54,MATCH(I2028,'BCA Inputs'!$AW$14:$AW$54,0))*G2028)+L2028+N2028,"")),"")</f>
        <v/>
      </c>
      <c r="U2028" s="234" t="str">
        <f t="shared" si="311"/>
        <v/>
      </c>
      <c r="V2028" s="234" t="str">
        <f t="shared" si="312"/>
        <v/>
      </c>
      <c r="W2028" s="234" t="str">
        <f t="shared" si="313"/>
        <v/>
      </c>
      <c r="Y2028" s="235" t="str">
        <f t="shared" si="314"/>
        <v/>
      </c>
      <c r="Z2028" s="236" t="str">
        <f>IFERROR(IF($B$3="NYSEG",INDEX('BCA Inputs'!$X$14:$X$54,MATCH(I2028,'BCA Inputs'!$M$14:$M$54,0))*P2028+INDEX('BCA Inputs'!$Y$14:$Y$54,MATCH(I2028,'BCA Inputs'!$M$14:$M$54,0))*O2028+INDEX('BCA Inputs'!$Z$14:$Z$54,MATCH(I2028,'BCA Inputs'!$M$14:$M$54,0))*Q2028+INDEX('BCA Inputs'!$AA$14:$AA$54,MATCH(I2028,'BCA Inputs'!$M$14:$M$54,0))*F2028+INDEX('BCA Inputs'!$AB$14:$AB$54,MATCH(I2028,'BCA Inputs'!$M$14:$M$54,0))*G2028,IF($B$3="RG&amp;E",INDEX('BCA Inputs'!$BG$14:$BG$54,MATCH(I2028,'BCA Inputs'!$AW$14:$AW$54,0))*P2028+INDEX('BCA Inputs'!$BH$14:$BH$54,MATCH(I2028,'BCA Inputs'!$AW$14:$AW$54,0))*O2028+INDEX('BCA Inputs'!$BI$14:$BI$54,MATCH(I2028,'BCA Inputs'!$AW$14:$AW$54,0))*Q2028+INDEX('BCA Inputs'!$BJ$14:$BJ$54,MATCH(I2028,'BCA Inputs'!$AW$14:$AW$54,0))*F2028+INDEX('BCA Inputs'!$BK$14:$BK$54,MATCH(I2028,'BCA Inputs'!$AW$14:$AW$54,0))*G2028,"")),"")</f>
        <v/>
      </c>
      <c r="AA2028" s="237" t="str">
        <f t="shared" si="315"/>
        <v/>
      </c>
      <c r="AC2028" s="238" t="str">
        <f>IFERROR((K2028+R2028)+IF($B$3="NYSEG",INDEX('BCA Inputs'!$AI$14:$AI$54,MATCH(I2028,'BCA Inputs'!$M$14:$M$54,0))*P2028+INDEX('BCA Inputs'!$AJ$14:$AJ$54,MATCH(I2028,'BCA Inputs'!$M$14:$M$54,0))*Q2028,IF($B$3="RG&amp;E",INDEX('BCA Inputs'!$BR$14:$BR$54,MATCH(I2028,'BCA Inputs'!$AW$14:$AW$54,0))*P2028+INDEX('BCA Inputs'!$BS$14:$BS$54,MATCH(I2028,'BCA Inputs'!$AW$14:$AW$54,0))*Q2028,"")),"")</f>
        <v/>
      </c>
      <c r="AD2028" s="181" t="str">
        <f>IFERROR(IF($B$3="NYSEG",INDEX('BCA Inputs'!$AD$14:$AD$54,MATCH(I2028,'BCA Inputs'!$M$14:$M$54,0))*P2028+INDEX('BCA Inputs'!$AE$14:$AE$54,MATCH(I2028,'BCA Inputs'!$M$14:$M$54,0))*O2028+INDEX('BCA Inputs'!$AF$14:$AF$54,MATCH(I2028,'BCA Inputs'!$M$14:$M$54,0))*Q2028+INDEX('BCA Inputs'!$AG$14:$AG$54,MATCH(I2028,'BCA Inputs'!$M$14:$M$54,0))*F2028+INDEX('BCA Inputs'!$AH$14:$AH$54,MATCH(I2028,'BCA Inputs'!$M$14:$M$54,0))*G2028,IF($B$3="RG&amp;E",INDEX('BCA Inputs'!$BM$14:$BM$54,MATCH(I2028,'BCA Inputs'!$AW$14:$AW$54,0))*P2028+INDEX('BCA Inputs'!$BN$14:$BN$54,MATCH(I2028,'BCA Inputs'!$AW$14:$AW$54,0))*O2028+INDEX('BCA Inputs'!$BO$14:$BO$54,MATCH(I2028,'BCA Inputs'!$AW$14:$AW$54,0))*Q2028+INDEX('BCA Inputs'!$BP$14:$BP$54,MATCH(I2028,'BCA Inputs'!$AW$14:$AW$54,0))*F2028+INDEX('BCA Inputs'!$BQ$14:$BQ$54,MATCH(I2028,'BCA Inputs'!$AW$14:$AW$54,0))*G2028,"")),"")</f>
        <v/>
      </c>
      <c r="AE2028" s="237" t="str">
        <f t="shared" si="316"/>
        <v/>
      </c>
      <c r="AF2028" s="198">
        <f t="shared" si="318"/>
        <v>0</v>
      </c>
      <c r="AG2028" s="239">
        <f t="shared" si="319"/>
        <v>0</v>
      </c>
    </row>
    <row r="2029" spans="1:33">
      <c r="A2029" s="228"/>
      <c r="B2029" s="176"/>
      <c r="C2029" s="229"/>
      <c r="D2029" s="230"/>
      <c r="E2029" s="230"/>
      <c r="F2029" s="230"/>
      <c r="G2029" s="230"/>
      <c r="H2029" s="231"/>
      <c r="I2029" s="231"/>
      <c r="J2029" s="232"/>
      <c r="K2029" s="232"/>
      <c r="L2029" s="232"/>
      <c r="M2029" s="181">
        <f t="shared" si="317"/>
        <v>0</v>
      </c>
      <c r="N2029" s="181">
        <f>IF(H2029="",0,H2029*I2029*'Avoided Water Savings Cost'!$C$16)</f>
        <v>0</v>
      </c>
      <c r="O2029" s="545">
        <f>IF(C2029="",0,IF($B$3="NYSEG",C2029/(1-'Avoided Electric Costs 2020'!$W$21),IF($B$3="RG&amp;E",C2029/(1-'Avoided Electric Costs 2020'!$X$21),"")))</f>
        <v>0</v>
      </c>
      <c r="P2029" s="546">
        <f>IF(D2029="",0,IF($B$3="NYSEG",D2029/(1-'Avoided Electric Costs 2020'!$W$21),IF($B$3="RG&amp;E",D2029/(1-'Avoided Electric Costs 2020'!$X$21),"")))</f>
        <v>0</v>
      </c>
      <c r="Q2029" s="546">
        <f>IF(E2029="",0,IF($B$3="NYSEG",E2029/(1-'Avoided Natural Gas Costs 2020'!$J$34),IF($B$3="RG&amp;E",E2029/(1-'Avoided Natural Gas Costs 2020'!$K$34),"")))</f>
        <v>0</v>
      </c>
      <c r="R2029" s="233" t="str">
        <f>IFERROR(IF(P2029*'BCA Inputs'!$C$1+Q2029*'BCA Inputs'!$C$2+F2029*'BCA Inputs'!$C$2+G2029*'BCA Inputs'!$C$2=0,"",P2029*'BCA Inputs'!$C$1+Q2029*'BCA Inputs'!$C$2+F2029*'BCA Inputs'!$C$2+G2029*'BCA Inputs'!$C$2),"")</f>
        <v/>
      </c>
      <c r="S2029" s="181" t="str">
        <f t="shared" si="310"/>
        <v/>
      </c>
      <c r="T2029" s="181" t="str">
        <f>IFERROR(IF($B$3="NYSEG",(INDEX('BCA Inputs'!$N$14:$N$54,MATCH(I2029,'BCA Inputs'!$M$14:$M$54,0))*P2029+INDEX('BCA Inputs'!$O$14:$O$54,MATCH(I2029,'BCA Inputs'!$M$14:$M$54,0))*O2029+INDEX('BCA Inputs'!P:P,MATCH(I2029,'BCA Inputs'!M:M,0))*Q2029+INDEX('BCA Inputs'!Q:Q,MATCH(I2029,'BCA Inputs'!M:M,0))*F2029+INDEX('BCA Inputs'!R:R,MATCH(I2029,'BCA Inputs'!M:M,0))*G2029)+L2029+N2029,IF($B$3="RG&amp;E",(INDEX('BCA Inputs'!$AX$14:$AX$54,MATCH(I2029,'BCA Inputs'!$AW$14:$AW$54,0))*P2029+INDEX('BCA Inputs'!$AY$14:$AY$54,MATCH(I2029,'BCA Inputs'!$AW$14:$AW$54,0))*O2029+INDEX('BCA Inputs'!$AZ$14:$AZ$54,MATCH(I2029,'BCA Inputs'!$AW$14:$AW$54,0))*Q2029+INDEX('BCA Inputs'!$BA$14:$BA$54,MATCH(I2029,'BCA Inputs'!$AW$14:$AW$54,0))*F2029+INDEX('BCA Inputs'!$BB$14:$BB$54,MATCH(I2029,'BCA Inputs'!$AW$14:$AW$54,0))*G2029)+L2029+N2029,"")),"")</f>
        <v/>
      </c>
      <c r="U2029" s="234" t="str">
        <f t="shared" si="311"/>
        <v/>
      </c>
      <c r="V2029" s="234" t="str">
        <f t="shared" si="312"/>
        <v/>
      </c>
      <c r="W2029" s="234" t="str">
        <f t="shared" si="313"/>
        <v/>
      </c>
      <c r="Y2029" s="235" t="str">
        <f t="shared" si="314"/>
        <v/>
      </c>
      <c r="Z2029" s="236" t="str">
        <f>IFERROR(IF($B$3="NYSEG",INDEX('BCA Inputs'!$X$14:$X$54,MATCH(I2029,'BCA Inputs'!$M$14:$M$54,0))*P2029+INDEX('BCA Inputs'!$Y$14:$Y$54,MATCH(I2029,'BCA Inputs'!$M$14:$M$54,0))*O2029+INDEX('BCA Inputs'!$Z$14:$Z$54,MATCH(I2029,'BCA Inputs'!$M$14:$M$54,0))*Q2029+INDEX('BCA Inputs'!$AA$14:$AA$54,MATCH(I2029,'BCA Inputs'!$M$14:$M$54,0))*F2029+INDEX('BCA Inputs'!$AB$14:$AB$54,MATCH(I2029,'BCA Inputs'!$M$14:$M$54,0))*G2029,IF($B$3="RG&amp;E",INDEX('BCA Inputs'!$BG$14:$BG$54,MATCH(I2029,'BCA Inputs'!$AW$14:$AW$54,0))*P2029+INDEX('BCA Inputs'!$BH$14:$BH$54,MATCH(I2029,'BCA Inputs'!$AW$14:$AW$54,0))*O2029+INDEX('BCA Inputs'!$BI$14:$BI$54,MATCH(I2029,'BCA Inputs'!$AW$14:$AW$54,0))*Q2029+INDEX('BCA Inputs'!$BJ$14:$BJ$54,MATCH(I2029,'BCA Inputs'!$AW$14:$AW$54,0))*F2029+INDEX('BCA Inputs'!$BK$14:$BK$54,MATCH(I2029,'BCA Inputs'!$AW$14:$AW$54,0))*G2029,"")),"")</f>
        <v/>
      </c>
      <c r="AA2029" s="237" t="str">
        <f t="shared" si="315"/>
        <v/>
      </c>
      <c r="AC2029" s="238" t="str">
        <f>IFERROR((K2029+R2029)+IF($B$3="NYSEG",INDEX('BCA Inputs'!$AI$14:$AI$54,MATCH(I2029,'BCA Inputs'!$M$14:$M$54,0))*P2029+INDEX('BCA Inputs'!$AJ$14:$AJ$54,MATCH(I2029,'BCA Inputs'!$M$14:$M$54,0))*Q2029,IF($B$3="RG&amp;E",INDEX('BCA Inputs'!$BR$14:$BR$54,MATCH(I2029,'BCA Inputs'!$AW$14:$AW$54,0))*P2029+INDEX('BCA Inputs'!$BS$14:$BS$54,MATCH(I2029,'BCA Inputs'!$AW$14:$AW$54,0))*Q2029,"")),"")</f>
        <v/>
      </c>
      <c r="AD2029" s="181" t="str">
        <f>IFERROR(IF($B$3="NYSEG",INDEX('BCA Inputs'!$AD$14:$AD$54,MATCH(I2029,'BCA Inputs'!$M$14:$M$54,0))*P2029+INDEX('BCA Inputs'!$AE$14:$AE$54,MATCH(I2029,'BCA Inputs'!$M$14:$M$54,0))*O2029+INDEX('BCA Inputs'!$AF$14:$AF$54,MATCH(I2029,'BCA Inputs'!$M$14:$M$54,0))*Q2029+INDEX('BCA Inputs'!$AG$14:$AG$54,MATCH(I2029,'BCA Inputs'!$M$14:$M$54,0))*F2029+INDEX('BCA Inputs'!$AH$14:$AH$54,MATCH(I2029,'BCA Inputs'!$M$14:$M$54,0))*G2029,IF($B$3="RG&amp;E",INDEX('BCA Inputs'!$BM$14:$BM$54,MATCH(I2029,'BCA Inputs'!$AW$14:$AW$54,0))*P2029+INDEX('BCA Inputs'!$BN$14:$BN$54,MATCH(I2029,'BCA Inputs'!$AW$14:$AW$54,0))*O2029+INDEX('BCA Inputs'!$BO$14:$BO$54,MATCH(I2029,'BCA Inputs'!$AW$14:$AW$54,0))*Q2029+INDEX('BCA Inputs'!$BP$14:$BP$54,MATCH(I2029,'BCA Inputs'!$AW$14:$AW$54,0))*F2029+INDEX('BCA Inputs'!$BQ$14:$BQ$54,MATCH(I2029,'BCA Inputs'!$AW$14:$AW$54,0))*G2029,"")),"")</f>
        <v/>
      </c>
      <c r="AE2029" s="237" t="str">
        <f t="shared" si="316"/>
        <v/>
      </c>
      <c r="AF2029" s="198">
        <f t="shared" si="318"/>
        <v>0</v>
      </c>
      <c r="AG2029" s="239">
        <f t="shared" si="319"/>
        <v>0</v>
      </c>
    </row>
    <row r="2030" spans="1:33">
      <c r="A2030" s="228"/>
      <c r="B2030" s="176"/>
      <c r="C2030" s="229"/>
      <c r="D2030" s="230"/>
      <c r="E2030" s="230"/>
      <c r="F2030" s="230"/>
      <c r="G2030" s="230"/>
      <c r="H2030" s="231"/>
      <c r="I2030" s="231"/>
      <c r="J2030" s="232"/>
      <c r="K2030" s="232"/>
      <c r="L2030" s="232"/>
      <c r="M2030" s="181">
        <f t="shared" si="317"/>
        <v>0</v>
      </c>
      <c r="N2030" s="181">
        <f>IF(H2030="",0,H2030*I2030*'Avoided Water Savings Cost'!$C$16)</f>
        <v>0</v>
      </c>
      <c r="O2030" s="545">
        <f>IF(C2030="",0,IF($B$3="NYSEG",C2030/(1-'Avoided Electric Costs 2020'!$W$21),IF($B$3="RG&amp;E",C2030/(1-'Avoided Electric Costs 2020'!$X$21),"")))</f>
        <v>0</v>
      </c>
      <c r="P2030" s="546">
        <f>IF(D2030="",0,IF($B$3="NYSEG",D2030/(1-'Avoided Electric Costs 2020'!$W$21),IF($B$3="RG&amp;E",D2030/(1-'Avoided Electric Costs 2020'!$X$21),"")))</f>
        <v>0</v>
      </c>
      <c r="Q2030" s="546">
        <f>IF(E2030="",0,IF($B$3="NYSEG",E2030/(1-'Avoided Natural Gas Costs 2020'!$J$34),IF($B$3="RG&amp;E",E2030/(1-'Avoided Natural Gas Costs 2020'!$K$34),"")))</f>
        <v>0</v>
      </c>
      <c r="R2030" s="233" t="str">
        <f>IFERROR(IF(P2030*'BCA Inputs'!$C$1+Q2030*'BCA Inputs'!$C$2+F2030*'BCA Inputs'!$C$2+G2030*'BCA Inputs'!$C$2=0,"",P2030*'BCA Inputs'!$C$1+Q2030*'BCA Inputs'!$C$2+F2030*'BCA Inputs'!$C$2+G2030*'BCA Inputs'!$C$2),"")</f>
        <v/>
      </c>
      <c r="S2030" s="181" t="str">
        <f t="shared" si="310"/>
        <v/>
      </c>
      <c r="T2030" s="181" t="str">
        <f>IFERROR(IF($B$3="NYSEG",(INDEX('BCA Inputs'!$N$14:$N$54,MATCH(I2030,'BCA Inputs'!$M$14:$M$54,0))*P2030+INDEX('BCA Inputs'!$O$14:$O$54,MATCH(I2030,'BCA Inputs'!$M$14:$M$54,0))*O2030+INDEX('BCA Inputs'!P:P,MATCH(I2030,'BCA Inputs'!M:M,0))*Q2030+INDEX('BCA Inputs'!Q:Q,MATCH(I2030,'BCA Inputs'!M:M,0))*F2030+INDEX('BCA Inputs'!R:R,MATCH(I2030,'BCA Inputs'!M:M,0))*G2030)+L2030+N2030,IF($B$3="RG&amp;E",(INDEX('BCA Inputs'!$AX$14:$AX$54,MATCH(I2030,'BCA Inputs'!$AW$14:$AW$54,0))*P2030+INDEX('BCA Inputs'!$AY$14:$AY$54,MATCH(I2030,'BCA Inputs'!$AW$14:$AW$54,0))*O2030+INDEX('BCA Inputs'!$AZ$14:$AZ$54,MATCH(I2030,'BCA Inputs'!$AW$14:$AW$54,0))*Q2030+INDEX('BCA Inputs'!$BA$14:$BA$54,MATCH(I2030,'BCA Inputs'!$AW$14:$AW$54,0))*F2030+INDEX('BCA Inputs'!$BB$14:$BB$54,MATCH(I2030,'BCA Inputs'!$AW$14:$AW$54,0))*G2030)+L2030+N2030,"")),"")</f>
        <v/>
      </c>
      <c r="U2030" s="234" t="str">
        <f t="shared" si="311"/>
        <v/>
      </c>
      <c r="V2030" s="234" t="str">
        <f t="shared" si="312"/>
        <v/>
      </c>
      <c r="W2030" s="234" t="str">
        <f t="shared" si="313"/>
        <v/>
      </c>
      <c r="Y2030" s="235" t="str">
        <f t="shared" si="314"/>
        <v/>
      </c>
      <c r="Z2030" s="236" t="str">
        <f>IFERROR(IF($B$3="NYSEG",INDEX('BCA Inputs'!$X$14:$X$54,MATCH(I2030,'BCA Inputs'!$M$14:$M$54,0))*P2030+INDEX('BCA Inputs'!$Y$14:$Y$54,MATCH(I2030,'BCA Inputs'!$M$14:$M$54,0))*O2030+INDEX('BCA Inputs'!$Z$14:$Z$54,MATCH(I2030,'BCA Inputs'!$M$14:$M$54,0))*Q2030+INDEX('BCA Inputs'!$AA$14:$AA$54,MATCH(I2030,'BCA Inputs'!$M$14:$M$54,0))*F2030+INDEX('BCA Inputs'!$AB$14:$AB$54,MATCH(I2030,'BCA Inputs'!$M$14:$M$54,0))*G2030,IF($B$3="RG&amp;E",INDEX('BCA Inputs'!$BG$14:$BG$54,MATCH(I2030,'BCA Inputs'!$AW$14:$AW$54,0))*P2030+INDEX('BCA Inputs'!$BH$14:$BH$54,MATCH(I2030,'BCA Inputs'!$AW$14:$AW$54,0))*O2030+INDEX('BCA Inputs'!$BI$14:$BI$54,MATCH(I2030,'BCA Inputs'!$AW$14:$AW$54,0))*Q2030+INDEX('BCA Inputs'!$BJ$14:$BJ$54,MATCH(I2030,'BCA Inputs'!$AW$14:$AW$54,0))*F2030+INDEX('BCA Inputs'!$BK$14:$BK$54,MATCH(I2030,'BCA Inputs'!$AW$14:$AW$54,0))*G2030,"")),"")</f>
        <v/>
      </c>
      <c r="AA2030" s="237" t="str">
        <f t="shared" si="315"/>
        <v/>
      </c>
      <c r="AC2030" s="238" t="str">
        <f>IFERROR((K2030+R2030)+IF($B$3="NYSEG",INDEX('BCA Inputs'!$AI$14:$AI$54,MATCH(I2030,'BCA Inputs'!$M$14:$M$54,0))*P2030+INDEX('BCA Inputs'!$AJ$14:$AJ$54,MATCH(I2030,'BCA Inputs'!$M$14:$M$54,0))*Q2030,IF($B$3="RG&amp;E",INDEX('BCA Inputs'!$BR$14:$BR$54,MATCH(I2030,'BCA Inputs'!$AW$14:$AW$54,0))*P2030+INDEX('BCA Inputs'!$BS$14:$BS$54,MATCH(I2030,'BCA Inputs'!$AW$14:$AW$54,0))*Q2030,"")),"")</f>
        <v/>
      </c>
      <c r="AD2030" s="181" t="str">
        <f>IFERROR(IF($B$3="NYSEG",INDEX('BCA Inputs'!$AD$14:$AD$54,MATCH(I2030,'BCA Inputs'!$M$14:$M$54,0))*P2030+INDEX('BCA Inputs'!$AE$14:$AE$54,MATCH(I2030,'BCA Inputs'!$M$14:$M$54,0))*O2030+INDEX('BCA Inputs'!$AF$14:$AF$54,MATCH(I2030,'BCA Inputs'!$M$14:$M$54,0))*Q2030+INDEX('BCA Inputs'!$AG$14:$AG$54,MATCH(I2030,'BCA Inputs'!$M$14:$M$54,0))*F2030+INDEX('BCA Inputs'!$AH$14:$AH$54,MATCH(I2030,'BCA Inputs'!$M$14:$M$54,0))*G2030,IF($B$3="RG&amp;E",INDEX('BCA Inputs'!$BM$14:$BM$54,MATCH(I2030,'BCA Inputs'!$AW$14:$AW$54,0))*P2030+INDEX('BCA Inputs'!$BN$14:$BN$54,MATCH(I2030,'BCA Inputs'!$AW$14:$AW$54,0))*O2030+INDEX('BCA Inputs'!$BO$14:$BO$54,MATCH(I2030,'BCA Inputs'!$AW$14:$AW$54,0))*Q2030+INDEX('BCA Inputs'!$BP$14:$BP$54,MATCH(I2030,'BCA Inputs'!$AW$14:$AW$54,0))*F2030+INDEX('BCA Inputs'!$BQ$14:$BQ$54,MATCH(I2030,'BCA Inputs'!$AW$14:$AW$54,0))*G2030,"")),"")</f>
        <v/>
      </c>
      <c r="AE2030" s="237" t="str">
        <f t="shared" si="316"/>
        <v/>
      </c>
      <c r="AF2030" s="198">
        <f t="shared" si="318"/>
        <v>0</v>
      </c>
      <c r="AG2030" s="239">
        <f t="shared" si="319"/>
        <v>0</v>
      </c>
    </row>
    <row r="2031" spans="1:33">
      <c r="A2031" s="228"/>
      <c r="B2031" s="176"/>
      <c r="C2031" s="229"/>
      <c r="D2031" s="230"/>
      <c r="E2031" s="230"/>
      <c r="F2031" s="230"/>
      <c r="G2031" s="230"/>
      <c r="H2031" s="231"/>
      <c r="I2031" s="231"/>
      <c r="J2031" s="232"/>
      <c r="K2031" s="232"/>
      <c r="L2031" s="232"/>
      <c r="M2031" s="181">
        <f t="shared" si="317"/>
        <v>0</v>
      </c>
      <c r="N2031" s="181">
        <f>IF(H2031="",0,H2031*I2031*'Avoided Water Savings Cost'!$C$16)</f>
        <v>0</v>
      </c>
      <c r="O2031" s="545">
        <f>IF(C2031="",0,IF($B$3="NYSEG",C2031/(1-'Avoided Electric Costs 2020'!$W$21),IF($B$3="RG&amp;E",C2031/(1-'Avoided Electric Costs 2020'!$X$21),"")))</f>
        <v>0</v>
      </c>
      <c r="P2031" s="546">
        <f>IF(D2031="",0,IF($B$3="NYSEG",D2031/(1-'Avoided Electric Costs 2020'!$W$21),IF($B$3="RG&amp;E",D2031/(1-'Avoided Electric Costs 2020'!$X$21),"")))</f>
        <v>0</v>
      </c>
      <c r="Q2031" s="546">
        <f>IF(E2031="",0,IF($B$3="NYSEG",E2031/(1-'Avoided Natural Gas Costs 2020'!$J$34),IF($B$3="RG&amp;E",E2031/(1-'Avoided Natural Gas Costs 2020'!$K$34),"")))</f>
        <v>0</v>
      </c>
      <c r="R2031" s="233" t="str">
        <f>IFERROR(IF(P2031*'BCA Inputs'!$C$1+Q2031*'BCA Inputs'!$C$2+F2031*'BCA Inputs'!$C$2+G2031*'BCA Inputs'!$C$2=0,"",P2031*'BCA Inputs'!$C$1+Q2031*'BCA Inputs'!$C$2+F2031*'BCA Inputs'!$C$2+G2031*'BCA Inputs'!$C$2),"")</f>
        <v/>
      </c>
      <c r="S2031" s="181" t="str">
        <f t="shared" si="310"/>
        <v/>
      </c>
      <c r="T2031" s="181" t="str">
        <f>IFERROR(IF($B$3="NYSEG",(INDEX('BCA Inputs'!$N$14:$N$54,MATCH(I2031,'BCA Inputs'!$M$14:$M$54,0))*P2031+INDEX('BCA Inputs'!$O$14:$O$54,MATCH(I2031,'BCA Inputs'!$M$14:$M$54,0))*O2031+INDEX('BCA Inputs'!P:P,MATCH(I2031,'BCA Inputs'!M:M,0))*Q2031+INDEX('BCA Inputs'!Q:Q,MATCH(I2031,'BCA Inputs'!M:M,0))*F2031+INDEX('BCA Inputs'!R:R,MATCH(I2031,'BCA Inputs'!M:M,0))*G2031)+L2031+N2031,IF($B$3="RG&amp;E",(INDEX('BCA Inputs'!$AX$14:$AX$54,MATCH(I2031,'BCA Inputs'!$AW$14:$AW$54,0))*P2031+INDEX('BCA Inputs'!$AY$14:$AY$54,MATCH(I2031,'BCA Inputs'!$AW$14:$AW$54,0))*O2031+INDEX('BCA Inputs'!$AZ$14:$AZ$54,MATCH(I2031,'BCA Inputs'!$AW$14:$AW$54,0))*Q2031+INDEX('BCA Inputs'!$BA$14:$BA$54,MATCH(I2031,'BCA Inputs'!$AW$14:$AW$54,0))*F2031+INDEX('BCA Inputs'!$BB$14:$BB$54,MATCH(I2031,'BCA Inputs'!$AW$14:$AW$54,0))*G2031)+L2031+N2031,"")),"")</f>
        <v/>
      </c>
      <c r="U2031" s="234" t="str">
        <f t="shared" si="311"/>
        <v/>
      </c>
      <c r="V2031" s="234" t="str">
        <f t="shared" si="312"/>
        <v/>
      </c>
      <c r="W2031" s="234" t="str">
        <f t="shared" si="313"/>
        <v/>
      </c>
      <c r="Y2031" s="235" t="str">
        <f t="shared" si="314"/>
        <v/>
      </c>
      <c r="Z2031" s="236" t="str">
        <f>IFERROR(IF($B$3="NYSEG",INDEX('BCA Inputs'!$X$14:$X$54,MATCH(I2031,'BCA Inputs'!$M$14:$M$54,0))*P2031+INDEX('BCA Inputs'!$Y$14:$Y$54,MATCH(I2031,'BCA Inputs'!$M$14:$M$54,0))*O2031+INDEX('BCA Inputs'!$Z$14:$Z$54,MATCH(I2031,'BCA Inputs'!$M$14:$M$54,0))*Q2031+INDEX('BCA Inputs'!$AA$14:$AA$54,MATCH(I2031,'BCA Inputs'!$M$14:$M$54,0))*F2031+INDEX('BCA Inputs'!$AB$14:$AB$54,MATCH(I2031,'BCA Inputs'!$M$14:$M$54,0))*G2031,IF($B$3="RG&amp;E",INDEX('BCA Inputs'!$BG$14:$BG$54,MATCH(I2031,'BCA Inputs'!$AW$14:$AW$54,0))*P2031+INDEX('BCA Inputs'!$BH$14:$BH$54,MATCH(I2031,'BCA Inputs'!$AW$14:$AW$54,0))*O2031+INDEX('BCA Inputs'!$BI$14:$BI$54,MATCH(I2031,'BCA Inputs'!$AW$14:$AW$54,0))*Q2031+INDEX('BCA Inputs'!$BJ$14:$BJ$54,MATCH(I2031,'BCA Inputs'!$AW$14:$AW$54,0))*F2031+INDEX('BCA Inputs'!$BK$14:$BK$54,MATCH(I2031,'BCA Inputs'!$AW$14:$AW$54,0))*G2031,"")),"")</f>
        <v/>
      </c>
      <c r="AA2031" s="237" t="str">
        <f t="shared" si="315"/>
        <v/>
      </c>
      <c r="AC2031" s="238" t="str">
        <f>IFERROR((K2031+R2031)+IF($B$3="NYSEG",INDEX('BCA Inputs'!$AI$14:$AI$54,MATCH(I2031,'BCA Inputs'!$M$14:$M$54,0))*P2031+INDEX('BCA Inputs'!$AJ$14:$AJ$54,MATCH(I2031,'BCA Inputs'!$M$14:$M$54,0))*Q2031,IF($B$3="RG&amp;E",INDEX('BCA Inputs'!$BR$14:$BR$54,MATCH(I2031,'BCA Inputs'!$AW$14:$AW$54,0))*P2031+INDEX('BCA Inputs'!$BS$14:$BS$54,MATCH(I2031,'BCA Inputs'!$AW$14:$AW$54,0))*Q2031,"")),"")</f>
        <v/>
      </c>
      <c r="AD2031" s="181" t="str">
        <f>IFERROR(IF($B$3="NYSEG",INDEX('BCA Inputs'!$AD$14:$AD$54,MATCH(I2031,'BCA Inputs'!$M$14:$M$54,0))*P2031+INDEX('BCA Inputs'!$AE$14:$AE$54,MATCH(I2031,'BCA Inputs'!$M$14:$M$54,0))*O2031+INDEX('BCA Inputs'!$AF$14:$AF$54,MATCH(I2031,'BCA Inputs'!$M$14:$M$54,0))*Q2031+INDEX('BCA Inputs'!$AG$14:$AG$54,MATCH(I2031,'BCA Inputs'!$M$14:$M$54,0))*F2031+INDEX('BCA Inputs'!$AH$14:$AH$54,MATCH(I2031,'BCA Inputs'!$M$14:$M$54,0))*G2031,IF($B$3="RG&amp;E",INDEX('BCA Inputs'!$BM$14:$BM$54,MATCH(I2031,'BCA Inputs'!$AW$14:$AW$54,0))*P2031+INDEX('BCA Inputs'!$BN$14:$BN$54,MATCH(I2031,'BCA Inputs'!$AW$14:$AW$54,0))*O2031+INDEX('BCA Inputs'!$BO$14:$BO$54,MATCH(I2031,'BCA Inputs'!$AW$14:$AW$54,0))*Q2031+INDEX('BCA Inputs'!$BP$14:$BP$54,MATCH(I2031,'BCA Inputs'!$AW$14:$AW$54,0))*F2031+INDEX('BCA Inputs'!$BQ$14:$BQ$54,MATCH(I2031,'BCA Inputs'!$AW$14:$AW$54,0))*G2031,"")),"")</f>
        <v/>
      </c>
      <c r="AE2031" s="237" t="str">
        <f t="shared" si="316"/>
        <v/>
      </c>
      <c r="AF2031" s="198">
        <f t="shared" si="318"/>
        <v>0</v>
      </c>
      <c r="AG2031" s="239">
        <f t="shared" si="319"/>
        <v>0</v>
      </c>
    </row>
    <row r="2032" spans="1:33">
      <c r="A2032" s="228"/>
      <c r="B2032" s="176"/>
      <c r="C2032" s="229"/>
      <c r="D2032" s="230"/>
      <c r="E2032" s="230"/>
      <c r="F2032" s="230"/>
      <c r="G2032" s="230"/>
      <c r="H2032" s="231"/>
      <c r="I2032" s="231"/>
      <c r="J2032" s="232"/>
      <c r="K2032" s="232"/>
      <c r="L2032" s="232"/>
      <c r="M2032" s="181">
        <f t="shared" si="317"/>
        <v>0</v>
      </c>
      <c r="N2032" s="181">
        <f>IF(H2032="",0,H2032*I2032*'Avoided Water Savings Cost'!$C$16)</f>
        <v>0</v>
      </c>
      <c r="O2032" s="545">
        <f>IF(C2032="",0,IF($B$3="NYSEG",C2032/(1-'Avoided Electric Costs 2020'!$W$21),IF($B$3="RG&amp;E",C2032/(1-'Avoided Electric Costs 2020'!$X$21),"")))</f>
        <v>0</v>
      </c>
      <c r="P2032" s="546">
        <f>IF(D2032="",0,IF($B$3="NYSEG",D2032/(1-'Avoided Electric Costs 2020'!$W$21),IF($B$3="RG&amp;E",D2032/(1-'Avoided Electric Costs 2020'!$X$21),"")))</f>
        <v>0</v>
      </c>
      <c r="Q2032" s="546">
        <f>IF(E2032="",0,IF($B$3="NYSEG",E2032/(1-'Avoided Natural Gas Costs 2020'!$J$34),IF($B$3="RG&amp;E",E2032/(1-'Avoided Natural Gas Costs 2020'!$K$34),"")))</f>
        <v>0</v>
      </c>
      <c r="R2032" s="233" t="str">
        <f>IFERROR(IF(P2032*'BCA Inputs'!$C$1+Q2032*'BCA Inputs'!$C$2+F2032*'BCA Inputs'!$C$2+G2032*'BCA Inputs'!$C$2=0,"",P2032*'BCA Inputs'!$C$1+Q2032*'BCA Inputs'!$C$2+F2032*'BCA Inputs'!$C$2+G2032*'BCA Inputs'!$C$2),"")</f>
        <v/>
      </c>
      <c r="S2032" s="181" t="str">
        <f t="shared" si="310"/>
        <v/>
      </c>
      <c r="T2032" s="181" t="str">
        <f>IFERROR(IF($B$3="NYSEG",(INDEX('BCA Inputs'!$N$14:$N$54,MATCH(I2032,'BCA Inputs'!$M$14:$M$54,0))*P2032+INDEX('BCA Inputs'!$O$14:$O$54,MATCH(I2032,'BCA Inputs'!$M$14:$M$54,0))*O2032+INDEX('BCA Inputs'!P:P,MATCH(I2032,'BCA Inputs'!M:M,0))*Q2032+INDEX('BCA Inputs'!Q:Q,MATCH(I2032,'BCA Inputs'!M:M,0))*F2032+INDEX('BCA Inputs'!R:R,MATCH(I2032,'BCA Inputs'!M:M,0))*G2032)+L2032+N2032,IF($B$3="RG&amp;E",(INDEX('BCA Inputs'!$AX$14:$AX$54,MATCH(I2032,'BCA Inputs'!$AW$14:$AW$54,0))*P2032+INDEX('BCA Inputs'!$AY$14:$AY$54,MATCH(I2032,'BCA Inputs'!$AW$14:$AW$54,0))*O2032+INDEX('BCA Inputs'!$AZ$14:$AZ$54,MATCH(I2032,'BCA Inputs'!$AW$14:$AW$54,0))*Q2032+INDEX('BCA Inputs'!$BA$14:$BA$54,MATCH(I2032,'BCA Inputs'!$AW$14:$AW$54,0))*F2032+INDEX('BCA Inputs'!$BB$14:$BB$54,MATCH(I2032,'BCA Inputs'!$AW$14:$AW$54,0))*G2032)+L2032+N2032,"")),"")</f>
        <v/>
      </c>
      <c r="U2032" s="234" t="str">
        <f t="shared" si="311"/>
        <v/>
      </c>
      <c r="V2032" s="234" t="str">
        <f t="shared" si="312"/>
        <v/>
      </c>
      <c r="W2032" s="234" t="str">
        <f t="shared" si="313"/>
        <v/>
      </c>
      <c r="Y2032" s="235" t="str">
        <f t="shared" si="314"/>
        <v/>
      </c>
      <c r="Z2032" s="236" t="str">
        <f>IFERROR(IF($B$3="NYSEG",INDEX('BCA Inputs'!$X$14:$X$54,MATCH(I2032,'BCA Inputs'!$M$14:$M$54,0))*P2032+INDEX('BCA Inputs'!$Y$14:$Y$54,MATCH(I2032,'BCA Inputs'!$M$14:$M$54,0))*O2032+INDEX('BCA Inputs'!$Z$14:$Z$54,MATCH(I2032,'BCA Inputs'!$M$14:$M$54,0))*Q2032+INDEX('BCA Inputs'!$AA$14:$AA$54,MATCH(I2032,'BCA Inputs'!$M$14:$M$54,0))*F2032+INDEX('BCA Inputs'!$AB$14:$AB$54,MATCH(I2032,'BCA Inputs'!$M$14:$M$54,0))*G2032,IF($B$3="RG&amp;E",INDEX('BCA Inputs'!$BG$14:$BG$54,MATCH(I2032,'BCA Inputs'!$AW$14:$AW$54,0))*P2032+INDEX('BCA Inputs'!$BH$14:$BH$54,MATCH(I2032,'BCA Inputs'!$AW$14:$AW$54,0))*O2032+INDEX('BCA Inputs'!$BI$14:$BI$54,MATCH(I2032,'BCA Inputs'!$AW$14:$AW$54,0))*Q2032+INDEX('BCA Inputs'!$BJ$14:$BJ$54,MATCH(I2032,'BCA Inputs'!$AW$14:$AW$54,0))*F2032+INDEX('BCA Inputs'!$BK$14:$BK$54,MATCH(I2032,'BCA Inputs'!$AW$14:$AW$54,0))*G2032,"")),"")</f>
        <v/>
      </c>
      <c r="AA2032" s="237" t="str">
        <f t="shared" si="315"/>
        <v/>
      </c>
      <c r="AC2032" s="238" t="str">
        <f>IFERROR((K2032+R2032)+IF($B$3="NYSEG",INDEX('BCA Inputs'!$AI$14:$AI$54,MATCH(I2032,'BCA Inputs'!$M$14:$M$54,0))*P2032+INDEX('BCA Inputs'!$AJ$14:$AJ$54,MATCH(I2032,'BCA Inputs'!$M$14:$M$54,0))*Q2032,IF($B$3="RG&amp;E",INDEX('BCA Inputs'!$BR$14:$BR$54,MATCH(I2032,'BCA Inputs'!$AW$14:$AW$54,0))*P2032+INDEX('BCA Inputs'!$BS$14:$BS$54,MATCH(I2032,'BCA Inputs'!$AW$14:$AW$54,0))*Q2032,"")),"")</f>
        <v/>
      </c>
      <c r="AD2032" s="181" t="str">
        <f>IFERROR(IF($B$3="NYSEG",INDEX('BCA Inputs'!$AD$14:$AD$54,MATCH(I2032,'BCA Inputs'!$M$14:$M$54,0))*P2032+INDEX('BCA Inputs'!$AE$14:$AE$54,MATCH(I2032,'BCA Inputs'!$M$14:$M$54,0))*O2032+INDEX('BCA Inputs'!$AF$14:$AF$54,MATCH(I2032,'BCA Inputs'!$M$14:$M$54,0))*Q2032+INDEX('BCA Inputs'!$AG$14:$AG$54,MATCH(I2032,'BCA Inputs'!$M$14:$M$54,0))*F2032+INDEX('BCA Inputs'!$AH$14:$AH$54,MATCH(I2032,'BCA Inputs'!$M$14:$M$54,0))*G2032,IF($B$3="RG&amp;E",INDEX('BCA Inputs'!$BM$14:$BM$54,MATCH(I2032,'BCA Inputs'!$AW$14:$AW$54,0))*P2032+INDEX('BCA Inputs'!$BN$14:$BN$54,MATCH(I2032,'BCA Inputs'!$AW$14:$AW$54,0))*O2032+INDEX('BCA Inputs'!$BO$14:$BO$54,MATCH(I2032,'BCA Inputs'!$AW$14:$AW$54,0))*Q2032+INDEX('BCA Inputs'!$BP$14:$BP$54,MATCH(I2032,'BCA Inputs'!$AW$14:$AW$54,0))*F2032+INDEX('BCA Inputs'!$BQ$14:$BQ$54,MATCH(I2032,'BCA Inputs'!$AW$14:$AW$54,0))*G2032,"")),"")</f>
        <v/>
      </c>
      <c r="AE2032" s="237" t="str">
        <f t="shared" si="316"/>
        <v/>
      </c>
      <c r="AF2032" s="198">
        <f t="shared" si="318"/>
        <v>0</v>
      </c>
      <c r="AG2032" s="239">
        <f t="shared" si="319"/>
        <v>0</v>
      </c>
    </row>
    <row r="2033" spans="1:33">
      <c r="A2033" s="228"/>
      <c r="B2033" s="176"/>
      <c r="C2033" s="229"/>
      <c r="D2033" s="230"/>
      <c r="E2033" s="230"/>
      <c r="F2033" s="230"/>
      <c r="G2033" s="230"/>
      <c r="H2033" s="231"/>
      <c r="I2033" s="231"/>
      <c r="J2033" s="232"/>
      <c r="K2033" s="232"/>
      <c r="L2033" s="232"/>
      <c r="M2033" s="181">
        <f t="shared" si="317"/>
        <v>0</v>
      </c>
      <c r="N2033" s="181">
        <f>IF(H2033="",0,H2033*I2033*'Avoided Water Savings Cost'!$C$16)</f>
        <v>0</v>
      </c>
      <c r="O2033" s="545">
        <f>IF(C2033="",0,IF($B$3="NYSEG",C2033/(1-'Avoided Electric Costs 2020'!$W$21),IF($B$3="RG&amp;E",C2033/(1-'Avoided Electric Costs 2020'!$X$21),"")))</f>
        <v>0</v>
      </c>
      <c r="P2033" s="546">
        <f>IF(D2033="",0,IF($B$3="NYSEG",D2033/(1-'Avoided Electric Costs 2020'!$W$21),IF($B$3="RG&amp;E",D2033/(1-'Avoided Electric Costs 2020'!$X$21),"")))</f>
        <v>0</v>
      </c>
      <c r="Q2033" s="546">
        <f>IF(E2033="",0,IF($B$3="NYSEG",E2033/(1-'Avoided Natural Gas Costs 2020'!$J$34),IF($B$3="RG&amp;E",E2033/(1-'Avoided Natural Gas Costs 2020'!$K$34),"")))</f>
        <v>0</v>
      </c>
      <c r="R2033" s="233" t="str">
        <f>IFERROR(IF(P2033*'BCA Inputs'!$C$1+Q2033*'BCA Inputs'!$C$2+F2033*'BCA Inputs'!$C$2+G2033*'BCA Inputs'!$C$2=0,"",P2033*'BCA Inputs'!$C$1+Q2033*'BCA Inputs'!$C$2+F2033*'BCA Inputs'!$C$2+G2033*'BCA Inputs'!$C$2),"")</f>
        <v/>
      </c>
      <c r="S2033" s="181" t="str">
        <f t="shared" si="310"/>
        <v/>
      </c>
      <c r="T2033" s="181" t="str">
        <f>IFERROR(IF($B$3="NYSEG",(INDEX('BCA Inputs'!$N$14:$N$54,MATCH(I2033,'BCA Inputs'!$M$14:$M$54,0))*P2033+INDEX('BCA Inputs'!$O$14:$O$54,MATCH(I2033,'BCA Inputs'!$M$14:$M$54,0))*O2033+INDEX('BCA Inputs'!P:P,MATCH(I2033,'BCA Inputs'!M:M,0))*Q2033+INDEX('BCA Inputs'!Q:Q,MATCH(I2033,'BCA Inputs'!M:M,0))*F2033+INDEX('BCA Inputs'!R:R,MATCH(I2033,'BCA Inputs'!M:M,0))*G2033)+L2033+N2033,IF($B$3="RG&amp;E",(INDEX('BCA Inputs'!$AX$14:$AX$54,MATCH(I2033,'BCA Inputs'!$AW$14:$AW$54,0))*P2033+INDEX('BCA Inputs'!$AY$14:$AY$54,MATCH(I2033,'BCA Inputs'!$AW$14:$AW$54,0))*O2033+INDEX('BCA Inputs'!$AZ$14:$AZ$54,MATCH(I2033,'BCA Inputs'!$AW$14:$AW$54,0))*Q2033+INDEX('BCA Inputs'!$BA$14:$BA$54,MATCH(I2033,'BCA Inputs'!$AW$14:$AW$54,0))*F2033+INDEX('BCA Inputs'!$BB$14:$BB$54,MATCH(I2033,'BCA Inputs'!$AW$14:$AW$54,0))*G2033)+L2033+N2033,"")),"")</f>
        <v/>
      </c>
      <c r="U2033" s="234" t="str">
        <f t="shared" si="311"/>
        <v/>
      </c>
      <c r="V2033" s="234" t="str">
        <f t="shared" si="312"/>
        <v/>
      </c>
      <c r="W2033" s="234" t="str">
        <f t="shared" si="313"/>
        <v/>
      </c>
      <c r="Y2033" s="235" t="str">
        <f t="shared" si="314"/>
        <v/>
      </c>
      <c r="Z2033" s="236" t="str">
        <f>IFERROR(IF($B$3="NYSEG",INDEX('BCA Inputs'!$X$14:$X$54,MATCH(I2033,'BCA Inputs'!$M$14:$M$54,0))*P2033+INDEX('BCA Inputs'!$Y$14:$Y$54,MATCH(I2033,'BCA Inputs'!$M$14:$M$54,0))*O2033+INDEX('BCA Inputs'!$Z$14:$Z$54,MATCH(I2033,'BCA Inputs'!$M$14:$M$54,0))*Q2033+INDEX('BCA Inputs'!$AA$14:$AA$54,MATCH(I2033,'BCA Inputs'!$M$14:$M$54,0))*F2033+INDEX('BCA Inputs'!$AB$14:$AB$54,MATCH(I2033,'BCA Inputs'!$M$14:$M$54,0))*G2033,IF($B$3="RG&amp;E",INDEX('BCA Inputs'!$BG$14:$BG$54,MATCH(I2033,'BCA Inputs'!$AW$14:$AW$54,0))*P2033+INDEX('BCA Inputs'!$BH$14:$BH$54,MATCH(I2033,'BCA Inputs'!$AW$14:$AW$54,0))*O2033+INDEX('BCA Inputs'!$BI$14:$BI$54,MATCH(I2033,'BCA Inputs'!$AW$14:$AW$54,0))*Q2033+INDEX('BCA Inputs'!$BJ$14:$BJ$54,MATCH(I2033,'BCA Inputs'!$AW$14:$AW$54,0))*F2033+INDEX('BCA Inputs'!$BK$14:$BK$54,MATCH(I2033,'BCA Inputs'!$AW$14:$AW$54,0))*G2033,"")),"")</f>
        <v/>
      </c>
      <c r="AA2033" s="237" t="str">
        <f t="shared" si="315"/>
        <v/>
      </c>
      <c r="AC2033" s="238" t="str">
        <f>IFERROR((K2033+R2033)+IF($B$3="NYSEG",INDEX('BCA Inputs'!$AI$14:$AI$54,MATCH(I2033,'BCA Inputs'!$M$14:$M$54,0))*P2033+INDEX('BCA Inputs'!$AJ$14:$AJ$54,MATCH(I2033,'BCA Inputs'!$M$14:$M$54,0))*Q2033,IF($B$3="RG&amp;E",INDEX('BCA Inputs'!$BR$14:$BR$54,MATCH(I2033,'BCA Inputs'!$AW$14:$AW$54,0))*P2033+INDEX('BCA Inputs'!$BS$14:$BS$54,MATCH(I2033,'BCA Inputs'!$AW$14:$AW$54,0))*Q2033,"")),"")</f>
        <v/>
      </c>
      <c r="AD2033" s="181" t="str">
        <f>IFERROR(IF($B$3="NYSEG",INDEX('BCA Inputs'!$AD$14:$AD$54,MATCH(I2033,'BCA Inputs'!$M$14:$M$54,0))*P2033+INDEX('BCA Inputs'!$AE$14:$AE$54,MATCH(I2033,'BCA Inputs'!$M$14:$M$54,0))*O2033+INDEX('BCA Inputs'!$AF$14:$AF$54,MATCH(I2033,'BCA Inputs'!$M$14:$M$54,0))*Q2033+INDEX('BCA Inputs'!$AG$14:$AG$54,MATCH(I2033,'BCA Inputs'!$M$14:$M$54,0))*F2033+INDEX('BCA Inputs'!$AH$14:$AH$54,MATCH(I2033,'BCA Inputs'!$M$14:$M$54,0))*G2033,IF($B$3="RG&amp;E",INDEX('BCA Inputs'!$BM$14:$BM$54,MATCH(I2033,'BCA Inputs'!$AW$14:$AW$54,0))*P2033+INDEX('BCA Inputs'!$BN$14:$BN$54,MATCH(I2033,'BCA Inputs'!$AW$14:$AW$54,0))*O2033+INDEX('BCA Inputs'!$BO$14:$BO$54,MATCH(I2033,'BCA Inputs'!$AW$14:$AW$54,0))*Q2033+INDEX('BCA Inputs'!$BP$14:$BP$54,MATCH(I2033,'BCA Inputs'!$AW$14:$AW$54,0))*F2033+INDEX('BCA Inputs'!$BQ$14:$BQ$54,MATCH(I2033,'BCA Inputs'!$AW$14:$AW$54,0))*G2033,"")),"")</f>
        <v/>
      </c>
      <c r="AE2033" s="237" t="str">
        <f t="shared" si="316"/>
        <v/>
      </c>
      <c r="AF2033" s="198">
        <f t="shared" si="318"/>
        <v>0</v>
      </c>
      <c r="AG2033" s="239">
        <f t="shared" si="319"/>
        <v>0</v>
      </c>
    </row>
    <row r="2034" spans="1:33">
      <c r="A2034" s="228"/>
      <c r="B2034" s="176"/>
      <c r="C2034" s="229"/>
      <c r="D2034" s="230"/>
      <c r="E2034" s="230"/>
      <c r="F2034" s="230"/>
      <c r="G2034" s="230"/>
      <c r="H2034" s="231"/>
      <c r="I2034" s="231"/>
      <c r="J2034" s="232"/>
      <c r="K2034" s="232"/>
      <c r="L2034" s="232"/>
      <c r="M2034" s="181">
        <f t="shared" si="317"/>
        <v>0</v>
      </c>
      <c r="N2034" s="181">
        <f>IF(H2034="",0,H2034*I2034*'Avoided Water Savings Cost'!$C$16)</f>
        <v>0</v>
      </c>
      <c r="O2034" s="545">
        <f>IF(C2034="",0,IF($B$3="NYSEG",C2034/(1-'Avoided Electric Costs 2020'!$W$21),IF($B$3="RG&amp;E",C2034/(1-'Avoided Electric Costs 2020'!$X$21),"")))</f>
        <v>0</v>
      </c>
      <c r="P2034" s="546">
        <f>IF(D2034="",0,IF($B$3="NYSEG",D2034/(1-'Avoided Electric Costs 2020'!$W$21),IF($B$3="RG&amp;E",D2034/(1-'Avoided Electric Costs 2020'!$X$21),"")))</f>
        <v>0</v>
      </c>
      <c r="Q2034" s="546">
        <f>IF(E2034="",0,IF($B$3="NYSEG",E2034/(1-'Avoided Natural Gas Costs 2020'!$J$34),IF($B$3="RG&amp;E",E2034/(1-'Avoided Natural Gas Costs 2020'!$K$34),"")))</f>
        <v>0</v>
      </c>
      <c r="R2034" s="233" t="str">
        <f>IFERROR(IF(P2034*'BCA Inputs'!$C$1+Q2034*'BCA Inputs'!$C$2+F2034*'BCA Inputs'!$C$2+G2034*'BCA Inputs'!$C$2=0,"",P2034*'BCA Inputs'!$C$1+Q2034*'BCA Inputs'!$C$2+F2034*'BCA Inputs'!$C$2+G2034*'BCA Inputs'!$C$2),"")</f>
        <v/>
      </c>
      <c r="S2034" s="181" t="str">
        <f t="shared" si="310"/>
        <v/>
      </c>
      <c r="T2034" s="181" t="str">
        <f>IFERROR(IF($B$3="NYSEG",(INDEX('BCA Inputs'!$N$14:$N$54,MATCH(I2034,'BCA Inputs'!$M$14:$M$54,0))*P2034+INDEX('BCA Inputs'!$O$14:$O$54,MATCH(I2034,'BCA Inputs'!$M$14:$M$54,0))*O2034+INDEX('BCA Inputs'!P:P,MATCH(I2034,'BCA Inputs'!M:M,0))*Q2034+INDEX('BCA Inputs'!Q:Q,MATCH(I2034,'BCA Inputs'!M:M,0))*F2034+INDEX('BCA Inputs'!R:R,MATCH(I2034,'BCA Inputs'!M:M,0))*G2034)+L2034+N2034,IF($B$3="RG&amp;E",(INDEX('BCA Inputs'!$AX$14:$AX$54,MATCH(I2034,'BCA Inputs'!$AW$14:$AW$54,0))*P2034+INDEX('BCA Inputs'!$AY$14:$AY$54,MATCH(I2034,'BCA Inputs'!$AW$14:$AW$54,0))*O2034+INDEX('BCA Inputs'!$AZ$14:$AZ$54,MATCH(I2034,'BCA Inputs'!$AW$14:$AW$54,0))*Q2034+INDEX('BCA Inputs'!$BA$14:$BA$54,MATCH(I2034,'BCA Inputs'!$AW$14:$AW$54,0))*F2034+INDEX('BCA Inputs'!$BB$14:$BB$54,MATCH(I2034,'BCA Inputs'!$AW$14:$AW$54,0))*G2034)+L2034+N2034,"")),"")</f>
        <v/>
      </c>
      <c r="U2034" s="234" t="str">
        <f t="shared" si="311"/>
        <v/>
      </c>
      <c r="V2034" s="234" t="str">
        <f t="shared" si="312"/>
        <v/>
      </c>
      <c r="W2034" s="234" t="str">
        <f t="shared" si="313"/>
        <v/>
      </c>
      <c r="Y2034" s="235" t="str">
        <f t="shared" si="314"/>
        <v/>
      </c>
      <c r="Z2034" s="236" t="str">
        <f>IFERROR(IF($B$3="NYSEG",INDEX('BCA Inputs'!$X$14:$X$54,MATCH(I2034,'BCA Inputs'!$M$14:$M$54,0))*P2034+INDEX('BCA Inputs'!$Y$14:$Y$54,MATCH(I2034,'BCA Inputs'!$M$14:$M$54,0))*O2034+INDEX('BCA Inputs'!$Z$14:$Z$54,MATCH(I2034,'BCA Inputs'!$M$14:$M$54,0))*Q2034+INDEX('BCA Inputs'!$AA$14:$AA$54,MATCH(I2034,'BCA Inputs'!$M$14:$M$54,0))*F2034+INDEX('BCA Inputs'!$AB$14:$AB$54,MATCH(I2034,'BCA Inputs'!$M$14:$M$54,0))*G2034,IF($B$3="RG&amp;E",INDEX('BCA Inputs'!$BG$14:$BG$54,MATCH(I2034,'BCA Inputs'!$AW$14:$AW$54,0))*P2034+INDEX('BCA Inputs'!$BH$14:$BH$54,MATCH(I2034,'BCA Inputs'!$AW$14:$AW$54,0))*O2034+INDEX('BCA Inputs'!$BI$14:$BI$54,MATCH(I2034,'BCA Inputs'!$AW$14:$AW$54,0))*Q2034+INDEX('BCA Inputs'!$BJ$14:$BJ$54,MATCH(I2034,'BCA Inputs'!$AW$14:$AW$54,0))*F2034+INDEX('BCA Inputs'!$BK$14:$BK$54,MATCH(I2034,'BCA Inputs'!$AW$14:$AW$54,0))*G2034,"")),"")</f>
        <v/>
      </c>
      <c r="AA2034" s="237" t="str">
        <f t="shared" si="315"/>
        <v/>
      </c>
      <c r="AC2034" s="238" t="str">
        <f>IFERROR((K2034+R2034)+IF($B$3="NYSEG",INDEX('BCA Inputs'!$AI$14:$AI$54,MATCH(I2034,'BCA Inputs'!$M$14:$M$54,0))*P2034+INDEX('BCA Inputs'!$AJ$14:$AJ$54,MATCH(I2034,'BCA Inputs'!$M$14:$M$54,0))*Q2034,IF($B$3="RG&amp;E",INDEX('BCA Inputs'!$BR$14:$BR$54,MATCH(I2034,'BCA Inputs'!$AW$14:$AW$54,0))*P2034+INDEX('BCA Inputs'!$BS$14:$BS$54,MATCH(I2034,'BCA Inputs'!$AW$14:$AW$54,0))*Q2034,"")),"")</f>
        <v/>
      </c>
      <c r="AD2034" s="181" t="str">
        <f>IFERROR(IF($B$3="NYSEG",INDEX('BCA Inputs'!$AD$14:$AD$54,MATCH(I2034,'BCA Inputs'!$M$14:$M$54,0))*P2034+INDEX('BCA Inputs'!$AE$14:$AE$54,MATCH(I2034,'BCA Inputs'!$M$14:$M$54,0))*O2034+INDEX('BCA Inputs'!$AF$14:$AF$54,MATCH(I2034,'BCA Inputs'!$M$14:$M$54,0))*Q2034+INDEX('BCA Inputs'!$AG$14:$AG$54,MATCH(I2034,'BCA Inputs'!$M$14:$M$54,0))*F2034+INDEX('BCA Inputs'!$AH$14:$AH$54,MATCH(I2034,'BCA Inputs'!$M$14:$M$54,0))*G2034,IF($B$3="RG&amp;E",INDEX('BCA Inputs'!$BM$14:$BM$54,MATCH(I2034,'BCA Inputs'!$AW$14:$AW$54,0))*P2034+INDEX('BCA Inputs'!$BN$14:$BN$54,MATCH(I2034,'BCA Inputs'!$AW$14:$AW$54,0))*O2034+INDEX('BCA Inputs'!$BO$14:$BO$54,MATCH(I2034,'BCA Inputs'!$AW$14:$AW$54,0))*Q2034+INDEX('BCA Inputs'!$BP$14:$BP$54,MATCH(I2034,'BCA Inputs'!$AW$14:$AW$54,0))*F2034+INDEX('BCA Inputs'!$BQ$14:$BQ$54,MATCH(I2034,'BCA Inputs'!$AW$14:$AW$54,0))*G2034,"")),"")</f>
        <v/>
      </c>
      <c r="AE2034" s="237" t="str">
        <f t="shared" si="316"/>
        <v/>
      </c>
      <c r="AF2034" s="198">
        <f t="shared" si="318"/>
        <v>0</v>
      </c>
      <c r="AG2034" s="239">
        <f t="shared" si="319"/>
        <v>0</v>
      </c>
    </row>
    <row r="2035" spans="1:33">
      <c r="A2035" s="228"/>
      <c r="B2035" s="176"/>
      <c r="C2035" s="229"/>
      <c r="D2035" s="230"/>
      <c r="E2035" s="230"/>
      <c r="F2035" s="230"/>
      <c r="G2035" s="230"/>
      <c r="H2035" s="231"/>
      <c r="I2035" s="231"/>
      <c r="J2035" s="232"/>
      <c r="K2035" s="232"/>
      <c r="L2035" s="232"/>
      <c r="M2035" s="181">
        <f t="shared" si="317"/>
        <v>0</v>
      </c>
      <c r="N2035" s="181">
        <f>IF(H2035="",0,H2035*I2035*'Avoided Water Savings Cost'!$C$16)</f>
        <v>0</v>
      </c>
      <c r="O2035" s="545">
        <f>IF(C2035="",0,IF($B$3="NYSEG",C2035/(1-'Avoided Electric Costs 2020'!$W$21),IF($B$3="RG&amp;E",C2035/(1-'Avoided Electric Costs 2020'!$X$21),"")))</f>
        <v>0</v>
      </c>
      <c r="P2035" s="546">
        <f>IF(D2035="",0,IF($B$3="NYSEG",D2035/(1-'Avoided Electric Costs 2020'!$W$21),IF($B$3="RG&amp;E",D2035/(1-'Avoided Electric Costs 2020'!$X$21),"")))</f>
        <v>0</v>
      </c>
      <c r="Q2035" s="546">
        <f>IF(E2035="",0,IF($B$3="NYSEG",E2035/(1-'Avoided Natural Gas Costs 2020'!$J$34),IF($B$3="RG&amp;E",E2035/(1-'Avoided Natural Gas Costs 2020'!$K$34),"")))</f>
        <v>0</v>
      </c>
      <c r="R2035" s="233" t="str">
        <f>IFERROR(IF(P2035*'BCA Inputs'!$C$1+Q2035*'BCA Inputs'!$C$2+F2035*'BCA Inputs'!$C$2+G2035*'BCA Inputs'!$C$2=0,"",P2035*'BCA Inputs'!$C$1+Q2035*'BCA Inputs'!$C$2+F2035*'BCA Inputs'!$C$2+G2035*'BCA Inputs'!$C$2),"")</f>
        <v/>
      </c>
      <c r="S2035" s="181" t="str">
        <f t="shared" si="310"/>
        <v/>
      </c>
      <c r="T2035" s="181" t="str">
        <f>IFERROR(IF($B$3="NYSEG",(INDEX('BCA Inputs'!$N$14:$N$54,MATCH(I2035,'BCA Inputs'!$M$14:$M$54,0))*P2035+INDEX('BCA Inputs'!$O$14:$O$54,MATCH(I2035,'BCA Inputs'!$M$14:$M$54,0))*O2035+INDEX('BCA Inputs'!P:P,MATCH(I2035,'BCA Inputs'!M:M,0))*Q2035+INDEX('BCA Inputs'!Q:Q,MATCH(I2035,'BCA Inputs'!M:M,0))*F2035+INDEX('BCA Inputs'!R:R,MATCH(I2035,'BCA Inputs'!M:M,0))*G2035)+L2035+N2035,IF($B$3="RG&amp;E",(INDEX('BCA Inputs'!$AX$14:$AX$54,MATCH(I2035,'BCA Inputs'!$AW$14:$AW$54,0))*P2035+INDEX('BCA Inputs'!$AY$14:$AY$54,MATCH(I2035,'BCA Inputs'!$AW$14:$AW$54,0))*O2035+INDEX('BCA Inputs'!$AZ$14:$AZ$54,MATCH(I2035,'BCA Inputs'!$AW$14:$AW$54,0))*Q2035+INDEX('BCA Inputs'!$BA$14:$BA$54,MATCH(I2035,'BCA Inputs'!$AW$14:$AW$54,0))*F2035+INDEX('BCA Inputs'!$BB$14:$BB$54,MATCH(I2035,'BCA Inputs'!$AW$14:$AW$54,0))*G2035)+L2035+N2035,"")),"")</f>
        <v/>
      </c>
      <c r="U2035" s="234" t="str">
        <f t="shared" si="311"/>
        <v/>
      </c>
      <c r="V2035" s="234" t="str">
        <f t="shared" si="312"/>
        <v/>
      </c>
      <c r="W2035" s="234" t="str">
        <f t="shared" si="313"/>
        <v/>
      </c>
      <c r="Y2035" s="235" t="str">
        <f t="shared" si="314"/>
        <v/>
      </c>
      <c r="Z2035" s="236" t="str">
        <f>IFERROR(IF($B$3="NYSEG",INDEX('BCA Inputs'!$X$14:$X$54,MATCH(I2035,'BCA Inputs'!$M$14:$M$54,0))*P2035+INDEX('BCA Inputs'!$Y$14:$Y$54,MATCH(I2035,'BCA Inputs'!$M$14:$M$54,0))*O2035+INDEX('BCA Inputs'!$Z$14:$Z$54,MATCH(I2035,'BCA Inputs'!$M$14:$M$54,0))*Q2035+INDEX('BCA Inputs'!$AA$14:$AA$54,MATCH(I2035,'BCA Inputs'!$M$14:$M$54,0))*F2035+INDEX('BCA Inputs'!$AB$14:$AB$54,MATCH(I2035,'BCA Inputs'!$M$14:$M$54,0))*G2035,IF($B$3="RG&amp;E",INDEX('BCA Inputs'!$BG$14:$BG$54,MATCH(I2035,'BCA Inputs'!$AW$14:$AW$54,0))*P2035+INDEX('BCA Inputs'!$BH$14:$BH$54,MATCH(I2035,'BCA Inputs'!$AW$14:$AW$54,0))*O2035+INDEX('BCA Inputs'!$BI$14:$BI$54,MATCH(I2035,'BCA Inputs'!$AW$14:$AW$54,0))*Q2035+INDEX('BCA Inputs'!$BJ$14:$BJ$54,MATCH(I2035,'BCA Inputs'!$AW$14:$AW$54,0))*F2035+INDEX('BCA Inputs'!$BK$14:$BK$54,MATCH(I2035,'BCA Inputs'!$AW$14:$AW$54,0))*G2035,"")),"")</f>
        <v/>
      </c>
      <c r="AA2035" s="237" t="str">
        <f t="shared" si="315"/>
        <v/>
      </c>
      <c r="AC2035" s="238" t="str">
        <f>IFERROR((K2035+R2035)+IF($B$3="NYSEG",INDEX('BCA Inputs'!$AI$14:$AI$54,MATCH(I2035,'BCA Inputs'!$M$14:$M$54,0))*P2035+INDEX('BCA Inputs'!$AJ$14:$AJ$54,MATCH(I2035,'BCA Inputs'!$M$14:$M$54,0))*Q2035,IF($B$3="RG&amp;E",INDEX('BCA Inputs'!$BR$14:$BR$54,MATCH(I2035,'BCA Inputs'!$AW$14:$AW$54,0))*P2035+INDEX('BCA Inputs'!$BS$14:$BS$54,MATCH(I2035,'BCA Inputs'!$AW$14:$AW$54,0))*Q2035,"")),"")</f>
        <v/>
      </c>
      <c r="AD2035" s="181" t="str">
        <f>IFERROR(IF($B$3="NYSEG",INDEX('BCA Inputs'!$AD$14:$AD$54,MATCH(I2035,'BCA Inputs'!$M$14:$M$54,0))*P2035+INDEX('BCA Inputs'!$AE$14:$AE$54,MATCH(I2035,'BCA Inputs'!$M$14:$M$54,0))*O2035+INDEX('BCA Inputs'!$AF$14:$AF$54,MATCH(I2035,'BCA Inputs'!$M$14:$M$54,0))*Q2035+INDEX('BCA Inputs'!$AG$14:$AG$54,MATCH(I2035,'BCA Inputs'!$M$14:$M$54,0))*F2035+INDEX('BCA Inputs'!$AH$14:$AH$54,MATCH(I2035,'BCA Inputs'!$M$14:$M$54,0))*G2035,IF($B$3="RG&amp;E",INDEX('BCA Inputs'!$BM$14:$BM$54,MATCH(I2035,'BCA Inputs'!$AW$14:$AW$54,0))*P2035+INDEX('BCA Inputs'!$BN$14:$BN$54,MATCH(I2035,'BCA Inputs'!$AW$14:$AW$54,0))*O2035+INDEX('BCA Inputs'!$BO$14:$BO$54,MATCH(I2035,'BCA Inputs'!$AW$14:$AW$54,0))*Q2035+INDEX('BCA Inputs'!$BP$14:$BP$54,MATCH(I2035,'BCA Inputs'!$AW$14:$AW$54,0))*F2035+INDEX('BCA Inputs'!$BQ$14:$BQ$54,MATCH(I2035,'BCA Inputs'!$AW$14:$AW$54,0))*G2035,"")),"")</f>
        <v/>
      </c>
      <c r="AE2035" s="237" t="str">
        <f t="shared" si="316"/>
        <v/>
      </c>
      <c r="AF2035" s="198">
        <f t="shared" si="318"/>
        <v>0</v>
      </c>
      <c r="AG2035" s="239">
        <f t="shared" si="319"/>
        <v>0</v>
      </c>
    </row>
    <row r="2036" spans="1:33">
      <c r="A2036" s="228"/>
      <c r="B2036" s="176"/>
      <c r="C2036" s="229"/>
      <c r="D2036" s="230"/>
      <c r="E2036" s="230"/>
      <c r="F2036" s="230"/>
      <c r="G2036" s="230"/>
      <c r="H2036" s="231"/>
      <c r="I2036" s="231"/>
      <c r="J2036" s="232"/>
      <c r="K2036" s="232"/>
      <c r="L2036" s="232"/>
      <c r="M2036" s="181">
        <f t="shared" si="317"/>
        <v>0</v>
      </c>
      <c r="N2036" s="181">
        <f>IF(H2036="",0,H2036*I2036*'Avoided Water Savings Cost'!$C$16)</f>
        <v>0</v>
      </c>
      <c r="O2036" s="545">
        <f>IF(C2036="",0,IF($B$3="NYSEG",C2036/(1-'Avoided Electric Costs 2020'!$W$21),IF($B$3="RG&amp;E",C2036/(1-'Avoided Electric Costs 2020'!$X$21),"")))</f>
        <v>0</v>
      </c>
      <c r="P2036" s="546">
        <f>IF(D2036="",0,IF($B$3="NYSEG",D2036/(1-'Avoided Electric Costs 2020'!$W$21),IF($B$3="RG&amp;E",D2036/(1-'Avoided Electric Costs 2020'!$X$21),"")))</f>
        <v>0</v>
      </c>
      <c r="Q2036" s="546">
        <f>IF(E2036="",0,IF($B$3="NYSEG",E2036/(1-'Avoided Natural Gas Costs 2020'!$J$34),IF($B$3="RG&amp;E",E2036/(1-'Avoided Natural Gas Costs 2020'!$K$34),"")))</f>
        <v>0</v>
      </c>
      <c r="R2036" s="233" t="str">
        <f>IFERROR(IF(P2036*'BCA Inputs'!$C$1+Q2036*'BCA Inputs'!$C$2+F2036*'BCA Inputs'!$C$2+G2036*'BCA Inputs'!$C$2=0,"",P2036*'BCA Inputs'!$C$1+Q2036*'BCA Inputs'!$C$2+F2036*'BCA Inputs'!$C$2+G2036*'BCA Inputs'!$C$2),"")</f>
        <v/>
      </c>
      <c r="S2036" s="181" t="str">
        <f t="shared" si="310"/>
        <v/>
      </c>
      <c r="T2036" s="181" t="str">
        <f>IFERROR(IF($B$3="NYSEG",(INDEX('BCA Inputs'!$N$14:$N$54,MATCH(I2036,'BCA Inputs'!$M$14:$M$54,0))*P2036+INDEX('BCA Inputs'!$O$14:$O$54,MATCH(I2036,'BCA Inputs'!$M$14:$M$54,0))*O2036+INDEX('BCA Inputs'!P:P,MATCH(I2036,'BCA Inputs'!M:M,0))*Q2036+INDEX('BCA Inputs'!Q:Q,MATCH(I2036,'BCA Inputs'!M:M,0))*F2036+INDEX('BCA Inputs'!R:R,MATCH(I2036,'BCA Inputs'!M:M,0))*G2036)+L2036+N2036,IF($B$3="RG&amp;E",(INDEX('BCA Inputs'!$AX$14:$AX$54,MATCH(I2036,'BCA Inputs'!$AW$14:$AW$54,0))*P2036+INDEX('BCA Inputs'!$AY$14:$AY$54,MATCH(I2036,'BCA Inputs'!$AW$14:$AW$54,0))*O2036+INDEX('BCA Inputs'!$AZ$14:$AZ$54,MATCH(I2036,'BCA Inputs'!$AW$14:$AW$54,0))*Q2036+INDEX('BCA Inputs'!$BA$14:$BA$54,MATCH(I2036,'BCA Inputs'!$AW$14:$AW$54,0))*F2036+INDEX('BCA Inputs'!$BB$14:$BB$54,MATCH(I2036,'BCA Inputs'!$AW$14:$AW$54,0))*G2036)+L2036+N2036,"")),"")</f>
        <v/>
      </c>
      <c r="U2036" s="234" t="str">
        <f t="shared" si="311"/>
        <v/>
      </c>
      <c r="V2036" s="234" t="str">
        <f t="shared" si="312"/>
        <v/>
      </c>
      <c r="W2036" s="234" t="str">
        <f t="shared" si="313"/>
        <v/>
      </c>
      <c r="Y2036" s="235" t="str">
        <f t="shared" si="314"/>
        <v/>
      </c>
      <c r="Z2036" s="236" t="str">
        <f>IFERROR(IF($B$3="NYSEG",INDEX('BCA Inputs'!$X$14:$X$54,MATCH(I2036,'BCA Inputs'!$M$14:$M$54,0))*P2036+INDEX('BCA Inputs'!$Y$14:$Y$54,MATCH(I2036,'BCA Inputs'!$M$14:$M$54,0))*O2036+INDEX('BCA Inputs'!$Z$14:$Z$54,MATCH(I2036,'BCA Inputs'!$M$14:$M$54,0))*Q2036+INDEX('BCA Inputs'!$AA$14:$AA$54,MATCH(I2036,'BCA Inputs'!$M$14:$M$54,0))*F2036+INDEX('BCA Inputs'!$AB$14:$AB$54,MATCH(I2036,'BCA Inputs'!$M$14:$M$54,0))*G2036,IF($B$3="RG&amp;E",INDEX('BCA Inputs'!$BG$14:$BG$54,MATCH(I2036,'BCA Inputs'!$AW$14:$AW$54,0))*P2036+INDEX('BCA Inputs'!$BH$14:$BH$54,MATCH(I2036,'BCA Inputs'!$AW$14:$AW$54,0))*O2036+INDEX('BCA Inputs'!$BI$14:$BI$54,MATCH(I2036,'BCA Inputs'!$AW$14:$AW$54,0))*Q2036+INDEX('BCA Inputs'!$BJ$14:$BJ$54,MATCH(I2036,'BCA Inputs'!$AW$14:$AW$54,0))*F2036+INDEX('BCA Inputs'!$BK$14:$BK$54,MATCH(I2036,'BCA Inputs'!$AW$14:$AW$54,0))*G2036,"")),"")</f>
        <v/>
      </c>
      <c r="AA2036" s="237" t="str">
        <f t="shared" si="315"/>
        <v/>
      </c>
      <c r="AC2036" s="238" t="str">
        <f>IFERROR((K2036+R2036)+IF($B$3="NYSEG",INDEX('BCA Inputs'!$AI$14:$AI$54,MATCH(I2036,'BCA Inputs'!$M$14:$M$54,0))*P2036+INDEX('BCA Inputs'!$AJ$14:$AJ$54,MATCH(I2036,'BCA Inputs'!$M$14:$M$54,0))*Q2036,IF($B$3="RG&amp;E",INDEX('BCA Inputs'!$BR$14:$BR$54,MATCH(I2036,'BCA Inputs'!$AW$14:$AW$54,0))*P2036+INDEX('BCA Inputs'!$BS$14:$BS$54,MATCH(I2036,'BCA Inputs'!$AW$14:$AW$54,0))*Q2036,"")),"")</f>
        <v/>
      </c>
      <c r="AD2036" s="181" t="str">
        <f>IFERROR(IF($B$3="NYSEG",INDEX('BCA Inputs'!$AD$14:$AD$54,MATCH(I2036,'BCA Inputs'!$M$14:$M$54,0))*P2036+INDEX('BCA Inputs'!$AE$14:$AE$54,MATCH(I2036,'BCA Inputs'!$M$14:$M$54,0))*O2036+INDEX('BCA Inputs'!$AF$14:$AF$54,MATCH(I2036,'BCA Inputs'!$M$14:$M$54,0))*Q2036+INDEX('BCA Inputs'!$AG$14:$AG$54,MATCH(I2036,'BCA Inputs'!$M$14:$M$54,0))*F2036+INDEX('BCA Inputs'!$AH$14:$AH$54,MATCH(I2036,'BCA Inputs'!$M$14:$M$54,0))*G2036,IF($B$3="RG&amp;E",INDEX('BCA Inputs'!$BM$14:$BM$54,MATCH(I2036,'BCA Inputs'!$AW$14:$AW$54,0))*P2036+INDEX('BCA Inputs'!$BN$14:$BN$54,MATCH(I2036,'BCA Inputs'!$AW$14:$AW$54,0))*O2036+INDEX('BCA Inputs'!$BO$14:$BO$54,MATCH(I2036,'BCA Inputs'!$AW$14:$AW$54,0))*Q2036+INDEX('BCA Inputs'!$BP$14:$BP$54,MATCH(I2036,'BCA Inputs'!$AW$14:$AW$54,0))*F2036+INDEX('BCA Inputs'!$BQ$14:$BQ$54,MATCH(I2036,'BCA Inputs'!$AW$14:$AW$54,0))*G2036,"")),"")</f>
        <v/>
      </c>
      <c r="AE2036" s="237" t="str">
        <f t="shared" si="316"/>
        <v/>
      </c>
      <c r="AF2036" s="198">
        <f t="shared" si="318"/>
        <v>0</v>
      </c>
      <c r="AG2036" s="239">
        <f t="shared" si="319"/>
        <v>0</v>
      </c>
    </row>
    <row r="2037" spans="1:33">
      <c r="A2037" s="228"/>
      <c r="B2037" s="176"/>
      <c r="C2037" s="229"/>
      <c r="D2037" s="230"/>
      <c r="E2037" s="230"/>
      <c r="F2037" s="230"/>
      <c r="G2037" s="230"/>
      <c r="H2037" s="231"/>
      <c r="I2037" s="231"/>
      <c r="J2037" s="232"/>
      <c r="K2037" s="232"/>
      <c r="L2037" s="232"/>
      <c r="M2037" s="181">
        <f t="shared" si="317"/>
        <v>0</v>
      </c>
      <c r="N2037" s="181">
        <f>IF(H2037="",0,H2037*I2037*'Avoided Water Savings Cost'!$C$16)</f>
        <v>0</v>
      </c>
      <c r="O2037" s="545">
        <f>IF(C2037="",0,IF($B$3="NYSEG",C2037/(1-'Avoided Electric Costs 2020'!$W$21),IF($B$3="RG&amp;E",C2037/(1-'Avoided Electric Costs 2020'!$X$21),"")))</f>
        <v>0</v>
      </c>
      <c r="P2037" s="546">
        <f>IF(D2037="",0,IF($B$3="NYSEG",D2037/(1-'Avoided Electric Costs 2020'!$W$21),IF($B$3="RG&amp;E",D2037/(1-'Avoided Electric Costs 2020'!$X$21),"")))</f>
        <v>0</v>
      </c>
      <c r="Q2037" s="546">
        <f>IF(E2037="",0,IF($B$3="NYSEG",E2037/(1-'Avoided Natural Gas Costs 2020'!$J$34),IF($B$3="RG&amp;E",E2037/(1-'Avoided Natural Gas Costs 2020'!$K$34),"")))</f>
        <v>0</v>
      </c>
      <c r="R2037" s="233" t="str">
        <f>IFERROR(IF(P2037*'BCA Inputs'!$C$1+Q2037*'BCA Inputs'!$C$2+F2037*'BCA Inputs'!$C$2+G2037*'BCA Inputs'!$C$2=0,"",P2037*'BCA Inputs'!$C$1+Q2037*'BCA Inputs'!$C$2+F2037*'BCA Inputs'!$C$2+G2037*'BCA Inputs'!$C$2),"")</f>
        <v/>
      </c>
      <c r="S2037" s="181" t="str">
        <f t="shared" si="310"/>
        <v/>
      </c>
      <c r="T2037" s="181" t="str">
        <f>IFERROR(IF($B$3="NYSEG",(INDEX('BCA Inputs'!$N$14:$N$54,MATCH(I2037,'BCA Inputs'!$M$14:$M$54,0))*P2037+INDEX('BCA Inputs'!$O$14:$O$54,MATCH(I2037,'BCA Inputs'!$M$14:$M$54,0))*O2037+INDEX('BCA Inputs'!P:P,MATCH(I2037,'BCA Inputs'!M:M,0))*Q2037+INDEX('BCA Inputs'!Q:Q,MATCH(I2037,'BCA Inputs'!M:M,0))*F2037+INDEX('BCA Inputs'!R:R,MATCH(I2037,'BCA Inputs'!M:M,0))*G2037)+L2037+N2037,IF($B$3="RG&amp;E",(INDEX('BCA Inputs'!$AX$14:$AX$54,MATCH(I2037,'BCA Inputs'!$AW$14:$AW$54,0))*P2037+INDEX('BCA Inputs'!$AY$14:$AY$54,MATCH(I2037,'BCA Inputs'!$AW$14:$AW$54,0))*O2037+INDEX('BCA Inputs'!$AZ$14:$AZ$54,MATCH(I2037,'BCA Inputs'!$AW$14:$AW$54,0))*Q2037+INDEX('BCA Inputs'!$BA$14:$BA$54,MATCH(I2037,'BCA Inputs'!$AW$14:$AW$54,0))*F2037+INDEX('BCA Inputs'!$BB$14:$BB$54,MATCH(I2037,'BCA Inputs'!$AW$14:$AW$54,0))*G2037)+L2037+N2037,"")),"")</f>
        <v/>
      </c>
      <c r="U2037" s="234" t="str">
        <f t="shared" si="311"/>
        <v/>
      </c>
      <c r="V2037" s="234" t="str">
        <f t="shared" si="312"/>
        <v/>
      </c>
      <c r="W2037" s="234" t="str">
        <f t="shared" si="313"/>
        <v/>
      </c>
      <c r="Y2037" s="235" t="str">
        <f t="shared" si="314"/>
        <v/>
      </c>
      <c r="Z2037" s="236" t="str">
        <f>IFERROR(IF($B$3="NYSEG",INDEX('BCA Inputs'!$X$14:$X$54,MATCH(I2037,'BCA Inputs'!$M$14:$M$54,0))*P2037+INDEX('BCA Inputs'!$Y$14:$Y$54,MATCH(I2037,'BCA Inputs'!$M$14:$M$54,0))*O2037+INDEX('BCA Inputs'!$Z$14:$Z$54,MATCH(I2037,'BCA Inputs'!$M$14:$M$54,0))*Q2037+INDEX('BCA Inputs'!$AA$14:$AA$54,MATCH(I2037,'BCA Inputs'!$M$14:$M$54,0))*F2037+INDEX('BCA Inputs'!$AB$14:$AB$54,MATCH(I2037,'BCA Inputs'!$M$14:$M$54,0))*G2037,IF($B$3="RG&amp;E",INDEX('BCA Inputs'!$BG$14:$BG$54,MATCH(I2037,'BCA Inputs'!$AW$14:$AW$54,0))*P2037+INDEX('BCA Inputs'!$BH$14:$BH$54,MATCH(I2037,'BCA Inputs'!$AW$14:$AW$54,0))*O2037+INDEX('BCA Inputs'!$BI$14:$BI$54,MATCH(I2037,'BCA Inputs'!$AW$14:$AW$54,0))*Q2037+INDEX('BCA Inputs'!$BJ$14:$BJ$54,MATCH(I2037,'BCA Inputs'!$AW$14:$AW$54,0))*F2037+INDEX('BCA Inputs'!$BK$14:$BK$54,MATCH(I2037,'BCA Inputs'!$AW$14:$AW$54,0))*G2037,"")),"")</f>
        <v/>
      </c>
      <c r="AA2037" s="237" t="str">
        <f t="shared" si="315"/>
        <v/>
      </c>
      <c r="AC2037" s="238" t="str">
        <f>IFERROR((K2037+R2037)+IF($B$3="NYSEG",INDEX('BCA Inputs'!$AI$14:$AI$54,MATCH(I2037,'BCA Inputs'!$M$14:$M$54,0))*P2037+INDEX('BCA Inputs'!$AJ$14:$AJ$54,MATCH(I2037,'BCA Inputs'!$M$14:$M$54,0))*Q2037,IF($B$3="RG&amp;E",INDEX('BCA Inputs'!$BR$14:$BR$54,MATCH(I2037,'BCA Inputs'!$AW$14:$AW$54,0))*P2037+INDEX('BCA Inputs'!$BS$14:$BS$54,MATCH(I2037,'BCA Inputs'!$AW$14:$AW$54,0))*Q2037,"")),"")</f>
        <v/>
      </c>
      <c r="AD2037" s="181" t="str">
        <f>IFERROR(IF($B$3="NYSEG",INDEX('BCA Inputs'!$AD$14:$AD$54,MATCH(I2037,'BCA Inputs'!$M$14:$M$54,0))*P2037+INDEX('BCA Inputs'!$AE$14:$AE$54,MATCH(I2037,'BCA Inputs'!$M$14:$M$54,0))*O2037+INDEX('BCA Inputs'!$AF$14:$AF$54,MATCH(I2037,'BCA Inputs'!$M$14:$M$54,0))*Q2037+INDEX('BCA Inputs'!$AG$14:$AG$54,MATCH(I2037,'BCA Inputs'!$M$14:$M$54,0))*F2037+INDEX('BCA Inputs'!$AH$14:$AH$54,MATCH(I2037,'BCA Inputs'!$M$14:$M$54,0))*G2037,IF($B$3="RG&amp;E",INDEX('BCA Inputs'!$BM$14:$BM$54,MATCH(I2037,'BCA Inputs'!$AW$14:$AW$54,0))*P2037+INDEX('BCA Inputs'!$BN$14:$BN$54,MATCH(I2037,'BCA Inputs'!$AW$14:$AW$54,0))*O2037+INDEX('BCA Inputs'!$BO$14:$BO$54,MATCH(I2037,'BCA Inputs'!$AW$14:$AW$54,0))*Q2037+INDEX('BCA Inputs'!$BP$14:$BP$54,MATCH(I2037,'BCA Inputs'!$AW$14:$AW$54,0))*F2037+INDEX('BCA Inputs'!$BQ$14:$BQ$54,MATCH(I2037,'BCA Inputs'!$AW$14:$AW$54,0))*G2037,"")),"")</f>
        <v/>
      </c>
      <c r="AE2037" s="237" t="str">
        <f t="shared" si="316"/>
        <v/>
      </c>
      <c r="AF2037" s="198">
        <f t="shared" si="318"/>
        <v>0</v>
      </c>
      <c r="AG2037" s="239">
        <f t="shared" si="319"/>
        <v>0</v>
      </c>
    </row>
    <row r="2038" spans="1:33">
      <c r="A2038" s="228"/>
      <c r="B2038" s="176"/>
      <c r="C2038" s="229"/>
      <c r="D2038" s="230"/>
      <c r="E2038" s="230"/>
      <c r="F2038" s="230"/>
      <c r="G2038" s="230"/>
      <c r="H2038" s="231"/>
      <c r="I2038" s="231"/>
      <c r="J2038" s="232"/>
      <c r="K2038" s="232"/>
      <c r="L2038" s="232"/>
      <c r="M2038" s="181">
        <f t="shared" si="317"/>
        <v>0</v>
      </c>
      <c r="N2038" s="181">
        <f>IF(H2038="",0,H2038*I2038*'Avoided Water Savings Cost'!$C$16)</f>
        <v>0</v>
      </c>
      <c r="O2038" s="545">
        <f>IF(C2038="",0,IF($B$3="NYSEG",C2038/(1-'Avoided Electric Costs 2020'!$W$21),IF($B$3="RG&amp;E",C2038/(1-'Avoided Electric Costs 2020'!$X$21),"")))</f>
        <v>0</v>
      </c>
      <c r="P2038" s="546">
        <f>IF(D2038="",0,IF($B$3="NYSEG",D2038/(1-'Avoided Electric Costs 2020'!$W$21),IF($B$3="RG&amp;E",D2038/(1-'Avoided Electric Costs 2020'!$X$21),"")))</f>
        <v>0</v>
      </c>
      <c r="Q2038" s="546">
        <f>IF(E2038="",0,IF($B$3="NYSEG",E2038/(1-'Avoided Natural Gas Costs 2020'!$J$34),IF($B$3="RG&amp;E",E2038/(1-'Avoided Natural Gas Costs 2020'!$K$34),"")))</f>
        <v>0</v>
      </c>
      <c r="R2038" s="233" t="str">
        <f>IFERROR(IF(P2038*'BCA Inputs'!$C$1+Q2038*'BCA Inputs'!$C$2+F2038*'BCA Inputs'!$C$2+G2038*'BCA Inputs'!$C$2=0,"",P2038*'BCA Inputs'!$C$1+Q2038*'BCA Inputs'!$C$2+F2038*'BCA Inputs'!$C$2+G2038*'BCA Inputs'!$C$2),"")</f>
        <v/>
      </c>
      <c r="S2038" s="181" t="str">
        <f t="shared" si="310"/>
        <v/>
      </c>
      <c r="T2038" s="181" t="str">
        <f>IFERROR(IF($B$3="NYSEG",(INDEX('BCA Inputs'!$N$14:$N$54,MATCH(I2038,'BCA Inputs'!$M$14:$M$54,0))*P2038+INDEX('BCA Inputs'!$O$14:$O$54,MATCH(I2038,'BCA Inputs'!$M$14:$M$54,0))*O2038+INDEX('BCA Inputs'!P:P,MATCH(I2038,'BCA Inputs'!M:M,0))*Q2038+INDEX('BCA Inputs'!Q:Q,MATCH(I2038,'BCA Inputs'!M:M,0))*F2038+INDEX('BCA Inputs'!R:R,MATCH(I2038,'BCA Inputs'!M:M,0))*G2038)+L2038+N2038,IF($B$3="RG&amp;E",(INDEX('BCA Inputs'!$AX$14:$AX$54,MATCH(I2038,'BCA Inputs'!$AW$14:$AW$54,0))*P2038+INDEX('BCA Inputs'!$AY$14:$AY$54,MATCH(I2038,'BCA Inputs'!$AW$14:$AW$54,0))*O2038+INDEX('BCA Inputs'!$AZ$14:$AZ$54,MATCH(I2038,'BCA Inputs'!$AW$14:$AW$54,0))*Q2038+INDEX('BCA Inputs'!$BA$14:$BA$54,MATCH(I2038,'BCA Inputs'!$AW$14:$AW$54,0))*F2038+INDEX('BCA Inputs'!$BB$14:$BB$54,MATCH(I2038,'BCA Inputs'!$AW$14:$AW$54,0))*G2038)+L2038+N2038,"")),"")</f>
        <v/>
      </c>
      <c r="U2038" s="234" t="str">
        <f t="shared" si="311"/>
        <v/>
      </c>
      <c r="V2038" s="234" t="str">
        <f t="shared" si="312"/>
        <v/>
      </c>
      <c r="W2038" s="234" t="str">
        <f t="shared" si="313"/>
        <v/>
      </c>
      <c r="Y2038" s="235" t="str">
        <f t="shared" si="314"/>
        <v/>
      </c>
      <c r="Z2038" s="236" t="str">
        <f>IFERROR(IF($B$3="NYSEG",INDEX('BCA Inputs'!$X$14:$X$54,MATCH(I2038,'BCA Inputs'!$M$14:$M$54,0))*P2038+INDEX('BCA Inputs'!$Y$14:$Y$54,MATCH(I2038,'BCA Inputs'!$M$14:$M$54,0))*O2038+INDEX('BCA Inputs'!$Z$14:$Z$54,MATCH(I2038,'BCA Inputs'!$M$14:$M$54,0))*Q2038+INDEX('BCA Inputs'!$AA$14:$AA$54,MATCH(I2038,'BCA Inputs'!$M$14:$M$54,0))*F2038+INDEX('BCA Inputs'!$AB$14:$AB$54,MATCH(I2038,'BCA Inputs'!$M$14:$M$54,0))*G2038,IF($B$3="RG&amp;E",INDEX('BCA Inputs'!$BG$14:$BG$54,MATCH(I2038,'BCA Inputs'!$AW$14:$AW$54,0))*P2038+INDEX('BCA Inputs'!$BH$14:$BH$54,MATCH(I2038,'BCA Inputs'!$AW$14:$AW$54,0))*O2038+INDEX('BCA Inputs'!$BI$14:$BI$54,MATCH(I2038,'BCA Inputs'!$AW$14:$AW$54,0))*Q2038+INDEX('BCA Inputs'!$BJ$14:$BJ$54,MATCH(I2038,'BCA Inputs'!$AW$14:$AW$54,0))*F2038+INDEX('BCA Inputs'!$BK$14:$BK$54,MATCH(I2038,'BCA Inputs'!$AW$14:$AW$54,0))*G2038,"")),"")</f>
        <v/>
      </c>
      <c r="AA2038" s="237" t="str">
        <f t="shared" si="315"/>
        <v/>
      </c>
      <c r="AC2038" s="238" t="str">
        <f>IFERROR((K2038+R2038)+IF($B$3="NYSEG",INDEX('BCA Inputs'!$AI$14:$AI$54,MATCH(I2038,'BCA Inputs'!$M$14:$M$54,0))*P2038+INDEX('BCA Inputs'!$AJ$14:$AJ$54,MATCH(I2038,'BCA Inputs'!$M$14:$M$54,0))*Q2038,IF($B$3="RG&amp;E",INDEX('BCA Inputs'!$BR$14:$BR$54,MATCH(I2038,'BCA Inputs'!$AW$14:$AW$54,0))*P2038+INDEX('BCA Inputs'!$BS$14:$BS$54,MATCH(I2038,'BCA Inputs'!$AW$14:$AW$54,0))*Q2038,"")),"")</f>
        <v/>
      </c>
      <c r="AD2038" s="181" t="str">
        <f>IFERROR(IF($B$3="NYSEG",INDEX('BCA Inputs'!$AD$14:$AD$54,MATCH(I2038,'BCA Inputs'!$M$14:$M$54,0))*P2038+INDEX('BCA Inputs'!$AE$14:$AE$54,MATCH(I2038,'BCA Inputs'!$M$14:$M$54,0))*O2038+INDEX('BCA Inputs'!$AF$14:$AF$54,MATCH(I2038,'BCA Inputs'!$M$14:$M$54,0))*Q2038+INDEX('BCA Inputs'!$AG$14:$AG$54,MATCH(I2038,'BCA Inputs'!$M$14:$M$54,0))*F2038+INDEX('BCA Inputs'!$AH$14:$AH$54,MATCH(I2038,'BCA Inputs'!$M$14:$M$54,0))*G2038,IF($B$3="RG&amp;E",INDEX('BCA Inputs'!$BM$14:$BM$54,MATCH(I2038,'BCA Inputs'!$AW$14:$AW$54,0))*P2038+INDEX('BCA Inputs'!$BN$14:$BN$54,MATCH(I2038,'BCA Inputs'!$AW$14:$AW$54,0))*O2038+INDEX('BCA Inputs'!$BO$14:$BO$54,MATCH(I2038,'BCA Inputs'!$AW$14:$AW$54,0))*Q2038+INDEX('BCA Inputs'!$BP$14:$BP$54,MATCH(I2038,'BCA Inputs'!$AW$14:$AW$54,0))*F2038+INDEX('BCA Inputs'!$BQ$14:$BQ$54,MATCH(I2038,'BCA Inputs'!$AW$14:$AW$54,0))*G2038,"")),"")</f>
        <v/>
      </c>
      <c r="AE2038" s="237" t="str">
        <f t="shared" si="316"/>
        <v/>
      </c>
      <c r="AF2038" s="198">
        <f t="shared" si="318"/>
        <v>0</v>
      </c>
      <c r="AG2038" s="239">
        <f t="shared" si="319"/>
        <v>0</v>
      </c>
    </row>
    <row r="2039" spans="1:33">
      <c r="A2039" s="228"/>
      <c r="B2039" s="176"/>
      <c r="C2039" s="229"/>
      <c r="D2039" s="230"/>
      <c r="E2039" s="230"/>
      <c r="F2039" s="230"/>
      <c r="G2039" s="230"/>
      <c r="H2039" s="231"/>
      <c r="I2039" s="231"/>
      <c r="J2039" s="232"/>
      <c r="K2039" s="232"/>
      <c r="L2039" s="232"/>
      <c r="M2039" s="181">
        <f t="shared" si="317"/>
        <v>0</v>
      </c>
      <c r="N2039" s="181">
        <f>IF(H2039="",0,H2039*I2039*'Avoided Water Savings Cost'!$C$16)</f>
        <v>0</v>
      </c>
      <c r="O2039" s="545">
        <f>IF(C2039="",0,IF($B$3="NYSEG",C2039/(1-'Avoided Electric Costs 2020'!$W$21),IF($B$3="RG&amp;E",C2039/(1-'Avoided Electric Costs 2020'!$X$21),"")))</f>
        <v>0</v>
      </c>
      <c r="P2039" s="546">
        <f>IF(D2039="",0,IF($B$3="NYSEG",D2039/(1-'Avoided Electric Costs 2020'!$W$21),IF($B$3="RG&amp;E",D2039/(1-'Avoided Electric Costs 2020'!$X$21),"")))</f>
        <v>0</v>
      </c>
      <c r="Q2039" s="546">
        <f>IF(E2039="",0,IF($B$3="NYSEG",E2039/(1-'Avoided Natural Gas Costs 2020'!$J$34),IF($B$3="RG&amp;E",E2039/(1-'Avoided Natural Gas Costs 2020'!$K$34),"")))</f>
        <v>0</v>
      </c>
      <c r="R2039" s="233" t="str">
        <f>IFERROR(IF(P2039*'BCA Inputs'!$C$1+Q2039*'BCA Inputs'!$C$2+F2039*'BCA Inputs'!$C$2+G2039*'BCA Inputs'!$C$2=0,"",P2039*'BCA Inputs'!$C$1+Q2039*'BCA Inputs'!$C$2+F2039*'BCA Inputs'!$C$2+G2039*'BCA Inputs'!$C$2),"")</f>
        <v/>
      </c>
      <c r="S2039" s="181" t="str">
        <f t="shared" si="310"/>
        <v/>
      </c>
      <c r="T2039" s="181" t="str">
        <f>IFERROR(IF($B$3="NYSEG",(INDEX('BCA Inputs'!$N$14:$N$54,MATCH(I2039,'BCA Inputs'!$M$14:$M$54,0))*P2039+INDEX('BCA Inputs'!$O$14:$O$54,MATCH(I2039,'BCA Inputs'!$M$14:$M$54,0))*O2039+INDEX('BCA Inputs'!P:P,MATCH(I2039,'BCA Inputs'!M:M,0))*Q2039+INDEX('BCA Inputs'!Q:Q,MATCH(I2039,'BCA Inputs'!M:M,0))*F2039+INDEX('BCA Inputs'!R:R,MATCH(I2039,'BCA Inputs'!M:M,0))*G2039)+L2039+N2039,IF($B$3="RG&amp;E",(INDEX('BCA Inputs'!$AX$14:$AX$54,MATCH(I2039,'BCA Inputs'!$AW$14:$AW$54,0))*P2039+INDEX('BCA Inputs'!$AY$14:$AY$54,MATCH(I2039,'BCA Inputs'!$AW$14:$AW$54,0))*O2039+INDEX('BCA Inputs'!$AZ$14:$AZ$54,MATCH(I2039,'BCA Inputs'!$AW$14:$AW$54,0))*Q2039+INDEX('BCA Inputs'!$BA$14:$BA$54,MATCH(I2039,'BCA Inputs'!$AW$14:$AW$54,0))*F2039+INDEX('BCA Inputs'!$BB$14:$BB$54,MATCH(I2039,'BCA Inputs'!$AW$14:$AW$54,0))*G2039)+L2039+N2039,"")),"")</f>
        <v/>
      </c>
      <c r="U2039" s="234" t="str">
        <f t="shared" si="311"/>
        <v/>
      </c>
      <c r="V2039" s="234" t="str">
        <f t="shared" si="312"/>
        <v/>
      </c>
      <c r="W2039" s="234" t="str">
        <f t="shared" si="313"/>
        <v/>
      </c>
      <c r="Y2039" s="235" t="str">
        <f t="shared" si="314"/>
        <v/>
      </c>
      <c r="Z2039" s="236" t="str">
        <f>IFERROR(IF($B$3="NYSEG",INDEX('BCA Inputs'!$X$14:$X$54,MATCH(I2039,'BCA Inputs'!$M$14:$M$54,0))*P2039+INDEX('BCA Inputs'!$Y$14:$Y$54,MATCH(I2039,'BCA Inputs'!$M$14:$M$54,0))*O2039+INDEX('BCA Inputs'!$Z$14:$Z$54,MATCH(I2039,'BCA Inputs'!$M$14:$M$54,0))*Q2039+INDEX('BCA Inputs'!$AA$14:$AA$54,MATCH(I2039,'BCA Inputs'!$M$14:$M$54,0))*F2039+INDEX('BCA Inputs'!$AB$14:$AB$54,MATCH(I2039,'BCA Inputs'!$M$14:$M$54,0))*G2039,IF($B$3="RG&amp;E",INDEX('BCA Inputs'!$BG$14:$BG$54,MATCH(I2039,'BCA Inputs'!$AW$14:$AW$54,0))*P2039+INDEX('BCA Inputs'!$BH$14:$BH$54,MATCH(I2039,'BCA Inputs'!$AW$14:$AW$54,0))*O2039+INDEX('BCA Inputs'!$BI$14:$BI$54,MATCH(I2039,'BCA Inputs'!$AW$14:$AW$54,0))*Q2039+INDEX('BCA Inputs'!$BJ$14:$BJ$54,MATCH(I2039,'BCA Inputs'!$AW$14:$AW$54,0))*F2039+INDEX('BCA Inputs'!$BK$14:$BK$54,MATCH(I2039,'BCA Inputs'!$AW$14:$AW$54,0))*G2039,"")),"")</f>
        <v/>
      </c>
      <c r="AA2039" s="237" t="str">
        <f t="shared" si="315"/>
        <v/>
      </c>
      <c r="AC2039" s="238" t="str">
        <f>IFERROR((K2039+R2039)+IF($B$3="NYSEG",INDEX('BCA Inputs'!$AI$14:$AI$54,MATCH(I2039,'BCA Inputs'!$M$14:$M$54,0))*P2039+INDEX('BCA Inputs'!$AJ$14:$AJ$54,MATCH(I2039,'BCA Inputs'!$M$14:$M$54,0))*Q2039,IF($B$3="RG&amp;E",INDEX('BCA Inputs'!$BR$14:$BR$54,MATCH(I2039,'BCA Inputs'!$AW$14:$AW$54,0))*P2039+INDEX('BCA Inputs'!$BS$14:$BS$54,MATCH(I2039,'BCA Inputs'!$AW$14:$AW$54,0))*Q2039,"")),"")</f>
        <v/>
      </c>
      <c r="AD2039" s="181" t="str">
        <f>IFERROR(IF($B$3="NYSEG",INDEX('BCA Inputs'!$AD$14:$AD$54,MATCH(I2039,'BCA Inputs'!$M$14:$M$54,0))*P2039+INDEX('BCA Inputs'!$AE$14:$AE$54,MATCH(I2039,'BCA Inputs'!$M$14:$M$54,0))*O2039+INDEX('BCA Inputs'!$AF$14:$AF$54,MATCH(I2039,'BCA Inputs'!$M$14:$M$54,0))*Q2039+INDEX('BCA Inputs'!$AG$14:$AG$54,MATCH(I2039,'BCA Inputs'!$M$14:$M$54,0))*F2039+INDEX('BCA Inputs'!$AH$14:$AH$54,MATCH(I2039,'BCA Inputs'!$M$14:$M$54,0))*G2039,IF($B$3="RG&amp;E",INDEX('BCA Inputs'!$BM$14:$BM$54,MATCH(I2039,'BCA Inputs'!$AW$14:$AW$54,0))*P2039+INDEX('BCA Inputs'!$BN$14:$BN$54,MATCH(I2039,'BCA Inputs'!$AW$14:$AW$54,0))*O2039+INDEX('BCA Inputs'!$BO$14:$BO$54,MATCH(I2039,'BCA Inputs'!$AW$14:$AW$54,0))*Q2039+INDEX('BCA Inputs'!$BP$14:$BP$54,MATCH(I2039,'BCA Inputs'!$AW$14:$AW$54,0))*F2039+INDEX('BCA Inputs'!$BQ$14:$BQ$54,MATCH(I2039,'BCA Inputs'!$AW$14:$AW$54,0))*G2039,"")),"")</f>
        <v/>
      </c>
      <c r="AE2039" s="237" t="str">
        <f t="shared" si="316"/>
        <v/>
      </c>
      <c r="AF2039" s="198">
        <f t="shared" si="318"/>
        <v>0</v>
      </c>
      <c r="AG2039" s="239">
        <f t="shared" si="319"/>
        <v>0</v>
      </c>
    </row>
    <row r="2040" spans="1:33">
      <c r="A2040" s="228"/>
      <c r="B2040" s="176"/>
      <c r="C2040" s="229"/>
      <c r="D2040" s="230"/>
      <c r="E2040" s="230"/>
      <c r="F2040" s="230"/>
      <c r="G2040" s="230"/>
      <c r="H2040" s="231"/>
      <c r="I2040" s="231"/>
      <c r="J2040" s="232"/>
      <c r="K2040" s="232"/>
      <c r="L2040" s="232"/>
      <c r="M2040" s="181">
        <f t="shared" si="317"/>
        <v>0</v>
      </c>
      <c r="N2040" s="181">
        <f>IF(H2040="",0,H2040*I2040*'Avoided Water Savings Cost'!$C$16)</f>
        <v>0</v>
      </c>
      <c r="O2040" s="545">
        <f>IF(C2040="",0,IF($B$3="NYSEG",C2040/(1-'Avoided Electric Costs 2020'!$W$21),IF($B$3="RG&amp;E",C2040/(1-'Avoided Electric Costs 2020'!$X$21),"")))</f>
        <v>0</v>
      </c>
      <c r="P2040" s="546">
        <f>IF(D2040="",0,IF($B$3="NYSEG",D2040/(1-'Avoided Electric Costs 2020'!$W$21),IF($B$3="RG&amp;E",D2040/(1-'Avoided Electric Costs 2020'!$X$21),"")))</f>
        <v>0</v>
      </c>
      <c r="Q2040" s="546">
        <f>IF(E2040="",0,IF($B$3="NYSEG",E2040/(1-'Avoided Natural Gas Costs 2020'!$J$34),IF($B$3="RG&amp;E",E2040/(1-'Avoided Natural Gas Costs 2020'!$K$34),"")))</f>
        <v>0</v>
      </c>
      <c r="R2040" s="233" t="str">
        <f>IFERROR(IF(P2040*'BCA Inputs'!$C$1+Q2040*'BCA Inputs'!$C$2+F2040*'BCA Inputs'!$C$2+G2040*'BCA Inputs'!$C$2=0,"",P2040*'BCA Inputs'!$C$1+Q2040*'BCA Inputs'!$C$2+F2040*'BCA Inputs'!$C$2+G2040*'BCA Inputs'!$C$2),"")</f>
        <v/>
      </c>
      <c r="S2040" s="181" t="str">
        <f t="shared" si="310"/>
        <v/>
      </c>
      <c r="T2040" s="181" t="str">
        <f>IFERROR(IF($B$3="NYSEG",(INDEX('BCA Inputs'!$N$14:$N$54,MATCH(I2040,'BCA Inputs'!$M$14:$M$54,0))*P2040+INDEX('BCA Inputs'!$O$14:$O$54,MATCH(I2040,'BCA Inputs'!$M$14:$M$54,0))*O2040+INDEX('BCA Inputs'!P:P,MATCH(I2040,'BCA Inputs'!M:M,0))*Q2040+INDEX('BCA Inputs'!Q:Q,MATCH(I2040,'BCA Inputs'!M:M,0))*F2040+INDEX('BCA Inputs'!R:R,MATCH(I2040,'BCA Inputs'!M:M,0))*G2040)+L2040+N2040,IF($B$3="RG&amp;E",(INDEX('BCA Inputs'!$AX$14:$AX$54,MATCH(I2040,'BCA Inputs'!$AW$14:$AW$54,0))*P2040+INDEX('BCA Inputs'!$AY$14:$AY$54,MATCH(I2040,'BCA Inputs'!$AW$14:$AW$54,0))*O2040+INDEX('BCA Inputs'!$AZ$14:$AZ$54,MATCH(I2040,'BCA Inputs'!$AW$14:$AW$54,0))*Q2040+INDEX('BCA Inputs'!$BA$14:$BA$54,MATCH(I2040,'BCA Inputs'!$AW$14:$AW$54,0))*F2040+INDEX('BCA Inputs'!$BB$14:$BB$54,MATCH(I2040,'BCA Inputs'!$AW$14:$AW$54,0))*G2040)+L2040+N2040,"")),"")</f>
        <v/>
      </c>
      <c r="U2040" s="234" t="str">
        <f t="shared" si="311"/>
        <v/>
      </c>
      <c r="V2040" s="234" t="str">
        <f t="shared" si="312"/>
        <v/>
      </c>
      <c r="W2040" s="234" t="str">
        <f t="shared" si="313"/>
        <v/>
      </c>
      <c r="Y2040" s="235" t="str">
        <f t="shared" si="314"/>
        <v/>
      </c>
      <c r="Z2040" s="236" t="str">
        <f>IFERROR(IF($B$3="NYSEG",INDEX('BCA Inputs'!$X$14:$X$54,MATCH(I2040,'BCA Inputs'!$M$14:$M$54,0))*P2040+INDEX('BCA Inputs'!$Y$14:$Y$54,MATCH(I2040,'BCA Inputs'!$M$14:$M$54,0))*O2040+INDEX('BCA Inputs'!$Z$14:$Z$54,MATCH(I2040,'BCA Inputs'!$M$14:$M$54,0))*Q2040+INDEX('BCA Inputs'!$AA$14:$AA$54,MATCH(I2040,'BCA Inputs'!$M$14:$M$54,0))*F2040+INDEX('BCA Inputs'!$AB$14:$AB$54,MATCH(I2040,'BCA Inputs'!$M$14:$M$54,0))*G2040,IF($B$3="RG&amp;E",INDEX('BCA Inputs'!$BG$14:$BG$54,MATCH(I2040,'BCA Inputs'!$AW$14:$AW$54,0))*P2040+INDEX('BCA Inputs'!$BH$14:$BH$54,MATCH(I2040,'BCA Inputs'!$AW$14:$AW$54,0))*O2040+INDEX('BCA Inputs'!$BI$14:$BI$54,MATCH(I2040,'BCA Inputs'!$AW$14:$AW$54,0))*Q2040+INDEX('BCA Inputs'!$BJ$14:$BJ$54,MATCH(I2040,'BCA Inputs'!$AW$14:$AW$54,0))*F2040+INDEX('BCA Inputs'!$BK$14:$BK$54,MATCH(I2040,'BCA Inputs'!$AW$14:$AW$54,0))*G2040,"")),"")</f>
        <v/>
      </c>
      <c r="AA2040" s="237" t="str">
        <f t="shared" si="315"/>
        <v/>
      </c>
      <c r="AC2040" s="238" t="str">
        <f>IFERROR((K2040+R2040)+IF($B$3="NYSEG",INDEX('BCA Inputs'!$AI$14:$AI$54,MATCH(I2040,'BCA Inputs'!$M$14:$M$54,0))*P2040+INDEX('BCA Inputs'!$AJ$14:$AJ$54,MATCH(I2040,'BCA Inputs'!$M$14:$M$54,0))*Q2040,IF($B$3="RG&amp;E",INDEX('BCA Inputs'!$BR$14:$BR$54,MATCH(I2040,'BCA Inputs'!$AW$14:$AW$54,0))*P2040+INDEX('BCA Inputs'!$BS$14:$BS$54,MATCH(I2040,'BCA Inputs'!$AW$14:$AW$54,0))*Q2040,"")),"")</f>
        <v/>
      </c>
      <c r="AD2040" s="181" t="str">
        <f>IFERROR(IF($B$3="NYSEG",INDEX('BCA Inputs'!$AD$14:$AD$54,MATCH(I2040,'BCA Inputs'!$M$14:$M$54,0))*P2040+INDEX('BCA Inputs'!$AE$14:$AE$54,MATCH(I2040,'BCA Inputs'!$M$14:$M$54,0))*O2040+INDEX('BCA Inputs'!$AF$14:$AF$54,MATCH(I2040,'BCA Inputs'!$M$14:$M$54,0))*Q2040+INDEX('BCA Inputs'!$AG$14:$AG$54,MATCH(I2040,'BCA Inputs'!$M$14:$M$54,0))*F2040+INDEX('BCA Inputs'!$AH$14:$AH$54,MATCH(I2040,'BCA Inputs'!$M$14:$M$54,0))*G2040,IF($B$3="RG&amp;E",INDEX('BCA Inputs'!$BM$14:$BM$54,MATCH(I2040,'BCA Inputs'!$AW$14:$AW$54,0))*P2040+INDEX('BCA Inputs'!$BN$14:$BN$54,MATCH(I2040,'BCA Inputs'!$AW$14:$AW$54,0))*O2040+INDEX('BCA Inputs'!$BO$14:$BO$54,MATCH(I2040,'BCA Inputs'!$AW$14:$AW$54,0))*Q2040+INDEX('BCA Inputs'!$BP$14:$BP$54,MATCH(I2040,'BCA Inputs'!$AW$14:$AW$54,0))*F2040+INDEX('BCA Inputs'!$BQ$14:$BQ$54,MATCH(I2040,'BCA Inputs'!$AW$14:$AW$54,0))*G2040,"")),"")</f>
        <v/>
      </c>
      <c r="AE2040" s="237" t="str">
        <f t="shared" si="316"/>
        <v/>
      </c>
      <c r="AF2040" s="198">
        <f t="shared" si="318"/>
        <v>0</v>
      </c>
      <c r="AG2040" s="239">
        <f t="shared" si="319"/>
        <v>0</v>
      </c>
    </row>
    <row r="2041" spans="1:33">
      <c r="A2041" s="228"/>
      <c r="B2041" s="176"/>
      <c r="C2041" s="229"/>
      <c r="D2041" s="230"/>
      <c r="E2041" s="230"/>
      <c r="F2041" s="230"/>
      <c r="G2041" s="230"/>
      <c r="H2041" s="231"/>
      <c r="I2041" s="231"/>
      <c r="J2041" s="232"/>
      <c r="K2041" s="232"/>
      <c r="L2041" s="232"/>
      <c r="M2041" s="181">
        <f t="shared" si="317"/>
        <v>0</v>
      </c>
      <c r="N2041" s="181">
        <f>IF(H2041="",0,H2041*I2041*'Avoided Water Savings Cost'!$C$16)</f>
        <v>0</v>
      </c>
      <c r="O2041" s="545">
        <f>IF(C2041="",0,IF($B$3="NYSEG",C2041/(1-'Avoided Electric Costs 2020'!$W$21),IF($B$3="RG&amp;E",C2041/(1-'Avoided Electric Costs 2020'!$X$21),"")))</f>
        <v>0</v>
      </c>
      <c r="P2041" s="546">
        <f>IF(D2041="",0,IF($B$3="NYSEG",D2041/(1-'Avoided Electric Costs 2020'!$W$21),IF($B$3="RG&amp;E",D2041/(1-'Avoided Electric Costs 2020'!$X$21),"")))</f>
        <v>0</v>
      </c>
      <c r="Q2041" s="546">
        <f>IF(E2041="",0,IF($B$3="NYSEG",E2041/(1-'Avoided Natural Gas Costs 2020'!$J$34),IF($B$3="RG&amp;E",E2041/(1-'Avoided Natural Gas Costs 2020'!$K$34),"")))</f>
        <v>0</v>
      </c>
      <c r="R2041" s="233" t="str">
        <f>IFERROR(IF(P2041*'BCA Inputs'!$C$1+Q2041*'BCA Inputs'!$C$2+F2041*'BCA Inputs'!$C$2+G2041*'BCA Inputs'!$C$2=0,"",P2041*'BCA Inputs'!$C$1+Q2041*'BCA Inputs'!$C$2+F2041*'BCA Inputs'!$C$2+G2041*'BCA Inputs'!$C$2),"")</f>
        <v/>
      </c>
      <c r="S2041" s="181" t="str">
        <f t="shared" si="310"/>
        <v/>
      </c>
      <c r="T2041" s="181" t="str">
        <f>IFERROR(IF($B$3="NYSEG",(INDEX('BCA Inputs'!$N$14:$N$54,MATCH(I2041,'BCA Inputs'!$M$14:$M$54,0))*P2041+INDEX('BCA Inputs'!$O$14:$O$54,MATCH(I2041,'BCA Inputs'!$M$14:$M$54,0))*O2041+INDEX('BCA Inputs'!P:P,MATCH(I2041,'BCA Inputs'!M:M,0))*Q2041+INDEX('BCA Inputs'!Q:Q,MATCH(I2041,'BCA Inputs'!M:M,0))*F2041+INDEX('BCA Inputs'!R:R,MATCH(I2041,'BCA Inputs'!M:M,0))*G2041)+L2041+N2041,IF($B$3="RG&amp;E",(INDEX('BCA Inputs'!$AX$14:$AX$54,MATCH(I2041,'BCA Inputs'!$AW$14:$AW$54,0))*P2041+INDEX('BCA Inputs'!$AY$14:$AY$54,MATCH(I2041,'BCA Inputs'!$AW$14:$AW$54,0))*O2041+INDEX('BCA Inputs'!$AZ$14:$AZ$54,MATCH(I2041,'BCA Inputs'!$AW$14:$AW$54,0))*Q2041+INDEX('BCA Inputs'!$BA$14:$BA$54,MATCH(I2041,'BCA Inputs'!$AW$14:$AW$54,0))*F2041+INDEX('BCA Inputs'!$BB$14:$BB$54,MATCH(I2041,'BCA Inputs'!$AW$14:$AW$54,0))*G2041)+L2041+N2041,"")),"")</f>
        <v/>
      </c>
      <c r="U2041" s="234" t="str">
        <f t="shared" si="311"/>
        <v/>
      </c>
      <c r="V2041" s="234" t="str">
        <f t="shared" si="312"/>
        <v/>
      </c>
      <c r="W2041" s="234" t="str">
        <f t="shared" si="313"/>
        <v/>
      </c>
      <c r="Y2041" s="235" t="str">
        <f t="shared" si="314"/>
        <v/>
      </c>
      <c r="Z2041" s="236" t="str">
        <f>IFERROR(IF($B$3="NYSEG",INDEX('BCA Inputs'!$X$14:$X$54,MATCH(I2041,'BCA Inputs'!$M$14:$M$54,0))*P2041+INDEX('BCA Inputs'!$Y$14:$Y$54,MATCH(I2041,'BCA Inputs'!$M$14:$M$54,0))*O2041+INDEX('BCA Inputs'!$Z$14:$Z$54,MATCH(I2041,'BCA Inputs'!$M$14:$M$54,0))*Q2041+INDEX('BCA Inputs'!$AA$14:$AA$54,MATCH(I2041,'BCA Inputs'!$M$14:$M$54,0))*F2041+INDEX('BCA Inputs'!$AB$14:$AB$54,MATCH(I2041,'BCA Inputs'!$M$14:$M$54,0))*G2041,IF($B$3="RG&amp;E",INDEX('BCA Inputs'!$BG$14:$BG$54,MATCH(I2041,'BCA Inputs'!$AW$14:$AW$54,0))*P2041+INDEX('BCA Inputs'!$BH$14:$BH$54,MATCH(I2041,'BCA Inputs'!$AW$14:$AW$54,0))*O2041+INDEX('BCA Inputs'!$BI$14:$BI$54,MATCH(I2041,'BCA Inputs'!$AW$14:$AW$54,0))*Q2041+INDEX('BCA Inputs'!$BJ$14:$BJ$54,MATCH(I2041,'BCA Inputs'!$AW$14:$AW$54,0))*F2041+INDEX('BCA Inputs'!$BK$14:$BK$54,MATCH(I2041,'BCA Inputs'!$AW$14:$AW$54,0))*G2041,"")),"")</f>
        <v/>
      </c>
      <c r="AA2041" s="237" t="str">
        <f t="shared" si="315"/>
        <v/>
      </c>
      <c r="AC2041" s="238" t="str">
        <f>IFERROR((K2041+R2041)+IF($B$3="NYSEG",INDEX('BCA Inputs'!$AI$14:$AI$54,MATCH(I2041,'BCA Inputs'!$M$14:$M$54,0))*P2041+INDEX('BCA Inputs'!$AJ$14:$AJ$54,MATCH(I2041,'BCA Inputs'!$M$14:$M$54,0))*Q2041,IF($B$3="RG&amp;E",INDEX('BCA Inputs'!$BR$14:$BR$54,MATCH(I2041,'BCA Inputs'!$AW$14:$AW$54,0))*P2041+INDEX('BCA Inputs'!$BS$14:$BS$54,MATCH(I2041,'BCA Inputs'!$AW$14:$AW$54,0))*Q2041,"")),"")</f>
        <v/>
      </c>
      <c r="AD2041" s="181" t="str">
        <f>IFERROR(IF($B$3="NYSEG",INDEX('BCA Inputs'!$AD$14:$AD$54,MATCH(I2041,'BCA Inputs'!$M$14:$M$54,0))*P2041+INDEX('BCA Inputs'!$AE$14:$AE$54,MATCH(I2041,'BCA Inputs'!$M$14:$M$54,0))*O2041+INDEX('BCA Inputs'!$AF$14:$AF$54,MATCH(I2041,'BCA Inputs'!$M$14:$M$54,0))*Q2041+INDEX('BCA Inputs'!$AG$14:$AG$54,MATCH(I2041,'BCA Inputs'!$M$14:$M$54,0))*F2041+INDEX('BCA Inputs'!$AH$14:$AH$54,MATCH(I2041,'BCA Inputs'!$M$14:$M$54,0))*G2041,IF($B$3="RG&amp;E",INDEX('BCA Inputs'!$BM$14:$BM$54,MATCH(I2041,'BCA Inputs'!$AW$14:$AW$54,0))*P2041+INDEX('BCA Inputs'!$BN$14:$BN$54,MATCH(I2041,'BCA Inputs'!$AW$14:$AW$54,0))*O2041+INDEX('BCA Inputs'!$BO$14:$BO$54,MATCH(I2041,'BCA Inputs'!$AW$14:$AW$54,0))*Q2041+INDEX('BCA Inputs'!$BP$14:$BP$54,MATCH(I2041,'BCA Inputs'!$AW$14:$AW$54,0))*F2041+INDEX('BCA Inputs'!$BQ$14:$BQ$54,MATCH(I2041,'BCA Inputs'!$AW$14:$AW$54,0))*G2041,"")),"")</f>
        <v/>
      </c>
      <c r="AE2041" s="237" t="str">
        <f t="shared" si="316"/>
        <v/>
      </c>
      <c r="AF2041" s="198">
        <f t="shared" si="318"/>
        <v>0</v>
      </c>
      <c r="AG2041" s="239">
        <f t="shared" si="319"/>
        <v>0</v>
      </c>
    </row>
    <row r="2042" spans="1:33">
      <c r="A2042" s="228"/>
      <c r="B2042" s="176"/>
      <c r="C2042" s="229"/>
      <c r="D2042" s="230"/>
      <c r="E2042" s="230"/>
      <c r="F2042" s="230"/>
      <c r="G2042" s="230"/>
      <c r="H2042" s="231"/>
      <c r="I2042" s="231"/>
      <c r="J2042" s="232"/>
      <c r="K2042" s="232"/>
      <c r="L2042" s="232"/>
      <c r="M2042" s="181">
        <f t="shared" si="317"/>
        <v>0</v>
      </c>
      <c r="N2042" s="181">
        <f>IF(H2042="",0,H2042*I2042*'Avoided Water Savings Cost'!$C$16)</f>
        <v>0</v>
      </c>
      <c r="O2042" s="545">
        <f>IF(C2042="",0,IF($B$3="NYSEG",C2042/(1-'Avoided Electric Costs 2020'!$W$21),IF($B$3="RG&amp;E",C2042/(1-'Avoided Electric Costs 2020'!$X$21),"")))</f>
        <v>0</v>
      </c>
      <c r="P2042" s="546">
        <f>IF(D2042="",0,IF($B$3="NYSEG",D2042/(1-'Avoided Electric Costs 2020'!$W$21),IF($B$3="RG&amp;E",D2042/(1-'Avoided Electric Costs 2020'!$X$21),"")))</f>
        <v>0</v>
      </c>
      <c r="Q2042" s="546">
        <f>IF(E2042="",0,IF($B$3="NYSEG",E2042/(1-'Avoided Natural Gas Costs 2020'!$J$34),IF($B$3="RG&amp;E",E2042/(1-'Avoided Natural Gas Costs 2020'!$K$34),"")))</f>
        <v>0</v>
      </c>
      <c r="R2042" s="233" t="str">
        <f>IFERROR(IF(P2042*'BCA Inputs'!$C$1+Q2042*'BCA Inputs'!$C$2+F2042*'BCA Inputs'!$C$2+G2042*'BCA Inputs'!$C$2=0,"",P2042*'BCA Inputs'!$C$1+Q2042*'BCA Inputs'!$C$2+F2042*'BCA Inputs'!$C$2+G2042*'BCA Inputs'!$C$2),"")</f>
        <v/>
      </c>
      <c r="S2042" s="181" t="str">
        <f t="shared" si="310"/>
        <v/>
      </c>
      <c r="T2042" s="181" t="str">
        <f>IFERROR(IF($B$3="NYSEG",(INDEX('BCA Inputs'!$N$14:$N$54,MATCH(I2042,'BCA Inputs'!$M$14:$M$54,0))*P2042+INDEX('BCA Inputs'!$O$14:$O$54,MATCH(I2042,'BCA Inputs'!$M$14:$M$54,0))*O2042+INDEX('BCA Inputs'!P:P,MATCH(I2042,'BCA Inputs'!M:M,0))*Q2042+INDEX('BCA Inputs'!Q:Q,MATCH(I2042,'BCA Inputs'!M:M,0))*F2042+INDEX('BCA Inputs'!R:R,MATCH(I2042,'BCA Inputs'!M:M,0))*G2042)+L2042+N2042,IF($B$3="RG&amp;E",(INDEX('BCA Inputs'!$AX$14:$AX$54,MATCH(I2042,'BCA Inputs'!$AW$14:$AW$54,0))*P2042+INDEX('BCA Inputs'!$AY$14:$AY$54,MATCH(I2042,'BCA Inputs'!$AW$14:$AW$54,0))*O2042+INDEX('BCA Inputs'!$AZ$14:$AZ$54,MATCH(I2042,'BCA Inputs'!$AW$14:$AW$54,0))*Q2042+INDEX('BCA Inputs'!$BA$14:$BA$54,MATCH(I2042,'BCA Inputs'!$AW$14:$AW$54,0))*F2042+INDEX('BCA Inputs'!$BB$14:$BB$54,MATCH(I2042,'BCA Inputs'!$AW$14:$AW$54,0))*G2042)+L2042+N2042,"")),"")</f>
        <v/>
      </c>
      <c r="U2042" s="234" t="str">
        <f t="shared" si="311"/>
        <v/>
      </c>
      <c r="V2042" s="234" t="str">
        <f t="shared" si="312"/>
        <v/>
      </c>
      <c r="W2042" s="234" t="str">
        <f t="shared" si="313"/>
        <v/>
      </c>
      <c r="Y2042" s="235" t="str">
        <f t="shared" si="314"/>
        <v/>
      </c>
      <c r="Z2042" s="236" t="str">
        <f>IFERROR(IF($B$3="NYSEG",INDEX('BCA Inputs'!$X$14:$X$54,MATCH(I2042,'BCA Inputs'!$M$14:$M$54,0))*P2042+INDEX('BCA Inputs'!$Y$14:$Y$54,MATCH(I2042,'BCA Inputs'!$M$14:$M$54,0))*O2042+INDEX('BCA Inputs'!$Z$14:$Z$54,MATCH(I2042,'BCA Inputs'!$M$14:$M$54,0))*Q2042+INDEX('BCA Inputs'!$AA$14:$AA$54,MATCH(I2042,'BCA Inputs'!$M$14:$M$54,0))*F2042+INDEX('BCA Inputs'!$AB$14:$AB$54,MATCH(I2042,'BCA Inputs'!$M$14:$M$54,0))*G2042,IF($B$3="RG&amp;E",INDEX('BCA Inputs'!$BG$14:$BG$54,MATCH(I2042,'BCA Inputs'!$AW$14:$AW$54,0))*P2042+INDEX('BCA Inputs'!$BH$14:$BH$54,MATCH(I2042,'BCA Inputs'!$AW$14:$AW$54,0))*O2042+INDEX('BCA Inputs'!$BI$14:$BI$54,MATCH(I2042,'BCA Inputs'!$AW$14:$AW$54,0))*Q2042+INDEX('BCA Inputs'!$BJ$14:$BJ$54,MATCH(I2042,'BCA Inputs'!$AW$14:$AW$54,0))*F2042+INDEX('BCA Inputs'!$BK$14:$BK$54,MATCH(I2042,'BCA Inputs'!$AW$14:$AW$54,0))*G2042,"")),"")</f>
        <v/>
      </c>
      <c r="AA2042" s="237" t="str">
        <f t="shared" si="315"/>
        <v/>
      </c>
      <c r="AC2042" s="238" t="str">
        <f>IFERROR((K2042+R2042)+IF($B$3="NYSEG",INDEX('BCA Inputs'!$AI$14:$AI$54,MATCH(I2042,'BCA Inputs'!$M$14:$M$54,0))*P2042+INDEX('BCA Inputs'!$AJ$14:$AJ$54,MATCH(I2042,'BCA Inputs'!$M$14:$M$54,0))*Q2042,IF($B$3="RG&amp;E",INDEX('BCA Inputs'!$BR$14:$BR$54,MATCH(I2042,'BCA Inputs'!$AW$14:$AW$54,0))*P2042+INDEX('BCA Inputs'!$BS$14:$BS$54,MATCH(I2042,'BCA Inputs'!$AW$14:$AW$54,0))*Q2042,"")),"")</f>
        <v/>
      </c>
      <c r="AD2042" s="181" t="str">
        <f>IFERROR(IF($B$3="NYSEG",INDEX('BCA Inputs'!$AD$14:$AD$54,MATCH(I2042,'BCA Inputs'!$M$14:$M$54,0))*P2042+INDEX('BCA Inputs'!$AE$14:$AE$54,MATCH(I2042,'BCA Inputs'!$M$14:$M$54,0))*O2042+INDEX('BCA Inputs'!$AF$14:$AF$54,MATCH(I2042,'BCA Inputs'!$M$14:$M$54,0))*Q2042+INDEX('BCA Inputs'!$AG$14:$AG$54,MATCH(I2042,'BCA Inputs'!$M$14:$M$54,0))*F2042+INDEX('BCA Inputs'!$AH$14:$AH$54,MATCH(I2042,'BCA Inputs'!$M$14:$M$54,0))*G2042,IF($B$3="RG&amp;E",INDEX('BCA Inputs'!$BM$14:$BM$54,MATCH(I2042,'BCA Inputs'!$AW$14:$AW$54,0))*P2042+INDEX('BCA Inputs'!$BN$14:$BN$54,MATCH(I2042,'BCA Inputs'!$AW$14:$AW$54,0))*O2042+INDEX('BCA Inputs'!$BO$14:$BO$54,MATCH(I2042,'BCA Inputs'!$AW$14:$AW$54,0))*Q2042+INDEX('BCA Inputs'!$BP$14:$BP$54,MATCH(I2042,'BCA Inputs'!$AW$14:$AW$54,0))*F2042+INDEX('BCA Inputs'!$BQ$14:$BQ$54,MATCH(I2042,'BCA Inputs'!$AW$14:$AW$54,0))*G2042,"")),"")</f>
        <v/>
      </c>
      <c r="AE2042" s="237" t="str">
        <f t="shared" si="316"/>
        <v/>
      </c>
      <c r="AF2042" s="198">
        <f t="shared" si="318"/>
        <v>0</v>
      </c>
      <c r="AG2042" s="239">
        <f t="shared" si="319"/>
        <v>0</v>
      </c>
    </row>
    <row r="2043" spans="1:33">
      <c r="A2043" s="228"/>
      <c r="B2043" s="176"/>
      <c r="C2043" s="229"/>
      <c r="D2043" s="230"/>
      <c r="E2043" s="230"/>
      <c r="F2043" s="230"/>
      <c r="G2043" s="230"/>
      <c r="H2043" s="231"/>
      <c r="I2043" s="231"/>
      <c r="J2043" s="232"/>
      <c r="K2043" s="232"/>
      <c r="L2043" s="232"/>
      <c r="M2043" s="181">
        <f t="shared" si="317"/>
        <v>0</v>
      </c>
      <c r="N2043" s="181">
        <f>IF(H2043="",0,H2043*I2043*'Avoided Water Savings Cost'!$C$16)</f>
        <v>0</v>
      </c>
      <c r="O2043" s="545">
        <f>IF(C2043="",0,IF($B$3="NYSEG",C2043/(1-'Avoided Electric Costs 2020'!$W$21),IF($B$3="RG&amp;E",C2043/(1-'Avoided Electric Costs 2020'!$X$21),"")))</f>
        <v>0</v>
      </c>
      <c r="P2043" s="546">
        <f>IF(D2043="",0,IF($B$3="NYSEG",D2043/(1-'Avoided Electric Costs 2020'!$W$21),IF($B$3="RG&amp;E",D2043/(1-'Avoided Electric Costs 2020'!$X$21),"")))</f>
        <v>0</v>
      </c>
      <c r="Q2043" s="546">
        <f>IF(E2043="",0,IF($B$3="NYSEG",E2043/(1-'Avoided Natural Gas Costs 2020'!$J$34),IF($B$3="RG&amp;E",E2043/(1-'Avoided Natural Gas Costs 2020'!$K$34),"")))</f>
        <v>0</v>
      </c>
      <c r="R2043" s="233" t="str">
        <f>IFERROR(IF(P2043*'BCA Inputs'!$C$1+Q2043*'BCA Inputs'!$C$2+F2043*'BCA Inputs'!$C$2+G2043*'BCA Inputs'!$C$2=0,"",P2043*'BCA Inputs'!$C$1+Q2043*'BCA Inputs'!$C$2+F2043*'BCA Inputs'!$C$2+G2043*'BCA Inputs'!$C$2),"")</f>
        <v/>
      </c>
      <c r="S2043" s="181" t="str">
        <f t="shared" si="310"/>
        <v/>
      </c>
      <c r="T2043" s="181" t="str">
        <f>IFERROR(IF($B$3="NYSEG",(INDEX('BCA Inputs'!$N$14:$N$54,MATCH(I2043,'BCA Inputs'!$M$14:$M$54,0))*P2043+INDEX('BCA Inputs'!$O$14:$O$54,MATCH(I2043,'BCA Inputs'!$M$14:$M$54,0))*O2043+INDEX('BCA Inputs'!P:P,MATCH(I2043,'BCA Inputs'!M:M,0))*Q2043+INDEX('BCA Inputs'!Q:Q,MATCH(I2043,'BCA Inputs'!M:M,0))*F2043+INDEX('BCA Inputs'!R:R,MATCH(I2043,'BCA Inputs'!M:M,0))*G2043)+L2043+N2043,IF($B$3="RG&amp;E",(INDEX('BCA Inputs'!$AX$14:$AX$54,MATCH(I2043,'BCA Inputs'!$AW$14:$AW$54,0))*P2043+INDEX('BCA Inputs'!$AY$14:$AY$54,MATCH(I2043,'BCA Inputs'!$AW$14:$AW$54,0))*O2043+INDEX('BCA Inputs'!$AZ$14:$AZ$54,MATCH(I2043,'BCA Inputs'!$AW$14:$AW$54,0))*Q2043+INDEX('BCA Inputs'!$BA$14:$BA$54,MATCH(I2043,'BCA Inputs'!$AW$14:$AW$54,0))*F2043+INDEX('BCA Inputs'!$BB$14:$BB$54,MATCH(I2043,'BCA Inputs'!$AW$14:$AW$54,0))*G2043)+L2043+N2043,"")),"")</f>
        <v/>
      </c>
      <c r="U2043" s="234" t="str">
        <f t="shared" si="311"/>
        <v/>
      </c>
      <c r="V2043" s="234" t="str">
        <f t="shared" si="312"/>
        <v/>
      </c>
      <c r="W2043" s="234" t="str">
        <f t="shared" si="313"/>
        <v/>
      </c>
      <c r="Y2043" s="235" t="str">
        <f t="shared" si="314"/>
        <v/>
      </c>
      <c r="Z2043" s="236" t="str">
        <f>IFERROR(IF($B$3="NYSEG",INDEX('BCA Inputs'!$X$14:$X$54,MATCH(I2043,'BCA Inputs'!$M$14:$M$54,0))*P2043+INDEX('BCA Inputs'!$Y$14:$Y$54,MATCH(I2043,'BCA Inputs'!$M$14:$M$54,0))*O2043+INDEX('BCA Inputs'!$Z$14:$Z$54,MATCH(I2043,'BCA Inputs'!$M$14:$M$54,0))*Q2043+INDEX('BCA Inputs'!$AA$14:$AA$54,MATCH(I2043,'BCA Inputs'!$M$14:$M$54,0))*F2043+INDEX('BCA Inputs'!$AB$14:$AB$54,MATCH(I2043,'BCA Inputs'!$M$14:$M$54,0))*G2043,IF($B$3="RG&amp;E",INDEX('BCA Inputs'!$BG$14:$BG$54,MATCH(I2043,'BCA Inputs'!$AW$14:$AW$54,0))*P2043+INDEX('BCA Inputs'!$BH$14:$BH$54,MATCH(I2043,'BCA Inputs'!$AW$14:$AW$54,0))*O2043+INDEX('BCA Inputs'!$BI$14:$BI$54,MATCH(I2043,'BCA Inputs'!$AW$14:$AW$54,0))*Q2043+INDEX('BCA Inputs'!$BJ$14:$BJ$54,MATCH(I2043,'BCA Inputs'!$AW$14:$AW$54,0))*F2043+INDEX('BCA Inputs'!$BK$14:$BK$54,MATCH(I2043,'BCA Inputs'!$AW$14:$AW$54,0))*G2043,"")),"")</f>
        <v/>
      </c>
      <c r="AA2043" s="237" t="str">
        <f t="shared" si="315"/>
        <v/>
      </c>
      <c r="AC2043" s="238" t="str">
        <f>IFERROR((K2043+R2043)+IF($B$3="NYSEG",INDEX('BCA Inputs'!$AI$14:$AI$54,MATCH(I2043,'BCA Inputs'!$M$14:$M$54,0))*P2043+INDEX('BCA Inputs'!$AJ$14:$AJ$54,MATCH(I2043,'BCA Inputs'!$M$14:$M$54,0))*Q2043,IF($B$3="RG&amp;E",INDEX('BCA Inputs'!$BR$14:$BR$54,MATCH(I2043,'BCA Inputs'!$AW$14:$AW$54,0))*P2043+INDEX('BCA Inputs'!$BS$14:$BS$54,MATCH(I2043,'BCA Inputs'!$AW$14:$AW$54,0))*Q2043,"")),"")</f>
        <v/>
      </c>
      <c r="AD2043" s="181" t="str">
        <f>IFERROR(IF($B$3="NYSEG",INDEX('BCA Inputs'!$AD$14:$AD$54,MATCH(I2043,'BCA Inputs'!$M$14:$M$54,0))*P2043+INDEX('BCA Inputs'!$AE$14:$AE$54,MATCH(I2043,'BCA Inputs'!$M$14:$M$54,0))*O2043+INDEX('BCA Inputs'!$AF$14:$AF$54,MATCH(I2043,'BCA Inputs'!$M$14:$M$54,0))*Q2043+INDEX('BCA Inputs'!$AG$14:$AG$54,MATCH(I2043,'BCA Inputs'!$M$14:$M$54,0))*F2043+INDEX('BCA Inputs'!$AH$14:$AH$54,MATCH(I2043,'BCA Inputs'!$M$14:$M$54,0))*G2043,IF($B$3="RG&amp;E",INDEX('BCA Inputs'!$BM$14:$BM$54,MATCH(I2043,'BCA Inputs'!$AW$14:$AW$54,0))*P2043+INDEX('BCA Inputs'!$BN$14:$BN$54,MATCH(I2043,'BCA Inputs'!$AW$14:$AW$54,0))*O2043+INDEX('BCA Inputs'!$BO$14:$BO$54,MATCH(I2043,'BCA Inputs'!$AW$14:$AW$54,0))*Q2043+INDEX('BCA Inputs'!$BP$14:$BP$54,MATCH(I2043,'BCA Inputs'!$AW$14:$AW$54,0))*F2043+INDEX('BCA Inputs'!$BQ$14:$BQ$54,MATCH(I2043,'BCA Inputs'!$AW$14:$AW$54,0))*G2043,"")),"")</f>
        <v/>
      </c>
      <c r="AE2043" s="237" t="str">
        <f t="shared" si="316"/>
        <v/>
      </c>
      <c r="AF2043" s="198">
        <f t="shared" si="318"/>
        <v>0</v>
      </c>
      <c r="AG2043" s="239">
        <f t="shared" si="319"/>
        <v>0</v>
      </c>
    </row>
    <row r="2044" spans="1:33">
      <c r="A2044" s="228"/>
      <c r="B2044" s="176"/>
      <c r="C2044" s="229"/>
      <c r="D2044" s="230"/>
      <c r="E2044" s="230"/>
      <c r="F2044" s="230"/>
      <c r="G2044" s="230"/>
      <c r="H2044" s="231"/>
      <c r="I2044" s="231"/>
      <c r="J2044" s="232"/>
      <c r="K2044" s="232"/>
      <c r="L2044" s="232"/>
      <c r="M2044" s="181">
        <f t="shared" si="317"/>
        <v>0</v>
      </c>
      <c r="N2044" s="181">
        <f>IF(H2044="",0,H2044*I2044*'Avoided Water Savings Cost'!$C$16)</f>
        <v>0</v>
      </c>
      <c r="O2044" s="545">
        <f>IF(C2044="",0,IF($B$3="NYSEG",C2044/(1-'Avoided Electric Costs 2020'!$W$21),IF($B$3="RG&amp;E",C2044/(1-'Avoided Electric Costs 2020'!$X$21),"")))</f>
        <v>0</v>
      </c>
      <c r="P2044" s="546">
        <f>IF(D2044="",0,IF($B$3="NYSEG",D2044/(1-'Avoided Electric Costs 2020'!$W$21),IF($B$3="RG&amp;E",D2044/(1-'Avoided Electric Costs 2020'!$X$21),"")))</f>
        <v>0</v>
      </c>
      <c r="Q2044" s="546">
        <f>IF(E2044="",0,IF($B$3="NYSEG",E2044/(1-'Avoided Natural Gas Costs 2020'!$J$34),IF($B$3="RG&amp;E",E2044/(1-'Avoided Natural Gas Costs 2020'!$K$34),"")))</f>
        <v>0</v>
      </c>
      <c r="R2044" s="233" t="str">
        <f>IFERROR(IF(P2044*'BCA Inputs'!$C$1+Q2044*'BCA Inputs'!$C$2+F2044*'BCA Inputs'!$C$2+G2044*'BCA Inputs'!$C$2=0,"",P2044*'BCA Inputs'!$C$1+Q2044*'BCA Inputs'!$C$2+F2044*'BCA Inputs'!$C$2+G2044*'BCA Inputs'!$C$2),"")</f>
        <v/>
      </c>
      <c r="S2044" s="181" t="str">
        <f t="shared" si="310"/>
        <v/>
      </c>
      <c r="T2044" s="181" t="str">
        <f>IFERROR(IF($B$3="NYSEG",(INDEX('BCA Inputs'!$N$14:$N$54,MATCH(I2044,'BCA Inputs'!$M$14:$M$54,0))*P2044+INDEX('BCA Inputs'!$O$14:$O$54,MATCH(I2044,'BCA Inputs'!$M$14:$M$54,0))*O2044+INDEX('BCA Inputs'!P:P,MATCH(I2044,'BCA Inputs'!M:M,0))*Q2044+INDEX('BCA Inputs'!Q:Q,MATCH(I2044,'BCA Inputs'!M:M,0))*F2044+INDEX('BCA Inputs'!R:R,MATCH(I2044,'BCA Inputs'!M:M,0))*G2044)+L2044+N2044,IF($B$3="RG&amp;E",(INDEX('BCA Inputs'!$AX$14:$AX$54,MATCH(I2044,'BCA Inputs'!$AW$14:$AW$54,0))*P2044+INDEX('BCA Inputs'!$AY$14:$AY$54,MATCH(I2044,'BCA Inputs'!$AW$14:$AW$54,0))*O2044+INDEX('BCA Inputs'!$AZ$14:$AZ$54,MATCH(I2044,'BCA Inputs'!$AW$14:$AW$54,0))*Q2044+INDEX('BCA Inputs'!$BA$14:$BA$54,MATCH(I2044,'BCA Inputs'!$AW$14:$AW$54,0))*F2044+INDEX('BCA Inputs'!$BB$14:$BB$54,MATCH(I2044,'BCA Inputs'!$AW$14:$AW$54,0))*G2044)+L2044+N2044,"")),"")</f>
        <v/>
      </c>
      <c r="U2044" s="234" t="str">
        <f t="shared" si="311"/>
        <v/>
      </c>
      <c r="V2044" s="234" t="str">
        <f t="shared" si="312"/>
        <v/>
      </c>
      <c r="W2044" s="234" t="str">
        <f t="shared" si="313"/>
        <v/>
      </c>
      <c r="Y2044" s="235" t="str">
        <f t="shared" si="314"/>
        <v/>
      </c>
      <c r="Z2044" s="236" t="str">
        <f>IFERROR(IF($B$3="NYSEG",INDEX('BCA Inputs'!$X$14:$X$54,MATCH(I2044,'BCA Inputs'!$M$14:$M$54,0))*P2044+INDEX('BCA Inputs'!$Y$14:$Y$54,MATCH(I2044,'BCA Inputs'!$M$14:$M$54,0))*O2044+INDEX('BCA Inputs'!$Z$14:$Z$54,MATCH(I2044,'BCA Inputs'!$M$14:$M$54,0))*Q2044+INDEX('BCA Inputs'!$AA$14:$AA$54,MATCH(I2044,'BCA Inputs'!$M$14:$M$54,0))*F2044+INDEX('BCA Inputs'!$AB$14:$AB$54,MATCH(I2044,'BCA Inputs'!$M$14:$M$54,0))*G2044,IF($B$3="RG&amp;E",INDEX('BCA Inputs'!$BG$14:$BG$54,MATCH(I2044,'BCA Inputs'!$AW$14:$AW$54,0))*P2044+INDEX('BCA Inputs'!$BH$14:$BH$54,MATCH(I2044,'BCA Inputs'!$AW$14:$AW$54,0))*O2044+INDEX('BCA Inputs'!$BI$14:$BI$54,MATCH(I2044,'BCA Inputs'!$AW$14:$AW$54,0))*Q2044+INDEX('BCA Inputs'!$BJ$14:$BJ$54,MATCH(I2044,'BCA Inputs'!$AW$14:$AW$54,0))*F2044+INDEX('BCA Inputs'!$BK$14:$BK$54,MATCH(I2044,'BCA Inputs'!$AW$14:$AW$54,0))*G2044,"")),"")</f>
        <v/>
      </c>
      <c r="AA2044" s="237" t="str">
        <f t="shared" si="315"/>
        <v/>
      </c>
      <c r="AC2044" s="238" t="str">
        <f>IFERROR((K2044+R2044)+IF($B$3="NYSEG",INDEX('BCA Inputs'!$AI$14:$AI$54,MATCH(I2044,'BCA Inputs'!$M$14:$M$54,0))*P2044+INDEX('BCA Inputs'!$AJ$14:$AJ$54,MATCH(I2044,'BCA Inputs'!$M$14:$M$54,0))*Q2044,IF($B$3="RG&amp;E",INDEX('BCA Inputs'!$BR$14:$BR$54,MATCH(I2044,'BCA Inputs'!$AW$14:$AW$54,0))*P2044+INDEX('BCA Inputs'!$BS$14:$BS$54,MATCH(I2044,'BCA Inputs'!$AW$14:$AW$54,0))*Q2044,"")),"")</f>
        <v/>
      </c>
      <c r="AD2044" s="181" t="str">
        <f>IFERROR(IF($B$3="NYSEG",INDEX('BCA Inputs'!$AD$14:$AD$54,MATCH(I2044,'BCA Inputs'!$M$14:$M$54,0))*P2044+INDEX('BCA Inputs'!$AE$14:$AE$54,MATCH(I2044,'BCA Inputs'!$M$14:$M$54,0))*O2044+INDEX('BCA Inputs'!$AF$14:$AF$54,MATCH(I2044,'BCA Inputs'!$M$14:$M$54,0))*Q2044+INDEX('BCA Inputs'!$AG$14:$AG$54,MATCH(I2044,'BCA Inputs'!$M$14:$M$54,0))*F2044+INDEX('BCA Inputs'!$AH$14:$AH$54,MATCH(I2044,'BCA Inputs'!$M$14:$M$54,0))*G2044,IF($B$3="RG&amp;E",INDEX('BCA Inputs'!$BM$14:$BM$54,MATCH(I2044,'BCA Inputs'!$AW$14:$AW$54,0))*P2044+INDEX('BCA Inputs'!$BN$14:$BN$54,MATCH(I2044,'BCA Inputs'!$AW$14:$AW$54,0))*O2044+INDEX('BCA Inputs'!$BO$14:$BO$54,MATCH(I2044,'BCA Inputs'!$AW$14:$AW$54,0))*Q2044+INDEX('BCA Inputs'!$BP$14:$BP$54,MATCH(I2044,'BCA Inputs'!$AW$14:$AW$54,0))*F2044+INDEX('BCA Inputs'!$BQ$14:$BQ$54,MATCH(I2044,'BCA Inputs'!$AW$14:$AW$54,0))*G2044,"")),"")</f>
        <v/>
      </c>
      <c r="AE2044" s="237" t="str">
        <f t="shared" si="316"/>
        <v/>
      </c>
      <c r="AF2044" s="198">
        <f t="shared" si="318"/>
        <v>0</v>
      </c>
      <c r="AG2044" s="239">
        <f t="shared" si="319"/>
        <v>0</v>
      </c>
    </row>
    <row r="2045" spans="1:33">
      <c r="A2045" s="228"/>
      <c r="B2045" s="176"/>
      <c r="C2045" s="229"/>
      <c r="D2045" s="230"/>
      <c r="E2045" s="230"/>
      <c r="F2045" s="230"/>
      <c r="G2045" s="230"/>
      <c r="H2045" s="231"/>
      <c r="I2045" s="231"/>
      <c r="J2045" s="232"/>
      <c r="K2045" s="232"/>
      <c r="L2045" s="232"/>
      <c r="M2045" s="181">
        <f t="shared" si="317"/>
        <v>0</v>
      </c>
      <c r="N2045" s="181">
        <f>IF(H2045="",0,H2045*I2045*'Avoided Water Savings Cost'!$C$16)</f>
        <v>0</v>
      </c>
      <c r="O2045" s="545">
        <f>IF(C2045="",0,IF($B$3="NYSEG",C2045/(1-'Avoided Electric Costs 2020'!$W$21),IF($B$3="RG&amp;E",C2045/(1-'Avoided Electric Costs 2020'!$X$21),"")))</f>
        <v>0</v>
      </c>
      <c r="P2045" s="546">
        <f>IF(D2045="",0,IF($B$3="NYSEG",D2045/(1-'Avoided Electric Costs 2020'!$W$21),IF($B$3="RG&amp;E",D2045/(1-'Avoided Electric Costs 2020'!$X$21),"")))</f>
        <v>0</v>
      </c>
      <c r="Q2045" s="546">
        <f>IF(E2045="",0,IF($B$3="NYSEG",E2045/(1-'Avoided Natural Gas Costs 2020'!$J$34),IF($B$3="RG&amp;E",E2045/(1-'Avoided Natural Gas Costs 2020'!$K$34),"")))</f>
        <v>0</v>
      </c>
      <c r="R2045" s="233" t="str">
        <f>IFERROR(IF(P2045*'BCA Inputs'!$C$1+Q2045*'BCA Inputs'!$C$2+F2045*'BCA Inputs'!$C$2+G2045*'BCA Inputs'!$C$2=0,"",P2045*'BCA Inputs'!$C$1+Q2045*'BCA Inputs'!$C$2+F2045*'BCA Inputs'!$C$2+G2045*'BCA Inputs'!$C$2),"")</f>
        <v/>
      </c>
      <c r="S2045" s="181" t="str">
        <f t="shared" si="310"/>
        <v/>
      </c>
      <c r="T2045" s="181" t="str">
        <f>IFERROR(IF($B$3="NYSEG",(INDEX('BCA Inputs'!$N$14:$N$54,MATCH(I2045,'BCA Inputs'!$M$14:$M$54,0))*P2045+INDEX('BCA Inputs'!$O$14:$O$54,MATCH(I2045,'BCA Inputs'!$M$14:$M$54,0))*O2045+INDEX('BCA Inputs'!P:P,MATCH(I2045,'BCA Inputs'!M:M,0))*Q2045+INDEX('BCA Inputs'!Q:Q,MATCH(I2045,'BCA Inputs'!M:M,0))*F2045+INDEX('BCA Inputs'!R:R,MATCH(I2045,'BCA Inputs'!M:M,0))*G2045)+L2045+N2045,IF($B$3="RG&amp;E",(INDEX('BCA Inputs'!$AX$14:$AX$54,MATCH(I2045,'BCA Inputs'!$AW$14:$AW$54,0))*P2045+INDEX('BCA Inputs'!$AY$14:$AY$54,MATCH(I2045,'BCA Inputs'!$AW$14:$AW$54,0))*O2045+INDEX('BCA Inputs'!$AZ$14:$AZ$54,MATCH(I2045,'BCA Inputs'!$AW$14:$AW$54,0))*Q2045+INDEX('BCA Inputs'!$BA$14:$BA$54,MATCH(I2045,'BCA Inputs'!$AW$14:$AW$54,0))*F2045+INDEX('BCA Inputs'!$BB$14:$BB$54,MATCH(I2045,'BCA Inputs'!$AW$14:$AW$54,0))*G2045)+L2045+N2045,"")),"")</f>
        <v/>
      </c>
      <c r="U2045" s="234" t="str">
        <f t="shared" si="311"/>
        <v/>
      </c>
      <c r="V2045" s="234" t="str">
        <f t="shared" si="312"/>
        <v/>
      </c>
      <c r="W2045" s="234" t="str">
        <f t="shared" si="313"/>
        <v/>
      </c>
      <c r="Y2045" s="235" t="str">
        <f t="shared" si="314"/>
        <v/>
      </c>
      <c r="Z2045" s="236" t="str">
        <f>IFERROR(IF($B$3="NYSEG",INDEX('BCA Inputs'!$X$14:$X$54,MATCH(I2045,'BCA Inputs'!$M$14:$M$54,0))*P2045+INDEX('BCA Inputs'!$Y$14:$Y$54,MATCH(I2045,'BCA Inputs'!$M$14:$M$54,0))*O2045+INDEX('BCA Inputs'!$Z$14:$Z$54,MATCH(I2045,'BCA Inputs'!$M$14:$M$54,0))*Q2045+INDEX('BCA Inputs'!$AA$14:$AA$54,MATCH(I2045,'BCA Inputs'!$M$14:$M$54,0))*F2045+INDEX('BCA Inputs'!$AB$14:$AB$54,MATCH(I2045,'BCA Inputs'!$M$14:$M$54,0))*G2045,IF($B$3="RG&amp;E",INDEX('BCA Inputs'!$BG$14:$BG$54,MATCH(I2045,'BCA Inputs'!$AW$14:$AW$54,0))*P2045+INDEX('BCA Inputs'!$BH$14:$BH$54,MATCH(I2045,'BCA Inputs'!$AW$14:$AW$54,0))*O2045+INDEX('BCA Inputs'!$BI$14:$BI$54,MATCH(I2045,'BCA Inputs'!$AW$14:$AW$54,0))*Q2045+INDEX('BCA Inputs'!$BJ$14:$BJ$54,MATCH(I2045,'BCA Inputs'!$AW$14:$AW$54,0))*F2045+INDEX('BCA Inputs'!$BK$14:$BK$54,MATCH(I2045,'BCA Inputs'!$AW$14:$AW$54,0))*G2045,"")),"")</f>
        <v/>
      </c>
      <c r="AA2045" s="237" t="str">
        <f t="shared" si="315"/>
        <v/>
      </c>
      <c r="AC2045" s="238" t="str">
        <f>IFERROR((K2045+R2045)+IF($B$3="NYSEG",INDEX('BCA Inputs'!$AI$14:$AI$54,MATCH(I2045,'BCA Inputs'!$M$14:$M$54,0))*P2045+INDEX('BCA Inputs'!$AJ$14:$AJ$54,MATCH(I2045,'BCA Inputs'!$M$14:$M$54,0))*Q2045,IF($B$3="RG&amp;E",INDEX('BCA Inputs'!$BR$14:$BR$54,MATCH(I2045,'BCA Inputs'!$AW$14:$AW$54,0))*P2045+INDEX('BCA Inputs'!$BS$14:$BS$54,MATCH(I2045,'BCA Inputs'!$AW$14:$AW$54,0))*Q2045,"")),"")</f>
        <v/>
      </c>
      <c r="AD2045" s="181" t="str">
        <f>IFERROR(IF($B$3="NYSEG",INDEX('BCA Inputs'!$AD$14:$AD$54,MATCH(I2045,'BCA Inputs'!$M$14:$M$54,0))*P2045+INDEX('BCA Inputs'!$AE$14:$AE$54,MATCH(I2045,'BCA Inputs'!$M$14:$M$54,0))*O2045+INDEX('BCA Inputs'!$AF$14:$AF$54,MATCH(I2045,'BCA Inputs'!$M$14:$M$54,0))*Q2045+INDEX('BCA Inputs'!$AG$14:$AG$54,MATCH(I2045,'BCA Inputs'!$M$14:$M$54,0))*F2045+INDEX('BCA Inputs'!$AH$14:$AH$54,MATCH(I2045,'BCA Inputs'!$M$14:$M$54,0))*G2045,IF($B$3="RG&amp;E",INDEX('BCA Inputs'!$BM$14:$BM$54,MATCH(I2045,'BCA Inputs'!$AW$14:$AW$54,0))*P2045+INDEX('BCA Inputs'!$BN$14:$BN$54,MATCH(I2045,'BCA Inputs'!$AW$14:$AW$54,0))*O2045+INDEX('BCA Inputs'!$BO$14:$BO$54,MATCH(I2045,'BCA Inputs'!$AW$14:$AW$54,0))*Q2045+INDEX('BCA Inputs'!$BP$14:$BP$54,MATCH(I2045,'BCA Inputs'!$AW$14:$AW$54,0))*F2045+INDEX('BCA Inputs'!$BQ$14:$BQ$54,MATCH(I2045,'BCA Inputs'!$AW$14:$AW$54,0))*G2045,"")),"")</f>
        <v/>
      </c>
      <c r="AE2045" s="237" t="str">
        <f t="shared" si="316"/>
        <v/>
      </c>
      <c r="AF2045" s="198">
        <f t="shared" si="318"/>
        <v>0</v>
      </c>
      <c r="AG2045" s="239">
        <f t="shared" si="319"/>
        <v>0</v>
      </c>
    </row>
    <row r="2046" spans="1:33">
      <c r="A2046" s="228"/>
      <c r="B2046" s="176"/>
      <c r="C2046" s="229"/>
      <c r="D2046" s="230"/>
      <c r="E2046" s="230"/>
      <c r="F2046" s="230"/>
      <c r="G2046" s="230"/>
      <c r="H2046" s="231"/>
      <c r="I2046" s="231"/>
      <c r="J2046" s="232"/>
      <c r="K2046" s="232"/>
      <c r="L2046" s="232"/>
      <c r="M2046" s="181">
        <f t="shared" si="317"/>
        <v>0</v>
      </c>
      <c r="N2046" s="181">
        <f>IF(H2046="",0,H2046*I2046*'Avoided Water Savings Cost'!$C$16)</f>
        <v>0</v>
      </c>
      <c r="O2046" s="545">
        <f>IF(C2046="",0,IF($B$3="NYSEG",C2046/(1-'Avoided Electric Costs 2020'!$W$21),IF($B$3="RG&amp;E",C2046/(1-'Avoided Electric Costs 2020'!$X$21),"")))</f>
        <v>0</v>
      </c>
      <c r="P2046" s="546">
        <f>IF(D2046="",0,IF($B$3="NYSEG",D2046/(1-'Avoided Electric Costs 2020'!$W$21),IF($B$3="RG&amp;E",D2046/(1-'Avoided Electric Costs 2020'!$X$21),"")))</f>
        <v>0</v>
      </c>
      <c r="Q2046" s="546">
        <f>IF(E2046="",0,IF($B$3="NYSEG",E2046/(1-'Avoided Natural Gas Costs 2020'!$J$34),IF($B$3="RG&amp;E",E2046/(1-'Avoided Natural Gas Costs 2020'!$K$34),"")))</f>
        <v>0</v>
      </c>
      <c r="R2046" s="233" t="str">
        <f>IFERROR(IF(P2046*'BCA Inputs'!$C$1+Q2046*'BCA Inputs'!$C$2+F2046*'BCA Inputs'!$C$2+G2046*'BCA Inputs'!$C$2=0,"",P2046*'BCA Inputs'!$C$1+Q2046*'BCA Inputs'!$C$2+F2046*'BCA Inputs'!$C$2+G2046*'BCA Inputs'!$C$2),"")</f>
        <v/>
      </c>
      <c r="S2046" s="181" t="str">
        <f t="shared" si="310"/>
        <v/>
      </c>
      <c r="T2046" s="181" t="str">
        <f>IFERROR(IF($B$3="NYSEG",(INDEX('BCA Inputs'!$N$14:$N$54,MATCH(I2046,'BCA Inputs'!$M$14:$M$54,0))*P2046+INDEX('BCA Inputs'!$O$14:$O$54,MATCH(I2046,'BCA Inputs'!$M$14:$M$54,0))*O2046+INDEX('BCA Inputs'!P:P,MATCH(I2046,'BCA Inputs'!M:M,0))*Q2046+INDEX('BCA Inputs'!Q:Q,MATCH(I2046,'BCA Inputs'!M:M,0))*F2046+INDEX('BCA Inputs'!R:R,MATCH(I2046,'BCA Inputs'!M:M,0))*G2046)+L2046+N2046,IF($B$3="RG&amp;E",(INDEX('BCA Inputs'!$AX$14:$AX$54,MATCH(I2046,'BCA Inputs'!$AW$14:$AW$54,0))*P2046+INDEX('BCA Inputs'!$AY$14:$AY$54,MATCH(I2046,'BCA Inputs'!$AW$14:$AW$54,0))*O2046+INDEX('BCA Inputs'!$AZ$14:$AZ$54,MATCH(I2046,'BCA Inputs'!$AW$14:$AW$54,0))*Q2046+INDEX('BCA Inputs'!$BA$14:$BA$54,MATCH(I2046,'BCA Inputs'!$AW$14:$AW$54,0))*F2046+INDEX('BCA Inputs'!$BB$14:$BB$54,MATCH(I2046,'BCA Inputs'!$AW$14:$AW$54,0))*G2046)+L2046+N2046,"")),"")</f>
        <v/>
      </c>
      <c r="U2046" s="234" t="str">
        <f t="shared" si="311"/>
        <v/>
      </c>
      <c r="V2046" s="234" t="str">
        <f t="shared" si="312"/>
        <v/>
      </c>
      <c r="W2046" s="234" t="str">
        <f t="shared" si="313"/>
        <v/>
      </c>
      <c r="Y2046" s="235" t="str">
        <f t="shared" si="314"/>
        <v/>
      </c>
      <c r="Z2046" s="236" t="str">
        <f>IFERROR(IF($B$3="NYSEG",INDEX('BCA Inputs'!$X$14:$X$54,MATCH(I2046,'BCA Inputs'!$M$14:$M$54,0))*P2046+INDEX('BCA Inputs'!$Y$14:$Y$54,MATCH(I2046,'BCA Inputs'!$M$14:$M$54,0))*O2046+INDEX('BCA Inputs'!$Z$14:$Z$54,MATCH(I2046,'BCA Inputs'!$M$14:$M$54,0))*Q2046+INDEX('BCA Inputs'!$AA$14:$AA$54,MATCH(I2046,'BCA Inputs'!$M$14:$M$54,0))*F2046+INDEX('BCA Inputs'!$AB$14:$AB$54,MATCH(I2046,'BCA Inputs'!$M$14:$M$54,0))*G2046,IF($B$3="RG&amp;E",INDEX('BCA Inputs'!$BG$14:$BG$54,MATCH(I2046,'BCA Inputs'!$AW$14:$AW$54,0))*P2046+INDEX('BCA Inputs'!$BH$14:$BH$54,MATCH(I2046,'BCA Inputs'!$AW$14:$AW$54,0))*O2046+INDEX('BCA Inputs'!$BI$14:$BI$54,MATCH(I2046,'BCA Inputs'!$AW$14:$AW$54,0))*Q2046+INDEX('BCA Inputs'!$BJ$14:$BJ$54,MATCH(I2046,'BCA Inputs'!$AW$14:$AW$54,0))*F2046+INDEX('BCA Inputs'!$BK$14:$BK$54,MATCH(I2046,'BCA Inputs'!$AW$14:$AW$54,0))*G2046,"")),"")</f>
        <v/>
      </c>
      <c r="AA2046" s="237" t="str">
        <f t="shared" si="315"/>
        <v/>
      </c>
      <c r="AC2046" s="238" t="str">
        <f>IFERROR((K2046+R2046)+IF($B$3="NYSEG",INDEX('BCA Inputs'!$AI$14:$AI$54,MATCH(I2046,'BCA Inputs'!$M$14:$M$54,0))*P2046+INDEX('BCA Inputs'!$AJ$14:$AJ$54,MATCH(I2046,'BCA Inputs'!$M$14:$M$54,0))*Q2046,IF($B$3="RG&amp;E",INDEX('BCA Inputs'!$BR$14:$BR$54,MATCH(I2046,'BCA Inputs'!$AW$14:$AW$54,0))*P2046+INDEX('BCA Inputs'!$BS$14:$BS$54,MATCH(I2046,'BCA Inputs'!$AW$14:$AW$54,0))*Q2046,"")),"")</f>
        <v/>
      </c>
      <c r="AD2046" s="181" t="str">
        <f>IFERROR(IF($B$3="NYSEG",INDEX('BCA Inputs'!$AD$14:$AD$54,MATCH(I2046,'BCA Inputs'!$M$14:$M$54,0))*P2046+INDEX('BCA Inputs'!$AE$14:$AE$54,MATCH(I2046,'BCA Inputs'!$M$14:$M$54,0))*O2046+INDEX('BCA Inputs'!$AF$14:$AF$54,MATCH(I2046,'BCA Inputs'!$M$14:$M$54,0))*Q2046+INDEX('BCA Inputs'!$AG$14:$AG$54,MATCH(I2046,'BCA Inputs'!$M$14:$M$54,0))*F2046+INDEX('BCA Inputs'!$AH$14:$AH$54,MATCH(I2046,'BCA Inputs'!$M$14:$M$54,0))*G2046,IF($B$3="RG&amp;E",INDEX('BCA Inputs'!$BM$14:$BM$54,MATCH(I2046,'BCA Inputs'!$AW$14:$AW$54,0))*P2046+INDEX('BCA Inputs'!$BN$14:$BN$54,MATCH(I2046,'BCA Inputs'!$AW$14:$AW$54,0))*O2046+INDEX('BCA Inputs'!$BO$14:$BO$54,MATCH(I2046,'BCA Inputs'!$AW$14:$AW$54,0))*Q2046+INDEX('BCA Inputs'!$BP$14:$BP$54,MATCH(I2046,'BCA Inputs'!$AW$14:$AW$54,0))*F2046+INDEX('BCA Inputs'!$BQ$14:$BQ$54,MATCH(I2046,'BCA Inputs'!$AW$14:$AW$54,0))*G2046,"")),"")</f>
        <v/>
      </c>
      <c r="AE2046" s="237" t="str">
        <f t="shared" si="316"/>
        <v/>
      </c>
      <c r="AF2046" s="198">
        <f t="shared" si="318"/>
        <v>0</v>
      </c>
      <c r="AG2046" s="239">
        <f t="shared" si="319"/>
        <v>0</v>
      </c>
    </row>
    <row r="2047" spans="1:33">
      <c r="A2047" s="228"/>
      <c r="B2047" s="176"/>
      <c r="C2047" s="229"/>
      <c r="D2047" s="230"/>
      <c r="E2047" s="230"/>
      <c r="F2047" s="230"/>
      <c r="G2047" s="230"/>
      <c r="H2047" s="231"/>
      <c r="I2047" s="231"/>
      <c r="J2047" s="232"/>
      <c r="K2047" s="232"/>
      <c r="L2047" s="232"/>
      <c r="M2047" s="181">
        <f t="shared" si="317"/>
        <v>0</v>
      </c>
      <c r="N2047" s="181">
        <f>IF(H2047="",0,H2047*I2047*'Avoided Water Savings Cost'!$C$16)</f>
        <v>0</v>
      </c>
      <c r="O2047" s="545">
        <f>IF(C2047="",0,IF($B$3="NYSEG",C2047/(1-'Avoided Electric Costs 2020'!$W$21),IF($B$3="RG&amp;E",C2047/(1-'Avoided Electric Costs 2020'!$X$21),"")))</f>
        <v>0</v>
      </c>
      <c r="P2047" s="546">
        <f>IF(D2047="",0,IF($B$3="NYSEG",D2047/(1-'Avoided Electric Costs 2020'!$W$21),IF($B$3="RG&amp;E",D2047/(1-'Avoided Electric Costs 2020'!$X$21),"")))</f>
        <v>0</v>
      </c>
      <c r="Q2047" s="546">
        <f>IF(E2047="",0,IF($B$3="NYSEG",E2047/(1-'Avoided Natural Gas Costs 2020'!$J$34),IF($B$3="RG&amp;E",E2047/(1-'Avoided Natural Gas Costs 2020'!$K$34),"")))</f>
        <v>0</v>
      </c>
      <c r="R2047" s="233" t="str">
        <f>IFERROR(IF(P2047*'BCA Inputs'!$C$1+Q2047*'BCA Inputs'!$C$2+F2047*'BCA Inputs'!$C$2+G2047*'BCA Inputs'!$C$2=0,"",P2047*'BCA Inputs'!$C$1+Q2047*'BCA Inputs'!$C$2+F2047*'BCA Inputs'!$C$2+G2047*'BCA Inputs'!$C$2),"")</f>
        <v/>
      </c>
      <c r="S2047" s="181" t="str">
        <f t="shared" si="310"/>
        <v/>
      </c>
      <c r="T2047" s="181" t="str">
        <f>IFERROR(IF($B$3="NYSEG",(INDEX('BCA Inputs'!$N$14:$N$54,MATCH(I2047,'BCA Inputs'!$M$14:$M$54,0))*P2047+INDEX('BCA Inputs'!$O$14:$O$54,MATCH(I2047,'BCA Inputs'!$M$14:$M$54,0))*O2047+INDEX('BCA Inputs'!P:P,MATCH(I2047,'BCA Inputs'!M:M,0))*Q2047+INDEX('BCA Inputs'!Q:Q,MATCH(I2047,'BCA Inputs'!M:M,0))*F2047+INDEX('BCA Inputs'!R:R,MATCH(I2047,'BCA Inputs'!M:M,0))*G2047)+L2047+N2047,IF($B$3="RG&amp;E",(INDEX('BCA Inputs'!$AX$14:$AX$54,MATCH(I2047,'BCA Inputs'!$AW$14:$AW$54,0))*P2047+INDEX('BCA Inputs'!$AY$14:$AY$54,MATCH(I2047,'BCA Inputs'!$AW$14:$AW$54,0))*O2047+INDEX('BCA Inputs'!$AZ$14:$AZ$54,MATCH(I2047,'BCA Inputs'!$AW$14:$AW$54,0))*Q2047+INDEX('BCA Inputs'!$BA$14:$BA$54,MATCH(I2047,'BCA Inputs'!$AW$14:$AW$54,0))*F2047+INDEX('BCA Inputs'!$BB$14:$BB$54,MATCH(I2047,'BCA Inputs'!$AW$14:$AW$54,0))*G2047)+L2047+N2047,"")),"")</f>
        <v/>
      </c>
      <c r="U2047" s="234" t="str">
        <f t="shared" si="311"/>
        <v/>
      </c>
      <c r="V2047" s="234" t="str">
        <f t="shared" si="312"/>
        <v/>
      </c>
      <c r="W2047" s="234" t="str">
        <f t="shared" si="313"/>
        <v/>
      </c>
      <c r="Y2047" s="235" t="str">
        <f t="shared" si="314"/>
        <v/>
      </c>
      <c r="Z2047" s="236" t="str">
        <f>IFERROR(IF($B$3="NYSEG",INDEX('BCA Inputs'!$X$14:$X$54,MATCH(I2047,'BCA Inputs'!$M$14:$M$54,0))*P2047+INDEX('BCA Inputs'!$Y$14:$Y$54,MATCH(I2047,'BCA Inputs'!$M$14:$M$54,0))*O2047+INDEX('BCA Inputs'!$Z$14:$Z$54,MATCH(I2047,'BCA Inputs'!$M$14:$M$54,0))*Q2047+INDEX('BCA Inputs'!$AA$14:$AA$54,MATCH(I2047,'BCA Inputs'!$M$14:$M$54,0))*F2047+INDEX('BCA Inputs'!$AB$14:$AB$54,MATCH(I2047,'BCA Inputs'!$M$14:$M$54,0))*G2047,IF($B$3="RG&amp;E",INDEX('BCA Inputs'!$BG$14:$BG$54,MATCH(I2047,'BCA Inputs'!$AW$14:$AW$54,0))*P2047+INDEX('BCA Inputs'!$BH$14:$BH$54,MATCH(I2047,'BCA Inputs'!$AW$14:$AW$54,0))*O2047+INDEX('BCA Inputs'!$BI$14:$BI$54,MATCH(I2047,'BCA Inputs'!$AW$14:$AW$54,0))*Q2047+INDEX('BCA Inputs'!$BJ$14:$BJ$54,MATCH(I2047,'BCA Inputs'!$AW$14:$AW$54,0))*F2047+INDEX('BCA Inputs'!$BK$14:$BK$54,MATCH(I2047,'BCA Inputs'!$AW$14:$AW$54,0))*G2047,"")),"")</f>
        <v/>
      </c>
      <c r="AA2047" s="237" t="str">
        <f t="shared" si="315"/>
        <v/>
      </c>
      <c r="AC2047" s="238" t="str">
        <f>IFERROR((K2047+R2047)+IF($B$3="NYSEG",INDEX('BCA Inputs'!$AI$14:$AI$54,MATCH(I2047,'BCA Inputs'!$M$14:$M$54,0))*P2047+INDEX('BCA Inputs'!$AJ$14:$AJ$54,MATCH(I2047,'BCA Inputs'!$M$14:$M$54,0))*Q2047,IF($B$3="RG&amp;E",INDEX('BCA Inputs'!$BR$14:$BR$54,MATCH(I2047,'BCA Inputs'!$AW$14:$AW$54,0))*P2047+INDEX('BCA Inputs'!$BS$14:$BS$54,MATCH(I2047,'BCA Inputs'!$AW$14:$AW$54,0))*Q2047,"")),"")</f>
        <v/>
      </c>
      <c r="AD2047" s="181" t="str">
        <f>IFERROR(IF($B$3="NYSEG",INDEX('BCA Inputs'!$AD$14:$AD$54,MATCH(I2047,'BCA Inputs'!$M$14:$M$54,0))*P2047+INDEX('BCA Inputs'!$AE$14:$AE$54,MATCH(I2047,'BCA Inputs'!$M$14:$M$54,0))*O2047+INDEX('BCA Inputs'!$AF$14:$AF$54,MATCH(I2047,'BCA Inputs'!$M$14:$M$54,0))*Q2047+INDEX('BCA Inputs'!$AG$14:$AG$54,MATCH(I2047,'BCA Inputs'!$M$14:$M$54,0))*F2047+INDEX('BCA Inputs'!$AH$14:$AH$54,MATCH(I2047,'BCA Inputs'!$M$14:$M$54,0))*G2047,IF($B$3="RG&amp;E",INDEX('BCA Inputs'!$BM$14:$BM$54,MATCH(I2047,'BCA Inputs'!$AW$14:$AW$54,0))*P2047+INDEX('BCA Inputs'!$BN$14:$BN$54,MATCH(I2047,'BCA Inputs'!$AW$14:$AW$54,0))*O2047+INDEX('BCA Inputs'!$BO$14:$BO$54,MATCH(I2047,'BCA Inputs'!$AW$14:$AW$54,0))*Q2047+INDEX('BCA Inputs'!$BP$14:$BP$54,MATCH(I2047,'BCA Inputs'!$AW$14:$AW$54,0))*F2047+INDEX('BCA Inputs'!$BQ$14:$BQ$54,MATCH(I2047,'BCA Inputs'!$AW$14:$AW$54,0))*G2047,"")),"")</f>
        <v/>
      </c>
      <c r="AE2047" s="237" t="str">
        <f t="shared" si="316"/>
        <v/>
      </c>
      <c r="AF2047" s="198">
        <f t="shared" si="318"/>
        <v>0</v>
      </c>
      <c r="AG2047" s="239">
        <f t="shared" si="319"/>
        <v>0</v>
      </c>
    </row>
    <row r="2048" spans="1:33">
      <c r="A2048" s="228"/>
      <c r="B2048" s="176"/>
      <c r="C2048" s="229"/>
      <c r="D2048" s="230"/>
      <c r="E2048" s="230"/>
      <c r="F2048" s="230"/>
      <c r="G2048" s="230"/>
      <c r="H2048" s="231"/>
      <c r="I2048" s="231"/>
      <c r="J2048" s="232"/>
      <c r="K2048" s="232"/>
      <c r="L2048" s="232"/>
      <c r="M2048" s="181">
        <f t="shared" si="317"/>
        <v>0</v>
      </c>
      <c r="N2048" s="181">
        <f>IF(H2048="",0,H2048*I2048*'Avoided Water Savings Cost'!$C$16)</f>
        <v>0</v>
      </c>
      <c r="O2048" s="545">
        <f>IF(C2048="",0,IF($B$3="NYSEG",C2048/(1-'Avoided Electric Costs 2020'!$W$21),IF($B$3="RG&amp;E",C2048/(1-'Avoided Electric Costs 2020'!$X$21),"")))</f>
        <v>0</v>
      </c>
      <c r="P2048" s="546">
        <f>IF(D2048="",0,IF($B$3="NYSEG",D2048/(1-'Avoided Electric Costs 2020'!$W$21),IF($B$3="RG&amp;E",D2048/(1-'Avoided Electric Costs 2020'!$X$21),"")))</f>
        <v>0</v>
      </c>
      <c r="Q2048" s="546">
        <f>IF(E2048="",0,IF($B$3="NYSEG",E2048/(1-'Avoided Natural Gas Costs 2020'!$J$34),IF($B$3="RG&amp;E",E2048/(1-'Avoided Natural Gas Costs 2020'!$K$34),"")))</f>
        <v>0</v>
      </c>
      <c r="R2048" s="233" t="str">
        <f>IFERROR(IF(P2048*'BCA Inputs'!$C$1+Q2048*'BCA Inputs'!$C$2+F2048*'BCA Inputs'!$C$2+G2048*'BCA Inputs'!$C$2=0,"",P2048*'BCA Inputs'!$C$1+Q2048*'BCA Inputs'!$C$2+F2048*'BCA Inputs'!$C$2+G2048*'BCA Inputs'!$C$2),"")</f>
        <v/>
      </c>
      <c r="S2048" s="181" t="str">
        <f t="shared" si="310"/>
        <v/>
      </c>
      <c r="T2048" s="181" t="str">
        <f>IFERROR(IF($B$3="NYSEG",(INDEX('BCA Inputs'!$N$14:$N$54,MATCH(I2048,'BCA Inputs'!$M$14:$M$54,0))*P2048+INDEX('BCA Inputs'!$O$14:$O$54,MATCH(I2048,'BCA Inputs'!$M$14:$M$54,0))*O2048+INDEX('BCA Inputs'!P:P,MATCH(I2048,'BCA Inputs'!M:M,0))*Q2048+INDEX('BCA Inputs'!Q:Q,MATCH(I2048,'BCA Inputs'!M:M,0))*F2048+INDEX('BCA Inputs'!R:R,MATCH(I2048,'BCA Inputs'!M:M,0))*G2048)+L2048+N2048,IF($B$3="RG&amp;E",(INDEX('BCA Inputs'!$AX$14:$AX$54,MATCH(I2048,'BCA Inputs'!$AW$14:$AW$54,0))*P2048+INDEX('BCA Inputs'!$AY$14:$AY$54,MATCH(I2048,'BCA Inputs'!$AW$14:$AW$54,0))*O2048+INDEX('BCA Inputs'!$AZ$14:$AZ$54,MATCH(I2048,'BCA Inputs'!$AW$14:$AW$54,0))*Q2048+INDEX('BCA Inputs'!$BA$14:$BA$54,MATCH(I2048,'BCA Inputs'!$AW$14:$AW$54,0))*F2048+INDEX('BCA Inputs'!$BB$14:$BB$54,MATCH(I2048,'BCA Inputs'!$AW$14:$AW$54,0))*G2048)+L2048+N2048,"")),"")</f>
        <v/>
      </c>
      <c r="U2048" s="234" t="str">
        <f t="shared" si="311"/>
        <v/>
      </c>
      <c r="V2048" s="234" t="str">
        <f t="shared" si="312"/>
        <v/>
      </c>
      <c r="W2048" s="234" t="str">
        <f t="shared" si="313"/>
        <v/>
      </c>
      <c r="Y2048" s="235" t="str">
        <f t="shared" si="314"/>
        <v/>
      </c>
      <c r="Z2048" s="236" t="str">
        <f>IFERROR(IF($B$3="NYSEG",INDEX('BCA Inputs'!$X$14:$X$54,MATCH(I2048,'BCA Inputs'!$M$14:$M$54,0))*P2048+INDEX('BCA Inputs'!$Y$14:$Y$54,MATCH(I2048,'BCA Inputs'!$M$14:$M$54,0))*O2048+INDEX('BCA Inputs'!$Z$14:$Z$54,MATCH(I2048,'BCA Inputs'!$M$14:$M$54,0))*Q2048+INDEX('BCA Inputs'!$AA$14:$AA$54,MATCH(I2048,'BCA Inputs'!$M$14:$M$54,0))*F2048+INDEX('BCA Inputs'!$AB$14:$AB$54,MATCH(I2048,'BCA Inputs'!$M$14:$M$54,0))*G2048,IF($B$3="RG&amp;E",INDEX('BCA Inputs'!$BG$14:$BG$54,MATCH(I2048,'BCA Inputs'!$AW$14:$AW$54,0))*P2048+INDEX('BCA Inputs'!$BH$14:$BH$54,MATCH(I2048,'BCA Inputs'!$AW$14:$AW$54,0))*O2048+INDEX('BCA Inputs'!$BI$14:$BI$54,MATCH(I2048,'BCA Inputs'!$AW$14:$AW$54,0))*Q2048+INDEX('BCA Inputs'!$BJ$14:$BJ$54,MATCH(I2048,'BCA Inputs'!$AW$14:$AW$54,0))*F2048+INDEX('BCA Inputs'!$BK$14:$BK$54,MATCH(I2048,'BCA Inputs'!$AW$14:$AW$54,0))*G2048,"")),"")</f>
        <v/>
      </c>
      <c r="AA2048" s="237" t="str">
        <f t="shared" si="315"/>
        <v/>
      </c>
      <c r="AC2048" s="238" t="str">
        <f>IFERROR((K2048+R2048)+IF($B$3="NYSEG",INDEX('BCA Inputs'!$AI$14:$AI$54,MATCH(I2048,'BCA Inputs'!$M$14:$M$54,0))*P2048+INDEX('BCA Inputs'!$AJ$14:$AJ$54,MATCH(I2048,'BCA Inputs'!$M$14:$M$54,0))*Q2048,IF($B$3="RG&amp;E",INDEX('BCA Inputs'!$BR$14:$BR$54,MATCH(I2048,'BCA Inputs'!$AW$14:$AW$54,0))*P2048+INDEX('BCA Inputs'!$BS$14:$BS$54,MATCH(I2048,'BCA Inputs'!$AW$14:$AW$54,0))*Q2048,"")),"")</f>
        <v/>
      </c>
      <c r="AD2048" s="181" t="str">
        <f>IFERROR(IF($B$3="NYSEG",INDEX('BCA Inputs'!$AD$14:$AD$54,MATCH(I2048,'BCA Inputs'!$M$14:$M$54,0))*P2048+INDEX('BCA Inputs'!$AE$14:$AE$54,MATCH(I2048,'BCA Inputs'!$M$14:$M$54,0))*O2048+INDEX('BCA Inputs'!$AF$14:$AF$54,MATCH(I2048,'BCA Inputs'!$M$14:$M$54,0))*Q2048+INDEX('BCA Inputs'!$AG$14:$AG$54,MATCH(I2048,'BCA Inputs'!$M$14:$M$54,0))*F2048+INDEX('BCA Inputs'!$AH$14:$AH$54,MATCH(I2048,'BCA Inputs'!$M$14:$M$54,0))*G2048,IF($B$3="RG&amp;E",INDEX('BCA Inputs'!$BM$14:$BM$54,MATCH(I2048,'BCA Inputs'!$AW$14:$AW$54,0))*P2048+INDEX('BCA Inputs'!$BN$14:$BN$54,MATCH(I2048,'BCA Inputs'!$AW$14:$AW$54,0))*O2048+INDEX('BCA Inputs'!$BO$14:$BO$54,MATCH(I2048,'BCA Inputs'!$AW$14:$AW$54,0))*Q2048+INDEX('BCA Inputs'!$BP$14:$BP$54,MATCH(I2048,'BCA Inputs'!$AW$14:$AW$54,0))*F2048+INDEX('BCA Inputs'!$BQ$14:$BQ$54,MATCH(I2048,'BCA Inputs'!$AW$14:$AW$54,0))*G2048,"")),"")</f>
        <v/>
      </c>
      <c r="AE2048" s="237" t="str">
        <f t="shared" si="316"/>
        <v/>
      </c>
      <c r="AF2048" s="198">
        <f t="shared" si="318"/>
        <v>0</v>
      </c>
      <c r="AG2048" s="239">
        <f t="shared" si="319"/>
        <v>0</v>
      </c>
    </row>
    <row r="2049" spans="1:33">
      <c r="A2049" s="228"/>
      <c r="B2049" s="176"/>
      <c r="C2049" s="229"/>
      <c r="D2049" s="230"/>
      <c r="E2049" s="230"/>
      <c r="F2049" s="230"/>
      <c r="G2049" s="230"/>
      <c r="H2049" s="231"/>
      <c r="I2049" s="231"/>
      <c r="J2049" s="232"/>
      <c r="K2049" s="232"/>
      <c r="L2049" s="232"/>
      <c r="M2049" s="181">
        <f t="shared" si="317"/>
        <v>0</v>
      </c>
      <c r="N2049" s="181">
        <f>IF(H2049="",0,H2049*I2049*'Avoided Water Savings Cost'!$C$16)</f>
        <v>0</v>
      </c>
      <c r="O2049" s="545">
        <f>IF(C2049="",0,IF($B$3="NYSEG",C2049/(1-'Avoided Electric Costs 2020'!$W$21),IF($B$3="RG&amp;E",C2049/(1-'Avoided Electric Costs 2020'!$X$21),"")))</f>
        <v>0</v>
      </c>
      <c r="P2049" s="546">
        <f>IF(D2049="",0,IF($B$3="NYSEG",D2049/(1-'Avoided Electric Costs 2020'!$W$21),IF($B$3="RG&amp;E",D2049/(1-'Avoided Electric Costs 2020'!$X$21),"")))</f>
        <v>0</v>
      </c>
      <c r="Q2049" s="546">
        <f>IF(E2049="",0,IF($B$3="NYSEG",E2049/(1-'Avoided Natural Gas Costs 2020'!$J$34),IF($B$3="RG&amp;E",E2049/(1-'Avoided Natural Gas Costs 2020'!$K$34),"")))</f>
        <v>0</v>
      </c>
      <c r="R2049" s="233" t="str">
        <f>IFERROR(IF(P2049*'BCA Inputs'!$C$1+Q2049*'BCA Inputs'!$C$2+F2049*'BCA Inputs'!$C$2+G2049*'BCA Inputs'!$C$2=0,"",P2049*'BCA Inputs'!$C$1+Q2049*'BCA Inputs'!$C$2+F2049*'BCA Inputs'!$C$2+G2049*'BCA Inputs'!$C$2),"")</f>
        <v/>
      </c>
      <c r="S2049" s="181" t="str">
        <f t="shared" si="310"/>
        <v/>
      </c>
      <c r="T2049" s="181" t="str">
        <f>IFERROR(IF($B$3="NYSEG",(INDEX('BCA Inputs'!$N$14:$N$54,MATCH(I2049,'BCA Inputs'!$M$14:$M$54,0))*P2049+INDEX('BCA Inputs'!$O$14:$O$54,MATCH(I2049,'BCA Inputs'!$M$14:$M$54,0))*O2049+INDEX('BCA Inputs'!P:P,MATCH(I2049,'BCA Inputs'!M:M,0))*Q2049+INDEX('BCA Inputs'!Q:Q,MATCH(I2049,'BCA Inputs'!M:M,0))*F2049+INDEX('BCA Inputs'!R:R,MATCH(I2049,'BCA Inputs'!M:M,0))*G2049)+L2049+N2049,IF($B$3="RG&amp;E",(INDEX('BCA Inputs'!$AX$14:$AX$54,MATCH(I2049,'BCA Inputs'!$AW$14:$AW$54,0))*P2049+INDEX('BCA Inputs'!$AY$14:$AY$54,MATCH(I2049,'BCA Inputs'!$AW$14:$AW$54,0))*O2049+INDEX('BCA Inputs'!$AZ$14:$AZ$54,MATCH(I2049,'BCA Inputs'!$AW$14:$AW$54,0))*Q2049+INDEX('BCA Inputs'!$BA$14:$BA$54,MATCH(I2049,'BCA Inputs'!$AW$14:$AW$54,0))*F2049+INDEX('BCA Inputs'!$BB$14:$BB$54,MATCH(I2049,'BCA Inputs'!$AW$14:$AW$54,0))*G2049)+L2049+N2049,"")),"")</f>
        <v/>
      </c>
      <c r="U2049" s="234" t="str">
        <f t="shared" si="311"/>
        <v/>
      </c>
      <c r="V2049" s="234" t="str">
        <f t="shared" si="312"/>
        <v/>
      </c>
      <c r="W2049" s="234" t="str">
        <f t="shared" si="313"/>
        <v/>
      </c>
      <c r="Y2049" s="235" t="str">
        <f t="shared" si="314"/>
        <v/>
      </c>
      <c r="Z2049" s="236" t="str">
        <f>IFERROR(IF($B$3="NYSEG",INDEX('BCA Inputs'!$X$14:$X$54,MATCH(I2049,'BCA Inputs'!$M$14:$M$54,0))*P2049+INDEX('BCA Inputs'!$Y$14:$Y$54,MATCH(I2049,'BCA Inputs'!$M$14:$M$54,0))*O2049+INDEX('BCA Inputs'!$Z$14:$Z$54,MATCH(I2049,'BCA Inputs'!$M$14:$M$54,0))*Q2049+INDEX('BCA Inputs'!$AA$14:$AA$54,MATCH(I2049,'BCA Inputs'!$M$14:$M$54,0))*F2049+INDEX('BCA Inputs'!$AB$14:$AB$54,MATCH(I2049,'BCA Inputs'!$M$14:$M$54,0))*G2049,IF($B$3="RG&amp;E",INDEX('BCA Inputs'!$BG$14:$BG$54,MATCH(I2049,'BCA Inputs'!$AW$14:$AW$54,0))*P2049+INDEX('BCA Inputs'!$BH$14:$BH$54,MATCH(I2049,'BCA Inputs'!$AW$14:$AW$54,0))*O2049+INDEX('BCA Inputs'!$BI$14:$BI$54,MATCH(I2049,'BCA Inputs'!$AW$14:$AW$54,0))*Q2049+INDEX('BCA Inputs'!$BJ$14:$BJ$54,MATCH(I2049,'BCA Inputs'!$AW$14:$AW$54,0))*F2049+INDEX('BCA Inputs'!$BK$14:$BK$54,MATCH(I2049,'BCA Inputs'!$AW$14:$AW$54,0))*G2049,"")),"")</f>
        <v/>
      </c>
      <c r="AA2049" s="237" t="str">
        <f t="shared" si="315"/>
        <v/>
      </c>
      <c r="AC2049" s="238" t="str">
        <f>IFERROR((K2049+R2049)+IF($B$3="NYSEG",INDEX('BCA Inputs'!$AI$14:$AI$54,MATCH(I2049,'BCA Inputs'!$M$14:$M$54,0))*P2049+INDEX('BCA Inputs'!$AJ$14:$AJ$54,MATCH(I2049,'BCA Inputs'!$M$14:$M$54,0))*Q2049,IF($B$3="RG&amp;E",INDEX('BCA Inputs'!$BR$14:$BR$54,MATCH(I2049,'BCA Inputs'!$AW$14:$AW$54,0))*P2049+INDEX('BCA Inputs'!$BS$14:$BS$54,MATCH(I2049,'BCA Inputs'!$AW$14:$AW$54,0))*Q2049,"")),"")</f>
        <v/>
      </c>
      <c r="AD2049" s="181" t="str">
        <f>IFERROR(IF($B$3="NYSEG",INDEX('BCA Inputs'!$AD$14:$AD$54,MATCH(I2049,'BCA Inputs'!$M$14:$M$54,0))*P2049+INDEX('BCA Inputs'!$AE$14:$AE$54,MATCH(I2049,'BCA Inputs'!$M$14:$M$54,0))*O2049+INDEX('BCA Inputs'!$AF$14:$AF$54,MATCH(I2049,'BCA Inputs'!$M$14:$M$54,0))*Q2049+INDEX('BCA Inputs'!$AG$14:$AG$54,MATCH(I2049,'BCA Inputs'!$M$14:$M$54,0))*F2049+INDEX('BCA Inputs'!$AH$14:$AH$54,MATCH(I2049,'BCA Inputs'!$M$14:$M$54,0))*G2049,IF($B$3="RG&amp;E",INDEX('BCA Inputs'!$BM$14:$BM$54,MATCH(I2049,'BCA Inputs'!$AW$14:$AW$54,0))*P2049+INDEX('BCA Inputs'!$BN$14:$BN$54,MATCH(I2049,'BCA Inputs'!$AW$14:$AW$54,0))*O2049+INDEX('BCA Inputs'!$BO$14:$BO$54,MATCH(I2049,'BCA Inputs'!$AW$14:$AW$54,0))*Q2049+INDEX('BCA Inputs'!$BP$14:$BP$54,MATCH(I2049,'BCA Inputs'!$AW$14:$AW$54,0))*F2049+INDEX('BCA Inputs'!$BQ$14:$BQ$54,MATCH(I2049,'BCA Inputs'!$AW$14:$AW$54,0))*G2049,"")),"")</f>
        <v/>
      </c>
      <c r="AE2049" s="237" t="str">
        <f t="shared" si="316"/>
        <v/>
      </c>
      <c r="AF2049" s="198">
        <f t="shared" si="318"/>
        <v>0</v>
      </c>
      <c r="AG2049" s="239">
        <f t="shared" si="319"/>
        <v>0</v>
      </c>
    </row>
    <row r="2050" spans="1:33">
      <c r="A2050" s="228"/>
      <c r="B2050" s="176"/>
      <c r="C2050" s="229"/>
      <c r="D2050" s="230"/>
      <c r="E2050" s="230"/>
      <c r="F2050" s="230"/>
      <c r="G2050" s="230"/>
      <c r="H2050" s="231"/>
      <c r="I2050" s="231"/>
      <c r="J2050" s="232"/>
      <c r="K2050" s="232"/>
      <c r="L2050" s="232"/>
      <c r="M2050" s="181">
        <f t="shared" si="317"/>
        <v>0</v>
      </c>
      <c r="N2050" s="181">
        <f>IF(H2050="",0,H2050*I2050*'Avoided Water Savings Cost'!$C$16)</f>
        <v>0</v>
      </c>
      <c r="O2050" s="545">
        <f>IF(C2050="",0,IF($B$3="NYSEG",C2050/(1-'Avoided Electric Costs 2020'!$W$21),IF($B$3="RG&amp;E",C2050/(1-'Avoided Electric Costs 2020'!$X$21),"")))</f>
        <v>0</v>
      </c>
      <c r="P2050" s="546">
        <f>IF(D2050="",0,IF($B$3="NYSEG",D2050/(1-'Avoided Electric Costs 2020'!$W$21),IF($B$3="RG&amp;E",D2050/(1-'Avoided Electric Costs 2020'!$X$21),"")))</f>
        <v>0</v>
      </c>
      <c r="Q2050" s="546">
        <f>IF(E2050="",0,IF($B$3="NYSEG",E2050/(1-'Avoided Natural Gas Costs 2020'!$J$34),IF($B$3="RG&amp;E",E2050/(1-'Avoided Natural Gas Costs 2020'!$K$34),"")))</f>
        <v>0</v>
      </c>
      <c r="R2050" s="233" t="str">
        <f>IFERROR(IF(P2050*'BCA Inputs'!$C$1+Q2050*'BCA Inputs'!$C$2+F2050*'BCA Inputs'!$C$2+G2050*'BCA Inputs'!$C$2=0,"",P2050*'BCA Inputs'!$C$1+Q2050*'BCA Inputs'!$C$2+F2050*'BCA Inputs'!$C$2+G2050*'BCA Inputs'!$C$2),"")</f>
        <v/>
      </c>
      <c r="S2050" s="181" t="str">
        <f t="shared" si="310"/>
        <v/>
      </c>
      <c r="T2050" s="181" t="str">
        <f>IFERROR(IF($B$3="NYSEG",(INDEX('BCA Inputs'!$N$14:$N$54,MATCH(I2050,'BCA Inputs'!$M$14:$M$54,0))*P2050+INDEX('BCA Inputs'!$O$14:$O$54,MATCH(I2050,'BCA Inputs'!$M$14:$M$54,0))*O2050+INDEX('BCA Inputs'!P:P,MATCH(I2050,'BCA Inputs'!M:M,0))*Q2050+INDEX('BCA Inputs'!Q:Q,MATCH(I2050,'BCA Inputs'!M:M,0))*F2050+INDEX('BCA Inputs'!R:R,MATCH(I2050,'BCA Inputs'!M:M,0))*G2050)+L2050+N2050,IF($B$3="RG&amp;E",(INDEX('BCA Inputs'!$AX$14:$AX$54,MATCH(I2050,'BCA Inputs'!$AW$14:$AW$54,0))*P2050+INDEX('BCA Inputs'!$AY$14:$AY$54,MATCH(I2050,'BCA Inputs'!$AW$14:$AW$54,0))*O2050+INDEX('BCA Inputs'!$AZ$14:$AZ$54,MATCH(I2050,'BCA Inputs'!$AW$14:$AW$54,0))*Q2050+INDEX('BCA Inputs'!$BA$14:$BA$54,MATCH(I2050,'BCA Inputs'!$AW$14:$AW$54,0))*F2050+INDEX('BCA Inputs'!$BB$14:$BB$54,MATCH(I2050,'BCA Inputs'!$AW$14:$AW$54,0))*G2050)+L2050+N2050,"")),"")</f>
        <v/>
      </c>
      <c r="U2050" s="234" t="str">
        <f t="shared" si="311"/>
        <v/>
      </c>
      <c r="V2050" s="234" t="str">
        <f t="shared" si="312"/>
        <v/>
      </c>
      <c r="W2050" s="234" t="str">
        <f t="shared" si="313"/>
        <v/>
      </c>
      <c r="Y2050" s="235" t="str">
        <f t="shared" si="314"/>
        <v/>
      </c>
      <c r="Z2050" s="236" t="str">
        <f>IFERROR(IF($B$3="NYSEG",INDEX('BCA Inputs'!$X$14:$X$54,MATCH(I2050,'BCA Inputs'!$M$14:$M$54,0))*P2050+INDEX('BCA Inputs'!$Y$14:$Y$54,MATCH(I2050,'BCA Inputs'!$M$14:$M$54,0))*O2050+INDEX('BCA Inputs'!$Z$14:$Z$54,MATCH(I2050,'BCA Inputs'!$M$14:$M$54,0))*Q2050+INDEX('BCA Inputs'!$AA$14:$AA$54,MATCH(I2050,'BCA Inputs'!$M$14:$M$54,0))*F2050+INDEX('BCA Inputs'!$AB$14:$AB$54,MATCH(I2050,'BCA Inputs'!$M$14:$M$54,0))*G2050,IF($B$3="RG&amp;E",INDEX('BCA Inputs'!$BG$14:$BG$54,MATCH(I2050,'BCA Inputs'!$AW$14:$AW$54,0))*P2050+INDEX('BCA Inputs'!$BH$14:$BH$54,MATCH(I2050,'BCA Inputs'!$AW$14:$AW$54,0))*O2050+INDEX('BCA Inputs'!$BI$14:$BI$54,MATCH(I2050,'BCA Inputs'!$AW$14:$AW$54,0))*Q2050+INDEX('BCA Inputs'!$BJ$14:$BJ$54,MATCH(I2050,'BCA Inputs'!$AW$14:$AW$54,0))*F2050+INDEX('BCA Inputs'!$BK$14:$BK$54,MATCH(I2050,'BCA Inputs'!$AW$14:$AW$54,0))*G2050,"")),"")</f>
        <v/>
      </c>
      <c r="AA2050" s="237" t="str">
        <f t="shared" si="315"/>
        <v/>
      </c>
      <c r="AC2050" s="238" t="str">
        <f>IFERROR((K2050+R2050)+IF($B$3="NYSEG",INDEX('BCA Inputs'!$AI$14:$AI$54,MATCH(I2050,'BCA Inputs'!$M$14:$M$54,0))*P2050+INDEX('BCA Inputs'!$AJ$14:$AJ$54,MATCH(I2050,'BCA Inputs'!$M$14:$M$54,0))*Q2050,IF($B$3="RG&amp;E",INDEX('BCA Inputs'!$BR$14:$BR$54,MATCH(I2050,'BCA Inputs'!$AW$14:$AW$54,0))*P2050+INDEX('BCA Inputs'!$BS$14:$BS$54,MATCH(I2050,'BCA Inputs'!$AW$14:$AW$54,0))*Q2050,"")),"")</f>
        <v/>
      </c>
      <c r="AD2050" s="181" t="str">
        <f>IFERROR(IF($B$3="NYSEG",INDEX('BCA Inputs'!$AD$14:$AD$54,MATCH(I2050,'BCA Inputs'!$M$14:$M$54,0))*P2050+INDEX('BCA Inputs'!$AE$14:$AE$54,MATCH(I2050,'BCA Inputs'!$M$14:$M$54,0))*O2050+INDEX('BCA Inputs'!$AF$14:$AF$54,MATCH(I2050,'BCA Inputs'!$M$14:$M$54,0))*Q2050+INDEX('BCA Inputs'!$AG$14:$AG$54,MATCH(I2050,'BCA Inputs'!$M$14:$M$54,0))*F2050+INDEX('BCA Inputs'!$AH$14:$AH$54,MATCH(I2050,'BCA Inputs'!$M$14:$M$54,0))*G2050,IF($B$3="RG&amp;E",INDEX('BCA Inputs'!$BM$14:$BM$54,MATCH(I2050,'BCA Inputs'!$AW$14:$AW$54,0))*P2050+INDEX('BCA Inputs'!$BN$14:$BN$54,MATCH(I2050,'BCA Inputs'!$AW$14:$AW$54,0))*O2050+INDEX('BCA Inputs'!$BO$14:$BO$54,MATCH(I2050,'BCA Inputs'!$AW$14:$AW$54,0))*Q2050+INDEX('BCA Inputs'!$BP$14:$BP$54,MATCH(I2050,'BCA Inputs'!$AW$14:$AW$54,0))*F2050+INDEX('BCA Inputs'!$BQ$14:$BQ$54,MATCH(I2050,'BCA Inputs'!$AW$14:$AW$54,0))*G2050,"")),"")</f>
        <v/>
      </c>
      <c r="AE2050" s="237" t="str">
        <f t="shared" si="316"/>
        <v/>
      </c>
      <c r="AF2050" s="198">
        <f t="shared" si="318"/>
        <v>0</v>
      </c>
      <c r="AG2050" s="239">
        <f t="shared" si="319"/>
        <v>0</v>
      </c>
    </row>
    <row r="2051" spans="1:33">
      <c r="A2051" s="228"/>
      <c r="B2051" s="176"/>
      <c r="C2051" s="229"/>
      <c r="D2051" s="230"/>
      <c r="E2051" s="230"/>
      <c r="F2051" s="230"/>
      <c r="G2051" s="230"/>
      <c r="H2051" s="231"/>
      <c r="I2051" s="231"/>
      <c r="J2051" s="232"/>
      <c r="K2051" s="232"/>
      <c r="L2051" s="232"/>
      <c r="M2051" s="181">
        <f t="shared" si="317"/>
        <v>0</v>
      </c>
      <c r="N2051" s="181">
        <f>IF(H2051="",0,H2051*I2051*'Avoided Water Savings Cost'!$C$16)</f>
        <v>0</v>
      </c>
      <c r="O2051" s="545">
        <f>IF(C2051="",0,IF($B$3="NYSEG",C2051/(1-'Avoided Electric Costs 2020'!$W$21),IF($B$3="RG&amp;E",C2051/(1-'Avoided Electric Costs 2020'!$X$21),"")))</f>
        <v>0</v>
      </c>
      <c r="P2051" s="546">
        <f>IF(D2051="",0,IF($B$3="NYSEG",D2051/(1-'Avoided Electric Costs 2020'!$W$21),IF($B$3="RG&amp;E",D2051/(1-'Avoided Electric Costs 2020'!$X$21),"")))</f>
        <v>0</v>
      </c>
      <c r="Q2051" s="546">
        <f>IF(E2051="",0,IF($B$3="NYSEG",E2051/(1-'Avoided Natural Gas Costs 2020'!$J$34),IF($B$3="RG&amp;E",E2051/(1-'Avoided Natural Gas Costs 2020'!$K$34),"")))</f>
        <v>0</v>
      </c>
      <c r="R2051" s="233" t="str">
        <f>IFERROR(IF(P2051*'BCA Inputs'!$C$1+Q2051*'BCA Inputs'!$C$2+F2051*'BCA Inputs'!$C$2+G2051*'BCA Inputs'!$C$2=0,"",P2051*'BCA Inputs'!$C$1+Q2051*'BCA Inputs'!$C$2+F2051*'BCA Inputs'!$C$2+G2051*'BCA Inputs'!$C$2),"")</f>
        <v/>
      </c>
      <c r="S2051" s="181" t="str">
        <f t="shared" si="310"/>
        <v/>
      </c>
      <c r="T2051" s="181" t="str">
        <f>IFERROR(IF($B$3="NYSEG",(INDEX('BCA Inputs'!$N$14:$N$54,MATCH(I2051,'BCA Inputs'!$M$14:$M$54,0))*P2051+INDEX('BCA Inputs'!$O$14:$O$54,MATCH(I2051,'BCA Inputs'!$M$14:$M$54,0))*O2051+INDEX('BCA Inputs'!P:P,MATCH(I2051,'BCA Inputs'!M:M,0))*Q2051+INDEX('BCA Inputs'!Q:Q,MATCH(I2051,'BCA Inputs'!M:M,0))*F2051+INDEX('BCA Inputs'!R:R,MATCH(I2051,'BCA Inputs'!M:M,0))*G2051)+L2051+N2051,IF($B$3="RG&amp;E",(INDEX('BCA Inputs'!$AX$14:$AX$54,MATCH(I2051,'BCA Inputs'!$AW$14:$AW$54,0))*P2051+INDEX('BCA Inputs'!$AY$14:$AY$54,MATCH(I2051,'BCA Inputs'!$AW$14:$AW$54,0))*O2051+INDEX('BCA Inputs'!$AZ$14:$AZ$54,MATCH(I2051,'BCA Inputs'!$AW$14:$AW$54,0))*Q2051+INDEX('BCA Inputs'!$BA$14:$BA$54,MATCH(I2051,'BCA Inputs'!$AW$14:$AW$54,0))*F2051+INDEX('BCA Inputs'!$BB$14:$BB$54,MATCH(I2051,'BCA Inputs'!$AW$14:$AW$54,0))*G2051)+L2051+N2051,"")),"")</f>
        <v/>
      </c>
      <c r="U2051" s="234" t="str">
        <f t="shared" si="311"/>
        <v/>
      </c>
      <c r="V2051" s="234" t="str">
        <f t="shared" si="312"/>
        <v/>
      </c>
      <c r="W2051" s="234" t="str">
        <f t="shared" si="313"/>
        <v/>
      </c>
      <c r="Y2051" s="235" t="str">
        <f t="shared" si="314"/>
        <v/>
      </c>
      <c r="Z2051" s="236" t="str">
        <f>IFERROR(IF($B$3="NYSEG",INDEX('BCA Inputs'!$X$14:$X$54,MATCH(I2051,'BCA Inputs'!$M$14:$M$54,0))*P2051+INDEX('BCA Inputs'!$Y$14:$Y$54,MATCH(I2051,'BCA Inputs'!$M$14:$M$54,0))*O2051+INDEX('BCA Inputs'!$Z$14:$Z$54,MATCH(I2051,'BCA Inputs'!$M$14:$M$54,0))*Q2051+INDEX('BCA Inputs'!$AA$14:$AA$54,MATCH(I2051,'BCA Inputs'!$M$14:$M$54,0))*F2051+INDEX('BCA Inputs'!$AB$14:$AB$54,MATCH(I2051,'BCA Inputs'!$M$14:$M$54,0))*G2051,IF($B$3="RG&amp;E",INDEX('BCA Inputs'!$BG$14:$BG$54,MATCH(I2051,'BCA Inputs'!$AW$14:$AW$54,0))*P2051+INDEX('BCA Inputs'!$BH$14:$BH$54,MATCH(I2051,'BCA Inputs'!$AW$14:$AW$54,0))*O2051+INDEX('BCA Inputs'!$BI$14:$BI$54,MATCH(I2051,'BCA Inputs'!$AW$14:$AW$54,0))*Q2051+INDEX('BCA Inputs'!$BJ$14:$BJ$54,MATCH(I2051,'BCA Inputs'!$AW$14:$AW$54,0))*F2051+INDEX('BCA Inputs'!$BK$14:$BK$54,MATCH(I2051,'BCA Inputs'!$AW$14:$AW$54,0))*G2051,"")),"")</f>
        <v/>
      </c>
      <c r="AA2051" s="237" t="str">
        <f t="shared" si="315"/>
        <v/>
      </c>
      <c r="AC2051" s="238" t="str">
        <f>IFERROR((K2051+R2051)+IF($B$3="NYSEG",INDEX('BCA Inputs'!$AI$14:$AI$54,MATCH(I2051,'BCA Inputs'!$M$14:$M$54,0))*P2051+INDEX('BCA Inputs'!$AJ$14:$AJ$54,MATCH(I2051,'BCA Inputs'!$M$14:$M$54,0))*Q2051,IF($B$3="RG&amp;E",INDEX('BCA Inputs'!$BR$14:$BR$54,MATCH(I2051,'BCA Inputs'!$AW$14:$AW$54,0))*P2051+INDEX('BCA Inputs'!$BS$14:$BS$54,MATCH(I2051,'BCA Inputs'!$AW$14:$AW$54,0))*Q2051,"")),"")</f>
        <v/>
      </c>
      <c r="AD2051" s="181" t="str">
        <f>IFERROR(IF($B$3="NYSEG",INDEX('BCA Inputs'!$AD$14:$AD$54,MATCH(I2051,'BCA Inputs'!$M$14:$M$54,0))*P2051+INDEX('BCA Inputs'!$AE$14:$AE$54,MATCH(I2051,'BCA Inputs'!$M$14:$M$54,0))*O2051+INDEX('BCA Inputs'!$AF$14:$AF$54,MATCH(I2051,'BCA Inputs'!$M$14:$M$54,0))*Q2051+INDEX('BCA Inputs'!$AG$14:$AG$54,MATCH(I2051,'BCA Inputs'!$M$14:$M$54,0))*F2051+INDEX('BCA Inputs'!$AH$14:$AH$54,MATCH(I2051,'BCA Inputs'!$M$14:$M$54,0))*G2051,IF($B$3="RG&amp;E",INDEX('BCA Inputs'!$BM$14:$BM$54,MATCH(I2051,'BCA Inputs'!$AW$14:$AW$54,0))*P2051+INDEX('BCA Inputs'!$BN$14:$BN$54,MATCH(I2051,'BCA Inputs'!$AW$14:$AW$54,0))*O2051+INDEX('BCA Inputs'!$BO$14:$BO$54,MATCH(I2051,'BCA Inputs'!$AW$14:$AW$54,0))*Q2051+INDEX('BCA Inputs'!$BP$14:$BP$54,MATCH(I2051,'BCA Inputs'!$AW$14:$AW$54,0))*F2051+INDEX('BCA Inputs'!$BQ$14:$BQ$54,MATCH(I2051,'BCA Inputs'!$AW$14:$AW$54,0))*G2051,"")),"")</f>
        <v/>
      </c>
      <c r="AE2051" s="237" t="str">
        <f t="shared" si="316"/>
        <v/>
      </c>
      <c r="AF2051" s="198">
        <f t="shared" si="318"/>
        <v>0</v>
      </c>
      <c r="AG2051" s="239">
        <f t="shared" si="319"/>
        <v>0</v>
      </c>
    </row>
    <row r="2052" spans="1:33">
      <c r="A2052" s="228"/>
      <c r="B2052" s="176"/>
      <c r="C2052" s="229"/>
      <c r="D2052" s="230"/>
      <c r="E2052" s="230"/>
      <c r="F2052" s="230"/>
      <c r="G2052" s="230"/>
      <c r="H2052" s="231"/>
      <c r="I2052" s="231"/>
      <c r="J2052" s="232"/>
      <c r="K2052" s="232"/>
      <c r="L2052" s="232"/>
      <c r="M2052" s="181">
        <f t="shared" si="317"/>
        <v>0</v>
      </c>
      <c r="N2052" s="181">
        <f>IF(H2052="",0,H2052*I2052*'Avoided Water Savings Cost'!$C$16)</f>
        <v>0</v>
      </c>
      <c r="O2052" s="545">
        <f>IF(C2052="",0,IF($B$3="NYSEG",C2052/(1-'Avoided Electric Costs 2020'!$W$21),IF($B$3="RG&amp;E",C2052/(1-'Avoided Electric Costs 2020'!$X$21),"")))</f>
        <v>0</v>
      </c>
      <c r="P2052" s="546">
        <f>IF(D2052="",0,IF($B$3="NYSEG",D2052/(1-'Avoided Electric Costs 2020'!$W$21),IF($B$3="RG&amp;E",D2052/(1-'Avoided Electric Costs 2020'!$X$21),"")))</f>
        <v>0</v>
      </c>
      <c r="Q2052" s="546">
        <f>IF(E2052="",0,IF($B$3="NYSEG",E2052/(1-'Avoided Natural Gas Costs 2020'!$J$34),IF($B$3="RG&amp;E",E2052/(1-'Avoided Natural Gas Costs 2020'!$K$34),"")))</f>
        <v>0</v>
      </c>
      <c r="R2052" s="233" t="str">
        <f>IFERROR(IF(P2052*'BCA Inputs'!$C$1+Q2052*'BCA Inputs'!$C$2+F2052*'BCA Inputs'!$C$2+G2052*'BCA Inputs'!$C$2=0,"",P2052*'BCA Inputs'!$C$1+Q2052*'BCA Inputs'!$C$2+F2052*'BCA Inputs'!$C$2+G2052*'BCA Inputs'!$C$2),"")</f>
        <v/>
      </c>
      <c r="S2052" s="181" t="str">
        <f t="shared" si="310"/>
        <v/>
      </c>
      <c r="T2052" s="181" t="str">
        <f>IFERROR(IF($B$3="NYSEG",(INDEX('BCA Inputs'!$N$14:$N$54,MATCH(I2052,'BCA Inputs'!$M$14:$M$54,0))*P2052+INDEX('BCA Inputs'!$O$14:$O$54,MATCH(I2052,'BCA Inputs'!$M$14:$M$54,0))*O2052+INDEX('BCA Inputs'!P:P,MATCH(I2052,'BCA Inputs'!M:M,0))*Q2052+INDEX('BCA Inputs'!Q:Q,MATCH(I2052,'BCA Inputs'!M:M,0))*F2052+INDEX('BCA Inputs'!R:R,MATCH(I2052,'BCA Inputs'!M:M,0))*G2052)+L2052+N2052,IF($B$3="RG&amp;E",(INDEX('BCA Inputs'!$AX$14:$AX$54,MATCH(I2052,'BCA Inputs'!$AW$14:$AW$54,0))*P2052+INDEX('BCA Inputs'!$AY$14:$AY$54,MATCH(I2052,'BCA Inputs'!$AW$14:$AW$54,0))*O2052+INDEX('BCA Inputs'!$AZ$14:$AZ$54,MATCH(I2052,'BCA Inputs'!$AW$14:$AW$54,0))*Q2052+INDEX('BCA Inputs'!$BA$14:$BA$54,MATCH(I2052,'BCA Inputs'!$AW$14:$AW$54,0))*F2052+INDEX('BCA Inputs'!$BB$14:$BB$54,MATCH(I2052,'BCA Inputs'!$AW$14:$AW$54,0))*G2052)+L2052+N2052,"")),"")</f>
        <v/>
      </c>
      <c r="U2052" s="234" t="str">
        <f t="shared" si="311"/>
        <v/>
      </c>
      <c r="V2052" s="234" t="str">
        <f t="shared" si="312"/>
        <v/>
      </c>
      <c r="W2052" s="234" t="str">
        <f t="shared" si="313"/>
        <v/>
      </c>
      <c r="Y2052" s="235" t="str">
        <f t="shared" si="314"/>
        <v/>
      </c>
      <c r="Z2052" s="236" t="str">
        <f>IFERROR(IF($B$3="NYSEG",INDEX('BCA Inputs'!$X$14:$X$54,MATCH(I2052,'BCA Inputs'!$M$14:$M$54,0))*P2052+INDEX('BCA Inputs'!$Y$14:$Y$54,MATCH(I2052,'BCA Inputs'!$M$14:$M$54,0))*O2052+INDEX('BCA Inputs'!$Z$14:$Z$54,MATCH(I2052,'BCA Inputs'!$M$14:$M$54,0))*Q2052+INDEX('BCA Inputs'!$AA$14:$AA$54,MATCH(I2052,'BCA Inputs'!$M$14:$M$54,0))*F2052+INDEX('BCA Inputs'!$AB$14:$AB$54,MATCH(I2052,'BCA Inputs'!$M$14:$M$54,0))*G2052,IF($B$3="RG&amp;E",INDEX('BCA Inputs'!$BG$14:$BG$54,MATCH(I2052,'BCA Inputs'!$AW$14:$AW$54,0))*P2052+INDEX('BCA Inputs'!$BH$14:$BH$54,MATCH(I2052,'BCA Inputs'!$AW$14:$AW$54,0))*O2052+INDEX('BCA Inputs'!$BI$14:$BI$54,MATCH(I2052,'BCA Inputs'!$AW$14:$AW$54,0))*Q2052+INDEX('BCA Inputs'!$BJ$14:$BJ$54,MATCH(I2052,'BCA Inputs'!$AW$14:$AW$54,0))*F2052+INDEX('BCA Inputs'!$BK$14:$BK$54,MATCH(I2052,'BCA Inputs'!$AW$14:$AW$54,0))*G2052,"")),"")</f>
        <v/>
      </c>
      <c r="AA2052" s="237" t="str">
        <f t="shared" si="315"/>
        <v/>
      </c>
      <c r="AC2052" s="238" t="str">
        <f>IFERROR((K2052+R2052)+IF($B$3="NYSEG",INDEX('BCA Inputs'!$AI$14:$AI$54,MATCH(I2052,'BCA Inputs'!$M$14:$M$54,0))*P2052+INDEX('BCA Inputs'!$AJ$14:$AJ$54,MATCH(I2052,'BCA Inputs'!$M$14:$M$54,0))*Q2052,IF($B$3="RG&amp;E",INDEX('BCA Inputs'!$BR$14:$BR$54,MATCH(I2052,'BCA Inputs'!$AW$14:$AW$54,0))*P2052+INDEX('BCA Inputs'!$BS$14:$BS$54,MATCH(I2052,'BCA Inputs'!$AW$14:$AW$54,0))*Q2052,"")),"")</f>
        <v/>
      </c>
      <c r="AD2052" s="181" t="str">
        <f>IFERROR(IF($B$3="NYSEG",INDEX('BCA Inputs'!$AD$14:$AD$54,MATCH(I2052,'BCA Inputs'!$M$14:$M$54,0))*P2052+INDEX('BCA Inputs'!$AE$14:$AE$54,MATCH(I2052,'BCA Inputs'!$M$14:$M$54,0))*O2052+INDEX('BCA Inputs'!$AF$14:$AF$54,MATCH(I2052,'BCA Inputs'!$M$14:$M$54,0))*Q2052+INDEX('BCA Inputs'!$AG$14:$AG$54,MATCH(I2052,'BCA Inputs'!$M$14:$M$54,0))*F2052+INDEX('BCA Inputs'!$AH$14:$AH$54,MATCH(I2052,'BCA Inputs'!$M$14:$M$54,0))*G2052,IF($B$3="RG&amp;E",INDEX('BCA Inputs'!$BM$14:$BM$54,MATCH(I2052,'BCA Inputs'!$AW$14:$AW$54,0))*P2052+INDEX('BCA Inputs'!$BN$14:$BN$54,MATCH(I2052,'BCA Inputs'!$AW$14:$AW$54,0))*O2052+INDEX('BCA Inputs'!$BO$14:$BO$54,MATCH(I2052,'BCA Inputs'!$AW$14:$AW$54,0))*Q2052+INDEX('BCA Inputs'!$BP$14:$BP$54,MATCH(I2052,'BCA Inputs'!$AW$14:$AW$54,0))*F2052+INDEX('BCA Inputs'!$BQ$14:$BQ$54,MATCH(I2052,'BCA Inputs'!$AW$14:$AW$54,0))*G2052,"")),"")</f>
        <v/>
      </c>
      <c r="AE2052" s="237" t="str">
        <f t="shared" si="316"/>
        <v/>
      </c>
      <c r="AF2052" s="198">
        <f t="shared" si="318"/>
        <v>0</v>
      </c>
      <c r="AG2052" s="239">
        <f t="shared" si="319"/>
        <v>0</v>
      </c>
    </row>
    <row r="2053" spans="1:33">
      <c r="A2053" s="228"/>
      <c r="B2053" s="176"/>
      <c r="C2053" s="229"/>
      <c r="D2053" s="230"/>
      <c r="E2053" s="230"/>
      <c r="F2053" s="230"/>
      <c r="G2053" s="230"/>
      <c r="H2053" s="231"/>
      <c r="I2053" s="231"/>
      <c r="J2053" s="232"/>
      <c r="K2053" s="232"/>
      <c r="L2053" s="232"/>
      <c r="M2053" s="181">
        <f t="shared" si="317"/>
        <v>0</v>
      </c>
      <c r="N2053" s="181">
        <f>IF(H2053="",0,H2053*I2053*'Avoided Water Savings Cost'!$C$16)</f>
        <v>0</v>
      </c>
      <c r="O2053" s="545">
        <f>IF(C2053="",0,IF($B$3="NYSEG",C2053/(1-'Avoided Electric Costs 2020'!$W$21),IF($B$3="RG&amp;E",C2053/(1-'Avoided Electric Costs 2020'!$X$21),"")))</f>
        <v>0</v>
      </c>
      <c r="P2053" s="546">
        <f>IF(D2053="",0,IF($B$3="NYSEG",D2053/(1-'Avoided Electric Costs 2020'!$W$21),IF($B$3="RG&amp;E",D2053/(1-'Avoided Electric Costs 2020'!$X$21),"")))</f>
        <v>0</v>
      </c>
      <c r="Q2053" s="546">
        <f>IF(E2053="",0,IF($B$3="NYSEG",E2053/(1-'Avoided Natural Gas Costs 2020'!$J$34),IF($B$3="RG&amp;E",E2053/(1-'Avoided Natural Gas Costs 2020'!$K$34),"")))</f>
        <v>0</v>
      </c>
      <c r="R2053" s="233" t="str">
        <f>IFERROR(IF(P2053*'BCA Inputs'!$C$1+Q2053*'BCA Inputs'!$C$2+F2053*'BCA Inputs'!$C$2+G2053*'BCA Inputs'!$C$2=0,"",P2053*'BCA Inputs'!$C$1+Q2053*'BCA Inputs'!$C$2+F2053*'BCA Inputs'!$C$2+G2053*'BCA Inputs'!$C$2),"")</f>
        <v/>
      </c>
      <c r="S2053" s="181" t="str">
        <f t="shared" si="310"/>
        <v/>
      </c>
      <c r="T2053" s="181" t="str">
        <f>IFERROR(IF($B$3="NYSEG",(INDEX('BCA Inputs'!$N$14:$N$54,MATCH(I2053,'BCA Inputs'!$M$14:$M$54,0))*P2053+INDEX('BCA Inputs'!$O$14:$O$54,MATCH(I2053,'BCA Inputs'!$M$14:$M$54,0))*O2053+INDEX('BCA Inputs'!P:P,MATCH(I2053,'BCA Inputs'!M:M,0))*Q2053+INDEX('BCA Inputs'!Q:Q,MATCH(I2053,'BCA Inputs'!M:M,0))*F2053+INDEX('BCA Inputs'!R:R,MATCH(I2053,'BCA Inputs'!M:M,0))*G2053)+L2053+N2053,IF($B$3="RG&amp;E",(INDEX('BCA Inputs'!$AX$14:$AX$54,MATCH(I2053,'BCA Inputs'!$AW$14:$AW$54,0))*P2053+INDEX('BCA Inputs'!$AY$14:$AY$54,MATCH(I2053,'BCA Inputs'!$AW$14:$AW$54,0))*O2053+INDEX('BCA Inputs'!$AZ$14:$AZ$54,MATCH(I2053,'BCA Inputs'!$AW$14:$AW$54,0))*Q2053+INDEX('BCA Inputs'!$BA$14:$BA$54,MATCH(I2053,'BCA Inputs'!$AW$14:$AW$54,0))*F2053+INDEX('BCA Inputs'!$BB$14:$BB$54,MATCH(I2053,'BCA Inputs'!$AW$14:$AW$54,0))*G2053)+L2053+N2053,"")),"")</f>
        <v/>
      </c>
      <c r="U2053" s="234" t="str">
        <f t="shared" si="311"/>
        <v/>
      </c>
      <c r="V2053" s="234" t="str">
        <f t="shared" si="312"/>
        <v/>
      </c>
      <c r="W2053" s="234" t="str">
        <f t="shared" si="313"/>
        <v/>
      </c>
      <c r="Y2053" s="235" t="str">
        <f t="shared" si="314"/>
        <v/>
      </c>
      <c r="Z2053" s="236" t="str">
        <f>IFERROR(IF($B$3="NYSEG",INDEX('BCA Inputs'!$X$14:$X$54,MATCH(I2053,'BCA Inputs'!$M$14:$M$54,0))*P2053+INDEX('BCA Inputs'!$Y$14:$Y$54,MATCH(I2053,'BCA Inputs'!$M$14:$M$54,0))*O2053+INDEX('BCA Inputs'!$Z$14:$Z$54,MATCH(I2053,'BCA Inputs'!$M$14:$M$54,0))*Q2053+INDEX('BCA Inputs'!$AA$14:$AA$54,MATCH(I2053,'BCA Inputs'!$M$14:$M$54,0))*F2053+INDEX('BCA Inputs'!$AB$14:$AB$54,MATCH(I2053,'BCA Inputs'!$M$14:$M$54,0))*G2053,IF($B$3="RG&amp;E",INDEX('BCA Inputs'!$BG$14:$BG$54,MATCH(I2053,'BCA Inputs'!$AW$14:$AW$54,0))*P2053+INDEX('BCA Inputs'!$BH$14:$BH$54,MATCH(I2053,'BCA Inputs'!$AW$14:$AW$54,0))*O2053+INDEX('BCA Inputs'!$BI$14:$BI$54,MATCH(I2053,'BCA Inputs'!$AW$14:$AW$54,0))*Q2053+INDEX('BCA Inputs'!$BJ$14:$BJ$54,MATCH(I2053,'BCA Inputs'!$AW$14:$AW$54,0))*F2053+INDEX('BCA Inputs'!$BK$14:$BK$54,MATCH(I2053,'BCA Inputs'!$AW$14:$AW$54,0))*G2053,"")),"")</f>
        <v/>
      </c>
      <c r="AA2053" s="237" t="str">
        <f t="shared" si="315"/>
        <v/>
      </c>
      <c r="AC2053" s="238" t="str">
        <f>IFERROR((K2053+R2053)+IF($B$3="NYSEG",INDEX('BCA Inputs'!$AI$14:$AI$54,MATCH(I2053,'BCA Inputs'!$M$14:$M$54,0))*P2053+INDEX('BCA Inputs'!$AJ$14:$AJ$54,MATCH(I2053,'BCA Inputs'!$M$14:$M$54,0))*Q2053,IF($B$3="RG&amp;E",INDEX('BCA Inputs'!$BR$14:$BR$54,MATCH(I2053,'BCA Inputs'!$AW$14:$AW$54,0))*P2053+INDEX('BCA Inputs'!$BS$14:$BS$54,MATCH(I2053,'BCA Inputs'!$AW$14:$AW$54,0))*Q2053,"")),"")</f>
        <v/>
      </c>
      <c r="AD2053" s="181" t="str">
        <f>IFERROR(IF($B$3="NYSEG",INDEX('BCA Inputs'!$AD$14:$AD$54,MATCH(I2053,'BCA Inputs'!$M$14:$M$54,0))*P2053+INDEX('BCA Inputs'!$AE$14:$AE$54,MATCH(I2053,'BCA Inputs'!$M$14:$M$54,0))*O2053+INDEX('BCA Inputs'!$AF$14:$AF$54,MATCH(I2053,'BCA Inputs'!$M$14:$M$54,0))*Q2053+INDEX('BCA Inputs'!$AG$14:$AG$54,MATCH(I2053,'BCA Inputs'!$M$14:$M$54,0))*F2053+INDEX('BCA Inputs'!$AH$14:$AH$54,MATCH(I2053,'BCA Inputs'!$M$14:$M$54,0))*G2053,IF($B$3="RG&amp;E",INDEX('BCA Inputs'!$BM$14:$BM$54,MATCH(I2053,'BCA Inputs'!$AW$14:$AW$54,0))*P2053+INDEX('BCA Inputs'!$BN$14:$BN$54,MATCH(I2053,'BCA Inputs'!$AW$14:$AW$54,0))*O2053+INDEX('BCA Inputs'!$BO$14:$BO$54,MATCH(I2053,'BCA Inputs'!$AW$14:$AW$54,0))*Q2053+INDEX('BCA Inputs'!$BP$14:$BP$54,MATCH(I2053,'BCA Inputs'!$AW$14:$AW$54,0))*F2053+INDEX('BCA Inputs'!$BQ$14:$BQ$54,MATCH(I2053,'BCA Inputs'!$AW$14:$AW$54,0))*G2053,"")),"")</f>
        <v/>
      </c>
      <c r="AE2053" s="237" t="str">
        <f t="shared" si="316"/>
        <v/>
      </c>
      <c r="AF2053" s="198">
        <f t="shared" si="318"/>
        <v>0</v>
      </c>
      <c r="AG2053" s="239">
        <f t="shared" si="319"/>
        <v>0</v>
      </c>
    </row>
    <row r="2054" spans="1:33">
      <c r="A2054" s="228"/>
      <c r="B2054" s="176"/>
      <c r="C2054" s="229"/>
      <c r="D2054" s="230"/>
      <c r="E2054" s="230"/>
      <c r="F2054" s="230"/>
      <c r="G2054" s="230"/>
      <c r="H2054" s="231"/>
      <c r="I2054" s="231"/>
      <c r="J2054" s="232"/>
      <c r="K2054" s="232"/>
      <c r="L2054" s="232"/>
      <c r="M2054" s="181">
        <f t="shared" si="317"/>
        <v>0</v>
      </c>
      <c r="N2054" s="181">
        <f>IF(H2054="",0,H2054*I2054*'Avoided Water Savings Cost'!$C$16)</f>
        <v>0</v>
      </c>
      <c r="O2054" s="545">
        <f>IF(C2054="",0,IF($B$3="NYSEG",C2054/(1-'Avoided Electric Costs 2020'!$W$21),IF($B$3="RG&amp;E",C2054/(1-'Avoided Electric Costs 2020'!$X$21),"")))</f>
        <v>0</v>
      </c>
      <c r="P2054" s="546">
        <f>IF(D2054="",0,IF($B$3="NYSEG",D2054/(1-'Avoided Electric Costs 2020'!$W$21),IF($B$3="RG&amp;E",D2054/(1-'Avoided Electric Costs 2020'!$X$21),"")))</f>
        <v>0</v>
      </c>
      <c r="Q2054" s="546">
        <f>IF(E2054="",0,IF($B$3="NYSEG",E2054/(1-'Avoided Natural Gas Costs 2020'!$J$34),IF($B$3="RG&amp;E",E2054/(1-'Avoided Natural Gas Costs 2020'!$K$34),"")))</f>
        <v>0</v>
      </c>
      <c r="R2054" s="233" t="str">
        <f>IFERROR(IF(P2054*'BCA Inputs'!$C$1+Q2054*'BCA Inputs'!$C$2+F2054*'BCA Inputs'!$C$2+G2054*'BCA Inputs'!$C$2=0,"",P2054*'BCA Inputs'!$C$1+Q2054*'BCA Inputs'!$C$2+F2054*'BCA Inputs'!$C$2+G2054*'BCA Inputs'!$C$2),"")</f>
        <v/>
      </c>
      <c r="S2054" s="181" t="str">
        <f t="shared" si="310"/>
        <v/>
      </c>
      <c r="T2054" s="181" t="str">
        <f>IFERROR(IF($B$3="NYSEG",(INDEX('BCA Inputs'!$N$14:$N$54,MATCH(I2054,'BCA Inputs'!$M$14:$M$54,0))*P2054+INDEX('BCA Inputs'!$O$14:$O$54,MATCH(I2054,'BCA Inputs'!$M$14:$M$54,0))*O2054+INDEX('BCA Inputs'!P:P,MATCH(I2054,'BCA Inputs'!M:M,0))*Q2054+INDEX('BCA Inputs'!Q:Q,MATCH(I2054,'BCA Inputs'!M:M,0))*F2054+INDEX('BCA Inputs'!R:R,MATCH(I2054,'BCA Inputs'!M:M,0))*G2054)+L2054+N2054,IF($B$3="RG&amp;E",(INDEX('BCA Inputs'!$AX$14:$AX$54,MATCH(I2054,'BCA Inputs'!$AW$14:$AW$54,0))*P2054+INDEX('BCA Inputs'!$AY$14:$AY$54,MATCH(I2054,'BCA Inputs'!$AW$14:$AW$54,0))*O2054+INDEX('BCA Inputs'!$AZ$14:$AZ$54,MATCH(I2054,'BCA Inputs'!$AW$14:$AW$54,0))*Q2054+INDEX('BCA Inputs'!$BA$14:$BA$54,MATCH(I2054,'BCA Inputs'!$AW$14:$AW$54,0))*F2054+INDEX('BCA Inputs'!$BB$14:$BB$54,MATCH(I2054,'BCA Inputs'!$AW$14:$AW$54,0))*G2054)+L2054+N2054,"")),"")</f>
        <v/>
      </c>
      <c r="U2054" s="234" t="str">
        <f t="shared" si="311"/>
        <v/>
      </c>
      <c r="V2054" s="234" t="str">
        <f t="shared" si="312"/>
        <v/>
      </c>
      <c r="W2054" s="234" t="str">
        <f t="shared" si="313"/>
        <v/>
      </c>
      <c r="Y2054" s="235" t="str">
        <f t="shared" si="314"/>
        <v/>
      </c>
      <c r="Z2054" s="236" t="str">
        <f>IFERROR(IF($B$3="NYSEG",INDEX('BCA Inputs'!$X$14:$X$54,MATCH(I2054,'BCA Inputs'!$M$14:$M$54,0))*P2054+INDEX('BCA Inputs'!$Y$14:$Y$54,MATCH(I2054,'BCA Inputs'!$M$14:$M$54,0))*O2054+INDEX('BCA Inputs'!$Z$14:$Z$54,MATCH(I2054,'BCA Inputs'!$M$14:$M$54,0))*Q2054+INDEX('BCA Inputs'!$AA$14:$AA$54,MATCH(I2054,'BCA Inputs'!$M$14:$M$54,0))*F2054+INDEX('BCA Inputs'!$AB$14:$AB$54,MATCH(I2054,'BCA Inputs'!$M$14:$M$54,0))*G2054,IF($B$3="RG&amp;E",INDEX('BCA Inputs'!$BG$14:$BG$54,MATCH(I2054,'BCA Inputs'!$AW$14:$AW$54,0))*P2054+INDEX('BCA Inputs'!$BH$14:$BH$54,MATCH(I2054,'BCA Inputs'!$AW$14:$AW$54,0))*O2054+INDEX('BCA Inputs'!$BI$14:$BI$54,MATCH(I2054,'BCA Inputs'!$AW$14:$AW$54,0))*Q2054+INDEX('BCA Inputs'!$BJ$14:$BJ$54,MATCH(I2054,'BCA Inputs'!$AW$14:$AW$54,0))*F2054+INDEX('BCA Inputs'!$BK$14:$BK$54,MATCH(I2054,'BCA Inputs'!$AW$14:$AW$54,0))*G2054,"")),"")</f>
        <v/>
      </c>
      <c r="AA2054" s="237" t="str">
        <f t="shared" si="315"/>
        <v/>
      </c>
      <c r="AC2054" s="238" t="str">
        <f>IFERROR((K2054+R2054)+IF($B$3="NYSEG",INDEX('BCA Inputs'!$AI$14:$AI$54,MATCH(I2054,'BCA Inputs'!$M$14:$M$54,0))*P2054+INDEX('BCA Inputs'!$AJ$14:$AJ$54,MATCH(I2054,'BCA Inputs'!$M$14:$M$54,0))*Q2054,IF($B$3="RG&amp;E",INDEX('BCA Inputs'!$BR$14:$BR$54,MATCH(I2054,'BCA Inputs'!$AW$14:$AW$54,0))*P2054+INDEX('BCA Inputs'!$BS$14:$BS$54,MATCH(I2054,'BCA Inputs'!$AW$14:$AW$54,0))*Q2054,"")),"")</f>
        <v/>
      </c>
      <c r="AD2054" s="181" t="str">
        <f>IFERROR(IF($B$3="NYSEG",INDEX('BCA Inputs'!$AD$14:$AD$54,MATCH(I2054,'BCA Inputs'!$M$14:$M$54,0))*P2054+INDEX('BCA Inputs'!$AE$14:$AE$54,MATCH(I2054,'BCA Inputs'!$M$14:$M$54,0))*O2054+INDEX('BCA Inputs'!$AF$14:$AF$54,MATCH(I2054,'BCA Inputs'!$M$14:$M$54,0))*Q2054+INDEX('BCA Inputs'!$AG$14:$AG$54,MATCH(I2054,'BCA Inputs'!$M$14:$M$54,0))*F2054+INDEX('BCA Inputs'!$AH$14:$AH$54,MATCH(I2054,'BCA Inputs'!$M$14:$M$54,0))*G2054,IF($B$3="RG&amp;E",INDEX('BCA Inputs'!$BM$14:$BM$54,MATCH(I2054,'BCA Inputs'!$AW$14:$AW$54,0))*P2054+INDEX('BCA Inputs'!$BN$14:$BN$54,MATCH(I2054,'BCA Inputs'!$AW$14:$AW$54,0))*O2054+INDEX('BCA Inputs'!$BO$14:$BO$54,MATCH(I2054,'BCA Inputs'!$AW$14:$AW$54,0))*Q2054+INDEX('BCA Inputs'!$BP$14:$BP$54,MATCH(I2054,'BCA Inputs'!$AW$14:$AW$54,0))*F2054+INDEX('BCA Inputs'!$BQ$14:$BQ$54,MATCH(I2054,'BCA Inputs'!$AW$14:$AW$54,0))*G2054,"")),"")</f>
        <v/>
      </c>
      <c r="AE2054" s="237" t="str">
        <f t="shared" si="316"/>
        <v/>
      </c>
      <c r="AF2054" s="198">
        <f t="shared" si="318"/>
        <v>0</v>
      </c>
      <c r="AG2054" s="239">
        <f t="shared" si="319"/>
        <v>0</v>
      </c>
    </row>
    <row r="2055" spans="1:33">
      <c r="A2055" s="228"/>
      <c r="B2055" s="176"/>
      <c r="C2055" s="229"/>
      <c r="D2055" s="230"/>
      <c r="E2055" s="230"/>
      <c r="F2055" s="230"/>
      <c r="G2055" s="230"/>
      <c r="H2055" s="231"/>
      <c r="I2055" s="231"/>
      <c r="J2055" s="232"/>
      <c r="K2055" s="232"/>
      <c r="L2055" s="232"/>
      <c r="M2055" s="181">
        <f t="shared" si="317"/>
        <v>0</v>
      </c>
      <c r="N2055" s="181">
        <f>IF(H2055="",0,H2055*I2055*'Avoided Water Savings Cost'!$C$16)</f>
        <v>0</v>
      </c>
      <c r="O2055" s="545">
        <f>IF(C2055="",0,IF($B$3="NYSEG",C2055/(1-'Avoided Electric Costs 2020'!$W$21),IF($B$3="RG&amp;E",C2055/(1-'Avoided Electric Costs 2020'!$X$21),"")))</f>
        <v>0</v>
      </c>
      <c r="P2055" s="546">
        <f>IF(D2055="",0,IF($B$3="NYSEG",D2055/(1-'Avoided Electric Costs 2020'!$W$21),IF($B$3="RG&amp;E",D2055/(1-'Avoided Electric Costs 2020'!$X$21),"")))</f>
        <v>0</v>
      </c>
      <c r="Q2055" s="546">
        <f>IF(E2055="",0,IF($B$3="NYSEG",E2055/(1-'Avoided Natural Gas Costs 2020'!$J$34),IF($B$3="RG&amp;E",E2055/(1-'Avoided Natural Gas Costs 2020'!$K$34),"")))</f>
        <v>0</v>
      </c>
      <c r="R2055" s="233" t="str">
        <f>IFERROR(IF(P2055*'BCA Inputs'!$C$1+Q2055*'BCA Inputs'!$C$2+F2055*'BCA Inputs'!$C$2+G2055*'BCA Inputs'!$C$2=0,"",P2055*'BCA Inputs'!$C$1+Q2055*'BCA Inputs'!$C$2+F2055*'BCA Inputs'!$C$2+G2055*'BCA Inputs'!$C$2),"")</f>
        <v/>
      </c>
      <c r="S2055" s="181" t="str">
        <f t="shared" si="310"/>
        <v/>
      </c>
      <c r="T2055" s="181" t="str">
        <f>IFERROR(IF($B$3="NYSEG",(INDEX('BCA Inputs'!$N$14:$N$54,MATCH(I2055,'BCA Inputs'!$M$14:$M$54,0))*P2055+INDEX('BCA Inputs'!$O$14:$O$54,MATCH(I2055,'BCA Inputs'!$M$14:$M$54,0))*O2055+INDEX('BCA Inputs'!P:P,MATCH(I2055,'BCA Inputs'!M:M,0))*Q2055+INDEX('BCA Inputs'!Q:Q,MATCH(I2055,'BCA Inputs'!M:M,0))*F2055+INDEX('BCA Inputs'!R:R,MATCH(I2055,'BCA Inputs'!M:M,0))*G2055)+L2055+N2055,IF($B$3="RG&amp;E",(INDEX('BCA Inputs'!$AX$14:$AX$54,MATCH(I2055,'BCA Inputs'!$AW$14:$AW$54,0))*P2055+INDEX('BCA Inputs'!$AY$14:$AY$54,MATCH(I2055,'BCA Inputs'!$AW$14:$AW$54,0))*O2055+INDEX('BCA Inputs'!$AZ$14:$AZ$54,MATCH(I2055,'BCA Inputs'!$AW$14:$AW$54,0))*Q2055+INDEX('BCA Inputs'!$BA$14:$BA$54,MATCH(I2055,'BCA Inputs'!$AW$14:$AW$54,0))*F2055+INDEX('BCA Inputs'!$BB$14:$BB$54,MATCH(I2055,'BCA Inputs'!$AW$14:$AW$54,0))*G2055)+L2055+N2055,"")),"")</f>
        <v/>
      </c>
      <c r="U2055" s="234" t="str">
        <f t="shared" si="311"/>
        <v/>
      </c>
      <c r="V2055" s="234" t="str">
        <f t="shared" si="312"/>
        <v/>
      </c>
      <c r="W2055" s="234" t="str">
        <f t="shared" si="313"/>
        <v/>
      </c>
      <c r="Y2055" s="235" t="str">
        <f t="shared" si="314"/>
        <v/>
      </c>
      <c r="Z2055" s="236" t="str">
        <f>IFERROR(IF($B$3="NYSEG",INDEX('BCA Inputs'!$X$14:$X$54,MATCH(I2055,'BCA Inputs'!$M$14:$M$54,0))*P2055+INDEX('BCA Inputs'!$Y$14:$Y$54,MATCH(I2055,'BCA Inputs'!$M$14:$M$54,0))*O2055+INDEX('BCA Inputs'!$Z$14:$Z$54,MATCH(I2055,'BCA Inputs'!$M$14:$M$54,0))*Q2055+INDEX('BCA Inputs'!$AA$14:$AA$54,MATCH(I2055,'BCA Inputs'!$M$14:$M$54,0))*F2055+INDEX('BCA Inputs'!$AB$14:$AB$54,MATCH(I2055,'BCA Inputs'!$M$14:$M$54,0))*G2055,IF($B$3="RG&amp;E",INDEX('BCA Inputs'!$BG$14:$BG$54,MATCH(I2055,'BCA Inputs'!$AW$14:$AW$54,0))*P2055+INDEX('BCA Inputs'!$BH$14:$BH$54,MATCH(I2055,'BCA Inputs'!$AW$14:$AW$54,0))*O2055+INDEX('BCA Inputs'!$BI$14:$BI$54,MATCH(I2055,'BCA Inputs'!$AW$14:$AW$54,0))*Q2055+INDEX('BCA Inputs'!$BJ$14:$BJ$54,MATCH(I2055,'BCA Inputs'!$AW$14:$AW$54,0))*F2055+INDEX('BCA Inputs'!$BK$14:$BK$54,MATCH(I2055,'BCA Inputs'!$AW$14:$AW$54,0))*G2055,"")),"")</f>
        <v/>
      </c>
      <c r="AA2055" s="237" t="str">
        <f t="shared" si="315"/>
        <v/>
      </c>
      <c r="AC2055" s="238" t="str">
        <f>IFERROR((K2055+R2055)+IF($B$3="NYSEG",INDEX('BCA Inputs'!$AI$14:$AI$54,MATCH(I2055,'BCA Inputs'!$M$14:$M$54,0))*P2055+INDEX('BCA Inputs'!$AJ$14:$AJ$54,MATCH(I2055,'BCA Inputs'!$M$14:$M$54,0))*Q2055,IF($B$3="RG&amp;E",INDEX('BCA Inputs'!$BR$14:$BR$54,MATCH(I2055,'BCA Inputs'!$AW$14:$AW$54,0))*P2055+INDEX('BCA Inputs'!$BS$14:$BS$54,MATCH(I2055,'BCA Inputs'!$AW$14:$AW$54,0))*Q2055,"")),"")</f>
        <v/>
      </c>
      <c r="AD2055" s="181" t="str">
        <f>IFERROR(IF($B$3="NYSEG",INDEX('BCA Inputs'!$AD$14:$AD$54,MATCH(I2055,'BCA Inputs'!$M$14:$M$54,0))*P2055+INDEX('BCA Inputs'!$AE$14:$AE$54,MATCH(I2055,'BCA Inputs'!$M$14:$M$54,0))*O2055+INDEX('BCA Inputs'!$AF$14:$AF$54,MATCH(I2055,'BCA Inputs'!$M$14:$M$54,0))*Q2055+INDEX('BCA Inputs'!$AG$14:$AG$54,MATCH(I2055,'BCA Inputs'!$M$14:$M$54,0))*F2055+INDEX('BCA Inputs'!$AH$14:$AH$54,MATCH(I2055,'BCA Inputs'!$M$14:$M$54,0))*G2055,IF($B$3="RG&amp;E",INDEX('BCA Inputs'!$BM$14:$BM$54,MATCH(I2055,'BCA Inputs'!$AW$14:$AW$54,0))*P2055+INDEX('BCA Inputs'!$BN$14:$BN$54,MATCH(I2055,'BCA Inputs'!$AW$14:$AW$54,0))*O2055+INDEX('BCA Inputs'!$BO$14:$BO$54,MATCH(I2055,'BCA Inputs'!$AW$14:$AW$54,0))*Q2055+INDEX('BCA Inputs'!$BP$14:$BP$54,MATCH(I2055,'BCA Inputs'!$AW$14:$AW$54,0))*F2055+INDEX('BCA Inputs'!$BQ$14:$BQ$54,MATCH(I2055,'BCA Inputs'!$AW$14:$AW$54,0))*G2055,"")),"")</f>
        <v/>
      </c>
      <c r="AE2055" s="237" t="str">
        <f t="shared" si="316"/>
        <v/>
      </c>
      <c r="AF2055" s="198">
        <f t="shared" si="318"/>
        <v>0</v>
      </c>
      <c r="AG2055" s="239">
        <f t="shared" si="319"/>
        <v>0</v>
      </c>
    </row>
    <row r="2056" spans="1:33">
      <c r="A2056" s="228"/>
      <c r="B2056" s="176"/>
      <c r="C2056" s="229"/>
      <c r="D2056" s="230"/>
      <c r="E2056" s="230"/>
      <c r="F2056" s="230"/>
      <c r="G2056" s="230"/>
      <c r="H2056" s="231"/>
      <c r="I2056" s="231"/>
      <c r="J2056" s="232"/>
      <c r="K2056" s="232"/>
      <c r="L2056" s="232"/>
      <c r="M2056" s="181">
        <f t="shared" si="317"/>
        <v>0</v>
      </c>
      <c r="N2056" s="181">
        <f>IF(H2056="",0,H2056*I2056*'Avoided Water Savings Cost'!$C$16)</f>
        <v>0</v>
      </c>
      <c r="O2056" s="545">
        <f>IF(C2056="",0,IF($B$3="NYSEG",C2056/(1-'Avoided Electric Costs 2020'!$W$21),IF($B$3="RG&amp;E",C2056/(1-'Avoided Electric Costs 2020'!$X$21),"")))</f>
        <v>0</v>
      </c>
      <c r="P2056" s="546">
        <f>IF(D2056="",0,IF($B$3="NYSEG",D2056/(1-'Avoided Electric Costs 2020'!$W$21),IF($B$3="RG&amp;E",D2056/(1-'Avoided Electric Costs 2020'!$X$21),"")))</f>
        <v>0</v>
      </c>
      <c r="Q2056" s="546">
        <f>IF(E2056="",0,IF($B$3="NYSEG",E2056/(1-'Avoided Natural Gas Costs 2020'!$J$34),IF($B$3="RG&amp;E",E2056/(1-'Avoided Natural Gas Costs 2020'!$K$34),"")))</f>
        <v>0</v>
      </c>
      <c r="R2056" s="233" t="str">
        <f>IFERROR(IF(P2056*'BCA Inputs'!$C$1+Q2056*'BCA Inputs'!$C$2+F2056*'BCA Inputs'!$C$2+G2056*'BCA Inputs'!$C$2=0,"",P2056*'BCA Inputs'!$C$1+Q2056*'BCA Inputs'!$C$2+F2056*'BCA Inputs'!$C$2+G2056*'BCA Inputs'!$C$2),"")</f>
        <v/>
      </c>
      <c r="S2056" s="181" t="str">
        <f t="shared" si="310"/>
        <v/>
      </c>
      <c r="T2056" s="181" t="str">
        <f>IFERROR(IF($B$3="NYSEG",(INDEX('BCA Inputs'!$N$14:$N$54,MATCH(I2056,'BCA Inputs'!$M$14:$M$54,0))*P2056+INDEX('BCA Inputs'!$O$14:$O$54,MATCH(I2056,'BCA Inputs'!$M$14:$M$54,0))*O2056+INDEX('BCA Inputs'!P:P,MATCH(I2056,'BCA Inputs'!M:M,0))*Q2056+INDEX('BCA Inputs'!Q:Q,MATCH(I2056,'BCA Inputs'!M:M,0))*F2056+INDEX('BCA Inputs'!R:R,MATCH(I2056,'BCA Inputs'!M:M,0))*G2056)+L2056+N2056,IF($B$3="RG&amp;E",(INDEX('BCA Inputs'!$AX$14:$AX$54,MATCH(I2056,'BCA Inputs'!$AW$14:$AW$54,0))*P2056+INDEX('BCA Inputs'!$AY$14:$AY$54,MATCH(I2056,'BCA Inputs'!$AW$14:$AW$54,0))*O2056+INDEX('BCA Inputs'!$AZ$14:$AZ$54,MATCH(I2056,'BCA Inputs'!$AW$14:$AW$54,0))*Q2056+INDEX('BCA Inputs'!$BA$14:$BA$54,MATCH(I2056,'BCA Inputs'!$AW$14:$AW$54,0))*F2056+INDEX('BCA Inputs'!$BB$14:$BB$54,MATCH(I2056,'BCA Inputs'!$AW$14:$AW$54,0))*G2056)+L2056+N2056,"")),"")</f>
        <v/>
      </c>
      <c r="U2056" s="234" t="str">
        <f t="shared" si="311"/>
        <v/>
      </c>
      <c r="V2056" s="234" t="str">
        <f t="shared" si="312"/>
        <v/>
      </c>
      <c r="W2056" s="234" t="str">
        <f t="shared" si="313"/>
        <v/>
      </c>
      <c r="Y2056" s="235" t="str">
        <f t="shared" si="314"/>
        <v/>
      </c>
      <c r="Z2056" s="236" t="str">
        <f>IFERROR(IF($B$3="NYSEG",INDEX('BCA Inputs'!$X$14:$X$54,MATCH(I2056,'BCA Inputs'!$M$14:$M$54,0))*P2056+INDEX('BCA Inputs'!$Y$14:$Y$54,MATCH(I2056,'BCA Inputs'!$M$14:$M$54,0))*O2056+INDEX('BCA Inputs'!$Z$14:$Z$54,MATCH(I2056,'BCA Inputs'!$M$14:$M$54,0))*Q2056+INDEX('BCA Inputs'!$AA$14:$AA$54,MATCH(I2056,'BCA Inputs'!$M$14:$M$54,0))*F2056+INDEX('BCA Inputs'!$AB$14:$AB$54,MATCH(I2056,'BCA Inputs'!$M$14:$M$54,0))*G2056,IF($B$3="RG&amp;E",INDEX('BCA Inputs'!$BG$14:$BG$54,MATCH(I2056,'BCA Inputs'!$AW$14:$AW$54,0))*P2056+INDEX('BCA Inputs'!$BH$14:$BH$54,MATCH(I2056,'BCA Inputs'!$AW$14:$AW$54,0))*O2056+INDEX('BCA Inputs'!$BI$14:$BI$54,MATCH(I2056,'BCA Inputs'!$AW$14:$AW$54,0))*Q2056+INDEX('BCA Inputs'!$BJ$14:$BJ$54,MATCH(I2056,'BCA Inputs'!$AW$14:$AW$54,0))*F2056+INDEX('BCA Inputs'!$BK$14:$BK$54,MATCH(I2056,'BCA Inputs'!$AW$14:$AW$54,0))*G2056,"")),"")</f>
        <v/>
      </c>
      <c r="AA2056" s="237" t="str">
        <f t="shared" si="315"/>
        <v/>
      </c>
      <c r="AC2056" s="238" t="str">
        <f>IFERROR((K2056+R2056)+IF($B$3="NYSEG",INDEX('BCA Inputs'!$AI$14:$AI$54,MATCH(I2056,'BCA Inputs'!$M$14:$M$54,0))*P2056+INDEX('BCA Inputs'!$AJ$14:$AJ$54,MATCH(I2056,'BCA Inputs'!$M$14:$M$54,0))*Q2056,IF($B$3="RG&amp;E",INDEX('BCA Inputs'!$BR$14:$BR$54,MATCH(I2056,'BCA Inputs'!$AW$14:$AW$54,0))*P2056+INDEX('BCA Inputs'!$BS$14:$BS$54,MATCH(I2056,'BCA Inputs'!$AW$14:$AW$54,0))*Q2056,"")),"")</f>
        <v/>
      </c>
      <c r="AD2056" s="181" t="str">
        <f>IFERROR(IF($B$3="NYSEG",INDEX('BCA Inputs'!$AD$14:$AD$54,MATCH(I2056,'BCA Inputs'!$M$14:$M$54,0))*P2056+INDEX('BCA Inputs'!$AE$14:$AE$54,MATCH(I2056,'BCA Inputs'!$M$14:$M$54,0))*O2056+INDEX('BCA Inputs'!$AF$14:$AF$54,MATCH(I2056,'BCA Inputs'!$M$14:$M$54,0))*Q2056+INDEX('BCA Inputs'!$AG$14:$AG$54,MATCH(I2056,'BCA Inputs'!$M$14:$M$54,0))*F2056+INDEX('BCA Inputs'!$AH$14:$AH$54,MATCH(I2056,'BCA Inputs'!$M$14:$M$54,0))*G2056,IF($B$3="RG&amp;E",INDEX('BCA Inputs'!$BM$14:$BM$54,MATCH(I2056,'BCA Inputs'!$AW$14:$AW$54,0))*P2056+INDEX('BCA Inputs'!$BN$14:$BN$54,MATCH(I2056,'BCA Inputs'!$AW$14:$AW$54,0))*O2056+INDEX('BCA Inputs'!$BO$14:$BO$54,MATCH(I2056,'BCA Inputs'!$AW$14:$AW$54,0))*Q2056+INDEX('BCA Inputs'!$BP$14:$BP$54,MATCH(I2056,'BCA Inputs'!$AW$14:$AW$54,0))*F2056+INDEX('BCA Inputs'!$BQ$14:$BQ$54,MATCH(I2056,'BCA Inputs'!$AW$14:$AW$54,0))*G2056,"")),"")</f>
        <v/>
      </c>
      <c r="AE2056" s="237" t="str">
        <f t="shared" si="316"/>
        <v/>
      </c>
      <c r="AF2056" s="198">
        <f t="shared" si="318"/>
        <v>0</v>
      </c>
      <c r="AG2056" s="239">
        <f t="shared" si="319"/>
        <v>0</v>
      </c>
    </row>
    <row r="2057" spans="1:33">
      <c r="A2057" s="228"/>
      <c r="B2057" s="176"/>
      <c r="C2057" s="229"/>
      <c r="D2057" s="230"/>
      <c r="E2057" s="230"/>
      <c r="F2057" s="230"/>
      <c r="G2057" s="230"/>
      <c r="H2057" s="231"/>
      <c r="I2057" s="231"/>
      <c r="J2057" s="232"/>
      <c r="K2057" s="232"/>
      <c r="L2057" s="232"/>
      <c r="M2057" s="181">
        <f t="shared" si="317"/>
        <v>0</v>
      </c>
      <c r="N2057" s="181">
        <f>IF(H2057="",0,H2057*I2057*'Avoided Water Savings Cost'!$C$16)</f>
        <v>0</v>
      </c>
      <c r="O2057" s="545">
        <f>IF(C2057="",0,IF($B$3="NYSEG",C2057/(1-'Avoided Electric Costs 2020'!$W$21),IF($B$3="RG&amp;E",C2057/(1-'Avoided Electric Costs 2020'!$X$21),"")))</f>
        <v>0</v>
      </c>
      <c r="P2057" s="546">
        <f>IF(D2057="",0,IF($B$3="NYSEG",D2057/(1-'Avoided Electric Costs 2020'!$W$21),IF($B$3="RG&amp;E",D2057/(1-'Avoided Electric Costs 2020'!$X$21),"")))</f>
        <v>0</v>
      </c>
      <c r="Q2057" s="546">
        <f>IF(E2057="",0,IF($B$3="NYSEG",E2057/(1-'Avoided Natural Gas Costs 2020'!$J$34),IF($B$3="RG&amp;E",E2057/(1-'Avoided Natural Gas Costs 2020'!$K$34),"")))</f>
        <v>0</v>
      </c>
      <c r="R2057" s="233" t="str">
        <f>IFERROR(IF(P2057*'BCA Inputs'!$C$1+Q2057*'BCA Inputs'!$C$2+F2057*'BCA Inputs'!$C$2+G2057*'BCA Inputs'!$C$2=0,"",P2057*'BCA Inputs'!$C$1+Q2057*'BCA Inputs'!$C$2+F2057*'BCA Inputs'!$C$2+G2057*'BCA Inputs'!$C$2),"")</f>
        <v/>
      </c>
      <c r="S2057" s="181" t="str">
        <f t="shared" si="310"/>
        <v/>
      </c>
      <c r="T2057" s="181" t="str">
        <f>IFERROR(IF($B$3="NYSEG",(INDEX('BCA Inputs'!$N$14:$N$54,MATCH(I2057,'BCA Inputs'!$M$14:$M$54,0))*P2057+INDEX('BCA Inputs'!$O$14:$O$54,MATCH(I2057,'BCA Inputs'!$M$14:$M$54,0))*O2057+INDEX('BCA Inputs'!P:P,MATCH(I2057,'BCA Inputs'!M:M,0))*Q2057+INDEX('BCA Inputs'!Q:Q,MATCH(I2057,'BCA Inputs'!M:M,0))*F2057+INDEX('BCA Inputs'!R:R,MATCH(I2057,'BCA Inputs'!M:M,0))*G2057)+L2057+N2057,IF($B$3="RG&amp;E",(INDEX('BCA Inputs'!$AX$14:$AX$54,MATCH(I2057,'BCA Inputs'!$AW$14:$AW$54,0))*P2057+INDEX('BCA Inputs'!$AY$14:$AY$54,MATCH(I2057,'BCA Inputs'!$AW$14:$AW$54,0))*O2057+INDEX('BCA Inputs'!$AZ$14:$AZ$54,MATCH(I2057,'BCA Inputs'!$AW$14:$AW$54,0))*Q2057+INDEX('BCA Inputs'!$BA$14:$BA$54,MATCH(I2057,'BCA Inputs'!$AW$14:$AW$54,0))*F2057+INDEX('BCA Inputs'!$BB$14:$BB$54,MATCH(I2057,'BCA Inputs'!$AW$14:$AW$54,0))*G2057)+L2057+N2057,"")),"")</f>
        <v/>
      </c>
      <c r="U2057" s="234" t="str">
        <f t="shared" si="311"/>
        <v/>
      </c>
      <c r="V2057" s="234" t="str">
        <f t="shared" si="312"/>
        <v/>
      </c>
      <c r="W2057" s="234" t="str">
        <f t="shared" si="313"/>
        <v/>
      </c>
      <c r="Y2057" s="235" t="str">
        <f t="shared" si="314"/>
        <v/>
      </c>
      <c r="Z2057" s="236" t="str">
        <f>IFERROR(IF($B$3="NYSEG",INDEX('BCA Inputs'!$X$14:$X$54,MATCH(I2057,'BCA Inputs'!$M$14:$M$54,0))*P2057+INDEX('BCA Inputs'!$Y$14:$Y$54,MATCH(I2057,'BCA Inputs'!$M$14:$M$54,0))*O2057+INDEX('BCA Inputs'!$Z$14:$Z$54,MATCH(I2057,'BCA Inputs'!$M$14:$M$54,0))*Q2057+INDEX('BCA Inputs'!$AA$14:$AA$54,MATCH(I2057,'BCA Inputs'!$M$14:$M$54,0))*F2057+INDEX('BCA Inputs'!$AB$14:$AB$54,MATCH(I2057,'BCA Inputs'!$M$14:$M$54,0))*G2057,IF($B$3="RG&amp;E",INDEX('BCA Inputs'!$BG$14:$BG$54,MATCH(I2057,'BCA Inputs'!$AW$14:$AW$54,0))*P2057+INDEX('BCA Inputs'!$BH$14:$BH$54,MATCH(I2057,'BCA Inputs'!$AW$14:$AW$54,0))*O2057+INDEX('BCA Inputs'!$BI$14:$BI$54,MATCH(I2057,'BCA Inputs'!$AW$14:$AW$54,0))*Q2057+INDEX('BCA Inputs'!$BJ$14:$BJ$54,MATCH(I2057,'BCA Inputs'!$AW$14:$AW$54,0))*F2057+INDEX('BCA Inputs'!$BK$14:$BK$54,MATCH(I2057,'BCA Inputs'!$AW$14:$AW$54,0))*G2057,"")),"")</f>
        <v/>
      </c>
      <c r="AA2057" s="237" t="str">
        <f t="shared" si="315"/>
        <v/>
      </c>
      <c r="AC2057" s="238" t="str">
        <f>IFERROR((K2057+R2057)+IF($B$3="NYSEG",INDEX('BCA Inputs'!$AI$14:$AI$54,MATCH(I2057,'BCA Inputs'!$M$14:$M$54,0))*P2057+INDEX('BCA Inputs'!$AJ$14:$AJ$54,MATCH(I2057,'BCA Inputs'!$M$14:$M$54,0))*Q2057,IF($B$3="RG&amp;E",INDEX('BCA Inputs'!$BR$14:$BR$54,MATCH(I2057,'BCA Inputs'!$AW$14:$AW$54,0))*P2057+INDEX('BCA Inputs'!$BS$14:$BS$54,MATCH(I2057,'BCA Inputs'!$AW$14:$AW$54,0))*Q2057,"")),"")</f>
        <v/>
      </c>
      <c r="AD2057" s="181" t="str">
        <f>IFERROR(IF($B$3="NYSEG",INDEX('BCA Inputs'!$AD$14:$AD$54,MATCH(I2057,'BCA Inputs'!$M$14:$M$54,0))*P2057+INDEX('BCA Inputs'!$AE$14:$AE$54,MATCH(I2057,'BCA Inputs'!$M$14:$M$54,0))*O2057+INDEX('BCA Inputs'!$AF$14:$AF$54,MATCH(I2057,'BCA Inputs'!$M$14:$M$54,0))*Q2057+INDEX('BCA Inputs'!$AG$14:$AG$54,MATCH(I2057,'BCA Inputs'!$M$14:$M$54,0))*F2057+INDEX('BCA Inputs'!$AH$14:$AH$54,MATCH(I2057,'BCA Inputs'!$M$14:$M$54,0))*G2057,IF($B$3="RG&amp;E",INDEX('BCA Inputs'!$BM$14:$BM$54,MATCH(I2057,'BCA Inputs'!$AW$14:$AW$54,0))*P2057+INDEX('BCA Inputs'!$BN$14:$BN$54,MATCH(I2057,'BCA Inputs'!$AW$14:$AW$54,0))*O2057+INDEX('BCA Inputs'!$BO$14:$BO$54,MATCH(I2057,'BCA Inputs'!$AW$14:$AW$54,0))*Q2057+INDEX('BCA Inputs'!$BP$14:$BP$54,MATCH(I2057,'BCA Inputs'!$AW$14:$AW$54,0))*F2057+INDEX('BCA Inputs'!$BQ$14:$BQ$54,MATCH(I2057,'BCA Inputs'!$AW$14:$AW$54,0))*G2057,"")),"")</f>
        <v/>
      </c>
      <c r="AE2057" s="237" t="str">
        <f t="shared" si="316"/>
        <v/>
      </c>
      <c r="AF2057" s="198">
        <f t="shared" si="318"/>
        <v>0</v>
      </c>
      <c r="AG2057" s="239">
        <f t="shared" si="319"/>
        <v>0</v>
      </c>
    </row>
    <row r="2058" spans="1:33">
      <c r="A2058" s="228"/>
      <c r="B2058" s="176"/>
      <c r="C2058" s="229"/>
      <c r="D2058" s="230"/>
      <c r="E2058" s="230"/>
      <c r="F2058" s="230"/>
      <c r="G2058" s="230"/>
      <c r="H2058" s="231"/>
      <c r="I2058" s="231"/>
      <c r="J2058" s="232"/>
      <c r="K2058" s="232"/>
      <c r="L2058" s="232"/>
      <c r="M2058" s="181">
        <f t="shared" si="317"/>
        <v>0</v>
      </c>
      <c r="N2058" s="181">
        <f>IF(H2058="",0,H2058*I2058*'Avoided Water Savings Cost'!$C$16)</f>
        <v>0</v>
      </c>
      <c r="O2058" s="545">
        <f>IF(C2058="",0,IF($B$3="NYSEG",C2058/(1-'Avoided Electric Costs 2020'!$W$21),IF($B$3="RG&amp;E",C2058/(1-'Avoided Electric Costs 2020'!$X$21),"")))</f>
        <v>0</v>
      </c>
      <c r="P2058" s="546">
        <f>IF(D2058="",0,IF($B$3="NYSEG",D2058/(1-'Avoided Electric Costs 2020'!$W$21),IF($B$3="RG&amp;E",D2058/(1-'Avoided Electric Costs 2020'!$X$21),"")))</f>
        <v>0</v>
      </c>
      <c r="Q2058" s="546">
        <f>IF(E2058="",0,IF($B$3="NYSEG",E2058/(1-'Avoided Natural Gas Costs 2020'!$J$34),IF($B$3="RG&amp;E",E2058/(1-'Avoided Natural Gas Costs 2020'!$K$34),"")))</f>
        <v>0</v>
      </c>
      <c r="R2058" s="233" t="str">
        <f>IFERROR(IF(P2058*'BCA Inputs'!$C$1+Q2058*'BCA Inputs'!$C$2+F2058*'BCA Inputs'!$C$2+G2058*'BCA Inputs'!$C$2=0,"",P2058*'BCA Inputs'!$C$1+Q2058*'BCA Inputs'!$C$2+F2058*'BCA Inputs'!$C$2+G2058*'BCA Inputs'!$C$2),"")</f>
        <v/>
      </c>
      <c r="S2058" s="181" t="str">
        <f t="shared" si="310"/>
        <v/>
      </c>
      <c r="T2058" s="181" t="str">
        <f>IFERROR(IF($B$3="NYSEG",(INDEX('BCA Inputs'!$N$14:$N$54,MATCH(I2058,'BCA Inputs'!$M$14:$M$54,0))*P2058+INDEX('BCA Inputs'!$O$14:$O$54,MATCH(I2058,'BCA Inputs'!$M$14:$M$54,0))*O2058+INDEX('BCA Inputs'!P:P,MATCH(I2058,'BCA Inputs'!M:M,0))*Q2058+INDEX('BCA Inputs'!Q:Q,MATCH(I2058,'BCA Inputs'!M:M,0))*F2058+INDEX('BCA Inputs'!R:R,MATCH(I2058,'BCA Inputs'!M:M,0))*G2058)+L2058+N2058,IF($B$3="RG&amp;E",(INDEX('BCA Inputs'!$AX$14:$AX$54,MATCH(I2058,'BCA Inputs'!$AW$14:$AW$54,0))*P2058+INDEX('BCA Inputs'!$AY$14:$AY$54,MATCH(I2058,'BCA Inputs'!$AW$14:$AW$54,0))*O2058+INDEX('BCA Inputs'!$AZ$14:$AZ$54,MATCH(I2058,'BCA Inputs'!$AW$14:$AW$54,0))*Q2058+INDEX('BCA Inputs'!$BA$14:$BA$54,MATCH(I2058,'BCA Inputs'!$AW$14:$AW$54,0))*F2058+INDEX('BCA Inputs'!$BB$14:$BB$54,MATCH(I2058,'BCA Inputs'!$AW$14:$AW$54,0))*G2058)+L2058+N2058,"")),"")</f>
        <v/>
      </c>
      <c r="U2058" s="234" t="str">
        <f t="shared" si="311"/>
        <v/>
      </c>
      <c r="V2058" s="234" t="str">
        <f t="shared" si="312"/>
        <v/>
      </c>
      <c r="W2058" s="234" t="str">
        <f t="shared" si="313"/>
        <v/>
      </c>
      <c r="Y2058" s="235" t="str">
        <f t="shared" si="314"/>
        <v/>
      </c>
      <c r="Z2058" s="236" t="str">
        <f>IFERROR(IF($B$3="NYSEG",INDEX('BCA Inputs'!$X$14:$X$54,MATCH(I2058,'BCA Inputs'!$M$14:$M$54,0))*P2058+INDEX('BCA Inputs'!$Y$14:$Y$54,MATCH(I2058,'BCA Inputs'!$M$14:$M$54,0))*O2058+INDEX('BCA Inputs'!$Z$14:$Z$54,MATCH(I2058,'BCA Inputs'!$M$14:$M$54,0))*Q2058+INDEX('BCA Inputs'!$AA$14:$AA$54,MATCH(I2058,'BCA Inputs'!$M$14:$M$54,0))*F2058+INDEX('BCA Inputs'!$AB$14:$AB$54,MATCH(I2058,'BCA Inputs'!$M$14:$M$54,0))*G2058,IF($B$3="RG&amp;E",INDEX('BCA Inputs'!$BG$14:$BG$54,MATCH(I2058,'BCA Inputs'!$AW$14:$AW$54,0))*P2058+INDEX('BCA Inputs'!$BH$14:$BH$54,MATCH(I2058,'BCA Inputs'!$AW$14:$AW$54,0))*O2058+INDEX('BCA Inputs'!$BI$14:$BI$54,MATCH(I2058,'BCA Inputs'!$AW$14:$AW$54,0))*Q2058+INDEX('BCA Inputs'!$BJ$14:$BJ$54,MATCH(I2058,'BCA Inputs'!$AW$14:$AW$54,0))*F2058+INDEX('BCA Inputs'!$BK$14:$BK$54,MATCH(I2058,'BCA Inputs'!$AW$14:$AW$54,0))*G2058,"")),"")</f>
        <v/>
      </c>
      <c r="AA2058" s="237" t="str">
        <f t="shared" si="315"/>
        <v/>
      </c>
      <c r="AC2058" s="238" t="str">
        <f>IFERROR((K2058+R2058)+IF($B$3="NYSEG",INDEX('BCA Inputs'!$AI$14:$AI$54,MATCH(I2058,'BCA Inputs'!$M$14:$M$54,0))*P2058+INDEX('BCA Inputs'!$AJ$14:$AJ$54,MATCH(I2058,'BCA Inputs'!$M$14:$M$54,0))*Q2058,IF($B$3="RG&amp;E",INDEX('BCA Inputs'!$BR$14:$BR$54,MATCH(I2058,'BCA Inputs'!$AW$14:$AW$54,0))*P2058+INDEX('BCA Inputs'!$BS$14:$BS$54,MATCH(I2058,'BCA Inputs'!$AW$14:$AW$54,0))*Q2058,"")),"")</f>
        <v/>
      </c>
      <c r="AD2058" s="181" t="str">
        <f>IFERROR(IF($B$3="NYSEG",INDEX('BCA Inputs'!$AD$14:$AD$54,MATCH(I2058,'BCA Inputs'!$M$14:$M$54,0))*P2058+INDEX('BCA Inputs'!$AE$14:$AE$54,MATCH(I2058,'BCA Inputs'!$M$14:$M$54,0))*O2058+INDEX('BCA Inputs'!$AF$14:$AF$54,MATCH(I2058,'BCA Inputs'!$M$14:$M$54,0))*Q2058+INDEX('BCA Inputs'!$AG$14:$AG$54,MATCH(I2058,'BCA Inputs'!$M$14:$M$54,0))*F2058+INDEX('BCA Inputs'!$AH$14:$AH$54,MATCH(I2058,'BCA Inputs'!$M$14:$M$54,0))*G2058,IF($B$3="RG&amp;E",INDEX('BCA Inputs'!$BM$14:$BM$54,MATCH(I2058,'BCA Inputs'!$AW$14:$AW$54,0))*P2058+INDEX('BCA Inputs'!$BN$14:$BN$54,MATCH(I2058,'BCA Inputs'!$AW$14:$AW$54,0))*O2058+INDEX('BCA Inputs'!$BO$14:$BO$54,MATCH(I2058,'BCA Inputs'!$AW$14:$AW$54,0))*Q2058+INDEX('BCA Inputs'!$BP$14:$BP$54,MATCH(I2058,'BCA Inputs'!$AW$14:$AW$54,0))*F2058+INDEX('BCA Inputs'!$BQ$14:$BQ$54,MATCH(I2058,'BCA Inputs'!$AW$14:$AW$54,0))*G2058,"")),"")</f>
        <v/>
      </c>
      <c r="AE2058" s="237" t="str">
        <f t="shared" si="316"/>
        <v/>
      </c>
      <c r="AF2058" s="198">
        <f t="shared" si="318"/>
        <v>0</v>
      </c>
      <c r="AG2058" s="239">
        <f t="shared" si="319"/>
        <v>0</v>
      </c>
    </row>
    <row r="2059" spans="1:33">
      <c r="A2059" s="228"/>
      <c r="B2059" s="176"/>
      <c r="C2059" s="229"/>
      <c r="D2059" s="230"/>
      <c r="E2059" s="230"/>
      <c r="F2059" s="230"/>
      <c r="G2059" s="230"/>
      <c r="H2059" s="231"/>
      <c r="I2059" s="231"/>
      <c r="J2059" s="232"/>
      <c r="K2059" s="232"/>
      <c r="L2059" s="232"/>
      <c r="M2059" s="181">
        <f t="shared" si="317"/>
        <v>0</v>
      </c>
      <c r="N2059" s="181">
        <f>IF(H2059="",0,H2059*I2059*'Avoided Water Savings Cost'!$C$16)</f>
        <v>0</v>
      </c>
      <c r="O2059" s="545">
        <f>IF(C2059="",0,IF($B$3="NYSEG",C2059/(1-'Avoided Electric Costs 2020'!$W$21),IF($B$3="RG&amp;E",C2059/(1-'Avoided Electric Costs 2020'!$X$21),"")))</f>
        <v>0</v>
      </c>
      <c r="P2059" s="546">
        <f>IF(D2059="",0,IF($B$3="NYSEG",D2059/(1-'Avoided Electric Costs 2020'!$W$21),IF($B$3="RG&amp;E",D2059/(1-'Avoided Electric Costs 2020'!$X$21),"")))</f>
        <v>0</v>
      </c>
      <c r="Q2059" s="546">
        <f>IF(E2059="",0,IF($B$3="NYSEG",E2059/(1-'Avoided Natural Gas Costs 2020'!$J$34),IF($B$3="RG&amp;E",E2059/(1-'Avoided Natural Gas Costs 2020'!$K$34),"")))</f>
        <v>0</v>
      </c>
      <c r="R2059" s="233" t="str">
        <f>IFERROR(IF(P2059*'BCA Inputs'!$C$1+Q2059*'BCA Inputs'!$C$2+F2059*'BCA Inputs'!$C$2+G2059*'BCA Inputs'!$C$2=0,"",P2059*'BCA Inputs'!$C$1+Q2059*'BCA Inputs'!$C$2+F2059*'BCA Inputs'!$C$2+G2059*'BCA Inputs'!$C$2),"")</f>
        <v/>
      </c>
      <c r="S2059" s="181" t="str">
        <f t="shared" si="310"/>
        <v/>
      </c>
      <c r="T2059" s="181" t="str">
        <f>IFERROR(IF($B$3="NYSEG",(INDEX('BCA Inputs'!$N$14:$N$54,MATCH(I2059,'BCA Inputs'!$M$14:$M$54,0))*P2059+INDEX('BCA Inputs'!$O$14:$O$54,MATCH(I2059,'BCA Inputs'!$M$14:$M$54,0))*O2059+INDEX('BCA Inputs'!P:P,MATCH(I2059,'BCA Inputs'!M:M,0))*Q2059+INDEX('BCA Inputs'!Q:Q,MATCH(I2059,'BCA Inputs'!M:M,0))*F2059+INDEX('BCA Inputs'!R:R,MATCH(I2059,'BCA Inputs'!M:M,0))*G2059)+L2059+N2059,IF($B$3="RG&amp;E",(INDEX('BCA Inputs'!$AX$14:$AX$54,MATCH(I2059,'BCA Inputs'!$AW$14:$AW$54,0))*P2059+INDEX('BCA Inputs'!$AY$14:$AY$54,MATCH(I2059,'BCA Inputs'!$AW$14:$AW$54,0))*O2059+INDEX('BCA Inputs'!$AZ$14:$AZ$54,MATCH(I2059,'BCA Inputs'!$AW$14:$AW$54,0))*Q2059+INDEX('BCA Inputs'!$BA$14:$BA$54,MATCH(I2059,'BCA Inputs'!$AW$14:$AW$54,0))*F2059+INDEX('BCA Inputs'!$BB$14:$BB$54,MATCH(I2059,'BCA Inputs'!$AW$14:$AW$54,0))*G2059)+L2059+N2059,"")),"")</f>
        <v/>
      </c>
      <c r="U2059" s="234" t="str">
        <f t="shared" si="311"/>
        <v/>
      </c>
      <c r="V2059" s="234" t="str">
        <f t="shared" si="312"/>
        <v/>
      </c>
      <c r="W2059" s="234" t="str">
        <f t="shared" si="313"/>
        <v/>
      </c>
      <c r="Y2059" s="235" t="str">
        <f t="shared" si="314"/>
        <v/>
      </c>
      <c r="Z2059" s="236" t="str">
        <f>IFERROR(IF($B$3="NYSEG",INDEX('BCA Inputs'!$X$14:$X$54,MATCH(I2059,'BCA Inputs'!$M$14:$M$54,0))*P2059+INDEX('BCA Inputs'!$Y$14:$Y$54,MATCH(I2059,'BCA Inputs'!$M$14:$M$54,0))*O2059+INDEX('BCA Inputs'!$Z$14:$Z$54,MATCH(I2059,'BCA Inputs'!$M$14:$M$54,0))*Q2059+INDEX('BCA Inputs'!$AA$14:$AA$54,MATCH(I2059,'BCA Inputs'!$M$14:$M$54,0))*F2059+INDEX('BCA Inputs'!$AB$14:$AB$54,MATCH(I2059,'BCA Inputs'!$M$14:$M$54,0))*G2059,IF($B$3="RG&amp;E",INDEX('BCA Inputs'!$BG$14:$BG$54,MATCH(I2059,'BCA Inputs'!$AW$14:$AW$54,0))*P2059+INDEX('BCA Inputs'!$BH$14:$BH$54,MATCH(I2059,'BCA Inputs'!$AW$14:$AW$54,0))*O2059+INDEX('BCA Inputs'!$BI$14:$BI$54,MATCH(I2059,'BCA Inputs'!$AW$14:$AW$54,0))*Q2059+INDEX('BCA Inputs'!$BJ$14:$BJ$54,MATCH(I2059,'BCA Inputs'!$AW$14:$AW$54,0))*F2059+INDEX('BCA Inputs'!$BK$14:$BK$54,MATCH(I2059,'BCA Inputs'!$AW$14:$AW$54,0))*G2059,"")),"")</f>
        <v/>
      </c>
      <c r="AA2059" s="237" t="str">
        <f t="shared" si="315"/>
        <v/>
      </c>
      <c r="AC2059" s="238" t="str">
        <f>IFERROR((K2059+R2059)+IF($B$3="NYSEG",INDEX('BCA Inputs'!$AI$14:$AI$54,MATCH(I2059,'BCA Inputs'!$M$14:$M$54,0))*P2059+INDEX('BCA Inputs'!$AJ$14:$AJ$54,MATCH(I2059,'BCA Inputs'!$M$14:$M$54,0))*Q2059,IF($B$3="RG&amp;E",INDEX('BCA Inputs'!$BR$14:$BR$54,MATCH(I2059,'BCA Inputs'!$AW$14:$AW$54,0))*P2059+INDEX('BCA Inputs'!$BS$14:$BS$54,MATCH(I2059,'BCA Inputs'!$AW$14:$AW$54,0))*Q2059,"")),"")</f>
        <v/>
      </c>
      <c r="AD2059" s="181" t="str">
        <f>IFERROR(IF($B$3="NYSEG",INDEX('BCA Inputs'!$AD$14:$AD$54,MATCH(I2059,'BCA Inputs'!$M$14:$M$54,0))*P2059+INDEX('BCA Inputs'!$AE$14:$AE$54,MATCH(I2059,'BCA Inputs'!$M$14:$M$54,0))*O2059+INDEX('BCA Inputs'!$AF$14:$AF$54,MATCH(I2059,'BCA Inputs'!$M$14:$M$54,0))*Q2059+INDEX('BCA Inputs'!$AG$14:$AG$54,MATCH(I2059,'BCA Inputs'!$M$14:$M$54,0))*F2059+INDEX('BCA Inputs'!$AH$14:$AH$54,MATCH(I2059,'BCA Inputs'!$M$14:$M$54,0))*G2059,IF($B$3="RG&amp;E",INDEX('BCA Inputs'!$BM$14:$BM$54,MATCH(I2059,'BCA Inputs'!$AW$14:$AW$54,0))*P2059+INDEX('BCA Inputs'!$BN$14:$BN$54,MATCH(I2059,'BCA Inputs'!$AW$14:$AW$54,0))*O2059+INDEX('BCA Inputs'!$BO$14:$BO$54,MATCH(I2059,'BCA Inputs'!$AW$14:$AW$54,0))*Q2059+INDEX('BCA Inputs'!$BP$14:$BP$54,MATCH(I2059,'BCA Inputs'!$AW$14:$AW$54,0))*F2059+INDEX('BCA Inputs'!$BQ$14:$BQ$54,MATCH(I2059,'BCA Inputs'!$AW$14:$AW$54,0))*G2059,"")),"")</f>
        <v/>
      </c>
      <c r="AE2059" s="237" t="str">
        <f t="shared" si="316"/>
        <v/>
      </c>
      <c r="AF2059" s="198">
        <f t="shared" si="318"/>
        <v>0</v>
      </c>
      <c r="AG2059" s="239">
        <f t="shared" si="319"/>
        <v>0</v>
      </c>
    </row>
    <row r="2060" spans="1:33">
      <c r="A2060" s="228"/>
      <c r="B2060" s="176"/>
      <c r="C2060" s="229"/>
      <c r="D2060" s="230"/>
      <c r="E2060" s="230"/>
      <c r="F2060" s="230"/>
      <c r="G2060" s="230"/>
      <c r="H2060" s="231"/>
      <c r="I2060" s="231"/>
      <c r="J2060" s="232"/>
      <c r="K2060" s="232"/>
      <c r="L2060" s="232"/>
      <c r="M2060" s="181">
        <f t="shared" si="317"/>
        <v>0</v>
      </c>
      <c r="N2060" s="181">
        <f>IF(H2060="",0,H2060*I2060*'Avoided Water Savings Cost'!$C$16)</f>
        <v>0</v>
      </c>
      <c r="O2060" s="545">
        <f>IF(C2060="",0,IF($B$3="NYSEG",C2060/(1-'Avoided Electric Costs 2020'!$W$21),IF($B$3="RG&amp;E",C2060/(1-'Avoided Electric Costs 2020'!$X$21),"")))</f>
        <v>0</v>
      </c>
      <c r="P2060" s="546">
        <f>IF(D2060="",0,IF($B$3="NYSEG",D2060/(1-'Avoided Electric Costs 2020'!$W$21),IF($B$3="RG&amp;E",D2060/(1-'Avoided Electric Costs 2020'!$X$21),"")))</f>
        <v>0</v>
      </c>
      <c r="Q2060" s="546">
        <f>IF(E2060="",0,IF($B$3="NYSEG",E2060/(1-'Avoided Natural Gas Costs 2020'!$J$34),IF($B$3="RG&amp;E",E2060/(1-'Avoided Natural Gas Costs 2020'!$K$34),"")))</f>
        <v>0</v>
      </c>
      <c r="R2060" s="233" t="str">
        <f>IFERROR(IF(P2060*'BCA Inputs'!$C$1+Q2060*'BCA Inputs'!$C$2+F2060*'BCA Inputs'!$C$2+G2060*'BCA Inputs'!$C$2=0,"",P2060*'BCA Inputs'!$C$1+Q2060*'BCA Inputs'!$C$2+F2060*'BCA Inputs'!$C$2+G2060*'BCA Inputs'!$C$2),"")</f>
        <v/>
      </c>
      <c r="S2060" s="181" t="str">
        <f t="shared" si="310"/>
        <v/>
      </c>
      <c r="T2060" s="181" t="str">
        <f>IFERROR(IF($B$3="NYSEG",(INDEX('BCA Inputs'!$N$14:$N$54,MATCH(I2060,'BCA Inputs'!$M$14:$M$54,0))*P2060+INDEX('BCA Inputs'!$O$14:$O$54,MATCH(I2060,'BCA Inputs'!$M$14:$M$54,0))*O2060+INDEX('BCA Inputs'!P:P,MATCH(I2060,'BCA Inputs'!M:M,0))*Q2060+INDEX('BCA Inputs'!Q:Q,MATCH(I2060,'BCA Inputs'!M:M,0))*F2060+INDEX('BCA Inputs'!R:R,MATCH(I2060,'BCA Inputs'!M:M,0))*G2060)+L2060+N2060,IF($B$3="RG&amp;E",(INDEX('BCA Inputs'!$AX$14:$AX$54,MATCH(I2060,'BCA Inputs'!$AW$14:$AW$54,0))*P2060+INDEX('BCA Inputs'!$AY$14:$AY$54,MATCH(I2060,'BCA Inputs'!$AW$14:$AW$54,0))*O2060+INDEX('BCA Inputs'!$AZ$14:$AZ$54,MATCH(I2060,'BCA Inputs'!$AW$14:$AW$54,0))*Q2060+INDEX('BCA Inputs'!$BA$14:$BA$54,MATCH(I2060,'BCA Inputs'!$AW$14:$AW$54,0))*F2060+INDEX('BCA Inputs'!$BB$14:$BB$54,MATCH(I2060,'BCA Inputs'!$AW$14:$AW$54,0))*G2060)+L2060+N2060,"")),"")</f>
        <v/>
      </c>
      <c r="U2060" s="234" t="str">
        <f t="shared" si="311"/>
        <v/>
      </c>
      <c r="V2060" s="234" t="str">
        <f t="shared" si="312"/>
        <v/>
      </c>
      <c r="W2060" s="234" t="str">
        <f t="shared" si="313"/>
        <v/>
      </c>
      <c r="Y2060" s="235" t="str">
        <f t="shared" si="314"/>
        <v/>
      </c>
      <c r="Z2060" s="236" t="str">
        <f>IFERROR(IF($B$3="NYSEG",INDEX('BCA Inputs'!$X$14:$X$54,MATCH(I2060,'BCA Inputs'!$M$14:$M$54,0))*P2060+INDEX('BCA Inputs'!$Y$14:$Y$54,MATCH(I2060,'BCA Inputs'!$M$14:$M$54,0))*O2060+INDEX('BCA Inputs'!$Z$14:$Z$54,MATCH(I2060,'BCA Inputs'!$M$14:$M$54,0))*Q2060+INDEX('BCA Inputs'!$AA$14:$AA$54,MATCH(I2060,'BCA Inputs'!$M$14:$M$54,0))*F2060+INDEX('BCA Inputs'!$AB$14:$AB$54,MATCH(I2060,'BCA Inputs'!$M$14:$M$54,0))*G2060,IF($B$3="RG&amp;E",INDEX('BCA Inputs'!$BG$14:$BG$54,MATCH(I2060,'BCA Inputs'!$AW$14:$AW$54,0))*P2060+INDEX('BCA Inputs'!$BH$14:$BH$54,MATCH(I2060,'BCA Inputs'!$AW$14:$AW$54,0))*O2060+INDEX('BCA Inputs'!$BI$14:$BI$54,MATCH(I2060,'BCA Inputs'!$AW$14:$AW$54,0))*Q2060+INDEX('BCA Inputs'!$BJ$14:$BJ$54,MATCH(I2060,'BCA Inputs'!$AW$14:$AW$54,0))*F2060+INDEX('BCA Inputs'!$BK$14:$BK$54,MATCH(I2060,'BCA Inputs'!$AW$14:$AW$54,0))*G2060,"")),"")</f>
        <v/>
      </c>
      <c r="AA2060" s="237" t="str">
        <f t="shared" si="315"/>
        <v/>
      </c>
      <c r="AC2060" s="238" t="str">
        <f>IFERROR((K2060+R2060)+IF($B$3="NYSEG",INDEX('BCA Inputs'!$AI$14:$AI$54,MATCH(I2060,'BCA Inputs'!$M$14:$M$54,0))*P2060+INDEX('BCA Inputs'!$AJ$14:$AJ$54,MATCH(I2060,'BCA Inputs'!$M$14:$M$54,0))*Q2060,IF($B$3="RG&amp;E",INDEX('BCA Inputs'!$BR$14:$BR$54,MATCH(I2060,'BCA Inputs'!$AW$14:$AW$54,0))*P2060+INDEX('BCA Inputs'!$BS$14:$BS$54,MATCH(I2060,'BCA Inputs'!$AW$14:$AW$54,0))*Q2060,"")),"")</f>
        <v/>
      </c>
      <c r="AD2060" s="181" t="str">
        <f>IFERROR(IF($B$3="NYSEG",INDEX('BCA Inputs'!$AD$14:$AD$54,MATCH(I2060,'BCA Inputs'!$M$14:$M$54,0))*P2060+INDEX('BCA Inputs'!$AE$14:$AE$54,MATCH(I2060,'BCA Inputs'!$M$14:$M$54,0))*O2060+INDEX('BCA Inputs'!$AF$14:$AF$54,MATCH(I2060,'BCA Inputs'!$M$14:$M$54,0))*Q2060+INDEX('BCA Inputs'!$AG$14:$AG$54,MATCH(I2060,'BCA Inputs'!$M$14:$M$54,0))*F2060+INDEX('BCA Inputs'!$AH$14:$AH$54,MATCH(I2060,'BCA Inputs'!$M$14:$M$54,0))*G2060,IF($B$3="RG&amp;E",INDEX('BCA Inputs'!$BM$14:$BM$54,MATCH(I2060,'BCA Inputs'!$AW$14:$AW$54,0))*P2060+INDEX('BCA Inputs'!$BN$14:$BN$54,MATCH(I2060,'BCA Inputs'!$AW$14:$AW$54,0))*O2060+INDEX('BCA Inputs'!$BO$14:$BO$54,MATCH(I2060,'BCA Inputs'!$AW$14:$AW$54,0))*Q2060+INDEX('BCA Inputs'!$BP$14:$BP$54,MATCH(I2060,'BCA Inputs'!$AW$14:$AW$54,0))*F2060+INDEX('BCA Inputs'!$BQ$14:$BQ$54,MATCH(I2060,'BCA Inputs'!$AW$14:$AW$54,0))*G2060,"")),"")</f>
        <v/>
      </c>
      <c r="AE2060" s="237" t="str">
        <f t="shared" si="316"/>
        <v/>
      </c>
      <c r="AF2060" s="198">
        <f t="shared" si="318"/>
        <v>0</v>
      </c>
      <c r="AG2060" s="239">
        <f t="shared" si="319"/>
        <v>0</v>
      </c>
    </row>
    <row r="2061" spans="1:33">
      <c r="A2061" s="228"/>
      <c r="B2061" s="176"/>
      <c r="C2061" s="229"/>
      <c r="D2061" s="230"/>
      <c r="E2061" s="230"/>
      <c r="F2061" s="230"/>
      <c r="G2061" s="230"/>
      <c r="H2061" s="231"/>
      <c r="I2061" s="231"/>
      <c r="J2061" s="232"/>
      <c r="K2061" s="232"/>
      <c r="L2061" s="232"/>
      <c r="M2061" s="181">
        <f t="shared" si="317"/>
        <v>0</v>
      </c>
      <c r="N2061" s="181">
        <f>IF(H2061="",0,H2061*I2061*'Avoided Water Savings Cost'!$C$16)</f>
        <v>0</v>
      </c>
      <c r="O2061" s="545">
        <f>IF(C2061="",0,IF($B$3="NYSEG",C2061/(1-'Avoided Electric Costs 2020'!$W$21),IF($B$3="RG&amp;E",C2061/(1-'Avoided Electric Costs 2020'!$X$21),"")))</f>
        <v>0</v>
      </c>
      <c r="P2061" s="546">
        <f>IF(D2061="",0,IF($B$3="NYSEG",D2061/(1-'Avoided Electric Costs 2020'!$W$21),IF($B$3="RG&amp;E",D2061/(1-'Avoided Electric Costs 2020'!$X$21),"")))</f>
        <v>0</v>
      </c>
      <c r="Q2061" s="546">
        <f>IF(E2061="",0,IF($B$3="NYSEG",E2061/(1-'Avoided Natural Gas Costs 2020'!$J$34),IF($B$3="RG&amp;E",E2061/(1-'Avoided Natural Gas Costs 2020'!$K$34),"")))</f>
        <v>0</v>
      </c>
      <c r="R2061" s="233" t="str">
        <f>IFERROR(IF(P2061*'BCA Inputs'!$C$1+Q2061*'BCA Inputs'!$C$2+F2061*'BCA Inputs'!$C$2+G2061*'BCA Inputs'!$C$2=0,"",P2061*'BCA Inputs'!$C$1+Q2061*'BCA Inputs'!$C$2+F2061*'BCA Inputs'!$C$2+G2061*'BCA Inputs'!$C$2),"")</f>
        <v/>
      </c>
      <c r="S2061" s="181" t="str">
        <f t="shared" si="310"/>
        <v/>
      </c>
      <c r="T2061" s="181" t="str">
        <f>IFERROR(IF($B$3="NYSEG",(INDEX('BCA Inputs'!$N$14:$N$54,MATCH(I2061,'BCA Inputs'!$M$14:$M$54,0))*P2061+INDEX('BCA Inputs'!$O$14:$O$54,MATCH(I2061,'BCA Inputs'!$M$14:$M$54,0))*O2061+INDEX('BCA Inputs'!P:P,MATCH(I2061,'BCA Inputs'!M:M,0))*Q2061+INDEX('BCA Inputs'!Q:Q,MATCH(I2061,'BCA Inputs'!M:M,0))*F2061+INDEX('BCA Inputs'!R:R,MATCH(I2061,'BCA Inputs'!M:M,0))*G2061)+L2061+N2061,IF($B$3="RG&amp;E",(INDEX('BCA Inputs'!$AX$14:$AX$54,MATCH(I2061,'BCA Inputs'!$AW$14:$AW$54,0))*P2061+INDEX('BCA Inputs'!$AY$14:$AY$54,MATCH(I2061,'BCA Inputs'!$AW$14:$AW$54,0))*O2061+INDEX('BCA Inputs'!$AZ$14:$AZ$54,MATCH(I2061,'BCA Inputs'!$AW$14:$AW$54,0))*Q2061+INDEX('BCA Inputs'!$BA$14:$BA$54,MATCH(I2061,'BCA Inputs'!$AW$14:$AW$54,0))*F2061+INDEX('BCA Inputs'!$BB$14:$BB$54,MATCH(I2061,'BCA Inputs'!$AW$14:$AW$54,0))*G2061)+L2061+N2061,"")),"")</f>
        <v/>
      </c>
      <c r="U2061" s="234" t="str">
        <f t="shared" si="311"/>
        <v/>
      </c>
      <c r="V2061" s="234" t="str">
        <f t="shared" si="312"/>
        <v/>
      </c>
      <c r="W2061" s="234" t="str">
        <f t="shared" si="313"/>
        <v/>
      </c>
      <c r="Y2061" s="235" t="str">
        <f t="shared" si="314"/>
        <v/>
      </c>
      <c r="Z2061" s="236" t="str">
        <f>IFERROR(IF($B$3="NYSEG",INDEX('BCA Inputs'!$X$14:$X$54,MATCH(I2061,'BCA Inputs'!$M$14:$M$54,0))*P2061+INDEX('BCA Inputs'!$Y$14:$Y$54,MATCH(I2061,'BCA Inputs'!$M$14:$M$54,0))*O2061+INDEX('BCA Inputs'!$Z$14:$Z$54,MATCH(I2061,'BCA Inputs'!$M$14:$M$54,0))*Q2061+INDEX('BCA Inputs'!$AA$14:$AA$54,MATCH(I2061,'BCA Inputs'!$M$14:$M$54,0))*F2061+INDEX('BCA Inputs'!$AB$14:$AB$54,MATCH(I2061,'BCA Inputs'!$M$14:$M$54,0))*G2061,IF($B$3="RG&amp;E",INDEX('BCA Inputs'!$BG$14:$BG$54,MATCH(I2061,'BCA Inputs'!$AW$14:$AW$54,0))*P2061+INDEX('BCA Inputs'!$BH$14:$BH$54,MATCH(I2061,'BCA Inputs'!$AW$14:$AW$54,0))*O2061+INDEX('BCA Inputs'!$BI$14:$BI$54,MATCH(I2061,'BCA Inputs'!$AW$14:$AW$54,0))*Q2061+INDEX('BCA Inputs'!$BJ$14:$BJ$54,MATCH(I2061,'BCA Inputs'!$AW$14:$AW$54,0))*F2061+INDEX('BCA Inputs'!$BK$14:$BK$54,MATCH(I2061,'BCA Inputs'!$AW$14:$AW$54,0))*G2061,"")),"")</f>
        <v/>
      </c>
      <c r="AA2061" s="237" t="str">
        <f t="shared" si="315"/>
        <v/>
      </c>
      <c r="AC2061" s="238" t="str">
        <f>IFERROR((K2061+R2061)+IF($B$3="NYSEG",INDEX('BCA Inputs'!$AI$14:$AI$54,MATCH(I2061,'BCA Inputs'!$M$14:$M$54,0))*P2061+INDEX('BCA Inputs'!$AJ$14:$AJ$54,MATCH(I2061,'BCA Inputs'!$M$14:$M$54,0))*Q2061,IF($B$3="RG&amp;E",INDEX('BCA Inputs'!$BR$14:$BR$54,MATCH(I2061,'BCA Inputs'!$AW$14:$AW$54,0))*P2061+INDEX('BCA Inputs'!$BS$14:$BS$54,MATCH(I2061,'BCA Inputs'!$AW$14:$AW$54,0))*Q2061,"")),"")</f>
        <v/>
      </c>
      <c r="AD2061" s="181" t="str">
        <f>IFERROR(IF($B$3="NYSEG",INDEX('BCA Inputs'!$AD$14:$AD$54,MATCH(I2061,'BCA Inputs'!$M$14:$M$54,0))*P2061+INDEX('BCA Inputs'!$AE$14:$AE$54,MATCH(I2061,'BCA Inputs'!$M$14:$M$54,0))*O2061+INDEX('BCA Inputs'!$AF$14:$AF$54,MATCH(I2061,'BCA Inputs'!$M$14:$M$54,0))*Q2061+INDEX('BCA Inputs'!$AG$14:$AG$54,MATCH(I2061,'BCA Inputs'!$M$14:$M$54,0))*F2061+INDEX('BCA Inputs'!$AH$14:$AH$54,MATCH(I2061,'BCA Inputs'!$M$14:$M$54,0))*G2061,IF($B$3="RG&amp;E",INDEX('BCA Inputs'!$BM$14:$BM$54,MATCH(I2061,'BCA Inputs'!$AW$14:$AW$54,0))*P2061+INDEX('BCA Inputs'!$BN$14:$BN$54,MATCH(I2061,'BCA Inputs'!$AW$14:$AW$54,0))*O2061+INDEX('BCA Inputs'!$BO$14:$BO$54,MATCH(I2061,'BCA Inputs'!$AW$14:$AW$54,0))*Q2061+INDEX('BCA Inputs'!$BP$14:$BP$54,MATCH(I2061,'BCA Inputs'!$AW$14:$AW$54,0))*F2061+INDEX('BCA Inputs'!$BQ$14:$BQ$54,MATCH(I2061,'BCA Inputs'!$AW$14:$AW$54,0))*G2061,"")),"")</f>
        <v/>
      </c>
      <c r="AE2061" s="237" t="str">
        <f t="shared" si="316"/>
        <v/>
      </c>
      <c r="AF2061" s="198">
        <f t="shared" si="318"/>
        <v>0</v>
      </c>
      <c r="AG2061" s="239">
        <f t="shared" si="319"/>
        <v>0</v>
      </c>
    </row>
    <row r="2062" spans="1:33">
      <c r="A2062" s="228"/>
      <c r="B2062" s="176"/>
      <c r="C2062" s="229"/>
      <c r="D2062" s="230"/>
      <c r="E2062" s="230"/>
      <c r="F2062" s="230"/>
      <c r="G2062" s="230"/>
      <c r="H2062" s="231"/>
      <c r="I2062" s="231"/>
      <c r="J2062" s="232"/>
      <c r="K2062" s="232"/>
      <c r="L2062" s="232"/>
      <c r="M2062" s="181">
        <f t="shared" si="317"/>
        <v>0</v>
      </c>
      <c r="N2062" s="181">
        <f>IF(H2062="",0,H2062*I2062*'Avoided Water Savings Cost'!$C$16)</f>
        <v>0</v>
      </c>
      <c r="O2062" s="545">
        <f>IF(C2062="",0,IF($B$3="NYSEG",C2062/(1-'Avoided Electric Costs 2020'!$W$21),IF($B$3="RG&amp;E",C2062/(1-'Avoided Electric Costs 2020'!$X$21),"")))</f>
        <v>0</v>
      </c>
      <c r="P2062" s="546">
        <f>IF(D2062="",0,IF($B$3="NYSEG",D2062/(1-'Avoided Electric Costs 2020'!$W$21),IF($B$3="RG&amp;E",D2062/(1-'Avoided Electric Costs 2020'!$X$21),"")))</f>
        <v>0</v>
      </c>
      <c r="Q2062" s="546">
        <f>IF(E2062="",0,IF($B$3="NYSEG",E2062/(1-'Avoided Natural Gas Costs 2020'!$J$34),IF($B$3="RG&amp;E",E2062/(1-'Avoided Natural Gas Costs 2020'!$K$34),"")))</f>
        <v>0</v>
      </c>
      <c r="R2062" s="233" t="str">
        <f>IFERROR(IF(P2062*'BCA Inputs'!$C$1+Q2062*'BCA Inputs'!$C$2+F2062*'BCA Inputs'!$C$2+G2062*'BCA Inputs'!$C$2=0,"",P2062*'BCA Inputs'!$C$1+Q2062*'BCA Inputs'!$C$2+F2062*'BCA Inputs'!$C$2+G2062*'BCA Inputs'!$C$2),"")</f>
        <v/>
      </c>
      <c r="S2062" s="181" t="str">
        <f t="shared" si="310"/>
        <v/>
      </c>
      <c r="T2062" s="181" t="str">
        <f>IFERROR(IF($B$3="NYSEG",(INDEX('BCA Inputs'!$N$14:$N$54,MATCH(I2062,'BCA Inputs'!$M$14:$M$54,0))*P2062+INDEX('BCA Inputs'!$O$14:$O$54,MATCH(I2062,'BCA Inputs'!$M$14:$M$54,0))*O2062+INDEX('BCA Inputs'!P:P,MATCH(I2062,'BCA Inputs'!M:M,0))*Q2062+INDEX('BCA Inputs'!Q:Q,MATCH(I2062,'BCA Inputs'!M:M,0))*F2062+INDEX('BCA Inputs'!R:R,MATCH(I2062,'BCA Inputs'!M:M,0))*G2062)+L2062+N2062,IF($B$3="RG&amp;E",(INDEX('BCA Inputs'!$AX$14:$AX$54,MATCH(I2062,'BCA Inputs'!$AW$14:$AW$54,0))*P2062+INDEX('BCA Inputs'!$AY$14:$AY$54,MATCH(I2062,'BCA Inputs'!$AW$14:$AW$54,0))*O2062+INDEX('BCA Inputs'!$AZ$14:$AZ$54,MATCH(I2062,'BCA Inputs'!$AW$14:$AW$54,0))*Q2062+INDEX('BCA Inputs'!$BA$14:$BA$54,MATCH(I2062,'BCA Inputs'!$AW$14:$AW$54,0))*F2062+INDEX('BCA Inputs'!$BB$14:$BB$54,MATCH(I2062,'BCA Inputs'!$AW$14:$AW$54,0))*G2062)+L2062+N2062,"")),"")</f>
        <v/>
      </c>
      <c r="U2062" s="234" t="str">
        <f t="shared" si="311"/>
        <v/>
      </c>
      <c r="V2062" s="234" t="str">
        <f t="shared" si="312"/>
        <v/>
      </c>
      <c r="W2062" s="234" t="str">
        <f t="shared" si="313"/>
        <v/>
      </c>
      <c r="Y2062" s="235" t="str">
        <f t="shared" si="314"/>
        <v/>
      </c>
      <c r="Z2062" s="236" t="str">
        <f>IFERROR(IF($B$3="NYSEG",INDEX('BCA Inputs'!$X$14:$X$54,MATCH(I2062,'BCA Inputs'!$M$14:$M$54,0))*P2062+INDEX('BCA Inputs'!$Y$14:$Y$54,MATCH(I2062,'BCA Inputs'!$M$14:$M$54,0))*O2062+INDEX('BCA Inputs'!$Z$14:$Z$54,MATCH(I2062,'BCA Inputs'!$M$14:$M$54,0))*Q2062+INDEX('BCA Inputs'!$AA$14:$AA$54,MATCH(I2062,'BCA Inputs'!$M$14:$M$54,0))*F2062+INDEX('BCA Inputs'!$AB$14:$AB$54,MATCH(I2062,'BCA Inputs'!$M$14:$M$54,0))*G2062,IF($B$3="RG&amp;E",INDEX('BCA Inputs'!$BG$14:$BG$54,MATCH(I2062,'BCA Inputs'!$AW$14:$AW$54,0))*P2062+INDEX('BCA Inputs'!$BH$14:$BH$54,MATCH(I2062,'BCA Inputs'!$AW$14:$AW$54,0))*O2062+INDEX('BCA Inputs'!$BI$14:$BI$54,MATCH(I2062,'BCA Inputs'!$AW$14:$AW$54,0))*Q2062+INDEX('BCA Inputs'!$BJ$14:$BJ$54,MATCH(I2062,'BCA Inputs'!$AW$14:$AW$54,0))*F2062+INDEX('BCA Inputs'!$BK$14:$BK$54,MATCH(I2062,'BCA Inputs'!$AW$14:$AW$54,0))*G2062,"")),"")</f>
        <v/>
      </c>
      <c r="AA2062" s="237" t="str">
        <f t="shared" si="315"/>
        <v/>
      </c>
      <c r="AC2062" s="238" t="str">
        <f>IFERROR((K2062+R2062)+IF($B$3="NYSEG",INDEX('BCA Inputs'!$AI$14:$AI$54,MATCH(I2062,'BCA Inputs'!$M$14:$M$54,0))*P2062+INDEX('BCA Inputs'!$AJ$14:$AJ$54,MATCH(I2062,'BCA Inputs'!$M$14:$M$54,0))*Q2062,IF($B$3="RG&amp;E",INDEX('BCA Inputs'!$BR$14:$BR$54,MATCH(I2062,'BCA Inputs'!$AW$14:$AW$54,0))*P2062+INDEX('BCA Inputs'!$BS$14:$BS$54,MATCH(I2062,'BCA Inputs'!$AW$14:$AW$54,0))*Q2062,"")),"")</f>
        <v/>
      </c>
      <c r="AD2062" s="181" t="str">
        <f>IFERROR(IF($B$3="NYSEG",INDEX('BCA Inputs'!$AD$14:$AD$54,MATCH(I2062,'BCA Inputs'!$M$14:$M$54,0))*P2062+INDEX('BCA Inputs'!$AE$14:$AE$54,MATCH(I2062,'BCA Inputs'!$M$14:$M$54,0))*O2062+INDEX('BCA Inputs'!$AF$14:$AF$54,MATCH(I2062,'BCA Inputs'!$M$14:$M$54,0))*Q2062+INDEX('BCA Inputs'!$AG$14:$AG$54,MATCH(I2062,'BCA Inputs'!$M$14:$M$54,0))*F2062+INDEX('BCA Inputs'!$AH$14:$AH$54,MATCH(I2062,'BCA Inputs'!$M$14:$M$54,0))*G2062,IF($B$3="RG&amp;E",INDEX('BCA Inputs'!$BM$14:$BM$54,MATCH(I2062,'BCA Inputs'!$AW$14:$AW$54,0))*P2062+INDEX('BCA Inputs'!$BN$14:$BN$54,MATCH(I2062,'BCA Inputs'!$AW$14:$AW$54,0))*O2062+INDEX('BCA Inputs'!$BO$14:$BO$54,MATCH(I2062,'BCA Inputs'!$AW$14:$AW$54,0))*Q2062+INDEX('BCA Inputs'!$BP$14:$BP$54,MATCH(I2062,'BCA Inputs'!$AW$14:$AW$54,0))*F2062+INDEX('BCA Inputs'!$BQ$14:$BQ$54,MATCH(I2062,'BCA Inputs'!$AW$14:$AW$54,0))*G2062,"")),"")</f>
        <v/>
      </c>
      <c r="AE2062" s="237" t="str">
        <f t="shared" si="316"/>
        <v/>
      </c>
      <c r="AF2062" s="198">
        <f t="shared" si="318"/>
        <v>0</v>
      </c>
      <c r="AG2062" s="239">
        <f t="shared" si="319"/>
        <v>0</v>
      </c>
    </row>
    <row r="2063" spans="1:33">
      <c r="A2063" s="228"/>
      <c r="B2063" s="176"/>
      <c r="C2063" s="229"/>
      <c r="D2063" s="230"/>
      <c r="E2063" s="230"/>
      <c r="F2063" s="230"/>
      <c r="G2063" s="230"/>
      <c r="H2063" s="231"/>
      <c r="I2063" s="231"/>
      <c r="J2063" s="232"/>
      <c r="K2063" s="232"/>
      <c r="L2063" s="232"/>
      <c r="M2063" s="181">
        <f t="shared" si="317"/>
        <v>0</v>
      </c>
      <c r="N2063" s="181">
        <f>IF(H2063="",0,H2063*I2063*'Avoided Water Savings Cost'!$C$16)</f>
        <v>0</v>
      </c>
      <c r="O2063" s="545">
        <f>IF(C2063="",0,IF($B$3="NYSEG",C2063/(1-'Avoided Electric Costs 2020'!$W$21),IF($B$3="RG&amp;E",C2063/(1-'Avoided Electric Costs 2020'!$X$21),"")))</f>
        <v>0</v>
      </c>
      <c r="P2063" s="546">
        <f>IF(D2063="",0,IF($B$3="NYSEG",D2063/(1-'Avoided Electric Costs 2020'!$W$21),IF($B$3="RG&amp;E",D2063/(1-'Avoided Electric Costs 2020'!$X$21),"")))</f>
        <v>0</v>
      </c>
      <c r="Q2063" s="546">
        <f>IF(E2063="",0,IF($B$3="NYSEG",E2063/(1-'Avoided Natural Gas Costs 2020'!$J$34),IF($B$3="RG&amp;E",E2063/(1-'Avoided Natural Gas Costs 2020'!$K$34),"")))</f>
        <v>0</v>
      </c>
      <c r="R2063" s="233" t="str">
        <f>IFERROR(IF(P2063*'BCA Inputs'!$C$1+Q2063*'BCA Inputs'!$C$2+F2063*'BCA Inputs'!$C$2+G2063*'BCA Inputs'!$C$2=0,"",P2063*'BCA Inputs'!$C$1+Q2063*'BCA Inputs'!$C$2+F2063*'BCA Inputs'!$C$2+G2063*'BCA Inputs'!$C$2),"")</f>
        <v/>
      </c>
      <c r="S2063" s="181" t="str">
        <f t="shared" si="310"/>
        <v/>
      </c>
      <c r="T2063" s="181" t="str">
        <f>IFERROR(IF($B$3="NYSEG",(INDEX('BCA Inputs'!$N$14:$N$54,MATCH(I2063,'BCA Inputs'!$M$14:$M$54,0))*P2063+INDEX('BCA Inputs'!$O$14:$O$54,MATCH(I2063,'BCA Inputs'!$M$14:$M$54,0))*O2063+INDEX('BCA Inputs'!P:P,MATCH(I2063,'BCA Inputs'!M:M,0))*Q2063+INDEX('BCA Inputs'!Q:Q,MATCH(I2063,'BCA Inputs'!M:M,0))*F2063+INDEX('BCA Inputs'!R:R,MATCH(I2063,'BCA Inputs'!M:M,0))*G2063)+L2063+N2063,IF($B$3="RG&amp;E",(INDEX('BCA Inputs'!$AX$14:$AX$54,MATCH(I2063,'BCA Inputs'!$AW$14:$AW$54,0))*P2063+INDEX('BCA Inputs'!$AY$14:$AY$54,MATCH(I2063,'BCA Inputs'!$AW$14:$AW$54,0))*O2063+INDEX('BCA Inputs'!$AZ$14:$AZ$54,MATCH(I2063,'BCA Inputs'!$AW$14:$AW$54,0))*Q2063+INDEX('BCA Inputs'!$BA$14:$BA$54,MATCH(I2063,'BCA Inputs'!$AW$14:$AW$54,0))*F2063+INDEX('BCA Inputs'!$BB$14:$BB$54,MATCH(I2063,'BCA Inputs'!$AW$14:$AW$54,0))*G2063)+L2063+N2063,"")),"")</f>
        <v/>
      </c>
      <c r="U2063" s="234" t="str">
        <f t="shared" si="311"/>
        <v/>
      </c>
      <c r="V2063" s="234" t="str">
        <f t="shared" si="312"/>
        <v/>
      </c>
      <c r="W2063" s="234" t="str">
        <f t="shared" si="313"/>
        <v/>
      </c>
      <c r="Y2063" s="235" t="str">
        <f t="shared" si="314"/>
        <v/>
      </c>
      <c r="Z2063" s="236" t="str">
        <f>IFERROR(IF($B$3="NYSEG",INDEX('BCA Inputs'!$X$14:$X$54,MATCH(I2063,'BCA Inputs'!$M$14:$M$54,0))*P2063+INDEX('BCA Inputs'!$Y$14:$Y$54,MATCH(I2063,'BCA Inputs'!$M$14:$M$54,0))*O2063+INDEX('BCA Inputs'!$Z$14:$Z$54,MATCH(I2063,'BCA Inputs'!$M$14:$M$54,0))*Q2063+INDEX('BCA Inputs'!$AA$14:$AA$54,MATCH(I2063,'BCA Inputs'!$M$14:$M$54,0))*F2063+INDEX('BCA Inputs'!$AB$14:$AB$54,MATCH(I2063,'BCA Inputs'!$M$14:$M$54,0))*G2063,IF($B$3="RG&amp;E",INDEX('BCA Inputs'!$BG$14:$BG$54,MATCH(I2063,'BCA Inputs'!$AW$14:$AW$54,0))*P2063+INDEX('BCA Inputs'!$BH$14:$BH$54,MATCH(I2063,'BCA Inputs'!$AW$14:$AW$54,0))*O2063+INDEX('BCA Inputs'!$BI$14:$BI$54,MATCH(I2063,'BCA Inputs'!$AW$14:$AW$54,0))*Q2063+INDEX('BCA Inputs'!$BJ$14:$BJ$54,MATCH(I2063,'BCA Inputs'!$AW$14:$AW$54,0))*F2063+INDEX('BCA Inputs'!$BK$14:$BK$54,MATCH(I2063,'BCA Inputs'!$AW$14:$AW$54,0))*G2063,"")),"")</f>
        <v/>
      </c>
      <c r="AA2063" s="237" t="str">
        <f t="shared" si="315"/>
        <v/>
      </c>
      <c r="AC2063" s="238" t="str">
        <f>IFERROR((K2063+R2063)+IF($B$3="NYSEG",INDEX('BCA Inputs'!$AI$14:$AI$54,MATCH(I2063,'BCA Inputs'!$M$14:$M$54,0))*P2063+INDEX('BCA Inputs'!$AJ$14:$AJ$54,MATCH(I2063,'BCA Inputs'!$M$14:$M$54,0))*Q2063,IF($B$3="RG&amp;E",INDEX('BCA Inputs'!$BR$14:$BR$54,MATCH(I2063,'BCA Inputs'!$AW$14:$AW$54,0))*P2063+INDEX('BCA Inputs'!$BS$14:$BS$54,MATCH(I2063,'BCA Inputs'!$AW$14:$AW$54,0))*Q2063,"")),"")</f>
        <v/>
      </c>
      <c r="AD2063" s="181" t="str">
        <f>IFERROR(IF($B$3="NYSEG",INDEX('BCA Inputs'!$AD$14:$AD$54,MATCH(I2063,'BCA Inputs'!$M$14:$M$54,0))*P2063+INDEX('BCA Inputs'!$AE$14:$AE$54,MATCH(I2063,'BCA Inputs'!$M$14:$M$54,0))*O2063+INDEX('BCA Inputs'!$AF$14:$AF$54,MATCH(I2063,'BCA Inputs'!$M$14:$M$54,0))*Q2063+INDEX('BCA Inputs'!$AG$14:$AG$54,MATCH(I2063,'BCA Inputs'!$M$14:$M$54,0))*F2063+INDEX('BCA Inputs'!$AH$14:$AH$54,MATCH(I2063,'BCA Inputs'!$M$14:$M$54,0))*G2063,IF($B$3="RG&amp;E",INDEX('BCA Inputs'!$BM$14:$BM$54,MATCH(I2063,'BCA Inputs'!$AW$14:$AW$54,0))*P2063+INDEX('BCA Inputs'!$BN$14:$BN$54,MATCH(I2063,'BCA Inputs'!$AW$14:$AW$54,0))*O2063+INDEX('BCA Inputs'!$BO$14:$BO$54,MATCH(I2063,'BCA Inputs'!$AW$14:$AW$54,0))*Q2063+INDEX('BCA Inputs'!$BP$14:$BP$54,MATCH(I2063,'BCA Inputs'!$AW$14:$AW$54,0))*F2063+INDEX('BCA Inputs'!$BQ$14:$BQ$54,MATCH(I2063,'BCA Inputs'!$AW$14:$AW$54,0))*G2063,"")),"")</f>
        <v/>
      </c>
      <c r="AE2063" s="237" t="str">
        <f t="shared" si="316"/>
        <v/>
      </c>
      <c r="AF2063" s="198">
        <f t="shared" si="318"/>
        <v>0</v>
      </c>
      <c r="AG2063" s="239">
        <f t="shared" si="319"/>
        <v>0</v>
      </c>
    </row>
    <row r="2064" spans="1:33">
      <c r="A2064" s="228"/>
      <c r="B2064" s="176"/>
      <c r="C2064" s="229"/>
      <c r="D2064" s="230"/>
      <c r="E2064" s="230"/>
      <c r="F2064" s="230"/>
      <c r="G2064" s="230"/>
      <c r="H2064" s="231"/>
      <c r="I2064" s="231"/>
      <c r="J2064" s="232"/>
      <c r="K2064" s="232"/>
      <c r="L2064" s="232"/>
      <c r="M2064" s="181">
        <f t="shared" si="317"/>
        <v>0</v>
      </c>
      <c r="N2064" s="181">
        <f>IF(H2064="",0,H2064*I2064*'Avoided Water Savings Cost'!$C$16)</f>
        <v>0</v>
      </c>
      <c r="O2064" s="545">
        <f>IF(C2064="",0,IF($B$3="NYSEG",C2064/(1-'Avoided Electric Costs 2020'!$W$21),IF($B$3="RG&amp;E",C2064/(1-'Avoided Electric Costs 2020'!$X$21),"")))</f>
        <v>0</v>
      </c>
      <c r="P2064" s="546">
        <f>IF(D2064="",0,IF($B$3="NYSEG",D2064/(1-'Avoided Electric Costs 2020'!$W$21),IF($B$3="RG&amp;E",D2064/(1-'Avoided Electric Costs 2020'!$X$21),"")))</f>
        <v>0</v>
      </c>
      <c r="Q2064" s="546">
        <f>IF(E2064="",0,IF($B$3="NYSEG",E2064/(1-'Avoided Natural Gas Costs 2020'!$J$34),IF($B$3="RG&amp;E",E2064/(1-'Avoided Natural Gas Costs 2020'!$K$34),"")))</f>
        <v>0</v>
      </c>
      <c r="R2064" s="233" t="str">
        <f>IFERROR(IF(P2064*'BCA Inputs'!$C$1+Q2064*'BCA Inputs'!$C$2+F2064*'BCA Inputs'!$C$2+G2064*'BCA Inputs'!$C$2=0,"",P2064*'BCA Inputs'!$C$1+Q2064*'BCA Inputs'!$C$2+F2064*'BCA Inputs'!$C$2+G2064*'BCA Inputs'!$C$2),"")</f>
        <v/>
      </c>
      <c r="S2064" s="181" t="str">
        <f t="shared" si="310"/>
        <v/>
      </c>
      <c r="T2064" s="181" t="str">
        <f>IFERROR(IF($B$3="NYSEG",(INDEX('BCA Inputs'!$N$14:$N$54,MATCH(I2064,'BCA Inputs'!$M$14:$M$54,0))*P2064+INDEX('BCA Inputs'!$O$14:$O$54,MATCH(I2064,'BCA Inputs'!$M$14:$M$54,0))*O2064+INDEX('BCA Inputs'!P:P,MATCH(I2064,'BCA Inputs'!M:M,0))*Q2064+INDEX('BCA Inputs'!Q:Q,MATCH(I2064,'BCA Inputs'!M:M,0))*F2064+INDEX('BCA Inputs'!R:R,MATCH(I2064,'BCA Inputs'!M:M,0))*G2064)+L2064+N2064,IF($B$3="RG&amp;E",(INDEX('BCA Inputs'!$AX$14:$AX$54,MATCH(I2064,'BCA Inputs'!$AW$14:$AW$54,0))*P2064+INDEX('BCA Inputs'!$AY$14:$AY$54,MATCH(I2064,'BCA Inputs'!$AW$14:$AW$54,0))*O2064+INDEX('BCA Inputs'!$AZ$14:$AZ$54,MATCH(I2064,'BCA Inputs'!$AW$14:$AW$54,0))*Q2064+INDEX('BCA Inputs'!$BA$14:$BA$54,MATCH(I2064,'BCA Inputs'!$AW$14:$AW$54,0))*F2064+INDEX('BCA Inputs'!$BB$14:$BB$54,MATCH(I2064,'BCA Inputs'!$AW$14:$AW$54,0))*G2064)+L2064+N2064,"")),"")</f>
        <v/>
      </c>
      <c r="U2064" s="234" t="str">
        <f t="shared" si="311"/>
        <v/>
      </c>
      <c r="V2064" s="234" t="str">
        <f t="shared" si="312"/>
        <v/>
      </c>
      <c r="W2064" s="234" t="str">
        <f t="shared" si="313"/>
        <v/>
      </c>
      <c r="Y2064" s="235" t="str">
        <f t="shared" si="314"/>
        <v/>
      </c>
      <c r="Z2064" s="236" t="str">
        <f>IFERROR(IF($B$3="NYSEG",INDEX('BCA Inputs'!$X$14:$X$54,MATCH(I2064,'BCA Inputs'!$M$14:$M$54,0))*P2064+INDEX('BCA Inputs'!$Y$14:$Y$54,MATCH(I2064,'BCA Inputs'!$M$14:$M$54,0))*O2064+INDEX('BCA Inputs'!$Z$14:$Z$54,MATCH(I2064,'BCA Inputs'!$M$14:$M$54,0))*Q2064+INDEX('BCA Inputs'!$AA$14:$AA$54,MATCH(I2064,'BCA Inputs'!$M$14:$M$54,0))*F2064+INDEX('BCA Inputs'!$AB$14:$AB$54,MATCH(I2064,'BCA Inputs'!$M$14:$M$54,0))*G2064,IF($B$3="RG&amp;E",INDEX('BCA Inputs'!$BG$14:$BG$54,MATCH(I2064,'BCA Inputs'!$AW$14:$AW$54,0))*P2064+INDEX('BCA Inputs'!$BH$14:$BH$54,MATCH(I2064,'BCA Inputs'!$AW$14:$AW$54,0))*O2064+INDEX('BCA Inputs'!$BI$14:$BI$54,MATCH(I2064,'BCA Inputs'!$AW$14:$AW$54,0))*Q2064+INDEX('BCA Inputs'!$BJ$14:$BJ$54,MATCH(I2064,'BCA Inputs'!$AW$14:$AW$54,0))*F2064+INDEX('BCA Inputs'!$BK$14:$BK$54,MATCH(I2064,'BCA Inputs'!$AW$14:$AW$54,0))*G2064,"")),"")</f>
        <v/>
      </c>
      <c r="AA2064" s="237" t="str">
        <f t="shared" si="315"/>
        <v/>
      </c>
      <c r="AC2064" s="238" t="str">
        <f>IFERROR((K2064+R2064)+IF($B$3="NYSEG",INDEX('BCA Inputs'!$AI$14:$AI$54,MATCH(I2064,'BCA Inputs'!$M$14:$M$54,0))*P2064+INDEX('BCA Inputs'!$AJ$14:$AJ$54,MATCH(I2064,'BCA Inputs'!$M$14:$M$54,0))*Q2064,IF($B$3="RG&amp;E",INDEX('BCA Inputs'!$BR$14:$BR$54,MATCH(I2064,'BCA Inputs'!$AW$14:$AW$54,0))*P2064+INDEX('BCA Inputs'!$BS$14:$BS$54,MATCH(I2064,'BCA Inputs'!$AW$14:$AW$54,0))*Q2064,"")),"")</f>
        <v/>
      </c>
      <c r="AD2064" s="181" t="str">
        <f>IFERROR(IF($B$3="NYSEG",INDEX('BCA Inputs'!$AD$14:$AD$54,MATCH(I2064,'BCA Inputs'!$M$14:$M$54,0))*P2064+INDEX('BCA Inputs'!$AE$14:$AE$54,MATCH(I2064,'BCA Inputs'!$M$14:$M$54,0))*O2064+INDEX('BCA Inputs'!$AF$14:$AF$54,MATCH(I2064,'BCA Inputs'!$M$14:$M$54,0))*Q2064+INDEX('BCA Inputs'!$AG$14:$AG$54,MATCH(I2064,'BCA Inputs'!$M$14:$M$54,0))*F2064+INDEX('BCA Inputs'!$AH$14:$AH$54,MATCH(I2064,'BCA Inputs'!$M$14:$M$54,0))*G2064,IF($B$3="RG&amp;E",INDEX('BCA Inputs'!$BM$14:$BM$54,MATCH(I2064,'BCA Inputs'!$AW$14:$AW$54,0))*P2064+INDEX('BCA Inputs'!$BN$14:$BN$54,MATCH(I2064,'BCA Inputs'!$AW$14:$AW$54,0))*O2064+INDEX('BCA Inputs'!$BO$14:$BO$54,MATCH(I2064,'BCA Inputs'!$AW$14:$AW$54,0))*Q2064+INDEX('BCA Inputs'!$BP$14:$BP$54,MATCH(I2064,'BCA Inputs'!$AW$14:$AW$54,0))*F2064+INDEX('BCA Inputs'!$BQ$14:$BQ$54,MATCH(I2064,'BCA Inputs'!$AW$14:$AW$54,0))*G2064,"")),"")</f>
        <v/>
      </c>
      <c r="AE2064" s="237" t="str">
        <f t="shared" si="316"/>
        <v/>
      </c>
      <c r="AF2064" s="198">
        <f t="shared" si="318"/>
        <v>0</v>
      </c>
      <c r="AG2064" s="239">
        <f t="shared" si="319"/>
        <v>0</v>
      </c>
    </row>
    <row r="2065" spans="1:33">
      <c r="A2065" s="228"/>
      <c r="B2065" s="176"/>
      <c r="C2065" s="229"/>
      <c r="D2065" s="230"/>
      <c r="E2065" s="230"/>
      <c r="F2065" s="230"/>
      <c r="G2065" s="230"/>
      <c r="H2065" s="231"/>
      <c r="I2065" s="231"/>
      <c r="J2065" s="232"/>
      <c r="K2065" s="232"/>
      <c r="L2065" s="232"/>
      <c r="M2065" s="181">
        <f t="shared" si="317"/>
        <v>0</v>
      </c>
      <c r="N2065" s="181">
        <f>IF(H2065="",0,H2065*I2065*'Avoided Water Savings Cost'!$C$16)</f>
        <v>0</v>
      </c>
      <c r="O2065" s="545">
        <f>IF(C2065="",0,IF($B$3="NYSEG",C2065/(1-'Avoided Electric Costs 2020'!$W$21),IF($B$3="RG&amp;E",C2065/(1-'Avoided Electric Costs 2020'!$X$21),"")))</f>
        <v>0</v>
      </c>
      <c r="P2065" s="546">
        <f>IF(D2065="",0,IF($B$3="NYSEG",D2065/(1-'Avoided Electric Costs 2020'!$W$21),IF($B$3="RG&amp;E",D2065/(1-'Avoided Electric Costs 2020'!$X$21),"")))</f>
        <v>0</v>
      </c>
      <c r="Q2065" s="546">
        <f>IF(E2065="",0,IF($B$3="NYSEG",E2065/(1-'Avoided Natural Gas Costs 2020'!$J$34),IF($B$3="RG&amp;E",E2065/(1-'Avoided Natural Gas Costs 2020'!$K$34),"")))</f>
        <v>0</v>
      </c>
      <c r="R2065" s="233" t="str">
        <f>IFERROR(IF(P2065*'BCA Inputs'!$C$1+Q2065*'BCA Inputs'!$C$2+F2065*'BCA Inputs'!$C$2+G2065*'BCA Inputs'!$C$2=0,"",P2065*'BCA Inputs'!$C$1+Q2065*'BCA Inputs'!$C$2+F2065*'BCA Inputs'!$C$2+G2065*'BCA Inputs'!$C$2),"")</f>
        <v/>
      </c>
      <c r="S2065" s="181" t="str">
        <f t="shared" si="310"/>
        <v/>
      </c>
      <c r="T2065" s="181" t="str">
        <f>IFERROR(IF($B$3="NYSEG",(INDEX('BCA Inputs'!$N$14:$N$54,MATCH(I2065,'BCA Inputs'!$M$14:$M$54,0))*P2065+INDEX('BCA Inputs'!$O$14:$O$54,MATCH(I2065,'BCA Inputs'!$M$14:$M$54,0))*O2065+INDEX('BCA Inputs'!P:P,MATCH(I2065,'BCA Inputs'!M:M,0))*Q2065+INDEX('BCA Inputs'!Q:Q,MATCH(I2065,'BCA Inputs'!M:M,0))*F2065+INDEX('BCA Inputs'!R:R,MATCH(I2065,'BCA Inputs'!M:M,0))*G2065)+L2065+N2065,IF($B$3="RG&amp;E",(INDEX('BCA Inputs'!$AX$14:$AX$54,MATCH(I2065,'BCA Inputs'!$AW$14:$AW$54,0))*P2065+INDEX('BCA Inputs'!$AY$14:$AY$54,MATCH(I2065,'BCA Inputs'!$AW$14:$AW$54,0))*O2065+INDEX('BCA Inputs'!$AZ$14:$AZ$54,MATCH(I2065,'BCA Inputs'!$AW$14:$AW$54,0))*Q2065+INDEX('BCA Inputs'!$BA$14:$BA$54,MATCH(I2065,'BCA Inputs'!$AW$14:$AW$54,0))*F2065+INDEX('BCA Inputs'!$BB$14:$BB$54,MATCH(I2065,'BCA Inputs'!$AW$14:$AW$54,0))*G2065)+L2065+N2065,"")),"")</f>
        <v/>
      </c>
      <c r="U2065" s="234" t="str">
        <f t="shared" si="311"/>
        <v/>
      </c>
      <c r="V2065" s="234" t="str">
        <f t="shared" si="312"/>
        <v/>
      </c>
      <c r="W2065" s="234" t="str">
        <f t="shared" si="313"/>
        <v/>
      </c>
      <c r="Y2065" s="235" t="str">
        <f t="shared" si="314"/>
        <v/>
      </c>
      <c r="Z2065" s="236" t="str">
        <f>IFERROR(IF($B$3="NYSEG",INDEX('BCA Inputs'!$X$14:$X$54,MATCH(I2065,'BCA Inputs'!$M$14:$M$54,0))*P2065+INDEX('BCA Inputs'!$Y$14:$Y$54,MATCH(I2065,'BCA Inputs'!$M$14:$M$54,0))*O2065+INDEX('BCA Inputs'!$Z$14:$Z$54,MATCH(I2065,'BCA Inputs'!$M$14:$M$54,0))*Q2065+INDEX('BCA Inputs'!$AA$14:$AA$54,MATCH(I2065,'BCA Inputs'!$M$14:$M$54,0))*F2065+INDEX('BCA Inputs'!$AB$14:$AB$54,MATCH(I2065,'BCA Inputs'!$M$14:$M$54,0))*G2065,IF($B$3="RG&amp;E",INDEX('BCA Inputs'!$BG$14:$BG$54,MATCH(I2065,'BCA Inputs'!$AW$14:$AW$54,0))*P2065+INDEX('BCA Inputs'!$BH$14:$BH$54,MATCH(I2065,'BCA Inputs'!$AW$14:$AW$54,0))*O2065+INDEX('BCA Inputs'!$BI$14:$BI$54,MATCH(I2065,'BCA Inputs'!$AW$14:$AW$54,0))*Q2065+INDEX('BCA Inputs'!$BJ$14:$BJ$54,MATCH(I2065,'BCA Inputs'!$AW$14:$AW$54,0))*F2065+INDEX('BCA Inputs'!$BK$14:$BK$54,MATCH(I2065,'BCA Inputs'!$AW$14:$AW$54,0))*G2065,"")),"")</f>
        <v/>
      </c>
      <c r="AA2065" s="237" t="str">
        <f t="shared" si="315"/>
        <v/>
      </c>
      <c r="AC2065" s="238" t="str">
        <f>IFERROR((K2065+R2065)+IF($B$3="NYSEG",INDEX('BCA Inputs'!$AI$14:$AI$54,MATCH(I2065,'BCA Inputs'!$M$14:$M$54,0))*P2065+INDEX('BCA Inputs'!$AJ$14:$AJ$54,MATCH(I2065,'BCA Inputs'!$M$14:$M$54,0))*Q2065,IF($B$3="RG&amp;E",INDEX('BCA Inputs'!$BR$14:$BR$54,MATCH(I2065,'BCA Inputs'!$AW$14:$AW$54,0))*P2065+INDEX('BCA Inputs'!$BS$14:$BS$54,MATCH(I2065,'BCA Inputs'!$AW$14:$AW$54,0))*Q2065,"")),"")</f>
        <v/>
      </c>
      <c r="AD2065" s="181" t="str">
        <f>IFERROR(IF($B$3="NYSEG",INDEX('BCA Inputs'!$AD$14:$AD$54,MATCH(I2065,'BCA Inputs'!$M$14:$M$54,0))*P2065+INDEX('BCA Inputs'!$AE$14:$AE$54,MATCH(I2065,'BCA Inputs'!$M$14:$M$54,0))*O2065+INDEX('BCA Inputs'!$AF$14:$AF$54,MATCH(I2065,'BCA Inputs'!$M$14:$M$54,0))*Q2065+INDEX('BCA Inputs'!$AG$14:$AG$54,MATCH(I2065,'BCA Inputs'!$M$14:$M$54,0))*F2065+INDEX('BCA Inputs'!$AH$14:$AH$54,MATCH(I2065,'BCA Inputs'!$M$14:$M$54,0))*G2065,IF($B$3="RG&amp;E",INDEX('BCA Inputs'!$BM$14:$BM$54,MATCH(I2065,'BCA Inputs'!$AW$14:$AW$54,0))*P2065+INDEX('BCA Inputs'!$BN$14:$BN$54,MATCH(I2065,'BCA Inputs'!$AW$14:$AW$54,0))*O2065+INDEX('BCA Inputs'!$BO$14:$BO$54,MATCH(I2065,'BCA Inputs'!$AW$14:$AW$54,0))*Q2065+INDEX('BCA Inputs'!$BP$14:$BP$54,MATCH(I2065,'BCA Inputs'!$AW$14:$AW$54,0))*F2065+INDEX('BCA Inputs'!$BQ$14:$BQ$54,MATCH(I2065,'BCA Inputs'!$AW$14:$AW$54,0))*G2065,"")),"")</f>
        <v/>
      </c>
      <c r="AE2065" s="237" t="str">
        <f t="shared" si="316"/>
        <v/>
      </c>
      <c r="AF2065" s="198">
        <f t="shared" si="318"/>
        <v>0</v>
      </c>
      <c r="AG2065" s="239">
        <f t="shared" si="319"/>
        <v>0</v>
      </c>
    </row>
    <row r="2066" spans="1:33">
      <c r="A2066" s="228"/>
      <c r="B2066" s="176"/>
      <c r="C2066" s="229"/>
      <c r="D2066" s="230"/>
      <c r="E2066" s="230"/>
      <c r="F2066" s="230"/>
      <c r="G2066" s="230"/>
      <c r="H2066" s="231"/>
      <c r="I2066" s="231"/>
      <c r="J2066" s="232"/>
      <c r="K2066" s="232"/>
      <c r="L2066" s="232"/>
      <c r="M2066" s="181">
        <f t="shared" si="317"/>
        <v>0</v>
      </c>
      <c r="N2066" s="181">
        <f>IF(H2066="",0,H2066*I2066*'Avoided Water Savings Cost'!$C$16)</f>
        <v>0</v>
      </c>
      <c r="O2066" s="545">
        <f>IF(C2066="",0,IF($B$3="NYSEG",C2066/(1-'Avoided Electric Costs 2020'!$W$21),IF($B$3="RG&amp;E",C2066/(1-'Avoided Electric Costs 2020'!$X$21),"")))</f>
        <v>0</v>
      </c>
      <c r="P2066" s="546">
        <f>IF(D2066="",0,IF($B$3="NYSEG",D2066/(1-'Avoided Electric Costs 2020'!$W$21),IF($B$3="RG&amp;E",D2066/(1-'Avoided Electric Costs 2020'!$X$21),"")))</f>
        <v>0</v>
      </c>
      <c r="Q2066" s="546">
        <f>IF(E2066="",0,IF($B$3="NYSEG",E2066/(1-'Avoided Natural Gas Costs 2020'!$J$34),IF($B$3="RG&amp;E",E2066/(1-'Avoided Natural Gas Costs 2020'!$K$34),"")))</f>
        <v>0</v>
      </c>
      <c r="R2066" s="233" t="str">
        <f>IFERROR(IF(P2066*'BCA Inputs'!$C$1+Q2066*'BCA Inputs'!$C$2+F2066*'BCA Inputs'!$C$2+G2066*'BCA Inputs'!$C$2=0,"",P2066*'BCA Inputs'!$C$1+Q2066*'BCA Inputs'!$C$2+F2066*'BCA Inputs'!$C$2+G2066*'BCA Inputs'!$C$2),"")</f>
        <v/>
      </c>
      <c r="S2066" s="181" t="str">
        <f t="shared" si="310"/>
        <v/>
      </c>
      <c r="T2066" s="181" t="str">
        <f>IFERROR(IF($B$3="NYSEG",(INDEX('BCA Inputs'!$N$14:$N$54,MATCH(I2066,'BCA Inputs'!$M$14:$M$54,0))*P2066+INDEX('BCA Inputs'!$O$14:$O$54,MATCH(I2066,'BCA Inputs'!$M$14:$M$54,0))*O2066+INDEX('BCA Inputs'!P:P,MATCH(I2066,'BCA Inputs'!M:M,0))*Q2066+INDEX('BCA Inputs'!Q:Q,MATCH(I2066,'BCA Inputs'!M:M,0))*F2066+INDEX('BCA Inputs'!R:R,MATCH(I2066,'BCA Inputs'!M:M,0))*G2066)+L2066+N2066,IF($B$3="RG&amp;E",(INDEX('BCA Inputs'!$AX$14:$AX$54,MATCH(I2066,'BCA Inputs'!$AW$14:$AW$54,0))*P2066+INDEX('BCA Inputs'!$AY$14:$AY$54,MATCH(I2066,'BCA Inputs'!$AW$14:$AW$54,0))*O2066+INDEX('BCA Inputs'!$AZ$14:$AZ$54,MATCH(I2066,'BCA Inputs'!$AW$14:$AW$54,0))*Q2066+INDEX('BCA Inputs'!$BA$14:$BA$54,MATCH(I2066,'BCA Inputs'!$AW$14:$AW$54,0))*F2066+INDEX('BCA Inputs'!$BB$14:$BB$54,MATCH(I2066,'BCA Inputs'!$AW$14:$AW$54,0))*G2066)+L2066+N2066,"")),"")</f>
        <v/>
      </c>
      <c r="U2066" s="234" t="str">
        <f t="shared" si="311"/>
        <v/>
      </c>
      <c r="V2066" s="234" t="str">
        <f t="shared" si="312"/>
        <v/>
      </c>
      <c r="W2066" s="234" t="str">
        <f t="shared" si="313"/>
        <v/>
      </c>
      <c r="Y2066" s="235" t="str">
        <f t="shared" si="314"/>
        <v/>
      </c>
      <c r="Z2066" s="236" t="str">
        <f>IFERROR(IF($B$3="NYSEG",INDEX('BCA Inputs'!$X$14:$X$54,MATCH(I2066,'BCA Inputs'!$M$14:$M$54,0))*P2066+INDEX('BCA Inputs'!$Y$14:$Y$54,MATCH(I2066,'BCA Inputs'!$M$14:$M$54,0))*O2066+INDEX('BCA Inputs'!$Z$14:$Z$54,MATCH(I2066,'BCA Inputs'!$M$14:$M$54,0))*Q2066+INDEX('BCA Inputs'!$AA$14:$AA$54,MATCH(I2066,'BCA Inputs'!$M$14:$M$54,0))*F2066+INDEX('BCA Inputs'!$AB$14:$AB$54,MATCH(I2066,'BCA Inputs'!$M$14:$M$54,0))*G2066,IF($B$3="RG&amp;E",INDEX('BCA Inputs'!$BG$14:$BG$54,MATCH(I2066,'BCA Inputs'!$AW$14:$AW$54,0))*P2066+INDEX('BCA Inputs'!$BH$14:$BH$54,MATCH(I2066,'BCA Inputs'!$AW$14:$AW$54,0))*O2066+INDEX('BCA Inputs'!$BI$14:$BI$54,MATCH(I2066,'BCA Inputs'!$AW$14:$AW$54,0))*Q2066+INDEX('BCA Inputs'!$BJ$14:$BJ$54,MATCH(I2066,'BCA Inputs'!$AW$14:$AW$54,0))*F2066+INDEX('BCA Inputs'!$BK$14:$BK$54,MATCH(I2066,'BCA Inputs'!$AW$14:$AW$54,0))*G2066,"")),"")</f>
        <v/>
      </c>
      <c r="AA2066" s="237" t="str">
        <f t="shared" si="315"/>
        <v/>
      </c>
      <c r="AC2066" s="238" t="str">
        <f>IFERROR((K2066+R2066)+IF($B$3="NYSEG",INDEX('BCA Inputs'!$AI$14:$AI$54,MATCH(I2066,'BCA Inputs'!$M$14:$M$54,0))*P2066+INDEX('BCA Inputs'!$AJ$14:$AJ$54,MATCH(I2066,'BCA Inputs'!$M$14:$M$54,0))*Q2066,IF($B$3="RG&amp;E",INDEX('BCA Inputs'!$BR$14:$BR$54,MATCH(I2066,'BCA Inputs'!$AW$14:$AW$54,0))*P2066+INDEX('BCA Inputs'!$BS$14:$BS$54,MATCH(I2066,'BCA Inputs'!$AW$14:$AW$54,0))*Q2066,"")),"")</f>
        <v/>
      </c>
      <c r="AD2066" s="181" t="str">
        <f>IFERROR(IF($B$3="NYSEG",INDEX('BCA Inputs'!$AD$14:$AD$54,MATCH(I2066,'BCA Inputs'!$M$14:$M$54,0))*P2066+INDEX('BCA Inputs'!$AE$14:$AE$54,MATCH(I2066,'BCA Inputs'!$M$14:$M$54,0))*O2066+INDEX('BCA Inputs'!$AF$14:$AF$54,MATCH(I2066,'BCA Inputs'!$M$14:$M$54,0))*Q2066+INDEX('BCA Inputs'!$AG$14:$AG$54,MATCH(I2066,'BCA Inputs'!$M$14:$M$54,0))*F2066+INDEX('BCA Inputs'!$AH$14:$AH$54,MATCH(I2066,'BCA Inputs'!$M$14:$M$54,0))*G2066,IF($B$3="RG&amp;E",INDEX('BCA Inputs'!$BM$14:$BM$54,MATCH(I2066,'BCA Inputs'!$AW$14:$AW$54,0))*P2066+INDEX('BCA Inputs'!$BN$14:$BN$54,MATCH(I2066,'BCA Inputs'!$AW$14:$AW$54,0))*O2066+INDEX('BCA Inputs'!$BO$14:$BO$54,MATCH(I2066,'BCA Inputs'!$AW$14:$AW$54,0))*Q2066+INDEX('BCA Inputs'!$BP$14:$BP$54,MATCH(I2066,'BCA Inputs'!$AW$14:$AW$54,0))*F2066+INDEX('BCA Inputs'!$BQ$14:$BQ$54,MATCH(I2066,'BCA Inputs'!$AW$14:$AW$54,0))*G2066,"")),"")</f>
        <v/>
      </c>
      <c r="AE2066" s="237" t="str">
        <f t="shared" si="316"/>
        <v/>
      </c>
      <c r="AF2066" s="198">
        <f t="shared" si="318"/>
        <v>0</v>
      </c>
      <c r="AG2066" s="239">
        <f t="shared" si="319"/>
        <v>0</v>
      </c>
    </row>
    <row r="2067" spans="1:33">
      <c r="A2067" s="228"/>
      <c r="B2067" s="176"/>
      <c r="C2067" s="229"/>
      <c r="D2067" s="230"/>
      <c r="E2067" s="230"/>
      <c r="F2067" s="230"/>
      <c r="G2067" s="230"/>
      <c r="H2067" s="231"/>
      <c r="I2067" s="231"/>
      <c r="J2067" s="232"/>
      <c r="K2067" s="232"/>
      <c r="L2067" s="232"/>
      <c r="M2067" s="181">
        <f t="shared" si="317"/>
        <v>0</v>
      </c>
      <c r="N2067" s="181">
        <f>IF(H2067="",0,H2067*I2067*'Avoided Water Savings Cost'!$C$16)</f>
        <v>0</v>
      </c>
      <c r="O2067" s="545">
        <f>IF(C2067="",0,IF($B$3="NYSEG",C2067/(1-'Avoided Electric Costs 2020'!$W$21),IF($B$3="RG&amp;E",C2067/(1-'Avoided Electric Costs 2020'!$X$21),"")))</f>
        <v>0</v>
      </c>
      <c r="P2067" s="546">
        <f>IF(D2067="",0,IF($B$3="NYSEG",D2067/(1-'Avoided Electric Costs 2020'!$W$21),IF($B$3="RG&amp;E",D2067/(1-'Avoided Electric Costs 2020'!$X$21),"")))</f>
        <v>0</v>
      </c>
      <c r="Q2067" s="546">
        <f>IF(E2067="",0,IF($B$3="NYSEG",E2067/(1-'Avoided Natural Gas Costs 2020'!$J$34),IF($B$3="RG&amp;E",E2067/(1-'Avoided Natural Gas Costs 2020'!$K$34),"")))</f>
        <v>0</v>
      </c>
      <c r="R2067" s="233" t="str">
        <f>IFERROR(IF(P2067*'BCA Inputs'!$C$1+Q2067*'BCA Inputs'!$C$2+F2067*'BCA Inputs'!$C$2+G2067*'BCA Inputs'!$C$2=0,"",P2067*'BCA Inputs'!$C$1+Q2067*'BCA Inputs'!$C$2+F2067*'BCA Inputs'!$C$2+G2067*'BCA Inputs'!$C$2),"")</f>
        <v/>
      </c>
      <c r="S2067" s="181" t="str">
        <f t="shared" si="310"/>
        <v/>
      </c>
      <c r="T2067" s="181" t="str">
        <f>IFERROR(IF($B$3="NYSEG",(INDEX('BCA Inputs'!$N$14:$N$54,MATCH(I2067,'BCA Inputs'!$M$14:$M$54,0))*P2067+INDEX('BCA Inputs'!$O$14:$O$54,MATCH(I2067,'BCA Inputs'!$M$14:$M$54,0))*O2067+INDEX('BCA Inputs'!P:P,MATCH(I2067,'BCA Inputs'!M:M,0))*Q2067+INDEX('BCA Inputs'!Q:Q,MATCH(I2067,'BCA Inputs'!M:M,0))*F2067+INDEX('BCA Inputs'!R:R,MATCH(I2067,'BCA Inputs'!M:M,0))*G2067)+L2067+N2067,IF($B$3="RG&amp;E",(INDEX('BCA Inputs'!$AX$14:$AX$54,MATCH(I2067,'BCA Inputs'!$AW$14:$AW$54,0))*P2067+INDEX('BCA Inputs'!$AY$14:$AY$54,MATCH(I2067,'BCA Inputs'!$AW$14:$AW$54,0))*O2067+INDEX('BCA Inputs'!$AZ$14:$AZ$54,MATCH(I2067,'BCA Inputs'!$AW$14:$AW$54,0))*Q2067+INDEX('BCA Inputs'!$BA$14:$BA$54,MATCH(I2067,'BCA Inputs'!$AW$14:$AW$54,0))*F2067+INDEX('BCA Inputs'!$BB$14:$BB$54,MATCH(I2067,'BCA Inputs'!$AW$14:$AW$54,0))*G2067)+L2067+N2067,"")),"")</f>
        <v/>
      </c>
      <c r="U2067" s="234" t="str">
        <f t="shared" si="311"/>
        <v/>
      </c>
      <c r="V2067" s="234" t="str">
        <f t="shared" si="312"/>
        <v/>
      </c>
      <c r="W2067" s="234" t="str">
        <f t="shared" si="313"/>
        <v/>
      </c>
      <c r="Y2067" s="235" t="str">
        <f t="shared" si="314"/>
        <v/>
      </c>
      <c r="Z2067" s="236" t="str">
        <f>IFERROR(IF($B$3="NYSEG",INDEX('BCA Inputs'!$X$14:$X$54,MATCH(I2067,'BCA Inputs'!$M$14:$M$54,0))*P2067+INDEX('BCA Inputs'!$Y$14:$Y$54,MATCH(I2067,'BCA Inputs'!$M$14:$M$54,0))*O2067+INDEX('BCA Inputs'!$Z$14:$Z$54,MATCH(I2067,'BCA Inputs'!$M$14:$M$54,0))*Q2067+INDEX('BCA Inputs'!$AA$14:$AA$54,MATCH(I2067,'BCA Inputs'!$M$14:$M$54,0))*F2067+INDEX('BCA Inputs'!$AB$14:$AB$54,MATCH(I2067,'BCA Inputs'!$M$14:$M$54,0))*G2067,IF($B$3="RG&amp;E",INDEX('BCA Inputs'!$BG$14:$BG$54,MATCH(I2067,'BCA Inputs'!$AW$14:$AW$54,0))*P2067+INDEX('BCA Inputs'!$BH$14:$BH$54,MATCH(I2067,'BCA Inputs'!$AW$14:$AW$54,0))*O2067+INDEX('BCA Inputs'!$BI$14:$BI$54,MATCH(I2067,'BCA Inputs'!$AW$14:$AW$54,0))*Q2067+INDEX('BCA Inputs'!$BJ$14:$BJ$54,MATCH(I2067,'BCA Inputs'!$AW$14:$AW$54,0))*F2067+INDEX('BCA Inputs'!$BK$14:$BK$54,MATCH(I2067,'BCA Inputs'!$AW$14:$AW$54,0))*G2067,"")),"")</f>
        <v/>
      </c>
      <c r="AA2067" s="237" t="str">
        <f t="shared" si="315"/>
        <v/>
      </c>
      <c r="AC2067" s="238" t="str">
        <f>IFERROR((K2067+R2067)+IF($B$3="NYSEG",INDEX('BCA Inputs'!$AI$14:$AI$54,MATCH(I2067,'BCA Inputs'!$M$14:$M$54,0))*P2067+INDEX('BCA Inputs'!$AJ$14:$AJ$54,MATCH(I2067,'BCA Inputs'!$M$14:$M$54,0))*Q2067,IF($B$3="RG&amp;E",INDEX('BCA Inputs'!$BR$14:$BR$54,MATCH(I2067,'BCA Inputs'!$AW$14:$AW$54,0))*P2067+INDEX('BCA Inputs'!$BS$14:$BS$54,MATCH(I2067,'BCA Inputs'!$AW$14:$AW$54,0))*Q2067,"")),"")</f>
        <v/>
      </c>
      <c r="AD2067" s="181" t="str">
        <f>IFERROR(IF($B$3="NYSEG",INDEX('BCA Inputs'!$AD$14:$AD$54,MATCH(I2067,'BCA Inputs'!$M$14:$M$54,0))*P2067+INDEX('BCA Inputs'!$AE$14:$AE$54,MATCH(I2067,'BCA Inputs'!$M$14:$M$54,0))*O2067+INDEX('BCA Inputs'!$AF$14:$AF$54,MATCH(I2067,'BCA Inputs'!$M$14:$M$54,0))*Q2067+INDEX('BCA Inputs'!$AG$14:$AG$54,MATCH(I2067,'BCA Inputs'!$M$14:$M$54,0))*F2067+INDEX('BCA Inputs'!$AH$14:$AH$54,MATCH(I2067,'BCA Inputs'!$M$14:$M$54,0))*G2067,IF($B$3="RG&amp;E",INDEX('BCA Inputs'!$BM$14:$BM$54,MATCH(I2067,'BCA Inputs'!$AW$14:$AW$54,0))*P2067+INDEX('BCA Inputs'!$BN$14:$BN$54,MATCH(I2067,'BCA Inputs'!$AW$14:$AW$54,0))*O2067+INDEX('BCA Inputs'!$BO$14:$BO$54,MATCH(I2067,'BCA Inputs'!$AW$14:$AW$54,0))*Q2067+INDEX('BCA Inputs'!$BP$14:$BP$54,MATCH(I2067,'BCA Inputs'!$AW$14:$AW$54,0))*F2067+INDEX('BCA Inputs'!$BQ$14:$BQ$54,MATCH(I2067,'BCA Inputs'!$AW$14:$AW$54,0))*G2067,"")),"")</f>
        <v/>
      </c>
      <c r="AE2067" s="237" t="str">
        <f t="shared" si="316"/>
        <v/>
      </c>
      <c r="AF2067" s="198">
        <f t="shared" si="318"/>
        <v>0</v>
      </c>
      <c r="AG2067" s="239">
        <f t="shared" si="319"/>
        <v>0</v>
      </c>
    </row>
    <row r="2068" spans="1:33">
      <c r="A2068" s="228"/>
      <c r="B2068" s="176"/>
      <c r="C2068" s="229"/>
      <c r="D2068" s="230"/>
      <c r="E2068" s="230"/>
      <c r="F2068" s="230"/>
      <c r="G2068" s="230"/>
      <c r="H2068" s="231"/>
      <c r="I2068" s="231"/>
      <c r="J2068" s="232"/>
      <c r="K2068" s="232"/>
      <c r="L2068" s="232"/>
      <c r="M2068" s="181">
        <f t="shared" si="317"/>
        <v>0</v>
      </c>
      <c r="N2068" s="181">
        <f>IF(H2068="",0,H2068*I2068*'Avoided Water Savings Cost'!$C$16)</f>
        <v>0</v>
      </c>
      <c r="O2068" s="545">
        <f>IF(C2068="",0,IF($B$3="NYSEG",C2068/(1-'Avoided Electric Costs 2020'!$W$21),IF($B$3="RG&amp;E",C2068/(1-'Avoided Electric Costs 2020'!$X$21),"")))</f>
        <v>0</v>
      </c>
      <c r="P2068" s="546">
        <f>IF(D2068="",0,IF($B$3="NYSEG",D2068/(1-'Avoided Electric Costs 2020'!$W$21),IF($B$3="RG&amp;E",D2068/(1-'Avoided Electric Costs 2020'!$X$21),"")))</f>
        <v>0</v>
      </c>
      <c r="Q2068" s="546">
        <f>IF(E2068="",0,IF($B$3="NYSEG",E2068/(1-'Avoided Natural Gas Costs 2020'!$J$34),IF($B$3="RG&amp;E",E2068/(1-'Avoided Natural Gas Costs 2020'!$K$34),"")))</f>
        <v>0</v>
      </c>
      <c r="R2068" s="233" t="str">
        <f>IFERROR(IF(P2068*'BCA Inputs'!$C$1+Q2068*'BCA Inputs'!$C$2+F2068*'BCA Inputs'!$C$2+G2068*'BCA Inputs'!$C$2=0,"",P2068*'BCA Inputs'!$C$1+Q2068*'BCA Inputs'!$C$2+F2068*'BCA Inputs'!$C$2+G2068*'BCA Inputs'!$C$2),"")</f>
        <v/>
      </c>
      <c r="S2068" s="181" t="str">
        <f t="shared" si="310"/>
        <v/>
      </c>
      <c r="T2068" s="181" t="str">
        <f>IFERROR(IF($B$3="NYSEG",(INDEX('BCA Inputs'!$N$14:$N$54,MATCH(I2068,'BCA Inputs'!$M$14:$M$54,0))*P2068+INDEX('BCA Inputs'!$O$14:$O$54,MATCH(I2068,'BCA Inputs'!$M$14:$M$54,0))*O2068+INDEX('BCA Inputs'!P:P,MATCH(I2068,'BCA Inputs'!M:M,0))*Q2068+INDEX('BCA Inputs'!Q:Q,MATCH(I2068,'BCA Inputs'!M:M,0))*F2068+INDEX('BCA Inputs'!R:R,MATCH(I2068,'BCA Inputs'!M:M,0))*G2068)+L2068+N2068,IF($B$3="RG&amp;E",(INDEX('BCA Inputs'!$AX$14:$AX$54,MATCH(I2068,'BCA Inputs'!$AW$14:$AW$54,0))*P2068+INDEX('BCA Inputs'!$AY$14:$AY$54,MATCH(I2068,'BCA Inputs'!$AW$14:$AW$54,0))*O2068+INDEX('BCA Inputs'!$AZ$14:$AZ$54,MATCH(I2068,'BCA Inputs'!$AW$14:$AW$54,0))*Q2068+INDEX('BCA Inputs'!$BA$14:$BA$54,MATCH(I2068,'BCA Inputs'!$AW$14:$AW$54,0))*F2068+INDEX('BCA Inputs'!$BB$14:$BB$54,MATCH(I2068,'BCA Inputs'!$AW$14:$AW$54,0))*G2068)+L2068+N2068,"")),"")</f>
        <v/>
      </c>
      <c r="U2068" s="234" t="str">
        <f t="shared" si="311"/>
        <v/>
      </c>
      <c r="V2068" s="234" t="str">
        <f t="shared" si="312"/>
        <v/>
      </c>
      <c r="W2068" s="234" t="str">
        <f t="shared" si="313"/>
        <v/>
      </c>
      <c r="Y2068" s="235" t="str">
        <f t="shared" si="314"/>
        <v/>
      </c>
      <c r="Z2068" s="236" t="str">
        <f>IFERROR(IF($B$3="NYSEG",INDEX('BCA Inputs'!$X$14:$X$54,MATCH(I2068,'BCA Inputs'!$M$14:$M$54,0))*P2068+INDEX('BCA Inputs'!$Y$14:$Y$54,MATCH(I2068,'BCA Inputs'!$M$14:$M$54,0))*O2068+INDEX('BCA Inputs'!$Z$14:$Z$54,MATCH(I2068,'BCA Inputs'!$M$14:$M$54,0))*Q2068+INDEX('BCA Inputs'!$AA$14:$AA$54,MATCH(I2068,'BCA Inputs'!$M$14:$M$54,0))*F2068+INDEX('BCA Inputs'!$AB$14:$AB$54,MATCH(I2068,'BCA Inputs'!$M$14:$M$54,0))*G2068,IF($B$3="RG&amp;E",INDEX('BCA Inputs'!$BG$14:$BG$54,MATCH(I2068,'BCA Inputs'!$AW$14:$AW$54,0))*P2068+INDEX('BCA Inputs'!$BH$14:$BH$54,MATCH(I2068,'BCA Inputs'!$AW$14:$AW$54,0))*O2068+INDEX('BCA Inputs'!$BI$14:$BI$54,MATCH(I2068,'BCA Inputs'!$AW$14:$AW$54,0))*Q2068+INDEX('BCA Inputs'!$BJ$14:$BJ$54,MATCH(I2068,'BCA Inputs'!$AW$14:$AW$54,0))*F2068+INDEX('BCA Inputs'!$BK$14:$BK$54,MATCH(I2068,'BCA Inputs'!$AW$14:$AW$54,0))*G2068,"")),"")</f>
        <v/>
      </c>
      <c r="AA2068" s="237" t="str">
        <f t="shared" si="315"/>
        <v/>
      </c>
      <c r="AC2068" s="238" t="str">
        <f>IFERROR((K2068+R2068)+IF($B$3="NYSEG",INDEX('BCA Inputs'!$AI$14:$AI$54,MATCH(I2068,'BCA Inputs'!$M$14:$M$54,0))*P2068+INDEX('BCA Inputs'!$AJ$14:$AJ$54,MATCH(I2068,'BCA Inputs'!$M$14:$M$54,0))*Q2068,IF($B$3="RG&amp;E",INDEX('BCA Inputs'!$BR$14:$BR$54,MATCH(I2068,'BCA Inputs'!$AW$14:$AW$54,0))*P2068+INDEX('BCA Inputs'!$BS$14:$BS$54,MATCH(I2068,'BCA Inputs'!$AW$14:$AW$54,0))*Q2068,"")),"")</f>
        <v/>
      </c>
      <c r="AD2068" s="181" t="str">
        <f>IFERROR(IF($B$3="NYSEG",INDEX('BCA Inputs'!$AD$14:$AD$54,MATCH(I2068,'BCA Inputs'!$M$14:$M$54,0))*P2068+INDEX('BCA Inputs'!$AE$14:$AE$54,MATCH(I2068,'BCA Inputs'!$M$14:$M$54,0))*O2068+INDEX('BCA Inputs'!$AF$14:$AF$54,MATCH(I2068,'BCA Inputs'!$M$14:$M$54,0))*Q2068+INDEX('BCA Inputs'!$AG$14:$AG$54,MATCH(I2068,'BCA Inputs'!$M$14:$M$54,0))*F2068+INDEX('BCA Inputs'!$AH$14:$AH$54,MATCH(I2068,'BCA Inputs'!$M$14:$M$54,0))*G2068,IF($B$3="RG&amp;E",INDEX('BCA Inputs'!$BM$14:$BM$54,MATCH(I2068,'BCA Inputs'!$AW$14:$AW$54,0))*P2068+INDEX('BCA Inputs'!$BN$14:$BN$54,MATCH(I2068,'BCA Inputs'!$AW$14:$AW$54,0))*O2068+INDEX('BCA Inputs'!$BO$14:$BO$54,MATCH(I2068,'BCA Inputs'!$AW$14:$AW$54,0))*Q2068+INDEX('BCA Inputs'!$BP$14:$BP$54,MATCH(I2068,'BCA Inputs'!$AW$14:$AW$54,0))*F2068+INDEX('BCA Inputs'!$BQ$14:$BQ$54,MATCH(I2068,'BCA Inputs'!$AW$14:$AW$54,0))*G2068,"")),"")</f>
        <v/>
      </c>
      <c r="AE2068" s="237" t="str">
        <f t="shared" si="316"/>
        <v/>
      </c>
      <c r="AF2068" s="198">
        <f t="shared" si="318"/>
        <v>0</v>
      </c>
      <c r="AG2068" s="239">
        <f t="shared" si="319"/>
        <v>0</v>
      </c>
    </row>
    <row r="2069" spans="1:33">
      <c r="A2069" s="228"/>
      <c r="B2069" s="176"/>
      <c r="C2069" s="229"/>
      <c r="D2069" s="230"/>
      <c r="E2069" s="230"/>
      <c r="F2069" s="230"/>
      <c r="G2069" s="230"/>
      <c r="H2069" s="231"/>
      <c r="I2069" s="231"/>
      <c r="J2069" s="232"/>
      <c r="K2069" s="232"/>
      <c r="L2069" s="232"/>
      <c r="M2069" s="181">
        <f t="shared" si="317"/>
        <v>0</v>
      </c>
      <c r="N2069" s="181">
        <f>IF(H2069="",0,H2069*I2069*'Avoided Water Savings Cost'!$C$16)</f>
        <v>0</v>
      </c>
      <c r="O2069" s="545">
        <f>IF(C2069="",0,IF($B$3="NYSEG",C2069/(1-'Avoided Electric Costs 2020'!$W$21),IF($B$3="RG&amp;E",C2069/(1-'Avoided Electric Costs 2020'!$X$21),"")))</f>
        <v>0</v>
      </c>
      <c r="P2069" s="546">
        <f>IF(D2069="",0,IF($B$3="NYSEG",D2069/(1-'Avoided Electric Costs 2020'!$W$21),IF($B$3="RG&amp;E",D2069/(1-'Avoided Electric Costs 2020'!$X$21),"")))</f>
        <v>0</v>
      </c>
      <c r="Q2069" s="546">
        <f>IF(E2069="",0,IF($B$3="NYSEG",E2069/(1-'Avoided Natural Gas Costs 2020'!$J$34),IF($B$3="RG&amp;E",E2069/(1-'Avoided Natural Gas Costs 2020'!$K$34),"")))</f>
        <v>0</v>
      </c>
      <c r="R2069" s="233" t="str">
        <f>IFERROR(IF(P2069*'BCA Inputs'!$C$1+Q2069*'BCA Inputs'!$C$2+F2069*'BCA Inputs'!$C$2+G2069*'BCA Inputs'!$C$2=0,"",P2069*'BCA Inputs'!$C$1+Q2069*'BCA Inputs'!$C$2+F2069*'BCA Inputs'!$C$2+G2069*'BCA Inputs'!$C$2),"")</f>
        <v/>
      </c>
      <c r="S2069" s="181" t="str">
        <f t="shared" si="310"/>
        <v/>
      </c>
      <c r="T2069" s="181" t="str">
        <f>IFERROR(IF($B$3="NYSEG",(INDEX('BCA Inputs'!$N$14:$N$54,MATCH(I2069,'BCA Inputs'!$M$14:$M$54,0))*P2069+INDEX('BCA Inputs'!$O$14:$O$54,MATCH(I2069,'BCA Inputs'!$M$14:$M$54,0))*O2069+INDEX('BCA Inputs'!P:P,MATCH(I2069,'BCA Inputs'!M:M,0))*Q2069+INDEX('BCA Inputs'!Q:Q,MATCH(I2069,'BCA Inputs'!M:M,0))*F2069+INDEX('BCA Inputs'!R:R,MATCH(I2069,'BCA Inputs'!M:M,0))*G2069)+L2069+N2069,IF($B$3="RG&amp;E",(INDEX('BCA Inputs'!$AX$14:$AX$54,MATCH(I2069,'BCA Inputs'!$AW$14:$AW$54,0))*P2069+INDEX('BCA Inputs'!$AY$14:$AY$54,MATCH(I2069,'BCA Inputs'!$AW$14:$AW$54,0))*O2069+INDEX('BCA Inputs'!$AZ$14:$AZ$54,MATCH(I2069,'BCA Inputs'!$AW$14:$AW$54,0))*Q2069+INDEX('BCA Inputs'!$BA$14:$BA$54,MATCH(I2069,'BCA Inputs'!$AW$14:$AW$54,0))*F2069+INDEX('BCA Inputs'!$BB$14:$BB$54,MATCH(I2069,'BCA Inputs'!$AW$14:$AW$54,0))*G2069)+L2069+N2069,"")),"")</f>
        <v/>
      </c>
      <c r="U2069" s="234" t="str">
        <f t="shared" si="311"/>
        <v/>
      </c>
      <c r="V2069" s="234" t="str">
        <f t="shared" si="312"/>
        <v/>
      </c>
      <c r="W2069" s="234" t="str">
        <f t="shared" si="313"/>
        <v/>
      </c>
      <c r="Y2069" s="235" t="str">
        <f t="shared" si="314"/>
        <v/>
      </c>
      <c r="Z2069" s="236" t="str">
        <f>IFERROR(IF($B$3="NYSEG",INDEX('BCA Inputs'!$X$14:$X$54,MATCH(I2069,'BCA Inputs'!$M$14:$M$54,0))*P2069+INDEX('BCA Inputs'!$Y$14:$Y$54,MATCH(I2069,'BCA Inputs'!$M$14:$M$54,0))*O2069+INDEX('BCA Inputs'!$Z$14:$Z$54,MATCH(I2069,'BCA Inputs'!$M$14:$M$54,0))*Q2069+INDEX('BCA Inputs'!$AA$14:$AA$54,MATCH(I2069,'BCA Inputs'!$M$14:$M$54,0))*F2069+INDEX('BCA Inputs'!$AB$14:$AB$54,MATCH(I2069,'BCA Inputs'!$M$14:$M$54,0))*G2069,IF($B$3="RG&amp;E",INDEX('BCA Inputs'!$BG$14:$BG$54,MATCH(I2069,'BCA Inputs'!$AW$14:$AW$54,0))*P2069+INDEX('BCA Inputs'!$BH$14:$BH$54,MATCH(I2069,'BCA Inputs'!$AW$14:$AW$54,0))*O2069+INDEX('BCA Inputs'!$BI$14:$BI$54,MATCH(I2069,'BCA Inputs'!$AW$14:$AW$54,0))*Q2069+INDEX('BCA Inputs'!$BJ$14:$BJ$54,MATCH(I2069,'BCA Inputs'!$AW$14:$AW$54,0))*F2069+INDEX('BCA Inputs'!$BK$14:$BK$54,MATCH(I2069,'BCA Inputs'!$AW$14:$AW$54,0))*G2069,"")),"")</f>
        <v/>
      </c>
      <c r="AA2069" s="237" t="str">
        <f t="shared" si="315"/>
        <v/>
      </c>
      <c r="AC2069" s="238" t="str">
        <f>IFERROR((K2069+R2069)+IF($B$3="NYSEG",INDEX('BCA Inputs'!$AI$14:$AI$54,MATCH(I2069,'BCA Inputs'!$M$14:$M$54,0))*P2069+INDEX('BCA Inputs'!$AJ$14:$AJ$54,MATCH(I2069,'BCA Inputs'!$M$14:$M$54,0))*Q2069,IF($B$3="RG&amp;E",INDEX('BCA Inputs'!$BR$14:$BR$54,MATCH(I2069,'BCA Inputs'!$AW$14:$AW$54,0))*P2069+INDEX('BCA Inputs'!$BS$14:$BS$54,MATCH(I2069,'BCA Inputs'!$AW$14:$AW$54,0))*Q2069,"")),"")</f>
        <v/>
      </c>
      <c r="AD2069" s="181" t="str">
        <f>IFERROR(IF($B$3="NYSEG",INDEX('BCA Inputs'!$AD$14:$AD$54,MATCH(I2069,'BCA Inputs'!$M$14:$M$54,0))*P2069+INDEX('BCA Inputs'!$AE$14:$AE$54,MATCH(I2069,'BCA Inputs'!$M$14:$M$54,0))*O2069+INDEX('BCA Inputs'!$AF$14:$AF$54,MATCH(I2069,'BCA Inputs'!$M$14:$M$54,0))*Q2069+INDEX('BCA Inputs'!$AG$14:$AG$54,MATCH(I2069,'BCA Inputs'!$M$14:$M$54,0))*F2069+INDEX('BCA Inputs'!$AH$14:$AH$54,MATCH(I2069,'BCA Inputs'!$M$14:$M$54,0))*G2069,IF($B$3="RG&amp;E",INDEX('BCA Inputs'!$BM$14:$BM$54,MATCH(I2069,'BCA Inputs'!$AW$14:$AW$54,0))*P2069+INDEX('BCA Inputs'!$BN$14:$BN$54,MATCH(I2069,'BCA Inputs'!$AW$14:$AW$54,0))*O2069+INDEX('BCA Inputs'!$BO$14:$BO$54,MATCH(I2069,'BCA Inputs'!$AW$14:$AW$54,0))*Q2069+INDEX('BCA Inputs'!$BP$14:$BP$54,MATCH(I2069,'BCA Inputs'!$AW$14:$AW$54,0))*F2069+INDEX('BCA Inputs'!$BQ$14:$BQ$54,MATCH(I2069,'BCA Inputs'!$AW$14:$AW$54,0))*G2069,"")),"")</f>
        <v/>
      </c>
      <c r="AE2069" s="237" t="str">
        <f t="shared" si="316"/>
        <v/>
      </c>
      <c r="AF2069" s="198">
        <f t="shared" si="318"/>
        <v>0</v>
      </c>
      <c r="AG2069" s="239">
        <f t="shared" si="319"/>
        <v>0</v>
      </c>
    </row>
    <row r="2070" spans="1:33">
      <c r="A2070" s="228"/>
      <c r="B2070" s="176"/>
      <c r="C2070" s="229"/>
      <c r="D2070" s="230"/>
      <c r="E2070" s="230"/>
      <c r="F2070" s="230"/>
      <c r="G2070" s="230"/>
      <c r="H2070" s="231"/>
      <c r="I2070" s="231"/>
      <c r="J2070" s="232"/>
      <c r="K2070" s="232"/>
      <c r="L2070" s="232"/>
      <c r="M2070" s="181">
        <f t="shared" si="317"/>
        <v>0</v>
      </c>
      <c r="N2070" s="181">
        <f>IF(H2070="",0,H2070*I2070*'Avoided Water Savings Cost'!$C$16)</f>
        <v>0</v>
      </c>
      <c r="O2070" s="545">
        <f>IF(C2070="",0,IF($B$3="NYSEG",C2070/(1-'Avoided Electric Costs 2020'!$W$21),IF($B$3="RG&amp;E",C2070/(1-'Avoided Electric Costs 2020'!$X$21),"")))</f>
        <v>0</v>
      </c>
      <c r="P2070" s="546">
        <f>IF(D2070="",0,IF($B$3="NYSEG",D2070/(1-'Avoided Electric Costs 2020'!$W$21),IF($B$3="RG&amp;E",D2070/(1-'Avoided Electric Costs 2020'!$X$21),"")))</f>
        <v>0</v>
      </c>
      <c r="Q2070" s="546">
        <f>IF(E2070="",0,IF($B$3="NYSEG",E2070/(1-'Avoided Natural Gas Costs 2020'!$J$34),IF($B$3="RG&amp;E",E2070/(1-'Avoided Natural Gas Costs 2020'!$K$34),"")))</f>
        <v>0</v>
      </c>
      <c r="R2070" s="233" t="str">
        <f>IFERROR(IF(P2070*'BCA Inputs'!$C$1+Q2070*'BCA Inputs'!$C$2+F2070*'BCA Inputs'!$C$2+G2070*'BCA Inputs'!$C$2=0,"",P2070*'BCA Inputs'!$C$1+Q2070*'BCA Inputs'!$C$2+F2070*'BCA Inputs'!$C$2+G2070*'BCA Inputs'!$C$2),"")</f>
        <v/>
      </c>
      <c r="S2070" s="181" t="str">
        <f t="shared" si="310"/>
        <v/>
      </c>
      <c r="T2070" s="181" t="str">
        <f>IFERROR(IF($B$3="NYSEG",(INDEX('BCA Inputs'!$N$14:$N$54,MATCH(I2070,'BCA Inputs'!$M$14:$M$54,0))*P2070+INDEX('BCA Inputs'!$O$14:$O$54,MATCH(I2070,'BCA Inputs'!$M$14:$M$54,0))*O2070+INDEX('BCA Inputs'!P:P,MATCH(I2070,'BCA Inputs'!M:M,0))*Q2070+INDEX('BCA Inputs'!Q:Q,MATCH(I2070,'BCA Inputs'!M:M,0))*F2070+INDEX('BCA Inputs'!R:R,MATCH(I2070,'BCA Inputs'!M:M,0))*G2070)+L2070+N2070,IF($B$3="RG&amp;E",(INDEX('BCA Inputs'!$AX$14:$AX$54,MATCH(I2070,'BCA Inputs'!$AW$14:$AW$54,0))*P2070+INDEX('BCA Inputs'!$AY$14:$AY$54,MATCH(I2070,'BCA Inputs'!$AW$14:$AW$54,0))*O2070+INDEX('BCA Inputs'!$AZ$14:$AZ$54,MATCH(I2070,'BCA Inputs'!$AW$14:$AW$54,0))*Q2070+INDEX('BCA Inputs'!$BA$14:$BA$54,MATCH(I2070,'BCA Inputs'!$AW$14:$AW$54,0))*F2070+INDEX('BCA Inputs'!$BB$14:$BB$54,MATCH(I2070,'BCA Inputs'!$AW$14:$AW$54,0))*G2070)+L2070+N2070,"")),"")</f>
        <v/>
      </c>
      <c r="U2070" s="234" t="str">
        <f t="shared" si="311"/>
        <v/>
      </c>
      <c r="V2070" s="234" t="str">
        <f t="shared" si="312"/>
        <v/>
      </c>
      <c r="W2070" s="234" t="str">
        <f t="shared" si="313"/>
        <v/>
      </c>
      <c r="Y2070" s="235" t="str">
        <f t="shared" si="314"/>
        <v/>
      </c>
      <c r="Z2070" s="236" t="str">
        <f>IFERROR(IF($B$3="NYSEG",INDEX('BCA Inputs'!$X$14:$X$54,MATCH(I2070,'BCA Inputs'!$M$14:$M$54,0))*P2070+INDEX('BCA Inputs'!$Y$14:$Y$54,MATCH(I2070,'BCA Inputs'!$M$14:$M$54,0))*O2070+INDEX('BCA Inputs'!$Z$14:$Z$54,MATCH(I2070,'BCA Inputs'!$M$14:$M$54,0))*Q2070+INDEX('BCA Inputs'!$AA$14:$AA$54,MATCH(I2070,'BCA Inputs'!$M$14:$M$54,0))*F2070+INDEX('BCA Inputs'!$AB$14:$AB$54,MATCH(I2070,'BCA Inputs'!$M$14:$M$54,0))*G2070,IF($B$3="RG&amp;E",INDEX('BCA Inputs'!$BG$14:$BG$54,MATCH(I2070,'BCA Inputs'!$AW$14:$AW$54,0))*P2070+INDEX('BCA Inputs'!$BH$14:$BH$54,MATCH(I2070,'BCA Inputs'!$AW$14:$AW$54,0))*O2070+INDEX('BCA Inputs'!$BI$14:$BI$54,MATCH(I2070,'BCA Inputs'!$AW$14:$AW$54,0))*Q2070+INDEX('BCA Inputs'!$BJ$14:$BJ$54,MATCH(I2070,'BCA Inputs'!$AW$14:$AW$54,0))*F2070+INDEX('BCA Inputs'!$BK$14:$BK$54,MATCH(I2070,'BCA Inputs'!$AW$14:$AW$54,0))*G2070,"")),"")</f>
        <v/>
      </c>
      <c r="AA2070" s="237" t="str">
        <f t="shared" si="315"/>
        <v/>
      </c>
      <c r="AC2070" s="238" t="str">
        <f>IFERROR((K2070+R2070)+IF($B$3="NYSEG",INDEX('BCA Inputs'!$AI$14:$AI$54,MATCH(I2070,'BCA Inputs'!$M$14:$M$54,0))*P2070+INDEX('BCA Inputs'!$AJ$14:$AJ$54,MATCH(I2070,'BCA Inputs'!$M$14:$M$54,0))*Q2070,IF($B$3="RG&amp;E",INDEX('BCA Inputs'!$BR$14:$BR$54,MATCH(I2070,'BCA Inputs'!$AW$14:$AW$54,0))*P2070+INDEX('BCA Inputs'!$BS$14:$BS$54,MATCH(I2070,'BCA Inputs'!$AW$14:$AW$54,0))*Q2070,"")),"")</f>
        <v/>
      </c>
      <c r="AD2070" s="181" t="str">
        <f>IFERROR(IF($B$3="NYSEG",INDEX('BCA Inputs'!$AD$14:$AD$54,MATCH(I2070,'BCA Inputs'!$M$14:$M$54,0))*P2070+INDEX('BCA Inputs'!$AE$14:$AE$54,MATCH(I2070,'BCA Inputs'!$M$14:$M$54,0))*O2070+INDEX('BCA Inputs'!$AF$14:$AF$54,MATCH(I2070,'BCA Inputs'!$M$14:$M$54,0))*Q2070+INDEX('BCA Inputs'!$AG$14:$AG$54,MATCH(I2070,'BCA Inputs'!$M$14:$M$54,0))*F2070+INDEX('BCA Inputs'!$AH$14:$AH$54,MATCH(I2070,'BCA Inputs'!$M$14:$M$54,0))*G2070,IF($B$3="RG&amp;E",INDEX('BCA Inputs'!$BM$14:$BM$54,MATCH(I2070,'BCA Inputs'!$AW$14:$AW$54,0))*P2070+INDEX('BCA Inputs'!$BN$14:$BN$54,MATCH(I2070,'BCA Inputs'!$AW$14:$AW$54,0))*O2070+INDEX('BCA Inputs'!$BO$14:$BO$54,MATCH(I2070,'BCA Inputs'!$AW$14:$AW$54,0))*Q2070+INDEX('BCA Inputs'!$BP$14:$BP$54,MATCH(I2070,'BCA Inputs'!$AW$14:$AW$54,0))*F2070+INDEX('BCA Inputs'!$BQ$14:$BQ$54,MATCH(I2070,'BCA Inputs'!$AW$14:$AW$54,0))*G2070,"")),"")</f>
        <v/>
      </c>
      <c r="AE2070" s="237" t="str">
        <f t="shared" si="316"/>
        <v/>
      </c>
      <c r="AF2070" s="198">
        <f t="shared" si="318"/>
        <v>0</v>
      </c>
      <c r="AG2070" s="239">
        <f t="shared" si="319"/>
        <v>0</v>
      </c>
    </row>
    <row r="2071" spans="1:33">
      <c r="A2071" s="228"/>
      <c r="B2071" s="176"/>
      <c r="C2071" s="229"/>
      <c r="D2071" s="230"/>
      <c r="E2071" s="230"/>
      <c r="F2071" s="230"/>
      <c r="G2071" s="230"/>
      <c r="H2071" s="231"/>
      <c r="I2071" s="231"/>
      <c r="J2071" s="232"/>
      <c r="K2071" s="232"/>
      <c r="L2071" s="232"/>
      <c r="M2071" s="181">
        <f t="shared" si="317"/>
        <v>0</v>
      </c>
      <c r="N2071" s="181">
        <f>IF(H2071="",0,H2071*I2071*'Avoided Water Savings Cost'!$C$16)</f>
        <v>0</v>
      </c>
      <c r="O2071" s="545">
        <f>IF(C2071="",0,IF($B$3="NYSEG",C2071/(1-'Avoided Electric Costs 2020'!$W$21),IF($B$3="RG&amp;E",C2071/(1-'Avoided Electric Costs 2020'!$X$21),"")))</f>
        <v>0</v>
      </c>
      <c r="P2071" s="546">
        <f>IF(D2071="",0,IF($B$3="NYSEG",D2071/(1-'Avoided Electric Costs 2020'!$W$21),IF($B$3="RG&amp;E",D2071/(1-'Avoided Electric Costs 2020'!$X$21),"")))</f>
        <v>0</v>
      </c>
      <c r="Q2071" s="546">
        <f>IF(E2071="",0,IF($B$3="NYSEG",E2071/(1-'Avoided Natural Gas Costs 2020'!$J$34),IF($B$3="RG&amp;E",E2071/(1-'Avoided Natural Gas Costs 2020'!$K$34),"")))</f>
        <v>0</v>
      </c>
      <c r="R2071" s="233" t="str">
        <f>IFERROR(IF(P2071*'BCA Inputs'!$C$1+Q2071*'BCA Inputs'!$C$2+F2071*'BCA Inputs'!$C$2+G2071*'BCA Inputs'!$C$2=0,"",P2071*'BCA Inputs'!$C$1+Q2071*'BCA Inputs'!$C$2+F2071*'BCA Inputs'!$C$2+G2071*'BCA Inputs'!$C$2),"")</f>
        <v/>
      </c>
      <c r="S2071" s="181" t="str">
        <f t="shared" ref="S2071:S2134" si="320">IFERROR(IF(J2071+R2071=0,"",J2071+R2071),"")</f>
        <v/>
      </c>
      <c r="T2071" s="181" t="str">
        <f>IFERROR(IF($B$3="NYSEG",(INDEX('BCA Inputs'!$N$14:$N$54,MATCH(I2071,'BCA Inputs'!$M$14:$M$54,0))*P2071+INDEX('BCA Inputs'!$O$14:$O$54,MATCH(I2071,'BCA Inputs'!$M$14:$M$54,0))*O2071+INDEX('BCA Inputs'!P:P,MATCH(I2071,'BCA Inputs'!M:M,0))*Q2071+INDEX('BCA Inputs'!Q:Q,MATCH(I2071,'BCA Inputs'!M:M,0))*F2071+INDEX('BCA Inputs'!R:R,MATCH(I2071,'BCA Inputs'!M:M,0))*G2071)+L2071+N2071,IF($B$3="RG&amp;E",(INDEX('BCA Inputs'!$AX$14:$AX$54,MATCH(I2071,'BCA Inputs'!$AW$14:$AW$54,0))*P2071+INDEX('BCA Inputs'!$AY$14:$AY$54,MATCH(I2071,'BCA Inputs'!$AW$14:$AW$54,0))*O2071+INDEX('BCA Inputs'!$AZ$14:$AZ$54,MATCH(I2071,'BCA Inputs'!$AW$14:$AW$54,0))*Q2071+INDEX('BCA Inputs'!$BA$14:$BA$54,MATCH(I2071,'BCA Inputs'!$AW$14:$AW$54,0))*F2071+INDEX('BCA Inputs'!$BB$14:$BB$54,MATCH(I2071,'BCA Inputs'!$AW$14:$AW$54,0))*G2071)+L2071+N2071,"")),"")</f>
        <v/>
      </c>
      <c r="U2071" s="234" t="str">
        <f t="shared" ref="U2071:U2134" si="321">IFERROR(T2071/S2071,"")</f>
        <v/>
      </c>
      <c r="V2071" s="234" t="str">
        <f t="shared" ref="V2071:V2134" si="322">IFERROR(J2071/(D2071*$B$6+E2071*$B$7+F2071*$B$7+G2071*$B$7+M2071+N2071/I2071),"")</f>
        <v/>
      </c>
      <c r="W2071" s="234" t="str">
        <f t="shared" ref="W2071:W2134" si="323">IFERROR((J2071-K2071)/(D2071*$B$6+E2071*$B$7+F2071*$B$7+G2071*$B$7+M2071+N2071/I2071),"")</f>
        <v/>
      </c>
      <c r="Y2071" s="235" t="str">
        <f t="shared" ref="Y2071:Y2134" si="324">IFERROR(K2071+R2071,"")</f>
        <v/>
      </c>
      <c r="Z2071" s="236" t="str">
        <f>IFERROR(IF($B$3="NYSEG",INDEX('BCA Inputs'!$X$14:$X$54,MATCH(I2071,'BCA Inputs'!$M$14:$M$54,0))*P2071+INDEX('BCA Inputs'!$Y$14:$Y$54,MATCH(I2071,'BCA Inputs'!$M$14:$M$54,0))*O2071+INDEX('BCA Inputs'!$Z$14:$Z$54,MATCH(I2071,'BCA Inputs'!$M$14:$M$54,0))*Q2071+INDEX('BCA Inputs'!$AA$14:$AA$54,MATCH(I2071,'BCA Inputs'!$M$14:$M$54,0))*F2071+INDEX('BCA Inputs'!$AB$14:$AB$54,MATCH(I2071,'BCA Inputs'!$M$14:$M$54,0))*G2071,IF($B$3="RG&amp;E",INDEX('BCA Inputs'!$BG$14:$BG$54,MATCH(I2071,'BCA Inputs'!$AW$14:$AW$54,0))*P2071+INDEX('BCA Inputs'!$BH$14:$BH$54,MATCH(I2071,'BCA Inputs'!$AW$14:$AW$54,0))*O2071+INDEX('BCA Inputs'!$BI$14:$BI$54,MATCH(I2071,'BCA Inputs'!$AW$14:$AW$54,0))*Q2071+INDEX('BCA Inputs'!$BJ$14:$BJ$54,MATCH(I2071,'BCA Inputs'!$AW$14:$AW$54,0))*F2071+INDEX('BCA Inputs'!$BK$14:$BK$54,MATCH(I2071,'BCA Inputs'!$AW$14:$AW$54,0))*G2071,"")),"")</f>
        <v/>
      </c>
      <c r="AA2071" s="237" t="str">
        <f t="shared" ref="AA2071:AA2134" si="325">IFERROR(Z2071/Y2071,"")</f>
        <v/>
      </c>
      <c r="AC2071" s="238" t="str">
        <f>IFERROR((K2071+R2071)+IF($B$3="NYSEG",INDEX('BCA Inputs'!$AI$14:$AI$54,MATCH(I2071,'BCA Inputs'!$M$14:$M$54,0))*P2071+INDEX('BCA Inputs'!$AJ$14:$AJ$54,MATCH(I2071,'BCA Inputs'!$M$14:$M$54,0))*Q2071,IF($B$3="RG&amp;E",INDEX('BCA Inputs'!$BR$14:$BR$54,MATCH(I2071,'BCA Inputs'!$AW$14:$AW$54,0))*P2071+INDEX('BCA Inputs'!$BS$14:$BS$54,MATCH(I2071,'BCA Inputs'!$AW$14:$AW$54,0))*Q2071,"")),"")</f>
        <v/>
      </c>
      <c r="AD2071" s="181" t="str">
        <f>IFERROR(IF($B$3="NYSEG",INDEX('BCA Inputs'!$AD$14:$AD$54,MATCH(I2071,'BCA Inputs'!$M$14:$M$54,0))*P2071+INDEX('BCA Inputs'!$AE$14:$AE$54,MATCH(I2071,'BCA Inputs'!$M$14:$M$54,0))*O2071+INDEX('BCA Inputs'!$AF$14:$AF$54,MATCH(I2071,'BCA Inputs'!$M$14:$M$54,0))*Q2071+INDEX('BCA Inputs'!$AG$14:$AG$54,MATCH(I2071,'BCA Inputs'!$M$14:$M$54,0))*F2071+INDEX('BCA Inputs'!$AH$14:$AH$54,MATCH(I2071,'BCA Inputs'!$M$14:$M$54,0))*G2071,IF($B$3="RG&amp;E",INDEX('BCA Inputs'!$BM$14:$BM$54,MATCH(I2071,'BCA Inputs'!$AW$14:$AW$54,0))*P2071+INDEX('BCA Inputs'!$BN$14:$BN$54,MATCH(I2071,'BCA Inputs'!$AW$14:$AW$54,0))*O2071+INDEX('BCA Inputs'!$BO$14:$BO$54,MATCH(I2071,'BCA Inputs'!$AW$14:$AW$54,0))*Q2071+INDEX('BCA Inputs'!$BP$14:$BP$54,MATCH(I2071,'BCA Inputs'!$AW$14:$AW$54,0))*F2071+INDEX('BCA Inputs'!$BQ$14:$BQ$54,MATCH(I2071,'BCA Inputs'!$AW$14:$AW$54,0))*G2071,"")),"")</f>
        <v/>
      </c>
      <c r="AE2071" s="237" t="str">
        <f t="shared" ref="AE2071:AE2134" si="326">IFERROR(AD2071/AC2071,"")</f>
        <v/>
      </c>
      <c r="AF2071" s="198">
        <f t="shared" si="318"/>
        <v>0</v>
      </c>
      <c r="AG2071" s="239">
        <f t="shared" si="319"/>
        <v>0</v>
      </c>
    </row>
    <row r="2072" spans="1:33">
      <c r="A2072" s="228"/>
      <c r="B2072" s="176"/>
      <c r="C2072" s="229"/>
      <c r="D2072" s="230"/>
      <c r="E2072" s="230"/>
      <c r="F2072" s="230"/>
      <c r="G2072" s="230"/>
      <c r="H2072" s="231"/>
      <c r="I2072" s="231"/>
      <c r="J2072" s="232"/>
      <c r="K2072" s="232"/>
      <c r="L2072" s="232"/>
      <c r="M2072" s="181">
        <f t="shared" ref="M2072:M2135" si="327">IF(L2072="",0,L2072/I2072)</f>
        <v>0</v>
      </c>
      <c r="N2072" s="181">
        <f>IF(H2072="",0,H2072*I2072*'Avoided Water Savings Cost'!$C$16)</f>
        <v>0</v>
      </c>
      <c r="O2072" s="545">
        <f>IF(C2072="",0,IF($B$3="NYSEG",C2072/(1-'Avoided Electric Costs 2020'!$W$21),IF($B$3="RG&amp;E",C2072/(1-'Avoided Electric Costs 2020'!$X$21),"")))</f>
        <v>0</v>
      </c>
      <c r="P2072" s="546">
        <f>IF(D2072="",0,IF($B$3="NYSEG",D2072/(1-'Avoided Electric Costs 2020'!$W$21),IF($B$3="RG&amp;E",D2072/(1-'Avoided Electric Costs 2020'!$X$21),"")))</f>
        <v>0</v>
      </c>
      <c r="Q2072" s="546">
        <f>IF(E2072="",0,IF($B$3="NYSEG",E2072/(1-'Avoided Natural Gas Costs 2020'!$J$34),IF($B$3="RG&amp;E",E2072/(1-'Avoided Natural Gas Costs 2020'!$K$34),"")))</f>
        <v>0</v>
      </c>
      <c r="R2072" s="233" t="str">
        <f>IFERROR(IF(P2072*'BCA Inputs'!$C$1+Q2072*'BCA Inputs'!$C$2+F2072*'BCA Inputs'!$C$2+G2072*'BCA Inputs'!$C$2=0,"",P2072*'BCA Inputs'!$C$1+Q2072*'BCA Inputs'!$C$2+F2072*'BCA Inputs'!$C$2+G2072*'BCA Inputs'!$C$2),"")</f>
        <v/>
      </c>
      <c r="S2072" s="181" t="str">
        <f t="shared" si="320"/>
        <v/>
      </c>
      <c r="T2072" s="181" t="str">
        <f>IFERROR(IF($B$3="NYSEG",(INDEX('BCA Inputs'!$N$14:$N$54,MATCH(I2072,'BCA Inputs'!$M$14:$M$54,0))*P2072+INDEX('BCA Inputs'!$O$14:$O$54,MATCH(I2072,'BCA Inputs'!$M$14:$M$54,0))*O2072+INDEX('BCA Inputs'!P:P,MATCH(I2072,'BCA Inputs'!M:M,0))*Q2072+INDEX('BCA Inputs'!Q:Q,MATCH(I2072,'BCA Inputs'!M:M,0))*F2072+INDEX('BCA Inputs'!R:R,MATCH(I2072,'BCA Inputs'!M:M,0))*G2072)+L2072+N2072,IF($B$3="RG&amp;E",(INDEX('BCA Inputs'!$AX$14:$AX$54,MATCH(I2072,'BCA Inputs'!$AW$14:$AW$54,0))*P2072+INDEX('BCA Inputs'!$AY$14:$AY$54,MATCH(I2072,'BCA Inputs'!$AW$14:$AW$54,0))*O2072+INDEX('BCA Inputs'!$AZ$14:$AZ$54,MATCH(I2072,'BCA Inputs'!$AW$14:$AW$54,0))*Q2072+INDEX('BCA Inputs'!$BA$14:$BA$54,MATCH(I2072,'BCA Inputs'!$AW$14:$AW$54,0))*F2072+INDEX('BCA Inputs'!$BB$14:$BB$54,MATCH(I2072,'BCA Inputs'!$AW$14:$AW$54,0))*G2072)+L2072+N2072,"")),"")</f>
        <v/>
      </c>
      <c r="U2072" s="234" t="str">
        <f t="shared" si="321"/>
        <v/>
      </c>
      <c r="V2072" s="234" t="str">
        <f t="shared" si="322"/>
        <v/>
      </c>
      <c r="W2072" s="234" t="str">
        <f t="shared" si="323"/>
        <v/>
      </c>
      <c r="Y2072" s="235" t="str">
        <f t="shared" si="324"/>
        <v/>
      </c>
      <c r="Z2072" s="236" t="str">
        <f>IFERROR(IF($B$3="NYSEG",INDEX('BCA Inputs'!$X$14:$X$54,MATCH(I2072,'BCA Inputs'!$M$14:$M$54,0))*P2072+INDEX('BCA Inputs'!$Y$14:$Y$54,MATCH(I2072,'BCA Inputs'!$M$14:$M$54,0))*O2072+INDEX('BCA Inputs'!$Z$14:$Z$54,MATCH(I2072,'BCA Inputs'!$M$14:$M$54,0))*Q2072+INDEX('BCA Inputs'!$AA$14:$AA$54,MATCH(I2072,'BCA Inputs'!$M$14:$M$54,0))*F2072+INDEX('BCA Inputs'!$AB$14:$AB$54,MATCH(I2072,'BCA Inputs'!$M$14:$M$54,0))*G2072,IF($B$3="RG&amp;E",INDEX('BCA Inputs'!$BG$14:$BG$54,MATCH(I2072,'BCA Inputs'!$AW$14:$AW$54,0))*P2072+INDEX('BCA Inputs'!$BH$14:$BH$54,MATCH(I2072,'BCA Inputs'!$AW$14:$AW$54,0))*O2072+INDEX('BCA Inputs'!$BI$14:$BI$54,MATCH(I2072,'BCA Inputs'!$AW$14:$AW$54,0))*Q2072+INDEX('BCA Inputs'!$BJ$14:$BJ$54,MATCH(I2072,'BCA Inputs'!$AW$14:$AW$54,0))*F2072+INDEX('BCA Inputs'!$BK$14:$BK$54,MATCH(I2072,'BCA Inputs'!$AW$14:$AW$54,0))*G2072,"")),"")</f>
        <v/>
      </c>
      <c r="AA2072" s="237" t="str">
        <f t="shared" si="325"/>
        <v/>
      </c>
      <c r="AC2072" s="238" t="str">
        <f>IFERROR((K2072+R2072)+IF($B$3="NYSEG",INDEX('BCA Inputs'!$AI$14:$AI$54,MATCH(I2072,'BCA Inputs'!$M$14:$M$54,0))*P2072+INDEX('BCA Inputs'!$AJ$14:$AJ$54,MATCH(I2072,'BCA Inputs'!$M$14:$M$54,0))*Q2072,IF($B$3="RG&amp;E",INDEX('BCA Inputs'!$BR$14:$BR$54,MATCH(I2072,'BCA Inputs'!$AW$14:$AW$54,0))*P2072+INDEX('BCA Inputs'!$BS$14:$BS$54,MATCH(I2072,'BCA Inputs'!$AW$14:$AW$54,0))*Q2072,"")),"")</f>
        <v/>
      </c>
      <c r="AD2072" s="181" t="str">
        <f>IFERROR(IF($B$3="NYSEG",INDEX('BCA Inputs'!$AD$14:$AD$54,MATCH(I2072,'BCA Inputs'!$M$14:$M$54,0))*P2072+INDEX('BCA Inputs'!$AE$14:$AE$54,MATCH(I2072,'BCA Inputs'!$M$14:$M$54,0))*O2072+INDEX('BCA Inputs'!$AF$14:$AF$54,MATCH(I2072,'BCA Inputs'!$M$14:$M$54,0))*Q2072+INDEX('BCA Inputs'!$AG$14:$AG$54,MATCH(I2072,'BCA Inputs'!$M$14:$M$54,0))*F2072+INDEX('BCA Inputs'!$AH$14:$AH$54,MATCH(I2072,'BCA Inputs'!$M$14:$M$54,0))*G2072,IF($B$3="RG&amp;E",INDEX('BCA Inputs'!$BM$14:$BM$54,MATCH(I2072,'BCA Inputs'!$AW$14:$AW$54,0))*P2072+INDEX('BCA Inputs'!$BN$14:$BN$54,MATCH(I2072,'BCA Inputs'!$AW$14:$AW$54,0))*O2072+INDEX('BCA Inputs'!$BO$14:$BO$54,MATCH(I2072,'BCA Inputs'!$AW$14:$AW$54,0))*Q2072+INDEX('BCA Inputs'!$BP$14:$BP$54,MATCH(I2072,'BCA Inputs'!$AW$14:$AW$54,0))*F2072+INDEX('BCA Inputs'!$BQ$14:$BQ$54,MATCH(I2072,'BCA Inputs'!$AW$14:$AW$54,0))*G2072,"")),"")</f>
        <v/>
      </c>
      <c r="AE2072" s="237" t="str">
        <f t="shared" si="326"/>
        <v/>
      </c>
      <c r="AF2072" s="198">
        <f t="shared" ref="AF2072:AF2135" si="328">IF(U2072&lt;1,1,0)</f>
        <v>0</v>
      </c>
      <c r="AG2072" s="239">
        <f t="shared" ref="AG2072:AG2135" si="329">D2072*3412+(E2072+F2072+G2072)*100000</f>
        <v>0</v>
      </c>
    </row>
    <row r="2073" spans="1:33">
      <c r="A2073" s="228"/>
      <c r="B2073" s="176"/>
      <c r="C2073" s="229"/>
      <c r="D2073" s="230"/>
      <c r="E2073" s="230"/>
      <c r="F2073" s="230"/>
      <c r="G2073" s="230"/>
      <c r="H2073" s="231"/>
      <c r="I2073" s="231"/>
      <c r="J2073" s="232"/>
      <c r="K2073" s="232"/>
      <c r="L2073" s="232"/>
      <c r="M2073" s="181">
        <f t="shared" si="327"/>
        <v>0</v>
      </c>
      <c r="N2073" s="181">
        <f>IF(H2073="",0,H2073*I2073*'Avoided Water Savings Cost'!$C$16)</f>
        <v>0</v>
      </c>
      <c r="O2073" s="545">
        <f>IF(C2073="",0,IF($B$3="NYSEG",C2073/(1-'Avoided Electric Costs 2020'!$W$21),IF($B$3="RG&amp;E",C2073/(1-'Avoided Electric Costs 2020'!$X$21),"")))</f>
        <v>0</v>
      </c>
      <c r="P2073" s="546">
        <f>IF(D2073="",0,IF($B$3="NYSEG",D2073/(1-'Avoided Electric Costs 2020'!$W$21),IF($B$3="RG&amp;E",D2073/(1-'Avoided Electric Costs 2020'!$X$21),"")))</f>
        <v>0</v>
      </c>
      <c r="Q2073" s="546">
        <f>IF(E2073="",0,IF($B$3="NYSEG",E2073/(1-'Avoided Natural Gas Costs 2020'!$J$34),IF($B$3="RG&amp;E",E2073/(1-'Avoided Natural Gas Costs 2020'!$K$34),"")))</f>
        <v>0</v>
      </c>
      <c r="R2073" s="233" t="str">
        <f>IFERROR(IF(P2073*'BCA Inputs'!$C$1+Q2073*'BCA Inputs'!$C$2+F2073*'BCA Inputs'!$C$2+G2073*'BCA Inputs'!$C$2=0,"",P2073*'BCA Inputs'!$C$1+Q2073*'BCA Inputs'!$C$2+F2073*'BCA Inputs'!$C$2+G2073*'BCA Inputs'!$C$2),"")</f>
        <v/>
      </c>
      <c r="S2073" s="181" t="str">
        <f t="shared" si="320"/>
        <v/>
      </c>
      <c r="T2073" s="181" t="str">
        <f>IFERROR(IF($B$3="NYSEG",(INDEX('BCA Inputs'!$N$14:$N$54,MATCH(I2073,'BCA Inputs'!$M$14:$M$54,0))*P2073+INDEX('BCA Inputs'!$O$14:$O$54,MATCH(I2073,'BCA Inputs'!$M$14:$M$54,0))*O2073+INDEX('BCA Inputs'!P:P,MATCH(I2073,'BCA Inputs'!M:M,0))*Q2073+INDEX('BCA Inputs'!Q:Q,MATCH(I2073,'BCA Inputs'!M:M,0))*F2073+INDEX('BCA Inputs'!R:R,MATCH(I2073,'BCA Inputs'!M:M,0))*G2073)+L2073+N2073,IF($B$3="RG&amp;E",(INDEX('BCA Inputs'!$AX$14:$AX$54,MATCH(I2073,'BCA Inputs'!$AW$14:$AW$54,0))*P2073+INDEX('BCA Inputs'!$AY$14:$AY$54,MATCH(I2073,'BCA Inputs'!$AW$14:$AW$54,0))*O2073+INDEX('BCA Inputs'!$AZ$14:$AZ$54,MATCH(I2073,'BCA Inputs'!$AW$14:$AW$54,0))*Q2073+INDEX('BCA Inputs'!$BA$14:$BA$54,MATCH(I2073,'BCA Inputs'!$AW$14:$AW$54,0))*F2073+INDEX('BCA Inputs'!$BB$14:$BB$54,MATCH(I2073,'BCA Inputs'!$AW$14:$AW$54,0))*G2073)+L2073+N2073,"")),"")</f>
        <v/>
      </c>
      <c r="U2073" s="234" t="str">
        <f t="shared" si="321"/>
        <v/>
      </c>
      <c r="V2073" s="234" t="str">
        <f t="shared" si="322"/>
        <v/>
      </c>
      <c r="W2073" s="234" t="str">
        <f t="shared" si="323"/>
        <v/>
      </c>
      <c r="Y2073" s="235" t="str">
        <f t="shared" si="324"/>
        <v/>
      </c>
      <c r="Z2073" s="236" t="str">
        <f>IFERROR(IF($B$3="NYSEG",INDEX('BCA Inputs'!$X$14:$X$54,MATCH(I2073,'BCA Inputs'!$M$14:$M$54,0))*P2073+INDEX('BCA Inputs'!$Y$14:$Y$54,MATCH(I2073,'BCA Inputs'!$M$14:$M$54,0))*O2073+INDEX('BCA Inputs'!$Z$14:$Z$54,MATCH(I2073,'BCA Inputs'!$M$14:$M$54,0))*Q2073+INDEX('BCA Inputs'!$AA$14:$AA$54,MATCH(I2073,'BCA Inputs'!$M$14:$M$54,0))*F2073+INDEX('BCA Inputs'!$AB$14:$AB$54,MATCH(I2073,'BCA Inputs'!$M$14:$M$54,0))*G2073,IF($B$3="RG&amp;E",INDEX('BCA Inputs'!$BG$14:$BG$54,MATCH(I2073,'BCA Inputs'!$AW$14:$AW$54,0))*P2073+INDEX('BCA Inputs'!$BH$14:$BH$54,MATCH(I2073,'BCA Inputs'!$AW$14:$AW$54,0))*O2073+INDEX('BCA Inputs'!$BI$14:$BI$54,MATCH(I2073,'BCA Inputs'!$AW$14:$AW$54,0))*Q2073+INDEX('BCA Inputs'!$BJ$14:$BJ$54,MATCH(I2073,'BCA Inputs'!$AW$14:$AW$54,0))*F2073+INDEX('BCA Inputs'!$BK$14:$BK$54,MATCH(I2073,'BCA Inputs'!$AW$14:$AW$54,0))*G2073,"")),"")</f>
        <v/>
      </c>
      <c r="AA2073" s="237" t="str">
        <f t="shared" si="325"/>
        <v/>
      </c>
      <c r="AC2073" s="238" t="str">
        <f>IFERROR((K2073+R2073)+IF($B$3="NYSEG",INDEX('BCA Inputs'!$AI$14:$AI$54,MATCH(I2073,'BCA Inputs'!$M$14:$M$54,0))*P2073+INDEX('BCA Inputs'!$AJ$14:$AJ$54,MATCH(I2073,'BCA Inputs'!$M$14:$M$54,0))*Q2073,IF($B$3="RG&amp;E",INDEX('BCA Inputs'!$BR$14:$BR$54,MATCH(I2073,'BCA Inputs'!$AW$14:$AW$54,0))*P2073+INDEX('BCA Inputs'!$BS$14:$BS$54,MATCH(I2073,'BCA Inputs'!$AW$14:$AW$54,0))*Q2073,"")),"")</f>
        <v/>
      </c>
      <c r="AD2073" s="181" t="str">
        <f>IFERROR(IF($B$3="NYSEG",INDEX('BCA Inputs'!$AD$14:$AD$54,MATCH(I2073,'BCA Inputs'!$M$14:$M$54,0))*P2073+INDEX('BCA Inputs'!$AE$14:$AE$54,MATCH(I2073,'BCA Inputs'!$M$14:$M$54,0))*O2073+INDEX('BCA Inputs'!$AF$14:$AF$54,MATCH(I2073,'BCA Inputs'!$M$14:$M$54,0))*Q2073+INDEX('BCA Inputs'!$AG$14:$AG$54,MATCH(I2073,'BCA Inputs'!$M$14:$M$54,0))*F2073+INDEX('BCA Inputs'!$AH$14:$AH$54,MATCH(I2073,'BCA Inputs'!$M$14:$M$54,0))*G2073,IF($B$3="RG&amp;E",INDEX('BCA Inputs'!$BM$14:$BM$54,MATCH(I2073,'BCA Inputs'!$AW$14:$AW$54,0))*P2073+INDEX('BCA Inputs'!$BN$14:$BN$54,MATCH(I2073,'BCA Inputs'!$AW$14:$AW$54,0))*O2073+INDEX('BCA Inputs'!$BO$14:$BO$54,MATCH(I2073,'BCA Inputs'!$AW$14:$AW$54,0))*Q2073+INDEX('BCA Inputs'!$BP$14:$BP$54,MATCH(I2073,'BCA Inputs'!$AW$14:$AW$54,0))*F2073+INDEX('BCA Inputs'!$BQ$14:$BQ$54,MATCH(I2073,'BCA Inputs'!$AW$14:$AW$54,0))*G2073,"")),"")</f>
        <v/>
      </c>
      <c r="AE2073" s="237" t="str">
        <f t="shared" si="326"/>
        <v/>
      </c>
      <c r="AF2073" s="198">
        <f t="shared" si="328"/>
        <v>0</v>
      </c>
      <c r="AG2073" s="239">
        <f t="shared" si="329"/>
        <v>0</v>
      </c>
    </row>
    <row r="2074" spans="1:33">
      <c r="A2074" s="228"/>
      <c r="B2074" s="176"/>
      <c r="C2074" s="229"/>
      <c r="D2074" s="230"/>
      <c r="E2074" s="230"/>
      <c r="F2074" s="230"/>
      <c r="G2074" s="230"/>
      <c r="H2074" s="231"/>
      <c r="I2074" s="231"/>
      <c r="J2074" s="232"/>
      <c r="K2074" s="232"/>
      <c r="L2074" s="232"/>
      <c r="M2074" s="181">
        <f t="shared" si="327"/>
        <v>0</v>
      </c>
      <c r="N2074" s="181">
        <f>IF(H2074="",0,H2074*I2074*'Avoided Water Savings Cost'!$C$16)</f>
        <v>0</v>
      </c>
      <c r="O2074" s="545">
        <f>IF(C2074="",0,IF($B$3="NYSEG",C2074/(1-'Avoided Electric Costs 2020'!$W$21),IF($B$3="RG&amp;E",C2074/(1-'Avoided Electric Costs 2020'!$X$21),"")))</f>
        <v>0</v>
      </c>
      <c r="P2074" s="546">
        <f>IF(D2074="",0,IF($B$3="NYSEG",D2074/(1-'Avoided Electric Costs 2020'!$W$21),IF($B$3="RG&amp;E",D2074/(1-'Avoided Electric Costs 2020'!$X$21),"")))</f>
        <v>0</v>
      </c>
      <c r="Q2074" s="546">
        <f>IF(E2074="",0,IF($B$3="NYSEG",E2074/(1-'Avoided Natural Gas Costs 2020'!$J$34),IF($B$3="RG&amp;E",E2074/(1-'Avoided Natural Gas Costs 2020'!$K$34),"")))</f>
        <v>0</v>
      </c>
      <c r="R2074" s="233" t="str">
        <f>IFERROR(IF(P2074*'BCA Inputs'!$C$1+Q2074*'BCA Inputs'!$C$2+F2074*'BCA Inputs'!$C$2+G2074*'BCA Inputs'!$C$2=0,"",P2074*'BCA Inputs'!$C$1+Q2074*'BCA Inputs'!$C$2+F2074*'BCA Inputs'!$C$2+G2074*'BCA Inputs'!$C$2),"")</f>
        <v/>
      </c>
      <c r="S2074" s="181" t="str">
        <f t="shared" si="320"/>
        <v/>
      </c>
      <c r="T2074" s="181" t="str">
        <f>IFERROR(IF($B$3="NYSEG",(INDEX('BCA Inputs'!$N$14:$N$54,MATCH(I2074,'BCA Inputs'!$M$14:$M$54,0))*P2074+INDEX('BCA Inputs'!$O$14:$O$54,MATCH(I2074,'BCA Inputs'!$M$14:$M$54,0))*O2074+INDEX('BCA Inputs'!P:P,MATCH(I2074,'BCA Inputs'!M:M,0))*Q2074+INDEX('BCA Inputs'!Q:Q,MATCH(I2074,'BCA Inputs'!M:M,0))*F2074+INDEX('BCA Inputs'!R:R,MATCH(I2074,'BCA Inputs'!M:M,0))*G2074)+L2074+N2074,IF($B$3="RG&amp;E",(INDEX('BCA Inputs'!$AX$14:$AX$54,MATCH(I2074,'BCA Inputs'!$AW$14:$AW$54,0))*P2074+INDEX('BCA Inputs'!$AY$14:$AY$54,MATCH(I2074,'BCA Inputs'!$AW$14:$AW$54,0))*O2074+INDEX('BCA Inputs'!$AZ$14:$AZ$54,MATCH(I2074,'BCA Inputs'!$AW$14:$AW$54,0))*Q2074+INDEX('BCA Inputs'!$BA$14:$BA$54,MATCH(I2074,'BCA Inputs'!$AW$14:$AW$54,0))*F2074+INDEX('BCA Inputs'!$BB$14:$BB$54,MATCH(I2074,'BCA Inputs'!$AW$14:$AW$54,0))*G2074)+L2074+N2074,"")),"")</f>
        <v/>
      </c>
      <c r="U2074" s="234" t="str">
        <f t="shared" si="321"/>
        <v/>
      </c>
      <c r="V2074" s="234" t="str">
        <f t="shared" si="322"/>
        <v/>
      </c>
      <c r="W2074" s="234" t="str">
        <f t="shared" si="323"/>
        <v/>
      </c>
      <c r="Y2074" s="235" t="str">
        <f t="shared" si="324"/>
        <v/>
      </c>
      <c r="Z2074" s="236" t="str">
        <f>IFERROR(IF($B$3="NYSEG",INDEX('BCA Inputs'!$X$14:$X$54,MATCH(I2074,'BCA Inputs'!$M$14:$M$54,0))*P2074+INDEX('BCA Inputs'!$Y$14:$Y$54,MATCH(I2074,'BCA Inputs'!$M$14:$M$54,0))*O2074+INDEX('BCA Inputs'!$Z$14:$Z$54,MATCH(I2074,'BCA Inputs'!$M$14:$M$54,0))*Q2074+INDEX('BCA Inputs'!$AA$14:$AA$54,MATCH(I2074,'BCA Inputs'!$M$14:$M$54,0))*F2074+INDEX('BCA Inputs'!$AB$14:$AB$54,MATCH(I2074,'BCA Inputs'!$M$14:$M$54,0))*G2074,IF($B$3="RG&amp;E",INDEX('BCA Inputs'!$BG$14:$BG$54,MATCH(I2074,'BCA Inputs'!$AW$14:$AW$54,0))*P2074+INDEX('BCA Inputs'!$BH$14:$BH$54,MATCH(I2074,'BCA Inputs'!$AW$14:$AW$54,0))*O2074+INDEX('BCA Inputs'!$BI$14:$BI$54,MATCH(I2074,'BCA Inputs'!$AW$14:$AW$54,0))*Q2074+INDEX('BCA Inputs'!$BJ$14:$BJ$54,MATCH(I2074,'BCA Inputs'!$AW$14:$AW$54,0))*F2074+INDEX('BCA Inputs'!$BK$14:$BK$54,MATCH(I2074,'BCA Inputs'!$AW$14:$AW$54,0))*G2074,"")),"")</f>
        <v/>
      </c>
      <c r="AA2074" s="237" t="str">
        <f t="shared" si="325"/>
        <v/>
      </c>
      <c r="AC2074" s="238" t="str">
        <f>IFERROR((K2074+R2074)+IF($B$3="NYSEG",INDEX('BCA Inputs'!$AI$14:$AI$54,MATCH(I2074,'BCA Inputs'!$M$14:$M$54,0))*P2074+INDEX('BCA Inputs'!$AJ$14:$AJ$54,MATCH(I2074,'BCA Inputs'!$M$14:$M$54,0))*Q2074,IF($B$3="RG&amp;E",INDEX('BCA Inputs'!$BR$14:$BR$54,MATCH(I2074,'BCA Inputs'!$AW$14:$AW$54,0))*P2074+INDEX('BCA Inputs'!$BS$14:$BS$54,MATCH(I2074,'BCA Inputs'!$AW$14:$AW$54,0))*Q2074,"")),"")</f>
        <v/>
      </c>
      <c r="AD2074" s="181" t="str">
        <f>IFERROR(IF($B$3="NYSEG",INDEX('BCA Inputs'!$AD$14:$AD$54,MATCH(I2074,'BCA Inputs'!$M$14:$M$54,0))*P2074+INDEX('BCA Inputs'!$AE$14:$AE$54,MATCH(I2074,'BCA Inputs'!$M$14:$M$54,0))*O2074+INDEX('BCA Inputs'!$AF$14:$AF$54,MATCH(I2074,'BCA Inputs'!$M$14:$M$54,0))*Q2074+INDEX('BCA Inputs'!$AG$14:$AG$54,MATCH(I2074,'BCA Inputs'!$M$14:$M$54,0))*F2074+INDEX('BCA Inputs'!$AH$14:$AH$54,MATCH(I2074,'BCA Inputs'!$M$14:$M$54,0))*G2074,IF($B$3="RG&amp;E",INDEX('BCA Inputs'!$BM$14:$BM$54,MATCH(I2074,'BCA Inputs'!$AW$14:$AW$54,0))*P2074+INDEX('BCA Inputs'!$BN$14:$BN$54,MATCH(I2074,'BCA Inputs'!$AW$14:$AW$54,0))*O2074+INDEX('BCA Inputs'!$BO$14:$BO$54,MATCH(I2074,'BCA Inputs'!$AW$14:$AW$54,0))*Q2074+INDEX('BCA Inputs'!$BP$14:$BP$54,MATCH(I2074,'BCA Inputs'!$AW$14:$AW$54,0))*F2074+INDEX('BCA Inputs'!$BQ$14:$BQ$54,MATCH(I2074,'BCA Inputs'!$AW$14:$AW$54,0))*G2074,"")),"")</f>
        <v/>
      </c>
      <c r="AE2074" s="237" t="str">
        <f t="shared" si="326"/>
        <v/>
      </c>
      <c r="AF2074" s="198">
        <f t="shared" si="328"/>
        <v>0</v>
      </c>
      <c r="AG2074" s="239">
        <f t="shared" si="329"/>
        <v>0</v>
      </c>
    </row>
    <row r="2075" spans="1:33">
      <c r="A2075" s="228"/>
      <c r="B2075" s="176"/>
      <c r="C2075" s="229"/>
      <c r="D2075" s="230"/>
      <c r="E2075" s="230"/>
      <c r="F2075" s="230"/>
      <c r="G2075" s="230"/>
      <c r="H2075" s="231"/>
      <c r="I2075" s="231"/>
      <c r="J2075" s="232"/>
      <c r="K2075" s="232"/>
      <c r="L2075" s="232"/>
      <c r="M2075" s="181">
        <f t="shared" si="327"/>
        <v>0</v>
      </c>
      <c r="N2075" s="181">
        <f>IF(H2075="",0,H2075*I2075*'Avoided Water Savings Cost'!$C$16)</f>
        <v>0</v>
      </c>
      <c r="O2075" s="545">
        <f>IF(C2075="",0,IF($B$3="NYSEG",C2075/(1-'Avoided Electric Costs 2020'!$W$21),IF($B$3="RG&amp;E",C2075/(1-'Avoided Electric Costs 2020'!$X$21),"")))</f>
        <v>0</v>
      </c>
      <c r="P2075" s="546">
        <f>IF(D2075="",0,IF($B$3="NYSEG",D2075/(1-'Avoided Electric Costs 2020'!$W$21),IF($B$3="RG&amp;E",D2075/(1-'Avoided Electric Costs 2020'!$X$21),"")))</f>
        <v>0</v>
      </c>
      <c r="Q2075" s="546">
        <f>IF(E2075="",0,IF($B$3="NYSEG",E2075/(1-'Avoided Natural Gas Costs 2020'!$J$34),IF($B$3="RG&amp;E",E2075/(1-'Avoided Natural Gas Costs 2020'!$K$34),"")))</f>
        <v>0</v>
      </c>
      <c r="R2075" s="233" t="str">
        <f>IFERROR(IF(P2075*'BCA Inputs'!$C$1+Q2075*'BCA Inputs'!$C$2+F2075*'BCA Inputs'!$C$2+G2075*'BCA Inputs'!$C$2=0,"",P2075*'BCA Inputs'!$C$1+Q2075*'BCA Inputs'!$C$2+F2075*'BCA Inputs'!$C$2+G2075*'BCA Inputs'!$C$2),"")</f>
        <v/>
      </c>
      <c r="S2075" s="181" t="str">
        <f t="shared" si="320"/>
        <v/>
      </c>
      <c r="T2075" s="181" t="str">
        <f>IFERROR(IF($B$3="NYSEG",(INDEX('BCA Inputs'!$N$14:$N$54,MATCH(I2075,'BCA Inputs'!$M$14:$M$54,0))*P2075+INDEX('BCA Inputs'!$O$14:$O$54,MATCH(I2075,'BCA Inputs'!$M$14:$M$54,0))*O2075+INDEX('BCA Inputs'!P:P,MATCH(I2075,'BCA Inputs'!M:M,0))*Q2075+INDEX('BCA Inputs'!Q:Q,MATCH(I2075,'BCA Inputs'!M:M,0))*F2075+INDEX('BCA Inputs'!R:R,MATCH(I2075,'BCA Inputs'!M:M,0))*G2075)+L2075+N2075,IF($B$3="RG&amp;E",(INDEX('BCA Inputs'!$AX$14:$AX$54,MATCH(I2075,'BCA Inputs'!$AW$14:$AW$54,0))*P2075+INDEX('BCA Inputs'!$AY$14:$AY$54,MATCH(I2075,'BCA Inputs'!$AW$14:$AW$54,0))*O2075+INDEX('BCA Inputs'!$AZ$14:$AZ$54,MATCH(I2075,'BCA Inputs'!$AW$14:$AW$54,0))*Q2075+INDEX('BCA Inputs'!$BA$14:$BA$54,MATCH(I2075,'BCA Inputs'!$AW$14:$AW$54,0))*F2075+INDEX('BCA Inputs'!$BB$14:$BB$54,MATCH(I2075,'BCA Inputs'!$AW$14:$AW$54,0))*G2075)+L2075+N2075,"")),"")</f>
        <v/>
      </c>
      <c r="U2075" s="234" t="str">
        <f t="shared" si="321"/>
        <v/>
      </c>
      <c r="V2075" s="234" t="str">
        <f t="shared" si="322"/>
        <v/>
      </c>
      <c r="W2075" s="234" t="str">
        <f t="shared" si="323"/>
        <v/>
      </c>
      <c r="Y2075" s="235" t="str">
        <f t="shared" si="324"/>
        <v/>
      </c>
      <c r="Z2075" s="236" t="str">
        <f>IFERROR(IF($B$3="NYSEG",INDEX('BCA Inputs'!$X$14:$X$54,MATCH(I2075,'BCA Inputs'!$M$14:$M$54,0))*P2075+INDEX('BCA Inputs'!$Y$14:$Y$54,MATCH(I2075,'BCA Inputs'!$M$14:$M$54,0))*O2075+INDEX('BCA Inputs'!$Z$14:$Z$54,MATCH(I2075,'BCA Inputs'!$M$14:$M$54,0))*Q2075+INDEX('BCA Inputs'!$AA$14:$AA$54,MATCH(I2075,'BCA Inputs'!$M$14:$M$54,0))*F2075+INDEX('BCA Inputs'!$AB$14:$AB$54,MATCH(I2075,'BCA Inputs'!$M$14:$M$54,0))*G2075,IF($B$3="RG&amp;E",INDEX('BCA Inputs'!$BG$14:$BG$54,MATCH(I2075,'BCA Inputs'!$AW$14:$AW$54,0))*P2075+INDEX('BCA Inputs'!$BH$14:$BH$54,MATCH(I2075,'BCA Inputs'!$AW$14:$AW$54,0))*O2075+INDEX('BCA Inputs'!$BI$14:$BI$54,MATCH(I2075,'BCA Inputs'!$AW$14:$AW$54,0))*Q2075+INDEX('BCA Inputs'!$BJ$14:$BJ$54,MATCH(I2075,'BCA Inputs'!$AW$14:$AW$54,0))*F2075+INDEX('BCA Inputs'!$BK$14:$BK$54,MATCH(I2075,'BCA Inputs'!$AW$14:$AW$54,0))*G2075,"")),"")</f>
        <v/>
      </c>
      <c r="AA2075" s="237" t="str">
        <f t="shared" si="325"/>
        <v/>
      </c>
      <c r="AC2075" s="238" t="str">
        <f>IFERROR((K2075+R2075)+IF($B$3="NYSEG",INDEX('BCA Inputs'!$AI$14:$AI$54,MATCH(I2075,'BCA Inputs'!$M$14:$M$54,0))*P2075+INDEX('BCA Inputs'!$AJ$14:$AJ$54,MATCH(I2075,'BCA Inputs'!$M$14:$M$54,0))*Q2075,IF($B$3="RG&amp;E",INDEX('BCA Inputs'!$BR$14:$BR$54,MATCH(I2075,'BCA Inputs'!$AW$14:$AW$54,0))*P2075+INDEX('BCA Inputs'!$BS$14:$BS$54,MATCH(I2075,'BCA Inputs'!$AW$14:$AW$54,0))*Q2075,"")),"")</f>
        <v/>
      </c>
      <c r="AD2075" s="181" t="str">
        <f>IFERROR(IF($B$3="NYSEG",INDEX('BCA Inputs'!$AD$14:$AD$54,MATCH(I2075,'BCA Inputs'!$M$14:$M$54,0))*P2075+INDEX('BCA Inputs'!$AE$14:$AE$54,MATCH(I2075,'BCA Inputs'!$M$14:$M$54,0))*O2075+INDEX('BCA Inputs'!$AF$14:$AF$54,MATCH(I2075,'BCA Inputs'!$M$14:$M$54,0))*Q2075+INDEX('BCA Inputs'!$AG$14:$AG$54,MATCH(I2075,'BCA Inputs'!$M$14:$M$54,0))*F2075+INDEX('BCA Inputs'!$AH$14:$AH$54,MATCH(I2075,'BCA Inputs'!$M$14:$M$54,0))*G2075,IF($B$3="RG&amp;E",INDEX('BCA Inputs'!$BM$14:$BM$54,MATCH(I2075,'BCA Inputs'!$AW$14:$AW$54,0))*P2075+INDEX('BCA Inputs'!$BN$14:$BN$54,MATCH(I2075,'BCA Inputs'!$AW$14:$AW$54,0))*O2075+INDEX('BCA Inputs'!$BO$14:$BO$54,MATCH(I2075,'BCA Inputs'!$AW$14:$AW$54,0))*Q2075+INDEX('BCA Inputs'!$BP$14:$BP$54,MATCH(I2075,'BCA Inputs'!$AW$14:$AW$54,0))*F2075+INDEX('BCA Inputs'!$BQ$14:$BQ$54,MATCH(I2075,'BCA Inputs'!$AW$14:$AW$54,0))*G2075,"")),"")</f>
        <v/>
      </c>
      <c r="AE2075" s="237" t="str">
        <f t="shared" si="326"/>
        <v/>
      </c>
      <c r="AF2075" s="198">
        <f t="shared" si="328"/>
        <v>0</v>
      </c>
      <c r="AG2075" s="239">
        <f t="shared" si="329"/>
        <v>0</v>
      </c>
    </row>
    <row r="2076" spans="1:33">
      <c r="A2076" s="228"/>
      <c r="B2076" s="176"/>
      <c r="C2076" s="229"/>
      <c r="D2076" s="230"/>
      <c r="E2076" s="230"/>
      <c r="F2076" s="230"/>
      <c r="G2076" s="230"/>
      <c r="H2076" s="231"/>
      <c r="I2076" s="231"/>
      <c r="J2076" s="232"/>
      <c r="K2076" s="232"/>
      <c r="L2076" s="232"/>
      <c r="M2076" s="181">
        <f t="shared" si="327"/>
        <v>0</v>
      </c>
      <c r="N2076" s="181">
        <f>IF(H2076="",0,H2076*I2076*'Avoided Water Savings Cost'!$C$16)</f>
        <v>0</v>
      </c>
      <c r="O2076" s="545">
        <f>IF(C2076="",0,IF($B$3="NYSEG",C2076/(1-'Avoided Electric Costs 2020'!$W$21),IF($B$3="RG&amp;E",C2076/(1-'Avoided Electric Costs 2020'!$X$21),"")))</f>
        <v>0</v>
      </c>
      <c r="P2076" s="546">
        <f>IF(D2076="",0,IF($B$3="NYSEG",D2076/(1-'Avoided Electric Costs 2020'!$W$21),IF($B$3="RG&amp;E",D2076/(1-'Avoided Electric Costs 2020'!$X$21),"")))</f>
        <v>0</v>
      </c>
      <c r="Q2076" s="546">
        <f>IF(E2076="",0,IF($B$3="NYSEG",E2076/(1-'Avoided Natural Gas Costs 2020'!$J$34),IF($B$3="RG&amp;E",E2076/(1-'Avoided Natural Gas Costs 2020'!$K$34),"")))</f>
        <v>0</v>
      </c>
      <c r="R2076" s="233" t="str">
        <f>IFERROR(IF(P2076*'BCA Inputs'!$C$1+Q2076*'BCA Inputs'!$C$2+F2076*'BCA Inputs'!$C$2+G2076*'BCA Inputs'!$C$2=0,"",P2076*'BCA Inputs'!$C$1+Q2076*'BCA Inputs'!$C$2+F2076*'BCA Inputs'!$C$2+G2076*'BCA Inputs'!$C$2),"")</f>
        <v/>
      </c>
      <c r="S2076" s="181" t="str">
        <f t="shared" si="320"/>
        <v/>
      </c>
      <c r="T2076" s="181" t="str">
        <f>IFERROR(IF($B$3="NYSEG",(INDEX('BCA Inputs'!$N$14:$N$54,MATCH(I2076,'BCA Inputs'!$M$14:$M$54,0))*P2076+INDEX('BCA Inputs'!$O$14:$O$54,MATCH(I2076,'BCA Inputs'!$M$14:$M$54,0))*O2076+INDEX('BCA Inputs'!P:P,MATCH(I2076,'BCA Inputs'!M:M,0))*Q2076+INDEX('BCA Inputs'!Q:Q,MATCH(I2076,'BCA Inputs'!M:M,0))*F2076+INDEX('BCA Inputs'!R:R,MATCH(I2076,'BCA Inputs'!M:M,0))*G2076)+L2076+N2076,IF($B$3="RG&amp;E",(INDEX('BCA Inputs'!$AX$14:$AX$54,MATCH(I2076,'BCA Inputs'!$AW$14:$AW$54,0))*P2076+INDEX('BCA Inputs'!$AY$14:$AY$54,MATCH(I2076,'BCA Inputs'!$AW$14:$AW$54,0))*O2076+INDEX('BCA Inputs'!$AZ$14:$AZ$54,MATCH(I2076,'BCA Inputs'!$AW$14:$AW$54,0))*Q2076+INDEX('BCA Inputs'!$BA$14:$BA$54,MATCH(I2076,'BCA Inputs'!$AW$14:$AW$54,0))*F2076+INDEX('BCA Inputs'!$BB$14:$BB$54,MATCH(I2076,'BCA Inputs'!$AW$14:$AW$54,0))*G2076)+L2076+N2076,"")),"")</f>
        <v/>
      </c>
      <c r="U2076" s="234" t="str">
        <f t="shared" si="321"/>
        <v/>
      </c>
      <c r="V2076" s="234" t="str">
        <f t="shared" si="322"/>
        <v/>
      </c>
      <c r="W2076" s="234" t="str">
        <f t="shared" si="323"/>
        <v/>
      </c>
      <c r="Y2076" s="235" t="str">
        <f t="shared" si="324"/>
        <v/>
      </c>
      <c r="Z2076" s="236" t="str">
        <f>IFERROR(IF($B$3="NYSEG",INDEX('BCA Inputs'!$X$14:$X$54,MATCH(I2076,'BCA Inputs'!$M$14:$M$54,0))*P2076+INDEX('BCA Inputs'!$Y$14:$Y$54,MATCH(I2076,'BCA Inputs'!$M$14:$M$54,0))*O2076+INDEX('BCA Inputs'!$Z$14:$Z$54,MATCH(I2076,'BCA Inputs'!$M$14:$M$54,0))*Q2076+INDEX('BCA Inputs'!$AA$14:$AA$54,MATCH(I2076,'BCA Inputs'!$M$14:$M$54,0))*F2076+INDEX('BCA Inputs'!$AB$14:$AB$54,MATCH(I2076,'BCA Inputs'!$M$14:$M$54,0))*G2076,IF($B$3="RG&amp;E",INDEX('BCA Inputs'!$BG$14:$BG$54,MATCH(I2076,'BCA Inputs'!$AW$14:$AW$54,0))*P2076+INDEX('BCA Inputs'!$BH$14:$BH$54,MATCH(I2076,'BCA Inputs'!$AW$14:$AW$54,0))*O2076+INDEX('BCA Inputs'!$BI$14:$BI$54,MATCH(I2076,'BCA Inputs'!$AW$14:$AW$54,0))*Q2076+INDEX('BCA Inputs'!$BJ$14:$BJ$54,MATCH(I2076,'BCA Inputs'!$AW$14:$AW$54,0))*F2076+INDEX('BCA Inputs'!$BK$14:$BK$54,MATCH(I2076,'BCA Inputs'!$AW$14:$AW$54,0))*G2076,"")),"")</f>
        <v/>
      </c>
      <c r="AA2076" s="237" t="str">
        <f t="shared" si="325"/>
        <v/>
      </c>
      <c r="AC2076" s="238" t="str">
        <f>IFERROR((K2076+R2076)+IF($B$3="NYSEG",INDEX('BCA Inputs'!$AI$14:$AI$54,MATCH(I2076,'BCA Inputs'!$M$14:$M$54,0))*P2076+INDEX('BCA Inputs'!$AJ$14:$AJ$54,MATCH(I2076,'BCA Inputs'!$M$14:$M$54,0))*Q2076,IF($B$3="RG&amp;E",INDEX('BCA Inputs'!$BR$14:$BR$54,MATCH(I2076,'BCA Inputs'!$AW$14:$AW$54,0))*P2076+INDEX('BCA Inputs'!$BS$14:$BS$54,MATCH(I2076,'BCA Inputs'!$AW$14:$AW$54,0))*Q2076,"")),"")</f>
        <v/>
      </c>
      <c r="AD2076" s="181" t="str">
        <f>IFERROR(IF($B$3="NYSEG",INDEX('BCA Inputs'!$AD$14:$AD$54,MATCH(I2076,'BCA Inputs'!$M$14:$M$54,0))*P2076+INDEX('BCA Inputs'!$AE$14:$AE$54,MATCH(I2076,'BCA Inputs'!$M$14:$M$54,0))*O2076+INDEX('BCA Inputs'!$AF$14:$AF$54,MATCH(I2076,'BCA Inputs'!$M$14:$M$54,0))*Q2076+INDEX('BCA Inputs'!$AG$14:$AG$54,MATCH(I2076,'BCA Inputs'!$M$14:$M$54,0))*F2076+INDEX('BCA Inputs'!$AH$14:$AH$54,MATCH(I2076,'BCA Inputs'!$M$14:$M$54,0))*G2076,IF($B$3="RG&amp;E",INDEX('BCA Inputs'!$BM$14:$BM$54,MATCH(I2076,'BCA Inputs'!$AW$14:$AW$54,0))*P2076+INDEX('BCA Inputs'!$BN$14:$BN$54,MATCH(I2076,'BCA Inputs'!$AW$14:$AW$54,0))*O2076+INDEX('BCA Inputs'!$BO$14:$BO$54,MATCH(I2076,'BCA Inputs'!$AW$14:$AW$54,0))*Q2076+INDEX('BCA Inputs'!$BP$14:$BP$54,MATCH(I2076,'BCA Inputs'!$AW$14:$AW$54,0))*F2076+INDEX('BCA Inputs'!$BQ$14:$BQ$54,MATCH(I2076,'BCA Inputs'!$AW$14:$AW$54,0))*G2076,"")),"")</f>
        <v/>
      </c>
      <c r="AE2076" s="237" t="str">
        <f t="shared" si="326"/>
        <v/>
      </c>
      <c r="AF2076" s="198">
        <f t="shared" si="328"/>
        <v>0</v>
      </c>
      <c r="AG2076" s="239">
        <f t="shared" si="329"/>
        <v>0</v>
      </c>
    </row>
    <row r="2077" spans="1:33">
      <c r="A2077" s="228"/>
      <c r="B2077" s="176"/>
      <c r="C2077" s="229"/>
      <c r="D2077" s="230"/>
      <c r="E2077" s="230"/>
      <c r="F2077" s="230"/>
      <c r="G2077" s="230"/>
      <c r="H2077" s="231"/>
      <c r="I2077" s="231"/>
      <c r="J2077" s="232"/>
      <c r="K2077" s="232"/>
      <c r="L2077" s="232"/>
      <c r="M2077" s="181">
        <f t="shared" si="327"/>
        <v>0</v>
      </c>
      <c r="N2077" s="181">
        <f>IF(H2077="",0,H2077*I2077*'Avoided Water Savings Cost'!$C$16)</f>
        <v>0</v>
      </c>
      <c r="O2077" s="545">
        <f>IF(C2077="",0,IF($B$3="NYSEG",C2077/(1-'Avoided Electric Costs 2020'!$W$21),IF($B$3="RG&amp;E",C2077/(1-'Avoided Electric Costs 2020'!$X$21),"")))</f>
        <v>0</v>
      </c>
      <c r="P2077" s="546">
        <f>IF(D2077="",0,IF($B$3="NYSEG",D2077/(1-'Avoided Electric Costs 2020'!$W$21),IF($B$3="RG&amp;E",D2077/(1-'Avoided Electric Costs 2020'!$X$21),"")))</f>
        <v>0</v>
      </c>
      <c r="Q2077" s="546">
        <f>IF(E2077="",0,IF($B$3="NYSEG",E2077/(1-'Avoided Natural Gas Costs 2020'!$J$34),IF($B$3="RG&amp;E",E2077/(1-'Avoided Natural Gas Costs 2020'!$K$34),"")))</f>
        <v>0</v>
      </c>
      <c r="R2077" s="233" t="str">
        <f>IFERROR(IF(P2077*'BCA Inputs'!$C$1+Q2077*'BCA Inputs'!$C$2+F2077*'BCA Inputs'!$C$2+G2077*'BCA Inputs'!$C$2=0,"",P2077*'BCA Inputs'!$C$1+Q2077*'BCA Inputs'!$C$2+F2077*'BCA Inputs'!$C$2+G2077*'BCA Inputs'!$C$2),"")</f>
        <v/>
      </c>
      <c r="S2077" s="181" t="str">
        <f t="shared" si="320"/>
        <v/>
      </c>
      <c r="T2077" s="181" t="str">
        <f>IFERROR(IF($B$3="NYSEG",(INDEX('BCA Inputs'!$N$14:$N$54,MATCH(I2077,'BCA Inputs'!$M$14:$M$54,0))*P2077+INDEX('BCA Inputs'!$O$14:$O$54,MATCH(I2077,'BCA Inputs'!$M$14:$M$54,0))*O2077+INDEX('BCA Inputs'!P:P,MATCH(I2077,'BCA Inputs'!M:M,0))*Q2077+INDEX('BCA Inputs'!Q:Q,MATCH(I2077,'BCA Inputs'!M:M,0))*F2077+INDEX('BCA Inputs'!R:R,MATCH(I2077,'BCA Inputs'!M:M,0))*G2077)+L2077+N2077,IF($B$3="RG&amp;E",(INDEX('BCA Inputs'!$AX$14:$AX$54,MATCH(I2077,'BCA Inputs'!$AW$14:$AW$54,0))*P2077+INDEX('BCA Inputs'!$AY$14:$AY$54,MATCH(I2077,'BCA Inputs'!$AW$14:$AW$54,0))*O2077+INDEX('BCA Inputs'!$AZ$14:$AZ$54,MATCH(I2077,'BCA Inputs'!$AW$14:$AW$54,0))*Q2077+INDEX('BCA Inputs'!$BA$14:$BA$54,MATCH(I2077,'BCA Inputs'!$AW$14:$AW$54,0))*F2077+INDEX('BCA Inputs'!$BB$14:$BB$54,MATCH(I2077,'BCA Inputs'!$AW$14:$AW$54,0))*G2077)+L2077+N2077,"")),"")</f>
        <v/>
      </c>
      <c r="U2077" s="234" t="str">
        <f t="shared" si="321"/>
        <v/>
      </c>
      <c r="V2077" s="234" t="str">
        <f t="shared" si="322"/>
        <v/>
      </c>
      <c r="W2077" s="234" t="str">
        <f t="shared" si="323"/>
        <v/>
      </c>
      <c r="Y2077" s="235" t="str">
        <f t="shared" si="324"/>
        <v/>
      </c>
      <c r="Z2077" s="236" t="str">
        <f>IFERROR(IF($B$3="NYSEG",INDEX('BCA Inputs'!$X$14:$X$54,MATCH(I2077,'BCA Inputs'!$M$14:$M$54,0))*P2077+INDEX('BCA Inputs'!$Y$14:$Y$54,MATCH(I2077,'BCA Inputs'!$M$14:$M$54,0))*O2077+INDEX('BCA Inputs'!$Z$14:$Z$54,MATCH(I2077,'BCA Inputs'!$M$14:$M$54,0))*Q2077+INDEX('BCA Inputs'!$AA$14:$AA$54,MATCH(I2077,'BCA Inputs'!$M$14:$M$54,0))*F2077+INDEX('BCA Inputs'!$AB$14:$AB$54,MATCH(I2077,'BCA Inputs'!$M$14:$M$54,0))*G2077,IF($B$3="RG&amp;E",INDEX('BCA Inputs'!$BG$14:$BG$54,MATCH(I2077,'BCA Inputs'!$AW$14:$AW$54,0))*P2077+INDEX('BCA Inputs'!$BH$14:$BH$54,MATCH(I2077,'BCA Inputs'!$AW$14:$AW$54,0))*O2077+INDEX('BCA Inputs'!$BI$14:$BI$54,MATCH(I2077,'BCA Inputs'!$AW$14:$AW$54,0))*Q2077+INDEX('BCA Inputs'!$BJ$14:$BJ$54,MATCH(I2077,'BCA Inputs'!$AW$14:$AW$54,0))*F2077+INDEX('BCA Inputs'!$BK$14:$BK$54,MATCH(I2077,'BCA Inputs'!$AW$14:$AW$54,0))*G2077,"")),"")</f>
        <v/>
      </c>
      <c r="AA2077" s="237" t="str">
        <f t="shared" si="325"/>
        <v/>
      </c>
      <c r="AC2077" s="238" t="str">
        <f>IFERROR((K2077+R2077)+IF($B$3="NYSEG",INDEX('BCA Inputs'!$AI$14:$AI$54,MATCH(I2077,'BCA Inputs'!$M$14:$M$54,0))*P2077+INDEX('BCA Inputs'!$AJ$14:$AJ$54,MATCH(I2077,'BCA Inputs'!$M$14:$M$54,0))*Q2077,IF($B$3="RG&amp;E",INDEX('BCA Inputs'!$BR$14:$BR$54,MATCH(I2077,'BCA Inputs'!$AW$14:$AW$54,0))*P2077+INDEX('BCA Inputs'!$BS$14:$BS$54,MATCH(I2077,'BCA Inputs'!$AW$14:$AW$54,0))*Q2077,"")),"")</f>
        <v/>
      </c>
      <c r="AD2077" s="181" t="str">
        <f>IFERROR(IF($B$3="NYSEG",INDEX('BCA Inputs'!$AD$14:$AD$54,MATCH(I2077,'BCA Inputs'!$M$14:$M$54,0))*P2077+INDEX('BCA Inputs'!$AE$14:$AE$54,MATCH(I2077,'BCA Inputs'!$M$14:$M$54,0))*O2077+INDEX('BCA Inputs'!$AF$14:$AF$54,MATCH(I2077,'BCA Inputs'!$M$14:$M$54,0))*Q2077+INDEX('BCA Inputs'!$AG$14:$AG$54,MATCH(I2077,'BCA Inputs'!$M$14:$M$54,0))*F2077+INDEX('BCA Inputs'!$AH$14:$AH$54,MATCH(I2077,'BCA Inputs'!$M$14:$M$54,0))*G2077,IF($B$3="RG&amp;E",INDEX('BCA Inputs'!$BM$14:$BM$54,MATCH(I2077,'BCA Inputs'!$AW$14:$AW$54,0))*P2077+INDEX('BCA Inputs'!$BN$14:$BN$54,MATCH(I2077,'BCA Inputs'!$AW$14:$AW$54,0))*O2077+INDEX('BCA Inputs'!$BO$14:$BO$54,MATCH(I2077,'BCA Inputs'!$AW$14:$AW$54,0))*Q2077+INDEX('BCA Inputs'!$BP$14:$BP$54,MATCH(I2077,'BCA Inputs'!$AW$14:$AW$54,0))*F2077+INDEX('BCA Inputs'!$BQ$14:$BQ$54,MATCH(I2077,'BCA Inputs'!$AW$14:$AW$54,0))*G2077,"")),"")</f>
        <v/>
      </c>
      <c r="AE2077" s="237" t="str">
        <f t="shared" si="326"/>
        <v/>
      </c>
      <c r="AF2077" s="198">
        <f t="shared" si="328"/>
        <v>0</v>
      </c>
      <c r="AG2077" s="239">
        <f t="shared" si="329"/>
        <v>0</v>
      </c>
    </row>
    <row r="2078" spans="1:33">
      <c r="A2078" s="228"/>
      <c r="B2078" s="176"/>
      <c r="C2078" s="229"/>
      <c r="D2078" s="230"/>
      <c r="E2078" s="230"/>
      <c r="F2078" s="230"/>
      <c r="G2078" s="230"/>
      <c r="H2078" s="231"/>
      <c r="I2078" s="231"/>
      <c r="J2078" s="232"/>
      <c r="K2078" s="232"/>
      <c r="L2078" s="232"/>
      <c r="M2078" s="181">
        <f t="shared" si="327"/>
        <v>0</v>
      </c>
      <c r="N2078" s="181">
        <f>IF(H2078="",0,H2078*I2078*'Avoided Water Savings Cost'!$C$16)</f>
        <v>0</v>
      </c>
      <c r="O2078" s="545">
        <f>IF(C2078="",0,IF($B$3="NYSEG",C2078/(1-'Avoided Electric Costs 2020'!$W$21),IF($B$3="RG&amp;E",C2078/(1-'Avoided Electric Costs 2020'!$X$21),"")))</f>
        <v>0</v>
      </c>
      <c r="P2078" s="546">
        <f>IF(D2078="",0,IF($B$3="NYSEG",D2078/(1-'Avoided Electric Costs 2020'!$W$21),IF($B$3="RG&amp;E",D2078/(1-'Avoided Electric Costs 2020'!$X$21),"")))</f>
        <v>0</v>
      </c>
      <c r="Q2078" s="546">
        <f>IF(E2078="",0,IF($B$3="NYSEG",E2078/(1-'Avoided Natural Gas Costs 2020'!$J$34),IF($B$3="RG&amp;E",E2078/(1-'Avoided Natural Gas Costs 2020'!$K$34),"")))</f>
        <v>0</v>
      </c>
      <c r="R2078" s="233" t="str">
        <f>IFERROR(IF(P2078*'BCA Inputs'!$C$1+Q2078*'BCA Inputs'!$C$2+F2078*'BCA Inputs'!$C$2+G2078*'BCA Inputs'!$C$2=0,"",P2078*'BCA Inputs'!$C$1+Q2078*'BCA Inputs'!$C$2+F2078*'BCA Inputs'!$C$2+G2078*'BCA Inputs'!$C$2),"")</f>
        <v/>
      </c>
      <c r="S2078" s="181" t="str">
        <f t="shared" si="320"/>
        <v/>
      </c>
      <c r="T2078" s="181" t="str">
        <f>IFERROR(IF($B$3="NYSEG",(INDEX('BCA Inputs'!$N$14:$N$54,MATCH(I2078,'BCA Inputs'!$M$14:$M$54,0))*P2078+INDEX('BCA Inputs'!$O$14:$O$54,MATCH(I2078,'BCA Inputs'!$M$14:$M$54,0))*O2078+INDEX('BCA Inputs'!P:P,MATCH(I2078,'BCA Inputs'!M:M,0))*Q2078+INDEX('BCA Inputs'!Q:Q,MATCH(I2078,'BCA Inputs'!M:M,0))*F2078+INDEX('BCA Inputs'!R:R,MATCH(I2078,'BCA Inputs'!M:M,0))*G2078)+L2078+N2078,IF($B$3="RG&amp;E",(INDEX('BCA Inputs'!$AX$14:$AX$54,MATCH(I2078,'BCA Inputs'!$AW$14:$AW$54,0))*P2078+INDEX('BCA Inputs'!$AY$14:$AY$54,MATCH(I2078,'BCA Inputs'!$AW$14:$AW$54,0))*O2078+INDEX('BCA Inputs'!$AZ$14:$AZ$54,MATCH(I2078,'BCA Inputs'!$AW$14:$AW$54,0))*Q2078+INDEX('BCA Inputs'!$BA$14:$BA$54,MATCH(I2078,'BCA Inputs'!$AW$14:$AW$54,0))*F2078+INDEX('BCA Inputs'!$BB$14:$BB$54,MATCH(I2078,'BCA Inputs'!$AW$14:$AW$54,0))*G2078)+L2078+N2078,"")),"")</f>
        <v/>
      </c>
      <c r="U2078" s="234" t="str">
        <f t="shared" si="321"/>
        <v/>
      </c>
      <c r="V2078" s="234" t="str">
        <f t="shared" si="322"/>
        <v/>
      </c>
      <c r="W2078" s="234" t="str">
        <f t="shared" si="323"/>
        <v/>
      </c>
      <c r="Y2078" s="235" t="str">
        <f t="shared" si="324"/>
        <v/>
      </c>
      <c r="Z2078" s="236" t="str">
        <f>IFERROR(IF($B$3="NYSEG",INDEX('BCA Inputs'!$X$14:$X$54,MATCH(I2078,'BCA Inputs'!$M$14:$M$54,0))*P2078+INDEX('BCA Inputs'!$Y$14:$Y$54,MATCH(I2078,'BCA Inputs'!$M$14:$M$54,0))*O2078+INDEX('BCA Inputs'!$Z$14:$Z$54,MATCH(I2078,'BCA Inputs'!$M$14:$M$54,0))*Q2078+INDEX('BCA Inputs'!$AA$14:$AA$54,MATCH(I2078,'BCA Inputs'!$M$14:$M$54,0))*F2078+INDEX('BCA Inputs'!$AB$14:$AB$54,MATCH(I2078,'BCA Inputs'!$M$14:$M$54,0))*G2078,IF($B$3="RG&amp;E",INDEX('BCA Inputs'!$BG$14:$BG$54,MATCH(I2078,'BCA Inputs'!$AW$14:$AW$54,0))*P2078+INDEX('BCA Inputs'!$BH$14:$BH$54,MATCH(I2078,'BCA Inputs'!$AW$14:$AW$54,0))*O2078+INDEX('BCA Inputs'!$BI$14:$BI$54,MATCH(I2078,'BCA Inputs'!$AW$14:$AW$54,0))*Q2078+INDEX('BCA Inputs'!$BJ$14:$BJ$54,MATCH(I2078,'BCA Inputs'!$AW$14:$AW$54,0))*F2078+INDEX('BCA Inputs'!$BK$14:$BK$54,MATCH(I2078,'BCA Inputs'!$AW$14:$AW$54,0))*G2078,"")),"")</f>
        <v/>
      </c>
      <c r="AA2078" s="237" t="str">
        <f t="shared" si="325"/>
        <v/>
      </c>
      <c r="AC2078" s="238" t="str">
        <f>IFERROR((K2078+R2078)+IF($B$3="NYSEG",INDEX('BCA Inputs'!$AI$14:$AI$54,MATCH(I2078,'BCA Inputs'!$M$14:$M$54,0))*P2078+INDEX('BCA Inputs'!$AJ$14:$AJ$54,MATCH(I2078,'BCA Inputs'!$M$14:$M$54,0))*Q2078,IF($B$3="RG&amp;E",INDEX('BCA Inputs'!$BR$14:$BR$54,MATCH(I2078,'BCA Inputs'!$AW$14:$AW$54,0))*P2078+INDEX('BCA Inputs'!$BS$14:$BS$54,MATCH(I2078,'BCA Inputs'!$AW$14:$AW$54,0))*Q2078,"")),"")</f>
        <v/>
      </c>
      <c r="AD2078" s="181" t="str">
        <f>IFERROR(IF($B$3="NYSEG",INDEX('BCA Inputs'!$AD$14:$AD$54,MATCH(I2078,'BCA Inputs'!$M$14:$M$54,0))*P2078+INDEX('BCA Inputs'!$AE$14:$AE$54,MATCH(I2078,'BCA Inputs'!$M$14:$M$54,0))*O2078+INDEX('BCA Inputs'!$AF$14:$AF$54,MATCH(I2078,'BCA Inputs'!$M$14:$M$54,0))*Q2078+INDEX('BCA Inputs'!$AG$14:$AG$54,MATCH(I2078,'BCA Inputs'!$M$14:$M$54,0))*F2078+INDEX('BCA Inputs'!$AH$14:$AH$54,MATCH(I2078,'BCA Inputs'!$M$14:$M$54,0))*G2078,IF($B$3="RG&amp;E",INDEX('BCA Inputs'!$BM$14:$BM$54,MATCH(I2078,'BCA Inputs'!$AW$14:$AW$54,0))*P2078+INDEX('BCA Inputs'!$BN$14:$BN$54,MATCH(I2078,'BCA Inputs'!$AW$14:$AW$54,0))*O2078+INDEX('BCA Inputs'!$BO$14:$BO$54,MATCH(I2078,'BCA Inputs'!$AW$14:$AW$54,0))*Q2078+INDEX('BCA Inputs'!$BP$14:$BP$54,MATCH(I2078,'BCA Inputs'!$AW$14:$AW$54,0))*F2078+INDEX('BCA Inputs'!$BQ$14:$BQ$54,MATCH(I2078,'BCA Inputs'!$AW$14:$AW$54,0))*G2078,"")),"")</f>
        <v/>
      </c>
      <c r="AE2078" s="237" t="str">
        <f t="shared" si="326"/>
        <v/>
      </c>
      <c r="AF2078" s="198">
        <f t="shared" si="328"/>
        <v>0</v>
      </c>
      <c r="AG2078" s="239">
        <f t="shared" si="329"/>
        <v>0</v>
      </c>
    </row>
    <row r="2079" spans="1:33">
      <c r="A2079" s="228"/>
      <c r="B2079" s="176"/>
      <c r="C2079" s="229"/>
      <c r="D2079" s="230"/>
      <c r="E2079" s="230"/>
      <c r="F2079" s="230"/>
      <c r="G2079" s="230"/>
      <c r="H2079" s="231"/>
      <c r="I2079" s="231"/>
      <c r="J2079" s="232"/>
      <c r="K2079" s="232"/>
      <c r="L2079" s="232"/>
      <c r="M2079" s="181">
        <f t="shared" si="327"/>
        <v>0</v>
      </c>
      <c r="N2079" s="181">
        <f>IF(H2079="",0,H2079*I2079*'Avoided Water Savings Cost'!$C$16)</f>
        <v>0</v>
      </c>
      <c r="O2079" s="545">
        <f>IF(C2079="",0,IF($B$3="NYSEG",C2079/(1-'Avoided Electric Costs 2020'!$W$21),IF($B$3="RG&amp;E",C2079/(1-'Avoided Electric Costs 2020'!$X$21),"")))</f>
        <v>0</v>
      </c>
      <c r="P2079" s="546">
        <f>IF(D2079="",0,IF($B$3="NYSEG",D2079/(1-'Avoided Electric Costs 2020'!$W$21),IF($B$3="RG&amp;E",D2079/(1-'Avoided Electric Costs 2020'!$X$21),"")))</f>
        <v>0</v>
      </c>
      <c r="Q2079" s="546">
        <f>IF(E2079="",0,IF($B$3="NYSEG",E2079/(1-'Avoided Natural Gas Costs 2020'!$J$34),IF($B$3="RG&amp;E",E2079/(1-'Avoided Natural Gas Costs 2020'!$K$34),"")))</f>
        <v>0</v>
      </c>
      <c r="R2079" s="233" t="str">
        <f>IFERROR(IF(P2079*'BCA Inputs'!$C$1+Q2079*'BCA Inputs'!$C$2+F2079*'BCA Inputs'!$C$2+G2079*'BCA Inputs'!$C$2=0,"",P2079*'BCA Inputs'!$C$1+Q2079*'BCA Inputs'!$C$2+F2079*'BCA Inputs'!$C$2+G2079*'BCA Inputs'!$C$2),"")</f>
        <v/>
      </c>
      <c r="S2079" s="181" t="str">
        <f t="shared" si="320"/>
        <v/>
      </c>
      <c r="T2079" s="181" t="str">
        <f>IFERROR(IF($B$3="NYSEG",(INDEX('BCA Inputs'!$N$14:$N$54,MATCH(I2079,'BCA Inputs'!$M$14:$M$54,0))*P2079+INDEX('BCA Inputs'!$O$14:$O$54,MATCH(I2079,'BCA Inputs'!$M$14:$M$54,0))*O2079+INDEX('BCA Inputs'!P:P,MATCH(I2079,'BCA Inputs'!M:M,0))*Q2079+INDEX('BCA Inputs'!Q:Q,MATCH(I2079,'BCA Inputs'!M:M,0))*F2079+INDEX('BCA Inputs'!R:R,MATCH(I2079,'BCA Inputs'!M:M,0))*G2079)+L2079+N2079,IF($B$3="RG&amp;E",(INDEX('BCA Inputs'!$AX$14:$AX$54,MATCH(I2079,'BCA Inputs'!$AW$14:$AW$54,0))*P2079+INDEX('BCA Inputs'!$AY$14:$AY$54,MATCH(I2079,'BCA Inputs'!$AW$14:$AW$54,0))*O2079+INDEX('BCA Inputs'!$AZ$14:$AZ$54,MATCH(I2079,'BCA Inputs'!$AW$14:$AW$54,0))*Q2079+INDEX('BCA Inputs'!$BA$14:$BA$54,MATCH(I2079,'BCA Inputs'!$AW$14:$AW$54,0))*F2079+INDEX('BCA Inputs'!$BB$14:$BB$54,MATCH(I2079,'BCA Inputs'!$AW$14:$AW$54,0))*G2079)+L2079+N2079,"")),"")</f>
        <v/>
      </c>
      <c r="U2079" s="234" t="str">
        <f t="shared" si="321"/>
        <v/>
      </c>
      <c r="V2079" s="234" t="str">
        <f t="shared" si="322"/>
        <v/>
      </c>
      <c r="W2079" s="234" t="str">
        <f t="shared" si="323"/>
        <v/>
      </c>
      <c r="Y2079" s="235" t="str">
        <f t="shared" si="324"/>
        <v/>
      </c>
      <c r="Z2079" s="236" t="str">
        <f>IFERROR(IF($B$3="NYSEG",INDEX('BCA Inputs'!$X$14:$X$54,MATCH(I2079,'BCA Inputs'!$M$14:$M$54,0))*P2079+INDEX('BCA Inputs'!$Y$14:$Y$54,MATCH(I2079,'BCA Inputs'!$M$14:$M$54,0))*O2079+INDEX('BCA Inputs'!$Z$14:$Z$54,MATCH(I2079,'BCA Inputs'!$M$14:$M$54,0))*Q2079+INDEX('BCA Inputs'!$AA$14:$AA$54,MATCH(I2079,'BCA Inputs'!$M$14:$M$54,0))*F2079+INDEX('BCA Inputs'!$AB$14:$AB$54,MATCH(I2079,'BCA Inputs'!$M$14:$M$54,0))*G2079,IF($B$3="RG&amp;E",INDEX('BCA Inputs'!$BG$14:$BG$54,MATCH(I2079,'BCA Inputs'!$AW$14:$AW$54,0))*P2079+INDEX('BCA Inputs'!$BH$14:$BH$54,MATCH(I2079,'BCA Inputs'!$AW$14:$AW$54,0))*O2079+INDEX('BCA Inputs'!$BI$14:$BI$54,MATCH(I2079,'BCA Inputs'!$AW$14:$AW$54,0))*Q2079+INDEX('BCA Inputs'!$BJ$14:$BJ$54,MATCH(I2079,'BCA Inputs'!$AW$14:$AW$54,0))*F2079+INDEX('BCA Inputs'!$BK$14:$BK$54,MATCH(I2079,'BCA Inputs'!$AW$14:$AW$54,0))*G2079,"")),"")</f>
        <v/>
      </c>
      <c r="AA2079" s="237" t="str">
        <f t="shared" si="325"/>
        <v/>
      </c>
      <c r="AC2079" s="238" t="str">
        <f>IFERROR((K2079+R2079)+IF($B$3="NYSEG",INDEX('BCA Inputs'!$AI$14:$AI$54,MATCH(I2079,'BCA Inputs'!$M$14:$M$54,0))*P2079+INDEX('BCA Inputs'!$AJ$14:$AJ$54,MATCH(I2079,'BCA Inputs'!$M$14:$M$54,0))*Q2079,IF($B$3="RG&amp;E",INDEX('BCA Inputs'!$BR$14:$BR$54,MATCH(I2079,'BCA Inputs'!$AW$14:$AW$54,0))*P2079+INDEX('BCA Inputs'!$BS$14:$BS$54,MATCH(I2079,'BCA Inputs'!$AW$14:$AW$54,0))*Q2079,"")),"")</f>
        <v/>
      </c>
      <c r="AD2079" s="181" t="str">
        <f>IFERROR(IF($B$3="NYSEG",INDEX('BCA Inputs'!$AD$14:$AD$54,MATCH(I2079,'BCA Inputs'!$M$14:$M$54,0))*P2079+INDEX('BCA Inputs'!$AE$14:$AE$54,MATCH(I2079,'BCA Inputs'!$M$14:$M$54,0))*O2079+INDEX('BCA Inputs'!$AF$14:$AF$54,MATCH(I2079,'BCA Inputs'!$M$14:$M$54,0))*Q2079+INDEX('BCA Inputs'!$AG$14:$AG$54,MATCH(I2079,'BCA Inputs'!$M$14:$M$54,0))*F2079+INDEX('BCA Inputs'!$AH$14:$AH$54,MATCH(I2079,'BCA Inputs'!$M$14:$M$54,0))*G2079,IF($B$3="RG&amp;E",INDEX('BCA Inputs'!$BM$14:$BM$54,MATCH(I2079,'BCA Inputs'!$AW$14:$AW$54,0))*P2079+INDEX('BCA Inputs'!$BN$14:$BN$54,MATCH(I2079,'BCA Inputs'!$AW$14:$AW$54,0))*O2079+INDEX('BCA Inputs'!$BO$14:$BO$54,MATCH(I2079,'BCA Inputs'!$AW$14:$AW$54,0))*Q2079+INDEX('BCA Inputs'!$BP$14:$BP$54,MATCH(I2079,'BCA Inputs'!$AW$14:$AW$54,0))*F2079+INDEX('BCA Inputs'!$BQ$14:$BQ$54,MATCH(I2079,'BCA Inputs'!$AW$14:$AW$54,0))*G2079,"")),"")</f>
        <v/>
      </c>
      <c r="AE2079" s="237" t="str">
        <f t="shared" si="326"/>
        <v/>
      </c>
      <c r="AF2079" s="198">
        <f t="shared" si="328"/>
        <v>0</v>
      </c>
      <c r="AG2079" s="239">
        <f t="shared" si="329"/>
        <v>0</v>
      </c>
    </row>
    <row r="2080" spans="1:33">
      <c r="A2080" s="228"/>
      <c r="B2080" s="176"/>
      <c r="C2080" s="229"/>
      <c r="D2080" s="230"/>
      <c r="E2080" s="230"/>
      <c r="F2080" s="230"/>
      <c r="G2080" s="230"/>
      <c r="H2080" s="231"/>
      <c r="I2080" s="231"/>
      <c r="J2080" s="232"/>
      <c r="K2080" s="232"/>
      <c r="L2080" s="232"/>
      <c r="M2080" s="181">
        <f t="shared" si="327"/>
        <v>0</v>
      </c>
      <c r="N2080" s="181">
        <f>IF(H2080="",0,H2080*I2080*'Avoided Water Savings Cost'!$C$16)</f>
        <v>0</v>
      </c>
      <c r="O2080" s="545">
        <f>IF(C2080="",0,IF($B$3="NYSEG",C2080/(1-'Avoided Electric Costs 2020'!$W$21),IF($B$3="RG&amp;E",C2080/(1-'Avoided Electric Costs 2020'!$X$21),"")))</f>
        <v>0</v>
      </c>
      <c r="P2080" s="546">
        <f>IF(D2080="",0,IF($B$3="NYSEG",D2080/(1-'Avoided Electric Costs 2020'!$W$21),IF($B$3="RG&amp;E",D2080/(1-'Avoided Electric Costs 2020'!$X$21),"")))</f>
        <v>0</v>
      </c>
      <c r="Q2080" s="546">
        <f>IF(E2080="",0,IF($B$3="NYSEG",E2080/(1-'Avoided Natural Gas Costs 2020'!$J$34),IF($B$3="RG&amp;E",E2080/(1-'Avoided Natural Gas Costs 2020'!$K$34),"")))</f>
        <v>0</v>
      </c>
      <c r="R2080" s="233" t="str">
        <f>IFERROR(IF(P2080*'BCA Inputs'!$C$1+Q2080*'BCA Inputs'!$C$2+F2080*'BCA Inputs'!$C$2+G2080*'BCA Inputs'!$C$2=0,"",P2080*'BCA Inputs'!$C$1+Q2080*'BCA Inputs'!$C$2+F2080*'BCA Inputs'!$C$2+G2080*'BCA Inputs'!$C$2),"")</f>
        <v/>
      </c>
      <c r="S2080" s="181" t="str">
        <f t="shared" si="320"/>
        <v/>
      </c>
      <c r="T2080" s="181" t="str">
        <f>IFERROR(IF($B$3="NYSEG",(INDEX('BCA Inputs'!$N$14:$N$54,MATCH(I2080,'BCA Inputs'!$M$14:$M$54,0))*P2080+INDEX('BCA Inputs'!$O$14:$O$54,MATCH(I2080,'BCA Inputs'!$M$14:$M$54,0))*O2080+INDEX('BCA Inputs'!P:P,MATCH(I2080,'BCA Inputs'!M:M,0))*Q2080+INDEX('BCA Inputs'!Q:Q,MATCH(I2080,'BCA Inputs'!M:M,0))*F2080+INDEX('BCA Inputs'!R:R,MATCH(I2080,'BCA Inputs'!M:M,0))*G2080)+L2080+N2080,IF($B$3="RG&amp;E",(INDEX('BCA Inputs'!$AX$14:$AX$54,MATCH(I2080,'BCA Inputs'!$AW$14:$AW$54,0))*P2080+INDEX('BCA Inputs'!$AY$14:$AY$54,MATCH(I2080,'BCA Inputs'!$AW$14:$AW$54,0))*O2080+INDEX('BCA Inputs'!$AZ$14:$AZ$54,MATCH(I2080,'BCA Inputs'!$AW$14:$AW$54,0))*Q2080+INDEX('BCA Inputs'!$BA$14:$BA$54,MATCH(I2080,'BCA Inputs'!$AW$14:$AW$54,0))*F2080+INDEX('BCA Inputs'!$BB$14:$BB$54,MATCH(I2080,'BCA Inputs'!$AW$14:$AW$54,0))*G2080)+L2080+N2080,"")),"")</f>
        <v/>
      </c>
      <c r="U2080" s="234" t="str">
        <f t="shared" si="321"/>
        <v/>
      </c>
      <c r="V2080" s="234" t="str">
        <f t="shared" si="322"/>
        <v/>
      </c>
      <c r="W2080" s="234" t="str">
        <f t="shared" si="323"/>
        <v/>
      </c>
      <c r="Y2080" s="235" t="str">
        <f t="shared" si="324"/>
        <v/>
      </c>
      <c r="Z2080" s="236" t="str">
        <f>IFERROR(IF($B$3="NYSEG",INDEX('BCA Inputs'!$X$14:$X$54,MATCH(I2080,'BCA Inputs'!$M$14:$M$54,0))*P2080+INDEX('BCA Inputs'!$Y$14:$Y$54,MATCH(I2080,'BCA Inputs'!$M$14:$M$54,0))*O2080+INDEX('BCA Inputs'!$Z$14:$Z$54,MATCH(I2080,'BCA Inputs'!$M$14:$M$54,0))*Q2080+INDEX('BCA Inputs'!$AA$14:$AA$54,MATCH(I2080,'BCA Inputs'!$M$14:$M$54,0))*F2080+INDEX('BCA Inputs'!$AB$14:$AB$54,MATCH(I2080,'BCA Inputs'!$M$14:$M$54,0))*G2080,IF($B$3="RG&amp;E",INDEX('BCA Inputs'!$BG$14:$BG$54,MATCH(I2080,'BCA Inputs'!$AW$14:$AW$54,0))*P2080+INDEX('BCA Inputs'!$BH$14:$BH$54,MATCH(I2080,'BCA Inputs'!$AW$14:$AW$54,0))*O2080+INDEX('BCA Inputs'!$BI$14:$BI$54,MATCH(I2080,'BCA Inputs'!$AW$14:$AW$54,0))*Q2080+INDEX('BCA Inputs'!$BJ$14:$BJ$54,MATCH(I2080,'BCA Inputs'!$AW$14:$AW$54,0))*F2080+INDEX('BCA Inputs'!$BK$14:$BK$54,MATCH(I2080,'BCA Inputs'!$AW$14:$AW$54,0))*G2080,"")),"")</f>
        <v/>
      </c>
      <c r="AA2080" s="237" t="str">
        <f t="shared" si="325"/>
        <v/>
      </c>
      <c r="AC2080" s="238" t="str">
        <f>IFERROR((K2080+R2080)+IF($B$3="NYSEG",INDEX('BCA Inputs'!$AI$14:$AI$54,MATCH(I2080,'BCA Inputs'!$M$14:$M$54,0))*P2080+INDEX('BCA Inputs'!$AJ$14:$AJ$54,MATCH(I2080,'BCA Inputs'!$M$14:$M$54,0))*Q2080,IF($B$3="RG&amp;E",INDEX('BCA Inputs'!$BR$14:$BR$54,MATCH(I2080,'BCA Inputs'!$AW$14:$AW$54,0))*P2080+INDEX('BCA Inputs'!$BS$14:$BS$54,MATCH(I2080,'BCA Inputs'!$AW$14:$AW$54,0))*Q2080,"")),"")</f>
        <v/>
      </c>
      <c r="AD2080" s="181" t="str">
        <f>IFERROR(IF($B$3="NYSEG",INDEX('BCA Inputs'!$AD$14:$AD$54,MATCH(I2080,'BCA Inputs'!$M$14:$M$54,0))*P2080+INDEX('BCA Inputs'!$AE$14:$AE$54,MATCH(I2080,'BCA Inputs'!$M$14:$M$54,0))*O2080+INDEX('BCA Inputs'!$AF$14:$AF$54,MATCH(I2080,'BCA Inputs'!$M$14:$M$54,0))*Q2080+INDEX('BCA Inputs'!$AG$14:$AG$54,MATCH(I2080,'BCA Inputs'!$M$14:$M$54,0))*F2080+INDEX('BCA Inputs'!$AH$14:$AH$54,MATCH(I2080,'BCA Inputs'!$M$14:$M$54,0))*G2080,IF($B$3="RG&amp;E",INDEX('BCA Inputs'!$BM$14:$BM$54,MATCH(I2080,'BCA Inputs'!$AW$14:$AW$54,0))*P2080+INDEX('BCA Inputs'!$BN$14:$BN$54,MATCH(I2080,'BCA Inputs'!$AW$14:$AW$54,0))*O2080+INDEX('BCA Inputs'!$BO$14:$BO$54,MATCH(I2080,'BCA Inputs'!$AW$14:$AW$54,0))*Q2080+INDEX('BCA Inputs'!$BP$14:$BP$54,MATCH(I2080,'BCA Inputs'!$AW$14:$AW$54,0))*F2080+INDEX('BCA Inputs'!$BQ$14:$BQ$54,MATCH(I2080,'BCA Inputs'!$AW$14:$AW$54,0))*G2080,"")),"")</f>
        <v/>
      </c>
      <c r="AE2080" s="237" t="str">
        <f t="shared" si="326"/>
        <v/>
      </c>
      <c r="AF2080" s="198">
        <f t="shared" si="328"/>
        <v>0</v>
      </c>
      <c r="AG2080" s="239">
        <f t="shared" si="329"/>
        <v>0</v>
      </c>
    </row>
    <row r="2081" spans="1:33">
      <c r="A2081" s="228"/>
      <c r="B2081" s="176"/>
      <c r="C2081" s="229"/>
      <c r="D2081" s="230"/>
      <c r="E2081" s="230"/>
      <c r="F2081" s="230"/>
      <c r="G2081" s="230"/>
      <c r="H2081" s="231"/>
      <c r="I2081" s="231"/>
      <c r="J2081" s="232"/>
      <c r="K2081" s="232"/>
      <c r="L2081" s="232"/>
      <c r="M2081" s="181">
        <f t="shared" si="327"/>
        <v>0</v>
      </c>
      <c r="N2081" s="181">
        <f>IF(H2081="",0,H2081*I2081*'Avoided Water Savings Cost'!$C$16)</f>
        <v>0</v>
      </c>
      <c r="O2081" s="545">
        <f>IF(C2081="",0,IF($B$3="NYSEG",C2081/(1-'Avoided Electric Costs 2020'!$W$21),IF($B$3="RG&amp;E",C2081/(1-'Avoided Electric Costs 2020'!$X$21),"")))</f>
        <v>0</v>
      </c>
      <c r="P2081" s="546">
        <f>IF(D2081="",0,IF($B$3="NYSEG",D2081/(1-'Avoided Electric Costs 2020'!$W$21),IF($B$3="RG&amp;E",D2081/(1-'Avoided Electric Costs 2020'!$X$21),"")))</f>
        <v>0</v>
      </c>
      <c r="Q2081" s="546">
        <f>IF(E2081="",0,IF($B$3="NYSEG",E2081/(1-'Avoided Natural Gas Costs 2020'!$J$34),IF($B$3="RG&amp;E",E2081/(1-'Avoided Natural Gas Costs 2020'!$K$34),"")))</f>
        <v>0</v>
      </c>
      <c r="R2081" s="233" t="str">
        <f>IFERROR(IF(P2081*'BCA Inputs'!$C$1+Q2081*'BCA Inputs'!$C$2+F2081*'BCA Inputs'!$C$2+G2081*'BCA Inputs'!$C$2=0,"",P2081*'BCA Inputs'!$C$1+Q2081*'BCA Inputs'!$C$2+F2081*'BCA Inputs'!$C$2+G2081*'BCA Inputs'!$C$2),"")</f>
        <v/>
      </c>
      <c r="S2081" s="181" t="str">
        <f t="shared" si="320"/>
        <v/>
      </c>
      <c r="T2081" s="181" t="str">
        <f>IFERROR(IF($B$3="NYSEG",(INDEX('BCA Inputs'!$N$14:$N$54,MATCH(I2081,'BCA Inputs'!$M$14:$M$54,0))*P2081+INDEX('BCA Inputs'!$O$14:$O$54,MATCH(I2081,'BCA Inputs'!$M$14:$M$54,0))*O2081+INDEX('BCA Inputs'!P:P,MATCH(I2081,'BCA Inputs'!M:M,0))*Q2081+INDEX('BCA Inputs'!Q:Q,MATCH(I2081,'BCA Inputs'!M:M,0))*F2081+INDEX('BCA Inputs'!R:R,MATCH(I2081,'BCA Inputs'!M:M,0))*G2081)+L2081+N2081,IF($B$3="RG&amp;E",(INDEX('BCA Inputs'!$AX$14:$AX$54,MATCH(I2081,'BCA Inputs'!$AW$14:$AW$54,0))*P2081+INDEX('BCA Inputs'!$AY$14:$AY$54,MATCH(I2081,'BCA Inputs'!$AW$14:$AW$54,0))*O2081+INDEX('BCA Inputs'!$AZ$14:$AZ$54,MATCH(I2081,'BCA Inputs'!$AW$14:$AW$54,0))*Q2081+INDEX('BCA Inputs'!$BA$14:$BA$54,MATCH(I2081,'BCA Inputs'!$AW$14:$AW$54,0))*F2081+INDEX('BCA Inputs'!$BB$14:$BB$54,MATCH(I2081,'BCA Inputs'!$AW$14:$AW$54,0))*G2081)+L2081+N2081,"")),"")</f>
        <v/>
      </c>
      <c r="U2081" s="234" t="str">
        <f t="shared" si="321"/>
        <v/>
      </c>
      <c r="V2081" s="234" t="str">
        <f t="shared" si="322"/>
        <v/>
      </c>
      <c r="W2081" s="234" t="str">
        <f t="shared" si="323"/>
        <v/>
      </c>
      <c r="Y2081" s="235" t="str">
        <f t="shared" si="324"/>
        <v/>
      </c>
      <c r="Z2081" s="236" t="str">
        <f>IFERROR(IF($B$3="NYSEG",INDEX('BCA Inputs'!$X$14:$X$54,MATCH(I2081,'BCA Inputs'!$M$14:$M$54,0))*P2081+INDEX('BCA Inputs'!$Y$14:$Y$54,MATCH(I2081,'BCA Inputs'!$M$14:$M$54,0))*O2081+INDEX('BCA Inputs'!$Z$14:$Z$54,MATCH(I2081,'BCA Inputs'!$M$14:$M$54,0))*Q2081+INDEX('BCA Inputs'!$AA$14:$AA$54,MATCH(I2081,'BCA Inputs'!$M$14:$M$54,0))*F2081+INDEX('BCA Inputs'!$AB$14:$AB$54,MATCH(I2081,'BCA Inputs'!$M$14:$M$54,0))*G2081,IF($B$3="RG&amp;E",INDEX('BCA Inputs'!$BG$14:$BG$54,MATCH(I2081,'BCA Inputs'!$AW$14:$AW$54,0))*P2081+INDEX('BCA Inputs'!$BH$14:$BH$54,MATCH(I2081,'BCA Inputs'!$AW$14:$AW$54,0))*O2081+INDEX('BCA Inputs'!$BI$14:$BI$54,MATCH(I2081,'BCA Inputs'!$AW$14:$AW$54,0))*Q2081+INDEX('BCA Inputs'!$BJ$14:$BJ$54,MATCH(I2081,'BCA Inputs'!$AW$14:$AW$54,0))*F2081+INDEX('BCA Inputs'!$BK$14:$BK$54,MATCH(I2081,'BCA Inputs'!$AW$14:$AW$54,0))*G2081,"")),"")</f>
        <v/>
      </c>
      <c r="AA2081" s="237" t="str">
        <f t="shared" si="325"/>
        <v/>
      </c>
      <c r="AC2081" s="238" t="str">
        <f>IFERROR((K2081+R2081)+IF($B$3="NYSEG",INDEX('BCA Inputs'!$AI$14:$AI$54,MATCH(I2081,'BCA Inputs'!$M$14:$M$54,0))*P2081+INDEX('BCA Inputs'!$AJ$14:$AJ$54,MATCH(I2081,'BCA Inputs'!$M$14:$M$54,0))*Q2081,IF($B$3="RG&amp;E",INDEX('BCA Inputs'!$BR$14:$BR$54,MATCH(I2081,'BCA Inputs'!$AW$14:$AW$54,0))*P2081+INDEX('BCA Inputs'!$BS$14:$BS$54,MATCH(I2081,'BCA Inputs'!$AW$14:$AW$54,0))*Q2081,"")),"")</f>
        <v/>
      </c>
      <c r="AD2081" s="181" t="str">
        <f>IFERROR(IF($B$3="NYSEG",INDEX('BCA Inputs'!$AD$14:$AD$54,MATCH(I2081,'BCA Inputs'!$M$14:$M$54,0))*P2081+INDEX('BCA Inputs'!$AE$14:$AE$54,MATCH(I2081,'BCA Inputs'!$M$14:$M$54,0))*O2081+INDEX('BCA Inputs'!$AF$14:$AF$54,MATCH(I2081,'BCA Inputs'!$M$14:$M$54,0))*Q2081+INDEX('BCA Inputs'!$AG$14:$AG$54,MATCH(I2081,'BCA Inputs'!$M$14:$M$54,0))*F2081+INDEX('BCA Inputs'!$AH$14:$AH$54,MATCH(I2081,'BCA Inputs'!$M$14:$M$54,0))*G2081,IF($B$3="RG&amp;E",INDEX('BCA Inputs'!$BM$14:$BM$54,MATCH(I2081,'BCA Inputs'!$AW$14:$AW$54,0))*P2081+INDEX('BCA Inputs'!$BN$14:$BN$54,MATCH(I2081,'BCA Inputs'!$AW$14:$AW$54,0))*O2081+INDEX('BCA Inputs'!$BO$14:$BO$54,MATCH(I2081,'BCA Inputs'!$AW$14:$AW$54,0))*Q2081+INDEX('BCA Inputs'!$BP$14:$BP$54,MATCH(I2081,'BCA Inputs'!$AW$14:$AW$54,0))*F2081+INDEX('BCA Inputs'!$BQ$14:$BQ$54,MATCH(I2081,'BCA Inputs'!$AW$14:$AW$54,0))*G2081,"")),"")</f>
        <v/>
      </c>
      <c r="AE2081" s="237" t="str">
        <f t="shared" si="326"/>
        <v/>
      </c>
      <c r="AF2081" s="198">
        <f t="shared" si="328"/>
        <v>0</v>
      </c>
      <c r="AG2081" s="239">
        <f t="shared" si="329"/>
        <v>0</v>
      </c>
    </row>
    <row r="2082" spans="1:33">
      <c r="A2082" s="228"/>
      <c r="B2082" s="176"/>
      <c r="C2082" s="229"/>
      <c r="D2082" s="230"/>
      <c r="E2082" s="230"/>
      <c r="F2082" s="230"/>
      <c r="G2082" s="230"/>
      <c r="H2082" s="231"/>
      <c r="I2082" s="231"/>
      <c r="J2082" s="232"/>
      <c r="K2082" s="232"/>
      <c r="L2082" s="232"/>
      <c r="M2082" s="181">
        <f t="shared" si="327"/>
        <v>0</v>
      </c>
      <c r="N2082" s="181">
        <f>IF(H2082="",0,H2082*I2082*'Avoided Water Savings Cost'!$C$16)</f>
        <v>0</v>
      </c>
      <c r="O2082" s="545">
        <f>IF(C2082="",0,IF($B$3="NYSEG",C2082/(1-'Avoided Electric Costs 2020'!$W$21),IF($B$3="RG&amp;E",C2082/(1-'Avoided Electric Costs 2020'!$X$21),"")))</f>
        <v>0</v>
      </c>
      <c r="P2082" s="546">
        <f>IF(D2082="",0,IF($B$3="NYSEG",D2082/(1-'Avoided Electric Costs 2020'!$W$21),IF($B$3="RG&amp;E",D2082/(1-'Avoided Electric Costs 2020'!$X$21),"")))</f>
        <v>0</v>
      </c>
      <c r="Q2082" s="546">
        <f>IF(E2082="",0,IF($B$3="NYSEG",E2082/(1-'Avoided Natural Gas Costs 2020'!$J$34),IF($B$3="RG&amp;E",E2082/(1-'Avoided Natural Gas Costs 2020'!$K$34),"")))</f>
        <v>0</v>
      </c>
      <c r="R2082" s="233" t="str">
        <f>IFERROR(IF(P2082*'BCA Inputs'!$C$1+Q2082*'BCA Inputs'!$C$2+F2082*'BCA Inputs'!$C$2+G2082*'BCA Inputs'!$C$2=0,"",P2082*'BCA Inputs'!$C$1+Q2082*'BCA Inputs'!$C$2+F2082*'BCA Inputs'!$C$2+G2082*'BCA Inputs'!$C$2),"")</f>
        <v/>
      </c>
      <c r="S2082" s="181" t="str">
        <f t="shared" si="320"/>
        <v/>
      </c>
      <c r="T2082" s="181" t="str">
        <f>IFERROR(IF($B$3="NYSEG",(INDEX('BCA Inputs'!$N$14:$N$54,MATCH(I2082,'BCA Inputs'!$M$14:$M$54,0))*P2082+INDEX('BCA Inputs'!$O$14:$O$54,MATCH(I2082,'BCA Inputs'!$M$14:$M$54,0))*O2082+INDEX('BCA Inputs'!P:P,MATCH(I2082,'BCA Inputs'!M:M,0))*Q2082+INDEX('BCA Inputs'!Q:Q,MATCH(I2082,'BCA Inputs'!M:M,0))*F2082+INDEX('BCA Inputs'!R:R,MATCH(I2082,'BCA Inputs'!M:M,0))*G2082)+L2082+N2082,IF($B$3="RG&amp;E",(INDEX('BCA Inputs'!$AX$14:$AX$54,MATCH(I2082,'BCA Inputs'!$AW$14:$AW$54,0))*P2082+INDEX('BCA Inputs'!$AY$14:$AY$54,MATCH(I2082,'BCA Inputs'!$AW$14:$AW$54,0))*O2082+INDEX('BCA Inputs'!$AZ$14:$AZ$54,MATCH(I2082,'BCA Inputs'!$AW$14:$AW$54,0))*Q2082+INDEX('BCA Inputs'!$BA$14:$BA$54,MATCH(I2082,'BCA Inputs'!$AW$14:$AW$54,0))*F2082+INDEX('BCA Inputs'!$BB$14:$BB$54,MATCH(I2082,'BCA Inputs'!$AW$14:$AW$54,0))*G2082)+L2082+N2082,"")),"")</f>
        <v/>
      </c>
      <c r="U2082" s="234" t="str">
        <f t="shared" si="321"/>
        <v/>
      </c>
      <c r="V2082" s="234" t="str">
        <f t="shared" si="322"/>
        <v/>
      </c>
      <c r="W2082" s="234" t="str">
        <f t="shared" si="323"/>
        <v/>
      </c>
      <c r="Y2082" s="235" t="str">
        <f t="shared" si="324"/>
        <v/>
      </c>
      <c r="Z2082" s="236" t="str">
        <f>IFERROR(IF($B$3="NYSEG",INDEX('BCA Inputs'!$X$14:$X$54,MATCH(I2082,'BCA Inputs'!$M$14:$M$54,0))*P2082+INDEX('BCA Inputs'!$Y$14:$Y$54,MATCH(I2082,'BCA Inputs'!$M$14:$M$54,0))*O2082+INDEX('BCA Inputs'!$Z$14:$Z$54,MATCH(I2082,'BCA Inputs'!$M$14:$M$54,0))*Q2082+INDEX('BCA Inputs'!$AA$14:$AA$54,MATCH(I2082,'BCA Inputs'!$M$14:$M$54,0))*F2082+INDEX('BCA Inputs'!$AB$14:$AB$54,MATCH(I2082,'BCA Inputs'!$M$14:$M$54,0))*G2082,IF($B$3="RG&amp;E",INDEX('BCA Inputs'!$BG$14:$BG$54,MATCH(I2082,'BCA Inputs'!$AW$14:$AW$54,0))*P2082+INDEX('BCA Inputs'!$BH$14:$BH$54,MATCH(I2082,'BCA Inputs'!$AW$14:$AW$54,0))*O2082+INDEX('BCA Inputs'!$BI$14:$BI$54,MATCH(I2082,'BCA Inputs'!$AW$14:$AW$54,0))*Q2082+INDEX('BCA Inputs'!$BJ$14:$BJ$54,MATCH(I2082,'BCA Inputs'!$AW$14:$AW$54,0))*F2082+INDEX('BCA Inputs'!$BK$14:$BK$54,MATCH(I2082,'BCA Inputs'!$AW$14:$AW$54,0))*G2082,"")),"")</f>
        <v/>
      </c>
      <c r="AA2082" s="237" t="str">
        <f t="shared" si="325"/>
        <v/>
      </c>
      <c r="AC2082" s="238" t="str">
        <f>IFERROR((K2082+R2082)+IF($B$3="NYSEG",INDEX('BCA Inputs'!$AI$14:$AI$54,MATCH(I2082,'BCA Inputs'!$M$14:$M$54,0))*P2082+INDEX('BCA Inputs'!$AJ$14:$AJ$54,MATCH(I2082,'BCA Inputs'!$M$14:$M$54,0))*Q2082,IF($B$3="RG&amp;E",INDEX('BCA Inputs'!$BR$14:$BR$54,MATCH(I2082,'BCA Inputs'!$AW$14:$AW$54,0))*P2082+INDEX('BCA Inputs'!$BS$14:$BS$54,MATCH(I2082,'BCA Inputs'!$AW$14:$AW$54,0))*Q2082,"")),"")</f>
        <v/>
      </c>
      <c r="AD2082" s="181" t="str">
        <f>IFERROR(IF($B$3="NYSEG",INDEX('BCA Inputs'!$AD$14:$AD$54,MATCH(I2082,'BCA Inputs'!$M$14:$M$54,0))*P2082+INDEX('BCA Inputs'!$AE$14:$AE$54,MATCH(I2082,'BCA Inputs'!$M$14:$M$54,0))*O2082+INDEX('BCA Inputs'!$AF$14:$AF$54,MATCH(I2082,'BCA Inputs'!$M$14:$M$54,0))*Q2082+INDEX('BCA Inputs'!$AG$14:$AG$54,MATCH(I2082,'BCA Inputs'!$M$14:$M$54,0))*F2082+INDEX('BCA Inputs'!$AH$14:$AH$54,MATCH(I2082,'BCA Inputs'!$M$14:$M$54,0))*G2082,IF($B$3="RG&amp;E",INDEX('BCA Inputs'!$BM$14:$BM$54,MATCH(I2082,'BCA Inputs'!$AW$14:$AW$54,0))*P2082+INDEX('BCA Inputs'!$BN$14:$BN$54,MATCH(I2082,'BCA Inputs'!$AW$14:$AW$54,0))*O2082+INDEX('BCA Inputs'!$BO$14:$BO$54,MATCH(I2082,'BCA Inputs'!$AW$14:$AW$54,0))*Q2082+INDEX('BCA Inputs'!$BP$14:$BP$54,MATCH(I2082,'BCA Inputs'!$AW$14:$AW$54,0))*F2082+INDEX('BCA Inputs'!$BQ$14:$BQ$54,MATCH(I2082,'BCA Inputs'!$AW$14:$AW$54,0))*G2082,"")),"")</f>
        <v/>
      </c>
      <c r="AE2082" s="237" t="str">
        <f t="shared" si="326"/>
        <v/>
      </c>
      <c r="AF2082" s="198">
        <f t="shared" si="328"/>
        <v>0</v>
      </c>
      <c r="AG2082" s="239">
        <f t="shared" si="329"/>
        <v>0</v>
      </c>
    </row>
    <row r="2083" spans="1:33">
      <c r="A2083" s="228"/>
      <c r="B2083" s="176"/>
      <c r="C2083" s="229"/>
      <c r="D2083" s="230"/>
      <c r="E2083" s="230"/>
      <c r="F2083" s="230"/>
      <c r="G2083" s="230"/>
      <c r="H2083" s="231"/>
      <c r="I2083" s="231"/>
      <c r="J2083" s="232"/>
      <c r="K2083" s="232"/>
      <c r="L2083" s="232"/>
      <c r="M2083" s="181">
        <f t="shared" si="327"/>
        <v>0</v>
      </c>
      <c r="N2083" s="181">
        <f>IF(H2083="",0,H2083*I2083*'Avoided Water Savings Cost'!$C$16)</f>
        <v>0</v>
      </c>
      <c r="O2083" s="545">
        <f>IF(C2083="",0,IF($B$3="NYSEG",C2083/(1-'Avoided Electric Costs 2020'!$W$21),IF($B$3="RG&amp;E",C2083/(1-'Avoided Electric Costs 2020'!$X$21),"")))</f>
        <v>0</v>
      </c>
      <c r="P2083" s="546">
        <f>IF(D2083="",0,IF($B$3="NYSEG",D2083/(1-'Avoided Electric Costs 2020'!$W$21),IF($B$3="RG&amp;E",D2083/(1-'Avoided Electric Costs 2020'!$X$21),"")))</f>
        <v>0</v>
      </c>
      <c r="Q2083" s="546">
        <f>IF(E2083="",0,IF($B$3="NYSEG",E2083/(1-'Avoided Natural Gas Costs 2020'!$J$34),IF($B$3="RG&amp;E",E2083/(1-'Avoided Natural Gas Costs 2020'!$K$34),"")))</f>
        <v>0</v>
      </c>
      <c r="R2083" s="233" t="str">
        <f>IFERROR(IF(P2083*'BCA Inputs'!$C$1+Q2083*'BCA Inputs'!$C$2+F2083*'BCA Inputs'!$C$2+G2083*'BCA Inputs'!$C$2=0,"",P2083*'BCA Inputs'!$C$1+Q2083*'BCA Inputs'!$C$2+F2083*'BCA Inputs'!$C$2+G2083*'BCA Inputs'!$C$2),"")</f>
        <v/>
      </c>
      <c r="S2083" s="181" t="str">
        <f t="shared" si="320"/>
        <v/>
      </c>
      <c r="T2083" s="181" t="str">
        <f>IFERROR(IF($B$3="NYSEG",(INDEX('BCA Inputs'!$N$14:$N$54,MATCH(I2083,'BCA Inputs'!$M$14:$M$54,0))*P2083+INDEX('BCA Inputs'!$O$14:$O$54,MATCH(I2083,'BCA Inputs'!$M$14:$M$54,0))*O2083+INDEX('BCA Inputs'!P:P,MATCH(I2083,'BCA Inputs'!M:M,0))*Q2083+INDEX('BCA Inputs'!Q:Q,MATCH(I2083,'BCA Inputs'!M:M,0))*F2083+INDEX('BCA Inputs'!R:R,MATCH(I2083,'BCA Inputs'!M:M,0))*G2083)+L2083+N2083,IF($B$3="RG&amp;E",(INDEX('BCA Inputs'!$AX$14:$AX$54,MATCH(I2083,'BCA Inputs'!$AW$14:$AW$54,0))*P2083+INDEX('BCA Inputs'!$AY$14:$AY$54,MATCH(I2083,'BCA Inputs'!$AW$14:$AW$54,0))*O2083+INDEX('BCA Inputs'!$AZ$14:$AZ$54,MATCH(I2083,'BCA Inputs'!$AW$14:$AW$54,0))*Q2083+INDEX('BCA Inputs'!$BA$14:$BA$54,MATCH(I2083,'BCA Inputs'!$AW$14:$AW$54,0))*F2083+INDEX('BCA Inputs'!$BB$14:$BB$54,MATCH(I2083,'BCA Inputs'!$AW$14:$AW$54,0))*G2083)+L2083+N2083,"")),"")</f>
        <v/>
      </c>
      <c r="U2083" s="234" t="str">
        <f t="shared" si="321"/>
        <v/>
      </c>
      <c r="V2083" s="234" t="str">
        <f t="shared" si="322"/>
        <v/>
      </c>
      <c r="W2083" s="234" t="str">
        <f t="shared" si="323"/>
        <v/>
      </c>
      <c r="Y2083" s="235" t="str">
        <f t="shared" si="324"/>
        <v/>
      </c>
      <c r="Z2083" s="236" t="str">
        <f>IFERROR(IF($B$3="NYSEG",INDEX('BCA Inputs'!$X$14:$X$54,MATCH(I2083,'BCA Inputs'!$M$14:$M$54,0))*P2083+INDEX('BCA Inputs'!$Y$14:$Y$54,MATCH(I2083,'BCA Inputs'!$M$14:$M$54,0))*O2083+INDEX('BCA Inputs'!$Z$14:$Z$54,MATCH(I2083,'BCA Inputs'!$M$14:$M$54,0))*Q2083+INDEX('BCA Inputs'!$AA$14:$AA$54,MATCH(I2083,'BCA Inputs'!$M$14:$M$54,0))*F2083+INDEX('BCA Inputs'!$AB$14:$AB$54,MATCH(I2083,'BCA Inputs'!$M$14:$M$54,0))*G2083,IF($B$3="RG&amp;E",INDEX('BCA Inputs'!$BG$14:$BG$54,MATCH(I2083,'BCA Inputs'!$AW$14:$AW$54,0))*P2083+INDEX('BCA Inputs'!$BH$14:$BH$54,MATCH(I2083,'BCA Inputs'!$AW$14:$AW$54,0))*O2083+INDEX('BCA Inputs'!$BI$14:$BI$54,MATCH(I2083,'BCA Inputs'!$AW$14:$AW$54,0))*Q2083+INDEX('BCA Inputs'!$BJ$14:$BJ$54,MATCH(I2083,'BCA Inputs'!$AW$14:$AW$54,0))*F2083+INDEX('BCA Inputs'!$BK$14:$BK$54,MATCH(I2083,'BCA Inputs'!$AW$14:$AW$54,0))*G2083,"")),"")</f>
        <v/>
      </c>
      <c r="AA2083" s="237" t="str">
        <f t="shared" si="325"/>
        <v/>
      </c>
      <c r="AC2083" s="238" t="str">
        <f>IFERROR((K2083+R2083)+IF($B$3="NYSEG",INDEX('BCA Inputs'!$AI$14:$AI$54,MATCH(I2083,'BCA Inputs'!$M$14:$M$54,0))*P2083+INDEX('BCA Inputs'!$AJ$14:$AJ$54,MATCH(I2083,'BCA Inputs'!$M$14:$M$54,0))*Q2083,IF($B$3="RG&amp;E",INDEX('BCA Inputs'!$BR$14:$BR$54,MATCH(I2083,'BCA Inputs'!$AW$14:$AW$54,0))*P2083+INDEX('BCA Inputs'!$BS$14:$BS$54,MATCH(I2083,'BCA Inputs'!$AW$14:$AW$54,0))*Q2083,"")),"")</f>
        <v/>
      </c>
      <c r="AD2083" s="181" t="str">
        <f>IFERROR(IF($B$3="NYSEG",INDEX('BCA Inputs'!$AD$14:$AD$54,MATCH(I2083,'BCA Inputs'!$M$14:$M$54,0))*P2083+INDEX('BCA Inputs'!$AE$14:$AE$54,MATCH(I2083,'BCA Inputs'!$M$14:$M$54,0))*O2083+INDEX('BCA Inputs'!$AF$14:$AF$54,MATCH(I2083,'BCA Inputs'!$M$14:$M$54,0))*Q2083+INDEX('BCA Inputs'!$AG$14:$AG$54,MATCH(I2083,'BCA Inputs'!$M$14:$M$54,0))*F2083+INDEX('BCA Inputs'!$AH$14:$AH$54,MATCH(I2083,'BCA Inputs'!$M$14:$M$54,0))*G2083,IF($B$3="RG&amp;E",INDEX('BCA Inputs'!$BM$14:$BM$54,MATCH(I2083,'BCA Inputs'!$AW$14:$AW$54,0))*P2083+INDEX('BCA Inputs'!$BN$14:$BN$54,MATCH(I2083,'BCA Inputs'!$AW$14:$AW$54,0))*O2083+INDEX('BCA Inputs'!$BO$14:$BO$54,MATCH(I2083,'BCA Inputs'!$AW$14:$AW$54,0))*Q2083+INDEX('BCA Inputs'!$BP$14:$BP$54,MATCH(I2083,'BCA Inputs'!$AW$14:$AW$54,0))*F2083+INDEX('BCA Inputs'!$BQ$14:$BQ$54,MATCH(I2083,'BCA Inputs'!$AW$14:$AW$54,0))*G2083,"")),"")</f>
        <v/>
      </c>
      <c r="AE2083" s="237" t="str">
        <f t="shared" si="326"/>
        <v/>
      </c>
      <c r="AF2083" s="198">
        <f t="shared" si="328"/>
        <v>0</v>
      </c>
      <c r="AG2083" s="239">
        <f t="shared" si="329"/>
        <v>0</v>
      </c>
    </row>
    <row r="2084" spans="1:33">
      <c r="A2084" s="228"/>
      <c r="B2084" s="176"/>
      <c r="C2084" s="229"/>
      <c r="D2084" s="230"/>
      <c r="E2084" s="230"/>
      <c r="F2084" s="230"/>
      <c r="G2084" s="230"/>
      <c r="H2084" s="231"/>
      <c r="I2084" s="231"/>
      <c r="J2084" s="232"/>
      <c r="K2084" s="232"/>
      <c r="L2084" s="232"/>
      <c r="M2084" s="181">
        <f t="shared" si="327"/>
        <v>0</v>
      </c>
      <c r="N2084" s="181">
        <f>IF(H2084="",0,H2084*I2084*'Avoided Water Savings Cost'!$C$16)</f>
        <v>0</v>
      </c>
      <c r="O2084" s="545">
        <f>IF(C2084="",0,IF($B$3="NYSEG",C2084/(1-'Avoided Electric Costs 2020'!$W$21),IF($B$3="RG&amp;E",C2084/(1-'Avoided Electric Costs 2020'!$X$21),"")))</f>
        <v>0</v>
      </c>
      <c r="P2084" s="546">
        <f>IF(D2084="",0,IF($B$3="NYSEG",D2084/(1-'Avoided Electric Costs 2020'!$W$21),IF($B$3="RG&amp;E",D2084/(1-'Avoided Electric Costs 2020'!$X$21),"")))</f>
        <v>0</v>
      </c>
      <c r="Q2084" s="546">
        <f>IF(E2084="",0,IF($B$3="NYSEG",E2084/(1-'Avoided Natural Gas Costs 2020'!$J$34),IF($B$3="RG&amp;E",E2084/(1-'Avoided Natural Gas Costs 2020'!$K$34),"")))</f>
        <v>0</v>
      </c>
      <c r="R2084" s="233" t="str">
        <f>IFERROR(IF(P2084*'BCA Inputs'!$C$1+Q2084*'BCA Inputs'!$C$2+F2084*'BCA Inputs'!$C$2+G2084*'BCA Inputs'!$C$2=0,"",P2084*'BCA Inputs'!$C$1+Q2084*'BCA Inputs'!$C$2+F2084*'BCA Inputs'!$C$2+G2084*'BCA Inputs'!$C$2),"")</f>
        <v/>
      </c>
      <c r="S2084" s="181" t="str">
        <f t="shared" si="320"/>
        <v/>
      </c>
      <c r="T2084" s="181" t="str">
        <f>IFERROR(IF($B$3="NYSEG",(INDEX('BCA Inputs'!$N$14:$N$54,MATCH(I2084,'BCA Inputs'!$M$14:$M$54,0))*P2084+INDEX('BCA Inputs'!$O$14:$O$54,MATCH(I2084,'BCA Inputs'!$M$14:$M$54,0))*O2084+INDEX('BCA Inputs'!P:P,MATCH(I2084,'BCA Inputs'!M:M,0))*Q2084+INDEX('BCA Inputs'!Q:Q,MATCH(I2084,'BCA Inputs'!M:M,0))*F2084+INDEX('BCA Inputs'!R:R,MATCH(I2084,'BCA Inputs'!M:M,0))*G2084)+L2084+N2084,IF($B$3="RG&amp;E",(INDEX('BCA Inputs'!$AX$14:$AX$54,MATCH(I2084,'BCA Inputs'!$AW$14:$AW$54,0))*P2084+INDEX('BCA Inputs'!$AY$14:$AY$54,MATCH(I2084,'BCA Inputs'!$AW$14:$AW$54,0))*O2084+INDEX('BCA Inputs'!$AZ$14:$AZ$54,MATCH(I2084,'BCA Inputs'!$AW$14:$AW$54,0))*Q2084+INDEX('BCA Inputs'!$BA$14:$BA$54,MATCH(I2084,'BCA Inputs'!$AW$14:$AW$54,0))*F2084+INDEX('BCA Inputs'!$BB$14:$BB$54,MATCH(I2084,'BCA Inputs'!$AW$14:$AW$54,0))*G2084)+L2084+N2084,"")),"")</f>
        <v/>
      </c>
      <c r="U2084" s="234" t="str">
        <f t="shared" si="321"/>
        <v/>
      </c>
      <c r="V2084" s="234" t="str">
        <f t="shared" si="322"/>
        <v/>
      </c>
      <c r="W2084" s="234" t="str">
        <f t="shared" si="323"/>
        <v/>
      </c>
      <c r="Y2084" s="235" t="str">
        <f t="shared" si="324"/>
        <v/>
      </c>
      <c r="Z2084" s="236" t="str">
        <f>IFERROR(IF($B$3="NYSEG",INDEX('BCA Inputs'!$X$14:$X$54,MATCH(I2084,'BCA Inputs'!$M$14:$M$54,0))*P2084+INDEX('BCA Inputs'!$Y$14:$Y$54,MATCH(I2084,'BCA Inputs'!$M$14:$M$54,0))*O2084+INDEX('BCA Inputs'!$Z$14:$Z$54,MATCH(I2084,'BCA Inputs'!$M$14:$M$54,0))*Q2084+INDEX('BCA Inputs'!$AA$14:$AA$54,MATCH(I2084,'BCA Inputs'!$M$14:$M$54,0))*F2084+INDEX('BCA Inputs'!$AB$14:$AB$54,MATCH(I2084,'BCA Inputs'!$M$14:$M$54,0))*G2084,IF($B$3="RG&amp;E",INDEX('BCA Inputs'!$BG$14:$BG$54,MATCH(I2084,'BCA Inputs'!$AW$14:$AW$54,0))*P2084+INDEX('BCA Inputs'!$BH$14:$BH$54,MATCH(I2084,'BCA Inputs'!$AW$14:$AW$54,0))*O2084+INDEX('BCA Inputs'!$BI$14:$BI$54,MATCH(I2084,'BCA Inputs'!$AW$14:$AW$54,0))*Q2084+INDEX('BCA Inputs'!$BJ$14:$BJ$54,MATCH(I2084,'BCA Inputs'!$AW$14:$AW$54,0))*F2084+INDEX('BCA Inputs'!$BK$14:$BK$54,MATCH(I2084,'BCA Inputs'!$AW$14:$AW$54,0))*G2084,"")),"")</f>
        <v/>
      </c>
      <c r="AA2084" s="237" t="str">
        <f t="shared" si="325"/>
        <v/>
      </c>
      <c r="AC2084" s="238" t="str">
        <f>IFERROR((K2084+R2084)+IF($B$3="NYSEG",INDEX('BCA Inputs'!$AI$14:$AI$54,MATCH(I2084,'BCA Inputs'!$M$14:$M$54,0))*P2084+INDEX('BCA Inputs'!$AJ$14:$AJ$54,MATCH(I2084,'BCA Inputs'!$M$14:$M$54,0))*Q2084,IF($B$3="RG&amp;E",INDEX('BCA Inputs'!$BR$14:$BR$54,MATCH(I2084,'BCA Inputs'!$AW$14:$AW$54,0))*P2084+INDEX('BCA Inputs'!$BS$14:$BS$54,MATCH(I2084,'BCA Inputs'!$AW$14:$AW$54,0))*Q2084,"")),"")</f>
        <v/>
      </c>
      <c r="AD2084" s="181" t="str">
        <f>IFERROR(IF($B$3="NYSEG",INDEX('BCA Inputs'!$AD$14:$AD$54,MATCH(I2084,'BCA Inputs'!$M$14:$M$54,0))*P2084+INDEX('BCA Inputs'!$AE$14:$AE$54,MATCH(I2084,'BCA Inputs'!$M$14:$M$54,0))*O2084+INDEX('BCA Inputs'!$AF$14:$AF$54,MATCH(I2084,'BCA Inputs'!$M$14:$M$54,0))*Q2084+INDEX('BCA Inputs'!$AG$14:$AG$54,MATCH(I2084,'BCA Inputs'!$M$14:$M$54,0))*F2084+INDEX('BCA Inputs'!$AH$14:$AH$54,MATCH(I2084,'BCA Inputs'!$M$14:$M$54,0))*G2084,IF($B$3="RG&amp;E",INDEX('BCA Inputs'!$BM$14:$BM$54,MATCH(I2084,'BCA Inputs'!$AW$14:$AW$54,0))*P2084+INDEX('BCA Inputs'!$BN$14:$BN$54,MATCH(I2084,'BCA Inputs'!$AW$14:$AW$54,0))*O2084+INDEX('BCA Inputs'!$BO$14:$BO$54,MATCH(I2084,'BCA Inputs'!$AW$14:$AW$54,0))*Q2084+INDEX('BCA Inputs'!$BP$14:$BP$54,MATCH(I2084,'BCA Inputs'!$AW$14:$AW$54,0))*F2084+INDEX('BCA Inputs'!$BQ$14:$BQ$54,MATCH(I2084,'BCA Inputs'!$AW$14:$AW$54,0))*G2084,"")),"")</f>
        <v/>
      </c>
      <c r="AE2084" s="237" t="str">
        <f t="shared" si="326"/>
        <v/>
      </c>
      <c r="AF2084" s="198">
        <f t="shared" si="328"/>
        <v>0</v>
      </c>
      <c r="AG2084" s="239">
        <f t="shared" si="329"/>
        <v>0</v>
      </c>
    </row>
    <row r="2085" spans="1:33">
      <c r="A2085" s="228"/>
      <c r="B2085" s="176"/>
      <c r="C2085" s="229"/>
      <c r="D2085" s="230"/>
      <c r="E2085" s="230"/>
      <c r="F2085" s="230"/>
      <c r="G2085" s="230"/>
      <c r="H2085" s="231"/>
      <c r="I2085" s="231"/>
      <c r="J2085" s="232"/>
      <c r="K2085" s="232"/>
      <c r="L2085" s="232"/>
      <c r="M2085" s="181">
        <f t="shared" si="327"/>
        <v>0</v>
      </c>
      <c r="N2085" s="181">
        <f>IF(H2085="",0,H2085*I2085*'Avoided Water Savings Cost'!$C$16)</f>
        <v>0</v>
      </c>
      <c r="O2085" s="545">
        <f>IF(C2085="",0,IF($B$3="NYSEG",C2085/(1-'Avoided Electric Costs 2020'!$W$21),IF($B$3="RG&amp;E",C2085/(1-'Avoided Electric Costs 2020'!$X$21),"")))</f>
        <v>0</v>
      </c>
      <c r="P2085" s="546">
        <f>IF(D2085="",0,IF($B$3="NYSEG",D2085/(1-'Avoided Electric Costs 2020'!$W$21),IF($B$3="RG&amp;E",D2085/(1-'Avoided Electric Costs 2020'!$X$21),"")))</f>
        <v>0</v>
      </c>
      <c r="Q2085" s="546">
        <f>IF(E2085="",0,IF($B$3="NYSEG",E2085/(1-'Avoided Natural Gas Costs 2020'!$J$34),IF($B$3="RG&amp;E",E2085/(1-'Avoided Natural Gas Costs 2020'!$K$34),"")))</f>
        <v>0</v>
      </c>
      <c r="R2085" s="233" t="str">
        <f>IFERROR(IF(P2085*'BCA Inputs'!$C$1+Q2085*'BCA Inputs'!$C$2+F2085*'BCA Inputs'!$C$2+G2085*'BCA Inputs'!$C$2=0,"",P2085*'BCA Inputs'!$C$1+Q2085*'BCA Inputs'!$C$2+F2085*'BCA Inputs'!$C$2+G2085*'BCA Inputs'!$C$2),"")</f>
        <v/>
      </c>
      <c r="S2085" s="181" t="str">
        <f t="shared" si="320"/>
        <v/>
      </c>
      <c r="T2085" s="181" t="str">
        <f>IFERROR(IF($B$3="NYSEG",(INDEX('BCA Inputs'!$N$14:$N$54,MATCH(I2085,'BCA Inputs'!$M$14:$M$54,0))*P2085+INDEX('BCA Inputs'!$O$14:$O$54,MATCH(I2085,'BCA Inputs'!$M$14:$M$54,0))*O2085+INDEX('BCA Inputs'!P:P,MATCH(I2085,'BCA Inputs'!M:M,0))*Q2085+INDEX('BCA Inputs'!Q:Q,MATCH(I2085,'BCA Inputs'!M:M,0))*F2085+INDEX('BCA Inputs'!R:R,MATCH(I2085,'BCA Inputs'!M:M,0))*G2085)+L2085+N2085,IF($B$3="RG&amp;E",(INDEX('BCA Inputs'!$AX$14:$AX$54,MATCH(I2085,'BCA Inputs'!$AW$14:$AW$54,0))*P2085+INDEX('BCA Inputs'!$AY$14:$AY$54,MATCH(I2085,'BCA Inputs'!$AW$14:$AW$54,0))*O2085+INDEX('BCA Inputs'!$AZ$14:$AZ$54,MATCH(I2085,'BCA Inputs'!$AW$14:$AW$54,0))*Q2085+INDEX('BCA Inputs'!$BA$14:$BA$54,MATCH(I2085,'BCA Inputs'!$AW$14:$AW$54,0))*F2085+INDEX('BCA Inputs'!$BB$14:$BB$54,MATCH(I2085,'BCA Inputs'!$AW$14:$AW$54,0))*G2085)+L2085+N2085,"")),"")</f>
        <v/>
      </c>
      <c r="U2085" s="234" t="str">
        <f t="shared" si="321"/>
        <v/>
      </c>
      <c r="V2085" s="234" t="str">
        <f t="shared" si="322"/>
        <v/>
      </c>
      <c r="W2085" s="234" t="str">
        <f t="shared" si="323"/>
        <v/>
      </c>
      <c r="Y2085" s="235" t="str">
        <f t="shared" si="324"/>
        <v/>
      </c>
      <c r="Z2085" s="236" t="str">
        <f>IFERROR(IF($B$3="NYSEG",INDEX('BCA Inputs'!$X$14:$X$54,MATCH(I2085,'BCA Inputs'!$M$14:$M$54,0))*P2085+INDEX('BCA Inputs'!$Y$14:$Y$54,MATCH(I2085,'BCA Inputs'!$M$14:$M$54,0))*O2085+INDEX('BCA Inputs'!$Z$14:$Z$54,MATCH(I2085,'BCA Inputs'!$M$14:$M$54,0))*Q2085+INDEX('BCA Inputs'!$AA$14:$AA$54,MATCH(I2085,'BCA Inputs'!$M$14:$M$54,0))*F2085+INDEX('BCA Inputs'!$AB$14:$AB$54,MATCH(I2085,'BCA Inputs'!$M$14:$M$54,0))*G2085,IF($B$3="RG&amp;E",INDEX('BCA Inputs'!$BG$14:$BG$54,MATCH(I2085,'BCA Inputs'!$AW$14:$AW$54,0))*P2085+INDEX('BCA Inputs'!$BH$14:$BH$54,MATCH(I2085,'BCA Inputs'!$AW$14:$AW$54,0))*O2085+INDEX('BCA Inputs'!$BI$14:$BI$54,MATCH(I2085,'BCA Inputs'!$AW$14:$AW$54,0))*Q2085+INDEX('BCA Inputs'!$BJ$14:$BJ$54,MATCH(I2085,'BCA Inputs'!$AW$14:$AW$54,0))*F2085+INDEX('BCA Inputs'!$BK$14:$BK$54,MATCH(I2085,'BCA Inputs'!$AW$14:$AW$54,0))*G2085,"")),"")</f>
        <v/>
      </c>
      <c r="AA2085" s="237" t="str">
        <f t="shared" si="325"/>
        <v/>
      </c>
      <c r="AC2085" s="238" t="str">
        <f>IFERROR((K2085+R2085)+IF($B$3="NYSEG",INDEX('BCA Inputs'!$AI$14:$AI$54,MATCH(I2085,'BCA Inputs'!$M$14:$M$54,0))*P2085+INDEX('BCA Inputs'!$AJ$14:$AJ$54,MATCH(I2085,'BCA Inputs'!$M$14:$M$54,0))*Q2085,IF($B$3="RG&amp;E",INDEX('BCA Inputs'!$BR$14:$BR$54,MATCH(I2085,'BCA Inputs'!$AW$14:$AW$54,0))*P2085+INDEX('BCA Inputs'!$BS$14:$BS$54,MATCH(I2085,'BCA Inputs'!$AW$14:$AW$54,0))*Q2085,"")),"")</f>
        <v/>
      </c>
      <c r="AD2085" s="181" t="str">
        <f>IFERROR(IF($B$3="NYSEG",INDEX('BCA Inputs'!$AD$14:$AD$54,MATCH(I2085,'BCA Inputs'!$M$14:$M$54,0))*P2085+INDEX('BCA Inputs'!$AE$14:$AE$54,MATCH(I2085,'BCA Inputs'!$M$14:$M$54,0))*O2085+INDEX('BCA Inputs'!$AF$14:$AF$54,MATCH(I2085,'BCA Inputs'!$M$14:$M$54,0))*Q2085+INDEX('BCA Inputs'!$AG$14:$AG$54,MATCH(I2085,'BCA Inputs'!$M$14:$M$54,0))*F2085+INDEX('BCA Inputs'!$AH$14:$AH$54,MATCH(I2085,'BCA Inputs'!$M$14:$M$54,0))*G2085,IF($B$3="RG&amp;E",INDEX('BCA Inputs'!$BM$14:$BM$54,MATCH(I2085,'BCA Inputs'!$AW$14:$AW$54,0))*P2085+INDEX('BCA Inputs'!$BN$14:$BN$54,MATCH(I2085,'BCA Inputs'!$AW$14:$AW$54,0))*O2085+INDEX('BCA Inputs'!$BO$14:$BO$54,MATCH(I2085,'BCA Inputs'!$AW$14:$AW$54,0))*Q2085+INDEX('BCA Inputs'!$BP$14:$BP$54,MATCH(I2085,'BCA Inputs'!$AW$14:$AW$54,0))*F2085+INDEX('BCA Inputs'!$BQ$14:$BQ$54,MATCH(I2085,'BCA Inputs'!$AW$14:$AW$54,0))*G2085,"")),"")</f>
        <v/>
      </c>
      <c r="AE2085" s="237" t="str">
        <f t="shared" si="326"/>
        <v/>
      </c>
      <c r="AF2085" s="198">
        <f t="shared" si="328"/>
        <v>0</v>
      </c>
      <c r="AG2085" s="239">
        <f t="shared" si="329"/>
        <v>0</v>
      </c>
    </row>
    <row r="2086" spans="1:33">
      <c r="A2086" s="228"/>
      <c r="B2086" s="176"/>
      <c r="C2086" s="229"/>
      <c r="D2086" s="230"/>
      <c r="E2086" s="230"/>
      <c r="F2086" s="230"/>
      <c r="G2086" s="230"/>
      <c r="H2086" s="231"/>
      <c r="I2086" s="231"/>
      <c r="J2086" s="232"/>
      <c r="K2086" s="232"/>
      <c r="L2086" s="232"/>
      <c r="M2086" s="181">
        <f t="shared" si="327"/>
        <v>0</v>
      </c>
      <c r="N2086" s="181">
        <f>IF(H2086="",0,H2086*I2086*'Avoided Water Savings Cost'!$C$16)</f>
        <v>0</v>
      </c>
      <c r="O2086" s="545">
        <f>IF(C2086="",0,IF($B$3="NYSEG",C2086/(1-'Avoided Electric Costs 2020'!$W$21),IF($B$3="RG&amp;E",C2086/(1-'Avoided Electric Costs 2020'!$X$21),"")))</f>
        <v>0</v>
      </c>
      <c r="P2086" s="546">
        <f>IF(D2086="",0,IF($B$3="NYSEG",D2086/(1-'Avoided Electric Costs 2020'!$W$21),IF($B$3="RG&amp;E",D2086/(1-'Avoided Electric Costs 2020'!$X$21),"")))</f>
        <v>0</v>
      </c>
      <c r="Q2086" s="546">
        <f>IF(E2086="",0,IF($B$3="NYSEG",E2086/(1-'Avoided Natural Gas Costs 2020'!$J$34),IF($B$3="RG&amp;E",E2086/(1-'Avoided Natural Gas Costs 2020'!$K$34),"")))</f>
        <v>0</v>
      </c>
      <c r="R2086" s="233" t="str">
        <f>IFERROR(IF(P2086*'BCA Inputs'!$C$1+Q2086*'BCA Inputs'!$C$2+F2086*'BCA Inputs'!$C$2+G2086*'BCA Inputs'!$C$2=0,"",P2086*'BCA Inputs'!$C$1+Q2086*'BCA Inputs'!$C$2+F2086*'BCA Inputs'!$C$2+G2086*'BCA Inputs'!$C$2),"")</f>
        <v/>
      </c>
      <c r="S2086" s="181" t="str">
        <f t="shared" si="320"/>
        <v/>
      </c>
      <c r="T2086" s="181" t="str">
        <f>IFERROR(IF($B$3="NYSEG",(INDEX('BCA Inputs'!$N$14:$N$54,MATCH(I2086,'BCA Inputs'!$M$14:$M$54,0))*P2086+INDEX('BCA Inputs'!$O$14:$O$54,MATCH(I2086,'BCA Inputs'!$M$14:$M$54,0))*O2086+INDEX('BCA Inputs'!P:P,MATCH(I2086,'BCA Inputs'!M:M,0))*Q2086+INDEX('BCA Inputs'!Q:Q,MATCH(I2086,'BCA Inputs'!M:M,0))*F2086+INDEX('BCA Inputs'!R:R,MATCH(I2086,'BCA Inputs'!M:M,0))*G2086)+L2086+N2086,IF($B$3="RG&amp;E",(INDEX('BCA Inputs'!$AX$14:$AX$54,MATCH(I2086,'BCA Inputs'!$AW$14:$AW$54,0))*P2086+INDEX('BCA Inputs'!$AY$14:$AY$54,MATCH(I2086,'BCA Inputs'!$AW$14:$AW$54,0))*O2086+INDEX('BCA Inputs'!$AZ$14:$AZ$54,MATCH(I2086,'BCA Inputs'!$AW$14:$AW$54,0))*Q2086+INDEX('BCA Inputs'!$BA$14:$BA$54,MATCH(I2086,'BCA Inputs'!$AW$14:$AW$54,0))*F2086+INDEX('BCA Inputs'!$BB$14:$BB$54,MATCH(I2086,'BCA Inputs'!$AW$14:$AW$54,0))*G2086)+L2086+N2086,"")),"")</f>
        <v/>
      </c>
      <c r="U2086" s="234" t="str">
        <f t="shared" si="321"/>
        <v/>
      </c>
      <c r="V2086" s="234" t="str">
        <f t="shared" si="322"/>
        <v/>
      </c>
      <c r="W2086" s="234" t="str">
        <f t="shared" si="323"/>
        <v/>
      </c>
      <c r="Y2086" s="235" t="str">
        <f t="shared" si="324"/>
        <v/>
      </c>
      <c r="Z2086" s="236" t="str">
        <f>IFERROR(IF($B$3="NYSEG",INDEX('BCA Inputs'!$X$14:$X$54,MATCH(I2086,'BCA Inputs'!$M$14:$M$54,0))*P2086+INDEX('BCA Inputs'!$Y$14:$Y$54,MATCH(I2086,'BCA Inputs'!$M$14:$M$54,0))*O2086+INDEX('BCA Inputs'!$Z$14:$Z$54,MATCH(I2086,'BCA Inputs'!$M$14:$M$54,0))*Q2086+INDEX('BCA Inputs'!$AA$14:$AA$54,MATCH(I2086,'BCA Inputs'!$M$14:$M$54,0))*F2086+INDEX('BCA Inputs'!$AB$14:$AB$54,MATCH(I2086,'BCA Inputs'!$M$14:$M$54,0))*G2086,IF($B$3="RG&amp;E",INDEX('BCA Inputs'!$BG$14:$BG$54,MATCH(I2086,'BCA Inputs'!$AW$14:$AW$54,0))*P2086+INDEX('BCA Inputs'!$BH$14:$BH$54,MATCH(I2086,'BCA Inputs'!$AW$14:$AW$54,0))*O2086+INDEX('BCA Inputs'!$BI$14:$BI$54,MATCH(I2086,'BCA Inputs'!$AW$14:$AW$54,0))*Q2086+INDEX('BCA Inputs'!$BJ$14:$BJ$54,MATCH(I2086,'BCA Inputs'!$AW$14:$AW$54,0))*F2086+INDEX('BCA Inputs'!$BK$14:$BK$54,MATCH(I2086,'BCA Inputs'!$AW$14:$AW$54,0))*G2086,"")),"")</f>
        <v/>
      </c>
      <c r="AA2086" s="237" t="str">
        <f t="shared" si="325"/>
        <v/>
      </c>
      <c r="AC2086" s="238" t="str">
        <f>IFERROR((K2086+R2086)+IF($B$3="NYSEG",INDEX('BCA Inputs'!$AI$14:$AI$54,MATCH(I2086,'BCA Inputs'!$M$14:$M$54,0))*P2086+INDEX('BCA Inputs'!$AJ$14:$AJ$54,MATCH(I2086,'BCA Inputs'!$M$14:$M$54,0))*Q2086,IF($B$3="RG&amp;E",INDEX('BCA Inputs'!$BR$14:$BR$54,MATCH(I2086,'BCA Inputs'!$AW$14:$AW$54,0))*P2086+INDEX('BCA Inputs'!$BS$14:$BS$54,MATCH(I2086,'BCA Inputs'!$AW$14:$AW$54,0))*Q2086,"")),"")</f>
        <v/>
      </c>
      <c r="AD2086" s="181" t="str">
        <f>IFERROR(IF($B$3="NYSEG",INDEX('BCA Inputs'!$AD$14:$AD$54,MATCH(I2086,'BCA Inputs'!$M$14:$M$54,0))*P2086+INDEX('BCA Inputs'!$AE$14:$AE$54,MATCH(I2086,'BCA Inputs'!$M$14:$M$54,0))*O2086+INDEX('BCA Inputs'!$AF$14:$AF$54,MATCH(I2086,'BCA Inputs'!$M$14:$M$54,0))*Q2086+INDEX('BCA Inputs'!$AG$14:$AG$54,MATCH(I2086,'BCA Inputs'!$M$14:$M$54,0))*F2086+INDEX('BCA Inputs'!$AH$14:$AH$54,MATCH(I2086,'BCA Inputs'!$M$14:$M$54,0))*G2086,IF($B$3="RG&amp;E",INDEX('BCA Inputs'!$BM$14:$BM$54,MATCH(I2086,'BCA Inputs'!$AW$14:$AW$54,0))*P2086+INDEX('BCA Inputs'!$BN$14:$BN$54,MATCH(I2086,'BCA Inputs'!$AW$14:$AW$54,0))*O2086+INDEX('BCA Inputs'!$BO$14:$BO$54,MATCH(I2086,'BCA Inputs'!$AW$14:$AW$54,0))*Q2086+INDEX('BCA Inputs'!$BP$14:$BP$54,MATCH(I2086,'BCA Inputs'!$AW$14:$AW$54,0))*F2086+INDEX('BCA Inputs'!$BQ$14:$BQ$54,MATCH(I2086,'BCA Inputs'!$AW$14:$AW$54,0))*G2086,"")),"")</f>
        <v/>
      </c>
      <c r="AE2086" s="237" t="str">
        <f t="shared" si="326"/>
        <v/>
      </c>
      <c r="AF2086" s="198">
        <f t="shared" si="328"/>
        <v>0</v>
      </c>
      <c r="AG2086" s="239">
        <f t="shared" si="329"/>
        <v>0</v>
      </c>
    </row>
    <row r="2087" spans="1:33">
      <c r="A2087" s="228"/>
      <c r="B2087" s="176"/>
      <c r="C2087" s="229"/>
      <c r="D2087" s="230"/>
      <c r="E2087" s="230"/>
      <c r="F2087" s="230"/>
      <c r="G2087" s="230"/>
      <c r="H2087" s="231"/>
      <c r="I2087" s="231"/>
      <c r="J2087" s="232"/>
      <c r="K2087" s="232"/>
      <c r="L2087" s="232"/>
      <c r="M2087" s="181">
        <f t="shared" si="327"/>
        <v>0</v>
      </c>
      <c r="N2087" s="181">
        <f>IF(H2087="",0,H2087*I2087*'Avoided Water Savings Cost'!$C$16)</f>
        <v>0</v>
      </c>
      <c r="O2087" s="545">
        <f>IF(C2087="",0,IF($B$3="NYSEG",C2087/(1-'Avoided Electric Costs 2020'!$W$21),IF($B$3="RG&amp;E",C2087/(1-'Avoided Electric Costs 2020'!$X$21),"")))</f>
        <v>0</v>
      </c>
      <c r="P2087" s="546">
        <f>IF(D2087="",0,IF($B$3="NYSEG",D2087/(1-'Avoided Electric Costs 2020'!$W$21),IF($B$3="RG&amp;E",D2087/(1-'Avoided Electric Costs 2020'!$X$21),"")))</f>
        <v>0</v>
      </c>
      <c r="Q2087" s="546">
        <f>IF(E2087="",0,IF($B$3="NYSEG",E2087/(1-'Avoided Natural Gas Costs 2020'!$J$34),IF($B$3="RG&amp;E",E2087/(1-'Avoided Natural Gas Costs 2020'!$K$34),"")))</f>
        <v>0</v>
      </c>
      <c r="R2087" s="233" t="str">
        <f>IFERROR(IF(P2087*'BCA Inputs'!$C$1+Q2087*'BCA Inputs'!$C$2+F2087*'BCA Inputs'!$C$2+G2087*'BCA Inputs'!$C$2=0,"",P2087*'BCA Inputs'!$C$1+Q2087*'BCA Inputs'!$C$2+F2087*'BCA Inputs'!$C$2+G2087*'BCA Inputs'!$C$2),"")</f>
        <v/>
      </c>
      <c r="S2087" s="181" t="str">
        <f t="shared" si="320"/>
        <v/>
      </c>
      <c r="T2087" s="181" t="str">
        <f>IFERROR(IF($B$3="NYSEG",(INDEX('BCA Inputs'!$N$14:$N$54,MATCH(I2087,'BCA Inputs'!$M$14:$M$54,0))*P2087+INDEX('BCA Inputs'!$O$14:$O$54,MATCH(I2087,'BCA Inputs'!$M$14:$M$54,0))*O2087+INDEX('BCA Inputs'!P:P,MATCH(I2087,'BCA Inputs'!M:M,0))*Q2087+INDEX('BCA Inputs'!Q:Q,MATCH(I2087,'BCA Inputs'!M:M,0))*F2087+INDEX('BCA Inputs'!R:R,MATCH(I2087,'BCA Inputs'!M:M,0))*G2087)+L2087+N2087,IF($B$3="RG&amp;E",(INDEX('BCA Inputs'!$AX$14:$AX$54,MATCH(I2087,'BCA Inputs'!$AW$14:$AW$54,0))*P2087+INDEX('BCA Inputs'!$AY$14:$AY$54,MATCH(I2087,'BCA Inputs'!$AW$14:$AW$54,0))*O2087+INDEX('BCA Inputs'!$AZ$14:$AZ$54,MATCH(I2087,'BCA Inputs'!$AW$14:$AW$54,0))*Q2087+INDEX('BCA Inputs'!$BA$14:$BA$54,MATCH(I2087,'BCA Inputs'!$AW$14:$AW$54,0))*F2087+INDEX('BCA Inputs'!$BB$14:$BB$54,MATCH(I2087,'BCA Inputs'!$AW$14:$AW$54,0))*G2087)+L2087+N2087,"")),"")</f>
        <v/>
      </c>
      <c r="U2087" s="234" t="str">
        <f t="shared" si="321"/>
        <v/>
      </c>
      <c r="V2087" s="234" t="str">
        <f t="shared" si="322"/>
        <v/>
      </c>
      <c r="W2087" s="234" t="str">
        <f t="shared" si="323"/>
        <v/>
      </c>
      <c r="Y2087" s="235" t="str">
        <f t="shared" si="324"/>
        <v/>
      </c>
      <c r="Z2087" s="236" t="str">
        <f>IFERROR(IF($B$3="NYSEG",INDEX('BCA Inputs'!$X$14:$X$54,MATCH(I2087,'BCA Inputs'!$M$14:$M$54,0))*P2087+INDEX('BCA Inputs'!$Y$14:$Y$54,MATCH(I2087,'BCA Inputs'!$M$14:$M$54,0))*O2087+INDEX('BCA Inputs'!$Z$14:$Z$54,MATCH(I2087,'BCA Inputs'!$M$14:$M$54,0))*Q2087+INDEX('BCA Inputs'!$AA$14:$AA$54,MATCH(I2087,'BCA Inputs'!$M$14:$M$54,0))*F2087+INDEX('BCA Inputs'!$AB$14:$AB$54,MATCH(I2087,'BCA Inputs'!$M$14:$M$54,0))*G2087,IF($B$3="RG&amp;E",INDEX('BCA Inputs'!$BG$14:$BG$54,MATCH(I2087,'BCA Inputs'!$AW$14:$AW$54,0))*P2087+INDEX('BCA Inputs'!$BH$14:$BH$54,MATCH(I2087,'BCA Inputs'!$AW$14:$AW$54,0))*O2087+INDEX('BCA Inputs'!$BI$14:$BI$54,MATCH(I2087,'BCA Inputs'!$AW$14:$AW$54,0))*Q2087+INDEX('BCA Inputs'!$BJ$14:$BJ$54,MATCH(I2087,'BCA Inputs'!$AW$14:$AW$54,0))*F2087+INDEX('BCA Inputs'!$BK$14:$BK$54,MATCH(I2087,'BCA Inputs'!$AW$14:$AW$54,0))*G2087,"")),"")</f>
        <v/>
      </c>
      <c r="AA2087" s="237" t="str">
        <f t="shared" si="325"/>
        <v/>
      </c>
      <c r="AC2087" s="238" t="str">
        <f>IFERROR((K2087+R2087)+IF($B$3="NYSEG",INDEX('BCA Inputs'!$AI$14:$AI$54,MATCH(I2087,'BCA Inputs'!$M$14:$M$54,0))*P2087+INDEX('BCA Inputs'!$AJ$14:$AJ$54,MATCH(I2087,'BCA Inputs'!$M$14:$M$54,0))*Q2087,IF($B$3="RG&amp;E",INDEX('BCA Inputs'!$BR$14:$BR$54,MATCH(I2087,'BCA Inputs'!$AW$14:$AW$54,0))*P2087+INDEX('BCA Inputs'!$BS$14:$BS$54,MATCH(I2087,'BCA Inputs'!$AW$14:$AW$54,0))*Q2087,"")),"")</f>
        <v/>
      </c>
      <c r="AD2087" s="181" t="str">
        <f>IFERROR(IF($B$3="NYSEG",INDEX('BCA Inputs'!$AD$14:$AD$54,MATCH(I2087,'BCA Inputs'!$M$14:$M$54,0))*P2087+INDEX('BCA Inputs'!$AE$14:$AE$54,MATCH(I2087,'BCA Inputs'!$M$14:$M$54,0))*O2087+INDEX('BCA Inputs'!$AF$14:$AF$54,MATCH(I2087,'BCA Inputs'!$M$14:$M$54,0))*Q2087+INDEX('BCA Inputs'!$AG$14:$AG$54,MATCH(I2087,'BCA Inputs'!$M$14:$M$54,0))*F2087+INDEX('BCA Inputs'!$AH$14:$AH$54,MATCH(I2087,'BCA Inputs'!$M$14:$M$54,0))*G2087,IF($B$3="RG&amp;E",INDEX('BCA Inputs'!$BM$14:$BM$54,MATCH(I2087,'BCA Inputs'!$AW$14:$AW$54,0))*P2087+INDEX('BCA Inputs'!$BN$14:$BN$54,MATCH(I2087,'BCA Inputs'!$AW$14:$AW$54,0))*O2087+INDEX('BCA Inputs'!$BO$14:$BO$54,MATCH(I2087,'BCA Inputs'!$AW$14:$AW$54,0))*Q2087+INDEX('BCA Inputs'!$BP$14:$BP$54,MATCH(I2087,'BCA Inputs'!$AW$14:$AW$54,0))*F2087+INDEX('BCA Inputs'!$BQ$14:$BQ$54,MATCH(I2087,'BCA Inputs'!$AW$14:$AW$54,0))*G2087,"")),"")</f>
        <v/>
      </c>
      <c r="AE2087" s="237" t="str">
        <f t="shared" si="326"/>
        <v/>
      </c>
      <c r="AF2087" s="198">
        <f t="shared" si="328"/>
        <v>0</v>
      </c>
      <c r="AG2087" s="239">
        <f t="shared" si="329"/>
        <v>0</v>
      </c>
    </row>
    <row r="2088" spans="1:33">
      <c r="A2088" s="228"/>
      <c r="B2088" s="176"/>
      <c r="C2088" s="229"/>
      <c r="D2088" s="230"/>
      <c r="E2088" s="230"/>
      <c r="F2088" s="230"/>
      <c r="G2088" s="230"/>
      <c r="H2088" s="231"/>
      <c r="I2088" s="231"/>
      <c r="J2088" s="232"/>
      <c r="K2088" s="232"/>
      <c r="L2088" s="232"/>
      <c r="M2088" s="181">
        <f t="shared" si="327"/>
        <v>0</v>
      </c>
      <c r="N2088" s="181">
        <f>IF(H2088="",0,H2088*I2088*'Avoided Water Savings Cost'!$C$16)</f>
        <v>0</v>
      </c>
      <c r="O2088" s="545">
        <f>IF(C2088="",0,IF($B$3="NYSEG",C2088/(1-'Avoided Electric Costs 2020'!$W$21),IF($B$3="RG&amp;E",C2088/(1-'Avoided Electric Costs 2020'!$X$21),"")))</f>
        <v>0</v>
      </c>
      <c r="P2088" s="546">
        <f>IF(D2088="",0,IF($B$3="NYSEG",D2088/(1-'Avoided Electric Costs 2020'!$W$21),IF($B$3="RG&amp;E",D2088/(1-'Avoided Electric Costs 2020'!$X$21),"")))</f>
        <v>0</v>
      </c>
      <c r="Q2088" s="546">
        <f>IF(E2088="",0,IF($B$3="NYSEG",E2088/(1-'Avoided Natural Gas Costs 2020'!$J$34),IF($B$3="RG&amp;E",E2088/(1-'Avoided Natural Gas Costs 2020'!$K$34),"")))</f>
        <v>0</v>
      </c>
      <c r="R2088" s="233" t="str">
        <f>IFERROR(IF(P2088*'BCA Inputs'!$C$1+Q2088*'BCA Inputs'!$C$2+F2088*'BCA Inputs'!$C$2+G2088*'BCA Inputs'!$C$2=0,"",P2088*'BCA Inputs'!$C$1+Q2088*'BCA Inputs'!$C$2+F2088*'BCA Inputs'!$C$2+G2088*'BCA Inputs'!$C$2),"")</f>
        <v/>
      </c>
      <c r="S2088" s="181" t="str">
        <f t="shared" si="320"/>
        <v/>
      </c>
      <c r="T2088" s="181" t="str">
        <f>IFERROR(IF($B$3="NYSEG",(INDEX('BCA Inputs'!$N$14:$N$54,MATCH(I2088,'BCA Inputs'!$M$14:$M$54,0))*P2088+INDEX('BCA Inputs'!$O$14:$O$54,MATCH(I2088,'BCA Inputs'!$M$14:$M$54,0))*O2088+INDEX('BCA Inputs'!P:P,MATCH(I2088,'BCA Inputs'!M:M,0))*Q2088+INDEX('BCA Inputs'!Q:Q,MATCH(I2088,'BCA Inputs'!M:M,0))*F2088+INDEX('BCA Inputs'!R:R,MATCH(I2088,'BCA Inputs'!M:M,0))*G2088)+L2088+N2088,IF($B$3="RG&amp;E",(INDEX('BCA Inputs'!$AX$14:$AX$54,MATCH(I2088,'BCA Inputs'!$AW$14:$AW$54,0))*P2088+INDEX('BCA Inputs'!$AY$14:$AY$54,MATCH(I2088,'BCA Inputs'!$AW$14:$AW$54,0))*O2088+INDEX('BCA Inputs'!$AZ$14:$AZ$54,MATCH(I2088,'BCA Inputs'!$AW$14:$AW$54,0))*Q2088+INDEX('BCA Inputs'!$BA$14:$BA$54,MATCH(I2088,'BCA Inputs'!$AW$14:$AW$54,0))*F2088+INDEX('BCA Inputs'!$BB$14:$BB$54,MATCH(I2088,'BCA Inputs'!$AW$14:$AW$54,0))*G2088)+L2088+N2088,"")),"")</f>
        <v/>
      </c>
      <c r="U2088" s="234" t="str">
        <f t="shared" si="321"/>
        <v/>
      </c>
      <c r="V2088" s="234" t="str">
        <f t="shared" si="322"/>
        <v/>
      </c>
      <c r="W2088" s="234" t="str">
        <f t="shared" si="323"/>
        <v/>
      </c>
      <c r="Y2088" s="235" t="str">
        <f t="shared" si="324"/>
        <v/>
      </c>
      <c r="Z2088" s="236" t="str">
        <f>IFERROR(IF($B$3="NYSEG",INDEX('BCA Inputs'!$X$14:$X$54,MATCH(I2088,'BCA Inputs'!$M$14:$M$54,0))*P2088+INDEX('BCA Inputs'!$Y$14:$Y$54,MATCH(I2088,'BCA Inputs'!$M$14:$M$54,0))*O2088+INDEX('BCA Inputs'!$Z$14:$Z$54,MATCH(I2088,'BCA Inputs'!$M$14:$M$54,0))*Q2088+INDEX('BCA Inputs'!$AA$14:$AA$54,MATCH(I2088,'BCA Inputs'!$M$14:$M$54,0))*F2088+INDEX('BCA Inputs'!$AB$14:$AB$54,MATCH(I2088,'BCA Inputs'!$M$14:$M$54,0))*G2088,IF($B$3="RG&amp;E",INDEX('BCA Inputs'!$BG$14:$BG$54,MATCH(I2088,'BCA Inputs'!$AW$14:$AW$54,0))*P2088+INDEX('BCA Inputs'!$BH$14:$BH$54,MATCH(I2088,'BCA Inputs'!$AW$14:$AW$54,0))*O2088+INDEX('BCA Inputs'!$BI$14:$BI$54,MATCH(I2088,'BCA Inputs'!$AW$14:$AW$54,0))*Q2088+INDEX('BCA Inputs'!$BJ$14:$BJ$54,MATCH(I2088,'BCA Inputs'!$AW$14:$AW$54,0))*F2088+INDEX('BCA Inputs'!$BK$14:$BK$54,MATCH(I2088,'BCA Inputs'!$AW$14:$AW$54,0))*G2088,"")),"")</f>
        <v/>
      </c>
      <c r="AA2088" s="237" t="str">
        <f t="shared" si="325"/>
        <v/>
      </c>
      <c r="AC2088" s="238" t="str">
        <f>IFERROR((K2088+R2088)+IF($B$3="NYSEG",INDEX('BCA Inputs'!$AI$14:$AI$54,MATCH(I2088,'BCA Inputs'!$M$14:$M$54,0))*P2088+INDEX('BCA Inputs'!$AJ$14:$AJ$54,MATCH(I2088,'BCA Inputs'!$M$14:$M$54,0))*Q2088,IF($B$3="RG&amp;E",INDEX('BCA Inputs'!$BR$14:$BR$54,MATCH(I2088,'BCA Inputs'!$AW$14:$AW$54,0))*P2088+INDEX('BCA Inputs'!$BS$14:$BS$54,MATCH(I2088,'BCA Inputs'!$AW$14:$AW$54,0))*Q2088,"")),"")</f>
        <v/>
      </c>
      <c r="AD2088" s="181" t="str">
        <f>IFERROR(IF($B$3="NYSEG",INDEX('BCA Inputs'!$AD$14:$AD$54,MATCH(I2088,'BCA Inputs'!$M$14:$M$54,0))*P2088+INDEX('BCA Inputs'!$AE$14:$AE$54,MATCH(I2088,'BCA Inputs'!$M$14:$M$54,0))*O2088+INDEX('BCA Inputs'!$AF$14:$AF$54,MATCH(I2088,'BCA Inputs'!$M$14:$M$54,0))*Q2088+INDEX('BCA Inputs'!$AG$14:$AG$54,MATCH(I2088,'BCA Inputs'!$M$14:$M$54,0))*F2088+INDEX('BCA Inputs'!$AH$14:$AH$54,MATCH(I2088,'BCA Inputs'!$M$14:$M$54,0))*G2088,IF($B$3="RG&amp;E",INDEX('BCA Inputs'!$BM$14:$BM$54,MATCH(I2088,'BCA Inputs'!$AW$14:$AW$54,0))*P2088+INDEX('BCA Inputs'!$BN$14:$BN$54,MATCH(I2088,'BCA Inputs'!$AW$14:$AW$54,0))*O2088+INDEX('BCA Inputs'!$BO$14:$BO$54,MATCH(I2088,'BCA Inputs'!$AW$14:$AW$54,0))*Q2088+INDEX('BCA Inputs'!$BP$14:$BP$54,MATCH(I2088,'BCA Inputs'!$AW$14:$AW$54,0))*F2088+INDEX('BCA Inputs'!$BQ$14:$BQ$54,MATCH(I2088,'BCA Inputs'!$AW$14:$AW$54,0))*G2088,"")),"")</f>
        <v/>
      </c>
      <c r="AE2088" s="237" t="str">
        <f t="shared" si="326"/>
        <v/>
      </c>
      <c r="AF2088" s="198">
        <f t="shared" si="328"/>
        <v>0</v>
      </c>
      <c r="AG2088" s="239">
        <f t="shared" si="329"/>
        <v>0</v>
      </c>
    </row>
    <row r="2089" spans="1:33">
      <c r="A2089" s="228"/>
      <c r="B2089" s="176"/>
      <c r="C2089" s="229"/>
      <c r="D2089" s="230"/>
      <c r="E2089" s="230"/>
      <c r="F2089" s="230"/>
      <c r="G2089" s="230"/>
      <c r="H2089" s="231"/>
      <c r="I2089" s="231"/>
      <c r="J2089" s="232"/>
      <c r="K2089" s="232"/>
      <c r="L2089" s="232"/>
      <c r="M2089" s="181">
        <f t="shared" si="327"/>
        <v>0</v>
      </c>
      <c r="N2089" s="181">
        <f>IF(H2089="",0,H2089*I2089*'Avoided Water Savings Cost'!$C$16)</f>
        <v>0</v>
      </c>
      <c r="O2089" s="545">
        <f>IF(C2089="",0,IF($B$3="NYSEG",C2089/(1-'Avoided Electric Costs 2020'!$W$21),IF($B$3="RG&amp;E",C2089/(1-'Avoided Electric Costs 2020'!$X$21),"")))</f>
        <v>0</v>
      </c>
      <c r="P2089" s="546">
        <f>IF(D2089="",0,IF($B$3="NYSEG",D2089/(1-'Avoided Electric Costs 2020'!$W$21),IF($B$3="RG&amp;E",D2089/(1-'Avoided Electric Costs 2020'!$X$21),"")))</f>
        <v>0</v>
      </c>
      <c r="Q2089" s="546">
        <f>IF(E2089="",0,IF($B$3="NYSEG",E2089/(1-'Avoided Natural Gas Costs 2020'!$J$34),IF($B$3="RG&amp;E",E2089/(1-'Avoided Natural Gas Costs 2020'!$K$34),"")))</f>
        <v>0</v>
      </c>
      <c r="R2089" s="233" t="str">
        <f>IFERROR(IF(P2089*'BCA Inputs'!$C$1+Q2089*'BCA Inputs'!$C$2+F2089*'BCA Inputs'!$C$2+G2089*'BCA Inputs'!$C$2=0,"",P2089*'BCA Inputs'!$C$1+Q2089*'BCA Inputs'!$C$2+F2089*'BCA Inputs'!$C$2+G2089*'BCA Inputs'!$C$2),"")</f>
        <v/>
      </c>
      <c r="S2089" s="181" t="str">
        <f t="shared" si="320"/>
        <v/>
      </c>
      <c r="T2089" s="181" t="str">
        <f>IFERROR(IF($B$3="NYSEG",(INDEX('BCA Inputs'!$N$14:$N$54,MATCH(I2089,'BCA Inputs'!$M$14:$M$54,0))*P2089+INDEX('BCA Inputs'!$O$14:$O$54,MATCH(I2089,'BCA Inputs'!$M$14:$M$54,0))*O2089+INDEX('BCA Inputs'!P:P,MATCH(I2089,'BCA Inputs'!M:M,0))*Q2089+INDEX('BCA Inputs'!Q:Q,MATCH(I2089,'BCA Inputs'!M:M,0))*F2089+INDEX('BCA Inputs'!R:R,MATCH(I2089,'BCA Inputs'!M:M,0))*G2089)+L2089+N2089,IF($B$3="RG&amp;E",(INDEX('BCA Inputs'!$AX$14:$AX$54,MATCH(I2089,'BCA Inputs'!$AW$14:$AW$54,0))*P2089+INDEX('BCA Inputs'!$AY$14:$AY$54,MATCH(I2089,'BCA Inputs'!$AW$14:$AW$54,0))*O2089+INDEX('BCA Inputs'!$AZ$14:$AZ$54,MATCH(I2089,'BCA Inputs'!$AW$14:$AW$54,0))*Q2089+INDEX('BCA Inputs'!$BA$14:$BA$54,MATCH(I2089,'BCA Inputs'!$AW$14:$AW$54,0))*F2089+INDEX('BCA Inputs'!$BB$14:$BB$54,MATCH(I2089,'BCA Inputs'!$AW$14:$AW$54,0))*G2089)+L2089+N2089,"")),"")</f>
        <v/>
      </c>
      <c r="U2089" s="234" t="str">
        <f t="shared" si="321"/>
        <v/>
      </c>
      <c r="V2089" s="234" t="str">
        <f t="shared" si="322"/>
        <v/>
      </c>
      <c r="W2089" s="234" t="str">
        <f t="shared" si="323"/>
        <v/>
      </c>
      <c r="Y2089" s="235" t="str">
        <f t="shared" si="324"/>
        <v/>
      </c>
      <c r="Z2089" s="236" t="str">
        <f>IFERROR(IF($B$3="NYSEG",INDEX('BCA Inputs'!$X$14:$X$54,MATCH(I2089,'BCA Inputs'!$M$14:$M$54,0))*P2089+INDEX('BCA Inputs'!$Y$14:$Y$54,MATCH(I2089,'BCA Inputs'!$M$14:$M$54,0))*O2089+INDEX('BCA Inputs'!$Z$14:$Z$54,MATCH(I2089,'BCA Inputs'!$M$14:$M$54,0))*Q2089+INDEX('BCA Inputs'!$AA$14:$AA$54,MATCH(I2089,'BCA Inputs'!$M$14:$M$54,0))*F2089+INDEX('BCA Inputs'!$AB$14:$AB$54,MATCH(I2089,'BCA Inputs'!$M$14:$M$54,0))*G2089,IF($B$3="RG&amp;E",INDEX('BCA Inputs'!$BG$14:$BG$54,MATCH(I2089,'BCA Inputs'!$AW$14:$AW$54,0))*P2089+INDEX('BCA Inputs'!$BH$14:$BH$54,MATCH(I2089,'BCA Inputs'!$AW$14:$AW$54,0))*O2089+INDEX('BCA Inputs'!$BI$14:$BI$54,MATCH(I2089,'BCA Inputs'!$AW$14:$AW$54,0))*Q2089+INDEX('BCA Inputs'!$BJ$14:$BJ$54,MATCH(I2089,'BCA Inputs'!$AW$14:$AW$54,0))*F2089+INDEX('BCA Inputs'!$BK$14:$BK$54,MATCH(I2089,'BCA Inputs'!$AW$14:$AW$54,0))*G2089,"")),"")</f>
        <v/>
      </c>
      <c r="AA2089" s="237" t="str">
        <f t="shared" si="325"/>
        <v/>
      </c>
      <c r="AC2089" s="238" t="str">
        <f>IFERROR((K2089+R2089)+IF($B$3="NYSEG",INDEX('BCA Inputs'!$AI$14:$AI$54,MATCH(I2089,'BCA Inputs'!$M$14:$M$54,0))*P2089+INDEX('BCA Inputs'!$AJ$14:$AJ$54,MATCH(I2089,'BCA Inputs'!$M$14:$M$54,0))*Q2089,IF($B$3="RG&amp;E",INDEX('BCA Inputs'!$BR$14:$BR$54,MATCH(I2089,'BCA Inputs'!$AW$14:$AW$54,0))*P2089+INDEX('BCA Inputs'!$BS$14:$BS$54,MATCH(I2089,'BCA Inputs'!$AW$14:$AW$54,0))*Q2089,"")),"")</f>
        <v/>
      </c>
      <c r="AD2089" s="181" t="str">
        <f>IFERROR(IF($B$3="NYSEG",INDEX('BCA Inputs'!$AD$14:$AD$54,MATCH(I2089,'BCA Inputs'!$M$14:$M$54,0))*P2089+INDEX('BCA Inputs'!$AE$14:$AE$54,MATCH(I2089,'BCA Inputs'!$M$14:$M$54,0))*O2089+INDEX('BCA Inputs'!$AF$14:$AF$54,MATCH(I2089,'BCA Inputs'!$M$14:$M$54,0))*Q2089+INDEX('BCA Inputs'!$AG$14:$AG$54,MATCH(I2089,'BCA Inputs'!$M$14:$M$54,0))*F2089+INDEX('BCA Inputs'!$AH$14:$AH$54,MATCH(I2089,'BCA Inputs'!$M$14:$M$54,0))*G2089,IF($B$3="RG&amp;E",INDEX('BCA Inputs'!$BM$14:$BM$54,MATCH(I2089,'BCA Inputs'!$AW$14:$AW$54,0))*P2089+INDEX('BCA Inputs'!$BN$14:$BN$54,MATCH(I2089,'BCA Inputs'!$AW$14:$AW$54,0))*O2089+INDEX('BCA Inputs'!$BO$14:$BO$54,MATCH(I2089,'BCA Inputs'!$AW$14:$AW$54,0))*Q2089+INDEX('BCA Inputs'!$BP$14:$BP$54,MATCH(I2089,'BCA Inputs'!$AW$14:$AW$54,0))*F2089+INDEX('BCA Inputs'!$BQ$14:$BQ$54,MATCH(I2089,'BCA Inputs'!$AW$14:$AW$54,0))*G2089,"")),"")</f>
        <v/>
      </c>
      <c r="AE2089" s="237" t="str">
        <f t="shared" si="326"/>
        <v/>
      </c>
      <c r="AF2089" s="198">
        <f t="shared" si="328"/>
        <v>0</v>
      </c>
      <c r="AG2089" s="239">
        <f t="shared" si="329"/>
        <v>0</v>
      </c>
    </row>
    <row r="2090" spans="1:33">
      <c r="A2090" s="228"/>
      <c r="B2090" s="176"/>
      <c r="C2090" s="229"/>
      <c r="D2090" s="230"/>
      <c r="E2090" s="230"/>
      <c r="F2090" s="230"/>
      <c r="G2090" s="230"/>
      <c r="H2090" s="231"/>
      <c r="I2090" s="231"/>
      <c r="J2090" s="232"/>
      <c r="K2090" s="232"/>
      <c r="L2090" s="232"/>
      <c r="M2090" s="181">
        <f t="shared" si="327"/>
        <v>0</v>
      </c>
      <c r="N2090" s="181">
        <f>IF(H2090="",0,H2090*I2090*'Avoided Water Savings Cost'!$C$16)</f>
        <v>0</v>
      </c>
      <c r="O2090" s="545">
        <f>IF(C2090="",0,IF($B$3="NYSEG",C2090/(1-'Avoided Electric Costs 2020'!$W$21),IF($B$3="RG&amp;E",C2090/(1-'Avoided Electric Costs 2020'!$X$21),"")))</f>
        <v>0</v>
      </c>
      <c r="P2090" s="546">
        <f>IF(D2090="",0,IF($B$3="NYSEG",D2090/(1-'Avoided Electric Costs 2020'!$W$21),IF($B$3="RG&amp;E",D2090/(1-'Avoided Electric Costs 2020'!$X$21),"")))</f>
        <v>0</v>
      </c>
      <c r="Q2090" s="546">
        <f>IF(E2090="",0,IF($B$3="NYSEG",E2090/(1-'Avoided Natural Gas Costs 2020'!$J$34),IF($B$3="RG&amp;E",E2090/(1-'Avoided Natural Gas Costs 2020'!$K$34),"")))</f>
        <v>0</v>
      </c>
      <c r="R2090" s="233" t="str">
        <f>IFERROR(IF(P2090*'BCA Inputs'!$C$1+Q2090*'BCA Inputs'!$C$2+F2090*'BCA Inputs'!$C$2+G2090*'BCA Inputs'!$C$2=0,"",P2090*'BCA Inputs'!$C$1+Q2090*'BCA Inputs'!$C$2+F2090*'BCA Inputs'!$C$2+G2090*'BCA Inputs'!$C$2),"")</f>
        <v/>
      </c>
      <c r="S2090" s="181" t="str">
        <f t="shared" si="320"/>
        <v/>
      </c>
      <c r="T2090" s="181" t="str">
        <f>IFERROR(IF($B$3="NYSEG",(INDEX('BCA Inputs'!$N$14:$N$54,MATCH(I2090,'BCA Inputs'!$M$14:$M$54,0))*P2090+INDEX('BCA Inputs'!$O$14:$O$54,MATCH(I2090,'BCA Inputs'!$M$14:$M$54,0))*O2090+INDEX('BCA Inputs'!P:P,MATCH(I2090,'BCA Inputs'!M:M,0))*Q2090+INDEX('BCA Inputs'!Q:Q,MATCH(I2090,'BCA Inputs'!M:M,0))*F2090+INDEX('BCA Inputs'!R:R,MATCH(I2090,'BCA Inputs'!M:M,0))*G2090)+L2090+N2090,IF($B$3="RG&amp;E",(INDEX('BCA Inputs'!$AX$14:$AX$54,MATCH(I2090,'BCA Inputs'!$AW$14:$AW$54,0))*P2090+INDEX('BCA Inputs'!$AY$14:$AY$54,MATCH(I2090,'BCA Inputs'!$AW$14:$AW$54,0))*O2090+INDEX('BCA Inputs'!$AZ$14:$AZ$54,MATCH(I2090,'BCA Inputs'!$AW$14:$AW$54,0))*Q2090+INDEX('BCA Inputs'!$BA$14:$BA$54,MATCH(I2090,'BCA Inputs'!$AW$14:$AW$54,0))*F2090+INDEX('BCA Inputs'!$BB$14:$BB$54,MATCH(I2090,'BCA Inputs'!$AW$14:$AW$54,0))*G2090)+L2090+N2090,"")),"")</f>
        <v/>
      </c>
      <c r="U2090" s="234" t="str">
        <f t="shared" si="321"/>
        <v/>
      </c>
      <c r="V2090" s="234" t="str">
        <f t="shared" si="322"/>
        <v/>
      </c>
      <c r="W2090" s="234" t="str">
        <f t="shared" si="323"/>
        <v/>
      </c>
      <c r="Y2090" s="235" t="str">
        <f t="shared" si="324"/>
        <v/>
      </c>
      <c r="Z2090" s="236" t="str">
        <f>IFERROR(IF($B$3="NYSEG",INDEX('BCA Inputs'!$X$14:$X$54,MATCH(I2090,'BCA Inputs'!$M$14:$M$54,0))*P2090+INDEX('BCA Inputs'!$Y$14:$Y$54,MATCH(I2090,'BCA Inputs'!$M$14:$M$54,0))*O2090+INDEX('BCA Inputs'!$Z$14:$Z$54,MATCH(I2090,'BCA Inputs'!$M$14:$M$54,0))*Q2090+INDEX('BCA Inputs'!$AA$14:$AA$54,MATCH(I2090,'BCA Inputs'!$M$14:$M$54,0))*F2090+INDEX('BCA Inputs'!$AB$14:$AB$54,MATCH(I2090,'BCA Inputs'!$M$14:$M$54,0))*G2090,IF($B$3="RG&amp;E",INDEX('BCA Inputs'!$BG$14:$BG$54,MATCH(I2090,'BCA Inputs'!$AW$14:$AW$54,0))*P2090+INDEX('BCA Inputs'!$BH$14:$BH$54,MATCH(I2090,'BCA Inputs'!$AW$14:$AW$54,0))*O2090+INDEX('BCA Inputs'!$BI$14:$BI$54,MATCH(I2090,'BCA Inputs'!$AW$14:$AW$54,0))*Q2090+INDEX('BCA Inputs'!$BJ$14:$BJ$54,MATCH(I2090,'BCA Inputs'!$AW$14:$AW$54,0))*F2090+INDEX('BCA Inputs'!$BK$14:$BK$54,MATCH(I2090,'BCA Inputs'!$AW$14:$AW$54,0))*G2090,"")),"")</f>
        <v/>
      </c>
      <c r="AA2090" s="237" t="str">
        <f t="shared" si="325"/>
        <v/>
      </c>
      <c r="AC2090" s="238" t="str">
        <f>IFERROR((K2090+R2090)+IF($B$3="NYSEG",INDEX('BCA Inputs'!$AI$14:$AI$54,MATCH(I2090,'BCA Inputs'!$M$14:$M$54,0))*P2090+INDEX('BCA Inputs'!$AJ$14:$AJ$54,MATCH(I2090,'BCA Inputs'!$M$14:$M$54,0))*Q2090,IF($B$3="RG&amp;E",INDEX('BCA Inputs'!$BR$14:$BR$54,MATCH(I2090,'BCA Inputs'!$AW$14:$AW$54,0))*P2090+INDEX('BCA Inputs'!$BS$14:$BS$54,MATCH(I2090,'BCA Inputs'!$AW$14:$AW$54,0))*Q2090,"")),"")</f>
        <v/>
      </c>
      <c r="AD2090" s="181" t="str">
        <f>IFERROR(IF($B$3="NYSEG",INDEX('BCA Inputs'!$AD$14:$AD$54,MATCH(I2090,'BCA Inputs'!$M$14:$M$54,0))*P2090+INDEX('BCA Inputs'!$AE$14:$AE$54,MATCH(I2090,'BCA Inputs'!$M$14:$M$54,0))*O2090+INDEX('BCA Inputs'!$AF$14:$AF$54,MATCH(I2090,'BCA Inputs'!$M$14:$M$54,0))*Q2090+INDEX('BCA Inputs'!$AG$14:$AG$54,MATCH(I2090,'BCA Inputs'!$M$14:$M$54,0))*F2090+INDEX('BCA Inputs'!$AH$14:$AH$54,MATCH(I2090,'BCA Inputs'!$M$14:$M$54,0))*G2090,IF($B$3="RG&amp;E",INDEX('BCA Inputs'!$BM$14:$BM$54,MATCH(I2090,'BCA Inputs'!$AW$14:$AW$54,0))*P2090+INDEX('BCA Inputs'!$BN$14:$BN$54,MATCH(I2090,'BCA Inputs'!$AW$14:$AW$54,0))*O2090+INDEX('BCA Inputs'!$BO$14:$BO$54,MATCH(I2090,'BCA Inputs'!$AW$14:$AW$54,0))*Q2090+INDEX('BCA Inputs'!$BP$14:$BP$54,MATCH(I2090,'BCA Inputs'!$AW$14:$AW$54,0))*F2090+INDEX('BCA Inputs'!$BQ$14:$BQ$54,MATCH(I2090,'BCA Inputs'!$AW$14:$AW$54,0))*G2090,"")),"")</f>
        <v/>
      </c>
      <c r="AE2090" s="237" t="str">
        <f t="shared" si="326"/>
        <v/>
      </c>
      <c r="AF2090" s="198">
        <f t="shared" si="328"/>
        <v>0</v>
      </c>
      <c r="AG2090" s="239">
        <f t="shared" si="329"/>
        <v>0</v>
      </c>
    </row>
    <row r="2091" spans="1:33">
      <c r="A2091" s="228"/>
      <c r="B2091" s="176"/>
      <c r="C2091" s="229"/>
      <c r="D2091" s="230"/>
      <c r="E2091" s="230"/>
      <c r="F2091" s="230"/>
      <c r="G2091" s="230"/>
      <c r="H2091" s="231"/>
      <c r="I2091" s="231"/>
      <c r="J2091" s="232"/>
      <c r="K2091" s="232"/>
      <c r="L2091" s="232"/>
      <c r="M2091" s="181">
        <f t="shared" si="327"/>
        <v>0</v>
      </c>
      <c r="N2091" s="181">
        <f>IF(H2091="",0,H2091*I2091*'Avoided Water Savings Cost'!$C$16)</f>
        <v>0</v>
      </c>
      <c r="O2091" s="545">
        <f>IF(C2091="",0,IF($B$3="NYSEG",C2091/(1-'Avoided Electric Costs 2020'!$W$21),IF($B$3="RG&amp;E",C2091/(1-'Avoided Electric Costs 2020'!$X$21),"")))</f>
        <v>0</v>
      </c>
      <c r="P2091" s="546">
        <f>IF(D2091="",0,IF($B$3="NYSEG",D2091/(1-'Avoided Electric Costs 2020'!$W$21),IF($B$3="RG&amp;E",D2091/(1-'Avoided Electric Costs 2020'!$X$21),"")))</f>
        <v>0</v>
      </c>
      <c r="Q2091" s="546">
        <f>IF(E2091="",0,IF($B$3="NYSEG",E2091/(1-'Avoided Natural Gas Costs 2020'!$J$34),IF($B$3="RG&amp;E",E2091/(1-'Avoided Natural Gas Costs 2020'!$K$34),"")))</f>
        <v>0</v>
      </c>
      <c r="R2091" s="233" t="str">
        <f>IFERROR(IF(P2091*'BCA Inputs'!$C$1+Q2091*'BCA Inputs'!$C$2+F2091*'BCA Inputs'!$C$2+G2091*'BCA Inputs'!$C$2=0,"",P2091*'BCA Inputs'!$C$1+Q2091*'BCA Inputs'!$C$2+F2091*'BCA Inputs'!$C$2+G2091*'BCA Inputs'!$C$2),"")</f>
        <v/>
      </c>
      <c r="S2091" s="181" t="str">
        <f t="shared" si="320"/>
        <v/>
      </c>
      <c r="T2091" s="181" t="str">
        <f>IFERROR(IF($B$3="NYSEG",(INDEX('BCA Inputs'!$N$14:$N$54,MATCH(I2091,'BCA Inputs'!$M$14:$M$54,0))*P2091+INDEX('BCA Inputs'!$O$14:$O$54,MATCH(I2091,'BCA Inputs'!$M$14:$M$54,0))*O2091+INDEX('BCA Inputs'!P:P,MATCH(I2091,'BCA Inputs'!M:M,0))*Q2091+INDEX('BCA Inputs'!Q:Q,MATCH(I2091,'BCA Inputs'!M:M,0))*F2091+INDEX('BCA Inputs'!R:R,MATCH(I2091,'BCA Inputs'!M:M,0))*G2091)+L2091+N2091,IF($B$3="RG&amp;E",(INDEX('BCA Inputs'!$AX$14:$AX$54,MATCH(I2091,'BCA Inputs'!$AW$14:$AW$54,0))*P2091+INDEX('BCA Inputs'!$AY$14:$AY$54,MATCH(I2091,'BCA Inputs'!$AW$14:$AW$54,0))*O2091+INDEX('BCA Inputs'!$AZ$14:$AZ$54,MATCH(I2091,'BCA Inputs'!$AW$14:$AW$54,0))*Q2091+INDEX('BCA Inputs'!$BA$14:$BA$54,MATCH(I2091,'BCA Inputs'!$AW$14:$AW$54,0))*F2091+INDEX('BCA Inputs'!$BB$14:$BB$54,MATCH(I2091,'BCA Inputs'!$AW$14:$AW$54,0))*G2091)+L2091+N2091,"")),"")</f>
        <v/>
      </c>
      <c r="U2091" s="234" t="str">
        <f t="shared" si="321"/>
        <v/>
      </c>
      <c r="V2091" s="234" t="str">
        <f t="shared" si="322"/>
        <v/>
      </c>
      <c r="W2091" s="234" t="str">
        <f t="shared" si="323"/>
        <v/>
      </c>
      <c r="Y2091" s="235" t="str">
        <f t="shared" si="324"/>
        <v/>
      </c>
      <c r="Z2091" s="236" t="str">
        <f>IFERROR(IF($B$3="NYSEG",INDEX('BCA Inputs'!$X$14:$X$54,MATCH(I2091,'BCA Inputs'!$M$14:$M$54,0))*P2091+INDEX('BCA Inputs'!$Y$14:$Y$54,MATCH(I2091,'BCA Inputs'!$M$14:$M$54,0))*O2091+INDEX('BCA Inputs'!$Z$14:$Z$54,MATCH(I2091,'BCA Inputs'!$M$14:$M$54,0))*Q2091+INDEX('BCA Inputs'!$AA$14:$AA$54,MATCH(I2091,'BCA Inputs'!$M$14:$M$54,0))*F2091+INDEX('BCA Inputs'!$AB$14:$AB$54,MATCH(I2091,'BCA Inputs'!$M$14:$M$54,0))*G2091,IF($B$3="RG&amp;E",INDEX('BCA Inputs'!$BG$14:$BG$54,MATCH(I2091,'BCA Inputs'!$AW$14:$AW$54,0))*P2091+INDEX('BCA Inputs'!$BH$14:$BH$54,MATCH(I2091,'BCA Inputs'!$AW$14:$AW$54,0))*O2091+INDEX('BCA Inputs'!$BI$14:$BI$54,MATCH(I2091,'BCA Inputs'!$AW$14:$AW$54,0))*Q2091+INDEX('BCA Inputs'!$BJ$14:$BJ$54,MATCH(I2091,'BCA Inputs'!$AW$14:$AW$54,0))*F2091+INDEX('BCA Inputs'!$BK$14:$BK$54,MATCH(I2091,'BCA Inputs'!$AW$14:$AW$54,0))*G2091,"")),"")</f>
        <v/>
      </c>
      <c r="AA2091" s="237" t="str">
        <f t="shared" si="325"/>
        <v/>
      </c>
      <c r="AC2091" s="238" t="str">
        <f>IFERROR((K2091+R2091)+IF($B$3="NYSEG",INDEX('BCA Inputs'!$AI$14:$AI$54,MATCH(I2091,'BCA Inputs'!$M$14:$M$54,0))*P2091+INDEX('BCA Inputs'!$AJ$14:$AJ$54,MATCH(I2091,'BCA Inputs'!$M$14:$M$54,0))*Q2091,IF($B$3="RG&amp;E",INDEX('BCA Inputs'!$BR$14:$BR$54,MATCH(I2091,'BCA Inputs'!$AW$14:$AW$54,0))*P2091+INDEX('BCA Inputs'!$BS$14:$BS$54,MATCH(I2091,'BCA Inputs'!$AW$14:$AW$54,0))*Q2091,"")),"")</f>
        <v/>
      </c>
      <c r="AD2091" s="181" t="str">
        <f>IFERROR(IF($B$3="NYSEG",INDEX('BCA Inputs'!$AD$14:$AD$54,MATCH(I2091,'BCA Inputs'!$M$14:$M$54,0))*P2091+INDEX('BCA Inputs'!$AE$14:$AE$54,MATCH(I2091,'BCA Inputs'!$M$14:$M$54,0))*O2091+INDEX('BCA Inputs'!$AF$14:$AF$54,MATCH(I2091,'BCA Inputs'!$M$14:$M$54,0))*Q2091+INDEX('BCA Inputs'!$AG$14:$AG$54,MATCH(I2091,'BCA Inputs'!$M$14:$M$54,0))*F2091+INDEX('BCA Inputs'!$AH$14:$AH$54,MATCH(I2091,'BCA Inputs'!$M$14:$M$54,0))*G2091,IF($B$3="RG&amp;E",INDEX('BCA Inputs'!$BM$14:$BM$54,MATCH(I2091,'BCA Inputs'!$AW$14:$AW$54,0))*P2091+INDEX('BCA Inputs'!$BN$14:$BN$54,MATCH(I2091,'BCA Inputs'!$AW$14:$AW$54,0))*O2091+INDEX('BCA Inputs'!$BO$14:$BO$54,MATCH(I2091,'BCA Inputs'!$AW$14:$AW$54,0))*Q2091+INDEX('BCA Inputs'!$BP$14:$BP$54,MATCH(I2091,'BCA Inputs'!$AW$14:$AW$54,0))*F2091+INDEX('BCA Inputs'!$BQ$14:$BQ$54,MATCH(I2091,'BCA Inputs'!$AW$14:$AW$54,0))*G2091,"")),"")</f>
        <v/>
      </c>
      <c r="AE2091" s="237" t="str">
        <f t="shared" si="326"/>
        <v/>
      </c>
      <c r="AF2091" s="198">
        <f t="shared" si="328"/>
        <v>0</v>
      </c>
      <c r="AG2091" s="239">
        <f t="shared" si="329"/>
        <v>0</v>
      </c>
    </row>
    <row r="2092" spans="1:33">
      <c r="A2092" s="228"/>
      <c r="B2092" s="176"/>
      <c r="C2092" s="229"/>
      <c r="D2092" s="230"/>
      <c r="E2092" s="230"/>
      <c r="F2092" s="230"/>
      <c r="G2092" s="230"/>
      <c r="H2092" s="231"/>
      <c r="I2092" s="231"/>
      <c r="J2092" s="232"/>
      <c r="K2092" s="232"/>
      <c r="L2092" s="232"/>
      <c r="M2092" s="181">
        <f t="shared" si="327"/>
        <v>0</v>
      </c>
      <c r="N2092" s="181">
        <f>IF(H2092="",0,H2092*I2092*'Avoided Water Savings Cost'!$C$16)</f>
        <v>0</v>
      </c>
      <c r="O2092" s="545">
        <f>IF(C2092="",0,IF($B$3="NYSEG",C2092/(1-'Avoided Electric Costs 2020'!$W$21),IF($B$3="RG&amp;E",C2092/(1-'Avoided Electric Costs 2020'!$X$21),"")))</f>
        <v>0</v>
      </c>
      <c r="P2092" s="546">
        <f>IF(D2092="",0,IF($B$3="NYSEG",D2092/(1-'Avoided Electric Costs 2020'!$W$21),IF($B$3="RG&amp;E",D2092/(1-'Avoided Electric Costs 2020'!$X$21),"")))</f>
        <v>0</v>
      </c>
      <c r="Q2092" s="546">
        <f>IF(E2092="",0,IF($B$3="NYSEG",E2092/(1-'Avoided Natural Gas Costs 2020'!$J$34),IF($B$3="RG&amp;E",E2092/(1-'Avoided Natural Gas Costs 2020'!$K$34),"")))</f>
        <v>0</v>
      </c>
      <c r="R2092" s="233" t="str">
        <f>IFERROR(IF(P2092*'BCA Inputs'!$C$1+Q2092*'BCA Inputs'!$C$2+F2092*'BCA Inputs'!$C$2+G2092*'BCA Inputs'!$C$2=0,"",P2092*'BCA Inputs'!$C$1+Q2092*'BCA Inputs'!$C$2+F2092*'BCA Inputs'!$C$2+G2092*'BCA Inputs'!$C$2),"")</f>
        <v/>
      </c>
      <c r="S2092" s="181" t="str">
        <f t="shared" si="320"/>
        <v/>
      </c>
      <c r="T2092" s="181" t="str">
        <f>IFERROR(IF($B$3="NYSEG",(INDEX('BCA Inputs'!$N$14:$N$54,MATCH(I2092,'BCA Inputs'!$M$14:$M$54,0))*P2092+INDEX('BCA Inputs'!$O$14:$O$54,MATCH(I2092,'BCA Inputs'!$M$14:$M$54,0))*O2092+INDEX('BCA Inputs'!P:P,MATCH(I2092,'BCA Inputs'!M:M,0))*Q2092+INDEX('BCA Inputs'!Q:Q,MATCH(I2092,'BCA Inputs'!M:M,0))*F2092+INDEX('BCA Inputs'!R:R,MATCH(I2092,'BCA Inputs'!M:M,0))*G2092)+L2092+N2092,IF($B$3="RG&amp;E",(INDEX('BCA Inputs'!$AX$14:$AX$54,MATCH(I2092,'BCA Inputs'!$AW$14:$AW$54,0))*P2092+INDEX('BCA Inputs'!$AY$14:$AY$54,MATCH(I2092,'BCA Inputs'!$AW$14:$AW$54,0))*O2092+INDEX('BCA Inputs'!$AZ$14:$AZ$54,MATCH(I2092,'BCA Inputs'!$AW$14:$AW$54,0))*Q2092+INDEX('BCA Inputs'!$BA$14:$BA$54,MATCH(I2092,'BCA Inputs'!$AW$14:$AW$54,0))*F2092+INDEX('BCA Inputs'!$BB$14:$BB$54,MATCH(I2092,'BCA Inputs'!$AW$14:$AW$54,0))*G2092)+L2092+N2092,"")),"")</f>
        <v/>
      </c>
      <c r="U2092" s="234" t="str">
        <f t="shared" si="321"/>
        <v/>
      </c>
      <c r="V2092" s="234" t="str">
        <f t="shared" si="322"/>
        <v/>
      </c>
      <c r="W2092" s="234" t="str">
        <f t="shared" si="323"/>
        <v/>
      </c>
      <c r="Y2092" s="235" t="str">
        <f t="shared" si="324"/>
        <v/>
      </c>
      <c r="Z2092" s="236" t="str">
        <f>IFERROR(IF($B$3="NYSEG",INDEX('BCA Inputs'!$X$14:$X$54,MATCH(I2092,'BCA Inputs'!$M$14:$M$54,0))*P2092+INDEX('BCA Inputs'!$Y$14:$Y$54,MATCH(I2092,'BCA Inputs'!$M$14:$M$54,0))*O2092+INDEX('BCA Inputs'!$Z$14:$Z$54,MATCH(I2092,'BCA Inputs'!$M$14:$M$54,0))*Q2092+INDEX('BCA Inputs'!$AA$14:$AA$54,MATCH(I2092,'BCA Inputs'!$M$14:$M$54,0))*F2092+INDEX('BCA Inputs'!$AB$14:$AB$54,MATCH(I2092,'BCA Inputs'!$M$14:$M$54,0))*G2092,IF($B$3="RG&amp;E",INDEX('BCA Inputs'!$BG$14:$BG$54,MATCH(I2092,'BCA Inputs'!$AW$14:$AW$54,0))*P2092+INDEX('BCA Inputs'!$BH$14:$BH$54,MATCH(I2092,'BCA Inputs'!$AW$14:$AW$54,0))*O2092+INDEX('BCA Inputs'!$BI$14:$BI$54,MATCH(I2092,'BCA Inputs'!$AW$14:$AW$54,0))*Q2092+INDEX('BCA Inputs'!$BJ$14:$BJ$54,MATCH(I2092,'BCA Inputs'!$AW$14:$AW$54,0))*F2092+INDEX('BCA Inputs'!$BK$14:$BK$54,MATCH(I2092,'BCA Inputs'!$AW$14:$AW$54,0))*G2092,"")),"")</f>
        <v/>
      </c>
      <c r="AA2092" s="237" t="str">
        <f t="shared" si="325"/>
        <v/>
      </c>
      <c r="AC2092" s="238" t="str">
        <f>IFERROR((K2092+R2092)+IF($B$3="NYSEG",INDEX('BCA Inputs'!$AI$14:$AI$54,MATCH(I2092,'BCA Inputs'!$M$14:$M$54,0))*P2092+INDEX('BCA Inputs'!$AJ$14:$AJ$54,MATCH(I2092,'BCA Inputs'!$M$14:$M$54,0))*Q2092,IF($B$3="RG&amp;E",INDEX('BCA Inputs'!$BR$14:$BR$54,MATCH(I2092,'BCA Inputs'!$AW$14:$AW$54,0))*P2092+INDEX('BCA Inputs'!$BS$14:$BS$54,MATCH(I2092,'BCA Inputs'!$AW$14:$AW$54,0))*Q2092,"")),"")</f>
        <v/>
      </c>
      <c r="AD2092" s="181" t="str">
        <f>IFERROR(IF($B$3="NYSEG",INDEX('BCA Inputs'!$AD$14:$AD$54,MATCH(I2092,'BCA Inputs'!$M$14:$M$54,0))*P2092+INDEX('BCA Inputs'!$AE$14:$AE$54,MATCH(I2092,'BCA Inputs'!$M$14:$M$54,0))*O2092+INDEX('BCA Inputs'!$AF$14:$AF$54,MATCH(I2092,'BCA Inputs'!$M$14:$M$54,0))*Q2092+INDEX('BCA Inputs'!$AG$14:$AG$54,MATCH(I2092,'BCA Inputs'!$M$14:$M$54,0))*F2092+INDEX('BCA Inputs'!$AH$14:$AH$54,MATCH(I2092,'BCA Inputs'!$M$14:$M$54,0))*G2092,IF($B$3="RG&amp;E",INDEX('BCA Inputs'!$BM$14:$BM$54,MATCH(I2092,'BCA Inputs'!$AW$14:$AW$54,0))*P2092+INDEX('BCA Inputs'!$BN$14:$BN$54,MATCH(I2092,'BCA Inputs'!$AW$14:$AW$54,0))*O2092+INDEX('BCA Inputs'!$BO$14:$BO$54,MATCH(I2092,'BCA Inputs'!$AW$14:$AW$54,0))*Q2092+INDEX('BCA Inputs'!$BP$14:$BP$54,MATCH(I2092,'BCA Inputs'!$AW$14:$AW$54,0))*F2092+INDEX('BCA Inputs'!$BQ$14:$BQ$54,MATCH(I2092,'BCA Inputs'!$AW$14:$AW$54,0))*G2092,"")),"")</f>
        <v/>
      </c>
      <c r="AE2092" s="237" t="str">
        <f t="shared" si="326"/>
        <v/>
      </c>
      <c r="AF2092" s="198">
        <f t="shared" si="328"/>
        <v>0</v>
      </c>
      <c r="AG2092" s="239">
        <f t="shared" si="329"/>
        <v>0</v>
      </c>
    </row>
    <row r="2093" spans="1:33">
      <c r="A2093" s="228"/>
      <c r="B2093" s="176"/>
      <c r="C2093" s="229"/>
      <c r="D2093" s="230"/>
      <c r="E2093" s="230"/>
      <c r="F2093" s="230"/>
      <c r="G2093" s="230"/>
      <c r="H2093" s="231"/>
      <c r="I2093" s="231"/>
      <c r="J2093" s="232"/>
      <c r="K2093" s="232"/>
      <c r="L2093" s="232"/>
      <c r="M2093" s="181">
        <f t="shared" si="327"/>
        <v>0</v>
      </c>
      <c r="N2093" s="181">
        <f>IF(H2093="",0,H2093*I2093*'Avoided Water Savings Cost'!$C$16)</f>
        <v>0</v>
      </c>
      <c r="O2093" s="545">
        <f>IF(C2093="",0,IF($B$3="NYSEG",C2093/(1-'Avoided Electric Costs 2020'!$W$21),IF($B$3="RG&amp;E",C2093/(1-'Avoided Electric Costs 2020'!$X$21),"")))</f>
        <v>0</v>
      </c>
      <c r="P2093" s="546">
        <f>IF(D2093="",0,IF($B$3="NYSEG",D2093/(1-'Avoided Electric Costs 2020'!$W$21),IF($B$3="RG&amp;E",D2093/(1-'Avoided Electric Costs 2020'!$X$21),"")))</f>
        <v>0</v>
      </c>
      <c r="Q2093" s="546">
        <f>IF(E2093="",0,IF($B$3="NYSEG",E2093/(1-'Avoided Natural Gas Costs 2020'!$J$34),IF($B$3="RG&amp;E",E2093/(1-'Avoided Natural Gas Costs 2020'!$K$34),"")))</f>
        <v>0</v>
      </c>
      <c r="R2093" s="233" t="str">
        <f>IFERROR(IF(P2093*'BCA Inputs'!$C$1+Q2093*'BCA Inputs'!$C$2+F2093*'BCA Inputs'!$C$2+G2093*'BCA Inputs'!$C$2=0,"",P2093*'BCA Inputs'!$C$1+Q2093*'BCA Inputs'!$C$2+F2093*'BCA Inputs'!$C$2+G2093*'BCA Inputs'!$C$2),"")</f>
        <v/>
      </c>
      <c r="S2093" s="181" t="str">
        <f t="shared" si="320"/>
        <v/>
      </c>
      <c r="T2093" s="181" t="str">
        <f>IFERROR(IF($B$3="NYSEG",(INDEX('BCA Inputs'!$N$14:$N$54,MATCH(I2093,'BCA Inputs'!$M$14:$M$54,0))*P2093+INDEX('BCA Inputs'!$O$14:$O$54,MATCH(I2093,'BCA Inputs'!$M$14:$M$54,0))*O2093+INDEX('BCA Inputs'!P:P,MATCH(I2093,'BCA Inputs'!M:M,0))*Q2093+INDEX('BCA Inputs'!Q:Q,MATCH(I2093,'BCA Inputs'!M:M,0))*F2093+INDEX('BCA Inputs'!R:R,MATCH(I2093,'BCA Inputs'!M:M,0))*G2093)+L2093+N2093,IF($B$3="RG&amp;E",(INDEX('BCA Inputs'!$AX$14:$AX$54,MATCH(I2093,'BCA Inputs'!$AW$14:$AW$54,0))*P2093+INDEX('BCA Inputs'!$AY$14:$AY$54,MATCH(I2093,'BCA Inputs'!$AW$14:$AW$54,0))*O2093+INDEX('BCA Inputs'!$AZ$14:$AZ$54,MATCH(I2093,'BCA Inputs'!$AW$14:$AW$54,0))*Q2093+INDEX('BCA Inputs'!$BA$14:$BA$54,MATCH(I2093,'BCA Inputs'!$AW$14:$AW$54,0))*F2093+INDEX('BCA Inputs'!$BB$14:$BB$54,MATCH(I2093,'BCA Inputs'!$AW$14:$AW$54,0))*G2093)+L2093+N2093,"")),"")</f>
        <v/>
      </c>
      <c r="U2093" s="234" t="str">
        <f t="shared" si="321"/>
        <v/>
      </c>
      <c r="V2093" s="234" t="str">
        <f t="shared" si="322"/>
        <v/>
      </c>
      <c r="W2093" s="234" t="str">
        <f t="shared" si="323"/>
        <v/>
      </c>
      <c r="Y2093" s="235" t="str">
        <f t="shared" si="324"/>
        <v/>
      </c>
      <c r="Z2093" s="236" t="str">
        <f>IFERROR(IF($B$3="NYSEG",INDEX('BCA Inputs'!$X$14:$X$54,MATCH(I2093,'BCA Inputs'!$M$14:$M$54,0))*P2093+INDEX('BCA Inputs'!$Y$14:$Y$54,MATCH(I2093,'BCA Inputs'!$M$14:$M$54,0))*O2093+INDEX('BCA Inputs'!$Z$14:$Z$54,MATCH(I2093,'BCA Inputs'!$M$14:$M$54,0))*Q2093+INDEX('BCA Inputs'!$AA$14:$AA$54,MATCH(I2093,'BCA Inputs'!$M$14:$M$54,0))*F2093+INDEX('BCA Inputs'!$AB$14:$AB$54,MATCH(I2093,'BCA Inputs'!$M$14:$M$54,0))*G2093,IF($B$3="RG&amp;E",INDEX('BCA Inputs'!$BG$14:$BG$54,MATCH(I2093,'BCA Inputs'!$AW$14:$AW$54,0))*P2093+INDEX('BCA Inputs'!$BH$14:$BH$54,MATCH(I2093,'BCA Inputs'!$AW$14:$AW$54,0))*O2093+INDEX('BCA Inputs'!$BI$14:$BI$54,MATCH(I2093,'BCA Inputs'!$AW$14:$AW$54,0))*Q2093+INDEX('BCA Inputs'!$BJ$14:$BJ$54,MATCH(I2093,'BCA Inputs'!$AW$14:$AW$54,0))*F2093+INDEX('BCA Inputs'!$BK$14:$BK$54,MATCH(I2093,'BCA Inputs'!$AW$14:$AW$54,0))*G2093,"")),"")</f>
        <v/>
      </c>
      <c r="AA2093" s="237" t="str">
        <f t="shared" si="325"/>
        <v/>
      </c>
      <c r="AC2093" s="238" t="str">
        <f>IFERROR((K2093+R2093)+IF($B$3="NYSEG",INDEX('BCA Inputs'!$AI$14:$AI$54,MATCH(I2093,'BCA Inputs'!$M$14:$M$54,0))*P2093+INDEX('BCA Inputs'!$AJ$14:$AJ$54,MATCH(I2093,'BCA Inputs'!$M$14:$M$54,0))*Q2093,IF($B$3="RG&amp;E",INDEX('BCA Inputs'!$BR$14:$BR$54,MATCH(I2093,'BCA Inputs'!$AW$14:$AW$54,0))*P2093+INDEX('BCA Inputs'!$BS$14:$BS$54,MATCH(I2093,'BCA Inputs'!$AW$14:$AW$54,0))*Q2093,"")),"")</f>
        <v/>
      </c>
      <c r="AD2093" s="181" t="str">
        <f>IFERROR(IF($B$3="NYSEG",INDEX('BCA Inputs'!$AD$14:$AD$54,MATCH(I2093,'BCA Inputs'!$M$14:$M$54,0))*P2093+INDEX('BCA Inputs'!$AE$14:$AE$54,MATCH(I2093,'BCA Inputs'!$M$14:$M$54,0))*O2093+INDEX('BCA Inputs'!$AF$14:$AF$54,MATCH(I2093,'BCA Inputs'!$M$14:$M$54,0))*Q2093+INDEX('BCA Inputs'!$AG$14:$AG$54,MATCH(I2093,'BCA Inputs'!$M$14:$M$54,0))*F2093+INDEX('BCA Inputs'!$AH$14:$AH$54,MATCH(I2093,'BCA Inputs'!$M$14:$M$54,0))*G2093,IF($B$3="RG&amp;E",INDEX('BCA Inputs'!$BM$14:$BM$54,MATCH(I2093,'BCA Inputs'!$AW$14:$AW$54,0))*P2093+INDEX('BCA Inputs'!$BN$14:$BN$54,MATCH(I2093,'BCA Inputs'!$AW$14:$AW$54,0))*O2093+INDEX('BCA Inputs'!$BO$14:$BO$54,MATCH(I2093,'BCA Inputs'!$AW$14:$AW$54,0))*Q2093+INDEX('BCA Inputs'!$BP$14:$BP$54,MATCH(I2093,'BCA Inputs'!$AW$14:$AW$54,0))*F2093+INDEX('BCA Inputs'!$BQ$14:$BQ$54,MATCH(I2093,'BCA Inputs'!$AW$14:$AW$54,0))*G2093,"")),"")</f>
        <v/>
      </c>
      <c r="AE2093" s="237" t="str">
        <f t="shared" si="326"/>
        <v/>
      </c>
      <c r="AF2093" s="198">
        <f t="shared" si="328"/>
        <v>0</v>
      </c>
      <c r="AG2093" s="239">
        <f t="shared" si="329"/>
        <v>0</v>
      </c>
    </row>
    <row r="2094" spans="1:33">
      <c r="A2094" s="228"/>
      <c r="B2094" s="176"/>
      <c r="C2094" s="229"/>
      <c r="D2094" s="230"/>
      <c r="E2094" s="230"/>
      <c r="F2094" s="230"/>
      <c r="G2094" s="230"/>
      <c r="H2094" s="231"/>
      <c r="I2094" s="231"/>
      <c r="J2094" s="232"/>
      <c r="K2094" s="232"/>
      <c r="L2094" s="232"/>
      <c r="M2094" s="181">
        <f t="shared" si="327"/>
        <v>0</v>
      </c>
      <c r="N2094" s="181">
        <f>IF(H2094="",0,H2094*I2094*'Avoided Water Savings Cost'!$C$16)</f>
        <v>0</v>
      </c>
      <c r="O2094" s="545">
        <f>IF(C2094="",0,IF($B$3="NYSEG",C2094/(1-'Avoided Electric Costs 2020'!$W$21),IF($B$3="RG&amp;E",C2094/(1-'Avoided Electric Costs 2020'!$X$21),"")))</f>
        <v>0</v>
      </c>
      <c r="P2094" s="546">
        <f>IF(D2094="",0,IF($B$3="NYSEG",D2094/(1-'Avoided Electric Costs 2020'!$W$21),IF($B$3="RG&amp;E",D2094/(1-'Avoided Electric Costs 2020'!$X$21),"")))</f>
        <v>0</v>
      </c>
      <c r="Q2094" s="546">
        <f>IF(E2094="",0,IF($B$3="NYSEG",E2094/(1-'Avoided Natural Gas Costs 2020'!$J$34),IF($B$3="RG&amp;E",E2094/(1-'Avoided Natural Gas Costs 2020'!$K$34),"")))</f>
        <v>0</v>
      </c>
      <c r="R2094" s="233" t="str">
        <f>IFERROR(IF(P2094*'BCA Inputs'!$C$1+Q2094*'BCA Inputs'!$C$2+F2094*'BCA Inputs'!$C$2+G2094*'BCA Inputs'!$C$2=0,"",P2094*'BCA Inputs'!$C$1+Q2094*'BCA Inputs'!$C$2+F2094*'BCA Inputs'!$C$2+G2094*'BCA Inputs'!$C$2),"")</f>
        <v/>
      </c>
      <c r="S2094" s="181" t="str">
        <f t="shared" si="320"/>
        <v/>
      </c>
      <c r="T2094" s="181" t="str">
        <f>IFERROR(IF($B$3="NYSEG",(INDEX('BCA Inputs'!$N$14:$N$54,MATCH(I2094,'BCA Inputs'!$M$14:$M$54,0))*P2094+INDEX('BCA Inputs'!$O$14:$O$54,MATCH(I2094,'BCA Inputs'!$M$14:$M$54,0))*O2094+INDEX('BCA Inputs'!P:P,MATCH(I2094,'BCA Inputs'!M:M,0))*Q2094+INDEX('BCA Inputs'!Q:Q,MATCH(I2094,'BCA Inputs'!M:M,0))*F2094+INDEX('BCA Inputs'!R:R,MATCH(I2094,'BCA Inputs'!M:M,0))*G2094)+L2094+N2094,IF($B$3="RG&amp;E",(INDEX('BCA Inputs'!$AX$14:$AX$54,MATCH(I2094,'BCA Inputs'!$AW$14:$AW$54,0))*P2094+INDEX('BCA Inputs'!$AY$14:$AY$54,MATCH(I2094,'BCA Inputs'!$AW$14:$AW$54,0))*O2094+INDEX('BCA Inputs'!$AZ$14:$AZ$54,MATCH(I2094,'BCA Inputs'!$AW$14:$AW$54,0))*Q2094+INDEX('BCA Inputs'!$BA$14:$BA$54,MATCH(I2094,'BCA Inputs'!$AW$14:$AW$54,0))*F2094+INDEX('BCA Inputs'!$BB$14:$BB$54,MATCH(I2094,'BCA Inputs'!$AW$14:$AW$54,0))*G2094)+L2094+N2094,"")),"")</f>
        <v/>
      </c>
      <c r="U2094" s="234" t="str">
        <f t="shared" si="321"/>
        <v/>
      </c>
      <c r="V2094" s="234" t="str">
        <f t="shared" si="322"/>
        <v/>
      </c>
      <c r="W2094" s="234" t="str">
        <f t="shared" si="323"/>
        <v/>
      </c>
      <c r="Y2094" s="235" t="str">
        <f t="shared" si="324"/>
        <v/>
      </c>
      <c r="Z2094" s="236" t="str">
        <f>IFERROR(IF($B$3="NYSEG",INDEX('BCA Inputs'!$X$14:$X$54,MATCH(I2094,'BCA Inputs'!$M$14:$M$54,0))*P2094+INDEX('BCA Inputs'!$Y$14:$Y$54,MATCH(I2094,'BCA Inputs'!$M$14:$M$54,0))*O2094+INDEX('BCA Inputs'!$Z$14:$Z$54,MATCH(I2094,'BCA Inputs'!$M$14:$M$54,0))*Q2094+INDEX('BCA Inputs'!$AA$14:$AA$54,MATCH(I2094,'BCA Inputs'!$M$14:$M$54,0))*F2094+INDEX('BCA Inputs'!$AB$14:$AB$54,MATCH(I2094,'BCA Inputs'!$M$14:$M$54,0))*G2094,IF($B$3="RG&amp;E",INDEX('BCA Inputs'!$BG$14:$BG$54,MATCH(I2094,'BCA Inputs'!$AW$14:$AW$54,0))*P2094+INDEX('BCA Inputs'!$BH$14:$BH$54,MATCH(I2094,'BCA Inputs'!$AW$14:$AW$54,0))*O2094+INDEX('BCA Inputs'!$BI$14:$BI$54,MATCH(I2094,'BCA Inputs'!$AW$14:$AW$54,0))*Q2094+INDEX('BCA Inputs'!$BJ$14:$BJ$54,MATCH(I2094,'BCA Inputs'!$AW$14:$AW$54,0))*F2094+INDEX('BCA Inputs'!$BK$14:$BK$54,MATCH(I2094,'BCA Inputs'!$AW$14:$AW$54,0))*G2094,"")),"")</f>
        <v/>
      </c>
      <c r="AA2094" s="237" t="str">
        <f t="shared" si="325"/>
        <v/>
      </c>
      <c r="AC2094" s="238" t="str">
        <f>IFERROR((K2094+R2094)+IF($B$3="NYSEG",INDEX('BCA Inputs'!$AI$14:$AI$54,MATCH(I2094,'BCA Inputs'!$M$14:$M$54,0))*P2094+INDEX('BCA Inputs'!$AJ$14:$AJ$54,MATCH(I2094,'BCA Inputs'!$M$14:$M$54,0))*Q2094,IF($B$3="RG&amp;E",INDEX('BCA Inputs'!$BR$14:$BR$54,MATCH(I2094,'BCA Inputs'!$AW$14:$AW$54,0))*P2094+INDEX('BCA Inputs'!$BS$14:$BS$54,MATCH(I2094,'BCA Inputs'!$AW$14:$AW$54,0))*Q2094,"")),"")</f>
        <v/>
      </c>
      <c r="AD2094" s="181" t="str">
        <f>IFERROR(IF($B$3="NYSEG",INDEX('BCA Inputs'!$AD$14:$AD$54,MATCH(I2094,'BCA Inputs'!$M$14:$M$54,0))*P2094+INDEX('BCA Inputs'!$AE$14:$AE$54,MATCH(I2094,'BCA Inputs'!$M$14:$M$54,0))*O2094+INDEX('BCA Inputs'!$AF$14:$AF$54,MATCH(I2094,'BCA Inputs'!$M$14:$M$54,0))*Q2094+INDEX('BCA Inputs'!$AG$14:$AG$54,MATCH(I2094,'BCA Inputs'!$M$14:$M$54,0))*F2094+INDEX('BCA Inputs'!$AH$14:$AH$54,MATCH(I2094,'BCA Inputs'!$M$14:$M$54,0))*G2094,IF($B$3="RG&amp;E",INDEX('BCA Inputs'!$BM$14:$BM$54,MATCH(I2094,'BCA Inputs'!$AW$14:$AW$54,0))*P2094+INDEX('BCA Inputs'!$BN$14:$BN$54,MATCH(I2094,'BCA Inputs'!$AW$14:$AW$54,0))*O2094+INDEX('BCA Inputs'!$BO$14:$BO$54,MATCH(I2094,'BCA Inputs'!$AW$14:$AW$54,0))*Q2094+INDEX('BCA Inputs'!$BP$14:$BP$54,MATCH(I2094,'BCA Inputs'!$AW$14:$AW$54,0))*F2094+INDEX('BCA Inputs'!$BQ$14:$BQ$54,MATCH(I2094,'BCA Inputs'!$AW$14:$AW$54,0))*G2094,"")),"")</f>
        <v/>
      </c>
      <c r="AE2094" s="237" t="str">
        <f t="shared" si="326"/>
        <v/>
      </c>
      <c r="AF2094" s="198">
        <f t="shared" si="328"/>
        <v>0</v>
      </c>
      <c r="AG2094" s="239">
        <f t="shared" si="329"/>
        <v>0</v>
      </c>
    </row>
    <row r="2095" spans="1:33">
      <c r="A2095" s="228"/>
      <c r="B2095" s="176"/>
      <c r="C2095" s="229"/>
      <c r="D2095" s="230"/>
      <c r="E2095" s="230"/>
      <c r="F2095" s="230"/>
      <c r="G2095" s="230"/>
      <c r="H2095" s="231"/>
      <c r="I2095" s="231"/>
      <c r="J2095" s="232"/>
      <c r="K2095" s="232"/>
      <c r="L2095" s="232"/>
      <c r="M2095" s="181">
        <f t="shared" si="327"/>
        <v>0</v>
      </c>
      <c r="N2095" s="181">
        <f>IF(H2095="",0,H2095*I2095*'Avoided Water Savings Cost'!$C$16)</f>
        <v>0</v>
      </c>
      <c r="O2095" s="545">
        <f>IF(C2095="",0,IF($B$3="NYSEG",C2095/(1-'Avoided Electric Costs 2020'!$W$21),IF($B$3="RG&amp;E",C2095/(1-'Avoided Electric Costs 2020'!$X$21),"")))</f>
        <v>0</v>
      </c>
      <c r="P2095" s="546">
        <f>IF(D2095="",0,IF($B$3="NYSEG",D2095/(1-'Avoided Electric Costs 2020'!$W$21),IF($B$3="RG&amp;E",D2095/(1-'Avoided Electric Costs 2020'!$X$21),"")))</f>
        <v>0</v>
      </c>
      <c r="Q2095" s="546">
        <f>IF(E2095="",0,IF($B$3="NYSEG",E2095/(1-'Avoided Natural Gas Costs 2020'!$J$34),IF($B$3="RG&amp;E",E2095/(1-'Avoided Natural Gas Costs 2020'!$K$34),"")))</f>
        <v>0</v>
      </c>
      <c r="R2095" s="233" t="str">
        <f>IFERROR(IF(P2095*'BCA Inputs'!$C$1+Q2095*'BCA Inputs'!$C$2+F2095*'BCA Inputs'!$C$2+G2095*'BCA Inputs'!$C$2=0,"",P2095*'BCA Inputs'!$C$1+Q2095*'BCA Inputs'!$C$2+F2095*'BCA Inputs'!$C$2+G2095*'BCA Inputs'!$C$2),"")</f>
        <v/>
      </c>
      <c r="S2095" s="181" t="str">
        <f t="shared" si="320"/>
        <v/>
      </c>
      <c r="T2095" s="181" t="str">
        <f>IFERROR(IF($B$3="NYSEG",(INDEX('BCA Inputs'!$N$14:$N$54,MATCH(I2095,'BCA Inputs'!$M$14:$M$54,0))*P2095+INDEX('BCA Inputs'!$O$14:$O$54,MATCH(I2095,'BCA Inputs'!$M$14:$M$54,0))*O2095+INDEX('BCA Inputs'!P:P,MATCH(I2095,'BCA Inputs'!M:M,0))*Q2095+INDEX('BCA Inputs'!Q:Q,MATCH(I2095,'BCA Inputs'!M:M,0))*F2095+INDEX('BCA Inputs'!R:R,MATCH(I2095,'BCA Inputs'!M:M,0))*G2095)+L2095+N2095,IF($B$3="RG&amp;E",(INDEX('BCA Inputs'!$AX$14:$AX$54,MATCH(I2095,'BCA Inputs'!$AW$14:$AW$54,0))*P2095+INDEX('BCA Inputs'!$AY$14:$AY$54,MATCH(I2095,'BCA Inputs'!$AW$14:$AW$54,0))*O2095+INDEX('BCA Inputs'!$AZ$14:$AZ$54,MATCH(I2095,'BCA Inputs'!$AW$14:$AW$54,0))*Q2095+INDEX('BCA Inputs'!$BA$14:$BA$54,MATCH(I2095,'BCA Inputs'!$AW$14:$AW$54,0))*F2095+INDEX('BCA Inputs'!$BB$14:$BB$54,MATCH(I2095,'BCA Inputs'!$AW$14:$AW$54,0))*G2095)+L2095+N2095,"")),"")</f>
        <v/>
      </c>
      <c r="U2095" s="234" t="str">
        <f t="shared" si="321"/>
        <v/>
      </c>
      <c r="V2095" s="234" t="str">
        <f t="shared" si="322"/>
        <v/>
      </c>
      <c r="W2095" s="234" t="str">
        <f t="shared" si="323"/>
        <v/>
      </c>
      <c r="Y2095" s="235" t="str">
        <f t="shared" si="324"/>
        <v/>
      </c>
      <c r="Z2095" s="236" t="str">
        <f>IFERROR(IF($B$3="NYSEG",INDEX('BCA Inputs'!$X$14:$X$54,MATCH(I2095,'BCA Inputs'!$M$14:$M$54,0))*P2095+INDEX('BCA Inputs'!$Y$14:$Y$54,MATCH(I2095,'BCA Inputs'!$M$14:$M$54,0))*O2095+INDEX('BCA Inputs'!$Z$14:$Z$54,MATCH(I2095,'BCA Inputs'!$M$14:$M$54,0))*Q2095+INDEX('BCA Inputs'!$AA$14:$AA$54,MATCH(I2095,'BCA Inputs'!$M$14:$M$54,0))*F2095+INDEX('BCA Inputs'!$AB$14:$AB$54,MATCH(I2095,'BCA Inputs'!$M$14:$M$54,0))*G2095,IF($B$3="RG&amp;E",INDEX('BCA Inputs'!$BG$14:$BG$54,MATCH(I2095,'BCA Inputs'!$AW$14:$AW$54,0))*P2095+INDEX('BCA Inputs'!$BH$14:$BH$54,MATCH(I2095,'BCA Inputs'!$AW$14:$AW$54,0))*O2095+INDEX('BCA Inputs'!$BI$14:$BI$54,MATCH(I2095,'BCA Inputs'!$AW$14:$AW$54,0))*Q2095+INDEX('BCA Inputs'!$BJ$14:$BJ$54,MATCH(I2095,'BCA Inputs'!$AW$14:$AW$54,0))*F2095+INDEX('BCA Inputs'!$BK$14:$BK$54,MATCH(I2095,'BCA Inputs'!$AW$14:$AW$54,0))*G2095,"")),"")</f>
        <v/>
      </c>
      <c r="AA2095" s="237" t="str">
        <f t="shared" si="325"/>
        <v/>
      </c>
      <c r="AC2095" s="238" t="str">
        <f>IFERROR((K2095+R2095)+IF($B$3="NYSEG",INDEX('BCA Inputs'!$AI$14:$AI$54,MATCH(I2095,'BCA Inputs'!$M$14:$M$54,0))*P2095+INDEX('BCA Inputs'!$AJ$14:$AJ$54,MATCH(I2095,'BCA Inputs'!$M$14:$M$54,0))*Q2095,IF($B$3="RG&amp;E",INDEX('BCA Inputs'!$BR$14:$BR$54,MATCH(I2095,'BCA Inputs'!$AW$14:$AW$54,0))*P2095+INDEX('BCA Inputs'!$BS$14:$BS$54,MATCH(I2095,'BCA Inputs'!$AW$14:$AW$54,0))*Q2095,"")),"")</f>
        <v/>
      </c>
      <c r="AD2095" s="181" t="str">
        <f>IFERROR(IF($B$3="NYSEG",INDEX('BCA Inputs'!$AD$14:$AD$54,MATCH(I2095,'BCA Inputs'!$M$14:$M$54,0))*P2095+INDEX('BCA Inputs'!$AE$14:$AE$54,MATCH(I2095,'BCA Inputs'!$M$14:$M$54,0))*O2095+INDEX('BCA Inputs'!$AF$14:$AF$54,MATCH(I2095,'BCA Inputs'!$M$14:$M$54,0))*Q2095+INDEX('BCA Inputs'!$AG$14:$AG$54,MATCH(I2095,'BCA Inputs'!$M$14:$M$54,0))*F2095+INDEX('BCA Inputs'!$AH$14:$AH$54,MATCH(I2095,'BCA Inputs'!$M$14:$M$54,0))*G2095,IF($B$3="RG&amp;E",INDEX('BCA Inputs'!$BM$14:$BM$54,MATCH(I2095,'BCA Inputs'!$AW$14:$AW$54,0))*P2095+INDEX('BCA Inputs'!$BN$14:$BN$54,MATCH(I2095,'BCA Inputs'!$AW$14:$AW$54,0))*O2095+INDEX('BCA Inputs'!$BO$14:$BO$54,MATCH(I2095,'BCA Inputs'!$AW$14:$AW$54,0))*Q2095+INDEX('BCA Inputs'!$BP$14:$BP$54,MATCH(I2095,'BCA Inputs'!$AW$14:$AW$54,0))*F2095+INDEX('BCA Inputs'!$BQ$14:$BQ$54,MATCH(I2095,'BCA Inputs'!$AW$14:$AW$54,0))*G2095,"")),"")</f>
        <v/>
      </c>
      <c r="AE2095" s="237" t="str">
        <f t="shared" si="326"/>
        <v/>
      </c>
      <c r="AF2095" s="198">
        <f t="shared" si="328"/>
        <v>0</v>
      </c>
      <c r="AG2095" s="239">
        <f t="shared" si="329"/>
        <v>0</v>
      </c>
    </row>
    <row r="2096" spans="1:33">
      <c r="A2096" s="228"/>
      <c r="B2096" s="176"/>
      <c r="C2096" s="229"/>
      <c r="D2096" s="230"/>
      <c r="E2096" s="230"/>
      <c r="F2096" s="230"/>
      <c r="G2096" s="230"/>
      <c r="H2096" s="231"/>
      <c r="I2096" s="231"/>
      <c r="J2096" s="232"/>
      <c r="K2096" s="232"/>
      <c r="L2096" s="232"/>
      <c r="M2096" s="181">
        <f t="shared" si="327"/>
        <v>0</v>
      </c>
      <c r="N2096" s="181">
        <f>IF(H2096="",0,H2096*I2096*'Avoided Water Savings Cost'!$C$16)</f>
        <v>0</v>
      </c>
      <c r="O2096" s="545">
        <f>IF(C2096="",0,IF($B$3="NYSEG",C2096/(1-'Avoided Electric Costs 2020'!$W$21),IF($B$3="RG&amp;E",C2096/(1-'Avoided Electric Costs 2020'!$X$21),"")))</f>
        <v>0</v>
      </c>
      <c r="P2096" s="546">
        <f>IF(D2096="",0,IF($B$3="NYSEG",D2096/(1-'Avoided Electric Costs 2020'!$W$21),IF($B$3="RG&amp;E",D2096/(1-'Avoided Electric Costs 2020'!$X$21),"")))</f>
        <v>0</v>
      </c>
      <c r="Q2096" s="546">
        <f>IF(E2096="",0,IF($B$3="NYSEG",E2096/(1-'Avoided Natural Gas Costs 2020'!$J$34),IF($B$3="RG&amp;E",E2096/(1-'Avoided Natural Gas Costs 2020'!$K$34),"")))</f>
        <v>0</v>
      </c>
      <c r="R2096" s="233" t="str">
        <f>IFERROR(IF(P2096*'BCA Inputs'!$C$1+Q2096*'BCA Inputs'!$C$2+F2096*'BCA Inputs'!$C$2+G2096*'BCA Inputs'!$C$2=0,"",P2096*'BCA Inputs'!$C$1+Q2096*'BCA Inputs'!$C$2+F2096*'BCA Inputs'!$C$2+G2096*'BCA Inputs'!$C$2),"")</f>
        <v/>
      </c>
      <c r="S2096" s="181" t="str">
        <f t="shared" si="320"/>
        <v/>
      </c>
      <c r="T2096" s="181" t="str">
        <f>IFERROR(IF($B$3="NYSEG",(INDEX('BCA Inputs'!$N$14:$N$54,MATCH(I2096,'BCA Inputs'!$M$14:$M$54,0))*P2096+INDEX('BCA Inputs'!$O$14:$O$54,MATCH(I2096,'BCA Inputs'!$M$14:$M$54,0))*O2096+INDEX('BCA Inputs'!P:P,MATCH(I2096,'BCA Inputs'!M:M,0))*Q2096+INDEX('BCA Inputs'!Q:Q,MATCH(I2096,'BCA Inputs'!M:M,0))*F2096+INDEX('BCA Inputs'!R:R,MATCH(I2096,'BCA Inputs'!M:M,0))*G2096)+L2096+N2096,IF($B$3="RG&amp;E",(INDEX('BCA Inputs'!$AX$14:$AX$54,MATCH(I2096,'BCA Inputs'!$AW$14:$AW$54,0))*P2096+INDEX('BCA Inputs'!$AY$14:$AY$54,MATCH(I2096,'BCA Inputs'!$AW$14:$AW$54,0))*O2096+INDEX('BCA Inputs'!$AZ$14:$AZ$54,MATCH(I2096,'BCA Inputs'!$AW$14:$AW$54,0))*Q2096+INDEX('BCA Inputs'!$BA$14:$BA$54,MATCH(I2096,'BCA Inputs'!$AW$14:$AW$54,0))*F2096+INDEX('BCA Inputs'!$BB$14:$BB$54,MATCH(I2096,'BCA Inputs'!$AW$14:$AW$54,0))*G2096)+L2096+N2096,"")),"")</f>
        <v/>
      </c>
      <c r="U2096" s="234" t="str">
        <f t="shared" si="321"/>
        <v/>
      </c>
      <c r="V2096" s="234" t="str">
        <f t="shared" si="322"/>
        <v/>
      </c>
      <c r="W2096" s="234" t="str">
        <f t="shared" si="323"/>
        <v/>
      </c>
      <c r="Y2096" s="235" t="str">
        <f t="shared" si="324"/>
        <v/>
      </c>
      <c r="Z2096" s="236" t="str">
        <f>IFERROR(IF($B$3="NYSEG",INDEX('BCA Inputs'!$X$14:$X$54,MATCH(I2096,'BCA Inputs'!$M$14:$M$54,0))*P2096+INDEX('BCA Inputs'!$Y$14:$Y$54,MATCH(I2096,'BCA Inputs'!$M$14:$M$54,0))*O2096+INDEX('BCA Inputs'!$Z$14:$Z$54,MATCH(I2096,'BCA Inputs'!$M$14:$M$54,0))*Q2096+INDEX('BCA Inputs'!$AA$14:$AA$54,MATCH(I2096,'BCA Inputs'!$M$14:$M$54,0))*F2096+INDEX('BCA Inputs'!$AB$14:$AB$54,MATCH(I2096,'BCA Inputs'!$M$14:$M$54,0))*G2096,IF($B$3="RG&amp;E",INDEX('BCA Inputs'!$BG$14:$BG$54,MATCH(I2096,'BCA Inputs'!$AW$14:$AW$54,0))*P2096+INDEX('BCA Inputs'!$BH$14:$BH$54,MATCH(I2096,'BCA Inputs'!$AW$14:$AW$54,0))*O2096+INDEX('BCA Inputs'!$BI$14:$BI$54,MATCH(I2096,'BCA Inputs'!$AW$14:$AW$54,0))*Q2096+INDEX('BCA Inputs'!$BJ$14:$BJ$54,MATCH(I2096,'BCA Inputs'!$AW$14:$AW$54,0))*F2096+INDEX('BCA Inputs'!$BK$14:$BK$54,MATCH(I2096,'BCA Inputs'!$AW$14:$AW$54,0))*G2096,"")),"")</f>
        <v/>
      </c>
      <c r="AA2096" s="237" t="str">
        <f t="shared" si="325"/>
        <v/>
      </c>
      <c r="AC2096" s="238" t="str">
        <f>IFERROR((K2096+R2096)+IF($B$3="NYSEG",INDEX('BCA Inputs'!$AI$14:$AI$54,MATCH(I2096,'BCA Inputs'!$M$14:$M$54,0))*P2096+INDEX('BCA Inputs'!$AJ$14:$AJ$54,MATCH(I2096,'BCA Inputs'!$M$14:$M$54,0))*Q2096,IF($B$3="RG&amp;E",INDEX('BCA Inputs'!$BR$14:$BR$54,MATCH(I2096,'BCA Inputs'!$AW$14:$AW$54,0))*P2096+INDEX('BCA Inputs'!$BS$14:$BS$54,MATCH(I2096,'BCA Inputs'!$AW$14:$AW$54,0))*Q2096,"")),"")</f>
        <v/>
      </c>
      <c r="AD2096" s="181" t="str">
        <f>IFERROR(IF($B$3="NYSEG",INDEX('BCA Inputs'!$AD$14:$AD$54,MATCH(I2096,'BCA Inputs'!$M$14:$M$54,0))*P2096+INDEX('BCA Inputs'!$AE$14:$AE$54,MATCH(I2096,'BCA Inputs'!$M$14:$M$54,0))*O2096+INDEX('BCA Inputs'!$AF$14:$AF$54,MATCH(I2096,'BCA Inputs'!$M$14:$M$54,0))*Q2096+INDEX('BCA Inputs'!$AG$14:$AG$54,MATCH(I2096,'BCA Inputs'!$M$14:$M$54,0))*F2096+INDEX('BCA Inputs'!$AH$14:$AH$54,MATCH(I2096,'BCA Inputs'!$M$14:$M$54,0))*G2096,IF($B$3="RG&amp;E",INDEX('BCA Inputs'!$BM$14:$BM$54,MATCH(I2096,'BCA Inputs'!$AW$14:$AW$54,0))*P2096+INDEX('BCA Inputs'!$BN$14:$BN$54,MATCH(I2096,'BCA Inputs'!$AW$14:$AW$54,0))*O2096+INDEX('BCA Inputs'!$BO$14:$BO$54,MATCH(I2096,'BCA Inputs'!$AW$14:$AW$54,0))*Q2096+INDEX('BCA Inputs'!$BP$14:$BP$54,MATCH(I2096,'BCA Inputs'!$AW$14:$AW$54,0))*F2096+INDEX('BCA Inputs'!$BQ$14:$BQ$54,MATCH(I2096,'BCA Inputs'!$AW$14:$AW$54,0))*G2096,"")),"")</f>
        <v/>
      </c>
      <c r="AE2096" s="237" t="str">
        <f t="shared" si="326"/>
        <v/>
      </c>
      <c r="AF2096" s="198">
        <f t="shared" si="328"/>
        <v>0</v>
      </c>
      <c r="AG2096" s="239">
        <f t="shared" si="329"/>
        <v>0</v>
      </c>
    </row>
    <row r="2097" spans="1:33">
      <c r="A2097" s="228"/>
      <c r="B2097" s="176"/>
      <c r="C2097" s="229"/>
      <c r="D2097" s="230"/>
      <c r="E2097" s="230"/>
      <c r="F2097" s="230"/>
      <c r="G2097" s="230"/>
      <c r="H2097" s="231"/>
      <c r="I2097" s="231"/>
      <c r="J2097" s="232"/>
      <c r="K2097" s="232"/>
      <c r="L2097" s="232"/>
      <c r="M2097" s="181">
        <f t="shared" si="327"/>
        <v>0</v>
      </c>
      <c r="N2097" s="181">
        <f>IF(H2097="",0,H2097*I2097*'Avoided Water Savings Cost'!$C$16)</f>
        <v>0</v>
      </c>
      <c r="O2097" s="545">
        <f>IF(C2097="",0,IF($B$3="NYSEG",C2097/(1-'Avoided Electric Costs 2020'!$W$21),IF($B$3="RG&amp;E",C2097/(1-'Avoided Electric Costs 2020'!$X$21),"")))</f>
        <v>0</v>
      </c>
      <c r="P2097" s="546">
        <f>IF(D2097="",0,IF($B$3="NYSEG",D2097/(1-'Avoided Electric Costs 2020'!$W$21),IF($B$3="RG&amp;E",D2097/(1-'Avoided Electric Costs 2020'!$X$21),"")))</f>
        <v>0</v>
      </c>
      <c r="Q2097" s="546">
        <f>IF(E2097="",0,IF($B$3="NYSEG",E2097/(1-'Avoided Natural Gas Costs 2020'!$J$34),IF($B$3="RG&amp;E",E2097/(1-'Avoided Natural Gas Costs 2020'!$K$34),"")))</f>
        <v>0</v>
      </c>
      <c r="R2097" s="233" t="str">
        <f>IFERROR(IF(P2097*'BCA Inputs'!$C$1+Q2097*'BCA Inputs'!$C$2+F2097*'BCA Inputs'!$C$2+G2097*'BCA Inputs'!$C$2=0,"",P2097*'BCA Inputs'!$C$1+Q2097*'BCA Inputs'!$C$2+F2097*'BCA Inputs'!$C$2+G2097*'BCA Inputs'!$C$2),"")</f>
        <v/>
      </c>
      <c r="S2097" s="181" t="str">
        <f t="shared" si="320"/>
        <v/>
      </c>
      <c r="T2097" s="181" t="str">
        <f>IFERROR(IF($B$3="NYSEG",(INDEX('BCA Inputs'!$N$14:$N$54,MATCH(I2097,'BCA Inputs'!$M$14:$M$54,0))*P2097+INDEX('BCA Inputs'!$O$14:$O$54,MATCH(I2097,'BCA Inputs'!$M$14:$M$54,0))*O2097+INDEX('BCA Inputs'!P:P,MATCH(I2097,'BCA Inputs'!M:M,0))*Q2097+INDEX('BCA Inputs'!Q:Q,MATCH(I2097,'BCA Inputs'!M:M,0))*F2097+INDEX('BCA Inputs'!R:R,MATCH(I2097,'BCA Inputs'!M:M,0))*G2097)+L2097+N2097,IF($B$3="RG&amp;E",(INDEX('BCA Inputs'!$AX$14:$AX$54,MATCH(I2097,'BCA Inputs'!$AW$14:$AW$54,0))*P2097+INDEX('BCA Inputs'!$AY$14:$AY$54,MATCH(I2097,'BCA Inputs'!$AW$14:$AW$54,0))*O2097+INDEX('BCA Inputs'!$AZ$14:$AZ$54,MATCH(I2097,'BCA Inputs'!$AW$14:$AW$54,0))*Q2097+INDEX('BCA Inputs'!$BA$14:$BA$54,MATCH(I2097,'BCA Inputs'!$AW$14:$AW$54,0))*F2097+INDEX('BCA Inputs'!$BB$14:$BB$54,MATCH(I2097,'BCA Inputs'!$AW$14:$AW$54,0))*G2097)+L2097+N2097,"")),"")</f>
        <v/>
      </c>
      <c r="U2097" s="234" t="str">
        <f t="shared" si="321"/>
        <v/>
      </c>
      <c r="V2097" s="234" t="str">
        <f t="shared" si="322"/>
        <v/>
      </c>
      <c r="W2097" s="234" t="str">
        <f t="shared" si="323"/>
        <v/>
      </c>
      <c r="Y2097" s="235" t="str">
        <f t="shared" si="324"/>
        <v/>
      </c>
      <c r="Z2097" s="236" t="str">
        <f>IFERROR(IF($B$3="NYSEG",INDEX('BCA Inputs'!$X$14:$X$54,MATCH(I2097,'BCA Inputs'!$M$14:$M$54,0))*P2097+INDEX('BCA Inputs'!$Y$14:$Y$54,MATCH(I2097,'BCA Inputs'!$M$14:$M$54,0))*O2097+INDEX('BCA Inputs'!$Z$14:$Z$54,MATCH(I2097,'BCA Inputs'!$M$14:$M$54,0))*Q2097+INDEX('BCA Inputs'!$AA$14:$AA$54,MATCH(I2097,'BCA Inputs'!$M$14:$M$54,0))*F2097+INDEX('BCA Inputs'!$AB$14:$AB$54,MATCH(I2097,'BCA Inputs'!$M$14:$M$54,0))*G2097,IF($B$3="RG&amp;E",INDEX('BCA Inputs'!$BG$14:$BG$54,MATCH(I2097,'BCA Inputs'!$AW$14:$AW$54,0))*P2097+INDEX('BCA Inputs'!$BH$14:$BH$54,MATCH(I2097,'BCA Inputs'!$AW$14:$AW$54,0))*O2097+INDEX('BCA Inputs'!$BI$14:$BI$54,MATCH(I2097,'BCA Inputs'!$AW$14:$AW$54,0))*Q2097+INDEX('BCA Inputs'!$BJ$14:$BJ$54,MATCH(I2097,'BCA Inputs'!$AW$14:$AW$54,0))*F2097+INDEX('BCA Inputs'!$BK$14:$BK$54,MATCH(I2097,'BCA Inputs'!$AW$14:$AW$54,0))*G2097,"")),"")</f>
        <v/>
      </c>
      <c r="AA2097" s="237" t="str">
        <f t="shared" si="325"/>
        <v/>
      </c>
      <c r="AC2097" s="238" t="str">
        <f>IFERROR((K2097+R2097)+IF($B$3="NYSEG",INDEX('BCA Inputs'!$AI$14:$AI$54,MATCH(I2097,'BCA Inputs'!$M$14:$M$54,0))*P2097+INDEX('BCA Inputs'!$AJ$14:$AJ$54,MATCH(I2097,'BCA Inputs'!$M$14:$M$54,0))*Q2097,IF($B$3="RG&amp;E",INDEX('BCA Inputs'!$BR$14:$BR$54,MATCH(I2097,'BCA Inputs'!$AW$14:$AW$54,0))*P2097+INDEX('BCA Inputs'!$BS$14:$BS$54,MATCH(I2097,'BCA Inputs'!$AW$14:$AW$54,0))*Q2097,"")),"")</f>
        <v/>
      </c>
      <c r="AD2097" s="181" t="str">
        <f>IFERROR(IF($B$3="NYSEG",INDEX('BCA Inputs'!$AD$14:$AD$54,MATCH(I2097,'BCA Inputs'!$M$14:$M$54,0))*P2097+INDEX('BCA Inputs'!$AE$14:$AE$54,MATCH(I2097,'BCA Inputs'!$M$14:$M$54,0))*O2097+INDEX('BCA Inputs'!$AF$14:$AF$54,MATCH(I2097,'BCA Inputs'!$M$14:$M$54,0))*Q2097+INDEX('BCA Inputs'!$AG$14:$AG$54,MATCH(I2097,'BCA Inputs'!$M$14:$M$54,0))*F2097+INDEX('BCA Inputs'!$AH$14:$AH$54,MATCH(I2097,'BCA Inputs'!$M$14:$M$54,0))*G2097,IF($B$3="RG&amp;E",INDEX('BCA Inputs'!$BM$14:$BM$54,MATCH(I2097,'BCA Inputs'!$AW$14:$AW$54,0))*P2097+INDEX('BCA Inputs'!$BN$14:$BN$54,MATCH(I2097,'BCA Inputs'!$AW$14:$AW$54,0))*O2097+INDEX('BCA Inputs'!$BO$14:$BO$54,MATCH(I2097,'BCA Inputs'!$AW$14:$AW$54,0))*Q2097+INDEX('BCA Inputs'!$BP$14:$BP$54,MATCH(I2097,'BCA Inputs'!$AW$14:$AW$54,0))*F2097+INDEX('BCA Inputs'!$BQ$14:$BQ$54,MATCH(I2097,'BCA Inputs'!$AW$14:$AW$54,0))*G2097,"")),"")</f>
        <v/>
      </c>
      <c r="AE2097" s="237" t="str">
        <f t="shared" si="326"/>
        <v/>
      </c>
      <c r="AF2097" s="198">
        <f t="shared" si="328"/>
        <v>0</v>
      </c>
      <c r="AG2097" s="239">
        <f t="shared" si="329"/>
        <v>0</v>
      </c>
    </row>
    <row r="2098" spans="1:33">
      <c r="A2098" s="228"/>
      <c r="B2098" s="176"/>
      <c r="C2098" s="229"/>
      <c r="D2098" s="230"/>
      <c r="E2098" s="230"/>
      <c r="F2098" s="230"/>
      <c r="G2098" s="230"/>
      <c r="H2098" s="231"/>
      <c r="I2098" s="231"/>
      <c r="J2098" s="232"/>
      <c r="K2098" s="232"/>
      <c r="L2098" s="232"/>
      <c r="M2098" s="181">
        <f t="shared" si="327"/>
        <v>0</v>
      </c>
      <c r="N2098" s="181">
        <f>IF(H2098="",0,H2098*I2098*'Avoided Water Savings Cost'!$C$16)</f>
        <v>0</v>
      </c>
      <c r="O2098" s="545">
        <f>IF(C2098="",0,IF($B$3="NYSEG",C2098/(1-'Avoided Electric Costs 2020'!$W$21),IF($B$3="RG&amp;E",C2098/(1-'Avoided Electric Costs 2020'!$X$21),"")))</f>
        <v>0</v>
      </c>
      <c r="P2098" s="546">
        <f>IF(D2098="",0,IF($B$3="NYSEG",D2098/(1-'Avoided Electric Costs 2020'!$W$21),IF($B$3="RG&amp;E",D2098/(1-'Avoided Electric Costs 2020'!$X$21),"")))</f>
        <v>0</v>
      </c>
      <c r="Q2098" s="546">
        <f>IF(E2098="",0,IF($B$3="NYSEG",E2098/(1-'Avoided Natural Gas Costs 2020'!$J$34),IF($B$3="RG&amp;E",E2098/(1-'Avoided Natural Gas Costs 2020'!$K$34),"")))</f>
        <v>0</v>
      </c>
      <c r="R2098" s="233" t="str">
        <f>IFERROR(IF(P2098*'BCA Inputs'!$C$1+Q2098*'BCA Inputs'!$C$2+F2098*'BCA Inputs'!$C$2+G2098*'BCA Inputs'!$C$2=0,"",P2098*'BCA Inputs'!$C$1+Q2098*'BCA Inputs'!$C$2+F2098*'BCA Inputs'!$C$2+G2098*'BCA Inputs'!$C$2),"")</f>
        <v/>
      </c>
      <c r="S2098" s="181" t="str">
        <f t="shared" si="320"/>
        <v/>
      </c>
      <c r="T2098" s="181" t="str">
        <f>IFERROR(IF($B$3="NYSEG",(INDEX('BCA Inputs'!$N$14:$N$54,MATCH(I2098,'BCA Inputs'!$M$14:$M$54,0))*P2098+INDEX('BCA Inputs'!$O$14:$O$54,MATCH(I2098,'BCA Inputs'!$M$14:$M$54,0))*O2098+INDEX('BCA Inputs'!P:P,MATCH(I2098,'BCA Inputs'!M:M,0))*Q2098+INDEX('BCA Inputs'!Q:Q,MATCH(I2098,'BCA Inputs'!M:M,0))*F2098+INDEX('BCA Inputs'!R:R,MATCH(I2098,'BCA Inputs'!M:M,0))*G2098)+L2098+N2098,IF($B$3="RG&amp;E",(INDEX('BCA Inputs'!$AX$14:$AX$54,MATCH(I2098,'BCA Inputs'!$AW$14:$AW$54,0))*P2098+INDEX('BCA Inputs'!$AY$14:$AY$54,MATCH(I2098,'BCA Inputs'!$AW$14:$AW$54,0))*O2098+INDEX('BCA Inputs'!$AZ$14:$AZ$54,MATCH(I2098,'BCA Inputs'!$AW$14:$AW$54,0))*Q2098+INDEX('BCA Inputs'!$BA$14:$BA$54,MATCH(I2098,'BCA Inputs'!$AW$14:$AW$54,0))*F2098+INDEX('BCA Inputs'!$BB$14:$BB$54,MATCH(I2098,'BCA Inputs'!$AW$14:$AW$54,0))*G2098)+L2098+N2098,"")),"")</f>
        <v/>
      </c>
      <c r="U2098" s="234" t="str">
        <f t="shared" si="321"/>
        <v/>
      </c>
      <c r="V2098" s="234" t="str">
        <f t="shared" si="322"/>
        <v/>
      </c>
      <c r="W2098" s="234" t="str">
        <f t="shared" si="323"/>
        <v/>
      </c>
      <c r="Y2098" s="235" t="str">
        <f t="shared" si="324"/>
        <v/>
      </c>
      <c r="Z2098" s="236" t="str">
        <f>IFERROR(IF($B$3="NYSEG",INDEX('BCA Inputs'!$X$14:$X$54,MATCH(I2098,'BCA Inputs'!$M$14:$M$54,0))*P2098+INDEX('BCA Inputs'!$Y$14:$Y$54,MATCH(I2098,'BCA Inputs'!$M$14:$M$54,0))*O2098+INDEX('BCA Inputs'!$Z$14:$Z$54,MATCH(I2098,'BCA Inputs'!$M$14:$M$54,0))*Q2098+INDEX('BCA Inputs'!$AA$14:$AA$54,MATCH(I2098,'BCA Inputs'!$M$14:$M$54,0))*F2098+INDEX('BCA Inputs'!$AB$14:$AB$54,MATCH(I2098,'BCA Inputs'!$M$14:$M$54,0))*G2098,IF($B$3="RG&amp;E",INDEX('BCA Inputs'!$BG$14:$BG$54,MATCH(I2098,'BCA Inputs'!$AW$14:$AW$54,0))*P2098+INDEX('BCA Inputs'!$BH$14:$BH$54,MATCH(I2098,'BCA Inputs'!$AW$14:$AW$54,0))*O2098+INDEX('BCA Inputs'!$BI$14:$BI$54,MATCH(I2098,'BCA Inputs'!$AW$14:$AW$54,0))*Q2098+INDEX('BCA Inputs'!$BJ$14:$BJ$54,MATCH(I2098,'BCA Inputs'!$AW$14:$AW$54,0))*F2098+INDEX('BCA Inputs'!$BK$14:$BK$54,MATCH(I2098,'BCA Inputs'!$AW$14:$AW$54,0))*G2098,"")),"")</f>
        <v/>
      </c>
      <c r="AA2098" s="237" t="str">
        <f t="shared" si="325"/>
        <v/>
      </c>
      <c r="AC2098" s="238" t="str">
        <f>IFERROR((K2098+R2098)+IF($B$3="NYSEG",INDEX('BCA Inputs'!$AI$14:$AI$54,MATCH(I2098,'BCA Inputs'!$M$14:$M$54,0))*P2098+INDEX('BCA Inputs'!$AJ$14:$AJ$54,MATCH(I2098,'BCA Inputs'!$M$14:$M$54,0))*Q2098,IF($B$3="RG&amp;E",INDEX('BCA Inputs'!$BR$14:$BR$54,MATCH(I2098,'BCA Inputs'!$AW$14:$AW$54,0))*P2098+INDEX('BCA Inputs'!$BS$14:$BS$54,MATCH(I2098,'BCA Inputs'!$AW$14:$AW$54,0))*Q2098,"")),"")</f>
        <v/>
      </c>
      <c r="AD2098" s="181" t="str">
        <f>IFERROR(IF($B$3="NYSEG",INDEX('BCA Inputs'!$AD$14:$AD$54,MATCH(I2098,'BCA Inputs'!$M$14:$M$54,0))*P2098+INDEX('BCA Inputs'!$AE$14:$AE$54,MATCH(I2098,'BCA Inputs'!$M$14:$M$54,0))*O2098+INDEX('BCA Inputs'!$AF$14:$AF$54,MATCH(I2098,'BCA Inputs'!$M$14:$M$54,0))*Q2098+INDEX('BCA Inputs'!$AG$14:$AG$54,MATCH(I2098,'BCA Inputs'!$M$14:$M$54,0))*F2098+INDEX('BCA Inputs'!$AH$14:$AH$54,MATCH(I2098,'BCA Inputs'!$M$14:$M$54,0))*G2098,IF($B$3="RG&amp;E",INDEX('BCA Inputs'!$BM$14:$BM$54,MATCH(I2098,'BCA Inputs'!$AW$14:$AW$54,0))*P2098+INDEX('BCA Inputs'!$BN$14:$BN$54,MATCH(I2098,'BCA Inputs'!$AW$14:$AW$54,0))*O2098+INDEX('BCA Inputs'!$BO$14:$BO$54,MATCH(I2098,'BCA Inputs'!$AW$14:$AW$54,0))*Q2098+INDEX('BCA Inputs'!$BP$14:$BP$54,MATCH(I2098,'BCA Inputs'!$AW$14:$AW$54,0))*F2098+INDEX('BCA Inputs'!$BQ$14:$BQ$54,MATCH(I2098,'BCA Inputs'!$AW$14:$AW$54,0))*G2098,"")),"")</f>
        <v/>
      </c>
      <c r="AE2098" s="237" t="str">
        <f t="shared" si="326"/>
        <v/>
      </c>
      <c r="AF2098" s="198">
        <f t="shared" si="328"/>
        <v>0</v>
      </c>
      <c r="AG2098" s="239">
        <f t="shared" si="329"/>
        <v>0</v>
      </c>
    </row>
    <row r="2099" spans="1:33">
      <c r="A2099" s="228"/>
      <c r="B2099" s="176"/>
      <c r="C2099" s="229"/>
      <c r="D2099" s="230"/>
      <c r="E2099" s="230"/>
      <c r="F2099" s="230"/>
      <c r="G2099" s="230"/>
      <c r="H2099" s="231"/>
      <c r="I2099" s="231"/>
      <c r="J2099" s="232"/>
      <c r="K2099" s="232"/>
      <c r="L2099" s="232"/>
      <c r="M2099" s="181">
        <f t="shared" si="327"/>
        <v>0</v>
      </c>
      <c r="N2099" s="181">
        <f>IF(H2099="",0,H2099*I2099*'Avoided Water Savings Cost'!$C$16)</f>
        <v>0</v>
      </c>
      <c r="O2099" s="545">
        <f>IF(C2099="",0,IF($B$3="NYSEG",C2099/(1-'Avoided Electric Costs 2020'!$W$21),IF($B$3="RG&amp;E",C2099/(1-'Avoided Electric Costs 2020'!$X$21),"")))</f>
        <v>0</v>
      </c>
      <c r="P2099" s="546">
        <f>IF(D2099="",0,IF($B$3="NYSEG",D2099/(1-'Avoided Electric Costs 2020'!$W$21),IF($B$3="RG&amp;E",D2099/(1-'Avoided Electric Costs 2020'!$X$21),"")))</f>
        <v>0</v>
      </c>
      <c r="Q2099" s="546">
        <f>IF(E2099="",0,IF($B$3="NYSEG",E2099/(1-'Avoided Natural Gas Costs 2020'!$J$34),IF($B$3="RG&amp;E",E2099/(1-'Avoided Natural Gas Costs 2020'!$K$34),"")))</f>
        <v>0</v>
      </c>
      <c r="R2099" s="233" t="str">
        <f>IFERROR(IF(P2099*'BCA Inputs'!$C$1+Q2099*'BCA Inputs'!$C$2+F2099*'BCA Inputs'!$C$2+G2099*'BCA Inputs'!$C$2=0,"",P2099*'BCA Inputs'!$C$1+Q2099*'BCA Inputs'!$C$2+F2099*'BCA Inputs'!$C$2+G2099*'BCA Inputs'!$C$2),"")</f>
        <v/>
      </c>
      <c r="S2099" s="181" t="str">
        <f t="shared" si="320"/>
        <v/>
      </c>
      <c r="T2099" s="181" t="str">
        <f>IFERROR(IF($B$3="NYSEG",(INDEX('BCA Inputs'!$N$14:$N$54,MATCH(I2099,'BCA Inputs'!$M$14:$M$54,0))*P2099+INDEX('BCA Inputs'!$O$14:$O$54,MATCH(I2099,'BCA Inputs'!$M$14:$M$54,0))*O2099+INDEX('BCA Inputs'!P:P,MATCH(I2099,'BCA Inputs'!M:M,0))*Q2099+INDEX('BCA Inputs'!Q:Q,MATCH(I2099,'BCA Inputs'!M:M,0))*F2099+INDEX('BCA Inputs'!R:R,MATCH(I2099,'BCA Inputs'!M:M,0))*G2099)+L2099+N2099,IF($B$3="RG&amp;E",(INDEX('BCA Inputs'!$AX$14:$AX$54,MATCH(I2099,'BCA Inputs'!$AW$14:$AW$54,0))*P2099+INDEX('BCA Inputs'!$AY$14:$AY$54,MATCH(I2099,'BCA Inputs'!$AW$14:$AW$54,0))*O2099+INDEX('BCA Inputs'!$AZ$14:$AZ$54,MATCH(I2099,'BCA Inputs'!$AW$14:$AW$54,0))*Q2099+INDEX('BCA Inputs'!$BA$14:$BA$54,MATCH(I2099,'BCA Inputs'!$AW$14:$AW$54,0))*F2099+INDEX('BCA Inputs'!$BB$14:$BB$54,MATCH(I2099,'BCA Inputs'!$AW$14:$AW$54,0))*G2099)+L2099+N2099,"")),"")</f>
        <v/>
      </c>
      <c r="U2099" s="234" t="str">
        <f t="shared" si="321"/>
        <v/>
      </c>
      <c r="V2099" s="234" t="str">
        <f t="shared" si="322"/>
        <v/>
      </c>
      <c r="W2099" s="234" t="str">
        <f t="shared" si="323"/>
        <v/>
      </c>
      <c r="Y2099" s="235" t="str">
        <f t="shared" si="324"/>
        <v/>
      </c>
      <c r="Z2099" s="236" t="str">
        <f>IFERROR(IF($B$3="NYSEG",INDEX('BCA Inputs'!$X$14:$X$54,MATCH(I2099,'BCA Inputs'!$M$14:$M$54,0))*P2099+INDEX('BCA Inputs'!$Y$14:$Y$54,MATCH(I2099,'BCA Inputs'!$M$14:$M$54,0))*O2099+INDEX('BCA Inputs'!$Z$14:$Z$54,MATCH(I2099,'BCA Inputs'!$M$14:$M$54,0))*Q2099+INDEX('BCA Inputs'!$AA$14:$AA$54,MATCH(I2099,'BCA Inputs'!$M$14:$M$54,0))*F2099+INDEX('BCA Inputs'!$AB$14:$AB$54,MATCH(I2099,'BCA Inputs'!$M$14:$M$54,0))*G2099,IF($B$3="RG&amp;E",INDEX('BCA Inputs'!$BG$14:$BG$54,MATCH(I2099,'BCA Inputs'!$AW$14:$AW$54,0))*P2099+INDEX('BCA Inputs'!$BH$14:$BH$54,MATCH(I2099,'BCA Inputs'!$AW$14:$AW$54,0))*O2099+INDEX('BCA Inputs'!$BI$14:$BI$54,MATCH(I2099,'BCA Inputs'!$AW$14:$AW$54,0))*Q2099+INDEX('BCA Inputs'!$BJ$14:$BJ$54,MATCH(I2099,'BCA Inputs'!$AW$14:$AW$54,0))*F2099+INDEX('BCA Inputs'!$BK$14:$BK$54,MATCH(I2099,'BCA Inputs'!$AW$14:$AW$54,0))*G2099,"")),"")</f>
        <v/>
      </c>
      <c r="AA2099" s="237" t="str">
        <f t="shared" si="325"/>
        <v/>
      </c>
      <c r="AC2099" s="238" t="str">
        <f>IFERROR((K2099+R2099)+IF($B$3="NYSEG",INDEX('BCA Inputs'!$AI$14:$AI$54,MATCH(I2099,'BCA Inputs'!$M$14:$M$54,0))*P2099+INDEX('BCA Inputs'!$AJ$14:$AJ$54,MATCH(I2099,'BCA Inputs'!$M$14:$M$54,0))*Q2099,IF($B$3="RG&amp;E",INDEX('BCA Inputs'!$BR$14:$BR$54,MATCH(I2099,'BCA Inputs'!$AW$14:$AW$54,0))*P2099+INDEX('BCA Inputs'!$BS$14:$BS$54,MATCH(I2099,'BCA Inputs'!$AW$14:$AW$54,0))*Q2099,"")),"")</f>
        <v/>
      </c>
      <c r="AD2099" s="181" t="str">
        <f>IFERROR(IF($B$3="NYSEG",INDEX('BCA Inputs'!$AD$14:$AD$54,MATCH(I2099,'BCA Inputs'!$M$14:$M$54,0))*P2099+INDEX('BCA Inputs'!$AE$14:$AE$54,MATCH(I2099,'BCA Inputs'!$M$14:$M$54,0))*O2099+INDEX('BCA Inputs'!$AF$14:$AF$54,MATCH(I2099,'BCA Inputs'!$M$14:$M$54,0))*Q2099+INDEX('BCA Inputs'!$AG$14:$AG$54,MATCH(I2099,'BCA Inputs'!$M$14:$M$54,0))*F2099+INDEX('BCA Inputs'!$AH$14:$AH$54,MATCH(I2099,'BCA Inputs'!$M$14:$M$54,0))*G2099,IF($B$3="RG&amp;E",INDEX('BCA Inputs'!$BM$14:$BM$54,MATCH(I2099,'BCA Inputs'!$AW$14:$AW$54,0))*P2099+INDEX('BCA Inputs'!$BN$14:$BN$54,MATCH(I2099,'BCA Inputs'!$AW$14:$AW$54,0))*O2099+INDEX('BCA Inputs'!$BO$14:$BO$54,MATCH(I2099,'BCA Inputs'!$AW$14:$AW$54,0))*Q2099+INDEX('BCA Inputs'!$BP$14:$BP$54,MATCH(I2099,'BCA Inputs'!$AW$14:$AW$54,0))*F2099+INDEX('BCA Inputs'!$BQ$14:$BQ$54,MATCH(I2099,'BCA Inputs'!$AW$14:$AW$54,0))*G2099,"")),"")</f>
        <v/>
      </c>
      <c r="AE2099" s="237" t="str">
        <f t="shared" si="326"/>
        <v/>
      </c>
      <c r="AF2099" s="198">
        <f t="shared" si="328"/>
        <v>0</v>
      </c>
      <c r="AG2099" s="239">
        <f t="shared" si="329"/>
        <v>0</v>
      </c>
    </row>
    <row r="2100" spans="1:33">
      <c r="A2100" s="228"/>
      <c r="B2100" s="176"/>
      <c r="C2100" s="229"/>
      <c r="D2100" s="230"/>
      <c r="E2100" s="230"/>
      <c r="F2100" s="230"/>
      <c r="G2100" s="230"/>
      <c r="H2100" s="231"/>
      <c r="I2100" s="231"/>
      <c r="J2100" s="232"/>
      <c r="K2100" s="232"/>
      <c r="L2100" s="232"/>
      <c r="M2100" s="181">
        <f t="shared" si="327"/>
        <v>0</v>
      </c>
      <c r="N2100" s="181">
        <f>IF(H2100="",0,H2100*I2100*'Avoided Water Savings Cost'!$C$16)</f>
        <v>0</v>
      </c>
      <c r="O2100" s="545">
        <f>IF(C2100="",0,IF($B$3="NYSEG",C2100/(1-'Avoided Electric Costs 2020'!$W$21),IF($B$3="RG&amp;E",C2100/(1-'Avoided Electric Costs 2020'!$X$21),"")))</f>
        <v>0</v>
      </c>
      <c r="P2100" s="546">
        <f>IF(D2100="",0,IF($B$3="NYSEG",D2100/(1-'Avoided Electric Costs 2020'!$W$21),IF($B$3="RG&amp;E",D2100/(1-'Avoided Electric Costs 2020'!$X$21),"")))</f>
        <v>0</v>
      </c>
      <c r="Q2100" s="546">
        <f>IF(E2100="",0,IF($B$3="NYSEG",E2100/(1-'Avoided Natural Gas Costs 2020'!$J$34),IF($B$3="RG&amp;E",E2100/(1-'Avoided Natural Gas Costs 2020'!$K$34),"")))</f>
        <v>0</v>
      </c>
      <c r="R2100" s="233" t="str">
        <f>IFERROR(IF(P2100*'BCA Inputs'!$C$1+Q2100*'BCA Inputs'!$C$2+F2100*'BCA Inputs'!$C$2+G2100*'BCA Inputs'!$C$2=0,"",P2100*'BCA Inputs'!$C$1+Q2100*'BCA Inputs'!$C$2+F2100*'BCA Inputs'!$C$2+G2100*'BCA Inputs'!$C$2),"")</f>
        <v/>
      </c>
      <c r="S2100" s="181" t="str">
        <f t="shared" si="320"/>
        <v/>
      </c>
      <c r="T2100" s="181" t="str">
        <f>IFERROR(IF($B$3="NYSEG",(INDEX('BCA Inputs'!$N$14:$N$54,MATCH(I2100,'BCA Inputs'!$M$14:$M$54,0))*P2100+INDEX('BCA Inputs'!$O$14:$O$54,MATCH(I2100,'BCA Inputs'!$M$14:$M$54,0))*O2100+INDEX('BCA Inputs'!P:P,MATCH(I2100,'BCA Inputs'!M:M,0))*Q2100+INDEX('BCA Inputs'!Q:Q,MATCH(I2100,'BCA Inputs'!M:M,0))*F2100+INDEX('BCA Inputs'!R:R,MATCH(I2100,'BCA Inputs'!M:M,0))*G2100)+L2100+N2100,IF($B$3="RG&amp;E",(INDEX('BCA Inputs'!$AX$14:$AX$54,MATCH(I2100,'BCA Inputs'!$AW$14:$AW$54,0))*P2100+INDEX('BCA Inputs'!$AY$14:$AY$54,MATCH(I2100,'BCA Inputs'!$AW$14:$AW$54,0))*O2100+INDEX('BCA Inputs'!$AZ$14:$AZ$54,MATCH(I2100,'BCA Inputs'!$AW$14:$AW$54,0))*Q2100+INDEX('BCA Inputs'!$BA$14:$BA$54,MATCH(I2100,'BCA Inputs'!$AW$14:$AW$54,0))*F2100+INDEX('BCA Inputs'!$BB$14:$BB$54,MATCH(I2100,'BCA Inputs'!$AW$14:$AW$54,0))*G2100)+L2100+N2100,"")),"")</f>
        <v/>
      </c>
      <c r="U2100" s="234" t="str">
        <f t="shared" si="321"/>
        <v/>
      </c>
      <c r="V2100" s="234" t="str">
        <f t="shared" si="322"/>
        <v/>
      </c>
      <c r="W2100" s="234" t="str">
        <f t="shared" si="323"/>
        <v/>
      </c>
      <c r="Y2100" s="235" t="str">
        <f t="shared" si="324"/>
        <v/>
      </c>
      <c r="Z2100" s="236" t="str">
        <f>IFERROR(IF($B$3="NYSEG",INDEX('BCA Inputs'!$X$14:$X$54,MATCH(I2100,'BCA Inputs'!$M$14:$M$54,0))*P2100+INDEX('BCA Inputs'!$Y$14:$Y$54,MATCH(I2100,'BCA Inputs'!$M$14:$M$54,0))*O2100+INDEX('BCA Inputs'!$Z$14:$Z$54,MATCH(I2100,'BCA Inputs'!$M$14:$M$54,0))*Q2100+INDEX('BCA Inputs'!$AA$14:$AA$54,MATCH(I2100,'BCA Inputs'!$M$14:$M$54,0))*F2100+INDEX('BCA Inputs'!$AB$14:$AB$54,MATCH(I2100,'BCA Inputs'!$M$14:$M$54,0))*G2100,IF($B$3="RG&amp;E",INDEX('BCA Inputs'!$BG$14:$BG$54,MATCH(I2100,'BCA Inputs'!$AW$14:$AW$54,0))*P2100+INDEX('BCA Inputs'!$BH$14:$BH$54,MATCH(I2100,'BCA Inputs'!$AW$14:$AW$54,0))*O2100+INDEX('BCA Inputs'!$BI$14:$BI$54,MATCH(I2100,'BCA Inputs'!$AW$14:$AW$54,0))*Q2100+INDEX('BCA Inputs'!$BJ$14:$BJ$54,MATCH(I2100,'BCA Inputs'!$AW$14:$AW$54,0))*F2100+INDEX('BCA Inputs'!$BK$14:$BK$54,MATCH(I2100,'BCA Inputs'!$AW$14:$AW$54,0))*G2100,"")),"")</f>
        <v/>
      </c>
      <c r="AA2100" s="237" t="str">
        <f t="shared" si="325"/>
        <v/>
      </c>
      <c r="AC2100" s="238" t="str">
        <f>IFERROR((K2100+R2100)+IF($B$3="NYSEG",INDEX('BCA Inputs'!$AI$14:$AI$54,MATCH(I2100,'BCA Inputs'!$M$14:$M$54,0))*P2100+INDEX('BCA Inputs'!$AJ$14:$AJ$54,MATCH(I2100,'BCA Inputs'!$M$14:$M$54,0))*Q2100,IF($B$3="RG&amp;E",INDEX('BCA Inputs'!$BR$14:$BR$54,MATCH(I2100,'BCA Inputs'!$AW$14:$AW$54,0))*P2100+INDEX('BCA Inputs'!$BS$14:$BS$54,MATCH(I2100,'BCA Inputs'!$AW$14:$AW$54,0))*Q2100,"")),"")</f>
        <v/>
      </c>
      <c r="AD2100" s="181" t="str">
        <f>IFERROR(IF($B$3="NYSEG",INDEX('BCA Inputs'!$AD$14:$AD$54,MATCH(I2100,'BCA Inputs'!$M$14:$M$54,0))*P2100+INDEX('BCA Inputs'!$AE$14:$AE$54,MATCH(I2100,'BCA Inputs'!$M$14:$M$54,0))*O2100+INDEX('BCA Inputs'!$AF$14:$AF$54,MATCH(I2100,'BCA Inputs'!$M$14:$M$54,0))*Q2100+INDEX('BCA Inputs'!$AG$14:$AG$54,MATCH(I2100,'BCA Inputs'!$M$14:$M$54,0))*F2100+INDEX('BCA Inputs'!$AH$14:$AH$54,MATCH(I2100,'BCA Inputs'!$M$14:$M$54,0))*G2100,IF($B$3="RG&amp;E",INDEX('BCA Inputs'!$BM$14:$BM$54,MATCH(I2100,'BCA Inputs'!$AW$14:$AW$54,0))*P2100+INDEX('BCA Inputs'!$BN$14:$BN$54,MATCH(I2100,'BCA Inputs'!$AW$14:$AW$54,0))*O2100+INDEX('BCA Inputs'!$BO$14:$BO$54,MATCH(I2100,'BCA Inputs'!$AW$14:$AW$54,0))*Q2100+INDEX('BCA Inputs'!$BP$14:$BP$54,MATCH(I2100,'BCA Inputs'!$AW$14:$AW$54,0))*F2100+INDEX('BCA Inputs'!$BQ$14:$BQ$54,MATCH(I2100,'BCA Inputs'!$AW$14:$AW$54,0))*G2100,"")),"")</f>
        <v/>
      </c>
      <c r="AE2100" s="237" t="str">
        <f t="shared" si="326"/>
        <v/>
      </c>
      <c r="AF2100" s="198">
        <f t="shared" si="328"/>
        <v>0</v>
      </c>
      <c r="AG2100" s="239">
        <f t="shared" si="329"/>
        <v>0</v>
      </c>
    </row>
    <row r="2101" spans="1:33">
      <c r="A2101" s="228"/>
      <c r="B2101" s="176"/>
      <c r="C2101" s="229"/>
      <c r="D2101" s="230"/>
      <c r="E2101" s="230"/>
      <c r="F2101" s="230"/>
      <c r="G2101" s="230"/>
      <c r="H2101" s="231"/>
      <c r="I2101" s="231"/>
      <c r="J2101" s="232"/>
      <c r="K2101" s="232"/>
      <c r="L2101" s="232"/>
      <c r="M2101" s="181">
        <f t="shared" si="327"/>
        <v>0</v>
      </c>
      <c r="N2101" s="181">
        <f>IF(H2101="",0,H2101*I2101*'Avoided Water Savings Cost'!$C$16)</f>
        <v>0</v>
      </c>
      <c r="O2101" s="545">
        <f>IF(C2101="",0,IF($B$3="NYSEG",C2101/(1-'Avoided Electric Costs 2020'!$W$21),IF($B$3="RG&amp;E",C2101/(1-'Avoided Electric Costs 2020'!$X$21),"")))</f>
        <v>0</v>
      </c>
      <c r="P2101" s="546">
        <f>IF(D2101="",0,IF($B$3="NYSEG",D2101/(1-'Avoided Electric Costs 2020'!$W$21),IF($B$3="RG&amp;E",D2101/(1-'Avoided Electric Costs 2020'!$X$21),"")))</f>
        <v>0</v>
      </c>
      <c r="Q2101" s="546">
        <f>IF(E2101="",0,IF($B$3="NYSEG",E2101/(1-'Avoided Natural Gas Costs 2020'!$J$34),IF($B$3="RG&amp;E",E2101/(1-'Avoided Natural Gas Costs 2020'!$K$34),"")))</f>
        <v>0</v>
      </c>
      <c r="R2101" s="233" t="str">
        <f>IFERROR(IF(P2101*'BCA Inputs'!$C$1+Q2101*'BCA Inputs'!$C$2+F2101*'BCA Inputs'!$C$2+G2101*'BCA Inputs'!$C$2=0,"",P2101*'BCA Inputs'!$C$1+Q2101*'BCA Inputs'!$C$2+F2101*'BCA Inputs'!$C$2+G2101*'BCA Inputs'!$C$2),"")</f>
        <v/>
      </c>
      <c r="S2101" s="181" t="str">
        <f t="shared" si="320"/>
        <v/>
      </c>
      <c r="T2101" s="181" t="str">
        <f>IFERROR(IF($B$3="NYSEG",(INDEX('BCA Inputs'!$N$14:$N$54,MATCH(I2101,'BCA Inputs'!$M$14:$M$54,0))*P2101+INDEX('BCA Inputs'!$O$14:$O$54,MATCH(I2101,'BCA Inputs'!$M$14:$M$54,0))*O2101+INDEX('BCA Inputs'!P:P,MATCH(I2101,'BCA Inputs'!M:M,0))*Q2101+INDEX('BCA Inputs'!Q:Q,MATCH(I2101,'BCA Inputs'!M:M,0))*F2101+INDEX('BCA Inputs'!R:R,MATCH(I2101,'BCA Inputs'!M:M,0))*G2101)+L2101+N2101,IF($B$3="RG&amp;E",(INDEX('BCA Inputs'!$AX$14:$AX$54,MATCH(I2101,'BCA Inputs'!$AW$14:$AW$54,0))*P2101+INDEX('BCA Inputs'!$AY$14:$AY$54,MATCH(I2101,'BCA Inputs'!$AW$14:$AW$54,0))*O2101+INDEX('BCA Inputs'!$AZ$14:$AZ$54,MATCH(I2101,'BCA Inputs'!$AW$14:$AW$54,0))*Q2101+INDEX('BCA Inputs'!$BA$14:$BA$54,MATCH(I2101,'BCA Inputs'!$AW$14:$AW$54,0))*F2101+INDEX('BCA Inputs'!$BB$14:$BB$54,MATCH(I2101,'BCA Inputs'!$AW$14:$AW$54,0))*G2101)+L2101+N2101,"")),"")</f>
        <v/>
      </c>
      <c r="U2101" s="234" t="str">
        <f t="shared" si="321"/>
        <v/>
      </c>
      <c r="V2101" s="234" t="str">
        <f t="shared" si="322"/>
        <v/>
      </c>
      <c r="W2101" s="234" t="str">
        <f t="shared" si="323"/>
        <v/>
      </c>
      <c r="Y2101" s="235" t="str">
        <f t="shared" si="324"/>
        <v/>
      </c>
      <c r="Z2101" s="236" t="str">
        <f>IFERROR(IF($B$3="NYSEG",INDEX('BCA Inputs'!$X$14:$X$54,MATCH(I2101,'BCA Inputs'!$M$14:$M$54,0))*P2101+INDEX('BCA Inputs'!$Y$14:$Y$54,MATCH(I2101,'BCA Inputs'!$M$14:$M$54,0))*O2101+INDEX('BCA Inputs'!$Z$14:$Z$54,MATCH(I2101,'BCA Inputs'!$M$14:$M$54,0))*Q2101+INDEX('BCA Inputs'!$AA$14:$AA$54,MATCH(I2101,'BCA Inputs'!$M$14:$M$54,0))*F2101+INDEX('BCA Inputs'!$AB$14:$AB$54,MATCH(I2101,'BCA Inputs'!$M$14:$M$54,0))*G2101,IF($B$3="RG&amp;E",INDEX('BCA Inputs'!$BG$14:$BG$54,MATCH(I2101,'BCA Inputs'!$AW$14:$AW$54,0))*P2101+INDEX('BCA Inputs'!$BH$14:$BH$54,MATCH(I2101,'BCA Inputs'!$AW$14:$AW$54,0))*O2101+INDEX('BCA Inputs'!$BI$14:$BI$54,MATCH(I2101,'BCA Inputs'!$AW$14:$AW$54,0))*Q2101+INDEX('BCA Inputs'!$BJ$14:$BJ$54,MATCH(I2101,'BCA Inputs'!$AW$14:$AW$54,0))*F2101+INDEX('BCA Inputs'!$BK$14:$BK$54,MATCH(I2101,'BCA Inputs'!$AW$14:$AW$54,0))*G2101,"")),"")</f>
        <v/>
      </c>
      <c r="AA2101" s="237" t="str">
        <f t="shared" si="325"/>
        <v/>
      </c>
      <c r="AC2101" s="238" t="str">
        <f>IFERROR((K2101+R2101)+IF($B$3="NYSEG",INDEX('BCA Inputs'!$AI$14:$AI$54,MATCH(I2101,'BCA Inputs'!$M$14:$M$54,0))*P2101+INDEX('BCA Inputs'!$AJ$14:$AJ$54,MATCH(I2101,'BCA Inputs'!$M$14:$M$54,0))*Q2101,IF($B$3="RG&amp;E",INDEX('BCA Inputs'!$BR$14:$BR$54,MATCH(I2101,'BCA Inputs'!$AW$14:$AW$54,0))*P2101+INDEX('BCA Inputs'!$BS$14:$BS$54,MATCH(I2101,'BCA Inputs'!$AW$14:$AW$54,0))*Q2101,"")),"")</f>
        <v/>
      </c>
      <c r="AD2101" s="181" t="str">
        <f>IFERROR(IF($B$3="NYSEG",INDEX('BCA Inputs'!$AD$14:$AD$54,MATCH(I2101,'BCA Inputs'!$M$14:$M$54,0))*P2101+INDEX('BCA Inputs'!$AE$14:$AE$54,MATCH(I2101,'BCA Inputs'!$M$14:$M$54,0))*O2101+INDEX('BCA Inputs'!$AF$14:$AF$54,MATCH(I2101,'BCA Inputs'!$M$14:$M$54,0))*Q2101+INDEX('BCA Inputs'!$AG$14:$AG$54,MATCH(I2101,'BCA Inputs'!$M$14:$M$54,0))*F2101+INDEX('BCA Inputs'!$AH$14:$AH$54,MATCH(I2101,'BCA Inputs'!$M$14:$M$54,0))*G2101,IF($B$3="RG&amp;E",INDEX('BCA Inputs'!$BM$14:$BM$54,MATCH(I2101,'BCA Inputs'!$AW$14:$AW$54,0))*P2101+INDEX('BCA Inputs'!$BN$14:$BN$54,MATCH(I2101,'BCA Inputs'!$AW$14:$AW$54,0))*O2101+INDEX('BCA Inputs'!$BO$14:$BO$54,MATCH(I2101,'BCA Inputs'!$AW$14:$AW$54,0))*Q2101+INDEX('BCA Inputs'!$BP$14:$BP$54,MATCH(I2101,'BCA Inputs'!$AW$14:$AW$54,0))*F2101+INDEX('BCA Inputs'!$BQ$14:$BQ$54,MATCH(I2101,'BCA Inputs'!$AW$14:$AW$54,0))*G2101,"")),"")</f>
        <v/>
      </c>
      <c r="AE2101" s="237" t="str">
        <f t="shared" si="326"/>
        <v/>
      </c>
      <c r="AF2101" s="198">
        <f t="shared" si="328"/>
        <v>0</v>
      </c>
      <c r="AG2101" s="239">
        <f t="shared" si="329"/>
        <v>0</v>
      </c>
    </row>
    <row r="2102" spans="1:33">
      <c r="A2102" s="228"/>
      <c r="B2102" s="176"/>
      <c r="C2102" s="229"/>
      <c r="D2102" s="230"/>
      <c r="E2102" s="230"/>
      <c r="F2102" s="230"/>
      <c r="G2102" s="230"/>
      <c r="H2102" s="231"/>
      <c r="I2102" s="231"/>
      <c r="J2102" s="232"/>
      <c r="K2102" s="232"/>
      <c r="L2102" s="232"/>
      <c r="M2102" s="181">
        <f t="shared" si="327"/>
        <v>0</v>
      </c>
      <c r="N2102" s="181">
        <f>IF(H2102="",0,H2102*I2102*'Avoided Water Savings Cost'!$C$16)</f>
        <v>0</v>
      </c>
      <c r="O2102" s="545">
        <f>IF(C2102="",0,IF($B$3="NYSEG",C2102/(1-'Avoided Electric Costs 2020'!$W$21),IF($B$3="RG&amp;E",C2102/(1-'Avoided Electric Costs 2020'!$X$21),"")))</f>
        <v>0</v>
      </c>
      <c r="P2102" s="546">
        <f>IF(D2102="",0,IF($B$3="NYSEG",D2102/(1-'Avoided Electric Costs 2020'!$W$21),IF($B$3="RG&amp;E",D2102/(1-'Avoided Electric Costs 2020'!$X$21),"")))</f>
        <v>0</v>
      </c>
      <c r="Q2102" s="546">
        <f>IF(E2102="",0,IF($B$3="NYSEG",E2102/(1-'Avoided Natural Gas Costs 2020'!$J$34),IF($B$3="RG&amp;E",E2102/(1-'Avoided Natural Gas Costs 2020'!$K$34),"")))</f>
        <v>0</v>
      </c>
      <c r="R2102" s="233" t="str">
        <f>IFERROR(IF(P2102*'BCA Inputs'!$C$1+Q2102*'BCA Inputs'!$C$2+F2102*'BCA Inputs'!$C$2+G2102*'BCA Inputs'!$C$2=0,"",P2102*'BCA Inputs'!$C$1+Q2102*'BCA Inputs'!$C$2+F2102*'BCA Inputs'!$C$2+G2102*'BCA Inputs'!$C$2),"")</f>
        <v/>
      </c>
      <c r="S2102" s="181" t="str">
        <f t="shared" si="320"/>
        <v/>
      </c>
      <c r="T2102" s="181" t="str">
        <f>IFERROR(IF($B$3="NYSEG",(INDEX('BCA Inputs'!$N$14:$N$54,MATCH(I2102,'BCA Inputs'!$M$14:$M$54,0))*P2102+INDEX('BCA Inputs'!$O$14:$O$54,MATCH(I2102,'BCA Inputs'!$M$14:$M$54,0))*O2102+INDEX('BCA Inputs'!P:P,MATCH(I2102,'BCA Inputs'!M:M,0))*Q2102+INDEX('BCA Inputs'!Q:Q,MATCH(I2102,'BCA Inputs'!M:M,0))*F2102+INDEX('BCA Inputs'!R:R,MATCH(I2102,'BCA Inputs'!M:M,0))*G2102)+L2102+N2102,IF($B$3="RG&amp;E",(INDEX('BCA Inputs'!$AX$14:$AX$54,MATCH(I2102,'BCA Inputs'!$AW$14:$AW$54,0))*P2102+INDEX('BCA Inputs'!$AY$14:$AY$54,MATCH(I2102,'BCA Inputs'!$AW$14:$AW$54,0))*O2102+INDEX('BCA Inputs'!$AZ$14:$AZ$54,MATCH(I2102,'BCA Inputs'!$AW$14:$AW$54,0))*Q2102+INDEX('BCA Inputs'!$BA$14:$BA$54,MATCH(I2102,'BCA Inputs'!$AW$14:$AW$54,0))*F2102+INDEX('BCA Inputs'!$BB$14:$BB$54,MATCH(I2102,'BCA Inputs'!$AW$14:$AW$54,0))*G2102)+L2102+N2102,"")),"")</f>
        <v/>
      </c>
      <c r="U2102" s="234" t="str">
        <f t="shared" si="321"/>
        <v/>
      </c>
      <c r="V2102" s="234" t="str">
        <f t="shared" si="322"/>
        <v/>
      </c>
      <c r="W2102" s="234" t="str">
        <f t="shared" si="323"/>
        <v/>
      </c>
      <c r="Y2102" s="235" t="str">
        <f t="shared" si="324"/>
        <v/>
      </c>
      <c r="Z2102" s="236" t="str">
        <f>IFERROR(IF($B$3="NYSEG",INDEX('BCA Inputs'!$X$14:$X$54,MATCH(I2102,'BCA Inputs'!$M$14:$M$54,0))*P2102+INDEX('BCA Inputs'!$Y$14:$Y$54,MATCH(I2102,'BCA Inputs'!$M$14:$M$54,0))*O2102+INDEX('BCA Inputs'!$Z$14:$Z$54,MATCH(I2102,'BCA Inputs'!$M$14:$M$54,0))*Q2102+INDEX('BCA Inputs'!$AA$14:$AA$54,MATCH(I2102,'BCA Inputs'!$M$14:$M$54,0))*F2102+INDEX('BCA Inputs'!$AB$14:$AB$54,MATCH(I2102,'BCA Inputs'!$M$14:$M$54,0))*G2102,IF($B$3="RG&amp;E",INDEX('BCA Inputs'!$BG$14:$BG$54,MATCH(I2102,'BCA Inputs'!$AW$14:$AW$54,0))*P2102+INDEX('BCA Inputs'!$BH$14:$BH$54,MATCH(I2102,'BCA Inputs'!$AW$14:$AW$54,0))*O2102+INDEX('BCA Inputs'!$BI$14:$BI$54,MATCH(I2102,'BCA Inputs'!$AW$14:$AW$54,0))*Q2102+INDEX('BCA Inputs'!$BJ$14:$BJ$54,MATCH(I2102,'BCA Inputs'!$AW$14:$AW$54,0))*F2102+INDEX('BCA Inputs'!$BK$14:$BK$54,MATCH(I2102,'BCA Inputs'!$AW$14:$AW$54,0))*G2102,"")),"")</f>
        <v/>
      </c>
      <c r="AA2102" s="237" t="str">
        <f t="shared" si="325"/>
        <v/>
      </c>
      <c r="AC2102" s="238" t="str">
        <f>IFERROR((K2102+R2102)+IF($B$3="NYSEG",INDEX('BCA Inputs'!$AI$14:$AI$54,MATCH(I2102,'BCA Inputs'!$M$14:$M$54,0))*P2102+INDEX('BCA Inputs'!$AJ$14:$AJ$54,MATCH(I2102,'BCA Inputs'!$M$14:$M$54,0))*Q2102,IF($B$3="RG&amp;E",INDEX('BCA Inputs'!$BR$14:$BR$54,MATCH(I2102,'BCA Inputs'!$AW$14:$AW$54,0))*P2102+INDEX('BCA Inputs'!$BS$14:$BS$54,MATCH(I2102,'BCA Inputs'!$AW$14:$AW$54,0))*Q2102,"")),"")</f>
        <v/>
      </c>
      <c r="AD2102" s="181" t="str">
        <f>IFERROR(IF($B$3="NYSEG",INDEX('BCA Inputs'!$AD$14:$AD$54,MATCH(I2102,'BCA Inputs'!$M$14:$M$54,0))*P2102+INDEX('BCA Inputs'!$AE$14:$AE$54,MATCH(I2102,'BCA Inputs'!$M$14:$M$54,0))*O2102+INDEX('BCA Inputs'!$AF$14:$AF$54,MATCH(I2102,'BCA Inputs'!$M$14:$M$54,0))*Q2102+INDEX('BCA Inputs'!$AG$14:$AG$54,MATCH(I2102,'BCA Inputs'!$M$14:$M$54,0))*F2102+INDEX('BCA Inputs'!$AH$14:$AH$54,MATCH(I2102,'BCA Inputs'!$M$14:$M$54,0))*G2102,IF($B$3="RG&amp;E",INDEX('BCA Inputs'!$BM$14:$BM$54,MATCH(I2102,'BCA Inputs'!$AW$14:$AW$54,0))*P2102+INDEX('BCA Inputs'!$BN$14:$BN$54,MATCH(I2102,'BCA Inputs'!$AW$14:$AW$54,0))*O2102+INDEX('BCA Inputs'!$BO$14:$BO$54,MATCH(I2102,'BCA Inputs'!$AW$14:$AW$54,0))*Q2102+INDEX('BCA Inputs'!$BP$14:$BP$54,MATCH(I2102,'BCA Inputs'!$AW$14:$AW$54,0))*F2102+INDEX('BCA Inputs'!$BQ$14:$BQ$54,MATCH(I2102,'BCA Inputs'!$AW$14:$AW$54,0))*G2102,"")),"")</f>
        <v/>
      </c>
      <c r="AE2102" s="237" t="str">
        <f t="shared" si="326"/>
        <v/>
      </c>
      <c r="AF2102" s="198">
        <f t="shared" si="328"/>
        <v>0</v>
      </c>
      <c r="AG2102" s="239">
        <f t="shared" si="329"/>
        <v>0</v>
      </c>
    </row>
    <row r="2103" spans="1:33">
      <c r="A2103" s="228"/>
      <c r="B2103" s="176"/>
      <c r="C2103" s="229"/>
      <c r="D2103" s="230"/>
      <c r="E2103" s="230"/>
      <c r="F2103" s="230"/>
      <c r="G2103" s="230"/>
      <c r="H2103" s="231"/>
      <c r="I2103" s="231"/>
      <c r="J2103" s="232"/>
      <c r="K2103" s="232"/>
      <c r="L2103" s="232"/>
      <c r="M2103" s="181">
        <f t="shared" si="327"/>
        <v>0</v>
      </c>
      <c r="N2103" s="181">
        <f>IF(H2103="",0,H2103*I2103*'Avoided Water Savings Cost'!$C$16)</f>
        <v>0</v>
      </c>
      <c r="O2103" s="545">
        <f>IF(C2103="",0,IF($B$3="NYSEG",C2103/(1-'Avoided Electric Costs 2020'!$W$21),IF($B$3="RG&amp;E",C2103/(1-'Avoided Electric Costs 2020'!$X$21),"")))</f>
        <v>0</v>
      </c>
      <c r="P2103" s="546">
        <f>IF(D2103="",0,IF($B$3="NYSEG",D2103/(1-'Avoided Electric Costs 2020'!$W$21),IF($B$3="RG&amp;E",D2103/(1-'Avoided Electric Costs 2020'!$X$21),"")))</f>
        <v>0</v>
      </c>
      <c r="Q2103" s="546">
        <f>IF(E2103="",0,IF($B$3="NYSEG",E2103/(1-'Avoided Natural Gas Costs 2020'!$J$34),IF($B$3="RG&amp;E",E2103/(1-'Avoided Natural Gas Costs 2020'!$K$34),"")))</f>
        <v>0</v>
      </c>
      <c r="R2103" s="233" t="str">
        <f>IFERROR(IF(P2103*'BCA Inputs'!$C$1+Q2103*'BCA Inputs'!$C$2+F2103*'BCA Inputs'!$C$2+G2103*'BCA Inputs'!$C$2=0,"",P2103*'BCA Inputs'!$C$1+Q2103*'BCA Inputs'!$C$2+F2103*'BCA Inputs'!$C$2+G2103*'BCA Inputs'!$C$2),"")</f>
        <v/>
      </c>
      <c r="S2103" s="181" t="str">
        <f t="shared" si="320"/>
        <v/>
      </c>
      <c r="T2103" s="181" t="str">
        <f>IFERROR(IF($B$3="NYSEG",(INDEX('BCA Inputs'!$N$14:$N$54,MATCH(I2103,'BCA Inputs'!$M$14:$M$54,0))*P2103+INDEX('BCA Inputs'!$O$14:$O$54,MATCH(I2103,'BCA Inputs'!$M$14:$M$54,0))*O2103+INDEX('BCA Inputs'!P:P,MATCH(I2103,'BCA Inputs'!M:M,0))*Q2103+INDEX('BCA Inputs'!Q:Q,MATCH(I2103,'BCA Inputs'!M:M,0))*F2103+INDEX('BCA Inputs'!R:R,MATCH(I2103,'BCA Inputs'!M:M,0))*G2103)+L2103+N2103,IF($B$3="RG&amp;E",(INDEX('BCA Inputs'!$AX$14:$AX$54,MATCH(I2103,'BCA Inputs'!$AW$14:$AW$54,0))*P2103+INDEX('BCA Inputs'!$AY$14:$AY$54,MATCH(I2103,'BCA Inputs'!$AW$14:$AW$54,0))*O2103+INDEX('BCA Inputs'!$AZ$14:$AZ$54,MATCH(I2103,'BCA Inputs'!$AW$14:$AW$54,0))*Q2103+INDEX('BCA Inputs'!$BA$14:$BA$54,MATCH(I2103,'BCA Inputs'!$AW$14:$AW$54,0))*F2103+INDEX('BCA Inputs'!$BB$14:$BB$54,MATCH(I2103,'BCA Inputs'!$AW$14:$AW$54,0))*G2103)+L2103+N2103,"")),"")</f>
        <v/>
      </c>
      <c r="U2103" s="234" t="str">
        <f t="shared" si="321"/>
        <v/>
      </c>
      <c r="V2103" s="234" t="str">
        <f t="shared" si="322"/>
        <v/>
      </c>
      <c r="W2103" s="234" t="str">
        <f t="shared" si="323"/>
        <v/>
      </c>
      <c r="Y2103" s="235" t="str">
        <f t="shared" si="324"/>
        <v/>
      </c>
      <c r="Z2103" s="236" t="str">
        <f>IFERROR(IF($B$3="NYSEG",INDEX('BCA Inputs'!$X$14:$X$54,MATCH(I2103,'BCA Inputs'!$M$14:$M$54,0))*P2103+INDEX('BCA Inputs'!$Y$14:$Y$54,MATCH(I2103,'BCA Inputs'!$M$14:$M$54,0))*O2103+INDEX('BCA Inputs'!$Z$14:$Z$54,MATCH(I2103,'BCA Inputs'!$M$14:$M$54,0))*Q2103+INDEX('BCA Inputs'!$AA$14:$AA$54,MATCH(I2103,'BCA Inputs'!$M$14:$M$54,0))*F2103+INDEX('BCA Inputs'!$AB$14:$AB$54,MATCH(I2103,'BCA Inputs'!$M$14:$M$54,0))*G2103,IF($B$3="RG&amp;E",INDEX('BCA Inputs'!$BG$14:$BG$54,MATCH(I2103,'BCA Inputs'!$AW$14:$AW$54,0))*P2103+INDEX('BCA Inputs'!$BH$14:$BH$54,MATCH(I2103,'BCA Inputs'!$AW$14:$AW$54,0))*O2103+INDEX('BCA Inputs'!$BI$14:$BI$54,MATCH(I2103,'BCA Inputs'!$AW$14:$AW$54,0))*Q2103+INDEX('BCA Inputs'!$BJ$14:$BJ$54,MATCH(I2103,'BCA Inputs'!$AW$14:$AW$54,0))*F2103+INDEX('BCA Inputs'!$BK$14:$BK$54,MATCH(I2103,'BCA Inputs'!$AW$14:$AW$54,0))*G2103,"")),"")</f>
        <v/>
      </c>
      <c r="AA2103" s="237" t="str">
        <f t="shared" si="325"/>
        <v/>
      </c>
      <c r="AC2103" s="238" t="str">
        <f>IFERROR((K2103+R2103)+IF($B$3="NYSEG",INDEX('BCA Inputs'!$AI$14:$AI$54,MATCH(I2103,'BCA Inputs'!$M$14:$M$54,0))*P2103+INDEX('BCA Inputs'!$AJ$14:$AJ$54,MATCH(I2103,'BCA Inputs'!$M$14:$M$54,0))*Q2103,IF($B$3="RG&amp;E",INDEX('BCA Inputs'!$BR$14:$BR$54,MATCH(I2103,'BCA Inputs'!$AW$14:$AW$54,0))*P2103+INDEX('BCA Inputs'!$BS$14:$BS$54,MATCH(I2103,'BCA Inputs'!$AW$14:$AW$54,0))*Q2103,"")),"")</f>
        <v/>
      </c>
      <c r="AD2103" s="181" t="str">
        <f>IFERROR(IF($B$3="NYSEG",INDEX('BCA Inputs'!$AD$14:$AD$54,MATCH(I2103,'BCA Inputs'!$M$14:$M$54,0))*P2103+INDEX('BCA Inputs'!$AE$14:$AE$54,MATCH(I2103,'BCA Inputs'!$M$14:$M$54,0))*O2103+INDEX('BCA Inputs'!$AF$14:$AF$54,MATCH(I2103,'BCA Inputs'!$M$14:$M$54,0))*Q2103+INDEX('BCA Inputs'!$AG$14:$AG$54,MATCH(I2103,'BCA Inputs'!$M$14:$M$54,0))*F2103+INDEX('BCA Inputs'!$AH$14:$AH$54,MATCH(I2103,'BCA Inputs'!$M$14:$M$54,0))*G2103,IF($B$3="RG&amp;E",INDEX('BCA Inputs'!$BM$14:$BM$54,MATCH(I2103,'BCA Inputs'!$AW$14:$AW$54,0))*P2103+INDEX('BCA Inputs'!$BN$14:$BN$54,MATCH(I2103,'BCA Inputs'!$AW$14:$AW$54,0))*O2103+INDEX('BCA Inputs'!$BO$14:$BO$54,MATCH(I2103,'BCA Inputs'!$AW$14:$AW$54,0))*Q2103+INDEX('BCA Inputs'!$BP$14:$BP$54,MATCH(I2103,'BCA Inputs'!$AW$14:$AW$54,0))*F2103+INDEX('BCA Inputs'!$BQ$14:$BQ$54,MATCH(I2103,'BCA Inputs'!$AW$14:$AW$54,0))*G2103,"")),"")</f>
        <v/>
      </c>
      <c r="AE2103" s="237" t="str">
        <f t="shared" si="326"/>
        <v/>
      </c>
      <c r="AF2103" s="198">
        <f t="shared" si="328"/>
        <v>0</v>
      </c>
      <c r="AG2103" s="239">
        <f t="shared" si="329"/>
        <v>0</v>
      </c>
    </row>
    <row r="2104" spans="1:33">
      <c r="A2104" s="228"/>
      <c r="B2104" s="176"/>
      <c r="C2104" s="229"/>
      <c r="D2104" s="230"/>
      <c r="E2104" s="230"/>
      <c r="F2104" s="230"/>
      <c r="G2104" s="230"/>
      <c r="H2104" s="231"/>
      <c r="I2104" s="231"/>
      <c r="J2104" s="232"/>
      <c r="K2104" s="232"/>
      <c r="L2104" s="232"/>
      <c r="M2104" s="181">
        <f t="shared" si="327"/>
        <v>0</v>
      </c>
      <c r="N2104" s="181">
        <f>IF(H2104="",0,H2104*I2104*'Avoided Water Savings Cost'!$C$16)</f>
        <v>0</v>
      </c>
      <c r="O2104" s="545">
        <f>IF(C2104="",0,IF($B$3="NYSEG",C2104/(1-'Avoided Electric Costs 2020'!$W$21),IF($B$3="RG&amp;E",C2104/(1-'Avoided Electric Costs 2020'!$X$21),"")))</f>
        <v>0</v>
      </c>
      <c r="P2104" s="546">
        <f>IF(D2104="",0,IF($B$3="NYSEG",D2104/(1-'Avoided Electric Costs 2020'!$W$21),IF($B$3="RG&amp;E",D2104/(1-'Avoided Electric Costs 2020'!$X$21),"")))</f>
        <v>0</v>
      </c>
      <c r="Q2104" s="546">
        <f>IF(E2104="",0,IF($B$3="NYSEG",E2104/(1-'Avoided Natural Gas Costs 2020'!$J$34),IF($B$3="RG&amp;E",E2104/(1-'Avoided Natural Gas Costs 2020'!$K$34),"")))</f>
        <v>0</v>
      </c>
      <c r="R2104" s="233" t="str">
        <f>IFERROR(IF(P2104*'BCA Inputs'!$C$1+Q2104*'BCA Inputs'!$C$2+F2104*'BCA Inputs'!$C$2+G2104*'BCA Inputs'!$C$2=0,"",P2104*'BCA Inputs'!$C$1+Q2104*'BCA Inputs'!$C$2+F2104*'BCA Inputs'!$C$2+G2104*'BCA Inputs'!$C$2),"")</f>
        <v/>
      </c>
      <c r="S2104" s="181" t="str">
        <f t="shared" si="320"/>
        <v/>
      </c>
      <c r="T2104" s="181" t="str">
        <f>IFERROR(IF($B$3="NYSEG",(INDEX('BCA Inputs'!$N$14:$N$54,MATCH(I2104,'BCA Inputs'!$M$14:$M$54,0))*P2104+INDEX('BCA Inputs'!$O$14:$O$54,MATCH(I2104,'BCA Inputs'!$M$14:$M$54,0))*O2104+INDEX('BCA Inputs'!P:P,MATCH(I2104,'BCA Inputs'!M:M,0))*Q2104+INDEX('BCA Inputs'!Q:Q,MATCH(I2104,'BCA Inputs'!M:M,0))*F2104+INDEX('BCA Inputs'!R:R,MATCH(I2104,'BCA Inputs'!M:M,0))*G2104)+L2104+N2104,IF($B$3="RG&amp;E",(INDEX('BCA Inputs'!$AX$14:$AX$54,MATCH(I2104,'BCA Inputs'!$AW$14:$AW$54,0))*P2104+INDEX('BCA Inputs'!$AY$14:$AY$54,MATCH(I2104,'BCA Inputs'!$AW$14:$AW$54,0))*O2104+INDEX('BCA Inputs'!$AZ$14:$AZ$54,MATCH(I2104,'BCA Inputs'!$AW$14:$AW$54,0))*Q2104+INDEX('BCA Inputs'!$BA$14:$BA$54,MATCH(I2104,'BCA Inputs'!$AW$14:$AW$54,0))*F2104+INDEX('BCA Inputs'!$BB$14:$BB$54,MATCH(I2104,'BCA Inputs'!$AW$14:$AW$54,0))*G2104)+L2104+N2104,"")),"")</f>
        <v/>
      </c>
      <c r="U2104" s="234" t="str">
        <f t="shared" si="321"/>
        <v/>
      </c>
      <c r="V2104" s="234" t="str">
        <f t="shared" si="322"/>
        <v/>
      </c>
      <c r="W2104" s="234" t="str">
        <f t="shared" si="323"/>
        <v/>
      </c>
      <c r="Y2104" s="235" t="str">
        <f t="shared" si="324"/>
        <v/>
      </c>
      <c r="Z2104" s="236" t="str">
        <f>IFERROR(IF($B$3="NYSEG",INDEX('BCA Inputs'!$X$14:$X$54,MATCH(I2104,'BCA Inputs'!$M$14:$M$54,0))*P2104+INDEX('BCA Inputs'!$Y$14:$Y$54,MATCH(I2104,'BCA Inputs'!$M$14:$M$54,0))*O2104+INDEX('BCA Inputs'!$Z$14:$Z$54,MATCH(I2104,'BCA Inputs'!$M$14:$M$54,0))*Q2104+INDEX('BCA Inputs'!$AA$14:$AA$54,MATCH(I2104,'BCA Inputs'!$M$14:$M$54,0))*F2104+INDEX('BCA Inputs'!$AB$14:$AB$54,MATCH(I2104,'BCA Inputs'!$M$14:$M$54,0))*G2104,IF($B$3="RG&amp;E",INDEX('BCA Inputs'!$BG$14:$BG$54,MATCH(I2104,'BCA Inputs'!$AW$14:$AW$54,0))*P2104+INDEX('BCA Inputs'!$BH$14:$BH$54,MATCH(I2104,'BCA Inputs'!$AW$14:$AW$54,0))*O2104+INDEX('BCA Inputs'!$BI$14:$BI$54,MATCH(I2104,'BCA Inputs'!$AW$14:$AW$54,0))*Q2104+INDEX('BCA Inputs'!$BJ$14:$BJ$54,MATCH(I2104,'BCA Inputs'!$AW$14:$AW$54,0))*F2104+INDEX('BCA Inputs'!$BK$14:$BK$54,MATCH(I2104,'BCA Inputs'!$AW$14:$AW$54,0))*G2104,"")),"")</f>
        <v/>
      </c>
      <c r="AA2104" s="237" t="str">
        <f t="shared" si="325"/>
        <v/>
      </c>
      <c r="AC2104" s="238" t="str">
        <f>IFERROR((K2104+R2104)+IF($B$3="NYSEG",INDEX('BCA Inputs'!$AI$14:$AI$54,MATCH(I2104,'BCA Inputs'!$M$14:$M$54,0))*P2104+INDEX('BCA Inputs'!$AJ$14:$AJ$54,MATCH(I2104,'BCA Inputs'!$M$14:$M$54,0))*Q2104,IF($B$3="RG&amp;E",INDEX('BCA Inputs'!$BR$14:$BR$54,MATCH(I2104,'BCA Inputs'!$AW$14:$AW$54,0))*P2104+INDEX('BCA Inputs'!$BS$14:$BS$54,MATCH(I2104,'BCA Inputs'!$AW$14:$AW$54,0))*Q2104,"")),"")</f>
        <v/>
      </c>
      <c r="AD2104" s="181" t="str">
        <f>IFERROR(IF($B$3="NYSEG",INDEX('BCA Inputs'!$AD$14:$AD$54,MATCH(I2104,'BCA Inputs'!$M$14:$M$54,0))*P2104+INDEX('BCA Inputs'!$AE$14:$AE$54,MATCH(I2104,'BCA Inputs'!$M$14:$M$54,0))*O2104+INDEX('BCA Inputs'!$AF$14:$AF$54,MATCH(I2104,'BCA Inputs'!$M$14:$M$54,0))*Q2104+INDEX('BCA Inputs'!$AG$14:$AG$54,MATCH(I2104,'BCA Inputs'!$M$14:$M$54,0))*F2104+INDEX('BCA Inputs'!$AH$14:$AH$54,MATCH(I2104,'BCA Inputs'!$M$14:$M$54,0))*G2104,IF($B$3="RG&amp;E",INDEX('BCA Inputs'!$BM$14:$BM$54,MATCH(I2104,'BCA Inputs'!$AW$14:$AW$54,0))*P2104+INDEX('BCA Inputs'!$BN$14:$BN$54,MATCH(I2104,'BCA Inputs'!$AW$14:$AW$54,0))*O2104+INDEX('BCA Inputs'!$BO$14:$BO$54,MATCH(I2104,'BCA Inputs'!$AW$14:$AW$54,0))*Q2104+INDEX('BCA Inputs'!$BP$14:$BP$54,MATCH(I2104,'BCA Inputs'!$AW$14:$AW$54,0))*F2104+INDEX('BCA Inputs'!$BQ$14:$BQ$54,MATCH(I2104,'BCA Inputs'!$AW$14:$AW$54,0))*G2104,"")),"")</f>
        <v/>
      </c>
      <c r="AE2104" s="237" t="str">
        <f t="shared" si="326"/>
        <v/>
      </c>
      <c r="AF2104" s="198">
        <f t="shared" si="328"/>
        <v>0</v>
      </c>
      <c r="AG2104" s="239">
        <f t="shared" si="329"/>
        <v>0</v>
      </c>
    </row>
    <row r="2105" spans="1:33">
      <c r="A2105" s="228"/>
      <c r="B2105" s="176"/>
      <c r="C2105" s="229"/>
      <c r="D2105" s="230"/>
      <c r="E2105" s="230"/>
      <c r="F2105" s="230"/>
      <c r="G2105" s="230"/>
      <c r="H2105" s="231"/>
      <c r="I2105" s="231"/>
      <c r="J2105" s="232"/>
      <c r="K2105" s="232"/>
      <c r="L2105" s="232"/>
      <c r="M2105" s="181">
        <f t="shared" si="327"/>
        <v>0</v>
      </c>
      <c r="N2105" s="181">
        <f>IF(H2105="",0,H2105*I2105*'Avoided Water Savings Cost'!$C$16)</f>
        <v>0</v>
      </c>
      <c r="O2105" s="545">
        <f>IF(C2105="",0,IF($B$3="NYSEG",C2105/(1-'Avoided Electric Costs 2020'!$W$21),IF($B$3="RG&amp;E",C2105/(1-'Avoided Electric Costs 2020'!$X$21),"")))</f>
        <v>0</v>
      </c>
      <c r="P2105" s="546">
        <f>IF(D2105="",0,IF($B$3="NYSEG",D2105/(1-'Avoided Electric Costs 2020'!$W$21),IF($B$3="RG&amp;E",D2105/(1-'Avoided Electric Costs 2020'!$X$21),"")))</f>
        <v>0</v>
      </c>
      <c r="Q2105" s="546">
        <f>IF(E2105="",0,IF($B$3="NYSEG",E2105/(1-'Avoided Natural Gas Costs 2020'!$J$34),IF($B$3="RG&amp;E",E2105/(1-'Avoided Natural Gas Costs 2020'!$K$34),"")))</f>
        <v>0</v>
      </c>
      <c r="R2105" s="233" t="str">
        <f>IFERROR(IF(P2105*'BCA Inputs'!$C$1+Q2105*'BCA Inputs'!$C$2+F2105*'BCA Inputs'!$C$2+G2105*'BCA Inputs'!$C$2=0,"",P2105*'BCA Inputs'!$C$1+Q2105*'BCA Inputs'!$C$2+F2105*'BCA Inputs'!$C$2+G2105*'BCA Inputs'!$C$2),"")</f>
        <v/>
      </c>
      <c r="S2105" s="181" t="str">
        <f t="shared" si="320"/>
        <v/>
      </c>
      <c r="T2105" s="181" t="str">
        <f>IFERROR(IF($B$3="NYSEG",(INDEX('BCA Inputs'!$N$14:$N$54,MATCH(I2105,'BCA Inputs'!$M$14:$M$54,0))*P2105+INDEX('BCA Inputs'!$O$14:$O$54,MATCH(I2105,'BCA Inputs'!$M$14:$M$54,0))*O2105+INDEX('BCA Inputs'!P:P,MATCH(I2105,'BCA Inputs'!M:M,0))*Q2105+INDEX('BCA Inputs'!Q:Q,MATCH(I2105,'BCA Inputs'!M:M,0))*F2105+INDEX('BCA Inputs'!R:R,MATCH(I2105,'BCA Inputs'!M:M,0))*G2105)+L2105+N2105,IF($B$3="RG&amp;E",(INDEX('BCA Inputs'!$AX$14:$AX$54,MATCH(I2105,'BCA Inputs'!$AW$14:$AW$54,0))*P2105+INDEX('BCA Inputs'!$AY$14:$AY$54,MATCH(I2105,'BCA Inputs'!$AW$14:$AW$54,0))*O2105+INDEX('BCA Inputs'!$AZ$14:$AZ$54,MATCH(I2105,'BCA Inputs'!$AW$14:$AW$54,0))*Q2105+INDEX('BCA Inputs'!$BA$14:$BA$54,MATCH(I2105,'BCA Inputs'!$AW$14:$AW$54,0))*F2105+INDEX('BCA Inputs'!$BB$14:$BB$54,MATCH(I2105,'BCA Inputs'!$AW$14:$AW$54,0))*G2105)+L2105+N2105,"")),"")</f>
        <v/>
      </c>
      <c r="U2105" s="234" t="str">
        <f t="shared" si="321"/>
        <v/>
      </c>
      <c r="V2105" s="234" t="str">
        <f t="shared" si="322"/>
        <v/>
      </c>
      <c r="W2105" s="234" t="str">
        <f t="shared" si="323"/>
        <v/>
      </c>
      <c r="Y2105" s="235" t="str">
        <f t="shared" si="324"/>
        <v/>
      </c>
      <c r="Z2105" s="236" t="str">
        <f>IFERROR(IF($B$3="NYSEG",INDEX('BCA Inputs'!$X$14:$X$54,MATCH(I2105,'BCA Inputs'!$M$14:$M$54,0))*P2105+INDEX('BCA Inputs'!$Y$14:$Y$54,MATCH(I2105,'BCA Inputs'!$M$14:$M$54,0))*O2105+INDEX('BCA Inputs'!$Z$14:$Z$54,MATCH(I2105,'BCA Inputs'!$M$14:$M$54,0))*Q2105+INDEX('BCA Inputs'!$AA$14:$AA$54,MATCH(I2105,'BCA Inputs'!$M$14:$M$54,0))*F2105+INDEX('BCA Inputs'!$AB$14:$AB$54,MATCH(I2105,'BCA Inputs'!$M$14:$M$54,0))*G2105,IF($B$3="RG&amp;E",INDEX('BCA Inputs'!$BG$14:$BG$54,MATCH(I2105,'BCA Inputs'!$AW$14:$AW$54,0))*P2105+INDEX('BCA Inputs'!$BH$14:$BH$54,MATCH(I2105,'BCA Inputs'!$AW$14:$AW$54,0))*O2105+INDEX('BCA Inputs'!$BI$14:$BI$54,MATCH(I2105,'BCA Inputs'!$AW$14:$AW$54,0))*Q2105+INDEX('BCA Inputs'!$BJ$14:$BJ$54,MATCH(I2105,'BCA Inputs'!$AW$14:$AW$54,0))*F2105+INDEX('BCA Inputs'!$BK$14:$BK$54,MATCH(I2105,'BCA Inputs'!$AW$14:$AW$54,0))*G2105,"")),"")</f>
        <v/>
      </c>
      <c r="AA2105" s="237" t="str">
        <f t="shared" si="325"/>
        <v/>
      </c>
      <c r="AC2105" s="238" t="str">
        <f>IFERROR((K2105+R2105)+IF($B$3="NYSEG",INDEX('BCA Inputs'!$AI$14:$AI$54,MATCH(I2105,'BCA Inputs'!$M$14:$M$54,0))*P2105+INDEX('BCA Inputs'!$AJ$14:$AJ$54,MATCH(I2105,'BCA Inputs'!$M$14:$M$54,0))*Q2105,IF($B$3="RG&amp;E",INDEX('BCA Inputs'!$BR$14:$BR$54,MATCH(I2105,'BCA Inputs'!$AW$14:$AW$54,0))*P2105+INDEX('BCA Inputs'!$BS$14:$BS$54,MATCH(I2105,'BCA Inputs'!$AW$14:$AW$54,0))*Q2105,"")),"")</f>
        <v/>
      </c>
      <c r="AD2105" s="181" t="str">
        <f>IFERROR(IF($B$3="NYSEG",INDEX('BCA Inputs'!$AD$14:$AD$54,MATCH(I2105,'BCA Inputs'!$M$14:$M$54,0))*P2105+INDEX('BCA Inputs'!$AE$14:$AE$54,MATCH(I2105,'BCA Inputs'!$M$14:$M$54,0))*O2105+INDEX('BCA Inputs'!$AF$14:$AF$54,MATCH(I2105,'BCA Inputs'!$M$14:$M$54,0))*Q2105+INDEX('BCA Inputs'!$AG$14:$AG$54,MATCH(I2105,'BCA Inputs'!$M$14:$M$54,0))*F2105+INDEX('BCA Inputs'!$AH$14:$AH$54,MATCH(I2105,'BCA Inputs'!$M$14:$M$54,0))*G2105,IF($B$3="RG&amp;E",INDEX('BCA Inputs'!$BM$14:$BM$54,MATCH(I2105,'BCA Inputs'!$AW$14:$AW$54,0))*P2105+INDEX('BCA Inputs'!$BN$14:$BN$54,MATCH(I2105,'BCA Inputs'!$AW$14:$AW$54,0))*O2105+INDEX('BCA Inputs'!$BO$14:$BO$54,MATCH(I2105,'BCA Inputs'!$AW$14:$AW$54,0))*Q2105+INDEX('BCA Inputs'!$BP$14:$BP$54,MATCH(I2105,'BCA Inputs'!$AW$14:$AW$54,0))*F2105+INDEX('BCA Inputs'!$BQ$14:$BQ$54,MATCH(I2105,'BCA Inputs'!$AW$14:$AW$54,0))*G2105,"")),"")</f>
        <v/>
      </c>
      <c r="AE2105" s="237" t="str">
        <f t="shared" si="326"/>
        <v/>
      </c>
      <c r="AF2105" s="198">
        <f t="shared" si="328"/>
        <v>0</v>
      </c>
      <c r="AG2105" s="239">
        <f t="shared" si="329"/>
        <v>0</v>
      </c>
    </row>
    <row r="2106" spans="1:33">
      <c r="A2106" s="228"/>
      <c r="B2106" s="176"/>
      <c r="C2106" s="229"/>
      <c r="D2106" s="230"/>
      <c r="E2106" s="230"/>
      <c r="F2106" s="230"/>
      <c r="G2106" s="230"/>
      <c r="H2106" s="231"/>
      <c r="I2106" s="231"/>
      <c r="J2106" s="232"/>
      <c r="K2106" s="232"/>
      <c r="L2106" s="232"/>
      <c r="M2106" s="181">
        <f t="shared" si="327"/>
        <v>0</v>
      </c>
      <c r="N2106" s="181">
        <f>IF(H2106="",0,H2106*I2106*'Avoided Water Savings Cost'!$C$16)</f>
        <v>0</v>
      </c>
      <c r="O2106" s="545">
        <f>IF(C2106="",0,IF($B$3="NYSEG",C2106/(1-'Avoided Electric Costs 2020'!$W$21),IF($B$3="RG&amp;E",C2106/(1-'Avoided Electric Costs 2020'!$X$21),"")))</f>
        <v>0</v>
      </c>
      <c r="P2106" s="546">
        <f>IF(D2106="",0,IF($B$3="NYSEG",D2106/(1-'Avoided Electric Costs 2020'!$W$21),IF($B$3="RG&amp;E",D2106/(1-'Avoided Electric Costs 2020'!$X$21),"")))</f>
        <v>0</v>
      </c>
      <c r="Q2106" s="546">
        <f>IF(E2106="",0,IF($B$3="NYSEG",E2106/(1-'Avoided Natural Gas Costs 2020'!$J$34),IF($B$3="RG&amp;E",E2106/(1-'Avoided Natural Gas Costs 2020'!$K$34),"")))</f>
        <v>0</v>
      </c>
      <c r="R2106" s="233" t="str">
        <f>IFERROR(IF(P2106*'BCA Inputs'!$C$1+Q2106*'BCA Inputs'!$C$2+F2106*'BCA Inputs'!$C$2+G2106*'BCA Inputs'!$C$2=0,"",P2106*'BCA Inputs'!$C$1+Q2106*'BCA Inputs'!$C$2+F2106*'BCA Inputs'!$C$2+G2106*'BCA Inputs'!$C$2),"")</f>
        <v/>
      </c>
      <c r="S2106" s="181" t="str">
        <f t="shared" si="320"/>
        <v/>
      </c>
      <c r="T2106" s="181" t="str">
        <f>IFERROR(IF($B$3="NYSEG",(INDEX('BCA Inputs'!$N$14:$N$54,MATCH(I2106,'BCA Inputs'!$M$14:$M$54,0))*P2106+INDEX('BCA Inputs'!$O$14:$O$54,MATCH(I2106,'BCA Inputs'!$M$14:$M$54,0))*O2106+INDEX('BCA Inputs'!P:P,MATCH(I2106,'BCA Inputs'!M:M,0))*Q2106+INDEX('BCA Inputs'!Q:Q,MATCH(I2106,'BCA Inputs'!M:M,0))*F2106+INDEX('BCA Inputs'!R:R,MATCH(I2106,'BCA Inputs'!M:M,0))*G2106)+L2106+N2106,IF($B$3="RG&amp;E",(INDEX('BCA Inputs'!$AX$14:$AX$54,MATCH(I2106,'BCA Inputs'!$AW$14:$AW$54,0))*P2106+INDEX('BCA Inputs'!$AY$14:$AY$54,MATCH(I2106,'BCA Inputs'!$AW$14:$AW$54,0))*O2106+INDEX('BCA Inputs'!$AZ$14:$AZ$54,MATCH(I2106,'BCA Inputs'!$AW$14:$AW$54,0))*Q2106+INDEX('BCA Inputs'!$BA$14:$BA$54,MATCH(I2106,'BCA Inputs'!$AW$14:$AW$54,0))*F2106+INDEX('BCA Inputs'!$BB$14:$BB$54,MATCH(I2106,'BCA Inputs'!$AW$14:$AW$54,0))*G2106)+L2106+N2106,"")),"")</f>
        <v/>
      </c>
      <c r="U2106" s="234" t="str">
        <f t="shared" si="321"/>
        <v/>
      </c>
      <c r="V2106" s="234" t="str">
        <f t="shared" si="322"/>
        <v/>
      </c>
      <c r="W2106" s="234" t="str">
        <f t="shared" si="323"/>
        <v/>
      </c>
      <c r="Y2106" s="235" t="str">
        <f t="shared" si="324"/>
        <v/>
      </c>
      <c r="Z2106" s="236" t="str">
        <f>IFERROR(IF($B$3="NYSEG",INDEX('BCA Inputs'!$X$14:$X$54,MATCH(I2106,'BCA Inputs'!$M$14:$M$54,0))*P2106+INDEX('BCA Inputs'!$Y$14:$Y$54,MATCH(I2106,'BCA Inputs'!$M$14:$M$54,0))*O2106+INDEX('BCA Inputs'!$Z$14:$Z$54,MATCH(I2106,'BCA Inputs'!$M$14:$M$54,0))*Q2106+INDEX('BCA Inputs'!$AA$14:$AA$54,MATCH(I2106,'BCA Inputs'!$M$14:$M$54,0))*F2106+INDEX('BCA Inputs'!$AB$14:$AB$54,MATCH(I2106,'BCA Inputs'!$M$14:$M$54,0))*G2106,IF($B$3="RG&amp;E",INDEX('BCA Inputs'!$BG$14:$BG$54,MATCH(I2106,'BCA Inputs'!$AW$14:$AW$54,0))*P2106+INDEX('BCA Inputs'!$BH$14:$BH$54,MATCH(I2106,'BCA Inputs'!$AW$14:$AW$54,0))*O2106+INDEX('BCA Inputs'!$BI$14:$BI$54,MATCH(I2106,'BCA Inputs'!$AW$14:$AW$54,0))*Q2106+INDEX('BCA Inputs'!$BJ$14:$BJ$54,MATCH(I2106,'BCA Inputs'!$AW$14:$AW$54,0))*F2106+INDEX('BCA Inputs'!$BK$14:$BK$54,MATCH(I2106,'BCA Inputs'!$AW$14:$AW$54,0))*G2106,"")),"")</f>
        <v/>
      </c>
      <c r="AA2106" s="237" t="str">
        <f t="shared" si="325"/>
        <v/>
      </c>
      <c r="AC2106" s="238" t="str">
        <f>IFERROR((K2106+R2106)+IF($B$3="NYSEG",INDEX('BCA Inputs'!$AI$14:$AI$54,MATCH(I2106,'BCA Inputs'!$M$14:$M$54,0))*P2106+INDEX('BCA Inputs'!$AJ$14:$AJ$54,MATCH(I2106,'BCA Inputs'!$M$14:$M$54,0))*Q2106,IF($B$3="RG&amp;E",INDEX('BCA Inputs'!$BR$14:$BR$54,MATCH(I2106,'BCA Inputs'!$AW$14:$AW$54,0))*P2106+INDEX('BCA Inputs'!$BS$14:$BS$54,MATCH(I2106,'BCA Inputs'!$AW$14:$AW$54,0))*Q2106,"")),"")</f>
        <v/>
      </c>
      <c r="AD2106" s="181" t="str">
        <f>IFERROR(IF($B$3="NYSEG",INDEX('BCA Inputs'!$AD$14:$AD$54,MATCH(I2106,'BCA Inputs'!$M$14:$M$54,0))*P2106+INDEX('BCA Inputs'!$AE$14:$AE$54,MATCH(I2106,'BCA Inputs'!$M$14:$M$54,0))*O2106+INDEX('BCA Inputs'!$AF$14:$AF$54,MATCH(I2106,'BCA Inputs'!$M$14:$M$54,0))*Q2106+INDEX('BCA Inputs'!$AG$14:$AG$54,MATCH(I2106,'BCA Inputs'!$M$14:$M$54,0))*F2106+INDEX('BCA Inputs'!$AH$14:$AH$54,MATCH(I2106,'BCA Inputs'!$M$14:$M$54,0))*G2106,IF($B$3="RG&amp;E",INDEX('BCA Inputs'!$BM$14:$BM$54,MATCH(I2106,'BCA Inputs'!$AW$14:$AW$54,0))*P2106+INDEX('BCA Inputs'!$BN$14:$BN$54,MATCH(I2106,'BCA Inputs'!$AW$14:$AW$54,0))*O2106+INDEX('BCA Inputs'!$BO$14:$BO$54,MATCH(I2106,'BCA Inputs'!$AW$14:$AW$54,0))*Q2106+INDEX('BCA Inputs'!$BP$14:$BP$54,MATCH(I2106,'BCA Inputs'!$AW$14:$AW$54,0))*F2106+INDEX('BCA Inputs'!$BQ$14:$BQ$54,MATCH(I2106,'BCA Inputs'!$AW$14:$AW$54,0))*G2106,"")),"")</f>
        <v/>
      </c>
      <c r="AE2106" s="237" t="str">
        <f t="shared" si="326"/>
        <v/>
      </c>
      <c r="AF2106" s="198">
        <f t="shared" si="328"/>
        <v>0</v>
      </c>
      <c r="AG2106" s="239">
        <f t="shared" si="329"/>
        <v>0</v>
      </c>
    </row>
    <row r="2107" spans="1:33">
      <c r="A2107" s="228"/>
      <c r="B2107" s="176"/>
      <c r="C2107" s="229"/>
      <c r="D2107" s="230"/>
      <c r="E2107" s="230"/>
      <c r="F2107" s="230"/>
      <c r="G2107" s="230"/>
      <c r="H2107" s="231"/>
      <c r="I2107" s="231"/>
      <c r="J2107" s="232"/>
      <c r="K2107" s="232"/>
      <c r="L2107" s="232"/>
      <c r="M2107" s="181">
        <f t="shared" si="327"/>
        <v>0</v>
      </c>
      <c r="N2107" s="181">
        <f>IF(H2107="",0,H2107*I2107*'Avoided Water Savings Cost'!$C$16)</f>
        <v>0</v>
      </c>
      <c r="O2107" s="545">
        <f>IF(C2107="",0,IF($B$3="NYSEG",C2107/(1-'Avoided Electric Costs 2020'!$W$21),IF($B$3="RG&amp;E",C2107/(1-'Avoided Electric Costs 2020'!$X$21),"")))</f>
        <v>0</v>
      </c>
      <c r="P2107" s="546">
        <f>IF(D2107="",0,IF($B$3="NYSEG",D2107/(1-'Avoided Electric Costs 2020'!$W$21),IF($B$3="RG&amp;E",D2107/(1-'Avoided Electric Costs 2020'!$X$21),"")))</f>
        <v>0</v>
      </c>
      <c r="Q2107" s="546">
        <f>IF(E2107="",0,IF($B$3="NYSEG",E2107/(1-'Avoided Natural Gas Costs 2020'!$J$34),IF($B$3="RG&amp;E",E2107/(1-'Avoided Natural Gas Costs 2020'!$K$34),"")))</f>
        <v>0</v>
      </c>
      <c r="R2107" s="233" t="str">
        <f>IFERROR(IF(P2107*'BCA Inputs'!$C$1+Q2107*'BCA Inputs'!$C$2+F2107*'BCA Inputs'!$C$2+G2107*'BCA Inputs'!$C$2=0,"",P2107*'BCA Inputs'!$C$1+Q2107*'BCA Inputs'!$C$2+F2107*'BCA Inputs'!$C$2+G2107*'BCA Inputs'!$C$2),"")</f>
        <v/>
      </c>
      <c r="S2107" s="181" t="str">
        <f t="shared" si="320"/>
        <v/>
      </c>
      <c r="T2107" s="181" t="str">
        <f>IFERROR(IF($B$3="NYSEG",(INDEX('BCA Inputs'!$N$14:$N$54,MATCH(I2107,'BCA Inputs'!$M$14:$M$54,0))*P2107+INDEX('BCA Inputs'!$O$14:$O$54,MATCH(I2107,'BCA Inputs'!$M$14:$M$54,0))*O2107+INDEX('BCA Inputs'!P:P,MATCH(I2107,'BCA Inputs'!M:M,0))*Q2107+INDEX('BCA Inputs'!Q:Q,MATCH(I2107,'BCA Inputs'!M:M,0))*F2107+INDEX('BCA Inputs'!R:R,MATCH(I2107,'BCA Inputs'!M:M,0))*G2107)+L2107+N2107,IF($B$3="RG&amp;E",(INDEX('BCA Inputs'!$AX$14:$AX$54,MATCH(I2107,'BCA Inputs'!$AW$14:$AW$54,0))*P2107+INDEX('BCA Inputs'!$AY$14:$AY$54,MATCH(I2107,'BCA Inputs'!$AW$14:$AW$54,0))*O2107+INDEX('BCA Inputs'!$AZ$14:$AZ$54,MATCH(I2107,'BCA Inputs'!$AW$14:$AW$54,0))*Q2107+INDEX('BCA Inputs'!$BA$14:$BA$54,MATCH(I2107,'BCA Inputs'!$AW$14:$AW$54,0))*F2107+INDEX('BCA Inputs'!$BB$14:$BB$54,MATCH(I2107,'BCA Inputs'!$AW$14:$AW$54,0))*G2107)+L2107+N2107,"")),"")</f>
        <v/>
      </c>
      <c r="U2107" s="234" t="str">
        <f t="shared" si="321"/>
        <v/>
      </c>
      <c r="V2107" s="234" t="str">
        <f t="shared" si="322"/>
        <v/>
      </c>
      <c r="W2107" s="234" t="str">
        <f t="shared" si="323"/>
        <v/>
      </c>
      <c r="Y2107" s="235" t="str">
        <f t="shared" si="324"/>
        <v/>
      </c>
      <c r="Z2107" s="236" t="str">
        <f>IFERROR(IF($B$3="NYSEG",INDEX('BCA Inputs'!$X$14:$X$54,MATCH(I2107,'BCA Inputs'!$M$14:$M$54,0))*P2107+INDEX('BCA Inputs'!$Y$14:$Y$54,MATCH(I2107,'BCA Inputs'!$M$14:$M$54,0))*O2107+INDEX('BCA Inputs'!$Z$14:$Z$54,MATCH(I2107,'BCA Inputs'!$M$14:$M$54,0))*Q2107+INDEX('BCA Inputs'!$AA$14:$AA$54,MATCH(I2107,'BCA Inputs'!$M$14:$M$54,0))*F2107+INDEX('BCA Inputs'!$AB$14:$AB$54,MATCH(I2107,'BCA Inputs'!$M$14:$M$54,0))*G2107,IF($B$3="RG&amp;E",INDEX('BCA Inputs'!$BG$14:$BG$54,MATCH(I2107,'BCA Inputs'!$AW$14:$AW$54,0))*P2107+INDEX('BCA Inputs'!$BH$14:$BH$54,MATCH(I2107,'BCA Inputs'!$AW$14:$AW$54,0))*O2107+INDEX('BCA Inputs'!$BI$14:$BI$54,MATCH(I2107,'BCA Inputs'!$AW$14:$AW$54,0))*Q2107+INDEX('BCA Inputs'!$BJ$14:$BJ$54,MATCH(I2107,'BCA Inputs'!$AW$14:$AW$54,0))*F2107+INDEX('BCA Inputs'!$BK$14:$BK$54,MATCH(I2107,'BCA Inputs'!$AW$14:$AW$54,0))*G2107,"")),"")</f>
        <v/>
      </c>
      <c r="AA2107" s="237" t="str">
        <f t="shared" si="325"/>
        <v/>
      </c>
      <c r="AC2107" s="238" t="str">
        <f>IFERROR((K2107+R2107)+IF($B$3="NYSEG",INDEX('BCA Inputs'!$AI$14:$AI$54,MATCH(I2107,'BCA Inputs'!$M$14:$M$54,0))*P2107+INDEX('BCA Inputs'!$AJ$14:$AJ$54,MATCH(I2107,'BCA Inputs'!$M$14:$M$54,0))*Q2107,IF($B$3="RG&amp;E",INDEX('BCA Inputs'!$BR$14:$BR$54,MATCH(I2107,'BCA Inputs'!$AW$14:$AW$54,0))*P2107+INDEX('BCA Inputs'!$BS$14:$BS$54,MATCH(I2107,'BCA Inputs'!$AW$14:$AW$54,0))*Q2107,"")),"")</f>
        <v/>
      </c>
      <c r="AD2107" s="181" t="str">
        <f>IFERROR(IF($B$3="NYSEG",INDEX('BCA Inputs'!$AD$14:$AD$54,MATCH(I2107,'BCA Inputs'!$M$14:$M$54,0))*P2107+INDEX('BCA Inputs'!$AE$14:$AE$54,MATCH(I2107,'BCA Inputs'!$M$14:$M$54,0))*O2107+INDEX('BCA Inputs'!$AF$14:$AF$54,MATCH(I2107,'BCA Inputs'!$M$14:$M$54,0))*Q2107+INDEX('BCA Inputs'!$AG$14:$AG$54,MATCH(I2107,'BCA Inputs'!$M$14:$M$54,0))*F2107+INDEX('BCA Inputs'!$AH$14:$AH$54,MATCH(I2107,'BCA Inputs'!$M$14:$M$54,0))*G2107,IF($B$3="RG&amp;E",INDEX('BCA Inputs'!$BM$14:$BM$54,MATCH(I2107,'BCA Inputs'!$AW$14:$AW$54,0))*P2107+INDEX('BCA Inputs'!$BN$14:$BN$54,MATCH(I2107,'BCA Inputs'!$AW$14:$AW$54,0))*O2107+INDEX('BCA Inputs'!$BO$14:$BO$54,MATCH(I2107,'BCA Inputs'!$AW$14:$AW$54,0))*Q2107+INDEX('BCA Inputs'!$BP$14:$BP$54,MATCH(I2107,'BCA Inputs'!$AW$14:$AW$54,0))*F2107+INDEX('BCA Inputs'!$BQ$14:$BQ$54,MATCH(I2107,'BCA Inputs'!$AW$14:$AW$54,0))*G2107,"")),"")</f>
        <v/>
      </c>
      <c r="AE2107" s="237" t="str">
        <f t="shared" si="326"/>
        <v/>
      </c>
      <c r="AF2107" s="198">
        <f t="shared" si="328"/>
        <v>0</v>
      </c>
      <c r="AG2107" s="239">
        <f t="shared" si="329"/>
        <v>0</v>
      </c>
    </row>
    <row r="2108" spans="1:33">
      <c r="A2108" s="228"/>
      <c r="B2108" s="176"/>
      <c r="C2108" s="229"/>
      <c r="D2108" s="230"/>
      <c r="E2108" s="230"/>
      <c r="F2108" s="230"/>
      <c r="G2108" s="230"/>
      <c r="H2108" s="231"/>
      <c r="I2108" s="231"/>
      <c r="J2108" s="232"/>
      <c r="K2108" s="232"/>
      <c r="L2108" s="232"/>
      <c r="M2108" s="181">
        <f t="shared" si="327"/>
        <v>0</v>
      </c>
      <c r="N2108" s="181">
        <f>IF(H2108="",0,H2108*I2108*'Avoided Water Savings Cost'!$C$16)</f>
        <v>0</v>
      </c>
      <c r="O2108" s="545">
        <f>IF(C2108="",0,IF($B$3="NYSEG",C2108/(1-'Avoided Electric Costs 2020'!$W$21),IF($B$3="RG&amp;E",C2108/(1-'Avoided Electric Costs 2020'!$X$21),"")))</f>
        <v>0</v>
      </c>
      <c r="P2108" s="546">
        <f>IF(D2108="",0,IF($B$3="NYSEG",D2108/(1-'Avoided Electric Costs 2020'!$W$21),IF($B$3="RG&amp;E",D2108/(1-'Avoided Electric Costs 2020'!$X$21),"")))</f>
        <v>0</v>
      </c>
      <c r="Q2108" s="546">
        <f>IF(E2108="",0,IF($B$3="NYSEG",E2108/(1-'Avoided Natural Gas Costs 2020'!$J$34),IF($B$3="RG&amp;E",E2108/(1-'Avoided Natural Gas Costs 2020'!$K$34),"")))</f>
        <v>0</v>
      </c>
      <c r="R2108" s="233" t="str">
        <f>IFERROR(IF(P2108*'BCA Inputs'!$C$1+Q2108*'BCA Inputs'!$C$2+F2108*'BCA Inputs'!$C$2+G2108*'BCA Inputs'!$C$2=0,"",P2108*'BCA Inputs'!$C$1+Q2108*'BCA Inputs'!$C$2+F2108*'BCA Inputs'!$C$2+G2108*'BCA Inputs'!$C$2),"")</f>
        <v/>
      </c>
      <c r="S2108" s="181" t="str">
        <f t="shared" si="320"/>
        <v/>
      </c>
      <c r="T2108" s="181" t="str">
        <f>IFERROR(IF($B$3="NYSEG",(INDEX('BCA Inputs'!$N$14:$N$54,MATCH(I2108,'BCA Inputs'!$M$14:$M$54,0))*P2108+INDEX('BCA Inputs'!$O$14:$O$54,MATCH(I2108,'BCA Inputs'!$M$14:$M$54,0))*O2108+INDEX('BCA Inputs'!P:P,MATCH(I2108,'BCA Inputs'!M:M,0))*Q2108+INDEX('BCA Inputs'!Q:Q,MATCH(I2108,'BCA Inputs'!M:M,0))*F2108+INDEX('BCA Inputs'!R:R,MATCH(I2108,'BCA Inputs'!M:M,0))*G2108)+L2108+N2108,IF($B$3="RG&amp;E",(INDEX('BCA Inputs'!$AX$14:$AX$54,MATCH(I2108,'BCA Inputs'!$AW$14:$AW$54,0))*P2108+INDEX('BCA Inputs'!$AY$14:$AY$54,MATCH(I2108,'BCA Inputs'!$AW$14:$AW$54,0))*O2108+INDEX('BCA Inputs'!$AZ$14:$AZ$54,MATCH(I2108,'BCA Inputs'!$AW$14:$AW$54,0))*Q2108+INDEX('BCA Inputs'!$BA$14:$BA$54,MATCH(I2108,'BCA Inputs'!$AW$14:$AW$54,0))*F2108+INDEX('BCA Inputs'!$BB$14:$BB$54,MATCH(I2108,'BCA Inputs'!$AW$14:$AW$54,0))*G2108)+L2108+N2108,"")),"")</f>
        <v/>
      </c>
      <c r="U2108" s="234" t="str">
        <f t="shared" si="321"/>
        <v/>
      </c>
      <c r="V2108" s="234" t="str">
        <f t="shared" si="322"/>
        <v/>
      </c>
      <c r="W2108" s="234" t="str">
        <f t="shared" si="323"/>
        <v/>
      </c>
      <c r="Y2108" s="235" t="str">
        <f t="shared" si="324"/>
        <v/>
      </c>
      <c r="Z2108" s="236" t="str">
        <f>IFERROR(IF($B$3="NYSEG",INDEX('BCA Inputs'!$X$14:$X$54,MATCH(I2108,'BCA Inputs'!$M$14:$M$54,0))*P2108+INDEX('BCA Inputs'!$Y$14:$Y$54,MATCH(I2108,'BCA Inputs'!$M$14:$M$54,0))*O2108+INDEX('BCA Inputs'!$Z$14:$Z$54,MATCH(I2108,'BCA Inputs'!$M$14:$M$54,0))*Q2108+INDEX('BCA Inputs'!$AA$14:$AA$54,MATCH(I2108,'BCA Inputs'!$M$14:$M$54,0))*F2108+INDEX('BCA Inputs'!$AB$14:$AB$54,MATCH(I2108,'BCA Inputs'!$M$14:$M$54,0))*G2108,IF($B$3="RG&amp;E",INDEX('BCA Inputs'!$BG$14:$BG$54,MATCH(I2108,'BCA Inputs'!$AW$14:$AW$54,0))*P2108+INDEX('BCA Inputs'!$BH$14:$BH$54,MATCH(I2108,'BCA Inputs'!$AW$14:$AW$54,0))*O2108+INDEX('BCA Inputs'!$BI$14:$BI$54,MATCH(I2108,'BCA Inputs'!$AW$14:$AW$54,0))*Q2108+INDEX('BCA Inputs'!$BJ$14:$BJ$54,MATCH(I2108,'BCA Inputs'!$AW$14:$AW$54,0))*F2108+INDEX('BCA Inputs'!$BK$14:$BK$54,MATCH(I2108,'BCA Inputs'!$AW$14:$AW$54,0))*G2108,"")),"")</f>
        <v/>
      </c>
      <c r="AA2108" s="237" t="str">
        <f t="shared" si="325"/>
        <v/>
      </c>
      <c r="AC2108" s="238" t="str">
        <f>IFERROR((K2108+R2108)+IF($B$3="NYSEG",INDEX('BCA Inputs'!$AI$14:$AI$54,MATCH(I2108,'BCA Inputs'!$M$14:$M$54,0))*P2108+INDEX('BCA Inputs'!$AJ$14:$AJ$54,MATCH(I2108,'BCA Inputs'!$M$14:$M$54,0))*Q2108,IF($B$3="RG&amp;E",INDEX('BCA Inputs'!$BR$14:$BR$54,MATCH(I2108,'BCA Inputs'!$AW$14:$AW$54,0))*P2108+INDEX('BCA Inputs'!$BS$14:$BS$54,MATCH(I2108,'BCA Inputs'!$AW$14:$AW$54,0))*Q2108,"")),"")</f>
        <v/>
      </c>
      <c r="AD2108" s="181" t="str">
        <f>IFERROR(IF($B$3="NYSEG",INDEX('BCA Inputs'!$AD$14:$AD$54,MATCH(I2108,'BCA Inputs'!$M$14:$M$54,0))*P2108+INDEX('BCA Inputs'!$AE$14:$AE$54,MATCH(I2108,'BCA Inputs'!$M$14:$M$54,0))*O2108+INDEX('BCA Inputs'!$AF$14:$AF$54,MATCH(I2108,'BCA Inputs'!$M$14:$M$54,0))*Q2108+INDEX('BCA Inputs'!$AG$14:$AG$54,MATCH(I2108,'BCA Inputs'!$M$14:$M$54,0))*F2108+INDEX('BCA Inputs'!$AH$14:$AH$54,MATCH(I2108,'BCA Inputs'!$M$14:$M$54,0))*G2108,IF($B$3="RG&amp;E",INDEX('BCA Inputs'!$BM$14:$BM$54,MATCH(I2108,'BCA Inputs'!$AW$14:$AW$54,0))*P2108+INDEX('BCA Inputs'!$BN$14:$BN$54,MATCH(I2108,'BCA Inputs'!$AW$14:$AW$54,0))*O2108+INDEX('BCA Inputs'!$BO$14:$BO$54,MATCH(I2108,'BCA Inputs'!$AW$14:$AW$54,0))*Q2108+INDEX('BCA Inputs'!$BP$14:$BP$54,MATCH(I2108,'BCA Inputs'!$AW$14:$AW$54,0))*F2108+INDEX('BCA Inputs'!$BQ$14:$BQ$54,MATCH(I2108,'BCA Inputs'!$AW$14:$AW$54,0))*G2108,"")),"")</f>
        <v/>
      </c>
      <c r="AE2108" s="237" t="str">
        <f t="shared" si="326"/>
        <v/>
      </c>
      <c r="AF2108" s="198">
        <f t="shared" si="328"/>
        <v>0</v>
      </c>
      <c r="AG2108" s="239">
        <f t="shared" si="329"/>
        <v>0</v>
      </c>
    </row>
    <row r="2109" spans="1:33">
      <c r="A2109" s="228"/>
      <c r="B2109" s="176"/>
      <c r="C2109" s="229"/>
      <c r="D2109" s="230"/>
      <c r="E2109" s="230"/>
      <c r="F2109" s="230"/>
      <c r="G2109" s="230"/>
      <c r="H2109" s="231"/>
      <c r="I2109" s="231"/>
      <c r="J2109" s="232"/>
      <c r="K2109" s="232"/>
      <c r="L2109" s="232"/>
      <c r="M2109" s="181">
        <f t="shared" si="327"/>
        <v>0</v>
      </c>
      <c r="N2109" s="181">
        <f>IF(H2109="",0,H2109*I2109*'Avoided Water Savings Cost'!$C$16)</f>
        <v>0</v>
      </c>
      <c r="O2109" s="545">
        <f>IF(C2109="",0,IF($B$3="NYSEG",C2109/(1-'Avoided Electric Costs 2020'!$W$21),IF($B$3="RG&amp;E",C2109/(1-'Avoided Electric Costs 2020'!$X$21),"")))</f>
        <v>0</v>
      </c>
      <c r="P2109" s="546">
        <f>IF(D2109="",0,IF($B$3="NYSEG",D2109/(1-'Avoided Electric Costs 2020'!$W$21),IF($B$3="RG&amp;E",D2109/(1-'Avoided Electric Costs 2020'!$X$21),"")))</f>
        <v>0</v>
      </c>
      <c r="Q2109" s="546">
        <f>IF(E2109="",0,IF($B$3="NYSEG",E2109/(1-'Avoided Natural Gas Costs 2020'!$J$34),IF($B$3="RG&amp;E",E2109/(1-'Avoided Natural Gas Costs 2020'!$K$34),"")))</f>
        <v>0</v>
      </c>
      <c r="R2109" s="233" t="str">
        <f>IFERROR(IF(P2109*'BCA Inputs'!$C$1+Q2109*'BCA Inputs'!$C$2+F2109*'BCA Inputs'!$C$2+G2109*'BCA Inputs'!$C$2=0,"",P2109*'BCA Inputs'!$C$1+Q2109*'BCA Inputs'!$C$2+F2109*'BCA Inputs'!$C$2+G2109*'BCA Inputs'!$C$2),"")</f>
        <v/>
      </c>
      <c r="S2109" s="181" t="str">
        <f t="shared" si="320"/>
        <v/>
      </c>
      <c r="T2109" s="181" t="str">
        <f>IFERROR(IF($B$3="NYSEG",(INDEX('BCA Inputs'!$N$14:$N$54,MATCH(I2109,'BCA Inputs'!$M$14:$M$54,0))*P2109+INDEX('BCA Inputs'!$O$14:$O$54,MATCH(I2109,'BCA Inputs'!$M$14:$M$54,0))*O2109+INDEX('BCA Inputs'!P:P,MATCH(I2109,'BCA Inputs'!M:M,0))*Q2109+INDEX('BCA Inputs'!Q:Q,MATCH(I2109,'BCA Inputs'!M:M,0))*F2109+INDEX('BCA Inputs'!R:R,MATCH(I2109,'BCA Inputs'!M:M,0))*G2109)+L2109+N2109,IF($B$3="RG&amp;E",(INDEX('BCA Inputs'!$AX$14:$AX$54,MATCH(I2109,'BCA Inputs'!$AW$14:$AW$54,0))*P2109+INDEX('BCA Inputs'!$AY$14:$AY$54,MATCH(I2109,'BCA Inputs'!$AW$14:$AW$54,0))*O2109+INDEX('BCA Inputs'!$AZ$14:$AZ$54,MATCH(I2109,'BCA Inputs'!$AW$14:$AW$54,0))*Q2109+INDEX('BCA Inputs'!$BA$14:$BA$54,MATCH(I2109,'BCA Inputs'!$AW$14:$AW$54,0))*F2109+INDEX('BCA Inputs'!$BB$14:$BB$54,MATCH(I2109,'BCA Inputs'!$AW$14:$AW$54,0))*G2109)+L2109+N2109,"")),"")</f>
        <v/>
      </c>
      <c r="U2109" s="234" t="str">
        <f t="shared" si="321"/>
        <v/>
      </c>
      <c r="V2109" s="234" t="str">
        <f t="shared" si="322"/>
        <v/>
      </c>
      <c r="W2109" s="234" t="str">
        <f t="shared" si="323"/>
        <v/>
      </c>
      <c r="Y2109" s="235" t="str">
        <f t="shared" si="324"/>
        <v/>
      </c>
      <c r="Z2109" s="236" t="str">
        <f>IFERROR(IF($B$3="NYSEG",INDEX('BCA Inputs'!$X$14:$X$54,MATCH(I2109,'BCA Inputs'!$M$14:$M$54,0))*P2109+INDEX('BCA Inputs'!$Y$14:$Y$54,MATCH(I2109,'BCA Inputs'!$M$14:$M$54,0))*O2109+INDEX('BCA Inputs'!$Z$14:$Z$54,MATCH(I2109,'BCA Inputs'!$M$14:$M$54,0))*Q2109+INDEX('BCA Inputs'!$AA$14:$AA$54,MATCH(I2109,'BCA Inputs'!$M$14:$M$54,0))*F2109+INDEX('BCA Inputs'!$AB$14:$AB$54,MATCH(I2109,'BCA Inputs'!$M$14:$M$54,0))*G2109,IF($B$3="RG&amp;E",INDEX('BCA Inputs'!$BG$14:$BG$54,MATCH(I2109,'BCA Inputs'!$AW$14:$AW$54,0))*P2109+INDEX('BCA Inputs'!$BH$14:$BH$54,MATCH(I2109,'BCA Inputs'!$AW$14:$AW$54,0))*O2109+INDEX('BCA Inputs'!$BI$14:$BI$54,MATCH(I2109,'BCA Inputs'!$AW$14:$AW$54,0))*Q2109+INDEX('BCA Inputs'!$BJ$14:$BJ$54,MATCH(I2109,'BCA Inputs'!$AW$14:$AW$54,0))*F2109+INDEX('BCA Inputs'!$BK$14:$BK$54,MATCH(I2109,'BCA Inputs'!$AW$14:$AW$54,0))*G2109,"")),"")</f>
        <v/>
      </c>
      <c r="AA2109" s="237" t="str">
        <f t="shared" si="325"/>
        <v/>
      </c>
      <c r="AC2109" s="238" t="str">
        <f>IFERROR((K2109+R2109)+IF($B$3="NYSEG",INDEX('BCA Inputs'!$AI$14:$AI$54,MATCH(I2109,'BCA Inputs'!$M$14:$M$54,0))*P2109+INDEX('BCA Inputs'!$AJ$14:$AJ$54,MATCH(I2109,'BCA Inputs'!$M$14:$M$54,0))*Q2109,IF($B$3="RG&amp;E",INDEX('BCA Inputs'!$BR$14:$BR$54,MATCH(I2109,'BCA Inputs'!$AW$14:$AW$54,0))*P2109+INDEX('BCA Inputs'!$BS$14:$BS$54,MATCH(I2109,'BCA Inputs'!$AW$14:$AW$54,0))*Q2109,"")),"")</f>
        <v/>
      </c>
      <c r="AD2109" s="181" t="str">
        <f>IFERROR(IF($B$3="NYSEG",INDEX('BCA Inputs'!$AD$14:$AD$54,MATCH(I2109,'BCA Inputs'!$M$14:$M$54,0))*P2109+INDEX('BCA Inputs'!$AE$14:$AE$54,MATCH(I2109,'BCA Inputs'!$M$14:$M$54,0))*O2109+INDEX('BCA Inputs'!$AF$14:$AF$54,MATCH(I2109,'BCA Inputs'!$M$14:$M$54,0))*Q2109+INDEX('BCA Inputs'!$AG$14:$AG$54,MATCH(I2109,'BCA Inputs'!$M$14:$M$54,0))*F2109+INDEX('BCA Inputs'!$AH$14:$AH$54,MATCH(I2109,'BCA Inputs'!$M$14:$M$54,0))*G2109,IF($B$3="RG&amp;E",INDEX('BCA Inputs'!$BM$14:$BM$54,MATCH(I2109,'BCA Inputs'!$AW$14:$AW$54,0))*P2109+INDEX('BCA Inputs'!$BN$14:$BN$54,MATCH(I2109,'BCA Inputs'!$AW$14:$AW$54,0))*O2109+INDEX('BCA Inputs'!$BO$14:$BO$54,MATCH(I2109,'BCA Inputs'!$AW$14:$AW$54,0))*Q2109+INDEX('BCA Inputs'!$BP$14:$BP$54,MATCH(I2109,'BCA Inputs'!$AW$14:$AW$54,0))*F2109+INDEX('BCA Inputs'!$BQ$14:$BQ$54,MATCH(I2109,'BCA Inputs'!$AW$14:$AW$54,0))*G2109,"")),"")</f>
        <v/>
      </c>
      <c r="AE2109" s="237" t="str">
        <f t="shared" si="326"/>
        <v/>
      </c>
      <c r="AF2109" s="198">
        <f t="shared" si="328"/>
        <v>0</v>
      </c>
      <c r="AG2109" s="239">
        <f t="shared" si="329"/>
        <v>0</v>
      </c>
    </row>
    <row r="2110" spans="1:33">
      <c r="A2110" s="228"/>
      <c r="B2110" s="176"/>
      <c r="C2110" s="229"/>
      <c r="D2110" s="230"/>
      <c r="E2110" s="230"/>
      <c r="F2110" s="230"/>
      <c r="G2110" s="230"/>
      <c r="H2110" s="231"/>
      <c r="I2110" s="231"/>
      <c r="J2110" s="232"/>
      <c r="K2110" s="232"/>
      <c r="L2110" s="232"/>
      <c r="M2110" s="181">
        <f t="shared" si="327"/>
        <v>0</v>
      </c>
      <c r="N2110" s="181">
        <f>IF(H2110="",0,H2110*I2110*'Avoided Water Savings Cost'!$C$16)</f>
        <v>0</v>
      </c>
      <c r="O2110" s="545">
        <f>IF(C2110="",0,IF($B$3="NYSEG",C2110/(1-'Avoided Electric Costs 2020'!$W$21),IF($B$3="RG&amp;E",C2110/(1-'Avoided Electric Costs 2020'!$X$21),"")))</f>
        <v>0</v>
      </c>
      <c r="P2110" s="546">
        <f>IF(D2110="",0,IF($B$3="NYSEG",D2110/(1-'Avoided Electric Costs 2020'!$W$21),IF($B$3="RG&amp;E",D2110/(1-'Avoided Electric Costs 2020'!$X$21),"")))</f>
        <v>0</v>
      </c>
      <c r="Q2110" s="546">
        <f>IF(E2110="",0,IF($B$3="NYSEG",E2110/(1-'Avoided Natural Gas Costs 2020'!$J$34),IF($B$3="RG&amp;E",E2110/(1-'Avoided Natural Gas Costs 2020'!$K$34),"")))</f>
        <v>0</v>
      </c>
      <c r="R2110" s="233" t="str">
        <f>IFERROR(IF(P2110*'BCA Inputs'!$C$1+Q2110*'BCA Inputs'!$C$2+F2110*'BCA Inputs'!$C$2+G2110*'BCA Inputs'!$C$2=0,"",P2110*'BCA Inputs'!$C$1+Q2110*'BCA Inputs'!$C$2+F2110*'BCA Inputs'!$C$2+G2110*'BCA Inputs'!$C$2),"")</f>
        <v/>
      </c>
      <c r="S2110" s="181" t="str">
        <f t="shared" si="320"/>
        <v/>
      </c>
      <c r="T2110" s="181" t="str">
        <f>IFERROR(IF($B$3="NYSEG",(INDEX('BCA Inputs'!$N$14:$N$54,MATCH(I2110,'BCA Inputs'!$M$14:$M$54,0))*P2110+INDEX('BCA Inputs'!$O$14:$O$54,MATCH(I2110,'BCA Inputs'!$M$14:$M$54,0))*O2110+INDEX('BCA Inputs'!P:P,MATCH(I2110,'BCA Inputs'!M:M,0))*Q2110+INDEX('BCA Inputs'!Q:Q,MATCH(I2110,'BCA Inputs'!M:M,0))*F2110+INDEX('BCA Inputs'!R:R,MATCH(I2110,'BCA Inputs'!M:M,0))*G2110)+L2110+N2110,IF($B$3="RG&amp;E",(INDEX('BCA Inputs'!$AX$14:$AX$54,MATCH(I2110,'BCA Inputs'!$AW$14:$AW$54,0))*P2110+INDEX('BCA Inputs'!$AY$14:$AY$54,MATCH(I2110,'BCA Inputs'!$AW$14:$AW$54,0))*O2110+INDEX('BCA Inputs'!$AZ$14:$AZ$54,MATCH(I2110,'BCA Inputs'!$AW$14:$AW$54,0))*Q2110+INDEX('BCA Inputs'!$BA$14:$BA$54,MATCH(I2110,'BCA Inputs'!$AW$14:$AW$54,0))*F2110+INDEX('BCA Inputs'!$BB$14:$BB$54,MATCH(I2110,'BCA Inputs'!$AW$14:$AW$54,0))*G2110)+L2110+N2110,"")),"")</f>
        <v/>
      </c>
      <c r="U2110" s="234" t="str">
        <f t="shared" si="321"/>
        <v/>
      </c>
      <c r="V2110" s="234" t="str">
        <f t="shared" si="322"/>
        <v/>
      </c>
      <c r="W2110" s="234" t="str">
        <f t="shared" si="323"/>
        <v/>
      </c>
      <c r="Y2110" s="235" t="str">
        <f t="shared" si="324"/>
        <v/>
      </c>
      <c r="Z2110" s="236" t="str">
        <f>IFERROR(IF($B$3="NYSEG",INDEX('BCA Inputs'!$X$14:$X$54,MATCH(I2110,'BCA Inputs'!$M$14:$M$54,0))*P2110+INDEX('BCA Inputs'!$Y$14:$Y$54,MATCH(I2110,'BCA Inputs'!$M$14:$M$54,0))*O2110+INDEX('BCA Inputs'!$Z$14:$Z$54,MATCH(I2110,'BCA Inputs'!$M$14:$M$54,0))*Q2110+INDEX('BCA Inputs'!$AA$14:$AA$54,MATCH(I2110,'BCA Inputs'!$M$14:$M$54,0))*F2110+INDEX('BCA Inputs'!$AB$14:$AB$54,MATCH(I2110,'BCA Inputs'!$M$14:$M$54,0))*G2110,IF($B$3="RG&amp;E",INDEX('BCA Inputs'!$BG$14:$BG$54,MATCH(I2110,'BCA Inputs'!$AW$14:$AW$54,0))*P2110+INDEX('BCA Inputs'!$BH$14:$BH$54,MATCH(I2110,'BCA Inputs'!$AW$14:$AW$54,0))*O2110+INDEX('BCA Inputs'!$BI$14:$BI$54,MATCH(I2110,'BCA Inputs'!$AW$14:$AW$54,0))*Q2110+INDEX('BCA Inputs'!$BJ$14:$BJ$54,MATCH(I2110,'BCA Inputs'!$AW$14:$AW$54,0))*F2110+INDEX('BCA Inputs'!$BK$14:$BK$54,MATCH(I2110,'BCA Inputs'!$AW$14:$AW$54,0))*G2110,"")),"")</f>
        <v/>
      </c>
      <c r="AA2110" s="237" t="str">
        <f t="shared" si="325"/>
        <v/>
      </c>
      <c r="AC2110" s="238" t="str">
        <f>IFERROR((K2110+R2110)+IF($B$3="NYSEG",INDEX('BCA Inputs'!$AI$14:$AI$54,MATCH(I2110,'BCA Inputs'!$M$14:$M$54,0))*P2110+INDEX('BCA Inputs'!$AJ$14:$AJ$54,MATCH(I2110,'BCA Inputs'!$M$14:$M$54,0))*Q2110,IF($B$3="RG&amp;E",INDEX('BCA Inputs'!$BR$14:$BR$54,MATCH(I2110,'BCA Inputs'!$AW$14:$AW$54,0))*P2110+INDEX('BCA Inputs'!$BS$14:$BS$54,MATCH(I2110,'BCA Inputs'!$AW$14:$AW$54,0))*Q2110,"")),"")</f>
        <v/>
      </c>
      <c r="AD2110" s="181" t="str">
        <f>IFERROR(IF($B$3="NYSEG",INDEX('BCA Inputs'!$AD$14:$AD$54,MATCH(I2110,'BCA Inputs'!$M$14:$M$54,0))*P2110+INDEX('BCA Inputs'!$AE$14:$AE$54,MATCH(I2110,'BCA Inputs'!$M$14:$M$54,0))*O2110+INDEX('BCA Inputs'!$AF$14:$AF$54,MATCH(I2110,'BCA Inputs'!$M$14:$M$54,0))*Q2110+INDEX('BCA Inputs'!$AG$14:$AG$54,MATCH(I2110,'BCA Inputs'!$M$14:$M$54,0))*F2110+INDEX('BCA Inputs'!$AH$14:$AH$54,MATCH(I2110,'BCA Inputs'!$M$14:$M$54,0))*G2110,IF($B$3="RG&amp;E",INDEX('BCA Inputs'!$BM$14:$BM$54,MATCH(I2110,'BCA Inputs'!$AW$14:$AW$54,0))*P2110+INDEX('BCA Inputs'!$BN$14:$BN$54,MATCH(I2110,'BCA Inputs'!$AW$14:$AW$54,0))*O2110+INDEX('BCA Inputs'!$BO$14:$BO$54,MATCH(I2110,'BCA Inputs'!$AW$14:$AW$54,0))*Q2110+INDEX('BCA Inputs'!$BP$14:$BP$54,MATCH(I2110,'BCA Inputs'!$AW$14:$AW$54,0))*F2110+INDEX('BCA Inputs'!$BQ$14:$BQ$54,MATCH(I2110,'BCA Inputs'!$AW$14:$AW$54,0))*G2110,"")),"")</f>
        <v/>
      </c>
      <c r="AE2110" s="237" t="str">
        <f t="shared" si="326"/>
        <v/>
      </c>
      <c r="AF2110" s="198">
        <f t="shared" si="328"/>
        <v>0</v>
      </c>
      <c r="AG2110" s="239">
        <f t="shared" si="329"/>
        <v>0</v>
      </c>
    </row>
    <row r="2111" spans="1:33">
      <c r="A2111" s="228"/>
      <c r="B2111" s="176"/>
      <c r="C2111" s="229"/>
      <c r="D2111" s="230"/>
      <c r="E2111" s="230"/>
      <c r="F2111" s="230"/>
      <c r="G2111" s="230"/>
      <c r="H2111" s="231"/>
      <c r="I2111" s="231"/>
      <c r="J2111" s="232"/>
      <c r="K2111" s="232"/>
      <c r="L2111" s="232"/>
      <c r="M2111" s="181">
        <f t="shared" si="327"/>
        <v>0</v>
      </c>
      <c r="N2111" s="181">
        <f>IF(H2111="",0,H2111*I2111*'Avoided Water Savings Cost'!$C$16)</f>
        <v>0</v>
      </c>
      <c r="O2111" s="545">
        <f>IF(C2111="",0,IF($B$3="NYSEG",C2111/(1-'Avoided Electric Costs 2020'!$W$21),IF($B$3="RG&amp;E",C2111/(1-'Avoided Electric Costs 2020'!$X$21),"")))</f>
        <v>0</v>
      </c>
      <c r="P2111" s="546">
        <f>IF(D2111="",0,IF($B$3="NYSEG",D2111/(1-'Avoided Electric Costs 2020'!$W$21),IF($B$3="RG&amp;E",D2111/(1-'Avoided Electric Costs 2020'!$X$21),"")))</f>
        <v>0</v>
      </c>
      <c r="Q2111" s="546">
        <f>IF(E2111="",0,IF($B$3="NYSEG",E2111/(1-'Avoided Natural Gas Costs 2020'!$J$34),IF($B$3="RG&amp;E",E2111/(1-'Avoided Natural Gas Costs 2020'!$K$34),"")))</f>
        <v>0</v>
      </c>
      <c r="R2111" s="233" t="str">
        <f>IFERROR(IF(P2111*'BCA Inputs'!$C$1+Q2111*'BCA Inputs'!$C$2+F2111*'BCA Inputs'!$C$2+G2111*'BCA Inputs'!$C$2=0,"",P2111*'BCA Inputs'!$C$1+Q2111*'BCA Inputs'!$C$2+F2111*'BCA Inputs'!$C$2+G2111*'BCA Inputs'!$C$2),"")</f>
        <v/>
      </c>
      <c r="S2111" s="181" t="str">
        <f t="shared" si="320"/>
        <v/>
      </c>
      <c r="T2111" s="181" t="str">
        <f>IFERROR(IF($B$3="NYSEG",(INDEX('BCA Inputs'!$N$14:$N$54,MATCH(I2111,'BCA Inputs'!$M$14:$M$54,0))*P2111+INDEX('BCA Inputs'!$O$14:$O$54,MATCH(I2111,'BCA Inputs'!$M$14:$M$54,0))*O2111+INDEX('BCA Inputs'!P:P,MATCH(I2111,'BCA Inputs'!M:M,0))*Q2111+INDEX('BCA Inputs'!Q:Q,MATCH(I2111,'BCA Inputs'!M:M,0))*F2111+INDEX('BCA Inputs'!R:R,MATCH(I2111,'BCA Inputs'!M:M,0))*G2111)+L2111+N2111,IF($B$3="RG&amp;E",(INDEX('BCA Inputs'!$AX$14:$AX$54,MATCH(I2111,'BCA Inputs'!$AW$14:$AW$54,0))*P2111+INDEX('BCA Inputs'!$AY$14:$AY$54,MATCH(I2111,'BCA Inputs'!$AW$14:$AW$54,0))*O2111+INDEX('BCA Inputs'!$AZ$14:$AZ$54,MATCH(I2111,'BCA Inputs'!$AW$14:$AW$54,0))*Q2111+INDEX('BCA Inputs'!$BA$14:$BA$54,MATCH(I2111,'BCA Inputs'!$AW$14:$AW$54,0))*F2111+INDEX('BCA Inputs'!$BB$14:$BB$54,MATCH(I2111,'BCA Inputs'!$AW$14:$AW$54,0))*G2111)+L2111+N2111,"")),"")</f>
        <v/>
      </c>
      <c r="U2111" s="234" t="str">
        <f t="shared" si="321"/>
        <v/>
      </c>
      <c r="V2111" s="234" t="str">
        <f t="shared" si="322"/>
        <v/>
      </c>
      <c r="W2111" s="234" t="str">
        <f t="shared" si="323"/>
        <v/>
      </c>
      <c r="Y2111" s="235" t="str">
        <f t="shared" si="324"/>
        <v/>
      </c>
      <c r="Z2111" s="236" t="str">
        <f>IFERROR(IF($B$3="NYSEG",INDEX('BCA Inputs'!$X$14:$X$54,MATCH(I2111,'BCA Inputs'!$M$14:$M$54,0))*P2111+INDEX('BCA Inputs'!$Y$14:$Y$54,MATCH(I2111,'BCA Inputs'!$M$14:$M$54,0))*O2111+INDEX('BCA Inputs'!$Z$14:$Z$54,MATCH(I2111,'BCA Inputs'!$M$14:$M$54,0))*Q2111+INDEX('BCA Inputs'!$AA$14:$AA$54,MATCH(I2111,'BCA Inputs'!$M$14:$M$54,0))*F2111+INDEX('BCA Inputs'!$AB$14:$AB$54,MATCH(I2111,'BCA Inputs'!$M$14:$M$54,0))*G2111,IF($B$3="RG&amp;E",INDEX('BCA Inputs'!$BG$14:$BG$54,MATCH(I2111,'BCA Inputs'!$AW$14:$AW$54,0))*P2111+INDEX('BCA Inputs'!$BH$14:$BH$54,MATCH(I2111,'BCA Inputs'!$AW$14:$AW$54,0))*O2111+INDEX('BCA Inputs'!$BI$14:$BI$54,MATCH(I2111,'BCA Inputs'!$AW$14:$AW$54,0))*Q2111+INDEX('BCA Inputs'!$BJ$14:$BJ$54,MATCH(I2111,'BCA Inputs'!$AW$14:$AW$54,0))*F2111+INDEX('BCA Inputs'!$BK$14:$BK$54,MATCH(I2111,'BCA Inputs'!$AW$14:$AW$54,0))*G2111,"")),"")</f>
        <v/>
      </c>
      <c r="AA2111" s="237" t="str">
        <f t="shared" si="325"/>
        <v/>
      </c>
      <c r="AC2111" s="238" t="str">
        <f>IFERROR((K2111+R2111)+IF($B$3="NYSEG",INDEX('BCA Inputs'!$AI$14:$AI$54,MATCH(I2111,'BCA Inputs'!$M$14:$M$54,0))*P2111+INDEX('BCA Inputs'!$AJ$14:$AJ$54,MATCH(I2111,'BCA Inputs'!$M$14:$M$54,0))*Q2111,IF($B$3="RG&amp;E",INDEX('BCA Inputs'!$BR$14:$BR$54,MATCH(I2111,'BCA Inputs'!$AW$14:$AW$54,0))*P2111+INDEX('BCA Inputs'!$BS$14:$BS$54,MATCH(I2111,'BCA Inputs'!$AW$14:$AW$54,0))*Q2111,"")),"")</f>
        <v/>
      </c>
      <c r="AD2111" s="181" t="str">
        <f>IFERROR(IF($B$3="NYSEG",INDEX('BCA Inputs'!$AD$14:$AD$54,MATCH(I2111,'BCA Inputs'!$M$14:$M$54,0))*P2111+INDEX('BCA Inputs'!$AE$14:$AE$54,MATCH(I2111,'BCA Inputs'!$M$14:$M$54,0))*O2111+INDEX('BCA Inputs'!$AF$14:$AF$54,MATCH(I2111,'BCA Inputs'!$M$14:$M$54,0))*Q2111+INDEX('BCA Inputs'!$AG$14:$AG$54,MATCH(I2111,'BCA Inputs'!$M$14:$M$54,0))*F2111+INDEX('BCA Inputs'!$AH$14:$AH$54,MATCH(I2111,'BCA Inputs'!$M$14:$M$54,0))*G2111,IF($B$3="RG&amp;E",INDEX('BCA Inputs'!$BM$14:$BM$54,MATCH(I2111,'BCA Inputs'!$AW$14:$AW$54,0))*P2111+INDEX('BCA Inputs'!$BN$14:$BN$54,MATCH(I2111,'BCA Inputs'!$AW$14:$AW$54,0))*O2111+INDEX('BCA Inputs'!$BO$14:$BO$54,MATCH(I2111,'BCA Inputs'!$AW$14:$AW$54,0))*Q2111+INDEX('BCA Inputs'!$BP$14:$BP$54,MATCH(I2111,'BCA Inputs'!$AW$14:$AW$54,0))*F2111+INDEX('BCA Inputs'!$BQ$14:$BQ$54,MATCH(I2111,'BCA Inputs'!$AW$14:$AW$54,0))*G2111,"")),"")</f>
        <v/>
      </c>
      <c r="AE2111" s="237" t="str">
        <f t="shared" si="326"/>
        <v/>
      </c>
      <c r="AF2111" s="198">
        <f t="shared" si="328"/>
        <v>0</v>
      </c>
      <c r="AG2111" s="239">
        <f t="shared" si="329"/>
        <v>0</v>
      </c>
    </row>
    <row r="2112" spans="1:33">
      <c r="A2112" s="228"/>
      <c r="B2112" s="176"/>
      <c r="C2112" s="229"/>
      <c r="D2112" s="230"/>
      <c r="E2112" s="230"/>
      <c r="F2112" s="230"/>
      <c r="G2112" s="230"/>
      <c r="H2112" s="231"/>
      <c r="I2112" s="231"/>
      <c r="J2112" s="232"/>
      <c r="K2112" s="232"/>
      <c r="L2112" s="232"/>
      <c r="M2112" s="181">
        <f t="shared" si="327"/>
        <v>0</v>
      </c>
      <c r="N2112" s="181">
        <f>IF(H2112="",0,H2112*I2112*'Avoided Water Savings Cost'!$C$16)</f>
        <v>0</v>
      </c>
      <c r="O2112" s="545">
        <f>IF(C2112="",0,IF($B$3="NYSEG",C2112/(1-'Avoided Electric Costs 2020'!$W$21),IF($B$3="RG&amp;E",C2112/(1-'Avoided Electric Costs 2020'!$X$21),"")))</f>
        <v>0</v>
      </c>
      <c r="P2112" s="546">
        <f>IF(D2112="",0,IF($B$3="NYSEG",D2112/(1-'Avoided Electric Costs 2020'!$W$21),IF($B$3="RG&amp;E",D2112/(1-'Avoided Electric Costs 2020'!$X$21),"")))</f>
        <v>0</v>
      </c>
      <c r="Q2112" s="546">
        <f>IF(E2112="",0,IF($B$3="NYSEG",E2112/(1-'Avoided Natural Gas Costs 2020'!$J$34),IF($B$3="RG&amp;E",E2112/(1-'Avoided Natural Gas Costs 2020'!$K$34),"")))</f>
        <v>0</v>
      </c>
      <c r="R2112" s="233" t="str">
        <f>IFERROR(IF(P2112*'BCA Inputs'!$C$1+Q2112*'BCA Inputs'!$C$2+F2112*'BCA Inputs'!$C$2+G2112*'BCA Inputs'!$C$2=0,"",P2112*'BCA Inputs'!$C$1+Q2112*'BCA Inputs'!$C$2+F2112*'BCA Inputs'!$C$2+G2112*'BCA Inputs'!$C$2),"")</f>
        <v/>
      </c>
      <c r="S2112" s="181" t="str">
        <f t="shared" si="320"/>
        <v/>
      </c>
      <c r="T2112" s="181" t="str">
        <f>IFERROR(IF($B$3="NYSEG",(INDEX('BCA Inputs'!$N$14:$N$54,MATCH(I2112,'BCA Inputs'!$M$14:$M$54,0))*P2112+INDEX('BCA Inputs'!$O$14:$O$54,MATCH(I2112,'BCA Inputs'!$M$14:$M$54,0))*O2112+INDEX('BCA Inputs'!P:P,MATCH(I2112,'BCA Inputs'!M:M,0))*Q2112+INDEX('BCA Inputs'!Q:Q,MATCH(I2112,'BCA Inputs'!M:M,0))*F2112+INDEX('BCA Inputs'!R:R,MATCH(I2112,'BCA Inputs'!M:M,0))*G2112)+L2112+N2112,IF($B$3="RG&amp;E",(INDEX('BCA Inputs'!$AX$14:$AX$54,MATCH(I2112,'BCA Inputs'!$AW$14:$AW$54,0))*P2112+INDEX('BCA Inputs'!$AY$14:$AY$54,MATCH(I2112,'BCA Inputs'!$AW$14:$AW$54,0))*O2112+INDEX('BCA Inputs'!$AZ$14:$AZ$54,MATCH(I2112,'BCA Inputs'!$AW$14:$AW$54,0))*Q2112+INDEX('BCA Inputs'!$BA$14:$BA$54,MATCH(I2112,'BCA Inputs'!$AW$14:$AW$54,0))*F2112+INDEX('BCA Inputs'!$BB$14:$BB$54,MATCH(I2112,'BCA Inputs'!$AW$14:$AW$54,0))*G2112)+L2112+N2112,"")),"")</f>
        <v/>
      </c>
      <c r="U2112" s="234" t="str">
        <f t="shared" si="321"/>
        <v/>
      </c>
      <c r="V2112" s="234" t="str">
        <f t="shared" si="322"/>
        <v/>
      </c>
      <c r="W2112" s="234" t="str">
        <f t="shared" si="323"/>
        <v/>
      </c>
      <c r="Y2112" s="235" t="str">
        <f t="shared" si="324"/>
        <v/>
      </c>
      <c r="Z2112" s="236" t="str">
        <f>IFERROR(IF($B$3="NYSEG",INDEX('BCA Inputs'!$X$14:$X$54,MATCH(I2112,'BCA Inputs'!$M$14:$M$54,0))*P2112+INDEX('BCA Inputs'!$Y$14:$Y$54,MATCH(I2112,'BCA Inputs'!$M$14:$M$54,0))*O2112+INDEX('BCA Inputs'!$Z$14:$Z$54,MATCH(I2112,'BCA Inputs'!$M$14:$M$54,0))*Q2112+INDEX('BCA Inputs'!$AA$14:$AA$54,MATCH(I2112,'BCA Inputs'!$M$14:$M$54,0))*F2112+INDEX('BCA Inputs'!$AB$14:$AB$54,MATCH(I2112,'BCA Inputs'!$M$14:$M$54,0))*G2112,IF($B$3="RG&amp;E",INDEX('BCA Inputs'!$BG$14:$BG$54,MATCH(I2112,'BCA Inputs'!$AW$14:$AW$54,0))*P2112+INDEX('BCA Inputs'!$BH$14:$BH$54,MATCH(I2112,'BCA Inputs'!$AW$14:$AW$54,0))*O2112+INDEX('BCA Inputs'!$BI$14:$BI$54,MATCH(I2112,'BCA Inputs'!$AW$14:$AW$54,0))*Q2112+INDEX('BCA Inputs'!$BJ$14:$BJ$54,MATCH(I2112,'BCA Inputs'!$AW$14:$AW$54,0))*F2112+INDEX('BCA Inputs'!$BK$14:$BK$54,MATCH(I2112,'BCA Inputs'!$AW$14:$AW$54,0))*G2112,"")),"")</f>
        <v/>
      </c>
      <c r="AA2112" s="237" t="str">
        <f t="shared" si="325"/>
        <v/>
      </c>
      <c r="AC2112" s="238" t="str">
        <f>IFERROR((K2112+R2112)+IF($B$3="NYSEG",INDEX('BCA Inputs'!$AI$14:$AI$54,MATCH(I2112,'BCA Inputs'!$M$14:$M$54,0))*P2112+INDEX('BCA Inputs'!$AJ$14:$AJ$54,MATCH(I2112,'BCA Inputs'!$M$14:$M$54,0))*Q2112,IF($B$3="RG&amp;E",INDEX('BCA Inputs'!$BR$14:$BR$54,MATCH(I2112,'BCA Inputs'!$AW$14:$AW$54,0))*P2112+INDEX('BCA Inputs'!$BS$14:$BS$54,MATCH(I2112,'BCA Inputs'!$AW$14:$AW$54,0))*Q2112,"")),"")</f>
        <v/>
      </c>
      <c r="AD2112" s="181" t="str">
        <f>IFERROR(IF($B$3="NYSEG",INDEX('BCA Inputs'!$AD$14:$AD$54,MATCH(I2112,'BCA Inputs'!$M$14:$M$54,0))*P2112+INDEX('BCA Inputs'!$AE$14:$AE$54,MATCH(I2112,'BCA Inputs'!$M$14:$M$54,0))*O2112+INDEX('BCA Inputs'!$AF$14:$AF$54,MATCH(I2112,'BCA Inputs'!$M$14:$M$54,0))*Q2112+INDEX('BCA Inputs'!$AG$14:$AG$54,MATCH(I2112,'BCA Inputs'!$M$14:$M$54,0))*F2112+INDEX('BCA Inputs'!$AH$14:$AH$54,MATCH(I2112,'BCA Inputs'!$M$14:$M$54,0))*G2112,IF($B$3="RG&amp;E",INDEX('BCA Inputs'!$BM$14:$BM$54,MATCH(I2112,'BCA Inputs'!$AW$14:$AW$54,0))*P2112+INDEX('BCA Inputs'!$BN$14:$BN$54,MATCH(I2112,'BCA Inputs'!$AW$14:$AW$54,0))*O2112+INDEX('BCA Inputs'!$BO$14:$BO$54,MATCH(I2112,'BCA Inputs'!$AW$14:$AW$54,0))*Q2112+INDEX('BCA Inputs'!$BP$14:$BP$54,MATCH(I2112,'BCA Inputs'!$AW$14:$AW$54,0))*F2112+INDEX('BCA Inputs'!$BQ$14:$BQ$54,MATCH(I2112,'BCA Inputs'!$AW$14:$AW$54,0))*G2112,"")),"")</f>
        <v/>
      </c>
      <c r="AE2112" s="237" t="str">
        <f t="shared" si="326"/>
        <v/>
      </c>
      <c r="AF2112" s="198">
        <f t="shared" si="328"/>
        <v>0</v>
      </c>
      <c r="AG2112" s="239">
        <f t="shared" si="329"/>
        <v>0</v>
      </c>
    </row>
    <row r="2113" spans="1:33">
      <c r="A2113" s="228"/>
      <c r="B2113" s="176"/>
      <c r="C2113" s="229"/>
      <c r="D2113" s="230"/>
      <c r="E2113" s="230"/>
      <c r="F2113" s="230"/>
      <c r="G2113" s="230"/>
      <c r="H2113" s="231"/>
      <c r="I2113" s="231"/>
      <c r="J2113" s="232"/>
      <c r="K2113" s="232"/>
      <c r="L2113" s="232"/>
      <c r="M2113" s="181">
        <f t="shared" si="327"/>
        <v>0</v>
      </c>
      <c r="N2113" s="181">
        <f>IF(H2113="",0,H2113*I2113*'Avoided Water Savings Cost'!$C$16)</f>
        <v>0</v>
      </c>
      <c r="O2113" s="545">
        <f>IF(C2113="",0,IF($B$3="NYSEG",C2113/(1-'Avoided Electric Costs 2020'!$W$21),IF($B$3="RG&amp;E",C2113/(1-'Avoided Electric Costs 2020'!$X$21),"")))</f>
        <v>0</v>
      </c>
      <c r="P2113" s="546">
        <f>IF(D2113="",0,IF($B$3="NYSEG",D2113/(1-'Avoided Electric Costs 2020'!$W$21),IF($B$3="RG&amp;E",D2113/(1-'Avoided Electric Costs 2020'!$X$21),"")))</f>
        <v>0</v>
      </c>
      <c r="Q2113" s="546">
        <f>IF(E2113="",0,IF($B$3="NYSEG",E2113/(1-'Avoided Natural Gas Costs 2020'!$J$34),IF($B$3="RG&amp;E",E2113/(1-'Avoided Natural Gas Costs 2020'!$K$34),"")))</f>
        <v>0</v>
      </c>
      <c r="R2113" s="233" t="str">
        <f>IFERROR(IF(P2113*'BCA Inputs'!$C$1+Q2113*'BCA Inputs'!$C$2+F2113*'BCA Inputs'!$C$2+G2113*'BCA Inputs'!$C$2=0,"",P2113*'BCA Inputs'!$C$1+Q2113*'BCA Inputs'!$C$2+F2113*'BCA Inputs'!$C$2+G2113*'BCA Inputs'!$C$2),"")</f>
        <v/>
      </c>
      <c r="S2113" s="181" t="str">
        <f t="shared" si="320"/>
        <v/>
      </c>
      <c r="T2113" s="181" t="str">
        <f>IFERROR(IF($B$3="NYSEG",(INDEX('BCA Inputs'!$N$14:$N$54,MATCH(I2113,'BCA Inputs'!$M$14:$M$54,0))*P2113+INDEX('BCA Inputs'!$O$14:$O$54,MATCH(I2113,'BCA Inputs'!$M$14:$M$54,0))*O2113+INDEX('BCA Inputs'!P:P,MATCH(I2113,'BCA Inputs'!M:M,0))*Q2113+INDEX('BCA Inputs'!Q:Q,MATCH(I2113,'BCA Inputs'!M:M,0))*F2113+INDEX('BCA Inputs'!R:R,MATCH(I2113,'BCA Inputs'!M:M,0))*G2113)+L2113+N2113,IF($B$3="RG&amp;E",(INDEX('BCA Inputs'!$AX$14:$AX$54,MATCH(I2113,'BCA Inputs'!$AW$14:$AW$54,0))*P2113+INDEX('BCA Inputs'!$AY$14:$AY$54,MATCH(I2113,'BCA Inputs'!$AW$14:$AW$54,0))*O2113+INDEX('BCA Inputs'!$AZ$14:$AZ$54,MATCH(I2113,'BCA Inputs'!$AW$14:$AW$54,0))*Q2113+INDEX('BCA Inputs'!$BA$14:$BA$54,MATCH(I2113,'BCA Inputs'!$AW$14:$AW$54,0))*F2113+INDEX('BCA Inputs'!$BB$14:$BB$54,MATCH(I2113,'BCA Inputs'!$AW$14:$AW$54,0))*G2113)+L2113+N2113,"")),"")</f>
        <v/>
      </c>
      <c r="U2113" s="234" t="str">
        <f t="shared" si="321"/>
        <v/>
      </c>
      <c r="V2113" s="234" t="str">
        <f t="shared" si="322"/>
        <v/>
      </c>
      <c r="W2113" s="234" t="str">
        <f t="shared" si="323"/>
        <v/>
      </c>
      <c r="Y2113" s="235" t="str">
        <f t="shared" si="324"/>
        <v/>
      </c>
      <c r="Z2113" s="236" t="str">
        <f>IFERROR(IF($B$3="NYSEG",INDEX('BCA Inputs'!$X$14:$X$54,MATCH(I2113,'BCA Inputs'!$M$14:$M$54,0))*P2113+INDEX('BCA Inputs'!$Y$14:$Y$54,MATCH(I2113,'BCA Inputs'!$M$14:$M$54,0))*O2113+INDEX('BCA Inputs'!$Z$14:$Z$54,MATCH(I2113,'BCA Inputs'!$M$14:$M$54,0))*Q2113+INDEX('BCA Inputs'!$AA$14:$AA$54,MATCH(I2113,'BCA Inputs'!$M$14:$M$54,0))*F2113+INDEX('BCA Inputs'!$AB$14:$AB$54,MATCH(I2113,'BCA Inputs'!$M$14:$M$54,0))*G2113,IF($B$3="RG&amp;E",INDEX('BCA Inputs'!$BG$14:$BG$54,MATCH(I2113,'BCA Inputs'!$AW$14:$AW$54,0))*P2113+INDEX('BCA Inputs'!$BH$14:$BH$54,MATCH(I2113,'BCA Inputs'!$AW$14:$AW$54,0))*O2113+INDEX('BCA Inputs'!$BI$14:$BI$54,MATCH(I2113,'BCA Inputs'!$AW$14:$AW$54,0))*Q2113+INDEX('BCA Inputs'!$BJ$14:$BJ$54,MATCH(I2113,'BCA Inputs'!$AW$14:$AW$54,0))*F2113+INDEX('BCA Inputs'!$BK$14:$BK$54,MATCH(I2113,'BCA Inputs'!$AW$14:$AW$54,0))*G2113,"")),"")</f>
        <v/>
      </c>
      <c r="AA2113" s="237" t="str">
        <f t="shared" si="325"/>
        <v/>
      </c>
      <c r="AC2113" s="238" t="str">
        <f>IFERROR((K2113+R2113)+IF($B$3="NYSEG",INDEX('BCA Inputs'!$AI$14:$AI$54,MATCH(I2113,'BCA Inputs'!$M$14:$M$54,0))*P2113+INDEX('BCA Inputs'!$AJ$14:$AJ$54,MATCH(I2113,'BCA Inputs'!$M$14:$M$54,0))*Q2113,IF($B$3="RG&amp;E",INDEX('BCA Inputs'!$BR$14:$BR$54,MATCH(I2113,'BCA Inputs'!$AW$14:$AW$54,0))*P2113+INDEX('BCA Inputs'!$BS$14:$BS$54,MATCH(I2113,'BCA Inputs'!$AW$14:$AW$54,0))*Q2113,"")),"")</f>
        <v/>
      </c>
      <c r="AD2113" s="181" t="str">
        <f>IFERROR(IF($B$3="NYSEG",INDEX('BCA Inputs'!$AD$14:$AD$54,MATCH(I2113,'BCA Inputs'!$M$14:$M$54,0))*P2113+INDEX('BCA Inputs'!$AE$14:$AE$54,MATCH(I2113,'BCA Inputs'!$M$14:$M$54,0))*O2113+INDEX('BCA Inputs'!$AF$14:$AF$54,MATCH(I2113,'BCA Inputs'!$M$14:$M$54,0))*Q2113+INDEX('BCA Inputs'!$AG$14:$AG$54,MATCH(I2113,'BCA Inputs'!$M$14:$M$54,0))*F2113+INDEX('BCA Inputs'!$AH$14:$AH$54,MATCH(I2113,'BCA Inputs'!$M$14:$M$54,0))*G2113,IF($B$3="RG&amp;E",INDEX('BCA Inputs'!$BM$14:$BM$54,MATCH(I2113,'BCA Inputs'!$AW$14:$AW$54,0))*P2113+INDEX('BCA Inputs'!$BN$14:$BN$54,MATCH(I2113,'BCA Inputs'!$AW$14:$AW$54,0))*O2113+INDEX('BCA Inputs'!$BO$14:$BO$54,MATCH(I2113,'BCA Inputs'!$AW$14:$AW$54,0))*Q2113+INDEX('BCA Inputs'!$BP$14:$BP$54,MATCH(I2113,'BCA Inputs'!$AW$14:$AW$54,0))*F2113+INDEX('BCA Inputs'!$BQ$14:$BQ$54,MATCH(I2113,'BCA Inputs'!$AW$14:$AW$54,0))*G2113,"")),"")</f>
        <v/>
      </c>
      <c r="AE2113" s="237" t="str">
        <f t="shared" si="326"/>
        <v/>
      </c>
      <c r="AF2113" s="198">
        <f t="shared" si="328"/>
        <v>0</v>
      </c>
      <c r="AG2113" s="239">
        <f t="shared" si="329"/>
        <v>0</v>
      </c>
    </row>
    <row r="2114" spans="1:33">
      <c r="A2114" s="228"/>
      <c r="B2114" s="176"/>
      <c r="C2114" s="229"/>
      <c r="D2114" s="230"/>
      <c r="E2114" s="230"/>
      <c r="F2114" s="230"/>
      <c r="G2114" s="230"/>
      <c r="H2114" s="231"/>
      <c r="I2114" s="231"/>
      <c r="J2114" s="232"/>
      <c r="K2114" s="232"/>
      <c r="L2114" s="232"/>
      <c r="M2114" s="181">
        <f t="shared" si="327"/>
        <v>0</v>
      </c>
      <c r="N2114" s="181">
        <f>IF(H2114="",0,H2114*I2114*'Avoided Water Savings Cost'!$C$16)</f>
        <v>0</v>
      </c>
      <c r="O2114" s="545">
        <f>IF(C2114="",0,IF($B$3="NYSEG",C2114/(1-'Avoided Electric Costs 2020'!$W$21),IF($B$3="RG&amp;E",C2114/(1-'Avoided Electric Costs 2020'!$X$21),"")))</f>
        <v>0</v>
      </c>
      <c r="P2114" s="546">
        <f>IF(D2114="",0,IF($B$3="NYSEG",D2114/(1-'Avoided Electric Costs 2020'!$W$21),IF($B$3="RG&amp;E",D2114/(1-'Avoided Electric Costs 2020'!$X$21),"")))</f>
        <v>0</v>
      </c>
      <c r="Q2114" s="546">
        <f>IF(E2114="",0,IF($B$3="NYSEG",E2114/(1-'Avoided Natural Gas Costs 2020'!$J$34),IF($B$3="RG&amp;E",E2114/(1-'Avoided Natural Gas Costs 2020'!$K$34),"")))</f>
        <v>0</v>
      </c>
      <c r="R2114" s="233" t="str">
        <f>IFERROR(IF(P2114*'BCA Inputs'!$C$1+Q2114*'BCA Inputs'!$C$2+F2114*'BCA Inputs'!$C$2+G2114*'BCA Inputs'!$C$2=0,"",P2114*'BCA Inputs'!$C$1+Q2114*'BCA Inputs'!$C$2+F2114*'BCA Inputs'!$C$2+G2114*'BCA Inputs'!$C$2),"")</f>
        <v/>
      </c>
      <c r="S2114" s="181" t="str">
        <f t="shared" si="320"/>
        <v/>
      </c>
      <c r="T2114" s="181" t="str">
        <f>IFERROR(IF($B$3="NYSEG",(INDEX('BCA Inputs'!$N$14:$N$54,MATCH(I2114,'BCA Inputs'!$M$14:$M$54,0))*P2114+INDEX('BCA Inputs'!$O$14:$O$54,MATCH(I2114,'BCA Inputs'!$M$14:$M$54,0))*O2114+INDEX('BCA Inputs'!P:P,MATCH(I2114,'BCA Inputs'!M:M,0))*Q2114+INDEX('BCA Inputs'!Q:Q,MATCH(I2114,'BCA Inputs'!M:M,0))*F2114+INDEX('BCA Inputs'!R:R,MATCH(I2114,'BCA Inputs'!M:M,0))*G2114)+L2114+N2114,IF($B$3="RG&amp;E",(INDEX('BCA Inputs'!$AX$14:$AX$54,MATCH(I2114,'BCA Inputs'!$AW$14:$AW$54,0))*P2114+INDEX('BCA Inputs'!$AY$14:$AY$54,MATCH(I2114,'BCA Inputs'!$AW$14:$AW$54,0))*O2114+INDEX('BCA Inputs'!$AZ$14:$AZ$54,MATCH(I2114,'BCA Inputs'!$AW$14:$AW$54,0))*Q2114+INDEX('BCA Inputs'!$BA$14:$BA$54,MATCH(I2114,'BCA Inputs'!$AW$14:$AW$54,0))*F2114+INDEX('BCA Inputs'!$BB$14:$BB$54,MATCH(I2114,'BCA Inputs'!$AW$14:$AW$54,0))*G2114)+L2114+N2114,"")),"")</f>
        <v/>
      </c>
      <c r="U2114" s="234" t="str">
        <f t="shared" si="321"/>
        <v/>
      </c>
      <c r="V2114" s="234" t="str">
        <f t="shared" si="322"/>
        <v/>
      </c>
      <c r="W2114" s="234" t="str">
        <f t="shared" si="323"/>
        <v/>
      </c>
      <c r="Y2114" s="235" t="str">
        <f t="shared" si="324"/>
        <v/>
      </c>
      <c r="Z2114" s="236" t="str">
        <f>IFERROR(IF($B$3="NYSEG",INDEX('BCA Inputs'!$X$14:$X$54,MATCH(I2114,'BCA Inputs'!$M$14:$M$54,0))*P2114+INDEX('BCA Inputs'!$Y$14:$Y$54,MATCH(I2114,'BCA Inputs'!$M$14:$M$54,0))*O2114+INDEX('BCA Inputs'!$Z$14:$Z$54,MATCH(I2114,'BCA Inputs'!$M$14:$M$54,0))*Q2114+INDEX('BCA Inputs'!$AA$14:$AA$54,MATCH(I2114,'BCA Inputs'!$M$14:$M$54,0))*F2114+INDEX('BCA Inputs'!$AB$14:$AB$54,MATCH(I2114,'BCA Inputs'!$M$14:$M$54,0))*G2114,IF($B$3="RG&amp;E",INDEX('BCA Inputs'!$BG$14:$BG$54,MATCH(I2114,'BCA Inputs'!$AW$14:$AW$54,0))*P2114+INDEX('BCA Inputs'!$BH$14:$BH$54,MATCH(I2114,'BCA Inputs'!$AW$14:$AW$54,0))*O2114+INDEX('BCA Inputs'!$BI$14:$BI$54,MATCH(I2114,'BCA Inputs'!$AW$14:$AW$54,0))*Q2114+INDEX('BCA Inputs'!$BJ$14:$BJ$54,MATCH(I2114,'BCA Inputs'!$AW$14:$AW$54,0))*F2114+INDEX('BCA Inputs'!$BK$14:$BK$54,MATCH(I2114,'BCA Inputs'!$AW$14:$AW$54,0))*G2114,"")),"")</f>
        <v/>
      </c>
      <c r="AA2114" s="237" t="str">
        <f t="shared" si="325"/>
        <v/>
      </c>
      <c r="AC2114" s="238" t="str">
        <f>IFERROR((K2114+R2114)+IF($B$3="NYSEG",INDEX('BCA Inputs'!$AI$14:$AI$54,MATCH(I2114,'BCA Inputs'!$M$14:$M$54,0))*P2114+INDEX('BCA Inputs'!$AJ$14:$AJ$54,MATCH(I2114,'BCA Inputs'!$M$14:$M$54,0))*Q2114,IF($B$3="RG&amp;E",INDEX('BCA Inputs'!$BR$14:$BR$54,MATCH(I2114,'BCA Inputs'!$AW$14:$AW$54,0))*P2114+INDEX('BCA Inputs'!$BS$14:$BS$54,MATCH(I2114,'BCA Inputs'!$AW$14:$AW$54,0))*Q2114,"")),"")</f>
        <v/>
      </c>
      <c r="AD2114" s="181" t="str">
        <f>IFERROR(IF($B$3="NYSEG",INDEX('BCA Inputs'!$AD$14:$AD$54,MATCH(I2114,'BCA Inputs'!$M$14:$M$54,0))*P2114+INDEX('BCA Inputs'!$AE$14:$AE$54,MATCH(I2114,'BCA Inputs'!$M$14:$M$54,0))*O2114+INDEX('BCA Inputs'!$AF$14:$AF$54,MATCH(I2114,'BCA Inputs'!$M$14:$M$54,0))*Q2114+INDEX('BCA Inputs'!$AG$14:$AG$54,MATCH(I2114,'BCA Inputs'!$M$14:$M$54,0))*F2114+INDEX('BCA Inputs'!$AH$14:$AH$54,MATCH(I2114,'BCA Inputs'!$M$14:$M$54,0))*G2114,IF($B$3="RG&amp;E",INDEX('BCA Inputs'!$BM$14:$BM$54,MATCH(I2114,'BCA Inputs'!$AW$14:$AW$54,0))*P2114+INDEX('BCA Inputs'!$BN$14:$BN$54,MATCH(I2114,'BCA Inputs'!$AW$14:$AW$54,0))*O2114+INDEX('BCA Inputs'!$BO$14:$BO$54,MATCH(I2114,'BCA Inputs'!$AW$14:$AW$54,0))*Q2114+INDEX('BCA Inputs'!$BP$14:$BP$54,MATCH(I2114,'BCA Inputs'!$AW$14:$AW$54,0))*F2114+INDEX('BCA Inputs'!$BQ$14:$BQ$54,MATCH(I2114,'BCA Inputs'!$AW$14:$AW$54,0))*G2114,"")),"")</f>
        <v/>
      </c>
      <c r="AE2114" s="237" t="str">
        <f t="shared" si="326"/>
        <v/>
      </c>
      <c r="AF2114" s="198">
        <f t="shared" si="328"/>
        <v>0</v>
      </c>
      <c r="AG2114" s="239">
        <f t="shared" si="329"/>
        <v>0</v>
      </c>
    </row>
    <row r="2115" spans="1:33">
      <c r="A2115" s="228"/>
      <c r="B2115" s="176"/>
      <c r="C2115" s="229"/>
      <c r="D2115" s="230"/>
      <c r="E2115" s="230"/>
      <c r="F2115" s="230"/>
      <c r="G2115" s="230"/>
      <c r="H2115" s="231"/>
      <c r="I2115" s="231"/>
      <c r="J2115" s="232"/>
      <c r="K2115" s="232"/>
      <c r="L2115" s="232"/>
      <c r="M2115" s="181">
        <f t="shared" si="327"/>
        <v>0</v>
      </c>
      <c r="N2115" s="181">
        <f>IF(H2115="",0,H2115*I2115*'Avoided Water Savings Cost'!$C$16)</f>
        <v>0</v>
      </c>
      <c r="O2115" s="545">
        <f>IF(C2115="",0,IF($B$3="NYSEG",C2115/(1-'Avoided Electric Costs 2020'!$W$21),IF($B$3="RG&amp;E",C2115/(1-'Avoided Electric Costs 2020'!$X$21),"")))</f>
        <v>0</v>
      </c>
      <c r="P2115" s="546">
        <f>IF(D2115="",0,IF($B$3="NYSEG",D2115/(1-'Avoided Electric Costs 2020'!$W$21),IF($B$3="RG&amp;E",D2115/(1-'Avoided Electric Costs 2020'!$X$21),"")))</f>
        <v>0</v>
      </c>
      <c r="Q2115" s="546">
        <f>IF(E2115="",0,IF($B$3="NYSEG",E2115/(1-'Avoided Natural Gas Costs 2020'!$J$34),IF($B$3="RG&amp;E",E2115/(1-'Avoided Natural Gas Costs 2020'!$K$34),"")))</f>
        <v>0</v>
      </c>
      <c r="R2115" s="233" t="str">
        <f>IFERROR(IF(P2115*'BCA Inputs'!$C$1+Q2115*'BCA Inputs'!$C$2+F2115*'BCA Inputs'!$C$2+G2115*'BCA Inputs'!$C$2=0,"",P2115*'BCA Inputs'!$C$1+Q2115*'BCA Inputs'!$C$2+F2115*'BCA Inputs'!$C$2+G2115*'BCA Inputs'!$C$2),"")</f>
        <v/>
      </c>
      <c r="S2115" s="181" t="str">
        <f t="shared" si="320"/>
        <v/>
      </c>
      <c r="T2115" s="181" t="str">
        <f>IFERROR(IF($B$3="NYSEG",(INDEX('BCA Inputs'!$N$14:$N$54,MATCH(I2115,'BCA Inputs'!$M$14:$M$54,0))*P2115+INDEX('BCA Inputs'!$O$14:$O$54,MATCH(I2115,'BCA Inputs'!$M$14:$M$54,0))*O2115+INDEX('BCA Inputs'!P:P,MATCH(I2115,'BCA Inputs'!M:M,0))*Q2115+INDEX('BCA Inputs'!Q:Q,MATCH(I2115,'BCA Inputs'!M:M,0))*F2115+INDEX('BCA Inputs'!R:R,MATCH(I2115,'BCA Inputs'!M:M,0))*G2115)+L2115+N2115,IF($B$3="RG&amp;E",(INDEX('BCA Inputs'!$AX$14:$AX$54,MATCH(I2115,'BCA Inputs'!$AW$14:$AW$54,0))*P2115+INDEX('BCA Inputs'!$AY$14:$AY$54,MATCH(I2115,'BCA Inputs'!$AW$14:$AW$54,0))*O2115+INDEX('BCA Inputs'!$AZ$14:$AZ$54,MATCH(I2115,'BCA Inputs'!$AW$14:$AW$54,0))*Q2115+INDEX('BCA Inputs'!$BA$14:$BA$54,MATCH(I2115,'BCA Inputs'!$AW$14:$AW$54,0))*F2115+INDEX('BCA Inputs'!$BB$14:$BB$54,MATCH(I2115,'BCA Inputs'!$AW$14:$AW$54,0))*G2115)+L2115+N2115,"")),"")</f>
        <v/>
      </c>
      <c r="U2115" s="234" t="str">
        <f t="shared" si="321"/>
        <v/>
      </c>
      <c r="V2115" s="234" t="str">
        <f t="shared" si="322"/>
        <v/>
      </c>
      <c r="W2115" s="234" t="str">
        <f t="shared" si="323"/>
        <v/>
      </c>
      <c r="Y2115" s="235" t="str">
        <f t="shared" si="324"/>
        <v/>
      </c>
      <c r="Z2115" s="236" t="str">
        <f>IFERROR(IF($B$3="NYSEG",INDEX('BCA Inputs'!$X$14:$X$54,MATCH(I2115,'BCA Inputs'!$M$14:$M$54,0))*P2115+INDEX('BCA Inputs'!$Y$14:$Y$54,MATCH(I2115,'BCA Inputs'!$M$14:$M$54,0))*O2115+INDEX('BCA Inputs'!$Z$14:$Z$54,MATCH(I2115,'BCA Inputs'!$M$14:$M$54,0))*Q2115+INDEX('BCA Inputs'!$AA$14:$AA$54,MATCH(I2115,'BCA Inputs'!$M$14:$M$54,0))*F2115+INDEX('BCA Inputs'!$AB$14:$AB$54,MATCH(I2115,'BCA Inputs'!$M$14:$M$54,0))*G2115,IF($B$3="RG&amp;E",INDEX('BCA Inputs'!$BG$14:$BG$54,MATCH(I2115,'BCA Inputs'!$AW$14:$AW$54,0))*P2115+INDEX('BCA Inputs'!$BH$14:$BH$54,MATCH(I2115,'BCA Inputs'!$AW$14:$AW$54,0))*O2115+INDEX('BCA Inputs'!$BI$14:$BI$54,MATCH(I2115,'BCA Inputs'!$AW$14:$AW$54,0))*Q2115+INDEX('BCA Inputs'!$BJ$14:$BJ$54,MATCH(I2115,'BCA Inputs'!$AW$14:$AW$54,0))*F2115+INDEX('BCA Inputs'!$BK$14:$BK$54,MATCH(I2115,'BCA Inputs'!$AW$14:$AW$54,0))*G2115,"")),"")</f>
        <v/>
      </c>
      <c r="AA2115" s="237" t="str">
        <f t="shared" si="325"/>
        <v/>
      </c>
      <c r="AC2115" s="238" t="str">
        <f>IFERROR((K2115+R2115)+IF($B$3="NYSEG",INDEX('BCA Inputs'!$AI$14:$AI$54,MATCH(I2115,'BCA Inputs'!$M$14:$M$54,0))*P2115+INDEX('BCA Inputs'!$AJ$14:$AJ$54,MATCH(I2115,'BCA Inputs'!$M$14:$M$54,0))*Q2115,IF($B$3="RG&amp;E",INDEX('BCA Inputs'!$BR$14:$BR$54,MATCH(I2115,'BCA Inputs'!$AW$14:$AW$54,0))*P2115+INDEX('BCA Inputs'!$BS$14:$BS$54,MATCH(I2115,'BCA Inputs'!$AW$14:$AW$54,0))*Q2115,"")),"")</f>
        <v/>
      </c>
      <c r="AD2115" s="181" t="str">
        <f>IFERROR(IF($B$3="NYSEG",INDEX('BCA Inputs'!$AD$14:$AD$54,MATCH(I2115,'BCA Inputs'!$M$14:$M$54,0))*P2115+INDEX('BCA Inputs'!$AE$14:$AE$54,MATCH(I2115,'BCA Inputs'!$M$14:$M$54,0))*O2115+INDEX('BCA Inputs'!$AF$14:$AF$54,MATCH(I2115,'BCA Inputs'!$M$14:$M$54,0))*Q2115+INDEX('BCA Inputs'!$AG$14:$AG$54,MATCH(I2115,'BCA Inputs'!$M$14:$M$54,0))*F2115+INDEX('BCA Inputs'!$AH$14:$AH$54,MATCH(I2115,'BCA Inputs'!$M$14:$M$54,0))*G2115,IF($B$3="RG&amp;E",INDEX('BCA Inputs'!$BM$14:$BM$54,MATCH(I2115,'BCA Inputs'!$AW$14:$AW$54,0))*P2115+INDEX('BCA Inputs'!$BN$14:$BN$54,MATCH(I2115,'BCA Inputs'!$AW$14:$AW$54,0))*O2115+INDEX('BCA Inputs'!$BO$14:$BO$54,MATCH(I2115,'BCA Inputs'!$AW$14:$AW$54,0))*Q2115+INDEX('BCA Inputs'!$BP$14:$BP$54,MATCH(I2115,'BCA Inputs'!$AW$14:$AW$54,0))*F2115+INDEX('BCA Inputs'!$BQ$14:$BQ$54,MATCH(I2115,'BCA Inputs'!$AW$14:$AW$54,0))*G2115,"")),"")</f>
        <v/>
      </c>
      <c r="AE2115" s="237" t="str">
        <f t="shared" si="326"/>
        <v/>
      </c>
      <c r="AF2115" s="198">
        <f t="shared" si="328"/>
        <v>0</v>
      </c>
      <c r="AG2115" s="239">
        <f t="shared" si="329"/>
        <v>0</v>
      </c>
    </row>
    <row r="2116" spans="1:33">
      <c r="A2116" s="228"/>
      <c r="B2116" s="176"/>
      <c r="C2116" s="229"/>
      <c r="D2116" s="230"/>
      <c r="E2116" s="230"/>
      <c r="F2116" s="230"/>
      <c r="G2116" s="230"/>
      <c r="H2116" s="231"/>
      <c r="I2116" s="231"/>
      <c r="J2116" s="232"/>
      <c r="K2116" s="232"/>
      <c r="L2116" s="232"/>
      <c r="M2116" s="181">
        <f t="shared" si="327"/>
        <v>0</v>
      </c>
      <c r="N2116" s="181">
        <f>IF(H2116="",0,H2116*I2116*'Avoided Water Savings Cost'!$C$16)</f>
        <v>0</v>
      </c>
      <c r="O2116" s="545">
        <f>IF(C2116="",0,IF($B$3="NYSEG",C2116/(1-'Avoided Electric Costs 2020'!$W$21),IF($B$3="RG&amp;E",C2116/(1-'Avoided Electric Costs 2020'!$X$21),"")))</f>
        <v>0</v>
      </c>
      <c r="P2116" s="546">
        <f>IF(D2116="",0,IF($B$3="NYSEG",D2116/(1-'Avoided Electric Costs 2020'!$W$21),IF($B$3="RG&amp;E",D2116/(1-'Avoided Electric Costs 2020'!$X$21),"")))</f>
        <v>0</v>
      </c>
      <c r="Q2116" s="546">
        <f>IF(E2116="",0,IF($B$3="NYSEG",E2116/(1-'Avoided Natural Gas Costs 2020'!$J$34),IF($B$3="RG&amp;E",E2116/(1-'Avoided Natural Gas Costs 2020'!$K$34),"")))</f>
        <v>0</v>
      </c>
      <c r="R2116" s="233" t="str">
        <f>IFERROR(IF(P2116*'BCA Inputs'!$C$1+Q2116*'BCA Inputs'!$C$2+F2116*'BCA Inputs'!$C$2+G2116*'BCA Inputs'!$C$2=0,"",P2116*'BCA Inputs'!$C$1+Q2116*'BCA Inputs'!$C$2+F2116*'BCA Inputs'!$C$2+G2116*'BCA Inputs'!$C$2),"")</f>
        <v/>
      </c>
      <c r="S2116" s="181" t="str">
        <f t="shared" si="320"/>
        <v/>
      </c>
      <c r="T2116" s="181" t="str">
        <f>IFERROR(IF($B$3="NYSEG",(INDEX('BCA Inputs'!$N$14:$N$54,MATCH(I2116,'BCA Inputs'!$M$14:$M$54,0))*P2116+INDEX('BCA Inputs'!$O$14:$O$54,MATCH(I2116,'BCA Inputs'!$M$14:$M$54,0))*O2116+INDEX('BCA Inputs'!P:P,MATCH(I2116,'BCA Inputs'!M:M,0))*Q2116+INDEX('BCA Inputs'!Q:Q,MATCH(I2116,'BCA Inputs'!M:M,0))*F2116+INDEX('BCA Inputs'!R:R,MATCH(I2116,'BCA Inputs'!M:M,0))*G2116)+L2116+N2116,IF($B$3="RG&amp;E",(INDEX('BCA Inputs'!$AX$14:$AX$54,MATCH(I2116,'BCA Inputs'!$AW$14:$AW$54,0))*P2116+INDEX('BCA Inputs'!$AY$14:$AY$54,MATCH(I2116,'BCA Inputs'!$AW$14:$AW$54,0))*O2116+INDEX('BCA Inputs'!$AZ$14:$AZ$54,MATCH(I2116,'BCA Inputs'!$AW$14:$AW$54,0))*Q2116+INDEX('BCA Inputs'!$BA$14:$BA$54,MATCH(I2116,'BCA Inputs'!$AW$14:$AW$54,0))*F2116+INDEX('BCA Inputs'!$BB$14:$BB$54,MATCH(I2116,'BCA Inputs'!$AW$14:$AW$54,0))*G2116)+L2116+N2116,"")),"")</f>
        <v/>
      </c>
      <c r="U2116" s="234" t="str">
        <f t="shared" si="321"/>
        <v/>
      </c>
      <c r="V2116" s="234" t="str">
        <f t="shared" si="322"/>
        <v/>
      </c>
      <c r="W2116" s="234" t="str">
        <f t="shared" si="323"/>
        <v/>
      </c>
      <c r="Y2116" s="235" t="str">
        <f t="shared" si="324"/>
        <v/>
      </c>
      <c r="Z2116" s="236" t="str">
        <f>IFERROR(IF($B$3="NYSEG",INDEX('BCA Inputs'!$X$14:$X$54,MATCH(I2116,'BCA Inputs'!$M$14:$M$54,0))*P2116+INDEX('BCA Inputs'!$Y$14:$Y$54,MATCH(I2116,'BCA Inputs'!$M$14:$M$54,0))*O2116+INDEX('BCA Inputs'!$Z$14:$Z$54,MATCH(I2116,'BCA Inputs'!$M$14:$M$54,0))*Q2116+INDEX('BCA Inputs'!$AA$14:$AA$54,MATCH(I2116,'BCA Inputs'!$M$14:$M$54,0))*F2116+INDEX('BCA Inputs'!$AB$14:$AB$54,MATCH(I2116,'BCA Inputs'!$M$14:$M$54,0))*G2116,IF($B$3="RG&amp;E",INDEX('BCA Inputs'!$BG$14:$BG$54,MATCH(I2116,'BCA Inputs'!$AW$14:$AW$54,0))*P2116+INDEX('BCA Inputs'!$BH$14:$BH$54,MATCH(I2116,'BCA Inputs'!$AW$14:$AW$54,0))*O2116+INDEX('BCA Inputs'!$BI$14:$BI$54,MATCH(I2116,'BCA Inputs'!$AW$14:$AW$54,0))*Q2116+INDEX('BCA Inputs'!$BJ$14:$BJ$54,MATCH(I2116,'BCA Inputs'!$AW$14:$AW$54,0))*F2116+INDEX('BCA Inputs'!$BK$14:$BK$54,MATCH(I2116,'BCA Inputs'!$AW$14:$AW$54,0))*G2116,"")),"")</f>
        <v/>
      </c>
      <c r="AA2116" s="237" t="str">
        <f t="shared" si="325"/>
        <v/>
      </c>
      <c r="AC2116" s="238" t="str">
        <f>IFERROR((K2116+R2116)+IF($B$3="NYSEG",INDEX('BCA Inputs'!$AI$14:$AI$54,MATCH(I2116,'BCA Inputs'!$M$14:$M$54,0))*P2116+INDEX('BCA Inputs'!$AJ$14:$AJ$54,MATCH(I2116,'BCA Inputs'!$M$14:$M$54,0))*Q2116,IF($B$3="RG&amp;E",INDEX('BCA Inputs'!$BR$14:$BR$54,MATCH(I2116,'BCA Inputs'!$AW$14:$AW$54,0))*P2116+INDEX('BCA Inputs'!$BS$14:$BS$54,MATCH(I2116,'BCA Inputs'!$AW$14:$AW$54,0))*Q2116,"")),"")</f>
        <v/>
      </c>
      <c r="AD2116" s="181" t="str">
        <f>IFERROR(IF($B$3="NYSEG",INDEX('BCA Inputs'!$AD$14:$AD$54,MATCH(I2116,'BCA Inputs'!$M$14:$M$54,0))*P2116+INDEX('BCA Inputs'!$AE$14:$AE$54,MATCH(I2116,'BCA Inputs'!$M$14:$M$54,0))*O2116+INDEX('BCA Inputs'!$AF$14:$AF$54,MATCH(I2116,'BCA Inputs'!$M$14:$M$54,0))*Q2116+INDEX('BCA Inputs'!$AG$14:$AG$54,MATCH(I2116,'BCA Inputs'!$M$14:$M$54,0))*F2116+INDEX('BCA Inputs'!$AH$14:$AH$54,MATCH(I2116,'BCA Inputs'!$M$14:$M$54,0))*G2116,IF($B$3="RG&amp;E",INDEX('BCA Inputs'!$BM$14:$BM$54,MATCH(I2116,'BCA Inputs'!$AW$14:$AW$54,0))*P2116+INDEX('BCA Inputs'!$BN$14:$BN$54,MATCH(I2116,'BCA Inputs'!$AW$14:$AW$54,0))*O2116+INDEX('BCA Inputs'!$BO$14:$BO$54,MATCH(I2116,'BCA Inputs'!$AW$14:$AW$54,0))*Q2116+INDEX('BCA Inputs'!$BP$14:$BP$54,MATCH(I2116,'BCA Inputs'!$AW$14:$AW$54,0))*F2116+INDEX('BCA Inputs'!$BQ$14:$BQ$54,MATCH(I2116,'BCA Inputs'!$AW$14:$AW$54,0))*G2116,"")),"")</f>
        <v/>
      </c>
      <c r="AE2116" s="237" t="str">
        <f t="shared" si="326"/>
        <v/>
      </c>
      <c r="AF2116" s="198">
        <f t="shared" si="328"/>
        <v>0</v>
      </c>
      <c r="AG2116" s="239">
        <f t="shared" si="329"/>
        <v>0</v>
      </c>
    </row>
    <row r="2117" spans="1:33">
      <c r="A2117" s="228"/>
      <c r="B2117" s="176"/>
      <c r="C2117" s="229"/>
      <c r="D2117" s="230"/>
      <c r="E2117" s="230"/>
      <c r="F2117" s="230"/>
      <c r="G2117" s="230"/>
      <c r="H2117" s="231"/>
      <c r="I2117" s="231"/>
      <c r="J2117" s="232"/>
      <c r="K2117" s="232"/>
      <c r="L2117" s="232"/>
      <c r="M2117" s="181">
        <f t="shared" si="327"/>
        <v>0</v>
      </c>
      <c r="N2117" s="181">
        <f>IF(H2117="",0,H2117*I2117*'Avoided Water Savings Cost'!$C$16)</f>
        <v>0</v>
      </c>
      <c r="O2117" s="545">
        <f>IF(C2117="",0,IF($B$3="NYSEG",C2117/(1-'Avoided Electric Costs 2020'!$W$21),IF($B$3="RG&amp;E",C2117/(1-'Avoided Electric Costs 2020'!$X$21),"")))</f>
        <v>0</v>
      </c>
      <c r="P2117" s="546">
        <f>IF(D2117="",0,IF($B$3="NYSEG",D2117/(1-'Avoided Electric Costs 2020'!$W$21),IF($B$3="RG&amp;E",D2117/(1-'Avoided Electric Costs 2020'!$X$21),"")))</f>
        <v>0</v>
      </c>
      <c r="Q2117" s="546">
        <f>IF(E2117="",0,IF($B$3="NYSEG",E2117/(1-'Avoided Natural Gas Costs 2020'!$J$34),IF($B$3="RG&amp;E",E2117/(1-'Avoided Natural Gas Costs 2020'!$K$34),"")))</f>
        <v>0</v>
      </c>
      <c r="R2117" s="233" t="str">
        <f>IFERROR(IF(P2117*'BCA Inputs'!$C$1+Q2117*'BCA Inputs'!$C$2+F2117*'BCA Inputs'!$C$2+G2117*'BCA Inputs'!$C$2=0,"",P2117*'BCA Inputs'!$C$1+Q2117*'BCA Inputs'!$C$2+F2117*'BCA Inputs'!$C$2+G2117*'BCA Inputs'!$C$2),"")</f>
        <v/>
      </c>
      <c r="S2117" s="181" t="str">
        <f t="shared" si="320"/>
        <v/>
      </c>
      <c r="T2117" s="181" t="str">
        <f>IFERROR(IF($B$3="NYSEG",(INDEX('BCA Inputs'!$N$14:$N$54,MATCH(I2117,'BCA Inputs'!$M$14:$M$54,0))*P2117+INDEX('BCA Inputs'!$O$14:$O$54,MATCH(I2117,'BCA Inputs'!$M$14:$M$54,0))*O2117+INDEX('BCA Inputs'!P:P,MATCH(I2117,'BCA Inputs'!M:M,0))*Q2117+INDEX('BCA Inputs'!Q:Q,MATCH(I2117,'BCA Inputs'!M:M,0))*F2117+INDEX('BCA Inputs'!R:R,MATCH(I2117,'BCA Inputs'!M:M,0))*G2117)+L2117+N2117,IF($B$3="RG&amp;E",(INDEX('BCA Inputs'!$AX$14:$AX$54,MATCH(I2117,'BCA Inputs'!$AW$14:$AW$54,0))*P2117+INDEX('BCA Inputs'!$AY$14:$AY$54,MATCH(I2117,'BCA Inputs'!$AW$14:$AW$54,0))*O2117+INDEX('BCA Inputs'!$AZ$14:$AZ$54,MATCH(I2117,'BCA Inputs'!$AW$14:$AW$54,0))*Q2117+INDEX('BCA Inputs'!$BA$14:$BA$54,MATCH(I2117,'BCA Inputs'!$AW$14:$AW$54,0))*F2117+INDEX('BCA Inputs'!$BB$14:$BB$54,MATCH(I2117,'BCA Inputs'!$AW$14:$AW$54,0))*G2117)+L2117+N2117,"")),"")</f>
        <v/>
      </c>
      <c r="U2117" s="234" t="str">
        <f t="shared" si="321"/>
        <v/>
      </c>
      <c r="V2117" s="234" t="str">
        <f t="shared" si="322"/>
        <v/>
      </c>
      <c r="W2117" s="234" t="str">
        <f t="shared" si="323"/>
        <v/>
      </c>
      <c r="Y2117" s="235" t="str">
        <f t="shared" si="324"/>
        <v/>
      </c>
      <c r="Z2117" s="236" t="str">
        <f>IFERROR(IF($B$3="NYSEG",INDEX('BCA Inputs'!$X$14:$X$54,MATCH(I2117,'BCA Inputs'!$M$14:$M$54,0))*P2117+INDEX('BCA Inputs'!$Y$14:$Y$54,MATCH(I2117,'BCA Inputs'!$M$14:$M$54,0))*O2117+INDEX('BCA Inputs'!$Z$14:$Z$54,MATCH(I2117,'BCA Inputs'!$M$14:$M$54,0))*Q2117+INDEX('BCA Inputs'!$AA$14:$AA$54,MATCH(I2117,'BCA Inputs'!$M$14:$M$54,0))*F2117+INDEX('BCA Inputs'!$AB$14:$AB$54,MATCH(I2117,'BCA Inputs'!$M$14:$M$54,0))*G2117,IF($B$3="RG&amp;E",INDEX('BCA Inputs'!$BG$14:$BG$54,MATCH(I2117,'BCA Inputs'!$AW$14:$AW$54,0))*P2117+INDEX('BCA Inputs'!$BH$14:$BH$54,MATCH(I2117,'BCA Inputs'!$AW$14:$AW$54,0))*O2117+INDEX('BCA Inputs'!$BI$14:$BI$54,MATCH(I2117,'BCA Inputs'!$AW$14:$AW$54,0))*Q2117+INDEX('BCA Inputs'!$BJ$14:$BJ$54,MATCH(I2117,'BCA Inputs'!$AW$14:$AW$54,0))*F2117+INDEX('BCA Inputs'!$BK$14:$BK$54,MATCH(I2117,'BCA Inputs'!$AW$14:$AW$54,0))*G2117,"")),"")</f>
        <v/>
      </c>
      <c r="AA2117" s="237" t="str">
        <f t="shared" si="325"/>
        <v/>
      </c>
      <c r="AC2117" s="238" t="str">
        <f>IFERROR((K2117+R2117)+IF($B$3="NYSEG",INDEX('BCA Inputs'!$AI$14:$AI$54,MATCH(I2117,'BCA Inputs'!$M$14:$M$54,0))*P2117+INDEX('BCA Inputs'!$AJ$14:$AJ$54,MATCH(I2117,'BCA Inputs'!$M$14:$M$54,0))*Q2117,IF($B$3="RG&amp;E",INDEX('BCA Inputs'!$BR$14:$BR$54,MATCH(I2117,'BCA Inputs'!$AW$14:$AW$54,0))*P2117+INDEX('BCA Inputs'!$BS$14:$BS$54,MATCH(I2117,'BCA Inputs'!$AW$14:$AW$54,0))*Q2117,"")),"")</f>
        <v/>
      </c>
      <c r="AD2117" s="181" t="str">
        <f>IFERROR(IF($B$3="NYSEG",INDEX('BCA Inputs'!$AD$14:$AD$54,MATCH(I2117,'BCA Inputs'!$M$14:$M$54,0))*P2117+INDEX('BCA Inputs'!$AE$14:$AE$54,MATCH(I2117,'BCA Inputs'!$M$14:$M$54,0))*O2117+INDEX('BCA Inputs'!$AF$14:$AF$54,MATCH(I2117,'BCA Inputs'!$M$14:$M$54,0))*Q2117+INDEX('BCA Inputs'!$AG$14:$AG$54,MATCH(I2117,'BCA Inputs'!$M$14:$M$54,0))*F2117+INDEX('BCA Inputs'!$AH$14:$AH$54,MATCH(I2117,'BCA Inputs'!$M$14:$M$54,0))*G2117,IF($B$3="RG&amp;E",INDEX('BCA Inputs'!$BM$14:$BM$54,MATCH(I2117,'BCA Inputs'!$AW$14:$AW$54,0))*P2117+INDEX('BCA Inputs'!$BN$14:$BN$54,MATCH(I2117,'BCA Inputs'!$AW$14:$AW$54,0))*O2117+INDEX('BCA Inputs'!$BO$14:$BO$54,MATCH(I2117,'BCA Inputs'!$AW$14:$AW$54,0))*Q2117+INDEX('BCA Inputs'!$BP$14:$BP$54,MATCH(I2117,'BCA Inputs'!$AW$14:$AW$54,0))*F2117+INDEX('BCA Inputs'!$BQ$14:$BQ$54,MATCH(I2117,'BCA Inputs'!$AW$14:$AW$54,0))*G2117,"")),"")</f>
        <v/>
      </c>
      <c r="AE2117" s="237" t="str">
        <f t="shared" si="326"/>
        <v/>
      </c>
      <c r="AF2117" s="198">
        <f t="shared" si="328"/>
        <v>0</v>
      </c>
      <c r="AG2117" s="239">
        <f t="shared" si="329"/>
        <v>0</v>
      </c>
    </row>
    <row r="2118" spans="1:33">
      <c r="A2118" s="228"/>
      <c r="B2118" s="176"/>
      <c r="C2118" s="229"/>
      <c r="D2118" s="230"/>
      <c r="E2118" s="230"/>
      <c r="F2118" s="230"/>
      <c r="G2118" s="230"/>
      <c r="H2118" s="231"/>
      <c r="I2118" s="231"/>
      <c r="J2118" s="232"/>
      <c r="K2118" s="232"/>
      <c r="L2118" s="232"/>
      <c r="M2118" s="181">
        <f t="shared" si="327"/>
        <v>0</v>
      </c>
      <c r="N2118" s="181">
        <f>IF(H2118="",0,H2118*I2118*'Avoided Water Savings Cost'!$C$16)</f>
        <v>0</v>
      </c>
      <c r="O2118" s="545">
        <f>IF(C2118="",0,IF($B$3="NYSEG",C2118/(1-'Avoided Electric Costs 2020'!$W$21),IF($B$3="RG&amp;E",C2118/(1-'Avoided Electric Costs 2020'!$X$21),"")))</f>
        <v>0</v>
      </c>
      <c r="P2118" s="546">
        <f>IF(D2118="",0,IF($B$3="NYSEG",D2118/(1-'Avoided Electric Costs 2020'!$W$21),IF($B$3="RG&amp;E",D2118/(1-'Avoided Electric Costs 2020'!$X$21),"")))</f>
        <v>0</v>
      </c>
      <c r="Q2118" s="546">
        <f>IF(E2118="",0,IF($B$3="NYSEG",E2118/(1-'Avoided Natural Gas Costs 2020'!$J$34),IF($B$3="RG&amp;E",E2118/(1-'Avoided Natural Gas Costs 2020'!$K$34),"")))</f>
        <v>0</v>
      </c>
      <c r="R2118" s="233" t="str">
        <f>IFERROR(IF(P2118*'BCA Inputs'!$C$1+Q2118*'BCA Inputs'!$C$2+F2118*'BCA Inputs'!$C$2+G2118*'BCA Inputs'!$C$2=0,"",P2118*'BCA Inputs'!$C$1+Q2118*'BCA Inputs'!$C$2+F2118*'BCA Inputs'!$C$2+G2118*'BCA Inputs'!$C$2),"")</f>
        <v/>
      </c>
      <c r="S2118" s="181" t="str">
        <f t="shared" si="320"/>
        <v/>
      </c>
      <c r="T2118" s="181" t="str">
        <f>IFERROR(IF($B$3="NYSEG",(INDEX('BCA Inputs'!$N$14:$N$54,MATCH(I2118,'BCA Inputs'!$M$14:$M$54,0))*P2118+INDEX('BCA Inputs'!$O$14:$O$54,MATCH(I2118,'BCA Inputs'!$M$14:$M$54,0))*O2118+INDEX('BCA Inputs'!P:P,MATCH(I2118,'BCA Inputs'!M:M,0))*Q2118+INDEX('BCA Inputs'!Q:Q,MATCH(I2118,'BCA Inputs'!M:M,0))*F2118+INDEX('BCA Inputs'!R:R,MATCH(I2118,'BCA Inputs'!M:M,0))*G2118)+L2118+N2118,IF($B$3="RG&amp;E",(INDEX('BCA Inputs'!$AX$14:$AX$54,MATCH(I2118,'BCA Inputs'!$AW$14:$AW$54,0))*P2118+INDEX('BCA Inputs'!$AY$14:$AY$54,MATCH(I2118,'BCA Inputs'!$AW$14:$AW$54,0))*O2118+INDEX('BCA Inputs'!$AZ$14:$AZ$54,MATCH(I2118,'BCA Inputs'!$AW$14:$AW$54,0))*Q2118+INDEX('BCA Inputs'!$BA$14:$BA$54,MATCH(I2118,'BCA Inputs'!$AW$14:$AW$54,0))*F2118+INDEX('BCA Inputs'!$BB$14:$BB$54,MATCH(I2118,'BCA Inputs'!$AW$14:$AW$54,0))*G2118)+L2118+N2118,"")),"")</f>
        <v/>
      </c>
      <c r="U2118" s="234" t="str">
        <f t="shared" si="321"/>
        <v/>
      </c>
      <c r="V2118" s="234" t="str">
        <f t="shared" si="322"/>
        <v/>
      </c>
      <c r="W2118" s="234" t="str">
        <f t="shared" si="323"/>
        <v/>
      </c>
      <c r="Y2118" s="235" t="str">
        <f t="shared" si="324"/>
        <v/>
      </c>
      <c r="Z2118" s="236" t="str">
        <f>IFERROR(IF($B$3="NYSEG",INDEX('BCA Inputs'!$X$14:$X$54,MATCH(I2118,'BCA Inputs'!$M$14:$M$54,0))*P2118+INDEX('BCA Inputs'!$Y$14:$Y$54,MATCH(I2118,'BCA Inputs'!$M$14:$M$54,0))*O2118+INDEX('BCA Inputs'!$Z$14:$Z$54,MATCH(I2118,'BCA Inputs'!$M$14:$M$54,0))*Q2118+INDEX('BCA Inputs'!$AA$14:$AA$54,MATCH(I2118,'BCA Inputs'!$M$14:$M$54,0))*F2118+INDEX('BCA Inputs'!$AB$14:$AB$54,MATCH(I2118,'BCA Inputs'!$M$14:$M$54,0))*G2118,IF($B$3="RG&amp;E",INDEX('BCA Inputs'!$BG$14:$BG$54,MATCH(I2118,'BCA Inputs'!$AW$14:$AW$54,0))*P2118+INDEX('BCA Inputs'!$BH$14:$BH$54,MATCH(I2118,'BCA Inputs'!$AW$14:$AW$54,0))*O2118+INDEX('BCA Inputs'!$BI$14:$BI$54,MATCH(I2118,'BCA Inputs'!$AW$14:$AW$54,0))*Q2118+INDEX('BCA Inputs'!$BJ$14:$BJ$54,MATCH(I2118,'BCA Inputs'!$AW$14:$AW$54,0))*F2118+INDEX('BCA Inputs'!$BK$14:$BK$54,MATCH(I2118,'BCA Inputs'!$AW$14:$AW$54,0))*G2118,"")),"")</f>
        <v/>
      </c>
      <c r="AA2118" s="237" t="str">
        <f t="shared" si="325"/>
        <v/>
      </c>
      <c r="AC2118" s="238" t="str">
        <f>IFERROR((K2118+R2118)+IF($B$3="NYSEG",INDEX('BCA Inputs'!$AI$14:$AI$54,MATCH(I2118,'BCA Inputs'!$M$14:$M$54,0))*P2118+INDEX('BCA Inputs'!$AJ$14:$AJ$54,MATCH(I2118,'BCA Inputs'!$M$14:$M$54,0))*Q2118,IF($B$3="RG&amp;E",INDEX('BCA Inputs'!$BR$14:$BR$54,MATCH(I2118,'BCA Inputs'!$AW$14:$AW$54,0))*P2118+INDEX('BCA Inputs'!$BS$14:$BS$54,MATCH(I2118,'BCA Inputs'!$AW$14:$AW$54,0))*Q2118,"")),"")</f>
        <v/>
      </c>
      <c r="AD2118" s="181" t="str">
        <f>IFERROR(IF($B$3="NYSEG",INDEX('BCA Inputs'!$AD$14:$AD$54,MATCH(I2118,'BCA Inputs'!$M$14:$M$54,0))*P2118+INDEX('BCA Inputs'!$AE$14:$AE$54,MATCH(I2118,'BCA Inputs'!$M$14:$M$54,0))*O2118+INDEX('BCA Inputs'!$AF$14:$AF$54,MATCH(I2118,'BCA Inputs'!$M$14:$M$54,0))*Q2118+INDEX('BCA Inputs'!$AG$14:$AG$54,MATCH(I2118,'BCA Inputs'!$M$14:$M$54,0))*F2118+INDEX('BCA Inputs'!$AH$14:$AH$54,MATCH(I2118,'BCA Inputs'!$M$14:$M$54,0))*G2118,IF($B$3="RG&amp;E",INDEX('BCA Inputs'!$BM$14:$BM$54,MATCH(I2118,'BCA Inputs'!$AW$14:$AW$54,0))*P2118+INDEX('BCA Inputs'!$BN$14:$BN$54,MATCH(I2118,'BCA Inputs'!$AW$14:$AW$54,0))*O2118+INDEX('BCA Inputs'!$BO$14:$BO$54,MATCH(I2118,'BCA Inputs'!$AW$14:$AW$54,0))*Q2118+INDEX('BCA Inputs'!$BP$14:$BP$54,MATCH(I2118,'BCA Inputs'!$AW$14:$AW$54,0))*F2118+INDEX('BCA Inputs'!$BQ$14:$BQ$54,MATCH(I2118,'BCA Inputs'!$AW$14:$AW$54,0))*G2118,"")),"")</f>
        <v/>
      </c>
      <c r="AE2118" s="237" t="str">
        <f t="shared" si="326"/>
        <v/>
      </c>
      <c r="AF2118" s="198">
        <f t="shared" si="328"/>
        <v>0</v>
      </c>
      <c r="AG2118" s="239">
        <f t="shared" si="329"/>
        <v>0</v>
      </c>
    </row>
    <row r="2119" spans="1:33">
      <c r="A2119" s="228"/>
      <c r="B2119" s="176"/>
      <c r="C2119" s="229"/>
      <c r="D2119" s="230"/>
      <c r="E2119" s="230"/>
      <c r="F2119" s="230"/>
      <c r="G2119" s="230"/>
      <c r="H2119" s="231"/>
      <c r="I2119" s="231"/>
      <c r="J2119" s="232"/>
      <c r="K2119" s="232"/>
      <c r="L2119" s="232"/>
      <c r="M2119" s="181">
        <f t="shared" si="327"/>
        <v>0</v>
      </c>
      <c r="N2119" s="181">
        <f>IF(H2119="",0,H2119*I2119*'Avoided Water Savings Cost'!$C$16)</f>
        <v>0</v>
      </c>
      <c r="O2119" s="545">
        <f>IF(C2119="",0,IF($B$3="NYSEG",C2119/(1-'Avoided Electric Costs 2020'!$W$21),IF($B$3="RG&amp;E",C2119/(1-'Avoided Electric Costs 2020'!$X$21),"")))</f>
        <v>0</v>
      </c>
      <c r="P2119" s="546">
        <f>IF(D2119="",0,IF($B$3="NYSEG",D2119/(1-'Avoided Electric Costs 2020'!$W$21),IF($B$3="RG&amp;E",D2119/(1-'Avoided Electric Costs 2020'!$X$21),"")))</f>
        <v>0</v>
      </c>
      <c r="Q2119" s="546">
        <f>IF(E2119="",0,IF($B$3="NYSEG",E2119/(1-'Avoided Natural Gas Costs 2020'!$J$34),IF($B$3="RG&amp;E",E2119/(1-'Avoided Natural Gas Costs 2020'!$K$34),"")))</f>
        <v>0</v>
      </c>
      <c r="R2119" s="233" t="str">
        <f>IFERROR(IF(P2119*'BCA Inputs'!$C$1+Q2119*'BCA Inputs'!$C$2+F2119*'BCA Inputs'!$C$2+G2119*'BCA Inputs'!$C$2=0,"",P2119*'BCA Inputs'!$C$1+Q2119*'BCA Inputs'!$C$2+F2119*'BCA Inputs'!$C$2+G2119*'BCA Inputs'!$C$2),"")</f>
        <v/>
      </c>
      <c r="S2119" s="181" t="str">
        <f t="shared" si="320"/>
        <v/>
      </c>
      <c r="T2119" s="181" t="str">
        <f>IFERROR(IF($B$3="NYSEG",(INDEX('BCA Inputs'!$N$14:$N$54,MATCH(I2119,'BCA Inputs'!$M$14:$M$54,0))*P2119+INDEX('BCA Inputs'!$O$14:$O$54,MATCH(I2119,'BCA Inputs'!$M$14:$M$54,0))*O2119+INDEX('BCA Inputs'!P:P,MATCH(I2119,'BCA Inputs'!M:M,0))*Q2119+INDEX('BCA Inputs'!Q:Q,MATCH(I2119,'BCA Inputs'!M:M,0))*F2119+INDEX('BCA Inputs'!R:R,MATCH(I2119,'BCA Inputs'!M:M,0))*G2119)+L2119+N2119,IF($B$3="RG&amp;E",(INDEX('BCA Inputs'!$AX$14:$AX$54,MATCH(I2119,'BCA Inputs'!$AW$14:$AW$54,0))*P2119+INDEX('BCA Inputs'!$AY$14:$AY$54,MATCH(I2119,'BCA Inputs'!$AW$14:$AW$54,0))*O2119+INDEX('BCA Inputs'!$AZ$14:$AZ$54,MATCH(I2119,'BCA Inputs'!$AW$14:$AW$54,0))*Q2119+INDEX('BCA Inputs'!$BA$14:$BA$54,MATCH(I2119,'BCA Inputs'!$AW$14:$AW$54,0))*F2119+INDEX('BCA Inputs'!$BB$14:$BB$54,MATCH(I2119,'BCA Inputs'!$AW$14:$AW$54,0))*G2119)+L2119+N2119,"")),"")</f>
        <v/>
      </c>
      <c r="U2119" s="234" t="str">
        <f t="shared" si="321"/>
        <v/>
      </c>
      <c r="V2119" s="234" t="str">
        <f t="shared" si="322"/>
        <v/>
      </c>
      <c r="W2119" s="234" t="str">
        <f t="shared" si="323"/>
        <v/>
      </c>
      <c r="Y2119" s="235" t="str">
        <f t="shared" si="324"/>
        <v/>
      </c>
      <c r="Z2119" s="236" t="str">
        <f>IFERROR(IF($B$3="NYSEG",INDEX('BCA Inputs'!$X$14:$X$54,MATCH(I2119,'BCA Inputs'!$M$14:$M$54,0))*P2119+INDEX('BCA Inputs'!$Y$14:$Y$54,MATCH(I2119,'BCA Inputs'!$M$14:$M$54,0))*O2119+INDEX('BCA Inputs'!$Z$14:$Z$54,MATCH(I2119,'BCA Inputs'!$M$14:$M$54,0))*Q2119+INDEX('BCA Inputs'!$AA$14:$AA$54,MATCH(I2119,'BCA Inputs'!$M$14:$M$54,0))*F2119+INDEX('BCA Inputs'!$AB$14:$AB$54,MATCH(I2119,'BCA Inputs'!$M$14:$M$54,0))*G2119,IF($B$3="RG&amp;E",INDEX('BCA Inputs'!$BG$14:$BG$54,MATCH(I2119,'BCA Inputs'!$AW$14:$AW$54,0))*P2119+INDEX('BCA Inputs'!$BH$14:$BH$54,MATCH(I2119,'BCA Inputs'!$AW$14:$AW$54,0))*O2119+INDEX('BCA Inputs'!$BI$14:$BI$54,MATCH(I2119,'BCA Inputs'!$AW$14:$AW$54,0))*Q2119+INDEX('BCA Inputs'!$BJ$14:$BJ$54,MATCH(I2119,'BCA Inputs'!$AW$14:$AW$54,0))*F2119+INDEX('BCA Inputs'!$BK$14:$BK$54,MATCH(I2119,'BCA Inputs'!$AW$14:$AW$54,0))*G2119,"")),"")</f>
        <v/>
      </c>
      <c r="AA2119" s="237" t="str">
        <f t="shared" si="325"/>
        <v/>
      </c>
      <c r="AC2119" s="238" t="str">
        <f>IFERROR((K2119+R2119)+IF($B$3="NYSEG",INDEX('BCA Inputs'!$AI$14:$AI$54,MATCH(I2119,'BCA Inputs'!$M$14:$M$54,0))*P2119+INDEX('BCA Inputs'!$AJ$14:$AJ$54,MATCH(I2119,'BCA Inputs'!$M$14:$M$54,0))*Q2119,IF($B$3="RG&amp;E",INDEX('BCA Inputs'!$BR$14:$BR$54,MATCH(I2119,'BCA Inputs'!$AW$14:$AW$54,0))*P2119+INDEX('BCA Inputs'!$BS$14:$BS$54,MATCH(I2119,'BCA Inputs'!$AW$14:$AW$54,0))*Q2119,"")),"")</f>
        <v/>
      </c>
      <c r="AD2119" s="181" t="str">
        <f>IFERROR(IF($B$3="NYSEG",INDEX('BCA Inputs'!$AD$14:$AD$54,MATCH(I2119,'BCA Inputs'!$M$14:$M$54,0))*P2119+INDEX('BCA Inputs'!$AE$14:$AE$54,MATCH(I2119,'BCA Inputs'!$M$14:$M$54,0))*O2119+INDEX('BCA Inputs'!$AF$14:$AF$54,MATCH(I2119,'BCA Inputs'!$M$14:$M$54,0))*Q2119+INDEX('BCA Inputs'!$AG$14:$AG$54,MATCH(I2119,'BCA Inputs'!$M$14:$M$54,0))*F2119+INDEX('BCA Inputs'!$AH$14:$AH$54,MATCH(I2119,'BCA Inputs'!$M$14:$M$54,0))*G2119,IF($B$3="RG&amp;E",INDEX('BCA Inputs'!$BM$14:$BM$54,MATCH(I2119,'BCA Inputs'!$AW$14:$AW$54,0))*P2119+INDEX('BCA Inputs'!$BN$14:$BN$54,MATCH(I2119,'BCA Inputs'!$AW$14:$AW$54,0))*O2119+INDEX('BCA Inputs'!$BO$14:$BO$54,MATCH(I2119,'BCA Inputs'!$AW$14:$AW$54,0))*Q2119+INDEX('BCA Inputs'!$BP$14:$BP$54,MATCH(I2119,'BCA Inputs'!$AW$14:$AW$54,0))*F2119+INDEX('BCA Inputs'!$BQ$14:$BQ$54,MATCH(I2119,'BCA Inputs'!$AW$14:$AW$54,0))*G2119,"")),"")</f>
        <v/>
      </c>
      <c r="AE2119" s="237" t="str">
        <f t="shared" si="326"/>
        <v/>
      </c>
      <c r="AF2119" s="198">
        <f t="shared" si="328"/>
        <v>0</v>
      </c>
      <c r="AG2119" s="239">
        <f t="shared" si="329"/>
        <v>0</v>
      </c>
    </row>
    <row r="2120" spans="1:33">
      <c r="A2120" s="228"/>
      <c r="B2120" s="176"/>
      <c r="C2120" s="229"/>
      <c r="D2120" s="230"/>
      <c r="E2120" s="230"/>
      <c r="F2120" s="230"/>
      <c r="G2120" s="230"/>
      <c r="H2120" s="231"/>
      <c r="I2120" s="231"/>
      <c r="J2120" s="232"/>
      <c r="K2120" s="232"/>
      <c r="L2120" s="232"/>
      <c r="M2120" s="181">
        <f t="shared" si="327"/>
        <v>0</v>
      </c>
      <c r="N2120" s="181">
        <f>IF(H2120="",0,H2120*I2120*'Avoided Water Savings Cost'!$C$16)</f>
        <v>0</v>
      </c>
      <c r="O2120" s="545">
        <f>IF(C2120="",0,IF($B$3="NYSEG",C2120/(1-'Avoided Electric Costs 2020'!$W$21),IF($B$3="RG&amp;E",C2120/(1-'Avoided Electric Costs 2020'!$X$21),"")))</f>
        <v>0</v>
      </c>
      <c r="P2120" s="546">
        <f>IF(D2120="",0,IF($B$3="NYSEG",D2120/(1-'Avoided Electric Costs 2020'!$W$21),IF($B$3="RG&amp;E",D2120/(1-'Avoided Electric Costs 2020'!$X$21),"")))</f>
        <v>0</v>
      </c>
      <c r="Q2120" s="546">
        <f>IF(E2120="",0,IF($B$3="NYSEG",E2120/(1-'Avoided Natural Gas Costs 2020'!$J$34),IF($B$3="RG&amp;E",E2120/(1-'Avoided Natural Gas Costs 2020'!$K$34),"")))</f>
        <v>0</v>
      </c>
      <c r="R2120" s="233" t="str">
        <f>IFERROR(IF(P2120*'BCA Inputs'!$C$1+Q2120*'BCA Inputs'!$C$2+F2120*'BCA Inputs'!$C$2+G2120*'BCA Inputs'!$C$2=0,"",P2120*'BCA Inputs'!$C$1+Q2120*'BCA Inputs'!$C$2+F2120*'BCA Inputs'!$C$2+G2120*'BCA Inputs'!$C$2),"")</f>
        <v/>
      </c>
      <c r="S2120" s="181" t="str">
        <f t="shared" si="320"/>
        <v/>
      </c>
      <c r="T2120" s="181" t="str">
        <f>IFERROR(IF($B$3="NYSEG",(INDEX('BCA Inputs'!$N$14:$N$54,MATCH(I2120,'BCA Inputs'!$M$14:$M$54,0))*P2120+INDEX('BCA Inputs'!$O$14:$O$54,MATCH(I2120,'BCA Inputs'!$M$14:$M$54,0))*O2120+INDEX('BCA Inputs'!P:P,MATCH(I2120,'BCA Inputs'!M:M,0))*Q2120+INDEX('BCA Inputs'!Q:Q,MATCH(I2120,'BCA Inputs'!M:M,0))*F2120+INDEX('BCA Inputs'!R:R,MATCH(I2120,'BCA Inputs'!M:M,0))*G2120)+L2120+N2120,IF($B$3="RG&amp;E",(INDEX('BCA Inputs'!$AX$14:$AX$54,MATCH(I2120,'BCA Inputs'!$AW$14:$AW$54,0))*P2120+INDEX('BCA Inputs'!$AY$14:$AY$54,MATCH(I2120,'BCA Inputs'!$AW$14:$AW$54,0))*O2120+INDEX('BCA Inputs'!$AZ$14:$AZ$54,MATCH(I2120,'BCA Inputs'!$AW$14:$AW$54,0))*Q2120+INDEX('BCA Inputs'!$BA$14:$BA$54,MATCH(I2120,'BCA Inputs'!$AW$14:$AW$54,0))*F2120+INDEX('BCA Inputs'!$BB$14:$BB$54,MATCH(I2120,'BCA Inputs'!$AW$14:$AW$54,0))*G2120)+L2120+N2120,"")),"")</f>
        <v/>
      </c>
      <c r="U2120" s="234" t="str">
        <f t="shared" si="321"/>
        <v/>
      </c>
      <c r="V2120" s="234" t="str">
        <f t="shared" si="322"/>
        <v/>
      </c>
      <c r="W2120" s="234" t="str">
        <f t="shared" si="323"/>
        <v/>
      </c>
      <c r="Y2120" s="235" t="str">
        <f t="shared" si="324"/>
        <v/>
      </c>
      <c r="Z2120" s="236" t="str">
        <f>IFERROR(IF($B$3="NYSEG",INDEX('BCA Inputs'!$X$14:$X$54,MATCH(I2120,'BCA Inputs'!$M$14:$M$54,0))*P2120+INDEX('BCA Inputs'!$Y$14:$Y$54,MATCH(I2120,'BCA Inputs'!$M$14:$M$54,0))*O2120+INDEX('BCA Inputs'!$Z$14:$Z$54,MATCH(I2120,'BCA Inputs'!$M$14:$M$54,0))*Q2120+INDEX('BCA Inputs'!$AA$14:$AA$54,MATCH(I2120,'BCA Inputs'!$M$14:$M$54,0))*F2120+INDEX('BCA Inputs'!$AB$14:$AB$54,MATCH(I2120,'BCA Inputs'!$M$14:$M$54,0))*G2120,IF($B$3="RG&amp;E",INDEX('BCA Inputs'!$BG$14:$BG$54,MATCH(I2120,'BCA Inputs'!$AW$14:$AW$54,0))*P2120+INDEX('BCA Inputs'!$BH$14:$BH$54,MATCH(I2120,'BCA Inputs'!$AW$14:$AW$54,0))*O2120+INDEX('BCA Inputs'!$BI$14:$BI$54,MATCH(I2120,'BCA Inputs'!$AW$14:$AW$54,0))*Q2120+INDEX('BCA Inputs'!$BJ$14:$BJ$54,MATCH(I2120,'BCA Inputs'!$AW$14:$AW$54,0))*F2120+INDEX('BCA Inputs'!$BK$14:$BK$54,MATCH(I2120,'BCA Inputs'!$AW$14:$AW$54,0))*G2120,"")),"")</f>
        <v/>
      </c>
      <c r="AA2120" s="237" t="str">
        <f t="shared" si="325"/>
        <v/>
      </c>
      <c r="AC2120" s="238" t="str">
        <f>IFERROR((K2120+R2120)+IF($B$3="NYSEG",INDEX('BCA Inputs'!$AI$14:$AI$54,MATCH(I2120,'BCA Inputs'!$M$14:$M$54,0))*P2120+INDEX('BCA Inputs'!$AJ$14:$AJ$54,MATCH(I2120,'BCA Inputs'!$M$14:$M$54,0))*Q2120,IF($B$3="RG&amp;E",INDEX('BCA Inputs'!$BR$14:$BR$54,MATCH(I2120,'BCA Inputs'!$AW$14:$AW$54,0))*P2120+INDEX('BCA Inputs'!$BS$14:$BS$54,MATCH(I2120,'BCA Inputs'!$AW$14:$AW$54,0))*Q2120,"")),"")</f>
        <v/>
      </c>
      <c r="AD2120" s="181" t="str">
        <f>IFERROR(IF($B$3="NYSEG",INDEX('BCA Inputs'!$AD$14:$AD$54,MATCH(I2120,'BCA Inputs'!$M$14:$M$54,0))*P2120+INDEX('BCA Inputs'!$AE$14:$AE$54,MATCH(I2120,'BCA Inputs'!$M$14:$M$54,0))*O2120+INDEX('BCA Inputs'!$AF$14:$AF$54,MATCH(I2120,'BCA Inputs'!$M$14:$M$54,0))*Q2120+INDEX('BCA Inputs'!$AG$14:$AG$54,MATCH(I2120,'BCA Inputs'!$M$14:$M$54,0))*F2120+INDEX('BCA Inputs'!$AH$14:$AH$54,MATCH(I2120,'BCA Inputs'!$M$14:$M$54,0))*G2120,IF($B$3="RG&amp;E",INDEX('BCA Inputs'!$BM$14:$BM$54,MATCH(I2120,'BCA Inputs'!$AW$14:$AW$54,0))*P2120+INDEX('BCA Inputs'!$BN$14:$BN$54,MATCH(I2120,'BCA Inputs'!$AW$14:$AW$54,0))*O2120+INDEX('BCA Inputs'!$BO$14:$BO$54,MATCH(I2120,'BCA Inputs'!$AW$14:$AW$54,0))*Q2120+INDEX('BCA Inputs'!$BP$14:$BP$54,MATCH(I2120,'BCA Inputs'!$AW$14:$AW$54,0))*F2120+INDEX('BCA Inputs'!$BQ$14:$BQ$54,MATCH(I2120,'BCA Inputs'!$AW$14:$AW$54,0))*G2120,"")),"")</f>
        <v/>
      </c>
      <c r="AE2120" s="237" t="str">
        <f t="shared" si="326"/>
        <v/>
      </c>
      <c r="AF2120" s="198">
        <f t="shared" si="328"/>
        <v>0</v>
      </c>
      <c r="AG2120" s="239">
        <f t="shared" si="329"/>
        <v>0</v>
      </c>
    </row>
    <row r="2121" spans="1:33">
      <c r="A2121" s="228"/>
      <c r="B2121" s="176"/>
      <c r="C2121" s="229"/>
      <c r="D2121" s="230"/>
      <c r="E2121" s="230"/>
      <c r="F2121" s="230"/>
      <c r="G2121" s="230"/>
      <c r="H2121" s="231"/>
      <c r="I2121" s="231"/>
      <c r="J2121" s="232"/>
      <c r="K2121" s="232"/>
      <c r="L2121" s="232"/>
      <c r="M2121" s="181">
        <f t="shared" si="327"/>
        <v>0</v>
      </c>
      <c r="N2121" s="181">
        <f>IF(H2121="",0,H2121*I2121*'Avoided Water Savings Cost'!$C$16)</f>
        <v>0</v>
      </c>
      <c r="O2121" s="545">
        <f>IF(C2121="",0,IF($B$3="NYSEG",C2121/(1-'Avoided Electric Costs 2020'!$W$21),IF($B$3="RG&amp;E",C2121/(1-'Avoided Electric Costs 2020'!$X$21),"")))</f>
        <v>0</v>
      </c>
      <c r="P2121" s="546">
        <f>IF(D2121="",0,IF($B$3="NYSEG",D2121/(1-'Avoided Electric Costs 2020'!$W$21),IF($B$3="RG&amp;E",D2121/(1-'Avoided Electric Costs 2020'!$X$21),"")))</f>
        <v>0</v>
      </c>
      <c r="Q2121" s="546">
        <f>IF(E2121="",0,IF($B$3="NYSEG",E2121/(1-'Avoided Natural Gas Costs 2020'!$J$34),IF($B$3="RG&amp;E",E2121/(1-'Avoided Natural Gas Costs 2020'!$K$34),"")))</f>
        <v>0</v>
      </c>
      <c r="R2121" s="233" t="str">
        <f>IFERROR(IF(P2121*'BCA Inputs'!$C$1+Q2121*'BCA Inputs'!$C$2+F2121*'BCA Inputs'!$C$2+G2121*'BCA Inputs'!$C$2=0,"",P2121*'BCA Inputs'!$C$1+Q2121*'BCA Inputs'!$C$2+F2121*'BCA Inputs'!$C$2+G2121*'BCA Inputs'!$C$2),"")</f>
        <v/>
      </c>
      <c r="S2121" s="181" t="str">
        <f t="shared" si="320"/>
        <v/>
      </c>
      <c r="T2121" s="181" t="str">
        <f>IFERROR(IF($B$3="NYSEG",(INDEX('BCA Inputs'!$N$14:$N$54,MATCH(I2121,'BCA Inputs'!$M$14:$M$54,0))*P2121+INDEX('BCA Inputs'!$O$14:$O$54,MATCH(I2121,'BCA Inputs'!$M$14:$M$54,0))*O2121+INDEX('BCA Inputs'!P:P,MATCH(I2121,'BCA Inputs'!M:M,0))*Q2121+INDEX('BCA Inputs'!Q:Q,MATCH(I2121,'BCA Inputs'!M:M,0))*F2121+INDEX('BCA Inputs'!R:R,MATCH(I2121,'BCA Inputs'!M:M,0))*G2121)+L2121+N2121,IF($B$3="RG&amp;E",(INDEX('BCA Inputs'!$AX$14:$AX$54,MATCH(I2121,'BCA Inputs'!$AW$14:$AW$54,0))*P2121+INDEX('BCA Inputs'!$AY$14:$AY$54,MATCH(I2121,'BCA Inputs'!$AW$14:$AW$54,0))*O2121+INDEX('BCA Inputs'!$AZ$14:$AZ$54,MATCH(I2121,'BCA Inputs'!$AW$14:$AW$54,0))*Q2121+INDEX('BCA Inputs'!$BA$14:$BA$54,MATCH(I2121,'BCA Inputs'!$AW$14:$AW$54,0))*F2121+INDEX('BCA Inputs'!$BB$14:$BB$54,MATCH(I2121,'BCA Inputs'!$AW$14:$AW$54,0))*G2121)+L2121+N2121,"")),"")</f>
        <v/>
      </c>
      <c r="U2121" s="234" t="str">
        <f t="shared" si="321"/>
        <v/>
      </c>
      <c r="V2121" s="234" t="str">
        <f t="shared" si="322"/>
        <v/>
      </c>
      <c r="W2121" s="234" t="str">
        <f t="shared" si="323"/>
        <v/>
      </c>
      <c r="Y2121" s="235" t="str">
        <f t="shared" si="324"/>
        <v/>
      </c>
      <c r="Z2121" s="236" t="str">
        <f>IFERROR(IF($B$3="NYSEG",INDEX('BCA Inputs'!$X$14:$X$54,MATCH(I2121,'BCA Inputs'!$M$14:$M$54,0))*P2121+INDEX('BCA Inputs'!$Y$14:$Y$54,MATCH(I2121,'BCA Inputs'!$M$14:$M$54,0))*O2121+INDEX('BCA Inputs'!$Z$14:$Z$54,MATCH(I2121,'BCA Inputs'!$M$14:$M$54,0))*Q2121+INDEX('BCA Inputs'!$AA$14:$AA$54,MATCH(I2121,'BCA Inputs'!$M$14:$M$54,0))*F2121+INDEX('BCA Inputs'!$AB$14:$AB$54,MATCH(I2121,'BCA Inputs'!$M$14:$M$54,0))*G2121,IF($B$3="RG&amp;E",INDEX('BCA Inputs'!$BG$14:$BG$54,MATCH(I2121,'BCA Inputs'!$AW$14:$AW$54,0))*P2121+INDEX('BCA Inputs'!$BH$14:$BH$54,MATCH(I2121,'BCA Inputs'!$AW$14:$AW$54,0))*O2121+INDEX('BCA Inputs'!$BI$14:$BI$54,MATCH(I2121,'BCA Inputs'!$AW$14:$AW$54,0))*Q2121+INDEX('BCA Inputs'!$BJ$14:$BJ$54,MATCH(I2121,'BCA Inputs'!$AW$14:$AW$54,0))*F2121+INDEX('BCA Inputs'!$BK$14:$BK$54,MATCH(I2121,'BCA Inputs'!$AW$14:$AW$54,0))*G2121,"")),"")</f>
        <v/>
      </c>
      <c r="AA2121" s="237" t="str">
        <f t="shared" si="325"/>
        <v/>
      </c>
      <c r="AC2121" s="238" t="str">
        <f>IFERROR((K2121+R2121)+IF($B$3="NYSEG",INDEX('BCA Inputs'!$AI$14:$AI$54,MATCH(I2121,'BCA Inputs'!$M$14:$M$54,0))*P2121+INDEX('BCA Inputs'!$AJ$14:$AJ$54,MATCH(I2121,'BCA Inputs'!$M$14:$M$54,0))*Q2121,IF($B$3="RG&amp;E",INDEX('BCA Inputs'!$BR$14:$BR$54,MATCH(I2121,'BCA Inputs'!$AW$14:$AW$54,0))*P2121+INDEX('BCA Inputs'!$BS$14:$BS$54,MATCH(I2121,'BCA Inputs'!$AW$14:$AW$54,0))*Q2121,"")),"")</f>
        <v/>
      </c>
      <c r="AD2121" s="181" t="str">
        <f>IFERROR(IF($B$3="NYSEG",INDEX('BCA Inputs'!$AD$14:$AD$54,MATCH(I2121,'BCA Inputs'!$M$14:$M$54,0))*P2121+INDEX('BCA Inputs'!$AE$14:$AE$54,MATCH(I2121,'BCA Inputs'!$M$14:$M$54,0))*O2121+INDEX('BCA Inputs'!$AF$14:$AF$54,MATCH(I2121,'BCA Inputs'!$M$14:$M$54,0))*Q2121+INDEX('BCA Inputs'!$AG$14:$AG$54,MATCH(I2121,'BCA Inputs'!$M$14:$M$54,0))*F2121+INDEX('BCA Inputs'!$AH$14:$AH$54,MATCH(I2121,'BCA Inputs'!$M$14:$M$54,0))*G2121,IF($B$3="RG&amp;E",INDEX('BCA Inputs'!$BM$14:$BM$54,MATCH(I2121,'BCA Inputs'!$AW$14:$AW$54,0))*P2121+INDEX('BCA Inputs'!$BN$14:$BN$54,MATCH(I2121,'BCA Inputs'!$AW$14:$AW$54,0))*O2121+INDEX('BCA Inputs'!$BO$14:$BO$54,MATCH(I2121,'BCA Inputs'!$AW$14:$AW$54,0))*Q2121+INDEX('BCA Inputs'!$BP$14:$BP$54,MATCH(I2121,'BCA Inputs'!$AW$14:$AW$54,0))*F2121+INDEX('BCA Inputs'!$BQ$14:$BQ$54,MATCH(I2121,'BCA Inputs'!$AW$14:$AW$54,0))*G2121,"")),"")</f>
        <v/>
      </c>
      <c r="AE2121" s="237" t="str">
        <f t="shared" si="326"/>
        <v/>
      </c>
      <c r="AF2121" s="198">
        <f t="shared" si="328"/>
        <v>0</v>
      </c>
      <c r="AG2121" s="239">
        <f t="shared" si="329"/>
        <v>0</v>
      </c>
    </row>
    <row r="2122" spans="1:33">
      <c r="A2122" s="228"/>
      <c r="B2122" s="176"/>
      <c r="C2122" s="229"/>
      <c r="D2122" s="230"/>
      <c r="E2122" s="230"/>
      <c r="F2122" s="230"/>
      <c r="G2122" s="230"/>
      <c r="H2122" s="231"/>
      <c r="I2122" s="231"/>
      <c r="J2122" s="232"/>
      <c r="K2122" s="232"/>
      <c r="L2122" s="232"/>
      <c r="M2122" s="181">
        <f t="shared" si="327"/>
        <v>0</v>
      </c>
      <c r="N2122" s="181">
        <f>IF(H2122="",0,H2122*I2122*'Avoided Water Savings Cost'!$C$16)</f>
        <v>0</v>
      </c>
      <c r="O2122" s="545">
        <f>IF(C2122="",0,IF($B$3="NYSEG",C2122/(1-'Avoided Electric Costs 2020'!$W$21),IF($B$3="RG&amp;E",C2122/(1-'Avoided Electric Costs 2020'!$X$21),"")))</f>
        <v>0</v>
      </c>
      <c r="P2122" s="546">
        <f>IF(D2122="",0,IF($B$3="NYSEG",D2122/(1-'Avoided Electric Costs 2020'!$W$21),IF($B$3="RG&amp;E",D2122/(1-'Avoided Electric Costs 2020'!$X$21),"")))</f>
        <v>0</v>
      </c>
      <c r="Q2122" s="546">
        <f>IF(E2122="",0,IF($B$3="NYSEG",E2122/(1-'Avoided Natural Gas Costs 2020'!$J$34),IF($B$3="RG&amp;E",E2122/(1-'Avoided Natural Gas Costs 2020'!$K$34),"")))</f>
        <v>0</v>
      </c>
      <c r="R2122" s="233" t="str">
        <f>IFERROR(IF(P2122*'BCA Inputs'!$C$1+Q2122*'BCA Inputs'!$C$2+F2122*'BCA Inputs'!$C$2+G2122*'BCA Inputs'!$C$2=0,"",P2122*'BCA Inputs'!$C$1+Q2122*'BCA Inputs'!$C$2+F2122*'BCA Inputs'!$C$2+G2122*'BCA Inputs'!$C$2),"")</f>
        <v/>
      </c>
      <c r="S2122" s="181" t="str">
        <f t="shared" si="320"/>
        <v/>
      </c>
      <c r="T2122" s="181" t="str">
        <f>IFERROR(IF($B$3="NYSEG",(INDEX('BCA Inputs'!$N$14:$N$54,MATCH(I2122,'BCA Inputs'!$M$14:$M$54,0))*P2122+INDEX('BCA Inputs'!$O$14:$O$54,MATCH(I2122,'BCA Inputs'!$M$14:$M$54,0))*O2122+INDEX('BCA Inputs'!P:P,MATCH(I2122,'BCA Inputs'!M:M,0))*Q2122+INDEX('BCA Inputs'!Q:Q,MATCH(I2122,'BCA Inputs'!M:M,0))*F2122+INDEX('BCA Inputs'!R:R,MATCH(I2122,'BCA Inputs'!M:M,0))*G2122)+L2122+N2122,IF($B$3="RG&amp;E",(INDEX('BCA Inputs'!$AX$14:$AX$54,MATCH(I2122,'BCA Inputs'!$AW$14:$AW$54,0))*P2122+INDEX('BCA Inputs'!$AY$14:$AY$54,MATCH(I2122,'BCA Inputs'!$AW$14:$AW$54,0))*O2122+INDEX('BCA Inputs'!$AZ$14:$AZ$54,MATCH(I2122,'BCA Inputs'!$AW$14:$AW$54,0))*Q2122+INDEX('BCA Inputs'!$BA$14:$BA$54,MATCH(I2122,'BCA Inputs'!$AW$14:$AW$54,0))*F2122+INDEX('BCA Inputs'!$BB$14:$BB$54,MATCH(I2122,'BCA Inputs'!$AW$14:$AW$54,0))*G2122)+L2122+N2122,"")),"")</f>
        <v/>
      </c>
      <c r="U2122" s="234" t="str">
        <f t="shared" si="321"/>
        <v/>
      </c>
      <c r="V2122" s="234" t="str">
        <f t="shared" si="322"/>
        <v/>
      </c>
      <c r="W2122" s="234" t="str">
        <f t="shared" si="323"/>
        <v/>
      </c>
      <c r="Y2122" s="235" t="str">
        <f t="shared" si="324"/>
        <v/>
      </c>
      <c r="Z2122" s="236" t="str">
        <f>IFERROR(IF($B$3="NYSEG",INDEX('BCA Inputs'!$X$14:$X$54,MATCH(I2122,'BCA Inputs'!$M$14:$M$54,0))*P2122+INDEX('BCA Inputs'!$Y$14:$Y$54,MATCH(I2122,'BCA Inputs'!$M$14:$M$54,0))*O2122+INDEX('BCA Inputs'!$Z$14:$Z$54,MATCH(I2122,'BCA Inputs'!$M$14:$M$54,0))*Q2122+INDEX('BCA Inputs'!$AA$14:$AA$54,MATCH(I2122,'BCA Inputs'!$M$14:$M$54,0))*F2122+INDEX('BCA Inputs'!$AB$14:$AB$54,MATCH(I2122,'BCA Inputs'!$M$14:$M$54,0))*G2122,IF($B$3="RG&amp;E",INDEX('BCA Inputs'!$BG$14:$BG$54,MATCH(I2122,'BCA Inputs'!$AW$14:$AW$54,0))*P2122+INDEX('BCA Inputs'!$BH$14:$BH$54,MATCH(I2122,'BCA Inputs'!$AW$14:$AW$54,0))*O2122+INDEX('BCA Inputs'!$BI$14:$BI$54,MATCH(I2122,'BCA Inputs'!$AW$14:$AW$54,0))*Q2122+INDEX('BCA Inputs'!$BJ$14:$BJ$54,MATCH(I2122,'BCA Inputs'!$AW$14:$AW$54,0))*F2122+INDEX('BCA Inputs'!$BK$14:$BK$54,MATCH(I2122,'BCA Inputs'!$AW$14:$AW$54,0))*G2122,"")),"")</f>
        <v/>
      </c>
      <c r="AA2122" s="237" t="str">
        <f t="shared" si="325"/>
        <v/>
      </c>
      <c r="AC2122" s="238" t="str">
        <f>IFERROR((K2122+R2122)+IF($B$3="NYSEG",INDEX('BCA Inputs'!$AI$14:$AI$54,MATCH(I2122,'BCA Inputs'!$M$14:$M$54,0))*P2122+INDEX('BCA Inputs'!$AJ$14:$AJ$54,MATCH(I2122,'BCA Inputs'!$M$14:$M$54,0))*Q2122,IF($B$3="RG&amp;E",INDEX('BCA Inputs'!$BR$14:$BR$54,MATCH(I2122,'BCA Inputs'!$AW$14:$AW$54,0))*P2122+INDEX('BCA Inputs'!$BS$14:$BS$54,MATCH(I2122,'BCA Inputs'!$AW$14:$AW$54,0))*Q2122,"")),"")</f>
        <v/>
      </c>
      <c r="AD2122" s="181" t="str">
        <f>IFERROR(IF($B$3="NYSEG",INDEX('BCA Inputs'!$AD$14:$AD$54,MATCH(I2122,'BCA Inputs'!$M$14:$M$54,0))*P2122+INDEX('BCA Inputs'!$AE$14:$AE$54,MATCH(I2122,'BCA Inputs'!$M$14:$M$54,0))*O2122+INDEX('BCA Inputs'!$AF$14:$AF$54,MATCH(I2122,'BCA Inputs'!$M$14:$M$54,0))*Q2122+INDEX('BCA Inputs'!$AG$14:$AG$54,MATCH(I2122,'BCA Inputs'!$M$14:$M$54,0))*F2122+INDEX('BCA Inputs'!$AH$14:$AH$54,MATCH(I2122,'BCA Inputs'!$M$14:$M$54,0))*G2122,IF($B$3="RG&amp;E",INDEX('BCA Inputs'!$BM$14:$BM$54,MATCH(I2122,'BCA Inputs'!$AW$14:$AW$54,0))*P2122+INDEX('BCA Inputs'!$BN$14:$BN$54,MATCH(I2122,'BCA Inputs'!$AW$14:$AW$54,0))*O2122+INDEX('BCA Inputs'!$BO$14:$BO$54,MATCH(I2122,'BCA Inputs'!$AW$14:$AW$54,0))*Q2122+INDEX('BCA Inputs'!$BP$14:$BP$54,MATCH(I2122,'BCA Inputs'!$AW$14:$AW$54,0))*F2122+INDEX('BCA Inputs'!$BQ$14:$BQ$54,MATCH(I2122,'BCA Inputs'!$AW$14:$AW$54,0))*G2122,"")),"")</f>
        <v/>
      </c>
      <c r="AE2122" s="237" t="str">
        <f t="shared" si="326"/>
        <v/>
      </c>
      <c r="AF2122" s="198">
        <f t="shared" si="328"/>
        <v>0</v>
      </c>
      <c r="AG2122" s="239">
        <f t="shared" si="329"/>
        <v>0</v>
      </c>
    </row>
    <row r="2123" spans="1:33">
      <c r="A2123" s="228"/>
      <c r="B2123" s="176"/>
      <c r="C2123" s="229"/>
      <c r="D2123" s="230"/>
      <c r="E2123" s="230"/>
      <c r="F2123" s="230"/>
      <c r="G2123" s="230"/>
      <c r="H2123" s="231"/>
      <c r="I2123" s="231"/>
      <c r="J2123" s="232"/>
      <c r="K2123" s="232"/>
      <c r="L2123" s="232"/>
      <c r="M2123" s="181">
        <f t="shared" si="327"/>
        <v>0</v>
      </c>
      <c r="N2123" s="181">
        <f>IF(H2123="",0,H2123*I2123*'Avoided Water Savings Cost'!$C$16)</f>
        <v>0</v>
      </c>
      <c r="O2123" s="545">
        <f>IF(C2123="",0,IF($B$3="NYSEG",C2123/(1-'Avoided Electric Costs 2020'!$W$21),IF($B$3="RG&amp;E",C2123/(1-'Avoided Electric Costs 2020'!$X$21),"")))</f>
        <v>0</v>
      </c>
      <c r="P2123" s="546">
        <f>IF(D2123="",0,IF($B$3="NYSEG",D2123/(1-'Avoided Electric Costs 2020'!$W$21),IF($B$3="RG&amp;E",D2123/(1-'Avoided Electric Costs 2020'!$X$21),"")))</f>
        <v>0</v>
      </c>
      <c r="Q2123" s="546">
        <f>IF(E2123="",0,IF($B$3="NYSEG",E2123/(1-'Avoided Natural Gas Costs 2020'!$J$34),IF($B$3="RG&amp;E",E2123/(1-'Avoided Natural Gas Costs 2020'!$K$34),"")))</f>
        <v>0</v>
      </c>
      <c r="R2123" s="233" t="str">
        <f>IFERROR(IF(P2123*'BCA Inputs'!$C$1+Q2123*'BCA Inputs'!$C$2+F2123*'BCA Inputs'!$C$2+G2123*'BCA Inputs'!$C$2=0,"",P2123*'BCA Inputs'!$C$1+Q2123*'BCA Inputs'!$C$2+F2123*'BCA Inputs'!$C$2+G2123*'BCA Inputs'!$C$2),"")</f>
        <v/>
      </c>
      <c r="S2123" s="181" t="str">
        <f t="shared" si="320"/>
        <v/>
      </c>
      <c r="T2123" s="181" t="str">
        <f>IFERROR(IF($B$3="NYSEG",(INDEX('BCA Inputs'!$N$14:$N$54,MATCH(I2123,'BCA Inputs'!$M$14:$M$54,0))*P2123+INDEX('BCA Inputs'!$O$14:$O$54,MATCH(I2123,'BCA Inputs'!$M$14:$M$54,0))*O2123+INDEX('BCA Inputs'!P:P,MATCH(I2123,'BCA Inputs'!M:M,0))*Q2123+INDEX('BCA Inputs'!Q:Q,MATCH(I2123,'BCA Inputs'!M:M,0))*F2123+INDEX('BCA Inputs'!R:R,MATCH(I2123,'BCA Inputs'!M:M,0))*G2123)+L2123+N2123,IF($B$3="RG&amp;E",(INDEX('BCA Inputs'!$AX$14:$AX$54,MATCH(I2123,'BCA Inputs'!$AW$14:$AW$54,0))*P2123+INDEX('BCA Inputs'!$AY$14:$AY$54,MATCH(I2123,'BCA Inputs'!$AW$14:$AW$54,0))*O2123+INDEX('BCA Inputs'!$AZ$14:$AZ$54,MATCH(I2123,'BCA Inputs'!$AW$14:$AW$54,0))*Q2123+INDEX('BCA Inputs'!$BA$14:$BA$54,MATCH(I2123,'BCA Inputs'!$AW$14:$AW$54,0))*F2123+INDEX('BCA Inputs'!$BB$14:$BB$54,MATCH(I2123,'BCA Inputs'!$AW$14:$AW$54,0))*G2123)+L2123+N2123,"")),"")</f>
        <v/>
      </c>
      <c r="U2123" s="234" t="str">
        <f t="shared" si="321"/>
        <v/>
      </c>
      <c r="V2123" s="234" t="str">
        <f t="shared" si="322"/>
        <v/>
      </c>
      <c r="W2123" s="234" t="str">
        <f t="shared" si="323"/>
        <v/>
      </c>
      <c r="Y2123" s="235" t="str">
        <f t="shared" si="324"/>
        <v/>
      </c>
      <c r="Z2123" s="236" t="str">
        <f>IFERROR(IF($B$3="NYSEG",INDEX('BCA Inputs'!$X$14:$X$54,MATCH(I2123,'BCA Inputs'!$M$14:$M$54,0))*P2123+INDEX('BCA Inputs'!$Y$14:$Y$54,MATCH(I2123,'BCA Inputs'!$M$14:$M$54,0))*O2123+INDEX('BCA Inputs'!$Z$14:$Z$54,MATCH(I2123,'BCA Inputs'!$M$14:$M$54,0))*Q2123+INDEX('BCA Inputs'!$AA$14:$AA$54,MATCH(I2123,'BCA Inputs'!$M$14:$M$54,0))*F2123+INDEX('BCA Inputs'!$AB$14:$AB$54,MATCH(I2123,'BCA Inputs'!$M$14:$M$54,0))*G2123,IF($B$3="RG&amp;E",INDEX('BCA Inputs'!$BG$14:$BG$54,MATCH(I2123,'BCA Inputs'!$AW$14:$AW$54,0))*P2123+INDEX('BCA Inputs'!$BH$14:$BH$54,MATCH(I2123,'BCA Inputs'!$AW$14:$AW$54,0))*O2123+INDEX('BCA Inputs'!$BI$14:$BI$54,MATCH(I2123,'BCA Inputs'!$AW$14:$AW$54,0))*Q2123+INDEX('BCA Inputs'!$BJ$14:$BJ$54,MATCH(I2123,'BCA Inputs'!$AW$14:$AW$54,0))*F2123+INDEX('BCA Inputs'!$BK$14:$BK$54,MATCH(I2123,'BCA Inputs'!$AW$14:$AW$54,0))*G2123,"")),"")</f>
        <v/>
      </c>
      <c r="AA2123" s="237" t="str">
        <f t="shared" si="325"/>
        <v/>
      </c>
      <c r="AC2123" s="238" t="str">
        <f>IFERROR((K2123+R2123)+IF($B$3="NYSEG",INDEX('BCA Inputs'!$AI$14:$AI$54,MATCH(I2123,'BCA Inputs'!$M$14:$M$54,0))*P2123+INDEX('BCA Inputs'!$AJ$14:$AJ$54,MATCH(I2123,'BCA Inputs'!$M$14:$M$54,0))*Q2123,IF($B$3="RG&amp;E",INDEX('BCA Inputs'!$BR$14:$BR$54,MATCH(I2123,'BCA Inputs'!$AW$14:$AW$54,0))*P2123+INDEX('BCA Inputs'!$BS$14:$BS$54,MATCH(I2123,'BCA Inputs'!$AW$14:$AW$54,0))*Q2123,"")),"")</f>
        <v/>
      </c>
      <c r="AD2123" s="181" t="str">
        <f>IFERROR(IF($B$3="NYSEG",INDEX('BCA Inputs'!$AD$14:$AD$54,MATCH(I2123,'BCA Inputs'!$M$14:$M$54,0))*P2123+INDEX('BCA Inputs'!$AE$14:$AE$54,MATCH(I2123,'BCA Inputs'!$M$14:$M$54,0))*O2123+INDEX('BCA Inputs'!$AF$14:$AF$54,MATCH(I2123,'BCA Inputs'!$M$14:$M$54,0))*Q2123+INDEX('BCA Inputs'!$AG$14:$AG$54,MATCH(I2123,'BCA Inputs'!$M$14:$M$54,0))*F2123+INDEX('BCA Inputs'!$AH$14:$AH$54,MATCH(I2123,'BCA Inputs'!$M$14:$M$54,0))*G2123,IF($B$3="RG&amp;E",INDEX('BCA Inputs'!$BM$14:$BM$54,MATCH(I2123,'BCA Inputs'!$AW$14:$AW$54,0))*P2123+INDEX('BCA Inputs'!$BN$14:$BN$54,MATCH(I2123,'BCA Inputs'!$AW$14:$AW$54,0))*O2123+INDEX('BCA Inputs'!$BO$14:$BO$54,MATCH(I2123,'BCA Inputs'!$AW$14:$AW$54,0))*Q2123+INDEX('BCA Inputs'!$BP$14:$BP$54,MATCH(I2123,'BCA Inputs'!$AW$14:$AW$54,0))*F2123+INDEX('BCA Inputs'!$BQ$14:$BQ$54,MATCH(I2123,'BCA Inputs'!$AW$14:$AW$54,0))*G2123,"")),"")</f>
        <v/>
      </c>
      <c r="AE2123" s="237" t="str">
        <f t="shared" si="326"/>
        <v/>
      </c>
      <c r="AF2123" s="198">
        <f t="shared" si="328"/>
        <v>0</v>
      </c>
      <c r="AG2123" s="239">
        <f t="shared" si="329"/>
        <v>0</v>
      </c>
    </row>
    <row r="2124" spans="1:33">
      <c r="A2124" s="228"/>
      <c r="B2124" s="176"/>
      <c r="C2124" s="229"/>
      <c r="D2124" s="230"/>
      <c r="E2124" s="230"/>
      <c r="F2124" s="230"/>
      <c r="G2124" s="230"/>
      <c r="H2124" s="231"/>
      <c r="I2124" s="231"/>
      <c r="J2124" s="232"/>
      <c r="K2124" s="232"/>
      <c r="L2124" s="232"/>
      <c r="M2124" s="181">
        <f t="shared" si="327"/>
        <v>0</v>
      </c>
      <c r="N2124" s="181">
        <f>IF(H2124="",0,H2124*I2124*'Avoided Water Savings Cost'!$C$16)</f>
        <v>0</v>
      </c>
      <c r="O2124" s="545">
        <f>IF(C2124="",0,IF($B$3="NYSEG",C2124/(1-'Avoided Electric Costs 2020'!$W$21),IF($B$3="RG&amp;E",C2124/(1-'Avoided Electric Costs 2020'!$X$21),"")))</f>
        <v>0</v>
      </c>
      <c r="P2124" s="546">
        <f>IF(D2124="",0,IF($B$3="NYSEG",D2124/(1-'Avoided Electric Costs 2020'!$W$21),IF($B$3="RG&amp;E",D2124/(1-'Avoided Electric Costs 2020'!$X$21),"")))</f>
        <v>0</v>
      </c>
      <c r="Q2124" s="546">
        <f>IF(E2124="",0,IF($B$3="NYSEG",E2124/(1-'Avoided Natural Gas Costs 2020'!$J$34),IF($B$3="RG&amp;E",E2124/(1-'Avoided Natural Gas Costs 2020'!$K$34),"")))</f>
        <v>0</v>
      </c>
      <c r="R2124" s="233" t="str">
        <f>IFERROR(IF(P2124*'BCA Inputs'!$C$1+Q2124*'BCA Inputs'!$C$2+F2124*'BCA Inputs'!$C$2+G2124*'BCA Inputs'!$C$2=0,"",P2124*'BCA Inputs'!$C$1+Q2124*'BCA Inputs'!$C$2+F2124*'BCA Inputs'!$C$2+G2124*'BCA Inputs'!$C$2),"")</f>
        <v/>
      </c>
      <c r="S2124" s="181" t="str">
        <f t="shared" si="320"/>
        <v/>
      </c>
      <c r="T2124" s="181" t="str">
        <f>IFERROR(IF($B$3="NYSEG",(INDEX('BCA Inputs'!$N$14:$N$54,MATCH(I2124,'BCA Inputs'!$M$14:$M$54,0))*P2124+INDEX('BCA Inputs'!$O$14:$O$54,MATCH(I2124,'BCA Inputs'!$M$14:$M$54,0))*O2124+INDEX('BCA Inputs'!P:P,MATCH(I2124,'BCA Inputs'!M:M,0))*Q2124+INDEX('BCA Inputs'!Q:Q,MATCH(I2124,'BCA Inputs'!M:M,0))*F2124+INDEX('BCA Inputs'!R:R,MATCH(I2124,'BCA Inputs'!M:M,0))*G2124)+L2124+N2124,IF($B$3="RG&amp;E",(INDEX('BCA Inputs'!$AX$14:$AX$54,MATCH(I2124,'BCA Inputs'!$AW$14:$AW$54,0))*P2124+INDEX('BCA Inputs'!$AY$14:$AY$54,MATCH(I2124,'BCA Inputs'!$AW$14:$AW$54,0))*O2124+INDEX('BCA Inputs'!$AZ$14:$AZ$54,MATCH(I2124,'BCA Inputs'!$AW$14:$AW$54,0))*Q2124+INDEX('BCA Inputs'!$BA$14:$BA$54,MATCH(I2124,'BCA Inputs'!$AW$14:$AW$54,0))*F2124+INDEX('BCA Inputs'!$BB$14:$BB$54,MATCH(I2124,'BCA Inputs'!$AW$14:$AW$54,0))*G2124)+L2124+N2124,"")),"")</f>
        <v/>
      </c>
      <c r="U2124" s="234" t="str">
        <f t="shared" si="321"/>
        <v/>
      </c>
      <c r="V2124" s="234" t="str">
        <f t="shared" si="322"/>
        <v/>
      </c>
      <c r="W2124" s="234" t="str">
        <f t="shared" si="323"/>
        <v/>
      </c>
      <c r="Y2124" s="235" t="str">
        <f t="shared" si="324"/>
        <v/>
      </c>
      <c r="Z2124" s="236" t="str">
        <f>IFERROR(IF($B$3="NYSEG",INDEX('BCA Inputs'!$X$14:$X$54,MATCH(I2124,'BCA Inputs'!$M$14:$M$54,0))*P2124+INDEX('BCA Inputs'!$Y$14:$Y$54,MATCH(I2124,'BCA Inputs'!$M$14:$M$54,0))*O2124+INDEX('BCA Inputs'!$Z$14:$Z$54,MATCH(I2124,'BCA Inputs'!$M$14:$M$54,0))*Q2124+INDEX('BCA Inputs'!$AA$14:$AA$54,MATCH(I2124,'BCA Inputs'!$M$14:$M$54,0))*F2124+INDEX('BCA Inputs'!$AB$14:$AB$54,MATCH(I2124,'BCA Inputs'!$M$14:$M$54,0))*G2124,IF($B$3="RG&amp;E",INDEX('BCA Inputs'!$BG$14:$BG$54,MATCH(I2124,'BCA Inputs'!$AW$14:$AW$54,0))*P2124+INDEX('BCA Inputs'!$BH$14:$BH$54,MATCH(I2124,'BCA Inputs'!$AW$14:$AW$54,0))*O2124+INDEX('BCA Inputs'!$BI$14:$BI$54,MATCH(I2124,'BCA Inputs'!$AW$14:$AW$54,0))*Q2124+INDEX('BCA Inputs'!$BJ$14:$BJ$54,MATCH(I2124,'BCA Inputs'!$AW$14:$AW$54,0))*F2124+INDEX('BCA Inputs'!$BK$14:$BK$54,MATCH(I2124,'BCA Inputs'!$AW$14:$AW$54,0))*G2124,"")),"")</f>
        <v/>
      </c>
      <c r="AA2124" s="237" t="str">
        <f t="shared" si="325"/>
        <v/>
      </c>
      <c r="AC2124" s="238" t="str">
        <f>IFERROR((K2124+R2124)+IF($B$3="NYSEG",INDEX('BCA Inputs'!$AI$14:$AI$54,MATCH(I2124,'BCA Inputs'!$M$14:$M$54,0))*P2124+INDEX('BCA Inputs'!$AJ$14:$AJ$54,MATCH(I2124,'BCA Inputs'!$M$14:$M$54,0))*Q2124,IF($B$3="RG&amp;E",INDEX('BCA Inputs'!$BR$14:$BR$54,MATCH(I2124,'BCA Inputs'!$AW$14:$AW$54,0))*P2124+INDEX('BCA Inputs'!$BS$14:$BS$54,MATCH(I2124,'BCA Inputs'!$AW$14:$AW$54,0))*Q2124,"")),"")</f>
        <v/>
      </c>
      <c r="AD2124" s="181" t="str">
        <f>IFERROR(IF($B$3="NYSEG",INDEX('BCA Inputs'!$AD$14:$AD$54,MATCH(I2124,'BCA Inputs'!$M$14:$M$54,0))*P2124+INDEX('BCA Inputs'!$AE$14:$AE$54,MATCH(I2124,'BCA Inputs'!$M$14:$M$54,0))*O2124+INDEX('BCA Inputs'!$AF$14:$AF$54,MATCH(I2124,'BCA Inputs'!$M$14:$M$54,0))*Q2124+INDEX('BCA Inputs'!$AG$14:$AG$54,MATCH(I2124,'BCA Inputs'!$M$14:$M$54,0))*F2124+INDEX('BCA Inputs'!$AH$14:$AH$54,MATCH(I2124,'BCA Inputs'!$M$14:$M$54,0))*G2124,IF($B$3="RG&amp;E",INDEX('BCA Inputs'!$BM$14:$BM$54,MATCH(I2124,'BCA Inputs'!$AW$14:$AW$54,0))*P2124+INDEX('BCA Inputs'!$BN$14:$BN$54,MATCH(I2124,'BCA Inputs'!$AW$14:$AW$54,0))*O2124+INDEX('BCA Inputs'!$BO$14:$BO$54,MATCH(I2124,'BCA Inputs'!$AW$14:$AW$54,0))*Q2124+INDEX('BCA Inputs'!$BP$14:$BP$54,MATCH(I2124,'BCA Inputs'!$AW$14:$AW$54,0))*F2124+INDEX('BCA Inputs'!$BQ$14:$BQ$54,MATCH(I2124,'BCA Inputs'!$AW$14:$AW$54,0))*G2124,"")),"")</f>
        <v/>
      </c>
      <c r="AE2124" s="237" t="str">
        <f t="shared" si="326"/>
        <v/>
      </c>
      <c r="AF2124" s="198">
        <f t="shared" si="328"/>
        <v>0</v>
      </c>
      <c r="AG2124" s="239">
        <f t="shared" si="329"/>
        <v>0</v>
      </c>
    </row>
    <row r="2125" spans="1:33">
      <c r="A2125" s="228"/>
      <c r="B2125" s="176"/>
      <c r="C2125" s="229"/>
      <c r="D2125" s="230"/>
      <c r="E2125" s="230"/>
      <c r="F2125" s="230"/>
      <c r="G2125" s="230"/>
      <c r="H2125" s="231"/>
      <c r="I2125" s="231"/>
      <c r="J2125" s="232"/>
      <c r="K2125" s="232"/>
      <c r="L2125" s="232"/>
      <c r="M2125" s="181">
        <f t="shared" si="327"/>
        <v>0</v>
      </c>
      <c r="N2125" s="181">
        <f>IF(H2125="",0,H2125*I2125*'Avoided Water Savings Cost'!$C$16)</f>
        <v>0</v>
      </c>
      <c r="O2125" s="545">
        <f>IF(C2125="",0,IF($B$3="NYSEG",C2125/(1-'Avoided Electric Costs 2020'!$W$21),IF($B$3="RG&amp;E",C2125/(1-'Avoided Electric Costs 2020'!$X$21),"")))</f>
        <v>0</v>
      </c>
      <c r="P2125" s="546">
        <f>IF(D2125="",0,IF($B$3="NYSEG",D2125/(1-'Avoided Electric Costs 2020'!$W$21),IF($B$3="RG&amp;E",D2125/(1-'Avoided Electric Costs 2020'!$X$21),"")))</f>
        <v>0</v>
      </c>
      <c r="Q2125" s="546">
        <f>IF(E2125="",0,IF($B$3="NYSEG",E2125/(1-'Avoided Natural Gas Costs 2020'!$J$34),IF($B$3="RG&amp;E",E2125/(1-'Avoided Natural Gas Costs 2020'!$K$34),"")))</f>
        <v>0</v>
      </c>
      <c r="R2125" s="233" t="str">
        <f>IFERROR(IF(P2125*'BCA Inputs'!$C$1+Q2125*'BCA Inputs'!$C$2+F2125*'BCA Inputs'!$C$2+G2125*'BCA Inputs'!$C$2=0,"",P2125*'BCA Inputs'!$C$1+Q2125*'BCA Inputs'!$C$2+F2125*'BCA Inputs'!$C$2+G2125*'BCA Inputs'!$C$2),"")</f>
        <v/>
      </c>
      <c r="S2125" s="181" t="str">
        <f t="shared" si="320"/>
        <v/>
      </c>
      <c r="T2125" s="181" t="str">
        <f>IFERROR(IF($B$3="NYSEG",(INDEX('BCA Inputs'!$N$14:$N$54,MATCH(I2125,'BCA Inputs'!$M$14:$M$54,0))*P2125+INDEX('BCA Inputs'!$O$14:$O$54,MATCH(I2125,'BCA Inputs'!$M$14:$M$54,0))*O2125+INDEX('BCA Inputs'!P:P,MATCH(I2125,'BCA Inputs'!M:M,0))*Q2125+INDEX('BCA Inputs'!Q:Q,MATCH(I2125,'BCA Inputs'!M:M,0))*F2125+INDEX('BCA Inputs'!R:R,MATCH(I2125,'BCA Inputs'!M:M,0))*G2125)+L2125+N2125,IF($B$3="RG&amp;E",(INDEX('BCA Inputs'!$AX$14:$AX$54,MATCH(I2125,'BCA Inputs'!$AW$14:$AW$54,0))*P2125+INDEX('BCA Inputs'!$AY$14:$AY$54,MATCH(I2125,'BCA Inputs'!$AW$14:$AW$54,0))*O2125+INDEX('BCA Inputs'!$AZ$14:$AZ$54,MATCH(I2125,'BCA Inputs'!$AW$14:$AW$54,0))*Q2125+INDEX('BCA Inputs'!$BA$14:$BA$54,MATCH(I2125,'BCA Inputs'!$AW$14:$AW$54,0))*F2125+INDEX('BCA Inputs'!$BB$14:$BB$54,MATCH(I2125,'BCA Inputs'!$AW$14:$AW$54,0))*G2125)+L2125+N2125,"")),"")</f>
        <v/>
      </c>
      <c r="U2125" s="234" t="str">
        <f t="shared" si="321"/>
        <v/>
      </c>
      <c r="V2125" s="234" t="str">
        <f t="shared" si="322"/>
        <v/>
      </c>
      <c r="W2125" s="234" t="str">
        <f t="shared" si="323"/>
        <v/>
      </c>
      <c r="Y2125" s="235" t="str">
        <f t="shared" si="324"/>
        <v/>
      </c>
      <c r="Z2125" s="236" t="str">
        <f>IFERROR(IF($B$3="NYSEG",INDEX('BCA Inputs'!$X$14:$X$54,MATCH(I2125,'BCA Inputs'!$M$14:$M$54,0))*P2125+INDEX('BCA Inputs'!$Y$14:$Y$54,MATCH(I2125,'BCA Inputs'!$M$14:$M$54,0))*O2125+INDEX('BCA Inputs'!$Z$14:$Z$54,MATCH(I2125,'BCA Inputs'!$M$14:$M$54,0))*Q2125+INDEX('BCA Inputs'!$AA$14:$AA$54,MATCH(I2125,'BCA Inputs'!$M$14:$M$54,0))*F2125+INDEX('BCA Inputs'!$AB$14:$AB$54,MATCH(I2125,'BCA Inputs'!$M$14:$M$54,0))*G2125,IF($B$3="RG&amp;E",INDEX('BCA Inputs'!$BG$14:$BG$54,MATCH(I2125,'BCA Inputs'!$AW$14:$AW$54,0))*P2125+INDEX('BCA Inputs'!$BH$14:$BH$54,MATCH(I2125,'BCA Inputs'!$AW$14:$AW$54,0))*O2125+INDEX('BCA Inputs'!$BI$14:$BI$54,MATCH(I2125,'BCA Inputs'!$AW$14:$AW$54,0))*Q2125+INDEX('BCA Inputs'!$BJ$14:$BJ$54,MATCH(I2125,'BCA Inputs'!$AW$14:$AW$54,0))*F2125+INDEX('BCA Inputs'!$BK$14:$BK$54,MATCH(I2125,'BCA Inputs'!$AW$14:$AW$54,0))*G2125,"")),"")</f>
        <v/>
      </c>
      <c r="AA2125" s="237" t="str">
        <f t="shared" si="325"/>
        <v/>
      </c>
      <c r="AC2125" s="238" t="str">
        <f>IFERROR((K2125+R2125)+IF($B$3="NYSEG",INDEX('BCA Inputs'!$AI$14:$AI$54,MATCH(I2125,'BCA Inputs'!$M$14:$M$54,0))*P2125+INDEX('BCA Inputs'!$AJ$14:$AJ$54,MATCH(I2125,'BCA Inputs'!$M$14:$M$54,0))*Q2125,IF($B$3="RG&amp;E",INDEX('BCA Inputs'!$BR$14:$BR$54,MATCH(I2125,'BCA Inputs'!$AW$14:$AW$54,0))*P2125+INDEX('BCA Inputs'!$BS$14:$BS$54,MATCH(I2125,'BCA Inputs'!$AW$14:$AW$54,0))*Q2125,"")),"")</f>
        <v/>
      </c>
      <c r="AD2125" s="181" t="str">
        <f>IFERROR(IF($B$3="NYSEG",INDEX('BCA Inputs'!$AD$14:$AD$54,MATCH(I2125,'BCA Inputs'!$M$14:$M$54,0))*P2125+INDEX('BCA Inputs'!$AE$14:$AE$54,MATCH(I2125,'BCA Inputs'!$M$14:$M$54,0))*O2125+INDEX('BCA Inputs'!$AF$14:$AF$54,MATCH(I2125,'BCA Inputs'!$M$14:$M$54,0))*Q2125+INDEX('BCA Inputs'!$AG$14:$AG$54,MATCH(I2125,'BCA Inputs'!$M$14:$M$54,0))*F2125+INDEX('BCA Inputs'!$AH$14:$AH$54,MATCH(I2125,'BCA Inputs'!$M$14:$M$54,0))*G2125,IF($B$3="RG&amp;E",INDEX('BCA Inputs'!$BM$14:$BM$54,MATCH(I2125,'BCA Inputs'!$AW$14:$AW$54,0))*P2125+INDEX('BCA Inputs'!$BN$14:$BN$54,MATCH(I2125,'BCA Inputs'!$AW$14:$AW$54,0))*O2125+INDEX('BCA Inputs'!$BO$14:$BO$54,MATCH(I2125,'BCA Inputs'!$AW$14:$AW$54,0))*Q2125+INDEX('BCA Inputs'!$BP$14:$BP$54,MATCH(I2125,'BCA Inputs'!$AW$14:$AW$54,0))*F2125+INDEX('BCA Inputs'!$BQ$14:$BQ$54,MATCH(I2125,'BCA Inputs'!$AW$14:$AW$54,0))*G2125,"")),"")</f>
        <v/>
      </c>
      <c r="AE2125" s="237" t="str">
        <f t="shared" si="326"/>
        <v/>
      </c>
      <c r="AF2125" s="198">
        <f t="shared" si="328"/>
        <v>0</v>
      </c>
      <c r="AG2125" s="239">
        <f t="shared" si="329"/>
        <v>0</v>
      </c>
    </row>
    <row r="2126" spans="1:33">
      <c r="A2126" s="228"/>
      <c r="B2126" s="176"/>
      <c r="C2126" s="229"/>
      <c r="D2126" s="230"/>
      <c r="E2126" s="230"/>
      <c r="F2126" s="230"/>
      <c r="G2126" s="230"/>
      <c r="H2126" s="231"/>
      <c r="I2126" s="231"/>
      <c r="J2126" s="232"/>
      <c r="K2126" s="232"/>
      <c r="L2126" s="232"/>
      <c r="M2126" s="181">
        <f t="shared" si="327"/>
        <v>0</v>
      </c>
      <c r="N2126" s="181">
        <f>IF(H2126="",0,H2126*I2126*'Avoided Water Savings Cost'!$C$16)</f>
        <v>0</v>
      </c>
      <c r="O2126" s="545">
        <f>IF(C2126="",0,IF($B$3="NYSEG",C2126/(1-'Avoided Electric Costs 2020'!$W$21),IF($B$3="RG&amp;E",C2126/(1-'Avoided Electric Costs 2020'!$X$21),"")))</f>
        <v>0</v>
      </c>
      <c r="P2126" s="546">
        <f>IF(D2126="",0,IF($B$3="NYSEG",D2126/(1-'Avoided Electric Costs 2020'!$W$21),IF($B$3="RG&amp;E",D2126/(1-'Avoided Electric Costs 2020'!$X$21),"")))</f>
        <v>0</v>
      </c>
      <c r="Q2126" s="546">
        <f>IF(E2126="",0,IF($B$3="NYSEG",E2126/(1-'Avoided Natural Gas Costs 2020'!$J$34),IF($B$3="RG&amp;E",E2126/(1-'Avoided Natural Gas Costs 2020'!$K$34),"")))</f>
        <v>0</v>
      </c>
      <c r="R2126" s="233" t="str">
        <f>IFERROR(IF(P2126*'BCA Inputs'!$C$1+Q2126*'BCA Inputs'!$C$2+F2126*'BCA Inputs'!$C$2+G2126*'BCA Inputs'!$C$2=0,"",P2126*'BCA Inputs'!$C$1+Q2126*'BCA Inputs'!$C$2+F2126*'BCA Inputs'!$C$2+G2126*'BCA Inputs'!$C$2),"")</f>
        <v/>
      </c>
      <c r="S2126" s="181" t="str">
        <f t="shared" si="320"/>
        <v/>
      </c>
      <c r="T2126" s="181" t="str">
        <f>IFERROR(IF($B$3="NYSEG",(INDEX('BCA Inputs'!$N$14:$N$54,MATCH(I2126,'BCA Inputs'!$M$14:$M$54,0))*P2126+INDEX('BCA Inputs'!$O$14:$O$54,MATCH(I2126,'BCA Inputs'!$M$14:$M$54,0))*O2126+INDEX('BCA Inputs'!P:P,MATCH(I2126,'BCA Inputs'!M:M,0))*Q2126+INDEX('BCA Inputs'!Q:Q,MATCH(I2126,'BCA Inputs'!M:M,0))*F2126+INDEX('BCA Inputs'!R:R,MATCH(I2126,'BCA Inputs'!M:M,0))*G2126)+L2126+N2126,IF($B$3="RG&amp;E",(INDEX('BCA Inputs'!$AX$14:$AX$54,MATCH(I2126,'BCA Inputs'!$AW$14:$AW$54,0))*P2126+INDEX('BCA Inputs'!$AY$14:$AY$54,MATCH(I2126,'BCA Inputs'!$AW$14:$AW$54,0))*O2126+INDEX('BCA Inputs'!$AZ$14:$AZ$54,MATCH(I2126,'BCA Inputs'!$AW$14:$AW$54,0))*Q2126+INDEX('BCA Inputs'!$BA$14:$BA$54,MATCH(I2126,'BCA Inputs'!$AW$14:$AW$54,0))*F2126+INDEX('BCA Inputs'!$BB$14:$BB$54,MATCH(I2126,'BCA Inputs'!$AW$14:$AW$54,0))*G2126)+L2126+N2126,"")),"")</f>
        <v/>
      </c>
      <c r="U2126" s="234" t="str">
        <f t="shared" si="321"/>
        <v/>
      </c>
      <c r="V2126" s="234" t="str">
        <f t="shared" si="322"/>
        <v/>
      </c>
      <c r="W2126" s="234" t="str">
        <f t="shared" si="323"/>
        <v/>
      </c>
      <c r="Y2126" s="235" t="str">
        <f t="shared" si="324"/>
        <v/>
      </c>
      <c r="Z2126" s="236" t="str">
        <f>IFERROR(IF($B$3="NYSEG",INDEX('BCA Inputs'!$X$14:$X$54,MATCH(I2126,'BCA Inputs'!$M$14:$M$54,0))*P2126+INDEX('BCA Inputs'!$Y$14:$Y$54,MATCH(I2126,'BCA Inputs'!$M$14:$M$54,0))*O2126+INDEX('BCA Inputs'!$Z$14:$Z$54,MATCH(I2126,'BCA Inputs'!$M$14:$M$54,0))*Q2126+INDEX('BCA Inputs'!$AA$14:$AA$54,MATCH(I2126,'BCA Inputs'!$M$14:$M$54,0))*F2126+INDEX('BCA Inputs'!$AB$14:$AB$54,MATCH(I2126,'BCA Inputs'!$M$14:$M$54,0))*G2126,IF($B$3="RG&amp;E",INDEX('BCA Inputs'!$BG$14:$BG$54,MATCH(I2126,'BCA Inputs'!$AW$14:$AW$54,0))*P2126+INDEX('BCA Inputs'!$BH$14:$BH$54,MATCH(I2126,'BCA Inputs'!$AW$14:$AW$54,0))*O2126+INDEX('BCA Inputs'!$BI$14:$BI$54,MATCH(I2126,'BCA Inputs'!$AW$14:$AW$54,0))*Q2126+INDEX('BCA Inputs'!$BJ$14:$BJ$54,MATCH(I2126,'BCA Inputs'!$AW$14:$AW$54,0))*F2126+INDEX('BCA Inputs'!$BK$14:$BK$54,MATCH(I2126,'BCA Inputs'!$AW$14:$AW$54,0))*G2126,"")),"")</f>
        <v/>
      </c>
      <c r="AA2126" s="237" t="str">
        <f t="shared" si="325"/>
        <v/>
      </c>
      <c r="AC2126" s="238" t="str">
        <f>IFERROR((K2126+R2126)+IF($B$3="NYSEG",INDEX('BCA Inputs'!$AI$14:$AI$54,MATCH(I2126,'BCA Inputs'!$M$14:$M$54,0))*P2126+INDEX('BCA Inputs'!$AJ$14:$AJ$54,MATCH(I2126,'BCA Inputs'!$M$14:$M$54,0))*Q2126,IF($B$3="RG&amp;E",INDEX('BCA Inputs'!$BR$14:$BR$54,MATCH(I2126,'BCA Inputs'!$AW$14:$AW$54,0))*P2126+INDEX('BCA Inputs'!$BS$14:$BS$54,MATCH(I2126,'BCA Inputs'!$AW$14:$AW$54,0))*Q2126,"")),"")</f>
        <v/>
      </c>
      <c r="AD2126" s="181" t="str">
        <f>IFERROR(IF($B$3="NYSEG",INDEX('BCA Inputs'!$AD$14:$AD$54,MATCH(I2126,'BCA Inputs'!$M$14:$M$54,0))*P2126+INDEX('BCA Inputs'!$AE$14:$AE$54,MATCH(I2126,'BCA Inputs'!$M$14:$M$54,0))*O2126+INDEX('BCA Inputs'!$AF$14:$AF$54,MATCH(I2126,'BCA Inputs'!$M$14:$M$54,0))*Q2126+INDEX('BCA Inputs'!$AG$14:$AG$54,MATCH(I2126,'BCA Inputs'!$M$14:$M$54,0))*F2126+INDEX('BCA Inputs'!$AH$14:$AH$54,MATCH(I2126,'BCA Inputs'!$M$14:$M$54,0))*G2126,IF($B$3="RG&amp;E",INDEX('BCA Inputs'!$BM$14:$BM$54,MATCH(I2126,'BCA Inputs'!$AW$14:$AW$54,0))*P2126+INDEX('BCA Inputs'!$BN$14:$BN$54,MATCH(I2126,'BCA Inputs'!$AW$14:$AW$54,0))*O2126+INDEX('BCA Inputs'!$BO$14:$BO$54,MATCH(I2126,'BCA Inputs'!$AW$14:$AW$54,0))*Q2126+INDEX('BCA Inputs'!$BP$14:$BP$54,MATCH(I2126,'BCA Inputs'!$AW$14:$AW$54,0))*F2126+INDEX('BCA Inputs'!$BQ$14:$BQ$54,MATCH(I2126,'BCA Inputs'!$AW$14:$AW$54,0))*G2126,"")),"")</f>
        <v/>
      </c>
      <c r="AE2126" s="237" t="str">
        <f t="shared" si="326"/>
        <v/>
      </c>
      <c r="AF2126" s="198">
        <f t="shared" si="328"/>
        <v>0</v>
      </c>
      <c r="AG2126" s="239">
        <f t="shared" si="329"/>
        <v>0</v>
      </c>
    </row>
    <row r="2127" spans="1:33">
      <c r="A2127" s="228"/>
      <c r="B2127" s="176"/>
      <c r="C2127" s="229"/>
      <c r="D2127" s="230"/>
      <c r="E2127" s="230"/>
      <c r="F2127" s="230"/>
      <c r="G2127" s="230"/>
      <c r="H2127" s="231"/>
      <c r="I2127" s="231"/>
      <c r="J2127" s="232"/>
      <c r="K2127" s="232"/>
      <c r="L2127" s="232"/>
      <c r="M2127" s="181">
        <f t="shared" si="327"/>
        <v>0</v>
      </c>
      <c r="N2127" s="181">
        <f>IF(H2127="",0,H2127*I2127*'Avoided Water Savings Cost'!$C$16)</f>
        <v>0</v>
      </c>
      <c r="O2127" s="545">
        <f>IF(C2127="",0,IF($B$3="NYSEG",C2127/(1-'Avoided Electric Costs 2020'!$W$21),IF($B$3="RG&amp;E",C2127/(1-'Avoided Electric Costs 2020'!$X$21),"")))</f>
        <v>0</v>
      </c>
      <c r="P2127" s="546">
        <f>IF(D2127="",0,IF($B$3="NYSEG",D2127/(1-'Avoided Electric Costs 2020'!$W$21),IF($B$3="RG&amp;E",D2127/(1-'Avoided Electric Costs 2020'!$X$21),"")))</f>
        <v>0</v>
      </c>
      <c r="Q2127" s="546">
        <f>IF(E2127="",0,IF($B$3="NYSEG",E2127/(1-'Avoided Natural Gas Costs 2020'!$J$34),IF($B$3="RG&amp;E",E2127/(1-'Avoided Natural Gas Costs 2020'!$K$34),"")))</f>
        <v>0</v>
      </c>
      <c r="R2127" s="233" t="str">
        <f>IFERROR(IF(P2127*'BCA Inputs'!$C$1+Q2127*'BCA Inputs'!$C$2+F2127*'BCA Inputs'!$C$2+G2127*'BCA Inputs'!$C$2=0,"",P2127*'BCA Inputs'!$C$1+Q2127*'BCA Inputs'!$C$2+F2127*'BCA Inputs'!$C$2+G2127*'BCA Inputs'!$C$2),"")</f>
        <v/>
      </c>
      <c r="S2127" s="181" t="str">
        <f t="shared" si="320"/>
        <v/>
      </c>
      <c r="T2127" s="181" t="str">
        <f>IFERROR(IF($B$3="NYSEG",(INDEX('BCA Inputs'!$N$14:$N$54,MATCH(I2127,'BCA Inputs'!$M$14:$M$54,0))*P2127+INDEX('BCA Inputs'!$O$14:$O$54,MATCH(I2127,'BCA Inputs'!$M$14:$M$54,0))*O2127+INDEX('BCA Inputs'!P:P,MATCH(I2127,'BCA Inputs'!M:M,0))*Q2127+INDEX('BCA Inputs'!Q:Q,MATCH(I2127,'BCA Inputs'!M:M,0))*F2127+INDEX('BCA Inputs'!R:R,MATCH(I2127,'BCA Inputs'!M:M,0))*G2127)+L2127+N2127,IF($B$3="RG&amp;E",(INDEX('BCA Inputs'!$AX$14:$AX$54,MATCH(I2127,'BCA Inputs'!$AW$14:$AW$54,0))*P2127+INDEX('BCA Inputs'!$AY$14:$AY$54,MATCH(I2127,'BCA Inputs'!$AW$14:$AW$54,0))*O2127+INDEX('BCA Inputs'!$AZ$14:$AZ$54,MATCH(I2127,'BCA Inputs'!$AW$14:$AW$54,0))*Q2127+INDEX('BCA Inputs'!$BA$14:$BA$54,MATCH(I2127,'BCA Inputs'!$AW$14:$AW$54,0))*F2127+INDEX('BCA Inputs'!$BB$14:$BB$54,MATCH(I2127,'BCA Inputs'!$AW$14:$AW$54,0))*G2127)+L2127+N2127,"")),"")</f>
        <v/>
      </c>
      <c r="U2127" s="234" t="str">
        <f t="shared" si="321"/>
        <v/>
      </c>
      <c r="V2127" s="234" t="str">
        <f t="shared" si="322"/>
        <v/>
      </c>
      <c r="W2127" s="234" t="str">
        <f t="shared" si="323"/>
        <v/>
      </c>
      <c r="Y2127" s="235" t="str">
        <f t="shared" si="324"/>
        <v/>
      </c>
      <c r="Z2127" s="236" t="str">
        <f>IFERROR(IF($B$3="NYSEG",INDEX('BCA Inputs'!$X$14:$X$54,MATCH(I2127,'BCA Inputs'!$M$14:$M$54,0))*P2127+INDEX('BCA Inputs'!$Y$14:$Y$54,MATCH(I2127,'BCA Inputs'!$M$14:$M$54,0))*O2127+INDEX('BCA Inputs'!$Z$14:$Z$54,MATCH(I2127,'BCA Inputs'!$M$14:$M$54,0))*Q2127+INDEX('BCA Inputs'!$AA$14:$AA$54,MATCH(I2127,'BCA Inputs'!$M$14:$M$54,0))*F2127+INDEX('BCA Inputs'!$AB$14:$AB$54,MATCH(I2127,'BCA Inputs'!$M$14:$M$54,0))*G2127,IF($B$3="RG&amp;E",INDEX('BCA Inputs'!$BG$14:$BG$54,MATCH(I2127,'BCA Inputs'!$AW$14:$AW$54,0))*P2127+INDEX('BCA Inputs'!$BH$14:$BH$54,MATCH(I2127,'BCA Inputs'!$AW$14:$AW$54,0))*O2127+INDEX('BCA Inputs'!$BI$14:$BI$54,MATCH(I2127,'BCA Inputs'!$AW$14:$AW$54,0))*Q2127+INDEX('BCA Inputs'!$BJ$14:$BJ$54,MATCH(I2127,'BCA Inputs'!$AW$14:$AW$54,0))*F2127+INDEX('BCA Inputs'!$BK$14:$BK$54,MATCH(I2127,'BCA Inputs'!$AW$14:$AW$54,0))*G2127,"")),"")</f>
        <v/>
      </c>
      <c r="AA2127" s="237" t="str">
        <f t="shared" si="325"/>
        <v/>
      </c>
      <c r="AC2127" s="238" t="str">
        <f>IFERROR((K2127+R2127)+IF($B$3="NYSEG",INDEX('BCA Inputs'!$AI$14:$AI$54,MATCH(I2127,'BCA Inputs'!$M$14:$M$54,0))*P2127+INDEX('BCA Inputs'!$AJ$14:$AJ$54,MATCH(I2127,'BCA Inputs'!$M$14:$M$54,0))*Q2127,IF($B$3="RG&amp;E",INDEX('BCA Inputs'!$BR$14:$BR$54,MATCH(I2127,'BCA Inputs'!$AW$14:$AW$54,0))*P2127+INDEX('BCA Inputs'!$BS$14:$BS$54,MATCH(I2127,'BCA Inputs'!$AW$14:$AW$54,0))*Q2127,"")),"")</f>
        <v/>
      </c>
      <c r="AD2127" s="181" t="str">
        <f>IFERROR(IF($B$3="NYSEG",INDEX('BCA Inputs'!$AD$14:$AD$54,MATCH(I2127,'BCA Inputs'!$M$14:$M$54,0))*P2127+INDEX('BCA Inputs'!$AE$14:$AE$54,MATCH(I2127,'BCA Inputs'!$M$14:$M$54,0))*O2127+INDEX('BCA Inputs'!$AF$14:$AF$54,MATCH(I2127,'BCA Inputs'!$M$14:$M$54,0))*Q2127+INDEX('BCA Inputs'!$AG$14:$AG$54,MATCH(I2127,'BCA Inputs'!$M$14:$M$54,0))*F2127+INDEX('BCA Inputs'!$AH$14:$AH$54,MATCH(I2127,'BCA Inputs'!$M$14:$M$54,0))*G2127,IF($B$3="RG&amp;E",INDEX('BCA Inputs'!$BM$14:$BM$54,MATCH(I2127,'BCA Inputs'!$AW$14:$AW$54,0))*P2127+INDEX('BCA Inputs'!$BN$14:$BN$54,MATCH(I2127,'BCA Inputs'!$AW$14:$AW$54,0))*O2127+INDEX('BCA Inputs'!$BO$14:$BO$54,MATCH(I2127,'BCA Inputs'!$AW$14:$AW$54,0))*Q2127+INDEX('BCA Inputs'!$BP$14:$BP$54,MATCH(I2127,'BCA Inputs'!$AW$14:$AW$54,0))*F2127+INDEX('BCA Inputs'!$BQ$14:$BQ$54,MATCH(I2127,'BCA Inputs'!$AW$14:$AW$54,0))*G2127,"")),"")</f>
        <v/>
      </c>
      <c r="AE2127" s="237" t="str">
        <f t="shared" si="326"/>
        <v/>
      </c>
      <c r="AF2127" s="198">
        <f t="shared" si="328"/>
        <v>0</v>
      </c>
      <c r="AG2127" s="239">
        <f t="shared" si="329"/>
        <v>0</v>
      </c>
    </row>
    <row r="2128" spans="1:33">
      <c r="A2128" s="228"/>
      <c r="B2128" s="176"/>
      <c r="C2128" s="229"/>
      <c r="D2128" s="230"/>
      <c r="E2128" s="230"/>
      <c r="F2128" s="230"/>
      <c r="G2128" s="230"/>
      <c r="H2128" s="231"/>
      <c r="I2128" s="231"/>
      <c r="J2128" s="232"/>
      <c r="K2128" s="232"/>
      <c r="L2128" s="232"/>
      <c r="M2128" s="181">
        <f t="shared" si="327"/>
        <v>0</v>
      </c>
      <c r="N2128" s="181">
        <f>IF(H2128="",0,H2128*I2128*'Avoided Water Savings Cost'!$C$16)</f>
        <v>0</v>
      </c>
      <c r="O2128" s="545">
        <f>IF(C2128="",0,IF($B$3="NYSEG",C2128/(1-'Avoided Electric Costs 2020'!$W$21),IF($B$3="RG&amp;E",C2128/(1-'Avoided Electric Costs 2020'!$X$21),"")))</f>
        <v>0</v>
      </c>
      <c r="P2128" s="546">
        <f>IF(D2128="",0,IF($B$3="NYSEG",D2128/(1-'Avoided Electric Costs 2020'!$W$21),IF($B$3="RG&amp;E",D2128/(1-'Avoided Electric Costs 2020'!$X$21),"")))</f>
        <v>0</v>
      </c>
      <c r="Q2128" s="546">
        <f>IF(E2128="",0,IF($B$3="NYSEG",E2128/(1-'Avoided Natural Gas Costs 2020'!$J$34),IF($B$3="RG&amp;E",E2128/(1-'Avoided Natural Gas Costs 2020'!$K$34),"")))</f>
        <v>0</v>
      </c>
      <c r="R2128" s="233" t="str">
        <f>IFERROR(IF(P2128*'BCA Inputs'!$C$1+Q2128*'BCA Inputs'!$C$2+F2128*'BCA Inputs'!$C$2+G2128*'BCA Inputs'!$C$2=0,"",P2128*'BCA Inputs'!$C$1+Q2128*'BCA Inputs'!$C$2+F2128*'BCA Inputs'!$C$2+G2128*'BCA Inputs'!$C$2),"")</f>
        <v/>
      </c>
      <c r="S2128" s="181" t="str">
        <f t="shared" si="320"/>
        <v/>
      </c>
      <c r="T2128" s="181" t="str">
        <f>IFERROR(IF($B$3="NYSEG",(INDEX('BCA Inputs'!$N$14:$N$54,MATCH(I2128,'BCA Inputs'!$M$14:$M$54,0))*P2128+INDEX('BCA Inputs'!$O$14:$O$54,MATCH(I2128,'BCA Inputs'!$M$14:$M$54,0))*O2128+INDEX('BCA Inputs'!P:P,MATCH(I2128,'BCA Inputs'!M:M,0))*Q2128+INDEX('BCA Inputs'!Q:Q,MATCH(I2128,'BCA Inputs'!M:M,0))*F2128+INDEX('BCA Inputs'!R:R,MATCH(I2128,'BCA Inputs'!M:M,0))*G2128)+L2128+N2128,IF($B$3="RG&amp;E",(INDEX('BCA Inputs'!$AX$14:$AX$54,MATCH(I2128,'BCA Inputs'!$AW$14:$AW$54,0))*P2128+INDEX('BCA Inputs'!$AY$14:$AY$54,MATCH(I2128,'BCA Inputs'!$AW$14:$AW$54,0))*O2128+INDEX('BCA Inputs'!$AZ$14:$AZ$54,MATCH(I2128,'BCA Inputs'!$AW$14:$AW$54,0))*Q2128+INDEX('BCA Inputs'!$BA$14:$BA$54,MATCH(I2128,'BCA Inputs'!$AW$14:$AW$54,0))*F2128+INDEX('BCA Inputs'!$BB$14:$BB$54,MATCH(I2128,'BCA Inputs'!$AW$14:$AW$54,0))*G2128)+L2128+N2128,"")),"")</f>
        <v/>
      </c>
      <c r="U2128" s="234" t="str">
        <f t="shared" si="321"/>
        <v/>
      </c>
      <c r="V2128" s="234" t="str">
        <f t="shared" si="322"/>
        <v/>
      </c>
      <c r="W2128" s="234" t="str">
        <f t="shared" si="323"/>
        <v/>
      </c>
      <c r="Y2128" s="235" t="str">
        <f t="shared" si="324"/>
        <v/>
      </c>
      <c r="Z2128" s="236" t="str">
        <f>IFERROR(IF($B$3="NYSEG",INDEX('BCA Inputs'!$X$14:$X$54,MATCH(I2128,'BCA Inputs'!$M$14:$M$54,0))*P2128+INDEX('BCA Inputs'!$Y$14:$Y$54,MATCH(I2128,'BCA Inputs'!$M$14:$M$54,0))*O2128+INDEX('BCA Inputs'!$Z$14:$Z$54,MATCH(I2128,'BCA Inputs'!$M$14:$M$54,0))*Q2128+INDEX('BCA Inputs'!$AA$14:$AA$54,MATCH(I2128,'BCA Inputs'!$M$14:$M$54,0))*F2128+INDEX('BCA Inputs'!$AB$14:$AB$54,MATCH(I2128,'BCA Inputs'!$M$14:$M$54,0))*G2128,IF($B$3="RG&amp;E",INDEX('BCA Inputs'!$BG$14:$BG$54,MATCH(I2128,'BCA Inputs'!$AW$14:$AW$54,0))*P2128+INDEX('BCA Inputs'!$BH$14:$BH$54,MATCH(I2128,'BCA Inputs'!$AW$14:$AW$54,0))*O2128+INDEX('BCA Inputs'!$BI$14:$BI$54,MATCH(I2128,'BCA Inputs'!$AW$14:$AW$54,0))*Q2128+INDEX('BCA Inputs'!$BJ$14:$BJ$54,MATCH(I2128,'BCA Inputs'!$AW$14:$AW$54,0))*F2128+INDEX('BCA Inputs'!$BK$14:$BK$54,MATCH(I2128,'BCA Inputs'!$AW$14:$AW$54,0))*G2128,"")),"")</f>
        <v/>
      </c>
      <c r="AA2128" s="237" t="str">
        <f t="shared" si="325"/>
        <v/>
      </c>
      <c r="AC2128" s="238" t="str">
        <f>IFERROR((K2128+R2128)+IF($B$3="NYSEG",INDEX('BCA Inputs'!$AI$14:$AI$54,MATCH(I2128,'BCA Inputs'!$M$14:$M$54,0))*P2128+INDEX('BCA Inputs'!$AJ$14:$AJ$54,MATCH(I2128,'BCA Inputs'!$M$14:$M$54,0))*Q2128,IF($B$3="RG&amp;E",INDEX('BCA Inputs'!$BR$14:$BR$54,MATCH(I2128,'BCA Inputs'!$AW$14:$AW$54,0))*P2128+INDEX('BCA Inputs'!$BS$14:$BS$54,MATCH(I2128,'BCA Inputs'!$AW$14:$AW$54,0))*Q2128,"")),"")</f>
        <v/>
      </c>
      <c r="AD2128" s="181" t="str">
        <f>IFERROR(IF($B$3="NYSEG",INDEX('BCA Inputs'!$AD$14:$AD$54,MATCH(I2128,'BCA Inputs'!$M$14:$M$54,0))*P2128+INDEX('BCA Inputs'!$AE$14:$AE$54,MATCH(I2128,'BCA Inputs'!$M$14:$M$54,0))*O2128+INDEX('BCA Inputs'!$AF$14:$AF$54,MATCH(I2128,'BCA Inputs'!$M$14:$M$54,0))*Q2128+INDEX('BCA Inputs'!$AG$14:$AG$54,MATCH(I2128,'BCA Inputs'!$M$14:$M$54,0))*F2128+INDEX('BCA Inputs'!$AH$14:$AH$54,MATCH(I2128,'BCA Inputs'!$M$14:$M$54,0))*G2128,IF($B$3="RG&amp;E",INDEX('BCA Inputs'!$BM$14:$BM$54,MATCH(I2128,'BCA Inputs'!$AW$14:$AW$54,0))*P2128+INDEX('BCA Inputs'!$BN$14:$BN$54,MATCH(I2128,'BCA Inputs'!$AW$14:$AW$54,0))*O2128+INDEX('BCA Inputs'!$BO$14:$BO$54,MATCH(I2128,'BCA Inputs'!$AW$14:$AW$54,0))*Q2128+INDEX('BCA Inputs'!$BP$14:$BP$54,MATCH(I2128,'BCA Inputs'!$AW$14:$AW$54,0))*F2128+INDEX('BCA Inputs'!$BQ$14:$BQ$54,MATCH(I2128,'BCA Inputs'!$AW$14:$AW$54,0))*G2128,"")),"")</f>
        <v/>
      </c>
      <c r="AE2128" s="237" t="str">
        <f t="shared" si="326"/>
        <v/>
      </c>
      <c r="AF2128" s="198">
        <f t="shared" si="328"/>
        <v>0</v>
      </c>
      <c r="AG2128" s="239">
        <f t="shared" si="329"/>
        <v>0</v>
      </c>
    </row>
    <row r="2129" spans="1:33">
      <c r="A2129" s="228"/>
      <c r="B2129" s="176"/>
      <c r="C2129" s="229"/>
      <c r="D2129" s="230"/>
      <c r="E2129" s="230"/>
      <c r="F2129" s="230"/>
      <c r="G2129" s="230"/>
      <c r="H2129" s="231"/>
      <c r="I2129" s="231"/>
      <c r="J2129" s="232"/>
      <c r="K2129" s="232"/>
      <c r="L2129" s="232"/>
      <c r="M2129" s="181">
        <f t="shared" si="327"/>
        <v>0</v>
      </c>
      <c r="N2129" s="181">
        <f>IF(H2129="",0,H2129*I2129*'Avoided Water Savings Cost'!$C$16)</f>
        <v>0</v>
      </c>
      <c r="O2129" s="545">
        <f>IF(C2129="",0,IF($B$3="NYSEG",C2129/(1-'Avoided Electric Costs 2020'!$W$21),IF($B$3="RG&amp;E",C2129/(1-'Avoided Electric Costs 2020'!$X$21),"")))</f>
        <v>0</v>
      </c>
      <c r="P2129" s="546">
        <f>IF(D2129="",0,IF($B$3="NYSEG",D2129/(1-'Avoided Electric Costs 2020'!$W$21),IF($B$3="RG&amp;E",D2129/(1-'Avoided Electric Costs 2020'!$X$21),"")))</f>
        <v>0</v>
      </c>
      <c r="Q2129" s="546">
        <f>IF(E2129="",0,IF($B$3="NYSEG",E2129/(1-'Avoided Natural Gas Costs 2020'!$J$34),IF($B$3="RG&amp;E",E2129/(1-'Avoided Natural Gas Costs 2020'!$K$34),"")))</f>
        <v>0</v>
      </c>
      <c r="R2129" s="233" t="str">
        <f>IFERROR(IF(P2129*'BCA Inputs'!$C$1+Q2129*'BCA Inputs'!$C$2+F2129*'BCA Inputs'!$C$2+G2129*'BCA Inputs'!$C$2=0,"",P2129*'BCA Inputs'!$C$1+Q2129*'BCA Inputs'!$C$2+F2129*'BCA Inputs'!$C$2+G2129*'BCA Inputs'!$C$2),"")</f>
        <v/>
      </c>
      <c r="S2129" s="181" t="str">
        <f t="shared" si="320"/>
        <v/>
      </c>
      <c r="T2129" s="181" t="str">
        <f>IFERROR(IF($B$3="NYSEG",(INDEX('BCA Inputs'!$N$14:$N$54,MATCH(I2129,'BCA Inputs'!$M$14:$M$54,0))*P2129+INDEX('BCA Inputs'!$O$14:$O$54,MATCH(I2129,'BCA Inputs'!$M$14:$M$54,0))*O2129+INDEX('BCA Inputs'!P:P,MATCH(I2129,'BCA Inputs'!M:M,0))*Q2129+INDEX('BCA Inputs'!Q:Q,MATCH(I2129,'BCA Inputs'!M:M,0))*F2129+INDEX('BCA Inputs'!R:R,MATCH(I2129,'BCA Inputs'!M:M,0))*G2129)+L2129+N2129,IF($B$3="RG&amp;E",(INDEX('BCA Inputs'!$AX$14:$AX$54,MATCH(I2129,'BCA Inputs'!$AW$14:$AW$54,0))*P2129+INDEX('BCA Inputs'!$AY$14:$AY$54,MATCH(I2129,'BCA Inputs'!$AW$14:$AW$54,0))*O2129+INDEX('BCA Inputs'!$AZ$14:$AZ$54,MATCH(I2129,'BCA Inputs'!$AW$14:$AW$54,0))*Q2129+INDEX('BCA Inputs'!$BA$14:$BA$54,MATCH(I2129,'BCA Inputs'!$AW$14:$AW$54,0))*F2129+INDEX('BCA Inputs'!$BB$14:$BB$54,MATCH(I2129,'BCA Inputs'!$AW$14:$AW$54,0))*G2129)+L2129+N2129,"")),"")</f>
        <v/>
      </c>
      <c r="U2129" s="234" t="str">
        <f t="shared" si="321"/>
        <v/>
      </c>
      <c r="V2129" s="234" t="str">
        <f t="shared" si="322"/>
        <v/>
      </c>
      <c r="W2129" s="234" t="str">
        <f t="shared" si="323"/>
        <v/>
      </c>
      <c r="Y2129" s="235" t="str">
        <f t="shared" si="324"/>
        <v/>
      </c>
      <c r="Z2129" s="236" t="str">
        <f>IFERROR(IF($B$3="NYSEG",INDEX('BCA Inputs'!$X$14:$X$54,MATCH(I2129,'BCA Inputs'!$M$14:$M$54,0))*P2129+INDEX('BCA Inputs'!$Y$14:$Y$54,MATCH(I2129,'BCA Inputs'!$M$14:$M$54,0))*O2129+INDEX('BCA Inputs'!$Z$14:$Z$54,MATCH(I2129,'BCA Inputs'!$M$14:$M$54,0))*Q2129+INDEX('BCA Inputs'!$AA$14:$AA$54,MATCH(I2129,'BCA Inputs'!$M$14:$M$54,0))*F2129+INDEX('BCA Inputs'!$AB$14:$AB$54,MATCH(I2129,'BCA Inputs'!$M$14:$M$54,0))*G2129,IF($B$3="RG&amp;E",INDEX('BCA Inputs'!$BG$14:$BG$54,MATCH(I2129,'BCA Inputs'!$AW$14:$AW$54,0))*P2129+INDEX('BCA Inputs'!$BH$14:$BH$54,MATCH(I2129,'BCA Inputs'!$AW$14:$AW$54,0))*O2129+INDEX('BCA Inputs'!$BI$14:$BI$54,MATCH(I2129,'BCA Inputs'!$AW$14:$AW$54,0))*Q2129+INDEX('BCA Inputs'!$BJ$14:$BJ$54,MATCH(I2129,'BCA Inputs'!$AW$14:$AW$54,0))*F2129+INDEX('BCA Inputs'!$BK$14:$BK$54,MATCH(I2129,'BCA Inputs'!$AW$14:$AW$54,0))*G2129,"")),"")</f>
        <v/>
      </c>
      <c r="AA2129" s="237" t="str">
        <f t="shared" si="325"/>
        <v/>
      </c>
      <c r="AC2129" s="238" t="str">
        <f>IFERROR((K2129+R2129)+IF($B$3="NYSEG",INDEX('BCA Inputs'!$AI$14:$AI$54,MATCH(I2129,'BCA Inputs'!$M$14:$M$54,0))*P2129+INDEX('BCA Inputs'!$AJ$14:$AJ$54,MATCH(I2129,'BCA Inputs'!$M$14:$M$54,0))*Q2129,IF($B$3="RG&amp;E",INDEX('BCA Inputs'!$BR$14:$BR$54,MATCH(I2129,'BCA Inputs'!$AW$14:$AW$54,0))*P2129+INDEX('BCA Inputs'!$BS$14:$BS$54,MATCH(I2129,'BCA Inputs'!$AW$14:$AW$54,0))*Q2129,"")),"")</f>
        <v/>
      </c>
      <c r="AD2129" s="181" t="str">
        <f>IFERROR(IF($B$3="NYSEG",INDEX('BCA Inputs'!$AD$14:$AD$54,MATCH(I2129,'BCA Inputs'!$M$14:$M$54,0))*P2129+INDEX('BCA Inputs'!$AE$14:$AE$54,MATCH(I2129,'BCA Inputs'!$M$14:$M$54,0))*O2129+INDEX('BCA Inputs'!$AF$14:$AF$54,MATCH(I2129,'BCA Inputs'!$M$14:$M$54,0))*Q2129+INDEX('BCA Inputs'!$AG$14:$AG$54,MATCH(I2129,'BCA Inputs'!$M$14:$M$54,0))*F2129+INDEX('BCA Inputs'!$AH$14:$AH$54,MATCH(I2129,'BCA Inputs'!$M$14:$M$54,0))*G2129,IF($B$3="RG&amp;E",INDEX('BCA Inputs'!$BM$14:$BM$54,MATCH(I2129,'BCA Inputs'!$AW$14:$AW$54,0))*P2129+INDEX('BCA Inputs'!$BN$14:$BN$54,MATCH(I2129,'BCA Inputs'!$AW$14:$AW$54,0))*O2129+INDEX('BCA Inputs'!$BO$14:$BO$54,MATCH(I2129,'BCA Inputs'!$AW$14:$AW$54,0))*Q2129+INDEX('BCA Inputs'!$BP$14:$BP$54,MATCH(I2129,'BCA Inputs'!$AW$14:$AW$54,0))*F2129+INDEX('BCA Inputs'!$BQ$14:$BQ$54,MATCH(I2129,'BCA Inputs'!$AW$14:$AW$54,0))*G2129,"")),"")</f>
        <v/>
      </c>
      <c r="AE2129" s="237" t="str">
        <f t="shared" si="326"/>
        <v/>
      </c>
      <c r="AF2129" s="198">
        <f t="shared" si="328"/>
        <v>0</v>
      </c>
      <c r="AG2129" s="239">
        <f t="shared" si="329"/>
        <v>0</v>
      </c>
    </row>
    <row r="2130" spans="1:33">
      <c r="A2130" s="228"/>
      <c r="B2130" s="176"/>
      <c r="C2130" s="229"/>
      <c r="D2130" s="230"/>
      <c r="E2130" s="230"/>
      <c r="F2130" s="230"/>
      <c r="G2130" s="230"/>
      <c r="H2130" s="231"/>
      <c r="I2130" s="231"/>
      <c r="J2130" s="232"/>
      <c r="K2130" s="232"/>
      <c r="L2130" s="232"/>
      <c r="M2130" s="181">
        <f t="shared" si="327"/>
        <v>0</v>
      </c>
      <c r="N2130" s="181">
        <f>IF(H2130="",0,H2130*I2130*'Avoided Water Savings Cost'!$C$16)</f>
        <v>0</v>
      </c>
      <c r="O2130" s="545">
        <f>IF(C2130="",0,IF($B$3="NYSEG",C2130/(1-'Avoided Electric Costs 2020'!$W$21),IF($B$3="RG&amp;E",C2130/(1-'Avoided Electric Costs 2020'!$X$21),"")))</f>
        <v>0</v>
      </c>
      <c r="P2130" s="546">
        <f>IF(D2130="",0,IF($B$3="NYSEG",D2130/(1-'Avoided Electric Costs 2020'!$W$21),IF($B$3="RG&amp;E",D2130/(1-'Avoided Electric Costs 2020'!$X$21),"")))</f>
        <v>0</v>
      </c>
      <c r="Q2130" s="546">
        <f>IF(E2130="",0,IF($B$3="NYSEG",E2130/(1-'Avoided Natural Gas Costs 2020'!$J$34),IF($B$3="RG&amp;E",E2130/(1-'Avoided Natural Gas Costs 2020'!$K$34),"")))</f>
        <v>0</v>
      </c>
      <c r="R2130" s="233" t="str">
        <f>IFERROR(IF(P2130*'BCA Inputs'!$C$1+Q2130*'BCA Inputs'!$C$2+F2130*'BCA Inputs'!$C$2+G2130*'BCA Inputs'!$C$2=0,"",P2130*'BCA Inputs'!$C$1+Q2130*'BCA Inputs'!$C$2+F2130*'BCA Inputs'!$C$2+G2130*'BCA Inputs'!$C$2),"")</f>
        <v/>
      </c>
      <c r="S2130" s="181" t="str">
        <f t="shared" si="320"/>
        <v/>
      </c>
      <c r="T2130" s="181" t="str">
        <f>IFERROR(IF($B$3="NYSEG",(INDEX('BCA Inputs'!$N$14:$N$54,MATCH(I2130,'BCA Inputs'!$M$14:$M$54,0))*P2130+INDEX('BCA Inputs'!$O$14:$O$54,MATCH(I2130,'BCA Inputs'!$M$14:$M$54,0))*O2130+INDEX('BCA Inputs'!P:P,MATCH(I2130,'BCA Inputs'!M:M,0))*Q2130+INDEX('BCA Inputs'!Q:Q,MATCH(I2130,'BCA Inputs'!M:M,0))*F2130+INDEX('BCA Inputs'!R:R,MATCH(I2130,'BCA Inputs'!M:M,0))*G2130)+L2130+N2130,IF($B$3="RG&amp;E",(INDEX('BCA Inputs'!$AX$14:$AX$54,MATCH(I2130,'BCA Inputs'!$AW$14:$AW$54,0))*P2130+INDEX('BCA Inputs'!$AY$14:$AY$54,MATCH(I2130,'BCA Inputs'!$AW$14:$AW$54,0))*O2130+INDEX('BCA Inputs'!$AZ$14:$AZ$54,MATCH(I2130,'BCA Inputs'!$AW$14:$AW$54,0))*Q2130+INDEX('BCA Inputs'!$BA$14:$BA$54,MATCH(I2130,'BCA Inputs'!$AW$14:$AW$54,0))*F2130+INDEX('BCA Inputs'!$BB$14:$BB$54,MATCH(I2130,'BCA Inputs'!$AW$14:$AW$54,0))*G2130)+L2130+N2130,"")),"")</f>
        <v/>
      </c>
      <c r="U2130" s="234" t="str">
        <f t="shared" si="321"/>
        <v/>
      </c>
      <c r="V2130" s="234" t="str">
        <f t="shared" si="322"/>
        <v/>
      </c>
      <c r="W2130" s="234" t="str">
        <f t="shared" si="323"/>
        <v/>
      </c>
      <c r="Y2130" s="235" t="str">
        <f t="shared" si="324"/>
        <v/>
      </c>
      <c r="Z2130" s="236" t="str">
        <f>IFERROR(IF($B$3="NYSEG",INDEX('BCA Inputs'!$X$14:$X$54,MATCH(I2130,'BCA Inputs'!$M$14:$M$54,0))*P2130+INDEX('BCA Inputs'!$Y$14:$Y$54,MATCH(I2130,'BCA Inputs'!$M$14:$M$54,0))*O2130+INDEX('BCA Inputs'!$Z$14:$Z$54,MATCH(I2130,'BCA Inputs'!$M$14:$M$54,0))*Q2130+INDEX('BCA Inputs'!$AA$14:$AA$54,MATCH(I2130,'BCA Inputs'!$M$14:$M$54,0))*F2130+INDEX('BCA Inputs'!$AB$14:$AB$54,MATCH(I2130,'BCA Inputs'!$M$14:$M$54,0))*G2130,IF($B$3="RG&amp;E",INDEX('BCA Inputs'!$BG$14:$BG$54,MATCH(I2130,'BCA Inputs'!$AW$14:$AW$54,0))*P2130+INDEX('BCA Inputs'!$BH$14:$BH$54,MATCH(I2130,'BCA Inputs'!$AW$14:$AW$54,0))*O2130+INDEX('BCA Inputs'!$BI$14:$BI$54,MATCH(I2130,'BCA Inputs'!$AW$14:$AW$54,0))*Q2130+INDEX('BCA Inputs'!$BJ$14:$BJ$54,MATCH(I2130,'BCA Inputs'!$AW$14:$AW$54,0))*F2130+INDEX('BCA Inputs'!$BK$14:$BK$54,MATCH(I2130,'BCA Inputs'!$AW$14:$AW$54,0))*G2130,"")),"")</f>
        <v/>
      </c>
      <c r="AA2130" s="237" t="str">
        <f t="shared" si="325"/>
        <v/>
      </c>
      <c r="AC2130" s="238" t="str">
        <f>IFERROR((K2130+R2130)+IF($B$3="NYSEG",INDEX('BCA Inputs'!$AI$14:$AI$54,MATCH(I2130,'BCA Inputs'!$M$14:$M$54,0))*P2130+INDEX('BCA Inputs'!$AJ$14:$AJ$54,MATCH(I2130,'BCA Inputs'!$M$14:$M$54,0))*Q2130,IF($B$3="RG&amp;E",INDEX('BCA Inputs'!$BR$14:$BR$54,MATCH(I2130,'BCA Inputs'!$AW$14:$AW$54,0))*P2130+INDEX('BCA Inputs'!$BS$14:$BS$54,MATCH(I2130,'BCA Inputs'!$AW$14:$AW$54,0))*Q2130,"")),"")</f>
        <v/>
      </c>
      <c r="AD2130" s="181" t="str">
        <f>IFERROR(IF($B$3="NYSEG",INDEX('BCA Inputs'!$AD$14:$AD$54,MATCH(I2130,'BCA Inputs'!$M$14:$M$54,0))*P2130+INDEX('BCA Inputs'!$AE$14:$AE$54,MATCH(I2130,'BCA Inputs'!$M$14:$M$54,0))*O2130+INDEX('BCA Inputs'!$AF$14:$AF$54,MATCH(I2130,'BCA Inputs'!$M$14:$M$54,0))*Q2130+INDEX('BCA Inputs'!$AG$14:$AG$54,MATCH(I2130,'BCA Inputs'!$M$14:$M$54,0))*F2130+INDEX('BCA Inputs'!$AH$14:$AH$54,MATCH(I2130,'BCA Inputs'!$M$14:$M$54,0))*G2130,IF($B$3="RG&amp;E",INDEX('BCA Inputs'!$BM$14:$BM$54,MATCH(I2130,'BCA Inputs'!$AW$14:$AW$54,0))*P2130+INDEX('BCA Inputs'!$BN$14:$BN$54,MATCH(I2130,'BCA Inputs'!$AW$14:$AW$54,0))*O2130+INDEX('BCA Inputs'!$BO$14:$BO$54,MATCH(I2130,'BCA Inputs'!$AW$14:$AW$54,0))*Q2130+INDEX('BCA Inputs'!$BP$14:$BP$54,MATCH(I2130,'BCA Inputs'!$AW$14:$AW$54,0))*F2130+INDEX('BCA Inputs'!$BQ$14:$BQ$54,MATCH(I2130,'BCA Inputs'!$AW$14:$AW$54,0))*G2130,"")),"")</f>
        <v/>
      </c>
      <c r="AE2130" s="237" t="str">
        <f t="shared" si="326"/>
        <v/>
      </c>
      <c r="AF2130" s="198">
        <f t="shared" si="328"/>
        <v>0</v>
      </c>
      <c r="AG2130" s="239">
        <f t="shared" si="329"/>
        <v>0</v>
      </c>
    </row>
    <row r="2131" spans="1:33">
      <c r="A2131" s="228"/>
      <c r="B2131" s="176"/>
      <c r="C2131" s="229"/>
      <c r="D2131" s="230"/>
      <c r="E2131" s="230"/>
      <c r="F2131" s="230"/>
      <c r="G2131" s="230"/>
      <c r="H2131" s="231"/>
      <c r="I2131" s="231"/>
      <c r="J2131" s="232"/>
      <c r="K2131" s="232"/>
      <c r="L2131" s="232"/>
      <c r="M2131" s="181">
        <f t="shared" si="327"/>
        <v>0</v>
      </c>
      <c r="N2131" s="181">
        <f>IF(H2131="",0,H2131*I2131*'Avoided Water Savings Cost'!$C$16)</f>
        <v>0</v>
      </c>
      <c r="O2131" s="545">
        <f>IF(C2131="",0,IF($B$3="NYSEG",C2131/(1-'Avoided Electric Costs 2020'!$W$21),IF($B$3="RG&amp;E",C2131/(1-'Avoided Electric Costs 2020'!$X$21),"")))</f>
        <v>0</v>
      </c>
      <c r="P2131" s="546">
        <f>IF(D2131="",0,IF($B$3="NYSEG",D2131/(1-'Avoided Electric Costs 2020'!$W$21),IF($B$3="RG&amp;E",D2131/(1-'Avoided Electric Costs 2020'!$X$21),"")))</f>
        <v>0</v>
      </c>
      <c r="Q2131" s="546">
        <f>IF(E2131="",0,IF($B$3="NYSEG",E2131/(1-'Avoided Natural Gas Costs 2020'!$J$34),IF($B$3="RG&amp;E",E2131/(1-'Avoided Natural Gas Costs 2020'!$K$34),"")))</f>
        <v>0</v>
      </c>
      <c r="R2131" s="233" t="str">
        <f>IFERROR(IF(P2131*'BCA Inputs'!$C$1+Q2131*'BCA Inputs'!$C$2+F2131*'BCA Inputs'!$C$2+G2131*'BCA Inputs'!$C$2=0,"",P2131*'BCA Inputs'!$C$1+Q2131*'BCA Inputs'!$C$2+F2131*'BCA Inputs'!$C$2+G2131*'BCA Inputs'!$C$2),"")</f>
        <v/>
      </c>
      <c r="S2131" s="181" t="str">
        <f t="shared" si="320"/>
        <v/>
      </c>
      <c r="T2131" s="181" t="str">
        <f>IFERROR(IF($B$3="NYSEG",(INDEX('BCA Inputs'!$N$14:$N$54,MATCH(I2131,'BCA Inputs'!$M$14:$M$54,0))*P2131+INDEX('BCA Inputs'!$O$14:$O$54,MATCH(I2131,'BCA Inputs'!$M$14:$M$54,0))*O2131+INDEX('BCA Inputs'!P:P,MATCH(I2131,'BCA Inputs'!M:M,0))*Q2131+INDEX('BCA Inputs'!Q:Q,MATCH(I2131,'BCA Inputs'!M:M,0))*F2131+INDEX('BCA Inputs'!R:R,MATCH(I2131,'BCA Inputs'!M:M,0))*G2131)+L2131+N2131,IF($B$3="RG&amp;E",(INDEX('BCA Inputs'!$AX$14:$AX$54,MATCH(I2131,'BCA Inputs'!$AW$14:$AW$54,0))*P2131+INDEX('BCA Inputs'!$AY$14:$AY$54,MATCH(I2131,'BCA Inputs'!$AW$14:$AW$54,0))*O2131+INDEX('BCA Inputs'!$AZ$14:$AZ$54,MATCH(I2131,'BCA Inputs'!$AW$14:$AW$54,0))*Q2131+INDEX('BCA Inputs'!$BA$14:$BA$54,MATCH(I2131,'BCA Inputs'!$AW$14:$AW$54,0))*F2131+INDEX('BCA Inputs'!$BB$14:$BB$54,MATCH(I2131,'BCA Inputs'!$AW$14:$AW$54,0))*G2131)+L2131+N2131,"")),"")</f>
        <v/>
      </c>
      <c r="U2131" s="234" t="str">
        <f t="shared" si="321"/>
        <v/>
      </c>
      <c r="V2131" s="234" t="str">
        <f t="shared" si="322"/>
        <v/>
      </c>
      <c r="W2131" s="234" t="str">
        <f t="shared" si="323"/>
        <v/>
      </c>
      <c r="Y2131" s="235" t="str">
        <f t="shared" si="324"/>
        <v/>
      </c>
      <c r="Z2131" s="236" t="str">
        <f>IFERROR(IF($B$3="NYSEG",INDEX('BCA Inputs'!$X$14:$X$54,MATCH(I2131,'BCA Inputs'!$M$14:$M$54,0))*P2131+INDEX('BCA Inputs'!$Y$14:$Y$54,MATCH(I2131,'BCA Inputs'!$M$14:$M$54,0))*O2131+INDEX('BCA Inputs'!$Z$14:$Z$54,MATCH(I2131,'BCA Inputs'!$M$14:$M$54,0))*Q2131+INDEX('BCA Inputs'!$AA$14:$AA$54,MATCH(I2131,'BCA Inputs'!$M$14:$M$54,0))*F2131+INDEX('BCA Inputs'!$AB$14:$AB$54,MATCH(I2131,'BCA Inputs'!$M$14:$M$54,0))*G2131,IF($B$3="RG&amp;E",INDEX('BCA Inputs'!$BG$14:$BG$54,MATCH(I2131,'BCA Inputs'!$AW$14:$AW$54,0))*P2131+INDEX('BCA Inputs'!$BH$14:$BH$54,MATCH(I2131,'BCA Inputs'!$AW$14:$AW$54,0))*O2131+INDEX('BCA Inputs'!$BI$14:$BI$54,MATCH(I2131,'BCA Inputs'!$AW$14:$AW$54,0))*Q2131+INDEX('BCA Inputs'!$BJ$14:$BJ$54,MATCH(I2131,'BCA Inputs'!$AW$14:$AW$54,0))*F2131+INDEX('BCA Inputs'!$BK$14:$BK$54,MATCH(I2131,'BCA Inputs'!$AW$14:$AW$54,0))*G2131,"")),"")</f>
        <v/>
      </c>
      <c r="AA2131" s="237" t="str">
        <f t="shared" si="325"/>
        <v/>
      </c>
      <c r="AC2131" s="238" t="str">
        <f>IFERROR((K2131+R2131)+IF($B$3="NYSEG",INDEX('BCA Inputs'!$AI$14:$AI$54,MATCH(I2131,'BCA Inputs'!$M$14:$M$54,0))*P2131+INDEX('BCA Inputs'!$AJ$14:$AJ$54,MATCH(I2131,'BCA Inputs'!$M$14:$M$54,0))*Q2131,IF($B$3="RG&amp;E",INDEX('BCA Inputs'!$BR$14:$BR$54,MATCH(I2131,'BCA Inputs'!$AW$14:$AW$54,0))*P2131+INDEX('BCA Inputs'!$BS$14:$BS$54,MATCH(I2131,'BCA Inputs'!$AW$14:$AW$54,0))*Q2131,"")),"")</f>
        <v/>
      </c>
      <c r="AD2131" s="181" t="str">
        <f>IFERROR(IF($B$3="NYSEG",INDEX('BCA Inputs'!$AD$14:$AD$54,MATCH(I2131,'BCA Inputs'!$M$14:$M$54,0))*P2131+INDEX('BCA Inputs'!$AE$14:$AE$54,MATCH(I2131,'BCA Inputs'!$M$14:$M$54,0))*O2131+INDEX('BCA Inputs'!$AF$14:$AF$54,MATCH(I2131,'BCA Inputs'!$M$14:$M$54,0))*Q2131+INDEX('BCA Inputs'!$AG$14:$AG$54,MATCH(I2131,'BCA Inputs'!$M$14:$M$54,0))*F2131+INDEX('BCA Inputs'!$AH$14:$AH$54,MATCH(I2131,'BCA Inputs'!$M$14:$M$54,0))*G2131,IF($B$3="RG&amp;E",INDEX('BCA Inputs'!$BM$14:$BM$54,MATCH(I2131,'BCA Inputs'!$AW$14:$AW$54,0))*P2131+INDEX('BCA Inputs'!$BN$14:$BN$54,MATCH(I2131,'BCA Inputs'!$AW$14:$AW$54,0))*O2131+INDEX('BCA Inputs'!$BO$14:$BO$54,MATCH(I2131,'BCA Inputs'!$AW$14:$AW$54,0))*Q2131+INDEX('BCA Inputs'!$BP$14:$BP$54,MATCH(I2131,'BCA Inputs'!$AW$14:$AW$54,0))*F2131+INDEX('BCA Inputs'!$BQ$14:$BQ$54,MATCH(I2131,'BCA Inputs'!$AW$14:$AW$54,0))*G2131,"")),"")</f>
        <v/>
      </c>
      <c r="AE2131" s="237" t="str">
        <f t="shared" si="326"/>
        <v/>
      </c>
      <c r="AF2131" s="198">
        <f t="shared" si="328"/>
        <v>0</v>
      </c>
      <c r="AG2131" s="239">
        <f t="shared" si="329"/>
        <v>0</v>
      </c>
    </row>
    <row r="2132" spans="1:33">
      <c r="A2132" s="228"/>
      <c r="B2132" s="176"/>
      <c r="C2132" s="229"/>
      <c r="D2132" s="230"/>
      <c r="E2132" s="230"/>
      <c r="F2132" s="230"/>
      <c r="G2132" s="230"/>
      <c r="H2132" s="231"/>
      <c r="I2132" s="231"/>
      <c r="J2132" s="232"/>
      <c r="K2132" s="232"/>
      <c r="L2132" s="232"/>
      <c r="M2132" s="181">
        <f t="shared" si="327"/>
        <v>0</v>
      </c>
      <c r="N2132" s="181">
        <f>IF(H2132="",0,H2132*I2132*'Avoided Water Savings Cost'!$C$16)</f>
        <v>0</v>
      </c>
      <c r="O2132" s="545">
        <f>IF(C2132="",0,IF($B$3="NYSEG",C2132/(1-'Avoided Electric Costs 2020'!$W$21),IF($B$3="RG&amp;E",C2132/(1-'Avoided Electric Costs 2020'!$X$21),"")))</f>
        <v>0</v>
      </c>
      <c r="P2132" s="546">
        <f>IF(D2132="",0,IF($B$3="NYSEG",D2132/(1-'Avoided Electric Costs 2020'!$W$21),IF($B$3="RG&amp;E",D2132/(1-'Avoided Electric Costs 2020'!$X$21),"")))</f>
        <v>0</v>
      </c>
      <c r="Q2132" s="546">
        <f>IF(E2132="",0,IF($B$3="NYSEG",E2132/(1-'Avoided Natural Gas Costs 2020'!$J$34),IF($B$3="RG&amp;E",E2132/(1-'Avoided Natural Gas Costs 2020'!$K$34),"")))</f>
        <v>0</v>
      </c>
      <c r="R2132" s="233" t="str">
        <f>IFERROR(IF(P2132*'BCA Inputs'!$C$1+Q2132*'BCA Inputs'!$C$2+F2132*'BCA Inputs'!$C$2+G2132*'BCA Inputs'!$C$2=0,"",P2132*'BCA Inputs'!$C$1+Q2132*'BCA Inputs'!$C$2+F2132*'BCA Inputs'!$C$2+G2132*'BCA Inputs'!$C$2),"")</f>
        <v/>
      </c>
      <c r="S2132" s="181" t="str">
        <f t="shared" si="320"/>
        <v/>
      </c>
      <c r="T2132" s="181" t="str">
        <f>IFERROR(IF($B$3="NYSEG",(INDEX('BCA Inputs'!$N$14:$N$54,MATCH(I2132,'BCA Inputs'!$M$14:$M$54,0))*P2132+INDEX('BCA Inputs'!$O$14:$O$54,MATCH(I2132,'BCA Inputs'!$M$14:$M$54,0))*O2132+INDEX('BCA Inputs'!P:P,MATCH(I2132,'BCA Inputs'!M:M,0))*Q2132+INDEX('BCA Inputs'!Q:Q,MATCH(I2132,'BCA Inputs'!M:M,0))*F2132+INDEX('BCA Inputs'!R:R,MATCH(I2132,'BCA Inputs'!M:M,0))*G2132)+L2132+N2132,IF($B$3="RG&amp;E",(INDEX('BCA Inputs'!$AX$14:$AX$54,MATCH(I2132,'BCA Inputs'!$AW$14:$AW$54,0))*P2132+INDEX('BCA Inputs'!$AY$14:$AY$54,MATCH(I2132,'BCA Inputs'!$AW$14:$AW$54,0))*O2132+INDEX('BCA Inputs'!$AZ$14:$AZ$54,MATCH(I2132,'BCA Inputs'!$AW$14:$AW$54,0))*Q2132+INDEX('BCA Inputs'!$BA$14:$BA$54,MATCH(I2132,'BCA Inputs'!$AW$14:$AW$54,0))*F2132+INDEX('BCA Inputs'!$BB$14:$BB$54,MATCH(I2132,'BCA Inputs'!$AW$14:$AW$54,0))*G2132)+L2132+N2132,"")),"")</f>
        <v/>
      </c>
      <c r="U2132" s="234" t="str">
        <f t="shared" si="321"/>
        <v/>
      </c>
      <c r="V2132" s="234" t="str">
        <f t="shared" si="322"/>
        <v/>
      </c>
      <c r="W2132" s="234" t="str">
        <f t="shared" si="323"/>
        <v/>
      </c>
      <c r="Y2132" s="235" t="str">
        <f t="shared" si="324"/>
        <v/>
      </c>
      <c r="Z2132" s="236" t="str">
        <f>IFERROR(IF($B$3="NYSEG",INDEX('BCA Inputs'!$X$14:$X$54,MATCH(I2132,'BCA Inputs'!$M$14:$M$54,0))*P2132+INDEX('BCA Inputs'!$Y$14:$Y$54,MATCH(I2132,'BCA Inputs'!$M$14:$M$54,0))*O2132+INDEX('BCA Inputs'!$Z$14:$Z$54,MATCH(I2132,'BCA Inputs'!$M$14:$M$54,0))*Q2132+INDEX('BCA Inputs'!$AA$14:$AA$54,MATCH(I2132,'BCA Inputs'!$M$14:$M$54,0))*F2132+INDEX('BCA Inputs'!$AB$14:$AB$54,MATCH(I2132,'BCA Inputs'!$M$14:$M$54,0))*G2132,IF($B$3="RG&amp;E",INDEX('BCA Inputs'!$BG$14:$BG$54,MATCH(I2132,'BCA Inputs'!$AW$14:$AW$54,0))*P2132+INDEX('BCA Inputs'!$BH$14:$BH$54,MATCH(I2132,'BCA Inputs'!$AW$14:$AW$54,0))*O2132+INDEX('BCA Inputs'!$BI$14:$BI$54,MATCH(I2132,'BCA Inputs'!$AW$14:$AW$54,0))*Q2132+INDEX('BCA Inputs'!$BJ$14:$BJ$54,MATCH(I2132,'BCA Inputs'!$AW$14:$AW$54,0))*F2132+INDEX('BCA Inputs'!$BK$14:$BK$54,MATCH(I2132,'BCA Inputs'!$AW$14:$AW$54,0))*G2132,"")),"")</f>
        <v/>
      </c>
      <c r="AA2132" s="237" t="str">
        <f t="shared" si="325"/>
        <v/>
      </c>
      <c r="AC2132" s="238" t="str">
        <f>IFERROR((K2132+R2132)+IF($B$3="NYSEG",INDEX('BCA Inputs'!$AI$14:$AI$54,MATCH(I2132,'BCA Inputs'!$M$14:$M$54,0))*P2132+INDEX('BCA Inputs'!$AJ$14:$AJ$54,MATCH(I2132,'BCA Inputs'!$M$14:$M$54,0))*Q2132,IF($B$3="RG&amp;E",INDEX('BCA Inputs'!$BR$14:$BR$54,MATCH(I2132,'BCA Inputs'!$AW$14:$AW$54,0))*P2132+INDEX('BCA Inputs'!$BS$14:$BS$54,MATCH(I2132,'BCA Inputs'!$AW$14:$AW$54,0))*Q2132,"")),"")</f>
        <v/>
      </c>
      <c r="AD2132" s="181" t="str">
        <f>IFERROR(IF($B$3="NYSEG",INDEX('BCA Inputs'!$AD$14:$AD$54,MATCH(I2132,'BCA Inputs'!$M$14:$M$54,0))*P2132+INDEX('BCA Inputs'!$AE$14:$AE$54,MATCH(I2132,'BCA Inputs'!$M$14:$M$54,0))*O2132+INDEX('BCA Inputs'!$AF$14:$AF$54,MATCH(I2132,'BCA Inputs'!$M$14:$M$54,0))*Q2132+INDEX('BCA Inputs'!$AG$14:$AG$54,MATCH(I2132,'BCA Inputs'!$M$14:$M$54,0))*F2132+INDEX('BCA Inputs'!$AH$14:$AH$54,MATCH(I2132,'BCA Inputs'!$M$14:$M$54,0))*G2132,IF($B$3="RG&amp;E",INDEX('BCA Inputs'!$BM$14:$BM$54,MATCH(I2132,'BCA Inputs'!$AW$14:$AW$54,0))*P2132+INDEX('BCA Inputs'!$BN$14:$BN$54,MATCH(I2132,'BCA Inputs'!$AW$14:$AW$54,0))*O2132+INDEX('BCA Inputs'!$BO$14:$BO$54,MATCH(I2132,'BCA Inputs'!$AW$14:$AW$54,0))*Q2132+INDEX('BCA Inputs'!$BP$14:$BP$54,MATCH(I2132,'BCA Inputs'!$AW$14:$AW$54,0))*F2132+INDEX('BCA Inputs'!$BQ$14:$BQ$54,MATCH(I2132,'BCA Inputs'!$AW$14:$AW$54,0))*G2132,"")),"")</f>
        <v/>
      </c>
      <c r="AE2132" s="237" t="str">
        <f t="shared" si="326"/>
        <v/>
      </c>
      <c r="AF2132" s="198">
        <f t="shared" si="328"/>
        <v>0</v>
      </c>
      <c r="AG2132" s="239">
        <f t="shared" si="329"/>
        <v>0</v>
      </c>
    </row>
    <row r="2133" spans="1:33">
      <c r="A2133" s="228"/>
      <c r="B2133" s="176"/>
      <c r="C2133" s="229"/>
      <c r="D2133" s="230"/>
      <c r="E2133" s="230"/>
      <c r="F2133" s="230"/>
      <c r="G2133" s="230"/>
      <c r="H2133" s="231"/>
      <c r="I2133" s="231"/>
      <c r="J2133" s="232"/>
      <c r="K2133" s="232"/>
      <c r="L2133" s="232"/>
      <c r="M2133" s="181">
        <f t="shared" si="327"/>
        <v>0</v>
      </c>
      <c r="N2133" s="181">
        <f>IF(H2133="",0,H2133*I2133*'Avoided Water Savings Cost'!$C$16)</f>
        <v>0</v>
      </c>
      <c r="O2133" s="545">
        <f>IF(C2133="",0,IF($B$3="NYSEG",C2133/(1-'Avoided Electric Costs 2020'!$W$21),IF($B$3="RG&amp;E",C2133/(1-'Avoided Electric Costs 2020'!$X$21),"")))</f>
        <v>0</v>
      </c>
      <c r="P2133" s="546">
        <f>IF(D2133="",0,IF($B$3="NYSEG",D2133/(1-'Avoided Electric Costs 2020'!$W$21),IF($B$3="RG&amp;E",D2133/(1-'Avoided Electric Costs 2020'!$X$21),"")))</f>
        <v>0</v>
      </c>
      <c r="Q2133" s="546">
        <f>IF(E2133="",0,IF($B$3="NYSEG",E2133/(1-'Avoided Natural Gas Costs 2020'!$J$34),IF($B$3="RG&amp;E",E2133/(1-'Avoided Natural Gas Costs 2020'!$K$34),"")))</f>
        <v>0</v>
      </c>
      <c r="R2133" s="233" t="str">
        <f>IFERROR(IF(P2133*'BCA Inputs'!$C$1+Q2133*'BCA Inputs'!$C$2+F2133*'BCA Inputs'!$C$2+G2133*'BCA Inputs'!$C$2=0,"",P2133*'BCA Inputs'!$C$1+Q2133*'BCA Inputs'!$C$2+F2133*'BCA Inputs'!$C$2+G2133*'BCA Inputs'!$C$2),"")</f>
        <v/>
      </c>
      <c r="S2133" s="181" t="str">
        <f t="shared" si="320"/>
        <v/>
      </c>
      <c r="T2133" s="181" t="str">
        <f>IFERROR(IF($B$3="NYSEG",(INDEX('BCA Inputs'!$N$14:$N$54,MATCH(I2133,'BCA Inputs'!$M$14:$M$54,0))*P2133+INDEX('BCA Inputs'!$O$14:$O$54,MATCH(I2133,'BCA Inputs'!$M$14:$M$54,0))*O2133+INDEX('BCA Inputs'!P:P,MATCH(I2133,'BCA Inputs'!M:M,0))*Q2133+INDEX('BCA Inputs'!Q:Q,MATCH(I2133,'BCA Inputs'!M:M,0))*F2133+INDEX('BCA Inputs'!R:R,MATCH(I2133,'BCA Inputs'!M:M,0))*G2133)+L2133+N2133,IF($B$3="RG&amp;E",(INDEX('BCA Inputs'!$AX$14:$AX$54,MATCH(I2133,'BCA Inputs'!$AW$14:$AW$54,0))*P2133+INDEX('BCA Inputs'!$AY$14:$AY$54,MATCH(I2133,'BCA Inputs'!$AW$14:$AW$54,0))*O2133+INDEX('BCA Inputs'!$AZ$14:$AZ$54,MATCH(I2133,'BCA Inputs'!$AW$14:$AW$54,0))*Q2133+INDEX('BCA Inputs'!$BA$14:$BA$54,MATCH(I2133,'BCA Inputs'!$AW$14:$AW$54,0))*F2133+INDEX('BCA Inputs'!$BB$14:$BB$54,MATCH(I2133,'BCA Inputs'!$AW$14:$AW$54,0))*G2133)+L2133+N2133,"")),"")</f>
        <v/>
      </c>
      <c r="U2133" s="234" t="str">
        <f t="shared" si="321"/>
        <v/>
      </c>
      <c r="V2133" s="234" t="str">
        <f t="shared" si="322"/>
        <v/>
      </c>
      <c r="W2133" s="234" t="str">
        <f t="shared" si="323"/>
        <v/>
      </c>
      <c r="Y2133" s="235" t="str">
        <f t="shared" si="324"/>
        <v/>
      </c>
      <c r="Z2133" s="236" t="str">
        <f>IFERROR(IF($B$3="NYSEG",INDEX('BCA Inputs'!$X$14:$X$54,MATCH(I2133,'BCA Inputs'!$M$14:$M$54,0))*P2133+INDEX('BCA Inputs'!$Y$14:$Y$54,MATCH(I2133,'BCA Inputs'!$M$14:$M$54,0))*O2133+INDEX('BCA Inputs'!$Z$14:$Z$54,MATCH(I2133,'BCA Inputs'!$M$14:$M$54,0))*Q2133+INDEX('BCA Inputs'!$AA$14:$AA$54,MATCH(I2133,'BCA Inputs'!$M$14:$M$54,0))*F2133+INDEX('BCA Inputs'!$AB$14:$AB$54,MATCH(I2133,'BCA Inputs'!$M$14:$M$54,0))*G2133,IF($B$3="RG&amp;E",INDEX('BCA Inputs'!$BG$14:$BG$54,MATCH(I2133,'BCA Inputs'!$AW$14:$AW$54,0))*P2133+INDEX('BCA Inputs'!$BH$14:$BH$54,MATCH(I2133,'BCA Inputs'!$AW$14:$AW$54,0))*O2133+INDEX('BCA Inputs'!$BI$14:$BI$54,MATCH(I2133,'BCA Inputs'!$AW$14:$AW$54,0))*Q2133+INDEX('BCA Inputs'!$BJ$14:$BJ$54,MATCH(I2133,'BCA Inputs'!$AW$14:$AW$54,0))*F2133+INDEX('BCA Inputs'!$BK$14:$BK$54,MATCH(I2133,'BCA Inputs'!$AW$14:$AW$54,0))*G2133,"")),"")</f>
        <v/>
      </c>
      <c r="AA2133" s="237" t="str">
        <f t="shared" si="325"/>
        <v/>
      </c>
      <c r="AC2133" s="238" t="str">
        <f>IFERROR((K2133+R2133)+IF($B$3="NYSEG",INDEX('BCA Inputs'!$AI$14:$AI$54,MATCH(I2133,'BCA Inputs'!$M$14:$M$54,0))*P2133+INDEX('BCA Inputs'!$AJ$14:$AJ$54,MATCH(I2133,'BCA Inputs'!$M$14:$M$54,0))*Q2133,IF($B$3="RG&amp;E",INDEX('BCA Inputs'!$BR$14:$BR$54,MATCH(I2133,'BCA Inputs'!$AW$14:$AW$54,0))*P2133+INDEX('BCA Inputs'!$BS$14:$BS$54,MATCH(I2133,'BCA Inputs'!$AW$14:$AW$54,0))*Q2133,"")),"")</f>
        <v/>
      </c>
      <c r="AD2133" s="181" t="str">
        <f>IFERROR(IF($B$3="NYSEG",INDEX('BCA Inputs'!$AD$14:$AD$54,MATCH(I2133,'BCA Inputs'!$M$14:$M$54,0))*P2133+INDEX('BCA Inputs'!$AE$14:$AE$54,MATCH(I2133,'BCA Inputs'!$M$14:$M$54,0))*O2133+INDEX('BCA Inputs'!$AF$14:$AF$54,MATCH(I2133,'BCA Inputs'!$M$14:$M$54,0))*Q2133+INDEX('BCA Inputs'!$AG$14:$AG$54,MATCH(I2133,'BCA Inputs'!$M$14:$M$54,0))*F2133+INDEX('BCA Inputs'!$AH$14:$AH$54,MATCH(I2133,'BCA Inputs'!$M$14:$M$54,0))*G2133,IF($B$3="RG&amp;E",INDEX('BCA Inputs'!$BM$14:$BM$54,MATCH(I2133,'BCA Inputs'!$AW$14:$AW$54,0))*P2133+INDEX('BCA Inputs'!$BN$14:$BN$54,MATCH(I2133,'BCA Inputs'!$AW$14:$AW$54,0))*O2133+INDEX('BCA Inputs'!$BO$14:$BO$54,MATCH(I2133,'BCA Inputs'!$AW$14:$AW$54,0))*Q2133+INDEX('BCA Inputs'!$BP$14:$BP$54,MATCH(I2133,'BCA Inputs'!$AW$14:$AW$54,0))*F2133+INDEX('BCA Inputs'!$BQ$14:$BQ$54,MATCH(I2133,'BCA Inputs'!$AW$14:$AW$54,0))*G2133,"")),"")</f>
        <v/>
      </c>
      <c r="AE2133" s="237" t="str">
        <f t="shared" si="326"/>
        <v/>
      </c>
      <c r="AF2133" s="198">
        <f t="shared" si="328"/>
        <v>0</v>
      </c>
      <c r="AG2133" s="239">
        <f t="shared" si="329"/>
        <v>0</v>
      </c>
    </row>
    <row r="2134" spans="1:33">
      <c r="A2134" s="228"/>
      <c r="B2134" s="176"/>
      <c r="C2134" s="229"/>
      <c r="D2134" s="230"/>
      <c r="E2134" s="230"/>
      <c r="F2134" s="230"/>
      <c r="G2134" s="230"/>
      <c r="H2134" s="231"/>
      <c r="I2134" s="231"/>
      <c r="J2134" s="232"/>
      <c r="K2134" s="232"/>
      <c r="L2134" s="232"/>
      <c r="M2134" s="181">
        <f t="shared" si="327"/>
        <v>0</v>
      </c>
      <c r="N2134" s="181">
        <f>IF(H2134="",0,H2134*I2134*'Avoided Water Savings Cost'!$C$16)</f>
        <v>0</v>
      </c>
      <c r="O2134" s="545">
        <f>IF(C2134="",0,IF($B$3="NYSEG",C2134/(1-'Avoided Electric Costs 2020'!$W$21),IF($B$3="RG&amp;E",C2134/(1-'Avoided Electric Costs 2020'!$X$21),"")))</f>
        <v>0</v>
      </c>
      <c r="P2134" s="546">
        <f>IF(D2134="",0,IF($B$3="NYSEG",D2134/(1-'Avoided Electric Costs 2020'!$W$21),IF($B$3="RG&amp;E",D2134/(1-'Avoided Electric Costs 2020'!$X$21),"")))</f>
        <v>0</v>
      </c>
      <c r="Q2134" s="546">
        <f>IF(E2134="",0,IF($B$3="NYSEG",E2134/(1-'Avoided Natural Gas Costs 2020'!$J$34),IF($B$3="RG&amp;E",E2134/(1-'Avoided Natural Gas Costs 2020'!$K$34),"")))</f>
        <v>0</v>
      </c>
      <c r="R2134" s="233" t="str">
        <f>IFERROR(IF(P2134*'BCA Inputs'!$C$1+Q2134*'BCA Inputs'!$C$2+F2134*'BCA Inputs'!$C$2+G2134*'BCA Inputs'!$C$2=0,"",P2134*'BCA Inputs'!$C$1+Q2134*'BCA Inputs'!$C$2+F2134*'BCA Inputs'!$C$2+G2134*'BCA Inputs'!$C$2),"")</f>
        <v/>
      </c>
      <c r="S2134" s="181" t="str">
        <f t="shared" si="320"/>
        <v/>
      </c>
      <c r="T2134" s="181" t="str">
        <f>IFERROR(IF($B$3="NYSEG",(INDEX('BCA Inputs'!$N$14:$N$54,MATCH(I2134,'BCA Inputs'!$M$14:$M$54,0))*P2134+INDEX('BCA Inputs'!$O$14:$O$54,MATCH(I2134,'BCA Inputs'!$M$14:$M$54,0))*O2134+INDEX('BCA Inputs'!P:P,MATCH(I2134,'BCA Inputs'!M:M,0))*Q2134+INDEX('BCA Inputs'!Q:Q,MATCH(I2134,'BCA Inputs'!M:M,0))*F2134+INDEX('BCA Inputs'!R:R,MATCH(I2134,'BCA Inputs'!M:M,0))*G2134)+L2134+N2134,IF($B$3="RG&amp;E",(INDEX('BCA Inputs'!$AX$14:$AX$54,MATCH(I2134,'BCA Inputs'!$AW$14:$AW$54,0))*P2134+INDEX('BCA Inputs'!$AY$14:$AY$54,MATCH(I2134,'BCA Inputs'!$AW$14:$AW$54,0))*O2134+INDEX('BCA Inputs'!$AZ$14:$AZ$54,MATCH(I2134,'BCA Inputs'!$AW$14:$AW$54,0))*Q2134+INDEX('BCA Inputs'!$BA$14:$BA$54,MATCH(I2134,'BCA Inputs'!$AW$14:$AW$54,0))*F2134+INDEX('BCA Inputs'!$BB$14:$BB$54,MATCH(I2134,'BCA Inputs'!$AW$14:$AW$54,0))*G2134)+L2134+N2134,"")),"")</f>
        <v/>
      </c>
      <c r="U2134" s="234" t="str">
        <f t="shared" si="321"/>
        <v/>
      </c>
      <c r="V2134" s="234" t="str">
        <f t="shared" si="322"/>
        <v/>
      </c>
      <c r="W2134" s="234" t="str">
        <f t="shared" si="323"/>
        <v/>
      </c>
      <c r="Y2134" s="235" t="str">
        <f t="shared" si="324"/>
        <v/>
      </c>
      <c r="Z2134" s="236" t="str">
        <f>IFERROR(IF($B$3="NYSEG",INDEX('BCA Inputs'!$X$14:$X$54,MATCH(I2134,'BCA Inputs'!$M$14:$M$54,0))*P2134+INDEX('BCA Inputs'!$Y$14:$Y$54,MATCH(I2134,'BCA Inputs'!$M$14:$M$54,0))*O2134+INDEX('BCA Inputs'!$Z$14:$Z$54,MATCH(I2134,'BCA Inputs'!$M$14:$M$54,0))*Q2134+INDEX('BCA Inputs'!$AA$14:$AA$54,MATCH(I2134,'BCA Inputs'!$M$14:$M$54,0))*F2134+INDEX('BCA Inputs'!$AB$14:$AB$54,MATCH(I2134,'BCA Inputs'!$M$14:$M$54,0))*G2134,IF($B$3="RG&amp;E",INDEX('BCA Inputs'!$BG$14:$BG$54,MATCH(I2134,'BCA Inputs'!$AW$14:$AW$54,0))*P2134+INDEX('BCA Inputs'!$BH$14:$BH$54,MATCH(I2134,'BCA Inputs'!$AW$14:$AW$54,0))*O2134+INDEX('BCA Inputs'!$BI$14:$BI$54,MATCH(I2134,'BCA Inputs'!$AW$14:$AW$54,0))*Q2134+INDEX('BCA Inputs'!$BJ$14:$BJ$54,MATCH(I2134,'BCA Inputs'!$AW$14:$AW$54,0))*F2134+INDEX('BCA Inputs'!$BK$14:$BK$54,MATCH(I2134,'BCA Inputs'!$AW$14:$AW$54,0))*G2134,"")),"")</f>
        <v/>
      </c>
      <c r="AA2134" s="237" t="str">
        <f t="shared" si="325"/>
        <v/>
      </c>
      <c r="AC2134" s="238" t="str">
        <f>IFERROR((K2134+R2134)+IF($B$3="NYSEG",INDEX('BCA Inputs'!$AI$14:$AI$54,MATCH(I2134,'BCA Inputs'!$M$14:$M$54,0))*P2134+INDEX('BCA Inputs'!$AJ$14:$AJ$54,MATCH(I2134,'BCA Inputs'!$M$14:$M$54,0))*Q2134,IF($B$3="RG&amp;E",INDEX('BCA Inputs'!$BR$14:$BR$54,MATCH(I2134,'BCA Inputs'!$AW$14:$AW$54,0))*P2134+INDEX('BCA Inputs'!$BS$14:$BS$54,MATCH(I2134,'BCA Inputs'!$AW$14:$AW$54,0))*Q2134,"")),"")</f>
        <v/>
      </c>
      <c r="AD2134" s="181" t="str">
        <f>IFERROR(IF($B$3="NYSEG",INDEX('BCA Inputs'!$AD$14:$AD$54,MATCH(I2134,'BCA Inputs'!$M$14:$M$54,0))*P2134+INDEX('BCA Inputs'!$AE$14:$AE$54,MATCH(I2134,'BCA Inputs'!$M$14:$M$54,0))*O2134+INDEX('BCA Inputs'!$AF$14:$AF$54,MATCH(I2134,'BCA Inputs'!$M$14:$M$54,0))*Q2134+INDEX('BCA Inputs'!$AG$14:$AG$54,MATCH(I2134,'BCA Inputs'!$M$14:$M$54,0))*F2134+INDEX('BCA Inputs'!$AH$14:$AH$54,MATCH(I2134,'BCA Inputs'!$M$14:$M$54,0))*G2134,IF($B$3="RG&amp;E",INDEX('BCA Inputs'!$BM$14:$BM$54,MATCH(I2134,'BCA Inputs'!$AW$14:$AW$54,0))*P2134+INDEX('BCA Inputs'!$BN$14:$BN$54,MATCH(I2134,'BCA Inputs'!$AW$14:$AW$54,0))*O2134+INDEX('BCA Inputs'!$BO$14:$BO$54,MATCH(I2134,'BCA Inputs'!$AW$14:$AW$54,0))*Q2134+INDEX('BCA Inputs'!$BP$14:$BP$54,MATCH(I2134,'BCA Inputs'!$AW$14:$AW$54,0))*F2134+INDEX('BCA Inputs'!$BQ$14:$BQ$54,MATCH(I2134,'BCA Inputs'!$AW$14:$AW$54,0))*G2134,"")),"")</f>
        <v/>
      </c>
      <c r="AE2134" s="237" t="str">
        <f t="shared" si="326"/>
        <v/>
      </c>
      <c r="AF2134" s="198">
        <f t="shared" si="328"/>
        <v>0</v>
      </c>
      <c r="AG2134" s="239">
        <f t="shared" si="329"/>
        <v>0</v>
      </c>
    </row>
    <row r="2135" spans="1:33">
      <c r="A2135" s="228"/>
      <c r="B2135" s="176"/>
      <c r="C2135" s="229"/>
      <c r="D2135" s="230"/>
      <c r="E2135" s="230"/>
      <c r="F2135" s="230"/>
      <c r="G2135" s="230"/>
      <c r="H2135" s="231"/>
      <c r="I2135" s="231"/>
      <c r="J2135" s="232"/>
      <c r="K2135" s="232"/>
      <c r="L2135" s="232"/>
      <c r="M2135" s="181">
        <f t="shared" si="327"/>
        <v>0</v>
      </c>
      <c r="N2135" s="181">
        <f>IF(H2135="",0,H2135*I2135*'Avoided Water Savings Cost'!$C$16)</f>
        <v>0</v>
      </c>
      <c r="O2135" s="545">
        <f>IF(C2135="",0,IF($B$3="NYSEG",C2135/(1-'Avoided Electric Costs 2020'!$W$21),IF($B$3="RG&amp;E",C2135/(1-'Avoided Electric Costs 2020'!$X$21),"")))</f>
        <v>0</v>
      </c>
      <c r="P2135" s="546">
        <f>IF(D2135="",0,IF($B$3="NYSEG",D2135/(1-'Avoided Electric Costs 2020'!$W$21),IF($B$3="RG&amp;E",D2135/(1-'Avoided Electric Costs 2020'!$X$21),"")))</f>
        <v>0</v>
      </c>
      <c r="Q2135" s="546">
        <f>IF(E2135="",0,IF($B$3="NYSEG",E2135/(1-'Avoided Natural Gas Costs 2020'!$J$34),IF($B$3="RG&amp;E",E2135/(1-'Avoided Natural Gas Costs 2020'!$K$34),"")))</f>
        <v>0</v>
      </c>
      <c r="R2135" s="233" t="str">
        <f>IFERROR(IF(P2135*'BCA Inputs'!$C$1+Q2135*'BCA Inputs'!$C$2+F2135*'BCA Inputs'!$C$2+G2135*'BCA Inputs'!$C$2=0,"",P2135*'BCA Inputs'!$C$1+Q2135*'BCA Inputs'!$C$2+F2135*'BCA Inputs'!$C$2+G2135*'BCA Inputs'!$C$2),"")</f>
        <v/>
      </c>
      <c r="S2135" s="181" t="str">
        <f t="shared" ref="S2135:S2198" si="330">IFERROR(IF(J2135+R2135=0,"",J2135+R2135),"")</f>
        <v/>
      </c>
      <c r="T2135" s="181" t="str">
        <f>IFERROR(IF($B$3="NYSEG",(INDEX('BCA Inputs'!$N$14:$N$54,MATCH(I2135,'BCA Inputs'!$M$14:$M$54,0))*P2135+INDEX('BCA Inputs'!$O$14:$O$54,MATCH(I2135,'BCA Inputs'!$M$14:$M$54,0))*O2135+INDEX('BCA Inputs'!P:P,MATCH(I2135,'BCA Inputs'!M:M,0))*Q2135+INDEX('BCA Inputs'!Q:Q,MATCH(I2135,'BCA Inputs'!M:M,0))*F2135+INDEX('BCA Inputs'!R:R,MATCH(I2135,'BCA Inputs'!M:M,0))*G2135)+L2135+N2135,IF($B$3="RG&amp;E",(INDEX('BCA Inputs'!$AX$14:$AX$54,MATCH(I2135,'BCA Inputs'!$AW$14:$AW$54,0))*P2135+INDEX('BCA Inputs'!$AY$14:$AY$54,MATCH(I2135,'BCA Inputs'!$AW$14:$AW$54,0))*O2135+INDEX('BCA Inputs'!$AZ$14:$AZ$54,MATCH(I2135,'BCA Inputs'!$AW$14:$AW$54,0))*Q2135+INDEX('BCA Inputs'!$BA$14:$BA$54,MATCH(I2135,'BCA Inputs'!$AW$14:$AW$54,0))*F2135+INDEX('BCA Inputs'!$BB$14:$BB$54,MATCH(I2135,'BCA Inputs'!$AW$14:$AW$54,0))*G2135)+L2135+N2135,"")),"")</f>
        <v/>
      </c>
      <c r="U2135" s="234" t="str">
        <f t="shared" ref="U2135:U2198" si="331">IFERROR(T2135/S2135,"")</f>
        <v/>
      </c>
      <c r="V2135" s="234" t="str">
        <f t="shared" ref="V2135:V2198" si="332">IFERROR(J2135/(D2135*$B$6+E2135*$B$7+F2135*$B$7+G2135*$B$7+M2135+N2135/I2135),"")</f>
        <v/>
      </c>
      <c r="W2135" s="234" t="str">
        <f t="shared" ref="W2135:W2198" si="333">IFERROR((J2135-K2135)/(D2135*$B$6+E2135*$B$7+F2135*$B$7+G2135*$B$7+M2135+N2135/I2135),"")</f>
        <v/>
      </c>
      <c r="Y2135" s="235" t="str">
        <f t="shared" ref="Y2135:Y2198" si="334">IFERROR(K2135+R2135,"")</f>
        <v/>
      </c>
      <c r="Z2135" s="236" t="str">
        <f>IFERROR(IF($B$3="NYSEG",INDEX('BCA Inputs'!$X$14:$X$54,MATCH(I2135,'BCA Inputs'!$M$14:$M$54,0))*P2135+INDEX('BCA Inputs'!$Y$14:$Y$54,MATCH(I2135,'BCA Inputs'!$M$14:$M$54,0))*O2135+INDEX('BCA Inputs'!$Z$14:$Z$54,MATCH(I2135,'BCA Inputs'!$M$14:$M$54,0))*Q2135+INDEX('BCA Inputs'!$AA$14:$AA$54,MATCH(I2135,'BCA Inputs'!$M$14:$M$54,0))*F2135+INDEX('BCA Inputs'!$AB$14:$AB$54,MATCH(I2135,'BCA Inputs'!$M$14:$M$54,0))*G2135,IF($B$3="RG&amp;E",INDEX('BCA Inputs'!$BG$14:$BG$54,MATCH(I2135,'BCA Inputs'!$AW$14:$AW$54,0))*P2135+INDEX('BCA Inputs'!$BH$14:$BH$54,MATCH(I2135,'BCA Inputs'!$AW$14:$AW$54,0))*O2135+INDEX('BCA Inputs'!$BI$14:$BI$54,MATCH(I2135,'BCA Inputs'!$AW$14:$AW$54,0))*Q2135+INDEX('BCA Inputs'!$BJ$14:$BJ$54,MATCH(I2135,'BCA Inputs'!$AW$14:$AW$54,0))*F2135+INDEX('BCA Inputs'!$BK$14:$BK$54,MATCH(I2135,'BCA Inputs'!$AW$14:$AW$54,0))*G2135,"")),"")</f>
        <v/>
      </c>
      <c r="AA2135" s="237" t="str">
        <f t="shared" ref="AA2135:AA2198" si="335">IFERROR(Z2135/Y2135,"")</f>
        <v/>
      </c>
      <c r="AC2135" s="238" t="str">
        <f>IFERROR((K2135+R2135)+IF($B$3="NYSEG",INDEX('BCA Inputs'!$AI$14:$AI$54,MATCH(I2135,'BCA Inputs'!$M$14:$M$54,0))*P2135+INDEX('BCA Inputs'!$AJ$14:$AJ$54,MATCH(I2135,'BCA Inputs'!$M$14:$M$54,0))*Q2135,IF($B$3="RG&amp;E",INDEX('BCA Inputs'!$BR$14:$BR$54,MATCH(I2135,'BCA Inputs'!$AW$14:$AW$54,0))*P2135+INDEX('BCA Inputs'!$BS$14:$BS$54,MATCH(I2135,'BCA Inputs'!$AW$14:$AW$54,0))*Q2135,"")),"")</f>
        <v/>
      </c>
      <c r="AD2135" s="181" t="str">
        <f>IFERROR(IF($B$3="NYSEG",INDEX('BCA Inputs'!$AD$14:$AD$54,MATCH(I2135,'BCA Inputs'!$M$14:$M$54,0))*P2135+INDEX('BCA Inputs'!$AE$14:$AE$54,MATCH(I2135,'BCA Inputs'!$M$14:$M$54,0))*O2135+INDEX('BCA Inputs'!$AF$14:$AF$54,MATCH(I2135,'BCA Inputs'!$M$14:$M$54,0))*Q2135+INDEX('BCA Inputs'!$AG$14:$AG$54,MATCH(I2135,'BCA Inputs'!$M$14:$M$54,0))*F2135+INDEX('BCA Inputs'!$AH$14:$AH$54,MATCH(I2135,'BCA Inputs'!$M$14:$M$54,0))*G2135,IF($B$3="RG&amp;E",INDEX('BCA Inputs'!$BM$14:$BM$54,MATCH(I2135,'BCA Inputs'!$AW$14:$AW$54,0))*P2135+INDEX('BCA Inputs'!$BN$14:$BN$54,MATCH(I2135,'BCA Inputs'!$AW$14:$AW$54,0))*O2135+INDEX('BCA Inputs'!$BO$14:$BO$54,MATCH(I2135,'BCA Inputs'!$AW$14:$AW$54,0))*Q2135+INDEX('BCA Inputs'!$BP$14:$BP$54,MATCH(I2135,'BCA Inputs'!$AW$14:$AW$54,0))*F2135+INDEX('BCA Inputs'!$BQ$14:$BQ$54,MATCH(I2135,'BCA Inputs'!$AW$14:$AW$54,0))*G2135,"")),"")</f>
        <v/>
      </c>
      <c r="AE2135" s="237" t="str">
        <f t="shared" ref="AE2135:AE2198" si="336">IFERROR(AD2135/AC2135,"")</f>
        <v/>
      </c>
      <c r="AF2135" s="198">
        <f t="shared" si="328"/>
        <v>0</v>
      </c>
      <c r="AG2135" s="239">
        <f t="shared" si="329"/>
        <v>0</v>
      </c>
    </row>
    <row r="2136" spans="1:33">
      <c r="A2136" s="228"/>
      <c r="B2136" s="176"/>
      <c r="C2136" s="229"/>
      <c r="D2136" s="230"/>
      <c r="E2136" s="230"/>
      <c r="F2136" s="230"/>
      <c r="G2136" s="230"/>
      <c r="H2136" s="231"/>
      <c r="I2136" s="231"/>
      <c r="J2136" s="232"/>
      <c r="K2136" s="232"/>
      <c r="L2136" s="232"/>
      <c r="M2136" s="181">
        <f t="shared" ref="M2136:M2199" si="337">IF(L2136="",0,L2136/I2136)</f>
        <v>0</v>
      </c>
      <c r="N2136" s="181">
        <f>IF(H2136="",0,H2136*I2136*'Avoided Water Savings Cost'!$C$16)</f>
        <v>0</v>
      </c>
      <c r="O2136" s="545">
        <f>IF(C2136="",0,IF($B$3="NYSEG",C2136/(1-'Avoided Electric Costs 2020'!$W$21),IF($B$3="RG&amp;E",C2136/(1-'Avoided Electric Costs 2020'!$X$21),"")))</f>
        <v>0</v>
      </c>
      <c r="P2136" s="546">
        <f>IF(D2136="",0,IF($B$3="NYSEG",D2136/(1-'Avoided Electric Costs 2020'!$W$21),IF($B$3="RG&amp;E",D2136/(1-'Avoided Electric Costs 2020'!$X$21),"")))</f>
        <v>0</v>
      </c>
      <c r="Q2136" s="546">
        <f>IF(E2136="",0,IF($B$3="NYSEG",E2136/(1-'Avoided Natural Gas Costs 2020'!$J$34),IF($B$3="RG&amp;E",E2136/(1-'Avoided Natural Gas Costs 2020'!$K$34),"")))</f>
        <v>0</v>
      </c>
      <c r="R2136" s="233" t="str">
        <f>IFERROR(IF(P2136*'BCA Inputs'!$C$1+Q2136*'BCA Inputs'!$C$2+F2136*'BCA Inputs'!$C$2+G2136*'BCA Inputs'!$C$2=0,"",P2136*'BCA Inputs'!$C$1+Q2136*'BCA Inputs'!$C$2+F2136*'BCA Inputs'!$C$2+G2136*'BCA Inputs'!$C$2),"")</f>
        <v/>
      </c>
      <c r="S2136" s="181" t="str">
        <f t="shared" si="330"/>
        <v/>
      </c>
      <c r="T2136" s="181" t="str">
        <f>IFERROR(IF($B$3="NYSEG",(INDEX('BCA Inputs'!$N$14:$N$54,MATCH(I2136,'BCA Inputs'!$M$14:$M$54,0))*P2136+INDEX('BCA Inputs'!$O$14:$O$54,MATCH(I2136,'BCA Inputs'!$M$14:$M$54,0))*O2136+INDEX('BCA Inputs'!P:P,MATCH(I2136,'BCA Inputs'!M:M,0))*Q2136+INDEX('BCA Inputs'!Q:Q,MATCH(I2136,'BCA Inputs'!M:M,0))*F2136+INDEX('BCA Inputs'!R:R,MATCH(I2136,'BCA Inputs'!M:M,0))*G2136)+L2136+N2136,IF($B$3="RG&amp;E",(INDEX('BCA Inputs'!$AX$14:$AX$54,MATCH(I2136,'BCA Inputs'!$AW$14:$AW$54,0))*P2136+INDEX('BCA Inputs'!$AY$14:$AY$54,MATCH(I2136,'BCA Inputs'!$AW$14:$AW$54,0))*O2136+INDEX('BCA Inputs'!$AZ$14:$AZ$54,MATCH(I2136,'BCA Inputs'!$AW$14:$AW$54,0))*Q2136+INDEX('BCA Inputs'!$BA$14:$BA$54,MATCH(I2136,'BCA Inputs'!$AW$14:$AW$54,0))*F2136+INDEX('BCA Inputs'!$BB$14:$BB$54,MATCH(I2136,'BCA Inputs'!$AW$14:$AW$54,0))*G2136)+L2136+N2136,"")),"")</f>
        <v/>
      </c>
      <c r="U2136" s="234" t="str">
        <f t="shared" si="331"/>
        <v/>
      </c>
      <c r="V2136" s="234" t="str">
        <f t="shared" si="332"/>
        <v/>
      </c>
      <c r="W2136" s="234" t="str">
        <f t="shared" si="333"/>
        <v/>
      </c>
      <c r="Y2136" s="235" t="str">
        <f t="shared" si="334"/>
        <v/>
      </c>
      <c r="Z2136" s="236" t="str">
        <f>IFERROR(IF($B$3="NYSEG",INDEX('BCA Inputs'!$X$14:$X$54,MATCH(I2136,'BCA Inputs'!$M$14:$M$54,0))*P2136+INDEX('BCA Inputs'!$Y$14:$Y$54,MATCH(I2136,'BCA Inputs'!$M$14:$M$54,0))*O2136+INDEX('BCA Inputs'!$Z$14:$Z$54,MATCH(I2136,'BCA Inputs'!$M$14:$M$54,0))*Q2136+INDEX('BCA Inputs'!$AA$14:$AA$54,MATCH(I2136,'BCA Inputs'!$M$14:$M$54,0))*F2136+INDEX('BCA Inputs'!$AB$14:$AB$54,MATCH(I2136,'BCA Inputs'!$M$14:$M$54,0))*G2136,IF($B$3="RG&amp;E",INDEX('BCA Inputs'!$BG$14:$BG$54,MATCH(I2136,'BCA Inputs'!$AW$14:$AW$54,0))*P2136+INDEX('BCA Inputs'!$BH$14:$BH$54,MATCH(I2136,'BCA Inputs'!$AW$14:$AW$54,0))*O2136+INDEX('BCA Inputs'!$BI$14:$BI$54,MATCH(I2136,'BCA Inputs'!$AW$14:$AW$54,0))*Q2136+INDEX('BCA Inputs'!$BJ$14:$BJ$54,MATCH(I2136,'BCA Inputs'!$AW$14:$AW$54,0))*F2136+INDEX('BCA Inputs'!$BK$14:$BK$54,MATCH(I2136,'BCA Inputs'!$AW$14:$AW$54,0))*G2136,"")),"")</f>
        <v/>
      </c>
      <c r="AA2136" s="237" t="str">
        <f t="shared" si="335"/>
        <v/>
      </c>
      <c r="AC2136" s="238" t="str">
        <f>IFERROR((K2136+R2136)+IF($B$3="NYSEG",INDEX('BCA Inputs'!$AI$14:$AI$54,MATCH(I2136,'BCA Inputs'!$M$14:$M$54,0))*P2136+INDEX('BCA Inputs'!$AJ$14:$AJ$54,MATCH(I2136,'BCA Inputs'!$M$14:$M$54,0))*Q2136,IF($B$3="RG&amp;E",INDEX('BCA Inputs'!$BR$14:$BR$54,MATCH(I2136,'BCA Inputs'!$AW$14:$AW$54,0))*P2136+INDEX('BCA Inputs'!$BS$14:$BS$54,MATCH(I2136,'BCA Inputs'!$AW$14:$AW$54,0))*Q2136,"")),"")</f>
        <v/>
      </c>
      <c r="AD2136" s="181" t="str">
        <f>IFERROR(IF($B$3="NYSEG",INDEX('BCA Inputs'!$AD$14:$AD$54,MATCH(I2136,'BCA Inputs'!$M$14:$M$54,0))*P2136+INDEX('BCA Inputs'!$AE$14:$AE$54,MATCH(I2136,'BCA Inputs'!$M$14:$M$54,0))*O2136+INDEX('BCA Inputs'!$AF$14:$AF$54,MATCH(I2136,'BCA Inputs'!$M$14:$M$54,0))*Q2136+INDEX('BCA Inputs'!$AG$14:$AG$54,MATCH(I2136,'BCA Inputs'!$M$14:$M$54,0))*F2136+INDEX('BCA Inputs'!$AH$14:$AH$54,MATCH(I2136,'BCA Inputs'!$M$14:$M$54,0))*G2136,IF($B$3="RG&amp;E",INDEX('BCA Inputs'!$BM$14:$BM$54,MATCH(I2136,'BCA Inputs'!$AW$14:$AW$54,0))*P2136+INDEX('BCA Inputs'!$BN$14:$BN$54,MATCH(I2136,'BCA Inputs'!$AW$14:$AW$54,0))*O2136+INDEX('BCA Inputs'!$BO$14:$BO$54,MATCH(I2136,'BCA Inputs'!$AW$14:$AW$54,0))*Q2136+INDEX('BCA Inputs'!$BP$14:$BP$54,MATCH(I2136,'BCA Inputs'!$AW$14:$AW$54,0))*F2136+INDEX('BCA Inputs'!$BQ$14:$BQ$54,MATCH(I2136,'BCA Inputs'!$AW$14:$AW$54,0))*G2136,"")),"")</f>
        <v/>
      </c>
      <c r="AE2136" s="237" t="str">
        <f t="shared" si="336"/>
        <v/>
      </c>
      <c r="AF2136" s="198">
        <f t="shared" ref="AF2136:AF2199" si="338">IF(U2136&lt;1,1,0)</f>
        <v>0</v>
      </c>
      <c r="AG2136" s="239">
        <f t="shared" ref="AG2136:AG2199" si="339">D2136*3412+(E2136+F2136+G2136)*100000</f>
        <v>0</v>
      </c>
    </row>
    <row r="2137" spans="1:33">
      <c r="A2137" s="228"/>
      <c r="B2137" s="176"/>
      <c r="C2137" s="229"/>
      <c r="D2137" s="230"/>
      <c r="E2137" s="230"/>
      <c r="F2137" s="230"/>
      <c r="G2137" s="230"/>
      <c r="H2137" s="231"/>
      <c r="I2137" s="231"/>
      <c r="J2137" s="232"/>
      <c r="K2137" s="232"/>
      <c r="L2137" s="232"/>
      <c r="M2137" s="181">
        <f t="shared" si="337"/>
        <v>0</v>
      </c>
      <c r="N2137" s="181">
        <f>IF(H2137="",0,H2137*I2137*'Avoided Water Savings Cost'!$C$16)</f>
        <v>0</v>
      </c>
      <c r="O2137" s="545">
        <f>IF(C2137="",0,IF($B$3="NYSEG",C2137/(1-'Avoided Electric Costs 2020'!$W$21),IF($B$3="RG&amp;E",C2137/(1-'Avoided Electric Costs 2020'!$X$21),"")))</f>
        <v>0</v>
      </c>
      <c r="P2137" s="546">
        <f>IF(D2137="",0,IF($B$3="NYSEG",D2137/(1-'Avoided Electric Costs 2020'!$W$21),IF($B$3="RG&amp;E",D2137/(1-'Avoided Electric Costs 2020'!$X$21),"")))</f>
        <v>0</v>
      </c>
      <c r="Q2137" s="546">
        <f>IF(E2137="",0,IF($B$3="NYSEG",E2137/(1-'Avoided Natural Gas Costs 2020'!$J$34),IF($B$3="RG&amp;E",E2137/(1-'Avoided Natural Gas Costs 2020'!$K$34),"")))</f>
        <v>0</v>
      </c>
      <c r="R2137" s="233" t="str">
        <f>IFERROR(IF(P2137*'BCA Inputs'!$C$1+Q2137*'BCA Inputs'!$C$2+F2137*'BCA Inputs'!$C$2+G2137*'BCA Inputs'!$C$2=0,"",P2137*'BCA Inputs'!$C$1+Q2137*'BCA Inputs'!$C$2+F2137*'BCA Inputs'!$C$2+G2137*'BCA Inputs'!$C$2),"")</f>
        <v/>
      </c>
      <c r="S2137" s="181" t="str">
        <f t="shared" si="330"/>
        <v/>
      </c>
      <c r="T2137" s="181" t="str">
        <f>IFERROR(IF($B$3="NYSEG",(INDEX('BCA Inputs'!$N$14:$N$54,MATCH(I2137,'BCA Inputs'!$M$14:$M$54,0))*P2137+INDEX('BCA Inputs'!$O$14:$O$54,MATCH(I2137,'BCA Inputs'!$M$14:$M$54,0))*O2137+INDEX('BCA Inputs'!P:P,MATCH(I2137,'BCA Inputs'!M:M,0))*Q2137+INDEX('BCA Inputs'!Q:Q,MATCH(I2137,'BCA Inputs'!M:M,0))*F2137+INDEX('BCA Inputs'!R:R,MATCH(I2137,'BCA Inputs'!M:M,0))*G2137)+L2137+N2137,IF($B$3="RG&amp;E",(INDEX('BCA Inputs'!$AX$14:$AX$54,MATCH(I2137,'BCA Inputs'!$AW$14:$AW$54,0))*P2137+INDEX('BCA Inputs'!$AY$14:$AY$54,MATCH(I2137,'BCA Inputs'!$AW$14:$AW$54,0))*O2137+INDEX('BCA Inputs'!$AZ$14:$AZ$54,MATCH(I2137,'BCA Inputs'!$AW$14:$AW$54,0))*Q2137+INDEX('BCA Inputs'!$BA$14:$BA$54,MATCH(I2137,'BCA Inputs'!$AW$14:$AW$54,0))*F2137+INDEX('BCA Inputs'!$BB$14:$BB$54,MATCH(I2137,'BCA Inputs'!$AW$14:$AW$54,0))*G2137)+L2137+N2137,"")),"")</f>
        <v/>
      </c>
      <c r="U2137" s="234" t="str">
        <f t="shared" si="331"/>
        <v/>
      </c>
      <c r="V2137" s="234" t="str">
        <f t="shared" si="332"/>
        <v/>
      </c>
      <c r="W2137" s="234" t="str">
        <f t="shared" si="333"/>
        <v/>
      </c>
      <c r="Y2137" s="235" t="str">
        <f t="shared" si="334"/>
        <v/>
      </c>
      <c r="Z2137" s="236" t="str">
        <f>IFERROR(IF($B$3="NYSEG",INDEX('BCA Inputs'!$X$14:$X$54,MATCH(I2137,'BCA Inputs'!$M$14:$M$54,0))*P2137+INDEX('BCA Inputs'!$Y$14:$Y$54,MATCH(I2137,'BCA Inputs'!$M$14:$M$54,0))*O2137+INDEX('BCA Inputs'!$Z$14:$Z$54,MATCH(I2137,'BCA Inputs'!$M$14:$M$54,0))*Q2137+INDEX('BCA Inputs'!$AA$14:$AA$54,MATCH(I2137,'BCA Inputs'!$M$14:$M$54,0))*F2137+INDEX('BCA Inputs'!$AB$14:$AB$54,MATCH(I2137,'BCA Inputs'!$M$14:$M$54,0))*G2137,IF($B$3="RG&amp;E",INDEX('BCA Inputs'!$BG$14:$BG$54,MATCH(I2137,'BCA Inputs'!$AW$14:$AW$54,0))*P2137+INDEX('BCA Inputs'!$BH$14:$BH$54,MATCH(I2137,'BCA Inputs'!$AW$14:$AW$54,0))*O2137+INDEX('BCA Inputs'!$BI$14:$BI$54,MATCH(I2137,'BCA Inputs'!$AW$14:$AW$54,0))*Q2137+INDEX('BCA Inputs'!$BJ$14:$BJ$54,MATCH(I2137,'BCA Inputs'!$AW$14:$AW$54,0))*F2137+INDEX('BCA Inputs'!$BK$14:$BK$54,MATCH(I2137,'BCA Inputs'!$AW$14:$AW$54,0))*G2137,"")),"")</f>
        <v/>
      </c>
      <c r="AA2137" s="237" t="str">
        <f t="shared" si="335"/>
        <v/>
      </c>
      <c r="AC2137" s="238" t="str">
        <f>IFERROR((K2137+R2137)+IF($B$3="NYSEG",INDEX('BCA Inputs'!$AI$14:$AI$54,MATCH(I2137,'BCA Inputs'!$M$14:$M$54,0))*P2137+INDEX('BCA Inputs'!$AJ$14:$AJ$54,MATCH(I2137,'BCA Inputs'!$M$14:$M$54,0))*Q2137,IF($B$3="RG&amp;E",INDEX('BCA Inputs'!$BR$14:$BR$54,MATCH(I2137,'BCA Inputs'!$AW$14:$AW$54,0))*P2137+INDEX('BCA Inputs'!$BS$14:$BS$54,MATCH(I2137,'BCA Inputs'!$AW$14:$AW$54,0))*Q2137,"")),"")</f>
        <v/>
      </c>
      <c r="AD2137" s="181" t="str">
        <f>IFERROR(IF($B$3="NYSEG",INDEX('BCA Inputs'!$AD$14:$AD$54,MATCH(I2137,'BCA Inputs'!$M$14:$M$54,0))*P2137+INDEX('BCA Inputs'!$AE$14:$AE$54,MATCH(I2137,'BCA Inputs'!$M$14:$M$54,0))*O2137+INDEX('BCA Inputs'!$AF$14:$AF$54,MATCH(I2137,'BCA Inputs'!$M$14:$M$54,0))*Q2137+INDEX('BCA Inputs'!$AG$14:$AG$54,MATCH(I2137,'BCA Inputs'!$M$14:$M$54,0))*F2137+INDEX('BCA Inputs'!$AH$14:$AH$54,MATCH(I2137,'BCA Inputs'!$M$14:$M$54,0))*G2137,IF($B$3="RG&amp;E",INDEX('BCA Inputs'!$BM$14:$BM$54,MATCH(I2137,'BCA Inputs'!$AW$14:$AW$54,0))*P2137+INDEX('BCA Inputs'!$BN$14:$BN$54,MATCH(I2137,'BCA Inputs'!$AW$14:$AW$54,0))*O2137+INDEX('BCA Inputs'!$BO$14:$BO$54,MATCH(I2137,'BCA Inputs'!$AW$14:$AW$54,0))*Q2137+INDEX('BCA Inputs'!$BP$14:$BP$54,MATCH(I2137,'BCA Inputs'!$AW$14:$AW$54,0))*F2137+INDEX('BCA Inputs'!$BQ$14:$BQ$54,MATCH(I2137,'BCA Inputs'!$AW$14:$AW$54,0))*G2137,"")),"")</f>
        <v/>
      </c>
      <c r="AE2137" s="237" t="str">
        <f t="shared" si="336"/>
        <v/>
      </c>
      <c r="AF2137" s="198">
        <f t="shared" si="338"/>
        <v>0</v>
      </c>
      <c r="AG2137" s="239">
        <f t="shared" si="339"/>
        <v>0</v>
      </c>
    </row>
    <row r="2138" spans="1:33">
      <c r="A2138" s="228"/>
      <c r="B2138" s="176"/>
      <c r="C2138" s="229"/>
      <c r="D2138" s="230"/>
      <c r="E2138" s="230"/>
      <c r="F2138" s="230"/>
      <c r="G2138" s="230"/>
      <c r="H2138" s="231"/>
      <c r="I2138" s="231"/>
      <c r="J2138" s="232"/>
      <c r="K2138" s="232"/>
      <c r="L2138" s="232"/>
      <c r="M2138" s="181">
        <f t="shared" si="337"/>
        <v>0</v>
      </c>
      <c r="N2138" s="181">
        <f>IF(H2138="",0,H2138*I2138*'Avoided Water Savings Cost'!$C$16)</f>
        <v>0</v>
      </c>
      <c r="O2138" s="545">
        <f>IF(C2138="",0,IF($B$3="NYSEG",C2138/(1-'Avoided Electric Costs 2020'!$W$21),IF($B$3="RG&amp;E",C2138/(1-'Avoided Electric Costs 2020'!$X$21),"")))</f>
        <v>0</v>
      </c>
      <c r="P2138" s="546">
        <f>IF(D2138="",0,IF($B$3="NYSEG",D2138/(1-'Avoided Electric Costs 2020'!$W$21),IF($B$3="RG&amp;E",D2138/(1-'Avoided Electric Costs 2020'!$X$21),"")))</f>
        <v>0</v>
      </c>
      <c r="Q2138" s="546">
        <f>IF(E2138="",0,IF($B$3="NYSEG",E2138/(1-'Avoided Natural Gas Costs 2020'!$J$34),IF($B$3="RG&amp;E",E2138/(1-'Avoided Natural Gas Costs 2020'!$K$34),"")))</f>
        <v>0</v>
      </c>
      <c r="R2138" s="233" t="str">
        <f>IFERROR(IF(P2138*'BCA Inputs'!$C$1+Q2138*'BCA Inputs'!$C$2+F2138*'BCA Inputs'!$C$2+G2138*'BCA Inputs'!$C$2=0,"",P2138*'BCA Inputs'!$C$1+Q2138*'BCA Inputs'!$C$2+F2138*'BCA Inputs'!$C$2+G2138*'BCA Inputs'!$C$2),"")</f>
        <v/>
      </c>
      <c r="S2138" s="181" t="str">
        <f t="shared" si="330"/>
        <v/>
      </c>
      <c r="T2138" s="181" t="str">
        <f>IFERROR(IF($B$3="NYSEG",(INDEX('BCA Inputs'!$N$14:$N$54,MATCH(I2138,'BCA Inputs'!$M$14:$M$54,0))*P2138+INDEX('BCA Inputs'!$O$14:$O$54,MATCH(I2138,'BCA Inputs'!$M$14:$M$54,0))*O2138+INDEX('BCA Inputs'!P:P,MATCH(I2138,'BCA Inputs'!M:M,0))*Q2138+INDEX('BCA Inputs'!Q:Q,MATCH(I2138,'BCA Inputs'!M:M,0))*F2138+INDEX('BCA Inputs'!R:R,MATCH(I2138,'BCA Inputs'!M:M,0))*G2138)+L2138+N2138,IF($B$3="RG&amp;E",(INDEX('BCA Inputs'!$AX$14:$AX$54,MATCH(I2138,'BCA Inputs'!$AW$14:$AW$54,0))*P2138+INDEX('BCA Inputs'!$AY$14:$AY$54,MATCH(I2138,'BCA Inputs'!$AW$14:$AW$54,0))*O2138+INDEX('BCA Inputs'!$AZ$14:$AZ$54,MATCH(I2138,'BCA Inputs'!$AW$14:$AW$54,0))*Q2138+INDEX('BCA Inputs'!$BA$14:$BA$54,MATCH(I2138,'BCA Inputs'!$AW$14:$AW$54,0))*F2138+INDEX('BCA Inputs'!$BB$14:$BB$54,MATCH(I2138,'BCA Inputs'!$AW$14:$AW$54,0))*G2138)+L2138+N2138,"")),"")</f>
        <v/>
      </c>
      <c r="U2138" s="234" t="str">
        <f t="shared" si="331"/>
        <v/>
      </c>
      <c r="V2138" s="234" t="str">
        <f t="shared" si="332"/>
        <v/>
      </c>
      <c r="W2138" s="234" t="str">
        <f t="shared" si="333"/>
        <v/>
      </c>
      <c r="Y2138" s="235" t="str">
        <f t="shared" si="334"/>
        <v/>
      </c>
      <c r="Z2138" s="236" t="str">
        <f>IFERROR(IF($B$3="NYSEG",INDEX('BCA Inputs'!$X$14:$X$54,MATCH(I2138,'BCA Inputs'!$M$14:$M$54,0))*P2138+INDEX('BCA Inputs'!$Y$14:$Y$54,MATCH(I2138,'BCA Inputs'!$M$14:$M$54,0))*O2138+INDEX('BCA Inputs'!$Z$14:$Z$54,MATCH(I2138,'BCA Inputs'!$M$14:$M$54,0))*Q2138+INDEX('BCA Inputs'!$AA$14:$AA$54,MATCH(I2138,'BCA Inputs'!$M$14:$M$54,0))*F2138+INDEX('BCA Inputs'!$AB$14:$AB$54,MATCH(I2138,'BCA Inputs'!$M$14:$M$54,0))*G2138,IF($B$3="RG&amp;E",INDEX('BCA Inputs'!$BG$14:$BG$54,MATCH(I2138,'BCA Inputs'!$AW$14:$AW$54,0))*P2138+INDEX('BCA Inputs'!$BH$14:$BH$54,MATCH(I2138,'BCA Inputs'!$AW$14:$AW$54,0))*O2138+INDEX('BCA Inputs'!$BI$14:$BI$54,MATCH(I2138,'BCA Inputs'!$AW$14:$AW$54,0))*Q2138+INDEX('BCA Inputs'!$BJ$14:$BJ$54,MATCH(I2138,'BCA Inputs'!$AW$14:$AW$54,0))*F2138+INDEX('BCA Inputs'!$BK$14:$BK$54,MATCH(I2138,'BCA Inputs'!$AW$14:$AW$54,0))*G2138,"")),"")</f>
        <v/>
      </c>
      <c r="AA2138" s="237" t="str">
        <f t="shared" si="335"/>
        <v/>
      </c>
      <c r="AC2138" s="238" t="str">
        <f>IFERROR((K2138+R2138)+IF($B$3="NYSEG",INDEX('BCA Inputs'!$AI$14:$AI$54,MATCH(I2138,'BCA Inputs'!$M$14:$M$54,0))*P2138+INDEX('BCA Inputs'!$AJ$14:$AJ$54,MATCH(I2138,'BCA Inputs'!$M$14:$M$54,0))*Q2138,IF($B$3="RG&amp;E",INDEX('BCA Inputs'!$BR$14:$BR$54,MATCH(I2138,'BCA Inputs'!$AW$14:$AW$54,0))*P2138+INDEX('BCA Inputs'!$BS$14:$BS$54,MATCH(I2138,'BCA Inputs'!$AW$14:$AW$54,0))*Q2138,"")),"")</f>
        <v/>
      </c>
      <c r="AD2138" s="181" t="str">
        <f>IFERROR(IF($B$3="NYSEG",INDEX('BCA Inputs'!$AD$14:$AD$54,MATCH(I2138,'BCA Inputs'!$M$14:$M$54,0))*P2138+INDEX('BCA Inputs'!$AE$14:$AE$54,MATCH(I2138,'BCA Inputs'!$M$14:$M$54,0))*O2138+INDEX('BCA Inputs'!$AF$14:$AF$54,MATCH(I2138,'BCA Inputs'!$M$14:$M$54,0))*Q2138+INDEX('BCA Inputs'!$AG$14:$AG$54,MATCH(I2138,'BCA Inputs'!$M$14:$M$54,0))*F2138+INDEX('BCA Inputs'!$AH$14:$AH$54,MATCH(I2138,'BCA Inputs'!$M$14:$M$54,0))*G2138,IF($B$3="RG&amp;E",INDEX('BCA Inputs'!$BM$14:$BM$54,MATCH(I2138,'BCA Inputs'!$AW$14:$AW$54,0))*P2138+INDEX('BCA Inputs'!$BN$14:$BN$54,MATCH(I2138,'BCA Inputs'!$AW$14:$AW$54,0))*O2138+INDEX('BCA Inputs'!$BO$14:$BO$54,MATCH(I2138,'BCA Inputs'!$AW$14:$AW$54,0))*Q2138+INDEX('BCA Inputs'!$BP$14:$BP$54,MATCH(I2138,'BCA Inputs'!$AW$14:$AW$54,0))*F2138+INDEX('BCA Inputs'!$BQ$14:$BQ$54,MATCH(I2138,'BCA Inputs'!$AW$14:$AW$54,0))*G2138,"")),"")</f>
        <v/>
      </c>
      <c r="AE2138" s="237" t="str">
        <f t="shared" si="336"/>
        <v/>
      </c>
      <c r="AF2138" s="198">
        <f t="shared" si="338"/>
        <v>0</v>
      </c>
      <c r="AG2138" s="239">
        <f t="shared" si="339"/>
        <v>0</v>
      </c>
    </row>
    <row r="2139" spans="1:33">
      <c r="A2139" s="228"/>
      <c r="B2139" s="176"/>
      <c r="C2139" s="229"/>
      <c r="D2139" s="230"/>
      <c r="E2139" s="230"/>
      <c r="F2139" s="230"/>
      <c r="G2139" s="230"/>
      <c r="H2139" s="231"/>
      <c r="I2139" s="231"/>
      <c r="J2139" s="232"/>
      <c r="K2139" s="232"/>
      <c r="L2139" s="232"/>
      <c r="M2139" s="181">
        <f t="shared" si="337"/>
        <v>0</v>
      </c>
      <c r="N2139" s="181">
        <f>IF(H2139="",0,H2139*I2139*'Avoided Water Savings Cost'!$C$16)</f>
        <v>0</v>
      </c>
      <c r="O2139" s="545">
        <f>IF(C2139="",0,IF($B$3="NYSEG",C2139/(1-'Avoided Electric Costs 2020'!$W$21),IF($B$3="RG&amp;E",C2139/(1-'Avoided Electric Costs 2020'!$X$21),"")))</f>
        <v>0</v>
      </c>
      <c r="P2139" s="546">
        <f>IF(D2139="",0,IF($B$3="NYSEG",D2139/(1-'Avoided Electric Costs 2020'!$W$21),IF($B$3="RG&amp;E",D2139/(1-'Avoided Electric Costs 2020'!$X$21),"")))</f>
        <v>0</v>
      </c>
      <c r="Q2139" s="546">
        <f>IF(E2139="",0,IF($B$3="NYSEG",E2139/(1-'Avoided Natural Gas Costs 2020'!$J$34),IF($B$3="RG&amp;E",E2139/(1-'Avoided Natural Gas Costs 2020'!$K$34),"")))</f>
        <v>0</v>
      </c>
      <c r="R2139" s="233" t="str">
        <f>IFERROR(IF(P2139*'BCA Inputs'!$C$1+Q2139*'BCA Inputs'!$C$2+F2139*'BCA Inputs'!$C$2+G2139*'BCA Inputs'!$C$2=0,"",P2139*'BCA Inputs'!$C$1+Q2139*'BCA Inputs'!$C$2+F2139*'BCA Inputs'!$C$2+G2139*'BCA Inputs'!$C$2),"")</f>
        <v/>
      </c>
      <c r="S2139" s="181" t="str">
        <f t="shared" si="330"/>
        <v/>
      </c>
      <c r="T2139" s="181" t="str">
        <f>IFERROR(IF($B$3="NYSEG",(INDEX('BCA Inputs'!$N$14:$N$54,MATCH(I2139,'BCA Inputs'!$M$14:$M$54,0))*P2139+INDEX('BCA Inputs'!$O$14:$O$54,MATCH(I2139,'BCA Inputs'!$M$14:$M$54,0))*O2139+INDEX('BCA Inputs'!P:P,MATCH(I2139,'BCA Inputs'!M:M,0))*Q2139+INDEX('BCA Inputs'!Q:Q,MATCH(I2139,'BCA Inputs'!M:M,0))*F2139+INDEX('BCA Inputs'!R:R,MATCH(I2139,'BCA Inputs'!M:M,0))*G2139)+L2139+N2139,IF($B$3="RG&amp;E",(INDEX('BCA Inputs'!$AX$14:$AX$54,MATCH(I2139,'BCA Inputs'!$AW$14:$AW$54,0))*P2139+INDEX('BCA Inputs'!$AY$14:$AY$54,MATCH(I2139,'BCA Inputs'!$AW$14:$AW$54,0))*O2139+INDEX('BCA Inputs'!$AZ$14:$AZ$54,MATCH(I2139,'BCA Inputs'!$AW$14:$AW$54,0))*Q2139+INDEX('BCA Inputs'!$BA$14:$BA$54,MATCH(I2139,'BCA Inputs'!$AW$14:$AW$54,0))*F2139+INDEX('BCA Inputs'!$BB$14:$BB$54,MATCH(I2139,'BCA Inputs'!$AW$14:$AW$54,0))*G2139)+L2139+N2139,"")),"")</f>
        <v/>
      </c>
      <c r="U2139" s="234" t="str">
        <f t="shared" si="331"/>
        <v/>
      </c>
      <c r="V2139" s="234" t="str">
        <f t="shared" si="332"/>
        <v/>
      </c>
      <c r="W2139" s="234" t="str">
        <f t="shared" si="333"/>
        <v/>
      </c>
      <c r="Y2139" s="235" t="str">
        <f t="shared" si="334"/>
        <v/>
      </c>
      <c r="Z2139" s="236" t="str">
        <f>IFERROR(IF($B$3="NYSEG",INDEX('BCA Inputs'!$X$14:$X$54,MATCH(I2139,'BCA Inputs'!$M$14:$M$54,0))*P2139+INDEX('BCA Inputs'!$Y$14:$Y$54,MATCH(I2139,'BCA Inputs'!$M$14:$M$54,0))*O2139+INDEX('BCA Inputs'!$Z$14:$Z$54,MATCH(I2139,'BCA Inputs'!$M$14:$M$54,0))*Q2139+INDEX('BCA Inputs'!$AA$14:$AA$54,MATCH(I2139,'BCA Inputs'!$M$14:$M$54,0))*F2139+INDEX('BCA Inputs'!$AB$14:$AB$54,MATCH(I2139,'BCA Inputs'!$M$14:$M$54,0))*G2139,IF($B$3="RG&amp;E",INDEX('BCA Inputs'!$BG$14:$BG$54,MATCH(I2139,'BCA Inputs'!$AW$14:$AW$54,0))*P2139+INDEX('BCA Inputs'!$BH$14:$BH$54,MATCH(I2139,'BCA Inputs'!$AW$14:$AW$54,0))*O2139+INDEX('BCA Inputs'!$BI$14:$BI$54,MATCH(I2139,'BCA Inputs'!$AW$14:$AW$54,0))*Q2139+INDEX('BCA Inputs'!$BJ$14:$BJ$54,MATCH(I2139,'BCA Inputs'!$AW$14:$AW$54,0))*F2139+INDEX('BCA Inputs'!$BK$14:$BK$54,MATCH(I2139,'BCA Inputs'!$AW$14:$AW$54,0))*G2139,"")),"")</f>
        <v/>
      </c>
      <c r="AA2139" s="237" t="str">
        <f t="shared" si="335"/>
        <v/>
      </c>
      <c r="AC2139" s="238" t="str">
        <f>IFERROR((K2139+R2139)+IF($B$3="NYSEG",INDEX('BCA Inputs'!$AI$14:$AI$54,MATCH(I2139,'BCA Inputs'!$M$14:$M$54,0))*P2139+INDEX('BCA Inputs'!$AJ$14:$AJ$54,MATCH(I2139,'BCA Inputs'!$M$14:$M$54,0))*Q2139,IF($B$3="RG&amp;E",INDEX('BCA Inputs'!$BR$14:$BR$54,MATCH(I2139,'BCA Inputs'!$AW$14:$AW$54,0))*P2139+INDEX('BCA Inputs'!$BS$14:$BS$54,MATCH(I2139,'BCA Inputs'!$AW$14:$AW$54,0))*Q2139,"")),"")</f>
        <v/>
      </c>
      <c r="AD2139" s="181" t="str">
        <f>IFERROR(IF($B$3="NYSEG",INDEX('BCA Inputs'!$AD$14:$AD$54,MATCH(I2139,'BCA Inputs'!$M$14:$M$54,0))*P2139+INDEX('BCA Inputs'!$AE$14:$AE$54,MATCH(I2139,'BCA Inputs'!$M$14:$M$54,0))*O2139+INDEX('BCA Inputs'!$AF$14:$AF$54,MATCH(I2139,'BCA Inputs'!$M$14:$M$54,0))*Q2139+INDEX('BCA Inputs'!$AG$14:$AG$54,MATCH(I2139,'BCA Inputs'!$M$14:$M$54,0))*F2139+INDEX('BCA Inputs'!$AH$14:$AH$54,MATCH(I2139,'BCA Inputs'!$M$14:$M$54,0))*G2139,IF($B$3="RG&amp;E",INDEX('BCA Inputs'!$BM$14:$BM$54,MATCH(I2139,'BCA Inputs'!$AW$14:$AW$54,0))*P2139+INDEX('BCA Inputs'!$BN$14:$BN$54,MATCH(I2139,'BCA Inputs'!$AW$14:$AW$54,0))*O2139+INDEX('BCA Inputs'!$BO$14:$BO$54,MATCH(I2139,'BCA Inputs'!$AW$14:$AW$54,0))*Q2139+INDEX('BCA Inputs'!$BP$14:$BP$54,MATCH(I2139,'BCA Inputs'!$AW$14:$AW$54,0))*F2139+INDEX('BCA Inputs'!$BQ$14:$BQ$54,MATCH(I2139,'BCA Inputs'!$AW$14:$AW$54,0))*G2139,"")),"")</f>
        <v/>
      </c>
      <c r="AE2139" s="237" t="str">
        <f t="shared" si="336"/>
        <v/>
      </c>
      <c r="AF2139" s="198">
        <f t="shared" si="338"/>
        <v>0</v>
      </c>
      <c r="AG2139" s="239">
        <f t="shared" si="339"/>
        <v>0</v>
      </c>
    </row>
    <row r="2140" spans="1:33">
      <c r="A2140" s="228"/>
      <c r="B2140" s="176"/>
      <c r="C2140" s="229"/>
      <c r="D2140" s="230"/>
      <c r="E2140" s="230"/>
      <c r="F2140" s="230"/>
      <c r="G2140" s="230"/>
      <c r="H2140" s="231"/>
      <c r="I2140" s="231"/>
      <c r="J2140" s="232"/>
      <c r="K2140" s="232"/>
      <c r="L2140" s="232"/>
      <c r="M2140" s="181">
        <f t="shared" si="337"/>
        <v>0</v>
      </c>
      <c r="N2140" s="181">
        <f>IF(H2140="",0,H2140*I2140*'Avoided Water Savings Cost'!$C$16)</f>
        <v>0</v>
      </c>
      <c r="O2140" s="545">
        <f>IF(C2140="",0,IF($B$3="NYSEG",C2140/(1-'Avoided Electric Costs 2020'!$W$21),IF($B$3="RG&amp;E",C2140/(1-'Avoided Electric Costs 2020'!$X$21),"")))</f>
        <v>0</v>
      </c>
      <c r="P2140" s="546">
        <f>IF(D2140="",0,IF($B$3="NYSEG",D2140/(1-'Avoided Electric Costs 2020'!$W$21),IF($B$3="RG&amp;E",D2140/(1-'Avoided Electric Costs 2020'!$X$21),"")))</f>
        <v>0</v>
      </c>
      <c r="Q2140" s="546">
        <f>IF(E2140="",0,IF($B$3="NYSEG",E2140/(1-'Avoided Natural Gas Costs 2020'!$J$34),IF($B$3="RG&amp;E",E2140/(1-'Avoided Natural Gas Costs 2020'!$K$34),"")))</f>
        <v>0</v>
      </c>
      <c r="R2140" s="233" t="str">
        <f>IFERROR(IF(P2140*'BCA Inputs'!$C$1+Q2140*'BCA Inputs'!$C$2+F2140*'BCA Inputs'!$C$2+G2140*'BCA Inputs'!$C$2=0,"",P2140*'BCA Inputs'!$C$1+Q2140*'BCA Inputs'!$C$2+F2140*'BCA Inputs'!$C$2+G2140*'BCA Inputs'!$C$2),"")</f>
        <v/>
      </c>
      <c r="S2140" s="181" t="str">
        <f t="shared" si="330"/>
        <v/>
      </c>
      <c r="T2140" s="181" t="str">
        <f>IFERROR(IF($B$3="NYSEG",(INDEX('BCA Inputs'!$N$14:$N$54,MATCH(I2140,'BCA Inputs'!$M$14:$M$54,0))*P2140+INDEX('BCA Inputs'!$O$14:$O$54,MATCH(I2140,'BCA Inputs'!$M$14:$M$54,0))*O2140+INDEX('BCA Inputs'!P:P,MATCH(I2140,'BCA Inputs'!M:M,0))*Q2140+INDEX('BCA Inputs'!Q:Q,MATCH(I2140,'BCA Inputs'!M:M,0))*F2140+INDEX('BCA Inputs'!R:R,MATCH(I2140,'BCA Inputs'!M:M,0))*G2140)+L2140+N2140,IF($B$3="RG&amp;E",(INDEX('BCA Inputs'!$AX$14:$AX$54,MATCH(I2140,'BCA Inputs'!$AW$14:$AW$54,0))*P2140+INDEX('BCA Inputs'!$AY$14:$AY$54,MATCH(I2140,'BCA Inputs'!$AW$14:$AW$54,0))*O2140+INDEX('BCA Inputs'!$AZ$14:$AZ$54,MATCH(I2140,'BCA Inputs'!$AW$14:$AW$54,0))*Q2140+INDEX('BCA Inputs'!$BA$14:$BA$54,MATCH(I2140,'BCA Inputs'!$AW$14:$AW$54,0))*F2140+INDEX('BCA Inputs'!$BB$14:$BB$54,MATCH(I2140,'BCA Inputs'!$AW$14:$AW$54,0))*G2140)+L2140+N2140,"")),"")</f>
        <v/>
      </c>
      <c r="U2140" s="234" t="str">
        <f t="shared" si="331"/>
        <v/>
      </c>
      <c r="V2140" s="234" t="str">
        <f t="shared" si="332"/>
        <v/>
      </c>
      <c r="W2140" s="234" t="str">
        <f t="shared" si="333"/>
        <v/>
      </c>
      <c r="Y2140" s="235" t="str">
        <f t="shared" si="334"/>
        <v/>
      </c>
      <c r="Z2140" s="236" t="str">
        <f>IFERROR(IF($B$3="NYSEG",INDEX('BCA Inputs'!$X$14:$X$54,MATCH(I2140,'BCA Inputs'!$M$14:$M$54,0))*P2140+INDEX('BCA Inputs'!$Y$14:$Y$54,MATCH(I2140,'BCA Inputs'!$M$14:$M$54,0))*O2140+INDEX('BCA Inputs'!$Z$14:$Z$54,MATCH(I2140,'BCA Inputs'!$M$14:$M$54,0))*Q2140+INDEX('BCA Inputs'!$AA$14:$AA$54,MATCH(I2140,'BCA Inputs'!$M$14:$M$54,0))*F2140+INDEX('BCA Inputs'!$AB$14:$AB$54,MATCH(I2140,'BCA Inputs'!$M$14:$M$54,0))*G2140,IF($B$3="RG&amp;E",INDEX('BCA Inputs'!$BG$14:$BG$54,MATCH(I2140,'BCA Inputs'!$AW$14:$AW$54,0))*P2140+INDEX('BCA Inputs'!$BH$14:$BH$54,MATCH(I2140,'BCA Inputs'!$AW$14:$AW$54,0))*O2140+INDEX('BCA Inputs'!$BI$14:$BI$54,MATCH(I2140,'BCA Inputs'!$AW$14:$AW$54,0))*Q2140+INDEX('BCA Inputs'!$BJ$14:$BJ$54,MATCH(I2140,'BCA Inputs'!$AW$14:$AW$54,0))*F2140+INDEX('BCA Inputs'!$BK$14:$BK$54,MATCH(I2140,'BCA Inputs'!$AW$14:$AW$54,0))*G2140,"")),"")</f>
        <v/>
      </c>
      <c r="AA2140" s="237" t="str">
        <f t="shared" si="335"/>
        <v/>
      </c>
      <c r="AC2140" s="238" t="str">
        <f>IFERROR((K2140+R2140)+IF($B$3="NYSEG",INDEX('BCA Inputs'!$AI$14:$AI$54,MATCH(I2140,'BCA Inputs'!$M$14:$M$54,0))*P2140+INDEX('BCA Inputs'!$AJ$14:$AJ$54,MATCH(I2140,'BCA Inputs'!$M$14:$M$54,0))*Q2140,IF($B$3="RG&amp;E",INDEX('BCA Inputs'!$BR$14:$BR$54,MATCH(I2140,'BCA Inputs'!$AW$14:$AW$54,0))*P2140+INDEX('BCA Inputs'!$BS$14:$BS$54,MATCH(I2140,'BCA Inputs'!$AW$14:$AW$54,0))*Q2140,"")),"")</f>
        <v/>
      </c>
      <c r="AD2140" s="181" t="str">
        <f>IFERROR(IF($B$3="NYSEG",INDEX('BCA Inputs'!$AD$14:$AD$54,MATCH(I2140,'BCA Inputs'!$M$14:$M$54,0))*P2140+INDEX('BCA Inputs'!$AE$14:$AE$54,MATCH(I2140,'BCA Inputs'!$M$14:$M$54,0))*O2140+INDEX('BCA Inputs'!$AF$14:$AF$54,MATCH(I2140,'BCA Inputs'!$M$14:$M$54,0))*Q2140+INDEX('BCA Inputs'!$AG$14:$AG$54,MATCH(I2140,'BCA Inputs'!$M$14:$M$54,0))*F2140+INDEX('BCA Inputs'!$AH$14:$AH$54,MATCH(I2140,'BCA Inputs'!$M$14:$M$54,0))*G2140,IF($B$3="RG&amp;E",INDEX('BCA Inputs'!$BM$14:$BM$54,MATCH(I2140,'BCA Inputs'!$AW$14:$AW$54,0))*P2140+INDEX('BCA Inputs'!$BN$14:$BN$54,MATCH(I2140,'BCA Inputs'!$AW$14:$AW$54,0))*O2140+INDEX('BCA Inputs'!$BO$14:$BO$54,MATCH(I2140,'BCA Inputs'!$AW$14:$AW$54,0))*Q2140+INDEX('BCA Inputs'!$BP$14:$BP$54,MATCH(I2140,'BCA Inputs'!$AW$14:$AW$54,0))*F2140+INDEX('BCA Inputs'!$BQ$14:$BQ$54,MATCH(I2140,'BCA Inputs'!$AW$14:$AW$54,0))*G2140,"")),"")</f>
        <v/>
      </c>
      <c r="AE2140" s="237" t="str">
        <f t="shared" si="336"/>
        <v/>
      </c>
      <c r="AF2140" s="198">
        <f t="shared" si="338"/>
        <v>0</v>
      </c>
      <c r="AG2140" s="239">
        <f t="shared" si="339"/>
        <v>0</v>
      </c>
    </row>
    <row r="2141" spans="1:33">
      <c r="A2141" s="228"/>
      <c r="B2141" s="176"/>
      <c r="C2141" s="229"/>
      <c r="D2141" s="230"/>
      <c r="E2141" s="230"/>
      <c r="F2141" s="230"/>
      <c r="G2141" s="230"/>
      <c r="H2141" s="231"/>
      <c r="I2141" s="231"/>
      <c r="J2141" s="232"/>
      <c r="K2141" s="232"/>
      <c r="L2141" s="232"/>
      <c r="M2141" s="181">
        <f t="shared" si="337"/>
        <v>0</v>
      </c>
      <c r="N2141" s="181">
        <f>IF(H2141="",0,H2141*I2141*'Avoided Water Savings Cost'!$C$16)</f>
        <v>0</v>
      </c>
      <c r="O2141" s="545">
        <f>IF(C2141="",0,IF($B$3="NYSEG",C2141/(1-'Avoided Electric Costs 2020'!$W$21),IF($B$3="RG&amp;E",C2141/(1-'Avoided Electric Costs 2020'!$X$21),"")))</f>
        <v>0</v>
      </c>
      <c r="P2141" s="546">
        <f>IF(D2141="",0,IF($B$3="NYSEG",D2141/(1-'Avoided Electric Costs 2020'!$W$21),IF($B$3="RG&amp;E",D2141/(1-'Avoided Electric Costs 2020'!$X$21),"")))</f>
        <v>0</v>
      </c>
      <c r="Q2141" s="546">
        <f>IF(E2141="",0,IF($B$3="NYSEG",E2141/(1-'Avoided Natural Gas Costs 2020'!$J$34),IF($B$3="RG&amp;E",E2141/(1-'Avoided Natural Gas Costs 2020'!$K$34),"")))</f>
        <v>0</v>
      </c>
      <c r="R2141" s="233" t="str">
        <f>IFERROR(IF(P2141*'BCA Inputs'!$C$1+Q2141*'BCA Inputs'!$C$2+F2141*'BCA Inputs'!$C$2+G2141*'BCA Inputs'!$C$2=0,"",P2141*'BCA Inputs'!$C$1+Q2141*'BCA Inputs'!$C$2+F2141*'BCA Inputs'!$C$2+G2141*'BCA Inputs'!$C$2),"")</f>
        <v/>
      </c>
      <c r="S2141" s="181" t="str">
        <f t="shared" si="330"/>
        <v/>
      </c>
      <c r="T2141" s="181" t="str">
        <f>IFERROR(IF($B$3="NYSEG",(INDEX('BCA Inputs'!$N$14:$N$54,MATCH(I2141,'BCA Inputs'!$M$14:$M$54,0))*P2141+INDEX('BCA Inputs'!$O$14:$O$54,MATCH(I2141,'BCA Inputs'!$M$14:$M$54,0))*O2141+INDEX('BCA Inputs'!P:P,MATCH(I2141,'BCA Inputs'!M:M,0))*Q2141+INDEX('BCA Inputs'!Q:Q,MATCH(I2141,'BCA Inputs'!M:M,0))*F2141+INDEX('BCA Inputs'!R:R,MATCH(I2141,'BCA Inputs'!M:M,0))*G2141)+L2141+N2141,IF($B$3="RG&amp;E",(INDEX('BCA Inputs'!$AX$14:$AX$54,MATCH(I2141,'BCA Inputs'!$AW$14:$AW$54,0))*P2141+INDEX('BCA Inputs'!$AY$14:$AY$54,MATCH(I2141,'BCA Inputs'!$AW$14:$AW$54,0))*O2141+INDEX('BCA Inputs'!$AZ$14:$AZ$54,MATCH(I2141,'BCA Inputs'!$AW$14:$AW$54,0))*Q2141+INDEX('BCA Inputs'!$BA$14:$BA$54,MATCH(I2141,'BCA Inputs'!$AW$14:$AW$54,0))*F2141+INDEX('BCA Inputs'!$BB$14:$BB$54,MATCH(I2141,'BCA Inputs'!$AW$14:$AW$54,0))*G2141)+L2141+N2141,"")),"")</f>
        <v/>
      </c>
      <c r="U2141" s="234" t="str">
        <f t="shared" si="331"/>
        <v/>
      </c>
      <c r="V2141" s="234" t="str">
        <f t="shared" si="332"/>
        <v/>
      </c>
      <c r="W2141" s="234" t="str">
        <f t="shared" si="333"/>
        <v/>
      </c>
      <c r="Y2141" s="235" t="str">
        <f t="shared" si="334"/>
        <v/>
      </c>
      <c r="Z2141" s="236" t="str">
        <f>IFERROR(IF($B$3="NYSEG",INDEX('BCA Inputs'!$X$14:$X$54,MATCH(I2141,'BCA Inputs'!$M$14:$M$54,0))*P2141+INDEX('BCA Inputs'!$Y$14:$Y$54,MATCH(I2141,'BCA Inputs'!$M$14:$M$54,0))*O2141+INDEX('BCA Inputs'!$Z$14:$Z$54,MATCH(I2141,'BCA Inputs'!$M$14:$M$54,0))*Q2141+INDEX('BCA Inputs'!$AA$14:$AA$54,MATCH(I2141,'BCA Inputs'!$M$14:$M$54,0))*F2141+INDEX('BCA Inputs'!$AB$14:$AB$54,MATCH(I2141,'BCA Inputs'!$M$14:$M$54,0))*G2141,IF($B$3="RG&amp;E",INDEX('BCA Inputs'!$BG$14:$BG$54,MATCH(I2141,'BCA Inputs'!$AW$14:$AW$54,0))*P2141+INDEX('BCA Inputs'!$BH$14:$BH$54,MATCH(I2141,'BCA Inputs'!$AW$14:$AW$54,0))*O2141+INDEX('BCA Inputs'!$BI$14:$BI$54,MATCH(I2141,'BCA Inputs'!$AW$14:$AW$54,0))*Q2141+INDEX('BCA Inputs'!$BJ$14:$BJ$54,MATCH(I2141,'BCA Inputs'!$AW$14:$AW$54,0))*F2141+INDEX('BCA Inputs'!$BK$14:$BK$54,MATCH(I2141,'BCA Inputs'!$AW$14:$AW$54,0))*G2141,"")),"")</f>
        <v/>
      </c>
      <c r="AA2141" s="237" t="str">
        <f t="shared" si="335"/>
        <v/>
      </c>
      <c r="AC2141" s="238" t="str">
        <f>IFERROR((K2141+R2141)+IF($B$3="NYSEG",INDEX('BCA Inputs'!$AI$14:$AI$54,MATCH(I2141,'BCA Inputs'!$M$14:$M$54,0))*P2141+INDEX('BCA Inputs'!$AJ$14:$AJ$54,MATCH(I2141,'BCA Inputs'!$M$14:$M$54,0))*Q2141,IF($B$3="RG&amp;E",INDEX('BCA Inputs'!$BR$14:$BR$54,MATCH(I2141,'BCA Inputs'!$AW$14:$AW$54,0))*P2141+INDEX('BCA Inputs'!$BS$14:$BS$54,MATCH(I2141,'BCA Inputs'!$AW$14:$AW$54,0))*Q2141,"")),"")</f>
        <v/>
      </c>
      <c r="AD2141" s="181" t="str">
        <f>IFERROR(IF($B$3="NYSEG",INDEX('BCA Inputs'!$AD$14:$AD$54,MATCH(I2141,'BCA Inputs'!$M$14:$M$54,0))*P2141+INDEX('BCA Inputs'!$AE$14:$AE$54,MATCH(I2141,'BCA Inputs'!$M$14:$M$54,0))*O2141+INDEX('BCA Inputs'!$AF$14:$AF$54,MATCH(I2141,'BCA Inputs'!$M$14:$M$54,0))*Q2141+INDEX('BCA Inputs'!$AG$14:$AG$54,MATCH(I2141,'BCA Inputs'!$M$14:$M$54,0))*F2141+INDEX('BCA Inputs'!$AH$14:$AH$54,MATCH(I2141,'BCA Inputs'!$M$14:$M$54,0))*G2141,IF($B$3="RG&amp;E",INDEX('BCA Inputs'!$BM$14:$BM$54,MATCH(I2141,'BCA Inputs'!$AW$14:$AW$54,0))*P2141+INDEX('BCA Inputs'!$BN$14:$BN$54,MATCH(I2141,'BCA Inputs'!$AW$14:$AW$54,0))*O2141+INDEX('BCA Inputs'!$BO$14:$BO$54,MATCH(I2141,'BCA Inputs'!$AW$14:$AW$54,0))*Q2141+INDEX('BCA Inputs'!$BP$14:$BP$54,MATCH(I2141,'BCA Inputs'!$AW$14:$AW$54,0))*F2141+INDEX('BCA Inputs'!$BQ$14:$BQ$54,MATCH(I2141,'BCA Inputs'!$AW$14:$AW$54,0))*G2141,"")),"")</f>
        <v/>
      </c>
      <c r="AE2141" s="237" t="str">
        <f t="shared" si="336"/>
        <v/>
      </c>
      <c r="AF2141" s="198">
        <f t="shared" si="338"/>
        <v>0</v>
      </c>
      <c r="AG2141" s="239">
        <f t="shared" si="339"/>
        <v>0</v>
      </c>
    </row>
    <row r="2142" spans="1:33">
      <c r="A2142" s="228"/>
      <c r="B2142" s="176"/>
      <c r="C2142" s="229"/>
      <c r="D2142" s="230"/>
      <c r="E2142" s="230"/>
      <c r="F2142" s="230"/>
      <c r="G2142" s="230"/>
      <c r="H2142" s="231"/>
      <c r="I2142" s="231"/>
      <c r="J2142" s="232"/>
      <c r="K2142" s="232"/>
      <c r="L2142" s="232"/>
      <c r="M2142" s="181">
        <f t="shared" si="337"/>
        <v>0</v>
      </c>
      <c r="N2142" s="181">
        <f>IF(H2142="",0,H2142*I2142*'Avoided Water Savings Cost'!$C$16)</f>
        <v>0</v>
      </c>
      <c r="O2142" s="545">
        <f>IF(C2142="",0,IF($B$3="NYSEG",C2142/(1-'Avoided Electric Costs 2020'!$W$21),IF($B$3="RG&amp;E",C2142/(1-'Avoided Electric Costs 2020'!$X$21),"")))</f>
        <v>0</v>
      </c>
      <c r="P2142" s="546">
        <f>IF(D2142="",0,IF($B$3="NYSEG",D2142/(1-'Avoided Electric Costs 2020'!$W$21),IF($B$3="RG&amp;E",D2142/(1-'Avoided Electric Costs 2020'!$X$21),"")))</f>
        <v>0</v>
      </c>
      <c r="Q2142" s="546">
        <f>IF(E2142="",0,IF($B$3="NYSEG",E2142/(1-'Avoided Natural Gas Costs 2020'!$J$34),IF($B$3="RG&amp;E",E2142/(1-'Avoided Natural Gas Costs 2020'!$K$34),"")))</f>
        <v>0</v>
      </c>
      <c r="R2142" s="233" t="str">
        <f>IFERROR(IF(P2142*'BCA Inputs'!$C$1+Q2142*'BCA Inputs'!$C$2+F2142*'BCA Inputs'!$C$2+G2142*'BCA Inputs'!$C$2=0,"",P2142*'BCA Inputs'!$C$1+Q2142*'BCA Inputs'!$C$2+F2142*'BCA Inputs'!$C$2+G2142*'BCA Inputs'!$C$2),"")</f>
        <v/>
      </c>
      <c r="S2142" s="181" t="str">
        <f t="shared" si="330"/>
        <v/>
      </c>
      <c r="T2142" s="181" t="str">
        <f>IFERROR(IF($B$3="NYSEG",(INDEX('BCA Inputs'!$N$14:$N$54,MATCH(I2142,'BCA Inputs'!$M$14:$M$54,0))*P2142+INDEX('BCA Inputs'!$O$14:$O$54,MATCH(I2142,'BCA Inputs'!$M$14:$M$54,0))*O2142+INDEX('BCA Inputs'!P:P,MATCH(I2142,'BCA Inputs'!M:M,0))*Q2142+INDEX('BCA Inputs'!Q:Q,MATCH(I2142,'BCA Inputs'!M:M,0))*F2142+INDEX('BCA Inputs'!R:R,MATCH(I2142,'BCA Inputs'!M:M,0))*G2142)+L2142+N2142,IF($B$3="RG&amp;E",(INDEX('BCA Inputs'!$AX$14:$AX$54,MATCH(I2142,'BCA Inputs'!$AW$14:$AW$54,0))*P2142+INDEX('BCA Inputs'!$AY$14:$AY$54,MATCH(I2142,'BCA Inputs'!$AW$14:$AW$54,0))*O2142+INDEX('BCA Inputs'!$AZ$14:$AZ$54,MATCH(I2142,'BCA Inputs'!$AW$14:$AW$54,0))*Q2142+INDEX('BCA Inputs'!$BA$14:$BA$54,MATCH(I2142,'BCA Inputs'!$AW$14:$AW$54,0))*F2142+INDEX('BCA Inputs'!$BB$14:$BB$54,MATCH(I2142,'BCA Inputs'!$AW$14:$AW$54,0))*G2142)+L2142+N2142,"")),"")</f>
        <v/>
      </c>
      <c r="U2142" s="234" t="str">
        <f t="shared" si="331"/>
        <v/>
      </c>
      <c r="V2142" s="234" t="str">
        <f t="shared" si="332"/>
        <v/>
      </c>
      <c r="W2142" s="234" t="str">
        <f t="shared" si="333"/>
        <v/>
      </c>
      <c r="Y2142" s="235" t="str">
        <f t="shared" si="334"/>
        <v/>
      </c>
      <c r="Z2142" s="236" t="str">
        <f>IFERROR(IF($B$3="NYSEG",INDEX('BCA Inputs'!$X$14:$X$54,MATCH(I2142,'BCA Inputs'!$M$14:$M$54,0))*P2142+INDEX('BCA Inputs'!$Y$14:$Y$54,MATCH(I2142,'BCA Inputs'!$M$14:$M$54,0))*O2142+INDEX('BCA Inputs'!$Z$14:$Z$54,MATCH(I2142,'BCA Inputs'!$M$14:$M$54,0))*Q2142+INDEX('BCA Inputs'!$AA$14:$AA$54,MATCH(I2142,'BCA Inputs'!$M$14:$M$54,0))*F2142+INDEX('BCA Inputs'!$AB$14:$AB$54,MATCH(I2142,'BCA Inputs'!$M$14:$M$54,0))*G2142,IF($B$3="RG&amp;E",INDEX('BCA Inputs'!$BG$14:$BG$54,MATCH(I2142,'BCA Inputs'!$AW$14:$AW$54,0))*P2142+INDEX('BCA Inputs'!$BH$14:$BH$54,MATCH(I2142,'BCA Inputs'!$AW$14:$AW$54,0))*O2142+INDEX('BCA Inputs'!$BI$14:$BI$54,MATCH(I2142,'BCA Inputs'!$AW$14:$AW$54,0))*Q2142+INDEX('BCA Inputs'!$BJ$14:$BJ$54,MATCH(I2142,'BCA Inputs'!$AW$14:$AW$54,0))*F2142+INDEX('BCA Inputs'!$BK$14:$BK$54,MATCH(I2142,'BCA Inputs'!$AW$14:$AW$54,0))*G2142,"")),"")</f>
        <v/>
      </c>
      <c r="AA2142" s="237" t="str">
        <f t="shared" si="335"/>
        <v/>
      </c>
      <c r="AC2142" s="238" t="str">
        <f>IFERROR((K2142+R2142)+IF($B$3="NYSEG",INDEX('BCA Inputs'!$AI$14:$AI$54,MATCH(I2142,'BCA Inputs'!$M$14:$M$54,0))*P2142+INDEX('BCA Inputs'!$AJ$14:$AJ$54,MATCH(I2142,'BCA Inputs'!$M$14:$M$54,0))*Q2142,IF($B$3="RG&amp;E",INDEX('BCA Inputs'!$BR$14:$BR$54,MATCH(I2142,'BCA Inputs'!$AW$14:$AW$54,0))*P2142+INDEX('BCA Inputs'!$BS$14:$BS$54,MATCH(I2142,'BCA Inputs'!$AW$14:$AW$54,0))*Q2142,"")),"")</f>
        <v/>
      </c>
      <c r="AD2142" s="181" t="str">
        <f>IFERROR(IF($B$3="NYSEG",INDEX('BCA Inputs'!$AD$14:$AD$54,MATCH(I2142,'BCA Inputs'!$M$14:$M$54,0))*P2142+INDEX('BCA Inputs'!$AE$14:$AE$54,MATCH(I2142,'BCA Inputs'!$M$14:$M$54,0))*O2142+INDEX('BCA Inputs'!$AF$14:$AF$54,MATCH(I2142,'BCA Inputs'!$M$14:$M$54,0))*Q2142+INDEX('BCA Inputs'!$AG$14:$AG$54,MATCH(I2142,'BCA Inputs'!$M$14:$M$54,0))*F2142+INDEX('BCA Inputs'!$AH$14:$AH$54,MATCH(I2142,'BCA Inputs'!$M$14:$M$54,0))*G2142,IF($B$3="RG&amp;E",INDEX('BCA Inputs'!$BM$14:$BM$54,MATCH(I2142,'BCA Inputs'!$AW$14:$AW$54,0))*P2142+INDEX('BCA Inputs'!$BN$14:$BN$54,MATCH(I2142,'BCA Inputs'!$AW$14:$AW$54,0))*O2142+INDEX('BCA Inputs'!$BO$14:$BO$54,MATCH(I2142,'BCA Inputs'!$AW$14:$AW$54,0))*Q2142+INDEX('BCA Inputs'!$BP$14:$BP$54,MATCH(I2142,'BCA Inputs'!$AW$14:$AW$54,0))*F2142+INDEX('BCA Inputs'!$BQ$14:$BQ$54,MATCH(I2142,'BCA Inputs'!$AW$14:$AW$54,0))*G2142,"")),"")</f>
        <v/>
      </c>
      <c r="AE2142" s="237" t="str">
        <f t="shared" si="336"/>
        <v/>
      </c>
      <c r="AF2142" s="198">
        <f t="shared" si="338"/>
        <v>0</v>
      </c>
      <c r="AG2142" s="239">
        <f t="shared" si="339"/>
        <v>0</v>
      </c>
    </row>
    <row r="2143" spans="1:33">
      <c r="A2143" s="228"/>
      <c r="B2143" s="176"/>
      <c r="C2143" s="229"/>
      <c r="D2143" s="230"/>
      <c r="E2143" s="230"/>
      <c r="F2143" s="230"/>
      <c r="G2143" s="230"/>
      <c r="H2143" s="231"/>
      <c r="I2143" s="231"/>
      <c r="J2143" s="232"/>
      <c r="K2143" s="232"/>
      <c r="L2143" s="232"/>
      <c r="M2143" s="181">
        <f t="shared" si="337"/>
        <v>0</v>
      </c>
      <c r="N2143" s="181">
        <f>IF(H2143="",0,H2143*I2143*'Avoided Water Savings Cost'!$C$16)</f>
        <v>0</v>
      </c>
      <c r="O2143" s="545">
        <f>IF(C2143="",0,IF($B$3="NYSEG",C2143/(1-'Avoided Electric Costs 2020'!$W$21),IF($B$3="RG&amp;E",C2143/(1-'Avoided Electric Costs 2020'!$X$21),"")))</f>
        <v>0</v>
      </c>
      <c r="P2143" s="546">
        <f>IF(D2143="",0,IF($B$3="NYSEG",D2143/(1-'Avoided Electric Costs 2020'!$W$21),IF($B$3="RG&amp;E",D2143/(1-'Avoided Electric Costs 2020'!$X$21),"")))</f>
        <v>0</v>
      </c>
      <c r="Q2143" s="546">
        <f>IF(E2143="",0,IF($B$3="NYSEG",E2143/(1-'Avoided Natural Gas Costs 2020'!$J$34),IF($B$3="RG&amp;E",E2143/(1-'Avoided Natural Gas Costs 2020'!$K$34),"")))</f>
        <v>0</v>
      </c>
      <c r="R2143" s="233" t="str">
        <f>IFERROR(IF(P2143*'BCA Inputs'!$C$1+Q2143*'BCA Inputs'!$C$2+F2143*'BCA Inputs'!$C$2+G2143*'BCA Inputs'!$C$2=0,"",P2143*'BCA Inputs'!$C$1+Q2143*'BCA Inputs'!$C$2+F2143*'BCA Inputs'!$C$2+G2143*'BCA Inputs'!$C$2),"")</f>
        <v/>
      </c>
      <c r="S2143" s="181" t="str">
        <f t="shared" si="330"/>
        <v/>
      </c>
      <c r="T2143" s="181" t="str">
        <f>IFERROR(IF($B$3="NYSEG",(INDEX('BCA Inputs'!$N$14:$N$54,MATCH(I2143,'BCA Inputs'!$M$14:$M$54,0))*P2143+INDEX('BCA Inputs'!$O$14:$O$54,MATCH(I2143,'BCA Inputs'!$M$14:$M$54,0))*O2143+INDEX('BCA Inputs'!P:P,MATCH(I2143,'BCA Inputs'!M:M,0))*Q2143+INDEX('BCA Inputs'!Q:Q,MATCH(I2143,'BCA Inputs'!M:M,0))*F2143+INDEX('BCA Inputs'!R:R,MATCH(I2143,'BCA Inputs'!M:M,0))*G2143)+L2143+N2143,IF($B$3="RG&amp;E",(INDEX('BCA Inputs'!$AX$14:$AX$54,MATCH(I2143,'BCA Inputs'!$AW$14:$AW$54,0))*P2143+INDEX('BCA Inputs'!$AY$14:$AY$54,MATCH(I2143,'BCA Inputs'!$AW$14:$AW$54,0))*O2143+INDEX('BCA Inputs'!$AZ$14:$AZ$54,MATCH(I2143,'BCA Inputs'!$AW$14:$AW$54,0))*Q2143+INDEX('BCA Inputs'!$BA$14:$BA$54,MATCH(I2143,'BCA Inputs'!$AW$14:$AW$54,0))*F2143+INDEX('BCA Inputs'!$BB$14:$BB$54,MATCH(I2143,'BCA Inputs'!$AW$14:$AW$54,0))*G2143)+L2143+N2143,"")),"")</f>
        <v/>
      </c>
      <c r="U2143" s="234" t="str">
        <f t="shared" si="331"/>
        <v/>
      </c>
      <c r="V2143" s="234" t="str">
        <f t="shared" si="332"/>
        <v/>
      </c>
      <c r="W2143" s="234" t="str">
        <f t="shared" si="333"/>
        <v/>
      </c>
      <c r="Y2143" s="235" t="str">
        <f t="shared" si="334"/>
        <v/>
      </c>
      <c r="Z2143" s="236" t="str">
        <f>IFERROR(IF($B$3="NYSEG",INDEX('BCA Inputs'!$X$14:$X$54,MATCH(I2143,'BCA Inputs'!$M$14:$M$54,0))*P2143+INDEX('BCA Inputs'!$Y$14:$Y$54,MATCH(I2143,'BCA Inputs'!$M$14:$M$54,0))*O2143+INDEX('BCA Inputs'!$Z$14:$Z$54,MATCH(I2143,'BCA Inputs'!$M$14:$M$54,0))*Q2143+INDEX('BCA Inputs'!$AA$14:$AA$54,MATCH(I2143,'BCA Inputs'!$M$14:$M$54,0))*F2143+INDEX('BCA Inputs'!$AB$14:$AB$54,MATCH(I2143,'BCA Inputs'!$M$14:$M$54,0))*G2143,IF($B$3="RG&amp;E",INDEX('BCA Inputs'!$BG$14:$BG$54,MATCH(I2143,'BCA Inputs'!$AW$14:$AW$54,0))*P2143+INDEX('BCA Inputs'!$BH$14:$BH$54,MATCH(I2143,'BCA Inputs'!$AW$14:$AW$54,0))*O2143+INDEX('BCA Inputs'!$BI$14:$BI$54,MATCH(I2143,'BCA Inputs'!$AW$14:$AW$54,0))*Q2143+INDEX('BCA Inputs'!$BJ$14:$BJ$54,MATCH(I2143,'BCA Inputs'!$AW$14:$AW$54,0))*F2143+INDEX('BCA Inputs'!$BK$14:$BK$54,MATCH(I2143,'BCA Inputs'!$AW$14:$AW$54,0))*G2143,"")),"")</f>
        <v/>
      </c>
      <c r="AA2143" s="237" t="str">
        <f t="shared" si="335"/>
        <v/>
      </c>
      <c r="AC2143" s="238" t="str">
        <f>IFERROR((K2143+R2143)+IF($B$3="NYSEG",INDEX('BCA Inputs'!$AI$14:$AI$54,MATCH(I2143,'BCA Inputs'!$M$14:$M$54,0))*P2143+INDEX('BCA Inputs'!$AJ$14:$AJ$54,MATCH(I2143,'BCA Inputs'!$M$14:$M$54,0))*Q2143,IF($B$3="RG&amp;E",INDEX('BCA Inputs'!$BR$14:$BR$54,MATCH(I2143,'BCA Inputs'!$AW$14:$AW$54,0))*P2143+INDEX('BCA Inputs'!$BS$14:$BS$54,MATCH(I2143,'BCA Inputs'!$AW$14:$AW$54,0))*Q2143,"")),"")</f>
        <v/>
      </c>
      <c r="AD2143" s="181" t="str">
        <f>IFERROR(IF($B$3="NYSEG",INDEX('BCA Inputs'!$AD$14:$AD$54,MATCH(I2143,'BCA Inputs'!$M$14:$M$54,0))*P2143+INDEX('BCA Inputs'!$AE$14:$AE$54,MATCH(I2143,'BCA Inputs'!$M$14:$M$54,0))*O2143+INDEX('BCA Inputs'!$AF$14:$AF$54,MATCH(I2143,'BCA Inputs'!$M$14:$M$54,0))*Q2143+INDEX('BCA Inputs'!$AG$14:$AG$54,MATCH(I2143,'BCA Inputs'!$M$14:$M$54,0))*F2143+INDEX('BCA Inputs'!$AH$14:$AH$54,MATCH(I2143,'BCA Inputs'!$M$14:$M$54,0))*G2143,IF($B$3="RG&amp;E",INDEX('BCA Inputs'!$BM$14:$BM$54,MATCH(I2143,'BCA Inputs'!$AW$14:$AW$54,0))*P2143+INDEX('BCA Inputs'!$BN$14:$BN$54,MATCH(I2143,'BCA Inputs'!$AW$14:$AW$54,0))*O2143+INDEX('BCA Inputs'!$BO$14:$BO$54,MATCH(I2143,'BCA Inputs'!$AW$14:$AW$54,0))*Q2143+INDEX('BCA Inputs'!$BP$14:$BP$54,MATCH(I2143,'BCA Inputs'!$AW$14:$AW$54,0))*F2143+INDEX('BCA Inputs'!$BQ$14:$BQ$54,MATCH(I2143,'BCA Inputs'!$AW$14:$AW$54,0))*G2143,"")),"")</f>
        <v/>
      </c>
      <c r="AE2143" s="237" t="str">
        <f t="shared" si="336"/>
        <v/>
      </c>
      <c r="AF2143" s="198">
        <f t="shared" si="338"/>
        <v>0</v>
      </c>
      <c r="AG2143" s="239">
        <f t="shared" si="339"/>
        <v>0</v>
      </c>
    </row>
    <row r="2144" spans="1:33">
      <c r="A2144" s="228"/>
      <c r="B2144" s="176"/>
      <c r="C2144" s="229"/>
      <c r="D2144" s="230"/>
      <c r="E2144" s="230"/>
      <c r="F2144" s="230"/>
      <c r="G2144" s="230"/>
      <c r="H2144" s="231"/>
      <c r="I2144" s="231"/>
      <c r="J2144" s="232"/>
      <c r="K2144" s="232"/>
      <c r="L2144" s="232"/>
      <c r="M2144" s="181">
        <f t="shared" si="337"/>
        <v>0</v>
      </c>
      <c r="N2144" s="181">
        <f>IF(H2144="",0,H2144*I2144*'Avoided Water Savings Cost'!$C$16)</f>
        <v>0</v>
      </c>
      <c r="O2144" s="545">
        <f>IF(C2144="",0,IF($B$3="NYSEG",C2144/(1-'Avoided Electric Costs 2020'!$W$21),IF($B$3="RG&amp;E",C2144/(1-'Avoided Electric Costs 2020'!$X$21),"")))</f>
        <v>0</v>
      </c>
      <c r="P2144" s="546">
        <f>IF(D2144="",0,IF($B$3="NYSEG",D2144/(1-'Avoided Electric Costs 2020'!$W$21),IF($B$3="RG&amp;E",D2144/(1-'Avoided Electric Costs 2020'!$X$21),"")))</f>
        <v>0</v>
      </c>
      <c r="Q2144" s="546">
        <f>IF(E2144="",0,IF($B$3="NYSEG",E2144/(1-'Avoided Natural Gas Costs 2020'!$J$34),IF($B$3="RG&amp;E",E2144/(1-'Avoided Natural Gas Costs 2020'!$K$34),"")))</f>
        <v>0</v>
      </c>
      <c r="R2144" s="233" t="str">
        <f>IFERROR(IF(P2144*'BCA Inputs'!$C$1+Q2144*'BCA Inputs'!$C$2+F2144*'BCA Inputs'!$C$2+G2144*'BCA Inputs'!$C$2=0,"",P2144*'BCA Inputs'!$C$1+Q2144*'BCA Inputs'!$C$2+F2144*'BCA Inputs'!$C$2+G2144*'BCA Inputs'!$C$2),"")</f>
        <v/>
      </c>
      <c r="S2144" s="181" t="str">
        <f t="shared" si="330"/>
        <v/>
      </c>
      <c r="T2144" s="181" t="str">
        <f>IFERROR(IF($B$3="NYSEG",(INDEX('BCA Inputs'!$N$14:$N$54,MATCH(I2144,'BCA Inputs'!$M$14:$M$54,0))*P2144+INDEX('BCA Inputs'!$O$14:$O$54,MATCH(I2144,'BCA Inputs'!$M$14:$M$54,0))*O2144+INDEX('BCA Inputs'!P:P,MATCH(I2144,'BCA Inputs'!M:M,0))*Q2144+INDEX('BCA Inputs'!Q:Q,MATCH(I2144,'BCA Inputs'!M:M,0))*F2144+INDEX('BCA Inputs'!R:R,MATCH(I2144,'BCA Inputs'!M:M,0))*G2144)+L2144+N2144,IF($B$3="RG&amp;E",(INDEX('BCA Inputs'!$AX$14:$AX$54,MATCH(I2144,'BCA Inputs'!$AW$14:$AW$54,0))*P2144+INDEX('BCA Inputs'!$AY$14:$AY$54,MATCH(I2144,'BCA Inputs'!$AW$14:$AW$54,0))*O2144+INDEX('BCA Inputs'!$AZ$14:$AZ$54,MATCH(I2144,'BCA Inputs'!$AW$14:$AW$54,0))*Q2144+INDEX('BCA Inputs'!$BA$14:$BA$54,MATCH(I2144,'BCA Inputs'!$AW$14:$AW$54,0))*F2144+INDEX('BCA Inputs'!$BB$14:$BB$54,MATCH(I2144,'BCA Inputs'!$AW$14:$AW$54,0))*G2144)+L2144+N2144,"")),"")</f>
        <v/>
      </c>
      <c r="U2144" s="234" t="str">
        <f t="shared" si="331"/>
        <v/>
      </c>
      <c r="V2144" s="234" t="str">
        <f t="shared" si="332"/>
        <v/>
      </c>
      <c r="W2144" s="234" t="str">
        <f t="shared" si="333"/>
        <v/>
      </c>
      <c r="Y2144" s="235" t="str">
        <f t="shared" si="334"/>
        <v/>
      </c>
      <c r="Z2144" s="236" t="str">
        <f>IFERROR(IF($B$3="NYSEG",INDEX('BCA Inputs'!$X$14:$X$54,MATCH(I2144,'BCA Inputs'!$M$14:$M$54,0))*P2144+INDEX('BCA Inputs'!$Y$14:$Y$54,MATCH(I2144,'BCA Inputs'!$M$14:$M$54,0))*O2144+INDEX('BCA Inputs'!$Z$14:$Z$54,MATCH(I2144,'BCA Inputs'!$M$14:$M$54,0))*Q2144+INDEX('BCA Inputs'!$AA$14:$AA$54,MATCH(I2144,'BCA Inputs'!$M$14:$M$54,0))*F2144+INDEX('BCA Inputs'!$AB$14:$AB$54,MATCH(I2144,'BCA Inputs'!$M$14:$M$54,0))*G2144,IF($B$3="RG&amp;E",INDEX('BCA Inputs'!$BG$14:$BG$54,MATCH(I2144,'BCA Inputs'!$AW$14:$AW$54,0))*P2144+INDEX('BCA Inputs'!$BH$14:$BH$54,MATCH(I2144,'BCA Inputs'!$AW$14:$AW$54,0))*O2144+INDEX('BCA Inputs'!$BI$14:$BI$54,MATCH(I2144,'BCA Inputs'!$AW$14:$AW$54,0))*Q2144+INDEX('BCA Inputs'!$BJ$14:$BJ$54,MATCH(I2144,'BCA Inputs'!$AW$14:$AW$54,0))*F2144+INDEX('BCA Inputs'!$BK$14:$BK$54,MATCH(I2144,'BCA Inputs'!$AW$14:$AW$54,0))*G2144,"")),"")</f>
        <v/>
      </c>
      <c r="AA2144" s="237" t="str">
        <f t="shared" si="335"/>
        <v/>
      </c>
      <c r="AC2144" s="238" t="str">
        <f>IFERROR((K2144+R2144)+IF($B$3="NYSEG",INDEX('BCA Inputs'!$AI$14:$AI$54,MATCH(I2144,'BCA Inputs'!$M$14:$M$54,0))*P2144+INDEX('BCA Inputs'!$AJ$14:$AJ$54,MATCH(I2144,'BCA Inputs'!$M$14:$M$54,0))*Q2144,IF($B$3="RG&amp;E",INDEX('BCA Inputs'!$BR$14:$BR$54,MATCH(I2144,'BCA Inputs'!$AW$14:$AW$54,0))*P2144+INDEX('BCA Inputs'!$BS$14:$BS$54,MATCH(I2144,'BCA Inputs'!$AW$14:$AW$54,0))*Q2144,"")),"")</f>
        <v/>
      </c>
      <c r="AD2144" s="181" t="str">
        <f>IFERROR(IF($B$3="NYSEG",INDEX('BCA Inputs'!$AD$14:$AD$54,MATCH(I2144,'BCA Inputs'!$M$14:$M$54,0))*P2144+INDEX('BCA Inputs'!$AE$14:$AE$54,MATCH(I2144,'BCA Inputs'!$M$14:$M$54,0))*O2144+INDEX('BCA Inputs'!$AF$14:$AF$54,MATCH(I2144,'BCA Inputs'!$M$14:$M$54,0))*Q2144+INDEX('BCA Inputs'!$AG$14:$AG$54,MATCH(I2144,'BCA Inputs'!$M$14:$M$54,0))*F2144+INDEX('BCA Inputs'!$AH$14:$AH$54,MATCH(I2144,'BCA Inputs'!$M$14:$M$54,0))*G2144,IF($B$3="RG&amp;E",INDEX('BCA Inputs'!$BM$14:$BM$54,MATCH(I2144,'BCA Inputs'!$AW$14:$AW$54,0))*P2144+INDEX('BCA Inputs'!$BN$14:$BN$54,MATCH(I2144,'BCA Inputs'!$AW$14:$AW$54,0))*O2144+INDEX('BCA Inputs'!$BO$14:$BO$54,MATCH(I2144,'BCA Inputs'!$AW$14:$AW$54,0))*Q2144+INDEX('BCA Inputs'!$BP$14:$BP$54,MATCH(I2144,'BCA Inputs'!$AW$14:$AW$54,0))*F2144+INDEX('BCA Inputs'!$BQ$14:$BQ$54,MATCH(I2144,'BCA Inputs'!$AW$14:$AW$54,0))*G2144,"")),"")</f>
        <v/>
      </c>
      <c r="AE2144" s="237" t="str">
        <f t="shared" si="336"/>
        <v/>
      </c>
      <c r="AF2144" s="198">
        <f t="shared" si="338"/>
        <v>0</v>
      </c>
      <c r="AG2144" s="239">
        <f t="shared" si="339"/>
        <v>0</v>
      </c>
    </row>
    <row r="2145" spans="1:33">
      <c r="A2145" s="228"/>
      <c r="B2145" s="176"/>
      <c r="C2145" s="229"/>
      <c r="D2145" s="230"/>
      <c r="E2145" s="230"/>
      <c r="F2145" s="230"/>
      <c r="G2145" s="230"/>
      <c r="H2145" s="231"/>
      <c r="I2145" s="231"/>
      <c r="J2145" s="232"/>
      <c r="K2145" s="232"/>
      <c r="L2145" s="232"/>
      <c r="M2145" s="181">
        <f t="shared" si="337"/>
        <v>0</v>
      </c>
      <c r="N2145" s="181">
        <f>IF(H2145="",0,H2145*I2145*'Avoided Water Savings Cost'!$C$16)</f>
        <v>0</v>
      </c>
      <c r="O2145" s="545">
        <f>IF(C2145="",0,IF($B$3="NYSEG",C2145/(1-'Avoided Electric Costs 2020'!$W$21),IF($B$3="RG&amp;E",C2145/(1-'Avoided Electric Costs 2020'!$X$21),"")))</f>
        <v>0</v>
      </c>
      <c r="P2145" s="546">
        <f>IF(D2145="",0,IF($B$3="NYSEG",D2145/(1-'Avoided Electric Costs 2020'!$W$21),IF($B$3="RG&amp;E",D2145/(1-'Avoided Electric Costs 2020'!$X$21),"")))</f>
        <v>0</v>
      </c>
      <c r="Q2145" s="546">
        <f>IF(E2145="",0,IF($B$3="NYSEG",E2145/(1-'Avoided Natural Gas Costs 2020'!$J$34),IF($B$3="RG&amp;E",E2145/(1-'Avoided Natural Gas Costs 2020'!$K$34),"")))</f>
        <v>0</v>
      </c>
      <c r="R2145" s="233" t="str">
        <f>IFERROR(IF(P2145*'BCA Inputs'!$C$1+Q2145*'BCA Inputs'!$C$2+F2145*'BCA Inputs'!$C$2+G2145*'BCA Inputs'!$C$2=0,"",P2145*'BCA Inputs'!$C$1+Q2145*'BCA Inputs'!$C$2+F2145*'BCA Inputs'!$C$2+G2145*'BCA Inputs'!$C$2),"")</f>
        <v/>
      </c>
      <c r="S2145" s="181" t="str">
        <f t="shared" si="330"/>
        <v/>
      </c>
      <c r="T2145" s="181" t="str">
        <f>IFERROR(IF($B$3="NYSEG",(INDEX('BCA Inputs'!$N$14:$N$54,MATCH(I2145,'BCA Inputs'!$M$14:$M$54,0))*P2145+INDEX('BCA Inputs'!$O$14:$O$54,MATCH(I2145,'BCA Inputs'!$M$14:$M$54,0))*O2145+INDEX('BCA Inputs'!P:P,MATCH(I2145,'BCA Inputs'!M:M,0))*Q2145+INDEX('BCA Inputs'!Q:Q,MATCH(I2145,'BCA Inputs'!M:M,0))*F2145+INDEX('BCA Inputs'!R:R,MATCH(I2145,'BCA Inputs'!M:M,0))*G2145)+L2145+N2145,IF($B$3="RG&amp;E",(INDEX('BCA Inputs'!$AX$14:$AX$54,MATCH(I2145,'BCA Inputs'!$AW$14:$AW$54,0))*P2145+INDEX('BCA Inputs'!$AY$14:$AY$54,MATCH(I2145,'BCA Inputs'!$AW$14:$AW$54,0))*O2145+INDEX('BCA Inputs'!$AZ$14:$AZ$54,MATCH(I2145,'BCA Inputs'!$AW$14:$AW$54,0))*Q2145+INDEX('BCA Inputs'!$BA$14:$BA$54,MATCH(I2145,'BCA Inputs'!$AW$14:$AW$54,0))*F2145+INDEX('BCA Inputs'!$BB$14:$BB$54,MATCH(I2145,'BCA Inputs'!$AW$14:$AW$54,0))*G2145)+L2145+N2145,"")),"")</f>
        <v/>
      </c>
      <c r="U2145" s="234" t="str">
        <f t="shared" si="331"/>
        <v/>
      </c>
      <c r="V2145" s="234" t="str">
        <f t="shared" si="332"/>
        <v/>
      </c>
      <c r="W2145" s="234" t="str">
        <f t="shared" si="333"/>
        <v/>
      </c>
      <c r="Y2145" s="235" t="str">
        <f t="shared" si="334"/>
        <v/>
      </c>
      <c r="Z2145" s="236" t="str">
        <f>IFERROR(IF($B$3="NYSEG",INDEX('BCA Inputs'!$X$14:$X$54,MATCH(I2145,'BCA Inputs'!$M$14:$M$54,0))*P2145+INDEX('BCA Inputs'!$Y$14:$Y$54,MATCH(I2145,'BCA Inputs'!$M$14:$M$54,0))*O2145+INDEX('BCA Inputs'!$Z$14:$Z$54,MATCH(I2145,'BCA Inputs'!$M$14:$M$54,0))*Q2145+INDEX('BCA Inputs'!$AA$14:$AA$54,MATCH(I2145,'BCA Inputs'!$M$14:$M$54,0))*F2145+INDEX('BCA Inputs'!$AB$14:$AB$54,MATCH(I2145,'BCA Inputs'!$M$14:$M$54,0))*G2145,IF($B$3="RG&amp;E",INDEX('BCA Inputs'!$BG$14:$BG$54,MATCH(I2145,'BCA Inputs'!$AW$14:$AW$54,0))*P2145+INDEX('BCA Inputs'!$BH$14:$BH$54,MATCH(I2145,'BCA Inputs'!$AW$14:$AW$54,0))*O2145+INDEX('BCA Inputs'!$BI$14:$BI$54,MATCH(I2145,'BCA Inputs'!$AW$14:$AW$54,0))*Q2145+INDEX('BCA Inputs'!$BJ$14:$BJ$54,MATCH(I2145,'BCA Inputs'!$AW$14:$AW$54,0))*F2145+INDEX('BCA Inputs'!$BK$14:$BK$54,MATCH(I2145,'BCA Inputs'!$AW$14:$AW$54,0))*G2145,"")),"")</f>
        <v/>
      </c>
      <c r="AA2145" s="237" t="str">
        <f t="shared" si="335"/>
        <v/>
      </c>
      <c r="AC2145" s="238" t="str">
        <f>IFERROR((K2145+R2145)+IF($B$3="NYSEG",INDEX('BCA Inputs'!$AI$14:$AI$54,MATCH(I2145,'BCA Inputs'!$M$14:$M$54,0))*P2145+INDEX('BCA Inputs'!$AJ$14:$AJ$54,MATCH(I2145,'BCA Inputs'!$M$14:$M$54,0))*Q2145,IF($B$3="RG&amp;E",INDEX('BCA Inputs'!$BR$14:$BR$54,MATCH(I2145,'BCA Inputs'!$AW$14:$AW$54,0))*P2145+INDEX('BCA Inputs'!$BS$14:$BS$54,MATCH(I2145,'BCA Inputs'!$AW$14:$AW$54,0))*Q2145,"")),"")</f>
        <v/>
      </c>
      <c r="AD2145" s="181" t="str">
        <f>IFERROR(IF($B$3="NYSEG",INDEX('BCA Inputs'!$AD$14:$AD$54,MATCH(I2145,'BCA Inputs'!$M$14:$M$54,0))*P2145+INDEX('BCA Inputs'!$AE$14:$AE$54,MATCH(I2145,'BCA Inputs'!$M$14:$M$54,0))*O2145+INDEX('BCA Inputs'!$AF$14:$AF$54,MATCH(I2145,'BCA Inputs'!$M$14:$M$54,0))*Q2145+INDEX('BCA Inputs'!$AG$14:$AG$54,MATCH(I2145,'BCA Inputs'!$M$14:$M$54,0))*F2145+INDEX('BCA Inputs'!$AH$14:$AH$54,MATCH(I2145,'BCA Inputs'!$M$14:$M$54,0))*G2145,IF($B$3="RG&amp;E",INDEX('BCA Inputs'!$BM$14:$BM$54,MATCH(I2145,'BCA Inputs'!$AW$14:$AW$54,0))*P2145+INDEX('BCA Inputs'!$BN$14:$BN$54,MATCH(I2145,'BCA Inputs'!$AW$14:$AW$54,0))*O2145+INDEX('BCA Inputs'!$BO$14:$BO$54,MATCH(I2145,'BCA Inputs'!$AW$14:$AW$54,0))*Q2145+INDEX('BCA Inputs'!$BP$14:$BP$54,MATCH(I2145,'BCA Inputs'!$AW$14:$AW$54,0))*F2145+INDEX('BCA Inputs'!$BQ$14:$BQ$54,MATCH(I2145,'BCA Inputs'!$AW$14:$AW$54,0))*G2145,"")),"")</f>
        <v/>
      </c>
      <c r="AE2145" s="237" t="str">
        <f t="shared" si="336"/>
        <v/>
      </c>
      <c r="AF2145" s="198">
        <f t="shared" si="338"/>
        <v>0</v>
      </c>
      <c r="AG2145" s="239">
        <f t="shared" si="339"/>
        <v>0</v>
      </c>
    </row>
    <row r="2146" spans="1:33">
      <c r="A2146" s="228"/>
      <c r="B2146" s="176"/>
      <c r="C2146" s="229"/>
      <c r="D2146" s="230"/>
      <c r="E2146" s="230"/>
      <c r="F2146" s="230"/>
      <c r="G2146" s="230"/>
      <c r="H2146" s="231"/>
      <c r="I2146" s="231"/>
      <c r="J2146" s="232"/>
      <c r="K2146" s="232"/>
      <c r="L2146" s="232"/>
      <c r="M2146" s="181">
        <f t="shared" si="337"/>
        <v>0</v>
      </c>
      <c r="N2146" s="181">
        <f>IF(H2146="",0,H2146*I2146*'Avoided Water Savings Cost'!$C$16)</f>
        <v>0</v>
      </c>
      <c r="O2146" s="545">
        <f>IF(C2146="",0,IF($B$3="NYSEG",C2146/(1-'Avoided Electric Costs 2020'!$W$21),IF($B$3="RG&amp;E",C2146/(1-'Avoided Electric Costs 2020'!$X$21),"")))</f>
        <v>0</v>
      </c>
      <c r="P2146" s="546">
        <f>IF(D2146="",0,IF($B$3="NYSEG",D2146/(1-'Avoided Electric Costs 2020'!$W$21),IF($B$3="RG&amp;E",D2146/(1-'Avoided Electric Costs 2020'!$X$21),"")))</f>
        <v>0</v>
      </c>
      <c r="Q2146" s="546">
        <f>IF(E2146="",0,IF($B$3="NYSEG",E2146/(1-'Avoided Natural Gas Costs 2020'!$J$34),IF($B$3="RG&amp;E",E2146/(1-'Avoided Natural Gas Costs 2020'!$K$34),"")))</f>
        <v>0</v>
      </c>
      <c r="R2146" s="233" t="str">
        <f>IFERROR(IF(P2146*'BCA Inputs'!$C$1+Q2146*'BCA Inputs'!$C$2+F2146*'BCA Inputs'!$C$2+G2146*'BCA Inputs'!$C$2=0,"",P2146*'BCA Inputs'!$C$1+Q2146*'BCA Inputs'!$C$2+F2146*'BCA Inputs'!$C$2+G2146*'BCA Inputs'!$C$2),"")</f>
        <v/>
      </c>
      <c r="S2146" s="181" t="str">
        <f t="shared" si="330"/>
        <v/>
      </c>
      <c r="T2146" s="181" t="str">
        <f>IFERROR(IF($B$3="NYSEG",(INDEX('BCA Inputs'!$N$14:$N$54,MATCH(I2146,'BCA Inputs'!$M$14:$M$54,0))*P2146+INDEX('BCA Inputs'!$O$14:$O$54,MATCH(I2146,'BCA Inputs'!$M$14:$M$54,0))*O2146+INDEX('BCA Inputs'!P:P,MATCH(I2146,'BCA Inputs'!M:M,0))*Q2146+INDEX('BCA Inputs'!Q:Q,MATCH(I2146,'BCA Inputs'!M:M,0))*F2146+INDEX('BCA Inputs'!R:R,MATCH(I2146,'BCA Inputs'!M:M,0))*G2146)+L2146+N2146,IF($B$3="RG&amp;E",(INDEX('BCA Inputs'!$AX$14:$AX$54,MATCH(I2146,'BCA Inputs'!$AW$14:$AW$54,0))*P2146+INDEX('BCA Inputs'!$AY$14:$AY$54,MATCH(I2146,'BCA Inputs'!$AW$14:$AW$54,0))*O2146+INDEX('BCA Inputs'!$AZ$14:$AZ$54,MATCH(I2146,'BCA Inputs'!$AW$14:$AW$54,0))*Q2146+INDEX('BCA Inputs'!$BA$14:$BA$54,MATCH(I2146,'BCA Inputs'!$AW$14:$AW$54,0))*F2146+INDEX('BCA Inputs'!$BB$14:$BB$54,MATCH(I2146,'BCA Inputs'!$AW$14:$AW$54,0))*G2146)+L2146+N2146,"")),"")</f>
        <v/>
      </c>
      <c r="U2146" s="234" t="str">
        <f t="shared" si="331"/>
        <v/>
      </c>
      <c r="V2146" s="234" t="str">
        <f t="shared" si="332"/>
        <v/>
      </c>
      <c r="W2146" s="234" t="str">
        <f t="shared" si="333"/>
        <v/>
      </c>
      <c r="Y2146" s="235" t="str">
        <f t="shared" si="334"/>
        <v/>
      </c>
      <c r="Z2146" s="236" t="str">
        <f>IFERROR(IF($B$3="NYSEG",INDEX('BCA Inputs'!$X$14:$X$54,MATCH(I2146,'BCA Inputs'!$M$14:$M$54,0))*P2146+INDEX('BCA Inputs'!$Y$14:$Y$54,MATCH(I2146,'BCA Inputs'!$M$14:$M$54,0))*O2146+INDEX('BCA Inputs'!$Z$14:$Z$54,MATCH(I2146,'BCA Inputs'!$M$14:$M$54,0))*Q2146+INDEX('BCA Inputs'!$AA$14:$AA$54,MATCH(I2146,'BCA Inputs'!$M$14:$M$54,0))*F2146+INDEX('BCA Inputs'!$AB$14:$AB$54,MATCH(I2146,'BCA Inputs'!$M$14:$M$54,0))*G2146,IF($B$3="RG&amp;E",INDEX('BCA Inputs'!$BG$14:$BG$54,MATCH(I2146,'BCA Inputs'!$AW$14:$AW$54,0))*P2146+INDEX('BCA Inputs'!$BH$14:$BH$54,MATCH(I2146,'BCA Inputs'!$AW$14:$AW$54,0))*O2146+INDEX('BCA Inputs'!$BI$14:$BI$54,MATCH(I2146,'BCA Inputs'!$AW$14:$AW$54,0))*Q2146+INDEX('BCA Inputs'!$BJ$14:$BJ$54,MATCH(I2146,'BCA Inputs'!$AW$14:$AW$54,0))*F2146+INDEX('BCA Inputs'!$BK$14:$BK$54,MATCH(I2146,'BCA Inputs'!$AW$14:$AW$54,0))*G2146,"")),"")</f>
        <v/>
      </c>
      <c r="AA2146" s="237" t="str">
        <f t="shared" si="335"/>
        <v/>
      </c>
      <c r="AC2146" s="238" t="str">
        <f>IFERROR((K2146+R2146)+IF($B$3="NYSEG",INDEX('BCA Inputs'!$AI$14:$AI$54,MATCH(I2146,'BCA Inputs'!$M$14:$M$54,0))*P2146+INDEX('BCA Inputs'!$AJ$14:$AJ$54,MATCH(I2146,'BCA Inputs'!$M$14:$M$54,0))*Q2146,IF($B$3="RG&amp;E",INDEX('BCA Inputs'!$BR$14:$BR$54,MATCH(I2146,'BCA Inputs'!$AW$14:$AW$54,0))*P2146+INDEX('BCA Inputs'!$BS$14:$BS$54,MATCH(I2146,'BCA Inputs'!$AW$14:$AW$54,0))*Q2146,"")),"")</f>
        <v/>
      </c>
      <c r="AD2146" s="181" t="str">
        <f>IFERROR(IF($B$3="NYSEG",INDEX('BCA Inputs'!$AD$14:$AD$54,MATCH(I2146,'BCA Inputs'!$M$14:$M$54,0))*P2146+INDEX('BCA Inputs'!$AE$14:$AE$54,MATCH(I2146,'BCA Inputs'!$M$14:$M$54,0))*O2146+INDEX('BCA Inputs'!$AF$14:$AF$54,MATCH(I2146,'BCA Inputs'!$M$14:$M$54,0))*Q2146+INDEX('BCA Inputs'!$AG$14:$AG$54,MATCH(I2146,'BCA Inputs'!$M$14:$M$54,0))*F2146+INDEX('BCA Inputs'!$AH$14:$AH$54,MATCH(I2146,'BCA Inputs'!$M$14:$M$54,0))*G2146,IF($B$3="RG&amp;E",INDEX('BCA Inputs'!$BM$14:$BM$54,MATCH(I2146,'BCA Inputs'!$AW$14:$AW$54,0))*P2146+INDEX('BCA Inputs'!$BN$14:$BN$54,MATCH(I2146,'BCA Inputs'!$AW$14:$AW$54,0))*O2146+INDEX('BCA Inputs'!$BO$14:$BO$54,MATCH(I2146,'BCA Inputs'!$AW$14:$AW$54,0))*Q2146+INDEX('BCA Inputs'!$BP$14:$BP$54,MATCH(I2146,'BCA Inputs'!$AW$14:$AW$54,0))*F2146+INDEX('BCA Inputs'!$BQ$14:$BQ$54,MATCH(I2146,'BCA Inputs'!$AW$14:$AW$54,0))*G2146,"")),"")</f>
        <v/>
      </c>
      <c r="AE2146" s="237" t="str">
        <f t="shared" si="336"/>
        <v/>
      </c>
      <c r="AF2146" s="198">
        <f t="shared" si="338"/>
        <v>0</v>
      </c>
      <c r="AG2146" s="239">
        <f t="shared" si="339"/>
        <v>0</v>
      </c>
    </row>
    <row r="2147" spans="1:33">
      <c r="A2147" s="228"/>
      <c r="B2147" s="176"/>
      <c r="C2147" s="229"/>
      <c r="D2147" s="230"/>
      <c r="E2147" s="230"/>
      <c r="F2147" s="230"/>
      <c r="G2147" s="230"/>
      <c r="H2147" s="231"/>
      <c r="I2147" s="231"/>
      <c r="J2147" s="232"/>
      <c r="K2147" s="232"/>
      <c r="L2147" s="232"/>
      <c r="M2147" s="181">
        <f t="shared" si="337"/>
        <v>0</v>
      </c>
      <c r="N2147" s="181">
        <f>IF(H2147="",0,H2147*I2147*'Avoided Water Savings Cost'!$C$16)</f>
        <v>0</v>
      </c>
      <c r="O2147" s="545">
        <f>IF(C2147="",0,IF($B$3="NYSEG",C2147/(1-'Avoided Electric Costs 2020'!$W$21),IF($B$3="RG&amp;E",C2147/(1-'Avoided Electric Costs 2020'!$X$21),"")))</f>
        <v>0</v>
      </c>
      <c r="P2147" s="546">
        <f>IF(D2147="",0,IF($B$3="NYSEG",D2147/(1-'Avoided Electric Costs 2020'!$W$21),IF($B$3="RG&amp;E",D2147/(1-'Avoided Electric Costs 2020'!$X$21),"")))</f>
        <v>0</v>
      </c>
      <c r="Q2147" s="546">
        <f>IF(E2147="",0,IF($B$3="NYSEG",E2147/(1-'Avoided Natural Gas Costs 2020'!$J$34),IF($B$3="RG&amp;E",E2147/(1-'Avoided Natural Gas Costs 2020'!$K$34),"")))</f>
        <v>0</v>
      </c>
      <c r="R2147" s="233" t="str">
        <f>IFERROR(IF(P2147*'BCA Inputs'!$C$1+Q2147*'BCA Inputs'!$C$2+F2147*'BCA Inputs'!$C$2+G2147*'BCA Inputs'!$C$2=0,"",P2147*'BCA Inputs'!$C$1+Q2147*'BCA Inputs'!$C$2+F2147*'BCA Inputs'!$C$2+G2147*'BCA Inputs'!$C$2),"")</f>
        <v/>
      </c>
      <c r="S2147" s="181" t="str">
        <f t="shared" si="330"/>
        <v/>
      </c>
      <c r="T2147" s="181" t="str">
        <f>IFERROR(IF($B$3="NYSEG",(INDEX('BCA Inputs'!$N$14:$N$54,MATCH(I2147,'BCA Inputs'!$M$14:$M$54,0))*P2147+INDEX('BCA Inputs'!$O$14:$O$54,MATCH(I2147,'BCA Inputs'!$M$14:$M$54,0))*O2147+INDEX('BCA Inputs'!P:P,MATCH(I2147,'BCA Inputs'!M:M,0))*Q2147+INDEX('BCA Inputs'!Q:Q,MATCH(I2147,'BCA Inputs'!M:M,0))*F2147+INDEX('BCA Inputs'!R:R,MATCH(I2147,'BCA Inputs'!M:M,0))*G2147)+L2147+N2147,IF($B$3="RG&amp;E",(INDEX('BCA Inputs'!$AX$14:$AX$54,MATCH(I2147,'BCA Inputs'!$AW$14:$AW$54,0))*P2147+INDEX('BCA Inputs'!$AY$14:$AY$54,MATCH(I2147,'BCA Inputs'!$AW$14:$AW$54,0))*O2147+INDEX('BCA Inputs'!$AZ$14:$AZ$54,MATCH(I2147,'BCA Inputs'!$AW$14:$AW$54,0))*Q2147+INDEX('BCA Inputs'!$BA$14:$BA$54,MATCH(I2147,'BCA Inputs'!$AW$14:$AW$54,0))*F2147+INDEX('BCA Inputs'!$BB$14:$BB$54,MATCH(I2147,'BCA Inputs'!$AW$14:$AW$54,0))*G2147)+L2147+N2147,"")),"")</f>
        <v/>
      </c>
      <c r="U2147" s="234" t="str">
        <f t="shared" si="331"/>
        <v/>
      </c>
      <c r="V2147" s="234" t="str">
        <f t="shared" si="332"/>
        <v/>
      </c>
      <c r="W2147" s="234" t="str">
        <f t="shared" si="333"/>
        <v/>
      </c>
      <c r="Y2147" s="235" t="str">
        <f t="shared" si="334"/>
        <v/>
      </c>
      <c r="Z2147" s="236" t="str">
        <f>IFERROR(IF($B$3="NYSEG",INDEX('BCA Inputs'!$X$14:$X$54,MATCH(I2147,'BCA Inputs'!$M$14:$M$54,0))*P2147+INDEX('BCA Inputs'!$Y$14:$Y$54,MATCH(I2147,'BCA Inputs'!$M$14:$M$54,0))*O2147+INDEX('BCA Inputs'!$Z$14:$Z$54,MATCH(I2147,'BCA Inputs'!$M$14:$M$54,0))*Q2147+INDEX('BCA Inputs'!$AA$14:$AA$54,MATCH(I2147,'BCA Inputs'!$M$14:$M$54,0))*F2147+INDEX('BCA Inputs'!$AB$14:$AB$54,MATCH(I2147,'BCA Inputs'!$M$14:$M$54,0))*G2147,IF($B$3="RG&amp;E",INDEX('BCA Inputs'!$BG$14:$BG$54,MATCH(I2147,'BCA Inputs'!$AW$14:$AW$54,0))*P2147+INDEX('BCA Inputs'!$BH$14:$BH$54,MATCH(I2147,'BCA Inputs'!$AW$14:$AW$54,0))*O2147+INDEX('BCA Inputs'!$BI$14:$BI$54,MATCH(I2147,'BCA Inputs'!$AW$14:$AW$54,0))*Q2147+INDEX('BCA Inputs'!$BJ$14:$BJ$54,MATCH(I2147,'BCA Inputs'!$AW$14:$AW$54,0))*F2147+INDEX('BCA Inputs'!$BK$14:$BK$54,MATCH(I2147,'BCA Inputs'!$AW$14:$AW$54,0))*G2147,"")),"")</f>
        <v/>
      </c>
      <c r="AA2147" s="237" t="str">
        <f t="shared" si="335"/>
        <v/>
      </c>
      <c r="AC2147" s="238" t="str">
        <f>IFERROR((K2147+R2147)+IF($B$3="NYSEG",INDEX('BCA Inputs'!$AI$14:$AI$54,MATCH(I2147,'BCA Inputs'!$M$14:$M$54,0))*P2147+INDEX('BCA Inputs'!$AJ$14:$AJ$54,MATCH(I2147,'BCA Inputs'!$M$14:$M$54,0))*Q2147,IF($B$3="RG&amp;E",INDEX('BCA Inputs'!$BR$14:$BR$54,MATCH(I2147,'BCA Inputs'!$AW$14:$AW$54,0))*P2147+INDEX('BCA Inputs'!$BS$14:$BS$54,MATCH(I2147,'BCA Inputs'!$AW$14:$AW$54,0))*Q2147,"")),"")</f>
        <v/>
      </c>
      <c r="AD2147" s="181" t="str">
        <f>IFERROR(IF($B$3="NYSEG",INDEX('BCA Inputs'!$AD$14:$AD$54,MATCH(I2147,'BCA Inputs'!$M$14:$M$54,0))*P2147+INDEX('BCA Inputs'!$AE$14:$AE$54,MATCH(I2147,'BCA Inputs'!$M$14:$M$54,0))*O2147+INDEX('BCA Inputs'!$AF$14:$AF$54,MATCH(I2147,'BCA Inputs'!$M$14:$M$54,0))*Q2147+INDEX('BCA Inputs'!$AG$14:$AG$54,MATCH(I2147,'BCA Inputs'!$M$14:$M$54,0))*F2147+INDEX('BCA Inputs'!$AH$14:$AH$54,MATCH(I2147,'BCA Inputs'!$M$14:$M$54,0))*G2147,IF($B$3="RG&amp;E",INDEX('BCA Inputs'!$BM$14:$BM$54,MATCH(I2147,'BCA Inputs'!$AW$14:$AW$54,0))*P2147+INDEX('BCA Inputs'!$BN$14:$BN$54,MATCH(I2147,'BCA Inputs'!$AW$14:$AW$54,0))*O2147+INDEX('BCA Inputs'!$BO$14:$BO$54,MATCH(I2147,'BCA Inputs'!$AW$14:$AW$54,0))*Q2147+INDEX('BCA Inputs'!$BP$14:$BP$54,MATCH(I2147,'BCA Inputs'!$AW$14:$AW$54,0))*F2147+INDEX('BCA Inputs'!$BQ$14:$BQ$54,MATCH(I2147,'BCA Inputs'!$AW$14:$AW$54,0))*G2147,"")),"")</f>
        <v/>
      </c>
      <c r="AE2147" s="237" t="str">
        <f t="shared" si="336"/>
        <v/>
      </c>
      <c r="AF2147" s="198">
        <f t="shared" si="338"/>
        <v>0</v>
      </c>
      <c r="AG2147" s="239">
        <f t="shared" si="339"/>
        <v>0</v>
      </c>
    </row>
    <row r="2148" spans="1:33">
      <c r="A2148" s="228"/>
      <c r="B2148" s="176"/>
      <c r="C2148" s="229"/>
      <c r="D2148" s="230"/>
      <c r="E2148" s="230"/>
      <c r="F2148" s="230"/>
      <c r="G2148" s="230"/>
      <c r="H2148" s="231"/>
      <c r="I2148" s="231"/>
      <c r="J2148" s="232"/>
      <c r="K2148" s="232"/>
      <c r="L2148" s="232"/>
      <c r="M2148" s="181">
        <f t="shared" si="337"/>
        <v>0</v>
      </c>
      <c r="N2148" s="181">
        <f>IF(H2148="",0,H2148*I2148*'Avoided Water Savings Cost'!$C$16)</f>
        <v>0</v>
      </c>
      <c r="O2148" s="545">
        <f>IF(C2148="",0,IF($B$3="NYSEG",C2148/(1-'Avoided Electric Costs 2020'!$W$21),IF($B$3="RG&amp;E",C2148/(1-'Avoided Electric Costs 2020'!$X$21),"")))</f>
        <v>0</v>
      </c>
      <c r="P2148" s="546">
        <f>IF(D2148="",0,IF($B$3="NYSEG",D2148/(1-'Avoided Electric Costs 2020'!$W$21),IF($B$3="RG&amp;E",D2148/(1-'Avoided Electric Costs 2020'!$X$21),"")))</f>
        <v>0</v>
      </c>
      <c r="Q2148" s="546">
        <f>IF(E2148="",0,IF($B$3="NYSEG",E2148/(1-'Avoided Natural Gas Costs 2020'!$J$34),IF($B$3="RG&amp;E",E2148/(1-'Avoided Natural Gas Costs 2020'!$K$34),"")))</f>
        <v>0</v>
      </c>
      <c r="R2148" s="233" t="str">
        <f>IFERROR(IF(P2148*'BCA Inputs'!$C$1+Q2148*'BCA Inputs'!$C$2+F2148*'BCA Inputs'!$C$2+G2148*'BCA Inputs'!$C$2=0,"",P2148*'BCA Inputs'!$C$1+Q2148*'BCA Inputs'!$C$2+F2148*'BCA Inputs'!$C$2+G2148*'BCA Inputs'!$C$2),"")</f>
        <v/>
      </c>
      <c r="S2148" s="181" t="str">
        <f t="shared" si="330"/>
        <v/>
      </c>
      <c r="T2148" s="181" t="str">
        <f>IFERROR(IF($B$3="NYSEG",(INDEX('BCA Inputs'!$N$14:$N$54,MATCH(I2148,'BCA Inputs'!$M$14:$M$54,0))*P2148+INDEX('BCA Inputs'!$O$14:$O$54,MATCH(I2148,'BCA Inputs'!$M$14:$M$54,0))*O2148+INDEX('BCA Inputs'!P:P,MATCH(I2148,'BCA Inputs'!M:M,0))*Q2148+INDEX('BCA Inputs'!Q:Q,MATCH(I2148,'BCA Inputs'!M:M,0))*F2148+INDEX('BCA Inputs'!R:R,MATCH(I2148,'BCA Inputs'!M:M,0))*G2148)+L2148+N2148,IF($B$3="RG&amp;E",(INDEX('BCA Inputs'!$AX$14:$AX$54,MATCH(I2148,'BCA Inputs'!$AW$14:$AW$54,0))*P2148+INDEX('BCA Inputs'!$AY$14:$AY$54,MATCH(I2148,'BCA Inputs'!$AW$14:$AW$54,0))*O2148+INDEX('BCA Inputs'!$AZ$14:$AZ$54,MATCH(I2148,'BCA Inputs'!$AW$14:$AW$54,0))*Q2148+INDEX('BCA Inputs'!$BA$14:$BA$54,MATCH(I2148,'BCA Inputs'!$AW$14:$AW$54,0))*F2148+INDEX('BCA Inputs'!$BB$14:$BB$54,MATCH(I2148,'BCA Inputs'!$AW$14:$AW$54,0))*G2148)+L2148+N2148,"")),"")</f>
        <v/>
      </c>
      <c r="U2148" s="234" t="str">
        <f t="shared" si="331"/>
        <v/>
      </c>
      <c r="V2148" s="234" t="str">
        <f t="shared" si="332"/>
        <v/>
      </c>
      <c r="W2148" s="234" t="str">
        <f t="shared" si="333"/>
        <v/>
      </c>
      <c r="Y2148" s="235" t="str">
        <f t="shared" si="334"/>
        <v/>
      </c>
      <c r="Z2148" s="236" t="str">
        <f>IFERROR(IF($B$3="NYSEG",INDEX('BCA Inputs'!$X$14:$X$54,MATCH(I2148,'BCA Inputs'!$M$14:$M$54,0))*P2148+INDEX('BCA Inputs'!$Y$14:$Y$54,MATCH(I2148,'BCA Inputs'!$M$14:$M$54,0))*O2148+INDEX('BCA Inputs'!$Z$14:$Z$54,MATCH(I2148,'BCA Inputs'!$M$14:$M$54,0))*Q2148+INDEX('BCA Inputs'!$AA$14:$AA$54,MATCH(I2148,'BCA Inputs'!$M$14:$M$54,0))*F2148+INDEX('BCA Inputs'!$AB$14:$AB$54,MATCH(I2148,'BCA Inputs'!$M$14:$M$54,0))*G2148,IF($B$3="RG&amp;E",INDEX('BCA Inputs'!$BG$14:$BG$54,MATCH(I2148,'BCA Inputs'!$AW$14:$AW$54,0))*P2148+INDEX('BCA Inputs'!$BH$14:$BH$54,MATCH(I2148,'BCA Inputs'!$AW$14:$AW$54,0))*O2148+INDEX('BCA Inputs'!$BI$14:$BI$54,MATCH(I2148,'BCA Inputs'!$AW$14:$AW$54,0))*Q2148+INDEX('BCA Inputs'!$BJ$14:$BJ$54,MATCH(I2148,'BCA Inputs'!$AW$14:$AW$54,0))*F2148+INDEX('BCA Inputs'!$BK$14:$BK$54,MATCH(I2148,'BCA Inputs'!$AW$14:$AW$54,0))*G2148,"")),"")</f>
        <v/>
      </c>
      <c r="AA2148" s="237" t="str">
        <f t="shared" si="335"/>
        <v/>
      </c>
      <c r="AC2148" s="238" t="str">
        <f>IFERROR((K2148+R2148)+IF($B$3="NYSEG",INDEX('BCA Inputs'!$AI$14:$AI$54,MATCH(I2148,'BCA Inputs'!$M$14:$M$54,0))*P2148+INDEX('BCA Inputs'!$AJ$14:$AJ$54,MATCH(I2148,'BCA Inputs'!$M$14:$M$54,0))*Q2148,IF($B$3="RG&amp;E",INDEX('BCA Inputs'!$BR$14:$BR$54,MATCH(I2148,'BCA Inputs'!$AW$14:$AW$54,0))*P2148+INDEX('BCA Inputs'!$BS$14:$BS$54,MATCH(I2148,'BCA Inputs'!$AW$14:$AW$54,0))*Q2148,"")),"")</f>
        <v/>
      </c>
      <c r="AD2148" s="181" t="str">
        <f>IFERROR(IF($B$3="NYSEG",INDEX('BCA Inputs'!$AD$14:$AD$54,MATCH(I2148,'BCA Inputs'!$M$14:$M$54,0))*P2148+INDEX('BCA Inputs'!$AE$14:$AE$54,MATCH(I2148,'BCA Inputs'!$M$14:$M$54,0))*O2148+INDEX('BCA Inputs'!$AF$14:$AF$54,MATCH(I2148,'BCA Inputs'!$M$14:$M$54,0))*Q2148+INDEX('BCA Inputs'!$AG$14:$AG$54,MATCH(I2148,'BCA Inputs'!$M$14:$M$54,0))*F2148+INDEX('BCA Inputs'!$AH$14:$AH$54,MATCH(I2148,'BCA Inputs'!$M$14:$M$54,0))*G2148,IF($B$3="RG&amp;E",INDEX('BCA Inputs'!$BM$14:$BM$54,MATCH(I2148,'BCA Inputs'!$AW$14:$AW$54,0))*P2148+INDEX('BCA Inputs'!$BN$14:$BN$54,MATCH(I2148,'BCA Inputs'!$AW$14:$AW$54,0))*O2148+INDEX('BCA Inputs'!$BO$14:$BO$54,MATCH(I2148,'BCA Inputs'!$AW$14:$AW$54,0))*Q2148+INDEX('BCA Inputs'!$BP$14:$BP$54,MATCH(I2148,'BCA Inputs'!$AW$14:$AW$54,0))*F2148+INDEX('BCA Inputs'!$BQ$14:$BQ$54,MATCH(I2148,'BCA Inputs'!$AW$14:$AW$54,0))*G2148,"")),"")</f>
        <v/>
      </c>
      <c r="AE2148" s="237" t="str">
        <f t="shared" si="336"/>
        <v/>
      </c>
      <c r="AF2148" s="198">
        <f t="shared" si="338"/>
        <v>0</v>
      </c>
      <c r="AG2148" s="239">
        <f t="shared" si="339"/>
        <v>0</v>
      </c>
    </row>
    <row r="2149" spans="1:33">
      <c r="A2149" s="228"/>
      <c r="B2149" s="176"/>
      <c r="C2149" s="229"/>
      <c r="D2149" s="230"/>
      <c r="E2149" s="230"/>
      <c r="F2149" s="230"/>
      <c r="G2149" s="230"/>
      <c r="H2149" s="231"/>
      <c r="I2149" s="231"/>
      <c r="J2149" s="232"/>
      <c r="K2149" s="232"/>
      <c r="L2149" s="232"/>
      <c r="M2149" s="181">
        <f t="shared" si="337"/>
        <v>0</v>
      </c>
      <c r="N2149" s="181">
        <f>IF(H2149="",0,H2149*I2149*'Avoided Water Savings Cost'!$C$16)</f>
        <v>0</v>
      </c>
      <c r="O2149" s="545">
        <f>IF(C2149="",0,IF($B$3="NYSEG",C2149/(1-'Avoided Electric Costs 2020'!$W$21),IF($B$3="RG&amp;E",C2149/(1-'Avoided Electric Costs 2020'!$X$21),"")))</f>
        <v>0</v>
      </c>
      <c r="P2149" s="546">
        <f>IF(D2149="",0,IF($B$3="NYSEG",D2149/(1-'Avoided Electric Costs 2020'!$W$21),IF($B$3="RG&amp;E",D2149/(1-'Avoided Electric Costs 2020'!$X$21),"")))</f>
        <v>0</v>
      </c>
      <c r="Q2149" s="546">
        <f>IF(E2149="",0,IF($B$3="NYSEG",E2149/(1-'Avoided Natural Gas Costs 2020'!$J$34),IF($B$3="RG&amp;E",E2149/(1-'Avoided Natural Gas Costs 2020'!$K$34),"")))</f>
        <v>0</v>
      </c>
      <c r="R2149" s="233" t="str">
        <f>IFERROR(IF(P2149*'BCA Inputs'!$C$1+Q2149*'BCA Inputs'!$C$2+F2149*'BCA Inputs'!$C$2+G2149*'BCA Inputs'!$C$2=0,"",P2149*'BCA Inputs'!$C$1+Q2149*'BCA Inputs'!$C$2+F2149*'BCA Inputs'!$C$2+G2149*'BCA Inputs'!$C$2),"")</f>
        <v/>
      </c>
      <c r="S2149" s="181" t="str">
        <f t="shared" si="330"/>
        <v/>
      </c>
      <c r="T2149" s="181" t="str">
        <f>IFERROR(IF($B$3="NYSEG",(INDEX('BCA Inputs'!$N$14:$N$54,MATCH(I2149,'BCA Inputs'!$M$14:$M$54,0))*P2149+INDEX('BCA Inputs'!$O$14:$O$54,MATCH(I2149,'BCA Inputs'!$M$14:$M$54,0))*O2149+INDEX('BCA Inputs'!P:P,MATCH(I2149,'BCA Inputs'!M:M,0))*Q2149+INDEX('BCA Inputs'!Q:Q,MATCH(I2149,'BCA Inputs'!M:M,0))*F2149+INDEX('BCA Inputs'!R:R,MATCH(I2149,'BCA Inputs'!M:M,0))*G2149)+L2149+N2149,IF($B$3="RG&amp;E",(INDEX('BCA Inputs'!$AX$14:$AX$54,MATCH(I2149,'BCA Inputs'!$AW$14:$AW$54,0))*P2149+INDEX('BCA Inputs'!$AY$14:$AY$54,MATCH(I2149,'BCA Inputs'!$AW$14:$AW$54,0))*O2149+INDEX('BCA Inputs'!$AZ$14:$AZ$54,MATCH(I2149,'BCA Inputs'!$AW$14:$AW$54,0))*Q2149+INDEX('BCA Inputs'!$BA$14:$BA$54,MATCH(I2149,'BCA Inputs'!$AW$14:$AW$54,0))*F2149+INDEX('BCA Inputs'!$BB$14:$BB$54,MATCH(I2149,'BCA Inputs'!$AW$14:$AW$54,0))*G2149)+L2149+N2149,"")),"")</f>
        <v/>
      </c>
      <c r="U2149" s="234" t="str">
        <f t="shared" si="331"/>
        <v/>
      </c>
      <c r="V2149" s="234" t="str">
        <f t="shared" si="332"/>
        <v/>
      </c>
      <c r="W2149" s="234" t="str">
        <f t="shared" si="333"/>
        <v/>
      </c>
      <c r="Y2149" s="235" t="str">
        <f t="shared" si="334"/>
        <v/>
      </c>
      <c r="Z2149" s="236" t="str">
        <f>IFERROR(IF($B$3="NYSEG",INDEX('BCA Inputs'!$X$14:$X$54,MATCH(I2149,'BCA Inputs'!$M$14:$M$54,0))*P2149+INDEX('BCA Inputs'!$Y$14:$Y$54,MATCH(I2149,'BCA Inputs'!$M$14:$M$54,0))*O2149+INDEX('BCA Inputs'!$Z$14:$Z$54,MATCH(I2149,'BCA Inputs'!$M$14:$M$54,0))*Q2149+INDEX('BCA Inputs'!$AA$14:$AA$54,MATCH(I2149,'BCA Inputs'!$M$14:$M$54,0))*F2149+INDEX('BCA Inputs'!$AB$14:$AB$54,MATCH(I2149,'BCA Inputs'!$M$14:$M$54,0))*G2149,IF($B$3="RG&amp;E",INDEX('BCA Inputs'!$BG$14:$BG$54,MATCH(I2149,'BCA Inputs'!$AW$14:$AW$54,0))*P2149+INDEX('BCA Inputs'!$BH$14:$BH$54,MATCH(I2149,'BCA Inputs'!$AW$14:$AW$54,0))*O2149+INDEX('BCA Inputs'!$BI$14:$BI$54,MATCH(I2149,'BCA Inputs'!$AW$14:$AW$54,0))*Q2149+INDEX('BCA Inputs'!$BJ$14:$BJ$54,MATCH(I2149,'BCA Inputs'!$AW$14:$AW$54,0))*F2149+INDEX('BCA Inputs'!$BK$14:$BK$54,MATCH(I2149,'BCA Inputs'!$AW$14:$AW$54,0))*G2149,"")),"")</f>
        <v/>
      </c>
      <c r="AA2149" s="237" t="str">
        <f t="shared" si="335"/>
        <v/>
      </c>
      <c r="AC2149" s="238" t="str">
        <f>IFERROR((K2149+R2149)+IF($B$3="NYSEG",INDEX('BCA Inputs'!$AI$14:$AI$54,MATCH(I2149,'BCA Inputs'!$M$14:$M$54,0))*P2149+INDEX('BCA Inputs'!$AJ$14:$AJ$54,MATCH(I2149,'BCA Inputs'!$M$14:$M$54,0))*Q2149,IF($B$3="RG&amp;E",INDEX('BCA Inputs'!$BR$14:$BR$54,MATCH(I2149,'BCA Inputs'!$AW$14:$AW$54,0))*P2149+INDEX('BCA Inputs'!$BS$14:$BS$54,MATCH(I2149,'BCA Inputs'!$AW$14:$AW$54,0))*Q2149,"")),"")</f>
        <v/>
      </c>
      <c r="AD2149" s="181" t="str">
        <f>IFERROR(IF($B$3="NYSEG",INDEX('BCA Inputs'!$AD$14:$AD$54,MATCH(I2149,'BCA Inputs'!$M$14:$M$54,0))*P2149+INDEX('BCA Inputs'!$AE$14:$AE$54,MATCH(I2149,'BCA Inputs'!$M$14:$M$54,0))*O2149+INDEX('BCA Inputs'!$AF$14:$AF$54,MATCH(I2149,'BCA Inputs'!$M$14:$M$54,0))*Q2149+INDEX('BCA Inputs'!$AG$14:$AG$54,MATCH(I2149,'BCA Inputs'!$M$14:$M$54,0))*F2149+INDEX('BCA Inputs'!$AH$14:$AH$54,MATCH(I2149,'BCA Inputs'!$M$14:$M$54,0))*G2149,IF($B$3="RG&amp;E",INDEX('BCA Inputs'!$BM$14:$BM$54,MATCH(I2149,'BCA Inputs'!$AW$14:$AW$54,0))*P2149+INDEX('BCA Inputs'!$BN$14:$BN$54,MATCH(I2149,'BCA Inputs'!$AW$14:$AW$54,0))*O2149+INDEX('BCA Inputs'!$BO$14:$BO$54,MATCH(I2149,'BCA Inputs'!$AW$14:$AW$54,0))*Q2149+INDEX('BCA Inputs'!$BP$14:$BP$54,MATCH(I2149,'BCA Inputs'!$AW$14:$AW$54,0))*F2149+INDEX('BCA Inputs'!$BQ$14:$BQ$54,MATCH(I2149,'BCA Inputs'!$AW$14:$AW$54,0))*G2149,"")),"")</f>
        <v/>
      </c>
      <c r="AE2149" s="237" t="str">
        <f t="shared" si="336"/>
        <v/>
      </c>
      <c r="AF2149" s="198">
        <f t="shared" si="338"/>
        <v>0</v>
      </c>
      <c r="AG2149" s="239">
        <f t="shared" si="339"/>
        <v>0</v>
      </c>
    </row>
    <row r="2150" spans="1:33">
      <c r="A2150" s="228"/>
      <c r="B2150" s="176"/>
      <c r="C2150" s="229"/>
      <c r="D2150" s="230"/>
      <c r="E2150" s="230"/>
      <c r="F2150" s="230"/>
      <c r="G2150" s="230"/>
      <c r="H2150" s="231"/>
      <c r="I2150" s="231"/>
      <c r="J2150" s="232"/>
      <c r="K2150" s="232"/>
      <c r="L2150" s="232"/>
      <c r="M2150" s="181">
        <f t="shared" si="337"/>
        <v>0</v>
      </c>
      <c r="N2150" s="181">
        <f>IF(H2150="",0,H2150*I2150*'Avoided Water Savings Cost'!$C$16)</f>
        <v>0</v>
      </c>
      <c r="O2150" s="545">
        <f>IF(C2150="",0,IF($B$3="NYSEG",C2150/(1-'Avoided Electric Costs 2020'!$W$21),IF($B$3="RG&amp;E",C2150/(1-'Avoided Electric Costs 2020'!$X$21),"")))</f>
        <v>0</v>
      </c>
      <c r="P2150" s="546">
        <f>IF(D2150="",0,IF($B$3="NYSEG",D2150/(1-'Avoided Electric Costs 2020'!$W$21),IF($B$3="RG&amp;E",D2150/(1-'Avoided Electric Costs 2020'!$X$21),"")))</f>
        <v>0</v>
      </c>
      <c r="Q2150" s="546">
        <f>IF(E2150="",0,IF($B$3="NYSEG",E2150/(1-'Avoided Natural Gas Costs 2020'!$J$34),IF($B$3="RG&amp;E",E2150/(1-'Avoided Natural Gas Costs 2020'!$K$34),"")))</f>
        <v>0</v>
      </c>
      <c r="R2150" s="233" t="str">
        <f>IFERROR(IF(P2150*'BCA Inputs'!$C$1+Q2150*'BCA Inputs'!$C$2+F2150*'BCA Inputs'!$C$2+G2150*'BCA Inputs'!$C$2=0,"",P2150*'BCA Inputs'!$C$1+Q2150*'BCA Inputs'!$C$2+F2150*'BCA Inputs'!$C$2+G2150*'BCA Inputs'!$C$2),"")</f>
        <v/>
      </c>
      <c r="S2150" s="181" t="str">
        <f t="shared" si="330"/>
        <v/>
      </c>
      <c r="T2150" s="181" t="str">
        <f>IFERROR(IF($B$3="NYSEG",(INDEX('BCA Inputs'!$N$14:$N$54,MATCH(I2150,'BCA Inputs'!$M$14:$M$54,0))*P2150+INDEX('BCA Inputs'!$O$14:$O$54,MATCH(I2150,'BCA Inputs'!$M$14:$M$54,0))*O2150+INDEX('BCA Inputs'!P:P,MATCH(I2150,'BCA Inputs'!M:M,0))*Q2150+INDEX('BCA Inputs'!Q:Q,MATCH(I2150,'BCA Inputs'!M:M,0))*F2150+INDEX('BCA Inputs'!R:R,MATCH(I2150,'BCA Inputs'!M:M,0))*G2150)+L2150+N2150,IF($B$3="RG&amp;E",(INDEX('BCA Inputs'!$AX$14:$AX$54,MATCH(I2150,'BCA Inputs'!$AW$14:$AW$54,0))*P2150+INDEX('BCA Inputs'!$AY$14:$AY$54,MATCH(I2150,'BCA Inputs'!$AW$14:$AW$54,0))*O2150+INDEX('BCA Inputs'!$AZ$14:$AZ$54,MATCH(I2150,'BCA Inputs'!$AW$14:$AW$54,0))*Q2150+INDEX('BCA Inputs'!$BA$14:$BA$54,MATCH(I2150,'BCA Inputs'!$AW$14:$AW$54,0))*F2150+INDEX('BCA Inputs'!$BB$14:$BB$54,MATCH(I2150,'BCA Inputs'!$AW$14:$AW$54,0))*G2150)+L2150+N2150,"")),"")</f>
        <v/>
      </c>
      <c r="U2150" s="234" t="str">
        <f t="shared" si="331"/>
        <v/>
      </c>
      <c r="V2150" s="234" t="str">
        <f t="shared" si="332"/>
        <v/>
      </c>
      <c r="W2150" s="234" t="str">
        <f t="shared" si="333"/>
        <v/>
      </c>
      <c r="Y2150" s="235" t="str">
        <f t="shared" si="334"/>
        <v/>
      </c>
      <c r="Z2150" s="236" t="str">
        <f>IFERROR(IF($B$3="NYSEG",INDEX('BCA Inputs'!$X$14:$X$54,MATCH(I2150,'BCA Inputs'!$M$14:$M$54,0))*P2150+INDEX('BCA Inputs'!$Y$14:$Y$54,MATCH(I2150,'BCA Inputs'!$M$14:$M$54,0))*O2150+INDEX('BCA Inputs'!$Z$14:$Z$54,MATCH(I2150,'BCA Inputs'!$M$14:$M$54,0))*Q2150+INDEX('BCA Inputs'!$AA$14:$AA$54,MATCH(I2150,'BCA Inputs'!$M$14:$M$54,0))*F2150+INDEX('BCA Inputs'!$AB$14:$AB$54,MATCH(I2150,'BCA Inputs'!$M$14:$M$54,0))*G2150,IF($B$3="RG&amp;E",INDEX('BCA Inputs'!$BG$14:$BG$54,MATCH(I2150,'BCA Inputs'!$AW$14:$AW$54,0))*P2150+INDEX('BCA Inputs'!$BH$14:$BH$54,MATCH(I2150,'BCA Inputs'!$AW$14:$AW$54,0))*O2150+INDEX('BCA Inputs'!$BI$14:$BI$54,MATCH(I2150,'BCA Inputs'!$AW$14:$AW$54,0))*Q2150+INDEX('BCA Inputs'!$BJ$14:$BJ$54,MATCH(I2150,'BCA Inputs'!$AW$14:$AW$54,0))*F2150+INDEX('BCA Inputs'!$BK$14:$BK$54,MATCH(I2150,'BCA Inputs'!$AW$14:$AW$54,0))*G2150,"")),"")</f>
        <v/>
      </c>
      <c r="AA2150" s="237" t="str">
        <f t="shared" si="335"/>
        <v/>
      </c>
      <c r="AC2150" s="238" t="str">
        <f>IFERROR((K2150+R2150)+IF($B$3="NYSEG",INDEX('BCA Inputs'!$AI$14:$AI$54,MATCH(I2150,'BCA Inputs'!$M$14:$M$54,0))*P2150+INDEX('BCA Inputs'!$AJ$14:$AJ$54,MATCH(I2150,'BCA Inputs'!$M$14:$M$54,0))*Q2150,IF($B$3="RG&amp;E",INDEX('BCA Inputs'!$BR$14:$BR$54,MATCH(I2150,'BCA Inputs'!$AW$14:$AW$54,0))*P2150+INDEX('BCA Inputs'!$BS$14:$BS$54,MATCH(I2150,'BCA Inputs'!$AW$14:$AW$54,0))*Q2150,"")),"")</f>
        <v/>
      </c>
      <c r="AD2150" s="181" t="str">
        <f>IFERROR(IF($B$3="NYSEG",INDEX('BCA Inputs'!$AD$14:$AD$54,MATCH(I2150,'BCA Inputs'!$M$14:$M$54,0))*P2150+INDEX('BCA Inputs'!$AE$14:$AE$54,MATCH(I2150,'BCA Inputs'!$M$14:$M$54,0))*O2150+INDEX('BCA Inputs'!$AF$14:$AF$54,MATCH(I2150,'BCA Inputs'!$M$14:$M$54,0))*Q2150+INDEX('BCA Inputs'!$AG$14:$AG$54,MATCH(I2150,'BCA Inputs'!$M$14:$M$54,0))*F2150+INDEX('BCA Inputs'!$AH$14:$AH$54,MATCH(I2150,'BCA Inputs'!$M$14:$M$54,0))*G2150,IF($B$3="RG&amp;E",INDEX('BCA Inputs'!$BM$14:$BM$54,MATCH(I2150,'BCA Inputs'!$AW$14:$AW$54,0))*P2150+INDEX('BCA Inputs'!$BN$14:$BN$54,MATCH(I2150,'BCA Inputs'!$AW$14:$AW$54,0))*O2150+INDEX('BCA Inputs'!$BO$14:$BO$54,MATCH(I2150,'BCA Inputs'!$AW$14:$AW$54,0))*Q2150+INDEX('BCA Inputs'!$BP$14:$BP$54,MATCH(I2150,'BCA Inputs'!$AW$14:$AW$54,0))*F2150+INDEX('BCA Inputs'!$BQ$14:$BQ$54,MATCH(I2150,'BCA Inputs'!$AW$14:$AW$54,0))*G2150,"")),"")</f>
        <v/>
      </c>
      <c r="AE2150" s="237" t="str">
        <f t="shared" si="336"/>
        <v/>
      </c>
      <c r="AF2150" s="198">
        <f t="shared" si="338"/>
        <v>0</v>
      </c>
      <c r="AG2150" s="239">
        <f t="shared" si="339"/>
        <v>0</v>
      </c>
    </row>
    <row r="2151" spans="1:33">
      <c r="A2151" s="228"/>
      <c r="B2151" s="176"/>
      <c r="C2151" s="229"/>
      <c r="D2151" s="230"/>
      <c r="E2151" s="230"/>
      <c r="F2151" s="230"/>
      <c r="G2151" s="230"/>
      <c r="H2151" s="231"/>
      <c r="I2151" s="231"/>
      <c r="J2151" s="232"/>
      <c r="K2151" s="232"/>
      <c r="L2151" s="232"/>
      <c r="M2151" s="181">
        <f t="shared" si="337"/>
        <v>0</v>
      </c>
      <c r="N2151" s="181">
        <f>IF(H2151="",0,H2151*I2151*'Avoided Water Savings Cost'!$C$16)</f>
        <v>0</v>
      </c>
      <c r="O2151" s="545">
        <f>IF(C2151="",0,IF($B$3="NYSEG",C2151/(1-'Avoided Electric Costs 2020'!$W$21),IF($B$3="RG&amp;E",C2151/(1-'Avoided Electric Costs 2020'!$X$21),"")))</f>
        <v>0</v>
      </c>
      <c r="P2151" s="546">
        <f>IF(D2151="",0,IF($B$3="NYSEG",D2151/(1-'Avoided Electric Costs 2020'!$W$21),IF($B$3="RG&amp;E",D2151/(1-'Avoided Electric Costs 2020'!$X$21),"")))</f>
        <v>0</v>
      </c>
      <c r="Q2151" s="546">
        <f>IF(E2151="",0,IF($B$3="NYSEG",E2151/(1-'Avoided Natural Gas Costs 2020'!$J$34),IF($B$3="RG&amp;E",E2151/(1-'Avoided Natural Gas Costs 2020'!$K$34),"")))</f>
        <v>0</v>
      </c>
      <c r="R2151" s="233" t="str">
        <f>IFERROR(IF(P2151*'BCA Inputs'!$C$1+Q2151*'BCA Inputs'!$C$2+F2151*'BCA Inputs'!$C$2+G2151*'BCA Inputs'!$C$2=0,"",P2151*'BCA Inputs'!$C$1+Q2151*'BCA Inputs'!$C$2+F2151*'BCA Inputs'!$C$2+G2151*'BCA Inputs'!$C$2),"")</f>
        <v/>
      </c>
      <c r="S2151" s="181" t="str">
        <f t="shared" si="330"/>
        <v/>
      </c>
      <c r="T2151" s="181" t="str">
        <f>IFERROR(IF($B$3="NYSEG",(INDEX('BCA Inputs'!$N$14:$N$54,MATCH(I2151,'BCA Inputs'!$M$14:$M$54,0))*P2151+INDEX('BCA Inputs'!$O$14:$O$54,MATCH(I2151,'BCA Inputs'!$M$14:$M$54,0))*O2151+INDEX('BCA Inputs'!P:P,MATCH(I2151,'BCA Inputs'!M:M,0))*Q2151+INDEX('BCA Inputs'!Q:Q,MATCH(I2151,'BCA Inputs'!M:M,0))*F2151+INDEX('BCA Inputs'!R:R,MATCH(I2151,'BCA Inputs'!M:M,0))*G2151)+L2151+N2151,IF($B$3="RG&amp;E",(INDEX('BCA Inputs'!$AX$14:$AX$54,MATCH(I2151,'BCA Inputs'!$AW$14:$AW$54,0))*P2151+INDEX('BCA Inputs'!$AY$14:$AY$54,MATCH(I2151,'BCA Inputs'!$AW$14:$AW$54,0))*O2151+INDEX('BCA Inputs'!$AZ$14:$AZ$54,MATCH(I2151,'BCA Inputs'!$AW$14:$AW$54,0))*Q2151+INDEX('BCA Inputs'!$BA$14:$BA$54,MATCH(I2151,'BCA Inputs'!$AW$14:$AW$54,0))*F2151+INDEX('BCA Inputs'!$BB$14:$BB$54,MATCH(I2151,'BCA Inputs'!$AW$14:$AW$54,0))*G2151)+L2151+N2151,"")),"")</f>
        <v/>
      </c>
      <c r="U2151" s="234" t="str">
        <f t="shared" si="331"/>
        <v/>
      </c>
      <c r="V2151" s="234" t="str">
        <f t="shared" si="332"/>
        <v/>
      </c>
      <c r="W2151" s="234" t="str">
        <f t="shared" si="333"/>
        <v/>
      </c>
      <c r="Y2151" s="235" t="str">
        <f t="shared" si="334"/>
        <v/>
      </c>
      <c r="Z2151" s="236" t="str">
        <f>IFERROR(IF($B$3="NYSEG",INDEX('BCA Inputs'!$X$14:$X$54,MATCH(I2151,'BCA Inputs'!$M$14:$M$54,0))*P2151+INDEX('BCA Inputs'!$Y$14:$Y$54,MATCH(I2151,'BCA Inputs'!$M$14:$M$54,0))*O2151+INDEX('BCA Inputs'!$Z$14:$Z$54,MATCH(I2151,'BCA Inputs'!$M$14:$M$54,0))*Q2151+INDEX('BCA Inputs'!$AA$14:$AA$54,MATCH(I2151,'BCA Inputs'!$M$14:$M$54,0))*F2151+INDEX('BCA Inputs'!$AB$14:$AB$54,MATCH(I2151,'BCA Inputs'!$M$14:$M$54,0))*G2151,IF($B$3="RG&amp;E",INDEX('BCA Inputs'!$BG$14:$BG$54,MATCH(I2151,'BCA Inputs'!$AW$14:$AW$54,0))*P2151+INDEX('BCA Inputs'!$BH$14:$BH$54,MATCH(I2151,'BCA Inputs'!$AW$14:$AW$54,0))*O2151+INDEX('BCA Inputs'!$BI$14:$BI$54,MATCH(I2151,'BCA Inputs'!$AW$14:$AW$54,0))*Q2151+INDEX('BCA Inputs'!$BJ$14:$BJ$54,MATCH(I2151,'BCA Inputs'!$AW$14:$AW$54,0))*F2151+INDEX('BCA Inputs'!$BK$14:$BK$54,MATCH(I2151,'BCA Inputs'!$AW$14:$AW$54,0))*G2151,"")),"")</f>
        <v/>
      </c>
      <c r="AA2151" s="237" t="str">
        <f t="shared" si="335"/>
        <v/>
      </c>
      <c r="AC2151" s="238" t="str">
        <f>IFERROR((K2151+R2151)+IF($B$3="NYSEG",INDEX('BCA Inputs'!$AI$14:$AI$54,MATCH(I2151,'BCA Inputs'!$M$14:$M$54,0))*P2151+INDEX('BCA Inputs'!$AJ$14:$AJ$54,MATCH(I2151,'BCA Inputs'!$M$14:$M$54,0))*Q2151,IF($B$3="RG&amp;E",INDEX('BCA Inputs'!$BR$14:$BR$54,MATCH(I2151,'BCA Inputs'!$AW$14:$AW$54,0))*P2151+INDEX('BCA Inputs'!$BS$14:$BS$54,MATCH(I2151,'BCA Inputs'!$AW$14:$AW$54,0))*Q2151,"")),"")</f>
        <v/>
      </c>
      <c r="AD2151" s="181" t="str">
        <f>IFERROR(IF($B$3="NYSEG",INDEX('BCA Inputs'!$AD$14:$AD$54,MATCH(I2151,'BCA Inputs'!$M$14:$M$54,0))*P2151+INDEX('BCA Inputs'!$AE$14:$AE$54,MATCH(I2151,'BCA Inputs'!$M$14:$M$54,0))*O2151+INDEX('BCA Inputs'!$AF$14:$AF$54,MATCH(I2151,'BCA Inputs'!$M$14:$M$54,0))*Q2151+INDEX('BCA Inputs'!$AG$14:$AG$54,MATCH(I2151,'BCA Inputs'!$M$14:$M$54,0))*F2151+INDEX('BCA Inputs'!$AH$14:$AH$54,MATCH(I2151,'BCA Inputs'!$M$14:$M$54,0))*G2151,IF($B$3="RG&amp;E",INDEX('BCA Inputs'!$BM$14:$BM$54,MATCH(I2151,'BCA Inputs'!$AW$14:$AW$54,0))*P2151+INDEX('BCA Inputs'!$BN$14:$BN$54,MATCH(I2151,'BCA Inputs'!$AW$14:$AW$54,0))*O2151+INDEX('BCA Inputs'!$BO$14:$BO$54,MATCH(I2151,'BCA Inputs'!$AW$14:$AW$54,0))*Q2151+INDEX('BCA Inputs'!$BP$14:$BP$54,MATCH(I2151,'BCA Inputs'!$AW$14:$AW$54,0))*F2151+INDEX('BCA Inputs'!$BQ$14:$BQ$54,MATCH(I2151,'BCA Inputs'!$AW$14:$AW$54,0))*G2151,"")),"")</f>
        <v/>
      </c>
      <c r="AE2151" s="237" t="str">
        <f t="shared" si="336"/>
        <v/>
      </c>
      <c r="AF2151" s="198">
        <f t="shared" si="338"/>
        <v>0</v>
      </c>
      <c r="AG2151" s="239">
        <f t="shared" si="339"/>
        <v>0</v>
      </c>
    </row>
    <row r="2152" spans="1:33">
      <c r="A2152" s="228"/>
      <c r="B2152" s="176"/>
      <c r="C2152" s="229"/>
      <c r="D2152" s="230"/>
      <c r="E2152" s="230"/>
      <c r="F2152" s="230"/>
      <c r="G2152" s="230"/>
      <c r="H2152" s="231"/>
      <c r="I2152" s="231"/>
      <c r="J2152" s="232"/>
      <c r="K2152" s="232"/>
      <c r="L2152" s="232"/>
      <c r="M2152" s="181">
        <f t="shared" si="337"/>
        <v>0</v>
      </c>
      <c r="N2152" s="181">
        <f>IF(H2152="",0,H2152*I2152*'Avoided Water Savings Cost'!$C$16)</f>
        <v>0</v>
      </c>
      <c r="O2152" s="545">
        <f>IF(C2152="",0,IF($B$3="NYSEG",C2152/(1-'Avoided Electric Costs 2020'!$W$21),IF($B$3="RG&amp;E",C2152/(1-'Avoided Electric Costs 2020'!$X$21),"")))</f>
        <v>0</v>
      </c>
      <c r="P2152" s="546">
        <f>IF(D2152="",0,IF($B$3="NYSEG",D2152/(1-'Avoided Electric Costs 2020'!$W$21),IF($B$3="RG&amp;E",D2152/(1-'Avoided Electric Costs 2020'!$X$21),"")))</f>
        <v>0</v>
      </c>
      <c r="Q2152" s="546">
        <f>IF(E2152="",0,IF($B$3="NYSEG",E2152/(1-'Avoided Natural Gas Costs 2020'!$J$34),IF($B$3="RG&amp;E",E2152/(1-'Avoided Natural Gas Costs 2020'!$K$34),"")))</f>
        <v>0</v>
      </c>
      <c r="R2152" s="233" t="str">
        <f>IFERROR(IF(P2152*'BCA Inputs'!$C$1+Q2152*'BCA Inputs'!$C$2+F2152*'BCA Inputs'!$C$2+G2152*'BCA Inputs'!$C$2=0,"",P2152*'BCA Inputs'!$C$1+Q2152*'BCA Inputs'!$C$2+F2152*'BCA Inputs'!$C$2+G2152*'BCA Inputs'!$C$2),"")</f>
        <v/>
      </c>
      <c r="S2152" s="181" t="str">
        <f t="shared" si="330"/>
        <v/>
      </c>
      <c r="T2152" s="181" t="str">
        <f>IFERROR(IF($B$3="NYSEG",(INDEX('BCA Inputs'!$N$14:$N$54,MATCH(I2152,'BCA Inputs'!$M$14:$M$54,0))*P2152+INDEX('BCA Inputs'!$O$14:$O$54,MATCH(I2152,'BCA Inputs'!$M$14:$M$54,0))*O2152+INDEX('BCA Inputs'!P:P,MATCH(I2152,'BCA Inputs'!M:M,0))*Q2152+INDEX('BCA Inputs'!Q:Q,MATCH(I2152,'BCA Inputs'!M:M,0))*F2152+INDEX('BCA Inputs'!R:R,MATCH(I2152,'BCA Inputs'!M:M,0))*G2152)+L2152+N2152,IF($B$3="RG&amp;E",(INDEX('BCA Inputs'!$AX$14:$AX$54,MATCH(I2152,'BCA Inputs'!$AW$14:$AW$54,0))*P2152+INDEX('BCA Inputs'!$AY$14:$AY$54,MATCH(I2152,'BCA Inputs'!$AW$14:$AW$54,0))*O2152+INDEX('BCA Inputs'!$AZ$14:$AZ$54,MATCH(I2152,'BCA Inputs'!$AW$14:$AW$54,0))*Q2152+INDEX('BCA Inputs'!$BA$14:$BA$54,MATCH(I2152,'BCA Inputs'!$AW$14:$AW$54,0))*F2152+INDEX('BCA Inputs'!$BB$14:$BB$54,MATCH(I2152,'BCA Inputs'!$AW$14:$AW$54,0))*G2152)+L2152+N2152,"")),"")</f>
        <v/>
      </c>
      <c r="U2152" s="234" t="str">
        <f t="shared" si="331"/>
        <v/>
      </c>
      <c r="V2152" s="234" t="str">
        <f t="shared" si="332"/>
        <v/>
      </c>
      <c r="W2152" s="234" t="str">
        <f t="shared" si="333"/>
        <v/>
      </c>
      <c r="Y2152" s="235" t="str">
        <f t="shared" si="334"/>
        <v/>
      </c>
      <c r="Z2152" s="236" t="str">
        <f>IFERROR(IF($B$3="NYSEG",INDEX('BCA Inputs'!$X$14:$X$54,MATCH(I2152,'BCA Inputs'!$M$14:$M$54,0))*P2152+INDEX('BCA Inputs'!$Y$14:$Y$54,MATCH(I2152,'BCA Inputs'!$M$14:$M$54,0))*O2152+INDEX('BCA Inputs'!$Z$14:$Z$54,MATCH(I2152,'BCA Inputs'!$M$14:$M$54,0))*Q2152+INDEX('BCA Inputs'!$AA$14:$AA$54,MATCH(I2152,'BCA Inputs'!$M$14:$M$54,0))*F2152+INDEX('BCA Inputs'!$AB$14:$AB$54,MATCH(I2152,'BCA Inputs'!$M$14:$M$54,0))*G2152,IF($B$3="RG&amp;E",INDEX('BCA Inputs'!$BG$14:$BG$54,MATCH(I2152,'BCA Inputs'!$AW$14:$AW$54,0))*P2152+INDEX('BCA Inputs'!$BH$14:$BH$54,MATCH(I2152,'BCA Inputs'!$AW$14:$AW$54,0))*O2152+INDEX('BCA Inputs'!$BI$14:$BI$54,MATCH(I2152,'BCA Inputs'!$AW$14:$AW$54,0))*Q2152+INDEX('BCA Inputs'!$BJ$14:$BJ$54,MATCH(I2152,'BCA Inputs'!$AW$14:$AW$54,0))*F2152+INDEX('BCA Inputs'!$BK$14:$BK$54,MATCH(I2152,'BCA Inputs'!$AW$14:$AW$54,0))*G2152,"")),"")</f>
        <v/>
      </c>
      <c r="AA2152" s="237" t="str">
        <f t="shared" si="335"/>
        <v/>
      </c>
      <c r="AC2152" s="238" t="str">
        <f>IFERROR((K2152+R2152)+IF($B$3="NYSEG",INDEX('BCA Inputs'!$AI$14:$AI$54,MATCH(I2152,'BCA Inputs'!$M$14:$M$54,0))*P2152+INDEX('BCA Inputs'!$AJ$14:$AJ$54,MATCH(I2152,'BCA Inputs'!$M$14:$M$54,0))*Q2152,IF($B$3="RG&amp;E",INDEX('BCA Inputs'!$BR$14:$BR$54,MATCH(I2152,'BCA Inputs'!$AW$14:$AW$54,0))*P2152+INDEX('BCA Inputs'!$BS$14:$BS$54,MATCH(I2152,'BCA Inputs'!$AW$14:$AW$54,0))*Q2152,"")),"")</f>
        <v/>
      </c>
      <c r="AD2152" s="181" t="str">
        <f>IFERROR(IF($B$3="NYSEG",INDEX('BCA Inputs'!$AD$14:$AD$54,MATCH(I2152,'BCA Inputs'!$M$14:$M$54,0))*P2152+INDEX('BCA Inputs'!$AE$14:$AE$54,MATCH(I2152,'BCA Inputs'!$M$14:$M$54,0))*O2152+INDEX('BCA Inputs'!$AF$14:$AF$54,MATCH(I2152,'BCA Inputs'!$M$14:$M$54,0))*Q2152+INDEX('BCA Inputs'!$AG$14:$AG$54,MATCH(I2152,'BCA Inputs'!$M$14:$M$54,0))*F2152+INDEX('BCA Inputs'!$AH$14:$AH$54,MATCH(I2152,'BCA Inputs'!$M$14:$M$54,0))*G2152,IF($B$3="RG&amp;E",INDEX('BCA Inputs'!$BM$14:$BM$54,MATCH(I2152,'BCA Inputs'!$AW$14:$AW$54,0))*P2152+INDEX('BCA Inputs'!$BN$14:$BN$54,MATCH(I2152,'BCA Inputs'!$AW$14:$AW$54,0))*O2152+INDEX('BCA Inputs'!$BO$14:$BO$54,MATCH(I2152,'BCA Inputs'!$AW$14:$AW$54,0))*Q2152+INDEX('BCA Inputs'!$BP$14:$BP$54,MATCH(I2152,'BCA Inputs'!$AW$14:$AW$54,0))*F2152+INDEX('BCA Inputs'!$BQ$14:$BQ$54,MATCH(I2152,'BCA Inputs'!$AW$14:$AW$54,0))*G2152,"")),"")</f>
        <v/>
      </c>
      <c r="AE2152" s="237" t="str">
        <f t="shared" si="336"/>
        <v/>
      </c>
      <c r="AF2152" s="198">
        <f t="shared" si="338"/>
        <v>0</v>
      </c>
      <c r="AG2152" s="239">
        <f t="shared" si="339"/>
        <v>0</v>
      </c>
    </row>
    <row r="2153" spans="1:33">
      <c r="A2153" s="228"/>
      <c r="B2153" s="176"/>
      <c r="C2153" s="229"/>
      <c r="D2153" s="230"/>
      <c r="E2153" s="230"/>
      <c r="F2153" s="230"/>
      <c r="G2153" s="230"/>
      <c r="H2153" s="231"/>
      <c r="I2153" s="231"/>
      <c r="J2153" s="232"/>
      <c r="K2153" s="232"/>
      <c r="L2153" s="232"/>
      <c r="M2153" s="181">
        <f t="shared" si="337"/>
        <v>0</v>
      </c>
      <c r="N2153" s="181">
        <f>IF(H2153="",0,H2153*I2153*'Avoided Water Savings Cost'!$C$16)</f>
        <v>0</v>
      </c>
      <c r="O2153" s="545">
        <f>IF(C2153="",0,IF($B$3="NYSEG",C2153/(1-'Avoided Electric Costs 2020'!$W$21),IF($B$3="RG&amp;E",C2153/(1-'Avoided Electric Costs 2020'!$X$21),"")))</f>
        <v>0</v>
      </c>
      <c r="P2153" s="546">
        <f>IF(D2153="",0,IF($B$3="NYSEG",D2153/(1-'Avoided Electric Costs 2020'!$W$21),IF($B$3="RG&amp;E",D2153/(1-'Avoided Electric Costs 2020'!$X$21),"")))</f>
        <v>0</v>
      </c>
      <c r="Q2153" s="546">
        <f>IF(E2153="",0,IF($B$3="NYSEG",E2153/(1-'Avoided Natural Gas Costs 2020'!$J$34),IF($B$3="RG&amp;E",E2153/(1-'Avoided Natural Gas Costs 2020'!$K$34),"")))</f>
        <v>0</v>
      </c>
      <c r="R2153" s="233" t="str">
        <f>IFERROR(IF(P2153*'BCA Inputs'!$C$1+Q2153*'BCA Inputs'!$C$2+F2153*'BCA Inputs'!$C$2+G2153*'BCA Inputs'!$C$2=0,"",P2153*'BCA Inputs'!$C$1+Q2153*'BCA Inputs'!$C$2+F2153*'BCA Inputs'!$C$2+G2153*'BCA Inputs'!$C$2),"")</f>
        <v/>
      </c>
      <c r="S2153" s="181" t="str">
        <f t="shared" si="330"/>
        <v/>
      </c>
      <c r="T2153" s="181" t="str">
        <f>IFERROR(IF($B$3="NYSEG",(INDEX('BCA Inputs'!$N$14:$N$54,MATCH(I2153,'BCA Inputs'!$M$14:$M$54,0))*P2153+INDEX('BCA Inputs'!$O$14:$O$54,MATCH(I2153,'BCA Inputs'!$M$14:$M$54,0))*O2153+INDEX('BCA Inputs'!P:P,MATCH(I2153,'BCA Inputs'!M:M,0))*Q2153+INDEX('BCA Inputs'!Q:Q,MATCH(I2153,'BCA Inputs'!M:M,0))*F2153+INDEX('BCA Inputs'!R:R,MATCH(I2153,'BCA Inputs'!M:M,0))*G2153)+L2153+N2153,IF($B$3="RG&amp;E",(INDEX('BCA Inputs'!$AX$14:$AX$54,MATCH(I2153,'BCA Inputs'!$AW$14:$AW$54,0))*P2153+INDEX('BCA Inputs'!$AY$14:$AY$54,MATCH(I2153,'BCA Inputs'!$AW$14:$AW$54,0))*O2153+INDEX('BCA Inputs'!$AZ$14:$AZ$54,MATCH(I2153,'BCA Inputs'!$AW$14:$AW$54,0))*Q2153+INDEX('BCA Inputs'!$BA$14:$BA$54,MATCH(I2153,'BCA Inputs'!$AW$14:$AW$54,0))*F2153+INDEX('BCA Inputs'!$BB$14:$BB$54,MATCH(I2153,'BCA Inputs'!$AW$14:$AW$54,0))*G2153)+L2153+N2153,"")),"")</f>
        <v/>
      </c>
      <c r="U2153" s="234" t="str">
        <f t="shared" si="331"/>
        <v/>
      </c>
      <c r="V2153" s="234" t="str">
        <f t="shared" si="332"/>
        <v/>
      </c>
      <c r="W2153" s="234" t="str">
        <f t="shared" si="333"/>
        <v/>
      </c>
      <c r="Y2153" s="235" t="str">
        <f t="shared" si="334"/>
        <v/>
      </c>
      <c r="Z2153" s="236" t="str">
        <f>IFERROR(IF($B$3="NYSEG",INDEX('BCA Inputs'!$X$14:$X$54,MATCH(I2153,'BCA Inputs'!$M$14:$M$54,0))*P2153+INDEX('BCA Inputs'!$Y$14:$Y$54,MATCH(I2153,'BCA Inputs'!$M$14:$M$54,0))*O2153+INDEX('BCA Inputs'!$Z$14:$Z$54,MATCH(I2153,'BCA Inputs'!$M$14:$M$54,0))*Q2153+INDEX('BCA Inputs'!$AA$14:$AA$54,MATCH(I2153,'BCA Inputs'!$M$14:$M$54,0))*F2153+INDEX('BCA Inputs'!$AB$14:$AB$54,MATCH(I2153,'BCA Inputs'!$M$14:$M$54,0))*G2153,IF($B$3="RG&amp;E",INDEX('BCA Inputs'!$BG$14:$BG$54,MATCH(I2153,'BCA Inputs'!$AW$14:$AW$54,0))*P2153+INDEX('BCA Inputs'!$BH$14:$BH$54,MATCH(I2153,'BCA Inputs'!$AW$14:$AW$54,0))*O2153+INDEX('BCA Inputs'!$BI$14:$BI$54,MATCH(I2153,'BCA Inputs'!$AW$14:$AW$54,0))*Q2153+INDEX('BCA Inputs'!$BJ$14:$BJ$54,MATCH(I2153,'BCA Inputs'!$AW$14:$AW$54,0))*F2153+INDEX('BCA Inputs'!$BK$14:$BK$54,MATCH(I2153,'BCA Inputs'!$AW$14:$AW$54,0))*G2153,"")),"")</f>
        <v/>
      </c>
      <c r="AA2153" s="237" t="str">
        <f t="shared" si="335"/>
        <v/>
      </c>
      <c r="AC2153" s="238" t="str">
        <f>IFERROR((K2153+R2153)+IF($B$3="NYSEG",INDEX('BCA Inputs'!$AI$14:$AI$54,MATCH(I2153,'BCA Inputs'!$M$14:$M$54,0))*P2153+INDEX('BCA Inputs'!$AJ$14:$AJ$54,MATCH(I2153,'BCA Inputs'!$M$14:$M$54,0))*Q2153,IF($B$3="RG&amp;E",INDEX('BCA Inputs'!$BR$14:$BR$54,MATCH(I2153,'BCA Inputs'!$AW$14:$AW$54,0))*P2153+INDEX('BCA Inputs'!$BS$14:$BS$54,MATCH(I2153,'BCA Inputs'!$AW$14:$AW$54,0))*Q2153,"")),"")</f>
        <v/>
      </c>
      <c r="AD2153" s="181" t="str">
        <f>IFERROR(IF($B$3="NYSEG",INDEX('BCA Inputs'!$AD$14:$AD$54,MATCH(I2153,'BCA Inputs'!$M$14:$M$54,0))*P2153+INDEX('BCA Inputs'!$AE$14:$AE$54,MATCH(I2153,'BCA Inputs'!$M$14:$M$54,0))*O2153+INDEX('BCA Inputs'!$AF$14:$AF$54,MATCH(I2153,'BCA Inputs'!$M$14:$M$54,0))*Q2153+INDEX('BCA Inputs'!$AG$14:$AG$54,MATCH(I2153,'BCA Inputs'!$M$14:$M$54,0))*F2153+INDEX('BCA Inputs'!$AH$14:$AH$54,MATCH(I2153,'BCA Inputs'!$M$14:$M$54,0))*G2153,IF($B$3="RG&amp;E",INDEX('BCA Inputs'!$BM$14:$BM$54,MATCH(I2153,'BCA Inputs'!$AW$14:$AW$54,0))*P2153+INDEX('BCA Inputs'!$BN$14:$BN$54,MATCH(I2153,'BCA Inputs'!$AW$14:$AW$54,0))*O2153+INDEX('BCA Inputs'!$BO$14:$BO$54,MATCH(I2153,'BCA Inputs'!$AW$14:$AW$54,0))*Q2153+INDEX('BCA Inputs'!$BP$14:$BP$54,MATCH(I2153,'BCA Inputs'!$AW$14:$AW$54,0))*F2153+INDEX('BCA Inputs'!$BQ$14:$BQ$54,MATCH(I2153,'BCA Inputs'!$AW$14:$AW$54,0))*G2153,"")),"")</f>
        <v/>
      </c>
      <c r="AE2153" s="237" t="str">
        <f t="shared" si="336"/>
        <v/>
      </c>
      <c r="AF2153" s="198">
        <f t="shared" si="338"/>
        <v>0</v>
      </c>
      <c r="AG2153" s="239">
        <f t="shared" si="339"/>
        <v>0</v>
      </c>
    </row>
    <row r="2154" spans="1:33">
      <c r="A2154" s="228"/>
      <c r="B2154" s="176"/>
      <c r="C2154" s="229"/>
      <c r="D2154" s="230"/>
      <c r="E2154" s="230"/>
      <c r="F2154" s="230"/>
      <c r="G2154" s="230"/>
      <c r="H2154" s="231"/>
      <c r="I2154" s="231"/>
      <c r="J2154" s="232"/>
      <c r="K2154" s="232"/>
      <c r="L2154" s="232"/>
      <c r="M2154" s="181">
        <f t="shared" si="337"/>
        <v>0</v>
      </c>
      <c r="N2154" s="181">
        <f>IF(H2154="",0,H2154*I2154*'Avoided Water Savings Cost'!$C$16)</f>
        <v>0</v>
      </c>
      <c r="O2154" s="545">
        <f>IF(C2154="",0,IF($B$3="NYSEG",C2154/(1-'Avoided Electric Costs 2020'!$W$21),IF($B$3="RG&amp;E",C2154/(1-'Avoided Electric Costs 2020'!$X$21),"")))</f>
        <v>0</v>
      </c>
      <c r="P2154" s="546">
        <f>IF(D2154="",0,IF($B$3="NYSEG",D2154/(1-'Avoided Electric Costs 2020'!$W$21),IF($B$3="RG&amp;E",D2154/(1-'Avoided Electric Costs 2020'!$X$21),"")))</f>
        <v>0</v>
      </c>
      <c r="Q2154" s="546">
        <f>IF(E2154="",0,IF($B$3="NYSEG",E2154/(1-'Avoided Natural Gas Costs 2020'!$J$34),IF($B$3="RG&amp;E",E2154/(1-'Avoided Natural Gas Costs 2020'!$K$34),"")))</f>
        <v>0</v>
      </c>
      <c r="R2154" s="233" t="str">
        <f>IFERROR(IF(P2154*'BCA Inputs'!$C$1+Q2154*'BCA Inputs'!$C$2+F2154*'BCA Inputs'!$C$2+G2154*'BCA Inputs'!$C$2=0,"",P2154*'BCA Inputs'!$C$1+Q2154*'BCA Inputs'!$C$2+F2154*'BCA Inputs'!$C$2+G2154*'BCA Inputs'!$C$2),"")</f>
        <v/>
      </c>
      <c r="S2154" s="181" t="str">
        <f t="shared" si="330"/>
        <v/>
      </c>
      <c r="T2154" s="181" t="str">
        <f>IFERROR(IF($B$3="NYSEG",(INDEX('BCA Inputs'!$N$14:$N$54,MATCH(I2154,'BCA Inputs'!$M$14:$M$54,0))*P2154+INDEX('BCA Inputs'!$O$14:$O$54,MATCH(I2154,'BCA Inputs'!$M$14:$M$54,0))*O2154+INDEX('BCA Inputs'!P:P,MATCH(I2154,'BCA Inputs'!M:M,0))*Q2154+INDEX('BCA Inputs'!Q:Q,MATCH(I2154,'BCA Inputs'!M:M,0))*F2154+INDEX('BCA Inputs'!R:R,MATCH(I2154,'BCA Inputs'!M:M,0))*G2154)+L2154+N2154,IF($B$3="RG&amp;E",(INDEX('BCA Inputs'!$AX$14:$AX$54,MATCH(I2154,'BCA Inputs'!$AW$14:$AW$54,0))*P2154+INDEX('BCA Inputs'!$AY$14:$AY$54,MATCH(I2154,'BCA Inputs'!$AW$14:$AW$54,0))*O2154+INDEX('BCA Inputs'!$AZ$14:$AZ$54,MATCH(I2154,'BCA Inputs'!$AW$14:$AW$54,0))*Q2154+INDEX('BCA Inputs'!$BA$14:$BA$54,MATCH(I2154,'BCA Inputs'!$AW$14:$AW$54,0))*F2154+INDEX('BCA Inputs'!$BB$14:$BB$54,MATCH(I2154,'BCA Inputs'!$AW$14:$AW$54,0))*G2154)+L2154+N2154,"")),"")</f>
        <v/>
      </c>
      <c r="U2154" s="234" t="str">
        <f t="shared" si="331"/>
        <v/>
      </c>
      <c r="V2154" s="234" t="str">
        <f t="shared" si="332"/>
        <v/>
      </c>
      <c r="W2154" s="234" t="str">
        <f t="shared" si="333"/>
        <v/>
      </c>
      <c r="Y2154" s="235" t="str">
        <f t="shared" si="334"/>
        <v/>
      </c>
      <c r="Z2154" s="236" t="str">
        <f>IFERROR(IF($B$3="NYSEG",INDEX('BCA Inputs'!$X$14:$X$54,MATCH(I2154,'BCA Inputs'!$M$14:$M$54,0))*P2154+INDEX('BCA Inputs'!$Y$14:$Y$54,MATCH(I2154,'BCA Inputs'!$M$14:$M$54,0))*O2154+INDEX('BCA Inputs'!$Z$14:$Z$54,MATCH(I2154,'BCA Inputs'!$M$14:$M$54,0))*Q2154+INDEX('BCA Inputs'!$AA$14:$AA$54,MATCH(I2154,'BCA Inputs'!$M$14:$M$54,0))*F2154+INDEX('BCA Inputs'!$AB$14:$AB$54,MATCH(I2154,'BCA Inputs'!$M$14:$M$54,0))*G2154,IF($B$3="RG&amp;E",INDEX('BCA Inputs'!$BG$14:$BG$54,MATCH(I2154,'BCA Inputs'!$AW$14:$AW$54,0))*P2154+INDEX('BCA Inputs'!$BH$14:$BH$54,MATCH(I2154,'BCA Inputs'!$AW$14:$AW$54,0))*O2154+INDEX('BCA Inputs'!$BI$14:$BI$54,MATCH(I2154,'BCA Inputs'!$AW$14:$AW$54,0))*Q2154+INDEX('BCA Inputs'!$BJ$14:$BJ$54,MATCH(I2154,'BCA Inputs'!$AW$14:$AW$54,0))*F2154+INDEX('BCA Inputs'!$BK$14:$BK$54,MATCH(I2154,'BCA Inputs'!$AW$14:$AW$54,0))*G2154,"")),"")</f>
        <v/>
      </c>
      <c r="AA2154" s="237" t="str">
        <f t="shared" si="335"/>
        <v/>
      </c>
      <c r="AC2154" s="238" t="str">
        <f>IFERROR((K2154+R2154)+IF($B$3="NYSEG",INDEX('BCA Inputs'!$AI$14:$AI$54,MATCH(I2154,'BCA Inputs'!$M$14:$M$54,0))*P2154+INDEX('BCA Inputs'!$AJ$14:$AJ$54,MATCH(I2154,'BCA Inputs'!$M$14:$M$54,0))*Q2154,IF($B$3="RG&amp;E",INDEX('BCA Inputs'!$BR$14:$BR$54,MATCH(I2154,'BCA Inputs'!$AW$14:$AW$54,0))*P2154+INDEX('BCA Inputs'!$BS$14:$BS$54,MATCH(I2154,'BCA Inputs'!$AW$14:$AW$54,0))*Q2154,"")),"")</f>
        <v/>
      </c>
      <c r="AD2154" s="181" t="str">
        <f>IFERROR(IF($B$3="NYSEG",INDEX('BCA Inputs'!$AD$14:$AD$54,MATCH(I2154,'BCA Inputs'!$M$14:$M$54,0))*P2154+INDEX('BCA Inputs'!$AE$14:$AE$54,MATCH(I2154,'BCA Inputs'!$M$14:$M$54,0))*O2154+INDEX('BCA Inputs'!$AF$14:$AF$54,MATCH(I2154,'BCA Inputs'!$M$14:$M$54,0))*Q2154+INDEX('BCA Inputs'!$AG$14:$AG$54,MATCH(I2154,'BCA Inputs'!$M$14:$M$54,0))*F2154+INDEX('BCA Inputs'!$AH$14:$AH$54,MATCH(I2154,'BCA Inputs'!$M$14:$M$54,0))*G2154,IF($B$3="RG&amp;E",INDEX('BCA Inputs'!$BM$14:$BM$54,MATCH(I2154,'BCA Inputs'!$AW$14:$AW$54,0))*P2154+INDEX('BCA Inputs'!$BN$14:$BN$54,MATCH(I2154,'BCA Inputs'!$AW$14:$AW$54,0))*O2154+INDEX('BCA Inputs'!$BO$14:$BO$54,MATCH(I2154,'BCA Inputs'!$AW$14:$AW$54,0))*Q2154+INDEX('BCA Inputs'!$BP$14:$BP$54,MATCH(I2154,'BCA Inputs'!$AW$14:$AW$54,0))*F2154+INDEX('BCA Inputs'!$BQ$14:$BQ$54,MATCH(I2154,'BCA Inputs'!$AW$14:$AW$54,0))*G2154,"")),"")</f>
        <v/>
      </c>
      <c r="AE2154" s="237" t="str">
        <f t="shared" si="336"/>
        <v/>
      </c>
      <c r="AF2154" s="198">
        <f t="shared" si="338"/>
        <v>0</v>
      </c>
      <c r="AG2154" s="239">
        <f t="shared" si="339"/>
        <v>0</v>
      </c>
    </row>
    <row r="2155" spans="1:33">
      <c r="A2155" s="228"/>
      <c r="B2155" s="176"/>
      <c r="C2155" s="229"/>
      <c r="D2155" s="230"/>
      <c r="E2155" s="230"/>
      <c r="F2155" s="230"/>
      <c r="G2155" s="230"/>
      <c r="H2155" s="231"/>
      <c r="I2155" s="231"/>
      <c r="J2155" s="232"/>
      <c r="K2155" s="232"/>
      <c r="L2155" s="232"/>
      <c r="M2155" s="181">
        <f t="shared" si="337"/>
        <v>0</v>
      </c>
      <c r="N2155" s="181">
        <f>IF(H2155="",0,H2155*I2155*'Avoided Water Savings Cost'!$C$16)</f>
        <v>0</v>
      </c>
      <c r="O2155" s="545">
        <f>IF(C2155="",0,IF($B$3="NYSEG",C2155/(1-'Avoided Electric Costs 2020'!$W$21),IF($B$3="RG&amp;E",C2155/(1-'Avoided Electric Costs 2020'!$X$21),"")))</f>
        <v>0</v>
      </c>
      <c r="P2155" s="546">
        <f>IF(D2155="",0,IF($B$3="NYSEG",D2155/(1-'Avoided Electric Costs 2020'!$W$21),IF($B$3="RG&amp;E",D2155/(1-'Avoided Electric Costs 2020'!$X$21),"")))</f>
        <v>0</v>
      </c>
      <c r="Q2155" s="546">
        <f>IF(E2155="",0,IF($B$3="NYSEG",E2155/(1-'Avoided Natural Gas Costs 2020'!$J$34),IF($B$3="RG&amp;E",E2155/(1-'Avoided Natural Gas Costs 2020'!$K$34),"")))</f>
        <v>0</v>
      </c>
      <c r="R2155" s="233" t="str">
        <f>IFERROR(IF(P2155*'BCA Inputs'!$C$1+Q2155*'BCA Inputs'!$C$2+F2155*'BCA Inputs'!$C$2+G2155*'BCA Inputs'!$C$2=0,"",P2155*'BCA Inputs'!$C$1+Q2155*'BCA Inputs'!$C$2+F2155*'BCA Inputs'!$C$2+G2155*'BCA Inputs'!$C$2),"")</f>
        <v/>
      </c>
      <c r="S2155" s="181" t="str">
        <f t="shared" si="330"/>
        <v/>
      </c>
      <c r="T2155" s="181" t="str">
        <f>IFERROR(IF($B$3="NYSEG",(INDEX('BCA Inputs'!$N$14:$N$54,MATCH(I2155,'BCA Inputs'!$M$14:$M$54,0))*P2155+INDEX('BCA Inputs'!$O$14:$O$54,MATCH(I2155,'BCA Inputs'!$M$14:$M$54,0))*O2155+INDEX('BCA Inputs'!P:P,MATCH(I2155,'BCA Inputs'!M:M,0))*Q2155+INDEX('BCA Inputs'!Q:Q,MATCH(I2155,'BCA Inputs'!M:M,0))*F2155+INDEX('BCA Inputs'!R:R,MATCH(I2155,'BCA Inputs'!M:M,0))*G2155)+L2155+N2155,IF($B$3="RG&amp;E",(INDEX('BCA Inputs'!$AX$14:$AX$54,MATCH(I2155,'BCA Inputs'!$AW$14:$AW$54,0))*P2155+INDEX('BCA Inputs'!$AY$14:$AY$54,MATCH(I2155,'BCA Inputs'!$AW$14:$AW$54,0))*O2155+INDEX('BCA Inputs'!$AZ$14:$AZ$54,MATCH(I2155,'BCA Inputs'!$AW$14:$AW$54,0))*Q2155+INDEX('BCA Inputs'!$BA$14:$BA$54,MATCH(I2155,'BCA Inputs'!$AW$14:$AW$54,0))*F2155+INDEX('BCA Inputs'!$BB$14:$BB$54,MATCH(I2155,'BCA Inputs'!$AW$14:$AW$54,0))*G2155)+L2155+N2155,"")),"")</f>
        <v/>
      </c>
      <c r="U2155" s="234" t="str">
        <f t="shared" si="331"/>
        <v/>
      </c>
      <c r="V2155" s="234" t="str">
        <f t="shared" si="332"/>
        <v/>
      </c>
      <c r="W2155" s="234" t="str">
        <f t="shared" si="333"/>
        <v/>
      </c>
      <c r="Y2155" s="235" t="str">
        <f t="shared" si="334"/>
        <v/>
      </c>
      <c r="Z2155" s="236" t="str">
        <f>IFERROR(IF($B$3="NYSEG",INDEX('BCA Inputs'!$X$14:$X$54,MATCH(I2155,'BCA Inputs'!$M$14:$M$54,0))*P2155+INDEX('BCA Inputs'!$Y$14:$Y$54,MATCH(I2155,'BCA Inputs'!$M$14:$M$54,0))*O2155+INDEX('BCA Inputs'!$Z$14:$Z$54,MATCH(I2155,'BCA Inputs'!$M$14:$M$54,0))*Q2155+INDEX('BCA Inputs'!$AA$14:$AA$54,MATCH(I2155,'BCA Inputs'!$M$14:$M$54,0))*F2155+INDEX('BCA Inputs'!$AB$14:$AB$54,MATCH(I2155,'BCA Inputs'!$M$14:$M$54,0))*G2155,IF($B$3="RG&amp;E",INDEX('BCA Inputs'!$BG$14:$BG$54,MATCH(I2155,'BCA Inputs'!$AW$14:$AW$54,0))*P2155+INDEX('BCA Inputs'!$BH$14:$BH$54,MATCH(I2155,'BCA Inputs'!$AW$14:$AW$54,0))*O2155+INDEX('BCA Inputs'!$BI$14:$BI$54,MATCH(I2155,'BCA Inputs'!$AW$14:$AW$54,0))*Q2155+INDEX('BCA Inputs'!$BJ$14:$BJ$54,MATCH(I2155,'BCA Inputs'!$AW$14:$AW$54,0))*F2155+INDEX('BCA Inputs'!$BK$14:$BK$54,MATCH(I2155,'BCA Inputs'!$AW$14:$AW$54,0))*G2155,"")),"")</f>
        <v/>
      </c>
      <c r="AA2155" s="237" t="str">
        <f t="shared" si="335"/>
        <v/>
      </c>
      <c r="AC2155" s="238" t="str">
        <f>IFERROR((K2155+R2155)+IF($B$3="NYSEG",INDEX('BCA Inputs'!$AI$14:$AI$54,MATCH(I2155,'BCA Inputs'!$M$14:$M$54,0))*P2155+INDEX('BCA Inputs'!$AJ$14:$AJ$54,MATCH(I2155,'BCA Inputs'!$M$14:$M$54,0))*Q2155,IF($B$3="RG&amp;E",INDEX('BCA Inputs'!$BR$14:$BR$54,MATCH(I2155,'BCA Inputs'!$AW$14:$AW$54,0))*P2155+INDEX('BCA Inputs'!$BS$14:$BS$54,MATCH(I2155,'BCA Inputs'!$AW$14:$AW$54,0))*Q2155,"")),"")</f>
        <v/>
      </c>
      <c r="AD2155" s="181" t="str">
        <f>IFERROR(IF($B$3="NYSEG",INDEX('BCA Inputs'!$AD$14:$AD$54,MATCH(I2155,'BCA Inputs'!$M$14:$M$54,0))*P2155+INDEX('BCA Inputs'!$AE$14:$AE$54,MATCH(I2155,'BCA Inputs'!$M$14:$M$54,0))*O2155+INDEX('BCA Inputs'!$AF$14:$AF$54,MATCH(I2155,'BCA Inputs'!$M$14:$M$54,0))*Q2155+INDEX('BCA Inputs'!$AG$14:$AG$54,MATCH(I2155,'BCA Inputs'!$M$14:$M$54,0))*F2155+INDEX('BCA Inputs'!$AH$14:$AH$54,MATCH(I2155,'BCA Inputs'!$M$14:$M$54,0))*G2155,IF($B$3="RG&amp;E",INDEX('BCA Inputs'!$BM$14:$BM$54,MATCH(I2155,'BCA Inputs'!$AW$14:$AW$54,0))*P2155+INDEX('BCA Inputs'!$BN$14:$BN$54,MATCH(I2155,'BCA Inputs'!$AW$14:$AW$54,0))*O2155+INDEX('BCA Inputs'!$BO$14:$BO$54,MATCH(I2155,'BCA Inputs'!$AW$14:$AW$54,0))*Q2155+INDEX('BCA Inputs'!$BP$14:$BP$54,MATCH(I2155,'BCA Inputs'!$AW$14:$AW$54,0))*F2155+INDEX('BCA Inputs'!$BQ$14:$BQ$54,MATCH(I2155,'BCA Inputs'!$AW$14:$AW$54,0))*G2155,"")),"")</f>
        <v/>
      </c>
      <c r="AE2155" s="237" t="str">
        <f t="shared" si="336"/>
        <v/>
      </c>
      <c r="AF2155" s="198">
        <f t="shared" si="338"/>
        <v>0</v>
      </c>
      <c r="AG2155" s="239">
        <f t="shared" si="339"/>
        <v>0</v>
      </c>
    </row>
    <row r="2156" spans="1:33">
      <c r="A2156" s="228"/>
      <c r="B2156" s="176"/>
      <c r="C2156" s="229"/>
      <c r="D2156" s="230"/>
      <c r="E2156" s="230"/>
      <c r="F2156" s="230"/>
      <c r="G2156" s="230"/>
      <c r="H2156" s="231"/>
      <c r="I2156" s="231"/>
      <c r="J2156" s="232"/>
      <c r="K2156" s="232"/>
      <c r="L2156" s="232"/>
      <c r="M2156" s="181">
        <f t="shared" si="337"/>
        <v>0</v>
      </c>
      <c r="N2156" s="181">
        <f>IF(H2156="",0,H2156*I2156*'Avoided Water Savings Cost'!$C$16)</f>
        <v>0</v>
      </c>
      <c r="O2156" s="545">
        <f>IF(C2156="",0,IF($B$3="NYSEG",C2156/(1-'Avoided Electric Costs 2020'!$W$21),IF($B$3="RG&amp;E",C2156/(1-'Avoided Electric Costs 2020'!$X$21),"")))</f>
        <v>0</v>
      </c>
      <c r="P2156" s="546">
        <f>IF(D2156="",0,IF($B$3="NYSEG",D2156/(1-'Avoided Electric Costs 2020'!$W$21),IF($B$3="RG&amp;E",D2156/(1-'Avoided Electric Costs 2020'!$X$21),"")))</f>
        <v>0</v>
      </c>
      <c r="Q2156" s="546">
        <f>IF(E2156="",0,IF($B$3="NYSEG",E2156/(1-'Avoided Natural Gas Costs 2020'!$J$34),IF($B$3="RG&amp;E",E2156/(1-'Avoided Natural Gas Costs 2020'!$K$34),"")))</f>
        <v>0</v>
      </c>
      <c r="R2156" s="233" t="str">
        <f>IFERROR(IF(P2156*'BCA Inputs'!$C$1+Q2156*'BCA Inputs'!$C$2+F2156*'BCA Inputs'!$C$2+G2156*'BCA Inputs'!$C$2=0,"",P2156*'BCA Inputs'!$C$1+Q2156*'BCA Inputs'!$C$2+F2156*'BCA Inputs'!$C$2+G2156*'BCA Inputs'!$C$2),"")</f>
        <v/>
      </c>
      <c r="S2156" s="181" t="str">
        <f t="shared" si="330"/>
        <v/>
      </c>
      <c r="T2156" s="181" t="str">
        <f>IFERROR(IF($B$3="NYSEG",(INDEX('BCA Inputs'!$N$14:$N$54,MATCH(I2156,'BCA Inputs'!$M$14:$M$54,0))*P2156+INDEX('BCA Inputs'!$O$14:$O$54,MATCH(I2156,'BCA Inputs'!$M$14:$M$54,0))*O2156+INDEX('BCA Inputs'!P:P,MATCH(I2156,'BCA Inputs'!M:M,0))*Q2156+INDEX('BCA Inputs'!Q:Q,MATCH(I2156,'BCA Inputs'!M:M,0))*F2156+INDEX('BCA Inputs'!R:R,MATCH(I2156,'BCA Inputs'!M:M,0))*G2156)+L2156+N2156,IF($B$3="RG&amp;E",(INDEX('BCA Inputs'!$AX$14:$AX$54,MATCH(I2156,'BCA Inputs'!$AW$14:$AW$54,0))*P2156+INDEX('BCA Inputs'!$AY$14:$AY$54,MATCH(I2156,'BCA Inputs'!$AW$14:$AW$54,0))*O2156+INDEX('BCA Inputs'!$AZ$14:$AZ$54,MATCH(I2156,'BCA Inputs'!$AW$14:$AW$54,0))*Q2156+INDEX('BCA Inputs'!$BA$14:$BA$54,MATCH(I2156,'BCA Inputs'!$AW$14:$AW$54,0))*F2156+INDEX('BCA Inputs'!$BB$14:$BB$54,MATCH(I2156,'BCA Inputs'!$AW$14:$AW$54,0))*G2156)+L2156+N2156,"")),"")</f>
        <v/>
      </c>
      <c r="U2156" s="234" t="str">
        <f t="shared" si="331"/>
        <v/>
      </c>
      <c r="V2156" s="234" t="str">
        <f t="shared" si="332"/>
        <v/>
      </c>
      <c r="W2156" s="234" t="str">
        <f t="shared" si="333"/>
        <v/>
      </c>
      <c r="Y2156" s="235" t="str">
        <f t="shared" si="334"/>
        <v/>
      </c>
      <c r="Z2156" s="236" t="str">
        <f>IFERROR(IF($B$3="NYSEG",INDEX('BCA Inputs'!$X$14:$X$54,MATCH(I2156,'BCA Inputs'!$M$14:$M$54,0))*P2156+INDEX('BCA Inputs'!$Y$14:$Y$54,MATCH(I2156,'BCA Inputs'!$M$14:$M$54,0))*O2156+INDEX('BCA Inputs'!$Z$14:$Z$54,MATCH(I2156,'BCA Inputs'!$M$14:$M$54,0))*Q2156+INDEX('BCA Inputs'!$AA$14:$AA$54,MATCH(I2156,'BCA Inputs'!$M$14:$M$54,0))*F2156+INDEX('BCA Inputs'!$AB$14:$AB$54,MATCH(I2156,'BCA Inputs'!$M$14:$M$54,0))*G2156,IF($B$3="RG&amp;E",INDEX('BCA Inputs'!$BG$14:$BG$54,MATCH(I2156,'BCA Inputs'!$AW$14:$AW$54,0))*P2156+INDEX('BCA Inputs'!$BH$14:$BH$54,MATCH(I2156,'BCA Inputs'!$AW$14:$AW$54,0))*O2156+INDEX('BCA Inputs'!$BI$14:$BI$54,MATCH(I2156,'BCA Inputs'!$AW$14:$AW$54,0))*Q2156+INDEX('BCA Inputs'!$BJ$14:$BJ$54,MATCH(I2156,'BCA Inputs'!$AW$14:$AW$54,0))*F2156+INDEX('BCA Inputs'!$BK$14:$BK$54,MATCH(I2156,'BCA Inputs'!$AW$14:$AW$54,0))*G2156,"")),"")</f>
        <v/>
      </c>
      <c r="AA2156" s="237" t="str">
        <f t="shared" si="335"/>
        <v/>
      </c>
      <c r="AC2156" s="238" t="str">
        <f>IFERROR((K2156+R2156)+IF($B$3="NYSEG",INDEX('BCA Inputs'!$AI$14:$AI$54,MATCH(I2156,'BCA Inputs'!$M$14:$M$54,0))*P2156+INDEX('BCA Inputs'!$AJ$14:$AJ$54,MATCH(I2156,'BCA Inputs'!$M$14:$M$54,0))*Q2156,IF($B$3="RG&amp;E",INDEX('BCA Inputs'!$BR$14:$BR$54,MATCH(I2156,'BCA Inputs'!$AW$14:$AW$54,0))*P2156+INDEX('BCA Inputs'!$BS$14:$BS$54,MATCH(I2156,'BCA Inputs'!$AW$14:$AW$54,0))*Q2156,"")),"")</f>
        <v/>
      </c>
      <c r="AD2156" s="181" t="str">
        <f>IFERROR(IF($B$3="NYSEG",INDEX('BCA Inputs'!$AD$14:$AD$54,MATCH(I2156,'BCA Inputs'!$M$14:$M$54,0))*P2156+INDEX('BCA Inputs'!$AE$14:$AE$54,MATCH(I2156,'BCA Inputs'!$M$14:$M$54,0))*O2156+INDEX('BCA Inputs'!$AF$14:$AF$54,MATCH(I2156,'BCA Inputs'!$M$14:$M$54,0))*Q2156+INDEX('BCA Inputs'!$AG$14:$AG$54,MATCH(I2156,'BCA Inputs'!$M$14:$M$54,0))*F2156+INDEX('BCA Inputs'!$AH$14:$AH$54,MATCH(I2156,'BCA Inputs'!$M$14:$M$54,0))*G2156,IF($B$3="RG&amp;E",INDEX('BCA Inputs'!$BM$14:$BM$54,MATCH(I2156,'BCA Inputs'!$AW$14:$AW$54,0))*P2156+INDEX('BCA Inputs'!$BN$14:$BN$54,MATCH(I2156,'BCA Inputs'!$AW$14:$AW$54,0))*O2156+INDEX('BCA Inputs'!$BO$14:$BO$54,MATCH(I2156,'BCA Inputs'!$AW$14:$AW$54,0))*Q2156+INDEX('BCA Inputs'!$BP$14:$BP$54,MATCH(I2156,'BCA Inputs'!$AW$14:$AW$54,0))*F2156+INDEX('BCA Inputs'!$BQ$14:$BQ$54,MATCH(I2156,'BCA Inputs'!$AW$14:$AW$54,0))*G2156,"")),"")</f>
        <v/>
      </c>
      <c r="AE2156" s="237" t="str">
        <f t="shared" si="336"/>
        <v/>
      </c>
      <c r="AF2156" s="198">
        <f t="shared" si="338"/>
        <v>0</v>
      </c>
      <c r="AG2156" s="239">
        <f t="shared" si="339"/>
        <v>0</v>
      </c>
    </row>
    <row r="2157" spans="1:33">
      <c r="A2157" s="228"/>
      <c r="B2157" s="176"/>
      <c r="C2157" s="229"/>
      <c r="D2157" s="230"/>
      <c r="E2157" s="230"/>
      <c r="F2157" s="230"/>
      <c r="G2157" s="230"/>
      <c r="H2157" s="231"/>
      <c r="I2157" s="231"/>
      <c r="J2157" s="232"/>
      <c r="K2157" s="232"/>
      <c r="L2157" s="232"/>
      <c r="M2157" s="181">
        <f t="shared" si="337"/>
        <v>0</v>
      </c>
      <c r="N2157" s="181">
        <f>IF(H2157="",0,H2157*I2157*'Avoided Water Savings Cost'!$C$16)</f>
        <v>0</v>
      </c>
      <c r="O2157" s="545">
        <f>IF(C2157="",0,IF($B$3="NYSEG",C2157/(1-'Avoided Electric Costs 2020'!$W$21),IF($B$3="RG&amp;E",C2157/(1-'Avoided Electric Costs 2020'!$X$21),"")))</f>
        <v>0</v>
      </c>
      <c r="P2157" s="546">
        <f>IF(D2157="",0,IF($B$3="NYSEG",D2157/(1-'Avoided Electric Costs 2020'!$W$21),IF($B$3="RG&amp;E",D2157/(1-'Avoided Electric Costs 2020'!$X$21),"")))</f>
        <v>0</v>
      </c>
      <c r="Q2157" s="546">
        <f>IF(E2157="",0,IF($B$3="NYSEG",E2157/(1-'Avoided Natural Gas Costs 2020'!$J$34),IF($B$3="RG&amp;E",E2157/(1-'Avoided Natural Gas Costs 2020'!$K$34),"")))</f>
        <v>0</v>
      </c>
      <c r="R2157" s="233" t="str">
        <f>IFERROR(IF(P2157*'BCA Inputs'!$C$1+Q2157*'BCA Inputs'!$C$2+F2157*'BCA Inputs'!$C$2+G2157*'BCA Inputs'!$C$2=0,"",P2157*'BCA Inputs'!$C$1+Q2157*'BCA Inputs'!$C$2+F2157*'BCA Inputs'!$C$2+G2157*'BCA Inputs'!$C$2),"")</f>
        <v/>
      </c>
      <c r="S2157" s="181" t="str">
        <f t="shared" si="330"/>
        <v/>
      </c>
      <c r="T2157" s="181" t="str">
        <f>IFERROR(IF($B$3="NYSEG",(INDEX('BCA Inputs'!$N$14:$N$54,MATCH(I2157,'BCA Inputs'!$M$14:$M$54,0))*P2157+INDEX('BCA Inputs'!$O$14:$O$54,MATCH(I2157,'BCA Inputs'!$M$14:$M$54,0))*O2157+INDEX('BCA Inputs'!P:P,MATCH(I2157,'BCA Inputs'!M:M,0))*Q2157+INDEX('BCA Inputs'!Q:Q,MATCH(I2157,'BCA Inputs'!M:M,0))*F2157+INDEX('BCA Inputs'!R:R,MATCH(I2157,'BCA Inputs'!M:M,0))*G2157)+L2157+N2157,IF($B$3="RG&amp;E",(INDEX('BCA Inputs'!$AX$14:$AX$54,MATCH(I2157,'BCA Inputs'!$AW$14:$AW$54,0))*P2157+INDEX('BCA Inputs'!$AY$14:$AY$54,MATCH(I2157,'BCA Inputs'!$AW$14:$AW$54,0))*O2157+INDEX('BCA Inputs'!$AZ$14:$AZ$54,MATCH(I2157,'BCA Inputs'!$AW$14:$AW$54,0))*Q2157+INDEX('BCA Inputs'!$BA$14:$BA$54,MATCH(I2157,'BCA Inputs'!$AW$14:$AW$54,0))*F2157+INDEX('BCA Inputs'!$BB$14:$BB$54,MATCH(I2157,'BCA Inputs'!$AW$14:$AW$54,0))*G2157)+L2157+N2157,"")),"")</f>
        <v/>
      </c>
      <c r="U2157" s="234" t="str">
        <f t="shared" si="331"/>
        <v/>
      </c>
      <c r="V2157" s="234" t="str">
        <f t="shared" si="332"/>
        <v/>
      </c>
      <c r="W2157" s="234" t="str">
        <f t="shared" si="333"/>
        <v/>
      </c>
      <c r="Y2157" s="235" t="str">
        <f t="shared" si="334"/>
        <v/>
      </c>
      <c r="Z2157" s="236" t="str">
        <f>IFERROR(IF($B$3="NYSEG",INDEX('BCA Inputs'!$X$14:$X$54,MATCH(I2157,'BCA Inputs'!$M$14:$M$54,0))*P2157+INDEX('BCA Inputs'!$Y$14:$Y$54,MATCH(I2157,'BCA Inputs'!$M$14:$M$54,0))*O2157+INDEX('BCA Inputs'!$Z$14:$Z$54,MATCH(I2157,'BCA Inputs'!$M$14:$M$54,0))*Q2157+INDEX('BCA Inputs'!$AA$14:$AA$54,MATCH(I2157,'BCA Inputs'!$M$14:$M$54,0))*F2157+INDEX('BCA Inputs'!$AB$14:$AB$54,MATCH(I2157,'BCA Inputs'!$M$14:$M$54,0))*G2157,IF($B$3="RG&amp;E",INDEX('BCA Inputs'!$BG$14:$BG$54,MATCH(I2157,'BCA Inputs'!$AW$14:$AW$54,0))*P2157+INDEX('BCA Inputs'!$BH$14:$BH$54,MATCH(I2157,'BCA Inputs'!$AW$14:$AW$54,0))*O2157+INDEX('BCA Inputs'!$BI$14:$BI$54,MATCH(I2157,'BCA Inputs'!$AW$14:$AW$54,0))*Q2157+INDEX('BCA Inputs'!$BJ$14:$BJ$54,MATCH(I2157,'BCA Inputs'!$AW$14:$AW$54,0))*F2157+INDEX('BCA Inputs'!$BK$14:$BK$54,MATCH(I2157,'BCA Inputs'!$AW$14:$AW$54,0))*G2157,"")),"")</f>
        <v/>
      </c>
      <c r="AA2157" s="237" t="str">
        <f t="shared" si="335"/>
        <v/>
      </c>
      <c r="AC2157" s="238" t="str">
        <f>IFERROR((K2157+R2157)+IF($B$3="NYSEG",INDEX('BCA Inputs'!$AI$14:$AI$54,MATCH(I2157,'BCA Inputs'!$M$14:$M$54,0))*P2157+INDEX('BCA Inputs'!$AJ$14:$AJ$54,MATCH(I2157,'BCA Inputs'!$M$14:$M$54,0))*Q2157,IF($B$3="RG&amp;E",INDEX('BCA Inputs'!$BR$14:$BR$54,MATCH(I2157,'BCA Inputs'!$AW$14:$AW$54,0))*P2157+INDEX('BCA Inputs'!$BS$14:$BS$54,MATCH(I2157,'BCA Inputs'!$AW$14:$AW$54,0))*Q2157,"")),"")</f>
        <v/>
      </c>
      <c r="AD2157" s="181" t="str">
        <f>IFERROR(IF($B$3="NYSEG",INDEX('BCA Inputs'!$AD$14:$AD$54,MATCH(I2157,'BCA Inputs'!$M$14:$M$54,0))*P2157+INDEX('BCA Inputs'!$AE$14:$AE$54,MATCH(I2157,'BCA Inputs'!$M$14:$M$54,0))*O2157+INDEX('BCA Inputs'!$AF$14:$AF$54,MATCH(I2157,'BCA Inputs'!$M$14:$M$54,0))*Q2157+INDEX('BCA Inputs'!$AG$14:$AG$54,MATCH(I2157,'BCA Inputs'!$M$14:$M$54,0))*F2157+INDEX('BCA Inputs'!$AH$14:$AH$54,MATCH(I2157,'BCA Inputs'!$M$14:$M$54,0))*G2157,IF($B$3="RG&amp;E",INDEX('BCA Inputs'!$BM$14:$BM$54,MATCH(I2157,'BCA Inputs'!$AW$14:$AW$54,0))*P2157+INDEX('BCA Inputs'!$BN$14:$BN$54,MATCH(I2157,'BCA Inputs'!$AW$14:$AW$54,0))*O2157+INDEX('BCA Inputs'!$BO$14:$BO$54,MATCH(I2157,'BCA Inputs'!$AW$14:$AW$54,0))*Q2157+INDEX('BCA Inputs'!$BP$14:$BP$54,MATCH(I2157,'BCA Inputs'!$AW$14:$AW$54,0))*F2157+INDEX('BCA Inputs'!$BQ$14:$BQ$54,MATCH(I2157,'BCA Inputs'!$AW$14:$AW$54,0))*G2157,"")),"")</f>
        <v/>
      </c>
      <c r="AE2157" s="237" t="str">
        <f t="shared" si="336"/>
        <v/>
      </c>
      <c r="AF2157" s="198">
        <f t="shared" si="338"/>
        <v>0</v>
      </c>
      <c r="AG2157" s="239">
        <f t="shared" si="339"/>
        <v>0</v>
      </c>
    </row>
    <row r="2158" spans="1:33">
      <c r="A2158" s="228"/>
      <c r="B2158" s="176"/>
      <c r="C2158" s="229"/>
      <c r="D2158" s="230"/>
      <c r="E2158" s="230"/>
      <c r="F2158" s="230"/>
      <c r="G2158" s="230"/>
      <c r="H2158" s="231"/>
      <c r="I2158" s="231"/>
      <c r="J2158" s="232"/>
      <c r="K2158" s="232"/>
      <c r="L2158" s="232"/>
      <c r="M2158" s="181">
        <f t="shared" si="337"/>
        <v>0</v>
      </c>
      <c r="N2158" s="181">
        <f>IF(H2158="",0,H2158*I2158*'Avoided Water Savings Cost'!$C$16)</f>
        <v>0</v>
      </c>
      <c r="O2158" s="545">
        <f>IF(C2158="",0,IF($B$3="NYSEG",C2158/(1-'Avoided Electric Costs 2020'!$W$21),IF($B$3="RG&amp;E",C2158/(1-'Avoided Electric Costs 2020'!$X$21),"")))</f>
        <v>0</v>
      </c>
      <c r="P2158" s="546">
        <f>IF(D2158="",0,IF($B$3="NYSEG",D2158/(1-'Avoided Electric Costs 2020'!$W$21),IF($B$3="RG&amp;E",D2158/(1-'Avoided Electric Costs 2020'!$X$21),"")))</f>
        <v>0</v>
      </c>
      <c r="Q2158" s="546">
        <f>IF(E2158="",0,IF($B$3="NYSEG",E2158/(1-'Avoided Natural Gas Costs 2020'!$J$34),IF($B$3="RG&amp;E",E2158/(1-'Avoided Natural Gas Costs 2020'!$K$34),"")))</f>
        <v>0</v>
      </c>
      <c r="R2158" s="233" t="str">
        <f>IFERROR(IF(P2158*'BCA Inputs'!$C$1+Q2158*'BCA Inputs'!$C$2+F2158*'BCA Inputs'!$C$2+G2158*'BCA Inputs'!$C$2=0,"",P2158*'BCA Inputs'!$C$1+Q2158*'BCA Inputs'!$C$2+F2158*'BCA Inputs'!$C$2+G2158*'BCA Inputs'!$C$2),"")</f>
        <v/>
      </c>
      <c r="S2158" s="181" t="str">
        <f t="shared" si="330"/>
        <v/>
      </c>
      <c r="T2158" s="181" t="str">
        <f>IFERROR(IF($B$3="NYSEG",(INDEX('BCA Inputs'!$N$14:$N$54,MATCH(I2158,'BCA Inputs'!$M$14:$M$54,0))*P2158+INDEX('BCA Inputs'!$O$14:$O$54,MATCH(I2158,'BCA Inputs'!$M$14:$M$54,0))*O2158+INDEX('BCA Inputs'!P:P,MATCH(I2158,'BCA Inputs'!M:M,0))*Q2158+INDEX('BCA Inputs'!Q:Q,MATCH(I2158,'BCA Inputs'!M:M,0))*F2158+INDEX('BCA Inputs'!R:R,MATCH(I2158,'BCA Inputs'!M:M,0))*G2158)+L2158+N2158,IF($B$3="RG&amp;E",(INDEX('BCA Inputs'!$AX$14:$AX$54,MATCH(I2158,'BCA Inputs'!$AW$14:$AW$54,0))*P2158+INDEX('BCA Inputs'!$AY$14:$AY$54,MATCH(I2158,'BCA Inputs'!$AW$14:$AW$54,0))*O2158+INDEX('BCA Inputs'!$AZ$14:$AZ$54,MATCH(I2158,'BCA Inputs'!$AW$14:$AW$54,0))*Q2158+INDEX('BCA Inputs'!$BA$14:$BA$54,MATCH(I2158,'BCA Inputs'!$AW$14:$AW$54,0))*F2158+INDEX('BCA Inputs'!$BB$14:$BB$54,MATCH(I2158,'BCA Inputs'!$AW$14:$AW$54,0))*G2158)+L2158+N2158,"")),"")</f>
        <v/>
      </c>
      <c r="U2158" s="234" t="str">
        <f t="shared" si="331"/>
        <v/>
      </c>
      <c r="V2158" s="234" t="str">
        <f t="shared" si="332"/>
        <v/>
      </c>
      <c r="W2158" s="234" t="str">
        <f t="shared" si="333"/>
        <v/>
      </c>
      <c r="Y2158" s="235" t="str">
        <f t="shared" si="334"/>
        <v/>
      </c>
      <c r="Z2158" s="236" t="str">
        <f>IFERROR(IF($B$3="NYSEG",INDEX('BCA Inputs'!$X$14:$X$54,MATCH(I2158,'BCA Inputs'!$M$14:$M$54,0))*P2158+INDEX('BCA Inputs'!$Y$14:$Y$54,MATCH(I2158,'BCA Inputs'!$M$14:$M$54,0))*O2158+INDEX('BCA Inputs'!$Z$14:$Z$54,MATCH(I2158,'BCA Inputs'!$M$14:$M$54,0))*Q2158+INDEX('BCA Inputs'!$AA$14:$AA$54,MATCH(I2158,'BCA Inputs'!$M$14:$M$54,0))*F2158+INDEX('BCA Inputs'!$AB$14:$AB$54,MATCH(I2158,'BCA Inputs'!$M$14:$M$54,0))*G2158,IF($B$3="RG&amp;E",INDEX('BCA Inputs'!$BG$14:$BG$54,MATCH(I2158,'BCA Inputs'!$AW$14:$AW$54,0))*P2158+INDEX('BCA Inputs'!$BH$14:$BH$54,MATCH(I2158,'BCA Inputs'!$AW$14:$AW$54,0))*O2158+INDEX('BCA Inputs'!$BI$14:$BI$54,MATCH(I2158,'BCA Inputs'!$AW$14:$AW$54,0))*Q2158+INDEX('BCA Inputs'!$BJ$14:$BJ$54,MATCH(I2158,'BCA Inputs'!$AW$14:$AW$54,0))*F2158+INDEX('BCA Inputs'!$BK$14:$BK$54,MATCH(I2158,'BCA Inputs'!$AW$14:$AW$54,0))*G2158,"")),"")</f>
        <v/>
      </c>
      <c r="AA2158" s="237" t="str">
        <f t="shared" si="335"/>
        <v/>
      </c>
      <c r="AC2158" s="238" t="str">
        <f>IFERROR((K2158+R2158)+IF($B$3="NYSEG",INDEX('BCA Inputs'!$AI$14:$AI$54,MATCH(I2158,'BCA Inputs'!$M$14:$M$54,0))*P2158+INDEX('BCA Inputs'!$AJ$14:$AJ$54,MATCH(I2158,'BCA Inputs'!$M$14:$M$54,0))*Q2158,IF($B$3="RG&amp;E",INDEX('BCA Inputs'!$BR$14:$BR$54,MATCH(I2158,'BCA Inputs'!$AW$14:$AW$54,0))*P2158+INDEX('BCA Inputs'!$BS$14:$BS$54,MATCH(I2158,'BCA Inputs'!$AW$14:$AW$54,0))*Q2158,"")),"")</f>
        <v/>
      </c>
      <c r="AD2158" s="181" t="str">
        <f>IFERROR(IF($B$3="NYSEG",INDEX('BCA Inputs'!$AD$14:$AD$54,MATCH(I2158,'BCA Inputs'!$M$14:$M$54,0))*P2158+INDEX('BCA Inputs'!$AE$14:$AE$54,MATCH(I2158,'BCA Inputs'!$M$14:$M$54,0))*O2158+INDEX('BCA Inputs'!$AF$14:$AF$54,MATCH(I2158,'BCA Inputs'!$M$14:$M$54,0))*Q2158+INDEX('BCA Inputs'!$AG$14:$AG$54,MATCH(I2158,'BCA Inputs'!$M$14:$M$54,0))*F2158+INDEX('BCA Inputs'!$AH$14:$AH$54,MATCH(I2158,'BCA Inputs'!$M$14:$M$54,0))*G2158,IF($B$3="RG&amp;E",INDEX('BCA Inputs'!$BM$14:$BM$54,MATCH(I2158,'BCA Inputs'!$AW$14:$AW$54,0))*P2158+INDEX('BCA Inputs'!$BN$14:$BN$54,MATCH(I2158,'BCA Inputs'!$AW$14:$AW$54,0))*O2158+INDEX('BCA Inputs'!$BO$14:$BO$54,MATCH(I2158,'BCA Inputs'!$AW$14:$AW$54,0))*Q2158+INDEX('BCA Inputs'!$BP$14:$BP$54,MATCH(I2158,'BCA Inputs'!$AW$14:$AW$54,0))*F2158+INDEX('BCA Inputs'!$BQ$14:$BQ$54,MATCH(I2158,'BCA Inputs'!$AW$14:$AW$54,0))*G2158,"")),"")</f>
        <v/>
      </c>
      <c r="AE2158" s="237" t="str">
        <f t="shared" si="336"/>
        <v/>
      </c>
      <c r="AF2158" s="198">
        <f t="shared" si="338"/>
        <v>0</v>
      </c>
      <c r="AG2158" s="239">
        <f t="shared" si="339"/>
        <v>0</v>
      </c>
    </row>
    <row r="2159" spans="1:33">
      <c r="A2159" s="228"/>
      <c r="B2159" s="176"/>
      <c r="C2159" s="229"/>
      <c r="D2159" s="230"/>
      <c r="E2159" s="230"/>
      <c r="F2159" s="230"/>
      <c r="G2159" s="230"/>
      <c r="H2159" s="231"/>
      <c r="I2159" s="231"/>
      <c r="J2159" s="232"/>
      <c r="K2159" s="232"/>
      <c r="L2159" s="232"/>
      <c r="M2159" s="181">
        <f t="shared" si="337"/>
        <v>0</v>
      </c>
      <c r="N2159" s="181">
        <f>IF(H2159="",0,H2159*I2159*'Avoided Water Savings Cost'!$C$16)</f>
        <v>0</v>
      </c>
      <c r="O2159" s="545">
        <f>IF(C2159="",0,IF($B$3="NYSEG",C2159/(1-'Avoided Electric Costs 2020'!$W$21),IF($B$3="RG&amp;E",C2159/(1-'Avoided Electric Costs 2020'!$X$21),"")))</f>
        <v>0</v>
      </c>
      <c r="P2159" s="546">
        <f>IF(D2159="",0,IF($B$3="NYSEG",D2159/(1-'Avoided Electric Costs 2020'!$W$21),IF($B$3="RG&amp;E",D2159/(1-'Avoided Electric Costs 2020'!$X$21),"")))</f>
        <v>0</v>
      </c>
      <c r="Q2159" s="546">
        <f>IF(E2159="",0,IF($B$3="NYSEG",E2159/(1-'Avoided Natural Gas Costs 2020'!$J$34),IF($B$3="RG&amp;E",E2159/(1-'Avoided Natural Gas Costs 2020'!$K$34),"")))</f>
        <v>0</v>
      </c>
      <c r="R2159" s="233" t="str">
        <f>IFERROR(IF(P2159*'BCA Inputs'!$C$1+Q2159*'BCA Inputs'!$C$2+F2159*'BCA Inputs'!$C$2+G2159*'BCA Inputs'!$C$2=0,"",P2159*'BCA Inputs'!$C$1+Q2159*'BCA Inputs'!$C$2+F2159*'BCA Inputs'!$C$2+G2159*'BCA Inputs'!$C$2),"")</f>
        <v/>
      </c>
      <c r="S2159" s="181" t="str">
        <f t="shared" si="330"/>
        <v/>
      </c>
      <c r="T2159" s="181" t="str">
        <f>IFERROR(IF($B$3="NYSEG",(INDEX('BCA Inputs'!$N$14:$N$54,MATCH(I2159,'BCA Inputs'!$M$14:$M$54,0))*P2159+INDEX('BCA Inputs'!$O$14:$O$54,MATCH(I2159,'BCA Inputs'!$M$14:$M$54,0))*O2159+INDEX('BCA Inputs'!P:P,MATCH(I2159,'BCA Inputs'!M:M,0))*Q2159+INDEX('BCA Inputs'!Q:Q,MATCH(I2159,'BCA Inputs'!M:M,0))*F2159+INDEX('BCA Inputs'!R:R,MATCH(I2159,'BCA Inputs'!M:M,0))*G2159)+L2159+N2159,IF($B$3="RG&amp;E",(INDEX('BCA Inputs'!$AX$14:$AX$54,MATCH(I2159,'BCA Inputs'!$AW$14:$AW$54,0))*P2159+INDEX('BCA Inputs'!$AY$14:$AY$54,MATCH(I2159,'BCA Inputs'!$AW$14:$AW$54,0))*O2159+INDEX('BCA Inputs'!$AZ$14:$AZ$54,MATCH(I2159,'BCA Inputs'!$AW$14:$AW$54,0))*Q2159+INDEX('BCA Inputs'!$BA$14:$BA$54,MATCH(I2159,'BCA Inputs'!$AW$14:$AW$54,0))*F2159+INDEX('BCA Inputs'!$BB$14:$BB$54,MATCH(I2159,'BCA Inputs'!$AW$14:$AW$54,0))*G2159)+L2159+N2159,"")),"")</f>
        <v/>
      </c>
      <c r="U2159" s="234" t="str">
        <f t="shared" si="331"/>
        <v/>
      </c>
      <c r="V2159" s="234" t="str">
        <f t="shared" si="332"/>
        <v/>
      </c>
      <c r="W2159" s="234" t="str">
        <f t="shared" si="333"/>
        <v/>
      </c>
      <c r="Y2159" s="235" t="str">
        <f t="shared" si="334"/>
        <v/>
      </c>
      <c r="Z2159" s="236" t="str">
        <f>IFERROR(IF($B$3="NYSEG",INDEX('BCA Inputs'!$X$14:$X$54,MATCH(I2159,'BCA Inputs'!$M$14:$M$54,0))*P2159+INDEX('BCA Inputs'!$Y$14:$Y$54,MATCH(I2159,'BCA Inputs'!$M$14:$M$54,0))*O2159+INDEX('BCA Inputs'!$Z$14:$Z$54,MATCH(I2159,'BCA Inputs'!$M$14:$M$54,0))*Q2159+INDEX('BCA Inputs'!$AA$14:$AA$54,MATCH(I2159,'BCA Inputs'!$M$14:$M$54,0))*F2159+INDEX('BCA Inputs'!$AB$14:$AB$54,MATCH(I2159,'BCA Inputs'!$M$14:$M$54,0))*G2159,IF($B$3="RG&amp;E",INDEX('BCA Inputs'!$BG$14:$BG$54,MATCH(I2159,'BCA Inputs'!$AW$14:$AW$54,0))*P2159+INDEX('BCA Inputs'!$BH$14:$BH$54,MATCH(I2159,'BCA Inputs'!$AW$14:$AW$54,0))*O2159+INDEX('BCA Inputs'!$BI$14:$BI$54,MATCH(I2159,'BCA Inputs'!$AW$14:$AW$54,0))*Q2159+INDEX('BCA Inputs'!$BJ$14:$BJ$54,MATCH(I2159,'BCA Inputs'!$AW$14:$AW$54,0))*F2159+INDEX('BCA Inputs'!$BK$14:$BK$54,MATCH(I2159,'BCA Inputs'!$AW$14:$AW$54,0))*G2159,"")),"")</f>
        <v/>
      </c>
      <c r="AA2159" s="237" t="str">
        <f t="shared" si="335"/>
        <v/>
      </c>
      <c r="AC2159" s="238" t="str">
        <f>IFERROR((K2159+R2159)+IF($B$3="NYSEG",INDEX('BCA Inputs'!$AI$14:$AI$54,MATCH(I2159,'BCA Inputs'!$M$14:$M$54,0))*P2159+INDEX('BCA Inputs'!$AJ$14:$AJ$54,MATCH(I2159,'BCA Inputs'!$M$14:$M$54,0))*Q2159,IF($B$3="RG&amp;E",INDEX('BCA Inputs'!$BR$14:$BR$54,MATCH(I2159,'BCA Inputs'!$AW$14:$AW$54,0))*P2159+INDEX('BCA Inputs'!$BS$14:$BS$54,MATCH(I2159,'BCA Inputs'!$AW$14:$AW$54,0))*Q2159,"")),"")</f>
        <v/>
      </c>
      <c r="AD2159" s="181" t="str">
        <f>IFERROR(IF($B$3="NYSEG",INDEX('BCA Inputs'!$AD$14:$AD$54,MATCH(I2159,'BCA Inputs'!$M$14:$M$54,0))*P2159+INDEX('BCA Inputs'!$AE$14:$AE$54,MATCH(I2159,'BCA Inputs'!$M$14:$M$54,0))*O2159+INDEX('BCA Inputs'!$AF$14:$AF$54,MATCH(I2159,'BCA Inputs'!$M$14:$M$54,0))*Q2159+INDEX('BCA Inputs'!$AG$14:$AG$54,MATCH(I2159,'BCA Inputs'!$M$14:$M$54,0))*F2159+INDEX('BCA Inputs'!$AH$14:$AH$54,MATCH(I2159,'BCA Inputs'!$M$14:$M$54,0))*G2159,IF($B$3="RG&amp;E",INDEX('BCA Inputs'!$BM$14:$BM$54,MATCH(I2159,'BCA Inputs'!$AW$14:$AW$54,0))*P2159+INDEX('BCA Inputs'!$BN$14:$BN$54,MATCH(I2159,'BCA Inputs'!$AW$14:$AW$54,0))*O2159+INDEX('BCA Inputs'!$BO$14:$BO$54,MATCH(I2159,'BCA Inputs'!$AW$14:$AW$54,0))*Q2159+INDEX('BCA Inputs'!$BP$14:$BP$54,MATCH(I2159,'BCA Inputs'!$AW$14:$AW$54,0))*F2159+INDEX('BCA Inputs'!$BQ$14:$BQ$54,MATCH(I2159,'BCA Inputs'!$AW$14:$AW$54,0))*G2159,"")),"")</f>
        <v/>
      </c>
      <c r="AE2159" s="237" t="str">
        <f t="shared" si="336"/>
        <v/>
      </c>
      <c r="AF2159" s="198">
        <f t="shared" si="338"/>
        <v>0</v>
      </c>
      <c r="AG2159" s="239">
        <f t="shared" si="339"/>
        <v>0</v>
      </c>
    </row>
    <row r="2160" spans="1:33">
      <c r="A2160" s="228"/>
      <c r="B2160" s="176"/>
      <c r="C2160" s="229"/>
      <c r="D2160" s="230"/>
      <c r="E2160" s="230"/>
      <c r="F2160" s="230"/>
      <c r="G2160" s="230"/>
      <c r="H2160" s="231"/>
      <c r="I2160" s="231"/>
      <c r="J2160" s="232"/>
      <c r="K2160" s="232"/>
      <c r="L2160" s="232"/>
      <c r="M2160" s="181">
        <f t="shared" si="337"/>
        <v>0</v>
      </c>
      <c r="N2160" s="181">
        <f>IF(H2160="",0,H2160*I2160*'Avoided Water Savings Cost'!$C$16)</f>
        <v>0</v>
      </c>
      <c r="O2160" s="545">
        <f>IF(C2160="",0,IF($B$3="NYSEG",C2160/(1-'Avoided Electric Costs 2020'!$W$21),IF($B$3="RG&amp;E",C2160/(1-'Avoided Electric Costs 2020'!$X$21),"")))</f>
        <v>0</v>
      </c>
      <c r="P2160" s="546">
        <f>IF(D2160="",0,IF($B$3="NYSEG",D2160/(1-'Avoided Electric Costs 2020'!$W$21),IF($B$3="RG&amp;E",D2160/(1-'Avoided Electric Costs 2020'!$X$21),"")))</f>
        <v>0</v>
      </c>
      <c r="Q2160" s="546">
        <f>IF(E2160="",0,IF($B$3="NYSEG",E2160/(1-'Avoided Natural Gas Costs 2020'!$J$34),IF($B$3="RG&amp;E",E2160/(1-'Avoided Natural Gas Costs 2020'!$K$34),"")))</f>
        <v>0</v>
      </c>
      <c r="R2160" s="233" t="str">
        <f>IFERROR(IF(P2160*'BCA Inputs'!$C$1+Q2160*'BCA Inputs'!$C$2+F2160*'BCA Inputs'!$C$2+G2160*'BCA Inputs'!$C$2=0,"",P2160*'BCA Inputs'!$C$1+Q2160*'BCA Inputs'!$C$2+F2160*'BCA Inputs'!$C$2+G2160*'BCA Inputs'!$C$2),"")</f>
        <v/>
      </c>
      <c r="S2160" s="181" t="str">
        <f t="shared" si="330"/>
        <v/>
      </c>
      <c r="T2160" s="181" t="str">
        <f>IFERROR(IF($B$3="NYSEG",(INDEX('BCA Inputs'!$N$14:$N$54,MATCH(I2160,'BCA Inputs'!$M$14:$M$54,0))*P2160+INDEX('BCA Inputs'!$O$14:$O$54,MATCH(I2160,'BCA Inputs'!$M$14:$M$54,0))*O2160+INDEX('BCA Inputs'!P:P,MATCH(I2160,'BCA Inputs'!M:M,0))*Q2160+INDEX('BCA Inputs'!Q:Q,MATCH(I2160,'BCA Inputs'!M:M,0))*F2160+INDEX('BCA Inputs'!R:R,MATCH(I2160,'BCA Inputs'!M:M,0))*G2160)+L2160+N2160,IF($B$3="RG&amp;E",(INDEX('BCA Inputs'!$AX$14:$AX$54,MATCH(I2160,'BCA Inputs'!$AW$14:$AW$54,0))*P2160+INDEX('BCA Inputs'!$AY$14:$AY$54,MATCH(I2160,'BCA Inputs'!$AW$14:$AW$54,0))*O2160+INDEX('BCA Inputs'!$AZ$14:$AZ$54,MATCH(I2160,'BCA Inputs'!$AW$14:$AW$54,0))*Q2160+INDEX('BCA Inputs'!$BA$14:$BA$54,MATCH(I2160,'BCA Inputs'!$AW$14:$AW$54,0))*F2160+INDEX('BCA Inputs'!$BB$14:$BB$54,MATCH(I2160,'BCA Inputs'!$AW$14:$AW$54,0))*G2160)+L2160+N2160,"")),"")</f>
        <v/>
      </c>
      <c r="U2160" s="234" t="str">
        <f t="shared" si="331"/>
        <v/>
      </c>
      <c r="V2160" s="234" t="str">
        <f t="shared" si="332"/>
        <v/>
      </c>
      <c r="W2160" s="234" t="str">
        <f t="shared" si="333"/>
        <v/>
      </c>
      <c r="Y2160" s="235" t="str">
        <f t="shared" si="334"/>
        <v/>
      </c>
      <c r="Z2160" s="236" t="str">
        <f>IFERROR(IF($B$3="NYSEG",INDEX('BCA Inputs'!$X$14:$X$54,MATCH(I2160,'BCA Inputs'!$M$14:$M$54,0))*P2160+INDEX('BCA Inputs'!$Y$14:$Y$54,MATCH(I2160,'BCA Inputs'!$M$14:$M$54,0))*O2160+INDEX('BCA Inputs'!$Z$14:$Z$54,MATCH(I2160,'BCA Inputs'!$M$14:$M$54,0))*Q2160+INDEX('BCA Inputs'!$AA$14:$AA$54,MATCH(I2160,'BCA Inputs'!$M$14:$M$54,0))*F2160+INDEX('BCA Inputs'!$AB$14:$AB$54,MATCH(I2160,'BCA Inputs'!$M$14:$M$54,0))*G2160,IF($B$3="RG&amp;E",INDEX('BCA Inputs'!$BG$14:$BG$54,MATCH(I2160,'BCA Inputs'!$AW$14:$AW$54,0))*P2160+INDEX('BCA Inputs'!$BH$14:$BH$54,MATCH(I2160,'BCA Inputs'!$AW$14:$AW$54,0))*O2160+INDEX('BCA Inputs'!$BI$14:$BI$54,MATCH(I2160,'BCA Inputs'!$AW$14:$AW$54,0))*Q2160+INDEX('BCA Inputs'!$BJ$14:$BJ$54,MATCH(I2160,'BCA Inputs'!$AW$14:$AW$54,0))*F2160+INDEX('BCA Inputs'!$BK$14:$BK$54,MATCH(I2160,'BCA Inputs'!$AW$14:$AW$54,0))*G2160,"")),"")</f>
        <v/>
      </c>
      <c r="AA2160" s="237" t="str">
        <f t="shared" si="335"/>
        <v/>
      </c>
      <c r="AC2160" s="238" t="str">
        <f>IFERROR((K2160+R2160)+IF($B$3="NYSEG",INDEX('BCA Inputs'!$AI$14:$AI$54,MATCH(I2160,'BCA Inputs'!$M$14:$M$54,0))*P2160+INDEX('BCA Inputs'!$AJ$14:$AJ$54,MATCH(I2160,'BCA Inputs'!$M$14:$M$54,0))*Q2160,IF($B$3="RG&amp;E",INDEX('BCA Inputs'!$BR$14:$BR$54,MATCH(I2160,'BCA Inputs'!$AW$14:$AW$54,0))*P2160+INDEX('BCA Inputs'!$BS$14:$BS$54,MATCH(I2160,'BCA Inputs'!$AW$14:$AW$54,0))*Q2160,"")),"")</f>
        <v/>
      </c>
      <c r="AD2160" s="181" t="str">
        <f>IFERROR(IF($B$3="NYSEG",INDEX('BCA Inputs'!$AD$14:$AD$54,MATCH(I2160,'BCA Inputs'!$M$14:$M$54,0))*P2160+INDEX('BCA Inputs'!$AE$14:$AE$54,MATCH(I2160,'BCA Inputs'!$M$14:$M$54,0))*O2160+INDEX('BCA Inputs'!$AF$14:$AF$54,MATCH(I2160,'BCA Inputs'!$M$14:$M$54,0))*Q2160+INDEX('BCA Inputs'!$AG$14:$AG$54,MATCH(I2160,'BCA Inputs'!$M$14:$M$54,0))*F2160+INDEX('BCA Inputs'!$AH$14:$AH$54,MATCH(I2160,'BCA Inputs'!$M$14:$M$54,0))*G2160,IF($B$3="RG&amp;E",INDEX('BCA Inputs'!$BM$14:$BM$54,MATCH(I2160,'BCA Inputs'!$AW$14:$AW$54,0))*P2160+INDEX('BCA Inputs'!$BN$14:$BN$54,MATCH(I2160,'BCA Inputs'!$AW$14:$AW$54,0))*O2160+INDEX('BCA Inputs'!$BO$14:$BO$54,MATCH(I2160,'BCA Inputs'!$AW$14:$AW$54,0))*Q2160+INDEX('BCA Inputs'!$BP$14:$BP$54,MATCH(I2160,'BCA Inputs'!$AW$14:$AW$54,0))*F2160+INDEX('BCA Inputs'!$BQ$14:$BQ$54,MATCH(I2160,'BCA Inputs'!$AW$14:$AW$54,0))*G2160,"")),"")</f>
        <v/>
      </c>
      <c r="AE2160" s="237" t="str">
        <f t="shared" si="336"/>
        <v/>
      </c>
      <c r="AF2160" s="198">
        <f t="shared" si="338"/>
        <v>0</v>
      </c>
      <c r="AG2160" s="239">
        <f t="shared" si="339"/>
        <v>0</v>
      </c>
    </row>
    <row r="2161" spans="1:33">
      <c r="A2161" s="228"/>
      <c r="B2161" s="176"/>
      <c r="C2161" s="229"/>
      <c r="D2161" s="230"/>
      <c r="E2161" s="230"/>
      <c r="F2161" s="230"/>
      <c r="G2161" s="230"/>
      <c r="H2161" s="231"/>
      <c r="I2161" s="231"/>
      <c r="J2161" s="232"/>
      <c r="K2161" s="232"/>
      <c r="L2161" s="232"/>
      <c r="M2161" s="181">
        <f t="shared" si="337"/>
        <v>0</v>
      </c>
      <c r="N2161" s="181">
        <f>IF(H2161="",0,H2161*I2161*'Avoided Water Savings Cost'!$C$16)</f>
        <v>0</v>
      </c>
      <c r="O2161" s="545">
        <f>IF(C2161="",0,IF($B$3="NYSEG",C2161/(1-'Avoided Electric Costs 2020'!$W$21),IF($B$3="RG&amp;E",C2161/(1-'Avoided Electric Costs 2020'!$X$21),"")))</f>
        <v>0</v>
      </c>
      <c r="P2161" s="546">
        <f>IF(D2161="",0,IF($B$3="NYSEG",D2161/(1-'Avoided Electric Costs 2020'!$W$21),IF($B$3="RG&amp;E",D2161/(1-'Avoided Electric Costs 2020'!$X$21),"")))</f>
        <v>0</v>
      </c>
      <c r="Q2161" s="546">
        <f>IF(E2161="",0,IF($B$3="NYSEG",E2161/(1-'Avoided Natural Gas Costs 2020'!$J$34),IF($B$3="RG&amp;E",E2161/(1-'Avoided Natural Gas Costs 2020'!$K$34),"")))</f>
        <v>0</v>
      </c>
      <c r="R2161" s="233" t="str">
        <f>IFERROR(IF(P2161*'BCA Inputs'!$C$1+Q2161*'BCA Inputs'!$C$2+F2161*'BCA Inputs'!$C$2+G2161*'BCA Inputs'!$C$2=0,"",P2161*'BCA Inputs'!$C$1+Q2161*'BCA Inputs'!$C$2+F2161*'BCA Inputs'!$C$2+G2161*'BCA Inputs'!$C$2),"")</f>
        <v/>
      </c>
      <c r="S2161" s="181" t="str">
        <f t="shared" si="330"/>
        <v/>
      </c>
      <c r="T2161" s="181" t="str">
        <f>IFERROR(IF($B$3="NYSEG",(INDEX('BCA Inputs'!$N$14:$N$54,MATCH(I2161,'BCA Inputs'!$M$14:$M$54,0))*P2161+INDEX('BCA Inputs'!$O$14:$O$54,MATCH(I2161,'BCA Inputs'!$M$14:$M$54,0))*O2161+INDEX('BCA Inputs'!P:P,MATCH(I2161,'BCA Inputs'!M:M,0))*Q2161+INDEX('BCA Inputs'!Q:Q,MATCH(I2161,'BCA Inputs'!M:M,0))*F2161+INDEX('BCA Inputs'!R:R,MATCH(I2161,'BCA Inputs'!M:M,0))*G2161)+L2161+N2161,IF($B$3="RG&amp;E",(INDEX('BCA Inputs'!$AX$14:$AX$54,MATCH(I2161,'BCA Inputs'!$AW$14:$AW$54,0))*P2161+INDEX('BCA Inputs'!$AY$14:$AY$54,MATCH(I2161,'BCA Inputs'!$AW$14:$AW$54,0))*O2161+INDEX('BCA Inputs'!$AZ$14:$AZ$54,MATCH(I2161,'BCA Inputs'!$AW$14:$AW$54,0))*Q2161+INDEX('BCA Inputs'!$BA$14:$BA$54,MATCH(I2161,'BCA Inputs'!$AW$14:$AW$54,0))*F2161+INDEX('BCA Inputs'!$BB$14:$BB$54,MATCH(I2161,'BCA Inputs'!$AW$14:$AW$54,0))*G2161)+L2161+N2161,"")),"")</f>
        <v/>
      </c>
      <c r="U2161" s="234" t="str">
        <f t="shared" si="331"/>
        <v/>
      </c>
      <c r="V2161" s="234" t="str">
        <f t="shared" si="332"/>
        <v/>
      </c>
      <c r="W2161" s="234" t="str">
        <f t="shared" si="333"/>
        <v/>
      </c>
      <c r="Y2161" s="235" t="str">
        <f t="shared" si="334"/>
        <v/>
      </c>
      <c r="Z2161" s="236" t="str">
        <f>IFERROR(IF($B$3="NYSEG",INDEX('BCA Inputs'!$X$14:$X$54,MATCH(I2161,'BCA Inputs'!$M$14:$M$54,0))*P2161+INDEX('BCA Inputs'!$Y$14:$Y$54,MATCH(I2161,'BCA Inputs'!$M$14:$M$54,0))*O2161+INDEX('BCA Inputs'!$Z$14:$Z$54,MATCH(I2161,'BCA Inputs'!$M$14:$M$54,0))*Q2161+INDEX('BCA Inputs'!$AA$14:$AA$54,MATCH(I2161,'BCA Inputs'!$M$14:$M$54,0))*F2161+INDEX('BCA Inputs'!$AB$14:$AB$54,MATCH(I2161,'BCA Inputs'!$M$14:$M$54,0))*G2161,IF($B$3="RG&amp;E",INDEX('BCA Inputs'!$BG$14:$BG$54,MATCH(I2161,'BCA Inputs'!$AW$14:$AW$54,0))*P2161+INDEX('BCA Inputs'!$BH$14:$BH$54,MATCH(I2161,'BCA Inputs'!$AW$14:$AW$54,0))*O2161+INDEX('BCA Inputs'!$BI$14:$BI$54,MATCH(I2161,'BCA Inputs'!$AW$14:$AW$54,0))*Q2161+INDEX('BCA Inputs'!$BJ$14:$BJ$54,MATCH(I2161,'BCA Inputs'!$AW$14:$AW$54,0))*F2161+INDEX('BCA Inputs'!$BK$14:$BK$54,MATCH(I2161,'BCA Inputs'!$AW$14:$AW$54,0))*G2161,"")),"")</f>
        <v/>
      </c>
      <c r="AA2161" s="237" t="str">
        <f t="shared" si="335"/>
        <v/>
      </c>
      <c r="AC2161" s="238" t="str">
        <f>IFERROR((K2161+R2161)+IF($B$3="NYSEG",INDEX('BCA Inputs'!$AI$14:$AI$54,MATCH(I2161,'BCA Inputs'!$M$14:$M$54,0))*P2161+INDEX('BCA Inputs'!$AJ$14:$AJ$54,MATCH(I2161,'BCA Inputs'!$M$14:$M$54,0))*Q2161,IF($B$3="RG&amp;E",INDEX('BCA Inputs'!$BR$14:$BR$54,MATCH(I2161,'BCA Inputs'!$AW$14:$AW$54,0))*P2161+INDEX('BCA Inputs'!$BS$14:$BS$54,MATCH(I2161,'BCA Inputs'!$AW$14:$AW$54,0))*Q2161,"")),"")</f>
        <v/>
      </c>
      <c r="AD2161" s="181" t="str">
        <f>IFERROR(IF($B$3="NYSEG",INDEX('BCA Inputs'!$AD$14:$AD$54,MATCH(I2161,'BCA Inputs'!$M$14:$M$54,0))*P2161+INDEX('BCA Inputs'!$AE$14:$AE$54,MATCH(I2161,'BCA Inputs'!$M$14:$M$54,0))*O2161+INDEX('BCA Inputs'!$AF$14:$AF$54,MATCH(I2161,'BCA Inputs'!$M$14:$M$54,0))*Q2161+INDEX('BCA Inputs'!$AG$14:$AG$54,MATCH(I2161,'BCA Inputs'!$M$14:$M$54,0))*F2161+INDEX('BCA Inputs'!$AH$14:$AH$54,MATCH(I2161,'BCA Inputs'!$M$14:$M$54,0))*G2161,IF($B$3="RG&amp;E",INDEX('BCA Inputs'!$BM$14:$BM$54,MATCH(I2161,'BCA Inputs'!$AW$14:$AW$54,0))*P2161+INDEX('BCA Inputs'!$BN$14:$BN$54,MATCH(I2161,'BCA Inputs'!$AW$14:$AW$54,0))*O2161+INDEX('BCA Inputs'!$BO$14:$BO$54,MATCH(I2161,'BCA Inputs'!$AW$14:$AW$54,0))*Q2161+INDEX('BCA Inputs'!$BP$14:$BP$54,MATCH(I2161,'BCA Inputs'!$AW$14:$AW$54,0))*F2161+INDEX('BCA Inputs'!$BQ$14:$BQ$54,MATCH(I2161,'BCA Inputs'!$AW$14:$AW$54,0))*G2161,"")),"")</f>
        <v/>
      </c>
      <c r="AE2161" s="237" t="str">
        <f t="shared" si="336"/>
        <v/>
      </c>
      <c r="AF2161" s="198">
        <f t="shared" si="338"/>
        <v>0</v>
      </c>
      <c r="AG2161" s="239">
        <f t="shared" si="339"/>
        <v>0</v>
      </c>
    </row>
    <row r="2162" spans="1:33">
      <c r="A2162" s="228"/>
      <c r="B2162" s="176"/>
      <c r="C2162" s="229"/>
      <c r="D2162" s="230"/>
      <c r="E2162" s="230"/>
      <c r="F2162" s="230"/>
      <c r="G2162" s="230"/>
      <c r="H2162" s="231"/>
      <c r="I2162" s="231"/>
      <c r="J2162" s="232"/>
      <c r="K2162" s="232"/>
      <c r="L2162" s="232"/>
      <c r="M2162" s="181">
        <f t="shared" si="337"/>
        <v>0</v>
      </c>
      <c r="N2162" s="181">
        <f>IF(H2162="",0,H2162*I2162*'Avoided Water Savings Cost'!$C$16)</f>
        <v>0</v>
      </c>
      <c r="O2162" s="545">
        <f>IF(C2162="",0,IF($B$3="NYSEG",C2162/(1-'Avoided Electric Costs 2020'!$W$21),IF($B$3="RG&amp;E",C2162/(1-'Avoided Electric Costs 2020'!$X$21),"")))</f>
        <v>0</v>
      </c>
      <c r="P2162" s="546">
        <f>IF(D2162="",0,IF($B$3="NYSEG",D2162/(1-'Avoided Electric Costs 2020'!$W$21),IF($B$3="RG&amp;E",D2162/(1-'Avoided Electric Costs 2020'!$X$21),"")))</f>
        <v>0</v>
      </c>
      <c r="Q2162" s="546">
        <f>IF(E2162="",0,IF($B$3="NYSEG",E2162/(1-'Avoided Natural Gas Costs 2020'!$J$34),IF($B$3="RG&amp;E",E2162/(1-'Avoided Natural Gas Costs 2020'!$K$34),"")))</f>
        <v>0</v>
      </c>
      <c r="R2162" s="233" t="str">
        <f>IFERROR(IF(P2162*'BCA Inputs'!$C$1+Q2162*'BCA Inputs'!$C$2+F2162*'BCA Inputs'!$C$2+G2162*'BCA Inputs'!$C$2=0,"",P2162*'BCA Inputs'!$C$1+Q2162*'BCA Inputs'!$C$2+F2162*'BCA Inputs'!$C$2+G2162*'BCA Inputs'!$C$2),"")</f>
        <v/>
      </c>
      <c r="S2162" s="181" t="str">
        <f t="shared" si="330"/>
        <v/>
      </c>
      <c r="T2162" s="181" t="str">
        <f>IFERROR(IF($B$3="NYSEG",(INDEX('BCA Inputs'!$N$14:$N$54,MATCH(I2162,'BCA Inputs'!$M$14:$M$54,0))*P2162+INDEX('BCA Inputs'!$O$14:$O$54,MATCH(I2162,'BCA Inputs'!$M$14:$M$54,0))*O2162+INDEX('BCA Inputs'!P:P,MATCH(I2162,'BCA Inputs'!M:M,0))*Q2162+INDEX('BCA Inputs'!Q:Q,MATCH(I2162,'BCA Inputs'!M:M,0))*F2162+INDEX('BCA Inputs'!R:R,MATCH(I2162,'BCA Inputs'!M:M,0))*G2162)+L2162+N2162,IF($B$3="RG&amp;E",(INDEX('BCA Inputs'!$AX$14:$AX$54,MATCH(I2162,'BCA Inputs'!$AW$14:$AW$54,0))*P2162+INDEX('BCA Inputs'!$AY$14:$AY$54,MATCH(I2162,'BCA Inputs'!$AW$14:$AW$54,0))*O2162+INDEX('BCA Inputs'!$AZ$14:$AZ$54,MATCH(I2162,'BCA Inputs'!$AW$14:$AW$54,0))*Q2162+INDEX('BCA Inputs'!$BA$14:$BA$54,MATCH(I2162,'BCA Inputs'!$AW$14:$AW$54,0))*F2162+INDEX('BCA Inputs'!$BB$14:$BB$54,MATCH(I2162,'BCA Inputs'!$AW$14:$AW$54,0))*G2162)+L2162+N2162,"")),"")</f>
        <v/>
      </c>
      <c r="U2162" s="234" t="str">
        <f t="shared" si="331"/>
        <v/>
      </c>
      <c r="V2162" s="234" t="str">
        <f t="shared" si="332"/>
        <v/>
      </c>
      <c r="W2162" s="234" t="str">
        <f t="shared" si="333"/>
        <v/>
      </c>
      <c r="Y2162" s="235" t="str">
        <f t="shared" si="334"/>
        <v/>
      </c>
      <c r="Z2162" s="236" t="str">
        <f>IFERROR(IF($B$3="NYSEG",INDEX('BCA Inputs'!$X$14:$X$54,MATCH(I2162,'BCA Inputs'!$M$14:$M$54,0))*P2162+INDEX('BCA Inputs'!$Y$14:$Y$54,MATCH(I2162,'BCA Inputs'!$M$14:$M$54,0))*O2162+INDEX('BCA Inputs'!$Z$14:$Z$54,MATCH(I2162,'BCA Inputs'!$M$14:$M$54,0))*Q2162+INDEX('BCA Inputs'!$AA$14:$AA$54,MATCH(I2162,'BCA Inputs'!$M$14:$M$54,0))*F2162+INDEX('BCA Inputs'!$AB$14:$AB$54,MATCH(I2162,'BCA Inputs'!$M$14:$M$54,0))*G2162,IF($B$3="RG&amp;E",INDEX('BCA Inputs'!$BG$14:$BG$54,MATCH(I2162,'BCA Inputs'!$AW$14:$AW$54,0))*P2162+INDEX('BCA Inputs'!$BH$14:$BH$54,MATCH(I2162,'BCA Inputs'!$AW$14:$AW$54,0))*O2162+INDEX('BCA Inputs'!$BI$14:$BI$54,MATCH(I2162,'BCA Inputs'!$AW$14:$AW$54,0))*Q2162+INDEX('BCA Inputs'!$BJ$14:$BJ$54,MATCH(I2162,'BCA Inputs'!$AW$14:$AW$54,0))*F2162+INDEX('BCA Inputs'!$BK$14:$BK$54,MATCH(I2162,'BCA Inputs'!$AW$14:$AW$54,0))*G2162,"")),"")</f>
        <v/>
      </c>
      <c r="AA2162" s="237" t="str">
        <f t="shared" si="335"/>
        <v/>
      </c>
      <c r="AC2162" s="238" t="str">
        <f>IFERROR((K2162+R2162)+IF($B$3="NYSEG",INDEX('BCA Inputs'!$AI$14:$AI$54,MATCH(I2162,'BCA Inputs'!$M$14:$M$54,0))*P2162+INDEX('BCA Inputs'!$AJ$14:$AJ$54,MATCH(I2162,'BCA Inputs'!$M$14:$M$54,0))*Q2162,IF($B$3="RG&amp;E",INDEX('BCA Inputs'!$BR$14:$BR$54,MATCH(I2162,'BCA Inputs'!$AW$14:$AW$54,0))*P2162+INDEX('BCA Inputs'!$BS$14:$BS$54,MATCH(I2162,'BCA Inputs'!$AW$14:$AW$54,0))*Q2162,"")),"")</f>
        <v/>
      </c>
      <c r="AD2162" s="181" t="str">
        <f>IFERROR(IF($B$3="NYSEG",INDEX('BCA Inputs'!$AD$14:$AD$54,MATCH(I2162,'BCA Inputs'!$M$14:$M$54,0))*P2162+INDEX('BCA Inputs'!$AE$14:$AE$54,MATCH(I2162,'BCA Inputs'!$M$14:$M$54,0))*O2162+INDEX('BCA Inputs'!$AF$14:$AF$54,MATCH(I2162,'BCA Inputs'!$M$14:$M$54,0))*Q2162+INDEX('BCA Inputs'!$AG$14:$AG$54,MATCH(I2162,'BCA Inputs'!$M$14:$M$54,0))*F2162+INDEX('BCA Inputs'!$AH$14:$AH$54,MATCH(I2162,'BCA Inputs'!$M$14:$M$54,0))*G2162,IF($B$3="RG&amp;E",INDEX('BCA Inputs'!$BM$14:$BM$54,MATCH(I2162,'BCA Inputs'!$AW$14:$AW$54,0))*P2162+INDEX('BCA Inputs'!$BN$14:$BN$54,MATCH(I2162,'BCA Inputs'!$AW$14:$AW$54,0))*O2162+INDEX('BCA Inputs'!$BO$14:$BO$54,MATCH(I2162,'BCA Inputs'!$AW$14:$AW$54,0))*Q2162+INDEX('BCA Inputs'!$BP$14:$BP$54,MATCH(I2162,'BCA Inputs'!$AW$14:$AW$54,0))*F2162+INDEX('BCA Inputs'!$BQ$14:$BQ$54,MATCH(I2162,'BCA Inputs'!$AW$14:$AW$54,0))*G2162,"")),"")</f>
        <v/>
      </c>
      <c r="AE2162" s="237" t="str">
        <f t="shared" si="336"/>
        <v/>
      </c>
      <c r="AF2162" s="198">
        <f t="shared" si="338"/>
        <v>0</v>
      </c>
      <c r="AG2162" s="239">
        <f t="shared" si="339"/>
        <v>0</v>
      </c>
    </row>
    <row r="2163" spans="1:33">
      <c r="A2163" s="228"/>
      <c r="B2163" s="176"/>
      <c r="C2163" s="229"/>
      <c r="D2163" s="230"/>
      <c r="E2163" s="230"/>
      <c r="F2163" s="230"/>
      <c r="G2163" s="230"/>
      <c r="H2163" s="231"/>
      <c r="I2163" s="231"/>
      <c r="J2163" s="232"/>
      <c r="K2163" s="232"/>
      <c r="L2163" s="232"/>
      <c r="M2163" s="181">
        <f t="shared" si="337"/>
        <v>0</v>
      </c>
      <c r="N2163" s="181">
        <f>IF(H2163="",0,H2163*I2163*'Avoided Water Savings Cost'!$C$16)</f>
        <v>0</v>
      </c>
      <c r="O2163" s="545">
        <f>IF(C2163="",0,IF($B$3="NYSEG",C2163/(1-'Avoided Electric Costs 2020'!$W$21),IF($B$3="RG&amp;E",C2163/(1-'Avoided Electric Costs 2020'!$X$21),"")))</f>
        <v>0</v>
      </c>
      <c r="P2163" s="546">
        <f>IF(D2163="",0,IF($B$3="NYSEG",D2163/(1-'Avoided Electric Costs 2020'!$W$21),IF($B$3="RG&amp;E",D2163/(1-'Avoided Electric Costs 2020'!$X$21),"")))</f>
        <v>0</v>
      </c>
      <c r="Q2163" s="546">
        <f>IF(E2163="",0,IF($B$3="NYSEG",E2163/(1-'Avoided Natural Gas Costs 2020'!$J$34),IF($B$3="RG&amp;E",E2163/(1-'Avoided Natural Gas Costs 2020'!$K$34),"")))</f>
        <v>0</v>
      </c>
      <c r="R2163" s="233" t="str">
        <f>IFERROR(IF(P2163*'BCA Inputs'!$C$1+Q2163*'BCA Inputs'!$C$2+F2163*'BCA Inputs'!$C$2+G2163*'BCA Inputs'!$C$2=0,"",P2163*'BCA Inputs'!$C$1+Q2163*'BCA Inputs'!$C$2+F2163*'BCA Inputs'!$C$2+G2163*'BCA Inputs'!$C$2),"")</f>
        <v/>
      </c>
      <c r="S2163" s="181" t="str">
        <f t="shared" si="330"/>
        <v/>
      </c>
      <c r="T2163" s="181" t="str">
        <f>IFERROR(IF($B$3="NYSEG",(INDEX('BCA Inputs'!$N$14:$N$54,MATCH(I2163,'BCA Inputs'!$M$14:$M$54,0))*P2163+INDEX('BCA Inputs'!$O$14:$O$54,MATCH(I2163,'BCA Inputs'!$M$14:$M$54,0))*O2163+INDEX('BCA Inputs'!P:P,MATCH(I2163,'BCA Inputs'!M:M,0))*Q2163+INDEX('BCA Inputs'!Q:Q,MATCH(I2163,'BCA Inputs'!M:M,0))*F2163+INDEX('BCA Inputs'!R:R,MATCH(I2163,'BCA Inputs'!M:M,0))*G2163)+L2163+N2163,IF($B$3="RG&amp;E",(INDEX('BCA Inputs'!$AX$14:$AX$54,MATCH(I2163,'BCA Inputs'!$AW$14:$AW$54,0))*P2163+INDEX('BCA Inputs'!$AY$14:$AY$54,MATCH(I2163,'BCA Inputs'!$AW$14:$AW$54,0))*O2163+INDEX('BCA Inputs'!$AZ$14:$AZ$54,MATCH(I2163,'BCA Inputs'!$AW$14:$AW$54,0))*Q2163+INDEX('BCA Inputs'!$BA$14:$BA$54,MATCH(I2163,'BCA Inputs'!$AW$14:$AW$54,0))*F2163+INDEX('BCA Inputs'!$BB$14:$BB$54,MATCH(I2163,'BCA Inputs'!$AW$14:$AW$54,0))*G2163)+L2163+N2163,"")),"")</f>
        <v/>
      </c>
      <c r="U2163" s="234" t="str">
        <f t="shared" si="331"/>
        <v/>
      </c>
      <c r="V2163" s="234" t="str">
        <f t="shared" si="332"/>
        <v/>
      </c>
      <c r="W2163" s="234" t="str">
        <f t="shared" si="333"/>
        <v/>
      </c>
      <c r="Y2163" s="235" t="str">
        <f t="shared" si="334"/>
        <v/>
      </c>
      <c r="Z2163" s="236" t="str">
        <f>IFERROR(IF($B$3="NYSEG",INDEX('BCA Inputs'!$X$14:$X$54,MATCH(I2163,'BCA Inputs'!$M$14:$M$54,0))*P2163+INDEX('BCA Inputs'!$Y$14:$Y$54,MATCH(I2163,'BCA Inputs'!$M$14:$M$54,0))*O2163+INDEX('BCA Inputs'!$Z$14:$Z$54,MATCH(I2163,'BCA Inputs'!$M$14:$M$54,0))*Q2163+INDEX('BCA Inputs'!$AA$14:$AA$54,MATCH(I2163,'BCA Inputs'!$M$14:$M$54,0))*F2163+INDEX('BCA Inputs'!$AB$14:$AB$54,MATCH(I2163,'BCA Inputs'!$M$14:$M$54,0))*G2163,IF($B$3="RG&amp;E",INDEX('BCA Inputs'!$BG$14:$BG$54,MATCH(I2163,'BCA Inputs'!$AW$14:$AW$54,0))*P2163+INDEX('BCA Inputs'!$BH$14:$BH$54,MATCH(I2163,'BCA Inputs'!$AW$14:$AW$54,0))*O2163+INDEX('BCA Inputs'!$BI$14:$BI$54,MATCH(I2163,'BCA Inputs'!$AW$14:$AW$54,0))*Q2163+INDEX('BCA Inputs'!$BJ$14:$BJ$54,MATCH(I2163,'BCA Inputs'!$AW$14:$AW$54,0))*F2163+INDEX('BCA Inputs'!$BK$14:$BK$54,MATCH(I2163,'BCA Inputs'!$AW$14:$AW$54,0))*G2163,"")),"")</f>
        <v/>
      </c>
      <c r="AA2163" s="237" t="str">
        <f t="shared" si="335"/>
        <v/>
      </c>
      <c r="AC2163" s="238" t="str">
        <f>IFERROR((K2163+R2163)+IF($B$3="NYSEG",INDEX('BCA Inputs'!$AI$14:$AI$54,MATCH(I2163,'BCA Inputs'!$M$14:$M$54,0))*P2163+INDEX('BCA Inputs'!$AJ$14:$AJ$54,MATCH(I2163,'BCA Inputs'!$M$14:$M$54,0))*Q2163,IF($B$3="RG&amp;E",INDEX('BCA Inputs'!$BR$14:$BR$54,MATCH(I2163,'BCA Inputs'!$AW$14:$AW$54,0))*P2163+INDEX('BCA Inputs'!$BS$14:$BS$54,MATCH(I2163,'BCA Inputs'!$AW$14:$AW$54,0))*Q2163,"")),"")</f>
        <v/>
      </c>
      <c r="AD2163" s="181" t="str">
        <f>IFERROR(IF($B$3="NYSEG",INDEX('BCA Inputs'!$AD$14:$AD$54,MATCH(I2163,'BCA Inputs'!$M$14:$M$54,0))*P2163+INDEX('BCA Inputs'!$AE$14:$AE$54,MATCH(I2163,'BCA Inputs'!$M$14:$M$54,0))*O2163+INDEX('BCA Inputs'!$AF$14:$AF$54,MATCH(I2163,'BCA Inputs'!$M$14:$M$54,0))*Q2163+INDEX('BCA Inputs'!$AG$14:$AG$54,MATCH(I2163,'BCA Inputs'!$M$14:$M$54,0))*F2163+INDEX('BCA Inputs'!$AH$14:$AH$54,MATCH(I2163,'BCA Inputs'!$M$14:$M$54,0))*G2163,IF($B$3="RG&amp;E",INDEX('BCA Inputs'!$BM$14:$BM$54,MATCH(I2163,'BCA Inputs'!$AW$14:$AW$54,0))*P2163+INDEX('BCA Inputs'!$BN$14:$BN$54,MATCH(I2163,'BCA Inputs'!$AW$14:$AW$54,0))*O2163+INDEX('BCA Inputs'!$BO$14:$BO$54,MATCH(I2163,'BCA Inputs'!$AW$14:$AW$54,0))*Q2163+INDEX('BCA Inputs'!$BP$14:$BP$54,MATCH(I2163,'BCA Inputs'!$AW$14:$AW$54,0))*F2163+INDEX('BCA Inputs'!$BQ$14:$BQ$54,MATCH(I2163,'BCA Inputs'!$AW$14:$AW$54,0))*G2163,"")),"")</f>
        <v/>
      </c>
      <c r="AE2163" s="237" t="str">
        <f t="shared" si="336"/>
        <v/>
      </c>
      <c r="AF2163" s="198">
        <f t="shared" si="338"/>
        <v>0</v>
      </c>
      <c r="AG2163" s="239">
        <f t="shared" si="339"/>
        <v>0</v>
      </c>
    </row>
    <row r="2164" spans="1:33">
      <c r="A2164" s="228"/>
      <c r="B2164" s="176"/>
      <c r="C2164" s="229"/>
      <c r="D2164" s="230"/>
      <c r="E2164" s="230"/>
      <c r="F2164" s="230"/>
      <c r="G2164" s="230"/>
      <c r="H2164" s="231"/>
      <c r="I2164" s="231"/>
      <c r="J2164" s="232"/>
      <c r="K2164" s="232"/>
      <c r="L2164" s="232"/>
      <c r="M2164" s="181">
        <f t="shared" si="337"/>
        <v>0</v>
      </c>
      <c r="N2164" s="181">
        <f>IF(H2164="",0,H2164*I2164*'Avoided Water Savings Cost'!$C$16)</f>
        <v>0</v>
      </c>
      <c r="O2164" s="545">
        <f>IF(C2164="",0,IF($B$3="NYSEG",C2164/(1-'Avoided Electric Costs 2020'!$W$21),IF($B$3="RG&amp;E",C2164/(1-'Avoided Electric Costs 2020'!$X$21),"")))</f>
        <v>0</v>
      </c>
      <c r="P2164" s="546">
        <f>IF(D2164="",0,IF($B$3="NYSEG",D2164/(1-'Avoided Electric Costs 2020'!$W$21),IF($B$3="RG&amp;E",D2164/(1-'Avoided Electric Costs 2020'!$X$21),"")))</f>
        <v>0</v>
      </c>
      <c r="Q2164" s="546">
        <f>IF(E2164="",0,IF($B$3="NYSEG",E2164/(1-'Avoided Natural Gas Costs 2020'!$J$34),IF($B$3="RG&amp;E",E2164/(1-'Avoided Natural Gas Costs 2020'!$K$34),"")))</f>
        <v>0</v>
      </c>
      <c r="R2164" s="233" t="str">
        <f>IFERROR(IF(P2164*'BCA Inputs'!$C$1+Q2164*'BCA Inputs'!$C$2+F2164*'BCA Inputs'!$C$2+G2164*'BCA Inputs'!$C$2=0,"",P2164*'BCA Inputs'!$C$1+Q2164*'BCA Inputs'!$C$2+F2164*'BCA Inputs'!$C$2+G2164*'BCA Inputs'!$C$2),"")</f>
        <v/>
      </c>
      <c r="S2164" s="181" t="str">
        <f t="shared" si="330"/>
        <v/>
      </c>
      <c r="T2164" s="181" t="str">
        <f>IFERROR(IF($B$3="NYSEG",(INDEX('BCA Inputs'!$N$14:$N$54,MATCH(I2164,'BCA Inputs'!$M$14:$M$54,0))*P2164+INDEX('BCA Inputs'!$O$14:$O$54,MATCH(I2164,'BCA Inputs'!$M$14:$M$54,0))*O2164+INDEX('BCA Inputs'!P:P,MATCH(I2164,'BCA Inputs'!M:M,0))*Q2164+INDEX('BCA Inputs'!Q:Q,MATCH(I2164,'BCA Inputs'!M:M,0))*F2164+INDEX('BCA Inputs'!R:R,MATCH(I2164,'BCA Inputs'!M:M,0))*G2164)+L2164+N2164,IF($B$3="RG&amp;E",(INDEX('BCA Inputs'!$AX$14:$AX$54,MATCH(I2164,'BCA Inputs'!$AW$14:$AW$54,0))*P2164+INDEX('BCA Inputs'!$AY$14:$AY$54,MATCH(I2164,'BCA Inputs'!$AW$14:$AW$54,0))*O2164+INDEX('BCA Inputs'!$AZ$14:$AZ$54,MATCH(I2164,'BCA Inputs'!$AW$14:$AW$54,0))*Q2164+INDEX('BCA Inputs'!$BA$14:$BA$54,MATCH(I2164,'BCA Inputs'!$AW$14:$AW$54,0))*F2164+INDEX('BCA Inputs'!$BB$14:$BB$54,MATCH(I2164,'BCA Inputs'!$AW$14:$AW$54,0))*G2164)+L2164+N2164,"")),"")</f>
        <v/>
      </c>
      <c r="U2164" s="234" t="str">
        <f t="shared" si="331"/>
        <v/>
      </c>
      <c r="V2164" s="234" t="str">
        <f t="shared" si="332"/>
        <v/>
      </c>
      <c r="W2164" s="234" t="str">
        <f t="shared" si="333"/>
        <v/>
      </c>
      <c r="Y2164" s="235" t="str">
        <f t="shared" si="334"/>
        <v/>
      </c>
      <c r="Z2164" s="236" t="str">
        <f>IFERROR(IF($B$3="NYSEG",INDEX('BCA Inputs'!$X$14:$X$54,MATCH(I2164,'BCA Inputs'!$M$14:$M$54,0))*P2164+INDEX('BCA Inputs'!$Y$14:$Y$54,MATCH(I2164,'BCA Inputs'!$M$14:$M$54,0))*O2164+INDEX('BCA Inputs'!$Z$14:$Z$54,MATCH(I2164,'BCA Inputs'!$M$14:$M$54,0))*Q2164+INDEX('BCA Inputs'!$AA$14:$AA$54,MATCH(I2164,'BCA Inputs'!$M$14:$M$54,0))*F2164+INDEX('BCA Inputs'!$AB$14:$AB$54,MATCH(I2164,'BCA Inputs'!$M$14:$M$54,0))*G2164,IF($B$3="RG&amp;E",INDEX('BCA Inputs'!$BG$14:$BG$54,MATCH(I2164,'BCA Inputs'!$AW$14:$AW$54,0))*P2164+INDEX('BCA Inputs'!$BH$14:$BH$54,MATCH(I2164,'BCA Inputs'!$AW$14:$AW$54,0))*O2164+INDEX('BCA Inputs'!$BI$14:$BI$54,MATCH(I2164,'BCA Inputs'!$AW$14:$AW$54,0))*Q2164+INDEX('BCA Inputs'!$BJ$14:$BJ$54,MATCH(I2164,'BCA Inputs'!$AW$14:$AW$54,0))*F2164+INDEX('BCA Inputs'!$BK$14:$BK$54,MATCH(I2164,'BCA Inputs'!$AW$14:$AW$54,0))*G2164,"")),"")</f>
        <v/>
      </c>
      <c r="AA2164" s="237" t="str">
        <f t="shared" si="335"/>
        <v/>
      </c>
      <c r="AC2164" s="238" t="str">
        <f>IFERROR((K2164+R2164)+IF($B$3="NYSEG",INDEX('BCA Inputs'!$AI$14:$AI$54,MATCH(I2164,'BCA Inputs'!$M$14:$M$54,0))*P2164+INDEX('BCA Inputs'!$AJ$14:$AJ$54,MATCH(I2164,'BCA Inputs'!$M$14:$M$54,0))*Q2164,IF($B$3="RG&amp;E",INDEX('BCA Inputs'!$BR$14:$BR$54,MATCH(I2164,'BCA Inputs'!$AW$14:$AW$54,0))*P2164+INDEX('BCA Inputs'!$BS$14:$BS$54,MATCH(I2164,'BCA Inputs'!$AW$14:$AW$54,0))*Q2164,"")),"")</f>
        <v/>
      </c>
      <c r="AD2164" s="181" t="str">
        <f>IFERROR(IF($B$3="NYSEG",INDEX('BCA Inputs'!$AD$14:$AD$54,MATCH(I2164,'BCA Inputs'!$M$14:$M$54,0))*P2164+INDEX('BCA Inputs'!$AE$14:$AE$54,MATCH(I2164,'BCA Inputs'!$M$14:$M$54,0))*O2164+INDEX('BCA Inputs'!$AF$14:$AF$54,MATCH(I2164,'BCA Inputs'!$M$14:$M$54,0))*Q2164+INDEX('BCA Inputs'!$AG$14:$AG$54,MATCH(I2164,'BCA Inputs'!$M$14:$M$54,0))*F2164+INDEX('BCA Inputs'!$AH$14:$AH$54,MATCH(I2164,'BCA Inputs'!$M$14:$M$54,0))*G2164,IF($B$3="RG&amp;E",INDEX('BCA Inputs'!$BM$14:$BM$54,MATCH(I2164,'BCA Inputs'!$AW$14:$AW$54,0))*P2164+INDEX('BCA Inputs'!$BN$14:$BN$54,MATCH(I2164,'BCA Inputs'!$AW$14:$AW$54,0))*O2164+INDEX('BCA Inputs'!$BO$14:$BO$54,MATCH(I2164,'BCA Inputs'!$AW$14:$AW$54,0))*Q2164+INDEX('BCA Inputs'!$BP$14:$BP$54,MATCH(I2164,'BCA Inputs'!$AW$14:$AW$54,0))*F2164+INDEX('BCA Inputs'!$BQ$14:$BQ$54,MATCH(I2164,'BCA Inputs'!$AW$14:$AW$54,0))*G2164,"")),"")</f>
        <v/>
      </c>
      <c r="AE2164" s="237" t="str">
        <f t="shared" si="336"/>
        <v/>
      </c>
      <c r="AF2164" s="198">
        <f t="shared" si="338"/>
        <v>0</v>
      </c>
      <c r="AG2164" s="239">
        <f t="shared" si="339"/>
        <v>0</v>
      </c>
    </row>
    <row r="2165" spans="1:33">
      <c r="A2165" s="228"/>
      <c r="B2165" s="176"/>
      <c r="C2165" s="229"/>
      <c r="D2165" s="230"/>
      <c r="E2165" s="230"/>
      <c r="F2165" s="230"/>
      <c r="G2165" s="230"/>
      <c r="H2165" s="231"/>
      <c r="I2165" s="231"/>
      <c r="J2165" s="232"/>
      <c r="K2165" s="232"/>
      <c r="L2165" s="232"/>
      <c r="M2165" s="181">
        <f t="shared" si="337"/>
        <v>0</v>
      </c>
      <c r="N2165" s="181">
        <f>IF(H2165="",0,H2165*I2165*'Avoided Water Savings Cost'!$C$16)</f>
        <v>0</v>
      </c>
      <c r="O2165" s="545">
        <f>IF(C2165="",0,IF($B$3="NYSEG",C2165/(1-'Avoided Electric Costs 2020'!$W$21),IF($B$3="RG&amp;E",C2165/(1-'Avoided Electric Costs 2020'!$X$21),"")))</f>
        <v>0</v>
      </c>
      <c r="P2165" s="546">
        <f>IF(D2165="",0,IF($B$3="NYSEG",D2165/(1-'Avoided Electric Costs 2020'!$W$21),IF($B$3="RG&amp;E",D2165/(1-'Avoided Electric Costs 2020'!$X$21),"")))</f>
        <v>0</v>
      </c>
      <c r="Q2165" s="546">
        <f>IF(E2165="",0,IF($B$3="NYSEG",E2165/(1-'Avoided Natural Gas Costs 2020'!$J$34),IF($B$3="RG&amp;E",E2165/(1-'Avoided Natural Gas Costs 2020'!$K$34),"")))</f>
        <v>0</v>
      </c>
      <c r="R2165" s="233" t="str">
        <f>IFERROR(IF(P2165*'BCA Inputs'!$C$1+Q2165*'BCA Inputs'!$C$2+F2165*'BCA Inputs'!$C$2+G2165*'BCA Inputs'!$C$2=0,"",P2165*'BCA Inputs'!$C$1+Q2165*'BCA Inputs'!$C$2+F2165*'BCA Inputs'!$C$2+G2165*'BCA Inputs'!$C$2),"")</f>
        <v/>
      </c>
      <c r="S2165" s="181" t="str">
        <f t="shared" si="330"/>
        <v/>
      </c>
      <c r="T2165" s="181" t="str">
        <f>IFERROR(IF($B$3="NYSEG",(INDEX('BCA Inputs'!$N$14:$N$54,MATCH(I2165,'BCA Inputs'!$M$14:$M$54,0))*P2165+INDEX('BCA Inputs'!$O$14:$O$54,MATCH(I2165,'BCA Inputs'!$M$14:$M$54,0))*O2165+INDEX('BCA Inputs'!P:P,MATCH(I2165,'BCA Inputs'!M:M,0))*Q2165+INDEX('BCA Inputs'!Q:Q,MATCH(I2165,'BCA Inputs'!M:M,0))*F2165+INDEX('BCA Inputs'!R:R,MATCH(I2165,'BCA Inputs'!M:M,0))*G2165)+L2165+N2165,IF($B$3="RG&amp;E",(INDEX('BCA Inputs'!$AX$14:$AX$54,MATCH(I2165,'BCA Inputs'!$AW$14:$AW$54,0))*P2165+INDEX('BCA Inputs'!$AY$14:$AY$54,MATCH(I2165,'BCA Inputs'!$AW$14:$AW$54,0))*O2165+INDEX('BCA Inputs'!$AZ$14:$AZ$54,MATCH(I2165,'BCA Inputs'!$AW$14:$AW$54,0))*Q2165+INDEX('BCA Inputs'!$BA$14:$BA$54,MATCH(I2165,'BCA Inputs'!$AW$14:$AW$54,0))*F2165+INDEX('BCA Inputs'!$BB$14:$BB$54,MATCH(I2165,'BCA Inputs'!$AW$14:$AW$54,0))*G2165)+L2165+N2165,"")),"")</f>
        <v/>
      </c>
      <c r="U2165" s="234" t="str">
        <f t="shared" si="331"/>
        <v/>
      </c>
      <c r="V2165" s="234" t="str">
        <f t="shared" si="332"/>
        <v/>
      </c>
      <c r="W2165" s="234" t="str">
        <f t="shared" si="333"/>
        <v/>
      </c>
      <c r="Y2165" s="235" t="str">
        <f t="shared" si="334"/>
        <v/>
      </c>
      <c r="Z2165" s="236" t="str">
        <f>IFERROR(IF($B$3="NYSEG",INDEX('BCA Inputs'!$X$14:$X$54,MATCH(I2165,'BCA Inputs'!$M$14:$M$54,0))*P2165+INDEX('BCA Inputs'!$Y$14:$Y$54,MATCH(I2165,'BCA Inputs'!$M$14:$M$54,0))*O2165+INDEX('BCA Inputs'!$Z$14:$Z$54,MATCH(I2165,'BCA Inputs'!$M$14:$M$54,0))*Q2165+INDEX('BCA Inputs'!$AA$14:$AA$54,MATCH(I2165,'BCA Inputs'!$M$14:$M$54,0))*F2165+INDEX('BCA Inputs'!$AB$14:$AB$54,MATCH(I2165,'BCA Inputs'!$M$14:$M$54,0))*G2165,IF($B$3="RG&amp;E",INDEX('BCA Inputs'!$BG$14:$BG$54,MATCH(I2165,'BCA Inputs'!$AW$14:$AW$54,0))*P2165+INDEX('BCA Inputs'!$BH$14:$BH$54,MATCH(I2165,'BCA Inputs'!$AW$14:$AW$54,0))*O2165+INDEX('BCA Inputs'!$BI$14:$BI$54,MATCH(I2165,'BCA Inputs'!$AW$14:$AW$54,0))*Q2165+INDEX('BCA Inputs'!$BJ$14:$BJ$54,MATCH(I2165,'BCA Inputs'!$AW$14:$AW$54,0))*F2165+INDEX('BCA Inputs'!$BK$14:$BK$54,MATCH(I2165,'BCA Inputs'!$AW$14:$AW$54,0))*G2165,"")),"")</f>
        <v/>
      </c>
      <c r="AA2165" s="237" t="str">
        <f t="shared" si="335"/>
        <v/>
      </c>
      <c r="AC2165" s="238" t="str">
        <f>IFERROR((K2165+R2165)+IF($B$3="NYSEG",INDEX('BCA Inputs'!$AI$14:$AI$54,MATCH(I2165,'BCA Inputs'!$M$14:$M$54,0))*P2165+INDEX('BCA Inputs'!$AJ$14:$AJ$54,MATCH(I2165,'BCA Inputs'!$M$14:$M$54,0))*Q2165,IF($B$3="RG&amp;E",INDEX('BCA Inputs'!$BR$14:$BR$54,MATCH(I2165,'BCA Inputs'!$AW$14:$AW$54,0))*P2165+INDEX('BCA Inputs'!$BS$14:$BS$54,MATCH(I2165,'BCA Inputs'!$AW$14:$AW$54,0))*Q2165,"")),"")</f>
        <v/>
      </c>
      <c r="AD2165" s="181" t="str">
        <f>IFERROR(IF($B$3="NYSEG",INDEX('BCA Inputs'!$AD$14:$AD$54,MATCH(I2165,'BCA Inputs'!$M$14:$M$54,0))*P2165+INDEX('BCA Inputs'!$AE$14:$AE$54,MATCH(I2165,'BCA Inputs'!$M$14:$M$54,0))*O2165+INDEX('BCA Inputs'!$AF$14:$AF$54,MATCH(I2165,'BCA Inputs'!$M$14:$M$54,0))*Q2165+INDEX('BCA Inputs'!$AG$14:$AG$54,MATCH(I2165,'BCA Inputs'!$M$14:$M$54,0))*F2165+INDEX('BCA Inputs'!$AH$14:$AH$54,MATCH(I2165,'BCA Inputs'!$M$14:$M$54,0))*G2165,IF($B$3="RG&amp;E",INDEX('BCA Inputs'!$BM$14:$BM$54,MATCH(I2165,'BCA Inputs'!$AW$14:$AW$54,0))*P2165+INDEX('BCA Inputs'!$BN$14:$BN$54,MATCH(I2165,'BCA Inputs'!$AW$14:$AW$54,0))*O2165+INDEX('BCA Inputs'!$BO$14:$BO$54,MATCH(I2165,'BCA Inputs'!$AW$14:$AW$54,0))*Q2165+INDEX('BCA Inputs'!$BP$14:$BP$54,MATCH(I2165,'BCA Inputs'!$AW$14:$AW$54,0))*F2165+INDEX('BCA Inputs'!$BQ$14:$BQ$54,MATCH(I2165,'BCA Inputs'!$AW$14:$AW$54,0))*G2165,"")),"")</f>
        <v/>
      </c>
      <c r="AE2165" s="237" t="str">
        <f t="shared" si="336"/>
        <v/>
      </c>
      <c r="AF2165" s="198">
        <f t="shared" si="338"/>
        <v>0</v>
      </c>
      <c r="AG2165" s="239">
        <f t="shared" si="339"/>
        <v>0</v>
      </c>
    </row>
    <row r="2166" spans="1:33">
      <c r="A2166" s="228"/>
      <c r="B2166" s="176"/>
      <c r="C2166" s="229"/>
      <c r="D2166" s="230"/>
      <c r="E2166" s="230"/>
      <c r="F2166" s="230"/>
      <c r="G2166" s="230"/>
      <c r="H2166" s="231"/>
      <c r="I2166" s="231"/>
      <c r="J2166" s="232"/>
      <c r="K2166" s="232"/>
      <c r="L2166" s="232"/>
      <c r="M2166" s="181">
        <f t="shared" si="337"/>
        <v>0</v>
      </c>
      <c r="N2166" s="181">
        <f>IF(H2166="",0,H2166*I2166*'Avoided Water Savings Cost'!$C$16)</f>
        <v>0</v>
      </c>
      <c r="O2166" s="545">
        <f>IF(C2166="",0,IF($B$3="NYSEG",C2166/(1-'Avoided Electric Costs 2020'!$W$21),IF($B$3="RG&amp;E",C2166/(1-'Avoided Electric Costs 2020'!$X$21),"")))</f>
        <v>0</v>
      </c>
      <c r="P2166" s="546">
        <f>IF(D2166="",0,IF($B$3="NYSEG",D2166/(1-'Avoided Electric Costs 2020'!$W$21),IF($B$3="RG&amp;E",D2166/(1-'Avoided Electric Costs 2020'!$X$21),"")))</f>
        <v>0</v>
      </c>
      <c r="Q2166" s="546">
        <f>IF(E2166="",0,IF($B$3="NYSEG",E2166/(1-'Avoided Natural Gas Costs 2020'!$J$34),IF($B$3="RG&amp;E",E2166/(1-'Avoided Natural Gas Costs 2020'!$K$34),"")))</f>
        <v>0</v>
      </c>
      <c r="R2166" s="233" t="str">
        <f>IFERROR(IF(P2166*'BCA Inputs'!$C$1+Q2166*'BCA Inputs'!$C$2+F2166*'BCA Inputs'!$C$2+G2166*'BCA Inputs'!$C$2=0,"",P2166*'BCA Inputs'!$C$1+Q2166*'BCA Inputs'!$C$2+F2166*'BCA Inputs'!$C$2+G2166*'BCA Inputs'!$C$2),"")</f>
        <v/>
      </c>
      <c r="S2166" s="181" t="str">
        <f t="shared" si="330"/>
        <v/>
      </c>
      <c r="T2166" s="181" t="str">
        <f>IFERROR(IF($B$3="NYSEG",(INDEX('BCA Inputs'!$N$14:$N$54,MATCH(I2166,'BCA Inputs'!$M$14:$M$54,0))*P2166+INDEX('BCA Inputs'!$O$14:$O$54,MATCH(I2166,'BCA Inputs'!$M$14:$M$54,0))*O2166+INDEX('BCA Inputs'!P:P,MATCH(I2166,'BCA Inputs'!M:M,0))*Q2166+INDEX('BCA Inputs'!Q:Q,MATCH(I2166,'BCA Inputs'!M:M,0))*F2166+INDEX('BCA Inputs'!R:R,MATCH(I2166,'BCA Inputs'!M:M,0))*G2166)+L2166+N2166,IF($B$3="RG&amp;E",(INDEX('BCA Inputs'!$AX$14:$AX$54,MATCH(I2166,'BCA Inputs'!$AW$14:$AW$54,0))*P2166+INDEX('BCA Inputs'!$AY$14:$AY$54,MATCH(I2166,'BCA Inputs'!$AW$14:$AW$54,0))*O2166+INDEX('BCA Inputs'!$AZ$14:$AZ$54,MATCH(I2166,'BCA Inputs'!$AW$14:$AW$54,0))*Q2166+INDEX('BCA Inputs'!$BA$14:$BA$54,MATCH(I2166,'BCA Inputs'!$AW$14:$AW$54,0))*F2166+INDEX('BCA Inputs'!$BB$14:$BB$54,MATCH(I2166,'BCA Inputs'!$AW$14:$AW$54,0))*G2166)+L2166+N2166,"")),"")</f>
        <v/>
      </c>
      <c r="U2166" s="234" t="str">
        <f t="shared" si="331"/>
        <v/>
      </c>
      <c r="V2166" s="234" t="str">
        <f t="shared" si="332"/>
        <v/>
      </c>
      <c r="W2166" s="234" t="str">
        <f t="shared" si="333"/>
        <v/>
      </c>
      <c r="Y2166" s="235" t="str">
        <f t="shared" si="334"/>
        <v/>
      </c>
      <c r="Z2166" s="236" t="str">
        <f>IFERROR(IF($B$3="NYSEG",INDEX('BCA Inputs'!$X$14:$X$54,MATCH(I2166,'BCA Inputs'!$M$14:$M$54,0))*P2166+INDEX('BCA Inputs'!$Y$14:$Y$54,MATCH(I2166,'BCA Inputs'!$M$14:$M$54,0))*O2166+INDEX('BCA Inputs'!$Z$14:$Z$54,MATCH(I2166,'BCA Inputs'!$M$14:$M$54,0))*Q2166+INDEX('BCA Inputs'!$AA$14:$AA$54,MATCH(I2166,'BCA Inputs'!$M$14:$M$54,0))*F2166+INDEX('BCA Inputs'!$AB$14:$AB$54,MATCH(I2166,'BCA Inputs'!$M$14:$M$54,0))*G2166,IF($B$3="RG&amp;E",INDEX('BCA Inputs'!$BG$14:$BG$54,MATCH(I2166,'BCA Inputs'!$AW$14:$AW$54,0))*P2166+INDEX('BCA Inputs'!$BH$14:$BH$54,MATCH(I2166,'BCA Inputs'!$AW$14:$AW$54,0))*O2166+INDEX('BCA Inputs'!$BI$14:$BI$54,MATCH(I2166,'BCA Inputs'!$AW$14:$AW$54,0))*Q2166+INDEX('BCA Inputs'!$BJ$14:$BJ$54,MATCH(I2166,'BCA Inputs'!$AW$14:$AW$54,0))*F2166+INDEX('BCA Inputs'!$BK$14:$BK$54,MATCH(I2166,'BCA Inputs'!$AW$14:$AW$54,0))*G2166,"")),"")</f>
        <v/>
      </c>
      <c r="AA2166" s="237" t="str">
        <f t="shared" si="335"/>
        <v/>
      </c>
      <c r="AC2166" s="238" t="str">
        <f>IFERROR((K2166+R2166)+IF($B$3="NYSEG",INDEX('BCA Inputs'!$AI$14:$AI$54,MATCH(I2166,'BCA Inputs'!$M$14:$M$54,0))*P2166+INDEX('BCA Inputs'!$AJ$14:$AJ$54,MATCH(I2166,'BCA Inputs'!$M$14:$M$54,0))*Q2166,IF($B$3="RG&amp;E",INDEX('BCA Inputs'!$BR$14:$BR$54,MATCH(I2166,'BCA Inputs'!$AW$14:$AW$54,0))*P2166+INDEX('BCA Inputs'!$BS$14:$BS$54,MATCH(I2166,'BCA Inputs'!$AW$14:$AW$54,0))*Q2166,"")),"")</f>
        <v/>
      </c>
      <c r="AD2166" s="181" t="str">
        <f>IFERROR(IF($B$3="NYSEG",INDEX('BCA Inputs'!$AD$14:$AD$54,MATCH(I2166,'BCA Inputs'!$M$14:$M$54,0))*P2166+INDEX('BCA Inputs'!$AE$14:$AE$54,MATCH(I2166,'BCA Inputs'!$M$14:$M$54,0))*O2166+INDEX('BCA Inputs'!$AF$14:$AF$54,MATCH(I2166,'BCA Inputs'!$M$14:$M$54,0))*Q2166+INDEX('BCA Inputs'!$AG$14:$AG$54,MATCH(I2166,'BCA Inputs'!$M$14:$M$54,0))*F2166+INDEX('BCA Inputs'!$AH$14:$AH$54,MATCH(I2166,'BCA Inputs'!$M$14:$M$54,0))*G2166,IF($B$3="RG&amp;E",INDEX('BCA Inputs'!$BM$14:$BM$54,MATCH(I2166,'BCA Inputs'!$AW$14:$AW$54,0))*P2166+INDEX('BCA Inputs'!$BN$14:$BN$54,MATCH(I2166,'BCA Inputs'!$AW$14:$AW$54,0))*O2166+INDEX('BCA Inputs'!$BO$14:$BO$54,MATCH(I2166,'BCA Inputs'!$AW$14:$AW$54,0))*Q2166+INDEX('BCA Inputs'!$BP$14:$BP$54,MATCH(I2166,'BCA Inputs'!$AW$14:$AW$54,0))*F2166+INDEX('BCA Inputs'!$BQ$14:$BQ$54,MATCH(I2166,'BCA Inputs'!$AW$14:$AW$54,0))*G2166,"")),"")</f>
        <v/>
      </c>
      <c r="AE2166" s="237" t="str">
        <f t="shared" si="336"/>
        <v/>
      </c>
      <c r="AF2166" s="198">
        <f t="shared" si="338"/>
        <v>0</v>
      </c>
      <c r="AG2166" s="239">
        <f t="shared" si="339"/>
        <v>0</v>
      </c>
    </row>
    <row r="2167" spans="1:33">
      <c r="A2167" s="228"/>
      <c r="B2167" s="176"/>
      <c r="C2167" s="229"/>
      <c r="D2167" s="230"/>
      <c r="E2167" s="230"/>
      <c r="F2167" s="230"/>
      <c r="G2167" s="230"/>
      <c r="H2167" s="231"/>
      <c r="I2167" s="231"/>
      <c r="J2167" s="232"/>
      <c r="K2167" s="232"/>
      <c r="L2167" s="232"/>
      <c r="M2167" s="181">
        <f t="shared" si="337"/>
        <v>0</v>
      </c>
      <c r="N2167" s="181">
        <f>IF(H2167="",0,H2167*I2167*'Avoided Water Savings Cost'!$C$16)</f>
        <v>0</v>
      </c>
      <c r="O2167" s="545">
        <f>IF(C2167="",0,IF($B$3="NYSEG",C2167/(1-'Avoided Electric Costs 2020'!$W$21),IF($B$3="RG&amp;E",C2167/(1-'Avoided Electric Costs 2020'!$X$21),"")))</f>
        <v>0</v>
      </c>
      <c r="P2167" s="546">
        <f>IF(D2167="",0,IF($B$3="NYSEG",D2167/(1-'Avoided Electric Costs 2020'!$W$21),IF($B$3="RG&amp;E",D2167/(1-'Avoided Electric Costs 2020'!$X$21),"")))</f>
        <v>0</v>
      </c>
      <c r="Q2167" s="546">
        <f>IF(E2167="",0,IF($B$3="NYSEG",E2167/(1-'Avoided Natural Gas Costs 2020'!$J$34),IF($B$3="RG&amp;E",E2167/(1-'Avoided Natural Gas Costs 2020'!$K$34),"")))</f>
        <v>0</v>
      </c>
      <c r="R2167" s="233" t="str">
        <f>IFERROR(IF(P2167*'BCA Inputs'!$C$1+Q2167*'BCA Inputs'!$C$2+F2167*'BCA Inputs'!$C$2+G2167*'BCA Inputs'!$C$2=0,"",P2167*'BCA Inputs'!$C$1+Q2167*'BCA Inputs'!$C$2+F2167*'BCA Inputs'!$C$2+G2167*'BCA Inputs'!$C$2),"")</f>
        <v/>
      </c>
      <c r="S2167" s="181" t="str">
        <f t="shared" si="330"/>
        <v/>
      </c>
      <c r="T2167" s="181" t="str">
        <f>IFERROR(IF($B$3="NYSEG",(INDEX('BCA Inputs'!$N$14:$N$54,MATCH(I2167,'BCA Inputs'!$M$14:$M$54,0))*P2167+INDEX('BCA Inputs'!$O$14:$O$54,MATCH(I2167,'BCA Inputs'!$M$14:$M$54,0))*O2167+INDEX('BCA Inputs'!P:P,MATCH(I2167,'BCA Inputs'!M:M,0))*Q2167+INDEX('BCA Inputs'!Q:Q,MATCH(I2167,'BCA Inputs'!M:M,0))*F2167+INDEX('BCA Inputs'!R:R,MATCH(I2167,'BCA Inputs'!M:M,0))*G2167)+L2167+N2167,IF($B$3="RG&amp;E",(INDEX('BCA Inputs'!$AX$14:$AX$54,MATCH(I2167,'BCA Inputs'!$AW$14:$AW$54,0))*P2167+INDEX('BCA Inputs'!$AY$14:$AY$54,MATCH(I2167,'BCA Inputs'!$AW$14:$AW$54,0))*O2167+INDEX('BCA Inputs'!$AZ$14:$AZ$54,MATCH(I2167,'BCA Inputs'!$AW$14:$AW$54,0))*Q2167+INDEX('BCA Inputs'!$BA$14:$BA$54,MATCH(I2167,'BCA Inputs'!$AW$14:$AW$54,0))*F2167+INDEX('BCA Inputs'!$BB$14:$BB$54,MATCH(I2167,'BCA Inputs'!$AW$14:$AW$54,0))*G2167)+L2167+N2167,"")),"")</f>
        <v/>
      </c>
      <c r="U2167" s="234" t="str">
        <f t="shared" si="331"/>
        <v/>
      </c>
      <c r="V2167" s="234" t="str">
        <f t="shared" si="332"/>
        <v/>
      </c>
      <c r="W2167" s="234" t="str">
        <f t="shared" si="333"/>
        <v/>
      </c>
      <c r="Y2167" s="235" t="str">
        <f t="shared" si="334"/>
        <v/>
      </c>
      <c r="Z2167" s="236" t="str">
        <f>IFERROR(IF($B$3="NYSEG",INDEX('BCA Inputs'!$X$14:$X$54,MATCH(I2167,'BCA Inputs'!$M$14:$M$54,0))*P2167+INDEX('BCA Inputs'!$Y$14:$Y$54,MATCH(I2167,'BCA Inputs'!$M$14:$M$54,0))*O2167+INDEX('BCA Inputs'!$Z$14:$Z$54,MATCH(I2167,'BCA Inputs'!$M$14:$M$54,0))*Q2167+INDEX('BCA Inputs'!$AA$14:$AA$54,MATCH(I2167,'BCA Inputs'!$M$14:$M$54,0))*F2167+INDEX('BCA Inputs'!$AB$14:$AB$54,MATCH(I2167,'BCA Inputs'!$M$14:$M$54,0))*G2167,IF($B$3="RG&amp;E",INDEX('BCA Inputs'!$BG$14:$BG$54,MATCH(I2167,'BCA Inputs'!$AW$14:$AW$54,0))*P2167+INDEX('BCA Inputs'!$BH$14:$BH$54,MATCH(I2167,'BCA Inputs'!$AW$14:$AW$54,0))*O2167+INDEX('BCA Inputs'!$BI$14:$BI$54,MATCH(I2167,'BCA Inputs'!$AW$14:$AW$54,0))*Q2167+INDEX('BCA Inputs'!$BJ$14:$BJ$54,MATCH(I2167,'BCA Inputs'!$AW$14:$AW$54,0))*F2167+INDEX('BCA Inputs'!$BK$14:$BK$54,MATCH(I2167,'BCA Inputs'!$AW$14:$AW$54,0))*G2167,"")),"")</f>
        <v/>
      </c>
      <c r="AA2167" s="237" t="str">
        <f t="shared" si="335"/>
        <v/>
      </c>
      <c r="AC2167" s="238" t="str">
        <f>IFERROR((K2167+R2167)+IF($B$3="NYSEG",INDEX('BCA Inputs'!$AI$14:$AI$54,MATCH(I2167,'BCA Inputs'!$M$14:$M$54,0))*P2167+INDEX('BCA Inputs'!$AJ$14:$AJ$54,MATCH(I2167,'BCA Inputs'!$M$14:$M$54,0))*Q2167,IF($B$3="RG&amp;E",INDEX('BCA Inputs'!$BR$14:$BR$54,MATCH(I2167,'BCA Inputs'!$AW$14:$AW$54,0))*P2167+INDEX('BCA Inputs'!$BS$14:$BS$54,MATCH(I2167,'BCA Inputs'!$AW$14:$AW$54,0))*Q2167,"")),"")</f>
        <v/>
      </c>
      <c r="AD2167" s="181" t="str">
        <f>IFERROR(IF($B$3="NYSEG",INDEX('BCA Inputs'!$AD$14:$AD$54,MATCH(I2167,'BCA Inputs'!$M$14:$M$54,0))*P2167+INDEX('BCA Inputs'!$AE$14:$AE$54,MATCH(I2167,'BCA Inputs'!$M$14:$M$54,0))*O2167+INDEX('BCA Inputs'!$AF$14:$AF$54,MATCH(I2167,'BCA Inputs'!$M$14:$M$54,0))*Q2167+INDEX('BCA Inputs'!$AG$14:$AG$54,MATCH(I2167,'BCA Inputs'!$M$14:$M$54,0))*F2167+INDEX('BCA Inputs'!$AH$14:$AH$54,MATCH(I2167,'BCA Inputs'!$M$14:$M$54,0))*G2167,IF($B$3="RG&amp;E",INDEX('BCA Inputs'!$BM$14:$BM$54,MATCH(I2167,'BCA Inputs'!$AW$14:$AW$54,0))*P2167+INDEX('BCA Inputs'!$BN$14:$BN$54,MATCH(I2167,'BCA Inputs'!$AW$14:$AW$54,0))*O2167+INDEX('BCA Inputs'!$BO$14:$BO$54,MATCH(I2167,'BCA Inputs'!$AW$14:$AW$54,0))*Q2167+INDEX('BCA Inputs'!$BP$14:$BP$54,MATCH(I2167,'BCA Inputs'!$AW$14:$AW$54,0))*F2167+INDEX('BCA Inputs'!$BQ$14:$BQ$54,MATCH(I2167,'BCA Inputs'!$AW$14:$AW$54,0))*G2167,"")),"")</f>
        <v/>
      </c>
      <c r="AE2167" s="237" t="str">
        <f t="shared" si="336"/>
        <v/>
      </c>
      <c r="AF2167" s="198">
        <f t="shared" si="338"/>
        <v>0</v>
      </c>
      <c r="AG2167" s="239">
        <f t="shared" si="339"/>
        <v>0</v>
      </c>
    </row>
    <row r="2168" spans="1:33">
      <c r="A2168" s="228"/>
      <c r="B2168" s="176"/>
      <c r="C2168" s="229"/>
      <c r="D2168" s="230"/>
      <c r="E2168" s="230"/>
      <c r="F2168" s="230"/>
      <c r="G2168" s="230"/>
      <c r="H2168" s="231"/>
      <c r="I2168" s="231"/>
      <c r="J2168" s="232"/>
      <c r="K2168" s="232"/>
      <c r="L2168" s="232"/>
      <c r="M2168" s="181">
        <f t="shared" si="337"/>
        <v>0</v>
      </c>
      <c r="N2168" s="181">
        <f>IF(H2168="",0,H2168*I2168*'Avoided Water Savings Cost'!$C$16)</f>
        <v>0</v>
      </c>
      <c r="O2168" s="545">
        <f>IF(C2168="",0,IF($B$3="NYSEG",C2168/(1-'Avoided Electric Costs 2020'!$W$21),IF($B$3="RG&amp;E",C2168/(1-'Avoided Electric Costs 2020'!$X$21),"")))</f>
        <v>0</v>
      </c>
      <c r="P2168" s="546">
        <f>IF(D2168="",0,IF($B$3="NYSEG",D2168/(1-'Avoided Electric Costs 2020'!$W$21),IF($B$3="RG&amp;E",D2168/(1-'Avoided Electric Costs 2020'!$X$21),"")))</f>
        <v>0</v>
      </c>
      <c r="Q2168" s="546">
        <f>IF(E2168="",0,IF($B$3="NYSEG",E2168/(1-'Avoided Natural Gas Costs 2020'!$J$34),IF($B$3="RG&amp;E",E2168/(1-'Avoided Natural Gas Costs 2020'!$K$34),"")))</f>
        <v>0</v>
      </c>
      <c r="R2168" s="233" t="str">
        <f>IFERROR(IF(P2168*'BCA Inputs'!$C$1+Q2168*'BCA Inputs'!$C$2+F2168*'BCA Inputs'!$C$2+G2168*'BCA Inputs'!$C$2=0,"",P2168*'BCA Inputs'!$C$1+Q2168*'BCA Inputs'!$C$2+F2168*'BCA Inputs'!$C$2+G2168*'BCA Inputs'!$C$2),"")</f>
        <v/>
      </c>
      <c r="S2168" s="181" t="str">
        <f t="shared" si="330"/>
        <v/>
      </c>
      <c r="T2168" s="181" t="str">
        <f>IFERROR(IF($B$3="NYSEG",(INDEX('BCA Inputs'!$N$14:$N$54,MATCH(I2168,'BCA Inputs'!$M$14:$M$54,0))*P2168+INDEX('BCA Inputs'!$O$14:$O$54,MATCH(I2168,'BCA Inputs'!$M$14:$M$54,0))*O2168+INDEX('BCA Inputs'!P:P,MATCH(I2168,'BCA Inputs'!M:M,0))*Q2168+INDEX('BCA Inputs'!Q:Q,MATCH(I2168,'BCA Inputs'!M:M,0))*F2168+INDEX('BCA Inputs'!R:R,MATCH(I2168,'BCA Inputs'!M:M,0))*G2168)+L2168+N2168,IF($B$3="RG&amp;E",(INDEX('BCA Inputs'!$AX$14:$AX$54,MATCH(I2168,'BCA Inputs'!$AW$14:$AW$54,0))*P2168+INDEX('BCA Inputs'!$AY$14:$AY$54,MATCH(I2168,'BCA Inputs'!$AW$14:$AW$54,0))*O2168+INDEX('BCA Inputs'!$AZ$14:$AZ$54,MATCH(I2168,'BCA Inputs'!$AW$14:$AW$54,0))*Q2168+INDEX('BCA Inputs'!$BA$14:$BA$54,MATCH(I2168,'BCA Inputs'!$AW$14:$AW$54,0))*F2168+INDEX('BCA Inputs'!$BB$14:$BB$54,MATCH(I2168,'BCA Inputs'!$AW$14:$AW$54,0))*G2168)+L2168+N2168,"")),"")</f>
        <v/>
      </c>
      <c r="U2168" s="234" t="str">
        <f t="shared" si="331"/>
        <v/>
      </c>
      <c r="V2168" s="234" t="str">
        <f t="shared" si="332"/>
        <v/>
      </c>
      <c r="W2168" s="234" t="str">
        <f t="shared" si="333"/>
        <v/>
      </c>
      <c r="Y2168" s="235" t="str">
        <f t="shared" si="334"/>
        <v/>
      </c>
      <c r="Z2168" s="236" t="str">
        <f>IFERROR(IF($B$3="NYSEG",INDEX('BCA Inputs'!$X$14:$X$54,MATCH(I2168,'BCA Inputs'!$M$14:$M$54,0))*P2168+INDEX('BCA Inputs'!$Y$14:$Y$54,MATCH(I2168,'BCA Inputs'!$M$14:$M$54,0))*O2168+INDEX('BCA Inputs'!$Z$14:$Z$54,MATCH(I2168,'BCA Inputs'!$M$14:$M$54,0))*Q2168+INDEX('BCA Inputs'!$AA$14:$AA$54,MATCH(I2168,'BCA Inputs'!$M$14:$M$54,0))*F2168+INDEX('BCA Inputs'!$AB$14:$AB$54,MATCH(I2168,'BCA Inputs'!$M$14:$M$54,0))*G2168,IF($B$3="RG&amp;E",INDEX('BCA Inputs'!$BG$14:$BG$54,MATCH(I2168,'BCA Inputs'!$AW$14:$AW$54,0))*P2168+INDEX('BCA Inputs'!$BH$14:$BH$54,MATCH(I2168,'BCA Inputs'!$AW$14:$AW$54,0))*O2168+INDEX('BCA Inputs'!$BI$14:$BI$54,MATCH(I2168,'BCA Inputs'!$AW$14:$AW$54,0))*Q2168+INDEX('BCA Inputs'!$BJ$14:$BJ$54,MATCH(I2168,'BCA Inputs'!$AW$14:$AW$54,0))*F2168+INDEX('BCA Inputs'!$BK$14:$BK$54,MATCH(I2168,'BCA Inputs'!$AW$14:$AW$54,0))*G2168,"")),"")</f>
        <v/>
      </c>
      <c r="AA2168" s="237" t="str">
        <f t="shared" si="335"/>
        <v/>
      </c>
      <c r="AC2168" s="238" t="str">
        <f>IFERROR((K2168+R2168)+IF($B$3="NYSEG",INDEX('BCA Inputs'!$AI$14:$AI$54,MATCH(I2168,'BCA Inputs'!$M$14:$M$54,0))*P2168+INDEX('BCA Inputs'!$AJ$14:$AJ$54,MATCH(I2168,'BCA Inputs'!$M$14:$M$54,0))*Q2168,IF($B$3="RG&amp;E",INDEX('BCA Inputs'!$BR$14:$BR$54,MATCH(I2168,'BCA Inputs'!$AW$14:$AW$54,0))*P2168+INDEX('BCA Inputs'!$BS$14:$BS$54,MATCH(I2168,'BCA Inputs'!$AW$14:$AW$54,0))*Q2168,"")),"")</f>
        <v/>
      </c>
      <c r="AD2168" s="181" t="str">
        <f>IFERROR(IF($B$3="NYSEG",INDEX('BCA Inputs'!$AD$14:$AD$54,MATCH(I2168,'BCA Inputs'!$M$14:$M$54,0))*P2168+INDEX('BCA Inputs'!$AE$14:$AE$54,MATCH(I2168,'BCA Inputs'!$M$14:$M$54,0))*O2168+INDEX('BCA Inputs'!$AF$14:$AF$54,MATCH(I2168,'BCA Inputs'!$M$14:$M$54,0))*Q2168+INDEX('BCA Inputs'!$AG$14:$AG$54,MATCH(I2168,'BCA Inputs'!$M$14:$M$54,0))*F2168+INDEX('BCA Inputs'!$AH$14:$AH$54,MATCH(I2168,'BCA Inputs'!$M$14:$M$54,0))*G2168,IF($B$3="RG&amp;E",INDEX('BCA Inputs'!$BM$14:$BM$54,MATCH(I2168,'BCA Inputs'!$AW$14:$AW$54,0))*P2168+INDEX('BCA Inputs'!$BN$14:$BN$54,MATCH(I2168,'BCA Inputs'!$AW$14:$AW$54,0))*O2168+INDEX('BCA Inputs'!$BO$14:$BO$54,MATCH(I2168,'BCA Inputs'!$AW$14:$AW$54,0))*Q2168+INDEX('BCA Inputs'!$BP$14:$BP$54,MATCH(I2168,'BCA Inputs'!$AW$14:$AW$54,0))*F2168+INDEX('BCA Inputs'!$BQ$14:$BQ$54,MATCH(I2168,'BCA Inputs'!$AW$14:$AW$54,0))*G2168,"")),"")</f>
        <v/>
      </c>
      <c r="AE2168" s="237" t="str">
        <f t="shared" si="336"/>
        <v/>
      </c>
      <c r="AF2168" s="198">
        <f t="shared" si="338"/>
        <v>0</v>
      </c>
      <c r="AG2168" s="239">
        <f t="shared" si="339"/>
        <v>0</v>
      </c>
    </row>
    <row r="2169" spans="1:33">
      <c r="A2169" s="228"/>
      <c r="B2169" s="176"/>
      <c r="C2169" s="229"/>
      <c r="D2169" s="230"/>
      <c r="E2169" s="230"/>
      <c r="F2169" s="230"/>
      <c r="G2169" s="230"/>
      <c r="H2169" s="231"/>
      <c r="I2169" s="231"/>
      <c r="J2169" s="232"/>
      <c r="K2169" s="232"/>
      <c r="L2169" s="232"/>
      <c r="M2169" s="181">
        <f t="shared" si="337"/>
        <v>0</v>
      </c>
      <c r="N2169" s="181">
        <f>IF(H2169="",0,H2169*I2169*'Avoided Water Savings Cost'!$C$16)</f>
        <v>0</v>
      </c>
      <c r="O2169" s="545">
        <f>IF(C2169="",0,IF($B$3="NYSEG",C2169/(1-'Avoided Electric Costs 2020'!$W$21),IF($B$3="RG&amp;E",C2169/(1-'Avoided Electric Costs 2020'!$X$21),"")))</f>
        <v>0</v>
      </c>
      <c r="P2169" s="546">
        <f>IF(D2169="",0,IF($B$3="NYSEG",D2169/(1-'Avoided Electric Costs 2020'!$W$21),IF($B$3="RG&amp;E",D2169/(1-'Avoided Electric Costs 2020'!$X$21),"")))</f>
        <v>0</v>
      </c>
      <c r="Q2169" s="546">
        <f>IF(E2169="",0,IF($B$3="NYSEG",E2169/(1-'Avoided Natural Gas Costs 2020'!$J$34),IF($B$3="RG&amp;E",E2169/(1-'Avoided Natural Gas Costs 2020'!$K$34),"")))</f>
        <v>0</v>
      </c>
      <c r="R2169" s="233" t="str">
        <f>IFERROR(IF(P2169*'BCA Inputs'!$C$1+Q2169*'BCA Inputs'!$C$2+F2169*'BCA Inputs'!$C$2+G2169*'BCA Inputs'!$C$2=0,"",P2169*'BCA Inputs'!$C$1+Q2169*'BCA Inputs'!$C$2+F2169*'BCA Inputs'!$C$2+G2169*'BCA Inputs'!$C$2),"")</f>
        <v/>
      </c>
      <c r="S2169" s="181" t="str">
        <f t="shared" si="330"/>
        <v/>
      </c>
      <c r="T2169" s="181" t="str">
        <f>IFERROR(IF($B$3="NYSEG",(INDEX('BCA Inputs'!$N$14:$N$54,MATCH(I2169,'BCA Inputs'!$M$14:$M$54,0))*P2169+INDEX('BCA Inputs'!$O$14:$O$54,MATCH(I2169,'BCA Inputs'!$M$14:$M$54,0))*O2169+INDEX('BCA Inputs'!P:P,MATCH(I2169,'BCA Inputs'!M:M,0))*Q2169+INDEX('BCA Inputs'!Q:Q,MATCH(I2169,'BCA Inputs'!M:M,0))*F2169+INDEX('BCA Inputs'!R:R,MATCH(I2169,'BCA Inputs'!M:M,0))*G2169)+L2169+N2169,IF($B$3="RG&amp;E",(INDEX('BCA Inputs'!$AX$14:$AX$54,MATCH(I2169,'BCA Inputs'!$AW$14:$AW$54,0))*P2169+INDEX('BCA Inputs'!$AY$14:$AY$54,MATCH(I2169,'BCA Inputs'!$AW$14:$AW$54,0))*O2169+INDEX('BCA Inputs'!$AZ$14:$AZ$54,MATCH(I2169,'BCA Inputs'!$AW$14:$AW$54,0))*Q2169+INDEX('BCA Inputs'!$BA$14:$BA$54,MATCH(I2169,'BCA Inputs'!$AW$14:$AW$54,0))*F2169+INDEX('BCA Inputs'!$BB$14:$BB$54,MATCH(I2169,'BCA Inputs'!$AW$14:$AW$54,0))*G2169)+L2169+N2169,"")),"")</f>
        <v/>
      </c>
      <c r="U2169" s="234" t="str">
        <f t="shared" si="331"/>
        <v/>
      </c>
      <c r="V2169" s="234" t="str">
        <f t="shared" si="332"/>
        <v/>
      </c>
      <c r="W2169" s="234" t="str">
        <f t="shared" si="333"/>
        <v/>
      </c>
      <c r="Y2169" s="235" t="str">
        <f t="shared" si="334"/>
        <v/>
      </c>
      <c r="Z2169" s="236" t="str">
        <f>IFERROR(IF($B$3="NYSEG",INDEX('BCA Inputs'!$X$14:$X$54,MATCH(I2169,'BCA Inputs'!$M$14:$M$54,0))*P2169+INDEX('BCA Inputs'!$Y$14:$Y$54,MATCH(I2169,'BCA Inputs'!$M$14:$M$54,0))*O2169+INDEX('BCA Inputs'!$Z$14:$Z$54,MATCH(I2169,'BCA Inputs'!$M$14:$M$54,0))*Q2169+INDEX('BCA Inputs'!$AA$14:$AA$54,MATCH(I2169,'BCA Inputs'!$M$14:$M$54,0))*F2169+INDEX('BCA Inputs'!$AB$14:$AB$54,MATCH(I2169,'BCA Inputs'!$M$14:$M$54,0))*G2169,IF($B$3="RG&amp;E",INDEX('BCA Inputs'!$BG$14:$BG$54,MATCH(I2169,'BCA Inputs'!$AW$14:$AW$54,0))*P2169+INDEX('BCA Inputs'!$BH$14:$BH$54,MATCH(I2169,'BCA Inputs'!$AW$14:$AW$54,0))*O2169+INDEX('BCA Inputs'!$BI$14:$BI$54,MATCH(I2169,'BCA Inputs'!$AW$14:$AW$54,0))*Q2169+INDEX('BCA Inputs'!$BJ$14:$BJ$54,MATCH(I2169,'BCA Inputs'!$AW$14:$AW$54,0))*F2169+INDEX('BCA Inputs'!$BK$14:$BK$54,MATCH(I2169,'BCA Inputs'!$AW$14:$AW$54,0))*G2169,"")),"")</f>
        <v/>
      </c>
      <c r="AA2169" s="237" t="str">
        <f t="shared" si="335"/>
        <v/>
      </c>
      <c r="AC2169" s="238" t="str">
        <f>IFERROR((K2169+R2169)+IF($B$3="NYSEG",INDEX('BCA Inputs'!$AI$14:$AI$54,MATCH(I2169,'BCA Inputs'!$M$14:$M$54,0))*P2169+INDEX('BCA Inputs'!$AJ$14:$AJ$54,MATCH(I2169,'BCA Inputs'!$M$14:$M$54,0))*Q2169,IF($B$3="RG&amp;E",INDEX('BCA Inputs'!$BR$14:$BR$54,MATCH(I2169,'BCA Inputs'!$AW$14:$AW$54,0))*P2169+INDEX('BCA Inputs'!$BS$14:$BS$54,MATCH(I2169,'BCA Inputs'!$AW$14:$AW$54,0))*Q2169,"")),"")</f>
        <v/>
      </c>
      <c r="AD2169" s="181" t="str">
        <f>IFERROR(IF($B$3="NYSEG",INDEX('BCA Inputs'!$AD$14:$AD$54,MATCH(I2169,'BCA Inputs'!$M$14:$M$54,0))*P2169+INDEX('BCA Inputs'!$AE$14:$AE$54,MATCH(I2169,'BCA Inputs'!$M$14:$M$54,0))*O2169+INDEX('BCA Inputs'!$AF$14:$AF$54,MATCH(I2169,'BCA Inputs'!$M$14:$M$54,0))*Q2169+INDEX('BCA Inputs'!$AG$14:$AG$54,MATCH(I2169,'BCA Inputs'!$M$14:$M$54,0))*F2169+INDEX('BCA Inputs'!$AH$14:$AH$54,MATCH(I2169,'BCA Inputs'!$M$14:$M$54,0))*G2169,IF($B$3="RG&amp;E",INDEX('BCA Inputs'!$BM$14:$BM$54,MATCH(I2169,'BCA Inputs'!$AW$14:$AW$54,0))*P2169+INDEX('BCA Inputs'!$BN$14:$BN$54,MATCH(I2169,'BCA Inputs'!$AW$14:$AW$54,0))*O2169+INDEX('BCA Inputs'!$BO$14:$BO$54,MATCH(I2169,'BCA Inputs'!$AW$14:$AW$54,0))*Q2169+INDEX('BCA Inputs'!$BP$14:$BP$54,MATCH(I2169,'BCA Inputs'!$AW$14:$AW$54,0))*F2169+INDEX('BCA Inputs'!$BQ$14:$BQ$54,MATCH(I2169,'BCA Inputs'!$AW$14:$AW$54,0))*G2169,"")),"")</f>
        <v/>
      </c>
      <c r="AE2169" s="237" t="str">
        <f t="shared" si="336"/>
        <v/>
      </c>
      <c r="AF2169" s="198">
        <f t="shared" si="338"/>
        <v>0</v>
      </c>
      <c r="AG2169" s="239">
        <f t="shared" si="339"/>
        <v>0</v>
      </c>
    </row>
    <row r="2170" spans="1:33">
      <c r="A2170" s="228"/>
      <c r="B2170" s="176"/>
      <c r="C2170" s="229"/>
      <c r="D2170" s="230"/>
      <c r="E2170" s="230"/>
      <c r="F2170" s="230"/>
      <c r="G2170" s="230"/>
      <c r="H2170" s="231"/>
      <c r="I2170" s="231"/>
      <c r="J2170" s="232"/>
      <c r="K2170" s="232"/>
      <c r="L2170" s="232"/>
      <c r="M2170" s="181">
        <f t="shared" si="337"/>
        <v>0</v>
      </c>
      <c r="N2170" s="181">
        <f>IF(H2170="",0,H2170*I2170*'Avoided Water Savings Cost'!$C$16)</f>
        <v>0</v>
      </c>
      <c r="O2170" s="545">
        <f>IF(C2170="",0,IF($B$3="NYSEG",C2170/(1-'Avoided Electric Costs 2020'!$W$21),IF($B$3="RG&amp;E",C2170/(1-'Avoided Electric Costs 2020'!$X$21),"")))</f>
        <v>0</v>
      </c>
      <c r="P2170" s="546">
        <f>IF(D2170="",0,IF($B$3="NYSEG",D2170/(1-'Avoided Electric Costs 2020'!$W$21),IF($B$3="RG&amp;E",D2170/(1-'Avoided Electric Costs 2020'!$X$21),"")))</f>
        <v>0</v>
      </c>
      <c r="Q2170" s="546">
        <f>IF(E2170="",0,IF($B$3="NYSEG",E2170/(1-'Avoided Natural Gas Costs 2020'!$J$34),IF($B$3="RG&amp;E",E2170/(1-'Avoided Natural Gas Costs 2020'!$K$34),"")))</f>
        <v>0</v>
      </c>
      <c r="R2170" s="233" t="str">
        <f>IFERROR(IF(P2170*'BCA Inputs'!$C$1+Q2170*'BCA Inputs'!$C$2+F2170*'BCA Inputs'!$C$2+G2170*'BCA Inputs'!$C$2=0,"",P2170*'BCA Inputs'!$C$1+Q2170*'BCA Inputs'!$C$2+F2170*'BCA Inputs'!$C$2+G2170*'BCA Inputs'!$C$2),"")</f>
        <v/>
      </c>
      <c r="S2170" s="181" t="str">
        <f t="shared" si="330"/>
        <v/>
      </c>
      <c r="T2170" s="181" t="str">
        <f>IFERROR(IF($B$3="NYSEG",(INDEX('BCA Inputs'!$N$14:$N$54,MATCH(I2170,'BCA Inputs'!$M$14:$M$54,0))*P2170+INDEX('BCA Inputs'!$O$14:$O$54,MATCH(I2170,'BCA Inputs'!$M$14:$M$54,0))*O2170+INDEX('BCA Inputs'!P:P,MATCH(I2170,'BCA Inputs'!M:M,0))*Q2170+INDEX('BCA Inputs'!Q:Q,MATCH(I2170,'BCA Inputs'!M:M,0))*F2170+INDEX('BCA Inputs'!R:R,MATCH(I2170,'BCA Inputs'!M:M,0))*G2170)+L2170+N2170,IF($B$3="RG&amp;E",(INDEX('BCA Inputs'!$AX$14:$AX$54,MATCH(I2170,'BCA Inputs'!$AW$14:$AW$54,0))*P2170+INDEX('BCA Inputs'!$AY$14:$AY$54,MATCH(I2170,'BCA Inputs'!$AW$14:$AW$54,0))*O2170+INDEX('BCA Inputs'!$AZ$14:$AZ$54,MATCH(I2170,'BCA Inputs'!$AW$14:$AW$54,0))*Q2170+INDEX('BCA Inputs'!$BA$14:$BA$54,MATCH(I2170,'BCA Inputs'!$AW$14:$AW$54,0))*F2170+INDEX('BCA Inputs'!$BB$14:$BB$54,MATCH(I2170,'BCA Inputs'!$AW$14:$AW$54,0))*G2170)+L2170+N2170,"")),"")</f>
        <v/>
      </c>
      <c r="U2170" s="234" t="str">
        <f t="shared" si="331"/>
        <v/>
      </c>
      <c r="V2170" s="234" t="str">
        <f t="shared" si="332"/>
        <v/>
      </c>
      <c r="W2170" s="234" t="str">
        <f t="shared" si="333"/>
        <v/>
      </c>
      <c r="Y2170" s="235" t="str">
        <f t="shared" si="334"/>
        <v/>
      </c>
      <c r="Z2170" s="236" t="str">
        <f>IFERROR(IF($B$3="NYSEG",INDEX('BCA Inputs'!$X$14:$X$54,MATCH(I2170,'BCA Inputs'!$M$14:$M$54,0))*P2170+INDEX('BCA Inputs'!$Y$14:$Y$54,MATCH(I2170,'BCA Inputs'!$M$14:$M$54,0))*O2170+INDEX('BCA Inputs'!$Z$14:$Z$54,MATCH(I2170,'BCA Inputs'!$M$14:$M$54,0))*Q2170+INDEX('BCA Inputs'!$AA$14:$AA$54,MATCH(I2170,'BCA Inputs'!$M$14:$M$54,0))*F2170+INDEX('BCA Inputs'!$AB$14:$AB$54,MATCH(I2170,'BCA Inputs'!$M$14:$M$54,0))*G2170,IF($B$3="RG&amp;E",INDEX('BCA Inputs'!$BG$14:$BG$54,MATCH(I2170,'BCA Inputs'!$AW$14:$AW$54,0))*P2170+INDEX('BCA Inputs'!$BH$14:$BH$54,MATCH(I2170,'BCA Inputs'!$AW$14:$AW$54,0))*O2170+INDEX('BCA Inputs'!$BI$14:$BI$54,MATCH(I2170,'BCA Inputs'!$AW$14:$AW$54,0))*Q2170+INDEX('BCA Inputs'!$BJ$14:$BJ$54,MATCH(I2170,'BCA Inputs'!$AW$14:$AW$54,0))*F2170+INDEX('BCA Inputs'!$BK$14:$BK$54,MATCH(I2170,'BCA Inputs'!$AW$14:$AW$54,0))*G2170,"")),"")</f>
        <v/>
      </c>
      <c r="AA2170" s="237" t="str">
        <f t="shared" si="335"/>
        <v/>
      </c>
      <c r="AC2170" s="238" t="str">
        <f>IFERROR((K2170+R2170)+IF($B$3="NYSEG",INDEX('BCA Inputs'!$AI$14:$AI$54,MATCH(I2170,'BCA Inputs'!$M$14:$M$54,0))*P2170+INDEX('BCA Inputs'!$AJ$14:$AJ$54,MATCH(I2170,'BCA Inputs'!$M$14:$M$54,0))*Q2170,IF($B$3="RG&amp;E",INDEX('BCA Inputs'!$BR$14:$BR$54,MATCH(I2170,'BCA Inputs'!$AW$14:$AW$54,0))*P2170+INDEX('BCA Inputs'!$BS$14:$BS$54,MATCH(I2170,'BCA Inputs'!$AW$14:$AW$54,0))*Q2170,"")),"")</f>
        <v/>
      </c>
      <c r="AD2170" s="181" t="str">
        <f>IFERROR(IF($B$3="NYSEG",INDEX('BCA Inputs'!$AD$14:$AD$54,MATCH(I2170,'BCA Inputs'!$M$14:$M$54,0))*P2170+INDEX('BCA Inputs'!$AE$14:$AE$54,MATCH(I2170,'BCA Inputs'!$M$14:$M$54,0))*O2170+INDEX('BCA Inputs'!$AF$14:$AF$54,MATCH(I2170,'BCA Inputs'!$M$14:$M$54,0))*Q2170+INDEX('BCA Inputs'!$AG$14:$AG$54,MATCH(I2170,'BCA Inputs'!$M$14:$M$54,0))*F2170+INDEX('BCA Inputs'!$AH$14:$AH$54,MATCH(I2170,'BCA Inputs'!$M$14:$M$54,0))*G2170,IF($B$3="RG&amp;E",INDEX('BCA Inputs'!$BM$14:$BM$54,MATCH(I2170,'BCA Inputs'!$AW$14:$AW$54,0))*P2170+INDEX('BCA Inputs'!$BN$14:$BN$54,MATCH(I2170,'BCA Inputs'!$AW$14:$AW$54,0))*O2170+INDEX('BCA Inputs'!$BO$14:$BO$54,MATCH(I2170,'BCA Inputs'!$AW$14:$AW$54,0))*Q2170+INDEX('BCA Inputs'!$BP$14:$BP$54,MATCH(I2170,'BCA Inputs'!$AW$14:$AW$54,0))*F2170+INDEX('BCA Inputs'!$BQ$14:$BQ$54,MATCH(I2170,'BCA Inputs'!$AW$14:$AW$54,0))*G2170,"")),"")</f>
        <v/>
      </c>
      <c r="AE2170" s="237" t="str">
        <f t="shared" si="336"/>
        <v/>
      </c>
      <c r="AF2170" s="198">
        <f t="shared" si="338"/>
        <v>0</v>
      </c>
      <c r="AG2170" s="239">
        <f t="shared" si="339"/>
        <v>0</v>
      </c>
    </row>
    <row r="2171" spans="1:33">
      <c r="A2171" s="228"/>
      <c r="B2171" s="176"/>
      <c r="C2171" s="229"/>
      <c r="D2171" s="230"/>
      <c r="E2171" s="230"/>
      <c r="F2171" s="230"/>
      <c r="G2171" s="230"/>
      <c r="H2171" s="231"/>
      <c r="I2171" s="231"/>
      <c r="J2171" s="232"/>
      <c r="K2171" s="232"/>
      <c r="L2171" s="232"/>
      <c r="M2171" s="181">
        <f t="shared" si="337"/>
        <v>0</v>
      </c>
      <c r="N2171" s="181">
        <f>IF(H2171="",0,H2171*I2171*'Avoided Water Savings Cost'!$C$16)</f>
        <v>0</v>
      </c>
      <c r="O2171" s="545">
        <f>IF(C2171="",0,IF($B$3="NYSEG",C2171/(1-'Avoided Electric Costs 2020'!$W$21),IF($B$3="RG&amp;E",C2171/(1-'Avoided Electric Costs 2020'!$X$21),"")))</f>
        <v>0</v>
      </c>
      <c r="P2171" s="546">
        <f>IF(D2171="",0,IF($B$3="NYSEG",D2171/(1-'Avoided Electric Costs 2020'!$W$21),IF($B$3="RG&amp;E",D2171/(1-'Avoided Electric Costs 2020'!$X$21),"")))</f>
        <v>0</v>
      </c>
      <c r="Q2171" s="546">
        <f>IF(E2171="",0,IF($B$3="NYSEG",E2171/(1-'Avoided Natural Gas Costs 2020'!$J$34),IF($B$3="RG&amp;E",E2171/(1-'Avoided Natural Gas Costs 2020'!$K$34),"")))</f>
        <v>0</v>
      </c>
      <c r="R2171" s="233" t="str">
        <f>IFERROR(IF(P2171*'BCA Inputs'!$C$1+Q2171*'BCA Inputs'!$C$2+F2171*'BCA Inputs'!$C$2+G2171*'BCA Inputs'!$C$2=0,"",P2171*'BCA Inputs'!$C$1+Q2171*'BCA Inputs'!$C$2+F2171*'BCA Inputs'!$C$2+G2171*'BCA Inputs'!$C$2),"")</f>
        <v/>
      </c>
      <c r="S2171" s="181" t="str">
        <f t="shared" si="330"/>
        <v/>
      </c>
      <c r="T2171" s="181" t="str">
        <f>IFERROR(IF($B$3="NYSEG",(INDEX('BCA Inputs'!$N$14:$N$54,MATCH(I2171,'BCA Inputs'!$M$14:$M$54,0))*P2171+INDEX('BCA Inputs'!$O$14:$O$54,MATCH(I2171,'BCA Inputs'!$M$14:$M$54,0))*O2171+INDEX('BCA Inputs'!P:P,MATCH(I2171,'BCA Inputs'!M:M,0))*Q2171+INDEX('BCA Inputs'!Q:Q,MATCH(I2171,'BCA Inputs'!M:M,0))*F2171+INDEX('BCA Inputs'!R:R,MATCH(I2171,'BCA Inputs'!M:M,0))*G2171)+L2171+N2171,IF($B$3="RG&amp;E",(INDEX('BCA Inputs'!$AX$14:$AX$54,MATCH(I2171,'BCA Inputs'!$AW$14:$AW$54,0))*P2171+INDEX('BCA Inputs'!$AY$14:$AY$54,MATCH(I2171,'BCA Inputs'!$AW$14:$AW$54,0))*O2171+INDEX('BCA Inputs'!$AZ$14:$AZ$54,MATCH(I2171,'BCA Inputs'!$AW$14:$AW$54,0))*Q2171+INDEX('BCA Inputs'!$BA$14:$BA$54,MATCH(I2171,'BCA Inputs'!$AW$14:$AW$54,0))*F2171+INDEX('BCA Inputs'!$BB$14:$BB$54,MATCH(I2171,'BCA Inputs'!$AW$14:$AW$54,0))*G2171)+L2171+N2171,"")),"")</f>
        <v/>
      </c>
      <c r="U2171" s="234" t="str">
        <f t="shared" si="331"/>
        <v/>
      </c>
      <c r="V2171" s="234" t="str">
        <f t="shared" si="332"/>
        <v/>
      </c>
      <c r="W2171" s="234" t="str">
        <f t="shared" si="333"/>
        <v/>
      </c>
      <c r="Y2171" s="235" t="str">
        <f t="shared" si="334"/>
        <v/>
      </c>
      <c r="Z2171" s="236" t="str">
        <f>IFERROR(IF($B$3="NYSEG",INDEX('BCA Inputs'!$X$14:$X$54,MATCH(I2171,'BCA Inputs'!$M$14:$M$54,0))*P2171+INDEX('BCA Inputs'!$Y$14:$Y$54,MATCH(I2171,'BCA Inputs'!$M$14:$M$54,0))*O2171+INDEX('BCA Inputs'!$Z$14:$Z$54,MATCH(I2171,'BCA Inputs'!$M$14:$M$54,0))*Q2171+INDEX('BCA Inputs'!$AA$14:$AA$54,MATCH(I2171,'BCA Inputs'!$M$14:$M$54,0))*F2171+INDEX('BCA Inputs'!$AB$14:$AB$54,MATCH(I2171,'BCA Inputs'!$M$14:$M$54,0))*G2171,IF($B$3="RG&amp;E",INDEX('BCA Inputs'!$BG$14:$BG$54,MATCH(I2171,'BCA Inputs'!$AW$14:$AW$54,0))*P2171+INDEX('BCA Inputs'!$BH$14:$BH$54,MATCH(I2171,'BCA Inputs'!$AW$14:$AW$54,0))*O2171+INDEX('BCA Inputs'!$BI$14:$BI$54,MATCH(I2171,'BCA Inputs'!$AW$14:$AW$54,0))*Q2171+INDEX('BCA Inputs'!$BJ$14:$BJ$54,MATCH(I2171,'BCA Inputs'!$AW$14:$AW$54,0))*F2171+INDEX('BCA Inputs'!$BK$14:$BK$54,MATCH(I2171,'BCA Inputs'!$AW$14:$AW$54,0))*G2171,"")),"")</f>
        <v/>
      </c>
      <c r="AA2171" s="237" t="str">
        <f t="shared" si="335"/>
        <v/>
      </c>
      <c r="AC2171" s="238" t="str">
        <f>IFERROR((K2171+R2171)+IF($B$3="NYSEG",INDEX('BCA Inputs'!$AI$14:$AI$54,MATCH(I2171,'BCA Inputs'!$M$14:$M$54,0))*P2171+INDEX('BCA Inputs'!$AJ$14:$AJ$54,MATCH(I2171,'BCA Inputs'!$M$14:$M$54,0))*Q2171,IF($B$3="RG&amp;E",INDEX('BCA Inputs'!$BR$14:$BR$54,MATCH(I2171,'BCA Inputs'!$AW$14:$AW$54,0))*P2171+INDEX('BCA Inputs'!$BS$14:$BS$54,MATCH(I2171,'BCA Inputs'!$AW$14:$AW$54,0))*Q2171,"")),"")</f>
        <v/>
      </c>
      <c r="AD2171" s="181" t="str">
        <f>IFERROR(IF($B$3="NYSEG",INDEX('BCA Inputs'!$AD$14:$AD$54,MATCH(I2171,'BCA Inputs'!$M$14:$M$54,0))*P2171+INDEX('BCA Inputs'!$AE$14:$AE$54,MATCH(I2171,'BCA Inputs'!$M$14:$M$54,0))*O2171+INDEX('BCA Inputs'!$AF$14:$AF$54,MATCH(I2171,'BCA Inputs'!$M$14:$M$54,0))*Q2171+INDEX('BCA Inputs'!$AG$14:$AG$54,MATCH(I2171,'BCA Inputs'!$M$14:$M$54,0))*F2171+INDEX('BCA Inputs'!$AH$14:$AH$54,MATCH(I2171,'BCA Inputs'!$M$14:$M$54,0))*G2171,IF($B$3="RG&amp;E",INDEX('BCA Inputs'!$BM$14:$BM$54,MATCH(I2171,'BCA Inputs'!$AW$14:$AW$54,0))*P2171+INDEX('BCA Inputs'!$BN$14:$BN$54,MATCH(I2171,'BCA Inputs'!$AW$14:$AW$54,0))*O2171+INDEX('BCA Inputs'!$BO$14:$BO$54,MATCH(I2171,'BCA Inputs'!$AW$14:$AW$54,0))*Q2171+INDEX('BCA Inputs'!$BP$14:$BP$54,MATCH(I2171,'BCA Inputs'!$AW$14:$AW$54,0))*F2171+INDEX('BCA Inputs'!$BQ$14:$BQ$54,MATCH(I2171,'BCA Inputs'!$AW$14:$AW$54,0))*G2171,"")),"")</f>
        <v/>
      </c>
      <c r="AE2171" s="237" t="str">
        <f t="shared" si="336"/>
        <v/>
      </c>
      <c r="AF2171" s="198">
        <f t="shared" si="338"/>
        <v>0</v>
      </c>
      <c r="AG2171" s="239">
        <f t="shared" si="339"/>
        <v>0</v>
      </c>
    </row>
    <row r="2172" spans="1:33">
      <c r="A2172" s="228"/>
      <c r="B2172" s="176"/>
      <c r="C2172" s="229"/>
      <c r="D2172" s="230"/>
      <c r="E2172" s="230"/>
      <c r="F2172" s="230"/>
      <c r="G2172" s="230"/>
      <c r="H2172" s="231"/>
      <c r="I2172" s="231"/>
      <c r="J2172" s="232"/>
      <c r="K2172" s="232"/>
      <c r="L2172" s="232"/>
      <c r="M2172" s="181">
        <f t="shared" si="337"/>
        <v>0</v>
      </c>
      <c r="N2172" s="181">
        <f>IF(H2172="",0,H2172*I2172*'Avoided Water Savings Cost'!$C$16)</f>
        <v>0</v>
      </c>
      <c r="O2172" s="545">
        <f>IF(C2172="",0,IF($B$3="NYSEG",C2172/(1-'Avoided Electric Costs 2020'!$W$21),IF($B$3="RG&amp;E",C2172/(1-'Avoided Electric Costs 2020'!$X$21),"")))</f>
        <v>0</v>
      </c>
      <c r="P2172" s="546">
        <f>IF(D2172="",0,IF($B$3="NYSEG",D2172/(1-'Avoided Electric Costs 2020'!$W$21),IF($B$3="RG&amp;E",D2172/(1-'Avoided Electric Costs 2020'!$X$21),"")))</f>
        <v>0</v>
      </c>
      <c r="Q2172" s="546">
        <f>IF(E2172="",0,IF($B$3="NYSEG",E2172/(1-'Avoided Natural Gas Costs 2020'!$J$34),IF($B$3="RG&amp;E",E2172/(1-'Avoided Natural Gas Costs 2020'!$K$34),"")))</f>
        <v>0</v>
      </c>
      <c r="R2172" s="233" t="str">
        <f>IFERROR(IF(P2172*'BCA Inputs'!$C$1+Q2172*'BCA Inputs'!$C$2+F2172*'BCA Inputs'!$C$2+G2172*'BCA Inputs'!$C$2=0,"",P2172*'BCA Inputs'!$C$1+Q2172*'BCA Inputs'!$C$2+F2172*'BCA Inputs'!$C$2+G2172*'BCA Inputs'!$C$2),"")</f>
        <v/>
      </c>
      <c r="S2172" s="181" t="str">
        <f t="shared" si="330"/>
        <v/>
      </c>
      <c r="T2172" s="181" t="str">
        <f>IFERROR(IF($B$3="NYSEG",(INDEX('BCA Inputs'!$N$14:$N$54,MATCH(I2172,'BCA Inputs'!$M$14:$M$54,0))*P2172+INDEX('BCA Inputs'!$O$14:$O$54,MATCH(I2172,'BCA Inputs'!$M$14:$M$54,0))*O2172+INDEX('BCA Inputs'!P:P,MATCH(I2172,'BCA Inputs'!M:M,0))*Q2172+INDEX('BCA Inputs'!Q:Q,MATCH(I2172,'BCA Inputs'!M:M,0))*F2172+INDEX('BCA Inputs'!R:R,MATCH(I2172,'BCA Inputs'!M:M,0))*G2172)+L2172+N2172,IF($B$3="RG&amp;E",(INDEX('BCA Inputs'!$AX$14:$AX$54,MATCH(I2172,'BCA Inputs'!$AW$14:$AW$54,0))*P2172+INDEX('BCA Inputs'!$AY$14:$AY$54,MATCH(I2172,'BCA Inputs'!$AW$14:$AW$54,0))*O2172+INDEX('BCA Inputs'!$AZ$14:$AZ$54,MATCH(I2172,'BCA Inputs'!$AW$14:$AW$54,0))*Q2172+INDEX('BCA Inputs'!$BA$14:$BA$54,MATCH(I2172,'BCA Inputs'!$AW$14:$AW$54,0))*F2172+INDEX('BCA Inputs'!$BB$14:$BB$54,MATCH(I2172,'BCA Inputs'!$AW$14:$AW$54,0))*G2172)+L2172+N2172,"")),"")</f>
        <v/>
      </c>
      <c r="U2172" s="234" t="str">
        <f t="shared" si="331"/>
        <v/>
      </c>
      <c r="V2172" s="234" t="str">
        <f t="shared" si="332"/>
        <v/>
      </c>
      <c r="W2172" s="234" t="str">
        <f t="shared" si="333"/>
        <v/>
      </c>
      <c r="Y2172" s="235" t="str">
        <f t="shared" si="334"/>
        <v/>
      </c>
      <c r="Z2172" s="236" t="str">
        <f>IFERROR(IF($B$3="NYSEG",INDEX('BCA Inputs'!$X$14:$X$54,MATCH(I2172,'BCA Inputs'!$M$14:$M$54,0))*P2172+INDEX('BCA Inputs'!$Y$14:$Y$54,MATCH(I2172,'BCA Inputs'!$M$14:$M$54,0))*O2172+INDEX('BCA Inputs'!$Z$14:$Z$54,MATCH(I2172,'BCA Inputs'!$M$14:$M$54,0))*Q2172+INDEX('BCA Inputs'!$AA$14:$AA$54,MATCH(I2172,'BCA Inputs'!$M$14:$M$54,0))*F2172+INDEX('BCA Inputs'!$AB$14:$AB$54,MATCH(I2172,'BCA Inputs'!$M$14:$M$54,0))*G2172,IF($B$3="RG&amp;E",INDEX('BCA Inputs'!$BG$14:$BG$54,MATCH(I2172,'BCA Inputs'!$AW$14:$AW$54,0))*P2172+INDEX('BCA Inputs'!$BH$14:$BH$54,MATCH(I2172,'BCA Inputs'!$AW$14:$AW$54,0))*O2172+INDEX('BCA Inputs'!$BI$14:$BI$54,MATCH(I2172,'BCA Inputs'!$AW$14:$AW$54,0))*Q2172+INDEX('BCA Inputs'!$BJ$14:$BJ$54,MATCH(I2172,'BCA Inputs'!$AW$14:$AW$54,0))*F2172+INDEX('BCA Inputs'!$BK$14:$BK$54,MATCH(I2172,'BCA Inputs'!$AW$14:$AW$54,0))*G2172,"")),"")</f>
        <v/>
      </c>
      <c r="AA2172" s="237" t="str">
        <f t="shared" si="335"/>
        <v/>
      </c>
      <c r="AC2172" s="238" t="str">
        <f>IFERROR((K2172+R2172)+IF($B$3="NYSEG",INDEX('BCA Inputs'!$AI$14:$AI$54,MATCH(I2172,'BCA Inputs'!$M$14:$M$54,0))*P2172+INDEX('BCA Inputs'!$AJ$14:$AJ$54,MATCH(I2172,'BCA Inputs'!$M$14:$M$54,0))*Q2172,IF($B$3="RG&amp;E",INDEX('BCA Inputs'!$BR$14:$BR$54,MATCH(I2172,'BCA Inputs'!$AW$14:$AW$54,0))*P2172+INDEX('BCA Inputs'!$BS$14:$BS$54,MATCH(I2172,'BCA Inputs'!$AW$14:$AW$54,0))*Q2172,"")),"")</f>
        <v/>
      </c>
      <c r="AD2172" s="181" t="str">
        <f>IFERROR(IF($B$3="NYSEG",INDEX('BCA Inputs'!$AD$14:$AD$54,MATCH(I2172,'BCA Inputs'!$M$14:$M$54,0))*P2172+INDEX('BCA Inputs'!$AE$14:$AE$54,MATCH(I2172,'BCA Inputs'!$M$14:$M$54,0))*O2172+INDEX('BCA Inputs'!$AF$14:$AF$54,MATCH(I2172,'BCA Inputs'!$M$14:$M$54,0))*Q2172+INDEX('BCA Inputs'!$AG$14:$AG$54,MATCH(I2172,'BCA Inputs'!$M$14:$M$54,0))*F2172+INDEX('BCA Inputs'!$AH$14:$AH$54,MATCH(I2172,'BCA Inputs'!$M$14:$M$54,0))*G2172,IF($B$3="RG&amp;E",INDEX('BCA Inputs'!$BM$14:$BM$54,MATCH(I2172,'BCA Inputs'!$AW$14:$AW$54,0))*P2172+INDEX('BCA Inputs'!$BN$14:$BN$54,MATCH(I2172,'BCA Inputs'!$AW$14:$AW$54,0))*O2172+INDEX('BCA Inputs'!$BO$14:$BO$54,MATCH(I2172,'BCA Inputs'!$AW$14:$AW$54,0))*Q2172+INDEX('BCA Inputs'!$BP$14:$BP$54,MATCH(I2172,'BCA Inputs'!$AW$14:$AW$54,0))*F2172+INDEX('BCA Inputs'!$BQ$14:$BQ$54,MATCH(I2172,'BCA Inputs'!$AW$14:$AW$54,0))*G2172,"")),"")</f>
        <v/>
      </c>
      <c r="AE2172" s="237" t="str">
        <f t="shared" si="336"/>
        <v/>
      </c>
      <c r="AF2172" s="198">
        <f t="shared" si="338"/>
        <v>0</v>
      </c>
      <c r="AG2172" s="239">
        <f t="shared" si="339"/>
        <v>0</v>
      </c>
    </row>
    <row r="2173" spans="1:33">
      <c r="A2173" s="228"/>
      <c r="B2173" s="176"/>
      <c r="C2173" s="229"/>
      <c r="D2173" s="230"/>
      <c r="E2173" s="230"/>
      <c r="F2173" s="230"/>
      <c r="G2173" s="230"/>
      <c r="H2173" s="231"/>
      <c r="I2173" s="231"/>
      <c r="J2173" s="232"/>
      <c r="K2173" s="232"/>
      <c r="L2173" s="232"/>
      <c r="M2173" s="181">
        <f t="shared" si="337"/>
        <v>0</v>
      </c>
      <c r="N2173" s="181">
        <f>IF(H2173="",0,H2173*I2173*'Avoided Water Savings Cost'!$C$16)</f>
        <v>0</v>
      </c>
      <c r="O2173" s="545">
        <f>IF(C2173="",0,IF($B$3="NYSEG",C2173/(1-'Avoided Electric Costs 2020'!$W$21),IF($B$3="RG&amp;E",C2173/(1-'Avoided Electric Costs 2020'!$X$21),"")))</f>
        <v>0</v>
      </c>
      <c r="P2173" s="546">
        <f>IF(D2173="",0,IF($B$3="NYSEG",D2173/(1-'Avoided Electric Costs 2020'!$W$21),IF($B$3="RG&amp;E",D2173/(1-'Avoided Electric Costs 2020'!$X$21),"")))</f>
        <v>0</v>
      </c>
      <c r="Q2173" s="546">
        <f>IF(E2173="",0,IF($B$3="NYSEG",E2173/(1-'Avoided Natural Gas Costs 2020'!$J$34),IF($B$3="RG&amp;E",E2173/(1-'Avoided Natural Gas Costs 2020'!$K$34),"")))</f>
        <v>0</v>
      </c>
      <c r="R2173" s="233" t="str">
        <f>IFERROR(IF(P2173*'BCA Inputs'!$C$1+Q2173*'BCA Inputs'!$C$2+F2173*'BCA Inputs'!$C$2+G2173*'BCA Inputs'!$C$2=0,"",P2173*'BCA Inputs'!$C$1+Q2173*'BCA Inputs'!$C$2+F2173*'BCA Inputs'!$C$2+G2173*'BCA Inputs'!$C$2),"")</f>
        <v/>
      </c>
      <c r="S2173" s="181" t="str">
        <f t="shared" si="330"/>
        <v/>
      </c>
      <c r="T2173" s="181" t="str">
        <f>IFERROR(IF($B$3="NYSEG",(INDEX('BCA Inputs'!$N$14:$N$54,MATCH(I2173,'BCA Inputs'!$M$14:$M$54,0))*P2173+INDEX('BCA Inputs'!$O$14:$O$54,MATCH(I2173,'BCA Inputs'!$M$14:$M$54,0))*O2173+INDEX('BCA Inputs'!P:P,MATCH(I2173,'BCA Inputs'!M:M,0))*Q2173+INDEX('BCA Inputs'!Q:Q,MATCH(I2173,'BCA Inputs'!M:M,0))*F2173+INDEX('BCA Inputs'!R:R,MATCH(I2173,'BCA Inputs'!M:M,0))*G2173)+L2173+N2173,IF($B$3="RG&amp;E",(INDEX('BCA Inputs'!$AX$14:$AX$54,MATCH(I2173,'BCA Inputs'!$AW$14:$AW$54,0))*P2173+INDEX('BCA Inputs'!$AY$14:$AY$54,MATCH(I2173,'BCA Inputs'!$AW$14:$AW$54,0))*O2173+INDEX('BCA Inputs'!$AZ$14:$AZ$54,MATCH(I2173,'BCA Inputs'!$AW$14:$AW$54,0))*Q2173+INDEX('BCA Inputs'!$BA$14:$BA$54,MATCH(I2173,'BCA Inputs'!$AW$14:$AW$54,0))*F2173+INDEX('BCA Inputs'!$BB$14:$BB$54,MATCH(I2173,'BCA Inputs'!$AW$14:$AW$54,0))*G2173)+L2173+N2173,"")),"")</f>
        <v/>
      </c>
      <c r="U2173" s="234" t="str">
        <f t="shared" si="331"/>
        <v/>
      </c>
      <c r="V2173" s="234" t="str">
        <f t="shared" si="332"/>
        <v/>
      </c>
      <c r="W2173" s="234" t="str">
        <f t="shared" si="333"/>
        <v/>
      </c>
      <c r="Y2173" s="235" t="str">
        <f t="shared" si="334"/>
        <v/>
      </c>
      <c r="Z2173" s="236" t="str">
        <f>IFERROR(IF($B$3="NYSEG",INDEX('BCA Inputs'!$X$14:$X$54,MATCH(I2173,'BCA Inputs'!$M$14:$M$54,0))*P2173+INDEX('BCA Inputs'!$Y$14:$Y$54,MATCH(I2173,'BCA Inputs'!$M$14:$M$54,0))*O2173+INDEX('BCA Inputs'!$Z$14:$Z$54,MATCH(I2173,'BCA Inputs'!$M$14:$M$54,0))*Q2173+INDEX('BCA Inputs'!$AA$14:$AA$54,MATCH(I2173,'BCA Inputs'!$M$14:$M$54,0))*F2173+INDEX('BCA Inputs'!$AB$14:$AB$54,MATCH(I2173,'BCA Inputs'!$M$14:$M$54,0))*G2173,IF($B$3="RG&amp;E",INDEX('BCA Inputs'!$BG$14:$BG$54,MATCH(I2173,'BCA Inputs'!$AW$14:$AW$54,0))*P2173+INDEX('BCA Inputs'!$BH$14:$BH$54,MATCH(I2173,'BCA Inputs'!$AW$14:$AW$54,0))*O2173+INDEX('BCA Inputs'!$BI$14:$BI$54,MATCH(I2173,'BCA Inputs'!$AW$14:$AW$54,0))*Q2173+INDEX('BCA Inputs'!$BJ$14:$BJ$54,MATCH(I2173,'BCA Inputs'!$AW$14:$AW$54,0))*F2173+INDEX('BCA Inputs'!$BK$14:$BK$54,MATCH(I2173,'BCA Inputs'!$AW$14:$AW$54,0))*G2173,"")),"")</f>
        <v/>
      </c>
      <c r="AA2173" s="237" t="str">
        <f t="shared" si="335"/>
        <v/>
      </c>
      <c r="AC2173" s="238" t="str">
        <f>IFERROR((K2173+R2173)+IF($B$3="NYSEG",INDEX('BCA Inputs'!$AI$14:$AI$54,MATCH(I2173,'BCA Inputs'!$M$14:$M$54,0))*P2173+INDEX('BCA Inputs'!$AJ$14:$AJ$54,MATCH(I2173,'BCA Inputs'!$M$14:$M$54,0))*Q2173,IF($B$3="RG&amp;E",INDEX('BCA Inputs'!$BR$14:$BR$54,MATCH(I2173,'BCA Inputs'!$AW$14:$AW$54,0))*P2173+INDEX('BCA Inputs'!$BS$14:$BS$54,MATCH(I2173,'BCA Inputs'!$AW$14:$AW$54,0))*Q2173,"")),"")</f>
        <v/>
      </c>
      <c r="AD2173" s="181" t="str">
        <f>IFERROR(IF($B$3="NYSEG",INDEX('BCA Inputs'!$AD$14:$AD$54,MATCH(I2173,'BCA Inputs'!$M$14:$M$54,0))*P2173+INDEX('BCA Inputs'!$AE$14:$AE$54,MATCH(I2173,'BCA Inputs'!$M$14:$M$54,0))*O2173+INDEX('BCA Inputs'!$AF$14:$AF$54,MATCH(I2173,'BCA Inputs'!$M$14:$M$54,0))*Q2173+INDEX('BCA Inputs'!$AG$14:$AG$54,MATCH(I2173,'BCA Inputs'!$M$14:$M$54,0))*F2173+INDEX('BCA Inputs'!$AH$14:$AH$54,MATCH(I2173,'BCA Inputs'!$M$14:$M$54,0))*G2173,IF($B$3="RG&amp;E",INDEX('BCA Inputs'!$BM$14:$BM$54,MATCH(I2173,'BCA Inputs'!$AW$14:$AW$54,0))*P2173+INDEX('BCA Inputs'!$BN$14:$BN$54,MATCH(I2173,'BCA Inputs'!$AW$14:$AW$54,0))*O2173+INDEX('BCA Inputs'!$BO$14:$BO$54,MATCH(I2173,'BCA Inputs'!$AW$14:$AW$54,0))*Q2173+INDEX('BCA Inputs'!$BP$14:$BP$54,MATCH(I2173,'BCA Inputs'!$AW$14:$AW$54,0))*F2173+INDEX('BCA Inputs'!$BQ$14:$BQ$54,MATCH(I2173,'BCA Inputs'!$AW$14:$AW$54,0))*G2173,"")),"")</f>
        <v/>
      </c>
      <c r="AE2173" s="237" t="str">
        <f t="shared" si="336"/>
        <v/>
      </c>
      <c r="AF2173" s="198">
        <f t="shared" si="338"/>
        <v>0</v>
      </c>
      <c r="AG2173" s="239">
        <f t="shared" si="339"/>
        <v>0</v>
      </c>
    </row>
    <row r="2174" spans="1:33">
      <c r="A2174" s="228"/>
      <c r="B2174" s="176"/>
      <c r="C2174" s="229"/>
      <c r="D2174" s="230"/>
      <c r="E2174" s="230"/>
      <c r="F2174" s="230"/>
      <c r="G2174" s="230"/>
      <c r="H2174" s="231"/>
      <c r="I2174" s="231"/>
      <c r="J2174" s="232"/>
      <c r="K2174" s="232"/>
      <c r="L2174" s="232"/>
      <c r="M2174" s="181">
        <f t="shared" si="337"/>
        <v>0</v>
      </c>
      <c r="N2174" s="181">
        <f>IF(H2174="",0,H2174*I2174*'Avoided Water Savings Cost'!$C$16)</f>
        <v>0</v>
      </c>
      <c r="O2174" s="545">
        <f>IF(C2174="",0,IF($B$3="NYSEG",C2174/(1-'Avoided Electric Costs 2020'!$W$21),IF($B$3="RG&amp;E",C2174/(1-'Avoided Electric Costs 2020'!$X$21),"")))</f>
        <v>0</v>
      </c>
      <c r="P2174" s="546">
        <f>IF(D2174="",0,IF($B$3="NYSEG",D2174/(1-'Avoided Electric Costs 2020'!$W$21),IF($B$3="RG&amp;E",D2174/(1-'Avoided Electric Costs 2020'!$X$21),"")))</f>
        <v>0</v>
      </c>
      <c r="Q2174" s="546">
        <f>IF(E2174="",0,IF($B$3="NYSEG",E2174/(1-'Avoided Natural Gas Costs 2020'!$J$34),IF($B$3="RG&amp;E",E2174/(1-'Avoided Natural Gas Costs 2020'!$K$34),"")))</f>
        <v>0</v>
      </c>
      <c r="R2174" s="233" t="str">
        <f>IFERROR(IF(P2174*'BCA Inputs'!$C$1+Q2174*'BCA Inputs'!$C$2+F2174*'BCA Inputs'!$C$2+G2174*'BCA Inputs'!$C$2=0,"",P2174*'BCA Inputs'!$C$1+Q2174*'BCA Inputs'!$C$2+F2174*'BCA Inputs'!$C$2+G2174*'BCA Inputs'!$C$2),"")</f>
        <v/>
      </c>
      <c r="S2174" s="181" t="str">
        <f t="shared" si="330"/>
        <v/>
      </c>
      <c r="T2174" s="181" t="str">
        <f>IFERROR(IF($B$3="NYSEG",(INDEX('BCA Inputs'!$N$14:$N$54,MATCH(I2174,'BCA Inputs'!$M$14:$M$54,0))*P2174+INDEX('BCA Inputs'!$O$14:$O$54,MATCH(I2174,'BCA Inputs'!$M$14:$M$54,0))*O2174+INDEX('BCA Inputs'!P:P,MATCH(I2174,'BCA Inputs'!M:M,0))*Q2174+INDEX('BCA Inputs'!Q:Q,MATCH(I2174,'BCA Inputs'!M:M,0))*F2174+INDEX('BCA Inputs'!R:R,MATCH(I2174,'BCA Inputs'!M:M,0))*G2174)+L2174+N2174,IF($B$3="RG&amp;E",(INDEX('BCA Inputs'!$AX$14:$AX$54,MATCH(I2174,'BCA Inputs'!$AW$14:$AW$54,0))*P2174+INDEX('BCA Inputs'!$AY$14:$AY$54,MATCH(I2174,'BCA Inputs'!$AW$14:$AW$54,0))*O2174+INDEX('BCA Inputs'!$AZ$14:$AZ$54,MATCH(I2174,'BCA Inputs'!$AW$14:$AW$54,0))*Q2174+INDEX('BCA Inputs'!$BA$14:$BA$54,MATCH(I2174,'BCA Inputs'!$AW$14:$AW$54,0))*F2174+INDEX('BCA Inputs'!$BB$14:$BB$54,MATCH(I2174,'BCA Inputs'!$AW$14:$AW$54,0))*G2174)+L2174+N2174,"")),"")</f>
        <v/>
      </c>
      <c r="U2174" s="234" t="str">
        <f t="shared" si="331"/>
        <v/>
      </c>
      <c r="V2174" s="234" t="str">
        <f t="shared" si="332"/>
        <v/>
      </c>
      <c r="W2174" s="234" t="str">
        <f t="shared" si="333"/>
        <v/>
      </c>
      <c r="Y2174" s="235" t="str">
        <f t="shared" si="334"/>
        <v/>
      </c>
      <c r="Z2174" s="236" t="str">
        <f>IFERROR(IF($B$3="NYSEG",INDEX('BCA Inputs'!$X$14:$X$54,MATCH(I2174,'BCA Inputs'!$M$14:$M$54,0))*P2174+INDEX('BCA Inputs'!$Y$14:$Y$54,MATCH(I2174,'BCA Inputs'!$M$14:$M$54,0))*O2174+INDEX('BCA Inputs'!$Z$14:$Z$54,MATCH(I2174,'BCA Inputs'!$M$14:$M$54,0))*Q2174+INDEX('BCA Inputs'!$AA$14:$AA$54,MATCH(I2174,'BCA Inputs'!$M$14:$M$54,0))*F2174+INDEX('BCA Inputs'!$AB$14:$AB$54,MATCH(I2174,'BCA Inputs'!$M$14:$M$54,0))*G2174,IF($B$3="RG&amp;E",INDEX('BCA Inputs'!$BG$14:$BG$54,MATCH(I2174,'BCA Inputs'!$AW$14:$AW$54,0))*P2174+INDEX('BCA Inputs'!$BH$14:$BH$54,MATCH(I2174,'BCA Inputs'!$AW$14:$AW$54,0))*O2174+INDEX('BCA Inputs'!$BI$14:$BI$54,MATCH(I2174,'BCA Inputs'!$AW$14:$AW$54,0))*Q2174+INDEX('BCA Inputs'!$BJ$14:$BJ$54,MATCH(I2174,'BCA Inputs'!$AW$14:$AW$54,0))*F2174+INDEX('BCA Inputs'!$BK$14:$BK$54,MATCH(I2174,'BCA Inputs'!$AW$14:$AW$54,0))*G2174,"")),"")</f>
        <v/>
      </c>
      <c r="AA2174" s="237" t="str">
        <f t="shared" si="335"/>
        <v/>
      </c>
      <c r="AC2174" s="238" t="str">
        <f>IFERROR((K2174+R2174)+IF($B$3="NYSEG",INDEX('BCA Inputs'!$AI$14:$AI$54,MATCH(I2174,'BCA Inputs'!$M$14:$M$54,0))*P2174+INDEX('BCA Inputs'!$AJ$14:$AJ$54,MATCH(I2174,'BCA Inputs'!$M$14:$M$54,0))*Q2174,IF($B$3="RG&amp;E",INDEX('BCA Inputs'!$BR$14:$BR$54,MATCH(I2174,'BCA Inputs'!$AW$14:$AW$54,0))*P2174+INDEX('BCA Inputs'!$BS$14:$BS$54,MATCH(I2174,'BCA Inputs'!$AW$14:$AW$54,0))*Q2174,"")),"")</f>
        <v/>
      </c>
      <c r="AD2174" s="181" t="str">
        <f>IFERROR(IF($B$3="NYSEG",INDEX('BCA Inputs'!$AD$14:$AD$54,MATCH(I2174,'BCA Inputs'!$M$14:$M$54,0))*P2174+INDEX('BCA Inputs'!$AE$14:$AE$54,MATCH(I2174,'BCA Inputs'!$M$14:$M$54,0))*O2174+INDEX('BCA Inputs'!$AF$14:$AF$54,MATCH(I2174,'BCA Inputs'!$M$14:$M$54,0))*Q2174+INDEX('BCA Inputs'!$AG$14:$AG$54,MATCH(I2174,'BCA Inputs'!$M$14:$M$54,0))*F2174+INDEX('BCA Inputs'!$AH$14:$AH$54,MATCH(I2174,'BCA Inputs'!$M$14:$M$54,0))*G2174,IF($B$3="RG&amp;E",INDEX('BCA Inputs'!$BM$14:$BM$54,MATCH(I2174,'BCA Inputs'!$AW$14:$AW$54,0))*P2174+INDEX('BCA Inputs'!$BN$14:$BN$54,MATCH(I2174,'BCA Inputs'!$AW$14:$AW$54,0))*O2174+INDEX('BCA Inputs'!$BO$14:$BO$54,MATCH(I2174,'BCA Inputs'!$AW$14:$AW$54,0))*Q2174+INDEX('BCA Inputs'!$BP$14:$BP$54,MATCH(I2174,'BCA Inputs'!$AW$14:$AW$54,0))*F2174+INDEX('BCA Inputs'!$BQ$14:$BQ$54,MATCH(I2174,'BCA Inputs'!$AW$14:$AW$54,0))*G2174,"")),"")</f>
        <v/>
      </c>
      <c r="AE2174" s="237" t="str">
        <f t="shared" si="336"/>
        <v/>
      </c>
      <c r="AF2174" s="198">
        <f t="shared" si="338"/>
        <v>0</v>
      </c>
      <c r="AG2174" s="239">
        <f t="shared" si="339"/>
        <v>0</v>
      </c>
    </row>
    <row r="2175" spans="1:33">
      <c r="A2175" s="228"/>
      <c r="B2175" s="176"/>
      <c r="C2175" s="229"/>
      <c r="D2175" s="230"/>
      <c r="E2175" s="230"/>
      <c r="F2175" s="230"/>
      <c r="G2175" s="230"/>
      <c r="H2175" s="231"/>
      <c r="I2175" s="231"/>
      <c r="J2175" s="232"/>
      <c r="K2175" s="232"/>
      <c r="L2175" s="232"/>
      <c r="M2175" s="181">
        <f t="shared" si="337"/>
        <v>0</v>
      </c>
      <c r="N2175" s="181">
        <f>IF(H2175="",0,H2175*I2175*'Avoided Water Savings Cost'!$C$16)</f>
        <v>0</v>
      </c>
      <c r="O2175" s="545">
        <f>IF(C2175="",0,IF($B$3="NYSEG",C2175/(1-'Avoided Electric Costs 2020'!$W$21),IF($B$3="RG&amp;E",C2175/(1-'Avoided Electric Costs 2020'!$X$21),"")))</f>
        <v>0</v>
      </c>
      <c r="P2175" s="546">
        <f>IF(D2175="",0,IF($B$3="NYSEG",D2175/(1-'Avoided Electric Costs 2020'!$W$21),IF($B$3="RG&amp;E",D2175/(1-'Avoided Electric Costs 2020'!$X$21),"")))</f>
        <v>0</v>
      </c>
      <c r="Q2175" s="546">
        <f>IF(E2175="",0,IF($B$3="NYSEG",E2175/(1-'Avoided Natural Gas Costs 2020'!$J$34),IF($B$3="RG&amp;E",E2175/(1-'Avoided Natural Gas Costs 2020'!$K$34),"")))</f>
        <v>0</v>
      </c>
      <c r="R2175" s="233" t="str">
        <f>IFERROR(IF(P2175*'BCA Inputs'!$C$1+Q2175*'BCA Inputs'!$C$2+F2175*'BCA Inputs'!$C$2+G2175*'BCA Inputs'!$C$2=0,"",P2175*'BCA Inputs'!$C$1+Q2175*'BCA Inputs'!$C$2+F2175*'BCA Inputs'!$C$2+G2175*'BCA Inputs'!$C$2),"")</f>
        <v/>
      </c>
      <c r="S2175" s="181" t="str">
        <f t="shared" si="330"/>
        <v/>
      </c>
      <c r="T2175" s="181" t="str">
        <f>IFERROR(IF($B$3="NYSEG",(INDEX('BCA Inputs'!$N$14:$N$54,MATCH(I2175,'BCA Inputs'!$M$14:$M$54,0))*P2175+INDEX('BCA Inputs'!$O$14:$O$54,MATCH(I2175,'BCA Inputs'!$M$14:$M$54,0))*O2175+INDEX('BCA Inputs'!P:P,MATCH(I2175,'BCA Inputs'!M:M,0))*Q2175+INDEX('BCA Inputs'!Q:Q,MATCH(I2175,'BCA Inputs'!M:M,0))*F2175+INDEX('BCA Inputs'!R:R,MATCH(I2175,'BCA Inputs'!M:M,0))*G2175)+L2175+N2175,IF($B$3="RG&amp;E",(INDEX('BCA Inputs'!$AX$14:$AX$54,MATCH(I2175,'BCA Inputs'!$AW$14:$AW$54,0))*P2175+INDEX('BCA Inputs'!$AY$14:$AY$54,MATCH(I2175,'BCA Inputs'!$AW$14:$AW$54,0))*O2175+INDEX('BCA Inputs'!$AZ$14:$AZ$54,MATCH(I2175,'BCA Inputs'!$AW$14:$AW$54,0))*Q2175+INDEX('BCA Inputs'!$BA$14:$BA$54,MATCH(I2175,'BCA Inputs'!$AW$14:$AW$54,0))*F2175+INDEX('BCA Inputs'!$BB$14:$BB$54,MATCH(I2175,'BCA Inputs'!$AW$14:$AW$54,0))*G2175)+L2175+N2175,"")),"")</f>
        <v/>
      </c>
      <c r="U2175" s="234" t="str">
        <f t="shared" si="331"/>
        <v/>
      </c>
      <c r="V2175" s="234" t="str">
        <f t="shared" si="332"/>
        <v/>
      </c>
      <c r="W2175" s="234" t="str">
        <f t="shared" si="333"/>
        <v/>
      </c>
      <c r="Y2175" s="235" t="str">
        <f t="shared" si="334"/>
        <v/>
      </c>
      <c r="Z2175" s="236" t="str">
        <f>IFERROR(IF($B$3="NYSEG",INDEX('BCA Inputs'!$X$14:$X$54,MATCH(I2175,'BCA Inputs'!$M$14:$M$54,0))*P2175+INDEX('BCA Inputs'!$Y$14:$Y$54,MATCH(I2175,'BCA Inputs'!$M$14:$M$54,0))*O2175+INDEX('BCA Inputs'!$Z$14:$Z$54,MATCH(I2175,'BCA Inputs'!$M$14:$M$54,0))*Q2175+INDEX('BCA Inputs'!$AA$14:$AA$54,MATCH(I2175,'BCA Inputs'!$M$14:$M$54,0))*F2175+INDEX('BCA Inputs'!$AB$14:$AB$54,MATCH(I2175,'BCA Inputs'!$M$14:$M$54,0))*G2175,IF($B$3="RG&amp;E",INDEX('BCA Inputs'!$BG$14:$BG$54,MATCH(I2175,'BCA Inputs'!$AW$14:$AW$54,0))*P2175+INDEX('BCA Inputs'!$BH$14:$BH$54,MATCH(I2175,'BCA Inputs'!$AW$14:$AW$54,0))*O2175+INDEX('BCA Inputs'!$BI$14:$BI$54,MATCH(I2175,'BCA Inputs'!$AW$14:$AW$54,0))*Q2175+INDEX('BCA Inputs'!$BJ$14:$BJ$54,MATCH(I2175,'BCA Inputs'!$AW$14:$AW$54,0))*F2175+INDEX('BCA Inputs'!$BK$14:$BK$54,MATCH(I2175,'BCA Inputs'!$AW$14:$AW$54,0))*G2175,"")),"")</f>
        <v/>
      </c>
      <c r="AA2175" s="237" t="str">
        <f t="shared" si="335"/>
        <v/>
      </c>
      <c r="AC2175" s="238" t="str">
        <f>IFERROR((K2175+R2175)+IF($B$3="NYSEG",INDEX('BCA Inputs'!$AI$14:$AI$54,MATCH(I2175,'BCA Inputs'!$M$14:$M$54,0))*P2175+INDEX('BCA Inputs'!$AJ$14:$AJ$54,MATCH(I2175,'BCA Inputs'!$M$14:$M$54,0))*Q2175,IF($B$3="RG&amp;E",INDEX('BCA Inputs'!$BR$14:$BR$54,MATCH(I2175,'BCA Inputs'!$AW$14:$AW$54,0))*P2175+INDEX('BCA Inputs'!$BS$14:$BS$54,MATCH(I2175,'BCA Inputs'!$AW$14:$AW$54,0))*Q2175,"")),"")</f>
        <v/>
      </c>
      <c r="AD2175" s="181" t="str">
        <f>IFERROR(IF($B$3="NYSEG",INDEX('BCA Inputs'!$AD$14:$AD$54,MATCH(I2175,'BCA Inputs'!$M$14:$M$54,0))*P2175+INDEX('BCA Inputs'!$AE$14:$AE$54,MATCH(I2175,'BCA Inputs'!$M$14:$M$54,0))*O2175+INDEX('BCA Inputs'!$AF$14:$AF$54,MATCH(I2175,'BCA Inputs'!$M$14:$M$54,0))*Q2175+INDEX('BCA Inputs'!$AG$14:$AG$54,MATCH(I2175,'BCA Inputs'!$M$14:$M$54,0))*F2175+INDEX('BCA Inputs'!$AH$14:$AH$54,MATCH(I2175,'BCA Inputs'!$M$14:$M$54,0))*G2175,IF($B$3="RG&amp;E",INDEX('BCA Inputs'!$BM$14:$BM$54,MATCH(I2175,'BCA Inputs'!$AW$14:$AW$54,0))*P2175+INDEX('BCA Inputs'!$BN$14:$BN$54,MATCH(I2175,'BCA Inputs'!$AW$14:$AW$54,0))*O2175+INDEX('BCA Inputs'!$BO$14:$BO$54,MATCH(I2175,'BCA Inputs'!$AW$14:$AW$54,0))*Q2175+INDEX('BCA Inputs'!$BP$14:$BP$54,MATCH(I2175,'BCA Inputs'!$AW$14:$AW$54,0))*F2175+INDEX('BCA Inputs'!$BQ$14:$BQ$54,MATCH(I2175,'BCA Inputs'!$AW$14:$AW$54,0))*G2175,"")),"")</f>
        <v/>
      </c>
      <c r="AE2175" s="237" t="str">
        <f t="shared" si="336"/>
        <v/>
      </c>
      <c r="AF2175" s="198">
        <f t="shared" si="338"/>
        <v>0</v>
      </c>
      <c r="AG2175" s="239">
        <f t="shared" si="339"/>
        <v>0</v>
      </c>
    </row>
    <row r="2176" spans="1:33">
      <c r="A2176" s="228"/>
      <c r="B2176" s="176"/>
      <c r="C2176" s="229"/>
      <c r="D2176" s="230"/>
      <c r="E2176" s="230"/>
      <c r="F2176" s="230"/>
      <c r="G2176" s="230"/>
      <c r="H2176" s="231"/>
      <c r="I2176" s="231"/>
      <c r="J2176" s="232"/>
      <c r="K2176" s="232"/>
      <c r="L2176" s="232"/>
      <c r="M2176" s="181">
        <f t="shared" si="337"/>
        <v>0</v>
      </c>
      <c r="N2176" s="181">
        <f>IF(H2176="",0,H2176*I2176*'Avoided Water Savings Cost'!$C$16)</f>
        <v>0</v>
      </c>
      <c r="O2176" s="545">
        <f>IF(C2176="",0,IF($B$3="NYSEG",C2176/(1-'Avoided Electric Costs 2020'!$W$21),IF($B$3="RG&amp;E",C2176/(1-'Avoided Electric Costs 2020'!$X$21),"")))</f>
        <v>0</v>
      </c>
      <c r="P2176" s="546">
        <f>IF(D2176="",0,IF($B$3="NYSEG",D2176/(1-'Avoided Electric Costs 2020'!$W$21),IF($B$3="RG&amp;E",D2176/(1-'Avoided Electric Costs 2020'!$X$21),"")))</f>
        <v>0</v>
      </c>
      <c r="Q2176" s="546">
        <f>IF(E2176="",0,IF($B$3="NYSEG",E2176/(1-'Avoided Natural Gas Costs 2020'!$J$34),IF($B$3="RG&amp;E",E2176/(1-'Avoided Natural Gas Costs 2020'!$K$34),"")))</f>
        <v>0</v>
      </c>
      <c r="R2176" s="233" t="str">
        <f>IFERROR(IF(P2176*'BCA Inputs'!$C$1+Q2176*'BCA Inputs'!$C$2+F2176*'BCA Inputs'!$C$2+G2176*'BCA Inputs'!$C$2=0,"",P2176*'BCA Inputs'!$C$1+Q2176*'BCA Inputs'!$C$2+F2176*'BCA Inputs'!$C$2+G2176*'BCA Inputs'!$C$2),"")</f>
        <v/>
      </c>
      <c r="S2176" s="181" t="str">
        <f t="shared" si="330"/>
        <v/>
      </c>
      <c r="T2176" s="181" t="str">
        <f>IFERROR(IF($B$3="NYSEG",(INDEX('BCA Inputs'!$N$14:$N$54,MATCH(I2176,'BCA Inputs'!$M$14:$M$54,0))*P2176+INDEX('BCA Inputs'!$O$14:$O$54,MATCH(I2176,'BCA Inputs'!$M$14:$M$54,0))*O2176+INDEX('BCA Inputs'!P:P,MATCH(I2176,'BCA Inputs'!M:M,0))*Q2176+INDEX('BCA Inputs'!Q:Q,MATCH(I2176,'BCA Inputs'!M:M,0))*F2176+INDEX('BCA Inputs'!R:R,MATCH(I2176,'BCA Inputs'!M:M,0))*G2176)+L2176+N2176,IF($B$3="RG&amp;E",(INDEX('BCA Inputs'!$AX$14:$AX$54,MATCH(I2176,'BCA Inputs'!$AW$14:$AW$54,0))*P2176+INDEX('BCA Inputs'!$AY$14:$AY$54,MATCH(I2176,'BCA Inputs'!$AW$14:$AW$54,0))*O2176+INDEX('BCA Inputs'!$AZ$14:$AZ$54,MATCH(I2176,'BCA Inputs'!$AW$14:$AW$54,0))*Q2176+INDEX('BCA Inputs'!$BA$14:$BA$54,MATCH(I2176,'BCA Inputs'!$AW$14:$AW$54,0))*F2176+INDEX('BCA Inputs'!$BB$14:$BB$54,MATCH(I2176,'BCA Inputs'!$AW$14:$AW$54,0))*G2176)+L2176+N2176,"")),"")</f>
        <v/>
      </c>
      <c r="U2176" s="234" t="str">
        <f t="shared" si="331"/>
        <v/>
      </c>
      <c r="V2176" s="234" t="str">
        <f t="shared" si="332"/>
        <v/>
      </c>
      <c r="W2176" s="234" t="str">
        <f t="shared" si="333"/>
        <v/>
      </c>
      <c r="Y2176" s="235" t="str">
        <f t="shared" si="334"/>
        <v/>
      </c>
      <c r="Z2176" s="236" t="str">
        <f>IFERROR(IF($B$3="NYSEG",INDEX('BCA Inputs'!$X$14:$X$54,MATCH(I2176,'BCA Inputs'!$M$14:$M$54,0))*P2176+INDEX('BCA Inputs'!$Y$14:$Y$54,MATCH(I2176,'BCA Inputs'!$M$14:$M$54,0))*O2176+INDEX('BCA Inputs'!$Z$14:$Z$54,MATCH(I2176,'BCA Inputs'!$M$14:$M$54,0))*Q2176+INDEX('BCA Inputs'!$AA$14:$AA$54,MATCH(I2176,'BCA Inputs'!$M$14:$M$54,0))*F2176+INDEX('BCA Inputs'!$AB$14:$AB$54,MATCH(I2176,'BCA Inputs'!$M$14:$M$54,0))*G2176,IF($B$3="RG&amp;E",INDEX('BCA Inputs'!$BG$14:$BG$54,MATCH(I2176,'BCA Inputs'!$AW$14:$AW$54,0))*P2176+INDEX('BCA Inputs'!$BH$14:$BH$54,MATCH(I2176,'BCA Inputs'!$AW$14:$AW$54,0))*O2176+INDEX('BCA Inputs'!$BI$14:$BI$54,MATCH(I2176,'BCA Inputs'!$AW$14:$AW$54,0))*Q2176+INDEX('BCA Inputs'!$BJ$14:$BJ$54,MATCH(I2176,'BCA Inputs'!$AW$14:$AW$54,0))*F2176+INDEX('BCA Inputs'!$BK$14:$BK$54,MATCH(I2176,'BCA Inputs'!$AW$14:$AW$54,0))*G2176,"")),"")</f>
        <v/>
      </c>
      <c r="AA2176" s="237" t="str">
        <f t="shared" si="335"/>
        <v/>
      </c>
      <c r="AC2176" s="238" t="str">
        <f>IFERROR((K2176+R2176)+IF($B$3="NYSEG",INDEX('BCA Inputs'!$AI$14:$AI$54,MATCH(I2176,'BCA Inputs'!$M$14:$M$54,0))*P2176+INDEX('BCA Inputs'!$AJ$14:$AJ$54,MATCH(I2176,'BCA Inputs'!$M$14:$M$54,0))*Q2176,IF($B$3="RG&amp;E",INDEX('BCA Inputs'!$BR$14:$BR$54,MATCH(I2176,'BCA Inputs'!$AW$14:$AW$54,0))*P2176+INDEX('BCA Inputs'!$BS$14:$BS$54,MATCH(I2176,'BCA Inputs'!$AW$14:$AW$54,0))*Q2176,"")),"")</f>
        <v/>
      </c>
      <c r="AD2176" s="181" t="str">
        <f>IFERROR(IF($B$3="NYSEG",INDEX('BCA Inputs'!$AD$14:$AD$54,MATCH(I2176,'BCA Inputs'!$M$14:$M$54,0))*P2176+INDEX('BCA Inputs'!$AE$14:$AE$54,MATCH(I2176,'BCA Inputs'!$M$14:$M$54,0))*O2176+INDEX('BCA Inputs'!$AF$14:$AF$54,MATCH(I2176,'BCA Inputs'!$M$14:$M$54,0))*Q2176+INDEX('BCA Inputs'!$AG$14:$AG$54,MATCH(I2176,'BCA Inputs'!$M$14:$M$54,0))*F2176+INDEX('BCA Inputs'!$AH$14:$AH$54,MATCH(I2176,'BCA Inputs'!$M$14:$M$54,0))*G2176,IF($B$3="RG&amp;E",INDEX('BCA Inputs'!$BM$14:$BM$54,MATCH(I2176,'BCA Inputs'!$AW$14:$AW$54,0))*P2176+INDEX('BCA Inputs'!$BN$14:$BN$54,MATCH(I2176,'BCA Inputs'!$AW$14:$AW$54,0))*O2176+INDEX('BCA Inputs'!$BO$14:$BO$54,MATCH(I2176,'BCA Inputs'!$AW$14:$AW$54,0))*Q2176+INDEX('BCA Inputs'!$BP$14:$BP$54,MATCH(I2176,'BCA Inputs'!$AW$14:$AW$54,0))*F2176+INDEX('BCA Inputs'!$BQ$14:$BQ$54,MATCH(I2176,'BCA Inputs'!$AW$14:$AW$54,0))*G2176,"")),"")</f>
        <v/>
      </c>
      <c r="AE2176" s="237" t="str">
        <f t="shared" si="336"/>
        <v/>
      </c>
      <c r="AF2176" s="198">
        <f t="shared" si="338"/>
        <v>0</v>
      </c>
      <c r="AG2176" s="239">
        <f t="shared" si="339"/>
        <v>0</v>
      </c>
    </row>
    <row r="2177" spans="1:33">
      <c r="A2177" s="228"/>
      <c r="B2177" s="176"/>
      <c r="C2177" s="229"/>
      <c r="D2177" s="230"/>
      <c r="E2177" s="230"/>
      <c r="F2177" s="230"/>
      <c r="G2177" s="230"/>
      <c r="H2177" s="231"/>
      <c r="I2177" s="231"/>
      <c r="J2177" s="232"/>
      <c r="K2177" s="232"/>
      <c r="L2177" s="232"/>
      <c r="M2177" s="181">
        <f t="shared" si="337"/>
        <v>0</v>
      </c>
      <c r="N2177" s="181">
        <f>IF(H2177="",0,H2177*I2177*'Avoided Water Savings Cost'!$C$16)</f>
        <v>0</v>
      </c>
      <c r="O2177" s="545">
        <f>IF(C2177="",0,IF($B$3="NYSEG",C2177/(1-'Avoided Electric Costs 2020'!$W$21),IF($B$3="RG&amp;E",C2177/(1-'Avoided Electric Costs 2020'!$X$21),"")))</f>
        <v>0</v>
      </c>
      <c r="P2177" s="546">
        <f>IF(D2177="",0,IF($B$3="NYSEG",D2177/(1-'Avoided Electric Costs 2020'!$W$21),IF($B$3="RG&amp;E",D2177/(1-'Avoided Electric Costs 2020'!$X$21),"")))</f>
        <v>0</v>
      </c>
      <c r="Q2177" s="546">
        <f>IF(E2177="",0,IF($B$3="NYSEG",E2177/(1-'Avoided Natural Gas Costs 2020'!$J$34),IF($B$3="RG&amp;E",E2177/(1-'Avoided Natural Gas Costs 2020'!$K$34),"")))</f>
        <v>0</v>
      </c>
      <c r="R2177" s="233" t="str">
        <f>IFERROR(IF(P2177*'BCA Inputs'!$C$1+Q2177*'BCA Inputs'!$C$2+F2177*'BCA Inputs'!$C$2+G2177*'BCA Inputs'!$C$2=0,"",P2177*'BCA Inputs'!$C$1+Q2177*'BCA Inputs'!$C$2+F2177*'BCA Inputs'!$C$2+G2177*'BCA Inputs'!$C$2),"")</f>
        <v/>
      </c>
      <c r="S2177" s="181" t="str">
        <f t="shared" si="330"/>
        <v/>
      </c>
      <c r="T2177" s="181" t="str">
        <f>IFERROR(IF($B$3="NYSEG",(INDEX('BCA Inputs'!$N$14:$N$54,MATCH(I2177,'BCA Inputs'!$M$14:$M$54,0))*P2177+INDEX('BCA Inputs'!$O$14:$O$54,MATCH(I2177,'BCA Inputs'!$M$14:$M$54,0))*O2177+INDEX('BCA Inputs'!P:P,MATCH(I2177,'BCA Inputs'!M:M,0))*Q2177+INDEX('BCA Inputs'!Q:Q,MATCH(I2177,'BCA Inputs'!M:M,0))*F2177+INDEX('BCA Inputs'!R:R,MATCH(I2177,'BCA Inputs'!M:M,0))*G2177)+L2177+N2177,IF($B$3="RG&amp;E",(INDEX('BCA Inputs'!$AX$14:$AX$54,MATCH(I2177,'BCA Inputs'!$AW$14:$AW$54,0))*P2177+INDEX('BCA Inputs'!$AY$14:$AY$54,MATCH(I2177,'BCA Inputs'!$AW$14:$AW$54,0))*O2177+INDEX('BCA Inputs'!$AZ$14:$AZ$54,MATCH(I2177,'BCA Inputs'!$AW$14:$AW$54,0))*Q2177+INDEX('BCA Inputs'!$BA$14:$BA$54,MATCH(I2177,'BCA Inputs'!$AW$14:$AW$54,0))*F2177+INDEX('BCA Inputs'!$BB$14:$BB$54,MATCH(I2177,'BCA Inputs'!$AW$14:$AW$54,0))*G2177)+L2177+N2177,"")),"")</f>
        <v/>
      </c>
      <c r="U2177" s="234" t="str">
        <f t="shared" si="331"/>
        <v/>
      </c>
      <c r="V2177" s="234" t="str">
        <f t="shared" si="332"/>
        <v/>
      </c>
      <c r="W2177" s="234" t="str">
        <f t="shared" si="333"/>
        <v/>
      </c>
      <c r="Y2177" s="235" t="str">
        <f t="shared" si="334"/>
        <v/>
      </c>
      <c r="Z2177" s="236" t="str">
        <f>IFERROR(IF($B$3="NYSEG",INDEX('BCA Inputs'!$X$14:$X$54,MATCH(I2177,'BCA Inputs'!$M$14:$M$54,0))*P2177+INDEX('BCA Inputs'!$Y$14:$Y$54,MATCH(I2177,'BCA Inputs'!$M$14:$M$54,0))*O2177+INDEX('BCA Inputs'!$Z$14:$Z$54,MATCH(I2177,'BCA Inputs'!$M$14:$M$54,0))*Q2177+INDEX('BCA Inputs'!$AA$14:$AA$54,MATCH(I2177,'BCA Inputs'!$M$14:$M$54,0))*F2177+INDEX('BCA Inputs'!$AB$14:$AB$54,MATCH(I2177,'BCA Inputs'!$M$14:$M$54,0))*G2177,IF($B$3="RG&amp;E",INDEX('BCA Inputs'!$BG$14:$BG$54,MATCH(I2177,'BCA Inputs'!$AW$14:$AW$54,0))*P2177+INDEX('BCA Inputs'!$BH$14:$BH$54,MATCH(I2177,'BCA Inputs'!$AW$14:$AW$54,0))*O2177+INDEX('BCA Inputs'!$BI$14:$BI$54,MATCH(I2177,'BCA Inputs'!$AW$14:$AW$54,0))*Q2177+INDEX('BCA Inputs'!$BJ$14:$BJ$54,MATCH(I2177,'BCA Inputs'!$AW$14:$AW$54,0))*F2177+INDEX('BCA Inputs'!$BK$14:$BK$54,MATCH(I2177,'BCA Inputs'!$AW$14:$AW$54,0))*G2177,"")),"")</f>
        <v/>
      </c>
      <c r="AA2177" s="237" t="str">
        <f t="shared" si="335"/>
        <v/>
      </c>
      <c r="AC2177" s="238" t="str">
        <f>IFERROR((K2177+R2177)+IF($B$3="NYSEG",INDEX('BCA Inputs'!$AI$14:$AI$54,MATCH(I2177,'BCA Inputs'!$M$14:$M$54,0))*P2177+INDEX('BCA Inputs'!$AJ$14:$AJ$54,MATCH(I2177,'BCA Inputs'!$M$14:$M$54,0))*Q2177,IF($B$3="RG&amp;E",INDEX('BCA Inputs'!$BR$14:$BR$54,MATCH(I2177,'BCA Inputs'!$AW$14:$AW$54,0))*P2177+INDEX('BCA Inputs'!$BS$14:$BS$54,MATCH(I2177,'BCA Inputs'!$AW$14:$AW$54,0))*Q2177,"")),"")</f>
        <v/>
      </c>
      <c r="AD2177" s="181" t="str">
        <f>IFERROR(IF($B$3="NYSEG",INDEX('BCA Inputs'!$AD$14:$AD$54,MATCH(I2177,'BCA Inputs'!$M$14:$M$54,0))*P2177+INDEX('BCA Inputs'!$AE$14:$AE$54,MATCH(I2177,'BCA Inputs'!$M$14:$M$54,0))*O2177+INDEX('BCA Inputs'!$AF$14:$AF$54,MATCH(I2177,'BCA Inputs'!$M$14:$M$54,0))*Q2177+INDEX('BCA Inputs'!$AG$14:$AG$54,MATCH(I2177,'BCA Inputs'!$M$14:$M$54,0))*F2177+INDEX('BCA Inputs'!$AH$14:$AH$54,MATCH(I2177,'BCA Inputs'!$M$14:$M$54,0))*G2177,IF($B$3="RG&amp;E",INDEX('BCA Inputs'!$BM$14:$BM$54,MATCH(I2177,'BCA Inputs'!$AW$14:$AW$54,0))*P2177+INDEX('BCA Inputs'!$BN$14:$BN$54,MATCH(I2177,'BCA Inputs'!$AW$14:$AW$54,0))*O2177+INDEX('BCA Inputs'!$BO$14:$BO$54,MATCH(I2177,'BCA Inputs'!$AW$14:$AW$54,0))*Q2177+INDEX('BCA Inputs'!$BP$14:$BP$54,MATCH(I2177,'BCA Inputs'!$AW$14:$AW$54,0))*F2177+INDEX('BCA Inputs'!$BQ$14:$BQ$54,MATCH(I2177,'BCA Inputs'!$AW$14:$AW$54,0))*G2177,"")),"")</f>
        <v/>
      </c>
      <c r="AE2177" s="237" t="str">
        <f t="shared" si="336"/>
        <v/>
      </c>
      <c r="AF2177" s="198">
        <f t="shared" si="338"/>
        <v>0</v>
      </c>
      <c r="AG2177" s="239">
        <f t="shared" si="339"/>
        <v>0</v>
      </c>
    </row>
    <row r="2178" spans="1:33">
      <c r="A2178" s="228"/>
      <c r="B2178" s="176"/>
      <c r="C2178" s="229"/>
      <c r="D2178" s="230"/>
      <c r="E2178" s="230"/>
      <c r="F2178" s="230"/>
      <c r="G2178" s="230"/>
      <c r="H2178" s="231"/>
      <c r="I2178" s="231"/>
      <c r="J2178" s="232"/>
      <c r="K2178" s="232"/>
      <c r="L2178" s="232"/>
      <c r="M2178" s="181">
        <f t="shared" si="337"/>
        <v>0</v>
      </c>
      <c r="N2178" s="181">
        <f>IF(H2178="",0,H2178*I2178*'Avoided Water Savings Cost'!$C$16)</f>
        <v>0</v>
      </c>
      <c r="O2178" s="545">
        <f>IF(C2178="",0,IF($B$3="NYSEG",C2178/(1-'Avoided Electric Costs 2020'!$W$21),IF($B$3="RG&amp;E",C2178/(1-'Avoided Electric Costs 2020'!$X$21),"")))</f>
        <v>0</v>
      </c>
      <c r="P2178" s="546">
        <f>IF(D2178="",0,IF($B$3="NYSEG",D2178/(1-'Avoided Electric Costs 2020'!$W$21),IF($B$3="RG&amp;E",D2178/(1-'Avoided Electric Costs 2020'!$X$21),"")))</f>
        <v>0</v>
      </c>
      <c r="Q2178" s="546">
        <f>IF(E2178="",0,IF($B$3="NYSEG",E2178/(1-'Avoided Natural Gas Costs 2020'!$J$34),IF($B$3="RG&amp;E",E2178/(1-'Avoided Natural Gas Costs 2020'!$K$34),"")))</f>
        <v>0</v>
      </c>
      <c r="R2178" s="233" t="str">
        <f>IFERROR(IF(P2178*'BCA Inputs'!$C$1+Q2178*'BCA Inputs'!$C$2+F2178*'BCA Inputs'!$C$2+G2178*'BCA Inputs'!$C$2=0,"",P2178*'BCA Inputs'!$C$1+Q2178*'BCA Inputs'!$C$2+F2178*'BCA Inputs'!$C$2+G2178*'BCA Inputs'!$C$2),"")</f>
        <v/>
      </c>
      <c r="S2178" s="181" t="str">
        <f t="shared" si="330"/>
        <v/>
      </c>
      <c r="T2178" s="181" t="str">
        <f>IFERROR(IF($B$3="NYSEG",(INDEX('BCA Inputs'!$N$14:$N$54,MATCH(I2178,'BCA Inputs'!$M$14:$M$54,0))*P2178+INDEX('BCA Inputs'!$O$14:$O$54,MATCH(I2178,'BCA Inputs'!$M$14:$M$54,0))*O2178+INDEX('BCA Inputs'!P:P,MATCH(I2178,'BCA Inputs'!M:M,0))*Q2178+INDEX('BCA Inputs'!Q:Q,MATCH(I2178,'BCA Inputs'!M:M,0))*F2178+INDEX('BCA Inputs'!R:R,MATCH(I2178,'BCA Inputs'!M:M,0))*G2178)+L2178+N2178,IF($B$3="RG&amp;E",(INDEX('BCA Inputs'!$AX$14:$AX$54,MATCH(I2178,'BCA Inputs'!$AW$14:$AW$54,0))*P2178+INDEX('BCA Inputs'!$AY$14:$AY$54,MATCH(I2178,'BCA Inputs'!$AW$14:$AW$54,0))*O2178+INDEX('BCA Inputs'!$AZ$14:$AZ$54,MATCH(I2178,'BCA Inputs'!$AW$14:$AW$54,0))*Q2178+INDEX('BCA Inputs'!$BA$14:$BA$54,MATCH(I2178,'BCA Inputs'!$AW$14:$AW$54,0))*F2178+INDEX('BCA Inputs'!$BB$14:$BB$54,MATCH(I2178,'BCA Inputs'!$AW$14:$AW$54,0))*G2178)+L2178+N2178,"")),"")</f>
        <v/>
      </c>
      <c r="U2178" s="234" t="str">
        <f t="shared" si="331"/>
        <v/>
      </c>
      <c r="V2178" s="234" t="str">
        <f t="shared" si="332"/>
        <v/>
      </c>
      <c r="W2178" s="234" t="str">
        <f t="shared" si="333"/>
        <v/>
      </c>
      <c r="Y2178" s="235" t="str">
        <f t="shared" si="334"/>
        <v/>
      </c>
      <c r="Z2178" s="236" t="str">
        <f>IFERROR(IF($B$3="NYSEG",INDEX('BCA Inputs'!$X$14:$X$54,MATCH(I2178,'BCA Inputs'!$M$14:$M$54,0))*P2178+INDEX('BCA Inputs'!$Y$14:$Y$54,MATCH(I2178,'BCA Inputs'!$M$14:$M$54,0))*O2178+INDEX('BCA Inputs'!$Z$14:$Z$54,MATCH(I2178,'BCA Inputs'!$M$14:$M$54,0))*Q2178+INDEX('BCA Inputs'!$AA$14:$AA$54,MATCH(I2178,'BCA Inputs'!$M$14:$M$54,0))*F2178+INDEX('BCA Inputs'!$AB$14:$AB$54,MATCH(I2178,'BCA Inputs'!$M$14:$M$54,0))*G2178,IF($B$3="RG&amp;E",INDEX('BCA Inputs'!$BG$14:$BG$54,MATCH(I2178,'BCA Inputs'!$AW$14:$AW$54,0))*P2178+INDEX('BCA Inputs'!$BH$14:$BH$54,MATCH(I2178,'BCA Inputs'!$AW$14:$AW$54,0))*O2178+INDEX('BCA Inputs'!$BI$14:$BI$54,MATCH(I2178,'BCA Inputs'!$AW$14:$AW$54,0))*Q2178+INDEX('BCA Inputs'!$BJ$14:$BJ$54,MATCH(I2178,'BCA Inputs'!$AW$14:$AW$54,0))*F2178+INDEX('BCA Inputs'!$BK$14:$BK$54,MATCH(I2178,'BCA Inputs'!$AW$14:$AW$54,0))*G2178,"")),"")</f>
        <v/>
      </c>
      <c r="AA2178" s="237" t="str">
        <f t="shared" si="335"/>
        <v/>
      </c>
      <c r="AC2178" s="238" t="str">
        <f>IFERROR((K2178+R2178)+IF($B$3="NYSEG",INDEX('BCA Inputs'!$AI$14:$AI$54,MATCH(I2178,'BCA Inputs'!$M$14:$M$54,0))*P2178+INDEX('BCA Inputs'!$AJ$14:$AJ$54,MATCH(I2178,'BCA Inputs'!$M$14:$M$54,0))*Q2178,IF($B$3="RG&amp;E",INDEX('BCA Inputs'!$BR$14:$BR$54,MATCH(I2178,'BCA Inputs'!$AW$14:$AW$54,0))*P2178+INDEX('BCA Inputs'!$BS$14:$BS$54,MATCH(I2178,'BCA Inputs'!$AW$14:$AW$54,0))*Q2178,"")),"")</f>
        <v/>
      </c>
      <c r="AD2178" s="181" t="str">
        <f>IFERROR(IF($B$3="NYSEG",INDEX('BCA Inputs'!$AD$14:$AD$54,MATCH(I2178,'BCA Inputs'!$M$14:$M$54,0))*P2178+INDEX('BCA Inputs'!$AE$14:$AE$54,MATCH(I2178,'BCA Inputs'!$M$14:$M$54,0))*O2178+INDEX('BCA Inputs'!$AF$14:$AF$54,MATCH(I2178,'BCA Inputs'!$M$14:$M$54,0))*Q2178+INDEX('BCA Inputs'!$AG$14:$AG$54,MATCH(I2178,'BCA Inputs'!$M$14:$M$54,0))*F2178+INDEX('BCA Inputs'!$AH$14:$AH$54,MATCH(I2178,'BCA Inputs'!$M$14:$M$54,0))*G2178,IF($B$3="RG&amp;E",INDEX('BCA Inputs'!$BM$14:$BM$54,MATCH(I2178,'BCA Inputs'!$AW$14:$AW$54,0))*P2178+INDEX('BCA Inputs'!$BN$14:$BN$54,MATCH(I2178,'BCA Inputs'!$AW$14:$AW$54,0))*O2178+INDEX('BCA Inputs'!$BO$14:$BO$54,MATCH(I2178,'BCA Inputs'!$AW$14:$AW$54,0))*Q2178+INDEX('BCA Inputs'!$BP$14:$BP$54,MATCH(I2178,'BCA Inputs'!$AW$14:$AW$54,0))*F2178+INDEX('BCA Inputs'!$BQ$14:$BQ$54,MATCH(I2178,'BCA Inputs'!$AW$14:$AW$54,0))*G2178,"")),"")</f>
        <v/>
      </c>
      <c r="AE2178" s="237" t="str">
        <f t="shared" si="336"/>
        <v/>
      </c>
      <c r="AF2178" s="198">
        <f t="shared" si="338"/>
        <v>0</v>
      </c>
      <c r="AG2178" s="239">
        <f t="shared" si="339"/>
        <v>0</v>
      </c>
    </row>
    <row r="2179" spans="1:33">
      <c r="A2179" s="228"/>
      <c r="B2179" s="176"/>
      <c r="C2179" s="229"/>
      <c r="D2179" s="230"/>
      <c r="E2179" s="230"/>
      <c r="F2179" s="230"/>
      <c r="G2179" s="230"/>
      <c r="H2179" s="231"/>
      <c r="I2179" s="231"/>
      <c r="J2179" s="232"/>
      <c r="K2179" s="232"/>
      <c r="L2179" s="232"/>
      <c r="M2179" s="181">
        <f t="shared" si="337"/>
        <v>0</v>
      </c>
      <c r="N2179" s="181">
        <f>IF(H2179="",0,H2179*I2179*'Avoided Water Savings Cost'!$C$16)</f>
        <v>0</v>
      </c>
      <c r="O2179" s="545">
        <f>IF(C2179="",0,IF($B$3="NYSEG",C2179/(1-'Avoided Electric Costs 2020'!$W$21),IF($B$3="RG&amp;E",C2179/(1-'Avoided Electric Costs 2020'!$X$21),"")))</f>
        <v>0</v>
      </c>
      <c r="P2179" s="546">
        <f>IF(D2179="",0,IF($B$3="NYSEG",D2179/(1-'Avoided Electric Costs 2020'!$W$21),IF($B$3="RG&amp;E",D2179/(1-'Avoided Electric Costs 2020'!$X$21),"")))</f>
        <v>0</v>
      </c>
      <c r="Q2179" s="546">
        <f>IF(E2179="",0,IF($B$3="NYSEG",E2179/(1-'Avoided Natural Gas Costs 2020'!$J$34),IF($B$3="RG&amp;E",E2179/(1-'Avoided Natural Gas Costs 2020'!$K$34),"")))</f>
        <v>0</v>
      </c>
      <c r="R2179" s="233" t="str">
        <f>IFERROR(IF(P2179*'BCA Inputs'!$C$1+Q2179*'BCA Inputs'!$C$2+F2179*'BCA Inputs'!$C$2+G2179*'BCA Inputs'!$C$2=0,"",P2179*'BCA Inputs'!$C$1+Q2179*'BCA Inputs'!$C$2+F2179*'BCA Inputs'!$C$2+G2179*'BCA Inputs'!$C$2),"")</f>
        <v/>
      </c>
      <c r="S2179" s="181" t="str">
        <f t="shared" si="330"/>
        <v/>
      </c>
      <c r="T2179" s="181" t="str">
        <f>IFERROR(IF($B$3="NYSEG",(INDEX('BCA Inputs'!$N$14:$N$54,MATCH(I2179,'BCA Inputs'!$M$14:$M$54,0))*P2179+INDEX('BCA Inputs'!$O$14:$O$54,MATCH(I2179,'BCA Inputs'!$M$14:$M$54,0))*O2179+INDEX('BCA Inputs'!P:P,MATCH(I2179,'BCA Inputs'!M:M,0))*Q2179+INDEX('BCA Inputs'!Q:Q,MATCH(I2179,'BCA Inputs'!M:M,0))*F2179+INDEX('BCA Inputs'!R:R,MATCH(I2179,'BCA Inputs'!M:M,0))*G2179)+L2179+N2179,IF($B$3="RG&amp;E",(INDEX('BCA Inputs'!$AX$14:$AX$54,MATCH(I2179,'BCA Inputs'!$AW$14:$AW$54,0))*P2179+INDEX('BCA Inputs'!$AY$14:$AY$54,MATCH(I2179,'BCA Inputs'!$AW$14:$AW$54,0))*O2179+INDEX('BCA Inputs'!$AZ$14:$AZ$54,MATCH(I2179,'BCA Inputs'!$AW$14:$AW$54,0))*Q2179+INDEX('BCA Inputs'!$BA$14:$BA$54,MATCH(I2179,'BCA Inputs'!$AW$14:$AW$54,0))*F2179+INDEX('BCA Inputs'!$BB$14:$BB$54,MATCH(I2179,'BCA Inputs'!$AW$14:$AW$54,0))*G2179)+L2179+N2179,"")),"")</f>
        <v/>
      </c>
      <c r="U2179" s="234" t="str">
        <f t="shared" si="331"/>
        <v/>
      </c>
      <c r="V2179" s="234" t="str">
        <f t="shared" si="332"/>
        <v/>
      </c>
      <c r="W2179" s="234" t="str">
        <f t="shared" si="333"/>
        <v/>
      </c>
      <c r="Y2179" s="235" t="str">
        <f t="shared" si="334"/>
        <v/>
      </c>
      <c r="Z2179" s="236" t="str">
        <f>IFERROR(IF($B$3="NYSEG",INDEX('BCA Inputs'!$X$14:$X$54,MATCH(I2179,'BCA Inputs'!$M$14:$M$54,0))*P2179+INDEX('BCA Inputs'!$Y$14:$Y$54,MATCH(I2179,'BCA Inputs'!$M$14:$M$54,0))*O2179+INDEX('BCA Inputs'!$Z$14:$Z$54,MATCH(I2179,'BCA Inputs'!$M$14:$M$54,0))*Q2179+INDEX('BCA Inputs'!$AA$14:$AA$54,MATCH(I2179,'BCA Inputs'!$M$14:$M$54,0))*F2179+INDEX('BCA Inputs'!$AB$14:$AB$54,MATCH(I2179,'BCA Inputs'!$M$14:$M$54,0))*G2179,IF($B$3="RG&amp;E",INDEX('BCA Inputs'!$BG$14:$BG$54,MATCH(I2179,'BCA Inputs'!$AW$14:$AW$54,0))*P2179+INDEX('BCA Inputs'!$BH$14:$BH$54,MATCH(I2179,'BCA Inputs'!$AW$14:$AW$54,0))*O2179+INDEX('BCA Inputs'!$BI$14:$BI$54,MATCH(I2179,'BCA Inputs'!$AW$14:$AW$54,0))*Q2179+INDEX('BCA Inputs'!$BJ$14:$BJ$54,MATCH(I2179,'BCA Inputs'!$AW$14:$AW$54,0))*F2179+INDEX('BCA Inputs'!$BK$14:$BK$54,MATCH(I2179,'BCA Inputs'!$AW$14:$AW$54,0))*G2179,"")),"")</f>
        <v/>
      </c>
      <c r="AA2179" s="237" t="str">
        <f t="shared" si="335"/>
        <v/>
      </c>
      <c r="AC2179" s="238" t="str">
        <f>IFERROR((K2179+R2179)+IF($B$3="NYSEG",INDEX('BCA Inputs'!$AI$14:$AI$54,MATCH(I2179,'BCA Inputs'!$M$14:$M$54,0))*P2179+INDEX('BCA Inputs'!$AJ$14:$AJ$54,MATCH(I2179,'BCA Inputs'!$M$14:$M$54,0))*Q2179,IF($B$3="RG&amp;E",INDEX('BCA Inputs'!$BR$14:$BR$54,MATCH(I2179,'BCA Inputs'!$AW$14:$AW$54,0))*P2179+INDEX('BCA Inputs'!$BS$14:$BS$54,MATCH(I2179,'BCA Inputs'!$AW$14:$AW$54,0))*Q2179,"")),"")</f>
        <v/>
      </c>
      <c r="AD2179" s="181" t="str">
        <f>IFERROR(IF($B$3="NYSEG",INDEX('BCA Inputs'!$AD$14:$AD$54,MATCH(I2179,'BCA Inputs'!$M$14:$M$54,0))*P2179+INDEX('BCA Inputs'!$AE$14:$AE$54,MATCH(I2179,'BCA Inputs'!$M$14:$M$54,0))*O2179+INDEX('BCA Inputs'!$AF$14:$AF$54,MATCH(I2179,'BCA Inputs'!$M$14:$M$54,0))*Q2179+INDEX('BCA Inputs'!$AG$14:$AG$54,MATCH(I2179,'BCA Inputs'!$M$14:$M$54,0))*F2179+INDEX('BCA Inputs'!$AH$14:$AH$54,MATCH(I2179,'BCA Inputs'!$M$14:$M$54,0))*G2179,IF($B$3="RG&amp;E",INDEX('BCA Inputs'!$BM$14:$BM$54,MATCH(I2179,'BCA Inputs'!$AW$14:$AW$54,0))*P2179+INDEX('BCA Inputs'!$BN$14:$BN$54,MATCH(I2179,'BCA Inputs'!$AW$14:$AW$54,0))*O2179+INDEX('BCA Inputs'!$BO$14:$BO$54,MATCH(I2179,'BCA Inputs'!$AW$14:$AW$54,0))*Q2179+INDEX('BCA Inputs'!$BP$14:$BP$54,MATCH(I2179,'BCA Inputs'!$AW$14:$AW$54,0))*F2179+INDEX('BCA Inputs'!$BQ$14:$BQ$54,MATCH(I2179,'BCA Inputs'!$AW$14:$AW$54,0))*G2179,"")),"")</f>
        <v/>
      </c>
      <c r="AE2179" s="237" t="str">
        <f t="shared" si="336"/>
        <v/>
      </c>
      <c r="AF2179" s="198">
        <f t="shared" si="338"/>
        <v>0</v>
      </c>
      <c r="AG2179" s="239">
        <f t="shared" si="339"/>
        <v>0</v>
      </c>
    </row>
    <row r="2180" spans="1:33">
      <c r="A2180" s="228"/>
      <c r="B2180" s="176"/>
      <c r="C2180" s="229"/>
      <c r="D2180" s="230"/>
      <c r="E2180" s="230"/>
      <c r="F2180" s="230"/>
      <c r="G2180" s="230"/>
      <c r="H2180" s="231"/>
      <c r="I2180" s="231"/>
      <c r="J2180" s="232"/>
      <c r="K2180" s="232"/>
      <c r="L2180" s="232"/>
      <c r="M2180" s="181">
        <f t="shared" si="337"/>
        <v>0</v>
      </c>
      <c r="N2180" s="181">
        <f>IF(H2180="",0,H2180*I2180*'Avoided Water Savings Cost'!$C$16)</f>
        <v>0</v>
      </c>
      <c r="O2180" s="545">
        <f>IF(C2180="",0,IF($B$3="NYSEG",C2180/(1-'Avoided Electric Costs 2020'!$W$21),IF($B$3="RG&amp;E",C2180/(1-'Avoided Electric Costs 2020'!$X$21),"")))</f>
        <v>0</v>
      </c>
      <c r="P2180" s="546">
        <f>IF(D2180="",0,IF($B$3="NYSEG",D2180/(1-'Avoided Electric Costs 2020'!$W$21),IF($B$3="RG&amp;E",D2180/(1-'Avoided Electric Costs 2020'!$X$21),"")))</f>
        <v>0</v>
      </c>
      <c r="Q2180" s="546">
        <f>IF(E2180="",0,IF($B$3="NYSEG",E2180/(1-'Avoided Natural Gas Costs 2020'!$J$34),IF($B$3="RG&amp;E",E2180/(1-'Avoided Natural Gas Costs 2020'!$K$34),"")))</f>
        <v>0</v>
      </c>
      <c r="R2180" s="233" t="str">
        <f>IFERROR(IF(P2180*'BCA Inputs'!$C$1+Q2180*'BCA Inputs'!$C$2+F2180*'BCA Inputs'!$C$2+G2180*'BCA Inputs'!$C$2=0,"",P2180*'BCA Inputs'!$C$1+Q2180*'BCA Inputs'!$C$2+F2180*'BCA Inputs'!$C$2+G2180*'BCA Inputs'!$C$2),"")</f>
        <v/>
      </c>
      <c r="S2180" s="181" t="str">
        <f t="shared" si="330"/>
        <v/>
      </c>
      <c r="T2180" s="181" t="str">
        <f>IFERROR(IF($B$3="NYSEG",(INDEX('BCA Inputs'!$N$14:$N$54,MATCH(I2180,'BCA Inputs'!$M$14:$M$54,0))*P2180+INDEX('BCA Inputs'!$O$14:$O$54,MATCH(I2180,'BCA Inputs'!$M$14:$M$54,0))*O2180+INDEX('BCA Inputs'!P:P,MATCH(I2180,'BCA Inputs'!M:M,0))*Q2180+INDEX('BCA Inputs'!Q:Q,MATCH(I2180,'BCA Inputs'!M:M,0))*F2180+INDEX('BCA Inputs'!R:R,MATCH(I2180,'BCA Inputs'!M:M,0))*G2180)+L2180+N2180,IF($B$3="RG&amp;E",(INDEX('BCA Inputs'!$AX$14:$AX$54,MATCH(I2180,'BCA Inputs'!$AW$14:$AW$54,0))*P2180+INDEX('BCA Inputs'!$AY$14:$AY$54,MATCH(I2180,'BCA Inputs'!$AW$14:$AW$54,0))*O2180+INDEX('BCA Inputs'!$AZ$14:$AZ$54,MATCH(I2180,'BCA Inputs'!$AW$14:$AW$54,0))*Q2180+INDEX('BCA Inputs'!$BA$14:$BA$54,MATCH(I2180,'BCA Inputs'!$AW$14:$AW$54,0))*F2180+INDEX('BCA Inputs'!$BB$14:$BB$54,MATCH(I2180,'BCA Inputs'!$AW$14:$AW$54,0))*G2180)+L2180+N2180,"")),"")</f>
        <v/>
      </c>
      <c r="U2180" s="234" t="str">
        <f t="shared" si="331"/>
        <v/>
      </c>
      <c r="V2180" s="234" t="str">
        <f t="shared" si="332"/>
        <v/>
      </c>
      <c r="W2180" s="234" t="str">
        <f t="shared" si="333"/>
        <v/>
      </c>
      <c r="Y2180" s="235" t="str">
        <f t="shared" si="334"/>
        <v/>
      </c>
      <c r="Z2180" s="236" t="str">
        <f>IFERROR(IF($B$3="NYSEG",INDEX('BCA Inputs'!$X$14:$X$54,MATCH(I2180,'BCA Inputs'!$M$14:$M$54,0))*P2180+INDEX('BCA Inputs'!$Y$14:$Y$54,MATCH(I2180,'BCA Inputs'!$M$14:$M$54,0))*O2180+INDEX('BCA Inputs'!$Z$14:$Z$54,MATCH(I2180,'BCA Inputs'!$M$14:$M$54,0))*Q2180+INDEX('BCA Inputs'!$AA$14:$AA$54,MATCH(I2180,'BCA Inputs'!$M$14:$M$54,0))*F2180+INDEX('BCA Inputs'!$AB$14:$AB$54,MATCH(I2180,'BCA Inputs'!$M$14:$M$54,0))*G2180,IF($B$3="RG&amp;E",INDEX('BCA Inputs'!$BG$14:$BG$54,MATCH(I2180,'BCA Inputs'!$AW$14:$AW$54,0))*P2180+INDEX('BCA Inputs'!$BH$14:$BH$54,MATCH(I2180,'BCA Inputs'!$AW$14:$AW$54,0))*O2180+INDEX('BCA Inputs'!$BI$14:$BI$54,MATCH(I2180,'BCA Inputs'!$AW$14:$AW$54,0))*Q2180+INDEX('BCA Inputs'!$BJ$14:$BJ$54,MATCH(I2180,'BCA Inputs'!$AW$14:$AW$54,0))*F2180+INDEX('BCA Inputs'!$BK$14:$BK$54,MATCH(I2180,'BCA Inputs'!$AW$14:$AW$54,0))*G2180,"")),"")</f>
        <v/>
      </c>
      <c r="AA2180" s="237" t="str">
        <f t="shared" si="335"/>
        <v/>
      </c>
      <c r="AC2180" s="238" t="str">
        <f>IFERROR((K2180+R2180)+IF($B$3="NYSEG",INDEX('BCA Inputs'!$AI$14:$AI$54,MATCH(I2180,'BCA Inputs'!$M$14:$M$54,0))*P2180+INDEX('BCA Inputs'!$AJ$14:$AJ$54,MATCH(I2180,'BCA Inputs'!$M$14:$M$54,0))*Q2180,IF($B$3="RG&amp;E",INDEX('BCA Inputs'!$BR$14:$BR$54,MATCH(I2180,'BCA Inputs'!$AW$14:$AW$54,0))*P2180+INDEX('BCA Inputs'!$BS$14:$BS$54,MATCH(I2180,'BCA Inputs'!$AW$14:$AW$54,0))*Q2180,"")),"")</f>
        <v/>
      </c>
      <c r="AD2180" s="181" t="str">
        <f>IFERROR(IF($B$3="NYSEG",INDEX('BCA Inputs'!$AD$14:$AD$54,MATCH(I2180,'BCA Inputs'!$M$14:$M$54,0))*P2180+INDEX('BCA Inputs'!$AE$14:$AE$54,MATCH(I2180,'BCA Inputs'!$M$14:$M$54,0))*O2180+INDEX('BCA Inputs'!$AF$14:$AF$54,MATCH(I2180,'BCA Inputs'!$M$14:$M$54,0))*Q2180+INDEX('BCA Inputs'!$AG$14:$AG$54,MATCH(I2180,'BCA Inputs'!$M$14:$M$54,0))*F2180+INDEX('BCA Inputs'!$AH$14:$AH$54,MATCH(I2180,'BCA Inputs'!$M$14:$M$54,0))*G2180,IF($B$3="RG&amp;E",INDEX('BCA Inputs'!$BM$14:$BM$54,MATCH(I2180,'BCA Inputs'!$AW$14:$AW$54,0))*P2180+INDEX('BCA Inputs'!$BN$14:$BN$54,MATCH(I2180,'BCA Inputs'!$AW$14:$AW$54,0))*O2180+INDEX('BCA Inputs'!$BO$14:$BO$54,MATCH(I2180,'BCA Inputs'!$AW$14:$AW$54,0))*Q2180+INDEX('BCA Inputs'!$BP$14:$BP$54,MATCH(I2180,'BCA Inputs'!$AW$14:$AW$54,0))*F2180+INDEX('BCA Inputs'!$BQ$14:$BQ$54,MATCH(I2180,'BCA Inputs'!$AW$14:$AW$54,0))*G2180,"")),"")</f>
        <v/>
      </c>
      <c r="AE2180" s="237" t="str">
        <f t="shared" si="336"/>
        <v/>
      </c>
      <c r="AF2180" s="198">
        <f t="shared" si="338"/>
        <v>0</v>
      </c>
      <c r="AG2180" s="239">
        <f t="shared" si="339"/>
        <v>0</v>
      </c>
    </row>
    <row r="2181" spans="1:33">
      <c r="A2181" s="228"/>
      <c r="B2181" s="176"/>
      <c r="C2181" s="229"/>
      <c r="D2181" s="230"/>
      <c r="E2181" s="230"/>
      <c r="F2181" s="230"/>
      <c r="G2181" s="230"/>
      <c r="H2181" s="231"/>
      <c r="I2181" s="231"/>
      <c r="J2181" s="232"/>
      <c r="K2181" s="232"/>
      <c r="L2181" s="232"/>
      <c r="M2181" s="181">
        <f t="shared" si="337"/>
        <v>0</v>
      </c>
      <c r="N2181" s="181">
        <f>IF(H2181="",0,H2181*I2181*'Avoided Water Savings Cost'!$C$16)</f>
        <v>0</v>
      </c>
      <c r="O2181" s="545">
        <f>IF(C2181="",0,IF($B$3="NYSEG",C2181/(1-'Avoided Electric Costs 2020'!$W$21),IF($B$3="RG&amp;E",C2181/(1-'Avoided Electric Costs 2020'!$X$21),"")))</f>
        <v>0</v>
      </c>
      <c r="P2181" s="546">
        <f>IF(D2181="",0,IF($B$3="NYSEG",D2181/(1-'Avoided Electric Costs 2020'!$W$21),IF($B$3="RG&amp;E",D2181/(1-'Avoided Electric Costs 2020'!$X$21),"")))</f>
        <v>0</v>
      </c>
      <c r="Q2181" s="546">
        <f>IF(E2181="",0,IF($B$3="NYSEG",E2181/(1-'Avoided Natural Gas Costs 2020'!$J$34),IF($B$3="RG&amp;E",E2181/(1-'Avoided Natural Gas Costs 2020'!$K$34),"")))</f>
        <v>0</v>
      </c>
      <c r="R2181" s="233" t="str">
        <f>IFERROR(IF(P2181*'BCA Inputs'!$C$1+Q2181*'BCA Inputs'!$C$2+F2181*'BCA Inputs'!$C$2+G2181*'BCA Inputs'!$C$2=0,"",P2181*'BCA Inputs'!$C$1+Q2181*'BCA Inputs'!$C$2+F2181*'BCA Inputs'!$C$2+G2181*'BCA Inputs'!$C$2),"")</f>
        <v/>
      </c>
      <c r="S2181" s="181" t="str">
        <f t="shared" si="330"/>
        <v/>
      </c>
      <c r="T2181" s="181" t="str">
        <f>IFERROR(IF($B$3="NYSEG",(INDEX('BCA Inputs'!$N$14:$N$54,MATCH(I2181,'BCA Inputs'!$M$14:$M$54,0))*P2181+INDEX('BCA Inputs'!$O$14:$O$54,MATCH(I2181,'BCA Inputs'!$M$14:$M$54,0))*O2181+INDEX('BCA Inputs'!P:P,MATCH(I2181,'BCA Inputs'!M:M,0))*Q2181+INDEX('BCA Inputs'!Q:Q,MATCH(I2181,'BCA Inputs'!M:M,0))*F2181+INDEX('BCA Inputs'!R:R,MATCH(I2181,'BCA Inputs'!M:M,0))*G2181)+L2181+N2181,IF($B$3="RG&amp;E",(INDEX('BCA Inputs'!$AX$14:$AX$54,MATCH(I2181,'BCA Inputs'!$AW$14:$AW$54,0))*P2181+INDEX('BCA Inputs'!$AY$14:$AY$54,MATCH(I2181,'BCA Inputs'!$AW$14:$AW$54,0))*O2181+INDEX('BCA Inputs'!$AZ$14:$AZ$54,MATCH(I2181,'BCA Inputs'!$AW$14:$AW$54,0))*Q2181+INDEX('BCA Inputs'!$BA$14:$BA$54,MATCH(I2181,'BCA Inputs'!$AW$14:$AW$54,0))*F2181+INDEX('BCA Inputs'!$BB$14:$BB$54,MATCH(I2181,'BCA Inputs'!$AW$14:$AW$54,0))*G2181)+L2181+N2181,"")),"")</f>
        <v/>
      </c>
      <c r="U2181" s="234" t="str">
        <f t="shared" si="331"/>
        <v/>
      </c>
      <c r="V2181" s="234" t="str">
        <f t="shared" si="332"/>
        <v/>
      </c>
      <c r="W2181" s="234" t="str">
        <f t="shared" si="333"/>
        <v/>
      </c>
      <c r="Y2181" s="235" t="str">
        <f t="shared" si="334"/>
        <v/>
      </c>
      <c r="Z2181" s="236" t="str">
        <f>IFERROR(IF($B$3="NYSEG",INDEX('BCA Inputs'!$X$14:$X$54,MATCH(I2181,'BCA Inputs'!$M$14:$M$54,0))*P2181+INDEX('BCA Inputs'!$Y$14:$Y$54,MATCH(I2181,'BCA Inputs'!$M$14:$M$54,0))*O2181+INDEX('BCA Inputs'!$Z$14:$Z$54,MATCH(I2181,'BCA Inputs'!$M$14:$M$54,0))*Q2181+INDEX('BCA Inputs'!$AA$14:$AA$54,MATCH(I2181,'BCA Inputs'!$M$14:$M$54,0))*F2181+INDEX('BCA Inputs'!$AB$14:$AB$54,MATCH(I2181,'BCA Inputs'!$M$14:$M$54,0))*G2181,IF($B$3="RG&amp;E",INDEX('BCA Inputs'!$BG$14:$BG$54,MATCH(I2181,'BCA Inputs'!$AW$14:$AW$54,0))*P2181+INDEX('BCA Inputs'!$BH$14:$BH$54,MATCH(I2181,'BCA Inputs'!$AW$14:$AW$54,0))*O2181+INDEX('BCA Inputs'!$BI$14:$BI$54,MATCH(I2181,'BCA Inputs'!$AW$14:$AW$54,0))*Q2181+INDEX('BCA Inputs'!$BJ$14:$BJ$54,MATCH(I2181,'BCA Inputs'!$AW$14:$AW$54,0))*F2181+INDEX('BCA Inputs'!$BK$14:$BK$54,MATCH(I2181,'BCA Inputs'!$AW$14:$AW$54,0))*G2181,"")),"")</f>
        <v/>
      </c>
      <c r="AA2181" s="237" t="str">
        <f t="shared" si="335"/>
        <v/>
      </c>
      <c r="AC2181" s="238" t="str">
        <f>IFERROR((K2181+R2181)+IF($B$3="NYSEG",INDEX('BCA Inputs'!$AI$14:$AI$54,MATCH(I2181,'BCA Inputs'!$M$14:$M$54,0))*P2181+INDEX('BCA Inputs'!$AJ$14:$AJ$54,MATCH(I2181,'BCA Inputs'!$M$14:$M$54,0))*Q2181,IF($B$3="RG&amp;E",INDEX('BCA Inputs'!$BR$14:$BR$54,MATCH(I2181,'BCA Inputs'!$AW$14:$AW$54,0))*P2181+INDEX('BCA Inputs'!$BS$14:$BS$54,MATCH(I2181,'BCA Inputs'!$AW$14:$AW$54,0))*Q2181,"")),"")</f>
        <v/>
      </c>
      <c r="AD2181" s="181" t="str">
        <f>IFERROR(IF($B$3="NYSEG",INDEX('BCA Inputs'!$AD$14:$AD$54,MATCH(I2181,'BCA Inputs'!$M$14:$M$54,0))*P2181+INDEX('BCA Inputs'!$AE$14:$AE$54,MATCH(I2181,'BCA Inputs'!$M$14:$M$54,0))*O2181+INDEX('BCA Inputs'!$AF$14:$AF$54,MATCH(I2181,'BCA Inputs'!$M$14:$M$54,0))*Q2181+INDEX('BCA Inputs'!$AG$14:$AG$54,MATCH(I2181,'BCA Inputs'!$M$14:$M$54,0))*F2181+INDEX('BCA Inputs'!$AH$14:$AH$54,MATCH(I2181,'BCA Inputs'!$M$14:$M$54,0))*G2181,IF($B$3="RG&amp;E",INDEX('BCA Inputs'!$BM$14:$BM$54,MATCH(I2181,'BCA Inputs'!$AW$14:$AW$54,0))*P2181+INDEX('BCA Inputs'!$BN$14:$BN$54,MATCH(I2181,'BCA Inputs'!$AW$14:$AW$54,0))*O2181+INDEX('BCA Inputs'!$BO$14:$BO$54,MATCH(I2181,'BCA Inputs'!$AW$14:$AW$54,0))*Q2181+INDEX('BCA Inputs'!$BP$14:$BP$54,MATCH(I2181,'BCA Inputs'!$AW$14:$AW$54,0))*F2181+INDEX('BCA Inputs'!$BQ$14:$BQ$54,MATCH(I2181,'BCA Inputs'!$AW$14:$AW$54,0))*G2181,"")),"")</f>
        <v/>
      </c>
      <c r="AE2181" s="237" t="str">
        <f t="shared" si="336"/>
        <v/>
      </c>
      <c r="AF2181" s="198">
        <f t="shared" si="338"/>
        <v>0</v>
      </c>
      <c r="AG2181" s="239">
        <f t="shared" si="339"/>
        <v>0</v>
      </c>
    </row>
    <row r="2182" spans="1:33">
      <c r="A2182" s="228"/>
      <c r="B2182" s="176"/>
      <c r="C2182" s="229"/>
      <c r="D2182" s="230"/>
      <c r="E2182" s="230"/>
      <c r="F2182" s="230"/>
      <c r="G2182" s="230"/>
      <c r="H2182" s="231"/>
      <c r="I2182" s="231"/>
      <c r="J2182" s="232"/>
      <c r="K2182" s="232"/>
      <c r="L2182" s="232"/>
      <c r="M2182" s="181">
        <f t="shared" si="337"/>
        <v>0</v>
      </c>
      <c r="N2182" s="181">
        <f>IF(H2182="",0,H2182*I2182*'Avoided Water Savings Cost'!$C$16)</f>
        <v>0</v>
      </c>
      <c r="O2182" s="545">
        <f>IF(C2182="",0,IF($B$3="NYSEG",C2182/(1-'Avoided Electric Costs 2020'!$W$21),IF($B$3="RG&amp;E",C2182/(1-'Avoided Electric Costs 2020'!$X$21),"")))</f>
        <v>0</v>
      </c>
      <c r="P2182" s="546">
        <f>IF(D2182="",0,IF($B$3="NYSEG",D2182/(1-'Avoided Electric Costs 2020'!$W$21),IF($B$3="RG&amp;E",D2182/(1-'Avoided Electric Costs 2020'!$X$21),"")))</f>
        <v>0</v>
      </c>
      <c r="Q2182" s="546">
        <f>IF(E2182="",0,IF($B$3="NYSEG",E2182/(1-'Avoided Natural Gas Costs 2020'!$J$34),IF($B$3="RG&amp;E",E2182/(1-'Avoided Natural Gas Costs 2020'!$K$34),"")))</f>
        <v>0</v>
      </c>
      <c r="R2182" s="233" t="str">
        <f>IFERROR(IF(P2182*'BCA Inputs'!$C$1+Q2182*'BCA Inputs'!$C$2+F2182*'BCA Inputs'!$C$2+G2182*'BCA Inputs'!$C$2=0,"",P2182*'BCA Inputs'!$C$1+Q2182*'BCA Inputs'!$C$2+F2182*'BCA Inputs'!$C$2+G2182*'BCA Inputs'!$C$2),"")</f>
        <v/>
      </c>
      <c r="S2182" s="181" t="str">
        <f t="shared" si="330"/>
        <v/>
      </c>
      <c r="T2182" s="181" t="str">
        <f>IFERROR(IF($B$3="NYSEG",(INDEX('BCA Inputs'!$N$14:$N$54,MATCH(I2182,'BCA Inputs'!$M$14:$M$54,0))*P2182+INDEX('BCA Inputs'!$O$14:$O$54,MATCH(I2182,'BCA Inputs'!$M$14:$M$54,0))*O2182+INDEX('BCA Inputs'!P:P,MATCH(I2182,'BCA Inputs'!M:M,0))*Q2182+INDEX('BCA Inputs'!Q:Q,MATCH(I2182,'BCA Inputs'!M:M,0))*F2182+INDEX('BCA Inputs'!R:R,MATCH(I2182,'BCA Inputs'!M:M,0))*G2182)+L2182+N2182,IF($B$3="RG&amp;E",(INDEX('BCA Inputs'!$AX$14:$AX$54,MATCH(I2182,'BCA Inputs'!$AW$14:$AW$54,0))*P2182+INDEX('BCA Inputs'!$AY$14:$AY$54,MATCH(I2182,'BCA Inputs'!$AW$14:$AW$54,0))*O2182+INDEX('BCA Inputs'!$AZ$14:$AZ$54,MATCH(I2182,'BCA Inputs'!$AW$14:$AW$54,0))*Q2182+INDEX('BCA Inputs'!$BA$14:$BA$54,MATCH(I2182,'BCA Inputs'!$AW$14:$AW$54,0))*F2182+INDEX('BCA Inputs'!$BB$14:$BB$54,MATCH(I2182,'BCA Inputs'!$AW$14:$AW$54,0))*G2182)+L2182+N2182,"")),"")</f>
        <v/>
      </c>
      <c r="U2182" s="234" t="str">
        <f t="shared" si="331"/>
        <v/>
      </c>
      <c r="V2182" s="234" t="str">
        <f t="shared" si="332"/>
        <v/>
      </c>
      <c r="W2182" s="234" t="str">
        <f t="shared" si="333"/>
        <v/>
      </c>
      <c r="Y2182" s="235" t="str">
        <f t="shared" si="334"/>
        <v/>
      </c>
      <c r="Z2182" s="236" t="str">
        <f>IFERROR(IF($B$3="NYSEG",INDEX('BCA Inputs'!$X$14:$X$54,MATCH(I2182,'BCA Inputs'!$M$14:$M$54,0))*P2182+INDEX('BCA Inputs'!$Y$14:$Y$54,MATCH(I2182,'BCA Inputs'!$M$14:$M$54,0))*O2182+INDEX('BCA Inputs'!$Z$14:$Z$54,MATCH(I2182,'BCA Inputs'!$M$14:$M$54,0))*Q2182+INDEX('BCA Inputs'!$AA$14:$AA$54,MATCH(I2182,'BCA Inputs'!$M$14:$M$54,0))*F2182+INDEX('BCA Inputs'!$AB$14:$AB$54,MATCH(I2182,'BCA Inputs'!$M$14:$M$54,0))*G2182,IF($B$3="RG&amp;E",INDEX('BCA Inputs'!$BG$14:$BG$54,MATCH(I2182,'BCA Inputs'!$AW$14:$AW$54,0))*P2182+INDEX('BCA Inputs'!$BH$14:$BH$54,MATCH(I2182,'BCA Inputs'!$AW$14:$AW$54,0))*O2182+INDEX('BCA Inputs'!$BI$14:$BI$54,MATCH(I2182,'BCA Inputs'!$AW$14:$AW$54,0))*Q2182+INDEX('BCA Inputs'!$BJ$14:$BJ$54,MATCH(I2182,'BCA Inputs'!$AW$14:$AW$54,0))*F2182+INDEX('BCA Inputs'!$BK$14:$BK$54,MATCH(I2182,'BCA Inputs'!$AW$14:$AW$54,0))*G2182,"")),"")</f>
        <v/>
      </c>
      <c r="AA2182" s="237" t="str">
        <f t="shared" si="335"/>
        <v/>
      </c>
      <c r="AC2182" s="238" t="str">
        <f>IFERROR((K2182+R2182)+IF($B$3="NYSEG",INDEX('BCA Inputs'!$AI$14:$AI$54,MATCH(I2182,'BCA Inputs'!$M$14:$M$54,0))*P2182+INDEX('BCA Inputs'!$AJ$14:$AJ$54,MATCH(I2182,'BCA Inputs'!$M$14:$M$54,0))*Q2182,IF($B$3="RG&amp;E",INDEX('BCA Inputs'!$BR$14:$BR$54,MATCH(I2182,'BCA Inputs'!$AW$14:$AW$54,0))*P2182+INDEX('BCA Inputs'!$BS$14:$BS$54,MATCH(I2182,'BCA Inputs'!$AW$14:$AW$54,0))*Q2182,"")),"")</f>
        <v/>
      </c>
      <c r="AD2182" s="181" t="str">
        <f>IFERROR(IF($B$3="NYSEG",INDEX('BCA Inputs'!$AD$14:$AD$54,MATCH(I2182,'BCA Inputs'!$M$14:$M$54,0))*P2182+INDEX('BCA Inputs'!$AE$14:$AE$54,MATCH(I2182,'BCA Inputs'!$M$14:$M$54,0))*O2182+INDEX('BCA Inputs'!$AF$14:$AF$54,MATCH(I2182,'BCA Inputs'!$M$14:$M$54,0))*Q2182+INDEX('BCA Inputs'!$AG$14:$AG$54,MATCH(I2182,'BCA Inputs'!$M$14:$M$54,0))*F2182+INDEX('BCA Inputs'!$AH$14:$AH$54,MATCH(I2182,'BCA Inputs'!$M$14:$M$54,0))*G2182,IF($B$3="RG&amp;E",INDEX('BCA Inputs'!$BM$14:$BM$54,MATCH(I2182,'BCA Inputs'!$AW$14:$AW$54,0))*P2182+INDEX('BCA Inputs'!$BN$14:$BN$54,MATCH(I2182,'BCA Inputs'!$AW$14:$AW$54,0))*O2182+INDEX('BCA Inputs'!$BO$14:$BO$54,MATCH(I2182,'BCA Inputs'!$AW$14:$AW$54,0))*Q2182+INDEX('BCA Inputs'!$BP$14:$BP$54,MATCH(I2182,'BCA Inputs'!$AW$14:$AW$54,0))*F2182+INDEX('BCA Inputs'!$BQ$14:$BQ$54,MATCH(I2182,'BCA Inputs'!$AW$14:$AW$54,0))*G2182,"")),"")</f>
        <v/>
      </c>
      <c r="AE2182" s="237" t="str">
        <f t="shared" si="336"/>
        <v/>
      </c>
      <c r="AF2182" s="198">
        <f t="shared" si="338"/>
        <v>0</v>
      </c>
      <c r="AG2182" s="239">
        <f t="shared" si="339"/>
        <v>0</v>
      </c>
    </row>
    <row r="2183" spans="1:33">
      <c r="A2183" s="228"/>
      <c r="B2183" s="176"/>
      <c r="C2183" s="229"/>
      <c r="D2183" s="230"/>
      <c r="E2183" s="230"/>
      <c r="F2183" s="230"/>
      <c r="G2183" s="230"/>
      <c r="H2183" s="231"/>
      <c r="I2183" s="231"/>
      <c r="J2183" s="232"/>
      <c r="K2183" s="232"/>
      <c r="L2183" s="232"/>
      <c r="M2183" s="181">
        <f t="shared" si="337"/>
        <v>0</v>
      </c>
      <c r="N2183" s="181">
        <f>IF(H2183="",0,H2183*I2183*'Avoided Water Savings Cost'!$C$16)</f>
        <v>0</v>
      </c>
      <c r="O2183" s="545">
        <f>IF(C2183="",0,IF($B$3="NYSEG",C2183/(1-'Avoided Electric Costs 2020'!$W$21),IF($B$3="RG&amp;E",C2183/(1-'Avoided Electric Costs 2020'!$X$21),"")))</f>
        <v>0</v>
      </c>
      <c r="P2183" s="546">
        <f>IF(D2183="",0,IF($B$3="NYSEG",D2183/(1-'Avoided Electric Costs 2020'!$W$21),IF($B$3="RG&amp;E",D2183/(1-'Avoided Electric Costs 2020'!$X$21),"")))</f>
        <v>0</v>
      </c>
      <c r="Q2183" s="546">
        <f>IF(E2183="",0,IF($B$3="NYSEG",E2183/(1-'Avoided Natural Gas Costs 2020'!$J$34),IF($B$3="RG&amp;E",E2183/(1-'Avoided Natural Gas Costs 2020'!$K$34),"")))</f>
        <v>0</v>
      </c>
      <c r="R2183" s="233" t="str">
        <f>IFERROR(IF(P2183*'BCA Inputs'!$C$1+Q2183*'BCA Inputs'!$C$2+F2183*'BCA Inputs'!$C$2+G2183*'BCA Inputs'!$C$2=0,"",P2183*'BCA Inputs'!$C$1+Q2183*'BCA Inputs'!$C$2+F2183*'BCA Inputs'!$C$2+G2183*'BCA Inputs'!$C$2),"")</f>
        <v/>
      </c>
      <c r="S2183" s="181" t="str">
        <f t="shared" si="330"/>
        <v/>
      </c>
      <c r="T2183" s="181" t="str">
        <f>IFERROR(IF($B$3="NYSEG",(INDEX('BCA Inputs'!$N$14:$N$54,MATCH(I2183,'BCA Inputs'!$M$14:$M$54,0))*P2183+INDEX('BCA Inputs'!$O$14:$O$54,MATCH(I2183,'BCA Inputs'!$M$14:$M$54,0))*O2183+INDEX('BCA Inputs'!P:P,MATCH(I2183,'BCA Inputs'!M:M,0))*Q2183+INDEX('BCA Inputs'!Q:Q,MATCH(I2183,'BCA Inputs'!M:M,0))*F2183+INDEX('BCA Inputs'!R:R,MATCH(I2183,'BCA Inputs'!M:M,0))*G2183)+L2183+N2183,IF($B$3="RG&amp;E",(INDEX('BCA Inputs'!$AX$14:$AX$54,MATCH(I2183,'BCA Inputs'!$AW$14:$AW$54,0))*P2183+INDEX('BCA Inputs'!$AY$14:$AY$54,MATCH(I2183,'BCA Inputs'!$AW$14:$AW$54,0))*O2183+INDEX('BCA Inputs'!$AZ$14:$AZ$54,MATCH(I2183,'BCA Inputs'!$AW$14:$AW$54,0))*Q2183+INDEX('BCA Inputs'!$BA$14:$BA$54,MATCH(I2183,'BCA Inputs'!$AW$14:$AW$54,0))*F2183+INDEX('BCA Inputs'!$BB$14:$BB$54,MATCH(I2183,'BCA Inputs'!$AW$14:$AW$54,0))*G2183)+L2183+N2183,"")),"")</f>
        <v/>
      </c>
      <c r="U2183" s="234" t="str">
        <f t="shared" si="331"/>
        <v/>
      </c>
      <c r="V2183" s="234" t="str">
        <f t="shared" si="332"/>
        <v/>
      </c>
      <c r="W2183" s="234" t="str">
        <f t="shared" si="333"/>
        <v/>
      </c>
      <c r="Y2183" s="235" t="str">
        <f t="shared" si="334"/>
        <v/>
      </c>
      <c r="Z2183" s="236" t="str">
        <f>IFERROR(IF($B$3="NYSEG",INDEX('BCA Inputs'!$X$14:$X$54,MATCH(I2183,'BCA Inputs'!$M$14:$M$54,0))*P2183+INDEX('BCA Inputs'!$Y$14:$Y$54,MATCH(I2183,'BCA Inputs'!$M$14:$M$54,0))*O2183+INDEX('BCA Inputs'!$Z$14:$Z$54,MATCH(I2183,'BCA Inputs'!$M$14:$M$54,0))*Q2183+INDEX('BCA Inputs'!$AA$14:$AA$54,MATCH(I2183,'BCA Inputs'!$M$14:$M$54,0))*F2183+INDEX('BCA Inputs'!$AB$14:$AB$54,MATCH(I2183,'BCA Inputs'!$M$14:$M$54,0))*G2183,IF($B$3="RG&amp;E",INDEX('BCA Inputs'!$BG$14:$BG$54,MATCH(I2183,'BCA Inputs'!$AW$14:$AW$54,0))*P2183+INDEX('BCA Inputs'!$BH$14:$BH$54,MATCH(I2183,'BCA Inputs'!$AW$14:$AW$54,0))*O2183+INDEX('BCA Inputs'!$BI$14:$BI$54,MATCH(I2183,'BCA Inputs'!$AW$14:$AW$54,0))*Q2183+INDEX('BCA Inputs'!$BJ$14:$BJ$54,MATCH(I2183,'BCA Inputs'!$AW$14:$AW$54,0))*F2183+INDEX('BCA Inputs'!$BK$14:$BK$54,MATCH(I2183,'BCA Inputs'!$AW$14:$AW$54,0))*G2183,"")),"")</f>
        <v/>
      </c>
      <c r="AA2183" s="237" t="str">
        <f t="shared" si="335"/>
        <v/>
      </c>
      <c r="AC2183" s="238" t="str">
        <f>IFERROR((K2183+R2183)+IF($B$3="NYSEG",INDEX('BCA Inputs'!$AI$14:$AI$54,MATCH(I2183,'BCA Inputs'!$M$14:$M$54,0))*P2183+INDEX('BCA Inputs'!$AJ$14:$AJ$54,MATCH(I2183,'BCA Inputs'!$M$14:$M$54,0))*Q2183,IF($B$3="RG&amp;E",INDEX('BCA Inputs'!$BR$14:$BR$54,MATCH(I2183,'BCA Inputs'!$AW$14:$AW$54,0))*P2183+INDEX('BCA Inputs'!$BS$14:$BS$54,MATCH(I2183,'BCA Inputs'!$AW$14:$AW$54,0))*Q2183,"")),"")</f>
        <v/>
      </c>
      <c r="AD2183" s="181" t="str">
        <f>IFERROR(IF($B$3="NYSEG",INDEX('BCA Inputs'!$AD$14:$AD$54,MATCH(I2183,'BCA Inputs'!$M$14:$M$54,0))*P2183+INDEX('BCA Inputs'!$AE$14:$AE$54,MATCH(I2183,'BCA Inputs'!$M$14:$M$54,0))*O2183+INDEX('BCA Inputs'!$AF$14:$AF$54,MATCH(I2183,'BCA Inputs'!$M$14:$M$54,0))*Q2183+INDEX('BCA Inputs'!$AG$14:$AG$54,MATCH(I2183,'BCA Inputs'!$M$14:$M$54,0))*F2183+INDEX('BCA Inputs'!$AH$14:$AH$54,MATCH(I2183,'BCA Inputs'!$M$14:$M$54,0))*G2183,IF($B$3="RG&amp;E",INDEX('BCA Inputs'!$BM$14:$BM$54,MATCH(I2183,'BCA Inputs'!$AW$14:$AW$54,0))*P2183+INDEX('BCA Inputs'!$BN$14:$BN$54,MATCH(I2183,'BCA Inputs'!$AW$14:$AW$54,0))*O2183+INDEX('BCA Inputs'!$BO$14:$BO$54,MATCH(I2183,'BCA Inputs'!$AW$14:$AW$54,0))*Q2183+INDEX('BCA Inputs'!$BP$14:$BP$54,MATCH(I2183,'BCA Inputs'!$AW$14:$AW$54,0))*F2183+INDEX('BCA Inputs'!$BQ$14:$BQ$54,MATCH(I2183,'BCA Inputs'!$AW$14:$AW$54,0))*G2183,"")),"")</f>
        <v/>
      </c>
      <c r="AE2183" s="237" t="str">
        <f t="shared" si="336"/>
        <v/>
      </c>
      <c r="AF2183" s="198">
        <f t="shared" si="338"/>
        <v>0</v>
      </c>
      <c r="AG2183" s="239">
        <f t="shared" si="339"/>
        <v>0</v>
      </c>
    </row>
    <row r="2184" spans="1:33">
      <c r="A2184" s="228"/>
      <c r="B2184" s="176"/>
      <c r="C2184" s="229"/>
      <c r="D2184" s="230"/>
      <c r="E2184" s="230"/>
      <c r="F2184" s="230"/>
      <c r="G2184" s="230"/>
      <c r="H2184" s="231"/>
      <c r="I2184" s="231"/>
      <c r="J2184" s="232"/>
      <c r="K2184" s="232"/>
      <c r="L2184" s="232"/>
      <c r="M2184" s="181">
        <f t="shared" si="337"/>
        <v>0</v>
      </c>
      <c r="N2184" s="181">
        <f>IF(H2184="",0,H2184*I2184*'Avoided Water Savings Cost'!$C$16)</f>
        <v>0</v>
      </c>
      <c r="O2184" s="545">
        <f>IF(C2184="",0,IF($B$3="NYSEG",C2184/(1-'Avoided Electric Costs 2020'!$W$21),IF($B$3="RG&amp;E",C2184/(1-'Avoided Electric Costs 2020'!$X$21),"")))</f>
        <v>0</v>
      </c>
      <c r="P2184" s="546">
        <f>IF(D2184="",0,IF($B$3="NYSEG",D2184/(1-'Avoided Electric Costs 2020'!$W$21),IF($B$3="RG&amp;E",D2184/(1-'Avoided Electric Costs 2020'!$X$21),"")))</f>
        <v>0</v>
      </c>
      <c r="Q2184" s="546">
        <f>IF(E2184="",0,IF($B$3="NYSEG",E2184/(1-'Avoided Natural Gas Costs 2020'!$J$34),IF($B$3="RG&amp;E",E2184/(1-'Avoided Natural Gas Costs 2020'!$K$34),"")))</f>
        <v>0</v>
      </c>
      <c r="R2184" s="233" t="str">
        <f>IFERROR(IF(P2184*'BCA Inputs'!$C$1+Q2184*'BCA Inputs'!$C$2+F2184*'BCA Inputs'!$C$2+G2184*'BCA Inputs'!$C$2=0,"",P2184*'BCA Inputs'!$C$1+Q2184*'BCA Inputs'!$C$2+F2184*'BCA Inputs'!$C$2+G2184*'BCA Inputs'!$C$2),"")</f>
        <v/>
      </c>
      <c r="S2184" s="181" t="str">
        <f t="shared" si="330"/>
        <v/>
      </c>
      <c r="T2184" s="181" t="str">
        <f>IFERROR(IF($B$3="NYSEG",(INDEX('BCA Inputs'!$N$14:$N$54,MATCH(I2184,'BCA Inputs'!$M$14:$M$54,0))*P2184+INDEX('BCA Inputs'!$O$14:$O$54,MATCH(I2184,'BCA Inputs'!$M$14:$M$54,0))*O2184+INDEX('BCA Inputs'!P:P,MATCH(I2184,'BCA Inputs'!M:M,0))*Q2184+INDEX('BCA Inputs'!Q:Q,MATCH(I2184,'BCA Inputs'!M:M,0))*F2184+INDEX('BCA Inputs'!R:R,MATCH(I2184,'BCA Inputs'!M:M,0))*G2184)+L2184+N2184,IF($B$3="RG&amp;E",(INDEX('BCA Inputs'!$AX$14:$AX$54,MATCH(I2184,'BCA Inputs'!$AW$14:$AW$54,0))*P2184+INDEX('BCA Inputs'!$AY$14:$AY$54,MATCH(I2184,'BCA Inputs'!$AW$14:$AW$54,0))*O2184+INDEX('BCA Inputs'!$AZ$14:$AZ$54,MATCH(I2184,'BCA Inputs'!$AW$14:$AW$54,0))*Q2184+INDEX('BCA Inputs'!$BA$14:$BA$54,MATCH(I2184,'BCA Inputs'!$AW$14:$AW$54,0))*F2184+INDEX('BCA Inputs'!$BB$14:$BB$54,MATCH(I2184,'BCA Inputs'!$AW$14:$AW$54,0))*G2184)+L2184+N2184,"")),"")</f>
        <v/>
      </c>
      <c r="U2184" s="234" t="str">
        <f t="shared" si="331"/>
        <v/>
      </c>
      <c r="V2184" s="234" t="str">
        <f t="shared" si="332"/>
        <v/>
      </c>
      <c r="W2184" s="234" t="str">
        <f t="shared" si="333"/>
        <v/>
      </c>
      <c r="Y2184" s="235" t="str">
        <f t="shared" si="334"/>
        <v/>
      </c>
      <c r="Z2184" s="236" t="str">
        <f>IFERROR(IF($B$3="NYSEG",INDEX('BCA Inputs'!$X$14:$X$54,MATCH(I2184,'BCA Inputs'!$M$14:$M$54,0))*P2184+INDEX('BCA Inputs'!$Y$14:$Y$54,MATCH(I2184,'BCA Inputs'!$M$14:$M$54,0))*O2184+INDEX('BCA Inputs'!$Z$14:$Z$54,MATCH(I2184,'BCA Inputs'!$M$14:$M$54,0))*Q2184+INDEX('BCA Inputs'!$AA$14:$AA$54,MATCH(I2184,'BCA Inputs'!$M$14:$M$54,0))*F2184+INDEX('BCA Inputs'!$AB$14:$AB$54,MATCH(I2184,'BCA Inputs'!$M$14:$M$54,0))*G2184,IF($B$3="RG&amp;E",INDEX('BCA Inputs'!$BG$14:$BG$54,MATCH(I2184,'BCA Inputs'!$AW$14:$AW$54,0))*P2184+INDEX('BCA Inputs'!$BH$14:$BH$54,MATCH(I2184,'BCA Inputs'!$AW$14:$AW$54,0))*O2184+INDEX('BCA Inputs'!$BI$14:$BI$54,MATCH(I2184,'BCA Inputs'!$AW$14:$AW$54,0))*Q2184+INDEX('BCA Inputs'!$BJ$14:$BJ$54,MATCH(I2184,'BCA Inputs'!$AW$14:$AW$54,0))*F2184+INDEX('BCA Inputs'!$BK$14:$BK$54,MATCH(I2184,'BCA Inputs'!$AW$14:$AW$54,0))*G2184,"")),"")</f>
        <v/>
      </c>
      <c r="AA2184" s="237" t="str">
        <f t="shared" si="335"/>
        <v/>
      </c>
      <c r="AC2184" s="238" t="str">
        <f>IFERROR((K2184+R2184)+IF($B$3="NYSEG",INDEX('BCA Inputs'!$AI$14:$AI$54,MATCH(I2184,'BCA Inputs'!$M$14:$M$54,0))*P2184+INDEX('BCA Inputs'!$AJ$14:$AJ$54,MATCH(I2184,'BCA Inputs'!$M$14:$M$54,0))*Q2184,IF($B$3="RG&amp;E",INDEX('BCA Inputs'!$BR$14:$BR$54,MATCH(I2184,'BCA Inputs'!$AW$14:$AW$54,0))*P2184+INDEX('BCA Inputs'!$BS$14:$BS$54,MATCH(I2184,'BCA Inputs'!$AW$14:$AW$54,0))*Q2184,"")),"")</f>
        <v/>
      </c>
      <c r="AD2184" s="181" t="str">
        <f>IFERROR(IF($B$3="NYSEG",INDEX('BCA Inputs'!$AD$14:$AD$54,MATCH(I2184,'BCA Inputs'!$M$14:$M$54,0))*P2184+INDEX('BCA Inputs'!$AE$14:$AE$54,MATCH(I2184,'BCA Inputs'!$M$14:$M$54,0))*O2184+INDEX('BCA Inputs'!$AF$14:$AF$54,MATCH(I2184,'BCA Inputs'!$M$14:$M$54,0))*Q2184+INDEX('BCA Inputs'!$AG$14:$AG$54,MATCH(I2184,'BCA Inputs'!$M$14:$M$54,0))*F2184+INDEX('BCA Inputs'!$AH$14:$AH$54,MATCH(I2184,'BCA Inputs'!$M$14:$M$54,0))*G2184,IF($B$3="RG&amp;E",INDEX('BCA Inputs'!$BM$14:$BM$54,MATCH(I2184,'BCA Inputs'!$AW$14:$AW$54,0))*P2184+INDEX('BCA Inputs'!$BN$14:$BN$54,MATCH(I2184,'BCA Inputs'!$AW$14:$AW$54,0))*O2184+INDEX('BCA Inputs'!$BO$14:$BO$54,MATCH(I2184,'BCA Inputs'!$AW$14:$AW$54,0))*Q2184+INDEX('BCA Inputs'!$BP$14:$BP$54,MATCH(I2184,'BCA Inputs'!$AW$14:$AW$54,0))*F2184+INDEX('BCA Inputs'!$BQ$14:$BQ$54,MATCH(I2184,'BCA Inputs'!$AW$14:$AW$54,0))*G2184,"")),"")</f>
        <v/>
      </c>
      <c r="AE2184" s="237" t="str">
        <f t="shared" si="336"/>
        <v/>
      </c>
      <c r="AF2184" s="198">
        <f t="shared" si="338"/>
        <v>0</v>
      </c>
      <c r="AG2184" s="239">
        <f t="shared" si="339"/>
        <v>0</v>
      </c>
    </row>
    <row r="2185" spans="1:33">
      <c r="A2185" s="228"/>
      <c r="B2185" s="176"/>
      <c r="C2185" s="229"/>
      <c r="D2185" s="230"/>
      <c r="E2185" s="230"/>
      <c r="F2185" s="230"/>
      <c r="G2185" s="230"/>
      <c r="H2185" s="231"/>
      <c r="I2185" s="231"/>
      <c r="J2185" s="232"/>
      <c r="K2185" s="232"/>
      <c r="L2185" s="232"/>
      <c r="M2185" s="181">
        <f t="shared" si="337"/>
        <v>0</v>
      </c>
      <c r="N2185" s="181">
        <f>IF(H2185="",0,H2185*I2185*'Avoided Water Savings Cost'!$C$16)</f>
        <v>0</v>
      </c>
      <c r="O2185" s="545">
        <f>IF(C2185="",0,IF($B$3="NYSEG",C2185/(1-'Avoided Electric Costs 2020'!$W$21),IF($B$3="RG&amp;E",C2185/(1-'Avoided Electric Costs 2020'!$X$21),"")))</f>
        <v>0</v>
      </c>
      <c r="P2185" s="546">
        <f>IF(D2185="",0,IF($B$3="NYSEG",D2185/(1-'Avoided Electric Costs 2020'!$W$21),IF($B$3="RG&amp;E",D2185/(1-'Avoided Electric Costs 2020'!$X$21),"")))</f>
        <v>0</v>
      </c>
      <c r="Q2185" s="546">
        <f>IF(E2185="",0,IF($B$3="NYSEG",E2185/(1-'Avoided Natural Gas Costs 2020'!$J$34),IF($B$3="RG&amp;E",E2185/(1-'Avoided Natural Gas Costs 2020'!$K$34),"")))</f>
        <v>0</v>
      </c>
      <c r="R2185" s="233" t="str">
        <f>IFERROR(IF(P2185*'BCA Inputs'!$C$1+Q2185*'BCA Inputs'!$C$2+F2185*'BCA Inputs'!$C$2+G2185*'BCA Inputs'!$C$2=0,"",P2185*'BCA Inputs'!$C$1+Q2185*'BCA Inputs'!$C$2+F2185*'BCA Inputs'!$C$2+G2185*'BCA Inputs'!$C$2),"")</f>
        <v/>
      </c>
      <c r="S2185" s="181" t="str">
        <f t="shared" si="330"/>
        <v/>
      </c>
      <c r="T2185" s="181" t="str">
        <f>IFERROR(IF($B$3="NYSEG",(INDEX('BCA Inputs'!$N$14:$N$54,MATCH(I2185,'BCA Inputs'!$M$14:$M$54,0))*P2185+INDEX('BCA Inputs'!$O$14:$O$54,MATCH(I2185,'BCA Inputs'!$M$14:$M$54,0))*O2185+INDEX('BCA Inputs'!P:P,MATCH(I2185,'BCA Inputs'!M:M,0))*Q2185+INDEX('BCA Inputs'!Q:Q,MATCH(I2185,'BCA Inputs'!M:M,0))*F2185+INDEX('BCA Inputs'!R:R,MATCH(I2185,'BCA Inputs'!M:M,0))*G2185)+L2185+N2185,IF($B$3="RG&amp;E",(INDEX('BCA Inputs'!$AX$14:$AX$54,MATCH(I2185,'BCA Inputs'!$AW$14:$AW$54,0))*P2185+INDEX('BCA Inputs'!$AY$14:$AY$54,MATCH(I2185,'BCA Inputs'!$AW$14:$AW$54,0))*O2185+INDEX('BCA Inputs'!$AZ$14:$AZ$54,MATCH(I2185,'BCA Inputs'!$AW$14:$AW$54,0))*Q2185+INDEX('BCA Inputs'!$BA$14:$BA$54,MATCH(I2185,'BCA Inputs'!$AW$14:$AW$54,0))*F2185+INDEX('BCA Inputs'!$BB$14:$BB$54,MATCH(I2185,'BCA Inputs'!$AW$14:$AW$54,0))*G2185)+L2185+N2185,"")),"")</f>
        <v/>
      </c>
      <c r="U2185" s="234" t="str">
        <f t="shared" si="331"/>
        <v/>
      </c>
      <c r="V2185" s="234" t="str">
        <f t="shared" si="332"/>
        <v/>
      </c>
      <c r="W2185" s="234" t="str">
        <f t="shared" si="333"/>
        <v/>
      </c>
      <c r="Y2185" s="235" t="str">
        <f t="shared" si="334"/>
        <v/>
      </c>
      <c r="Z2185" s="236" t="str">
        <f>IFERROR(IF($B$3="NYSEG",INDEX('BCA Inputs'!$X$14:$X$54,MATCH(I2185,'BCA Inputs'!$M$14:$M$54,0))*P2185+INDEX('BCA Inputs'!$Y$14:$Y$54,MATCH(I2185,'BCA Inputs'!$M$14:$M$54,0))*O2185+INDEX('BCA Inputs'!$Z$14:$Z$54,MATCH(I2185,'BCA Inputs'!$M$14:$M$54,0))*Q2185+INDEX('BCA Inputs'!$AA$14:$AA$54,MATCH(I2185,'BCA Inputs'!$M$14:$M$54,0))*F2185+INDEX('BCA Inputs'!$AB$14:$AB$54,MATCH(I2185,'BCA Inputs'!$M$14:$M$54,0))*G2185,IF($B$3="RG&amp;E",INDEX('BCA Inputs'!$BG$14:$BG$54,MATCH(I2185,'BCA Inputs'!$AW$14:$AW$54,0))*P2185+INDEX('BCA Inputs'!$BH$14:$BH$54,MATCH(I2185,'BCA Inputs'!$AW$14:$AW$54,0))*O2185+INDEX('BCA Inputs'!$BI$14:$BI$54,MATCH(I2185,'BCA Inputs'!$AW$14:$AW$54,0))*Q2185+INDEX('BCA Inputs'!$BJ$14:$BJ$54,MATCH(I2185,'BCA Inputs'!$AW$14:$AW$54,0))*F2185+INDEX('BCA Inputs'!$BK$14:$BK$54,MATCH(I2185,'BCA Inputs'!$AW$14:$AW$54,0))*G2185,"")),"")</f>
        <v/>
      </c>
      <c r="AA2185" s="237" t="str">
        <f t="shared" si="335"/>
        <v/>
      </c>
      <c r="AC2185" s="238" t="str">
        <f>IFERROR((K2185+R2185)+IF($B$3="NYSEG",INDEX('BCA Inputs'!$AI$14:$AI$54,MATCH(I2185,'BCA Inputs'!$M$14:$M$54,0))*P2185+INDEX('BCA Inputs'!$AJ$14:$AJ$54,MATCH(I2185,'BCA Inputs'!$M$14:$M$54,0))*Q2185,IF($B$3="RG&amp;E",INDEX('BCA Inputs'!$BR$14:$BR$54,MATCH(I2185,'BCA Inputs'!$AW$14:$AW$54,0))*P2185+INDEX('BCA Inputs'!$BS$14:$BS$54,MATCH(I2185,'BCA Inputs'!$AW$14:$AW$54,0))*Q2185,"")),"")</f>
        <v/>
      </c>
      <c r="AD2185" s="181" t="str">
        <f>IFERROR(IF($B$3="NYSEG",INDEX('BCA Inputs'!$AD$14:$AD$54,MATCH(I2185,'BCA Inputs'!$M$14:$M$54,0))*P2185+INDEX('BCA Inputs'!$AE$14:$AE$54,MATCH(I2185,'BCA Inputs'!$M$14:$M$54,0))*O2185+INDEX('BCA Inputs'!$AF$14:$AF$54,MATCH(I2185,'BCA Inputs'!$M$14:$M$54,0))*Q2185+INDEX('BCA Inputs'!$AG$14:$AG$54,MATCH(I2185,'BCA Inputs'!$M$14:$M$54,0))*F2185+INDEX('BCA Inputs'!$AH$14:$AH$54,MATCH(I2185,'BCA Inputs'!$M$14:$M$54,0))*G2185,IF($B$3="RG&amp;E",INDEX('BCA Inputs'!$BM$14:$BM$54,MATCH(I2185,'BCA Inputs'!$AW$14:$AW$54,0))*P2185+INDEX('BCA Inputs'!$BN$14:$BN$54,MATCH(I2185,'BCA Inputs'!$AW$14:$AW$54,0))*O2185+INDEX('BCA Inputs'!$BO$14:$BO$54,MATCH(I2185,'BCA Inputs'!$AW$14:$AW$54,0))*Q2185+INDEX('BCA Inputs'!$BP$14:$BP$54,MATCH(I2185,'BCA Inputs'!$AW$14:$AW$54,0))*F2185+INDEX('BCA Inputs'!$BQ$14:$BQ$54,MATCH(I2185,'BCA Inputs'!$AW$14:$AW$54,0))*G2185,"")),"")</f>
        <v/>
      </c>
      <c r="AE2185" s="237" t="str">
        <f t="shared" si="336"/>
        <v/>
      </c>
      <c r="AF2185" s="198">
        <f t="shared" si="338"/>
        <v>0</v>
      </c>
      <c r="AG2185" s="239">
        <f t="shared" si="339"/>
        <v>0</v>
      </c>
    </row>
    <row r="2186" spans="1:33">
      <c r="A2186" s="228"/>
      <c r="B2186" s="176"/>
      <c r="C2186" s="229"/>
      <c r="D2186" s="230"/>
      <c r="E2186" s="230"/>
      <c r="F2186" s="230"/>
      <c r="G2186" s="230"/>
      <c r="H2186" s="231"/>
      <c r="I2186" s="231"/>
      <c r="J2186" s="232"/>
      <c r="K2186" s="232"/>
      <c r="L2186" s="232"/>
      <c r="M2186" s="181">
        <f t="shared" si="337"/>
        <v>0</v>
      </c>
      <c r="N2186" s="181">
        <f>IF(H2186="",0,H2186*I2186*'Avoided Water Savings Cost'!$C$16)</f>
        <v>0</v>
      </c>
      <c r="O2186" s="545">
        <f>IF(C2186="",0,IF($B$3="NYSEG",C2186/(1-'Avoided Electric Costs 2020'!$W$21),IF($B$3="RG&amp;E",C2186/(1-'Avoided Electric Costs 2020'!$X$21),"")))</f>
        <v>0</v>
      </c>
      <c r="P2186" s="546">
        <f>IF(D2186="",0,IF($B$3="NYSEG",D2186/(1-'Avoided Electric Costs 2020'!$W$21),IF($B$3="RG&amp;E",D2186/(1-'Avoided Electric Costs 2020'!$X$21),"")))</f>
        <v>0</v>
      </c>
      <c r="Q2186" s="546">
        <f>IF(E2186="",0,IF($B$3="NYSEG",E2186/(1-'Avoided Natural Gas Costs 2020'!$J$34),IF($B$3="RG&amp;E",E2186/(1-'Avoided Natural Gas Costs 2020'!$K$34),"")))</f>
        <v>0</v>
      </c>
      <c r="R2186" s="233" t="str">
        <f>IFERROR(IF(P2186*'BCA Inputs'!$C$1+Q2186*'BCA Inputs'!$C$2+F2186*'BCA Inputs'!$C$2+G2186*'BCA Inputs'!$C$2=0,"",P2186*'BCA Inputs'!$C$1+Q2186*'BCA Inputs'!$C$2+F2186*'BCA Inputs'!$C$2+G2186*'BCA Inputs'!$C$2),"")</f>
        <v/>
      </c>
      <c r="S2186" s="181" t="str">
        <f t="shared" si="330"/>
        <v/>
      </c>
      <c r="T2186" s="181" t="str">
        <f>IFERROR(IF($B$3="NYSEG",(INDEX('BCA Inputs'!$N$14:$N$54,MATCH(I2186,'BCA Inputs'!$M$14:$M$54,0))*P2186+INDEX('BCA Inputs'!$O$14:$O$54,MATCH(I2186,'BCA Inputs'!$M$14:$M$54,0))*O2186+INDEX('BCA Inputs'!P:P,MATCH(I2186,'BCA Inputs'!M:M,0))*Q2186+INDEX('BCA Inputs'!Q:Q,MATCH(I2186,'BCA Inputs'!M:M,0))*F2186+INDEX('BCA Inputs'!R:R,MATCH(I2186,'BCA Inputs'!M:M,0))*G2186)+L2186+N2186,IF($B$3="RG&amp;E",(INDEX('BCA Inputs'!$AX$14:$AX$54,MATCH(I2186,'BCA Inputs'!$AW$14:$AW$54,0))*P2186+INDEX('BCA Inputs'!$AY$14:$AY$54,MATCH(I2186,'BCA Inputs'!$AW$14:$AW$54,0))*O2186+INDEX('BCA Inputs'!$AZ$14:$AZ$54,MATCH(I2186,'BCA Inputs'!$AW$14:$AW$54,0))*Q2186+INDEX('BCA Inputs'!$BA$14:$BA$54,MATCH(I2186,'BCA Inputs'!$AW$14:$AW$54,0))*F2186+INDEX('BCA Inputs'!$BB$14:$BB$54,MATCH(I2186,'BCA Inputs'!$AW$14:$AW$54,0))*G2186)+L2186+N2186,"")),"")</f>
        <v/>
      </c>
      <c r="U2186" s="234" t="str">
        <f t="shared" si="331"/>
        <v/>
      </c>
      <c r="V2186" s="234" t="str">
        <f t="shared" si="332"/>
        <v/>
      </c>
      <c r="W2186" s="234" t="str">
        <f t="shared" si="333"/>
        <v/>
      </c>
      <c r="Y2186" s="235" t="str">
        <f t="shared" si="334"/>
        <v/>
      </c>
      <c r="Z2186" s="236" t="str">
        <f>IFERROR(IF($B$3="NYSEG",INDEX('BCA Inputs'!$X$14:$X$54,MATCH(I2186,'BCA Inputs'!$M$14:$M$54,0))*P2186+INDEX('BCA Inputs'!$Y$14:$Y$54,MATCH(I2186,'BCA Inputs'!$M$14:$M$54,0))*O2186+INDEX('BCA Inputs'!$Z$14:$Z$54,MATCH(I2186,'BCA Inputs'!$M$14:$M$54,0))*Q2186+INDEX('BCA Inputs'!$AA$14:$AA$54,MATCH(I2186,'BCA Inputs'!$M$14:$M$54,0))*F2186+INDEX('BCA Inputs'!$AB$14:$AB$54,MATCH(I2186,'BCA Inputs'!$M$14:$M$54,0))*G2186,IF($B$3="RG&amp;E",INDEX('BCA Inputs'!$BG$14:$BG$54,MATCH(I2186,'BCA Inputs'!$AW$14:$AW$54,0))*P2186+INDEX('BCA Inputs'!$BH$14:$BH$54,MATCH(I2186,'BCA Inputs'!$AW$14:$AW$54,0))*O2186+INDEX('BCA Inputs'!$BI$14:$BI$54,MATCH(I2186,'BCA Inputs'!$AW$14:$AW$54,0))*Q2186+INDEX('BCA Inputs'!$BJ$14:$BJ$54,MATCH(I2186,'BCA Inputs'!$AW$14:$AW$54,0))*F2186+INDEX('BCA Inputs'!$BK$14:$BK$54,MATCH(I2186,'BCA Inputs'!$AW$14:$AW$54,0))*G2186,"")),"")</f>
        <v/>
      </c>
      <c r="AA2186" s="237" t="str">
        <f t="shared" si="335"/>
        <v/>
      </c>
      <c r="AC2186" s="238" t="str">
        <f>IFERROR((K2186+R2186)+IF($B$3="NYSEG",INDEX('BCA Inputs'!$AI$14:$AI$54,MATCH(I2186,'BCA Inputs'!$M$14:$M$54,0))*P2186+INDEX('BCA Inputs'!$AJ$14:$AJ$54,MATCH(I2186,'BCA Inputs'!$M$14:$M$54,0))*Q2186,IF($B$3="RG&amp;E",INDEX('BCA Inputs'!$BR$14:$BR$54,MATCH(I2186,'BCA Inputs'!$AW$14:$AW$54,0))*P2186+INDEX('BCA Inputs'!$BS$14:$BS$54,MATCH(I2186,'BCA Inputs'!$AW$14:$AW$54,0))*Q2186,"")),"")</f>
        <v/>
      </c>
      <c r="AD2186" s="181" t="str">
        <f>IFERROR(IF($B$3="NYSEG",INDEX('BCA Inputs'!$AD$14:$AD$54,MATCH(I2186,'BCA Inputs'!$M$14:$M$54,0))*P2186+INDEX('BCA Inputs'!$AE$14:$AE$54,MATCH(I2186,'BCA Inputs'!$M$14:$M$54,0))*O2186+INDEX('BCA Inputs'!$AF$14:$AF$54,MATCH(I2186,'BCA Inputs'!$M$14:$M$54,0))*Q2186+INDEX('BCA Inputs'!$AG$14:$AG$54,MATCH(I2186,'BCA Inputs'!$M$14:$M$54,0))*F2186+INDEX('BCA Inputs'!$AH$14:$AH$54,MATCH(I2186,'BCA Inputs'!$M$14:$M$54,0))*G2186,IF($B$3="RG&amp;E",INDEX('BCA Inputs'!$BM$14:$BM$54,MATCH(I2186,'BCA Inputs'!$AW$14:$AW$54,0))*P2186+INDEX('BCA Inputs'!$BN$14:$BN$54,MATCH(I2186,'BCA Inputs'!$AW$14:$AW$54,0))*O2186+INDEX('BCA Inputs'!$BO$14:$BO$54,MATCH(I2186,'BCA Inputs'!$AW$14:$AW$54,0))*Q2186+INDEX('BCA Inputs'!$BP$14:$BP$54,MATCH(I2186,'BCA Inputs'!$AW$14:$AW$54,0))*F2186+INDEX('BCA Inputs'!$BQ$14:$BQ$54,MATCH(I2186,'BCA Inputs'!$AW$14:$AW$54,0))*G2186,"")),"")</f>
        <v/>
      </c>
      <c r="AE2186" s="237" t="str">
        <f t="shared" si="336"/>
        <v/>
      </c>
      <c r="AF2186" s="198">
        <f t="shared" si="338"/>
        <v>0</v>
      </c>
      <c r="AG2186" s="239">
        <f t="shared" si="339"/>
        <v>0</v>
      </c>
    </row>
    <row r="2187" spans="1:33">
      <c r="A2187" s="228"/>
      <c r="B2187" s="176"/>
      <c r="C2187" s="229"/>
      <c r="D2187" s="230"/>
      <c r="E2187" s="230"/>
      <c r="F2187" s="230"/>
      <c r="G2187" s="230"/>
      <c r="H2187" s="231"/>
      <c r="I2187" s="231"/>
      <c r="J2187" s="232"/>
      <c r="K2187" s="232"/>
      <c r="L2187" s="232"/>
      <c r="M2187" s="181">
        <f t="shared" si="337"/>
        <v>0</v>
      </c>
      <c r="N2187" s="181">
        <f>IF(H2187="",0,H2187*I2187*'Avoided Water Savings Cost'!$C$16)</f>
        <v>0</v>
      </c>
      <c r="O2187" s="545">
        <f>IF(C2187="",0,IF($B$3="NYSEG",C2187/(1-'Avoided Electric Costs 2020'!$W$21),IF($B$3="RG&amp;E",C2187/(1-'Avoided Electric Costs 2020'!$X$21),"")))</f>
        <v>0</v>
      </c>
      <c r="P2187" s="546">
        <f>IF(D2187="",0,IF($B$3="NYSEG",D2187/(1-'Avoided Electric Costs 2020'!$W$21),IF($B$3="RG&amp;E",D2187/(1-'Avoided Electric Costs 2020'!$X$21),"")))</f>
        <v>0</v>
      </c>
      <c r="Q2187" s="546">
        <f>IF(E2187="",0,IF($B$3="NYSEG",E2187/(1-'Avoided Natural Gas Costs 2020'!$J$34),IF($B$3="RG&amp;E",E2187/(1-'Avoided Natural Gas Costs 2020'!$K$34),"")))</f>
        <v>0</v>
      </c>
      <c r="R2187" s="233" t="str">
        <f>IFERROR(IF(P2187*'BCA Inputs'!$C$1+Q2187*'BCA Inputs'!$C$2+F2187*'BCA Inputs'!$C$2+G2187*'BCA Inputs'!$C$2=0,"",P2187*'BCA Inputs'!$C$1+Q2187*'BCA Inputs'!$C$2+F2187*'BCA Inputs'!$C$2+G2187*'BCA Inputs'!$C$2),"")</f>
        <v/>
      </c>
      <c r="S2187" s="181" t="str">
        <f t="shared" si="330"/>
        <v/>
      </c>
      <c r="T2187" s="181" t="str">
        <f>IFERROR(IF($B$3="NYSEG",(INDEX('BCA Inputs'!$N$14:$N$54,MATCH(I2187,'BCA Inputs'!$M$14:$M$54,0))*P2187+INDEX('BCA Inputs'!$O$14:$O$54,MATCH(I2187,'BCA Inputs'!$M$14:$M$54,0))*O2187+INDEX('BCA Inputs'!P:P,MATCH(I2187,'BCA Inputs'!M:M,0))*Q2187+INDEX('BCA Inputs'!Q:Q,MATCH(I2187,'BCA Inputs'!M:M,0))*F2187+INDEX('BCA Inputs'!R:R,MATCH(I2187,'BCA Inputs'!M:M,0))*G2187)+L2187+N2187,IF($B$3="RG&amp;E",(INDEX('BCA Inputs'!$AX$14:$AX$54,MATCH(I2187,'BCA Inputs'!$AW$14:$AW$54,0))*P2187+INDEX('BCA Inputs'!$AY$14:$AY$54,MATCH(I2187,'BCA Inputs'!$AW$14:$AW$54,0))*O2187+INDEX('BCA Inputs'!$AZ$14:$AZ$54,MATCH(I2187,'BCA Inputs'!$AW$14:$AW$54,0))*Q2187+INDEX('BCA Inputs'!$BA$14:$BA$54,MATCH(I2187,'BCA Inputs'!$AW$14:$AW$54,0))*F2187+INDEX('BCA Inputs'!$BB$14:$BB$54,MATCH(I2187,'BCA Inputs'!$AW$14:$AW$54,0))*G2187)+L2187+N2187,"")),"")</f>
        <v/>
      </c>
      <c r="U2187" s="234" t="str">
        <f t="shared" si="331"/>
        <v/>
      </c>
      <c r="V2187" s="234" t="str">
        <f t="shared" si="332"/>
        <v/>
      </c>
      <c r="W2187" s="234" t="str">
        <f t="shared" si="333"/>
        <v/>
      </c>
      <c r="Y2187" s="235" t="str">
        <f t="shared" si="334"/>
        <v/>
      </c>
      <c r="Z2187" s="236" t="str">
        <f>IFERROR(IF($B$3="NYSEG",INDEX('BCA Inputs'!$X$14:$X$54,MATCH(I2187,'BCA Inputs'!$M$14:$M$54,0))*P2187+INDEX('BCA Inputs'!$Y$14:$Y$54,MATCH(I2187,'BCA Inputs'!$M$14:$M$54,0))*O2187+INDEX('BCA Inputs'!$Z$14:$Z$54,MATCH(I2187,'BCA Inputs'!$M$14:$M$54,0))*Q2187+INDEX('BCA Inputs'!$AA$14:$AA$54,MATCH(I2187,'BCA Inputs'!$M$14:$M$54,0))*F2187+INDEX('BCA Inputs'!$AB$14:$AB$54,MATCH(I2187,'BCA Inputs'!$M$14:$M$54,0))*G2187,IF($B$3="RG&amp;E",INDEX('BCA Inputs'!$BG$14:$BG$54,MATCH(I2187,'BCA Inputs'!$AW$14:$AW$54,0))*P2187+INDEX('BCA Inputs'!$BH$14:$BH$54,MATCH(I2187,'BCA Inputs'!$AW$14:$AW$54,0))*O2187+INDEX('BCA Inputs'!$BI$14:$BI$54,MATCH(I2187,'BCA Inputs'!$AW$14:$AW$54,0))*Q2187+INDEX('BCA Inputs'!$BJ$14:$BJ$54,MATCH(I2187,'BCA Inputs'!$AW$14:$AW$54,0))*F2187+INDEX('BCA Inputs'!$BK$14:$BK$54,MATCH(I2187,'BCA Inputs'!$AW$14:$AW$54,0))*G2187,"")),"")</f>
        <v/>
      </c>
      <c r="AA2187" s="237" t="str">
        <f t="shared" si="335"/>
        <v/>
      </c>
      <c r="AC2187" s="238" t="str">
        <f>IFERROR((K2187+R2187)+IF($B$3="NYSEG",INDEX('BCA Inputs'!$AI$14:$AI$54,MATCH(I2187,'BCA Inputs'!$M$14:$M$54,0))*P2187+INDEX('BCA Inputs'!$AJ$14:$AJ$54,MATCH(I2187,'BCA Inputs'!$M$14:$M$54,0))*Q2187,IF($B$3="RG&amp;E",INDEX('BCA Inputs'!$BR$14:$BR$54,MATCH(I2187,'BCA Inputs'!$AW$14:$AW$54,0))*P2187+INDEX('BCA Inputs'!$BS$14:$BS$54,MATCH(I2187,'BCA Inputs'!$AW$14:$AW$54,0))*Q2187,"")),"")</f>
        <v/>
      </c>
      <c r="AD2187" s="181" t="str">
        <f>IFERROR(IF($B$3="NYSEG",INDEX('BCA Inputs'!$AD$14:$AD$54,MATCH(I2187,'BCA Inputs'!$M$14:$M$54,0))*P2187+INDEX('BCA Inputs'!$AE$14:$AE$54,MATCH(I2187,'BCA Inputs'!$M$14:$M$54,0))*O2187+INDEX('BCA Inputs'!$AF$14:$AF$54,MATCH(I2187,'BCA Inputs'!$M$14:$M$54,0))*Q2187+INDEX('BCA Inputs'!$AG$14:$AG$54,MATCH(I2187,'BCA Inputs'!$M$14:$M$54,0))*F2187+INDEX('BCA Inputs'!$AH$14:$AH$54,MATCH(I2187,'BCA Inputs'!$M$14:$M$54,0))*G2187,IF($B$3="RG&amp;E",INDEX('BCA Inputs'!$BM$14:$BM$54,MATCH(I2187,'BCA Inputs'!$AW$14:$AW$54,0))*P2187+INDEX('BCA Inputs'!$BN$14:$BN$54,MATCH(I2187,'BCA Inputs'!$AW$14:$AW$54,0))*O2187+INDEX('BCA Inputs'!$BO$14:$BO$54,MATCH(I2187,'BCA Inputs'!$AW$14:$AW$54,0))*Q2187+INDEX('BCA Inputs'!$BP$14:$BP$54,MATCH(I2187,'BCA Inputs'!$AW$14:$AW$54,0))*F2187+INDEX('BCA Inputs'!$BQ$14:$BQ$54,MATCH(I2187,'BCA Inputs'!$AW$14:$AW$54,0))*G2187,"")),"")</f>
        <v/>
      </c>
      <c r="AE2187" s="237" t="str">
        <f t="shared" si="336"/>
        <v/>
      </c>
      <c r="AF2187" s="198">
        <f t="shared" si="338"/>
        <v>0</v>
      </c>
      <c r="AG2187" s="239">
        <f t="shared" si="339"/>
        <v>0</v>
      </c>
    </row>
    <row r="2188" spans="1:33">
      <c r="A2188" s="228"/>
      <c r="B2188" s="176"/>
      <c r="C2188" s="229"/>
      <c r="D2188" s="230"/>
      <c r="E2188" s="230"/>
      <c r="F2188" s="230"/>
      <c r="G2188" s="230"/>
      <c r="H2188" s="231"/>
      <c r="I2188" s="231"/>
      <c r="J2188" s="232"/>
      <c r="K2188" s="232"/>
      <c r="L2188" s="232"/>
      <c r="M2188" s="181">
        <f t="shared" si="337"/>
        <v>0</v>
      </c>
      <c r="N2188" s="181">
        <f>IF(H2188="",0,H2188*I2188*'Avoided Water Savings Cost'!$C$16)</f>
        <v>0</v>
      </c>
      <c r="O2188" s="545">
        <f>IF(C2188="",0,IF($B$3="NYSEG",C2188/(1-'Avoided Electric Costs 2020'!$W$21),IF($B$3="RG&amp;E",C2188/(1-'Avoided Electric Costs 2020'!$X$21),"")))</f>
        <v>0</v>
      </c>
      <c r="P2188" s="546">
        <f>IF(D2188="",0,IF($B$3="NYSEG",D2188/(1-'Avoided Electric Costs 2020'!$W$21),IF($B$3="RG&amp;E",D2188/(1-'Avoided Electric Costs 2020'!$X$21),"")))</f>
        <v>0</v>
      </c>
      <c r="Q2188" s="546">
        <f>IF(E2188="",0,IF($B$3="NYSEG",E2188/(1-'Avoided Natural Gas Costs 2020'!$J$34),IF($B$3="RG&amp;E",E2188/(1-'Avoided Natural Gas Costs 2020'!$K$34),"")))</f>
        <v>0</v>
      </c>
      <c r="R2188" s="233" t="str">
        <f>IFERROR(IF(P2188*'BCA Inputs'!$C$1+Q2188*'BCA Inputs'!$C$2+F2188*'BCA Inputs'!$C$2+G2188*'BCA Inputs'!$C$2=0,"",P2188*'BCA Inputs'!$C$1+Q2188*'BCA Inputs'!$C$2+F2188*'BCA Inputs'!$C$2+G2188*'BCA Inputs'!$C$2),"")</f>
        <v/>
      </c>
      <c r="S2188" s="181" t="str">
        <f t="shared" si="330"/>
        <v/>
      </c>
      <c r="T2188" s="181" t="str">
        <f>IFERROR(IF($B$3="NYSEG",(INDEX('BCA Inputs'!$N$14:$N$54,MATCH(I2188,'BCA Inputs'!$M$14:$M$54,0))*P2188+INDEX('BCA Inputs'!$O$14:$O$54,MATCH(I2188,'BCA Inputs'!$M$14:$M$54,0))*O2188+INDEX('BCA Inputs'!P:P,MATCH(I2188,'BCA Inputs'!M:M,0))*Q2188+INDEX('BCA Inputs'!Q:Q,MATCH(I2188,'BCA Inputs'!M:M,0))*F2188+INDEX('BCA Inputs'!R:R,MATCH(I2188,'BCA Inputs'!M:M,0))*G2188)+L2188+N2188,IF($B$3="RG&amp;E",(INDEX('BCA Inputs'!$AX$14:$AX$54,MATCH(I2188,'BCA Inputs'!$AW$14:$AW$54,0))*P2188+INDEX('BCA Inputs'!$AY$14:$AY$54,MATCH(I2188,'BCA Inputs'!$AW$14:$AW$54,0))*O2188+INDEX('BCA Inputs'!$AZ$14:$AZ$54,MATCH(I2188,'BCA Inputs'!$AW$14:$AW$54,0))*Q2188+INDEX('BCA Inputs'!$BA$14:$BA$54,MATCH(I2188,'BCA Inputs'!$AW$14:$AW$54,0))*F2188+INDEX('BCA Inputs'!$BB$14:$BB$54,MATCH(I2188,'BCA Inputs'!$AW$14:$AW$54,0))*G2188)+L2188+N2188,"")),"")</f>
        <v/>
      </c>
      <c r="U2188" s="234" t="str">
        <f t="shared" si="331"/>
        <v/>
      </c>
      <c r="V2188" s="234" t="str">
        <f t="shared" si="332"/>
        <v/>
      </c>
      <c r="W2188" s="234" t="str">
        <f t="shared" si="333"/>
        <v/>
      </c>
      <c r="Y2188" s="235" t="str">
        <f t="shared" si="334"/>
        <v/>
      </c>
      <c r="Z2188" s="236" t="str">
        <f>IFERROR(IF($B$3="NYSEG",INDEX('BCA Inputs'!$X$14:$X$54,MATCH(I2188,'BCA Inputs'!$M$14:$M$54,0))*P2188+INDEX('BCA Inputs'!$Y$14:$Y$54,MATCH(I2188,'BCA Inputs'!$M$14:$M$54,0))*O2188+INDEX('BCA Inputs'!$Z$14:$Z$54,MATCH(I2188,'BCA Inputs'!$M$14:$M$54,0))*Q2188+INDEX('BCA Inputs'!$AA$14:$AA$54,MATCH(I2188,'BCA Inputs'!$M$14:$M$54,0))*F2188+INDEX('BCA Inputs'!$AB$14:$AB$54,MATCH(I2188,'BCA Inputs'!$M$14:$M$54,0))*G2188,IF($B$3="RG&amp;E",INDEX('BCA Inputs'!$BG$14:$BG$54,MATCH(I2188,'BCA Inputs'!$AW$14:$AW$54,0))*P2188+INDEX('BCA Inputs'!$BH$14:$BH$54,MATCH(I2188,'BCA Inputs'!$AW$14:$AW$54,0))*O2188+INDEX('BCA Inputs'!$BI$14:$BI$54,MATCH(I2188,'BCA Inputs'!$AW$14:$AW$54,0))*Q2188+INDEX('BCA Inputs'!$BJ$14:$BJ$54,MATCH(I2188,'BCA Inputs'!$AW$14:$AW$54,0))*F2188+INDEX('BCA Inputs'!$BK$14:$BK$54,MATCH(I2188,'BCA Inputs'!$AW$14:$AW$54,0))*G2188,"")),"")</f>
        <v/>
      </c>
      <c r="AA2188" s="237" t="str">
        <f t="shared" si="335"/>
        <v/>
      </c>
      <c r="AC2188" s="238" t="str">
        <f>IFERROR((K2188+R2188)+IF($B$3="NYSEG",INDEX('BCA Inputs'!$AI$14:$AI$54,MATCH(I2188,'BCA Inputs'!$M$14:$M$54,0))*P2188+INDEX('BCA Inputs'!$AJ$14:$AJ$54,MATCH(I2188,'BCA Inputs'!$M$14:$M$54,0))*Q2188,IF($B$3="RG&amp;E",INDEX('BCA Inputs'!$BR$14:$BR$54,MATCH(I2188,'BCA Inputs'!$AW$14:$AW$54,0))*P2188+INDEX('BCA Inputs'!$BS$14:$BS$54,MATCH(I2188,'BCA Inputs'!$AW$14:$AW$54,0))*Q2188,"")),"")</f>
        <v/>
      </c>
      <c r="AD2188" s="181" t="str">
        <f>IFERROR(IF($B$3="NYSEG",INDEX('BCA Inputs'!$AD$14:$AD$54,MATCH(I2188,'BCA Inputs'!$M$14:$M$54,0))*P2188+INDEX('BCA Inputs'!$AE$14:$AE$54,MATCH(I2188,'BCA Inputs'!$M$14:$M$54,0))*O2188+INDEX('BCA Inputs'!$AF$14:$AF$54,MATCH(I2188,'BCA Inputs'!$M$14:$M$54,0))*Q2188+INDEX('BCA Inputs'!$AG$14:$AG$54,MATCH(I2188,'BCA Inputs'!$M$14:$M$54,0))*F2188+INDEX('BCA Inputs'!$AH$14:$AH$54,MATCH(I2188,'BCA Inputs'!$M$14:$M$54,0))*G2188,IF($B$3="RG&amp;E",INDEX('BCA Inputs'!$BM$14:$BM$54,MATCH(I2188,'BCA Inputs'!$AW$14:$AW$54,0))*P2188+INDEX('BCA Inputs'!$BN$14:$BN$54,MATCH(I2188,'BCA Inputs'!$AW$14:$AW$54,0))*O2188+INDEX('BCA Inputs'!$BO$14:$BO$54,MATCH(I2188,'BCA Inputs'!$AW$14:$AW$54,0))*Q2188+INDEX('BCA Inputs'!$BP$14:$BP$54,MATCH(I2188,'BCA Inputs'!$AW$14:$AW$54,0))*F2188+INDEX('BCA Inputs'!$BQ$14:$BQ$54,MATCH(I2188,'BCA Inputs'!$AW$14:$AW$54,0))*G2188,"")),"")</f>
        <v/>
      </c>
      <c r="AE2188" s="237" t="str">
        <f t="shared" si="336"/>
        <v/>
      </c>
      <c r="AF2188" s="198">
        <f t="shared" si="338"/>
        <v>0</v>
      </c>
      <c r="AG2188" s="239">
        <f t="shared" si="339"/>
        <v>0</v>
      </c>
    </row>
    <row r="2189" spans="1:33">
      <c r="A2189" s="228"/>
      <c r="B2189" s="176"/>
      <c r="C2189" s="229"/>
      <c r="D2189" s="230"/>
      <c r="E2189" s="230"/>
      <c r="F2189" s="230"/>
      <c r="G2189" s="230"/>
      <c r="H2189" s="231"/>
      <c r="I2189" s="231"/>
      <c r="J2189" s="232"/>
      <c r="K2189" s="232"/>
      <c r="L2189" s="232"/>
      <c r="M2189" s="181">
        <f t="shared" si="337"/>
        <v>0</v>
      </c>
      <c r="N2189" s="181">
        <f>IF(H2189="",0,H2189*I2189*'Avoided Water Savings Cost'!$C$16)</f>
        <v>0</v>
      </c>
      <c r="O2189" s="545">
        <f>IF(C2189="",0,IF($B$3="NYSEG",C2189/(1-'Avoided Electric Costs 2020'!$W$21),IF($B$3="RG&amp;E",C2189/(1-'Avoided Electric Costs 2020'!$X$21),"")))</f>
        <v>0</v>
      </c>
      <c r="P2189" s="546">
        <f>IF(D2189="",0,IF($B$3="NYSEG",D2189/(1-'Avoided Electric Costs 2020'!$W$21),IF($B$3="RG&amp;E",D2189/(1-'Avoided Electric Costs 2020'!$X$21),"")))</f>
        <v>0</v>
      </c>
      <c r="Q2189" s="546">
        <f>IF(E2189="",0,IF($B$3="NYSEG",E2189/(1-'Avoided Natural Gas Costs 2020'!$J$34),IF($B$3="RG&amp;E",E2189/(1-'Avoided Natural Gas Costs 2020'!$K$34),"")))</f>
        <v>0</v>
      </c>
      <c r="R2189" s="233" t="str">
        <f>IFERROR(IF(P2189*'BCA Inputs'!$C$1+Q2189*'BCA Inputs'!$C$2+F2189*'BCA Inputs'!$C$2+G2189*'BCA Inputs'!$C$2=0,"",P2189*'BCA Inputs'!$C$1+Q2189*'BCA Inputs'!$C$2+F2189*'BCA Inputs'!$C$2+G2189*'BCA Inputs'!$C$2),"")</f>
        <v/>
      </c>
      <c r="S2189" s="181" t="str">
        <f t="shared" si="330"/>
        <v/>
      </c>
      <c r="T2189" s="181" t="str">
        <f>IFERROR(IF($B$3="NYSEG",(INDEX('BCA Inputs'!$N$14:$N$54,MATCH(I2189,'BCA Inputs'!$M$14:$M$54,0))*P2189+INDEX('BCA Inputs'!$O$14:$O$54,MATCH(I2189,'BCA Inputs'!$M$14:$M$54,0))*O2189+INDEX('BCA Inputs'!P:P,MATCH(I2189,'BCA Inputs'!M:M,0))*Q2189+INDEX('BCA Inputs'!Q:Q,MATCH(I2189,'BCA Inputs'!M:M,0))*F2189+INDEX('BCA Inputs'!R:R,MATCH(I2189,'BCA Inputs'!M:M,0))*G2189)+L2189+N2189,IF($B$3="RG&amp;E",(INDEX('BCA Inputs'!$AX$14:$AX$54,MATCH(I2189,'BCA Inputs'!$AW$14:$AW$54,0))*P2189+INDEX('BCA Inputs'!$AY$14:$AY$54,MATCH(I2189,'BCA Inputs'!$AW$14:$AW$54,0))*O2189+INDEX('BCA Inputs'!$AZ$14:$AZ$54,MATCH(I2189,'BCA Inputs'!$AW$14:$AW$54,0))*Q2189+INDEX('BCA Inputs'!$BA$14:$BA$54,MATCH(I2189,'BCA Inputs'!$AW$14:$AW$54,0))*F2189+INDEX('BCA Inputs'!$BB$14:$BB$54,MATCH(I2189,'BCA Inputs'!$AW$14:$AW$54,0))*G2189)+L2189+N2189,"")),"")</f>
        <v/>
      </c>
      <c r="U2189" s="234" t="str">
        <f t="shared" si="331"/>
        <v/>
      </c>
      <c r="V2189" s="234" t="str">
        <f t="shared" si="332"/>
        <v/>
      </c>
      <c r="W2189" s="234" t="str">
        <f t="shared" si="333"/>
        <v/>
      </c>
      <c r="Y2189" s="235" t="str">
        <f t="shared" si="334"/>
        <v/>
      </c>
      <c r="Z2189" s="236" t="str">
        <f>IFERROR(IF($B$3="NYSEG",INDEX('BCA Inputs'!$X$14:$X$54,MATCH(I2189,'BCA Inputs'!$M$14:$M$54,0))*P2189+INDEX('BCA Inputs'!$Y$14:$Y$54,MATCH(I2189,'BCA Inputs'!$M$14:$M$54,0))*O2189+INDEX('BCA Inputs'!$Z$14:$Z$54,MATCH(I2189,'BCA Inputs'!$M$14:$M$54,0))*Q2189+INDEX('BCA Inputs'!$AA$14:$AA$54,MATCH(I2189,'BCA Inputs'!$M$14:$M$54,0))*F2189+INDEX('BCA Inputs'!$AB$14:$AB$54,MATCH(I2189,'BCA Inputs'!$M$14:$M$54,0))*G2189,IF($B$3="RG&amp;E",INDEX('BCA Inputs'!$BG$14:$BG$54,MATCH(I2189,'BCA Inputs'!$AW$14:$AW$54,0))*P2189+INDEX('BCA Inputs'!$BH$14:$BH$54,MATCH(I2189,'BCA Inputs'!$AW$14:$AW$54,0))*O2189+INDEX('BCA Inputs'!$BI$14:$BI$54,MATCH(I2189,'BCA Inputs'!$AW$14:$AW$54,0))*Q2189+INDEX('BCA Inputs'!$BJ$14:$BJ$54,MATCH(I2189,'BCA Inputs'!$AW$14:$AW$54,0))*F2189+INDEX('BCA Inputs'!$BK$14:$BK$54,MATCH(I2189,'BCA Inputs'!$AW$14:$AW$54,0))*G2189,"")),"")</f>
        <v/>
      </c>
      <c r="AA2189" s="237" t="str">
        <f t="shared" si="335"/>
        <v/>
      </c>
      <c r="AC2189" s="238" t="str">
        <f>IFERROR((K2189+R2189)+IF($B$3="NYSEG",INDEX('BCA Inputs'!$AI$14:$AI$54,MATCH(I2189,'BCA Inputs'!$M$14:$M$54,0))*P2189+INDEX('BCA Inputs'!$AJ$14:$AJ$54,MATCH(I2189,'BCA Inputs'!$M$14:$M$54,0))*Q2189,IF($B$3="RG&amp;E",INDEX('BCA Inputs'!$BR$14:$BR$54,MATCH(I2189,'BCA Inputs'!$AW$14:$AW$54,0))*P2189+INDEX('BCA Inputs'!$BS$14:$BS$54,MATCH(I2189,'BCA Inputs'!$AW$14:$AW$54,0))*Q2189,"")),"")</f>
        <v/>
      </c>
      <c r="AD2189" s="181" t="str">
        <f>IFERROR(IF($B$3="NYSEG",INDEX('BCA Inputs'!$AD$14:$AD$54,MATCH(I2189,'BCA Inputs'!$M$14:$M$54,0))*P2189+INDEX('BCA Inputs'!$AE$14:$AE$54,MATCH(I2189,'BCA Inputs'!$M$14:$M$54,0))*O2189+INDEX('BCA Inputs'!$AF$14:$AF$54,MATCH(I2189,'BCA Inputs'!$M$14:$M$54,0))*Q2189+INDEX('BCA Inputs'!$AG$14:$AG$54,MATCH(I2189,'BCA Inputs'!$M$14:$M$54,0))*F2189+INDEX('BCA Inputs'!$AH$14:$AH$54,MATCH(I2189,'BCA Inputs'!$M$14:$M$54,0))*G2189,IF($B$3="RG&amp;E",INDEX('BCA Inputs'!$BM$14:$BM$54,MATCH(I2189,'BCA Inputs'!$AW$14:$AW$54,0))*P2189+INDEX('BCA Inputs'!$BN$14:$BN$54,MATCH(I2189,'BCA Inputs'!$AW$14:$AW$54,0))*O2189+INDEX('BCA Inputs'!$BO$14:$BO$54,MATCH(I2189,'BCA Inputs'!$AW$14:$AW$54,0))*Q2189+INDEX('BCA Inputs'!$BP$14:$BP$54,MATCH(I2189,'BCA Inputs'!$AW$14:$AW$54,0))*F2189+INDEX('BCA Inputs'!$BQ$14:$BQ$54,MATCH(I2189,'BCA Inputs'!$AW$14:$AW$54,0))*G2189,"")),"")</f>
        <v/>
      </c>
      <c r="AE2189" s="237" t="str">
        <f t="shared" si="336"/>
        <v/>
      </c>
      <c r="AF2189" s="198">
        <f t="shared" si="338"/>
        <v>0</v>
      </c>
      <c r="AG2189" s="239">
        <f t="shared" si="339"/>
        <v>0</v>
      </c>
    </row>
    <row r="2190" spans="1:33">
      <c r="A2190" s="228"/>
      <c r="B2190" s="176"/>
      <c r="C2190" s="229"/>
      <c r="D2190" s="230"/>
      <c r="E2190" s="230"/>
      <c r="F2190" s="230"/>
      <c r="G2190" s="230"/>
      <c r="H2190" s="231"/>
      <c r="I2190" s="231"/>
      <c r="J2190" s="232"/>
      <c r="K2190" s="232"/>
      <c r="L2190" s="232"/>
      <c r="M2190" s="181">
        <f t="shared" si="337"/>
        <v>0</v>
      </c>
      <c r="N2190" s="181">
        <f>IF(H2190="",0,H2190*I2190*'Avoided Water Savings Cost'!$C$16)</f>
        <v>0</v>
      </c>
      <c r="O2190" s="545">
        <f>IF(C2190="",0,IF($B$3="NYSEG",C2190/(1-'Avoided Electric Costs 2020'!$W$21),IF($B$3="RG&amp;E",C2190/(1-'Avoided Electric Costs 2020'!$X$21),"")))</f>
        <v>0</v>
      </c>
      <c r="P2190" s="546">
        <f>IF(D2190="",0,IF($B$3="NYSEG",D2190/(1-'Avoided Electric Costs 2020'!$W$21),IF($B$3="RG&amp;E",D2190/(1-'Avoided Electric Costs 2020'!$X$21),"")))</f>
        <v>0</v>
      </c>
      <c r="Q2190" s="546">
        <f>IF(E2190="",0,IF($B$3="NYSEG",E2190/(1-'Avoided Natural Gas Costs 2020'!$J$34),IF($B$3="RG&amp;E",E2190/(1-'Avoided Natural Gas Costs 2020'!$K$34),"")))</f>
        <v>0</v>
      </c>
      <c r="R2190" s="233" t="str">
        <f>IFERROR(IF(P2190*'BCA Inputs'!$C$1+Q2190*'BCA Inputs'!$C$2+F2190*'BCA Inputs'!$C$2+G2190*'BCA Inputs'!$C$2=0,"",P2190*'BCA Inputs'!$C$1+Q2190*'BCA Inputs'!$C$2+F2190*'BCA Inputs'!$C$2+G2190*'BCA Inputs'!$C$2),"")</f>
        <v/>
      </c>
      <c r="S2190" s="181" t="str">
        <f t="shared" si="330"/>
        <v/>
      </c>
      <c r="T2190" s="181" t="str">
        <f>IFERROR(IF($B$3="NYSEG",(INDEX('BCA Inputs'!$N$14:$N$54,MATCH(I2190,'BCA Inputs'!$M$14:$M$54,0))*P2190+INDEX('BCA Inputs'!$O$14:$O$54,MATCH(I2190,'BCA Inputs'!$M$14:$M$54,0))*O2190+INDEX('BCA Inputs'!P:P,MATCH(I2190,'BCA Inputs'!M:M,0))*Q2190+INDEX('BCA Inputs'!Q:Q,MATCH(I2190,'BCA Inputs'!M:M,0))*F2190+INDEX('BCA Inputs'!R:R,MATCH(I2190,'BCA Inputs'!M:M,0))*G2190)+L2190+N2190,IF($B$3="RG&amp;E",(INDEX('BCA Inputs'!$AX$14:$AX$54,MATCH(I2190,'BCA Inputs'!$AW$14:$AW$54,0))*P2190+INDEX('BCA Inputs'!$AY$14:$AY$54,MATCH(I2190,'BCA Inputs'!$AW$14:$AW$54,0))*O2190+INDEX('BCA Inputs'!$AZ$14:$AZ$54,MATCH(I2190,'BCA Inputs'!$AW$14:$AW$54,0))*Q2190+INDEX('BCA Inputs'!$BA$14:$BA$54,MATCH(I2190,'BCA Inputs'!$AW$14:$AW$54,0))*F2190+INDEX('BCA Inputs'!$BB$14:$BB$54,MATCH(I2190,'BCA Inputs'!$AW$14:$AW$54,0))*G2190)+L2190+N2190,"")),"")</f>
        <v/>
      </c>
      <c r="U2190" s="234" t="str">
        <f t="shared" si="331"/>
        <v/>
      </c>
      <c r="V2190" s="234" t="str">
        <f t="shared" si="332"/>
        <v/>
      </c>
      <c r="W2190" s="234" t="str">
        <f t="shared" si="333"/>
        <v/>
      </c>
      <c r="Y2190" s="235" t="str">
        <f t="shared" si="334"/>
        <v/>
      </c>
      <c r="Z2190" s="236" t="str">
        <f>IFERROR(IF($B$3="NYSEG",INDEX('BCA Inputs'!$X$14:$X$54,MATCH(I2190,'BCA Inputs'!$M$14:$M$54,0))*P2190+INDEX('BCA Inputs'!$Y$14:$Y$54,MATCH(I2190,'BCA Inputs'!$M$14:$M$54,0))*O2190+INDEX('BCA Inputs'!$Z$14:$Z$54,MATCH(I2190,'BCA Inputs'!$M$14:$M$54,0))*Q2190+INDEX('BCA Inputs'!$AA$14:$AA$54,MATCH(I2190,'BCA Inputs'!$M$14:$M$54,0))*F2190+INDEX('BCA Inputs'!$AB$14:$AB$54,MATCH(I2190,'BCA Inputs'!$M$14:$M$54,0))*G2190,IF($B$3="RG&amp;E",INDEX('BCA Inputs'!$BG$14:$BG$54,MATCH(I2190,'BCA Inputs'!$AW$14:$AW$54,0))*P2190+INDEX('BCA Inputs'!$BH$14:$BH$54,MATCH(I2190,'BCA Inputs'!$AW$14:$AW$54,0))*O2190+INDEX('BCA Inputs'!$BI$14:$BI$54,MATCH(I2190,'BCA Inputs'!$AW$14:$AW$54,0))*Q2190+INDEX('BCA Inputs'!$BJ$14:$BJ$54,MATCH(I2190,'BCA Inputs'!$AW$14:$AW$54,0))*F2190+INDEX('BCA Inputs'!$BK$14:$BK$54,MATCH(I2190,'BCA Inputs'!$AW$14:$AW$54,0))*G2190,"")),"")</f>
        <v/>
      </c>
      <c r="AA2190" s="237" t="str">
        <f t="shared" si="335"/>
        <v/>
      </c>
      <c r="AC2190" s="238" t="str">
        <f>IFERROR((K2190+R2190)+IF($B$3="NYSEG",INDEX('BCA Inputs'!$AI$14:$AI$54,MATCH(I2190,'BCA Inputs'!$M$14:$M$54,0))*P2190+INDEX('BCA Inputs'!$AJ$14:$AJ$54,MATCH(I2190,'BCA Inputs'!$M$14:$M$54,0))*Q2190,IF($B$3="RG&amp;E",INDEX('BCA Inputs'!$BR$14:$BR$54,MATCH(I2190,'BCA Inputs'!$AW$14:$AW$54,0))*P2190+INDEX('BCA Inputs'!$BS$14:$BS$54,MATCH(I2190,'BCA Inputs'!$AW$14:$AW$54,0))*Q2190,"")),"")</f>
        <v/>
      </c>
      <c r="AD2190" s="181" t="str">
        <f>IFERROR(IF($B$3="NYSEG",INDEX('BCA Inputs'!$AD$14:$AD$54,MATCH(I2190,'BCA Inputs'!$M$14:$M$54,0))*P2190+INDEX('BCA Inputs'!$AE$14:$AE$54,MATCH(I2190,'BCA Inputs'!$M$14:$M$54,0))*O2190+INDEX('BCA Inputs'!$AF$14:$AF$54,MATCH(I2190,'BCA Inputs'!$M$14:$M$54,0))*Q2190+INDEX('BCA Inputs'!$AG$14:$AG$54,MATCH(I2190,'BCA Inputs'!$M$14:$M$54,0))*F2190+INDEX('BCA Inputs'!$AH$14:$AH$54,MATCH(I2190,'BCA Inputs'!$M$14:$M$54,0))*G2190,IF($B$3="RG&amp;E",INDEX('BCA Inputs'!$BM$14:$BM$54,MATCH(I2190,'BCA Inputs'!$AW$14:$AW$54,0))*P2190+INDEX('BCA Inputs'!$BN$14:$BN$54,MATCH(I2190,'BCA Inputs'!$AW$14:$AW$54,0))*O2190+INDEX('BCA Inputs'!$BO$14:$BO$54,MATCH(I2190,'BCA Inputs'!$AW$14:$AW$54,0))*Q2190+INDEX('BCA Inputs'!$BP$14:$BP$54,MATCH(I2190,'BCA Inputs'!$AW$14:$AW$54,0))*F2190+INDEX('BCA Inputs'!$BQ$14:$BQ$54,MATCH(I2190,'BCA Inputs'!$AW$14:$AW$54,0))*G2190,"")),"")</f>
        <v/>
      </c>
      <c r="AE2190" s="237" t="str">
        <f t="shared" si="336"/>
        <v/>
      </c>
      <c r="AF2190" s="198">
        <f t="shared" si="338"/>
        <v>0</v>
      </c>
      <c r="AG2190" s="239">
        <f t="shared" si="339"/>
        <v>0</v>
      </c>
    </row>
    <row r="2191" spans="1:33">
      <c r="A2191" s="228"/>
      <c r="B2191" s="176"/>
      <c r="C2191" s="229"/>
      <c r="D2191" s="230"/>
      <c r="E2191" s="230"/>
      <c r="F2191" s="230"/>
      <c r="G2191" s="230"/>
      <c r="H2191" s="231"/>
      <c r="I2191" s="231"/>
      <c r="J2191" s="232"/>
      <c r="K2191" s="232"/>
      <c r="L2191" s="232"/>
      <c r="M2191" s="181">
        <f t="shared" si="337"/>
        <v>0</v>
      </c>
      <c r="N2191" s="181">
        <f>IF(H2191="",0,H2191*I2191*'Avoided Water Savings Cost'!$C$16)</f>
        <v>0</v>
      </c>
      <c r="O2191" s="545">
        <f>IF(C2191="",0,IF($B$3="NYSEG",C2191/(1-'Avoided Electric Costs 2020'!$W$21),IF($B$3="RG&amp;E",C2191/(1-'Avoided Electric Costs 2020'!$X$21),"")))</f>
        <v>0</v>
      </c>
      <c r="P2191" s="546">
        <f>IF(D2191="",0,IF($B$3="NYSEG",D2191/(1-'Avoided Electric Costs 2020'!$W$21),IF($B$3="RG&amp;E",D2191/(1-'Avoided Electric Costs 2020'!$X$21),"")))</f>
        <v>0</v>
      </c>
      <c r="Q2191" s="546">
        <f>IF(E2191="",0,IF($B$3="NYSEG",E2191/(1-'Avoided Natural Gas Costs 2020'!$J$34),IF($B$3="RG&amp;E",E2191/(1-'Avoided Natural Gas Costs 2020'!$K$34),"")))</f>
        <v>0</v>
      </c>
      <c r="R2191" s="233" t="str">
        <f>IFERROR(IF(P2191*'BCA Inputs'!$C$1+Q2191*'BCA Inputs'!$C$2+F2191*'BCA Inputs'!$C$2+G2191*'BCA Inputs'!$C$2=0,"",P2191*'BCA Inputs'!$C$1+Q2191*'BCA Inputs'!$C$2+F2191*'BCA Inputs'!$C$2+G2191*'BCA Inputs'!$C$2),"")</f>
        <v/>
      </c>
      <c r="S2191" s="181" t="str">
        <f t="shared" si="330"/>
        <v/>
      </c>
      <c r="T2191" s="181" t="str">
        <f>IFERROR(IF($B$3="NYSEG",(INDEX('BCA Inputs'!$N$14:$N$54,MATCH(I2191,'BCA Inputs'!$M$14:$M$54,0))*P2191+INDEX('BCA Inputs'!$O$14:$O$54,MATCH(I2191,'BCA Inputs'!$M$14:$M$54,0))*O2191+INDEX('BCA Inputs'!P:P,MATCH(I2191,'BCA Inputs'!M:M,0))*Q2191+INDEX('BCA Inputs'!Q:Q,MATCH(I2191,'BCA Inputs'!M:M,0))*F2191+INDEX('BCA Inputs'!R:R,MATCH(I2191,'BCA Inputs'!M:M,0))*G2191)+L2191+N2191,IF($B$3="RG&amp;E",(INDEX('BCA Inputs'!$AX$14:$AX$54,MATCH(I2191,'BCA Inputs'!$AW$14:$AW$54,0))*P2191+INDEX('BCA Inputs'!$AY$14:$AY$54,MATCH(I2191,'BCA Inputs'!$AW$14:$AW$54,0))*O2191+INDEX('BCA Inputs'!$AZ$14:$AZ$54,MATCH(I2191,'BCA Inputs'!$AW$14:$AW$54,0))*Q2191+INDEX('BCA Inputs'!$BA$14:$BA$54,MATCH(I2191,'BCA Inputs'!$AW$14:$AW$54,0))*F2191+INDEX('BCA Inputs'!$BB$14:$BB$54,MATCH(I2191,'BCA Inputs'!$AW$14:$AW$54,0))*G2191)+L2191+N2191,"")),"")</f>
        <v/>
      </c>
      <c r="U2191" s="234" t="str">
        <f t="shared" si="331"/>
        <v/>
      </c>
      <c r="V2191" s="234" t="str">
        <f t="shared" si="332"/>
        <v/>
      </c>
      <c r="W2191" s="234" t="str">
        <f t="shared" si="333"/>
        <v/>
      </c>
      <c r="Y2191" s="235" t="str">
        <f t="shared" si="334"/>
        <v/>
      </c>
      <c r="Z2191" s="236" t="str">
        <f>IFERROR(IF($B$3="NYSEG",INDEX('BCA Inputs'!$X$14:$X$54,MATCH(I2191,'BCA Inputs'!$M$14:$M$54,0))*P2191+INDEX('BCA Inputs'!$Y$14:$Y$54,MATCH(I2191,'BCA Inputs'!$M$14:$M$54,0))*O2191+INDEX('BCA Inputs'!$Z$14:$Z$54,MATCH(I2191,'BCA Inputs'!$M$14:$M$54,0))*Q2191+INDEX('BCA Inputs'!$AA$14:$AA$54,MATCH(I2191,'BCA Inputs'!$M$14:$M$54,0))*F2191+INDEX('BCA Inputs'!$AB$14:$AB$54,MATCH(I2191,'BCA Inputs'!$M$14:$M$54,0))*G2191,IF($B$3="RG&amp;E",INDEX('BCA Inputs'!$BG$14:$BG$54,MATCH(I2191,'BCA Inputs'!$AW$14:$AW$54,0))*P2191+INDEX('BCA Inputs'!$BH$14:$BH$54,MATCH(I2191,'BCA Inputs'!$AW$14:$AW$54,0))*O2191+INDEX('BCA Inputs'!$BI$14:$BI$54,MATCH(I2191,'BCA Inputs'!$AW$14:$AW$54,0))*Q2191+INDEX('BCA Inputs'!$BJ$14:$BJ$54,MATCH(I2191,'BCA Inputs'!$AW$14:$AW$54,0))*F2191+INDEX('BCA Inputs'!$BK$14:$BK$54,MATCH(I2191,'BCA Inputs'!$AW$14:$AW$54,0))*G2191,"")),"")</f>
        <v/>
      </c>
      <c r="AA2191" s="237" t="str">
        <f t="shared" si="335"/>
        <v/>
      </c>
      <c r="AC2191" s="238" t="str">
        <f>IFERROR((K2191+R2191)+IF($B$3="NYSEG",INDEX('BCA Inputs'!$AI$14:$AI$54,MATCH(I2191,'BCA Inputs'!$M$14:$M$54,0))*P2191+INDEX('BCA Inputs'!$AJ$14:$AJ$54,MATCH(I2191,'BCA Inputs'!$M$14:$M$54,0))*Q2191,IF($B$3="RG&amp;E",INDEX('BCA Inputs'!$BR$14:$BR$54,MATCH(I2191,'BCA Inputs'!$AW$14:$AW$54,0))*P2191+INDEX('BCA Inputs'!$BS$14:$BS$54,MATCH(I2191,'BCA Inputs'!$AW$14:$AW$54,0))*Q2191,"")),"")</f>
        <v/>
      </c>
      <c r="AD2191" s="181" t="str">
        <f>IFERROR(IF($B$3="NYSEG",INDEX('BCA Inputs'!$AD$14:$AD$54,MATCH(I2191,'BCA Inputs'!$M$14:$M$54,0))*P2191+INDEX('BCA Inputs'!$AE$14:$AE$54,MATCH(I2191,'BCA Inputs'!$M$14:$M$54,0))*O2191+INDEX('BCA Inputs'!$AF$14:$AF$54,MATCH(I2191,'BCA Inputs'!$M$14:$M$54,0))*Q2191+INDEX('BCA Inputs'!$AG$14:$AG$54,MATCH(I2191,'BCA Inputs'!$M$14:$M$54,0))*F2191+INDEX('BCA Inputs'!$AH$14:$AH$54,MATCH(I2191,'BCA Inputs'!$M$14:$M$54,0))*G2191,IF($B$3="RG&amp;E",INDEX('BCA Inputs'!$BM$14:$BM$54,MATCH(I2191,'BCA Inputs'!$AW$14:$AW$54,0))*P2191+INDEX('BCA Inputs'!$BN$14:$BN$54,MATCH(I2191,'BCA Inputs'!$AW$14:$AW$54,0))*O2191+INDEX('BCA Inputs'!$BO$14:$BO$54,MATCH(I2191,'BCA Inputs'!$AW$14:$AW$54,0))*Q2191+INDEX('BCA Inputs'!$BP$14:$BP$54,MATCH(I2191,'BCA Inputs'!$AW$14:$AW$54,0))*F2191+INDEX('BCA Inputs'!$BQ$14:$BQ$54,MATCH(I2191,'BCA Inputs'!$AW$14:$AW$54,0))*G2191,"")),"")</f>
        <v/>
      </c>
      <c r="AE2191" s="237" t="str">
        <f t="shared" si="336"/>
        <v/>
      </c>
      <c r="AF2191" s="198">
        <f t="shared" si="338"/>
        <v>0</v>
      </c>
      <c r="AG2191" s="239">
        <f t="shared" si="339"/>
        <v>0</v>
      </c>
    </row>
    <row r="2192" spans="1:33">
      <c r="A2192" s="228"/>
      <c r="B2192" s="176"/>
      <c r="C2192" s="229"/>
      <c r="D2192" s="230"/>
      <c r="E2192" s="230"/>
      <c r="F2192" s="230"/>
      <c r="G2192" s="230"/>
      <c r="H2192" s="231"/>
      <c r="I2192" s="231"/>
      <c r="J2192" s="232"/>
      <c r="K2192" s="232"/>
      <c r="L2192" s="232"/>
      <c r="M2192" s="181">
        <f t="shared" si="337"/>
        <v>0</v>
      </c>
      <c r="N2192" s="181">
        <f>IF(H2192="",0,H2192*I2192*'Avoided Water Savings Cost'!$C$16)</f>
        <v>0</v>
      </c>
      <c r="O2192" s="545">
        <f>IF(C2192="",0,IF($B$3="NYSEG",C2192/(1-'Avoided Electric Costs 2020'!$W$21),IF($B$3="RG&amp;E",C2192/(1-'Avoided Electric Costs 2020'!$X$21),"")))</f>
        <v>0</v>
      </c>
      <c r="P2192" s="546">
        <f>IF(D2192="",0,IF($B$3="NYSEG",D2192/(1-'Avoided Electric Costs 2020'!$W$21),IF($B$3="RG&amp;E",D2192/(1-'Avoided Electric Costs 2020'!$X$21),"")))</f>
        <v>0</v>
      </c>
      <c r="Q2192" s="546">
        <f>IF(E2192="",0,IF($B$3="NYSEG",E2192/(1-'Avoided Natural Gas Costs 2020'!$J$34),IF($B$3="RG&amp;E",E2192/(1-'Avoided Natural Gas Costs 2020'!$K$34),"")))</f>
        <v>0</v>
      </c>
      <c r="R2192" s="233" t="str">
        <f>IFERROR(IF(P2192*'BCA Inputs'!$C$1+Q2192*'BCA Inputs'!$C$2+F2192*'BCA Inputs'!$C$2+G2192*'BCA Inputs'!$C$2=0,"",P2192*'BCA Inputs'!$C$1+Q2192*'BCA Inputs'!$C$2+F2192*'BCA Inputs'!$C$2+G2192*'BCA Inputs'!$C$2),"")</f>
        <v/>
      </c>
      <c r="S2192" s="181" t="str">
        <f t="shared" si="330"/>
        <v/>
      </c>
      <c r="T2192" s="181" t="str">
        <f>IFERROR(IF($B$3="NYSEG",(INDEX('BCA Inputs'!$N$14:$N$54,MATCH(I2192,'BCA Inputs'!$M$14:$M$54,0))*P2192+INDEX('BCA Inputs'!$O$14:$O$54,MATCH(I2192,'BCA Inputs'!$M$14:$M$54,0))*O2192+INDEX('BCA Inputs'!P:P,MATCH(I2192,'BCA Inputs'!M:M,0))*Q2192+INDEX('BCA Inputs'!Q:Q,MATCH(I2192,'BCA Inputs'!M:M,0))*F2192+INDEX('BCA Inputs'!R:R,MATCH(I2192,'BCA Inputs'!M:M,0))*G2192)+L2192+N2192,IF($B$3="RG&amp;E",(INDEX('BCA Inputs'!$AX$14:$AX$54,MATCH(I2192,'BCA Inputs'!$AW$14:$AW$54,0))*P2192+INDEX('BCA Inputs'!$AY$14:$AY$54,MATCH(I2192,'BCA Inputs'!$AW$14:$AW$54,0))*O2192+INDEX('BCA Inputs'!$AZ$14:$AZ$54,MATCH(I2192,'BCA Inputs'!$AW$14:$AW$54,0))*Q2192+INDEX('BCA Inputs'!$BA$14:$BA$54,MATCH(I2192,'BCA Inputs'!$AW$14:$AW$54,0))*F2192+INDEX('BCA Inputs'!$BB$14:$BB$54,MATCH(I2192,'BCA Inputs'!$AW$14:$AW$54,0))*G2192)+L2192+N2192,"")),"")</f>
        <v/>
      </c>
      <c r="U2192" s="234" t="str">
        <f t="shared" si="331"/>
        <v/>
      </c>
      <c r="V2192" s="234" t="str">
        <f t="shared" si="332"/>
        <v/>
      </c>
      <c r="W2192" s="234" t="str">
        <f t="shared" si="333"/>
        <v/>
      </c>
      <c r="Y2192" s="235" t="str">
        <f t="shared" si="334"/>
        <v/>
      </c>
      <c r="Z2192" s="236" t="str">
        <f>IFERROR(IF($B$3="NYSEG",INDEX('BCA Inputs'!$X$14:$X$54,MATCH(I2192,'BCA Inputs'!$M$14:$M$54,0))*P2192+INDEX('BCA Inputs'!$Y$14:$Y$54,MATCH(I2192,'BCA Inputs'!$M$14:$M$54,0))*O2192+INDEX('BCA Inputs'!$Z$14:$Z$54,MATCH(I2192,'BCA Inputs'!$M$14:$M$54,0))*Q2192+INDEX('BCA Inputs'!$AA$14:$AA$54,MATCH(I2192,'BCA Inputs'!$M$14:$M$54,0))*F2192+INDEX('BCA Inputs'!$AB$14:$AB$54,MATCH(I2192,'BCA Inputs'!$M$14:$M$54,0))*G2192,IF($B$3="RG&amp;E",INDEX('BCA Inputs'!$BG$14:$BG$54,MATCH(I2192,'BCA Inputs'!$AW$14:$AW$54,0))*P2192+INDEX('BCA Inputs'!$BH$14:$BH$54,MATCH(I2192,'BCA Inputs'!$AW$14:$AW$54,0))*O2192+INDEX('BCA Inputs'!$BI$14:$BI$54,MATCH(I2192,'BCA Inputs'!$AW$14:$AW$54,0))*Q2192+INDEX('BCA Inputs'!$BJ$14:$BJ$54,MATCH(I2192,'BCA Inputs'!$AW$14:$AW$54,0))*F2192+INDEX('BCA Inputs'!$BK$14:$BK$54,MATCH(I2192,'BCA Inputs'!$AW$14:$AW$54,0))*G2192,"")),"")</f>
        <v/>
      </c>
      <c r="AA2192" s="237" t="str">
        <f t="shared" si="335"/>
        <v/>
      </c>
      <c r="AC2192" s="238" t="str">
        <f>IFERROR((K2192+R2192)+IF($B$3="NYSEG",INDEX('BCA Inputs'!$AI$14:$AI$54,MATCH(I2192,'BCA Inputs'!$M$14:$M$54,0))*P2192+INDEX('BCA Inputs'!$AJ$14:$AJ$54,MATCH(I2192,'BCA Inputs'!$M$14:$M$54,0))*Q2192,IF($B$3="RG&amp;E",INDEX('BCA Inputs'!$BR$14:$BR$54,MATCH(I2192,'BCA Inputs'!$AW$14:$AW$54,0))*P2192+INDEX('BCA Inputs'!$BS$14:$BS$54,MATCH(I2192,'BCA Inputs'!$AW$14:$AW$54,0))*Q2192,"")),"")</f>
        <v/>
      </c>
      <c r="AD2192" s="181" t="str">
        <f>IFERROR(IF($B$3="NYSEG",INDEX('BCA Inputs'!$AD$14:$AD$54,MATCH(I2192,'BCA Inputs'!$M$14:$M$54,0))*P2192+INDEX('BCA Inputs'!$AE$14:$AE$54,MATCH(I2192,'BCA Inputs'!$M$14:$M$54,0))*O2192+INDEX('BCA Inputs'!$AF$14:$AF$54,MATCH(I2192,'BCA Inputs'!$M$14:$M$54,0))*Q2192+INDEX('BCA Inputs'!$AG$14:$AG$54,MATCH(I2192,'BCA Inputs'!$M$14:$M$54,0))*F2192+INDEX('BCA Inputs'!$AH$14:$AH$54,MATCH(I2192,'BCA Inputs'!$M$14:$M$54,0))*G2192,IF($B$3="RG&amp;E",INDEX('BCA Inputs'!$BM$14:$BM$54,MATCH(I2192,'BCA Inputs'!$AW$14:$AW$54,0))*P2192+INDEX('BCA Inputs'!$BN$14:$BN$54,MATCH(I2192,'BCA Inputs'!$AW$14:$AW$54,0))*O2192+INDEX('BCA Inputs'!$BO$14:$BO$54,MATCH(I2192,'BCA Inputs'!$AW$14:$AW$54,0))*Q2192+INDEX('BCA Inputs'!$BP$14:$BP$54,MATCH(I2192,'BCA Inputs'!$AW$14:$AW$54,0))*F2192+INDEX('BCA Inputs'!$BQ$14:$BQ$54,MATCH(I2192,'BCA Inputs'!$AW$14:$AW$54,0))*G2192,"")),"")</f>
        <v/>
      </c>
      <c r="AE2192" s="237" t="str">
        <f t="shared" si="336"/>
        <v/>
      </c>
      <c r="AF2192" s="198">
        <f t="shared" si="338"/>
        <v>0</v>
      </c>
      <c r="AG2192" s="239">
        <f t="shared" si="339"/>
        <v>0</v>
      </c>
    </row>
    <row r="2193" spans="1:33">
      <c r="A2193" s="228"/>
      <c r="B2193" s="176"/>
      <c r="C2193" s="229"/>
      <c r="D2193" s="230"/>
      <c r="E2193" s="230"/>
      <c r="F2193" s="230"/>
      <c r="G2193" s="230"/>
      <c r="H2193" s="231"/>
      <c r="I2193" s="231"/>
      <c r="J2193" s="232"/>
      <c r="K2193" s="232"/>
      <c r="L2193" s="232"/>
      <c r="M2193" s="181">
        <f t="shared" si="337"/>
        <v>0</v>
      </c>
      <c r="N2193" s="181">
        <f>IF(H2193="",0,H2193*I2193*'Avoided Water Savings Cost'!$C$16)</f>
        <v>0</v>
      </c>
      <c r="O2193" s="545">
        <f>IF(C2193="",0,IF($B$3="NYSEG",C2193/(1-'Avoided Electric Costs 2020'!$W$21),IF($B$3="RG&amp;E",C2193/(1-'Avoided Electric Costs 2020'!$X$21),"")))</f>
        <v>0</v>
      </c>
      <c r="P2193" s="546">
        <f>IF(D2193="",0,IF($B$3="NYSEG",D2193/(1-'Avoided Electric Costs 2020'!$W$21),IF($B$3="RG&amp;E",D2193/(1-'Avoided Electric Costs 2020'!$X$21),"")))</f>
        <v>0</v>
      </c>
      <c r="Q2193" s="546">
        <f>IF(E2193="",0,IF($B$3="NYSEG",E2193/(1-'Avoided Natural Gas Costs 2020'!$J$34),IF($B$3="RG&amp;E",E2193/(1-'Avoided Natural Gas Costs 2020'!$K$34),"")))</f>
        <v>0</v>
      </c>
      <c r="R2193" s="233" t="str">
        <f>IFERROR(IF(P2193*'BCA Inputs'!$C$1+Q2193*'BCA Inputs'!$C$2+F2193*'BCA Inputs'!$C$2+G2193*'BCA Inputs'!$C$2=0,"",P2193*'BCA Inputs'!$C$1+Q2193*'BCA Inputs'!$C$2+F2193*'BCA Inputs'!$C$2+G2193*'BCA Inputs'!$C$2),"")</f>
        <v/>
      </c>
      <c r="S2193" s="181" t="str">
        <f t="shared" si="330"/>
        <v/>
      </c>
      <c r="T2193" s="181" t="str">
        <f>IFERROR(IF($B$3="NYSEG",(INDEX('BCA Inputs'!$N$14:$N$54,MATCH(I2193,'BCA Inputs'!$M$14:$M$54,0))*P2193+INDEX('BCA Inputs'!$O$14:$O$54,MATCH(I2193,'BCA Inputs'!$M$14:$M$54,0))*O2193+INDEX('BCA Inputs'!P:P,MATCH(I2193,'BCA Inputs'!M:M,0))*Q2193+INDEX('BCA Inputs'!Q:Q,MATCH(I2193,'BCA Inputs'!M:M,0))*F2193+INDEX('BCA Inputs'!R:R,MATCH(I2193,'BCA Inputs'!M:M,0))*G2193)+L2193+N2193,IF($B$3="RG&amp;E",(INDEX('BCA Inputs'!$AX$14:$AX$54,MATCH(I2193,'BCA Inputs'!$AW$14:$AW$54,0))*P2193+INDEX('BCA Inputs'!$AY$14:$AY$54,MATCH(I2193,'BCA Inputs'!$AW$14:$AW$54,0))*O2193+INDEX('BCA Inputs'!$AZ$14:$AZ$54,MATCH(I2193,'BCA Inputs'!$AW$14:$AW$54,0))*Q2193+INDEX('BCA Inputs'!$BA$14:$BA$54,MATCH(I2193,'BCA Inputs'!$AW$14:$AW$54,0))*F2193+INDEX('BCA Inputs'!$BB$14:$BB$54,MATCH(I2193,'BCA Inputs'!$AW$14:$AW$54,0))*G2193)+L2193+N2193,"")),"")</f>
        <v/>
      </c>
      <c r="U2193" s="234" t="str">
        <f t="shared" si="331"/>
        <v/>
      </c>
      <c r="V2193" s="234" t="str">
        <f t="shared" si="332"/>
        <v/>
      </c>
      <c r="W2193" s="234" t="str">
        <f t="shared" si="333"/>
        <v/>
      </c>
      <c r="Y2193" s="235" t="str">
        <f t="shared" si="334"/>
        <v/>
      </c>
      <c r="Z2193" s="236" t="str">
        <f>IFERROR(IF($B$3="NYSEG",INDEX('BCA Inputs'!$X$14:$X$54,MATCH(I2193,'BCA Inputs'!$M$14:$M$54,0))*P2193+INDEX('BCA Inputs'!$Y$14:$Y$54,MATCH(I2193,'BCA Inputs'!$M$14:$M$54,0))*O2193+INDEX('BCA Inputs'!$Z$14:$Z$54,MATCH(I2193,'BCA Inputs'!$M$14:$M$54,0))*Q2193+INDEX('BCA Inputs'!$AA$14:$AA$54,MATCH(I2193,'BCA Inputs'!$M$14:$M$54,0))*F2193+INDEX('BCA Inputs'!$AB$14:$AB$54,MATCH(I2193,'BCA Inputs'!$M$14:$M$54,0))*G2193,IF($B$3="RG&amp;E",INDEX('BCA Inputs'!$BG$14:$BG$54,MATCH(I2193,'BCA Inputs'!$AW$14:$AW$54,0))*P2193+INDEX('BCA Inputs'!$BH$14:$BH$54,MATCH(I2193,'BCA Inputs'!$AW$14:$AW$54,0))*O2193+INDEX('BCA Inputs'!$BI$14:$BI$54,MATCH(I2193,'BCA Inputs'!$AW$14:$AW$54,0))*Q2193+INDEX('BCA Inputs'!$BJ$14:$BJ$54,MATCH(I2193,'BCA Inputs'!$AW$14:$AW$54,0))*F2193+INDEX('BCA Inputs'!$BK$14:$BK$54,MATCH(I2193,'BCA Inputs'!$AW$14:$AW$54,0))*G2193,"")),"")</f>
        <v/>
      </c>
      <c r="AA2193" s="237" t="str">
        <f t="shared" si="335"/>
        <v/>
      </c>
      <c r="AC2193" s="238" t="str">
        <f>IFERROR((K2193+R2193)+IF($B$3="NYSEG",INDEX('BCA Inputs'!$AI$14:$AI$54,MATCH(I2193,'BCA Inputs'!$M$14:$M$54,0))*P2193+INDEX('BCA Inputs'!$AJ$14:$AJ$54,MATCH(I2193,'BCA Inputs'!$M$14:$M$54,0))*Q2193,IF($B$3="RG&amp;E",INDEX('BCA Inputs'!$BR$14:$BR$54,MATCH(I2193,'BCA Inputs'!$AW$14:$AW$54,0))*P2193+INDEX('BCA Inputs'!$BS$14:$BS$54,MATCH(I2193,'BCA Inputs'!$AW$14:$AW$54,0))*Q2193,"")),"")</f>
        <v/>
      </c>
      <c r="AD2193" s="181" t="str">
        <f>IFERROR(IF($B$3="NYSEG",INDEX('BCA Inputs'!$AD$14:$AD$54,MATCH(I2193,'BCA Inputs'!$M$14:$M$54,0))*P2193+INDEX('BCA Inputs'!$AE$14:$AE$54,MATCH(I2193,'BCA Inputs'!$M$14:$M$54,0))*O2193+INDEX('BCA Inputs'!$AF$14:$AF$54,MATCH(I2193,'BCA Inputs'!$M$14:$M$54,0))*Q2193+INDEX('BCA Inputs'!$AG$14:$AG$54,MATCH(I2193,'BCA Inputs'!$M$14:$M$54,0))*F2193+INDEX('BCA Inputs'!$AH$14:$AH$54,MATCH(I2193,'BCA Inputs'!$M$14:$M$54,0))*G2193,IF($B$3="RG&amp;E",INDEX('BCA Inputs'!$BM$14:$BM$54,MATCH(I2193,'BCA Inputs'!$AW$14:$AW$54,0))*P2193+INDEX('BCA Inputs'!$BN$14:$BN$54,MATCH(I2193,'BCA Inputs'!$AW$14:$AW$54,0))*O2193+INDEX('BCA Inputs'!$BO$14:$BO$54,MATCH(I2193,'BCA Inputs'!$AW$14:$AW$54,0))*Q2193+INDEX('BCA Inputs'!$BP$14:$BP$54,MATCH(I2193,'BCA Inputs'!$AW$14:$AW$54,0))*F2193+INDEX('BCA Inputs'!$BQ$14:$BQ$54,MATCH(I2193,'BCA Inputs'!$AW$14:$AW$54,0))*G2193,"")),"")</f>
        <v/>
      </c>
      <c r="AE2193" s="237" t="str">
        <f t="shared" si="336"/>
        <v/>
      </c>
      <c r="AF2193" s="198">
        <f t="shared" si="338"/>
        <v>0</v>
      </c>
      <c r="AG2193" s="239">
        <f t="shared" si="339"/>
        <v>0</v>
      </c>
    </row>
    <row r="2194" spans="1:33">
      <c r="A2194" s="228"/>
      <c r="B2194" s="176"/>
      <c r="C2194" s="229"/>
      <c r="D2194" s="230"/>
      <c r="E2194" s="230"/>
      <c r="F2194" s="230"/>
      <c r="G2194" s="230"/>
      <c r="H2194" s="231"/>
      <c r="I2194" s="231"/>
      <c r="J2194" s="232"/>
      <c r="K2194" s="232"/>
      <c r="L2194" s="232"/>
      <c r="M2194" s="181">
        <f t="shared" si="337"/>
        <v>0</v>
      </c>
      <c r="N2194" s="181">
        <f>IF(H2194="",0,H2194*I2194*'Avoided Water Savings Cost'!$C$16)</f>
        <v>0</v>
      </c>
      <c r="O2194" s="545">
        <f>IF(C2194="",0,IF($B$3="NYSEG",C2194/(1-'Avoided Electric Costs 2020'!$W$21),IF($B$3="RG&amp;E",C2194/(1-'Avoided Electric Costs 2020'!$X$21),"")))</f>
        <v>0</v>
      </c>
      <c r="P2194" s="546">
        <f>IF(D2194="",0,IF($B$3="NYSEG",D2194/(1-'Avoided Electric Costs 2020'!$W$21),IF($B$3="RG&amp;E",D2194/(1-'Avoided Electric Costs 2020'!$X$21),"")))</f>
        <v>0</v>
      </c>
      <c r="Q2194" s="546">
        <f>IF(E2194="",0,IF($B$3="NYSEG",E2194/(1-'Avoided Natural Gas Costs 2020'!$J$34),IF($B$3="RG&amp;E",E2194/(1-'Avoided Natural Gas Costs 2020'!$K$34),"")))</f>
        <v>0</v>
      </c>
      <c r="R2194" s="233" t="str">
        <f>IFERROR(IF(P2194*'BCA Inputs'!$C$1+Q2194*'BCA Inputs'!$C$2+F2194*'BCA Inputs'!$C$2+G2194*'BCA Inputs'!$C$2=0,"",P2194*'BCA Inputs'!$C$1+Q2194*'BCA Inputs'!$C$2+F2194*'BCA Inputs'!$C$2+G2194*'BCA Inputs'!$C$2),"")</f>
        <v/>
      </c>
      <c r="S2194" s="181" t="str">
        <f t="shared" si="330"/>
        <v/>
      </c>
      <c r="T2194" s="181" t="str">
        <f>IFERROR(IF($B$3="NYSEG",(INDEX('BCA Inputs'!$N$14:$N$54,MATCH(I2194,'BCA Inputs'!$M$14:$M$54,0))*P2194+INDEX('BCA Inputs'!$O$14:$O$54,MATCH(I2194,'BCA Inputs'!$M$14:$M$54,0))*O2194+INDEX('BCA Inputs'!P:P,MATCH(I2194,'BCA Inputs'!M:M,0))*Q2194+INDEX('BCA Inputs'!Q:Q,MATCH(I2194,'BCA Inputs'!M:M,0))*F2194+INDEX('BCA Inputs'!R:R,MATCH(I2194,'BCA Inputs'!M:M,0))*G2194)+L2194+N2194,IF($B$3="RG&amp;E",(INDEX('BCA Inputs'!$AX$14:$AX$54,MATCH(I2194,'BCA Inputs'!$AW$14:$AW$54,0))*P2194+INDEX('BCA Inputs'!$AY$14:$AY$54,MATCH(I2194,'BCA Inputs'!$AW$14:$AW$54,0))*O2194+INDEX('BCA Inputs'!$AZ$14:$AZ$54,MATCH(I2194,'BCA Inputs'!$AW$14:$AW$54,0))*Q2194+INDEX('BCA Inputs'!$BA$14:$BA$54,MATCH(I2194,'BCA Inputs'!$AW$14:$AW$54,0))*F2194+INDEX('BCA Inputs'!$BB$14:$BB$54,MATCH(I2194,'BCA Inputs'!$AW$14:$AW$54,0))*G2194)+L2194+N2194,"")),"")</f>
        <v/>
      </c>
      <c r="U2194" s="234" t="str">
        <f t="shared" si="331"/>
        <v/>
      </c>
      <c r="V2194" s="234" t="str">
        <f t="shared" si="332"/>
        <v/>
      </c>
      <c r="W2194" s="234" t="str">
        <f t="shared" si="333"/>
        <v/>
      </c>
      <c r="Y2194" s="235" t="str">
        <f t="shared" si="334"/>
        <v/>
      </c>
      <c r="Z2194" s="236" t="str">
        <f>IFERROR(IF($B$3="NYSEG",INDEX('BCA Inputs'!$X$14:$X$54,MATCH(I2194,'BCA Inputs'!$M$14:$M$54,0))*P2194+INDEX('BCA Inputs'!$Y$14:$Y$54,MATCH(I2194,'BCA Inputs'!$M$14:$M$54,0))*O2194+INDEX('BCA Inputs'!$Z$14:$Z$54,MATCH(I2194,'BCA Inputs'!$M$14:$M$54,0))*Q2194+INDEX('BCA Inputs'!$AA$14:$AA$54,MATCH(I2194,'BCA Inputs'!$M$14:$M$54,0))*F2194+INDEX('BCA Inputs'!$AB$14:$AB$54,MATCH(I2194,'BCA Inputs'!$M$14:$M$54,0))*G2194,IF($B$3="RG&amp;E",INDEX('BCA Inputs'!$BG$14:$BG$54,MATCH(I2194,'BCA Inputs'!$AW$14:$AW$54,0))*P2194+INDEX('BCA Inputs'!$BH$14:$BH$54,MATCH(I2194,'BCA Inputs'!$AW$14:$AW$54,0))*O2194+INDEX('BCA Inputs'!$BI$14:$BI$54,MATCH(I2194,'BCA Inputs'!$AW$14:$AW$54,0))*Q2194+INDEX('BCA Inputs'!$BJ$14:$BJ$54,MATCH(I2194,'BCA Inputs'!$AW$14:$AW$54,0))*F2194+INDEX('BCA Inputs'!$BK$14:$BK$54,MATCH(I2194,'BCA Inputs'!$AW$14:$AW$54,0))*G2194,"")),"")</f>
        <v/>
      </c>
      <c r="AA2194" s="237" t="str">
        <f t="shared" si="335"/>
        <v/>
      </c>
      <c r="AC2194" s="238" t="str">
        <f>IFERROR((K2194+R2194)+IF($B$3="NYSEG",INDEX('BCA Inputs'!$AI$14:$AI$54,MATCH(I2194,'BCA Inputs'!$M$14:$M$54,0))*P2194+INDEX('BCA Inputs'!$AJ$14:$AJ$54,MATCH(I2194,'BCA Inputs'!$M$14:$M$54,0))*Q2194,IF($B$3="RG&amp;E",INDEX('BCA Inputs'!$BR$14:$BR$54,MATCH(I2194,'BCA Inputs'!$AW$14:$AW$54,0))*P2194+INDEX('BCA Inputs'!$BS$14:$BS$54,MATCH(I2194,'BCA Inputs'!$AW$14:$AW$54,0))*Q2194,"")),"")</f>
        <v/>
      </c>
      <c r="AD2194" s="181" t="str">
        <f>IFERROR(IF($B$3="NYSEG",INDEX('BCA Inputs'!$AD$14:$AD$54,MATCH(I2194,'BCA Inputs'!$M$14:$M$54,0))*P2194+INDEX('BCA Inputs'!$AE$14:$AE$54,MATCH(I2194,'BCA Inputs'!$M$14:$M$54,0))*O2194+INDEX('BCA Inputs'!$AF$14:$AF$54,MATCH(I2194,'BCA Inputs'!$M$14:$M$54,0))*Q2194+INDEX('BCA Inputs'!$AG$14:$AG$54,MATCH(I2194,'BCA Inputs'!$M$14:$M$54,0))*F2194+INDEX('BCA Inputs'!$AH$14:$AH$54,MATCH(I2194,'BCA Inputs'!$M$14:$M$54,0))*G2194,IF($B$3="RG&amp;E",INDEX('BCA Inputs'!$BM$14:$BM$54,MATCH(I2194,'BCA Inputs'!$AW$14:$AW$54,0))*P2194+INDEX('BCA Inputs'!$BN$14:$BN$54,MATCH(I2194,'BCA Inputs'!$AW$14:$AW$54,0))*O2194+INDEX('BCA Inputs'!$BO$14:$BO$54,MATCH(I2194,'BCA Inputs'!$AW$14:$AW$54,0))*Q2194+INDEX('BCA Inputs'!$BP$14:$BP$54,MATCH(I2194,'BCA Inputs'!$AW$14:$AW$54,0))*F2194+INDEX('BCA Inputs'!$BQ$14:$BQ$54,MATCH(I2194,'BCA Inputs'!$AW$14:$AW$54,0))*G2194,"")),"")</f>
        <v/>
      </c>
      <c r="AE2194" s="237" t="str">
        <f t="shared" si="336"/>
        <v/>
      </c>
      <c r="AF2194" s="198">
        <f t="shared" si="338"/>
        <v>0</v>
      </c>
      <c r="AG2194" s="239">
        <f t="shared" si="339"/>
        <v>0</v>
      </c>
    </row>
    <row r="2195" spans="1:33">
      <c r="A2195" s="228"/>
      <c r="B2195" s="176"/>
      <c r="C2195" s="229"/>
      <c r="D2195" s="230"/>
      <c r="E2195" s="230"/>
      <c r="F2195" s="230"/>
      <c r="G2195" s="230"/>
      <c r="H2195" s="231"/>
      <c r="I2195" s="231"/>
      <c r="J2195" s="232"/>
      <c r="K2195" s="232"/>
      <c r="L2195" s="232"/>
      <c r="M2195" s="181">
        <f t="shared" si="337"/>
        <v>0</v>
      </c>
      <c r="N2195" s="181">
        <f>IF(H2195="",0,H2195*I2195*'Avoided Water Savings Cost'!$C$16)</f>
        <v>0</v>
      </c>
      <c r="O2195" s="545">
        <f>IF(C2195="",0,IF($B$3="NYSEG",C2195/(1-'Avoided Electric Costs 2020'!$W$21),IF($B$3="RG&amp;E",C2195/(1-'Avoided Electric Costs 2020'!$X$21),"")))</f>
        <v>0</v>
      </c>
      <c r="P2195" s="546">
        <f>IF(D2195="",0,IF($B$3="NYSEG",D2195/(1-'Avoided Electric Costs 2020'!$W$21),IF($B$3="RG&amp;E",D2195/(1-'Avoided Electric Costs 2020'!$X$21),"")))</f>
        <v>0</v>
      </c>
      <c r="Q2195" s="546">
        <f>IF(E2195="",0,IF($B$3="NYSEG",E2195/(1-'Avoided Natural Gas Costs 2020'!$J$34),IF($B$3="RG&amp;E",E2195/(1-'Avoided Natural Gas Costs 2020'!$K$34),"")))</f>
        <v>0</v>
      </c>
      <c r="R2195" s="233" t="str">
        <f>IFERROR(IF(P2195*'BCA Inputs'!$C$1+Q2195*'BCA Inputs'!$C$2+F2195*'BCA Inputs'!$C$2+G2195*'BCA Inputs'!$C$2=0,"",P2195*'BCA Inputs'!$C$1+Q2195*'BCA Inputs'!$C$2+F2195*'BCA Inputs'!$C$2+G2195*'BCA Inputs'!$C$2),"")</f>
        <v/>
      </c>
      <c r="S2195" s="181" t="str">
        <f t="shared" si="330"/>
        <v/>
      </c>
      <c r="T2195" s="181" t="str">
        <f>IFERROR(IF($B$3="NYSEG",(INDEX('BCA Inputs'!$N$14:$N$54,MATCH(I2195,'BCA Inputs'!$M$14:$M$54,0))*P2195+INDEX('BCA Inputs'!$O$14:$O$54,MATCH(I2195,'BCA Inputs'!$M$14:$M$54,0))*O2195+INDEX('BCA Inputs'!P:P,MATCH(I2195,'BCA Inputs'!M:M,0))*Q2195+INDEX('BCA Inputs'!Q:Q,MATCH(I2195,'BCA Inputs'!M:M,0))*F2195+INDEX('BCA Inputs'!R:R,MATCH(I2195,'BCA Inputs'!M:M,0))*G2195)+L2195+N2195,IF($B$3="RG&amp;E",(INDEX('BCA Inputs'!$AX$14:$AX$54,MATCH(I2195,'BCA Inputs'!$AW$14:$AW$54,0))*P2195+INDEX('BCA Inputs'!$AY$14:$AY$54,MATCH(I2195,'BCA Inputs'!$AW$14:$AW$54,0))*O2195+INDEX('BCA Inputs'!$AZ$14:$AZ$54,MATCH(I2195,'BCA Inputs'!$AW$14:$AW$54,0))*Q2195+INDEX('BCA Inputs'!$BA$14:$BA$54,MATCH(I2195,'BCA Inputs'!$AW$14:$AW$54,0))*F2195+INDEX('BCA Inputs'!$BB$14:$BB$54,MATCH(I2195,'BCA Inputs'!$AW$14:$AW$54,0))*G2195)+L2195+N2195,"")),"")</f>
        <v/>
      </c>
      <c r="U2195" s="234" t="str">
        <f t="shared" si="331"/>
        <v/>
      </c>
      <c r="V2195" s="234" t="str">
        <f t="shared" si="332"/>
        <v/>
      </c>
      <c r="W2195" s="234" t="str">
        <f t="shared" si="333"/>
        <v/>
      </c>
      <c r="Y2195" s="235" t="str">
        <f t="shared" si="334"/>
        <v/>
      </c>
      <c r="Z2195" s="236" t="str">
        <f>IFERROR(IF($B$3="NYSEG",INDEX('BCA Inputs'!$X$14:$X$54,MATCH(I2195,'BCA Inputs'!$M$14:$M$54,0))*P2195+INDEX('BCA Inputs'!$Y$14:$Y$54,MATCH(I2195,'BCA Inputs'!$M$14:$M$54,0))*O2195+INDEX('BCA Inputs'!$Z$14:$Z$54,MATCH(I2195,'BCA Inputs'!$M$14:$M$54,0))*Q2195+INDEX('BCA Inputs'!$AA$14:$AA$54,MATCH(I2195,'BCA Inputs'!$M$14:$M$54,0))*F2195+INDEX('BCA Inputs'!$AB$14:$AB$54,MATCH(I2195,'BCA Inputs'!$M$14:$M$54,0))*G2195,IF($B$3="RG&amp;E",INDEX('BCA Inputs'!$BG$14:$BG$54,MATCH(I2195,'BCA Inputs'!$AW$14:$AW$54,0))*P2195+INDEX('BCA Inputs'!$BH$14:$BH$54,MATCH(I2195,'BCA Inputs'!$AW$14:$AW$54,0))*O2195+INDEX('BCA Inputs'!$BI$14:$BI$54,MATCH(I2195,'BCA Inputs'!$AW$14:$AW$54,0))*Q2195+INDEX('BCA Inputs'!$BJ$14:$BJ$54,MATCH(I2195,'BCA Inputs'!$AW$14:$AW$54,0))*F2195+INDEX('BCA Inputs'!$BK$14:$BK$54,MATCH(I2195,'BCA Inputs'!$AW$14:$AW$54,0))*G2195,"")),"")</f>
        <v/>
      </c>
      <c r="AA2195" s="237" t="str">
        <f t="shared" si="335"/>
        <v/>
      </c>
      <c r="AC2195" s="238" t="str">
        <f>IFERROR((K2195+R2195)+IF($B$3="NYSEG",INDEX('BCA Inputs'!$AI$14:$AI$54,MATCH(I2195,'BCA Inputs'!$M$14:$M$54,0))*P2195+INDEX('BCA Inputs'!$AJ$14:$AJ$54,MATCH(I2195,'BCA Inputs'!$M$14:$M$54,0))*Q2195,IF($B$3="RG&amp;E",INDEX('BCA Inputs'!$BR$14:$BR$54,MATCH(I2195,'BCA Inputs'!$AW$14:$AW$54,0))*P2195+INDEX('BCA Inputs'!$BS$14:$BS$54,MATCH(I2195,'BCA Inputs'!$AW$14:$AW$54,0))*Q2195,"")),"")</f>
        <v/>
      </c>
      <c r="AD2195" s="181" t="str">
        <f>IFERROR(IF($B$3="NYSEG",INDEX('BCA Inputs'!$AD$14:$AD$54,MATCH(I2195,'BCA Inputs'!$M$14:$M$54,0))*P2195+INDEX('BCA Inputs'!$AE$14:$AE$54,MATCH(I2195,'BCA Inputs'!$M$14:$M$54,0))*O2195+INDEX('BCA Inputs'!$AF$14:$AF$54,MATCH(I2195,'BCA Inputs'!$M$14:$M$54,0))*Q2195+INDEX('BCA Inputs'!$AG$14:$AG$54,MATCH(I2195,'BCA Inputs'!$M$14:$M$54,0))*F2195+INDEX('BCA Inputs'!$AH$14:$AH$54,MATCH(I2195,'BCA Inputs'!$M$14:$M$54,0))*G2195,IF($B$3="RG&amp;E",INDEX('BCA Inputs'!$BM$14:$BM$54,MATCH(I2195,'BCA Inputs'!$AW$14:$AW$54,0))*P2195+INDEX('BCA Inputs'!$BN$14:$BN$54,MATCH(I2195,'BCA Inputs'!$AW$14:$AW$54,0))*O2195+INDEX('BCA Inputs'!$BO$14:$BO$54,MATCH(I2195,'BCA Inputs'!$AW$14:$AW$54,0))*Q2195+INDEX('BCA Inputs'!$BP$14:$BP$54,MATCH(I2195,'BCA Inputs'!$AW$14:$AW$54,0))*F2195+INDEX('BCA Inputs'!$BQ$14:$BQ$54,MATCH(I2195,'BCA Inputs'!$AW$14:$AW$54,0))*G2195,"")),"")</f>
        <v/>
      </c>
      <c r="AE2195" s="237" t="str">
        <f t="shared" si="336"/>
        <v/>
      </c>
      <c r="AF2195" s="198">
        <f t="shared" si="338"/>
        <v>0</v>
      </c>
      <c r="AG2195" s="239">
        <f t="shared" si="339"/>
        <v>0</v>
      </c>
    </row>
    <row r="2196" spans="1:33">
      <c r="A2196" s="228"/>
      <c r="B2196" s="176"/>
      <c r="C2196" s="229"/>
      <c r="D2196" s="230"/>
      <c r="E2196" s="230"/>
      <c r="F2196" s="230"/>
      <c r="G2196" s="230"/>
      <c r="H2196" s="231"/>
      <c r="I2196" s="231"/>
      <c r="J2196" s="232"/>
      <c r="K2196" s="232"/>
      <c r="L2196" s="232"/>
      <c r="M2196" s="181">
        <f t="shared" si="337"/>
        <v>0</v>
      </c>
      <c r="N2196" s="181">
        <f>IF(H2196="",0,H2196*I2196*'Avoided Water Savings Cost'!$C$16)</f>
        <v>0</v>
      </c>
      <c r="O2196" s="545">
        <f>IF(C2196="",0,IF($B$3="NYSEG",C2196/(1-'Avoided Electric Costs 2020'!$W$21),IF($B$3="RG&amp;E",C2196/(1-'Avoided Electric Costs 2020'!$X$21),"")))</f>
        <v>0</v>
      </c>
      <c r="P2196" s="546">
        <f>IF(D2196="",0,IF($B$3="NYSEG",D2196/(1-'Avoided Electric Costs 2020'!$W$21),IF($B$3="RG&amp;E",D2196/(1-'Avoided Electric Costs 2020'!$X$21),"")))</f>
        <v>0</v>
      </c>
      <c r="Q2196" s="546">
        <f>IF(E2196="",0,IF($B$3="NYSEG",E2196/(1-'Avoided Natural Gas Costs 2020'!$J$34),IF($B$3="RG&amp;E",E2196/(1-'Avoided Natural Gas Costs 2020'!$K$34),"")))</f>
        <v>0</v>
      </c>
      <c r="R2196" s="233" t="str">
        <f>IFERROR(IF(P2196*'BCA Inputs'!$C$1+Q2196*'BCA Inputs'!$C$2+F2196*'BCA Inputs'!$C$2+G2196*'BCA Inputs'!$C$2=0,"",P2196*'BCA Inputs'!$C$1+Q2196*'BCA Inputs'!$C$2+F2196*'BCA Inputs'!$C$2+G2196*'BCA Inputs'!$C$2),"")</f>
        <v/>
      </c>
      <c r="S2196" s="181" t="str">
        <f t="shared" si="330"/>
        <v/>
      </c>
      <c r="T2196" s="181" t="str">
        <f>IFERROR(IF($B$3="NYSEG",(INDEX('BCA Inputs'!$N$14:$N$54,MATCH(I2196,'BCA Inputs'!$M$14:$M$54,0))*P2196+INDEX('BCA Inputs'!$O$14:$O$54,MATCH(I2196,'BCA Inputs'!$M$14:$M$54,0))*O2196+INDEX('BCA Inputs'!P:P,MATCH(I2196,'BCA Inputs'!M:M,0))*Q2196+INDEX('BCA Inputs'!Q:Q,MATCH(I2196,'BCA Inputs'!M:M,0))*F2196+INDEX('BCA Inputs'!R:R,MATCH(I2196,'BCA Inputs'!M:M,0))*G2196)+L2196+N2196,IF($B$3="RG&amp;E",(INDEX('BCA Inputs'!$AX$14:$AX$54,MATCH(I2196,'BCA Inputs'!$AW$14:$AW$54,0))*P2196+INDEX('BCA Inputs'!$AY$14:$AY$54,MATCH(I2196,'BCA Inputs'!$AW$14:$AW$54,0))*O2196+INDEX('BCA Inputs'!$AZ$14:$AZ$54,MATCH(I2196,'BCA Inputs'!$AW$14:$AW$54,0))*Q2196+INDEX('BCA Inputs'!$BA$14:$BA$54,MATCH(I2196,'BCA Inputs'!$AW$14:$AW$54,0))*F2196+INDEX('BCA Inputs'!$BB$14:$BB$54,MATCH(I2196,'BCA Inputs'!$AW$14:$AW$54,0))*G2196)+L2196+N2196,"")),"")</f>
        <v/>
      </c>
      <c r="U2196" s="234" t="str">
        <f t="shared" si="331"/>
        <v/>
      </c>
      <c r="V2196" s="234" t="str">
        <f t="shared" si="332"/>
        <v/>
      </c>
      <c r="W2196" s="234" t="str">
        <f t="shared" si="333"/>
        <v/>
      </c>
      <c r="Y2196" s="235" t="str">
        <f t="shared" si="334"/>
        <v/>
      </c>
      <c r="Z2196" s="236" t="str">
        <f>IFERROR(IF($B$3="NYSEG",INDEX('BCA Inputs'!$X$14:$X$54,MATCH(I2196,'BCA Inputs'!$M$14:$M$54,0))*P2196+INDEX('BCA Inputs'!$Y$14:$Y$54,MATCH(I2196,'BCA Inputs'!$M$14:$M$54,0))*O2196+INDEX('BCA Inputs'!$Z$14:$Z$54,MATCH(I2196,'BCA Inputs'!$M$14:$M$54,0))*Q2196+INDEX('BCA Inputs'!$AA$14:$AA$54,MATCH(I2196,'BCA Inputs'!$M$14:$M$54,0))*F2196+INDEX('BCA Inputs'!$AB$14:$AB$54,MATCH(I2196,'BCA Inputs'!$M$14:$M$54,0))*G2196,IF($B$3="RG&amp;E",INDEX('BCA Inputs'!$BG$14:$BG$54,MATCH(I2196,'BCA Inputs'!$AW$14:$AW$54,0))*P2196+INDEX('BCA Inputs'!$BH$14:$BH$54,MATCH(I2196,'BCA Inputs'!$AW$14:$AW$54,0))*O2196+INDEX('BCA Inputs'!$BI$14:$BI$54,MATCH(I2196,'BCA Inputs'!$AW$14:$AW$54,0))*Q2196+INDEX('BCA Inputs'!$BJ$14:$BJ$54,MATCH(I2196,'BCA Inputs'!$AW$14:$AW$54,0))*F2196+INDEX('BCA Inputs'!$BK$14:$BK$54,MATCH(I2196,'BCA Inputs'!$AW$14:$AW$54,0))*G2196,"")),"")</f>
        <v/>
      </c>
      <c r="AA2196" s="237" t="str">
        <f t="shared" si="335"/>
        <v/>
      </c>
      <c r="AC2196" s="238" t="str">
        <f>IFERROR((K2196+R2196)+IF($B$3="NYSEG",INDEX('BCA Inputs'!$AI$14:$AI$54,MATCH(I2196,'BCA Inputs'!$M$14:$M$54,0))*P2196+INDEX('BCA Inputs'!$AJ$14:$AJ$54,MATCH(I2196,'BCA Inputs'!$M$14:$M$54,0))*Q2196,IF($B$3="RG&amp;E",INDEX('BCA Inputs'!$BR$14:$BR$54,MATCH(I2196,'BCA Inputs'!$AW$14:$AW$54,0))*P2196+INDEX('BCA Inputs'!$BS$14:$BS$54,MATCH(I2196,'BCA Inputs'!$AW$14:$AW$54,0))*Q2196,"")),"")</f>
        <v/>
      </c>
      <c r="AD2196" s="181" t="str">
        <f>IFERROR(IF($B$3="NYSEG",INDEX('BCA Inputs'!$AD$14:$AD$54,MATCH(I2196,'BCA Inputs'!$M$14:$M$54,0))*P2196+INDEX('BCA Inputs'!$AE$14:$AE$54,MATCH(I2196,'BCA Inputs'!$M$14:$M$54,0))*O2196+INDEX('BCA Inputs'!$AF$14:$AF$54,MATCH(I2196,'BCA Inputs'!$M$14:$M$54,0))*Q2196+INDEX('BCA Inputs'!$AG$14:$AG$54,MATCH(I2196,'BCA Inputs'!$M$14:$M$54,0))*F2196+INDEX('BCA Inputs'!$AH$14:$AH$54,MATCH(I2196,'BCA Inputs'!$M$14:$M$54,0))*G2196,IF($B$3="RG&amp;E",INDEX('BCA Inputs'!$BM$14:$BM$54,MATCH(I2196,'BCA Inputs'!$AW$14:$AW$54,0))*P2196+INDEX('BCA Inputs'!$BN$14:$BN$54,MATCH(I2196,'BCA Inputs'!$AW$14:$AW$54,0))*O2196+INDEX('BCA Inputs'!$BO$14:$BO$54,MATCH(I2196,'BCA Inputs'!$AW$14:$AW$54,0))*Q2196+INDEX('BCA Inputs'!$BP$14:$BP$54,MATCH(I2196,'BCA Inputs'!$AW$14:$AW$54,0))*F2196+INDEX('BCA Inputs'!$BQ$14:$BQ$54,MATCH(I2196,'BCA Inputs'!$AW$14:$AW$54,0))*G2196,"")),"")</f>
        <v/>
      </c>
      <c r="AE2196" s="237" t="str">
        <f t="shared" si="336"/>
        <v/>
      </c>
      <c r="AF2196" s="198">
        <f t="shared" si="338"/>
        <v>0</v>
      </c>
      <c r="AG2196" s="239">
        <f t="shared" si="339"/>
        <v>0</v>
      </c>
    </row>
    <row r="2197" spans="1:33">
      <c r="A2197" s="228"/>
      <c r="B2197" s="176"/>
      <c r="C2197" s="229"/>
      <c r="D2197" s="230"/>
      <c r="E2197" s="230"/>
      <c r="F2197" s="230"/>
      <c r="G2197" s="230"/>
      <c r="H2197" s="231"/>
      <c r="I2197" s="231"/>
      <c r="J2197" s="232"/>
      <c r="K2197" s="232"/>
      <c r="L2197" s="232"/>
      <c r="M2197" s="181">
        <f t="shared" si="337"/>
        <v>0</v>
      </c>
      <c r="N2197" s="181">
        <f>IF(H2197="",0,H2197*I2197*'Avoided Water Savings Cost'!$C$16)</f>
        <v>0</v>
      </c>
      <c r="O2197" s="545">
        <f>IF(C2197="",0,IF($B$3="NYSEG",C2197/(1-'Avoided Electric Costs 2020'!$W$21),IF($B$3="RG&amp;E",C2197/(1-'Avoided Electric Costs 2020'!$X$21),"")))</f>
        <v>0</v>
      </c>
      <c r="P2197" s="546">
        <f>IF(D2197="",0,IF($B$3="NYSEG",D2197/(1-'Avoided Electric Costs 2020'!$W$21),IF($B$3="RG&amp;E",D2197/(1-'Avoided Electric Costs 2020'!$X$21),"")))</f>
        <v>0</v>
      </c>
      <c r="Q2197" s="546">
        <f>IF(E2197="",0,IF($B$3="NYSEG",E2197/(1-'Avoided Natural Gas Costs 2020'!$J$34),IF($B$3="RG&amp;E",E2197/(1-'Avoided Natural Gas Costs 2020'!$K$34),"")))</f>
        <v>0</v>
      </c>
      <c r="R2197" s="233" t="str">
        <f>IFERROR(IF(P2197*'BCA Inputs'!$C$1+Q2197*'BCA Inputs'!$C$2+F2197*'BCA Inputs'!$C$2+G2197*'BCA Inputs'!$C$2=0,"",P2197*'BCA Inputs'!$C$1+Q2197*'BCA Inputs'!$C$2+F2197*'BCA Inputs'!$C$2+G2197*'BCA Inputs'!$C$2),"")</f>
        <v/>
      </c>
      <c r="S2197" s="181" t="str">
        <f t="shared" si="330"/>
        <v/>
      </c>
      <c r="T2197" s="181" t="str">
        <f>IFERROR(IF($B$3="NYSEG",(INDEX('BCA Inputs'!$N$14:$N$54,MATCH(I2197,'BCA Inputs'!$M$14:$M$54,0))*P2197+INDEX('BCA Inputs'!$O$14:$O$54,MATCH(I2197,'BCA Inputs'!$M$14:$M$54,0))*O2197+INDEX('BCA Inputs'!P:P,MATCH(I2197,'BCA Inputs'!M:M,0))*Q2197+INDEX('BCA Inputs'!Q:Q,MATCH(I2197,'BCA Inputs'!M:M,0))*F2197+INDEX('BCA Inputs'!R:R,MATCH(I2197,'BCA Inputs'!M:M,0))*G2197)+L2197+N2197,IF($B$3="RG&amp;E",(INDEX('BCA Inputs'!$AX$14:$AX$54,MATCH(I2197,'BCA Inputs'!$AW$14:$AW$54,0))*P2197+INDEX('BCA Inputs'!$AY$14:$AY$54,MATCH(I2197,'BCA Inputs'!$AW$14:$AW$54,0))*O2197+INDEX('BCA Inputs'!$AZ$14:$AZ$54,MATCH(I2197,'BCA Inputs'!$AW$14:$AW$54,0))*Q2197+INDEX('BCA Inputs'!$BA$14:$BA$54,MATCH(I2197,'BCA Inputs'!$AW$14:$AW$54,0))*F2197+INDEX('BCA Inputs'!$BB$14:$BB$54,MATCH(I2197,'BCA Inputs'!$AW$14:$AW$54,0))*G2197)+L2197+N2197,"")),"")</f>
        <v/>
      </c>
      <c r="U2197" s="234" t="str">
        <f t="shared" si="331"/>
        <v/>
      </c>
      <c r="V2197" s="234" t="str">
        <f t="shared" si="332"/>
        <v/>
      </c>
      <c r="W2197" s="234" t="str">
        <f t="shared" si="333"/>
        <v/>
      </c>
      <c r="Y2197" s="235" t="str">
        <f t="shared" si="334"/>
        <v/>
      </c>
      <c r="Z2197" s="236" t="str">
        <f>IFERROR(IF($B$3="NYSEG",INDEX('BCA Inputs'!$X$14:$X$54,MATCH(I2197,'BCA Inputs'!$M$14:$M$54,0))*P2197+INDEX('BCA Inputs'!$Y$14:$Y$54,MATCH(I2197,'BCA Inputs'!$M$14:$M$54,0))*O2197+INDEX('BCA Inputs'!$Z$14:$Z$54,MATCH(I2197,'BCA Inputs'!$M$14:$M$54,0))*Q2197+INDEX('BCA Inputs'!$AA$14:$AA$54,MATCH(I2197,'BCA Inputs'!$M$14:$M$54,0))*F2197+INDEX('BCA Inputs'!$AB$14:$AB$54,MATCH(I2197,'BCA Inputs'!$M$14:$M$54,0))*G2197,IF($B$3="RG&amp;E",INDEX('BCA Inputs'!$BG$14:$BG$54,MATCH(I2197,'BCA Inputs'!$AW$14:$AW$54,0))*P2197+INDEX('BCA Inputs'!$BH$14:$BH$54,MATCH(I2197,'BCA Inputs'!$AW$14:$AW$54,0))*O2197+INDEX('BCA Inputs'!$BI$14:$BI$54,MATCH(I2197,'BCA Inputs'!$AW$14:$AW$54,0))*Q2197+INDEX('BCA Inputs'!$BJ$14:$BJ$54,MATCH(I2197,'BCA Inputs'!$AW$14:$AW$54,0))*F2197+INDEX('BCA Inputs'!$BK$14:$BK$54,MATCH(I2197,'BCA Inputs'!$AW$14:$AW$54,0))*G2197,"")),"")</f>
        <v/>
      </c>
      <c r="AA2197" s="237" t="str">
        <f t="shared" si="335"/>
        <v/>
      </c>
      <c r="AC2197" s="238" t="str">
        <f>IFERROR((K2197+R2197)+IF($B$3="NYSEG",INDEX('BCA Inputs'!$AI$14:$AI$54,MATCH(I2197,'BCA Inputs'!$M$14:$M$54,0))*P2197+INDEX('BCA Inputs'!$AJ$14:$AJ$54,MATCH(I2197,'BCA Inputs'!$M$14:$M$54,0))*Q2197,IF($B$3="RG&amp;E",INDEX('BCA Inputs'!$BR$14:$BR$54,MATCH(I2197,'BCA Inputs'!$AW$14:$AW$54,0))*P2197+INDEX('BCA Inputs'!$BS$14:$BS$54,MATCH(I2197,'BCA Inputs'!$AW$14:$AW$54,0))*Q2197,"")),"")</f>
        <v/>
      </c>
      <c r="AD2197" s="181" t="str">
        <f>IFERROR(IF($B$3="NYSEG",INDEX('BCA Inputs'!$AD$14:$AD$54,MATCH(I2197,'BCA Inputs'!$M$14:$M$54,0))*P2197+INDEX('BCA Inputs'!$AE$14:$AE$54,MATCH(I2197,'BCA Inputs'!$M$14:$M$54,0))*O2197+INDEX('BCA Inputs'!$AF$14:$AF$54,MATCH(I2197,'BCA Inputs'!$M$14:$M$54,0))*Q2197+INDEX('BCA Inputs'!$AG$14:$AG$54,MATCH(I2197,'BCA Inputs'!$M$14:$M$54,0))*F2197+INDEX('BCA Inputs'!$AH$14:$AH$54,MATCH(I2197,'BCA Inputs'!$M$14:$M$54,0))*G2197,IF($B$3="RG&amp;E",INDEX('BCA Inputs'!$BM$14:$BM$54,MATCH(I2197,'BCA Inputs'!$AW$14:$AW$54,0))*P2197+INDEX('BCA Inputs'!$BN$14:$BN$54,MATCH(I2197,'BCA Inputs'!$AW$14:$AW$54,0))*O2197+INDEX('BCA Inputs'!$BO$14:$BO$54,MATCH(I2197,'BCA Inputs'!$AW$14:$AW$54,0))*Q2197+INDEX('BCA Inputs'!$BP$14:$BP$54,MATCH(I2197,'BCA Inputs'!$AW$14:$AW$54,0))*F2197+INDEX('BCA Inputs'!$BQ$14:$BQ$54,MATCH(I2197,'BCA Inputs'!$AW$14:$AW$54,0))*G2197,"")),"")</f>
        <v/>
      </c>
      <c r="AE2197" s="237" t="str">
        <f t="shared" si="336"/>
        <v/>
      </c>
      <c r="AF2197" s="198">
        <f t="shared" si="338"/>
        <v>0</v>
      </c>
      <c r="AG2197" s="239">
        <f t="shared" si="339"/>
        <v>0</v>
      </c>
    </row>
    <row r="2198" spans="1:33">
      <c r="A2198" s="228"/>
      <c r="B2198" s="176"/>
      <c r="C2198" s="229"/>
      <c r="D2198" s="230"/>
      <c r="E2198" s="230"/>
      <c r="F2198" s="230"/>
      <c r="G2198" s="230"/>
      <c r="H2198" s="231"/>
      <c r="I2198" s="231"/>
      <c r="J2198" s="232"/>
      <c r="K2198" s="232"/>
      <c r="L2198" s="232"/>
      <c r="M2198" s="181">
        <f t="shared" si="337"/>
        <v>0</v>
      </c>
      <c r="N2198" s="181">
        <f>IF(H2198="",0,H2198*I2198*'Avoided Water Savings Cost'!$C$16)</f>
        <v>0</v>
      </c>
      <c r="O2198" s="545">
        <f>IF(C2198="",0,IF($B$3="NYSEG",C2198/(1-'Avoided Electric Costs 2020'!$W$21),IF($B$3="RG&amp;E",C2198/(1-'Avoided Electric Costs 2020'!$X$21),"")))</f>
        <v>0</v>
      </c>
      <c r="P2198" s="546">
        <f>IF(D2198="",0,IF($B$3="NYSEG",D2198/(1-'Avoided Electric Costs 2020'!$W$21),IF($B$3="RG&amp;E",D2198/(1-'Avoided Electric Costs 2020'!$X$21),"")))</f>
        <v>0</v>
      </c>
      <c r="Q2198" s="546">
        <f>IF(E2198="",0,IF($B$3="NYSEG",E2198/(1-'Avoided Natural Gas Costs 2020'!$J$34),IF($B$3="RG&amp;E",E2198/(1-'Avoided Natural Gas Costs 2020'!$K$34),"")))</f>
        <v>0</v>
      </c>
      <c r="R2198" s="233" t="str">
        <f>IFERROR(IF(P2198*'BCA Inputs'!$C$1+Q2198*'BCA Inputs'!$C$2+F2198*'BCA Inputs'!$C$2+G2198*'BCA Inputs'!$C$2=0,"",P2198*'BCA Inputs'!$C$1+Q2198*'BCA Inputs'!$C$2+F2198*'BCA Inputs'!$C$2+G2198*'BCA Inputs'!$C$2),"")</f>
        <v/>
      </c>
      <c r="S2198" s="181" t="str">
        <f t="shared" si="330"/>
        <v/>
      </c>
      <c r="T2198" s="181" t="str">
        <f>IFERROR(IF($B$3="NYSEG",(INDEX('BCA Inputs'!$N$14:$N$54,MATCH(I2198,'BCA Inputs'!$M$14:$M$54,0))*P2198+INDEX('BCA Inputs'!$O$14:$O$54,MATCH(I2198,'BCA Inputs'!$M$14:$M$54,0))*O2198+INDEX('BCA Inputs'!P:P,MATCH(I2198,'BCA Inputs'!M:M,0))*Q2198+INDEX('BCA Inputs'!Q:Q,MATCH(I2198,'BCA Inputs'!M:M,0))*F2198+INDEX('BCA Inputs'!R:R,MATCH(I2198,'BCA Inputs'!M:M,0))*G2198)+L2198+N2198,IF($B$3="RG&amp;E",(INDEX('BCA Inputs'!$AX$14:$AX$54,MATCH(I2198,'BCA Inputs'!$AW$14:$AW$54,0))*P2198+INDEX('BCA Inputs'!$AY$14:$AY$54,MATCH(I2198,'BCA Inputs'!$AW$14:$AW$54,0))*O2198+INDEX('BCA Inputs'!$AZ$14:$AZ$54,MATCH(I2198,'BCA Inputs'!$AW$14:$AW$54,0))*Q2198+INDEX('BCA Inputs'!$BA$14:$BA$54,MATCH(I2198,'BCA Inputs'!$AW$14:$AW$54,0))*F2198+INDEX('BCA Inputs'!$BB$14:$BB$54,MATCH(I2198,'BCA Inputs'!$AW$14:$AW$54,0))*G2198)+L2198+N2198,"")),"")</f>
        <v/>
      </c>
      <c r="U2198" s="234" t="str">
        <f t="shared" si="331"/>
        <v/>
      </c>
      <c r="V2198" s="234" t="str">
        <f t="shared" si="332"/>
        <v/>
      </c>
      <c r="W2198" s="234" t="str">
        <f t="shared" si="333"/>
        <v/>
      </c>
      <c r="Y2198" s="235" t="str">
        <f t="shared" si="334"/>
        <v/>
      </c>
      <c r="Z2198" s="236" t="str">
        <f>IFERROR(IF($B$3="NYSEG",INDEX('BCA Inputs'!$X$14:$X$54,MATCH(I2198,'BCA Inputs'!$M$14:$M$54,0))*P2198+INDEX('BCA Inputs'!$Y$14:$Y$54,MATCH(I2198,'BCA Inputs'!$M$14:$M$54,0))*O2198+INDEX('BCA Inputs'!$Z$14:$Z$54,MATCH(I2198,'BCA Inputs'!$M$14:$M$54,0))*Q2198+INDEX('BCA Inputs'!$AA$14:$AA$54,MATCH(I2198,'BCA Inputs'!$M$14:$M$54,0))*F2198+INDEX('BCA Inputs'!$AB$14:$AB$54,MATCH(I2198,'BCA Inputs'!$M$14:$M$54,0))*G2198,IF($B$3="RG&amp;E",INDEX('BCA Inputs'!$BG$14:$BG$54,MATCH(I2198,'BCA Inputs'!$AW$14:$AW$54,0))*P2198+INDEX('BCA Inputs'!$BH$14:$BH$54,MATCH(I2198,'BCA Inputs'!$AW$14:$AW$54,0))*O2198+INDEX('BCA Inputs'!$BI$14:$BI$54,MATCH(I2198,'BCA Inputs'!$AW$14:$AW$54,0))*Q2198+INDEX('BCA Inputs'!$BJ$14:$BJ$54,MATCH(I2198,'BCA Inputs'!$AW$14:$AW$54,0))*F2198+INDEX('BCA Inputs'!$BK$14:$BK$54,MATCH(I2198,'BCA Inputs'!$AW$14:$AW$54,0))*G2198,"")),"")</f>
        <v/>
      </c>
      <c r="AA2198" s="237" t="str">
        <f t="shared" si="335"/>
        <v/>
      </c>
      <c r="AC2198" s="238" t="str">
        <f>IFERROR((K2198+R2198)+IF($B$3="NYSEG",INDEX('BCA Inputs'!$AI$14:$AI$54,MATCH(I2198,'BCA Inputs'!$M$14:$M$54,0))*P2198+INDEX('BCA Inputs'!$AJ$14:$AJ$54,MATCH(I2198,'BCA Inputs'!$M$14:$M$54,0))*Q2198,IF($B$3="RG&amp;E",INDEX('BCA Inputs'!$BR$14:$BR$54,MATCH(I2198,'BCA Inputs'!$AW$14:$AW$54,0))*P2198+INDEX('BCA Inputs'!$BS$14:$BS$54,MATCH(I2198,'BCA Inputs'!$AW$14:$AW$54,0))*Q2198,"")),"")</f>
        <v/>
      </c>
      <c r="AD2198" s="181" t="str">
        <f>IFERROR(IF($B$3="NYSEG",INDEX('BCA Inputs'!$AD$14:$AD$54,MATCH(I2198,'BCA Inputs'!$M$14:$M$54,0))*P2198+INDEX('BCA Inputs'!$AE$14:$AE$54,MATCH(I2198,'BCA Inputs'!$M$14:$M$54,0))*O2198+INDEX('BCA Inputs'!$AF$14:$AF$54,MATCH(I2198,'BCA Inputs'!$M$14:$M$54,0))*Q2198+INDEX('BCA Inputs'!$AG$14:$AG$54,MATCH(I2198,'BCA Inputs'!$M$14:$M$54,0))*F2198+INDEX('BCA Inputs'!$AH$14:$AH$54,MATCH(I2198,'BCA Inputs'!$M$14:$M$54,0))*G2198,IF($B$3="RG&amp;E",INDEX('BCA Inputs'!$BM$14:$BM$54,MATCH(I2198,'BCA Inputs'!$AW$14:$AW$54,0))*P2198+INDEX('BCA Inputs'!$BN$14:$BN$54,MATCH(I2198,'BCA Inputs'!$AW$14:$AW$54,0))*O2198+INDEX('BCA Inputs'!$BO$14:$BO$54,MATCH(I2198,'BCA Inputs'!$AW$14:$AW$54,0))*Q2198+INDEX('BCA Inputs'!$BP$14:$BP$54,MATCH(I2198,'BCA Inputs'!$AW$14:$AW$54,0))*F2198+INDEX('BCA Inputs'!$BQ$14:$BQ$54,MATCH(I2198,'BCA Inputs'!$AW$14:$AW$54,0))*G2198,"")),"")</f>
        <v/>
      </c>
      <c r="AE2198" s="237" t="str">
        <f t="shared" si="336"/>
        <v/>
      </c>
      <c r="AF2198" s="198">
        <f t="shared" si="338"/>
        <v>0</v>
      </c>
      <c r="AG2198" s="239">
        <f t="shared" si="339"/>
        <v>0</v>
      </c>
    </row>
    <row r="2199" spans="1:33">
      <c r="A2199" s="228"/>
      <c r="B2199" s="176"/>
      <c r="C2199" s="229"/>
      <c r="D2199" s="230"/>
      <c r="E2199" s="230"/>
      <c r="F2199" s="230"/>
      <c r="G2199" s="230"/>
      <c r="H2199" s="231"/>
      <c r="I2199" s="231"/>
      <c r="J2199" s="232"/>
      <c r="K2199" s="232"/>
      <c r="L2199" s="232"/>
      <c r="M2199" s="181">
        <f t="shared" si="337"/>
        <v>0</v>
      </c>
      <c r="N2199" s="181">
        <f>IF(H2199="",0,H2199*I2199*'Avoided Water Savings Cost'!$C$16)</f>
        <v>0</v>
      </c>
      <c r="O2199" s="545">
        <f>IF(C2199="",0,IF($B$3="NYSEG",C2199/(1-'Avoided Electric Costs 2020'!$W$21),IF($B$3="RG&amp;E",C2199/(1-'Avoided Electric Costs 2020'!$X$21),"")))</f>
        <v>0</v>
      </c>
      <c r="P2199" s="546">
        <f>IF(D2199="",0,IF($B$3="NYSEG",D2199/(1-'Avoided Electric Costs 2020'!$W$21),IF($B$3="RG&amp;E",D2199/(1-'Avoided Electric Costs 2020'!$X$21),"")))</f>
        <v>0</v>
      </c>
      <c r="Q2199" s="546">
        <f>IF(E2199="",0,IF($B$3="NYSEG",E2199/(1-'Avoided Natural Gas Costs 2020'!$J$34),IF($B$3="RG&amp;E",E2199/(1-'Avoided Natural Gas Costs 2020'!$K$34),"")))</f>
        <v>0</v>
      </c>
      <c r="R2199" s="233" t="str">
        <f>IFERROR(IF(P2199*'BCA Inputs'!$C$1+Q2199*'BCA Inputs'!$C$2+F2199*'BCA Inputs'!$C$2+G2199*'BCA Inputs'!$C$2=0,"",P2199*'BCA Inputs'!$C$1+Q2199*'BCA Inputs'!$C$2+F2199*'BCA Inputs'!$C$2+G2199*'BCA Inputs'!$C$2),"")</f>
        <v/>
      </c>
      <c r="S2199" s="181" t="str">
        <f t="shared" ref="S2199:S2262" si="340">IFERROR(IF(J2199+R2199=0,"",J2199+R2199),"")</f>
        <v/>
      </c>
      <c r="T2199" s="181" t="str">
        <f>IFERROR(IF($B$3="NYSEG",(INDEX('BCA Inputs'!$N$14:$N$54,MATCH(I2199,'BCA Inputs'!$M$14:$M$54,0))*P2199+INDEX('BCA Inputs'!$O$14:$O$54,MATCH(I2199,'BCA Inputs'!$M$14:$M$54,0))*O2199+INDEX('BCA Inputs'!P:P,MATCH(I2199,'BCA Inputs'!M:M,0))*Q2199+INDEX('BCA Inputs'!Q:Q,MATCH(I2199,'BCA Inputs'!M:M,0))*F2199+INDEX('BCA Inputs'!R:R,MATCH(I2199,'BCA Inputs'!M:M,0))*G2199)+L2199+N2199,IF($B$3="RG&amp;E",(INDEX('BCA Inputs'!$AX$14:$AX$54,MATCH(I2199,'BCA Inputs'!$AW$14:$AW$54,0))*P2199+INDEX('BCA Inputs'!$AY$14:$AY$54,MATCH(I2199,'BCA Inputs'!$AW$14:$AW$54,0))*O2199+INDEX('BCA Inputs'!$AZ$14:$AZ$54,MATCH(I2199,'BCA Inputs'!$AW$14:$AW$54,0))*Q2199+INDEX('BCA Inputs'!$BA$14:$BA$54,MATCH(I2199,'BCA Inputs'!$AW$14:$AW$54,0))*F2199+INDEX('BCA Inputs'!$BB$14:$BB$54,MATCH(I2199,'BCA Inputs'!$AW$14:$AW$54,0))*G2199)+L2199+N2199,"")),"")</f>
        <v/>
      </c>
      <c r="U2199" s="234" t="str">
        <f t="shared" ref="U2199:U2262" si="341">IFERROR(T2199/S2199,"")</f>
        <v/>
      </c>
      <c r="V2199" s="234" t="str">
        <f t="shared" ref="V2199:V2262" si="342">IFERROR(J2199/(D2199*$B$6+E2199*$B$7+F2199*$B$7+G2199*$B$7+M2199+N2199/I2199),"")</f>
        <v/>
      </c>
      <c r="W2199" s="234" t="str">
        <f t="shared" ref="W2199:W2262" si="343">IFERROR((J2199-K2199)/(D2199*$B$6+E2199*$B$7+F2199*$B$7+G2199*$B$7+M2199+N2199/I2199),"")</f>
        <v/>
      </c>
      <c r="Y2199" s="235" t="str">
        <f t="shared" ref="Y2199:Y2262" si="344">IFERROR(K2199+R2199,"")</f>
        <v/>
      </c>
      <c r="Z2199" s="236" t="str">
        <f>IFERROR(IF($B$3="NYSEG",INDEX('BCA Inputs'!$X$14:$X$54,MATCH(I2199,'BCA Inputs'!$M$14:$M$54,0))*P2199+INDEX('BCA Inputs'!$Y$14:$Y$54,MATCH(I2199,'BCA Inputs'!$M$14:$M$54,0))*O2199+INDEX('BCA Inputs'!$Z$14:$Z$54,MATCH(I2199,'BCA Inputs'!$M$14:$M$54,0))*Q2199+INDEX('BCA Inputs'!$AA$14:$AA$54,MATCH(I2199,'BCA Inputs'!$M$14:$M$54,0))*F2199+INDEX('BCA Inputs'!$AB$14:$AB$54,MATCH(I2199,'BCA Inputs'!$M$14:$M$54,0))*G2199,IF($B$3="RG&amp;E",INDEX('BCA Inputs'!$BG$14:$BG$54,MATCH(I2199,'BCA Inputs'!$AW$14:$AW$54,0))*P2199+INDEX('BCA Inputs'!$BH$14:$BH$54,MATCH(I2199,'BCA Inputs'!$AW$14:$AW$54,0))*O2199+INDEX('BCA Inputs'!$BI$14:$BI$54,MATCH(I2199,'BCA Inputs'!$AW$14:$AW$54,0))*Q2199+INDEX('BCA Inputs'!$BJ$14:$BJ$54,MATCH(I2199,'BCA Inputs'!$AW$14:$AW$54,0))*F2199+INDEX('BCA Inputs'!$BK$14:$BK$54,MATCH(I2199,'BCA Inputs'!$AW$14:$AW$54,0))*G2199,"")),"")</f>
        <v/>
      </c>
      <c r="AA2199" s="237" t="str">
        <f t="shared" ref="AA2199:AA2262" si="345">IFERROR(Z2199/Y2199,"")</f>
        <v/>
      </c>
      <c r="AC2199" s="238" t="str">
        <f>IFERROR((K2199+R2199)+IF($B$3="NYSEG",INDEX('BCA Inputs'!$AI$14:$AI$54,MATCH(I2199,'BCA Inputs'!$M$14:$M$54,0))*P2199+INDEX('BCA Inputs'!$AJ$14:$AJ$54,MATCH(I2199,'BCA Inputs'!$M$14:$M$54,0))*Q2199,IF($B$3="RG&amp;E",INDEX('BCA Inputs'!$BR$14:$BR$54,MATCH(I2199,'BCA Inputs'!$AW$14:$AW$54,0))*P2199+INDEX('BCA Inputs'!$BS$14:$BS$54,MATCH(I2199,'BCA Inputs'!$AW$14:$AW$54,0))*Q2199,"")),"")</f>
        <v/>
      </c>
      <c r="AD2199" s="181" t="str">
        <f>IFERROR(IF($B$3="NYSEG",INDEX('BCA Inputs'!$AD$14:$AD$54,MATCH(I2199,'BCA Inputs'!$M$14:$M$54,0))*P2199+INDEX('BCA Inputs'!$AE$14:$AE$54,MATCH(I2199,'BCA Inputs'!$M$14:$M$54,0))*O2199+INDEX('BCA Inputs'!$AF$14:$AF$54,MATCH(I2199,'BCA Inputs'!$M$14:$M$54,0))*Q2199+INDEX('BCA Inputs'!$AG$14:$AG$54,MATCH(I2199,'BCA Inputs'!$M$14:$M$54,0))*F2199+INDEX('BCA Inputs'!$AH$14:$AH$54,MATCH(I2199,'BCA Inputs'!$M$14:$M$54,0))*G2199,IF($B$3="RG&amp;E",INDEX('BCA Inputs'!$BM$14:$BM$54,MATCH(I2199,'BCA Inputs'!$AW$14:$AW$54,0))*P2199+INDEX('BCA Inputs'!$BN$14:$BN$54,MATCH(I2199,'BCA Inputs'!$AW$14:$AW$54,0))*O2199+INDEX('BCA Inputs'!$BO$14:$BO$54,MATCH(I2199,'BCA Inputs'!$AW$14:$AW$54,0))*Q2199+INDEX('BCA Inputs'!$BP$14:$BP$54,MATCH(I2199,'BCA Inputs'!$AW$14:$AW$54,0))*F2199+INDEX('BCA Inputs'!$BQ$14:$BQ$54,MATCH(I2199,'BCA Inputs'!$AW$14:$AW$54,0))*G2199,"")),"")</f>
        <v/>
      </c>
      <c r="AE2199" s="237" t="str">
        <f t="shared" ref="AE2199:AE2262" si="346">IFERROR(AD2199/AC2199,"")</f>
        <v/>
      </c>
      <c r="AF2199" s="198">
        <f t="shared" si="338"/>
        <v>0</v>
      </c>
      <c r="AG2199" s="239">
        <f t="shared" si="339"/>
        <v>0</v>
      </c>
    </row>
    <row r="2200" spans="1:33">
      <c r="A2200" s="228"/>
      <c r="B2200" s="176"/>
      <c r="C2200" s="229"/>
      <c r="D2200" s="230"/>
      <c r="E2200" s="230"/>
      <c r="F2200" s="230"/>
      <c r="G2200" s="230"/>
      <c r="H2200" s="231"/>
      <c r="I2200" s="231"/>
      <c r="J2200" s="232"/>
      <c r="K2200" s="232"/>
      <c r="L2200" s="232"/>
      <c r="M2200" s="181">
        <f t="shared" ref="M2200:M2263" si="347">IF(L2200="",0,L2200/I2200)</f>
        <v>0</v>
      </c>
      <c r="N2200" s="181">
        <f>IF(H2200="",0,H2200*I2200*'Avoided Water Savings Cost'!$C$16)</f>
        <v>0</v>
      </c>
      <c r="O2200" s="545">
        <f>IF(C2200="",0,IF($B$3="NYSEG",C2200/(1-'Avoided Electric Costs 2020'!$W$21),IF($B$3="RG&amp;E",C2200/(1-'Avoided Electric Costs 2020'!$X$21),"")))</f>
        <v>0</v>
      </c>
      <c r="P2200" s="546">
        <f>IF(D2200="",0,IF($B$3="NYSEG",D2200/(1-'Avoided Electric Costs 2020'!$W$21),IF($B$3="RG&amp;E",D2200/(1-'Avoided Electric Costs 2020'!$X$21),"")))</f>
        <v>0</v>
      </c>
      <c r="Q2200" s="546">
        <f>IF(E2200="",0,IF($B$3="NYSEG",E2200/(1-'Avoided Natural Gas Costs 2020'!$J$34),IF($B$3="RG&amp;E",E2200/(1-'Avoided Natural Gas Costs 2020'!$K$34),"")))</f>
        <v>0</v>
      </c>
      <c r="R2200" s="233" t="str">
        <f>IFERROR(IF(P2200*'BCA Inputs'!$C$1+Q2200*'BCA Inputs'!$C$2+F2200*'BCA Inputs'!$C$2+G2200*'BCA Inputs'!$C$2=0,"",P2200*'BCA Inputs'!$C$1+Q2200*'BCA Inputs'!$C$2+F2200*'BCA Inputs'!$C$2+G2200*'BCA Inputs'!$C$2),"")</f>
        <v/>
      </c>
      <c r="S2200" s="181" t="str">
        <f t="shared" si="340"/>
        <v/>
      </c>
      <c r="T2200" s="181" t="str">
        <f>IFERROR(IF($B$3="NYSEG",(INDEX('BCA Inputs'!$N$14:$N$54,MATCH(I2200,'BCA Inputs'!$M$14:$M$54,0))*P2200+INDEX('BCA Inputs'!$O$14:$O$54,MATCH(I2200,'BCA Inputs'!$M$14:$M$54,0))*O2200+INDEX('BCA Inputs'!P:P,MATCH(I2200,'BCA Inputs'!M:M,0))*Q2200+INDEX('BCA Inputs'!Q:Q,MATCH(I2200,'BCA Inputs'!M:M,0))*F2200+INDEX('BCA Inputs'!R:R,MATCH(I2200,'BCA Inputs'!M:M,0))*G2200)+L2200+N2200,IF($B$3="RG&amp;E",(INDEX('BCA Inputs'!$AX$14:$AX$54,MATCH(I2200,'BCA Inputs'!$AW$14:$AW$54,0))*P2200+INDEX('BCA Inputs'!$AY$14:$AY$54,MATCH(I2200,'BCA Inputs'!$AW$14:$AW$54,0))*O2200+INDEX('BCA Inputs'!$AZ$14:$AZ$54,MATCH(I2200,'BCA Inputs'!$AW$14:$AW$54,0))*Q2200+INDEX('BCA Inputs'!$BA$14:$BA$54,MATCH(I2200,'BCA Inputs'!$AW$14:$AW$54,0))*F2200+INDEX('BCA Inputs'!$BB$14:$BB$54,MATCH(I2200,'BCA Inputs'!$AW$14:$AW$54,0))*G2200)+L2200+N2200,"")),"")</f>
        <v/>
      </c>
      <c r="U2200" s="234" t="str">
        <f t="shared" si="341"/>
        <v/>
      </c>
      <c r="V2200" s="234" t="str">
        <f t="shared" si="342"/>
        <v/>
      </c>
      <c r="W2200" s="234" t="str">
        <f t="shared" si="343"/>
        <v/>
      </c>
      <c r="Y2200" s="235" t="str">
        <f t="shared" si="344"/>
        <v/>
      </c>
      <c r="Z2200" s="236" t="str">
        <f>IFERROR(IF($B$3="NYSEG",INDEX('BCA Inputs'!$X$14:$X$54,MATCH(I2200,'BCA Inputs'!$M$14:$M$54,0))*P2200+INDEX('BCA Inputs'!$Y$14:$Y$54,MATCH(I2200,'BCA Inputs'!$M$14:$M$54,0))*O2200+INDEX('BCA Inputs'!$Z$14:$Z$54,MATCH(I2200,'BCA Inputs'!$M$14:$M$54,0))*Q2200+INDEX('BCA Inputs'!$AA$14:$AA$54,MATCH(I2200,'BCA Inputs'!$M$14:$M$54,0))*F2200+INDEX('BCA Inputs'!$AB$14:$AB$54,MATCH(I2200,'BCA Inputs'!$M$14:$M$54,0))*G2200,IF($B$3="RG&amp;E",INDEX('BCA Inputs'!$BG$14:$BG$54,MATCH(I2200,'BCA Inputs'!$AW$14:$AW$54,0))*P2200+INDEX('BCA Inputs'!$BH$14:$BH$54,MATCH(I2200,'BCA Inputs'!$AW$14:$AW$54,0))*O2200+INDEX('BCA Inputs'!$BI$14:$BI$54,MATCH(I2200,'BCA Inputs'!$AW$14:$AW$54,0))*Q2200+INDEX('BCA Inputs'!$BJ$14:$BJ$54,MATCH(I2200,'BCA Inputs'!$AW$14:$AW$54,0))*F2200+INDEX('BCA Inputs'!$BK$14:$BK$54,MATCH(I2200,'BCA Inputs'!$AW$14:$AW$54,0))*G2200,"")),"")</f>
        <v/>
      </c>
      <c r="AA2200" s="237" t="str">
        <f t="shared" si="345"/>
        <v/>
      </c>
      <c r="AC2200" s="238" t="str">
        <f>IFERROR((K2200+R2200)+IF($B$3="NYSEG",INDEX('BCA Inputs'!$AI$14:$AI$54,MATCH(I2200,'BCA Inputs'!$M$14:$M$54,0))*P2200+INDEX('BCA Inputs'!$AJ$14:$AJ$54,MATCH(I2200,'BCA Inputs'!$M$14:$M$54,0))*Q2200,IF($B$3="RG&amp;E",INDEX('BCA Inputs'!$BR$14:$BR$54,MATCH(I2200,'BCA Inputs'!$AW$14:$AW$54,0))*P2200+INDEX('BCA Inputs'!$BS$14:$BS$54,MATCH(I2200,'BCA Inputs'!$AW$14:$AW$54,0))*Q2200,"")),"")</f>
        <v/>
      </c>
      <c r="AD2200" s="181" t="str">
        <f>IFERROR(IF($B$3="NYSEG",INDEX('BCA Inputs'!$AD$14:$AD$54,MATCH(I2200,'BCA Inputs'!$M$14:$M$54,0))*P2200+INDEX('BCA Inputs'!$AE$14:$AE$54,MATCH(I2200,'BCA Inputs'!$M$14:$M$54,0))*O2200+INDEX('BCA Inputs'!$AF$14:$AF$54,MATCH(I2200,'BCA Inputs'!$M$14:$M$54,0))*Q2200+INDEX('BCA Inputs'!$AG$14:$AG$54,MATCH(I2200,'BCA Inputs'!$M$14:$M$54,0))*F2200+INDEX('BCA Inputs'!$AH$14:$AH$54,MATCH(I2200,'BCA Inputs'!$M$14:$M$54,0))*G2200,IF($B$3="RG&amp;E",INDEX('BCA Inputs'!$BM$14:$BM$54,MATCH(I2200,'BCA Inputs'!$AW$14:$AW$54,0))*P2200+INDEX('BCA Inputs'!$BN$14:$BN$54,MATCH(I2200,'BCA Inputs'!$AW$14:$AW$54,0))*O2200+INDEX('BCA Inputs'!$BO$14:$BO$54,MATCH(I2200,'BCA Inputs'!$AW$14:$AW$54,0))*Q2200+INDEX('BCA Inputs'!$BP$14:$BP$54,MATCH(I2200,'BCA Inputs'!$AW$14:$AW$54,0))*F2200+INDEX('BCA Inputs'!$BQ$14:$BQ$54,MATCH(I2200,'BCA Inputs'!$AW$14:$AW$54,0))*G2200,"")),"")</f>
        <v/>
      </c>
      <c r="AE2200" s="237" t="str">
        <f t="shared" si="346"/>
        <v/>
      </c>
      <c r="AF2200" s="198">
        <f t="shared" ref="AF2200:AF2263" si="348">IF(U2200&lt;1,1,0)</f>
        <v>0</v>
      </c>
      <c r="AG2200" s="239">
        <f t="shared" ref="AG2200:AG2263" si="349">D2200*3412+(E2200+F2200+G2200)*100000</f>
        <v>0</v>
      </c>
    </row>
    <row r="2201" spans="1:33">
      <c r="A2201" s="228"/>
      <c r="B2201" s="176"/>
      <c r="C2201" s="229"/>
      <c r="D2201" s="230"/>
      <c r="E2201" s="230"/>
      <c r="F2201" s="230"/>
      <c r="G2201" s="230"/>
      <c r="H2201" s="231"/>
      <c r="I2201" s="231"/>
      <c r="J2201" s="232"/>
      <c r="K2201" s="232"/>
      <c r="L2201" s="232"/>
      <c r="M2201" s="181">
        <f t="shared" si="347"/>
        <v>0</v>
      </c>
      <c r="N2201" s="181">
        <f>IF(H2201="",0,H2201*I2201*'Avoided Water Savings Cost'!$C$16)</f>
        <v>0</v>
      </c>
      <c r="O2201" s="545">
        <f>IF(C2201="",0,IF($B$3="NYSEG",C2201/(1-'Avoided Electric Costs 2020'!$W$21),IF($B$3="RG&amp;E",C2201/(1-'Avoided Electric Costs 2020'!$X$21),"")))</f>
        <v>0</v>
      </c>
      <c r="P2201" s="546">
        <f>IF(D2201="",0,IF($B$3="NYSEG",D2201/(1-'Avoided Electric Costs 2020'!$W$21),IF($B$3="RG&amp;E",D2201/(1-'Avoided Electric Costs 2020'!$X$21),"")))</f>
        <v>0</v>
      </c>
      <c r="Q2201" s="546">
        <f>IF(E2201="",0,IF($B$3="NYSEG",E2201/(1-'Avoided Natural Gas Costs 2020'!$J$34),IF($B$3="RG&amp;E",E2201/(1-'Avoided Natural Gas Costs 2020'!$K$34),"")))</f>
        <v>0</v>
      </c>
      <c r="R2201" s="233" t="str">
        <f>IFERROR(IF(P2201*'BCA Inputs'!$C$1+Q2201*'BCA Inputs'!$C$2+F2201*'BCA Inputs'!$C$2+G2201*'BCA Inputs'!$C$2=0,"",P2201*'BCA Inputs'!$C$1+Q2201*'BCA Inputs'!$C$2+F2201*'BCA Inputs'!$C$2+G2201*'BCA Inputs'!$C$2),"")</f>
        <v/>
      </c>
      <c r="S2201" s="181" t="str">
        <f t="shared" si="340"/>
        <v/>
      </c>
      <c r="T2201" s="181" t="str">
        <f>IFERROR(IF($B$3="NYSEG",(INDEX('BCA Inputs'!$N$14:$N$54,MATCH(I2201,'BCA Inputs'!$M$14:$M$54,0))*P2201+INDEX('BCA Inputs'!$O$14:$O$54,MATCH(I2201,'BCA Inputs'!$M$14:$M$54,0))*O2201+INDEX('BCA Inputs'!P:P,MATCH(I2201,'BCA Inputs'!M:M,0))*Q2201+INDEX('BCA Inputs'!Q:Q,MATCH(I2201,'BCA Inputs'!M:M,0))*F2201+INDEX('BCA Inputs'!R:R,MATCH(I2201,'BCA Inputs'!M:M,0))*G2201)+L2201+N2201,IF($B$3="RG&amp;E",(INDEX('BCA Inputs'!$AX$14:$AX$54,MATCH(I2201,'BCA Inputs'!$AW$14:$AW$54,0))*P2201+INDEX('BCA Inputs'!$AY$14:$AY$54,MATCH(I2201,'BCA Inputs'!$AW$14:$AW$54,0))*O2201+INDEX('BCA Inputs'!$AZ$14:$AZ$54,MATCH(I2201,'BCA Inputs'!$AW$14:$AW$54,0))*Q2201+INDEX('BCA Inputs'!$BA$14:$BA$54,MATCH(I2201,'BCA Inputs'!$AW$14:$AW$54,0))*F2201+INDEX('BCA Inputs'!$BB$14:$BB$54,MATCH(I2201,'BCA Inputs'!$AW$14:$AW$54,0))*G2201)+L2201+N2201,"")),"")</f>
        <v/>
      </c>
      <c r="U2201" s="234" t="str">
        <f t="shared" si="341"/>
        <v/>
      </c>
      <c r="V2201" s="234" t="str">
        <f t="shared" si="342"/>
        <v/>
      </c>
      <c r="W2201" s="234" t="str">
        <f t="shared" si="343"/>
        <v/>
      </c>
      <c r="Y2201" s="235" t="str">
        <f t="shared" si="344"/>
        <v/>
      </c>
      <c r="Z2201" s="236" t="str">
        <f>IFERROR(IF($B$3="NYSEG",INDEX('BCA Inputs'!$X$14:$X$54,MATCH(I2201,'BCA Inputs'!$M$14:$M$54,0))*P2201+INDEX('BCA Inputs'!$Y$14:$Y$54,MATCH(I2201,'BCA Inputs'!$M$14:$M$54,0))*O2201+INDEX('BCA Inputs'!$Z$14:$Z$54,MATCH(I2201,'BCA Inputs'!$M$14:$M$54,0))*Q2201+INDEX('BCA Inputs'!$AA$14:$AA$54,MATCH(I2201,'BCA Inputs'!$M$14:$M$54,0))*F2201+INDEX('BCA Inputs'!$AB$14:$AB$54,MATCH(I2201,'BCA Inputs'!$M$14:$M$54,0))*G2201,IF($B$3="RG&amp;E",INDEX('BCA Inputs'!$BG$14:$BG$54,MATCH(I2201,'BCA Inputs'!$AW$14:$AW$54,0))*P2201+INDEX('BCA Inputs'!$BH$14:$BH$54,MATCH(I2201,'BCA Inputs'!$AW$14:$AW$54,0))*O2201+INDEX('BCA Inputs'!$BI$14:$BI$54,MATCH(I2201,'BCA Inputs'!$AW$14:$AW$54,0))*Q2201+INDEX('BCA Inputs'!$BJ$14:$BJ$54,MATCH(I2201,'BCA Inputs'!$AW$14:$AW$54,0))*F2201+INDEX('BCA Inputs'!$BK$14:$BK$54,MATCH(I2201,'BCA Inputs'!$AW$14:$AW$54,0))*G2201,"")),"")</f>
        <v/>
      </c>
      <c r="AA2201" s="237" t="str">
        <f t="shared" si="345"/>
        <v/>
      </c>
      <c r="AC2201" s="238" t="str">
        <f>IFERROR((K2201+R2201)+IF($B$3="NYSEG",INDEX('BCA Inputs'!$AI$14:$AI$54,MATCH(I2201,'BCA Inputs'!$M$14:$M$54,0))*P2201+INDEX('BCA Inputs'!$AJ$14:$AJ$54,MATCH(I2201,'BCA Inputs'!$M$14:$M$54,0))*Q2201,IF($B$3="RG&amp;E",INDEX('BCA Inputs'!$BR$14:$BR$54,MATCH(I2201,'BCA Inputs'!$AW$14:$AW$54,0))*P2201+INDEX('BCA Inputs'!$BS$14:$BS$54,MATCH(I2201,'BCA Inputs'!$AW$14:$AW$54,0))*Q2201,"")),"")</f>
        <v/>
      </c>
      <c r="AD2201" s="181" t="str">
        <f>IFERROR(IF($B$3="NYSEG",INDEX('BCA Inputs'!$AD$14:$AD$54,MATCH(I2201,'BCA Inputs'!$M$14:$M$54,0))*P2201+INDEX('BCA Inputs'!$AE$14:$AE$54,MATCH(I2201,'BCA Inputs'!$M$14:$M$54,0))*O2201+INDEX('BCA Inputs'!$AF$14:$AF$54,MATCH(I2201,'BCA Inputs'!$M$14:$M$54,0))*Q2201+INDEX('BCA Inputs'!$AG$14:$AG$54,MATCH(I2201,'BCA Inputs'!$M$14:$M$54,0))*F2201+INDEX('BCA Inputs'!$AH$14:$AH$54,MATCH(I2201,'BCA Inputs'!$M$14:$M$54,0))*G2201,IF($B$3="RG&amp;E",INDEX('BCA Inputs'!$BM$14:$BM$54,MATCH(I2201,'BCA Inputs'!$AW$14:$AW$54,0))*P2201+INDEX('BCA Inputs'!$BN$14:$BN$54,MATCH(I2201,'BCA Inputs'!$AW$14:$AW$54,0))*O2201+INDEX('BCA Inputs'!$BO$14:$BO$54,MATCH(I2201,'BCA Inputs'!$AW$14:$AW$54,0))*Q2201+INDEX('BCA Inputs'!$BP$14:$BP$54,MATCH(I2201,'BCA Inputs'!$AW$14:$AW$54,0))*F2201+INDEX('BCA Inputs'!$BQ$14:$BQ$54,MATCH(I2201,'BCA Inputs'!$AW$14:$AW$54,0))*G2201,"")),"")</f>
        <v/>
      </c>
      <c r="AE2201" s="237" t="str">
        <f t="shared" si="346"/>
        <v/>
      </c>
      <c r="AF2201" s="198">
        <f t="shared" si="348"/>
        <v>0</v>
      </c>
      <c r="AG2201" s="239">
        <f t="shared" si="349"/>
        <v>0</v>
      </c>
    </row>
    <row r="2202" spans="1:33">
      <c r="A2202" s="228"/>
      <c r="B2202" s="176"/>
      <c r="C2202" s="229"/>
      <c r="D2202" s="230"/>
      <c r="E2202" s="230"/>
      <c r="F2202" s="230"/>
      <c r="G2202" s="230"/>
      <c r="H2202" s="231"/>
      <c r="I2202" s="231"/>
      <c r="J2202" s="232"/>
      <c r="K2202" s="232"/>
      <c r="L2202" s="232"/>
      <c r="M2202" s="181">
        <f t="shared" si="347"/>
        <v>0</v>
      </c>
      <c r="N2202" s="181">
        <f>IF(H2202="",0,H2202*I2202*'Avoided Water Savings Cost'!$C$16)</f>
        <v>0</v>
      </c>
      <c r="O2202" s="545">
        <f>IF(C2202="",0,IF($B$3="NYSEG",C2202/(1-'Avoided Electric Costs 2020'!$W$21),IF($B$3="RG&amp;E",C2202/(1-'Avoided Electric Costs 2020'!$X$21),"")))</f>
        <v>0</v>
      </c>
      <c r="P2202" s="546">
        <f>IF(D2202="",0,IF($B$3="NYSEG",D2202/(1-'Avoided Electric Costs 2020'!$W$21),IF($B$3="RG&amp;E",D2202/(1-'Avoided Electric Costs 2020'!$X$21),"")))</f>
        <v>0</v>
      </c>
      <c r="Q2202" s="546">
        <f>IF(E2202="",0,IF($B$3="NYSEG",E2202/(1-'Avoided Natural Gas Costs 2020'!$J$34),IF($B$3="RG&amp;E",E2202/(1-'Avoided Natural Gas Costs 2020'!$K$34),"")))</f>
        <v>0</v>
      </c>
      <c r="R2202" s="233" t="str">
        <f>IFERROR(IF(P2202*'BCA Inputs'!$C$1+Q2202*'BCA Inputs'!$C$2+F2202*'BCA Inputs'!$C$2+G2202*'BCA Inputs'!$C$2=0,"",P2202*'BCA Inputs'!$C$1+Q2202*'BCA Inputs'!$C$2+F2202*'BCA Inputs'!$C$2+G2202*'BCA Inputs'!$C$2),"")</f>
        <v/>
      </c>
      <c r="S2202" s="181" t="str">
        <f t="shared" si="340"/>
        <v/>
      </c>
      <c r="T2202" s="181" t="str">
        <f>IFERROR(IF($B$3="NYSEG",(INDEX('BCA Inputs'!$N$14:$N$54,MATCH(I2202,'BCA Inputs'!$M$14:$M$54,0))*P2202+INDEX('BCA Inputs'!$O$14:$O$54,MATCH(I2202,'BCA Inputs'!$M$14:$M$54,0))*O2202+INDEX('BCA Inputs'!P:P,MATCH(I2202,'BCA Inputs'!M:M,0))*Q2202+INDEX('BCA Inputs'!Q:Q,MATCH(I2202,'BCA Inputs'!M:M,0))*F2202+INDEX('BCA Inputs'!R:R,MATCH(I2202,'BCA Inputs'!M:M,0))*G2202)+L2202+N2202,IF($B$3="RG&amp;E",(INDEX('BCA Inputs'!$AX$14:$AX$54,MATCH(I2202,'BCA Inputs'!$AW$14:$AW$54,0))*P2202+INDEX('BCA Inputs'!$AY$14:$AY$54,MATCH(I2202,'BCA Inputs'!$AW$14:$AW$54,0))*O2202+INDEX('BCA Inputs'!$AZ$14:$AZ$54,MATCH(I2202,'BCA Inputs'!$AW$14:$AW$54,0))*Q2202+INDEX('BCA Inputs'!$BA$14:$BA$54,MATCH(I2202,'BCA Inputs'!$AW$14:$AW$54,0))*F2202+INDEX('BCA Inputs'!$BB$14:$BB$54,MATCH(I2202,'BCA Inputs'!$AW$14:$AW$54,0))*G2202)+L2202+N2202,"")),"")</f>
        <v/>
      </c>
      <c r="U2202" s="234" t="str">
        <f t="shared" si="341"/>
        <v/>
      </c>
      <c r="V2202" s="234" t="str">
        <f t="shared" si="342"/>
        <v/>
      </c>
      <c r="W2202" s="234" t="str">
        <f t="shared" si="343"/>
        <v/>
      </c>
      <c r="Y2202" s="235" t="str">
        <f t="shared" si="344"/>
        <v/>
      </c>
      <c r="Z2202" s="236" t="str">
        <f>IFERROR(IF($B$3="NYSEG",INDEX('BCA Inputs'!$X$14:$X$54,MATCH(I2202,'BCA Inputs'!$M$14:$M$54,0))*P2202+INDEX('BCA Inputs'!$Y$14:$Y$54,MATCH(I2202,'BCA Inputs'!$M$14:$M$54,0))*O2202+INDEX('BCA Inputs'!$Z$14:$Z$54,MATCH(I2202,'BCA Inputs'!$M$14:$M$54,0))*Q2202+INDEX('BCA Inputs'!$AA$14:$AA$54,MATCH(I2202,'BCA Inputs'!$M$14:$M$54,0))*F2202+INDEX('BCA Inputs'!$AB$14:$AB$54,MATCH(I2202,'BCA Inputs'!$M$14:$M$54,0))*G2202,IF($B$3="RG&amp;E",INDEX('BCA Inputs'!$BG$14:$BG$54,MATCH(I2202,'BCA Inputs'!$AW$14:$AW$54,0))*P2202+INDEX('BCA Inputs'!$BH$14:$BH$54,MATCH(I2202,'BCA Inputs'!$AW$14:$AW$54,0))*O2202+INDEX('BCA Inputs'!$BI$14:$BI$54,MATCH(I2202,'BCA Inputs'!$AW$14:$AW$54,0))*Q2202+INDEX('BCA Inputs'!$BJ$14:$BJ$54,MATCH(I2202,'BCA Inputs'!$AW$14:$AW$54,0))*F2202+INDEX('BCA Inputs'!$BK$14:$BK$54,MATCH(I2202,'BCA Inputs'!$AW$14:$AW$54,0))*G2202,"")),"")</f>
        <v/>
      </c>
      <c r="AA2202" s="237" t="str">
        <f t="shared" si="345"/>
        <v/>
      </c>
      <c r="AC2202" s="238" t="str">
        <f>IFERROR((K2202+R2202)+IF($B$3="NYSEG",INDEX('BCA Inputs'!$AI$14:$AI$54,MATCH(I2202,'BCA Inputs'!$M$14:$M$54,0))*P2202+INDEX('BCA Inputs'!$AJ$14:$AJ$54,MATCH(I2202,'BCA Inputs'!$M$14:$M$54,0))*Q2202,IF($B$3="RG&amp;E",INDEX('BCA Inputs'!$BR$14:$BR$54,MATCH(I2202,'BCA Inputs'!$AW$14:$AW$54,0))*P2202+INDEX('BCA Inputs'!$BS$14:$BS$54,MATCH(I2202,'BCA Inputs'!$AW$14:$AW$54,0))*Q2202,"")),"")</f>
        <v/>
      </c>
      <c r="AD2202" s="181" t="str">
        <f>IFERROR(IF($B$3="NYSEG",INDEX('BCA Inputs'!$AD$14:$AD$54,MATCH(I2202,'BCA Inputs'!$M$14:$M$54,0))*P2202+INDEX('BCA Inputs'!$AE$14:$AE$54,MATCH(I2202,'BCA Inputs'!$M$14:$M$54,0))*O2202+INDEX('BCA Inputs'!$AF$14:$AF$54,MATCH(I2202,'BCA Inputs'!$M$14:$M$54,0))*Q2202+INDEX('BCA Inputs'!$AG$14:$AG$54,MATCH(I2202,'BCA Inputs'!$M$14:$M$54,0))*F2202+INDEX('BCA Inputs'!$AH$14:$AH$54,MATCH(I2202,'BCA Inputs'!$M$14:$M$54,0))*G2202,IF($B$3="RG&amp;E",INDEX('BCA Inputs'!$BM$14:$BM$54,MATCH(I2202,'BCA Inputs'!$AW$14:$AW$54,0))*P2202+INDEX('BCA Inputs'!$BN$14:$BN$54,MATCH(I2202,'BCA Inputs'!$AW$14:$AW$54,0))*O2202+INDEX('BCA Inputs'!$BO$14:$BO$54,MATCH(I2202,'BCA Inputs'!$AW$14:$AW$54,0))*Q2202+INDEX('BCA Inputs'!$BP$14:$BP$54,MATCH(I2202,'BCA Inputs'!$AW$14:$AW$54,0))*F2202+INDEX('BCA Inputs'!$BQ$14:$BQ$54,MATCH(I2202,'BCA Inputs'!$AW$14:$AW$54,0))*G2202,"")),"")</f>
        <v/>
      </c>
      <c r="AE2202" s="237" t="str">
        <f t="shared" si="346"/>
        <v/>
      </c>
      <c r="AF2202" s="198">
        <f t="shared" si="348"/>
        <v>0</v>
      </c>
      <c r="AG2202" s="239">
        <f t="shared" si="349"/>
        <v>0</v>
      </c>
    </row>
    <row r="2203" spans="1:33">
      <c r="A2203" s="228"/>
      <c r="B2203" s="176"/>
      <c r="C2203" s="229"/>
      <c r="D2203" s="230"/>
      <c r="E2203" s="230"/>
      <c r="F2203" s="230"/>
      <c r="G2203" s="230"/>
      <c r="H2203" s="231"/>
      <c r="I2203" s="231"/>
      <c r="J2203" s="232"/>
      <c r="K2203" s="232"/>
      <c r="L2203" s="232"/>
      <c r="M2203" s="181">
        <f t="shared" si="347"/>
        <v>0</v>
      </c>
      <c r="N2203" s="181">
        <f>IF(H2203="",0,H2203*I2203*'Avoided Water Savings Cost'!$C$16)</f>
        <v>0</v>
      </c>
      <c r="O2203" s="545">
        <f>IF(C2203="",0,IF($B$3="NYSEG",C2203/(1-'Avoided Electric Costs 2020'!$W$21),IF($B$3="RG&amp;E",C2203/(1-'Avoided Electric Costs 2020'!$X$21),"")))</f>
        <v>0</v>
      </c>
      <c r="P2203" s="546">
        <f>IF(D2203="",0,IF($B$3="NYSEG",D2203/(1-'Avoided Electric Costs 2020'!$W$21),IF($B$3="RG&amp;E",D2203/(1-'Avoided Electric Costs 2020'!$X$21),"")))</f>
        <v>0</v>
      </c>
      <c r="Q2203" s="546">
        <f>IF(E2203="",0,IF($B$3="NYSEG",E2203/(1-'Avoided Natural Gas Costs 2020'!$J$34),IF($B$3="RG&amp;E",E2203/(1-'Avoided Natural Gas Costs 2020'!$K$34),"")))</f>
        <v>0</v>
      </c>
      <c r="R2203" s="233" t="str">
        <f>IFERROR(IF(P2203*'BCA Inputs'!$C$1+Q2203*'BCA Inputs'!$C$2+F2203*'BCA Inputs'!$C$2+G2203*'BCA Inputs'!$C$2=0,"",P2203*'BCA Inputs'!$C$1+Q2203*'BCA Inputs'!$C$2+F2203*'BCA Inputs'!$C$2+G2203*'BCA Inputs'!$C$2),"")</f>
        <v/>
      </c>
      <c r="S2203" s="181" t="str">
        <f t="shared" si="340"/>
        <v/>
      </c>
      <c r="T2203" s="181" t="str">
        <f>IFERROR(IF($B$3="NYSEG",(INDEX('BCA Inputs'!$N$14:$N$54,MATCH(I2203,'BCA Inputs'!$M$14:$M$54,0))*P2203+INDEX('BCA Inputs'!$O$14:$O$54,MATCH(I2203,'BCA Inputs'!$M$14:$M$54,0))*O2203+INDEX('BCA Inputs'!P:P,MATCH(I2203,'BCA Inputs'!M:M,0))*Q2203+INDEX('BCA Inputs'!Q:Q,MATCH(I2203,'BCA Inputs'!M:M,0))*F2203+INDEX('BCA Inputs'!R:R,MATCH(I2203,'BCA Inputs'!M:M,0))*G2203)+L2203+N2203,IF($B$3="RG&amp;E",(INDEX('BCA Inputs'!$AX$14:$AX$54,MATCH(I2203,'BCA Inputs'!$AW$14:$AW$54,0))*P2203+INDEX('BCA Inputs'!$AY$14:$AY$54,MATCH(I2203,'BCA Inputs'!$AW$14:$AW$54,0))*O2203+INDEX('BCA Inputs'!$AZ$14:$AZ$54,MATCH(I2203,'BCA Inputs'!$AW$14:$AW$54,0))*Q2203+INDEX('BCA Inputs'!$BA$14:$BA$54,MATCH(I2203,'BCA Inputs'!$AW$14:$AW$54,0))*F2203+INDEX('BCA Inputs'!$BB$14:$BB$54,MATCH(I2203,'BCA Inputs'!$AW$14:$AW$54,0))*G2203)+L2203+N2203,"")),"")</f>
        <v/>
      </c>
      <c r="U2203" s="234" t="str">
        <f t="shared" si="341"/>
        <v/>
      </c>
      <c r="V2203" s="234" t="str">
        <f t="shared" si="342"/>
        <v/>
      </c>
      <c r="W2203" s="234" t="str">
        <f t="shared" si="343"/>
        <v/>
      </c>
      <c r="Y2203" s="235" t="str">
        <f t="shared" si="344"/>
        <v/>
      </c>
      <c r="Z2203" s="236" t="str">
        <f>IFERROR(IF($B$3="NYSEG",INDEX('BCA Inputs'!$X$14:$X$54,MATCH(I2203,'BCA Inputs'!$M$14:$M$54,0))*P2203+INDEX('BCA Inputs'!$Y$14:$Y$54,MATCH(I2203,'BCA Inputs'!$M$14:$M$54,0))*O2203+INDEX('BCA Inputs'!$Z$14:$Z$54,MATCH(I2203,'BCA Inputs'!$M$14:$M$54,0))*Q2203+INDEX('BCA Inputs'!$AA$14:$AA$54,MATCH(I2203,'BCA Inputs'!$M$14:$M$54,0))*F2203+INDEX('BCA Inputs'!$AB$14:$AB$54,MATCH(I2203,'BCA Inputs'!$M$14:$M$54,0))*G2203,IF($B$3="RG&amp;E",INDEX('BCA Inputs'!$BG$14:$BG$54,MATCH(I2203,'BCA Inputs'!$AW$14:$AW$54,0))*P2203+INDEX('BCA Inputs'!$BH$14:$BH$54,MATCH(I2203,'BCA Inputs'!$AW$14:$AW$54,0))*O2203+INDEX('BCA Inputs'!$BI$14:$BI$54,MATCH(I2203,'BCA Inputs'!$AW$14:$AW$54,0))*Q2203+INDEX('BCA Inputs'!$BJ$14:$BJ$54,MATCH(I2203,'BCA Inputs'!$AW$14:$AW$54,0))*F2203+INDEX('BCA Inputs'!$BK$14:$BK$54,MATCH(I2203,'BCA Inputs'!$AW$14:$AW$54,0))*G2203,"")),"")</f>
        <v/>
      </c>
      <c r="AA2203" s="237" t="str">
        <f t="shared" si="345"/>
        <v/>
      </c>
      <c r="AC2203" s="238" t="str">
        <f>IFERROR((K2203+R2203)+IF($B$3="NYSEG",INDEX('BCA Inputs'!$AI$14:$AI$54,MATCH(I2203,'BCA Inputs'!$M$14:$M$54,0))*P2203+INDEX('BCA Inputs'!$AJ$14:$AJ$54,MATCH(I2203,'BCA Inputs'!$M$14:$M$54,0))*Q2203,IF($B$3="RG&amp;E",INDEX('BCA Inputs'!$BR$14:$BR$54,MATCH(I2203,'BCA Inputs'!$AW$14:$AW$54,0))*P2203+INDEX('BCA Inputs'!$BS$14:$BS$54,MATCH(I2203,'BCA Inputs'!$AW$14:$AW$54,0))*Q2203,"")),"")</f>
        <v/>
      </c>
      <c r="AD2203" s="181" t="str">
        <f>IFERROR(IF($B$3="NYSEG",INDEX('BCA Inputs'!$AD$14:$AD$54,MATCH(I2203,'BCA Inputs'!$M$14:$M$54,0))*P2203+INDEX('BCA Inputs'!$AE$14:$AE$54,MATCH(I2203,'BCA Inputs'!$M$14:$M$54,0))*O2203+INDEX('BCA Inputs'!$AF$14:$AF$54,MATCH(I2203,'BCA Inputs'!$M$14:$M$54,0))*Q2203+INDEX('BCA Inputs'!$AG$14:$AG$54,MATCH(I2203,'BCA Inputs'!$M$14:$M$54,0))*F2203+INDEX('BCA Inputs'!$AH$14:$AH$54,MATCH(I2203,'BCA Inputs'!$M$14:$M$54,0))*G2203,IF($B$3="RG&amp;E",INDEX('BCA Inputs'!$BM$14:$BM$54,MATCH(I2203,'BCA Inputs'!$AW$14:$AW$54,0))*P2203+INDEX('BCA Inputs'!$BN$14:$BN$54,MATCH(I2203,'BCA Inputs'!$AW$14:$AW$54,0))*O2203+INDEX('BCA Inputs'!$BO$14:$BO$54,MATCH(I2203,'BCA Inputs'!$AW$14:$AW$54,0))*Q2203+INDEX('BCA Inputs'!$BP$14:$BP$54,MATCH(I2203,'BCA Inputs'!$AW$14:$AW$54,0))*F2203+INDEX('BCA Inputs'!$BQ$14:$BQ$54,MATCH(I2203,'BCA Inputs'!$AW$14:$AW$54,0))*G2203,"")),"")</f>
        <v/>
      </c>
      <c r="AE2203" s="237" t="str">
        <f t="shared" si="346"/>
        <v/>
      </c>
      <c r="AF2203" s="198">
        <f t="shared" si="348"/>
        <v>0</v>
      </c>
      <c r="AG2203" s="239">
        <f t="shared" si="349"/>
        <v>0</v>
      </c>
    </row>
    <row r="2204" spans="1:33">
      <c r="A2204" s="228"/>
      <c r="B2204" s="176"/>
      <c r="C2204" s="229"/>
      <c r="D2204" s="230"/>
      <c r="E2204" s="230"/>
      <c r="F2204" s="230"/>
      <c r="G2204" s="230"/>
      <c r="H2204" s="231"/>
      <c r="I2204" s="231"/>
      <c r="J2204" s="232"/>
      <c r="K2204" s="232"/>
      <c r="L2204" s="232"/>
      <c r="M2204" s="181">
        <f t="shared" si="347"/>
        <v>0</v>
      </c>
      <c r="N2204" s="181">
        <f>IF(H2204="",0,H2204*I2204*'Avoided Water Savings Cost'!$C$16)</f>
        <v>0</v>
      </c>
      <c r="O2204" s="545">
        <f>IF(C2204="",0,IF($B$3="NYSEG",C2204/(1-'Avoided Electric Costs 2020'!$W$21),IF($B$3="RG&amp;E",C2204/(1-'Avoided Electric Costs 2020'!$X$21),"")))</f>
        <v>0</v>
      </c>
      <c r="P2204" s="546">
        <f>IF(D2204="",0,IF($B$3="NYSEG",D2204/(1-'Avoided Electric Costs 2020'!$W$21),IF($B$3="RG&amp;E",D2204/(1-'Avoided Electric Costs 2020'!$X$21),"")))</f>
        <v>0</v>
      </c>
      <c r="Q2204" s="546">
        <f>IF(E2204="",0,IF($B$3="NYSEG",E2204/(1-'Avoided Natural Gas Costs 2020'!$J$34),IF($B$3="RG&amp;E",E2204/(1-'Avoided Natural Gas Costs 2020'!$K$34),"")))</f>
        <v>0</v>
      </c>
      <c r="R2204" s="233" t="str">
        <f>IFERROR(IF(P2204*'BCA Inputs'!$C$1+Q2204*'BCA Inputs'!$C$2+F2204*'BCA Inputs'!$C$2+G2204*'BCA Inputs'!$C$2=0,"",P2204*'BCA Inputs'!$C$1+Q2204*'BCA Inputs'!$C$2+F2204*'BCA Inputs'!$C$2+G2204*'BCA Inputs'!$C$2),"")</f>
        <v/>
      </c>
      <c r="S2204" s="181" t="str">
        <f t="shared" si="340"/>
        <v/>
      </c>
      <c r="T2204" s="181" t="str">
        <f>IFERROR(IF($B$3="NYSEG",(INDEX('BCA Inputs'!$N$14:$N$54,MATCH(I2204,'BCA Inputs'!$M$14:$M$54,0))*P2204+INDEX('BCA Inputs'!$O$14:$O$54,MATCH(I2204,'BCA Inputs'!$M$14:$M$54,0))*O2204+INDEX('BCA Inputs'!P:P,MATCH(I2204,'BCA Inputs'!M:M,0))*Q2204+INDEX('BCA Inputs'!Q:Q,MATCH(I2204,'BCA Inputs'!M:M,0))*F2204+INDEX('BCA Inputs'!R:R,MATCH(I2204,'BCA Inputs'!M:M,0))*G2204)+L2204+N2204,IF($B$3="RG&amp;E",(INDEX('BCA Inputs'!$AX$14:$AX$54,MATCH(I2204,'BCA Inputs'!$AW$14:$AW$54,0))*P2204+INDEX('BCA Inputs'!$AY$14:$AY$54,MATCH(I2204,'BCA Inputs'!$AW$14:$AW$54,0))*O2204+INDEX('BCA Inputs'!$AZ$14:$AZ$54,MATCH(I2204,'BCA Inputs'!$AW$14:$AW$54,0))*Q2204+INDEX('BCA Inputs'!$BA$14:$BA$54,MATCH(I2204,'BCA Inputs'!$AW$14:$AW$54,0))*F2204+INDEX('BCA Inputs'!$BB$14:$BB$54,MATCH(I2204,'BCA Inputs'!$AW$14:$AW$54,0))*G2204)+L2204+N2204,"")),"")</f>
        <v/>
      </c>
      <c r="U2204" s="234" t="str">
        <f t="shared" si="341"/>
        <v/>
      </c>
      <c r="V2204" s="234" t="str">
        <f t="shared" si="342"/>
        <v/>
      </c>
      <c r="W2204" s="234" t="str">
        <f t="shared" si="343"/>
        <v/>
      </c>
      <c r="Y2204" s="235" t="str">
        <f t="shared" si="344"/>
        <v/>
      </c>
      <c r="Z2204" s="236" t="str">
        <f>IFERROR(IF($B$3="NYSEG",INDEX('BCA Inputs'!$X$14:$X$54,MATCH(I2204,'BCA Inputs'!$M$14:$M$54,0))*P2204+INDEX('BCA Inputs'!$Y$14:$Y$54,MATCH(I2204,'BCA Inputs'!$M$14:$M$54,0))*O2204+INDEX('BCA Inputs'!$Z$14:$Z$54,MATCH(I2204,'BCA Inputs'!$M$14:$M$54,0))*Q2204+INDEX('BCA Inputs'!$AA$14:$AA$54,MATCH(I2204,'BCA Inputs'!$M$14:$M$54,0))*F2204+INDEX('BCA Inputs'!$AB$14:$AB$54,MATCH(I2204,'BCA Inputs'!$M$14:$M$54,0))*G2204,IF($B$3="RG&amp;E",INDEX('BCA Inputs'!$BG$14:$BG$54,MATCH(I2204,'BCA Inputs'!$AW$14:$AW$54,0))*P2204+INDEX('BCA Inputs'!$BH$14:$BH$54,MATCH(I2204,'BCA Inputs'!$AW$14:$AW$54,0))*O2204+INDEX('BCA Inputs'!$BI$14:$BI$54,MATCH(I2204,'BCA Inputs'!$AW$14:$AW$54,0))*Q2204+INDEX('BCA Inputs'!$BJ$14:$BJ$54,MATCH(I2204,'BCA Inputs'!$AW$14:$AW$54,0))*F2204+INDEX('BCA Inputs'!$BK$14:$BK$54,MATCH(I2204,'BCA Inputs'!$AW$14:$AW$54,0))*G2204,"")),"")</f>
        <v/>
      </c>
      <c r="AA2204" s="237" t="str">
        <f t="shared" si="345"/>
        <v/>
      </c>
      <c r="AC2204" s="238" t="str">
        <f>IFERROR((K2204+R2204)+IF($B$3="NYSEG",INDEX('BCA Inputs'!$AI$14:$AI$54,MATCH(I2204,'BCA Inputs'!$M$14:$M$54,0))*P2204+INDEX('BCA Inputs'!$AJ$14:$AJ$54,MATCH(I2204,'BCA Inputs'!$M$14:$M$54,0))*Q2204,IF($B$3="RG&amp;E",INDEX('BCA Inputs'!$BR$14:$BR$54,MATCH(I2204,'BCA Inputs'!$AW$14:$AW$54,0))*P2204+INDEX('BCA Inputs'!$BS$14:$BS$54,MATCH(I2204,'BCA Inputs'!$AW$14:$AW$54,0))*Q2204,"")),"")</f>
        <v/>
      </c>
      <c r="AD2204" s="181" t="str">
        <f>IFERROR(IF($B$3="NYSEG",INDEX('BCA Inputs'!$AD$14:$AD$54,MATCH(I2204,'BCA Inputs'!$M$14:$M$54,0))*P2204+INDEX('BCA Inputs'!$AE$14:$AE$54,MATCH(I2204,'BCA Inputs'!$M$14:$M$54,0))*O2204+INDEX('BCA Inputs'!$AF$14:$AF$54,MATCH(I2204,'BCA Inputs'!$M$14:$M$54,0))*Q2204+INDEX('BCA Inputs'!$AG$14:$AG$54,MATCH(I2204,'BCA Inputs'!$M$14:$M$54,0))*F2204+INDEX('BCA Inputs'!$AH$14:$AH$54,MATCH(I2204,'BCA Inputs'!$M$14:$M$54,0))*G2204,IF($B$3="RG&amp;E",INDEX('BCA Inputs'!$BM$14:$BM$54,MATCH(I2204,'BCA Inputs'!$AW$14:$AW$54,0))*P2204+INDEX('BCA Inputs'!$BN$14:$BN$54,MATCH(I2204,'BCA Inputs'!$AW$14:$AW$54,0))*O2204+INDEX('BCA Inputs'!$BO$14:$BO$54,MATCH(I2204,'BCA Inputs'!$AW$14:$AW$54,0))*Q2204+INDEX('BCA Inputs'!$BP$14:$BP$54,MATCH(I2204,'BCA Inputs'!$AW$14:$AW$54,0))*F2204+INDEX('BCA Inputs'!$BQ$14:$BQ$54,MATCH(I2204,'BCA Inputs'!$AW$14:$AW$54,0))*G2204,"")),"")</f>
        <v/>
      </c>
      <c r="AE2204" s="237" t="str">
        <f t="shared" si="346"/>
        <v/>
      </c>
      <c r="AF2204" s="198">
        <f t="shared" si="348"/>
        <v>0</v>
      </c>
      <c r="AG2204" s="239">
        <f t="shared" si="349"/>
        <v>0</v>
      </c>
    </row>
    <row r="2205" spans="1:33">
      <c r="A2205" s="228"/>
      <c r="B2205" s="176"/>
      <c r="C2205" s="229"/>
      <c r="D2205" s="230"/>
      <c r="E2205" s="230"/>
      <c r="F2205" s="230"/>
      <c r="G2205" s="230"/>
      <c r="H2205" s="231"/>
      <c r="I2205" s="231"/>
      <c r="J2205" s="232"/>
      <c r="K2205" s="232"/>
      <c r="L2205" s="232"/>
      <c r="M2205" s="181">
        <f t="shared" si="347"/>
        <v>0</v>
      </c>
      <c r="N2205" s="181">
        <f>IF(H2205="",0,H2205*I2205*'Avoided Water Savings Cost'!$C$16)</f>
        <v>0</v>
      </c>
      <c r="O2205" s="545">
        <f>IF(C2205="",0,IF($B$3="NYSEG",C2205/(1-'Avoided Electric Costs 2020'!$W$21),IF($B$3="RG&amp;E",C2205/(1-'Avoided Electric Costs 2020'!$X$21),"")))</f>
        <v>0</v>
      </c>
      <c r="P2205" s="546">
        <f>IF(D2205="",0,IF($B$3="NYSEG",D2205/(1-'Avoided Electric Costs 2020'!$W$21),IF($B$3="RG&amp;E",D2205/(1-'Avoided Electric Costs 2020'!$X$21),"")))</f>
        <v>0</v>
      </c>
      <c r="Q2205" s="546">
        <f>IF(E2205="",0,IF($B$3="NYSEG",E2205/(1-'Avoided Natural Gas Costs 2020'!$J$34),IF($B$3="RG&amp;E",E2205/(1-'Avoided Natural Gas Costs 2020'!$K$34),"")))</f>
        <v>0</v>
      </c>
      <c r="R2205" s="233" t="str">
        <f>IFERROR(IF(P2205*'BCA Inputs'!$C$1+Q2205*'BCA Inputs'!$C$2+F2205*'BCA Inputs'!$C$2+G2205*'BCA Inputs'!$C$2=0,"",P2205*'BCA Inputs'!$C$1+Q2205*'BCA Inputs'!$C$2+F2205*'BCA Inputs'!$C$2+G2205*'BCA Inputs'!$C$2),"")</f>
        <v/>
      </c>
      <c r="S2205" s="181" t="str">
        <f t="shared" si="340"/>
        <v/>
      </c>
      <c r="T2205" s="181" t="str">
        <f>IFERROR(IF($B$3="NYSEG",(INDEX('BCA Inputs'!$N$14:$N$54,MATCH(I2205,'BCA Inputs'!$M$14:$M$54,0))*P2205+INDEX('BCA Inputs'!$O$14:$O$54,MATCH(I2205,'BCA Inputs'!$M$14:$M$54,0))*O2205+INDEX('BCA Inputs'!P:P,MATCH(I2205,'BCA Inputs'!M:M,0))*Q2205+INDEX('BCA Inputs'!Q:Q,MATCH(I2205,'BCA Inputs'!M:M,0))*F2205+INDEX('BCA Inputs'!R:R,MATCH(I2205,'BCA Inputs'!M:M,0))*G2205)+L2205+N2205,IF($B$3="RG&amp;E",(INDEX('BCA Inputs'!$AX$14:$AX$54,MATCH(I2205,'BCA Inputs'!$AW$14:$AW$54,0))*P2205+INDEX('BCA Inputs'!$AY$14:$AY$54,MATCH(I2205,'BCA Inputs'!$AW$14:$AW$54,0))*O2205+INDEX('BCA Inputs'!$AZ$14:$AZ$54,MATCH(I2205,'BCA Inputs'!$AW$14:$AW$54,0))*Q2205+INDEX('BCA Inputs'!$BA$14:$BA$54,MATCH(I2205,'BCA Inputs'!$AW$14:$AW$54,0))*F2205+INDEX('BCA Inputs'!$BB$14:$BB$54,MATCH(I2205,'BCA Inputs'!$AW$14:$AW$54,0))*G2205)+L2205+N2205,"")),"")</f>
        <v/>
      </c>
      <c r="U2205" s="234" t="str">
        <f t="shared" si="341"/>
        <v/>
      </c>
      <c r="V2205" s="234" t="str">
        <f t="shared" si="342"/>
        <v/>
      </c>
      <c r="W2205" s="234" t="str">
        <f t="shared" si="343"/>
        <v/>
      </c>
      <c r="Y2205" s="235" t="str">
        <f t="shared" si="344"/>
        <v/>
      </c>
      <c r="Z2205" s="236" t="str">
        <f>IFERROR(IF($B$3="NYSEG",INDEX('BCA Inputs'!$X$14:$X$54,MATCH(I2205,'BCA Inputs'!$M$14:$M$54,0))*P2205+INDEX('BCA Inputs'!$Y$14:$Y$54,MATCH(I2205,'BCA Inputs'!$M$14:$M$54,0))*O2205+INDEX('BCA Inputs'!$Z$14:$Z$54,MATCH(I2205,'BCA Inputs'!$M$14:$M$54,0))*Q2205+INDEX('BCA Inputs'!$AA$14:$AA$54,MATCH(I2205,'BCA Inputs'!$M$14:$M$54,0))*F2205+INDEX('BCA Inputs'!$AB$14:$AB$54,MATCH(I2205,'BCA Inputs'!$M$14:$M$54,0))*G2205,IF($B$3="RG&amp;E",INDEX('BCA Inputs'!$BG$14:$BG$54,MATCH(I2205,'BCA Inputs'!$AW$14:$AW$54,0))*P2205+INDEX('BCA Inputs'!$BH$14:$BH$54,MATCH(I2205,'BCA Inputs'!$AW$14:$AW$54,0))*O2205+INDEX('BCA Inputs'!$BI$14:$BI$54,MATCH(I2205,'BCA Inputs'!$AW$14:$AW$54,0))*Q2205+INDEX('BCA Inputs'!$BJ$14:$BJ$54,MATCH(I2205,'BCA Inputs'!$AW$14:$AW$54,0))*F2205+INDEX('BCA Inputs'!$BK$14:$BK$54,MATCH(I2205,'BCA Inputs'!$AW$14:$AW$54,0))*G2205,"")),"")</f>
        <v/>
      </c>
      <c r="AA2205" s="237" t="str">
        <f t="shared" si="345"/>
        <v/>
      </c>
      <c r="AC2205" s="238" t="str">
        <f>IFERROR((K2205+R2205)+IF($B$3="NYSEG",INDEX('BCA Inputs'!$AI$14:$AI$54,MATCH(I2205,'BCA Inputs'!$M$14:$M$54,0))*P2205+INDEX('BCA Inputs'!$AJ$14:$AJ$54,MATCH(I2205,'BCA Inputs'!$M$14:$M$54,0))*Q2205,IF($B$3="RG&amp;E",INDEX('BCA Inputs'!$BR$14:$BR$54,MATCH(I2205,'BCA Inputs'!$AW$14:$AW$54,0))*P2205+INDEX('BCA Inputs'!$BS$14:$BS$54,MATCH(I2205,'BCA Inputs'!$AW$14:$AW$54,0))*Q2205,"")),"")</f>
        <v/>
      </c>
      <c r="AD2205" s="181" t="str">
        <f>IFERROR(IF($B$3="NYSEG",INDEX('BCA Inputs'!$AD$14:$AD$54,MATCH(I2205,'BCA Inputs'!$M$14:$M$54,0))*P2205+INDEX('BCA Inputs'!$AE$14:$AE$54,MATCH(I2205,'BCA Inputs'!$M$14:$M$54,0))*O2205+INDEX('BCA Inputs'!$AF$14:$AF$54,MATCH(I2205,'BCA Inputs'!$M$14:$M$54,0))*Q2205+INDEX('BCA Inputs'!$AG$14:$AG$54,MATCH(I2205,'BCA Inputs'!$M$14:$M$54,0))*F2205+INDEX('BCA Inputs'!$AH$14:$AH$54,MATCH(I2205,'BCA Inputs'!$M$14:$M$54,0))*G2205,IF($B$3="RG&amp;E",INDEX('BCA Inputs'!$BM$14:$BM$54,MATCH(I2205,'BCA Inputs'!$AW$14:$AW$54,0))*P2205+INDEX('BCA Inputs'!$BN$14:$BN$54,MATCH(I2205,'BCA Inputs'!$AW$14:$AW$54,0))*O2205+INDEX('BCA Inputs'!$BO$14:$BO$54,MATCH(I2205,'BCA Inputs'!$AW$14:$AW$54,0))*Q2205+INDEX('BCA Inputs'!$BP$14:$BP$54,MATCH(I2205,'BCA Inputs'!$AW$14:$AW$54,0))*F2205+INDEX('BCA Inputs'!$BQ$14:$BQ$54,MATCH(I2205,'BCA Inputs'!$AW$14:$AW$54,0))*G2205,"")),"")</f>
        <v/>
      </c>
      <c r="AE2205" s="237" t="str">
        <f t="shared" si="346"/>
        <v/>
      </c>
      <c r="AF2205" s="198">
        <f t="shared" si="348"/>
        <v>0</v>
      </c>
      <c r="AG2205" s="239">
        <f t="shared" si="349"/>
        <v>0</v>
      </c>
    </row>
    <row r="2206" spans="1:33">
      <c r="A2206" s="228"/>
      <c r="B2206" s="176"/>
      <c r="C2206" s="229"/>
      <c r="D2206" s="230"/>
      <c r="E2206" s="230"/>
      <c r="F2206" s="230"/>
      <c r="G2206" s="230"/>
      <c r="H2206" s="231"/>
      <c r="I2206" s="231"/>
      <c r="J2206" s="232"/>
      <c r="K2206" s="232"/>
      <c r="L2206" s="232"/>
      <c r="M2206" s="181">
        <f t="shared" si="347"/>
        <v>0</v>
      </c>
      <c r="N2206" s="181">
        <f>IF(H2206="",0,H2206*I2206*'Avoided Water Savings Cost'!$C$16)</f>
        <v>0</v>
      </c>
      <c r="O2206" s="545">
        <f>IF(C2206="",0,IF($B$3="NYSEG",C2206/(1-'Avoided Electric Costs 2020'!$W$21),IF($B$3="RG&amp;E",C2206/(1-'Avoided Electric Costs 2020'!$X$21),"")))</f>
        <v>0</v>
      </c>
      <c r="P2206" s="546">
        <f>IF(D2206="",0,IF($B$3="NYSEG",D2206/(1-'Avoided Electric Costs 2020'!$W$21),IF($B$3="RG&amp;E",D2206/(1-'Avoided Electric Costs 2020'!$X$21),"")))</f>
        <v>0</v>
      </c>
      <c r="Q2206" s="546">
        <f>IF(E2206="",0,IF($B$3="NYSEG",E2206/(1-'Avoided Natural Gas Costs 2020'!$J$34),IF($B$3="RG&amp;E",E2206/(1-'Avoided Natural Gas Costs 2020'!$K$34),"")))</f>
        <v>0</v>
      </c>
      <c r="R2206" s="233" t="str">
        <f>IFERROR(IF(P2206*'BCA Inputs'!$C$1+Q2206*'BCA Inputs'!$C$2+F2206*'BCA Inputs'!$C$2+G2206*'BCA Inputs'!$C$2=0,"",P2206*'BCA Inputs'!$C$1+Q2206*'BCA Inputs'!$C$2+F2206*'BCA Inputs'!$C$2+G2206*'BCA Inputs'!$C$2),"")</f>
        <v/>
      </c>
      <c r="S2206" s="181" t="str">
        <f t="shared" si="340"/>
        <v/>
      </c>
      <c r="T2206" s="181" t="str">
        <f>IFERROR(IF($B$3="NYSEG",(INDEX('BCA Inputs'!$N$14:$N$54,MATCH(I2206,'BCA Inputs'!$M$14:$M$54,0))*P2206+INDEX('BCA Inputs'!$O$14:$O$54,MATCH(I2206,'BCA Inputs'!$M$14:$M$54,0))*O2206+INDEX('BCA Inputs'!P:P,MATCH(I2206,'BCA Inputs'!M:M,0))*Q2206+INDEX('BCA Inputs'!Q:Q,MATCH(I2206,'BCA Inputs'!M:M,0))*F2206+INDEX('BCA Inputs'!R:R,MATCH(I2206,'BCA Inputs'!M:M,0))*G2206)+L2206+N2206,IF($B$3="RG&amp;E",(INDEX('BCA Inputs'!$AX$14:$AX$54,MATCH(I2206,'BCA Inputs'!$AW$14:$AW$54,0))*P2206+INDEX('BCA Inputs'!$AY$14:$AY$54,MATCH(I2206,'BCA Inputs'!$AW$14:$AW$54,0))*O2206+INDEX('BCA Inputs'!$AZ$14:$AZ$54,MATCH(I2206,'BCA Inputs'!$AW$14:$AW$54,0))*Q2206+INDEX('BCA Inputs'!$BA$14:$BA$54,MATCH(I2206,'BCA Inputs'!$AW$14:$AW$54,0))*F2206+INDEX('BCA Inputs'!$BB$14:$BB$54,MATCH(I2206,'BCA Inputs'!$AW$14:$AW$54,0))*G2206)+L2206+N2206,"")),"")</f>
        <v/>
      </c>
      <c r="U2206" s="234" t="str">
        <f t="shared" si="341"/>
        <v/>
      </c>
      <c r="V2206" s="234" t="str">
        <f t="shared" si="342"/>
        <v/>
      </c>
      <c r="W2206" s="234" t="str">
        <f t="shared" si="343"/>
        <v/>
      </c>
      <c r="Y2206" s="235" t="str">
        <f t="shared" si="344"/>
        <v/>
      </c>
      <c r="Z2206" s="236" t="str">
        <f>IFERROR(IF($B$3="NYSEG",INDEX('BCA Inputs'!$X$14:$X$54,MATCH(I2206,'BCA Inputs'!$M$14:$M$54,0))*P2206+INDEX('BCA Inputs'!$Y$14:$Y$54,MATCH(I2206,'BCA Inputs'!$M$14:$M$54,0))*O2206+INDEX('BCA Inputs'!$Z$14:$Z$54,MATCH(I2206,'BCA Inputs'!$M$14:$M$54,0))*Q2206+INDEX('BCA Inputs'!$AA$14:$AA$54,MATCH(I2206,'BCA Inputs'!$M$14:$M$54,0))*F2206+INDEX('BCA Inputs'!$AB$14:$AB$54,MATCH(I2206,'BCA Inputs'!$M$14:$M$54,0))*G2206,IF($B$3="RG&amp;E",INDEX('BCA Inputs'!$BG$14:$BG$54,MATCH(I2206,'BCA Inputs'!$AW$14:$AW$54,0))*P2206+INDEX('BCA Inputs'!$BH$14:$BH$54,MATCH(I2206,'BCA Inputs'!$AW$14:$AW$54,0))*O2206+INDEX('BCA Inputs'!$BI$14:$BI$54,MATCH(I2206,'BCA Inputs'!$AW$14:$AW$54,0))*Q2206+INDEX('BCA Inputs'!$BJ$14:$BJ$54,MATCH(I2206,'BCA Inputs'!$AW$14:$AW$54,0))*F2206+INDEX('BCA Inputs'!$BK$14:$BK$54,MATCH(I2206,'BCA Inputs'!$AW$14:$AW$54,0))*G2206,"")),"")</f>
        <v/>
      </c>
      <c r="AA2206" s="237" t="str">
        <f t="shared" si="345"/>
        <v/>
      </c>
      <c r="AC2206" s="238" t="str">
        <f>IFERROR((K2206+R2206)+IF($B$3="NYSEG",INDEX('BCA Inputs'!$AI$14:$AI$54,MATCH(I2206,'BCA Inputs'!$M$14:$M$54,0))*P2206+INDEX('BCA Inputs'!$AJ$14:$AJ$54,MATCH(I2206,'BCA Inputs'!$M$14:$M$54,0))*Q2206,IF($B$3="RG&amp;E",INDEX('BCA Inputs'!$BR$14:$BR$54,MATCH(I2206,'BCA Inputs'!$AW$14:$AW$54,0))*P2206+INDEX('BCA Inputs'!$BS$14:$BS$54,MATCH(I2206,'BCA Inputs'!$AW$14:$AW$54,0))*Q2206,"")),"")</f>
        <v/>
      </c>
      <c r="AD2206" s="181" t="str">
        <f>IFERROR(IF($B$3="NYSEG",INDEX('BCA Inputs'!$AD$14:$AD$54,MATCH(I2206,'BCA Inputs'!$M$14:$M$54,0))*P2206+INDEX('BCA Inputs'!$AE$14:$AE$54,MATCH(I2206,'BCA Inputs'!$M$14:$M$54,0))*O2206+INDEX('BCA Inputs'!$AF$14:$AF$54,MATCH(I2206,'BCA Inputs'!$M$14:$M$54,0))*Q2206+INDEX('BCA Inputs'!$AG$14:$AG$54,MATCH(I2206,'BCA Inputs'!$M$14:$M$54,0))*F2206+INDEX('BCA Inputs'!$AH$14:$AH$54,MATCH(I2206,'BCA Inputs'!$M$14:$M$54,0))*G2206,IF($B$3="RG&amp;E",INDEX('BCA Inputs'!$BM$14:$BM$54,MATCH(I2206,'BCA Inputs'!$AW$14:$AW$54,0))*P2206+INDEX('BCA Inputs'!$BN$14:$BN$54,MATCH(I2206,'BCA Inputs'!$AW$14:$AW$54,0))*O2206+INDEX('BCA Inputs'!$BO$14:$BO$54,MATCH(I2206,'BCA Inputs'!$AW$14:$AW$54,0))*Q2206+INDEX('BCA Inputs'!$BP$14:$BP$54,MATCH(I2206,'BCA Inputs'!$AW$14:$AW$54,0))*F2206+INDEX('BCA Inputs'!$BQ$14:$BQ$54,MATCH(I2206,'BCA Inputs'!$AW$14:$AW$54,0))*G2206,"")),"")</f>
        <v/>
      </c>
      <c r="AE2206" s="237" t="str">
        <f t="shared" si="346"/>
        <v/>
      </c>
      <c r="AF2206" s="198">
        <f t="shared" si="348"/>
        <v>0</v>
      </c>
      <c r="AG2206" s="239">
        <f t="shared" si="349"/>
        <v>0</v>
      </c>
    </row>
    <row r="2207" spans="1:33">
      <c r="A2207" s="228"/>
      <c r="B2207" s="176"/>
      <c r="C2207" s="229"/>
      <c r="D2207" s="230"/>
      <c r="E2207" s="230"/>
      <c r="F2207" s="230"/>
      <c r="G2207" s="230"/>
      <c r="H2207" s="231"/>
      <c r="I2207" s="231"/>
      <c r="J2207" s="232"/>
      <c r="K2207" s="232"/>
      <c r="L2207" s="232"/>
      <c r="M2207" s="181">
        <f t="shared" si="347"/>
        <v>0</v>
      </c>
      <c r="N2207" s="181">
        <f>IF(H2207="",0,H2207*I2207*'Avoided Water Savings Cost'!$C$16)</f>
        <v>0</v>
      </c>
      <c r="O2207" s="545">
        <f>IF(C2207="",0,IF($B$3="NYSEG",C2207/(1-'Avoided Electric Costs 2020'!$W$21),IF($B$3="RG&amp;E",C2207/(1-'Avoided Electric Costs 2020'!$X$21),"")))</f>
        <v>0</v>
      </c>
      <c r="P2207" s="546">
        <f>IF(D2207="",0,IF($B$3="NYSEG",D2207/(1-'Avoided Electric Costs 2020'!$W$21),IF($B$3="RG&amp;E",D2207/(1-'Avoided Electric Costs 2020'!$X$21),"")))</f>
        <v>0</v>
      </c>
      <c r="Q2207" s="546">
        <f>IF(E2207="",0,IF($B$3="NYSEG",E2207/(1-'Avoided Natural Gas Costs 2020'!$J$34),IF($B$3="RG&amp;E",E2207/(1-'Avoided Natural Gas Costs 2020'!$K$34),"")))</f>
        <v>0</v>
      </c>
      <c r="R2207" s="233" t="str">
        <f>IFERROR(IF(P2207*'BCA Inputs'!$C$1+Q2207*'BCA Inputs'!$C$2+F2207*'BCA Inputs'!$C$2+G2207*'BCA Inputs'!$C$2=0,"",P2207*'BCA Inputs'!$C$1+Q2207*'BCA Inputs'!$C$2+F2207*'BCA Inputs'!$C$2+G2207*'BCA Inputs'!$C$2),"")</f>
        <v/>
      </c>
      <c r="S2207" s="181" t="str">
        <f t="shared" si="340"/>
        <v/>
      </c>
      <c r="T2207" s="181" t="str">
        <f>IFERROR(IF($B$3="NYSEG",(INDEX('BCA Inputs'!$N$14:$N$54,MATCH(I2207,'BCA Inputs'!$M$14:$M$54,0))*P2207+INDEX('BCA Inputs'!$O$14:$O$54,MATCH(I2207,'BCA Inputs'!$M$14:$M$54,0))*O2207+INDEX('BCA Inputs'!P:P,MATCH(I2207,'BCA Inputs'!M:M,0))*Q2207+INDEX('BCA Inputs'!Q:Q,MATCH(I2207,'BCA Inputs'!M:M,0))*F2207+INDEX('BCA Inputs'!R:R,MATCH(I2207,'BCA Inputs'!M:M,0))*G2207)+L2207+N2207,IF($B$3="RG&amp;E",(INDEX('BCA Inputs'!$AX$14:$AX$54,MATCH(I2207,'BCA Inputs'!$AW$14:$AW$54,0))*P2207+INDEX('BCA Inputs'!$AY$14:$AY$54,MATCH(I2207,'BCA Inputs'!$AW$14:$AW$54,0))*O2207+INDEX('BCA Inputs'!$AZ$14:$AZ$54,MATCH(I2207,'BCA Inputs'!$AW$14:$AW$54,0))*Q2207+INDEX('BCA Inputs'!$BA$14:$BA$54,MATCH(I2207,'BCA Inputs'!$AW$14:$AW$54,0))*F2207+INDEX('BCA Inputs'!$BB$14:$BB$54,MATCH(I2207,'BCA Inputs'!$AW$14:$AW$54,0))*G2207)+L2207+N2207,"")),"")</f>
        <v/>
      </c>
      <c r="U2207" s="234" t="str">
        <f t="shared" si="341"/>
        <v/>
      </c>
      <c r="V2207" s="234" t="str">
        <f t="shared" si="342"/>
        <v/>
      </c>
      <c r="W2207" s="234" t="str">
        <f t="shared" si="343"/>
        <v/>
      </c>
      <c r="Y2207" s="235" t="str">
        <f t="shared" si="344"/>
        <v/>
      </c>
      <c r="Z2207" s="236" t="str">
        <f>IFERROR(IF($B$3="NYSEG",INDEX('BCA Inputs'!$X$14:$X$54,MATCH(I2207,'BCA Inputs'!$M$14:$M$54,0))*P2207+INDEX('BCA Inputs'!$Y$14:$Y$54,MATCH(I2207,'BCA Inputs'!$M$14:$M$54,0))*O2207+INDEX('BCA Inputs'!$Z$14:$Z$54,MATCH(I2207,'BCA Inputs'!$M$14:$M$54,0))*Q2207+INDEX('BCA Inputs'!$AA$14:$AA$54,MATCH(I2207,'BCA Inputs'!$M$14:$M$54,0))*F2207+INDEX('BCA Inputs'!$AB$14:$AB$54,MATCH(I2207,'BCA Inputs'!$M$14:$M$54,0))*G2207,IF($B$3="RG&amp;E",INDEX('BCA Inputs'!$BG$14:$BG$54,MATCH(I2207,'BCA Inputs'!$AW$14:$AW$54,0))*P2207+INDEX('BCA Inputs'!$BH$14:$BH$54,MATCH(I2207,'BCA Inputs'!$AW$14:$AW$54,0))*O2207+INDEX('BCA Inputs'!$BI$14:$BI$54,MATCH(I2207,'BCA Inputs'!$AW$14:$AW$54,0))*Q2207+INDEX('BCA Inputs'!$BJ$14:$BJ$54,MATCH(I2207,'BCA Inputs'!$AW$14:$AW$54,0))*F2207+INDEX('BCA Inputs'!$BK$14:$BK$54,MATCH(I2207,'BCA Inputs'!$AW$14:$AW$54,0))*G2207,"")),"")</f>
        <v/>
      </c>
      <c r="AA2207" s="237" t="str">
        <f t="shared" si="345"/>
        <v/>
      </c>
      <c r="AC2207" s="238" t="str">
        <f>IFERROR((K2207+R2207)+IF($B$3="NYSEG",INDEX('BCA Inputs'!$AI$14:$AI$54,MATCH(I2207,'BCA Inputs'!$M$14:$M$54,0))*P2207+INDEX('BCA Inputs'!$AJ$14:$AJ$54,MATCH(I2207,'BCA Inputs'!$M$14:$M$54,0))*Q2207,IF($B$3="RG&amp;E",INDEX('BCA Inputs'!$BR$14:$BR$54,MATCH(I2207,'BCA Inputs'!$AW$14:$AW$54,0))*P2207+INDEX('BCA Inputs'!$BS$14:$BS$54,MATCH(I2207,'BCA Inputs'!$AW$14:$AW$54,0))*Q2207,"")),"")</f>
        <v/>
      </c>
      <c r="AD2207" s="181" t="str">
        <f>IFERROR(IF($B$3="NYSEG",INDEX('BCA Inputs'!$AD$14:$AD$54,MATCH(I2207,'BCA Inputs'!$M$14:$M$54,0))*P2207+INDEX('BCA Inputs'!$AE$14:$AE$54,MATCH(I2207,'BCA Inputs'!$M$14:$M$54,0))*O2207+INDEX('BCA Inputs'!$AF$14:$AF$54,MATCH(I2207,'BCA Inputs'!$M$14:$M$54,0))*Q2207+INDEX('BCA Inputs'!$AG$14:$AG$54,MATCH(I2207,'BCA Inputs'!$M$14:$M$54,0))*F2207+INDEX('BCA Inputs'!$AH$14:$AH$54,MATCH(I2207,'BCA Inputs'!$M$14:$M$54,0))*G2207,IF($B$3="RG&amp;E",INDEX('BCA Inputs'!$BM$14:$BM$54,MATCH(I2207,'BCA Inputs'!$AW$14:$AW$54,0))*P2207+INDEX('BCA Inputs'!$BN$14:$BN$54,MATCH(I2207,'BCA Inputs'!$AW$14:$AW$54,0))*O2207+INDEX('BCA Inputs'!$BO$14:$BO$54,MATCH(I2207,'BCA Inputs'!$AW$14:$AW$54,0))*Q2207+INDEX('BCA Inputs'!$BP$14:$BP$54,MATCH(I2207,'BCA Inputs'!$AW$14:$AW$54,0))*F2207+INDEX('BCA Inputs'!$BQ$14:$BQ$54,MATCH(I2207,'BCA Inputs'!$AW$14:$AW$54,0))*G2207,"")),"")</f>
        <v/>
      </c>
      <c r="AE2207" s="237" t="str">
        <f t="shared" si="346"/>
        <v/>
      </c>
      <c r="AF2207" s="198">
        <f t="shared" si="348"/>
        <v>0</v>
      </c>
      <c r="AG2207" s="239">
        <f t="shared" si="349"/>
        <v>0</v>
      </c>
    </row>
    <row r="2208" spans="1:33">
      <c r="A2208" s="228"/>
      <c r="B2208" s="176"/>
      <c r="C2208" s="229"/>
      <c r="D2208" s="230"/>
      <c r="E2208" s="230"/>
      <c r="F2208" s="230"/>
      <c r="G2208" s="230"/>
      <c r="H2208" s="231"/>
      <c r="I2208" s="231"/>
      <c r="J2208" s="232"/>
      <c r="K2208" s="232"/>
      <c r="L2208" s="232"/>
      <c r="M2208" s="181">
        <f t="shared" si="347"/>
        <v>0</v>
      </c>
      <c r="N2208" s="181">
        <f>IF(H2208="",0,H2208*I2208*'Avoided Water Savings Cost'!$C$16)</f>
        <v>0</v>
      </c>
      <c r="O2208" s="545">
        <f>IF(C2208="",0,IF($B$3="NYSEG",C2208/(1-'Avoided Electric Costs 2020'!$W$21),IF($B$3="RG&amp;E",C2208/(1-'Avoided Electric Costs 2020'!$X$21),"")))</f>
        <v>0</v>
      </c>
      <c r="P2208" s="546">
        <f>IF(D2208="",0,IF($B$3="NYSEG",D2208/(1-'Avoided Electric Costs 2020'!$W$21),IF($B$3="RG&amp;E",D2208/(1-'Avoided Electric Costs 2020'!$X$21),"")))</f>
        <v>0</v>
      </c>
      <c r="Q2208" s="546">
        <f>IF(E2208="",0,IF($B$3="NYSEG",E2208/(1-'Avoided Natural Gas Costs 2020'!$J$34),IF($B$3="RG&amp;E",E2208/(1-'Avoided Natural Gas Costs 2020'!$K$34),"")))</f>
        <v>0</v>
      </c>
      <c r="R2208" s="233" t="str">
        <f>IFERROR(IF(P2208*'BCA Inputs'!$C$1+Q2208*'BCA Inputs'!$C$2+F2208*'BCA Inputs'!$C$2+G2208*'BCA Inputs'!$C$2=0,"",P2208*'BCA Inputs'!$C$1+Q2208*'BCA Inputs'!$C$2+F2208*'BCA Inputs'!$C$2+G2208*'BCA Inputs'!$C$2),"")</f>
        <v/>
      </c>
      <c r="S2208" s="181" t="str">
        <f t="shared" si="340"/>
        <v/>
      </c>
      <c r="T2208" s="181" t="str">
        <f>IFERROR(IF($B$3="NYSEG",(INDEX('BCA Inputs'!$N$14:$N$54,MATCH(I2208,'BCA Inputs'!$M$14:$M$54,0))*P2208+INDEX('BCA Inputs'!$O$14:$O$54,MATCH(I2208,'BCA Inputs'!$M$14:$M$54,0))*O2208+INDEX('BCA Inputs'!P:P,MATCH(I2208,'BCA Inputs'!M:M,0))*Q2208+INDEX('BCA Inputs'!Q:Q,MATCH(I2208,'BCA Inputs'!M:M,0))*F2208+INDEX('BCA Inputs'!R:R,MATCH(I2208,'BCA Inputs'!M:M,0))*G2208)+L2208+N2208,IF($B$3="RG&amp;E",(INDEX('BCA Inputs'!$AX$14:$AX$54,MATCH(I2208,'BCA Inputs'!$AW$14:$AW$54,0))*P2208+INDEX('BCA Inputs'!$AY$14:$AY$54,MATCH(I2208,'BCA Inputs'!$AW$14:$AW$54,0))*O2208+INDEX('BCA Inputs'!$AZ$14:$AZ$54,MATCH(I2208,'BCA Inputs'!$AW$14:$AW$54,0))*Q2208+INDEX('BCA Inputs'!$BA$14:$BA$54,MATCH(I2208,'BCA Inputs'!$AW$14:$AW$54,0))*F2208+INDEX('BCA Inputs'!$BB$14:$BB$54,MATCH(I2208,'BCA Inputs'!$AW$14:$AW$54,0))*G2208)+L2208+N2208,"")),"")</f>
        <v/>
      </c>
      <c r="U2208" s="234" t="str">
        <f t="shared" si="341"/>
        <v/>
      </c>
      <c r="V2208" s="234" t="str">
        <f t="shared" si="342"/>
        <v/>
      </c>
      <c r="W2208" s="234" t="str">
        <f t="shared" si="343"/>
        <v/>
      </c>
      <c r="Y2208" s="235" t="str">
        <f t="shared" si="344"/>
        <v/>
      </c>
      <c r="Z2208" s="236" t="str">
        <f>IFERROR(IF($B$3="NYSEG",INDEX('BCA Inputs'!$X$14:$X$54,MATCH(I2208,'BCA Inputs'!$M$14:$M$54,0))*P2208+INDEX('BCA Inputs'!$Y$14:$Y$54,MATCH(I2208,'BCA Inputs'!$M$14:$M$54,0))*O2208+INDEX('BCA Inputs'!$Z$14:$Z$54,MATCH(I2208,'BCA Inputs'!$M$14:$M$54,0))*Q2208+INDEX('BCA Inputs'!$AA$14:$AA$54,MATCH(I2208,'BCA Inputs'!$M$14:$M$54,0))*F2208+INDEX('BCA Inputs'!$AB$14:$AB$54,MATCH(I2208,'BCA Inputs'!$M$14:$M$54,0))*G2208,IF($B$3="RG&amp;E",INDEX('BCA Inputs'!$BG$14:$BG$54,MATCH(I2208,'BCA Inputs'!$AW$14:$AW$54,0))*P2208+INDEX('BCA Inputs'!$BH$14:$BH$54,MATCH(I2208,'BCA Inputs'!$AW$14:$AW$54,0))*O2208+INDEX('BCA Inputs'!$BI$14:$BI$54,MATCH(I2208,'BCA Inputs'!$AW$14:$AW$54,0))*Q2208+INDEX('BCA Inputs'!$BJ$14:$BJ$54,MATCH(I2208,'BCA Inputs'!$AW$14:$AW$54,0))*F2208+INDEX('BCA Inputs'!$BK$14:$BK$54,MATCH(I2208,'BCA Inputs'!$AW$14:$AW$54,0))*G2208,"")),"")</f>
        <v/>
      </c>
      <c r="AA2208" s="237" t="str">
        <f t="shared" si="345"/>
        <v/>
      </c>
      <c r="AC2208" s="238" t="str">
        <f>IFERROR((K2208+R2208)+IF($B$3="NYSEG",INDEX('BCA Inputs'!$AI$14:$AI$54,MATCH(I2208,'BCA Inputs'!$M$14:$M$54,0))*P2208+INDEX('BCA Inputs'!$AJ$14:$AJ$54,MATCH(I2208,'BCA Inputs'!$M$14:$M$54,0))*Q2208,IF($B$3="RG&amp;E",INDEX('BCA Inputs'!$BR$14:$BR$54,MATCH(I2208,'BCA Inputs'!$AW$14:$AW$54,0))*P2208+INDEX('BCA Inputs'!$BS$14:$BS$54,MATCH(I2208,'BCA Inputs'!$AW$14:$AW$54,0))*Q2208,"")),"")</f>
        <v/>
      </c>
      <c r="AD2208" s="181" t="str">
        <f>IFERROR(IF($B$3="NYSEG",INDEX('BCA Inputs'!$AD$14:$AD$54,MATCH(I2208,'BCA Inputs'!$M$14:$M$54,0))*P2208+INDEX('BCA Inputs'!$AE$14:$AE$54,MATCH(I2208,'BCA Inputs'!$M$14:$M$54,0))*O2208+INDEX('BCA Inputs'!$AF$14:$AF$54,MATCH(I2208,'BCA Inputs'!$M$14:$M$54,0))*Q2208+INDEX('BCA Inputs'!$AG$14:$AG$54,MATCH(I2208,'BCA Inputs'!$M$14:$M$54,0))*F2208+INDEX('BCA Inputs'!$AH$14:$AH$54,MATCH(I2208,'BCA Inputs'!$M$14:$M$54,0))*G2208,IF($B$3="RG&amp;E",INDEX('BCA Inputs'!$BM$14:$BM$54,MATCH(I2208,'BCA Inputs'!$AW$14:$AW$54,0))*P2208+INDEX('BCA Inputs'!$BN$14:$BN$54,MATCH(I2208,'BCA Inputs'!$AW$14:$AW$54,0))*O2208+INDEX('BCA Inputs'!$BO$14:$BO$54,MATCH(I2208,'BCA Inputs'!$AW$14:$AW$54,0))*Q2208+INDEX('BCA Inputs'!$BP$14:$BP$54,MATCH(I2208,'BCA Inputs'!$AW$14:$AW$54,0))*F2208+INDEX('BCA Inputs'!$BQ$14:$BQ$54,MATCH(I2208,'BCA Inputs'!$AW$14:$AW$54,0))*G2208,"")),"")</f>
        <v/>
      </c>
      <c r="AE2208" s="237" t="str">
        <f t="shared" si="346"/>
        <v/>
      </c>
      <c r="AF2208" s="198">
        <f t="shared" si="348"/>
        <v>0</v>
      </c>
      <c r="AG2208" s="239">
        <f t="shared" si="349"/>
        <v>0</v>
      </c>
    </row>
    <row r="2209" spans="1:33">
      <c r="A2209" s="228"/>
      <c r="B2209" s="176"/>
      <c r="C2209" s="229"/>
      <c r="D2209" s="230"/>
      <c r="E2209" s="230"/>
      <c r="F2209" s="230"/>
      <c r="G2209" s="230"/>
      <c r="H2209" s="231"/>
      <c r="I2209" s="231"/>
      <c r="J2209" s="232"/>
      <c r="K2209" s="232"/>
      <c r="L2209" s="232"/>
      <c r="M2209" s="181">
        <f t="shared" si="347"/>
        <v>0</v>
      </c>
      <c r="N2209" s="181">
        <f>IF(H2209="",0,H2209*I2209*'Avoided Water Savings Cost'!$C$16)</f>
        <v>0</v>
      </c>
      <c r="O2209" s="545">
        <f>IF(C2209="",0,IF($B$3="NYSEG",C2209/(1-'Avoided Electric Costs 2020'!$W$21),IF($B$3="RG&amp;E",C2209/(1-'Avoided Electric Costs 2020'!$X$21),"")))</f>
        <v>0</v>
      </c>
      <c r="P2209" s="546">
        <f>IF(D2209="",0,IF($B$3="NYSEG",D2209/(1-'Avoided Electric Costs 2020'!$W$21),IF($B$3="RG&amp;E",D2209/(1-'Avoided Electric Costs 2020'!$X$21),"")))</f>
        <v>0</v>
      </c>
      <c r="Q2209" s="546">
        <f>IF(E2209="",0,IF($B$3="NYSEG",E2209/(1-'Avoided Natural Gas Costs 2020'!$J$34),IF($B$3="RG&amp;E",E2209/(1-'Avoided Natural Gas Costs 2020'!$K$34),"")))</f>
        <v>0</v>
      </c>
      <c r="R2209" s="233" t="str">
        <f>IFERROR(IF(P2209*'BCA Inputs'!$C$1+Q2209*'BCA Inputs'!$C$2+F2209*'BCA Inputs'!$C$2+G2209*'BCA Inputs'!$C$2=0,"",P2209*'BCA Inputs'!$C$1+Q2209*'BCA Inputs'!$C$2+F2209*'BCA Inputs'!$C$2+G2209*'BCA Inputs'!$C$2),"")</f>
        <v/>
      </c>
      <c r="S2209" s="181" t="str">
        <f t="shared" si="340"/>
        <v/>
      </c>
      <c r="T2209" s="181" t="str">
        <f>IFERROR(IF($B$3="NYSEG",(INDEX('BCA Inputs'!$N$14:$N$54,MATCH(I2209,'BCA Inputs'!$M$14:$M$54,0))*P2209+INDEX('BCA Inputs'!$O$14:$O$54,MATCH(I2209,'BCA Inputs'!$M$14:$M$54,0))*O2209+INDEX('BCA Inputs'!P:P,MATCH(I2209,'BCA Inputs'!M:M,0))*Q2209+INDEX('BCA Inputs'!Q:Q,MATCH(I2209,'BCA Inputs'!M:M,0))*F2209+INDEX('BCA Inputs'!R:R,MATCH(I2209,'BCA Inputs'!M:M,0))*G2209)+L2209+N2209,IF($B$3="RG&amp;E",(INDEX('BCA Inputs'!$AX$14:$AX$54,MATCH(I2209,'BCA Inputs'!$AW$14:$AW$54,0))*P2209+INDEX('BCA Inputs'!$AY$14:$AY$54,MATCH(I2209,'BCA Inputs'!$AW$14:$AW$54,0))*O2209+INDEX('BCA Inputs'!$AZ$14:$AZ$54,MATCH(I2209,'BCA Inputs'!$AW$14:$AW$54,0))*Q2209+INDEX('BCA Inputs'!$BA$14:$BA$54,MATCH(I2209,'BCA Inputs'!$AW$14:$AW$54,0))*F2209+INDEX('BCA Inputs'!$BB$14:$BB$54,MATCH(I2209,'BCA Inputs'!$AW$14:$AW$54,0))*G2209)+L2209+N2209,"")),"")</f>
        <v/>
      </c>
      <c r="U2209" s="234" t="str">
        <f t="shared" si="341"/>
        <v/>
      </c>
      <c r="V2209" s="234" t="str">
        <f t="shared" si="342"/>
        <v/>
      </c>
      <c r="W2209" s="234" t="str">
        <f t="shared" si="343"/>
        <v/>
      </c>
      <c r="Y2209" s="235" t="str">
        <f t="shared" si="344"/>
        <v/>
      </c>
      <c r="Z2209" s="236" t="str">
        <f>IFERROR(IF($B$3="NYSEG",INDEX('BCA Inputs'!$X$14:$X$54,MATCH(I2209,'BCA Inputs'!$M$14:$M$54,0))*P2209+INDEX('BCA Inputs'!$Y$14:$Y$54,MATCH(I2209,'BCA Inputs'!$M$14:$M$54,0))*O2209+INDEX('BCA Inputs'!$Z$14:$Z$54,MATCH(I2209,'BCA Inputs'!$M$14:$M$54,0))*Q2209+INDEX('BCA Inputs'!$AA$14:$AA$54,MATCH(I2209,'BCA Inputs'!$M$14:$M$54,0))*F2209+INDEX('BCA Inputs'!$AB$14:$AB$54,MATCH(I2209,'BCA Inputs'!$M$14:$M$54,0))*G2209,IF($B$3="RG&amp;E",INDEX('BCA Inputs'!$BG$14:$BG$54,MATCH(I2209,'BCA Inputs'!$AW$14:$AW$54,0))*P2209+INDEX('BCA Inputs'!$BH$14:$BH$54,MATCH(I2209,'BCA Inputs'!$AW$14:$AW$54,0))*O2209+INDEX('BCA Inputs'!$BI$14:$BI$54,MATCH(I2209,'BCA Inputs'!$AW$14:$AW$54,0))*Q2209+INDEX('BCA Inputs'!$BJ$14:$BJ$54,MATCH(I2209,'BCA Inputs'!$AW$14:$AW$54,0))*F2209+INDEX('BCA Inputs'!$BK$14:$BK$54,MATCH(I2209,'BCA Inputs'!$AW$14:$AW$54,0))*G2209,"")),"")</f>
        <v/>
      </c>
      <c r="AA2209" s="237" t="str">
        <f t="shared" si="345"/>
        <v/>
      </c>
      <c r="AC2209" s="238" t="str">
        <f>IFERROR((K2209+R2209)+IF($B$3="NYSEG",INDEX('BCA Inputs'!$AI$14:$AI$54,MATCH(I2209,'BCA Inputs'!$M$14:$M$54,0))*P2209+INDEX('BCA Inputs'!$AJ$14:$AJ$54,MATCH(I2209,'BCA Inputs'!$M$14:$M$54,0))*Q2209,IF($B$3="RG&amp;E",INDEX('BCA Inputs'!$BR$14:$BR$54,MATCH(I2209,'BCA Inputs'!$AW$14:$AW$54,0))*P2209+INDEX('BCA Inputs'!$BS$14:$BS$54,MATCH(I2209,'BCA Inputs'!$AW$14:$AW$54,0))*Q2209,"")),"")</f>
        <v/>
      </c>
      <c r="AD2209" s="181" t="str">
        <f>IFERROR(IF($B$3="NYSEG",INDEX('BCA Inputs'!$AD$14:$AD$54,MATCH(I2209,'BCA Inputs'!$M$14:$M$54,0))*P2209+INDEX('BCA Inputs'!$AE$14:$AE$54,MATCH(I2209,'BCA Inputs'!$M$14:$M$54,0))*O2209+INDEX('BCA Inputs'!$AF$14:$AF$54,MATCH(I2209,'BCA Inputs'!$M$14:$M$54,0))*Q2209+INDEX('BCA Inputs'!$AG$14:$AG$54,MATCH(I2209,'BCA Inputs'!$M$14:$M$54,0))*F2209+INDEX('BCA Inputs'!$AH$14:$AH$54,MATCH(I2209,'BCA Inputs'!$M$14:$M$54,0))*G2209,IF($B$3="RG&amp;E",INDEX('BCA Inputs'!$BM$14:$BM$54,MATCH(I2209,'BCA Inputs'!$AW$14:$AW$54,0))*P2209+INDEX('BCA Inputs'!$BN$14:$BN$54,MATCH(I2209,'BCA Inputs'!$AW$14:$AW$54,0))*O2209+INDEX('BCA Inputs'!$BO$14:$BO$54,MATCH(I2209,'BCA Inputs'!$AW$14:$AW$54,0))*Q2209+INDEX('BCA Inputs'!$BP$14:$BP$54,MATCH(I2209,'BCA Inputs'!$AW$14:$AW$54,0))*F2209+INDEX('BCA Inputs'!$BQ$14:$BQ$54,MATCH(I2209,'BCA Inputs'!$AW$14:$AW$54,0))*G2209,"")),"")</f>
        <v/>
      </c>
      <c r="AE2209" s="237" t="str">
        <f t="shared" si="346"/>
        <v/>
      </c>
      <c r="AF2209" s="198">
        <f t="shared" si="348"/>
        <v>0</v>
      </c>
      <c r="AG2209" s="239">
        <f t="shared" si="349"/>
        <v>0</v>
      </c>
    </row>
    <row r="2210" spans="1:33">
      <c r="A2210" s="228"/>
      <c r="B2210" s="176"/>
      <c r="C2210" s="229"/>
      <c r="D2210" s="230"/>
      <c r="E2210" s="230"/>
      <c r="F2210" s="230"/>
      <c r="G2210" s="230"/>
      <c r="H2210" s="231"/>
      <c r="I2210" s="231"/>
      <c r="J2210" s="232"/>
      <c r="K2210" s="232"/>
      <c r="L2210" s="232"/>
      <c r="M2210" s="181">
        <f t="shared" si="347"/>
        <v>0</v>
      </c>
      <c r="N2210" s="181">
        <f>IF(H2210="",0,H2210*I2210*'Avoided Water Savings Cost'!$C$16)</f>
        <v>0</v>
      </c>
      <c r="O2210" s="545">
        <f>IF(C2210="",0,IF($B$3="NYSEG",C2210/(1-'Avoided Electric Costs 2020'!$W$21),IF($B$3="RG&amp;E",C2210/(1-'Avoided Electric Costs 2020'!$X$21),"")))</f>
        <v>0</v>
      </c>
      <c r="P2210" s="546">
        <f>IF(D2210="",0,IF($B$3="NYSEG",D2210/(1-'Avoided Electric Costs 2020'!$W$21),IF($B$3="RG&amp;E",D2210/(1-'Avoided Electric Costs 2020'!$X$21),"")))</f>
        <v>0</v>
      </c>
      <c r="Q2210" s="546">
        <f>IF(E2210="",0,IF($B$3="NYSEG",E2210/(1-'Avoided Natural Gas Costs 2020'!$J$34),IF($B$3="RG&amp;E",E2210/(1-'Avoided Natural Gas Costs 2020'!$K$34),"")))</f>
        <v>0</v>
      </c>
      <c r="R2210" s="233" t="str">
        <f>IFERROR(IF(P2210*'BCA Inputs'!$C$1+Q2210*'BCA Inputs'!$C$2+F2210*'BCA Inputs'!$C$2+G2210*'BCA Inputs'!$C$2=0,"",P2210*'BCA Inputs'!$C$1+Q2210*'BCA Inputs'!$C$2+F2210*'BCA Inputs'!$C$2+G2210*'BCA Inputs'!$C$2),"")</f>
        <v/>
      </c>
      <c r="S2210" s="181" t="str">
        <f t="shared" si="340"/>
        <v/>
      </c>
      <c r="T2210" s="181" t="str">
        <f>IFERROR(IF($B$3="NYSEG",(INDEX('BCA Inputs'!$N$14:$N$54,MATCH(I2210,'BCA Inputs'!$M$14:$M$54,0))*P2210+INDEX('BCA Inputs'!$O$14:$O$54,MATCH(I2210,'BCA Inputs'!$M$14:$M$54,0))*O2210+INDEX('BCA Inputs'!P:P,MATCH(I2210,'BCA Inputs'!M:M,0))*Q2210+INDEX('BCA Inputs'!Q:Q,MATCH(I2210,'BCA Inputs'!M:M,0))*F2210+INDEX('BCA Inputs'!R:R,MATCH(I2210,'BCA Inputs'!M:M,0))*G2210)+L2210+N2210,IF($B$3="RG&amp;E",(INDEX('BCA Inputs'!$AX$14:$AX$54,MATCH(I2210,'BCA Inputs'!$AW$14:$AW$54,0))*P2210+INDEX('BCA Inputs'!$AY$14:$AY$54,MATCH(I2210,'BCA Inputs'!$AW$14:$AW$54,0))*O2210+INDEX('BCA Inputs'!$AZ$14:$AZ$54,MATCH(I2210,'BCA Inputs'!$AW$14:$AW$54,0))*Q2210+INDEX('BCA Inputs'!$BA$14:$BA$54,MATCH(I2210,'BCA Inputs'!$AW$14:$AW$54,0))*F2210+INDEX('BCA Inputs'!$BB$14:$BB$54,MATCH(I2210,'BCA Inputs'!$AW$14:$AW$54,0))*G2210)+L2210+N2210,"")),"")</f>
        <v/>
      </c>
      <c r="U2210" s="234" t="str">
        <f t="shared" si="341"/>
        <v/>
      </c>
      <c r="V2210" s="234" t="str">
        <f t="shared" si="342"/>
        <v/>
      </c>
      <c r="W2210" s="234" t="str">
        <f t="shared" si="343"/>
        <v/>
      </c>
      <c r="Y2210" s="235" t="str">
        <f t="shared" si="344"/>
        <v/>
      </c>
      <c r="Z2210" s="236" t="str">
        <f>IFERROR(IF($B$3="NYSEG",INDEX('BCA Inputs'!$X$14:$X$54,MATCH(I2210,'BCA Inputs'!$M$14:$M$54,0))*P2210+INDEX('BCA Inputs'!$Y$14:$Y$54,MATCH(I2210,'BCA Inputs'!$M$14:$M$54,0))*O2210+INDEX('BCA Inputs'!$Z$14:$Z$54,MATCH(I2210,'BCA Inputs'!$M$14:$M$54,0))*Q2210+INDEX('BCA Inputs'!$AA$14:$AA$54,MATCH(I2210,'BCA Inputs'!$M$14:$M$54,0))*F2210+INDEX('BCA Inputs'!$AB$14:$AB$54,MATCH(I2210,'BCA Inputs'!$M$14:$M$54,0))*G2210,IF($B$3="RG&amp;E",INDEX('BCA Inputs'!$BG$14:$BG$54,MATCH(I2210,'BCA Inputs'!$AW$14:$AW$54,0))*P2210+INDEX('BCA Inputs'!$BH$14:$BH$54,MATCH(I2210,'BCA Inputs'!$AW$14:$AW$54,0))*O2210+INDEX('BCA Inputs'!$BI$14:$BI$54,MATCH(I2210,'BCA Inputs'!$AW$14:$AW$54,0))*Q2210+INDEX('BCA Inputs'!$BJ$14:$BJ$54,MATCH(I2210,'BCA Inputs'!$AW$14:$AW$54,0))*F2210+INDEX('BCA Inputs'!$BK$14:$BK$54,MATCH(I2210,'BCA Inputs'!$AW$14:$AW$54,0))*G2210,"")),"")</f>
        <v/>
      </c>
      <c r="AA2210" s="237" t="str">
        <f t="shared" si="345"/>
        <v/>
      </c>
      <c r="AC2210" s="238" t="str">
        <f>IFERROR((K2210+R2210)+IF($B$3="NYSEG",INDEX('BCA Inputs'!$AI$14:$AI$54,MATCH(I2210,'BCA Inputs'!$M$14:$M$54,0))*P2210+INDEX('BCA Inputs'!$AJ$14:$AJ$54,MATCH(I2210,'BCA Inputs'!$M$14:$M$54,0))*Q2210,IF($B$3="RG&amp;E",INDEX('BCA Inputs'!$BR$14:$BR$54,MATCH(I2210,'BCA Inputs'!$AW$14:$AW$54,0))*P2210+INDEX('BCA Inputs'!$BS$14:$BS$54,MATCH(I2210,'BCA Inputs'!$AW$14:$AW$54,0))*Q2210,"")),"")</f>
        <v/>
      </c>
      <c r="AD2210" s="181" t="str">
        <f>IFERROR(IF($B$3="NYSEG",INDEX('BCA Inputs'!$AD$14:$AD$54,MATCH(I2210,'BCA Inputs'!$M$14:$M$54,0))*P2210+INDEX('BCA Inputs'!$AE$14:$AE$54,MATCH(I2210,'BCA Inputs'!$M$14:$M$54,0))*O2210+INDEX('BCA Inputs'!$AF$14:$AF$54,MATCH(I2210,'BCA Inputs'!$M$14:$M$54,0))*Q2210+INDEX('BCA Inputs'!$AG$14:$AG$54,MATCH(I2210,'BCA Inputs'!$M$14:$M$54,0))*F2210+INDEX('BCA Inputs'!$AH$14:$AH$54,MATCH(I2210,'BCA Inputs'!$M$14:$M$54,0))*G2210,IF($B$3="RG&amp;E",INDEX('BCA Inputs'!$BM$14:$BM$54,MATCH(I2210,'BCA Inputs'!$AW$14:$AW$54,0))*P2210+INDEX('BCA Inputs'!$BN$14:$BN$54,MATCH(I2210,'BCA Inputs'!$AW$14:$AW$54,0))*O2210+INDEX('BCA Inputs'!$BO$14:$BO$54,MATCH(I2210,'BCA Inputs'!$AW$14:$AW$54,0))*Q2210+INDEX('BCA Inputs'!$BP$14:$BP$54,MATCH(I2210,'BCA Inputs'!$AW$14:$AW$54,0))*F2210+INDEX('BCA Inputs'!$BQ$14:$BQ$54,MATCH(I2210,'BCA Inputs'!$AW$14:$AW$54,0))*G2210,"")),"")</f>
        <v/>
      </c>
      <c r="AE2210" s="237" t="str">
        <f t="shared" si="346"/>
        <v/>
      </c>
      <c r="AF2210" s="198">
        <f t="shared" si="348"/>
        <v>0</v>
      </c>
      <c r="AG2210" s="239">
        <f t="shared" si="349"/>
        <v>0</v>
      </c>
    </row>
    <row r="2211" spans="1:33">
      <c r="A2211" s="228"/>
      <c r="B2211" s="176"/>
      <c r="C2211" s="229"/>
      <c r="D2211" s="230"/>
      <c r="E2211" s="230"/>
      <c r="F2211" s="230"/>
      <c r="G2211" s="230"/>
      <c r="H2211" s="231"/>
      <c r="I2211" s="231"/>
      <c r="J2211" s="232"/>
      <c r="K2211" s="232"/>
      <c r="L2211" s="232"/>
      <c r="M2211" s="181">
        <f t="shared" si="347"/>
        <v>0</v>
      </c>
      <c r="N2211" s="181">
        <f>IF(H2211="",0,H2211*I2211*'Avoided Water Savings Cost'!$C$16)</f>
        <v>0</v>
      </c>
      <c r="O2211" s="545">
        <f>IF(C2211="",0,IF($B$3="NYSEG",C2211/(1-'Avoided Electric Costs 2020'!$W$21),IF($B$3="RG&amp;E",C2211/(1-'Avoided Electric Costs 2020'!$X$21),"")))</f>
        <v>0</v>
      </c>
      <c r="P2211" s="546">
        <f>IF(D2211="",0,IF($B$3="NYSEG",D2211/(1-'Avoided Electric Costs 2020'!$W$21),IF($B$3="RG&amp;E",D2211/(1-'Avoided Electric Costs 2020'!$X$21),"")))</f>
        <v>0</v>
      </c>
      <c r="Q2211" s="546">
        <f>IF(E2211="",0,IF($B$3="NYSEG",E2211/(1-'Avoided Natural Gas Costs 2020'!$J$34),IF($B$3="RG&amp;E",E2211/(1-'Avoided Natural Gas Costs 2020'!$K$34),"")))</f>
        <v>0</v>
      </c>
      <c r="R2211" s="233" t="str">
        <f>IFERROR(IF(P2211*'BCA Inputs'!$C$1+Q2211*'BCA Inputs'!$C$2+F2211*'BCA Inputs'!$C$2+G2211*'BCA Inputs'!$C$2=0,"",P2211*'BCA Inputs'!$C$1+Q2211*'BCA Inputs'!$C$2+F2211*'BCA Inputs'!$C$2+G2211*'BCA Inputs'!$C$2),"")</f>
        <v/>
      </c>
      <c r="S2211" s="181" t="str">
        <f t="shared" si="340"/>
        <v/>
      </c>
      <c r="T2211" s="181" t="str">
        <f>IFERROR(IF($B$3="NYSEG",(INDEX('BCA Inputs'!$N$14:$N$54,MATCH(I2211,'BCA Inputs'!$M$14:$M$54,0))*P2211+INDEX('BCA Inputs'!$O$14:$O$54,MATCH(I2211,'BCA Inputs'!$M$14:$M$54,0))*O2211+INDEX('BCA Inputs'!P:P,MATCH(I2211,'BCA Inputs'!M:M,0))*Q2211+INDEX('BCA Inputs'!Q:Q,MATCH(I2211,'BCA Inputs'!M:M,0))*F2211+INDEX('BCA Inputs'!R:R,MATCH(I2211,'BCA Inputs'!M:M,0))*G2211)+L2211+N2211,IF($B$3="RG&amp;E",(INDEX('BCA Inputs'!$AX$14:$AX$54,MATCH(I2211,'BCA Inputs'!$AW$14:$AW$54,0))*P2211+INDEX('BCA Inputs'!$AY$14:$AY$54,MATCH(I2211,'BCA Inputs'!$AW$14:$AW$54,0))*O2211+INDEX('BCA Inputs'!$AZ$14:$AZ$54,MATCH(I2211,'BCA Inputs'!$AW$14:$AW$54,0))*Q2211+INDEX('BCA Inputs'!$BA$14:$BA$54,MATCH(I2211,'BCA Inputs'!$AW$14:$AW$54,0))*F2211+INDEX('BCA Inputs'!$BB$14:$BB$54,MATCH(I2211,'BCA Inputs'!$AW$14:$AW$54,0))*G2211)+L2211+N2211,"")),"")</f>
        <v/>
      </c>
      <c r="U2211" s="234" t="str">
        <f t="shared" si="341"/>
        <v/>
      </c>
      <c r="V2211" s="234" t="str">
        <f t="shared" si="342"/>
        <v/>
      </c>
      <c r="W2211" s="234" t="str">
        <f t="shared" si="343"/>
        <v/>
      </c>
      <c r="Y2211" s="235" t="str">
        <f t="shared" si="344"/>
        <v/>
      </c>
      <c r="Z2211" s="236" t="str">
        <f>IFERROR(IF($B$3="NYSEG",INDEX('BCA Inputs'!$X$14:$X$54,MATCH(I2211,'BCA Inputs'!$M$14:$M$54,0))*P2211+INDEX('BCA Inputs'!$Y$14:$Y$54,MATCH(I2211,'BCA Inputs'!$M$14:$M$54,0))*O2211+INDEX('BCA Inputs'!$Z$14:$Z$54,MATCH(I2211,'BCA Inputs'!$M$14:$M$54,0))*Q2211+INDEX('BCA Inputs'!$AA$14:$AA$54,MATCH(I2211,'BCA Inputs'!$M$14:$M$54,0))*F2211+INDEX('BCA Inputs'!$AB$14:$AB$54,MATCH(I2211,'BCA Inputs'!$M$14:$M$54,0))*G2211,IF($B$3="RG&amp;E",INDEX('BCA Inputs'!$BG$14:$BG$54,MATCH(I2211,'BCA Inputs'!$AW$14:$AW$54,0))*P2211+INDEX('BCA Inputs'!$BH$14:$BH$54,MATCH(I2211,'BCA Inputs'!$AW$14:$AW$54,0))*O2211+INDEX('BCA Inputs'!$BI$14:$BI$54,MATCH(I2211,'BCA Inputs'!$AW$14:$AW$54,0))*Q2211+INDEX('BCA Inputs'!$BJ$14:$BJ$54,MATCH(I2211,'BCA Inputs'!$AW$14:$AW$54,0))*F2211+INDEX('BCA Inputs'!$BK$14:$BK$54,MATCH(I2211,'BCA Inputs'!$AW$14:$AW$54,0))*G2211,"")),"")</f>
        <v/>
      </c>
      <c r="AA2211" s="237" t="str">
        <f t="shared" si="345"/>
        <v/>
      </c>
      <c r="AC2211" s="238" t="str">
        <f>IFERROR((K2211+R2211)+IF($B$3="NYSEG",INDEX('BCA Inputs'!$AI$14:$AI$54,MATCH(I2211,'BCA Inputs'!$M$14:$M$54,0))*P2211+INDEX('BCA Inputs'!$AJ$14:$AJ$54,MATCH(I2211,'BCA Inputs'!$M$14:$M$54,0))*Q2211,IF($B$3="RG&amp;E",INDEX('BCA Inputs'!$BR$14:$BR$54,MATCH(I2211,'BCA Inputs'!$AW$14:$AW$54,0))*P2211+INDEX('BCA Inputs'!$BS$14:$BS$54,MATCH(I2211,'BCA Inputs'!$AW$14:$AW$54,0))*Q2211,"")),"")</f>
        <v/>
      </c>
      <c r="AD2211" s="181" t="str">
        <f>IFERROR(IF($B$3="NYSEG",INDEX('BCA Inputs'!$AD$14:$AD$54,MATCH(I2211,'BCA Inputs'!$M$14:$M$54,0))*P2211+INDEX('BCA Inputs'!$AE$14:$AE$54,MATCH(I2211,'BCA Inputs'!$M$14:$M$54,0))*O2211+INDEX('BCA Inputs'!$AF$14:$AF$54,MATCH(I2211,'BCA Inputs'!$M$14:$M$54,0))*Q2211+INDEX('BCA Inputs'!$AG$14:$AG$54,MATCH(I2211,'BCA Inputs'!$M$14:$M$54,0))*F2211+INDEX('BCA Inputs'!$AH$14:$AH$54,MATCH(I2211,'BCA Inputs'!$M$14:$M$54,0))*G2211,IF($B$3="RG&amp;E",INDEX('BCA Inputs'!$BM$14:$BM$54,MATCH(I2211,'BCA Inputs'!$AW$14:$AW$54,0))*P2211+INDEX('BCA Inputs'!$BN$14:$BN$54,MATCH(I2211,'BCA Inputs'!$AW$14:$AW$54,0))*O2211+INDEX('BCA Inputs'!$BO$14:$BO$54,MATCH(I2211,'BCA Inputs'!$AW$14:$AW$54,0))*Q2211+INDEX('BCA Inputs'!$BP$14:$BP$54,MATCH(I2211,'BCA Inputs'!$AW$14:$AW$54,0))*F2211+INDEX('BCA Inputs'!$BQ$14:$BQ$54,MATCH(I2211,'BCA Inputs'!$AW$14:$AW$54,0))*G2211,"")),"")</f>
        <v/>
      </c>
      <c r="AE2211" s="237" t="str">
        <f t="shared" si="346"/>
        <v/>
      </c>
      <c r="AF2211" s="198">
        <f t="shared" si="348"/>
        <v>0</v>
      </c>
      <c r="AG2211" s="239">
        <f t="shared" si="349"/>
        <v>0</v>
      </c>
    </row>
    <row r="2212" spans="1:33">
      <c r="A2212" s="228"/>
      <c r="B2212" s="176"/>
      <c r="C2212" s="229"/>
      <c r="D2212" s="230"/>
      <c r="E2212" s="230"/>
      <c r="F2212" s="230"/>
      <c r="G2212" s="230"/>
      <c r="H2212" s="231"/>
      <c r="I2212" s="231"/>
      <c r="J2212" s="232"/>
      <c r="K2212" s="232"/>
      <c r="L2212" s="232"/>
      <c r="M2212" s="181">
        <f t="shared" si="347"/>
        <v>0</v>
      </c>
      <c r="N2212" s="181">
        <f>IF(H2212="",0,H2212*I2212*'Avoided Water Savings Cost'!$C$16)</f>
        <v>0</v>
      </c>
      <c r="O2212" s="545">
        <f>IF(C2212="",0,IF($B$3="NYSEG",C2212/(1-'Avoided Electric Costs 2020'!$W$21),IF($B$3="RG&amp;E",C2212/(1-'Avoided Electric Costs 2020'!$X$21),"")))</f>
        <v>0</v>
      </c>
      <c r="P2212" s="546">
        <f>IF(D2212="",0,IF($B$3="NYSEG",D2212/(1-'Avoided Electric Costs 2020'!$W$21),IF($B$3="RG&amp;E",D2212/(1-'Avoided Electric Costs 2020'!$X$21),"")))</f>
        <v>0</v>
      </c>
      <c r="Q2212" s="546">
        <f>IF(E2212="",0,IF($B$3="NYSEG",E2212/(1-'Avoided Natural Gas Costs 2020'!$J$34),IF($B$3="RG&amp;E",E2212/(1-'Avoided Natural Gas Costs 2020'!$K$34),"")))</f>
        <v>0</v>
      </c>
      <c r="R2212" s="233" t="str">
        <f>IFERROR(IF(P2212*'BCA Inputs'!$C$1+Q2212*'BCA Inputs'!$C$2+F2212*'BCA Inputs'!$C$2+G2212*'BCA Inputs'!$C$2=0,"",P2212*'BCA Inputs'!$C$1+Q2212*'BCA Inputs'!$C$2+F2212*'BCA Inputs'!$C$2+G2212*'BCA Inputs'!$C$2),"")</f>
        <v/>
      </c>
      <c r="S2212" s="181" t="str">
        <f t="shared" si="340"/>
        <v/>
      </c>
      <c r="T2212" s="181" t="str">
        <f>IFERROR(IF($B$3="NYSEG",(INDEX('BCA Inputs'!$N$14:$N$54,MATCH(I2212,'BCA Inputs'!$M$14:$M$54,0))*P2212+INDEX('BCA Inputs'!$O$14:$O$54,MATCH(I2212,'BCA Inputs'!$M$14:$M$54,0))*O2212+INDEX('BCA Inputs'!P:P,MATCH(I2212,'BCA Inputs'!M:M,0))*Q2212+INDEX('BCA Inputs'!Q:Q,MATCH(I2212,'BCA Inputs'!M:M,0))*F2212+INDEX('BCA Inputs'!R:R,MATCH(I2212,'BCA Inputs'!M:M,0))*G2212)+L2212+N2212,IF($B$3="RG&amp;E",(INDEX('BCA Inputs'!$AX$14:$AX$54,MATCH(I2212,'BCA Inputs'!$AW$14:$AW$54,0))*P2212+INDEX('BCA Inputs'!$AY$14:$AY$54,MATCH(I2212,'BCA Inputs'!$AW$14:$AW$54,0))*O2212+INDEX('BCA Inputs'!$AZ$14:$AZ$54,MATCH(I2212,'BCA Inputs'!$AW$14:$AW$54,0))*Q2212+INDEX('BCA Inputs'!$BA$14:$BA$54,MATCH(I2212,'BCA Inputs'!$AW$14:$AW$54,0))*F2212+INDEX('BCA Inputs'!$BB$14:$BB$54,MATCH(I2212,'BCA Inputs'!$AW$14:$AW$54,0))*G2212)+L2212+N2212,"")),"")</f>
        <v/>
      </c>
      <c r="U2212" s="234" t="str">
        <f t="shared" si="341"/>
        <v/>
      </c>
      <c r="V2212" s="234" t="str">
        <f t="shared" si="342"/>
        <v/>
      </c>
      <c r="W2212" s="234" t="str">
        <f t="shared" si="343"/>
        <v/>
      </c>
      <c r="Y2212" s="235" t="str">
        <f t="shared" si="344"/>
        <v/>
      </c>
      <c r="Z2212" s="236" t="str">
        <f>IFERROR(IF($B$3="NYSEG",INDEX('BCA Inputs'!$X$14:$X$54,MATCH(I2212,'BCA Inputs'!$M$14:$M$54,0))*P2212+INDEX('BCA Inputs'!$Y$14:$Y$54,MATCH(I2212,'BCA Inputs'!$M$14:$M$54,0))*O2212+INDEX('BCA Inputs'!$Z$14:$Z$54,MATCH(I2212,'BCA Inputs'!$M$14:$M$54,0))*Q2212+INDEX('BCA Inputs'!$AA$14:$AA$54,MATCH(I2212,'BCA Inputs'!$M$14:$M$54,0))*F2212+INDEX('BCA Inputs'!$AB$14:$AB$54,MATCH(I2212,'BCA Inputs'!$M$14:$M$54,0))*G2212,IF($B$3="RG&amp;E",INDEX('BCA Inputs'!$BG$14:$BG$54,MATCH(I2212,'BCA Inputs'!$AW$14:$AW$54,0))*P2212+INDEX('BCA Inputs'!$BH$14:$BH$54,MATCH(I2212,'BCA Inputs'!$AW$14:$AW$54,0))*O2212+INDEX('BCA Inputs'!$BI$14:$BI$54,MATCH(I2212,'BCA Inputs'!$AW$14:$AW$54,0))*Q2212+INDEX('BCA Inputs'!$BJ$14:$BJ$54,MATCH(I2212,'BCA Inputs'!$AW$14:$AW$54,0))*F2212+INDEX('BCA Inputs'!$BK$14:$BK$54,MATCH(I2212,'BCA Inputs'!$AW$14:$AW$54,0))*G2212,"")),"")</f>
        <v/>
      </c>
      <c r="AA2212" s="237" t="str">
        <f t="shared" si="345"/>
        <v/>
      </c>
      <c r="AC2212" s="238" t="str">
        <f>IFERROR((K2212+R2212)+IF($B$3="NYSEG",INDEX('BCA Inputs'!$AI$14:$AI$54,MATCH(I2212,'BCA Inputs'!$M$14:$M$54,0))*P2212+INDEX('BCA Inputs'!$AJ$14:$AJ$54,MATCH(I2212,'BCA Inputs'!$M$14:$M$54,0))*Q2212,IF($B$3="RG&amp;E",INDEX('BCA Inputs'!$BR$14:$BR$54,MATCH(I2212,'BCA Inputs'!$AW$14:$AW$54,0))*P2212+INDEX('BCA Inputs'!$BS$14:$BS$54,MATCH(I2212,'BCA Inputs'!$AW$14:$AW$54,0))*Q2212,"")),"")</f>
        <v/>
      </c>
      <c r="AD2212" s="181" t="str">
        <f>IFERROR(IF($B$3="NYSEG",INDEX('BCA Inputs'!$AD$14:$AD$54,MATCH(I2212,'BCA Inputs'!$M$14:$M$54,0))*P2212+INDEX('BCA Inputs'!$AE$14:$AE$54,MATCH(I2212,'BCA Inputs'!$M$14:$M$54,0))*O2212+INDEX('BCA Inputs'!$AF$14:$AF$54,MATCH(I2212,'BCA Inputs'!$M$14:$M$54,0))*Q2212+INDEX('BCA Inputs'!$AG$14:$AG$54,MATCH(I2212,'BCA Inputs'!$M$14:$M$54,0))*F2212+INDEX('BCA Inputs'!$AH$14:$AH$54,MATCH(I2212,'BCA Inputs'!$M$14:$M$54,0))*G2212,IF($B$3="RG&amp;E",INDEX('BCA Inputs'!$BM$14:$BM$54,MATCH(I2212,'BCA Inputs'!$AW$14:$AW$54,0))*P2212+INDEX('BCA Inputs'!$BN$14:$BN$54,MATCH(I2212,'BCA Inputs'!$AW$14:$AW$54,0))*O2212+INDEX('BCA Inputs'!$BO$14:$BO$54,MATCH(I2212,'BCA Inputs'!$AW$14:$AW$54,0))*Q2212+INDEX('BCA Inputs'!$BP$14:$BP$54,MATCH(I2212,'BCA Inputs'!$AW$14:$AW$54,0))*F2212+INDEX('BCA Inputs'!$BQ$14:$BQ$54,MATCH(I2212,'BCA Inputs'!$AW$14:$AW$54,0))*G2212,"")),"")</f>
        <v/>
      </c>
      <c r="AE2212" s="237" t="str">
        <f t="shared" si="346"/>
        <v/>
      </c>
      <c r="AF2212" s="198">
        <f t="shared" si="348"/>
        <v>0</v>
      </c>
      <c r="AG2212" s="239">
        <f t="shared" si="349"/>
        <v>0</v>
      </c>
    </row>
    <row r="2213" spans="1:33">
      <c r="A2213" s="228"/>
      <c r="B2213" s="176"/>
      <c r="C2213" s="229"/>
      <c r="D2213" s="230"/>
      <c r="E2213" s="230"/>
      <c r="F2213" s="230"/>
      <c r="G2213" s="230"/>
      <c r="H2213" s="231"/>
      <c r="I2213" s="231"/>
      <c r="J2213" s="232"/>
      <c r="K2213" s="232"/>
      <c r="L2213" s="232"/>
      <c r="M2213" s="181">
        <f t="shared" si="347"/>
        <v>0</v>
      </c>
      <c r="N2213" s="181">
        <f>IF(H2213="",0,H2213*I2213*'Avoided Water Savings Cost'!$C$16)</f>
        <v>0</v>
      </c>
      <c r="O2213" s="545">
        <f>IF(C2213="",0,IF($B$3="NYSEG",C2213/(1-'Avoided Electric Costs 2020'!$W$21),IF($B$3="RG&amp;E",C2213/(1-'Avoided Electric Costs 2020'!$X$21),"")))</f>
        <v>0</v>
      </c>
      <c r="P2213" s="546">
        <f>IF(D2213="",0,IF($B$3="NYSEG",D2213/(1-'Avoided Electric Costs 2020'!$W$21),IF($B$3="RG&amp;E",D2213/(1-'Avoided Electric Costs 2020'!$X$21),"")))</f>
        <v>0</v>
      </c>
      <c r="Q2213" s="546">
        <f>IF(E2213="",0,IF($B$3="NYSEG",E2213/(1-'Avoided Natural Gas Costs 2020'!$J$34),IF($B$3="RG&amp;E",E2213/(1-'Avoided Natural Gas Costs 2020'!$K$34),"")))</f>
        <v>0</v>
      </c>
      <c r="R2213" s="233" t="str">
        <f>IFERROR(IF(P2213*'BCA Inputs'!$C$1+Q2213*'BCA Inputs'!$C$2+F2213*'BCA Inputs'!$C$2+G2213*'BCA Inputs'!$C$2=0,"",P2213*'BCA Inputs'!$C$1+Q2213*'BCA Inputs'!$C$2+F2213*'BCA Inputs'!$C$2+G2213*'BCA Inputs'!$C$2),"")</f>
        <v/>
      </c>
      <c r="S2213" s="181" t="str">
        <f t="shared" si="340"/>
        <v/>
      </c>
      <c r="T2213" s="181" t="str">
        <f>IFERROR(IF($B$3="NYSEG",(INDEX('BCA Inputs'!$N$14:$N$54,MATCH(I2213,'BCA Inputs'!$M$14:$M$54,0))*P2213+INDEX('BCA Inputs'!$O$14:$O$54,MATCH(I2213,'BCA Inputs'!$M$14:$M$54,0))*O2213+INDEX('BCA Inputs'!P:P,MATCH(I2213,'BCA Inputs'!M:M,0))*Q2213+INDEX('BCA Inputs'!Q:Q,MATCH(I2213,'BCA Inputs'!M:M,0))*F2213+INDEX('BCA Inputs'!R:R,MATCH(I2213,'BCA Inputs'!M:M,0))*G2213)+L2213+N2213,IF($B$3="RG&amp;E",(INDEX('BCA Inputs'!$AX$14:$AX$54,MATCH(I2213,'BCA Inputs'!$AW$14:$AW$54,0))*P2213+INDEX('BCA Inputs'!$AY$14:$AY$54,MATCH(I2213,'BCA Inputs'!$AW$14:$AW$54,0))*O2213+INDEX('BCA Inputs'!$AZ$14:$AZ$54,MATCH(I2213,'BCA Inputs'!$AW$14:$AW$54,0))*Q2213+INDEX('BCA Inputs'!$BA$14:$BA$54,MATCH(I2213,'BCA Inputs'!$AW$14:$AW$54,0))*F2213+INDEX('BCA Inputs'!$BB$14:$BB$54,MATCH(I2213,'BCA Inputs'!$AW$14:$AW$54,0))*G2213)+L2213+N2213,"")),"")</f>
        <v/>
      </c>
      <c r="U2213" s="234" t="str">
        <f t="shared" si="341"/>
        <v/>
      </c>
      <c r="V2213" s="234" t="str">
        <f t="shared" si="342"/>
        <v/>
      </c>
      <c r="W2213" s="234" t="str">
        <f t="shared" si="343"/>
        <v/>
      </c>
      <c r="Y2213" s="235" t="str">
        <f t="shared" si="344"/>
        <v/>
      </c>
      <c r="Z2213" s="236" t="str">
        <f>IFERROR(IF($B$3="NYSEG",INDEX('BCA Inputs'!$X$14:$X$54,MATCH(I2213,'BCA Inputs'!$M$14:$M$54,0))*P2213+INDEX('BCA Inputs'!$Y$14:$Y$54,MATCH(I2213,'BCA Inputs'!$M$14:$M$54,0))*O2213+INDEX('BCA Inputs'!$Z$14:$Z$54,MATCH(I2213,'BCA Inputs'!$M$14:$M$54,0))*Q2213+INDEX('BCA Inputs'!$AA$14:$AA$54,MATCH(I2213,'BCA Inputs'!$M$14:$M$54,0))*F2213+INDEX('BCA Inputs'!$AB$14:$AB$54,MATCH(I2213,'BCA Inputs'!$M$14:$M$54,0))*G2213,IF($B$3="RG&amp;E",INDEX('BCA Inputs'!$BG$14:$BG$54,MATCH(I2213,'BCA Inputs'!$AW$14:$AW$54,0))*P2213+INDEX('BCA Inputs'!$BH$14:$BH$54,MATCH(I2213,'BCA Inputs'!$AW$14:$AW$54,0))*O2213+INDEX('BCA Inputs'!$BI$14:$BI$54,MATCH(I2213,'BCA Inputs'!$AW$14:$AW$54,0))*Q2213+INDEX('BCA Inputs'!$BJ$14:$BJ$54,MATCH(I2213,'BCA Inputs'!$AW$14:$AW$54,0))*F2213+INDEX('BCA Inputs'!$BK$14:$BK$54,MATCH(I2213,'BCA Inputs'!$AW$14:$AW$54,0))*G2213,"")),"")</f>
        <v/>
      </c>
      <c r="AA2213" s="237" t="str">
        <f t="shared" si="345"/>
        <v/>
      </c>
      <c r="AC2213" s="238" t="str">
        <f>IFERROR((K2213+R2213)+IF($B$3="NYSEG",INDEX('BCA Inputs'!$AI$14:$AI$54,MATCH(I2213,'BCA Inputs'!$M$14:$M$54,0))*P2213+INDEX('BCA Inputs'!$AJ$14:$AJ$54,MATCH(I2213,'BCA Inputs'!$M$14:$M$54,0))*Q2213,IF($B$3="RG&amp;E",INDEX('BCA Inputs'!$BR$14:$BR$54,MATCH(I2213,'BCA Inputs'!$AW$14:$AW$54,0))*P2213+INDEX('BCA Inputs'!$BS$14:$BS$54,MATCH(I2213,'BCA Inputs'!$AW$14:$AW$54,0))*Q2213,"")),"")</f>
        <v/>
      </c>
      <c r="AD2213" s="181" t="str">
        <f>IFERROR(IF($B$3="NYSEG",INDEX('BCA Inputs'!$AD$14:$AD$54,MATCH(I2213,'BCA Inputs'!$M$14:$M$54,0))*P2213+INDEX('BCA Inputs'!$AE$14:$AE$54,MATCH(I2213,'BCA Inputs'!$M$14:$M$54,0))*O2213+INDEX('BCA Inputs'!$AF$14:$AF$54,MATCH(I2213,'BCA Inputs'!$M$14:$M$54,0))*Q2213+INDEX('BCA Inputs'!$AG$14:$AG$54,MATCH(I2213,'BCA Inputs'!$M$14:$M$54,0))*F2213+INDEX('BCA Inputs'!$AH$14:$AH$54,MATCH(I2213,'BCA Inputs'!$M$14:$M$54,0))*G2213,IF($B$3="RG&amp;E",INDEX('BCA Inputs'!$BM$14:$BM$54,MATCH(I2213,'BCA Inputs'!$AW$14:$AW$54,0))*P2213+INDEX('BCA Inputs'!$BN$14:$BN$54,MATCH(I2213,'BCA Inputs'!$AW$14:$AW$54,0))*O2213+INDEX('BCA Inputs'!$BO$14:$BO$54,MATCH(I2213,'BCA Inputs'!$AW$14:$AW$54,0))*Q2213+INDEX('BCA Inputs'!$BP$14:$BP$54,MATCH(I2213,'BCA Inputs'!$AW$14:$AW$54,0))*F2213+INDEX('BCA Inputs'!$BQ$14:$BQ$54,MATCH(I2213,'BCA Inputs'!$AW$14:$AW$54,0))*G2213,"")),"")</f>
        <v/>
      </c>
      <c r="AE2213" s="237" t="str">
        <f t="shared" si="346"/>
        <v/>
      </c>
      <c r="AF2213" s="198">
        <f t="shared" si="348"/>
        <v>0</v>
      </c>
      <c r="AG2213" s="239">
        <f t="shared" si="349"/>
        <v>0</v>
      </c>
    </row>
    <row r="2214" spans="1:33">
      <c r="A2214" s="228"/>
      <c r="B2214" s="176"/>
      <c r="C2214" s="229"/>
      <c r="D2214" s="230"/>
      <c r="E2214" s="230"/>
      <c r="F2214" s="230"/>
      <c r="G2214" s="230"/>
      <c r="H2214" s="231"/>
      <c r="I2214" s="231"/>
      <c r="J2214" s="232"/>
      <c r="K2214" s="232"/>
      <c r="L2214" s="232"/>
      <c r="M2214" s="181">
        <f t="shared" si="347"/>
        <v>0</v>
      </c>
      <c r="N2214" s="181">
        <f>IF(H2214="",0,H2214*I2214*'Avoided Water Savings Cost'!$C$16)</f>
        <v>0</v>
      </c>
      <c r="O2214" s="545">
        <f>IF(C2214="",0,IF($B$3="NYSEG",C2214/(1-'Avoided Electric Costs 2020'!$W$21),IF($B$3="RG&amp;E",C2214/(1-'Avoided Electric Costs 2020'!$X$21),"")))</f>
        <v>0</v>
      </c>
      <c r="P2214" s="546">
        <f>IF(D2214="",0,IF($B$3="NYSEG",D2214/(1-'Avoided Electric Costs 2020'!$W$21),IF($B$3="RG&amp;E",D2214/(1-'Avoided Electric Costs 2020'!$X$21),"")))</f>
        <v>0</v>
      </c>
      <c r="Q2214" s="546">
        <f>IF(E2214="",0,IF($B$3="NYSEG",E2214/(1-'Avoided Natural Gas Costs 2020'!$J$34),IF($B$3="RG&amp;E",E2214/(1-'Avoided Natural Gas Costs 2020'!$K$34),"")))</f>
        <v>0</v>
      </c>
      <c r="R2214" s="233" t="str">
        <f>IFERROR(IF(P2214*'BCA Inputs'!$C$1+Q2214*'BCA Inputs'!$C$2+F2214*'BCA Inputs'!$C$2+G2214*'BCA Inputs'!$C$2=0,"",P2214*'BCA Inputs'!$C$1+Q2214*'BCA Inputs'!$C$2+F2214*'BCA Inputs'!$C$2+G2214*'BCA Inputs'!$C$2),"")</f>
        <v/>
      </c>
      <c r="S2214" s="181" t="str">
        <f t="shared" si="340"/>
        <v/>
      </c>
      <c r="T2214" s="181" t="str">
        <f>IFERROR(IF($B$3="NYSEG",(INDEX('BCA Inputs'!$N$14:$N$54,MATCH(I2214,'BCA Inputs'!$M$14:$M$54,0))*P2214+INDEX('BCA Inputs'!$O$14:$O$54,MATCH(I2214,'BCA Inputs'!$M$14:$M$54,0))*O2214+INDEX('BCA Inputs'!P:P,MATCH(I2214,'BCA Inputs'!M:M,0))*Q2214+INDEX('BCA Inputs'!Q:Q,MATCH(I2214,'BCA Inputs'!M:M,0))*F2214+INDEX('BCA Inputs'!R:R,MATCH(I2214,'BCA Inputs'!M:M,0))*G2214)+L2214+N2214,IF($B$3="RG&amp;E",(INDEX('BCA Inputs'!$AX$14:$AX$54,MATCH(I2214,'BCA Inputs'!$AW$14:$AW$54,0))*P2214+INDEX('BCA Inputs'!$AY$14:$AY$54,MATCH(I2214,'BCA Inputs'!$AW$14:$AW$54,0))*O2214+INDEX('BCA Inputs'!$AZ$14:$AZ$54,MATCH(I2214,'BCA Inputs'!$AW$14:$AW$54,0))*Q2214+INDEX('BCA Inputs'!$BA$14:$BA$54,MATCH(I2214,'BCA Inputs'!$AW$14:$AW$54,0))*F2214+INDEX('BCA Inputs'!$BB$14:$BB$54,MATCH(I2214,'BCA Inputs'!$AW$14:$AW$54,0))*G2214)+L2214+N2214,"")),"")</f>
        <v/>
      </c>
      <c r="U2214" s="234" t="str">
        <f t="shared" si="341"/>
        <v/>
      </c>
      <c r="V2214" s="234" t="str">
        <f t="shared" si="342"/>
        <v/>
      </c>
      <c r="W2214" s="234" t="str">
        <f t="shared" si="343"/>
        <v/>
      </c>
      <c r="Y2214" s="235" t="str">
        <f t="shared" si="344"/>
        <v/>
      </c>
      <c r="Z2214" s="236" t="str">
        <f>IFERROR(IF($B$3="NYSEG",INDEX('BCA Inputs'!$X$14:$X$54,MATCH(I2214,'BCA Inputs'!$M$14:$M$54,0))*P2214+INDEX('BCA Inputs'!$Y$14:$Y$54,MATCH(I2214,'BCA Inputs'!$M$14:$M$54,0))*O2214+INDEX('BCA Inputs'!$Z$14:$Z$54,MATCH(I2214,'BCA Inputs'!$M$14:$M$54,0))*Q2214+INDEX('BCA Inputs'!$AA$14:$AA$54,MATCH(I2214,'BCA Inputs'!$M$14:$M$54,0))*F2214+INDEX('BCA Inputs'!$AB$14:$AB$54,MATCH(I2214,'BCA Inputs'!$M$14:$M$54,0))*G2214,IF($B$3="RG&amp;E",INDEX('BCA Inputs'!$BG$14:$BG$54,MATCH(I2214,'BCA Inputs'!$AW$14:$AW$54,0))*P2214+INDEX('BCA Inputs'!$BH$14:$BH$54,MATCH(I2214,'BCA Inputs'!$AW$14:$AW$54,0))*O2214+INDEX('BCA Inputs'!$BI$14:$BI$54,MATCH(I2214,'BCA Inputs'!$AW$14:$AW$54,0))*Q2214+INDEX('BCA Inputs'!$BJ$14:$BJ$54,MATCH(I2214,'BCA Inputs'!$AW$14:$AW$54,0))*F2214+INDEX('BCA Inputs'!$BK$14:$BK$54,MATCH(I2214,'BCA Inputs'!$AW$14:$AW$54,0))*G2214,"")),"")</f>
        <v/>
      </c>
      <c r="AA2214" s="237" t="str">
        <f t="shared" si="345"/>
        <v/>
      </c>
      <c r="AC2214" s="238" t="str">
        <f>IFERROR((K2214+R2214)+IF($B$3="NYSEG",INDEX('BCA Inputs'!$AI$14:$AI$54,MATCH(I2214,'BCA Inputs'!$M$14:$M$54,0))*P2214+INDEX('BCA Inputs'!$AJ$14:$AJ$54,MATCH(I2214,'BCA Inputs'!$M$14:$M$54,0))*Q2214,IF($B$3="RG&amp;E",INDEX('BCA Inputs'!$BR$14:$BR$54,MATCH(I2214,'BCA Inputs'!$AW$14:$AW$54,0))*P2214+INDEX('BCA Inputs'!$BS$14:$BS$54,MATCH(I2214,'BCA Inputs'!$AW$14:$AW$54,0))*Q2214,"")),"")</f>
        <v/>
      </c>
      <c r="AD2214" s="181" t="str">
        <f>IFERROR(IF($B$3="NYSEG",INDEX('BCA Inputs'!$AD$14:$AD$54,MATCH(I2214,'BCA Inputs'!$M$14:$M$54,0))*P2214+INDEX('BCA Inputs'!$AE$14:$AE$54,MATCH(I2214,'BCA Inputs'!$M$14:$M$54,0))*O2214+INDEX('BCA Inputs'!$AF$14:$AF$54,MATCH(I2214,'BCA Inputs'!$M$14:$M$54,0))*Q2214+INDEX('BCA Inputs'!$AG$14:$AG$54,MATCH(I2214,'BCA Inputs'!$M$14:$M$54,0))*F2214+INDEX('BCA Inputs'!$AH$14:$AH$54,MATCH(I2214,'BCA Inputs'!$M$14:$M$54,0))*G2214,IF($B$3="RG&amp;E",INDEX('BCA Inputs'!$BM$14:$BM$54,MATCH(I2214,'BCA Inputs'!$AW$14:$AW$54,0))*P2214+INDEX('BCA Inputs'!$BN$14:$BN$54,MATCH(I2214,'BCA Inputs'!$AW$14:$AW$54,0))*O2214+INDEX('BCA Inputs'!$BO$14:$BO$54,MATCH(I2214,'BCA Inputs'!$AW$14:$AW$54,0))*Q2214+INDEX('BCA Inputs'!$BP$14:$BP$54,MATCH(I2214,'BCA Inputs'!$AW$14:$AW$54,0))*F2214+INDEX('BCA Inputs'!$BQ$14:$BQ$54,MATCH(I2214,'BCA Inputs'!$AW$14:$AW$54,0))*G2214,"")),"")</f>
        <v/>
      </c>
      <c r="AE2214" s="237" t="str">
        <f t="shared" si="346"/>
        <v/>
      </c>
      <c r="AF2214" s="198">
        <f t="shared" si="348"/>
        <v>0</v>
      </c>
      <c r="AG2214" s="239">
        <f t="shared" si="349"/>
        <v>0</v>
      </c>
    </row>
    <row r="2215" spans="1:33">
      <c r="A2215" s="228"/>
      <c r="B2215" s="176"/>
      <c r="C2215" s="229"/>
      <c r="D2215" s="230"/>
      <c r="E2215" s="230"/>
      <c r="F2215" s="230"/>
      <c r="G2215" s="230"/>
      <c r="H2215" s="231"/>
      <c r="I2215" s="231"/>
      <c r="J2215" s="232"/>
      <c r="K2215" s="232"/>
      <c r="L2215" s="232"/>
      <c r="M2215" s="181">
        <f t="shared" si="347"/>
        <v>0</v>
      </c>
      <c r="N2215" s="181">
        <f>IF(H2215="",0,H2215*I2215*'Avoided Water Savings Cost'!$C$16)</f>
        <v>0</v>
      </c>
      <c r="O2215" s="545">
        <f>IF(C2215="",0,IF($B$3="NYSEG",C2215/(1-'Avoided Electric Costs 2020'!$W$21),IF($B$3="RG&amp;E",C2215/(1-'Avoided Electric Costs 2020'!$X$21),"")))</f>
        <v>0</v>
      </c>
      <c r="P2215" s="546">
        <f>IF(D2215="",0,IF($B$3="NYSEG",D2215/(1-'Avoided Electric Costs 2020'!$W$21),IF($B$3="RG&amp;E",D2215/(1-'Avoided Electric Costs 2020'!$X$21),"")))</f>
        <v>0</v>
      </c>
      <c r="Q2215" s="546">
        <f>IF(E2215="",0,IF($B$3="NYSEG",E2215/(1-'Avoided Natural Gas Costs 2020'!$J$34),IF($B$3="RG&amp;E",E2215/(1-'Avoided Natural Gas Costs 2020'!$K$34),"")))</f>
        <v>0</v>
      </c>
      <c r="R2215" s="233" t="str">
        <f>IFERROR(IF(P2215*'BCA Inputs'!$C$1+Q2215*'BCA Inputs'!$C$2+F2215*'BCA Inputs'!$C$2+G2215*'BCA Inputs'!$C$2=0,"",P2215*'BCA Inputs'!$C$1+Q2215*'BCA Inputs'!$C$2+F2215*'BCA Inputs'!$C$2+G2215*'BCA Inputs'!$C$2),"")</f>
        <v/>
      </c>
      <c r="S2215" s="181" t="str">
        <f t="shared" si="340"/>
        <v/>
      </c>
      <c r="T2215" s="181" t="str">
        <f>IFERROR(IF($B$3="NYSEG",(INDEX('BCA Inputs'!$N$14:$N$54,MATCH(I2215,'BCA Inputs'!$M$14:$M$54,0))*P2215+INDEX('BCA Inputs'!$O$14:$O$54,MATCH(I2215,'BCA Inputs'!$M$14:$M$54,0))*O2215+INDEX('BCA Inputs'!P:P,MATCH(I2215,'BCA Inputs'!M:M,0))*Q2215+INDEX('BCA Inputs'!Q:Q,MATCH(I2215,'BCA Inputs'!M:M,0))*F2215+INDEX('BCA Inputs'!R:R,MATCH(I2215,'BCA Inputs'!M:M,0))*G2215)+L2215+N2215,IF($B$3="RG&amp;E",(INDEX('BCA Inputs'!$AX$14:$AX$54,MATCH(I2215,'BCA Inputs'!$AW$14:$AW$54,0))*P2215+INDEX('BCA Inputs'!$AY$14:$AY$54,MATCH(I2215,'BCA Inputs'!$AW$14:$AW$54,0))*O2215+INDEX('BCA Inputs'!$AZ$14:$AZ$54,MATCH(I2215,'BCA Inputs'!$AW$14:$AW$54,0))*Q2215+INDEX('BCA Inputs'!$BA$14:$BA$54,MATCH(I2215,'BCA Inputs'!$AW$14:$AW$54,0))*F2215+INDEX('BCA Inputs'!$BB$14:$BB$54,MATCH(I2215,'BCA Inputs'!$AW$14:$AW$54,0))*G2215)+L2215+N2215,"")),"")</f>
        <v/>
      </c>
      <c r="U2215" s="234" t="str">
        <f t="shared" si="341"/>
        <v/>
      </c>
      <c r="V2215" s="234" t="str">
        <f t="shared" si="342"/>
        <v/>
      </c>
      <c r="W2215" s="234" t="str">
        <f t="shared" si="343"/>
        <v/>
      </c>
      <c r="Y2215" s="235" t="str">
        <f t="shared" si="344"/>
        <v/>
      </c>
      <c r="Z2215" s="236" t="str">
        <f>IFERROR(IF($B$3="NYSEG",INDEX('BCA Inputs'!$X$14:$X$54,MATCH(I2215,'BCA Inputs'!$M$14:$M$54,0))*P2215+INDEX('BCA Inputs'!$Y$14:$Y$54,MATCH(I2215,'BCA Inputs'!$M$14:$M$54,0))*O2215+INDEX('BCA Inputs'!$Z$14:$Z$54,MATCH(I2215,'BCA Inputs'!$M$14:$M$54,0))*Q2215+INDEX('BCA Inputs'!$AA$14:$AA$54,MATCH(I2215,'BCA Inputs'!$M$14:$M$54,0))*F2215+INDEX('BCA Inputs'!$AB$14:$AB$54,MATCH(I2215,'BCA Inputs'!$M$14:$M$54,0))*G2215,IF($B$3="RG&amp;E",INDEX('BCA Inputs'!$BG$14:$BG$54,MATCH(I2215,'BCA Inputs'!$AW$14:$AW$54,0))*P2215+INDEX('BCA Inputs'!$BH$14:$BH$54,MATCH(I2215,'BCA Inputs'!$AW$14:$AW$54,0))*O2215+INDEX('BCA Inputs'!$BI$14:$BI$54,MATCH(I2215,'BCA Inputs'!$AW$14:$AW$54,0))*Q2215+INDEX('BCA Inputs'!$BJ$14:$BJ$54,MATCH(I2215,'BCA Inputs'!$AW$14:$AW$54,0))*F2215+INDEX('BCA Inputs'!$BK$14:$BK$54,MATCH(I2215,'BCA Inputs'!$AW$14:$AW$54,0))*G2215,"")),"")</f>
        <v/>
      </c>
      <c r="AA2215" s="237" t="str">
        <f t="shared" si="345"/>
        <v/>
      </c>
      <c r="AC2215" s="238" t="str">
        <f>IFERROR((K2215+R2215)+IF($B$3="NYSEG",INDEX('BCA Inputs'!$AI$14:$AI$54,MATCH(I2215,'BCA Inputs'!$M$14:$M$54,0))*P2215+INDEX('BCA Inputs'!$AJ$14:$AJ$54,MATCH(I2215,'BCA Inputs'!$M$14:$M$54,0))*Q2215,IF($B$3="RG&amp;E",INDEX('BCA Inputs'!$BR$14:$BR$54,MATCH(I2215,'BCA Inputs'!$AW$14:$AW$54,0))*P2215+INDEX('BCA Inputs'!$BS$14:$BS$54,MATCH(I2215,'BCA Inputs'!$AW$14:$AW$54,0))*Q2215,"")),"")</f>
        <v/>
      </c>
      <c r="AD2215" s="181" t="str">
        <f>IFERROR(IF($B$3="NYSEG",INDEX('BCA Inputs'!$AD$14:$AD$54,MATCH(I2215,'BCA Inputs'!$M$14:$M$54,0))*P2215+INDEX('BCA Inputs'!$AE$14:$AE$54,MATCH(I2215,'BCA Inputs'!$M$14:$M$54,0))*O2215+INDEX('BCA Inputs'!$AF$14:$AF$54,MATCH(I2215,'BCA Inputs'!$M$14:$M$54,0))*Q2215+INDEX('BCA Inputs'!$AG$14:$AG$54,MATCH(I2215,'BCA Inputs'!$M$14:$M$54,0))*F2215+INDEX('BCA Inputs'!$AH$14:$AH$54,MATCH(I2215,'BCA Inputs'!$M$14:$M$54,0))*G2215,IF($B$3="RG&amp;E",INDEX('BCA Inputs'!$BM$14:$BM$54,MATCH(I2215,'BCA Inputs'!$AW$14:$AW$54,0))*P2215+INDEX('BCA Inputs'!$BN$14:$BN$54,MATCH(I2215,'BCA Inputs'!$AW$14:$AW$54,0))*O2215+INDEX('BCA Inputs'!$BO$14:$BO$54,MATCH(I2215,'BCA Inputs'!$AW$14:$AW$54,0))*Q2215+INDEX('BCA Inputs'!$BP$14:$BP$54,MATCH(I2215,'BCA Inputs'!$AW$14:$AW$54,0))*F2215+INDEX('BCA Inputs'!$BQ$14:$BQ$54,MATCH(I2215,'BCA Inputs'!$AW$14:$AW$54,0))*G2215,"")),"")</f>
        <v/>
      </c>
      <c r="AE2215" s="237" t="str">
        <f t="shared" si="346"/>
        <v/>
      </c>
      <c r="AF2215" s="198">
        <f t="shared" si="348"/>
        <v>0</v>
      </c>
      <c r="AG2215" s="239">
        <f t="shared" si="349"/>
        <v>0</v>
      </c>
    </row>
    <row r="2216" spans="1:33">
      <c r="A2216" s="228"/>
      <c r="B2216" s="176"/>
      <c r="C2216" s="229"/>
      <c r="D2216" s="230"/>
      <c r="E2216" s="230"/>
      <c r="F2216" s="230"/>
      <c r="G2216" s="230"/>
      <c r="H2216" s="231"/>
      <c r="I2216" s="231"/>
      <c r="J2216" s="232"/>
      <c r="K2216" s="232"/>
      <c r="L2216" s="232"/>
      <c r="M2216" s="181">
        <f t="shared" si="347"/>
        <v>0</v>
      </c>
      <c r="N2216" s="181">
        <f>IF(H2216="",0,H2216*I2216*'Avoided Water Savings Cost'!$C$16)</f>
        <v>0</v>
      </c>
      <c r="O2216" s="545">
        <f>IF(C2216="",0,IF($B$3="NYSEG",C2216/(1-'Avoided Electric Costs 2020'!$W$21),IF($B$3="RG&amp;E",C2216/(1-'Avoided Electric Costs 2020'!$X$21),"")))</f>
        <v>0</v>
      </c>
      <c r="P2216" s="546">
        <f>IF(D2216="",0,IF($B$3="NYSEG",D2216/(1-'Avoided Electric Costs 2020'!$W$21),IF($B$3="RG&amp;E",D2216/(1-'Avoided Electric Costs 2020'!$X$21),"")))</f>
        <v>0</v>
      </c>
      <c r="Q2216" s="546">
        <f>IF(E2216="",0,IF($B$3="NYSEG",E2216/(1-'Avoided Natural Gas Costs 2020'!$J$34),IF($B$3="RG&amp;E",E2216/(1-'Avoided Natural Gas Costs 2020'!$K$34),"")))</f>
        <v>0</v>
      </c>
      <c r="R2216" s="233" t="str">
        <f>IFERROR(IF(P2216*'BCA Inputs'!$C$1+Q2216*'BCA Inputs'!$C$2+F2216*'BCA Inputs'!$C$2+G2216*'BCA Inputs'!$C$2=0,"",P2216*'BCA Inputs'!$C$1+Q2216*'BCA Inputs'!$C$2+F2216*'BCA Inputs'!$C$2+G2216*'BCA Inputs'!$C$2),"")</f>
        <v/>
      </c>
      <c r="S2216" s="181" t="str">
        <f t="shared" si="340"/>
        <v/>
      </c>
      <c r="T2216" s="181" t="str">
        <f>IFERROR(IF($B$3="NYSEG",(INDEX('BCA Inputs'!$N$14:$N$54,MATCH(I2216,'BCA Inputs'!$M$14:$M$54,0))*P2216+INDEX('BCA Inputs'!$O$14:$O$54,MATCH(I2216,'BCA Inputs'!$M$14:$M$54,0))*O2216+INDEX('BCA Inputs'!P:P,MATCH(I2216,'BCA Inputs'!M:M,0))*Q2216+INDEX('BCA Inputs'!Q:Q,MATCH(I2216,'BCA Inputs'!M:M,0))*F2216+INDEX('BCA Inputs'!R:R,MATCH(I2216,'BCA Inputs'!M:M,0))*G2216)+L2216+N2216,IF($B$3="RG&amp;E",(INDEX('BCA Inputs'!$AX$14:$AX$54,MATCH(I2216,'BCA Inputs'!$AW$14:$AW$54,0))*P2216+INDEX('BCA Inputs'!$AY$14:$AY$54,MATCH(I2216,'BCA Inputs'!$AW$14:$AW$54,0))*O2216+INDEX('BCA Inputs'!$AZ$14:$AZ$54,MATCH(I2216,'BCA Inputs'!$AW$14:$AW$54,0))*Q2216+INDEX('BCA Inputs'!$BA$14:$BA$54,MATCH(I2216,'BCA Inputs'!$AW$14:$AW$54,0))*F2216+INDEX('BCA Inputs'!$BB$14:$BB$54,MATCH(I2216,'BCA Inputs'!$AW$14:$AW$54,0))*G2216)+L2216+N2216,"")),"")</f>
        <v/>
      </c>
      <c r="U2216" s="234" t="str">
        <f t="shared" si="341"/>
        <v/>
      </c>
      <c r="V2216" s="234" t="str">
        <f t="shared" si="342"/>
        <v/>
      </c>
      <c r="W2216" s="234" t="str">
        <f t="shared" si="343"/>
        <v/>
      </c>
      <c r="Y2216" s="235" t="str">
        <f t="shared" si="344"/>
        <v/>
      </c>
      <c r="Z2216" s="236" t="str">
        <f>IFERROR(IF($B$3="NYSEG",INDEX('BCA Inputs'!$X$14:$X$54,MATCH(I2216,'BCA Inputs'!$M$14:$M$54,0))*P2216+INDEX('BCA Inputs'!$Y$14:$Y$54,MATCH(I2216,'BCA Inputs'!$M$14:$M$54,0))*O2216+INDEX('BCA Inputs'!$Z$14:$Z$54,MATCH(I2216,'BCA Inputs'!$M$14:$M$54,0))*Q2216+INDEX('BCA Inputs'!$AA$14:$AA$54,MATCH(I2216,'BCA Inputs'!$M$14:$M$54,0))*F2216+INDEX('BCA Inputs'!$AB$14:$AB$54,MATCH(I2216,'BCA Inputs'!$M$14:$M$54,0))*G2216,IF($B$3="RG&amp;E",INDEX('BCA Inputs'!$BG$14:$BG$54,MATCH(I2216,'BCA Inputs'!$AW$14:$AW$54,0))*P2216+INDEX('BCA Inputs'!$BH$14:$BH$54,MATCH(I2216,'BCA Inputs'!$AW$14:$AW$54,0))*O2216+INDEX('BCA Inputs'!$BI$14:$BI$54,MATCH(I2216,'BCA Inputs'!$AW$14:$AW$54,0))*Q2216+INDEX('BCA Inputs'!$BJ$14:$BJ$54,MATCH(I2216,'BCA Inputs'!$AW$14:$AW$54,0))*F2216+INDEX('BCA Inputs'!$BK$14:$BK$54,MATCH(I2216,'BCA Inputs'!$AW$14:$AW$54,0))*G2216,"")),"")</f>
        <v/>
      </c>
      <c r="AA2216" s="237" t="str">
        <f t="shared" si="345"/>
        <v/>
      </c>
      <c r="AC2216" s="238" t="str">
        <f>IFERROR((K2216+R2216)+IF($B$3="NYSEG",INDEX('BCA Inputs'!$AI$14:$AI$54,MATCH(I2216,'BCA Inputs'!$M$14:$M$54,0))*P2216+INDEX('BCA Inputs'!$AJ$14:$AJ$54,MATCH(I2216,'BCA Inputs'!$M$14:$M$54,0))*Q2216,IF($B$3="RG&amp;E",INDEX('BCA Inputs'!$BR$14:$BR$54,MATCH(I2216,'BCA Inputs'!$AW$14:$AW$54,0))*P2216+INDEX('BCA Inputs'!$BS$14:$BS$54,MATCH(I2216,'BCA Inputs'!$AW$14:$AW$54,0))*Q2216,"")),"")</f>
        <v/>
      </c>
      <c r="AD2216" s="181" t="str">
        <f>IFERROR(IF($B$3="NYSEG",INDEX('BCA Inputs'!$AD$14:$AD$54,MATCH(I2216,'BCA Inputs'!$M$14:$M$54,0))*P2216+INDEX('BCA Inputs'!$AE$14:$AE$54,MATCH(I2216,'BCA Inputs'!$M$14:$M$54,0))*O2216+INDEX('BCA Inputs'!$AF$14:$AF$54,MATCH(I2216,'BCA Inputs'!$M$14:$M$54,0))*Q2216+INDEX('BCA Inputs'!$AG$14:$AG$54,MATCH(I2216,'BCA Inputs'!$M$14:$M$54,0))*F2216+INDEX('BCA Inputs'!$AH$14:$AH$54,MATCH(I2216,'BCA Inputs'!$M$14:$M$54,0))*G2216,IF($B$3="RG&amp;E",INDEX('BCA Inputs'!$BM$14:$BM$54,MATCH(I2216,'BCA Inputs'!$AW$14:$AW$54,0))*P2216+INDEX('BCA Inputs'!$BN$14:$BN$54,MATCH(I2216,'BCA Inputs'!$AW$14:$AW$54,0))*O2216+INDEX('BCA Inputs'!$BO$14:$BO$54,MATCH(I2216,'BCA Inputs'!$AW$14:$AW$54,0))*Q2216+INDEX('BCA Inputs'!$BP$14:$BP$54,MATCH(I2216,'BCA Inputs'!$AW$14:$AW$54,0))*F2216+INDEX('BCA Inputs'!$BQ$14:$BQ$54,MATCH(I2216,'BCA Inputs'!$AW$14:$AW$54,0))*G2216,"")),"")</f>
        <v/>
      </c>
      <c r="AE2216" s="237" t="str">
        <f t="shared" si="346"/>
        <v/>
      </c>
      <c r="AF2216" s="198">
        <f t="shared" si="348"/>
        <v>0</v>
      </c>
      <c r="AG2216" s="239">
        <f t="shared" si="349"/>
        <v>0</v>
      </c>
    </row>
    <row r="2217" spans="1:33">
      <c r="A2217" s="228"/>
      <c r="B2217" s="176"/>
      <c r="C2217" s="229"/>
      <c r="D2217" s="230"/>
      <c r="E2217" s="230"/>
      <c r="F2217" s="230"/>
      <c r="G2217" s="230"/>
      <c r="H2217" s="231"/>
      <c r="I2217" s="231"/>
      <c r="J2217" s="232"/>
      <c r="K2217" s="232"/>
      <c r="L2217" s="232"/>
      <c r="M2217" s="181">
        <f t="shared" si="347"/>
        <v>0</v>
      </c>
      <c r="N2217" s="181">
        <f>IF(H2217="",0,H2217*I2217*'Avoided Water Savings Cost'!$C$16)</f>
        <v>0</v>
      </c>
      <c r="O2217" s="545">
        <f>IF(C2217="",0,IF($B$3="NYSEG",C2217/(1-'Avoided Electric Costs 2020'!$W$21),IF($B$3="RG&amp;E",C2217/(1-'Avoided Electric Costs 2020'!$X$21),"")))</f>
        <v>0</v>
      </c>
      <c r="P2217" s="546">
        <f>IF(D2217="",0,IF($B$3="NYSEG",D2217/(1-'Avoided Electric Costs 2020'!$W$21),IF($B$3="RG&amp;E",D2217/(1-'Avoided Electric Costs 2020'!$X$21),"")))</f>
        <v>0</v>
      </c>
      <c r="Q2217" s="546">
        <f>IF(E2217="",0,IF($B$3="NYSEG",E2217/(1-'Avoided Natural Gas Costs 2020'!$J$34),IF($B$3="RG&amp;E",E2217/(1-'Avoided Natural Gas Costs 2020'!$K$34),"")))</f>
        <v>0</v>
      </c>
      <c r="R2217" s="233" t="str">
        <f>IFERROR(IF(P2217*'BCA Inputs'!$C$1+Q2217*'BCA Inputs'!$C$2+F2217*'BCA Inputs'!$C$2+G2217*'BCA Inputs'!$C$2=0,"",P2217*'BCA Inputs'!$C$1+Q2217*'BCA Inputs'!$C$2+F2217*'BCA Inputs'!$C$2+G2217*'BCA Inputs'!$C$2),"")</f>
        <v/>
      </c>
      <c r="S2217" s="181" t="str">
        <f t="shared" si="340"/>
        <v/>
      </c>
      <c r="T2217" s="181" t="str">
        <f>IFERROR(IF($B$3="NYSEG",(INDEX('BCA Inputs'!$N$14:$N$54,MATCH(I2217,'BCA Inputs'!$M$14:$M$54,0))*P2217+INDEX('BCA Inputs'!$O$14:$O$54,MATCH(I2217,'BCA Inputs'!$M$14:$M$54,0))*O2217+INDEX('BCA Inputs'!P:P,MATCH(I2217,'BCA Inputs'!M:M,0))*Q2217+INDEX('BCA Inputs'!Q:Q,MATCH(I2217,'BCA Inputs'!M:M,0))*F2217+INDEX('BCA Inputs'!R:R,MATCH(I2217,'BCA Inputs'!M:M,0))*G2217)+L2217+N2217,IF($B$3="RG&amp;E",(INDEX('BCA Inputs'!$AX$14:$AX$54,MATCH(I2217,'BCA Inputs'!$AW$14:$AW$54,0))*P2217+INDEX('BCA Inputs'!$AY$14:$AY$54,MATCH(I2217,'BCA Inputs'!$AW$14:$AW$54,0))*O2217+INDEX('BCA Inputs'!$AZ$14:$AZ$54,MATCH(I2217,'BCA Inputs'!$AW$14:$AW$54,0))*Q2217+INDEX('BCA Inputs'!$BA$14:$BA$54,MATCH(I2217,'BCA Inputs'!$AW$14:$AW$54,0))*F2217+INDEX('BCA Inputs'!$BB$14:$BB$54,MATCH(I2217,'BCA Inputs'!$AW$14:$AW$54,0))*G2217)+L2217+N2217,"")),"")</f>
        <v/>
      </c>
      <c r="U2217" s="234" t="str">
        <f t="shared" si="341"/>
        <v/>
      </c>
      <c r="V2217" s="234" t="str">
        <f t="shared" si="342"/>
        <v/>
      </c>
      <c r="W2217" s="234" t="str">
        <f t="shared" si="343"/>
        <v/>
      </c>
      <c r="Y2217" s="235" t="str">
        <f t="shared" si="344"/>
        <v/>
      </c>
      <c r="Z2217" s="236" t="str">
        <f>IFERROR(IF($B$3="NYSEG",INDEX('BCA Inputs'!$X$14:$X$54,MATCH(I2217,'BCA Inputs'!$M$14:$M$54,0))*P2217+INDEX('BCA Inputs'!$Y$14:$Y$54,MATCH(I2217,'BCA Inputs'!$M$14:$M$54,0))*O2217+INDEX('BCA Inputs'!$Z$14:$Z$54,MATCH(I2217,'BCA Inputs'!$M$14:$M$54,0))*Q2217+INDEX('BCA Inputs'!$AA$14:$AA$54,MATCH(I2217,'BCA Inputs'!$M$14:$M$54,0))*F2217+INDEX('BCA Inputs'!$AB$14:$AB$54,MATCH(I2217,'BCA Inputs'!$M$14:$M$54,0))*G2217,IF($B$3="RG&amp;E",INDEX('BCA Inputs'!$BG$14:$BG$54,MATCH(I2217,'BCA Inputs'!$AW$14:$AW$54,0))*P2217+INDEX('BCA Inputs'!$BH$14:$BH$54,MATCH(I2217,'BCA Inputs'!$AW$14:$AW$54,0))*O2217+INDEX('BCA Inputs'!$BI$14:$BI$54,MATCH(I2217,'BCA Inputs'!$AW$14:$AW$54,0))*Q2217+INDEX('BCA Inputs'!$BJ$14:$BJ$54,MATCH(I2217,'BCA Inputs'!$AW$14:$AW$54,0))*F2217+INDEX('BCA Inputs'!$BK$14:$BK$54,MATCH(I2217,'BCA Inputs'!$AW$14:$AW$54,0))*G2217,"")),"")</f>
        <v/>
      </c>
      <c r="AA2217" s="237" t="str">
        <f t="shared" si="345"/>
        <v/>
      </c>
      <c r="AC2217" s="238" t="str">
        <f>IFERROR((K2217+R2217)+IF($B$3="NYSEG",INDEX('BCA Inputs'!$AI$14:$AI$54,MATCH(I2217,'BCA Inputs'!$M$14:$M$54,0))*P2217+INDEX('BCA Inputs'!$AJ$14:$AJ$54,MATCH(I2217,'BCA Inputs'!$M$14:$M$54,0))*Q2217,IF($B$3="RG&amp;E",INDEX('BCA Inputs'!$BR$14:$BR$54,MATCH(I2217,'BCA Inputs'!$AW$14:$AW$54,0))*P2217+INDEX('BCA Inputs'!$BS$14:$BS$54,MATCH(I2217,'BCA Inputs'!$AW$14:$AW$54,0))*Q2217,"")),"")</f>
        <v/>
      </c>
      <c r="AD2217" s="181" t="str">
        <f>IFERROR(IF($B$3="NYSEG",INDEX('BCA Inputs'!$AD$14:$AD$54,MATCH(I2217,'BCA Inputs'!$M$14:$M$54,0))*P2217+INDEX('BCA Inputs'!$AE$14:$AE$54,MATCH(I2217,'BCA Inputs'!$M$14:$M$54,0))*O2217+INDEX('BCA Inputs'!$AF$14:$AF$54,MATCH(I2217,'BCA Inputs'!$M$14:$M$54,0))*Q2217+INDEX('BCA Inputs'!$AG$14:$AG$54,MATCH(I2217,'BCA Inputs'!$M$14:$M$54,0))*F2217+INDEX('BCA Inputs'!$AH$14:$AH$54,MATCH(I2217,'BCA Inputs'!$M$14:$M$54,0))*G2217,IF($B$3="RG&amp;E",INDEX('BCA Inputs'!$BM$14:$BM$54,MATCH(I2217,'BCA Inputs'!$AW$14:$AW$54,0))*P2217+INDEX('BCA Inputs'!$BN$14:$BN$54,MATCH(I2217,'BCA Inputs'!$AW$14:$AW$54,0))*O2217+INDEX('BCA Inputs'!$BO$14:$BO$54,MATCH(I2217,'BCA Inputs'!$AW$14:$AW$54,0))*Q2217+INDEX('BCA Inputs'!$BP$14:$BP$54,MATCH(I2217,'BCA Inputs'!$AW$14:$AW$54,0))*F2217+INDEX('BCA Inputs'!$BQ$14:$BQ$54,MATCH(I2217,'BCA Inputs'!$AW$14:$AW$54,0))*G2217,"")),"")</f>
        <v/>
      </c>
      <c r="AE2217" s="237" t="str">
        <f t="shared" si="346"/>
        <v/>
      </c>
      <c r="AF2217" s="198">
        <f t="shared" si="348"/>
        <v>0</v>
      </c>
      <c r="AG2217" s="239">
        <f t="shared" si="349"/>
        <v>0</v>
      </c>
    </row>
    <row r="2218" spans="1:33">
      <c r="A2218" s="228"/>
      <c r="B2218" s="176"/>
      <c r="C2218" s="229"/>
      <c r="D2218" s="230"/>
      <c r="E2218" s="230"/>
      <c r="F2218" s="230"/>
      <c r="G2218" s="230"/>
      <c r="H2218" s="231"/>
      <c r="I2218" s="231"/>
      <c r="J2218" s="232"/>
      <c r="K2218" s="232"/>
      <c r="L2218" s="232"/>
      <c r="M2218" s="181">
        <f t="shared" si="347"/>
        <v>0</v>
      </c>
      <c r="N2218" s="181">
        <f>IF(H2218="",0,H2218*I2218*'Avoided Water Savings Cost'!$C$16)</f>
        <v>0</v>
      </c>
      <c r="O2218" s="545">
        <f>IF(C2218="",0,IF($B$3="NYSEG",C2218/(1-'Avoided Electric Costs 2020'!$W$21),IF($B$3="RG&amp;E",C2218/(1-'Avoided Electric Costs 2020'!$X$21),"")))</f>
        <v>0</v>
      </c>
      <c r="P2218" s="546">
        <f>IF(D2218="",0,IF($B$3="NYSEG",D2218/(1-'Avoided Electric Costs 2020'!$W$21),IF($B$3="RG&amp;E",D2218/(1-'Avoided Electric Costs 2020'!$X$21),"")))</f>
        <v>0</v>
      </c>
      <c r="Q2218" s="546">
        <f>IF(E2218="",0,IF($B$3="NYSEG",E2218/(1-'Avoided Natural Gas Costs 2020'!$J$34),IF($B$3="RG&amp;E",E2218/(1-'Avoided Natural Gas Costs 2020'!$K$34),"")))</f>
        <v>0</v>
      </c>
      <c r="R2218" s="233" t="str">
        <f>IFERROR(IF(P2218*'BCA Inputs'!$C$1+Q2218*'BCA Inputs'!$C$2+F2218*'BCA Inputs'!$C$2+G2218*'BCA Inputs'!$C$2=0,"",P2218*'BCA Inputs'!$C$1+Q2218*'BCA Inputs'!$C$2+F2218*'BCA Inputs'!$C$2+G2218*'BCA Inputs'!$C$2),"")</f>
        <v/>
      </c>
      <c r="S2218" s="181" t="str">
        <f t="shared" si="340"/>
        <v/>
      </c>
      <c r="T2218" s="181" t="str">
        <f>IFERROR(IF($B$3="NYSEG",(INDEX('BCA Inputs'!$N$14:$N$54,MATCH(I2218,'BCA Inputs'!$M$14:$M$54,0))*P2218+INDEX('BCA Inputs'!$O$14:$O$54,MATCH(I2218,'BCA Inputs'!$M$14:$M$54,0))*O2218+INDEX('BCA Inputs'!P:P,MATCH(I2218,'BCA Inputs'!M:M,0))*Q2218+INDEX('BCA Inputs'!Q:Q,MATCH(I2218,'BCA Inputs'!M:M,0))*F2218+INDEX('BCA Inputs'!R:R,MATCH(I2218,'BCA Inputs'!M:M,0))*G2218)+L2218+N2218,IF($B$3="RG&amp;E",(INDEX('BCA Inputs'!$AX$14:$AX$54,MATCH(I2218,'BCA Inputs'!$AW$14:$AW$54,0))*P2218+INDEX('BCA Inputs'!$AY$14:$AY$54,MATCH(I2218,'BCA Inputs'!$AW$14:$AW$54,0))*O2218+INDEX('BCA Inputs'!$AZ$14:$AZ$54,MATCH(I2218,'BCA Inputs'!$AW$14:$AW$54,0))*Q2218+INDEX('BCA Inputs'!$BA$14:$BA$54,MATCH(I2218,'BCA Inputs'!$AW$14:$AW$54,0))*F2218+INDEX('BCA Inputs'!$BB$14:$BB$54,MATCH(I2218,'BCA Inputs'!$AW$14:$AW$54,0))*G2218)+L2218+N2218,"")),"")</f>
        <v/>
      </c>
      <c r="U2218" s="234" t="str">
        <f t="shared" si="341"/>
        <v/>
      </c>
      <c r="V2218" s="234" t="str">
        <f t="shared" si="342"/>
        <v/>
      </c>
      <c r="W2218" s="234" t="str">
        <f t="shared" si="343"/>
        <v/>
      </c>
      <c r="Y2218" s="235" t="str">
        <f t="shared" si="344"/>
        <v/>
      </c>
      <c r="Z2218" s="236" t="str">
        <f>IFERROR(IF($B$3="NYSEG",INDEX('BCA Inputs'!$X$14:$X$54,MATCH(I2218,'BCA Inputs'!$M$14:$M$54,0))*P2218+INDEX('BCA Inputs'!$Y$14:$Y$54,MATCH(I2218,'BCA Inputs'!$M$14:$M$54,0))*O2218+INDEX('BCA Inputs'!$Z$14:$Z$54,MATCH(I2218,'BCA Inputs'!$M$14:$M$54,0))*Q2218+INDEX('BCA Inputs'!$AA$14:$AA$54,MATCH(I2218,'BCA Inputs'!$M$14:$M$54,0))*F2218+INDEX('BCA Inputs'!$AB$14:$AB$54,MATCH(I2218,'BCA Inputs'!$M$14:$M$54,0))*G2218,IF($B$3="RG&amp;E",INDEX('BCA Inputs'!$BG$14:$BG$54,MATCH(I2218,'BCA Inputs'!$AW$14:$AW$54,0))*P2218+INDEX('BCA Inputs'!$BH$14:$BH$54,MATCH(I2218,'BCA Inputs'!$AW$14:$AW$54,0))*O2218+INDEX('BCA Inputs'!$BI$14:$BI$54,MATCH(I2218,'BCA Inputs'!$AW$14:$AW$54,0))*Q2218+INDEX('BCA Inputs'!$BJ$14:$BJ$54,MATCH(I2218,'BCA Inputs'!$AW$14:$AW$54,0))*F2218+INDEX('BCA Inputs'!$BK$14:$BK$54,MATCH(I2218,'BCA Inputs'!$AW$14:$AW$54,0))*G2218,"")),"")</f>
        <v/>
      </c>
      <c r="AA2218" s="237" t="str">
        <f t="shared" si="345"/>
        <v/>
      </c>
      <c r="AC2218" s="238" t="str">
        <f>IFERROR((K2218+R2218)+IF($B$3="NYSEG",INDEX('BCA Inputs'!$AI$14:$AI$54,MATCH(I2218,'BCA Inputs'!$M$14:$M$54,0))*P2218+INDEX('BCA Inputs'!$AJ$14:$AJ$54,MATCH(I2218,'BCA Inputs'!$M$14:$M$54,0))*Q2218,IF($B$3="RG&amp;E",INDEX('BCA Inputs'!$BR$14:$BR$54,MATCH(I2218,'BCA Inputs'!$AW$14:$AW$54,0))*P2218+INDEX('BCA Inputs'!$BS$14:$BS$54,MATCH(I2218,'BCA Inputs'!$AW$14:$AW$54,0))*Q2218,"")),"")</f>
        <v/>
      </c>
      <c r="AD2218" s="181" t="str">
        <f>IFERROR(IF($B$3="NYSEG",INDEX('BCA Inputs'!$AD$14:$AD$54,MATCH(I2218,'BCA Inputs'!$M$14:$M$54,0))*P2218+INDEX('BCA Inputs'!$AE$14:$AE$54,MATCH(I2218,'BCA Inputs'!$M$14:$M$54,0))*O2218+INDEX('BCA Inputs'!$AF$14:$AF$54,MATCH(I2218,'BCA Inputs'!$M$14:$M$54,0))*Q2218+INDEX('BCA Inputs'!$AG$14:$AG$54,MATCH(I2218,'BCA Inputs'!$M$14:$M$54,0))*F2218+INDEX('BCA Inputs'!$AH$14:$AH$54,MATCH(I2218,'BCA Inputs'!$M$14:$M$54,0))*G2218,IF($B$3="RG&amp;E",INDEX('BCA Inputs'!$BM$14:$BM$54,MATCH(I2218,'BCA Inputs'!$AW$14:$AW$54,0))*P2218+INDEX('BCA Inputs'!$BN$14:$BN$54,MATCH(I2218,'BCA Inputs'!$AW$14:$AW$54,0))*O2218+INDEX('BCA Inputs'!$BO$14:$BO$54,MATCH(I2218,'BCA Inputs'!$AW$14:$AW$54,0))*Q2218+INDEX('BCA Inputs'!$BP$14:$BP$54,MATCH(I2218,'BCA Inputs'!$AW$14:$AW$54,0))*F2218+INDEX('BCA Inputs'!$BQ$14:$BQ$54,MATCH(I2218,'BCA Inputs'!$AW$14:$AW$54,0))*G2218,"")),"")</f>
        <v/>
      </c>
      <c r="AE2218" s="237" t="str">
        <f t="shared" si="346"/>
        <v/>
      </c>
      <c r="AF2218" s="198">
        <f t="shared" si="348"/>
        <v>0</v>
      </c>
      <c r="AG2218" s="239">
        <f t="shared" si="349"/>
        <v>0</v>
      </c>
    </row>
    <row r="2219" spans="1:33">
      <c r="A2219" s="228"/>
      <c r="B2219" s="176"/>
      <c r="C2219" s="229"/>
      <c r="D2219" s="230"/>
      <c r="E2219" s="230"/>
      <c r="F2219" s="230"/>
      <c r="G2219" s="230"/>
      <c r="H2219" s="231"/>
      <c r="I2219" s="231"/>
      <c r="J2219" s="232"/>
      <c r="K2219" s="232"/>
      <c r="L2219" s="232"/>
      <c r="M2219" s="181">
        <f t="shared" si="347"/>
        <v>0</v>
      </c>
      <c r="N2219" s="181">
        <f>IF(H2219="",0,H2219*I2219*'Avoided Water Savings Cost'!$C$16)</f>
        <v>0</v>
      </c>
      <c r="O2219" s="545">
        <f>IF(C2219="",0,IF($B$3="NYSEG",C2219/(1-'Avoided Electric Costs 2020'!$W$21),IF($B$3="RG&amp;E",C2219/(1-'Avoided Electric Costs 2020'!$X$21),"")))</f>
        <v>0</v>
      </c>
      <c r="P2219" s="546">
        <f>IF(D2219="",0,IF($B$3="NYSEG",D2219/(1-'Avoided Electric Costs 2020'!$W$21),IF($B$3="RG&amp;E",D2219/(1-'Avoided Electric Costs 2020'!$X$21),"")))</f>
        <v>0</v>
      </c>
      <c r="Q2219" s="546">
        <f>IF(E2219="",0,IF($B$3="NYSEG",E2219/(1-'Avoided Natural Gas Costs 2020'!$J$34),IF($B$3="RG&amp;E",E2219/(1-'Avoided Natural Gas Costs 2020'!$K$34),"")))</f>
        <v>0</v>
      </c>
      <c r="R2219" s="233" t="str">
        <f>IFERROR(IF(P2219*'BCA Inputs'!$C$1+Q2219*'BCA Inputs'!$C$2+F2219*'BCA Inputs'!$C$2+G2219*'BCA Inputs'!$C$2=0,"",P2219*'BCA Inputs'!$C$1+Q2219*'BCA Inputs'!$C$2+F2219*'BCA Inputs'!$C$2+G2219*'BCA Inputs'!$C$2),"")</f>
        <v/>
      </c>
      <c r="S2219" s="181" t="str">
        <f t="shared" si="340"/>
        <v/>
      </c>
      <c r="T2219" s="181" t="str">
        <f>IFERROR(IF($B$3="NYSEG",(INDEX('BCA Inputs'!$N$14:$N$54,MATCH(I2219,'BCA Inputs'!$M$14:$M$54,0))*P2219+INDEX('BCA Inputs'!$O$14:$O$54,MATCH(I2219,'BCA Inputs'!$M$14:$M$54,0))*O2219+INDEX('BCA Inputs'!P:P,MATCH(I2219,'BCA Inputs'!M:M,0))*Q2219+INDEX('BCA Inputs'!Q:Q,MATCH(I2219,'BCA Inputs'!M:M,0))*F2219+INDEX('BCA Inputs'!R:R,MATCH(I2219,'BCA Inputs'!M:M,0))*G2219)+L2219+N2219,IF($B$3="RG&amp;E",(INDEX('BCA Inputs'!$AX$14:$AX$54,MATCH(I2219,'BCA Inputs'!$AW$14:$AW$54,0))*P2219+INDEX('BCA Inputs'!$AY$14:$AY$54,MATCH(I2219,'BCA Inputs'!$AW$14:$AW$54,0))*O2219+INDEX('BCA Inputs'!$AZ$14:$AZ$54,MATCH(I2219,'BCA Inputs'!$AW$14:$AW$54,0))*Q2219+INDEX('BCA Inputs'!$BA$14:$BA$54,MATCH(I2219,'BCA Inputs'!$AW$14:$AW$54,0))*F2219+INDEX('BCA Inputs'!$BB$14:$BB$54,MATCH(I2219,'BCA Inputs'!$AW$14:$AW$54,0))*G2219)+L2219+N2219,"")),"")</f>
        <v/>
      </c>
      <c r="U2219" s="234" t="str">
        <f t="shared" si="341"/>
        <v/>
      </c>
      <c r="V2219" s="234" t="str">
        <f t="shared" si="342"/>
        <v/>
      </c>
      <c r="W2219" s="234" t="str">
        <f t="shared" si="343"/>
        <v/>
      </c>
      <c r="Y2219" s="235" t="str">
        <f t="shared" si="344"/>
        <v/>
      </c>
      <c r="Z2219" s="236" t="str">
        <f>IFERROR(IF($B$3="NYSEG",INDEX('BCA Inputs'!$X$14:$X$54,MATCH(I2219,'BCA Inputs'!$M$14:$M$54,0))*P2219+INDEX('BCA Inputs'!$Y$14:$Y$54,MATCH(I2219,'BCA Inputs'!$M$14:$M$54,0))*O2219+INDEX('BCA Inputs'!$Z$14:$Z$54,MATCH(I2219,'BCA Inputs'!$M$14:$M$54,0))*Q2219+INDEX('BCA Inputs'!$AA$14:$AA$54,MATCH(I2219,'BCA Inputs'!$M$14:$M$54,0))*F2219+INDEX('BCA Inputs'!$AB$14:$AB$54,MATCH(I2219,'BCA Inputs'!$M$14:$M$54,0))*G2219,IF($B$3="RG&amp;E",INDEX('BCA Inputs'!$BG$14:$BG$54,MATCH(I2219,'BCA Inputs'!$AW$14:$AW$54,0))*P2219+INDEX('BCA Inputs'!$BH$14:$BH$54,MATCH(I2219,'BCA Inputs'!$AW$14:$AW$54,0))*O2219+INDEX('BCA Inputs'!$BI$14:$BI$54,MATCH(I2219,'BCA Inputs'!$AW$14:$AW$54,0))*Q2219+INDEX('BCA Inputs'!$BJ$14:$BJ$54,MATCH(I2219,'BCA Inputs'!$AW$14:$AW$54,0))*F2219+INDEX('BCA Inputs'!$BK$14:$BK$54,MATCH(I2219,'BCA Inputs'!$AW$14:$AW$54,0))*G2219,"")),"")</f>
        <v/>
      </c>
      <c r="AA2219" s="237" t="str">
        <f t="shared" si="345"/>
        <v/>
      </c>
      <c r="AC2219" s="238" t="str">
        <f>IFERROR((K2219+R2219)+IF($B$3="NYSEG",INDEX('BCA Inputs'!$AI$14:$AI$54,MATCH(I2219,'BCA Inputs'!$M$14:$M$54,0))*P2219+INDEX('BCA Inputs'!$AJ$14:$AJ$54,MATCH(I2219,'BCA Inputs'!$M$14:$M$54,0))*Q2219,IF($B$3="RG&amp;E",INDEX('BCA Inputs'!$BR$14:$BR$54,MATCH(I2219,'BCA Inputs'!$AW$14:$AW$54,0))*P2219+INDEX('BCA Inputs'!$BS$14:$BS$54,MATCH(I2219,'BCA Inputs'!$AW$14:$AW$54,0))*Q2219,"")),"")</f>
        <v/>
      </c>
      <c r="AD2219" s="181" t="str">
        <f>IFERROR(IF($B$3="NYSEG",INDEX('BCA Inputs'!$AD$14:$AD$54,MATCH(I2219,'BCA Inputs'!$M$14:$M$54,0))*P2219+INDEX('BCA Inputs'!$AE$14:$AE$54,MATCH(I2219,'BCA Inputs'!$M$14:$M$54,0))*O2219+INDEX('BCA Inputs'!$AF$14:$AF$54,MATCH(I2219,'BCA Inputs'!$M$14:$M$54,0))*Q2219+INDEX('BCA Inputs'!$AG$14:$AG$54,MATCH(I2219,'BCA Inputs'!$M$14:$M$54,0))*F2219+INDEX('BCA Inputs'!$AH$14:$AH$54,MATCH(I2219,'BCA Inputs'!$M$14:$M$54,0))*G2219,IF($B$3="RG&amp;E",INDEX('BCA Inputs'!$BM$14:$BM$54,MATCH(I2219,'BCA Inputs'!$AW$14:$AW$54,0))*P2219+INDEX('BCA Inputs'!$BN$14:$BN$54,MATCH(I2219,'BCA Inputs'!$AW$14:$AW$54,0))*O2219+INDEX('BCA Inputs'!$BO$14:$BO$54,MATCH(I2219,'BCA Inputs'!$AW$14:$AW$54,0))*Q2219+INDEX('BCA Inputs'!$BP$14:$BP$54,MATCH(I2219,'BCA Inputs'!$AW$14:$AW$54,0))*F2219+INDEX('BCA Inputs'!$BQ$14:$BQ$54,MATCH(I2219,'BCA Inputs'!$AW$14:$AW$54,0))*G2219,"")),"")</f>
        <v/>
      </c>
      <c r="AE2219" s="237" t="str">
        <f t="shared" si="346"/>
        <v/>
      </c>
      <c r="AF2219" s="198">
        <f t="shared" si="348"/>
        <v>0</v>
      </c>
      <c r="AG2219" s="239">
        <f t="shared" si="349"/>
        <v>0</v>
      </c>
    </row>
    <row r="2220" spans="1:33">
      <c r="A2220" s="228"/>
      <c r="B2220" s="176"/>
      <c r="C2220" s="229"/>
      <c r="D2220" s="230"/>
      <c r="E2220" s="230"/>
      <c r="F2220" s="230"/>
      <c r="G2220" s="230"/>
      <c r="H2220" s="231"/>
      <c r="I2220" s="231"/>
      <c r="J2220" s="232"/>
      <c r="K2220" s="232"/>
      <c r="L2220" s="232"/>
      <c r="M2220" s="181">
        <f t="shared" si="347"/>
        <v>0</v>
      </c>
      <c r="N2220" s="181">
        <f>IF(H2220="",0,H2220*I2220*'Avoided Water Savings Cost'!$C$16)</f>
        <v>0</v>
      </c>
      <c r="O2220" s="545">
        <f>IF(C2220="",0,IF($B$3="NYSEG",C2220/(1-'Avoided Electric Costs 2020'!$W$21),IF($B$3="RG&amp;E",C2220/(1-'Avoided Electric Costs 2020'!$X$21),"")))</f>
        <v>0</v>
      </c>
      <c r="P2220" s="546">
        <f>IF(D2220="",0,IF($B$3="NYSEG",D2220/(1-'Avoided Electric Costs 2020'!$W$21),IF($B$3="RG&amp;E",D2220/(1-'Avoided Electric Costs 2020'!$X$21),"")))</f>
        <v>0</v>
      </c>
      <c r="Q2220" s="546">
        <f>IF(E2220="",0,IF($B$3="NYSEG",E2220/(1-'Avoided Natural Gas Costs 2020'!$J$34),IF($B$3="RG&amp;E",E2220/(1-'Avoided Natural Gas Costs 2020'!$K$34),"")))</f>
        <v>0</v>
      </c>
      <c r="R2220" s="233" t="str">
        <f>IFERROR(IF(P2220*'BCA Inputs'!$C$1+Q2220*'BCA Inputs'!$C$2+F2220*'BCA Inputs'!$C$2+G2220*'BCA Inputs'!$C$2=0,"",P2220*'BCA Inputs'!$C$1+Q2220*'BCA Inputs'!$C$2+F2220*'BCA Inputs'!$C$2+G2220*'BCA Inputs'!$C$2),"")</f>
        <v/>
      </c>
      <c r="S2220" s="181" t="str">
        <f t="shared" si="340"/>
        <v/>
      </c>
      <c r="T2220" s="181" t="str">
        <f>IFERROR(IF($B$3="NYSEG",(INDEX('BCA Inputs'!$N$14:$N$54,MATCH(I2220,'BCA Inputs'!$M$14:$M$54,0))*P2220+INDEX('BCA Inputs'!$O$14:$O$54,MATCH(I2220,'BCA Inputs'!$M$14:$M$54,0))*O2220+INDEX('BCA Inputs'!P:P,MATCH(I2220,'BCA Inputs'!M:M,0))*Q2220+INDEX('BCA Inputs'!Q:Q,MATCH(I2220,'BCA Inputs'!M:M,0))*F2220+INDEX('BCA Inputs'!R:R,MATCH(I2220,'BCA Inputs'!M:M,0))*G2220)+L2220+N2220,IF($B$3="RG&amp;E",(INDEX('BCA Inputs'!$AX$14:$AX$54,MATCH(I2220,'BCA Inputs'!$AW$14:$AW$54,0))*P2220+INDEX('BCA Inputs'!$AY$14:$AY$54,MATCH(I2220,'BCA Inputs'!$AW$14:$AW$54,0))*O2220+INDEX('BCA Inputs'!$AZ$14:$AZ$54,MATCH(I2220,'BCA Inputs'!$AW$14:$AW$54,0))*Q2220+INDEX('BCA Inputs'!$BA$14:$BA$54,MATCH(I2220,'BCA Inputs'!$AW$14:$AW$54,0))*F2220+INDEX('BCA Inputs'!$BB$14:$BB$54,MATCH(I2220,'BCA Inputs'!$AW$14:$AW$54,0))*G2220)+L2220+N2220,"")),"")</f>
        <v/>
      </c>
      <c r="U2220" s="234" t="str">
        <f t="shared" si="341"/>
        <v/>
      </c>
      <c r="V2220" s="234" t="str">
        <f t="shared" si="342"/>
        <v/>
      </c>
      <c r="W2220" s="234" t="str">
        <f t="shared" si="343"/>
        <v/>
      </c>
      <c r="Y2220" s="235" t="str">
        <f t="shared" si="344"/>
        <v/>
      </c>
      <c r="Z2220" s="236" t="str">
        <f>IFERROR(IF($B$3="NYSEG",INDEX('BCA Inputs'!$X$14:$X$54,MATCH(I2220,'BCA Inputs'!$M$14:$M$54,0))*P2220+INDEX('BCA Inputs'!$Y$14:$Y$54,MATCH(I2220,'BCA Inputs'!$M$14:$M$54,0))*O2220+INDEX('BCA Inputs'!$Z$14:$Z$54,MATCH(I2220,'BCA Inputs'!$M$14:$M$54,0))*Q2220+INDEX('BCA Inputs'!$AA$14:$AA$54,MATCH(I2220,'BCA Inputs'!$M$14:$M$54,0))*F2220+INDEX('BCA Inputs'!$AB$14:$AB$54,MATCH(I2220,'BCA Inputs'!$M$14:$M$54,0))*G2220,IF($B$3="RG&amp;E",INDEX('BCA Inputs'!$BG$14:$BG$54,MATCH(I2220,'BCA Inputs'!$AW$14:$AW$54,0))*P2220+INDEX('BCA Inputs'!$BH$14:$BH$54,MATCH(I2220,'BCA Inputs'!$AW$14:$AW$54,0))*O2220+INDEX('BCA Inputs'!$BI$14:$BI$54,MATCH(I2220,'BCA Inputs'!$AW$14:$AW$54,0))*Q2220+INDEX('BCA Inputs'!$BJ$14:$BJ$54,MATCH(I2220,'BCA Inputs'!$AW$14:$AW$54,0))*F2220+INDEX('BCA Inputs'!$BK$14:$BK$54,MATCH(I2220,'BCA Inputs'!$AW$14:$AW$54,0))*G2220,"")),"")</f>
        <v/>
      </c>
      <c r="AA2220" s="237" t="str">
        <f t="shared" si="345"/>
        <v/>
      </c>
      <c r="AC2220" s="238" t="str">
        <f>IFERROR((K2220+R2220)+IF($B$3="NYSEG",INDEX('BCA Inputs'!$AI$14:$AI$54,MATCH(I2220,'BCA Inputs'!$M$14:$M$54,0))*P2220+INDEX('BCA Inputs'!$AJ$14:$AJ$54,MATCH(I2220,'BCA Inputs'!$M$14:$M$54,0))*Q2220,IF($B$3="RG&amp;E",INDEX('BCA Inputs'!$BR$14:$BR$54,MATCH(I2220,'BCA Inputs'!$AW$14:$AW$54,0))*P2220+INDEX('BCA Inputs'!$BS$14:$BS$54,MATCH(I2220,'BCA Inputs'!$AW$14:$AW$54,0))*Q2220,"")),"")</f>
        <v/>
      </c>
      <c r="AD2220" s="181" t="str">
        <f>IFERROR(IF($B$3="NYSEG",INDEX('BCA Inputs'!$AD$14:$AD$54,MATCH(I2220,'BCA Inputs'!$M$14:$M$54,0))*P2220+INDEX('BCA Inputs'!$AE$14:$AE$54,MATCH(I2220,'BCA Inputs'!$M$14:$M$54,0))*O2220+INDEX('BCA Inputs'!$AF$14:$AF$54,MATCH(I2220,'BCA Inputs'!$M$14:$M$54,0))*Q2220+INDEX('BCA Inputs'!$AG$14:$AG$54,MATCH(I2220,'BCA Inputs'!$M$14:$M$54,0))*F2220+INDEX('BCA Inputs'!$AH$14:$AH$54,MATCH(I2220,'BCA Inputs'!$M$14:$M$54,0))*G2220,IF($B$3="RG&amp;E",INDEX('BCA Inputs'!$BM$14:$BM$54,MATCH(I2220,'BCA Inputs'!$AW$14:$AW$54,0))*P2220+INDEX('BCA Inputs'!$BN$14:$BN$54,MATCH(I2220,'BCA Inputs'!$AW$14:$AW$54,0))*O2220+INDEX('BCA Inputs'!$BO$14:$BO$54,MATCH(I2220,'BCA Inputs'!$AW$14:$AW$54,0))*Q2220+INDEX('BCA Inputs'!$BP$14:$BP$54,MATCH(I2220,'BCA Inputs'!$AW$14:$AW$54,0))*F2220+INDEX('BCA Inputs'!$BQ$14:$BQ$54,MATCH(I2220,'BCA Inputs'!$AW$14:$AW$54,0))*G2220,"")),"")</f>
        <v/>
      </c>
      <c r="AE2220" s="237" t="str">
        <f t="shared" si="346"/>
        <v/>
      </c>
      <c r="AF2220" s="198">
        <f t="shared" si="348"/>
        <v>0</v>
      </c>
      <c r="AG2220" s="239">
        <f t="shared" si="349"/>
        <v>0</v>
      </c>
    </row>
    <row r="2221" spans="1:33">
      <c r="A2221" s="228"/>
      <c r="B2221" s="176"/>
      <c r="C2221" s="229"/>
      <c r="D2221" s="230"/>
      <c r="E2221" s="230"/>
      <c r="F2221" s="230"/>
      <c r="G2221" s="230"/>
      <c r="H2221" s="231"/>
      <c r="I2221" s="231"/>
      <c r="J2221" s="232"/>
      <c r="K2221" s="232"/>
      <c r="L2221" s="232"/>
      <c r="M2221" s="181">
        <f t="shared" si="347"/>
        <v>0</v>
      </c>
      <c r="N2221" s="181">
        <f>IF(H2221="",0,H2221*I2221*'Avoided Water Savings Cost'!$C$16)</f>
        <v>0</v>
      </c>
      <c r="O2221" s="545">
        <f>IF(C2221="",0,IF($B$3="NYSEG",C2221/(1-'Avoided Electric Costs 2020'!$W$21),IF($B$3="RG&amp;E",C2221/(1-'Avoided Electric Costs 2020'!$X$21),"")))</f>
        <v>0</v>
      </c>
      <c r="P2221" s="546">
        <f>IF(D2221="",0,IF($B$3="NYSEG",D2221/(1-'Avoided Electric Costs 2020'!$W$21),IF($B$3="RG&amp;E",D2221/(1-'Avoided Electric Costs 2020'!$X$21),"")))</f>
        <v>0</v>
      </c>
      <c r="Q2221" s="546">
        <f>IF(E2221="",0,IF($B$3="NYSEG",E2221/(1-'Avoided Natural Gas Costs 2020'!$J$34),IF($B$3="RG&amp;E",E2221/(1-'Avoided Natural Gas Costs 2020'!$K$34),"")))</f>
        <v>0</v>
      </c>
      <c r="R2221" s="233" t="str">
        <f>IFERROR(IF(P2221*'BCA Inputs'!$C$1+Q2221*'BCA Inputs'!$C$2+F2221*'BCA Inputs'!$C$2+G2221*'BCA Inputs'!$C$2=0,"",P2221*'BCA Inputs'!$C$1+Q2221*'BCA Inputs'!$C$2+F2221*'BCA Inputs'!$C$2+G2221*'BCA Inputs'!$C$2),"")</f>
        <v/>
      </c>
      <c r="S2221" s="181" t="str">
        <f t="shared" si="340"/>
        <v/>
      </c>
      <c r="T2221" s="181" t="str">
        <f>IFERROR(IF($B$3="NYSEG",(INDEX('BCA Inputs'!$N$14:$N$54,MATCH(I2221,'BCA Inputs'!$M$14:$M$54,0))*P2221+INDEX('BCA Inputs'!$O$14:$O$54,MATCH(I2221,'BCA Inputs'!$M$14:$M$54,0))*O2221+INDEX('BCA Inputs'!P:P,MATCH(I2221,'BCA Inputs'!M:M,0))*Q2221+INDEX('BCA Inputs'!Q:Q,MATCH(I2221,'BCA Inputs'!M:M,0))*F2221+INDEX('BCA Inputs'!R:R,MATCH(I2221,'BCA Inputs'!M:M,0))*G2221)+L2221+N2221,IF($B$3="RG&amp;E",(INDEX('BCA Inputs'!$AX$14:$AX$54,MATCH(I2221,'BCA Inputs'!$AW$14:$AW$54,0))*P2221+INDEX('BCA Inputs'!$AY$14:$AY$54,MATCH(I2221,'BCA Inputs'!$AW$14:$AW$54,0))*O2221+INDEX('BCA Inputs'!$AZ$14:$AZ$54,MATCH(I2221,'BCA Inputs'!$AW$14:$AW$54,0))*Q2221+INDEX('BCA Inputs'!$BA$14:$BA$54,MATCH(I2221,'BCA Inputs'!$AW$14:$AW$54,0))*F2221+INDEX('BCA Inputs'!$BB$14:$BB$54,MATCH(I2221,'BCA Inputs'!$AW$14:$AW$54,0))*G2221)+L2221+N2221,"")),"")</f>
        <v/>
      </c>
      <c r="U2221" s="234" t="str">
        <f t="shared" si="341"/>
        <v/>
      </c>
      <c r="V2221" s="234" t="str">
        <f t="shared" si="342"/>
        <v/>
      </c>
      <c r="W2221" s="234" t="str">
        <f t="shared" si="343"/>
        <v/>
      </c>
      <c r="Y2221" s="235" t="str">
        <f t="shared" si="344"/>
        <v/>
      </c>
      <c r="Z2221" s="236" t="str">
        <f>IFERROR(IF($B$3="NYSEG",INDEX('BCA Inputs'!$X$14:$X$54,MATCH(I2221,'BCA Inputs'!$M$14:$M$54,0))*P2221+INDEX('BCA Inputs'!$Y$14:$Y$54,MATCH(I2221,'BCA Inputs'!$M$14:$M$54,0))*O2221+INDEX('BCA Inputs'!$Z$14:$Z$54,MATCH(I2221,'BCA Inputs'!$M$14:$M$54,0))*Q2221+INDEX('BCA Inputs'!$AA$14:$AA$54,MATCH(I2221,'BCA Inputs'!$M$14:$M$54,0))*F2221+INDEX('BCA Inputs'!$AB$14:$AB$54,MATCH(I2221,'BCA Inputs'!$M$14:$M$54,0))*G2221,IF($B$3="RG&amp;E",INDEX('BCA Inputs'!$BG$14:$BG$54,MATCH(I2221,'BCA Inputs'!$AW$14:$AW$54,0))*P2221+INDEX('BCA Inputs'!$BH$14:$BH$54,MATCH(I2221,'BCA Inputs'!$AW$14:$AW$54,0))*O2221+INDEX('BCA Inputs'!$BI$14:$BI$54,MATCH(I2221,'BCA Inputs'!$AW$14:$AW$54,0))*Q2221+INDEX('BCA Inputs'!$BJ$14:$BJ$54,MATCH(I2221,'BCA Inputs'!$AW$14:$AW$54,0))*F2221+INDEX('BCA Inputs'!$BK$14:$BK$54,MATCH(I2221,'BCA Inputs'!$AW$14:$AW$54,0))*G2221,"")),"")</f>
        <v/>
      </c>
      <c r="AA2221" s="237" t="str">
        <f t="shared" si="345"/>
        <v/>
      </c>
      <c r="AC2221" s="238" t="str">
        <f>IFERROR((K2221+R2221)+IF($B$3="NYSEG",INDEX('BCA Inputs'!$AI$14:$AI$54,MATCH(I2221,'BCA Inputs'!$M$14:$M$54,0))*P2221+INDEX('BCA Inputs'!$AJ$14:$AJ$54,MATCH(I2221,'BCA Inputs'!$M$14:$M$54,0))*Q2221,IF($B$3="RG&amp;E",INDEX('BCA Inputs'!$BR$14:$BR$54,MATCH(I2221,'BCA Inputs'!$AW$14:$AW$54,0))*P2221+INDEX('BCA Inputs'!$BS$14:$BS$54,MATCH(I2221,'BCA Inputs'!$AW$14:$AW$54,0))*Q2221,"")),"")</f>
        <v/>
      </c>
      <c r="AD2221" s="181" t="str">
        <f>IFERROR(IF($B$3="NYSEG",INDEX('BCA Inputs'!$AD$14:$AD$54,MATCH(I2221,'BCA Inputs'!$M$14:$M$54,0))*P2221+INDEX('BCA Inputs'!$AE$14:$AE$54,MATCH(I2221,'BCA Inputs'!$M$14:$M$54,0))*O2221+INDEX('BCA Inputs'!$AF$14:$AF$54,MATCH(I2221,'BCA Inputs'!$M$14:$M$54,0))*Q2221+INDEX('BCA Inputs'!$AG$14:$AG$54,MATCH(I2221,'BCA Inputs'!$M$14:$M$54,0))*F2221+INDEX('BCA Inputs'!$AH$14:$AH$54,MATCH(I2221,'BCA Inputs'!$M$14:$M$54,0))*G2221,IF($B$3="RG&amp;E",INDEX('BCA Inputs'!$BM$14:$BM$54,MATCH(I2221,'BCA Inputs'!$AW$14:$AW$54,0))*P2221+INDEX('BCA Inputs'!$BN$14:$BN$54,MATCH(I2221,'BCA Inputs'!$AW$14:$AW$54,0))*O2221+INDEX('BCA Inputs'!$BO$14:$BO$54,MATCH(I2221,'BCA Inputs'!$AW$14:$AW$54,0))*Q2221+INDEX('BCA Inputs'!$BP$14:$BP$54,MATCH(I2221,'BCA Inputs'!$AW$14:$AW$54,0))*F2221+INDEX('BCA Inputs'!$BQ$14:$BQ$54,MATCH(I2221,'BCA Inputs'!$AW$14:$AW$54,0))*G2221,"")),"")</f>
        <v/>
      </c>
      <c r="AE2221" s="237" t="str">
        <f t="shared" si="346"/>
        <v/>
      </c>
      <c r="AF2221" s="198">
        <f t="shared" si="348"/>
        <v>0</v>
      </c>
      <c r="AG2221" s="239">
        <f t="shared" si="349"/>
        <v>0</v>
      </c>
    </row>
    <row r="2222" spans="1:33">
      <c r="A2222" s="228"/>
      <c r="B2222" s="176"/>
      <c r="C2222" s="229"/>
      <c r="D2222" s="230"/>
      <c r="E2222" s="230"/>
      <c r="F2222" s="230"/>
      <c r="G2222" s="230"/>
      <c r="H2222" s="231"/>
      <c r="I2222" s="231"/>
      <c r="J2222" s="232"/>
      <c r="K2222" s="232"/>
      <c r="L2222" s="232"/>
      <c r="M2222" s="181">
        <f t="shared" si="347"/>
        <v>0</v>
      </c>
      <c r="N2222" s="181">
        <f>IF(H2222="",0,H2222*I2222*'Avoided Water Savings Cost'!$C$16)</f>
        <v>0</v>
      </c>
      <c r="O2222" s="545">
        <f>IF(C2222="",0,IF($B$3="NYSEG",C2222/(1-'Avoided Electric Costs 2020'!$W$21),IF($B$3="RG&amp;E",C2222/(1-'Avoided Electric Costs 2020'!$X$21),"")))</f>
        <v>0</v>
      </c>
      <c r="P2222" s="546">
        <f>IF(D2222="",0,IF($B$3="NYSEG",D2222/(1-'Avoided Electric Costs 2020'!$W$21),IF($B$3="RG&amp;E",D2222/(1-'Avoided Electric Costs 2020'!$X$21),"")))</f>
        <v>0</v>
      </c>
      <c r="Q2222" s="546">
        <f>IF(E2222="",0,IF($B$3="NYSEG",E2222/(1-'Avoided Natural Gas Costs 2020'!$J$34),IF($B$3="RG&amp;E",E2222/(1-'Avoided Natural Gas Costs 2020'!$K$34),"")))</f>
        <v>0</v>
      </c>
      <c r="R2222" s="233" t="str">
        <f>IFERROR(IF(P2222*'BCA Inputs'!$C$1+Q2222*'BCA Inputs'!$C$2+F2222*'BCA Inputs'!$C$2+G2222*'BCA Inputs'!$C$2=0,"",P2222*'BCA Inputs'!$C$1+Q2222*'BCA Inputs'!$C$2+F2222*'BCA Inputs'!$C$2+G2222*'BCA Inputs'!$C$2),"")</f>
        <v/>
      </c>
      <c r="S2222" s="181" t="str">
        <f t="shared" si="340"/>
        <v/>
      </c>
      <c r="T2222" s="181" t="str">
        <f>IFERROR(IF($B$3="NYSEG",(INDEX('BCA Inputs'!$N$14:$N$54,MATCH(I2222,'BCA Inputs'!$M$14:$M$54,0))*P2222+INDEX('BCA Inputs'!$O$14:$O$54,MATCH(I2222,'BCA Inputs'!$M$14:$M$54,0))*O2222+INDEX('BCA Inputs'!P:P,MATCH(I2222,'BCA Inputs'!M:M,0))*Q2222+INDEX('BCA Inputs'!Q:Q,MATCH(I2222,'BCA Inputs'!M:M,0))*F2222+INDEX('BCA Inputs'!R:R,MATCH(I2222,'BCA Inputs'!M:M,0))*G2222)+L2222+N2222,IF($B$3="RG&amp;E",(INDEX('BCA Inputs'!$AX$14:$AX$54,MATCH(I2222,'BCA Inputs'!$AW$14:$AW$54,0))*P2222+INDEX('BCA Inputs'!$AY$14:$AY$54,MATCH(I2222,'BCA Inputs'!$AW$14:$AW$54,0))*O2222+INDEX('BCA Inputs'!$AZ$14:$AZ$54,MATCH(I2222,'BCA Inputs'!$AW$14:$AW$54,0))*Q2222+INDEX('BCA Inputs'!$BA$14:$BA$54,MATCH(I2222,'BCA Inputs'!$AW$14:$AW$54,0))*F2222+INDEX('BCA Inputs'!$BB$14:$BB$54,MATCH(I2222,'BCA Inputs'!$AW$14:$AW$54,0))*G2222)+L2222+N2222,"")),"")</f>
        <v/>
      </c>
      <c r="U2222" s="234" t="str">
        <f t="shared" si="341"/>
        <v/>
      </c>
      <c r="V2222" s="234" t="str">
        <f t="shared" si="342"/>
        <v/>
      </c>
      <c r="W2222" s="234" t="str">
        <f t="shared" si="343"/>
        <v/>
      </c>
      <c r="Y2222" s="235" t="str">
        <f t="shared" si="344"/>
        <v/>
      </c>
      <c r="Z2222" s="236" t="str">
        <f>IFERROR(IF($B$3="NYSEG",INDEX('BCA Inputs'!$X$14:$X$54,MATCH(I2222,'BCA Inputs'!$M$14:$M$54,0))*P2222+INDEX('BCA Inputs'!$Y$14:$Y$54,MATCH(I2222,'BCA Inputs'!$M$14:$M$54,0))*O2222+INDEX('BCA Inputs'!$Z$14:$Z$54,MATCH(I2222,'BCA Inputs'!$M$14:$M$54,0))*Q2222+INDEX('BCA Inputs'!$AA$14:$AA$54,MATCH(I2222,'BCA Inputs'!$M$14:$M$54,0))*F2222+INDEX('BCA Inputs'!$AB$14:$AB$54,MATCH(I2222,'BCA Inputs'!$M$14:$M$54,0))*G2222,IF($B$3="RG&amp;E",INDEX('BCA Inputs'!$BG$14:$BG$54,MATCH(I2222,'BCA Inputs'!$AW$14:$AW$54,0))*P2222+INDEX('BCA Inputs'!$BH$14:$BH$54,MATCH(I2222,'BCA Inputs'!$AW$14:$AW$54,0))*O2222+INDEX('BCA Inputs'!$BI$14:$BI$54,MATCH(I2222,'BCA Inputs'!$AW$14:$AW$54,0))*Q2222+INDEX('BCA Inputs'!$BJ$14:$BJ$54,MATCH(I2222,'BCA Inputs'!$AW$14:$AW$54,0))*F2222+INDEX('BCA Inputs'!$BK$14:$BK$54,MATCH(I2222,'BCA Inputs'!$AW$14:$AW$54,0))*G2222,"")),"")</f>
        <v/>
      </c>
      <c r="AA2222" s="237" t="str">
        <f t="shared" si="345"/>
        <v/>
      </c>
      <c r="AC2222" s="238" t="str">
        <f>IFERROR((K2222+R2222)+IF($B$3="NYSEG",INDEX('BCA Inputs'!$AI$14:$AI$54,MATCH(I2222,'BCA Inputs'!$M$14:$M$54,0))*P2222+INDEX('BCA Inputs'!$AJ$14:$AJ$54,MATCH(I2222,'BCA Inputs'!$M$14:$M$54,0))*Q2222,IF($B$3="RG&amp;E",INDEX('BCA Inputs'!$BR$14:$BR$54,MATCH(I2222,'BCA Inputs'!$AW$14:$AW$54,0))*P2222+INDEX('BCA Inputs'!$BS$14:$BS$54,MATCH(I2222,'BCA Inputs'!$AW$14:$AW$54,0))*Q2222,"")),"")</f>
        <v/>
      </c>
      <c r="AD2222" s="181" t="str">
        <f>IFERROR(IF($B$3="NYSEG",INDEX('BCA Inputs'!$AD$14:$AD$54,MATCH(I2222,'BCA Inputs'!$M$14:$M$54,0))*P2222+INDEX('BCA Inputs'!$AE$14:$AE$54,MATCH(I2222,'BCA Inputs'!$M$14:$M$54,0))*O2222+INDEX('BCA Inputs'!$AF$14:$AF$54,MATCH(I2222,'BCA Inputs'!$M$14:$M$54,0))*Q2222+INDEX('BCA Inputs'!$AG$14:$AG$54,MATCH(I2222,'BCA Inputs'!$M$14:$M$54,0))*F2222+INDEX('BCA Inputs'!$AH$14:$AH$54,MATCH(I2222,'BCA Inputs'!$M$14:$M$54,0))*G2222,IF($B$3="RG&amp;E",INDEX('BCA Inputs'!$BM$14:$BM$54,MATCH(I2222,'BCA Inputs'!$AW$14:$AW$54,0))*P2222+INDEX('BCA Inputs'!$BN$14:$BN$54,MATCH(I2222,'BCA Inputs'!$AW$14:$AW$54,0))*O2222+INDEX('BCA Inputs'!$BO$14:$BO$54,MATCH(I2222,'BCA Inputs'!$AW$14:$AW$54,0))*Q2222+INDEX('BCA Inputs'!$BP$14:$BP$54,MATCH(I2222,'BCA Inputs'!$AW$14:$AW$54,0))*F2222+INDEX('BCA Inputs'!$BQ$14:$BQ$54,MATCH(I2222,'BCA Inputs'!$AW$14:$AW$54,0))*G2222,"")),"")</f>
        <v/>
      </c>
      <c r="AE2222" s="237" t="str">
        <f t="shared" si="346"/>
        <v/>
      </c>
      <c r="AF2222" s="198">
        <f t="shared" si="348"/>
        <v>0</v>
      </c>
      <c r="AG2222" s="239">
        <f t="shared" si="349"/>
        <v>0</v>
      </c>
    </row>
    <row r="2223" spans="1:33">
      <c r="A2223" s="228"/>
      <c r="B2223" s="176"/>
      <c r="C2223" s="229"/>
      <c r="D2223" s="230"/>
      <c r="E2223" s="230"/>
      <c r="F2223" s="230"/>
      <c r="G2223" s="230"/>
      <c r="H2223" s="231"/>
      <c r="I2223" s="231"/>
      <c r="J2223" s="232"/>
      <c r="K2223" s="232"/>
      <c r="L2223" s="232"/>
      <c r="M2223" s="181">
        <f t="shared" si="347"/>
        <v>0</v>
      </c>
      <c r="N2223" s="181">
        <f>IF(H2223="",0,H2223*I2223*'Avoided Water Savings Cost'!$C$16)</f>
        <v>0</v>
      </c>
      <c r="O2223" s="545">
        <f>IF(C2223="",0,IF($B$3="NYSEG",C2223/(1-'Avoided Electric Costs 2020'!$W$21),IF($B$3="RG&amp;E",C2223/(1-'Avoided Electric Costs 2020'!$X$21),"")))</f>
        <v>0</v>
      </c>
      <c r="P2223" s="546">
        <f>IF(D2223="",0,IF($B$3="NYSEG",D2223/(1-'Avoided Electric Costs 2020'!$W$21),IF($B$3="RG&amp;E",D2223/(1-'Avoided Electric Costs 2020'!$X$21),"")))</f>
        <v>0</v>
      </c>
      <c r="Q2223" s="546">
        <f>IF(E2223="",0,IF($B$3="NYSEG",E2223/(1-'Avoided Natural Gas Costs 2020'!$J$34),IF($B$3="RG&amp;E",E2223/(1-'Avoided Natural Gas Costs 2020'!$K$34),"")))</f>
        <v>0</v>
      </c>
      <c r="R2223" s="233" t="str">
        <f>IFERROR(IF(P2223*'BCA Inputs'!$C$1+Q2223*'BCA Inputs'!$C$2+F2223*'BCA Inputs'!$C$2+G2223*'BCA Inputs'!$C$2=0,"",P2223*'BCA Inputs'!$C$1+Q2223*'BCA Inputs'!$C$2+F2223*'BCA Inputs'!$C$2+G2223*'BCA Inputs'!$C$2),"")</f>
        <v/>
      </c>
      <c r="S2223" s="181" t="str">
        <f t="shared" si="340"/>
        <v/>
      </c>
      <c r="T2223" s="181" t="str">
        <f>IFERROR(IF($B$3="NYSEG",(INDEX('BCA Inputs'!$N$14:$N$54,MATCH(I2223,'BCA Inputs'!$M$14:$M$54,0))*P2223+INDEX('BCA Inputs'!$O$14:$O$54,MATCH(I2223,'BCA Inputs'!$M$14:$M$54,0))*O2223+INDEX('BCA Inputs'!P:P,MATCH(I2223,'BCA Inputs'!M:M,0))*Q2223+INDEX('BCA Inputs'!Q:Q,MATCH(I2223,'BCA Inputs'!M:M,0))*F2223+INDEX('BCA Inputs'!R:R,MATCH(I2223,'BCA Inputs'!M:M,0))*G2223)+L2223+N2223,IF($B$3="RG&amp;E",(INDEX('BCA Inputs'!$AX$14:$AX$54,MATCH(I2223,'BCA Inputs'!$AW$14:$AW$54,0))*P2223+INDEX('BCA Inputs'!$AY$14:$AY$54,MATCH(I2223,'BCA Inputs'!$AW$14:$AW$54,0))*O2223+INDEX('BCA Inputs'!$AZ$14:$AZ$54,MATCH(I2223,'BCA Inputs'!$AW$14:$AW$54,0))*Q2223+INDEX('BCA Inputs'!$BA$14:$BA$54,MATCH(I2223,'BCA Inputs'!$AW$14:$AW$54,0))*F2223+INDEX('BCA Inputs'!$BB$14:$BB$54,MATCH(I2223,'BCA Inputs'!$AW$14:$AW$54,0))*G2223)+L2223+N2223,"")),"")</f>
        <v/>
      </c>
      <c r="U2223" s="234" t="str">
        <f t="shared" si="341"/>
        <v/>
      </c>
      <c r="V2223" s="234" t="str">
        <f t="shared" si="342"/>
        <v/>
      </c>
      <c r="W2223" s="234" t="str">
        <f t="shared" si="343"/>
        <v/>
      </c>
      <c r="Y2223" s="235" t="str">
        <f t="shared" si="344"/>
        <v/>
      </c>
      <c r="Z2223" s="236" t="str">
        <f>IFERROR(IF($B$3="NYSEG",INDEX('BCA Inputs'!$X$14:$X$54,MATCH(I2223,'BCA Inputs'!$M$14:$M$54,0))*P2223+INDEX('BCA Inputs'!$Y$14:$Y$54,MATCH(I2223,'BCA Inputs'!$M$14:$M$54,0))*O2223+INDEX('BCA Inputs'!$Z$14:$Z$54,MATCH(I2223,'BCA Inputs'!$M$14:$M$54,0))*Q2223+INDEX('BCA Inputs'!$AA$14:$AA$54,MATCH(I2223,'BCA Inputs'!$M$14:$M$54,0))*F2223+INDEX('BCA Inputs'!$AB$14:$AB$54,MATCH(I2223,'BCA Inputs'!$M$14:$M$54,0))*G2223,IF($B$3="RG&amp;E",INDEX('BCA Inputs'!$BG$14:$BG$54,MATCH(I2223,'BCA Inputs'!$AW$14:$AW$54,0))*P2223+INDEX('BCA Inputs'!$BH$14:$BH$54,MATCH(I2223,'BCA Inputs'!$AW$14:$AW$54,0))*O2223+INDEX('BCA Inputs'!$BI$14:$BI$54,MATCH(I2223,'BCA Inputs'!$AW$14:$AW$54,0))*Q2223+INDEX('BCA Inputs'!$BJ$14:$BJ$54,MATCH(I2223,'BCA Inputs'!$AW$14:$AW$54,0))*F2223+INDEX('BCA Inputs'!$BK$14:$BK$54,MATCH(I2223,'BCA Inputs'!$AW$14:$AW$54,0))*G2223,"")),"")</f>
        <v/>
      </c>
      <c r="AA2223" s="237" t="str">
        <f t="shared" si="345"/>
        <v/>
      </c>
      <c r="AC2223" s="238" t="str">
        <f>IFERROR((K2223+R2223)+IF($B$3="NYSEG",INDEX('BCA Inputs'!$AI$14:$AI$54,MATCH(I2223,'BCA Inputs'!$M$14:$M$54,0))*P2223+INDEX('BCA Inputs'!$AJ$14:$AJ$54,MATCH(I2223,'BCA Inputs'!$M$14:$M$54,0))*Q2223,IF($B$3="RG&amp;E",INDEX('BCA Inputs'!$BR$14:$BR$54,MATCH(I2223,'BCA Inputs'!$AW$14:$AW$54,0))*P2223+INDEX('BCA Inputs'!$BS$14:$BS$54,MATCH(I2223,'BCA Inputs'!$AW$14:$AW$54,0))*Q2223,"")),"")</f>
        <v/>
      </c>
      <c r="AD2223" s="181" t="str">
        <f>IFERROR(IF($B$3="NYSEG",INDEX('BCA Inputs'!$AD$14:$AD$54,MATCH(I2223,'BCA Inputs'!$M$14:$M$54,0))*P2223+INDEX('BCA Inputs'!$AE$14:$AE$54,MATCH(I2223,'BCA Inputs'!$M$14:$M$54,0))*O2223+INDEX('BCA Inputs'!$AF$14:$AF$54,MATCH(I2223,'BCA Inputs'!$M$14:$M$54,0))*Q2223+INDEX('BCA Inputs'!$AG$14:$AG$54,MATCH(I2223,'BCA Inputs'!$M$14:$M$54,0))*F2223+INDEX('BCA Inputs'!$AH$14:$AH$54,MATCH(I2223,'BCA Inputs'!$M$14:$M$54,0))*G2223,IF($B$3="RG&amp;E",INDEX('BCA Inputs'!$BM$14:$BM$54,MATCH(I2223,'BCA Inputs'!$AW$14:$AW$54,0))*P2223+INDEX('BCA Inputs'!$BN$14:$BN$54,MATCH(I2223,'BCA Inputs'!$AW$14:$AW$54,0))*O2223+INDEX('BCA Inputs'!$BO$14:$BO$54,MATCH(I2223,'BCA Inputs'!$AW$14:$AW$54,0))*Q2223+INDEX('BCA Inputs'!$BP$14:$BP$54,MATCH(I2223,'BCA Inputs'!$AW$14:$AW$54,0))*F2223+INDEX('BCA Inputs'!$BQ$14:$BQ$54,MATCH(I2223,'BCA Inputs'!$AW$14:$AW$54,0))*G2223,"")),"")</f>
        <v/>
      </c>
      <c r="AE2223" s="237" t="str">
        <f t="shared" si="346"/>
        <v/>
      </c>
      <c r="AF2223" s="198">
        <f t="shared" si="348"/>
        <v>0</v>
      </c>
      <c r="AG2223" s="239">
        <f t="shared" si="349"/>
        <v>0</v>
      </c>
    </row>
    <row r="2224" spans="1:33">
      <c r="A2224" s="228"/>
      <c r="B2224" s="176"/>
      <c r="C2224" s="229"/>
      <c r="D2224" s="230"/>
      <c r="E2224" s="230"/>
      <c r="F2224" s="230"/>
      <c r="G2224" s="230"/>
      <c r="H2224" s="231"/>
      <c r="I2224" s="231"/>
      <c r="J2224" s="232"/>
      <c r="K2224" s="232"/>
      <c r="L2224" s="232"/>
      <c r="M2224" s="181">
        <f t="shared" si="347"/>
        <v>0</v>
      </c>
      <c r="N2224" s="181">
        <f>IF(H2224="",0,H2224*I2224*'Avoided Water Savings Cost'!$C$16)</f>
        <v>0</v>
      </c>
      <c r="O2224" s="545">
        <f>IF(C2224="",0,IF($B$3="NYSEG",C2224/(1-'Avoided Electric Costs 2020'!$W$21),IF($B$3="RG&amp;E",C2224/(1-'Avoided Electric Costs 2020'!$X$21),"")))</f>
        <v>0</v>
      </c>
      <c r="P2224" s="546">
        <f>IF(D2224="",0,IF($B$3="NYSEG",D2224/(1-'Avoided Electric Costs 2020'!$W$21),IF($B$3="RG&amp;E",D2224/(1-'Avoided Electric Costs 2020'!$X$21),"")))</f>
        <v>0</v>
      </c>
      <c r="Q2224" s="546">
        <f>IF(E2224="",0,IF($B$3="NYSEG",E2224/(1-'Avoided Natural Gas Costs 2020'!$J$34),IF($B$3="RG&amp;E",E2224/(1-'Avoided Natural Gas Costs 2020'!$K$34),"")))</f>
        <v>0</v>
      </c>
      <c r="R2224" s="233" t="str">
        <f>IFERROR(IF(P2224*'BCA Inputs'!$C$1+Q2224*'BCA Inputs'!$C$2+F2224*'BCA Inputs'!$C$2+G2224*'BCA Inputs'!$C$2=0,"",P2224*'BCA Inputs'!$C$1+Q2224*'BCA Inputs'!$C$2+F2224*'BCA Inputs'!$C$2+G2224*'BCA Inputs'!$C$2),"")</f>
        <v/>
      </c>
      <c r="S2224" s="181" t="str">
        <f t="shared" si="340"/>
        <v/>
      </c>
      <c r="T2224" s="181" t="str">
        <f>IFERROR(IF($B$3="NYSEG",(INDEX('BCA Inputs'!$N$14:$N$54,MATCH(I2224,'BCA Inputs'!$M$14:$M$54,0))*P2224+INDEX('BCA Inputs'!$O$14:$O$54,MATCH(I2224,'BCA Inputs'!$M$14:$M$54,0))*O2224+INDEX('BCA Inputs'!P:P,MATCH(I2224,'BCA Inputs'!M:M,0))*Q2224+INDEX('BCA Inputs'!Q:Q,MATCH(I2224,'BCA Inputs'!M:M,0))*F2224+INDEX('BCA Inputs'!R:R,MATCH(I2224,'BCA Inputs'!M:M,0))*G2224)+L2224+N2224,IF($B$3="RG&amp;E",(INDEX('BCA Inputs'!$AX$14:$AX$54,MATCH(I2224,'BCA Inputs'!$AW$14:$AW$54,0))*P2224+INDEX('BCA Inputs'!$AY$14:$AY$54,MATCH(I2224,'BCA Inputs'!$AW$14:$AW$54,0))*O2224+INDEX('BCA Inputs'!$AZ$14:$AZ$54,MATCH(I2224,'BCA Inputs'!$AW$14:$AW$54,0))*Q2224+INDEX('BCA Inputs'!$BA$14:$BA$54,MATCH(I2224,'BCA Inputs'!$AW$14:$AW$54,0))*F2224+INDEX('BCA Inputs'!$BB$14:$BB$54,MATCH(I2224,'BCA Inputs'!$AW$14:$AW$54,0))*G2224)+L2224+N2224,"")),"")</f>
        <v/>
      </c>
      <c r="U2224" s="234" t="str">
        <f t="shared" si="341"/>
        <v/>
      </c>
      <c r="V2224" s="234" t="str">
        <f t="shared" si="342"/>
        <v/>
      </c>
      <c r="W2224" s="234" t="str">
        <f t="shared" si="343"/>
        <v/>
      </c>
      <c r="Y2224" s="235" t="str">
        <f t="shared" si="344"/>
        <v/>
      </c>
      <c r="Z2224" s="236" t="str">
        <f>IFERROR(IF($B$3="NYSEG",INDEX('BCA Inputs'!$X$14:$X$54,MATCH(I2224,'BCA Inputs'!$M$14:$M$54,0))*P2224+INDEX('BCA Inputs'!$Y$14:$Y$54,MATCH(I2224,'BCA Inputs'!$M$14:$M$54,0))*O2224+INDEX('BCA Inputs'!$Z$14:$Z$54,MATCH(I2224,'BCA Inputs'!$M$14:$M$54,0))*Q2224+INDEX('BCA Inputs'!$AA$14:$AA$54,MATCH(I2224,'BCA Inputs'!$M$14:$M$54,0))*F2224+INDEX('BCA Inputs'!$AB$14:$AB$54,MATCH(I2224,'BCA Inputs'!$M$14:$M$54,0))*G2224,IF($B$3="RG&amp;E",INDEX('BCA Inputs'!$BG$14:$BG$54,MATCH(I2224,'BCA Inputs'!$AW$14:$AW$54,0))*P2224+INDEX('BCA Inputs'!$BH$14:$BH$54,MATCH(I2224,'BCA Inputs'!$AW$14:$AW$54,0))*O2224+INDEX('BCA Inputs'!$BI$14:$BI$54,MATCH(I2224,'BCA Inputs'!$AW$14:$AW$54,0))*Q2224+INDEX('BCA Inputs'!$BJ$14:$BJ$54,MATCH(I2224,'BCA Inputs'!$AW$14:$AW$54,0))*F2224+INDEX('BCA Inputs'!$BK$14:$BK$54,MATCH(I2224,'BCA Inputs'!$AW$14:$AW$54,0))*G2224,"")),"")</f>
        <v/>
      </c>
      <c r="AA2224" s="237" t="str">
        <f t="shared" si="345"/>
        <v/>
      </c>
      <c r="AC2224" s="238" t="str">
        <f>IFERROR((K2224+R2224)+IF($B$3="NYSEG",INDEX('BCA Inputs'!$AI$14:$AI$54,MATCH(I2224,'BCA Inputs'!$M$14:$M$54,0))*P2224+INDEX('BCA Inputs'!$AJ$14:$AJ$54,MATCH(I2224,'BCA Inputs'!$M$14:$M$54,0))*Q2224,IF($B$3="RG&amp;E",INDEX('BCA Inputs'!$BR$14:$BR$54,MATCH(I2224,'BCA Inputs'!$AW$14:$AW$54,0))*P2224+INDEX('BCA Inputs'!$BS$14:$BS$54,MATCH(I2224,'BCA Inputs'!$AW$14:$AW$54,0))*Q2224,"")),"")</f>
        <v/>
      </c>
      <c r="AD2224" s="181" t="str">
        <f>IFERROR(IF($B$3="NYSEG",INDEX('BCA Inputs'!$AD$14:$AD$54,MATCH(I2224,'BCA Inputs'!$M$14:$M$54,0))*P2224+INDEX('BCA Inputs'!$AE$14:$AE$54,MATCH(I2224,'BCA Inputs'!$M$14:$M$54,0))*O2224+INDEX('BCA Inputs'!$AF$14:$AF$54,MATCH(I2224,'BCA Inputs'!$M$14:$M$54,0))*Q2224+INDEX('BCA Inputs'!$AG$14:$AG$54,MATCH(I2224,'BCA Inputs'!$M$14:$M$54,0))*F2224+INDEX('BCA Inputs'!$AH$14:$AH$54,MATCH(I2224,'BCA Inputs'!$M$14:$M$54,0))*G2224,IF($B$3="RG&amp;E",INDEX('BCA Inputs'!$BM$14:$BM$54,MATCH(I2224,'BCA Inputs'!$AW$14:$AW$54,0))*P2224+INDEX('BCA Inputs'!$BN$14:$BN$54,MATCH(I2224,'BCA Inputs'!$AW$14:$AW$54,0))*O2224+INDEX('BCA Inputs'!$BO$14:$BO$54,MATCH(I2224,'BCA Inputs'!$AW$14:$AW$54,0))*Q2224+INDEX('BCA Inputs'!$BP$14:$BP$54,MATCH(I2224,'BCA Inputs'!$AW$14:$AW$54,0))*F2224+INDEX('BCA Inputs'!$BQ$14:$BQ$54,MATCH(I2224,'BCA Inputs'!$AW$14:$AW$54,0))*G2224,"")),"")</f>
        <v/>
      </c>
      <c r="AE2224" s="237" t="str">
        <f t="shared" si="346"/>
        <v/>
      </c>
      <c r="AF2224" s="198">
        <f t="shared" si="348"/>
        <v>0</v>
      </c>
      <c r="AG2224" s="239">
        <f t="shared" si="349"/>
        <v>0</v>
      </c>
    </row>
    <row r="2225" spans="1:33">
      <c r="A2225" s="228"/>
      <c r="B2225" s="176"/>
      <c r="C2225" s="229"/>
      <c r="D2225" s="230"/>
      <c r="E2225" s="230"/>
      <c r="F2225" s="230"/>
      <c r="G2225" s="230"/>
      <c r="H2225" s="231"/>
      <c r="I2225" s="231"/>
      <c r="J2225" s="232"/>
      <c r="K2225" s="232"/>
      <c r="L2225" s="232"/>
      <c r="M2225" s="181">
        <f t="shared" si="347"/>
        <v>0</v>
      </c>
      <c r="N2225" s="181">
        <f>IF(H2225="",0,H2225*I2225*'Avoided Water Savings Cost'!$C$16)</f>
        <v>0</v>
      </c>
      <c r="O2225" s="545">
        <f>IF(C2225="",0,IF($B$3="NYSEG",C2225/(1-'Avoided Electric Costs 2020'!$W$21),IF($B$3="RG&amp;E",C2225/(1-'Avoided Electric Costs 2020'!$X$21),"")))</f>
        <v>0</v>
      </c>
      <c r="P2225" s="546">
        <f>IF(D2225="",0,IF($B$3="NYSEG",D2225/(1-'Avoided Electric Costs 2020'!$W$21),IF($B$3="RG&amp;E",D2225/(1-'Avoided Electric Costs 2020'!$X$21),"")))</f>
        <v>0</v>
      </c>
      <c r="Q2225" s="546">
        <f>IF(E2225="",0,IF($B$3="NYSEG",E2225/(1-'Avoided Natural Gas Costs 2020'!$J$34),IF($B$3="RG&amp;E",E2225/(1-'Avoided Natural Gas Costs 2020'!$K$34),"")))</f>
        <v>0</v>
      </c>
      <c r="R2225" s="233" t="str">
        <f>IFERROR(IF(P2225*'BCA Inputs'!$C$1+Q2225*'BCA Inputs'!$C$2+F2225*'BCA Inputs'!$C$2+G2225*'BCA Inputs'!$C$2=0,"",P2225*'BCA Inputs'!$C$1+Q2225*'BCA Inputs'!$C$2+F2225*'BCA Inputs'!$C$2+G2225*'BCA Inputs'!$C$2),"")</f>
        <v/>
      </c>
      <c r="S2225" s="181" t="str">
        <f t="shared" si="340"/>
        <v/>
      </c>
      <c r="T2225" s="181" t="str">
        <f>IFERROR(IF($B$3="NYSEG",(INDEX('BCA Inputs'!$N$14:$N$54,MATCH(I2225,'BCA Inputs'!$M$14:$M$54,0))*P2225+INDEX('BCA Inputs'!$O$14:$O$54,MATCH(I2225,'BCA Inputs'!$M$14:$M$54,0))*O2225+INDEX('BCA Inputs'!P:P,MATCH(I2225,'BCA Inputs'!M:M,0))*Q2225+INDEX('BCA Inputs'!Q:Q,MATCH(I2225,'BCA Inputs'!M:M,0))*F2225+INDEX('BCA Inputs'!R:R,MATCH(I2225,'BCA Inputs'!M:M,0))*G2225)+L2225+N2225,IF($B$3="RG&amp;E",(INDEX('BCA Inputs'!$AX$14:$AX$54,MATCH(I2225,'BCA Inputs'!$AW$14:$AW$54,0))*P2225+INDEX('BCA Inputs'!$AY$14:$AY$54,MATCH(I2225,'BCA Inputs'!$AW$14:$AW$54,0))*O2225+INDEX('BCA Inputs'!$AZ$14:$AZ$54,MATCH(I2225,'BCA Inputs'!$AW$14:$AW$54,0))*Q2225+INDEX('BCA Inputs'!$BA$14:$BA$54,MATCH(I2225,'BCA Inputs'!$AW$14:$AW$54,0))*F2225+INDEX('BCA Inputs'!$BB$14:$BB$54,MATCH(I2225,'BCA Inputs'!$AW$14:$AW$54,0))*G2225)+L2225+N2225,"")),"")</f>
        <v/>
      </c>
      <c r="U2225" s="234" t="str">
        <f t="shared" si="341"/>
        <v/>
      </c>
      <c r="V2225" s="234" t="str">
        <f t="shared" si="342"/>
        <v/>
      </c>
      <c r="W2225" s="234" t="str">
        <f t="shared" si="343"/>
        <v/>
      </c>
      <c r="Y2225" s="235" t="str">
        <f t="shared" si="344"/>
        <v/>
      </c>
      <c r="Z2225" s="236" t="str">
        <f>IFERROR(IF($B$3="NYSEG",INDEX('BCA Inputs'!$X$14:$X$54,MATCH(I2225,'BCA Inputs'!$M$14:$M$54,0))*P2225+INDEX('BCA Inputs'!$Y$14:$Y$54,MATCH(I2225,'BCA Inputs'!$M$14:$M$54,0))*O2225+INDEX('BCA Inputs'!$Z$14:$Z$54,MATCH(I2225,'BCA Inputs'!$M$14:$M$54,0))*Q2225+INDEX('BCA Inputs'!$AA$14:$AA$54,MATCH(I2225,'BCA Inputs'!$M$14:$M$54,0))*F2225+INDEX('BCA Inputs'!$AB$14:$AB$54,MATCH(I2225,'BCA Inputs'!$M$14:$M$54,0))*G2225,IF($B$3="RG&amp;E",INDEX('BCA Inputs'!$BG$14:$BG$54,MATCH(I2225,'BCA Inputs'!$AW$14:$AW$54,0))*P2225+INDEX('BCA Inputs'!$BH$14:$BH$54,MATCH(I2225,'BCA Inputs'!$AW$14:$AW$54,0))*O2225+INDEX('BCA Inputs'!$BI$14:$BI$54,MATCH(I2225,'BCA Inputs'!$AW$14:$AW$54,0))*Q2225+INDEX('BCA Inputs'!$BJ$14:$BJ$54,MATCH(I2225,'BCA Inputs'!$AW$14:$AW$54,0))*F2225+INDEX('BCA Inputs'!$BK$14:$BK$54,MATCH(I2225,'BCA Inputs'!$AW$14:$AW$54,0))*G2225,"")),"")</f>
        <v/>
      </c>
      <c r="AA2225" s="237" t="str">
        <f t="shared" si="345"/>
        <v/>
      </c>
      <c r="AC2225" s="238" t="str">
        <f>IFERROR((K2225+R2225)+IF($B$3="NYSEG",INDEX('BCA Inputs'!$AI$14:$AI$54,MATCH(I2225,'BCA Inputs'!$M$14:$M$54,0))*P2225+INDEX('BCA Inputs'!$AJ$14:$AJ$54,MATCH(I2225,'BCA Inputs'!$M$14:$M$54,0))*Q2225,IF($B$3="RG&amp;E",INDEX('BCA Inputs'!$BR$14:$BR$54,MATCH(I2225,'BCA Inputs'!$AW$14:$AW$54,0))*P2225+INDEX('BCA Inputs'!$BS$14:$BS$54,MATCH(I2225,'BCA Inputs'!$AW$14:$AW$54,0))*Q2225,"")),"")</f>
        <v/>
      </c>
      <c r="AD2225" s="181" t="str">
        <f>IFERROR(IF($B$3="NYSEG",INDEX('BCA Inputs'!$AD$14:$AD$54,MATCH(I2225,'BCA Inputs'!$M$14:$M$54,0))*P2225+INDEX('BCA Inputs'!$AE$14:$AE$54,MATCH(I2225,'BCA Inputs'!$M$14:$M$54,0))*O2225+INDEX('BCA Inputs'!$AF$14:$AF$54,MATCH(I2225,'BCA Inputs'!$M$14:$M$54,0))*Q2225+INDEX('BCA Inputs'!$AG$14:$AG$54,MATCH(I2225,'BCA Inputs'!$M$14:$M$54,0))*F2225+INDEX('BCA Inputs'!$AH$14:$AH$54,MATCH(I2225,'BCA Inputs'!$M$14:$M$54,0))*G2225,IF($B$3="RG&amp;E",INDEX('BCA Inputs'!$BM$14:$BM$54,MATCH(I2225,'BCA Inputs'!$AW$14:$AW$54,0))*P2225+INDEX('BCA Inputs'!$BN$14:$BN$54,MATCH(I2225,'BCA Inputs'!$AW$14:$AW$54,0))*O2225+INDEX('BCA Inputs'!$BO$14:$BO$54,MATCH(I2225,'BCA Inputs'!$AW$14:$AW$54,0))*Q2225+INDEX('BCA Inputs'!$BP$14:$BP$54,MATCH(I2225,'BCA Inputs'!$AW$14:$AW$54,0))*F2225+INDEX('BCA Inputs'!$BQ$14:$BQ$54,MATCH(I2225,'BCA Inputs'!$AW$14:$AW$54,0))*G2225,"")),"")</f>
        <v/>
      </c>
      <c r="AE2225" s="237" t="str">
        <f t="shared" si="346"/>
        <v/>
      </c>
      <c r="AF2225" s="198">
        <f t="shared" si="348"/>
        <v>0</v>
      </c>
      <c r="AG2225" s="239">
        <f t="shared" si="349"/>
        <v>0</v>
      </c>
    </row>
    <row r="2226" spans="1:33">
      <c r="A2226" s="228"/>
      <c r="B2226" s="176"/>
      <c r="C2226" s="229"/>
      <c r="D2226" s="230"/>
      <c r="E2226" s="230"/>
      <c r="F2226" s="230"/>
      <c r="G2226" s="230"/>
      <c r="H2226" s="231"/>
      <c r="I2226" s="231"/>
      <c r="J2226" s="232"/>
      <c r="K2226" s="232"/>
      <c r="L2226" s="232"/>
      <c r="M2226" s="181">
        <f t="shared" si="347"/>
        <v>0</v>
      </c>
      <c r="N2226" s="181">
        <f>IF(H2226="",0,H2226*I2226*'Avoided Water Savings Cost'!$C$16)</f>
        <v>0</v>
      </c>
      <c r="O2226" s="545">
        <f>IF(C2226="",0,IF($B$3="NYSEG",C2226/(1-'Avoided Electric Costs 2020'!$W$21),IF($B$3="RG&amp;E",C2226/(1-'Avoided Electric Costs 2020'!$X$21),"")))</f>
        <v>0</v>
      </c>
      <c r="P2226" s="546">
        <f>IF(D2226="",0,IF($B$3="NYSEG",D2226/(1-'Avoided Electric Costs 2020'!$W$21),IF($B$3="RG&amp;E",D2226/(1-'Avoided Electric Costs 2020'!$X$21),"")))</f>
        <v>0</v>
      </c>
      <c r="Q2226" s="546">
        <f>IF(E2226="",0,IF($B$3="NYSEG",E2226/(1-'Avoided Natural Gas Costs 2020'!$J$34),IF($B$3="RG&amp;E",E2226/(1-'Avoided Natural Gas Costs 2020'!$K$34),"")))</f>
        <v>0</v>
      </c>
      <c r="R2226" s="233" t="str">
        <f>IFERROR(IF(P2226*'BCA Inputs'!$C$1+Q2226*'BCA Inputs'!$C$2+F2226*'BCA Inputs'!$C$2+G2226*'BCA Inputs'!$C$2=0,"",P2226*'BCA Inputs'!$C$1+Q2226*'BCA Inputs'!$C$2+F2226*'BCA Inputs'!$C$2+G2226*'BCA Inputs'!$C$2),"")</f>
        <v/>
      </c>
      <c r="S2226" s="181" t="str">
        <f t="shared" si="340"/>
        <v/>
      </c>
      <c r="T2226" s="181" t="str">
        <f>IFERROR(IF($B$3="NYSEG",(INDEX('BCA Inputs'!$N$14:$N$54,MATCH(I2226,'BCA Inputs'!$M$14:$M$54,0))*P2226+INDEX('BCA Inputs'!$O$14:$O$54,MATCH(I2226,'BCA Inputs'!$M$14:$M$54,0))*O2226+INDEX('BCA Inputs'!P:P,MATCH(I2226,'BCA Inputs'!M:M,0))*Q2226+INDEX('BCA Inputs'!Q:Q,MATCH(I2226,'BCA Inputs'!M:M,0))*F2226+INDEX('BCA Inputs'!R:R,MATCH(I2226,'BCA Inputs'!M:M,0))*G2226)+L2226+N2226,IF($B$3="RG&amp;E",(INDEX('BCA Inputs'!$AX$14:$AX$54,MATCH(I2226,'BCA Inputs'!$AW$14:$AW$54,0))*P2226+INDEX('BCA Inputs'!$AY$14:$AY$54,MATCH(I2226,'BCA Inputs'!$AW$14:$AW$54,0))*O2226+INDEX('BCA Inputs'!$AZ$14:$AZ$54,MATCH(I2226,'BCA Inputs'!$AW$14:$AW$54,0))*Q2226+INDEX('BCA Inputs'!$BA$14:$BA$54,MATCH(I2226,'BCA Inputs'!$AW$14:$AW$54,0))*F2226+INDEX('BCA Inputs'!$BB$14:$BB$54,MATCH(I2226,'BCA Inputs'!$AW$14:$AW$54,0))*G2226)+L2226+N2226,"")),"")</f>
        <v/>
      </c>
      <c r="U2226" s="234" t="str">
        <f t="shared" si="341"/>
        <v/>
      </c>
      <c r="V2226" s="234" t="str">
        <f t="shared" si="342"/>
        <v/>
      </c>
      <c r="W2226" s="234" t="str">
        <f t="shared" si="343"/>
        <v/>
      </c>
      <c r="Y2226" s="235" t="str">
        <f t="shared" si="344"/>
        <v/>
      </c>
      <c r="Z2226" s="236" t="str">
        <f>IFERROR(IF($B$3="NYSEG",INDEX('BCA Inputs'!$X$14:$X$54,MATCH(I2226,'BCA Inputs'!$M$14:$M$54,0))*P2226+INDEX('BCA Inputs'!$Y$14:$Y$54,MATCH(I2226,'BCA Inputs'!$M$14:$M$54,0))*O2226+INDEX('BCA Inputs'!$Z$14:$Z$54,MATCH(I2226,'BCA Inputs'!$M$14:$M$54,0))*Q2226+INDEX('BCA Inputs'!$AA$14:$AA$54,MATCH(I2226,'BCA Inputs'!$M$14:$M$54,0))*F2226+INDEX('BCA Inputs'!$AB$14:$AB$54,MATCH(I2226,'BCA Inputs'!$M$14:$M$54,0))*G2226,IF($B$3="RG&amp;E",INDEX('BCA Inputs'!$BG$14:$BG$54,MATCH(I2226,'BCA Inputs'!$AW$14:$AW$54,0))*P2226+INDEX('BCA Inputs'!$BH$14:$BH$54,MATCH(I2226,'BCA Inputs'!$AW$14:$AW$54,0))*O2226+INDEX('BCA Inputs'!$BI$14:$BI$54,MATCH(I2226,'BCA Inputs'!$AW$14:$AW$54,0))*Q2226+INDEX('BCA Inputs'!$BJ$14:$BJ$54,MATCH(I2226,'BCA Inputs'!$AW$14:$AW$54,0))*F2226+INDEX('BCA Inputs'!$BK$14:$BK$54,MATCH(I2226,'BCA Inputs'!$AW$14:$AW$54,0))*G2226,"")),"")</f>
        <v/>
      </c>
      <c r="AA2226" s="237" t="str">
        <f t="shared" si="345"/>
        <v/>
      </c>
      <c r="AC2226" s="238" t="str">
        <f>IFERROR((K2226+R2226)+IF($B$3="NYSEG",INDEX('BCA Inputs'!$AI$14:$AI$54,MATCH(I2226,'BCA Inputs'!$M$14:$M$54,0))*P2226+INDEX('BCA Inputs'!$AJ$14:$AJ$54,MATCH(I2226,'BCA Inputs'!$M$14:$M$54,0))*Q2226,IF($B$3="RG&amp;E",INDEX('BCA Inputs'!$BR$14:$BR$54,MATCH(I2226,'BCA Inputs'!$AW$14:$AW$54,0))*P2226+INDEX('BCA Inputs'!$BS$14:$BS$54,MATCH(I2226,'BCA Inputs'!$AW$14:$AW$54,0))*Q2226,"")),"")</f>
        <v/>
      </c>
      <c r="AD2226" s="181" t="str">
        <f>IFERROR(IF($B$3="NYSEG",INDEX('BCA Inputs'!$AD$14:$AD$54,MATCH(I2226,'BCA Inputs'!$M$14:$M$54,0))*P2226+INDEX('BCA Inputs'!$AE$14:$AE$54,MATCH(I2226,'BCA Inputs'!$M$14:$M$54,0))*O2226+INDEX('BCA Inputs'!$AF$14:$AF$54,MATCH(I2226,'BCA Inputs'!$M$14:$M$54,0))*Q2226+INDEX('BCA Inputs'!$AG$14:$AG$54,MATCH(I2226,'BCA Inputs'!$M$14:$M$54,0))*F2226+INDEX('BCA Inputs'!$AH$14:$AH$54,MATCH(I2226,'BCA Inputs'!$M$14:$M$54,0))*G2226,IF($B$3="RG&amp;E",INDEX('BCA Inputs'!$BM$14:$BM$54,MATCH(I2226,'BCA Inputs'!$AW$14:$AW$54,0))*P2226+INDEX('BCA Inputs'!$BN$14:$BN$54,MATCH(I2226,'BCA Inputs'!$AW$14:$AW$54,0))*O2226+INDEX('BCA Inputs'!$BO$14:$BO$54,MATCH(I2226,'BCA Inputs'!$AW$14:$AW$54,0))*Q2226+INDEX('BCA Inputs'!$BP$14:$BP$54,MATCH(I2226,'BCA Inputs'!$AW$14:$AW$54,0))*F2226+INDEX('BCA Inputs'!$BQ$14:$BQ$54,MATCH(I2226,'BCA Inputs'!$AW$14:$AW$54,0))*G2226,"")),"")</f>
        <v/>
      </c>
      <c r="AE2226" s="237" t="str">
        <f t="shared" si="346"/>
        <v/>
      </c>
      <c r="AF2226" s="198">
        <f t="shared" si="348"/>
        <v>0</v>
      </c>
      <c r="AG2226" s="239">
        <f t="shared" si="349"/>
        <v>0</v>
      </c>
    </row>
    <row r="2227" spans="1:33">
      <c r="A2227" s="228"/>
      <c r="B2227" s="176"/>
      <c r="C2227" s="229"/>
      <c r="D2227" s="230"/>
      <c r="E2227" s="230"/>
      <c r="F2227" s="230"/>
      <c r="G2227" s="230"/>
      <c r="H2227" s="231"/>
      <c r="I2227" s="231"/>
      <c r="J2227" s="232"/>
      <c r="K2227" s="232"/>
      <c r="L2227" s="232"/>
      <c r="M2227" s="181">
        <f t="shared" si="347"/>
        <v>0</v>
      </c>
      <c r="N2227" s="181">
        <f>IF(H2227="",0,H2227*I2227*'Avoided Water Savings Cost'!$C$16)</f>
        <v>0</v>
      </c>
      <c r="O2227" s="545">
        <f>IF(C2227="",0,IF($B$3="NYSEG",C2227/(1-'Avoided Electric Costs 2020'!$W$21),IF($B$3="RG&amp;E",C2227/(1-'Avoided Electric Costs 2020'!$X$21),"")))</f>
        <v>0</v>
      </c>
      <c r="P2227" s="546">
        <f>IF(D2227="",0,IF($B$3="NYSEG",D2227/(1-'Avoided Electric Costs 2020'!$W$21),IF($B$3="RG&amp;E",D2227/(1-'Avoided Electric Costs 2020'!$X$21),"")))</f>
        <v>0</v>
      </c>
      <c r="Q2227" s="546">
        <f>IF(E2227="",0,IF($B$3="NYSEG",E2227/(1-'Avoided Natural Gas Costs 2020'!$J$34),IF($B$3="RG&amp;E",E2227/(1-'Avoided Natural Gas Costs 2020'!$K$34),"")))</f>
        <v>0</v>
      </c>
      <c r="R2227" s="233" t="str">
        <f>IFERROR(IF(P2227*'BCA Inputs'!$C$1+Q2227*'BCA Inputs'!$C$2+F2227*'BCA Inputs'!$C$2+G2227*'BCA Inputs'!$C$2=0,"",P2227*'BCA Inputs'!$C$1+Q2227*'BCA Inputs'!$C$2+F2227*'BCA Inputs'!$C$2+G2227*'BCA Inputs'!$C$2),"")</f>
        <v/>
      </c>
      <c r="S2227" s="181" t="str">
        <f t="shared" si="340"/>
        <v/>
      </c>
      <c r="T2227" s="181" t="str">
        <f>IFERROR(IF($B$3="NYSEG",(INDEX('BCA Inputs'!$N$14:$N$54,MATCH(I2227,'BCA Inputs'!$M$14:$M$54,0))*P2227+INDEX('BCA Inputs'!$O$14:$O$54,MATCH(I2227,'BCA Inputs'!$M$14:$M$54,0))*O2227+INDEX('BCA Inputs'!P:P,MATCH(I2227,'BCA Inputs'!M:M,0))*Q2227+INDEX('BCA Inputs'!Q:Q,MATCH(I2227,'BCA Inputs'!M:M,0))*F2227+INDEX('BCA Inputs'!R:R,MATCH(I2227,'BCA Inputs'!M:M,0))*G2227)+L2227+N2227,IF($B$3="RG&amp;E",(INDEX('BCA Inputs'!$AX$14:$AX$54,MATCH(I2227,'BCA Inputs'!$AW$14:$AW$54,0))*P2227+INDEX('BCA Inputs'!$AY$14:$AY$54,MATCH(I2227,'BCA Inputs'!$AW$14:$AW$54,0))*O2227+INDEX('BCA Inputs'!$AZ$14:$AZ$54,MATCH(I2227,'BCA Inputs'!$AW$14:$AW$54,0))*Q2227+INDEX('BCA Inputs'!$BA$14:$BA$54,MATCH(I2227,'BCA Inputs'!$AW$14:$AW$54,0))*F2227+INDEX('BCA Inputs'!$BB$14:$BB$54,MATCH(I2227,'BCA Inputs'!$AW$14:$AW$54,0))*G2227)+L2227+N2227,"")),"")</f>
        <v/>
      </c>
      <c r="U2227" s="234" t="str">
        <f t="shared" si="341"/>
        <v/>
      </c>
      <c r="V2227" s="234" t="str">
        <f t="shared" si="342"/>
        <v/>
      </c>
      <c r="W2227" s="234" t="str">
        <f t="shared" si="343"/>
        <v/>
      </c>
      <c r="Y2227" s="235" t="str">
        <f t="shared" si="344"/>
        <v/>
      </c>
      <c r="Z2227" s="236" t="str">
        <f>IFERROR(IF($B$3="NYSEG",INDEX('BCA Inputs'!$X$14:$X$54,MATCH(I2227,'BCA Inputs'!$M$14:$M$54,0))*P2227+INDEX('BCA Inputs'!$Y$14:$Y$54,MATCH(I2227,'BCA Inputs'!$M$14:$M$54,0))*O2227+INDEX('BCA Inputs'!$Z$14:$Z$54,MATCH(I2227,'BCA Inputs'!$M$14:$M$54,0))*Q2227+INDEX('BCA Inputs'!$AA$14:$AA$54,MATCH(I2227,'BCA Inputs'!$M$14:$M$54,0))*F2227+INDEX('BCA Inputs'!$AB$14:$AB$54,MATCH(I2227,'BCA Inputs'!$M$14:$M$54,0))*G2227,IF($B$3="RG&amp;E",INDEX('BCA Inputs'!$BG$14:$BG$54,MATCH(I2227,'BCA Inputs'!$AW$14:$AW$54,0))*P2227+INDEX('BCA Inputs'!$BH$14:$BH$54,MATCH(I2227,'BCA Inputs'!$AW$14:$AW$54,0))*O2227+INDEX('BCA Inputs'!$BI$14:$BI$54,MATCH(I2227,'BCA Inputs'!$AW$14:$AW$54,0))*Q2227+INDEX('BCA Inputs'!$BJ$14:$BJ$54,MATCH(I2227,'BCA Inputs'!$AW$14:$AW$54,0))*F2227+INDEX('BCA Inputs'!$BK$14:$BK$54,MATCH(I2227,'BCA Inputs'!$AW$14:$AW$54,0))*G2227,"")),"")</f>
        <v/>
      </c>
      <c r="AA2227" s="237" t="str">
        <f t="shared" si="345"/>
        <v/>
      </c>
      <c r="AC2227" s="238" t="str">
        <f>IFERROR((K2227+R2227)+IF($B$3="NYSEG",INDEX('BCA Inputs'!$AI$14:$AI$54,MATCH(I2227,'BCA Inputs'!$M$14:$M$54,0))*P2227+INDEX('BCA Inputs'!$AJ$14:$AJ$54,MATCH(I2227,'BCA Inputs'!$M$14:$M$54,0))*Q2227,IF($B$3="RG&amp;E",INDEX('BCA Inputs'!$BR$14:$BR$54,MATCH(I2227,'BCA Inputs'!$AW$14:$AW$54,0))*P2227+INDEX('BCA Inputs'!$BS$14:$BS$54,MATCH(I2227,'BCA Inputs'!$AW$14:$AW$54,0))*Q2227,"")),"")</f>
        <v/>
      </c>
      <c r="AD2227" s="181" t="str">
        <f>IFERROR(IF($B$3="NYSEG",INDEX('BCA Inputs'!$AD$14:$AD$54,MATCH(I2227,'BCA Inputs'!$M$14:$M$54,0))*P2227+INDEX('BCA Inputs'!$AE$14:$AE$54,MATCH(I2227,'BCA Inputs'!$M$14:$M$54,0))*O2227+INDEX('BCA Inputs'!$AF$14:$AF$54,MATCH(I2227,'BCA Inputs'!$M$14:$M$54,0))*Q2227+INDEX('BCA Inputs'!$AG$14:$AG$54,MATCH(I2227,'BCA Inputs'!$M$14:$M$54,0))*F2227+INDEX('BCA Inputs'!$AH$14:$AH$54,MATCH(I2227,'BCA Inputs'!$M$14:$M$54,0))*G2227,IF($B$3="RG&amp;E",INDEX('BCA Inputs'!$BM$14:$BM$54,MATCH(I2227,'BCA Inputs'!$AW$14:$AW$54,0))*P2227+INDEX('BCA Inputs'!$BN$14:$BN$54,MATCH(I2227,'BCA Inputs'!$AW$14:$AW$54,0))*O2227+INDEX('BCA Inputs'!$BO$14:$BO$54,MATCH(I2227,'BCA Inputs'!$AW$14:$AW$54,0))*Q2227+INDEX('BCA Inputs'!$BP$14:$BP$54,MATCH(I2227,'BCA Inputs'!$AW$14:$AW$54,0))*F2227+INDEX('BCA Inputs'!$BQ$14:$BQ$54,MATCH(I2227,'BCA Inputs'!$AW$14:$AW$54,0))*G2227,"")),"")</f>
        <v/>
      </c>
      <c r="AE2227" s="237" t="str">
        <f t="shared" si="346"/>
        <v/>
      </c>
      <c r="AF2227" s="198">
        <f t="shared" si="348"/>
        <v>0</v>
      </c>
      <c r="AG2227" s="239">
        <f t="shared" si="349"/>
        <v>0</v>
      </c>
    </row>
    <row r="2228" spans="1:33">
      <c r="A2228" s="228"/>
      <c r="B2228" s="176"/>
      <c r="C2228" s="229"/>
      <c r="D2228" s="230"/>
      <c r="E2228" s="230"/>
      <c r="F2228" s="230"/>
      <c r="G2228" s="230"/>
      <c r="H2228" s="231"/>
      <c r="I2228" s="231"/>
      <c r="J2228" s="232"/>
      <c r="K2228" s="232"/>
      <c r="L2228" s="232"/>
      <c r="M2228" s="181">
        <f t="shared" si="347"/>
        <v>0</v>
      </c>
      <c r="N2228" s="181">
        <f>IF(H2228="",0,H2228*I2228*'Avoided Water Savings Cost'!$C$16)</f>
        <v>0</v>
      </c>
      <c r="O2228" s="545">
        <f>IF(C2228="",0,IF($B$3="NYSEG",C2228/(1-'Avoided Electric Costs 2020'!$W$21),IF($B$3="RG&amp;E",C2228/(1-'Avoided Electric Costs 2020'!$X$21),"")))</f>
        <v>0</v>
      </c>
      <c r="P2228" s="546">
        <f>IF(D2228="",0,IF($B$3="NYSEG",D2228/(1-'Avoided Electric Costs 2020'!$W$21),IF($B$3="RG&amp;E",D2228/(1-'Avoided Electric Costs 2020'!$X$21),"")))</f>
        <v>0</v>
      </c>
      <c r="Q2228" s="546">
        <f>IF(E2228="",0,IF($B$3="NYSEG",E2228/(1-'Avoided Natural Gas Costs 2020'!$J$34),IF($B$3="RG&amp;E",E2228/(1-'Avoided Natural Gas Costs 2020'!$K$34),"")))</f>
        <v>0</v>
      </c>
      <c r="R2228" s="233" t="str">
        <f>IFERROR(IF(P2228*'BCA Inputs'!$C$1+Q2228*'BCA Inputs'!$C$2+F2228*'BCA Inputs'!$C$2+G2228*'BCA Inputs'!$C$2=0,"",P2228*'BCA Inputs'!$C$1+Q2228*'BCA Inputs'!$C$2+F2228*'BCA Inputs'!$C$2+G2228*'BCA Inputs'!$C$2),"")</f>
        <v/>
      </c>
      <c r="S2228" s="181" t="str">
        <f t="shared" si="340"/>
        <v/>
      </c>
      <c r="T2228" s="181" t="str">
        <f>IFERROR(IF($B$3="NYSEG",(INDEX('BCA Inputs'!$N$14:$N$54,MATCH(I2228,'BCA Inputs'!$M$14:$M$54,0))*P2228+INDEX('BCA Inputs'!$O$14:$O$54,MATCH(I2228,'BCA Inputs'!$M$14:$M$54,0))*O2228+INDEX('BCA Inputs'!P:P,MATCH(I2228,'BCA Inputs'!M:M,0))*Q2228+INDEX('BCA Inputs'!Q:Q,MATCH(I2228,'BCA Inputs'!M:M,0))*F2228+INDEX('BCA Inputs'!R:R,MATCH(I2228,'BCA Inputs'!M:M,0))*G2228)+L2228+N2228,IF($B$3="RG&amp;E",(INDEX('BCA Inputs'!$AX$14:$AX$54,MATCH(I2228,'BCA Inputs'!$AW$14:$AW$54,0))*P2228+INDEX('BCA Inputs'!$AY$14:$AY$54,MATCH(I2228,'BCA Inputs'!$AW$14:$AW$54,0))*O2228+INDEX('BCA Inputs'!$AZ$14:$AZ$54,MATCH(I2228,'BCA Inputs'!$AW$14:$AW$54,0))*Q2228+INDEX('BCA Inputs'!$BA$14:$BA$54,MATCH(I2228,'BCA Inputs'!$AW$14:$AW$54,0))*F2228+INDEX('BCA Inputs'!$BB$14:$BB$54,MATCH(I2228,'BCA Inputs'!$AW$14:$AW$54,0))*G2228)+L2228+N2228,"")),"")</f>
        <v/>
      </c>
      <c r="U2228" s="234" t="str">
        <f t="shared" si="341"/>
        <v/>
      </c>
      <c r="V2228" s="234" t="str">
        <f t="shared" si="342"/>
        <v/>
      </c>
      <c r="W2228" s="234" t="str">
        <f t="shared" si="343"/>
        <v/>
      </c>
      <c r="Y2228" s="235" t="str">
        <f t="shared" si="344"/>
        <v/>
      </c>
      <c r="Z2228" s="236" t="str">
        <f>IFERROR(IF($B$3="NYSEG",INDEX('BCA Inputs'!$X$14:$X$54,MATCH(I2228,'BCA Inputs'!$M$14:$M$54,0))*P2228+INDEX('BCA Inputs'!$Y$14:$Y$54,MATCH(I2228,'BCA Inputs'!$M$14:$M$54,0))*O2228+INDEX('BCA Inputs'!$Z$14:$Z$54,MATCH(I2228,'BCA Inputs'!$M$14:$M$54,0))*Q2228+INDEX('BCA Inputs'!$AA$14:$AA$54,MATCH(I2228,'BCA Inputs'!$M$14:$M$54,0))*F2228+INDEX('BCA Inputs'!$AB$14:$AB$54,MATCH(I2228,'BCA Inputs'!$M$14:$M$54,0))*G2228,IF($B$3="RG&amp;E",INDEX('BCA Inputs'!$BG$14:$BG$54,MATCH(I2228,'BCA Inputs'!$AW$14:$AW$54,0))*P2228+INDEX('BCA Inputs'!$BH$14:$BH$54,MATCH(I2228,'BCA Inputs'!$AW$14:$AW$54,0))*O2228+INDEX('BCA Inputs'!$BI$14:$BI$54,MATCH(I2228,'BCA Inputs'!$AW$14:$AW$54,0))*Q2228+INDEX('BCA Inputs'!$BJ$14:$BJ$54,MATCH(I2228,'BCA Inputs'!$AW$14:$AW$54,0))*F2228+INDEX('BCA Inputs'!$BK$14:$BK$54,MATCH(I2228,'BCA Inputs'!$AW$14:$AW$54,0))*G2228,"")),"")</f>
        <v/>
      </c>
      <c r="AA2228" s="237" t="str">
        <f t="shared" si="345"/>
        <v/>
      </c>
      <c r="AC2228" s="238" t="str">
        <f>IFERROR((K2228+R2228)+IF($B$3="NYSEG",INDEX('BCA Inputs'!$AI$14:$AI$54,MATCH(I2228,'BCA Inputs'!$M$14:$M$54,0))*P2228+INDEX('BCA Inputs'!$AJ$14:$AJ$54,MATCH(I2228,'BCA Inputs'!$M$14:$M$54,0))*Q2228,IF($B$3="RG&amp;E",INDEX('BCA Inputs'!$BR$14:$BR$54,MATCH(I2228,'BCA Inputs'!$AW$14:$AW$54,0))*P2228+INDEX('BCA Inputs'!$BS$14:$BS$54,MATCH(I2228,'BCA Inputs'!$AW$14:$AW$54,0))*Q2228,"")),"")</f>
        <v/>
      </c>
      <c r="AD2228" s="181" t="str">
        <f>IFERROR(IF($B$3="NYSEG",INDEX('BCA Inputs'!$AD$14:$AD$54,MATCH(I2228,'BCA Inputs'!$M$14:$M$54,0))*P2228+INDEX('BCA Inputs'!$AE$14:$AE$54,MATCH(I2228,'BCA Inputs'!$M$14:$M$54,0))*O2228+INDEX('BCA Inputs'!$AF$14:$AF$54,MATCH(I2228,'BCA Inputs'!$M$14:$M$54,0))*Q2228+INDEX('BCA Inputs'!$AG$14:$AG$54,MATCH(I2228,'BCA Inputs'!$M$14:$M$54,0))*F2228+INDEX('BCA Inputs'!$AH$14:$AH$54,MATCH(I2228,'BCA Inputs'!$M$14:$M$54,0))*G2228,IF($B$3="RG&amp;E",INDEX('BCA Inputs'!$BM$14:$BM$54,MATCH(I2228,'BCA Inputs'!$AW$14:$AW$54,0))*P2228+INDEX('BCA Inputs'!$BN$14:$BN$54,MATCH(I2228,'BCA Inputs'!$AW$14:$AW$54,0))*O2228+INDEX('BCA Inputs'!$BO$14:$BO$54,MATCH(I2228,'BCA Inputs'!$AW$14:$AW$54,0))*Q2228+INDEX('BCA Inputs'!$BP$14:$BP$54,MATCH(I2228,'BCA Inputs'!$AW$14:$AW$54,0))*F2228+INDEX('BCA Inputs'!$BQ$14:$BQ$54,MATCH(I2228,'BCA Inputs'!$AW$14:$AW$54,0))*G2228,"")),"")</f>
        <v/>
      </c>
      <c r="AE2228" s="237" t="str">
        <f t="shared" si="346"/>
        <v/>
      </c>
      <c r="AF2228" s="198">
        <f t="shared" si="348"/>
        <v>0</v>
      </c>
      <c r="AG2228" s="239">
        <f t="shared" si="349"/>
        <v>0</v>
      </c>
    </row>
    <row r="2229" spans="1:33">
      <c r="A2229" s="228"/>
      <c r="B2229" s="176"/>
      <c r="C2229" s="229"/>
      <c r="D2229" s="230"/>
      <c r="E2229" s="230"/>
      <c r="F2229" s="230"/>
      <c r="G2229" s="230"/>
      <c r="H2229" s="231"/>
      <c r="I2229" s="231"/>
      <c r="J2229" s="232"/>
      <c r="K2229" s="232"/>
      <c r="L2229" s="232"/>
      <c r="M2229" s="181">
        <f t="shared" si="347"/>
        <v>0</v>
      </c>
      <c r="N2229" s="181">
        <f>IF(H2229="",0,H2229*I2229*'Avoided Water Savings Cost'!$C$16)</f>
        <v>0</v>
      </c>
      <c r="O2229" s="545">
        <f>IF(C2229="",0,IF($B$3="NYSEG",C2229/(1-'Avoided Electric Costs 2020'!$W$21),IF($B$3="RG&amp;E",C2229/(1-'Avoided Electric Costs 2020'!$X$21),"")))</f>
        <v>0</v>
      </c>
      <c r="P2229" s="546">
        <f>IF(D2229="",0,IF($B$3="NYSEG",D2229/(1-'Avoided Electric Costs 2020'!$W$21),IF($B$3="RG&amp;E",D2229/(1-'Avoided Electric Costs 2020'!$X$21),"")))</f>
        <v>0</v>
      </c>
      <c r="Q2229" s="546">
        <f>IF(E2229="",0,IF($B$3="NYSEG",E2229/(1-'Avoided Natural Gas Costs 2020'!$J$34),IF($B$3="RG&amp;E",E2229/(1-'Avoided Natural Gas Costs 2020'!$K$34),"")))</f>
        <v>0</v>
      </c>
      <c r="R2229" s="233" t="str">
        <f>IFERROR(IF(P2229*'BCA Inputs'!$C$1+Q2229*'BCA Inputs'!$C$2+F2229*'BCA Inputs'!$C$2+G2229*'BCA Inputs'!$C$2=0,"",P2229*'BCA Inputs'!$C$1+Q2229*'BCA Inputs'!$C$2+F2229*'BCA Inputs'!$C$2+G2229*'BCA Inputs'!$C$2),"")</f>
        <v/>
      </c>
      <c r="S2229" s="181" t="str">
        <f t="shared" si="340"/>
        <v/>
      </c>
      <c r="T2229" s="181" t="str">
        <f>IFERROR(IF($B$3="NYSEG",(INDEX('BCA Inputs'!$N$14:$N$54,MATCH(I2229,'BCA Inputs'!$M$14:$M$54,0))*P2229+INDEX('BCA Inputs'!$O$14:$O$54,MATCH(I2229,'BCA Inputs'!$M$14:$M$54,0))*O2229+INDEX('BCA Inputs'!P:P,MATCH(I2229,'BCA Inputs'!M:M,0))*Q2229+INDEX('BCA Inputs'!Q:Q,MATCH(I2229,'BCA Inputs'!M:M,0))*F2229+INDEX('BCA Inputs'!R:R,MATCH(I2229,'BCA Inputs'!M:M,0))*G2229)+L2229+N2229,IF($B$3="RG&amp;E",(INDEX('BCA Inputs'!$AX$14:$AX$54,MATCH(I2229,'BCA Inputs'!$AW$14:$AW$54,0))*P2229+INDEX('BCA Inputs'!$AY$14:$AY$54,MATCH(I2229,'BCA Inputs'!$AW$14:$AW$54,0))*O2229+INDEX('BCA Inputs'!$AZ$14:$AZ$54,MATCH(I2229,'BCA Inputs'!$AW$14:$AW$54,0))*Q2229+INDEX('BCA Inputs'!$BA$14:$BA$54,MATCH(I2229,'BCA Inputs'!$AW$14:$AW$54,0))*F2229+INDEX('BCA Inputs'!$BB$14:$BB$54,MATCH(I2229,'BCA Inputs'!$AW$14:$AW$54,0))*G2229)+L2229+N2229,"")),"")</f>
        <v/>
      </c>
      <c r="U2229" s="234" t="str">
        <f t="shared" si="341"/>
        <v/>
      </c>
      <c r="V2229" s="234" t="str">
        <f t="shared" si="342"/>
        <v/>
      </c>
      <c r="W2229" s="234" t="str">
        <f t="shared" si="343"/>
        <v/>
      </c>
      <c r="Y2229" s="235" t="str">
        <f t="shared" si="344"/>
        <v/>
      </c>
      <c r="Z2229" s="236" t="str">
        <f>IFERROR(IF($B$3="NYSEG",INDEX('BCA Inputs'!$X$14:$X$54,MATCH(I2229,'BCA Inputs'!$M$14:$M$54,0))*P2229+INDEX('BCA Inputs'!$Y$14:$Y$54,MATCH(I2229,'BCA Inputs'!$M$14:$M$54,0))*O2229+INDEX('BCA Inputs'!$Z$14:$Z$54,MATCH(I2229,'BCA Inputs'!$M$14:$M$54,0))*Q2229+INDEX('BCA Inputs'!$AA$14:$AA$54,MATCH(I2229,'BCA Inputs'!$M$14:$M$54,0))*F2229+INDEX('BCA Inputs'!$AB$14:$AB$54,MATCH(I2229,'BCA Inputs'!$M$14:$M$54,0))*G2229,IF($B$3="RG&amp;E",INDEX('BCA Inputs'!$BG$14:$BG$54,MATCH(I2229,'BCA Inputs'!$AW$14:$AW$54,0))*P2229+INDEX('BCA Inputs'!$BH$14:$BH$54,MATCH(I2229,'BCA Inputs'!$AW$14:$AW$54,0))*O2229+INDEX('BCA Inputs'!$BI$14:$BI$54,MATCH(I2229,'BCA Inputs'!$AW$14:$AW$54,0))*Q2229+INDEX('BCA Inputs'!$BJ$14:$BJ$54,MATCH(I2229,'BCA Inputs'!$AW$14:$AW$54,0))*F2229+INDEX('BCA Inputs'!$BK$14:$BK$54,MATCH(I2229,'BCA Inputs'!$AW$14:$AW$54,0))*G2229,"")),"")</f>
        <v/>
      </c>
      <c r="AA2229" s="237" t="str">
        <f t="shared" si="345"/>
        <v/>
      </c>
      <c r="AC2229" s="238" t="str">
        <f>IFERROR((K2229+R2229)+IF($B$3="NYSEG",INDEX('BCA Inputs'!$AI$14:$AI$54,MATCH(I2229,'BCA Inputs'!$M$14:$M$54,0))*P2229+INDEX('BCA Inputs'!$AJ$14:$AJ$54,MATCH(I2229,'BCA Inputs'!$M$14:$M$54,0))*Q2229,IF($B$3="RG&amp;E",INDEX('BCA Inputs'!$BR$14:$BR$54,MATCH(I2229,'BCA Inputs'!$AW$14:$AW$54,0))*P2229+INDEX('BCA Inputs'!$BS$14:$BS$54,MATCH(I2229,'BCA Inputs'!$AW$14:$AW$54,0))*Q2229,"")),"")</f>
        <v/>
      </c>
      <c r="AD2229" s="181" t="str">
        <f>IFERROR(IF($B$3="NYSEG",INDEX('BCA Inputs'!$AD$14:$AD$54,MATCH(I2229,'BCA Inputs'!$M$14:$M$54,0))*P2229+INDEX('BCA Inputs'!$AE$14:$AE$54,MATCH(I2229,'BCA Inputs'!$M$14:$M$54,0))*O2229+INDEX('BCA Inputs'!$AF$14:$AF$54,MATCH(I2229,'BCA Inputs'!$M$14:$M$54,0))*Q2229+INDEX('BCA Inputs'!$AG$14:$AG$54,MATCH(I2229,'BCA Inputs'!$M$14:$M$54,0))*F2229+INDEX('BCA Inputs'!$AH$14:$AH$54,MATCH(I2229,'BCA Inputs'!$M$14:$M$54,0))*G2229,IF($B$3="RG&amp;E",INDEX('BCA Inputs'!$BM$14:$BM$54,MATCH(I2229,'BCA Inputs'!$AW$14:$AW$54,0))*P2229+INDEX('BCA Inputs'!$BN$14:$BN$54,MATCH(I2229,'BCA Inputs'!$AW$14:$AW$54,0))*O2229+INDEX('BCA Inputs'!$BO$14:$BO$54,MATCH(I2229,'BCA Inputs'!$AW$14:$AW$54,0))*Q2229+INDEX('BCA Inputs'!$BP$14:$BP$54,MATCH(I2229,'BCA Inputs'!$AW$14:$AW$54,0))*F2229+INDEX('BCA Inputs'!$BQ$14:$BQ$54,MATCH(I2229,'BCA Inputs'!$AW$14:$AW$54,0))*G2229,"")),"")</f>
        <v/>
      </c>
      <c r="AE2229" s="237" t="str">
        <f t="shared" si="346"/>
        <v/>
      </c>
      <c r="AF2229" s="198">
        <f t="shared" si="348"/>
        <v>0</v>
      </c>
      <c r="AG2229" s="239">
        <f t="shared" si="349"/>
        <v>0</v>
      </c>
    </row>
    <row r="2230" spans="1:33">
      <c r="A2230" s="228"/>
      <c r="B2230" s="176"/>
      <c r="C2230" s="229"/>
      <c r="D2230" s="230"/>
      <c r="E2230" s="230"/>
      <c r="F2230" s="230"/>
      <c r="G2230" s="230"/>
      <c r="H2230" s="231"/>
      <c r="I2230" s="231"/>
      <c r="J2230" s="232"/>
      <c r="K2230" s="232"/>
      <c r="L2230" s="232"/>
      <c r="M2230" s="181">
        <f t="shared" si="347"/>
        <v>0</v>
      </c>
      <c r="N2230" s="181">
        <f>IF(H2230="",0,H2230*I2230*'Avoided Water Savings Cost'!$C$16)</f>
        <v>0</v>
      </c>
      <c r="O2230" s="545">
        <f>IF(C2230="",0,IF($B$3="NYSEG",C2230/(1-'Avoided Electric Costs 2020'!$W$21),IF($B$3="RG&amp;E",C2230/(1-'Avoided Electric Costs 2020'!$X$21),"")))</f>
        <v>0</v>
      </c>
      <c r="P2230" s="546">
        <f>IF(D2230="",0,IF($B$3="NYSEG",D2230/(1-'Avoided Electric Costs 2020'!$W$21),IF($B$3="RG&amp;E",D2230/(1-'Avoided Electric Costs 2020'!$X$21),"")))</f>
        <v>0</v>
      </c>
      <c r="Q2230" s="546">
        <f>IF(E2230="",0,IF($B$3="NYSEG",E2230/(1-'Avoided Natural Gas Costs 2020'!$J$34),IF($B$3="RG&amp;E",E2230/(1-'Avoided Natural Gas Costs 2020'!$K$34),"")))</f>
        <v>0</v>
      </c>
      <c r="R2230" s="233" t="str">
        <f>IFERROR(IF(P2230*'BCA Inputs'!$C$1+Q2230*'BCA Inputs'!$C$2+F2230*'BCA Inputs'!$C$2+G2230*'BCA Inputs'!$C$2=0,"",P2230*'BCA Inputs'!$C$1+Q2230*'BCA Inputs'!$C$2+F2230*'BCA Inputs'!$C$2+G2230*'BCA Inputs'!$C$2),"")</f>
        <v/>
      </c>
      <c r="S2230" s="181" t="str">
        <f t="shared" si="340"/>
        <v/>
      </c>
      <c r="T2230" s="181" t="str">
        <f>IFERROR(IF($B$3="NYSEG",(INDEX('BCA Inputs'!$N$14:$N$54,MATCH(I2230,'BCA Inputs'!$M$14:$M$54,0))*P2230+INDEX('BCA Inputs'!$O$14:$O$54,MATCH(I2230,'BCA Inputs'!$M$14:$M$54,0))*O2230+INDEX('BCA Inputs'!P:P,MATCH(I2230,'BCA Inputs'!M:M,0))*Q2230+INDEX('BCA Inputs'!Q:Q,MATCH(I2230,'BCA Inputs'!M:M,0))*F2230+INDEX('BCA Inputs'!R:R,MATCH(I2230,'BCA Inputs'!M:M,0))*G2230)+L2230+N2230,IF($B$3="RG&amp;E",(INDEX('BCA Inputs'!$AX$14:$AX$54,MATCH(I2230,'BCA Inputs'!$AW$14:$AW$54,0))*P2230+INDEX('BCA Inputs'!$AY$14:$AY$54,MATCH(I2230,'BCA Inputs'!$AW$14:$AW$54,0))*O2230+INDEX('BCA Inputs'!$AZ$14:$AZ$54,MATCH(I2230,'BCA Inputs'!$AW$14:$AW$54,0))*Q2230+INDEX('BCA Inputs'!$BA$14:$BA$54,MATCH(I2230,'BCA Inputs'!$AW$14:$AW$54,0))*F2230+INDEX('BCA Inputs'!$BB$14:$BB$54,MATCH(I2230,'BCA Inputs'!$AW$14:$AW$54,0))*G2230)+L2230+N2230,"")),"")</f>
        <v/>
      </c>
      <c r="U2230" s="234" t="str">
        <f t="shared" si="341"/>
        <v/>
      </c>
      <c r="V2230" s="234" t="str">
        <f t="shared" si="342"/>
        <v/>
      </c>
      <c r="W2230" s="234" t="str">
        <f t="shared" si="343"/>
        <v/>
      </c>
      <c r="Y2230" s="235" t="str">
        <f t="shared" si="344"/>
        <v/>
      </c>
      <c r="Z2230" s="236" t="str">
        <f>IFERROR(IF($B$3="NYSEG",INDEX('BCA Inputs'!$X$14:$X$54,MATCH(I2230,'BCA Inputs'!$M$14:$M$54,0))*P2230+INDEX('BCA Inputs'!$Y$14:$Y$54,MATCH(I2230,'BCA Inputs'!$M$14:$M$54,0))*O2230+INDEX('BCA Inputs'!$Z$14:$Z$54,MATCH(I2230,'BCA Inputs'!$M$14:$M$54,0))*Q2230+INDEX('BCA Inputs'!$AA$14:$AA$54,MATCH(I2230,'BCA Inputs'!$M$14:$M$54,0))*F2230+INDEX('BCA Inputs'!$AB$14:$AB$54,MATCH(I2230,'BCA Inputs'!$M$14:$M$54,0))*G2230,IF($B$3="RG&amp;E",INDEX('BCA Inputs'!$BG$14:$BG$54,MATCH(I2230,'BCA Inputs'!$AW$14:$AW$54,0))*P2230+INDEX('BCA Inputs'!$BH$14:$BH$54,MATCH(I2230,'BCA Inputs'!$AW$14:$AW$54,0))*O2230+INDEX('BCA Inputs'!$BI$14:$BI$54,MATCH(I2230,'BCA Inputs'!$AW$14:$AW$54,0))*Q2230+INDEX('BCA Inputs'!$BJ$14:$BJ$54,MATCH(I2230,'BCA Inputs'!$AW$14:$AW$54,0))*F2230+INDEX('BCA Inputs'!$BK$14:$BK$54,MATCH(I2230,'BCA Inputs'!$AW$14:$AW$54,0))*G2230,"")),"")</f>
        <v/>
      </c>
      <c r="AA2230" s="237" t="str">
        <f t="shared" si="345"/>
        <v/>
      </c>
      <c r="AC2230" s="238" t="str">
        <f>IFERROR((K2230+R2230)+IF($B$3="NYSEG",INDEX('BCA Inputs'!$AI$14:$AI$54,MATCH(I2230,'BCA Inputs'!$M$14:$M$54,0))*P2230+INDEX('BCA Inputs'!$AJ$14:$AJ$54,MATCH(I2230,'BCA Inputs'!$M$14:$M$54,0))*Q2230,IF($B$3="RG&amp;E",INDEX('BCA Inputs'!$BR$14:$BR$54,MATCH(I2230,'BCA Inputs'!$AW$14:$AW$54,0))*P2230+INDEX('BCA Inputs'!$BS$14:$BS$54,MATCH(I2230,'BCA Inputs'!$AW$14:$AW$54,0))*Q2230,"")),"")</f>
        <v/>
      </c>
      <c r="AD2230" s="181" t="str">
        <f>IFERROR(IF($B$3="NYSEG",INDEX('BCA Inputs'!$AD$14:$AD$54,MATCH(I2230,'BCA Inputs'!$M$14:$M$54,0))*P2230+INDEX('BCA Inputs'!$AE$14:$AE$54,MATCH(I2230,'BCA Inputs'!$M$14:$M$54,0))*O2230+INDEX('BCA Inputs'!$AF$14:$AF$54,MATCH(I2230,'BCA Inputs'!$M$14:$M$54,0))*Q2230+INDEX('BCA Inputs'!$AG$14:$AG$54,MATCH(I2230,'BCA Inputs'!$M$14:$M$54,0))*F2230+INDEX('BCA Inputs'!$AH$14:$AH$54,MATCH(I2230,'BCA Inputs'!$M$14:$M$54,0))*G2230,IF($B$3="RG&amp;E",INDEX('BCA Inputs'!$BM$14:$BM$54,MATCH(I2230,'BCA Inputs'!$AW$14:$AW$54,0))*P2230+INDEX('BCA Inputs'!$BN$14:$BN$54,MATCH(I2230,'BCA Inputs'!$AW$14:$AW$54,0))*O2230+INDEX('BCA Inputs'!$BO$14:$BO$54,MATCH(I2230,'BCA Inputs'!$AW$14:$AW$54,0))*Q2230+INDEX('BCA Inputs'!$BP$14:$BP$54,MATCH(I2230,'BCA Inputs'!$AW$14:$AW$54,0))*F2230+INDEX('BCA Inputs'!$BQ$14:$BQ$54,MATCH(I2230,'BCA Inputs'!$AW$14:$AW$54,0))*G2230,"")),"")</f>
        <v/>
      </c>
      <c r="AE2230" s="237" t="str">
        <f t="shared" si="346"/>
        <v/>
      </c>
      <c r="AF2230" s="198">
        <f t="shared" si="348"/>
        <v>0</v>
      </c>
      <c r="AG2230" s="239">
        <f t="shared" si="349"/>
        <v>0</v>
      </c>
    </row>
    <row r="2231" spans="1:33">
      <c r="A2231" s="228"/>
      <c r="B2231" s="176"/>
      <c r="C2231" s="229"/>
      <c r="D2231" s="230"/>
      <c r="E2231" s="230"/>
      <c r="F2231" s="230"/>
      <c r="G2231" s="230"/>
      <c r="H2231" s="231"/>
      <c r="I2231" s="231"/>
      <c r="J2231" s="232"/>
      <c r="K2231" s="232"/>
      <c r="L2231" s="232"/>
      <c r="M2231" s="181">
        <f t="shared" si="347"/>
        <v>0</v>
      </c>
      <c r="N2231" s="181">
        <f>IF(H2231="",0,H2231*I2231*'Avoided Water Savings Cost'!$C$16)</f>
        <v>0</v>
      </c>
      <c r="O2231" s="545">
        <f>IF(C2231="",0,IF($B$3="NYSEG",C2231/(1-'Avoided Electric Costs 2020'!$W$21),IF($B$3="RG&amp;E",C2231/(1-'Avoided Electric Costs 2020'!$X$21),"")))</f>
        <v>0</v>
      </c>
      <c r="P2231" s="546">
        <f>IF(D2231="",0,IF($B$3="NYSEG",D2231/(1-'Avoided Electric Costs 2020'!$W$21),IF($B$3="RG&amp;E",D2231/(1-'Avoided Electric Costs 2020'!$X$21),"")))</f>
        <v>0</v>
      </c>
      <c r="Q2231" s="546">
        <f>IF(E2231="",0,IF($B$3="NYSEG",E2231/(1-'Avoided Natural Gas Costs 2020'!$J$34),IF($B$3="RG&amp;E",E2231/(1-'Avoided Natural Gas Costs 2020'!$K$34),"")))</f>
        <v>0</v>
      </c>
      <c r="R2231" s="233" t="str">
        <f>IFERROR(IF(P2231*'BCA Inputs'!$C$1+Q2231*'BCA Inputs'!$C$2+F2231*'BCA Inputs'!$C$2+G2231*'BCA Inputs'!$C$2=0,"",P2231*'BCA Inputs'!$C$1+Q2231*'BCA Inputs'!$C$2+F2231*'BCA Inputs'!$C$2+G2231*'BCA Inputs'!$C$2),"")</f>
        <v/>
      </c>
      <c r="S2231" s="181" t="str">
        <f t="shared" si="340"/>
        <v/>
      </c>
      <c r="T2231" s="181" t="str">
        <f>IFERROR(IF($B$3="NYSEG",(INDEX('BCA Inputs'!$N$14:$N$54,MATCH(I2231,'BCA Inputs'!$M$14:$M$54,0))*P2231+INDEX('BCA Inputs'!$O$14:$O$54,MATCH(I2231,'BCA Inputs'!$M$14:$M$54,0))*O2231+INDEX('BCA Inputs'!P:P,MATCH(I2231,'BCA Inputs'!M:M,0))*Q2231+INDEX('BCA Inputs'!Q:Q,MATCH(I2231,'BCA Inputs'!M:M,0))*F2231+INDEX('BCA Inputs'!R:R,MATCH(I2231,'BCA Inputs'!M:M,0))*G2231)+L2231+N2231,IF($B$3="RG&amp;E",(INDEX('BCA Inputs'!$AX$14:$AX$54,MATCH(I2231,'BCA Inputs'!$AW$14:$AW$54,0))*P2231+INDEX('BCA Inputs'!$AY$14:$AY$54,MATCH(I2231,'BCA Inputs'!$AW$14:$AW$54,0))*O2231+INDEX('BCA Inputs'!$AZ$14:$AZ$54,MATCH(I2231,'BCA Inputs'!$AW$14:$AW$54,0))*Q2231+INDEX('BCA Inputs'!$BA$14:$BA$54,MATCH(I2231,'BCA Inputs'!$AW$14:$AW$54,0))*F2231+INDEX('BCA Inputs'!$BB$14:$BB$54,MATCH(I2231,'BCA Inputs'!$AW$14:$AW$54,0))*G2231)+L2231+N2231,"")),"")</f>
        <v/>
      </c>
      <c r="U2231" s="234" t="str">
        <f t="shared" si="341"/>
        <v/>
      </c>
      <c r="V2231" s="234" t="str">
        <f t="shared" si="342"/>
        <v/>
      </c>
      <c r="W2231" s="234" t="str">
        <f t="shared" si="343"/>
        <v/>
      </c>
      <c r="Y2231" s="235" t="str">
        <f t="shared" si="344"/>
        <v/>
      </c>
      <c r="Z2231" s="236" t="str">
        <f>IFERROR(IF($B$3="NYSEG",INDEX('BCA Inputs'!$X$14:$X$54,MATCH(I2231,'BCA Inputs'!$M$14:$M$54,0))*P2231+INDEX('BCA Inputs'!$Y$14:$Y$54,MATCH(I2231,'BCA Inputs'!$M$14:$M$54,0))*O2231+INDEX('BCA Inputs'!$Z$14:$Z$54,MATCH(I2231,'BCA Inputs'!$M$14:$M$54,0))*Q2231+INDEX('BCA Inputs'!$AA$14:$AA$54,MATCH(I2231,'BCA Inputs'!$M$14:$M$54,0))*F2231+INDEX('BCA Inputs'!$AB$14:$AB$54,MATCH(I2231,'BCA Inputs'!$M$14:$M$54,0))*G2231,IF($B$3="RG&amp;E",INDEX('BCA Inputs'!$BG$14:$BG$54,MATCH(I2231,'BCA Inputs'!$AW$14:$AW$54,0))*P2231+INDEX('BCA Inputs'!$BH$14:$BH$54,MATCH(I2231,'BCA Inputs'!$AW$14:$AW$54,0))*O2231+INDEX('BCA Inputs'!$BI$14:$BI$54,MATCH(I2231,'BCA Inputs'!$AW$14:$AW$54,0))*Q2231+INDEX('BCA Inputs'!$BJ$14:$BJ$54,MATCH(I2231,'BCA Inputs'!$AW$14:$AW$54,0))*F2231+INDEX('BCA Inputs'!$BK$14:$BK$54,MATCH(I2231,'BCA Inputs'!$AW$14:$AW$54,0))*G2231,"")),"")</f>
        <v/>
      </c>
      <c r="AA2231" s="237" t="str">
        <f t="shared" si="345"/>
        <v/>
      </c>
      <c r="AC2231" s="238" t="str">
        <f>IFERROR((K2231+R2231)+IF($B$3="NYSEG",INDEX('BCA Inputs'!$AI$14:$AI$54,MATCH(I2231,'BCA Inputs'!$M$14:$M$54,0))*P2231+INDEX('BCA Inputs'!$AJ$14:$AJ$54,MATCH(I2231,'BCA Inputs'!$M$14:$M$54,0))*Q2231,IF($B$3="RG&amp;E",INDEX('BCA Inputs'!$BR$14:$BR$54,MATCH(I2231,'BCA Inputs'!$AW$14:$AW$54,0))*P2231+INDEX('BCA Inputs'!$BS$14:$BS$54,MATCH(I2231,'BCA Inputs'!$AW$14:$AW$54,0))*Q2231,"")),"")</f>
        <v/>
      </c>
      <c r="AD2231" s="181" t="str">
        <f>IFERROR(IF($B$3="NYSEG",INDEX('BCA Inputs'!$AD$14:$AD$54,MATCH(I2231,'BCA Inputs'!$M$14:$M$54,0))*P2231+INDEX('BCA Inputs'!$AE$14:$AE$54,MATCH(I2231,'BCA Inputs'!$M$14:$M$54,0))*O2231+INDEX('BCA Inputs'!$AF$14:$AF$54,MATCH(I2231,'BCA Inputs'!$M$14:$M$54,0))*Q2231+INDEX('BCA Inputs'!$AG$14:$AG$54,MATCH(I2231,'BCA Inputs'!$M$14:$M$54,0))*F2231+INDEX('BCA Inputs'!$AH$14:$AH$54,MATCH(I2231,'BCA Inputs'!$M$14:$M$54,0))*G2231,IF($B$3="RG&amp;E",INDEX('BCA Inputs'!$BM$14:$BM$54,MATCH(I2231,'BCA Inputs'!$AW$14:$AW$54,0))*P2231+INDEX('BCA Inputs'!$BN$14:$BN$54,MATCH(I2231,'BCA Inputs'!$AW$14:$AW$54,0))*O2231+INDEX('BCA Inputs'!$BO$14:$BO$54,MATCH(I2231,'BCA Inputs'!$AW$14:$AW$54,0))*Q2231+INDEX('BCA Inputs'!$BP$14:$BP$54,MATCH(I2231,'BCA Inputs'!$AW$14:$AW$54,0))*F2231+INDEX('BCA Inputs'!$BQ$14:$BQ$54,MATCH(I2231,'BCA Inputs'!$AW$14:$AW$54,0))*G2231,"")),"")</f>
        <v/>
      </c>
      <c r="AE2231" s="237" t="str">
        <f t="shared" si="346"/>
        <v/>
      </c>
      <c r="AF2231" s="198">
        <f t="shared" si="348"/>
        <v>0</v>
      </c>
      <c r="AG2231" s="239">
        <f t="shared" si="349"/>
        <v>0</v>
      </c>
    </row>
    <row r="2232" spans="1:33">
      <c r="A2232" s="228"/>
      <c r="B2232" s="176"/>
      <c r="C2232" s="229"/>
      <c r="D2232" s="230"/>
      <c r="E2232" s="230"/>
      <c r="F2232" s="230"/>
      <c r="G2232" s="230"/>
      <c r="H2232" s="231"/>
      <c r="I2232" s="231"/>
      <c r="J2232" s="232"/>
      <c r="K2232" s="232"/>
      <c r="L2232" s="232"/>
      <c r="M2232" s="181">
        <f t="shared" si="347"/>
        <v>0</v>
      </c>
      <c r="N2232" s="181">
        <f>IF(H2232="",0,H2232*I2232*'Avoided Water Savings Cost'!$C$16)</f>
        <v>0</v>
      </c>
      <c r="O2232" s="545">
        <f>IF(C2232="",0,IF($B$3="NYSEG",C2232/(1-'Avoided Electric Costs 2020'!$W$21),IF($B$3="RG&amp;E",C2232/(1-'Avoided Electric Costs 2020'!$X$21),"")))</f>
        <v>0</v>
      </c>
      <c r="P2232" s="546">
        <f>IF(D2232="",0,IF($B$3="NYSEG",D2232/(1-'Avoided Electric Costs 2020'!$W$21),IF($B$3="RG&amp;E",D2232/(1-'Avoided Electric Costs 2020'!$X$21),"")))</f>
        <v>0</v>
      </c>
      <c r="Q2232" s="546">
        <f>IF(E2232="",0,IF($B$3="NYSEG",E2232/(1-'Avoided Natural Gas Costs 2020'!$J$34),IF($B$3="RG&amp;E",E2232/(1-'Avoided Natural Gas Costs 2020'!$K$34),"")))</f>
        <v>0</v>
      </c>
      <c r="R2232" s="233" t="str">
        <f>IFERROR(IF(P2232*'BCA Inputs'!$C$1+Q2232*'BCA Inputs'!$C$2+F2232*'BCA Inputs'!$C$2+G2232*'BCA Inputs'!$C$2=0,"",P2232*'BCA Inputs'!$C$1+Q2232*'BCA Inputs'!$C$2+F2232*'BCA Inputs'!$C$2+G2232*'BCA Inputs'!$C$2),"")</f>
        <v/>
      </c>
      <c r="S2232" s="181" t="str">
        <f t="shared" si="340"/>
        <v/>
      </c>
      <c r="T2232" s="181" t="str">
        <f>IFERROR(IF($B$3="NYSEG",(INDEX('BCA Inputs'!$N$14:$N$54,MATCH(I2232,'BCA Inputs'!$M$14:$M$54,0))*P2232+INDEX('BCA Inputs'!$O$14:$O$54,MATCH(I2232,'BCA Inputs'!$M$14:$M$54,0))*O2232+INDEX('BCA Inputs'!P:P,MATCH(I2232,'BCA Inputs'!M:M,0))*Q2232+INDEX('BCA Inputs'!Q:Q,MATCH(I2232,'BCA Inputs'!M:M,0))*F2232+INDEX('BCA Inputs'!R:R,MATCH(I2232,'BCA Inputs'!M:M,0))*G2232)+L2232+N2232,IF($B$3="RG&amp;E",(INDEX('BCA Inputs'!$AX$14:$AX$54,MATCH(I2232,'BCA Inputs'!$AW$14:$AW$54,0))*P2232+INDEX('BCA Inputs'!$AY$14:$AY$54,MATCH(I2232,'BCA Inputs'!$AW$14:$AW$54,0))*O2232+INDEX('BCA Inputs'!$AZ$14:$AZ$54,MATCH(I2232,'BCA Inputs'!$AW$14:$AW$54,0))*Q2232+INDEX('BCA Inputs'!$BA$14:$BA$54,MATCH(I2232,'BCA Inputs'!$AW$14:$AW$54,0))*F2232+INDEX('BCA Inputs'!$BB$14:$BB$54,MATCH(I2232,'BCA Inputs'!$AW$14:$AW$54,0))*G2232)+L2232+N2232,"")),"")</f>
        <v/>
      </c>
      <c r="U2232" s="234" t="str">
        <f t="shared" si="341"/>
        <v/>
      </c>
      <c r="V2232" s="234" t="str">
        <f t="shared" si="342"/>
        <v/>
      </c>
      <c r="W2232" s="234" t="str">
        <f t="shared" si="343"/>
        <v/>
      </c>
      <c r="Y2232" s="235" t="str">
        <f t="shared" si="344"/>
        <v/>
      </c>
      <c r="Z2232" s="236" t="str">
        <f>IFERROR(IF($B$3="NYSEG",INDEX('BCA Inputs'!$X$14:$X$54,MATCH(I2232,'BCA Inputs'!$M$14:$M$54,0))*P2232+INDEX('BCA Inputs'!$Y$14:$Y$54,MATCH(I2232,'BCA Inputs'!$M$14:$M$54,0))*O2232+INDEX('BCA Inputs'!$Z$14:$Z$54,MATCH(I2232,'BCA Inputs'!$M$14:$M$54,0))*Q2232+INDEX('BCA Inputs'!$AA$14:$AA$54,MATCH(I2232,'BCA Inputs'!$M$14:$M$54,0))*F2232+INDEX('BCA Inputs'!$AB$14:$AB$54,MATCH(I2232,'BCA Inputs'!$M$14:$M$54,0))*G2232,IF($B$3="RG&amp;E",INDEX('BCA Inputs'!$BG$14:$BG$54,MATCH(I2232,'BCA Inputs'!$AW$14:$AW$54,0))*P2232+INDEX('BCA Inputs'!$BH$14:$BH$54,MATCH(I2232,'BCA Inputs'!$AW$14:$AW$54,0))*O2232+INDEX('BCA Inputs'!$BI$14:$BI$54,MATCH(I2232,'BCA Inputs'!$AW$14:$AW$54,0))*Q2232+INDEX('BCA Inputs'!$BJ$14:$BJ$54,MATCH(I2232,'BCA Inputs'!$AW$14:$AW$54,0))*F2232+INDEX('BCA Inputs'!$BK$14:$BK$54,MATCH(I2232,'BCA Inputs'!$AW$14:$AW$54,0))*G2232,"")),"")</f>
        <v/>
      </c>
      <c r="AA2232" s="237" t="str">
        <f t="shared" si="345"/>
        <v/>
      </c>
      <c r="AC2232" s="238" t="str">
        <f>IFERROR((K2232+R2232)+IF($B$3="NYSEG",INDEX('BCA Inputs'!$AI$14:$AI$54,MATCH(I2232,'BCA Inputs'!$M$14:$M$54,0))*P2232+INDEX('BCA Inputs'!$AJ$14:$AJ$54,MATCH(I2232,'BCA Inputs'!$M$14:$M$54,0))*Q2232,IF($B$3="RG&amp;E",INDEX('BCA Inputs'!$BR$14:$BR$54,MATCH(I2232,'BCA Inputs'!$AW$14:$AW$54,0))*P2232+INDEX('BCA Inputs'!$BS$14:$BS$54,MATCH(I2232,'BCA Inputs'!$AW$14:$AW$54,0))*Q2232,"")),"")</f>
        <v/>
      </c>
      <c r="AD2232" s="181" t="str">
        <f>IFERROR(IF($B$3="NYSEG",INDEX('BCA Inputs'!$AD$14:$AD$54,MATCH(I2232,'BCA Inputs'!$M$14:$M$54,0))*P2232+INDEX('BCA Inputs'!$AE$14:$AE$54,MATCH(I2232,'BCA Inputs'!$M$14:$M$54,0))*O2232+INDEX('BCA Inputs'!$AF$14:$AF$54,MATCH(I2232,'BCA Inputs'!$M$14:$M$54,0))*Q2232+INDEX('BCA Inputs'!$AG$14:$AG$54,MATCH(I2232,'BCA Inputs'!$M$14:$M$54,0))*F2232+INDEX('BCA Inputs'!$AH$14:$AH$54,MATCH(I2232,'BCA Inputs'!$M$14:$M$54,0))*G2232,IF($B$3="RG&amp;E",INDEX('BCA Inputs'!$BM$14:$BM$54,MATCH(I2232,'BCA Inputs'!$AW$14:$AW$54,0))*P2232+INDEX('BCA Inputs'!$BN$14:$BN$54,MATCH(I2232,'BCA Inputs'!$AW$14:$AW$54,0))*O2232+INDEX('BCA Inputs'!$BO$14:$BO$54,MATCH(I2232,'BCA Inputs'!$AW$14:$AW$54,0))*Q2232+INDEX('BCA Inputs'!$BP$14:$BP$54,MATCH(I2232,'BCA Inputs'!$AW$14:$AW$54,0))*F2232+INDEX('BCA Inputs'!$BQ$14:$BQ$54,MATCH(I2232,'BCA Inputs'!$AW$14:$AW$54,0))*G2232,"")),"")</f>
        <v/>
      </c>
      <c r="AE2232" s="237" t="str">
        <f t="shared" si="346"/>
        <v/>
      </c>
      <c r="AF2232" s="198">
        <f t="shared" si="348"/>
        <v>0</v>
      </c>
      <c r="AG2232" s="239">
        <f t="shared" si="349"/>
        <v>0</v>
      </c>
    </row>
    <row r="2233" spans="1:33">
      <c r="A2233" s="228"/>
      <c r="B2233" s="176"/>
      <c r="C2233" s="229"/>
      <c r="D2233" s="230"/>
      <c r="E2233" s="230"/>
      <c r="F2233" s="230"/>
      <c r="G2233" s="230"/>
      <c r="H2233" s="231"/>
      <c r="I2233" s="231"/>
      <c r="J2233" s="232"/>
      <c r="K2233" s="232"/>
      <c r="L2233" s="232"/>
      <c r="M2233" s="181">
        <f t="shared" si="347"/>
        <v>0</v>
      </c>
      <c r="N2233" s="181">
        <f>IF(H2233="",0,H2233*I2233*'Avoided Water Savings Cost'!$C$16)</f>
        <v>0</v>
      </c>
      <c r="O2233" s="545">
        <f>IF(C2233="",0,IF($B$3="NYSEG",C2233/(1-'Avoided Electric Costs 2020'!$W$21),IF($B$3="RG&amp;E",C2233/(1-'Avoided Electric Costs 2020'!$X$21),"")))</f>
        <v>0</v>
      </c>
      <c r="P2233" s="546">
        <f>IF(D2233="",0,IF($B$3="NYSEG",D2233/(1-'Avoided Electric Costs 2020'!$W$21),IF($B$3="RG&amp;E",D2233/(1-'Avoided Electric Costs 2020'!$X$21),"")))</f>
        <v>0</v>
      </c>
      <c r="Q2233" s="546">
        <f>IF(E2233="",0,IF($B$3="NYSEG",E2233/(1-'Avoided Natural Gas Costs 2020'!$J$34),IF($B$3="RG&amp;E",E2233/(1-'Avoided Natural Gas Costs 2020'!$K$34),"")))</f>
        <v>0</v>
      </c>
      <c r="R2233" s="233" t="str">
        <f>IFERROR(IF(P2233*'BCA Inputs'!$C$1+Q2233*'BCA Inputs'!$C$2+F2233*'BCA Inputs'!$C$2+G2233*'BCA Inputs'!$C$2=0,"",P2233*'BCA Inputs'!$C$1+Q2233*'BCA Inputs'!$C$2+F2233*'BCA Inputs'!$C$2+G2233*'BCA Inputs'!$C$2),"")</f>
        <v/>
      </c>
      <c r="S2233" s="181" t="str">
        <f t="shared" si="340"/>
        <v/>
      </c>
      <c r="T2233" s="181" t="str">
        <f>IFERROR(IF($B$3="NYSEG",(INDEX('BCA Inputs'!$N$14:$N$54,MATCH(I2233,'BCA Inputs'!$M$14:$M$54,0))*P2233+INDEX('BCA Inputs'!$O$14:$O$54,MATCH(I2233,'BCA Inputs'!$M$14:$M$54,0))*O2233+INDEX('BCA Inputs'!P:P,MATCH(I2233,'BCA Inputs'!M:M,0))*Q2233+INDEX('BCA Inputs'!Q:Q,MATCH(I2233,'BCA Inputs'!M:M,0))*F2233+INDEX('BCA Inputs'!R:R,MATCH(I2233,'BCA Inputs'!M:M,0))*G2233)+L2233+N2233,IF($B$3="RG&amp;E",(INDEX('BCA Inputs'!$AX$14:$AX$54,MATCH(I2233,'BCA Inputs'!$AW$14:$AW$54,0))*P2233+INDEX('BCA Inputs'!$AY$14:$AY$54,MATCH(I2233,'BCA Inputs'!$AW$14:$AW$54,0))*O2233+INDEX('BCA Inputs'!$AZ$14:$AZ$54,MATCH(I2233,'BCA Inputs'!$AW$14:$AW$54,0))*Q2233+INDEX('BCA Inputs'!$BA$14:$BA$54,MATCH(I2233,'BCA Inputs'!$AW$14:$AW$54,0))*F2233+INDEX('BCA Inputs'!$BB$14:$BB$54,MATCH(I2233,'BCA Inputs'!$AW$14:$AW$54,0))*G2233)+L2233+N2233,"")),"")</f>
        <v/>
      </c>
      <c r="U2233" s="234" t="str">
        <f t="shared" si="341"/>
        <v/>
      </c>
      <c r="V2233" s="234" t="str">
        <f t="shared" si="342"/>
        <v/>
      </c>
      <c r="W2233" s="234" t="str">
        <f t="shared" si="343"/>
        <v/>
      </c>
      <c r="Y2233" s="235" t="str">
        <f t="shared" si="344"/>
        <v/>
      </c>
      <c r="Z2233" s="236" t="str">
        <f>IFERROR(IF($B$3="NYSEG",INDEX('BCA Inputs'!$X$14:$X$54,MATCH(I2233,'BCA Inputs'!$M$14:$M$54,0))*P2233+INDEX('BCA Inputs'!$Y$14:$Y$54,MATCH(I2233,'BCA Inputs'!$M$14:$M$54,0))*O2233+INDEX('BCA Inputs'!$Z$14:$Z$54,MATCH(I2233,'BCA Inputs'!$M$14:$M$54,0))*Q2233+INDEX('BCA Inputs'!$AA$14:$AA$54,MATCH(I2233,'BCA Inputs'!$M$14:$M$54,0))*F2233+INDEX('BCA Inputs'!$AB$14:$AB$54,MATCH(I2233,'BCA Inputs'!$M$14:$M$54,0))*G2233,IF($B$3="RG&amp;E",INDEX('BCA Inputs'!$BG$14:$BG$54,MATCH(I2233,'BCA Inputs'!$AW$14:$AW$54,0))*P2233+INDEX('BCA Inputs'!$BH$14:$BH$54,MATCH(I2233,'BCA Inputs'!$AW$14:$AW$54,0))*O2233+INDEX('BCA Inputs'!$BI$14:$BI$54,MATCH(I2233,'BCA Inputs'!$AW$14:$AW$54,0))*Q2233+INDEX('BCA Inputs'!$BJ$14:$BJ$54,MATCH(I2233,'BCA Inputs'!$AW$14:$AW$54,0))*F2233+INDEX('BCA Inputs'!$BK$14:$BK$54,MATCH(I2233,'BCA Inputs'!$AW$14:$AW$54,0))*G2233,"")),"")</f>
        <v/>
      </c>
      <c r="AA2233" s="237" t="str">
        <f t="shared" si="345"/>
        <v/>
      </c>
      <c r="AC2233" s="238" t="str">
        <f>IFERROR((K2233+R2233)+IF($B$3="NYSEG",INDEX('BCA Inputs'!$AI$14:$AI$54,MATCH(I2233,'BCA Inputs'!$M$14:$M$54,0))*P2233+INDEX('BCA Inputs'!$AJ$14:$AJ$54,MATCH(I2233,'BCA Inputs'!$M$14:$M$54,0))*Q2233,IF($B$3="RG&amp;E",INDEX('BCA Inputs'!$BR$14:$BR$54,MATCH(I2233,'BCA Inputs'!$AW$14:$AW$54,0))*P2233+INDEX('BCA Inputs'!$BS$14:$BS$54,MATCH(I2233,'BCA Inputs'!$AW$14:$AW$54,0))*Q2233,"")),"")</f>
        <v/>
      </c>
      <c r="AD2233" s="181" t="str">
        <f>IFERROR(IF($B$3="NYSEG",INDEX('BCA Inputs'!$AD$14:$AD$54,MATCH(I2233,'BCA Inputs'!$M$14:$M$54,0))*P2233+INDEX('BCA Inputs'!$AE$14:$AE$54,MATCH(I2233,'BCA Inputs'!$M$14:$M$54,0))*O2233+INDEX('BCA Inputs'!$AF$14:$AF$54,MATCH(I2233,'BCA Inputs'!$M$14:$M$54,0))*Q2233+INDEX('BCA Inputs'!$AG$14:$AG$54,MATCH(I2233,'BCA Inputs'!$M$14:$M$54,0))*F2233+INDEX('BCA Inputs'!$AH$14:$AH$54,MATCH(I2233,'BCA Inputs'!$M$14:$M$54,0))*G2233,IF($B$3="RG&amp;E",INDEX('BCA Inputs'!$BM$14:$BM$54,MATCH(I2233,'BCA Inputs'!$AW$14:$AW$54,0))*P2233+INDEX('BCA Inputs'!$BN$14:$BN$54,MATCH(I2233,'BCA Inputs'!$AW$14:$AW$54,0))*O2233+INDEX('BCA Inputs'!$BO$14:$BO$54,MATCH(I2233,'BCA Inputs'!$AW$14:$AW$54,0))*Q2233+INDEX('BCA Inputs'!$BP$14:$BP$54,MATCH(I2233,'BCA Inputs'!$AW$14:$AW$54,0))*F2233+INDEX('BCA Inputs'!$BQ$14:$BQ$54,MATCH(I2233,'BCA Inputs'!$AW$14:$AW$54,0))*G2233,"")),"")</f>
        <v/>
      </c>
      <c r="AE2233" s="237" t="str">
        <f t="shared" si="346"/>
        <v/>
      </c>
      <c r="AF2233" s="198">
        <f t="shared" si="348"/>
        <v>0</v>
      </c>
      <c r="AG2233" s="239">
        <f t="shared" si="349"/>
        <v>0</v>
      </c>
    </row>
    <row r="2234" spans="1:33">
      <c r="A2234" s="228"/>
      <c r="B2234" s="176"/>
      <c r="C2234" s="229"/>
      <c r="D2234" s="230"/>
      <c r="E2234" s="230"/>
      <c r="F2234" s="230"/>
      <c r="G2234" s="230"/>
      <c r="H2234" s="231"/>
      <c r="I2234" s="231"/>
      <c r="J2234" s="232"/>
      <c r="K2234" s="232"/>
      <c r="L2234" s="232"/>
      <c r="M2234" s="181">
        <f t="shared" si="347"/>
        <v>0</v>
      </c>
      <c r="N2234" s="181">
        <f>IF(H2234="",0,H2234*I2234*'Avoided Water Savings Cost'!$C$16)</f>
        <v>0</v>
      </c>
      <c r="O2234" s="545">
        <f>IF(C2234="",0,IF($B$3="NYSEG",C2234/(1-'Avoided Electric Costs 2020'!$W$21),IF($B$3="RG&amp;E",C2234/(1-'Avoided Electric Costs 2020'!$X$21),"")))</f>
        <v>0</v>
      </c>
      <c r="P2234" s="546">
        <f>IF(D2234="",0,IF($B$3="NYSEG",D2234/(1-'Avoided Electric Costs 2020'!$W$21),IF($B$3="RG&amp;E",D2234/(1-'Avoided Electric Costs 2020'!$X$21),"")))</f>
        <v>0</v>
      </c>
      <c r="Q2234" s="546">
        <f>IF(E2234="",0,IF($B$3="NYSEG",E2234/(1-'Avoided Natural Gas Costs 2020'!$J$34),IF($B$3="RG&amp;E",E2234/(1-'Avoided Natural Gas Costs 2020'!$K$34),"")))</f>
        <v>0</v>
      </c>
      <c r="R2234" s="233" t="str">
        <f>IFERROR(IF(P2234*'BCA Inputs'!$C$1+Q2234*'BCA Inputs'!$C$2+F2234*'BCA Inputs'!$C$2+G2234*'BCA Inputs'!$C$2=0,"",P2234*'BCA Inputs'!$C$1+Q2234*'BCA Inputs'!$C$2+F2234*'BCA Inputs'!$C$2+G2234*'BCA Inputs'!$C$2),"")</f>
        <v/>
      </c>
      <c r="S2234" s="181" t="str">
        <f t="shared" si="340"/>
        <v/>
      </c>
      <c r="T2234" s="181" t="str">
        <f>IFERROR(IF($B$3="NYSEG",(INDEX('BCA Inputs'!$N$14:$N$54,MATCH(I2234,'BCA Inputs'!$M$14:$M$54,0))*P2234+INDEX('BCA Inputs'!$O$14:$O$54,MATCH(I2234,'BCA Inputs'!$M$14:$M$54,0))*O2234+INDEX('BCA Inputs'!P:P,MATCH(I2234,'BCA Inputs'!M:M,0))*Q2234+INDEX('BCA Inputs'!Q:Q,MATCH(I2234,'BCA Inputs'!M:M,0))*F2234+INDEX('BCA Inputs'!R:R,MATCH(I2234,'BCA Inputs'!M:M,0))*G2234)+L2234+N2234,IF($B$3="RG&amp;E",(INDEX('BCA Inputs'!$AX$14:$AX$54,MATCH(I2234,'BCA Inputs'!$AW$14:$AW$54,0))*P2234+INDEX('BCA Inputs'!$AY$14:$AY$54,MATCH(I2234,'BCA Inputs'!$AW$14:$AW$54,0))*O2234+INDEX('BCA Inputs'!$AZ$14:$AZ$54,MATCH(I2234,'BCA Inputs'!$AW$14:$AW$54,0))*Q2234+INDEX('BCA Inputs'!$BA$14:$BA$54,MATCH(I2234,'BCA Inputs'!$AW$14:$AW$54,0))*F2234+INDEX('BCA Inputs'!$BB$14:$BB$54,MATCH(I2234,'BCA Inputs'!$AW$14:$AW$54,0))*G2234)+L2234+N2234,"")),"")</f>
        <v/>
      </c>
      <c r="U2234" s="234" t="str">
        <f t="shared" si="341"/>
        <v/>
      </c>
      <c r="V2234" s="234" t="str">
        <f t="shared" si="342"/>
        <v/>
      </c>
      <c r="W2234" s="234" t="str">
        <f t="shared" si="343"/>
        <v/>
      </c>
      <c r="Y2234" s="235" t="str">
        <f t="shared" si="344"/>
        <v/>
      </c>
      <c r="Z2234" s="236" t="str">
        <f>IFERROR(IF($B$3="NYSEG",INDEX('BCA Inputs'!$X$14:$X$54,MATCH(I2234,'BCA Inputs'!$M$14:$M$54,0))*P2234+INDEX('BCA Inputs'!$Y$14:$Y$54,MATCH(I2234,'BCA Inputs'!$M$14:$M$54,0))*O2234+INDEX('BCA Inputs'!$Z$14:$Z$54,MATCH(I2234,'BCA Inputs'!$M$14:$M$54,0))*Q2234+INDEX('BCA Inputs'!$AA$14:$AA$54,MATCH(I2234,'BCA Inputs'!$M$14:$M$54,0))*F2234+INDEX('BCA Inputs'!$AB$14:$AB$54,MATCH(I2234,'BCA Inputs'!$M$14:$M$54,0))*G2234,IF($B$3="RG&amp;E",INDEX('BCA Inputs'!$BG$14:$BG$54,MATCH(I2234,'BCA Inputs'!$AW$14:$AW$54,0))*P2234+INDEX('BCA Inputs'!$BH$14:$BH$54,MATCH(I2234,'BCA Inputs'!$AW$14:$AW$54,0))*O2234+INDEX('BCA Inputs'!$BI$14:$BI$54,MATCH(I2234,'BCA Inputs'!$AW$14:$AW$54,0))*Q2234+INDEX('BCA Inputs'!$BJ$14:$BJ$54,MATCH(I2234,'BCA Inputs'!$AW$14:$AW$54,0))*F2234+INDEX('BCA Inputs'!$BK$14:$BK$54,MATCH(I2234,'BCA Inputs'!$AW$14:$AW$54,0))*G2234,"")),"")</f>
        <v/>
      </c>
      <c r="AA2234" s="237" t="str">
        <f t="shared" si="345"/>
        <v/>
      </c>
      <c r="AC2234" s="238" t="str">
        <f>IFERROR((K2234+R2234)+IF($B$3="NYSEG",INDEX('BCA Inputs'!$AI$14:$AI$54,MATCH(I2234,'BCA Inputs'!$M$14:$M$54,0))*P2234+INDEX('BCA Inputs'!$AJ$14:$AJ$54,MATCH(I2234,'BCA Inputs'!$M$14:$M$54,0))*Q2234,IF($B$3="RG&amp;E",INDEX('BCA Inputs'!$BR$14:$BR$54,MATCH(I2234,'BCA Inputs'!$AW$14:$AW$54,0))*P2234+INDEX('BCA Inputs'!$BS$14:$BS$54,MATCH(I2234,'BCA Inputs'!$AW$14:$AW$54,0))*Q2234,"")),"")</f>
        <v/>
      </c>
      <c r="AD2234" s="181" t="str">
        <f>IFERROR(IF($B$3="NYSEG",INDEX('BCA Inputs'!$AD$14:$AD$54,MATCH(I2234,'BCA Inputs'!$M$14:$M$54,0))*P2234+INDEX('BCA Inputs'!$AE$14:$AE$54,MATCH(I2234,'BCA Inputs'!$M$14:$M$54,0))*O2234+INDEX('BCA Inputs'!$AF$14:$AF$54,MATCH(I2234,'BCA Inputs'!$M$14:$M$54,0))*Q2234+INDEX('BCA Inputs'!$AG$14:$AG$54,MATCH(I2234,'BCA Inputs'!$M$14:$M$54,0))*F2234+INDEX('BCA Inputs'!$AH$14:$AH$54,MATCH(I2234,'BCA Inputs'!$M$14:$M$54,0))*G2234,IF($B$3="RG&amp;E",INDEX('BCA Inputs'!$BM$14:$BM$54,MATCH(I2234,'BCA Inputs'!$AW$14:$AW$54,0))*P2234+INDEX('BCA Inputs'!$BN$14:$BN$54,MATCH(I2234,'BCA Inputs'!$AW$14:$AW$54,0))*O2234+INDEX('BCA Inputs'!$BO$14:$BO$54,MATCH(I2234,'BCA Inputs'!$AW$14:$AW$54,0))*Q2234+INDEX('BCA Inputs'!$BP$14:$BP$54,MATCH(I2234,'BCA Inputs'!$AW$14:$AW$54,0))*F2234+INDEX('BCA Inputs'!$BQ$14:$BQ$54,MATCH(I2234,'BCA Inputs'!$AW$14:$AW$54,0))*G2234,"")),"")</f>
        <v/>
      </c>
      <c r="AE2234" s="237" t="str">
        <f t="shared" si="346"/>
        <v/>
      </c>
      <c r="AF2234" s="198">
        <f t="shared" si="348"/>
        <v>0</v>
      </c>
      <c r="AG2234" s="239">
        <f t="shared" si="349"/>
        <v>0</v>
      </c>
    </row>
    <row r="2235" spans="1:33">
      <c r="A2235" s="228"/>
      <c r="B2235" s="176"/>
      <c r="C2235" s="229"/>
      <c r="D2235" s="230"/>
      <c r="E2235" s="230"/>
      <c r="F2235" s="230"/>
      <c r="G2235" s="230"/>
      <c r="H2235" s="231"/>
      <c r="I2235" s="231"/>
      <c r="J2235" s="232"/>
      <c r="K2235" s="232"/>
      <c r="L2235" s="232"/>
      <c r="M2235" s="181">
        <f t="shared" si="347"/>
        <v>0</v>
      </c>
      <c r="N2235" s="181">
        <f>IF(H2235="",0,H2235*I2235*'Avoided Water Savings Cost'!$C$16)</f>
        <v>0</v>
      </c>
      <c r="O2235" s="545">
        <f>IF(C2235="",0,IF($B$3="NYSEG",C2235/(1-'Avoided Electric Costs 2020'!$W$21),IF($B$3="RG&amp;E",C2235/(1-'Avoided Electric Costs 2020'!$X$21),"")))</f>
        <v>0</v>
      </c>
      <c r="P2235" s="546">
        <f>IF(D2235="",0,IF($B$3="NYSEG",D2235/(1-'Avoided Electric Costs 2020'!$W$21),IF($B$3="RG&amp;E",D2235/(1-'Avoided Electric Costs 2020'!$X$21),"")))</f>
        <v>0</v>
      </c>
      <c r="Q2235" s="546">
        <f>IF(E2235="",0,IF($B$3="NYSEG",E2235/(1-'Avoided Natural Gas Costs 2020'!$J$34),IF($B$3="RG&amp;E",E2235/(1-'Avoided Natural Gas Costs 2020'!$K$34),"")))</f>
        <v>0</v>
      </c>
      <c r="R2235" s="233" t="str">
        <f>IFERROR(IF(P2235*'BCA Inputs'!$C$1+Q2235*'BCA Inputs'!$C$2+F2235*'BCA Inputs'!$C$2+G2235*'BCA Inputs'!$C$2=0,"",P2235*'BCA Inputs'!$C$1+Q2235*'BCA Inputs'!$C$2+F2235*'BCA Inputs'!$C$2+G2235*'BCA Inputs'!$C$2),"")</f>
        <v/>
      </c>
      <c r="S2235" s="181" t="str">
        <f t="shared" si="340"/>
        <v/>
      </c>
      <c r="T2235" s="181" t="str">
        <f>IFERROR(IF($B$3="NYSEG",(INDEX('BCA Inputs'!$N$14:$N$54,MATCH(I2235,'BCA Inputs'!$M$14:$M$54,0))*P2235+INDEX('BCA Inputs'!$O$14:$O$54,MATCH(I2235,'BCA Inputs'!$M$14:$M$54,0))*O2235+INDEX('BCA Inputs'!P:P,MATCH(I2235,'BCA Inputs'!M:M,0))*Q2235+INDEX('BCA Inputs'!Q:Q,MATCH(I2235,'BCA Inputs'!M:M,0))*F2235+INDEX('BCA Inputs'!R:R,MATCH(I2235,'BCA Inputs'!M:M,0))*G2235)+L2235+N2235,IF($B$3="RG&amp;E",(INDEX('BCA Inputs'!$AX$14:$AX$54,MATCH(I2235,'BCA Inputs'!$AW$14:$AW$54,0))*P2235+INDEX('BCA Inputs'!$AY$14:$AY$54,MATCH(I2235,'BCA Inputs'!$AW$14:$AW$54,0))*O2235+INDEX('BCA Inputs'!$AZ$14:$AZ$54,MATCH(I2235,'BCA Inputs'!$AW$14:$AW$54,0))*Q2235+INDEX('BCA Inputs'!$BA$14:$BA$54,MATCH(I2235,'BCA Inputs'!$AW$14:$AW$54,0))*F2235+INDEX('BCA Inputs'!$BB$14:$BB$54,MATCH(I2235,'BCA Inputs'!$AW$14:$AW$54,0))*G2235)+L2235+N2235,"")),"")</f>
        <v/>
      </c>
      <c r="U2235" s="234" t="str">
        <f t="shared" si="341"/>
        <v/>
      </c>
      <c r="V2235" s="234" t="str">
        <f t="shared" si="342"/>
        <v/>
      </c>
      <c r="W2235" s="234" t="str">
        <f t="shared" si="343"/>
        <v/>
      </c>
      <c r="Y2235" s="235" t="str">
        <f t="shared" si="344"/>
        <v/>
      </c>
      <c r="Z2235" s="236" t="str">
        <f>IFERROR(IF($B$3="NYSEG",INDEX('BCA Inputs'!$X$14:$X$54,MATCH(I2235,'BCA Inputs'!$M$14:$M$54,0))*P2235+INDEX('BCA Inputs'!$Y$14:$Y$54,MATCH(I2235,'BCA Inputs'!$M$14:$M$54,0))*O2235+INDEX('BCA Inputs'!$Z$14:$Z$54,MATCH(I2235,'BCA Inputs'!$M$14:$M$54,0))*Q2235+INDEX('BCA Inputs'!$AA$14:$AA$54,MATCH(I2235,'BCA Inputs'!$M$14:$M$54,0))*F2235+INDEX('BCA Inputs'!$AB$14:$AB$54,MATCH(I2235,'BCA Inputs'!$M$14:$M$54,0))*G2235,IF($B$3="RG&amp;E",INDEX('BCA Inputs'!$BG$14:$BG$54,MATCH(I2235,'BCA Inputs'!$AW$14:$AW$54,0))*P2235+INDEX('BCA Inputs'!$BH$14:$BH$54,MATCH(I2235,'BCA Inputs'!$AW$14:$AW$54,0))*O2235+INDEX('BCA Inputs'!$BI$14:$BI$54,MATCH(I2235,'BCA Inputs'!$AW$14:$AW$54,0))*Q2235+INDEX('BCA Inputs'!$BJ$14:$BJ$54,MATCH(I2235,'BCA Inputs'!$AW$14:$AW$54,0))*F2235+INDEX('BCA Inputs'!$BK$14:$BK$54,MATCH(I2235,'BCA Inputs'!$AW$14:$AW$54,0))*G2235,"")),"")</f>
        <v/>
      </c>
      <c r="AA2235" s="237" t="str">
        <f t="shared" si="345"/>
        <v/>
      </c>
      <c r="AC2235" s="238" t="str">
        <f>IFERROR((K2235+R2235)+IF($B$3="NYSEG",INDEX('BCA Inputs'!$AI$14:$AI$54,MATCH(I2235,'BCA Inputs'!$M$14:$M$54,0))*P2235+INDEX('BCA Inputs'!$AJ$14:$AJ$54,MATCH(I2235,'BCA Inputs'!$M$14:$M$54,0))*Q2235,IF($B$3="RG&amp;E",INDEX('BCA Inputs'!$BR$14:$BR$54,MATCH(I2235,'BCA Inputs'!$AW$14:$AW$54,0))*P2235+INDEX('BCA Inputs'!$BS$14:$BS$54,MATCH(I2235,'BCA Inputs'!$AW$14:$AW$54,0))*Q2235,"")),"")</f>
        <v/>
      </c>
      <c r="AD2235" s="181" t="str">
        <f>IFERROR(IF($B$3="NYSEG",INDEX('BCA Inputs'!$AD$14:$AD$54,MATCH(I2235,'BCA Inputs'!$M$14:$M$54,0))*P2235+INDEX('BCA Inputs'!$AE$14:$AE$54,MATCH(I2235,'BCA Inputs'!$M$14:$M$54,0))*O2235+INDEX('BCA Inputs'!$AF$14:$AF$54,MATCH(I2235,'BCA Inputs'!$M$14:$M$54,0))*Q2235+INDEX('BCA Inputs'!$AG$14:$AG$54,MATCH(I2235,'BCA Inputs'!$M$14:$M$54,0))*F2235+INDEX('BCA Inputs'!$AH$14:$AH$54,MATCH(I2235,'BCA Inputs'!$M$14:$M$54,0))*G2235,IF($B$3="RG&amp;E",INDEX('BCA Inputs'!$BM$14:$BM$54,MATCH(I2235,'BCA Inputs'!$AW$14:$AW$54,0))*P2235+INDEX('BCA Inputs'!$BN$14:$BN$54,MATCH(I2235,'BCA Inputs'!$AW$14:$AW$54,0))*O2235+INDEX('BCA Inputs'!$BO$14:$BO$54,MATCH(I2235,'BCA Inputs'!$AW$14:$AW$54,0))*Q2235+INDEX('BCA Inputs'!$BP$14:$BP$54,MATCH(I2235,'BCA Inputs'!$AW$14:$AW$54,0))*F2235+INDEX('BCA Inputs'!$BQ$14:$BQ$54,MATCH(I2235,'BCA Inputs'!$AW$14:$AW$54,0))*G2235,"")),"")</f>
        <v/>
      </c>
      <c r="AE2235" s="237" t="str">
        <f t="shared" si="346"/>
        <v/>
      </c>
      <c r="AF2235" s="198">
        <f t="shared" si="348"/>
        <v>0</v>
      </c>
      <c r="AG2235" s="239">
        <f t="shared" si="349"/>
        <v>0</v>
      </c>
    </row>
    <row r="2236" spans="1:33">
      <c r="A2236" s="228"/>
      <c r="B2236" s="176"/>
      <c r="C2236" s="229"/>
      <c r="D2236" s="230"/>
      <c r="E2236" s="230"/>
      <c r="F2236" s="230"/>
      <c r="G2236" s="230"/>
      <c r="H2236" s="231"/>
      <c r="I2236" s="231"/>
      <c r="J2236" s="232"/>
      <c r="K2236" s="232"/>
      <c r="L2236" s="232"/>
      <c r="M2236" s="181">
        <f t="shared" si="347"/>
        <v>0</v>
      </c>
      <c r="N2236" s="181">
        <f>IF(H2236="",0,H2236*I2236*'Avoided Water Savings Cost'!$C$16)</f>
        <v>0</v>
      </c>
      <c r="O2236" s="545">
        <f>IF(C2236="",0,IF($B$3="NYSEG",C2236/(1-'Avoided Electric Costs 2020'!$W$21),IF($B$3="RG&amp;E",C2236/(1-'Avoided Electric Costs 2020'!$X$21),"")))</f>
        <v>0</v>
      </c>
      <c r="P2236" s="546">
        <f>IF(D2236="",0,IF($B$3="NYSEG",D2236/(1-'Avoided Electric Costs 2020'!$W$21),IF($B$3="RG&amp;E",D2236/(1-'Avoided Electric Costs 2020'!$X$21),"")))</f>
        <v>0</v>
      </c>
      <c r="Q2236" s="546">
        <f>IF(E2236="",0,IF($B$3="NYSEG",E2236/(1-'Avoided Natural Gas Costs 2020'!$J$34),IF($B$3="RG&amp;E",E2236/(1-'Avoided Natural Gas Costs 2020'!$K$34),"")))</f>
        <v>0</v>
      </c>
      <c r="R2236" s="233" t="str">
        <f>IFERROR(IF(P2236*'BCA Inputs'!$C$1+Q2236*'BCA Inputs'!$C$2+F2236*'BCA Inputs'!$C$2+G2236*'BCA Inputs'!$C$2=0,"",P2236*'BCA Inputs'!$C$1+Q2236*'BCA Inputs'!$C$2+F2236*'BCA Inputs'!$C$2+G2236*'BCA Inputs'!$C$2),"")</f>
        <v/>
      </c>
      <c r="S2236" s="181" t="str">
        <f t="shared" si="340"/>
        <v/>
      </c>
      <c r="T2236" s="181" t="str">
        <f>IFERROR(IF($B$3="NYSEG",(INDEX('BCA Inputs'!$N$14:$N$54,MATCH(I2236,'BCA Inputs'!$M$14:$M$54,0))*P2236+INDEX('BCA Inputs'!$O$14:$O$54,MATCH(I2236,'BCA Inputs'!$M$14:$M$54,0))*O2236+INDEX('BCA Inputs'!P:P,MATCH(I2236,'BCA Inputs'!M:M,0))*Q2236+INDEX('BCA Inputs'!Q:Q,MATCH(I2236,'BCA Inputs'!M:M,0))*F2236+INDEX('BCA Inputs'!R:R,MATCH(I2236,'BCA Inputs'!M:M,0))*G2236)+L2236+N2236,IF($B$3="RG&amp;E",(INDEX('BCA Inputs'!$AX$14:$AX$54,MATCH(I2236,'BCA Inputs'!$AW$14:$AW$54,0))*P2236+INDEX('BCA Inputs'!$AY$14:$AY$54,MATCH(I2236,'BCA Inputs'!$AW$14:$AW$54,0))*O2236+INDEX('BCA Inputs'!$AZ$14:$AZ$54,MATCH(I2236,'BCA Inputs'!$AW$14:$AW$54,0))*Q2236+INDEX('BCA Inputs'!$BA$14:$BA$54,MATCH(I2236,'BCA Inputs'!$AW$14:$AW$54,0))*F2236+INDEX('BCA Inputs'!$BB$14:$BB$54,MATCH(I2236,'BCA Inputs'!$AW$14:$AW$54,0))*G2236)+L2236+N2236,"")),"")</f>
        <v/>
      </c>
      <c r="U2236" s="234" t="str">
        <f t="shared" si="341"/>
        <v/>
      </c>
      <c r="V2236" s="234" t="str">
        <f t="shared" si="342"/>
        <v/>
      </c>
      <c r="W2236" s="234" t="str">
        <f t="shared" si="343"/>
        <v/>
      </c>
      <c r="Y2236" s="235" t="str">
        <f t="shared" si="344"/>
        <v/>
      </c>
      <c r="Z2236" s="236" t="str">
        <f>IFERROR(IF($B$3="NYSEG",INDEX('BCA Inputs'!$X$14:$X$54,MATCH(I2236,'BCA Inputs'!$M$14:$M$54,0))*P2236+INDEX('BCA Inputs'!$Y$14:$Y$54,MATCH(I2236,'BCA Inputs'!$M$14:$M$54,0))*O2236+INDEX('BCA Inputs'!$Z$14:$Z$54,MATCH(I2236,'BCA Inputs'!$M$14:$M$54,0))*Q2236+INDEX('BCA Inputs'!$AA$14:$AA$54,MATCH(I2236,'BCA Inputs'!$M$14:$M$54,0))*F2236+INDEX('BCA Inputs'!$AB$14:$AB$54,MATCH(I2236,'BCA Inputs'!$M$14:$M$54,0))*G2236,IF($B$3="RG&amp;E",INDEX('BCA Inputs'!$BG$14:$BG$54,MATCH(I2236,'BCA Inputs'!$AW$14:$AW$54,0))*P2236+INDEX('BCA Inputs'!$BH$14:$BH$54,MATCH(I2236,'BCA Inputs'!$AW$14:$AW$54,0))*O2236+INDEX('BCA Inputs'!$BI$14:$BI$54,MATCH(I2236,'BCA Inputs'!$AW$14:$AW$54,0))*Q2236+INDEX('BCA Inputs'!$BJ$14:$BJ$54,MATCH(I2236,'BCA Inputs'!$AW$14:$AW$54,0))*F2236+INDEX('BCA Inputs'!$BK$14:$BK$54,MATCH(I2236,'BCA Inputs'!$AW$14:$AW$54,0))*G2236,"")),"")</f>
        <v/>
      </c>
      <c r="AA2236" s="237" t="str">
        <f t="shared" si="345"/>
        <v/>
      </c>
      <c r="AC2236" s="238" t="str">
        <f>IFERROR((K2236+R2236)+IF($B$3="NYSEG",INDEX('BCA Inputs'!$AI$14:$AI$54,MATCH(I2236,'BCA Inputs'!$M$14:$M$54,0))*P2236+INDEX('BCA Inputs'!$AJ$14:$AJ$54,MATCH(I2236,'BCA Inputs'!$M$14:$M$54,0))*Q2236,IF($B$3="RG&amp;E",INDEX('BCA Inputs'!$BR$14:$BR$54,MATCH(I2236,'BCA Inputs'!$AW$14:$AW$54,0))*P2236+INDEX('BCA Inputs'!$BS$14:$BS$54,MATCH(I2236,'BCA Inputs'!$AW$14:$AW$54,0))*Q2236,"")),"")</f>
        <v/>
      </c>
      <c r="AD2236" s="181" t="str">
        <f>IFERROR(IF($B$3="NYSEG",INDEX('BCA Inputs'!$AD$14:$AD$54,MATCH(I2236,'BCA Inputs'!$M$14:$M$54,0))*P2236+INDEX('BCA Inputs'!$AE$14:$AE$54,MATCH(I2236,'BCA Inputs'!$M$14:$M$54,0))*O2236+INDEX('BCA Inputs'!$AF$14:$AF$54,MATCH(I2236,'BCA Inputs'!$M$14:$M$54,0))*Q2236+INDEX('BCA Inputs'!$AG$14:$AG$54,MATCH(I2236,'BCA Inputs'!$M$14:$M$54,0))*F2236+INDEX('BCA Inputs'!$AH$14:$AH$54,MATCH(I2236,'BCA Inputs'!$M$14:$M$54,0))*G2236,IF($B$3="RG&amp;E",INDEX('BCA Inputs'!$BM$14:$BM$54,MATCH(I2236,'BCA Inputs'!$AW$14:$AW$54,0))*P2236+INDEX('BCA Inputs'!$BN$14:$BN$54,MATCH(I2236,'BCA Inputs'!$AW$14:$AW$54,0))*O2236+INDEX('BCA Inputs'!$BO$14:$BO$54,MATCH(I2236,'BCA Inputs'!$AW$14:$AW$54,0))*Q2236+INDEX('BCA Inputs'!$BP$14:$BP$54,MATCH(I2236,'BCA Inputs'!$AW$14:$AW$54,0))*F2236+INDEX('BCA Inputs'!$BQ$14:$BQ$54,MATCH(I2236,'BCA Inputs'!$AW$14:$AW$54,0))*G2236,"")),"")</f>
        <v/>
      </c>
      <c r="AE2236" s="237" t="str">
        <f t="shared" si="346"/>
        <v/>
      </c>
      <c r="AF2236" s="198">
        <f t="shared" si="348"/>
        <v>0</v>
      </c>
      <c r="AG2236" s="239">
        <f t="shared" si="349"/>
        <v>0</v>
      </c>
    </row>
    <row r="2237" spans="1:33">
      <c r="A2237" s="228"/>
      <c r="B2237" s="176"/>
      <c r="C2237" s="229"/>
      <c r="D2237" s="230"/>
      <c r="E2237" s="230"/>
      <c r="F2237" s="230"/>
      <c r="G2237" s="230"/>
      <c r="H2237" s="231"/>
      <c r="I2237" s="231"/>
      <c r="J2237" s="232"/>
      <c r="K2237" s="232"/>
      <c r="L2237" s="232"/>
      <c r="M2237" s="181">
        <f t="shared" si="347"/>
        <v>0</v>
      </c>
      <c r="N2237" s="181">
        <f>IF(H2237="",0,H2237*I2237*'Avoided Water Savings Cost'!$C$16)</f>
        <v>0</v>
      </c>
      <c r="O2237" s="545">
        <f>IF(C2237="",0,IF($B$3="NYSEG",C2237/(1-'Avoided Electric Costs 2020'!$W$21),IF($B$3="RG&amp;E",C2237/(1-'Avoided Electric Costs 2020'!$X$21),"")))</f>
        <v>0</v>
      </c>
      <c r="P2237" s="546">
        <f>IF(D2237="",0,IF($B$3="NYSEG",D2237/(1-'Avoided Electric Costs 2020'!$W$21),IF($B$3="RG&amp;E",D2237/(1-'Avoided Electric Costs 2020'!$X$21),"")))</f>
        <v>0</v>
      </c>
      <c r="Q2237" s="546">
        <f>IF(E2237="",0,IF($B$3="NYSEG",E2237/(1-'Avoided Natural Gas Costs 2020'!$J$34),IF($B$3="RG&amp;E",E2237/(1-'Avoided Natural Gas Costs 2020'!$K$34),"")))</f>
        <v>0</v>
      </c>
      <c r="R2237" s="233" t="str">
        <f>IFERROR(IF(P2237*'BCA Inputs'!$C$1+Q2237*'BCA Inputs'!$C$2+F2237*'BCA Inputs'!$C$2+G2237*'BCA Inputs'!$C$2=0,"",P2237*'BCA Inputs'!$C$1+Q2237*'BCA Inputs'!$C$2+F2237*'BCA Inputs'!$C$2+G2237*'BCA Inputs'!$C$2),"")</f>
        <v/>
      </c>
      <c r="S2237" s="181" t="str">
        <f t="shared" si="340"/>
        <v/>
      </c>
      <c r="T2237" s="181" t="str">
        <f>IFERROR(IF($B$3="NYSEG",(INDEX('BCA Inputs'!$N$14:$N$54,MATCH(I2237,'BCA Inputs'!$M$14:$M$54,0))*P2237+INDEX('BCA Inputs'!$O$14:$O$54,MATCH(I2237,'BCA Inputs'!$M$14:$M$54,0))*O2237+INDEX('BCA Inputs'!P:P,MATCH(I2237,'BCA Inputs'!M:M,0))*Q2237+INDEX('BCA Inputs'!Q:Q,MATCH(I2237,'BCA Inputs'!M:M,0))*F2237+INDEX('BCA Inputs'!R:R,MATCH(I2237,'BCA Inputs'!M:M,0))*G2237)+L2237+N2237,IF($B$3="RG&amp;E",(INDEX('BCA Inputs'!$AX$14:$AX$54,MATCH(I2237,'BCA Inputs'!$AW$14:$AW$54,0))*P2237+INDEX('BCA Inputs'!$AY$14:$AY$54,MATCH(I2237,'BCA Inputs'!$AW$14:$AW$54,0))*O2237+INDEX('BCA Inputs'!$AZ$14:$AZ$54,MATCH(I2237,'BCA Inputs'!$AW$14:$AW$54,0))*Q2237+INDEX('BCA Inputs'!$BA$14:$BA$54,MATCH(I2237,'BCA Inputs'!$AW$14:$AW$54,0))*F2237+INDEX('BCA Inputs'!$BB$14:$BB$54,MATCH(I2237,'BCA Inputs'!$AW$14:$AW$54,0))*G2237)+L2237+N2237,"")),"")</f>
        <v/>
      </c>
      <c r="U2237" s="234" t="str">
        <f t="shared" si="341"/>
        <v/>
      </c>
      <c r="V2237" s="234" t="str">
        <f t="shared" si="342"/>
        <v/>
      </c>
      <c r="W2237" s="234" t="str">
        <f t="shared" si="343"/>
        <v/>
      </c>
      <c r="Y2237" s="235" t="str">
        <f t="shared" si="344"/>
        <v/>
      </c>
      <c r="Z2237" s="236" t="str">
        <f>IFERROR(IF($B$3="NYSEG",INDEX('BCA Inputs'!$X$14:$X$54,MATCH(I2237,'BCA Inputs'!$M$14:$M$54,0))*P2237+INDEX('BCA Inputs'!$Y$14:$Y$54,MATCH(I2237,'BCA Inputs'!$M$14:$M$54,0))*O2237+INDEX('BCA Inputs'!$Z$14:$Z$54,MATCH(I2237,'BCA Inputs'!$M$14:$M$54,0))*Q2237+INDEX('BCA Inputs'!$AA$14:$AA$54,MATCH(I2237,'BCA Inputs'!$M$14:$M$54,0))*F2237+INDEX('BCA Inputs'!$AB$14:$AB$54,MATCH(I2237,'BCA Inputs'!$M$14:$M$54,0))*G2237,IF($B$3="RG&amp;E",INDEX('BCA Inputs'!$BG$14:$BG$54,MATCH(I2237,'BCA Inputs'!$AW$14:$AW$54,0))*P2237+INDEX('BCA Inputs'!$BH$14:$BH$54,MATCH(I2237,'BCA Inputs'!$AW$14:$AW$54,0))*O2237+INDEX('BCA Inputs'!$BI$14:$BI$54,MATCH(I2237,'BCA Inputs'!$AW$14:$AW$54,0))*Q2237+INDEX('BCA Inputs'!$BJ$14:$BJ$54,MATCH(I2237,'BCA Inputs'!$AW$14:$AW$54,0))*F2237+INDEX('BCA Inputs'!$BK$14:$BK$54,MATCH(I2237,'BCA Inputs'!$AW$14:$AW$54,0))*G2237,"")),"")</f>
        <v/>
      </c>
      <c r="AA2237" s="237" t="str">
        <f t="shared" si="345"/>
        <v/>
      </c>
      <c r="AC2237" s="238" t="str">
        <f>IFERROR((K2237+R2237)+IF($B$3="NYSEG",INDEX('BCA Inputs'!$AI$14:$AI$54,MATCH(I2237,'BCA Inputs'!$M$14:$M$54,0))*P2237+INDEX('BCA Inputs'!$AJ$14:$AJ$54,MATCH(I2237,'BCA Inputs'!$M$14:$M$54,0))*Q2237,IF($B$3="RG&amp;E",INDEX('BCA Inputs'!$BR$14:$BR$54,MATCH(I2237,'BCA Inputs'!$AW$14:$AW$54,0))*P2237+INDEX('BCA Inputs'!$BS$14:$BS$54,MATCH(I2237,'BCA Inputs'!$AW$14:$AW$54,0))*Q2237,"")),"")</f>
        <v/>
      </c>
      <c r="AD2237" s="181" t="str">
        <f>IFERROR(IF($B$3="NYSEG",INDEX('BCA Inputs'!$AD$14:$AD$54,MATCH(I2237,'BCA Inputs'!$M$14:$M$54,0))*P2237+INDEX('BCA Inputs'!$AE$14:$AE$54,MATCH(I2237,'BCA Inputs'!$M$14:$M$54,0))*O2237+INDEX('BCA Inputs'!$AF$14:$AF$54,MATCH(I2237,'BCA Inputs'!$M$14:$M$54,0))*Q2237+INDEX('BCA Inputs'!$AG$14:$AG$54,MATCH(I2237,'BCA Inputs'!$M$14:$M$54,0))*F2237+INDEX('BCA Inputs'!$AH$14:$AH$54,MATCH(I2237,'BCA Inputs'!$M$14:$M$54,0))*G2237,IF($B$3="RG&amp;E",INDEX('BCA Inputs'!$BM$14:$BM$54,MATCH(I2237,'BCA Inputs'!$AW$14:$AW$54,0))*P2237+INDEX('BCA Inputs'!$BN$14:$BN$54,MATCH(I2237,'BCA Inputs'!$AW$14:$AW$54,0))*O2237+INDEX('BCA Inputs'!$BO$14:$BO$54,MATCH(I2237,'BCA Inputs'!$AW$14:$AW$54,0))*Q2237+INDEX('BCA Inputs'!$BP$14:$BP$54,MATCH(I2237,'BCA Inputs'!$AW$14:$AW$54,0))*F2237+INDEX('BCA Inputs'!$BQ$14:$BQ$54,MATCH(I2237,'BCA Inputs'!$AW$14:$AW$54,0))*G2237,"")),"")</f>
        <v/>
      </c>
      <c r="AE2237" s="237" t="str">
        <f t="shared" si="346"/>
        <v/>
      </c>
      <c r="AF2237" s="198">
        <f t="shared" si="348"/>
        <v>0</v>
      </c>
      <c r="AG2237" s="239">
        <f t="shared" si="349"/>
        <v>0</v>
      </c>
    </row>
    <row r="2238" spans="1:33">
      <c r="A2238" s="228"/>
      <c r="B2238" s="176"/>
      <c r="C2238" s="229"/>
      <c r="D2238" s="230"/>
      <c r="E2238" s="230"/>
      <c r="F2238" s="230"/>
      <c r="G2238" s="230"/>
      <c r="H2238" s="231"/>
      <c r="I2238" s="231"/>
      <c r="J2238" s="232"/>
      <c r="K2238" s="232"/>
      <c r="L2238" s="232"/>
      <c r="M2238" s="181">
        <f t="shared" si="347"/>
        <v>0</v>
      </c>
      <c r="N2238" s="181">
        <f>IF(H2238="",0,H2238*I2238*'Avoided Water Savings Cost'!$C$16)</f>
        <v>0</v>
      </c>
      <c r="O2238" s="545">
        <f>IF(C2238="",0,IF($B$3="NYSEG",C2238/(1-'Avoided Electric Costs 2020'!$W$21),IF($B$3="RG&amp;E",C2238/(1-'Avoided Electric Costs 2020'!$X$21),"")))</f>
        <v>0</v>
      </c>
      <c r="P2238" s="546">
        <f>IF(D2238="",0,IF($B$3="NYSEG",D2238/(1-'Avoided Electric Costs 2020'!$W$21),IF($B$3="RG&amp;E",D2238/(1-'Avoided Electric Costs 2020'!$X$21),"")))</f>
        <v>0</v>
      </c>
      <c r="Q2238" s="546">
        <f>IF(E2238="",0,IF($B$3="NYSEG",E2238/(1-'Avoided Natural Gas Costs 2020'!$J$34),IF($B$3="RG&amp;E",E2238/(1-'Avoided Natural Gas Costs 2020'!$K$34),"")))</f>
        <v>0</v>
      </c>
      <c r="R2238" s="233" t="str">
        <f>IFERROR(IF(P2238*'BCA Inputs'!$C$1+Q2238*'BCA Inputs'!$C$2+F2238*'BCA Inputs'!$C$2+G2238*'BCA Inputs'!$C$2=0,"",P2238*'BCA Inputs'!$C$1+Q2238*'BCA Inputs'!$C$2+F2238*'BCA Inputs'!$C$2+G2238*'BCA Inputs'!$C$2),"")</f>
        <v/>
      </c>
      <c r="S2238" s="181" t="str">
        <f t="shared" si="340"/>
        <v/>
      </c>
      <c r="T2238" s="181" t="str">
        <f>IFERROR(IF($B$3="NYSEG",(INDEX('BCA Inputs'!$N$14:$N$54,MATCH(I2238,'BCA Inputs'!$M$14:$M$54,0))*P2238+INDEX('BCA Inputs'!$O$14:$O$54,MATCH(I2238,'BCA Inputs'!$M$14:$M$54,0))*O2238+INDEX('BCA Inputs'!P:P,MATCH(I2238,'BCA Inputs'!M:M,0))*Q2238+INDEX('BCA Inputs'!Q:Q,MATCH(I2238,'BCA Inputs'!M:M,0))*F2238+INDEX('BCA Inputs'!R:R,MATCH(I2238,'BCA Inputs'!M:M,0))*G2238)+L2238+N2238,IF($B$3="RG&amp;E",(INDEX('BCA Inputs'!$AX$14:$AX$54,MATCH(I2238,'BCA Inputs'!$AW$14:$AW$54,0))*P2238+INDEX('BCA Inputs'!$AY$14:$AY$54,MATCH(I2238,'BCA Inputs'!$AW$14:$AW$54,0))*O2238+INDEX('BCA Inputs'!$AZ$14:$AZ$54,MATCH(I2238,'BCA Inputs'!$AW$14:$AW$54,0))*Q2238+INDEX('BCA Inputs'!$BA$14:$BA$54,MATCH(I2238,'BCA Inputs'!$AW$14:$AW$54,0))*F2238+INDEX('BCA Inputs'!$BB$14:$BB$54,MATCH(I2238,'BCA Inputs'!$AW$14:$AW$54,0))*G2238)+L2238+N2238,"")),"")</f>
        <v/>
      </c>
      <c r="U2238" s="234" t="str">
        <f t="shared" si="341"/>
        <v/>
      </c>
      <c r="V2238" s="234" t="str">
        <f t="shared" si="342"/>
        <v/>
      </c>
      <c r="W2238" s="234" t="str">
        <f t="shared" si="343"/>
        <v/>
      </c>
      <c r="Y2238" s="235" t="str">
        <f t="shared" si="344"/>
        <v/>
      </c>
      <c r="Z2238" s="236" t="str">
        <f>IFERROR(IF($B$3="NYSEG",INDEX('BCA Inputs'!$X$14:$X$54,MATCH(I2238,'BCA Inputs'!$M$14:$M$54,0))*P2238+INDEX('BCA Inputs'!$Y$14:$Y$54,MATCH(I2238,'BCA Inputs'!$M$14:$M$54,0))*O2238+INDEX('BCA Inputs'!$Z$14:$Z$54,MATCH(I2238,'BCA Inputs'!$M$14:$M$54,0))*Q2238+INDEX('BCA Inputs'!$AA$14:$AA$54,MATCH(I2238,'BCA Inputs'!$M$14:$M$54,0))*F2238+INDEX('BCA Inputs'!$AB$14:$AB$54,MATCH(I2238,'BCA Inputs'!$M$14:$M$54,0))*G2238,IF($B$3="RG&amp;E",INDEX('BCA Inputs'!$BG$14:$BG$54,MATCH(I2238,'BCA Inputs'!$AW$14:$AW$54,0))*P2238+INDEX('BCA Inputs'!$BH$14:$BH$54,MATCH(I2238,'BCA Inputs'!$AW$14:$AW$54,0))*O2238+INDEX('BCA Inputs'!$BI$14:$BI$54,MATCH(I2238,'BCA Inputs'!$AW$14:$AW$54,0))*Q2238+INDEX('BCA Inputs'!$BJ$14:$BJ$54,MATCH(I2238,'BCA Inputs'!$AW$14:$AW$54,0))*F2238+INDEX('BCA Inputs'!$BK$14:$BK$54,MATCH(I2238,'BCA Inputs'!$AW$14:$AW$54,0))*G2238,"")),"")</f>
        <v/>
      </c>
      <c r="AA2238" s="237" t="str">
        <f t="shared" si="345"/>
        <v/>
      </c>
      <c r="AC2238" s="238" t="str">
        <f>IFERROR((K2238+R2238)+IF($B$3="NYSEG",INDEX('BCA Inputs'!$AI$14:$AI$54,MATCH(I2238,'BCA Inputs'!$M$14:$M$54,0))*P2238+INDEX('BCA Inputs'!$AJ$14:$AJ$54,MATCH(I2238,'BCA Inputs'!$M$14:$M$54,0))*Q2238,IF($B$3="RG&amp;E",INDEX('BCA Inputs'!$BR$14:$BR$54,MATCH(I2238,'BCA Inputs'!$AW$14:$AW$54,0))*P2238+INDEX('BCA Inputs'!$BS$14:$BS$54,MATCH(I2238,'BCA Inputs'!$AW$14:$AW$54,0))*Q2238,"")),"")</f>
        <v/>
      </c>
      <c r="AD2238" s="181" t="str">
        <f>IFERROR(IF($B$3="NYSEG",INDEX('BCA Inputs'!$AD$14:$AD$54,MATCH(I2238,'BCA Inputs'!$M$14:$M$54,0))*P2238+INDEX('BCA Inputs'!$AE$14:$AE$54,MATCH(I2238,'BCA Inputs'!$M$14:$M$54,0))*O2238+INDEX('BCA Inputs'!$AF$14:$AF$54,MATCH(I2238,'BCA Inputs'!$M$14:$M$54,0))*Q2238+INDEX('BCA Inputs'!$AG$14:$AG$54,MATCH(I2238,'BCA Inputs'!$M$14:$M$54,0))*F2238+INDEX('BCA Inputs'!$AH$14:$AH$54,MATCH(I2238,'BCA Inputs'!$M$14:$M$54,0))*G2238,IF($B$3="RG&amp;E",INDEX('BCA Inputs'!$BM$14:$BM$54,MATCH(I2238,'BCA Inputs'!$AW$14:$AW$54,0))*P2238+INDEX('BCA Inputs'!$BN$14:$BN$54,MATCH(I2238,'BCA Inputs'!$AW$14:$AW$54,0))*O2238+INDEX('BCA Inputs'!$BO$14:$BO$54,MATCH(I2238,'BCA Inputs'!$AW$14:$AW$54,0))*Q2238+INDEX('BCA Inputs'!$BP$14:$BP$54,MATCH(I2238,'BCA Inputs'!$AW$14:$AW$54,0))*F2238+INDEX('BCA Inputs'!$BQ$14:$BQ$54,MATCH(I2238,'BCA Inputs'!$AW$14:$AW$54,0))*G2238,"")),"")</f>
        <v/>
      </c>
      <c r="AE2238" s="237" t="str">
        <f t="shared" si="346"/>
        <v/>
      </c>
      <c r="AF2238" s="198">
        <f t="shared" si="348"/>
        <v>0</v>
      </c>
      <c r="AG2238" s="239">
        <f t="shared" si="349"/>
        <v>0</v>
      </c>
    </row>
    <row r="2239" spans="1:33">
      <c r="A2239" s="228"/>
      <c r="B2239" s="176"/>
      <c r="C2239" s="229"/>
      <c r="D2239" s="230"/>
      <c r="E2239" s="230"/>
      <c r="F2239" s="230"/>
      <c r="G2239" s="230"/>
      <c r="H2239" s="231"/>
      <c r="I2239" s="231"/>
      <c r="J2239" s="232"/>
      <c r="K2239" s="232"/>
      <c r="L2239" s="232"/>
      <c r="M2239" s="181">
        <f t="shared" si="347"/>
        <v>0</v>
      </c>
      <c r="N2239" s="181">
        <f>IF(H2239="",0,H2239*I2239*'Avoided Water Savings Cost'!$C$16)</f>
        <v>0</v>
      </c>
      <c r="O2239" s="545">
        <f>IF(C2239="",0,IF($B$3="NYSEG",C2239/(1-'Avoided Electric Costs 2020'!$W$21),IF($B$3="RG&amp;E",C2239/(1-'Avoided Electric Costs 2020'!$X$21),"")))</f>
        <v>0</v>
      </c>
      <c r="P2239" s="546">
        <f>IF(D2239="",0,IF($B$3="NYSEG",D2239/(1-'Avoided Electric Costs 2020'!$W$21),IF($B$3="RG&amp;E",D2239/(1-'Avoided Electric Costs 2020'!$X$21),"")))</f>
        <v>0</v>
      </c>
      <c r="Q2239" s="546">
        <f>IF(E2239="",0,IF($B$3="NYSEG",E2239/(1-'Avoided Natural Gas Costs 2020'!$J$34),IF($B$3="RG&amp;E",E2239/(1-'Avoided Natural Gas Costs 2020'!$K$34),"")))</f>
        <v>0</v>
      </c>
      <c r="R2239" s="233" t="str">
        <f>IFERROR(IF(P2239*'BCA Inputs'!$C$1+Q2239*'BCA Inputs'!$C$2+F2239*'BCA Inputs'!$C$2+G2239*'BCA Inputs'!$C$2=0,"",P2239*'BCA Inputs'!$C$1+Q2239*'BCA Inputs'!$C$2+F2239*'BCA Inputs'!$C$2+G2239*'BCA Inputs'!$C$2),"")</f>
        <v/>
      </c>
      <c r="S2239" s="181" t="str">
        <f t="shared" si="340"/>
        <v/>
      </c>
      <c r="T2239" s="181" t="str">
        <f>IFERROR(IF($B$3="NYSEG",(INDEX('BCA Inputs'!$N$14:$N$54,MATCH(I2239,'BCA Inputs'!$M$14:$M$54,0))*P2239+INDEX('BCA Inputs'!$O$14:$O$54,MATCH(I2239,'BCA Inputs'!$M$14:$M$54,0))*O2239+INDEX('BCA Inputs'!P:P,MATCH(I2239,'BCA Inputs'!M:M,0))*Q2239+INDEX('BCA Inputs'!Q:Q,MATCH(I2239,'BCA Inputs'!M:M,0))*F2239+INDEX('BCA Inputs'!R:R,MATCH(I2239,'BCA Inputs'!M:M,0))*G2239)+L2239+N2239,IF($B$3="RG&amp;E",(INDEX('BCA Inputs'!$AX$14:$AX$54,MATCH(I2239,'BCA Inputs'!$AW$14:$AW$54,0))*P2239+INDEX('BCA Inputs'!$AY$14:$AY$54,MATCH(I2239,'BCA Inputs'!$AW$14:$AW$54,0))*O2239+INDEX('BCA Inputs'!$AZ$14:$AZ$54,MATCH(I2239,'BCA Inputs'!$AW$14:$AW$54,0))*Q2239+INDEX('BCA Inputs'!$BA$14:$BA$54,MATCH(I2239,'BCA Inputs'!$AW$14:$AW$54,0))*F2239+INDEX('BCA Inputs'!$BB$14:$BB$54,MATCH(I2239,'BCA Inputs'!$AW$14:$AW$54,0))*G2239)+L2239+N2239,"")),"")</f>
        <v/>
      </c>
      <c r="U2239" s="234" t="str">
        <f t="shared" si="341"/>
        <v/>
      </c>
      <c r="V2239" s="234" t="str">
        <f t="shared" si="342"/>
        <v/>
      </c>
      <c r="W2239" s="234" t="str">
        <f t="shared" si="343"/>
        <v/>
      </c>
      <c r="Y2239" s="235" t="str">
        <f t="shared" si="344"/>
        <v/>
      </c>
      <c r="Z2239" s="236" t="str">
        <f>IFERROR(IF($B$3="NYSEG",INDEX('BCA Inputs'!$X$14:$X$54,MATCH(I2239,'BCA Inputs'!$M$14:$M$54,0))*P2239+INDEX('BCA Inputs'!$Y$14:$Y$54,MATCH(I2239,'BCA Inputs'!$M$14:$M$54,0))*O2239+INDEX('BCA Inputs'!$Z$14:$Z$54,MATCH(I2239,'BCA Inputs'!$M$14:$M$54,0))*Q2239+INDEX('BCA Inputs'!$AA$14:$AA$54,MATCH(I2239,'BCA Inputs'!$M$14:$M$54,0))*F2239+INDEX('BCA Inputs'!$AB$14:$AB$54,MATCH(I2239,'BCA Inputs'!$M$14:$M$54,0))*G2239,IF($B$3="RG&amp;E",INDEX('BCA Inputs'!$BG$14:$BG$54,MATCH(I2239,'BCA Inputs'!$AW$14:$AW$54,0))*P2239+INDEX('BCA Inputs'!$BH$14:$BH$54,MATCH(I2239,'BCA Inputs'!$AW$14:$AW$54,0))*O2239+INDEX('BCA Inputs'!$BI$14:$BI$54,MATCH(I2239,'BCA Inputs'!$AW$14:$AW$54,0))*Q2239+INDEX('BCA Inputs'!$BJ$14:$BJ$54,MATCH(I2239,'BCA Inputs'!$AW$14:$AW$54,0))*F2239+INDEX('BCA Inputs'!$BK$14:$BK$54,MATCH(I2239,'BCA Inputs'!$AW$14:$AW$54,0))*G2239,"")),"")</f>
        <v/>
      </c>
      <c r="AA2239" s="237" t="str">
        <f t="shared" si="345"/>
        <v/>
      </c>
      <c r="AC2239" s="238" t="str">
        <f>IFERROR((K2239+R2239)+IF($B$3="NYSEG",INDEX('BCA Inputs'!$AI$14:$AI$54,MATCH(I2239,'BCA Inputs'!$M$14:$M$54,0))*P2239+INDEX('BCA Inputs'!$AJ$14:$AJ$54,MATCH(I2239,'BCA Inputs'!$M$14:$M$54,0))*Q2239,IF($B$3="RG&amp;E",INDEX('BCA Inputs'!$BR$14:$BR$54,MATCH(I2239,'BCA Inputs'!$AW$14:$AW$54,0))*P2239+INDEX('BCA Inputs'!$BS$14:$BS$54,MATCH(I2239,'BCA Inputs'!$AW$14:$AW$54,0))*Q2239,"")),"")</f>
        <v/>
      </c>
      <c r="AD2239" s="181" t="str">
        <f>IFERROR(IF($B$3="NYSEG",INDEX('BCA Inputs'!$AD$14:$AD$54,MATCH(I2239,'BCA Inputs'!$M$14:$M$54,0))*P2239+INDEX('BCA Inputs'!$AE$14:$AE$54,MATCH(I2239,'BCA Inputs'!$M$14:$M$54,0))*O2239+INDEX('BCA Inputs'!$AF$14:$AF$54,MATCH(I2239,'BCA Inputs'!$M$14:$M$54,0))*Q2239+INDEX('BCA Inputs'!$AG$14:$AG$54,MATCH(I2239,'BCA Inputs'!$M$14:$M$54,0))*F2239+INDEX('BCA Inputs'!$AH$14:$AH$54,MATCH(I2239,'BCA Inputs'!$M$14:$M$54,0))*G2239,IF($B$3="RG&amp;E",INDEX('BCA Inputs'!$BM$14:$BM$54,MATCH(I2239,'BCA Inputs'!$AW$14:$AW$54,0))*P2239+INDEX('BCA Inputs'!$BN$14:$BN$54,MATCH(I2239,'BCA Inputs'!$AW$14:$AW$54,0))*O2239+INDEX('BCA Inputs'!$BO$14:$BO$54,MATCH(I2239,'BCA Inputs'!$AW$14:$AW$54,0))*Q2239+INDEX('BCA Inputs'!$BP$14:$BP$54,MATCH(I2239,'BCA Inputs'!$AW$14:$AW$54,0))*F2239+INDEX('BCA Inputs'!$BQ$14:$BQ$54,MATCH(I2239,'BCA Inputs'!$AW$14:$AW$54,0))*G2239,"")),"")</f>
        <v/>
      </c>
      <c r="AE2239" s="237" t="str">
        <f t="shared" si="346"/>
        <v/>
      </c>
      <c r="AF2239" s="198">
        <f t="shared" si="348"/>
        <v>0</v>
      </c>
      <c r="AG2239" s="239">
        <f t="shared" si="349"/>
        <v>0</v>
      </c>
    </row>
    <row r="2240" spans="1:33">
      <c r="A2240" s="228"/>
      <c r="B2240" s="176"/>
      <c r="C2240" s="229"/>
      <c r="D2240" s="230"/>
      <c r="E2240" s="230"/>
      <c r="F2240" s="230"/>
      <c r="G2240" s="230"/>
      <c r="H2240" s="231"/>
      <c r="I2240" s="231"/>
      <c r="J2240" s="232"/>
      <c r="K2240" s="232"/>
      <c r="L2240" s="232"/>
      <c r="M2240" s="181">
        <f t="shared" si="347"/>
        <v>0</v>
      </c>
      <c r="N2240" s="181">
        <f>IF(H2240="",0,H2240*I2240*'Avoided Water Savings Cost'!$C$16)</f>
        <v>0</v>
      </c>
      <c r="O2240" s="545">
        <f>IF(C2240="",0,IF($B$3="NYSEG",C2240/(1-'Avoided Electric Costs 2020'!$W$21),IF($B$3="RG&amp;E",C2240/(1-'Avoided Electric Costs 2020'!$X$21),"")))</f>
        <v>0</v>
      </c>
      <c r="P2240" s="546">
        <f>IF(D2240="",0,IF($B$3="NYSEG",D2240/(1-'Avoided Electric Costs 2020'!$W$21),IF($B$3="RG&amp;E",D2240/(1-'Avoided Electric Costs 2020'!$X$21),"")))</f>
        <v>0</v>
      </c>
      <c r="Q2240" s="546">
        <f>IF(E2240="",0,IF($B$3="NYSEG",E2240/(1-'Avoided Natural Gas Costs 2020'!$J$34),IF($B$3="RG&amp;E",E2240/(1-'Avoided Natural Gas Costs 2020'!$K$34),"")))</f>
        <v>0</v>
      </c>
      <c r="R2240" s="233" t="str">
        <f>IFERROR(IF(P2240*'BCA Inputs'!$C$1+Q2240*'BCA Inputs'!$C$2+F2240*'BCA Inputs'!$C$2+G2240*'BCA Inputs'!$C$2=0,"",P2240*'BCA Inputs'!$C$1+Q2240*'BCA Inputs'!$C$2+F2240*'BCA Inputs'!$C$2+G2240*'BCA Inputs'!$C$2),"")</f>
        <v/>
      </c>
      <c r="S2240" s="181" t="str">
        <f t="shared" si="340"/>
        <v/>
      </c>
      <c r="T2240" s="181" t="str">
        <f>IFERROR(IF($B$3="NYSEG",(INDEX('BCA Inputs'!$N$14:$N$54,MATCH(I2240,'BCA Inputs'!$M$14:$M$54,0))*P2240+INDEX('BCA Inputs'!$O$14:$O$54,MATCH(I2240,'BCA Inputs'!$M$14:$M$54,0))*O2240+INDEX('BCA Inputs'!P:P,MATCH(I2240,'BCA Inputs'!M:M,0))*Q2240+INDEX('BCA Inputs'!Q:Q,MATCH(I2240,'BCA Inputs'!M:M,0))*F2240+INDEX('BCA Inputs'!R:R,MATCH(I2240,'BCA Inputs'!M:M,0))*G2240)+L2240+N2240,IF($B$3="RG&amp;E",(INDEX('BCA Inputs'!$AX$14:$AX$54,MATCH(I2240,'BCA Inputs'!$AW$14:$AW$54,0))*P2240+INDEX('BCA Inputs'!$AY$14:$AY$54,MATCH(I2240,'BCA Inputs'!$AW$14:$AW$54,0))*O2240+INDEX('BCA Inputs'!$AZ$14:$AZ$54,MATCH(I2240,'BCA Inputs'!$AW$14:$AW$54,0))*Q2240+INDEX('BCA Inputs'!$BA$14:$BA$54,MATCH(I2240,'BCA Inputs'!$AW$14:$AW$54,0))*F2240+INDEX('BCA Inputs'!$BB$14:$BB$54,MATCH(I2240,'BCA Inputs'!$AW$14:$AW$54,0))*G2240)+L2240+N2240,"")),"")</f>
        <v/>
      </c>
      <c r="U2240" s="234" t="str">
        <f t="shared" si="341"/>
        <v/>
      </c>
      <c r="V2240" s="234" t="str">
        <f t="shared" si="342"/>
        <v/>
      </c>
      <c r="W2240" s="234" t="str">
        <f t="shared" si="343"/>
        <v/>
      </c>
      <c r="Y2240" s="235" t="str">
        <f t="shared" si="344"/>
        <v/>
      </c>
      <c r="Z2240" s="236" t="str">
        <f>IFERROR(IF($B$3="NYSEG",INDEX('BCA Inputs'!$X$14:$X$54,MATCH(I2240,'BCA Inputs'!$M$14:$M$54,0))*P2240+INDEX('BCA Inputs'!$Y$14:$Y$54,MATCH(I2240,'BCA Inputs'!$M$14:$M$54,0))*O2240+INDEX('BCA Inputs'!$Z$14:$Z$54,MATCH(I2240,'BCA Inputs'!$M$14:$M$54,0))*Q2240+INDEX('BCA Inputs'!$AA$14:$AA$54,MATCH(I2240,'BCA Inputs'!$M$14:$M$54,0))*F2240+INDEX('BCA Inputs'!$AB$14:$AB$54,MATCH(I2240,'BCA Inputs'!$M$14:$M$54,0))*G2240,IF($B$3="RG&amp;E",INDEX('BCA Inputs'!$BG$14:$BG$54,MATCH(I2240,'BCA Inputs'!$AW$14:$AW$54,0))*P2240+INDEX('BCA Inputs'!$BH$14:$BH$54,MATCH(I2240,'BCA Inputs'!$AW$14:$AW$54,0))*O2240+INDEX('BCA Inputs'!$BI$14:$BI$54,MATCH(I2240,'BCA Inputs'!$AW$14:$AW$54,0))*Q2240+INDEX('BCA Inputs'!$BJ$14:$BJ$54,MATCH(I2240,'BCA Inputs'!$AW$14:$AW$54,0))*F2240+INDEX('BCA Inputs'!$BK$14:$BK$54,MATCH(I2240,'BCA Inputs'!$AW$14:$AW$54,0))*G2240,"")),"")</f>
        <v/>
      </c>
      <c r="AA2240" s="237" t="str">
        <f t="shared" si="345"/>
        <v/>
      </c>
      <c r="AC2240" s="238" t="str">
        <f>IFERROR((K2240+R2240)+IF($B$3="NYSEG",INDEX('BCA Inputs'!$AI$14:$AI$54,MATCH(I2240,'BCA Inputs'!$M$14:$M$54,0))*P2240+INDEX('BCA Inputs'!$AJ$14:$AJ$54,MATCH(I2240,'BCA Inputs'!$M$14:$M$54,0))*Q2240,IF($B$3="RG&amp;E",INDEX('BCA Inputs'!$BR$14:$BR$54,MATCH(I2240,'BCA Inputs'!$AW$14:$AW$54,0))*P2240+INDEX('BCA Inputs'!$BS$14:$BS$54,MATCH(I2240,'BCA Inputs'!$AW$14:$AW$54,0))*Q2240,"")),"")</f>
        <v/>
      </c>
      <c r="AD2240" s="181" t="str">
        <f>IFERROR(IF($B$3="NYSEG",INDEX('BCA Inputs'!$AD$14:$AD$54,MATCH(I2240,'BCA Inputs'!$M$14:$M$54,0))*P2240+INDEX('BCA Inputs'!$AE$14:$AE$54,MATCH(I2240,'BCA Inputs'!$M$14:$M$54,0))*O2240+INDEX('BCA Inputs'!$AF$14:$AF$54,MATCH(I2240,'BCA Inputs'!$M$14:$M$54,0))*Q2240+INDEX('BCA Inputs'!$AG$14:$AG$54,MATCH(I2240,'BCA Inputs'!$M$14:$M$54,0))*F2240+INDEX('BCA Inputs'!$AH$14:$AH$54,MATCH(I2240,'BCA Inputs'!$M$14:$M$54,0))*G2240,IF($B$3="RG&amp;E",INDEX('BCA Inputs'!$BM$14:$BM$54,MATCH(I2240,'BCA Inputs'!$AW$14:$AW$54,0))*P2240+INDEX('BCA Inputs'!$BN$14:$BN$54,MATCH(I2240,'BCA Inputs'!$AW$14:$AW$54,0))*O2240+INDEX('BCA Inputs'!$BO$14:$BO$54,MATCH(I2240,'BCA Inputs'!$AW$14:$AW$54,0))*Q2240+INDEX('BCA Inputs'!$BP$14:$BP$54,MATCH(I2240,'BCA Inputs'!$AW$14:$AW$54,0))*F2240+INDEX('BCA Inputs'!$BQ$14:$BQ$54,MATCH(I2240,'BCA Inputs'!$AW$14:$AW$54,0))*G2240,"")),"")</f>
        <v/>
      </c>
      <c r="AE2240" s="237" t="str">
        <f t="shared" si="346"/>
        <v/>
      </c>
      <c r="AF2240" s="198">
        <f t="shared" si="348"/>
        <v>0</v>
      </c>
      <c r="AG2240" s="239">
        <f t="shared" si="349"/>
        <v>0</v>
      </c>
    </row>
    <row r="2241" spans="1:33">
      <c r="A2241" s="228"/>
      <c r="B2241" s="176"/>
      <c r="C2241" s="229"/>
      <c r="D2241" s="230"/>
      <c r="E2241" s="230"/>
      <c r="F2241" s="230"/>
      <c r="G2241" s="230"/>
      <c r="H2241" s="231"/>
      <c r="I2241" s="231"/>
      <c r="J2241" s="232"/>
      <c r="K2241" s="232"/>
      <c r="L2241" s="232"/>
      <c r="M2241" s="181">
        <f t="shared" si="347"/>
        <v>0</v>
      </c>
      <c r="N2241" s="181">
        <f>IF(H2241="",0,H2241*I2241*'Avoided Water Savings Cost'!$C$16)</f>
        <v>0</v>
      </c>
      <c r="O2241" s="545">
        <f>IF(C2241="",0,IF($B$3="NYSEG",C2241/(1-'Avoided Electric Costs 2020'!$W$21),IF($B$3="RG&amp;E",C2241/(1-'Avoided Electric Costs 2020'!$X$21),"")))</f>
        <v>0</v>
      </c>
      <c r="P2241" s="546">
        <f>IF(D2241="",0,IF($B$3="NYSEG",D2241/(1-'Avoided Electric Costs 2020'!$W$21),IF($B$3="RG&amp;E",D2241/(1-'Avoided Electric Costs 2020'!$X$21),"")))</f>
        <v>0</v>
      </c>
      <c r="Q2241" s="546">
        <f>IF(E2241="",0,IF($B$3="NYSEG",E2241/(1-'Avoided Natural Gas Costs 2020'!$J$34),IF($B$3="RG&amp;E",E2241/(1-'Avoided Natural Gas Costs 2020'!$K$34),"")))</f>
        <v>0</v>
      </c>
      <c r="R2241" s="233" t="str">
        <f>IFERROR(IF(P2241*'BCA Inputs'!$C$1+Q2241*'BCA Inputs'!$C$2+F2241*'BCA Inputs'!$C$2+G2241*'BCA Inputs'!$C$2=0,"",P2241*'BCA Inputs'!$C$1+Q2241*'BCA Inputs'!$C$2+F2241*'BCA Inputs'!$C$2+G2241*'BCA Inputs'!$C$2),"")</f>
        <v/>
      </c>
      <c r="S2241" s="181" t="str">
        <f t="shared" si="340"/>
        <v/>
      </c>
      <c r="T2241" s="181" t="str">
        <f>IFERROR(IF($B$3="NYSEG",(INDEX('BCA Inputs'!$N$14:$N$54,MATCH(I2241,'BCA Inputs'!$M$14:$M$54,0))*P2241+INDEX('BCA Inputs'!$O$14:$O$54,MATCH(I2241,'BCA Inputs'!$M$14:$M$54,0))*O2241+INDEX('BCA Inputs'!P:P,MATCH(I2241,'BCA Inputs'!M:M,0))*Q2241+INDEX('BCA Inputs'!Q:Q,MATCH(I2241,'BCA Inputs'!M:M,0))*F2241+INDEX('BCA Inputs'!R:R,MATCH(I2241,'BCA Inputs'!M:M,0))*G2241)+L2241+N2241,IF($B$3="RG&amp;E",(INDEX('BCA Inputs'!$AX$14:$AX$54,MATCH(I2241,'BCA Inputs'!$AW$14:$AW$54,0))*P2241+INDEX('BCA Inputs'!$AY$14:$AY$54,MATCH(I2241,'BCA Inputs'!$AW$14:$AW$54,0))*O2241+INDEX('BCA Inputs'!$AZ$14:$AZ$54,MATCH(I2241,'BCA Inputs'!$AW$14:$AW$54,0))*Q2241+INDEX('BCA Inputs'!$BA$14:$BA$54,MATCH(I2241,'BCA Inputs'!$AW$14:$AW$54,0))*F2241+INDEX('BCA Inputs'!$BB$14:$BB$54,MATCH(I2241,'BCA Inputs'!$AW$14:$AW$54,0))*G2241)+L2241+N2241,"")),"")</f>
        <v/>
      </c>
      <c r="U2241" s="234" t="str">
        <f t="shared" si="341"/>
        <v/>
      </c>
      <c r="V2241" s="234" t="str">
        <f t="shared" si="342"/>
        <v/>
      </c>
      <c r="W2241" s="234" t="str">
        <f t="shared" si="343"/>
        <v/>
      </c>
      <c r="Y2241" s="235" t="str">
        <f t="shared" si="344"/>
        <v/>
      </c>
      <c r="Z2241" s="236" t="str">
        <f>IFERROR(IF($B$3="NYSEG",INDEX('BCA Inputs'!$X$14:$X$54,MATCH(I2241,'BCA Inputs'!$M$14:$M$54,0))*P2241+INDEX('BCA Inputs'!$Y$14:$Y$54,MATCH(I2241,'BCA Inputs'!$M$14:$M$54,0))*O2241+INDEX('BCA Inputs'!$Z$14:$Z$54,MATCH(I2241,'BCA Inputs'!$M$14:$M$54,0))*Q2241+INDEX('BCA Inputs'!$AA$14:$AA$54,MATCH(I2241,'BCA Inputs'!$M$14:$M$54,0))*F2241+INDEX('BCA Inputs'!$AB$14:$AB$54,MATCH(I2241,'BCA Inputs'!$M$14:$M$54,0))*G2241,IF($B$3="RG&amp;E",INDEX('BCA Inputs'!$BG$14:$BG$54,MATCH(I2241,'BCA Inputs'!$AW$14:$AW$54,0))*P2241+INDEX('BCA Inputs'!$BH$14:$BH$54,MATCH(I2241,'BCA Inputs'!$AW$14:$AW$54,0))*O2241+INDEX('BCA Inputs'!$BI$14:$BI$54,MATCH(I2241,'BCA Inputs'!$AW$14:$AW$54,0))*Q2241+INDEX('BCA Inputs'!$BJ$14:$BJ$54,MATCH(I2241,'BCA Inputs'!$AW$14:$AW$54,0))*F2241+INDEX('BCA Inputs'!$BK$14:$BK$54,MATCH(I2241,'BCA Inputs'!$AW$14:$AW$54,0))*G2241,"")),"")</f>
        <v/>
      </c>
      <c r="AA2241" s="237" t="str">
        <f t="shared" si="345"/>
        <v/>
      </c>
      <c r="AC2241" s="238" t="str">
        <f>IFERROR((K2241+R2241)+IF($B$3="NYSEG",INDEX('BCA Inputs'!$AI$14:$AI$54,MATCH(I2241,'BCA Inputs'!$M$14:$M$54,0))*P2241+INDEX('BCA Inputs'!$AJ$14:$AJ$54,MATCH(I2241,'BCA Inputs'!$M$14:$M$54,0))*Q2241,IF($B$3="RG&amp;E",INDEX('BCA Inputs'!$BR$14:$BR$54,MATCH(I2241,'BCA Inputs'!$AW$14:$AW$54,0))*P2241+INDEX('BCA Inputs'!$BS$14:$BS$54,MATCH(I2241,'BCA Inputs'!$AW$14:$AW$54,0))*Q2241,"")),"")</f>
        <v/>
      </c>
      <c r="AD2241" s="181" t="str">
        <f>IFERROR(IF($B$3="NYSEG",INDEX('BCA Inputs'!$AD$14:$AD$54,MATCH(I2241,'BCA Inputs'!$M$14:$M$54,0))*P2241+INDEX('BCA Inputs'!$AE$14:$AE$54,MATCH(I2241,'BCA Inputs'!$M$14:$M$54,0))*O2241+INDEX('BCA Inputs'!$AF$14:$AF$54,MATCH(I2241,'BCA Inputs'!$M$14:$M$54,0))*Q2241+INDEX('BCA Inputs'!$AG$14:$AG$54,MATCH(I2241,'BCA Inputs'!$M$14:$M$54,0))*F2241+INDEX('BCA Inputs'!$AH$14:$AH$54,MATCH(I2241,'BCA Inputs'!$M$14:$M$54,0))*G2241,IF($B$3="RG&amp;E",INDEX('BCA Inputs'!$BM$14:$BM$54,MATCH(I2241,'BCA Inputs'!$AW$14:$AW$54,0))*P2241+INDEX('BCA Inputs'!$BN$14:$BN$54,MATCH(I2241,'BCA Inputs'!$AW$14:$AW$54,0))*O2241+INDEX('BCA Inputs'!$BO$14:$BO$54,MATCH(I2241,'BCA Inputs'!$AW$14:$AW$54,0))*Q2241+INDEX('BCA Inputs'!$BP$14:$BP$54,MATCH(I2241,'BCA Inputs'!$AW$14:$AW$54,0))*F2241+INDEX('BCA Inputs'!$BQ$14:$BQ$54,MATCH(I2241,'BCA Inputs'!$AW$14:$AW$54,0))*G2241,"")),"")</f>
        <v/>
      </c>
      <c r="AE2241" s="237" t="str">
        <f t="shared" si="346"/>
        <v/>
      </c>
      <c r="AF2241" s="198">
        <f t="shared" si="348"/>
        <v>0</v>
      </c>
      <c r="AG2241" s="239">
        <f t="shared" si="349"/>
        <v>0</v>
      </c>
    </row>
    <row r="2242" spans="1:33">
      <c r="A2242" s="228"/>
      <c r="B2242" s="176"/>
      <c r="C2242" s="229"/>
      <c r="D2242" s="230"/>
      <c r="E2242" s="230"/>
      <c r="F2242" s="230"/>
      <c r="G2242" s="230"/>
      <c r="H2242" s="231"/>
      <c r="I2242" s="231"/>
      <c r="J2242" s="232"/>
      <c r="K2242" s="232"/>
      <c r="L2242" s="232"/>
      <c r="M2242" s="181">
        <f t="shared" si="347"/>
        <v>0</v>
      </c>
      <c r="N2242" s="181">
        <f>IF(H2242="",0,H2242*I2242*'Avoided Water Savings Cost'!$C$16)</f>
        <v>0</v>
      </c>
      <c r="O2242" s="545">
        <f>IF(C2242="",0,IF($B$3="NYSEG",C2242/(1-'Avoided Electric Costs 2020'!$W$21),IF($B$3="RG&amp;E",C2242/(1-'Avoided Electric Costs 2020'!$X$21),"")))</f>
        <v>0</v>
      </c>
      <c r="P2242" s="546">
        <f>IF(D2242="",0,IF($B$3="NYSEG",D2242/(1-'Avoided Electric Costs 2020'!$W$21),IF($B$3="RG&amp;E",D2242/(1-'Avoided Electric Costs 2020'!$X$21),"")))</f>
        <v>0</v>
      </c>
      <c r="Q2242" s="546">
        <f>IF(E2242="",0,IF($B$3="NYSEG",E2242/(1-'Avoided Natural Gas Costs 2020'!$J$34),IF($B$3="RG&amp;E",E2242/(1-'Avoided Natural Gas Costs 2020'!$K$34),"")))</f>
        <v>0</v>
      </c>
      <c r="R2242" s="233" t="str">
        <f>IFERROR(IF(P2242*'BCA Inputs'!$C$1+Q2242*'BCA Inputs'!$C$2+F2242*'BCA Inputs'!$C$2+G2242*'BCA Inputs'!$C$2=0,"",P2242*'BCA Inputs'!$C$1+Q2242*'BCA Inputs'!$C$2+F2242*'BCA Inputs'!$C$2+G2242*'BCA Inputs'!$C$2),"")</f>
        <v/>
      </c>
      <c r="S2242" s="181" t="str">
        <f t="shared" si="340"/>
        <v/>
      </c>
      <c r="T2242" s="181" t="str">
        <f>IFERROR(IF($B$3="NYSEG",(INDEX('BCA Inputs'!$N$14:$N$54,MATCH(I2242,'BCA Inputs'!$M$14:$M$54,0))*P2242+INDEX('BCA Inputs'!$O$14:$O$54,MATCH(I2242,'BCA Inputs'!$M$14:$M$54,0))*O2242+INDEX('BCA Inputs'!P:P,MATCH(I2242,'BCA Inputs'!M:M,0))*Q2242+INDEX('BCA Inputs'!Q:Q,MATCH(I2242,'BCA Inputs'!M:M,0))*F2242+INDEX('BCA Inputs'!R:R,MATCH(I2242,'BCA Inputs'!M:M,0))*G2242)+L2242+N2242,IF($B$3="RG&amp;E",(INDEX('BCA Inputs'!$AX$14:$AX$54,MATCH(I2242,'BCA Inputs'!$AW$14:$AW$54,0))*P2242+INDEX('BCA Inputs'!$AY$14:$AY$54,MATCH(I2242,'BCA Inputs'!$AW$14:$AW$54,0))*O2242+INDEX('BCA Inputs'!$AZ$14:$AZ$54,MATCH(I2242,'BCA Inputs'!$AW$14:$AW$54,0))*Q2242+INDEX('BCA Inputs'!$BA$14:$BA$54,MATCH(I2242,'BCA Inputs'!$AW$14:$AW$54,0))*F2242+INDEX('BCA Inputs'!$BB$14:$BB$54,MATCH(I2242,'BCA Inputs'!$AW$14:$AW$54,0))*G2242)+L2242+N2242,"")),"")</f>
        <v/>
      </c>
      <c r="U2242" s="234" t="str">
        <f t="shared" si="341"/>
        <v/>
      </c>
      <c r="V2242" s="234" t="str">
        <f t="shared" si="342"/>
        <v/>
      </c>
      <c r="W2242" s="234" t="str">
        <f t="shared" si="343"/>
        <v/>
      </c>
      <c r="Y2242" s="235" t="str">
        <f t="shared" si="344"/>
        <v/>
      </c>
      <c r="Z2242" s="236" t="str">
        <f>IFERROR(IF($B$3="NYSEG",INDEX('BCA Inputs'!$X$14:$X$54,MATCH(I2242,'BCA Inputs'!$M$14:$M$54,0))*P2242+INDEX('BCA Inputs'!$Y$14:$Y$54,MATCH(I2242,'BCA Inputs'!$M$14:$M$54,0))*O2242+INDEX('BCA Inputs'!$Z$14:$Z$54,MATCH(I2242,'BCA Inputs'!$M$14:$M$54,0))*Q2242+INDEX('BCA Inputs'!$AA$14:$AA$54,MATCH(I2242,'BCA Inputs'!$M$14:$M$54,0))*F2242+INDEX('BCA Inputs'!$AB$14:$AB$54,MATCH(I2242,'BCA Inputs'!$M$14:$M$54,0))*G2242,IF($B$3="RG&amp;E",INDEX('BCA Inputs'!$BG$14:$BG$54,MATCH(I2242,'BCA Inputs'!$AW$14:$AW$54,0))*P2242+INDEX('BCA Inputs'!$BH$14:$BH$54,MATCH(I2242,'BCA Inputs'!$AW$14:$AW$54,0))*O2242+INDEX('BCA Inputs'!$BI$14:$BI$54,MATCH(I2242,'BCA Inputs'!$AW$14:$AW$54,0))*Q2242+INDEX('BCA Inputs'!$BJ$14:$BJ$54,MATCH(I2242,'BCA Inputs'!$AW$14:$AW$54,0))*F2242+INDEX('BCA Inputs'!$BK$14:$BK$54,MATCH(I2242,'BCA Inputs'!$AW$14:$AW$54,0))*G2242,"")),"")</f>
        <v/>
      </c>
      <c r="AA2242" s="237" t="str">
        <f t="shared" si="345"/>
        <v/>
      </c>
      <c r="AC2242" s="238" t="str">
        <f>IFERROR((K2242+R2242)+IF($B$3="NYSEG",INDEX('BCA Inputs'!$AI$14:$AI$54,MATCH(I2242,'BCA Inputs'!$M$14:$M$54,0))*P2242+INDEX('BCA Inputs'!$AJ$14:$AJ$54,MATCH(I2242,'BCA Inputs'!$M$14:$M$54,0))*Q2242,IF($B$3="RG&amp;E",INDEX('BCA Inputs'!$BR$14:$BR$54,MATCH(I2242,'BCA Inputs'!$AW$14:$AW$54,0))*P2242+INDEX('BCA Inputs'!$BS$14:$BS$54,MATCH(I2242,'BCA Inputs'!$AW$14:$AW$54,0))*Q2242,"")),"")</f>
        <v/>
      </c>
      <c r="AD2242" s="181" t="str">
        <f>IFERROR(IF($B$3="NYSEG",INDEX('BCA Inputs'!$AD$14:$AD$54,MATCH(I2242,'BCA Inputs'!$M$14:$M$54,0))*P2242+INDEX('BCA Inputs'!$AE$14:$AE$54,MATCH(I2242,'BCA Inputs'!$M$14:$M$54,0))*O2242+INDEX('BCA Inputs'!$AF$14:$AF$54,MATCH(I2242,'BCA Inputs'!$M$14:$M$54,0))*Q2242+INDEX('BCA Inputs'!$AG$14:$AG$54,MATCH(I2242,'BCA Inputs'!$M$14:$M$54,0))*F2242+INDEX('BCA Inputs'!$AH$14:$AH$54,MATCH(I2242,'BCA Inputs'!$M$14:$M$54,0))*G2242,IF($B$3="RG&amp;E",INDEX('BCA Inputs'!$BM$14:$BM$54,MATCH(I2242,'BCA Inputs'!$AW$14:$AW$54,0))*P2242+INDEX('BCA Inputs'!$BN$14:$BN$54,MATCH(I2242,'BCA Inputs'!$AW$14:$AW$54,0))*O2242+INDEX('BCA Inputs'!$BO$14:$BO$54,MATCH(I2242,'BCA Inputs'!$AW$14:$AW$54,0))*Q2242+INDEX('BCA Inputs'!$BP$14:$BP$54,MATCH(I2242,'BCA Inputs'!$AW$14:$AW$54,0))*F2242+INDEX('BCA Inputs'!$BQ$14:$BQ$54,MATCH(I2242,'BCA Inputs'!$AW$14:$AW$54,0))*G2242,"")),"")</f>
        <v/>
      </c>
      <c r="AE2242" s="237" t="str">
        <f t="shared" si="346"/>
        <v/>
      </c>
      <c r="AF2242" s="198">
        <f t="shared" si="348"/>
        <v>0</v>
      </c>
      <c r="AG2242" s="239">
        <f t="shared" si="349"/>
        <v>0</v>
      </c>
    </row>
    <row r="2243" spans="1:33">
      <c r="A2243" s="228"/>
      <c r="B2243" s="176"/>
      <c r="C2243" s="229"/>
      <c r="D2243" s="230"/>
      <c r="E2243" s="230"/>
      <c r="F2243" s="230"/>
      <c r="G2243" s="230"/>
      <c r="H2243" s="231"/>
      <c r="I2243" s="231"/>
      <c r="J2243" s="232"/>
      <c r="K2243" s="232"/>
      <c r="L2243" s="232"/>
      <c r="M2243" s="181">
        <f t="shared" si="347"/>
        <v>0</v>
      </c>
      <c r="N2243" s="181">
        <f>IF(H2243="",0,H2243*I2243*'Avoided Water Savings Cost'!$C$16)</f>
        <v>0</v>
      </c>
      <c r="O2243" s="545">
        <f>IF(C2243="",0,IF($B$3="NYSEG",C2243/(1-'Avoided Electric Costs 2020'!$W$21),IF($B$3="RG&amp;E",C2243/(1-'Avoided Electric Costs 2020'!$X$21),"")))</f>
        <v>0</v>
      </c>
      <c r="P2243" s="546">
        <f>IF(D2243="",0,IF($B$3="NYSEG",D2243/(1-'Avoided Electric Costs 2020'!$W$21),IF($B$3="RG&amp;E",D2243/(1-'Avoided Electric Costs 2020'!$X$21),"")))</f>
        <v>0</v>
      </c>
      <c r="Q2243" s="546">
        <f>IF(E2243="",0,IF($B$3="NYSEG",E2243/(1-'Avoided Natural Gas Costs 2020'!$J$34),IF($B$3="RG&amp;E",E2243/(1-'Avoided Natural Gas Costs 2020'!$K$34),"")))</f>
        <v>0</v>
      </c>
      <c r="R2243" s="233" t="str">
        <f>IFERROR(IF(P2243*'BCA Inputs'!$C$1+Q2243*'BCA Inputs'!$C$2+F2243*'BCA Inputs'!$C$2+G2243*'BCA Inputs'!$C$2=0,"",P2243*'BCA Inputs'!$C$1+Q2243*'BCA Inputs'!$C$2+F2243*'BCA Inputs'!$C$2+G2243*'BCA Inputs'!$C$2),"")</f>
        <v/>
      </c>
      <c r="S2243" s="181" t="str">
        <f t="shared" si="340"/>
        <v/>
      </c>
      <c r="T2243" s="181" t="str">
        <f>IFERROR(IF($B$3="NYSEG",(INDEX('BCA Inputs'!$N$14:$N$54,MATCH(I2243,'BCA Inputs'!$M$14:$M$54,0))*P2243+INDEX('BCA Inputs'!$O$14:$O$54,MATCH(I2243,'BCA Inputs'!$M$14:$M$54,0))*O2243+INDEX('BCA Inputs'!P:P,MATCH(I2243,'BCA Inputs'!M:M,0))*Q2243+INDEX('BCA Inputs'!Q:Q,MATCH(I2243,'BCA Inputs'!M:M,0))*F2243+INDEX('BCA Inputs'!R:R,MATCH(I2243,'BCA Inputs'!M:M,0))*G2243)+L2243+N2243,IF($B$3="RG&amp;E",(INDEX('BCA Inputs'!$AX$14:$AX$54,MATCH(I2243,'BCA Inputs'!$AW$14:$AW$54,0))*P2243+INDEX('BCA Inputs'!$AY$14:$AY$54,MATCH(I2243,'BCA Inputs'!$AW$14:$AW$54,0))*O2243+INDEX('BCA Inputs'!$AZ$14:$AZ$54,MATCH(I2243,'BCA Inputs'!$AW$14:$AW$54,0))*Q2243+INDEX('BCA Inputs'!$BA$14:$BA$54,MATCH(I2243,'BCA Inputs'!$AW$14:$AW$54,0))*F2243+INDEX('BCA Inputs'!$BB$14:$BB$54,MATCH(I2243,'BCA Inputs'!$AW$14:$AW$54,0))*G2243)+L2243+N2243,"")),"")</f>
        <v/>
      </c>
      <c r="U2243" s="234" t="str">
        <f t="shared" si="341"/>
        <v/>
      </c>
      <c r="V2243" s="234" t="str">
        <f t="shared" si="342"/>
        <v/>
      </c>
      <c r="W2243" s="234" t="str">
        <f t="shared" si="343"/>
        <v/>
      </c>
      <c r="Y2243" s="235" t="str">
        <f t="shared" si="344"/>
        <v/>
      </c>
      <c r="Z2243" s="236" t="str">
        <f>IFERROR(IF($B$3="NYSEG",INDEX('BCA Inputs'!$X$14:$X$54,MATCH(I2243,'BCA Inputs'!$M$14:$M$54,0))*P2243+INDEX('BCA Inputs'!$Y$14:$Y$54,MATCH(I2243,'BCA Inputs'!$M$14:$M$54,0))*O2243+INDEX('BCA Inputs'!$Z$14:$Z$54,MATCH(I2243,'BCA Inputs'!$M$14:$M$54,0))*Q2243+INDEX('BCA Inputs'!$AA$14:$AA$54,MATCH(I2243,'BCA Inputs'!$M$14:$M$54,0))*F2243+INDEX('BCA Inputs'!$AB$14:$AB$54,MATCH(I2243,'BCA Inputs'!$M$14:$M$54,0))*G2243,IF($B$3="RG&amp;E",INDEX('BCA Inputs'!$BG$14:$BG$54,MATCH(I2243,'BCA Inputs'!$AW$14:$AW$54,0))*P2243+INDEX('BCA Inputs'!$BH$14:$BH$54,MATCH(I2243,'BCA Inputs'!$AW$14:$AW$54,0))*O2243+INDEX('BCA Inputs'!$BI$14:$BI$54,MATCH(I2243,'BCA Inputs'!$AW$14:$AW$54,0))*Q2243+INDEX('BCA Inputs'!$BJ$14:$BJ$54,MATCH(I2243,'BCA Inputs'!$AW$14:$AW$54,0))*F2243+INDEX('BCA Inputs'!$BK$14:$BK$54,MATCH(I2243,'BCA Inputs'!$AW$14:$AW$54,0))*G2243,"")),"")</f>
        <v/>
      </c>
      <c r="AA2243" s="237" t="str">
        <f t="shared" si="345"/>
        <v/>
      </c>
      <c r="AC2243" s="238" t="str">
        <f>IFERROR((K2243+R2243)+IF($B$3="NYSEG",INDEX('BCA Inputs'!$AI$14:$AI$54,MATCH(I2243,'BCA Inputs'!$M$14:$M$54,0))*P2243+INDEX('BCA Inputs'!$AJ$14:$AJ$54,MATCH(I2243,'BCA Inputs'!$M$14:$M$54,0))*Q2243,IF($B$3="RG&amp;E",INDEX('BCA Inputs'!$BR$14:$BR$54,MATCH(I2243,'BCA Inputs'!$AW$14:$AW$54,0))*P2243+INDEX('BCA Inputs'!$BS$14:$BS$54,MATCH(I2243,'BCA Inputs'!$AW$14:$AW$54,0))*Q2243,"")),"")</f>
        <v/>
      </c>
      <c r="AD2243" s="181" t="str">
        <f>IFERROR(IF($B$3="NYSEG",INDEX('BCA Inputs'!$AD$14:$AD$54,MATCH(I2243,'BCA Inputs'!$M$14:$M$54,0))*P2243+INDEX('BCA Inputs'!$AE$14:$AE$54,MATCH(I2243,'BCA Inputs'!$M$14:$M$54,0))*O2243+INDEX('BCA Inputs'!$AF$14:$AF$54,MATCH(I2243,'BCA Inputs'!$M$14:$M$54,0))*Q2243+INDEX('BCA Inputs'!$AG$14:$AG$54,MATCH(I2243,'BCA Inputs'!$M$14:$M$54,0))*F2243+INDEX('BCA Inputs'!$AH$14:$AH$54,MATCH(I2243,'BCA Inputs'!$M$14:$M$54,0))*G2243,IF($B$3="RG&amp;E",INDEX('BCA Inputs'!$BM$14:$BM$54,MATCH(I2243,'BCA Inputs'!$AW$14:$AW$54,0))*P2243+INDEX('BCA Inputs'!$BN$14:$BN$54,MATCH(I2243,'BCA Inputs'!$AW$14:$AW$54,0))*O2243+INDEX('BCA Inputs'!$BO$14:$BO$54,MATCH(I2243,'BCA Inputs'!$AW$14:$AW$54,0))*Q2243+INDEX('BCA Inputs'!$BP$14:$BP$54,MATCH(I2243,'BCA Inputs'!$AW$14:$AW$54,0))*F2243+INDEX('BCA Inputs'!$BQ$14:$BQ$54,MATCH(I2243,'BCA Inputs'!$AW$14:$AW$54,0))*G2243,"")),"")</f>
        <v/>
      </c>
      <c r="AE2243" s="237" t="str">
        <f t="shared" si="346"/>
        <v/>
      </c>
      <c r="AF2243" s="198">
        <f t="shared" si="348"/>
        <v>0</v>
      </c>
      <c r="AG2243" s="239">
        <f t="shared" si="349"/>
        <v>0</v>
      </c>
    </row>
    <row r="2244" spans="1:33">
      <c r="A2244" s="228"/>
      <c r="B2244" s="176"/>
      <c r="C2244" s="229"/>
      <c r="D2244" s="230"/>
      <c r="E2244" s="230"/>
      <c r="F2244" s="230"/>
      <c r="G2244" s="230"/>
      <c r="H2244" s="231"/>
      <c r="I2244" s="231"/>
      <c r="J2244" s="232"/>
      <c r="K2244" s="232"/>
      <c r="L2244" s="232"/>
      <c r="M2244" s="181">
        <f t="shared" si="347"/>
        <v>0</v>
      </c>
      <c r="N2244" s="181">
        <f>IF(H2244="",0,H2244*I2244*'Avoided Water Savings Cost'!$C$16)</f>
        <v>0</v>
      </c>
      <c r="O2244" s="545">
        <f>IF(C2244="",0,IF($B$3="NYSEG",C2244/(1-'Avoided Electric Costs 2020'!$W$21),IF($B$3="RG&amp;E",C2244/(1-'Avoided Electric Costs 2020'!$X$21),"")))</f>
        <v>0</v>
      </c>
      <c r="P2244" s="546">
        <f>IF(D2244="",0,IF($B$3="NYSEG",D2244/(1-'Avoided Electric Costs 2020'!$W$21),IF($B$3="RG&amp;E",D2244/(1-'Avoided Electric Costs 2020'!$X$21),"")))</f>
        <v>0</v>
      </c>
      <c r="Q2244" s="546">
        <f>IF(E2244="",0,IF($B$3="NYSEG",E2244/(1-'Avoided Natural Gas Costs 2020'!$J$34),IF($B$3="RG&amp;E",E2244/(1-'Avoided Natural Gas Costs 2020'!$K$34),"")))</f>
        <v>0</v>
      </c>
      <c r="R2244" s="233" t="str">
        <f>IFERROR(IF(P2244*'BCA Inputs'!$C$1+Q2244*'BCA Inputs'!$C$2+F2244*'BCA Inputs'!$C$2+G2244*'BCA Inputs'!$C$2=0,"",P2244*'BCA Inputs'!$C$1+Q2244*'BCA Inputs'!$C$2+F2244*'BCA Inputs'!$C$2+G2244*'BCA Inputs'!$C$2),"")</f>
        <v/>
      </c>
      <c r="S2244" s="181" t="str">
        <f t="shared" si="340"/>
        <v/>
      </c>
      <c r="T2244" s="181" t="str">
        <f>IFERROR(IF($B$3="NYSEG",(INDEX('BCA Inputs'!$N$14:$N$54,MATCH(I2244,'BCA Inputs'!$M$14:$M$54,0))*P2244+INDEX('BCA Inputs'!$O$14:$O$54,MATCH(I2244,'BCA Inputs'!$M$14:$M$54,0))*O2244+INDEX('BCA Inputs'!P:P,MATCH(I2244,'BCA Inputs'!M:M,0))*Q2244+INDEX('BCA Inputs'!Q:Q,MATCH(I2244,'BCA Inputs'!M:M,0))*F2244+INDEX('BCA Inputs'!R:R,MATCH(I2244,'BCA Inputs'!M:M,0))*G2244)+L2244+N2244,IF($B$3="RG&amp;E",(INDEX('BCA Inputs'!$AX$14:$AX$54,MATCH(I2244,'BCA Inputs'!$AW$14:$AW$54,0))*P2244+INDEX('BCA Inputs'!$AY$14:$AY$54,MATCH(I2244,'BCA Inputs'!$AW$14:$AW$54,0))*O2244+INDEX('BCA Inputs'!$AZ$14:$AZ$54,MATCH(I2244,'BCA Inputs'!$AW$14:$AW$54,0))*Q2244+INDEX('BCA Inputs'!$BA$14:$BA$54,MATCH(I2244,'BCA Inputs'!$AW$14:$AW$54,0))*F2244+INDEX('BCA Inputs'!$BB$14:$BB$54,MATCH(I2244,'BCA Inputs'!$AW$14:$AW$54,0))*G2244)+L2244+N2244,"")),"")</f>
        <v/>
      </c>
      <c r="U2244" s="234" t="str">
        <f t="shared" si="341"/>
        <v/>
      </c>
      <c r="V2244" s="234" t="str">
        <f t="shared" si="342"/>
        <v/>
      </c>
      <c r="W2244" s="234" t="str">
        <f t="shared" si="343"/>
        <v/>
      </c>
      <c r="Y2244" s="235" t="str">
        <f t="shared" si="344"/>
        <v/>
      </c>
      <c r="Z2244" s="236" t="str">
        <f>IFERROR(IF($B$3="NYSEG",INDEX('BCA Inputs'!$X$14:$X$54,MATCH(I2244,'BCA Inputs'!$M$14:$M$54,0))*P2244+INDEX('BCA Inputs'!$Y$14:$Y$54,MATCH(I2244,'BCA Inputs'!$M$14:$M$54,0))*O2244+INDEX('BCA Inputs'!$Z$14:$Z$54,MATCH(I2244,'BCA Inputs'!$M$14:$M$54,0))*Q2244+INDEX('BCA Inputs'!$AA$14:$AA$54,MATCH(I2244,'BCA Inputs'!$M$14:$M$54,0))*F2244+INDEX('BCA Inputs'!$AB$14:$AB$54,MATCH(I2244,'BCA Inputs'!$M$14:$M$54,0))*G2244,IF($B$3="RG&amp;E",INDEX('BCA Inputs'!$BG$14:$BG$54,MATCH(I2244,'BCA Inputs'!$AW$14:$AW$54,0))*P2244+INDEX('BCA Inputs'!$BH$14:$BH$54,MATCH(I2244,'BCA Inputs'!$AW$14:$AW$54,0))*O2244+INDEX('BCA Inputs'!$BI$14:$BI$54,MATCH(I2244,'BCA Inputs'!$AW$14:$AW$54,0))*Q2244+INDEX('BCA Inputs'!$BJ$14:$BJ$54,MATCH(I2244,'BCA Inputs'!$AW$14:$AW$54,0))*F2244+INDEX('BCA Inputs'!$BK$14:$BK$54,MATCH(I2244,'BCA Inputs'!$AW$14:$AW$54,0))*G2244,"")),"")</f>
        <v/>
      </c>
      <c r="AA2244" s="237" t="str">
        <f t="shared" si="345"/>
        <v/>
      </c>
      <c r="AC2244" s="238" t="str">
        <f>IFERROR((K2244+R2244)+IF($B$3="NYSEG",INDEX('BCA Inputs'!$AI$14:$AI$54,MATCH(I2244,'BCA Inputs'!$M$14:$M$54,0))*P2244+INDEX('BCA Inputs'!$AJ$14:$AJ$54,MATCH(I2244,'BCA Inputs'!$M$14:$M$54,0))*Q2244,IF($B$3="RG&amp;E",INDEX('BCA Inputs'!$BR$14:$BR$54,MATCH(I2244,'BCA Inputs'!$AW$14:$AW$54,0))*P2244+INDEX('BCA Inputs'!$BS$14:$BS$54,MATCH(I2244,'BCA Inputs'!$AW$14:$AW$54,0))*Q2244,"")),"")</f>
        <v/>
      </c>
      <c r="AD2244" s="181" t="str">
        <f>IFERROR(IF($B$3="NYSEG",INDEX('BCA Inputs'!$AD$14:$AD$54,MATCH(I2244,'BCA Inputs'!$M$14:$M$54,0))*P2244+INDEX('BCA Inputs'!$AE$14:$AE$54,MATCH(I2244,'BCA Inputs'!$M$14:$M$54,0))*O2244+INDEX('BCA Inputs'!$AF$14:$AF$54,MATCH(I2244,'BCA Inputs'!$M$14:$M$54,0))*Q2244+INDEX('BCA Inputs'!$AG$14:$AG$54,MATCH(I2244,'BCA Inputs'!$M$14:$M$54,0))*F2244+INDEX('BCA Inputs'!$AH$14:$AH$54,MATCH(I2244,'BCA Inputs'!$M$14:$M$54,0))*G2244,IF($B$3="RG&amp;E",INDEX('BCA Inputs'!$BM$14:$BM$54,MATCH(I2244,'BCA Inputs'!$AW$14:$AW$54,0))*P2244+INDEX('BCA Inputs'!$BN$14:$BN$54,MATCH(I2244,'BCA Inputs'!$AW$14:$AW$54,0))*O2244+INDEX('BCA Inputs'!$BO$14:$BO$54,MATCH(I2244,'BCA Inputs'!$AW$14:$AW$54,0))*Q2244+INDEX('BCA Inputs'!$BP$14:$BP$54,MATCH(I2244,'BCA Inputs'!$AW$14:$AW$54,0))*F2244+INDEX('BCA Inputs'!$BQ$14:$BQ$54,MATCH(I2244,'BCA Inputs'!$AW$14:$AW$54,0))*G2244,"")),"")</f>
        <v/>
      </c>
      <c r="AE2244" s="237" t="str">
        <f t="shared" si="346"/>
        <v/>
      </c>
      <c r="AF2244" s="198">
        <f t="shared" si="348"/>
        <v>0</v>
      </c>
      <c r="AG2244" s="239">
        <f t="shared" si="349"/>
        <v>0</v>
      </c>
    </row>
    <row r="2245" spans="1:33">
      <c r="A2245" s="228"/>
      <c r="B2245" s="176"/>
      <c r="C2245" s="229"/>
      <c r="D2245" s="230"/>
      <c r="E2245" s="230"/>
      <c r="F2245" s="230"/>
      <c r="G2245" s="230"/>
      <c r="H2245" s="231"/>
      <c r="I2245" s="231"/>
      <c r="J2245" s="232"/>
      <c r="K2245" s="232"/>
      <c r="L2245" s="232"/>
      <c r="M2245" s="181">
        <f t="shared" si="347"/>
        <v>0</v>
      </c>
      <c r="N2245" s="181">
        <f>IF(H2245="",0,H2245*I2245*'Avoided Water Savings Cost'!$C$16)</f>
        <v>0</v>
      </c>
      <c r="O2245" s="545">
        <f>IF(C2245="",0,IF($B$3="NYSEG",C2245/(1-'Avoided Electric Costs 2020'!$W$21),IF($B$3="RG&amp;E",C2245/(1-'Avoided Electric Costs 2020'!$X$21),"")))</f>
        <v>0</v>
      </c>
      <c r="P2245" s="546">
        <f>IF(D2245="",0,IF($B$3="NYSEG",D2245/(1-'Avoided Electric Costs 2020'!$W$21),IF($B$3="RG&amp;E",D2245/(1-'Avoided Electric Costs 2020'!$X$21),"")))</f>
        <v>0</v>
      </c>
      <c r="Q2245" s="546">
        <f>IF(E2245="",0,IF($B$3="NYSEG",E2245/(1-'Avoided Natural Gas Costs 2020'!$J$34),IF($B$3="RG&amp;E",E2245/(1-'Avoided Natural Gas Costs 2020'!$K$34),"")))</f>
        <v>0</v>
      </c>
      <c r="R2245" s="233" t="str">
        <f>IFERROR(IF(P2245*'BCA Inputs'!$C$1+Q2245*'BCA Inputs'!$C$2+F2245*'BCA Inputs'!$C$2+G2245*'BCA Inputs'!$C$2=0,"",P2245*'BCA Inputs'!$C$1+Q2245*'BCA Inputs'!$C$2+F2245*'BCA Inputs'!$C$2+G2245*'BCA Inputs'!$C$2),"")</f>
        <v/>
      </c>
      <c r="S2245" s="181" t="str">
        <f t="shared" si="340"/>
        <v/>
      </c>
      <c r="T2245" s="181" t="str">
        <f>IFERROR(IF($B$3="NYSEG",(INDEX('BCA Inputs'!$N$14:$N$54,MATCH(I2245,'BCA Inputs'!$M$14:$M$54,0))*P2245+INDEX('BCA Inputs'!$O$14:$O$54,MATCH(I2245,'BCA Inputs'!$M$14:$M$54,0))*O2245+INDEX('BCA Inputs'!P:P,MATCH(I2245,'BCA Inputs'!M:M,0))*Q2245+INDEX('BCA Inputs'!Q:Q,MATCH(I2245,'BCA Inputs'!M:M,0))*F2245+INDEX('BCA Inputs'!R:R,MATCH(I2245,'BCA Inputs'!M:M,0))*G2245)+L2245+N2245,IF($B$3="RG&amp;E",(INDEX('BCA Inputs'!$AX$14:$AX$54,MATCH(I2245,'BCA Inputs'!$AW$14:$AW$54,0))*P2245+INDEX('BCA Inputs'!$AY$14:$AY$54,MATCH(I2245,'BCA Inputs'!$AW$14:$AW$54,0))*O2245+INDEX('BCA Inputs'!$AZ$14:$AZ$54,MATCH(I2245,'BCA Inputs'!$AW$14:$AW$54,0))*Q2245+INDEX('BCA Inputs'!$BA$14:$BA$54,MATCH(I2245,'BCA Inputs'!$AW$14:$AW$54,0))*F2245+INDEX('BCA Inputs'!$BB$14:$BB$54,MATCH(I2245,'BCA Inputs'!$AW$14:$AW$54,0))*G2245)+L2245+N2245,"")),"")</f>
        <v/>
      </c>
      <c r="U2245" s="234" t="str">
        <f t="shared" si="341"/>
        <v/>
      </c>
      <c r="V2245" s="234" t="str">
        <f t="shared" si="342"/>
        <v/>
      </c>
      <c r="W2245" s="234" t="str">
        <f t="shared" si="343"/>
        <v/>
      </c>
      <c r="Y2245" s="235" t="str">
        <f t="shared" si="344"/>
        <v/>
      </c>
      <c r="Z2245" s="236" t="str">
        <f>IFERROR(IF($B$3="NYSEG",INDEX('BCA Inputs'!$X$14:$X$54,MATCH(I2245,'BCA Inputs'!$M$14:$M$54,0))*P2245+INDEX('BCA Inputs'!$Y$14:$Y$54,MATCH(I2245,'BCA Inputs'!$M$14:$M$54,0))*O2245+INDEX('BCA Inputs'!$Z$14:$Z$54,MATCH(I2245,'BCA Inputs'!$M$14:$M$54,0))*Q2245+INDEX('BCA Inputs'!$AA$14:$AA$54,MATCH(I2245,'BCA Inputs'!$M$14:$M$54,0))*F2245+INDEX('BCA Inputs'!$AB$14:$AB$54,MATCH(I2245,'BCA Inputs'!$M$14:$M$54,0))*G2245,IF($B$3="RG&amp;E",INDEX('BCA Inputs'!$BG$14:$BG$54,MATCH(I2245,'BCA Inputs'!$AW$14:$AW$54,0))*P2245+INDEX('BCA Inputs'!$BH$14:$BH$54,MATCH(I2245,'BCA Inputs'!$AW$14:$AW$54,0))*O2245+INDEX('BCA Inputs'!$BI$14:$BI$54,MATCH(I2245,'BCA Inputs'!$AW$14:$AW$54,0))*Q2245+INDEX('BCA Inputs'!$BJ$14:$BJ$54,MATCH(I2245,'BCA Inputs'!$AW$14:$AW$54,0))*F2245+INDEX('BCA Inputs'!$BK$14:$BK$54,MATCH(I2245,'BCA Inputs'!$AW$14:$AW$54,0))*G2245,"")),"")</f>
        <v/>
      </c>
      <c r="AA2245" s="237" t="str">
        <f t="shared" si="345"/>
        <v/>
      </c>
      <c r="AC2245" s="238" t="str">
        <f>IFERROR((K2245+R2245)+IF($B$3="NYSEG",INDEX('BCA Inputs'!$AI$14:$AI$54,MATCH(I2245,'BCA Inputs'!$M$14:$M$54,0))*P2245+INDEX('BCA Inputs'!$AJ$14:$AJ$54,MATCH(I2245,'BCA Inputs'!$M$14:$M$54,0))*Q2245,IF($B$3="RG&amp;E",INDEX('BCA Inputs'!$BR$14:$BR$54,MATCH(I2245,'BCA Inputs'!$AW$14:$AW$54,0))*P2245+INDEX('BCA Inputs'!$BS$14:$BS$54,MATCH(I2245,'BCA Inputs'!$AW$14:$AW$54,0))*Q2245,"")),"")</f>
        <v/>
      </c>
      <c r="AD2245" s="181" t="str">
        <f>IFERROR(IF($B$3="NYSEG",INDEX('BCA Inputs'!$AD$14:$AD$54,MATCH(I2245,'BCA Inputs'!$M$14:$M$54,0))*P2245+INDEX('BCA Inputs'!$AE$14:$AE$54,MATCH(I2245,'BCA Inputs'!$M$14:$M$54,0))*O2245+INDEX('BCA Inputs'!$AF$14:$AF$54,MATCH(I2245,'BCA Inputs'!$M$14:$M$54,0))*Q2245+INDEX('BCA Inputs'!$AG$14:$AG$54,MATCH(I2245,'BCA Inputs'!$M$14:$M$54,0))*F2245+INDEX('BCA Inputs'!$AH$14:$AH$54,MATCH(I2245,'BCA Inputs'!$M$14:$M$54,0))*G2245,IF($B$3="RG&amp;E",INDEX('BCA Inputs'!$BM$14:$BM$54,MATCH(I2245,'BCA Inputs'!$AW$14:$AW$54,0))*P2245+INDEX('BCA Inputs'!$BN$14:$BN$54,MATCH(I2245,'BCA Inputs'!$AW$14:$AW$54,0))*O2245+INDEX('BCA Inputs'!$BO$14:$BO$54,MATCH(I2245,'BCA Inputs'!$AW$14:$AW$54,0))*Q2245+INDEX('BCA Inputs'!$BP$14:$BP$54,MATCH(I2245,'BCA Inputs'!$AW$14:$AW$54,0))*F2245+INDEX('BCA Inputs'!$BQ$14:$BQ$54,MATCH(I2245,'BCA Inputs'!$AW$14:$AW$54,0))*G2245,"")),"")</f>
        <v/>
      </c>
      <c r="AE2245" s="237" t="str">
        <f t="shared" si="346"/>
        <v/>
      </c>
      <c r="AF2245" s="198">
        <f t="shared" si="348"/>
        <v>0</v>
      </c>
      <c r="AG2245" s="239">
        <f t="shared" si="349"/>
        <v>0</v>
      </c>
    </row>
    <row r="2246" spans="1:33">
      <c r="A2246" s="228"/>
      <c r="B2246" s="176"/>
      <c r="C2246" s="229"/>
      <c r="D2246" s="230"/>
      <c r="E2246" s="230"/>
      <c r="F2246" s="230"/>
      <c r="G2246" s="230"/>
      <c r="H2246" s="231"/>
      <c r="I2246" s="231"/>
      <c r="J2246" s="232"/>
      <c r="K2246" s="232"/>
      <c r="L2246" s="232"/>
      <c r="M2246" s="181">
        <f t="shared" si="347"/>
        <v>0</v>
      </c>
      <c r="N2246" s="181">
        <f>IF(H2246="",0,H2246*I2246*'Avoided Water Savings Cost'!$C$16)</f>
        <v>0</v>
      </c>
      <c r="O2246" s="545">
        <f>IF(C2246="",0,IF($B$3="NYSEG",C2246/(1-'Avoided Electric Costs 2020'!$W$21),IF($B$3="RG&amp;E",C2246/(1-'Avoided Electric Costs 2020'!$X$21),"")))</f>
        <v>0</v>
      </c>
      <c r="P2246" s="546">
        <f>IF(D2246="",0,IF($B$3="NYSEG",D2246/(1-'Avoided Electric Costs 2020'!$W$21),IF($B$3="RG&amp;E",D2246/(1-'Avoided Electric Costs 2020'!$X$21),"")))</f>
        <v>0</v>
      </c>
      <c r="Q2246" s="546">
        <f>IF(E2246="",0,IF($B$3="NYSEG",E2246/(1-'Avoided Natural Gas Costs 2020'!$J$34),IF($B$3="RG&amp;E",E2246/(1-'Avoided Natural Gas Costs 2020'!$K$34),"")))</f>
        <v>0</v>
      </c>
      <c r="R2246" s="233" t="str">
        <f>IFERROR(IF(P2246*'BCA Inputs'!$C$1+Q2246*'BCA Inputs'!$C$2+F2246*'BCA Inputs'!$C$2+G2246*'BCA Inputs'!$C$2=0,"",P2246*'BCA Inputs'!$C$1+Q2246*'BCA Inputs'!$C$2+F2246*'BCA Inputs'!$C$2+G2246*'BCA Inputs'!$C$2),"")</f>
        <v/>
      </c>
      <c r="S2246" s="181" t="str">
        <f t="shared" si="340"/>
        <v/>
      </c>
      <c r="T2246" s="181" t="str">
        <f>IFERROR(IF($B$3="NYSEG",(INDEX('BCA Inputs'!$N$14:$N$54,MATCH(I2246,'BCA Inputs'!$M$14:$M$54,0))*P2246+INDEX('BCA Inputs'!$O$14:$O$54,MATCH(I2246,'BCA Inputs'!$M$14:$M$54,0))*O2246+INDEX('BCA Inputs'!P:P,MATCH(I2246,'BCA Inputs'!M:M,0))*Q2246+INDEX('BCA Inputs'!Q:Q,MATCH(I2246,'BCA Inputs'!M:M,0))*F2246+INDEX('BCA Inputs'!R:R,MATCH(I2246,'BCA Inputs'!M:M,0))*G2246)+L2246+N2246,IF($B$3="RG&amp;E",(INDEX('BCA Inputs'!$AX$14:$AX$54,MATCH(I2246,'BCA Inputs'!$AW$14:$AW$54,0))*P2246+INDEX('BCA Inputs'!$AY$14:$AY$54,MATCH(I2246,'BCA Inputs'!$AW$14:$AW$54,0))*O2246+INDEX('BCA Inputs'!$AZ$14:$AZ$54,MATCH(I2246,'BCA Inputs'!$AW$14:$AW$54,0))*Q2246+INDEX('BCA Inputs'!$BA$14:$BA$54,MATCH(I2246,'BCA Inputs'!$AW$14:$AW$54,0))*F2246+INDEX('BCA Inputs'!$BB$14:$BB$54,MATCH(I2246,'BCA Inputs'!$AW$14:$AW$54,0))*G2246)+L2246+N2246,"")),"")</f>
        <v/>
      </c>
      <c r="U2246" s="234" t="str">
        <f t="shared" si="341"/>
        <v/>
      </c>
      <c r="V2246" s="234" t="str">
        <f t="shared" si="342"/>
        <v/>
      </c>
      <c r="W2246" s="234" t="str">
        <f t="shared" si="343"/>
        <v/>
      </c>
      <c r="Y2246" s="235" t="str">
        <f t="shared" si="344"/>
        <v/>
      </c>
      <c r="Z2246" s="236" t="str">
        <f>IFERROR(IF($B$3="NYSEG",INDEX('BCA Inputs'!$X$14:$X$54,MATCH(I2246,'BCA Inputs'!$M$14:$M$54,0))*P2246+INDEX('BCA Inputs'!$Y$14:$Y$54,MATCH(I2246,'BCA Inputs'!$M$14:$M$54,0))*O2246+INDEX('BCA Inputs'!$Z$14:$Z$54,MATCH(I2246,'BCA Inputs'!$M$14:$M$54,0))*Q2246+INDEX('BCA Inputs'!$AA$14:$AA$54,MATCH(I2246,'BCA Inputs'!$M$14:$M$54,0))*F2246+INDEX('BCA Inputs'!$AB$14:$AB$54,MATCH(I2246,'BCA Inputs'!$M$14:$M$54,0))*G2246,IF($B$3="RG&amp;E",INDEX('BCA Inputs'!$BG$14:$BG$54,MATCH(I2246,'BCA Inputs'!$AW$14:$AW$54,0))*P2246+INDEX('BCA Inputs'!$BH$14:$BH$54,MATCH(I2246,'BCA Inputs'!$AW$14:$AW$54,0))*O2246+INDEX('BCA Inputs'!$BI$14:$BI$54,MATCH(I2246,'BCA Inputs'!$AW$14:$AW$54,0))*Q2246+INDEX('BCA Inputs'!$BJ$14:$BJ$54,MATCH(I2246,'BCA Inputs'!$AW$14:$AW$54,0))*F2246+INDEX('BCA Inputs'!$BK$14:$BK$54,MATCH(I2246,'BCA Inputs'!$AW$14:$AW$54,0))*G2246,"")),"")</f>
        <v/>
      </c>
      <c r="AA2246" s="237" t="str">
        <f t="shared" si="345"/>
        <v/>
      </c>
      <c r="AC2246" s="238" t="str">
        <f>IFERROR((K2246+R2246)+IF($B$3="NYSEG",INDEX('BCA Inputs'!$AI$14:$AI$54,MATCH(I2246,'BCA Inputs'!$M$14:$M$54,0))*P2246+INDEX('BCA Inputs'!$AJ$14:$AJ$54,MATCH(I2246,'BCA Inputs'!$M$14:$M$54,0))*Q2246,IF($B$3="RG&amp;E",INDEX('BCA Inputs'!$BR$14:$BR$54,MATCH(I2246,'BCA Inputs'!$AW$14:$AW$54,0))*P2246+INDEX('BCA Inputs'!$BS$14:$BS$54,MATCH(I2246,'BCA Inputs'!$AW$14:$AW$54,0))*Q2246,"")),"")</f>
        <v/>
      </c>
      <c r="AD2246" s="181" t="str">
        <f>IFERROR(IF($B$3="NYSEG",INDEX('BCA Inputs'!$AD$14:$AD$54,MATCH(I2246,'BCA Inputs'!$M$14:$M$54,0))*P2246+INDEX('BCA Inputs'!$AE$14:$AE$54,MATCH(I2246,'BCA Inputs'!$M$14:$M$54,0))*O2246+INDEX('BCA Inputs'!$AF$14:$AF$54,MATCH(I2246,'BCA Inputs'!$M$14:$M$54,0))*Q2246+INDEX('BCA Inputs'!$AG$14:$AG$54,MATCH(I2246,'BCA Inputs'!$M$14:$M$54,0))*F2246+INDEX('BCA Inputs'!$AH$14:$AH$54,MATCH(I2246,'BCA Inputs'!$M$14:$M$54,0))*G2246,IF($B$3="RG&amp;E",INDEX('BCA Inputs'!$BM$14:$BM$54,MATCH(I2246,'BCA Inputs'!$AW$14:$AW$54,0))*P2246+INDEX('BCA Inputs'!$BN$14:$BN$54,MATCH(I2246,'BCA Inputs'!$AW$14:$AW$54,0))*O2246+INDEX('BCA Inputs'!$BO$14:$BO$54,MATCH(I2246,'BCA Inputs'!$AW$14:$AW$54,0))*Q2246+INDEX('BCA Inputs'!$BP$14:$BP$54,MATCH(I2246,'BCA Inputs'!$AW$14:$AW$54,0))*F2246+INDEX('BCA Inputs'!$BQ$14:$BQ$54,MATCH(I2246,'BCA Inputs'!$AW$14:$AW$54,0))*G2246,"")),"")</f>
        <v/>
      </c>
      <c r="AE2246" s="237" t="str">
        <f t="shared" si="346"/>
        <v/>
      </c>
      <c r="AF2246" s="198">
        <f t="shared" si="348"/>
        <v>0</v>
      </c>
      <c r="AG2246" s="239">
        <f t="shared" si="349"/>
        <v>0</v>
      </c>
    </row>
    <row r="2247" spans="1:33">
      <c r="A2247" s="228"/>
      <c r="B2247" s="176"/>
      <c r="C2247" s="229"/>
      <c r="D2247" s="230"/>
      <c r="E2247" s="230"/>
      <c r="F2247" s="230"/>
      <c r="G2247" s="230"/>
      <c r="H2247" s="231"/>
      <c r="I2247" s="231"/>
      <c r="J2247" s="232"/>
      <c r="K2247" s="232"/>
      <c r="L2247" s="232"/>
      <c r="M2247" s="181">
        <f t="shared" si="347"/>
        <v>0</v>
      </c>
      <c r="N2247" s="181">
        <f>IF(H2247="",0,H2247*I2247*'Avoided Water Savings Cost'!$C$16)</f>
        <v>0</v>
      </c>
      <c r="O2247" s="545">
        <f>IF(C2247="",0,IF($B$3="NYSEG",C2247/(1-'Avoided Electric Costs 2020'!$W$21),IF($B$3="RG&amp;E",C2247/(1-'Avoided Electric Costs 2020'!$X$21),"")))</f>
        <v>0</v>
      </c>
      <c r="P2247" s="546">
        <f>IF(D2247="",0,IF($B$3="NYSEG",D2247/(1-'Avoided Electric Costs 2020'!$W$21),IF($B$3="RG&amp;E",D2247/(1-'Avoided Electric Costs 2020'!$X$21),"")))</f>
        <v>0</v>
      </c>
      <c r="Q2247" s="546">
        <f>IF(E2247="",0,IF($B$3="NYSEG",E2247/(1-'Avoided Natural Gas Costs 2020'!$J$34),IF($B$3="RG&amp;E",E2247/(1-'Avoided Natural Gas Costs 2020'!$K$34),"")))</f>
        <v>0</v>
      </c>
      <c r="R2247" s="233" t="str">
        <f>IFERROR(IF(P2247*'BCA Inputs'!$C$1+Q2247*'BCA Inputs'!$C$2+F2247*'BCA Inputs'!$C$2+G2247*'BCA Inputs'!$C$2=0,"",P2247*'BCA Inputs'!$C$1+Q2247*'BCA Inputs'!$C$2+F2247*'BCA Inputs'!$C$2+G2247*'BCA Inputs'!$C$2),"")</f>
        <v/>
      </c>
      <c r="S2247" s="181" t="str">
        <f t="shared" si="340"/>
        <v/>
      </c>
      <c r="T2247" s="181" t="str">
        <f>IFERROR(IF($B$3="NYSEG",(INDEX('BCA Inputs'!$N$14:$N$54,MATCH(I2247,'BCA Inputs'!$M$14:$M$54,0))*P2247+INDEX('BCA Inputs'!$O$14:$O$54,MATCH(I2247,'BCA Inputs'!$M$14:$M$54,0))*O2247+INDEX('BCA Inputs'!P:P,MATCH(I2247,'BCA Inputs'!M:M,0))*Q2247+INDEX('BCA Inputs'!Q:Q,MATCH(I2247,'BCA Inputs'!M:M,0))*F2247+INDEX('BCA Inputs'!R:R,MATCH(I2247,'BCA Inputs'!M:M,0))*G2247)+L2247+N2247,IF($B$3="RG&amp;E",(INDEX('BCA Inputs'!$AX$14:$AX$54,MATCH(I2247,'BCA Inputs'!$AW$14:$AW$54,0))*P2247+INDEX('BCA Inputs'!$AY$14:$AY$54,MATCH(I2247,'BCA Inputs'!$AW$14:$AW$54,0))*O2247+INDEX('BCA Inputs'!$AZ$14:$AZ$54,MATCH(I2247,'BCA Inputs'!$AW$14:$AW$54,0))*Q2247+INDEX('BCA Inputs'!$BA$14:$BA$54,MATCH(I2247,'BCA Inputs'!$AW$14:$AW$54,0))*F2247+INDEX('BCA Inputs'!$BB$14:$BB$54,MATCH(I2247,'BCA Inputs'!$AW$14:$AW$54,0))*G2247)+L2247+N2247,"")),"")</f>
        <v/>
      </c>
      <c r="U2247" s="234" t="str">
        <f t="shared" si="341"/>
        <v/>
      </c>
      <c r="V2247" s="234" t="str">
        <f t="shared" si="342"/>
        <v/>
      </c>
      <c r="W2247" s="234" t="str">
        <f t="shared" si="343"/>
        <v/>
      </c>
      <c r="Y2247" s="235" t="str">
        <f t="shared" si="344"/>
        <v/>
      </c>
      <c r="Z2247" s="236" t="str">
        <f>IFERROR(IF($B$3="NYSEG",INDEX('BCA Inputs'!$X$14:$X$54,MATCH(I2247,'BCA Inputs'!$M$14:$M$54,0))*P2247+INDEX('BCA Inputs'!$Y$14:$Y$54,MATCH(I2247,'BCA Inputs'!$M$14:$M$54,0))*O2247+INDEX('BCA Inputs'!$Z$14:$Z$54,MATCH(I2247,'BCA Inputs'!$M$14:$M$54,0))*Q2247+INDEX('BCA Inputs'!$AA$14:$AA$54,MATCH(I2247,'BCA Inputs'!$M$14:$M$54,0))*F2247+INDEX('BCA Inputs'!$AB$14:$AB$54,MATCH(I2247,'BCA Inputs'!$M$14:$M$54,0))*G2247,IF($B$3="RG&amp;E",INDEX('BCA Inputs'!$BG$14:$BG$54,MATCH(I2247,'BCA Inputs'!$AW$14:$AW$54,0))*P2247+INDEX('BCA Inputs'!$BH$14:$BH$54,MATCH(I2247,'BCA Inputs'!$AW$14:$AW$54,0))*O2247+INDEX('BCA Inputs'!$BI$14:$BI$54,MATCH(I2247,'BCA Inputs'!$AW$14:$AW$54,0))*Q2247+INDEX('BCA Inputs'!$BJ$14:$BJ$54,MATCH(I2247,'BCA Inputs'!$AW$14:$AW$54,0))*F2247+INDEX('BCA Inputs'!$BK$14:$BK$54,MATCH(I2247,'BCA Inputs'!$AW$14:$AW$54,0))*G2247,"")),"")</f>
        <v/>
      </c>
      <c r="AA2247" s="237" t="str">
        <f t="shared" si="345"/>
        <v/>
      </c>
      <c r="AC2247" s="238" t="str">
        <f>IFERROR((K2247+R2247)+IF($B$3="NYSEG",INDEX('BCA Inputs'!$AI$14:$AI$54,MATCH(I2247,'BCA Inputs'!$M$14:$M$54,0))*P2247+INDEX('BCA Inputs'!$AJ$14:$AJ$54,MATCH(I2247,'BCA Inputs'!$M$14:$M$54,0))*Q2247,IF($B$3="RG&amp;E",INDEX('BCA Inputs'!$BR$14:$BR$54,MATCH(I2247,'BCA Inputs'!$AW$14:$AW$54,0))*P2247+INDEX('BCA Inputs'!$BS$14:$BS$54,MATCH(I2247,'BCA Inputs'!$AW$14:$AW$54,0))*Q2247,"")),"")</f>
        <v/>
      </c>
      <c r="AD2247" s="181" t="str">
        <f>IFERROR(IF($B$3="NYSEG",INDEX('BCA Inputs'!$AD$14:$AD$54,MATCH(I2247,'BCA Inputs'!$M$14:$M$54,0))*P2247+INDEX('BCA Inputs'!$AE$14:$AE$54,MATCH(I2247,'BCA Inputs'!$M$14:$M$54,0))*O2247+INDEX('BCA Inputs'!$AF$14:$AF$54,MATCH(I2247,'BCA Inputs'!$M$14:$M$54,0))*Q2247+INDEX('BCA Inputs'!$AG$14:$AG$54,MATCH(I2247,'BCA Inputs'!$M$14:$M$54,0))*F2247+INDEX('BCA Inputs'!$AH$14:$AH$54,MATCH(I2247,'BCA Inputs'!$M$14:$M$54,0))*G2247,IF($B$3="RG&amp;E",INDEX('BCA Inputs'!$BM$14:$BM$54,MATCH(I2247,'BCA Inputs'!$AW$14:$AW$54,0))*P2247+INDEX('BCA Inputs'!$BN$14:$BN$54,MATCH(I2247,'BCA Inputs'!$AW$14:$AW$54,0))*O2247+INDEX('BCA Inputs'!$BO$14:$BO$54,MATCH(I2247,'BCA Inputs'!$AW$14:$AW$54,0))*Q2247+INDEX('BCA Inputs'!$BP$14:$BP$54,MATCH(I2247,'BCA Inputs'!$AW$14:$AW$54,0))*F2247+INDEX('BCA Inputs'!$BQ$14:$BQ$54,MATCH(I2247,'BCA Inputs'!$AW$14:$AW$54,0))*G2247,"")),"")</f>
        <v/>
      </c>
      <c r="AE2247" s="237" t="str">
        <f t="shared" si="346"/>
        <v/>
      </c>
      <c r="AF2247" s="198">
        <f t="shared" si="348"/>
        <v>0</v>
      </c>
      <c r="AG2247" s="239">
        <f t="shared" si="349"/>
        <v>0</v>
      </c>
    </row>
    <row r="2248" spans="1:33">
      <c r="A2248" s="228"/>
      <c r="B2248" s="176"/>
      <c r="C2248" s="229"/>
      <c r="D2248" s="230"/>
      <c r="E2248" s="230"/>
      <c r="F2248" s="230"/>
      <c r="G2248" s="230"/>
      <c r="H2248" s="231"/>
      <c r="I2248" s="231"/>
      <c r="J2248" s="232"/>
      <c r="K2248" s="232"/>
      <c r="L2248" s="232"/>
      <c r="M2248" s="181">
        <f t="shared" si="347"/>
        <v>0</v>
      </c>
      <c r="N2248" s="181">
        <f>IF(H2248="",0,H2248*I2248*'Avoided Water Savings Cost'!$C$16)</f>
        <v>0</v>
      </c>
      <c r="O2248" s="545">
        <f>IF(C2248="",0,IF($B$3="NYSEG",C2248/(1-'Avoided Electric Costs 2020'!$W$21),IF($B$3="RG&amp;E",C2248/(1-'Avoided Electric Costs 2020'!$X$21),"")))</f>
        <v>0</v>
      </c>
      <c r="P2248" s="546">
        <f>IF(D2248="",0,IF($B$3="NYSEG",D2248/(1-'Avoided Electric Costs 2020'!$W$21),IF($B$3="RG&amp;E",D2248/(1-'Avoided Electric Costs 2020'!$X$21),"")))</f>
        <v>0</v>
      </c>
      <c r="Q2248" s="546">
        <f>IF(E2248="",0,IF($B$3="NYSEG",E2248/(1-'Avoided Natural Gas Costs 2020'!$J$34),IF($B$3="RG&amp;E",E2248/(1-'Avoided Natural Gas Costs 2020'!$K$34),"")))</f>
        <v>0</v>
      </c>
      <c r="R2248" s="233" t="str">
        <f>IFERROR(IF(P2248*'BCA Inputs'!$C$1+Q2248*'BCA Inputs'!$C$2+F2248*'BCA Inputs'!$C$2+G2248*'BCA Inputs'!$C$2=0,"",P2248*'BCA Inputs'!$C$1+Q2248*'BCA Inputs'!$C$2+F2248*'BCA Inputs'!$C$2+G2248*'BCA Inputs'!$C$2),"")</f>
        <v/>
      </c>
      <c r="S2248" s="181" t="str">
        <f t="shared" si="340"/>
        <v/>
      </c>
      <c r="T2248" s="181" t="str">
        <f>IFERROR(IF($B$3="NYSEG",(INDEX('BCA Inputs'!$N$14:$N$54,MATCH(I2248,'BCA Inputs'!$M$14:$M$54,0))*P2248+INDEX('BCA Inputs'!$O$14:$O$54,MATCH(I2248,'BCA Inputs'!$M$14:$M$54,0))*O2248+INDEX('BCA Inputs'!P:P,MATCH(I2248,'BCA Inputs'!M:M,0))*Q2248+INDEX('BCA Inputs'!Q:Q,MATCH(I2248,'BCA Inputs'!M:M,0))*F2248+INDEX('BCA Inputs'!R:R,MATCH(I2248,'BCA Inputs'!M:M,0))*G2248)+L2248+N2248,IF($B$3="RG&amp;E",(INDEX('BCA Inputs'!$AX$14:$AX$54,MATCH(I2248,'BCA Inputs'!$AW$14:$AW$54,0))*P2248+INDEX('BCA Inputs'!$AY$14:$AY$54,MATCH(I2248,'BCA Inputs'!$AW$14:$AW$54,0))*O2248+INDEX('BCA Inputs'!$AZ$14:$AZ$54,MATCH(I2248,'BCA Inputs'!$AW$14:$AW$54,0))*Q2248+INDEX('BCA Inputs'!$BA$14:$BA$54,MATCH(I2248,'BCA Inputs'!$AW$14:$AW$54,0))*F2248+INDEX('BCA Inputs'!$BB$14:$BB$54,MATCH(I2248,'BCA Inputs'!$AW$14:$AW$54,0))*G2248)+L2248+N2248,"")),"")</f>
        <v/>
      </c>
      <c r="U2248" s="234" t="str">
        <f t="shared" si="341"/>
        <v/>
      </c>
      <c r="V2248" s="234" t="str">
        <f t="shared" si="342"/>
        <v/>
      </c>
      <c r="W2248" s="234" t="str">
        <f t="shared" si="343"/>
        <v/>
      </c>
      <c r="Y2248" s="235" t="str">
        <f t="shared" si="344"/>
        <v/>
      </c>
      <c r="Z2248" s="236" t="str">
        <f>IFERROR(IF($B$3="NYSEG",INDEX('BCA Inputs'!$X$14:$X$54,MATCH(I2248,'BCA Inputs'!$M$14:$M$54,0))*P2248+INDEX('BCA Inputs'!$Y$14:$Y$54,MATCH(I2248,'BCA Inputs'!$M$14:$M$54,0))*O2248+INDEX('BCA Inputs'!$Z$14:$Z$54,MATCH(I2248,'BCA Inputs'!$M$14:$M$54,0))*Q2248+INDEX('BCA Inputs'!$AA$14:$AA$54,MATCH(I2248,'BCA Inputs'!$M$14:$M$54,0))*F2248+INDEX('BCA Inputs'!$AB$14:$AB$54,MATCH(I2248,'BCA Inputs'!$M$14:$M$54,0))*G2248,IF($B$3="RG&amp;E",INDEX('BCA Inputs'!$BG$14:$BG$54,MATCH(I2248,'BCA Inputs'!$AW$14:$AW$54,0))*P2248+INDEX('BCA Inputs'!$BH$14:$BH$54,MATCH(I2248,'BCA Inputs'!$AW$14:$AW$54,0))*O2248+INDEX('BCA Inputs'!$BI$14:$BI$54,MATCH(I2248,'BCA Inputs'!$AW$14:$AW$54,0))*Q2248+INDEX('BCA Inputs'!$BJ$14:$BJ$54,MATCH(I2248,'BCA Inputs'!$AW$14:$AW$54,0))*F2248+INDEX('BCA Inputs'!$BK$14:$BK$54,MATCH(I2248,'BCA Inputs'!$AW$14:$AW$54,0))*G2248,"")),"")</f>
        <v/>
      </c>
      <c r="AA2248" s="237" t="str">
        <f t="shared" si="345"/>
        <v/>
      </c>
      <c r="AC2248" s="238" t="str">
        <f>IFERROR((K2248+R2248)+IF($B$3="NYSEG",INDEX('BCA Inputs'!$AI$14:$AI$54,MATCH(I2248,'BCA Inputs'!$M$14:$M$54,0))*P2248+INDEX('BCA Inputs'!$AJ$14:$AJ$54,MATCH(I2248,'BCA Inputs'!$M$14:$M$54,0))*Q2248,IF($B$3="RG&amp;E",INDEX('BCA Inputs'!$BR$14:$BR$54,MATCH(I2248,'BCA Inputs'!$AW$14:$AW$54,0))*P2248+INDEX('BCA Inputs'!$BS$14:$BS$54,MATCH(I2248,'BCA Inputs'!$AW$14:$AW$54,0))*Q2248,"")),"")</f>
        <v/>
      </c>
      <c r="AD2248" s="181" t="str">
        <f>IFERROR(IF($B$3="NYSEG",INDEX('BCA Inputs'!$AD$14:$AD$54,MATCH(I2248,'BCA Inputs'!$M$14:$M$54,0))*P2248+INDEX('BCA Inputs'!$AE$14:$AE$54,MATCH(I2248,'BCA Inputs'!$M$14:$M$54,0))*O2248+INDEX('BCA Inputs'!$AF$14:$AF$54,MATCH(I2248,'BCA Inputs'!$M$14:$M$54,0))*Q2248+INDEX('BCA Inputs'!$AG$14:$AG$54,MATCH(I2248,'BCA Inputs'!$M$14:$M$54,0))*F2248+INDEX('BCA Inputs'!$AH$14:$AH$54,MATCH(I2248,'BCA Inputs'!$M$14:$M$54,0))*G2248,IF($B$3="RG&amp;E",INDEX('BCA Inputs'!$BM$14:$BM$54,MATCH(I2248,'BCA Inputs'!$AW$14:$AW$54,0))*P2248+INDEX('BCA Inputs'!$BN$14:$BN$54,MATCH(I2248,'BCA Inputs'!$AW$14:$AW$54,0))*O2248+INDEX('BCA Inputs'!$BO$14:$BO$54,MATCH(I2248,'BCA Inputs'!$AW$14:$AW$54,0))*Q2248+INDEX('BCA Inputs'!$BP$14:$BP$54,MATCH(I2248,'BCA Inputs'!$AW$14:$AW$54,0))*F2248+INDEX('BCA Inputs'!$BQ$14:$BQ$54,MATCH(I2248,'BCA Inputs'!$AW$14:$AW$54,0))*G2248,"")),"")</f>
        <v/>
      </c>
      <c r="AE2248" s="237" t="str">
        <f t="shared" si="346"/>
        <v/>
      </c>
      <c r="AF2248" s="198">
        <f t="shared" si="348"/>
        <v>0</v>
      </c>
      <c r="AG2248" s="239">
        <f t="shared" si="349"/>
        <v>0</v>
      </c>
    </row>
    <row r="2249" spans="1:33">
      <c r="A2249" s="228"/>
      <c r="B2249" s="176"/>
      <c r="C2249" s="229"/>
      <c r="D2249" s="230"/>
      <c r="E2249" s="230"/>
      <c r="F2249" s="230"/>
      <c r="G2249" s="230"/>
      <c r="H2249" s="231"/>
      <c r="I2249" s="231"/>
      <c r="J2249" s="232"/>
      <c r="K2249" s="232"/>
      <c r="L2249" s="232"/>
      <c r="M2249" s="181">
        <f t="shared" si="347"/>
        <v>0</v>
      </c>
      <c r="N2249" s="181">
        <f>IF(H2249="",0,H2249*I2249*'Avoided Water Savings Cost'!$C$16)</f>
        <v>0</v>
      </c>
      <c r="O2249" s="545">
        <f>IF(C2249="",0,IF($B$3="NYSEG",C2249/(1-'Avoided Electric Costs 2020'!$W$21),IF($B$3="RG&amp;E",C2249/(1-'Avoided Electric Costs 2020'!$X$21),"")))</f>
        <v>0</v>
      </c>
      <c r="P2249" s="546">
        <f>IF(D2249="",0,IF($B$3="NYSEG",D2249/(1-'Avoided Electric Costs 2020'!$W$21),IF($B$3="RG&amp;E",D2249/(1-'Avoided Electric Costs 2020'!$X$21),"")))</f>
        <v>0</v>
      </c>
      <c r="Q2249" s="546">
        <f>IF(E2249="",0,IF($B$3="NYSEG",E2249/(1-'Avoided Natural Gas Costs 2020'!$J$34),IF($B$3="RG&amp;E",E2249/(1-'Avoided Natural Gas Costs 2020'!$K$34),"")))</f>
        <v>0</v>
      </c>
      <c r="R2249" s="233" t="str">
        <f>IFERROR(IF(P2249*'BCA Inputs'!$C$1+Q2249*'BCA Inputs'!$C$2+F2249*'BCA Inputs'!$C$2+G2249*'BCA Inputs'!$C$2=0,"",P2249*'BCA Inputs'!$C$1+Q2249*'BCA Inputs'!$C$2+F2249*'BCA Inputs'!$C$2+G2249*'BCA Inputs'!$C$2),"")</f>
        <v/>
      </c>
      <c r="S2249" s="181" t="str">
        <f t="shared" si="340"/>
        <v/>
      </c>
      <c r="T2249" s="181" t="str">
        <f>IFERROR(IF($B$3="NYSEG",(INDEX('BCA Inputs'!$N$14:$N$54,MATCH(I2249,'BCA Inputs'!$M$14:$M$54,0))*P2249+INDEX('BCA Inputs'!$O$14:$O$54,MATCH(I2249,'BCA Inputs'!$M$14:$M$54,0))*O2249+INDEX('BCA Inputs'!P:P,MATCH(I2249,'BCA Inputs'!M:M,0))*Q2249+INDEX('BCA Inputs'!Q:Q,MATCH(I2249,'BCA Inputs'!M:M,0))*F2249+INDEX('BCA Inputs'!R:R,MATCH(I2249,'BCA Inputs'!M:M,0))*G2249)+L2249+N2249,IF($B$3="RG&amp;E",(INDEX('BCA Inputs'!$AX$14:$AX$54,MATCH(I2249,'BCA Inputs'!$AW$14:$AW$54,0))*P2249+INDEX('BCA Inputs'!$AY$14:$AY$54,MATCH(I2249,'BCA Inputs'!$AW$14:$AW$54,0))*O2249+INDEX('BCA Inputs'!$AZ$14:$AZ$54,MATCH(I2249,'BCA Inputs'!$AW$14:$AW$54,0))*Q2249+INDEX('BCA Inputs'!$BA$14:$BA$54,MATCH(I2249,'BCA Inputs'!$AW$14:$AW$54,0))*F2249+INDEX('BCA Inputs'!$BB$14:$BB$54,MATCH(I2249,'BCA Inputs'!$AW$14:$AW$54,0))*G2249)+L2249+N2249,"")),"")</f>
        <v/>
      </c>
      <c r="U2249" s="234" t="str">
        <f t="shared" si="341"/>
        <v/>
      </c>
      <c r="V2249" s="234" t="str">
        <f t="shared" si="342"/>
        <v/>
      </c>
      <c r="W2249" s="234" t="str">
        <f t="shared" si="343"/>
        <v/>
      </c>
      <c r="Y2249" s="235" t="str">
        <f t="shared" si="344"/>
        <v/>
      </c>
      <c r="Z2249" s="236" t="str">
        <f>IFERROR(IF($B$3="NYSEG",INDEX('BCA Inputs'!$X$14:$X$54,MATCH(I2249,'BCA Inputs'!$M$14:$M$54,0))*P2249+INDEX('BCA Inputs'!$Y$14:$Y$54,MATCH(I2249,'BCA Inputs'!$M$14:$M$54,0))*O2249+INDEX('BCA Inputs'!$Z$14:$Z$54,MATCH(I2249,'BCA Inputs'!$M$14:$M$54,0))*Q2249+INDEX('BCA Inputs'!$AA$14:$AA$54,MATCH(I2249,'BCA Inputs'!$M$14:$M$54,0))*F2249+INDEX('BCA Inputs'!$AB$14:$AB$54,MATCH(I2249,'BCA Inputs'!$M$14:$M$54,0))*G2249,IF($B$3="RG&amp;E",INDEX('BCA Inputs'!$BG$14:$BG$54,MATCH(I2249,'BCA Inputs'!$AW$14:$AW$54,0))*P2249+INDEX('BCA Inputs'!$BH$14:$BH$54,MATCH(I2249,'BCA Inputs'!$AW$14:$AW$54,0))*O2249+INDEX('BCA Inputs'!$BI$14:$BI$54,MATCH(I2249,'BCA Inputs'!$AW$14:$AW$54,0))*Q2249+INDEX('BCA Inputs'!$BJ$14:$BJ$54,MATCH(I2249,'BCA Inputs'!$AW$14:$AW$54,0))*F2249+INDEX('BCA Inputs'!$BK$14:$BK$54,MATCH(I2249,'BCA Inputs'!$AW$14:$AW$54,0))*G2249,"")),"")</f>
        <v/>
      </c>
      <c r="AA2249" s="237" t="str">
        <f t="shared" si="345"/>
        <v/>
      </c>
      <c r="AC2249" s="238" t="str">
        <f>IFERROR((K2249+R2249)+IF($B$3="NYSEG",INDEX('BCA Inputs'!$AI$14:$AI$54,MATCH(I2249,'BCA Inputs'!$M$14:$M$54,0))*P2249+INDEX('BCA Inputs'!$AJ$14:$AJ$54,MATCH(I2249,'BCA Inputs'!$M$14:$M$54,0))*Q2249,IF($B$3="RG&amp;E",INDEX('BCA Inputs'!$BR$14:$BR$54,MATCH(I2249,'BCA Inputs'!$AW$14:$AW$54,0))*P2249+INDEX('BCA Inputs'!$BS$14:$BS$54,MATCH(I2249,'BCA Inputs'!$AW$14:$AW$54,0))*Q2249,"")),"")</f>
        <v/>
      </c>
      <c r="AD2249" s="181" t="str">
        <f>IFERROR(IF($B$3="NYSEG",INDEX('BCA Inputs'!$AD$14:$AD$54,MATCH(I2249,'BCA Inputs'!$M$14:$M$54,0))*P2249+INDEX('BCA Inputs'!$AE$14:$AE$54,MATCH(I2249,'BCA Inputs'!$M$14:$M$54,0))*O2249+INDEX('BCA Inputs'!$AF$14:$AF$54,MATCH(I2249,'BCA Inputs'!$M$14:$M$54,0))*Q2249+INDEX('BCA Inputs'!$AG$14:$AG$54,MATCH(I2249,'BCA Inputs'!$M$14:$M$54,0))*F2249+INDEX('BCA Inputs'!$AH$14:$AH$54,MATCH(I2249,'BCA Inputs'!$M$14:$M$54,0))*G2249,IF($B$3="RG&amp;E",INDEX('BCA Inputs'!$BM$14:$BM$54,MATCH(I2249,'BCA Inputs'!$AW$14:$AW$54,0))*P2249+INDEX('BCA Inputs'!$BN$14:$BN$54,MATCH(I2249,'BCA Inputs'!$AW$14:$AW$54,0))*O2249+INDEX('BCA Inputs'!$BO$14:$BO$54,MATCH(I2249,'BCA Inputs'!$AW$14:$AW$54,0))*Q2249+INDEX('BCA Inputs'!$BP$14:$BP$54,MATCH(I2249,'BCA Inputs'!$AW$14:$AW$54,0))*F2249+INDEX('BCA Inputs'!$BQ$14:$BQ$54,MATCH(I2249,'BCA Inputs'!$AW$14:$AW$54,0))*G2249,"")),"")</f>
        <v/>
      </c>
      <c r="AE2249" s="237" t="str">
        <f t="shared" si="346"/>
        <v/>
      </c>
      <c r="AF2249" s="198">
        <f t="shared" si="348"/>
        <v>0</v>
      </c>
      <c r="AG2249" s="239">
        <f t="shared" si="349"/>
        <v>0</v>
      </c>
    </row>
    <row r="2250" spans="1:33">
      <c r="A2250" s="228"/>
      <c r="B2250" s="176"/>
      <c r="C2250" s="229"/>
      <c r="D2250" s="230"/>
      <c r="E2250" s="230"/>
      <c r="F2250" s="230"/>
      <c r="G2250" s="230"/>
      <c r="H2250" s="231"/>
      <c r="I2250" s="231"/>
      <c r="J2250" s="232"/>
      <c r="K2250" s="232"/>
      <c r="L2250" s="232"/>
      <c r="M2250" s="181">
        <f t="shared" si="347"/>
        <v>0</v>
      </c>
      <c r="N2250" s="181">
        <f>IF(H2250="",0,H2250*I2250*'Avoided Water Savings Cost'!$C$16)</f>
        <v>0</v>
      </c>
      <c r="O2250" s="545">
        <f>IF(C2250="",0,IF($B$3="NYSEG",C2250/(1-'Avoided Electric Costs 2020'!$W$21),IF($B$3="RG&amp;E",C2250/(1-'Avoided Electric Costs 2020'!$X$21),"")))</f>
        <v>0</v>
      </c>
      <c r="P2250" s="546">
        <f>IF(D2250="",0,IF($B$3="NYSEG",D2250/(1-'Avoided Electric Costs 2020'!$W$21),IF($B$3="RG&amp;E",D2250/(1-'Avoided Electric Costs 2020'!$X$21),"")))</f>
        <v>0</v>
      </c>
      <c r="Q2250" s="546">
        <f>IF(E2250="",0,IF($B$3="NYSEG",E2250/(1-'Avoided Natural Gas Costs 2020'!$J$34),IF($B$3="RG&amp;E",E2250/(1-'Avoided Natural Gas Costs 2020'!$K$34),"")))</f>
        <v>0</v>
      </c>
      <c r="R2250" s="233" t="str">
        <f>IFERROR(IF(P2250*'BCA Inputs'!$C$1+Q2250*'BCA Inputs'!$C$2+F2250*'BCA Inputs'!$C$2+G2250*'BCA Inputs'!$C$2=0,"",P2250*'BCA Inputs'!$C$1+Q2250*'BCA Inputs'!$C$2+F2250*'BCA Inputs'!$C$2+G2250*'BCA Inputs'!$C$2),"")</f>
        <v/>
      </c>
      <c r="S2250" s="181" t="str">
        <f t="shared" si="340"/>
        <v/>
      </c>
      <c r="T2250" s="181" t="str">
        <f>IFERROR(IF($B$3="NYSEG",(INDEX('BCA Inputs'!$N$14:$N$54,MATCH(I2250,'BCA Inputs'!$M$14:$M$54,0))*P2250+INDEX('BCA Inputs'!$O$14:$O$54,MATCH(I2250,'BCA Inputs'!$M$14:$M$54,0))*O2250+INDEX('BCA Inputs'!P:P,MATCH(I2250,'BCA Inputs'!M:M,0))*Q2250+INDEX('BCA Inputs'!Q:Q,MATCH(I2250,'BCA Inputs'!M:M,0))*F2250+INDEX('BCA Inputs'!R:R,MATCH(I2250,'BCA Inputs'!M:M,0))*G2250)+L2250+N2250,IF($B$3="RG&amp;E",(INDEX('BCA Inputs'!$AX$14:$AX$54,MATCH(I2250,'BCA Inputs'!$AW$14:$AW$54,0))*P2250+INDEX('BCA Inputs'!$AY$14:$AY$54,MATCH(I2250,'BCA Inputs'!$AW$14:$AW$54,0))*O2250+INDEX('BCA Inputs'!$AZ$14:$AZ$54,MATCH(I2250,'BCA Inputs'!$AW$14:$AW$54,0))*Q2250+INDEX('BCA Inputs'!$BA$14:$BA$54,MATCH(I2250,'BCA Inputs'!$AW$14:$AW$54,0))*F2250+INDEX('BCA Inputs'!$BB$14:$BB$54,MATCH(I2250,'BCA Inputs'!$AW$14:$AW$54,0))*G2250)+L2250+N2250,"")),"")</f>
        <v/>
      </c>
      <c r="U2250" s="234" t="str">
        <f t="shared" si="341"/>
        <v/>
      </c>
      <c r="V2250" s="234" t="str">
        <f t="shared" si="342"/>
        <v/>
      </c>
      <c r="W2250" s="234" t="str">
        <f t="shared" si="343"/>
        <v/>
      </c>
      <c r="Y2250" s="235" t="str">
        <f t="shared" si="344"/>
        <v/>
      </c>
      <c r="Z2250" s="236" t="str">
        <f>IFERROR(IF($B$3="NYSEG",INDEX('BCA Inputs'!$X$14:$X$54,MATCH(I2250,'BCA Inputs'!$M$14:$M$54,0))*P2250+INDEX('BCA Inputs'!$Y$14:$Y$54,MATCH(I2250,'BCA Inputs'!$M$14:$M$54,0))*O2250+INDEX('BCA Inputs'!$Z$14:$Z$54,MATCH(I2250,'BCA Inputs'!$M$14:$M$54,0))*Q2250+INDEX('BCA Inputs'!$AA$14:$AA$54,MATCH(I2250,'BCA Inputs'!$M$14:$M$54,0))*F2250+INDEX('BCA Inputs'!$AB$14:$AB$54,MATCH(I2250,'BCA Inputs'!$M$14:$M$54,0))*G2250,IF($B$3="RG&amp;E",INDEX('BCA Inputs'!$BG$14:$BG$54,MATCH(I2250,'BCA Inputs'!$AW$14:$AW$54,0))*P2250+INDEX('BCA Inputs'!$BH$14:$BH$54,MATCH(I2250,'BCA Inputs'!$AW$14:$AW$54,0))*O2250+INDEX('BCA Inputs'!$BI$14:$BI$54,MATCH(I2250,'BCA Inputs'!$AW$14:$AW$54,0))*Q2250+INDEX('BCA Inputs'!$BJ$14:$BJ$54,MATCH(I2250,'BCA Inputs'!$AW$14:$AW$54,0))*F2250+INDEX('BCA Inputs'!$BK$14:$BK$54,MATCH(I2250,'BCA Inputs'!$AW$14:$AW$54,0))*G2250,"")),"")</f>
        <v/>
      </c>
      <c r="AA2250" s="237" t="str">
        <f t="shared" si="345"/>
        <v/>
      </c>
      <c r="AC2250" s="238" t="str">
        <f>IFERROR((K2250+R2250)+IF($B$3="NYSEG",INDEX('BCA Inputs'!$AI$14:$AI$54,MATCH(I2250,'BCA Inputs'!$M$14:$M$54,0))*P2250+INDEX('BCA Inputs'!$AJ$14:$AJ$54,MATCH(I2250,'BCA Inputs'!$M$14:$M$54,0))*Q2250,IF($B$3="RG&amp;E",INDEX('BCA Inputs'!$BR$14:$BR$54,MATCH(I2250,'BCA Inputs'!$AW$14:$AW$54,0))*P2250+INDEX('BCA Inputs'!$BS$14:$BS$54,MATCH(I2250,'BCA Inputs'!$AW$14:$AW$54,0))*Q2250,"")),"")</f>
        <v/>
      </c>
      <c r="AD2250" s="181" t="str">
        <f>IFERROR(IF($B$3="NYSEG",INDEX('BCA Inputs'!$AD$14:$AD$54,MATCH(I2250,'BCA Inputs'!$M$14:$M$54,0))*P2250+INDEX('BCA Inputs'!$AE$14:$AE$54,MATCH(I2250,'BCA Inputs'!$M$14:$M$54,0))*O2250+INDEX('BCA Inputs'!$AF$14:$AF$54,MATCH(I2250,'BCA Inputs'!$M$14:$M$54,0))*Q2250+INDEX('BCA Inputs'!$AG$14:$AG$54,MATCH(I2250,'BCA Inputs'!$M$14:$M$54,0))*F2250+INDEX('BCA Inputs'!$AH$14:$AH$54,MATCH(I2250,'BCA Inputs'!$M$14:$M$54,0))*G2250,IF($B$3="RG&amp;E",INDEX('BCA Inputs'!$BM$14:$BM$54,MATCH(I2250,'BCA Inputs'!$AW$14:$AW$54,0))*P2250+INDEX('BCA Inputs'!$BN$14:$BN$54,MATCH(I2250,'BCA Inputs'!$AW$14:$AW$54,0))*O2250+INDEX('BCA Inputs'!$BO$14:$BO$54,MATCH(I2250,'BCA Inputs'!$AW$14:$AW$54,0))*Q2250+INDEX('BCA Inputs'!$BP$14:$BP$54,MATCH(I2250,'BCA Inputs'!$AW$14:$AW$54,0))*F2250+INDEX('BCA Inputs'!$BQ$14:$BQ$54,MATCH(I2250,'BCA Inputs'!$AW$14:$AW$54,0))*G2250,"")),"")</f>
        <v/>
      </c>
      <c r="AE2250" s="237" t="str">
        <f t="shared" si="346"/>
        <v/>
      </c>
      <c r="AF2250" s="198">
        <f t="shared" si="348"/>
        <v>0</v>
      </c>
      <c r="AG2250" s="239">
        <f t="shared" si="349"/>
        <v>0</v>
      </c>
    </row>
    <row r="2251" spans="1:33">
      <c r="A2251" s="228"/>
      <c r="B2251" s="176"/>
      <c r="C2251" s="229"/>
      <c r="D2251" s="230"/>
      <c r="E2251" s="230"/>
      <c r="F2251" s="230"/>
      <c r="G2251" s="230"/>
      <c r="H2251" s="231"/>
      <c r="I2251" s="231"/>
      <c r="J2251" s="232"/>
      <c r="K2251" s="232"/>
      <c r="L2251" s="232"/>
      <c r="M2251" s="181">
        <f t="shared" si="347"/>
        <v>0</v>
      </c>
      <c r="N2251" s="181">
        <f>IF(H2251="",0,H2251*I2251*'Avoided Water Savings Cost'!$C$16)</f>
        <v>0</v>
      </c>
      <c r="O2251" s="545">
        <f>IF(C2251="",0,IF($B$3="NYSEG",C2251/(1-'Avoided Electric Costs 2020'!$W$21),IF($B$3="RG&amp;E",C2251/(1-'Avoided Electric Costs 2020'!$X$21),"")))</f>
        <v>0</v>
      </c>
      <c r="P2251" s="546">
        <f>IF(D2251="",0,IF($B$3="NYSEG",D2251/(1-'Avoided Electric Costs 2020'!$W$21),IF($B$3="RG&amp;E",D2251/(1-'Avoided Electric Costs 2020'!$X$21),"")))</f>
        <v>0</v>
      </c>
      <c r="Q2251" s="546">
        <f>IF(E2251="",0,IF($B$3="NYSEG",E2251/(1-'Avoided Natural Gas Costs 2020'!$J$34),IF($B$3="RG&amp;E",E2251/(1-'Avoided Natural Gas Costs 2020'!$K$34),"")))</f>
        <v>0</v>
      </c>
      <c r="R2251" s="233" t="str">
        <f>IFERROR(IF(P2251*'BCA Inputs'!$C$1+Q2251*'BCA Inputs'!$C$2+F2251*'BCA Inputs'!$C$2+G2251*'BCA Inputs'!$C$2=0,"",P2251*'BCA Inputs'!$C$1+Q2251*'BCA Inputs'!$C$2+F2251*'BCA Inputs'!$C$2+G2251*'BCA Inputs'!$C$2),"")</f>
        <v/>
      </c>
      <c r="S2251" s="181" t="str">
        <f t="shared" si="340"/>
        <v/>
      </c>
      <c r="T2251" s="181" t="str">
        <f>IFERROR(IF($B$3="NYSEG",(INDEX('BCA Inputs'!$N$14:$N$54,MATCH(I2251,'BCA Inputs'!$M$14:$M$54,0))*P2251+INDEX('BCA Inputs'!$O$14:$O$54,MATCH(I2251,'BCA Inputs'!$M$14:$M$54,0))*O2251+INDEX('BCA Inputs'!P:P,MATCH(I2251,'BCA Inputs'!M:M,0))*Q2251+INDEX('BCA Inputs'!Q:Q,MATCH(I2251,'BCA Inputs'!M:M,0))*F2251+INDEX('BCA Inputs'!R:R,MATCH(I2251,'BCA Inputs'!M:M,0))*G2251)+L2251+N2251,IF($B$3="RG&amp;E",(INDEX('BCA Inputs'!$AX$14:$AX$54,MATCH(I2251,'BCA Inputs'!$AW$14:$AW$54,0))*P2251+INDEX('BCA Inputs'!$AY$14:$AY$54,MATCH(I2251,'BCA Inputs'!$AW$14:$AW$54,0))*O2251+INDEX('BCA Inputs'!$AZ$14:$AZ$54,MATCH(I2251,'BCA Inputs'!$AW$14:$AW$54,0))*Q2251+INDEX('BCA Inputs'!$BA$14:$BA$54,MATCH(I2251,'BCA Inputs'!$AW$14:$AW$54,0))*F2251+INDEX('BCA Inputs'!$BB$14:$BB$54,MATCH(I2251,'BCA Inputs'!$AW$14:$AW$54,0))*G2251)+L2251+N2251,"")),"")</f>
        <v/>
      </c>
      <c r="U2251" s="234" t="str">
        <f t="shared" si="341"/>
        <v/>
      </c>
      <c r="V2251" s="234" t="str">
        <f t="shared" si="342"/>
        <v/>
      </c>
      <c r="W2251" s="234" t="str">
        <f t="shared" si="343"/>
        <v/>
      </c>
      <c r="Y2251" s="235" t="str">
        <f t="shared" si="344"/>
        <v/>
      </c>
      <c r="Z2251" s="236" t="str">
        <f>IFERROR(IF($B$3="NYSEG",INDEX('BCA Inputs'!$X$14:$X$54,MATCH(I2251,'BCA Inputs'!$M$14:$M$54,0))*P2251+INDEX('BCA Inputs'!$Y$14:$Y$54,MATCH(I2251,'BCA Inputs'!$M$14:$M$54,0))*O2251+INDEX('BCA Inputs'!$Z$14:$Z$54,MATCH(I2251,'BCA Inputs'!$M$14:$M$54,0))*Q2251+INDEX('BCA Inputs'!$AA$14:$AA$54,MATCH(I2251,'BCA Inputs'!$M$14:$M$54,0))*F2251+INDEX('BCA Inputs'!$AB$14:$AB$54,MATCH(I2251,'BCA Inputs'!$M$14:$M$54,0))*G2251,IF($B$3="RG&amp;E",INDEX('BCA Inputs'!$BG$14:$BG$54,MATCH(I2251,'BCA Inputs'!$AW$14:$AW$54,0))*P2251+INDEX('BCA Inputs'!$BH$14:$BH$54,MATCH(I2251,'BCA Inputs'!$AW$14:$AW$54,0))*O2251+INDEX('BCA Inputs'!$BI$14:$BI$54,MATCH(I2251,'BCA Inputs'!$AW$14:$AW$54,0))*Q2251+INDEX('BCA Inputs'!$BJ$14:$BJ$54,MATCH(I2251,'BCA Inputs'!$AW$14:$AW$54,0))*F2251+INDEX('BCA Inputs'!$BK$14:$BK$54,MATCH(I2251,'BCA Inputs'!$AW$14:$AW$54,0))*G2251,"")),"")</f>
        <v/>
      </c>
      <c r="AA2251" s="237" t="str">
        <f t="shared" si="345"/>
        <v/>
      </c>
      <c r="AC2251" s="238" t="str">
        <f>IFERROR((K2251+R2251)+IF($B$3="NYSEG",INDEX('BCA Inputs'!$AI$14:$AI$54,MATCH(I2251,'BCA Inputs'!$M$14:$M$54,0))*P2251+INDEX('BCA Inputs'!$AJ$14:$AJ$54,MATCH(I2251,'BCA Inputs'!$M$14:$M$54,0))*Q2251,IF($B$3="RG&amp;E",INDEX('BCA Inputs'!$BR$14:$BR$54,MATCH(I2251,'BCA Inputs'!$AW$14:$AW$54,0))*P2251+INDEX('BCA Inputs'!$BS$14:$BS$54,MATCH(I2251,'BCA Inputs'!$AW$14:$AW$54,0))*Q2251,"")),"")</f>
        <v/>
      </c>
      <c r="AD2251" s="181" t="str">
        <f>IFERROR(IF($B$3="NYSEG",INDEX('BCA Inputs'!$AD$14:$AD$54,MATCH(I2251,'BCA Inputs'!$M$14:$M$54,0))*P2251+INDEX('BCA Inputs'!$AE$14:$AE$54,MATCH(I2251,'BCA Inputs'!$M$14:$M$54,0))*O2251+INDEX('BCA Inputs'!$AF$14:$AF$54,MATCH(I2251,'BCA Inputs'!$M$14:$M$54,0))*Q2251+INDEX('BCA Inputs'!$AG$14:$AG$54,MATCH(I2251,'BCA Inputs'!$M$14:$M$54,0))*F2251+INDEX('BCA Inputs'!$AH$14:$AH$54,MATCH(I2251,'BCA Inputs'!$M$14:$M$54,0))*G2251,IF($B$3="RG&amp;E",INDEX('BCA Inputs'!$BM$14:$BM$54,MATCH(I2251,'BCA Inputs'!$AW$14:$AW$54,0))*P2251+INDEX('BCA Inputs'!$BN$14:$BN$54,MATCH(I2251,'BCA Inputs'!$AW$14:$AW$54,0))*O2251+INDEX('BCA Inputs'!$BO$14:$BO$54,MATCH(I2251,'BCA Inputs'!$AW$14:$AW$54,0))*Q2251+INDEX('BCA Inputs'!$BP$14:$BP$54,MATCH(I2251,'BCA Inputs'!$AW$14:$AW$54,0))*F2251+INDEX('BCA Inputs'!$BQ$14:$BQ$54,MATCH(I2251,'BCA Inputs'!$AW$14:$AW$54,0))*G2251,"")),"")</f>
        <v/>
      </c>
      <c r="AE2251" s="237" t="str">
        <f t="shared" si="346"/>
        <v/>
      </c>
      <c r="AF2251" s="198">
        <f t="shared" si="348"/>
        <v>0</v>
      </c>
      <c r="AG2251" s="239">
        <f t="shared" si="349"/>
        <v>0</v>
      </c>
    </row>
    <row r="2252" spans="1:33">
      <c r="A2252" s="228"/>
      <c r="B2252" s="176"/>
      <c r="C2252" s="229"/>
      <c r="D2252" s="230"/>
      <c r="E2252" s="230"/>
      <c r="F2252" s="230"/>
      <c r="G2252" s="230"/>
      <c r="H2252" s="231"/>
      <c r="I2252" s="231"/>
      <c r="J2252" s="232"/>
      <c r="K2252" s="232"/>
      <c r="L2252" s="232"/>
      <c r="M2252" s="181">
        <f t="shared" si="347"/>
        <v>0</v>
      </c>
      <c r="N2252" s="181">
        <f>IF(H2252="",0,H2252*I2252*'Avoided Water Savings Cost'!$C$16)</f>
        <v>0</v>
      </c>
      <c r="O2252" s="545">
        <f>IF(C2252="",0,IF($B$3="NYSEG",C2252/(1-'Avoided Electric Costs 2020'!$W$21),IF($B$3="RG&amp;E",C2252/(1-'Avoided Electric Costs 2020'!$X$21),"")))</f>
        <v>0</v>
      </c>
      <c r="P2252" s="546">
        <f>IF(D2252="",0,IF($B$3="NYSEG",D2252/(1-'Avoided Electric Costs 2020'!$W$21),IF($B$3="RG&amp;E",D2252/(1-'Avoided Electric Costs 2020'!$X$21),"")))</f>
        <v>0</v>
      </c>
      <c r="Q2252" s="546">
        <f>IF(E2252="",0,IF($B$3="NYSEG",E2252/(1-'Avoided Natural Gas Costs 2020'!$J$34),IF($B$3="RG&amp;E",E2252/(1-'Avoided Natural Gas Costs 2020'!$K$34),"")))</f>
        <v>0</v>
      </c>
      <c r="R2252" s="233" t="str">
        <f>IFERROR(IF(P2252*'BCA Inputs'!$C$1+Q2252*'BCA Inputs'!$C$2+F2252*'BCA Inputs'!$C$2+G2252*'BCA Inputs'!$C$2=0,"",P2252*'BCA Inputs'!$C$1+Q2252*'BCA Inputs'!$C$2+F2252*'BCA Inputs'!$C$2+G2252*'BCA Inputs'!$C$2),"")</f>
        <v/>
      </c>
      <c r="S2252" s="181" t="str">
        <f t="shared" si="340"/>
        <v/>
      </c>
      <c r="T2252" s="181" t="str">
        <f>IFERROR(IF($B$3="NYSEG",(INDEX('BCA Inputs'!$N$14:$N$54,MATCH(I2252,'BCA Inputs'!$M$14:$M$54,0))*P2252+INDEX('BCA Inputs'!$O$14:$O$54,MATCH(I2252,'BCA Inputs'!$M$14:$M$54,0))*O2252+INDEX('BCA Inputs'!P:P,MATCH(I2252,'BCA Inputs'!M:M,0))*Q2252+INDEX('BCA Inputs'!Q:Q,MATCH(I2252,'BCA Inputs'!M:M,0))*F2252+INDEX('BCA Inputs'!R:R,MATCH(I2252,'BCA Inputs'!M:M,0))*G2252)+L2252+N2252,IF($B$3="RG&amp;E",(INDEX('BCA Inputs'!$AX$14:$AX$54,MATCH(I2252,'BCA Inputs'!$AW$14:$AW$54,0))*P2252+INDEX('BCA Inputs'!$AY$14:$AY$54,MATCH(I2252,'BCA Inputs'!$AW$14:$AW$54,0))*O2252+INDEX('BCA Inputs'!$AZ$14:$AZ$54,MATCH(I2252,'BCA Inputs'!$AW$14:$AW$54,0))*Q2252+INDEX('BCA Inputs'!$BA$14:$BA$54,MATCH(I2252,'BCA Inputs'!$AW$14:$AW$54,0))*F2252+INDEX('BCA Inputs'!$BB$14:$BB$54,MATCH(I2252,'BCA Inputs'!$AW$14:$AW$54,0))*G2252)+L2252+N2252,"")),"")</f>
        <v/>
      </c>
      <c r="U2252" s="234" t="str">
        <f t="shared" si="341"/>
        <v/>
      </c>
      <c r="V2252" s="234" t="str">
        <f t="shared" si="342"/>
        <v/>
      </c>
      <c r="W2252" s="234" t="str">
        <f t="shared" si="343"/>
        <v/>
      </c>
      <c r="Y2252" s="235" t="str">
        <f t="shared" si="344"/>
        <v/>
      </c>
      <c r="Z2252" s="236" t="str">
        <f>IFERROR(IF($B$3="NYSEG",INDEX('BCA Inputs'!$X$14:$X$54,MATCH(I2252,'BCA Inputs'!$M$14:$M$54,0))*P2252+INDEX('BCA Inputs'!$Y$14:$Y$54,MATCH(I2252,'BCA Inputs'!$M$14:$M$54,0))*O2252+INDEX('BCA Inputs'!$Z$14:$Z$54,MATCH(I2252,'BCA Inputs'!$M$14:$M$54,0))*Q2252+INDEX('BCA Inputs'!$AA$14:$AA$54,MATCH(I2252,'BCA Inputs'!$M$14:$M$54,0))*F2252+INDEX('BCA Inputs'!$AB$14:$AB$54,MATCH(I2252,'BCA Inputs'!$M$14:$M$54,0))*G2252,IF($B$3="RG&amp;E",INDEX('BCA Inputs'!$BG$14:$BG$54,MATCH(I2252,'BCA Inputs'!$AW$14:$AW$54,0))*P2252+INDEX('BCA Inputs'!$BH$14:$BH$54,MATCH(I2252,'BCA Inputs'!$AW$14:$AW$54,0))*O2252+INDEX('BCA Inputs'!$BI$14:$BI$54,MATCH(I2252,'BCA Inputs'!$AW$14:$AW$54,0))*Q2252+INDEX('BCA Inputs'!$BJ$14:$BJ$54,MATCH(I2252,'BCA Inputs'!$AW$14:$AW$54,0))*F2252+INDEX('BCA Inputs'!$BK$14:$BK$54,MATCH(I2252,'BCA Inputs'!$AW$14:$AW$54,0))*G2252,"")),"")</f>
        <v/>
      </c>
      <c r="AA2252" s="237" t="str">
        <f t="shared" si="345"/>
        <v/>
      </c>
      <c r="AC2252" s="238" t="str">
        <f>IFERROR((K2252+R2252)+IF($B$3="NYSEG",INDEX('BCA Inputs'!$AI$14:$AI$54,MATCH(I2252,'BCA Inputs'!$M$14:$M$54,0))*P2252+INDEX('BCA Inputs'!$AJ$14:$AJ$54,MATCH(I2252,'BCA Inputs'!$M$14:$M$54,0))*Q2252,IF($B$3="RG&amp;E",INDEX('BCA Inputs'!$BR$14:$BR$54,MATCH(I2252,'BCA Inputs'!$AW$14:$AW$54,0))*P2252+INDEX('BCA Inputs'!$BS$14:$BS$54,MATCH(I2252,'BCA Inputs'!$AW$14:$AW$54,0))*Q2252,"")),"")</f>
        <v/>
      </c>
      <c r="AD2252" s="181" t="str">
        <f>IFERROR(IF($B$3="NYSEG",INDEX('BCA Inputs'!$AD$14:$AD$54,MATCH(I2252,'BCA Inputs'!$M$14:$M$54,0))*P2252+INDEX('BCA Inputs'!$AE$14:$AE$54,MATCH(I2252,'BCA Inputs'!$M$14:$M$54,0))*O2252+INDEX('BCA Inputs'!$AF$14:$AF$54,MATCH(I2252,'BCA Inputs'!$M$14:$M$54,0))*Q2252+INDEX('BCA Inputs'!$AG$14:$AG$54,MATCH(I2252,'BCA Inputs'!$M$14:$M$54,0))*F2252+INDEX('BCA Inputs'!$AH$14:$AH$54,MATCH(I2252,'BCA Inputs'!$M$14:$M$54,0))*G2252,IF($B$3="RG&amp;E",INDEX('BCA Inputs'!$BM$14:$BM$54,MATCH(I2252,'BCA Inputs'!$AW$14:$AW$54,0))*P2252+INDEX('BCA Inputs'!$BN$14:$BN$54,MATCH(I2252,'BCA Inputs'!$AW$14:$AW$54,0))*O2252+INDEX('BCA Inputs'!$BO$14:$BO$54,MATCH(I2252,'BCA Inputs'!$AW$14:$AW$54,0))*Q2252+INDEX('BCA Inputs'!$BP$14:$BP$54,MATCH(I2252,'BCA Inputs'!$AW$14:$AW$54,0))*F2252+INDEX('BCA Inputs'!$BQ$14:$BQ$54,MATCH(I2252,'BCA Inputs'!$AW$14:$AW$54,0))*G2252,"")),"")</f>
        <v/>
      </c>
      <c r="AE2252" s="237" t="str">
        <f t="shared" si="346"/>
        <v/>
      </c>
      <c r="AF2252" s="198">
        <f t="shared" si="348"/>
        <v>0</v>
      </c>
      <c r="AG2252" s="239">
        <f t="shared" si="349"/>
        <v>0</v>
      </c>
    </row>
    <row r="2253" spans="1:33">
      <c r="A2253" s="228"/>
      <c r="B2253" s="176"/>
      <c r="C2253" s="229"/>
      <c r="D2253" s="230"/>
      <c r="E2253" s="230"/>
      <c r="F2253" s="230"/>
      <c r="G2253" s="230"/>
      <c r="H2253" s="231"/>
      <c r="I2253" s="231"/>
      <c r="J2253" s="232"/>
      <c r="K2253" s="232"/>
      <c r="L2253" s="232"/>
      <c r="M2253" s="181">
        <f t="shared" si="347"/>
        <v>0</v>
      </c>
      <c r="N2253" s="181">
        <f>IF(H2253="",0,H2253*I2253*'Avoided Water Savings Cost'!$C$16)</f>
        <v>0</v>
      </c>
      <c r="O2253" s="545">
        <f>IF(C2253="",0,IF($B$3="NYSEG",C2253/(1-'Avoided Electric Costs 2020'!$W$21),IF($B$3="RG&amp;E",C2253/(1-'Avoided Electric Costs 2020'!$X$21),"")))</f>
        <v>0</v>
      </c>
      <c r="P2253" s="546">
        <f>IF(D2253="",0,IF($B$3="NYSEG",D2253/(1-'Avoided Electric Costs 2020'!$W$21),IF($B$3="RG&amp;E",D2253/(1-'Avoided Electric Costs 2020'!$X$21),"")))</f>
        <v>0</v>
      </c>
      <c r="Q2253" s="546">
        <f>IF(E2253="",0,IF($B$3="NYSEG",E2253/(1-'Avoided Natural Gas Costs 2020'!$J$34),IF($B$3="RG&amp;E",E2253/(1-'Avoided Natural Gas Costs 2020'!$K$34),"")))</f>
        <v>0</v>
      </c>
      <c r="R2253" s="233" t="str">
        <f>IFERROR(IF(P2253*'BCA Inputs'!$C$1+Q2253*'BCA Inputs'!$C$2+F2253*'BCA Inputs'!$C$2+G2253*'BCA Inputs'!$C$2=0,"",P2253*'BCA Inputs'!$C$1+Q2253*'BCA Inputs'!$C$2+F2253*'BCA Inputs'!$C$2+G2253*'BCA Inputs'!$C$2),"")</f>
        <v/>
      </c>
      <c r="S2253" s="181" t="str">
        <f t="shared" si="340"/>
        <v/>
      </c>
      <c r="T2253" s="181" t="str">
        <f>IFERROR(IF($B$3="NYSEG",(INDEX('BCA Inputs'!$N$14:$N$54,MATCH(I2253,'BCA Inputs'!$M$14:$M$54,0))*P2253+INDEX('BCA Inputs'!$O$14:$O$54,MATCH(I2253,'BCA Inputs'!$M$14:$M$54,0))*O2253+INDEX('BCA Inputs'!P:P,MATCH(I2253,'BCA Inputs'!M:M,0))*Q2253+INDEX('BCA Inputs'!Q:Q,MATCH(I2253,'BCA Inputs'!M:M,0))*F2253+INDEX('BCA Inputs'!R:R,MATCH(I2253,'BCA Inputs'!M:M,0))*G2253)+L2253+N2253,IF($B$3="RG&amp;E",(INDEX('BCA Inputs'!$AX$14:$AX$54,MATCH(I2253,'BCA Inputs'!$AW$14:$AW$54,0))*P2253+INDEX('BCA Inputs'!$AY$14:$AY$54,MATCH(I2253,'BCA Inputs'!$AW$14:$AW$54,0))*O2253+INDEX('BCA Inputs'!$AZ$14:$AZ$54,MATCH(I2253,'BCA Inputs'!$AW$14:$AW$54,0))*Q2253+INDEX('BCA Inputs'!$BA$14:$BA$54,MATCH(I2253,'BCA Inputs'!$AW$14:$AW$54,0))*F2253+INDEX('BCA Inputs'!$BB$14:$BB$54,MATCH(I2253,'BCA Inputs'!$AW$14:$AW$54,0))*G2253)+L2253+N2253,"")),"")</f>
        <v/>
      </c>
      <c r="U2253" s="234" t="str">
        <f t="shared" si="341"/>
        <v/>
      </c>
      <c r="V2253" s="234" t="str">
        <f t="shared" si="342"/>
        <v/>
      </c>
      <c r="W2253" s="234" t="str">
        <f t="shared" si="343"/>
        <v/>
      </c>
      <c r="Y2253" s="235" t="str">
        <f t="shared" si="344"/>
        <v/>
      </c>
      <c r="Z2253" s="236" t="str">
        <f>IFERROR(IF($B$3="NYSEG",INDEX('BCA Inputs'!$X$14:$X$54,MATCH(I2253,'BCA Inputs'!$M$14:$M$54,0))*P2253+INDEX('BCA Inputs'!$Y$14:$Y$54,MATCH(I2253,'BCA Inputs'!$M$14:$M$54,0))*O2253+INDEX('BCA Inputs'!$Z$14:$Z$54,MATCH(I2253,'BCA Inputs'!$M$14:$M$54,0))*Q2253+INDEX('BCA Inputs'!$AA$14:$AA$54,MATCH(I2253,'BCA Inputs'!$M$14:$M$54,0))*F2253+INDEX('BCA Inputs'!$AB$14:$AB$54,MATCH(I2253,'BCA Inputs'!$M$14:$M$54,0))*G2253,IF($B$3="RG&amp;E",INDEX('BCA Inputs'!$BG$14:$BG$54,MATCH(I2253,'BCA Inputs'!$AW$14:$AW$54,0))*P2253+INDEX('BCA Inputs'!$BH$14:$BH$54,MATCH(I2253,'BCA Inputs'!$AW$14:$AW$54,0))*O2253+INDEX('BCA Inputs'!$BI$14:$BI$54,MATCH(I2253,'BCA Inputs'!$AW$14:$AW$54,0))*Q2253+INDEX('BCA Inputs'!$BJ$14:$BJ$54,MATCH(I2253,'BCA Inputs'!$AW$14:$AW$54,0))*F2253+INDEX('BCA Inputs'!$BK$14:$BK$54,MATCH(I2253,'BCA Inputs'!$AW$14:$AW$54,0))*G2253,"")),"")</f>
        <v/>
      </c>
      <c r="AA2253" s="237" t="str">
        <f t="shared" si="345"/>
        <v/>
      </c>
      <c r="AC2253" s="238" t="str">
        <f>IFERROR((K2253+R2253)+IF($B$3="NYSEG",INDEX('BCA Inputs'!$AI$14:$AI$54,MATCH(I2253,'BCA Inputs'!$M$14:$M$54,0))*P2253+INDEX('BCA Inputs'!$AJ$14:$AJ$54,MATCH(I2253,'BCA Inputs'!$M$14:$M$54,0))*Q2253,IF($B$3="RG&amp;E",INDEX('BCA Inputs'!$BR$14:$BR$54,MATCH(I2253,'BCA Inputs'!$AW$14:$AW$54,0))*P2253+INDEX('BCA Inputs'!$BS$14:$BS$54,MATCH(I2253,'BCA Inputs'!$AW$14:$AW$54,0))*Q2253,"")),"")</f>
        <v/>
      </c>
      <c r="AD2253" s="181" t="str">
        <f>IFERROR(IF($B$3="NYSEG",INDEX('BCA Inputs'!$AD$14:$AD$54,MATCH(I2253,'BCA Inputs'!$M$14:$M$54,0))*P2253+INDEX('BCA Inputs'!$AE$14:$AE$54,MATCH(I2253,'BCA Inputs'!$M$14:$M$54,0))*O2253+INDEX('BCA Inputs'!$AF$14:$AF$54,MATCH(I2253,'BCA Inputs'!$M$14:$M$54,0))*Q2253+INDEX('BCA Inputs'!$AG$14:$AG$54,MATCH(I2253,'BCA Inputs'!$M$14:$M$54,0))*F2253+INDEX('BCA Inputs'!$AH$14:$AH$54,MATCH(I2253,'BCA Inputs'!$M$14:$M$54,0))*G2253,IF($B$3="RG&amp;E",INDEX('BCA Inputs'!$BM$14:$BM$54,MATCH(I2253,'BCA Inputs'!$AW$14:$AW$54,0))*P2253+INDEX('BCA Inputs'!$BN$14:$BN$54,MATCH(I2253,'BCA Inputs'!$AW$14:$AW$54,0))*O2253+INDEX('BCA Inputs'!$BO$14:$BO$54,MATCH(I2253,'BCA Inputs'!$AW$14:$AW$54,0))*Q2253+INDEX('BCA Inputs'!$BP$14:$BP$54,MATCH(I2253,'BCA Inputs'!$AW$14:$AW$54,0))*F2253+INDEX('BCA Inputs'!$BQ$14:$BQ$54,MATCH(I2253,'BCA Inputs'!$AW$14:$AW$54,0))*G2253,"")),"")</f>
        <v/>
      </c>
      <c r="AE2253" s="237" t="str">
        <f t="shared" si="346"/>
        <v/>
      </c>
      <c r="AF2253" s="198">
        <f t="shared" si="348"/>
        <v>0</v>
      </c>
      <c r="AG2253" s="239">
        <f t="shared" si="349"/>
        <v>0</v>
      </c>
    </row>
    <row r="2254" spans="1:33">
      <c r="A2254" s="228"/>
      <c r="B2254" s="176"/>
      <c r="C2254" s="229"/>
      <c r="D2254" s="230"/>
      <c r="E2254" s="230"/>
      <c r="F2254" s="230"/>
      <c r="G2254" s="230"/>
      <c r="H2254" s="231"/>
      <c r="I2254" s="231"/>
      <c r="J2254" s="232"/>
      <c r="K2254" s="232"/>
      <c r="L2254" s="232"/>
      <c r="M2254" s="181">
        <f t="shared" si="347"/>
        <v>0</v>
      </c>
      <c r="N2254" s="181">
        <f>IF(H2254="",0,H2254*I2254*'Avoided Water Savings Cost'!$C$16)</f>
        <v>0</v>
      </c>
      <c r="O2254" s="545">
        <f>IF(C2254="",0,IF($B$3="NYSEG",C2254/(1-'Avoided Electric Costs 2020'!$W$21),IF($B$3="RG&amp;E",C2254/(1-'Avoided Electric Costs 2020'!$X$21),"")))</f>
        <v>0</v>
      </c>
      <c r="P2254" s="546">
        <f>IF(D2254="",0,IF($B$3="NYSEG",D2254/(1-'Avoided Electric Costs 2020'!$W$21),IF($B$3="RG&amp;E",D2254/(1-'Avoided Electric Costs 2020'!$X$21),"")))</f>
        <v>0</v>
      </c>
      <c r="Q2254" s="546">
        <f>IF(E2254="",0,IF($B$3="NYSEG",E2254/(1-'Avoided Natural Gas Costs 2020'!$J$34),IF($B$3="RG&amp;E",E2254/(1-'Avoided Natural Gas Costs 2020'!$K$34),"")))</f>
        <v>0</v>
      </c>
      <c r="R2254" s="233" t="str">
        <f>IFERROR(IF(P2254*'BCA Inputs'!$C$1+Q2254*'BCA Inputs'!$C$2+F2254*'BCA Inputs'!$C$2+G2254*'BCA Inputs'!$C$2=0,"",P2254*'BCA Inputs'!$C$1+Q2254*'BCA Inputs'!$C$2+F2254*'BCA Inputs'!$C$2+G2254*'BCA Inputs'!$C$2),"")</f>
        <v/>
      </c>
      <c r="S2254" s="181" t="str">
        <f t="shared" si="340"/>
        <v/>
      </c>
      <c r="T2254" s="181" t="str">
        <f>IFERROR(IF($B$3="NYSEG",(INDEX('BCA Inputs'!$N$14:$N$54,MATCH(I2254,'BCA Inputs'!$M$14:$M$54,0))*P2254+INDEX('BCA Inputs'!$O$14:$O$54,MATCH(I2254,'BCA Inputs'!$M$14:$M$54,0))*O2254+INDEX('BCA Inputs'!P:P,MATCH(I2254,'BCA Inputs'!M:M,0))*Q2254+INDEX('BCA Inputs'!Q:Q,MATCH(I2254,'BCA Inputs'!M:M,0))*F2254+INDEX('BCA Inputs'!R:R,MATCH(I2254,'BCA Inputs'!M:M,0))*G2254)+L2254+N2254,IF($B$3="RG&amp;E",(INDEX('BCA Inputs'!$AX$14:$AX$54,MATCH(I2254,'BCA Inputs'!$AW$14:$AW$54,0))*P2254+INDEX('BCA Inputs'!$AY$14:$AY$54,MATCH(I2254,'BCA Inputs'!$AW$14:$AW$54,0))*O2254+INDEX('BCA Inputs'!$AZ$14:$AZ$54,MATCH(I2254,'BCA Inputs'!$AW$14:$AW$54,0))*Q2254+INDEX('BCA Inputs'!$BA$14:$BA$54,MATCH(I2254,'BCA Inputs'!$AW$14:$AW$54,0))*F2254+INDEX('BCA Inputs'!$BB$14:$BB$54,MATCH(I2254,'BCA Inputs'!$AW$14:$AW$54,0))*G2254)+L2254+N2254,"")),"")</f>
        <v/>
      </c>
      <c r="U2254" s="234" t="str">
        <f t="shared" si="341"/>
        <v/>
      </c>
      <c r="V2254" s="234" t="str">
        <f t="shared" si="342"/>
        <v/>
      </c>
      <c r="W2254" s="234" t="str">
        <f t="shared" si="343"/>
        <v/>
      </c>
      <c r="Y2254" s="235" t="str">
        <f t="shared" si="344"/>
        <v/>
      </c>
      <c r="Z2254" s="236" t="str">
        <f>IFERROR(IF($B$3="NYSEG",INDEX('BCA Inputs'!$X$14:$X$54,MATCH(I2254,'BCA Inputs'!$M$14:$M$54,0))*P2254+INDEX('BCA Inputs'!$Y$14:$Y$54,MATCH(I2254,'BCA Inputs'!$M$14:$M$54,0))*O2254+INDEX('BCA Inputs'!$Z$14:$Z$54,MATCH(I2254,'BCA Inputs'!$M$14:$M$54,0))*Q2254+INDEX('BCA Inputs'!$AA$14:$AA$54,MATCH(I2254,'BCA Inputs'!$M$14:$M$54,0))*F2254+INDEX('BCA Inputs'!$AB$14:$AB$54,MATCH(I2254,'BCA Inputs'!$M$14:$M$54,0))*G2254,IF($B$3="RG&amp;E",INDEX('BCA Inputs'!$BG$14:$BG$54,MATCH(I2254,'BCA Inputs'!$AW$14:$AW$54,0))*P2254+INDEX('BCA Inputs'!$BH$14:$BH$54,MATCH(I2254,'BCA Inputs'!$AW$14:$AW$54,0))*O2254+INDEX('BCA Inputs'!$BI$14:$BI$54,MATCH(I2254,'BCA Inputs'!$AW$14:$AW$54,0))*Q2254+INDEX('BCA Inputs'!$BJ$14:$BJ$54,MATCH(I2254,'BCA Inputs'!$AW$14:$AW$54,0))*F2254+INDEX('BCA Inputs'!$BK$14:$BK$54,MATCH(I2254,'BCA Inputs'!$AW$14:$AW$54,0))*G2254,"")),"")</f>
        <v/>
      </c>
      <c r="AA2254" s="237" t="str">
        <f t="shared" si="345"/>
        <v/>
      </c>
      <c r="AC2254" s="238" t="str">
        <f>IFERROR((K2254+R2254)+IF($B$3="NYSEG",INDEX('BCA Inputs'!$AI$14:$AI$54,MATCH(I2254,'BCA Inputs'!$M$14:$M$54,0))*P2254+INDEX('BCA Inputs'!$AJ$14:$AJ$54,MATCH(I2254,'BCA Inputs'!$M$14:$M$54,0))*Q2254,IF($B$3="RG&amp;E",INDEX('BCA Inputs'!$BR$14:$BR$54,MATCH(I2254,'BCA Inputs'!$AW$14:$AW$54,0))*P2254+INDEX('BCA Inputs'!$BS$14:$BS$54,MATCH(I2254,'BCA Inputs'!$AW$14:$AW$54,0))*Q2254,"")),"")</f>
        <v/>
      </c>
      <c r="AD2254" s="181" t="str">
        <f>IFERROR(IF($B$3="NYSEG",INDEX('BCA Inputs'!$AD$14:$AD$54,MATCH(I2254,'BCA Inputs'!$M$14:$M$54,0))*P2254+INDEX('BCA Inputs'!$AE$14:$AE$54,MATCH(I2254,'BCA Inputs'!$M$14:$M$54,0))*O2254+INDEX('BCA Inputs'!$AF$14:$AF$54,MATCH(I2254,'BCA Inputs'!$M$14:$M$54,0))*Q2254+INDEX('BCA Inputs'!$AG$14:$AG$54,MATCH(I2254,'BCA Inputs'!$M$14:$M$54,0))*F2254+INDEX('BCA Inputs'!$AH$14:$AH$54,MATCH(I2254,'BCA Inputs'!$M$14:$M$54,0))*G2254,IF($B$3="RG&amp;E",INDEX('BCA Inputs'!$BM$14:$BM$54,MATCH(I2254,'BCA Inputs'!$AW$14:$AW$54,0))*P2254+INDEX('BCA Inputs'!$BN$14:$BN$54,MATCH(I2254,'BCA Inputs'!$AW$14:$AW$54,0))*O2254+INDEX('BCA Inputs'!$BO$14:$BO$54,MATCH(I2254,'BCA Inputs'!$AW$14:$AW$54,0))*Q2254+INDEX('BCA Inputs'!$BP$14:$BP$54,MATCH(I2254,'BCA Inputs'!$AW$14:$AW$54,0))*F2254+INDEX('BCA Inputs'!$BQ$14:$BQ$54,MATCH(I2254,'BCA Inputs'!$AW$14:$AW$54,0))*G2254,"")),"")</f>
        <v/>
      </c>
      <c r="AE2254" s="237" t="str">
        <f t="shared" si="346"/>
        <v/>
      </c>
      <c r="AF2254" s="198">
        <f t="shared" si="348"/>
        <v>0</v>
      </c>
      <c r="AG2254" s="239">
        <f t="shared" si="349"/>
        <v>0</v>
      </c>
    </row>
    <row r="2255" spans="1:33">
      <c r="A2255" s="228"/>
      <c r="B2255" s="176"/>
      <c r="C2255" s="229"/>
      <c r="D2255" s="230"/>
      <c r="E2255" s="230"/>
      <c r="F2255" s="230"/>
      <c r="G2255" s="230"/>
      <c r="H2255" s="231"/>
      <c r="I2255" s="231"/>
      <c r="J2255" s="232"/>
      <c r="K2255" s="232"/>
      <c r="L2255" s="232"/>
      <c r="M2255" s="181">
        <f t="shared" si="347"/>
        <v>0</v>
      </c>
      <c r="N2255" s="181">
        <f>IF(H2255="",0,H2255*I2255*'Avoided Water Savings Cost'!$C$16)</f>
        <v>0</v>
      </c>
      <c r="O2255" s="545">
        <f>IF(C2255="",0,IF($B$3="NYSEG",C2255/(1-'Avoided Electric Costs 2020'!$W$21),IF($B$3="RG&amp;E",C2255/(1-'Avoided Electric Costs 2020'!$X$21),"")))</f>
        <v>0</v>
      </c>
      <c r="P2255" s="546">
        <f>IF(D2255="",0,IF($B$3="NYSEG",D2255/(1-'Avoided Electric Costs 2020'!$W$21),IF($B$3="RG&amp;E",D2255/(1-'Avoided Electric Costs 2020'!$X$21),"")))</f>
        <v>0</v>
      </c>
      <c r="Q2255" s="546">
        <f>IF(E2255="",0,IF($B$3="NYSEG",E2255/(1-'Avoided Natural Gas Costs 2020'!$J$34),IF($B$3="RG&amp;E",E2255/(1-'Avoided Natural Gas Costs 2020'!$K$34),"")))</f>
        <v>0</v>
      </c>
      <c r="R2255" s="233" t="str">
        <f>IFERROR(IF(P2255*'BCA Inputs'!$C$1+Q2255*'BCA Inputs'!$C$2+F2255*'BCA Inputs'!$C$2+G2255*'BCA Inputs'!$C$2=0,"",P2255*'BCA Inputs'!$C$1+Q2255*'BCA Inputs'!$C$2+F2255*'BCA Inputs'!$C$2+G2255*'BCA Inputs'!$C$2),"")</f>
        <v/>
      </c>
      <c r="S2255" s="181" t="str">
        <f t="shared" si="340"/>
        <v/>
      </c>
      <c r="T2255" s="181" t="str">
        <f>IFERROR(IF($B$3="NYSEG",(INDEX('BCA Inputs'!$N$14:$N$54,MATCH(I2255,'BCA Inputs'!$M$14:$M$54,0))*P2255+INDEX('BCA Inputs'!$O$14:$O$54,MATCH(I2255,'BCA Inputs'!$M$14:$M$54,0))*O2255+INDEX('BCA Inputs'!P:P,MATCH(I2255,'BCA Inputs'!M:M,0))*Q2255+INDEX('BCA Inputs'!Q:Q,MATCH(I2255,'BCA Inputs'!M:M,0))*F2255+INDEX('BCA Inputs'!R:R,MATCH(I2255,'BCA Inputs'!M:M,0))*G2255)+L2255+N2255,IF($B$3="RG&amp;E",(INDEX('BCA Inputs'!$AX$14:$AX$54,MATCH(I2255,'BCA Inputs'!$AW$14:$AW$54,0))*P2255+INDEX('BCA Inputs'!$AY$14:$AY$54,MATCH(I2255,'BCA Inputs'!$AW$14:$AW$54,0))*O2255+INDEX('BCA Inputs'!$AZ$14:$AZ$54,MATCH(I2255,'BCA Inputs'!$AW$14:$AW$54,0))*Q2255+INDEX('BCA Inputs'!$BA$14:$BA$54,MATCH(I2255,'BCA Inputs'!$AW$14:$AW$54,0))*F2255+INDEX('BCA Inputs'!$BB$14:$BB$54,MATCH(I2255,'BCA Inputs'!$AW$14:$AW$54,0))*G2255)+L2255+N2255,"")),"")</f>
        <v/>
      </c>
      <c r="U2255" s="234" t="str">
        <f t="shared" si="341"/>
        <v/>
      </c>
      <c r="V2255" s="234" t="str">
        <f t="shared" si="342"/>
        <v/>
      </c>
      <c r="W2255" s="234" t="str">
        <f t="shared" si="343"/>
        <v/>
      </c>
      <c r="Y2255" s="235" t="str">
        <f t="shared" si="344"/>
        <v/>
      </c>
      <c r="Z2255" s="236" t="str">
        <f>IFERROR(IF($B$3="NYSEG",INDEX('BCA Inputs'!$X$14:$X$54,MATCH(I2255,'BCA Inputs'!$M$14:$M$54,0))*P2255+INDEX('BCA Inputs'!$Y$14:$Y$54,MATCH(I2255,'BCA Inputs'!$M$14:$M$54,0))*O2255+INDEX('BCA Inputs'!$Z$14:$Z$54,MATCH(I2255,'BCA Inputs'!$M$14:$M$54,0))*Q2255+INDEX('BCA Inputs'!$AA$14:$AA$54,MATCH(I2255,'BCA Inputs'!$M$14:$M$54,0))*F2255+INDEX('BCA Inputs'!$AB$14:$AB$54,MATCH(I2255,'BCA Inputs'!$M$14:$M$54,0))*G2255,IF($B$3="RG&amp;E",INDEX('BCA Inputs'!$BG$14:$BG$54,MATCH(I2255,'BCA Inputs'!$AW$14:$AW$54,0))*P2255+INDEX('BCA Inputs'!$BH$14:$BH$54,MATCH(I2255,'BCA Inputs'!$AW$14:$AW$54,0))*O2255+INDEX('BCA Inputs'!$BI$14:$BI$54,MATCH(I2255,'BCA Inputs'!$AW$14:$AW$54,0))*Q2255+INDEX('BCA Inputs'!$BJ$14:$BJ$54,MATCH(I2255,'BCA Inputs'!$AW$14:$AW$54,0))*F2255+INDEX('BCA Inputs'!$BK$14:$BK$54,MATCH(I2255,'BCA Inputs'!$AW$14:$AW$54,0))*G2255,"")),"")</f>
        <v/>
      </c>
      <c r="AA2255" s="237" t="str">
        <f t="shared" si="345"/>
        <v/>
      </c>
      <c r="AC2255" s="238" t="str">
        <f>IFERROR((K2255+R2255)+IF($B$3="NYSEG",INDEX('BCA Inputs'!$AI$14:$AI$54,MATCH(I2255,'BCA Inputs'!$M$14:$M$54,0))*P2255+INDEX('BCA Inputs'!$AJ$14:$AJ$54,MATCH(I2255,'BCA Inputs'!$M$14:$M$54,0))*Q2255,IF($B$3="RG&amp;E",INDEX('BCA Inputs'!$BR$14:$BR$54,MATCH(I2255,'BCA Inputs'!$AW$14:$AW$54,0))*P2255+INDEX('BCA Inputs'!$BS$14:$BS$54,MATCH(I2255,'BCA Inputs'!$AW$14:$AW$54,0))*Q2255,"")),"")</f>
        <v/>
      </c>
      <c r="AD2255" s="181" t="str">
        <f>IFERROR(IF($B$3="NYSEG",INDEX('BCA Inputs'!$AD$14:$AD$54,MATCH(I2255,'BCA Inputs'!$M$14:$M$54,0))*P2255+INDEX('BCA Inputs'!$AE$14:$AE$54,MATCH(I2255,'BCA Inputs'!$M$14:$M$54,0))*O2255+INDEX('BCA Inputs'!$AF$14:$AF$54,MATCH(I2255,'BCA Inputs'!$M$14:$M$54,0))*Q2255+INDEX('BCA Inputs'!$AG$14:$AG$54,MATCH(I2255,'BCA Inputs'!$M$14:$M$54,0))*F2255+INDEX('BCA Inputs'!$AH$14:$AH$54,MATCH(I2255,'BCA Inputs'!$M$14:$M$54,0))*G2255,IF($B$3="RG&amp;E",INDEX('BCA Inputs'!$BM$14:$BM$54,MATCH(I2255,'BCA Inputs'!$AW$14:$AW$54,0))*P2255+INDEX('BCA Inputs'!$BN$14:$BN$54,MATCH(I2255,'BCA Inputs'!$AW$14:$AW$54,0))*O2255+INDEX('BCA Inputs'!$BO$14:$BO$54,MATCH(I2255,'BCA Inputs'!$AW$14:$AW$54,0))*Q2255+INDEX('BCA Inputs'!$BP$14:$BP$54,MATCH(I2255,'BCA Inputs'!$AW$14:$AW$54,0))*F2255+INDEX('BCA Inputs'!$BQ$14:$BQ$54,MATCH(I2255,'BCA Inputs'!$AW$14:$AW$54,0))*G2255,"")),"")</f>
        <v/>
      </c>
      <c r="AE2255" s="237" t="str">
        <f t="shared" si="346"/>
        <v/>
      </c>
      <c r="AF2255" s="198">
        <f t="shared" si="348"/>
        <v>0</v>
      </c>
      <c r="AG2255" s="239">
        <f t="shared" si="349"/>
        <v>0</v>
      </c>
    </row>
    <row r="2256" spans="1:33">
      <c r="A2256" s="228"/>
      <c r="B2256" s="176"/>
      <c r="C2256" s="229"/>
      <c r="D2256" s="230"/>
      <c r="E2256" s="230"/>
      <c r="F2256" s="230"/>
      <c r="G2256" s="230"/>
      <c r="H2256" s="231"/>
      <c r="I2256" s="231"/>
      <c r="J2256" s="232"/>
      <c r="K2256" s="232"/>
      <c r="L2256" s="232"/>
      <c r="M2256" s="181">
        <f t="shared" si="347"/>
        <v>0</v>
      </c>
      <c r="N2256" s="181">
        <f>IF(H2256="",0,H2256*I2256*'Avoided Water Savings Cost'!$C$16)</f>
        <v>0</v>
      </c>
      <c r="O2256" s="545">
        <f>IF(C2256="",0,IF($B$3="NYSEG",C2256/(1-'Avoided Electric Costs 2020'!$W$21),IF($B$3="RG&amp;E",C2256/(1-'Avoided Electric Costs 2020'!$X$21),"")))</f>
        <v>0</v>
      </c>
      <c r="P2256" s="546">
        <f>IF(D2256="",0,IF($B$3="NYSEG",D2256/(1-'Avoided Electric Costs 2020'!$W$21),IF($B$3="RG&amp;E",D2256/(1-'Avoided Electric Costs 2020'!$X$21),"")))</f>
        <v>0</v>
      </c>
      <c r="Q2256" s="546">
        <f>IF(E2256="",0,IF($B$3="NYSEG",E2256/(1-'Avoided Natural Gas Costs 2020'!$J$34),IF($B$3="RG&amp;E",E2256/(1-'Avoided Natural Gas Costs 2020'!$K$34),"")))</f>
        <v>0</v>
      </c>
      <c r="R2256" s="233" t="str">
        <f>IFERROR(IF(P2256*'BCA Inputs'!$C$1+Q2256*'BCA Inputs'!$C$2+F2256*'BCA Inputs'!$C$2+G2256*'BCA Inputs'!$C$2=0,"",P2256*'BCA Inputs'!$C$1+Q2256*'BCA Inputs'!$C$2+F2256*'BCA Inputs'!$C$2+G2256*'BCA Inputs'!$C$2),"")</f>
        <v/>
      </c>
      <c r="S2256" s="181" t="str">
        <f t="shared" si="340"/>
        <v/>
      </c>
      <c r="T2256" s="181" t="str">
        <f>IFERROR(IF($B$3="NYSEG",(INDEX('BCA Inputs'!$N$14:$N$54,MATCH(I2256,'BCA Inputs'!$M$14:$M$54,0))*P2256+INDEX('BCA Inputs'!$O$14:$O$54,MATCH(I2256,'BCA Inputs'!$M$14:$M$54,0))*O2256+INDEX('BCA Inputs'!P:P,MATCH(I2256,'BCA Inputs'!M:M,0))*Q2256+INDEX('BCA Inputs'!Q:Q,MATCH(I2256,'BCA Inputs'!M:M,0))*F2256+INDEX('BCA Inputs'!R:R,MATCH(I2256,'BCA Inputs'!M:M,0))*G2256)+L2256+N2256,IF($B$3="RG&amp;E",(INDEX('BCA Inputs'!$AX$14:$AX$54,MATCH(I2256,'BCA Inputs'!$AW$14:$AW$54,0))*P2256+INDEX('BCA Inputs'!$AY$14:$AY$54,MATCH(I2256,'BCA Inputs'!$AW$14:$AW$54,0))*O2256+INDEX('BCA Inputs'!$AZ$14:$AZ$54,MATCH(I2256,'BCA Inputs'!$AW$14:$AW$54,0))*Q2256+INDEX('BCA Inputs'!$BA$14:$BA$54,MATCH(I2256,'BCA Inputs'!$AW$14:$AW$54,0))*F2256+INDEX('BCA Inputs'!$BB$14:$BB$54,MATCH(I2256,'BCA Inputs'!$AW$14:$AW$54,0))*G2256)+L2256+N2256,"")),"")</f>
        <v/>
      </c>
      <c r="U2256" s="234" t="str">
        <f t="shared" si="341"/>
        <v/>
      </c>
      <c r="V2256" s="234" t="str">
        <f t="shared" si="342"/>
        <v/>
      </c>
      <c r="W2256" s="234" t="str">
        <f t="shared" si="343"/>
        <v/>
      </c>
      <c r="Y2256" s="235" t="str">
        <f t="shared" si="344"/>
        <v/>
      </c>
      <c r="Z2256" s="236" t="str">
        <f>IFERROR(IF($B$3="NYSEG",INDEX('BCA Inputs'!$X$14:$X$54,MATCH(I2256,'BCA Inputs'!$M$14:$M$54,0))*P2256+INDEX('BCA Inputs'!$Y$14:$Y$54,MATCH(I2256,'BCA Inputs'!$M$14:$M$54,0))*O2256+INDEX('BCA Inputs'!$Z$14:$Z$54,MATCH(I2256,'BCA Inputs'!$M$14:$M$54,0))*Q2256+INDEX('BCA Inputs'!$AA$14:$AA$54,MATCH(I2256,'BCA Inputs'!$M$14:$M$54,0))*F2256+INDEX('BCA Inputs'!$AB$14:$AB$54,MATCH(I2256,'BCA Inputs'!$M$14:$M$54,0))*G2256,IF($B$3="RG&amp;E",INDEX('BCA Inputs'!$BG$14:$BG$54,MATCH(I2256,'BCA Inputs'!$AW$14:$AW$54,0))*P2256+INDEX('BCA Inputs'!$BH$14:$BH$54,MATCH(I2256,'BCA Inputs'!$AW$14:$AW$54,0))*O2256+INDEX('BCA Inputs'!$BI$14:$BI$54,MATCH(I2256,'BCA Inputs'!$AW$14:$AW$54,0))*Q2256+INDEX('BCA Inputs'!$BJ$14:$BJ$54,MATCH(I2256,'BCA Inputs'!$AW$14:$AW$54,0))*F2256+INDEX('BCA Inputs'!$BK$14:$BK$54,MATCH(I2256,'BCA Inputs'!$AW$14:$AW$54,0))*G2256,"")),"")</f>
        <v/>
      </c>
      <c r="AA2256" s="237" t="str">
        <f t="shared" si="345"/>
        <v/>
      </c>
      <c r="AC2256" s="238" t="str">
        <f>IFERROR((K2256+R2256)+IF($B$3="NYSEG",INDEX('BCA Inputs'!$AI$14:$AI$54,MATCH(I2256,'BCA Inputs'!$M$14:$M$54,0))*P2256+INDEX('BCA Inputs'!$AJ$14:$AJ$54,MATCH(I2256,'BCA Inputs'!$M$14:$M$54,0))*Q2256,IF($B$3="RG&amp;E",INDEX('BCA Inputs'!$BR$14:$BR$54,MATCH(I2256,'BCA Inputs'!$AW$14:$AW$54,0))*P2256+INDEX('BCA Inputs'!$BS$14:$BS$54,MATCH(I2256,'BCA Inputs'!$AW$14:$AW$54,0))*Q2256,"")),"")</f>
        <v/>
      </c>
      <c r="AD2256" s="181" t="str">
        <f>IFERROR(IF($B$3="NYSEG",INDEX('BCA Inputs'!$AD$14:$AD$54,MATCH(I2256,'BCA Inputs'!$M$14:$M$54,0))*P2256+INDEX('BCA Inputs'!$AE$14:$AE$54,MATCH(I2256,'BCA Inputs'!$M$14:$M$54,0))*O2256+INDEX('BCA Inputs'!$AF$14:$AF$54,MATCH(I2256,'BCA Inputs'!$M$14:$M$54,0))*Q2256+INDEX('BCA Inputs'!$AG$14:$AG$54,MATCH(I2256,'BCA Inputs'!$M$14:$M$54,0))*F2256+INDEX('BCA Inputs'!$AH$14:$AH$54,MATCH(I2256,'BCA Inputs'!$M$14:$M$54,0))*G2256,IF($B$3="RG&amp;E",INDEX('BCA Inputs'!$BM$14:$BM$54,MATCH(I2256,'BCA Inputs'!$AW$14:$AW$54,0))*P2256+INDEX('BCA Inputs'!$BN$14:$BN$54,MATCH(I2256,'BCA Inputs'!$AW$14:$AW$54,0))*O2256+INDEX('BCA Inputs'!$BO$14:$BO$54,MATCH(I2256,'BCA Inputs'!$AW$14:$AW$54,0))*Q2256+INDEX('BCA Inputs'!$BP$14:$BP$54,MATCH(I2256,'BCA Inputs'!$AW$14:$AW$54,0))*F2256+INDEX('BCA Inputs'!$BQ$14:$BQ$54,MATCH(I2256,'BCA Inputs'!$AW$14:$AW$54,0))*G2256,"")),"")</f>
        <v/>
      </c>
      <c r="AE2256" s="237" t="str">
        <f t="shared" si="346"/>
        <v/>
      </c>
      <c r="AF2256" s="198">
        <f t="shared" si="348"/>
        <v>0</v>
      </c>
      <c r="AG2256" s="239">
        <f t="shared" si="349"/>
        <v>0</v>
      </c>
    </row>
    <row r="2257" spans="1:33">
      <c r="A2257" s="228"/>
      <c r="B2257" s="176"/>
      <c r="C2257" s="229"/>
      <c r="D2257" s="230"/>
      <c r="E2257" s="230"/>
      <c r="F2257" s="230"/>
      <c r="G2257" s="230"/>
      <c r="H2257" s="231"/>
      <c r="I2257" s="231"/>
      <c r="J2257" s="232"/>
      <c r="K2257" s="232"/>
      <c r="L2257" s="232"/>
      <c r="M2257" s="181">
        <f t="shared" si="347"/>
        <v>0</v>
      </c>
      <c r="N2257" s="181">
        <f>IF(H2257="",0,H2257*I2257*'Avoided Water Savings Cost'!$C$16)</f>
        <v>0</v>
      </c>
      <c r="O2257" s="545">
        <f>IF(C2257="",0,IF($B$3="NYSEG",C2257/(1-'Avoided Electric Costs 2020'!$W$21),IF($B$3="RG&amp;E",C2257/(1-'Avoided Electric Costs 2020'!$X$21),"")))</f>
        <v>0</v>
      </c>
      <c r="P2257" s="546">
        <f>IF(D2257="",0,IF($B$3="NYSEG",D2257/(1-'Avoided Electric Costs 2020'!$W$21),IF($B$3="RG&amp;E",D2257/(1-'Avoided Electric Costs 2020'!$X$21),"")))</f>
        <v>0</v>
      </c>
      <c r="Q2257" s="546">
        <f>IF(E2257="",0,IF($B$3="NYSEG",E2257/(1-'Avoided Natural Gas Costs 2020'!$J$34),IF($B$3="RG&amp;E",E2257/(1-'Avoided Natural Gas Costs 2020'!$K$34),"")))</f>
        <v>0</v>
      </c>
      <c r="R2257" s="233" t="str">
        <f>IFERROR(IF(P2257*'BCA Inputs'!$C$1+Q2257*'BCA Inputs'!$C$2+F2257*'BCA Inputs'!$C$2+G2257*'BCA Inputs'!$C$2=0,"",P2257*'BCA Inputs'!$C$1+Q2257*'BCA Inputs'!$C$2+F2257*'BCA Inputs'!$C$2+G2257*'BCA Inputs'!$C$2),"")</f>
        <v/>
      </c>
      <c r="S2257" s="181" t="str">
        <f t="shared" si="340"/>
        <v/>
      </c>
      <c r="T2257" s="181" t="str">
        <f>IFERROR(IF($B$3="NYSEG",(INDEX('BCA Inputs'!$N$14:$N$54,MATCH(I2257,'BCA Inputs'!$M$14:$M$54,0))*P2257+INDEX('BCA Inputs'!$O$14:$O$54,MATCH(I2257,'BCA Inputs'!$M$14:$M$54,0))*O2257+INDEX('BCA Inputs'!P:P,MATCH(I2257,'BCA Inputs'!M:M,0))*Q2257+INDEX('BCA Inputs'!Q:Q,MATCH(I2257,'BCA Inputs'!M:M,0))*F2257+INDEX('BCA Inputs'!R:R,MATCH(I2257,'BCA Inputs'!M:M,0))*G2257)+L2257+N2257,IF($B$3="RG&amp;E",(INDEX('BCA Inputs'!$AX$14:$AX$54,MATCH(I2257,'BCA Inputs'!$AW$14:$AW$54,0))*P2257+INDEX('BCA Inputs'!$AY$14:$AY$54,MATCH(I2257,'BCA Inputs'!$AW$14:$AW$54,0))*O2257+INDEX('BCA Inputs'!$AZ$14:$AZ$54,MATCH(I2257,'BCA Inputs'!$AW$14:$AW$54,0))*Q2257+INDEX('BCA Inputs'!$BA$14:$BA$54,MATCH(I2257,'BCA Inputs'!$AW$14:$AW$54,0))*F2257+INDEX('BCA Inputs'!$BB$14:$BB$54,MATCH(I2257,'BCA Inputs'!$AW$14:$AW$54,0))*G2257)+L2257+N2257,"")),"")</f>
        <v/>
      </c>
      <c r="U2257" s="234" t="str">
        <f t="shared" si="341"/>
        <v/>
      </c>
      <c r="V2257" s="234" t="str">
        <f t="shared" si="342"/>
        <v/>
      </c>
      <c r="W2257" s="234" t="str">
        <f t="shared" si="343"/>
        <v/>
      </c>
      <c r="Y2257" s="235" t="str">
        <f t="shared" si="344"/>
        <v/>
      </c>
      <c r="Z2257" s="236" t="str">
        <f>IFERROR(IF($B$3="NYSEG",INDEX('BCA Inputs'!$X$14:$X$54,MATCH(I2257,'BCA Inputs'!$M$14:$M$54,0))*P2257+INDEX('BCA Inputs'!$Y$14:$Y$54,MATCH(I2257,'BCA Inputs'!$M$14:$M$54,0))*O2257+INDEX('BCA Inputs'!$Z$14:$Z$54,MATCH(I2257,'BCA Inputs'!$M$14:$M$54,0))*Q2257+INDEX('BCA Inputs'!$AA$14:$AA$54,MATCH(I2257,'BCA Inputs'!$M$14:$M$54,0))*F2257+INDEX('BCA Inputs'!$AB$14:$AB$54,MATCH(I2257,'BCA Inputs'!$M$14:$M$54,0))*G2257,IF($B$3="RG&amp;E",INDEX('BCA Inputs'!$BG$14:$BG$54,MATCH(I2257,'BCA Inputs'!$AW$14:$AW$54,0))*P2257+INDEX('BCA Inputs'!$BH$14:$BH$54,MATCH(I2257,'BCA Inputs'!$AW$14:$AW$54,0))*O2257+INDEX('BCA Inputs'!$BI$14:$BI$54,MATCH(I2257,'BCA Inputs'!$AW$14:$AW$54,0))*Q2257+INDEX('BCA Inputs'!$BJ$14:$BJ$54,MATCH(I2257,'BCA Inputs'!$AW$14:$AW$54,0))*F2257+INDEX('BCA Inputs'!$BK$14:$BK$54,MATCH(I2257,'BCA Inputs'!$AW$14:$AW$54,0))*G2257,"")),"")</f>
        <v/>
      </c>
      <c r="AA2257" s="237" t="str">
        <f t="shared" si="345"/>
        <v/>
      </c>
      <c r="AC2257" s="238" t="str">
        <f>IFERROR((K2257+R2257)+IF($B$3="NYSEG",INDEX('BCA Inputs'!$AI$14:$AI$54,MATCH(I2257,'BCA Inputs'!$M$14:$M$54,0))*P2257+INDEX('BCA Inputs'!$AJ$14:$AJ$54,MATCH(I2257,'BCA Inputs'!$M$14:$M$54,0))*Q2257,IF($B$3="RG&amp;E",INDEX('BCA Inputs'!$BR$14:$BR$54,MATCH(I2257,'BCA Inputs'!$AW$14:$AW$54,0))*P2257+INDEX('BCA Inputs'!$BS$14:$BS$54,MATCH(I2257,'BCA Inputs'!$AW$14:$AW$54,0))*Q2257,"")),"")</f>
        <v/>
      </c>
      <c r="AD2257" s="181" t="str">
        <f>IFERROR(IF($B$3="NYSEG",INDEX('BCA Inputs'!$AD$14:$AD$54,MATCH(I2257,'BCA Inputs'!$M$14:$M$54,0))*P2257+INDEX('BCA Inputs'!$AE$14:$AE$54,MATCH(I2257,'BCA Inputs'!$M$14:$M$54,0))*O2257+INDEX('BCA Inputs'!$AF$14:$AF$54,MATCH(I2257,'BCA Inputs'!$M$14:$M$54,0))*Q2257+INDEX('BCA Inputs'!$AG$14:$AG$54,MATCH(I2257,'BCA Inputs'!$M$14:$M$54,0))*F2257+INDEX('BCA Inputs'!$AH$14:$AH$54,MATCH(I2257,'BCA Inputs'!$M$14:$M$54,0))*G2257,IF($B$3="RG&amp;E",INDEX('BCA Inputs'!$BM$14:$BM$54,MATCH(I2257,'BCA Inputs'!$AW$14:$AW$54,0))*P2257+INDEX('BCA Inputs'!$BN$14:$BN$54,MATCH(I2257,'BCA Inputs'!$AW$14:$AW$54,0))*O2257+INDEX('BCA Inputs'!$BO$14:$BO$54,MATCH(I2257,'BCA Inputs'!$AW$14:$AW$54,0))*Q2257+INDEX('BCA Inputs'!$BP$14:$BP$54,MATCH(I2257,'BCA Inputs'!$AW$14:$AW$54,0))*F2257+INDEX('BCA Inputs'!$BQ$14:$BQ$54,MATCH(I2257,'BCA Inputs'!$AW$14:$AW$54,0))*G2257,"")),"")</f>
        <v/>
      </c>
      <c r="AE2257" s="237" t="str">
        <f t="shared" si="346"/>
        <v/>
      </c>
      <c r="AF2257" s="198">
        <f t="shared" si="348"/>
        <v>0</v>
      </c>
      <c r="AG2257" s="239">
        <f t="shared" si="349"/>
        <v>0</v>
      </c>
    </row>
    <row r="2258" spans="1:33">
      <c r="A2258" s="228"/>
      <c r="B2258" s="176"/>
      <c r="C2258" s="229"/>
      <c r="D2258" s="230"/>
      <c r="E2258" s="230"/>
      <c r="F2258" s="230"/>
      <c r="G2258" s="230"/>
      <c r="H2258" s="231"/>
      <c r="I2258" s="231"/>
      <c r="J2258" s="232"/>
      <c r="K2258" s="232"/>
      <c r="L2258" s="232"/>
      <c r="M2258" s="181">
        <f t="shared" si="347"/>
        <v>0</v>
      </c>
      <c r="N2258" s="181">
        <f>IF(H2258="",0,H2258*I2258*'Avoided Water Savings Cost'!$C$16)</f>
        <v>0</v>
      </c>
      <c r="O2258" s="545">
        <f>IF(C2258="",0,IF($B$3="NYSEG",C2258/(1-'Avoided Electric Costs 2020'!$W$21),IF($B$3="RG&amp;E",C2258/(1-'Avoided Electric Costs 2020'!$X$21),"")))</f>
        <v>0</v>
      </c>
      <c r="P2258" s="546">
        <f>IF(D2258="",0,IF($B$3="NYSEG",D2258/(1-'Avoided Electric Costs 2020'!$W$21),IF($B$3="RG&amp;E",D2258/(1-'Avoided Electric Costs 2020'!$X$21),"")))</f>
        <v>0</v>
      </c>
      <c r="Q2258" s="546">
        <f>IF(E2258="",0,IF($B$3="NYSEG",E2258/(1-'Avoided Natural Gas Costs 2020'!$J$34),IF($B$3="RG&amp;E",E2258/(1-'Avoided Natural Gas Costs 2020'!$K$34),"")))</f>
        <v>0</v>
      </c>
      <c r="R2258" s="233" t="str">
        <f>IFERROR(IF(P2258*'BCA Inputs'!$C$1+Q2258*'BCA Inputs'!$C$2+F2258*'BCA Inputs'!$C$2+G2258*'BCA Inputs'!$C$2=0,"",P2258*'BCA Inputs'!$C$1+Q2258*'BCA Inputs'!$C$2+F2258*'BCA Inputs'!$C$2+G2258*'BCA Inputs'!$C$2),"")</f>
        <v/>
      </c>
      <c r="S2258" s="181" t="str">
        <f t="shared" si="340"/>
        <v/>
      </c>
      <c r="T2258" s="181" t="str">
        <f>IFERROR(IF($B$3="NYSEG",(INDEX('BCA Inputs'!$N$14:$N$54,MATCH(I2258,'BCA Inputs'!$M$14:$M$54,0))*P2258+INDEX('BCA Inputs'!$O$14:$O$54,MATCH(I2258,'BCA Inputs'!$M$14:$M$54,0))*O2258+INDEX('BCA Inputs'!P:P,MATCH(I2258,'BCA Inputs'!M:M,0))*Q2258+INDEX('BCA Inputs'!Q:Q,MATCH(I2258,'BCA Inputs'!M:M,0))*F2258+INDEX('BCA Inputs'!R:R,MATCH(I2258,'BCA Inputs'!M:M,0))*G2258)+L2258+N2258,IF($B$3="RG&amp;E",(INDEX('BCA Inputs'!$AX$14:$AX$54,MATCH(I2258,'BCA Inputs'!$AW$14:$AW$54,0))*P2258+INDEX('BCA Inputs'!$AY$14:$AY$54,MATCH(I2258,'BCA Inputs'!$AW$14:$AW$54,0))*O2258+INDEX('BCA Inputs'!$AZ$14:$AZ$54,MATCH(I2258,'BCA Inputs'!$AW$14:$AW$54,0))*Q2258+INDEX('BCA Inputs'!$BA$14:$BA$54,MATCH(I2258,'BCA Inputs'!$AW$14:$AW$54,0))*F2258+INDEX('BCA Inputs'!$BB$14:$BB$54,MATCH(I2258,'BCA Inputs'!$AW$14:$AW$54,0))*G2258)+L2258+N2258,"")),"")</f>
        <v/>
      </c>
      <c r="U2258" s="234" t="str">
        <f t="shared" si="341"/>
        <v/>
      </c>
      <c r="V2258" s="234" t="str">
        <f t="shared" si="342"/>
        <v/>
      </c>
      <c r="W2258" s="234" t="str">
        <f t="shared" si="343"/>
        <v/>
      </c>
      <c r="Y2258" s="235" t="str">
        <f t="shared" si="344"/>
        <v/>
      </c>
      <c r="Z2258" s="236" t="str">
        <f>IFERROR(IF($B$3="NYSEG",INDEX('BCA Inputs'!$X$14:$X$54,MATCH(I2258,'BCA Inputs'!$M$14:$M$54,0))*P2258+INDEX('BCA Inputs'!$Y$14:$Y$54,MATCH(I2258,'BCA Inputs'!$M$14:$M$54,0))*O2258+INDEX('BCA Inputs'!$Z$14:$Z$54,MATCH(I2258,'BCA Inputs'!$M$14:$M$54,0))*Q2258+INDEX('BCA Inputs'!$AA$14:$AA$54,MATCH(I2258,'BCA Inputs'!$M$14:$M$54,0))*F2258+INDEX('BCA Inputs'!$AB$14:$AB$54,MATCH(I2258,'BCA Inputs'!$M$14:$M$54,0))*G2258,IF($B$3="RG&amp;E",INDEX('BCA Inputs'!$BG$14:$BG$54,MATCH(I2258,'BCA Inputs'!$AW$14:$AW$54,0))*P2258+INDEX('BCA Inputs'!$BH$14:$BH$54,MATCH(I2258,'BCA Inputs'!$AW$14:$AW$54,0))*O2258+INDEX('BCA Inputs'!$BI$14:$BI$54,MATCH(I2258,'BCA Inputs'!$AW$14:$AW$54,0))*Q2258+INDEX('BCA Inputs'!$BJ$14:$BJ$54,MATCH(I2258,'BCA Inputs'!$AW$14:$AW$54,0))*F2258+INDEX('BCA Inputs'!$BK$14:$BK$54,MATCH(I2258,'BCA Inputs'!$AW$14:$AW$54,0))*G2258,"")),"")</f>
        <v/>
      </c>
      <c r="AA2258" s="237" t="str">
        <f t="shared" si="345"/>
        <v/>
      </c>
      <c r="AC2258" s="238" t="str">
        <f>IFERROR((K2258+R2258)+IF($B$3="NYSEG",INDEX('BCA Inputs'!$AI$14:$AI$54,MATCH(I2258,'BCA Inputs'!$M$14:$M$54,0))*P2258+INDEX('BCA Inputs'!$AJ$14:$AJ$54,MATCH(I2258,'BCA Inputs'!$M$14:$M$54,0))*Q2258,IF($B$3="RG&amp;E",INDEX('BCA Inputs'!$BR$14:$BR$54,MATCH(I2258,'BCA Inputs'!$AW$14:$AW$54,0))*P2258+INDEX('BCA Inputs'!$BS$14:$BS$54,MATCH(I2258,'BCA Inputs'!$AW$14:$AW$54,0))*Q2258,"")),"")</f>
        <v/>
      </c>
      <c r="AD2258" s="181" t="str">
        <f>IFERROR(IF($B$3="NYSEG",INDEX('BCA Inputs'!$AD$14:$AD$54,MATCH(I2258,'BCA Inputs'!$M$14:$M$54,0))*P2258+INDEX('BCA Inputs'!$AE$14:$AE$54,MATCH(I2258,'BCA Inputs'!$M$14:$M$54,0))*O2258+INDEX('BCA Inputs'!$AF$14:$AF$54,MATCH(I2258,'BCA Inputs'!$M$14:$M$54,0))*Q2258+INDEX('BCA Inputs'!$AG$14:$AG$54,MATCH(I2258,'BCA Inputs'!$M$14:$M$54,0))*F2258+INDEX('BCA Inputs'!$AH$14:$AH$54,MATCH(I2258,'BCA Inputs'!$M$14:$M$54,0))*G2258,IF($B$3="RG&amp;E",INDEX('BCA Inputs'!$BM$14:$BM$54,MATCH(I2258,'BCA Inputs'!$AW$14:$AW$54,0))*P2258+INDEX('BCA Inputs'!$BN$14:$BN$54,MATCH(I2258,'BCA Inputs'!$AW$14:$AW$54,0))*O2258+INDEX('BCA Inputs'!$BO$14:$BO$54,MATCH(I2258,'BCA Inputs'!$AW$14:$AW$54,0))*Q2258+INDEX('BCA Inputs'!$BP$14:$BP$54,MATCH(I2258,'BCA Inputs'!$AW$14:$AW$54,0))*F2258+INDEX('BCA Inputs'!$BQ$14:$BQ$54,MATCH(I2258,'BCA Inputs'!$AW$14:$AW$54,0))*G2258,"")),"")</f>
        <v/>
      </c>
      <c r="AE2258" s="237" t="str">
        <f t="shared" si="346"/>
        <v/>
      </c>
      <c r="AF2258" s="198">
        <f t="shared" si="348"/>
        <v>0</v>
      </c>
      <c r="AG2258" s="239">
        <f t="shared" si="349"/>
        <v>0</v>
      </c>
    </row>
    <row r="2259" spans="1:33">
      <c r="A2259" s="228"/>
      <c r="B2259" s="176"/>
      <c r="C2259" s="229"/>
      <c r="D2259" s="230"/>
      <c r="E2259" s="230"/>
      <c r="F2259" s="230"/>
      <c r="G2259" s="230"/>
      <c r="H2259" s="231"/>
      <c r="I2259" s="231"/>
      <c r="J2259" s="232"/>
      <c r="K2259" s="232"/>
      <c r="L2259" s="232"/>
      <c r="M2259" s="181">
        <f t="shared" si="347"/>
        <v>0</v>
      </c>
      <c r="N2259" s="181">
        <f>IF(H2259="",0,H2259*I2259*'Avoided Water Savings Cost'!$C$16)</f>
        <v>0</v>
      </c>
      <c r="O2259" s="545">
        <f>IF(C2259="",0,IF($B$3="NYSEG",C2259/(1-'Avoided Electric Costs 2020'!$W$21),IF($B$3="RG&amp;E",C2259/(1-'Avoided Electric Costs 2020'!$X$21),"")))</f>
        <v>0</v>
      </c>
      <c r="P2259" s="546">
        <f>IF(D2259="",0,IF($B$3="NYSEG",D2259/(1-'Avoided Electric Costs 2020'!$W$21),IF($B$3="RG&amp;E",D2259/(1-'Avoided Electric Costs 2020'!$X$21),"")))</f>
        <v>0</v>
      </c>
      <c r="Q2259" s="546">
        <f>IF(E2259="",0,IF($B$3="NYSEG",E2259/(1-'Avoided Natural Gas Costs 2020'!$J$34),IF($B$3="RG&amp;E",E2259/(1-'Avoided Natural Gas Costs 2020'!$K$34),"")))</f>
        <v>0</v>
      </c>
      <c r="R2259" s="233" t="str">
        <f>IFERROR(IF(P2259*'BCA Inputs'!$C$1+Q2259*'BCA Inputs'!$C$2+F2259*'BCA Inputs'!$C$2+G2259*'BCA Inputs'!$C$2=0,"",P2259*'BCA Inputs'!$C$1+Q2259*'BCA Inputs'!$C$2+F2259*'BCA Inputs'!$C$2+G2259*'BCA Inputs'!$C$2),"")</f>
        <v/>
      </c>
      <c r="S2259" s="181" t="str">
        <f t="shared" si="340"/>
        <v/>
      </c>
      <c r="T2259" s="181" t="str">
        <f>IFERROR(IF($B$3="NYSEG",(INDEX('BCA Inputs'!$N$14:$N$54,MATCH(I2259,'BCA Inputs'!$M$14:$M$54,0))*P2259+INDEX('BCA Inputs'!$O$14:$O$54,MATCH(I2259,'BCA Inputs'!$M$14:$M$54,0))*O2259+INDEX('BCA Inputs'!P:P,MATCH(I2259,'BCA Inputs'!M:M,0))*Q2259+INDEX('BCA Inputs'!Q:Q,MATCH(I2259,'BCA Inputs'!M:M,0))*F2259+INDEX('BCA Inputs'!R:R,MATCH(I2259,'BCA Inputs'!M:M,0))*G2259)+L2259+N2259,IF($B$3="RG&amp;E",(INDEX('BCA Inputs'!$AX$14:$AX$54,MATCH(I2259,'BCA Inputs'!$AW$14:$AW$54,0))*P2259+INDEX('BCA Inputs'!$AY$14:$AY$54,MATCH(I2259,'BCA Inputs'!$AW$14:$AW$54,0))*O2259+INDEX('BCA Inputs'!$AZ$14:$AZ$54,MATCH(I2259,'BCA Inputs'!$AW$14:$AW$54,0))*Q2259+INDEX('BCA Inputs'!$BA$14:$BA$54,MATCH(I2259,'BCA Inputs'!$AW$14:$AW$54,0))*F2259+INDEX('BCA Inputs'!$BB$14:$BB$54,MATCH(I2259,'BCA Inputs'!$AW$14:$AW$54,0))*G2259)+L2259+N2259,"")),"")</f>
        <v/>
      </c>
      <c r="U2259" s="234" t="str">
        <f t="shared" si="341"/>
        <v/>
      </c>
      <c r="V2259" s="234" t="str">
        <f t="shared" si="342"/>
        <v/>
      </c>
      <c r="W2259" s="234" t="str">
        <f t="shared" si="343"/>
        <v/>
      </c>
      <c r="Y2259" s="235" t="str">
        <f t="shared" si="344"/>
        <v/>
      </c>
      <c r="Z2259" s="236" t="str">
        <f>IFERROR(IF($B$3="NYSEG",INDEX('BCA Inputs'!$X$14:$X$54,MATCH(I2259,'BCA Inputs'!$M$14:$M$54,0))*P2259+INDEX('BCA Inputs'!$Y$14:$Y$54,MATCH(I2259,'BCA Inputs'!$M$14:$M$54,0))*O2259+INDEX('BCA Inputs'!$Z$14:$Z$54,MATCH(I2259,'BCA Inputs'!$M$14:$M$54,0))*Q2259+INDEX('BCA Inputs'!$AA$14:$AA$54,MATCH(I2259,'BCA Inputs'!$M$14:$M$54,0))*F2259+INDEX('BCA Inputs'!$AB$14:$AB$54,MATCH(I2259,'BCA Inputs'!$M$14:$M$54,0))*G2259,IF($B$3="RG&amp;E",INDEX('BCA Inputs'!$BG$14:$BG$54,MATCH(I2259,'BCA Inputs'!$AW$14:$AW$54,0))*P2259+INDEX('BCA Inputs'!$BH$14:$BH$54,MATCH(I2259,'BCA Inputs'!$AW$14:$AW$54,0))*O2259+INDEX('BCA Inputs'!$BI$14:$BI$54,MATCH(I2259,'BCA Inputs'!$AW$14:$AW$54,0))*Q2259+INDEX('BCA Inputs'!$BJ$14:$BJ$54,MATCH(I2259,'BCA Inputs'!$AW$14:$AW$54,0))*F2259+INDEX('BCA Inputs'!$BK$14:$BK$54,MATCH(I2259,'BCA Inputs'!$AW$14:$AW$54,0))*G2259,"")),"")</f>
        <v/>
      </c>
      <c r="AA2259" s="237" t="str">
        <f t="shared" si="345"/>
        <v/>
      </c>
      <c r="AC2259" s="238" t="str">
        <f>IFERROR((K2259+R2259)+IF($B$3="NYSEG",INDEX('BCA Inputs'!$AI$14:$AI$54,MATCH(I2259,'BCA Inputs'!$M$14:$M$54,0))*P2259+INDEX('BCA Inputs'!$AJ$14:$AJ$54,MATCH(I2259,'BCA Inputs'!$M$14:$M$54,0))*Q2259,IF($B$3="RG&amp;E",INDEX('BCA Inputs'!$BR$14:$BR$54,MATCH(I2259,'BCA Inputs'!$AW$14:$AW$54,0))*P2259+INDEX('BCA Inputs'!$BS$14:$BS$54,MATCH(I2259,'BCA Inputs'!$AW$14:$AW$54,0))*Q2259,"")),"")</f>
        <v/>
      </c>
      <c r="AD2259" s="181" t="str">
        <f>IFERROR(IF($B$3="NYSEG",INDEX('BCA Inputs'!$AD$14:$AD$54,MATCH(I2259,'BCA Inputs'!$M$14:$M$54,0))*P2259+INDEX('BCA Inputs'!$AE$14:$AE$54,MATCH(I2259,'BCA Inputs'!$M$14:$M$54,0))*O2259+INDEX('BCA Inputs'!$AF$14:$AF$54,MATCH(I2259,'BCA Inputs'!$M$14:$M$54,0))*Q2259+INDEX('BCA Inputs'!$AG$14:$AG$54,MATCH(I2259,'BCA Inputs'!$M$14:$M$54,0))*F2259+INDEX('BCA Inputs'!$AH$14:$AH$54,MATCH(I2259,'BCA Inputs'!$M$14:$M$54,0))*G2259,IF($B$3="RG&amp;E",INDEX('BCA Inputs'!$BM$14:$BM$54,MATCH(I2259,'BCA Inputs'!$AW$14:$AW$54,0))*P2259+INDEX('BCA Inputs'!$BN$14:$BN$54,MATCH(I2259,'BCA Inputs'!$AW$14:$AW$54,0))*O2259+INDEX('BCA Inputs'!$BO$14:$BO$54,MATCH(I2259,'BCA Inputs'!$AW$14:$AW$54,0))*Q2259+INDEX('BCA Inputs'!$BP$14:$BP$54,MATCH(I2259,'BCA Inputs'!$AW$14:$AW$54,0))*F2259+INDEX('BCA Inputs'!$BQ$14:$BQ$54,MATCH(I2259,'BCA Inputs'!$AW$14:$AW$54,0))*G2259,"")),"")</f>
        <v/>
      </c>
      <c r="AE2259" s="237" t="str">
        <f t="shared" si="346"/>
        <v/>
      </c>
      <c r="AF2259" s="198">
        <f t="shared" si="348"/>
        <v>0</v>
      </c>
      <c r="AG2259" s="239">
        <f t="shared" si="349"/>
        <v>0</v>
      </c>
    </row>
    <row r="2260" spans="1:33">
      <c r="A2260" s="228"/>
      <c r="B2260" s="176"/>
      <c r="C2260" s="229"/>
      <c r="D2260" s="230"/>
      <c r="E2260" s="230"/>
      <c r="F2260" s="230"/>
      <c r="G2260" s="230"/>
      <c r="H2260" s="231"/>
      <c r="I2260" s="231"/>
      <c r="J2260" s="232"/>
      <c r="K2260" s="232"/>
      <c r="L2260" s="232"/>
      <c r="M2260" s="181">
        <f t="shared" si="347"/>
        <v>0</v>
      </c>
      <c r="N2260" s="181">
        <f>IF(H2260="",0,H2260*I2260*'Avoided Water Savings Cost'!$C$16)</f>
        <v>0</v>
      </c>
      <c r="O2260" s="545">
        <f>IF(C2260="",0,IF($B$3="NYSEG",C2260/(1-'Avoided Electric Costs 2020'!$W$21),IF($B$3="RG&amp;E",C2260/(1-'Avoided Electric Costs 2020'!$X$21),"")))</f>
        <v>0</v>
      </c>
      <c r="P2260" s="546">
        <f>IF(D2260="",0,IF($B$3="NYSEG",D2260/(1-'Avoided Electric Costs 2020'!$W$21),IF($B$3="RG&amp;E",D2260/(1-'Avoided Electric Costs 2020'!$X$21),"")))</f>
        <v>0</v>
      </c>
      <c r="Q2260" s="546">
        <f>IF(E2260="",0,IF($B$3="NYSEG",E2260/(1-'Avoided Natural Gas Costs 2020'!$J$34),IF($B$3="RG&amp;E",E2260/(1-'Avoided Natural Gas Costs 2020'!$K$34),"")))</f>
        <v>0</v>
      </c>
      <c r="R2260" s="233" t="str">
        <f>IFERROR(IF(P2260*'BCA Inputs'!$C$1+Q2260*'BCA Inputs'!$C$2+F2260*'BCA Inputs'!$C$2+G2260*'BCA Inputs'!$C$2=0,"",P2260*'BCA Inputs'!$C$1+Q2260*'BCA Inputs'!$C$2+F2260*'BCA Inputs'!$C$2+G2260*'BCA Inputs'!$C$2),"")</f>
        <v/>
      </c>
      <c r="S2260" s="181" t="str">
        <f t="shared" si="340"/>
        <v/>
      </c>
      <c r="T2260" s="181" t="str">
        <f>IFERROR(IF($B$3="NYSEG",(INDEX('BCA Inputs'!$N$14:$N$54,MATCH(I2260,'BCA Inputs'!$M$14:$M$54,0))*P2260+INDEX('BCA Inputs'!$O$14:$O$54,MATCH(I2260,'BCA Inputs'!$M$14:$M$54,0))*O2260+INDEX('BCA Inputs'!P:P,MATCH(I2260,'BCA Inputs'!M:M,0))*Q2260+INDEX('BCA Inputs'!Q:Q,MATCH(I2260,'BCA Inputs'!M:M,0))*F2260+INDEX('BCA Inputs'!R:R,MATCH(I2260,'BCA Inputs'!M:M,0))*G2260)+L2260+N2260,IF($B$3="RG&amp;E",(INDEX('BCA Inputs'!$AX$14:$AX$54,MATCH(I2260,'BCA Inputs'!$AW$14:$AW$54,0))*P2260+INDEX('BCA Inputs'!$AY$14:$AY$54,MATCH(I2260,'BCA Inputs'!$AW$14:$AW$54,0))*O2260+INDEX('BCA Inputs'!$AZ$14:$AZ$54,MATCH(I2260,'BCA Inputs'!$AW$14:$AW$54,0))*Q2260+INDEX('BCA Inputs'!$BA$14:$BA$54,MATCH(I2260,'BCA Inputs'!$AW$14:$AW$54,0))*F2260+INDEX('BCA Inputs'!$BB$14:$BB$54,MATCH(I2260,'BCA Inputs'!$AW$14:$AW$54,0))*G2260)+L2260+N2260,"")),"")</f>
        <v/>
      </c>
      <c r="U2260" s="234" t="str">
        <f t="shared" si="341"/>
        <v/>
      </c>
      <c r="V2260" s="234" t="str">
        <f t="shared" si="342"/>
        <v/>
      </c>
      <c r="W2260" s="234" t="str">
        <f t="shared" si="343"/>
        <v/>
      </c>
      <c r="Y2260" s="235" t="str">
        <f t="shared" si="344"/>
        <v/>
      </c>
      <c r="Z2260" s="236" t="str">
        <f>IFERROR(IF($B$3="NYSEG",INDEX('BCA Inputs'!$X$14:$X$54,MATCH(I2260,'BCA Inputs'!$M$14:$M$54,0))*P2260+INDEX('BCA Inputs'!$Y$14:$Y$54,MATCH(I2260,'BCA Inputs'!$M$14:$M$54,0))*O2260+INDEX('BCA Inputs'!$Z$14:$Z$54,MATCH(I2260,'BCA Inputs'!$M$14:$M$54,0))*Q2260+INDEX('BCA Inputs'!$AA$14:$AA$54,MATCH(I2260,'BCA Inputs'!$M$14:$M$54,0))*F2260+INDEX('BCA Inputs'!$AB$14:$AB$54,MATCH(I2260,'BCA Inputs'!$M$14:$M$54,0))*G2260,IF($B$3="RG&amp;E",INDEX('BCA Inputs'!$BG$14:$BG$54,MATCH(I2260,'BCA Inputs'!$AW$14:$AW$54,0))*P2260+INDEX('BCA Inputs'!$BH$14:$BH$54,MATCH(I2260,'BCA Inputs'!$AW$14:$AW$54,0))*O2260+INDEX('BCA Inputs'!$BI$14:$BI$54,MATCH(I2260,'BCA Inputs'!$AW$14:$AW$54,0))*Q2260+INDEX('BCA Inputs'!$BJ$14:$BJ$54,MATCH(I2260,'BCA Inputs'!$AW$14:$AW$54,0))*F2260+INDEX('BCA Inputs'!$BK$14:$BK$54,MATCH(I2260,'BCA Inputs'!$AW$14:$AW$54,0))*G2260,"")),"")</f>
        <v/>
      </c>
      <c r="AA2260" s="237" t="str">
        <f t="shared" si="345"/>
        <v/>
      </c>
      <c r="AC2260" s="238" t="str">
        <f>IFERROR((K2260+R2260)+IF($B$3="NYSEG",INDEX('BCA Inputs'!$AI$14:$AI$54,MATCH(I2260,'BCA Inputs'!$M$14:$M$54,0))*P2260+INDEX('BCA Inputs'!$AJ$14:$AJ$54,MATCH(I2260,'BCA Inputs'!$M$14:$M$54,0))*Q2260,IF($B$3="RG&amp;E",INDEX('BCA Inputs'!$BR$14:$BR$54,MATCH(I2260,'BCA Inputs'!$AW$14:$AW$54,0))*P2260+INDEX('BCA Inputs'!$BS$14:$BS$54,MATCH(I2260,'BCA Inputs'!$AW$14:$AW$54,0))*Q2260,"")),"")</f>
        <v/>
      </c>
      <c r="AD2260" s="181" t="str">
        <f>IFERROR(IF($B$3="NYSEG",INDEX('BCA Inputs'!$AD$14:$AD$54,MATCH(I2260,'BCA Inputs'!$M$14:$M$54,0))*P2260+INDEX('BCA Inputs'!$AE$14:$AE$54,MATCH(I2260,'BCA Inputs'!$M$14:$M$54,0))*O2260+INDEX('BCA Inputs'!$AF$14:$AF$54,MATCH(I2260,'BCA Inputs'!$M$14:$M$54,0))*Q2260+INDEX('BCA Inputs'!$AG$14:$AG$54,MATCH(I2260,'BCA Inputs'!$M$14:$M$54,0))*F2260+INDEX('BCA Inputs'!$AH$14:$AH$54,MATCH(I2260,'BCA Inputs'!$M$14:$M$54,0))*G2260,IF($B$3="RG&amp;E",INDEX('BCA Inputs'!$BM$14:$BM$54,MATCH(I2260,'BCA Inputs'!$AW$14:$AW$54,0))*P2260+INDEX('BCA Inputs'!$BN$14:$BN$54,MATCH(I2260,'BCA Inputs'!$AW$14:$AW$54,0))*O2260+INDEX('BCA Inputs'!$BO$14:$BO$54,MATCH(I2260,'BCA Inputs'!$AW$14:$AW$54,0))*Q2260+INDEX('BCA Inputs'!$BP$14:$BP$54,MATCH(I2260,'BCA Inputs'!$AW$14:$AW$54,0))*F2260+INDEX('BCA Inputs'!$BQ$14:$BQ$54,MATCH(I2260,'BCA Inputs'!$AW$14:$AW$54,0))*G2260,"")),"")</f>
        <v/>
      </c>
      <c r="AE2260" s="237" t="str">
        <f t="shared" si="346"/>
        <v/>
      </c>
      <c r="AF2260" s="198">
        <f t="shared" si="348"/>
        <v>0</v>
      </c>
      <c r="AG2260" s="239">
        <f t="shared" si="349"/>
        <v>0</v>
      </c>
    </row>
    <row r="2261" spans="1:33">
      <c r="A2261" s="228"/>
      <c r="B2261" s="176"/>
      <c r="C2261" s="229"/>
      <c r="D2261" s="230"/>
      <c r="E2261" s="230"/>
      <c r="F2261" s="230"/>
      <c r="G2261" s="230"/>
      <c r="H2261" s="231"/>
      <c r="I2261" s="231"/>
      <c r="J2261" s="232"/>
      <c r="K2261" s="232"/>
      <c r="L2261" s="232"/>
      <c r="M2261" s="181">
        <f t="shared" si="347"/>
        <v>0</v>
      </c>
      <c r="N2261" s="181">
        <f>IF(H2261="",0,H2261*I2261*'Avoided Water Savings Cost'!$C$16)</f>
        <v>0</v>
      </c>
      <c r="O2261" s="545">
        <f>IF(C2261="",0,IF($B$3="NYSEG",C2261/(1-'Avoided Electric Costs 2020'!$W$21),IF($B$3="RG&amp;E",C2261/(1-'Avoided Electric Costs 2020'!$X$21),"")))</f>
        <v>0</v>
      </c>
      <c r="P2261" s="546">
        <f>IF(D2261="",0,IF($B$3="NYSEG",D2261/(1-'Avoided Electric Costs 2020'!$W$21),IF($B$3="RG&amp;E",D2261/(1-'Avoided Electric Costs 2020'!$X$21),"")))</f>
        <v>0</v>
      </c>
      <c r="Q2261" s="546">
        <f>IF(E2261="",0,IF($B$3="NYSEG",E2261/(1-'Avoided Natural Gas Costs 2020'!$J$34),IF($B$3="RG&amp;E",E2261/(1-'Avoided Natural Gas Costs 2020'!$K$34),"")))</f>
        <v>0</v>
      </c>
      <c r="R2261" s="233" t="str">
        <f>IFERROR(IF(P2261*'BCA Inputs'!$C$1+Q2261*'BCA Inputs'!$C$2+F2261*'BCA Inputs'!$C$2+G2261*'BCA Inputs'!$C$2=0,"",P2261*'BCA Inputs'!$C$1+Q2261*'BCA Inputs'!$C$2+F2261*'BCA Inputs'!$C$2+G2261*'BCA Inputs'!$C$2),"")</f>
        <v/>
      </c>
      <c r="S2261" s="181" t="str">
        <f t="shared" si="340"/>
        <v/>
      </c>
      <c r="T2261" s="181" t="str">
        <f>IFERROR(IF($B$3="NYSEG",(INDEX('BCA Inputs'!$N$14:$N$54,MATCH(I2261,'BCA Inputs'!$M$14:$M$54,0))*P2261+INDEX('BCA Inputs'!$O$14:$O$54,MATCH(I2261,'BCA Inputs'!$M$14:$M$54,0))*O2261+INDEX('BCA Inputs'!P:P,MATCH(I2261,'BCA Inputs'!M:M,0))*Q2261+INDEX('BCA Inputs'!Q:Q,MATCH(I2261,'BCA Inputs'!M:M,0))*F2261+INDEX('BCA Inputs'!R:R,MATCH(I2261,'BCA Inputs'!M:M,0))*G2261)+L2261+N2261,IF($B$3="RG&amp;E",(INDEX('BCA Inputs'!$AX$14:$AX$54,MATCH(I2261,'BCA Inputs'!$AW$14:$AW$54,0))*P2261+INDEX('BCA Inputs'!$AY$14:$AY$54,MATCH(I2261,'BCA Inputs'!$AW$14:$AW$54,0))*O2261+INDEX('BCA Inputs'!$AZ$14:$AZ$54,MATCH(I2261,'BCA Inputs'!$AW$14:$AW$54,0))*Q2261+INDEX('BCA Inputs'!$BA$14:$BA$54,MATCH(I2261,'BCA Inputs'!$AW$14:$AW$54,0))*F2261+INDEX('BCA Inputs'!$BB$14:$BB$54,MATCH(I2261,'BCA Inputs'!$AW$14:$AW$54,0))*G2261)+L2261+N2261,"")),"")</f>
        <v/>
      </c>
      <c r="U2261" s="234" t="str">
        <f t="shared" si="341"/>
        <v/>
      </c>
      <c r="V2261" s="234" t="str">
        <f t="shared" si="342"/>
        <v/>
      </c>
      <c r="W2261" s="234" t="str">
        <f t="shared" si="343"/>
        <v/>
      </c>
      <c r="Y2261" s="235" t="str">
        <f t="shared" si="344"/>
        <v/>
      </c>
      <c r="Z2261" s="236" t="str">
        <f>IFERROR(IF($B$3="NYSEG",INDEX('BCA Inputs'!$X$14:$X$54,MATCH(I2261,'BCA Inputs'!$M$14:$M$54,0))*P2261+INDEX('BCA Inputs'!$Y$14:$Y$54,MATCH(I2261,'BCA Inputs'!$M$14:$M$54,0))*O2261+INDEX('BCA Inputs'!$Z$14:$Z$54,MATCH(I2261,'BCA Inputs'!$M$14:$M$54,0))*Q2261+INDEX('BCA Inputs'!$AA$14:$AA$54,MATCH(I2261,'BCA Inputs'!$M$14:$M$54,0))*F2261+INDEX('BCA Inputs'!$AB$14:$AB$54,MATCH(I2261,'BCA Inputs'!$M$14:$M$54,0))*G2261,IF($B$3="RG&amp;E",INDEX('BCA Inputs'!$BG$14:$BG$54,MATCH(I2261,'BCA Inputs'!$AW$14:$AW$54,0))*P2261+INDEX('BCA Inputs'!$BH$14:$BH$54,MATCH(I2261,'BCA Inputs'!$AW$14:$AW$54,0))*O2261+INDEX('BCA Inputs'!$BI$14:$BI$54,MATCH(I2261,'BCA Inputs'!$AW$14:$AW$54,0))*Q2261+INDEX('BCA Inputs'!$BJ$14:$BJ$54,MATCH(I2261,'BCA Inputs'!$AW$14:$AW$54,0))*F2261+INDEX('BCA Inputs'!$BK$14:$BK$54,MATCH(I2261,'BCA Inputs'!$AW$14:$AW$54,0))*G2261,"")),"")</f>
        <v/>
      </c>
      <c r="AA2261" s="237" t="str">
        <f t="shared" si="345"/>
        <v/>
      </c>
      <c r="AC2261" s="238" t="str">
        <f>IFERROR((K2261+R2261)+IF($B$3="NYSEG",INDEX('BCA Inputs'!$AI$14:$AI$54,MATCH(I2261,'BCA Inputs'!$M$14:$M$54,0))*P2261+INDEX('BCA Inputs'!$AJ$14:$AJ$54,MATCH(I2261,'BCA Inputs'!$M$14:$M$54,0))*Q2261,IF($B$3="RG&amp;E",INDEX('BCA Inputs'!$BR$14:$BR$54,MATCH(I2261,'BCA Inputs'!$AW$14:$AW$54,0))*P2261+INDEX('BCA Inputs'!$BS$14:$BS$54,MATCH(I2261,'BCA Inputs'!$AW$14:$AW$54,0))*Q2261,"")),"")</f>
        <v/>
      </c>
      <c r="AD2261" s="181" t="str">
        <f>IFERROR(IF($B$3="NYSEG",INDEX('BCA Inputs'!$AD$14:$AD$54,MATCH(I2261,'BCA Inputs'!$M$14:$M$54,0))*P2261+INDEX('BCA Inputs'!$AE$14:$AE$54,MATCH(I2261,'BCA Inputs'!$M$14:$M$54,0))*O2261+INDEX('BCA Inputs'!$AF$14:$AF$54,MATCH(I2261,'BCA Inputs'!$M$14:$M$54,0))*Q2261+INDEX('BCA Inputs'!$AG$14:$AG$54,MATCH(I2261,'BCA Inputs'!$M$14:$M$54,0))*F2261+INDEX('BCA Inputs'!$AH$14:$AH$54,MATCH(I2261,'BCA Inputs'!$M$14:$M$54,0))*G2261,IF($B$3="RG&amp;E",INDEX('BCA Inputs'!$BM$14:$BM$54,MATCH(I2261,'BCA Inputs'!$AW$14:$AW$54,0))*P2261+INDEX('BCA Inputs'!$BN$14:$BN$54,MATCH(I2261,'BCA Inputs'!$AW$14:$AW$54,0))*O2261+INDEX('BCA Inputs'!$BO$14:$BO$54,MATCH(I2261,'BCA Inputs'!$AW$14:$AW$54,0))*Q2261+INDEX('BCA Inputs'!$BP$14:$BP$54,MATCH(I2261,'BCA Inputs'!$AW$14:$AW$54,0))*F2261+INDEX('BCA Inputs'!$BQ$14:$BQ$54,MATCH(I2261,'BCA Inputs'!$AW$14:$AW$54,0))*G2261,"")),"")</f>
        <v/>
      </c>
      <c r="AE2261" s="237" t="str">
        <f t="shared" si="346"/>
        <v/>
      </c>
      <c r="AF2261" s="198">
        <f t="shared" si="348"/>
        <v>0</v>
      </c>
      <c r="AG2261" s="239">
        <f t="shared" si="349"/>
        <v>0</v>
      </c>
    </row>
    <row r="2262" spans="1:33">
      <c r="A2262" s="228"/>
      <c r="B2262" s="176"/>
      <c r="C2262" s="229"/>
      <c r="D2262" s="230"/>
      <c r="E2262" s="230"/>
      <c r="F2262" s="230"/>
      <c r="G2262" s="230"/>
      <c r="H2262" s="231"/>
      <c r="I2262" s="231"/>
      <c r="J2262" s="232"/>
      <c r="K2262" s="232"/>
      <c r="L2262" s="232"/>
      <c r="M2262" s="181">
        <f t="shared" si="347"/>
        <v>0</v>
      </c>
      <c r="N2262" s="181">
        <f>IF(H2262="",0,H2262*I2262*'Avoided Water Savings Cost'!$C$16)</f>
        <v>0</v>
      </c>
      <c r="O2262" s="545">
        <f>IF(C2262="",0,IF($B$3="NYSEG",C2262/(1-'Avoided Electric Costs 2020'!$W$21),IF($B$3="RG&amp;E",C2262/(1-'Avoided Electric Costs 2020'!$X$21),"")))</f>
        <v>0</v>
      </c>
      <c r="P2262" s="546">
        <f>IF(D2262="",0,IF($B$3="NYSEG",D2262/(1-'Avoided Electric Costs 2020'!$W$21),IF($B$3="RG&amp;E",D2262/(1-'Avoided Electric Costs 2020'!$X$21),"")))</f>
        <v>0</v>
      </c>
      <c r="Q2262" s="546">
        <f>IF(E2262="",0,IF($B$3="NYSEG",E2262/(1-'Avoided Natural Gas Costs 2020'!$J$34),IF($B$3="RG&amp;E",E2262/(1-'Avoided Natural Gas Costs 2020'!$K$34),"")))</f>
        <v>0</v>
      </c>
      <c r="R2262" s="233" t="str">
        <f>IFERROR(IF(P2262*'BCA Inputs'!$C$1+Q2262*'BCA Inputs'!$C$2+F2262*'BCA Inputs'!$C$2+G2262*'BCA Inputs'!$C$2=0,"",P2262*'BCA Inputs'!$C$1+Q2262*'BCA Inputs'!$C$2+F2262*'BCA Inputs'!$C$2+G2262*'BCA Inputs'!$C$2),"")</f>
        <v/>
      </c>
      <c r="S2262" s="181" t="str">
        <f t="shared" si="340"/>
        <v/>
      </c>
      <c r="T2262" s="181" t="str">
        <f>IFERROR(IF($B$3="NYSEG",(INDEX('BCA Inputs'!$N$14:$N$54,MATCH(I2262,'BCA Inputs'!$M$14:$M$54,0))*P2262+INDEX('BCA Inputs'!$O$14:$O$54,MATCH(I2262,'BCA Inputs'!$M$14:$M$54,0))*O2262+INDEX('BCA Inputs'!P:P,MATCH(I2262,'BCA Inputs'!M:M,0))*Q2262+INDEX('BCA Inputs'!Q:Q,MATCH(I2262,'BCA Inputs'!M:M,0))*F2262+INDEX('BCA Inputs'!R:R,MATCH(I2262,'BCA Inputs'!M:M,0))*G2262)+L2262+N2262,IF($B$3="RG&amp;E",(INDEX('BCA Inputs'!$AX$14:$AX$54,MATCH(I2262,'BCA Inputs'!$AW$14:$AW$54,0))*P2262+INDEX('BCA Inputs'!$AY$14:$AY$54,MATCH(I2262,'BCA Inputs'!$AW$14:$AW$54,0))*O2262+INDEX('BCA Inputs'!$AZ$14:$AZ$54,MATCH(I2262,'BCA Inputs'!$AW$14:$AW$54,0))*Q2262+INDEX('BCA Inputs'!$BA$14:$BA$54,MATCH(I2262,'BCA Inputs'!$AW$14:$AW$54,0))*F2262+INDEX('BCA Inputs'!$BB$14:$BB$54,MATCH(I2262,'BCA Inputs'!$AW$14:$AW$54,0))*G2262)+L2262+N2262,"")),"")</f>
        <v/>
      </c>
      <c r="U2262" s="234" t="str">
        <f t="shared" si="341"/>
        <v/>
      </c>
      <c r="V2262" s="234" t="str">
        <f t="shared" si="342"/>
        <v/>
      </c>
      <c r="W2262" s="234" t="str">
        <f t="shared" si="343"/>
        <v/>
      </c>
      <c r="Y2262" s="235" t="str">
        <f t="shared" si="344"/>
        <v/>
      </c>
      <c r="Z2262" s="236" t="str">
        <f>IFERROR(IF($B$3="NYSEG",INDEX('BCA Inputs'!$X$14:$X$54,MATCH(I2262,'BCA Inputs'!$M$14:$M$54,0))*P2262+INDEX('BCA Inputs'!$Y$14:$Y$54,MATCH(I2262,'BCA Inputs'!$M$14:$M$54,0))*O2262+INDEX('BCA Inputs'!$Z$14:$Z$54,MATCH(I2262,'BCA Inputs'!$M$14:$M$54,0))*Q2262+INDEX('BCA Inputs'!$AA$14:$AA$54,MATCH(I2262,'BCA Inputs'!$M$14:$M$54,0))*F2262+INDEX('BCA Inputs'!$AB$14:$AB$54,MATCH(I2262,'BCA Inputs'!$M$14:$M$54,0))*G2262,IF($B$3="RG&amp;E",INDEX('BCA Inputs'!$BG$14:$BG$54,MATCH(I2262,'BCA Inputs'!$AW$14:$AW$54,0))*P2262+INDEX('BCA Inputs'!$BH$14:$BH$54,MATCH(I2262,'BCA Inputs'!$AW$14:$AW$54,0))*O2262+INDEX('BCA Inputs'!$BI$14:$BI$54,MATCH(I2262,'BCA Inputs'!$AW$14:$AW$54,0))*Q2262+INDEX('BCA Inputs'!$BJ$14:$BJ$54,MATCH(I2262,'BCA Inputs'!$AW$14:$AW$54,0))*F2262+INDEX('BCA Inputs'!$BK$14:$BK$54,MATCH(I2262,'BCA Inputs'!$AW$14:$AW$54,0))*G2262,"")),"")</f>
        <v/>
      </c>
      <c r="AA2262" s="237" t="str">
        <f t="shared" si="345"/>
        <v/>
      </c>
      <c r="AC2262" s="238" t="str">
        <f>IFERROR((K2262+R2262)+IF($B$3="NYSEG",INDEX('BCA Inputs'!$AI$14:$AI$54,MATCH(I2262,'BCA Inputs'!$M$14:$M$54,0))*P2262+INDEX('BCA Inputs'!$AJ$14:$AJ$54,MATCH(I2262,'BCA Inputs'!$M$14:$M$54,0))*Q2262,IF($B$3="RG&amp;E",INDEX('BCA Inputs'!$BR$14:$BR$54,MATCH(I2262,'BCA Inputs'!$AW$14:$AW$54,0))*P2262+INDEX('BCA Inputs'!$BS$14:$BS$54,MATCH(I2262,'BCA Inputs'!$AW$14:$AW$54,0))*Q2262,"")),"")</f>
        <v/>
      </c>
      <c r="AD2262" s="181" t="str">
        <f>IFERROR(IF($B$3="NYSEG",INDEX('BCA Inputs'!$AD$14:$AD$54,MATCH(I2262,'BCA Inputs'!$M$14:$M$54,0))*P2262+INDEX('BCA Inputs'!$AE$14:$AE$54,MATCH(I2262,'BCA Inputs'!$M$14:$M$54,0))*O2262+INDEX('BCA Inputs'!$AF$14:$AF$54,MATCH(I2262,'BCA Inputs'!$M$14:$M$54,0))*Q2262+INDEX('BCA Inputs'!$AG$14:$AG$54,MATCH(I2262,'BCA Inputs'!$M$14:$M$54,0))*F2262+INDEX('BCA Inputs'!$AH$14:$AH$54,MATCH(I2262,'BCA Inputs'!$M$14:$M$54,0))*G2262,IF($B$3="RG&amp;E",INDEX('BCA Inputs'!$BM$14:$BM$54,MATCH(I2262,'BCA Inputs'!$AW$14:$AW$54,0))*P2262+INDEX('BCA Inputs'!$BN$14:$BN$54,MATCH(I2262,'BCA Inputs'!$AW$14:$AW$54,0))*O2262+INDEX('BCA Inputs'!$BO$14:$BO$54,MATCH(I2262,'BCA Inputs'!$AW$14:$AW$54,0))*Q2262+INDEX('BCA Inputs'!$BP$14:$BP$54,MATCH(I2262,'BCA Inputs'!$AW$14:$AW$54,0))*F2262+INDEX('BCA Inputs'!$BQ$14:$BQ$54,MATCH(I2262,'BCA Inputs'!$AW$14:$AW$54,0))*G2262,"")),"")</f>
        <v/>
      </c>
      <c r="AE2262" s="237" t="str">
        <f t="shared" si="346"/>
        <v/>
      </c>
      <c r="AF2262" s="198">
        <f t="shared" si="348"/>
        <v>0</v>
      </c>
      <c r="AG2262" s="239">
        <f t="shared" si="349"/>
        <v>0</v>
      </c>
    </row>
    <row r="2263" spans="1:33">
      <c r="A2263" s="228"/>
      <c r="B2263" s="176"/>
      <c r="C2263" s="229"/>
      <c r="D2263" s="230"/>
      <c r="E2263" s="230"/>
      <c r="F2263" s="230"/>
      <c r="G2263" s="230"/>
      <c r="H2263" s="231"/>
      <c r="I2263" s="231"/>
      <c r="J2263" s="232"/>
      <c r="K2263" s="232"/>
      <c r="L2263" s="232"/>
      <c r="M2263" s="181">
        <f t="shared" si="347"/>
        <v>0</v>
      </c>
      <c r="N2263" s="181">
        <f>IF(H2263="",0,H2263*I2263*'Avoided Water Savings Cost'!$C$16)</f>
        <v>0</v>
      </c>
      <c r="O2263" s="545">
        <f>IF(C2263="",0,IF($B$3="NYSEG",C2263/(1-'Avoided Electric Costs 2020'!$W$21),IF($B$3="RG&amp;E",C2263/(1-'Avoided Electric Costs 2020'!$X$21),"")))</f>
        <v>0</v>
      </c>
      <c r="P2263" s="546">
        <f>IF(D2263="",0,IF($B$3="NYSEG",D2263/(1-'Avoided Electric Costs 2020'!$W$21),IF($B$3="RG&amp;E",D2263/(1-'Avoided Electric Costs 2020'!$X$21),"")))</f>
        <v>0</v>
      </c>
      <c r="Q2263" s="546">
        <f>IF(E2263="",0,IF($B$3="NYSEG",E2263/(1-'Avoided Natural Gas Costs 2020'!$J$34),IF($B$3="RG&amp;E",E2263/(1-'Avoided Natural Gas Costs 2020'!$K$34),"")))</f>
        <v>0</v>
      </c>
      <c r="R2263" s="233" t="str">
        <f>IFERROR(IF(P2263*'BCA Inputs'!$C$1+Q2263*'BCA Inputs'!$C$2+F2263*'BCA Inputs'!$C$2+G2263*'BCA Inputs'!$C$2=0,"",P2263*'BCA Inputs'!$C$1+Q2263*'BCA Inputs'!$C$2+F2263*'BCA Inputs'!$C$2+G2263*'BCA Inputs'!$C$2),"")</f>
        <v/>
      </c>
      <c r="S2263" s="181" t="str">
        <f t="shared" ref="S2263:S2326" si="350">IFERROR(IF(J2263+R2263=0,"",J2263+R2263),"")</f>
        <v/>
      </c>
      <c r="T2263" s="181" t="str">
        <f>IFERROR(IF($B$3="NYSEG",(INDEX('BCA Inputs'!$N$14:$N$54,MATCH(I2263,'BCA Inputs'!$M$14:$M$54,0))*P2263+INDEX('BCA Inputs'!$O$14:$O$54,MATCH(I2263,'BCA Inputs'!$M$14:$M$54,0))*O2263+INDEX('BCA Inputs'!P:P,MATCH(I2263,'BCA Inputs'!M:M,0))*Q2263+INDEX('BCA Inputs'!Q:Q,MATCH(I2263,'BCA Inputs'!M:M,0))*F2263+INDEX('BCA Inputs'!R:R,MATCH(I2263,'BCA Inputs'!M:M,0))*G2263)+L2263+N2263,IF($B$3="RG&amp;E",(INDEX('BCA Inputs'!$AX$14:$AX$54,MATCH(I2263,'BCA Inputs'!$AW$14:$AW$54,0))*P2263+INDEX('BCA Inputs'!$AY$14:$AY$54,MATCH(I2263,'BCA Inputs'!$AW$14:$AW$54,0))*O2263+INDEX('BCA Inputs'!$AZ$14:$AZ$54,MATCH(I2263,'BCA Inputs'!$AW$14:$AW$54,0))*Q2263+INDEX('BCA Inputs'!$BA$14:$BA$54,MATCH(I2263,'BCA Inputs'!$AW$14:$AW$54,0))*F2263+INDEX('BCA Inputs'!$BB$14:$BB$54,MATCH(I2263,'BCA Inputs'!$AW$14:$AW$54,0))*G2263)+L2263+N2263,"")),"")</f>
        <v/>
      </c>
      <c r="U2263" s="234" t="str">
        <f t="shared" ref="U2263:U2326" si="351">IFERROR(T2263/S2263,"")</f>
        <v/>
      </c>
      <c r="V2263" s="234" t="str">
        <f t="shared" ref="V2263:V2326" si="352">IFERROR(J2263/(D2263*$B$6+E2263*$B$7+F2263*$B$7+G2263*$B$7+M2263+N2263/I2263),"")</f>
        <v/>
      </c>
      <c r="W2263" s="234" t="str">
        <f t="shared" ref="W2263:W2326" si="353">IFERROR((J2263-K2263)/(D2263*$B$6+E2263*$B$7+F2263*$B$7+G2263*$B$7+M2263+N2263/I2263),"")</f>
        <v/>
      </c>
      <c r="Y2263" s="235" t="str">
        <f t="shared" ref="Y2263:Y2326" si="354">IFERROR(K2263+R2263,"")</f>
        <v/>
      </c>
      <c r="Z2263" s="236" t="str">
        <f>IFERROR(IF($B$3="NYSEG",INDEX('BCA Inputs'!$X$14:$X$54,MATCH(I2263,'BCA Inputs'!$M$14:$M$54,0))*P2263+INDEX('BCA Inputs'!$Y$14:$Y$54,MATCH(I2263,'BCA Inputs'!$M$14:$M$54,0))*O2263+INDEX('BCA Inputs'!$Z$14:$Z$54,MATCH(I2263,'BCA Inputs'!$M$14:$M$54,0))*Q2263+INDEX('BCA Inputs'!$AA$14:$AA$54,MATCH(I2263,'BCA Inputs'!$M$14:$M$54,0))*F2263+INDEX('BCA Inputs'!$AB$14:$AB$54,MATCH(I2263,'BCA Inputs'!$M$14:$M$54,0))*G2263,IF($B$3="RG&amp;E",INDEX('BCA Inputs'!$BG$14:$BG$54,MATCH(I2263,'BCA Inputs'!$AW$14:$AW$54,0))*P2263+INDEX('BCA Inputs'!$BH$14:$BH$54,MATCH(I2263,'BCA Inputs'!$AW$14:$AW$54,0))*O2263+INDEX('BCA Inputs'!$BI$14:$BI$54,MATCH(I2263,'BCA Inputs'!$AW$14:$AW$54,0))*Q2263+INDEX('BCA Inputs'!$BJ$14:$BJ$54,MATCH(I2263,'BCA Inputs'!$AW$14:$AW$54,0))*F2263+INDEX('BCA Inputs'!$BK$14:$BK$54,MATCH(I2263,'BCA Inputs'!$AW$14:$AW$54,0))*G2263,"")),"")</f>
        <v/>
      </c>
      <c r="AA2263" s="237" t="str">
        <f t="shared" ref="AA2263:AA2326" si="355">IFERROR(Z2263/Y2263,"")</f>
        <v/>
      </c>
      <c r="AC2263" s="238" t="str">
        <f>IFERROR((K2263+R2263)+IF($B$3="NYSEG",INDEX('BCA Inputs'!$AI$14:$AI$54,MATCH(I2263,'BCA Inputs'!$M$14:$M$54,0))*P2263+INDEX('BCA Inputs'!$AJ$14:$AJ$54,MATCH(I2263,'BCA Inputs'!$M$14:$M$54,0))*Q2263,IF($B$3="RG&amp;E",INDEX('BCA Inputs'!$BR$14:$BR$54,MATCH(I2263,'BCA Inputs'!$AW$14:$AW$54,0))*P2263+INDEX('BCA Inputs'!$BS$14:$BS$54,MATCH(I2263,'BCA Inputs'!$AW$14:$AW$54,0))*Q2263,"")),"")</f>
        <v/>
      </c>
      <c r="AD2263" s="181" t="str">
        <f>IFERROR(IF($B$3="NYSEG",INDEX('BCA Inputs'!$AD$14:$AD$54,MATCH(I2263,'BCA Inputs'!$M$14:$M$54,0))*P2263+INDEX('BCA Inputs'!$AE$14:$AE$54,MATCH(I2263,'BCA Inputs'!$M$14:$M$54,0))*O2263+INDEX('BCA Inputs'!$AF$14:$AF$54,MATCH(I2263,'BCA Inputs'!$M$14:$M$54,0))*Q2263+INDEX('BCA Inputs'!$AG$14:$AG$54,MATCH(I2263,'BCA Inputs'!$M$14:$M$54,0))*F2263+INDEX('BCA Inputs'!$AH$14:$AH$54,MATCH(I2263,'BCA Inputs'!$M$14:$M$54,0))*G2263,IF($B$3="RG&amp;E",INDEX('BCA Inputs'!$BM$14:$BM$54,MATCH(I2263,'BCA Inputs'!$AW$14:$AW$54,0))*P2263+INDEX('BCA Inputs'!$BN$14:$BN$54,MATCH(I2263,'BCA Inputs'!$AW$14:$AW$54,0))*O2263+INDEX('BCA Inputs'!$BO$14:$BO$54,MATCH(I2263,'BCA Inputs'!$AW$14:$AW$54,0))*Q2263+INDEX('BCA Inputs'!$BP$14:$BP$54,MATCH(I2263,'BCA Inputs'!$AW$14:$AW$54,0))*F2263+INDEX('BCA Inputs'!$BQ$14:$BQ$54,MATCH(I2263,'BCA Inputs'!$AW$14:$AW$54,0))*G2263,"")),"")</f>
        <v/>
      </c>
      <c r="AE2263" s="237" t="str">
        <f t="shared" ref="AE2263:AE2326" si="356">IFERROR(AD2263/AC2263,"")</f>
        <v/>
      </c>
      <c r="AF2263" s="198">
        <f t="shared" si="348"/>
        <v>0</v>
      </c>
      <c r="AG2263" s="239">
        <f t="shared" si="349"/>
        <v>0</v>
      </c>
    </row>
    <row r="2264" spans="1:33">
      <c r="A2264" s="228"/>
      <c r="B2264" s="176"/>
      <c r="C2264" s="229"/>
      <c r="D2264" s="230"/>
      <c r="E2264" s="230"/>
      <c r="F2264" s="230"/>
      <c r="G2264" s="230"/>
      <c r="H2264" s="231"/>
      <c r="I2264" s="231"/>
      <c r="J2264" s="232"/>
      <c r="K2264" s="232"/>
      <c r="L2264" s="232"/>
      <c r="M2264" s="181">
        <f t="shared" ref="M2264:M2327" si="357">IF(L2264="",0,L2264/I2264)</f>
        <v>0</v>
      </c>
      <c r="N2264" s="181">
        <f>IF(H2264="",0,H2264*I2264*'Avoided Water Savings Cost'!$C$16)</f>
        <v>0</v>
      </c>
      <c r="O2264" s="545">
        <f>IF(C2264="",0,IF($B$3="NYSEG",C2264/(1-'Avoided Electric Costs 2020'!$W$21),IF($B$3="RG&amp;E",C2264/(1-'Avoided Electric Costs 2020'!$X$21),"")))</f>
        <v>0</v>
      </c>
      <c r="P2264" s="546">
        <f>IF(D2264="",0,IF($B$3="NYSEG",D2264/(1-'Avoided Electric Costs 2020'!$W$21),IF($B$3="RG&amp;E",D2264/(1-'Avoided Electric Costs 2020'!$X$21),"")))</f>
        <v>0</v>
      </c>
      <c r="Q2264" s="546">
        <f>IF(E2264="",0,IF($B$3="NYSEG",E2264/(1-'Avoided Natural Gas Costs 2020'!$J$34),IF($B$3="RG&amp;E",E2264/(1-'Avoided Natural Gas Costs 2020'!$K$34),"")))</f>
        <v>0</v>
      </c>
      <c r="R2264" s="233" t="str">
        <f>IFERROR(IF(P2264*'BCA Inputs'!$C$1+Q2264*'BCA Inputs'!$C$2+F2264*'BCA Inputs'!$C$2+G2264*'BCA Inputs'!$C$2=0,"",P2264*'BCA Inputs'!$C$1+Q2264*'BCA Inputs'!$C$2+F2264*'BCA Inputs'!$C$2+G2264*'BCA Inputs'!$C$2),"")</f>
        <v/>
      </c>
      <c r="S2264" s="181" t="str">
        <f t="shared" si="350"/>
        <v/>
      </c>
      <c r="T2264" s="181" t="str">
        <f>IFERROR(IF($B$3="NYSEG",(INDEX('BCA Inputs'!$N$14:$N$54,MATCH(I2264,'BCA Inputs'!$M$14:$M$54,0))*P2264+INDEX('BCA Inputs'!$O$14:$O$54,MATCH(I2264,'BCA Inputs'!$M$14:$M$54,0))*O2264+INDEX('BCA Inputs'!P:P,MATCH(I2264,'BCA Inputs'!M:M,0))*Q2264+INDEX('BCA Inputs'!Q:Q,MATCH(I2264,'BCA Inputs'!M:M,0))*F2264+INDEX('BCA Inputs'!R:R,MATCH(I2264,'BCA Inputs'!M:M,0))*G2264)+L2264+N2264,IF($B$3="RG&amp;E",(INDEX('BCA Inputs'!$AX$14:$AX$54,MATCH(I2264,'BCA Inputs'!$AW$14:$AW$54,0))*P2264+INDEX('BCA Inputs'!$AY$14:$AY$54,MATCH(I2264,'BCA Inputs'!$AW$14:$AW$54,0))*O2264+INDEX('BCA Inputs'!$AZ$14:$AZ$54,MATCH(I2264,'BCA Inputs'!$AW$14:$AW$54,0))*Q2264+INDEX('BCA Inputs'!$BA$14:$BA$54,MATCH(I2264,'BCA Inputs'!$AW$14:$AW$54,0))*F2264+INDEX('BCA Inputs'!$BB$14:$BB$54,MATCH(I2264,'BCA Inputs'!$AW$14:$AW$54,0))*G2264)+L2264+N2264,"")),"")</f>
        <v/>
      </c>
      <c r="U2264" s="234" t="str">
        <f t="shared" si="351"/>
        <v/>
      </c>
      <c r="V2264" s="234" t="str">
        <f t="shared" si="352"/>
        <v/>
      </c>
      <c r="W2264" s="234" t="str">
        <f t="shared" si="353"/>
        <v/>
      </c>
      <c r="Y2264" s="235" t="str">
        <f t="shared" si="354"/>
        <v/>
      </c>
      <c r="Z2264" s="236" t="str">
        <f>IFERROR(IF($B$3="NYSEG",INDEX('BCA Inputs'!$X$14:$X$54,MATCH(I2264,'BCA Inputs'!$M$14:$M$54,0))*P2264+INDEX('BCA Inputs'!$Y$14:$Y$54,MATCH(I2264,'BCA Inputs'!$M$14:$M$54,0))*O2264+INDEX('BCA Inputs'!$Z$14:$Z$54,MATCH(I2264,'BCA Inputs'!$M$14:$M$54,0))*Q2264+INDEX('BCA Inputs'!$AA$14:$AA$54,MATCH(I2264,'BCA Inputs'!$M$14:$M$54,0))*F2264+INDEX('BCA Inputs'!$AB$14:$AB$54,MATCH(I2264,'BCA Inputs'!$M$14:$M$54,0))*G2264,IF($B$3="RG&amp;E",INDEX('BCA Inputs'!$BG$14:$BG$54,MATCH(I2264,'BCA Inputs'!$AW$14:$AW$54,0))*P2264+INDEX('BCA Inputs'!$BH$14:$BH$54,MATCH(I2264,'BCA Inputs'!$AW$14:$AW$54,0))*O2264+INDEX('BCA Inputs'!$BI$14:$BI$54,MATCH(I2264,'BCA Inputs'!$AW$14:$AW$54,0))*Q2264+INDEX('BCA Inputs'!$BJ$14:$BJ$54,MATCH(I2264,'BCA Inputs'!$AW$14:$AW$54,0))*F2264+INDEX('BCA Inputs'!$BK$14:$BK$54,MATCH(I2264,'BCA Inputs'!$AW$14:$AW$54,0))*G2264,"")),"")</f>
        <v/>
      </c>
      <c r="AA2264" s="237" t="str">
        <f t="shared" si="355"/>
        <v/>
      </c>
      <c r="AC2264" s="238" t="str">
        <f>IFERROR((K2264+R2264)+IF($B$3="NYSEG",INDEX('BCA Inputs'!$AI$14:$AI$54,MATCH(I2264,'BCA Inputs'!$M$14:$M$54,0))*P2264+INDEX('BCA Inputs'!$AJ$14:$AJ$54,MATCH(I2264,'BCA Inputs'!$M$14:$M$54,0))*Q2264,IF($B$3="RG&amp;E",INDEX('BCA Inputs'!$BR$14:$BR$54,MATCH(I2264,'BCA Inputs'!$AW$14:$AW$54,0))*P2264+INDEX('BCA Inputs'!$BS$14:$BS$54,MATCH(I2264,'BCA Inputs'!$AW$14:$AW$54,0))*Q2264,"")),"")</f>
        <v/>
      </c>
      <c r="AD2264" s="181" t="str">
        <f>IFERROR(IF($B$3="NYSEG",INDEX('BCA Inputs'!$AD$14:$AD$54,MATCH(I2264,'BCA Inputs'!$M$14:$M$54,0))*P2264+INDEX('BCA Inputs'!$AE$14:$AE$54,MATCH(I2264,'BCA Inputs'!$M$14:$M$54,0))*O2264+INDEX('BCA Inputs'!$AF$14:$AF$54,MATCH(I2264,'BCA Inputs'!$M$14:$M$54,0))*Q2264+INDEX('BCA Inputs'!$AG$14:$AG$54,MATCH(I2264,'BCA Inputs'!$M$14:$M$54,0))*F2264+INDEX('BCA Inputs'!$AH$14:$AH$54,MATCH(I2264,'BCA Inputs'!$M$14:$M$54,0))*G2264,IF($B$3="RG&amp;E",INDEX('BCA Inputs'!$BM$14:$BM$54,MATCH(I2264,'BCA Inputs'!$AW$14:$AW$54,0))*P2264+INDEX('BCA Inputs'!$BN$14:$BN$54,MATCH(I2264,'BCA Inputs'!$AW$14:$AW$54,0))*O2264+INDEX('BCA Inputs'!$BO$14:$BO$54,MATCH(I2264,'BCA Inputs'!$AW$14:$AW$54,0))*Q2264+INDEX('BCA Inputs'!$BP$14:$BP$54,MATCH(I2264,'BCA Inputs'!$AW$14:$AW$54,0))*F2264+INDEX('BCA Inputs'!$BQ$14:$BQ$54,MATCH(I2264,'BCA Inputs'!$AW$14:$AW$54,0))*G2264,"")),"")</f>
        <v/>
      </c>
      <c r="AE2264" s="237" t="str">
        <f t="shared" si="356"/>
        <v/>
      </c>
      <c r="AF2264" s="198">
        <f t="shared" ref="AF2264:AF2327" si="358">IF(U2264&lt;1,1,0)</f>
        <v>0</v>
      </c>
      <c r="AG2264" s="239">
        <f t="shared" ref="AG2264:AG2327" si="359">D2264*3412+(E2264+F2264+G2264)*100000</f>
        <v>0</v>
      </c>
    </row>
    <row r="2265" spans="1:33">
      <c r="A2265" s="228"/>
      <c r="B2265" s="176"/>
      <c r="C2265" s="229"/>
      <c r="D2265" s="230"/>
      <c r="E2265" s="230"/>
      <c r="F2265" s="230"/>
      <c r="G2265" s="230"/>
      <c r="H2265" s="231"/>
      <c r="I2265" s="231"/>
      <c r="J2265" s="232"/>
      <c r="K2265" s="232"/>
      <c r="L2265" s="232"/>
      <c r="M2265" s="181">
        <f t="shared" si="357"/>
        <v>0</v>
      </c>
      <c r="N2265" s="181">
        <f>IF(H2265="",0,H2265*I2265*'Avoided Water Savings Cost'!$C$16)</f>
        <v>0</v>
      </c>
      <c r="O2265" s="545">
        <f>IF(C2265="",0,IF($B$3="NYSEG",C2265/(1-'Avoided Electric Costs 2020'!$W$21),IF($B$3="RG&amp;E",C2265/(1-'Avoided Electric Costs 2020'!$X$21),"")))</f>
        <v>0</v>
      </c>
      <c r="P2265" s="546">
        <f>IF(D2265="",0,IF($B$3="NYSEG",D2265/(1-'Avoided Electric Costs 2020'!$W$21),IF($B$3="RG&amp;E",D2265/(1-'Avoided Electric Costs 2020'!$X$21),"")))</f>
        <v>0</v>
      </c>
      <c r="Q2265" s="546">
        <f>IF(E2265="",0,IF($B$3="NYSEG",E2265/(1-'Avoided Natural Gas Costs 2020'!$J$34),IF($B$3="RG&amp;E",E2265/(1-'Avoided Natural Gas Costs 2020'!$K$34),"")))</f>
        <v>0</v>
      </c>
      <c r="R2265" s="233" t="str">
        <f>IFERROR(IF(P2265*'BCA Inputs'!$C$1+Q2265*'BCA Inputs'!$C$2+F2265*'BCA Inputs'!$C$2+G2265*'BCA Inputs'!$C$2=0,"",P2265*'BCA Inputs'!$C$1+Q2265*'BCA Inputs'!$C$2+F2265*'BCA Inputs'!$C$2+G2265*'BCA Inputs'!$C$2),"")</f>
        <v/>
      </c>
      <c r="S2265" s="181" t="str">
        <f t="shared" si="350"/>
        <v/>
      </c>
      <c r="T2265" s="181" t="str">
        <f>IFERROR(IF($B$3="NYSEG",(INDEX('BCA Inputs'!$N$14:$N$54,MATCH(I2265,'BCA Inputs'!$M$14:$M$54,0))*P2265+INDEX('BCA Inputs'!$O$14:$O$54,MATCH(I2265,'BCA Inputs'!$M$14:$M$54,0))*O2265+INDEX('BCA Inputs'!P:P,MATCH(I2265,'BCA Inputs'!M:M,0))*Q2265+INDEX('BCA Inputs'!Q:Q,MATCH(I2265,'BCA Inputs'!M:M,0))*F2265+INDEX('BCA Inputs'!R:R,MATCH(I2265,'BCA Inputs'!M:M,0))*G2265)+L2265+N2265,IF($B$3="RG&amp;E",(INDEX('BCA Inputs'!$AX$14:$AX$54,MATCH(I2265,'BCA Inputs'!$AW$14:$AW$54,0))*P2265+INDEX('BCA Inputs'!$AY$14:$AY$54,MATCH(I2265,'BCA Inputs'!$AW$14:$AW$54,0))*O2265+INDEX('BCA Inputs'!$AZ$14:$AZ$54,MATCH(I2265,'BCA Inputs'!$AW$14:$AW$54,0))*Q2265+INDEX('BCA Inputs'!$BA$14:$BA$54,MATCH(I2265,'BCA Inputs'!$AW$14:$AW$54,0))*F2265+INDEX('BCA Inputs'!$BB$14:$BB$54,MATCH(I2265,'BCA Inputs'!$AW$14:$AW$54,0))*G2265)+L2265+N2265,"")),"")</f>
        <v/>
      </c>
      <c r="U2265" s="234" t="str">
        <f t="shared" si="351"/>
        <v/>
      </c>
      <c r="V2265" s="234" t="str">
        <f t="shared" si="352"/>
        <v/>
      </c>
      <c r="W2265" s="234" t="str">
        <f t="shared" si="353"/>
        <v/>
      </c>
      <c r="Y2265" s="235" t="str">
        <f t="shared" si="354"/>
        <v/>
      </c>
      <c r="Z2265" s="236" t="str">
        <f>IFERROR(IF($B$3="NYSEG",INDEX('BCA Inputs'!$X$14:$X$54,MATCH(I2265,'BCA Inputs'!$M$14:$M$54,0))*P2265+INDEX('BCA Inputs'!$Y$14:$Y$54,MATCH(I2265,'BCA Inputs'!$M$14:$M$54,0))*O2265+INDEX('BCA Inputs'!$Z$14:$Z$54,MATCH(I2265,'BCA Inputs'!$M$14:$M$54,0))*Q2265+INDEX('BCA Inputs'!$AA$14:$AA$54,MATCH(I2265,'BCA Inputs'!$M$14:$M$54,0))*F2265+INDEX('BCA Inputs'!$AB$14:$AB$54,MATCH(I2265,'BCA Inputs'!$M$14:$M$54,0))*G2265,IF($B$3="RG&amp;E",INDEX('BCA Inputs'!$BG$14:$BG$54,MATCH(I2265,'BCA Inputs'!$AW$14:$AW$54,0))*P2265+INDEX('BCA Inputs'!$BH$14:$BH$54,MATCH(I2265,'BCA Inputs'!$AW$14:$AW$54,0))*O2265+INDEX('BCA Inputs'!$BI$14:$BI$54,MATCH(I2265,'BCA Inputs'!$AW$14:$AW$54,0))*Q2265+INDEX('BCA Inputs'!$BJ$14:$BJ$54,MATCH(I2265,'BCA Inputs'!$AW$14:$AW$54,0))*F2265+INDEX('BCA Inputs'!$BK$14:$BK$54,MATCH(I2265,'BCA Inputs'!$AW$14:$AW$54,0))*G2265,"")),"")</f>
        <v/>
      </c>
      <c r="AA2265" s="237" t="str">
        <f t="shared" si="355"/>
        <v/>
      </c>
      <c r="AC2265" s="238" t="str">
        <f>IFERROR((K2265+R2265)+IF($B$3="NYSEG",INDEX('BCA Inputs'!$AI$14:$AI$54,MATCH(I2265,'BCA Inputs'!$M$14:$M$54,0))*P2265+INDEX('BCA Inputs'!$AJ$14:$AJ$54,MATCH(I2265,'BCA Inputs'!$M$14:$M$54,0))*Q2265,IF($B$3="RG&amp;E",INDEX('BCA Inputs'!$BR$14:$BR$54,MATCH(I2265,'BCA Inputs'!$AW$14:$AW$54,0))*P2265+INDEX('BCA Inputs'!$BS$14:$BS$54,MATCH(I2265,'BCA Inputs'!$AW$14:$AW$54,0))*Q2265,"")),"")</f>
        <v/>
      </c>
      <c r="AD2265" s="181" t="str">
        <f>IFERROR(IF($B$3="NYSEG",INDEX('BCA Inputs'!$AD$14:$AD$54,MATCH(I2265,'BCA Inputs'!$M$14:$M$54,0))*P2265+INDEX('BCA Inputs'!$AE$14:$AE$54,MATCH(I2265,'BCA Inputs'!$M$14:$M$54,0))*O2265+INDEX('BCA Inputs'!$AF$14:$AF$54,MATCH(I2265,'BCA Inputs'!$M$14:$M$54,0))*Q2265+INDEX('BCA Inputs'!$AG$14:$AG$54,MATCH(I2265,'BCA Inputs'!$M$14:$M$54,0))*F2265+INDEX('BCA Inputs'!$AH$14:$AH$54,MATCH(I2265,'BCA Inputs'!$M$14:$M$54,0))*G2265,IF($B$3="RG&amp;E",INDEX('BCA Inputs'!$BM$14:$BM$54,MATCH(I2265,'BCA Inputs'!$AW$14:$AW$54,0))*P2265+INDEX('BCA Inputs'!$BN$14:$BN$54,MATCH(I2265,'BCA Inputs'!$AW$14:$AW$54,0))*O2265+INDEX('BCA Inputs'!$BO$14:$BO$54,MATCH(I2265,'BCA Inputs'!$AW$14:$AW$54,0))*Q2265+INDEX('BCA Inputs'!$BP$14:$BP$54,MATCH(I2265,'BCA Inputs'!$AW$14:$AW$54,0))*F2265+INDEX('BCA Inputs'!$BQ$14:$BQ$54,MATCH(I2265,'BCA Inputs'!$AW$14:$AW$54,0))*G2265,"")),"")</f>
        <v/>
      </c>
      <c r="AE2265" s="237" t="str">
        <f t="shared" si="356"/>
        <v/>
      </c>
      <c r="AF2265" s="198">
        <f t="shared" si="358"/>
        <v>0</v>
      </c>
      <c r="AG2265" s="239">
        <f t="shared" si="359"/>
        <v>0</v>
      </c>
    </row>
    <row r="2266" spans="1:33">
      <c r="A2266" s="228"/>
      <c r="B2266" s="176"/>
      <c r="C2266" s="229"/>
      <c r="D2266" s="230"/>
      <c r="E2266" s="230"/>
      <c r="F2266" s="230"/>
      <c r="G2266" s="230"/>
      <c r="H2266" s="231"/>
      <c r="I2266" s="231"/>
      <c r="J2266" s="232"/>
      <c r="K2266" s="232"/>
      <c r="L2266" s="232"/>
      <c r="M2266" s="181">
        <f t="shared" si="357"/>
        <v>0</v>
      </c>
      <c r="N2266" s="181">
        <f>IF(H2266="",0,H2266*I2266*'Avoided Water Savings Cost'!$C$16)</f>
        <v>0</v>
      </c>
      <c r="O2266" s="545">
        <f>IF(C2266="",0,IF($B$3="NYSEG",C2266/(1-'Avoided Electric Costs 2020'!$W$21),IF($B$3="RG&amp;E",C2266/(1-'Avoided Electric Costs 2020'!$X$21),"")))</f>
        <v>0</v>
      </c>
      <c r="P2266" s="546">
        <f>IF(D2266="",0,IF($B$3="NYSEG",D2266/(1-'Avoided Electric Costs 2020'!$W$21),IF($B$3="RG&amp;E",D2266/(1-'Avoided Electric Costs 2020'!$X$21),"")))</f>
        <v>0</v>
      </c>
      <c r="Q2266" s="546">
        <f>IF(E2266="",0,IF($B$3="NYSEG",E2266/(1-'Avoided Natural Gas Costs 2020'!$J$34),IF($B$3="RG&amp;E",E2266/(1-'Avoided Natural Gas Costs 2020'!$K$34),"")))</f>
        <v>0</v>
      </c>
      <c r="R2266" s="233" t="str">
        <f>IFERROR(IF(P2266*'BCA Inputs'!$C$1+Q2266*'BCA Inputs'!$C$2+F2266*'BCA Inputs'!$C$2+G2266*'BCA Inputs'!$C$2=0,"",P2266*'BCA Inputs'!$C$1+Q2266*'BCA Inputs'!$C$2+F2266*'BCA Inputs'!$C$2+G2266*'BCA Inputs'!$C$2),"")</f>
        <v/>
      </c>
      <c r="S2266" s="181" t="str">
        <f t="shared" si="350"/>
        <v/>
      </c>
      <c r="T2266" s="181" t="str">
        <f>IFERROR(IF($B$3="NYSEG",(INDEX('BCA Inputs'!$N$14:$N$54,MATCH(I2266,'BCA Inputs'!$M$14:$M$54,0))*P2266+INDEX('BCA Inputs'!$O$14:$O$54,MATCH(I2266,'BCA Inputs'!$M$14:$M$54,0))*O2266+INDEX('BCA Inputs'!P:P,MATCH(I2266,'BCA Inputs'!M:M,0))*Q2266+INDEX('BCA Inputs'!Q:Q,MATCH(I2266,'BCA Inputs'!M:M,0))*F2266+INDEX('BCA Inputs'!R:R,MATCH(I2266,'BCA Inputs'!M:M,0))*G2266)+L2266+N2266,IF($B$3="RG&amp;E",(INDEX('BCA Inputs'!$AX$14:$AX$54,MATCH(I2266,'BCA Inputs'!$AW$14:$AW$54,0))*P2266+INDEX('BCA Inputs'!$AY$14:$AY$54,MATCH(I2266,'BCA Inputs'!$AW$14:$AW$54,0))*O2266+INDEX('BCA Inputs'!$AZ$14:$AZ$54,MATCH(I2266,'BCA Inputs'!$AW$14:$AW$54,0))*Q2266+INDEX('BCA Inputs'!$BA$14:$BA$54,MATCH(I2266,'BCA Inputs'!$AW$14:$AW$54,0))*F2266+INDEX('BCA Inputs'!$BB$14:$BB$54,MATCH(I2266,'BCA Inputs'!$AW$14:$AW$54,0))*G2266)+L2266+N2266,"")),"")</f>
        <v/>
      </c>
      <c r="U2266" s="234" t="str">
        <f t="shared" si="351"/>
        <v/>
      </c>
      <c r="V2266" s="234" t="str">
        <f t="shared" si="352"/>
        <v/>
      </c>
      <c r="W2266" s="234" t="str">
        <f t="shared" si="353"/>
        <v/>
      </c>
      <c r="Y2266" s="235" t="str">
        <f t="shared" si="354"/>
        <v/>
      </c>
      <c r="Z2266" s="236" t="str">
        <f>IFERROR(IF($B$3="NYSEG",INDEX('BCA Inputs'!$X$14:$X$54,MATCH(I2266,'BCA Inputs'!$M$14:$M$54,0))*P2266+INDEX('BCA Inputs'!$Y$14:$Y$54,MATCH(I2266,'BCA Inputs'!$M$14:$M$54,0))*O2266+INDEX('BCA Inputs'!$Z$14:$Z$54,MATCH(I2266,'BCA Inputs'!$M$14:$M$54,0))*Q2266+INDEX('BCA Inputs'!$AA$14:$AA$54,MATCH(I2266,'BCA Inputs'!$M$14:$M$54,0))*F2266+INDEX('BCA Inputs'!$AB$14:$AB$54,MATCH(I2266,'BCA Inputs'!$M$14:$M$54,0))*G2266,IF($B$3="RG&amp;E",INDEX('BCA Inputs'!$BG$14:$BG$54,MATCH(I2266,'BCA Inputs'!$AW$14:$AW$54,0))*P2266+INDEX('BCA Inputs'!$BH$14:$BH$54,MATCH(I2266,'BCA Inputs'!$AW$14:$AW$54,0))*O2266+INDEX('BCA Inputs'!$BI$14:$BI$54,MATCH(I2266,'BCA Inputs'!$AW$14:$AW$54,0))*Q2266+INDEX('BCA Inputs'!$BJ$14:$BJ$54,MATCH(I2266,'BCA Inputs'!$AW$14:$AW$54,0))*F2266+INDEX('BCA Inputs'!$BK$14:$BK$54,MATCH(I2266,'BCA Inputs'!$AW$14:$AW$54,0))*G2266,"")),"")</f>
        <v/>
      </c>
      <c r="AA2266" s="237" t="str">
        <f t="shared" si="355"/>
        <v/>
      </c>
      <c r="AC2266" s="238" t="str">
        <f>IFERROR((K2266+R2266)+IF($B$3="NYSEG",INDEX('BCA Inputs'!$AI$14:$AI$54,MATCH(I2266,'BCA Inputs'!$M$14:$M$54,0))*P2266+INDEX('BCA Inputs'!$AJ$14:$AJ$54,MATCH(I2266,'BCA Inputs'!$M$14:$M$54,0))*Q2266,IF($B$3="RG&amp;E",INDEX('BCA Inputs'!$BR$14:$BR$54,MATCH(I2266,'BCA Inputs'!$AW$14:$AW$54,0))*P2266+INDEX('BCA Inputs'!$BS$14:$BS$54,MATCH(I2266,'BCA Inputs'!$AW$14:$AW$54,0))*Q2266,"")),"")</f>
        <v/>
      </c>
      <c r="AD2266" s="181" t="str">
        <f>IFERROR(IF($B$3="NYSEG",INDEX('BCA Inputs'!$AD$14:$AD$54,MATCH(I2266,'BCA Inputs'!$M$14:$M$54,0))*P2266+INDEX('BCA Inputs'!$AE$14:$AE$54,MATCH(I2266,'BCA Inputs'!$M$14:$M$54,0))*O2266+INDEX('BCA Inputs'!$AF$14:$AF$54,MATCH(I2266,'BCA Inputs'!$M$14:$M$54,0))*Q2266+INDEX('BCA Inputs'!$AG$14:$AG$54,MATCH(I2266,'BCA Inputs'!$M$14:$M$54,0))*F2266+INDEX('BCA Inputs'!$AH$14:$AH$54,MATCH(I2266,'BCA Inputs'!$M$14:$M$54,0))*G2266,IF($B$3="RG&amp;E",INDEX('BCA Inputs'!$BM$14:$BM$54,MATCH(I2266,'BCA Inputs'!$AW$14:$AW$54,0))*P2266+INDEX('BCA Inputs'!$BN$14:$BN$54,MATCH(I2266,'BCA Inputs'!$AW$14:$AW$54,0))*O2266+INDEX('BCA Inputs'!$BO$14:$BO$54,MATCH(I2266,'BCA Inputs'!$AW$14:$AW$54,0))*Q2266+INDEX('BCA Inputs'!$BP$14:$BP$54,MATCH(I2266,'BCA Inputs'!$AW$14:$AW$54,0))*F2266+INDEX('BCA Inputs'!$BQ$14:$BQ$54,MATCH(I2266,'BCA Inputs'!$AW$14:$AW$54,0))*G2266,"")),"")</f>
        <v/>
      </c>
      <c r="AE2266" s="237" t="str">
        <f t="shared" si="356"/>
        <v/>
      </c>
      <c r="AF2266" s="198">
        <f t="shared" si="358"/>
        <v>0</v>
      </c>
      <c r="AG2266" s="239">
        <f t="shared" si="359"/>
        <v>0</v>
      </c>
    </row>
    <row r="2267" spans="1:33">
      <c r="A2267" s="228"/>
      <c r="B2267" s="176"/>
      <c r="C2267" s="229"/>
      <c r="D2267" s="230"/>
      <c r="E2267" s="230"/>
      <c r="F2267" s="230"/>
      <c r="G2267" s="230"/>
      <c r="H2267" s="231"/>
      <c r="I2267" s="231"/>
      <c r="J2267" s="232"/>
      <c r="K2267" s="232"/>
      <c r="L2267" s="232"/>
      <c r="M2267" s="181">
        <f t="shared" si="357"/>
        <v>0</v>
      </c>
      <c r="N2267" s="181">
        <f>IF(H2267="",0,H2267*I2267*'Avoided Water Savings Cost'!$C$16)</f>
        <v>0</v>
      </c>
      <c r="O2267" s="545">
        <f>IF(C2267="",0,IF($B$3="NYSEG",C2267/(1-'Avoided Electric Costs 2020'!$W$21),IF($B$3="RG&amp;E",C2267/(1-'Avoided Electric Costs 2020'!$X$21),"")))</f>
        <v>0</v>
      </c>
      <c r="P2267" s="546">
        <f>IF(D2267="",0,IF($B$3="NYSEG",D2267/(1-'Avoided Electric Costs 2020'!$W$21),IF($B$3="RG&amp;E",D2267/(1-'Avoided Electric Costs 2020'!$X$21),"")))</f>
        <v>0</v>
      </c>
      <c r="Q2267" s="546">
        <f>IF(E2267="",0,IF($B$3="NYSEG",E2267/(1-'Avoided Natural Gas Costs 2020'!$J$34),IF($B$3="RG&amp;E",E2267/(1-'Avoided Natural Gas Costs 2020'!$K$34),"")))</f>
        <v>0</v>
      </c>
      <c r="R2267" s="233" t="str">
        <f>IFERROR(IF(P2267*'BCA Inputs'!$C$1+Q2267*'BCA Inputs'!$C$2+F2267*'BCA Inputs'!$C$2+G2267*'BCA Inputs'!$C$2=0,"",P2267*'BCA Inputs'!$C$1+Q2267*'BCA Inputs'!$C$2+F2267*'BCA Inputs'!$C$2+G2267*'BCA Inputs'!$C$2),"")</f>
        <v/>
      </c>
      <c r="S2267" s="181" t="str">
        <f t="shared" si="350"/>
        <v/>
      </c>
      <c r="T2267" s="181" t="str">
        <f>IFERROR(IF($B$3="NYSEG",(INDEX('BCA Inputs'!$N$14:$N$54,MATCH(I2267,'BCA Inputs'!$M$14:$M$54,0))*P2267+INDEX('BCA Inputs'!$O$14:$O$54,MATCH(I2267,'BCA Inputs'!$M$14:$M$54,0))*O2267+INDEX('BCA Inputs'!P:P,MATCH(I2267,'BCA Inputs'!M:M,0))*Q2267+INDEX('BCA Inputs'!Q:Q,MATCH(I2267,'BCA Inputs'!M:M,0))*F2267+INDEX('BCA Inputs'!R:R,MATCH(I2267,'BCA Inputs'!M:M,0))*G2267)+L2267+N2267,IF($B$3="RG&amp;E",(INDEX('BCA Inputs'!$AX$14:$AX$54,MATCH(I2267,'BCA Inputs'!$AW$14:$AW$54,0))*P2267+INDEX('BCA Inputs'!$AY$14:$AY$54,MATCH(I2267,'BCA Inputs'!$AW$14:$AW$54,0))*O2267+INDEX('BCA Inputs'!$AZ$14:$AZ$54,MATCH(I2267,'BCA Inputs'!$AW$14:$AW$54,0))*Q2267+INDEX('BCA Inputs'!$BA$14:$BA$54,MATCH(I2267,'BCA Inputs'!$AW$14:$AW$54,0))*F2267+INDEX('BCA Inputs'!$BB$14:$BB$54,MATCH(I2267,'BCA Inputs'!$AW$14:$AW$54,0))*G2267)+L2267+N2267,"")),"")</f>
        <v/>
      </c>
      <c r="U2267" s="234" t="str">
        <f t="shared" si="351"/>
        <v/>
      </c>
      <c r="V2267" s="234" t="str">
        <f t="shared" si="352"/>
        <v/>
      </c>
      <c r="W2267" s="234" t="str">
        <f t="shared" si="353"/>
        <v/>
      </c>
      <c r="Y2267" s="235" t="str">
        <f t="shared" si="354"/>
        <v/>
      </c>
      <c r="Z2267" s="236" t="str">
        <f>IFERROR(IF($B$3="NYSEG",INDEX('BCA Inputs'!$X$14:$X$54,MATCH(I2267,'BCA Inputs'!$M$14:$M$54,0))*P2267+INDEX('BCA Inputs'!$Y$14:$Y$54,MATCH(I2267,'BCA Inputs'!$M$14:$M$54,0))*O2267+INDEX('BCA Inputs'!$Z$14:$Z$54,MATCH(I2267,'BCA Inputs'!$M$14:$M$54,0))*Q2267+INDEX('BCA Inputs'!$AA$14:$AA$54,MATCH(I2267,'BCA Inputs'!$M$14:$M$54,0))*F2267+INDEX('BCA Inputs'!$AB$14:$AB$54,MATCH(I2267,'BCA Inputs'!$M$14:$M$54,0))*G2267,IF($B$3="RG&amp;E",INDEX('BCA Inputs'!$BG$14:$BG$54,MATCH(I2267,'BCA Inputs'!$AW$14:$AW$54,0))*P2267+INDEX('BCA Inputs'!$BH$14:$BH$54,MATCH(I2267,'BCA Inputs'!$AW$14:$AW$54,0))*O2267+INDEX('BCA Inputs'!$BI$14:$BI$54,MATCH(I2267,'BCA Inputs'!$AW$14:$AW$54,0))*Q2267+INDEX('BCA Inputs'!$BJ$14:$BJ$54,MATCH(I2267,'BCA Inputs'!$AW$14:$AW$54,0))*F2267+INDEX('BCA Inputs'!$BK$14:$BK$54,MATCH(I2267,'BCA Inputs'!$AW$14:$AW$54,0))*G2267,"")),"")</f>
        <v/>
      </c>
      <c r="AA2267" s="237" t="str">
        <f t="shared" si="355"/>
        <v/>
      </c>
      <c r="AC2267" s="238" t="str">
        <f>IFERROR((K2267+R2267)+IF($B$3="NYSEG",INDEX('BCA Inputs'!$AI$14:$AI$54,MATCH(I2267,'BCA Inputs'!$M$14:$M$54,0))*P2267+INDEX('BCA Inputs'!$AJ$14:$AJ$54,MATCH(I2267,'BCA Inputs'!$M$14:$M$54,0))*Q2267,IF($B$3="RG&amp;E",INDEX('BCA Inputs'!$BR$14:$BR$54,MATCH(I2267,'BCA Inputs'!$AW$14:$AW$54,0))*P2267+INDEX('BCA Inputs'!$BS$14:$BS$54,MATCH(I2267,'BCA Inputs'!$AW$14:$AW$54,0))*Q2267,"")),"")</f>
        <v/>
      </c>
      <c r="AD2267" s="181" t="str">
        <f>IFERROR(IF($B$3="NYSEG",INDEX('BCA Inputs'!$AD$14:$AD$54,MATCH(I2267,'BCA Inputs'!$M$14:$M$54,0))*P2267+INDEX('BCA Inputs'!$AE$14:$AE$54,MATCH(I2267,'BCA Inputs'!$M$14:$M$54,0))*O2267+INDEX('BCA Inputs'!$AF$14:$AF$54,MATCH(I2267,'BCA Inputs'!$M$14:$M$54,0))*Q2267+INDEX('BCA Inputs'!$AG$14:$AG$54,MATCH(I2267,'BCA Inputs'!$M$14:$M$54,0))*F2267+INDEX('BCA Inputs'!$AH$14:$AH$54,MATCH(I2267,'BCA Inputs'!$M$14:$M$54,0))*G2267,IF($B$3="RG&amp;E",INDEX('BCA Inputs'!$BM$14:$BM$54,MATCH(I2267,'BCA Inputs'!$AW$14:$AW$54,0))*P2267+INDEX('BCA Inputs'!$BN$14:$BN$54,MATCH(I2267,'BCA Inputs'!$AW$14:$AW$54,0))*O2267+INDEX('BCA Inputs'!$BO$14:$BO$54,MATCH(I2267,'BCA Inputs'!$AW$14:$AW$54,0))*Q2267+INDEX('BCA Inputs'!$BP$14:$BP$54,MATCH(I2267,'BCA Inputs'!$AW$14:$AW$54,0))*F2267+INDEX('BCA Inputs'!$BQ$14:$BQ$54,MATCH(I2267,'BCA Inputs'!$AW$14:$AW$54,0))*G2267,"")),"")</f>
        <v/>
      </c>
      <c r="AE2267" s="237" t="str">
        <f t="shared" si="356"/>
        <v/>
      </c>
      <c r="AF2267" s="198">
        <f t="shared" si="358"/>
        <v>0</v>
      </c>
      <c r="AG2267" s="239">
        <f t="shared" si="359"/>
        <v>0</v>
      </c>
    </row>
    <row r="2268" spans="1:33">
      <c r="A2268" s="228"/>
      <c r="B2268" s="176"/>
      <c r="C2268" s="229"/>
      <c r="D2268" s="230"/>
      <c r="E2268" s="230"/>
      <c r="F2268" s="230"/>
      <c r="G2268" s="230"/>
      <c r="H2268" s="231"/>
      <c r="I2268" s="231"/>
      <c r="J2268" s="232"/>
      <c r="K2268" s="232"/>
      <c r="L2268" s="232"/>
      <c r="M2268" s="181">
        <f t="shared" si="357"/>
        <v>0</v>
      </c>
      <c r="N2268" s="181">
        <f>IF(H2268="",0,H2268*I2268*'Avoided Water Savings Cost'!$C$16)</f>
        <v>0</v>
      </c>
      <c r="O2268" s="545">
        <f>IF(C2268="",0,IF($B$3="NYSEG",C2268/(1-'Avoided Electric Costs 2020'!$W$21),IF($B$3="RG&amp;E",C2268/(1-'Avoided Electric Costs 2020'!$X$21),"")))</f>
        <v>0</v>
      </c>
      <c r="P2268" s="546">
        <f>IF(D2268="",0,IF($B$3="NYSEG",D2268/(1-'Avoided Electric Costs 2020'!$W$21),IF($B$3="RG&amp;E",D2268/(1-'Avoided Electric Costs 2020'!$X$21),"")))</f>
        <v>0</v>
      </c>
      <c r="Q2268" s="546">
        <f>IF(E2268="",0,IF($B$3="NYSEG",E2268/(1-'Avoided Natural Gas Costs 2020'!$J$34),IF($B$3="RG&amp;E",E2268/(1-'Avoided Natural Gas Costs 2020'!$K$34),"")))</f>
        <v>0</v>
      </c>
      <c r="R2268" s="233" t="str">
        <f>IFERROR(IF(P2268*'BCA Inputs'!$C$1+Q2268*'BCA Inputs'!$C$2+F2268*'BCA Inputs'!$C$2+G2268*'BCA Inputs'!$C$2=0,"",P2268*'BCA Inputs'!$C$1+Q2268*'BCA Inputs'!$C$2+F2268*'BCA Inputs'!$C$2+G2268*'BCA Inputs'!$C$2),"")</f>
        <v/>
      </c>
      <c r="S2268" s="181" t="str">
        <f t="shared" si="350"/>
        <v/>
      </c>
      <c r="T2268" s="181" t="str">
        <f>IFERROR(IF($B$3="NYSEG",(INDEX('BCA Inputs'!$N$14:$N$54,MATCH(I2268,'BCA Inputs'!$M$14:$M$54,0))*P2268+INDEX('BCA Inputs'!$O$14:$O$54,MATCH(I2268,'BCA Inputs'!$M$14:$M$54,0))*O2268+INDEX('BCA Inputs'!P:P,MATCH(I2268,'BCA Inputs'!M:M,0))*Q2268+INDEX('BCA Inputs'!Q:Q,MATCH(I2268,'BCA Inputs'!M:M,0))*F2268+INDEX('BCA Inputs'!R:R,MATCH(I2268,'BCA Inputs'!M:M,0))*G2268)+L2268+N2268,IF($B$3="RG&amp;E",(INDEX('BCA Inputs'!$AX$14:$AX$54,MATCH(I2268,'BCA Inputs'!$AW$14:$AW$54,0))*P2268+INDEX('BCA Inputs'!$AY$14:$AY$54,MATCH(I2268,'BCA Inputs'!$AW$14:$AW$54,0))*O2268+INDEX('BCA Inputs'!$AZ$14:$AZ$54,MATCH(I2268,'BCA Inputs'!$AW$14:$AW$54,0))*Q2268+INDEX('BCA Inputs'!$BA$14:$BA$54,MATCH(I2268,'BCA Inputs'!$AW$14:$AW$54,0))*F2268+INDEX('BCA Inputs'!$BB$14:$BB$54,MATCH(I2268,'BCA Inputs'!$AW$14:$AW$54,0))*G2268)+L2268+N2268,"")),"")</f>
        <v/>
      </c>
      <c r="U2268" s="234" t="str">
        <f t="shared" si="351"/>
        <v/>
      </c>
      <c r="V2268" s="234" t="str">
        <f t="shared" si="352"/>
        <v/>
      </c>
      <c r="W2268" s="234" t="str">
        <f t="shared" si="353"/>
        <v/>
      </c>
      <c r="Y2268" s="235" t="str">
        <f t="shared" si="354"/>
        <v/>
      </c>
      <c r="Z2268" s="236" t="str">
        <f>IFERROR(IF($B$3="NYSEG",INDEX('BCA Inputs'!$X$14:$X$54,MATCH(I2268,'BCA Inputs'!$M$14:$M$54,0))*P2268+INDEX('BCA Inputs'!$Y$14:$Y$54,MATCH(I2268,'BCA Inputs'!$M$14:$M$54,0))*O2268+INDEX('BCA Inputs'!$Z$14:$Z$54,MATCH(I2268,'BCA Inputs'!$M$14:$M$54,0))*Q2268+INDEX('BCA Inputs'!$AA$14:$AA$54,MATCH(I2268,'BCA Inputs'!$M$14:$M$54,0))*F2268+INDEX('BCA Inputs'!$AB$14:$AB$54,MATCH(I2268,'BCA Inputs'!$M$14:$M$54,0))*G2268,IF($B$3="RG&amp;E",INDEX('BCA Inputs'!$BG$14:$BG$54,MATCH(I2268,'BCA Inputs'!$AW$14:$AW$54,0))*P2268+INDEX('BCA Inputs'!$BH$14:$BH$54,MATCH(I2268,'BCA Inputs'!$AW$14:$AW$54,0))*O2268+INDEX('BCA Inputs'!$BI$14:$BI$54,MATCH(I2268,'BCA Inputs'!$AW$14:$AW$54,0))*Q2268+INDEX('BCA Inputs'!$BJ$14:$BJ$54,MATCH(I2268,'BCA Inputs'!$AW$14:$AW$54,0))*F2268+INDEX('BCA Inputs'!$BK$14:$BK$54,MATCH(I2268,'BCA Inputs'!$AW$14:$AW$54,0))*G2268,"")),"")</f>
        <v/>
      </c>
      <c r="AA2268" s="237" t="str">
        <f t="shared" si="355"/>
        <v/>
      </c>
      <c r="AC2268" s="238" t="str">
        <f>IFERROR((K2268+R2268)+IF($B$3="NYSEG",INDEX('BCA Inputs'!$AI$14:$AI$54,MATCH(I2268,'BCA Inputs'!$M$14:$M$54,0))*P2268+INDEX('BCA Inputs'!$AJ$14:$AJ$54,MATCH(I2268,'BCA Inputs'!$M$14:$M$54,0))*Q2268,IF($B$3="RG&amp;E",INDEX('BCA Inputs'!$BR$14:$BR$54,MATCH(I2268,'BCA Inputs'!$AW$14:$AW$54,0))*P2268+INDEX('BCA Inputs'!$BS$14:$BS$54,MATCH(I2268,'BCA Inputs'!$AW$14:$AW$54,0))*Q2268,"")),"")</f>
        <v/>
      </c>
      <c r="AD2268" s="181" t="str">
        <f>IFERROR(IF($B$3="NYSEG",INDEX('BCA Inputs'!$AD$14:$AD$54,MATCH(I2268,'BCA Inputs'!$M$14:$M$54,0))*P2268+INDEX('BCA Inputs'!$AE$14:$AE$54,MATCH(I2268,'BCA Inputs'!$M$14:$M$54,0))*O2268+INDEX('BCA Inputs'!$AF$14:$AF$54,MATCH(I2268,'BCA Inputs'!$M$14:$M$54,0))*Q2268+INDEX('BCA Inputs'!$AG$14:$AG$54,MATCH(I2268,'BCA Inputs'!$M$14:$M$54,0))*F2268+INDEX('BCA Inputs'!$AH$14:$AH$54,MATCH(I2268,'BCA Inputs'!$M$14:$M$54,0))*G2268,IF($B$3="RG&amp;E",INDEX('BCA Inputs'!$BM$14:$BM$54,MATCH(I2268,'BCA Inputs'!$AW$14:$AW$54,0))*P2268+INDEX('BCA Inputs'!$BN$14:$BN$54,MATCH(I2268,'BCA Inputs'!$AW$14:$AW$54,0))*O2268+INDEX('BCA Inputs'!$BO$14:$BO$54,MATCH(I2268,'BCA Inputs'!$AW$14:$AW$54,0))*Q2268+INDEX('BCA Inputs'!$BP$14:$BP$54,MATCH(I2268,'BCA Inputs'!$AW$14:$AW$54,0))*F2268+INDEX('BCA Inputs'!$BQ$14:$BQ$54,MATCH(I2268,'BCA Inputs'!$AW$14:$AW$54,0))*G2268,"")),"")</f>
        <v/>
      </c>
      <c r="AE2268" s="237" t="str">
        <f t="shared" si="356"/>
        <v/>
      </c>
      <c r="AF2268" s="198">
        <f t="shared" si="358"/>
        <v>0</v>
      </c>
      <c r="AG2268" s="239">
        <f t="shared" si="359"/>
        <v>0</v>
      </c>
    </row>
    <row r="2269" spans="1:33">
      <c r="A2269" s="228"/>
      <c r="B2269" s="176"/>
      <c r="C2269" s="229"/>
      <c r="D2269" s="230"/>
      <c r="E2269" s="230"/>
      <c r="F2269" s="230"/>
      <c r="G2269" s="230"/>
      <c r="H2269" s="231"/>
      <c r="I2269" s="231"/>
      <c r="J2269" s="232"/>
      <c r="K2269" s="232"/>
      <c r="L2269" s="232"/>
      <c r="M2269" s="181">
        <f t="shared" si="357"/>
        <v>0</v>
      </c>
      <c r="N2269" s="181">
        <f>IF(H2269="",0,H2269*I2269*'Avoided Water Savings Cost'!$C$16)</f>
        <v>0</v>
      </c>
      <c r="O2269" s="545">
        <f>IF(C2269="",0,IF($B$3="NYSEG",C2269/(1-'Avoided Electric Costs 2020'!$W$21),IF($B$3="RG&amp;E",C2269/(1-'Avoided Electric Costs 2020'!$X$21),"")))</f>
        <v>0</v>
      </c>
      <c r="P2269" s="546">
        <f>IF(D2269="",0,IF($B$3="NYSEG",D2269/(1-'Avoided Electric Costs 2020'!$W$21),IF($B$3="RG&amp;E",D2269/(1-'Avoided Electric Costs 2020'!$X$21),"")))</f>
        <v>0</v>
      </c>
      <c r="Q2269" s="546">
        <f>IF(E2269="",0,IF($B$3="NYSEG",E2269/(1-'Avoided Natural Gas Costs 2020'!$J$34),IF($B$3="RG&amp;E",E2269/(1-'Avoided Natural Gas Costs 2020'!$K$34),"")))</f>
        <v>0</v>
      </c>
      <c r="R2269" s="233" t="str">
        <f>IFERROR(IF(P2269*'BCA Inputs'!$C$1+Q2269*'BCA Inputs'!$C$2+F2269*'BCA Inputs'!$C$2+G2269*'BCA Inputs'!$C$2=0,"",P2269*'BCA Inputs'!$C$1+Q2269*'BCA Inputs'!$C$2+F2269*'BCA Inputs'!$C$2+G2269*'BCA Inputs'!$C$2),"")</f>
        <v/>
      </c>
      <c r="S2269" s="181" t="str">
        <f t="shared" si="350"/>
        <v/>
      </c>
      <c r="T2269" s="181" t="str">
        <f>IFERROR(IF($B$3="NYSEG",(INDEX('BCA Inputs'!$N$14:$N$54,MATCH(I2269,'BCA Inputs'!$M$14:$M$54,0))*P2269+INDEX('BCA Inputs'!$O$14:$O$54,MATCH(I2269,'BCA Inputs'!$M$14:$M$54,0))*O2269+INDEX('BCA Inputs'!P:P,MATCH(I2269,'BCA Inputs'!M:M,0))*Q2269+INDEX('BCA Inputs'!Q:Q,MATCH(I2269,'BCA Inputs'!M:M,0))*F2269+INDEX('BCA Inputs'!R:R,MATCH(I2269,'BCA Inputs'!M:M,0))*G2269)+L2269+N2269,IF($B$3="RG&amp;E",(INDEX('BCA Inputs'!$AX$14:$AX$54,MATCH(I2269,'BCA Inputs'!$AW$14:$AW$54,0))*P2269+INDEX('BCA Inputs'!$AY$14:$AY$54,MATCH(I2269,'BCA Inputs'!$AW$14:$AW$54,0))*O2269+INDEX('BCA Inputs'!$AZ$14:$AZ$54,MATCH(I2269,'BCA Inputs'!$AW$14:$AW$54,0))*Q2269+INDEX('BCA Inputs'!$BA$14:$BA$54,MATCH(I2269,'BCA Inputs'!$AW$14:$AW$54,0))*F2269+INDEX('BCA Inputs'!$BB$14:$BB$54,MATCH(I2269,'BCA Inputs'!$AW$14:$AW$54,0))*G2269)+L2269+N2269,"")),"")</f>
        <v/>
      </c>
      <c r="U2269" s="234" t="str">
        <f t="shared" si="351"/>
        <v/>
      </c>
      <c r="V2269" s="234" t="str">
        <f t="shared" si="352"/>
        <v/>
      </c>
      <c r="W2269" s="234" t="str">
        <f t="shared" si="353"/>
        <v/>
      </c>
      <c r="Y2269" s="235" t="str">
        <f t="shared" si="354"/>
        <v/>
      </c>
      <c r="Z2269" s="236" t="str">
        <f>IFERROR(IF($B$3="NYSEG",INDEX('BCA Inputs'!$X$14:$X$54,MATCH(I2269,'BCA Inputs'!$M$14:$M$54,0))*P2269+INDEX('BCA Inputs'!$Y$14:$Y$54,MATCH(I2269,'BCA Inputs'!$M$14:$M$54,0))*O2269+INDEX('BCA Inputs'!$Z$14:$Z$54,MATCH(I2269,'BCA Inputs'!$M$14:$M$54,0))*Q2269+INDEX('BCA Inputs'!$AA$14:$AA$54,MATCH(I2269,'BCA Inputs'!$M$14:$M$54,0))*F2269+INDEX('BCA Inputs'!$AB$14:$AB$54,MATCH(I2269,'BCA Inputs'!$M$14:$M$54,0))*G2269,IF($B$3="RG&amp;E",INDEX('BCA Inputs'!$BG$14:$BG$54,MATCH(I2269,'BCA Inputs'!$AW$14:$AW$54,0))*P2269+INDEX('BCA Inputs'!$BH$14:$BH$54,MATCH(I2269,'BCA Inputs'!$AW$14:$AW$54,0))*O2269+INDEX('BCA Inputs'!$BI$14:$BI$54,MATCH(I2269,'BCA Inputs'!$AW$14:$AW$54,0))*Q2269+INDEX('BCA Inputs'!$BJ$14:$BJ$54,MATCH(I2269,'BCA Inputs'!$AW$14:$AW$54,0))*F2269+INDEX('BCA Inputs'!$BK$14:$BK$54,MATCH(I2269,'BCA Inputs'!$AW$14:$AW$54,0))*G2269,"")),"")</f>
        <v/>
      </c>
      <c r="AA2269" s="237" t="str">
        <f t="shared" si="355"/>
        <v/>
      </c>
      <c r="AC2269" s="238" t="str">
        <f>IFERROR((K2269+R2269)+IF($B$3="NYSEG",INDEX('BCA Inputs'!$AI$14:$AI$54,MATCH(I2269,'BCA Inputs'!$M$14:$M$54,0))*P2269+INDEX('BCA Inputs'!$AJ$14:$AJ$54,MATCH(I2269,'BCA Inputs'!$M$14:$M$54,0))*Q2269,IF($B$3="RG&amp;E",INDEX('BCA Inputs'!$BR$14:$BR$54,MATCH(I2269,'BCA Inputs'!$AW$14:$AW$54,0))*P2269+INDEX('BCA Inputs'!$BS$14:$BS$54,MATCH(I2269,'BCA Inputs'!$AW$14:$AW$54,0))*Q2269,"")),"")</f>
        <v/>
      </c>
      <c r="AD2269" s="181" t="str">
        <f>IFERROR(IF($B$3="NYSEG",INDEX('BCA Inputs'!$AD$14:$AD$54,MATCH(I2269,'BCA Inputs'!$M$14:$M$54,0))*P2269+INDEX('BCA Inputs'!$AE$14:$AE$54,MATCH(I2269,'BCA Inputs'!$M$14:$M$54,0))*O2269+INDEX('BCA Inputs'!$AF$14:$AF$54,MATCH(I2269,'BCA Inputs'!$M$14:$M$54,0))*Q2269+INDEX('BCA Inputs'!$AG$14:$AG$54,MATCH(I2269,'BCA Inputs'!$M$14:$M$54,0))*F2269+INDEX('BCA Inputs'!$AH$14:$AH$54,MATCH(I2269,'BCA Inputs'!$M$14:$M$54,0))*G2269,IF($B$3="RG&amp;E",INDEX('BCA Inputs'!$BM$14:$BM$54,MATCH(I2269,'BCA Inputs'!$AW$14:$AW$54,0))*P2269+INDEX('BCA Inputs'!$BN$14:$BN$54,MATCH(I2269,'BCA Inputs'!$AW$14:$AW$54,0))*O2269+INDEX('BCA Inputs'!$BO$14:$BO$54,MATCH(I2269,'BCA Inputs'!$AW$14:$AW$54,0))*Q2269+INDEX('BCA Inputs'!$BP$14:$BP$54,MATCH(I2269,'BCA Inputs'!$AW$14:$AW$54,0))*F2269+INDEX('BCA Inputs'!$BQ$14:$BQ$54,MATCH(I2269,'BCA Inputs'!$AW$14:$AW$54,0))*G2269,"")),"")</f>
        <v/>
      </c>
      <c r="AE2269" s="237" t="str">
        <f t="shared" si="356"/>
        <v/>
      </c>
      <c r="AF2269" s="198">
        <f t="shared" si="358"/>
        <v>0</v>
      </c>
      <c r="AG2269" s="239">
        <f t="shared" si="359"/>
        <v>0</v>
      </c>
    </row>
    <row r="2270" spans="1:33">
      <c r="A2270" s="228"/>
      <c r="B2270" s="176"/>
      <c r="C2270" s="229"/>
      <c r="D2270" s="230"/>
      <c r="E2270" s="230"/>
      <c r="F2270" s="230"/>
      <c r="G2270" s="230"/>
      <c r="H2270" s="231"/>
      <c r="I2270" s="231"/>
      <c r="J2270" s="232"/>
      <c r="K2270" s="232"/>
      <c r="L2270" s="232"/>
      <c r="M2270" s="181">
        <f t="shared" si="357"/>
        <v>0</v>
      </c>
      <c r="N2270" s="181">
        <f>IF(H2270="",0,H2270*I2270*'Avoided Water Savings Cost'!$C$16)</f>
        <v>0</v>
      </c>
      <c r="O2270" s="545">
        <f>IF(C2270="",0,IF($B$3="NYSEG",C2270/(1-'Avoided Electric Costs 2020'!$W$21),IF($B$3="RG&amp;E",C2270/(1-'Avoided Electric Costs 2020'!$X$21),"")))</f>
        <v>0</v>
      </c>
      <c r="P2270" s="546">
        <f>IF(D2270="",0,IF($B$3="NYSEG",D2270/(1-'Avoided Electric Costs 2020'!$W$21),IF($B$3="RG&amp;E",D2270/(1-'Avoided Electric Costs 2020'!$X$21),"")))</f>
        <v>0</v>
      </c>
      <c r="Q2270" s="546">
        <f>IF(E2270="",0,IF($B$3="NYSEG",E2270/(1-'Avoided Natural Gas Costs 2020'!$J$34),IF($B$3="RG&amp;E",E2270/(1-'Avoided Natural Gas Costs 2020'!$K$34),"")))</f>
        <v>0</v>
      </c>
      <c r="R2270" s="233" t="str">
        <f>IFERROR(IF(P2270*'BCA Inputs'!$C$1+Q2270*'BCA Inputs'!$C$2+F2270*'BCA Inputs'!$C$2+G2270*'BCA Inputs'!$C$2=0,"",P2270*'BCA Inputs'!$C$1+Q2270*'BCA Inputs'!$C$2+F2270*'BCA Inputs'!$C$2+G2270*'BCA Inputs'!$C$2),"")</f>
        <v/>
      </c>
      <c r="S2270" s="181" t="str">
        <f t="shared" si="350"/>
        <v/>
      </c>
      <c r="T2270" s="181" t="str">
        <f>IFERROR(IF($B$3="NYSEG",(INDEX('BCA Inputs'!$N$14:$N$54,MATCH(I2270,'BCA Inputs'!$M$14:$M$54,0))*P2270+INDEX('BCA Inputs'!$O$14:$O$54,MATCH(I2270,'BCA Inputs'!$M$14:$M$54,0))*O2270+INDEX('BCA Inputs'!P:P,MATCH(I2270,'BCA Inputs'!M:M,0))*Q2270+INDEX('BCA Inputs'!Q:Q,MATCH(I2270,'BCA Inputs'!M:M,0))*F2270+INDEX('BCA Inputs'!R:R,MATCH(I2270,'BCA Inputs'!M:M,0))*G2270)+L2270+N2270,IF($B$3="RG&amp;E",(INDEX('BCA Inputs'!$AX$14:$AX$54,MATCH(I2270,'BCA Inputs'!$AW$14:$AW$54,0))*P2270+INDEX('BCA Inputs'!$AY$14:$AY$54,MATCH(I2270,'BCA Inputs'!$AW$14:$AW$54,0))*O2270+INDEX('BCA Inputs'!$AZ$14:$AZ$54,MATCH(I2270,'BCA Inputs'!$AW$14:$AW$54,0))*Q2270+INDEX('BCA Inputs'!$BA$14:$BA$54,MATCH(I2270,'BCA Inputs'!$AW$14:$AW$54,0))*F2270+INDEX('BCA Inputs'!$BB$14:$BB$54,MATCH(I2270,'BCA Inputs'!$AW$14:$AW$54,0))*G2270)+L2270+N2270,"")),"")</f>
        <v/>
      </c>
      <c r="U2270" s="234" t="str">
        <f t="shared" si="351"/>
        <v/>
      </c>
      <c r="V2270" s="234" t="str">
        <f t="shared" si="352"/>
        <v/>
      </c>
      <c r="W2270" s="234" t="str">
        <f t="shared" si="353"/>
        <v/>
      </c>
      <c r="Y2270" s="235" t="str">
        <f t="shared" si="354"/>
        <v/>
      </c>
      <c r="Z2270" s="236" t="str">
        <f>IFERROR(IF($B$3="NYSEG",INDEX('BCA Inputs'!$X$14:$X$54,MATCH(I2270,'BCA Inputs'!$M$14:$M$54,0))*P2270+INDEX('BCA Inputs'!$Y$14:$Y$54,MATCH(I2270,'BCA Inputs'!$M$14:$M$54,0))*O2270+INDEX('BCA Inputs'!$Z$14:$Z$54,MATCH(I2270,'BCA Inputs'!$M$14:$M$54,0))*Q2270+INDEX('BCA Inputs'!$AA$14:$AA$54,MATCH(I2270,'BCA Inputs'!$M$14:$M$54,0))*F2270+INDEX('BCA Inputs'!$AB$14:$AB$54,MATCH(I2270,'BCA Inputs'!$M$14:$M$54,0))*G2270,IF($B$3="RG&amp;E",INDEX('BCA Inputs'!$BG$14:$BG$54,MATCH(I2270,'BCA Inputs'!$AW$14:$AW$54,0))*P2270+INDEX('BCA Inputs'!$BH$14:$BH$54,MATCH(I2270,'BCA Inputs'!$AW$14:$AW$54,0))*O2270+INDEX('BCA Inputs'!$BI$14:$BI$54,MATCH(I2270,'BCA Inputs'!$AW$14:$AW$54,0))*Q2270+INDEX('BCA Inputs'!$BJ$14:$BJ$54,MATCH(I2270,'BCA Inputs'!$AW$14:$AW$54,0))*F2270+INDEX('BCA Inputs'!$BK$14:$BK$54,MATCH(I2270,'BCA Inputs'!$AW$14:$AW$54,0))*G2270,"")),"")</f>
        <v/>
      </c>
      <c r="AA2270" s="237" t="str">
        <f t="shared" si="355"/>
        <v/>
      </c>
      <c r="AC2270" s="238" t="str">
        <f>IFERROR((K2270+R2270)+IF($B$3="NYSEG",INDEX('BCA Inputs'!$AI$14:$AI$54,MATCH(I2270,'BCA Inputs'!$M$14:$M$54,0))*P2270+INDEX('BCA Inputs'!$AJ$14:$AJ$54,MATCH(I2270,'BCA Inputs'!$M$14:$M$54,0))*Q2270,IF($B$3="RG&amp;E",INDEX('BCA Inputs'!$BR$14:$BR$54,MATCH(I2270,'BCA Inputs'!$AW$14:$AW$54,0))*P2270+INDEX('BCA Inputs'!$BS$14:$BS$54,MATCH(I2270,'BCA Inputs'!$AW$14:$AW$54,0))*Q2270,"")),"")</f>
        <v/>
      </c>
      <c r="AD2270" s="181" t="str">
        <f>IFERROR(IF($B$3="NYSEG",INDEX('BCA Inputs'!$AD$14:$AD$54,MATCH(I2270,'BCA Inputs'!$M$14:$M$54,0))*P2270+INDEX('BCA Inputs'!$AE$14:$AE$54,MATCH(I2270,'BCA Inputs'!$M$14:$M$54,0))*O2270+INDEX('BCA Inputs'!$AF$14:$AF$54,MATCH(I2270,'BCA Inputs'!$M$14:$M$54,0))*Q2270+INDEX('BCA Inputs'!$AG$14:$AG$54,MATCH(I2270,'BCA Inputs'!$M$14:$M$54,0))*F2270+INDEX('BCA Inputs'!$AH$14:$AH$54,MATCH(I2270,'BCA Inputs'!$M$14:$M$54,0))*G2270,IF($B$3="RG&amp;E",INDEX('BCA Inputs'!$BM$14:$BM$54,MATCH(I2270,'BCA Inputs'!$AW$14:$AW$54,0))*P2270+INDEX('BCA Inputs'!$BN$14:$BN$54,MATCH(I2270,'BCA Inputs'!$AW$14:$AW$54,0))*O2270+INDEX('BCA Inputs'!$BO$14:$BO$54,MATCH(I2270,'BCA Inputs'!$AW$14:$AW$54,0))*Q2270+INDEX('BCA Inputs'!$BP$14:$BP$54,MATCH(I2270,'BCA Inputs'!$AW$14:$AW$54,0))*F2270+INDEX('BCA Inputs'!$BQ$14:$BQ$54,MATCH(I2270,'BCA Inputs'!$AW$14:$AW$54,0))*G2270,"")),"")</f>
        <v/>
      </c>
      <c r="AE2270" s="237" t="str">
        <f t="shared" si="356"/>
        <v/>
      </c>
      <c r="AF2270" s="198">
        <f t="shared" si="358"/>
        <v>0</v>
      </c>
      <c r="AG2270" s="239">
        <f t="shared" si="359"/>
        <v>0</v>
      </c>
    </row>
    <row r="2271" spans="1:33">
      <c r="A2271" s="228"/>
      <c r="B2271" s="176"/>
      <c r="C2271" s="229"/>
      <c r="D2271" s="230"/>
      <c r="E2271" s="230"/>
      <c r="F2271" s="230"/>
      <c r="G2271" s="230"/>
      <c r="H2271" s="231"/>
      <c r="I2271" s="231"/>
      <c r="J2271" s="232"/>
      <c r="K2271" s="232"/>
      <c r="L2271" s="232"/>
      <c r="M2271" s="181">
        <f t="shared" si="357"/>
        <v>0</v>
      </c>
      <c r="N2271" s="181">
        <f>IF(H2271="",0,H2271*I2271*'Avoided Water Savings Cost'!$C$16)</f>
        <v>0</v>
      </c>
      <c r="O2271" s="545">
        <f>IF(C2271="",0,IF($B$3="NYSEG",C2271/(1-'Avoided Electric Costs 2020'!$W$21),IF($B$3="RG&amp;E",C2271/(1-'Avoided Electric Costs 2020'!$X$21),"")))</f>
        <v>0</v>
      </c>
      <c r="P2271" s="546">
        <f>IF(D2271="",0,IF($B$3="NYSEG",D2271/(1-'Avoided Electric Costs 2020'!$W$21),IF($B$3="RG&amp;E",D2271/(1-'Avoided Electric Costs 2020'!$X$21),"")))</f>
        <v>0</v>
      </c>
      <c r="Q2271" s="546">
        <f>IF(E2271="",0,IF($B$3="NYSEG",E2271/(1-'Avoided Natural Gas Costs 2020'!$J$34),IF($B$3="RG&amp;E",E2271/(1-'Avoided Natural Gas Costs 2020'!$K$34),"")))</f>
        <v>0</v>
      </c>
      <c r="R2271" s="233" t="str">
        <f>IFERROR(IF(P2271*'BCA Inputs'!$C$1+Q2271*'BCA Inputs'!$C$2+F2271*'BCA Inputs'!$C$2+G2271*'BCA Inputs'!$C$2=0,"",P2271*'BCA Inputs'!$C$1+Q2271*'BCA Inputs'!$C$2+F2271*'BCA Inputs'!$C$2+G2271*'BCA Inputs'!$C$2),"")</f>
        <v/>
      </c>
      <c r="S2271" s="181" t="str">
        <f t="shared" si="350"/>
        <v/>
      </c>
      <c r="T2271" s="181" t="str">
        <f>IFERROR(IF($B$3="NYSEG",(INDEX('BCA Inputs'!$N$14:$N$54,MATCH(I2271,'BCA Inputs'!$M$14:$M$54,0))*P2271+INDEX('BCA Inputs'!$O$14:$O$54,MATCH(I2271,'BCA Inputs'!$M$14:$M$54,0))*O2271+INDEX('BCA Inputs'!P:P,MATCH(I2271,'BCA Inputs'!M:M,0))*Q2271+INDEX('BCA Inputs'!Q:Q,MATCH(I2271,'BCA Inputs'!M:M,0))*F2271+INDEX('BCA Inputs'!R:R,MATCH(I2271,'BCA Inputs'!M:M,0))*G2271)+L2271+N2271,IF($B$3="RG&amp;E",(INDEX('BCA Inputs'!$AX$14:$AX$54,MATCH(I2271,'BCA Inputs'!$AW$14:$AW$54,0))*P2271+INDEX('BCA Inputs'!$AY$14:$AY$54,MATCH(I2271,'BCA Inputs'!$AW$14:$AW$54,0))*O2271+INDEX('BCA Inputs'!$AZ$14:$AZ$54,MATCH(I2271,'BCA Inputs'!$AW$14:$AW$54,0))*Q2271+INDEX('BCA Inputs'!$BA$14:$BA$54,MATCH(I2271,'BCA Inputs'!$AW$14:$AW$54,0))*F2271+INDEX('BCA Inputs'!$BB$14:$BB$54,MATCH(I2271,'BCA Inputs'!$AW$14:$AW$54,0))*G2271)+L2271+N2271,"")),"")</f>
        <v/>
      </c>
      <c r="U2271" s="234" t="str">
        <f t="shared" si="351"/>
        <v/>
      </c>
      <c r="V2271" s="234" t="str">
        <f t="shared" si="352"/>
        <v/>
      </c>
      <c r="W2271" s="234" t="str">
        <f t="shared" si="353"/>
        <v/>
      </c>
      <c r="Y2271" s="235" t="str">
        <f t="shared" si="354"/>
        <v/>
      </c>
      <c r="Z2271" s="236" t="str">
        <f>IFERROR(IF($B$3="NYSEG",INDEX('BCA Inputs'!$X$14:$X$54,MATCH(I2271,'BCA Inputs'!$M$14:$M$54,0))*P2271+INDEX('BCA Inputs'!$Y$14:$Y$54,MATCH(I2271,'BCA Inputs'!$M$14:$M$54,0))*O2271+INDEX('BCA Inputs'!$Z$14:$Z$54,MATCH(I2271,'BCA Inputs'!$M$14:$M$54,0))*Q2271+INDEX('BCA Inputs'!$AA$14:$AA$54,MATCH(I2271,'BCA Inputs'!$M$14:$M$54,0))*F2271+INDEX('BCA Inputs'!$AB$14:$AB$54,MATCH(I2271,'BCA Inputs'!$M$14:$M$54,0))*G2271,IF($B$3="RG&amp;E",INDEX('BCA Inputs'!$BG$14:$BG$54,MATCH(I2271,'BCA Inputs'!$AW$14:$AW$54,0))*P2271+INDEX('BCA Inputs'!$BH$14:$BH$54,MATCH(I2271,'BCA Inputs'!$AW$14:$AW$54,0))*O2271+INDEX('BCA Inputs'!$BI$14:$BI$54,MATCH(I2271,'BCA Inputs'!$AW$14:$AW$54,0))*Q2271+INDEX('BCA Inputs'!$BJ$14:$BJ$54,MATCH(I2271,'BCA Inputs'!$AW$14:$AW$54,0))*F2271+INDEX('BCA Inputs'!$BK$14:$BK$54,MATCH(I2271,'BCA Inputs'!$AW$14:$AW$54,0))*G2271,"")),"")</f>
        <v/>
      </c>
      <c r="AA2271" s="237" t="str">
        <f t="shared" si="355"/>
        <v/>
      </c>
      <c r="AC2271" s="238" t="str">
        <f>IFERROR((K2271+R2271)+IF($B$3="NYSEG",INDEX('BCA Inputs'!$AI$14:$AI$54,MATCH(I2271,'BCA Inputs'!$M$14:$M$54,0))*P2271+INDEX('BCA Inputs'!$AJ$14:$AJ$54,MATCH(I2271,'BCA Inputs'!$M$14:$M$54,0))*Q2271,IF($B$3="RG&amp;E",INDEX('BCA Inputs'!$BR$14:$BR$54,MATCH(I2271,'BCA Inputs'!$AW$14:$AW$54,0))*P2271+INDEX('BCA Inputs'!$BS$14:$BS$54,MATCH(I2271,'BCA Inputs'!$AW$14:$AW$54,0))*Q2271,"")),"")</f>
        <v/>
      </c>
      <c r="AD2271" s="181" t="str">
        <f>IFERROR(IF($B$3="NYSEG",INDEX('BCA Inputs'!$AD$14:$AD$54,MATCH(I2271,'BCA Inputs'!$M$14:$M$54,0))*P2271+INDEX('BCA Inputs'!$AE$14:$AE$54,MATCH(I2271,'BCA Inputs'!$M$14:$M$54,0))*O2271+INDEX('BCA Inputs'!$AF$14:$AF$54,MATCH(I2271,'BCA Inputs'!$M$14:$M$54,0))*Q2271+INDEX('BCA Inputs'!$AG$14:$AG$54,MATCH(I2271,'BCA Inputs'!$M$14:$M$54,0))*F2271+INDEX('BCA Inputs'!$AH$14:$AH$54,MATCH(I2271,'BCA Inputs'!$M$14:$M$54,0))*G2271,IF($B$3="RG&amp;E",INDEX('BCA Inputs'!$BM$14:$BM$54,MATCH(I2271,'BCA Inputs'!$AW$14:$AW$54,0))*P2271+INDEX('BCA Inputs'!$BN$14:$BN$54,MATCH(I2271,'BCA Inputs'!$AW$14:$AW$54,0))*O2271+INDEX('BCA Inputs'!$BO$14:$BO$54,MATCH(I2271,'BCA Inputs'!$AW$14:$AW$54,0))*Q2271+INDEX('BCA Inputs'!$BP$14:$BP$54,MATCH(I2271,'BCA Inputs'!$AW$14:$AW$54,0))*F2271+INDEX('BCA Inputs'!$BQ$14:$BQ$54,MATCH(I2271,'BCA Inputs'!$AW$14:$AW$54,0))*G2271,"")),"")</f>
        <v/>
      </c>
      <c r="AE2271" s="237" t="str">
        <f t="shared" si="356"/>
        <v/>
      </c>
      <c r="AF2271" s="198">
        <f t="shared" si="358"/>
        <v>0</v>
      </c>
      <c r="AG2271" s="239">
        <f t="shared" si="359"/>
        <v>0</v>
      </c>
    </row>
    <row r="2272" spans="1:33">
      <c r="A2272" s="228"/>
      <c r="B2272" s="176"/>
      <c r="C2272" s="229"/>
      <c r="D2272" s="230"/>
      <c r="E2272" s="230"/>
      <c r="F2272" s="230"/>
      <c r="G2272" s="230"/>
      <c r="H2272" s="231"/>
      <c r="I2272" s="231"/>
      <c r="J2272" s="232"/>
      <c r="K2272" s="232"/>
      <c r="L2272" s="232"/>
      <c r="M2272" s="181">
        <f t="shared" si="357"/>
        <v>0</v>
      </c>
      <c r="N2272" s="181">
        <f>IF(H2272="",0,H2272*I2272*'Avoided Water Savings Cost'!$C$16)</f>
        <v>0</v>
      </c>
      <c r="O2272" s="545">
        <f>IF(C2272="",0,IF($B$3="NYSEG",C2272/(1-'Avoided Electric Costs 2020'!$W$21),IF($B$3="RG&amp;E",C2272/(1-'Avoided Electric Costs 2020'!$X$21),"")))</f>
        <v>0</v>
      </c>
      <c r="P2272" s="546">
        <f>IF(D2272="",0,IF($B$3="NYSEG",D2272/(1-'Avoided Electric Costs 2020'!$W$21),IF($B$3="RG&amp;E",D2272/(1-'Avoided Electric Costs 2020'!$X$21),"")))</f>
        <v>0</v>
      </c>
      <c r="Q2272" s="546">
        <f>IF(E2272="",0,IF($B$3="NYSEG",E2272/(1-'Avoided Natural Gas Costs 2020'!$J$34),IF($B$3="RG&amp;E",E2272/(1-'Avoided Natural Gas Costs 2020'!$K$34),"")))</f>
        <v>0</v>
      </c>
      <c r="R2272" s="233" t="str">
        <f>IFERROR(IF(P2272*'BCA Inputs'!$C$1+Q2272*'BCA Inputs'!$C$2+F2272*'BCA Inputs'!$C$2+G2272*'BCA Inputs'!$C$2=0,"",P2272*'BCA Inputs'!$C$1+Q2272*'BCA Inputs'!$C$2+F2272*'BCA Inputs'!$C$2+G2272*'BCA Inputs'!$C$2),"")</f>
        <v/>
      </c>
      <c r="S2272" s="181" t="str">
        <f t="shared" si="350"/>
        <v/>
      </c>
      <c r="T2272" s="181" t="str">
        <f>IFERROR(IF($B$3="NYSEG",(INDEX('BCA Inputs'!$N$14:$N$54,MATCH(I2272,'BCA Inputs'!$M$14:$M$54,0))*P2272+INDEX('BCA Inputs'!$O$14:$O$54,MATCH(I2272,'BCA Inputs'!$M$14:$M$54,0))*O2272+INDEX('BCA Inputs'!P:P,MATCH(I2272,'BCA Inputs'!M:M,0))*Q2272+INDEX('BCA Inputs'!Q:Q,MATCH(I2272,'BCA Inputs'!M:M,0))*F2272+INDEX('BCA Inputs'!R:R,MATCH(I2272,'BCA Inputs'!M:M,0))*G2272)+L2272+N2272,IF($B$3="RG&amp;E",(INDEX('BCA Inputs'!$AX$14:$AX$54,MATCH(I2272,'BCA Inputs'!$AW$14:$AW$54,0))*P2272+INDEX('BCA Inputs'!$AY$14:$AY$54,MATCH(I2272,'BCA Inputs'!$AW$14:$AW$54,0))*O2272+INDEX('BCA Inputs'!$AZ$14:$AZ$54,MATCH(I2272,'BCA Inputs'!$AW$14:$AW$54,0))*Q2272+INDEX('BCA Inputs'!$BA$14:$BA$54,MATCH(I2272,'BCA Inputs'!$AW$14:$AW$54,0))*F2272+INDEX('BCA Inputs'!$BB$14:$BB$54,MATCH(I2272,'BCA Inputs'!$AW$14:$AW$54,0))*G2272)+L2272+N2272,"")),"")</f>
        <v/>
      </c>
      <c r="U2272" s="234" t="str">
        <f t="shared" si="351"/>
        <v/>
      </c>
      <c r="V2272" s="234" t="str">
        <f t="shared" si="352"/>
        <v/>
      </c>
      <c r="W2272" s="234" t="str">
        <f t="shared" si="353"/>
        <v/>
      </c>
      <c r="Y2272" s="235" t="str">
        <f t="shared" si="354"/>
        <v/>
      </c>
      <c r="Z2272" s="236" t="str">
        <f>IFERROR(IF($B$3="NYSEG",INDEX('BCA Inputs'!$X$14:$X$54,MATCH(I2272,'BCA Inputs'!$M$14:$M$54,0))*P2272+INDEX('BCA Inputs'!$Y$14:$Y$54,MATCH(I2272,'BCA Inputs'!$M$14:$M$54,0))*O2272+INDEX('BCA Inputs'!$Z$14:$Z$54,MATCH(I2272,'BCA Inputs'!$M$14:$M$54,0))*Q2272+INDEX('BCA Inputs'!$AA$14:$AA$54,MATCH(I2272,'BCA Inputs'!$M$14:$M$54,0))*F2272+INDEX('BCA Inputs'!$AB$14:$AB$54,MATCH(I2272,'BCA Inputs'!$M$14:$M$54,0))*G2272,IF($B$3="RG&amp;E",INDEX('BCA Inputs'!$BG$14:$BG$54,MATCH(I2272,'BCA Inputs'!$AW$14:$AW$54,0))*P2272+INDEX('BCA Inputs'!$BH$14:$BH$54,MATCH(I2272,'BCA Inputs'!$AW$14:$AW$54,0))*O2272+INDEX('BCA Inputs'!$BI$14:$BI$54,MATCH(I2272,'BCA Inputs'!$AW$14:$AW$54,0))*Q2272+INDEX('BCA Inputs'!$BJ$14:$BJ$54,MATCH(I2272,'BCA Inputs'!$AW$14:$AW$54,0))*F2272+INDEX('BCA Inputs'!$BK$14:$BK$54,MATCH(I2272,'BCA Inputs'!$AW$14:$AW$54,0))*G2272,"")),"")</f>
        <v/>
      </c>
      <c r="AA2272" s="237" t="str">
        <f t="shared" si="355"/>
        <v/>
      </c>
      <c r="AC2272" s="238" t="str">
        <f>IFERROR((K2272+R2272)+IF($B$3="NYSEG",INDEX('BCA Inputs'!$AI$14:$AI$54,MATCH(I2272,'BCA Inputs'!$M$14:$M$54,0))*P2272+INDEX('BCA Inputs'!$AJ$14:$AJ$54,MATCH(I2272,'BCA Inputs'!$M$14:$M$54,0))*Q2272,IF($B$3="RG&amp;E",INDEX('BCA Inputs'!$BR$14:$BR$54,MATCH(I2272,'BCA Inputs'!$AW$14:$AW$54,0))*P2272+INDEX('BCA Inputs'!$BS$14:$BS$54,MATCH(I2272,'BCA Inputs'!$AW$14:$AW$54,0))*Q2272,"")),"")</f>
        <v/>
      </c>
      <c r="AD2272" s="181" t="str">
        <f>IFERROR(IF($B$3="NYSEG",INDEX('BCA Inputs'!$AD$14:$AD$54,MATCH(I2272,'BCA Inputs'!$M$14:$M$54,0))*P2272+INDEX('BCA Inputs'!$AE$14:$AE$54,MATCH(I2272,'BCA Inputs'!$M$14:$M$54,0))*O2272+INDEX('BCA Inputs'!$AF$14:$AF$54,MATCH(I2272,'BCA Inputs'!$M$14:$M$54,0))*Q2272+INDEX('BCA Inputs'!$AG$14:$AG$54,MATCH(I2272,'BCA Inputs'!$M$14:$M$54,0))*F2272+INDEX('BCA Inputs'!$AH$14:$AH$54,MATCH(I2272,'BCA Inputs'!$M$14:$M$54,0))*G2272,IF($B$3="RG&amp;E",INDEX('BCA Inputs'!$BM$14:$BM$54,MATCH(I2272,'BCA Inputs'!$AW$14:$AW$54,0))*P2272+INDEX('BCA Inputs'!$BN$14:$BN$54,MATCH(I2272,'BCA Inputs'!$AW$14:$AW$54,0))*O2272+INDEX('BCA Inputs'!$BO$14:$BO$54,MATCH(I2272,'BCA Inputs'!$AW$14:$AW$54,0))*Q2272+INDEX('BCA Inputs'!$BP$14:$BP$54,MATCH(I2272,'BCA Inputs'!$AW$14:$AW$54,0))*F2272+INDEX('BCA Inputs'!$BQ$14:$BQ$54,MATCH(I2272,'BCA Inputs'!$AW$14:$AW$54,0))*G2272,"")),"")</f>
        <v/>
      </c>
      <c r="AE2272" s="237" t="str">
        <f t="shared" si="356"/>
        <v/>
      </c>
      <c r="AF2272" s="198">
        <f t="shared" si="358"/>
        <v>0</v>
      </c>
      <c r="AG2272" s="239">
        <f t="shared" si="359"/>
        <v>0</v>
      </c>
    </row>
    <row r="2273" spans="1:33">
      <c r="A2273" s="228"/>
      <c r="B2273" s="176"/>
      <c r="C2273" s="229"/>
      <c r="D2273" s="230"/>
      <c r="E2273" s="230"/>
      <c r="F2273" s="230"/>
      <c r="G2273" s="230"/>
      <c r="H2273" s="231"/>
      <c r="I2273" s="231"/>
      <c r="J2273" s="232"/>
      <c r="K2273" s="232"/>
      <c r="L2273" s="232"/>
      <c r="M2273" s="181">
        <f t="shared" si="357"/>
        <v>0</v>
      </c>
      <c r="N2273" s="181">
        <f>IF(H2273="",0,H2273*I2273*'Avoided Water Savings Cost'!$C$16)</f>
        <v>0</v>
      </c>
      <c r="O2273" s="545">
        <f>IF(C2273="",0,IF($B$3="NYSEG",C2273/(1-'Avoided Electric Costs 2020'!$W$21),IF($B$3="RG&amp;E",C2273/(1-'Avoided Electric Costs 2020'!$X$21),"")))</f>
        <v>0</v>
      </c>
      <c r="P2273" s="546">
        <f>IF(D2273="",0,IF($B$3="NYSEG",D2273/(1-'Avoided Electric Costs 2020'!$W$21),IF($B$3="RG&amp;E",D2273/(1-'Avoided Electric Costs 2020'!$X$21),"")))</f>
        <v>0</v>
      </c>
      <c r="Q2273" s="546">
        <f>IF(E2273="",0,IF($B$3="NYSEG",E2273/(1-'Avoided Natural Gas Costs 2020'!$J$34),IF($B$3="RG&amp;E",E2273/(1-'Avoided Natural Gas Costs 2020'!$K$34),"")))</f>
        <v>0</v>
      </c>
      <c r="R2273" s="233" t="str">
        <f>IFERROR(IF(P2273*'BCA Inputs'!$C$1+Q2273*'BCA Inputs'!$C$2+F2273*'BCA Inputs'!$C$2+G2273*'BCA Inputs'!$C$2=0,"",P2273*'BCA Inputs'!$C$1+Q2273*'BCA Inputs'!$C$2+F2273*'BCA Inputs'!$C$2+G2273*'BCA Inputs'!$C$2),"")</f>
        <v/>
      </c>
      <c r="S2273" s="181" t="str">
        <f t="shared" si="350"/>
        <v/>
      </c>
      <c r="T2273" s="181" t="str">
        <f>IFERROR(IF($B$3="NYSEG",(INDEX('BCA Inputs'!$N$14:$N$54,MATCH(I2273,'BCA Inputs'!$M$14:$M$54,0))*P2273+INDEX('BCA Inputs'!$O$14:$O$54,MATCH(I2273,'BCA Inputs'!$M$14:$M$54,0))*O2273+INDEX('BCA Inputs'!P:P,MATCH(I2273,'BCA Inputs'!M:M,0))*Q2273+INDEX('BCA Inputs'!Q:Q,MATCH(I2273,'BCA Inputs'!M:M,0))*F2273+INDEX('BCA Inputs'!R:R,MATCH(I2273,'BCA Inputs'!M:M,0))*G2273)+L2273+N2273,IF($B$3="RG&amp;E",(INDEX('BCA Inputs'!$AX$14:$AX$54,MATCH(I2273,'BCA Inputs'!$AW$14:$AW$54,0))*P2273+INDEX('BCA Inputs'!$AY$14:$AY$54,MATCH(I2273,'BCA Inputs'!$AW$14:$AW$54,0))*O2273+INDEX('BCA Inputs'!$AZ$14:$AZ$54,MATCH(I2273,'BCA Inputs'!$AW$14:$AW$54,0))*Q2273+INDEX('BCA Inputs'!$BA$14:$BA$54,MATCH(I2273,'BCA Inputs'!$AW$14:$AW$54,0))*F2273+INDEX('BCA Inputs'!$BB$14:$BB$54,MATCH(I2273,'BCA Inputs'!$AW$14:$AW$54,0))*G2273)+L2273+N2273,"")),"")</f>
        <v/>
      </c>
      <c r="U2273" s="234" t="str">
        <f t="shared" si="351"/>
        <v/>
      </c>
      <c r="V2273" s="234" t="str">
        <f t="shared" si="352"/>
        <v/>
      </c>
      <c r="W2273" s="234" t="str">
        <f t="shared" si="353"/>
        <v/>
      </c>
      <c r="Y2273" s="235" t="str">
        <f t="shared" si="354"/>
        <v/>
      </c>
      <c r="Z2273" s="236" t="str">
        <f>IFERROR(IF($B$3="NYSEG",INDEX('BCA Inputs'!$X$14:$X$54,MATCH(I2273,'BCA Inputs'!$M$14:$M$54,0))*P2273+INDEX('BCA Inputs'!$Y$14:$Y$54,MATCH(I2273,'BCA Inputs'!$M$14:$M$54,0))*O2273+INDEX('BCA Inputs'!$Z$14:$Z$54,MATCH(I2273,'BCA Inputs'!$M$14:$M$54,0))*Q2273+INDEX('BCA Inputs'!$AA$14:$AA$54,MATCH(I2273,'BCA Inputs'!$M$14:$M$54,0))*F2273+INDEX('BCA Inputs'!$AB$14:$AB$54,MATCH(I2273,'BCA Inputs'!$M$14:$M$54,0))*G2273,IF($B$3="RG&amp;E",INDEX('BCA Inputs'!$BG$14:$BG$54,MATCH(I2273,'BCA Inputs'!$AW$14:$AW$54,0))*P2273+INDEX('BCA Inputs'!$BH$14:$BH$54,MATCH(I2273,'BCA Inputs'!$AW$14:$AW$54,0))*O2273+INDEX('BCA Inputs'!$BI$14:$BI$54,MATCH(I2273,'BCA Inputs'!$AW$14:$AW$54,0))*Q2273+INDEX('BCA Inputs'!$BJ$14:$BJ$54,MATCH(I2273,'BCA Inputs'!$AW$14:$AW$54,0))*F2273+INDEX('BCA Inputs'!$BK$14:$BK$54,MATCH(I2273,'BCA Inputs'!$AW$14:$AW$54,0))*G2273,"")),"")</f>
        <v/>
      </c>
      <c r="AA2273" s="237" t="str">
        <f t="shared" si="355"/>
        <v/>
      </c>
      <c r="AC2273" s="238" t="str">
        <f>IFERROR((K2273+R2273)+IF($B$3="NYSEG",INDEX('BCA Inputs'!$AI$14:$AI$54,MATCH(I2273,'BCA Inputs'!$M$14:$M$54,0))*P2273+INDEX('BCA Inputs'!$AJ$14:$AJ$54,MATCH(I2273,'BCA Inputs'!$M$14:$M$54,0))*Q2273,IF($B$3="RG&amp;E",INDEX('BCA Inputs'!$BR$14:$BR$54,MATCH(I2273,'BCA Inputs'!$AW$14:$AW$54,0))*P2273+INDEX('BCA Inputs'!$BS$14:$BS$54,MATCH(I2273,'BCA Inputs'!$AW$14:$AW$54,0))*Q2273,"")),"")</f>
        <v/>
      </c>
      <c r="AD2273" s="181" t="str">
        <f>IFERROR(IF($B$3="NYSEG",INDEX('BCA Inputs'!$AD$14:$AD$54,MATCH(I2273,'BCA Inputs'!$M$14:$M$54,0))*P2273+INDEX('BCA Inputs'!$AE$14:$AE$54,MATCH(I2273,'BCA Inputs'!$M$14:$M$54,0))*O2273+INDEX('BCA Inputs'!$AF$14:$AF$54,MATCH(I2273,'BCA Inputs'!$M$14:$M$54,0))*Q2273+INDEX('BCA Inputs'!$AG$14:$AG$54,MATCH(I2273,'BCA Inputs'!$M$14:$M$54,0))*F2273+INDEX('BCA Inputs'!$AH$14:$AH$54,MATCH(I2273,'BCA Inputs'!$M$14:$M$54,0))*G2273,IF($B$3="RG&amp;E",INDEX('BCA Inputs'!$BM$14:$BM$54,MATCH(I2273,'BCA Inputs'!$AW$14:$AW$54,0))*P2273+INDEX('BCA Inputs'!$BN$14:$BN$54,MATCH(I2273,'BCA Inputs'!$AW$14:$AW$54,0))*O2273+INDEX('BCA Inputs'!$BO$14:$BO$54,MATCH(I2273,'BCA Inputs'!$AW$14:$AW$54,0))*Q2273+INDEX('BCA Inputs'!$BP$14:$BP$54,MATCH(I2273,'BCA Inputs'!$AW$14:$AW$54,0))*F2273+INDEX('BCA Inputs'!$BQ$14:$BQ$54,MATCH(I2273,'BCA Inputs'!$AW$14:$AW$54,0))*G2273,"")),"")</f>
        <v/>
      </c>
      <c r="AE2273" s="237" t="str">
        <f t="shared" si="356"/>
        <v/>
      </c>
      <c r="AF2273" s="198">
        <f t="shared" si="358"/>
        <v>0</v>
      </c>
      <c r="AG2273" s="239">
        <f t="shared" si="359"/>
        <v>0</v>
      </c>
    </row>
    <row r="2274" spans="1:33">
      <c r="A2274" s="228"/>
      <c r="B2274" s="176"/>
      <c r="C2274" s="229"/>
      <c r="D2274" s="230"/>
      <c r="E2274" s="230"/>
      <c r="F2274" s="230"/>
      <c r="G2274" s="230"/>
      <c r="H2274" s="231"/>
      <c r="I2274" s="231"/>
      <c r="J2274" s="232"/>
      <c r="K2274" s="232"/>
      <c r="L2274" s="232"/>
      <c r="M2274" s="181">
        <f t="shared" si="357"/>
        <v>0</v>
      </c>
      <c r="N2274" s="181">
        <f>IF(H2274="",0,H2274*I2274*'Avoided Water Savings Cost'!$C$16)</f>
        <v>0</v>
      </c>
      <c r="O2274" s="545">
        <f>IF(C2274="",0,IF($B$3="NYSEG",C2274/(1-'Avoided Electric Costs 2020'!$W$21),IF($B$3="RG&amp;E",C2274/(1-'Avoided Electric Costs 2020'!$X$21),"")))</f>
        <v>0</v>
      </c>
      <c r="P2274" s="546">
        <f>IF(D2274="",0,IF($B$3="NYSEG",D2274/(1-'Avoided Electric Costs 2020'!$W$21),IF($B$3="RG&amp;E",D2274/(1-'Avoided Electric Costs 2020'!$X$21),"")))</f>
        <v>0</v>
      </c>
      <c r="Q2274" s="546">
        <f>IF(E2274="",0,IF($B$3="NYSEG",E2274/(1-'Avoided Natural Gas Costs 2020'!$J$34),IF($B$3="RG&amp;E",E2274/(1-'Avoided Natural Gas Costs 2020'!$K$34),"")))</f>
        <v>0</v>
      </c>
      <c r="R2274" s="233" t="str">
        <f>IFERROR(IF(P2274*'BCA Inputs'!$C$1+Q2274*'BCA Inputs'!$C$2+F2274*'BCA Inputs'!$C$2+G2274*'BCA Inputs'!$C$2=0,"",P2274*'BCA Inputs'!$C$1+Q2274*'BCA Inputs'!$C$2+F2274*'BCA Inputs'!$C$2+G2274*'BCA Inputs'!$C$2),"")</f>
        <v/>
      </c>
      <c r="S2274" s="181" t="str">
        <f t="shared" si="350"/>
        <v/>
      </c>
      <c r="T2274" s="181" t="str">
        <f>IFERROR(IF($B$3="NYSEG",(INDEX('BCA Inputs'!$N$14:$N$54,MATCH(I2274,'BCA Inputs'!$M$14:$M$54,0))*P2274+INDEX('BCA Inputs'!$O$14:$O$54,MATCH(I2274,'BCA Inputs'!$M$14:$M$54,0))*O2274+INDEX('BCA Inputs'!P:P,MATCH(I2274,'BCA Inputs'!M:M,0))*Q2274+INDEX('BCA Inputs'!Q:Q,MATCH(I2274,'BCA Inputs'!M:M,0))*F2274+INDEX('BCA Inputs'!R:R,MATCH(I2274,'BCA Inputs'!M:M,0))*G2274)+L2274+N2274,IF($B$3="RG&amp;E",(INDEX('BCA Inputs'!$AX$14:$AX$54,MATCH(I2274,'BCA Inputs'!$AW$14:$AW$54,0))*P2274+INDEX('BCA Inputs'!$AY$14:$AY$54,MATCH(I2274,'BCA Inputs'!$AW$14:$AW$54,0))*O2274+INDEX('BCA Inputs'!$AZ$14:$AZ$54,MATCH(I2274,'BCA Inputs'!$AW$14:$AW$54,0))*Q2274+INDEX('BCA Inputs'!$BA$14:$BA$54,MATCH(I2274,'BCA Inputs'!$AW$14:$AW$54,0))*F2274+INDEX('BCA Inputs'!$BB$14:$BB$54,MATCH(I2274,'BCA Inputs'!$AW$14:$AW$54,0))*G2274)+L2274+N2274,"")),"")</f>
        <v/>
      </c>
      <c r="U2274" s="234" t="str">
        <f t="shared" si="351"/>
        <v/>
      </c>
      <c r="V2274" s="234" t="str">
        <f t="shared" si="352"/>
        <v/>
      </c>
      <c r="W2274" s="234" t="str">
        <f t="shared" si="353"/>
        <v/>
      </c>
      <c r="Y2274" s="235" t="str">
        <f t="shared" si="354"/>
        <v/>
      </c>
      <c r="Z2274" s="236" t="str">
        <f>IFERROR(IF($B$3="NYSEG",INDEX('BCA Inputs'!$X$14:$X$54,MATCH(I2274,'BCA Inputs'!$M$14:$M$54,0))*P2274+INDEX('BCA Inputs'!$Y$14:$Y$54,MATCH(I2274,'BCA Inputs'!$M$14:$M$54,0))*O2274+INDEX('BCA Inputs'!$Z$14:$Z$54,MATCH(I2274,'BCA Inputs'!$M$14:$M$54,0))*Q2274+INDEX('BCA Inputs'!$AA$14:$AA$54,MATCH(I2274,'BCA Inputs'!$M$14:$M$54,0))*F2274+INDEX('BCA Inputs'!$AB$14:$AB$54,MATCH(I2274,'BCA Inputs'!$M$14:$M$54,0))*G2274,IF($B$3="RG&amp;E",INDEX('BCA Inputs'!$BG$14:$BG$54,MATCH(I2274,'BCA Inputs'!$AW$14:$AW$54,0))*P2274+INDEX('BCA Inputs'!$BH$14:$BH$54,MATCH(I2274,'BCA Inputs'!$AW$14:$AW$54,0))*O2274+INDEX('BCA Inputs'!$BI$14:$BI$54,MATCH(I2274,'BCA Inputs'!$AW$14:$AW$54,0))*Q2274+INDEX('BCA Inputs'!$BJ$14:$BJ$54,MATCH(I2274,'BCA Inputs'!$AW$14:$AW$54,0))*F2274+INDEX('BCA Inputs'!$BK$14:$BK$54,MATCH(I2274,'BCA Inputs'!$AW$14:$AW$54,0))*G2274,"")),"")</f>
        <v/>
      </c>
      <c r="AA2274" s="237" t="str">
        <f t="shared" si="355"/>
        <v/>
      </c>
      <c r="AC2274" s="238" t="str">
        <f>IFERROR((K2274+R2274)+IF($B$3="NYSEG",INDEX('BCA Inputs'!$AI$14:$AI$54,MATCH(I2274,'BCA Inputs'!$M$14:$M$54,0))*P2274+INDEX('BCA Inputs'!$AJ$14:$AJ$54,MATCH(I2274,'BCA Inputs'!$M$14:$M$54,0))*Q2274,IF($B$3="RG&amp;E",INDEX('BCA Inputs'!$BR$14:$BR$54,MATCH(I2274,'BCA Inputs'!$AW$14:$AW$54,0))*P2274+INDEX('BCA Inputs'!$BS$14:$BS$54,MATCH(I2274,'BCA Inputs'!$AW$14:$AW$54,0))*Q2274,"")),"")</f>
        <v/>
      </c>
      <c r="AD2274" s="181" t="str">
        <f>IFERROR(IF($B$3="NYSEG",INDEX('BCA Inputs'!$AD$14:$AD$54,MATCH(I2274,'BCA Inputs'!$M$14:$M$54,0))*P2274+INDEX('BCA Inputs'!$AE$14:$AE$54,MATCH(I2274,'BCA Inputs'!$M$14:$M$54,0))*O2274+INDEX('BCA Inputs'!$AF$14:$AF$54,MATCH(I2274,'BCA Inputs'!$M$14:$M$54,0))*Q2274+INDEX('BCA Inputs'!$AG$14:$AG$54,MATCH(I2274,'BCA Inputs'!$M$14:$M$54,0))*F2274+INDEX('BCA Inputs'!$AH$14:$AH$54,MATCH(I2274,'BCA Inputs'!$M$14:$M$54,0))*G2274,IF($B$3="RG&amp;E",INDEX('BCA Inputs'!$BM$14:$BM$54,MATCH(I2274,'BCA Inputs'!$AW$14:$AW$54,0))*P2274+INDEX('BCA Inputs'!$BN$14:$BN$54,MATCH(I2274,'BCA Inputs'!$AW$14:$AW$54,0))*O2274+INDEX('BCA Inputs'!$BO$14:$BO$54,MATCH(I2274,'BCA Inputs'!$AW$14:$AW$54,0))*Q2274+INDEX('BCA Inputs'!$BP$14:$BP$54,MATCH(I2274,'BCA Inputs'!$AW$14:$AW$54,0))*F2274+INDEX('BCA Inputs'!$BQ$14:$BQ$54,MATCH(I2274,'BCA Inputs'!$AW$14:$AW$54,0))*G2274,"")),"")</f>
        <v/>
      </c>
      <c r="AE2274" s="237" t="str">
        <f t="shared" si="356"/>
        <v/>
      </c>
      <c r="AF2274" s="198">
        <f t="shared" si="358"/>
        <v>0</v>
      </c>
      <c r="AG2274" s="239">
        <f t="shared" si="359"/>
        <v>0</v>
      </c>
    </row>
    <row r="2275" spans="1:33">
      <c r="A2275" s="228"/>
      <c r="B2275" s="176"/>
      <c r="C2275" s="229"/>
      <c r="D2275" s="230"/>
      <c r="E2275" s="230"/>
      <c r="F2275" s="230"/>
      <c r="G2275" s="230"/>
      <c r="H2275" s="231"/>
      <c r="I2275" s="231"/>
      <c r="J2275" s="232"/>
      <c r="K2275" s="232"/>
      <c r="L2275" s="232"/>
      <c r="M2275" s="181">
        <f t="shared" si="357"/>
        <v>0</v>
      </c>
      <c r="N2275" s="181">
        <f>IF(H2275="",0,H2275*I2275*'Avoided Water Savings Cost'!$C$16)</f>
        <v>0</v>
      </c>
      <c r="O2275" s="545">
        <f>IF(C2275="",0,IF($B$3="NYSEG",C2275/(1-'Avoided Electric Costs 2020'!$W$21),IF($B$3="RG&amp;E",C2275/(1-'Avoided Electric Costs 2020'!$X$21),"")))</f>
        <v>0</v>
      </c>
      <c r="P2275" s="546">
        <f>IF(D2275="",0,IF($B$3="NYSEG",D2275/(1-'Avoided Electric Costs 2020'!$W$21),IF($B$3="RG&amp;E",D2275/(1-'Avoided Electric Costs 2020'!$X$21),"")))</f>
        <v>0</v>
      </c>
      <c r="Q2275" s="546">
        <f>IF(E2275="",0,IF($B$3="NYSEG",E2275/(1-'Avoided Natural Gas Costs 2020'!$J$34),IF($B$3="RG&amp;E",E2275/(1-'Avoided Natural Gas Costs 2020'!$K$34),"")))</f>
        <v>0</v>
      </c>
      <c r="R2275" s="233" t="str">
        <f>IFERROR(IF(P2275*'BCA Inputs'!$C$1+Q2275*'BCA Inputs'!$C$2+F2275*'BCA Inputs'!$C$2+G2275*'BCA Inputs'!$C$2=0,"",P2275*'BCA Inputs'!$C$1+Q2275*'BCA Inputs'!$C$2+F2275*'BCA Inputs'!$C$2+G2275*'BCA Inputs'!$C$2),"")</f>
        <v/>
      </c>
      <c r="S2275" s="181" t="str">
        <f t="shared" si="350"/>
        <v/>
      </c>
      <c r="T2275" s="181" t="str">
        <f>IFERROR(IF($B$3="NYSEG",(INDEX('BCA Inputs'!$N$14:$N$54,MATCH(I2275,'BCA Inputs'!$M$14:$M$54,0))*P2275+INDEX('BCA Inputs'!$O$14:$O$54,MATCH(I2275,'BCA Inputs'!$M$14:$M$54,0))*O2275+INDEX('BCA Inputs'!P:P,MATCH(I2275,'BCA Inputs'!M:M,0))*Q2275+INDEX('BCA Inputs'!Q:Q,MATCH(I2275,'BCA Inputs'!M:M,0))*F2275+INDEX('BCA Inputs'!R:R,MATCH(I2275,'BCA Inputs'!M:M,0))*G2275)+L2275+N2275,IF($B$3="RG&amp;E",(INDEX('BCA Inputs'!$AX$14:$AX$54,MATCH(I2275,'BCA Inputs'!$AW$14:$AW$54,0))*P2275+INDEX('BCA Inputs'!$AY$14:$AY$54,MATCH(I2275,'BCA Inputs'!$AW$14:$AW$54,0))*O2275+INDEX('BCA Inputs'!$AZ$14:$AZ$54,MATCH(I2275,'BCA Inputs'!$AW$14:$AW$54,0))*Q2275+INDEX('BCA Inputs'!$BA$14:$BA$54,MATCH(I2275,'BCA Inputs'!$AW$14:$AW$54,0))*F2275+INDEX('BCA Inputs'!$BB$14:$BB$54,MATCH(I2275,'BCA Inputs'!$AW$14:$AW$54,0))*G2275)+L2275+N2275,"")),"")</f>
        <v/>
      </c>
      <c r="U2275" s="234" t="str">
        <f t="shared" si="351"/>
        <v/>
      </c>
      <c r="V2275" s="234" t="str">
        <f t="shared" si="352"/>
        <v/>
      </c>
      <c r="W2275" s="234" t="str">
        <f t="shared" si="353"/>
        <v/>
      </c>
      <c r="Y2275" s="235" t="str">
        <f t="shared" si="354"/>
        <v/>
      </c>
      <c r="Z2275" s="236" t="str">
        <f>IFERROR(IF($B$3="NYSEG",INDEX('BCA Inputs'!$X$14:$X$54,MATCH(I2275,'BCA Inputs'!$M$14:$M$54,0))*P2275+INDEX('BCA Inputs'!$Y$14:$Y$54,MATCH(I2275,'BCA Inputs'!$M$14:$M$54,0))*O2275+INDEX('BCA Inputs'!$Z$14:$Z$54,MATCH(I2275,'BCA Inputs'!$M$14:$M$54,0))*Q2275+INDEX('BCA Inputs'!$AA$14:$AA$54,MATCH(I2275,'BCA Inputs'!$M$14:$M$54,0))*F2275+INDEX('BCA Inputs'!$AB$14:$AB$54,MATCH(I2275,'BCA Inputs'!$M$14:$M$54,0))*G2275,IF($B$3="RG&amp;E",INDEX('BCA Inputs'!$BG$14:$BG$54,MATCH(I2275,'BCA Inputs'!$AW$14:$AW$54,0))*P2275+INDEX('BCA Inputs'!$BH$14:$BH$54,MATCH(I2275,'BCA Inputs'!$AW$14:$AW$54,0))*O2275+INDEX('BCA Inputs'!$BI$14:$BI$54,MATCH(I2275,'BCA Inputs'!$AW$14:$AW$54,0))*Q2275+INDEX('BCA Inputs'!$BJ$14:$BJ$54,MATCH(I2275,'BCA Inputs'!$AW$14:$AW$54,0))*F2275+INDEX('BCA Inputs'!$BK$14:$BK$54,MATCH(I2275,'BCA Inputs'!$AW$14:$AW$54,0))*G2275,"")),"")</f>
        <v/>
      </c>
      <c r="AA2275" s="237" t="str">
        <f t="shared" si="355"/>
        <v/>
      </c>
      <c r="AC2275" s="238" t="str">
        <f>IFERROR((K2275+R2275)+IF($B$3="NYSEG",INDEX('BCA Inputs'!$AI$14:$AI$54,MATCH(I2275,'BCA Inputs'!$M$14:$M$54,0))*P2275+INDEX('BCA Inputs'!$AJ$14:$AJ$54,MATCH(I2275,'BCA Inputs'!$M$14:$M$54,0))*Q2275,IF($B$3="RG&amp;E",INDEX('BCA Inputs'!$BR$14:$BR$54,MATCH(I2275,'BCA Inputs'!$AW$14:$AW$54,0))*P2275+INDEX('BCA Inputs'!$BS$14:$BS$54,MATCH(I2275,'BCA Inputs'!$AW$14:$AW$54,0))*Q2275,"")),"")</f>
        <v/>
      </c>
      <c r="AD2275" s="181" t="str">
        <f>IFERROR(IF($B$3="NYSEG",INDEX('BCA Inputs'!$AD$14:$AD$54,MATCH(I2275,'BCA Inputs'!$M$14:$M$54,0))*P2275+INDEX('BCA Inputs'!$AE$14:$AE$54,MATCH(I2275,'BCA Inputs'!$M$14:$M$54,0))*O2275+INDEX('BCA Inputs'!$AF$14:$AF$54,MATCH(I2275,'BCA Inputs'!$M$14:$M$54,0))*Q2275+INDEX('BCA Inputs'!$AG$14:$AG$54,MATCH(I2275,'BCA Inputs'!$M$14:$M$54,0))*F2275+INDEX('BCA Inputs'!$AH$14:$AH$54,MATCH(I2275,'BCA Inputs'!$M$14:$M$54,0))*G2275,IF($B$3="RG&amp;E",INDEX('BCA Inputs'!$BM$14:$BM$54,MATCH(I2275,'BCA Inputs'!$AW$14:$AW$54,0))*P2275+INDEX('BCA Inputs'!$BN$14:$BN$54,MATCH(I2275,'BCA Inputs'!$AW$14:$AW$54,0))*O2275+INDEX('BCA Inputs'!$BO$14:$BO$54,MATCH(I2275,'BCA Inputs'!$AW$14:$AW$54,0))*Q2275+INDEX('BCA Inputs'!$BP$14:$BP$54,MATCH(I2275,'BCA Inputs'!$AW$14:$AW$54,0))*F2275+INDEX('BCA Inputs'!$BQ$14:$BQ$54,MATCH(I2275,'BCA Inputs'!$AW$14:$AW$54,0))*G2275,"")),"")</f>
        <v/>
      </c>
      <c r="AE2275" s="237" t="str">
        <f t="shared" si="356"/>
        <v/>
      </c>
      <c r="AF2275" s="198">
        <f t="shared" si="358"/>
        <v>0</v>
      </c>
      <c r="AG2275" s="239">
        <f t="shared" si="359"/>
        <v>0</v>
      </c>
    </row>
    <row r="2276" spans="1:33">
      <c r="A2276" s="228"/>
      <c r="B2276" s="176"/>
      <c r="C2276" s="229"/>
      <c r="D2276" s="230"/>
      <c r="E2276" s="230"/>
      <c r="F2276" s="230"/>
      <c r="G2276" s="230"/>
      <c r="H2276" s="231"/>
      <c r="I2276" s="231"/>
      <c r="J2276" s="232"/>
      <c r="K2276" s="232"/>
      <c r="L2276" s="232"/>
      <c r="M2276" s="181">
        <f t="shared" si="357"/>
        <v>0</v>
      </c>
      <c r="N2276" s="181">
        <f>IF(H2276="",0,H2276*I2276*'Avoided Water Savings Cost'!$C$16)</f>
        <v>0</v>
      </c>
      <c r="O2276" s="545">
        <f>IF(C2276="",0,IF($B$3="NYSEG",C2276/(1-'Avoided Electric Costs 2020'!$W$21),IF($B$3="RG&amp;E",C2276/(1-'Avoided Electric Costs 2020'!$X$21),"")))</f>
        <v>0</v>
      </c>
      <c r="P2276" s="546">
        <f>IF(D2276="",0,IF($B$3="NYSEG",D2276/(1-'Avoided Electric Costs 2020'!$W$21),IF($B$3="RG&amp;E",D2276/(1-'Avoided Electric Costs 2020'!$X$21),"")))</f>
        <v>0</v>
      </c>
      <c r="Q2276" s="546">
        <f>IF(E2276="",0,IF($B$3="NYSEG",E2276/(1-'Avoided Natural Gas Costs 2020'!$J$34),IF($B$3="RG&amp;E",E2276/(1-'Avoided Natural Gas Costs 2020'!$K$34),"")))</f>
        <v>0</v>
      </c>
      <c r="R2276" s="233" t="str">
        <f>IFERROR(IF(P2276*'BCA Inputs'!$C$1+Q2276*'BCA Inputs'!$C$2+F2276*'BCA Inputs'!$C$2+G2276*'BCA Inputs'!$C$2=0,"",P2276*'BCA Inputs'!$C$1+Q2276*'BCA Inputs'!$C$2+F2276*'BCA Inputs'!$C$2+G2276*'BCA Inputs'!$C$2),"")</f>
        <v/>
      </c>
      <c r="S2276" s="181" t="str">
        <f t="shared" si="350"/>
        <v/>
      </c>
      <c r="T2276" s="181" t="str">
        <f>IFERROR(IF($B$3="NYSEG",(INDEX('BCA Inputs'!$N$14:$N$54,MATCH(I2276,'BCA Inputs'!$M$14:$M$54,0))*P2276+INDEX('BCA Inputs'!$O$14:$O$54,MATCH(I2276,'BCA Inputs'!$M$14:$M$54,0))*O2276+INDEX('BCA Inputs'!P:P,MATCH(I2276,'BCA Inputs'!M:M,0))*Q2276+INDEX('BCA Inputs'!Q:Q,MATCH(I2276,'BCA Inputs'!M:M,0))*F2276+INDEX('BCA Inputs'!R:R,MATCH(I2276,'BCA Inputs'!M:M,0))*G2276)+L2276+N2276,IF($B$3="RG&amp;E",(INDEX('BCA Inputs'!$AX$14:$AX$54,MATCH(I2276,'BCA Inputs'!$AW$14:$AW$54,0))*P2276+INDEX('BCA Inputs'!$AY$14:$AY$54,MATCH(I2276,'BCA Inputs'!$AW$14:$AW$54,0))*O2276+INDEX('BCA Inputs'!$AZ$14:$AZ$54,MATCH(I2276,'BCA Inputs'!$AW$14:$AW$54,0))*Q2276+INDEX('BCA Inputs'!$BA$14:$BA$54,MATCH(I2276,'BCA Inputs'!$AW$14:$AW$54,0))*F2276+INDEX('BCA Inputs'!$BB$14:$BB$54,MATCH(I2276,'BCA Inputs'!$AW$14:$AW$54,0))*G2276)+L2276+N2276,"")),"")</f>
        <v/>
      </c>
      <c r="U2276" s="234" t="str">
        <f t="shared" si="351"/>
        <v/>
      </c>
      <c r="V2276" s="234" t="str">
        <f t="shared" si="352"/>
        <v/>
      </c>
      <c r="W2276" s="234" t="str">
        <f t="shared" si="353"/>
        <v/>
      </c>
      <c r="Y2276" s="235" t="str">
        <f t="shared" si="354"/>
        <v/>
      </c>
      <c r="Z2276" s="236" t="str">
        <f>IFERROR(IF($B$3="NYSEG",INDEX('BCA Inputs'!$X$14:$X$54,MATCH(I2276,'BCA Inputs'!$M$14:$M$54,0))*P2276+INDEX('BCA Inputs'!$Y$14:$Y$54,MATCH(I2276,'BCA Inputs'!$M$14:$M$54,0))*O2276+INDEX('BCA Inputs'!$Z$14:$Z$54,MATCH(I2276,'BCA Inputs'!$M$14:$M$54,0))*Q2276+INDEX('BCA Inputs'!$AA$14:$AA$54,MATCH(I2276,'BCA Inputs'!$M$14:$M$54,0))*F2276+INDEX('BCA Inputs'!$AB$14:$AB$54,MATCH(I2276,'BCA Inputs'!$M$14:$M$54,0))*G2276,IF($B$3="RG&amp;E",INDEX('BCA Inputs'!$BG$14:$BG$54,MATCH(I2276,'BCA Inputs'!$AW$14:$AW$54,0))*P2276+INDEX('BCA Inputs'!$BH$14:$BH$54,MATCH(I2276,'BCA Inputs'!$AW$14:$AW$54,0))*O2276+INDEX('BCA Inputs'!$BI$14:$BI$54,MATCH(I2276,'BCA Inputs'!$AW$14:$AW$54,0))*Q2276+INDEX('BCA Inputs'!$BJ$14:$BJ$54,MATCH(I2276,'BCA Inputs'!$AW$14:$AW$54,0))*F2276+INDEX('BCA Inputs'!$BK$14:$BK$54,MATCH(I2276,'BCA Inputs'!$AW$14:$AW$54,0))*G2276,"")),"")</f>
        <v/>
      </c>
      <c r="AA2276" s="237" t="str">
        <f t="shared" si="355"/>
        <v/>
      </c>
      <c r="AC2276" s="238" t="str">
        <f>IFERROR((K2276+R2276)+IF($B$3="NYSEG",INDEX('BCA Inputs'!$AI$14:$AI$54,MATCH(I2276,'BCA Inputs'!$M$14:$M$54,0))*P2276+INDEX('BCA Inputs'!$AJ$14:$AJ$54,MATCH(I2276,'BCA Inputs'!$M$14:$M$54,0))*Q2276,IF($B$3="RG&amp;E",INDEX('BCA Inputs'!$BR$14:$BR$54,MATCH(I2276,'BCA Inputs'!$AW$14:$AW$54,0))*P2276+INDEX('BCA Inputs'!$BS$14:$BS$54,MATCH(I2276,'BCA Inputs'!$AW$14:$AW$54,0))*Q2276,"")),"")</f>
        <v/>
      </c>
      <c r="AD2276" s="181" t="str">
        <f>IFERROR(IF($B$3="NYSEG",INDEX('BCA Inputs'!$AD$14:$AD$54,MATCH(I2276,'BCA Inputs'!$M$14:$M$54,0))*P2276+INDEX('BCA Inputs'!$AE$14:$AE$54,MATCH(I2276,'BCA Inputs'!$M$14:$M$54,0))*O2276+INDEX('BCA Inputs'!$AF$14:$AF$54,MATCH(I2276,'BCA Inputs'!$M$14:$M$54,0))*Q2276+INDEX('BCA Inputs'!$AG$14:$AG$54,MATCH(I2276,'BCA Inputs'!$M$14:$M$54,0))*F2276+INDEX('BCA Inputs'!$AH$14:$AH$54,MATCH(I2276,'BCA Inputs'!$M$14:$M$54,0))*G2276,IF($B$3="RG&amp;E",INDEX('BCA Inputs'!$BM$14:$BM$54,MATCH(I2276,'BCA Inputs'!$AW$14:$AW$54,0))*P2276+INDEX('BCA Inputs'!$BN$14:$BN$54,MATCH(I2276,'BCA Inputs'!$AW$14:$AW$54,0))*O2276+INDEX('BCA Inputs'!$BO$14:$BO$54,MATCH(I2276,'BCA Inputs'!$AW$14:$AW$54,0))*Q2276+INDEX('BCA Inputs'!$BP$14:$BP$54,MATCH(I2276,'BCA Inputs'!$AW$14:$AW$54,0))*F2276+INDEX('BCA Inputs'!$BQ$14:$BQ$54,MATCH(I2276,'BCA Inputs'!$AW$14:$AW$54,0))*G2276,"")),"")</f>
        <v/>
      </c>
      <c r="AE2276" s="237" t="str">
        <f t="shared" si="356"/>
        <v/>
      </c>
      <c r="AF2276" s="198">
        <f t="shared" si="358"/>
        <v>0</v>
      </c>
      <c r="AG2276" s="239">
        <f t="shared" si="359"/>
        <v>0</v>
      </c>
    </row>
    <row r="2277" spans="1:33">
      <c r="A2277" s="228"/>
      <c r="B2277" s="176"/>
      <c r="C2277" s="229"/>
      <c r="D2277" s="230"/>
      <c r="E2277" s="230"/>
      <c r="F2277" s="230"/>
      <c r="G2277" s="230"/>
      <c r="H2277" s="231"/>
      <c r="I2277" s="231"/>
      <c r="J2277" s="232"/>
      <c r="K2277" s="232"/>
      <c r="L2277" s="232"/>
      <c r="M2277" s="181">
        <f t="shared" si="357"/>
        <v>0</v>
      </c>
      <c r="N2277" s="181">
        <f>IF(H2277="",0,H2277*I2277*'Avoided Water Savings Cost'!$C$16)</f>
        <v>0</v>
      </c>
      <c r="O2277" s="545">
        <f>IF(C2277="",0,IF($B$3="NYSEG",C2277/(1-'Avoided Electric Costs 2020'!$W$21),IF($B$3="RG&amp;E",C2277/(1-'Avoided Electric Costs 2020'!$X$21),"")))</f>
        <v>0</v>
      </c>
      <c r="P2277" s="546">
        <f>IF(D2277="",0,IF($B$3="NYSEG",D2277/(1-'Avoided Electric Costs 2020'!$W$21),IF($B$3="RG&amp;E",D2277/(1-'Avoided Electric Costs 2020'!$X$21),"")))</f>
        <v>0</v>
      </c>
      <c r="Q2277" s="546">
        <f>IF(E2277="",0,IF($B$3="NYSEG",E2277/(1-'Avoided Natural Gas Costs 2020'!$J$34),IF($B$3="RG&amp;E",E2277/(1-'Avoided Natural Gas Costs 2020'!$K$34),"")))</f>
        <v>0</v>
      </c>
      <c r="R2277" s="233" t="str">
        <f>IFERROR(IF(P2277*'BCA Inputs'!$C$1+Q2277*'BCA Inputs'!$C$2+F2277*'BCA Inputs'!$C$2+G2277*'BCA Inputs'!$C$2=0,"",P2277*'BCA Inputs'!$C$1+Q2277*'BCA Inputs'!$C$2+F2277*'BCA Inputs'!$C$2+G2277*'BCA Inputs'!$C$2),"")</f>
        <v/>
      </c>
      <c r="S2277" s="181" t="str">
        <f t="shared" si="350"/>
        <v/>
      </c>
      <c r="T2277" s="181" t="str">
        <f>IFERROR(IF($B$3="NYSEG",(INDEX('BCA Inputs'!$N$14:$N$54,MATCH(I2277,'BCA Inputs'!$M$14:$M$54,0))*P2277+INDEX('BCA Inputs'!$O$14:$O$54,MATCH(I2277,'BCA Inputs'!$M$14:$M$54,0))*O2277+INDEX('BCA Inputs'!P:P,MATCH(I2277,'BCA Inputs'!M:M,0))*Q2277+INDEX('BCA Inputs'!Q:Q,MATCH(I2277,'BCA Inputs'!M:M,0))*F2277+INDEX('BCA Inputs'!R:R,MATCH(I2277,'BCA Inputs'!M:M,0))*G2277)+L2277+N2277,IF($B$3="RG&amp;E",(INDEX('BCA Inputs'!$AX$14:$AX$54,MATCH(I2277,'BCA Inputs'!$AW$14:$AW$54,0))*P2277+INDEX('BCA Inputs'!$AY$14:$AY$54,MATCH(I2277,'BCA Inputs'!$AW$14:$AW$54,0))*O2277+INDEX('BCA Inputs'!$AZ$14:$AZ$54,MATCH(I2277,'BCA Inputs'!$AW$14:$AW$54,0))*Q2277+INDEX('BCA Inputs'!$BA$14:$BA$54,MATCH(I2277,'BCA Inputs'!$AW$14:$AW$54,0))*F2277+INDEX('BCA Inputs'!$BB$14:$BB$54,MATCH(I2277,'BCA Inputs'!$AW$14:$AW$54,0))*G2277)+L2277+N2277,"")),"")</f>
        <v/>
      </c>
      <c r="U2277" s="234" t="str">
        <f t="shared" si="351"/>
        <v/>
      </c>
      <c r="V2277" s="234" t="str">
        <f t="shared" si="352"/>
        <v/>
      </c>
      <c r="W2277" s="234" t="str">
        <f t="shared" si="353"/>
        <v/>
      </c>
      <c r="Y2277" s="235" t="str">
        <f t="shared" si="354"/>
        <v/>
      </c>
      <c r="Z2277" s="236" t="str">
        <f>IFERROR(IF($B$3="NYSEG",INDEX('BCA Inputs'!$X$14:$X$54,MATCH(I2277,'BCA Inputs'!$M$14:$M$54,0))*P2277+INDEX('BCA Inputs'!$Y$14:$Y$54,MATCH(I2277,'BCA Inputs'!$M$14:$M$54,0))*O2277+INDEX('BCA Inputs'!$Z$14:$Z$54,MATCH(I2277,'BCA Inputs'!$M$14:$M$54,0))*Q2277+INDEX('BCA Inputs'!$AA$14:$AA$54,MATCH(I2277,'BCA Inputs'!$M$14:$M$54,0))*F2277+INDEX('BCA Inputs'!$AB$14:$AB$54,MATCH(I2277,'BCA Inputs'!$M$14:$M$54,0))*G2277,IF($B$3="RG&amp;E",INDEX('BCA Inputs'!$BG$14:$BG$54,MATCH(I2277,'BCA Inputs'!$AW$14:$AW$54,0))*P2277+INDEX('BCA Inputs'!$BH$14:$BH$54,MATCH(I2277,'BCA Inputs'!$AW$14:$AW$54,0))*O2277+INDEX('BCA Inputs'!$BI$14:$BI$54,MATCH(I2277,'BCA Inputs'!$AW$14:$AW$54,0))*Q2277+INDEX('BCA Inputs'!$BJ$14:$BJ$54,MATCH(I2277,'BCA Inputs'!$AW$14:$AW$54,0))*F2277+INDEX('BCA Inputs'!$BK$14:$BK$54,MATCH(I2277,'BCA Inputs'!$AW$14:$AW$54,0))*G2277,"")),"")</f>
        <v/>
      </c>
      <c r="AA2277" s="237" t="str">
        <f t="shared" si="355"/>
        <v/>
      </c>
      <c r="AC2277" s="238" t="str">
        <f>IFERROR((K2277+R2277)+IF($B$3="NYSEG",INDEX('BCA Inputs'!$AI$14:$AI$54,MATCH(I2277,'BCA Inputs'!$M$14:$M$54,0))*P2277+INDEX('BCA Inputs'!$AJ$14:$AJ$54,MATCH(I2277,'BCA Inputs'!$M$14:$M$54,0))*Q2277,IF($B$3="RG&amp;E",INDEX('BCA Inputs'!$BR$14:$BR$54,MATCH(I2277,'BCA Inputs'!$AW$14:$AW$54,0))*P2277+INDEX('BCA Inputs'!$BS$14:$BS$54,MATCH(I2277,'BCA Inputs'!$AW$14:$AW$54,0))*Q2277,"")),"")</f>
        <v/>
      </c>
      <c r="AD2277" s="181" t="str">
        <f>IFERROR(IF($B$3="NYSEG",INDEX('BCA Inputs'!$AD$14:$AD$54,MATCH(I2277,'BCA Inputs'!$M$14:$M$54,0))*P2277+INDEX('BCA Inputs'!$AE$14:$AE$54,MATCH(I2277,'BCA Inputs'!$M$14:$M$54,0))*O2277+INDEX('BCA Inputs'!$AF$14:$AF$54,MATCH(I2277,'BCA Inputs'!$M$14:$M$54,0))*Q2277+INDEX('BCA Inputs'!$AG$14:$AG$54,MATCH(I2277,'BCA Inputs'!$M$14:$M$54,0))*F2277+INDEX('BCA Inputs'!$AH$14:$AH$54,MATCH(I2277,'BCA Inputs'!$M$14:$M$54,0))*G2277,IF($B$3="RG&amp;E",INDEX('BCA Inputs'!$BM$14:$BM$54,MATCH(I2277,'BCA Inputs'!$AW$14:$AW$54,0))*P2277+INDEX('BCA Inputs'!$BN$14:$BN$54,MATCH(I2277,'BCA Inputs'!$AW$14:$AW$54,0))*O2277+INDEX('BCA Inputs'!$BO$14:$BO$54,MATCH(I2277,'BCA Inputs'!$AW$14:$AW$54,0))*Q2277+INDEX('BCA Inputs'!$BP$14:$BP$54,MATCH(I2277,'BCA Inputs'!$AW$14:$AW$54,0))*F2277+INDEX('BCA Inputs'!$BQ$14:$BQ$54,MATCH(I2277,'BCA Inputs'!$AW$14:$AW$54,0))*G2277,"")),"")</f>
        <v/>
      </c>
      <c r="AE2277" s="237" t="str">
        <f t="shared" si="356"/>
        <v/>
      </c>
      <c r="AF2277" s="198">
        <f t="shared" si="358"/>
        <v>0</v>
      </c>
      <c r="AG2277" s="239">
        <f t="shared" si="359"/>
        <v>0</v>
      </c>
    </row>
    <row r="2278" spans="1:33">
      <c r="A2278" s="228"/>
      <c r="B2278" s="176"/>
      <c r="C2278" s="229"/>
      <c r="D2278" s="230"/>
      <c r="E2278" s="230"/>
      <c r="F2278" s="230"/>
      <c r="G2278" s="230"/>
      <c r="H2278" s="231"/>
      <c r="I2278" s="231"/>
      <c r="J2278" s="232"/>
      <c r="K2278" s="232"/>
      <c r="L2278" s="232"/>
      <c r="M2278" s="181">
        <f t="shared" si="357"/>
        <v>0</v>
      </c>
      <c r="N2278" s="181">
        <f>IF(H2278="",0,H2278*I2278*'Avoided Water Savings Cost'!$C$16)</f>
        <v>0</v>
      </c>
      <c r="O2278" s="545">
        <f>IF(C2278="",0,IF($B$3="NYSEG",C2278/(1-'Avoided Electric Costs 2020'!$W$21),IF($B$3="RG&amp;E",C2278/(1-'Avoided Electric Costs 2020'!$X$21),"")))</f>
        <v>0</v>
      </c>
      <c r="P2278" s="546">
        <f>IF(D2278="",0,IF($B$3="NYSEG",D2278/(1-'Avoided Electric Costs 2020'!$W$21),IF($B$3="RG&amp;E",D2278/(1-'Avoided Electric Costs 2020'!$X$21),"")))</f>
        <v>0</v>
      </c>
      <c r="Q2278" s="546">
        <f>IF(E2278="",0,IF($B$3="NYSEG",E2278/(1-'Avoided Natural Gas Costs 2020'!$J$34),IF($B$3="RG&amp;E",E2278/(1-'Avoided Natural Gas Costs 2020'!$K$34),"")))</f>
        <v>0</v>
      </c>
      <c r="R2278" s="233" t="str">
        <f>IFERROR(IF(P2278*'BCA Inputs'!$C$1+Q2278*'BCA Inputs'!$C$2+F2278*'BCA Inputs'!$C$2+G2278*'BCA Inputs'!$C$2=0,"",P2278*'BCA Inputs'!$C$1+Q2278*'BCA Inputs'!$C$2+F2278*'BCA Inputs'!$C$2+G2278*'BCA Inputs'!$C$2),"")</f>
        <v/>
      </c>
      <c r="S2278" s="181" t="str">
        <f t="shared" si="350"/>
        <v/>
      </c>
      <c r="T2278" s="181" t="str">
        <f>IFERROR(IF($B$3="NYSEG",(INDEX('BCA Inputs'!$N$14:$N$54,MATCH(I2278,'BCA Inputs'!$M$14:$M$54,0))*P2278+INDEX('BCA Inputs'!$O$14:$O$54,MATCH(I2278,'BCA Inputs'!$M$14:$M$54,0))*O2278+INDEX('BCA Inputs'!P:P,MATCH(I2278,'BCA Inputs'!M:M,0))*Q2278+INDEX('BCA Inputs'!Q:Q,MATCH(I2278,'BCA Inputs'!M:M,0))*F2278+INDEX('BCA Inputs'!R:R,MATCH(I2278,'BCA Inputs'!M:M,0))*G2278)+L2278+N2278,IF($B$3="RG&amp;E",(INDEX('BCA Inputs'!$AX$14:$AX$54,MATCH(I2278,'BCA Inputs'!$AW$14:$AW$54,0))*P2278+INDEX('BCA Inputs'!$AY$14:$AY$54,MATCH(I2278,'BCA Inputs'!$AW$14:$AW$54,0))*O2278+INDEX('BCA Inputs'!$AZ$14:$AZ$54,MATCH(I2278,'BCA Inputs'!$AW$14:$AW$54,0))*Q2278+INDEX('BCA Inputs'!$BA$14:$BA$54,MATCH(I2278,'BCA Inputs'!$AW$14:$AW$54,0))*F2278+INDEX('BCA Inputs'!$BB$14:$BB$54,MATCH(I2278,'BCA Inputs'!$AW$14:$AW$54,0))*G2278)+L2278+N2278,"")),"")</f>
        <v/>
      </c>
      <c r="U2278" s="234" t="str">
        <f t="shared" si="351"/>
        <v/>
      </c>
      <c r="V2278" s="234" t="str">
        <f t="shared" si="352"/>
        <v/>
      </c>
      <c r="W2278" s="234" t="str">
        <f t="shared" si="353"/>
        <v/>
      </c>
      <c r="Y2278" s="235" t="str">
        <f t="shared" si="354"/>
        <v/>
      </c>
      <c r="Z2278" s="236" t="str">
        <f>IFERROR(IF($B$3="NYSEG",INDEX('BCA Inputs'!$X$14:$X$54,MATCH(I2278,'BCA Inputs'!$M$14:$M$54,0))*P2278+INDEX('BCA Inputs'!$Y$14:$Y$54,MATCH(I2278,'BCA Inputs'!$M$14:$M$54,0))*O2278+INDEX('BCA Inputs'!$Z$14:$Z$54,MATCH(I2278,'BCA Inputs'!$M$14:$M$54,0))*Q2278+INDEX('BCA Inputs'!$AA$14:$AA$54,MATCH(I2278,'BCA Inputs'!$M$14:$M$54,0))*F2278+INDEX('BCA Inputs'!$AB$14:$AB$54,MATCH(I2278,'BCA Inputs'!$M$14:$M$54,0))*G2278,IF($B$3="RG&amp;E",INDEX('BCA Inputs'!$BG$14:$BG$54,MATCH(I2278,'BCA Inputs'!$AW$14:$AW$54,0))*P2278+INDEX('BCA Inputs'!$BH$14:$BH$54,MATCH(I2278,'BCA Inputs'!$AW$14:$AW$54,0))*O2278+INDEX('BCA Inputs'!$BI$14:$BI$54,MATCH(I2278,'BCA Inputs'!$AW$14:$AW$54,0))*Q2278+INDEX('BCA Inputs'!$BJ$14:$BJ$54,MATCH(I2278,'BCA Inputs'!$AW$14:$AW$54,0))*F2278+INDEX('BCA Inputs'!$BK$14:$BK$54,MATCH(I2278,'BCA Inputs'!$AW$14:$AW$54,0))*G2278,"")),"")</f>
        <v/>
      </c>
      <c r="AA2278" s="237" t="str">
        <f t="shared" si="355"/>
        <v/>
      </c>
      <c r="AC2278" s="238" t="str">
        <f>IFERROR((K2278+R2278)+IF($B$3="NYSEG",INDEX('BCA Inputs'!$AI$14:$AI$54,MATCH(I2278,'BCA Inputs'!$M$14:$M$54,0))*P2278+INDEX('BCA Inputs'!$AJ$14:$AJ$54,MATCH(I2278,'BCA Inputs'!$M$14:$M$54,0))*Q2278,IF($B$3="RG&amp;E",INDEX('BCA Inputs'!$BR$14:$BR$54,MATCH(I2278,'BCA Inputs'!$AW$14:$AW$54,0))*P2278+INDEX('BCA Inputs'!$BS$14:$BS$54,MATCH(I2278,'BCA Inputs'!$AW$14:$AW$54,0))*Q2278,"")),"")</f>
        <v/>
      </c>
      <c r="AD2278" s="181" t="str">
        <f>IFERROR(IF($B$3="NYSEG",INDEX('BCA Inputs'!$AD$14:$AD$54,MATCH(I2278,'BCA Inputs'!$M$14:$M$54,0))*P2278+INDEX('BCA Inputs'!$AE$14:$AE$54,MATCH(I2278,'BCA Inputs'!$M$14:$M$54,0))*O2278+INDEX('BCA Inputs'!$AF$14:$AF$54,MATCH(I2278,'BCA Inputs'!$M$14:$M$54,0))*Q2278+INDEX('BCA Inputs'!$AG$14:$AG$54,MATCH(I2278,'BCA Inputs'!$M$14:$M$54,0))*F2278+INDEX('BCA Inputs'!$AH$14:$AH$54,MATCH(I2278,'BCA Inputs'!$M$14:$M$54,0))*G2278,IF($B$3="RG&amp;E",INDEX('BCA Inputs'!$BM$14:$BM$54,MATCH(I2278,'BCA Inputs'!$AW$14:$AW$54,0))*P2278+INDEX('BCA Inputs'!$BN$14:$BN$54,MATCH(I2278,'BCA Inputs'!$AW$14:$AW$54,0))*O2278+INDEX('BCA Inputs'!$BO$14:$BO$54,MATCH(I2278,'BCA Inputs'!$AW$14:$AW$54,0))*Q2278+INDEX('BCA Inputs'!$BP$14:$BP$54,MATCH(I2278,'BCA Inputs'!$AW$14:$AW$54,0))*F2278+INDEX('BCA Inputs'!$BQ$14:$BQ$54,MATCH(I2278,'BCA Inputs'!$AW$14:$AW$54,0))*G2278,"")),"")</f>
        <v/>
      </c>
      <c r="AE2278" s="237" t="str">
        <f t="shared" si="356"/>
        <v/>
      </c>
      <c r="AF2278" s="198">
        <f t="shared" si="358"/>
        <v>0</v>
      </c>
      <c r="AG2278" s="239">
        <f t="shared" si="359"/>
        <v>0</v>
      </c>
    </row>
    <row r="2279" spans="1:33">
      <c r="A2279" s="228"/>
      <c r="B2279" s="176"/>
      <c r="C2279" s="229"/>
      <c r="D2279" s="230"/>
      <c r="E2279" s="230"/>
      <c r="F2279" s="230"/>
      <c r="G2279" s="230"/>
      <c r="H2279" s="231"/>
      <c r="I2279" s="231"/>
      <c r="J2279" s="232"/>
      <c r="K2279" s="232"/>
      <c r="L2279" s="232"/>
      <c r="M2279" s="181">
        <f t="shared" si="357"/>
        <v>0</v>
      </c>
      <c r="N2279" s="181">
        <f>IF(H2279="",0,H2279*I2279*'Avoided Water Savings Cost'!$C$16)</f>
        <v>0</v>
      </c>
      <c r="O2279" s="545">
        <f>IF(C2279="",0,IF($B$3="NYSEG",C2279/(1-'Avoided Electric Costs 2020'!$W$21),IF($B$3="RG&amp;E",C2279/(1-'Avoided Electric Costs 2020'!$X$21),"")))</f>
        <v>0</v>
      </c>
      <c r="P2279" s="546">
        <f>IF(D2279="",0,IF($B$3="NYSEG",D2279/(1-'Avoided Electric Costs 2020'!$W$21),IF($B$3="RG&amp;E",D2279/(1-'Avoided Electric Costs 2020'!$X$21),"")))</f>
        <v>0</v>
      </c>
      <c r="Q2279" s="546">
        <f>IF(E2279="",0,IF($B$3="NYSEG",E2279/(1-'Avoided Natural Gas Costs 2020'!$J$34),IF($B$3="RG&amp;E",E2279/(1-'Avoided Natural Gas Costs 2020'!$K$34),"")))</f>
        <v>0</v>
      </c>
      <c r="R2279" s="233" t="str">
        <f>IFERROR(IF(P2279*'BCA Inputs'!$C$1+Q2279*'BCA Inputs'!$C$2+F2279*'BCA Inputs'!$C$2+G2279*'BCA Inputs'!$C$2=0,"",P2279*'BCA Inputs'!$C$1+Q2279*'BCA Inputs'!$C$2+F2279*'BCA Inputs'!$C$2+G2279*'BCA Inputs'!$C$2),"")</f>
        <v/>
      </c>
      <c r="S2279" s="181" t="str">
        <f t="shared" si="350"/>
        <v/>
      </c>
      <c r="T2279" s="181" t="str">
        <f>IFERROR(IF($B$3="NYSEG",(INDEX('BCA Inputs'!$N$14:$N$54,MATCH(I2279,'BCA Inputs'!$M$14:$M$54,0))*P2279+INDEX('BCA Inputs'!$O$14:$O$54,MATCH(I2279,'BCA Inputs'!$M$14:$M$54,0))*O2279+INDEX('BCA Inputs'!P:P,MATCH(I2279,'BCA Inputs'!M:M,0))*Q2279+INDEX('BCA Inputs'!Q:Q,MATCH(I2279,'BCA Inputs'!M:M,0))*F2279+INDEX('BCA Inputs'!R:R,MATCH(I2279,'BCA Inputs'!M:M,0))*G2279)+L2279+N2279,IF($B$3="RG&amp;E",(INDEX('BCA Inputs'!$AX$14:$AX$54,MATCH(I2279,'BCA Inputs'!$AW$14:$AW$54,0))*P2279+INDEX('BCA Inputs'!$AY$14:$AY$54,MATCH(I2279,'BCA Inputs'!$AW$14:$AW$54,0))*O2279+INDEX('BCA Inputs'!$AZ$14:$AZ$54,MATCH(I2279,'BCA Inputs'!$AW$14:$AW$54,0))*Q2279+INDEX('BCA Inputs'!$BA$14:$BA$54,MATCH(I2279,'BCA Inputs'!$AW$14:$AW$54,0))*F2279+INDEX('BCA Inputs'!$BB$14:$BB$54,MATCH(I2279,'BCA Inputs'!$AW$14:$AW$54,0))*G2279)+L2279+N2279,"")),"")</f>
        <v/>
      </c>
      <c r="U2279" s="234" t="str">
        <f t="shared" si="351"/>
        <v/>
      </c>
      <c r="V2279" s="234" t="str">
        <f t="shared" si="352"/>
        <v/>
      </c>
      <c r="W2279" s="234" t="str">
        <f t="shared" si="353"/>
        <v/>
      </c>
      <c r="Y2279" s="235" t="str">
        <f t="shared" si="354"/>
        <v/>
      </c>
      <c r="Z2279" s="236" t="str">
        <f>IFERROR(IF($B$3="NYSEG",INDEX('BCA Inputs'!$X$14:$X$54,MATCH(I2279,'BCA Inputs'!$M$14:$M$54,0))*P2279+INDEX('BCA Inputs'!$Y$14:$Y$54,MATCH(I2279,'BCA Inputs'!$M$14:$M$54,0))*O2279+INDEX('BCA Inputs'!$Z$14:$Z$54,MATCH(I2279,'BCA Inputs'!$M$14:$M$54,0))*Q2279+INDEX('BCA Inputs'!$AA$14:$AA$54,MATCH(I2279,'BCA Inputs'!$M$14:$M$54,0))*F2279+INDEX('BCA Inputs'!$AB$14:$AB$54,MATCH(I2279,'BCA Inputs'!$M$14:$M$54,0))*G2279,IF($B$3="RG&amp;E",INDEX('BCA Inputs'!$BG$14:$BG$54,MATCH(I2279,'BCA Inputs'!$AW$14:$AW$54,0))*P2279+INDEX('BCA Inputs'!$BH$14:$BH$54,MATCH(I2279,'BCA Inputs'!$AW$14:$AW$54,0))*O2279+INDEX('BCA Inputs'!$BI$14:$BI$54,MATCH(I2279,'BCA Inputs'!$AW$14:$AW$54,0))*Q2279+INDEX('BCA Inputs'!$BJ$14:$BJ$54,MATCH(I2279,'BCA Inputs'!$AW$14:$AW$54,0))*F2279+INDEX('BCA Inputs'!$BK$14:$BK$54,MATCH(I2279,'BCA Inputs'!$AW$14:$AW$54,0))*G2279,"")),"")</f>
        <v/>
      </c>
      <c r="AA2279" s="237" t="str">
        <f t="shared" si="355"/>
        <v/>
      </c>
      <c r="AC2279" s="238" t="str">
        <f>IFERROR((K2279+R2279)+IF($B$3="NYSEG",INDEX('BCA Inputs'!$AI$14:$AI$54,MATCH(I2279,'BCA Inputs'!$M$14:$M$54,0))*P2279+INDEX('BCA Inputs'!$AJ$14:$AJ$54,MATCH(I2279,'BCA Inputs'!$M$14:$M$54,0))*Q2279,IF($B$3="RG&amp;E",INDEX('BCA Inputs'!$BR$14:$BR$54,MATCH(I2279,'BCA Inputs'!$AW$14:$AW$54,0))*P2279+INDEX('BCA Inputs'!$BS$14:$BS$54,MATCH(I2279,'BCA Inputs'!$AW$14:$AW$54,0))*Q2279,"")),"")</f>
        <v/>
      </c>
      <c r="AD2279" s="181" t="str">
        <f>IFERROR(IF($B$3="NYSEG",INDEX('BCA Inputs'!$AD$14:$AD$54,MATCH(I2279,'BCA Inputs'!$M$14:$M$54,0))*P2279+INDEX('BCA Inputs'!$AE$14:$AE$54,MATCH(I2279,'BCA Inputs'!$M$14:$M$54,0))*O2279+INDEX('BCA Inputs'!$AF$14:$AF$54,MATCH(I2279,'BCA Inputs'!$M$14:$M$54,0))*Q2279+INDEX('BCA Inputs'!$AG$14:$AG$54,MATCH(I2279,'BCA Inputs'!$M$14:$M$54,0))*F2279+INDEX('BCA Inputs'!$AH$14:$AH$54,MATCH(I2279,'BCA Inputs'!$M$14:$M$54,0))*G2279,IF($B$3="RG&amp;E",INDEX('BCA Inputs'!$BM$14:$BM$54,MATCH(I2279,'BCA Inputs'!$AW$14:$AW$54,0))*P2279+INDEX('BCA Inputs'!$BN$14:$BN$54,MATCH(I2279,'BCA Inputs'!$AW$14:$AW$54,0))*O2279+INDEX('BCA Inputs'!$BO$14:$BO$54,MATCH(I2279,'BCA Inputs'!$AW$14:$AW$54,0))*Q2279+INDEX('BCA Inputs'!$BP$14:$BP$54,MATCH(I2279,'BCA Inputs'!$AW$14:$AW$54,0))*F2279+INDEX('BCA Inputs'!$BQ$14:$BQ$54,MATCH(I2279,'BCA Inputs'!$AW$14:$AW$54,0))*G2279,"")),"")</f>
        <v/>
      </c>
      <c r="AE2279" s="237" t="str">
        <f t="shared" si="356"/>
        <v/>
      </c>
      <c r="AF2279" s="198">
        <f t="shared" si="358"/>
        <v>0</v>
      </c>
      <c r="AG2279" s="239">
        <f t="shared" si="359"/>
        <v>0</v>
      </c>
    </row>
    <row r="2280" spans="1:33">
      <c r="A2280" s="228"/>
      <c r="B2280" s="176"/>
      <c r="C2280" s="229"/>
      <c r="D2280" s="230"/>
      <c r="E2280" s="230"/>
      <c r="F2280" s="230"/>
      <c r="G2280" s="230"/>
      <c r="H2280" s="231"/>
      <c r="I2280" s="231"/>
      <c r="J2280" s="232"/>
      <c r="K2280" s="232"/>
      <c r="L2280" s="232"/>
      <c r="M2280" s="181">
        <f t="shared" si="357"/>
        <v>0</v>
      </c>
      <c r="N2280" s="181">
        <f>IF(H2280="",0,H2280*I2280*'Avoided Water Savings Cost'!$C$16)</f>
        <v>0</v>
      </c>
      <c r="O2280" s="545">
        <f>IF(C2280="",0,IF($B$3="NYSEG",C2280/(1-'Avoided Electric Costs 2020'!$W$21),IF($B$3="RG&amp;E",C2280/(1-'Avoided Electric Costs 2020'!$X$21),"")))</f>
        <v>0</v>
      </c>
      <c r="P2280" s="546">
        <f>IF(D2280="",0,IF($B$3="NYSEG",D2280/(1-'Avoided Electric Costs 2020'!$W$21),IF($B$3="RG&amp;E",D2280/(1-'Avoided Electric Costs 2020'!$X$21),"")))</f>
        <v>0</v>
      </c>
      <c r="Q2280" s="546">
        <f>IF(E2280="",0,IF($B$3="NYSEG",E2280/(1-'Avoided Natural Gas Costs 2020'!$J$34),IF($B$3="RG&amp;E",E2280/(1-'Avoided Natural Gas Costs 2020'!$K$34),"")))</f>
        <v>0</v>
      </c>
      <c r="R2280" s="233" t="str">
        <f>IFERROR(IF(P2280*'BCA Inputs'!$C$1+Q2280*'BCA Inputs'!$C$2+F2280*'BCA Inputs'!$C$2+G2280*'BCA Inputs'!$C$2=0,"",P2280*'BCA Inputs'!$C$1+Q2280*'BCA Inputs'!$C$2+F2280*'BCA Inputs'!$C$2+G2280*'BCA Inputs'!$C$2),"")</f>
        <v/>
      </c>
      <c r="S2280" s="181" t="str">
        <f t="shared" si="350"/>
        <v/>
      </c>
      <c r="T2280" s="181" t="str">
        <f>IFERROR(IF($B$3="NYSEG",(INDEX('BCA Inputs'!$N$14:$N$54,MATCH(I2280,'BCA Inputs'!$M$14:$M$54,0))*P2280+INDEX('BCA Inputs'!$O$14:$O$54,MATCH(I2280,'BCA Inputs'!$M$14:$M$54,0))*O2280+INDEX('BCA Inputs'!P:P,MATCH(I2280,'BCA Inputs'!M:M,0))*Q2280+INDEX('BCA Inputs'!Q:Q,MATCH(I2280,'BCA Inputs'!M:M,0))*F2280+INDEX('BCA Inputs'!R:R,MATCH(I2280,'BCA Inputs'!M:M,0))*G2280)+L2280+N2280,IF($B$3="RG&amp;E",(INDEX('BCA Inputs'!$AX$14:$AX$54,MATCH(I2280,'BCA Inputs'!$AW$14:$AW$54,0))*P2280+INDEX('BCA Inputs'!$AY$14:$AY$54,MATCH(I2280,'BCA Inputs'!$AW$14:$AW$54,0))*O2280+INDEX('BCA Inputs'!$AZ$14:$AZ$54,MATCH(I2280,'BCA Inputs'!$AW$14:$AW$54,0))*Q2280+INDEX('BCA Inputs'!$BA$14:$BA$54,MATCH(I2280,'BCA Inputs'!$AW$14:$AW$54,0))*F2280+INDEX('BCA Inputs'!$BB$14:$BB$54,MATCH(I2280,'BCA Inputs'!$AW$14:$AW$54,0))*G2280)+L2280+N2280,"")),"")</f>
        <v/>
      </c>
      <c r="U2280" s="234" t="str">
        <f t="shared" si="351"/>
        <v/>
      </c>
      <c r="V2280" s="234" t="str">
        <f t="shared" si="352"/>
        <v/>
      </c>
      <c r="W2280" s="234" t="str">
        <f t="shared" si="353"/>
        <v/>
      </c>
      <c r="Y2280" s="235" t="str">
        <f t="shared" si="354"/>
        <v/>
      </c>
      <c r="Z2280" s="236" t="str">
        <f>IFERROR(IF($B$3="NYSEG",INDEX('BCA Inputs'!$X$14:$X$54,MATCH(I2280,'BCA Inputs'!$M$14:$M$54,0))*P2280+INDEX('BCA Inputs'!$Y$14:$Y$54,MATCH(I2280,'BCA Inputs'!$M$14:$M$54,0))*O2280+INDEX('BCA Inputs'!$Z$14:$Z$54,MATCH(I2280,'BCA Inputs'!$M$14:$M$54,0))*Q2280+INDEX('BCA Inputs'!$AA$14:$AA$54,MATCH(I2280,'BCA Inputs'!$M$14:$M$54,0))*F2280+INDEX('BCA Inputs'!$AB$14:$AB$54,MATCH(I2280,'BCA Inputs'!$M$14:$M$54,0))*G2280,IF($B$3="RG&amp;E",INDEX('BCA Inputs'!$BG$14:$BG$54,MATCH(I2280,'BCA Inputs'!$AW$14:$AW$54,0))*P2280+INDEX('BCA Inputs'!$BH$14:$BH$54,MATCH(I2280,'BCA Inputs'!$AW$14:$AW$54,0))*O2280+INDEX('BCA Inputs'!$BI$14:$BI$54,MATCH(I2280,'BCA Inputs'!$AW$14:$AW$54,0))*Q2280+INDEX('BCA Inputs'!$BJ$14:$BJ$54,MATCH(I2280,'BCA Inputs'!$AW$14:$AW$54,0))*F2280+INDEX('BCA Inputs'!$BK$14:$BK$54,MATCH(I2280,'BCA Inputs'!$AW$14:$AW$54,0))*G2280,"")),"")</f>
        <v/>
      </c>
      <c r="AA2280" s="237" t="str">
        <f t="shared" si="355"/>
        <v/>
      </c>
      <c r="AC2280" s="238" t="str">
        <f>IFERROR((K2280+R2280)+IF($B$3="NYSEG",INDEX('BCA Inputs'!$AI$14:$AI$54,MATCH(I2280,'BCA Inputs'!$M$14:$M$54,0))*P2280+INDEX('BCA Inputs'!$AJ$14:$AJ$54,MATCH(I2280,'BCA Inputs'!$M$14:$M$54,0))*Q2280,IF($B$3="RG&amp;E",INDEX('BCA Inputs'!$BR$14:$BR$54,MATCH(I2280,'BCA Inputs'!$AW$14:$AW$54,0))*P2280+INDEX('BCA Inputs'!$BS$14:$BS$54,MATCH(I2280,'BCA Inputs'!$AW$14:$AW$54,0))*Q2280,"")),"")</f>
        <v/>
      </c>
      <c r="AD2280" s="181" t="str">
        <f>IFERROR(IF($B$3="NYSEG",INDEX('BCA Inputs'!$AD$14:$AD$54,MATCH(I2280,'BCA Inputs'!$M$14:$M$54,0))*P2280+INDEX('BCA Inputs'!$AE$14:$AE$54,MATCH(I2280,'BCA Inputs'!$M$14:$M$54,0))*O2280+INDEX('BCA Inputs'!$AF$14:$AF$54,MATCH(I2280,'BCA Inputs'!$M$14:$M$54,0))*Q2280+INDEX('BCA Inputs'!$AG$14:$AG$54,MATCH(I2280,'BCA Inputs'!$M$14:$M$54,0))*F2280+INDEX('BCA Inputs'!$AH$14:$AH$54,MATCH(I2280,'BCA Inputs'!$M$14:$M$54,0))*G2280,IF($B$3="RG&amp;E",INDEX('BCA Inputs'!$BM$14:$BM$54,MATCH(I2280,'BCA Inputs'!$AW$14:$AW$54,0))*P2280+INDEX('BCA Inputs'!$BN$14:$BN$54,MATCH(I2280,'BCA Inputs'!$AW$14:$AW$54,0))*O2280+INDEX('BCA Inputs'!$BO$14:$BO$54,MATCH(I2280,'BCA Inputs'!$AW$14:$AW$54,0))*Q2280+INDEX('BCA Inputs'!$BP$14:$BP$54,MATCH(I2280,'BCA Inputs'!$AW$14:$AW$54,0))*F2280+INDEX('BCA Inputs'!$BQ$14:$BQ$54,MATCH(I2280,'BCA Inputs'!$AW$14:$AW$54,0))*G2280,"")),"")</f>
        <v/>
      </c>
      <c r="AE2280" s="237" t="str">
        <f t="shared" si="356"/>
        <v/>
      </c>
      <c r="AF2280" s="198">
        <f t="shared" si="358"/>
        <v>0</v>
      </c>
      <c r="AG2280" s="239">
        <f t="shared" si="359"/>
        <v>0</v>
      </c>
    </row>
    <row r="2281" spans="1:33">
      <c r="A2281" s="228"/>
      <c r="B2281" s="176"/>
      <c r="C2281" s="229"/>
      <c r="D2281" s="230"/>
      <c r="E2281" s="230"/>
      <c r="F2281" s="230"/>
      <c r="G2281" s="230"/>
      <c r="H2281" s="231"/>
      <c r="I2281" s="231"/>
      <c r="J2281" s="232"/>
      <c r="K2281" s="232"/>
      <c r="L2281" s="232"/>
      <c r="M2281" s="181">
        <f t="shared" si="357"/>
        <v>0</v>
      </c>
      <c r="N2281" s="181">
        <f>IF(H2281="",0,H2281*I2281*'Avoided Water Savings Cost'!$C$16)</f>
        <v>0</v>
      </c>
      <c r="O2281" s="545">
        <f>IF(C2281="",0,IF($B$3="NYSEG",C2281/(1-'Avoided Electric Costs 2020'!$W$21),IF($B$3="RG&amp;E",C2281/(1-'Avoided Electric Costs 2020'!$X$21),"")))</f>
        <v>0</v>
      </c>
      <c r="P2281" s="546">
        <f>IF(D2281="",0,IF($B$3="NYSEG",D2281/(1-'Avoided Electric Costs 2020'!$W$21),IF($B$3="RG&amp;E",D2281/(1-'Avoided Electric Costs 2020'!$X$21),"")))</f>
        <v>0</v>
      </c>
      <c r="Q2281" s="546">
        <f>IF(E2281="",0,IF($B$3="NYSEG",E2281/(1-'Avoided Natural Gas Costs 2020'!$J$34),IF($B$3="RG&amp;E",E2281/(1-'Avoided Natural Gas Costs 2020'!$K$34),"")))</f>
        <v>0</v>
      </c>
      <c r="R2281" s="233" t="str">
        <f>IFERROR(IF(P2281*'BCA Inputs'!$C$1+Q2281*'BCA Inputs'!$C$2+F2281*'BCA Inputs'!$C$2+G2281*'BCA Inputs'!$C$2=0,"",P2281*'BCA Inputs'!$C$1+Q2281*'BCA Inputs'!$C$2+F2281*'BCA Inputs'!$C$2+G2281*'BCA Inputs'!$C$2),"")</f>
        <v/>
      </c>
      <c r="S2281" s="181" t="str">
        <f t="shared" si="350"/>
        <v/>
      </c>
      <c r="T2281" s="181" t="str">
        <f>IFERROR(IF($B$3="NYSEG",(INDEX('BCA Inputs'!$N$14:$N$54,MATCH(I2281,'BCA Inputs'!$M$14:$M$54,0))*P2281+INDEX('BCA Inputs'!$O$14:$O$54,MATCH(I2281,'BCA Inputs'!$M$14:$M$54,0))*O2281+INDEX('BCA Inputs'!P:P,MATCH(I2281,'BCA Inputs'!M:M,0))*Q2281+INDEX('BCA Inputs'!Q:Q,MATCH(I2281,'BCA Inputs'!M:M,0))*F2281+INDEX('BCA Inputs'!R:R,MATCH(I2281,'BCA Inputs'!M:M,0))*G2281)+L2281+N2281,IF($B$3="RG&amp;E",(INDEX('BCA Inputs'!$AX$14:$AX$54,MATCH(I2281,'BCA Inputs'!$AW$14:$AW$54,0))*P2281+INDEX('BCA Inputs'!$AY$14:$AY$54,MATCH(I2281,'BCA Inputs'!$AW$14:$AW$54,0))*O2281+INDEX('BCA Inputs'!$AZ$14:$AZ$54,MATCH(I2281,'BCA Inputs'!$AW$14:$AW$54,0))*Q2281+INDEX('BCA Inputs'!$BA$14:$BA$54,MATCH(I2281,'BCA Inputs'!$AW$14:$AW$54,0))*F2281+INDEX('BCA Inputs'!$BB$14:$BB$54,MATCH(I2281,'BCA Inputs'!$AW$14:$AW$54,0))*G2281)+L2281+N2281,"")),"")</f>
        <v/>
      </c>
      <c r="U2281" s="234" t="str">
        <f t="shared" si="351"/>
        <v/>
      </c>
      <c r="V2281" s="234" t="str">
        <f t="shared" si="352"/>
        <v/>
      </c>
      <c r="W2281" s="234" t="str">
        <f t="shared" si="353"/>
        <v/>
      </c>
      <c r="Y2281" s="235" t="str">
        <f t="shared" si="354"/>
        <v/>
      </c>
      <c r="Z2281" s="236" t="str">
        <f>IFERROR(IF($B$3="NYSEG",INDEX('BCA Inputs'!$X$14:$X$54,MATCH(I2281,'BCA Inputs'!$M$14:$M$54,0))*P2281+INDEX('BCA Inputs'!$Y$14:$Y$54,MATCH(I2281,'BCA Inputs'!$M$14:$M$54,0))*O2281+INDEX('BCA Inputs'!$Z$14:$Z$54,MATCH(I2281,'BCA Inputs'!$M$14:$M$54,0))*Q2281+INDEX('BCA Inputs'!$AA$14:$AA$54,MATCH(I2281,'BCA Inputs'!$M$14:$M$54,0))*F2281+INDEX('BCA Inputs'!$AB$14:$AB$54,MATCH(I2281,'BCA Inputs'!$M$14:$M$54,0))*G2281,IF($B$3="RG&amp;E",INDEX('BCA Inputs'!$BG$14:$BG$54,MATCH(I2281,'BCA Inputs'!$AW$14:$AW$54,0))*P2281+INDEX('BCA Inputs'!$BH$14:$BH$54,MATCH(I2281,'BCA Inputs'!$AW$14:$AW$54,0))*O2281+INDEX('BCA Inputs'!$BI$14:$BI$54,MATCH(I2281,'BCA Inputs'!$AW$14:$AW$54,0))*Q2281+INDEX('BCA Inputs'!$BJ$14:$BJ$54,MATCH(I2281,'BCA Inputs'!$AW$14:$AW$54,0))*F2281+INDEX('BCA Inputs'!$BK$14:$BK$54,MATCH(I2281,'BCA Inputs'!$AW$14:$AW$54,0))*G2281,"")),"")</f>
        <v/>
      </c>
      <c r="AA2281" s="237" t="str">
        <f t="shared" si="355"/>
        <v/>
      </c>
      <c r="AC2281" s="238" t="str">
        <f>IFERROR((K2281+R2281)+IF($B$3="NYSEG",INDEX('BCA Inputs'!$AI$14:$AI$54,MATCH(I2281,'BCA Inputs'!$M$14:$M$54,0))*P2281+INDEX('BCA Inputs'!$AJ$14:$AJ$54,MATCH(I2281,'BCA Inputs'!$M$14:$M$54,0))*Q2281,IF($B$3="RG&amp;E",INDEX('BCA Inputs'!$BR$14:$BR$54,MATCH(I2281,'BCA Inputs'!$AW$14:$AW$54,0))*P2281+INDEX('BCA Inputs'!$BS$14:$BS$54,MATCH(I2281,'BCA Inputs'!$AW$14:$AW$54,0))*Q2281,"")),"")</f>
        <v/>
      </c>
      <c r="AD2281" s="181" t="str">
        <f>IFERROR(IF($B$3="NYSEG",INDEX('BCA Inputs'!$AD$14:$AD$54,MATCH(I2281,'BCA Inputs'!$M$14:$M$54,0))*P2281+INDEX('BCA Inputs'!$AE$14:$AE$54,MATCH(I2281,'BCA Inputs'!$M$14:$M$54,0))*O2281+INDEX('BCA Inputs'!$AF$14:$AF$54,MATCH(I2281,'BCA Inputs'!$M$14:$M$54,0))*Q2281+INDEX('BCA Inputs'!$AG$14:$AG$54,MATCH(I2281,'BCA Inputs'!$M$14:$M$54,0))*F2281+INDEX('BCA Inputs'!$AH$14:$AH$54,MATCH(I2281,'BCA Inputs'!$M$14:$M$54,0))*G2281,IF($B$3="RG&amp;E",INDEX('BCA Inputs'!$BM$14:$BM$54,MATCH(I2281,'BCA Inputs'!$AW$14:$AW$54,0))*P2281+INDEX('BCA Inputs'!$BN$14:$BN$54,MATCH(I2281,'BCA Inputs'!$AW$14:$AW$54,0))*O2281+INDEX('BCA Inputs'!$BO$14:$BO$54,MATCH(I2281,'BCA Inputs'!$AW$14:$AW$54,0))*Q2281+INDEX('BCA Inputs'!$BP$14:$BP$54,MATCH(I2281,'BCA Inputs'!$AW$14:$AW$54,0))*F2281+INDEX('BCA Inputs'!$BQ$14:$BQ$54,MATCH(I2281,'BCA Inputs'!$AW$14:$AW$54,0))*G2281,"")),"")</f>
        <v/>
      </c>
      <c r="AE2281" s="237" t="str">
        <f t="shared" si="356"/>
        <v/>
      </c>
      <c r="AF2281" s="198">
        <f t="shared" si="358"/>
        <v>0</v>
      </c>
      <c r="AG2281" s="239">
        <f t="shared" si="359"/>
        <v>0</v>
      </c>
    </row>
    <row r="2282" spans="1:33">
      <c r="A2282" s="228"/>
      <c r="B2282" s="176"/>
      <c r="C2282" s="229"/>
      <c r="D2282" s="230"/>
      <c r="E2282" s="230"/>
      <c r="F2282" s="230"/>
      <c r="G2282" s="230"/>
      <c r="H2282" s="231"/>
      <c r="I2282" s="231"/>
      <c r="J2282" s="232"/>
      <c r="K2282" s="232"/>
      <c r="L2282" s="232"/>
      <c r="M2282" s="181">
        <f t="shared" si="357"/>
        <v>0</v>
      </c>
      <c r="N2282" s="181">
        <f>IF(H2282="",0,H2282*I2282*'Avoided Water Savings Cost'!$C$16)</f>
        <v>0</v>
      </c>
      <c r="O2282" s="545">
        <f>IF(C2282="",0,IF($B$3="NYSEG",C2282/(1-'Avoided Electric Costs 2020'!$W$21),IF($B$3="RG&amp;E",C2282/(1-'Avoided Electric Costs 2020'!$X$21),"")))</f>
        <v>0</v>
      </c>
      <c r="P2282" s="546">
        <f>IF(D2282="",0,IF($B$3="NYSEG",D2282/(1-'Avoided Electric Costs 2020'!$W$21),IF($B$3="RG&amp;E",D2282/(1-'Avoided Electric Costs 2020'!$X$21),"")))</f>
        <v>0</v>
      </c>
      <c r="Q2282" s="546">
        <f>IF(E2282="",0,IF($B$3="NYSEG",E2282/(1-'Avoided Natural Gas Costs 2020'!$J$34),IF($B$3="RG&amp;E",E2282/(1-'Avoided Natural Gas Costs 2020'!$K$34),"")))</f>
        <v>0</v>
      </c>
      <c r="R2282" s="233" t="str">
        <f>IFERROR(IF(P2282*'BCA Inputs'!$C$1+Q2282*'BCA Inputs'!$C$2+F2282*'BCA Inputs'!$C$2+G2282*'BCA Inputs'!$C$2=0,"",P2282*'BCA Inputs'!$C$1+Q2282*'BCA Inputs'!$C$2+F2282*'BCA Inputs'!$C$2+G2282*'BCA Inputs'!$C$2),"")</f>
        <v/>
      </c>
      <c r="S2282" s="181" t="str">
        <f t="shared" si="350"/>
        <v/>
      </c>
      <c r="T2282" s="181" t="str">
        <f>IFERROR(IF($B$3="NYSEG",(INDEX('BCA Inputs'!$N$14:$N$54,MATCH(I2282,'BCA Inputs'!$M$14:$M$54,0))*P2282+INDEX('BCA Inputs'!$O$14:$O$54,MATCH(I2282,'BCA Inputs'!$M$14:$M$54,0))*O2282+INDEX('BCA Inputs'!P:P,MATCH(I2282,'BCA Inputs'!M:M,0))*Q2282+INDEX('BCA Inputs'!Q:Q,MATCH(I2282,'BCA Inputs'!M:M,0))*F2282+INDEX('BCA Inputs'!R:R,MATCH(I2282,'BCA Inputs'!M:M,0))*G2282)+L2282+N2282,IF($B$3="RG&amp;E",(INDEX('BCA Inputs'!$AX$14:$AX$54,MATCH(I2282,'BCA Inputs'!$AW$14:$AW$54,0))*P2282+INDEX('BCA Inputs'!$AY$14:$AY$54,MATCH(I2282,'BCA Inputs'!$AW$14:$AW$54,0))*O2282+INDEX('BCA Inputs'!$AZ$14:$AZ$54,MATCH(I2282,'BCA Inputs'!$AW$14:$AW$54,0))*Q2282+INDEX('BCA Inputs'!$BA$14:$BA$54,MATCH(I2282,'BCA Inputs'!$AW$14:$AW$54,0))*F2282+INDEX('BCA Inputs'!$BB$14:$BB$54,MATCH(I2282,'BCA Inputs'!$AW$14:$AW$54,0))*G2282)+L2282+N2282,"")),"")</f>
        <v/>
      </c>
      <c r="U2282" s="234" t="str">
        <f t="shared" si="351"/>
        <v/>
      </c>
      <c r="V2282" s="234" t="str">
        <f t="shared" si="352"/>
        <v/>
      </c>
      <c r="W2282" s="234" t="str">
        <f t="shared" si="353"/>
        <v/>
      </c>
      <c r="Y2282" s="235" t="str">
        <f t="shared" si="354"/>
        <v/>
      </c>
      <c r="Z2282" s="236" t="str">
        <f>IFERROR(IF($B$3="NYSEG",INDEX('BCA Inputs'!$X$14:$X$54,MATCH(I2282,'BCA Inputs'!$M$14:$M$54,0))*P2282+INDEX('BCA Inputs'!$Y$14:$Y$54,MATCH(I2282,'BCA Inputs'!$M$14:$M$54,0))*O2282+INDEX('BCA Inputs'!$Z$14:$Z$54,MATCH(I2282,'BCA Inputs'!$M$14:$M$54,0))*Q2282+INDEX('BCA Inputs'!$AA$14:$AA$54,MATCH(I2282,'BCA Inputs'!$M$14:$M$54,0))*F2282+INDEX('BCA Inputs'!$AB$14:$AB$54,MATCH(I2282,'BCA Inputs'!$M$14:$M$54,0))*G2282,IF($B$3="RG&amp;E",INDEX('BCA Inputs'!$BG$14:$BG$54,MATCH(I2282,'BCA Inputs'!$AW$14:$AW$54,0))*P2282+INDEX('BCA Inputs'!$BH$14:$BH$54,MATCH(I2282,'BCA Inputs'!$AW$14:$AW$54,0))*O2282+INDEX('BCA Inputs'!$BI$14:$BI$54,MATCH(I2282,'BCA Inputs'!$AW$14:$AW$54,0))*Q2282+INDEX('BCA Inputs'!$BJ$14:$BJ$54,MATCH(I2282,'BCA Inputs'!$AW$14:$AW$54,0))*F2282+INDEX('BCA Inputs'!$BK$14:$BK$54,MATCH(I2282,'BCA Inputs'!$AW$14:$AW$54,0))*G2282,"")),"")</f>
        <v/>
      </c>
      <c r="AA2282" s="237" t="str">
        <f t="shared" si="355"/>
        <v/>
      </c>
      <c r="AC2282" s="238" t="str">
        <f>IFERROR((K2282+R2282)+IF($B$3="NYSEG",INDEX('BCA Inputs'!$AI$14:$AI$54,MATCH(I2282,'BCA Inputs'!$M$14:$M$54,0))*P2282+INDEX('BCA Inputs'!$AJ$14:$AJ$54,MATCH(I2282,'BCA Inputs'!$M$14:$M$54,0))*Q2282,IF($B$3="RG&amp;E",INDEX('BCA Inputs'!$BR$14:$BR$54,MATCH(I2282,'BCA Inputs'!$AW$14:$AW$54,0))*P2282+INDEX('BCA Inputs'!$BS$14:$BS$54,MATCH(I2282,'BCA Inputs'!$AW$14:$AW$54,0))*Q2282,"")),"")</f>
        <v/>
      </c>
      <c r="AD2282" s="181" t="str">
        <f>IFERROR(IF($B$3="NYSEG",INDEX('BCA Inputs'!$AD$14:$AD$54,MATCH(I2282,'BCA Inputs'!$M$14:$M$54,0))*P2282+INDEX('BCA Inputs'!$AE$14:$AE$54,MATCH(I2282,'BCA Inputs'!$M$14:$M$54,0))*O2282+INDEX('BCA Inputs'!$AF$14:$AF$54,MATCH(I2282,'BCA Inputs'!$M$14:$M$54,0))*Q2282+INDEX('BCA Inputs'!$AG$14:$AG$54,MATCH(I2282,'BCA Inputs'!$M$14:$M$54,0))*F2282+INDEX('BCA Inputs'!$AH$14:$AH$54,MATCH(I2282,'BCA Inputs'!$M$14:$M$54,0))*G2282,IF($B$3="RG&amp;E",INDEX('BCA Inputs'!$BM$14:$BM$54,MATCH(I2282,'BCA Inputs'!$AW$14:$AW$54,0))*P2282+INDEX('BCA Inputs'!$BN$14:$BN$54,MATCH(I2282,'BCA Inputs'!$AW$14:$AW$54,0))*O2282+INDEX('BCA Inputs'!$BO$14:$BO$54,MATCH(I2282,'BCA Inputs'!$AW$14:$AW$54,0))*Q2282+INDEX('BCA Inputs'!$BP$14:$BP$54,MATCH(I2282,'BCA Inputs'!$AW$14:$AW$54,0))*F2282+INDEX('BCA Inputs'!$BQ$14:$BQ$54,MATCH(I2282,'BCA Inputs'!$AW$14:$AW$54,0))*G2282,"")),"")</f>
        <v/>
      </c>
      <c r="AE2282" s="237" t="str">
        <f t="shared" si="356"/>
        <v/>
      </c>
      <c r="AF2282" s="198">
        <f t="shared" si="358"/>
        <v>0</v>
      </c>
      <c r="AG2282" s="239">
        <f t="shared" si="359"/>
        <v>0</v>
      </c>
    </row>
    <row r="2283" spans="1:33">
      <c r="A2283" s="228"/>
      <c r="B2283" s="176"/>
      <c r="C2283" s="229"/>
      <c r="D2283" s="230"/>
      <c r="E2283" s="230"/>
      <c r="F2283" s="230"/>
      <c r="G2283" s="230"/>
      <c r="H2283" s="231"/>
      <c r="I2283" s="231"/>
      <c r="J2283" s="232"/>
      <c r="K2283" s="232"/>
      <c r="L2283" s="232"/>
      <c r="M2283" s="181">
        <f t="shared" si="357"/>
        <v>0</v>
      </c>
      <c r="N2283" s="181">
        <f>IF(H2283="",0,H2283*I2283*'Avoided Water Savings Cost'!$C$16)</f>
        <v>0</v>
      </c>
      <c r="O2283" s="545">
        <f>IF(C2283="",0,IF($B$3="NYSEG",C2283/(1-'Avoided Electric Costs 2020'!$W$21),IF($B$3="RG&amp;E",C2283/(1-'Avoided Electric Costs 2020'!$X$21),"")))</f>
        <v>0</v>
      </c>
      <c r="P2283" s="546">
        <f>IF(D2283="",0,IF($B$3="NYSEG",D2283/(1-'Avoided Electric Costs 2020'!$W$21),IF($B$3="RG&amp;E",D2283/(1-'Avoided Electric Costs 2020'!$X$21),"")))</f>
        <v>0</v>
      </c>
      <c r="Q2283" s="546">
        <f>IF(E2283="",0,IF($B$3="NYSEG",E2283/(1-'Avoided Natural Gas Costs 2020'!$J$34),IF($B$3="RG&amp;E",E2283/(1-'Avoided Natural Gas Costs 2020'!$K$34),"")))</f>
        <v>0</v>
      </c>
      <c r="R2283" s="233" t="str">
        <f>IFERROR(IF(P2283*'BCA Inputs'!$C$1+Q2283*'BCA Inputs'!$C$2+F2283*'BCA Inputs'!$C$2+G2283*'BCA Inputs'!$C$2=0,"",P2283*'BCA Inputs'!$C$1+Q2283*'BCA Inputs'!$C$2+F2283*'BCA Inputs'!$C$2+G2283*'BCA Inputs'!$C$2),"")</f>
        <v/>
      </c>
      <c r="S2283" s="181" t="str">
        <f t="shared" si="350"/>
        <v/>
      </c>
      <c r="T2283" s="181" t="str">
        <f>IFERROR(IF($B$3="NYSEG",(INDEX('BCA Inputs'!$N$14:$N$54,MATCH(I2283,'BCA Inputs'!$M$14:$M$54,0))*P2283+INDEX('BCA Inputs'!$O$14:$O$54,MATCH(I2283,'BCA Inputs'!$M$14:$M$54,0))*O2283+INDEX('BCA Inputs'!P:P,MATCH(I2283,'BCA Inputs'!M:M,0))*Q2283+INDEX('BCA Inputs'!Q:Q,MATCH(I2283,'BCA Inputs'!M:M,0))*F2283+INDEX('BCA Inputs'!R:R,MATCH(I2283,'BCA Inputs'!M:M,0))*G2283)+L2283+N2283,IF($B$3="RG&amp;E",(INDEX('BCA Inputs'!$AX$14:$AX$54,MATCH(I2283,'BCA Inputs'!$AW$14:$AW$54,0))*P2283+INDEX('BCA Inputs'!$AY$14:$AY$54,MATCH(I2283,'BCA Inputs'!$AW$14:$AW$54,0))*O2283+INDEX('BCA Inputs'!$AZ$14:$AZ$54,MATCH(I2283,'BCA Inputs'!$AW$14:$AW$54,0))*Q2283+INDEX('BCA Inputs'!$BA$14:$BA$54,MATCH(I2283,'BCA Inputs'!$AW$14:$AW$54,0))*F2283+INDEX('BCA Inputs'!$BB$14:$BB$54,MATCH(I2283,'BCA Inputs'!$AW$14:$AW$54,0))*G2283)+L2283+N2283,"")),"")</f>
        <v/>
      </c>
      <c r="U2283" s="234" t="str">
        <f t="shared" si="351"/>
        <v/>
      </c>
      <c r="V2283" s="234" t="str">
        <f t="shared" si="352"/>
        <v/>
      </c>
      <c r="W2283" s="234" t="str">
        <f t="shared" si="353"/>
        <v/>
      </c>
      <c r="Y2283" s="235" t="str">
        <f t="shared" si="354"/>
        <v/>
      </c>
      <c r="Z2283" s="236" t="str">
        <f>IFERROR(IF($B$3="NYSEG",INDEX('BCA Inputs'!$X$14:$X$54,MATCH(I2283,'BCA Inputs'!$M$14:$M$54,0))*P2283+INDEX('BCA Inputs'!$Y$14:$Y$54,MATCH(I2283,'BCA Inputs'!$M$14:$M$54,0))*O2283+INDEX('BCA Inputs'!$Z$14:$Z$54,MATCH(I2283,'BCA Inputs'!$M$14:$M$54,0))*Q2283+INDEX('BCA Inputs'!$AA$14:$AA$54,MATCH(I2283,'BCA Inputs'!$M$14:$M$54,0))*F2283+INDEX('BCA Inputs'!$AB$14:$AB$54,MATCH(I2283,'BCA Inputs'!$M$14:$M$54,0))*G2283,IF($B$3="RG&amp;E",INDEX('BCA Inputs'!$BG$14:$BG$54,MATCH(I2283,'BCA Inputs'!$AW$14:$AW$54,0))*P2283+INDEX('BCA Inputs'!$BH$14:$BH$54,MATCH(I2283,'BCA Inputs'!$AW$14:$AW$54,0))*O2283+INDEX('BCA Inputs'!$BI$14:$BI$54,MATCH(I2283,'BCA Inputs'!$AW$14:$AW$54,0))*Q2283+INDEX('BCA Inputs'!$BJ$14:$BJ$54,MATCH(I2283,'BCA Inputs'!$AW$14:$AW$54,0))*F2283+INDEX('BCA Inputs'!$BK$14:$BK$54,MATCH(I2283,'BCA Inputs'!$AW$14:$AW$54,0))*G2283,"")),"")</f>
        <v/>
      </c>
      <c r="AA2283" s="237" t="str">
        <f t="shared" si="355"/>
        <v/>
      </c>
      <c r="AC2283" s="238" t="str">
        <f>IFERROR((K2283+R2283)+IF($B$3="NYSEG",INDEX('BCA Inputs'!$AI$14:$AI$54,MATCH(I2283,'BCA Inputs'!$M$14:$M$54,0))*P2283+INDEX('BCA Inputs'!$AJ$14:$AJ$54,MATCH(I2283,'BCA Inputs'!$M$14:$M$54,0))*Q2283,IF($B$3="RG&amp;E",INDEX('BCA Inputs'!$BR$14:$BR$54,MATCH(I2283,'BCA Inputs'!$AW$14:$AW$54,0))*P2283+INDEX('BCA Inputs'!$BS$14:$BS$54,MATCH(I2283,'BCA Inputs'!$AW$14:$AW$54,0))*Q2283,"")),"")</f>
        <v/>
      </c>
      <c r="AD2283" s="181" t="str">
        <f>IFERROR(IF($B$3="NYSEG",INDEX('BCA Inputs'!$AD$14:$AD$54,MATCH(I2283,'BCA Inputs'!$M$14:$M$54,0))*P2283+INDEX('BCA Inputs'!$AE$14:$AE$54,MATCH(I2283,'BCA Inputs'!$M$14:$M$54,0))*O2283+INDEX('BCA Inputs'!$AF$14:$AF$54,MATCH(I2283,'BCA Inputs'!$M$14:$M$54,0))*Q2283+INDEX('BCA Inputs'!$AG$14:$AG$54,MATCH(I2283,'BCA Inputs'!$M$14:$M$54,0))*F2283+INDEX('BCA Inputs'!$AH$14:$AH$54,MATCH(I2283,'BCA Inputs'!$M$14:$M$54,0))*G2283,IF($B$3="RG&amp;E",INDEX('BCA Inputs'!$BM$14:$BM$54,MATCH(I2283,'BCA Inputs'!$AW$14:$AW$54,0))*P2283+INDEX('BCA Inputs'!$BN$14:$BN$54,MATCH(I2283,'BCA Inputs'!$AW$14:$AW$54,0))*O2283+INDEX('BCA Inputs'!$BO$14:$BO$54,MATCH(I2283,'BCA Inputs'!$AW$14:$AW$54,0))*Q2283+INDEX('BCA Inputs'!$BP$14:$BP$54,MATCH(I2283,'BCA Inputs'!$AW$14:$AW$54,0))*F2283+INDEX('BCA Inputs'!$BQ$14:$BQ$54,MATCH(I2283,'BCA Inputs'!$AW$14:$AW$54,0))*G2283,"")),"")</f>
        <v/>
      </c>
      <c r="AE2283" s="237" t="str">
        <f t="shared" si="356"/>
        <v/>
      </c>
      <c r="AF2283" s="198">
        <f t="shared" si="358"/>
        <v>0</v>
      </c>
      <c r="AG2283" s="239">
        <f t="shared" si="359"/>
        <v>0</v>
      </c>
    </row>
    <row r="2284" spans="1:33">
      <c r="A2284" s="228"/>
      <c r="B2284" s="176"/>
      <c r="C2284" s="229"/>
      <c r="D2284" s="230"/>
      <c r="E2284" s="230"/>
      <c r="F2284" s="230"/>
      <c r="G2284" s="230"/>
      <c r="H2284" s="231"/>
      <c r="I2284" s="231"/>
      <c r="J2284" s="232"/>
      <c r="K2284" s="232"/>
      <c r="L2284" s="232"/>
      <c r="M2284" s="181">
        <f t="shared" si="357"/>
        <v>0</v>
      </c>
      <c r="N2284" s="181">
        <f>IF(H2284="",0,H2284*I2284*'Avoided Water Savings Cost'!$C$16)</f>
        <v>0</v>
      </c>
      <c r="O2284" s="545">
        <f>IF(C2284="",0,IF($B$3="NYSEG",C2284/(1-'Avoided Electric Costs 2020'!$W$21),IF($B$3="RG&amp;E",C2284/(1-'Avoided Electric Costs 2020'!$X$21),"")))</f>
        <v>0</v>
      </c>
      <c r="P2284" s="546">
        <f>IF(D2284="",0,IF($B$3="NYSEG",D2284/(1-'Avoided Electric Costs 2020'!$W$21),IF($B$3="RG&amp;E",D2284/(1-'Avoided Electric Costs 2020'!$X$21),"")))</f>
        <v>0</v>
      </c>
      <c r="Q2284" s="546">
        <f>IF(E2284="",0,IF($B$3="NYSEG",E2284/(1-'Avoided Natural Gas Costs 2020'!$J$34),IF($B$3="RG&amp;E",E2284/(1-'Avoided Natural Gas Costs 2020'!$K$34),"")))</f>
        <v>0</v>
      </c>
      <c r="R2284" s="233" t="str">
        <f>IFERROR(IF(P2284*'BCA Inputs'!$C$1+Q2284*'BCA Inputs'!$C$2+F2284*'BCA Inputs'!$C$2+G2284*'BCA Inputs'!$C$2=0,"",P2284*'BCA Inputs'!$C$1+Q2284*'BCA Inputs'!$C$2+F2284*'BCA Inputs'!$C$2+G2284*'BCA Inputs'!$C$2),"")</f>
        <v/>
      </c>
      <c r="S2284" s="181" t="str">
        <f t="shared" si="350"/>
        <v/>
      </c>
      <c r="T2284" s="181" t="str">
        <f>IFERROR(IF($B$3="NYSEG",(INDEX('BCA Inputs'!$N$14:$N$54,MATCH(I2284,'BCA Inputs'!$M$14:$M$54,0))*P2284+INDEX('BCA Inputs'!$O$14:$O$54,MATCH(I2284,'BCA Inputs'!$M$14:$M$54,0))*O2284+INDEX('BCA Inputs'!P:P,MATCH(I2284,'BCA Inputs'!M:M,0))*Q2284+INDEX('BCA Inputs'!Q:Q,MATCH(I2284,'BCA Inputs'!M:M,0))*F2284+INDEX('BCA Inputs'!R:R,MATCH(I2284,'BCA Inputs'!M:M,0))*G2284)+L2284+N2284,IF($B$3="RG&amp;E",(INDEX('BCA Inputs'!$AX$14:$AX$54,MATCH(I2284,'BCA Inputs'!$AW$14:$AW$54,0))*P2284+INDEX('BCA Inputs'!$AY$14:$AY$54,MATCH(I2284,'BCA Inputs'!$AW$14:$AW$54,0))*O2284+INDEX('BCA Inputs'!$AZ$14:$AZ$54,MATCH(I2284,'BCA Inputs'!$AW$14:$AW$54,0))*Q2284+INDEX('BCA Inputs'!$BA$14:$BA$54,MATCH(I2284,'BCA Inputs'!$AW$14:$AW$54,0))*F2284+INDEX('BCA Inputs'!$BB$14:$BB$54,MATCH(I2284,'BCA Inputs'!$AW$14:$AW$54,0))*G2284)+L2284+N2284,"")),"")</f>
        <v/>
      </c>
      <c r="U2284" s="234" t="str">
        <f t="shared" si="351"/>
        <v/>
      </c>
      <c r="V2284" s="234" t="str">
        <f t="shared" si="352"/>
        <v/>
      </c>
      <c r="W2284" s="234" t="str">
        <f t="shared" si="353"/>
        <v/>
      </c>
      <c r="Y2284" s="235" t="str">
        <f t="shared" si="354"/>
        <v/>
      </c>
      <c r="Z2284" s="236" t="str">
        <f>IFERROR(IF($B$3="NYSEG",INDEX('BCA Inputs'!$X$14:$X$54,MATCH(I2284,'BCA Inputs'!$M$14:$M$54,0))*P2284+INDEX('BCA Inputs'!$Y$14:$Y$54,MATCH(I2284,'BCA Inputs'!$M$14:$M$54,0))*O2284+INDEX('BCA Inputs'!$Z$14:$Z$54,MATCH(I2284,'BCA Inputs'!$M$14:$M$54,0))*Q2284+INDEX('BCA Inputs'!$AA$14:$AA$54,MATCH(I2284,'BCA Inputs'!$M$14:$M$54,0))*F2284+INDEX('BCA Inputs'!$AB$14:$AB$54,MATCH(I2284,'BCA Inputs'!$M$14:$M$54,0))*G2284,IF($B$3="RG&amp;E",INDEX('BCA Inputs'!$BG$14:$BG$54,MATCH(I2284,'BCA Inputs'!$AW$14:$AW$54,0))*P2284+INDEX('BCA Inputs'!$BH$14:$BH$54,MATCH(I2284,'BCA Inputs'!$AW$14:$AW$54,0))*O2284+INDEX('BCA Inputs'!$BI$14:$BI$54,MATCH(I2284,'BCA Inputs'!$AW$14:$AW$54,0))*Q2284+INDEX('BCA Inputs'!$BJ$14:$BJ$54,MATCH(I2284,'BCA Inputs'!$AW$14:$AW$54,0))*F2284+INDEX('BCA Inputs'!$BK$14:$BK$54,MATCH(I2284,'BCA Inputs'!$AW$14:$AW$54,0))*G2284,"")),"")</f>
        <v/>
      </c>
      <c r="AA2284" s="237" t="str">
        <f t="shared" si="355"/>
        <v/>
      </c>
      <c r="AC2284" s="238" t="str">
        <f>IFERROR((K2284+R2284)+IF($B$3="NYSEG",INDEX('BCA Inputs'!$AI$14:$AI$54,MATCH(I2284,'BCA Inputs'!$M$14:$M$54,0))*P2284+INDEX('BCA Inputs'!$AJ$14:$AJ$54,MATCH(I2284,'BCA Inputs'!$M$14:$M$54,0))*Q2284,IF($B$3="RG&amp;E",INDEX('BCA Inputs'!$BR$14:$BR$54,MATCH(I2284,'BCA Inputs'!$AW$14:$AW$54,0))*P2284+INDEX('BCA Inputs'!$BS$14:$BS$54,MATCH(I2284,'BCA Inputs'!$AW$14:$AW$54,0))*Q2284,"")),"")</f>
        <v/>
      </c>
      <c r="AD2284" s="181" t="str">
        <f>IFERROR(IF($B$3="NYSEG",INDEX('BCA Inputs'!$AD$14:$AD$54,MATCH(I2284,'BCA Inputs'!$M$14:$M$54,0))*P2284+INDEX('BCA Inputs'!$AE$14:$AE$54,MATCH(I2284,'BCA Inputs'!$M$14:$M$54,0))*O2284+INDEX('BCA Inputs'!$AF$14:$AF$54,MATCH(I2284,'BCA Inputs'!$M$14:$M$54,0))*Q2284+INDEX('BCA Inputs'!$AG$14:$AG$54,MATCH(I2284,'BCA Inputs'!$M$14:$M$54,0))*F2284+INDEX('BCA Inputs'!$AH$14:$AH$54,MATCH(I2284,'BCA Inputs'!$M$14:$M$54,0))*G2284,IF($B$3="RG&amp;E",INDEX('BCA Inputs'!$BM$14:$BM$54,MATCH(I2284,'BCA Inputs'!$AW$14:$AW$54,0))*P2284+INDEX('BCA Inputs'!$BN$14:$BN$54,MATCH(I2284,'BCA Inputs'!$AW$14:$AW$54,0))*O2284+INDEX('BCA Inputs'!$BO$14:$BO$54,MATCH(I2284,'BCA Inputs'!$AW$14:$AW$54,0))*Q2284+INDEX('BCA Inputs'!$BP$14:$BP$54,MATCH(I2284,'BCA Inputs'!$AW$14:$AW$54,0))*F2284+INDEX('BCA Inputs'!$BQ$14:$BQ$54,MATCH(I2284,'BCA Inputs'!$AW$14:$AW$54,0))*G2284,"")),"")</f>
        <v/>
      </c>
      <c r="AE2284" s="237" t="str">
        <f t="shared" si="356"/>
        <v/>
      </c>
      <c r="AF2284" s="198">
        <f t="shared" si="358"/>
        <v>0</v>
      </c>
      <c r="AG2284" s="239">
        <f t="shared" si="359"/>
        <v>0</v>
      </c>
    </row>
    <row r="2285" spans="1:33">
      <c r="A2285" s="228"/>
      <c r="B2285" s="176"/>
      <c r="C2285" s="229"/>
      <c r="D2285" s="230"/>
      <c r="E2285" s="230"/>
      <c r="F2285" s="230"/>
      <c r="G2285" s="230"/>
      <c r="H2285" s="231"/>
      <c r="I2285" s="231"/>
      <c r="J2285" s="232"/>
      <c r="K2285" s="232"/>
      <c r="L2285" s="232"/>
      <c r="M2285" s="181">
        <f t="shared" si="357"/>
        <v>0</v>
      </c>
      <c r="N2285" s="181">
        <f>IF(H2285="",0,H2285*I2285*'Avoided Water Savings Cost'!$C$16)</f>
        <v>0</v>
      </c>
      <c r="O2285" s="545">
        <f>IF(C2285="",0,IF($B$3="NYSEG",C2285/(1-'Avoided Electric Costs 2020'!$W$21),IF($B$3="RG&amp;E",C2285/(1-'Avoided Electric Costs 2020'!$X$21),"")))</f>
        <v>0</v>
      </c>
      <c r="P2285" s="546">
        <f>IF(D2285="",0,IF($B$3="NYSEG",D2285/(1-'Avoided Electric Costs 2020'!$W$21),IF($B$3="RG&amp;E",D2285/(1-'Avoided Electric Costs 2020'!$X$21),"")))</f>
        <v>0</v>
      </c>
      <c r="Q2285" s="546">
        <f>IF(E2285="",0,IF($B$3="NYSEG",E2285/(1-'Avoided Natural Gas Costs 2020'!$J$34),IF($B$3="RG&amp;E",E2285/(1-'Avoided Natural Gas Costs 2020'!$K$34),"")))</f>
        <v>0</v>
      </c>
      <c r="R2285" s="233" t="str">
        <f>IFERROR(IF(P2285*'BCA Inputs'!$C$1+Q2285*'BCA Inputs'!$C$2+F2285*'BCA Inputs'!$C$2+G2285*'BCA Inputs'!$C$2=0,"",P2285*'BCA Inputs'!$C$1+Q2285*'BCA Inputs'!$C$2+F2285*'BCA Inputs'!$C$2+G2285*'BCA Inputs'!$C$2),"")</f>
        <v/>
      </c>
      <c r="S2285" s="181" t="str">
        <f t="shared" si="350"/>
        <v/>
      </c>
      <c r="T2285" s="181" t="str">
        <f>IFERROR(IF($B$3="NYSEG",(INDEX('BCA Inputs'!$N$14:$N$54,MATCH(I2285,'BCA Inputs'!$M$14:$M$54,0))*P2285+INDEX('BCA Inputs'!$O$14:$O$54,MATCH(I2285,'BCA Inputs'!$M$14:$M$54,0))*O2285+INDEX('BCA Inputs'!P:P,MATCH(I2285,'BCA Inputs'!M:M,0))*Q2285+INDEX('BCA Inputs'!Q:Q,MATCH(I2285,'BCA Inputs'!M:M,0))*F2285+INDEX('BCA Inputs'!R:R,MATCH(I2285,'BCA Inputs'!M:M,0))*G2285)+L2285+N2285,IF($B$3="RG&amp;E",(INDEX('BCA Inputs'!$AX$14:$AX$54,MATCH(I2285,'BCA Inputs'!$AW$14:$AW$54,0))*P2285+INDEX('BCA Inputs'!$AY$14:$AY$54,MATCH(I2285,'BCA Inputs'!$AW$14:$AW$54,0))*O2285+INDEX('BCA Inputs'!$AZ$14:$AZ$54,MATCH(I2285,'BCA Inputs'!$AW$14:$AW$54,0))*Q2285+INDEX('BCA Inputs'!$BA$14:$BA$54,MATCH(I2285,'BCA Inputs'!$AW$14:$AW$54,0))*F2285+INDEX('BCA Inputs'!$BB$14:$BB$54,MATCH(I2285,'BCA Inputs'!$AW$14:$AW$54,0))*G2285)+L2285+N2285,"")),"")</f>
        <v/>
      </c>
      <c r="U2285" s="234" t="str">
        <f t="shared" si="351"/>
        <v/>
      </c>
      <c r="V2285" s="234" t="str">
        <f t="shared" si="352"/>
        <v/>
      </c>
      <c r="W2285" s="234" t="str">
        <f t="shared" si="353"/>
        <v/>
      </c>
      <c r="Y2285" s="235" t="str">
        <f t="shared" si="354"/>
        <v/>
      </c>
      <c r="Z2285" s="236" t="str">
        <f>IFERROR(IF($B$3="NYSEG",INDEX('BCA Inputs'!$X$14:$X$54,MATCH(I2285,'BCA Inputs'!$M$14:$M$54,0))*P2285+INDEX('BCA Inputs'!$Y$14:$Y$54,MATCH(I2285,'BCA Inputs'!$M$14:$M$54,0))*O2285+INDEX('BCA Inputs'!$Z$14:$Z$54,MATCH(I2285,'BCA Inputs'!$M$14:$M$54,0))*Q2285+INDEX('BCA Inputs'!$AA$14:$AA$54,MATCH(I2285,'BCA Inputs'!$M$14:$M$54,0))*F2285+INDEX('BCA Inputs'!$AB$14:$AB$54,MATCH(I2285,'BCA Inputs'!$M$14:$M$54,0))*G2285,IF($B$3="RG&amp;E",INDEX('BCA Inputs'!$BG$14:$BG$54,MATCH(I2285,'BCA Inputs'!$AW$14:$AW$54,0))*P2285+INDEX('BCA Inputs'!$BH$14:$BH$54,MATCH(I2285,'BCA Inputs'!$AW$14:$AW$54,0))*O2285+INDEX('BCA Inputs'!$BI$14:$BI$54,MATCH(I2285,'BCA Inputs'!$AW$14:$AW$54,0))*Q2285+INDEX('BCA Inputs'!$BJ$14:$BJ$54,MATCH(I2285,'BCA Inputs'!$AW$14:$AW$54,0))*F2285+INDEX('BCA Inputs'!$BK$14:$BK$54,MATCH(I2285,'BCA Inputs'!$AW$14:$AW$54,0))*G2285,"")),"")</f>
        <v/>
      </c>
      <c r="AA2285" s="237" t="str">
        <f t="shared" si="355"/>
        <v/>
      </c>
      <c r="AC2285" s="238" t="str">
        <f>IFERROR((K2285+R2285)+IF($B$3="NYSEG",INDEX('BCA Inputs'!$AI$14:$AI$54,MATCH(I2285,'BCA Inputs'!$M$14:$M$54,0))*P2285+INDEX('BCA Inputs'!$AJ$14:$AJ$54,MATCH(I2285,'BCA Inputs'!$M$14:$M$54,0))*Q2285,IF($B$3="RG&amp;E",INDEX('BCA Inputs'!$BR$14:$BR$54,MATCH(I2285,'BCA Inputs'!$AW$14:$AW$54,0))*P2285+INDEX('BCA Inputs'!$BS$14:$BS$54,MATCH(I2285,'BCA Inputs'!$AW$14:$AW$54,0))*Q2285,"")),"")</f>
        <v/>
      </c>
      <c r="AD2285" s="181" t="str">
        <f>IFERROR(IF($B$3="NYSEG",INDEX('BCA Inputs'!$AD$14:$AD$54,MATCH(I2285,'BCA Inputs'!$M$14:$M$54,0))*P2285+INDEX('BCA Inputs'!$AE$14:$AE$54,MATCH(I2285,'BCA Inputs'!$M$14:$M$54,0))*O2285+INDEX('BCA Inputs'!$AF$14:$AF$54,MATCH(I2285,'BCA Inputs'!$M$14:$M$54,0))*Q2285+INDEX('BCA Inputs'!$AG$14:$AG$54,MATCH(I2285,'BCA Inputs'!$M$14:$M$54,0))*F2285+INDEX('BCA Inputs'!$AH$14:$AH$54,MATCH(I2285,'BCA Inputs'!$M$14:$M$54,0))*G2285,IF($B$3="RG&amp;E",INDEX('BCA Inputs'!$BM$14:$BM$54,MATCH(I2285,'BCA Inputs'!$AW$14:$AW$54,0))*P2285+INDEX('BCA Inputs'!$BN$14:$BN$54,MATCH(I2285,'BCA Inputs'!$AW$14:$AW$54,0))*O2285+INDEX('BCA Inputs'!$BO$14:$BO$54,MATCH(I2285,'BCA Inputs'!$AW$14:$AW$54,0))*Q2285+INDEX('BCA Inputs'!$BP$14:$BP$54,MATCH(I2285,'BCA Inputs'!$AW$14:$AW$54,0))*F2285+INDEX('BCA Inputs'!$BQ$14:$BQ$54,MATCH(I2285,'BCA Inputs'!$AW$14:$AW$54,0))*G2285,"")),"")</f>
        <v/>
      </c>
      <c r="AE2285" s="237" t="str">
        <f t="shared" si="356"/>
        <v/>
      </c>
      <c r="AF2285" s="198">
        <f t="shared" si="358"/>
        <v>0</v>
      </c>
      <c r="AG2285" s="239">
        <f t="shared" si="359"/>
        <v>0</v>
      </c>
    </row>
    <row r="2286" spans="1:33">
      <c r="A2286" s="228"/>
      <c r="B2286" s="176"/>
      <c r="C2286" s="229"/>
      <c r="D2286" s="230"/>
      <c r="E2286" s="230"/>
      <c r="F2286" s="230"/>
      <c r="G2286" s="230"/>
      <c r="H2286" s="231"/>
      <c r="I2286" s="231"/>
      <c r="J2286" s="232"/>
      <c r="K2286" s="232"/>
      <c r="L2286" s="232"/>
      <c r="M2286" s="181">
        <f t="shared" si="357"/>
        <v>0</v>
      </c>
      <c r="N2286" s="181">
        <f>IF(H2286="",0,H2286*I2286*'Avoided Water Savings Cost'!$C$16)</f>
        <v>0</v>
      </c>
      <c r="O2286" s="545">
        <f>IF(C2286="",0,IF($B$3="NYSEG",C2286/(1-'Avoided Electric Costs 2020'!$W$21),IF($B$3="RG&amp;E",C2286/(1-'Avoided Electric Costs 2020'!$X$21),"")))</f>
        <v>0</v>
      </c>
      <c r="P2286" s="546">
        <f>IF(D2286="",0,IF($B$3="NYSEG",D2286/(1-'Avoided Electric Costs 2020'!$W$21),IF($B$3="RG&amp;E",D2286/(1-'Avoided Electric Costs 2020'!$X$21),"")))</f>
        <v>0</v>
      </c>
      <c r="Q2286" s="546">
        <f>IF(E2286="",0,IF($B$3="NYSEG",E2286/(1-'Avoided Natural Gas Costs 2020'!$J$34),IF($B$3="RG&amp;E",E2286/(1-'Avoided Natural Gas Costs 2020'!$K$34),"")))</f>
        <v>0</v>
      </c>
      <c r="R2286" s="233" t="str">
        <f>IFERROR(IF(P2286*'BCA Inputs'!$C$1+Q2286*'BCA Inputs'!$C$2+F2286*'BCA Inputs'!$C$2+G2286*'BCA Inputs'!$C$2=0,"",P2286*'BCA Inputs'!$C$1+Q2286*'BCA Inputs'!$C$2+F2286*'BCA Inputs'!$C$2+G2286*'BCA Inputs'!$C$2),"")</f>
        <v/>
      </c>
      <c r="S2286" s="181" t="str">
        <f t="shared" si="350"/>
        <v/>
      </c>
      <c r="T2286" s="181" t="str">
        <f>IFERROR(IF($B$3="NYSEG",(INDEX('BCA Inputs'!$N$14:$N$54,MATCH(I2286,'BCA Inputs'!$M$14:$M$54,0))*P2286+INDEX('BCA Inputs'!$O$14:$O$54,MATCH(I2286,'BCA Inputs'!$M$14:$M$54,0))*O2286+INDEX('BCA Inputs'!P:P,MATCH(I2286,'BCA Inputs'!M:M,0))*Q2286+INDEX('BCA Inputs'!Q:Q,MATCH(I2286,'BCA Inputs'!M:M,0))*F2286+INDEX('BCA Inputs'!R:R,MATCH(I2286,'BCA Inputs'!M:M,0))*G2286)+L2286+N2286,IF($B$3="RG&amp;E",(INDEX('BCA Inputs'!$AX$14:$AX$54,MATCH(I2286,'BCA Inputs'!$AW$14:$AW$54,0))*P2286+INDEX('BCA Inputs'!$AY$14:$AY$54,MATCH(I2286,'BCA Inputs'!$AW$14:$AW$54,0))*O2286+INDEX('BCA Inputs'!$AZ$14:$AZ$54,MATCH(I2286,'BCA Inputs'!$AW$14:$AW$54,0))*Q2286+INDEX('BCA Inputs'!$BA$14:$BA$54,MATCH(I2286,'BCA Inputs'!$AW$14:$AW$54,0))*F2286+INDEX('BCA Inputs'!$BB$14:$BB$54,MATCH(I2286,'BCA Inputs'!$AW$14:$AW$54,0))*G2286)+L2286+N2286,"")),"")</f>
        <v/>
      </c>
      <c r="U2286" s="234" t="str">
        <f t="shared" si="351"/>
        <v/>
      </c>
      <c r="V2286" s="234" t="str">
        <f t="shared" si="352"/>
        <v/>
      </c>
      <c r="W2286" s="234" t="str">
        <f t="shared" si="353"/>
        <v/>
      </c>
      <c r="Y2286" s="235" t="str">
        <f t="shared" si="354"/>
        <v/>
      </c>
      <c r="Z2286" s="236" t="str">
        <f>IFERROR(IF($B$3="NYSEG",INDEX('BCA Inputs'!$X$14:$X$54,MATCH(I2286,'BCA Inputs'!$M$14:$M$54,0))*P2286+INDEX('BCA Inputs'!$Y$14:$Y$54,MATCH(I2286,'BCA Inputs'!$M$14:$M$54,0))*O2286+INDEX('BCA Inputs'!$Z$14:$Z$54,MATCH(I2286,'BCA Inputs'!$M$14:$M$54,0))*Q2286+INDEX('BCA Inputs'!$AA$14:$AA$54,MATCH(I2286,'BCA Inputs'!$M$14:$M$54,0))*F2286+INDEX('BCA Inputs'!$AB$14:$AB$54,MATCH(I2286,'BCA Inputs'!$M$14:$M$54,0))*G2286,IF($B$3="RG&amp;E",INDEX('BCA Inputs'!$BG$14:$BG$54,MATCH(I2286,'BCA Inputs'!$AW$14:$AW$54,0))*P2286+INDEX('BCA Inputs'!$BH$14:$BH$54,MATCH(I2286,'BCA Inputs'!$AW$14:$AW$54,0))*O2286+INDEX('BCA Inputs'!$BI$14:$BI$54,MATCH(I2286,'BCA Inputs'!$AW$14:$AW$54,0))*Q2286+INDEX('BCA Inputs'!$BJ$14:$BJ$54,MATCH(I2286,'BCA Inputs'!$AW$14:$AW$54,0))*F2286+INDEX('BCA Inputs'!$BK$14:$BK$54,MATCH(I2286,'BCA Inputs'!$AW$14:$AW$54,0))*G2286,"")),"")</f>
        <v/>
      </c>
      <c r="AA2286" s="237" t="str">
        <f t="shared" si="355"/>
        <v/>
      </c>
      <c r="AC2286" s="238" t="str">
        <f>IFERROR((K2286+R2286)+IF($B$3="NYSEG",INDEX('BCA Inputs'!$AI$14:$AI$54,MATCH(I2286,'BCA Inputs'!$M$14:$M$54,0))*P2286+INDEX('BCA Inputs'!$AJ$14:$AJ$54,MATCH(I2286,'BCA Inputs'!$M$14:$M$54,0))*Q2286,IF($B$3="RG&amp;E",INDEX('BCA Inputs'!$BR$14:$BR$54,MATCH(I2286,'BCA Inputs'!$AW$14:$AW$54,0))*P2286+INDEX('BCA Inputs'!$BS$14:$BS$54,MATCH(I2286,'BCA Inputs'!$AW$14:$AW$54,0))*Q2286,"")),"")</f>
        <v/>
      </c>
      <c r="AD2286" s="181" t="str">
        <f>IFERROR(IF($B$3="NYSEG",INDEX('BCA Inputs'!$AD$14:$AD$54,MATCH(I2286,'BCA Inputs'!$M$14:$M$54,0))*P2286+INDEX('BCA Inputs'!$AE$14:$AE$54,MATCH(I2286,'BCA Inputs'!$M$14:$M$54,0))*O2286+INDEX('BCA Inputs'!$AF$14:$AF$54,MATCH(I2286,'BCA Inputs'!$M$14:$M$54,0))*Q2286+INDEX('BCA Inputs'!$AG$14:$AG$54,MATCH(I2286,'BCA Inputs'!$M$14:$M$54,0))*F2286+INDEX('BCA Inputs'!$AH$14:$AH$54,MATCH(I2286,'BCA Inputs'!$M$14:$M$54,0))*G2286,IF($B$3="RG&amp;E",INDEX('BCA Inputs'!$BM$14:$BM$54,MATCH(I2286,'BCA Inputs'!$AW$14:$AW$54,0))*P2286+INDEX('BCA Inputs'!$BN$14:$BN$54,MATCH(I2286,'BCA Inputs'!$AW$14:$AW$54,0))*O2286+INDEX('BCA Inputs'!$BO$14:$BO$54,MATCH(I2286,'BCA Inputs'!$AW$14:$AW$54,0))*Q2286+INDEX('BCA Inputs'!$BP$14:$BP$54,MATCH(I2286,'BCA Inputs'!$AW$14:$AW$54,0))*F2286+INDEX('BCA Inputs'!$BQ$14:$BQ$54,MATCH(I2286,'BCA Inputs'!$AW$14:$AW$54,0))*G2286,"")),"")</f>
        <v/>
      </c>
      <c r="AE2286" s="237" t="str">
        <f t="shared" si="356"/>
        <v/>
      </c>
      <c r="AF2286" s="198">
        <f t="shared" si="358"/>
        <v>0</v>
      </c>
      <c r="AG2286" s="239">
        <f t="shared" si="359"/>
        <v>0</v>
      </c>
    </row>
    <row r="2287" spans="1:33">
      <c r="A2287" s="228"/>
      <c r="B2287" s="176"/>
      <c r="C2287" s="229"/>
      <c r="D2287" s="230"/>
      <c r="E2287" s="230"/>
      <c r="F2287" s="230"/>
      <c r="G2287" s="230"/>
      <c r="H2287" s="231"/>
      <c r="I2287" s="231"/>
      <c r="J2287" s="232"/>
      <c r="K2287" s="232"/>
      <c r="L2287" s="232"/>
      <c r="M2287" s="181">
        <f t="shared" si="357"/>
        <v>0</v>
      </c>
      <c r="N2287" s="181">
        <f>IF(H2287="",0,H2287*I2287*'Avoided Water Savings Cost'!$C$16)</f>
        <v>0</v>
      </c>
      <c r="O2287" s="545">
        <f>IF(C2287="",0,IF($B$3="NYSEG",C2287/(1-'Avoided Electric Costs 2020'!$W$21),IF($B$3="RG&amp;E",C2287/(1-'Avoided Electric Costs 2020'!$X$21),"")))</f>
        <v>0</v>
      </c>
      <c r="P2287" s="546">
        <f>IF(D2287="",0,IF($B$3="NYSEG",D2287/(1-'Avoided Electric Costs 2020'!$W$21),IF($B$3="RG&amp;E",D2287/(1-'Avoided Electric Costs 2020'!$X$21),"")))</f>
        <v>0</v>
      </c>
      <c r="Q2287" s="546">
        <f>IF(E2287="",0,IF($B$3="NYSEG",E2287/(1-'Avoided Natural Gas Costs 2020'!$J$34),IF($B$3="RG&amp;E",E2287/(1-'Avoided Natural Gas Costs 2020'!$K$34),"")))</f>
        <v>0</v>
      </c>
      <c r="R2287" s="233" t="str">
        <f>IFERROR(IF(P2287*'BCA Inputs'!$C$1+Q2287*'BCA Inputs'!$C$2+F2287*'BCA Inputs'!$C$2+G2287*'BCA Inputs'!$C$2=0,"",P2287*'BCA Inputs'!$C$1+Q2287*'BCA Inputs'!$C$2+F2287*'BCA Inputs'!$C$2+G2287*'BCA Inputs'!$C$2),"")</f>
        <v/>
      </c>
      <c r="S2287" s="181" t="str">
        <f t="shared" si="350"/>
        <v/>
      </c>
      <c r="T2287" s="181" t="str">
        <f>IFERROR(IF($B$3="NYSEG",(INDEX('BCA Inputs'!$N$14:$N$54,MATCH(I2287,'BCA Inputs'!$M$14:$M$54,0))*P2287+INDEX('BCA Inputs'!$O$14:$O$54,MATCH(I2287,'BCA Inputs'!$M$14:$M$54,0))*O2287+INDEX('BCA Inputs'!P:P,MATCH(I2287,'BCA Inputs'!M:M,0))*Q2287+INDEX('BCA Inputs'!Q:Q,MATCH(I2287,'BCA Inputs'!M:M,0))*F2287+INDEX('BCA Inputs'!R:R,MATCH(I2287,'BCA Inputs'!M:M,0))*G2287)+L2287+N2287,IF($B$3="RG&amp;E",(INDEX('BCA Inputs'!$AX$14:$AX$54,MATCH(I2287,'BCA Inputs'!$AW$14:$AW$54,0))*P2287+INDEX('BCA Inputs'!$AY$14:$AY$54,MATCH(I2287,'BCA Inputs'!$AW$14:$AW$54,0))*O2287+INDEX('BCA Inputs'!$AZ$14:$AZ$54,MATCH(I2287,'BCA Inputs'!$AW$14:$AW$54,0))*Q2287+INDEX('BCA Inputs'!$BA$14:$BA$54,MATCH(I2287,'BCA Inputs'!$AW$14:$AW$54,0))*F2287+INDEX('BCA Inputs'!$BB$14:$BB$54,MATCH(I2287,'BCA Inputs'!$AW$14:$AW$54,0))*G2287)+L2287+N2287,"")),"")</f>
        <v/>
      </c>
      <c r="U2287" s="234" t="str">
        <f t="shared" si="351"/>
        <v/>
      </c>
      <c r="V2287" s="234" t="str">
        <f t="shared" si="352"/>
        <v/>
      </c>
      <c r="W2287" s="234" t="str">
        <f t="shared" si="353"/>
        <v/>
      </c>
      <c r="Y2287" s="235" t="str">
        <f t="shared" si="354"/>
        <v/>
      </c>
      <c r="Z2287" s="236" t="str">
        <f>IFERROR(IF($B$3="NYSEG",INDEX('BCA Inputs'!$X$14:$X$54,MATCH(I2287,'BCA Inputs'!$M$14:$M$54,0))*P2287+INDEX('BCA Inputs'!$Y$14:$Y$54,MATCH(I2287,'BCA Inputs'!$M$14:$M$54,0))*O2287+INDEX('BCA Inputs'!$Z$14:$Z$54,MATCH(I2287,'BCA Inputs'!$M$14:$M$54,0))*Q2287+INDEX('BCA Inputs'!$AA$14:$AA$54,MATCH(I2287,'BCA Inputs'!$M$14:$M$54,0))*F2287+INDEX('BCA Inputs'!$AB$14:$AB$54,MATCH(I2287,'BCA Inputs'!$M$14:$M$54,0))*G2287,IF($B$3="RG&amp;E",INDEX('BCA Inputs'!$BG$14:$BG$54,MATCH(I2287,'BCA Inputs'!$AW$14:$AW$54,0))*P2287+INDEX('BCA Inputs'!$BH$14:$BH$54,MATCH(I2287,'BCA Inputs'!$AW$14:$AW$54,0))*O2287+INDEX('BCA Inputs'!$BI$14:$BI$54,MATCH(I2287,'BCA Inputs'!$AW$14:$AW$54,0))*Q2287+INDEX('BCA Inputs'!$BJ$14:$BJ$54,MATCH(I2287,'BCA Inputs'!$AW$14:$AW$54,0))*F2287+INDEX('BCA Inputs'!$BK$14:$BK$54,MATCH(I2287,'BCA Inputs'!$AW$14:$AW$54,0))*G2287,"")),"")</f>
        <v/>
      </c>
      <c r="AA2287" s="237" t="str">
        <f t="shared" si="355"/>
        <v/>
      </c>
      <c r="AC2287" s="238" t="str">
        <f>IFERROR((K2287+R2287)+IF($B$3="NYSEG",INDEX('BCA Inputs'!$AI$14:$AI$54,MATCH(I2287,'BCA Inputs'!$M$14:$M$54,0))*P2287+INDEX('BCA Inputs'!$AJ$14:$AJ$54,MATCH(I2287,'BCA Inputs'!$M$14:$M$54,0))*Q2287,IF($B$3="RG&amp;E",INDEX('BCA Inputs'!$BR$14:$BR$54,MATCH(I2287,'BCA Inputs'!$AW$14:$AW$54,0))*P2287+INDEX('BCA Inputs'!$BS$14:$BS$54,MATCH(I2287,'BCA Inputs'!$AW$14:$AW$54,0))*Q2287,"")),"")</f>
        <v/>
      </c>
      <c r="AD2287" s="181" t="str">
        <f>IFERROR(IF($B$3="NYSEG",INDEX('BCA Inputs'!$AD$14:$AD$54,MATCH(I2287,'BCA Inputs'!$M$14:$M$54,0))*P2287+INDEX('BCA Inputs'!$AE$14:$AE$54,MATCH(I2287,'BCA Inputs'!$M$14:$M$54,0))*O2287+INDEX('BCA Inputs'!$AF$14:$AF$54,MATCH(I2287,'BCA Inputs'!$M$14:$M$54,0))*Q2287+INDEX('BCA Inputs'!$AG$14:$AG$54,MATCH(I2287,'BCA Inputs'!$M$14:$M$54,0))*F2287+INDEX('BCA Inputs'!$AH$14:$AH$54,MATCH(I2287,'BCA Inputs'!$M$14:$M$54,0))*G2287,IF($B$3="RG&amp;E",INDEX('BCA Inputs'!$BM$14:$BM$54,MATCH(I2287,'BCA Inputs'!$AW$14:$AW$54,0))*P2287+INDEX('BCA Inputs'!$BN$14:$BN$54,MATCH(I2287,'BCA Inputs'!$AW$14:$AW$54,0))*O2287+INDEX('BCA Inputs'!$BO$14:$BO$54,MATCH(I2287,'BCA Inputs'!$AW$14:$AW$54,0))*Q2287+INDEX('BCA Inputs'!$BP$14:$BP$54,MATCH(I2287,'BCA Inputs'!$AW$14:$AW$54,0))*F2287+INDEX('BCA Inputs'!$BQ$14:$BQ$54,MATCH(I2287,'BCA Inputs'!$AW$14:$AW$54,0))*G2287,"")),"")</f>
        <v/>
      </c>
      <c r="AE2287" s="237" t="str">
        <f t="shared" si="356"/>
        <v/>
      </c>
      <c r="AF2287" s="198">
        <f t="shared" si="358"/>
        <v>0</v>
      </c>
      <c r="AG2287" s="239">
        <f t="shared" si="359"/>
        <v>0</v>
      </c>
    </row>
    <row r="2288" spans="1:33">
      <c r="A2288" s="228"/>
      <c r="B2288" s="176"/>
      <c r="C2288" s="229"/>
      <c r="D2288" s="230"/>
      <c r="E2288" s="230"/>
      <c r="F2288" s="230"/>
      <c r="G2288" s="230"/>
      <c r="H2288" s="231"/>
      <c r="I2288" s="231"/>
      <c r="J2288" s="232"/>
      <c r="K2288" s="232"/>
      <c r="L2288" s="232"/>
      <c r="M2288" s="181">
        <f t="shared" si="357"/>
        <v>0</v>
      </c>
      <c r="N2288" s="181">
        <f>IF(H2288="",0,H2288*I2288*'Avoided Water Savings Cost'!$C$16)</f>
        <v>0</v>
      </c>
      <c r="O2288" s="545">
        <f>IF(C2288="",0,IF($B$3="NYSEG",C2288/(1-'Avoided Electric Costs 2020'!$W$21),IF($B$3="RG&amp;E",C2288/(1-'Avoided Electric Costs 2020'!$X$21),"")))</f>
        <v>0</v>
      </c>
      <c r="P2288" s="546">
        <f>IF(D2288="",0,IF($B$3="NYSEG",D2288/(1-'Avoided Electric Costs 2020'!$W$21),IF($B$3="RG&amp;E",D2288/(1-'Avoided Electric Costs 2020'!$X$21),"")))</f>
        <v>0</v>
      </c>
      <c r="Q2288" s="546">
        <f>IF(E2288="",0,IF($B$3="NYSEG",E2288/(1-'Avoided Natural Gas Costs 2020'!$J$34),IF($B$3="RG&amp;E",E2288/(1-'Avoided Natural Gas Costs 2020'!$K$34),"")))</f>
        <v>0</v>
      </c>
      <c r="R2288" s="233" t="str">
        <f>IFERROR(IF(P2288*'BCA Inputs'!$C$1+Q2288*'BCA Inputs'!$C$2+F2288*'BCA Inputs'!$C$2+G2288*'BCA Inputs'!$C$2=0,"",P2288*'BCA Inputs'!$C$1+Q2288*'BCA Inputs'!$C$2+F2288*'BCA Inputs'!$C$2+G2288*'BCA Inputs'!$C$2),"")</f>
        <v/>
      </c>
      <c r="S2288" s="181" t="str">
        <f t="shared" si="350"/>
        <v/>
      </c>
      <c r="T2288" s="181" t="str">
        <f>IFERROR(IF($B$3="NYSEG",(INDEX('BCA Inputs'!$N$14:$N$54,MATCH(I2288,'BCA Inputs'!$M$14:$M$54,0))*P2288+INDEX('BCA Inputs'!$O$14:$O$54,MATCH(I2288,'BCA Inputs'!$M$14:$M$54,0))*O2288+INDEX('BCA Inputs'!P:P,MATCH(I2288,'BCA Inputs'!M:M,0))*Q2288+INDEX('BCA Inputs'!Q:Q,MATCH(I2288,'BCA Inputs'!M:M,0))*F2288+INDEX('BCA Inputs'!R:R,MATCH(I2288,'BCA Inputs'!M:M,0))*G2288)+L2288+N2288,IF($B$3="RG&amp;E",(INDEX('BCA Inputs'!$AX$14:$AX$54,MATCH(I2288,'BCA Inputs'!$AW$14:$AW$54,0))*P2288+INDEX('BCA Inputs'!$AY$14:$AY$54,MATCH(I2288,'BCA Inputs'!$AW$14:$AW$54,0))*O2288+INDEX('BCA Inputs'!$AZ$14:$AZ$54,MATCH(I2288,'BCA Inputs'!$AW$14:$AW$54,0))*Q2288+INDEX('BCA Inputs'!$BA$14:$BA$54,MATCH(I2288,'BCA Inputs'!$AW$14:$AW$54,0))*F2288+INDEX('BCA Inputs'!$BB$14:$BB$54,MATCH(I2288,'BCA Inputs'!$AW$14:$AW$54,0))*G2288)+L2288+N2288,"")),"")</f>
        <v/>
      </c>
      <c r="U2288" s="234" t="str">
        <f t="shared" si="351"/>
        <v/>
      </c>
      <c r="V2288" s="234" t="str">
        <f t="shared" si="352"/>
        <v/>
      </c>
      <c r="W2288" s="234" t="str">
        <f t="shared" si="353"/>
        <v/>
      </c>
      <c r="Y2288" s="235" t="str">
        <f t="shared" si="354"/>
        <v/>
      </c>
      <c r="Z2288" s="236" t="str">
        <f>IFERROR(IF($B$3="NYSEG",INDEX('BCA Inputs'!$X$14:$X$54,MATCH(I2288,'BCA Inputs'!$M$14:$M$54,0))*P2288+INDEX('BCA Inputs'!$Y$14:$Y$54,MATCH(I2288,'BCA Inputs'!$M$14:$M$54,0))*O2288+INDEX('BCA Inputs'!$Z$14:$Z$54,MATCH(I2288,'BCA Inputs'!$M$14:$M$54,0))*Q2288+INDEX('BCA Inputs'!$AA$14:$AA$54,MATCH(I2288,'BCA Inputs'!$M$14:$M$54,0))*F2288+INDEX('BCA Inputs'!$AB$14:$AB$54,MATCH(I2288,'BCA Inputs'!$M$14:$M$54,0))*G2288,IF($B$3="RG&amp;E",INDEX('BCA Inputs'!$BG$14:$BG$54,MATCH(I2288,'BCA Inputs'!$AW$14:$AW$54,0))*P2288+INDEX('BCA Inputs'!$BH$14:$BH$54,MATCH(I2288,'BCA Inputs'!$AW$14:$AW$54,0))*O2288+INDEX('BCA Inputs'!$BI$14:$BI$54,MATCH(I2288,'BCA Inputs'!$AW$14:$AW$54,0))*Q2288+INDEX('BCA Inputs'!$BJ$14:$BJ$54,MATCH(I2288,'BCA Inputs'!$AW$14:$AW$54,0))*F2288+INDEX('BCA Inputs'!$BK$14:$BK$54,MATCH(I2288,'BCA Inputs'!$AW$14:$AW$54,0))*G2288,"")),"")</f>
        <v/>
      </c>
      <c r="AA2288" s="237" t="str">
        <f t="shared" si="355"/>
        <v/>
      </c>
      <c r="AC2288" s="238" t="str">
        <f>IFERROR((K2288+R2288)+IF($B$3="NYSEG",INDEX('BCA Inputs'!$AI$14:$AI$54,MATCH(I2288,'BCA Inputs'!$M$14:$M$54,0))*P2288+INDEX('BCA Inputs'!$AJ$14:$AJ$54,MATCH(I2288,'BCA Inputs'!$M$14:$M$54,0))*Q2288,IF($B$3="RG&amp;E",INDEX('BCA Inputs'!$BR$14:$BR$54,MATCH(I2288,'BCA Inputs'!$AW$14:$AW$54,0))*P2288+INDEX('BCA Inputs'!$BS$14:$BS$54,MATCH(I2288,'BCA Inputs'!$AW$14:$AW$54,0))*Q2288,"")),"")</f>
        <v/>
      </c>
      <c r="AD2288" s="181" t="str">
        <f>IFERROR(IF($B$3="NYSEG",INDEX('BCA Inputs'!$AD$14:$AD$54,MATCH(I2288,'BCA Inputs'!$M$14:$M$54,0))*P2288+INDEX('BCA Inputs'!$AE$14:$AE$54,MATCH(I2288,'BCA Inputs'!$M$14:$M$54,0))*O2288+INDEX('BCA Inputs'!$AF$14:$AF$54,MATCH(I2288,'BCA Inputs'!$M$14:$M$54,0))*Q2288+INDEX('BCA Inputs'!$AG$14:$AG$54,MATCH(I2288,'BCA Inputs'!$M$14:$M$54,0))*F2288+INDEX('BCA Inputs'!$AH$14:$AH$54,MATCH(I2288,'BCA Inputs'!$M$14:$M$54,0))*G2288,IF($B$3="RG&amp;E",INDEX('BCA Inputs'!$BM$14:$BM$54,MATCH(I2288,'BCA Inputs'!$AW$14:$AW$54,0))*P2288+INDEX('BCA Inputs'!$BN$14:$BN$54,MATCH(I2288,'BCA Inputs'!$AW$14:$AW$54,0))*O2288+INDEX('BCA Inputs'!$BO$14:$BO$54,MATCH(I2288,'BCA Inputs'!$AW$14:$AW$54,0))*Q2288+INDEX('BCA Inputs'!$BP$14:$BP$54,MATCH(I2288,'BCA Inputs'!$AW$14:$AW$54,0))*F2288+INDEX('BCA Inputs'!$BQ$14:$BQ$54,MATCH(I2288,'BCA Inputs'!$AW$14:$AW$54,0))*G2288,"")),"")</f>
        <v/>
      </c>
      <c r="AE2288" s="237" t="str">
        <f t="shared" si="356"/>
        <v/>
      </c>
      <c r="AF2288" s="198">
        <f t="shared" si="358"/>
        <v>0</v>
      </c>
      <c r="AG2288" s="239">
        <f t="shared" si="359"/>
        <v>0</v>
      </c>
    </row>
    <row r="2289" spans="1:33">
      <c r="A2289" s="228"/>
      <c r="B2289" s="176"/>
      <c r="C2289" s="229"/>
      <c r="D2289" s="230"/>
      <c r="E2289" s="230"/>
      <c r="F2289" s="230"/>
      <c r="G2289" s="230"/>
      <c r="H2289" s="231"/>
      <c r="I2289" s="231"/>
      <c r="J2289" s="232"/>
      <c r="K2289" s="232"/>
      <c r="L2289" s="232"/>
      <c r="M2289" s="181">
        <f t="shared" si="357"/>
        <v>0</v>
      </c>
      <c r="N2289" s="181">
        <f>IF(H2289="",0,H2289*I2289*'Avoided Water Savings Cost'!$C$16)</f>
        <v>0</v>
      </c>
      <c r="O2289" s="545">
        <f>IF(C2289="",0,IF($B$3="NYSEG",C2289/(1-'Avoided Electric Costs 2020'!$W$21),IF($B$3="RG&amp;E",C2289/(1-'Avoided Electric Costs 2020'!$X$21),"")))</f>
        <v>0</v>
      </c>
      <c r="P2289" s="546">
        <f>IF(D2289="",0,IF($B$3="NYSEG",D2289/(1-'Avoided Electric Costs 2020'!$W$21),IF($B$3="RG&amp;E",D2289/(1-'Avoided Electric Costs 2020'!$X$21),"")))</f>
        <v>0</v>
      </c>
      <c r="Q2289" s="546">
        <f>IF(E2289="",0,IF($B$3="NYSEG",E2289/(1-'Avoided Natural Gas Costs 2020'!$J$34),IF($B$3="RG&amp;E",E2289/(1-'Avoided Natural Gas Costs 2020'!$K$34),"")))</f>
        <v>0</v>
      </c>
      <c r="R2289" s="233" t="str">
        <f>IFERROR(IF(P2289*'BCA Inputs'!$C$1+Q2289*'BCA Inputs'!$C$2+F2289*'BCA Inputs'!$C$2+G2289*'BCA Inputs'!$C$2=0,"",P2289*'BCA Inputs'!$C$1+Q2289*'BCA Inputs'!$C$2+F2289*'BCA Inputs'!$C$2+G2289*'BCA Inputs'!$C$2),"")</f>
        <v/>
      </c>
      <c r="S2289" s="181" t="str">
        <f t="shared" si="350"/>
        <v/>
      </c>
      <c r="T2289" s="181" t="str">
        <f>IFERROR(IF($B$3="NYSEG",(INDEX('BCA Inputs'!$N$14:$N$54,MATCH(I2289,'BCA Inputs'!$M$14:$M$54,0))*P2289+INDEX('BCA Inputs'!$O$14:$O$54,MATCH(I2289,'BCA Inputs'!$M$14:$M$54,0))*O2289+INDEX('BCA Inputs'!P:P,MATCH(I2289,'BCA Inputs'!M:M,0))*Q2289+INDEX('BCA Inputs'!Q:Q,MATCH(I2289,'BCA Inputs'!M:M,0))*F2289+INDEX('BCA Inputs'!R:R,MATCH(I2289,'BCA Inputs'!M:M,0))*G2289)+L2289+N2289,IF($B$3="RG&amp;E",(INDEX('BCA Inputs'!$AX$14:$AX$54,MATCH(I2289,'BCA Inputs'!$AW$14:$AW$54,0))*P2289+INDEX('BCA Inputs'!$AY$14:$AY$54,MATCH(I2289,'BCA Inputs'!$AW$14:$AW$54,0))*O2289+INDEX('BCA Inputs'!$AZ$14:$AZ$54,MATCH(I2289,'BCA Inputs'!$AW$14:$AW$54,0))*Q2289+INDEX('BCA Inputs'!$BA$14:$BA$54,MATCH(I2289,'BCA Inputs'!$AW$14:$AW$54,0))*F2289+INDEX('BCA Inputs'!$BB$14:$BB$54,MATCH(I2289,'BCA Inputs'!$AW$14:$AW$54,0))*G2289)+L2289+N2289,"")),"")</f>
        <v/>
      </c>
      <c r="U2289" s="234" t="str">
        <f t="shared" si="351"/>
        <v/>
      </c>
      <c r="V2289" s="234" t="str">
        <f t="shared" si="352"/>
        <v/>
      </c>
      <c r="W2289" s="234" t="str">
        <f t="shared" si="353"/>
        <v/>
      </c>
      <c r="Y2289" s="235" t="str">
        <f t="shared" si="354"/>
        <v/>
      </c>
      <c r="Z2289" s="236" t="str">
        <f>IFERROR(IF($B$3="NYSEG",INDEX('BCA Inputs'!$X$14:$X$54,MATCH(I2289,'BCA Inputs'!$M$14:$M$54,0))*P2289+INDEX('BCA Inputs'!$Y$14:$Y$54,MATCH(I2289,'BCA Inputs'!$M$14:$M$54,0))*O2289+INDEX('BCA Inputs'!$Z$14:$Z$54,MATCH(I2289,'BCA Inputs'!$M$14:$M$54,0))*Q2289+INDEX('BCA Inputs'!$AA$14:$AA$54,MATCH(I2289,'BCA Inputs'!$M$14:$M$54,0))*F2289+INDEX('BCA Inputs'!$AB$14:$AB$54,MATCH(I2289,'BCA Inputs'!$M$14:$M$54,0))*G2289,IF($B$3="RG&amp;E",INDEX('BCA Inputs'!$BG$14:$BG$54,MATCH(I2289,'BCA Inputs'!$AW$14:$AW$54,0))*P2289+INDEX('BCA Inputs'!$BH$14:$BH$54,MATCH(I2289,'BCA Inputs'!$AW$14:$AW$54,0))*O2289+INDEX('BCA Inputs'!$BI$14:$BI$54,MATCH(I2289,'BCA Inputs'!$AW$14:$AW$54,0))*Q2289+INDEX('BCA Inputs'!$BJ$14:$BJ$54,MATCH(I2289,'BCA Inputs'!$AW$14:$AW$54,0))*F2289+INDEX('BCA Inputs'!$BK$14:$BK$54,MATCH(I2289,'BCA Inputs'!$AW$14:$AW$54,0))*G2289,"")),"")</f>
        <v/>
      </c>
      <c r="AA2289" s="237" t="str">
        <f t="shared" si="355"/>
        <v/>
      </c>
      <c r="AC2289" s="238" t="str">
        <f>IFERROR((K2289+R2289)+IF($B$3="NYSEG",INDEX('BCA Inputs'!$AI$14:$AI$54,MATCH(I2289,'BCA Inputs'!$M$14:$M$54,0))*P2289+INDEX('BCA Inputs'!$AJ$14:$AJ$54,MATCH(I2289,'BCA Inputs'!$M$14:$M$54,0))*Q2289,IF($B$3="RG&amp;E",INDEX('BCA Inputs'!$BR$14:$BR$54,MATCH(I2289,'BCA Inputs'!$AW$14:$AW$54,0))*P2289+INDEX('BCA Inputs'!$BS$14:$BS$54,MATCH(I2289,'BCA Inputs'!$AW$14:$AW$54,0))*Q2289,"")),"")</f>
        <v/>
      </c>
      <c r="AD2289" s="181" t="str">
        <f>IFERROR(IF($B$3="NYSEG",INDEX('BCA Inputs'!$AD$14:$AD$54,MATCH(I2289,'BCA Inputs'!$M$14:$M$54,0))*P2289+INDEX('BCA Inputs'!$AE$14:$AE$54,MATCH(I2289,'BCA Inputs'!$M$14:$M$54,0))*O2289+INDEX('BCA Inputs'!$AF$14:$AF$54,MATCH(I2289,'BCA Inputs'!$M$14:$M$54,0))*Q2289+INDEX('BCA Inputs'!$AG$14:$AG$54,MATCH(I2289,'BCA Inputs'!$M$14:$M$54,0))*F2289+INDEX('BCA Inputs'!$AH$14:$AH$54,MATCH(I2289,'BCA Inputs'!$M$14:$M$54,0))*G2289,IF($B$3="RG&amp;E",INDEX('BCA Inputs'!$BM$14:$BM$54,MATCH(I2289,'BCA Inputs'!$AW$14:$AW$54,0))*P2289+INDEX('BCA Inputs'!$BN$14:$BN$54,MATCH(I2289,'BCA Inputs'!$AW$14:$AW$54,0))*O2289+INDEX('BCA Inputs'!$BO$14:$BO$54,MATCH(I2289,'BCA Inputs'!$AW$14:$AW$54,0))*Q2289+INDEX('BCA Inputs'!$BP$14:$BP$54,MATCH(I2289,'BCA Inputs'!$AW$14:$AW$54,0))*F2289+INDEX('BCA Inputs'!$BQ$14:$BQ$54,MATCH(I2289,'BCA Inputs'!$AW$14:$AW$54,0))*G2289,"")),"")</f>
        <v/>
      </c>
      <c r="AE2289" s="237" t="str">
        <f t="shared" si="356"/>
        <v/>
      </c>
      <c r="AF2289" s="198">
        <f t="shared" si="358"/>
        <v>0</v>
      </c>
      <c r="AG2289" s="239">
        <f t="shared" si="359"/>
        <v>0</v>
      </c>
    </row>
    <row r="2290" spans="1:33">
      <c r="A2290" s="228"/>
      <c r="B2290" s="176"/>
      <c r="C2290" s="229"/>
      <c r="D2290" s="230"/>
      <c r="E2290" s="230"/>
      <c r="F2290" s="230"/>
      <c r="G2290" s="230"/>
      <c r="H2290" s="231"/>
      <c r="I2290" s="231"/>
      <c r="J2290" s="232"/>
      <c r="K2290" s="232"/>
      <c r="L2290" s="232"/>
      <c r="M2290" s="181">
        <f t="shared" si="357"/>
        <v>0</v>
      </c>
      <c r="N2290" s="181">
        <f>IF(H2290="",0,H2290*I2290*'Avoided Water Savings Cost'!$C$16)</f>
        <v>0</v>
      </c>
      <c r="O2290" s="545">
        <f>IF(C2290="",0,IF($B$3="NYSEG",C2290/(1-'Avoided Electric Costs 2020'!$W$21),IF($B$3="RG&amp;E",C2290/(1-'Avoided Electric Costs 2020'!$X$21),"")))</f>
        <v>0</v>
      </c>
      <c r="P2290" s="546">
        <f>IF(D2290="",0,IF($B$3="NYSEG",D2290/(1-'Avoided Electric Costs 2020'!$W$21),IF($B$3="RG&amp;E",D2290/(1-'Avoided Electric Costs 2020'!$X$21),"")))</f>
        <v>0</v>
      </c>
      <c r="Q2290" s="546">
        <f>IF(E2290="",0,IF($B$3="NYSEG",E2290/(1-'Avoided Natural Gas Costs 2020'!$J$34),IF($B$3="RG&amp;E",E2290/(1-'Avoided Natural Gas Costs 2020'!$K$34),"")))</f>
        <v>0</v>
      </c>
      <c r="R2290" s="233" t="str">
        <f>IFERROR(IF(P2290*'BCA Inputs'!$C$1+Q2290*'BCA Inputs'!$C$2+F2290*'BCA Inputs'!$C$2+G2290*'BCA Inputs'!$C$2=0,"",P2290*'BCA Inputs'!$C$1+Q2290*'BCA Inputs'!$C$2+F2290*'BCA Inputs'!$C$2+G2290*'BCA Inputs'!$C$2),"")</f>
        <v/>
      </c>
      <c r="S2290" s="181" t="str">
        <f t="shared" si="350"/>
        <v/>
      </c>
      <c r="T2290" s="181" t="str">
        <f>IFERROR(IF($B$3="NYSEG",(INDEX('BCA Inputs'!$N$14:$N$54,MATCH(I2290,'BCA Inputs'!$M$14:$M$54,0))*P2290+INDEX('BCA Inputs'!$O$14:$O$54,MATCH(I2290,'BCA Inputs'!$M$14:$M$54,0))*O2290+INDEX('BCA Inputs'!P:P,MATCH(I2290,'BCA Inputs'!M:M,0))*Q2290+INDEX('BCA Inputs'!Q:Q,MATCH(I2290,'BCA Inputs'!M:M,0))*F2290+INDEX('BCA Inputs'!R:R,MATCH(I2290,'BCA Inputs'!M:M,0))*G2290)+L2290+N2290,IF($B$3="RG&amp;E",(INDEX('BCA Inputs'!$AX$14:$AX$54,MATCH(I2290,'BCA Inputs'!$AW$14:$AW$54,0))*P2290+INDEX('BCA Inputs'!$AY$14:$AY$54,MATCH(I2290,'BCA Inputs'!$AW$14:$AW$54,0))*O2290+INDEX('BCA Inputs'!$AZ$14:$AZ$54,MATCH(I2290,'BCA Inputs'!$AW$14:$AW$54,0))*Q2290+INDEX('BCA Inputs'!$BA$14:$BA$54,MATCH(I2290,'BCA Inputs'!$AW$14:$AW$54,0))*F2290+INDEX('BCA Inputs'!$BB$14:$BB$54,MATCH(I2290,'BCA Inputs'!$AW$14:$AW$54,0))*G2290)+L2290+N2290,"")),"")</f>
        <v/>
      </c>
      <c r="U2290" s="234" t="str">
        <f t="shared" si="351"/>
        <v/>
      </c>
      <c r="V2290" s="234" t="str">
        <f t="shared" si="352"/>
        <v/>
      </c>
      <c r="W2290" s="234" t="str">
        <f t="shared" si="353"/>
        <v/>
      </c>
      <c r="Y2290" s="235" t="str">
        <f t="shared" si="354"/>
        <v/>
      </c>
      <c r="Z2290" s="236" t="str">
        <f>IFERROR(IF($B$3="NYSEG",INDEX('BCA Inputs'!$X$14:$X$54,MATCH(I2290,'BCA Inputs'!$M$14:$M$54,0))*P2290+INDEX('BCA Inputs'!$Y$14:$Y$54,MATCH(I2290,'BCA Inputs'!$M$14:$M$54,0))*O2290+INDEX('BCA Inputs'!$Z$14:$Z$54,MATCH(I2290,'BCA Inputs'!$M$14:$M$54,0))*Q2290+INDEX('BCA Inputs'!$AA$14:$AA$54,MATCH(I2290,'BCA Inputs'!$M$14:$M$54,0))*F2290+INDEX('BCA Inputs'!$AB$14:$AB$54,MATCH(I2290,'BCA Inputs'!$M$14:$M$54,0))*G2290,IF($B$3="RG&amp;E",INDEX('BCA Inputs'!$BG$14:$BG$54,MATCH(I2290,'BCA Inputs'!$AW$14:$AW$54,0))*P2290+INDEX('BCA Inputs'!$BH$14:$BH$54,MATCH(I2290,'BCA Inputs'!$AW$14:$AW$54,0))*O2290+INDEX('BCA Inputs'!$BI$14:$BI$54,MATCH(I2290,'BCA Inputs'!$AW$14:$AW$54,0))*Q2290+INDEX('BCA Inputs'!$BJ$14:$BJ$54,MATCH(I2290,'BCA Inputs'!$AW$14:$AW$54,0))*F2290+INDEX('BCA Inputs'!$BK$14:$BK$54,MATCH(I2290,'BCA Inputs'!$AW$14:$AW$54,0))*G2290,"")),"")</f>
        <v/>
      </c>
      <c r="AA2290" s="237" t="str">
        <f t="shared" si="355"/>
        <v/>
      </c>
      <c r="AC2290" s="238" t="str">
        <f>IFERROR((K2290+R2290)+IF($B$3="NYSEG",INDEX('BCA Inputs'!$AI$14:$AI$54,MATCH(I2290,'BCA Inputs'!$M$14:$M$54,0))*P2290+INDEX('BCA Inputs'!$AJ$14:$AJ$54,MATCH(I2290,'BCA Inputs'!$M$14:$M$54,0))*Q2290,IF($B$3="RG&amp;E",INDEX('BCA Inputs'!$BR$14:$BR$54,MATCH(I2290,'BCA Inputs'!$AW$14:$AW$54,0))*P2290+INDEX('BCA Inputs'!$BS$14:$BS$54,MATCH(I2290,'BCA Inputs'!$AW$14:$AW$54,0))*Q2290,"")),"")</f>
        <v/>
      </c>
      <c r="AD2290" s="181" t="str">
        <f>IFERROR(IF($B$3="NYSEG",INDEX('BCA Inputs'!$AD$14:$AD$54,MATCH(I2290,'BCA Inputs'!$M$14:$M$54,0))*P2290+INDEX('BCA Inputs'!$AE$14:$AE$54,MATCH(I2290,'BCA Inputs'!$M$14:$M$54,0))*O2290+INDEX('BCA Inputs'!$AF$14:$AF$54,MATCH(I2290,'BCA Inputs'!$M$14:$M$54,0))*Q2290+INDEX('BCA Inputs'!$AG$14:$AG$54,MATCH(I2290,'BCA Inputs'!$M$14:$M$54,0))*F2290+INDEX('BCA Inputs'!$AH$14:$AH$54,MATCH(I2290,'BCA Inputs'!$M$14:$M$54,0))*G2290,IF($B$3="RG&amp;E",INDEX('BCA Inputs'!$BM$14:$BM$54,MATCH(I2290,'BCA Inputs'!$AW$14:$AW$54,0))*P2290+INDEX('BCA Inputs'!$BN$14:$BN$54,MATCH(I2290,'BCA Inputs'!$AW$14:$AW$54,0))*O2290+INDEX('BCA Inputs'!$BO$14:$BO$54,MATCH(I2290,'BCA Inputs'!$AW$14:$AW$54,0))*Q2290+INDEX('BCA Inputs'!$BP$14:$BP$54,MATCH(I2290,'BCA Inputs'!$AW$14:$AW$54,0))*F2290+INDEX('BCA Inputs'!$BQ$14:$BQ$54,MATCH(I2290,'BCA Inputs'!$AW$14:$AW$54,0))*G2290,"")),"")</f>
        <v/>
      </c>
      <c r="AE2290" s="237" t="str">
        <f t="shared" si="356"/>
        <v/>
      </c>
      <c r="AF2290" s="198">
        <f t="shared" si="358"/>
        <v>0</v>
      </c>
      <c r="AG2290" s="239">
        <f t="shared" si="359"/>
        <v>0</v>
      </c>
    </row>
    <row r="2291" spans="1:33">
      <c r="A2291" s="228"/>
      <c r="B2291" s="176"/>
      <c r="C2291" s="229"/>
      <c r="D2291" s="230"/>
      <c r="E2291" s="230"/>
      <c r="F2291" s="230"/>
      <c r="G2291" s="230"/>
      <c r="H2291" s="231"/>
      <c r="I2291" s="231"/>
      <c r="J2291" s="232"/>
      <c r="K2291" s="232"/>
      <c r="L2291" s="232"/>
      <c r="M2291" s="181">
        <f t="shared" si="357"/>
        <v>0</v>
      </c>
      <c r="N2291" s="181">
        <f>IF(H2291="",0,H2291*I2291*'Avoided Water Savings Cost'!$C$16)</f>
        <v>0</v>
      </c>
      <c r="O2291" s="545">
        <f>IF(C2291="",0,IF($B$3="NYSEG",C2291/(1-'Avoided Electric Costs 2020'!$W$21),IF($B$3="RG&amp;E",C2291/(1-'Avoided Electric Costs 2020'!$X$21),"")))</f>
        <v>0</v>
      </c>
      <c r="P2291" s="546">
        <f>IF(D2291="",0,IF($B$3="NYSEG",D2291/(1-'Avoided Electric Costs 2020'!$W$21),IF($B$3="RG&amp;E",D2291/(1-'Avoided Electric Costs 2020'!$X$21),"")))</f>
        <v>0</v>
      </c>
      <c r="Q2291" s="546">
        <f>IF(E2291="",0,IF($B$3="NYSEG",E2291/(1-'Avoided Natural Gas Costs 2020'!$J$34),IF($B$3="RG&amp;E",E2291/(1-'Avoided Natural Gas Costs 2020'!$K$34),"")))</f>
        <v>0</v>
      </c>
      <c r="R2291" s="233" t="str">
        <f>IFERROR(IF(P2291*'BCA Inputs'!$C$1+Q2291*'BCA Inputs'!$C$2+F2291*'BCA Inputs'!$C$2+G2291*'BCA Inputs'!$C$2=0,"",P2291*'BCA Inputs'!$C$1+Q2291*'BCA Inputs'!$C$2+F2291*'BCA Inputs'!$C$2+G2291*'BCA Inputs'!$C$2),"")</f>
        <v/>
      </c>
      <c r="S2291" s="181" t="str">
        <f t="shared" si="350"/>
        <v/>
      </c>
      <c r="T2291" s="181" t="str">
        <f>IFERROR(IF($B$3="NYSEG",(INDEX('BCA Inputs'!$N$14:$N$54,MATCH(I2291,'BCA Inputs'!$M$14:$M$54,0))*P2291+INDEX('BCA Inputs'!$O$14:$O$54,MATCH(I2291,'BCA Inputs'!$M$14:$M$54,0))*O2291+INDEX('BCA Inputs'!P:P,MATCH(I2291,'BCA Inputs'!M:M,0))*Q2291+INDEX('BCA Inputs'!Q:Q,MATCH(I2291,'BCA Inputs'!M:M,0))*F2291+INDEX('BCA Inputs'!R:R,MATCH(I2291,'BCA Inputs'!M:M,0))*G2291)+L2291+N2291,IF($B$3="RG&amp;E",(INDEX('BCA Inputs'!$AX$14:$AX$54,MATCH(I2291,'BCA Inputs'!$AW$14:$AW$54,0))*P2291+INDEX('BCA Inputs'!$AY$14:$AY$54,MATCH(I2291,'BCA Inputs'!$AW$14:$AW$54,0))*O2291+INDEX('BCA Inputs'!$AZ$14:$AZ$54,MATCH(I2291,'BCA Inputs'!$AW$14:$AW$54,0))*Q2291+INDEX('BCA Inputs'!$BA$14:$BA$54,MATCH(I2291,'BCA Inputs'!$AW$14:$AW$54,0))*F2291+INDEX('BCA Inputs'!$BB$14:$BB$54,MATCH(I2291,'BCA Inputs'!$AW$14:$AW$54,0))*G2291)+L2291+N2291,"")),"")</f>
        <v/>
      </c>
      <c r="U2291" s="234" t="str">
        <f t="shared" si="351"/>
        <v/>
      </c>
      <c r="V2291" s="234" t="str">
        <f t="shared" si="352"/>
        <v/>
      </c>
      <c r="W2291" s="234" t="str">
        <f t="shared" si="353"/>
        <v/>
      </c>
      <c r="Y2291" s="235" t="str">
        <f t="shared" si="354"/>
        <v/>
      </c>
      <c r="Z2291" s="236" t="str">
        <f>IFERROR(IF($B$3="NYSEG",INDEX('BCA Inputs'!$X$14:$X$54,MATCH(I2291,'BCA Inputs'!$M$14:$M$54,0))*P2291+INDEX('BCA Inputs'!$Y$14:$Y$54,MATCH(I2291,'BCA Inputs'!$M$14:$M$54,0))*O2291+INDEX('BCA Inputs'!$Z$14:$Z$54,MATCH(I2291,'BCA Inputs'!$M$14:$M$54,0))*Q2291+INDEX('BCA Inputs'!$AA$14:$AA$54,MATCH(I2291,'BCA Inputs'!$M$14:$M$54,0))*F2291+INDEX('BCA Inputs'!$AB$14:$AB$54,MATCH(I2291,'BCA Inputs'!$M$14:$M$54,0))*G2291,IF($B$3="RG&amp;E",INDEX('BCA Inputs'!$BG$14:$BG$54,MATCH(I2291,'BCA Inputs'!$AW$14:$AW$54,0))*P2291+INDEX('BCA Inputs'!$BH$14:$BH$54,MATCH(I2291,'BCA Inputs'!$AW$14:$AW$54,0))*O2291+INDEX('BCA Inputs'!$BI$14:$BI$54,MATCH(I2291,'BCA Inputs'!$AW$14:$AW$54,0))*Q2291+INDEX('BCA Inputs'!$BJ$14:$BJ$54,MATCH(I2291,'BCA Inputs'!$AW$14:$AW$54,0))*F2291+INDEX('BCA Inputs'!$BK$14:$BK$54,MATCH(I2291,'BCA Inputs'!$AW$14:$AW$54,0))*G2291,"")),"")</f>
        <v/>
      </c>
      <c r="AA2291" s="237" t="str">
        <f t="shared" si="355"/>
        <v/>
      </c>
      <c r="AC2291" s="238" t="str">
        <f>IFERROR((K2291+R2291)+IF($B$3="NYSEG",INDEX('BCA Inputs'!$AI$14:$AI$54,MATCH(I2291,'BCA Inputs'!$M$14:$M$54,0))*P2291+INDEX('BCA Inputs'!$AJ$14:$AJ$54,MATCH(I2291,'BCA Inputs'!$M$14:$M$54,0))*Q2291,IF($B$3="RG&amp;E",INDEX('BCA Inputs'!$BR$14:$BR$54,MATCH(I2291,'BCA Inputs'!$AW$14:$AW$54,0))*P2291+INDEX('BCA Inputs'!$BS$14:$BS$54,MATCH(I2291,'BCA Inputs'!$AW$14:$AW$54,0))*Q2291,"")),"")</f>
        <v/>
      </c>
      <c r="AD2291" s="181" t="str">
        <f>IFERROR(IF($B$3="NYSEG",INDEX('BCA Inputs'!$AD$14:$AD$54,MATCH(I2291,'BCA Inputs'!$M$14:$M$54,0))*P2291+INDEX('BCA Inputs'!$AE$14:$AE$54,MATCH(I2291,'BCA Inputs'!$M$14:$M$54,0))*O2291+INDEX('BCA Inputs'!$AF$14:$AF$54,MATCH(I2291,'BCA Inputs'!$M$14:$M$54,0))*Q2291+INDEX('BCA Inputs'!$AG$14:$AG$54,MATCH(I2291,'BCA Inputs'!$M$14:$M$54,0))*F2291+INDEX('BCA Inputs'!$AH$14:$AH$54,MATCH(I2291,'BCA Inputs'!$M$14:$M$54,0))*G2291,IF($B$3="RG&amp;E",INDEX('BCA Inputs'!$BM$14:$BM$54,MATCH(I2291,'BCA Inputs'!$AW$14:$AW$54,0))*P2291+INDEX('BCA Inputs'!$BN$14:$BN$54,MATCH(I2291,'BCA Inputs'!$AW$14:$AW$54,0))*O2291+INDEX('BCA Inputs'!$BO$14:$BO$54,MATCH(I2291,'BCA Inputs'!$AW$14:$AW$54,0))*Q2291+INDEX('BCA Inputs'!$BP$14:$BP$54,MATCH(I2291,'BCA Inputs'!$AW$14:$AW$54,0))*F2291+INDEX('BCA Inputs'!$BQ$14:$BQ$54,MATCH(I2291,'BCA Inputs'!$AW$14:$AW$54,0))*G2291,"")),"")</f>
        <v/>
      </c>
      <c r="AE2291" s="237" t="str">
        <f t="shared" si="356"/>
        <v/>
      </c>
      <c r="AF2291" s="198">
        <f t="shared" si="358"/>
        <v>0</v>
      </c>
      <c r="AG2291" s="239">
        <f t="shared" si="359"/>
        <v>0</v>
      </c>
    </row>
    <row r="2292" spans="1:33">
      <c r="A2292" s="228"/>
      <c r="B2292" s="176"/>
      <c r="C2292" s="229"/>
      <c r="D2292" s="230"/>
      <c r="E2292" s="230"/>
      <c r="F2292" s="230"/>
      <c r="G2292" s="230"/>
      <c r="H2292" s="231"/>
      <c r="I2292" s="231"/>
      <c r="J2292" s="232"/>
      <c r="K2292" s="232"/>
      <c r="L2292" s="232"/>
      <c r="M2292" s="181">
        <f t="shared" si="357"/>
        <v>0</v>
      </c>
      <c r="N2292" s="181">
        <f>IF(H2292="",0,H2292*I2292*'Avoided Water Savings Cost'!$C$16)</f>
        <v>0</v>
      </c>
      <c r="O2292" s="545">
        <f>IF(C2292="",0,IF($B$3="NYSEG",C2292/(1-'Avoided Electric Costs 2020'!$W$21),IF($B$3="RG&amp;E",C2292/(1-'Avoided Electric Costs 2020'!$X$21),"")))</f>
        <v>0</v>
      </c>
      <c r="P2292" s="546">
        <f>IF(D2292="",0,IF($B$3="NYSEG",D2292/(1-'Avoided Electric Costs 2020'!$W$21),IF($B$3="RG&amp;E",D2292/(1-'Avoided Electric Costs 2020'!$X$21),"")))</f>
        <v>0</v>
      </c>
      <c r="Q2292" s="546">
        <f>IF(E2292="",0,IF($B$3="NYSEG",E2292/(1-'Avoided Natural Gas Costs 2020'!$J$34),IF($B$3="RG&amp;E",E2292/(1-'Avoided Natural Gas Costs 2020'!$K$34),"")))</f>
        <v>0</v>
      </c>
      <c r="R2292" s="233" t="str">
        <f>IFERROR(IF(P2292*'BCA Inputs'!$C$1+Q2292*'BCA Inputs'!$C$2+F2292*'BCA Inputs'!$C$2+G2292*'BCA Inputs'!$C$2=0,"",P2292*'BCA Inputs'!$C$1+Q2292*'BCA Inputs'!$C$2+F2292*'BCA Inputs'!$C$2+G2292*'BCA Inputs'!$C$2),"")</f>
        <v/>
      </c>
      <c r="S2292" s="181" t="str">
        <f t="shared" si="350"/>
        <v/>
      </c>
      <c r="T2292" s="181" t="str">
        <f>IFERROR(IF($B$3="NYSEG",(INDEX('BCA Inputs'!$N$14:$N$54,MATCH(I2292,'BCA Inputs'!$M$14:$M$54,0))*P2292+INDEX('BCA Inputs'!$O$14:$O$54,MATCH(I2292,'BCA Inputs'!$M$14:$M$54,0))*O2292+INDEX('BCA Inputs'!P:P,MATCH(I2292,'BCA Inputs'!M:M,0))*Q2292+INDEX('BCA Inputs'!Q:Q,MATCH(I2292,'BCA Inputs'!M:M,0))*F2292+INDEX('BCA Inputs'!R:R,MATCH(I2292,'BCA Inputs'!M:M,0))*G2292)+L2292+N2292,IF($B$3="RG&amp;E",(INDEX('BCA Inputs'!$AX$14:$AX$54,MATCH(I2292,'BCA Inputs'!$AW$14:$AW$54,0))*P2292+INDEX('BCA Inputs'!$AY$14:$AY$54,MATCH(I2292,'BCA Inputs'!$AW$14:$AW$54,0))*O2292+INDEX('BCA Inputs'!$AZ$14:$AZ$54,MATCH(I2292,'BCA Inputs'!$AW$14:$AW$54,0))*Q2292+INDEX('BCA Inputs'!$BA$14:$BA$54,MATCH(I2292,'BCA Inputs'!$AW$14:$AW$54,0))*F2292+INDEX('BCA Inputs'!$BB$14:$BB$54,MATCH(I2292,'BCA Inputs'!$AW$14:$AW$54,0))*G2292)+L2292+N2292,"")),"")</f>
        <v/>
      </c>
      <c r="U2292" s="234" t="str">
        <f t="shared" si="351"/>
        <v/>
      </c>
      <c r="V2292" s="234" t="str">
        <f t="shared" si="352"/>
        <v/>
      </c>
      <c r="W2292" s="234" t="str">
        <f t="shared" si="353"/>
        <v/>
      </c>
      <c r="Y2292" s="235" t="str">
        <f t="shared" si="354"/>
        <v/>
      </c>
      <c r="Z2292" s="236" t="str">
        <f>IFERROR(IF($B$3="NYSEG",INDEX('BCA Inputs'!$X$14:$X$54,MATCH(I2292,'BCA Inputs'!$M$14:$M$54,0))*P2292+INDEX('BCA Inputs'!$Y$14:$Y$54,MATCH(I2292,'BCA Inputs'!$M$14:$M$54,0))*O2292+INDEX('BCA Inputs'!$Z$14:$Z$54,MATCH(I2292,'BCA Inputs'!$M$14:$M$54,0))*Q2292+INDEX('BCA Inputs'!$AA$14:$AA$54,MATCH(I2292,'BCA Inputs'!$M$14:$M$54,0))*F2292+INDEX('BCA Inputs'!$AB$14:$AB$54,MATCH(I2292,'BCA Inputs'!$M$14:$M$54,0))*G2292,IF($B$3="RG&amp;E",INDEX('BCA Inputs'!$BG$14:$BG$54,MATCH(I2292,'BCA Inputs'!$AW$14:$AW$54,0))*P2292+INDEX('BCA Inputs'!$BH$14:$BH$54,MATCH(I2292,'BCA Inputs'!$AW$14:$AW$54,0))*O2292+INDEX('BCA Inputs'!$BI$14:$BI$54,MATCH(I2292,'BCA Inputs'!$AW$14:$AW$54,0))*Q2292+INDEX('BCA Inputs'!$BJ$14:$BJ$54,MATCH(I2292,'BCA Inputs'!$AW$14:$AW$54,0))*F2292+INDEX('BCA Inputs'!$BK$14:$BK$54,MATCH(I2292,'BCA Inputs'!$AW$14:$AW$54,0))*G2292,"")),"")</f>
        <v/>
      </c>
      <c r="AA2292" s="237" t="str">
        <f t="shared" si="355"/>
        <v/>
      </c>
      <c r="AC2292" s="238" t="str">
        <f>IFERROR((K2292+R2292)+IF($B$3="NYSEG",INDEX('BCA Inputs'!$AI$14:$AI$54,MATCH(I2292,'BCA Inputs'!$M$14:$M$54,0))*P2292+INDEX('BCA Inputs'!$AJ$14:$AJ$54,MATCH(I2292,'BCA Inputs'!$M$14:$M$54,0))*Q2292,IF($B$3="RG&amp;E",INDEX('BCA Inputs'!$BR$14:$BR$54,MATCH(I2292,'BCA Inputs'!$AW$14:$AW$54,0))*P2292+INDEX('BCA Inputs'!$BS$14:$BS$54,MATCH(I2292,'BCA Inputs'!$AW$14:$AW$54,0))*Q2292,"")),"")</f>
        <v/>
      </c>
      <c r="AD2292" s="181" t="str">
        <f>IFERROR(IF($B$3="NYSEG",INDEX('BCA Inputs'!$AD$14:$AD$54,MATCH(I2292,'BCA Inputs'!$M$14:$M$54,0))*P2292+INDEX('BCA Inputs'!$AE$14:$AE$54,MATCH(I2292,'BCA Inputs'!$M$14:$M$54,0))*O2292+INDEX('BCA Inputs'!$AF$14:$AF$54,MATCH(I2292,'BCA Inputs'!$M$14:$M$54,0))*Q2292+INDEX('BCA Inputs'!$AG$14:$AG$54,MATCH(I2292,'BCA Inputs'!$M$14:$M$54,0))*F2292+INDEX('BCA Inputs'!$AH$14:$AH$54,MATCH(I2292,'BCA Inputs'!$M$14:$M$54,0))*G2292,IF($B$3="RG&amp;E",INDEX('BCA Inputs'!$BM$14:$BM$54,MATCH(I2292,'BCA Inputs'!$AW$14:$AW$54,0))*P2292+INDEX('BCA Inputs'!$BN$14:$BN$54,MATCH(I2292,'BCA Inputs'!$AW$14:$AW$54,0))*O2292+INDEX('BCA Inputs'!$BO$14:$BO$54,MATCH(I2292,'BCA Inputs'!$AW$14:$AW$54,0))*Q2292+INDEX('BCA Inputs'!$BP$14:$BP$54,MATCH(I2292,'BCA Inputs'!$AW$14:$AW$54,0))*F2292+INDEX('BCA Inputs'!$BQ$14:$BQ$54,MATCH(I2292,'BCA Inputs'!$AW$14:$AW$54,0))*G2292,"")),"")</f>
        <v/>
      </c>
      <c r="AE2292" s="237" t="str">
        <f t="shared" si="356"/>
        <v/>
      </c>
      <c r="AF2292" s="198">
        <f t="shared" si="358"/>
        <v>0</v>
      </c>
      <c r="AG2292" s="239">
        <f t="shared" si="359"/>
        <v>0</v>
      </c>
    </row>
    <row r="2293" spans="1:33">
      <c r="A2293" s="228"/>
      <c r="B2293" s="176"/>
      <c r="C2293" s="229"/>
      <c r="D2293" s="230"/>
      <c r="E2293" s="230"/>
      <c r="F2293" s="230"/>
      <c r="G2293" s="230"/>
      <c r="H2293" s="231"/>
      <c r="I2293" s="231"/>
      <c r="J2293" s="232"/>
      <c r="K2293" s="232"/>
      <c r="L2293" s="232"/>
      <c r="M2293" s="181">
        <f t="shared" si="357"/>
        <v>0</v>
      </c>
      <c r="N2293" s="181">
        <f>IF(H2293="",0,H2293*I2293*'Avoided Water Savings Cost'!$C$16)</f>
        <v>0</v>
      </c>
      <c r="O2293" s="545">
        <f>IF(C2293="",0,IF($B$3="NYSEG",C2293/(1-'Avoided Electric Costs 2020'!$W$21),IF($B$3="RG&amp;E",C2293/(1-'Avoided Electric Costs 2020'!$X$21),"")))</f>
        <v>0</v>
      </c>
      <c r="P2293" s="546">
        <f>IF(D2293="",0,IF($B$3="NYSEG",D2293/(1-'Avoided Electric Costs 2020'!$W$21),IF($B$3="RG&amp;E",D2293/(1-'Avoided Electric Costs 2020'!$X$21),"")))</f>
        <v>0</v>
      </c>
      <c r="Q2293" s="546">
        <f>IF(E2293="",0,IF($B$3="NYSEG",E2293/(1-'Avoided Natural Gas Costs 2020'!$J$34),IF($B$3="RG&amp;E",E2293/(1-'Avoided Natural Gas Costs 2020'!$K$34),"")))</f>
        <v>0</v>
      </c>
      <c r="R2293" s="233" t="str">
        <f>IFERROR(IF(P2293*'BCA Inputs'!$C$1+Q2293*'BCA Inputs'!$C$2+F2293*'BCA Inputs'!$C$2+G2293*'BCA Inputs'!$C$2=0,"",P2293*'BCA Inputs'!$C$1+Q2293*'BCA Inputs'!$C$2+F2293*'BCA Inputs'!$C$2+G2293*'BCA Inputs'!$C$2),"")</f>
        <v/>
      </c>
      <c r="S2293" s="181" t="str">
        <f t="shared" si="350"/>
        <v/>
      </c>
      <c r="T2293" s="181" t="str">
        <f>IFERROR(IF($B$3="NYSEG",(INDEX('BCA Inputs'!$N$14:$N$54,MATCH(I2293,'BCA Inputs'!$M$14:$M$54,0))*P2293+INDEX('BCA Inputs'!$O$14:$O$54,MATCH(I2293,'BCA Inputs'!$M$14:$M$54,0))*O2293+INDEX('BCA Inputs'!P:P,MATCH(I2293,'BCA Inputs'!M:M,0))*Q2293+INDEX('BCA Inputs'!Q:Q,MATCH(I2293,'BCA Inputs'!M:M,0))*F2293+INDEX('BCA Inputs'!R:R,MATCH(I2293,'BCA Inputs'!M:M,0))*G2293)+L2293+N2293,IF($B$3="RG&amp;E",(INDEX('BCA Inputs'!$AX$14:$AX$54,MATCH(I2293,'BCA Inputs'!$AW$14:$AW$54,0))*P2293+INDEX('BCA Inputs'!$AY$14:$AY$54,MATCH(I2293,'BCA Inputs'!$AW$14:$AW$54,0))*O2293+INDEX('BCA Inputs'!$AZ$14:$AZ$54,MATCH(I2293,'BCA Inputs'!$AW$14:$AW$54,0))*Q2293+INDEX('BCA Inputs'!$BA$14:$BA$54,MATCH(I2293,'BCA Inputs'!$AW$14:$AW$54,0))*F2293+INDEX('BCA Inputs'!$BB$14:$BB$54,MATCH(I2293,'BCA Inputs'!$AW$14:$AW$54,0))*G2293)+L2293+N2293,"")),"")</f>
        <v/>
      </c>
      <c r="U2293" s="234" t="str">
        <f t="shared" si="351"/>
        <v/>
      </c>
      <c r="V2293" s="234" t="str">
        <f t="shared" si="352"/>
        <v/>
      </c>
      <c r="W2293" s="234" t="str">
        <f t="shared" si="353"/>
        <v/>
      </c>
      <c r="Y2293" s="235" t="str">
        <f t="shared" si="354"/>
        <v/>
      </c>
      <c r="Z2293" s="236" t="str">
        <f>IFERROR(IF($B$3="NYSEG",INDEX('BCA Inputs'!$X$14:$X$54,MATCH(I2293,'BCA Inputs'!$M$14:$M$54,0))*P2293+INDEX('BCA Inputs'!$Y$14:$Y$54,MATCH(I2293,'BCA Inputs'!$M$14:$M$54,0))*O2293+INDEX('BCA Inputs'!$Z$14:$Z$54,MATCH(I2293,'BCA Inputs'!$M$14:$M$54,0))*Q2293+INDEX('BCA Inputs'!$AA$14:$AA$54,MATCH(I2293,'BCA Inputs'!$M$14:$M$54,0))*F2293+INDEX('BCA Inputs'!$AB$14:$AB$54,MATCH(I2293,'BCA Inputs'!$M$14:$M$54,0))*G2293,IF($B$3="RG&amp;E",INDEX('BCA Inputs'!$BG$14:$BG$54,MATCH(I2293,'BCA Inputs'!$AW$14:$AW$54,0))*P2293+INDEX('BCA Inputs'!$BH$14:$BH$54,MATCH(I2293,'BCA Inputs'!$AW$14:$AW$54,0))*O2293+INDEX('BCA Inputs'!$BI$14:$BI$54,MATCH(I2293,'BCA Inputs'!$AW$14:$AW$54,0))*Q2293+INDEX('BCA Inputs'!$BJ$14:$BJ$54,MATCH(I2293,'BCA Inputs'!$AW$14:$AW$54,0))*F2293+INDEX('BCA Inputs'!$BK$14:$BK$54,MATCH(I2293,'BCA Inputs'!$AW$14:$AW$54,0))*G2293,"")),"")</f>
        <v/>
      </c>
      <c r="AA2293" s="237" t="str">
        <f t="shared" si="355"/>
        <v/>
      </c>
      <c r="AC2293" s="238" t="str">
        <f>IFERROR((K2293+R2293)+IF($B$3="NYSEG",INDEX('BCA Inputs'!$AI$14:$AI$54,MATCH(I2293,'BCA Inputs'!$M$14:$M$54,0))*P2293+INDEX('BCA Inputs'!$AJ$14:$AJ$54,MATCH(I2293,'BCA Inputs'!$M$14:$M$54,0))*Q2293,IF($B$3="RG&amp;E",INDEX('BCA Inputs'!$BR$14:$BR$54,MATCH(I2293,'BCA Inputs'!$AW$14:$AW$54,0))*P2293+INDEX('BCA Inputs'!$BS$14:$BS$54,MATCH(I2293,'BCA Inputs'!$AW$14:$AW$54,0))*Q2293,"")),"")</f>
        <v/>
      </c>
      <c r="AD2293" s="181" t="str">
        <f>IFERROR(IF($B$3="NYSEG",INDEX('BCA Inputs'!$AD$14:$AD$54,MATCH(I2293,'BCA Inputs'!$M$14:$M$54,0))*P2293+INDEX('BCA Inputs'!$AE$14:$AE$54,MATCH(I2293,'BCA Inputs'!$M$14:$M$54,0))*O2293+INDEX('BCA Inputs'!$AF$14:$AF$54,MATCH(I2293,'BCA Inputs'!$M$14:$M$54,0))*Q2293+INDEX('BCA Inputs'!$AG$14:$AG$54,MATCH(I2293,'BCA Inputs'!$M$14:$M$54,0))*F2293+INDEX('BCA Inputs'!$AH$14:$AH$54,MATCH(I2293,'BCA Inputs'!$M$14:$M$54,0))*G2293,IF($B$3="RG&amp;E",INDEX('BCA Inputs'!$BM$14:$BM$54,MATCH(I2293,'BCA Inputs'!$AW$14:$AW$54,0))*P2293+INDEX('BCA Inputs'!$BN$14:$BN$54,MATCH(I2293,'BCA Inputs'!$AW$14:$AW$54,0))*O2293+INDEX('BCA Inputs'!$BO$14:$BO$54,MATCH(I2293,'BCA Inputs'!$AW$14:$AW$54,0))*Q2293+INDEX('BCA Inputs'!$BP$14:$BP$54,MATCH(I2293,'BCA Inputs'!$AW$14:$AW$54,0))*F2293+INDEX('BCA Inputs'!$BQ$14:$BQ$54,MATCH(I2293,'BCA Inputs'!$AW$14:$AW$54,0))*G2293,"")),"")</f>
        <v/>
      </c>
      <c r="AE2293" s="237" t="str">
        <f t="shared" si="356"/>
        <v/>
      </c>
      <c r="AF2293" s="198">
        <f t="shared" si="358"/>
        <v>0</v>
      </c>
      <c r="AG2293" s="239">
        <f t="shared" si="359"/>
        <v>0</v>
      </c>
    </row>
    <row r="2294" spans="1:33">
      <c r="A2294" s="228"/>
      <c r="B2294" s="176"/>
      <c r="C2294" s="229"/>
      <c r="D2294" s="230"/>
      <c r="E2294" s="230"/>
      <c r="F2294" s="230"/>
      <c r="G2294" s="230"/>
      <c r="H2294" s="231"/>
      <c r="I2294" s="231"/>
      <c r="J2294" s="232"/>
      <c r="K2294" s="232"/>
      <c r="L2294" s="232"/>
      <c r="M2294" s="181">
        <f t="shared" si="357"/>
        <v>0</v>
      </c>
      <c r="N2294" s="181">
        <f>IF(H2294="",0,H2294*I2294*'Avoided Water Savings Cost'!$C$16)</f>
        <v>0</v>
      </c>
      <c r="O2294" s="545">
        <f>IF(C2294="",0,IF($B$3="NYSEG",C2294/(1-'Avoided Electric Costs 2020'!$W$21),IF($B$3="RG&amp;E",C2294/(1-'Avoided Electric Costs 2020'!$X$21),"")))</f>
        <v>0</v>
      </c>
      <c r="P2294" s="546">
        <f>IF(D2294="",0,IF($B$3="NYSEG",D2294/(1-'Avoided Electric Costs 2020'!$W$21),IF($B$3="RG&amp;E",D2294/(1-'Avoided Electric Costs 2020'!$X$21),"")))</f>
        <v>0</v>
      </c>
      <c r="Q2294" s="546">
        <f>IF(E2294="",0,IF($B$3="NYSEG",E2294/(1-'Avoided Natural Gas Costs 2020'!$J$34),IF($B$3="RG&amp;E",E2294/(1-'Avoided Natural Gas Costs 2020'!$K$34),"")))</f>
        <v>0</v>
      </c>
      <c r="R2294" s="233" t="str">
        <f>IFERROR(IF(P2294*'BCA Inputs'!$C$1+Q2294*'BCA Inputs'!$C$2+F2294*'BCA Inputs'!$C$2+G2294*'BCA Inputs'!$C$2=0,"",P2294*'BCA Inputs'!$C$1+Q2294*'BCA Inputs'!$C$2+F2294*'BCA Inputs'!$C$2+G2294*'BCA Inputs'!$C$2),"")</f>
        <v/>
      </c>
      <c r="S2294" s="181" t="str">
        <f t="shared" si="350"/>
        <v/>
      </c>
      <c r="T2294" s="181" t="str">
        <f>IFERROR(IF($B$3="NYSEG",(INDEX('BCA Inputs'!$N$14:$N$54,MATCH(I2294,'BCA Inputs'!$M$14:$M$54,0))*P2294+INDEX('BCA Inputs'!$O$14:$O$54,MATCH(I2294,'BCA Inputs'!$M$14:$M$54,0))*O2294+INDEX('BCA Inputs'!P:P,MATCH(I2294,'BCA Inputs'!M:M,0))*Q2294+INDEX('BCA Inputs'!Q:Q,MATCH(I2294,'BCA Inputs'!M:M,0))*F2294+INDEX('BCA Inputs'!R:R,MATCH(I2294,'BCA Inputs'!M:M,0))*G2294)+L2294+N2294,IF($B$3="RG&amp;E",(INDEX('BCA Inputs'!$AX$14:$AX$54,MATCH(I2294,'BCA Inputs'!$AW$14:$AW$54,0))*P2294+INDEX('BCA Inputs'!$AY$14:$AY$54,MATCH(I2294,'BCA Inputs'!$AW$14:$AW$54,0))*O2294+INDEX('BCA Inputs'!$AZ$14:$AZ$54,MATCH(I2294,'BCA Inputs'!$AW$14:$AW$54,0))*Q2294+INDEX('BCA Inputs'!$BA$14:$BA$54,MATCH(I2294,'BCA Inputs'!$AW$14:$AW$54,0))*F2294+INDEX('BCA Inputs'!$BB$14:$BB$54,MATCH(I2294,'BCA Inputs'!$AW$14:$AW$54,0))*G2294)+L2294+N2294,"")),"")</f>
        <v/>
      </c>
      <c r="U2294" s="234" t="str">
        <f t="shared" si="351"/>
        <v/>
      </c>
      <c r="V2294" s="234" t="str">
        <f t="shared" si="352"/>
        <v/>
      </c>
      <c r="W2294" s="234" t="str">
        <f t="shared" si="353"/>
        <v/>
      </c>
      <c r="Y2294" s="235" t="str">
        <f t="shared" si="354"/>
        <v/>
      </c>
      <c r="Z2294" s="236" t="str">
        <f>IFERROR(IF($B$3="NYSEG",INDEX('BCA Inputs'!$X$14:$X$54,MATCH(I2294,'BCA Inputs'!$M$14:$M$54,0))*P2294+INDEX('BCA Inputs'!$Y$14:$Y$54,MATCH(I2294,'BCA Inputs'!$M$14:$M$54,0))*O2294+INDEX('BCA Inputs'!$Z$14:$Z$54,MATCH(I2294,'BCA Inputs'!$M$14:$M$54,0))*Q2294+INDEX('BCA Inputs'!$AA$14:$AA$54,MATCH(I2294,'BCA Inputs'!$M$14:$M$54,0))*F2294+INDEX('BCA Inputs'!$AB$14:$AB$54,MATCH(I2294,'BCA Inputs'!$M$14:$M$54,0))*G2294,IF($B$3="RG&amp;E",INDEX('BCA Inputs'!$BG$14:$BG$54,MATCH(I2294,'BCA Inputs'!$AW$14:$AW$54,0))*P2294+INDEX('BCA Inputs'!$BH$14:$BH$54,MATCH(I2294,'BCA Inputs'!$AW$14:$AW$54,0))*O2294+INDEX('BCA Inputs'!$BI$14:$BI$54,MATCH(I2294,'BCA Inputs'!$AW$14:$AW$54,0))*Q2294+INDEX('BCA Inputs'!$BJ$14:$BJ$54,MATCH(I2294,'BCA Inputs'!$AW$14:$AW$54,0))*F2294+INDEX('BCA Inputs'!$BK$14:$BK$54,MATCH(I2294,'BCA Inputs'!$AW$14:$AW$54,0))*G2294,"")),"")</f>
        <v/>
      </c>
      <c r="AA2294" s="237" t="str">
        <f t="shared" si="355"/>
        <v/>
      </c>
      <c r="AC2294" s="238" t="str">
        <f>IFERROR((K2294+R2294)+IF($B$3="NYSEG",INDEX('BCA Inputs'!$AI$14:$AI$54,MATCH(I2294,'BCA Inputs'!$M$14:$M$54,0))*P2294+INDEX('BCA Inputs'!$AJ$14:$AJ$54,MATCH(I2294,'BCA Inputs'!$M$14:$M$54,0))*Q2294,IF($B$3="RG&amp;E",INDEX('BCA Inputs'!$BR$14:$BR$54,MATCH(I2294,'BCA Inputs'!$AW$14:$AW$54,0))*P2294+INDEX('BCA Inputs'!$BS$14:$BS$54,MATCH(I2294,'BCA Inputs'!$AW$14:$AW$54,0))*Q2294,"")),"")</f>
        <v/>
      </c>
      <c r="AD2294" s="181" t="str">
        <f>IFERROR(IF($B$3="NYSEG",INDEX('BCA Inputs'!$AD$14:$AD$54,MATCH(I2294,'BCA Inputs'!$M$14:$M$54,0))*P2294+INDEX('BCA Inputs'!$AE$14:$AE$54,MATCH(I2294,'BCA Inputs'!$M$14:$M$54,0))*O2294+INDEX('BCA Inputs'!$AF$14:$AF$54,MATCH(I2294,'BCA Inputs'!$M$14:$M$54,0))*Q2294+INDEX('BCA Inputs'!$AG$14:$AG$54,MATCH(I2294,'BCA Inputs'!$M$14:$M$54,0))*F2294+INDEX('BCA Inputs'!$AH$14:$AH$54,MATCH(I2294,'BCA Inputs'!$M$14:$M$54,0))*G2294,IF($B$3="RG&amp;E",INDEX('BCA Inputs'!$BM$14:$BM$54,MATCH(I2294,'BCA Inputs'!$AW$14:$AW$54,0))*P2294+INDEX('BCA Inputs'!$BN$14:$BN$54,MATCH(I2294,'BCA Inputs'!$AW$14:$AW$54,0))*O2294+INDEX('BCA Inputs'!$BO$14:$BO$54,MATCH(I2294,'BCA Inputs'!$AW$14:$AW$54,0))*Q2294+INDEX('BCA Inputs'!$BP$14:$BP$54,MATCH(I2294,'BCA Inputs'!$AW$14:$AW$54,0))*F2294+INDEX('BCA Inputs'!$BQ$14:$BQ$54,MATCH(I2294,'BCA Inputs'!$AW$14:$AW$54,0))*G2294,"")),"")</f>
        <v/>
      </c>
      <c r="AE2294" s="237" t="str">
        <f t="shared" si="356"/>
        <v/>
      </c>
      <c r="AF2294" s="198">
        <f t="shared" si="358"/>
        <v>0</v>
      </c>
      <c r="AG2294" s="239">
        <f t="shared" si="359"/>
        <v>0</v>
      </c>
    </row>
    <row r="2295" spans="1:33">
      <c r="A2295" s="228"/>
      <c r="B2295" s="176"/>
      <c r="C2295" s="229"/>
      <c r="D2295" s="230"/>
      <c r="E2295" s="230"/>
      <c r="F2295" s="230"/>
      <c r="G2295" s="230"/>
      <c r="H2295" s="231"/>
      <c r="I2295" s="231"/>
      <c r="J2295" s="232"/>
      <c r="K2295" s="232"/>
      <c r="L2295" s="232"/>
      <c r="M2295" s="181">
        <f t="shared" si="357"/>
        <v>0</v>
      </c>
      <c r="N2295" s="181">
        <f>IF(H2295="",0,H2295*I2295*'Avoided Water Savings Cost'!$C$16)</f>
        <v>0</v>
      </c>
      <c r="O2295" s="545">
        <f>IF(C2295="",0,IF($B$3="NYSEG",C2295/(1-'Avoided Electric Costs 2020'!$W$21),IF($B$3="RG&amp;E",C2295/(1-'Avoided Electric Costs 2020'!$X$21),"")))</f>
        <v>0</v>
      </c>
      <c r="P2295" s="546">
        <f>IF(D2295="",0,IF($B$3="NYSEG",D2295/(1-'Avoided Electric Costs 2020'!$W$21),IF($B$3="RG&amp;E",D2295/(1-'Avoided Electric Costs 2020'!$X$21),"")))</f>
        <v>0</v>
      </c>
      <c r="Q2295" s="546">
        <f>IF(E2295="",0,IF($B$3="NYSEG",E2295/(1-'Avoided Natural Gas Costs 2020'!$J$34),IF($B$3="RG&amp;E",E2295/(1-'Avoided Natural Gas Costs 2020'!$K$34),"")))</f>
        <v>0</v>
      </c>
      <c r="R2295" s="233" t="str">
        <f>IFERROR(IF(P2295*'BCA Inputs'!$C$1+Q2295*'BCA Inputs'!$C$2+F2295*'BCA Inputs'!$C$2+G2295*'BCA Inputs'!$C$2=0,"",P2295*'BCA Inputs'!$C$1+Q2295*'BCA Inputs'!$C$2+F2295*'BCA Inputs'!$C$2+G2295*'BCA Inputs'!$C$2),"")</f>
        <v/>
      </c>
      <c r="S2295" s="181" t="str">
        <f t="shared" si="350"/>
        <v/>
      </c>
      <c r="T2295" s="181" t="str">
        <f>IFERROR(IF($B$3="NYSEG",(INDEX('BCA Inputs'!$N$14:$N$54,MATCH(I2295,'BCA Inputs'!$M$14:$M$54,0))*P2295+INDEX('BCA Inputs'!$O$14:$O$54,MATCH(I2295,'BCA Inputs'!$M$14:$M$54,0))*O2295+INDEX('BCA Inputs'!P:P,MATCH(I2295,'BCA Inputs'!M:M,0))*Q2295+INDEX('BCA Inputs'!Q:Q,MATCH(I2295,'BCA Inputs'!M:M,0))*F2295+INDEX('BCA Inputs'!R:R,MATCH(I2295,'BCA Inputs'!M:M,0))*G2295)+L2295+N2295,IF($B$3="RG&amp;E",(INDEX('BCA Inputs'!$AX$14:$AX$54,MATCH(I2295,'BCA Inputs'!$AW$14:$AW$54,0))*P2295+INDEX('BCA Inputs'!$AY$14:$AY$54,MATCH(I2295,'BCA Inputs'!$AW$14:$AW$54,0))*O2295+INDEX('BCA Inputs'!$AZ$14:$AZ$54,MATCH(I2295,'BCA Inputs'!$AW$14:$AW$54,0))*Q2295+INDEX('BCA Inputs'!$BA$14:$BA$54,MATCH(I2295,'BCA Inputs'!$AW$14:$AW$54,0))*F2295+INDEX('BCA Inputs'!$BB$14:$BB$54,MATCH(I2295,'BCA Inputs'!$AW$14:$AW$54,0))*G2295)+L2295+N2295,"")),"")</f>
        <v/>
      </c>
      <c r="U2295" s="234" t="str">
        <f t="shared" si="351"/>
        <v/>
      </c>
      <c r="V2295" s="234" t="str">
        <f t="shared" si="352"/>
        <v/>
      </c>
      <c r="W2295" s="234" t="str">
        <f t="shared" si="353"/>
        <v/>
      </c>
      <c r="Y2295" s="235" t="str">
        <f t="shared" si="354"/>
        <v/>
      </c>
      <c r="Z2295" s="236" t="str">
        <f>IFERROR(IF($B$3="NYSEG",INDEX('BCA Inputs'!$X$14:$X$54,MATCH(I2295,'BCA Inputs'!$M$14:$M$54,0))*P2295+INDEX('BCA Inputs'!$Y$14:$Y$54,MATCH(I2295,'BCA Inputs'!$M$14:$M$54,0))*O2295+INDEX('BCA Inputs'!$Z$14:$Z$54,MATCH(I2295,'BCA Inputs'!$M$14:$M$54,0))*Q2295+INDEX('BCA Inputs'!$AA$14:$AA$54,MATCH(I2295,'BCA Inputs'!$M$14:$M$54,0))*F2295+INDEX('BCA Inputs'!$AB$14:$AB$54,MATCH(I2295,'BCA Inputs'!$M$14:$M$54,0))*G2295,IF($B$3="RG&amp;E",INDEX('BCA Inputs'!$BG$14:$BG$54,MATCH(I2295,'BCA Inputs'!$AW$14:$AW$54,0))*P2295+INDEX('BCA Inputs'!$BH$14:$BH$54,MATCH(I2295,'BCA Inputs'!$AW$14:$AW$54,0))*O2295+INDEX('BCA Inputs'!$BI$14:$BI$54,MATCH(I2295,'BCA Inputs'!$AW$14:$AW$54,0))*Q2295+INDEX('BCA Inputs'!$BJ$14:$BJ$54,MATCH(I2295,'BCA Inputs'!$AW$14:$AW$54,0))*F2295+INDEX('BCA Inputs'!$BK$14:$BK$54,MATCH(I2295,'BCA Inputs'!$AW$14:$AW$54,0))*G2295,"")),"")</f>
        <v/>
      </c>
      <c r="AA2295" s="237" t="str">
        <f t="shared" si="355"/>
        <v/>
      </c>
      <c r="AC2295" s="238" t="str">
        <f>IFERROR((K2295+R2295)+IF($B$3="NYSEG",INDEX('BCA Inputs'!$AI$14:$AI$54,MATCH(I2295,'BCA Inputs'!$M$14:$M$54,0))*P2295+INDEX('BCA Inputs'!$AJ$14:$AJ$54,MATCH(I2295,'BCA Inputs'!$M$14:$M$54,0))*Q2295,IF($B$3="RG&amp;E",INDEX('BCA Inputs'!$BR$14:$BR$54,MATCH(I2295,'BCA Inputs'!$AW$14:$AW$54,0))*P2295+INDEX('BCA Inputs'!$BS$14:$BS$54,MATCH(I2295,'BCA Inputs'!$AW$14:$AW$54,0))*Q2295,"")),"")</f>
        <v/>
      </c>
      <c r="AD2295" s="181" t="str">
        <f>IFERROR(IF($B$3="NYSEG",INDEX('BCA Inputs'!$AD$14:$AD$54,MATCH(I2295,'BCA Inputs'!$M$14:$M$54,0))*P2295+INDEX('BCA Inputs'!$AE$14:$AE$54,MATCH(I2295,'BCA Inputs'!$M$14:$M$54,0))*O2295+INDEX('BCA Inputs'!$AF$14:$AF$54,MATCH(I2295,'BCA Inputs'!$M$14:$M$54,0))*Q2295+INDEX('BCA Inputs'!$AG$14:$AG$54,MATCH(I2295,'BCA Inputs'!$M$14:$M$54,0))*F2295+INDEX('BCA Inputs'!$AH$14:$AH$54,MATCH(I2295,'BCA Inputs'!$M$14:$M$54,0))*G2295,IF($B$3="RG&amp;E",INDEX('BCA Inputs'!$BM$14:$BM$54,MATCH(I2295,'BCA Inputs'!$AW$14:$AW$54,0))*P2295+INDEX('BCA Inputs'!$BN$14:$BN$54,MATCH(I2295,'BCA Inputs'!$AW$14:$AW$54,0))*O2295+INDEX('BCA Inputs'!$BO$14:$BO$54,MATCH(I2295,'BCA Inputs'!$AW$14:$AW$54,0))*Q2295+INDEX('BCA Inputs'!$BP$14:$BP$54,MATCH(I2295,'BCA Inputs'!$AW$14:$AW$54,0))*F2295+INDEX('BCA Inputs'!$BQ$14:$BQ$54,MATCH(I2295,'BCA Inputs'!$AW$14:$AW$54,0))*G2295,"")),"")</f>
        <v/>
      </c>
      <c r="AE2295" s="237" t="str">
        <f t="shared" si="356"/>
        <v/>
      </c>
      <c r="AF2295" s="198">
        <f t="shared" si="358"/>
        <v>0</v>
      </c>
      <c r="AG2295" s="239">
        <f t="shared" si="359"/>
        <v>0</v>
      </c>
    </row>
    <row r="2296" spans="1:33">
      <c r="A2296" s="228"/>
      <c r="B2296" s="176"/>
      <c r="C2296" s="229"/>
      <c r="D2296" s="230"/>
      <c r="E2296" s="230"/>
      <c r="F2296" s="230"/>
      <c r="G2296" s="230"/>
      <c r="H2296" s="231"/>
      <c r="I2296" s="231"/>
      <c r="J2296" s="232"/>
      <c r="K2296" s="232"/>
      <c r="L2296" s="232"/>
      <c r="M2296" s="181">
        <f t="shared" si="357"/>
        <v>0</v>
      </c>
      <c r="N2296" s="181">
        <f>IF(H2296="",0,H2296*I2296*'Avoided Water Savings Cost'!$C$16)</f>
        <v>0</v>
      </c>
      <c r="O2296" s="545">
        <f>IF(C2296="",0,IF($B$3="NYSEG",C2296/(1-'Avoided Electric Costs 2020'!$W$21),IF($B$3="RG&amp;E",C2296/(1-'Avoided Electric Costs 2020'!$X$21),"")))</f>
        <v>0</v>
      </c>
      <c r="P2296" s="546">
        <f>IF(D2296="",0,IF($B$3="NYSEG",D2296/(1-'Avoided Electric Costs 2020'!$W$21),IF($B$3="RG&amp;E",D2296/(1-'Avoided Electric Costs 2020'!$X$21),"")))</f>
        <v>0</v>
      </c>
      <c r="Q2296" s="546">
        <f>IF(E2296="",0,IF($B$3="NYSEG",E2296/(1-'Avoided Natural Gas Costs 2020'!$J$34),IF($B$3="RG&amp;E",E2296/(1-'Avoided Natural Gas Costs 2020'!$K$34),"")))</f>
        <v>0</v>
      </c>
      <c r="R2296" s="233" t="str">
        <f>IFERROR(IF(P2296*'BCA Inputs'!$C$1+Q2296*'BCA Inputs'!$C$2+F2296*'BCA Inputs'!$C$2+G2296*'BCA Inputs'!$C$2=0,"",P2296*'BCA Inputs'!$C$1+Q2296*'BCA Inputs'!$C$2+F2296*'BCA Inputs'!$C$2+G2296*'BCA Inputs'!$C$2),"")</f>
        <v/>
      </c>
      <c r="S2296" s="181" t="str">
        <f t="shared" si="350"/>
        <v/>
      </c>
      <c r="T2296" s="181" t="str">
        <f>IFERROR(IF($B$3="NYSEG",(INDEX('BCA Inputs'!$N$14:$N$54,MATCH(I2296,'BCA Inputs'!$M$14:$M$54,0))*P2296+INDEX('BCA Inputs'!$O$14:$O$54,MATCH(I2296,'BCA Inputs'!$M$14:$M$54,0))*O2296+INDEX('BCA Inputs'!P:P,MATCH(I2296,'BCA Inputs'!M:M,0))*Q2296+INDEX('BCA Inputs'!Q:Q,MATCH(I2296,'BCA Inputs'!M:M,0))*F2296+INDEX('BCA Inputs'!R:R,MATCH(I2296,'BCA Inputs'!M:M,0))*G2296)+L2296+N2296,IF($B$3="RG&amp;E",(INDEX('BCA Inputs'!$AX$14:$AX$54,MATCH(I2296,'BCA Inputs'!$AW$14:$AW$54,0))*P2296+INDEX('BCA Inputs'!$AY$14:$AY$54,MATCH(I2296,'BCA Inputs'!$AW$14:$AW$54,0))*O2296+INDEX('BCA Inputs'!$AZ$14:$AZ$54,MATCH(I2296,'BCA Inputs'!$AW$14:$AW$54,0))*Q2296+INDEX('BCA Inputs'!$BA$14:$BA$54,MATCH(I2296,'BCA Inputs'!$AW$14:$AW$54,0))*F2296+INDEX('BCA Inputs'!$BB$14:$BB$54,MATCH(I2296,'BCA Inputs'!$AW$14:$AW$54,0))*G2296)+L2296+N2296,"")),"")</f>
        <v/>
      </c>
      <c r="U2296" s="234" t="str">
        <f t="shared" si="351"/>
        <v/>
      </c>
      <c r="V2296" s="234" t="str">
        <f t="shared" si="352"/>
        <v/>
      </c>
      <c r="W2296" s="234" t="str">
        <f t="shared" si="353"/>
        <v/>
      </c>
      <c r="Y2296" s="235" t="str">
        <f t="shared" si="354"/>
        <v/>
      </c>
      <c r="Z2296" s="236" t="str">
        <f>IFERROR(IF($B$3="NYSEG",INDEX('BCA Inputs'!$X$14:$X$54,MATCH(I2296,'BCA Inputs'!$M$14:$M$54,0))*P2296+INDEX('BCA Inputs'!$Y$14:$Y$54,MATCH(I2296,'BCA Inputs'!$M$14:$M$54,0))*O2296+INDEX('BCA Inputs'!$Z$14:$Z$54,MATCH(I2296,'BCA Inputs'!$M$14:$M$54,0))*Q2296+INDEX('BCA Inputs'!$AA$14:$AA$54,MATCH(I2296,'BCA Inputs'!$M$14:$M$54,0))*F2296+INDEX('BCA Inputs'!$AB$14:$AB$54,MATCH(I2296,'BCA Inputs'!$M$14:$M$54,0))*G2296,IF($B$3="RG&amp;E",INDEX('BCA Inputs'!$BG$14:$BG$54,MATCH(I2296,'BCA Inputs'!$AW$14:$AW$54,0))*P2296+INDEX('BCA Inputs'!$BH$14:$BH$54,MATCH(I2296,'BCA Inputs'!$AW$14:$AW$54,0))*O2296+INDEX('BCA Inputs'!$BI$14:$BI$54,MATCH(I2296,'BCA Inputs'!$AW$14:$AW$54,0))*Q2296+INDEX('BCA Inputs'!$BJ$14:$BJ$54,MATCH(I2296,'BCA Inputs'!$AW$14:$AW$54,0))*F2296+INDEX('BCA Inputs'!$BK$14:$BK$54,MATCH(I2296,'BCA Inputs'!$AW$14:$AW$54,0))*G2296,"")),"")</f>
        <v/>
      </c>
      <c r="AA2296" s="237" t="str">
        <f t="shared" si="355"/>
        <v/>
      </c>
      <c r="AC2296" s="238" t="str">
        <f>IFERROR((K2296+R2296)+IF($B$3="NYSEG",INDEX('BCA Inputs'!$AI$14:$AI$54,MATCH(I2296,'BCA Inputs'!$M$14:$M$54,0))*P2296+INDEX('BCA Inputs'!$AJ$14:$AJ$54,MATCH(I2296,'BCA Inputs'!$M$14:$M$54,0))*Q2296,IF($B$3="RG&amp;E",INDEX('BCA Inputs'!$BR$14:$BR$54,MATCH(I2296,'BCA Inputs'!$AW$14:$AW$54,0))*P2296+INDEX('BCA Inputs'!$BS$14:$BS$54,MATCH(I2296,'BCA Inputs'!$AW$14:$AW$54,0))*Q2296,"")),"")</f>
        <v/>
      </c>
      <c r="AD2296" s="181" t="str">
        <f>IFERROR(IF($B$3="NYSEG",INDEX('BCA Inputs'!$AD$14:$AD$54,MATCH(I2296,'BCA Inputs'!$M$14:$M$54,0))*P2296+INDEX('BCA Inputs'!$AE$14:$AE$54,MATCH(I2296,'BCA Inputs'!$M$14:$M$54,0))*O2296+INDEX('BCA Inputs'!$AF$14:$AF$54,MATCH(I2296,'BCA Inputs'!$M$14:$M$54,0))*Q2296+INDEX('BCA Inputs'!$AG$14:$AG$54,MATCH(I2296,'BCA Inputs'!$M$14:$M$54,0))*F2296+INDEX('BCA Inputs'!$AH$14:$AH$54,MATCH(I2296,'BCA Inputs'!$M$14:$M$54,0))*G2296,IF($B$3="RG&amp;E",INDEX('BCA Inputs'!$BM$14:$BM$54,MATCH(I2296,'BCA Inputs'!$AW$14:$AW$54,0))*P2296+INDEX('BCA Inputs'!$BN$14:$BN$54,MATCH(I2296,'BCA Inputs'!$AW$14:$AW$54,0))*O2296+INDEX('BCA Inputs'!$BO$14:$BO$54,MATCH(I2296,'BCA Inputs'!$AW$14:$AW$54,0))*Q2296+INDEX('BCA Inputs'!$BP$14:$BP$54,MATCH(I2296,'BCA Inputs'!$AW$14:$AW$54,0))*F2296+INDEX('BCA Inputs'!$BQ$14:$BQ$54,MATCH(I2296,'BCA Inputs'!$AW$14:$AW$54,0))*G2296,"")),"")</f>
        <v/>
      </c>
      <c r="AE2296" s="237" t="str">
        <f t="shared" si="356"/>
        <v/>
      </c>
      <c r="AF2296" s="198">
        <f t="shared" si="358"/>
        <v>0</v>
      </c>
      <c r="AG2296" s="239">
        <f t="shared" si="359"/>
        <v>0</v>
      </c>
    </row>
    <row r="2297" spans="1:33">
      <c r="A2297" s="228"/>
      <c r="B2297" s="176"/>
      <c r="C2297" s="229"/>
      <c r="D2297" s="230"/>
      <c r="E2297" s="230"/>
      <c r="F2297" s="230"/>
      <c r="G2297" s="230"/>
      <c r="H2297" s="231"/>
      <c r="I2297" s="231"/>
      <c r="J2297" s="232"/>
      <c r="K2297" s="232"/>
      <c r="L2297" s="232"/>
      <c r="M2297" s="181">
        <f t="shared" si="357"/>
        <v>0</v>
      </c>
      <c r="N2297" s="181">
        <f>IF(H2297="",0,H2297*I2297*'Avoided Water Savings Cost'!$C$16)</f>
        <v>0</v>
      </c>
      <c r="O2297" s="545">
        <f>IF(C2297="",0,IF($B$3="NYSEG",C2297/(1-'Avoided Electric Costs 2020'!$W$21),IF($B$3="RG&amp;E",C2297/(1-'Avoided Electric Costs 2020'!$X$21),"")))</f>
        <v>0</v>
      </c>
      <c r="P2297" s="546">
        <f>IF(D2297="",0,IF($B$3="NYSEG",D2297/(1-'Avoided Electric Costs 2020'!$W$21),IF($B$3="RG&amp;E",D2297/(1-'Avoided Electric Costs 2020'!$X$21),"")))</f>
        <v>0</v>
      </c>
      <c r="Q2297" s="546">
        <f>IF(E2297="",0,IF($B$3="NYSEG",E2297/(1-'Avoided Natural Gas Costs 2020'!$J$34),IF($B$3="RG&amp;E",E2297/(1-'Avoided Natural Gas Costs 2020'!$K$34),"")))</f>
        <v>0</v>
      </c>
      <c r="R2297" s="233" t="str">
        <f>IFERROR(IF(P2297*'BCA Inputs'!$C$1+Q2297*'BCA Inputs'!$C$2+F2297*'BCA Inputs'!$C$2+G2297*'BCA Inputs'!$C$2=0,"",P2297*'BCA Inputs'!$C$1+Q2297*'BCA Inputs'!$C$2+F2297*'BCA Inputs'!$C$2+G2297*'BCA Inputs'!$C$2),"")</f>
        <v/>
      </c>
      <c r="S2297" s="181" t="str">
        <f t="shared" si="350"/>
        <v/>
      </c>
      <c r="T2297" s="181" t="str">
        <f>IFERROR(IF($B$3="NYSEG",(INDEX('BCA Inputs'!$N$14:$N$54,MATCH(I2297,'BCA Inputs'!$M$14:$M$54,0))*P2297+INDEX('BCA Inputs'!$O$14:$O$54,MATCH(I2297,'BCA Inputs'!$M$14:$M$54,0))*O2297+INDEX('BCA Inputs'!P:P,MATCH(I2297,'BCA Inputs'!M:M,0))*Q2297+INDEX('BCA Inputs'!Q:Q,MATCH(I2297,'BCA Inputs'!M:M,0))*F2297+INDEX('BCA Inputs'!R:R,MATCH(I2297,'BCA Inputs'!M:M,0))*G2297)+L2297+N2297,IF($B$3="RG&amp;E",(INDEX('BCA Inputs'!$AX$14:$AX$54,MATCH(I2297,'BCA Inputs'!$AW$14:$AW$54,0))*P2297+INDEX('BCA Inputs'!$AY$14:$AY$54,MATCH(I2297,'BCA Inputs'!$AW$14:$AW$54,0))*O2297+INDEX('BCA Inputs'!$AZ$14:$AZ$54,MATCH(I2297,'BCA Inputs'!$AW$14:$AW$54,0))*Q2297+INDEX('BCA Inputs'!$BA$14:$BA$54,MATCH(I2297,'BCA Inputs'!$AW$14:$AW$54,0))*F2297+INDEX('BCA Inputs'!$BB$14:$BB$54,MATCH(I2297,'BCA Inputs'!$AW$14:$AW$54,0))*G2297)+L2297+N2297,"")),"")</f>
        <v/>
      </c>
      <c r="U2297" s="234" t="str">
        <f t="shared" si="351"/>
        <v/>
      </c>
      <c r="V2297" s="234" t="str">
        <f t="shared" si="352"/>
        <v/>
      </c>
      <c r="W2297" s="234" t="str">
        <f t="shared" si="353"/>
        <v/>
      </c>
      <c r="Y2297" s="235" t="str">
        <f t="shared" si="354"/>
        <v/>
      </c>
      <c r="Z2297" s="236" t="str">
        <f>IFERROR(IF($B$3="NYSEG",INDEX('BCA Inputs'!$X$14:$X$54,MATCH(I2297,'BCA Inputs'!$M$14:$M$54,0))*P2297+INDEX('BCA Inputs'!$Y$14:$Y$54,MATCH(I2297,'BCA Inputs'!$M$14:$M$54,0))*O2297+INDEX('BCA Inputs'!$Z$14:$Z$54,MATCH(I2297,'BCA Inputs'!$M$14:$M$54,0))*Q2297+INDEX('BCA Inputs'!$AA$14:$AA$54,MATCH(I2297,'BCA Inputs'!$M$14:$M$54,0))*F2297+INDEX('BCA Inputs'!$AB$14:$AB$54,MATCH(I2297,'BCA Inputs'!$M$14:$M$54,0))*G2297,IF($B$3="RG&amp;E",INDEX('BCA Inputs'!$BG$14:$BG$54,MATCH(I2297,'BCA Inputs'!$AW$14:$AW$54,0))*P2297+INDEX('BCA Inputs'!$BH$14:$BH$54,MATCH(I2297,'BCA Inputs'!$AW$14:$AW$54,0))*O2297+INDEX('BCA Inputs'!$BI$14:$BI$54,MATCH(I2297,'BCA Inputs'!$AW$14:$AW$54,0))*Q2297+INDEX('BCA Inputs'!$BJ$14:$BJ$54,MATCH(I2297,'BCA Inputs'!$AW$14:$AW$54,0))*F2297+INDEX('BCA Inputs'!$BK$14:$BK$54,MATCH(I2297,'BCA Inputs'!$AW$14:$AW$54,0))*G2297,"")),"")</f>
        <v/>
      </c>
      <c r="AA2297" s="237" t="str">
        <f t="shared" si="355"/>
        <v/>
      </c>
      <c r="AC2297" s="238" t="str">
        <f>IFERROR((K2297+R2297)+IF($B$3="NYSEG",INDEX('BCA Inputs'!$AI$14:$AI$54,MATCH(I2297,'BCA Inputs'!$M$14:$M$54,0))*P2297+INDEX('BCA Inputs'!$AJ$14:$AJ$54,MATCH(I2297,'BCA Inputs'!$M$14:$M$54,0))*Q2297,IF($B$3="RG&amp;E",INDEX('BCA Inputs'!$BR$14:$BR$54,MATCH(I2297,'BCA Inputs'!$AW$14:$AW$54,0))*P2297+INDEX('BCA Inputs'!$BS$14:$BS$54,MATCH(I2297,'BCA Inputs'!$AW$14:$AW$54,0))*Q2297,"")),"")</f>
        <v/>
      </c>
      <c r="AD2297" s="181" t="str">
        <f>IFERROR(IF($B$3="NYSEG",INDEX('BCA Inputs'!$AD$14:$AD$54,MATCH(I2297,'BCA Inputs'!$M$14:$M$54,0))*P2297+INDEX('BCA Inputs'!$AE$14:$AE$54,MATCH(I2297,'BCA Inputs'!$M$14:$M$54,0))*O2297+INDEX('BCA Inputs'!$AF$14:$AF$54,MATCH(I2297,'BCA Inputs'!$M$14:$M$54,0))*Q2297+INDEX('BCA Inputs'!$AG$14:$AG$54,MATCH(I2297,'BCA Inputs'!$M$14:$M$54,0))*F2297+INDEX('BCA Inputs'!$AH$14:$AH$54,MATCH(I2297,'BCA Inputs'!$M$14:$M$54,0))*G2297,IF($B$3="RG&amp;E",INDEX('BCA Inputs'!$BM$14:$BM$54,MATCH(I2297,'BCA Inputs'!$AW$14:$AW$54,0))*P2297+INDEX('BCA Inputs'!$BN$14:$BN$54,MATCH(I2297,'BCA Inputs'!$AW$14:$AW$54,0))*O2297+INDEX('BCA Inputs'!$BO$14:$BO$54,MATCH(I2297,'BCA Inputs'!$AW$14:$AW$54,0))*Q2297+INDEX('BCA Inputs'!$BP$14:$BP$54,MATCH(I2297,'BCA Inputs'!$AW$14:$AW$54,0))*F2297+INDEX('BCA Inputs'!$BQ$14:$BQ$54,MATCH(I2297,'BCA Inputs'!$AW$14:$AW$54,0))*G2297,"")),"")</f>
        <v/>
      </c>
      <c r="AE2297" s="237" t="str">
        <f t="shared" si="356"/>
        <v/>
      </c>
      <c r="AF2297" s="198">
        <f t="shared" si="358"/>
        <v>0</v>
      </c>
      <c r="AG2297" s="239">
        <f t="shared" si="359"/>
        <v>0</v>
      </c>
    </row>
    <row r="2298" spans="1:33">
      <c r="A2298" s="228"/>
      <c r="B2298" s="176"/>
      <c r="C2298" s="229"/>
      <c r="D2298" s="230"/>
      <c r="E2298" s="230"/>
      <c r="F2298" s="230"/>
      <c r="G2298" s="230"/>
      <c r="H2298" s="231"/>
      <c r="I2298" s="231"/>
      <c r="J2298" s="232"/>
      <c r="K2298" s="232"/>
      <c r="L2298" s="232"/>
      <c r="M2298" s="181">
        <f t="shared" si="357"/>
        <v>0</v>
      </c>
      <c r="N2298" s="181">
        <f>IF(H2298="",0,H2298*I2298*'Avoided Water Savings Cost'!$C$16)</f>
        <v>0</v>
      </c>
      <c r="O2298" s="545">
        <f>IF(C2298="",0,IF($B$3="NYSEG",C2298/(1-'Avoided Electric Costs 2020'!$W$21),IF($B$3="RG&amp;E",C2298/(1-'Avoided Electric Costs 2020'!$X$21),"")))</f>
        <v>0</v>
      </c>
      <c r="P2298" s="546">
        <f>IF(D2298="",0,IF($B$3="NYSEG",D2298/(1-'Avoided Electric Costs 2020'!$W$21),IF($B$3="RG&amp;E",D2298/(1-'Avoided Electric Costs 2020'!$X$21),"")))</f>
        <v>0</v>
      </c>
      <c r="Q2298" s="546">
        <f>IF(E2298="",0,IF($B$3="NYSEG",E2298/(1-'Avoided Natural Gas Costs 2020'!$J$34),IF($B$3="RG&amp;E",E2298/(1-'Avoided Natural Gas Costs 2020'!$K$34),"")))</f>
        <v>0</v>
      </c>
      <c r="R2298" s="233" t="str">
        <f>IFERROR(IF(P2298*'BCA Inputs'!$C$1+Q2298*'BCA Inputs'!$C$2+F2298*'BCA Inputs'!$C$2+G2298*'BCA Inputs'!$C$2=0,"",P2298*'BCA Inputs'!$C$1+Q2298*'BCA Inputs'!$C$2+F2298*'BCA Inputs'!$C$2+G2298*'BCA Inputs'!$C$2),"")</f>
        <v/>
      </c>
      <c r="S2298" s="181" t="str">
        <f t="shared" si="350"/>
        <v/>
      </c>
      <c r="T2298" s="181" t="str">
        <f>IFERROR(IF($B$3="NYSEG",(INDEX('BCA Inputs'!$N$14:$N$54,MATCH(I2298,'BCA Inputs'!$M$14:$M$54,0))*P2298+INDEX('BCA Inputs'!$O$14:$O$54,MATCH(I2298,'BCA Inputs'!$M$14:$M$54,0))*O2298+INDEX('BCA Inputs'!P:P,MATCH(I2298,'BCA Inputs'!M:M,0))*Q2298+INDEX('BCA Inputs'!Q:Q,MATCH(I2298,'BCA Inputs'!M:M,0))*F2298+INDEX('BCA Inputs'!R:R,MATCH(I2298,'BCA Inputs'!M:M,0))*G2298)+L2298+N2298,IF($B$3="RG&amp;E",(INDEX('BCA Inputs'!$AX$14:$AX$54,MATCH(I2298,'BCA Inputs'!$AW$14:$AW$54,0))*P2298+INDEX('BCA Inputs'!$AY$14:$AY$54,MATCH(I2298,'BCA Inputs'!$AW$14:$AW$54,0))*O2298+INDEX('BCA Inputs'!$AZ$14:$AZ$54,MATCH(I2298,'BCA Inputs'!$AW$14:$AW$54,0))*Q2298+INDEX('BCA Inputs'!$BA$14:$BA$54,MATCH(I2298,'BCA Inputs'!$AW$14:$AW$54,0))*F2298+INDEX('BCA Inputs'!$BB$14:$BB$54,MATCH(I2298,'BCA Inputs'!$AW$14:$AW$54,0))*G2298)+L2298+N2298,"")),"")</f>
        <v/>
      </c>
      <c r="U2298" s="234" t="str">
        <f t="shared" si="351"/>
        <v/>
      </c>
      <c r="V2298" s="234" t="str">
        <f t="shared" si="352"/>
        <v/>
      </c>
      <c r="W2298" s="234" t="str">
        <f t="shared" si="353"/>
        <v/>
      </c>
      <c r="Y2298" s="235" t="str">
        <f t="shared" si="354"/>
        <v/>
      </c>
      <c r="Z2298" s="236" t="str">
        <f>IFERROR(IF($B$3="NYSEG",INDEX('BCA Inputs'!$X$14:$X$54,MATCH(I2298,'BCA Inputs'!$M$14:$M$54,0))*P2298+INDEX('BCA Inputs'!$Y$14:$Y$54,MATCH(I2298,'BCA Inputs'!$M$14:$M$54,0))*O2298+INDEX('BCA Inputs'!$Z$14:$Z$54,MATCH(I2298,'BCA Inputs'!$M$14:$M$54,0))*Q2298+INDEX('BCA Inputs'!$AA$14:$AA$54,MATCH(I2298,'BCA Inputs'!$M$14:$M$54,0))*F2298+INDEX('BCA Inputs'!$AB$14:$AB$54,MATCH(I2298,'BCA Inputs'!$M$14:$M$54,0))*G2298,IF($B$3="RG&amp;E",INDEX('BCA Inputs'!$BG$14:$BG$54,MATCH(I2298,'BCA Inputs'!$AW$14:$AW$54,0))*P2298+INDEX('BCA Inputs'!$BH$14:$BH$54,MATCH(I2298,'BCA Inputs'!$AW$14:$AW$54,0))*O2298+INDEX('BCA Inputs'!$BI$14:$BI$54,MATCH(I2298,'BCA Inputs'!$AW$14:$AW$54,0))*Q2298+INDEX('BCA Inputs'!$BJ$14:$BJ$54,MATCH(I2298,'BCA Inputs'!$AW$14:$AW$54,0))*F2298+INDEX('BCA Inputs'!$BK$14:$BK$54,MATCH(I2298,'BCA Inputs'!$AW$14:$AW$54,0))*G2298,"")),"")</f>
        <v/>
      </c>
      <c r="AA2298" s="237" t="str">
        <f t="shared" si="355"/>
        <v/>
      </c>
      <c r="AC2298" s="238" t="str">
        <f>IFERROR((K2298+R2298)+IF($B$3="NYSEG",INDEX('BCA Inputs'!$AI$14:$AI$54,MATCH(I2298,'BCA Inputs'!$M$14:$M$54,0))*P2298+INDEX('BCA Inputs'!$AJ$14:$AJ$54,MATCH(I2298,'BCA Inputs'!$M$14:$M$54,0))*Q2298,IF($B$3="RG&amp;E",INDEX('BCA Inputs'!$BR$14:$BR$54,MATCH(I2298,'BCA Inputs'!$AW$14:$AW$54,0))*P2298+INDEX('BCA Inputs'!$BS$14:$BS$54,MATCH(I2298,'BCA Inputs'!$AW$14:$AW$54,0))*Q2298,"")),"")</f>
        <v/>
      </c>
      <c r="AD2298" s="181" t="str">
        <f>IFERROR(IF($B$3="NYSEG",INDEX('BCA Inputs'!$AD$14:$AD$54,MATCH(I2298,'BCA Inputs'!$M$14:$M$54,0))*P2298+INDEX('BCA Inputs'!$AE$14:$AE$54,MATCH(I2298,'BCA Inputs'!$M$14:$M$54,0))*O2298+INDEX('BCA Inputs'!$AF$14:$AF$54,MATCH(I2298,'BCA Inputs'!$M$14:$M$54,0))*Q2298+INDEX('BCA Inputs'!$AG$14:$AG$54,MATCH(I2298,'BCA Inputs'!$M$14:$M$54,0))*F2298+INDEX('BCA Inputs'!$AH$14:$AH$54,MATCH(I2298,'BCA Inputs'!$M$14:$M$54,0))*G2298,IF($B$3="RG&amp;E",INDEX('BCA Inputs'!$BM$14:$BM$54,MATCH(I2298,'BCA Inputs'!$AW$14:$AW$54,0))*P2298+INDEX('BCA Inputs'!$BN$14:$BN$54,MATCH(I2298,'BCA Inputs'!$AW$14:$AW$54,0))*O2298+INDEX('BCA Inputs'!$BO$14:$BO$54,MATCH(I2298,'BCA Inputs'!$AW$14:$AW$54,0))*Q2298+INDEX('BCA Inputs'!$BP$14:$BP$54,MATCH(I2298,'BCA Inputs'!$AW$14:$AW$54,0))*F2298+INDEX('BCA Inputs'!$BQ$14:$BQ$54,MATCH(I2298,'BCA Inputs'!$AW$14:$AW$54,0))*G2298,"")),"")</f>
        <v/>
      </c>
      <c r="AE2298" s="237" t="str">
        <f t="shared" si="356"/>
        <v/>
      </c>
      <c r="AF2298" s="198">
        <f t="shared" si="358"/>
        <v>0</v>
      </c>
      <c r="AG2298" s="239">
        <f t="shared" si="359"/>
        <v>0</v>
      </c>
    </row>
    <row r="2299" spans="1:33">
      <c r="A2299" s="228"/>
      <c r="B2299" s="176"/>
      <c r="C2299" s="229"/>
      <c r="D2299" s="230"/>
      <c r="E2299" s="230"/>
      <c r="F2299" s="230"/>
      <c r="G2299" s="230"/>
      <c r="H2299" s="231"/>
      <c r="I2299" s="231"/>
      <c r="J2299" s="232"/>
      <c r="K2299" s="232"/>
      <c r="L2299" s="232"/>
      <c r="M2299" s="181">
        <f t="shared" si="357"/>
        <v>0</v>
      </c>
      <c r="N2299" s="181">
        <f>IF(H2299="",0,H2299*I2299*'Avoided Water Savings Cost'!$C$16)</f>
        <v>0</v>
      </c>
      <c r="O2299" s="545">
        <f>IF(C2299="",0,IF($B$3="NYSEG",C2299/(1-'Avoided Electric Costs 2020'!$W$21),IF($B$3="RG&amp;E",C2299/(1-'Avoided Electric Costs 2020'!$X$21),"")))</f>
        <v>0</v>
      </c>
      <c r="P2299" s="546">
        <f>IF(D2299="",0,IF($B$3="NYSEG",D2299/(1-'Avoided Electric Costs 2020'!$W$21),IF($B$3="RG&amp;E",D2299/(1-'Avoided Electric Costs 2020'!$X$21),"")))</f>
        <v>0</v>
      </c>
      <c r="Q2299" s="546">
        <f>IF(E2299="",0,IF($B$3="NYSEG",E2299/(1-'Avoided Natural Gas Costs 2020'!$J$34),IF($B$3="RG&amp;E",E2299/(1-'Avoided Natural Gas Costs 2020'!$K$34),"")))</f>
        <v>0</v>
      </c>
      <c r="R2299" s="233" t="str">
        <f>IFERROR(IF(P2299*'BCA Inputs'!$C$1+Q2299*'BCA Inputs'!$C$2+F2299*'BCA Inputs'!$C$2+G2299*'BCA Inputs'!$C$2=0,"",P2299*'BCA Inputs'!$C$1+Q2299*'BCA Inputs'!$C$2+F2299*'BCA Inputs'!$C$2+G2299*'BCA Inputs'!$C$2),"")</f>
        <v/>
      </c>
      <c r="S2299" s="181" t="str">
        <f t="shared" si="350"/>
        <v/>
      </c>
      <c r="T2299" s="181" t="str">
        <f>IFERROR(IF($B$3="NYSEG",(INDEX('BCA Inputs'!$N$14:$N$54,MATCH(I2299,'BCA Inputs'!$M$14:$M$54,0))*P2299+INDEX('BCA Inputs'!$O$14:$O$54,MATCH(I2299,'BCA Inputs'!$M$14:$M$54,0))*O2299+INDEX('BCA Inputs'!P:P,MATCH(I2299,'BCA Inputs'!M:M,0))*Q2299+INDEX('BCA Inputs'!Q:Q,MATCH(I2299,'BCA Inputs'!M:M,0))*F2299+INDEX('BCA Inputs'!R:R,MATCH(I2299,'BCA Inputs'!M:M,0))*G2299)+L2299+N2299,IF($B$3="RG&amp;E",(INDEX('BCA Inputs'!$AX$14:$AX$54,MATCH(I2299,'BCA Inputs'!$AW$14:$AW$54,0))*P2299+INDEX('BCA Inputs'!$AY$14:$AY$54,MATCH(I2299,'BCA Inputs'!$AW$14:$AW$54,0))*O2299+INDEX('BCA Inputs'!$AZ$14:$AZ$54,MATCH(I2299,'BCA Inputs'!$AW$14:$AW$54,0))*Q2299+INDEX('BCA Inputs'!$BA$14:$BA$54,MATCH(I2299,'BCA Inputs'!$AW$14:$AW$54,0))*F2299+INDEX('BCA Inputs'!$BB$14:$BB$54,MATCH(I2299,'BCA Inputs'!$AW$14:$AW$54,0))*G2299)+L2299+N2299,"")),"")</f>
        <v/>
      </c>
      <c r="U2299" s="234" t="str">
        <f t="shared" si="351"/>
        <v/>
      </c>
      <c r="V2299" s="234" t="str">
        <f t="shared" si="352"/>
        <v/>
      </c>
      <c r="W2299" s="234" t="str">
        <f t="shared" si="353"/>
        <v/>
      </c>
      <c r="Y2299" s="235" t="str">
        <f t="shared" si="354"/>
        <v/>
      </c>
      <c r="Z2299" s="236" t="str">
        <f>IFERROR(IF($B$3="NYSEG",INDEX('BCA Inputs'!$X$14:$X$54,MATCH(I2299,'BCA Inputs'!$M$14:$M$54,0))*P2299+INDEX('BCA Inputs'!$Y$14:$Y$54,MATCH(I2299,'BCA Inputs'!$M$14:$M$54,0))*O2299+INDEX('BCA Inputs'!$Z$14:$Z$54,MATCH(I2299,'BCA Inputs'!$M$14:$M$54,0))*Q2299+INDEX('BCA Inputs'!$AA$14:$AA$54,MATCH(I2299,'BCA Inputs'!$M$14:$M$54,0))*F2299+INDEX('BCA Inputs'!$AB$14:$AB$54,MATCH(I2299,'BCA Inputs'!$M$14:$M$54,0))*G2299,IF($B$3="RG&amp;E",INDEX('BCA Inputs'!$BG$14:$BG$54,MATCH(I2299,'BCA Inputs'!$AW$14:$AW$54,0))*P2299+INDEX('BCA Inputs'!$BH$14:$BH$54,MATCH(I2299,'BCA Inputs'!$AW$14:$AW$54,0))*O2299+INDEX('BCA Inputs'!$BI$14:$BI$54,MATCH(I2299,'BCA Inputs'!$AW$14:$AW$54,0))*Q2299+INDEX('BCA Inputs'!$BJ$14:$BJ$54,MATCH(I2299,'BCA Inputs'!$AW$14:$AW$54,0))*F2299+INDEX('BCA Inputs'!$BK$14:$BK$54,MATCH(I2299,'BCA Inputs'!$AW$14:$AW$54,0))*G2299,"")),"")</f>
        <v/>
      </c>
      <c r="AA2299" s="237" t="str">
        <f t="shared" si="355"/>
        <v/>
      </c>
      <c r="AC2299" s="238" t="str">
        <f>IFERROR((K2299+R2299)+IF($B$3="NYSEG",INDEX('BCA Inputs'!$AI$14:$AI$54,MATCH(I2299,'BCA Inputs'!$M$14:$M$54,0))*P2299+INDEX('BCA Inputs'!$AJ$14:$AJ$54,MATCH(I2299,'BCA Inputs'!$M$14:$M$54,0))*Q2299,IF($B$3="RG&amp;E",INDEX('BCA Inputs'!$BR$14:$BR$54,MATCH(I2299,'BCA Inputs'!$AW$14:$AW$54,0))*P2299+INDEX('BCA Inputs'!$BS$14:$BS$54,MATCH(I2299,'BCA Inputs'!$AW$14:$AW$54,0))*Q2299,"")),"")</f>
        <v/>
      </c>
      <c r="AD2299" s="181" t="str">
        <f>IFERROR(IF($B$3="NYSEG",INDEX('BCA Inputs'!$AD$14:$AD$54,MATCH(I2299,'BCA Inputs'!$M$14:$M$54,0))*P2299+INDEX('BCA Inputs'!$AE$14:$AE$54,MATCH(I2299,'BCA Inputs'!$M$14:$M$54,0))*O2299+INDEX('BCA Inputs'!$AF$14:$AF$54,MATCH(I2299,'BCA Inputs'!$M$14:$M$54,0))*Q2299+INDEX('BCA Inputs'!$AG$14:$AG$54,MATCH(I2299,'BCA Inputs'!$M$14:$M$54,0))*F2299+INDEX('BCA Inputs'!$AH$14:$AH$54,MATCH(I2299,'BCA Inputs'!$M$14:$M$54,0))*G2299,IF($B$3="RG&amp;E",INDEX('BCA Inputs'!$BM$14:$BM$54,MATCH(I2299,'BCA Inputs'!$AW$14:$AW$54,0))*P2299+INDEX('BCA Inputs'!$BN$14:$BN$54,MATCH(I2299,'BCA Inputs'!$AW$14:$AW$54,0))*O2299+INDEX('BCA Inputs'!$BO$14:$BO$54,MATCH(I2299,'BCA Inputs'!$AW$14:$AW$54,0))*Q2299+INDEX('BCA Inputs'!$BP$14:$BP$54,MATCH(I2299,'BCA Inputs'!$AW$14:$AW$54,0))*F2299+INDEX('BCA Inputs'!$BQ$14:$BQ$54,MATCH(I2299,'BCA Inputs'!$AW$14:$AW$54,0))*G2299,"")),"")</f>
        <v/>
      </c>
      <c r="AE2299" s="237" t="str">
        <f t="shared" si="356"/>
        <v/>
      </c>
      <c r="AF2299" s="198">
        <f t="shared" si="358"/>
        <v>0</v>
      </c>
      <c r="AG2299" s="239">
        <f t="shared" si="359"/>
        <v>0</v>
      </c>
    </row>
    <row r="2300" spans="1:33">
      <c r="A2300" s="228"/>
      <c r="B2300" s="176"/>
      <c r="C2300" s="229"/>
      <c r="D2300" s="230"/>
      <c r="E2300" s="230"/>
      <c r="F2300" s="230"/>
      <c r="G2300" s="230"/>
      <c r="H2300" s="231"/>
      <c r="I2300" s="231"/>
      <c r="J2300" s="232"/>
      <c r="K2300" s="232"/>
      <c r="L2300" s="232"/>
      <c r="M2300" s="181">
        <f t="shared" si="357"/>
        <v>0</v>
      </c>
      <c r="N2300" s="181">
        <f>IF(H2300="",0,H2300*I2300*'Avoided Water Savings Cost'!$C$16)</f>
        <v>0</v>
      </c>
      <c r="O2300" s="545">
        <f>IF(C2300="",0,IF($B$3="NYSEG",C2300/(1-'Avoided Electric Costs 2020'!$W$21),IF($B$3="RG&amp;E",C2300/(1-'Avoided Electric Costs 2020'!$X$21),"")))</f>
        <v>0</v>
      </c>
      <c r="P2300" s="546">
        <f>IF(D2300="",0,IF($B$3="NYSEG",D2300/(1-'Avoided Electric Costs 2020'!$W$21),IF($B$3="RG&amp;E",D2300/(1-'Avoided Electric Costs 2020'!$X$21),"")))</f>
        <v>0</v>
      </c>
      <c r="Q2300" s="546">
        <f>IF(E2300="",0,IF($B$3="NYSEG",E2300/(1-'Avoided Natural Gas Costs 2020'!$J$34),IF($B$3="RG&amp;E",E2300/(1-'Avoided Natural Gas Costs 2020'!$K$34),"")))</f>
        <v>0</v>
      </c>
      <c r="R2300" s="233" t="str">
        <f>IFERROR(IF(P2300*'BCA Inputs'!$C$1+Q2300*'BCA Inputs'!$C$2+F2300*'BCA Inputs'!$C$2+G2300*'BCA Inputs'!$C$2=0,"",P2300*'BCA Inputs'!$C$1+Q2300*'BCA Inputs'!$C$2+F2300*'BCA Inputs'!$C$2+G2300*'BCA Inputs'!$C$2),"")</f>
        <v/>
      </c>
      <c r="S2300" s="181" t="str">
        <f t="shared" si="350"/>
        <v/>
      </c>
      <c r="T2300" s="181" t="str">
        <f>IFERROR(IF($B$3="NYSEG",(INDEX('BCA Inputs'!$N$14:$N$54,MATCH(I2300,'BCA Inputs'!$M$14:$M$54,0))*P2300+INDEX('BCA Inputs'!$O$14:$O$54,MATCH(I2300,'BCA Inputs'!$M$14:$M$54,0))*O2300+INDEX('BCA Inputs'!P:P,MATCH(I2300,'BCA Inputs'!M:M,0))*Q2300+INDEX('BCA Inputs'!Q:Q,MATCH(I2300,'BCA Inputs'!M:M,0))*F2300+INDEX('BCA Inputs'!R:R,MATCH(I2300,'BCA Inputs'!M:M,0))*G2300)+L2300+N2300,IF($B$3="RG&amp;E",(INDEX('BCA Inputs'!$AX$14:$AX$54,MATCH(I2300,'BCA Inputs'!$AW$14:$AW$54,0))*P2300+INDEX('BCA Inputs'!$AY$14:$AY$54,MATCH(I2300,'BCA Inputs'!$AW$14:$AW$54,0))*O2300+INDEX('BCA Inputs'!$AZ$14:$AZ$54,MATCH(I2300,'BCA Inputs'!$AW$14:$AW$54,0))*Q2300+INDEX('BCA Inputs'!$BA$14:$BA$54,MATCH(I2300,'BCA Inputs'!$AW$14:$AW$54,0))*F2300+INDEX('BCA Inputs'!$BB$14:$BB$54,MATCH(I2300,'BCA Inputs'!$AW$14:$AW$54,0))*G2300)+L2300+N2300,"")),"")</f>
        <v/>
      </c>
      <c r="U2300" s="234" t="str">
        <f t="shared" si="351"/>
        <v/>
      </c>
      <c r="V2300" s="234" t="str">
        <f t="shared" si="352"/>
        <v/>
      </c>
      <c r="W2300" s="234" t="str">
        <f t="shared" si="353"/>
        <v/>
      </c>
      <c r="Y2300" s="235" t="str">
        <f t="shared" si="354"/>
        <v/>
      </c>
      <c r="Z2300" s="236" t="str">
        <f>IFERROR(IF($B$3="NYSEG",INDEX('BCA Inputs'!$X$14:$X$54,MATCH(I2300,'BCA Inputs'!$M$14:$M$54,0))*P2300+INDEX('BCA Inputs'!$Y$14:$Y$54,MATCH(I2300,'BCA Inputs'!$M$14:$M$54,0))*O2300+INDEX('BCA Inputs'!$Z$14:$Z$54,MATCH(I2300,'BCA Inputs'!$M$14:$M$54,0))*Q2300+INDEX('BCA Inputs'!$AA$14:$AA$54,MATCH(I2300,'BCA Inputs'!$M$14:$M$54,0))*F2300+INDEX('BCA Inputs'!$AB$14:$AB$54,MATCH(I2300,'BCA Inputs'!$M$14:$M$54,0))*G2300,IF($B$3="RG&amp;E",INDEX('BCA Inputs'!$BG$14:$BG$54,MATCH(I2300,'BCA Inputs'!$AW$14:$AW$54,0))*P2300+INDEX('BCA Inputs'!$BH$14:$BH$54,MATCH(I2300,'BCA Inputs'!$AW$14:$AW$54,0))*O2300+INDEX('BCA Inputs'!$BI$14:$BI$54,MATCH(I2300,'BCA Inputs'!$AW$14:$AW$54,0))*Q2300+INDEX('BCA Inputs'!$BJ$14:$BJ$54,MATCH(I2300,'BCA Inputs'!$AW$14:$AW$54,0))*F2300+INDEX('BCA Inputs'!$BK$14:$BK$54,MATCH(I2300,'BCA Inputs'!$AW$14:$AW$54,0))*G2300,"")),"")</f>
        <v/>
      </c>
      <c r="AA2300" s="237" t="str">
        <f t="shared" si="355"/>
        <v/>
      </c>
      <c r="AC2300" s="238" t="str">
        <f>IFERROR((K2300+R2300)+IF($B$3="NYSEG",INDEX('BCA Inputs'!$AI$14:$AI$54,MATCH(I2300,'BCA Inputs'!$M$14:$M$54,0))*P2300+INDEX('BCA Inputs'!$AJ$14:$AJ$54,MATCH(I2300,'BCA Inputs'!$M$14:$M$54,0))*Q2300,IF($B$3="RG&amp;E",INDEX('BCA Inputs'!$BR$14:$BR$54,MATCH(I2300,'BCA Inputs'!$AW$14:$AW$54,0))*P2300+INDEX('BCA Inputs'!$BS$14:$BS$54,MATCH(I2300,'BCA Inputs'!$AW$14:$AW$54,0))*Q2300,"")),"")</f>
        <v/>
      </c>
      <c r="AD2300" s="181" t="str">
        <f>IFERROR(IF($B$3="NYSEG",INDEX('BCA Inputs'!$AD$14:$AD$54,MATCH(I2300,'BCA Inputs'!$M$14:$M$54,0))*P2300+INDEX('BCA Inputs'!$AE$14:$AE$54,MATCH(I2300,'BCA Inputs'!$M$14:$M$54,0))*O2300+INDEX('BCA Inputs'!$AF$14:$AF$54,MATCH(I2300,'BCA Inputs'!$M$14:$M$54,0))*Q2300+INDEX('BCA Inputs'!$AG$14:$AG$54,MATCH(I2300,'BCA Inputs'!$M$14:$M$54,0))*F2300+INDEX('BCA Inputs'!$AH$14:$AH$54,MATCH(I2300,'BCA Inputs'!$M$14:$M$54,0))*G2300,IF($B$3="RG&amp;E",INDEX('BCA Inputs'!$BM$14:$BM$54,MATCH(I2300,'BCA Inputs'!$AW$14:$AW$54,0))*P2300+INDEX('BCA Inputs'!$BN$14:$BN$54,MATCH(I2300,'BCA Inputs'!$AW$14:$AW$54,0))*O2300+INDEX('BCA Inputs'!$BO$14:$BO$54,MATCH(I2300,'BCA Inputs'!$AW$14:$AW$54,0))*Q2300+INDEX('BCA Inputs'!$BP$14:$BP$54,MATCH(I2300,'BCA Inputs'!$AW$14:$AW$54,0))*F2300+INDEX('BCA Inputs'!$BQ$14:$BQ$54,MATCH(I2300,'BCA Inputs'!$AW$14:$AW$54,0))*G2300,"")),"")</f>
        <v/>
      </c>
      <c r="AE2300" s="237" t="str">
        <f t="shared" si="356"/>
        <v/>
      </c>
      <c r="AF2300" s="198">
        <f t="shared" si="358"/>
        <v>0</v>
      </c>
      <c r="AG2300" s="239">
        <f t="shared" si="359"/>
        <v>0</v>
      </c>
    </row>
    <row r="2301" spans="1:33">
      <c r="A2301" s="228"/>
      <c r="B2301" s="176"/>
      <c r="C2301" s="229"/>
      <c r="D2301" s="230"/>
      <c r="E2301" s="230"/>
      <c r="F2301" s="230"/>
      <c r="G2301" s="230"/>
      <c r="H2301" s="231"/>
      <c r="I2301" s="231"/>
      <c r="J2301" s="232"/>
      <c r="K2301" s="232"/>
      <c r="L2301" s="232"/>
      <c r="M2301" s="181">
        <f t="shared" si="357"/>
        <v>0</v>
      </c>
      <c r="N2301" s="181">
        <f>IF(H2301="",0,H2301*I2301*'Avoided Water Savings Cost'!$C$16)</f>
        <v>0</v>
      </c>
      <c r="O2301" s="545">
        <f>IF(C2301="",0,IF($B$3="NYSEG",C2301/(1-'Avoided Electric Costs 2020'!$W$21),IF($B$3="RG&amp;E",C2301/(1-'Avoided Electric Costs 2020'!$X$21),"")))</f>
        <v>0</v>
      </c>
      <c r="P2301" s="546">
        <f>IF(D2301="",0,IF($B$3="NYSEG",D2301/(1-'Avoided Electric Costs 2020'!$W$21),IF($B$3="RG&amp;E",D2301/(1-'Avoided Electric Costs 2020'!$X$21),"")))</f>
        <v>0</v>
      </c>
      <c r="Q2301" s="546">
        <f>IF(E2301="",0,IF($B$3="NYSEG",E2301/(1-'Avoided Natural Gas Costs 2020'!$J$34),IF($B$3="RG&amp;E",E2301/(1-'Avoided Natural Gas Costs 2020'!$K$34),"")))</f>
        <v>0</v>
      </c>
      <c r="R2301" s="233" t="str">
        <f>IFERROR(IF(P2301*'BCA Inputs'!$C$1+Q2301*'BCA Inputs'!$C$2+F2301*'BCA Inputs'!$C$2+G2301*'BCA Inputs'!$C$2=0,"",P2301*'BCA Inputs'!$C$1+Q2301*'BCA Inputs'!$C$2+F2301*'BCA Inputs'!$C$2+G2301*'BCA Inputs'!$C$2),"")</f>
        <v/>
      </c>
      <c r="S2301" s="181" t="str">
        <f t="shared" si="350"/>
        <v/>
      </c>
      <c r="T2301" s="181" t="str">
        <f>IFERROR(IF($B$3="NYSEG",(INDEX('BCA Inputs'!$N$14:$N$54,MATCH(I2301,'BCA Inputs'!$M$14:$M$54,0))*P2301+INDEX('BCA Inputs'!$O$14:$O$54,MATCH(I2301,'BCA Inputs'!$M$14:$M$54,0))*O2301+INDEX('BCA Inputs'!P:P,MATCH(I2301,'BCA Inputs'!M:M,0))*Q2301+INDEX('BCA Inputs'!Q:Q,MATCH(I2301,'BCA Inputs'!M:M,0))*F2301+INDEX('BCA Inputs'!R:R,MATCH(I2301,'BCA Inputs'!M:M,0))*G2301)+L2301+N2301,IF($B$3="RG&amp;E",(INDEX('BCA Inputs'!$AX$14:$AX$54,MATCH(I2301,'BCA Inputs'!$AW$14:$AW$54,0))*P2301+INDEX('BCA Inputs'!$AY$14:$AY$54,MATCH(I2301,'BCA Inputs'!$AW$14:$AW$54,0))*O2301+INDEX('BCA Inputs'!$AZ$14:$AZ$54,MATCH(I2301,'BCA Inputs'!$AW$14:$AW$54,0))*Q2301+INDEX('BCA Inputs'!$BA$14:$BA$54,MATCH(I2301,'BCA Inputs'!$AW$14:$AW$54,0))*F2301+INDEX('BCA Inputs'!$BB$14:$BB$54,MATCH(I2301,'BCA Inputs'!$AW$14:$AW$54,0))*G2301)+L2301+N2301,"")),"")</f>
        <v/>
      </c>
      <c r="U2301" s="234" t="str">
        <f t="shared" si="351"/>
        <v/>
      </c>
      <c r="V2301" s="234" t="str">
        <f t="shared" si="352"/>
        <v/>
      </c>
      <c r="W2301" s="234" t="str">
        <f t="shared" si="353"/>
        <v/>
      </c>
      <c r="Y2301" s="235" t="str">
        <f t="shared" si="354"/>
        <v/>
      </c>
      <c r="Z2301" s="236" t="str">
        <f>IFERROR(IF($B$3="NYSEG",INDEX('BCA Inputs'!$X$14:$X$54,MATCH(I2301,'BCA Inputs'!$M$14:$M$54,0))*P2301+INDEX('BCA Inputs'!$Y$14:$Y$54,MATCH(I2301,'BCA Inputs'!$M$14:$M$54,0))*O2301+INDEX('BCA Inputs'!$Z$14:$Z$54,MATCH(I2301,'BCA Inputs'!$M$14:$M$54,0))*Q2301+INDEX('BCA Inputs'!$AA$14:$AA$54,MATCH(I2301,'BCA Inputs'!$M$14:$M$54,0))*F2301+INDEX('BCA Inputs'!$AB$14:$AB$54,MATCH(I2301,'BCA Inputs'!$M$14:$M$54,0))*G2301,IF($B$3="RG&amp;E",INDEX('BCA Inputs'!$BG$14:$BG$54,MATCH(I2301,'BCA Inputs'!$AW$14:$AW$54,0))*P2301+INDEX('BCA Inputs'!$BH$14:$BH$54,MATCH(I2301,'BCA Inputs'!$AW$14:$AW$54,0))*O2301+INDEX('BCA Inputs'!$BI$14:$BI$54,MATCH(I2301,'BCA Inputs'!$AW$14:$AW$54,0))*Q2301+INDEX('BCA Inputs'!$BJ$14:$BJ$54,MATCH(I2301,'BCA Inputs'!$AW$14:$AW$54,0))*F2301+INDEX('BCA Inputs'!$BK$14:$BK$54,MATCH(I2301,'BCA Inputs'!$AW$14:$AW$54,0))*G2301,"")),"")</f>
        <v/>
      </c>
      <c r="AA2301" s="237" t="str">
        <f t="shared" si="355"/>
        <v/>
      </c>
      <c r="AC2301" s="238" t="str">
        <f>IFERROR((K2301+R2301)+IF($B$3="NYSEG",INDEX('BCA Inputs'!$AI$14:$AI$54,MATCH(I2301,'BCA Inputs'!$M$14:$M$54,0))*P2301+INDEX('BCA Inputs'!$AJ$14:$AJ$54,MATCH(I2301,'BCA Inputs'!$M$14:$M$54,0))*Q2301,IF($B$3="RG&amp;E",INDEX('BCA Inputs'!$BR$14:$BR$54,MATCH(I2301,'BCA Inputs'!$AW$14:$AW$54,0))*P2301+INDEX('BCA Inputs'!$BS$14:$BS$54,MATCH(I2301,'BCA Inputs'!$AW$14:$AW$54,0))*Q2301,"")),"")</f>
        <v/>
      </c>
      <c r="AD2301" s="181" t="str">
        <f>IFERROR(IF($B$3="NYSEG",INDEX('BCA Inputs'!$AD$14:$AD$54,MATCH(I2301,'BCA Inputs'!$M$14:$M$54,0))*P2301+INDEX('BCA Inputs'!$AE$14:$AE$54,MATCH(I2301,'BCA Inputs'!$M$14:$M$54,0))*O2301+INDEX('BCA Inputs'!$AF$14:$AF$54,MATCH(I2301,'BCA Inputs'!$M$14:$M$54,0))*Q2301+INDEX('BCA Inputs'!$AG$14:$AG$54,MATCH(I2301,'BCA Inputs'!$M$14:$M$54,0))*F2301+INDEX('BCA Inputs'!$AH$14:$AH$54,MATCH(I2301,'BCA Inputs'!$M$14:$M$54,0))*G2301,IF($B$3="RG&amp;E",INDEX('BCA Inputs'!$BM$14:$BM$54,MATCH(I2301,'BCA Inputs'!$AW$14:$AW$54,0))*P2301+INDEX('BCA Inputs'!$BN$14:$BN$54,MATCH(I2301,'BCA Inputs'!$AW$14:$AW$54,0))*O2301+INDEX('BCA Inputs'!$BO$14:$BO$54,MATCH(I2301,'BCA Inputs'!$AW$14:$AW$54,0))*Q2301+INDEX('BCA Inputs'!$BP$14:$BP$54,MATCH(I2301,'BCA Inputs'!$AW$14:$AW$54,0))*F2301+INDEX('BCA Inputs'!$BQ$14:$BQ$54,MATCH(I2301,'BCA Inputs'!$AW$14:$AW$54,0))*G2301,"")),"")</f>
        <v/>
      </c>
      <c r="AE2301" s="237" t="str">
        <f t="shared" si="356"/>
        <v/>
      </c>
      <c r="AF2301" s="198">
        <f t="shared" si="358"/>
        <v>0</v>
      </c>
      <c r="AG2301" s="239">
        <f t="shared" si="359"/>
        <v>0</v>
      </c>
    </row>
    <row r="2302" spans="1:33">
      <c r="A2302" s="228"/>
      <c r="B2302" s="176"/>
      <c r="C2302" s="229"/>
      <c r="D2302" s="230"/>
      <c r="E2302" s="230"/>
      <c r="F2302" s="230"/>
      <c r="G2302" s="230"/>
      <c r="H2302" s="231"/>
      <c r="I2302" s="231"/>
      <c r="J2302" s="232"/>
      <c r="K2302" s="232"/>
      <c r="L2302" s="232"/>
      <c r="M2302" s="181">
        <f t="shared" si="357"/>
        <v>0</v>
      </c>
      <c r="N2302" s="181">
        <f>IF(H2302="",0,H2302*I2302*'Avoided Water Savings Cost'!$C$16)</f>
        <v>0</v>
      </c>
      <c r="O2302" s="545">
        <f>IF(C2302="",0,IF($B$3="NYSEG",C2302/(1-'Avoided Electric Costs 2020'!$W$21),IF($B$3="RG&amp;E",C2302/(1-'Avoided Electric Costs 2020'!$X$21),"")))</f>
        <v>0</v>
      </c>
      <c r="P2302" s="546">
        <f>IF(D2302="",0,IF($B$3="NYSEG",D2302/(1-'Avoided Electric Costs 2020'!$W$21),IF($B$3="RG&amp;E",D2302/(1-'Avoided Electric Costs 2020'!$X$21),"")))</f>
        <v>0</v>
      </c>
      <c r="Q2302" s="546">
        <f>IF(E2302="",0,IF($B$3="NYSEG",E2302/(1-'Avoided Natural Gas Costs 2020'!$J$34),IF($B$3="RG&amp;E",E2302/(1-'Avoided Natural Gas Costs 2020'!$K$34),"")))</f>
        <v>0</v>
      </c>
      <c r="R2302" s="233" t="str">
        <f>IFERROR(IF(P2302*'BCA Inputs'!$C$1+Q2302*'BCA Inputs'!$C$2+F2302*'BCA Inputs'!$C$2+G2302*'BCA Inputs'!$C$2=0,"",P2302*'BCA Inputs'!$C$1+Q2302*'BCA Inputs'!$C$2+F2302*'BCA Inputs'!$C$2+G2302*'BCA Inputs'!$C$2),"")</f>
        <v/>
      </c>
      <c r="S2302" s="181" t="str">
        <f t="shared" si="350"/>
        <v/>
      </c>
      <c r="T2302" s="181" t="str">
        <f>IFERROR(IF($B$3="NYSEG",(INDEX('BCA Inputs'!$N$14:$N$54,MATCH(I2302,'BCA Inputs'!$M$14:$M$54,0))*P2302+INDEX('BCA Inputs'!$O$14:$O$54,MATCH(I2302,'BCA Inputs'!$M$14:$M$54,0))*O2302+INDEX('BCA Inputs'!P:P,MATCH(I2302,'BCA Inputs'!M:M,0))*Q2302+INDEX('BCA Inputs'!Q:Q,MATCH(I2302,'BCA Inputs'!M:M,0))*F2302+INDEX('BCA Inputs'!R:R,MATCH(I2302,'BCA Inputs'!M:M,0))*G2302)+L2302+N2302,IF($B$3="RG&amp;E",(INDEX('BCA Inputs'!$AX$14:$AX$54,MATCH(I2302,'BCA Inputs'!$AW$14:$AW$54,0))*P2302+INDEX('BCA Inputs'!$AY$14:$AY$54,MATCH(I2302,'BCA Inputs'!$AW$14:$AW$54,0))*O2302+INDEX('BCA Inputs'!$AZ$14:$AZ$54,MATCH(I2302,'BCA Inputs'!$AW$14:$AW$54,0))*Q2302+INDEX('BCA Inputs'!$BA$14:$BA$54,MATCH(I2302,'BCA Inputs'!$AW$14:$AW$54,0))*F2302+INDEX('BCA Inputs'!$BB$14:$BB$54,MATCH(I2302,'BCA Inputs'!$AW$14:$AW$54,0))*G2302)+L2302+N2302,"")),"")</f>
        <v/>
      </c>
      <c r="U2302" s="234" t="str">
        <f t="shared" si="351"/>
        <v/>
      </c>
      <c r="V2302" s="234" t="str">
        <f t="shared" si="352"/>
        <v/>
      </c>
      <c r="W2302" s="234" t="str">
        <f t="shared" si="353"/>
        <v/>
      </c>
      <c r="Y2302" s="235" t="str">
        <f t="shared" si="354"/>
        <v/>
      </c>
      <c r="Z2302" s="236" t="str">
        <f>IFERROR(IF($B$3="NYSEG",INDEX('BCA Inputs'!$X$14:$X$54,MATCH(I2302,'BCA Inputs'!$M$14:$M$54,0))*P2302+INDEX('BCA Inputs'!$Y$14:$Y$54,MATCH(I2302,'BCA Inputs'!$M$14:$M$54,0))*O2302+INDEX('BCA Inputs'!$Z$14:$Z$54,MATCH(I2302,'BCA Inputs'!$M$14:$M$54,0))*Q2302+INDEX('BCA Inputs'!$AA$14:$AA$54,MATCH(I2302,'BCA Inputs'!$M$14:$M$54,0))*F2302+INDEX('BCA Inputs'!$AB$14:$AB$54,MATCH(I2302,'BCA Inputs'!$M$14:$M$54,0))*G2302,IF($B$3="RG&amp;E",INDEX('BCA Inputs'!$BG$14:$BG$54,MATCH(I2302,'BCA Inputs'!$AW$14:$AW$54,0))*P2302+INDEX('BCA Inputs'!$BH$14:$BH$54,MATCH(I2302,'BCA Inputs'!$AW$14:$AW$54,0))*O2302+INDEX('BCA Inputs'!$BI$14:$BI$54,MATCH(I2302,'BCA Inputs'!$AW$14:$AW$54,0))*Q2302+INDEX('BCA Inputs'!$BJ$14:$BJ$54,MATCH(I2302,'BCA Inputs'!$AW$14:$AW$54,0))*F2302+INDEX('BCA Inputs'!$BK$14:$BK$54,MATCH(I2302,'BCA Inputs'!$AW$14:$AW$54,0))*G2302,"")),"")</f>
        <v/>
      </c>
      <c r="AA2302" s="237" t="str">
        <f t="shared" si="355"/>
        <v/>
      </c>
      <c r="AC2302" s="238" t="str">
        <f>IFERROR((K2302+R2302)+IF($B$3="NYSEG",INDEX('BCA Inputs'!$AI$14:$AI$54,MATCH(I2302,'BCA Inputs'!$M$14:$M$54,0))*P2302+INDEX('BCA Inputs'!$AJ$14:$AJ$54,MATCH(I2302,'BCA Inputs'!$M$14:$M$54,0))*Q2302,IF($B$3="RG&amp;E",INDEX('BCA Inputs'!$BR$14:$BR$54,MATCH(I2302,'BCA Inputs'!$AW$14:$AW$54,0))*P2302+INDEX('BCA Inputs'!$BS$14:$BS$54,MATCH(I2302,'BCA Inputs'!$AW$14:$AW$54,0))*Q2302,"")),"")</f>
        <v/>
      </c>
      <c r="AD2302" s="181" t="str">
        <f>IFERROR(IF($B$3="NYSEG",INDEX('BCA Inputs'!$AD$14:$AD$54,MATCH(I2302,'BCA Inputs'!$M$14:$M$54,0))*P2302+INDEX('BCA Inputs'!$AE$14:$AE$54,MATCH(I2302,'BCA Inputs'!$M$14:$M$54,0))*O2302+INDEX('BCA Inputs'!$AF$14:$AF$54,MATCH(I2302,'BCA Inputs'!$M$14:$M$54,0))*Q2302+INDEX('BCA Inputs'!$AG$14:$AG$54,MATCH(I2302,'BCA Inputs'!$M$14:$M$54,0))*F2302+INDEX('BCA Inputs'!$AH$14:$AH$54,MATCH(I2302,'BCA Inputs'!$M$14:$M$54,0))*G2302,IF($B$3="RG&amp;E",INDEX('BCA Inputs'!$BM$14:$BM$54,MATCH(I2302,'BCA Inputs'!$AW$14:$AW$54,0))*P2302+INDEX('BCA Inputs'!$BN$14:$BN$54,MATCH(I2302,'BCA Inputs'!$AW$14:$AW$54,0))*O2302+INDEX('BCA Inputs'!$BO$14:$BO$54,MATCH(I2302,'BCA Inputs'!$AW$14:$AW$54,0))*Q2302+INDEX('BCA Inputs'!$BP$14:$BP$54,MATCH(I2302,'BCA Inputs'!$AW$14:$AW$54,0))*F2302+INDEX('BCA Inputs'!$BQ$14:$BQ$54,MATCH(I2302,'BCA Inputs'!$AW$14:$AW$54,0))*G2302,"")),"")</f>
        <v/>
      </c>
      <c r="AE2302" s="237" t="str">
        <f t="shared" si="356"/>
        <v/>
      </c>
      <c r="AF2302" s="198">
        <f t="shared" si="358"/>
        <v>0</v>
      </c>
      <c r="AG2302" s="239">
        <f t="shared" si="359"/>
        <v>0</v>
      </c>
    </row>
    <row r="2303" spans="1:33">
      <c r="A2303" s="228"/>
      <c r="B2303" s="176"/>
      <c r="C2303" s="229"/>
      <c r="D2303" s="230"/>
      <c r="E2303" s="230"/>
      <c r="F2303" s="230"/>
      <c r="G2303" s="230"/>
      <c r="H2303" s="231"/>
      <c r="I2303" s="231"/>
      <c r="J2303" s="232"/>
      <c r="K2303" s="232"/>
      <c r="L2303" s="232"/>
      <c r="M2303" s="181">
        <f t="shared" si="357"/>
        <v>0</v>
      </c>
      <c r="N2303" s="181">
        <f>IF(H2303="",0,H2303*I2303*'Avoided Water Savings Cost'!$C$16)</f>
        <v>0</v>
      </c>
      <c r="O2303" s="545">
        <f>IF(C2303="",0,IF($B$3="NYSEG",C2303/(1-'Avoided Electric Costs 2020'!$W$21),IF($B$3="RG&amp;E",C2303/(1-'Avoided Electric Costs 2020'!$X$21),"")))</f>
        <v>0</v>
      </c>
      <c r="P2303" s="546">
        <f>IF(D2303="",0,IF($B$3="NYSEG",D2303/(1-'Avoided Electric Costs 2020'!$W$21),IF($B$3="RG&amp;E",D2303/(1-'Avoided Electric Costs 2020'!$X$21),"")))</f>
        <v>0</v>
      </c>
      <c r="Q2303" s="546">
        <f>IF(E2303="",0,IF($B$3="NYSEG",E2303/(1-'Avoided Natural Gas Costs 2020'!$J$34),IF($B$3="RG&amp;E",E2303/(1-'Avoided Natural Gas Costs 2020'!$K$34),"")))</f>
        <v>0</v>
      </c>
      <c r="R2303" s="233" t="str">
        <f>IFERROR(IF(P2303*'BCA Inputs'!$C$1+Q2303*'BCA Inputs'!$C$2+F2303*'BCA Inputs'!$C$2+G2303*'BCA Inputs'!$C$2=0,"",P2303*'BCA Inputs'!$C$1+Q2303*'BCA Inputs'!$C$2+F2303*'BCA Inputs'!$C$2+G2303*'BCA Inputs'!$C$2),"")</f>
        <v/>
      </c>
      <c r="S2303" s="181" t="str">
        <f t="shared" si="350"/>
        <v/>
      </c>
      <c r="T2303" s="181" t="str">
        <f>IFERROR(IF($B$3="NYSEG",(INDEX('BCA Inputs'!$N$14:$N$54,MATCH(I2303,'BCA Inputs'!$M$14:$M$54,0))*P2303+INDEX('BCA Inputs'!$O$14:$O$54,MATCH(I2303,'BCA Inputs'!$M$14:$M$54,0))*O2303+INDEX('BCA Inputs'!P:P,MATCH(I2303,'BCA Inputs'!M:M,0))*Q2303+INDEX('BCA Inputs'!Q:Q,MATCH(I2303,'BCA Inputs'!M:M,0))*F2303+INDEX('BCA Inputs'!R:R,MATCH(I2303,'BCA Inputs'!M:M,0))*G2303)+L2303+N2303,IF($B$3="RG&amp;E",(INDEX('BCA Inputs'!$AX$14:$AX$54,MATCH(I2303,'BCA Inputs'!$AW$14:$AW$54,0))*P2303+INDEX('BCA Inputs'!$AY$14:$AY$54,MATCH(I2303,'BCA Inputs'!$AW$14:$AW$54,0))*O2303+INDEX('BCA Inputs'!$AZ$14:$AZ$54,MATCH(I2303,'BCA Inputs'!$AW$14:$AW$54,0))*Q2303+INDEX('BCA Inputs'!$BA$14:$BA$54,MATCH(I2303,'BCA Inputs'!$AW$14:$AW$54,0))*F2303+INDEX('BCA Inputs'!$BB$14:$BB$54,MATCH(I2303,'BCA Inputs'!$AW$14:$AW$54,0))*G2303)+L2303+N2303,"")),"")</f>
        <v/>
      </c>
      <c r="U2303" s="234" t="str">
        <f t="shared" si="351"/>
        <v/>
      </c>
      <c r="V2303" s="234" t="str">
        <f t="shared" si="352"/>
        <v/>
      </c>
      <c r="W2303" s="234" t="str">
        <f t="shared" si="353"/>
        <v/>
      </c>
      <c r="Y2303" s="235" t="str">
        <f t="shared" si="354"/>
        <v/>
      </c>
      <c r="Z2303" s="236" t="str">
        <f>IFERROR(IF($B$3="NYSEG",INDEX('BCA Inputs'!$X$14:$X$54,MATCH(I2303,'BCA Inputs'!$M$14:$M$54,0))*P2303+INDEX('BCA Inputs'!$Y$14:$Y$54,MATCH(I2303,'BCA Inputs'!$M$14:$M$54,0))*O2303+INDEX('BCA Inputs'!$Z$14:$Z$54,MATCH(I2303,'BCA Inputs'!$M$14:$M$54,0))*Q2303+INDEX('BCA Inputs'!$AA$14:$AA$54,MATCH(I2303,'BCA Inputs'!$M$14:$M$54,0))*F2303+INDEX('BCA Inputs'!$AB$14:$AB$54,MATCH(I2303,'BCA Inputs'!$M$14:$M$54,0))*G2303,IF($B$3="RG&amp;E",INDEX('BCA Inputs'!$BG$14:$BG$54,MATCH(I2303,'BCA Inputs'!$AW$14:$AW$54,0))*P2303+INDEX('BCA Inputs'!$BH$14:$BH$54,MATCH(I2303,'BCA Inputs'!$AW$14:$AW$54,0))*O2303+INDEX('BCA Inputs'!$BI$14:$BI$54,MATCH(I2303,'BCA Inputs'!$AW$14:$AW$54,0))*Q2303+INDEX('BCA Inputs'!$BJ$14:$BJ$54,MATCH(I2303,'BCA Inputs'!$AW$14:$AW$54,0))*F2303+INDEX('BCA Inputs'!$BK$14:$BK$54,MATCH(I2303,'BCA Inputs'!$AW$14:$AW$54,0))*G2303,"")),"")</f>
        <v/>
      </c>
      <c r="AA2303" s="237" t="str">
        <f t="shared" si="355"/>
        <v/>
      </c>
      <c r="AC2303" s="238" t="str">
        <f>IFERROR((K2303+R2303)+IF($B$3="NYSEG",INDEX('BCA Inputs'!$AI$14:$AI$54,MATCH(I2303,'BCA Inputs'!$M$14:$M$54,0))*P2303+INDEX('BCA Inputs'!$AJ$14:$AJ$54,MATCH(I2303,'BCA Inputs'!$M$14:$M$54,0))*Q2303,IF($B$3="RG&amp;E",INDEX('BCA Inputs'!$BR$14:$BR$54,MATCH(I2303,'BCA Inputs'!$AW$14:$AW$54,0))*P2303+INDEX('BCA Inputs'!$BS$14:$BS$54,MATCH(I2303,'BCA Inputs'!$AW$14:$AW$54,0))*Q2303,"")),"")</f>
        <v/>
      </c>
      <c r="AD2303" s="181" t="str">
        <f>IFERROR(IF($B$3="NYSEG",INDEX('BCA Inputs'!$AD$14:$AD$54,MATCH(I2303,'BCA Inputs'!$M$14:$M$54,0))*P2303+INDEX('BCA Inputs'!$AE$14:$AE$54,MATCH(I2303,'BCA Inputs'!$M$14:$M$54,0))*O2303+INDEX('BCA Inputs'!$AF$14:$AF$54,MATCH(I2303,'BCA Inputs'!$M$14:$M$54,0))*Q2303+INDEX('BCA Inputs'!$AG$14:$AG$54,MATCH(I2303,'BCA Inputs'!$M$14:$M$54,0))*F2303+INDEX('BCA Inputs'!$AH$14:$AH$54,MATCH(I2303,'BCA Inputs'!$M$14:$M$54,0))*G2303,IF($B$3="RG&amp;E",INDEX('BCA Inputs'!$BM$14:$BM$54,MATCH(I2303,'BCA Inputs'!$AW$14:$AW$54,0))*P2303+INDEX('BCA Inputs'!$BN$14:$BN$54,MATCH(I2303,'BCA Inputs'!$AW$14:$AW$54,0))*O2303+INDEX('BCA Inputs'!$BO$14:$BO$54,MATCH(I2303,'BCA Inputs'!$AW$14:$AW$54,0))*Q2303+INDEX('BCA Inputs'!$BP$14:$BP$54,MATCH(I2303,'BCA Inputs'!$AW$14:$AW$54,0))*F2303+INDEX('BCA Inputs'!$BQ$14:$BQ$54,MATCH(I2303,'BCA Inputs'!$AW$14:$AW$54,0))*G2303,"")),"")</f>
        <v/>
      </c>
      <c r="AE2303" s="237" t="str">
        <f t="shared" si="356"/>
        <v/>
      </c>
      <c r="AF2303" s="198">
        <f t="shared" si="358"/>
        <v>0</v>
      </c>
      <c r="AG2303" s="239">
        <f t="shared" si="359"/>
        <v>0</v>
      </c>
    </row>
    <row r="2304" spans="1:33">
      <c r="A2304" s="228"/>
      <c r="B2304" s="176"/>
      <c r="C2304" s="229"/>
      <c r="D2304" s="230"/>
      <c r="E2304" s="230"/>
      <c r="F2304" s="230"/>
      <c r="G2304" s="230"/>
      <c r="H2304" s="231"/>
      <c r="I2304" s="231"/>
      <c r="J2304" s="232"/>
      <c r="K2304" s="232"/>
      <c r="L2304" s="232"/>
      <c r="M2304" s="181">
        <f t="shared" si="357"/>
        <v>0</v>
      </c>
      <c r="N2304" s="181">
        <f>IF(H2304="",0,H2304*I2304*'Avoided Water Savings Cost'!$C$16)</f>
        <v>0</v>
      </c>
      <c r="O2304" s="545">
        <f>IF(C2304="",0,IF($B$3="NYSEG",C2304/(1-'Avoided Electric Costs 2020'!$W$21),IF($B$3="RG&amp;E",C2304/(1-'Avoided Electric Costs 2020'!$X$21),"")))</f>
        <v>0</v>
      </c>
      <c r="P2304" s="546">
        <f>IF(D2304="",0,IF($B$3="NYSEG",D2304/(1-'Avoided Electric Costs 2020'!$W$21),IF($B$3="RG&amp;E",D2304/(1-'Avoided Electric Costs 2020'!$X$21),"")))</f>
        <v>0</v>
      </c>
      <c r="Q2304" s="546">
        <f>IF(E2304="",0,IF($B$3="NYSEG",E2304/(1-'Avoided Natural Gas Costs 2020'!$J$34),IF($B$3="RG&amp;E",E2304/(1-'Avoided Natural Gas Costs 2020'!$K$34),"")))</f>
        <v>0</v>
      </c>
      <c r="R2304" s="233" t="str">
        <f>IFERROR(IF(P2304*'BCA Inputs'!$C$1+Q2304*'BCA Inputs'!$C$2+F2304*'BCA Inputs'!$C$2+G2304*'BCA Inputs'!$C$2=0,"",P2304*'BCA Inputs'!$C$1+Q2304*'BCA Inputs'!$C$2+F2304*'BCA Inputs'!$C$2+G2304*'BCA Inputs'!$C$2),"")</f>
        <v/>
      </c>
      <c r="S2304" s="181" t="str">
        <f t="shared" si="350"/>
        <v/>
      </c>
      <c r="T2304" s="181" t="str">
        <f>IFERROR(IF($B$3="NYSEG",(INDEX('BCA Inputs'!$N$14:$N$54,MATCH(I2304,'BCA Inputs'!$M$14:$M$54,0))*P2304+INDEX('BCA Inputs'!$O$14:$O$54,MATCH(I2304,'BCA Inputs'!$M$14:$M$54,0))*O2304+INDEX('BCA Inputs'!P:P,MATCH(I2304,'BCA Inputs'!M:M,0))*Q2304+INDEX('BCA Inputs'!Q:Q,MATCH(I2304,'BCA Inputs'!M:M,0))*F2304+INDEX('BCA Inputs'!R:R,MATCH(I2304,'BCA Inputs'!M:M,0))*G2304)+L2304+N2304,IF($B$3="RG&amp;E",(INDEX('BCA Inputs'!$AX$14:$AX$54,MATCH(I2304,'BCA Inputs'!$AW$14:$AW$54,0))*P2304+INDEX('BCA Inputs'!$AY$14:$AY$54,MATCH(I2304,'BCA Inputs'!$AW$14:$AW$54,0))*O2304+INDEX('BCA Inputs'!$AZ$14:$AZ$54,MATCH(I2304,'BCA Inputs'!$AW$14:$AW$54,0))*Q2304+INDEX('BCA Inputs'!$BA$14:$BA$54,MATCH(I2304,'BCA Inputs'!$AW$14:$AW$54,0))*F2304+INDEX('BCA Inputs'!$BB$14:$BB$54,MATCH(I2304,'BCA Inputs'!$AW$14:$AW$54,0))*G2304)+L2304+N2304,"")),"")</f>
        <v/>
      </c>
      <c r="U2304" s="234" t="str">
        <f t="shared" si="351"/>
        <v/>
      </c>
      <c r="V2304" s="234" t="str">
        <f t="shared" si="352"/>
        <v/>
      </c>
      <c r="W2304" s="234" t="str">
        <f t="shared" si="353"/>
        <v/>
      </c>
      <c r="Y2304" s="235" t="str">
        <f t="shared" si="354"/>
        <v/>
      </c>
      <c r="Z2304" s="236" t="str">
        <f>IFERROR(IF($B$3="NYSEG",INDEX('BCA Inputs'!$X$14:$X$54,MATCH(I2304,'BCA Inputs'!$M$14:$M$54,0))*P2304+INDEX('BCA Inputs'!$Y$14:$Y$54,MATCH(I2304,'BCA Inputs'!$M$14:$M$54,0))*O2304+INDEX('BCA Inputs'!$Z$14:$Z$54,MATCH(I2304,'BCA Inputs'!$M$14:$M$54,0))*Q2304+INDEX('BCA Inputs'!$AA$14:$AA$54,MATCH(I2304,'BCA Inputs'!$M$14:$M$54,0))*F2304+INDEX('BCA Inputs'!$AB$14:$AB$54,MATCH(I2304,'BCA Inputs'!$M$14:$M$54,0))*G2304,IF($B$3="RG&amp;E",INDEX('BCA Inputs'!$BG$14:$BG$54,MATCH(I2304,'BCA Inputs'!$AW$14:$AW$54,0))*P2304+INDEX('BCA Inputs'!$BH$14:$BH$54,MATCH(I2304,'BCA Inputs'!$AW$14:$AW$54,0))*O2304+INDEX('BCA Inputs'!$BI$14:$BI$54,MATCH(I2304,'BCA Inputs'!$AW$14:$AW$54,0))*Q2304+INDEX('BCA Inputs'!$BJ$14:$BJ$54,MATCH(I2304,'BCA Inputs'!$AW$14:$AW$54,0))*F2304+INDEX('BCA Inputs'!$BK$14:$BK$54,MATCH(I2304,'BCA Inputs'!$AW$14:$AW$54,0))*G2304,"")),"")</f>
        <v/>
      </c>
      <c r="AA2304" s="237" t="str">
        <f t="shared" si="355"/>
        <v/>
      </c>
      <c r="AC2304" s="238" t="str">
        <f>IFERROR((K2304+R2304)+IF($B$3="NYSEG",INDEX('BCA Inputs'!$AI$14:$AI$54,MATCH(I2304,'BCA Inputs'!$M$14:$M$54,0))*P2304+INDEX('BCA Inputs'!$AJ$14:$AJ$54,MATCH(I2304,'BCA Inputs'!$M$14:$M$54,0))*Q2304,IF($B$3="RG&amp;E",INDEX('BCA Inputs'!$BR$14:$BR$54,MATCH(I2304,'BCA Inputs'!$AW$14:$AW$54,0))*P2304+INDEX('BCA Inputs'!$BS$14:$BS$54,MATCH(I2304,'BCA Inputs'!$AW$14:$AW$54,0))*Q2304,"")),"")</f>
        <v/>
      </c>
      <c r="AD2304" s="181" t="str">
        <f>IFERROR(IF($B$3="NYSEG",INDEX('BCA Inputs'!$AD$14:$AD$54,MATCH(I2304,'BCA Inputs'!$M$14:$M$54,0))*P2304+INDEX('BCA Inputs'!$AE$14:$AE$54,MATCH(I2304,'BCA Inputs'!$M$14:$M$54,0))*O2304+INDEX('BCA Inputs'!$AF$14:$AF$54,MATCH(I2304,'BCA Inputs'!$M$14:$M$54,0))*Q2304+INDEX('BCA Inputs'!$AG$14:$AG$54,MATCH(I2304,'BCA Inputs'!$M$14:$M$54,0))*F2304+INDEX('BCA Inputs'!$AH$14:$AH$54,MATCH(I2304,'BCA Inputs'!$M$14:$M$54,0))*G2304,IF($B$3="RG&amp;E",INDEX('BCA Inputs'!$BM$14:$BM$54,MATCH(I2304,'BCA Inputs'!$AW$14:$AW$54,0))*P2304+INDEX('BCA Inputs'!$BN$14:$BN$54,MATCH(I2304,'BCA Inputs'!$AW$14:$AW$54,0))*O2304+INDEX('BCA Inputs'!$BO$14:$BO$54,MATCH(I2304,'BCA Inputs'!$AW$14:$AW$54,0))*Q2304+INDEX('BCA Inputs'!$BP$14:$BP$54,MATCH(I2304,'BCA Inputs'!$AW$14:$AW$54,0))*F2304+INDEX('BCA Inputs'!$BQ$14:$BQ$54,MATCH(I2304,'BCA Inputs'!$AW$14:$AW$54,0))*G2304,"")),"")</f>
        <v/>
      </c>
      <c r="AE2304" s="237" t="str">
        <f t="shared" si="356"/>
        <v/>
      </c>
      <c r="AF2304" s="198">
        <f t="shared" si="358"/>
        <v>0</v>
      </c>
      <c r="AG2304" s="239">
        <f t="shared" si="359"/>
        <v>0</v>
      </c>
    </row>
    <row r="2305" spans="1:33">
      <c r="A2305" s="228"/>
      <c r="B2305" s="176"/>
      <c r="C2305" s="229"/>
      <c r="D2305" s="230"/>
      <c r="E2305" s="230"/>
      <c r="F2305" s="230"/>
      <c r="G2305" s="230"/>
      <c r="H2305" s="231"/>
      <c r="I2305" s="231"/>
      <c r="J2305" s="232"/>
      <c r="K2305" s="232"/>
      <c r="L2305" s="232"/>
      <c r="M2305" s="181">
        <f t="shared" si="357"/>
        <v>0</v>
      </c>
      <c r="N2305" s="181">
        <f>IF(H2305="",0,H2305*I2305*'Avoided Water Savings Cost'!$C$16)</f>
        <v>0</v>
      </c>
      <c r="O2305" s="545">
        <f>IF(C2305="",0,IF($B$3="NYSEG",C2305/(1-'Avoided Electric Costs 2020'!$W$21),IF($B$3="RG&amp;E",C2305/(1-'Avoided Electric Costs 2020'!$X$21),"")))</f>
        <v>0</v>
      </c>
      <c r="P2305" s="546">
        <f>IF(D2305="",0,IF($B$3="NYSEG",D2305/(1-'Avoided Electric Costs 2020'!$W$21),IF($B$3="RG&amp;E",D2305/(1-'Avoided Electric Costs 2020'!$X$21),"")))</f>
        <v>0</v>
      </c>
      <c r="Q2305" s="546">
        <f>IF(E2305="",0,IF($B$3="NYSEG",E2305/(1-'Avoided Natural Gas Costs 2020'!$J$34),IF($B$3="RG&amp;E",E2305/(1-'Avoided Natural Gas Costs 2020'!$K$34),"")))</f>
        <v>0</v>
      </c>
      <c r="R2305" s="233" t="str">
        <f>IFERROR(IF(P2305*'BCA Inputs'!$C$1+Q2305*'BCA Inputs'!$C$2+F2305*'BCA Inputs'!$C$2+G2305*'BCA Inputs'!$C$2=0,"",P2305*'BCA Inputs'!$C$1+Q2305*'BCA Inputs'!$C$2+F2305*'BCA Inputs'!$C$2+G2305*'BCA Inputs'!$C$2),"")</f>
        <v/>
      </c>
      <c r="S2305" s="181" t="str">
        <f t="shared" si="350"/>
        <v/>
      </c>
      <c r="T2305" s="181" t="str">
        <f>IFERROR(IF($B$3="NYSEG",(INDEX('BCA Inputs'!$N$14:$N$54,MATCH(I2305,'BCA Inputs'!$M$14:$M$54,0))*P2305+INDEX('BCA Inputs'!$O$14:$O$54,MATCH(I2305,'BCA Inputs'!$M$14:$M$54,0))*O2305+INDEX('BCA Inputs'!P:P,MATCH(I2305,'BCA Inputs'!M:M,0))*Q2305+INDEX('BCA Inputs'!Q:Q,MATCH(I2305,'BCA Inputs'!M:M,0))*F2305+INDEX('BCA Inputs'!R:R,MATCH(I2305,'BCA Inputs'!M:M,0))*G2305)+L2305+N2305,IF($B$3="RG&amp;E",(INDEX('BCA Inputs'!$AX$14:$AX$54,MATCH(I2305,'BCA Inputs'!$AW$14:$AW$54,0))*P2305+INDEX('BCA Inputs'!$AY$14:$AY$54,MATCH(I2305,'BCA Inputs'!$AW$14:$AW$54,0))*O2305+INDEX('BCA Inputs'!$AZ$14:$AZ$54,MATCH(I2305,'BCA Inputs'!$AW$14:$AW$54,0))*Q2305+INDEX('BCA Inputs'!$BA$14:$BA$54,MATCH(I2305,'BCA Inputs'!$AW$14:$AW$54,0))*F2305+INDEX('BCA Inputs'!$BB$14:$BB$54,MATCH(I2305,'BCA Inputs'!$AW$14:$AW$54,0))*G2305)+L2305+N2305,"")),"")</f>
        <v/>
      </c>
      <c r="U2305" s="234" t="str">
        <f t="shared" si="351"/>
        <v/>
      </c>
      <c r="V2305" s="234" t="str">
        <f t="shared" si="352"/>
        <v/>
      </c>
      <c r="W2305" s="234" t="str">
        <f t="shared" si="353"/>
        <v/>
      </c>
      <c r="Y2305" s="235" t="str">
        <f t="shared" si="354"/>
        <v/>
      </c>
      <c r="Z2305" s="236" t="str">
        <f>IFERROR(IF($B$3="NYSEG",INDEX('BCA Inputs'!$X$14:$X$54,MATCH(I2305,'BCA Inputs'!$M$14:$M$54,0))*P2305+INDEX('BCA Inputs'!$Y$14:$Y$54,MATCH(I2305,'BCA Inputs'!$M$14:$M$54,0))*O2305+INDEX('BCA Inputs'!$Z$14:$Z$54,MATCH(I2305,'BCA Inputs'!$M$14:$M$54,0))*Q2305+INDEX('BCA Inputs'!$AA$14:$AA$54,MATCH(I2305,'BCA Inputs'!$M$14:$M$54,0))*F2305+INDEX('BCA Inputs'!$AB$14:$AB$54,MATCH(I2305,'BCA Inputs'!$M$14:$M$54,0))*G2305,IF($B$3="RG&amp;E",INDEX('BCA Inputs'!$BG$14:$BG$54,MATCH(I2305,'BCA Inputs'!$AW$14:$AW$54,0))*P2305+INDEX('BCA Inputs'!$BH$14:$BH$54,MATCH(I2305,'BCA Inputs'!$AW$14:$AW$54,0))*O2305+INDEX('BCA Inputs'!$BI$14:$BI$54,MATCH(I2305,'BCA Inputs'!$AW$14:$AW$54,0))*Q2305+INDEX('BCA Inputs'!$BJ$14:$BJ$54,MATCH(I2305,'BCA Inputs'!$AW$14:$AW$54,0))*F2305+INDEX('BCA Inputs'!$BK$14:$BK$54,MATCH(I2305,'BCA Inputs'!$AW$14:$AW$54,0))*G2305,"")),"")</f>
        <v/>
      </c>
      <c r="AA2305" s="237" t="str">
        <f t="shared" si="355"/>
        <v/>
      </c>
      <c r="AC2305" s="238" t="str">
        <f>IFERROR((K2305+R2305)+IF($B$3="NYSEG",INDEX('BCA Inputs'!$AI$14:$AI$54,MATCH(I2305,'BCA Inputs'!$M$14:$M$54,0))*P2305+INDEX('BCA Inputs'!$AJ$14:$AJ$54,MATCH(I2305,'BCA Inputs'!$M$14:$M$54,0))*Q2305,IF($B$3="RG&amp;E",INDEX('BCA Inputs'!$BR$14:$BR$54,MATCH(I2305,'BCA Inputs'!$AW$14:$AW$54,0))*P2305+INDEX('BCA Inputs'!$BS$14:$BS$54,MATCH(I2305,'BCA Inputs'!$AW$14:$AW$54,0))*Q2305,"")),"")</f>
        <v/>
      </c>
      <c r="AD2305" s="181" t="str">
        <f>IFERROR(IF($B$3="NYSEG",INDEX('BCA Inputs'!$AD$14:$AD$54,MATCH(I2305,'BCA Inputs'!$M$14:$M$54,0))*P2305+INDEX('BCA Inputs'!$AE$14:$AE$54,MATCH(I2305,'BCA Inputs'!$M$14:$M$54,0))*O2305+INDEX('BCA Inputs'!$AF$14:$AF$54,MATCH(I2305,'BCA Inputs'!$M$14:$M$54,0))*Q2305+INDEX('BCA Inputs'!$AG$14:$AG$54,MATCH(I2305,'BCA Inputs'!$M$14:$M$54,0))*F2305+INDEX('BCA Inputs'!$AH$14:$AH$54,MATCH(I2305,'BCA Inputs'!$M$14:$M$54,0))*G2305,IF($B$3="RG&amp;E",INDEX('BCA Inputs'!$BM$14:$BM$54,MATCH(I2305,'BCA Inputs'!$AW$14:$AW$54,0))*P2305+INDEX('BCA Inputs'!$BN$14:$BN$54,MATCH(I2305,'BCA Inputs'!$AW$14:$AW$54,0))*O2305+INDEX('BCA Inputs'!$BO$14:$BO$54,MATCH(I2305,'BCA Inputs'!$AW$14:$AW$54,0))*Q2305+INDEX('BCA Inputs'!$BP$14:$BP$54,MATCH(I2305,'BCA Inputs'!$AW$14:$AW$54,0))*F2305+INDEX('BCA Inputs'!$BQ$14:$BQ$54,MATCH(I2305,'BCA Inputs'!$AW$14:$AW$54,0))*G2305,"")),"")</f>
        <v/>
      </c>
      <c r="AE2305" s="237" t="str">
        <f t="shared" si="356"/>
        <v/>
      </c>
      <c r="AF2305" s="198">
        <f t="shared" si="358"/>
        <v>0</v>
      </c>
      <c r="AG2305" s="239">
        <f t="shared" si="359"/>
        <v>0</v>
      </c>
    </row>
    <row r="2306" spans="1:33">
      <c r="A2306" s="228"/>
      <c r="B2306" s="176"/>
      <c r="C2306" s="229"/>
      <c r="D2306" s="230"/>
      <c r="E2306" s="230"/>
      <c r="F2306" s="230"/>
      <c r="G2306" s="230"/>
      <c r="H2306" s="231"/>
      <c r="I2306" s="231"/>
      <c r="J2306" s="232"/>
      <c r="K2306" s="232"/>
      <c r="L2306" s="232"/>
      <c r="M2306" s="181">
        <f t="shared" si="357"/>
        <v>0</v>
      </c>
      <c r="N2306" s="181">
        <f>IF(H2306="",0,H2306*I2306*'Avoided Water Savings Cost'!$C$16)</f>
        <v>0</v>
      </c>
      <c r="O2306" s="545">
        <f>IF(C2306="",0,IF($B$3="NYSEG",C2306/(1-'Avoided Electric Costs 2020'!$W$21),IF($B$3="RG&amp;E",C2306/(1-'Avoided Electric Costs 2020'!$X$21),"")))</f>
        <v>0</v>
      </c>
      <c r="P2306" s="546">
        <f>IF(D2306="",0,IF($B$3="NYSEG",D2306/(1-'Avoided Electric Costs 2020'!$W$21),IF($B$3="RG&amp;E",D2306/(1-'Avoided Electric Costs 2020'!$X$21),"")))</f>
        <v>0</v>
      </c>
      <c r="Q2306" s="546">
        <f>IF(E2306="",0,IF($B$3="NYSEG",E2306/(1-'Avoided Natural Gas Costs 2020'!$J$34),IF($B$3="RG&amp;E",E2306/(1-'Avoided Natural Gas Costs 2020'!$K$34),"")))</f>
        <v>0</v>
      </c>
      <c r="R2306" s="233" t="str">
        <f>IFERROR(IF(P2306*'BCA Inputs'!$C$1+Q2306*'BCA Inputs'!$C$2+F2306*'BCA Inputs'!$C$2+G2306*'BCA Inputs'!$C$2=0,"",P2306*'BCA Inputs'!$C$1+Q2306*'BCA Inputs'!$C$2+F2306*'BCA Inputs'!$C$2+G2306*'BCA Inputs'!$C$2),"")</f>
        <v/>
      </c>
      <c r="S2306" s="181" t="str">
        <f t="shared" si="350"/>
        <v/>
      </c>
      <c r="T2306" s="181" t="str">
        <f>IFERROR(IF($B$3="NYSEG",(INDEX('BCA Inputs'!$N$14:$N$54,MATCH(I2306,'BCA Inputs'!$M$14:$M$54,0))*P2306+INDEX('BCA Inputs'!$O$14:$O$54,MATCH(I2306,'BCA Inputs'!$M$14:$M$54,0))*O2306+INDEX('BCA Inputs'!P:P,MATCH(I2306,'BCA Inputs'!M:M,0))*Q2306+INDEX('BCA Inputs'!Q:Q,MATCH(I2306,'BCA Inputs'!M:M,0))*F2306+INDEX('BCA Inputs'!R:R,MATCH(I2306,'BCA Inputs'!M:M,0))*G2306)+L2306+N2306,IF($B$3="RG&amp;E",(INDEX('BCA Inputs'!$AX$14:$AX$54,MATCH(I2306,'BCA Inputs'!$AW$14:$AW$54,0))*P2306+INDEX('BCA Inputs'!$AY$14:$AY$54,MATCH(I2306,'BCA Inputs'!$AW$14:$AW$54,0))*O2306+INDEX('BCA Inputs'!$AZ$14:$AZ$54,MATCH(I2306,'BCA Inputs'!$AW$14:$AW$54,0))*Q2306+INDEX('BCA Inputs'!$BA$14:$BA$54,MATCH(I2306,'BCA Inputs'!$AW$14:$AW$54,0))*F2306+INDEX('BCA Inputs'!$BB$14:$BB$54,MATCH(I2306,'BCA Inputs'!$AW$14:$AW$54,0))*G2306)+L2306+N2306,"")),"")</f>
        <v/>
      </c>
      <c r="U2306" s="234" t="str">
        <f t="shared" si="351"/>
        <v/>
      </c>
      <c r="V2306" s="234" t="str">
        <f t="shared" si="352"/>
        <v/>
      </c>
      <c r="W2306" s="234" t="str">
        <f t="shared" si="353"/>
        <v/>
      </c>
      <c r="Y2306" s="235" t="str">
        <f t="shared" si="354"/>
        <v/>
      </c>
      <c r="Z2306" s="236" t="str">
        <f>IFERROR(IF($B$3="NYSEG",INDEX('BCA Inputs'!$X$14:$X$54,MATCH(I2306,'BCA Inputs'!$M$14:$M$54,0))*P2306+INDEX('BCA Inputs'!$Y$14:$Y$54,MATCH(I2306,'BCA Inputs'!$M$14:$M$54,0))*O2306+INDEX('BCA Inputs'!$Z$14:$Z$54,MATCH(I2306,'BCA Inputs'!$M$14:$M$54,0))*Q2306+INDEX('BCA Inputs'!$AA$14:$AA$54,MATCH(I2306,'BCA Inputs'!$M$14:$M$54,0))*F2306+INDEX('BCA Inputs'!$AB$14:$AB$54,MATCH(I2306,'BCA Inputs'!$M$14:$M$54,0))*G2306,IF($B$3="RG&amp;E",INDEX('BCA Inputs'!$BG$14:$BG$54,MATCH(I2306,'BCA Inputs'!$AW$14:$AW$54,0))*P2306+INDEX('BCA Inputs'!$BH$14:$BH$54,MATCH(I2306,'BCA Inputs'!$AW$14:$AW$54,0))*O2306+INDEX('BCA Inputs'!$BI$14:$BI$54,MATCH(I2306,'BCA Inputs'!$AW$14:$AW$54,0))*Q2306+INDEX('BCA Inputs'!$BJ$14:$BJ$54,MATCH(I2306,'BCA Inputs'!$AW$14:$AW$54,0))*F2306+INDEX('BCA Inputs'!$BK$14:$BK$54,MATCH(I2306,'BCA Inputs'!$AW$14:$AW$54,0))*G2306,"")),"")</f>
        <v/>
      </c>
      <c r="AA2306" s="237" t="str">
        <f t="shared" si="355"/>
        <v/>
      </c>
      <c r="AC2306" s="238" t="str">
        <f>IFERROR((K2306+R2306)+IF($B$3="NYSEG",INDEX('BCA Inputs'!$AI$14:$AI$54,MATCH(I2306,'BCA Inputs'!$M$14:$M$54,0))*P2306+INDEX('BCA Inputs'!$AJ$14:$AJ$54,MATCH(I2306,'BCA Inputs'!$M$14:$M$54,0))*Q2306,IF($B$3="RG&amp;E",INDEX('BCA Inputs'!$BR$14:$BR$54,MATCH(I2306,'BCA Inputs'!$AW$14:$AW$54,0))*P2306+INDEX('BCA Inputs'!$BS$14:$BS$54,MATCH(I2306,'BCA Inputs'!$AW$14:$AW$54,0))*Q2306,"")),"")</f>
        <v/>
      </c>
      <c r="AD2306" s="181" t="str">
        <f>IFERROR(IF($B$3="NYSEG",INDEX('BCA Inputs'!$AD$14:$AD$54,MATCH(I2306,'BCA Inputs'!$M$14:$M$54,0))*P2306+INDEX('BCA Inputs'!$AE$14:$AE$54,MATCH(I2306,'BCA Inputs'!$M$14:$M$54,0))*O2306+INDEX('BCA Inputs'!$AF$14:$AF$54,MATCH(I2306,'BCA Inputs'!$M$14:$M$54,0))*Q2306+INDEX('BCA Inputs'!$AG$14:$AG$54,MATCH(I2306,'BCA Inputs'!$M$14:$M$54,0))*F2306+INDEX('BCA Inputs'!$AH$14:$AH$54,MATCH(I2306,'BCA Inputs'!$M$14:$M$54,0))*G2306,IF($B$3="RG&amp;E",INDEX('BCA Inputs'!$BM$14:$BM$54,MATCH(I2306,'BCA Inputs'!$AW$14:$AW$54,0))*P2306+INDEX('BCA Inputs'!$BN$14:$BN$54,MATCH(I2306,'BCA Inputs'!$AW$14:$AW$54,0))*O2306+INDEX('BCA Inputs'!$BO$14:$BO$54,MATCH(I2306,'BCA Inputs'!$AW$14:$AW$54,0))*Q2306+INDEX('BCA Inputs'!$BP$14:$BP$54,MATCH(I2306,'BCA Inputs'!$AW$14:$AW$54,0))*F2306+INDEX('BCA Inputs'!$BQ$14:$BQ$54,MATCH(I2306,'BCA Inputs'!$AW$14:$AW$54,0))*G2306,"")),"")</f>
        <v/>
      </c>
      <c r="AE2306" s="237" t="str">
        <f t="shared" si="356"/>
        <v/>
      </c>
      <c r="AF2306" s="198">
        <f t="shared" si="358"/>
        <v>0</v>
      </c>
      <c r="AG2306" s="239">
        <f t="shared" si="359"/>
        <v>0</v>
      </c>
    </row>
    <row r="2307" spans="1:33">
      <c r="A2307" s="228"/>
      <c r="B2307" s="176"/>
      <c r="C2307" s="229"/>
      <c r="D2307" s="230"/>
      <c r="E2307" s="230"/>
      <c r="F2307" s="230"/>
      <c r="G2307" s="230"/>
      <c r="H2307" s="231"/>
      <c r="I2307" s="231"/>
      <c r="J2307" s="232"/>
      <c r="K2307" s="232"/>
      <c r="L2307" s="232"/>
      <c r="M2307" s="181">
        <f t="shared" si="357"/>
        <v>0</v>
      </c>
      <c r="N2307" s="181">
        <f>IF(H2307="",0,H2307*I2307*'Avoided Water Savings Cost'!$C$16)</f>
        <v>0</v>
      </c>
      <c r="O2307" s="545">
        <f>IF(C2307="",0,IF($B$3="NYSEG",C2307/(1-'Avoided Electric Costs 2020'!$W$21),IF($B$3="RG&amp;E",C2307/(1-'Avoided Electric Costs 2020'!$X$21),"")))</f>
        <v>0</v>
      </c>
      <c r="P2307" s="546">
        <f>IF(D2307="",0,IF($B$3="NYSEG",D2307/(1-'Avoided Electric Costs 2020'!$W$21),IF($B$3="RG&amp;E",D2307/(1-'Avoided Electric Costs 2020'!$X$21),"")))</f>
        <v>0</v>
      </c>
      <c r="Q2307" s="546">
        <f>IF(E2307="",0,IF($B$3="NYSEG",E2307/(1-'Avoided Natural Gas Costs 2020'!$J$34),IF($B$3="RG&amp;E",E2307/(1-'Avoided Natural Gas Costs 2020'!$K$34),"")))</f>
        <v>0</v>
      </c>
      <c r="R2307" s="233" t="str">
        <f>IFERROR(IF(P2307*'BCA Inputs'!$C$1+Q2307*'BCA Inputs'!$C$2+F2307*'BCA Inputs'!$C$2+G2307*'BCA Inputs'!$C$2=0,"",P2307*'BCA Inputs'!$C$1+Q2307*'BCA Inputs'!$C$2+F2307*'BCA Inputs'!$C$2+G2307*'BCA Inputs'!$C$2),"")</f>
        <v/>
      </c>
      <c r="S2307" s="181" t="str">
        <f t="shared" si="350"/>
        <v/>
      </c>
      <c r="T2307" s="181" t="str">
        <f>IFERROR(IF($B$3="NYSEG",(INDEX('BCA Inputs'!$N$14:$N$54,MATCH(I2307,'BCA Inputs'!$M$14:$M$54,0))*P2307+INDEX('BCA Inputs'!$O$14:$O$54,MATCH(I2307,'BCA Inputs'!$M$14:$M$54,0))*O2307+INDEX('BCA Inputs'!P:P,MATCH(I2307,'BCA Inputs'!M:M,0))*Q2307+INDEX('BCA Inputs'!Q:Q,MATCH(I2307,'BCA Inputs'!M:M,0))*F2307+INDEX('BCA Inputs'!R:R,MATCH(I2307,'BCA Inputs'!M:M,0))*G2307)+L2307+N2307,IF($B$3="RG&amp;E",(INDEX('BCA Inputs'!$AX$14:$AX$54,MATCH(I2307,'BCA Inputs'!$AW$14:$AW$54,0))*P2307+INDEX('BCA Inputs'!$AY$14:$AY$54,MATCH(I2307,'BCA Inputs'!$AW$14:$AW$54,0))*O2307+INDEX('BCA Inputs'!$AZ$14:$AZ$54,MATCH(I2307,'BCA Inputs'!$AW$14:$AW$54,0))*Q2307+INDEX('BCA Inputs'!$BA$14:$BA$54,MATCH(I2307,'BCA Inputs'!$AW$14:$AW$54,0))*F2307+INDEX('BCA Inputs'!$BB$14:$BB$54,MATCH(I2307,'BCA Inputs'!$AW$14:$AW$54,0))*G2307)+L2307+N2307,"")),"")</f>
        <v/>
      </c>
      <c r="U2307" s="234" t="str">
        <f t="shared" si="351"/>
        <v/>
      </c>
      <c r="V2307" s="234" t="str">
        <f t="shared" si="352"/>
        <v/>
      </c>
      <c r="W2307" s="234" t="str">
        <f t="shared" si="353"/>
        <v/>
      </c>
      <c r="Y2307" s="235" t="str">
        <f t="shared" si="354"/>
        <v/>
      </c>
      <c r="Z2307" s="236" t="str">
        <f>IFERROR(IF($B$3="NYSEG",INDEX('BCA Inputs'!$X$14:$X$54,MATCH(I2307,'BCA Inputs'!$M$14:$M$54,0))*P2307+INDEX('BCA Inputs'!$Y$14:$Y$54,MATCH(I2307,'BCA Inputs'!$M$14:$M$54,0))*O2307+INDEX('BCA Inputs'!$Z$14:$Z$54,MATCH(I2307,'BCA Inputs'!$M$14:$M$54,0))*Q2307+INDEX('BCA Inputs'!$AA$14:$AA$54,MATCH(I2307,'BCA Inputs'!$M$14:$M$54,0))*F2307+INDEX('BCA Inputs'!$AB$14:$AB$54,MATCH(I2307,'BCA Inputs'!$M$14:$M$54,0))*G2307,IF($B$3="RG&amp;E",INDEX('BCA Inputs'!$BG$14:$BG$54,MATCH(I2307,'BCA Inputs'!$AW$14:$AW$54,0))*P2307+INDEX('BCA Inputs'!$BH$14:$BH$54,MATCH(I2307,'BCA Inputs'!$AW$14:$AW$54,0))*O2307+INDEX('BCA Inputs'!$BI$14:$BI$54,MATCH(I2307,'BCA Inputs'!$AW$14:$AW$54,0))*Q2307+INDEX('BCA Inputs'!$BJ$14:$BJ$54,MATCH(I2307,'BCA Inputs'!$AW$14:$AW$54,0))*F2307+INDEX('BCA Inputs'!$BK$14:$BK$54,MATCH(I2307,'BCA Inputs'!$AW$14:$AW$54,0))*G2307,"")),"")</f>
        <v/>
      </c>
      <c r="AA2307" s="237" t="str">
        <f t="shared" si="355"/>
        <v/>
      </c>
      <c r="AC2307" s="238" t="str">
        <f>IFERROR((K2307+R2307)+IF($B$3="NYSEG",INDEX('BCA Inputs'!$AI$14:$AI$54,MATCH(I2307,'BCA Inputs'!$M$14:$M$54,0))*P2307+INDEX('BCA Inputs'!$AJ$14:$AJ$54,MATCH(I2307,'BCA Inputs'!$M$14:$M$54,0))*Q2307,IF($B$3="RG&amp;E",INDEX('BCA Inputs'!$BR$14:$BR$54,MATCH(I2307,'BCA Inputs'!$AW$14:$AW$54,0))*P2307+INDEX('BCA Inputs'!$BS$14:$BS$54,MATCH(I2307,'BCA Inputs'!$AW$14:$AW$54,0))*Q2307,"")),"")</f>
        <v/>
      </c>
      <c r="AD2307" s="181" t="str">
        <f>IFERROR(IF($B$3="NYSEG",INDEX('BCA Inputs'!$AD$14:$AD$54,MATCH(I2307,'BCA Inputs'!$M$14:$M$54,0))*P2307+INDEX('BCA Inputs'!$AE$14:$AE$54,MATCH(I2307,'BCA Inputs'!$M$14:$M$54,0))*O2307+INDEX('BCA Inputs'!$AF$14:$AF$54,MATCH(I2307,'BCA Inputs'!$M$14:$M$54,0))*Q2307+INDEX('BCA Inputs'!$AG$14:$AG$54,MATCH(I2307,'BCA Inputs'!$M$14:$M$54,0))*F2307+INDEX('BCA Inputs'!$AH$14:$AH$54,MATCH(I2307,'BCA Inputs'!$M$14:$M$54,0))*G2307,IF($B$3="RG&amp;E",INDEX('BCA Inputs'!$BM$14:$BM$54,MATCH(I2307,'BCA Inputs'!$AW$14:$AW$54,0))*P2307+INDEX('BCA Inputs'!$BN$14:$BN$54,MATCH(I2307,'BCA Inputs'!$AW$14:$AW$54,0))*O2307+INDEX('BCA Inputs'!$BO$14:$BO$54,MATCH(I2307,'BCA Inputs'!$AW$14:$AW$54,0))*Q2307+INDEX('BCA Inputs'!$BP$14:$BP$54,MATCH(I2307,'BCA Inputs'!$AW$14:$AW$54,0))*F2307+INDEX('BCA Inputs'!$BQ$14:$BQ$54,MATCH(I2307,'BCA Inputs'!$AW$14:$AW$54,0))*G2307,"")),"")</f>
        <v/>
      </c>
      <c r="AE2307" s="237" t="str">
        <f t="shared" si="356"/>
        <v/>
      </c>
      <c r="AF2307" s="198">
        <f t="shared" si="358"/>
        <v>0</v>
      </c>
      <c r="AG2307" s="239">
        <f t="shared" si="359"/>
        <v>0</v>
      </c>
    </row>
    <row r="2308" spans="1:33">
      <c r="A2308" s="228"/>
      <c r="B2308" s="176"/>
      <c r="C2308" s="229"/>
      <c r="D2308" s="230"/>
      <c r="E2308" s="230"/>
      <c r="F2308" s="230"/>
      <c r="G2308" s="230"/>
      <c r="H2308" s="231"/>
      <c r="I2308" s="231"/>
      <c r="J2308" s="232"/>
      <c r="K2308" s="232"/>
      <c r="L2308" s="232"/>
      <c r="M2308" s="181">
        <f t="shared" si="357"/>
        <v>0</v>
      </c>
      <c r="N2308" s="181">
        <f>IF(H2308="",0,H2308*I2308*'Avoided Water Savings Cost'!$C$16)</f>
        <v>0</v>
      </c>
      <c r="O2308" s="545">
        <f>IF(C2308="",0,IF($B$3="NYSEG",C2308/(1-'Avoided Electric Costs 2020'!$W$21),IF($B$3="RG&amp;E",C2308/(1-'Avoided Electric Costs 2020'!$X$21),"")))</f>
        <v>0</v>
      </c>
      <c r="P2308" s="546">
        <f>IF(D2308="",0,IF($B$3="NYSEG",D2308/(1-'Avoided Electric Costs 2020'!$W$21),IF($B$3="RG&amp;E",D2308/(1-'Avoided Electric Costs 2020'!$X$21),"")))</f>
        <v>0</v>
      </c>
      <c r="Q2308" s="546">
        <f>IF(E2308="",0,IF($B$3="NYSEG",E2308/(1-'Avoided Natural Gas Costs 2020'!$J$34),IF($B$3="RG&amp;E",E2308/(1-'Avoided Natural Gas Costs 2020'!$K$34),"")))</f>
        <v>0</v>
      </c>
      <c r="R2308" s="233" t="str">
        <f>IFERROR(IF(P2308*'BCA Inputs'!$C$1+Q2308*'BCA Inputs'!$C$2+F2308*'BCA Inputs'!$C$2+G2308*'BCA Inputs'!$C$2=0,"",P2308*'BCA Inputs'!$C$1+Q2308*'BCA Inputs'!$C$2+F2308*'BCA Inputs'!$C$2+G2308*'BCA Inputs'!$C$2),"")</f>
        <v/>
      </c>
      <c r="S2308" s="181" t="str">
        <f t="shared" si="350"/>
        <v/>
      </c>
      <c r="T2308" s="181" t="str">
        <f>IFERROR(IF($B$3="NYSEG",(INDEX('BCA Inputs'!$N$14:$N$54,MATCH(I2308,'BCA Inputs'!$M$14:$M$54,0))*P2308+INDEX('BCA Inputs'!$O$14:$O$54,MATCH(I2308,'BCA Inputs'!$M$14:$M$54,0))*O2308+INDEX('BCA Inputs'!P:P,MATCH(I2308,'BCA Inputs'!M:M,0))*Q2308+INDEX('BCA Inputs'!Q:Q,MATCH(I2308,'BCA Inputs'!M:M,0))*F2308+INDEX('BCA Inputs'!R:R,MATCH(I2308,'BCA Inputs'!M:M,0))*G2308)+L2308+N2308,IF($B$3="RG&amp;E",(INDEX('BCA Inputs'!$AX$14:$AX$54,MATCH(I2308,'BCA Inputs'!$AW$14:$AW$54,0))*P2308+INDEX('BCA Inputs'!$AY$14:$AY$54,MATCH(I2308,'BCA Inputs'!$AW$14:$AW$54,0))*O2308+INDEX('BCA Inputs'!$AZ$14:$AZ$54,MATCH(I2308,'BCA Inputs'!$AW$14:$AW$54,0))*Q2308+INDEX('BCA Inputs'!$BA$14:$BA$54,MATCH(I2308,'BCA Inputs'!$AW$14:$AW$54,0))*F2308+INDEX('BCA Inputs'!$BB$14:$BB$54,MATCH(I2308,'BCA Inputs'!$AW$14:$AW$54,0))*G2308)+L2308+N2308,"")),"")</f>
        <v/>
      </c>
      <c r="U2308" s="234" t="str">
        <f t="shared" si="351"/>
        <v/>
      </c>
      <c r="V2308" s="234" t="str">
        <f t="shared" si="352"/>
        <v/>
      </c>
      <c r="W2308" s="234" t="str">
        <f t="shared" si="353"/>
        <v/>
      </c>
      <c r="Y2308" s="235" t="str">
        <f t="shared" si="354"/>
        <v/>
      </c>
      <c r="Z2308" s="236" t="str">
        <f>IFERROR(IF($B$3="NYSEG",INDEX('BCA Inputs'!$X$14:$X$54,MATCH(I2308,'BCA Inputs'!$M$14:$M$54,0))*P2308+INDEX('BCA Inputs'!$Y$14:$Y$54,MATCH(I2308,'BCA Inputs'!$M$14:$M$54,0))*O2308+INDEX('BCA Inputs'!$Z$14:$Z$54,MATCH(I2308,'BCA Inputs'!$M$14:$M$54,0))*Q2308+INDEX('BCA Inputs'!$AA$14:$AA$54,MATCH(I2308,'BCA Inputs'!$M$14:$M$54,0))*F2308+INDEX('BCA Inputs'!$AB$14:$AB$54,MATCH(I2308,'BCA Inputs'!$M$14:$M$54,0))*G2308,IF($B$3="RG&amp;E",INDEX('BCA Inputs'!$BG$14:$BG$54,MATCH(I2308,'BCA Inputs'!$AW$14:$AW$54,0))*P2308+INDEX('BCA Inputs'!$BH$14:$BH$54,MATCH(I2308,'BCA Inputs'!$AW$14:$AW$54,0))*O2308+INDEX('BCA Inputs'!$BI$14:$BI$54,MATCH(I2308,'BCA Inputs'!$AW$14:$AW$54,0))*Q2308+INDEX('BCA Inputs'!$BJ$14:$BJ$54,MATCH(I2308,'BCA Inputs'!$AW$14:$AW$54,0))*F2308+INDEX('BCA Inputs'!$BK$14:$BK$54,MATCH(I2308,'BCA Inputs'!$AW$14:$AW$54,0))*G2308,"")),"")</f>
        <v/>
      </c>
      <c r="AA2308" s="237" t="str">
        <f t="shared" si="355"/>
        <v/>
      </c>
      <c r="AC2308" s="238" t="str">
        <f>IFERROR((K2308+R2308)+IF($B$3="NYSEG",INDEX('BCA Inputs'!$AI$14:$AI$54,MATCH(I2308,'BCA Inputs'!$M$14:$M$54,0))*P2308+INDEX('BCA Inputs'!$AJ$14:$AJ$54,MATCH(I2308,'BCA Inputs'!$M$14:$M$54,0))*Q2308,IF($B$3="RG&amp;E",INDEX('BCA Inputs'!$BR$14:$BR$54,MATCH(I2308,'BCA Inputs'!$AW$14:$AW$54,0))*P2308+INDEX('BCA Inputs'!$BS$14:$BS$54,MATCH(I2308,'BCA Inputs'!$AW$14:$AW$54,0))*Q2308,"")),"")</f>
        <v/>
      </c>
      <c r="AD2308" s="181" t="str">
        <f>IFERROR(IF($B$3="NYSEG",INDEX('BCA Inputs'!$AD$14:$AD$54,MATCH(I2308,'BCA Inputs'!$M$14:$M$54,0))*P2308+INDEX('BCA Inputs'!$AE$14:$AE$54,MATCH(I2308,'BCA Inputs'!$M$14:$M$54,0))*O2308+INDEX('BCA Inputs'!$AF$14:$AF$54,MATCH(I2308,'BCA Inputs'!$M$14:$M$54,0))*Q2308+INDEX('BCA Inputs'!$AG$14:$AG$54,MATCH(I2308,'BCA Inputs'!$M$14:$M$54,0))*F2308+INDEX('BCA Inputs'!$AH$14:$AH$54,MATCH(I2308,'BCA Inputs'!$M$14:$M$54,0))*G2308,IF($B$3="RG&amp;E",INDEX('BCA Inputs'!$BM$14:$BM$54,MATCH(I2308,'BCA Inputs'!$AW$14:$AW$54,0))*P2308+INDEX('BCA Inputs'!$BN$14:$BN$54,MATCH(I2308,'BCA Inputs'!$AW$14:$AW$54,0))*O2308+INDEX('BCA Inputs'!$BO$14:$BO$54,MATCH(I2308,'BCA Inputs'!$AW$14:$AW$54,0))*Q2308+INDEX('BCA Inputs'!$BP$14:$BP$54,MATCH(I2308,'BCA Inputs'!$AW$14:$AW$54,0))*F2308+INDEX('BCA Inputs'!$BQ$14:$BQ$54,MATCH(I2308,'BCA Inputs'!$AW$14:$AW$54,0))*G2308,"")),"")</f>
        <v/>
      </c>
      <c r="AE2308" s="237" t="str">
        <f t="shared" si="356"/>
        <v/>
      </c>
      <c r="AF2308" s="198">
        <f t="shared" si="358"/>
        <v>0</v>
      </c>
      <c r="AG2308" s="239">
        <f t="shared" si="359"/>
        <v>0</v>
      </c>
    </row>
    <row r="2309" spans="1:33">
      <c r="A2309" s="228"/>
      <c r="B2309" s="176"/>
      <c r="C2309" s="229"/>
      <c r="D2309" s="230"/>
      <c r="E2309" s="230"/>
      <c r="F2309" s="230"/>
      <c r="G2309" s="230"/>
      <c r="H2309" s="231"/>
      <c r="I2309" s="231"/>
      <c r="J2309" s="232"/>
      <c r="K2309" s="232"/>
      <c r="L2309" s="232"/>
      <c r="M2309" s="181">
        <f t="shared" si="357"/>
        <v>0</v>
      </c>
      <c r="N2309" s="181">
        <f>IF(H2309="",0,H2309*I2309*'Avoided Water Savings Cost'!$C$16)</f>
        <v>0</v>
      </c>
      <c r="O2309" s="545">
        <f>IF(C2309="",0,IF($B$3="NYSEG",C2309/(1-'Avoided Electric Costs 2020'!$W$21),IF($B$3="RG&amp;E",C2309/(1-'Avoided Electric Costs 2020'!$X$21),"")))</f>
        <v>0</v>
      </c>
      <c r="P2309" s="546">
        <f>IF(D2309="",0,IF($B$3="NYSEG",D2309/(1-'Avoided Electric Costs 2020'!$W$21),IF($B$3="RG&amp;E",D2309/(1-'Avoided Electric Costs 2020'!$X$21),"")))</f>
        <v>0</v>
      </c>
      <c r="Q2309" s="546">
        <f>IF(E2309="",0,IF($B$3="NYSEG",E2309/(1-'Avoided Natural Gas Costs 2020'!$J$34),IF($B$3="RG&amp;E",E2309/(1-'Avoided Natural Gas Costs 2020'!$K$34),"")))</f>
        <v>0</v>
      </c>
      <c r="R2309" s="233" t="str">
        <f>IFERROR(IF(P2309*'BCA Inputs'!$C$1+Q2309*'BCA Inputs'!$C$2+F2309*'BCA Inputs'!$C$2+G2309*'BCA Inputs'!$C$2=0,"",P2309*'BCA Inputs'!$C$1+Q2309*'BCA Inputs'!$C$2+F2309*'BCA Inputs'!$C$2+G2309*'BCA Inputs'!$C$2),"")</f>
        <v/>
      </c>
      <c r="S2309" s="181" t="str">
        <f t="shared" si="350"/>
        <v/>
      </c>
      <c r="T2309" s="181" t="str">
        <f>IFERROR(IF($B$3="NYSEG",(INDEX('BCA Inputs'!$N$14:$N$54,MATCH(I2309,'BCA Inputs'!$M$14:$M$54,0))*P2309+INDEX('BCA Inputs'!$O$14:$O$54,MATCH(I2309,'BCA Inputs'!$M$14:$M$54,0))*O2309+INDEX('BCA Inputs'!P:P,MATCH(I2309,'BCA Inputs'!M:M,0))*Q2309+INDEX('BCA Inputs'!Q:Q,MATCH(I2309,'BCA Inputs'!M:M,0))*F2309+INDEX('BCA Inputs'!R:R,MATCH(I2309,'BCA Inputs'!M:M,0))*G2309)+L2309+N2309,IF($B$3="RG&amp;E",(INDEX('BCA Inputs'!$AX$14:$AX$54,MATCH(I2309,'BCA Inputs'!$AW$14:$AW$54,0))*P2309+INDEX('BCA Inputs'!$AY$14:$AY$54,MATCH(I2309,'BCA Inputs'!$AW$14:$AW$54,0))*O2309+INDEX('BCA Inputs'!$AZ$14:$AZ$54,MATCH(I2309,'BCA Inputs'!$AW$14:$AW$54,0))*Q2309+INDEX('BCA Inputs'!$BA$14:$BA$54,MATCH(I2309,'BCA Inputs'!$AW$14:$AW$54,0))*F2309+INDEX('BCA Inputs'!$BB$14:$BB$54,MATCH(I2309,'BCA Inputs'!$AW$14:$AW$54,0))*G2309)+L2309+N2309,"")),"")</f>
        <v/>
      </c>
      <c r="U2309" s="234" t="str">
        <f t="shared" si="351"/>
        <v/>
      </c>
      <c r="V2309" s="234" t="str">
        <f t="shared" si="352"/>
        <v/>
      </c>
      <c r="W2309" s="234" t="str">
        <f t="shared" si="353"/>
        <v/>
      </c>
      <c r="Y2309" s="235" t="str">
        <f t="shared" si="354"/>
        <v/>
      </c>
      <c r="Z2309" s="236" t="str">
        <f>IFERROR(IF($B$3="NYSEG",INDEX('BCA Inputs'!$X$14:$X$54,MATCH(I2309,'BCA Inputs'!$M$14:$M$54,0))*P2309+INDEX('BCA Inputs'!$Y$14:$Y$54,MATCH(I2309,'BCA Inputs'!$M$14:$M$54,0))*O2309+INDEX('BCA Inputs'!$Z$14:$Z$54,MATCH(I2309,'BCA Inputs'!$M$14:$M$54,0))*Q2309+INDEX('BCA Inputs'!$AA$14:$AA$54,MATCH(I2309,'BCA Inputs'!$M$14:$M$54,0))*F2309+INDEX('BCA Inputs'!$AB$14:$AB$54,MATCH(I2309,'BCA Inputs'!$M$14:$M$54,0))*G2309,IF($B$3="RG&amp;E",INDEX('BCA Inputs'!$BG$14:$BG$54,MATCH(I2309,'BCA Inputs'!$AW$14:$AW$54,0))*P2309+INDEX('BCA Inputs'!$BH$14:$BH$54,MATCH(I2309,'BCA Inputs'!$AW$14:$AW$54,0))*O2309+INDEX('BCA Inputs'!$BI$14:$BI$54,MATCH(I2309,'BCA Inputs'!$AW$14:$AW$54,0))*Q2309+INDEX('BCA Inputs'!$BJ$14:$BJ$54,MATCH(I2309,'BCA Inputs'!$AW$14:$AW$54,0))*F2309+INDEX('BCA Inputs'!$BK$14:$BK$54,MATCH(I2309,'BCA Inputs'!$AW$14:$AW$54,0))*G2309,"")),"")</f>
        <v/>
      </c>
      <c r="AA2309" s="237" t="str">
        <f t="shared" si="355"/>
        <v/>
      </c>
      <c r="AC2309" s="238" t="str">
        <f>IFERROR((K2309+R2309)+IF($B$3="NYSEG",INDEX('BCA Inputs'!$AI$14:$AI$54,MATCH(I2309,'BCA Inputs'!$M$14:$M$54,0))*P2309+INDEX('BCA Inputs'!$AJ$14:$AJ$54,MATCH(I2309,'BCA Inputs'!$M$14:$M$54,0))*Q2309,IF($B$3="RG&amp;E",INDEX('BCA Inputs'!$BR$14:$BR$54,MATCH(I2309,'BCA Inputs'!$AW$14:$AW$54,0))*P2309+INDEX('BCA Inputs'!$BS$14:$BS$54,MATCH(I2309,'BCA Inputs'!$AW$14:$AW$54,0))*Q2309,"")),"")</f>
        <v/>
      </c>
      <c r="AD2309" s="181" t="str">
        <f>IFERROR(IF($B$3="NYSEG",INDEX('BCA Inputs'!$AD$14:$AD$54,MATCH(I2309,'BCA Inputs'!$M$14:$M$54,0))*P2309+INDEX('BCA Inputs'!$AE$14:$AE$54,MATCH(I2309,'BCA Inputs'!$M$14:$M$54,0))*O2309+INDEX('BCA Inputs'!$AF$14:$AF$54,MATCH(I2309,'BCA Inputs'!$M$14:$M$54,0))*Q2309+INDEX('BCA Inputs'!$AG$14:$AG$54,MATCH(I2309,'BCA Inputs'!$M$14:$M$54,0))*F2309+INDEX('BCA Inputs'!$AH$14:$AH$54,MATCH(I2309,'BCA Inputs'!$M$14:$M$54,0))*G2309,IF($B$3="RG&amp;E",INDEX('BCA Inputs'!$BM$14:$BM$54,MATCH(I2309,'BCA Inputs'!$AW$14:$AW$54,0))*P2309+INDEX('BCA Inputs'!$BN$14:$BN$54,MATCH(I2309,'BCA Inputs'!$AW$14:$AW$54,0))*O2309+INDEX('BCA Inputs'!$BO$14:$BO$54,MATCH(I2309,'BCA Inputs'!$AW$14:$AW$54,0))*Q2309+INDEX('BCA Inputs'!$BP$14:$BP$54,MATCH(I2309,'BCA Inputs'!$AW$14:$AW$54,0))*F2309+INDEX('BCA Inputs'!$BQ$14:$BQ$54,MATCH(I2309,'BCA Inputs'!$AW$14:$AW$54,0))*G2309,"")),"")</f>
        <v/>
      </c>
      <c r="AE2309" s="237" t="str">
        <f t="shared" si="356"/>
        <v/>
      </c>
      <c r="AF2309" s="198">
        <f t="shared" si="358"/>
        <v>0</v>
      </c>
      <c r="AG2309" s="239">
        <f t="shared" si="359"/>
        <v>0</v>
      </c>
    </row>
    <row r="2310" spans="1:33">
      <c r="A2310" s="228"/>
      <c r="B2310" s="176"/>
      <c r="C2310" s="229"/>
      <c r="D2310" s="230"/>
      <c r="E2310" s="230"/>
      <c r="F2310" s="230"/>
      <c r="G2310" s="230"/>
      <c r="H2310" s="231"/>
      <c r="I2310" s="231"/>
      <c r="J2310" s="232"/>
      <c r="K2310" s="232"/>
      <c r="L2310" s="232"/>
      <c r="M2310" s="181">
        <f t="shared" si="357"/>
        <v>0</v>
      </c>
      <c r="N2310" s="181">
        <f>IF(H2310="",0,H2310*I2310*'Avoided Water Savings Cost'!$C$16)</f>
        <v>0</v>
      </c>
      <c r="O2310" s="545">
        <f>IF(C2310="",0,IF($B$3="NYSEG",C2310/(1-'Avoided Electric Costs 2020'!$W$21),IF($B$3="RG&amp;E",C2310/(1-'Avoided Electric Costs 2020'!$X$21),"")))</f>
        <v>0</v>
      </c>
      <c r="P2310" s="546">
        <f>IF(D2310="",0,IF($B$3="NYSEG",D2310/(1-'Avoided Electric Costs 2020'!$W$21),IF($B$3="RG&amp;E",D2310/(1-'Avoided Electric Costs 2020'!$X$21),"")))</f>
        <v>0</v>
      </c>
      <c r="Q2310" s="546">
        <f>IF(E2310="",0,IF($B$3="NYSEG",E2310/(1-'Avoided Natural Gas Costs 2020'!$J$34),IF($B$3="RG&amp;E",E2310/(1-'Avoided Natural Gas Costs 2020'!$K$34),"")))</f>
        <v>0</v>
      </c>
      <c r="R2310" s="233" t="str">
        <f>IFERROR(IF(P2310*'BCA Inputs'!$C$1+Q2310*'BCA Inputs'!$C$2+F2310*'BCA Inputs'!$C$2+G2310*'BCA Inputs'!$C$2=0,"",P2310*'BCA Inputs'!$C$1+Q2310*'BCA Inputs'!$C$2+F2310*'BCA Inputs'!$C$2+G2310*'BCA Inputs'!$C$2),"")</f>
        <v/>
      </c>
      <c r="S2310" s="181" t="str">
        <f t="shared" si="350"/>
        <v/>
      </c>
      <c r="T2310" s="181" t="str">
        <f>IFERROR(IF($B$3="NYSEG",(INDEX('BCA Inputs'!$N$14:$N$54,MATCH(I2310,'BCA Inputs'!$M$14:$M$54,0))*P2310+INDEX('BCA Inputs'!$O$14:$O$54,MATCH(I2310,'BCA Inputs'!$M$14:$M$54,0))*O2310+INDEX('BCA Inputs'!P:P,MATCH(I2310,'BCA Inputs'!M:M,0))*Q2310+INDEX('BCA Inputs'!Q:Q,MATCH(I2310,'BCA Inputs'!M:M,0))*F2310+INDEX('BCA Inputs'!R:R,MATCH(I2310,'BCA Inputs'!M:M,0))*G2310)+L2310+N2310,IF($B$3="RG&amp;E",(INDEX('BCA Inputs'!$AX$14:$AX$54,MATCH(I2310,'BCA Inputs'!$AW$14:$AW$54,0))*P2310+INDEX('BCA Inputs'!$AY$14:$AY$54,MATCH(I2310,'BCA Inputs'!$AW$14:$AW$54,0))*O2310+INDEX('BCA Inputs'!$AZ$14:$AZ$54,MATCH(I2310,'BCA Inputs'!$AW$14:$AW$54,0))*Q2310+INDEX('BCA Inputs'!$BA$14:$BA$54,MATCH(I2310,'BCA Inputs'!$AW$14:$AW$54,0))*F2310+INDEX('BCA Inputs'!$BB$14:$BB$54,MATCH(I2310,'BCA Inputs'!$AW$14:$AW$54,0))*G2310)+L2310+N2310,"")),"")</f>
        <v/>
      </c>
      <c r="U2310" s="234" t="str">
        <f t="shared" si="351"/>
        <v/>
      </c>
      <c r="V2310" s="234" t="str">
        <f t="shared" si="352"/>
        <v/>
      </c>
      <c r="W2310" s="234" t="str">
        <f t="shared" si="353"/>
        <v/>
      </c>
      <c r="Y2310" s="235" t="str">
        <f t="shared" si="354"/>
        <v/>
      </c>
      <c r="Z2310" s="236" t="str">
        <f>IFERROR(IF($B$3="NYSEG",INDEX('BCA Inputs'!$X$14:$X$54,MATCH(I2310,'BCA Inputs'!$M$14:$M$54,0))*P2310+INDEX('BCA Inputs'!$Y$14:$Y$54,MATCH(I2310,'BCA Inputs'!$M$14:$M$54,0))*O2310+INDEX('BCA Inputs'!$Z$14:$Z$54,MATCH(I2310,'BCA Inputs'!$M$14:$M$54,0))*Q2310+INDEX('BCA Inputs'!$AA$14:$AA$54,MATCH(I2310,'BCA Inputs'!$M$14:$M$54,0))*F2310+INDEX('BCA Inputs'!$AB$14:$AB$54,MATCH(I2310,'BCA Inputs'!$M$14:$M$54,0))*G2310,IF($B$3="RG&amp;E",INDEX('BCA Inputs'!$BG$14:$BG$54,MATCH(I2310,'BCA Inputs'!$AW$14:$AW$54,0))*P2310+INDEX('BCA Inputs'!$BH$14:$BH$54,MATCH(I2310,'BCA Inputs'!$AW$14:$AW$54,0))*O2310+INDEX('BCA Inputs'!$BI$14:$BI$54,MATCH(I2310,'BCA Inputs'!$AW$14:$AW$54,0))*Q2310+INDEX('BCA Inputs'!$BJ$14:$BJ$54,MATCH(I2310,'BCA Inputs'!$AW$14:$AW$54,0))*F2310+INDEX('BCA Inputs'!$BK$14:$BK$54,MATCH(I2310,'BCA Inputs'!$AW$14:$AW$54,0))*G2310,"")),"")</f>
        <v/>
      </c>
      <c r="AA2310" s="237" t="str">
        <f t="shared" si="355"/>
        <v/>
      </c>
      <c r="AC2310" s="238" t="str">
        <f>IFERROR((K2310+R2310)+IF($B$3="NYSEG",INDEX('BCA Inputs'!$AI$14:$AI$54,MATCH(I2310,'BCA Inputs'!$M$14:$M$54,0))*P2310+INDEX('BCA Inputs'!$AJ$14:$AJ$54,MATCH(I2310,'BCA Inputs'!$M$14:$M$54,0))*Q2310,IF($B$3="RG&amp;E",INDEX('BCA Inputs'!$BR$14:$BR$54,MATCH(I2310,'BCA Inputs'!$AW$14:$AW$54,0))*P2310+INDEX('BCA Inputs'!$BS$14:$BS$54,MATCH(I2310,'BCA Inputs'!$AW$14:$AW$54,0))*Q2310,"")),"")</f>
        <v/>
      </c>
      <c r="AD2310" s="181" t="str">
        <f>IFERROR(IF($B$3="NYSEG",INDEX('BCA Inputs'!$AD$14:$AD$54,MATCH(I2310,'BCA Inputs'!$M$14:$M$54,0))*P2310+INDEX('BCA Inputs'!$AE$14:$AE$54,MATCH(I2310,'BCA Inputs'!$M$14:$M$54,0))*O2310+INDEX('BCA Inputs'!$AF$14:$AF$54,MATCH(I2310,'BCA Inputs'!$M$14:$M$54,0))*Q2310+INDEX('BCA Inputs'!$AG$14:$AG$54,MATCH(I2310,'BCA Inputs'!$M$14:$M$54,0))*F2310+INDEX('BCA Inputs'!$AH$14:$AH$54,MATCH(I2310,'BCA Inputs'!$M$14:$M$54,0))*G2310,IF($B$3="RG&amp;E",INDEX('BCA Inputs'!$BM$14:$BM$54,MATCH(I2310,'BCA Inputs'!$AW$14:$AW$54,0))*P2310+INDEX('BCA Inputs'!$BN$14:$BN$54,MATCH(I2310,'BCA Inputs'!$AW$14:$AW$54,0))*O2310+INDEX('BCA Inputs'!$BO$14:$BO$54,MATCH(I2310,'BCA Inputs'!$AW$14:$AW$54,0))*Q2310+INDEX('BCA Inputs'!$BP$14:$BP$54,MATCH(I2310,'BCA Inputs'!$AW$14:$AW$54,0))*F2310+INDEX('BCA Inputs'!$BQ$14:$BQ$54,MATCH(I2310,'BCA Inputs'!$AW$14:$AW$54,0))*G2310,"")),"")</f>
        <v/>
      </c>
      <c r="AE2310" s="237" t="str">
        <f t="shared" si="356"/>
        <v/>
      </c>
      <c r="AF2310" s="198">
        <f t="shared" si="358"/>
        <v>0</v>
      </c>
      <c r="AG2310" s="239">
        <f t="shared" si="359"/>
        <v>0</v>
      </c>
    </row>
    <row r="2311" spans="1:33">
      <c r="A2311" s="228"/>
      <c r="B2311" s="176"/>
      <c r="C2311" s="229"/>
      <c r="D2311" s="230"/>
      <c r="E2311" s="230"/>
      <c r="F2311" s="230"/>
      <c r="G2311" s="230"/>
      <c r="H2311" s="231"/>
      <c r="I2311" s="231"/>
      <c r="J2311" s="232"/>
      <c r="K2311" s="232"/>
      <c r="L2311" s="232"/>
      <c r="M2311" s="181">
        <f t="shared" si="357"/>
        <v>0</v>
      </c>
      <c r="N2311" s="181">
        <f>IF(H2311="",0,H2311*I2311*'Avoided Water Savings Cost'!$C$16)</f>
        <v>0</v>
      </c>
      <c r="O2311" s="545">
        <f>IF(C2311="",0,IF($B$3="NYSEG",C2311/(1-'Avoided Electric Costs 2020'!$W$21),IF($B$3="RG&amp;E",C2311/(1-'Avoided Electric Costs 2020'!$X$21),"")))</f>
        <v>0</v>
      </c>
      <c r="P2311" s="546">
        <f>IF(D2311="",0,IF($B$3="NYSEG",D2311/(1-'Avoided Electric Costs 2020'!$W$21),IF($B$3="RG&amp;E",D2311/(1-'Avoided Electric Costs 2020'!$X$21),"")))</f>
        <v>0</v>
      </c>
      <c r="Q2311" s="546">
        <f>IF(E2311="",0,IF($B$3="NYSEG",E2311/(1-'Avoided Natural Gas Costs 2020'!$J$34),IF($B$3="RG&amp;E",E2311/(1-'Avoided Natural Gas Costs 2020'!$K$34),"")))</f>
        <v>0</v>
      </c>
      <c r="R2311" s="233" t="str">
        <f>IFERROR(IF(P2311*'BCA Inputs'!$C$1+Q2311*'BCA Inputs'!$C$2+F2311*'BCA Inputs'!$C$2+G2311*'BCA Inputs'!$C$2=0,"",P2311*'BCA Inputs'!$C$1+Q2311*'BCA Inputs'!$C$2+F2311*'BCA Inputs'!$C$2+G2311*'BCA Inputs'!$C$2),"")</f>
        <v/>
      </c>
      <c r="S2311" s="181" t="str">
        <f t="shared" si="350"/>
        <v/>
      </c>
      <c r="T2311" s="181" t="str">
        <f>IFERROR(IF($B$3="NYSEG",(INDEX('BCA Inputs'!$N$14:$N$54,MATCH(I2311,'BCA Inputs'!$M$14:$M$54,0))*P2311+INDEX('BCA Inputs'!$O$14:$O$54,MATCH(I2311,'BCA Inputs'!$M$14:$M$54,0))*O2311+INDEX('BCA Inputs'!P:P,MATCH(I2311,'BCA Inputs'!M:M,0))*Q2311+INDEX('BCA Inputs'!Q:Q,MATCH(I2311,'BCA Inputs'!M:M,0))*F2311+INDEX('BCA Inputs'!R:R,MATCH(I2311,'BCA Inputs'!M:M,0))*G2311)+L2311+N2311,IF($B$3="RG&amp;E",(INDEX('BCA Inputs'!$AX$14:$AX$54,MATCH(I2311,'BCA Inputs'!$AW$14:$AW$54,0))*P2311+INDEX('BCA Inputs'!$AY$14:$AY$54,MATCH(I2311,'BCA Inputs'!$AW$14:$AW$54,0))*O2311+INDEX('BCA Inputs'!$AZ$14:$AZ$54,MATCH(I2311,'BCA Inputs'!$AW$14:$AW$54,0))*Q2311+INDEX('BCA Inputs'!$BA$14:$BA$54,MATCH(I2311,'BCA Inputs'!$AW$14:$AW$54,0))*F2311+INDEX('BCA Inputs'!$BB$14:$BB$54,MATCH(I2311,'BCA Inputs'!$AW$14:$AW$54,0))*G2311)+L2311+N2311,"")),"")</f>
        <v/>
      </c>
      <c r="U2311" s="234" t="str">
        <f t="shared" si="351"/>
        <v/>
      </c>
      <c r="V2311" s="234" t="str">
        <f t="shared" si="352"/>
        <v/>
      </c>
      <c r="W2311" s="234" t="str">
        <f t="shared" si="353"/>
        <v/>
      </c>
      <c r="Y2311" s="235" t="str">
        <f t="shared" si="354"/>
        <v/>
      </c>
      <c r="Z2311" s="236" t="str">
        <f>IFERROR(IF($B$3="NYSEG",INDEX('BCA Inputs'!$X$14:$X$54,MATCH(I2311,'BCA Inputs'!$M$14:$M$54,0))*P2311+INDEX('BCA Inputs'!$Y$14:$Y$54,MATCH(I2311,'BCA Inputs'!$M$14:$M$54,0))*O2311+INDEX('BCA Inputs'!$Z$14:$Z$54,MATCH(I2311,'BCA Inputs'!$M$14:$M$54,0))*Q2311+INDEX('BCA Inputs'!$AA$14:$AA$54,MATCH(I2311,'BCA Inputs'!$M$14:$M$54,0))*F2311+INDEX('BCA Inputs'!$AB$14:$AB$54,MATCH(I2311,'BCA Inputs'!$M$14:$M$54,0))*G2311,IF($B$3="RG&amp;E",INDEX('BCA Inputs'!$BG$14:$BG$54,MATCH(I2311,'BCA Inputs'!$AW$14:$AW$54,0))*P2311+INDEX('BCA Inputs'!$BH$14:$BH$54,MATCH(I2311,'BCA Inputs'!$AW$14:$AW$54,0))*O2311+INDEX('BCA Inputs'!$BI$14:$BI$54,MATCH(I2311,'BCA Inputs'!$AW$14:$AW$54,0))*Q2311+INDEX('BCA Inputs'!$BJ$14:$BJ$54,MATCH(I2311,'BCA Inputs'!$AW$14:$AW$54,0))*F2311+INDEX('BCA Inputs'!$BK$14:$BK$54,MATCH(I2311,'BCA Inputs'!$AW$14:$AW$54,0))*G2311,"")),"")</f>
        <v/>
      </c>
      <c r="AA2311" s="237" t="str">
        <f t="shared" si="355"/>
        <v/>
      </c>
      <c r="AC2311" s="238" t="str">
        <f>IFERROR((K2311+R2311)+IF($B$3="NYSEG",INDEX('BCA Inputs'!$AI$14:$AI$54,MATCH(I2311,'BCA Inputs'!$M$14:$M$54,0))*P2311+INDEX('BCA Inputs'!$AJ$14:$AJ$54,MATCH(I2311,'BCA Inputs'!$M$14:$M$54,0))*Q2311,IF($B$3="RG&amp;E",INDEX('BCA Inputs'!$BR$14:$BR$54,MATCH(I2311,'BCA Inputs'!$AW$14:$AW$54,0))*P2311+INDEX('BCA Inputs'!$BS$14:$BS$54,MATCH(I2311,'BCA Inputs'!$AW$14:$AW$54,0))*Q2311,"")),"")</f>
        <v/>
      </c>
      <c r="AD2311" s="181" t="str">
        <f>IFERROR(IF($B$3="NYSEG",INDEX('BCA Inputs'!$AD$14:$AD$54,MATCH(I2311,'BCA Inputs'!$M$14:$M$54,0))*P2311+INDEX('BCA Inputs'!$AE$14:$AE$54,MATCH(I2311,'BCA Inputs'!$M$14:$M$54,0))*O2311+INDEX('BCA Inputs'!$AF$14:$AF$54,MATCH(I2311,'BCA Inputs'!$M$14:$M$54,0))*Q2311+INDEX('BCA Inputs'!$AG$14:$AG$54,MATCH(I2311,'BCA Inputs'!$M$14:$M$54,0))*F2311+INDEX('BCA Inputs'!$AH$14:$AH$54,MATCH(I2311,'BCA Inputs'!$M$14:$M$54,0))*G2311,IF($B$3="RG&amp;E",INDEX('BCA Inputs'!$BM$14:$BM$54,MATCH(I2311,'BCA Inputs'!$AW$14:$AW$54,0))*P2311+INDEX('BCA Inputs'!$BN$14:$BN$54,MATCH(I2311,'BCA Inputs'!$AW$14:$AW$54,0))*O2311+INDEX('BCA Inputs'!$BO$14:$BO$54,MATCH(I2311,'BCA Inputs'!$AW$14:$AW$54,0))*Q2311+INDEX('BCA Inputs'!$BP$14:$BP$54,MATCH(I2311,'BCA Inputs'!$AW$14:$AW$54,0))*F2311+INDEX('BCA Inputs'!$BQ$14:$BQ$54,MATCH(I2311,'BCA Inputs'!$AW$14:$AW$54,0))*G2311,"")),"")</f>
        <v/>
      </c>
      <c r="AE2311" s="237" t="str">
        <f t="shared" si="356"/>
        <v/>
      </c>
      <c r="AF2311" s="198">
        <f t="shared" si="358"/>
        <v>0</v>
      </c>
      <c r="AG2311" s="239">
        <f t="shared" si="359"/>
        <v>0</v>
      </c>
    </row>
    <row r="2312" spans="1:33">
      <c r="A2312" s="228"/>
      <c r="B2312" s="176"/>
      <c r="C2312" s="229"/>
      <c r="D2312" s="230"/>
      <c r="E2312" s="230"/>
      <c r="F2312" s="230"/>
      <c r="G2312" s="230"/>
      <c r="H2312" s="231"/>
      <c r="I2312" s="231"/>
      <c r="J2312" s="232"/>
      <c r="K2312" s="232"/>
      <c r="L2312" s="232"/>
      <c r="M2312" s="181">
        <f t="shared" si="357"/>
        <v>0</v>
      </c>
      <c r="N2312" s="181">
        <f>IF(H2312="",0,H2312*I2312*'Avoided Water Savings Cost'!$C$16)</f>
        <v>0</v>
      </c>
      <c r="O2312" s="545">
        <f>IF(C2312="",0,IF($B$3="NYSEG",C2312/(1-'Avoided Electric Costs 2020'!$W$21),IF($B$3="RG&amp;E",C2312/(1-'Avoided Electric Costs 2020'!$X$21),"")))</f>
        <v>0</v>
      </c>
      <c r="P2312" s="546">
        <f>IF(D2312="",0,IF($B$3="NYSEG",D2312/(1-'Avoided Electric Costs 2020'!$W$21),IF($B$3="RG&amp;E",D2312/(1-'Avoided Electric Costs 2020'!$X$21),"")))</f>
        <v>0</v>
      </c>
      <c r="Q2312" s="546">
        <f>IF(E2312="",0,IF($B$3="NYSEG",E2312/(1-'Avoided Natural Gas Costs 2020'!$J$34),IF($B$3="RG&amp;E",E2312/(1-'Avoided Natural Gas Costs 2020'!$K$34),"")))</f>
        <v>0</v>
      </c>
      <c r="R2312" s="233" t="str">
        <f>IFERROR(IF(P2312*'BCA Inputs'!$C$1+Q2312*'BCA Inputs'!$C$2+F2312*'BCA Inputs'!$C$2+G2312*'BCA Inputs'!$C$2=0,"",P2312*'BCA Inputs'!$C$1+Q2312*'BCA Inputs'!$C$2+F2312*'BCA Inputs'!$C$2+G2312*'BCA Inputs'!$C$2),"")</f>
        <v/>
      </c>
      <c r="S2312" s="181" t="str">
        <f t="shared" si="350"/>
        <v/>
      </c>
      <c r="T2312" s="181" t="str">
        <f>IFERROR(IF($B$3="NYSEG",(INDEX('BCA Inputs'!$N$14:$N$54,MATCH(I2312,'BCA Inputs'!$M$14:$M$54,0))*P2312+INDEX('BCA Inputs'!$O$14:$O$54,MATCH(I2312,'BCA Inputs'!$M$14:$M$54,0))*O2312+INDEX('BCA Inputs'!P:P,MATCH(I2312,'BCA Inputs'!M:M,0))*Q2312+INDEX('BCA Inputs'!Q:Q,MATCH(I2312,'BCA Inputs'!M:M,0))*F2312+INDEX('BCA Inputs'!R:R,MATCH(I2312,'BCA Inputs'!M:M,0))*G2312)+L2312+N2312,IF($B$3="RG&amp;E",(INDEX('BCA Inputs'!$AX$14:$AX$54,MATCH(I2312,'BCA Inputs'!$AW$14:$AW$54,0))*P2312+INDEX('BCA Inputs'!$AY$14:$AY$54,MATCH(I2312,'BCA Inputs'!$AW$14:$AW$54,0))*O2312+INDEX('BCA Inputs'!$AZ$14:$AZ$54,MATCH(I2312,'BCA Inputs'!$AW$14:$AW$54,0))*Q2312+INDEX('BCA Inputs'!$BA$14:$BA$54,MATCH(I2312,'BCA Inputs'!$AW$14:$AW$54,0))*F2312+INDEX('BCA Inputs'!$BB$14:$BB$54,MATCH(I2312,'BCA Inputs'!$AW$14:$AW$54,0))*G2312)+L2312+N2312,"")),"")</f>
        <v/>
      </c>
      <c r="U2312" s="234" t="str">
        <f t="shared" si="351"/>
        <v/>
      </c>
      <c r="V2312" s="234" t="str">
        <f t="shared" si="352"/>
        <v/>
      </c>
      <c r="W2312" s="234" t="str">
        <f t="shared" si="353"/>
        <v/>
      </c>
      <c r="Y2312" s="235" t="str">
        <f t="shared" si="354"/>
        <v/>
      </c>
      <c r="Z2312" s="236" t="str">
        <f>IFERROR(IF($B$3="NYSEG",INDEX('BCA Inputs'!$X$14:$X$54,MATCH(I2312,'BCA Inputs'!$M$14:$M$54,0))*P2312+INDEX('BCA Inputs'!$Y$14:$Y$54,MATCH(I2312,'BCA Inputs'!$M$14:$M$54,0))*O2312+INDEX('BCA Inputs'!$Z$14:$Z$54,MATCH(I2312,'BCA Inputs'!$M$14:$M$54,0))*Q2312+INDEX('BCA Inputs'!$AA$14:$AA$54,MATCH(I2312,'BCA Inputs'!$M$14:$M$54,0))*F2312+INDEX('BCA Inputs'!$AB$14:$AB$54,MATCH(I2312,'BCA Inputs'!$M$14:$M$54,0))*G2312,IF($B$3="RG&amp;E",INDEX('BCA Inputs'!$BG$14:$BG$54,MATCH(I2312,'BCA Inputs'!$AW$14:$AW$54,0))*P2312+INDEX('BCA Inputs'!$BH$14:$BH$54,MATCH(I2312,'BCA Inputs'!$AW$14:$AW$54,0))*O2312+INDEX('BCA Inputs'!$BI$14:$BI$54,MATCH(I2312,'BCA Inputs'!$AW$14:$AW$54,0))*Q2312+INDEX('BCA Inputs'!$BJ$14:$BJ$54,MATCH(I2312,'BCA Inputs'!$AW$14:$AW$54,0))*F2312+INDEX('BCA Inputs'!$BK$14:$BK$54,MATCH(I2312,'BCA Inputs'!$AW$14:$AW$54,0))*G2312,"")),"")</f>
        <v/>
      </c>
      <c r="AA2312" s="237" t="str">
        <f t="shared" si="355"/>
        <v/>
      </c>
      <c r="AC2312" s="238" t="str">
        <f>IFERROR((K2312+R2312)+IF($B$3="NYSEG",INDEX('BCA Inputs'!$AI$14:$AI$54,MATCH(I2312,'BCA Inputs'!$M$14:$M$54,0))*P2312+INDEX('BCA Inputs'!$AJ$14:$AJ$54,MATCH(I2312,'BCA Inputs'!$M$14:$M$54,0))*Q2312,IF($B$3="RG&amp;E",INDEX('BCA Inputs'!$BR$14:$BR$54,MATCH(I2312,'BCA Inputs'!$AW$14:$AW$54,0))*P2312+INDEX('BCA Inputs'!$BS$14:$BS$54,MATCH(I2312,'BCA Inputs'!$AW$14:$AW$54,0))*Q2312,"")),"")</f>
        <v/>
      </c>
      <c r="AD2312" s="181" t="str">
        <f>IFERROR(IF($B$3="NYSEG",INDEX('BCA Inputs'!$AD$14:$AD$54,MATCH(I2312,'BCA Inputs'!$M$14:$M$54,0))*P2312+INDEX('BCA Inputs'!$AE$14:$AE$54,MATCH(I2312,'BCA Inputs'!$M$14:$M$54,0))*O2312+INDEX('BCA Inputs'!$AF$14:$AF$54,MATCH(I2312,'BCA Inputs'!$M$14:$M$54,0))*Q2312+INDEX('BCA Inputs'!$AG$14:$AG$54,MATCH(I2312,'BCA Inputs'!$M$14:$M$54,0))*F2312+INDEX('BCA Inputs'!$AH$14:$AH$54,MATCH(I2312,'BCA Inputs'!$M$14:$M$54,0))*G2312,IF($B$3="RG&amp;E",INDEX('BCA Inputs'!$BM$14:$BM$54,MATCH(I2312,'BCA Inputs'!$AW$14:$AW$54,0))*P2312+INDEX('BCA Inputs'!$BN$14:$BN$54,MATCH(I2312,'BCA Inputs'!$AW$14:$AW$54,0))*O2312+INDEX('BCA Inputs'!$BO$14:$BO$54,MATCH(I2312,'BCA Inputs'!$AW$14:$AW$54,0))*Q2312+INDEX('BCA Inputs'!$BP$14:$BP$54,MATCH(I2312,'BCA Inputs'!$AW$14:$AW$54,0))*F2312+INDEX('BCA Inputs'!$BQ$14:$BQ$54,MATCH(I2312,'BCA Inputs'!$AW$14:$AW$54,0))*G2312,"")),"")</f>
        <v/>
      </c>
      <c r="AE2312" s="237" t="str">
        <f t="shared" si="356"/>
        <v/>
      </c>
      <c r="AF2312" s="198">
        <f t="shared" si="358"/>
        <v>0</v>
      </c>
      <c r="AG2312" s="239">
        <f t="shared" si="359"/>
        <v>0</v>
      </c>
    </row>
    <row r="2313" spans="1:33">
      <c r="A2313" s="228"/>
      <c r="B2313" s="176"/>
      <c r="C2313" s="229"/>
      <c r="D2313" s="230"/>
      <c r="E2313" s="230"/>
      <c r="F2313" s="230"/>
      <c r="G2313" s="230"/>
      <c r="H2313" s="231"/>
      <c r="I2313" s="231"/>
      <c r="J2313" s="232"/>
      <c r="K2313" s="232"/>
      <c r="L2313" s="232"/>
      <c r="M2313" s="181">
        <f t="shared" si="357"/>
        <v>0</v>
      </c>
      <c r="N2313" s="181">
        <f>IF(H2313="",0,H2313*I2313*'Avoided Water Savings Cost'!$C$16)</f>
        <v>0</v>
      </c>
      <c r="O2313" s="545">
        <f>IF(C2313="",0,IF($B$3="NYSEG",C2313/(1-'Avoided Electric Costs 2020'!$W$21),IF($B$3="RG&amp;E",C2313/(1-'Avoided Electric Costs 2020'!$X$21),"")))</f>
        <v>0</v>
      </c>
      <c r="P2313" s="546">
        <f>IF(D2313="",0,IF($B$3="NYSEG",D2313/(1-'Avoided Electric Costs 2020'!$W$21),IF($B$3="RG&amp;E",D2313/(1-'Avoided Electric Costs 2020'!$X$21),"")))</f>
        <v>0</v>
      </c>
      <c r="Q2313" s="546">
        <f>IF(E2313="",0,IF($B$3="NYSEG",E2313/(1-'Avoided Natural Gas Costs 2020'!$J$34),IF($B$3="RG&amp;E",E2313/(1-'Avoided Natural Gas Costs 2020'!$K$34),"")))</f>
        <v>0</v>
      </c>
      <c r="R2313" s="233" t="str">
        <f>IFERROR(IF(P2313*'BCA Inputs'!$C$1+Q2313*'BCA Inputs'!$C$2+F2313*'BCA Inputs'!$C$2+G2313*'BCA Inputs'!$C$2=0,"",P2313*'BCA Inputs'!$C$1+Q2313*'BCA Inputs'!$C$2+F2313*'BCA Inputs'!$C$2+G2313*'BCA Inputs'!$C$2),"")</f>
        <v/>
      </c>
      <c r="S2313" s="181" t="str">
        <f t="shared" si="350"/>
        <v/>
      </c>
      <c r="T2313" s="181" t="str">
        <f>IFERROR(IF($B$3="NYSEG",(INDEX('BCA Inputs'!$N$14:$N$54,MATCH(I2313,'BCA Inputs'!$M$14:$M$54,0))*P2313+INDEX('BCA Inputs'!$O$14:$O$54,MATCH(I2313,'BCA Inputs'!$M$14:$M$54,0))*O2313+INDEX('BCA Inputs'!P:P,MATCH(I2313,'BCA Inputs'!M:M,0))*Q2313+INDEX('BCA Inputs'!Q:Q,MATCH(I2313,'BCA Inputs'!M:M,0))*F2313+INDEX('BCA Inputs'!R:R,MATCH(I2313,'BCA Inputs'!M:M,0))*G2313)+L2313+N2313,IF($B$3="RG&amp;E",(INDEX('BCA Inputs'!$AX$14:$AX$54,MATCH(I2313,'BCA Inputs'!$AW$14:$AW$54,0))*P2313+INDEX('BCA Inputs'!$AY$14:$AY$54,MATCH(I2313,'BCA Inputs'!$AW$14:$AW$54,0))*O2313+INDEX('BCA Inputs'!$AZ$14:$AZ$54,MATCH(I2313,'BCA Inputs'!$AW$14:$AW$54,0))*Q2313+INDEX('BCA Inputs'!$BA$14:$BA$54,MATCH(I2313,'BCA Inputs'!$AW$14:$AW$54,0))*F2313+INDEX('BCA Inputs'!$BB$14:$BB$54,MATCH(I2313,'BCA Inputs'!$AW$14:$AW$54,0))*G2313)+L2313+N2313,"")),"")</f>
        <v/>
      </c>
      <c r="U2313" s="234" t="str">
        <f t="shared" si="351"/>
        <v/>
      </c>
      <c r="V2313" s="234" t="str">
        <f t="shared" si="352"/>
        <v/>
      </c>
      <c r="W2313" s="234" t="str">
        <f t="shared" si="353"/>
        <v/>
      </c>
      <c r="Y2313" s="235" t="str">
        <f t="shared" si="354"/>
        <v/>
      </c>
      <c r="Z2313" s="236" t="str">
        <f>IFERROR(IF($B$3="NYSEG",INDEX('BCA Inputs'!$X$14:$X$54,MATCH(I2313,'BCA Inputs'!$M$14:$M$54,0))*P2313+INDEX('BCA Inputs'!$Y$14:$Y$54,MATCH(I2313,'BCA Inputs'!$M$14:$M$54,0))*O2313+INDEX('BCA Inputs'!$Z$14:$Z$54,MATCH(I2313,'BCA Inputs'!$M$14:$M$54,0))*Q2313+INDEX('BCA Inputs'!$AA$14:$AA$54,MATCH(I2313,'BCA Inputs'!$M$14:$M$54,0))*F2313+INDEX('BCA Inputs'!$AB$14:$AB$54,MATCH(I2313,'BCA Inputs'!$M$14:$M$54,0))*G2313,IF($B$3="RG&amp;E",INDEX('BCA Inputs'!$BG$14:$BG$54,MATCH(I2313,'BCA Inputs'!$AW$14:$AW$54,0))*P2313+INDEX('BCA Inputs'!$BH$14:$BH$54,MATCH(I2313,'BCA Inputs'!$AW$14:$AW$54,0))*O2313+INDEX('BCA Inputs'!$BI$14:$BI$54,MATCH(I2313,'BCA Inputs'!$AW$14:$AW$54,0))*Q2313+INDEX('BCA Inputs'!$BJ$14:$BJ$54,MATCH(I2313,'BCA Inputs'!$AW$14:$AW$54,0))*F2313+INDEX('BCA Inputs'!$BK$14:$BK$54,MATCH(I2313,'BCA Inputs'!$AW$14:$AW$54,0))*G2313,"")),"")</f>
        <v/>
      </c>
      <c r="AA2313" s="237" t="str">
        <f t="shared" si="355"/>
        <v/>
      </c>
      <c r="AC2313" s="238" t="str">
        <f>IFERROR((K2313+R2313)+IF($B$3="NYSEG",INDEX('BCA Inputs'!$AI$14:$AI$54,MATCH(I2313,'BCA Inputs'!$M$14:$M$54,0))*P2313+INDEX('BCA Inputs'!$AJ$14:$AJ$54,MATCH(I2313,'BCA Inputs'!$M$14:$M$54,0))*Q2313,IF($B$3="RG&amp;E",INDEX('BCA Inputs'!$BR$14:$BR$54,MATCH(I2313,'BCA Inputs'!$AW$14:$AW$54,0))*P2313+INDEX('BCA Inputs'!$BS$14:$BS$54,MATCH(I2313,'BCA Inputs'!$AW$14:$AW$54,0))*Q2313,"")),"")</f>
        <v/>
      </c>
      <c r="AD2313" s="181" t="str">
        <f>IFERROR(IF($B$3="NYSEG",INDEX('BCA Inputs'!$AD$14:$AD$54,MATCH(I2313,'BCA Inputs'!$M$14:$M$54,0))*P2313+INDEX('BCA Inputs'!$AE$14:$AE$54,MATCH(I2313,'BCA Inputs'!$M$14:$M$54,0))*O2313+INDEX('BCA Inputs'!$AF$14:$AF$54,MATCH(I2313,'BCA Inputs'!$M$14:$M$54,0))*Q2313+INDEX('BCA Inputs'!$AG$14:$AG$54,MATCH(I2313,'BCA Inputs'!$M$14:$M$54,0))*F2313+INDEX('BCA Inputs'!$AH$14:$AH$54,MATCH(I2313,'BCA Inputs'!$M$14:$M$54,0))*G2313,IF($B$3="RG&amp;E",INDEX('BCA Inputs'!$BM$14:$BM$54,MATCH(I2313,'BCA Inputs'!$AW$14:$AW$54,0))*P2313+INDEX('BCA Inputs'!$BN$14:$BN$54,MATCH(I2313,'BCA Inputs'!$AW$14:$AW$54,0))*O2313+INDEX('BCA Inputs'!$BO$14:$BO$54,MATCH(I2313,'BCA Inputs'!$AW$14:$AW$54,0))*Q2313+INDEX('BCA Inputs'!$BP$14:$BP$54,MATCH(I2313,'BCA Inputs'!$AW$14:$AW$54,0))*F2313+INDEX('BCA Inputs'!$BQ$14:$BQ$54,MATCH(I2313,'BCA Inputs'!$AW$14:$AW$54,0))*G2313,"")),"")</f>
        <v/>
      </c>
      <c r="AE2313" s="237" t="str">
        <f t="shared" si="356"/>
        <v/>
      </c>
      <c r="AF2313" s="198">
        <f t="shared" si="358"/>
        <v>0</v>
      </c>
      <c r="AG2313" s="239">
        <f t="shared" si="359"/>
        <v>0</v>
      </c>
    </row>
    <row r="2314" spans="1:33">
      <c r="A2314" s="228"/>
      <c r="B2314" s="176"/>
      <c r="C2314" s="229"/>
      <c r="D2314" s="230"/>
      <c r="E2314" s="230"/>
      <c r="F2314" s="230"/>
      <c r="G2314" s="230"/>
      <c r="H2314" s="231"/>
      <c r="I2314" s="231"/>
      <c r="J2314" s="232"/>
      <c r="K2314" s="232"/>
      <c r="L2314" s="232"/>
      <c r="M2314" s="181">
        <f t="shared" si="357"/>
        <v>0</v>
      </c>
      <c r="N2314" s="181">
        <f>IF(H2314="",0,H2314*I2314*'Avoided Water Savings Cost'!$C$16)</f>
        <v>0</v>
      </c>
      <c r="O2314" s="545">
        <f>IF(C2314="",0,IF($B$3="NYSEG",C2314/(1-'Avoided Electric Costs 2020'!$W$21),IF($B$3="RG&amp;E",C2314/(1-'Avoided Electric Costs 2020'!$X$21),"")))</f>
        <v>0</v>
      </c>
      <c r="P2314" s="546">
        <f>IF(D2314="",0,IF($B$3="NYSEG",D2314/(1-'Avoided Electric Costs 2020'!$W$21),IF($B$3="RG&amp;E",D2314/(1-'Avoided Electric Costs 2020'!$X$21),"")))</f>
        <v>0</v>
      </c>
      <c r="Q2314" s="546">
        <f>IF(E2314="",0,IF($B$3="NYSEG",E2314/(1-'Avoided Natural Gas Costs 2020'!$J$34),IF($B$3="RG&amp;E",E2314/(1-'Avoided Natural Gas Costs 2020'!$K$34),"")))</f>
        <v>0</v>
      </c>
      <c r="R2314" s="233" t="str">
        <f>IFERROR(IF(P2314*'BCA Inputs'!$C$1+Q2314*'BCA Inputs'!$C$2+F2314*'BCA Inputs'!$C$2+G2314*'BCA Inputs'!$C$2=0,"",P2314*'BCA Inputs'!$C$1+Q2314*'BCA Inputs'!$C$2+F2314*'BCA Inputs'!$C$2+G2314*'BCA Inputs'!$C$2),"")</f>
        <v/>
      </c>
      <c r="S2314" s="181" t="str">
        <f t="shared" si="350"/>
        <v/>
      </c>
      <c r="T2314" s="181" t="str">
        <f>IFERROR(IF($B$3="NYSEG",(INDEX('BCA Inputs'!$N$14:$N$54,MATCH(I2314,'BCA Inputs'!$M$14:$M$54,0))*P2314+INDEX('BCA Inputs'!$O$14:$O$54,MATCH(I2314,'BCA Inputs'!$M$14:$M$54,0))*O2314+INDEX('BCA Inputs'!P:P,MATCH(I2314,'BCA Inputs'!M:M,0))*Q2314+INDEX('BCA Inputs'!Q:Q,MATCH(I2314,'BCA Inputs'!M:M,0))*F2314+INDEX('BCA Inputs'!R:R,MATCH(I2314,'BCA Inputs'!M:M,0))*G2314)+L2314+N2314,IF($B$3="RG&amp;E",(INDEX('BCA Inputs'!$AX$14:$AX$54,MATCH(I2314,'BCA Inputs'!$AW$14:$AW$54,0))*P2314+INDEX('BCA Inputs'!$AY$14:$AY$54,MATCH(I2314,'BCA Inputs'!$AW$14:$AW$54,0))*O2314+INDEX('BCA Inputs'!$AZ$14:$AZ$54,MATCH(I2314,'BCA Inputs'!$AW$14:$AW$54,0))*Q2314+INDEX('BCA Inputs'!$BA$14:$BA$54,MATCH(I2314,'BCA Inputs'!$AW$14:$AW$54,0))*F2314+INDEX('BCA Inputs'!$BB$14:$BB$54,MATCH(I2314,'BCA Inputs'!$AW$14:$AW$54,0))*G2314)+L2314+N2314,"")),"")</f>
        <v/>
      </c>
      <c r="U2314" s="234" t="str">
        <f t="shared" si="351"/>
        <v/>
      </c>
      <c r="V2314" s="234" t="str">
        <f t="shared" si="352"/>
        <v/>
      </c>
      <c r="W2314" s="234" t="str">
        <f t="shared" si="353"/>
        <v/>
      </c>
      <c r="Y2314" s="235" t="str">
        <f t="shared" si="354"/>
        <v/>
      </c>
      <c r="Z2314" s="236" t="str">
        <f>IFERROR(IF($B$3="NYSEG",INDEX('BCA Inputs'!$X$14:$X$54,MATCH(I2314,'BCA Inputs'!$M$14:$M$54,0))*P2314+INDEX('BCA Inputs'!$Y$14:$Y$54,MATCH(I2314,'BCA Inputs'!$M$14:$M$54,0))*O2314+INDEX('BCA Inputs'!$Z$14:$Z$54,MATCH(I2314,'BCA Inputs'!$M$14:$M$54,0))*Q2314+INDEX('BCA Inputs'!$AA$14:$AA$54,MATCH(I2314,'BCA Inputs'!$M$14:$M$54,0))*F2314+INDEX('BCA Inputs'!$AB$14:$AB$54,MATCH(I2314,'BCA Inputs'!$M$14:$M$54,0))*G2314,IF($B$3="RG&amp;E",INDEX('BCA Inputs'!$BG$14:$BG$54,MATCH(I2314,'BCA Inputs'!$AW$14:$AW$54,0))*P2314+INDEX('BCA Inputs'!$BH$14:$BH$54,MATCH(I2314,'BCA Inputs'!$AW$14:$AW$54,0))*O2314+INDEX('BCA Inputs'!$BI$14:$BI$54,MATCH(I2314,'BCA Inputs'!$AW$14:$AW$54,0))*Q2314+INDEX('BCA Inputs'!$BJ$14:$BJ$54,MATCH(I2314,'BCA Inputs'!$AW$14:$AW$54,0))*F2314+INDEX('BCA Inputs'!$BK$14:$BK$54,MATCH(I2314,'BCA Inputs'!$AW$14:$AW$54,0))*G2314,"")),"")</f>
        <v/>
      </c>
      <c r="AA2314" s="237" t="str">
        <f t="shared" si="355"/>
        <v/>
      </c>
      <c r="AC2314" s="238" t="str">
        <f>IFERROR((K2314+R2314)+IF($B$3="NYSEG",INDEX('BCA Inputs'!$AI$14:$AI$54,MATCH(I2314,'BCA Inputs'!$M$14:$M$54,0))*P2314+INDEX('BCA Inputs'!$AJ$14:$AJ$54,MATCH(I2314,'BCA Inputs'!$M$14:$M$54,0))*Q2314,IF($B$3="RG&amp;E",INDEX('BCA Inputs'!$BR$14:$BR$54,MATCH(I2314,'BCA Inputs'!$AW$14:$AW$54,0))*P2314+INDEX('BCA Inputs'!$BS$14:$BS$54,MATCH(I2314,'BCA Inputs'!$AW$14:$AW$54,0))*Q2314,"")),"")</f>
        <v/>
      </c>
      <c r="AD2314" s="181" t="str">
        <f>IFERROR(IF($B$3="NYSEG",INDEX('BCA Inputs'!$AD$14:$AD$54,MATCH(I2314,'BCA Inputs'!$M$14:$M$54,0))*P2314+INDEX('BCA Inputs'!$AE$14:$AE$54,MATCH(I2314,'BCA Inputs'!$M$14:$M$54,0))*O2314+INDEX('BCA Inputs'!$AF$14:$AF$54,MATCH(I2314,'BCA Inputs'!$M$14:$M$54,0))*Q2314+INDEX('BCA Inputs'!$AG$14:$AG$54,MATCH(I2314,'BCA Inputs'!$M$14:$M$54,0))*F2314+INDEX('BCA Inputs'!$AH$14:$AH$54,MATCH(I2314,'BCA Inputs'!$M$14:$M$54,0))*G2314,IF($B$3="RG&amp;E",INDEX('BCA Inputs'!$BM$14:$BM$54,MATCH(I2314,'BCA Inputs'!$AW$14:$AW$54,0))*P2314+INDEX('BCA Inputs'!$BN$14:$BN$54,MATCH(I2314,'BCA Inputs'!$AW$14:$AW$54,0))*O2314+INDEX('BCA Inputs'!$BO$14:$BO$54,MATCH(I2314,'BCA Inputs'!$AW$14:$AW$54,0))*Q2314+INDEX('BCA Inputs'!$BP$14:$BP$54,MATCH(I2314,'BCA Inputs'!$AW$14:$AW$54,0))*F2314+INDEX('BCA Inputs'!$BQ$14:$BQ$54,MATCH(I2314,'BCA Inputs'!$AW$14:$AW$54,0))*G2314,"")),"")</f>
        <v/>
      </c>
      <c r="AE2314" s="237" t="str">
        <f t="shared" si="356"/>
        <v/>
      </c>
      <c r="AF2314" s="198">
        <f t="shared" si="358"/>
        <v>0</v>
      </c>
      <c r="AG2314" s="239">
        <f t="shared" si="359"/>
        <v>0</v>
      </c>
    </row>
    <row r="2315" spans="1:33">
      <c r="A2315" s="228"/>
      <c r="B2315" s="176"/>
      <c r="C2315" s="229"/>
      <c r="D2315" s="230"/>
      <c r="E2315" s="230"/>
      <c r="F2315" s="230"/>
      <c r="G2315" s="230"/>
      <c r="H2315" s="231"/>
      <c r="I2315" s="231"/>
      <c r="J2315" s="232"/>
      <c r="K2315" s="232"/>
      <c r="L2315" s="232"/>
      <c r="M2315" s="181">
        <f t="shared" si="357"/>
        <v>0</v>
      </c>
      <c r="N2315" s="181">
        <f>IF(H2315="",0,H2315*I2315*'Avoided Water Savings Cost'!$C$16)</f>
        <v>0</v>
      </c>
      <c r="O2315" s="545">
        <f>IF(C2315="",0,IF($B$3="NYSEG",C2315/(1-'Avoided Electric Costs 2020'!$W$21),IF($B$3="RG&amp;E",C2315/(1-'Avoided Electric Costs 2020'!$X$21),"")))</f>
        <v>0</v>
      </c>
      <c r="P2315" s="546">
        <f>IF(D2315="",0,IF($B$3="NYSEG",D2315/(1-'Avoided Electric Costs 2020'!$W$21),IF($B$3="RG&amp;E",D2315/(1-'Avoided Electric Costs 2020'!$X$21),"")))</f>
        <v>0</v>
      </c>
      <c r="Q2315" s="546">
        <f>IF(E2315="",0,IF($B$3="NYSEG",E2315/(1-'Avoided Natural Gas Costs 2020'!$J$34),IF($B$3="RG&amp;E",E2315/(1-'Avoided Natural Gas Costs 2020'!$K$34),"")))</f>
        <v>0</v>
      </c>
      <c r="R2315" s="233" t="str">
        <f>IFERROR(IF(P2315*'BCA Inputs'!$C$1+Q2315*'BCA Inputs'!$C$2+F2315*'BCA Inputs'!$C$2+G2315*'BCA Inputs'!$C$2=0,"",P2315*'BCA Inputs'!$C$1+Q2315*'BCA Inputs'!$C$2+F2315*'BCA Inputs'!$C$2+G2315*'BCA Inputs'!$C$2),"")</f>
        <v/>
      </c>
      <c r="S2315" s="181" t="str">
        <f t="shared" si="350"/>
        <v/>
      </c>
      <c r="T2315" s="181" t="str">
        <f>IFERROR(IF($B$3="NYSEG",(INDEX('BCA Inputs'!$N$14:$N$54,MATCH(I2315,'BCA Inputs'!$M$14:$M$54,0))*P2315+INDEX('BCA Inputs'!$O$14:$O$54,MATCH(I2315,'BCA Inputs'!$M$14:$M$54,0))*O2315+INDEX('BCA Inputs'!P:P,MATCH(I2315,'BCA Inputs'!M:M,0))*Q2315+INDEX('BCA Inputs'!Q:Q,MATCH(I2315,'BCA Inputs'!M:M,0))*F2315+INDEX('BCA Inputs'!R:R,MATCH(I2315,'BCA Inputs'!M:M,0))*G2315)+L2315+N2315,IF($B$3="RG&amp;E",(INDEX('BCA Inputs'!$AX$14:$AX$54,MATCH(I2315,'BCA Inputs'!$AW$14:$AW$54,0))*P2315+INDEX('BCA Inputs'!$AY$14:$AY$54,MATCH(I2315,'BCA Inputs'!$AW$14:$AW$54,0))*O2315+INDEX('BCA Inputs'!$AZ$14:$AZ$54,MATCH(I2315,'BCA Inputs'!$AW$14:$AW$54,0))*Q2315+INDEX('BCA Inputs'!$BA$14:$BA$54,MATCH(I2315,'BCA Inputs'!$AW$14:$AW$54,0))*F2315+INDEX('BCA Inputs'!$BB$14:$BB$54,MATCH(I2315,'BCA Inputs'!$AW$14:$AW$54,0))*G2315)+L2315+N2315,"")),"")</f>
        <v/>
      </c>
      <c r="U2315" s="234" t="str">
        <f t="shared" si="351"/>
        <v/>
      </c>
      <c r="V2315" s="234" t="str">
        <f t="shared" si="352"/>
        <v/>
      </c>
      <c r="W2315" s="234" t="str">
        <f t="shared" si="353"/>
        <v/>
      </c>
      <c r="Y2315" s="235" t="str">
        <f t="shared" si="354"/>
        <v/>
      </c>
      <c r="Z2315" s="236" t="str">
        <f>IFERROR(IF($B$3="NYSEG",INDEX('BCA Inputs'!$X$14:$X$54,MATCH(I2315,'BCA Inputs'!$M$14:$M$54,0))*P2315+INDEX('BCA Inputs'!$Y$14:$Y$54,MATCH(I2315,'BCA Inputs'!$M$14:$M$54,0))*O2315+INDEX('BCA Inputs'!$Z$14:$Z$54,MATCH(I2315,'BCA Inputs'!$M$14:$M$54,0))*Q2315+INDEX('BCA Inputs'!$AA$14:$AA$54,MATCH(I2315,'BCA Inputs'!$M$14:$M$54,0))*F2315+INDEX('BCA Inputs'!$AB$14:$AB$54,MATCH(I2315,'BCA Inputs'!$M$14:$M$54,0))*G2315,IF($B$3="RG&amp;E",INDEX('BCA Inputs'!$BG$14:$BG$54,MATCH(I2315,'BCA Inputs'!$AW$14:$AW$54,0))*P2315+INDEX('BCA Inputs'!$BH$14:$BH$54,MATCH(I2315,'BCA Inputs'!$AW$14:$AW$54,0))*O2315+INDEX('BCA Inputs'!$BI$14:$BI$54,MATCH(I2315,'BCA Inputs'!$AW$14:$AW$54,0))*Q2315+INDEX('BCA Inputs'!$BJ$14:$BJ$54,MATCH(I2315,'BCA Inputs'!$AW$14:$AW$54,0))*F2315+INDEX('BCA Inputs'!$BK$14:$BK$54,MATCH(I2315,'BCA Inputs'!$AW$14:$AW$54,0))*G2315,"")),"")</f>
        <v/>
      </c>
      <c r="AA2315" s="237" t="str">
        <f t="shared" si="355"/>
        <v/>
      </c>
      <c r="AC2315" s="238" t="str">
        <f>IFERROR((K2315+R2315)+IF($B$3="NYSEG",INDEX('BCA Inputs'!$AI$14:$AI$54,MATCH(I2315,'BCA Inputs'!$M$14:$M$54,0))*P2315+INDEX('BCA Inputs'!$AJ$14:$AJ$54,MATCH(I2315,'BCA Inputs'!$M$14:$M$54,0))*Q2315,IF($B$3="RG&amp;E",INDEX('BCA Inputs'!$BR$14:$BR$54,MATCH(I2315,'BCA Inputs'!$AW$14:$AW$54,0))*P2315+INDEX('BCA Inputs'!$BS$14:$BS$54,MATCH(I2315,'BCA Inputs'!$AW$14:$AW$54,0))*Q2315,"")),"")</f>
        <v/>
      </c>
      <c r="AD2315" s="181" t="str">
        <f>IFERROR(IF($B$3="NYSEG",INDEX('BCA Inputs'!$AD$14:$AD$54,MATCH(I2315,'BCA Inputs'!$M$14:$M$54,0))*P2315+INDEX('BCA Inputs'!$AE$14:$AE$54,MATCH(I2315,'BCA Inputs'!$M$14:$M$54,0))*O2315+INDEX('BCA Inputs'!$AF$14:$AF$54,MATCH(I2315,'BCA Inputs'!$M$14:$M$54,0))*Q2315+INDEX('BCA Inputs'!$AG$14:$AG$54,MATCH(I2315,'BCA Inputs'!$M$14:$M$54,0))*F2315+INDEX('BCA Inputs'!$AH$14:$AH$54,MATCH(I2315,'BCA Inputs'!$M$14:$M$54,0))*G2315,IF($B$3="RG&amp;E",INDEX('BCA Inputs'!$BM$14:$BM$54,MATCH(I2315,'BCA Inputs'!$AW$14:$AW$54,0))*P2315+INDEX('BCA Inputs'!$BN$14:$BN$54,MATCH(I2315,'BCA Inputs'!$AW$14:$AW$54,0))*O2315+INDEX('BCA Inputs'!$BO$14:$BO$54,MATCH(I2315,'BCA Inputs'!$AW$14:$AW$54,0))*Q2315+INDEX('BCA Inputs'!$BP$14:$BP$54,MATCH(I2315,'BCA Inputs'!$AW$14:$AW$54,0))*F2315+INDEX('BCA Inputs'!$BQ$14:$BQ$54,MATCH(I2315,'BCA Inputs'!$AW$14:$AW$54,0))*G2315,"")),"")</f>
        <v/>
      </c>
      <c r="AE2315" s="237" t="str">
        <f t="shared" si="356"/>
        <v/>
      </c>
      <c r="AF2315" s="198">
        <f t="shared" si="358"/>
        <v>0</v>
      </c>
      <c r="AG2315" s="239">
        <f t="shared" si="359"/>
        <v>0</v>
      </c>
    </row>
    <row r="2316" spans="1:33">
      <c r="A2316" s="228"/>
      <c r="B2316" s="176"/>
      <c r="C2316" s="229"/>
      <c r="D2316" s="230"/>
      <c r="E2316" s="230"/>
      <c r="F2316" s="230"/>
      <c r="G2316" s="230"/>
      <c r="H2316" s="231"/>
      <c r="I2316" s="231"/>
      <c r="J2316" s="232"/>
      <c r="K2316" s="232"/>
      <c r="L2316" s="232"/>
      <c r="M2316" s="181">
        <f t="shared" si="357"/>
        <v>0</v>
      </c>
      <c r="N2316" s="181">
        <f>IF(H2316="",0,H2316*I2316*'Avoided Water Savings Cost'!$C$16)</f>
        <v>0</v>
      </c>
      <c r="O2316" s="545">
        <f>IF(C2316="",0,IF($B$3="NYSEG",C2316/(1-'Avoided Electric Costs 2020'!$W$21),IF($B$3="RG&amp;E",C2316/(1-'Avoided Electric Costs 2020'!$X$21),"")))</f>
        <v>0</v>
      </c>
      <c r="P2316" s="546">
        <f>IF(D2316="",0,IF($B$3="NYSEG",D2316/(1-'Avoided Electric Costs 2020'!$W$21),IF($B$3="RG&amp;E",D2316/(1-'Avoided Electric Costs 2020'!$X$21),"")))</f>
        <v>0</v>
      </c>
      <c r="Q2316" s="546">
        <f>IF(E2316="",0,IF($B$3="NYSEG",E2316/(1-'Avoided Natural Gas Costs 2020'!$J$34),IF($B$3="RG&amp;E",E2316/(1-'Avoided Natural Gas Costs 2020'!$K$34),"")))</f>
        <v>0</v>
      </c>
      <c r="R2316" s="233" t="str">
        <f>IFERROR(IF(P2316*'BCA Inputs'!$C$1+Q2316*'BCA Inputs'!$C$2+F2316*'BCA Inputs'!$C$2+G2316*'BCA Inputs'!$C$2=0,"",P2316*'BCA Inputs'!$C$1+Q2316*'BCA Inputs'!$C$2+F2316*'BCA Inputs'!$C$2+G2316*'BCA Inputs'!$C$2),"")</f>
        <v/>
      </c>
      <c r="S2316" s="181" t="str">
        <f t="shared" si="350"/>
        <v/>
      </c>
      <c r="T2316" s="181" t="str">
        <f>IFERROR(IF($B$3="NYSEG",(INDEX('BCA Inputs'!$N$14:$N$54,MATCH(I2316,'BCA Inputs'!$M$14:$M$54,0))*P2316+INDEX('BCA Inputs'!$O$14:$O$54,MATCH(I2316,'BCA Inputs'!$M$14:$M$54,0))*O2316+INDEX('BCA Inputs'!P:P,MATCH(I2316,'BCA Inputs'!M:M,0))*Q2316+INDEX('BCA Inputs'!Q:Q,MATCH(I2316,'BCA Inputs'!M:M,0))*F2316+INDEX('BCA Inputs'!R:R,MATCH(I2316,'BCA Inputs'!M:M,0))*G2316)+L2316+N2316,IF($B$3="RG&amp;E",(INDEX('BCA Inputs'!$AX$14:$AX$54,MATCH(I2316,'BCA Inputs'!$AW$14:$AW$54,0))*P2316+INDEX('BCA Inputs'!$AY$14:$AY$54,MATCH(I2316,'BCA Inputs'!$AW$14:$AW$54,0))*O2316+INDEX('BCA Inputs'!$AZ$14:$AZ$54,MATCH(I2316,'BCA Inputs'!$AW$14:$AW$54,0))*Q2316+INDEX('BCA Inputs'!$BA$14:$BA$54,MATCH(I2316,'BCA Inputs'!$AW$14:$AW$54,0))*F2316+INDEX('BCA Inputs'!$BB$14:$BB$54,MATCH(I2316,'BCA Inputs'!$AW$14:$AW$54,0))*G2316)+L2316+N2316,"")),"")</f>
        <v/>
      </c>
      <c r="U2316" s="234" t="str">
        <f t="shared" si="351"/>
        <v/>
      </c>
      <c r="V2316" s="234" t="str">
        <f t="shared" si="352"/>
        <v/>
      </c>
      <c r="W2316" s="234" t="str">
        <f t="shared" si="353"/>
        <v/>
      </c>
      <c r="Y2316" s="235" t="str">
        <f t="shared" si="354"/>
        <v/>
      </c>
      <c r="Z2316" s="236" t="str">
        <f>IFERROR(IF($B$3="NYSEG",INDEX('BCA Inputs'!$X$14:$X$54,MATCH(I2316,'BCA Inputs'!$M$14:$M$54,0))*P2316+INDEX('BCA Inputs'!$Y$14:$Y$54,MATCH(I2316,'BCA Inputs'!$M$14:$M$54,0))*O2316+INDEX('BCA Inputs'!$Z$14:$Z$54,MATCH(I2316,'BCA Inputs'!$M$14:$M$54,0))*Q2316+INDEX('BCA Inputs'!$AA$14:$AA$54,MATCH(I2316,'BCA Inputs'!$M$14:$M$54,0))*F2316+INDEX('BCA Inputs'!$AB$14:$AB$54,MATCH(I2316,'BCA Inputs'!$M$14:$M$54,0))*G2316,IF($B$3="RG&amp;E",INDEX('BCA Inputs'!$BG$14:$BG$54,MATCH(I2316,'BCA Inputs'!$AW$14:$AW$54,0))*P2316+INDEX('BCA Inputs'!$BH$14:$BH$54,MATCH(I2316,'BCA Inputs'!$AW$14:$AW$54,0))*O2316+INDEX('BCA Inputs'!$BI$14:$BI$54,MATCH(I2316,'BCA Inputs'!$AW$14:$AW$54,0))*Q2316+INDEX('BCA Inputs'!$BJ$14:$BJ$54,MATCH(I2316,'BCA Inputs'!$AW$14:$AW$54,0))*F2316+INDEX('BCA Inputs'!$BK$14:$BK$54,MATCH(I2316,'BCA Inputs'!$AW$14:$AW$54,0))*G2316,"")),"")</f>
        <v/>
      </c>
      <c r="AA2316" s="237" t="str">
        <f t="shared" si="355"/>
        <v/>
      </c>
      <c r="AC2316" s="238" t="str">
        <f>IFERROR((K2316+R2316)+IF($B$3="NYSEG",INDEX('BCA Inputs'!$AI$14:$AI$54,MATCH(I2316,'BCA Inputs'!$M$14:$M$54,0))*P2316+INDEX('BCA Inputs'!$AJ$14:$AJ$54,MATCH(I2316,'BCA Inputs'!$M$14:$M$54,0))*Q2316,IF($B$3="RG&amp;E",INDEX('BCA Inputs'!$BR$14:$BR$54,MATCH(I2316,'BCA Inputs'!$AW$14:$AW$54,0))*P2316+INDEX('BCA Inputs'!$BS$14:$BS$54,MATCH(I2316,'BCA Inputs'!$AW$14:$AW$54,0))*Q2316,"")),"")</f>
        <v/>
      </c>
      <c r="AD2316" s="181" t="str">
        <f>IFERROR(IF($B$3="NYSEG",INDEX('BCA Inputs'!$AD$14:$AD$54,MATCH(I2316,'BCA Inputs'!$M$14:$M$54,0))*P2316+INDEX('BCA Inputs'!$AE$14:$AE$54,MATCH(I2316,'BCA Inputs'!$M$14:$M$54,0))*O2316+INDEX('BCA Inputs'!$AF$14:$AF$54,MATCH(I2316,'BCA Inputs'!$M$14:$M$54,0))*Q2316+INDEX('BCA Inputs'!$AG$14:$AG$54,MATCH(I2316,'BCA Inputs'!$M$14:$M$54,0))*F2316+INDEX('BCA Inputs'!$AH$14:$AH$54,MATCH(I2316,'BCA Inputs'!$M$14:$M$54,0))*G2316,IF($B$3="RG&amp;E",INDEX('BCA Inputs'!$BM$14:$BM$54,MATCH(I2316,'BCA Inputs'!$AW$14:$AW$54,0))*P2316+INDEX('BCA Inputs'!$BN$14:$BN$54,MATCH(I2316,'BCA Inputs'!$AW$14:$AW$54,0))*O2316+INDEX('BCA Inputs'!$BO$14:$BO$54,MATCH(I2316,'BCA Inputs'!$AW$14:$AW$54,0))*Q2316+INDEX('BCA Inputs'!$BP$14:$BP$54,MATCH(I2316,'BCA Inputs'!$AW$14:$AW$54,0))*F2316+INDEX('BCA Inputs'!$BQ$14:$BQ$54,MATCH(I2316,'BCA Inputs'!$AW$14:$AW$54,0))*G2316,"")),"")</f>
        <v/>
      </c>
      <c r="AE2316" s="237" t="str">
        <f t="shared" si="356"/>
        <v/>
      </c>
      <c r="AF2316" s="198">
        <f t="shared" si="358"/>
        <v>0</v>
      </c>
      <c r="AG2316" s="239">
        <f t="shared" si="359"/>
        <v>0</v>
      </c>
    </row>
    <row r="2317" spans="1:33">
      <c r="A2317" s="228"/>
      <c r="B2317" s="176"/>
      <c r="C2317" s="229"/>
      <c r="D2317" s="230"/>
      <c r="E2317" s="230"/>
      <c r="F2317" s="230"/>
      <c r="G2317" s="230"/>
      <c r="H2317" s="231"/>
      <c r="I2317" s="231"/>
      <c r="J2317" s="232"/>
      <c r="K2317" s="232"/>
      <c r="L2317" s="232"/>
      <c r="M2317" s="181">
        <f t="shared" si="357"/>
        <v>0</v>
      </c>
      <c r="N2317" s="181">
        <f>IF(H2317="",0,H2317*I2317*'Avoided Water Savings Cost'!$C$16)</f>
        <v>0</v>
      </c>
      <c r="O2317" s="545">
        <f>IF(C2317="",0,IF($B$3="NYSEG",C2317/(1-'Avoided Electric Costs 2020'!$W$21),IF($B$3="RG&amp;E",C2317/(1-'Avoided Electric Costs 2020'!$X$21),"")))</f>
        <v>0</v>
      </c>
      <c r="P2317" s="546">
        <f>IF(D2317="",0,IF($B$3="NYSEG",D2317/(1-'Avoided Electric Costs 2020'!$W$21),IF($B$3="RG&amp;E",D2317/(1-'Avoided Electric Costs 2020'!$X$21),"")))</f>
        <v>0</v>
      </c>
      <c r="Q2317" s="546">
        <f>IF(E2317="",0,IF($B$3="NYSEG",E2317/(1-'Avoided Natural Gas Costs 2020'!$J$34),IF($B$3="RG&amp;E",E2317/(1-'Avoided Natural Gas Costs 2020'!$K$34),"")))</f>
        <v>0</v>
      </c>
      <c r="R2317" s="233" t="str">
        <f>IFERROR(IF(P2317*'BCA Inputs'!$C$1+Q2317*'BCA Inputs'!$C$2+F2317*'BCA Inputs'!$C$2+G2317*'BCA Inputs'!$C$2=0,"",P2317*'BCA Inputs'!$C$1+Q2317*'BCA Inputs'!$C$2+F2317*'BCA Inputs'!$C$2+G2317*'BCA Inputs'!$C$2),"")</f>
        <v/>
      </c>
      <c r="S2317" s="181" t="str">
        <f t="shared" si="350"/>
        <v/>
      </c>
      <c r="T2317" s="181" t="str">
        <f>IFERROR(IF($B$3="NYSEG",(INDEX('BCA Inputs'!$N$14:$N$54,MATCH(I2317,'BCA Inputs'!$M$14:$M$54,0))*P2317+INDEX('BCA Inputs'!$O$14:$O$54,MATCH(I2317,'BCA Inputs'!$M$14:$M$54,0))*O2317+INDEX('BCA Inputs'!P:P,MATCH(I2317,'BCA Inputs'!M:M,0))*Q2317+INDEX('BCA Inputs'!Q:Q,MATCH(I2317,'BCA Inputs'!M:M,0))*F2317+INDEX('BCA Inputs'!R:R,MATCH(I2317,'BCA Inputs'!M:M,0))*G2317)+L2317+N2317,IF($B$3="RG&amp;E",(INDEX('BCA Inputs'!$AX$14:$AX$54,MATCH(I2317,'BCA Inputs'!$AW$14:$AW$54,0))*P2317+INDEX('BCA Inputs'!$AY$14:$AY$54,MATCH(I2317,'BCA Inputs'!$AW$14:$AW$54,0))*O2317+INDEX('BCA Inputs'!$AZ$14:$AZ$54,MATCH(I2317,'BCA Inputs'!$AW$14:$AW$54,0))*Q2317+INDEX('BCA Inputs'!$BA$14:$BA$54,MATCH(I2317,'BCA Inputs'!$AW$14:$AW$54,0))*F2317+INDEX('BCA Inputs'!$BB$14:$BB$54,MATCH(I2317,'BCA Inputs'!$AW$14:$AW$54,0))*G2317)+L2317+N2317,"")),"")</f>
        <v/>
      </c>
      <c r="U2317" s="234" t="str">
        <f t="shared" si="351"/>
        <v/>
      </c>
      <c r="V2317" s="234" t="str">
        <f t="shared" si="352"/>
        <v/>
      </c>
      <c r="W2317" s="234" t="str">
        <f t="shared" si="353"/>
        <v/>
      </c>
      <c r="Y2317" s="235" t="str">
        <f t="shared" si="354"/>
        <v/>
      </c>
      <c r="Z2317" s="236" t="str">
        <f>IFERROR(IF($B$3="NYSEG",INDEX('BCA Inputs'!$X$14:$X$54,MATCH(I2317,'BCA Inputs'!$M$14:$M$54,0))*P2317+INDEX('BCA Inputs'!$Y$14:$Y$54,MATCH(I2317,'BCA Inputs'!$M$14:$M$54,0))*O2317+INDEX('BCA Inputs'!$Z$14:$Z$54,MATCH(I2317,'BCA Inputs'!$M$14:$M$54,0))*Q2317+INDEX('BCA Inputs'!$AA$14:$AA$54,MATCH(I2317,'BCA Inputs'!$M$14:$M$54,0))*F2317+INDEX('BCA Inputs'!$AB$14:$AB$54,MATCH(I2317,'BCA Inputs'!$M$14:$M$54,0))*G2317,IF($B$3="RG&amp;E",INDEX('BCA Inputs'!$BG$14:$BG$54,MATCH(I2317,'BCA Inputs'!$AW$14:$AW$54,0))*P2317+INDEX('BCA Inputs'!$BH$14:$BH$54,MATCH(I2317,'BCA Inputs'!$AW$14:$AW$54,0))*O2317+INDEX('BCA Inputs'!$BI$14:$BI$54,MATCH(I2317,'BCA Inputs'!$AW$14:$AW$54,0))*Q2317+INDEX('BCA Inputs'!$BJ$14:$BJ$54,MATCH(I2317,'BCA Inputs'!$AW$14:$AW$54,0))*F2317+INDEX('BCA Inputs'!$BK$14:$BK$54,MATCH(I2317,'BCA Inputs'!$AW$14:$AW$54,0))*G2317,"")),"")</f>
        <v/>
      </c>
      <c r="AA2317" s="237" t="str">
        <f t="shared" si="355"/>
        <v/>
      </c>
      <c r="AC2317" s="238" t="str">
        <f>IFERROR((K2317+R2317)+IF($B$3="NYSEG",INDEX('BCA Inputs'!$AI$14:$AI$54,MATCH(I2317,'BCA Inputs'!$M$14:$M$54,0))*P2317+INDEX('BCA Inputs'!$AJ$14:$AJ$54,MATCH(I2317,'BCA Inputs'!$M$14:$M$54,0))*Q2317,IF($B$3="RG&amp;E",INDEX('BCA Inputs'!$BR$14:$BR$54,MATCH(I2317,'BCA Inputs'!$AW$14:$AW$54,0))*P2317+INDEX('BCA Inputs'!$BS$14:$BS$54,MATCH(I2317,'BCA Inputs'!$AW$14:$AW$54,0))*Q2317,"")),"")</f>
        <v/>
      </c>
      <c r="AD2317" s="181" t="str">
        <f>IFERROR(IF($B$3="NYSEG",INDEX('BCA Inputs'!$AD$14:$AD$54,MATCH(I2317,'BCA Inputs'!$M$14:$M$54,0))*P2317+INDEX('BCA Inputs'!$AE$14:$AE$54,MATCH(I2317,'BCA Inputs'!$M$14:$M$54,0))*O2317+INDEX('BCA Inputs'!$AF$14:$AF$54,MATCH(I2317,'BCA Inputs'!$M$14:$M$54,0))*Q2317+INDEX('BCA Inputs'!$AG$14:$AG$54,MATCH(I2317,'BCA Inputs'!$M$14:$M$54,0))*F2317+INDEX('BCA Inputs'!$AH$14:$AH$54,MATCH(I2317,'BCA Inputs'!$M$14:$M$54,0))*G2317,IF($B$3="RG&amp;E",INDEX('BCA Inputs'!$BM$14:$BM$54,MATCH(I2317,'BCA Inputs'!$AW$14:$AW$54,0))*P2317+INDEX('BCA Inputs'!$BN$14:$BN$54,MATCH(I2317,'BCA Inputs'!$AW$14:$AW$54,0))*O2317+INDEX('BCA Inputs'!$BO$14:$BO$54,MATCH(I2317,'BCA Inputs'!$AW$14:$AW$54,0))*Q2317+INDEX('BCA Inputs'!$BP$14:$BP$54,MATCH(I2317,'BCA Inputs'!$AW$14:$AW$54,0))*F2317+INDEX('BCA Inputs'!$BQ$14:$BQ$54,MATCH(I2317,'BCA Inputs'!$AW$14:$AW$54,0))*G2317,"")),"")</f>
        <v/>
      </c>
      <c r="AE2317" s="237" t="str">
        <f t="shared" si="356"/>
        <v/>
      </c>
      <c r="AF2317" s="198">
        <f t="shared" si="358"/>
        <v>0</v>
      </c>
      <c r="AG2317" s="239">
        <f t="shared" si="359"/>
        <v>0</v>
      </c>
    </row>
    <row r="2318" spans="1:33">
      <c r="A2318" s="228"/>
      <c r="B2318" s="176"/>
      <c r="C2318" s="229"/>
      <c r="D2318" s="230"/>
      <c r="E2318" s="230"/>
      <c r="F2318" s="230"/>
      <c r="G2318" s="230"/>
      <c r="H2318" s="231"/>
      <c r="I2318" s="231"/>
      <c r="J2318" s="232"/>
      <c r="K2318" s="232"/>
      <c r="L2318" s="232"/>
      <c r="M2318" s="181">
        <f t="shared" si="357"/>
        <v>0</v>
      </c>
      <c r="N2318" s="181">
        <f>IF(H2318="",0,H2318*I2318*'Avoided Water Savings Cost'!$C$16)</f>
        <v>0</v>
      </c>
      <c r="O2318" s="545">
        <f>IF(C2318="",0,IF($B$3="NYSEG",C2318/(1-'Avoided Electric Costs 2020'!$W$21),IF($B$3="RG&amp;E",C2318/(1-'Avoided Electric Costs 2020'!$X$21),"")))</f>
        <v>0</v>
      </c>
      <c r="P2318" s="546">
        <f>IF(D2318="",0,IF($B$3="NYSEG",D2318/(1-'Avoided Electric Costs 2020'!$W$21),IF($B$3="RG&amp;E",D2318/(1-'Avoided Electric Costs 2020'!$X$21),"")))</f>
        <v>0</v>
      </c>
      <c r="Q2318" s="546">
        <f>IF(E2318="",0,IF($B$3="NYSEG",E2318/(1-'Avoided Natural Gas Costs 2020'!$J$34),IF($B$3="RG&amp;E",E2318/(1-'Avoided Natural Gas Costs 2020'!$K$34),"")))</f>
        <v>0</v>
      </c>
      <c r="R2318" s="233" t="str">
        <f>IFERROR(IF(P2318*'BCA Inputs'!$C$1+Q2318*'BCA Inputs'!$C$2+F2318*'BCA Inputs'!$C$2+G2318*'BCA Inputs'!$C$2=0,"",P2318*'BCA Inputs'!$C$1+Q2318*'BCA Inputs'!$C$2+F2318*'BCA Inputs'!$C$2+G2318*'BCA Inputs'!$C$2),"")</f>
        <v/>
      </c>
      <c r="S2318" s="181" t="str">
        <f t="shared" si="350"/>
        <v/>
      </c>
      <c r="T2318" s="181" t="str">
        <f>IFERROR(IF($B$3="NYSEG",(INDEX('BCA Inputs'!$N$14:$N$54,MATCH(I2318,'BCA Inputs'!$M$14:$M$54,0))*P2318+INDEX('BCA Inputs'!$O$14:$O$54,MATCH(I2318,'BCA Inputs'!$M$14:$M$54,0))*O2318+INDEX('BCA Inputs'!P:P,MATCH(I2318,'BCA Inputs'!M:M,0))*Q2318+INDEX('BCA Inputs'!Q:Q,MATCH(I2318,'BCA Inputs'!M:M,0))*F2318+INDEX('BCA Inputs'!R:R,MATCH(I2318,'BCA Inputs'!M:M,0))*G2318)+L2318+N2318,IF($B$3="RG&amp;E",(INDEX('BCA Inputs'!$AX$14:$AX$54,MATCH(I2318,'BCA Inputs'!$AW$14:$AW$54,0))*P2318+INDEX('BCA Inputs'!$AY$14:$AY$54,MATCH(I2318,'BCA Inputs'!$AW$14:$AW$54,0))*O2318+INDEX('BCA Inputs'!$AZ$14:$AZ$54,MATCH(I2318,'BCA Inputs'!$AW$14:$AW$54,0))*Q2318+INDEX('BCA Inputs'!$BA$14:$BA$54,MATCH(I2318,'BCA Inputs'!$AW$14:$AW$54,0))*F2318+INDEX('BCA Inputs'!$BB$14:$BB$54,MATCH(I2318,'BCA Inputs'!$AW$14:$AW$54,0))*G2318)+L2318+N2318,"")),"")</f>
        <v/>
      </c>
      <c r="U2318" s="234" t="str">
        <f t="shared" si="351"/>
        <v/>
      </c>
      <c r="V2318" s="234" t="str">
        <f t="shared" si="352"/>
        <v/>
      </c>
      <c r="W2318" s="234" t="str">
        <f t="shared" si="353"/>
        <v/>
      </c>
      <c r="Y2318" s="235" t="str">
        <f t="shared" si="354"/>
        <v/>
      </c>
      <c r="Z2318" s="236" t="str">
        <f>IFERROR(IF($B$3="NYSEG",INDEX('BCA Inputs'!$X$14:$X$54,MATCH(I2318,'BCA Inputs'!$M$14:$M$54,0))*P2318+INDEX('BCA Inputs'!$Y$14:$Y$54,MATCH(I2318,'BCA Inputs'!$M$14:$M$54,0))*O2318+INDEX('BCA Inputs'!$Z$14:$Z$54,MATCH(I2318,'BCA Inputs'!$M$14:$M$54,0))*Q2318+INDEX('BCA Inputs'!$AA$14:$AA$54,MATCH(I2318,'BCA Inputs'!$M$14:$M$54,0))*F2318+INDEX('BCA Inputs'!$AB$14:$AB$54,MATCH(I2318,'BCA Inputs'!$M$14:$M$54,0))*G2318,IF($B$3="RG&amp;E",INDEX('BCA Inputs'!$BG$14:$BG$54,MATCH(I2318,'BCA Inputs'!$AW$14:$AW$54,0))*P2318+INDEX('BCA Inputs'!$BH$14:$BH$54,MATCH(I2318,'BCA Inputs'!$AW$14:$AW$54,0))*O2318+INDEX('BCA Inputs'!$BI$14:$BI$54,MATCH(I2318,'BCA Inputs'!$AW$14:$AW$54,0))*Q2318+INDEX('BCA Inputs'!$BJ$14:$BJ$54,MATCH(I2318,'BCA Inputs'!$AW$14:$AW$54,0))*F2318+INDEX('BCA Inputs'!$BK$14:$BK$54,MATCH(I2318,'BCA Inputs'!$AW$14:$AW$54,0))*G2318,"")),"")</f>
        <v/>
      </c>
      <c r="AA2318" s="237" t="str">
        <f t="shared" si="355"/>
        <v/>
      </c>
      <c r="AC2318" s="238" t="str">
        <f>IFERROR((K2318+R2318)+IF($B$3="NYSEG",INDEX('BCA Inputs'!$AI$14:$AI$54,MATCH(I2318,'BCA Inputs'!$M$14:$M$54,0))*P2318+INDEX('BCA Inputs'!$AJ$14:$AJ$54,MATCH(I2318,'BCA Inputs'!$M$14:$M$54,0))*Q2318,IF($B$3="RG&amp;E",INDEX('BCA Inputs'!$BR$14:$BR$54,MATCH(I2318,'BCA Inputs'!$AW$14:$AW$54,0))*P2318+INDEX('BCA Inputs'!$BS$14:$BS$54,MATCH(I2318,'BCA Inputs'!$AW$14:$AW$54,0))*Q2318,"")),"")</f>
        <v/>
      </c>
      <c r="AD2318" s="181" t="str">
        <f>IFERROR(IF($B$3="NYSEG",INDEX('BCA Inputs'!$AD$14:$AD$54,MATCH(I2318,'BCA Inputs'!$M$14:$M$54,0))*P2318+INDEX('BCA Inputs'!$AE$14:$AE$54,MATCH(I2318,'BCA Inputs'!$M$14:$M$54,0))*O2318+INDEX('BCA Inputs'!$AF$14:$AF$54,MATCH(I2318,'BCA Inputs'!$M$14:$M$54,0))*Q2318+INDEX('BCA Inputs'!$AG$14:$AG$54,MATCH(I2318,'BCA Inputs'!$M$14:$M$54,0))*F2318+INDEX('BCA Inputs'!$AH$14:$AH$54,MATCH(I2318,'BCA Inputs'!$M$14:$M$54,0))*G2318,IF($B$3="RG&amp;E",INDEX('BCA Inputs'!$BM$14:$BM$54,MATCH(I2318,'BCA Inputs'!$AW$14:$AW$54,0))*P2318+INDEX('BCA Inputs'!$BN$14:$BN$54,MATCH(I2318,'BCA Inputs'!$AW$14:$AW$54,0))*O2318+INDEX('BCA Inputs'!$BO$14:$BO$54,MATCH(I2318,'BCA Inputs'!$AW$14:$AW$54,0))*Q2318+INDEX('BCA Inputs'!$BP$14:$BP$54,MATCH(I2318,'BCA Inputs'!$AW$14:$AW$54,0))*F2318+INDEX('BCA Inputs'!$BQ$14:$BQ$54,MATCH(I2318,'BCA Inputs'!$AW$14:$AW$54,0))*G2318,"")),"")</f>
        <v/>
      </c>
      <c r="AE2318" s="237" t="str">
        <f t="shared" si="356"/>
        <v/>
      </c>
      <c r="AF2318" s="198">
        <f t="shared" si="358"/>
        <v>0</v>
      </c>
      <c r="AG2318" s="239">
        <f t="shared" si="359"/>
        <v>0</v>
      </c>
    </row>
    <row r="2319" spans="1:33">
      <c r="A2319" s="228"/>
      <c r="B2319" s="176"/>
      <c r="C2319" s="229"/>
      <c r="D2319" s="230"/>
      <c r="E2319" s="230"/>
      <c r="F2319" s="230"/>
      <c r="G2319" s="230"/>
      <c r="H2319" s="231"/>
      <c r="I2319" s="231"/>
      <c r="J2319" s="232"/>
      <c r="K2319" s="232"/>
      <c r="L2319" s="232"/>
      <c r="M2319" s="181">
        <f t="shared" si="357"/>
        <v>0</v>
      </c>
      <c r="N2319" s="181">
        <f>IF(H2319="",0,H2319*I2319*'Avoided Water Savings Cost'!$C$16)</f>
        <v>0</v>
      </c>
      <c r="O2319" s="545">
        <f>IF(C2319="",0,IF($B$3="NYSEG",C2319/(1-'Avoided Electric Costs 2020'!$W$21),IF($B$3="RG&amp;E",C2319/(1-'Avoided Electric Costs 2020'!$X$21),"")))</f>
        <v>0</v>
      </c>
      <c r="P2319" s="546">
        <f>IF(D2319="",0,IF($B$3="NYSEG",D2319/(1-'Avoided Electric Costs 2020'!$W$21),IF($B$3="RG&amp;E",D2319/(1-'Avoided Electric Costs 2020'!$X$21),"")))</f>
        <v>0</v>
      </c>
      <c r="Q2319" s="546">
        <f>IF(E2319="",0,IF($B$3="NYSEG",E2319/(1-'Avoided Natural Gas Costs 2020'!$J$34),IF($B$3="RG&amp;E",E2319/(1-'Avoided Natural Gas Costs 2020'!$K$34),"")))</f>
        <v>0</v>
      </c>
      <c r="R2319" s="233" t="str">
        <f>IFERROR(IF(P2319*'BCA Inputs'!$C$1+Q2319*'BCA Inputs'!$C$2+F2319*'BCA Inputs'!$C$2+G2319*'BCA Inputs'!$C$2=0,"",P2319*'BCA Inputs'!$C$1+Q2319*'BCA Inputs'!$C$2+F2319*'BCA Inputs'!$C$2+G2319*'BCA Inputs'!$C$2),"")</f>
        <v/>
      </c>
      <c r="S2319" s="181" t="str">
        <f t="shared" si="350"/>
        <v/>
      </c>
      <c r="T2319" s="181" t="str">
        <f>IFERROR(IF($B$3="NYSEG",(INDEX('BCA Inputs'!$N$14:$N$54,MATCH(I2319,'BCA Inputs'!$M$14:$M$54,0))*P2319+INDEX('BCA Inputs'!$O$14:$O$54,MATCH(I2319,'BCA Inputs'!$M$14:$M$54,0))*O2319+INDEX('BCA Inputs'!P:P,MATCH(I2319,'BCA Inputs'!M:M,0))*Q2319+INDEX('BCA Inputs'!Q:Q,MATCH(I2319,'BCA Inputs'!M:M,0))*F2319+INDEX('BCA Inputs'!R:R,MATCH(I2319,'BCA Inputs'!M:M,0))*G2319)+L2319+N2319,IF($B$3="RG&amp;E",(INDEX('BCA Inputs'!$AX$14:$AX$54,MATCH(I2319,'BCA Inputs'!$AW$14:$AW$54,0))*P2319+INDEX('BCA Inputs'!$AY$14:$AY$54,MATCH(I2319,'BCA Inputs'!$AW$14:$AW$54,0))*O2319+INDEX('BCA Inputs'!$AZ$14:$AZ$54,MATCH(I2319,'BCA Inputs'!$AW$14:$AW$54,0))*Q2319+INDEX('BCA Inputs'!$BA$14:$BA$54,MATCH(I2319,'BCA Inputs'!$AW$14:$AW$54,0))*F2319+INDEX('BCA Inputs'!$BB$14:$BB$54,MATCH(I2319,'BCA Inputs'!$AW$14:$AW$54,0))*G2319)+L2319+N2319,"")),"")</f>
        <v/>
      </c>
      <c r="U2319" s="234" t="str">
        <f t="shared" si="351"/>
        <v/>
      </c>
      <c r="V2319" s="234" t="str">
        <f t="shared" si="352"/>
        <v/>
      </c>
      <c r="W2319" s="234" t="str">
        <f t="shared" si="353"/>
        <v/>
      </c>
      <c r="Y2319" s="235" t="str">
        <f t="shared" si="354"/>
        <v/>
      </c>
      <c r="Z2319" s="236" t="str">
        <f>IFERROR(IF($B$3="NYSEG",INDEX('BCA Inputs'!$X$14:$X$54,MATCH(I2319,'BCA Inputs'!$M$14:$M$54,0))*P2319+INDEX('BCA Inputs'!$Y$14:$Y$54,MATCH(I2319,'BCA Inputs'!$M$14:$M$54,0))*O2319+INDEX('BCA Inputs'!$Z$14:$Z$54,MATCH(I2319,'BCA Inputs'!$M$14:$M$54,0))*Q2319+INDEX('BCA Inputs'!$AA$14:$AA$54,MATCH(I2319,'BCA Inputs'!$M$14:$M$54,0))*F2319+INDEX('BCA Inputs'!$AB$14:$AB$54,MATCH(I2319,'BCA Inputs'!$M$14:$M$54,0))*G2319,IF($B$3="RG&amp;E",INDEX('BCA Inputs'!$BG$14:$BG$54,MATCH(I2319,'BCA Inputs'!$AW$14:$AW$54,0))*P2319+INDEX('BCA Inputs'!$BH$14:$BH$54,MATCH(I2319,'BCA Inputs'!$AW$14:$AW$54,0))*O2319+INDEX('BCA Inputs'!$BI$14:$BI$54,MATCH(I2319,'BCA Inputs'!$AW$14:$AW$54,0))*Q2319+INDEX('BCA Inputs'!$BJ$14:$BJ$54,MATCH(I2319,'BCA Inputs'!$AW$14:$AW$54,0))*F2319+INDEX('BCA Inputs'!$BK$14:$BK$54,MATCH(I2319,'BCA Inputs'!$AW$14:$AW$54,0))*G2319,"")),"")</f>
        <v/>
      </c>
      <c r="AA2319" s="237" t="str">
        <f t="shared" si="355"/>
        <v/>
      </c>
      <c r="AC2319" s="238" t="str">
        <f>IFERROR((K2319+R2319)+IF($B$3="NYSEG",INDEX('BCA Inputs'!$AI$14:$AI$54,MATCH(I2319,'BCA Inputs'!$M$14:$M$54,0))*P2319+INDEX('BCA Inputs'!$AJ$14:$AJ$54,MATCH(I2319,'BCA Inputs'!$M$14:$M$54,0))*Q2319,IF($B$3="RG&amp;E",INDEX('BCA Inputs'!$BR$14:$BR$54,MATCH(I2319,'BCA Inputs'!$AW$14:$AW$54,0))*P2319+INDEX('BCA Inputs'!$BS$14:$BS$54,MATCH(I2319,'BCA Inputs'!$AW$14:$AW$54,0))*Q2319,"")),"")</f>
        <v/>
      </c>
      <c r="AD2319" s="181" t="str">
        <f>IFERROR(IF($B$3="NYSEG",INDEX('BCA Inputs'!$AD$14:$AD$54,MATCH(I2319,'BCA Inputs'!$M$14:$M$54,0))*P2319+INDEX('BCA Inputs'!$AE$14:$AE$54,MATCH(I2319,'BCA Inputs'!$M$14:$M$54,0))*O2319+INDEX('BCA Inputs'!$AF$14:$AF$54,MATCH(I2319,'BCA Inputs'!$M$14:$M$54,0))*Q2319+INDEX('BCA Inputs'!$AG$14:$AG$54,MATCH(I2319,'BCA Inputs'!$M$14:$M$54,0))*F2319+INDEX('BCA Inputs'!$AH$14:$AH$54,MATCH(I2319,'BCA Inputs'!$M$14:$M$54,0))*G2319,IF($B$3="RG&amp;E",INDEX('BCA Inputs'!$BM$14:$BM$54,MATCH(I2319,'BCA Inputs'!$AW$14:$AW$54,0))*P2319+INDEX('BCA Inputs'!$BN$14:$BN$54,MATCH(I2319,'BCA Inputs'!$AW$14:$AW$54,0))*O2319+INDEX('BCA Inputs'!$BO$14:$BO$54,MATCH(I2319,'BCA Inputs'!$AW$14:$AW$54,0))*Q2319+INDEX('BCA Inputs'!$BP$14:$BP$54,MATCH(I2319,'BCA Inputs'!$AW$14:$AW$54,0))*F2319+INDEX('BCA Inputs'!$BQ$14:$BQ$54,MATCH(I2319,'BCA Inputs'!$AW$14:$AW$54,0))*G2319,"")),"")</f>
        <v/>
      </c>
      <c r="AE2319" s="237" t="str">
        <f t="shared" si="356"/>
        <v/>
      </c>
      <c r="AF2319" s="198">
        <f t="shared" si="358"/>
        <v>0</v>
      </c>
      <c r="AG2319" s="239">
        <f t="shared" si="359"/>
        <v>0</v>
      </c>
    </row>
    <row r="2320" spans="1:33">
      <c r="A2320" s="228"/>
      <c r="B2320" s="176"/>
      <c r="C2320" s="229"/>
      <c r="D2320" s="230"/>
      <c r="E2320" s="230"/>
      <c r="F2320" s="230"/>
      <c r="G2320" s="230"/>
      <c r="H2320" s="231"/>
      <c r="I2320" s="231"/>
      <c r="J2320" s="232"/>
      <c r="K2320" s="232"/>
      <c r="L2320" s="232"/>
      <c r="M2320" s="181">
        <f t="shared" si="357"/>
        <v>0</v>
      </c>
      <c r="N2320" s="181">
        <f>IF(H2320="",0,H2320*I2320*'Avoided Water Savings Cost'!$C$16)</f>
        <v>0</v>
      </c>
      <c r="O2320" s="545">
        <f>IF(C2320="",0,IF($B$3="NYSEG",C2320/(1-'Avoided Electric Costs 2020'!$W$21),IF($B$3="RG&amp;E",C2320/(1-'Avoided Electric Costs 2020'!$X$21),"")))</f>
        <v>0</v>
      </c>
      <c r="P2320" s="546">
        <f>IF(D2320="",0,IF($B$3="NYSEG",D2320/(1-'Avoided Electric Costs 2020'!$W$21),IF($B$3="RG&amp;E",D2320/(1-'Avoided Electric Costs 2020'!$X$21),"")))</f>
        <v>0</v>
      </c>
      <c r="Q2320" s="546">
        <f>IF(E2320="",0,IF($B$3="NYSEG",E2320/(1-'Avoided Natural Gas Costs 2020'!$J$34),IF($B$3="RG&amp;E",E2320/(1-'Avoided Natural Gas Costs 2020'!$K$34),"")))</f>
        <v>0</v>
      </c>
      <c r="R2320" s="233" t="str">
        <f>IFERROR(IF(P2320*'BCA Inputs'!$C$1+Q2320*'BCA Inputs'!$C$2+F2320*'BCA Inputs'!$C$2+G2320*'BCA Inputs'!$C$2=0,"",P2320*'BCA Inputs'!$C$1+Q2320*'BCA Inputs'!$C$2+F2320*'BCA Inputs'!$C$2+G2320*'BCA Inputs'!$C$2),"")</f>
        <v/>
      </c>
      <c r="S2320" s="181" t="str">
        <f t="shared" si="350"/>
        <v/>
      </c>
      <c r="T2320" s="181" t="str">
        <f>IFERROR(IF($B$3="NYSEG",(INDEX('BCA Inputs'!$N$14:$N$54,MATCH(I2320,'BCA Inputs'!$M$14:$M$54,0))*P2320+INDEX('BCA Inputs'!$O$14:$O$54,MATCH(I2320,'BCA Inputs'!$M$14:$M$54,0))*O2320+INDEX('BCA Inputs'!P:P,MATCH(I2320,'BCA Inputs'!M:M,0))*Q2320+INDEX('BCA Inputs'!Q:Q,MATCH(I2320,'BCA Inputs'!M:M,0))*F2320+INDEX('BCA Inputs'!R:R,MATCH(I2320,'BCA Inputs'!M:M,0))*G2320)+L2320+N2320,IF($B$3="RG&amp;E",(INDEX('BCA Inputs'!$AX$14:$AX$54,MATCH(I2320,'BCA Inputs'!$AW$14:$AW$54,0))*P2320+INDEX('BCA Inputs'!$AY$14:$AY$54,MATCH(I2320,'BCA Inputs'!$AW$14:$AW$54,0))*O2320+INDEX('BCA Inputs'!$AZ$14:$AZ$54,MATCH(I2320,'BCA Inputs'!$AW$14:$AW$54,0))*Q2320+INDEX('BCA Inputs'!$BA$14:$BA$54,MATCH(I2320,'BCA Inputs'!$AW$14:$AW$54,0))*F2320+INDEX('BCA Inputs'!$BB$14:$BB$54,MATCH(I2320,'BCA Inputs'!$AW$14:$AW$54,0))*G2320)+L2320+N2320,"")),"")</f>
        <v/>
      </c>
      <c r="U2320" s="234" t="str">
        <f t="shared" si="351"/>
        <v/>
      </c>
      <c r="V2320" s="234" t="str">
        <f t="shared" si="352"/>
        <v/>
      </c>
      <c r="W2320" s="234" t="str">
        <f t="shared" si="353"/>
        <v/>
      </c>
      <c r="Y2320" s="235" t="str">
        <f t="shared" si="354"/>
        <v/>
      </c>
      <c r="Z2320" s="236" t="str">
        <f>IFERROR(IF($B$3="NYSEG",INDEX('BCA Inputs'!$X$14:$X$54,MATCH(I2320,'BCA Inputs'!$M$14:$M$54,0))*P2320+INDEX('BCA Inputs'!$Y$14:$Y$54,MATCH(I2320,'BCA Inputs'!$M$14:$M$54,0))*O2320+INDEX('BCA Inputs'!$Z$14:$Z$54,MATCH(I2320,'BCA Inputs'!$M$14:$M$54,0))*Q2320+INDEX('BCA Inputs'!$AA$14:$AA$54,MATCH(I2320,'BCA Inputs'!$M$14:$M$54,0))*F2320+INDEX('BCA Inputs'!$AB$14:$AB$54,MATCH(I2320,'BCA Inputs'!$M$14:$M$54,0))*G2320,IF($B$3="RG&amp;E",INDEX('BCA Inputs'!$BG$14:$BG$54,MATCH(I2320,'BCA Inputs'!$AW$14:$AW$54,0))*P2320+INDEX('BCA Inputs'!$BH$14:$BH$54,MATCH(I2320,'BCA Inputs'!$AW$14:$AW$54,0))*O2320+INDEX('BCA Inputs'!$BI$14:$BI$54,MATCH(I2320,'BCA Inputs'!$AW$14:$AW$54,0))*Q2320+INDEX('BCA Inputs'!$BJ$14:$BJ$54,MATCH(I2320,'BCA Inputs'!$AW$14:$AW$54,0))*F2320+INDEX('BCA Inputs'!$BK$14:$BK$54,MATCH(I2320,'BCA Inputs'!$AW$14:$AW$54,0))*G2320,"")),"")</f>
        <v/>
      </c>
      <c r="AA2320" s="237" t="str">
        <f t="shared" si="355"/>
        <v/>
      </c>
      <c r="AC2320" s="238" t="str">
        <f>IFERROR((K2320+R2320)+IF($B$3="NYSEG",INDEX('BCA Inputs'!$AI$14:$AI$54,MATCH(I2320,'BCA Inputs'!$M$14:$M$54,0))*P2320+INDEX('BCA Inputs'!$AJ$14:$AJ$54,MATCH(I2320,'BCA Inputs'!$M$14:$M$54,0))*Q2320,IF($B$3="RG&amp;E",INDEX('BCA Inputs'!$BR$14:$BR$54,MATCH(I2320,'BCA Inputs'!$AW$14:$AW$54,0))*P2320+INDEX('BCA Inputs'!$BS$14:$BS$54,MATCH(I2320,'BCA Inputs'!$AW$14:$AW$54,0))*Q2320,"")),"")</f>
        <v/>
      </c>
      <c r="AD2320" s="181" t="str">
        <f>IFERROR(IF($B$3="NYSEG",INDEX('BCA Inputs'!$AD$14:$AD$54,MATCH(I2320,'BCA Inputs'!$M$14:$M$54,0))*P2320+INDEX('BCA Inputs'!$AE$14:$AE$54,MATCH(I2320,'BCA Inputs'!$M$14:$M$54,0))*O2320+INDEX('BCA Inputs'!$AF$14:$AF$54,MATCH(I2320,'BCA Inputs'!$M$14:$M$54,0))*Q2320+INDEX('BCA Inputs'!$AG$14:$AG$54,MATCH(I2320,'BCA Inputs'!$M$14:$M$54,0))*F2320+INDEX('BCA Inputs'!$AH$14:$AH$54,MATCH(I2320,'BCA Inputs'!$M$14:$M$54,0))*G2320,IF($B$3="RG&amp;E",INDEX('BCA Inputs'!$BM$14:$BM$54,MATCH(I2320,'BCA Inputs'!$AW$14:$AW$54,0))*P2320+INDEX('BCA Inputs'!$BN$14:$BN$54,MATCH(I2320,'BCA Inputs'!$AW$14:$AW$54,0))*O2320+INDEX('BCA Inputs'!$BO$14:$BO$54,MATCH(I2320,'BCA Inputs'!$AW$14:$AW$54,0))*Q2320+INDEX('BCA Inputs'!$BP$14:$BP$54,MATCH(I2320,'BCA Inputs'!$AW$14:$AW$54,0))*F2320+INDEX('BCA Inputs'!$BQ$14:$BQ$54,MATCH(I2320,'BCA Inputs'!$AW$14:$AW$54,0))*G2320,"")),"")</f>
        <v/>
      </c>
      <c r="AE2320" s="237" t="str">
        <f t="shared" si="356"/>
        <v/>
      </c>
      <c r="AF2320" s="198">
        <f t="shared" si="358"/>
        <v>0</v>
      </c>
      <c r="AG2320" s="239">
        <f t="shared" si="359"/>
        <v>0</v>
      </c>
    </row>
    <row r="2321" spans="1:33">
      <c r="A2321" s="228"/>
      <c r="B2321" s="176"/>
      <c r="C2321" s="229"/>
      <c r="D2321" s="230"/>
      <c r="E2321" s="230"/>
      <c r="F2321" s="230"/>
      <c r="G2321" s="230"/>
      <c r="H2321" s="231"/>
      <c r="I2321" s="231"/>
      <c r="J2321" s="232"/>
      <c r="K2321" s="232"/>
      <c r="L2321" s="232"/>
      <c r="M2321" s="181">
        <f t="shared" si="357"/>
        <v>0</v>
      </c>
      <c r="N2321" s="181">
        <f>IF(H2321="",0,H2321*I2321*'Avoided Water Savings Cost'!$C$16)</f>
        <v>0</v>
      </c>
      <c r="O2321" s="545">
        <f>IF(C2321="",0,IF($B$3="NYSEG",C2321/(1-'Avoided Electric Costs 2020'!$W$21),IF($B$3="RG&amp;E",C2321/(1-'Avoided Electric Costs 2020'!$X$21),"")))</f>
        <v>0</v>
      </c>
      <c r="P2321" s="546">
        <f>IF(D2321="",0,IF($B$3="NYSEG",D2321/(1-'Avoided Electric Costs 2020'!$W$21),IF($B$3="RG&amp;E",D2321/(1-'Avoided Electric Costs 2020'!$X$21),"")))</f>
        <v>0</v>
      </c>
      <c r="Q2321" s="546">
        <f>IF(E2321="",0,IF($B$3="NYSEG",E2321/(1-'Avoided Natural Gas Costs 2020'!$J$34),IF($B$3="RG&amp;E",E2321/(1-'Avoided Natural Gas Costs 2020'!$K$34),"")))</f>
        <v>0</v>
      </c>
      <c r="R2321" s="233" t="str">
        <f>IFERROR(IF(P2321*'BCA Inputs'!$C$1+Q2321*'BCA Inputs'!$C$2+F2321*'BCA Inputs'!$C$2+G2321*'BCA Inputs'!$C$2=0,"",P2321*'BCA Inputs'!$C$1+Q2321*'BCA Inputs'!$C$2+F2321*'BCA Inputs'!$C$2+G2321*'BCA Inputs'!$C$2),"")</f>
        <v/>
      </c>
      <c r="S2321" s="181" t="str">
        <f t="shared" si="350"/>
        <v/>
      </c>
      <c r="T2321" s="181" t="str">
        <f>IFERROR(IF($B$3="NYSEG",(INDEX('BCA Inputs'!$N$14:$N$54,MATCH(I2321,'BCA Inputs'!$M$14:$M$54,0))*P2321+INDEX('BCA Inputs'!$O$14:$O$54,MATCH(I2321,'BCA Inputs'!$M$14:$M$54,0))*O2321+INDEX('BCA Inputs'!P:P,MATCH(I2321,'BCA Inputs'!M:M,0))*Q2321+INDEX('BCA Inputs'!Q:Q,MATCH(I2321,'BCA Inputs'!M:M,0))*F2321+INDEX('BCA Inputs'!R:R,MATCH(I2321,'BCA Inputs'!M:M,0))*G2321)+L2321+N2321,IF($B$3="RG&amp;E",(INDEX('BCA Inputs'!$AX$14:$AX$54,MATCH(I2321,'BCA Inputs'!$AW$14:$AW$54,0))*P2321+INDEX('BCA Inputs'!$AY$14:$AY$54,MATCH(I2321,'BCA Inputs'!$AW$14:$AW$54,0))*O2321+INDEX('BCA Inputs'!$AZ$14:$AZ$54,MATCH(I2321,'BCA Inputs'!$AW$14:$AW$54,0))*Q2321+INDEX('BCA Inputs'!$BA$14:$BA$54,MATCH(I2321,'BCA Inputs'!$AW$14:$AW$54,0))*F2321+INDEX('BCA Inputs'!$BB$14:$BB$54,MATCH(I2321,'BCA Inputs'!$AW$14:$AW$54,0))*G2321)+L2321+N2321,"")),"")</f>
        <v/>
      </c>
      <c r="U2321" s="234" t="str">
        <f t="shared" si="351"/>
        <v/>
      </c>
      <c r="V2321" s="234" t="str">
        <f t="shared" si="352"/>
        <v/>
      </c>
      <c r="W2321" s="234" t="str">
        <f t="shared" si="353"/>
        <v/>
      </c>
      <c r="Y2321" s="235" t="str">
        <f t="shared" si="354"/>
        <v/>
      </c>
      <c r="Z2321" s="236" t="str">
        <f>IFERROR(IF($B$3="NYSEG",INDEX('BCA Inputs'!$X$14:$X$54,MATCH(I2321,'BCA Inputs'!$M$14:$M$54,0))*P2321+INDEX('BCA Inputs'!$Y$14:$Y$54,MATCH(I2321,'BCA Inputs'!$M$14:$M$54,0))*O2321+INDEX('BCA Inputs'!$Z$14:$Z$54,MATCH(I2321,'BCA Inputs'!$M$14:$M$54,0))*Q2321+INDEX('BCA Inputs'!$AA$14:$AA$54,MATCH(I2321,'BCA Inputs'!$M$14:$M$54,0))*F2321+INDEX('BCA Inputs'!$AB$14:$AB$54,MATCH(I2321,'BCA Inputs'!$M$14:$M$54,0))*G2321,IF($B$3="RG&amp;E",INDEX('BCA Inputs'!$BG$14:$BG$54,MATCH(I2321,'BCA Inputs'!$AW$14:$AW$54,0))*P2321+INDEX('BCA Inputs'!$BH$14:$BH$54,MATCH(I2321,'BCA Inputs'!$AW$14:$AW$54,0))*O2321+INDEX('BCA Inputs'!$BI$14:$BI$54,MATCH(I2321,'BCA Inputs'!$AW$14:$AW$54,0))*Q2321+INDEX('BCA Inputs'!$BJ$14:$BJ$54,MATCH(I2321,'BCA Inputs'!$AW$14:$AW$54,0))*F2321+INDEX('BCA Inputs'!$BK$14:$BK$54,MATCH(I2321,'BCA Inputs'!$AW$14:$AW$54,0))*G2321,"")),"")</f>
        <v/>
      </c>
      <c r="AA2321" s="237" t="str">
        <f t="shared" si="355"/>
        <v/>
      </c>
      <c r="AC2321" s="238" t="str">
        <f>IFERROR((K2321+R2321)+IF($B$3="NYSEG",INDEX('BCA Inputs'!$AI$14:$AI$54,MATCH(I2321,'BCA Inputs'!$M$14:$M$54,0))*P2321+INDEX('BCA Inputs'!$AJ$14:$AJ$54,MATCH(I2321,'BCA Inputs'!$M$14:$M$54,0))*Q2321,IF($B$3="RG&amp;E",INDEX('BCA Inputs'!$BR$14:$BR$54,MATCH(I2321,'BCA Inputs'!$AW$14:$AW$54,0))*P2321+INDEX('BCA Inputs'!$BS$14:$BS$54,MATCH(I2321,'BCA Inputs'!$AW$14:$AW$54,0))*Q2321,"")),"")</f>
        <v/>
      </c>
      <c r="AD2321" s="181" t="str">
        <f>IFERROR(IF($B$3="NYSEG",INDEX('BCA Inputs'!$AD$14:$AD$54,MATCH(I2321,'BCA Inputs'!$M$14:$M$54,0))*P2321+INDEX('BCA Inputs'!$AE$14:$AE$54,MATCH(I2321,'BCA Inputs'!$M$14:$M$54,0))*O2321+INDEX('BCA Inputs'!$AF$14:$AF$54,MATCH(I2321,'BCA Inputs'!$M$14:$M$54,0))*Q2321+INDEX('BCA Inputs'!$AG$14:$AG$54,MATCH(I2321,'BCA Inputs'!$M$14:$M$54,0))*F2321+INDEX('BCA Inputs'!$AH$14:$AH$54,MATCH(I2321,'BCA Inputs'!$M$14:$M$54,0))*G2321,IF($B$3="RG&amp;E",INDEX('BCA Inputs'!$BM$14:$BM$54,MATCH(I2321,'BCA Inputs'!$AW$14:$AW$54,0))*P2321+INDEX('BCA Inputs'!$BN$14:$BN$54,MATCH(I2321,'BCA Inputs'!$AW$14:$AW$54,0))*O2321+INDEX('BCA Inputs'!$BO$14:$BO$54,MATCH(I2321,'BCA Inputs'!$AW$14:$AW$54,0))*Q2321+INDEX('BCA Inputs'!$BP$14:$BP$54,MATCH(I2321,'BCA Inputs'!$AW$14:$AW$54,0))*F2321+INDEX('BCA Inputs'!$BQ$14:$BQ$54,MATCH(I2321,'BCA Inputs'!$AW$14:$AW$54,0))*G2321,"")),"")</f>
        <v/>
      </c>
      <c r="AE2321" s="237" t="str">
        <f t="shared" si="356"/>
        <v/>
      </c>
      <c r="AF2321" s="198">
        <f t="shared" si="358"/>
        <v>0</v>
      </c>
      <c r="AG2321" s="239">
        <f t="shared" si="359"/>
        <v>0</v>
      </c>
    </row>
    <row r="2322" spans="1:33">
      <c r="A2322" s="228"/>
      <c r="B2322" s="176"/>
      <c r="C2322" s="229"/>
      <c r="D2322" s="230"/>
      <c r="E2322" s="230"/>
      <c r="F2322" s="230"/>
      <c r="G2322" s="230"/>
      <c r="H2322" s="231"/>
      <c r="I2322" s="231"/>
      <c r="J2322" s="232"/>
      <c r="K2322" s="232"/>
      <c r="L2322" s="232"/>
      <c r="M2322" s="181">
        <f t="shared" si="357"/>
        <v>0</v>
      </c>
      <c r="N2322" s="181">
        <f>IF(H2322="",0,H2322*I2322*'Avoided Water Savings Cost'!$C$16)</f>
        <v>0</v>
      </c>
      <c r="O2322" s="545">
        <f>IF(C2322="",0,IF($B$3="NYSEG",C2322/(1-'Avoided Electric Costs 2020'!$W$21),IF($B$3="RG&amp;E",C2322/(1-'Avoided Electric Costs 2020'!$X$21),"")))</f>
        <v>0</v>
      </c>
      <c r="P2322" s="546">
        <f>IF(D2322="",0,IF($B$3="NYSEG",D2322/(1-'Avoided Electric Costs 2020'!$W$21),IF($B$3="RG&amp;E",D2322/(1-'Avoided Electric Costs 2020'!$X$21),"")))</f>
        <v>0</v>
      </c>
      <c r="Q2322" s="546">
        <f>IF(E2322="",0,IF($B$3="NYSEG",E2322/(1-'Avoided Natural Gas Costs 2020'!$J$34),IF($B$3="RG&amp;E",E2322/(1-'Avoided Natural Gas Costs 2020'!$K$34),"")))</f>
        <v>0</v>
      </c>
      <c r="R2322" s="233" t="str">
        <f>IFERROR(IF(P2322*'BCA Inputs'!$C$1+Q2322*'BCA Inputs'!$C$2+F2322*'BCA Inputs'!$C$2+G2322*'BCA Inputs'!$C$2=0,"",P2322*'BCA Inputs'!$C$1+Q2322*'BCA Inputs'!$C$2+F2322*'BCA Inputs'!$C$2+G2322*'BCA Inputs'!$C$2),"")</f>
        <v/>
      </c>
      <c r="S2322" s="181" t="str">
        <f t="shared" si="350"/>
        <v/>
      </c>
      <c r="T2322" s="181" t="str">
        <f>IFERROR(IF($B$3="NYSEG",(INDEX('BCA Inputs'!$N$14:$N$54,MATCH(I2322,'BCA Inputs'!$M$14:$M$54,0))*P2322+INDEX('BCA Inputs'!$O$14:$O$54,MATCH(I2322,'BCA Inputs'!$M$14:$M$54,0))*O2322+INDEX('BCA Inputs'!P:P,MATCH(I2322,'BCA Inputs'!M:M,0))*Q2322+INDEX('BCA Inputs'!Q:Q,MATCH(I2322,'BCA Inputs'!M:M,0))*F2322+INDEX('BCA Inputs'!R:R,MATCH(I2322,'BCA Inputs'!M:M,0))*G2322)+L2322+N2322,IF($B$3="RG&amp;E",(INDEX('BCA Inputs'!$AX$14:$AX$54,MATCH(I2322,'BCA Inputs'!$AW$14:$AW$54,0))*P2322+INDEX('BCA Inputs'!$AY$14:$AY$54,MATCH(I2322,'BCA Inputs'!$AW$14:$AW$54,0))*O2322+INDEX('BCA Inputs'!$AZ$14:$AZ$54,MATCH(I2322,'BCA Inputs'!$AW$14:$AW$54,0))*Q2322+INDEX('BCA Inputs'!$BA$14:$BA$54,MATCH(I2322,'BCA Inputs'!$AW$14:$AW$54,0))*F2322+INDEX('BCA Inputs'!$BB$14:$BB$54,MATCH(I2322,'BCA Inputs'!$AW$14:$AW$54,0))*G2322)+L2322+N2322,"")),"")</f>
        <v/>
      </c>
      <c r="U2322" s="234" t="str">
        <f t="shared" si="351"/>
        <v/>
      </c>
      <c r="V2322" s="234" t="str">
        <f t="shared" si="352"/>
        <v/>
      </c>
      <c r="W2322" s="234" t="str">
        <f t="shared" si="353"/>
        <v/>
      </c>
      <c r="Y2322" s="235" t="str">
        <f t="shared" si="354"/>
        <v/>
      </c>
      <c r="Z2322" s="236" t="str">
        <f>IFERROR(IF($B$3="NYSEG",INDEX('BCA Inputs'!$X$14:$X$54,MATCH(I2322,'BCA Inputs'!$M$14:$M$54,0))*P2322+INDEX('BCA Inputs'!$Y$14:$Y$54,MATCH(I2322,'BCA Inputs'!$M$14:$M$54,0))*O2322+INDEX('BCA Inputs'!$Z$14:$Z$54,MATCH(I2322,'BCA Inputs'!$M$14:$M$54,0))*Q2322+INDEX('BCA Inputs'!$AA$14:$AA$54,MATCH(I2322,'BCA Inputs'!$M$14:$M$54,0))*F2322+INDEX('BCA Inputs'!$AB$14:$AB$54,MATCH(I2322,'BCA Inputs'!$M$14:$M$54,0))*G2322,IF($B$3="RG&amp;E",INDEX('BCA Inputs'!$BG$14:$BG$54,MATCH(I2322,'BCA Inputs'!$AW$14:$AW$54,0))*P2322+INDEX('BCA Inputs'!$BH$14:$BH$54,MATCH(I2322,'BCA Inputs'!$AW$14:$AW$54,0))*O2322+INDEX('BCA Inputs'!$BI$14:$BI$54,MATCH(I2322,'BCA Inputs'!$AW$14:$AW$54,0))*Q2322+INDEX('BCA Inputs'!$BJ$14:$BJ$54,MATCH(I2322,'BCA Inputs'!$AW$14:$AW$54,0))*F2322+INDEX('BCA Inputs'!$BK$14:$BK$54,MATCH(I2322,'BCA Inputs'!$AW$14:$AW$54,0))*G2322,"")),"")</f>
        <v/>
      </c>
      <c r="AA2322" s="237" t="str">
        <f t="shared" si="355"/>
        <v/>
      </c>
      <c r="AC2322" s="238" t="str">
        <f>IFERROR((K2322+R2322)+IF($B$3="NYSEG",INDEX('BCA Inputs'!$AI$14:$AI$54,MATCH(I2322,'BCA Inputs'!$M$14:$M$54,0))*P2322+INDEX('BCA Inputs'!$AJ$14:$AJ$54,MATCH(I2322,'BCA Inputs'!$M$14:$M$54,0))*Q2322,IF($B$3="RG&amp;E",INDEX('BCA Inputs'!$BR$14:$BR$54,MATCH(I2322,'BCA Inputs'!$AW$14:$AW$54,0))*P2322+INDEX('BCA Inputs'!$BS$14:$BS$54,MATCH(I2322,'BCA Inputs'!$AW$14:$AW$54,0))*Q2322,"")),"")</f>
        <v/>
      </c>
      <c r="AD2322" s="181" t="str">
        <f>IFERROR(IF($B$3="NYSEG",INDEX('BCA Inputs'!$AD$14:$AD$54,MATCH(I2322,'BCA Inputs'!$M$14:$M$54,0))*P2322+INDEX('BCA Inputs'!$AE$14:$AE$54,MATCH(I2322,'BCA Inputs'!$M$14:$M$54,0))*O2322+INDEX('BCA Inputs'!$AF$14:$AF$54,MATCH(I2322,'BCA Inputs'!$M$14:$M$54,0))*Q2322+INDEX('BCA Inputs'!$AG$14:$AG$54,MATCH(I2322,'BCA Inputs'!$M$14:$M$54,0))*F2322+INDEX('BCA Inputs'!$AH$14:$AH$54,MATCH(I2322,'BCA Inputs'!$M$14:$M$54,0))*G2322,IF($B$3="RG&amp;E",INDEX('BCA Inputs'!$BM$14:$BM$54,MATCH(I2322,'BCA Inputs'!$AW$14:$AW$54,0))*P2322+INDEX('BCA Inputs'!$BN$14:$BN$54,MATCH(I2322,'BCA Inputs'!$AW$14:$AW$54,0))*O2322+INDEX('BCA Inputs'!$BO$14:$BO$54,MATCH(I2322,'BCA Inputs'!$AW$14:$AW$54,0))*Q2322+INDEX('BCA Inputs'!$BP$14:$BP$54,MATCH(I2322,'BCA Inputs'!$AW$14:$AW$54,0))*F2322+INDEX('BCA Inputs'!$BQ$14:$BQ$54,MATCH(I2322,'BCA Inputs'!$AW$14:$AW$54,0))*G2322,"")),"")</f>
        <v/>
      </c>
      <c r="AE2322" s="237" t="str">
        <f t="shared" si="356"/>
        <v/>
      </c>
      <c r="AF2322" s="198">
        <f t="shared" si="358"/>
        <v>0</v>
      </c>
      <c r="AG2322" s="239">
        <f t="shared" si="359"/>
        <v>0</v>
      </c>
    </row>
    <row r="2323" spans="1:33">
      <c r="A2323" s="228"/>
      <c r="B2323" s="176"/>
      <c r="C2323" s="229"/>
      <c r="D2323" s="230"/>
      <c r="E2323" s="230"/>
      <c r="F2323" s="230"/>
      <c r="G2323" s="230"/>
      <c r="H2323" s="231"/>
      <c r="I2323" s="231"/>
      <c r="J2323" s="232"/>
      <c r="K2323" s="232"/>
      <c r="L2323" s="232"/>
      <c r="M2323" s="181">
        <f t="shared" si="357"/>
        <v>0</v>
      </c>
      <c r="N2323" s="181">
        <f>IF(H2323="",0,H2323*I2323*'Avoided Water Savings Cost'!$C$16)</f>
        <v>0</v>
      </c>
      <c r="O2323" s="545">
        <f>IF(C2323="",0,IF($B$3="NYSEG",C2323/(1-'Avoided Electric Costs 2020'!$W$21),IF($B$3="RG&amp;E",C2323/(1-'Avoided Electric Costs 2020'!$X$21),"")))</f>
        <v>0</v>
      </c>
      <c r="P2323" s="546">
        <f>IF(D2323="",0,IF($B$3="NYSEG",D2323/(1-'Avoided Electric Costs 2020'!$W$21),IF($B$3="RG&amp;E",D2323/(1-'Avoided Electric Costs 2020'!$X$21),"")))</f>
        <v>0</v>
      </c>
      <c r="Q2323" s="546">
        <f>IF(E2323="",0,IF($B$3="NYSEG",E2323/(1-'Avoided Natural Gas Costs 2020'!$J$34),IF($B$3="RG&amp;E",E2323/(1-'Avoided Natural Gas Costs 2020'!$K$34),"")))</f>
        <v>0</v>
      </c>
      <c r="R2323" s="233" t="str">
        <f>IFERROR(IF(P2323*'BCA Inputs'!$C$1+Q2323*'BCA Inputs'!$C$2+F2323*'BCA Inputs'!$C$2+G2323*'BCA Inputs'!$C$2=0,"",P2323*'BCA Inputs'!$C$1+Q2323*'BCA Inputs'!$C$2+F2323*'BCA Inputs'!$C$2+G2323*'BCA Inputs'!$C$2),"")</f>
        <v/>
      </c>
      <c r="S2323" s="181" t="str">
        <f t="shared" si="350"/>
        <v/>
      </c>
      <c r="T2323" s="181" t="str">
        <f>IFERROR(IF($B$3="NYSEG",(INDEX('BCA Inputs'!$N$14:$N$54,MATCH(I2323,'BCA Inputs'!$M$14:$M$54,0))*P2323+INDEX('BCA Inputs'!$O$14:$O$54,MATCH(I2323,'BCA Inputs'!$M$14:$M$54,0))*O2323+INDEX('BCA Inputs'!P:P,MATCH(I2323,'BCA Inputs'!M:M,0))*Q2323+INDEX('BCA Inputs'!Q:Q,MATCH(I2323,'BCA Inputs'!M:M,0))*F2323+INDEX('BCA Inputs'!R:R,MATCH(I2323,'BCA Inputs'!M:M,0))*G2323)+L2323+N2323,IF($B$3="RG&amp;E",(INDEX('BCA Inputs'!$AX$14:$AX$54,MATCH(I2323,'BCA Inputs'!$AW$14:$AW$54,0))*P2323+INDEX('BCA Inputs'!$AY$14:$AY$54,MATCH(I2323,'BCA Inputs'!$AW$14:$AW$54,0))*O2323+INDEX('BCA Inputs'!$AZ$14:$AZ$54,MATCH(I2323,'BCA Inputs'!$AW$14:$AW$54,0))*Q2323+INDEX('BCA Inputs'!$BA$14:$BA$54,MATCH(I2323,'BCA Inputs'!$AW$14:$AW$54,0))*F2323+INDEX('BCA Inputs'!$BB$14:$BB$54,MATCH(I2323,'BCA Inputs'!$AW$14:$AW$54,0))*G2323)+L2323+N2323,"")),"")</f>
        <v/>
      </c>
      <c r="U2323" s="234" t="str">
        <f t="shared" si="351"/>
        <v/>
      </c>
      <c r="V2323" s="234" t="str">
        <f t="shared" si="352"/>
        <v/>
      </c>
      <c r="W2323" s="234" t="str">
        <f t="shared" si="353"/>
        <v/>
      </c>
      <c r="Y2323" s="235" t="str">
        <f t="shared" si="354"/>
        <v/>
      </c>
      <c r="Z2323" s="236" t="str">
        <f>IFERROR(IF($B$3="NYSEG",INDEX('BCA Inputs'!$X$14:$X$54,MATCH(I2323,'BCA Inputs'!$M$14:$M$54,0))*P2323+INDEX('BCA Inputs'!$Y$14:$Y$54,MATCH(I2323,'BCA Inputs'!$M$14:$M$54,0))*O2323+INDEX('BCA Inputs'!$Z$14:$Z$54,MATCH(I2323,'BCA Inputs'!$M$14:$M$54,0))*Q2323+INDEX('BCA Inputs'!$AA$14:$AA$54,MATCH(I2323,'BCA Inputs'!$M$14:$M$54,0))*F2323+INDEX('BCA Inputs'!$AB$14:$AB$54,MATCH(I2323,'BCA Inputs'!$M$14:$M$54,0))*G2323,IF($B$3="RG&amp;E",INDEX('BCA Inputs'!$BG$14:$BG$54,MATCH(I2323,'BCA Inputs'!$AW$14:$AW$54,0))*P2323+INDEX('BCA Inputs'!$BH$14:$BH$54,MATCH(I2323,'BCA Inputs'!$AW$14:$AW$54,0))*O2323+INDEX('BCA Inputs'!$BI$14:$BI$54,MATCH(I2323,'BCA Inputs'!$AW$14:$AW$54,0))*Q2323+INDEX('BCA Inputs'!$BJ$14:$BJ$54,MATCH(I2323,'BCA Inputs'!$AW$14:$AW$54,0))*F2323+INDEX('BCA Inputs'!$BK$14:$BK$54,MATCH(I2323,'BCA Inputs'!$AW$14:$AW$54,0))*G2323,"")),"")</f>
        <v/>
      </c>
      <c r="AA2323" s="237" t="str">
        <f t="shared" si="355"/>
        <v/>
      </c>
      <c r="AC2323" s="238" t="str">
        <f>IFERROR((K2323+R2323)+IF($B$3="NYSEG",INDEX('BCA Inputs'!$AI$14:$AI$54,MATCH(I2323,'BCA Inputs'!$M$14:$M$54,0))*P2323+INDEX('BCA Inputs'!$AJ$14:$AJ$54,MATCH(I2323,'BCA Inputs'!$M$14:$M$54,0))*Q2323,IF($B$3="RG&amp;E",INDEX('BCA Inputs'!$BR$14:$BR$54,MATCH(I2323,'BCA Inputs'!$AW$14:$AW$54,0))*P2323+INDEX('BCA Inputs'!$BS$14:$BS$54,MATCH(I2323,'BCA Inputs'!$AW$14:$AW$54,0))*Q2323,"")),"")</f>
        <v/>
      </c>
      <c r="AD2323" s="181" t="str">
        <f>IFERROR(IF($B$3="NYSEG",INDEX('BCA Inputs'!$AD$14:$AD$54,MATCH(I2323,'BCA Inputs'!$M$14:$M$54,0))*P2323+INDEX('BCA Inputs'!$AE$14:$AE$54,MATCH(I2323,'BCA Inputs'!$M$14:$M$54,0))*O2323+INDEX('BCA Inputs'!$AF$14:$AF$54,MATCH(I2323,'BCA Inputs'!$M$14:$M$54,0))*Q2323+INDEX('BCA Inputs'!$AG$14:$AG$54,MATCH(I2323,'BCA Inputs'!$M$14:$M$54,0))*F2323+INDEX('BCA Inputs'!$AH$14:$AH$54,MATCH(I2323,'BCA Inputs'!$M$14:$M$54,0))*G2323,IF($B$3="RG&amp;E",INDEX('BCA Inputs'!$BM$14:$BM$54,MATCH(I2323,'BCA Inputs'!$AW$14:$AW$54,0))*P2323+INDEX('BCA Inputs'!$BN$14:$BN$54,MATCH(I2323,'BCA Inputs'!$AW$14:$AW$54,0))*O2323+INDEX('BCA Inputs'!$BO$14:$BO$54,MATCH(I2323,'BCA Inputs'!$AW$14:$AW$54,0))*Q2323+INDEX('BCA Inputs'!$BP$14:$BP$54,MATCH(I2323,'BCA Inputs'!$AW$14:$AW$54,0))*F2323+INDEX('BCA Inputs'!$BQ$14:$BQ$54,MATCH(I2323,'BCA Inputs'!$AW$14:$AW$54,0))*G2323,"")),"")</f>
        <v/>
      </c>
      <c r="AE2323" s="237" t="str">
        <f t="shared" si="356"/>
        <v/>
      </c>
      <c r="AF2323" s="198">
        <f t="shared" si="358"/>
        <v>0</v>
      </c>
      <c r="AG2323" s="239">
        <f t="shared" si="359"/>
        <v>0</v>
      </c>
    </row>
    <row r="2324" spans="1:33">
      <c r="A2324" s="228"/>
      <c r="B2324" s="176"/>
      <c r="C2324" s="229"/>
      <c r="D2324" s="230"/>
      <c r="E2324" s="230"/>
      <c r="F2324" s="230"/>
      <c r="G2324" s="230"/>
      <c r="H2324" s="231"/>
      <c r="I2324" s="231"/>
      <c r="J2324" s="232"/>
      <c r="K2324" s="232"/>
      <c r="L2324" s="232"/>
      <c r="M2324" s="181">
        <f t="shared" si="357"/>
        <v>0</v>
      </c>
      <c r="N2324" s="181">
        <f>IF(H2324="",0,H2324*I2324*'Avoided Water Savings Cost'!$C$16)</f>
        <v>0</v>
      </c>
      <c r="O2324" s="545">
        <f>IF(C2324="",0,IF($B$3="NYSEG",C2324/(1-'Avoided Electric Costs 2020'!$W$21),IF($B$3="RG&amp;E",C2324/(1-'Avoided Electric Costs 2020'!$X$21),"")))</f>
        <v>0</v>
      </c>
      <c r="P2324" s="546">
        <f>IF(D2324="",0,IF($B$3="NYSEG",D2324/(1-'Avoided Electric Costs 2020'!$W$21),IF($B$3="RG&amp;E",D2324/(1-'Avoided Electric Costs 2020'!$X$21),"")))</f>
        <v>0</v>
      </c>
      <c r="Q2324" s="546">
        <f>IF(E2324="",0,IF($B$3="NYSEG",E2324/(1-'Avoided Natural Gas Costs 2020'!$J$34),IF($B$3="RG&amp;E",E2324/(1-'Avoided Natural Gas Costs 2020'!$K$34),"")))</f>
        <v>0</v>
      </c>
      <c r="R2324" s="233" t="str">
        <f>IFERROR(IF(P2324*'BCA Inputs'!$C$1+Q2324*'BCA Inputs'!$C$2+F2324*'BCA Inputs'!$C$2+G2324*'BCA Inputs'!$C$2=0,"",P2324*'BCA Inputs'!$C$1+Q2324*'BCA Inputs'!$C$2+F2324*'BCA Inputs'!$C$2+G2324*'BCA Inputs'!$C$2),"")</f>
        <v/>
      </c>
      <c r="S2324" s="181" t="str">
        <f t="shared" si="350"/>
        <v/>
      </c>
      <c r="T2324" s="181" t="str">
        <f>IFERROR(IF($B$3="NYSEG",(INDEX('BCA Inputs'!$N$14:$N$54,MATCH(I2324,'BCA Inputs'!$M$14:$M$54,0))*P2324+INDEX('BCA Inputs'!$O$14:$O$54,MATCH(I2324,'BCA Inputs'!$M$14:$M$54,0))*O2324+INDEX('BCA Inputs'!P:P,MATCH(I2324,'BCA Inputs'!M:M,0))*Q2324+INDEX('BCA Inputs'!Q:Q,MATCH(I2324,'BCA Inputs'!M:M,0))*F2324+INDEX('BCA Inputs'!R:R,MATCH(I2324,'BCA Inputs'!M:M,0))*G2324)+L2324+N2324,IF($B$3="RG&amp;E",(INDEX('BCA Inputs'!$AX$14:$AX$54,MATCH(I2324,'BCA Inputs'!$AW$14:$AW$54,0))*P2324+INDEX('BCA Inputs'!$AY$14:$AY$54,MATCH(I2324,'BCA Inputs'!$AW$14:$AW$54,0))*O2324+INDEX('BCA Inputs'!$AZ$14:$AZ$54,MATCH(I2324,'BCA Inputs'!$AW$14:$AW$54,0))*Q2324+INDEX('BCA Inputs'!$BA$14:$BA$54,MATCH(I2324,'BCA Inputs'!$AW$14:$AW$54,0))*F2324+INDEX('BCA Inputs'!$BB$14:$BB$54,MATCH(I2324,'BCA Inputs'!$AW$14:$AW$54,0))*G2324)+L2324+N2324,"")),"")</f>
        <v/>
      </c>
      <c r="U2324" s="234" t="str">
        <f t="shared" si="351"/>
        <v/>
      </c>
      <c r="V2324" s="234" t="str">
        <f t="shared" si="352"/>
        <v/>
      </c>
      <c r="W2324" s="234" t="str">
        <f t="shared" si="353"/>
        <v/>
      </c>
      <c r="Y2324" s="235" t="str">
        <f t="shared" si="354"/>
        <v/>
      </c>
      <c r="Z2324" s="236" t="str">
        <f>IFERROR(IF($B$3="NYSEG",INDEX('BCA Inputs'!$X$14:$X$54,MATCH(I2324,'BCA Inputs'!$M$14:$M$54,0))*P2324+INDEX('BCA Inputs'!$Y$14:$Y$54,MATCH(I2324,'BCA Inputs'!$M$14:$M$54,0))*O2324+INDEX('BCA Inputs'!$Z$14:$Z$54,MATCH(I2324,'BCA Inputs'!$M$14:$M$54,0))*Q2324+INDEX('BCA Inputs'!$AA$14:$AA$54,MATCH(I2324,'BCA Inputs'!$M$14:$M$54,0))*F2324+INDEX('BCA Inputs'!$AB$14:$AB$54,MATCH(I2324,'BCA Inputs'!$M$14:$M$54,0))*G2324,IF($B$3="RG&amp;E",INDEX('BCA Inputs'!$BG$14:$BG$54,MATCH(I2324,'BCA Inputs'!$AW$14:$AW$54,0))*P2324+INDEX('BCA Inputs'!$BH$14:$BH$54,MATCH(I2324,'BCA Inputs'!$AW$14:$AW$54,0))*O2324+INDEX('BCA Inputs'!$BI$14:$BI$54,MATCH(I2324,'BCA Inputs'!$AW$14:$AW$54,0))*Q2324+INDEX('BCA Inputs'!$BJ$14:$BJ$54,MATCH(I2324,'BCA Inputs'!$AW$14:$AW$54,0))*F2324+INDEX('BCA Inputs'!$BK$14:$BK$54,MATCH(I2324,'BCA Inputs'!$AW$14:$AW$54,0))*G2324,"")),"")</f>
        <v/>
      </c>
      <c r="AA2324" s="237" t="str">
        <f t="shared" si="355"/>
        <v/>
      </c>
      <c r="AC2324" s="238" t="str">
        <f>IFERROR((K2324+R2324)+IF($B$3="NYSEG",INDEX('BCA Inputs'!$AI$14:$AI$54,MATCH(I2324,'BCA Inputs'!$M$14:$M$54,0))*P2324+INDEX('BCA Inputs'!$AJ$14:$AJ$54,MATCH(I2324,'BCA Inputs'!$M$14:$M$54,0))*Q2324,IF($B$3="RG&amp;E",INDEX('BCA Inputs'!$BR$14:$BR$54,MATCH(I2324,'BCA Inputs'!$AW$14:$AW$54,0))*P2324+INDEX('BCA Inputs'!$BS$14:$BS$54,MATCH(I2324,'BCA Inputs'!$AW$14:$AW$54,0))*Q2324,"")),"")</f>
        <v/>
      </c>
      <c r="AD2324" s="181" t="str">
        <f>IFERROR(IF($B$3="NYSEG",INDEX('BCA Inputs'!$AD$14:$AD$54,MATCH(I2324,'BCA Inputs'!$M$14:$M$54,0))*P2324+INDEX('BCA Inputs'!$AE$14:$AE$54,MATCH(I2324,'BCA Inputs'!$M$14:$M$54,0))*O2324+INDEX('BCA Inputs'!$AF$14:$AF$54,MATCH(I2324,'BCA Inputs'!$M$14:$M$54,0))*Q2324+INDEX('BCA Inputs'!$AG$14:$AG$54,MATCH(I2324,'BCA Inputs'!$M$14:$M$54,0))*F2324+INDEX('BCA Inputs'!$AH$14:$AH$54,MATCH(I2324,'BCA Inputs'!$M$14:$M$54,0))*G2324,IF($B$3="RG&amp;E",INDEX('BCA Inputs'!$BM$14:$BM$54,MATCH(I2324,'BCA Inputs'!$AW$14:$AW$54,0))*P2324+INDEX('BCA Inputs'!$BN$14:$BN$54,MATCH(I2324,'BCA Inputs'!$AW$14:$AW$54,0))*O2324+INDEX('BCA Inputs'!$BO$14:$BO$54,MATCH(I2324,'BCA Inputs'!$AW$14:$AW$54,0))*Q2324+INDEX('BCA Inputs'!$BP$14:$BP$54,MATCH(I2324,'BCA Inputs'!$AW$14:$AW$54,0))*F2324+INDEX('BCA Inputs'!$BQ$14:$BQ$54,MATCH(I2324,'BCA Inputs'!$AW$14:$AW$54,0))*G2324,"")),"")</f>
        <v/>
      </c>
      <c r="AE2324" s="237" t="str">
        <f t="shared" si="356"/>
        <v/>
      </c>
      <c r="AF2324" s="198">
        <f t="shared" si="358"/>
        <v>0</v>
      </c>
      <c r="AG2324" s="239">
        <f t="shared" si="359"/>
        <v>0</v>
      </c>
    </row>
    <row r="2325" spans="1:33">
      <c r="A2325" s="228"/>
      <c r="B2325" s="176"/>
      <c r="C2325" s="229"/>
      <c r="D2325" s="230"/>
      <c r="E2325" s="230"/>
      <c r="F2325" s="230"/>
      <c r="G2325" s="230"/>
      <c r="H2325" s="231"/>
      <c r="I2325" s="231"/>
      <c r="J2325" s="232"/>
      <c r="K2325" s="232"/>
      <c r="L2325" s="232"/>
      <c r="M2325" s="181">
        <f t="shared" si="357"/>
        <v>0</v>
      </c>
      <c r="N2325" s="181">
        <f>IF(H2325="",0,H2325*I2325*'Avoided Water Savings Cost'!$C$16)</f>
        <v>0</v>
      </c>
      <c r="O2325" s="545">
        <f>IF(C2325="",0,IF($B$3="NYSEG",C2325/(1-'Avoided Electric Costs 2020'!$W$21),IF($B$3="RG&amp;E",C2325/(1-'Avoided Electric Costs 2020'!$X$21),"")))</f>
        <v>0</v>
      </c>
      <c r="P2325" s="546">
        <f>IF(D2325="",0,IF($B$3="NYSEG",D2325/(1-'Avoided Electric Costs 2020'!$W$21),IF($B$3="RG&amp;E",D2325/(1-'Avoided Electric Costs 2020'!$X$21),"")))</f>
        <v>0</v>
      </c>
      <c r="Q2325" s="546">
        <f>IF(E2325="",0,IF($B$3="NYSEG",E2325/(1-'Avoided Natural Gas Costs 2020'!$J$34),IF($B$3="RG&amp;E",E2325/(1-'Avoided Natural Gas Costs 2020'!$K$34),"")))</f>
        <v>0</v>
      </c>
      <c r="R2325" s="233" t="str">
        <f>IFERROR(IF(P2325*'BCA Inputs'!$C$1+Q2325*'BCA Inputs'!$C$2+F2325*'BCA Inputs'!$C$2+G2325*'BCA Inputs'!$C$2=0,"",P2325*'BCA Inputs'!$C$1+Q2325*'BCA Inputs'!$C$2+F2325*'BCA Inputs'!$C$2+G2325*'BCA Inputs'!$C$2),"")</f>
        <v/>
      </c>
      <c r="S2325" s="181" t="str">
        <f t="shared" si="350"/>
        <v/>
      </c>
      <c r="T2325" s="181" t="str">
        <f>IFERROR(IF($B$3="NYSEG",(INDEX('BCA Inputs'!$N$14:$N$54,MATCH(I2325,'BCA Inputs'!$M$14:$M$54,0))*P2325+INDEX('BCA Inputs'!$O$14:$O$54,MATCH(I2325,'BCA Inputs'!$M$14:$M$54,0))*O2325+INDEX('BCA Inputs'!P:P,MATCH(I2325,'BCA Inputs'!M:M,0))*Q2325+INDEX('BCA Inputs'!Q:Q,MATCH(I2325,'BCA Inputs'!M:M,0))*F2325+INDEX('BCA Inputs'!R:R,MATCH(I2325,'BCA Inputs'!M:M,0))*G2325)+L2325+N2325,IF($B$3="RG&amp;E",(INDEX('BCA Inputs'!$AX$14:$AX$54,MATCH(I2325,'BCA Inputs'!$AW$14:$AW$54,0))*P2325+INDEX('BCA Inputs'!$AY$14:$AY$54,MATCH(I2325,'BCA Inputs'!$AW$14:$AW$54,0))*O2325+INDEX('BCA Inputs'!$AZ$14:$AZ$54,MATCH(I2325,'BCA Inputs'!$AW$14:$AW$54,0))*Q2325+INDEX('BCA Inputs'!$BA$14:$BA$54,MATCH(I2325,'BCA Inputs'!$AW$14:$AW$54,0))*F2325+INDEX('BCA Inputs'!$BB$14:$BB$54,MATCH(I2325,'BCA Inputs'!$AW$14:$AW$54,0))*G2325)+L2325+N2325,"")),"")</f>
        <v/>
      </c>
      <c r="U2325" s="234" t="str">
        <f t="shared" si="351"/>
        <v/>
      </c>
      <c r="V2325" s="234" t="str">
        <f t="shared" si="352"/>
        <v/>
      </c>
      <c r="W2325" s="234" t="str">
        <f t="shared" si="353"/>
        <v/>
      </c>
      <c r="Y2325" s="235" t="str">
        <f t="shared" si="354"/>
        <v/>
      </c>
      <c r="Z2325" s="236" t="str">
        <f>IFERROR(IF($B$3="NYSEG",INDEX('BCA Inputs'!$X$14:$X$54,MATCH(I2325,'BCA Inputs'!$M$14:$M$54,0))*P2325+INDEX('BCA Inputs'!$Y$14:$Y$54,MATCH(I2325,'BCA Inputs'!$M$14:$M$54,0))*O2325+INDEX('BCA Inputs'!$Z$14:$Z$54,MATCH(I2325,'BCA Inputs'!$M$14:$M$54,0))*Q2325+INDEX('BCA Inputs'!$AA$14:$AA$54,MATCH(I2325,'BCA Inputs'!$M$14:$M$54,0))*F2325+INDEX('BCA Inputs'!$AB$14:$AB$54,MATCH(I2325,'BCA Inputs'!$M$14:$M$54,0))*G2325,IF($B$3="RG&amp;E",INDEX('BCA Inputs'!$BG$14:$BG$54,MATCH(I2325,'BCA Inputs'!$AW$14:$AW$54,0))*P2325+INDEX('BCA Inputs'!$BH$14:$BH$54,MATCH(I2325,'BCA Inputs'!$AW$14:$AW$54,0))*O2325+INDEX('BCA Inputs'!$BI$14:$BI$54,MATCH(I2325,'BCA Inputs'!$AW$14:$AW$54,0))*Q2325+INDEX('BCA Inputs'!$BJ$14:$BJ$54,MATCH(I2325,'BCA Inputs'!$AW$14:$AW$54,0))*F2325+INDEX('BCA Inputs'!$BK$14:$BK$54,MATCH(I2325,'BCA Inputs'!$AW$14:$AW$54,0))*G2325,"")),"")</f>
        <v/>
      </c>
      <c r="AA2325" s="237" t="str">
        <f t="shared" si="355"/>
        <v/>
      </c>
      <c r="AC2325" s="238" t="str">
        <f>IFERROR((K2325+R2325)+IF($B$3="NYSEG",INDEX('BCA Inputs'!$AI$14:$AI$54,MATCH(I2325,'BCA Inputs'!$M$14:$M$54,0))*P2325+INDEX('BCA Inputs'!$AJ$14:$AJ$54,MATCH(I2325,'BCA Inputs'!$M$14:$M$54,0))*Q2325,IF($B$3="RG&amp;E",INDEX('BCA Inputs'!$BR$14:$BR$54,MATCH(I2325,'BCA Inputs'!$AW$14:$AW$54,0))*P2325+INDEX('BCA Inputs'!$BS$14:$BS$54,MATCH(I2325,'BCA Inputs'!$AW$14:$AW$54,0))*Q2325,"")),"")</f>
        <v/>
      </c>
      <c r="AD2325" s="181" t="str">
        <f>IFERROR(IF($B$3="NYSEG",INDEX('BCA Inputs'!$AD$14:$AD$54,MATCH(I2325,'BCA Inputs'!$M$14:$M$54,0))*P2325+INDEX('BCA Inputs'!$AE$14:$AE$54,MATCH(I2325,'BCA Inputs'!$M$14:$M$54,0))*O2325+INDEX('BCA Inputs'!$AF$14:$AF$54,MATCH(I2325,'BCA Inputs'!$M$14:$M$54,0))*Q2325+INDEX('BCA Inputs'!$AG$14:$AG$54,MATCH(I2325,'BCA Inputs'!$M$14:$M$54,0))*F2325+INDEX('BCA Inputs'!$AH$14:$AH$54,MATCH(I2325,'BCA Inputs'!$M$14:$M$54,0))*G2325,IF($B$3="RG&amp;E",INDEX('BCA Inputs'!$BM$14:$BM$54,MATCH(I2325,'BCA Inputs'!$AW$14:$AW$54,0))*P2325+INDEX('BCA Inputs'!$BN$14:$BN$54,MATCH(I2325,'BCA Inputs'!$AW$14:$AW$54,0))*O2325+INDEX('BCA Inputs'!$BO$14:$BO$54,MATCH(I2325,'BCA Inputs'!$AW$14:$AW$54,0))*Q2325+INDEX('BCA Inputs'!$BP$14:$BP$54,MATCH(I2325,'BCA Inputs'!$AW$14:$AW$54,0))*F2325+INDEX('BCA Inputs'!$BQ$14:$BQ$54,MATCH(I2325,'BCA Inputs'!$AW$14:$AW$54,0))*G2325,"")),"")</f>
        <v/>
      </c>
      <c r="AE2325" s="237" t="str">
        <f t="shared" si="356"/>
        <v/>
      </c>
      <c r="AF2325" s="198">
        <f t="shared" si="358"/>
        <v>0</v>
      </c>
      <c r="AG2325" s="239">
        <f t="shared" si="359"/>
        <v>0</v>
      </c>
    </row>
    <row r="2326" spans="1:33">
      <c r="A2326" s="228"/>
      <c r="B2326" s="176"/>
      <c r="C2326" s="229"/>
      <c r="D2326" s="230"/>
      <c r="E2326" s="230"/>
      <c r="F2326" s="230"/>
      <c r="G2326" s="230"/>
      <c r="H2326" s="231"/>
      <c r="I2326" s="231"/>
      <c r="J2326" s="232"/>
      <c r="K2326" s="232"/>
      <c r="L2326" s="232"/>
      <c r="M2326" s="181">
        <f t="shared" si="357"/>
        <v>0</v>
      </c>
      <c r="N2326" s="181">
        <f>IF(H2326="",0,H2326*I2326*'Avoided Water Savings Cost'!$C$16)</f>
        <v>0</v>
      </c>
      <c r="O2326" s="545">
        <f>IF(C2326="",0,IF($B$3="NYSEG",C2326/(1-'Avoided Electric Costs 2020'!$W$21),IF($B$3="RG&amp;E",C2326/(1-'Avoided Electric Costs 2020'!$X$21),"")))</f>
        <v>0</v>
      </c>
      <c r="P2326" s="546">
        <f>IF(D2326="",0,IF($B$3="NYSEG",D2326/(1-'Avoided Electric Costs 2020'!$W$21),IF($B$3="RG&amp;E",D2326/(1-'Avoided Electric Costs 2020'!$X$21),"")))</f>
        <v>0</v>
      </c>
      <c r="Q2326" s="546">
        <f>IF(E2326="",0,IF($B$3="NYSEG",E2326/(1-'Avoided Natural Gas Costs 2020'!$J$34),IF($B$3="RG&amp;E",E2326/(1-'Avoided Natural Gas Costs 2020'!$K$34),"")))</f>
        <v>0</v>
      </c>
      <c r="R2326" s="233" t="str">
        <f>IFERROR(IF(P2326*'BCA Inputs'!$C$1+Q2326*'BCA Inputs'!$C$2+F2326*'BCA Inputs'!$C$2+G2326*'BCA Inputs'!$C$2=0,"",P2326*'BCA Inputs'!$C$1+Q2326*'BCA Inputs'!$C$2+F2326*'BCA Inputs'!$C$2+G2326*'BCA Inputs'!$C$2),"")</f>
        <v/>
      </c>
      <c r="S2326" s="181" t="str">
        <f t="shared" si="350"/>
        <v/>
      </c>
      <c r="T2326" s="181" t="str">
        <f>IFERROR(IF($B$3="NYSEG",(INDEX('BCA Inputs'!$N$14:$N$54,MATCH(I2326,'BCA Inputs'!$M$14:$M$54,0))*P2326+INDEX('BCA Inputs'!$O$14:$O$54,MATCH(I2326,'BCA Inputs'!$M$14:$M$54,0))*O2326+INDEX('BCA Inputs'!P:P,MATCH(I2326,'BCA Inputs'!M:M,0))*Q2326+INDEX('BCA Inputs'!Q:Q,MATCH(I2326,'BCA Inputs'!M:M,0))*F2326+INDEX('BCA Inputs'!R:R,MATCH(I2326,'BCA Inputs'!M:M,0))*G2326)+L2326+N2326,IF($B$3="RG&amp;E",(INDEX('BCA Inputs'!$AX$14:$AX$54,MATCH(I2326,'BCA Inputs'!$AW$14:$AW$54,0))*P2326+INDEX('BCA Inputs'!$AY$14:$AY$54,MATCH(I2326,'BCA Inputs'!$AW$14:$AW$54,0))*O2326+INDEX('BCA Inputs'!$AZ$14:$AZ$54,MATCH(I2326,'BCA Inputs'!$AW$14:$AW$54,0))*Q2326+INDEX('BCA Inputs'!$BA$14:$BA$54,MATCH(I2326,'BCA Inputs'!$AW$14:$AW$54,0))*F2326+INDEX('BCA Inputs'!$BB$14:$BB$54,MATCH(I2326,'BCA Inputs'!$AW$14:$AW$54,0))*G2326)+L2326+N2326,"")),"")</f>
        <v/>
      </c>
      <c r="U2326" s="234" t="str">
        <f t="shared" si="351"/>
        <v/>
      </c>
      <c r="V2326" s="234" t="str">
        <f t="shared" si="352"/>
        <v/>
      </c>
      <c r="W2326" s="234" t="str">
        <f t="shared" si="353"/>
        <v/>
      </c>
      <c r="Y2326" s="235" t="str">
        <f t="shared" si="354"/>
        <v/>
      </c>
      <c r="Z2326" s="236" t="str">
        <f>IFERROR(IF($B$3="NYSEG",INDEX('BCA Inputs'!$X$14:$X$54,MATCH(I2326,'BCA Inputs'!$M$14:$M$54,0))*P2326+INDEX('BCA Inputs'!$Y$14:$Y$54,MATCH(I2326,'BCA Inputs'!$M$14:$M$54,0))*O2326+INDEX('BCA Inputs'!$Z$14:$Z$54,MATCH(I2326,'BCA Inputs'!$M$14:$M$54,0))*Q2326+INDEX('BCA Inputs'!$AA$14:$AA$54,MATCH(I2326,'BCA Inputs'!$M$14:$M$54,0))*F2326+INDEX('BCA Inputs'!$AB$14:$AB$54,MATCH(I2326,'BCA Inputs'!$M$14:$M$54,0))*G2326,IF($B$3="RG&amp;E",INDEX('BCA Inputs'!$BG$14:$BG$54,MATCH(I2326,'BCA Inputs'!$AW$14:$AW$54,0))*P2326+INDEX('BCA Inputs'!$BH$14:$BH$54,MATCH(I2326,'BCA Inputs'!$AW$14:$AW$54,0))*O2326+INDEX('BCA Inputs'!$BI$14:$BI$54,MATCH(I2326,'BCA Inputs'!$AW$14:$AW$54,0))*Q2326+INDEX('BCA Inputs'!$BJ$14:$BJ$54,MATCH(I2326,'BCA Inputs'!$AW$14:$AW$54,0))*F2326+INDEX('BCA Inputs'!$BK$14:$BK$54,MATCH(I2326,'BCA Inputs'!$AW$14:$AW$54,0))*G2326,"")),"")</f>
        <v/>
      </c>
      <c r="AA2326" s="237" t="str">
        <f t="shared" si="355"/>
        <v/>
      </c>
      <c r="AC2326" s="238" t="str">
        <f>IFERROR((K2326+R2326)+IF($B$3="NYSEG",INDEX('BCA Inputs'!$AI$14:$AI$54,MATCH(I2326,'BCA Inputs'!$M$14:$M$54,0))*P2326+INDEX('BCA Inputs'!$AJ$14:$AJ$54,MATCH(I2326,'BCA Inputs'!$M$14:$M$54,0))*Q2326,IF($B$3="RG&amp;E",INDEX('BCA Inputs'!$BR$14:$BR$54,MATCH(I2326,'BCA Inputs'!$AW$14:$AW$54,0))*P2326+INDEX('BCA Inputs'!$BS$14:$BS$54,MATCH(I2326,'BCA Inputs'!$AW$14:$AW$54,0))*Q2326,"")),"")</f>
        <v/>
      </c>
      <c r="AD2326" s="181" t="str">
        <f>IFERROR(IF($B$3="NYSEG",INDEX('BCA Inputs'!$AD$14:$AD$54,MATCH(I2326,'BCA Inputs'!$M$14:$M$54,0))*P2326+INDEX('BCA Inputs'!$AE$14:$AE$54,MATCH(I2326,'BCA Inputs'!$M$14:$M$54,0))*O2326+INDEX('BCA Inputs'!$AF$14:$AF$54,MATCH(I2326,'BCA Inputs'!$M$14:$M$54,0))*Q2326+INDEX('BCA Inputs'!$AG$14:$AG$54,MATCH(I2326,'BCA Inputs'!$M$14:$M$54,0))*F2326+INDEX('BCA Inputs'!$AH$14:$AH$54,MATCH(I2326,'BCA Inputs'!$M$14:$M$54,0))*G2326,IF($B$3="RG&amp;E",INDEX('BCA Inputs'!$BM$14:$BM$54,MATCH(I2326,'BCA Inputs'!$AW$14:$AW$54,0))*P2326+INDEX('BCA Inputs'!$BN$14:$BN$54,MATCH(I2326,'BCA Inputs'!$AW$14:$AW$54,0))*O2326+INDEX('BCA Inputs'!$BO$14:$BO$54,MATCH(I2326,'BCA Inputs'!$AW$14:$AW$54,0))*Q2326+INDEX('BCA Inputs'!$BP$14:$BP$54,MATCH(I2326,'BCA Inputs'!$AW$14:$AW$54,0))*F2326+INDEX('BCA Inputs'!$BQ$14:$BQ$54,MATCH(I2326,'BCA Inputs'!$AW$14:$AW$54,0))*G2326,"")),"")</f>
        <v/>
      </c>
      <c r="AE2326" s="237" t="str">
        <f t="shared" si="356"/>
        <v/>
      </c>
      <c r="AF2326" s="198">
        <f t="shared" si="358"/>
        <v>0</v>
      </c>
      <c r="AG2326" s="239">
        <f t="shared" si="359"/>
        <v>0</v>
      </c>
    </row>
    <row r="2327" spans="1:33">
      <c r="A2327" s="228"/>
      <c r="B2327" s="176"/>
      <c r="C2327" s="229"/>
      <c r="D2327" s="230"/>
      <c r="E2327" s="230"/>
      <c r="F2327" s="230"/>
      <c r="G2327" s="230"/>
      <c r="H2327" s="231"/>
      <c r="I2327" s="231"/>
      <c r="J2327" s="232"/>
      <c r="K2327" s="232"/>
      <c r="L2327" s="232"/>
      <c r="M2327" s="181">
        <f t="shared" si="357"/>
        <v>0</v>
      </c>
      <c r="N2327" s="181">
        <f>IF(H2327="",0,H2327*I2327*'Avoided Water Savings Cost'!$C$16)</f>
        <v>0</v>
      </c>
      <c r="O2327" s="545">
        <f>IF(C2327="",0,IF($B$3="NYSEG",C2327/(1-'Avoided Electric Costs 2020'!$W$21),IF($B$3="RG&amp;E",C2327/(1-'Avoided Electric Costs 2020'!$X$21),"")))</f>
        <v>0</v>
      </c>
      <c r="P2327" s="546">
        <f>IF(D2327="",0,IF($B$3="NYSEG",D2327/(1-'Avoided Electric Costs 2020'!$W$21),IF($B$3="RG&amp;E",D2327/(1-'Avoided Electric Costs 2020'!$X$21),"")))</f>
        <v>0</v>
      </c>
      <c r="Q2327" s="546">
        <f>IF(E2327="",0,IF($B$3="NYSEG",E2327/(1-'Avoided Natural Gas Costs 2020'!$J$34),IF($B$3="RG&amp;E",E2327/(1-'Avoided Natural Gas Costs 2020'!$K$34),"")))</f>
        <v>0</v>
      </c>
      <c r="R2327" s="233" t="str">
        <f>IFERROR(IF(P2327*'BCA Inputs'!$C$1+Q2327*'BCA Inputs'!$C$2+F2327*'BCA Inputs'!$C$2+G2327*'BCA Inputs'!$C$2=0,"",P2327*'BCA Inputs'!$C$1+Q2327*'BCA Inputs'!$C$2+F2327*'BCA Inputs'!$C$2+G2327*'BCA Inputs'!$C$2),"")</f>
        <v/>
      </c>
      <c r="S2327" s="181" t="str">
        <f t="shared" ref="S2327:S2390" si="360">IFERROR(IF(J2327+R2327=0,"",J2327+R2327),"")</f>
        <v/>
      </c>
      <c r="T2327" s="181" t="str">
        <f>IFERROR(IF($B$3="NYSEG",(INDEX('BCA Inputs'!$N$14:$N$54,MATCH(I2327,'BCA Inputs'!$M$14:$M$54,0))*P2327+INDEX('BCA Inputs'!$O$14:$O$54,MATCH(I2327,'BCA Inputs'!$M$14:$M$54,0))*O2327+INDEX('BCA Inputs'!P:P,MATCH(I2327,'BCA Inputs'!M:M,0))*Q2327+INDEX('BCA Inputs'!Q:Q,MATCH(I2327,'BCA Inputs'!M:M,0))*F2327+INDEX('BCA Inputs'!R:R,MATCH(I2327,'BCA Inputs'!M:M,0))*G2327)+L2327+N2327,IF($B$3="RG&amp;E",(INDEX('BCA Inputs'!$AX$14:$AX$54,MATCH(I2327,'BCA Inputs'!$AW$14:$AW$54,0))*P2327+INDEX('BCA Inputs'!$AY$14:$AY$54,MATCH(I2327,'BCA Inputs'!$AW$14:$AW$54,0))*O2327+INDEX('BCA Inputs'!$AZ$14:$AZ$54,MATCH(I2327,'BCA Inputs'!$AW$14:$AW$54,0))*Q2327+INDEX('BCA Inputs'!$BA$14:$BA$54,MATCH(I2327,'BCA Inputs'!$AW$14:$AW$54,0))*F2327+INDEX('BCA Inputs'!$BB$14:$BB$54,MATCH(I2327,'BCA Inputs'!$AW$14:$AW$54,0))*G2327)+L2327+N2327,"")),"")</f>
        <v/>
      </c>
      <c r="U2327" s="234" t="str">
        <f t="shared" ref="U2327:U2390" si="361">IFERROR(T2327/S2327,"")</f>
        <v/>
      </c>
      <c r="V2327" s="234" t="str">
        <f t="shared" ref="V2327:V2390" si="362">IFERROR(J2327/(D2327*$B$6+E2327*$B$7+F2327*$B$7+G2327*$B$7+M2327+N2327/I2327),"")</f>
        <v/>
      </c>
      <c r="W2327" s="234" t="str">
        <f t="shared" ref="W2327:W2390" si="363">IFERROR((J2327-K2327)/(D2327*$B$6+E2327*$B$7+F2327*$B$7+G2327*$B$7+M2327+N2327/I2327),"")</f>
        <v/>
      </c>
      <c r="Y2327" s="235" t="str">
        <f t="shared" ref="Y2327:Y2390" si="364">IFERROR(K2327+R2327,"")</f>
        <v/>
      </c>
      <c r="Z2327" s="236" t="str">
        <f>IFERROR(IF($B$3="NYSEG",INDEX('BCA Inputs'!$X$14:$X$54,MATCH(I2327,'BCA Inputs'!$M$14:$M$54,0))*P2327+INDEX('BCA Inputs'!$Y$14:$Y$54,MATCH(I2327,'BCA Inputs'!$M$14:$M$54,0))*O2327+INDEX('BCA Inputs'!$Z$14:$Z$54,MATCH(I2327,'BCA Inputs'!$M$14:$M$54,0))*Q2327+INDEX('BCA Inputs'!$AA$14:$AA$54,MATCH(I2327,'BCA Inputs'!$M$14:$M$54,0))*F2327+INDEX('BCA Inputs'!$AB$14:$AB$54,MATCH(I2327,'BCA Inputs'!$M$14:$M$54,0))*G2327,IF($B$3="RG&amp;E",INDEX('BCA Inputs'!$BG$14:$BG$54,MATCH(I2327,'BCA Inputs'!$AW$14:$AW$54,0))*P2327+INDEX('BCA Inputs'!$BH$14:$BH$54,MATCH(I2327,'BCA Inputs'!$AW$14:$AW$54,0))*O2327+INDEX('BCA Inputs'!$BI$14:$BI$54,MATCH(I2327,'BCA Inputs'!$AW$14:$AW$54,0))*Q2327+INDEX('BCA Inputs'!$BJ$14:$BJ$54,MATCH(I2327,'BCA Inputs'!$AW$14:$AW$54,0))*F2327+INDEX('BCA Inputs'!$BK$14:$BK$54,MATCH(I2327,'BCA Inputs'!$AW$14:$AW$54,0))*G2327,"")),"")</f>
        <v/>
      </c>
      <c r="AA2327" s="237" t="str">
        <f t="shared" ref="AA2327:AA2390" si="365">IFERROR(Z2327/Y2327,"")</f>
        <v/>
      </c>
      <c r="AC2327" s="238" t="str">
        <f>IFERROR((K2327+R2327)+IF($B$3="NYSEG",INDEX('BCA Inputs'!$AI$14:$AI$54,MATCH(I2327,'BCA Inputs'!$M$14:$M$54,0))*P2327+INDEX('BCA Inputs'!$AJ$14:$AJ$54,MATCH(I2327,'BCA Inputs'!$M$14:$M$54,0))*Q2327,IF($B$3="RG&amp;E",INDEX('BCA Inputs'!$BR$14:$BR$54,MATCH(I2327,'BCA Inputs'!$AW$14:$AW$54,0))*P2327+INDEX('BCA Inputs'!$BS$14:$BS$54,MATCH(I2327,'BCA Inputs'!$AW$14:$AW$54,0))*Q2327,"")),"")</f>
        <v/>
      </c>
      <c r="AD2327" s="181" t="str">
        <f>IFERROR(IF($B$3="NYSEG",INDEX('BCA Inputs'!$AD$14:$AD$54,MATCH(I2327,'BCA Inputs'!$M$14:$M$54,0))*P2327+INDEX('BCA Inputs'!$AE$14:$AE$54,MATCH(I2327,'BCA Inputs'!$M$14:$M$54,0))*O2327+INDEX('BCA Inputs'!$AF$14:$AF$54,MATCH(I2327,'BCA Inputs'!$M$14:$M$54,0))*Q2327+INDEX('BCA Inputs'!$AG$14:$AG$54,MATCH(I2327,'BCA Inputs'!$M$14:$M$54,0))*F2327+INDEX('BCA Inputs'!$AH$14:$AH$54,MATCH(I2327,'BCA Inputs'!$M$14:$M$54,0))*G2327,IF($B$3="RG&amp;E",INDEX('BCA Inputs'!$BM$14:$BM$54,MATCH(I2327,'BCA Inputs'!$AW$14:$AW$54,0))*P2327+INDEX('BCA Inputs'!$BN$14:$BN$54,MATCH(I2327,'BCA Inputs'!$AW$14:$AW$54,0))*O2327+INDEX('BCA Inputs'!$BO$14:$BO$54,MATCH(I2327,'BCA Inputs'!$AW$14:$AW$54,0))*Q2327+INDEX('BCA Inputs'!$BP$14:$BP$54,MATCH(I2327,'BCA Inputs'!$AW$14:$AW$54,0))*F2327+INDEX('BCA Inputs'!$BQ$14:$BQ$54,MATCH(I2327,'BCA Inputs'!$AW$14:$AW$54,0))*G2327,"")),"")</f>
        <v/>
      </c>
      <c r="AE2327" s="237" t="str">
        <f t="shared" ref="AE2327:AE2390" si="366">IFERROR(AD2327/AC2327,"")</f>
        <v/>
      </c>
      <c r="AF2327" s="198">
        <f t="shared" si="358"/>
        <v>0</v>
      </c>
      <c r="AG2327" s="239">
        <f t="shared" si="359"/>
        <v>0</v>
      </c>
    </row>
    <row r="2328" spans="1:33">
      <c r="A2328" s="228"/>
      <c r="B2328" s="176"/>
      <c r="C2328" s="229"/>
      <c r="D2328" s="230"/>
      <c r="E2328" s="230"/>
      <c r="F2328" s="230"/>
      <c r="G2328" s="230"/>
      <c r="H2328" s="231"/>
      <c r="I2328" s="231"/>
      <c r="J2328" s="232"/>
      <c r="K2328" s="232"/>
      <c r="L2328" s="232"/>
      <c r="M2328" s="181">
        <f t="shared" ref="M2328:M2391" si="367">IF(L2328="",0,L2328/I2328)</f>
        <v>0</v>
      </c>
      <c r="N2328" s="181">
        <f>IF(H2328="",0,H2328*I2328*'Avoided Water Savings Cost'!$C$16)</f>
        <v>0</v>
      </c>
      <c r="O2328" s="545">
        <f>IF(C2328="",0,IF($B$3="NYSEG",C2328/(1-'Avoided Electric Costs 2020'!$W$21),IF($B$3="RG&amp;E",C2328/(1-'Avoided Electric Costs 2020'!$X$21),"")))</f>
        <v>0</v>
      </c>
      <c r="P2328" s="546">
        <f>IF(D2328="",0,IF($B$3="NYSEG",D2328/(1-'Avoided Electric Costs 2020'!$W$21),IF($B$3="RG&amp;E",D2328/(1-'Avoided Electric Costs 2020'!$X$21),"")))</f>
        <v>0</v>
      </c>
      <c r="Q2328" s="546">
        <f>IF(E2328="",0,IF($B$3="NYSEG",E2328/(1-'Avoided Natural Gas Costs 2020'!$J$34),IF($B$3="RG&amp;E",E2328/(1-'Avoided Natural Gas Costs 2020'!$K$34),"")))</f>
        <v>0</v>
      </c>
      <c r="R2328" s="233" t="str">
        <f>IFERROR(IF(P2328*'BCA Inputs'!$C$1+Q2328*'BCA Inputs'!$C$2+F2328*'BCA Inputs'!$C$2+G2328*'BCA Inputs'!$C$2=0,"",P2328*'BCA Inputs'!$C$1+Q2328*'BCA Inputs'!$C$2+F2328*'BCA Inputs'!$C$2+G2328*'BCA Inputs'!$C$2),"")</f>
        <v/>
      </c>
      <c r="S2328" s="181" t="str">
        <f t="shared" si="360"/>
        <v/>
      </c>
      <c r="T2328" s="181" t="str">
        <f>IFERROR(IF($B$3="NYSEG",(INDEX('BCA Inputs'!$N$14:$N$54,MATCH(I2328,'BCA Inputs'!$M$14:$M$54,0))*P2328+INDEX('BCA Inputs'!$O$14:$O$54,MATCH(I2328,'BCA Inputs'!$M$14:$M$54,0))*O2328+INDEX('BCA Inputs'!P:P,MATCH(I2328,'BCA Inputs'!M:M,0))*Q2328+INDEX('BCA Inputs'!Q:Q,MATCH(I2328,'BCA Inputs'!M:M,0))*F2328+INDEX('BCA Inputs'!R:R,MATCH(I2328,'BCA Inputs'!M:M,0))*G2328)+L2328+N2328,IF($B$3="RG&amp;E",(INDEX('BCA Inputs'!$AX$14:$AX$54,MATCH(I2328,'BCA Inputs'!$AW$14:$AW$54,0))*P2328+INDEX('BCA Inputs'!$AY$14:$AY$54,MATCH(I2328,'BCA Inputs'!$AW$14:$AW$54,0))*O2328+INDEX('BCA Inputs'!$AZ$14:$AZ$54,MATCH(I2328,'BCA Inputs'!$AW$14:$AW$54,0))*Q2328+INDEX('BCA Inputs'!$BA$14:$BA$54,MATCH(I2328,'BCA Inputs'!$AW$14:$AW$54,0))*F2328+INDEX('BCA Inputs'!$BB$14:$BB$54,MATCH(I2328,'BCA Inputs'!$AW$14:$AW$54,0))*G2328)+L2328+N2328,"")),"")</f>
        <v/>
      </c>
      <c r="U2328" s="234" t="str">
        <f t="shared" si="361"/>
        <v/>
      </c>
      <c r="V2328" s="234" t="str">
        <f t="shared" si="362"/>
        <v/>
      </c>
      <c r="W2328" s="234" t="str">
        <f t="shared" si="363"/>
        <v/>
      </c>
      <c r="Y2328" s="235" t="str">
        <f t="shared" si="364"/>
        <v/>
      </c>
      <c r="Z2328" s="236" t="str">
        <f>IFERROR(IF($B$3="NYSEG",INDEX('BCA Inputs'!$X$14:$X$54,MATCH(I2328,'BCA Inputs'!$M$14:$M$54,0))*P2328+INDEX('BCA Inputs'!$Y$14:$Y$54,MATCH(I2328,'BCA Inputs'!$M$14:$M$54,0))*O2328+INDEX('BCA Inputs'!$Z$14:$Z$54,MATCH(I2328,'BCA Inputs'!$M$14:$M$54,0))*Q2328+INDEX('BCA Inputs'!$AA$14:$AA$54,MATCH(I2328,'BCA Inputs'!$M$14:$M$54,0))*F2328+INDEX('BCA Inputs'!$AB$14:$AB$54,MATCH(I2328,'BCA Inputs'!$M$14:$M$54,0))*G2328,IF($B$3="RG&amp;E",INDEX('BCA Inputs'!$BG$14:$BG$54,MATCH(I2328,'BCA Inputs'!$AW$14:$AW$54,0))*P2328+INDEX('BCA Inputs'!$BH$14:$BH$54,MATCH(I2328,'BCA Inputs'!$AW$14:$AW$54,0))*O2328+INDEX('BCA Inputs'!$BI$14:$BI$54,MATCH(I2328,'BCA Inputs'!$AW$14:$AW$54,0))*Q2328+INDEX('BCA Inputs'!$BJ$14:$BJ$54,MATCH(I2328,'BCA Inputs'!$AW$14:$AW$54,0))*F2328+INDEX('BCA Inputs'!$BK$14:$BK$54,MATCH(I2328,'BCA Inputs'!$AW$14:$AW$54,0))*G2328,"")),"")</f>
        <v/>
      </c>
      <c r="AA2328" s="237" t="str">
        <f t="shared" si="365"/>
        <v/>
      </c>
      <c r="AC2328" s="238" t="str">
        <f>IFERROR((K2328+R2328)+IF($B$3="NYSEG",INDEX('BCA Inputs'!$AI$14:$AI$54,MATCH(I2328,'BCA Inputs'!$M$14:$M$54,0))*P2328+INDEX('BCA Inputs'!$AJ$14:$AJ$54,MATCH(I2328,'BCA Inputs'!$M$14:$M$54,0))*Q2328,IF($B$3="RG&amp;E",INDEX('BCA Inputs'!$BR$14:$BR$54,MATCH(I2328,'BCA Inputs'!$AW$14:$AW$54,0))*P2328+INDEX('BCA Inputs'!$BS$14:$BS$54,MATCH(I2328,'BCA Inputs'!$AW$14:$AW$54,0))*Q2328,"")),"")</f>
        <v/>
      </c>
      <c r="AD2328" s="181" t="str">
        <f>IFERROR(IF($B$3="NYSEG",INDEX('BCA Inputs'!$AD$14:$AD$54,MATCH(I2328,'BCA Inputs'!$M$14:$M$54,0))*P2328+INDEX('BCA Inputs'!$AE$14:$AE$54,MATCH(I2328,'BCA Inputs'!$M$14:$M$54,0))*O2328+INDEX('BCA Inputs'!$AF$14:$AF$54,MATCH(I2328,'BCA Inputs'!$M$14:$M$54,0))*Q2328+INDEX('BCA Inputs'!$AG$14:$AG$54,MATCH(I2328,'BCA Inputs'!$M$14:$M$54,0))*F2328+INDEX('BCA Inputs'!$AH$14:$AH$54,MATCH(I2328,'BCA Inputs'!$M$14:$M$54,0))*G2328,IF($B$3="RG&amp;E",INDEX('BCA Inputs'!$BM$14:$BM$54,MATCH(I2328,'BCA Inputs'!$AW$14:$AW$54,0))*P2328+INDEX('BCA Inputs'!$BN$14:$BN$54,MATCH(I2328,'BCA Inputs'!$AW$14:$AW$54,0))*O2328+INDEX('BCA Inputs'!$BO$14:$BO$54,MATCH(I2328,'BCA Inputs'!$AW$14:$AW$54,0))*Q2328+INDEX('BCA Inputs'!$BP$14:$BP$54,MATCH(I2328,'BCA Inputs'!$AW$14:$AW$54,0))*F2328+INDEX('BCA Inputs'!$BQ$14:$BQ$54,MATCH(I2328,'BCA Inputs'!$AW$14:$AW$54,0))*G2328,"")),"")</f>
        <v/>
      </c>
      <c r="AE2328" s="237" t="str">
        <f t="shared" si="366"/>
        <v/>
      </c>
      <c r="AF2328" s="198">
        <f t="shared" ref="AF2328:AF2391" si="368">IF(U2328&lt;1,1,0)</f>
        <v>0</v>
      </c>
      <c r="AG2328" s="239">
        <f t="shared" ref="AG2328:AG2391" si="369">D2328*3412+(E2328+F2328+G2328)*100000</f>
        <v>0</v>
      </c>
    </row>
    <row r="2329" spans="1:33">
      <c r="A2329" s="228"/>
      <c r="B2329" s="176"/>
      <c r="C2329" s="229"/>
      <c r="D2329" s="230"/>
      <c r="E2329" s="230"/>
      <c r="F2329" s="230"/>
      <c r="G2329" s="230"/>
      <c r="H2329" s="231"/>
      <c r="I2329" s="231"/>
      <c r="J2329" s="232"/>
      <c r="K2329" s="232"/>
      <c r="L2329" s="232"/>
      <c r="M2329" s="181">
        <f t="shared" si="367"/>
        <v>0</v>
      </c>
      <c r="N2329" s="181">
        <f>IF(H2329="",0,H2329*I2329*'Avoided Water Savings Cost'!$C$16)</f>
        <v>0</v>
      </c>
      <c r="O2329" s="545">
        <f>IF(C2329="",0,IF($B$3="NYSEG",C2329/(1-'Avoided Electric Costs 2020'!$W$21),IF($B$3="RG&amp;E",C2329/(1-'Avoided Electric Costs 2020'!$X$21),"")))</f>
        <v>0</v>
      </c>
      <c r="P2329" s="546">
        <f>IF(D2329="",0,IF($B$3="NYSEG",D2329/(1-'Avoided Electric Costs 2020'!$W$21),IF($B$3="RG&amp;E",D2329/(1-'Avoided Electric Costs 2020'!$X$21),"")))</f>
        <v>0</v>
      </c>
      <c r="Q2329" s="546">
        <f>IF(E2329="",0,IF($B$3="NYSEG",E2329/(1-'Avoided Natural Gas Costs 2020'!$J$34),IF($B$3="RG&amp;E",E2329/(1-'Avoided Natural Gas Costs 2020'!$K$34),"")))</f>
        <v>0</v>
      </c>
      <c r="R2329" s="233" t="str">
        <f>IFERROR(IF(P2329*'BCA Inputs'!$C$1+Q2329*'BCA Inputs'!$C$2+F2329*'BCA Inputs'!$C$2+G2329*'BCA Inputs'!$C$2=0,"",P2329*'BCA Inputs'!$C$1+Q2329*'BCA Inputs'!$C$2+F2329*'BCA Inputs'!$C$2+G2329*'BCA Inputs'!$C$2),"")</f>
        <v/>
      </c>
      <c r="S2329" s="181" t="str">
        <f t="shared" si="360"/>
        <v/>
      </c>
      <c r="T2329" s="181" t="str">
        <f>IFERROR(IF($B$3="NYSEG",(INDEX('BCA Inputs'!$N$14:$N$54,MATCH(I2329,'BCA Inputs'!$M$14:$M$54,0))*P2329+INDEX('BCA Inputs'!$O$14:$O$54,MATCH(I2329,'BCA Inputs'!$M$14:$M$54,0))*O2329+INDEX('BCA Inputs'!P:P,MATCH(I2329,'BCA Inputs'!M:M,0))*Q2329+INDEX('BCA Inputs'!Q:Q,MATCH(I2329,'BCA Inputs'!M:M,0))*F2329+INDEX('BCA Inputs'!R:R,MATCH(I2329,'BCA Inputs'!M:M,0))*G2329)+L2329+N2329,IF($B$3="RG&amp;E",(INDEX('BCA Inputs'!$AX$14:$AX$54,MATCH(I2329,'BCA Inputs'!$AW$14:$AW$54,0))*P2329+INDEX('BCA Inputs'!$AY$14:$AY$54,MATCH(I2329,'BCA Inputs'!$AW$14:$AW$54,0))*O2329+INDEX('BCA Inputs'!$AZ$14:$AZ$54,MATCH(I2329,'BCA Inputs'!$AW$14:$AW$54,0))*Q2329+INDEX('BCA Inputs'!$BA$14:$BA$54,MATCH(I2329,'BCA Inputs'!$AW$14:$AW$54,0))*F2329+INDEX('BCA Inputs'!$BB$14:$BB$54,MATCH(I2329,'BCA Inputs'!$AW$14:$AW$54,0))*G2329)+L2329+N2329,"")),"")</f>
        <v/>
      </c>
      <c r="U2329" s="234" t="str">
        <f t="shared" si="361"/>
        <v/>
      </c>
      <c r="V2329" s="234" t="str">
        <f t="shared" si="362"/>
        <v/>
      </c>
      <c r="W2329" s="234" t="str">
        <f t="shared" si="363"/>
        <v/>
      </c>
      <c r="Y2329" s="235" t="str">
        <f t="shared" si="364"/>
        <v/>
      </c>
      <c r="Z2329" s="236" t="str">
        <f>IFERROR(IF($B$3="NYSEG",INDEX('BCA Inputs'!$X$14:$X$54,MATCH(I2329,'BCA Inputs'!$M$14:$M$54,0))*P2329+INDEX('BCA Inputs'!$Y$14:$Y$54,MATCH(I2329,'BCA Inputs'!$M$14:$M$54,0))*O2329+INDEX('BCA Inputs'!$Z$14:$Z$54,MATCH(I2329,'BCA Inputs'!$M$14:$M$54,0))*Q2329+INDEX('BCA Inputs'!$AA$14:$AA$54,MATCH(I2329,'BCA Inputs'!$M$14:$M$54,0))*F2329+INDEX('BCA Inputs'!$AB$14:$AB$54,MATCH(I2329,'BCA Inputs'!$M$14:$M$54,0))*G2329,IF($B$3="RG&amp;E",INDEX('BCA Inputs'!$BG$14:$BG$54,MATCH(I2329,'BCA Inputs'!$AW$14:$AW$54,0))*P2329+INDEX('BCA Inputs'!$BH$14:$BH$54,MATCH(I2329,'BCA Inputs'!$AW$14:$AW$54,0))*O2329+INDEX('BCA Inputs'!$BI$14:$BI$54,MATCH(I2329,'BCA Inputs'!$AW$14:$AW$54,0))*Q2329+INDEX('BCA Inputs'!$BJ$14:$BJ$54,MATCH(I2329,'BCA Inputs'!$AW$14:$AW$54,0))*F2329+INDEX('BCA Inputs'!$BK$14:$BK$54,MATCH(I2329,'BCA Inputs'!$AW$14:$AW$54,0))*G2329,"")),"")</f>
        <v/>
      </c>
      <c r="AA2329" s="237" t="str">
        <f t="shared" si="365"/>
        <v/>
      </c>
      <c r="AC2329" s="238" t="str">
        <f>IFERROR((K2329+R2329)+IF($B$3="NYSEG",INDEX('BCA Inputs'!$AI$14:$AI$54,MATCH(I2329,'BCA Inputs'!$M$14:$M$54,0))*P2329+INDEX('BCA Inputs'!$AJ$14:$AJ$54,MATCH(I2329,'BCA Inputs'!$M$14:$M$54,0))*Q2329,IF($B$3="RG&amp;E",INDEX('BCA Inputs'!$BR$14:$BR$54,MATCH(I2329,'BCA Inputs'!$AW$14:$AW$54,0))*P2329+INDEX('BCA Inputs'!$BS$14:$BS$54,MATCH(I2329,'BCA Inputs'!$AW$14:$AW$54,0))*Q2329,"")),"")</f>
        <v/>
      </c>
      <c r="AD2329" s="181" t="str">
        <f>IFERROR(IF($B$3="NYSEG",INDEX('BCA Inputs'!$AD$14:$AD$54,MATCH(I2329,'BCA Inputs'!$M$14:$M$54,0))*P2329+INDEX('BCA Inputs'!$AE$14:$AE$54,MATCH(I2329,'BCA Inputs'!$M$14:$M$54,0))*O2329+INDEX('BCA Inputs'!$AF$14:$AF$54,MATCH(I2329,'BCA Inputs'!$M$14:$M$54,0))*Q2329+INDEX('BCA Inputs'!$AG$14:$AG$54,MATCH(I2329,'BCA Inputs'!$M$14:$M$54,0))*F2329+INDEX('BCA Inputs'!$AH$14:$AH$54,MATCH(I2329,'BCA Inputs'!$M$14:$M$54,0))*G2329,IF($B$3="RG&amp;E",INDEX('BCA Inputs'!$BM$14:$BM$54,MATCH(I2329,'BCA Inputs'!$AW$14:$AW$54,0))*P2329+INDEX('BCA Inputs'!$BN$14:$BN$54,MATCH(I2329,'BCA Inputs'!$AW$14:$AW$54,0))*O2329+INDEX('BCA Inputs'!$BO$14:$BO$54,MATCH(I2329,'BCA Inputs'!$AW$14:$AW$54,0))*Q2329+INDEX('BCA Inputs'!$BP$14:$BP$54,MATCH(I2329,'BCA Inputs'!$AW$14:$AW$54,0))*F2329+INDEX('BCA Inputs'!$BQ$14:$BQ$54,MATCH(I2329,'BCA Inputs'!$AW$14:$AW$54,0))*G2329,"")),"")</f>
        <v/>
      </c>
      <c r="AE2329" s="237" t="str">
        <f t="shared" si="366"/>
        <v/>
      </c>
      <c r="AF2329" s="198">
        <f t="shared" si="368"/>
        <v>0</v>
      </c>
      <c r="AG2329" s="239">
        <f t="shared" si="369"/>
        <v>0</v>
      </c>
    </row>
    <row r="2330" spans="1:33">
      <c r="A2330" s="228"/>
      <c r="B2330" s="176"/>
      <c r="C2330" s="229"/>
      <c r="D2330" s="230"/>
      <c r="E2330" s="230"/>
      <c r="F2330" s="230"/>
      <c r="G2330" s="230"/>
      <c r="H2330" s="231"/>
      <c r="I2330" s="231"/>
      <c r="J2330" s="232"/>
      <c r="K2330" s="232"/>
      <c r="L2330" s="232"/>
      <c r="M2330" s="181">
        <f t="shared" si="367"/>
        <v>0</v>
      </c>
      <c r="N2330" s="181">
        <f>IF(H2330="",0,H2330*I2330*'Avoided Water Savings Cost'!$C$16)</f>
        <v>0</v>
      </c>
      <c r="O2330" s="545">
        <f>IF(C2330="",0,IF($B$3="NYSEG",C2330/(1-'Avoided Electric Costs 2020'!$W$21),IF($B$3="RG&amp;E",C2330/(1-'Avoided Electric Costs 2020'!$X$21),"")))</f>
        <v>0</v>
      </c>
      <c r="P2330" s="546">
        <f>IF(D2330="",0,IF($B$3="NYSEG",D2330/(1-'Avoided Electric Costs 2020'!$W$21),IF($B$3="RG&amp;E",D2330/(1-'Avoided Electric Costs 2020'!$X$21),"")))</f>
        <v>0</v>
      </c>
      <c r="Q2330" s="546">
        <f>IF(E2330="",0,IF($B$3="NYSEG",E2330/(1-'Avoided Natural Gas Costs 2020'!$J$34),IF($B$3="RG&amp;E",E2330/(1-'Avoided Natural Gas Costs 2020'!$K$34),"")))</f>
        <v>0</v>
      </c>
      <c r="R2330" s="233" t="str">
        <f>IFERROR(IF(P2330*'BCA Inputs'!$C$1+Q2330*'BCA Inputs'!$C$2+F2330*'BCA Inputs'!$C$2+G2330*'BCA Inputs'!$C$2=0,"",P2330*'BCA Inputs'!$C$1+Q2330*'BCA Inputs'!$C$2+F2330*'BCA Inputs'!$C$2+G2330*'BCA Inputs'!$C$2),"")</f>
        <v/>
      </c>
      <c r="S2330" s="181" t="str">
        <f t="shared" si="360"/>
        <v/>
      </c>
      <c r="T2330" s="181" t="str">
        <f>IFERROR(IF($B$3="NYSEG",(INDEX('BCA Inputs'!$N$14:$N$54,MATCH(I2330,'BCA Inputs'!$M$14:$M$54,0))*P2330+INDEX('BCA Inputs'!$O$14:$O$54,MATCH(I2330,'BCA Inputs'!$M$14:$M$54,0))*O2330+INDEX('BCA Inputs'!P:P,MATCH(I2330,'BCA Inputs'!M:M,0))*Q2330+INDEX('BCA Inputs'!Q:Q,MATCH(I2330,'BCA Inputs'!M:M,0))*F2330+INDEX('BCA Inputs'!R:R,MATCH(I2330,'BCA Inputs'!M:M,0))*G2330)+L2330+N2330,IF($B$3="RG&amp;E",(INDEX('BCA Inputs'!$AX$14:$AX$54,MATCH(I2330,'BCA Inputs'!$AW$14:$AW$54,0))*P2330+INDEX('BCA Inputs'!$AY$14:$AY$54,MATCH(I2330,'BCA Inputs'!$AW$14:$AW$54,0))*O2330+INDEX('BCA Inputs'!$AZ$14:$AZ$54,MATCH(I2330,'BCA Inputs'!$AW$14:$AW$54,0))*Q2330+INDEX('BCA Inputs'!$BA$14:$BA$54,MATCH(I2330,'BCA Inputs'!$AW$14:$AW$54,0))*F2330+INDEX('BCA Inputs'!$BB$14:$BB$54,MATCH(I2330,'BCA Inputs'!$AW$14:$AW$54,0))*G2330)+L2330+N2330,"")),"")</f>
        <v/>
      </c>
      <c r="U2330" s="234" t="str">
        <f t="shared" si="361"/>
        <v/>
      </c>
      <c r="V2330" s="234" t="str">
        <f t="shared" si="362"/>
        <v/>
      </c>
      <c r="W2330" s="234" t="str">
        <f t="shared" si="363"/>
        <v/>
      </c>
      <c r="Y2330" s="235" t="str">
        <f t="shared" si="364"/>
        <v/>
      </c>
      <c r="Z2330" s="236" t="str">
        <f>IFERROR(IF($B$3="NYSEG",INDEX('BCA Inputs'!$X$14:$X$54,MATCH(I2330,'BCA Inputs'!$M$14:$M$54,0))*P2330+INDEX('BCA Inputs'!$Y$14:$Y$54,MATCH(I2330,'BCA Inputs'!$M$14:$M$54,0))*O2330+INDEX('BCA Inputs'!$Z$14:$Z$54,MATCH(I2330,'BCA Inputs'!$M$14:$M$54,0))*Q2330+INDEX('BCA Inputs'!$AA$14:$AA$54,MATCH(I2330,'BCA Inputs'!$M$14:$M$54,0))*F2330+INDEX('BCA Inputs'!$AB$14:$AB$54,MATCH(I2330,'BCA Inputs'!$M$14:$M$54,0))*G2330,IF($B$3="RG&amp;E",INDEX('BCA Inputs'!$BG$14:$BG$54,MATCH(I2330,'BCA Inputs'!$AW$14:$AW$54,0))*P2330+INDEX('BCA Inputs'!$BH$14:$BH$54,MATCH(I2330,'BCA Inputs'!$AW$14:$AW$54,0))*O2330+INDEX('BCA Inputs'!$BI$14:$BI$54,MATCH(I2330,'BCA Inputs'!$AW$14:$AW$54,0))*Q2330+INDEX('BCA Inputs'!$BJ$14:$BJ$54,MATCH(I2330,'BCA Inputs'!$AW$14:$AW$54,0))*F2330+INDEX('BCA Inputs'!$BK$14:$BK$54,MATCH(I2330,'BCA Inputs'!$AW$14:$AW$54,0))*G2330,"")),"")</f>
        <v/>
      </c>
      <c r="AA2330" s="237" t="str">
        <f t="shared" si="365"/>
        <v/>
      </c>
      <c r="AC2330" s="238" t="str">
        <f>IFERROR((K2330+R2330)+IF($B$3="NYSEG",INDEX('BCA Inputs'!$AI$14:$AI$54,MATCH(I2330,'BCA Inputs'!$M$14:$M$54,0))*P2330+INDEX('BCA Inputs'!$AJ$14:$AJ$54,MATCH(I2330,'BCA Inputs'!$M$14:$M$54,0))*Q2330,IF($B$3="RG&amp;E",INDEX('BCA Inputs'!$BR$14:$BR$54,MATCH(I2330,'BCA Inputs'!$AW$14:$AW$54,0))*P2330+INDEX('BCA Inputs'!$BS$14:$BS$54,MATCH(I2330,'BCA Inputs'!$AW$14:$AW$54,0))*Q2330,"")),"")</f>
        <v/>
      </c>
      <c r="AD2330" s="181" t="str">
        <f>IFERROR(IF($B$3="NYSEG",INDEX('BCA Inputs'!$AD$14:$AD$54,MATCH(I2330,'BCA Inputs'!$M$14:$M$54,0))*P2330+INDEX('BCA Inputs'!$AE$14:$AE$54,MATCH(I2330,'BCA Inputs'!$M$14:$M$54,0))*O2330+INDEX('BCA Inputs'!$AF$14:$AF$54,MATCH(I2330,'BCA Inputs'!$M$14:$M$54,0))*Q2330+INDEX('BCA Inputs'!$AG$14:$AG$54,MATCH(I2330,'BCA Inputs'!$M$14:$M$54,0))*F2330+INDEX('BCA Inputs'!$AH$14:$AH$54,MATCH(I2330,'BCA Inputs'!$M$14:$M$54,0))*G2330,IF($B$3="RG&amp;E",INDEX('BCA Inputs'!$BM$14:$BM$54,MATCH(I2330,'BCA Inputs'!$AW$14:$AW$54,0))*P2330+INDEX('BCA Inputs'!$BN$14:$BN$54,MATCH(I2330,'BCA Inputs'!$AW$14:$AW$54,0))*O2330+INDEX('BCA Inputs'!$BO$14:$BO$54,MATCH(I2330,'BCA Inputs'!$AW$14:$AW$54,0))*Q2330+INDEX('BCA Inputs'!$BP$14:$BP$54,MATCH(I2330,'BCA Inputs'!$AW$14:$AW$54,0))*F2330+INDEX('BCA Inputs'!$BQ$14:$BQ$54,MATCH(I2330,'BCA Inputs'!$AW$14:$AW$54,0))*G2330,"")),"")</f>
        <v/>
      </c>
      <c r="AE2330" s="237" t="str">
        <f t="shared" si="366"/>
        <v/>
      </c>
      <c r="AF2330" s="198">
        <f t="shared" si="368"/>
        <v>0</v>
      </c>
      <c r="AG2330" s="239">
        <f t="shared" si="369"/>
        <v>0</v>
      </c>
    </row>
    <row r="2331" spans="1:33">
      <c r="A2331" s="228"/>
      <c r="B2331" s="176"/>
      <c r="C2331" s="229"/>
      <c r="D2331" s="230"/>
      <c r="E2331" s="230"/>
      <c r="F2331" s="230"/>
      <c r="G2331" s="230"/>
      <c r="H2331" s="231"/>
      <c r="I2331" s="231"/>
      <c r="J2331" s="232"/>
      <c r="K2331" s="232"/>
      <c r="L2331" s="232"/>
      <c r="M2331" s="181">
        <f t="shared" si="367"/>
        <v>0</v>
      </c>
      <c r="N2331" s="181">
        <f>IF(H2331="",0,H2331*I2331*'Avoided Water Savings Cost'!$C$16)</f>
        <v>0</v>
      </c>
      <c r="O2331" s="545">
        <f>IF(C2331="",0,IF($B$3="NYSEG",C2331/(1-'Avoided Electric Costs 2020'!$W$21),IF($B$3="RG&amp;E",C2331/(1-'Avoided Electric Costs 2020'!$X$21),"")))</f>
        <v>0</v>
      </c>
      <c r="P2331" s="546">
        <f>IF(D2331="",0,IF($B$3="NYSEG",D2331/(1-'Avoided Electric Costs 2020'!$W$21),IF($B$3="RG&amp;E",D2331/(1-'Avoided Electric Costs 2020'!$X$21),"")))</f>
        <v>0</v>
      </c>
      <c r="Q2331" s="546">
        <f>IF(E2331="",0,IF($B$3="NYSEG",E2331/(1-'Avoided Natural Gas Costs 2020'!$J$34),IF($B$3="RG&amp;E",E2331/(1-'Avoided Natural Gas Costs 2020'!$K$34),"")))</f>
        <v>0</v>
      </c>
      <c r="R2331" s="233" t="str">
        <f>IFERROR(IF(P2331*'BCA Inputs'!$C$1+Q2331*'BCA Inputs'!$C$2+F2331*'BCA Inputs'!$C$2+G2331*'BCA Inputs'!$C$2=0,"",P2331*'BCA Inputs'!$C$1+Q2331*'BCA Inputs'!$C$2+F2331*'BCA Inputs'!$C$2+G2331*'BCA Inputs'!$C$2),"")</f>
        <v/>
      </c>
      <c r="S2331" s="181" t="str">
        <f t="shared" si="360"/>
        <v/>
      </c>
      <c r="T2331" s="181" t="str">
        <f>IFERROR(IF($B$3="NYSEG",(INDEX('BCA Inputs'!$N$14:$N$54,MATCH(I2331,'BCA Inputs'!$M$14:$M$54,0))*P2331+INDEX('BCA Inputs'!$O$14:$O$54,MATCH(I2331,'BCA Inputs'!$M$14:$M$54,0))*O2331+INDEX('BCA Inputs'!P:P,MATCH(I2331,'BCA Inputs'!M:M,0))*Q2331+INDEX('BCA Inputs'!Q:Q,MATCH(I2331,'BCA Inputs'!M:M,0))*F2331+INDEX('BCA Inputs'!R:R,MATCH(I2331,'BCA Inputs'!M:M,0))*G2331)+L2331+N2331,IF($B$3="RG&amp;E",(INDEX('BCA Inputs'!$AX$14:$AX$54,MATCH(I2331,'BCA Inputs'!$AW$14:$AW$54,0))*P2331+INDEX('BCA Inputs'!$AY$14:$AY$54,MATCH(I2331,'BCA Inputs'!$AW$14:$AW$54,0))*O2331+INDEX('BCA Inputs'!$AZ$14:$AZ$54,MATCH(I2331,'BCA Inputs'!$AW$14:$AW$54,0))*Q2331+INDEX('BCA Inputs'!$BA$14:$BA$54,MATCH(I2331,'BCA Inputs'!$AW$14:$AW$54,0))*F2331+INDEX('BCA Inputs'!$BB$14:$BB$54,MATCH(I2331,'BCA Inputs'!$AW$14:$AW$54,0))*G2331)+L2331+N2331,"")),"")</f>
        <v/>
      </c>
      <c r="U2331" s="234" t="str">
        <f t="shared" si="361"/>
        <v/>
      </c>
      <c r="V2331" s="234" t="str">
        <f t="shared" si="362"/>
        <v/>
      </c>
      <c r="W2331" s="234" t="str">
        <f t="shared" si="363"/>
        <v/>
      </c>
      <c r="Y2331" s="235" t="str">
        <f t="shared" si="364"/>
        <v/>
      </c>
      <c r="Z2331" s="236" t="str">
        <f>IFERROR(IF($B$3="NYSEG",INDEX('BCA Inputs'!$X$14:$X$54,MATCH(I2331,'BCA Inputs'!$M$14:$M$54,0))*P2331+INDEX('BCA Inputs'!$Y$14:$Y$54,MATCH(I2331,'BCA Inputs'!$M$14:$M$54,0))*O2331+INDEX('BCA Inputs'!$Z$14:$Z$54,MATCH(I2331,'BCA Inputs'!$M$14:$M$54,0))*Q2331+INDEX('BCA Inputs'!$AA$14:$AA$54,MATCH(I2331,'BCA Inputs'!$M$14:$M$54,0))*F2331+INDEX('BCA Inputs'!$AB$14:$AB$54,MATCH(I2331,'BCA Inputs'!$M$14:$M$54,0))*G2331,IF($B$3="RG&amp;E",INDEX('BCA Inputs'!$BG$14:$BG$54,MATCH(I2331,'BCA Inputs'!$AW$14:$AW$54,0))*P2331+INDEX('BCA Inputs'!$BH$14:$BH$54,MATCH(I2331,'BCA Inputs'!$AW$14:$AW$54,0))*O2331+INDEX('BCA Inputs'!$BI$14:$BI$54,MATCH(I2331,'BCA Inputs'!$AW$14:$AW$54,0))*Q2331+INDEX('BCA Inputs'!$BJ$14:$BJ$54,MATCH(I2331,'BCA Inputs'!$AW$14:$AW$54,0))*F2331+INDEX('BCA Inputs'!$BK$14:$BK$54,MATCH(I2331,'BCA Inputs'!$AW$14:$AW$54,0))*G2331,"")),"")</f>
        <v/>
      </c>
      <c r="AA2331" s="237" t="str">
        <f t="shared" si="365"/>
        <v/>
      </c>
      <c r="AC2331" s="238" t="str">
        <f>IFERROR((K2331+R2331)+IF($B$3="NYSEG",INDEX('BCA Inputs'!$AI$14:$AI$54,MATCH(I2331,'BCA Inputs'!$M$14:$M$54,0))*P2331+INDEX('BCA Inputs'!$AJ$14:$AJ$54,MATCH(I2331,'BCA Inputs'!$M$14:$M$54,0))*Q2331,IF($B$3="RG&amp;E",INDEX('BCA Inputs'!$BR$14:$BR$54,MATCH(I2331,'BCA Inputs'!$AW$14:$AW$54,0))*P2331+INDEX('BCA Inputs'!$BS$14:$BS$54,MATCH(I2331,'BCA Inputs'!$AW$14:$AW$54,0))*Q2331,"")),"")</f>
        <v/>
      </c>
      <c r="AD2331" s="181" t="str">
        <f>IFERROR(IF($B$3="NYSEG",INDEX('BCA Inputs'!$AD$14:$AD$54,MATCH(I2331,'BCA Inputs'!$M$14:$M$54,0))*P2331+INDEX('BCA Inputs'!$AE$14:$AE$54,MATCH(I2331,'BCA Inputs'!$M$14:$M$54,0))*O2331+INDEX('BCA Inputs'!$AF$14:$AF$54,MATCH(I2331,'BCA Inputs'!$M$14:$M$54,0))*Q2331+INDEX('BCA Inputs'!$AG$14:$AG$54,MATCH(I2331,'BCA Inputs'!$M$14:$M$54,0))*F2331+INDEX('BCA Inputs'!$AH$14:$AH$54,MATCH(I2331,'BCA Inputs'!$M$14:$M$54,0))*G2331,IF($B$3="RG&amp;E",INDEX('BCA Inputs'!$BM$14:$BM$54,MATCH(I2331,'BCA Inputs'!$AW$14:$AW$54,0))*P2331+INDEX('BCA Inputs'!$BN$14:$BN$54,MATCH(I2331,'BCA Inputs'!$AW$14:$AW$54,0))*O2331+INDEX('BCA Inputs'!$BO$14:$BO$54,MATCH(I2331,'BCA Inputs'!$AW$14:$AW$54,0))*Q2331+INDEX('BCA Inputs'!$BP$14:$BP$54,MATCH(I2331,'BCA Inputs'!$AW$14:$AW$54,0))*F2331+INDEX('BCA Inputs'!$BQ$14:$BQ$54,MATCH(I2331,'BCA Inputs'!$AW$14:$AW$54,0))*G2331,"")),"")</f>
        <v/>
      </c>
      <c r="AE2331" s="237" t="str">
        <f t="shared" si="366"/>
        <v/>
      </c>
      <c r="AF2331" s="198">
        <f t="shared" si="368"/>
        <v>0</v>
      </c>
      <c r="AG2331" s="239">
        <f t="shared" si="369"/>
        <v>0</v>
      </c>
    </row>
    <row r="2332" spans="1:33">
      <c r="A2332" s="228"/>
      <c r="B2332" s="176"/>
      <c r="C2332" s="229"/>
      <c r="D2332" s="230"/>
      <c r="E2332" s="230"/>
      <c r="F2332" s="230"/>
      <c r="G2332" s="230"/>
      <c r="H2332" s="231"/>
      <c r="I2332" s="231"/>
      <c r="J2332" s="232"/>
      <c r="K2332" s="232"/>
      <c r="L2332" s="232"/>
      <c r="M2332" s="181">
        <f t="shared" si="367"/>
        <v>0</v>
      </c>
      <c r="N2332" s="181">
        <f>IF(H2332="",0,H2332*I2332*'Avoided Water Savings Cost'!$C$16)</f>
        <v>0</v>
      </c>
      <c r="O2332" s="545">
        <f>IF(C2332="",0,IF($B$3="NYSEG",C2332/(1-'Avoided Electric Costs 2020'!$W$21),IF($B$3="RG&amp;E",C2332/(1-'Avoided Electric Costs 2020'!$X$21),"")))</f>
        <v>0</v>
      </c>
      <c r="P2332" s="546">
        <f>IF(D2332="",0,IF($B$3="NYSEG",D2332/(1-'Avoided Electric Costs 2020'!$W$21),IF($B$3="RG&amp;E",D2332/(1-'Avoided Electric Costs 2020'!$X$21),"")))</f>
        <v>0</v>
      </c>
      <c r="Q2332" s="546">
        <f>IF(E2332="",0,IF($B$3="NYSEG",E2332/(1-'Avoided Natural Gas Costs 2020'!$J$34),IF($B$3="RG&amp;E",E2332/(1-'Avoided Natural Gas Costs 2020'!$K$34),"")))</f>
        <v>0</v>
      </c>
      <c r="R2332" s="233" t="str">
        <f>IFERROR(IF(P2332*'BCA Inputs'!$C$1+Q2332*'BCA Inputs'!$C$2+F2332*'BCA Inputs'!$C$2+G2332*'BCA Inputs'!$C$2=0,"",P2332*'BCA Inputs'!$C$1+Q2332*'BCA Inputs'!$C$2+F2332*'BCA Inputs'!$C$2+G2332*'BCA Inputs'!$C$2),"")</f>
        <v/>
      </c>
      <c r="S2332" s="181" t="str">
        <f t="shared" si="360"/>
        <v/>
      </c>
      <c r="T2332" s="181" t="str">
        <f>IFERROR(IF($B$3="NYSEG",(INDEX('BCA Inputs'!$N$14:$N$54,MATCH(I2332,'BCA Inputs'!$M$14:$M$54,0))*P2332+INDEX('BCA Inputs'!$O$14:$O$54,MATCH(I2332,'BCA Inputs'!$M$14:$M$54,0))*O2332+INDEX('BCA Inputs'!P:P,MATCH(I2332,'BCA Inputs'!M:M,0))*Q2332+INDEX('BCA Inputs'!Q:Q,MATCH(I2332,'BCA Inputs'!M:M,0))*F2332+INDEX('BCA Inputs'!R:R,MATCH(I2332,'BCA Inputs'!M:M,0))*G2332)+L2332+N2332,IF($B$3="RG&amp;E",(INDEX('BCA Inputs'!$AX$14:$AX$54,MATCH(I2332,'BCA Inputs'!$AW$14:$AW$54,0))*P2332+INDEX('BCA Inputs'!$AY$14:$AY$54,MATCH(I2332,'BCA Inputs'!$AW$14:$AW$54,0))*O2332+INDEX('BCA Inputs'!$AZ$14:$AZ$54,MATCH(I2332,'BCA Inputs'!$AW$14:$AW$54,0))*Q2332+INDEX('BCA Inputs'!$BA$14:$BA$54,MATCH(I2332,'BCA Inputs'!$AW$14:$AW$54,0))*F2332+INDEX('BCA Inputs'!$BB$14:$BB$54,MATCH(I2332,'BCA Inputs'!$AW$14:$AW$54,0))*G2332)+L2332+N2332,"")),"")</f>
        <v/>
      </c>
      <c r="U2332" s="234" t="str">
        <f t="shared" si="361"/>
        <v/>
      </c>
      <c r="V2332" s="234" t="str">
        <f t="shared" si="362"/>
        <v/>
      </c>
      <c r="W2332" s="234" t="str">
        <f t="shared" si="363"/>
        <v/>
      </c>
      <c r="Y2332" s="235" t="str">
        <f t="shared" si="364"/>
        <v/>
      </c>
      <c r="Z2332" s="236" t="str">
        <f>IFERROR(IF($B$3="NYSEG",INDEX('BCA Inputs'!$X$14:$X$54,MATCH(I2332,'BCA Inputs'!$M$14:$M$54,0))*P2332+INDEX('BCA Inputs'!$Y$14:$Y$54,MATCH(I2332,'BCA Inputs'!$M$14:$M$54,0))*O2332+INDEX('BCA Inputs'!$Z$14:$Z$54,MATCH(I2332,'BCA Inputs'!$M$14:$M$54,0))*Q2332+INDEX('BCA Inputs'!$AA$14:$AA$54,MATCH(I2332,'BCA Inputs'!$M$14:$M$54,0))*F2332+INDEX('BCA Inputs'!$AB$14:$AB$54,MATCH(I2332,'BCA Inputs'!$M$14:$M$54,0))*G2332,IF($B$3="RG&amp;E",INDEX('BCA Inputs'!$BG$14:$BG$54,MATCH(I2332,'BCA Inputs'!$AW$14:$AW$54,0))*P2332+INDEX('BCA Inputs'!$BH$14:$BH$54,MATCH(I2332,'BCA Inputs'!$AW$14:$AW$54,0))*O2332+INDEX('BCA Inputs'!$BI$14:$BI$54,MATCH(I2332,'BCA Inputs'!$AW$14:$AW$54,0))*Q2332+INDEX('BCA Inputs'!$BJ$14:$BJ$54,MATCH(I2332,'BCA Inputs'!$AW$14:$AW$54,0))*F2332+INDEX('BCA Inputs'!$BK$14:$BK$54,MATCH(I2332,'BCA Inputs'!$AW$14:$AW$54,0))*G2332,"")),"")</f>
        <v/>
      </c>
      <c r="AA2332" s="237" t="str">
        <f t="shared" si="365"/>
        <v/>
      </c>
      <c r="AC2332" s="238" t="str">
        <f>IFERROR((K2332+R2332)+IF($B$3="NYSEG",INDEX('BCA Inputs'!$AI$14:$AI$54,MATCH(I2332,'BCA Inputs'!$M$14:$M$54,0))*P2332+INDEX('BCA Inputs'!$AJ$14:$AJ$54,MATCH(I2332,'BCA Inputs'!$M$14:$M$54,0))*Q2332,IF($B$3="RG&amp;E",INDEX('BCA Inputs'!$BR$14:$BR$54,MATCH(I2332,'BCA Inputs'!$AW$14:$AW$54,0))*P2332+INDEX('BCA Inputs'!$BS$14:$BS$54,MATCH(I2332,'BCA Inputs'!$AW$14:$AW$54,0))*Q2332,"")),"")</f>
        <v/>
      </c>
      <c r="AD2332" s="181" t="str">
        <f>IFERROR(IF($B$3="NYSEG",INDEX('BCA Inputs'!$AD$14:$AD$54,MATCH(I2332,'BCA Inputs'!$M$14:$M$54,0))*P2332+INDEX('BCA Inputs'!$AE$14:$AE$54,MATCH(I2332,'BCA Inputs'!$M$14:$M$54,0))*O2332+INDEX('BCA Inputs'!$AF$14:$AF$54,MATCH(I2332,'BCA Inputs'!$M$14:$M$54,0))*Q2332+INDEX('BCA Inputs'!$AG$14:$AG$54,MATCH(I2332,'BCA Inputs'!$M$14:$M$54,0))*F2332+INDEX('BCA Inputs'!$AH$14:$AH$54,MATCH(I2332,'BCA Inputs'!$M$14:$M$54,0))*G2332,IF($B$3="RG&amp;E",INDEX('BCA Inputs'!$BM$14:$BM$54,MATCH(I2332,'BCA Inputs'!$AW$14:$AW$54,0))*P2332+INDEX('BCA Inputs'!$BN$14:$BN$54,MATCH(I2332,'BCA Inputs'!$AW$14:$AW$54,0))*O2332+INDEX('BCA Inputs'!$BO$14:$BO$54,MATCH(I2332,'BCA Inputs'!$AW$14:$AW$54,0))*Q2332+INDEX('BCA Inputs'!$BP$14:$BP$54,MATCH(I2332,'BCA Inputs'!$AW$14:$AW$54,0))*F2332+INDEX('BCA Inputs'!$BQ$14:$BQ$54,MATCH(I2332,'BCA Inputs'!$AW$14:$AW$54,0))*G2332,"")),"")</f>
        <v/>
      </c>
      <c r="AE2332" s="237" t="str">
        <f t="shared" si="366"/>
        <v/>
      </c>
      <c r="AF2332" s="198">
        <f t="shared" si="368"/>
        <v>0</v>
      </c>
      <c r="AG2332" s="239">
        <f t="shared" si="369"/>
        <v>0</v>
      </c>
    </row>
    <row r="2333" spans="1:33">
      <c r="A2333" s="228"/>
      <c r="B2333" s="176"/>
      <c r="C2333" s="229"/>
      <c r="D2333" s="230"/>
      <c r="E2333" s="230"/>
      <c r="F2333" s="230"/>
      <c r="G2333" s="230"/>
      <c r="H2333" s="231"/>
      <c r="I2333" s="231"/>
      <c r="J2333" s="232"/>
      <c r="K2333" s="232"/>
      <c r="L2333" s="232"/>
      <c r="M2333" s="181">
        <f t="shared" si="367"/>
        <v>0</v>
      </c>
      <c r="N2333" s="181">
        <f>IF(H2333="",0,H2333*I2333*'Avoided Water Savings Cost'!$C$16)</f>
        <v>0</v>
      </c>
      <c r="O2333" s="545">
        <f>IF(C2333="",0,IF($B$3="NYSEG",C2333/(1-'Avoided Electric Costs 2020'!$W$21),IF($B$3="RG&amp;E",C2333/(1-'Avoided Electric Costs 2020'!$X$21),"")))</f>
        <v>0</v>
      </c>
      <c r="P2333" s="546">
        <f>IF(D2333="",0,IF($B$3="NYSEG",D2333/(1-'Avoided Electric Costs 2020'!$W$21),IF($B$3="RG&amp;E",D2333/(1-'Avoided Electric Costs 2020'!$X$21),"")))</f>
        <v>0</v>
      </c>
      <c r="Q2333" s="546">
        <f>IF(E2333="",0,IF($B$3="NYSEG",E2333/(1-'Avoided Natural Gas Costs 2020'!$J$34),IF($B$3="RG&amp;E",E2333/(1-'Avoided Natural Gas Costs 2020'!$K$34),"")))</f>
        <v>0</v>
      </c>
      <c r="R2333" s="233" t="str">
        <f>IFERROR(IF(P2333*'BCA Inputs'!$C$1+Q2333*'BCA Inputs'!$C$2+F2333*'BCA Inputs'!$C$2+G2333*'BCA Inputs'!$C$2=0,"",P2333*'BCA Inputs'!$C$1+Q2333*'BCA Inputs'!$C$2+F2333*'BCA Inputs'!$C$2+G2333*'BCA Inputs'!$C$2),"")</f>
        <v/>
      </c>
      <c r="S2333" s="181" t="str">
        <f t="shared" si="360"/>
        <v/>
      </c>
      <c r="T2333" s="181" t="str">
        <f>IFERROR(IF($B$3="NYSEG",(INDEX('BCA Inputs'!$N$14:$N$54,MATCH(I2333,'BCA Inputs'!$M$14:$M$54,0))*P2333+INDEX('BCA Inputs'!$O$14:$O$54,MATCH(I2333,'BCA Inputs'!$M$14:$M$54,0))*O2333+INDEX('BCA Inputs'!P:P,MATCH(I2333,'BCA Inputs'!M:M,0))*Q2333+INDEX('BCA Inputs'!Q:Q,MATCH(I2333,'BCA Inputs'!M:M,0))*F2333+INDEX('BCA Inputs'!R:R,MATCH(I2333,'BCA Inputs'!M:M,0))*G2333)+L2333+N2333,IF($B$3="RG&amp;E",(INDEX('BCA Inputs'!$AX$14:$AX$54,MATCH(I2333,'BCA Inputs'!$AW$14:$AW$54,0))*P2333+INDEX('BCA Inputs'!$AY$14:$AY$54,MATCH(I2333,'BCA Inputs'!$AW$14:$AW$54,0))*O2333+INDEX('BCA Inputs'!$AZ$14:$AZ$54,MATCH(I2333,'BCA Inputs'!$AW$14:$AW$54,0))*Q2333+INDEX('BCA Inputs'!$BA$14:$BA$54,MATCH(I2333,'BCA Inputs'!$AW$14:$AW$54,0))*F2333+INDEX('BCA Inputs'!$BB$14:$BB$54,MATCH(I2333,'BCA Inputs'!$AW$14:$AW$54,0))*G2333)+L2333+N2333,"")),"")</f>
        <v/>
      </c>
      <c r="U2333" s="234" t="str">
        <f t="shared" si="361"/>
        <v/>
      </c>
      <c r="V2333" s="234" t="str">
        <f t="shared" si="362"/>
        <v/>
      </c>
      <c r="W2333" s="234" t="str">
        <f t="shared" si="363"/>
        <v/>
      </c>
      <c r="Y2333" s="235" t="str">
        <f t="shared" si="364"/>
        <v/>
      </c>
      <c r="Z2333" s="236" t="str">
        <f>IFERROR(IF($B$3="NYSEG",INDEX('BCA Inputs'!$X$14:$X$54,MATCH(I2333,'BCA Inputs'!$M$14:$M$54,0))*P2333+INDEX('BCA Inputs'!$Y$14:$Y$54,MATCH(I2333,'BCA Inputs'!$M$14:$M$54,0))*O2333+INDEX('BCA Inputs'!$Z$14:$Z$54,MATCH(I2333,'BCA Inputs'!$M$14:$M$54,0))*Q2333+INDEX('BCA Inputs'!$AA$14:$AA$54,MATCH(I2333,'BCA Inputs'!$M$14:$M$54,0))*F2333+INDEX('BCA Inputs'!$AB$14:$AB$54,MATCH(I2333,'BCA Inputs'!$M$14:$M$54,0))*G2333,IF($B$3="RG&amp;E",INDEX('BCA Inputs'!$BG$14:$BG$54,MATCH(I2333,'BCA Inputs'!$AW$14:$AW$54,0))*P2333+INDEX('BCA Inputs'!$BH$14:$BH$54,MATCH(I2333,'BCA Inputs'!$AW$14:$AW$54,0))*O2333+INDEX('BCA Inputs'!$BI$14:$BI$54,MATCH(I2333,'BCA Inputs'!$AW$14:$AW$54,0))*Q2333+INDEX('BCA Inputs'!$BJ$14:$BJ$54,MATCH(I2333,'BCA Inputs'!$AW$14:$AW$54,0))*F2333+INDEX('BCA Inputs'!$BK$14:$BK$54,MATCH(I2333,'BCA Inputs'!$AW$14:$AW$54,0))*G2333,"")),"")</f>
        <v/>
      </c>
      <c r="AA2333" s="237" t="str">
        <f t="shared" si="365"/>
        <v/>
      </c>
      <c r="AC2333" s="238" t="str">
        <f>IFERROR((K2333+R2333)+IF($B$3="NYSEG",INDEX('BCA Inputs'!$AI$14:$AI$54,MATCH(I2333,'BCA Inputs'!$M$14:$M$54,0))*P2333+INDEX('BCA Inputs'!$AJ$14:$AJ$54,MATCH(I2333,'BCA Inputs'!$M$14:$M$54,0))*Q2333,IF($B$3="RG&amp;E",INDEX('BCA Inputs'!$BR$14:$BR$54,MATCH(I2333,'BCA Inputs'!$AW$14:$AW$54,0))*P2333+INDEX('BCA Inputs'!$BS$14:$BS$54,MATCH(I2333,'BCA Inputs'!$AW$14:$AW$54,0))*Q2333,"")),"")</f>
        <v/>
      </c>
      <c r="AD2333" s="181" t="str">
        <f>IFERROR(IF($B$3="NYSEG",INDEX('BCA Inputs'!$AD$14:$AD$54,MATCH(I2333,'BCA Inputs'!$M$14:$M$54,0))*P2333+INDEX('BCA Inputs'!$AE$14:$AE$54,MATCH(I2333,'BCA Inputs'!$M$14:$M$54,0))*O2333+INDEX('BCA Inputs'!$AF$14:$AF$54,MATCH(I2333,'BCA Inputs'!$M$14:$M$54,0))*Q2333+INDEX('BCA Inputs'!$AG$14:$AG$54,MATCH(I2333,'BCA Inputs'!$M$14:$M$54,0))*F2333+INDEX('BCA Inputs'!$AH$14:$AH$54,MATCH(I2333,'BCA Inputs'!$M$14:$M$54,0))*G2333,IF($B$3="RG&amp;E",INDEX('BCA Inputs'!$BM$14:$BM$54,MATCH(I2333,'BCA Inputs'!$AW$14:$AW$54,0))*P2333+INDEX('BCA Inputs'!$BN$14:$BN$54,MATCH(I2333,'BCA Inputs'!$AW$14:$AW$54,0))*O2333+INDEX('BCA Inputs'!$BO$14:$BO$54,MATCH(I2333,'BCA Inputs'!$AW$14:$AW$54,0))*Q2333+INDEX('BCA Inputs'!$BP$14:$BP$54,MATCH(I2333,'BCA Inputs'!$AW$14:$AW$54,0))*F2333+INDEX('BCA Inputs'!$BQ$14:$BQ$54,MATCH(I2333,'BCA Inputs'!$AW$14:$AW$54,0))*G2333,"")),"")</f>
        <v/>
      </c>
      <c r="AE2333" s="237" t="str">
        <f t="shared" si="366"/>
        <v/>
      </c>
      <c r="AF2333" s="198">
        <f t="shared" si="368"/>
        <v>0</v>
      </c>
      <c r="AG2333" s="239">
        <f t="shared" si="369"/>
        <v>0</v>
      </c>
    </row>
    <row r="2334" spans="1:33">
      <c r="A2334" s="228"/>
      <c r="B2334" s="176"/>
      <c r="C2334" s="229"/>
      <c r="D2334" s="230"/>
      <c r="E2334" s="230"/>
      <c r="F2334" s="230"/>
      <c r="G2334" s="230"/>
      <c r="H2334" s="231"/>
      <c r="I2334" s="231"/>
      <c r="J2334" s="232"/>
      <c r="K2334" s="232"/>
      <c r="L2334" s="232"/>
      <c r="M2334" s="181">
        <f t="shared" si="367"/>
        <v>0</v>
      </c>
      <c r="N2334" s="181">
        <f>IF(H2334="",0,H2334*I2334*'Avoided Water Savings Cost'!$C$16)</f>
        <v>0</v>
      </c>
      <c r="O2334" s="545">
        <f>IF(C2334="",0,IF($B$3="NYSEG",C2334/(1-'Avoided Electric Costs 2020'!$W$21),IF($B$3="RG&amp;E",C2334/(1-'Avoided Electric Costs 2020'!$X$21),"")))</f>
        <v>0</v>
      </c>
      <c r="P2334" s="546">
        <f>IF(D2334="",0,IF($B$3="NYSEG",D2334/(1-'Avoided Electric Costs 2020'!$W$21),IF($B$3="RG&amp;E",D2334/(1-'Avoided Electric Costs 2020'!$X$21),"")))</f>
        <v>0</v>
      </c>
      <c r="Q2334" s="546">
        <f>IF(E2334="",0,IF($B$3="NYSEG",E2334/(1-'Avoided Natural Gas Costs 2020'!$J$34),IF($B$3="RG&amp;E",E2334/(1-'Avoided Natural Gas Costs 2020'!$K$34),"")))</f>
        <v>0</v>
      </c>
      <c r="R2334" s="233" t="str">
        <f>IFERROR(IF(P2334*'BCA Inputs'!$C$1+Q2334*'BCA Inputs'!$C$2+F2334*'BCA Inputs'!$C$2+G2334*'BCA Inputs'!$C$2=0,"",P2334*'BCA Inputs'!$C$1+Q2334*'BCA Inputs'!$C$2+F2334*'BCA Inputs'!$C$2+G2334*'BCA Inputs'!$C$2),"")</f>
        <v/>
      </c>
      <c r="S2334" s="181" t="str">
        <f t="shared" si="360"/>
        <v/>
      </c>
      <c r="T2334" s="181" t="str">
        <f>IFERROR(IF($B$3="NYSEG",(INDEX('BCA Inputs'!$N$14:$N$54,MATCH(I2334,'BCA Inputs'!$M$14:$M$54,0))*P2334+INDEX('BCA Inputs'!$O$14:$O$54,MATCH(I2334,'BCA Inputs'!$M$14:$M$54,0))*O2334+INDEX('BCA Inputs'!P:P,MATCH(I2334,'BCA Inputs'!M:M,0))*Q2334+INDEX('BCA Inputs'!Q:Q,MATCH(I2334,'BCA Inputs'!M:M,0))*F2334+INDEX('BCA Inputs'!R:R,MATCH(I2334,'BCA Inputs'!M:M,0))*G2334)+L2334+N2334,IF($B$3="RG&amp;E",(INDEX('BCA Inputs'!$AX$14:$AX$54,MATCH(I2334,'BCA Inputs'!$AW$14:$AW$54,0))*P2334+INDEX('BCA Inputs'!$AY$14:$AY$54,MATCH(I2334,'BCA Inputs'!$AW$14:$AW$54,0))*O2334+INDEX('BCA Inputs'!$AZ$14:$AZ$54,MATCH(I2334,'BCA Inputs'!$AW$14:$AW$54,0))*Q2334+INDEX('BCA Inputs'!$BA$14:$BA$54,MATCH(I2334,'BCA Inputs'!$AW$14:$AW$54,0))*F2334+INDEX('BCA Inputs'!$BB$14:$BB$54,MATCH(I2334,'BCA Inputs'!$AW$14:$AW$54,0))*G2334)+L2334+N2334,"")),"")</f>
        <v/>
      </c>
      <c r="U2334" s="234" t="str">
        <f t="shared" si="361"/>
        <v/>
      </c>
      <c r="V2334" s="234" t="str">
        <f t="shared" si="362"/>
        <v/>
      </c>
      <c r="W2334" s="234" t="str">
        <f t="shared" si="363"/>
        <v/>
      </c>
      <c r="Y2334" s="235" t="str">
        <f t="shared" si="364"/>
        <v/>
      </c>
      <c r="Z2334" s="236" t="str">
        <f>IFERROR(IF($B$3="NYSEG",INDEX('BCA Inputs'!$X$14:$X$54,MATCH(I2334,'BCA Inputs'!$M$14:$M$54,0))*P2334+INDEX('BCA Inputs'!$Y$14:$Y$54,MATCH(I2334,'BCA Inputs'!$M$14:$M$54,0))*O2334+INDEX('BCA Inputs'!$Z$14:$Z$54,MATCH(I2334,'BCA Inputs'!$M$14:$M$54,0))*Q2334+INDEX('BCA Inputs'!$AA$14:$AA$54,MATCH(I2334,'BCA Inputs'!$M$14:$M$54,0))*F2334+INDEX('BCA Inputs'!$AB$14:$AB$54,MATCH(I2334,'BCA Inputs'!$M$14:$M$54,0))*G2334,IF($B$3="RG&amp;E",INDEX('BCA Inputs'!$BG$14:$BG$54,MATCH(I2334,'BCA Inputs'!$AW$14:$AW$54,0))*P2334+INDEX('BCA Inputs'!$BH$14:$BH$54,MATCH(I2334,'BCA Inputs'!$AW$14:$AW$54,0))*O2334+INDEX('BCA Inputs'!$BI$14:$BI$54,MATCH(I2334,'BCA Inputs'!$AW$14:$AW$54,0))*Q2334+INDEX('BCA Inputs'!$BJ$14:$BJ$54,MATCH(I2334,'BCA Inputs'!$AW$14:$AW$54,0))*F2334+INDEX('BCA Inputs'!$BK$14:$BK$54,MATCH(I2334,'BCA Inputs'!$AW$14:$AW$54,0))*G2334,"")),"")</f>
        <v/>
      </c>
      <c r="AA2334" s="237" t="str">
        <f t="shared" si="365"/>
        <v/>
      </c>
      <c r="AC2334" s="238" t="str">
        <f>IFERROR((K2334+R2334)+IF($B$3="NYSEG",INDEX('BCA Inputs'!$AI$14:$AI$54,MATCH(I2334,'BCA Inputs'!$M$14:$M$54,0))*P2334+INDEX('BCA Inputs'!$AJ$14:$AJ$54,MATCH(I2334,'BCA Inputs'!$M$14:$M$54,0))*Q2334,IF($B$3="RG&amp;E",INDEX('BCA Inputs'!$BR$14:$BR$54,MATCH(I2334,'BCA Inputs'!$AW$14:$AW$54,0))*P2334+INDEX('BCA Inputs'!$BS$14:$BS$54,MATCH(I2334,'BCA Inputs'!$AW$14:$AW$54,0))*Q2334,"")),"")</f>
        <v/>
      </c>
      <c r="AD2334" s="181" t="str">
        <f>IFERROR(IF($B$3="NYSEG",INDEX('BCA Inputs'!$AD$14:$AD$54,MATCH(I2334,'BCA Inputs'!$M$14:$M$54,0))*P2334+INDEX('BCA Inputs'!$AE$14:$AE$54,MATCH(I2334,'BCA Inputs'!$M$14:$M$54,0))*O2334+INDEX('BCA Inputs'!$AF$14:$AF$54,MATCH(I2334,'BCA Inputs'!$M$14:$M$54,0))*Q2334+INDEX('BCA Inputs'!$AG$14:$AG$54,MATCH(I2334,'BCA Inputs'!$M$14:$M$54,0))*F2334+INDEX('BCA Inputs'!$AH$14:$AH$54,MATCH(I2334,'BCA Inputs'!$M$14:$M$54,0))*G2334,IF($B$3="RG&amp;E",INDEX('BCA Inputs'!$BM$14:$BM$54,MATCH(I2334,'BCA Inputs'!$AW$14:$AW$54,0))*P2334+INDEX('BCA Inputs'!$BN$14:$BN$54,MATCH(I2334,'BCA Inputs'!$AW$14:$AW$54,0))*O2334+INDEX('BCA Inputs'!$BO$14:$BO$54,MATCH(I2334,'BCA Inputs'!$AW$14:$AW$54,0))*Q2334+INDEX('BCA Inputs'!$BP$14:$BP$54,MATCH(I2334,'BCA Inputs'!$AW$14:$AW$54,0))*F2334+INDEX('BCA Inputs'!$BQ$14:$BQ$54,MATCH(I2334,'BCA Inputs'!$AW$14:$AW$54,0))*G2334,"")),"")</f>
        <v/>
      </c>
      <c r="AE2334" s="237" t="str">
        <f t="shared" si="366"/>
        <v/>
      </c>
      <c r="AF2334" s="198">
        <f t="shared" si="368"/>
        <v>0</v>
      </c>
      <c r="AG2334" s="239">
        <f t="shared" si="369"/>
        <v>0</v>
      </c>
    </row>
    <row r="2335" spans="1:33">
      <c r="A2335" s="228"/>
      <c r="B2335" s="176"/>
      <c r="C2335" s="229"/>
      <c r="D2335" s="230"/>
      <c r="E2335" s="230"/>
      <c r="F2335" s="230"/>
      <c r="G2335" s="230"/>
      <c r="H2335" s="231"/>
      <c r="I2335" s="231"/>
      <c r="J2335" s="232"/>
      <c r="K2335" s="232"/>
      <c r="L2335" s="232"/>
      <c r="M2335" s="181">
        <f t="shared" si="367"/>
        <v>0</v>
      </c>
      <c r="N2335" s="181">
        <f>IF(H2335="",0,H2335*I2335*'Avoided Water Savings Cost'!$C$16)</f>
        <v>0</v>
      </c>
      <c r="O2335" s="545">
        <f>IF(C2335="",0,IF($B$3="NYSEG",C2335/(1-'Avoided Electric Costs 2020'!$W$21),IF($B$3="RG&amp;E",C2335/(1-'Avoided Electric Costs 2020'!$X$21),"")))</f>
        <v>0</v>
      </c>
      <c r="P2335" s="546">
        <f>IF(D2335="",0,IF($B$3="NYSEG",D2335/(1-'Avoided Electric Costs 2020'!$W$21),IF($B$3="RG&amp;E",D2335/(1-'Avoided Electric Costs 2020'!$X$21),"")))</f>
        <v>0</v>
      </c>
      <c r="Q2335" s="546">
        <f>IF(E2335="",0,IF($B$3="NYSEG",E2335/(1-'Avoided Natural Gas Costs 2020'!$J$34),IF($B$3="RG&amp;E",E2335/(1-'Avoided Natural Gas Costs 2020'!$K$34),"")))</f>
        <v>0</v>
      </c>
      <c r="R2335" s="233" t="str">
        <f>IFERROR(IF(P2335*'BCA Inputs'!$C$1+Q2335*'BCA Inputs'!$C$2+F2335*'BCA Inputs'!$C$2+G2335*'BCA Inputs'!$C$2=0,"",P2335*'BCA Inputs'!$C$1+Q2335*'BCA Inputs'!$C$2+F2335*'BCA Inputs'!$C$2+G2335*'BCA Inputs'!$C$2),"")</f>
        <v/>
      </c>
      <c r="S2335" s="181" t="str">
        <f t="shared" si="360"/>
        <v/>
      </c>
      <c r="T2335" s="181" t="str">
        <f>IFERROR(IF($B$3="NYSEG",(INDEX('BCA Inputs'!$N$14:$N$54,MATCH(I2335,'BCA Inputs'!$M$14:$M$54,0))*P2335+INDEX('BCA Inputs'!$O$14:$O$54,MATCH(I2335,'BCA Inputs'!$M$14:$M$54,0))*O2335+INDEX('BCA Inputs'!P:P,MATCH(I2335,'BCA Inputs'!M:M,0))*Q2335+INDEX('BCA Inputs'!Q:Q,MATCH(I2335,'BCA Inputs'!M:M,0))*F2335+INDEX('BCA Inputs'!R:R,MATCH(I2335,'BCA Inputs'!M:M,0))*G2335)+L2335+N2335,IF($B$3="RG&amp;E",(INDEX('BCA Inputs'!$AX$14:$AX$54,MATCH(I2335,'BCA Inputs'!$AW$14:$AW$54,0))*P2335+INDEX('BCA Inputs'!$AY$14:$AY$54,MATCH(I2335,'BCA Inputs'!$AW$14:$AW$54,0))*O2335+INDEX('BCA Inputs'!$AZ$14:$AZ$54,MATCH(I2335,'BCA Inputs'!$AW$14:$AW$54,0))*Q2335+INDEX('BCA Inputs'!$BA$14:$BA$54,MATCH(I2335,'BCA Inputs'!$AW$14:$AW$54,0))*F2335+INDEX('BCA Inputs'!$BB$14:$BB$54,MATCH(I2335,'BCA Inputs'!$AW$14:$AW$54,0))*G2335)+L2335+N2335,"")),"")</f>
        <v/>
      </c>
      <c r="U2335" s="234" t="str">
        <f t="shared" si="361"/>
        <v/>
      </c>
      <c r="V2335" s="234" t="str">
        <f t="shared" si="362"/>
        <v/>
      </c>
      <c r="W2335" s="234" t="str">
        <f t="shared" si="363"/>
        <v/>
      </c>
      <c r="Y2335" s="235" t="str">
        <f t="shared" si="364"/>
        <v/>
      </c>
      <c r="Z2335" s="236" t="str">
        <f>IFERROR(IF($B$3="NYSEG",INDEX('BCA Inputs'!$X$14:$X$54,MATCH(I2335,'BCA Inputs'!$M$14:$M$54,0))*P2335+INDEX('BCA Inputs'!$Y$14:$Y$54,MATCH(I2335,'BCA Inputs'!$M$14:$M$54,0))*O2335+INDEX('BCA Inputs'!$Z$14:$Z$54,MATCH(I2335,'BCA Inputs'!$M$14:$M$54,0))*Q2335+INDEX('BCA Inputs'!$AA$14:$AA$54,MATCH(I2335,'BCA Inputs'!$M$14:$M$54,0))*F2335+INDEX('BCA Inputs'!$AB$14:$AB$54,MATCH(I2335,'BCA Inputs'!$M$14:$M$54,0))*G2335,IF($B$3="RG&amp;E",INDEX('BCA Inputs'!$BG$14:$BG$54,MATCH(I2335,'BCA Inputs'!$AW$14:$AW$54,0))*P2335+INDEX('BCA Inputs'!$BH$14:$BH$54,MATCH(I2335,'BCA Inputs'!$AW$14:$AW$54,0))*O2335+INDEX('BCA Inputs'!$BI$14:$BI$54,MATCH(I2335,'BCA Inputs'!$AW$14:$AW$54,0))*Q2335+INDEX('BCA Inputs'!$BJ$14:$BJ$54,MATCH(I2335,'BCA Inputs'!$AW$14:$AW$54,0))*F2335+INDEX('BCA Inputs'!$BK$14:$BK$54,MATCH(I2335,'BCA Inputs'!$AW$14:$AW$54,0))*G2335,"")),"")</f>
        <v/>
      </c>
      <c r="AA2335" s="237" t="str">
        <f t="shared" si="365"/>
        <v/>
      </c>
      <c r="AC2335" s="238" t="str">
        <f>IFERROR((K2335+R2335)+IF($B$3="NYSEG",INDEX('BCA Inputs'!$AI$14:$AI$54,MATCH(I2335,'BCA Inputs'!$M$14:$M$54,0))*P2335+INDEX('BCA Inputs'!$AJ$14:$AJ$54,MATCH(I2335,'BCA Inputs'!$M$14:$M$54,0))*Q2335,IF($B$3="RG&amp;E",INDEX('BCA Inputs'!$BR$14:$BR$54,MATCH(I2335,'BCA Inputs'!$AW$14:$AW$54,0))*P2335+INDEX('BCA Inputs'!$BS$14:$BS$54,MATCH(I2335,'BCA Inputs'!$AW$14:$AW$54,0))*Q2335,"")),"")</f>
        <v/>
      </c>
      <c r="AD2335" s="181" t="str">
        <f>IFERROR(IF($B$3="NYSEG",INDEX('BCA Inputs'!$AD$14:$AD$54,MATCH(I2335,'BCA Inputs'!$M$14:$M$54,0))*P2335+INDEX('BCA Inputs'!$AE$14:$AE$54,MATCH(I2335,'BCA Inputs'!$M$14:$M$54,0))*O2335+INDEX('BCA Inputs'!$AF$14:$AF$54,MATCH(I2335,'BCA Inputs'!$M$14:$M$54,0))*Q2335+INDEX('BCA Inputs'!$AG$14:$AG$54,MATCH(I2335,'BCA Inputs'!$M$14:$M$54,0))*F2335+INDEX('BCA Inputs'!$AH$14:$AH$54,MATCH(I2335,'BCA Inputs'!$M$14:$M$54,0))*G2335,IF($B$3="RG&amp;E",INDEX('BCA Inputs'!$BM$14:$BM$54,MATCH(I2335,'BCA Inputs'!$AW$14:$AW$54,0))*P2335+INDEX('BCA Inputs'!$BN$14:$BN$54,MATCH(I2335,'BCA Inputs'!$AW$14:$AW$54,0))*O2335+INDEX('BCA Inputs'!$BO$14:$BO$54,MATCH(I2335,'BCA Inputs'!$AW$14:$AW$54,0))*Q2335+INDEX('BCA Inputs'!$BP$14:$BP$54,MATCH(I2335,'BCA Inputs'!$AW$14:$AW$54,0))*F2335+INDEX('BCA Inputs'!$BQ$14:$BQ$54,MATCH(I2335,'BCA Inputs'!$AW$14:$AW$54,0))*G2335,"")),"")</f>
        <v/>
      </c>
      <c r="AE2335" s="237" t="str">
        <f t="shared" si="366"/>
        <v/>
      </c>
      <c r="AF2335" s="198">
        <f t="shared" si="368"/>
        <v>0</v>
      </c>
      <c r="AG2335" s="239">
        <f t="shared" si="369"/>
        <v>0</v>
      </c>
    </row>
    <row r="2336" spans="1:33">
      <c r="A2336" s="228"/>
      <c r="B2336" s="176"/>
      <c r="C2336" s="229"/>
      <c r="D2336" s="230"/>
      <c r="E2336" s="230"/>
      <c r="F2336" s="230"/>
      <c r="G2336" s="230"/>
      <c r="H2336" s="231"/>
      <c r="I2336" s="231"/>
      <c r="J2336" s="232"/>
      <c r="K2336" s="232"/>
      <c r="L2336" s="232"/>
      <c r="M2336" s="181">
        <f t="shared" si="367"/>
        <v>0</v>
      </c>
      <c r="N2336" s="181">
        <f>IF(H2336="",0,H2336*I2336*'Avoided Water Savings Cost'!$C$16)</f>
        <v>0</v>
      </c>
      <c r="O2336" s="545">
        <f>IF(C2336="",0,IF($B$3="NYSEG",C2336/(1-'Avoided Electric Costs 2020'!$W$21),IF($B$3="RG&amp;E",C2336/(1-'Avoided Electric Costs 2020'!$X$21),"")))</f>
        <v>0</v>
      </c>
      <c r="P2336" s="546">
        <f>IF(D2336="",0,IF($B$3="NYSEG",D2336/(1-'Avoided Electric Costs 2020'!$W$21),IF($B$3="RG&amp;E",D2336/(1-'Avoided Electric Costs 2020'!$X$21),"")))</f>
        <v>0</v>
      </c>
      <c r="Q2336" s="546">
        <f>IF(E2336="",0,IF($B$3="NYSEG",E2336/(1-'Avoided Natural Gas Costs 2020'!$J$34),IF($B$3="RG&amp;E",E2336/(1-'Avoided Natural Gas Costs 2020'!$K$34),"")))</f>
        <v>0</v>
      </c>
      <c r="R2336" s="233" t="str">
        <f>IFERROR(IF(P2336*'BCA Inputs'!$C$1+Q2336*'BCA Inputs'!$C$2+F2336*'BCA Inputs'!$C$2+G2336*'BCA Inputs'!$C$2=0,"",P2336*'BCA Inputs'!$C$1+Q2336*'BCA Inputs'!$C$2+F2336*'BCA Inputs'!$C$2+G2336*'BCA Inputs'!$C$2),"")</f>
        <v/>
      </c>
      <c r="S2336" s="181" t="str">
        <f t="shared" si="360"/>
        <v/>
      </c>
      <c r="T2336" s="181" t="str">
        <f>IFERROR(IF($B$3="NYSEG",(INDEX('BCA Inputs'!$N$14:$N$54,MATCH(I2336,'BCA Inputs'!$M$14:$M$54,0))*P2336+INDEX('BCA Inputs'!$O$14:$O$54,MATCH(I2336,'BCA Inputs'!$M$14:$M$54,0))*O2336+INDEX('BCA Inputs'!P:P,MATCH(I2336,'BCA Inputs'!M:M,0))*Q2336+INDEX('BCA Inputs'!Q:Q,MATCH(I2336,'BCA Inputs'!M:M,0))*F2336+INDEX('BCA Inputs'!R:R,MATCH(I2336,'BCA Inputs'!M:M,0))*G2336)+L2336+N2336,IF($B$3="RG&amp;E",(INDEX('BCA Inputs'!$AX$14:$AX$54,MATCH(I2336,'BCA Inputs'!$AW$14:$AW$54,0))*P2336+INDEX('BCA Inputs'!$AY$14:$AY$54,MATCH(I2336,'BCA Inputs'!$AW$14:$AW$54,0))*O2336+INDEX('BCA Inputs'!$AZ$14:$AZ$54,MATCH(I2336,'BCA Inputs'!$AW$14:$AW$54,0))*Q2336+INDEX('BCA Inputs'!$BA$14:$BA$54,MATCH(I2336,'BCA Inputs'!$AW$14:$AW$54,0))*F2336+INDEX('BCA Inputs'!$BB$14:$BB$54,MATCH(I2336,'BCA Inputs'!$AW$14:$AW$54,0))*G2336)+L2336+N2336,"")),"")</f>
        <v/>
      </c>
      <c r="U2336" s="234" t="str">
        <f t="shared" si="361"/>
        <v/>
      </c>
      <c r="V2336" s="234" t="str">
        <f t="shared" si="362"/>
        <v/>
      </c>
      <c r="W2336" s="234" t="str">
        <f t="shared" si="363"/>
        <v/>
      </c>
      <c r="Y2336" s="235" t="str">
        <f t="shared" si="364"/>
        <v/>
      </c>
      <c r="Z2336" s="236" t="str">
        <f>IFERROR(IF($B$3="NYSEG",INDEX('BCA Inputs'!$X$14:$X$54,MATCH(I2336,'BCA Inputs'!$M$14:$M$54,0))*P2336+INDEX('BCA Inputs'!$Y$14:$Y$54,MATCH(I2336,'BCA Inputs'!$M$14:$M$54,0))*O2336+INDEX('BCA Inputs'!$Z$14:$Z$54,MATCH(I2336,'BCA Inputs'!$M$14:$M$54,0))*Q2336+INDEX('BCA Inputs'!$AA$14:$AA$54,MATCH(I2336,'BCA Inputs'!$M$14:$M$54,0))*F2336+INDEX('BCA Inputs'!$AB$14:$AB$54,MATCH(I2336,'BCA Inputs'!$M$14:$M$54,0))*G2336,IF($B$3="RG&amp;E",INDEX('BCA Inputs'!$BG$14:$BG$54,MATCH(I2336,'BCA Inputs'!$AW$14:$AW$54,0))*P2336+INDEX('BCA Inputs'!$BH$14:$BH$54,MATCH(I2336,'BCA Inputs'!$AW$14:$AW$54,0))*O2336+INDEX('BCA Inputs'!$BI$14:$BI$54,MATCH(I2336,'BCA Inputs'!$AW$14:$AW$54,0))*Q2336+INDEX('BCA Inputs'!$BJ$14:$BJ$54,MATCH(I2336,'BCA Inputs'!$AW$14:$AW$54,0))*F2336+INDEX('BCA Inputs'!$BK$14:$BK$54,MATCH(I2336,'BCA Inputs'!$AW$14:$AW$54,0))*G2336,"")),"")</f>
        <v/>
      </c>
      <c r="AA2336" s="237" t="str">
        <f t="shared" si="365"/>
        <v/>
      </c>
      <c r="AC2336" s="238" t="str">
        <f>IFERROR((K2336+R2336)+IF($B$3="NYSEG",INDEX('BCA Inputs'!$AI$14:$AI$54,MATCH(I2336,'BCA Inputs'!$M$14:$M$54,0))*P2336+INDEX('BCA Inputs'!$AJ$14:$AJ$54,MATCH(I2336,'BCA Inputs'!$M$14:$M$54,0))*Q2336,IF($B$3="RG&amp;E",INDEX('BCA Inputs'!$BR$14:$BR$54,MATCH(I2336,'BCA Inputs'!$AW$14:$AW$54,0))*P2336+INDEX('BCA Inputs'!$BS$14:$BS$54,MATCH(I2336,'BCA Inputs'!$AW$14:$AW$54,0))*Q2336,"")),"")</f>
        <v/>
      </c>
      <c r="AD2336" s="181" t="str">
        <f>IFERROR(IF($B$3="NYSEG",INDEX('BCA Inputs'!$AD$14:$AD$54,MATCH(I2336,'BCA Inputs'!$M$14:$M$54,0))*P2336+INDEX('BCA Inputs'!$AE$14:$AE$54,MATCH(I2336,'BCA Inputs'!$M$14:$M$54,0))*O2336+INDEX('BCA Inputs'!$AF$14:$AF$54,MATCH(I2336,'BCA Inputs'!$M$14:$M$54,0))*Q2336+INDEX('BCA Inputs'!$AG$14:$AG$54,MATCH(I2336,'BCA Inputs'!$M$14:$M$54,0))*F2336+INDEX('BCA Inputs'!$AH$14:$AH$54,MATCH(I2336,'BCA Inputs'!$M$14:$M$54,0))*G2336,IF($B$3="RG&amp;E",INDEX('BCA Inputs'!$BM$14:$BM$54,MATCH(I2336,'BCA Inputs'!$AW$14:$AW$54,0))*P2336+INDEX('BCA Inputs'!$BN$14:$BN$54,MATCH(I2336,'BCA Inputs'!$AW$14:$AW$54,0))*O2336+INDEX('BCA Inputs'!$BO$14:$BO$54,MATCH(I2336,'BCA Inputs'!$AW$14:$AW$54,0))*Q2336+INDEX('BCA Inputs'!$BP$14:$BP$54,MATCH(I2336,'BCA Inputs'!$AW$14:$AW$54,0))*F2336+INDEX('BCA Inputs'!$BQ$14:$BQ$54,MATCH(I2336,'BCA Inputs'!$AW$14:$AW$54,0))*G2336,"")),"")</f>
        <v/>
      </c>
      <c r="AE2336" s="237" t="str">
        <f t="shared" si="366"/>
        <v/>
      </c>
      <c r="AF2336" s="198">
        <f t="shared" si="368"/>
        <v>0</v>
      </c>
      <c r="AG2336" s="239">
        <f t="shared" si="369"/>
        <v>0</v>
      </c>
    </row>
    <row r="2337" spans="1:33">
      <c r="A2337" s="228"/>
      <c r="B2337" s="176"/>
      <c r="C2337" s="229"/>
      <c r="D2337" s="230"/>
      <c r="E2337" s="230"/>
      <c r="F2337" s="230"/>
      <c r="G2337" s="230"/>
      <c r="H2337" s="231"/>
      <c r="I2337" s="231"/>
      <c r="J2337" s="232"/>
      <c r="K2337" s="232"/>
      <c r="L2337" s="232"/>
      <c r="M2337" s="181">
        <f t="shared" si="367"/>
        <v>0</v>
      </c>
      <c r="N2337" s="181">
        <f>IF(H2337="",0,H2337*I2337*'Avoided Water Savings Cost'!$C$16)</f>
        <v>0</v>
      </c>
      <c r="O2337" s="545">
        <f>IF(C2337="",0,IF($B$3="NYSEG",C2337/(1-'Avoided Electric Costs 2020'!$W$21),IF($B$3="RG&amp;E",C2337/(1-'Avoided Electric Costs 2020'!$X$21),"")))</f>
        <v>0</v>
      </c>
      <c r="P2337" s="546">
        <f>IF(D2337="",0,IF($B$3="NYSEG",D2337/(1-'Avoided Electric Costs 2020'!$W$21),IF($B$3="RG&amp;E",D2337/(1-'Avoided Electric Costs 2020'!$X$21),"")))</f>
        <v>0</v>
      </c>
      <c r="Q2337" s="546">
        <f>IF(E2337="",0,IF($B$3="NYSEG",E2337/(1-'Avoided Natural Gas Costs 2020'!$J$34),IF($B$3="RG&amp;E",E2337/(1-'Avoided Natural Gas Costs 2020'!$K$34),"")))</f>
        <v>0</v>
      </c>
      <c r="R2337" s="233" t="str">
        <f>IFERROR(IF(P2337*'BCA Inputs'!$C$1+Q2337*'BCA Inputs'!$C$2+F2337*'BCA Inputs'!$C$2+G2337*'BCA Inputs'!$C$2=0,"",P2337*'BCA Inputs'!$C$1+Q2337*'BCA Inputs'!$C$2+F2337*'BCA Inputs'!$C$2+G2337*'BCA Inputs'!$C$2),"")</f>
        <v/>
      </c>
      <c r="S2337" s="181" t="str">
        <f t="shared" si="360"/>
        <v/>
      </c>
      <c r="T2337" s="181" t="str">
        <f>IFERROR(IF($B$3="NYSEG",(INDEX('BCA Inputs'!$N$14:$N$54,MATCH(I2337,'BCA Inputs'!$M$14:$M$54,0))*P2337+INDEX('BCA Inputs'!$O$14:$O$54,MATCH(I2337,'BCA Inputs'!$M$14:$M$54,0))*O2337+INDEX('BCA Inputs'!P:P,MATCH(I2337,'BCA Inputs'!M:M,0))*Q2337+INDEX('BCA Inputs'!Q:Q,MATCH(I2337,'BCA Inputs'!M:M,0))*F2337+INDEX('BCA Inputs'!R:R,MATCH(I2337,'BCA Inputs'!M:M,0))*G2337)+L2337+N2337,IF($B$3="RG&amp;E",(INDEX('BCA Inputs'!$AX$14:$AX$54,MATCH(I2337,'BCA Inputs'!$AW$14:$AW$54,0))*P2337+INDEX('BCA Inputs'!$AY$14:$AY$54,MATCH(I2337,'BCA Inputs'!$AW$14:$AW$54,0))*O2337+INDEX('BCA Inputs'!$AZ$14:$AZ$54,MATCH(I2337,'BCA Inputs'!$AW$14:$AW$54,0))*Q2337+INDEX('BCA Inputs'!$BA$14:$BA$54,MATCH(I2337,'BCA Inputs'!$AW$14:$AW$54,0))*F2337+INDEX('BCA Inputs'!$BB$14:$BB$54,MATCH(I2337,'BCA Inputs'!$AW$14:$AW$54,0))*G2337)+L2337+N2337,"")),"")</f>
        <v/>
      </c>
      <c r="U2337" s="234" t="str">
        <f t="shared" si="361"/>
        <v/>
      </c>
      <c r="V2337" s="234" t="str">
        <f t="shared" si="362"/>
        <v/>
      </c>
      <c r="W2337" s="234" t="str">
        <f t="shared" si="363"/>
        <v/>
      </c>
      <c r="Y2337" s="235" t="str">
        <f t="shared" si="364"/>
        <v/>
      </c>
      <c r="Z2337" s="236" t="str">
        <f>IFERROR(IF($B$3="NYSEG",INDEX('BCA Inputs'!$X$14:$X$54,MATCH(I2337,'BCA Inputs'!$M$14:$M$54,0))*P2337+INDEX('BCA Inputs'!$Y$14:$Y$54,MATCH(I2337,'BCA Inputs'!$M$14:$M$54,0))*O2337+INDEX('BCA Inputs'!$Z$14:$Z$54,MATCH(I2337,'BCA Inputs'!$M$14:$M$54,0))*Q2337+INDEX('BCA Inputs'!$AA$14:$AA$54,MATCH(I2337,'BCA Inputs'!$M$14:$M$54,0))*F2337+INDEX('BCA Inputs'!$AB$14:$AB$54,MATCH(I2337,'BCA Inputs'!$M$14:$M$54,0))*G2337,IF($B$3="RG&amp;E",INDEX('BCA Inputs'!$BG$14:$BG$54,MATCH(I2337,'BCA Inputs'!$AW$14:$AW$54,0))*P2337+INDEX('BCA Inputs'!$BH$14:$BH$54,MATCH(I2337,'BCA Inputs'!$AW$14:$AW$54,0))*O2337+INDEX('BCA Inputs'!$BI$14:$BI$54,MATCH(I2337,'BCA Inputs'!$AW$14:$AW$54,0))*Q2337+INDEX('BCA Inputs'!$BJ$14:$BJ$54,MATCH(I2337,'BCA Inputs'!$AW$14:$AW$54,0))*F2337+INDEX('BCA Inputs'!$BK$14:$BK$54,MATCH(I2337,'BCA Inputs'!$AW$14:$AW$54,0))*G2337,"")),"")</f>
        <v/>
      </c>
      <c r="AA2337" s="237" t="str">
        <f t="shared" si="365"/>
        <v/>
      </c>
      <c r="AC2337" s="238" t="str">
        <f>IFERROR((K2337+R2337)+IF($B$3="NYSEG",INDEX('BCA Inputs'!$AI$14:$AI$54,MATCH(I2337,'BCA Inputs'!$M$14:$M$54,0))*P2337+INDEX('BCA Inputs'!$AJ$14:$AJ$54,MATCH(I2337,'BCA Inputs'!$M$14:$M$54,0))*Q2337,IF($B$3="RG&amp;E",INDEX('BCA Inputs'!$BR$14:$BR$54,MATCH(I2337,'BCA Inputs'!$AW$14:$AW$54,0))*P2337+INDEX('BCA Inputs'!$BS$14:$BS$54,MATCH(I2337,'BCA Inputs'!$AW$14:$AW$54,0))*Q2337,"")),"")</f>
        <v/>
      </c>
      <c r="AD2337" s="181" t="str">
        <f>IFERROR(IF($B$3="NYSEG",INDEX('BCA Inputs'!$AD$14:$AD$54,MATCH(I2337,'BCA Inputs'!$M$14:$M$54,0))*P2337+INDEX('BCA Inputs'!$AE$14:$AE$54,MATCH(I2337,'BCA Inputs'!$M$14:$M$54,0))*O2337+INDEX('BCA Inputs'!$AF$14:$AF$54,MATCH(I2337,'BCA Inputs'!$M$14:$M$54,0))*Q2337+INDEX('BCA Inputs'!$AG$14:$AG$54,MATCH(I2337,'BCA Inputs'!$M$14:$M$54,0))*F2337+INDEX('BCA Inputs'!$AH$14:$AH$54,MATCH(I2337,'BCA Inputs'!$M$14:$M$54,0))*G2337,IF($B$3="RG&amp;E",INDEX('BCA Inputs'!$BM$14:$BM$54,MATCH(I2337,'BCA Inputs'!$AW$14:$AW$54,0))*P2337+INDEX('BCA Inputs'!$BN$14:$BN$54,MATCH(I2337,'BCA Inputs'!$AW$14:$AW$54,0))*O2337+INDEX('BCA Inputs'!$BO$14:$BO$54,MATCH(I2337,'BCA Inputs'!$AW$14:$AW$54,0))*Q2337+INDEX('BCA Inputs'!$BP$14:$BP$54,MATCH(I2337,'BCA Inputs'!$AW$14:$AW$54,0))*F2337+INDEX('BCA Inputs'!$BQ$14:$BQ$54,MATCH(I2337,'BCA Inputs'!$AW$14:$AW$54,0))*G2337,"")),"")</f>
        <v/>
      </c>
      <c r="AE2337" s="237" t="str">
        <f t="shared" si="366"/>
        <v/>
      </c>
      <c r="AF2337" s="198">
        <f t="shared" si="368"/>
        <v>0</v>
      </c>
      <c r="AG2337" s="239">
        <f t="shared" si="369"/>
        <v>0</v>
      </c>
    </row>
    <row r="2338" spans="1:33">
      <c r="A2338" s="228"/>
      <c r="B2338" s="176"/>
      <c r="C2338" s="229"/>
      <c r="D2338" s="230"/>
      <c r="E2338" s="230"/>
      <c r="F2338" s="230"/>
      <c r="G2338" s="230"/>
      <c r="H2338" s="231"/>
      <c r="I2338" s="231"/>
      <c r="J2338" s="232"/>
      <c r="K2338" s="232"/>
      <c r="L2338" s="232"/>
      <c r="M2338" s="181">
        <f t="shared" si="367"/>
        <v>0</v>
      </c>
      <c r="N2338" s="181">
        <f>IF(H2338="",0,H2338*I2338*'Avoided Water Savings Cost'!$C$16)</f>
        <v>0</v>
      </c>
      <c r="O2338" s="545">
        <f>IF(C2338="",0,IF($B$3="NYSEG",C2338/(1-'Avoided Electric Costs 2020'!$W$21),IF($B$3="RG&amp;E",C2338/(1-'Avoided Electric Costs 2020'!$X$21),"")))</f>
        <v>0</v>
      </c>
      <c r="P2338" s="546">
        <f>IF(D2338="",0,IF($B$3="NYSEG",D2338/(1-'Avoided Electric Costs 2020'!$W$21),IF($B$3="RG&amp;E",D2338/(1-'Avoided Electric Costs 2020'!$X$21),"")))</f>
        <v>0</v>
      </c>
      <c r="Q2338" s="546">
        <f>IF(E2338="",0,IF($B$3="NYSEG",E2338/(1-'Avoided Natural Gas Costs 2020'!$J$34),IF($B$3="RG&amp;E",E2338/(1-'Avoided Natural Gas Costs 2020'!$K$34),"")))</f>
        <v>0</v>
      </c>
      <c r="R2338" s="233" t="str">
        <f>IFERROR(IF(P2338*'BCA Inputs'!$C$1+Q2338*'BCA Inputs'!$C$2+F2338*'BCA Inputs'!$C$2+G2338*'BCA Inputs'!$C$2=0,"",P2338*'BCA Inputs'!$C$1+Q2338*'BCA Inputs'!$C$2+F2338*'BCA Inputs'!$C$2+G2338*'BCA Inputs'!$C$2),"")</f>
        <v/>
      </c>
      <c r="S2338" s="181" t="str">
        <f t="shared" si="360"/>
        <v/>
      </c>
      <c r="T2338" s="181" t="str">
        <f>IFERROR(IF($B$3="NYSEG",(INDEX('BCA Inputs'!$N$14:$N$54,MATCH(I2338,'BCA Inputs'!$M$14:$M$54,0))*P2338+INDEX('BCA Inputs'!$O$14:$O$54,MATCH(I2338,'BCA Inputs'!$M$14:$M$54,0))*O2338+INDEX('BCA Inputs'!P:P,MATCH(I2338,'BCA Inputs'!M:M,0))*Q2338+INDEX('BCA Inputs'!Q:Q,MATCH(I2338,'BCA Inputs'!M:M,0))*F2338+INDEX('BCA Inputs'!R:R,MATCH(I2338,'BCA Inputs'!M:M,0))*G2338)+L2338+N2338,IF($B$3="RG&amp;E",(INDEX('BCA Inputs'!$AX$14:$AX$54,MATCH(I2338,'BCA Inputs'!$AW$14:$AW$54,0))*P2338+INDEX('BCA Inputs'!$AY$14:$AY$54,MATCH(I2338,'BCA Inputs'!$AW$14:$AW$54,0))*O2338+INDEX('BCA Inputs'!$AZ$14:$AZ$54,MATCH(I2338,'BCA Inputs'!$AW$14:$AW$54,0))*Q2338+INDEX('BCA Inputs'!$BA$14:$BA$54,MATCH(I2338,'BCA Inputs'!$AW$14:$AW$54,0))*F2338+INDEX('BCA Inputs'!$BB$14:$BB$54,MATCH(I2338,'BCA Inputs'!$AW$14:$AW$54,0))*G2338)+L2338+N2338,"")),"")</f>
        <v/>
      </c>
      <c r="U2338" s="234" t="str">
        <f t="shared" si="361"/>
        <v/>
      </c>
      <c r="V2338" s="234" t="str">
        <f t="shared" si="362"/>
        <v/>
      </c>
      <c r="W2338" s="234" t="str">
        <f t="shared" si="363"/>
        <v/>
      </c>
      <c r="Y2338" s="235" t="str">
        <f t="shared" si="364"/>
        <v/>
      </c>
      <c r="Z2338" s="236" t="str">
        <f>IFERROR(IF($B$3="NYSEG",INDEX('BCA Inputs'!$X$14:$X$54,MATCH(I2338,'BCA Inputs'!$M$14:$M$54,0))*P2338+INDEX('BCA Inputs'!$Y$14:$Y$54,MATCH(I2338,'BCA Inputs'!$M$14:$M$54,0))*O2338+INDEX('BCA Inputs'!$Z$14:$Z$54,MATCH(I2338,'BCA Inputs'!$M$14:$M$54,0))*Q2338+INDEX('BCA Inputs'!$AA$14:$AA$54,MATCH(I2338,'BCA Inputs'!$M$14:$M$54,0))*F2338+INDEX('BCA Inputs'!$AB$14:$AB$54,MATCH(I2338,'BCA Inputs'!$M$14:$M$54,0))*G2338,IF($B$3="RG&amp;E",INDEX('BCA Inputs'!$BG$14:$BG$54,MATCH(I2338,'BCA Inputs'!$AW$14:$AW$54,0))*P2338+INDEX('BCA Inputs'!$BH$14:$BH$54,MATCH(I2338,'BCA Inputs'!$AW$14:$AW$54,0))*O2338+INDEX('BCA Inputs'!$BI$14:$BI$54,MATCH(I2338,'BCA Inputs'!$AW$14:$AW$54,0))*Q2338+INDEX('BCA Inputs'!$BJ$14:$BJ$54,MATCH(I2338,'BCA Inputs'!$AW$14:$AW$54,0))*F2338+INDEX('BCA Inputs'!$BK$14:$BK$54,MATCH(I2338,'BCA Inputs'!$AW$14:$AW$54,0))*G2338,"")),"")</f>
        <v/>
      </c>
      <c r="AA2338" s="237" t="str">
        <f t="shared" si="365"/>
        <v/>
      </c>
      <c r="AC2338" s="238" t="str">
        <f>IFERROR((K2338+R2338)+IF($B$3="NYSEG",INDEX('BCA Inputs'!$AI$14:$AI$54,MATCH(I2338,'BCA Inputs'!$M$14:$M$54,0))*P2338+INDEX('BCA Inputs'!$AJ$14:$AJ$54,MATCH(I2338,'BCA Inputs'!$M$14:$M$54,0))*Q2338,IF($B$3="RG&amp;E",INDEX('BCA Inputs'!$BR$14:$BR$54,MATCH(I2338,'BCA Inputs'!$AW$14:$AW$54,0))*P2338+INDEX('BCA Inputs'!$BS$14:$BS$54,MATCH(I2338,'BCA Inputs'!$AW$14:$AW$54,0))*Q2338,"")),"")</f>
        <v/>
      </c>
      <c r="AD2338" s="181" t="str">
        <f>IFERROR(IF($B$3="NYSEG",INDEX('BCA Inputs'!$AD$14:$AD$54,MATCH(I2338,'BCA Inputs'!$M$14:$M$54,0))*P2338+INDEX('BCA Inputs'!$AE$14:$AE$54,MATCH(I2338,'BCA Inputs'!$M$14:$M$54,0))*O2338+INDEX('BCA Inputs'!$AF$14:$AF$54,MATCH(I2338,'BCA Inputs'!$M$14:$M$54,0))*Q2338+INDEX('BCA Inputs'!$AG$14:$AG$54,MATCH(I2338,'BCA Inputs'!$M$14:$M$54,0))*F2338+INDEX('BCA Inputs'!$AH$14:$AH$54,MATCH(I2338,'BCA Inputs'!$M$14:$M$54,0))*G2338,IF($B$3="RG&amp;E",INDEX('BCA Inputs'!$BM$14:$BM$54,MATCH(I2338,'BCA Inputs'!$AW$14:$AW$54,0))*P2338+INDEX('BCA Inputs'!$BN$14:$BN$54,MATCH(I2338,'BCA Inputs'!$AW$14:$AW$54,0))*O2338+INDEX('BCA Inputs'!$BO$14:$BO$54,MATCH(I2338,'BCA Inputs'!$AW$14:$AW$54,0))*Q2338+INDEX('BCA Inputs'!$BP$14:$BP$54,MATCH(I2338,'BCA Inputs'!$AW$14:$AW$54,0))*F2338+INDEX('BCA Inputs'!$BQ$14:$BQ$54,MATCH(I2338,'BCA Inputs'!$AW$14:$AW$54,0))*G2338,"")),"")</f>
        <v/>
      </c>
      <c r="AE2338" s="237" t="str">
        <f t="shared" si="366"/>
        <v/>
      </c>
      <c r="AF2338" s="198">
        <f t="shared" si="368"/>
        <v>0</v>
      </c>
      <c r="AG2338" s="239">
        <f t="shared" si="369"/>
        <v>0</v>
      </c>
    </row>
    <row r="2339" spans="1:33">
      <c r="A2339" s="228"/>
      <c r="B2339" s="176"/>
      <c r="C2339" s="229"/>
      <c r="D2339" s="230"/>
      <c r="E2339" s="230"/>
      <c r="F2339" s="230"/>
      <c r="G2339" s="230"/>
      <c r="H2339" s="231"/>
      <c r="I2339" s="231"/>
      <c r="J2339" s="232"/>
      <c r="K2339" s="232"/>
      <c r="L2339" s="232"/>
      <c r="M2339" s="181">
        <f t="shared" si="367"/>
        <v>0</v>
      </c>
      <c r="N2339" s="181">
        <f>IF(H2339="",0,H2339*I2339*'Avoided Water Savings Cost'!$C$16)</f>
        <v>0</v>
      </c>
      <c r="O2339" s="545">
        <f>IF(C2339="",0,IF($B$3="NYSEG",C2339/(1-'Avoided Electric Costs 2020'!$W$21),IF($B$3="RG&amp;E",C2339/(1-'Avoided Electric Costs 2020'!$X$21),"")))</f>
        <v>0</v>
      </c>
      <c r="P2339" s="546">
        <f>IF(D2339="",0,IF($B$3="NYSEG",D2339/(1-'Avoided Electric Costs 2020'!$W$21),IF($B$3="RG&amp;E",D2339/(1-'Avoided Electric Costs 2020'!$X$21),"")))</f>
        <v>0</v>
      </c>
      <c r="Q2339" s="546">
        <f>IF(E2339="",0,IF($B$3="NYSEG",E2339/(1-'Avoided Natural Gas Costs 2020'!$J$34),IF($B$3="RG&amp;E",E2339/(1-'Avoided Natural Gas Costs 2020'!$K$34),"")))</f>
        <v>0</v>
      </c>
      <c r="R2339" s="233" t="str">
        <f>IFERROR(IF(P2339*'BCA Inputs'!$C$1+Q2339*'BCA Inputs'!$C$2+F2339*'BCA Inputs'!$C$2+G2339*'BCA Inputs'!$C$2=0,"",P2339*'BCA Inputs'!$C$1+Q2339*'BCA Inputs'!$C$2+F2339*'BCA Inputs'!$C$2+G2339*'BCA Inputs'!$C$2),"")</f>
        <v/>
      </c>
      <c r="S2339" s="181" t="str">
        <f t="shared" si="360"/>
        <v/>
      </c>
      <c r="T2339" s="181" t="str">
        <f>IFERROR(IF($B$3="NYSEG",(INDEX('BCA Inputs'!$N$14:$N$54,MATCH(I2339,'BCA Inputs'!$M$14:$M$54,0))*P2339+INDEX('BCA Inputs'!$O$14:$O$54,MATCH(I2339,'BCA Inputs'!$M$14:$M$54,0))*O2339+INDEX('BCA Inputs'!P:P,MATCH(I2339,'BCA Inputs'!M:M,0))*Q2339+INDEX('BCA Inputs'!Q:Q,MATCH(I2339,'BCA Inputs'!M:M,0))*F2339+INDEX('BCA Inputs'!R:R,MATCH(I2339,'BCA Inputs'!M:M,0))*G2339)+L2339+N2339,IF($B$3="RG&amp;E",(INDEX('BCA Inputs'!$AX$14:$AX$54,MATCH(I2339,'BCA Inputs'!$AW$14:$AW$54,0))*P2339+INDEX('BCA Inputs'!$AY$14:$AY$54,MATCH(I2339,'BCA Inputs'!$AW$14:$AW$54,0))*O2339+INDEX('BCA Inputs'!$AZ$14:$AZ$54,MATCH(I2339,'BCA Inputs'!$AW$14:$AW$54,0))*Q2339+INDEX('BCA Inputs'!$BA$14:$BA$54,MATCH(I2339,'BCA Inputs'!$AW$14:$AW$54,0))*F2339+INDEX('BCA Inputs'!$BB$14:$BB$54,MATCH(I2339,'BCA Inputs'!$AW$14:$AW$54,0))*G2339)+L2339+N2339,"")),"")</f>
        <v/>
      </c>
      <c r="U2339" s="234" t="str">
        <f t="shared" si="361"/>
        <v/>
      </c>
      <c r="V2339" s="234" t="str">
        <f t="shared" si="362"/>
        <v/>
      </c>
      <c r="W2339" s="234" t="str">
        <f t="shared" si="363"/>
        <v/>
      </c>
      <c r="Y2339" s="235" t="str">
        <f t="shared" si="364"/>
        <v/>
      </c>
      <c r="Z2339" s="236" t="str">
        <f>IFERROR(IF($B$3="NYSEG",INDEX('BCA Inputs'!$X$14:$X$54,MATCH(I2339,'BCA Inputs'!$M$14:$M$54,0))*P2339+INDEX('BCA Inputs'!$Y$14:$Y$54,MATCH(I2339,'BCA Inputs'!$M$14:$M$54,0))*O2339+INDEX('BCA Inputs'!$Z$14:$Z$54,MATCH(I2339,'BCA Inputs'!$M$14:$M$54,0))*Q2339+INDEX('BCA Inputs'!$AA$14:$AA$54,MATCH(I2339,'BCA Inputs'!$M$14:$M$54,0))*F2339+INDEX('BCA Inputs'!$AB$14:$AB$54,MATCH(I2339,'BCA Inputs'!$M$14:$M$54,0))*G2339,IF($B$3="RG&amp;E",INDEX('BCA Inputs'!$BG$14:$BG$54,MATCH(I2339,'BCA Inputs'!$AW$14:$AW$54,0))*P2339+INDEX('BCA Inputs'!$BH$14:$BH$54,MATCH(I2339,'BCA Inputs'!$AW$14:$AW$54,0))*O2339+INDEX('BCA Inputs'!$BI$14:$BI$54,MATCH(I2339,'BCA Inputs'!$AW$14:$AW$54,0))*Q2339+INDEX('BCA Inputs'!$BJ$14:$BJ$54,MATCH(I2339,'BCA Inputs'!$AW$14:$AW$54,0))*F2339+INDEX('BCA Inputs'!$BK$14:$BK$54,MATCH(I2339,'BCA Inputs'!$AW$14:$AW$54,0))*G2339,"")),"")</f>
        <v/>
      </c>
      <c r="AA2339" s="237" t="str">
        <f t="shared" si="365"/>
        <v/>
      </c>
      <c r="AC2339" s="238" t="str">
        <f>IFERROR((K2339+R2339)+IF($B$3="NYSEG",INDEX('BCA Inputs'!$AI$14:$AI$54,MATCH(I2339,'BCA Inputs'!$M$14:$M$54,0))*P2339+INDEX('BCA Inputs'!$AJ$14:$AJ$54,MATCH(I2339,'BCA Inputs'!$M$14:$M$54,0))*Q2339,IF($B$3="RG&amp;E",INDEX('BCA Inputs'!$BR$14:$BR$54,MATCH(I2339,'BCA Inputs'!$AW$14:$AW$54,0))*P2339+INDEX('BCA Inputs'!$BS$14:$BS$54,MATCH(I2339,'BCA Inputs'!$AW$14:$AW$54,0))*Q2339,"")),"")</f>
        <v/>
      </c>
      <c r="AD2339" s="181" t="str">
        <f>IFERROR(IF($B$3="NYSEG",INDEX('BCA Inputs'!$AD$14:$AD$54,MATCH(I2339,'BCA Inputs'!$M$14:$M$54,0))*P2339+INDEX('BCA Inputs'!$AE$14:$AE$54,MATCH(I2339,'BCA Inputs'!$M$14:$M$54,0))*O2339+INDEX('BCA Inputs'!$AF$14:$AF$54,MATCH(I2339,'BCA Inputs'!$M$14:$M$54,0))*Q2339+INDEX('BCA Inputs'!$AG$14:$AG$54,MATCH(I2339,'BCA Inputs'!$M$14:$M$54,0))*F2339+INDEX('BCA Inputs'!$AH$14:$AH$54,MATCH(I2339,'BCA Inputs'!$M$14:$M$54,0))*G2339,IF($B$3="RG&amp;E",INDEX('BCA Inputs'!$BM$14:$BM$54,MATCH(I2339,'BCA Inputs'!$AW$14:$AW$54,0))*P2339+INDEX('BCA Inputs'!$BN$14:$BN$54,MATCH(I2339,'BCA Inputs'!$AW$14:$AW$54,0))*O2339+INDEX('BCA Inputs'!$BO$14:$BO$54,MATCH(I2339,'BCA Inputs'!$AW$14:$AW$54,0))*Q2339+INDEX('BCA Inputs'!$BP$14:$BP$54,MATCH(I2339,'BCA Inputs'!$AW$14:$AW$54,0))*F2339+INDEX('BCA Inputs'!$BQ$14:$BQ$54,MATCH(I2339,'BCA Inputs'!$AW$14:$AW$54,0))*G2339,"")),"")</f>
        <v/>
      </c>
      <c r="AE2339" s="237" t="str">
        <f t="shared" si="366"/>
        <v/>
      </c>
      <c r="AF2339" s="198">
        <f t="shared" si="368"/>
        <v>0</v>
      </c>
      <c r="AG2339" s="239">
        <f t="shared" si="369"/>
        <v>0</v>
      </c>
    </row>
    <row r="2340" spans="1:33">
      <c r="A2340" s="228"/>
      <c r="B2340" s="176"/>
      <c r="C2340" s="229"/>
      <c r="D2340" s="230"/>
      <c r="E2340" s="230"/>
      <c r="F2340" s="230"/>
      <c r="G2340" s="230"/>
      <c r="H2340" s="231"/>
      <c r="I2340" s="231"/>
      <c r="J2340" s="232"/>
      <c r="K2340" s="232"/>
      <c r="L2340" s="232"/>
      <c r="M2340" s="181">
        <f t="shared" si="367"/>
        <v>0</v>
      </c>
      <c r="N2340" s="181">
        <f>IF(H2340="",0,H2340*I2340*'Avoided Water Savings Cost'!$C$16)</f>
        <v>0</v>
      </c>
      <c r="O2340" s="545">
        <f>IF(C2340="",0,IF($B$3="NYSEG",C2340/(1-'Avoided Electric Costs 2020'!$W$21),IF($B$3="RG&amp;E",C2340/(1-'Avoided Electric Costs 2020'!$X$21),"")))</f>
        <v>0</v>
      </c>
      <c r="P2340" s="546">
        <f>IF(D2340="",0,IF($B$3="NYSEG",D2340/(1-'Avoided Electric Costs 2020'!$W$21),IF($B$3="RG&amp;E",D2340/(1-'Avoided Electric Costs 2020'!$X$21),"")))</f>
        <v>0</v>
      </c>
      <c r="Q2340" s="546">
        <f>IF(E2340="",0,IF($B$3="NYSEG",E2340/(1-'Avoided Natural Gas Costs 2020'!$J$34),IF($B$3="RG&amp;E",E2340/(1-'Avoided Natural Gas Costs 2020'!$K$34),"")))</f>
        <v>0</v>
      </c>
      <c r="R2340" s="233" t="str">
        <f>IFERROR(IF(P2340*'BCA Inputs'!$C$1+Q2340*'BCA Inputs'!$C$2+F2340*'BCA Inputs'!$C$2+G2340*'BCA Inputs'!$C$2=0,"",P2340*'BCA Inputs'!$C$1+Q2340*'BCA Inputs'!$C$2+F2340*'BCA Inputs'!$C$2+G2340*'BCA Inputs'!$C$2),"")</f>
        <v/>
      </c>
      <c r="S2340" s="181" t="str">
        <f t="shared" si="360"/>
        <v/>
      </c>
      <c r="T2340" s="181" t="str">
        <f>IFERROR(IF($B$3="NYSEG",(INDEX('BCA Inputs'!$N$14:$N$54,MATCH(I2340,'BCA Inputs'!$M$14:$M$54,0))*P2340+INDEX('BCA Inputs'!$O$14:$O$54,MATCH(I2340,'BCA Inputs'!$M$14:$M$54,0))*O2340+INDEX('BCA Inputs'!P:P,MATCH(I2340,'BCA Inputs'!M:M,0))*Q2340+INDEX('BCA Inputs'!Q:Q,MATCH(I2340,'BCA Inputs'!M:M,0))*F2340+INDEX('BCA Inputs'!R:R,MATCH(I2340,'BCA Inputs'!M:M,0))*G2340)+L2340+N2340,IF($B$3="RG&amp;E",(INDEX('BCA Inputs'!$AX$14:$AX$54,MATCH(I2340,'BCA Inputs'!$AW$14:$AW$54,0))*P2340+INDEX('BCA Inputs'!$AY$14:$AY$54,MATCH(I2340,'BCA Inputs'!$AW$14:$AW$54,0))*O2340+INDEX('BCA Inputs'!$AZ$14:$AZ$54,MATCH(I2340,'BCA Inputs'!$AW$14:$AW$54,0))*Q2340+INDEX('BCA Inputs'!$BA$14:$BA$54,MATCH(I2340,'BCA Inputs'!$AW$14:$AW$54,0))*F2340+INDEX('BCA Inputs'!$BB$14:$BB$54,MATCH(I2340,'BCA Inputs'!$AW$14:$AW$54,0))*G2340)+L2340+N2340,"")),"")</f>
        <v/>
      </c>
      <c r="U2340" s="234" t="str">
        <f t="shared" si="361"/>
        <v/>
      </c>
      <c r="V2340" s="234" t="str">
        <f t="shared" si="362"/>
        <v/>
      </c>
      <c r="W2340" s="234" t="str">
        <f t="shared" si="363"/>
        <v/>
      </c>
      <c r="Y2340" s="235" t="str">
        <f t="shared" si="364"/>
        <v/>
      </c>
      <c r="Z2340" s="236" t="str">
        <f>IFERROR(IF($B$3="NYSEG",INDEX('BCA Inputs'!$X$14:$X$54,MATCH(I2340,'BCA Inputs'!$M$14:$M$54,0))*P2340+INDEX('BCA Inputs'!$Y$14:$Y$54,MATCH(I2340,'BCA Inputs'!$M$14:$M$54,0))*O2340+INDEX('BCA Inputs'!$Z$14:$Z$54,MATCH(I2340,'BCA Inputs'!$M$14:$M$54,0))*Q2340+INDEX('BCA Inputs'!$AA$14:$AA$54,MATCH(I2340,'BCA Inputs'!$M$14:$M$54,0))*F2340+INDEX('BCA Inputs'!$AB$14:$AB$54,MATCH(I2340,'BCA Inputs'!$M$14:$M$54,0))*G2340,IF($B$3="RG&amp;E",INDEX('BCA Inputs'!$BG$14:$BG$54,MATCH(I2340,'BCA Inputs'!$AW$14:$AW$54,0))*P2340+INDEX('BCA Inputs'!$BH$14:$BH$54,MATCH(I2340,'BCA Inputs'!$AW$14:$AW$54,0))*O2340+INDEX('BCA Inputs'!$BI$14:$BI$54,MATCH(I2340,'BCA Inputs'!$AW$14:$AW$54,0))*Q2340+INDEX('BCA Inputs'!$BJ$14:$BJ$54,MATCH(I2340,'BCA Inputs'!$AW$14:$AW$54,0))*F2340+INDEX('BCA Inputs'!$BK$14:$BK$54,MATCH(I2340,'BCA Inputs'!$AW$14:$AW$54,0))*G2340,"")),"")</f>
        <v/>
      </c>
      <c r="AA2340" s="237" t="str">
        <f t="shared" si="365"/>
        <v/>
      </c>
      <c r="AC2340" s="238" t="str">
        <f>IFERROR((K2340+R2340)+IF($B$3="NYSEG",INDEX('BCA Inputs'!$AI$14:$AI$54,MATCH(I2340,'BCA Inputs'!$M$14:$M$54,0))*P2340+INDEX('BCA Inputs'!$AJ$14:$AJ$54,MATCH(I2340,'BCA Inputs'!$M$14:$M$54,0))*Q2340,IF($B$3="RG&amp;E",INDEX('BCA Inputs'!$BR$14:$BR$54,MATCH(I2340,'BCA Inputs'!$AW$14:$AW$54,0))*P2340+INDEX('BCA Inputs'!$BS$14:$BS$54,MATCH(I2340,'BCA Inputs'!$AW$14:$AW$54,0))*Q2340,"")),"")</f>
        <v/>
      </c>
      <c r="AD2340" s="181" t="str">
        <f>IFERROR(IF($B$3="NYSEG",INDEX('BCA Inputs'!$AD$14:$AD$54,MATCH(I2340,'BCA Inputs'!$M$14:$M$54,0))*P2340+INDEX('BCA Inputs'!$AE$14:$AE$54,MATCH(I2340,'BCA Inputs'!$M$14:$M$54,0))*O2340+INDEX('BCA Inputs'!$AF$14:$AF$54,MATCH(I2340,'BCA Inputs'!$M$14:$M$54,0))*Q2340+INDEX('BCA Inputs'!$AG$14:$AG$54,MATCH(I2340,'BCA Inputs'!$M$14:$M$54,0))*F2340+INDEX('BCA Inputs'!$AH$14:$AH$54,MATCH(I2340,'BCA Inputs'!$M$14:$M$54,0))*G2340,IF($B$3="RG&amp;E",INDEX('BCA Inputs'!$BM$14:$BM$54,MATCH(I2340,'BCA Inputs'!$AW$14:$AW$54,0))*P2340+INDEX('BCA Inputs'!$BN$14:$BN$54,MATCH(I2340,'BCA Inputs'!$AW$14:$AW$54,0))*O2340+INDEX('BCA Inputs'!$BO$14:$BO$54,MATCH(I2340,'BCA Inputs'!$AW$14:$AW$54,0))*Q2340+INDEX('BCA Inputs'!$BP$14:$BP$54,MATCH(I2340,'BCA Inputs'!$AW$14:$AW$54,0))*F2340+INDEX('BCA Inputs'!$BQ$14:$BQ$54,MATCH(I2340,'BCA Inputs'!$AW$14:$AW$54,0))*G2340,"")),"")</f>
        <v/>
      </c>
      <c r="AE2340" s="237" t="str">
        <f t="shared" si="366"/>
        <v/>
      </c>
      <c r="AF2340" s="198">
        <f t="shared" si="368"/>
        <v>0</v>
      </c>
      <c r="AG2340" s="239">
        <f t="shared" si="369"/>
        <v>0</v>
      </c>
    </row>
    <row r="2341" spans="1:33">
      <c r="A2341" s="228"/>
      <c r="B2341" s="176"/>
      <c r="C2341" s="229"/>
      <c r="D2341" s="230"/>
      <c r="E2341" s="230"/>
      <c r="F2341" s="230"/>
      <c r="G2341" s="230"/>
      <c r="H2341" s="231"/>
      <c r="I2341" s="231"/>
      <c r="J2341" s="232"/>
      <c r="K2341" s="232"/>
      <c r="L2341" s="232"/>
      <c r="M2341" s="181">
        <f t="shared" si="367"/>
        <v>0</v>
      </c>
      <c r="N2341" s="181">
        <f>IF(H2341="",0,H2341*I2341*'Avoided Water Savings Cost'!$C$16)</f>
        <v>0</v>
      </c>
      <c r="O2341" s="545">
        <f>IF(C2341="",0,IF($B$3="NYSEG",C2341/(1-'Avoided Electric Costs 2020'!$W$21),IF($B$3="RG&amp;E",C2341/(1-'Avoided Electric Costs 2020'!$X$21),"")))</f>
        <v>0</v>
      </c>
      <c r="P2341" s="546">
        <f>IF(D2341="",0,IF($B$3="NYSEG",D2341/(1-'Avoided Electric Costs 2020'!$W$21),IF($B$3="RG&amp;E",D2341/(1-'Avoided Electric Costs 2020'!$X$21),"")))</f>
        <v>0</v>
      </c>
      <c r="Q2341" s="546">
        <f>IF(E2341="",0,IF($B$3="NYSEG",E2341/(1-'Avoided Natural Gas Costs 2020'!$J$34),IF($B$3="RG&amp;E",E2341/(1-'Avoided Natural Gas Costs 2020'!$K$34),"")))</f>
        <v>0</v>
      </c>
      <c r="R2341" s="233" t="str">
        <f>IFERROR(IF(P2341*'BCA Inputs'!$C$1+Q2341*'BCA Inputs'!$C$2+F2341*'BCA Inputs'!$C$2+G2341*'BCA Inputs'!$C$2=0,"",P2341*'BCA Inputs'!$C$1+Q2341*'BCA Inputs'!$C$2+F2341*'BCA Inputs'!$C$2+G2341*'BCA Inputs'!$C$2),"")</f>
        <v/>
      </c>
      <c r="S2341" s="181" t="str">
        <f t="shared" si="360"/>
        <v/>
      </c>
      <c r="T2341" s="181" t="str">
        <f>IFERROR(IF($B$3="NYSEG",(INDEX('BCA Inputs'!$N$14:$N$54,MATCH(I2341,'BCA Inputs'!$M$14:$M$54,0))*P2341+INDEX('BCA Inputs'!$O$14:$O$54,MATCH(I2341,'BCA Inputs'!$M$14:$M$54,0))*O2341+INDEX('BCA Inputs'!P:P,MATCH(I2341,'BCA Inputs'!M:M,0))*Q2341+INDEX('BCA Inputs'!Q:Q,MATCH(I2341,'BCA Inputs'!M:M,0))*F2341+INDEX('BCA Inputs'!R:R,MATCH(I2341,'BCA Inputs'!M:M,0))*G2341)+L2341+N2341,IF($B$3="RG&amp;E",(INDEX('BCA Inputs'!$AX$14:$AX$54,MATCH(I2341,'BCA Inputs'!$AW$14:$AW$54,0))*P2341+INDEX('BCA Inputs'!$AY$14:$AY$54,MATCH(I2341,'BCA Inputs'!$AW$14:$AW$54,0))*O2341+INDEX('BCA Inputs'!$AZ$14:$AZ$54,MATCH(I2341,'BCA Inputs'!$AW$14:$AW$54,0))*Q2341+INDEX('BCA Inputs'!$BA$14:$BA$54,MATCH(I2341,'BCA Inputs'!$AW$14:$AW$54,0))*F2341+INDEX('BCA Inputs'!$BB$14:$BB$54,MATCH(I2341,'BCA Inputs'!$AW$14:$AW$54,0))*G2341)+L2341+N2341,"")),"")</f>
        <v/>
      </c>
      <c r="U2341" s="234" t="str">
        <f t="shared" si="361"/>
        <v/>
      </c>
      <c r="V2341" s="234" t="str">
        <f t="shared" si="362"/>
        <v/>
      </c>
      <c r="W2341" s="234" t="str">
        <f t="shared" si="363"/>
        <v/>
      </c>
      <c r="Y2341" s="235" t="str">
        <f t="shared" si="364"/>
        <v/>
      </c>
      <c r="Z2341" s="236" t="str">
        <f>IFERROR(IF($B$3="NYSEG",INDEX('BCA Inputs'!$X$14:$X$54,MATCH(I2341,'BCA Inputs'!$M$14:$M$54,0))*P2341+INDEX('BCA Inputs'!$Y$14:$Y$54,MATCH(I2341,'BCA Inputs'!$M$14:$M$54,0))*O2341+INDEX('BCA Inputs'!$Z$14:$Z$54,MATCH(I2341,'BCA Inputs'!$M$14:$M$54,0))*Q2341+INDEX('BCA Inputs'!$AA$14:$AA$54,MATCH(I2341,'BCA Inputs'!$M$14:$M$54,0))*F2341+INDEX('BCA Inputs'!$AB$14:$AB$54,MATCH(I2341,'BCA Inputs'!$M$14:$M$54,0))*G2341,IF($B$3="RG&amp;E",INDEX('BCA Inputs'!$BG$14:$BG$54,MATCH(I2341,'BCA Inputs'!$AW$14:$AW$54,0))*P2341+INDEX('BCA Inputs'!$BH$14:$BH$54,MATCH(I2341,'BCA Inputs'!$AW$14:$AW$54,0))*O2341+INDEX('BCA Inputs'!$BI$14:$BI$54,MATCH(I2341,'BCA Inputs'!$AW$14:$AW$54,0))*Q2341+INDEX('BCA Inputs'!$BJ$14:$BJ$54,MATCH(I2341,'BCA Inputs'!$AW$14:$AW$54,0))*F2341+INDEX('BCA Inputs'!$BK$14:$BK$54,MATCH(I2341,'BCA Inputs'!$AW$14:$AW$54,0))*G2341,"")),"")</f>
        <v/>
      </c>
      <c r="AA2341" s="237" t="str">
        <f t="shared" si="365"/>
        <v/>
      </c>
      <c r="AC2341" s="238" t="str">
        <f>IFERROR((K2341+R2341)+IF($B$3="NYSEG",INDEX('BCA Inputs'!$AI$14:$AI$54,MATCH(I2341,'BCA Inputs'!$M$14:$M$54,0))*P2341+INDEX('BCA Inputs'!$AJ$14:$AJ$54,MATCH(I2341,'BCA Inputs'!$M$14:$M$54,0))*Q2341,IF($B$3="RG&amp;E",INDEX('BCA Inputs'!$BR$14:$BR$54,MATCH(I2341,'BCA Inputs'!$AW$14:$AW$54,0))*P2341+INDEX('BCA Inputs'!$BS$14:$BS$54,MATCH(I2341,'BCA Inputs'!$AW$14:$AW$54,0))*Q2341,"")),"")</f>
        <v/>
      </c>
      <c r="AD2341" s="181" t="str">
        <f>IFERROR(IF($B$3="NYSEG",INDEX('BCA Inputs'!$AD$14:$AD$54,MATCH(I2341,'BCA Inputs'!$M$14:$M$54,0))*P2341+INDEX('BCA Inputs'!$AE$14:$AE$54,MATCH(I2341,'BCA Inputs'!$M$14:$M$54,0))*O2341+INDEX('BCA Inputs'!$AF$14:$AF$54,MATCH(I2341,'BCA Inputs'!$M$14:$M$54,0))*Q2341+INDEX('BCA Inputs'!$AG$14:$AG$54,MATCH(I2341,'BCA Inputs'!$M$14:$M$54,0))*F2341+INDEX('BCA Inputs'!$AH$14:$AH$54,MATCH(I2341,'BCA Inputs'!$M$14:$M$54,0))*G2341,IF($B$3="RG&amp;E",INDEX('BCA Inputs'!$BM$14:$BM$54,MATCH(I2341,'BCA Inputs'!$AW$14:$AW$54,0))*P2341+INDEX('BCA Inputs'!$BN$14:$BN$54,MATCH(I2341,'BCA Inputs'!$AW$14:$AW$54,0))*O2341+INDEX('BCA Inputs'!$BO$14:$BO$54,MATCH(I2341,'BCA Inputs'!$AW$14:$AW$54,0))*Q2341+INDEX('BCA Inputs'!$BP$14:$BP$54,MATCH(I2341,'BCA Inputs'!$AW$14:$AW$54,0))*F2341+INDEX('BCA Inputs'!$BQ$14:$BQ$54,MATCH(I2341,'BCA Inputs'!$AW$14:$AW$54,0))*G2341,"")),"")</f>
        <v/>
      </c>
      <c r="AE2341" s="237" t="str">
        <f t="shared" si="366"/>
        <v/>
      </c>
      <c r="AF2341" s="198">
        <f t="shared" si="368"/>
        <v>0</v>
      </c>
      <c r="AG2341" s="239">
        <f t="shared" si="369"/>
        <v>0</v>
      </c>
    </row>
    <row r="2342" spans="1:33">
      <c r="A2342" s="228"/>
      <c r="B2342" s="176"/>
      <c r="C2342" s="229"/>
      <c r="D2342" s="230"/>
      <c r="E2342" s="230"/>
      <c r="F2342" s="230"/>
      <c r="G2342" s="230"/>
      <c r="H2342" s="231"/>
      <c r="I2342" s="231"/>
      <c r="J2342" s="232"/>
      <c r="K2342" s="232"/>
      <c r="L2342" s="232"/>
      <c r="M2342" s="181">
        <f t="shared" si="367"/>
        <v>0</v>
      </c>
      <c r="N2342" s="181">
        <f>IF(H2342="",0,H2342*I2342*'Avoided Water Savings Cost'!$C$16)</f>
        <v>0</v>
      </c>
      <c r="O2342" s="545">
        <f>IF(C2342="",0,IF($B$3="NYSEG",C2342/(1-'Avoided Electric Costs 2020'!$W$21),IF($B$3="RG&amp;E",C2342/(1-'Avoided Electric Costs 2020'!$X$21),"")))</f>
        <v>0</v>
      </c>
      <c r="P2342" s="546">
        <f>IF(D2342="",0,IF($B$3="NYSEG",D2342/(1-'Avoided Electric Costs 2020'!$W$21),IF($B$3="RG&amp;E",D2342/(1-'Avoided Electric Costs 2020'!$X$21),"")))</f>
        <v>0</v>
      </c>
      <c r="Q2342" s="546">
        <f>IF(E2342="",0,IF($B$3="NYSEG",E2342/(1-'Avoided Natural Gas Costs 2020'!$J$34),IF($B$3="RG&amp;E",E2342/(1-'Avoided Natural Gas Costs 2020'!$K$34),"")))</f>
        <v>0</v>
      </c>
      <c r="R2342" s="233" t="str">
        <f>IFERROR(IF(P2342*'BCA Inputs'!$C$1+Q2342*'BCA Inputs'!$C$2+F2342*'BCA Inputs'!$C$2+G2342*'BCA Inputs'!$C$2=0,"",P2342*'BCA Inputs'!$C$1+Q2342*'BCA Inputs'!$C$2+F2342*'BCA Inputs'!$C$2+G2342*'BCA Inputs'!$C$2),"")</f>
        <v/>
      </c>
      <c r="S2342" s="181" t="str">
        <f t="shared" si="360"/>
        <v/>
      </c>
      <c r="T2342" s="181" t="str">
        <f>IFERROR(IF($B$3="NYSEG",(INDEX('BCA Inputs'!$N$14:$N$54,MATCH(I2342,'BCA Inputs'!$M$14:$M$54,0))*P2342+INDEX('BCA Inputs'!$O$14:$O$54,MATCH(I2342,'BCA Inputs'!$M$14:$M$54,0))*O2342+INDEX('BCA Inputs'!P:P,MATCH(I2342,'BCA Inputs'!M:M,0))*Q2342+INDEX('BCA Inputs'!Q:Q,MATCH(I2342,'BCA Inputs'!M:M,0))*F2342+INDEX('BCA Inputs'!R:R,MATCH(I2342,'BCA Inputs'!M:M,0))*G2342)+L2342+N2342,IF($B$3="RG&amp;E",(INDEX('BCA Inputs'!$AX$14:$AX$54,MATCH(I2342,'BCA Inputs'!$AW$14:$AW$54,0))*P2342+INDEX('BCA Inputs'!$AY$14:$AY$54,MATCH(I2342,'BCA Inputs'!$AW$14:$AW$54,0))*O2342+INDEX('BCA Inputs'!$AZ$14:$AZ$54,MATCH(I2342,'BCA Inputs'!$AW$14:$AW$54,0))*Q2342+INDEX('BCA Inputs'!$BA$14:$BA$54,MATCH(I2342,'BCA Inputs'!$AW$14:$AW$54,0))*F2342+INDEX('BCA Inputs'!$BB$14:$BB$54,MATCH(I2342,'BCA Inputs'!$AW$14:$AW$54,0))*G2342)+L2342+N2342,"")),"")</f>
        <v/>
      </c>
      <c r="U2342" s="234" t="str">
        <f t="shared" si="361"/>
        <v/>
      </c>
      <c r="V2342" s="234" t="str">
        <f t="shared" si="362"/>
        <v/>
      </c>
      <c r="W2342" s="234" t="str">
        <f t="shared" si="363"/>
        <v/>
      </c>
      <c r="Y2342" s="235" t="str">
        <f t="shared" si="364"/>
        <v/>
      </c>
      <c r="Z2342" s="236" t="str">
        <f>IFERROR(IF($B$3="NYSEG",INDEX('BCA Inputs'!$X$14:$X$54,MATCH(I2342,'BCA Inputs'!$M$14:$M$54,0))*P2342+INDEX('BCA Inputs'!$Y$14:$Y$54,MATCH(I2342,'BCA Inputs'!$M$14:$M$54,0))*O2342+INDEX('BCA Inputs'!$Z$14:$Z$54,MATCH(I2342,'BCA Inputs'!$M$14:$M$54,0))*Q2342+INDEX('BCA Inputs'!$AA$14:$AA$54,MATCH(I2342,'BCA Inputs'!$M$14:$M$54,0))*F2342+INDEX('BCA Inputs'!$AB$14:$AB$54,MATCH(I2342,'BCA Inputs'!$M$14:$M$54,0))*G2342,IF($B$3="RG&amp;E",INDEX('BCA Inputs'!$BG$14:$BG$54,MATCH(I2342,'BCA Inputs'!$AW$14:$AW$54,0))*P2342+INDEX('BCA Inputs'!$BH$14:$BH$54,MATCH(I2342,'BCA Inputs'!$AW$14:$AW$54,0))*O2342+INDEX('BCA Inputs'!$BI$14:$BI$54,MATCH(I2342,'BCA Inputs'!$AW$14:$AW$54,0))*Q2342+INDEX('BCA Inputs'!$BJ$14:$BJ$54,MATCH(I2342,'BCA Inputs'!$AW$14:$AW$54,0))*F2342+INDEX('BCA Inputs'!$BK$14:$BK$54,MATCH(I2342,'BCA Inputs'!$AW$14:$AW$54,0))*G2342,"")),"")</f>
        <v/>
      </c>
      <c r="AA2342" s="237" t="str">
        <f t="shared" si="365"/>
        <v/>
      </c>
      <c r="AC2342" s="238" t="str">
        <f>IFERROR((K2342+R2342)+IF($B$3="NYSEG",INDEX('BCA Inputs'!$AI$14:$AI$54,MATCH(I2342,'BCA Inputs'!$M$14:$M$54,0))*P2342+INDEX('BCA Inputs'!$AJ$14:$AJ$54,MATCH(I2342,'BCA Inputs'!$M$14:$M$54,0))*Q2342,IF($B$3="RG&amp;E",INDEX('BCA Inputs'!$BR$14:$BR$54,MATCH(I2342,'BCA Inputs'!$AW$14:$AW$54,0))*P2342+INDEX('BCA Inputs'!$BS$14:$BS$54,MATCH(I2342,'BCA Inputs'!$AW$14:$AW$54,0))*Q2342,"")),"")</f>
        <v/>
      </c>
      <c r="AD2342" s="181" t="str">
        <f>IFERROR(IF($B$3="NYSEG",INDEX('BCA Inputs'!$AD$14:$AD$54,MATCH(I2342,'BCA Inputs'!$M$14:$M$54,0))*P2342+INDEX('BCA Inputs'!$AE$14:$AE$54,MATCH(I2342,'BCA Inputs'!$M$14:$M$54,0))*O2342+INDEX('BCA Inputs'!$AF$14:$AF$54,MATCH(I2342,'BCA Inputs'!$M$14:$M$54,0))*Q2342+INDEX('BCA Inputs'!$AG$14:$AG$54,MATCH(I2342,'BCA Inputs'!$M$14:$M$54,0))*F2342+INDEX('BCA Inputs'!$AH$14:$AH$54,MATCH(I2342,'BCA Inputs'!$M$14:$M$54,0))*G2342,IF($B$3="RG&amp;E",INDEX('BCA Inputs'!$BM$14:$BM$54,MATCH(I2342,'BCA Inputs'!$AW$14:$AW$54,0))*P2342+INDEX('BCA Inputs'!$BN$14:$BN$54,MATCH(I2342,'BCA Inputs'!$AW$14:$AW$54,0))*O2342+INDEX('BCA Inputs'!$BO$14:$BO$54,MATCH(I2342,'BCA Inputs'!$AW$14:$AW$54,0))*Q2342+INDEX('BCA Inputs'!$BP$14:$BP$54,MATCH(I2342,'BCA Inputs'!$AW$14:$AW$54,0))*F2342+INDEX('BCA Inputs'!$BQ$14:$BQ$54,MATCH(I2342,'BCA Inputs'!$AW$14:$AW$54,0))*G2342,"")),"")</f>
        <v/>
      </c>
      <c r="AE2342" s="237" t="str">
        <f t="shared" si="366"/>
        <v/>
      </c>
      <c r="AF2342" s="198">
        <f t="shared" si="368"/>
        <v>0</v>
      </c>
      <c r="AG2342" s="239">
        <f t="shared" si="369"/>
        <v>0</v>
      </c>
    </row>
    <row r="2343" spans="1:33">
      <c r="A2343" s="228"/>
      <c r="B2343" s="176"/>
      <c r="C2343" s="229"/>
      <c r="D2343" s="230"/>
      <c r="E2343" s="230"/>
      <c r="F2343" s="230"/>
      <c r="G2343" s="230"/>
      <c r="H2343" s="231"/>
      <c r="I2343" s="231"/>
      <c r="J2343" s="232"/>
      <c r="K2343" s="232"/>
      <c r="L2343" s="232"/>
      <c r="M2343" s="181">
        <f t="shared" si="367"/>
        <v>0</v>
      </c>
      <c r="N2343" s="181">
        <f>IF(H2343="",0,H2343*I2343*'Avoided Water Savings Cost'!$C$16)</f>
        <v>0</v>
      </c>
      <c r="O2343" s="545">
        <f>IF(C2343="",0,IF($B$3="NYSEG",C2343/(1-'Avoided Electric Costs 2020'!$W$21),IF($B$3="RG&amp;E",C2343/(1-'Avoided Electric Costs 2020'!$X$21),"")))</f>
        <v>0</v>
      </c>
      <c r="P2343" s="546">
        <f>IF(D2343="",0,IF($B$3="NYSEG",D2343/(1-'Avoided Electric Costs 2020'!$W$21),IF($B$3="RG&amp;E",D2343/(1-'Avoided Electric Costs 2020'!$X$21),"")))</f>
        <v>0</v>
      </c>
      <c r="Q2343" s="546">
        <f>IF(E2343="",0,IF($B$3="NYSEG",E2343/(1-'Avoided Natural Gas Costs 2020'!$J$34),IF($B$3="RG&amp;E",E2343/(1-'Avoided Natural Gas Costs 2020'!$K$34),"")))</f>
        <v>0</v>
      </c>
      <c r="R2343" s="233" t="str">
        <f>IFERROR(IF(P2343*'BCA Inputs'!$C$1+Q2343*'BCA Inputs'!$C$2+F2343*'BCA Inputs'!$C$2+G2343*'BCA Inputs'!$C$2=0,"",P2343*'BCA Inputs'!$C$1+Q2343*'BCA Inputs'!$C$2+F2343*'BCA Inputs'!$C$2+G2343*'BCA Inputs'!$C$2),"")</f>
        <v/>
      </c>
      <c r="S2343" s="181" t="str">
        <f t="shared" si="360"/>
        <v/>
      </c>
      <c r="T2343" s="181" t="str">
        <f>IFERROR(IF($B$3="NYSEG",(INDEX('BCA Inputs'!$N$14:$N$54,MATCH(I2343,'BCA Inputs'!$M$14:$M$54,0))*P2343+INDEX('BCA Inputs'!$O$14:$O$54,MATCH(I2343,'BCA Inputs'!$M$14:$M$54,0))*O2343+INDEX('BCA Inputs'!P:P,MATCH(I2343,'BCA Inputs'!M:M,0))*Q2343+INDEX('BCA Inputs'!Q:Q,MATCH(I2343,'BCA Inputs'!M:M,0))*F2343+INDEX('BCA Inputs'!R:R,MATCH(I2343,'BCA Inputs'!M:M,0))*G2343)+L2343+N2343,IF($B$3="RG&amp;E",(INDEX('BCA Inputs'!$AX$14:$AX$54,MATCH(I2343,'BCA Inputs'!$AW$14:$AW$54,0))*P2343+INDEX('BCA Inputs'!$AY$14:$AY$54,MATCH(I2343,'BCA Inputs'!$AW$14:$AW$54,0))*O2343+INDEX('BCA Inputs'!$AZ$14:$AZ$54,MATCH(I2343,'BCA Inputs'!$AW$14:$AW$54,0))*Q2343+INDEX('BCA Inputs'!$BA$14:$BA$54,MATCH(I2343,'BCA Inputs'!$AW$14:$AW$54,0))*F2343+INDEX('BCA Inputs'!$BB$14:$BB$54,MATCH(I2343,'BCA Inputs'!$AW$14:$AW$54,0))*G2343)+L2343+N2343,"")),"")</f>
        <v/>
      </c>
      <c r="U2343" s="234" t="str">
        <f t="shared" si="361"/>
        <v/>
      </c>
      <c r="V2343" s="234" t="str">
        <f t="shared" si="362"/>
        <v/>
      </c>
      <c r="W2343" s="234" t="str">
        <f t="shared" si="363"/>
        <v/>
      </c>
      <c r="Y2343" s="235" t="str">
        <f t="shared" si="364"/>
        <v/>
      </c>
      <c r="Z2343" s="236" t="str">
        <f>IFERROR(IF($B$3="NYSEG",INDEX('BCA Inputs'!$X$14:$X$54,MATCH(I2343,'BCA Inputs'!$M$14:$M$54,0))*P2343+INDEX('BCA Inputs'!$Y$14:$Y$54,MATCH(I2343,'BCA Inputs'!$M$14:$M$54,0))*O2343+INDEX('BCA Inputs'!$Z$14:$Z$54,MATCH(I2343,'BCA Inputs'!$M$14:$M$54,0))*Q2343+INDEX('BCA Inputs'!$AA$14:$AA$54,MATCH(I2343,'BCA Inputs'!$M$14:$M$54,0))*F2343+INDEX('BCA Inputs'!$AB$14:$AB$54,MATCH(I2343,'BCA Inputs'!$M$14:$M$54,0))*G2343,IF($B$3="RG&amp;E",INDEX('BCA Inputs'!$BG$14:$BG$54,MATCH(I2343,'BCA Inputs'!$AW$14:$AW$54,0))*P2343+INDEX('BCA Inputs'!$BH$14:$BH$54,MATCH(I2343,'BCA Inputs'!$AW$14:$AW$54,0))*O2343+INDEX('BCA Inputs'!$BI$14:$BI$54,MATCH(I2343,'BCA Inputs'!$AW$14:$AW$54,0))*Q2343+INDEX('BCA Inputs'!$BJ$14:$BJ$54,MATCH(I2343,'BCA Inputs'!$AW$14:$AW$54,0))*F2343+INDEX('BCA Inputs'!$BK$14:$BK$54,MATCH(I2343,'BCA Inputs'!$AW$14:$AW$54,0))*G2343,"")),"")</f>
        <v/>
      </c>
      <c r="AA2343" s="237" t="str">
        <f t="shared" si="365"/>
        <v/>
      </c>
      <c r="AC2343" s="238" t="str">
        <f>IFERROR((K2343+R2343)+IF($B$3="NYSEG",INDEX('BCA Inputs'!$AI$14:$AI$54,MATCH(I2343,'BCA Inputs'!$M$14:$M$54,0))*P2343+INDEX('BCA Inputs'!$AJ$14:$AJ$54,MATCH(I2343,'BCA Inputs'!$M$14:$M$54,0))*Q2343,IF($B$3="RG&amp;E",INDEX('BCA Inputs'!$BR$14:$BR$54,MATCH(I2343,'BCA Inputs'!$AW$14:$AW$54,0))*P2343+INDEX('BCA Inputs'!$BS$14:$BS$54,MATCH(I2343,'BCA Inputs'!$AW$14:$AW$54,0))*Q2343,"")),"")</f>
        <v/>
      </c>
      <c r="AD2343" s="181" t="str">
        <f>IFERROR(IF($B$3="NYSEG",INDEX('BCA Inputs'!$AD$14:$AD$54,MATCH(I2343,'BCA Inputs'!$M$14:$M$54,0))*P2343+INDEX('BCA Inputs'!$AE$14:$AE$54,MATCH(I2343,'BCA Inputs'!$M$14:$M$54,0))*O2343+INDEX('BCA Inputs'!$AF$14:$AF$54,MATCH(I2343,'BCA Inputs'!$M$14:$M$54,0))*Q2343+INDEX('BCA Inputs'!$AG$14:$AG$54,MATCH(I2343,'BCA Inputs'!$M$14:$M$54,0))*F2343+INDEX('BCA Inputs'!$AH$14:$AH$54,MATCH(I2343,'BCA Inputs'!$M$14:$M$54,0))*G2343,IF($B$3="RG&amp;E",INDEX('BCA Inputs'!$BM$14:$BM$54,MATCH(I2343,'BCA Inputs'!$AW$14:$AW$54,0))*P2343+INDEX('BCA Inputs'!$BN$14:$BN$54,MATCH(I2343,'BCA Inputs'!$AW$14:$AW$54,0))*O2343+INDEX('BCA Inputs'!$BO$14:$BO$54,MATCH(I2343,'BCA Inputs'!$AW$14:$AW$54,0))*Q2343+INDEX('BCA Inputs'!$BP$14:$BP$54,MATCH(I2343,'BCA Inputs'!$AW$14:$AW$54,0))*F2343+INDEX('BCA Inputs'!$BQ$14:$BQ$54,MATCH(I2343,'BCA Inputs'!$AW$14:$AW$54,0))*G2343,"")),"")</f>
        <v/>
      </c>
      <c r="AE2343" s="237" t="str">
        <f t="shared" si="366"/>
        <v/>
      </c>
      <c r="AF2343" s="198">
        <f t="shared" si="368"/>
        <v>0</v>
      </c>
      <c r="AG2343" s="239">
        <f t="shared" si="369"/>
        <v>0</v>
      </c>
    </row>
    <row r="2344" spans="1:33">
      <c r="A2344" s="228"/>
      <c r="B2344" s="176"/>
      <c r="C2344" s="229"/>
      <c r="D2344" s="230"/>
      <c r="E2344" s="230"/>
      <c r="F2344" s="230"/>
      <c r="G2344" s="230"/>
      <c r="H2344" s="231"/>
      <c r="I2344" s="231"/>
      <c r="J2344" s="232"/>
      <c r="K2344" s="232"/>
      <c r="L2344" s="232"/>
      <c r="M2344" s="181">
        <f t="shared" si="367"/>
        <v>0</v>
      </c>
      <c r="N2344" s="181">
        <f>IF(H2344="",0,H2344*I2344*'Avoided Water Savings Cost'!$C$16)</f>
        <v>0</v>
      </c>
      <c r="O2344" s="545">
        <f>IF(C2344="",0,IF($B$3="NYSEG",C2344/(1-'Avoided Electric Costs 2020'!$W$21),IF($B$3="RG&amp;E",C2344/(1-'Avoided Electric Costs 2020'!$X$21),"")))</f>
        <v>0</v>
      </c>
      <c r="P2344" s="546">
        <f>IF(D2344="",0,IF($B$3="NYSEG",D2344/(1-'Avoided Electric Costs 2020'!$W$21),IF($B$3="RG&amp;E",D2344/(1-'Avoided Electric Costs 2020'!$X$21),"")))</f>
        <v>0</v>
      </c>
      <c r="Q2344" s="546">
        <f>IF(E2344="",0,IF($B$3="NYSEG",E2344/(1-'Avoided Natural Gas Costs 2020'!$J$34),IF($B$3="RG&amp;E",E2344/(1-'Avoided Natural Gas Costs 2020'!$K$34),"")))</f>
        <v>0</v>
      </c>
      <c r="R2344" s="233" t="str">
        <f>IFERROR(IF(P2344*'BCA Inputs'!$C$1+Q2344*'BCA Inputs'!$C$2+F2344*'BCA Inputs'!$C$2+G2344*'BCA Inputs'!$C$2=0,"",P2344*'BCA Inputs'!$C$1+Q2344*'BCA Inputs'!$C$2+F2344*'BCA Inputs'!$C$2+G2344*'BCA Inputs'!$C$2),"")</f>
        <v/>
      </c>
      <c r="S2344" s="181" t="str">
        <f t="shared" si="360"/>
        <v/>
      </c>
      <c r="T2344" s="181" t="str">
        <f>IFERROR(IF($B$3="NYSEG",(INDEX('BCA Inputs'!$N$14:$N$54,MATCH(I2344,'BCA Inputs'!$M$14:$M$54,0))*P2344+INDEX('BCA Inputs'!$O$14:$O$54,MATCH(I2344,'BCA Inputs'!$M$14:$M$54,0))*O2344+INDEX('BCA Inputs'!P:P,MATCH(I2344,'BCA Inputs'!M:M,0))*Q2344+INDEX('BCA Inputs'!Q:Q,MATCH(I2344,'BCA Inputs'!M:M,0))*F2344+INDEX('BCA Inputs'!R:R,MATCH(I2344,'BCA Inputs'!M:M,0))*G2344)+L2344+N2344,IF($B$3="RG&amp;E",(INDEX('BCA Inputs'!$AX$14:$AX$54,MATCH(I2344,'BCA Inputs'!$AW$14:$AW$54,0))*P2344+INDEX('BCA Inputs'!$AY$14:$AY$54,MATCH(I2344,'BCA Inputs'!$AW$14:$AW$54,0))*O2344+INDEX('BCA Inputs'!$AZ$14:$AZ$54,MATCH(I2344,'BCA Inputs'!$AW$14:$AW$54,0))*Q2344+INDEX('BCA Inputs'!$BA$14:$BA$54,MATCH(I2344,'BCA Inputs'!$AW$14:$AW$54,0))*F2344+INDEX('BCA Inputs'!$BB$14:$BB$54,MATCH(I2344,'BCA Inputs'!$AW$14:$AW$54,0))*G2344)+L2344+N2344,"")),"")</f>
        <v/>
      </c>
      <c r="U2344" s="234" t="str">
        <f t="shared" si="361"/>
        <v/>
      </c>
      <c r="V2344" s="234" t="str">
        <f t="shared" si="362"/>
        <v/>
      </c>
      <c r="W2344" s="234" t="str">
        <f t="shared" si="363"/>
        <v/>
      </c>
      <c r="Y2344" s="235" t="str">
        <f t="shared" si="364"/>
        <v/>
      </c>
      <c r="Z2344" s="236" t="str">
        <f>IFERROR(IF($B$3="NYSEG",INDEX('BCA Inputs'!$X$14:$X$54,MATCH(I2344,'BCA Inputs'!$M$14:$M$54,0))*P2344+INDEX('BCA Inputs'!$Y$14:$Y$54,MATCH(I2344,'BCA Inputs'!$M$14:$M$54,0))*O2344+INDEX('BCA Inputs'!$Z$14:$Z$54,MATCH(I2344,'BCA Inputs'!$M$14:$M$54,0))*Q2344+INDEX('BCA Inputs'!$AA$14:$AA$54,MATCH(I2344,'BCA Inputs'!$M$14:$M$54,0))*F2344+INDEX('BCA Inputs'!$AB$14:$AB$54,MATCH(I2344,'BCA Inputs'!$M$14:$M$54,0))*G2344,IF($B$3="RG&amp;E",INDEX('BCA Inputs'!$BG$14:$BG$54,MATCH(I2344,'BCA Inputs'!$AW$14:$AW$54,0))*P2344+INDEX('BCA Inputs'!$BH$14:$BH$54,MATCH(I2344,'BCA Inputs'!$AW$14:$AW$54,0))*O2344+INDEX('BCA Inputs'!$BI$14:$BI$54,MATCH(I2344,'BCA Inputs'!$AW$14:$AW$54,0))*Q2344+INDEX('BCA Inputs'!$BJ$14:$BJ$54,MATCH(I2344,'BCA Inputs'!$AW$14:$AW$54,0))*F2344+INDEX('BCA Inputs'!$BK$14:$BK$54,MATCH(I2344,'BCA Inputs'!$AW$14:$AW$54,0))*G2344,"")),"")</f>
        <v/>
      </c>
      <c r="AA2344" s="237" t="str">
        <f t="shared" si="365"/>
        <v/>
      </c>
      <c r="AC2344" s="238" t="str">
        <f>IFERROR((K2344+R2344)+IF($B$3="NYSEG",INDEX('BCA Inputs'!$AI$14:$AI$54,MATCH(I2344,'BCA Inputs'!$M$14:$M$54,0))*P2344+INDEX('BCA Inputs'!$AJ$14:$AJ$54,MATCH(I2344,'BCA Inputs'!$M$14:$M$54,0))*Q2344,IF($B$3="RG&amp;E",INDEX('BCA Inputs'!$BR$14:$BR$54,MATCH(I2344,'BCA Inputs'!$AW$14:$AW$54,0))*P2344+INDEX('BCA Inputs'!$BS$14:$BS$54,MATCH(I2344,'BCA Inputs'!$AW$14:$AW$54,0))*Q2344,"")),"")</f>
        <v/>
      </c>
      <c r="AD2344" s="181" t="str">
        <f>IFERROR(IF($B$3="NYSEG",INDEX('BCA Inputs'!$AD$14:$AD$54,MATCH(I2344,'BCA Inputs'!$M$14:$M$54,0))*P2344+INDEX('BCA Inputs'!$AE$14:$AE$54,MATCH(I2344,'BCA Inputs'!$M$14:$M$54,0))*O2344+INDEX('BCA Inputs'!$AF$14:$AF$54,MATCH(I2344,'BCA Inputs'!$M$14:$M$54,0))*Q2344+INDEX('BCA Inputs'!$AG$14:$AG$54,MATCH(I2344,'BCA Inputs'!$M$14:$M$54,0))*F2344+INDEX('BCA Inputs'!$AH$14:$AH$54,MATCH(I2344,'BCA Inputs'!$M$14:$M$54,0))*G2344,IF($B$3="RG&amp;E",INDEX('BCA Inputs'!$BM$14:$BM$54,MATCH(I2344,'BCA Inputs'!$AW$14:$AW$54,0))*P2344+INDEX('BCA Inputs'!$BN$14:$BN$54,MATCH(I2344,'BCA Inputs'!$AW$14:$AW$54,0))*O2344+INDEX('BCA Inputs'!$BO$14:$BO$54,MATCH(I2344,'BCA Inputs'!$AW$14:$AW$54,0))*Q2344+INDEX('BCA Inputs'!$BP$14:$BP$54,MATCH(I2344,'BCA Inputs'!$AW$14:$AW$54,0))*F2344+INDEX('BCA Inputs'!$BQ$14:$BQ$54,MATCH(I2344,'BCA Inputs'!$AW$14:$AW$54,0))*G2344,"")),"")</f>
        <v/>
      </c>
      <c r="AE2344" s="237" t="str">
        <f t="shared" si="366"/>
        <v/>
      </c>
      <c r="AF2344" s="198">
        <f t="shared" si="368"/>
        <v>0</v>
      </c>
      <c r="AG2344" s="239">
        <f t="shared" si="369"/>
        <v>0</v>
      </c>
    </row>
    <row r="2345" spans="1:33">
      <c r="A2345" s="228"/>
      <c r="B2345" s="176"/>
      <c r="C2345" s="229"/>
      <c r="D2345" s="230"/>
      <c r="E2345" s="230"/>
      <c r="F2345" s="230"/>
      <c r="G2345" s="230"/>
      <c r="H2345" s="231"/>
      <c r="I2345" s="231"/>
      <c r="J2345" s="232"/>
      <c r="K2345" s="232"/>
      <c r="L2345" s="232"/>
      <c r="M2345" s="181">
        <f t="shared" si="367"/>
        <v>0</v>
      </c>
      <c r="N2345" s="181">
        <f>IF(H2345="",0,H2345*I2345*'Avoided Water Savings Cost'!$C$16)</f>
        <v>0</v>
      </c>
      <c r="O2345" s="545">
        <f>IF(C2345="",0,IF($B$3="NYSEG",C2345/(1-'Avoided Electric Costs 2020'!$W$21),IF($B$3="RG&amp;E",C2345/(1-'Avoided Electric Costs 2020'!$X$21),"")))</f>
        <v>0</v>
      </c>
      <c r="P2345" s="546">
        <f>IF(D2345="",0,IF($B$3="NYSEG",D2345/(1-'Avoided Electric Costs 2020'!$W$21),IF($B$3="RG&amp;E",D2345/(1-'Avoided Electric Costs 2020'!$X$21),"")))</f>
        <v>0</v>
      </c>
      <c r="Q2345" s="546">
        <f>IF(E2345="",0,IF($B$3="NYSEG",E2345/(1-'Avoided Natural Gas Costs 2020'!$J$34),IF($B$3="RG&amp;E",E2345/(1-'Avoided Natural Gas Costs 2020'!$K$34),"")))</f>
        <v>0</v>
      </c>
      <c r="R2345" s="233" t="str">
        <f>IFERROR(IF(P2345*'BCA Inputs'!$C$1+Q2345*'BCA Inputs'!$C$2+F2345*'BCA Inputs'!$C$2+G2345*'BCA Inputs'!$C$2=0,"",P2345*'BCA Inputs'!$C$1+Q2345*'BCA Inputs'!$C$2+F2345*'BCA Inputs'!$C$2+G2345*'BCA Inputs'!$C$2),"")</f>
        <v/>
      </c>
      <c r="S2345" s="181" t="str">
        <f t="shared" si="360"/>
        <v/>
      </c>
      <c r="T2345" s="181" t="str">
        <f>IFERROR(IF($B$3="NYSEG",(INDEX('BCA Inputs'!$N$14:$N$54,MATCH(I2345,'BCA Inputs'!$M$14:$M$54,0))*P2345+INDEX('BCA Inputs'!$O$14:$O$54,MATCH(I2345,'BCA Inputs'!$M$14:$M$54,0))*O2345+INDEX('BCA Inputs'!P:P,MATCH(I2345,'BCA Inputs'!M:M,0))*Q2345+INDEX('BCA Inputs'!Q:Q,MATCH(I2345,'BCA Inputs'!M:M,0))*F2345+INDEX('BCA Inputs'!R:R,MATCH(I2345,'BCA Inputs'!M:M,0))*G2345)+L2345+N2345,IF($B$3="RG&amp;E",(INDEX('BCA Inputs'!$AX$14:$AX$54,MATCH(I2345,'BCA Inputs'!$AW$14:$AW$54,0))*P2345+INDEX('BCA Inputs'!$AY$14:$AY$54,MATCH(I2345,'BCA Inputs'!$AW$14:$AW$54,0))*O2345+INDEX('BCA Inputs'!$AZ$14:$AZ$54,MATCH(I2345,'BCA Inputs'!$AW$14:$AW$54,0))*Q2345+INDEX('BCA Inputs'!$BA$14:$BA$54,MATCH(I2345,'BCA Inputs'!$AW$14:$AW$54,0))*F2345+INDEX('BCA Inputs'!$BB$14:$BB$54,MATCH(I2345,'BCA Inputs'!$AW$14:$AW$54,0))*G2345)+L2345+N2345,"")),"")</f>
        <v/>
      </c>
      <c r="U2345" s="234" t="str">
        <f t="shared" si="361"/>
        <v/>
      </c>
      <c r="V2345" s="234" t="str">
        <f t="shared" si="362"/>
        <v/>
      </c>
      <c r="W2345" s="234" t="str">
        <f t="shared" si="363"/>
        <v/>
      </c>
      <c r="Y2345" s="235" t="str">
        <f t="shared" si="364"/>
        <v/>
      </c>
      <c r="Z2345" s="236" t="str">
        <f>IFERROR(IF($B$3="NYSEG",INDEX('BCA Inputs'!$X$14:$X$54,MATCH(I2345,'BCA Inputs'!$M$14:$M$54,0))*P2345+INDEX('BCA Inputs'!$Y$14:$Y$54,MATCH(I2345,'BCA Inputs'!$M$14:$M$54,0))*O2345+INDEX('BCA Inputs'!$Z$14:$Z$54,MATCH(I2345,'BCA Inputs'!$M$14:$M$54,0))*Q2345+INDEX('BCA Inputs'!$AA$14:$AA$54,MATCH(I2345,'BCA Inputs'!$M$14:$M$54,0))*F2345+INDEX('BCA Inputs'!$AB$14:$AB$54,MATCH(I2345,'BCA Inputs'!$M$14:$M$54,0))*G2345,IF($B$3="RG&amp;E",INDEX('BCA Inputs'!$BG$14:$BG$54,MATCH(I2345,'BCA Inputs'!$AW$14:$AW$54,0))*P2345+INDEX('BCA Inputs'!$BH$14:$BH$54,MATCH(I2345,'BCA Inputs'!$AW$14:$AW$54,0))*O2345+INDEX('BCA Inputs'!$BI$14:$BI$54,MATCH(I2345,'BCA Inputs'!$AW$14:$AW$54,0))*Q2345+INDEX('BCA Inputs'!$BJ$14:$BJ$54,MATCH(I2345,'BCA Inputs'!$AW$14:$AW$54,0))*F2345+INDEX('BCA Inputs'!$BK$14:$BK$54,MATCH(I2345,'BCA Inputs'!$AW$14:$AW$54,0))*G2345,"")),"")</f>
        <v/>
      </c>
      <c r="AA2345" s="237" t="str">
        <f t="shared" si="365"/>
        <v/>
      </c>
      <c r="AC2345" s="238" t="str">
        <f>IFERROR((K2345+R2345)+IF($B$3="NYSEG",INDEX('BCA Inputs'!$AI$14:$AI$54,MATCH(I2345,'BCA Inputs'!$M$14:$M$54,0))*P2345+INDEX('BCA Inputs'!$AJ$14:$AJ$54,MATCH(I2345,'BCA Inputs'!$M$14:$M$54,0))*Q2345,IF($B$3="RG&amp;E",INDEX('BCA Inputs'!$BR$14:$BR$54,MATCH(I2345,'BCA Inputs'!$AW$14:$AW$54,0))*P2345+INDEX('BCA Inputs'!$BS$14:$BS$54,MATCH(I2345,'BCA Inputs'!$AW$14:$AW$54,0))*Q2345,"")),"")</f>
        <v/>
      </c>
      <c r="AD2345" s="181" t="str">
        <f>IFERROR(IF($B$3="NYSEG",INDEX('BCA Inputs'!$AD$14:$AD$54,MATCH(I2345,'BCA Inputs'!$M$14:$M$54,0))*P2345+INDEX('BCA Inputs'!$AE$14:$AE$54,MATCH(I2345,'BCA Inputs'!$M$14:$M$54,0))*O2345+INDEX('BCA Inputs'!$AF$14:$AF$54,MATCH(I2345,'BCA Inputs'!$M$14:$M$54,0))*Q2345+INDEX('BCA Inputs'!$AG$14:$AG$54,MATCH(I2345,'BCA Inputs'!$M$14:$M$54,0))*F2345+INDEX('BCA Inputs'!$AH$14:$AH$54,MATCH(I2345,'BCA Inputs'!$M$14:$M$54,0))*G2345,IF($B$3="RG&amp;E",INDEX('BCA Inputs'!$BM$14:$BM$54,MATCH(I2345,'BCA Inputs'!$AW$14:$AW$54,0))*P2345+INDEX('BCA Inputs'!$BN$14:$BN$54,MATCH(I2345,'BCA Inputs'!$AW$14:$AW$54,0))*O2345+INDEX('BCA Inputs'!$BO$14:$BO$54,MATCH(I2345,'BCA Inputs'!$AW$14:$AW$54,0))*Q2345+INDEX('BCA Inputs'!$BP$14:$BP$54,MATCH(I2345,'BCA Inputs'!$AW$14:$AW$54,0))*F2345+INDEX('BCA Inputs'!$BQ$14:$BQ$54,MATCH(I2345,'BCA Inputs'!$AW$14:$AW$54,0))*G2345,"")),"")</f>
        <v/>
      </c>
      <c r="AE2345" s="237" t="str">
        <f t="shared" si="366"/>
        <v/>
      </c>
      <c r="AF2345" s="198">
        <f t="shared" si="368"/>
        <v>0</v>
      </c>
      <c r="AG2345" s="239">
        <f t="shared" si="369"/>
        <v>0</v>
      </c>
    </row>
    <row r="2346" spans="1:33">
      <c r="A2346" s="228"/>
      <c r="B2346" s="176"/>
      <c r="C2346" s="229"/>
      <c r="D2346" s="230"/>
      <c r="E2346" s="230"/>
      <c r="F2346" s="230"/>
      <c r="G2346" s="230"/>
      <c r="H2346" s="231"/>
      <c r="I2346" s="231"/>
      <c r="J2346" s="232"/>
      <c r="K2346" s="232"/>
      <c r="L2346" s="232"/>
      <c r="M2346" s="181">
        <f t="shared" si="367"/>
        <v>0</v>
      </c>
      <c r="N2346" s="181">
        <f>IF(H2346="",0,H2346*I2346*'Avoided Water Savings Cost'!$C$16)</f>
        <v>0</v>
      </c>
      <c r="O2346" s="545">
        <f>IF(C2346="",0,IF($B$3="NYSEG",C2346/(1-'Avoided Electric Costs 2020'!$W$21),IF($B$3="RG&amp;E",C2346/(1-'Avoided Electric Costs 2020'!$X$21),"")))</f>
        <v>0</v>
      </c>
      <c r="P2346" s="546">
        <f>IF(D2346="",0,IF($B$3="NYSEG",D2346/(1-'Avoided Electric Costs 2020'!$W$21),IF($B$3="RG&amp;E",D2346/(1-'Avoided Electric Costs 2020'!$X$21),"")))</f>
        <v>0</v>
      </c>
      <c r="Q2346" s="546">
        <f>IF(E2346="",0,IF($B$3="NYSEG",E2346/(1-'Avoided Natural Gas Costs 2020'!$J$34),IF($B$3="RG&amp;E",E2346/(1-'Avoided Natural Gas Costs 2020'!$K$34),"")))</f>
        <v>0</v>
      </c>
      <c r="R2346" s="233" t="str">
        <f>IFERROR(IF(P2346*'BCA Inputs'!$C$1+Q2346*'BCA Inputs'!$C$2+F2346*'BCA Inputs'!$C$2+G2346*'BCA Inputs'!$C$2=0,"",P2346*'BCA Inputs'!$C$1+Q2346*'BCA Inputs'!$C$2+F2346*'BCA Inputs'!$C$2+G2346*'BCA Inputs'!$C$2),"")</f>
        <v/>
      </c>
      <c r="S2346" s="181" t="str">
        <f t="shared" si="360"/>
        <v/>
      </c>
      <c r="T2346" s="181" t="str">
        <f>IFERROR(IF($B$3="NYSEG",(INDEX('BCA Inputs'!$N$14:$N$54,MATCH(I2346,'BCA Inputs'!$M$14:$M$54,0))*P2346+INDEX('BCA Inputs'!$O$14:$O$54,MATCH(I2346,'BCA Inputs'!$M$14:$M$54,0))*O2346+INDEX('BCA Inputs'!P:P,MATCH(I2346,'BCA Inputs'!M:M,0))*Q2346+INDEX('BCA Inputs'!Q:Q,MATCH(I2346,'BCA Inputs'!M:M,0))*F2346+INDEX('BCA Inputs'!R:R,MATCH(I2346,'BCA Inputs'!M:M,0))*G2346)+L2346+N2346,IF($B$3="RG&amp;E",(INDEX('BCA Inputs'!$AX$14:$AX$54,MATCH(I2346,'BCA Inputs'!$AW$14:$AW$54,0))*P2346+INDEX('BCA Inputs'!$AY$14:$AY$54,MATCH(I2346,'BCA Inputs'!$AW$14:$AW$54,0))*O2346+INDEX('BCA Inputs'!$AZ$14:$AZ$54,MATCH(I2346,'BCA Inputs'!$AW$14:$AW$54,0))*Q2346+INDEX('BCA Inputs'!$BA$14:$BA$54,MATCH(I2346,'BCA Inputs'!$AW$14:$AW$54,0))*F2346+INDEX('BCA Inputs'!$BB$14:$BB$54,MATCH(I2346,'BCA Inputs'!$AW$14:$AW$54,0))*G2346)+L2346+N2346,"")),"")</f>
        <v/>
      </c>
      <c r="U2346" s="234" t="str">
        <f t="shared" si="361"/>
        <v/>
      </c>
      <c r="V2346" s="234" t="str">
        <f t="shared" si="362"/>
        <v/>
      </c>
      <c r="W2346" s="234" t="str">
        <f t="shared" si="363"/>
        <v/>
      </c>
      <c r="Y2346" s="235" t="str">
        <f t="shared" si="364"/>
        <v/>
      </c>
      <c r="Z2346" s="236" t="str">
        <f>IFERROR(IF($B$3="NYSEG",INDEX('BCA Inputs'!$X$14:$X$54,MATCH(I2346,'BCA Inputs'!$M$14:$M$54,0))*P2346+INDEX('BCA Inputs'!$Y$14:$Y$54,MATCH(I2346,'BCA Inputs'!$M$14:$M$54,0))*O2346+INDEX('BCA Inputs'!$Z$14:$Z$54,MATCH(I2346,'BCA Inputs'!$M$14:$M$54,0))*Q2346+INDEX('BCA Inputs'!$AA$14:$AA$54,MATCH(I2346,'BCA Inputs'!$M$14:$M$54,0))*F2346+INDEX('BCA Inputs'!$AB$14:$AB$54,MATCH(I2346,'BCA Inputs'!$M$14:$M$54,0))*G2346,IF($B$3="RG&amp;E",INDEX('BCA Inputs'!$BG$14:$BG$54,MATCH(I2346,'BCA Inputs'!$AW$14:$AW$54,0))*P2346+INDEX('BCA Inputs'!$BH$14:$BH$54,MATCH(I2346,'BCA Inputs'!$AW$14:$AW$54,0))*O2346+INDEX('BCA Inputs'!$BI$14:$BI$54,MATCH(I2346,'BCA Inputs'!$AW$14:$AW$54,0))*Q2346+INDEX('BCA Inputs'!$BJ$14:$BJ$54,MATCH(I2346,'BCA Inputs'!$AW$14:$AW$54,0))*F2346+INDEX('BCA Inputs'!$BK$14:$BK$54,MATCH(I2346,'BCA Inputs'!$AW$14:$AW$54,0))*G2346,"")),"")</f>
        <v/>
      </c>
      <c r="AA2346" s="237" t="str">
        <f t="shared" si="365"/>
        <v/>
      </c>
      <c r="AC2346" s="238" t="str">
        <f>IFERROR((K2346+R2346)+IF($B$3="NYSEG",INDEX('BCA Inputs'!$AI$14:$AI$54,MATCH(I2346,'BCA Inputs'!$M$14:$M$54,0))*P2346+INDEX('BCA Inputs'!$AJ$14:$AJ$54,MATCH(I2346,'BCA Inputs'!$M$14:$M$54,0))*Q2346,IF($B$3="RG&amp;E",INDEX('BCA Inputs'!$BR$14:$BR$54,MATCH(I2346,'BCA Inputs'!$AW$14:$AW$54,0))*P2346+INDEX('BCA Inputs'!$BS$14:$BS$54,MATCH(I2346,'BCA Inputs'!$AW$14:$AW$54,0))*Q2346,"")),"")</f>
        <v/>
      </c>
      <c r="AD2346" s="181" t="str">
        <f>IFERROR(IF($B$3="NYSEG",INDEX('BCA Inputs'!$AD$14:$AD$54,MATCH(I2346,'BCA Inputs'!$M$14:$M$54,0))*P2346+INDEX('BCA Inputs'!$AE$14:$AE$54,MATCH(I2346,'BCA Inputs'!$M$14:$M$54,0))*O2346+INDEX('BCA Inputs'!$AF$14:$AF$54,MATCH(I2346,'BCA Inputs'!$M$14:$M$54,0))*Q2346+INDEX('BCA Inputs'!$AG$14:$AG$54,MATCH(I2346,'BCA Inputs'!$M$14:$M$54,0))*F2346+INDEX('BCA Inputs'!$AH$14:$AH$54,MATCH(I2346,'BCA Inputs'!$M$14:$M$54,0))*G2346,IF($B$3="RG&amp;E",INDEX('BCA Inputs'!$BM$14:$BM$54,MATCH(I2346,'BCA Inputs'!$AW$14:$AW$54,0))*P2346+INDEX('BCA Inputs'!$BN$14:$BN$54,MATCH(I2346,'BCA Inputs'!$AW$14:$AW$54,0))*O2346+INDEX('BCA Inputs'!$BO$14:$BO$54,MATCH(I2346,'BCA Inputs'!$AW$14:$AW$54,0))*Q2346+INDEX('BCA Inputs'!$BP$14:$BP$54,MATCH(I2346,'BCA Inputs'!$AW$14:$AW$54,0))*F2346+INDEX('BCA Inputs'!$BQ$14:$BQ$54,MATCH(I2346,'BCA Inputs'!$AW$14:$AW$54,0))*G2346,"")),"")</f>
        <v/>
      </c>
      <c r="AE2346" s="237" t="str">
        <f t="shared" si="366"/>
        <v/>
      </c>
      <c r="AF2346" s="198">
        <f t="shared" si="368"/>
        <v>0</v>
      </c>
      <c r="AG2346" s="239">
        <f t="shared" si="369"/>
        <v>0</v>
      </c>
    </row>
    <row r="2347" spans="1:33">
      <c r="A2347" s="228"/>
      <c r="B2347" s="176"/>
      <c r="C2347" s="229"/>
      <c r="D2347" s="230"/>
      <c r="E2347" s="230"/>
      <c r="F2347" s="230"/>
      <c r="G2347" s="230"/>
      <c r="H2347" s="231"/>
      <c r="I2347" s="231"/>
      <c r="J2347" s="232"/>
      <c r="K2347" s="232"/>
      <c r="L2347" s="232"/>
      <c r="M2347" s="181">
        <f t="shared" si="367"/>
        <v>0</v>
      </c>
      <c r="N2347" s="181">
        <f>IF(H2347="",0,H2347*I2347*'Avoided Water Savings Cost'!$C$16)</f>
        <v>0</v>
      </c>
      <c r="O2347" s="545">
        <f>IF(C2347="",0,IF($B$3="NYSEG",C2347/(1-'Avoided Electric Costs 2020'!$W$21),IF($B$3="RG&amp;E",C2347/(1-'Avoided Electric Costs 2020'!$X$21),"")))</f>
        <v>0</v>
      </c>
      <c r="P2347" s="546">
        <f>IF(D2347="",0,IF($B$3="NYSEG",D2347/(1-'Avoided Electric Costs 2020'!$W$21),IF($B$3="RG&amp;E",D2347/(1-'Avoided Electric Costs 2020'!$X$21),"")))</f>
        <v>0</v>
      </c>
      <c r="Q2347" s="546">
        <f>IF(E2347="",0,IF($B$3="NYSEG",E2347/(1-'Avoided Natural Gas Costs 2020'!$J$34),IF($B$3="RG&amp;E",E2347/(1-'Avoided Natural Gas Costs 2020'!$K$34),"")))</f>
        <v>0</v>
      </c>
      <c r="R2347" s="233" t="str">
        <f>IFERROR(IF(P2347*'BCA Inputs'!$C$1+Q2347*'BCA Inputs'!$C$2+F2347*'BCA Inputs'!$C$2+G2347*'BCA Inputs'!$C$2=0,"",P2347*'BCA Inputs'!$C$1+Q2347*'BCA Inputs'!$C$2+F2347*'BCA Inputs'!$C$2+G2347*'BCA Inputs'!$C$2),"")</f>
        <v/>
      </c>
      <c r="S2347" s="181" t="str">
        <f t="shared" si="360"/>
        <v/>
      </c>
      <c r="T2347" s="181" t="str">
        <f>IFERROR(IF($B$3="NYSEG",(INDEX('BCA Inputs'!$N$14:$N$54,MATCH(I2347,'BCA Inputs'!$M$14:$M$54,0))*P2347+INDEX('BCA Inputs'!$O$14:$O$54,MATCH(I2347,'BCA Inputs'!$M$14:$M$54,0))*O2347+INDEX('BCA Inputs'!P:P,MATCH(I2347,'BCA Inputs'!M:M,0))*Q2347+INDEX('BCA Inputs'!Q:Q,MATCH(I2347,'BCA Inputs'!M:M,0))*F2347+INDEX('BCA Inputs'!R:R,MATCH(I2347,'BCA Inputs'!M:M,0))*G2347)+L2347+N2347,IF($B$3="RG&amp;E",(INDEX('BCA Inputs'!$AX$14:$AX$54,MATCH(I2347,'BCA Inputs'!$AW$14:$AW$54,0))*P2347+INDEX('BCA Inputs'!$AY$14:$AY$54,MATCH(I2347,'BCA Inputs'!$AW$14:$AW$54,0))*O2347+INDEX('BCA Inputs'!$AZ$14:$AZ$54,MATCH(I2347,'BCA Inputs'!$AW$14:$AW$54,0))*Q2347+INDEX('BCA Inputs'!$BA$14:$BA$54,MATCH(I2347,'BCA Inputs'!$AW$14:$AW$54,0))*F2347+INDEX('BCA Inputs'!$BB$14:$BB$54,MATCH(I2347,'BCA Inputs'!$AW$14:$AW$54,0))*G2347)+L2347+N2347,"")),"")</f>
        <v/>
      </c>
      <c r="U2347" s="234" t="str">
        <f t="shared" si="361"/>
        <v/>
      </c>
      <c r="V2347" s="234" t="str">
        <f t="shared" si="362"/>
        <v/>
      </c>
      <c r="W2347" s="234" t="str">
        <f t="shared" si="363"/>
        <v/>
      </c>
      <c r="Y2347" s="235" t="str">
        <f t="shared" si="364"/>
        <v/>
      </c>
      <c r="Z2347" s="236" t="str">
        <f>IFERROR(IF($B$3="NYSEG",INDEX('BCA Inputs'!$X$14:$X$54,MATCH(I2347,'BCA Inputs'!$M$14:$M$54,0))*P2347+INDEX('BCA Inputs'!$Y$14:$Y$54,MATCH(I2347,'BCA Inputs'!$M$14:$M$54,0))*O2347+INDEX('BCA Inputs'!$Z$14:$Z$54,MATCH(I2347,'BCA Inputs'!$M$14:$M$54,0))*Q2347+INDEX('BCA Inputs'!$AA$14:$AA$54,MATCH(I2347,'BCA Inputs'!$M$14:$M$54,0))*F2347+INDEX('BCA Inputs'!$AB$14:$AB$54,MATCH(I2347,'BCA Inputs'!$M$14:$M$54,0))*G2347,IF($B$3="RG&amp;E",INDEX('BCA Inputs'!$BG$14:$BG$54,MATCH(I2347,'BCA Inputs'!$AW$14:$AW$54,0))*P2347+INDEX('BCA Inputs'!$BH$14:$BH$54,MATCH(I2347,'BCA Inputs'!$AW$14:$AW$54,0))*O2347+INDEX('BCA Inputs'!$BI$14:$BI$54,MATCH(I2347,'BCA Inputs'!$AW$14:$AW$54,0))*Q2347+INDEX('BCA Inputs'!$BJ$14:$BJ$54,MATCH(I2347,'BCA Inputs'!$AW$14:$AW$54,0))*F2347+INDEX('BCA Inputs'!$BK$14:$BK$54,MATCH(I2347,'BCA Inputs'!$AW$14:$AW$54,0))*G2347,"")),"")</f>
        <v/>
      </c>
      <c r="AA2347" s="237" t="str">
        <f t="shared" si="365"/>
        <v/>
      </c>
      <c r="AC2347" s="238" t="str">
        <f>IFERROR((K2347+R2347)+IF($B$3="NYSEG",INDEX('BCA Inputs'!$AI$14:$AI$54,MATCH(I2347,'BCA Inputs'!$M$14:$M$54,0))*P2347+INDEX('BCA Inputs'!$AJ$14:$AJ$54,MATCH(I2347,'BCA Inputs'!$M$14:$M$54,0))*Q2347,IF($B$3="RG&amp;E",INDEX('BCA Inputs'!$BR$14:$BR$54,MATCH(I2347,'BCA Inputs'!$AW$14:$AW$54,0))*P2347+INDEX('BCA Inputs'!$BS$14:$BS$54,MATCH(I2347,'BCA Inputs'!$AW$14:$AW$54,0))*Q2347,"")),"")</f>
        <v/>
      </c>
      <c r="AD2347" s="181" t="str">
        <f>IFERROR(IF($B$3="NYSEG",INDEX('BCA Inputs'!$AD$14:$AD$54,MATCH(I2347,'BCA Inputs'!$M$14:$M$54,0))*P2347+INDEX('BCA Inputs'!$AE$14:$AE$54,MATCH(I2347,'BCA Inputs'!$M$14:$M$54,0))*O2347+INDEX('BCA Inputs'!$AF$14:$AF$54,MATCH(I2347,'BCA Inputs'!$M$14:$M$54,0))*Q2347+INDEX('BCA Inputs'!$AG$14:$AG$54,MATCH(I2347,'BCA Inputs'!$M$14:$M$54,0))*F2347+INDEX('BCA Inputs'!$AH$14:$AH$54,MATCH(I2347,'BCA Inputs'!$M$14:$M$54,0))*G2347,IF($B$3="RG&amp;E",INDEX('BCA Inputs'!$BM$14:$BM$54,MATCH(I2347,'BCA Inputs'!$AW$14:$AW$54,0))*P2347+INDEX('BCA Inputs'!$BN$14:$BN$54,MATCH(I2347,'BCA Inputs'!$AW$14:$AW$54,0))*O2347+INDEX('BCA Inputs'!$BO$14:$BO$54,MATCH(I2347,'BCA Inputs'!$AW$14:$AW$54,0))*Q2347+INDEX('BCA Inputs'!$BP$14:$BP$54,MATCH(I2347,'BCA Inputs'!$AW$14:$AW$54,0))*F2347+INDEX('BCA Inputs'!$BQ$14:$BQ$54,MATCH(I2347,'BCA Inputs'!$AW$14:$AW$54,0))*G2347,"")),"")</f>
        <v/>
      </c>
      <c r="AE2347" s="237" t="str">
        <f t="shared" si="366"/>
        <v/>
      </c>
      <c r="AF2347" s="198">
        <f t="shared" si="368"/>
        <v>0</v>
      </c>
      <c r="AG2347" s="239">
        <f t="shared" si="369"/>
        <v>0</v>
      </c>
    </row>
    <row r="2348" spans="1:33">
      <c r="A2348" s="228"/>
      <c r="B2348" s="176"/>
      <c r="C2348" s="229"/>
      <c r="D2348" s="230"/>
      <c r="E2348" s="230"/>
      <c r="F2348" s="230"/>
      <c r="G2348" s="230"/>
      <c r="H2348" s="231"/>
      <c r="I2348" s="231"/>
      <c r="J2348" s="232"/>
      <c r="K2348" s="232"/>
      <c r="L2348" s="232"/>
      <c r="M2348" s="181">
        <f t="shared" si="367"/>
        <v>0</v>
      </c>
      <c r="N2348" s="181">
        <f>IF(H2348="",0,H2348*I2348*'Avoided Water Savings Cost'!$C$16)</f>
        <v>0</v>
      </c>
      <c r="O2348" s="545">
        <f>IF(C2348="",0,IF($B$3="NYSEG",C2348/(1-'Avoided Electric Costs 2020'!$W$21),IF($B$3="RG&amp;E",C2348/(1-'Avoided Electric Costs 2020'!$X$21),"")))</f>
        <v>0</v>
      </c>
      <c r="P2348" s="546">
        <f>IF(D2348="",0,IF($B$3="NYSEG",D2348/(1-'Avoided Electric Costs 2020'!$W$21),IF($B$3="RG&amp;E",D2348/(1-'Avoided Electric Costs 2020'!$X$21),"")))</f>
        <v>0</v>
      </c>
      <c r="Q2348" s="546">
        <f>IF(E2348="",0,IF($B$3="NYSEG",E2348/(1-'Avoided Natural Gas Costs 2020'!$J$34),IF($B$3="RG&amp;E",E2348/(1-'Avoided Natural Gas Costs 2020'!$K$34),"")))</f>
        <v>0</v>
      </c>
      <c r="R2348" s="233" t="str">
        <f>IFERROR(IF(P2348*'BCA Inputs'!$C$1+Q2348*'BCA Inputs'!$C$2+F2348*'BCA Inputs'!$C$2+G2348*'BCA Inputs'!$C$2=0,"",P2348*'BCA Inputs'!$C$1+Q2348*'BCA Inputs'!$C$2+F2348*'BCA Inputs'!$C$2+G2348*'BCA Inputs'!$C$2),"")</f>
        <v/>
      </c>
      <c r="S2348" s="181" t="str">
        <f t="shared" si="360"/>
        <v/>
      </c>
      <c r="T2348" s="181" t="str">
        <f>IFERROR(IF($B$3="NYSEG",(INDEX('BCA Inputs'!$N$14:$N$54,MATCH(I2348,'BCA Inputs'!$M$14:$M$54,0))*P2348+INDEX('BCA Inputs'!$O$14:$O$54,MATCH(I2348,'BCA Inputs'!$M$14:$M$54,0))*O2348+INDEX('BCA Inputs'!P:P,MATCH(I2348,'BCA Inputs'!M:M,0))*Q2348+INDEX('BCA Inputs'!Q:Q,MATCH(I2348,'BCA Inputs'!M:M,0))*F2348+INDEX('BCA Inputs'!R:R,MATCH(I2348,'BCA Inputs'!M:M,0))*G2348)+L2348+N2348,IF($B$3="RG&amp;E",(INDEX('BCA Inputs'!$AX$14:$AX$54,MATCH(I2348,'BCA Inputs'!$AW$14:$AW$54,0))*P2348+INDEX('BCA Inputs'!$AY$14:$AY$54,MATCH(I2348,'BCA Inputs'!$AW$14:$AW$54,0))*O2348+INDEX('BCA Inputs'!$AZ$14:$AZ$54,MATCH(I2348,'BCA Inputs'!$AW$14:$AW$54,0))*Q2348+INDEX('BCA Inputs'!$BA$14:$BA$54,MATCH(I2348,'BCA Inputs'!$AW$14:$AW$54,0))*F2348+INDEX('BCA Inputs'!$BB$14:$BB$54,MATCH(I2348,'BCA Inputs'!$AW$14:$AW$54,0))*G2348)+L2348+N2348,"")),"")</f>
        <v/>
      </c>
      <c r="U2348" s="234" t="str">
        <f t="shared" si="361"/>
        <v/>
      </c>
      <c r="V2348" s="234" t="str">
        <f t="shared" si="362"/>
        <v/>
      </c>
      <c r="W2348" s="234" t="str">
        <f t="shared" si="363"/>
        <v/>
      </c>
      <c r="Y2348" s="235" t="str">
        <f t="shared" si="364"/>
        <v/>
      </c>
      <c r="Z2348" s="236" t="str">
        <f>IFERROR(IF($B$3="NYSEG",INDEX('BCA Inputs'!$X$14:$X$54,MATCH(I2348,'BCA Inputs'!$M$14:$M$54,0))*P2348+INDEX('BCA Inputs'!$Y$14:$Y$54,MATCH(I2348,'BCA Inputs'!$M$14:$M$54,0))*O2348+INDEX('BCA Inputs'!$Z$14:$Z$54,MATCH(I2348,'BCA Inputs'!$M$14:$M$54,0))*Q2348+INDEX('BCA Inputs'!$AA$14:$AA$54,MATCH(I2348,'BCA Inputs'!$M$14:$M$54,0))*F2348+INDEX('BCA Inputs'!$AB$14:$AB$54,MATCH(I2348,'BCA Inputs'!$M$14:$M$54,0))*G2348,IF($B$3="RG&amp;E",INDEX('BCA Inputs'!$BG$14:$BG$54,MATCH(I2348,'BCA Inputs'!$AW$14:$AW$54,0))*P2348+INDEX('BCA Inputs'!$BH$14:$BH$54,MATCH(I2348,'BCA Inputs'!$AW$14:$AW$54,0))*O2348+INDEX('BCA Inputs'!$BI$14:$BI$54,MATCH(I2348,'BCA Inputs'!$AW$14:$AW$54,0))*Q2348+INDEX('BCA Inputs'!$BJ$14:$BJ$54,MATCH(I2348,'BCA Inputs'!$AW$14:$AW$54,0))*F2348+INDEX('BCA Inputs'!$BK$14:$BK$54,MATCH(I2348,'BCA Inputs'!$AW$14:$AW$54,0))*G2348,"")),"")</f>
        <v/>
      </c>
      <c r="AA2348" s="237" t="str">
        <f t="shared" si="365"/>
        <v/>
      </c>
      <c r="AC2348" s="238" t="str">
        <f>IFERROR((K2348+R2348)+IF($B$3="NYSEG",INDEX('BCA Inputs'!$AI$14:$AI$54,MATCH(I2348,'BCA Inputs'!$M$14:$M$54,0))*P2348+INDEX('BCA Inputs'!$AJ$14:$AJ$54,MATCH(I2348,'BCA Inputs'!$M$14:$M$54,0))*Q2348,IF($B$3="RG&amp;E",INDEX('BCA Inputs'!$BR$14:$BR$54,MATCH(I2348,'BCA Inputs'!$AW$14:$AW$54,0))*P2348+INDEX('BCA Inputs'!$BS$14:$BS$54,MATCH(I2348,'BCA Inputs'!$AW$14:$AW$54,0))*Q2348,"")),"")</f>
        <v/>
      </c>
      <c r="AD2348" s="181" t="str">
        <f>IFERROR(IF($B$3="NYSEG",INDEX('BCA Inputs'!$AD$14:$AD$54,MATCH(I2348,'BCA Inputs'!$M$14:$M$54,0))*P2348+INDEX('BCA Inputs'!$AE$14:$AE$54,MATCH(I2348,'BCA Inputs'!$M$14:$M$54,0))*O2348+INDEX('BCA Inputs'!$AF$14:$AF$54,MATCH(I2348,'BCA Inputs'!$M$14:$M$54,0))*Q2348+INDEX('BCA Inputs'!$AG$14:$AG$54,MATCH(I2348,'BCA Inputs'!$M$14:$M$54,0))*F2348+INDEX('BCA Inputs'!$AH$14:$AH$54,MATCH(I2348,'BCA Inputs'!$M$14:$M$54,0))*G2348,IF($B$3="RG&amp;E",INDEX('BCA Inputs'!$BM$14:$BM$54,MATCH(I2348,'BCA Inputs'!$AW$14:$AW$54,0))*P2348+INDEX('BCA Inputs'!$BN$14:$BN$54,MATCH(I2348,'BCA Inputs'!$AW$14:$AW$54,0))*O2348+INDEX('BCA Inputs'!$BO$14:$BO$54,MATCH(I2348,'BCA Inputs'!$AW$14:$AW$54,0))*Q2348+INDEX('BCA Inputs'!$BP$14:$BP$54,MATCH(I2348,'BCA Inputs'!$AW$14:$AW$54,0))*F2348+INDEX('BCA Inputs'!$BQ$14:$BQ$54,MATCH(I2348,'BCA Inputs'!$AW$14:$AW$54,0))*G2348,"")),"")</f>
        <v/>
      </c>
      <c r="AE2348" s="237" t="str">
        <f t="shared" si="366"/>
        <v/>
      </c>
      <c r="AF2348" s="198">
        <f t="shared" si="368"/>
        <v>0</v>
      </c>
      <c r="AG2348" s="239">
        <f t="shared" si="369"/>
        <v>0</v>
      </c>
    </row>
    <row r="2349" spans="1:33">
      <c r="A2349" s="228"/>
      <c r="B2349" s="176"/>
      <c r="C2349" s="229"/>
      <c r="D2349" s="230"/>
      <c r="E2349" s="230"/>
      <c r="F2349" s="230"/>
      <c r="G2349" s="230"/>
      <c r="H2349" s="231"/>
      <c r="I2349" s="231"/>
      <c r="J2349" s="232"/>
      <c r="K2349" s="232"/>
      <c r="L2349" s="232"/>
      <c r="M2349" s="181">
        <f t="shared" si="367"/>
        <v>0</v>
      </c>
      <c r="N2349" s="181">
        <f>IF(H2349="",0,H2349*I2349*'Avoided Water Savings Cost'!$C$16)</f>
        <v>0</v>
      </c>
      <c r="O2349" s="545">
        <f>IF(C2349="",0,IF($B$3="NYSEG",C2349/(1-'Avoided Electric Costs 2020'!$W$21),IF($B$3="RG&amp;E",C2349/(1-'Avoided Electric Costs 2020'!$X$21),"")))</f>
        <v>0</v>
      </c>
      <c r="P2349" s="546">
        <f>IF(D2349="",0,IF($B$3="NYSEG",D2349/(1-'Avoided Electric Costs 2020'!$W$21),IF($B$3="RG&amp;E",D2349/(1-'Avoided Electric Costs 2020'!$X$21),"")))</f>
        <v>0</v>
      </c>
      <c r="Q2349" s="546">
        <f>IF(E2349="",0,IF($B$3="NYSEG",E2349/(1-'Avoided Natural Gas Costs 2020'!$J$34),IF($B$3="RG&amp;E",E2349/(1-'Avoided Natural Gas Costs 2020'!$K$34),"")))</f>
        <v>0</v>
      </c>
      <c r="R2349" s="233" t="str">
        <f>IFERROR(IF(P2349*'BCA Inputs'!$C$1+Q2349*'BCA Inputs'!$C$2+F2349*'BCA Inputs'!$C$2+G2349*'BCA Inputs'!$C$2=0,"",P2349*'BCA Inputs'!$C$1+Q2349*'BCA Inputs'!$C$2+F2349*'BCA Inputs'!$C$2+G2349*'BCA Inputs'!$C$2),"")</f>
        <v/>
      </c>
      <c r="S2349" s="181" t="str">
        <f t="shared" si="360"/>
        <v/>
      </c>
      <c r="T2349" s="181" t="str">
        <f>IFERROR(IF($B$3="NYSEG",(INDEX('BCA Inputs'!$N$14:$N$54,MATCH(I2349,'BCA Inputs'!$M$14:$M$54,0))*P2349+INDEX('BCA Inputs'!$O$14:$O$54,MATCH(I2349,'BCA Inputs'!$M$14:$M$54,0))*O2349+INDEX('BCA Inputs'!P:P,MATCH(I2349,'BCA Inputs'!M:M,0))*Q2349+INDEX('BCA Inputs'!Q:Q,MATCH(I2349,'BCA Inputs'!M:M,0))*F2349+INDEX('BCA Inputs'!R:R,MATCH(I2349,'BCA Inputs'!M:M,0))*G2349)+L2349+N2349,IF($B$3="RG&amp;E",(INDEX('BCA Inputs'!$AX$14:$AX$54,MATCH(I2349,'BCA Inputs'!$AW$14:$AW$54,0))*P2349+INDEX('BCA Inputs'!$AY$14:$AY$54,MATCH(I2349,'BCA Inputs'!$AW$14:$AW$54,0))*O2349+INDEX('BCA Inputs'!$AZ$14:$AZ$54,MATCH(I2349,'BCA Inputs'!$AW$14:$AW$54,0))*Q2349+INDEX('BCA Inputs'!$BA$14:$BA$54,MATCH(I2349,'BCA Inputs'!$AW$14:$AW$54,0))*F2349+INDEX('BCA Inputs'!$BB$14:$BB$54,MATCH(I2349,'BCA Inputs'!$AW$14:$AW$54,0))*G2349)+L2349+N2349,"")),"")</f>
        <v/>
      </c>
      <c r="U2349" s="234" t="str">
        <f t="shared" si="361"/>
        <v/>
      </c>
      <c r="V2349" s="234" t="str">
        <f t="shared" si="362"/>
        <v/>
      </c>
      <c r="W2349" s="234" t="str">
        <f t="shared" si="363"/>
        <v/>
      </c>
      <c r="Y2349" s="235" t="str">
        <f t="shared" si="364"/>
        <v/>
      </c>
      <c r="Z2349" s="236" t="str">
        <f>IFERROR(IF($B$3="NYSEG",INDEX('BCA Inputs'!$X$14:$X$54,MATCH(I2349,'BCA Inputs'!$M$14:$M$54,0))*P2349+INDEX('BCA Inputs'!$Y$14:$Y$54,MATCH(I2349,'BCA Inputs'!$M$14:$M$54,0))*O2349+INDEX('BCA Inputs'!$Z$14:$Z$54,MATCH(I2349,'BCA Inputs'!$M$14:$M$54,0))*Q2349+INDEX('BCA Inputs'!$AA$14:$AA$54,MATCH(I2349,'BCA Inputs'!$M$14:$M$54,0))*F2349+INDEX('BCA Inputs'!$AB$14:$AB$54,MATCH(I2349,'BCA Inputs'!$M$14:$M$54,0))*G2349,IF($B$3="RG&amp;E",INDEX('BCA Inputs'!$BG$14:$BG$54,MATCH(I2349,'BCA Inputs'!$AW$14:$AW$54,0))*P2349+INDEX('BCA Inputs'!$BH$14:$BH$54,MATCH(I2349,'BCA Inputs'!$AW$14:$AW$54,0))*O2349+INDEX('BCA Inputs'!$BI$14:$BI$54,MATCH(I2349,'BCA Inputs'!$AW$14:$AW$54,0))*Q2349+INDEX('BCA Inputs'!$BJ$14:$BJ$54,MATCH(I2349,'BCA Inputs'!$AW$14:$AW$54,0))*F2349+INDEX('BCA Inputs'!$BK$14:$BK$54,MATCH(I2349,'BCA Inputs'!$AW$14:$AW$54,0))*G2349,"")),"")</f>
        <v/>
      </c>
      <c r="AA2349" s="237" t="str">
        <f t="shared" si="365"/>
        <v/>
      </c>
      <c r="AC2349" s="238" t="str">
        <f>IFERROR((K2349+R2349)+IF($B$3="NYSEG",INDEX('BCA Inputs'!$AI$14:$AI$54,MATCH(I2349,'BCA Inputs'!$M$14:$M$54,0))*P2349+INDEX('BCA Inputs'!$AJ$14:$AJ$54,MATCH(I2349,'BCA Inputs'!$M$14:$M$54,0))*Q2349,IF($B$3="RG&amp;E",INDEX('BCA Inputs'!$BR$14:$BR$54,MATCH(I2349,'BCA Inputs'!$AW$14:$AW$54,0))*P2349+INDEX('BCA Inputs'!$BS$14:$BS$54,MATCH(I2349,'BCA Inputs'!$AW$14:$AW$54,0))*Q2349,"")),"")</f>
        <v/>
      </c>
      <c r="AD2349" s="181" t="str">
        <f>IFERROR(IF($B$3="NYSEG",INDEX('BCA Inputs'!$AD$14:$AD$54,MATCH(I2349,'BCA Inputs'!$M$14:$M$54,0))*P2349+INDEX('BCA Inputs'!$AE$14:$AE$54,MATCH(I2349,'BCA Inputs'!$M$14:$M$54,0))*O2349+INDEX('BCA Inputs'!$AF$14:$AF$54,MATCH(I2349,'BCA Inputs'!$M$14:$M$54,0))*Q2349+INDEX('BCA Inputs'!$AG$14:$AG$54,MATCH(I2349,'BCA Inputs'!$M$14:$M$54,0))*F2349+INDEX('BCA Inputs'!$AH$14:$AH$54,MATCH(I2349,'BCA Inputs'!$M$14:$M$54,0))*G2349,IF($B$3="RG&amp;E",INDEX('BCA Inputs'!$BM$14:$BM$54,MATCH(I2349,'BCA Inputs'!$AW$14:$AW$54,0))*P2349+INDEX('BCA Inputs'!$BN$14:$BN$54,MATCH(I2349,'BCA Inputs'!$AW$14:$AW$54,0))*O2349+INDEX('BCA Inputs'!$BO$14:$BO$54,MATCH(I2349,'BCA Inputs'!$AW$14:$AW$54,0))*Q2349+INDEX('BCA Inputs'!$BP$14:$BP$54,MATCH(I2349,'BCA Inputs'!$AW$14:$AW$54,0))*F2349+INDEX('BCA Inputs'!$BQ$14:$BQ$54,MATCH(I2349,'BCA Inputs'!$AW$14:$AW$54,0))*G2349,"")),"")</f>
        <v/>
      </c>
      <c r="AE2349" s="237" t="str">
        <f t="shared" si="366"/>
        <v/>
      </c>
      <c r="AF2349" s="198">
        <f t="shared" si="368"/>
        <v>0</v>
      </c>
      <c r="AG2349" s="239">
        <f t="shared" si="369"/>
        <v>0</v>
      </c>
    </row>
    <row r="2350" spans="1:33">
      <c r="A2350" s="228"/>
      <c r="B2350" s="176"/>
      <c r="C2350" s="229"/>
      <c r="D2350" s="230"/>
      <c r="E2350" s="230"/>
      <c r="F2350" s="230"/>
      <c r="G2350" s="230"/>
      <c r="H2350" s="231"/>
      <c r="I2350" s="231"/>
      <c r="J2350" s="232"/>
      <c r="K2350" s="232"/>
      <c r="L2350" s="232"/>
      <c r="M2350" s="181">
        <f t="shared" si="367"/>
        <v>0</v>
      </c>
      <c r="N2350" s="181">
        <f>IF(H2350="",0,H2350*I2350*'Avoided Water Savings Cost'!$C$16)</f>
        <v>0</v>
      </c>
      <c r="O2350" s="545">
        <f>IF(C2350="",0,IF($B$3="NYSEG",C2350/(1-'Avoided Electric Costs 2020'!$W$21),IF($B$3="RG&amp;E",C2350/(1-'Avoided Electric Costs 2020'!$X$21),"")))</f>
        <v>0</v>
      </c>
      <c r="P2350" s="546">
        <f>IF(D2350="",0,IF($B$3="NYSEG",D2350/(1-'Avoided Electric Costs 2020'!$W$21),IF($B$3="RG&amp;E",D2350/(1-'Avoided Electric Costs 2020'!$X$21),"")))</f>
        <v>0</v>
      </c>
      <c r="Q2350" s="546">
        <f>IF(E2350="",0,IF($B$3="NYSEG",E2350/(1-'Avoided Natural Gas Costs 2020'!$J$34),IF($B$3="RG&amp;E",E2350/(1-'Avoided Natural Gas Costs 2020'!$K$34),"")))</f>
        <v>0</v>
      </c>
      <c r="R2350" s="233" t="str">
        <f>IFERROR(IF(P2350*'BCA Inputs'!$C$1+Q2350*'BCA Inputs'!$C$2+F2350*'BCA Inputs'!$C$2+G2350*'BCA Inputs'!$C$2=0,"",P2350*'BCA Inputs'!$C$1+Q2350*'BCA Inputs'!$C$2+F2350*'BCA Inputs'!$C$2+G2350*'BCA Inputs'!$C$2),"")</f>
        <v/>
      </c>
      <c r="S2350" s="181" t="str">
        <f t="shared" si="360"/>
        <v/>
      </c>
      <c r="T2350" s="181" t="str">
        <f>IFERROR(IF($B$3="NYSEG",(INDEX('BCA Inputs'!$N$14:$N$54,MATCH(I2350,'BCA Inputs'!$M$14:$M$54,0))*P2350+INDEX('BCA Inputs'!$O$14:$O$54,MATCH(I2350,'BCA Inputs'!$M$14:$M$54,0))*O2350+INDEX('BCA Inputs'!P:P,MATCH(I2350,'BCA Inputs'!M:M,0))*Q2350+INDEX('BCA Inputs'!Q:Q,MATCH(I2350,'BCA Inputs'!M:M,0))*F2350+INDEX('BCA Inputs'!R:R,MATCH(I2350,'BCA Inputs'!M:M,0))*G2350)+L2350+N2350,IF($B$3="RG&amp;E",(INDEX('BCA Inputs'!$AX$14:$AX$54,MATCH(I2350,'BCA Inputs'!$AW$14:$AW$54,0))*P2350+INDEX('BCA Inputs'!$AY$14:$AY$54,MATCH(I2350,'BCA Inputs'!$AW$14:$AW$54,0))*O2350+INDEX('BCA Inputs'!$AZ$14:$AZ$54,MATCH(I2350,'BCA Inputs'!$AW$14:$AW$54,0))*Q2350+INDEX('BCA Inputs'!$BA$14:$BA$54,MATCH(I2350,'BCA Inputs'!$AW$14:$AW$54,0))*F2350+INDEX('BCA Inputs'!$BB$14:$BB$54,MATCH(I2350,'BCA Inputs'!$AW$14:$AW$54,0))*G2350)+L2350+N2350,"")),"")</f>
        <v/>
      </c>
      <c r="U2350" s="234" t="str">
        <f t="shared" si="361"/>
        <v/>
      </c>
      <c r="V2350" s="234" t="str">
        <f t="shared" si="362"/>
        <v/>
      </c>
      <c r="W2350" s="234" t="str">
        <f t="shared" si="363"/>
        <v/>
      </c>
      <c r="Y2350" s="235" t="str">
        <f t="shared" si="364"/>
        <v/>
      </c>
      <c r="Z2350" s="236" t="str">
        <f>IFERROR(IF($B$3="NYSEG",INDEX('BCA Inputs'!$X$14:$X$54,MATCH(I2350,'BCA Inputs'!$M$14:$M$54,0))*P2350+INDEX('BCA Inputs'!$Y$14:$Y$54,MATCH(I2350,'BCA Inputs'!$M$14:$M$54,0))*O2350+INDEX('BCA Inputs'!$Z$14:$Z$54,MATCH(I2350,'BCA Inputs'!$M$14:$M$54,0))*Q2350+INDEX('BCA Inputs'!$AA$14:$AA$54,MATCH(I2350,'BCA Inputs'!$M$14:$M$54,0))*F2350+INDEX('BCA Inputs'!$AB$14:$AB$54,MATCH(I2350,'BCA Inputs'!$M$14:$M$54,0))*G2350,IF($B$3="RG&amp;E",INDEX('BCA Inputs'!$BG$14:$BG$54,MATCH(I2350,'BCA Inputs'!$AW$14:$AW$54,0))*P2350+INDEX('BCA Inputs'!$BH$14:$BH$54,MATCH(I2350,'BCA Inputs'!$AW$14:$AW$54,0))*O2350+INDEX('BCA Inputs'!$BI$14:$BI$54,MATCH(I2350,'BCA Inputs'!$AW$14:$AW$54,0))*Q2350+INDEX('BCA Inputs'!$BJ$14:$BJ$54,MATCH(I2350,'BCA Inputs'!$AW$14:$AW$54,0))*F2350+INDEX('BCA Inputs'!$BK$14:$BK$54,MATCH(I2350,'BCA Inputs'!$AW$14:$AW$54,0))*G2350,"")),"")</f>
        <v/>
      </c>
      <c r="AA2350" s="237" t="str">
        <f t="shared" si="365"/>
        <v/>
      </c>
      <c r="AC2350" s="238" t="str">
        <f>IFERROR((K2350+R2350)+IF($B$3="NYSEG",INDEX('BCA Inputs'!$AI$14:$AI$54,MATCH(I2350,'BCA Inputs'!$M$14:$M$54,0))*P2350+INDEX('BCA Inputs'!$AJ$14:$AJ$54,MATCH(I2350,'BCA Inputs'!$M$14:$M$54,0))*Q2350,IF($B$3="RG&amp;E",INDEX('BCA Inputs'!$BR$14:$BR$54,MATCH(I2350,'BCA Inputs'!$AW$14:$AW$54,0))*P2350+INDEX('BCA Inputs'!$BS$14:$BS$54,MATCH(I2350,'BCA Inputs'!$AW$14:$AW$54,0))*Q2350,"")),"")</f>
        <v/>
      </c>
      <c r="AD2350" s="181" t="str">
        <f>IFERROR(IF($B$3="NYSEG",INDEX('BCA Inputs'!$AD$14:$AD$54,MATCH(I2350,'BCA Inputs'!$M$14:$M$54,0))*P2350+INDEX('BCA Inputs'!$AE$14:$AE$54,MATCH(I2350,'BCA Inputs'!$M$14:$M$54,0))*O2350+INDEX('BCA Inputs'!$AF$14:$AF$54,MATCH(I2350,'BCA Inputs'!$M$14:$M$54,0))*Q2350+INDEX('BCA Inputs'!$AG$14:$AG$54,MATCH(I2350,'BCA Inputs'!$M$14:$M$54,0))*F2350+INDEX('BCA Inputs'!$AH$14:$AH$54,MATCH(I2350,'BCA Inputs'!$M$14:$M$54,0))*G2350,IF($B$3="RG&amp;E",INDEX('BCA Inputs'!$BM$14:$BM$54,MATCH(I2350,'BCA Inputs'!$AW$14:$AW$54,0))*P2350+INDEX('BCA Inputs'!$BN$14:$BN$54,MATCH(I2350,'BCA Inputs'!$AW$14:$AW$54,0))*O2350+INDEX('BCA Inputs'!$BO$14:$BO$54,MATCH(I2350,'BCA Inputs'!$AW$14:$AW$54,0))*Q2350+INDEX('BCA Inputs'!$BP$14:$BP$54,MATCH(I2350,'BCA Inputs'!$AW$14:$AW$54,0))*F2350+INDEX('BCA Inputs'!$BQ$14:$BQ$54,MATCH(I2350,'BCA Inputs'!$AW$14:$AW$54,0))*G2350,"")),"")</f>
        <v/>
      </c>
      <c r="AE2350" s="237" t="str">
        <f t="shared" si="366"/>
        <v/>
      </c>
      <c r="AF2350" s="198">
        <f t="shared" si="368"/>
        <v>0</v>
      </c>
      <c r="AG2350" s="239">
        <f t="shared" si="369"/>
        <v>0</v>
      </c>
    </row>
    <row r="2351" spans="1:33">
      <c r="A2351" s="228"/>
      <c r="B2351" s="176"/>
      <c r="C2351" s="229"/>
      <c r="D2351" s="230"/>
      <c r="E2351" s="230"/>
      <c r="F2351" s="230"/>
      <c r="G2351" s="230"/>
      <c r="H2351" s="231"/>
      <c r="I2351" s="231"/>
      <c r="J2351" s="232"/>
      <c r="K2351" s="232"/>
      <c r="L2351" s="232"/>
      <c r="M2351" s="181">
        <f t="shared" si="367"/>
        <v>0</v>
      </c>
      <c r="N2351" s="181">
        <f>IF(H2351="",0,H2351*I2351*'Avoided Water Savings Cost'!$C$16)</f>
        <v>0</v>
      </c>
      <c r="O2351" s="545">
        <f>IF(C2351="",0,IF($B$3="NYSEG",C2351/(1-'Avoided Electric Costs 2020'!$W$21),IF($B$3="RG&amp;E",C2351/(1-'Avoided Electric Costs 2020'!$X$21),"")))</f>
        <v>0</v>
      </c>
      <c r="P2351" s="546">
        <f>IF(D2351="",0,IF($B$3="NYSEG",D2351/(1-'Avoided Electric Costs 2020'!$W$21),IF($B$3="RG&amp;E",D2351/(1-'Avoided Electric Costs 2020'!$X$21),"")))</f>
        <v>0</v>
      </c>
      <c r="Q2351" s="546">
        <f>IF(E2351="",0,IF($B$3="NYSEG",E2351/(1-'Avoided Natural Gas Costs 2020'!$J$34),IF($B$3="RG&amp;E",E2351/(1-'Avoided Natural Gas Costs 2020'!$K$34),"")))</f>
        <v>0</v>
      </c>
      <c r="R2351" s="233" t="str">
        <f>IFERROR(IF(P2351*'BCA Inputs'!$C$1+Q2351*'BCA Inputs'!$C$2+F2351*'BCA Inputs'!$C$2+G2351*'BCA Inputs'!$C$2=0,"",P2351*'BCA Inputs'!$C$1+Q2351*'BCA Inputs'!$C$2+F2351*'BCA Inputs'!$C$2+G2351*'BCA Inputs'!$C$2),"")</f>
        <v/>
      </c>
      <c r="S2351" s="181" t="str">
        <f t="shared" si="360"/>
        <v/>
      </c>
      <c r="T2351" s="181" t="str">
        <f>IFERROR(IF($B$3="NYSEG",(INDEX('BCA Inputs'!$N$14:$N$54,MATCH(I2351,'BCA Inputs'!$M$14:$M$54,0))*P2351+INDEX('BCA Inputs'!$O$14:$O$54,MATCH(I2351,'BCA Inputs'!$M$14:$M$54,0))*O2351+INDEX('BCA Inputs'!P:P,MATCH(I2351,'BCA Inputs'!M:M,0))*Q2351+INDEX('BCA Inputs'!Q:Q,MATCH(I2351,'BCA Inputs'!M:M,0))*F2351+INDEX('BCA Inputs'!R:R,MATCH(I2351,'BCA Inputs'!M:M,0))*G2351)+L2351+N2351,IF($B$3="RG&amp;E",(INDEX('BCA Inputs'!$AX$14:$AX$54,MATCH(I2351,'BCA Inputs'!$AW$14:$AW$54,0))*P2351+INDEX('BCA Inputs'!$AY$14:$AY$54,MATCH(I2351,'BCA Inputs'!$AW$14:$AW$54,0))*O2351+INDEX('BCA Inputs'!$AZ$14:$AZ$54,MATCH(I2351,'BCA Inputs'!$AW$14:$AW$54,0))*Q2351+INDEX('BCA Inputs'!$BA$14:$BA$54,MATCH(I2351,'BCA Inputs'!$AW$14:$AW$54,0))*F2351+INDEX('BCA Inputs'!$BB$14:$BB$54,MATCH(I2351,'BCA Inputs'!$AW$14:$AW$54,0))*G2351)+L2351+N2351,"")),"")</f>
        <v/>
      </c>
      <c r="U2351" s="234" t="str">
        <f t="shared" si="361"/>
        <v/>
      </c>
      <c r="V2351" s="234" t="str">
        <f t="shared" si="362"/>
        <v/>
      </c>
      <c r="W2351" s="234" t="str">
        <f t="shared" si="363"/>
        <v/>
      </c>
      <c r="Y2351" s="235" t="str">
        <f t="shared" si="364"/>
        <v/>
      </c>
      <c r="Z2351" s="236" t="str">
        <f>IFERROR(IF($B$3="NYSEG",INDEX('BCA Inputs'!$X$14:$X$54,MATCH(I2351,'BCA Inputs'!$M$14:$M$54,0))*P2351+INDEX('BCA Inputs'!$Y$14:$Y$54,MATCH(I2351,'BCA Inputs'!$M$14:$M$54,0))*O2351+INDEX('BCA Inputs'!$Z$14:$Z$54,MATCH(I2351,'BCA Inputs'!$M$14:$M$54,0))*Q2351+INDEX('BCA Inputs'!$AA$14:$AA$54,MATCH(I2351,'BCA Inputs'!$M$14:$M$54,0))*F2351+INDEX('BCA Inputs'!$AB$14:$AB$54,MATCH(I2351,'BCA Inputs'!$M$14:$M$54,0))*G2351,IF($B$3="RG&amp;E",INDEX('BCA Inputs'!$BG$14:$BG$54,MATCH(I2351,'BCA Inputs'!$AW$14:$AW$54,0))*P2351+INDEX('BCA Inputs'!$BH$14:$BH$54,MATCH(I2351,'BCA Inputs'!$AW$14:$AW$54,0))*O2351+INDEX('BCA Inputs'!$BI$14:$BI$54,MATCH(I2351,'BCA Inputs'!$AW$14:$AW$54,0))*Q2351+INDEX('BCA Inputs'!$BJ$14:$BJ$54,MATCH(I2351,'BCA Inputs'!$AW$14:$AW$54,0))*F2351+INDEX('BCA Inputs'!$BK$14:$BK$54,MATCH(I2351,'BCA Inputs'!$AW$14:$AW$54,0))*G2351,"")),"")</f>
        <v/>
      </c>
      <c r="AA2351" s="237" t="str">
        <f t="shared" si="365"/>
        <v/>
      </c>
      <c r="AC2351" s="238" t="str">
        <f>IFERROR((K2351+R2351)+IF($B$3="NYSEG",INDEX('BCA Inputs'!$AI$14:$AI$54,MATCH(I2351,'BCA Inputs'!$M$14:$M$54,0))*P2351+INDEX('BCA Inputs'!$AJ$14:$AJ$54,MATCH(I2351,'BCA Inputs'!$M$14:$M$54,0))*Q2351,IF($B$3="RG&amp;E",INDEX('BCA Inputs'!$BR$14:$BR$54,MATCH(I2351,'BCA Inputs'!$AW$14:$AW$54,0))*P2351+INDEX('BCA Inputs'!$BS$14:$BS$54,MATCH(I2351,'BCA Inputs'!$AW$14:$AW$54,0))*Q2351,"")),"")</f>
        <v/>
      </c>
      <c r="AD2351" s="181" t="str">
        <f>IFERROR(IF($B$3="NYSEG",INDEX('BCA Inputs'!$AD$14:$AD$54,MATCH(I2351,'BCA Inputs'!$M$14:$M$54,0))*P2351+INDEX('BCA Inputs'!$AE$14:$AE$54,MATCH(I2351,'BCA Inputs'!$M$14:$M$54,0))*O2351+INDEX('BCA Inputs'!$AF$14:$AF$54,MATCH(I2351,'BCA Inputs'!$M$14:$M$54,0))*Q2351+INDEX('BCA Inputs'!$AG$14:$AG$54,MATCH(I2351,'BCA Inputs'!$M$14:$M$54,0))*F2351+INDEX('BCA Inputs'!$AH$14:$AH$54,MATCH(I2351,'BCA Inputs'!$M$14:$M$54,0))*G2351,IF($B$3="RG&amp;E",INDEX('BCA Inputs'!$BM$14:$BM$54,MATCH(I2351,'BCA Inputs'!$AW$14:$AW$54,0))*P2351+INDEX('BCA Inputs'!$BN$14:$BN$54,MATCH(I2351,'BCA Inputs'!$AW$14:$AW$54,0))*O2351+INDEX('BCA Inputs'!$BO$14:$BO$54,MATCH(I2351,'BCA Inputs'!$AW$14:$AW$54,0))*Q2351+INDEX('BCA Inputs'!$BP$14:$BP$54,MATCH(I2351,'BCA Inputs'!$AW$14:$AW$54,0))*F2351+INDEX('BCA Inputs'!$BQ$14:$BQ$54,MATCH(I2351,'BCA Inputs'!$AW$14:$AW$54,0))*G2351,"")),"")</f>
        <v/>
      </c>
      <c r="AE2351" s="237" t="str">
        <f t="shared" si="366"/>
        <v/>
      </c>
      <c r="AF2351" s="198">
        <f t="shared" si="368"/>
        <v>0</v>
      </c>
      <c r="AG2351" s="239">
        <f t="shared" si="369"/>
        <v>0</v>
      </c>
    </row>
    <row r="2352" spans="1:33">
      <c r="A2352" s="228"/>
      <c r="B2352" s="176"/>
      <c r="C2352" s="229"/>
      <c r="D2352" s="230"/>
      <c r="E2352" s="230"/>
      <c r="F2352" s="230"/>
      <c r="G2352" s="230"/>
      <c r="H2352" s="231"/>
      <c r="I2352" s="231"/>
      <c r="J2352" s="232"/>
      <c r="K2352" s="232"/>
      <c r="L2352" s="232"/>
      <c r="M2352" s="181">
        <f t="shared" si="367"/>
        <v>0</v>
      </c>
      <c r="N2352" s="181">
        <f>IF(H2352="",0,H2352*I2352*'Avoided Water Savings Cost'!$C$16)</f>
        <v>0</v>
      </c>
      <c r="O2352" s="545">
        <f>IF(C2352="",0,IF($B$3="NYSEG",C2352/(1-'Avoided Electric Costs 2020'!$W$21),IF($B$3="RG&amp;E",C2352/(1-'Avoided Electric Costs 2020'!$X$21),"")))</f>
        <v>0</v>
      </c>
      <c r="P2352" s="546">
        <f>IF(D2352="",0,IF($B$3="NYSEG",D2352/(1-'Avoided Electric Costs 2020'!$W$21),IF($B$3="RG&amp;E",D2352/(1-'Avoided Electric Costs 2020'!$X$21),"")))</f>
        <v>0</v>
      </c>
      <c r="Q2352" s="546">
        <f>IF(E2352="",0,IF($B$3="NYSEG",E2352/(1-'Avoided Natural Gas Costs 2020'!$J$34),IF($B$3="RG&amp;E",E2352/(1-'Avoided Natural Gas Costs 2020'!$K$34),"")))</f>
        <v>0</v>
      </c>
      <c r="R2352" s="233" t="str">
        <f>IFERROR(IF(P2352*'BCA Inputs'!$C$1+Q2352*'BCA Inputs'!$C$2+F2352*'BCA Inputs'!$C$2+G2352*'BCA Inputs'!$C$2=0,"",P2352*'BCA Inputs'!$C$1+Q2352*'BCA Inputs'!$C$2+F2352*'BCA Inputs'!$C$2+G2352*'BCA Inputs'!$C$2),"")</f>
        <v/>
      </c>
      <c r="S2352" s="181" t="str">
        <f t="shared" si="360"/>
        <v/>
      </c>
      <c r="T2352" s="181" t="str">
        <f>IFERROR(IF($B$3="NYSEG",(INDEX('BCA Inputs'!$N$14:$N$54,MATCH(I2352,'BCA Inputs'!$M$14:$M$54,0))*P2352+INDEX('BCA Inputs'!$O$14:$O$54,MATCH(I2352,'BCA Inputs'!$M$14:$M$54,0))*O2352+INDEX('BCA Inputs'!P:P,MATCH(I2352,'BCA Inputs'!M:M,0))*Q2352+INDEX('BCA Inputs'!Q:Q,MATCH(I2352,'BCA Inputs'!M:M,0))*F2352+INDEX('BCA Inputs'!R:R,MATCH(I2352,'BCA Inputs'!M:M,0))*G2352)+L2352+N2352,IF($B$3="RG&amp;E",(INDEX('BCA Inputs'!$AX$14:$AX$54,MATCH(I2352,'BCA Inputs'!$AW$14:$AW$54,0))*P2352+INDEX('BCA Inputs'!$AY$14:$AY$54,MATCH(I2352,'BCA Inputs'!$AW$14:$AW$54,0))*O2352+INDEX('BCA Inputs'!$AZ$14:$AZ$54,MATCH(I2352,'BCA Inputs'!$AW$14:$AW$54,0))*Q2352+INDEX('BCA Inputs'!$BA$14:$BA$54,MATCH(I2352,'BCA Inputs'!$AW$14:$AW$54,0))*F2352+INDEX('BCA Inputs'!$BB$14:$BB$54,MATCH(I2352,'BCA Inputs'!$AW$14:$AW$54,0))*G2352)+L2352+N2352,"")),"")</f>
        <v/>
      </c>
      <c r="U2352" s="234" t="str">
        <f t="shared" si="361"/>
        <v/>
      </c>
      <c r="V2352" s="234" t="str">
        <f t="shared" si="362"/>
        <v/>
      </c>
      <c r="W2352" s="234" t="str">
        <f t="shared" si="363"/>
        <v/>
      </c>
      <c r="Y2352" s="235" t="str">
        <f t="shared" si="364"/>
        <v/>
      </c>
      <c r="Z2352" s="236" t="str">
        <f>IFERROR(IF($B$3="NYSEG",INDEX('BCA Inputs'!$X$14:$X$54,MATCH(I2352,'BCA Inputs'!$M$14:$M$54,0))*P2352+INDEX('BCA Inputs'!$Y$14:$Y$54,MATCH(I2352,'BCA Inputs'!$M$14:$M$54,0))*O2352+INDEX('BCA Inputs'!$Z$14:$Z$54,MATCH(I2352,'BCA Inputs'!$M$14:$M$54,0))*Q2352+INDEX('BCA Inputs'!$AA$14:$AA$54,MATCH(I2352,'BCA Inputs'!$M$14:$M$54,0))*F2352+INDEX('BCA Inputs'!$AB$14:$AB$54,MATCH(I2352,'BCA Inputs'!$M$14:$M$54,0))*G2352,IF($B$3="RG&amp;E",INDEX('BCA Inputs'!$BG$14:$BG$54,MATCH(I2352,'BCA Inputs'!$AW$14:$AW$54,0))*P2352+INDEX('BCA Inputs'!$BH$14:$BH$54,MATCH(I2352,'BCA Inputs'!$AW$14:$AW$54,0))*O2352+INDEX('BCA Inputs'!$BI$14:$BI$54,MATCH(I2352,'BCA Inputs'!$AW$14:$AW$54,0))*Q2352+INDEX('BCA Inputs'!$BJ$14:$BJ$54,MATCH(I2352,'BCA Inputs'!$AW$14:$AW$54,0))*F2352+INDEX('BCA Inputs'!$BK$14:$BK$54,MATCH(I2352,'BCA Inputs'!$AW$14:$AW$54,0))*G2352,"")),"")</f>
        <v/>
      </c>
      <c r="AA2352" s="237" t="str">
        <f t="shared" si="365"/>
        <v/>
      </c>
      <c r="AC2352" s="238" t="str">
        <f>IFERROR((K2352+R2352)+IF($B$3="NYSEG",INDEX('BCA Inputs'!$AI$14:$AI$54,MATCH(I2352,'BCA Inputs'!$M$14:$M$54,0))*P2352+INDEX('BCA Inputs'!$AJ$14:$AJ$54,MATCH(I2352,'BCA Inputs'!$M$14:$M$54,0))*Q2352,IF($B$3="RG&amp;E",INDEX('BCA Inputs'!$BR$14:$BR$54,MATCH(I2352,'BCA Inputs'!$AW$14:$AW$54,0))*P2352+INDEX('BCA Inputs'!$BS$14:$BS$54,MATCH(I2352,'BCA Inputs'!$AW$14:$AW$54,0))*Q2352,"")),"")</f>
        <v/>
      </c>
      <c r="AD2352" s="181" t="str">
        <f>IFERROR(IF($B$3="NYSEG",INDEX('BCA Inputs'!$AD$14:$AD$54,MATCH(I2352,'BCA Inputs'!$M$14:$M$54,0))*P2352+INDEX('BCA Inputs'!$AE$14:$AE$54,MATCH(I2352,'BCA Inputs'!$M$14:$M$54,0))*O2352+INDEX('BCA Inputs'!$AF$14:$AF$54,MATCH(I2352,'BCA Inputs'!$M$14:$M$54,0))*Q2352+INDEX('BCA Inputs'!$AG$14:$AG$54,MATCH(I2352,'BCA Inputs'!$M$14:$M$54,0))*F2352+INDEX('BCA Inputs'!$AH$14:$AH$54,MATCH(I2352,'BCA Inputs'!$M$14:$M$54,0))*G2352,IF($B$3="RG&amp;E",INDEX('BCA Inputs'!$BM$14:$BM$54,MATCH(I2352,'BCA Inputs'!$AW$14:$AW$54,0))*P2352+INDEX('BCA Inputs'!$BN$14:$BN$54,MATCH(I2352,'BCA Inputs'!$AW$14:$AW$54,0))*O2352+INDEX('BCA Inputs'!$BO$14:$BO$54,MATCH(I2352,'BCA Inputs'!$AW$14:$AW$54,0))*Q2352+INDEX('BCA Inputs'!$BP$14:$BP$54,MATCH(I2352,'BCA Inputs'!$AW$14:$AW$54,0))*F2352+INDEX('BCA Inputs'!$BQ$14:$BQ$54,MATCH(I2352,'BCA Inputs'!$AW$14:$AW$54,0))*G2352,"")),"")</f>
        <v/>
      </c>
      <c r="AE2352" s="237" t="str">
        <f t="shared" si="366"/>
        <v/>
      </c>
      <c r="AF2352" s="198">
        <f t="shared" si="368"/>
        <v>0</v>
      </c>
      <c r="AG2352" s="239">
        <f t="shared" si="369"/>
        <v>0</v>
      </c>
    </row>
    <row r="2353" spans="1:33">
      <c r="A2353" s="228"/>
      <c r="B2353" s="176"/>
      <c r="C2353" s="229"/>
      <c r="D2353" s="230"/>
      <c r="E2353" s="230"/>
      <c r="F2353" s="230"/>
      <c r="G2353" s="230"/>
      <c r="H2353" s="231"/>
      <c r="I2353" s="231"/>
      <c r="J2353" s="232"/>
      <c r="K2353" s="232"/>
      <c r="L2353" s="232"/>
      <c r="M2353" s="181">
        <f t="shared" si="367"/>
        <v>0</v>
      </c>
      <c r="N2353" s="181">
        <f>IF(H2353="",0,H2353*I2353*'Avoided Water Savings Cost'!$C$16)</f>
        <v>0</v>
      </c>
      <c r="O2353" s="545">
        <f>IF(C2353="",0,IF($B$3="NYSEG",C2353/(1-'Avoided Electric Costs 2020'!$W$21),IF($B$3="RG&amp;E",C2353/(1-'Avoided Electric Costs 2020'!$X$21),"")))</f>
        <v>0</v>
      </c>
      <c r="P2353" s="546">
        <f>IF(D2353="",0,IF($B$3="NYSEG",D2353/(1-'Avoided Electric Costs 2020'!$W$21),IF($B$3="RG&amp;E",D2353/(1-'Avoided Electric Costs 2020'!$X$21),"")))</f>
        <v>0</v>
      </c>
      <c r="Q2353" s="546">
        <f>IF(E2353="",0,IF($B$3="NYSEG",E2353/(1-'Avoided Natural Gas Costs 2020'!$J$34),IF($B$3="RG&amp;E",E2353/(1-'Avoided Natural Gas Costs 2020'!$K$34),"")))</f>
        <v>0</v>
      </c>
      <c r="R2353" s="233" t="str">
        <f>IFERROR(IF(P2353*'BCA Inputs'!$C$1+Q2353*'BCA Inputs'!$C$2+F2353*'BCA Inputs'!$C$2+G2353*'BCA Inputs'!$C$2=0,"",P2353*'BCA Inputs'!$C$1+Q2353*'BCA Inputs'!$C$2+F2353*'BCA Inputs'!$C$2+G2353*'BCA Inputs'!$C$2),"")</f>
        <v/>
      </c>
      <c r="S2353" s="181" t="str">
        <f t="shared" si="360"/>
        <v/>
      </c>
      <c r="T2353" s="181" t="str">
        <f>IFERROR(IF($B$3="NYSEG",(INDEX('BCA Inputs'!$N$14:$N$54,MATCH(I2353,'BCA Inputs'!$M$14:$M$54,0))*P2353+INDEX('BCA Inputs'!$O$14:$O$54,MATCH(I2353,'BCA Inputs'!$M$14:$M$54,0))*O2353+INDEX('BCA Inputs'!P:P,MATCH(I2353,'BCA Inputs'!M:M,0))*Q2353+INDEX('BCA Inputs'!Q:Q,MATCH(I2353,'BCA Inputs'!M:M,0))*F2353+INDEX('BCA Inputs'!R:R,MATCH(I2353,'BCA Inputs'!M:M,0))*G2353)+L2353+N2353,IF($B$3="RG&amp;E",(INDEX('BCA Inputs'!$AX$14:$AX$54,MATCH(I2353,'BCA Inputs'!$AW$14:$AW$54,0))*P2353+INDEX('BCA Inputs'!$AY$14:$AY$54,MATCH(I2353,'BCA Inputs'!$AW$14:$AW$54,0))*O2353+INDEX('BCA Inputs'!$AZ$14:$AZ$54,MATCH(I2353,'BCA Inputs'!$AW$14:$AW$54,0))*Q2353+INDEX('BCA Inputs'!$BA$14:$BA$54,MATCH(I2353,'BCA Inputs'!$AW$14:$AW$54,0))*F2353+INDEX('BCA Inputs'!$BB$14:$BB$54,MATCH(I2353,'BCA Inputs'!$AW$14:$AW$54,0))*G2353)+L2353+N2353,"")),"")</f>
        <v/>
      </c>
      <c r="U2353" s="234" t="str">
        <f t="shared" si="361"/>
        <v/>
      </c>
      <c r="V2353" s="234" t="str">
        <f t="shared" si="362"/>
        <v/>
      </c>
      <c r="W2353" s="234" t="str">
        <f t="shared" si="363"/>
        <v/>
      </c>
      <c r="Y2353" s="235" t="str">
        <f t="shared" si="364"/>
        <v/>
      </c>
      <c r="Z2353" s="236" t="str">
        <f>IFERROR(IF($B$3="NYSEG",INDEX('BCA Inputs'!$X$14:$X$54,MATCH(I2353,'BCA Inputs'!$M$14:$M$54,0))*P2353+INDEX('BCA Inputs'!$Y$14:$Y$54,MATCH(I2353,'BCA Inputs'!$M$14:$M$54,0))*O2353+INDEX('BCA Inputs'!$Z$14:$Z$54,MATCH(I2353,'BCA Inputs'!$M$14:$M$54,0))*Q2353+INDEX('BCA Inputs'!$AA$14:$AA$54,MATCH(I2353,'BCA Inputs'!$M$14:$M$54,0))*F2353+INDEX('BCA Inputs'!$AB$14:$AB$54,MATCH(I2353,'BCA Inputs'!$M$14:$M$54,0))*G2353,IF($B$3="RG&amp;E",INDEX('BCA Inputs'!$BG$14:$BG$54,MATCH(I2353,'BCA Inputs'!$AW$14:$AW$54,0))*P2353+INDEX('BCA Inputs'!$BH$14:$BH$54,MATCH(I2353,'BCA Inputs'!$AW$14:$AW$54,0))*O2353+INDEX('BCA Inputs'!$BI$14:$BI$54,MATCH(I2353,'BCA Inputs'!$AW$14:$AW$54,0))*Q2353+INDEX('BCA Inputs'!$BJ$14:$BJ$54,MATCH(I2353,'BCA Inputs'!$AW$14:$AW$54,0))*F2353+INDEX('BCA Inputs'!$BK$14:$BK$54,MATCH(I2353,'BCA Inputs'!$AW$14:$AW$54,0))*G2353,"")),"")</f>
        <v/>
      </c>
      <c r="AA2353" s="237" t="str">
        <f t="shared" si="365"/>
        <v/>
      </c>
      <c r="AC2353" s="238" t="str">
        <f>IFERROR((K2353+R2353)+IF($B$3="NYSEG",INDEX('BCA Inputs'!$AI$14:$AI$54,MATCH(I2353,'BCA Inputs'!$M$14:$M$54,0))*P2353+INDEX('BCA Inputs'!$AJ$14:$AJ$54,MATCH(I2353,'BCA Inputs'!$M$14:$M$54,0))*Q2353,IF($B$3="RG&amp;E",INDEX('BCA Inputs'!$BR$14:$BR$54,MATCH(I2353,'BCA Inputs'!$AW$14:$AW$54,0))*P2353+INDEX('BCA Inputs'!$BS$14:$BS$54,MATCH(I2353,'BCA Inputs'!$AW$14:$AW$54,0))*Q2353,"")),"")</f>
        <v/>
      </c>
      <c r="AD2353" s="181" t="str">
        <f>IFERROR(IF($B$3="NYSEG",INDEX('BCA Inputs'!$AD$14:$AD$54,MATCH(I2353,'BCA Inputs'!$M$14:$M$54,0))*P2353+INDEX('BCA Inputs'!$AE$14:$AE$54,MATCH(I2353,'BCA Inputs'!$M$14:$M$54,0))*O2353+INDEX('BCA Inputs'!$AF$14:$AF$54,MATCH(I2353,'BCA Inputs'!$M$14:$M$54,0))*Q2353+INDEX('BCA Inputs'!$AG$14:$AG$54,MATCH(I2353,'BCA Inputs'!$M$14:$M$54,0))*F2353+INDEX('BCA Inputs'!$AH$14:$AH$54,MATCH(I2353,'BCA Inputs'!$M$14:$M$54,0))*G2353,IF($B$3="RG&amp;E",INDEX('BCA Inputs'!$BM$14:$BM$54,MATCH(I2353,'BCA Inputs'!$AW$14:$AW$54,0))*P2353+INDEX('BCA Inputs'!$BN$14:$BN$54,MATCH(I2353,'BCA Inputs'!$AW$14:$AW$54,0))*O2353+INDEX('BCA Inputs'!$BO$14:$BO$54,MATCH(I2353,'BCA Inputs'!$AW$14:$AW$54,0))*Q2353+INDEX('BCA Inputs'!$BP$14:$BP$54,MATCH(I2353,'BCA Inputs'!$AW$14:$AW$54,0))*F2353+INDEX('BCA Inputs'!$BQ$14:$BQ$54,MATCH(I2353,'BCA Inputs'!$AW$14:$AW$54,0))*G2353,"")),"")</f>
        <v/>
      </c>
      <c r="AE2353" s="237" t="str">
        <f t="shared" si="366"/>
        <v/>
      </c>
      <c r="AF2353" s="198">
        <f t="shared" si="368"/>
        <v>0</v>
      </c>
      <c r="AG2353" s="239">
        <f t="shared" si="369"/>
        <v>0</v>
      </c>
    </row>
    <row r="2354" spans="1:33">
      <c r="A2354" s="228"/>
      <c r="B2354" s="176"/>
      <c r="C2354" s="229"/>
      <c r="D2354" s="230"/>
      <c r="E2354" s="230"/>
      <c r="F2354" s="230"/>
      <c r="G2354" s="230"/>
      <c r="H2354" s="231"/>
      <c r="I2354" s="231"/>
      <c r="J2354" s="232"/>
      <c r="K2354" s="232"/>
      <c r="L2354" s="232"/>
      <c r="M2354" s="181">
        <f t="shared" si="367"/>
        <v>0</v>
      </c>
      <c r="N2354" s="181">
        <f>IF(H2354="",0,H2354*I2354*'Avoided Water Savings Cost'!$C$16)</f>
        <v>0</v>
      </c>
      <c r="O2354" s="545">
        <f>IF(C2354="",0,IF($B$3="NYSEG",C2354/(1-'Avoided Electric Costs 2020'!$W$21),IF($B$3="RG&amp;E",C2354/(1-'Avoided Electric Costs 2020'!$X$21),"")))</f>
        <v>0</v>
      </c>
      <c r="P2354" s="546">
        <f>IF(D2354="",0,IF($B$3="NYSEG",D2354/(1-'Avoided Electric Costs 2020'!$W$21),IF($B$3="RG&amp;E",D2354/(1-'Avoided Electric Costs 2020'!$X$21),"")))</f>
        <v>0</v>
      </c>
      <c r="Q2354" s="546">
        <f>IF(E2354="",0,IF($B$3="NYSEG",E2354/(1-'Avoided Natural Gas Costs 2020'!$J$34),IF($B$3="RG&amp;E",E2354/(1-'Avoided Natural Gas Costs 2020'!$K$34),"")))</f>
        <v>0</v>
      </c>
      <c r="R2354" s="233" t="str">
        <f>IFERROR(IF(P2354*'BCA Inputs'!$C$1+Q2354*'BCA Inputs'!$C$2+F2354*'BCA Inputs'!$C$2+G2354*'BCA Inputs'!$C$2=0,"",P2354*'BCA Inputs'!$C$1+Q2354*'BCA Inputs'!$C$2+F2354*'BCA Inputs'!$C$2+G2354*'BCA Inputs'!$C$2),"")</f>
        <v/>
      </c>
      <c r="S2354" s="181" t="str">
        <f t="shared" si="360"/>
        <v/>
      </c>
      <c r="T2354" s="181" t="str">
        <f>IFERROR(IF($B$3="NYSEG",(INDEX('BCA Inputs'!$N$14:$N$54,MATCH(I2354,'BCA Inputs'!$M$14:$M$54,0))*P2354+INDEX('BCA Inputs'!$O$14:$O$54,MATCH(I2354,'BCA Inputs'!$M$14:$M$54,0))*O2354+INDEX('BCA Inputs'!P:P,MATCH(I2354,'BCA Inputs'!M:M,0))*Q2354+INDEX('BCA Inputs'!Q:Q,MATCH(I2354,'BCA Inputs'!M:M,0))*F2354+INDEX('BCA Inputs'!R:R,MATCH(I2354,'BCA Inputs'!M:M,0))*G2354)+L2354+N2354,IF($B$3="RG&amp;E",(INDEX('BCA Inputs'!$AX$14:$AX$54,MATCH(I2354,'BCA Inputs'!$AW$14:$AW$54,0))*P2354+INDEX('BCA Inputs'!$AY$14:$AY$54,MATCH(I2354,'BCA Inputs'!$AW$14:$AW$54,0))*O2354+INDEX('BCA Inputs'!$AZ$14:$AZ$54,MATCH(I2354,'BCA Inputs'!$AW$14:$AW$54,0))*Q2354+INDEX('BCA Inputs'!$BA$14:$BA$54,MATCH(I2354,'BCA Inputs'!$AW$14:$AW$54,0))*F2354+INDEX('BCA Inputs'!$BB$14:$BB$54,MATCH(I2354,'BCA Inputs'!$AW$14:$AW$54,0))*G2354)+L2354+N2354,"")),"")</f>
        <v/>
      </c>
      <c r="U2354" s="234" t="str">
        <f t="shared" si="361"/>
        <v/>
      </c>
      <c r="V2354" s="234" t="str">
        <f t="shared" si="362"/>
        <v/>
      </c>
      <c r="W2354" s="234" t="str">
        <f t="shared" si="363"/>
        <v/>
      </c>
      <c r="Y2354" s="235" t="str">
        <f t="shared" si="364"/>
        <v/>
      </c>
      <c r="Z2354" s="236" t="str">
        <f>IFERROR(IF($B$3="NYSEG",INDEX('BCA Inputs'!$X$14:$X$54,MATCH(I2354,'BCA Inputs'!$M$14:$M$54,0))*P2354+INDEX('BCA Inputs'!$Y$14:$Y$54,MATCH(I2354,'BCA Inputs'!$M$14:$M$54,0))*O2354+INDEX('BCA Inputs'!$Z$14:$Z$54,MATCH(I2354,'BCA Inputs'!$M$14:$M$54,0))*Q2354+INDEX('BCA Inputs'!$AA$14:$AA$54,MATCH(I2354,'BCA Inputs'!$M$14:$M$54,0))*F2354+INDEX('BCA Inputs'!$AB$14:$AB$54,MATCH(I2354,'BCA Inputs'!$M$14:$M$54,0))*G2354,IF($B$3="RG&amp;E",INDEX('BCA Inputs'!$BG$14:$BG$54,MATCH(I2354,'BCA Inputs'!$AW$14:$AW$54,0))*P2354+INDEX('BCA Inputs'!$BH$14:$BH$54,MATCH(I2354,'BCA Inputs'!$AW$14:$AW$54,0))*O2354+INDEX('BCA Inputs'!$BI$14:$BI$54,MATCH(I2354,'BCA Inputs'!$AW$14:$AW$54,0))*Q2354+INDEX('BCA Inputs'!$BJ$14:$BJ$54,MATCH(I2354,'BCA Inputs'!$AW$14:$AW$54,0))*F2354+INDEX('BCA Inputs'!$BK$14:$BK$54,MATCH(I2354,'BCA Inputs'!$AW$14:$AW$54,0))*G2354,"")),"")</f>
        <v/>
      </c>
      <c r="AA2354" s="237" t="str">
        <f t="shared" si="365"/>
        <v/>
      </c>
      <c r="AC2354" s="238" t="str">
        <f>IFERROR((K2354+R2354)+IF($B$3="NYSEG",INDEX('BCA Inputs'!$AI$14:$AI$54,MATCH(I2354,'BCA Inputs'!$M$14:$M$54,0))*P2354+INDEX('BCA Inputs'!$AJ$14:$AJ$54,MATCH(I2354,'BCA Inputs'!$M$14:$M$54,0))*Q2354,IF($B$3="RG&amp;E",INDEX('BCA Inputs'!$BR$14:$BR$54,MATCH(I2354,'BCA Inputs'!$AW$14:$AW$54,0))*P2354+INDEX('BCA Inputs'!$BS$14:$BS$54,MATCH(I2354,'BCA Inputs'!$AW$14:$AW$54,0))*Q2354,"")),"")</f>
        <v/>
      </c>
      <c r="AD2354" s="181" t="str">
        <f>IFERROR(IF($B$3="NYSEG",INDEX('BCA Inputs'!$AD$14:$AD$54,MATCH(I2354,'BCA Inputs'!$M$14:$M$54,0))*P2354+INDEX('BCA Inputs'!$AE$14:$AE$54,MATCH(I2354,'BCA Inputs'!$M$14:$M$54,0))*O2354+INDEX('BCA Inputs'!$AF$14:$AF$54,MATCH(I2354,'BCA Inputs'!$M$14:$M$54,0))*Q2354+INDEX('BCA Inputs'!$AG$14:$AG$54,MATCH(I2354,'BCA Inputs'!$M$14:$M$54,0))*F2354+INDEX('BCA Inputs'!$AH$14:$AH$54,MATCH(I2354,'BCA Inputs'!$M$14:$M$54,0))*G2354,IF($B$3="RG&amp;E",INDEX('BCA Inputs'!$BM$14:$BM$54,MATCH(I2354,'BCA Inputs'!$AW$14:$AW$54,0))*P2354+INDEX('BCA Inputs'!$BN$14:$BN$54,MATCH(I2354,'BCA Inputs'!$AW$14:$AW$54,0))*O2354+INDEX('BCA Inputs'!$BO$14:$BO$54,MATCH(I2354,'BCA Inputs'!$AW$14:$AW$54,0))*Q2354+INDEX('BCA Inputs'!$BP$14:$BP$54,MATCH(I2354,'BCA Inputs'!$AW$14:$AW$54,0))*F2354+INDEX('BCA Inputs'!$BQ$14:$BQ$54,MATCH(I2354,'BCA Inputs'!$AW$14:$AW$54,0))*G2354,"")),"")</f>
        <v/>
      </c>
      <c r="AE2354" s="237" t="str">
        <f t="shared" si="366"/>
        <v/>
      </c>
      <c r="AF2354" s="198">
        <f t="shared" si="368"/>
        <v>0</v>
      </c>
      <c r="AG2354" s="239">
        <f t="shared" si="369"/>
        <v>0</v>
      </c>
    </row>
    <row r="2355" spans="1:33">
      <c r="A2355" s="228"/>
      <c r="B2355" s="176"/>
      <c r="C2355" s="229"/>
      <c r="D2355" s="230"/>
      <c r="E2355" s="230"/>
      <c r="F2355" s="230"/>
      <c r="G2355" s="230"/>
      <c r="H2355" s="231"/>
      <c r="I2355" s="231"/>
      <c r="J2355" s="232"/>
      <c r="K2355" s="232"/>
      <c r="L2355" s="232"/>
      <c r="M2355" s="181">
        <f t="shared" si="367"/>
        <v>0</v>
      </c>
      <c r="N2355" s="181">
        <f>IF(H2355="",0,H2355*I2355*'Avoided Water Savings Cost'!$C$16)</f>
        <v>0</v>
      </c>
      <c r="O2355" s="545">
        <f>IF(C2355="",0,IF($B$3="NYSEG",C2355/(1-'Avoided Electric Costs 2020'!$W$21),IF($B$3="RG&amp;E",C2355/(1-'Avoided Electric Costs 2020'!$X$21),"")))</f>
        <v>0</v>
      </c>
      <c r="P2355" s="546">
        <f>IF(D2355="",0,IF($B$3="NYSEG",D2355/(1-'Avoided Electric Costs 2020'!$W$21),IF($B$3="RG&amp;E",D2355/(1-'Avoided Electric Costs 2020'!$X$21),"")))</f>
        <v>0</v>
      </c>
      <c r="Q2355" s="546">
        <f>IF(E2355="",0,IF($B$3="NYSEG",E2355/(1-'Avoided Natural Gas Costs 2020'!$J$34),IF($B$3="RG&amp;E",E2355/(1-'Avoided Natural Gas Costs 2020'!$K$34),"")))</f>
        <v>0</v>
      </c>
      <c r="R2355" s="233" t="str">
        <f>IFERROR(IF(P2355*'BCA Inputs'!$C$1+Q2355*'BCA Inputs'!$C$2+F2355*'BCA Inputs'!$C$2+G2355*'BCA Inputs'!$C$2=0,"",P2355*'BCA Inputs'!$C$1+Q2355*'BCA Inputs'!$C$2+F2355*'BCA Inputs'!$C$2+G2355*'BCA Inputs'!$C$2),"")</f>
        <v/>
      </c>
      <c r="S2355" s="181" t="str">
        <f t="shared" si="360"/>
        <v/>
      </c>
      <c r="T2355" s="181" t="str">
        <f>IFERROR(IF($B$3="NYSEG",(INDEX('BCA Inputs'!$N$14:$N$54,MATCH(I2355,'BCA Inputs'!$M$14:$M$54,0))*P2355+INDEX('BCA Inputs'!$O$14:$O$54,MATCH(I2355,'BCA Inputs'!$M$14:$M$54,0))*O2355+INDEX('BCA Inputs'!P:P,MATCH(I2355,'BCA Inputs'!M:M,0))*Q2355+INDEX('BCA Inputs'!Q:Q,MATCH(I2355,'BCA Inputs'!M:M,0))*F2355+INDEX('BCA Inputs'!R:R,MATCH(I2355,'BCA Inputs'!M:M,0))*G2355)+L2355+N2355,IF($B$3="RG&amp;E",(INDEX('BCA Inputs'!$AX$14:$AX$54,MATCH(I2355,'BCA Inputs'!$AW$14:$AW$54,0))*P2355+INDEX('BCA Inputs'!$AY$14:$AY$54,MATCH(I2355,'BCA Inputs'!$AW$14:$AW$54,0))*O2355+INDEX('BCA Inputs'!$AZ$14:$AZ$54,MATCH(I2355,'BCA Inputs'!$AW$14:$AW$54,0))*Q2355+INDEX('BCA Inputs'!$BA$14:$BA$54,MATCH(I2355,'BCA Inputs'!$AW$14:$AW$54,0))*F2355+INDEX('BCA Inputs'!$BB$14:$BB$54,MATCH(I2355,'BCA Inputs'!$AW$14:$AW$54,0))*G2355)+L2355+N2355,"")),"")</f>
        <v/>
      </c>
      <c r="U2355" s="234" t="str">
        <f t="shared" si="361"/>
        <v/>
      </c>
      <c r="V2355" s="234" t="str">
        <f t="shared" si="362"/>
        <v/>
      </c>
      <c r="W2355" s="234" t="str">
        <f t="shared" si="363"/>
        <v/>
      </c>
      <c r="Y2355" s="235" t="str">
        <f t="shared" si="364"/>
        <v/>
      </c>
      <c r="Z2355" s="236" t="str">
        <f>IFERROR(IF($B$3="NYSEG",INDEX('BCA Inputs'!$X$14:$X$54,MATCH(I2355,'BCA Inputs'!$M$14:$M$54,0))*P2355+INDEX('BCA Inputs'!$Y$14:$Y$54,MATCH(I2355,'BCA Inputs'!$M$14:$M$54,0))*O2355+INDEX('BCA Inputs'!$Z$14:$Z$54,MATCH(I2355,'BCA Inputs'!$M$14:$M$54,0))*Q2355+INDEX('BCA Inputs'!$AA$14:$AA$54,MATCH(I2355,'BCA Inputs'!$M$14:$M$54,0))*F2355+INDEX('BCA Inputs'!$AB$14:$AB$54,MATCH(I2355,'BCA Inputs'!$M$14:$M$54,0))*G2355,IF($B$3="RG&amp;E",INDEX('BCA Inputs'!$BG$14:$BG$54,MATCH(I2355,'BCA Inputs'!$AW$14:$AW$54,0))*P2355+INDEX('BCA Inputs'!$BH$14:$BH$54,MATCH(I2355,'BCA Inputs'!$AW$14:$AW$54,0))*O2355+INDEX('BCA Inputs'!$BI$14:$BI$54,MATCH(I2355,'BCA Inputs'!$AW$14:$AW$54,0))*Q2355+INDEX('BCA Inputs'!$BJ$14:$BJ$54,MATCH(I2355,'BCA Inputs'!$AW$14:$AW$54,0))*F2355+INDEX('BCA Inputs'!$BK$14:$BK$54,MATCH(I2355,'BCA Inputs'!$AW$14:$AW$54,0))*G2355,"")),"")</f>
        <v/>
      </c>
      <c r="AA2355" s="237" t="str">
        <f t="shared" si="365"/>
        <v/>
      </c>
      <c r="AC2355" s="238" t="str">
        <f>IFERROR((K2355+R2355)+IF($B$3="NYSEG",INDEX('BCA Inputs'!$AI$14:$AI$54,MATCH(I2355,'BCA Inputs'!$M$14:$M$54,0))*P2355+INDEX('BCA Inputs'!$AJ$14:$AJ$54,MATCH(I2355,'BCA Inputs'!$M$14:$M$54,0))*Q2355,IF($B$3="RG&amp;E",INDEX('BCA Inputs'!$BR$14:$BR$54,MATCH(I2355,'BCA Inputs'!$AW$14:$AW$54,0))*P2355+INDEX('BCA Inputs'!$BS$14:$BS$54,MATCH(I2355,'BCA Inputs'!$AW$14:$AW$54,0))*Q2355,"")),"")</f>
        <v/>
      </c>
      <c r="AD2355" s="181" t="str">
        <f>IFERROR(IF($B$3="NYSEG",INDEX('BCA Inputs'!$AD$14:$AD$54,MATCH(I2355,'BCA Inputs'!$M$14:$M$54,0))*P2355+INDEX('BCA Inputs'!$AE$14:$AE$54,MATCH(I2355,'BCA Inputs'!$M$14:$M$54,0))*O2355+INDEX('BCA Inputs'!$AF$14:$AF$54,MATCH(I2355,'BCA Inputs'!$M$14:$M$54,0))*Q2355+INDEX('BCA Inputs'!$AG$14:$AG$54,MATCH(I2355,'BCA Inputs'!$M$14:$M$54,0))*F2355+INDEX('BCA Inputs'!$AH$14:$AH$54,MATCH(I2355,'BCA Inputs'!$M$14:$M$54,0))*G2355,IF($B$3="RG&amp;E",INDEX('BCA Inputs'!$BM$14:$BM$54,MATCH(I2355,'BCA Inputs'!$AW$14:$AW$54,0))*P2355+INDEX('BCA Inputs'!$BN$14:$BN$54,MATCH(I2355,'BCA Inputs'!$AW$14:$AW$54,0))*O2355+INDEX('BCA Inputs'!$BO$14:$BO$54,MATCH(I2355,'BCA Inputs'!$AW$14:$AW$54,0))*Q2355+INDEX('BCA Inputs'!$BP$14:$BP$54,MATCH(I2355,'BCA Inputs'!$AW$14:$AW$54,0))*F2355+INDEX('BCA Inputs'!$BQ$14:$BQ$54,MATCH(I2355,'BCA Inputs'!$AW$14:$AW$54,0))*G2355,"")),"")</f>
        <v/>
      </c>
      <c r="AE2355" s="237" t="str">
        <f t="shared" si="366"/>
        <v/>
      </c>
      <c r="AF2355" s="198">
        <f t="shared" si="368"/>
        <v>0</v>
      </c>
      <c r="AG2355" s="239">
        <f t="shared" si="369"/>
        <v>0</v>
      </c>
    </row>
    <row r="2356" spans="1:33">
      <c r="A2356" s="228"/>
      <c r="B2356" s="176"/>
      <c r="C2356" s="229"/>
      <c r="D2356" s="230"/>
      <c r="E2356" s="230"/>
      <c r="F2356" s="230"/>
      <c r="G2356" s="230"/>
      <c r="H2356" s="231"/>
      <c r="I2356" s="231"/>
      <c r="J2356" s="232"/>
      <c r="K2356" s="232"/>
      <c r="L2356" s="232"/>
      <c r="M2356" s="181">
        <f t="shared" si="367"/>
        <v>0</v>
      </c>
      <c r="N2356" s="181">
        <f>IF(H2356="",0,H2356*I2356*'Avoided Water Savings Cost'!$C$16)</f>
        <v>0</v>
      </c>
      <c r="O2356" s="545">
        <f>IF(C2356="",0,IF($B$3="NYSEG",C2356/(1-'Avoided Electric Costs 2020'!$W$21),IF($B$3="RG&amp;E",C2356/(1-'Avoided Electric Costs 2020'!$X$21),"")))</f>
        <v>0</v>
      </c>
      <c r="P2356" s="546">
        <f>IF(D2356="",0,IF($B$3="NYSEG",D2356/(1-'Avoided Electric Costs 2020'!$W$21),IF($B$3="RG&amp;E",D2356/(1-'Avoided Electric Costs 2020'!$X$21),"")))</f>
        <v>0</v>
      </c>
      <c r="Q2356" s="546">
        <f>IF(E2356="",0,IF($B$3="NYSEG",E2356/(1-'Avoided Natural Gas Costs 2020'!$J$34),IF($B$3="RG&amp;E",E2356/(1-'Avoided Natural Gas Costs 2020'!$K$34),"")))</f>
        <v>0</v>
      </c>
      <c r="R2356" s="233" t="str">
        <f>IFERROR(IF(P2356*'BCA Inputs'!$C$1+Q2356*'BCA Inputs'!$C$2+F2356*'BCA Inputs'!$C$2+G2356*'BCA Inputs'!$C$2=0,"",P2356*'BCA Inputs'!$C$1+Q2356*'BCA Inputs'!$C$2+F2356*'BCA Inputs'!$C$2+G2356*'BCA Inputs'!$C$2),"")</f>
        <v/>
      </c>
      <c r="S2356" s="181" t="str">
        <f t="shared" si="360"/>
        <v/>
      </c>
      <c r="T2356" s="181" t="str">
        <f>IFERROR(IF($B$3="NYSEG",(INDEX('BCA Inputs'!$N$14:$N$54,MATCH(I2356,'BCA Inputs'!$M$14:$M$54,0))*P2356+INDEX('BCA Inputs'!$O$14:$O$54,MATCH(I2356,'BCA Inputs'!$M$14:$M$54,0))*O2356+INDEX('BCA Inputs'!P:P,MATCH(I2356,'BCA Inputs'!M:M,0))*Q2356+INDEX('BCA Inputs'!Q:Q,MATCH(I2356,'BCA Inputs'!M:M,0))*F2356+INDEX('BCA Inputs'!R:R,MATCH(I2356,'BCA Inputs'!M:M,0))*G2356)+L2356+N2356,IF($B$3="RG&amp;E",(INDEX('BCA Inputs'!$AX$14:$AX$54,MATCH(I2356,'BCA Inputs'!$AW$14:$AW$54,0))*P2356+INDEX('BCA Inputs'!$AY$14:$AY$54,MATCH(I2356,'BCA Inputs'!$AW$14:$AW$54,0))*O2356+INDEX('BCA Inputs'!$AZ$14:$AZ$54,MATCH(I2356,'BCA Inputs'!$AW$14:$AW$54,0))*Q2356+INDEX('BCA Inputs'!$BA$14:$BA$54,MATCH(I2356,'BCA Inputs'!$AW$14:$AW$54,0))*F2356+INDEX('BCA Inputs'!$BB$14:$BB$54,MATCH(I2356,'BCA Inputs'!$AW$14:$AW$54,0))*G2356)+L2356+N2356,"")),"")</f>
        <v/>
      </c>
      <c r="U2356" s="234" t="str">
        <f t="shared" si="361"/>
        <v/>
      </c>
      <c r="V2356" s="234" t="str">
        <f t="shared" si="362"/>
        <v/>
      </c>
      <c r="W2356" s="234" t="str">
        <f t="shared" si="363"/>
        <v/>
      </c>
      <c r="Y2356" s="235" t="str">
        <f t="shared" si="364"/>
        <v/>
      </c>
      <c r="Z2356" s="236" t="str">
        <f>IFERROR(IF($B$3="NYSEG",INDEX('BCA Inputs'!$X$14:$X$54,MATCH(I2356,'BCA Inputs'!$M$14:$M$54,0))*P2356+INDEX('BCA Inputs'!$Y$14:$Y$54,MATCH(I2356,'BCA Inputs'!$M$14:$M$54,0))*O2356+INDEX('BCA Inputs'!$Z$14:$Z$54,MATCH(I2356,'BCA Inputs'!$M$14:$M$54,0))*Q2356+INDEX('BCA Inputs'!$AA$14:$AA$54,MATCH(I2356,'BCA Inputs'!$M$14:$M$54,0))*F2356+INDEX('BCA Inputs'!$AB$14:$AB$54,MATCH(I2356,'BCA Inputs'!$M$14:$M$54,0))*G2356,IF($B$3="RG&amp;E",INDEX('BCA Inputs'!$BG$14:$BG$54,MATCH(I2356,'BCA Inputs'!$AW$14:$AW$54,0))*P2356+INDEX('BCA Inputs'!$BH$14:$BH$54,MATCH(I2356,'BCA Inputs'!$AW$14:$AW$54,0))*O2356+INDEX('BCA Inputs'!$BI$14:$BI$54,MATCH(I2356,'BCA Inputs'!$AW$14:$AW$54,0))*Q2356+INDEX('BCA Inputs'!$BJ$14:$BJ$54,MATCH(I2356,'BCA Inputs'!$AW$14:$AW$54,0))*F2356+INDEX('BCA Inputs'!$BK$14:$BK$54,MATCH(I2356,'BCA Inputs'!$AW$14:$AW$54,0))*G2356,"")),"")</f>
        <v/>
      </c>
      <c r="AA2356" s="237" t="str">
        <f t="shared" si="365"/>
        <v/>
      </c>
      <c r="AC2356" s="238" t="str">
        <f>IFERROR((K2356+R2356)+IF($B$3="NYSEG",INDEX('BCA Inputs'!$AI$14:$AI$54,MATCH(I2356,'BCA Inputs'!$M$14:$M$54,0))*P2356+INDEX('BCA Inputs'!$AJ$14:$AJ$54,MATCH(I2356,'BCA Inputs'!$M$14:$M$54,0))*Q2356,IF($B$3="RG&amp;E",INDEX('BCA Inputs'!$BR$14:$BR$54,MATCH(I2356,'BCA Inputs'!$AW$14:$AW$54,0))*P2356+INDEX('BCA Inputs'!$BS$14:$BS$54,MATCH(I2356,'BCA Inputs'!$AW$14:$AW$54,0))*Q2356,"")),"")</f>
        <v/>
      </c>
      <c r="AD2356" s="181" t="str">
        <f>IFERROR(IF($B$3="NYSEG",INDEX('BCA Inputs'!$AD$14:$AD$54,MATCH(I2356,'BCA Inputs'!$M$14:$M$54,0))*P2356+INDEX('BCA Inputs'!$AE$14:$AE$54,MATCH(I2356,'BCA Inputs'!$M$14:$M$54,0))*O2356+INDEX('BCA Inputs'!$AF$14:$AF$54,MATCH(I2356,'BCA Inputs'!$M$14:$M$54,0))*Q2356+INDEX('BCA Inputs'!$AG$14:$AG$54,MATCH(I2356,'BCA Inputs'!$M$14:$M$54,0))*F2356+INDEX('BCA Inputs'!$AH$14:$AH$54,MATCH(I2356,'BCA Inputs'!$M$14:$M$54,0))*G2356,IF($B$3="RG&amp;E",INDEX('BCA Inputs'!$BM$14:$BM$54,MATCH(I2356,'BCA Inputs'!$AW$14:$AW$54,0))*P2356+INDEX('BCA Inputs'!$BN$14:$BN$54,MATCH(I2356,'BCA Inputs'!$AW$14:$AW$54,0))*O2356+INDEX('BCA Inputs'!$BO$14:$BO$54,MATCH(I2356,'BCA Inputs'!$AW$14:$AW$54,0))*Q2356+INDEX('BCA Inputs'!$BP$14:$BP$54,MATCH(I2356,'BCA Inputs'!$AW$14:$AW$54,0))*F2356+INDEX('BCA Inputs'!$BQ$14:$BQ$54,MATCH(I2356,'BCA Inputs'!$AW$14:$AW$54,0))*G2356,"")),"")</f>
        <v/>
      </c>
      <c r="AE2356" s="237" t="str">
        <f t="shared" si="366"/>
        <v/>
      </c>
      <c r="AF2356" s="198">
        <f t="shared" si="368"/>
        <v>0</v>
      </c>
      <c r="AG2356" s="239">
        <f t="shared" si="369"/>
        <v>0</v>
      </c>
    </row>
    <row r="2357" spans="1:33">
      <c r="A2357" s="228"/>
      <c r="B2357" s="176"/>
      <c r="C2357" s="229"/>
      <c r="D2357" s="230"/>
      <c r="E2357" s="230"/>
      <c r="F2357" s="230"/>
      <c r="G2357" s="230"/>
      <c r="H2357" s="231"/>
      <c r="I2357" s="231"/>
      <c r="J2357" s="232"/>
      <c r="K2357" s="232"/>
      <c r="L2357" s="232"/>
      <c r="M2357" s="181">
        <f t="shared" si="367"/>
        <v>0</v>
      </c>
      <c r="N2357" s="181">
        <f>IF(H2357="",0,H2357*I2357*'Avoided Water Savings Cost'!$C$16)</f>
        <v>0</v>
      </c>
      <c r="O2357" s="545">
        <f>IF(C2357="",0,IF($B$3="NYSEG",C2357/(1-'Avoided Electric Costs 2020'!$W$21),IF($B$3="RG&amp;E",C2357/(1-'Avoided Electric Costs 2020'!$X$21),"")))</f>
        <v>0</v>
      </c>
      <c r="P2357" s="546">
        <f>IF(D2357="",0,IF($B$3="NYSEG",D2357/(1-'Avoided Electric Costs 2020'!$W$21),IF($B$3="RG&amp;E",D2357/(1-'Avoided Electric Costs 2020'!$X$21),"")))</f>
        <v>0</v>
      </c>
      <c r="Q2357" s="546">
        <f>IF(E2357="",0,IF($B$3="NYSEG",E2357/(1-'Avoided Natural Gas Costs 2020'!$J$34),IF($B$3="RG&amp;E",E2357/(1-'Avoided Natural Gas Costs 2020'!$K$34),"")))</f>
        <v>0</v>
      </c>
      <c r="R2357" s="233" t="str">
        <f>IFERROR(IF(P2357*'BCA Inputs'!$C$1+Q2357*'BCA Inputs'!$C$2+F2357*'BCA Inputs'!$C$2+G2357*'BCA Inputs'!$C$2=0,"",P2357*'BCA Inputs'!$C$1+Q2357*'BCA Inputs'!$C$2+F2357*'BCA Inputs'!$C$2+G2357*'BCA Inputs'!$C$2),"")</f>
        <v/>
      </c>
      <c r="S2357" s="181" t="str">
        <f t="shared" si="360"/>
        <v/>
      </c>
      <c r="T2357" s="181" t="str">
        <f>IFERROR(IF($B$3="NYSEG",(INDEX('BCA Inputs'!$N$14:$N$54,MATCH(I2357,'BCA Inputs'!$M$14:$M$54,0))*P2357+INDEX('BCA Inputs'!$O$14:$O$54,MATCH(I2357,'BCA Inputs'!$M$14:$M$54,0))*O2357+INDEX('BCA Inputs'!P:P,MATCH(I2357,'BCA Inputs'!M:M,0))*Q2357+INDEX('BCA Inputs'!Q:Q,MATCH(I2357,'BCA Inputs'!M:M,0))*F2357+INDEX('BCA Inputs'!R:R,MATCH(I2357,'BCA Inputs'!M:M,0))*G2357)+L2357+N2357,IF($B$3="RG&amp;E",(INDEX('BCA Inputs'!$AX$14:$AX$54,MATCH(I2357,'BCA Inputs'!$AW$14:$AW$54,0))*P2357+INDEX('BCA Inputs'!$AY$14:$AY$54,MATCH(I2357,'BCA Inputs'!$AW$14:$AW$54,0))*O2357+INDEX('BCA Inputs'!$AZ$14:$AZ$54,MATCH(I2357,'BCA Inputs'!$AW$14:$AW$54,0))*Q2357+INDEX('BCA Inputs'!$BA$14:$BA$54,MATCH(I2357,'BCA Inputs'!$AW$14:$AW$54,0))*F2357+INDEX('BCA Inputs'!$BB$14:$BB$54,MATCH(I2357,'BCA Inputs'!$AW$14:$AW$54,0))*G2357)+L2357+N2357,"")),"")</f>
        <v/>
      </c>
      <c r="U2357" s="234" t="str">
        <f t="shared" si="361"/>
        <v/>
      </c>
      <c r="V2357" s="234" t="str">
        <f t="shared" si="362"/>
        <v/>
      </c>
      <c r="W2357" s="234" t="str">
        <f t="shared" si="363"/>
        <v/>
      </c>
      <c r="Y2357" s="235" t="str">
        <f t="shared" si="364"/>
        <v/>
      </c>
      <c r="Z2357" s="236" t="str">
        <f>IFERROR(IF($B$3="NYSEG",INDEX('BCA Inputs'!$X$14:$X$54,MATCH(I2357,'BCA Inputs'!$M$14:$M$54,0))*P2357+INDEX('BCA Inputs'!$Y$14:$Y$54,MATCH(I2357,'BCA Inputs'!$M$14:$M$54,0))*O2357+INDEX('BCA Inputs'!$Z$14:$Z$54,MATCH(I2357,'BCA Inputs'!$M$14:$M$54,0))*Q2357+INDEX('BCA Inputs'!$AA$14:$AA$54,MATCH(I2357,'BCA Inputs'!$M$14:$M$54,0))*F2357+INDEX('BCA Inputs'!$AB$14:$AB$54,MATCH(I2357,'BCA Inputs'!$M$14:$M$54,0))*G2357,IF($B$3="RG&amp;E",INDEX('BCA Inputs'!$BG$14:$BG$54,MATCH(I2357,'BCA Inputs'!$AW$14:$AW$54,0))*P2357+INDEX('BCA Inputs'!$BH$14:$BH$54,MATCH(I2357,'BCA Inputs'!$AW$14:$AW$54,0))*O2357+INDEX('BCA Inputs'!$BI$14:$BI$54,MATCH(I2357,'BCA Inputs'!$AW$14:$AW$54,0))*Q2357+INDEX('BCA Inputs'!$BJ$14:$BJ$54,MATCH(I2357,'BCA Inputs'!$AW$14:$AW$54,0))*F2357+INDEX('BCA Inputs'!$BK$14:$BK$54,MATCH(I2357,'BCA Inputs'!$AW$14:$AW$54,0))*G2357,"")),"")</f>
        <v/>
      </c>
      <c r="AA2357" s="237" t="str">
        <f t="shared" si="365"/>
        <v/>
      </c>
      <c r="AC2357" s="238" t="str">
        <f>IFERROR((K2357+R2357)+IF($B$3="NYSEG",INDEX('BCA Inputs'!$AI$14:$AI$54,MATCH(I2357,'BCA Inputs'!$M$14:$M$54,0))*P2357+INDEX('BCA Inputs'!$AJ$14:$AJ$54,MATCH(I2357,'BCA Inputs'!$M$14:$M$54,0))*Q2357,IF($B$3="RG&amp;E",INDEX('BCA Inputs'!$BR$14:$BR$54,MATCH(I2357,'BCA Inputs'!$AW$14:$AW$54,0))*P2357+INDEX('BCA Inputs'!$BS$14:$BS$54,MATCH(I2357,'BCA Inputs'!$AW$14:$AW$54,0))*Q2357,"")),"")</f>
        <v/>
      </c>
      <c r="AD2357" s="181" t="str">
        <f>IFERROR(IF($B$3="NYSEG",INDEX('BCA Inputs'!$AD$14:$AD$54,MATCH(I2357,'BCA Inputs'!$M$14:$M$54,0))*P2357+INDEX('BCA Inputs'!$AE$14:$AE$54,MATCH(I2357,'BCA Inputs'!$M$14:$M$54,0))*O2357+INDEX('BCA Inputs'!$AF$14:$AF$54,MATCH(I2357,'BCA Inputs'!$M$14:$M$54,0))*Q2357+INDEX('BCA Inputs'!$AG$14:$AG$54,MATCH(I2357,'BCA Inputs'!$M$14:$M$54,0))*F2357+INDEX('BCA Inputs'!$AH$14:$AH$54,MATCH(I2357,'BCA Inputs'!$M$14:$M$54,0))*G2357,IF($B$3="RG&amp;E",INDEX('BCA Inputs'!$BM$14:$BM$54,MATCH(I2357,'BCA Inputs'!$AW$14:$AW$54,0))*P2357+INDEX('BCA Inputs'!$BN$14:$BN$54,MATCH(I2357,'BCA Inputs'!$AW$14:$AW$54,0))*O2357+INDEX('BCA Inputs'!$BO$14:$BO$54,MATCH(I2357,'BCA Inputs'!$AW$14:$AW$54,0))*Q2357+INDEX('BCA Inputs'!$BP$14:$BP$54,MATCH(I2357,'BCA Inputs'!$AW$14:$AW$54,0))*F2357+INDEX('BCA Inputs'!$BQ$14:$BQ$54,MATCH(I2357,'BCA Inputs'!$AW$14:$AW$54,0))*G2357,"")),"")</f>
        <v/>
      </c>
      <c r="AE2357" s="237" t="str">
        <f t="shared" si="366"/>
        <v/>
      </c>
      <c r="AF2357" s="198">
        <f t="shared" si="368"/>
        <v>0</v>
      </c>
      <c r="AG2357" s="239">
        <f t="shared" si="369"/>
        <v>0</v>
      </c>
    </row>
    <row r="2358" spans="1:33">
      <c r="A2358" s="228"/>
      <c r="B2358" s="176"/>
      <c r="C2358" s="229"/>
      <c r="D2358" s="230"/>
      <c r="E2358" s="230"/>
      <c r="F2358" s="230"/>
      <c r="G2358" s="230"/>
      <c r="H2358" s="231"/>
      <c r="I2358" s="231"/>
      <c r="J2358" s="232"/>
      <c r="K2358" s="232"/>
      <c r="L2358" s="232"/>
      <c r="M2358" s="181">
        <f t="shared" si="367"/>
        <v>0</v>
      </c>
      <c r="N2358" s="181">
        <f>IF(H2358="",0,H2358*I2358*'Avoided Water Savings Cost'!$C$16)</f>
        <v>0</v>
      </c>
      <c r="O2358" s="545">
        <f>IF(C2358="",0,IF($B$3="NYSEG",C2358/(1-'Avoided Electric Costs 2020'!$W$21),IF($B$3="RG&amp;E",C2358/(1-'Avoided Electric Costs 2020'!$X$21),"")))</f>
        <v>0</v>
      </c>
      <c r="P2358" s="546">
        <f>IF(D2358="",0,IF($B$3="NYSEG",D2358/(1-'Avoided Electric Costs 2020'!$W$21),IF($B$3="RG&amp;E",D2358/(1-'Avoided Electric Costs 2020'!$X$21),"")))</f>
        <v>0</v>
      </c>
      <c r="Q2358" s="546">
        <f>IF(E2358="",0,IF($B$3="NYSEG",E2358/(1-'Avoided Natural Gas Costs 2020'!$J$34),IF($B$3="RG&amp;E",E2358/(1-'Avoided Natural Gas Costs 2020'!$K$34),"")))</f>
        <v>0</v>
      </c>
      <c r="R2358" s="233" t="str">
        <f>IFERROR(IF(P2358*'BCA Inputs'!$C$1+Q2358*'BCA Inputs'!$C$2+F2358*'BCA Inputs'!$C$2+G2358*'BCA Inputs'!$C$2=0,"",P2358*'BCA Inputs'!$C$1+Q2358*'BCA Inputs'!$C$2+F2358*'BCA Inputs'!$C$2+G2358*'BCA Inputs'!$C$2),"")</f>
        <v/>
      </c>
      <c r="S2358" s="181" t="str">
        <f t="shared" si="360"/>
        <v/>
      </c>
      <c r="T2358" s="181" t="str">
        <f>IFERROR(IF($B$3="NYSEG",(INDEX('BCA Inputs'!$N$14:$N$54,MATCH(I2358,'BCA Inputs'!$M$14:$M$54,0))*P2358+INDEX('BCA Inputs'!$O$14:$O$54,MATCH(I2358,'BCA Inputs'!$M$14:$M$54,0))*O2358+INDEX('BCA Inputs'!P:P,MATCH(I2358,'BCA Inputs'!M:M,0))*Q2358+INDEX('BCA Inputs'!Q:Q,MATCH(I2358,'BCA Inputs'!M:M,0))*F2358+INDEX('BCA Inputs'!R:R,MATCH(I2358,'BCA Inputs'!M:M,0))*G2358)+L2358+N2358,IF($B$3="RG&amp;E",(INDEX('BCA Inputs'!$AX$14:$AX$54,MATCH(I2358,'BCA Inputs'!$AW$14:$AW$54,0))*P2358+INDEX('BCA Inputs'!$AY$14:$AY$54,MATCH(I2358,'BCA Inputs'!$AW$14:$AW$54,0))*O2358+INDEX('BCA Inputs'!$AZ$14:$AZ$54,MATCH(I2358,'BCA Inputs'!$AW$14:$AW$54,0))*Q2358+INDEX('BCA Inputs'!$BA$14:$BA$54,MATCH(I2358,'BCA Inputs'!$AW$14:$AW$54,0))*F2358+INDEX('BCA Inputs'!$BB$14:$BB$54,MATCH(I2358,'BCA Inputs'!$AW$14:$AW$54,0))*G2358)+L2358+N2358,"")),"")</f>
        <v/>
      </c>
      <c r="U2358" s="234" t="str">
        <f t="shared" si="361"/>
        <v/>
      </c>
      <c r="V2358" s="234" t="str">
        <f t="shared" si="362"/>
        <v/>
      </c>
      <c r="W2358" s="234" t="str">
        <f t="shared" si="363"/>
        <v/>
      </c>
      <c r="Y2358" s="235" t="str">
        <f t="shared" si="364"/>
        <v/>
      </c>
      <c r="Z2358" s="236" t="str">
        <f>IFERROR(IF($B$3="NYSEG",INDEX('BCA Inputs'!$X$14:$X$54,MATCH(I2358,'BCA Inputs'!$M$14:$M$54,0))*P2358+INDEX('BCA Inputs'!$Y$14:$Y$54,MATCH(I2358,'BCA Inputs'!$M$14:$M$54,0))*O2358+INDEX('BCA Inputs'!$Z$14:$Z$54,MATCH(I2358,'BCA Inputs'!$M$14:$M$54,0))*Q2358+INDEX('BCA Inputs'!$AA$14:$AA$54,MATCH(I2358,'BCA Inputs'!$M$14:$M$54,0))*F2358+INDEX('BCA Inputs'!$AB$14:$AB$54,MATCH(I2358,'BCA Inputs'!$M$14:$M$54,0))*G2358,IF($B$3="RG&amp;E",INDEX('BCA Inputs'!$BG$14:$BG$54,MATCH(I2358,'BCA Inputs'!$AW$14:$AW$54,0))*P2358+INDEX('BCA Inputs'!$BH$14:$BH$54,MATCH(I2358,'BCA Inputs'!$AW$14:$AW$54,0))*O2358+INDEX('BCA Inputs'!$BI$14:$BI$54,MATCH(I2358,'BCA Inputs'!$AW$14:$AW$54,0))*Q2358+INDEX('BCA Inputs'!$BJ$14:$BJ$54,MATCH(I2358,'BCA Inputs'!$AW$14:$AW$54,0))*F2358+INDEX('BCA Inputs'!$BK$14:$BK$54,MATCH(I2358,'BCA Inputs'!$AW$14:$AW$54,0))*G2358,"")),"")</f>
        <v/>
      </c>
      <c r="AA2358" s="237" t="str">
        <f t="shared" si="365"/>
        <v/>
      </c>
      <c r="AC2358" s="238" t="str">
        <f>IFERROR((K2358+R2358)+IF($B$3="NYSEG",INDEX('BCA Inputs'!$AI$14:$AI$54,MATCH(I2358,'BCA Inputs'!$M$14:$M$54,0))*P2358+INDEX('BCA Inputs'!$AJ$14:$AJ$54,MATCH(I2358,'BCA Inputs'!$M$14:$M$54,0))*Q2358,IF($B$3="RG&amp;E",INDEX('BCA Inputs'!$BR$14:$BR$54,MATCH(I2358,'BCA Inputs'!$AW$14:$AW$54,0))*P2358+INDEX('BCA Inputs'!$BS$14:$BS$54,MATCH(I2358,'BCA Inputs'!$AW$14:$AW$54,0))*Q2358,"")),"")</f>
        <v/>
      </c>
      <c r="AD2358" s="181" t="str">
        <f>IFERROR(IF($B$3="NYSEG",INDEX('BCA Inputs'!$AD$14:$AD$54,MATCH(I2358,'BCA Inputs'!$M$14:$M$54,0))*P2358+INDEX('BCA Inputs'!$AE$14:$AE$54,MATCH(I2358,'BCA Inputs'!$M$14:$M$54,0))*O2358+INDEX('BCA Inputs'!$AF$14:$AF$54,MATCH(I2358,'BCA Inputs'!$M$14:$M$54,0))*Q2358+INDEX('BCA Inputs'!$AG$14:$AG$54,MATCH(I2358,'BCA Inputs'!$M$14:$M$54,0))*F2358+INDEX('BCA Inputs'!$AH$14:$AH$54,MATCH(I2358,'BCA Inputs'!$M$14:$M$54,0))*G2358,IF($B$3="RG&amp;E",INDEX('BCA Inputs'!$BM$14:$BM$54,MATCH(I2358,'BCA Inputs'!$AW$14:$AW$54,0))*P2358+INDEX('BCA Inputs'!$BN$14:$BN$54,MATCH(I2358,'BCA Inputs'!$AW$14:$AW$54,0))*O2358+INDEX('BCA Inputs'!$BO$14:$BO$54,MATCH(I2358,'BCA Inputs'!$AW$14:$AW$54,0))*Q2358+INDEX('BCA Inputs'!$BP$14:$BP$54,MATCH(I2358,'BCA Inputs'!$AW$14:$AW$54,0))*F2358+INDEX('BCA Inputs'!$BQ$14:$BQ$54,MATCH(I2358,'BCA Inputs'!$AW$14:$AW$54,0))*G2358,"")),"")</f>
        <v/>
      </c>
      <c r="AE2358" s="237" t="str">
        <f t="shared" si="366"/>
        <v/>
      </c>
      <c r="AF2358" s="198">
        <f t="shared" si="368"/>
        <v>0</v>
      </c>
      <c r="AG2358" s="239">
        <f t="shared" si="369"/>
        <v>0</v>
      </c>
    </row>
    <row r="2359" spans="1:33">
      <c r="A2359" s="228"/>
      <c r="B2359" s="176"/>
      <c r="C2359" s="229"/>
      <c r="D2359" s="230"/>
      <c r="E2359" s="230"/>
      <c r="F2359" s="230"/>
      <c r="G2359" s="230"/>
      <c r="H2359" s="231"/>
      <c r="I2359" s="231"/>
      <c r="J2359" s="232"/>
      <c r="K2359" s="232"/>
      <c r="L2359" s="232"/>
      <c r="M2359" s="181">
        <f t="shared" si="367"/>
        <v>0</v>
      </c>
      <c r="N2359" s="181">
        <f>IF(H2359="",0,H2359*I2359*'Avoided Water Savings Cost'!$C$16)</f>
        <v>0</v>
      </c>
      <c r="O2359" s="545">
        <f>IF(C2359="",0,IF($B$3="NYSEG",C2359/(1-'Avoided Electric Costs 2020'!$W$21),IF($B$3="RG&amp;E",C2359/(1-'Avoided Electric Costs 2020'!$X$21),"")))</f>
        <v>0</v>
      </c>
      <c r="P2359" s="546">
        <f>IF(D2359="",0,IF($B$3="NYSEG",D2359/(1-'Avoided Electric Costs 2020'!$W$21),IF($B$3="RG&amp;E",D2359/(1-'Avoided Electric Costs 2020'!$X$21),"")))</f>
        <v>0</v>
      </c>
      <c r="Q2359" s="546">
        <f>IF(E2359="",0,IF($B$3="NYSEG",E2359/(1-'Avoided Natural Gas Costs 2020'!$J$34),IF($B$3="RG&amp;E",E2359/(1-'Avoided Natural Gas Costs 2020'!$K$34),"")))</f>
        <v>0</v>
      </c>
      <c r="R2359" s="233" t="str">
        <f>IFERROR(IF(P2359*'BCA Inputs'!$C$1+Q2359*'BCA Inputs'!$C$2+F2359*'BCA Inputs'!$C$2+G2359*'BCA Inputs'!$C$2=0,"",P2359*'BCA Inputs'!$C$1+Q2359*'BCA Inputs'!$C$2+F2359*'BCA Inputs'!$C$2+G2359*'BCA Inputs'!$C$2),"")</f>
        <v/>
      </c>
      <c r="S2359" s="181" t="str">
        <f t="shared" si="360"/>
        <v/>
      </c>
      <c r="T2359" s="181" t="str">
        <f>IFERROR(IF($B$3="NYSEG",(INDEX('BCA Inputs'!$N$14:$N$54,MATCH(I2359,'BCA Inputs'!$M$14:$M$54,0))*P2359+INDEX('BCA Inputs'!$O$14:$O$54,MATCH(I2359,'BCA Inputs'!$M$14:$M$54,0))*O2359+INDEX('BCA Inputs'!P:P,MATCH(I2359,'BCA Inputs'!M:M,0))*Q2359+INDEX('BCA Inputs'!Q:Q,MATCH(I2359,'BCA Inputs'!M:M,0))*F2359+INDEX('BCA Inputs'!R:R,MATCH(I2359,'BCA Inputs'!M:M,0))*G2359)+L2359+N2359,IF($B$3="RG&amp;E",(INDEX('BCA Inputs'!$AX$14:$AX$54,MATCH(I2359,'BCA Inputs'!$AW$14:$AW$54,0))*P2359+INDEX('BCA Inputs'!$AY$14:$AY$54,MATCH(I2359,'BCA Inputs'!$AW$14:$AW$54,0))*O2359+INDEX('BCA Inputs'!$AZ$14:$AZ$54,MATCH(I2359,'BCA Inputs'!$AW$14:$AW$54,0))*Q2359+INDEX('BCA Inputs'!$BA$14:$BA$54,MATCH(I2359,'BCA Inputs'!$AW$14:$AW$54,0))*F2359+INDEX('BCA Inputs'!$BB$14:$BB$54,MATCH(I2359,'BCA Inputs'!$AW$14:$AW$54,0))*G2359)+L2359+N2359,"")),"")</f>
        <v/>
      </c>
      <c r="U2359" s="234" t="str">
        <f t="shared" si="361"/>
        <v/>
      </c>
      <c r="V2359" s="234" t="str">
        <f t="shared" si="362"/>
        <v/>
      </c>
      <c r="W2359" s="234" t="str">
        <f t="shared" si="363"/>
        <v/>
      </c>
      <c r="Y2359" s="235" t="str">
        <f t="shared" si="364"/>
        <v/>
      </c>
      <c r="Z2359" s="236" t="str">
        <f>IFERROR(IF($B$3="NYSEG",INDEX('BCA Inputs'!$X$14:$X$54,MATCH(I2359,'BCA Inputs'!$M$14:$M$54,0))*P2359+INDEX('BCA Inputs'!$Y$14:$Y$54,MATCH(I2359,'BCA Inputs'!$M$14:$M$54,0))*O2359+INDEX('BCA Inputs'!$Z$14:$Z$54,MATCH(I2359,'BCA Inputs'!$M$14:$M$54,0))*Q2359+INDEX('BCA Inputs'!$AA$14:$AA$54,MATCH(I2359,'BCA Inputs'!$M$14:$M$54,0))*F2359+INDEX('BCA Inputs'!$AB$14:$AB$54,MATCH(I2359,'BCA Inputs'!$M$14:$M$54,0))*G2359,IF($B$3="RG&amp;E",INDEX('BCA Inputs'!$BG$14:$BG$54,MATCH(I2359,'BCA Inputs'!$AW$14:$AW$54,0))*P2359+INDEX('BCA Inputs'!$BH$14:$BH$54,MATCH(I2359,'BCA Inputs'!$AW$14:$AW$54,0))*O2359+INDEX('BCA Inputs'!$BI$14:$BI$54,MATCH(I2359,'BCA Inputs'!$AW$14:$AW$54,0))*Q2359+INDEX('BCA Inputs'!$BJ$14:$BJ$54,MATCH(I2359,'BCA Inputs'!$AW$14:$AW$54,0))*F2359+INDEX('BCA Inputs'!$BK$14:$BK$54,MATCH(I2359,'BCA Inputs'!$AW$14:$AW$54,0))*G2359,"")),"")</f>
        <v/>
      </c>
      <c r="AA2359" s="237" t="str">
        <f t="shared" si="365"/>
        <v/>
      </c>
      <c r="AC2359" s="238" t="str">
        <f>IFERROR((K2359+R2359)+IF($B$3="NYSEG",INDEX('BCA Inputs'!$AI$14:$AI$54,MATCH(I2359,'BCA Inputs'!$M$14:$M$54,0))*P2359+INDEX('BCA Inputs'!$AJ$14:$AJ$54,MATCH(I2359,'BCA Inputs'!$M$14:$M$54,0))*Q2359,IF($B$3="RG&amp;E",INDEX('BCA Inputs'!$BR$14:$BR$54,MATCH(I2359,'BCA Inputs'!$AW$14:$AW$54,0))*P2359+INDEX('BCA Inputs'!$BS$14:$BS$54,MATCH(I2359,'BCA Inputs'!$AW$14:$AW$54,0))*Q2359,"")),"")</f>
        <v/>
      </c>
      <c r="AD2359" s="181" t="str">
        <f>IFERROR(IF($B$3="NYSEG",INDEX('BCA Inputs'!$AD$14:$AD$54,MATCH(I2359,'BCA Inputs'!$M$14:$M$54,0))*P2359+INDEX('BCA Inputs'!$AE$14:$AE$54,MATCH(I2359,'BCA Inputs'!$M$14:$M$54,0))*O2359+INDEX('BCA Inputs'!$AF$14:$AF$54,MATCH(I2359,'BCA Inputs'!$M$14:$M$54,0))*Q2359+INDEX('BCA Inputs'!$AG$14:$AG$54,MATCH(I2359,'BCA Inputs'!$M$14:$M$54,0))*F2359+INDEX('BCA Inputs'!$AH$14:$AH$54,MATCH(I2359,'BCA Inputs'!$M$14:$M$54,0))*G2359,IF($B$3="RG&amp;E",INDEX('BCA Inputs'!$BM$14:$BM$54,MATCH(I2359,'BCA Inputs'!$AW$14:$AW$54,0))*P2359+INDEX('BCA Inputs'!$BN$14:$BN$54,MATCH(I2359,'BCA Inputs'!$AW$14:$AW$54,0))*O2359+INDEX('BCA Inputs'!$BO$14:$BO$54,MATCH(I2359,'BCA Inputs'!$AW$14:$AW$54,0))*Q2359+INDEX('BCA Inputs'!$BP$14:$BP$54,MATCH(I2359,'BCA Inputs'!$AW$14:$AW$54,0))*F2359+INDEX('BCA Inputs'!$BQ$14:$BQ$54,MATCH(I2359,'BCA Inputs'!$AW$14:$AW$54,0))*G2359,"")),"")</f>
        <v/>
      </c>
      <c r="AE2359" s="237" t="str">
        <f t="shared" si="366"/>
        <v/>
      </c>
      <c r="AF2359" s="198">
        <f t="shared" si="368"/>
        <v>0</v>
      </c>
      <c r="AG2359" s="239">
        <f t="shared" si="369"/>
        <v>0</v>
      </c>
    </row>
    <row r="2360" spans="1:33">
      <c r="A2360" s="228"/>
      <c r="B2360" s="176"/>
      <c r="C2360" s="229"/>
      <c r="D2360" s="230"/>
      <c r="E2360" s="230"/>
      <c r="F2360" s="230"/>
      <c r="G2360" s="230"/>
      <c r="H2360" s="231"/>
      <c r="I2360" s="231"/>
      <c r="J2360" s="232"/>
      <c r="K2360" s="232"/>
      <c r="L2360" s="232"/>
      <c r="M2360" s="181">
        <f t="shared" si="367"/>
        <v>0</v>
      </c>
      <c r="N2360" s="181">
        <f>IF(H2360="",0,H2360*I2360*'Avoided Water Savings Cost'!$C$16)</f>
        <v>0</v>
      </c>
      <c r="O2360" s="545">
        <f>IF(C2360="",0,IF($B$3="NYSEG",C2360/(1-'Avoided Electric Costs 2020'!$W$21),IF($B$3="RG&amp;E",C2360/(1-'Avoided Electric Costs 2020'!$X$21),"")))</f>
        <v>0</v>
      </c>
      <c r="P2360" s="546">
        <f>IF(D2360="",0,IF($B$3="NYSEG",D2360/(1-'Avoided Electric Costs 2020'!$W$21),IF($B$3="RG&amp;E",D2360/(1-'Avoided Electric Costs 2020'!$X$21),"")))</f>
        <v>0</v>
      </c>
      <c r="Q2360" s="546">
        <f>IF(E2360="",0,IF($B$3="NYSEG",E2360/(1-'Avoided Natural Gas Costs 2020'!$J$34),IF($B$3="RG&amp;E",E2360/(1-'Avoided Natural Gas Costs 2020'!$K$34),"")))</f>
        <v>0</v>
      </c>
      <c r="R2360" s="233" t="str">
        <f>IFERROR(IF(P2360*'BCA Inputs'!$C$1+Q2360*'BCA Inputs'!$C$2+F2360*'BCA Inputs'!$C$2+G2360*'BCA Inputs'!$C$2=0,"",P2360*'BCA Inputs'!$C$1+Q2360*'BCA Inputs'!$C$2+F2360*'BCA Inputs'!$C$2+G2360*'BCA Inputs'!$C$2),"")</f>
        <v/>
      </c>
      <c r="S2360" s="181" t="str">
        <f t="shared" si="360"/>
        <v/>
      </c>
      <c r="T2360" s="181" t="str">
        <f>IFERROR(IF($B$3="NYSEG",(INDEX('BCA Inputs'!$N$14:$N$54,MATCH(I2360,'BCA Inputs'!$M$14:$M$54,0))*P2360+INDEX('BCA Inputs'!$O$14:$O$54,MATCH(I2360,'BCA Inputs'!$M$14:$M$54,0))*O2360+INDEX('BCA Inputs'!P:P,MATCH(I2360,'BCA Inputs'!M:M,0))*Q2360+INDEX('BCA Inputs'!Q:Q,MATCH(I2360,'BCA Inputs'!M:M,0))*F2360+INDEX('BCA Inputs'!R:R,MATCH(I2360,'BCA Inputs'!M:M,0))*G2360)+L2360+N2360,IF($B$3="RG&amp;E",(INDEX('BCA Inputs'!$AX$14:$AX$54,MATCH(I2360,'BCA Inputs'!$AW$14:$AW$54,0))*P2360+INDEX('BCA Inputs'!$AY$14:$AY$54,MATCH(I2360,'BCA Inputs'!$AW$14:$AW$54,0))*O2360+INDEX('BCA Inputs'!$AZ$14:$AZ$54,MATCH(I2360,'BCA Inputs'!$AW$14:$AW$54,0))*Q2360+INDEX('BCA Inputs'!$BA$14:$BA$54,MATCH(I2360,'BCA Inputs'!$AW$14:$AW$54,0))*F2360+INDEX('BCA Inputs'!$BB$14:$BB$54,MATCH(I2360,'BCA Inputs'!$AW$14:$AW$54,0))*G2360)+L2360+N2360,"")),"")</f>
        <v/>
      </c>
      <c r="U2360" s="234" t="str">
        <f t="shared" si="361"/>
        <v/>
      </c>
      <c r="V2360" s="234" t="str">
        <f t="shared" si="362"/>
        <v/>
      </c>
      <c r="W2360" s="234" t="str">
        <f t="shared" si="363"/>
        <v/>
      </c>
      <c r="Y2360" s="235" t="str">
        <f t="shared" si="364"/>
        <v/>
      </c>
      <c r="Z2360" s="236" t="str">
        <f>IFERROR(IF($B$3="NYSEG",INDEX('BCA Inputs'!$X$14:$X$54,MATCH(I2360,'BCA Inputs'!$M$14:$M$54,0))*P2360+INDEX('BCA Inputs'!$Y$14:$Y$54,MATCH(I2360,'BCA Inputs'!$M$14:$M$54,0))*O2360+INDEX('BCA Inputs'!$Z$14:$Z$54,MATCH(I2360,'BCA Inputs'!$M$14:$M$54,0))*Q2360+INDEX('BCA Inputs'!$AA$14:$AA$54,MATCH(I2360,'BCA Inputs'!$M$14:$M$54,0))*F2360+INDEX('BCA Inputs'!$AB$14:$AB$54,MATCH(I2360,'BCA Inputs'!$M$14:$M$54,0))*G2360,IF($B$3="RG&amp;E",INDEX('BCA Inputs'!$BG$14:$BG$54,MATCH(I2360,'BCA Inputs'!$AW$14:$AW$54,0))*P2360+INDEX('BCA Inputs'!$BH$14:$BH$54,MATCH(I2360,'BCA Inputs'!$AW$14:$AW$54,0))*O2360+INDEX('BCA Inputs'!$BI$14:$BI$54,MATCH(I2360,'BCA Inputs'!$AW$14:$AW$54,0))*Q2360+INDEX('BCA Inputs'!$BJ$14:$BJ$54,MATCH(I2360,'BCA Inputs'!$AW$14:$AW$54,0))*F2360+INDEX('BCA Inputs'!$BK$14:$BK$54,MATCH(I2360,'BCA Inputs'!$AW$14:$AW$54,0))*G2360,"")),"")</f>
        <v/>
      </c>
      <c r="AA2360" s="237" t="str">
        <f t="shared" si="365"/>
        <v/>
      </c>
      <c r="AC2360" s="238" t="str">
        <f>IFERROR((K2360+R2360)+IF($B$3="NYSEG",INDEX('BCA Inputs'!$AI$14:$AI$54,MATCH(I2360,'BCA Inputs'!$M$14:$M$54,0))*P2360+INDEX('BCA Inputs'!$AJ$14:$AJ$54,MATCH(I2360,'BCA Inputs'!$M$14:$M$54,0))*Q2360,IF($B$3="RG&amp;E",INDEX('BCA Inputs'!$BR$14:$BR$54,MATCH(I2360,'BCA Inputs'!$AW$14:$AW$54,0))*P2360+INDEX('BCA Inputs'!$BS$14:$BS$54,MATCH(I2360,'BCA Inputs'!$AW$14:$AW$54,0))*Q2360,"")),"")</f>
        <v/>
      </c>
      <c r="AD2360" s="181" t="str">
        <f>IFERROR(IF($B$3="NYSEG",INDEX('BCA Inputs'!$AD$14:$AD$54,MATCH(I2360,'BCA Inputs'!$M$14:$M$54,0))*P2360+INDEX('BCA Inputs'!$AE$14:$AE$54,MATCH(I2360,'BCA Inputs'!$M$14:$M$54,0))*O2360+INDEX('BCA Inputs'!$AF$14:$AF$54,MATCH(I2360,'BCA Inputs'!$M$14:$M$54,0))*Q2360+INDEX('BCA Inputs'!$AG$14:$AG$54,MATCH(I2360,'BCA Inputs'!$M$14:$M$54,0))*F2360+INDEX('BCA Inputs'!$AH$14:$AH$54,MATCH(I2360,'BCA Inputs'!$M$14:$M$54,0))*G2360,IF($B$3="RG&amp;E",INDEX('BCA Inputs'!$BM$14:$BM$54,MATCH(I2360,'BCA Inputs'!$AW$14:$AW$54,0))*P2360+INDEX('BCA Inputs'!$BN$14:$BN$54,MATCH(I2360,'BCA Inputs'!$AW$14:$AW$54,0))*O2360+INDEX('BCA Inputs'!$BO$14:$BO$54,MATCH(I2360,'BCA Inputs'!$AW$14:$AW$54,0))*Q2360+INDEX('BCA Inputs'!$BP$14:$BP$54,MATCH(I2360,'BCA Inputs'!$AW$14:$AW$54,0))*F2360+INDEX('BCA Inputs'!$BQ$14:$BQ$54,MATCH(I2360,'BCA Inputs'!$AW$14:$AW$54,0))*G2360,"")),"")</f>
        <v/>
      </c>
      <c r="AE2360" s="237" t="str">
        <f t="shared" si="366"/>
        <v/>
      </c>
      <c r="AF2360" s="198">
        <f t="shared" si="368"/>
        <v>0</v>
      </c>
      <c r="AG2360" s="239">
        <f t="shared" si="369"/>
        <v>0</v>
      </c>
    </row>
    <row r="2361" spans="1:33">
      <c r="A2361" s="228"/>
      <c r="B2361" s="176"/>
      <c r="C2361" s="229"/>
      <c r="D2361" s="230"/>
      <c r="E2361" s="230"/>
      <c r="F2361" s="230"/>
      <c r="G2361" s="230"/>
      <c r="H2361" s="231"/>
      <c r="I2361" s="231"/>
      <c r="J2361" s="232"/>
      <c r="K2361" s="232"/>
      <c r="L2361" s="232"/>
      <c r="M2361" s="181">
        <f t="shared" si="367"/>
        <v>0</v>
      </c>
      <c r="N2361" s="181">
        <f>IF(H2361="",0,H2361*I2361*'Avoided Water Savings Cost'!$C$16)</f>
        <v>0</v>
      </c>
      <c r="O2361" s="545">
        <f>IF(C2361="",0,IF($B$3="NYSEG",C2361/(1-'Avoided Electric Costs 2020'!$W$21),IF($B$3="RG&amp;E",C2361/(1-'Avoided Electric Costs 2020'!$X$21),"")))</f>
        <v>0</v>
      </c>
      <c r="P2361" s="546">
        <f>IF(D2361="",0,IF($B$3="NYSEG",D2361/(1-'Avoided Electric Costs 2020'!$W$21),IF($B$3="RG&amp;E",D2361/(1-'Avoided Electric Costs 2020'!$X$21),"")))</f>
        <v>0</v>
      </c>
      <c r="Q2361" s="546">
        <f>IF(E2361="",0,IF($B$3="NYSEG",E2361/(1-'Avoided Natural Gas Costs 2020'!$J$34),IF($B$3="RG&amp;E",E2361/(1-'Avoided Natural Gas Costs 2020'!$K$34),"")))</f>
        <v>0</v>
      </c>
      <c r="R2361" s="233" t="str">
        <f>IFERROR(IF(P2361*'BCA Inputs'!$C$1+Q2361*'BCA Inputs'!$C$2+F2361*'BCA Inputs'!$C$2+G2361*'BCA Inputs'!$C$2=0,"",P2361*'BCA Inputs'!$C$1+Q2361*'BCA Inputs'!$C$2+F2361*'BCA Inputs'!$C$2+G2361*'BCA Inputs'!$C$2),"")</f>
        <v/>
      </c>
      <c r="S2361" s="181" t="str">
        <f t="shared" si="360"/>
        <v/>
      </c>
      <c r="T2361" s="181" t="str">
        <f>IFERROR(IF($B$3="NYSEG",(INDEX('BCA Inputs'!$N$14:$N$54,MATCH(I2361,'BCA Inputs'!$M$14:$M$54,0))*P2361+INDEX('BCA Inputs'!$O$14:$O$54,MATCH(I2361,'BCA Inputs'!$M$14:$M$54,0))*O2361+INDEX('BCA Inputs'!P:P,MATCH(I2361,'BCA Inputs'!M:M,0))*Q2361+INDEX('BCA Inputs'!Q:Q,MATCH(I2361,'BCA Inputs'!M:M,0))*F2361+INDEX('BCA Inputs'!R:R,MATCH(I2361,'BCA Inputs'!M:M,0))*G2361)+L2361+N2361,IF($B$3="RG&amp;E",(INDEX('BCA Inputs'!$AX$14:$AX$54,MATCH(I2361,'BCA Inputs'!$AW$14:$AW$54,0))*P2361+INDEX('BCA Inputs'!$AY$14:$AY$54,MATCH(I2361,'BCA Inputs'!$AW$14:$AW$54,0))*O2361+INDEX('BCA Inputs'!$AZ$14:$AZ$54,MATCH(I2361,'BCA Inputs'!$AW$14:$AW$54,0))*Q2361+INDEX('BCA Inputs'!$BA$14:$BA$54,MATCH(I2361,'BCA Inputs'!$AW$14:$AW$54,0))*F2361+INDEX('BCA Inputs'!$BB$14:$BB$54,MATCH(I2361,'BCA Inputs'!$AW$14:$AW$54,0))*G2361)+L2361+N2361,"")),"")</f>
        <v/>
      </c>
      <c r="U2361" s="234" t="str">
        <f t="shared" si="361"/>
        <v/>
      </c>
      <c r="V2361" s="234" t="str">
        <f t="shared" si="362"/>
        <v/>
      </c>
      <c r="W2361" s="234" t="str">
        <f t="shared" si="363"/>
        <v/>
      </c>
      <c r="Y2361" s="235" t="str">
        <f t="shared" si="364"/>
        <v/>
      </c>
      <c r="Z2361" s="236" t="str">
        <f>IFERROR(IF($B$3="NYSEG",INDEX('BCA Inputs'!$X$14:$X$54,MATCH(I2361,'BCA Inputs'!$M$14:$M$54,0))*P2361+INDEX('BCA Inputs'!$Y$14:$Y$54,MATCH(I2361,'BCA Inputs'!$M$14:$M$54,0))*O2361+INDEX('BCA Inputs'!$Z$14:$Z$54,MATCH(I2361,'BCA Inputs'!$M$14:$M$54,0))*Q2361+INDEX('BCA Inputs'!$AA$14:$AA$54,MATCH(I2361,'BCA Inputs'!$M$14:$M$54,0))*F2361+INDEX('BCA Inputs'!$AB$14:$AB$54,MATCH(I2361,'BCA Inputs'!$M$14:$M$54,0))*G2361,IF($B$3="RG&amp;E",INDEX('BCA Inputs'!$BG$14:$BG$54,MATCH(I2361,'BCA Inputs'!$AW$14:$AW$54,0))*P2361+INDEX('BCA Inputs'!$BH$14:$BH$54,MATCH(I2361,'BCA Inputs'!$AW$14:$AW$54,0))*O2361+INDEX('BCA Inputs'!$BI$14:$BI$54,MATCH(I2361,'BCA Inputs'!$AW$14:$AW$54,0))*Q2361+INDEX('BCA Inputs'!$BJ$14:$BJ$54,MATCH(I2361,'BCA Inputs'!$AW$14:$AW$54,0))*F2361+INDEX('BCA Inputs'!$BK$14:$BK$54,MATCH(I2361,'BCA Inputs'!$AW$14:$AW$54,0))*G2361,"")),"")</f>
        <v/>
      </c>
      <c r="AA2361" s="237" t="str">
        <f t="shared" si="365"/>
        <v/>
      </c>
      <c r="AC2361" s="238" t="str">
        <f>IFERROR((K2361+R2361)+IF($B$3="NYSEG",INDEX('BCA Inputs'!$AI$14:$AI$54,MATCH(I2361,'BCA Inputs'!$M$14:$M$54,0))*P2361+INDEX('BCA Inputs'!$AJ$14:$AJ$54,MATCH(I2361,'BCA Inputs'!$M$14:$M$54,0))*Q2361,IF($B$3="RG&amp;E",INDEX('BCA Inputs'!$BR$14:$BR$54,MATCH(I2361,'BCA Inputs'!$AW$14:$AW$54,0))*P2361+INDEX('BCA Inputs'!$BS$14:$BS$54,MATCH(I2361,'BCA Inputs'!$AW$14:$AW$54,0))*Q2361,"")),"")</f>
        <v/>
      </c>
      <c r="AD2361" s="181" t="str">
        <f>IFERROR(IF($B$3="NYSEG",INDEX('BCA Inputs'!$AD$14:$AD$54,MATCH(I2361,'BCA Inputs'!$M$14:$M$54,0))*P2361+INDEX('BCA Inputs'!$AE$14:$AE$54,MATCH(I2361,'BCA Inputs'!$M$14:$M$54,0))*O2361+INDEX('BCA Inputs'!$AF$14:$AF$54,MATCH(I2361,'BCA Inputs'!$M$14:$M$54,0))*Q2361+INDEX('BCA Inputs'!$AG$14:$AG$54,MATCH(I2361,'BCA Inputs'!$M$14:$M$54,0))*F2361+INDEX('BCA Inputs'!$AH$14:$AH$54,MATCH(I2361,'BCA Inputs'!$M$14:$M$54,0))*G2361,IF($B$3="RG&amp;E",INDEX('BCA Inputs'!$BM$14:$BM$54,MATCH(I2361,'BCA Inputs'!$AW$14:$AW$54,0))*P2361+INDEX('BCA Inputs'!$BN$14:$BN$54,MATCH(I2361,'BCA Inputs'!$AW$14:$AW$54,0))*O2361+INDEX('BCA Inputs'!$BO$14:$BO$54,MATCH(I2361,'BCA Inputs'!$AW$14:$AW$54,0))*Q2361+INDEX('BCA Inputs'!$BP$14:$BP$54,MATCH(I2361,'BCA Inputs'!$AW$14:$AW$54,0))*F2361+INDEX('BCA Inputs'!$BQ$14:$BQ$54,MATCH(I2361,'BCA Inputs'!$AW$14:$AW$54,0))*G2361,"")),"")</f>
        <v/>
      </c>
      <c r="AE2361" s="237" t="str">
        <f t="shared" si="366"/>
        <v/>
      </c>
      <c r="AF2361" s="198">
        <f t="shared" si="368"/>
        <v>0</v>
      </c>
      <c r="AG2361" s="239">
        <f t="shared" si="369"/>
        <v>0</v>
      </c>
    </row>
    <row r="2362" spans="1:33">
      <c r="A2362" s="228"/>
      <c r="B2362" s="176"/>
      <c r="C2362" s="229"/>
      <c r="D2362" s="230"/>
      <c r="E2362" s="230"/>
      <c r="F2362" s="230"/>
      <c r="G2362" s="230"/>
      <c r="H2362" s="231"/>
      <c r="I2362" s="231"/>
      <c r="J2362" s="232"/>
      <c r="K2362" s="232"/>
      <c r="L2362" s="232"/>
      <c r="M2362" s="181">
        <f t="shared" si="367"/>
        <v>0</v>
      </c>
      <c r="N2362" s="181">
        <f>IF(H2362="",0,H2362*I2362*'Avoided Water Savings Cost'!$C$16)</f>
        <v>0</v>
      </c>
      <c r="O2362" s="545">
        <f>IF(C2362="",0,IF($B$3="NYSEG",C2362/(1-'Avoided Electric Costs 2020'!$W$21),IF($B$3="RG&amp;E",C2362/(1-'Avoided Electric Costs 2020'!$X$21),"")))</f>
        <v>0</v>
      </c>
      <c r="P2362" s="546">
        <f>IF(D2362="",0,IF($B$3="NYSEG",D2362/(1-'Avoided Electric Costs 2020'!$W$21),IF($B$3="RG&amp;E",D2362/(1-'Avoided Electric Costs 2020'!$X$21),"")))</f>
        <v>0</v>
      </c>
      <c r="Q2362" s="546">
        <f>IF(E2362="",0,IF($B$3="NYSEG",E2362/(1-'Avoided Natural Gas Costs 2020'!$J$34),IF($B$3="RG&amp;E",E2362/(1-'Avoided Natural Gas Costs 2020'!$K$34),"")))</f>
        <v>0</v>
      </c>
      <c r="R2362" s="233" t="str">
        <f>IFERROR(IF(P2362*'BCA Inputs'!$C$1+Q2362*'BCA Inputs'!$C$2+F2362*'BCA Inputs'!$C$2+G2362*'BCA Inputs'!$C$2=0,"",P2362*'BCA Inputs'!$C$1+Q2362*'BCA Inputs'!$C$2+F2362*'BCA Inputs'!$C$2+G2362*'BCA Inputs'!$C$2),"")</f>
        <v/>
      </c>
      <c r="S2362" s="181" t="str">
        <f t="shared" si="360"/>
        <v/>
      </c>
      <c r="T2362" s="181" t="str">
        <f>IFERROR(IF($B$3="NYSEG",(INDEX('BCA Inputs'!$N$14:$N$54,MATCH(I2362,'BCA Inputs'!$M$14:$M$54,0))*P2362+INDEX('BCA Inputs'!$O$14:$O$54,MATCH(I2362,'BCA Inputs'!$M$14:$M$54,0))*O2362+INDEX('BCA Inputs'!P:P,MATCH(I2362,'BCA Inputs'!M:M,0))*Q2362+INDEX('BCA Inputs'!Q:Q,MATCH(I2362,'BCA Inputs'!M:M,0))*F2362+INDEX('BCA Inputs'!R:R,MATCH(I2362,'BCA Inputs'!M:M,0))*G2362)+L2362+N2362,IF($B$3="RG&amp;E",(INDEX('BCA Inputs'!$AX$14:$AX$54,MATCH(I2362,'BCA Inputs'!$AW$14:$AW$54,0))*P2362+INDEX('BCA Inputs'!$AY$14:$AY$54,MATCH(I2362,'BCA Inputs'!$AW$14:$AW$54,0))*O2362+INDEX('BCA Inputs'!$AZ$14:$AZ$54,MATCH(I2362,'BCA Inputs'!$AW$14:$AW$54,0))*Q2362+INDEX('BCA Inputs'!$BA$14:$BA$54,MATCH(I2362,'BCA Inputs'!$AW$14:$AW$54,0))*F2362+INDEX('BCA Inputs'!$BB$14:$BB$54,MATCH(I2362,'BCA Inputs'!$AW$14:$AW$54,0))*G2362)+L2362+N2362,"")),"")</f>
        <v/>
      </c>
      <c r="U2362" s="234" t="str">
        <f t="shared" si="361"/>
        <v/>
      </c>
      <c r="V2362" s="234" t="str">
        <f t="shared" si="362"/>
        <v/>
      </c>
      <c r="W2362" s="234" t="str">
        <f t="shared" si="363"/>
        <v/>
      </c>
      <c r="Y2362" s="235" t="str">
        <f t="shared" si="364"/>
        <v/>
      </c>
      <c r="Z2362" s="236" t="str">
        <f>IFERROR(IF($B$3="NYSEG",INDEX('BCA Inputs'!$X$14:$X$54,MATCH(I2362,'BCA Inputs'!$M$14:$M$54,0))*P2362+INDEX('BCA Inputs'!$Y$14:$Y$54,MATCH(I2362,'BCA Inputs'!$M$14:$M$54,0))*O2362+INDEX('BCA Inputs'!$Z$14:$Z$54,MATCH(I2362,'BCA Inputs'!$M$14:$M$54,0))*Q2362+INDEX('BCA Inputs'!$AA$14:$AA$54,MATCH(I2362,'BCA Inputs'!$M$14:$M$54,0))*F2362+INDEX('BCA Inputs'!$AB$14:$AB$54,MATCH(I2362,'BCA Inputs'!$M$14:$M$54,0))*G2362,IF($B$3="RG&amp;E",INDEX('BCA Inputs'!$BG$14:$BG$54,MATCH(I2362,'BCA Inputs'!$AW$14:$AW$54,0))*P2362+INDEX('BCA Inputs'!$BH$14:$BH$54,MATCH(I2362,'BCA Inputs'!$AW$14:$AW$54,0))*O2362+INDEX('BCA Inputs'!$BI$14:$BI$54,MATCH(I2362,'BCA Inputs'!$AW$14:$AW$54,0))*Q2362+INDEX('BCA Inputs'!$BJ$14:$BJ$54,MATCH(I2362,'BCA Inputs'!$AW$14:$AW$54,0))*F2362+INDEX('BCA Inputs'!$BK$14:$BK$54,MATCH(I2362,'BCA Inputs'!$AW$14:$AW$54,0))*G2362,"")),"")</f>
        <v/>
      </c>
      <c r="AA2362" s="237" t="str">
        <f t="shared" si="365"/>
        <v/>
      </c>
      <c r="AC2362" s="238" t="str">
        <f>IFERROR((K2362+R2362)+IF($B$3="NYSEG",INDEX('BCA Inputs'!$AI$14:$AI$54,MATCH(I2362,'BCA Inputs'!$M$14:$M$54,0))*P2362+INDEX('BCA Inputs'!$AJ$14:$AJ$54,MATCH(I2362,'BCA Inputs'!$M$14:$M$54,0))*Q2362,IF($B$3="RG&amp;E",INDEX('BCA Inputs'!$BR$14:$BR$54,MATCH(I2362,'BCA Inputs'!$AW$14:$AW$54,0))*P2362+INDEX('BCA Inputs'!$BS$14:$BS$54,MATCH(I2362,'BCA Inputs'!$AW$14:$AW$54,0))*Q2362,"")),"")</f>
        <v/>
      </c>
      <c r="AD2362" s="181" t="str">
        <f>IFERROR(IF($B$3="NYSEG",INDEX('BCA Inputs'!$AD$14:$AD$54,MATCH(I2362,'BCA Inputs'!$M$14:$M$54,0))*P2362+INDEX('BCA Inputs'!$AE$14:$AE$54,MATCH(I2362,'BCA Inputs'!$M$14:$M$54,0))*O2362+INDEX('BCA Inputs'!$AF$14:$AF$54,MATCH(I2362,'BCA Inputs'!$M$14:$M$54,0))*Q2362+INDEX('BCA Inputs'!$AG$14:$AG$54,MATCH(I2362,'BCA Inputs'!$M$14:$M$54,0))*F2362+INDEX('BCA Inputs'!$AH$14:$AH$54,MATCH(I2362,'BCA Inputs'!$M$14:$M$54,0))*G2362,IF($B$3="RG&amp;E",INDEX('BCA Inputs'!$BM$14:$BM$54,MATCH(I2362,'BCA Inputs'!$AW$14:$AW$54,0))*P2362+INDEX('BCA Inputs'!$BN$14:$BN$54,MATCH(I2362,'BCA Inputs'!$AW$14:$AW$54,0))*O2362+INDEX('BCA Inputs'!$BO$14:$BO$54,MATCH(I2362,'BCA Inputs'!$AW$14:$AW$54,0))*Q2362+INDEX('BCA Inputs'!$BP$14:$BP$54,MATCH(I2362,'BCA Inputs'!$AW$14:$AW$54,0))*F2362+INDEX('BCA Inputs'!$BQ$14:$BQ$54,MATCH(I2362,'BCA Inputs'!$AW$14:$AW$54,0))*G2362,"")),"")</f>
        <v/>
      </c>
      <c r="AE2362" s="237" t="str">
        <f t="shared" si="366"/>
        <v/>
      </c>
      <c r="AF2362" s="198">
        <f t="shared" si="368"/>
        <v>0</v>
      </c>
      <c r="AG2362" s="239">
        <f t="shared" si="369"/>
        <v>0</v>
      </c>
    </row>
    <row r="2363" spans="1:33">
      <c r="A2363" s="228"/>
      <c r="B2363" s="176"/>
      <c r="C2363" s="229"/>
      <c r="D2363" s="230"/>
      <c r="E2363" s="230"/>
      <c r="F2363" s="230"/>
      <c r="G2363" s="230"/>
      <c r="H2363" s="231"/>
      <c r="I2363" s="231"/>
      <c r="J2363" s="232"/>
      <c r="K2363" s="232"/>
      <c r="L2363" s="232"/>
      <c r="M2363" s="181">
        <f t="shared" si="367"/>
        <v>0</v>
      </c>
      <c r="N2363" s="181">
        <f>IF(H2363="",0,H2363*I2363*'Avoided Water Savings Cost'!$C$16)</f>
        <v>0</v>
      </c>
      <c r="O2363" s="545">
        <f>IF(C2363="",0,IF($B$3="NYSEG",C2363/(1-'Avoided Electric Costs 2020'!$W$21),IF($B$3="RG&amp;E",C2363/(1-'Avoided Electric Costs 2020'!$X$21),"")))</f>
        <v>0</v>
      </c>
      <c r="P2363" s="546">
        <f>IF(D2363="",0,IF($B$3="NYSEG",D2363/(1-'Avoided Electric Costs 2020'!$W$21),IF($B$3="RG&amp;E",D2363/(1-'Avoided Electric Costs 2020'!$X$21),"")))</f>
        <v>0</v>
      </c>
      <c r="Q2363" s="546">
        <f>IF(E2363="",0,IF($B$3="NYSEG",E2363/(1-'Avoided Natural Gas Costs 2020'!$J$34),IF($B$3="RG&amp;E",E2363/(1-'Avoided Natural Gas Costs 2020'!$K$34),"")))</f>
        <v>0</v>
      </c>
      <c r="R2363" s="233" t="str">
        <f>IFERROR(IF(P2363*'BCA Inputs'!$C$1+Q2363*'BCA Inputs'!$C$2+F2363*'BCA Inputs'!$C$2+G2363*'BCA Inputs'!$C$2=0,"",P2363*'BCA Inputs'!$C$1+Q2363*'BCA Inputs'!$C$2+F2363*'BCA Inputs'!$C$2+G2363*'BCA Inputs'!$C$2),"")</f>
        <v/>
      </c>
      <c r="S2363" s="181" t="str">
        <f t="shared" si="360"/>
        <v/>
      </c>
      <c r="T2363" s="181" t="str">
        <f>IFERROR(IF($B$3="NYSEG",(INDEX('BCA Inputs'!$N$14:$N$54,MATCH(I2363,'BCA Inputs'!$M$14:$M$54,0))*P2363+INDEX('BCA Inputs'!$O$14:$O$54,MATCH(I2363,'BCA Inputs'!$M$14:$M$54,0))*O2363+INDEX('BCA Inputs'!P:P,MATCH(I2363,'BCA Inputs'!M:M,0))*Q2363+INDEX('BCA Inputs'!Q:Q,MATCH(I2363,'BCA Inputs'!M:M,0))*F2363+INDEX('BCA Inputs'!R:R,MATCH(I2363,'BCA Inputs'!M:M,0))*G2363)+L2363+N2363,IF($B$3="RG&amp;E",(INDEX('BCA Inputs'!$AX$14:$AX$54,MATCH(I2363,'BCA Inputs'!$AW$14:$AW$54,0))*P2363+INDEX('BCA Inputs'!$AY$14:$AY$54,MATCH(I2363,'BCA Inputs'!$AW$14:$AW$54,0))*O2363+INDEX('BCA Inputs'!$AZ$14:$AZ$54,MATCH(I2363,'BCA Inputs'!$AW$14:$AW$54,0))*Q2363+INDEX('BCA Inputs'!$BA$14:$BA$54,MATCH(I2363,'BCA Inputs'!$AW$14:$AW$54,0))*F2363+INDEX('BCA Inputs'!$BB$14:$BB$54,MATCH(I2363,'BCA Inputs'!$AW$14:$AW$54,0))*G2363)+L2363+N2363,"")),"")</f>
        <v/>
      </c>
      <c r="U2363" s="234" t="str">
        <f t="shared" si="361"/>
        <v/>
      </c>
      <c r="V2363" s="234" t="str">
        <f t="shared" si="362"/>
        <v/>
      </c>
      <c r="W2363" s="234" t="str">
        <f t="shared" si="363"/>
        <v/>
      </c>
      <c r="Y2363" s="235" t="str">
        <f t="shared" si="364"/>
        <v/>
      </c>
      <c r="Z2363" s="236" t="str">
        <f>IFERROR(IF($B$3="NYSEG",INDEX('BCA Inputs'!$X$14:$X$54,MATCH(I2363,'BCA Inputs'!$M$14:$M$54,0))*P2363+INDEX('BCA Inputs'!$Y$14:$Y$54,MATCH(I2363,'BCA Inputs'!$M$14:$M$54,0))*O2363+INDEX('BCA Inputs'!$Z$14:$Z$54,MATCH(I2363,'BCA Inputs'!$M$14:$M$54,0))*Q2363+INDEX('BCA Inputs'!$AA$14:$AA$54,MATCH(I2363,'BCA Inputs'!$M$14:$M$54,0))*F2363+INDEX('BCA Inputs'!$AB$14:$AB$54,MATCH(I2363,'BCA Inputs'!$M$14:$M$54,0))*G2363,IF($B$3="RG&amp;E",INDEX('BCA Inputs'!$BG$14:$BG$54,MATCH(I2363,'BCA Inputs'!$AW$14:$AW$54,0))*P2363+INDEX('BCA Inputs'!$BH$14:$BH$54,MATCH(I2363,'BCA Inputs'!$AW$14:$AW$54,0))*O2363+INDEX('BCA Inputs'!$BI$14:$BI$54,MATCH(I2363,'BCA Inputs'!$AW$14:$AW$54,0))*Q2363+INDEX('BCA Inputs'!$BJ$14:$BJ$54,MATCH(I2363,'BCA Inputs'!$AW$14:$AW$54,0))*F2363+INDEX('BCA Inputs'!$BK$14:$BK$54,MATCH(I2363,'BCA Inputs'!$AW$14:$AW$54,0))*G2363,"")),"")</f>
        <v/>
      </c>
      <c r="AA2363" s="237" t="str">
        <f t="shared" si="365"/>
        <v/>
      </c>
      <c r="AC2363" s="238" t="str">
        <f>IFERROR((K2363+R2363)+IF($B$3="NYSEG",INDEX('BCA Inputs'!$AI$14:$AI$54,MATCH(I2363,'BCA Inputs'!$M$14:$M$54,0))*P2363+INDEX('BCA Inputs'!$AJ$14:$AJ$54,MATCH(I2363,'BCA Inputs'!$M$14:$M$54,0))*Q2363,IF($B$3="RG&amp;E",INDEX('BCA Inputs'!$BR$14:$BR$54,MATCH(I2363,'BCA Inputs'!$AW$14:$AW$54,0))*P2363+INDEX('BCA Inputs'!$BS$14:$BS$54,MATCH(I2363,'BCA Inputs'!$AW$14:$AW$54,0))*Q2363,"")),"")</f>
        <v/>
      </c>
      <c r="AD2363" s="181" t="str">
        <f>IFERROR(IF($B$3="NYSEG",INDEX('BCA Inputs'!$AD$14:$AD$54,MATCH(I2363,'BCA Inputs'!$M$14:$M$54,0))*P2363+INDEX('BCA Inputs'!$AE$14:$AE$54,MATCH(I2363,'BCA Inputs'!$M$14:$M$54,0))*O2363+INDEX('BCA Inputs'!$AF$14:$AF$54,MATCH(I2363,'BCA Inputs'!$M$14:$M$54,0))*Q2363+INDEX('BCA Inputs'!$AG$14:$AG$54,MATCH(I2363,'BCA Inputs'!$M$14:$M$54,0))*F2363+INDEX('BCA Inputs'!$AH$14:$AH$54,MATCH(I2363,'BCA Inputs'!$M$14:$M$54,0))*G2363,IF($B$3="RG&amp;E",INDEX('BCA Inputs'!$BM$14:$BM$54,MATCH(I2363,'BCA Inputs'!$AW$14:$AW$54,0))*P2363+INDEX('BCA Inputs'!$BN$14:$BN$54,MATCH(I2363,'BCA Inputs'!$AW$14:$AW$54,0))*O2363+INDEX('BCA Inputs'!$BO$14:$BO$54,MATCH(I2363,'BCA Inputs'!$AW$14:$AW$54,0))*Q2363+INDEX('BCA Inputs'!$BP$14:$BP$54,MATCH(I2363,'BCA Inputs'!$AW$14:$AW$54,0))*F2363+INDEX('BCA Inputs'!$BQ$14:$BQ$54,MATCH(I2363,'BCA Inputs'!$AW$14:$AW$54,0))*G2363,"")),"")</f>
        <v/>
      </c>
      <c r="AE2363" s="237" t="str">
        <f t="shared" si="366"/>
        <v/>
      </c>
      <c r="AF2363" s="198">
        <f t="shared" si="368"/>
        <v>0</v>
      </c>
      <c r="AG2363" s="239">
        <f t="shared" si="369"/>
        <v>0</v>
      </c>
    </row>
    <row r="2364" spans="1:33">
      <c r="A2364" s="228"/>
      <c r="B2364" s="176"/>
      <c r="C2364" s="229"/>
      <c r="D2364" s="230"/>
      <c r="E2364" s="230"/>
      <c r="F2364" s="230"/>
      <c r="G2364" s="230"/>
      <c r="H2364" s="231"/>
      <c r="I2364" s="231"/>
      <c r="J2364" s="232"/>
      <c r="K2364" s="232"/>
      <c r="L2364" s="232"/>
      <c r="M2364" s="181">
        <f t="shared" si="367"/>
        <v>0</v>
      </c>
      <c r="N2364" s="181">
        <f>IF(H2364="",0,H2364*I2364*'Avoided Water Savings Cost'!$C$16)</f>
        <v>0</v>
      </c>
      <c r="O2364" s="545">
        <f>IF(C2364="",0,IF($B$3="NYSEG",C2364/(1-'Avoided Electric Costs 2020'!$W$21),IF($B$3="RG&amp;E",C2364/(1-'Avoided Electric Costs 2020'!$X$21),"")))</f>
        <v>0</v>
      </c>
      <c r="P2364" s="546">
        <f>IF(D2364="",0,IF($B$3="NYSEG",D2364/(1-'Avoided Electric Costs 2020'!$W$21),IF($B$3="RG&amp;E",D2364/(1-'Avoided Electric Costs 2020'!$X$21),"")))</f>
        <v>0</v>
      </c>
      <c r="Q2364" s="546">
        <f>IF(E2364="",0,IF($B$3="NYSEG",E2364/(1-'Avoided Natural Gas Costs 2020'!$J$34),IF($B$3="RG&amp;E",E2364/(1-'Avoided Natural Gas Costs 2020'!$K$34),"")))</f>
        <v>0</v>
      </c>
      <c r="R2364" s="233" t="str">
        <f>IFERROR(IF(P2364*'BCA Inputs'!$C$1+Q2364*'BCA Inputs'!$C$2+F2364*'BCA Inputs'!$C$2+G2364*'BCA Inputs'!$C$2=0,"",P2364*'BCA Inputs'!$C$1+Q2364*'BCA Inputs'!$C$2+F2364*'BCA Inputs'!$C$2+G2364*'BCA Inputs'!$C$2),"")</f>
        <v/>
      </c>
      <c r="S2364" s="181" t="str">
        <f t="shared" si="360"/>
        <v/>
      </c>
      <c r="T2364" s="181" t="str">
        <f>IFERROR(IF($B$3="NYSEG",(INDEX('BCA Inputs'!$N$14:$N$54,MATCH(I2364,'BCA Inputs'!$M$14:$M$54,0))*P2364+INDEX('BCA Inputs'!$O$14:$O$54,MATCH(I2364,'BCA Inputs'!$M$14:$M$54,0))*O2364+INDEX('BCA Inputs'!P:P,MATCH(I2364,'BCA Inputs'!M:M,0))*Q2364+INDEX('BCA Inputs'!Q:Q,MATCH(I2364,'BCA Inputs'!M:M,0))*F2364+INDEX('BCA Inputs'!R:R,MATCH(I2364,'BCA Inputs'!M:M,0))*G2364)+L2364+N2364,IF($B$3="RG&amp;E",(INDEX('BCA Inputs'!$AX$14:$AX$54,MATCH(I2364,'BCA Inputs'!$AW$14:$AW$54,0))*P2364+INDEX('BCA Inputs'!$AY$14:$AY$54,MATCH(I2364,'BCA Inputs'!$AW$14:$AW$54,0))*O2364+INDEX('BCA Inputs'!$AZ$14:$AZ$54,MATCH(I2364,'BCA Inputs'!$AW$14:$AW$54,0))*Q2364+INDEX('BCA Inputs'!$BA$14:$BA$54,MATCH(I2364,'BCA Inputs'!$AW$14:$AW$54,0))*F2364+INDEX('BCA Inputs'!$BB$14:$BB$54,MATCH(I2364,'BCA Inputs'!$AW$14:$AW$54,0))*G2364)+L2364+N2364,"")),"")</f>
        <v/>
      </c>
      <c r="U2364" s="234" t="str">
        <f t="shared" si="361"/>
        <v/>
      </c>
      <c r="V2364" s="234" t="str">
        <f t="shared" si="362"/>
        <v/>
      </c>
      <c r="W2364" s="234" t="str">
        <f t="shared" si="363"/>
        <v/>
      </c>
      <c r="Y2364" s="235" t="str">
        <f t="shared" si="364"/>
        <v/>
      </c>
      <c r="Z2364" s="236" t="str">
        <f>IFERROR(IF($B$3="NYSEG",INDEX('BCA Inputs'!$X$14:$X$54,MATCH(I2364,'BCA Inputs'!$M$14:$M$54,0))*P2364+INDEX('BCA Inputs'!$Y$14:$Y$54,MATCH(I2364,'BCA Inputs'!$M$14:$M$54,0))*O2364+INDEX('BCA Inputs'!$Z$14:$Z$54,MATCH(I2364,'BCA Inputs'!$M$14:$M$54,0))*Q2364+INDEX('BCA Inputs'!$AA$14:$AA$54,MATCH(I2364,'BCA Inputs'!$M$14:$M$54,0))*F2364+INDEX('BCA Inputs'!$AB$14:$AB$54,MATCH(I2364,'BCA Inputs'!$M$14:$M$54,0))*G2364,IF($B$3="RG&amp;E",INDEX('BCA Inputs'!$BG$14:$BG$54,MATCH(I2364,'BCA Inputs'!$AW$14:$AW$54,0))*P2364+INDEX('BCA Inputs'!$BH$14:$BH$54,MATCH(I2364,'BCA Inputs'!$AW$14:$AW$54,0))*O2364+INDEX('BCA Inputs'!$BI$14:$BI$54,MATCH(I2364,'BCA Inputs'!$AW$14:$AW$54,0))*Q2364+INDEX('BCA Inputs'!$BJ$14:$BJ$54,MATCH(I2364,'BCA Inputs'!$AW$14:$AW$54,0))*F2364+INDEX('BCA Inputs'!$BK$14:$BK$54,MATCH(I2364,'BCA Inputs'!$AW$14:$AW$54,0))*G2364,"")),"")</f>
        <v/>
      </c>
      <c r="AA2364" s="237" t="str">
        <f t="shared" si="365"/>
        <v/>
      </c>
      <c r="AC2364" s="238" t="str">
        <f>IFERROR((K2364+R2364)+IF($B$3="NYSEG",INDEX('BCA Inputs'!$AI$14:$AI$54,MATCH(I2364,'BCA Inputs'!$M$14:$M$54,0))*P2364+INDEX('BCA Inputs'!$AJ$14:$AJ$54,MATCH(I2364,'BCA Inputs'!$M$14:$M$54,0))*Q2364,IF($B$3="RG&amp;E",INDEX('BCA Inputs'!$BR$14:$BR$54,MATCH(I2364,'BCA Inputs'!$AW$14:$AW$54,0))*P2364+INDEX('BCA Inputs'!$BS$14:$BS$54,MATCH(I2364,'BCA Inputs'!$AW$14:$AW$54,0))*Q2364,"")),"")</f>
        <v/>
      </c>
      <c r="AD2364" s="181" t="str">
        <f>IFERROR(IF($B$3="NYSEG",INDEX('BCA Inputs'!$AD$14:$AD$54,MATCH(I2364,'BCA Inputs'!$M$14:$M$54,0))*P2364+INDEX('BCA Inputs'!$AE$14:$AE$54,MATCH(I2364,'BCA Inputs'!$M$14:$M$54,0))*O2364+INDEX('BCA Inputs'!$AF$14:$AF$54,MATCH(I2364,'BCA Inputs'!$M$14:$M$54,0))*Q2364+INDEX('BCA Inputs'!$AG$14:$AG$54,MATCH(I2364,'BCA Inputs'!$M$14:$M$54,0))*F2364+INDEX('BCA Inputs'!$AH$14:$AH$54,MATCH(I2364,'BCA Inputs'!$M$14:$M$54,0))*G2364,IF($B$3="RG&amp;E",INDEX('BCA Inputs'!$BM$14:$BM$54,MATCH(I2364,'BCA Inputs'!$AW$14:$AW$54,0))*P2364+INDEX('BCA Inputs'!$BN$14:$BN$54,MATCH(I2364,'BCA Inputs'!$AW$14:$AW$54,0))*O2364+INDEX('BCA Inputs'!$BO$14:$BO$54,MATCH(I2364,'BCA Inputs'!$AW$14:$AW$54,0))*Q2364+INDEX('BCA Inputs'!$BP$14:$BP$54,MATCH(I2364,'BCA Inputs'!$AW$14:$AW$54,0))*F2364+INDEX('BCA Inputs'!$BQ$14:$BQ$54,MATCH(I2364,'BCA Inputs'!$AW$14:$AW$54,0))*G2364,"")),"")</f>
        <v/>
      </c>
      <c r="AE2364" s="237" t="str">
        <f t="shared" si="366"/>
        <v/>
      </c>
      <c r="AF2364" s="198">
        <f t="shared" si="368"/>
        <v>0</v>
      </c>
      <c r="AG2364" s="239">
        <f t="shared" si="369"/>
        <v>0</v>
      </c>
    </row>
    <row r="2365" spans="1:33">
      <c r="A2365" s="228"/>
      <c r="B2365" s="176"/>
      <c r="C2365" s="229"/>
      <c r="D2365" s="230"/>
      <c r="E2365" s="230"/>
      <c r="F2365" s="230"/>
      <c r="G2365" s="230"/>
      <c r="H2365" s="231"/>
      <c r="I2365" s="231"/>
      <c r="J2365" s="232"/>
      <c r="K2365" s="232"/>
      <c r="L2365" s="232"/>
      <c r="M2365" s="181">
        <f t="shared" si="367"/>
        <v>0</v>
      </c>
      <c r="N2365" s="181">
        <f>IF(H2365="",0,H2365*I2365*'Avoided Water Savings Cost'!$C$16)</f>
        <v>0</v>
      </c>
      <c r="O2365" s="545">
        <f>IF(C2365="",0,IF($B$3="NYSEG",C2365/(1-'Avoided Electric Costs 2020'!$W$21),IF($B$3="RG&amp;E",C2365/(1-'Avoided Electric Costs 2020'!$X$21),"")))</f>
        <v>0</v>
      </c>
      <c r="P2365" s="546">
        <f>IF(D2365="",0,IF($B$3="NYSEG",D2365/(1-'Avoided Electric Costs 2020'!$W$21),IF($B$3="RG&amp;E",D2365/(1-'Avoided Electric Costs 2020'!$X$21),"")))</f>
        <v>0</v>
      </c>
      <c r="Q2365" s="546">
        <f>IF(E2365="",0,IF($B$3="NYSEG",E2365/(1-'Avoided Natural Gas Costs 2020'!$J$34),IF($B$3="RG&amp;E",E2365/(1-'Avoided Natural Gas Costs 2020'!$K$34),"")))</f>
        <v>0</v>
      </c>
      <c r="R2365" s="233" t="str">
        <f>IFERROR(IF(P2365*'BCA Inputs'!$C$1+Q2365*'BCA Inputs'!$C$2+F2365*'BCA Inputs'!$C$2+G2365*'BCA Inputs'!$C$2=0,"",P2365*'BCA Inputs'!$C$1+Q2365*'BCA Inputs'!$C$2+F2365*'BCA Inputs'!$C$2+G2365*'BCA Inputs'!$C$2),"")</f>
        <v/>
      </c>
      <c r="S2365" s="181" t="str">
        <f t="shared" si="360"/>
        <v/>
      </c>
      <c r="T2365" s="181" t="str">
        <f>IFERROR(IF($B$3="NYSEG",(INDEX('BCA Inputs'!$N$14:$N$54,MATCH(I2365,'BCA Inputs'!$M$14:$M$54,0))*P2365+INDEX('BCA Inputs'!$O$14:$O$54,MATCH(I2365,'BCA Inputs'!$M$14:$M$54,0))*O2365+INDEX('BCA Inputs'!P:P,MATCH(I2365,'BCA Inputs'!M:M,0))*Q2365+INDEX('BCA Inputs'!Q:Q,MATCH(I2365,'BCA Inputs'!M:M,0))*F2365+INDEX('BCA Inputs'!R:R,MATCH(I2365,'BCA Inputs'!M:M,0))*G2365)+L2365+N2365,IF($B$3="RG&amp;E",(INDEX('BCA Inputs'!$AX$14:$AX$54,MATCH(I2365,'BCA Inputs'!$AW$14:$AW$54,0))*P2365+INDEX('BCA Inputs'!$AY$14:$AY$54,MATCH(I2365,'BCA Inputs'!$AW$14:$AW$54,0))*O2365+INDEX('BCA Inputs'!$AZ$14:$AZ$54,MATCH(I2365,'BCA Inputs'!$AW$14:$AW$54,0))*Q2365+INDEX('BCA Inputs'!$BA$14:$BA$54,MATCH(I2365,'BCA Inputs'!$AW$14:$AW$54,0))*F2365+INDEX('BCA Inputs'!$BB$14:$BB$54,MATCH(I2365,'BCA Inputs'!$AW$14:$AW$54,0))*G2365)+L2365+N2365,"")),"")</f>
        <v/>
      </c>
      <c r="U2365" s="234" t="str">
        <f t="shared" si="361"/>
        <v/>
      </c>
      <c r="V2365" s="234" t="str">
        <f t="shared" si="362"/>
        <v/>
      </c>
      <c r="W2365" s="234" t="str">
        <f t="shared" si="363"/>
        <v/>
      </c>
      <c r="Y2365" s="235" t="str">
        <f t="shared" si="364"/>
        <v/>
      </c>
      <c r="Z2365" s="236" t="str">
        <f>IFERROR(IF($B$3="NYSEG",INDEX('BCA Inputs'!$X$14:$X$54,MATCH(I2365,'BCA Inputs'!$M$14:$M$54,0))*P2365+INDEX('BCA Inputs'!$Y$14:$Y$54,MATCH(I2365,'BCA Inputs'!$M$14:$M$54,0))*O2365+INDEX('BCA Inputs'!$Z$14:$Z$54,MATCH(I2365,'BCA Inputs'!$M$14:$M$54,0))*Q2365+INDEX('BCA Inputs'!$AA$14:$AA$54,MATCH(I2365,'BCA Inputs'!$M$14:$M$54,0))*F2365+INDEX('BCA Inputs'!$AB$14:$AB$54,MATCH(I2365,'BCA Inputs'!$M$14:$M$54,0))*G2365,IF($B$3="RG&amp;E",INDEX('BCA Inputs'!$BG$14:$BG$54,MATCH(I2365,'BCA Inputs'!$AW$14:$AW$54,0))*P2365+INDEX('BCA Inputs'!$BH$14:$BH$54,MATCH(I2365,'BCA Inputs'!$AW$14:$AW$54,0))*O2365+INDEX('BCA Inputs'!$BI$14:$BI$54,MATCH(I2365,'BCA Inputs'!$AW$14:$AW$54,0))*Q2365+INDEX('BCA Inputs'!$BJ$14:$BJ$54,MATCH(I2365,'BCA Inputs'!$AW$14:$AW$54,0))*F2365+INDEX('BCA Inputs'!$BK$14:$BK$54,MATCH(I2365,'BCA Inputs'!$AW$14:$AW$54,0))*G2365,"")),"")</f>
        <v/>
      </c>
      <c r="AA2365" s="237" t="str">
        <f t="shared" si="365"/>
        <v/>
      </c>
      <c r="AC2365" s="238" t="str">
        <f>IFERROR((K2365+R2365)+IF($B$3="NYSEG",INDEX('BCA Inputs'!$AI$14:$AI$54,MATCH(I2365,'BCA Inputs'!$M$14:$M$54,0))*P2365+INDEX('BCA Inputs'!$AJ$14:$AJ$54,MATCH(I2365,'BCA Inputs'!$M$14:$M$54,0))*Q2365,IF($B$3="RG&amp;E",INDEX('BCA Inputs'!$BR$14:$BR$54,MATCH(I2365,'BCA Inputs'!$AW$14:$AW$54,0))*P2365+INDEX('BCA Inputs'!$BS$14:$BS$54,MATCH(I2365,'BCA Inputs'!$AW$14:$AW$54,0))*Q2365,"")),"")</f>
        <v/>
      </c>
      <c r="AD2365" s="181" t="str">
        <f>IFERROR(IF($B$3="NYSEG",INDEX('BCA Inputs'!$AD$14:$AD$54,MATCH(I2365,'BCA Inputs'!$M$14:$M$54,0))*P2365+INDEX('BCA Inputs'!$AE$14:$AE$54,MATCH(I2365,'BCA Inputs'!$M$14:$M$54,0))*O2365+INDEX('BCA Inputs'!$AF$14:$AF$54,MATCH(I2365,'BCA Inputs'!$M$14:$M$54,0))*Q2365+INDEX('BCA Inputs'!$AG$14:$AG$54,MATCH(I2365,'BCA Inputs'!$M$14:$M$54,0))*F2365+INDEX('BCA Inputs'!$AH$14:$AH$54,MATCH(I2365,'BCA Inputs'!$M$14:$M$54,0))*G2365,IF($B$3="RG&amp;E",INDEX('BCA Inputs'!$BM$14:$BM$54,MATCH(I2365,'BCA Inputs'!$AW$14:$AW$54,0))*P2365+INDEX('BCA Inputs'!$BN$14:$BN$54,MATCH(I2365,'BCA Inputs'!$AW$14:$AW$54,0))*O2365+INDEX('BCA Inputs'!$BO$14:$BO$54,MATCH(I2365,'BCA Inputs'!$AW$14:$AW$54,0))*Q2365+INDEX('BCA Inputs'!$BP$14:$BP$54,MATCH(I2365,'BCA Inputs'!$AW$14:$AW$54,0))*F2365+INDEX('BCA Inputs'!$BQ$14:$BQ$54,MATCH(I2365,'BCA Inputs'!$AW$14:$AW$54,0))*G2365,"")),"")</f>
        <v/>
      </c>
      <c r="AE2365" s="237" t="str">
        <f t="shared" si="366"/>
        <v/>
      </c>
      <c r="AF2365" s="198">
        <f t="shared" si="368"/>
        <v>0</v>
      </c>
      <c r="AG2365" s="239">
        <f t="shared" si="369"/>
        <v>0</v>
      </c>
    </row>
    <row r="2366" spans="1:33">
      <c r="A2366" s="228"/>
      <c r="B2366" s="176"/>
      <c r="C2366" s="229"/>
      <c r="D2366" s="230"/>
      <c r="E2366" s="230"/>
      <c r="F2366" s="230"/>
      <c r="G2366" s="230"/>
      <c r="H2366" s="231"/>
      <c r="I2366" s="231"/>
      <c r="J2366" s="232"/>
      <c r="K2366" s="232"/>
      <c r="L2366" s="232"/>
      <c r="M2366" s="181">
        <f t="shared" si="367"/>
        <v>0</v>
      </c>
      <c r="N2366" s="181">
        <f>IF(H2366="",0,H2366*I2366*'Avoided Water Savings Cost'!$C$16)</f>
        <v>0</v>
      </c>
      <c r="O2366" s="545">
        <f>IF(C2366="",0,IF($B$3="NYSEG",C2366/(1-'Avoided Electric Costs 2020'!$W$21),IF($B$3="RG&amp;E",C2366/(1-'Avoided Electric Costs 2020'!$X$21),"")))</f>
        <v>0</v>
      </c>
      <c r="P2366" s="546">
        <f>IF(D2366="",0,IF($B$3="NYSEG",D2366/(1-'Avoided Electric Costs 2020'!$W$21),IF($B$3="RG&amp;E",D2366/(1-'Avoided Electric Costs 2020'!$X$21),"")))</f>
        <v>0</v>
      </c>
      <c r="Q2366" s="546">
        <f>IF(E2366="",0,IF($B$3="NYSEG",E2366/(1-'Avoided Natural Gas Costs 2020'!$J$34),IF($B$3="RG&amp;E",E2366/(1-'Avoided Natural Gas Costs 2020'!$K$34),"")))</f>
        <v>0</v>
      </c>
      <c r="R2366" s="233" t="str">
        <f>IFERROR(IF(P2366*'BCA Inputs'!$C$1+Q2366*'BCA Inputs'!$C$2+F2366*'BCA Inputs'!$C$2+G2366*'BCA Inputs'!$C$2=0,"",P2366*'BCA Inputs'!$C$1+Q2366*'BCA Inputs'!$C$2+F2366*'BCA Inputs'!$C$2+G2366*'BCA Inputs'!$C$2),"")</f>
        <v/>
      </c>
      <c r="S2366" s="181" t="str">
        <f t="shared" si="360"/>
        <v/>
      </c>
      <c r="T2366" s="181" t="str">
        <f>IFERROR(IF($B$3="NYSEG",(INDEX('BCA Inputs'!$N$14:$N$54,MATCH(I2366,'BCA Inputs'!$M$14:$M$54,0))*P2366+INDEX('BCA Inputs'!$O$14:$O$54,MATCH(I2366,'BCA Inputs'!$M$14:$M$54,0))*O2366+INDEX('BCA Inputs'!P:P,MATCH(I2366,'BCA Inputs'!M:M,0))*Q2366+INDEX('BCA Inputs'!Q:Q,MATCH(I2366,'BCA Inputs'!M:M,0))*F2366+INDEX('BCA Inputs'!R:R,MATCH(I2366,'BCA Inputs'!M:M,0))*G2366)+L2366+N2366,IF($B$3="RG&amp;E",(INDEX('BCA Inputs'!$AX$14:$AX$54,MATCH(I2366,'BCA Inputs'!$AW$14:$AW$54,0))*P2366+INDEX('BCA Inputs'!$AY$14:$AY$54,MATCH(I2366,'BCA Inputs'!$AW$14:$AW$54,0))*O2366+INDEX('BCA Inputs'!$AZ$14:$AZ$54,MATCH(I2366,'BCA Inputs'!$AW$14:$AW$54,0))*Q2366+INDEX('BCA Inputs'!$BA$14:$BA$54,MATCH(I2366,'BCA Inputs'!$AW$14:$AW$54,0))*F2366+INDEX('BCA Inputs'!$BB$14:$BB$54,MATCH(I2366,'BCA Inputs'!$AW$14:$AW$54,0))*G2366)+L2366+N2366,"")),"")</f>
        <v/>
      </c>
      <c r="U2366" s="234" t="str">
        <f t="shared" si="361"/>
        <v/>
      </c>
      <c r="V2366" s="234" t="str">
        <f t="shared" si="362"/>
        <v/>
      </c>
      <c r="W2366" s="234" t="str">
        <f t="shared" si="363"/>
        <v/>
      </c>
      <c r="Y2366" s="235" t="str">
        <f t="shared" si="364"/>
        <v/>
      </c>
      <c r="Z2366" s="236" t="str">
        <f>IFERROR(IF($B$3="NYSEG",INDEX('BCA Inputs'!$X$14:$X$54,MATCH(I2366,'BCA Inputs'!$M$14:$M$54,0))*P2366+INDEX('BCA Inputs'!$Y$14:$Y$54,MATCH(I2366,'BCA Inputs'!$M$14:$M$54,0))*O2366+INDEX('BCA Inputs'!$Z$14:$Z$54,MATCH(I2366,'BCA Inputs'!$M$14:$M$54,0))*Q2366+INDEX('BCA Inputs'!$AA$14:$AA$54,MATCH(I2366,'BCA Inputs'!$M$14:$M$54,0))*F2366+INDEX('BCA Inputs'!$AB$14:$AB$54,MATCH(I2366,'BCA Inputs'!$M$14:$M$54,0))*G2366,IF($B$3="RG&amp;E",INDEX('BCA Inputs'!$BG$14:$BG$54,MATCH(I2366,'BCA Inputs'!$AW$14:$AW$54,0))*P2366+INDEX('BCA Inputs'!$BH$14:$BH$54,MATCH(I2366,'BCA Inputs'!$AW$14:$AW$54,0))*O2366+INDEX('BCA Inputs'!$BI$14:$BI$54,MATCH(I2366,'BCA Inputs'!$AW$14:$AW$54,0))*Q2366+INDEX('BCA Inputs'!$BJ$14:$BJ$54,MATCH(I2366,'BCA Inputs'!$AW$14:$AW$54,0))*F2366+INDEX('BCA Inputs'!$BK$14:$BK$54,MATCH(I2366,'BCA Inputs'!$AW$14:$AW$54,0))*G2366,"")),"")</f>
        <v/>
      </c>
      <c r="AA2366" s="237" t="str">
        <f t="shared" si="365"/>
        <v/>
      </c>
      <c r="AC2366" s="238" t="str">
        <f>IFERROR((K2366+R2366)+IF($B$3="NYSEG",INDEX('BCA Inputs'!$AI$14:$AI$54,MATCH(I2366,'BCA Inputs'!$M$14:$M$54,0))*P2366+INDEX('BCA Inputs'!$AJ$14:$AJ$54,MATCH(I2366,'BCA Inputs'!$M$14:$M$54,0))*Q2366,IF($B$3="RG&amp;E",INDEX('BCA Inputs'!$BR$14:$BR$54,MATCH(I2366,'BCA Inputs'!$AW$14:$AW$54,0))*P2366+INDEX('BCA Inputs'!$BS$14:$BS$54,MATCH(I2366,'BCA Inputs'!$AW$14:$AW$54,0))*Q2366,"")),"")</f>
        <v/>
      </c>
      <c r="AD2366" s="181" t="str">
        <f>IFERROR(IF($B$3="NYSEG",INDEX('BCA Inputs'!$AD$14:$AD$54,MATCH(I2366,'BCA Inputs'!$M$14:$M$54,0))*P2366+INDEX('BCA Inputs'!$AE$14:$AE$54,MATCH(I2366,'BCA Inputs'!$M$14:$M$54,0))*O2366+INDEX('BCA Inputs'!$AF$14:$AF$54,MATCH(I2366,'BCA Inputs'!$M$14:$M$54,0))*Q2366+INDEX('BCA Inputs'!$AG$14:$AG$54,MATCH(I2366,'BCA Inputs'!$M$14:$M$54,0))*F2366+INDEX('BCA Inputs'!$AH$14:$AH$54,MATCH(I2366,'BCA Inputs'!$M$14:$M$54,0))*G2366,IF($B$3="RG&amp;E",INDEX('BCA Inputs'!$BM$14:$BM$54,MATCH(I2366,'BCA Inputs'!$AW$14:$AW$54,0))*P2366+INDEX('BCA Inputs'!$BN$14:$BN$54,MATCH(I2366,'BCA Inputs'!$AW$14:$AW$54,0))*O2366+INDEX('BCA Inputs'!$BO$14:$BO$54,MATCH(I2366,'BCA Inputs'!$AW$14:$AW$54,0))*Q2366+INDEX('BCA Inputs'!$BP$14:$BP$54,MATCH(I2366,'BCA Inputs'!$AW$14:$AW$54,0))*F2366+INDEX('BCA Inputs'!$BQ$14:$BQ$54,MATCH(I2366,'BCA Inputs'!$AW$14:$AW$54,0))*G2366,"")),"")</f>
        <v/>
      </c>
      <c r="AE2366" s="237" t="str">
        <f t="shared" si="366"/>
        <v/>
      </c>
      <c r="AF2366" s="198">
        <f t="shared" si="368"/>
        <v>0</v>
      </c>
      <c r="AG2366" s="239">
        <f t="shared" si="369"/>
        <v>0</v>
      </c>
    </row>
    <row r="2367" spans="1:33">
      <c r="A2367" s="228"/>
      <c r="B2367" s="176"/>
      <c r="C2367" s="229"/>
      <c r="D2367" s="230"/>
      <c r="E2367" s="230"/>
      <c r="F2367" s="230"/>
      <c r="G2367" s="230"/>
      <c r="H2367" s="231"/>
      <c r="I2367" s="231"/>
      <c r="J2367" s="232"/>
      <c r="K2367" s="232"/>
      <c r="L2367" s="232"/>
      <c r="M2367" s="181">
        <f t="shared" si="367"/>
        <v>0</v>
      </c>
      <c r="N2367" s="181">
        <f>IF(H2367="",0,H2367*I2367*'Avoided Water Savings Cost'!$C$16)</f>
        <v>0</v>
      </c>
      <c r="O2367" s="545">
        <f>IF(C2367="",0,IF($B$3="NYSEG",C2367/(1-'Avoided Electric Costs 2020'!$W$21),IF($B$3="RG&amp;E",C2367/(1-'Avoided Electric Costs 2020'!$X$21),"")))</f>
        <v>0</v>
      </c>
      <c r="P2367" s="546">
        <f>IF(D2367="",0,IF($B$3="NYSEG",D2367/(1-'Avoided Electric Costs 2020'!$W$21),IF($B$3="RG&amp;E",D2367/(1-'Avoided Electric Costs 2020'!$X$21),"")))</f>
        <v>0</v>
      </c>
      <c r="Q2367" s="546">
        <f>IF(E2367="",0,IF($B$3="NYSEG",E2367/(1-'Avoided Natural Gas Costs 2020'!$J$34),IF($B$3="RG&amp;E",E2367/(1-'Avoided Natural Gas Costs 2020'!$K$34),"")))</f>
        <v>0</v>
      </c>
      <c r="R2367" s="233" t="str">
        <f>IFERROR(IF(P2367*'BCA Inputs'!$C$1+Q2367*'BCA Inputs'!$C$2+F2367*'BCA Inputs'!$C$2+G2367*'BCA Inputs'!$C$2=0,"",P2367*'BCA Inputs'!$C$1+Q2367*'BCA Inputs'!$C$2+F2367*'BCA Inputs'!$C$2+G2367*'BCA Inputs'!$C$2),"")</f>
        <v/>
      </c>
      <c r="S2367" s="181" t="str">
        <f t="shared" si="360"/>
        <v/>
      </c>
      <c r="T2367" s="181" t="str">
        <f>IFERROR(IF($B$3="NYSEG",(INDEX('BCA Inputs'!$N$14:$N$54,MATCH(I2367,'BCA Inputs'!$M$14:$M$54,0))*P2367+INDEX('BCA Inputs'!$O$14:$O$54,MATCH(I2367,'BCA Inputs'!$M$14:$M$54,0))*O2367+INDEX('BCA Inputs'!P:P,MATCH(I2367,'BCA Inputs'!M:M,0))*Q2367+INDEX('BCA Inputs'!Q:Q,MATCH(I2367,'BCA Inputs'!M:M,0))*F2367+INDEX('BCA Inputs'!R:R,MATCH(I2367,'BCA Inputs'!M:M,0))*G2367)+L2367+N2367,IF($B$3="RG&amp;E",(INDEX('BCA Inputs'!$AX$14:$AX$54,MATCH(I2367,'BCA Inputs'!$AW$14:$AW$54,0))*P2367+INDEX('BCA Inputs'!$AY$14:$AY$54,MATCH(I2367,'BCA Inputs'!$AW$14:$AW$54,0))*O2367+INDEX('BCA Inputs'!$AZ$14:$AZ$54,MATCH(I2367,'BCA Inputs'!$AW$14:$AW$54,0))*Q2367+INDEX('BCA Inputs'!$BA$14:$BA$54,MATCH(I2367,'BCA Inputs'!$AW$14:$AW$54,0))*F2367+INDEX('BCA Inputs'!$BB$14:$BB$54,MATCH(I2367,'BCA Inputs'!$AW$14:$AW$54,0))*G2367)+L2367+N2367,"")),"")</f>
        <v/>
      </c>
      <c r="U2367" s="234" t="str">
        <f t="shared" si="361"/>
        <v/>
      </c>
      <c r="V2367" s="234" t="str">
        <f t="shared" si="362"/>
        <v/>
      </c>
      <c r="W2367" s="234" t="str">
        <f t="shared" si="363"/>
        <v/>
      </c>
      <c r="Y2367" s="235" t="str">
        <f t="shared" si="364"/>
        <v/>
      </c>
      <c r="Z2367" s="236" t="str">
        <f>IFERROR(IF($B$3="NYSEG",INDEX('BCA Inputs'!$X$14:$X$54,MATCH(I2367,'BCA Inputs'!$M$14:$M$54,0))*P2367+INDEX('BCA Inputs'!$Y$14:$Y$54,MATCH(I2367,'BCA Inputs'!$M$14:$M$54,0))*O2367+INDEX('BCA Inputs'!$Z$14:$Z$54,MATCH(I2367,'BCA Inputs'!$M$14:$M$54,0))*Q2367+INDEX('BCA Inputs'!$AA$14:$AA$54,MATCH(I2367,'BCA Inputs'!$M$14:$M$54,0))*F2367+INDEX('BCA Inputs'!$AB$14:$AB$54,MATCH(I2367,'BCA Inputs'!$M$14:$M$54,0))*G2367,IF($B$3="RG&amp;E",INDEX('BCA Inputs'!$BG$14:$BG$54,MATCH(I2367,'BCA Inputs'!$AW$14:$AW$54,0))*P2367+INDEX('BCA Inputs'!$BH$14:$BH$54,MATCH(I2367,'BCA Inputs'!$AW$14:$AW$54,0))*O2367+INDEX('BCA Inputs'!$BI$14:$BI$54,MATCH(I2367,'BCA Inputs'!$AW$14:$AW$54,0))*Q2367+INDEX('BCA Inputs'!$BJ$14:$BJ$54,MATCH(I2367,'BCA Inputs'!$AW$14:$AW$54,0))*F2367+INDEX('BCA Inputs'!$BK$14:$BK$54,MATCH(I2367,'BCA Inputs'!$AW$14:$AW$54,0))*G2367,"")),"")</f>
        <v/>
      </c>
      <c r="AA2367" s="237" t="str">
        <f t="shared" si="365"/>
        <v/>
      </c>
      <c r="AC2367" s="238" t="str">
        <f>IFERROR((K2367+R2367)+IF($B$3="NYSEG",INDEX('BCA Inputs'!$AI$14:$AI$54,MATCH(I2367,'BCA Inputs'!$M$14:$M$54,0))*P2367+INDEX('BCA Inputs'!$AJ$14:$AJ$54,MATCH(I2367,'BCA Inputs'!$M$14:$M$54,0))*Q2367,IF($B$3="RG&amp;E",INDEX('BCA Inputs'!$BR$14:$BR$54,MATCH(I2367,'BCA Inputs'!$AW$14:$AW$54,0))*P2367+INDEX('BCA Inputs'!$BS$14:$BS$54,MATCH(I2367,'BCA Inputs'!$AW$14:$AW$54,0))*Q2367,"")),"")</f>
        <v/>
      </c>
      <c r="AD2367" s="181" t="str">
        <f>IFERROR(IF($B$3="NYSEG",INDEX('BCA Inputs'!$AD$14:$AD$54,MATCH(I2367,'BCA Inputs'!$M$14:$M$54,0))*P2367+INDEX('BCA Inputs'!$AE$14:$AE$54,MATCH(I2367,'BCA Inputs'!$M$14:$M$54,0))*O2367+INDEX('BCA Inputs'!$AF$14:$AF$54,MATCH(I2367,'BCA Inputs'!$M$14:$M$54,0))*Q2367+INDEX('BCA Inputs'!$AG$14:$AG$54,MATCH(I2367,'BCA Inputs'!$M$14:$M$54,0))*F2367+INDEX('BCA Inputs'!$AH$14:$AH$54,MATCH(I2367,'BCA Inputs'!$M$14:$M$54,0))*G2367,IF($B$3="RG&amp;E",INDEX('BCA Inputs'!$BM$14:$BM$54,MATCH(I2367,'BCA Inputs'!$AW$14:$AW$54,0))*P2367+INDEX('BCA Inputs'!$BN$14:$BN$54,MATCH(I2367,'BCA Inputs'!$AW$14:$AW$54,0))*O2367+INDEX('BCA Inputs'!$BO$14:$BO$54,MATCH(I2367,'BCA Inputs'!$AW$14:$AW$54,0))*Q2367+INDEX('BCA Inputs'!$BP$14:$BP$54,MATCH(I2367,'BCA Inputs'!$AW$14:$AW$54,0))*F2367+INDEX('BCA Inputs'!$BQ$14:$BQ$54,MATCH(I2367,'BCA Inputs'!$AW$14:$AW$54,0))*G2367,"")),"")</f>
        <v/>
      </c>
      <c r="AE2367" s="237" t="str">
        <f t="shared" si="366"/>
        <v/>
      </c>
      <c r="AF2367" s="198">
        <f t="shared" si="368"/>
        <v>0</v>
      </c>
      <c r="AG2367" s="239">
        <f t="shared" si="369"/>
        <v>0</v>
      </c>
    </row>
    <row r="2368" spans="1:33">
      <c r="A2368" s="228"/>
      <c r="B2368" s="176"/>
      <c r="C2368" s="229"/>
      <c r="D2368" s="230"/>
      <c r="E2368" s="230"/>
      <c r="F2368" s="230"/>
      <c r="G2368" s="230"/>
      <c r="H2368" s="231"/>
      <c r="I2368" s="231"/>
      <c r="J2368" s="232"/>
      <c r="K2368" s="232"/>
      <c r="L2368" s="232"/>
      <c r="M2368" s="181">
        <f t="shared" si="367"/>
        <v>0</v>
      </c>
      <c r="N2368" s="181">
        <f>IF(H2368="",0,H2368*I2368*'Avoided Water Savings Cost'!$C$16)</f>
        <v>0</v>
      </c>
      <c r="O2368" s="545">
        <f>IF(C2368="",0,IF($B$3="NYSEG",C2368/(1-'Avoided Electric Costs 2020'!$W$21),IF($B$3="RG&amp;E",C2368/(1-'Avoided Electric Costs 2020'!$X$21),"")))</f>
        <v>0</v>
      </c>
      <c r="P2368" s="546">
        <f>IF(D2368="",0,IF($B$3="NYSEG",D2368/(1-'Avoided Electric Costs 2020'!$W$21),IF($B$3="RG&amp;E",D2368/(1-'Avoided Electric Costs 2020'!$X$21),"")))</f>
        <v>0</v>
      </c>
      <c r="Q2368" s="546">
        <f>IF(E2368="",0,IF($B$3="NYSEG",E2368/(1-'Avoided Natural Gas Costs 2020'!$J$34),IF($B$3="RG&amp;E",E2368/(1-'Avoided Natural Gas Costs 2020'!$K$34),"")))</f>
        <v>0</v>
      </c>
      <c r="R2368" s="233" t="str">
        <f>IFERROR(IF(P2368*'BCA Inputs'!$C$1+Q2368*'BCA Inputs'!$C$2+F2368*'BCA Inputs'!$C$2+G2368*'BCA Inputs'!$C$2=0,"",P2368*'BCA Inputs'!$C$1+Q2368*'BCA Inputs'!$C$2+F2368*'BCA Inputs'!$C$2+G2368*'BCA Inputs'!$C$2),"")</f>
        <v/>
      </c>
      <c r="S2368" s="181" t="str">
        <f t="shared" si="360"/>
        <v/>
      </c>
      <c r="T2368" s="181" t="str">
        <f>IFERROR(IF($B$3="NYSEG",(INDEX('BCA Inputs'!$N$14:$N$54,MATCH(I2368,'BCA Inputs'!$M$14:$M$54,0))*P2368+INDEX('BCA Inputs'!$O$14:$O$54,MATCH(I2368,'BCA Inputs'!$M$14:$M$54,0))*O2368+INDEX('BCA Inputs'!P:P,MATCH(I2368,'BCA Inputs'!M:M,0))*Q2368+INDEX('BCA Inputs'!Q:Q,MATCH(I2368,'BCA Inputs'!M:M,0))*F2368+INDEX('BCA Inputs'!R:R,MATCH(I2368,'BCA Inputs'!M:M,0))*G2368)+L2368+N2368,IF($B$3="RG&amp;E",(INDEX('BCA Inputs'!$AX$14:$AX$54,MATCH(I2368,'BCA Inputs'!$AW$14:$AW$54,0))*P2368+INDEX('BCA Inputs'!$AY$14:$AY$54,MATCH(I2368,'BCA Inputs'!$AW$14:$AW$54,0))*O2368+INDEX('BCA Inputs'!$AZ$14:$AZ$54,MATCH(I2368,'BCA Inputs'!$AW$14:$AW$54,0))*Q2368+INDEX('BCA Inputs'!$BA$14:$BA$54,MATCH(I2368,'BCA Inputs'!$AW$14:$AW$54,0))*F2368+INDEX('BCA Inputs'!$BB$14:$BB$54,MATCH(I2368,'BCA Inputs'!$AW$14:$AW$54,0))*G2368)+L2368+N2368,"")),"")</f>
        <v/>
      </c>
      <c r="U2368" s="234" t="str">
        <f t="shared" si="361"/>
        <v/>
      </c>
      <c r="V2368" s="234" t="str">
        <f t="shared" si="362"/>
        <v/>
      </c>
      <c r="W2368" s="234" t="str">
        <f t="shared" si="363"/>
        <v/>
      </c>
      <c r="Y2368" s="235" t="str">
        <f t="shared" si="364"/>
        <v/>
      </c>
      <c r="Z2368" s="236" t="str">
        <f>IFERROR(IF($B$3="NYSEG",INDEX('BCA Inputs'!$X$14:$X$54,MATCH(I2368,'BCA Inputs'!$M$14:$M$54,0))*P2368+INDEX('BCA Inputs'!$Y$14:$Y$54,MATCH(I2368,'BCA Inputs'!$M$14:$M$54,0))*O2368+INDEX('BCA Inputs'!$Z$14:$Z$54,MATCH(I2368,'BCA Inputs'!$M$14:$M$54,0))*Q2368+INDEX('BCA Inputs'!$AA$14:$AA$54,MATCH(I2368,'BCA Inputs'!$M$14:$M$54,0))*F2368+INDEX('BCA Inputs'!$AB$14:$AB$54,MATCH(I2368,'BCA Inputs'!$M$14:$M$54,0))*G2368,IF($B$3="RG&amp;E",INDEX('BCA Inputs'!$BG$14:$BG$54,MATCH(I2368,'BCA Inputs'!$AW$14:$AW$54,0))*P2368+INDEX('BCA Inputs'!$BH$14:$BH$54,MATCH(I2368,'BCA Inputs'!$AW$14:$AW$54,0))*O2368+INDEX('BCA Inputs'!$BI$14:$BI$54,MATCH(I2368,'BCA Inputs'!$AW$14:$AW$54,0))*Q2368+INDEX('BCA Inputs'!$BJ$14:$BJ$54,MATCH(I2368,'BCA Inputs'!$AW$14:$AW$54,0))*F2368+INDEX('BCA Inputs'!$BK$14:$BK$54,MATCH(I2368,'BCA Inputs'!$AW$14:$AW$54,0))*G2368,"")),"")</f>
        <v/>
      </c>
      <c r="AA2368" s="237" t="str">
        <f t="shared" si="365"/>
        <v/>
      </c>
      <c r="AC2368" s="238" t="str">
        <f>IFERROR((K2368+R2368)+IF($B$3="NYSEG",INDEX('BCA Inputs'!$AI$14:$AI$54,MATCH(I2368,'BCA Inputs'!$M$14:$M$54,0))*P2368+INDEX('BCA Inputs'!$AJ$14:$AJ$54,MATCH(I2368,'BCA Inputs'!$M$14:$M$54,0))*Q2368,IF($B$3="RG&amp;E",INDEX('BCA Inputs'!$BR$14:$BR$54,MATCH(I2368,'BCA Inputs'!$AW$14:$AW$54,0))*P2368+INDEX('BCA Inputs'!$BS$14:$BS$54,MATCH(I2368,'BCA Inputs'!$AW$14:$AW$54,0))*Q2368,"")),"")</f>
        <v/>
      </c>
      <c r="AD2368" s="181" t="str">
        <f>IFERROR(IF($B$3="NYSEG",INDEX('BCA Inputs'!$AD$14:$AD$54,MATCH(I2368,'BCA Inputs'!$M$14:$M$54,0))*P2368+INDEX('BCA Inputs'!$AE$14:$AE$54,MATCH(I2368,'BCA Inputs'!$M$14:$M$54,0))*O2368+INDEX('BCA Inputs'!$AF$14:$AF$54,MATCH(I2368,'BCA Inputs'!$M$14:$M$54,0))*Q2368+INDEX('BCA Inputs'!$AG$14:$AG$54,MATCH(I2368,'BCA Inputs'!$M$14:$M$54,0))*F2368+INDEX('BCA Inputs'!$AH$14:$AH$54,MATCH(I2368,'BCA Inputs'!$M$14:$M$54,0))*G2368,IF($B$3="RG&amp;E",INDEX('BCA Inputs'!$BM$14:$BM$54,MATCH(I2368,'BCA Inputs'!$AW$14:$AW$54,0))*P2368+INDEX('BCA Inputs'!$BN$14:$BN$54,MATCH(I2368,'BCA Inputs'!$AW$14:$AW$54,0))*O2368+INDEX('BCA Inputs'!$BO$14:$BO$54,MATCH(I2368,'BCA Inputs'!$AW$14:$AW$54,0))*Q2368+INDEX('BCA Inputs'!$BP$14:$BP$54,MATCH(I2368,'BCA Inputs'!$AW$14:$AW$54,0))*F2368+INDEX('BCA Inputs'!$BQ$14:$BQ$54,MATCH(I2368,'BCA Inputs'!$AW$14:$AW$54,0))*G2368,"")),"")</f>
        <v/>
      </c>
      <c r="AE2368" s="237" t="str">
        <f t="shared" si="366"/>
        <v/>
      </c>
      <c r="AF2368" s="198">
        <f t="shared" si="368"/>
        <v>0</v>
      </c>
      <c r="AG2368" s="239">
        <f t="shared" si="369"/>
        <v>0</v>
      </c>
    </row>
    <row r="2369" spans="1:33">
      <c r="A2369" s="228"/>
      <c r="B2369" s="176"/>
      <c r="C2369" s="229"/>
      <c r="D2369" s="230"/>
      <c r="E2369" s="230"/>
      <c r="F2369" s="230"/>
      <c r="G2369" s="230"/>
      <c r="H2369" s="231"/>
      <c r="I2369" s="231"/>
      <c r="J2369" s="232"/>
      <c r="K2369" s="232"/>
      <c r="L2369" s="232"/>
      <c r="M2369" s="181">
        <f t="shared" si="367"/>
        <v>0</v>
      </c>
      <c r="N2369" s="181">
        <f>IF(H2369="",0,H2369*I2369*'Avoided Water Savings Cost'!$C$16)</f>
        <v>0</v>
      </c>
      <c r="O2369" s="545">
        <f>IF(C2369="",0,IF($B$3="NYSEG",C2369/(1-'Avoided Electric Costs 2020'!$W$21),IF($B$3="RG&amp;E",C2369/(1-'Avoided Electric Costs 2020'!$X$21),"")))</f>
        <v>0</v>
      </c>
      <c r="P2369" s="546">
        <f>IF(D2369="",0,IF($B$3="NYSEG",D2369/(1-'Avoided Electric Costs 2020'!$W$21),IF($B$3="RG&amp;E",D2369/(1-'Avoided Electric Costs 2020'!$X$21),"")))</f>
        <v>0</v>
      </c>
      <c r="Q2369" s="546">
        <f>IF(E2369="",0,IF($B$3="NYSEG",E2369/(1-'Avoided Natural Gas Costs 2020'!$J$34),IF($B$3="RG&amp;E",E2369/(1-'Avoided Natural Gas Costs 2020'!$K$34),"")))</f>
        <v>0</v>
      </c>
      <c r="R2369" s="233" t="str">
        <f>IFERROR(IF(P2369*'BCA Inputs'!$C$1+Q2369*'BCA Inputs'!$C$2+F2369*'BCA Inputs'!$C$2+G2369*'BCA Inputs'!$C$2=0,"",P2369*'BCA Inputs'!$C$1+Q2369*'BCA Inputs'!$C$2+F2369*'BCA Inputs'!$C$2+G2369*'BCA Inputs'!$C$2),"")</f>
        <v/>
      </c>
      <c r="S2369" s="181" t="str">
        <f t="shared" si="360"/>
        <v/>
      </c>
      <c r="T2369" s="181" t="str">
        <f>IFERROR(IF($B$3="NYSEG",(INDEX('BCA Inputs'!$N$14:$N$54,MATCH(I2369,'BCA Inputs'!$M$14:$M$54,0))*P2369+INDEX('BCA Inputs'!$O$14:$O$54,MATCH(I2369,'BCA Inputs'!$M$14:$M$54,0))*O2369+INDEX('BCA Inputs'!P:P,MATCH(I2369,'BCA Inputs'!M:M,0))*Q2369+INDEX('BCA Inputs'!Q:Q,MATCH(I2369,'BCA Inputs'!M:M,0))*F2369+INDEX('BCA Inputs'!R:R,MATCH(I2369,'BCA Inputs'!M:M,0))*G2369)+L2369+N2369,IF($B$3="RG&amp;E",(INDEX('BCA Inputs'!$AX$14:$AX$54,MATCH(I2369,'BCA Inputs'!$AW$14:$AW$54,0))*P2369+INDEX('BCA Inputs'!$AY$14:$AY$54,MATCH(I2369,'BCA Inputs'!$AW$14:$AW$54,0))*O2369+INDEX('BCA Inputs'!$AZ$14:$AZ$54,MATCH(I2369,'BCA Inputs'!$AW$14:$AW$54,0))*Q2369+INDEX('BCA Inputs'!$BA$14:$BA$54,MATCH(I2369,'BCA Inputs'!$AW$14:$AW$54,0))*F2369+INDEX('BCA Inputs'!$BB$14:$BB$54,MATCH(I2369,'BCA Inputs'!$AW$14:$AW$54,0))*G2369)+L2369+N2369,"")),"")</f>
        <v/>
      </c>
      <c r="U2369" s="234" t="str">
        <f t="shared" si="361"/>
        <v/>
      </c>
      <c r="V2369" s="234" t="str">
        <f t="shared" si="362"/>
        <v/>
      </c>
      <c r="W2369" s="234" t="str">
        <f t="shared" si="363"/>
        <v/>
      </c>
      <c r="Y2369" s="235" t="str">
        <f t="shared" si="364"/>
        <v/>
      </c>
      <c r="Z2369" s="236" t="str">
        <f>IFERROR(IF($B$3="NYSEG",INDEX('BCA Inputs'!$X$14:$X$54,MATCH(I2369,'BCA Inputs'!$M$14:$M$54,0))*P2369+INDEX('BCA Inputs'!$Y$14:$Y$54,MATCH(I2369,'BCA Inputs'!$M$14:$M$54,0))*O2369+INDEX('BCA Inputs'!$Z$14:$Z$54,MATCH(I2369,'BCA Inputs'!$M$14:$M$54,0))*Q2369+INDEX('BCA Inputs'!$AA$14:$AA$54,MATCH(I2369,'BCA Inputs'!$M$14:$M$54,0))*F2369+INDEX('BCA Inputs'!$AB$14:$AB$54,MATCH(I2369,'BCA Inputs'!$M$14:$M$54,0))*G2369,IF($B$3="RG&amp;E",INDEX('BCA Inputs'!$BG$14:$BG$54,MATCH(I2369,'BCA Inputs'!$AW$14:$AW$54,0))*P2369+INDEX('BCA Inputs'!$BH$14:$BH$54,MATCH(I2369,'BCA Inputs'!$AW$14:$AW$54,0))*O2369+INDEX('BCA Inputs'!$BI$14:$BI$54,MATCH(I2369,'BCA Inputs'!$AW$14:$AW$54,0))*Q2369+INDEX('BCA Inputs'!$BJ$14:$BJ$54,MATCH(I2369,'BCA Inputs'!$AW$14:$AW$54,0))*F2369+INDEX('BCA Inputs'!$BK$14:$BK$54,MATCH(I2369,'BCA Inputs'!$AW$14:$AW$54,0))*G2369,"")),"")</f>
        <v/>
      </c>
      <c r="AA2369" s="237" t="str">
        <f t="shared" si="365"/>
        <v/>
      </c>
      <c r="AC2369" s="238" t="str">
        <f>IFERROR((K2369+R2369)+IF($B$3="NYSEG",INDEX('BCA Inputs'!$AI$14:$AI$54,MATCH(I2369,'BCA Inputs'!$M$14:$M$54,0))*P2369+INDEX('BCA Inputs'!$AJ$14:$AJ$54,MATCH(I2369,'BCA Inputs'!$M$14:$M$54,0))*Q2369,IF($B$3="RG&amp;E",INDEX('BCA Inputs'!$BR$14:$BR$54,MATCH(I2369,'BCA Inputs'!$AW$14:$AW$54,0))*P2369+INDEX('BCA Inputs'!$BS$14:$BS$54,MATCH(I2369,'BCA Inputs'!$AW$14:$AW$54,0))*Q2369,"")),"")</f>
        <v/>
      </c>
      <c r="AD2369" s="181" t="str">
        <f>IFERROR(IF($B$3="NYSEG",INDEX('BCA Inputs'!$AD$14:$AD$54,MATCH(I2369,'BCA Inputs'!$M$14:$M$54,0))*P2369+INDEX('BCA Inputs'!$AE$14:$AE$54,MATCH(I2369,'BCA Inputs'!$M$14:$M$54,0))*O2369+INDEX('BCA Inputs'!$AF$14:$AF$54,MATCH(I2369,'BCA Inputs'!$M$14:$M$54,0))*Q2369+INDEX('BCA Inputs'!$AG$14:$AG$54,MATCH(I2369,'BCA Inputs'!$M$14:$M$54,0))*F2369+INDEX('BCA Inputs'!$AH$14:$AH$54,MATCH(I2369,'BCA Inputs'!$M$14:$M$54,0))*G2369,IF($B$3="RG&amp;E",INDEX('BCA Inputs'!$BM$14:$BM$54,MATCH(I2369,'BCA Inputs'!$AW$14:$AW$54,0))*P2369+INDEX('BCA Inputs'!$BN$14:$BN$54,MATCH(I2369,'BCA Inputs'!$AW$14:$AW$54,0))*O2369+INDEX('BCA Inputs'!$BO$14:$BO$54,MATCH(I2369,'BCA Inputs'!$AW$14:$AW$54,0))*Q2369+INDEX('BCA Inputs'!$BP$14:$BP$54,MATCH(I2369,'BCA Inputs'!$AW$14:$AW$54,0))*F2369+INDEX('BCA Inputs'!$BQ$14:$BQ$54,MATCH(I2369,'BCA Inputs'!$AW$14:$AW$54,0))*G2369,"")),"")</f>
        <v/>
      </c>
      <c r="AE2369" s="237" t="str">
        <f t="shared" si="366"/>
        <v/>
      </c>
      <c r="AF2369" s="198">
        <f t="shared" si="368"/>
        <v>0</v>
      </c>
      <c r="AG2369" s="239">
        <f t="shared" si="369"/>
        <v>0</v>
      </c>
    </row>
    <row r="2370" spans="1:33">
      <c r="A2370" s="228"/>
      <c r="B2370" s="176"/>
      <c r="C2370" s="229"/>
      <c r="D2370" s="230"/>
      <c r="E2370" s="230"/>
      <c r="F2370" s="230"/>
      <c r="G2370" s="230"/>
      <c r="H2370" s="231"/>
      <c r="I2370" s="231"/>
      <c r="J2370" s="232"/>
      <c r="K2370" s="232"/>
      <c r="L2370" s="232"/>
      <c r="M2370" s="181">
        <f t="shared" si="367"/>
        <v>0</v>
      </c>
      <c r="N2370" s="181">
        <f>IF(H2370="",0,H2370*I2370*'Avoided Water Savings Cost'!$C$16)</f>
        <v>0</v>
      </c>
      <c r="O2370" s="545">
        <f>IF(C2370="",0,IF($B$3="NYSEG",C2370/(1-'Avoided Electric Costs 2020'!$W$21),IF($B$3="RG&amp;E",C2370/(1-'Avoided Electric Costs 2020'!$X$21),"")))</f>
        <v>0</v>
      </c>
      <c r="P2370" s="546">
        <f>IF(D2370="",0,IF($B$3="NYSEG",D2370/(1-'Avoided Electric Costs 2020'!$W$21),IF($B$3="RG&amp;E",D2370/(1-'Avoided Electric Costs 2020'!$X$21),"")))</f>
        <v>0</v>
      </c>
      <c r="Q2370" s="546">
        <f>IF(E2370="",0,IF($B$3="NYSEG",E2370/(1-'Avoided Natural Gas Costs 2020'!$J$34),IF($B$3="RG&amp;E",E2370/(1-'Avoided Natural Gas Costs 2020'!$K$34),"")))</f>
        <v>0</v>
      </c>
      <c r="R2370" s="233" t="str">
        <f>IFERROR(IF(P2370*'BCA Inputs'!$C$1+Q2370*'BCA Inputs'!$C$2+F2370*'BCA Inputs'!$C$2+G2370*'BCA Inputs'!$C$2=0,"",P2370*'BCA Inputs'!$C$1+Q2370*'BCA Inputs'!$C$2+F2370*'BCA Inputs'!$C$2+G2370*'BCA Inputs'!$C$2),"")</f>
        <v/>
      </c>
      <c r="S2370" s="181" t="str">
        <f t="shared" si="360"/>
        <v/>
      </c>
      <c r="T2370" s="181" t="str">
        <f>IFERROR(IF($B$3="NYSEG",(INDEX('BCA Inputs'!$N$14:$N$54,MATCH(I2370,'BCA Inputs'!$M$14:$M$54,0))*P2370+INDEX('BCA Inputs'!$O$14:$O$54,MATCH(I2370,'BCA Inputs'!$M$14:$M$54,0))*O2370+INDEX('BCA Inputs'!P:P,MATCH(I2370,'BCA Inputs'!M:M,0))*Q2370+INDEX('BCA Inputs'!Q:Q,MATCH(I2370,'BCA Inputs'!M:M,0))*F2370+INDEX('BCA Inputs'!R:R,MATCH(I2370,'BCA Inputs'!M:M,0))*G2370)+L2370+N2370,IF($B$3="RG&amp;E",(INDEX('BCA Inputs'!$AX$14:$AX$54,MATCH(I2370,'BCA Inputs'!$AW$14:$AW$54,0))*P2370+INDEX('BCA Inputs'!$AY$14:$AY$54,MATCH(I2370,'BCA Inputs'!$AW$14:$AW$54,0))*O2370+INDEX('BCA Inputs'!$AZ$14:$AZ$54,MATCH(I2370,'BCA Inputs'!$AW$14:$AW$54,0))*Q2370+INDEX('BCA Inputs'!$BA$14:$BA$54,MATCH(I2370,'BCA Inputs'!$AW$14:$AW$54,0))*F2370+INDEX('BCA Inputs'!$BB$14:$BB$54,MATCH(I2370,'BCA Inputs'!$AW$14:$AW$54,0))*G2370)+L2370+N2370,"")),"")</f>
        <v/>
      </c>
      <c r="U2370" s="234" t="str">
        <f t="shared" si="361"/>
        <v/>
      </c>
      <c r="V2370" s="234" t="str">
        <f t="shared" si="362"/>
        <v/>
      </c>
      <c r="W2370" s="234" t="str">
        <f t="shared" si="363"/>
        <v/>
      </c>
      <c r="Y2370" s="235" t="str">
        <f t="shared" si="364"/>
        <v/>
      </c>
      <c r="Z2370" s="236" t="str">
        <f>IFERROR(IF($B$3="NYSEG",INDEX('BCA Inputs'!$X$14:$X$54,MATCH(I2370,'BCA Inputs'!$M$14:$M$54,0))*P2370+INDEX('BCA Inputs'!$Y$14:$Y$54,MATCH(I2370,'BCA Inputs'!$M$14:$M$54,0))*O2370+INDEX('BCA Inputs'!$Z$14:$Z$54,MATCH(I2370,'BCA Inputs'!$M$14:$M$54,0))*Q2370+INDEX('BCA Inputs'!$AA$14:$AA$54,MATCH(I2370,'BCA Inputs'!$M$14:$M$54,0))*F2370+INDEX('BCA Inputs'!$AB$14:$AB$54,MATCH(I2370,'BCA Inputs'!$M$14:$M$54,0))*G2370,IF($B$3="RG&amp;E",INDEX('BCA Inputs'!$BG$14:$BG$54,MATCH(I2370,'BCA Inputs'!$AW$14:$AW$54,0))*P2370+INDEX('BCA Inputs'!$BH$14:$BH$54,MATCH(I2370,'BCA Inputs'!$AW$14:$AW$54,0))*O2370+INDEX('BCA Inputs'!$BI$14:$BI$54,MATCH(I2370,'BCA Inputs'!$AW$14:$AW$54,0))*Q2370+INDEX('BCA Inputs'!$BJ$14:$BJ$54,MATCH(I2370,'BCA Inputs'!$AW$14:$AW$54,0))*F2370+INDEX('BCA Inputs'!$BK$14:$BK$54,MATCH(I2370,'BCA Inputs'!$AW$14:$AW$54,0))*G2370,"")),"")</f>
        <v/>
      </c>
      <c r="AA2370" s="237" t="str">
        <f t="shared" si="365"/>
        <v/>
      </c>
      <c r="AC2370" s="238" t="str">
        <f>IFERROR((K2370+R2370)+IF($B$3="NYSEG",INDEX('BCA Inputs'!$AI$14:$AI$54,MATCH(I2370,'BCA Inputs'!$M$14:$M$54,0))*P2370+INDEX('BCA Inputs'!$AJ$14:$AJ$54,MATCH(I2370,'BCA Inputs'!$M$14:$M$54,0))*Q2370,IF($B$3="RG&amp;E",INDEX('BCA Inputs'!$BR$14:$BR$54,MATCH(I2370,'BCA Inputs'!$AW$14:$AW$54,0))*P2370+INDEX('BCA Inputs'!$BS$14:$BS$54,MATCH(I2370,'BCA Inputs'!$AW$14:$AW$54,0))*Q2370,"")),"")</f>
        <v/>
      </c>
      <c r="AD2370" s="181" t="str">
        <f>IFERROR(IF($B$3="NYSEG",INDEX('BCA Inputs'!$AD$14:$AD$54,MATCH(I2370,'BCA Inputs'!$M$14:$M$54,0))*P2370+INDEX('BCA Inputs'!$AE$14:$AE$54,MATCH(I2370,'BCA Inputs'!$M$14:$M$54,0))*O2370+INDEX('BCA Inputs'!$AF$14:$AF$54,MATCH(I2370,'BCA Inputs'!$M$14:$M$54,0))*Q2370+INDEX('BCA Inputs'!$AG$14:$AG$54,MATCH(I2370,'BCA Inputs'!$M$14:$M$54,0))*F2370+INDEX('BCA Inputs'!$AH$14:$AH$54,MATCH(I2370,'BCA Inputs'!$M$14:$M$54,0))*G2370,IF($B$3="RG&amp;E",INDEX('BCA Inputs'!$BM$14:$BM$54,MATCH(I2370,'BCA Inputs'!$AW$14:$AW$54,0))*P2370+INDEX('BCA Inputs'!$BN$14:$BN$54,MATCH(I2370,'BCA Inputs'!$AW$14:$AW$54,0))*O2370+INDEX('BCA Inputs'!$BO$14:$BO$54,MATCH(I2370,'BCA Inputs'!$AW$14:$AW$54,0))*Q2370+INDEX('BCA Inputs'!$BP$14:$BP$54,MATCH(I2370,'BCA Inputs'!$AW$14:$AW$54,0))*F2370+INDEX('BCA Inputs'!$BQ$14:$BQ$54,MATCH(I2370,'BCA Inputs'!$AW$14:$AW$54,0))*G2370,"")),"")</f>
        <v/>
      </c>
      <c r="AE2370" s="237" t="str">
        <f t="shared" si="366"/>
        <v/>
      </c>
      <c r="AF2370" s="198">
        <f t="shared" si="368"/>
        <v>0</v>
      </c>
      <c r="AG2370" s="239">
        <f t="shared" si="369"/>
        <v>0</v>
      </c>
    </row>
    <row r="2371" spans="1:33">
      <c r="A2371" s="228"/>
      <c r="B2371" s="176"/>
      <c r="C2371" s="229"/>
      <c r="D2371" s="230"/>
      <c r="E2371" s="230"/>
      <c r="F2371" s="230"/>
      <c r="G2371" s="230"/>
      <c r="H2371" s="231"/>
      <c r="I2371" s="231"/>
      <c r="J2371" s="232"/>
      <c r="K2371" s="232"/>
      <c r="L2371" s="232"/>
      <c r="M2371" s="181">
        <f t="shared" si="367"/>
        <v>0</v>
      </c>
      <c r="N2371" s="181">
        <f>IF(H2371="",0,H2371*I2371*'Avoided Water Savings Cost'!$C$16)</f>
        <v>0</v>
      </c>
      <c r="O2371" s="545">
        <f>IF(C2371="",0,IF($B$3="NYSEG",C2371/(1-'Avoided Electric Costs 2020'!$W$21),IF($B$3="RG&amp;E",C2371/(1-'Avoided Electric Costs 2020'!$X$21),"")))</f>
        <v>0</v>
      </c>
      <c r="P2371" s="546">
        <f>IF(D2371="",0,IF($B$3="NYSEG",D2371/(1-'Avoided Electric Costs 2020'!$W$21),IF($B$3="RG&amp;E",D2371/(1-'Avoided Electric Costs 2020'!$X$21),"")))</f>
        <v>0</v>
      </c>
      <c r="Q2371" s="546">
        <f>IF(E2371="",0,IF($B$3="NYSEG",E2371/(1-'Avoided Natural Gas Costs 2020'!$J$34),IF($B$3="RG&amp;E",E2371/(1-'Avoided Natural Gas Costs 2020'!$K$34),"")))</f>
        <v>0</v>
      </c>
      <c r="R2371" s="233" t="str">
        <f>IFERROR(IF(P2371*'BCA Inputs'!$C$1+Q2371*'BCA Inputs'!$C$2+F2371*'BCA Inputs'!$C$2+G2371*'BCA Inputs'!$C$2=0,"",P2371*'BCA Inputs'!$C$1+Q2371*'BCA Inputs'!$C$2+F2371*'BCA Inputs'!$C$2+G2371*'BCA Inputs'!$C$2),"")</f>
        <v/>
      </c>
      <c r="S2371" s="181" t="str">
        <f t="shared" si="360"/>
        <v/>
      </c>
      <c r="T2371" s="181" t="str">
        <f>IFERROR(IF($B$3="NYSEG",(INDEX('BCA Inputs'!$N$14:$N$54,MATCH(I2371,'BCA Inputs'!$M$14:$M$54,0))*P2371+INDEX('BCA Inputs'!$O$14:$O$54,MATCH(I2371,'BCA Inputs'!$M$14:$M$54,0))*O2371+INDEX('BCA Inputs'!P:P,MATCH(I2371,'BCA Inputs'!M:M,0))*Q2371+INDEX('BCA Inputs'!Q:Q,MATCH(I2371,'BCA Inputs'!M:M,0))*F2371+INDEX('BCA Inputs'!R:R,MATCH(I2371,'BCA Inputs'!M:M,0))*G2371)+L2371+N2371,IF($B$3="RG&amp;E",(INDEX('BCA Inputs'!$AX$14:$AX$54,MATCH(I2371,'BCA Inputs'!$AW$14:$AW$54,0))*P2371+INDEX('BCA Inputs'!$AY$14:$AY$54,MATCH(I2371,'BCA Inputs'!$AW$14:$AW$54,0))*O2371+INDEX('BCA Inputs'!$AZ$14:$AZ$54,MATCH(I2371,'BCA Inputs'!$AW$14:$AW$54,0))*Q2371+INDEX('BCA Inputs'!$BA$14:$BA$54,MATCH(I2371,'BCA Inputs'!$AW$14:$AW$54,0))*F2371+INDEX('BCA Inputs'!$BB$14:$BB$54,MATCH(I2371,'BCA Inputs'!$AW$14:$AW$54,0))*G2371)+L2371+N2371,"")),"")</f>
        <v/>
      </c>
      <c r="U2371" s="234" t="str">
        <f t="shared" si="361"/>
        <v/>
      </c>
      <c r="V2371" s="234" t="str">
        <f t="shared" si="362"/>
        <v/>
      </c>
      <c r="W2371" s="234" t="str">
        <f t="shared" si="363"/>
        <v/>
      </c>
      <c r="Y2371" s="235" t="str">
        <f t="shared" si="364"/>
        <v/>
      </c>
      <c r="Z2371" s="236" t="str">
        <f>IFERROR(IF($B$3="NYSEG",INDEX('BCA Inputs'!$X$14:$X$54,MATCH(I2371,'BCA Inputs'!$M$14:$M$54,0))*P2371+INDEX('BCA Inputs'!$Y$14:$Y$54,MATCH(I2371,'BCA Inputs'!$M$14:$M$54,0))*O2371+INDEX('BCA Inputs'!$Z$14:$Z$54,MATCH(I2371,'BCA Inputs'!$M$14:$M$54,0))*Q2371+INDEX('BCA Inputs'!$AA$14:$AA$54,MATCH(I2371,'BCA Inputs'!$M$14:$M$54,0))*F2371+INDEX('BCA Inputs'!$AB$14:$AB$54,MATCH(I2371,'BCA Inputs'!$M$14:$M$54,0))*G2371,IF($B$3="RG&amp;E",INDEX('BCA Inputs'!$BG$14:$BG$54,MATCH(I2371,'BCA Inputs'!$AW$14:$AW$54,0))*P2371+INDEX('BCA Inputs'!$BH$14:$BH$54,MATCH(I2371,'BCA Inputs'!$AW$14:$AW$54,0))*O2371+INDEX('BCA Inputs'!$BI$14:$BI$54,MATCH(I2371,'BCA Inputs'!$AW$14:$AW$54,0))*Q2371+INDEX('BCA Inputs'!$BJ$14:$BJ$54,MATCH(I2371,'BCA Inputs'!$AW$14:$AW$54,0))*F2371+INDEX('BCA Inputs'!$BK$14:$BK$54,MATCH(I2371,'BCA Inputs'!$AW$14:$AW$54,0))*G2371,"")),"")</f>
        <v/>
      </c>
      <c r="AA2371" s="237" t="str">
        <f t="shared" si="365"/>
        <v/>
      </c>
      <c r="AC2371" s="238" t="str">
        <f>IFERROR((K2371+R2371)+IF($B$3="NYSEG",INDEX('BCA Inputs'!$AI$14:$AI$54,MATCH(I2371,'BCA Inputs'!$M$14:$M$54,0))*P2371+INDEX('BCA Inputs'!$AJ$14:$AJ$54,MATCH(I2371,'BCA Inputs'!$M$14:$M$54,0))*Q2371,IF($B$3="RG&amp;E",INDEX('BCA Inputs'!$BR$14:$BR$54,MATCH(I2371,'BCA Inputs'!$AW$14:$AW$54,0))*P2371+INDEX('BCA Inputs'!$BS$14:$BS$54,MATCH(I2371,'BCA Inputs'!$AW$14:$AW$54,0))*Q2371,"")),"")</f>
        <v/>
      </c>
      <c r="AD2371" s="181" t="str">
        <f>IFERROR(IF($B$3="NYSEG",INDEX('BCA Inputs'!$AD$14:$AD$54,MATCH(I2371,'BCA Inputs'!$M$14:$M$54,0))*P2371+INDEX('BCA Inputs'!$AE$14:$AE$54,MATCH(I2371,'BCA Inputs'!$M$14:$M$54,0))*O2371+INDEX('BCA Inputs'!$AF$14:$AF$54,MATCH(I2371,'BCA Inputs'!$M$14:$M$54,0))*Q2371+INDEX('BCA Inputs'!$AG$14:$AG$54,MATCH(I2371,'BCA Inputs'!$M$14:$M$54,0))*F2371+INDEX('BCA Inputs'!$AH$14:$AH$54,MATCH(I2371,'BCA Inputs'!$M$14:$M$54,0))*G2371,IF($B$3="RG&amp;E",INDEX('BCA Inputs'!$BM$14:$BM$54,MATCH(I2371,'BCA Inputs'!$AW$14:$AW$54,0))*P2371+INDEX('BCA Inputs'!$BN$14:$BN$54,MATCH(I2371,'BCA Inputs'!$AW$14:$AW$54,0))*O2371+INDEX('BCA Inputs'!$BO$14:$BO$54,MATCH(I2371,'BCA Inputs'!$AW$14:$AW$54,0))*Q2371+INDEX('BCA Inputs'!$BP$14:$BP$54,MATCH(I2371,'BCA Inputs'!$AW$14:$AW$54,0))*F2371+INDEX('BCA Inputs'!$BQ$14:$BQ$54,MATCH(I2371,'BCA Inputs'!$AW$14:$AW$54,0))*G2371,"")),"")</f>
        <v/>
      </c>
      <c r="AE2371" s="237" t="str">
        <f t="shared" si="366"/>
        <v/>
      </c>
      <c r="AF2371" s="198">
        <f t="shared" si="368"/>
        <v>0</v>
      </c>
      <c r="AG2371" s="239">
        <f t="shared" si="369"/>
        <v>0</v>
      </c>
    </row>
    <row r="2372" spans="1:33">
      <c r="A2372" s="228"/>
      <c r="B2372" s="176"/>
      <c r="C2372" s="229"/>
      <c r="D2372" s="230"/>
      <c r="E2372" s="230"/>
      <c r="F2372" s="230"/>
      <c r="G2372" s="230"/>
      <c r="H2372" s="231"/>
      <c r="I2372" s="231"/>
      <c r="J2372" s="232"/>
      <c r="K2372" s="232"/>
      <c r="L2372" s="232"/>
      <c r="M2372" s="181">
        <f t="shared" si="367"/>
        <v>0</v>
      </c>
      <c r="N2372" s="181">
        <f>IF(H2372="",0,H2372*I2372*'Avoided Water Savings Cost'!$C$16)</f>
        <v>0</v>
      </c>
      <c r="O2372" s="545">
        <f>IF(C2372="",0,IF($B$3="NYSEG",C2372/(1-'Avoided Electric Costs 2020'!$W$21),IF($B$3="RG&amp;E",C2372/(1-'Avoided Electric Costs 2020'!$X$21),"")))</f>
        <v>0</v>
      </c>
      <c r="P2372" s="546">
        <f>IF(D2372="",0,IF($B$3="NYSEG",D2372/(1-'Avoided Electric Costs 2020'!$W$21),IF($B$3="RG&amp;E",D2372/(1-'Avoided Electric Costs 2020'!$X$21),"")))</f>
        <v>0</v>
      </c>
      <c r="Q2372" s="546">
        <f>IF(E2372="",0,IF($B$3="NYSEG",E2372/(1-'Avoided Natural Gas Costs 2020'!$J$34),IF($B$3="RG&amp;E",E2372/(1-'Avoided Natural Gas Costs 2020'!$K$34),"")))</f>
        <v>0</v>
      </c>
      <c r="R2372" s="233" t="str">
        <f>IFERROR(IF(P2372*'BCA Inputs'!$C$1+Q2372*'BCA Inputs'!$C$2+F2372*'BCA Inputs'!$C$2+G2372*'BCA Inputs'!$C$2=0,"",P2372*'BCA Inputs'!$C$1+Q2372*'BCA Inputs'!$C$2+F2372*'BCA Inputs'!$C$2+G2372*'BCA Inputs'!$C$2),"")</f>
        <v/>
      </c>
      <c r="S2372" s="181" t="str">
        <f t="shared" si="360"/>
        <v/>
      </c>
      <c r="T2372" s="181" t="str">
        <f>IFERROR(IF($B$3="NYSEG",(INDEX('BCA Inputs'!$N$14:$N$54,MATCH(I2372,'BCA Inputs'!$M$14:$M$54,0))*P2372+INDEX('BCA Inputs'!$O$14:$O$54,MATCH(I2372,'BCA Inputs'!$M$14:$M$54,0))*O2372+INDEX('BCA Inputs'!P:P,MATCH(I2372,'BCA Inputs'!M:M,0))*Q2372+INDEX('BCA Inputs'!Q:Q,MATCH(I2372,'BCA Inputs'!M:M,0))*F2372+INDEX('BCA Inputs'!R:R,MATCH(I2372,'BCA Inputs'!M:M,0))*G2372)+L2372+N2372,IF($B$3="RG&amp;E",(INDEX('BCA Inputs'!$AX$14:$AX$54,MATCH(I2372,'BCA Inputs'!$AW$14:$AW$54,0))*P2372+INDEX('BCA Inputs'!$AY$14:$AY$54,MATCH(I2372,'BCA Inputs'!$AW$14:$AW$54,0))*O2372+INDEX('BCA Inputs'!$AZ$14:$AZ$54,MATCH(I2372,'BCA Inputs'!$AW$14:$AW$54,0))*Q2372+INDEX('BCA Inputs'!$BA$14:$BA$54,MATCH(I2372,'BCA Inputs'!$AW$14:$AW$54,0))*F2372+INDEX('BCA Inputs'!$BB$14:$BB$54,MATCH(I2372,'BCA Inputs'!$AW$14:$AW$54,0))*G2372)+L2372+N2372,"")),"")</f>
        <v/>
      </c>
      <c r="U2372" s="234" t="str">
        <f t="shared" si="361"/>
        <v/>
      </c>
      <c r="V2372" s="234" t="str">
        <f t="shared" si="362"/>
        <v/>
      </c>
      <c r="W2372" s="234" t="str">
        <f t="shared" si="363"/>
        <v/>
      </c>
      <c r="Y2372" s="235" t="str">
        <f t="shared" si="364"/>
        <v/>
      </c>
      <c r="Z2372" s="236" t="str">
        <f>IFERROR(IF($B$3="NYSEG",INDEX('BCA Inputs'!$X$14:$X$54,MATCH(I2372,'BCA Inputs'!$M$14:$M$54,0))*P2372+INDEX('BCA Inputs'!$Y$14:$Y$54,MATCH(I2372,'BCA Inputs'!$M$14:$M$54,0))*O2372+INDEX('BCA Inputs'!$Z$14:$Z$54,MATCH(I2372,'BCA Inputs'!$M$14:$M$54,0))*Q2372+INDEX('BCA Inputs'!$AA$14:$AA$54,MATCH(I2372,'BCA Inputs'!$M$14:$M$54,0))*F2372+INDEX('BCA Inputs'!$AB$14:$AB$54,MATCH(I2372,'BCA Inputs'!$M$14:$M$54,0))*G2372,IF($B$3="RG&amp;E",INDEX('BCA Inputs'!$BG$14:$BG$54,MATCH(I2372,'BCA Inputs'!$AW$14:$AW$54,0))*P2372+INDEX('BCA Inputs'!$BH$14:$BH$54,MATCH(I2372,'BCA Inputs'!$AW$14:$AW$54,0))*O2372+INDEX('BCA Inputs'!$BI$14:$BI$54,MATCH(I2372,'BCA Inputs'!$AW$14:$AW$54,0))*Q2372+INDEX('BCA Inputs'!$BJ$14:$BJ$54,MATCH(I2372,'BCA Inputs'!$AW$14:$AW$54,0))*F2372+INDEX('BCA Inputs'!$BK$14:$BK$54,MATCH(I2372,'BCA Inputs'!$AW$14:$AW$54,0))*G2372,"")),"")</f>
        <v/>
      </c>
      <c r="AA2372" s="237" t="str">
        <f t="shared" si="365"/>
        <v/>
      </c>
      <c r="AC2372" s="238" t="str">
        <f>IFERROR((K2372+R2372)+IF($B$3="NYSEG",INDEX('BCA Inputs'!$AI$14:$AI$54,MATCH(I2372,'BCA Inputs'!$M$14:$M$54,0))*P2372+INDEX('BCA Inputs'!$AJ$14:$AJ$54,MATCH(I2372,'BCA Inputs'!$M$14:$M$54,0))*Q2372,IF($B$3="RG&amp;E",INDEX('BCA Inputs'!$BR$14:$BR$54,MATCH(I2372,'BCA Inputs'!$AW$14:$AW$54,0))*P2372+INDEX('BCA Inputs'!$BS$14:$BS$54,MATCH(I2372,'BCA Inputs'!$AW$14:$AW$54,0))*Q2372,"")),"")</f>
        <v/>
      </c>
      <c r="AD2372" s="181" t="str">
        <f>IFERROR(IF($B$3="NYSEG",INDEX('BCA Inputs'!$AD$14:$AD$54,MATCH(I2372,'BCA Inputs'!$M$14:$M$54,0))*P2372+INDEX('BCA Inputs'!$AE$14:$AE$54,MATCH(I2372,'BCA Inputs'!$M$14:$M$54,0))*O2372+INDEX('BCA Inputs'!$AF$14:$AF$54,MATCH(I2372,'BCA Inputs'!$M$14:$M$54,0))*Q2372+INDEX('BCA Inputs'!$AG$14:$AG$54,MATCH(I2372,'BCA Inputs'!$M$14:$M$54,0))*F2372+INDEX('BCA Inputs'!$AH$14:$AH$54,MATCH(I2372,'BCA Inputs'!$M$14:$M$54,0))*G2372,IF($B$3="RG&amp;E",INDEX('BCA Inputs'!$BM$14:$BM$54,MATCH(I2372,'BCA Inputs'!$AW$14:$AW$54,0))*P2372+INDEX('BCA Inputs'!$BN$14:$BN$54,MATCH(I2372,'BCA Inputs'!$AW$14:$AW$54,0))*O2372+INDEX('BCA Inputs'!$BO$14:$BO$54,MATCH(I2372,'BCA Inputs'!$AW$14:$AW$54,0))*Q2372+INDEX('BCA Inputs'!$BP$14:$BP$54,MATCH(I2372,'BCA Inputs'!$AW$14:$AW$54,0))*F2372+INDEX('BCA Inputs'!$BQ$14:$BQ$54,MATCH(I2372,'BCA Inputs'!$AW$14:$AW$54,0))*G2372,"")),"")</f>
        <v/>
      </c>
      <c r="AE2372" s="237" t="str">
        <f t="shared" si="366"/>
        <v/>
      </c>
      <c r="AF2372" s="198">
        <f t="shared" si="368"/>
        <v>0</v>
      </c>
      <c r="AG2372" s="239">
        <f t="shared" si="369"/>
        <v>0</v>
      </c>
    </row>
    <row r="2373" spans="1:33">
      <c r="A2373" s="228"/>
      <c r="B2373" s="176"/>
      <c r="C2373" s="229"/>
      <c r="D2373" s="230"/>
      <c r="E2373" s="230"/>
      <c r="F2373" s="230"/>
      <c r="G2373" s="230"/>
      <c r="H2373" s="231"/>
      <c r="I2373" s="231"/>
      <c r="J2373" s="232"/>
      <c r="K2373" s="232"/>
      <c r="L2373" s="232"/>
      <c r="M2373" s="181">
        <f t="shared" si="367"/>
        <v>0</v>
      </c>
      <c r="N2373" s="181">
        <f>IF(H2373="",0,H2373*I2373*'Avoided Water Savings Cost'!$C$16)</f>
        <v>0</v>
      </c>
      <c r="O2373" s="545">
        <f>IF(C2373="",0,IF($B$3="NYSEG",C2373/(1-'Avoided Electric Costs 2020'!$W$21),IF($B$3="RG&amp;E",C2373/(1-'Avoided Electric Costs 2020'!$X$21),"")))</f>
        <v>0</v>
      </c>
      <c r="P2373" s="546">
        <f>IF(D2373="",0,IF($B$3="NYSEG",D2373/(1-'Avoided Electric Costs 2020'!$W$21),IF($B$3="RG&amp;E",D2373/(1-'Avoided Electric Costs 2020'!$X$21),"")))</f>
        <v>0</v>
      </c>
      <c r="Q2373" s="546">
        <f>IF(E2373="",0,IF($B$3="NYSEG",E2373/(1-'Avoided Natural Gas Costs 2020'!$J$34),IF($B$3="RG&amp;E",E2373/(1-'Avoided Natural Gas Costs 2020'!$K$34),"")))</f>
        <v>0</v>
      </c>
      <c r="R2373" s="233" t="str">
        <f>IFERROR(IF(P2373*'BCA Inputs'!$C$1+Q2373*'BCA Inputs'!$C$2+F2373*'BCA Inputs'!$C$2+G2373*'BCA Inputs'!$C$2=0,"",P2373*'BCA Inputs'!$C$1+Q2373*'BCA Inputs'!$C$2+F2373*'BCA Inputs'!$C$2+G2373*'BCA Inputs'!$C$2),"")</f>
        <v/>
      </c>
      <c r="S2373" s="181" t="str">
        <f t="shared" si="360"/>
        <v/>
      </c>
      <c r="T2373" s="181" t="str">
        <f>IFERROR(IF($B$3="NYSEG",(INDEX('BCA Inputs'!$N$14:$N$54,MATCH(I2373,'BCA Inputs'!$M$14:$M$54,0))*P2373+INDEX('BCA Inputs'!$O$14:$O$54,MATCH(I2373,'BCA Inputs'!$M$14:$M$54,0))*O2373+INDEX('BCA Inputs'!P:P,MATCH(I2373,'BCA Inputs'!M:M,0))*Q2373+INDEX('BCA Inputs'!Q:Q,MATCH(I2373,'BCA Inputs'!M:M,0))*F2373+INDEX('BCA Inputs'!R:R,MATCH(I2373,'BCA Inputs'!M:M,0))*G2373)+L2373+N2373,IF($B$3="RG&amp;E",(INDEX('BCA Inputs'!$AX$14:$AX$54,MATCH(I2373,'BCA Inputs'!$AW$14:$AW$54,0))*P2373+INDEX('BCA Inputs'!$AY$14:$AY$54,MATCH(I2373,'BCA Inputs'!$AW$14:$AW$54,0))*O2373+INDEX('BCA Inputs'!$AZ$14:$AZ$54,MATCH(I2373,'BCA Inputs'!$AW$14:$AW$54,0))*Q2373+INDEX('BCA Inputs'!$BA$14:$BA$54,MATCH(I2373,'BCA Inputs'!$AW$14:$AW$54,0))*F2373+INDEX('BCA Inputs'!$BB$14:$BB$54,MATCH(I2373,'BCA Inputs'!$AW$14:$AW$54,0))*G2373)+L2373+N2373,"")),"")</f>
        <v/>
      </c>
      <c r="U2373" s="234" t="str">
        <f t="shared" si="361"/>
        <v/>
      </c>
      <c r="V2373" s="234" t="str">
        <f t="shared" si="362"/>
        <v/>
      </c>
      <c r="W2373" s="234" t="str">
        <f t="shared" si="363"/>
        <v/>
      </c>
      <c r="Y2373" s="235" t="str">
        <f t="shared" si="364"/>
        <v/>
      </c>
      <c r="Z2373" s="236" t="str">
        <f>IFERROR(IF($B$3="NYSEG",INDEX('BCA Inputs'!$X$14:$X$54,MATCH(I2373,'BCA Inputs'!$M$14:$M$54,0))*P2373+INDEX('BCA Inputs'!$Y$14:$Y$54,MATCH(I2373,'BCA Inputs'!$M$14:$M$54,0))*O2373+INDEX('BCA Inputs'!$Z$14:$Z$54,MATCH(I2373,'BCA Inputs'!$M$14:$M$54,0))*Q2373+INDEX('BCA Inputs'!$AA$14:$AA$54,MATCH(I2373,'BCA Inputs'!$M$14:$M$54,0))*F2373+INDEX('BCA Inputs'!$AB$14:$AB$54,MATCH(I2373,'BCA Inputs'!$M$14:$M$54,0))*G2373,IF($B$3="RG&amp;E",INDEX('BCA Inputs'!$BG$14:$BG$54,MATCH(I2373,'BCA Inputs'!$AW$14:$AW$54,0))*P2373+INDEX('BCA Inputs'!$BH$14:$BH$54,MATCH(I2373,'BCA Inputs'!$AW$14:$AW$54,0))*O2373+INDEX('BCA Inputs'!$BI$14:$BI$54,MATCH(I2373,'BCA Inputs'!$AW$14:$AW$54,0))*Q2373+INDEX('BCA Inputs'!$BJ$14:$BJ$54,MATCH(I2373,'BCA Inputs'!$AW$14:$AW$54,0))*F2373+INDEX('BCA Inputs'!$BK$14:$BK$54,MATCH(I2373,'BCA Inputs'!$AW$14:$AW$54,0))*G2373,"")),"")</f>
        <v/>
      </c>
      <c r="AA2373" s="237" t="str">
        <f t="shared" si="365"/>
        <v/>
      </c>
      <c r="AC2373" s="238" t="str">
        <f>IFERROR((K2373+R2373)+IF($B$3="NYSEG",INDEX('BCA Inputs'!$AI$14:$AI$54,MATCH(I2373,'BCA Inputs'!$M$14:$M$54,0))*P2373+INDEX('BCA Inputs'!$AJ$14:$AJ$54,MATCH(I2373,'BCA Inputs'!$M$14:$M$54,0))*Q2373,IF($B$3="RG&amp;E",INDEX('BCA Inputs'!$BR$14:$BR$54,MATCH(I2373,'BCA Inputs'!$AW$14:$AW$54,0))*P2373+INDEX('BCA Inputs'!$BS$14:$BS$54,MATCH(I2373,'BCA Inputs'!$AW$14:$AW$54,0))*Q2373,"")),"")</f>
        <v/>
      </c>
      <c r="AD2373" s="181" t="str">
        <f>IFERROR(IF($B$3="NYSEG",INDEX('BCA Inputs'!$AD$14:$AD$54,MATCH(I2373,'BCA Inputs'!$M$14:$M$54,0))*P2373+INDEX('BCA Inputs'!$AE$14:$AE$54,MATCH(I2373,'BCA Inputs'!$M$14:$M$54,0))*O2373+INDEX('BCA Inputs'!$AF$14:$AF$54,MATCH(I2373,'BCA Inputs'!$M$14:$M$54,0))*Q2373+INDEX('BCA Inputs'!$AG$14:$AG$54,MATCH(I2373,'BCA Inputs'!$M$14:$M$54,0))*F2373+INDEX('BCA Inputs'!$AH$14:$AH$54,MATCH(I2373,'BCA Inputs'!$M$14:$M$54,0))*G2373,IF($B$3="RG&amp;E",INDEX('BCA Inputs'!$BM$14:$BM$54,MATCH(I2373,'BCA Inputs'!$AW$14:$AW$54,0))*P2373+INDEX('BCA Inputs'!$BN$14:$BN$54,MATCH(I2373,'BCA Inputs'!$AW$14:$AW$54,0))*O2373+INDEX('BCA Inputs'!$BO$14:$BO$54,MATCH(I2373,'BCA Inputs'!$AW$14:$AW$54,0))*Q2373+INDEX('BCA Inputs'!$BP$14:$BP$54,MATCH(I2373,'BCA Inputs'!$AW$14:$AW$54,0))*F2373+INDEX('BCA Inputs'!$BQ$14:$BQ$54,MATCH(I2373,'BCA Inputs'!$AW$14:$AW$54,0))*G2373,"")),"")</f>
        <v/>
      </c>
      <c r="AE2373" s="237" t="str">
        <f t="shared" si="366"/>
        <v/>
      </c>
      <c r="AF2373" s="198">
        <f t="shared" si="368"/>
        <v>0</v>
      </c>
      <c r="AG2373" s="239">
        <f t="shared" si="369"/>
        <v>0</v>
      </c>
    </row>
    <row r="2374" spans="1:33">
      <c r="A2374" s="228"/>
      <c r="B2374" s="176"/>
      <c r="C2374" s="229"/>
      <c r="D2374" s="230"/>
      <c r="E2374" s="230"/>
      <c r="F2374" s="230"/>
      <c r="G2374" s="230"/>
      <c r="H2374" s="231"/>
      <c r="I2374" s="231"/>
      <c r="J2374" s="232"/>
      <c r="K2374" s="232"/>
      <c r="L2374" s="232"/>
      <c r="M2374" s="181">
        <f t="shared" si="367"/>
        <v>0</v>
      </c>
      <c r="N2374" s="181">
        <f>IF(H2374="",0,H2374*I2374*'Avoided Water Savings Cost'!$C$16)</f>
        <v>0</v>
      </c>
      <c r="O2374" s="545">
        <f>IF(C2374="",0,IF($B$3="NYSEG",C2374/(1-'Avoided Electric Costs 2020'!$W$21),IF($B$3="RG&amp;E",C2374/(1-'Avoided Electric Costs 2020'!$X$21),"")))</f>
        <v>0</v>
      </c>
      <c r="P2374" s="546">
        <f>IF(D2374="",0,IF($B$3="NYSEG",D2374/(1-'Avoided Electric Costs 2020'!$W$21),IF($B$3="RG&amp;E",D2374/(1-'Avoided Electric Costs 2020'!$X$21),"")))</f>
        <v>0</v>
      </c>
      <c r="Q2374" s="546">
        <f>IF(E2374="",0,IF($B$3="NYSEG",E2374/(1-'Avoided Natural Gas Costs 2020'!$J$34),IF($B$3="RG&amp;E",E2374/(1-'Avoided Natural Gas Costs 2020'!$K$34),"")))</f>
        <v>0</v>
      </c>
      <c r="R2374" s="233" t="str">
        <f>IFERROR(IF(P2374*'BCA Inputs'!$C$1+Q2374*'BCA Inputs'!$C$2+F2374*'BCA Inputs'!$C$2+G2374*'BCA Inputs'!$C$2=0,"",P2374*'BCA Inputs'!$C$1+Q2374*'BCA Inputs'!$C$2+F2374*'BCA Inputs'!$C$2+G2374*'BCA Inputs'!$C$2),"")</f>
        <v/>
      </c>
      <c r="S2374" s="181" t="str">
        <f t="shared" si="360"/>
        <v/>
      </c>
      <c r="T2374" s="181" t="str">
        <f>IFERROR(IF($B$3="NYSEG",(INDEX('BCA Inputs'!$N$14:$N$54,MATCH(I2374,'BCA Inputs'!$M$14:$M$54,0))*P2374+INDEX('BCA Inputs'!$O$14:$O$54,MATCH(I2374,'BCA Inputs'!$M$14:$M$54,0))*O2374+INDEX('BCA Inputs'!P:P,MATCH(I2374,'BCA Inputs'!M:M,0))*Q2374+INDEX('BCA Inputs'!Q:Q,MATCH(I2374,'BCA Inputs'!M:M,0))*F2374+INDEX('BCA Inputs'!R:R,MATCH(I2374,'BCA Inputs'!M:M,0))*G2374)+L2374+N2374,IF($B$3="RG&amp;E",(INDEX('BCA Inputs'!$AX$14:$AX$54,MATCH(I2374,'BCA Inputs'!$AW$14:$AW$54,0))*P2374+INDEX('BCA Inputs'!$AY$14:$AY$54,MATCH(I2374,'BCA Inputs'!$AW$14:$AW$54,0))*O2374+INDEX('BCA Inputs'!$AZ$14:$AZ$54,MATCH(I2374,'BCA Inputs'!$AW$14:$AW$54,0))*Q2374+INDEX('BCA Inputs'!$BA$14:$BA$54,MATCH(I2374,'BCA Inputs'!$AW$14:$AW$54,0))*F2374+INDEX('BCA Inputs'!$BB$14:$BB$54,MATCH(I2374,'BCA Inputs'!$AW$14:$AW$54,0))*G2374)+L2374+N2374,"")),"")</f>
        <v/>
      </c>
      <c r="U2374" s="234" t="str">
        <f t="shared" si="361"/>
        <v/>
      </c>
      <c r="V2374" s="234" t="str">
        <f t="shared" si="362"/>
        <v/>
      </c>
      <c r="W2374" s="234" t="str">
        <f t="shared" si="363"/>
        <v/>
      </c>
      <c r="Y2374" s="235" t="str">
        <f t="shared" si="364"/>
        <v/>
      </c>
      <c r="Z2374" s="236" t="str">
        <f>IFERROR(IF($B$3="NYSEG",INDEX('BCA Inputs'!$X$14:$X$54,MATCH(I2374,'BCA Inputs'!$M$14:$M$54,0))*P2374+INDEX('BCA Inputs'!$Y$14:$Y$54,MATCH(I2374,'BCA Inputs'!$M$14:$M$54,0))*O2374+INDEX('BCA Inputs'!$Z$14:$Z$54,MATCH(I2374,'BCA Inputs'!$M$14:$M$54,0))*Q2374+INDEX('BCA Inputs'!$AA$14:$AA$54,MATCH(I2374,'BCA Inputs'!$M$14:$M$54,0))*F2374+INDEX('BCA Inputs'!$AB$14:$AB$54,MATCH(I2374,'BCA Inputs'!$M$14:$M$54,0))*G2374,IF($B$3="RG&amp;E",INDEX('BCA Inputs'!$BG$14:$BG$54,MATCH(I2374,'BCA Inputs'!$AW$14:$AW$54,0))*P2374+INDEX('BCA Inputs'!$BH$14:$BH$54,MATCH(I2374,'BCA Inputs'!$AW$14:$AW$54,0))*O2374+INDEX('BCA Inputs'!$BI$14:$BI$54,MATCH(I2374,'BCA Inputs'!$AW$14:$AW$54,0))*Q2374+INDEX('BCA Inputs'!$BJ$14:$BJ$54,MATCH(I2374,'BCA Inputs'!$AW$14:$AW$54,0))*F2374+INDEX('BCA Inputs'!$BK$14:$BK$54,MATCH(I2374,'BCA Inputs'!$AW$14:$AW$54,0))*G2374,"")),"")</f>
        <v/>
      </c>
      <c r="AA2374" s="237" t="str">
        <f t="shared" si="365"/>
        <v/>
      </c>
      <c r="AC2374" s="238" t="str">
        <f>IFERROR((K2374+R2374)+IF($B$3="NYSEG",INDEX('BCA Inputs'!$AI$14:$AI$54,MATCH(I2374,'BCA Inputs'!$M$14:$M$54,0))*P2374+INDEX('BCA Inputs'!$AJ$14:$AJ$54,MATCH(I2374,'BCA Inputs'!$M$14:$M$54,0))*Q2374,IF($B$3="RG&amp;E",INDEX('BCA Inputs'!$BR$14:$BR$54,MATCH(I2374,'BCA Inputs'!$AW$14:$AW$54,0))*P2374+INDEX('BCA Inputs'!$BS$14:$BS$54,MATCH(I2374,'BCA Inputs'!$AW$14:$AW$54,0))*Q2374,"")),"")</f>
        <v/>
      </c>
      <c r="AD2374" s="181" t="str">
        <f>IFERROR(IF($B$3="NYSEG",INDEX('BCA Inputs'!$AD$14:$AD$54,MATCH(I2374,'BCA Inputs'!$M$14:$M$54,0))*P2374+INDEX('BCA Inputs'!$AE$14:$AE$54,MATCH(I2374,'BCA Inputs'!$M$14:$M$54,0))*O2374+INDEX('BCA Inputs'!$AF$14:$AF$54,MATCH(I2374,'BCA Inputs'!$M$14:$M$54,0))*Q2374+INDEX('BCA Inputs'!$AG$14:$AG$54,MATCH(I2374,'BCA Inputs'!$M$14:$M$54,0))*F2374+INDEX('BCA Inputs'!$AH$14:$AH$54,MATCH(I2374,'BCA Inputs'!$M$14:$M$54,0))*G2374,IF($B$3="RG&amp;E",INDEX('BCA Inputs'!$BM$14:$BM$54,MATCH(I2374,'BCA Inputs'!$AW$14:$AW$54,0))*P2374+INDEX('BCA Inputs'!$BN$14:$BN$54,MATCH(I2374,'BCA Inputs'!$AW$14:$AW$54,0))*O2374+INDEX('BCA Inputs'!$BO$14:$BO$54,MATCH(I2374,'BCA Inputs'!$AW$14:$AW$54,0))*Q2374+INDEX('BCA Inputs'!$BP$14:$BP$54,MATCH(I2374,'BCA Inputs'!$AW$14:$AW$54,0))*F2374+INDEX('BCA Inputs'!$BQ$14:$BQ$54,MATCH(I2374,'BCA Inputs'!$AW$14:$AW$54,0))*G2374,"")),"")</f>
        <v/>
      </c>
      <c r="AE2374" s="237" t="str">
        <f t="shared" si="366"/>
        <v/>
      </c>
      <c r="AF2374" s="198">
        <f t="shared" si="368"/>
        <v>0</v>
      </c>
      <c r="AG2374" s="239">
        <f t="shared" si="369"/>
        <v>0</v>
      </c>
    </row>
    <row r="2375" spans="1:33">
      <c r="A2375" s="228"/>
      <c r="B2375" s="176"/>
      <c r="C2375" s="229"/>
      <c r="D2375" s="230"/>
      <c r="E2375" s="230"/>
      <c r="F2375" s="230"/>
      <c r="G2375" s="230"/>
      <c r="H2375" s="231"/>
      <c r="I2375" s="231"/>
      <c r="J2375" s="232"/>
      <c r="K2375" s="232"/>
      <c r="L2375" s="232"/>
      <c r="M2375" s="181">
        <f t="shared" si="367"/>
        <v>0</v>
      </c>
      <c r="N2375" s="181">
        <f>IF(H2375="",0,H2375*I2375*'Avoided Water Savings Cost'!$C$16)</f>
        <v>0</v>
      </c>
      <c r="O2375" s="545">
        <f>IF(C2375="",0,IF($B$3="NYSEG",C2375/(1-'Avoided Electric Costs 2020'!$W$21),IF($B$3="RG&amp;E",C2375/(1-'Avoided Electric Costs 2020'!$X$21),"")))</f>
        <v>0</v>
      </c>
      <c r="P2375" s="546">
        <f>IF(D2375="",0,IF($B$3="NYSEG",D2375/(1-'Avoided Electric Costs 2020'!$W$21),IF($B$3="RG&amp;E",D2375/(1-'Avoided Electric Costs 2020'!$X$21),"")))</f>
        <v>0</v>
      </c>
      <c r="Q2375" s="546">
        <f>IF(E2375="",0,IF($B$3="NYSEG",E2375/(1-'Avoided Natural Gas Costs 2020'!$J$34),IF($B$3="RG&amp;E",E2375/(1-'Avoided Natural Gas Costs 2020'!$K$34),"")))</f>
        <v>0</v>
      </c>
      <c r="R2375" s="233" t="str">
        <f>IFERROR(IF(P2375*'BCA Inputs'!$C$1+Q2375*'BCA Inputs'!$C$2+F2375*'BCA Inputs'!$C$2+G2375*'BCA Inputs'!$C$2=0,"",P2375*'BCA Inputs'!$C$1+Q2375*'BCA Inputs'!$C$2+F2375*'BCA Inputs'!$C$2+G2375*'BCA Inputs'!$C$2),"")</f>
        <v/>
      </c>
      <c r="S2375" s="181" t="str">
        <f t="shared" si="360"/>
        <v/>
      </c>
      <c r="T2375" s="181" t="str">
        <f>IFERROR(IF($B$3="NYSEG",(INDEX('BCA Inputs'!$N$14:$N$54,MATCH(I2375,'BCA Inputs'!$M$14:$M$54,0))*P2375+INDEX('BCA Inputs'!$O$14:$O$54,MATCH(I2375,'BCA Inputs'!$M$14:$M$54,0))*O2375+INDEX('BCA Inputs'!P:P,MATCH(I2375,'BCA Inputs'!M:M,0))*Q2375+INDEX('BCA Inputs'!Q:Q,MATCH(I2375,'BCA Inputs'!M:M,0))*F2375+INDEX('BCA Inputs'!R:R,MATCH(I2375,'BCA Inputs'!M:M,0))*G2375)+L2375+N2375,IF($B$3="RG&amp;E",(INDEX('BCA Inputs'!$AX$14:$AX$54,MATCH(I2375,'BCA Inputs'!$AW$14:$AW$54,0))*P2375+INDEX('BCA Inputs'!$AY$14:$AY$54,MATCH(I2375,'BCA Inputs'!$AW$14:$AW$54,0))*O2375+INDEX('BCA Inputs'!$AZ$14:$AZ$54,MATCH(I2375,'BCA Inputs'!$AW$14:$AW$54,0))*Q2375+INDEX('BCA Inputs'!$BA$14:$BA$54,MATCH(I2375,'BCA Inputs'!$AW$14:$AW$54,0))*F2375+INDEX('BCA Inputs'!$BB$14:$BB$54,MATCH(I2375,'BCA Inputs'!$AW$14:$AW$54,0))*G2375)+L2375+N2375,"")),"")</f>
        <v/>
      </c>
      <c r="U2375" s="234" t="str">
        <f t="shared" si="361"/>
        <v/>
      </c>
      <c r="V2375" s="234" t="str">
        <f t="shared" si="362"/>
        <v/>
      </c>
      <c r="W2375" s="234" t="str">
        <f t="shared" si="363"/>
        <v/>
      </c>
      <c r="Y2375" s="235" t="str">
        <f t="shared" si="364"/>
        <v/>
      </c>
      <c r="Z2375" s="236" t="str">
        <f>IFERROR(IF($B$3="NYSEG",INDEX('BCA Inputs'!$X$14:$X$54,MATCH(I2375,'BCA Inputs'!$M$14:$M$54,0))*P2375+INDEX('BCA Inputs'!$Y$14:$Y$54,MATCH(I2375,'BCA Inputs'!$M$14:$M$54,0))*O2375+INDEX('BCA Inputs'!$Z$14:$Z$54,MATCH(I2375,'BCA Inputs'!$M$14:$M$54,0))*Q2375+INDEX('BCA Inputs'!$AA$14:$AA$54,MATCH(I2375,'BCA Inputs'!$M$14:$M$54,0))*F2375+INDEX('BCA Inputs'!$AB$14:$AB$54,MATCH(I2375,'BCA Inputs'!$M$14:$M$54,0))*G2375,IF($B$3="RG&amp;E",INDEX('BCA Inputs'!$BG$14:$BG$54,MATCH(I2375,'BCA Inputs'!$AW$14:$AW$54,0))*P2375+INDEX('BCA Inputs'!$BH$14:$BH$54,MATCH(I2375,'BCA Inputs'!$AW$14:$AW$54,0))*O2375+INDEX('BCA Inputs'!$BI$14:$BI$54,MATCH(I2375,'BCA Inputs'!$AW$14:$AW$54,0))*Q2375+INDEX('BCA Inputs'!$BJ$14:$BJ$54,MATCH(I2375,'BCA Inputs'!$AW$14:$AW$54,0))*F2375+INDEX('BCA Inputs'!$BK$14:$BK$54,MATCH(I2375,'BCA Inputs'!$AW$14:$AW$54,0))*G2375,"")),"")</f>
        <v/>
      </c>
      <c r="AA2375" s="237" t="str">
        <f t="shared" si="365"/>
        <v/>
      </c>
      <c r="AC2375" s="238" t="str">
        <f>IFERROR((K2375+R2375)+IF($B$3="NYSEG",INDEX('BCA Inputs'!$AI$14:$AI$54,MATCH(I2375,'BCA Inputs'!$M$14:$M$54,0))*P2375+INDEX('BCA Inputs'!$AJ$14:$AJ$54,MATCH(I2375,'BCA Inputs'!$M$14:$M$54,0))*Q2375,IF($B$3="RG&amp;E",INDEX('BCA Inputs'!$BR$14:$BR$54,MATCH(I2375,'BCA Inputs'!$AW$14:$AW$54,0))*P2375+INDEX('BCA Inputs'!$BS$14:$BS$54,MATCH(I2375,'BCA Inputs'!$AW$14:$AW$54,0))*Q2375,"")),"")</f>
        <v/>
      </c>
      <c r="AD2375" s="181" t="str">
        <f>IFERROR(IF($B$3="NYSEG",INDEX('BCA Inputs'!$AD$14:$AD$54,MATCH(I2375,'BCA Inputs'!$M$14:$M$54,0))*P2375+INDEX('BCA Inputs'!$AE$14:$AE$54,MATCH(I2375,'BCA Inputs'!$M$14:$M$54,0))*O2375+INDEX('BCA Inputs'!$AF$14:$AF$54,MATCH(I2375,'BCA Inputs'!$M$14:$M$54,0))*Q2375+INDEX('BCA Inputs'!$AG$14:$AG$54,MATCH(I2375,'BCA Inputs'!$M$14:$M$54,0))*F2375+INDEX('BCA Inputs'!$AH$14:$AH$54,MATCH(I2375,'BCA Inputs'!$M$14:$M$54,0))*G2375,IF($B$3="RG&amp;E",INDEX('BCA Inputs'!$BM$14:$BM$54,MATCH(I2375,'BCA Inputs'!$AW$14:$AW$54,0))*P2375+INDEX('BCA Inputs'!$BN$14:$BN$54,MATCH(I2375,'BCA Inputs'!$AW$14:$AW$54,0))*O2375+INDEX('BCA Inputs'!$BO$14:$BO$54,MATCH(I2375,'BCA Inputs'!$AW$14:$AW$54,0))*Q2375+INDEX('BCA Inputs'!$BP$14:$BP$54,MATCH(I2375,'BCA Inputs'!$AW$14:$AW$54,0))*F2375+INDEX('BCA Inputs'!$BQ$14:$BQ$54,MATCH(I2375,'BCA Inputs'!$AW$14:$AW$54,0))*G2375,"")),"")</f>
        <v/>
      </c>
      <c r="AE2375" s="237" t="str">
        <f t="shared" si="366"/>
        <v/>
      </c>
      <c r="AF2375" s="198">
        <f t="shared" si="368"/>
        <v>0</v>
      </c>
      <c r="AG2375" s="239">
        <f t="shared" si="369"/>
        <v>0</v>
      </c>
    </row>
    <row r="2376" spans="1:33">
      <c r="A2376" s="228"/>
      <c r="B2376" s="176"/>
      <c r="C2376" s="229"/>
      <c r="D2376" s="230"/>
      <c r="E2376" s="230"/>
      <c r="F2376" s="230"/>
      <c r="G2376" s="230"/>
      <c r="H2376" s="231"/>
      <c r="I2376" s="231"/>
      <c r="J2376" s="232"/>
      <c r="K2376" s="232"/>
      <c r="L2376" s="232"/>
      <c r="M2376" s="181">
        <f t="shared" si="367"/>
        <v>0</v>
      </c>
      <c r="N2376" s="181">
        <f>IF(H2376="",0,H2376*I2376*'Avoided Water Savings Cost'!$C$16)</f>
        <v>0</v>
      </c>
      <c r="O2376" s="545">
        <f>IF(C2376="",0,IF($B$3="NYSEG",C2376/(1-'Avoided Electric Costs 2020'!$W$21),IF($B$3="RG&amp;E",C2376/(1-'Avoided Electric Costs 2020'!$X$21),"")))</f>
        <v>0</v>
      </c>
      <c r="P2376" s="546">
        <f>IF(D2376="",0,IF($B$3="NYSEG",D2376/(1-'Avoided Electric Costs 2020'!$W$21),IF($B$3="RG&amp;E",D2376/(1-'Avoided Electric Costs 2020'!$X$21),"")))</f>
        <v>0</v>
      </c>
      <c r="Q2376" s="546">
        <f>IF(E2376="",0,IF($B$3="NYSEG",E2376/(1-'Avoided Natural Gas Costs 2020'!$J$34),IF($B$3="RG&amp;E",E2376/(1-'Avoided Natural Gas Costs 2020'!$K$34),"")))</f>
        <v>0</v>
      </c>
      <c r="R2376" s="233" t="str">
        <f>IFERROR(IF(P2376*'BCA Inputs'!$C$1+Q2376*'BCA Inputs'!$C$2+F2376*'BCA Inputs'!$C$2+G2376*'BCA Inputs'!$C$2=0,"",P2376*'BCA Inputs'!$C$1+Q2376*'BCA Inputs'!$C$2+F2376*'BCA Inputs'!$C$2+G2376*'BCA Inputs'!$C$2),"")</f>
        <v/>
      </c>
      <c r="S2376" s="181" t="str">
        <f t="shared" si="360"/>
        <v/>
      </c>
      <c r="T2376" s="181" t="str">
        <f>IFERROR(IF($B$3="NYSEG",(INDEX('BCA Inputs'!$N$14:$N$54,MATCH(I2376,'BCA Inputs'!$M$14:$M$54,0))*P2376+INDEX('BCA Inputs'!$O$14:$O$54,MATCH(I2376,'BCA Inputs'!$M$14:$M$54,0))*O2376+INDEX('BCA Inputs'!P:P,MATCH(I2376,'BCA Inputs'!M:M,0))*Q2376+INDEX('BCA Inputs'!Q:Q,MATCH(I2376,'BCA Inputs'!M:M,0))*F2376+INDEX('BCA Inputs'!R:R,MATCH(I2376,'BCA Inputs'!M:M,0))*G2376)+L2376+N2376,IF($B$3="RG&amp;E",(INDEX('BCA Inputs'!$AX$14:$AX$54,MATCH(I2376,'BCA Inputs'!$AW$14:$AW$54,0))*P2376+INDEX('BCA Inputs'!$AY$14:$AY$54,MATCH(I2376,'BCA Inputs'!$AW$14:$AW$54,0))*O2376+INDEX('BCA Inputs'!$AZ$14:$AZ$54,MATCH(I2376,'BCA Inputs'!$AW$14:$AW$54,0))*Q2376+INDEX('BCA Inputs'!$BA$14:$BA$54,MATCH(I2376,'BCA Inputs'!$AW$14:$AW$54,0))*F2376+INDEX('BCA Inputs'!$BB$14:$BB$54,MATCH(I2376,'BCA Inputs'!$AW$14:$AW$54,0))*G2376)+L2376+N2376,"")),"")</f>
        <v/>
      </c>
      <c r="U2376" s="234" t="str">
        <f t="shared" si="361"/>
        <v/>
      </c>
      <c r="V2376" s="234" t="str">
        <f t="shared" si="362"/>
        <v/>
      </c>
      <c r="W2376" s="234" t="str">
        <f t="shared" si="363"/>
        <v/>
      </c>
      <c r="Y2376" s="235" t="str">
        <f t="shared" si="364"/>
        <v/>
      </c>
      <c r="Z2376" s="236" t="str">
        <f>IFERROR(IF($B$3="NYSEG",INDEX('BCA Inputs'!$X$14:$X$54,MATCH(I2376,'BCA Inputs'!$M$14:$M$54,0))*P2376+INDEX('BCA Inputs'!$Y$14:$Y$54,MATCH(I2376,'BCA Inputs'!$M$14:$M$54,0))*O2376+INDEX('BCA Inputs'!$Z$14:$Z$54,MATCH(I2376,'BCA Inputs'!$M$14:$M$54,0))*Q2376+INDEX('BCA Inputs'!$AA$14:$AA$54,MATCH(I2376,'BCA Inputs'!$M$14:$M$54,0))*F2376+INDEX('BCA Inputs'!$AB$14:$AB$54,MATCH(I2376,'BCA Inputs'!$M$14:$M$54,0))*G2376,IF($B$3="RG&amp;E",INDEX('BCA Inputs'!$BG$14:$BG$54,MATCH(I2376,'BCA Inputs'!$AW$14:$AW$54,0))*P2376+INDEX('BCA Inputs'!$BH$14:$BH$54,MATCH(I2376,'BCA Inputs'!$AW$14:$AW$54,0))*O2376+INDEX('BCA Inputs'!$BI$14:$BI$54,MATCH(I2376,'BCA Inputs'!$AW$14:$AW$54,0))*Q2376+INDEX('BCA Inputs'!$BJ$14:$BJ$54,MATCH(I2376,'BCA Inputs'!$AW$14:$AW$54,0))*F2376+INDEX('BCA Inputs'!$BK$14:$BK$54,MATCH(I2376,'BCA Inputs'!$AW$14:$AW$54,0))*G2376,"")),"")</f>
        <v/>
      </c>
      <c r="AA2376" s="237" t="str">
        <f t="shared" si="365"/>
        <v/>
      </c>
      <c r="AC2376" s="238" t="str">
        <f>IFERROR((K2376+R2376)+IF($B$3="NYSEG",INDEX('BCA Inputs'!$AI$14:$AI$54,MATCH(I2376,'BCA Inputs'!$M$14:$M$54,0))*P2376+INDEX('BCA Inputs'!$AJ$14:$AJ$54,MATCH(I2376,'BCA Inputs'!$M$14:$M$54,0))*Q2376,IF($B$3="RG&amp;E",INDEX('BCA Inputs'!$BR$14:$BR$54,MATCH(I2376,'BCA Inputs'!$AW$14:$AW$54,0))*P2376+INDEX('BCA Inputs'!$BS$14:$BS$54,MATCH(I2376,'BCA Inputs'!$AW$14:$AW$54,0))*Q2376,"")),"")</f>
        <v/>
      </c>
      <c r="AD2376" s="181" t="str">
        <f>IFERROR(IF($B$3="NYSEG",INDEX('BCA Inputs'!$AD$14:$AD$54,MATCH(I2376,'BCA Inputs'!$M$14:$M$54,0))*P2376+INDEX('BCA Inputs'!$AE$14:$AE$54,MATCH(I2376,'BCA Inputs'!$M$14:$M$54,0))*O2376+INDEX('BCA Inputs'!$AF$14:$AF$54,MATCH(I2376,'BCA Inputs'!$M$14:$M$54,0))*Q2376+INDEX('BCA Inputs'!$AG$14:$AG$54,MATCH(I2376,'BCA Inputs'!$M$14:$M$54,0))*F2376+INDEX('BCA Inputs'!$AH$14:$AH$54,MATCH(I2376,'BCA Inputs'!$M$14:$M$54,0))*G2376,IF($B$3="RG&amp;E",INDEX('BCA Inputs'!$BM$14:$BM$54,MATCH(I2376,'BCA Inputs'!$AW$14:$AW$54,0))*P2376+INDEX('BCA Inputs'!$BN$14:$BN$54,MATCH(I2376,'BCA Inputs'!$AW$14:$AW$54,0))*O2376+INDEX('BCA Inputs'!$BO$14:$BO$54,MATCH(I2376,'BCA Inputs'!$AW$14:$AW$54,0))*Q2376+INDEX('BCA Inputs'!$BP$14:$BP$54,MATCH(I2376,'BCA Inputs'!$AW$14:$AW$54,0))*F2376+INDEX('BCA Inputs'!$BQ$14:$BQ$54,MATCH(I2376,'BCA Inputs'!$AW$14:$AW$54,0))*G2376,"")),"")</f>
        <v/>
      </c>
      <c r="AE2376" s="237" t="str">
        <f t="shared" si="366"/>
        <v/>
      </c>
      <c r="AF2376" s="198">
        <f t="shared" si="368"/>
        <v>0</v>
      </c>
      <c r="AG2376" s="239">
        <f t="shared" si="369"/>
        <v>0</v>
      </c>
    </row>
    <row r="2377" spans="1:33">
      <c r="A2377" s="228"/>
      <c r="B2377" s="176"/>
      <c r="C2377" s="229"/>
      <c r="D2377" s="230"/>
      <c r="E2377" s="230"/>
      <c r="F2377" s="230"/>
      <c r="G2377" s="230"/>
      <c r="H2377" s="231"/>
      <c r="I2377" s="231"/>
      <c r="J2377" s="232"/>
      <c r="K2377" s="232"/>
      <c r="L2377" s="232"/>
      <c r="M2377" s="181">
        <f t="shared" si="367"/>
        <v>0</v>
      </c>
      <c r="N2377" s="181">
        <f>IF(H2377="",0,H2377*I2377*'Avoided Water Savings Cost'!$C$16)</f>
        <v>0</v>
      </c>
      <c r="O2377" s="545">
        <f>IF(C2377="",0,IF($B$3="NYSEG",C2377/(1-'Avoided Electric Costs 2020'!$W$21),IF($B$3="RG&amp;E",C2377/(1-'Avoided Electric Costs 2020'!$X$21),"")))</f>
        <v>0</v>
      </c>
      <c r="P2377" s="546">
        <f>IF(D2377="",0,IF($B$3="NYSEG",D2377/(1-'Avoided Electric Costs 2020'!$W$21),IF($B$3="RG&amp;E",D2377/(1-'Avoided Electric Costs 2020'!$X$21),"")))</f>
        <v>0</v>
      </c>
      <c r="Q2377" s="546">
        <f>IF(E2377="",0,IF($B$3="NYSEG",E2377/(1-'Avoided Natural Gas Costs 2020'!$J$34),IF($B$3="RG&amp;E",E2377/(1-'Avoided Natural Gas Costs 2020'!$K$34),"")))</f>
        <v>0</v>
      </c>
      <c r="R2377" s="233" t="str">
        <f>IFERROR(IF(P2377*'BCA Inputs'!$C$1+Q2377*'BCA Inputs'!$C$2+F2377*'BCA Inputs'!$C$2+G2377*'BCA Inputs'!$C$2=0,"",P2377*'BCA Inputs'!$C$1+Q2377*'BCA Inputs'!$C$2+F2377*'BCA Inputs'!$C$2+G2377*'BCA Inputs'!$C$2),"")</f>
        <v/>
      </c>
      <c r="S2377" s="181" t="str">
        <f t="shared" si="360"/>
        <v/>
      </c>
      <c r="T2377" s="181" t="str">
        <f>IFERROR(IF($B$3="NYSEG",(INDEX('BCA Inputs'!$N$14:$N$54,MATCH(I2377,'BCA Inputs'!$M$14:$M$54,0))*P2377+INDEX('BCA Inputs'!$O$14:$O$54,MATCH(I2377,'BCA Inputs'!$M$14:$M$54,0))*O2377+INDEX('BCA Inputs'!P:P,MATCH(I2377,'BCA Inputs'!M:M,0))*Q2377+INDEX('BCA Inputs'!Q:Q,MATCH(I2377,'BCA Inputs'!M:M,0))*F2377+INDEX('BCA Inputs'!R:R,MATCH(I2377,'BCA Inputs'!M:M,0))*G2377)+L2377+N2377,IF($B$3="RG&amp;E",(INDEX('BCA Inputs'!$AX$14:$AX$54,MATCH(I2377,'BCA Inputs'!$AW$14:$AW$54,0))*P2377+INDEX('BCA Inputs'!$AY$14:$AY$54,MATCH(I2377,'BCA Inputs'!$AW$14:$AW$54,0))*O2377+INDEX('BCA Inputs'!$AZ$14:$AZ$54,MATCH(I2377,'BCA Inputs'!$AW$14:$AW$54,0))*Q2377+INDEX('BCA Inputs'!$BA$14:$BA$54,MATCH(I2377,'BCA Inputs'!$AW$14:$AW$54,0))*F2377+INDEX('BCA Inputs'!$BB$14:$BB$54,MATCH(I2377,'BCA Inputs'!$AW$14:$AW$54,0))*G2377)+L2377+N2377,"")),"")</f>
        <v/>
      </c>
      <c r="U2377" s="234" t="str">
        <f t="shared" si="361"/>
        <v/>
      </c>
      <c r="V2377" s="234" t="str">
        <f t="shared" si="362"/>
        <v/>
      </c>
      <c r="W2377" s="234" t="str">
        <f t="shared" si="363"/>
        <v/>
      </c>
      <c r="Y2377" s="235" t="str">
        <f t="shared" si="364"/>
        <v/>
      </c>
      <c r="Z2377" s="236" t="str">
        <f>IFERROR(IF($B$3="NYSEG",INDEX('BCA Inputs'!$X$14:$X$54,MATCH(I2377,'BCA Inputs'!$M$14:$M$54,0))*P2377+INDEX('BCA Inputs'!$Y$14:$Y$54,MATCH(I2377,'BCA Inputs'!$M$14:$M$54,0))*O2377+INDEX('BCA Inputs'!$Z$14:$Z$54,MATCH(I2377,'BCA Inputs'!$M$14:$M$54,0))*Q2377+INDEX('BCA Inputs'!$AA$14:$AA$54,MATCH(I2377,'BCA Inputs'!$M$14:$M$54,0))*F2377+INDEX('BCA Inputs'!$AB$14:$AB$54,MATCH(I2377,'BCA Inputs'!$M$14:$M$54,0))*G2377,IF($B$3="RG&amp;E",INDEX('BCA Inputs'!$BG$14:$BG$54,MATCH(I2377,'BCA Inputs'!$AW$14:$AW$54,0))*P2377+INDEX('BCA Inputs'!$BH$14:$BH$54,MATCH(I2377,'BCA Inputs'!$AW$14:$AW$54,0))*O2377+INDEX('BCA Inputs'!$BI$14:$BI$54,MATCH(I2377,'BCA Inputs'!$AW$14:$AW$54,0))*Q2377+INDEX('BCA Inputs'!$BJ$14:$BJ$54,MATCH(I2377,'BCA Inputs'!$AW$14:$AW$54,0))*F2377+INDEX('BCA Inputs'!$BK$14:$BK$54,MATCH(I2377,'BCA Inputs'!$AW$14:$AW$54,0))*G2377,"")),"")</f>
        <v/>
      </c>
      <c r="AA2377" s="237" t="str">
        <f t="shared" si="365"/>
        <v/>
      </c>
      <c r="AC2377" s="238" t="str">
        <f>IFERROR((K2377+R2377)+IF($B$3="NYSEG",INDEX('BCA Inputs'!$AI$14:$AI$54,MATCH(I2377,'BCA Inputs'!$M$14:$M$54,0))*P2377+INDEX('BCA Inputs'!$AJ$14:$AJ$54,MATCH(I2377,'BCA Inputs'!$M$14:$M$54,0))*Q2377,IF($B$3="RG&amp;E",INDEX('BCA Inputs'!$BR$14:$BR$54,MATCH(I2377,'BCA Inputs'!$AW$14:$AW$54,0))*P2377+INDEX('BCA Inputs'!$BS$14:$BS$54,MATCH(I2377,'BCA Inputs'!$AW$14:$AW$54,0))*Q2377,"")),"")</f>
        <v/>
      </c>
      <c r="AD2377" s="181" t="str">
        <f>IFERROR(IF($B$3="NYSEG",INDEX('BCA Inputs'!$AD$14:$AD$54,MATCH(I2377,'BCA Inputs'!$M$14:$M$54,0))*P2377+INDEX('BCA Inputs'!$AE$14:$AE$54,MATCH(I2377,'BCA Inputs'!$M$14:$M$54,0))*O2377+INDEX('BCA Inputs'!$AF$14:$AF$54,MATCH(I2377,'BCA Inputs'!$M$14:$M$54,0))*Q2377+INDEX('BCA Inputs'!$AG$14:$AG$54,MATCH(I2377,'BCA Inputs'!$M$14:$M$54,0))*F2377+INDEX('BCA Inputs'!$AH$14:$AH$54,MATCH(I2377,'BCA Inputs'!$M$14:$M$54,0))*G2377,IF($B$3="RG&amp;E",INDEX('BCA Inputs'!$BM$14:$BM$54,MATCH(I2377,'BCA Inputs'!$AW$14:$AW$54,0))*P2377+INDEX('BCA Inputs'!$BN$14:$BN$54,MATCH(I2377,'BCA Inputs'!$AW$14:$AW$54,0))*O2377+INDEX('BCA Inputs'!$BO$14:$BO$54,MATCH(I2377,'BCA Inputs'!$AW$14:$AW$54,0))*Q2377+INDEX('BCA Inputs'!$BP$14:$BP$54,MATCH(I2377,'BCA Inputs'!$AW$14:$AW$54,0))*F2377+INDEX('BCA Inputs'!$BQ$14:$BQ$54,MATCH(I2377,'BCA Inputs'!$AW$14:$AW$54,0))*G2377,"")),"")</f>
        <v/>
      </c>
      <c r="AE2377" s="237" t="str">
        <f t="shared" si="366"/>
        <v/>
      </c>
      <c r="AF2377" s="198">
        <f t="shared" si="368"/>
        <v>0</v>
      </c>
      <c r="AG2377" s="239">
        <f t="shared" si="369"/>
        <v>0</v>
      </c>
    </row>
    <row r="2378" spans="1:33">
      <c r="A2378" s="228"/>
      <c r="B2378" s="176"/>
      <c r="C2378" s="229"/>
      <c r="D2378" s="230"/>
      <c r="E2378" s="230"/>
      <c r="F2378" s="230"/>
      <c r="G2378" s="230"/>
      <c r="H2378" s="231"/>
      <c r="I2378" s="231"/>
      <c r="J2378" s="232"/>
      <c r="K2378" s="232"/>
      <c r="L2378" s="232"/>
      <c r="M2378" s="181">
        <f t="shared" si="367"/>
        <v>0</v>
      </c>
      <c r="N2378" s="181">
        <f>IF(H2378="",0,H2378*I2378*'Avoided Water Savings Cost'!$C$16)</f>
        <v>0</v>
      </c>
      <c r="O2378" s="545">
        <f>IF(C2378="",0,IF($B$3="NYSEG",C2378/(1-'Avoided Electric Costs 2020'!$W$21),IF($B$3="RG&amp;E",C2378/(1-'Avoided Electric Costs 2020'!$X$21),"")))</f>
        <v>0</v>
      </c>
      <c r="P2378" s="546">
        <f>IF(D2378="",0,IF($B$3="NYSEG",D2378/(1-'Avoided Electric Costs 2020'!$W$21),IF($B$3="RG&amp;E",D2378/(1-'Avoided Electric Costs 2020'!$X$21),"")))</f>
        <v>0</v>
      </c>
      <c r="Q2378" s="546">
        <f>IF(E2378="",0,IF($B$3="NYSEG",E2378/(1-'Avoided Natural Gas Costs 2020'!$J$34),IF($B$3="RG&amp;E",E2378/(1-'Avoided Natural Gas Costs 2020'!$K$34),"")))</f>
        <v>0</v>
      </c>
      <c r="R2378" s="233" t="str">
        <f>IFERROR(IF(P2378*'BCA Inputs'!$C$1+Q2378*'BCA Inputs'!$C$2+F2378*'BCA Inputs'!$C$2+G2378*'BCA Inputs'!$C$2=0,"",P2378*'BCA Inputs'!$C$1+Q2378*'BCA Inputs'!$C$2+F2378*'BCA Inputs'!$C$2+G2378*'BCA Inputs'!$C$2),"")</f>
        <v/>
      </c>
      <c r="S2378" s="181" t="str">
        <f t="shared" si="360"/>
        <v/>
      </c>
      <c r="T2378" s="181" t="str">
        <f>IFERROR(IF($B$3="NYSEG",(INDEX('BCA Inputs'!$N$14:$N$54,MATCH(I2378,'BCA Inputs'!$M$14:$M$54,0))*P2378+INDEX('BCA Inputs'!$O$14:$O$54,MATCH(I2378,'BCA Inputs'!$M$14:$M$54,0))*O2378+INDEX('BCA Inputs'!P:P,MATCH(I2378,'BCA Inputs'!M:M,0))*Q2378+INDEX('BCA Inputs'!Q:Q,MATCH(I2378,'BCA Inputs'!M:M,0))*F2378+INDEX('BCA Inputs'!R:R,MATCH(I2378,'BCA Inputs'!M:M,0))*G2378)+L2378+N2378,IF($B$3="RG&amp;E",(INDEX('BCA Inputs'!$AX$14:$AX$54,MATCH(I2378,'BCA Inputs'!$AW$14:$AW$54,0))*P2378+INDEX('BCA Inputs'!$AY$14:$AY$54,MATCH(I2378,'BCA Inputs'!$AW$14:$AW$54,0))*O2378+INDEX('BCA Inputs'!$AZ$14:$AZ$54,MATCH(I2378,'BCA Inputs'!$AW$14:$AW$54,0))*Q2378+INDEX('BCA Inputs'!$BA$14:$BA$54,MATCH(I2378,'BCA Inputs'!$AW$14:$AW$54,0))*F2378+INDEX('BCA Inputs'!$BB$14:$BB$54,MATCH(I2378,'BCA Inputs'!$AW$14:$AW$54,0))*G2378)+L2378+N2378,"")),"")</f>
        <v/>
      </c>
      <c r="U2378" s="234" t="str">
        <f t="shared" si="361"/>
        <v/>
      </c>
      <c r="V2378" s="234" t="str">
        <f t="shared" si="362"/>
        <v/>
      </c>
      <c r="W2378" s="234" t="str">
        <f t="shared" si="363"/>
        <v/>
      </c>
      <c r="Y2378" s="235" t="str">
        <f t="shared" si="364"/>
        <v/>
      </c>
      <c r="Z2378" s="236" t="str">
        <f>IFERROR(IF($B$3="NYSEG",INDEX('BCA Inputs'!$X$14:$X$54,MATCH(I2378,'BCA Inputs'!$M$14:$M$54,0))*P2378+INDEX('BCA Inputs'!$Y$14:$Y$54,MATCH(I2378,'BCA Inputs'!$M$14:$M$54,0))*O2378+INDEX('BCA Inputs'!$Z$14:$Z$54,MATCH(I2378,'BCA Inputs'!$M$14:$M$54,0))*Q2378+INDEX('BCA Inputs'!$AA$14:$AA$54,MATCH(I2378,'BCA Inputs'!$M$14:$M$54,0))*F2378+INDEX('BCA Inputs'!$AB$14:$AB$54,MATCH(I2378,'BCA Inputs'!$M$14:$M$54,0))*G2378,IF($B$3="RG&amp;E",INDEX('BCA Inputs'!$BG$14:$BG$54,MATCH(I2378,'BCA Inputs'!$AW$14:$AW$54,0))*P2378+INDEX('BCA Inputs'!$BH$14:$BH$54,MATCH(I2378,'BCA Inputs'!$AW$14:$AW$54,0))*O2378+INDEX('BCA Inputs'!$BI$14:$BI$54,MATCH(I2378,'BCA Inputs'!$AW$14:$AW$54,0))*Q2378+INDEX('BCA Inputs'!$BJ$14:$BJ$54,MATCH(I2378,'BCA Inputs'!$AW$14:$AW$54,0))*F2378+INDEX('BCA Inputs'!$BK$14:$BK$54,MATCH(I2378,'BCA Inputs'!$AW$14:$AW$54,0))*G2378,"")),"")</f>
        <v/>
      </c>
      <c r="AA2378" s="237" t="str">
        <f t="shared" si="365"/>
        <v/>
      </c>
      <c r="AC2378" s="238" t="str">
        <f>IFERROR((K2378+R2378)+IF($B$3="NYSEG",INDEX('BCA Inputs'!$AI$14:$AI$54,MATCH(I2378,'BCA Inputs'!$M$14:$M$54,0))*P2378+INDEX('BCA Inputs'!$AJ$14:$AJ$54,MATCH(I2378,'BCA Inputs'!$M$14:$M$54,0))*Q2378,IF($B$3="RG&amp;E",INDEX('BCA Inputs'!$BR$14:$BR$54,MATCH(I2378,'BCA Inputs'!$AW$14:$AW$54,0))*P2378+INDEX('BCA Inputs'!$BS$14:$BS$54,MATCH(I2378,'BCA Inputs'!$AW$14:$AW$54,0))*Q2378,"")),"")</f>
        <v/>
      </c>
      <c r="AD2378" s="181" t="str">
        <f>IFERROR(IF($B$3="NYSEG",INDEX('BCA Inputs'!$AD$14:$AD$54,MATCH(I2378,'BCA Inputs'!$M$14:$M$54,0))*P2378+INDEX('BCA Inputs'!$AE$14:$AE$54,MATCH(I2378,'BCA Inputs'!$M$14:$M$54,0))*O2378+INDEX('BCA Inputs'!$AF$14:$AF$54,MATCH(I2378,'BCA Inputs'!$M$14:$M$54,0))*Q2378+INDEX('BCA Inputs'!$AG$14:$AG$54,MATCH(I2378,'BCA Inputs'!$M$14:$M$54,0))*F2378+INDEX('BCA Inputs'!$AH$14:$AH$54,MATCH(I2378,'BCA Inputs'!$M$14:$M$54,0))*G2378,IF($B$3="RG&amp;E",INDEX('BCA Inputs'!$BM$14:$BM$54,MATCH(I2378,'BCA Inputs'!$AW$14:$AW$54,0))*P2378+INDEX('BCA Inputs'!$BN$14:$BN$54,MATCH(I2378,'BCA Inputs'!$AW$14:$AW$54,0))*O2378+INDEX('BCA Inputs'!$BO$14:$BO$54,MATCH(I2378,'BCA Inputs'!$AW$14:$AW$54,0))*Q2378+INDEX('BCA Inputs'!$BP$14:$BP$54,MATCH(I2378,'BCA Inputs'!$AW$14:$AW$54,0))*F2378+INDEX('BCA Inputs'!$BQ$14:$BQ$54,MATCH(I2378,'BCA Inputs'!$AW$14:$AW$54,0))*G2378,"")),"")</f>
        <v/>
      </c>
      <c r="AE2378" s="237" t="str">
        <f t="shared" si="366"/>
        <v/>
      </c>
      <c r="AF2378" s="198">
        <f t="shared" si="368"/>
        <v>0</v>
      </c>
      <c r="AG2378" s="239">
        <f t="shared" si="369"/>
        <v>0</v>
      </c>
    </row>
    <row r="2379" spans="1:33">
      <c r="A2379" s="228"/>
      <c r="B2379" s="176"/>
      <c r="C2379" s="229"/>
      <c r="D2379" s="230"/>
      <c r="E2379" s="230"/>
      <c r="F2379" s="230"/>
      <c r="G2379" s="230"/>
      <c r="H2379" s="231"/>
      <c r="I2379" s="231"/>
      <c r="J2379" s="232"/>
      <c r="K2379" s="232"/>
      <c r="L2379" s="232"/>
      <c r="M2379" s="181">
        <f t="shared" si="367"/>
        <v>0</v>
      </c>
      <c r="N2379" s="181">
        <f>IF(H2379="",0,H2379*I2379*'Avoided Water Savings Cost'!$C$16)</f>
        <v>0</v>
      </c>
      <c r="O2379" s="545">
        <f>IF(C2379="",0,IF($B$3="NYSEG",C2379/(1-'Avoided Electric Costs 2020'!$W$21),IF($B$3="RG&amp;E",C2379/(1-'Avoided Electric Costs 2020'!$X$21),"")))</f>
        <v>0</v>
      </c>
      <c r="P2379" s="546">
        <f>IF(D2379="",0,IF($B$3="NYSEG",D2379/(1-'Avoided Electric Costs 2020'!$W$21),IF($B$3="RG&amp;E",D2379/(1-'Avoided Electric Costs 2020'!$X$21),"")))</f>
        <v>0</v>
      </c>
      <c r="Q2379" s="546">
        <f>IF(E2379="",0,IF($B$3="NYSEG",E2379/(1-'Avoided Natural Gas Costs 2020'!$J$34),IF($B$3="RG&amp;E",E2379/(1-'Avoided Natural Gas Costs 2020'!$K$34),"")))</f>
        <v>0</v>
      </c>
      <c r="R2379" s="233" t="str">
        <f>IFERROR(IF(P2379*'BCA Inputs'!$C$1+Q2379*'BCA Inputs'!$C$2+F2379*'BCA Inputs'!$C$2+G2379*'BCA Inputs'!$C$2=0,"",P2379*'BCA Inputs'!$C$1+Q2379*'BCA Inputs'!$C$2+F2379*'BCA Inputs'!$C$2+G2379*'BCA Inputs'!$C$2),"")</f>
        <v/>
      </c>
      <c r="S2379" s="181" t="str">
        <f t="shared" si="360"/>
        <v/>
      </c>
      <c r="T2379" s="181" t="str">
        <f>IFERROR(IF($B$3="NYSEG",(INDEX('BCA Inputs'!$N$14:$N$54,MATCH(I2379,'BCA Inputs'!$M$14:$M$54,0))*P2379+INDEX('BCA Inputs'!$O$14:$O$54,MATCH(I2379,'BCA Inputs'!$M$14:$M$54,0))*O2379+INDEX('BCA Inputs'!P:P,MATCH(I2379,'BCA Inputs'!M:M,0))*Q2379+INDEX('BCA Inputs'!Q:Q,MATCH(I2379,'BCA Inputs'!M:M,0))*F2379+INDEX('BCA Inputs'!R:R,MATCH(I2379,'BCA Inputs'!M:M,0))*G2379)+L2379+N2379,IF($B$3="RG&amp;E",(INDEX('BCA Inputs'!$AX$14:$AX$54,MATCH(I2379,'BCA Inputs'!$AW$14:$AW$54,0))*P2379+INDEX('BCA Inputs'!$AY$14:$AY$54,MATCH(I2379,'BCA Inputs'!$AW$14:$AW$54,0))*O2379+INDEX('BCA Inputs'!$AZ$14:$AZ$54,MATCH(I2379,'BCA Inputs'!$AW$14:$AW$54,0))*Q2379+INDEX('BCA Inputs'!$BA$14:$BA$54,MATCH(I2379,'BCA Inputs'!$AW$14:$AW$54,0))*F2379+INDEX('BCA Inputs'!$BB$14:$BB$54,MATCH(I2379,'BCA Inputs'!$AW$14:$AW$54,0))*G2379)+L2379+N2379,"")),"")</f>
        <v/>
      </c>
      <c r="U2379" s="234" t="str">
        <f t="shared" si="361"/>
        <v/>
      </c>
      <c r="V2379" s="234" t="str">
        <f t="shared" si="362"/>
        <v/>
      </c>
      <c r="W2379" s="234" t="str">
        <f t="shared" si="363"/>
        <v/>
      </c>
      <c r="Y2379" s="235" t="str">
        <f t="shared" si="364"/>
        <v/>
      </c>
      <c r="Z2379" s="236" t="str">
        <f>IFERROR(IF($B$3="NYSEG",INDEX('BCA Inputs'!$X$14:$X$54,MATCH(I2379,'BCA Inputs'!$M$14:$M$54,0))*P2379+INDEX('BCA Inputs'!$Y$14:$Y$54,MATCH(I2379,'BCA Inputs'!$M$14:$M$54,0))*O2379+INDEX('BCA Inputs'!$Z$14:$Z$54,MATCH(I2379,'BCA Inputs'!$M$14:$M$54,0))*Q2379+INDEX('BCA Inputs'!$AA$14:$AA$54,MATCH(I2379,'BCA Inputs'!$M$14:$M$54,0))*F2379+INDEX('BCA Inputs'!$AB$14:$AB$54,MATCH(I2379,'BCA Inputs'!$M$14:$M$54,0))*G2379,IF($B$3="RG&amp;E",INDEX('BCA Inputs'!$BG$14:$BG$54,MATCH(I2379,'BCA Inputs'!$AW$14:$AW$54,0))*P2379+INDEX('BCA Inputs'!$BH$14:$BH$54,MATCH(I2379,'BCA Inputs'!$AW$14:$AW$54,0))*O2379+INDEX('BCA Inputs'!$BI$14:$BI$54,MATCH(I2379,'BCA Inputs'!$AW$14:$AW$54,0))*Q2379+INDEX('BCA Inputs'!$BJ$14:$BJ$54,MATCH(I2379,'BCA Inputs'!$AW$14:$AW$54,0))*F2379+INDEX('BCA Inputs'!$BK$14:$BK$54,MATCH(I2379,'BCA Inputs'!$AW$14:$AW$54,0))*G2379,"")),"")</f>
        <v/>
      </c>
      <c r="AA2379" s="237" t="str">
        <f t="shared" si="365"/>
        <v/>
      </c>
      <c r="AC2379" s="238" t="str">
        <f>IFERROR((K2379+R2379)+IF($B$3="NYSEG",INDEX('BCA Inputs'!$AI$14:$AI$54,MATCH(I2379,'BCA Inputs'!$M$14:$M$54,0))*P2379+INDEX('BCA Inputs'!$AJ$14:$AJ$54,MATCH(I2379,'BCA Inputs'!$M$14:$M$54,0))*Q2379,IF($B$3="RG&amp;E",INDEX('BCA Inputs'!$BR$14:$BR$54,MATCH(I2379,'BCA Inputs'!$AW$14:$AW$54,0))*P2379+INDEX('BCA Inputs'!$BS$14:$BS$54,MATCH(I2379,'BCA Inputs'!$AW$14:$AW$54,0))*Q2379,"")),"")</f>
        <v/>
      </c>
      <c r="AD2379" s="181" t="str">
        <f>IFERROR(IF($B$3="NYSEG",INDEX('BCA Inputs'!$AD$14:$AD$54,MATCH(I2379,'BCA Inputs'!$M$14:$M$54,0))*P2379+INDEX('BCA Inputs'!$AE$14:$AE$54,MATCH(I2379,'BCA Inputs'!$M$14:$M$54,0))*O2379+INDEX('BCA Inputs'!$AF$14:$AF$54,MATCH(I2379,'BCA Inputs'!$M$14:$M$54,0))*Q2379+INDEX('BCA Inputs'!$AG$14:$AG$54,MATCH(I2379,'BCA Inputs'!$M$14:$M$54,0))*F2379+INDEX('BCA Inputs'!$AH$14:$AH$54,MATCH(I2379,'BCA Inputs'!$M$14:$M$54,0))*G2379,IF($B$3="RG&amp;E",INDEX('BCA Inputs'!$BM$14:$BM$54,MATCH(I2379,'BCA Inputs'!$AW$14:$AW$54,0))*P2379+INDEX('BCA Inputs'!$BN$14:$BN$54,MATCH(I2379,'BCA Inputs'!$AW$14:$AW$54,0))*O2379+INDEX('BCA Inputs'!$BO$14:$BO$54,MATCH(I2379,'BCA Inputs'!$AW$14:$AW$54,0))*Q2379+INDEX('BCA Inputs'!$BP$14:$BP$54,MATCH(I2379,'BCA Inputs'!$AW$14:$AW$54,0))*F2379+INDEX('BCA Inputs'!$BQ$14:$BQ$54,MATCH(I2379,'BCA Inputs'!$AW$14:$AW$54,0))*G2379,"")),"")</f>
        <v/>
      </c>
      <c r="AE2379" s="237" t="str">
        <f t="shared" si="366"/>
        <v/>
      </c>
      <c r="AF2379" s="198">
        <f t="shared" si="368"/>
        <v>0</v>
      </c>
      <c r="AG2379" s="239">
        <f t="shared" si="369"/>
        <v>0</v>
      </c>
    </row>
    <row r="2380" spans="1:33">
      <c r="A2380" s="228"/>
      <c r="B2380" s="176"/>
      <c r="C2380" s="229"/>
      <c r="D2380" s="230"/>
      <c r="E2380" s="230"/>
      <c r="F2380" s="230"/>
      <c r="G2380" s="230"/>
      <c r="H2380" s="231"/>
      <c r="I2380" s="231"/>
      <c r="J2380" s="232"/>
      <c r="K2380" s="232"/>
      <c r="L2380" s="232"/>
      <c r="M2380" s="181">
        <f t="shared" si="367"/>
        <v>0</v>
      </c>
      <c r="N2380" s="181">
        <f>IF(H2380="",0,H2380*I2380*'Avoided Water Savings Cost'!$C$16)</f>
        <v>0</v>
      </c>
      <c r="O2380" s="545">
        <f>IF(C2380="",0,IF($B$3="NYSEG",C2380/(1-'Avoided Electric Costs 2020'!$W$21),IF($B$3="RG&amp;E",C2380/(1-'Avoided Electric Costs 2020'!$X$21),"")))</f>
        <v>0</v>
      </c>
      <c r="P2380" s="546">
        <f>IF(D2380="",0,IF($B$3="NYSEG",D2380/(1-'Avoided Electric Costs 2020'!$W$21),IF($B$3="RG&amp;E",D2380/(1-'Avoided Electric Costs 2020'!$X$21),"")))</f>
        <v>0</v>
      </c>
      <c r="Q2380" s="546">
        <f>IF(E2380="",0,IF($B$3="NYSEG",E2380/(1-'Avoided Natural Gas Costs 2020'!$J$34),IF($B$3="RG&amp;E",E2380/(1-'Avoided Natural Gas Costs 2020'!$K$34),"")))</f>
        <v>0</v>
      </c>
      <c r="R2380" s="233" t="str">
        <f>IFERROR(IF(P2380*'BCA Inputs'!$C$1+Q2380*'BCA Inputs'!$C$2+F2380*'BCA Inputs'!$C$2+G2380*'BCA Inputs'!$C$2=0,"",P2380*'BCA Inputs'!$C$1+Q2380*'BCA Inputs'!$C$2+F2380*'BCA Inputs'!$C$2+G2380*'BCA Inputs'!$C$2),"")</f>
        <v/>
      </c>
      <c r="S2380" s="181" t="str">
        <f t="shared" si="360"/>
        <v/>
      </c>
      <c r="T2380" s="181" t="str">
        <f>IFERROR(IF($B$3="NYSEG",(INDEX('BCA Inputs'!$N$14:$N$54,MATCH(I2380,'BCA Inputs'!$M$14:$M$54,0))*P2380+INDEX('BCA Inputs'!$O$14:$O$54,MATCH(I2380,'BCA Inputs'!$M$14:$M$54,0))*O2380+INDEX('BCA Inputs'!P:P,MATCH(I2380,'BCA Inputs'!M:M,0))*Q2380+INDEX('BCA Inputs'!Q:Q,MATCH(I2380,'BCA Inputs'!M:M,0))*F2380+INDEX('BCA Inputs'!R:R,MATCH(I2380,'BCA Inputs'!M:M,0))*G2380)+L2380+N2380,IF($B$3="RG&amp;E",(INDEX('BCA Inputs'!$AX$14:$AX$54,MATCH(I2380,'BCA Inputs'!$AW$14:$AW$54,0))*P2380+INDEX('BCA Inputs'!$AY$14:$AY$54,MATCH(I2380,'BCA Inputs'!$AW$14:$AW$54,0))*O2380+INDEX('BCA Inputs'!$AZ$14:$AZ$54,MATCH(I2380,'BCA Inputs'!$AW$14:$AW$54,0))*Q2380+INDEX('BCA Inputs'!$BA$14:$BA$54,MATCH(I2380,'BCA Inputs'!$AW$14:$AW$54,0))*F2380+INDEX('BCA Inputs'!$BB$14:$BB$54,MATCH(I2380,'BCA Inputs'!$AW$14:$AW$54,0))*G2380)+L2380+N2380,"")),"")</f>
        <v/>
      </c>
      <c r="U2380" s="234" t="str">
        <f t="shared" si="361"/>
        <v/>
      </c>
      <c r="V2380" s="234" t="str">
        <f t="shared" si="362"/>
        <v/>
      </c>
      <c r="W2380" s="234" t="str">
        <f t="shared" si="363"/>
        <v/>
      </c>
      <c r="Y2380" s="235" t="str">
        <f t="shared" si="364"/>
        <v/>
      </c>
      <c r="Z2380" s="236" t="str">
        <f>IFERROR(IF($B$3="NYSEG",INDEX('BCA Inputs'!$X$14:$X$54,MATCH(I2380,'BCA Inputs'!$M$14:$M$54,0))*P2380+INDEX('BCA Inputs'!$Y$14:$Y$54,MATCH(I2380,'BCA Inputs'!$M$14:$M$54,0))*O2380+INDEX('BCA Inputs'!$Z$14:$Z$54,MATCH(I2380,'BCA Inputs'!$M$14:$M$54,0))*Q2380+INDEX('BCA Inputs'!$AA$14:$AA$54,MATCH(I2380,'BCA Inputs'!$M$14:$M$54,0))*F2380+INDEX('BCA Inputs'!$AB$14:$AB$54,MATCH(I2380,'BCA Inputs'!$M$14:$M$54,0))*G2380,IF($B$3="RG&amp;E",INDEX('BCA Inputs'!$BG$14:$BG$54,MATCH(I2380,'BCA Inputs'!$AW$14:$AW$54,0))*P2380+INDEX('BCA Inputs'!$BH$14:$BH$54,MATCH(I2380,'BCA Inputs'!$AW$14:$AW$54,0))*O2380+INDEX('BCA Inputs'!$BI$14:$BI$54,MATCH(I2380,'BCA Inputs'!$AW$14:$AW$54,0))*Q2380+INDEX('BCA Inputs'!$BJ$14:$BJ$54,MATCH(I2380,'BCA Inputs'!$AW$14:$AW$54,0))*F2380+INDEX('BCA Inputs'!$BK$14:$BK$54,MATCH(I2380,'BCA Inputs'!$AW$14:$AW$54,0))*G2380,"")),"")</f>
        <v/>
      </c>
      <c r="AA2380" s="237" t="str">
        <f t="shared" si="365"/>
        <v/>
      </c>
      <c r="AC2380" s="238" t="str">
        <f>IFERROR((K2380+R2380)+IF($B$3="NYSEG",INDEX('BCA Inputs'!$AI$14:$AI$54,MATCH(I2380,'BCA Inputs'!$M$14:$M$54,0))*P2380+INDEX('BCA Inputs'!$AJ$14:$AJ$54,MATCH(I2380,'BCA Inputs'!$M$14:$M$54,0))*Q2380,IF($B$3="RG&amp;E",INDEX('BCA Inputs'!$BR$14:$BR$54,MATCH(I2380,'BCA Inputs'!$AW$14:$AW$54,0))*P2380+INDEX('BCA Inputs'!$BS$14:$BS$54,MATCH(I2380,'BCA Inputs'!$AW$14:$AW$54,0))*Q2380,"")),"")</f>
        <v/>
      </c>
      <c r="AD2380" s="181" t="str">
        <f>IFERROR(IF($B$3="NYSEG",INDEX('BCA Inputs'!$AD$14:$AD$54,MATCH(I2380,'BCA Inputs'!$M$14:$M$54,0))*P2380+INDEX('BCA Inputs'!$AE$14:$AE$54,MATCH(I2380,'BCA Inputs'!$M$14:$M$54,0))*O2380+INDEX('BCA Inputs'!$AF$14:$AF$54,MATCH(I2380,'BCA Inputs'!$M$14:$M$54,0))*Q2380+INDEX('BCA Inputs'!$AG$14:$AG$54,MATCH(I2380,'BCA Inputs'!$M$14:$M$54,0))*F2380+INDEX('BCA Inputs'!$AH$14:$AH$54,MATCH(I2380,'BCA Inputs'!$M$14:$M$54,0))*G2380,IF($B$3="RG&amp;E",INDEX('BCA Inputs'!$BM$14:$BM$54,MATCH(I2380,'BCA Inputs'!$AW$14:$AW$54,0))*P2380+INDEX('BCA Inputs'!$BN$14:$BN$54,MATCH(I2380,'BCA Inputs'!$AW$14:$AW$54,0))*O2380+INDEX('BCA Inputs'!$BO$14:$BO$54,MATCH(I2380,'BCA Inputs'!$AW$14:$AW$54,0))*Q2380+INDEX('BCA Inputs'!$BP$14:$BP$54,MATCH(I2380,'BCA Inputs'!$AW$14:$AW$54,0))*F2380+INDEX('BCA Inputs'!$BQ$14:$BQ$54,MATCH(I2380,'BCA Inputs'!$AW$14:$AW$54,0))*G2380,"")),"")</f>
        <v/>
      </c>
      <c r="AE2380" s="237" t="str">
        <f t="shared" si="366"/>
        <v/>
      </c>
      <c r="AF2380" s="198">
        <f t="shared" si="368"/>
        <v>0</v>
      </c>
      <c r="AG2380" s="239">
        <f t="shared" si="369"/>
        <v>0</v>
      </c>
    </row>
    <row r="2381" spans="1:33">
      <c r="A2381" s="228"/>
      <c r="B2381" s="176"/>
      <c r="C2381" s="229"/>
      <c r="D2381" s="230"/>
      <c r="E2381" s="230"/>
      <c r="F2381" s="230"/>
      <c r="G2381" s="230"/>
      <c r="H2381" s="231"/>
      <c r="I2381" s="231"/>
      <c r="J2381" s="232"/>
      <c r="K2381" s="232"/>
      <c r="L2381" s="232"/>
      <c r="M2381" s="181">
        <f t="shared" si="367"/>
        <v>0</v>
      </c>
      <c r="N2381" s="181">
        <f>IF(H2381="",0,H2381*I2381*'Avoided Water Savings Cost'!$C$16)</f>
        <v>0</v>
      </c>
      <c r="O2381" s="545">
        <f>IF(C2381="",0,IF($B$3="NYSEG",C2381/(1-'Avoided Electric Costs 2020'!$W$21),IF($B$3="RG&amp;E",C2381/(1-'Avoided Electric Costs 2020'!$X$21),"")))</f>
        <v>0</v>
      </c>
      <c r="P2381" s="546">
        <f>IF(D2381="",0,IF($B$3="NYSEG",D2381/(1-'Avoided Electric Costs 2020'!$W$21),IF($B$3="RG&amp;E",D2381/(1-'Avoided Electric Costs 2020'!$X$21),"")))</f>
        <v>0</v>
      </c>
      <c r="Q2381" s="546">
        <f>IF(E2381="",0,IF($B$3="NYSEG",E2381/(1-'Avoided Natural Gas Costs 2020'!$J$34),IF($B$3="RG&amp;E",E2381/(1-'Avoided Natural Gas Costs 2020'!$K$34),"")))</f>
        <v>0</v>
      </c>
      <c r="R2381" s="233" t="str">
        <f>IFERROR(IF(P2381*'BCA Inputs'!$C$1+Q2381*'BCA Inputs'!$C$2+F2381*'BCA Inputs'!$C$2+G2381*'BCA Inputs'!$C$2=0,"",P2381*'BCA Inputs'!$C$1+Q2381*'BCA Inputs'!$C$2+F2381*'BCA Inputs'!$C$2+G2381*'BCA Inputs'!$C$2),"")</f>
        <v/>
      </c>
      <c r="S2381" s="181" t="str">
        <f t="shared" si="360"/>
        <v/>
      </c>
      <c r="T2381" s="181" t="str">
        <f>IFERROR(IF($B$3="NYSEG",(INDEX('BCA Inputs'!$N$14:$N$54,MATCH(I2381,'BCA Inputs'!$M$14:$M$54,0))*P2381+INDEX('BCA Inputs'!$O$14:$O$54,MATCH(I2381,'BCA Inputs'!$M$14:$M$54,0))*O2381+INDEX('BCA Inputs'!P:P,MATCH(I2381,'BCA Inputs'!M:M,0))*Q2381+INDEX('BCA Inputs'!Q:Q,MATCH(I2381,'BCA Inputs'!M:M,0))*F2381+INDEX('BCA Inputs'!R:R,MATCH(I2381,'BCA Inputs'!M:M,0))*G2381)+L2381+N2381,IF($B$3="RG&amp;E",(INDEX('BCA Inputs'!$AX$14:$AX$54,MATCH(I2381,'BCA Inputs'!$AW$14:$AW$54,0))*P2381+INDEX('BCA Inputs'!$AY$14:$AY$54,MATCH(I2381,'BCA Inputs'!$AW$14:$AW$54,0))*O2381+INDEX('BCA Inputs'!$AZ$14:$AZ$54,MATCH(I2381,'BCA Inputs'!$AW$14:$AW$54,0))*Q2381+INDEX('BCA Inputs'!$BA$14:$BA$54,MATCH(I2381,'BCA Inputs'!$AW$14:$AW$54,0))*F2381+INDEX('BCA Inputs'!$BB$14:$BB$54,MATCH(I2381,'BCA Inputs'!$AW$14:$AW$54,0))*G2381)+L2381+N2381,"")),"")</f>
        <v/>
      </c>
      <c r="U2381" s="234" t="str">
        <f t="shared" si="361"/>
        <v/>
      </c>
      <c r="V2381" s="234" t="str">
        <f t="shared" si="362"/>
        <v/>
      </c>
      <c r="W2381" s="234" t="str">
        <f t="shared" si="363"/>
        <v/>
      </c>
      <c r="Y2381" s="235" t="str">
        <f t="shared" si="364"/>
        <v/>
      </c>
      <c r="Z2381" s="236" t="str">
        <f>IFERROR(IF($B$3="NYSEG",INDEX('BCA Inputs'!$X$14:$X$54,MATCH(I2381,'BCA Inputs'!$M$14:$M$54,0))*P2381+INDEX('BCA Inputs'!$Y$14:$Y$54,MATCH(I2381,'BCA Inputs'!$M$14:$M$54,0))*O2381+INDEX('BCA Inputs'!$Z$14:$Z$54,MATCH(I2381,'BCA Inputs'!$M$14:$M$54,0))*Q2381+INDEX('BCA Inputs'!$AA$14:$AA$54,MATCH(I2381,'BCA Inputs'!$M$14:$M$54,0))*F2381+INDEX('BCA Inputs'!$AB$14:$AB$54,MATCH(I2381,'BCA Inputs'!$M$14:$M$54,0))*G2381,IF($B$3="RG&amp;E",INDEX('BCA Inputs'!$BG$14:$BG$54,MATCH(I2381,'BCA Inputs'!$AW$14:$AW$54,0))*P2381+INDEX('BCA Inputs'!$BH$14:$BH$54,MATCH(I2381,'BCA Inputs'!$AW$14:$AW$54,0))*O2381+INDEX('BCA Inputs'!$BI$14:$BI$54,MATCH(I2381,'BCA Inputs'!$AW$14:$AW$54,0))*Q2381+INDEX('BCA Inputs'!$BJ$14:$BJ$54,MATCH(I2381,'BCA Inputs'!$AW$14:$AW$54,0))*F2381+INDEX('BCA Inputs'!$BK$14:$BK$54,MATCH(I2381,'BCA Inputs'!$AW$14:$AW$54,0))*G2381,"")),"")</f>
        <v/>
      </c>
      <c r="AA2381" s="237" t="str">
        <f t="shared" si="365"/>
        <v/>
      </c>
      <c r="AC2381" s="238" t="str">
        <f>IFERROR((K2381+R2381)+IF($B$3="NYSEG",INDEX('BCA Inputs'!$AI$14:$AI$54,MATCH(I2381,'BCA Inputs'!$M$14:$M$54,0))*P2381+INDEX('BCA Inputs'!$AJ$14:$AJ$54,MATCH(I2381,'BCA Inputs'!$M$14:$M$54,0))*Q2381,IF($B$3="RG&amp;E",INDEX('BCA Inputs'!$BR$14:$BR$54,MATCH(I2381,'BCA Inputs'!$AW$14:$AW$54,0))*P2381+INDEX('BCA Inputs'!$BS$14:$BS$54,MATCH(I2381,'BCA Inputs'!$AW$14:$AW$54,0))*Q2381,"")),"")</f>
        <v/>
      </c>
      <c r="AD2381" s="181" t="str">
        <f>IFERROR(IF($B$3="NYSEG",INDEX('BCA Inputs'!$AD$14:$AD$54,MATCH(I2381,'BCA Inputs'!$M$14:$M$54,0))*P2381+INDEX('BCA Inputs'!$AE$14:$AE$54,MATCH(I2381,'BCA Inputs'!$M$14:$M$54,0))*O2381+INDEX('BCA Inputs'!$AF$14:$AF$54,MATCH(I2381,'BCA Inputs'!$M$14:$M$54,0))*Q2381+INDEX('BCA Inputs'!$AG$14:$AG$54,MATCH(I2381,'BCA Inputs'!$M$14:$M$54,0))*F2381+INDEX('BCA Inputs'!$AH$14:$AH$54,MATCH(I2381,'BCA Inputs'!$M$14:$M$54,0))*G2381,IF($B$3="RG&amp;E",INDEX('BCA Inputs'!$BM$14:$BM$54,MATCH(I2381,'BCA Inputs'!$AW$14:$AW$54,0))*P2381+INDEX('BCA Inputs'!$BN$14:$BN$54,MATCH(I2381,'BCA Inputs'!$AW$14:$AW$54,0))*O2381+INDEX('BCA Inputs'!$BO$14:$BO$54,MATCH(I2381,'BCA Inputs'!$AW$14:$AW$54,0))*Q2381+INDEX('BCA Inputs'!$BP$14:$BP$54,MATCH(I2381,'BCA Inputs'!$AW$14:$AW$54,0))*F2381+INDEX('BCA Inputs'!$BQ$14:$BQ$54,MATCH(I2381,'BCA Inputs'!$AW$14:$AW$54,0))*G2381,"")),"")</f>
        <v/>
      </c>
      <c r="AE2381" s="237" t="str">
        <f t="shared" si="366"/>
        <v/>
      </c>
      <c r="AF2381" s="198">
        <f t="shared" si="368"/>
        <v>0</v>
      </c>
      <c r="AG2381" s="239">
        <f t="shared" si="369"/>
        <v>0</v>
      </c>
    </row>
    <row r="2382" spans="1:33">
      <c r="A2382" s="228"/>
      <c r="B2382" s="176"/>
      <c r="C2382" s="229"/>
      <c r="D2382" s="230"/>
      <c r="E2382" s="230"/>
      <c r="F2382" s="230"/>
      <c r="G2382" s="230"/>
      <c r="H2382" s="231"/>
      <c r="I2382" s="231"/>
      <c r="J2382" s="232"/>
      <c r="K2382" s="232"/>
      <c r="L2382" s="232"/>
      <c r="M2382" s="181">
        <f t="shared" si="367"/>
        <v>0</v>
      </c>
      <c r="N2382" s="181">
        <f>IF(H2382="",0,H2382*I2382*'Avoided Water Savings Cost'!$C$16)</f>
        <v>0</v>
      </c>
      <c r="O2382" s="545">
        <f>IF(C2382="",0,IF($B$3="NYSEG",C2382/(1-'Avoided Electric Costs 2020'!$W$21),IF($B$3="RG&amp;E",C2382/(1-'Avoided Electric Costs 2020'!$X$21),"")))</f>
        <v>0</v>
      </c>
      <c r="P2382" s="546">
        <f>IF(D2382="",0,IF($B$3="NYSEG",D2382/(1-'Avoided Electric Costs 2020'!$W$21),IF($B$3="RG&amp;E",D2382/(1-'Avoided Electric Costs 2020'!$X$21),"")))</f>
        <v>0</v>
      </c>
      <c r="Q2382" s="546">
        <f>IF(E2382="",0,IF($B$3="NYSEG",E2382/(1-'Avoided Natural Gas Costs 2020'!$J$34),IF($B$3="RG&amp;E",E2382/(1-'Avoided Natural Gas Costs 2020'!$K$34),"")))</f>
        <v>0</v>
      </c>
      <c r="R2382" s="233" t="str">
        <f>IFERROR(IF(P2382*'BCA Inputs'!$C$1+Q2382*'BCA Inputs'!$C$2+F2382*'BCA Inputs'!$C$2+G2382*'BCA Inputs'!$C$2=0,"",P2382*'BCA Inputs'!$C$1+Q2382*'BCA Inputs'!$C$2+F2382*'BCA Inputs'!$C$2+G2382*'BCA Inputs'!$C$2),"")</f>
        <v/>
      </c>
      <c r="S2382" s="181" t="str">
        <f t="shared" si="360"/>
        <v/>
      </c>
      <c r="T2382" s="181" t="str">
        <f>IFERROR(IF($B$3="NYSEG",(INDEX('BCA Inputs'!$N$14:$N$54,MATCH(I2382,'BCA Inputs'!$M$14:$M$54,0))*P2382+INDEX('BCA Inputs'!$O$14:$O$54,MATCH(I2382,'BCA Inputs'!$M$14:$M$54,0))*O2382+INDEX('BCA Inputs'!P:P,MATCH(I2382,'BCA Inputs'!M:M,0))*Q2382+INDEX('BCA Inputs'!Q:Q,MATCH(I2382,'BCA Inputs'!M:M,0))*F2382+INDEX('BCA Inputs'!R:R,MATCH(I2382,'BCA Inputs'!M:M,0))*G2382)+L2382+N2382,IF($B$3="RG&amp;E",(INDEX('BCA Inputs'!$AX$14:$AX$54,MATCH(I2382,'BCA Inputs'!$AW$14:$AW$54,0))*P2382+INDEX('BCA Inputs'!$AY$14:$AY$54,MATCH(I2382,'BCA Inputs'!$AW$14:$AW$54,0))*O2382+INDEX('BCA Inputs'!$AZ$14:$AZ$54,MATCH(I2382,'BCA Inputs'!$AW$14:$AW$54,0))*Q2382+INDEX('BCA Inputs'!$BA$14:$BA$54,MATCH(I2382,'BCA Inputs'!$AW$14:$AW$54,0))*F2382+INDEX('BCA Inputs'!$BB$14:$BB$54,MATCH(I2382,'BCA Inputs'!$AW$14:$AW$54,0))*G2382)+L2382+N2382,"")),"")</f>
        <v/>
      </c>
      <c r="U2382" s="234" t="str">
        <f t="shared" si="361"/>
        <v/>
      </c>
      <c r="V2382" s="234" t="str">
        <f t="shared" si="362"/>
        <v/>
      </c>
      <c r="W2382" s="234" t="str">
        <f t="shared" si="363"/>
        <v/>
      </c>
      <c r="Y2382" s="235" t="str">
        <f t="shared" si="364"/>
        <v/>
      </c>
      <c r="Z2382" s="236" t="str">
        <f>IFERROR(IF($B$3="NYSEG",INDEX('BCA Inputs'!$X$14:$X$54,MATCH(I2382,'BCA Inputs'!$M$14:$M$54,0))*P2382+INDEX('BCA Inputs'!$Y$14:$Y$54,MATCH(I2382,'BCA Inputs'!$M$14:$M$54,0))*O2382+INDEX('BCA Inputs'!$Z$14:$Z$54,MATCH(I2382,'BCA Inputs'!$M$14:$M$54,0))*Q2382+INDEX('BCA Inputs'!$AA$14:$AA$54,MATCH(I2382,'BCA Inputs'!$M$14:$M$54,0))*F2382+INDEX('BCA Inputs'!$AB$14:$AB$54,MATCH(I2382,'BCA Inputs'!$M$14:$M$54,0))*G2382,IF($B$3="RG&amp;E",INDEX('BCA Inputs'!$BG$14:$BG$54,MATCH(I2382,'BCA Inputs'!$AW$14:$AW$54,0))*P2382+INDEX('BCA Inputs'!$BH$14:$BH$54,MATCH(I2382,'BCA Inputs'!$AW$14:$AW$54,0))*O2382+INDEX('BCA Inputs'!$BI$14:$BI$54,MATCH(I2382,'BCA Inputs'!$AW$14:$AW$54,0))*Q2382+INDEX('BCA Inputs'!$BJ$14:$BJ$54,MATCH(I2382,'BCA Inputs'!$AW$14:$AW$54,0))*F2382+INDEX('BCA Inputs'!$BK$14:$BK$54,MATCH(I2382,'BCA Inputs'!$AW$14:$AW$54,0))*G2382,"")),"")</f>
        <v/>
      </c>
      <c r="AA2382" s="237" t="str">
        <f t="shared" si="365"/>
        <v/>
      </c>
      <c r="AC2382" s="238" t="str">
        <f>IFERROR((K2382+R2382)+IF($B$3="NYSEG",INDEX('BCA Inputs'!$AI$14:$AI$54,MATCH(I2382,'BCA Inputs'!$M$14:$M$54,0))*P2382+INDEX('BCA Inputs'!$AJ$14:$AJ$54,MATCH(I2382,'BCA Inputs'!$M$14:$M$54,0))*Q2382,IF($B$3="RG&amp;E",INDEX('BCA Inputs'!$BR$14:$BR$54,MATCH(I2382,'BCA Inputs'!$AW$14:$AW$54,0))*P2382+INDEX('BCA Inputs'!$BS$14:$BS$54,MATCH(I2382,'BCA Inputs'!$AW$14:$AW$54,0))*Q2382,"")),"")</f>
        <v/>
      </c>
      <c r="AD2382" s="181" t="str">
        <f>IFERROR(IF($B$3="NYSEG",INDEX('BCA Inputs'!$AD$14:$AD$54,MATCH(I2382,'BCA Inputs'!$M$14:$M$54,0))*P2382+INDEX('BCA Inputs'!$AE$14:$AE$54,MATCH(I2382,'BCA Inputs'!$M$14:$M$54,0))*O2382+INDEX('BCA Inputs'!$AF$14:$AF$54,MATCH(I2382,'BCA Inputs'!$M$14:$M$54,0))*Q2382+INDEX('BCA Inputs'!$AG$14:$AG$54,MATCH(I2382,'BCA Inputs'!$M$14:$M$54,0))*F2382+INDEX('BCA Inputs'!$AH$14:$AH$54,MATCH(I2382,'BCA Inputs'!$M$14:$M$54,0))*G2382,IF($B$3="RG&amp;E",INDEX('BCA Inputs'!$BM$14:$BM$54,MATCH(I2382,'BCA Inputs'!$AW$14:$AW$54,0))*P2382+INDEX('BCA Inputs'!$BN$14:$BN$54,MATCH(I2382,'BCA Inputs'!$AW$14:$AW$54,0))*O2382+INDEX('BCA Inputs'!$BO$14:$BO$54,MATCH(I2382,'BCA Inputs'!$AW$14:$AW$54,0))*Q2382+INDEX('BCA Inputs'!$BP$14:$BP$54,MATCH(I2382,'BCA Inputs'!$AW$14:$AW$54,0))*F2382+INDEX('BCA Inputs'!$BQ$14:$BQ$54,MATCH(I2382,'BCA Inputs'!$AW$14:$AW$54,0))*G2382,"")),"")</f>
        <v/>
      </c>
      <c r="AE2382" s="237" t="str">
        <f t="shared" si="366"/>
        <v/>
      </c>
      <c r="AF2382" s="198">
        <f t="shared" si="368"/>
        <v>0</v>
      </c>
      <c r="AG2382" s="239">
        <f t="shared" si="369"/>
        <v>0</v>
      </c>
    </row>
    <row r="2383" spans="1:33">
      <c r="A2383" s="228"/>
      <c r="B2383" s="176"/>
      <c r="C2383" s="229"/>
      <c r="D2383" s="230"/>
      <c r="E2383" s="230"/>
      <c r="F2383" s="230"/>
      <c r="G2383" s="230"/>
      <c r="H2383" s="231"/>
      <c r="I2383" s="231"/>
      <c r="J2383" s="232"/>
      <c r="K2383" s="232"/>
      <c r="L2383" s="232"/>
      <c r="M2383" s="181">
        <f t="shared" si="367"/>
        <v>0</v>
      </c>
      <c r="N2383" s="181">
        <f>IF(H2383="",0,H2383*I2383*'Avoided Water Savings Cost'!$C$16)</f>
        <v>0</v>
      </c>
      <c r="O2383" s="545">
        <f>IF(C2383="",0,IF($B$3="NYSEG",C2383/(1-'Avoided Electric Costs 2020'!$W$21),IF($B$3="RG&amp;E",C2383/(1-'Avoided Electric Costs 2020'!$X$21),"")))</f>
        <v>0</v>
      </c>
      <c r="P2383" s="546">
        <f>IF(D2383="",0,IF($B$3="NYSEG",D2383/(1-'Avoided Electric Costs 2020'!$W$21),IF($B$3="RG&amp;E",D2383/(1-'Avoided Electric Costs 2020'!$X$21),"")))</f>
        <v>0</v>
      </c>
      <c r="Q2383" s="546">
        <f>IF(E2383="",0,IF($B$3="NYSEG",E2383/(1-'Avoided Natural Gas Costs 2020'!$J$34),IF($B$3="RG&amp;E",E2383/(1-'Avoided Natural Gas Costs 2020'!$K$34),"")))</f>
        <v>0</v>
      </c>
      <c r="R2383" s="233" t="str">
        <f>IFERROR(IF(P2383*'BCA Inputs'!$C$1+Q2383*'BCA Inputs'!$C$2+F2383*'BCA Inputs'!$C$2+G2383*'BCA Inputs'!$C$2=0,"",P2383*'BCA Inputs'!$C$1+Q2383*'BCA Inputs'!$C$2+F2383*'BCA Inputs'!$C$2+G2383*'BCA Inputs'!$C$2),"")</f>
        <v/>
      </c>
      <c r="S2383" s="181" t="str">
        <f t="shared" si="360"/>
        <v/>
      </c>
      <c r="T2383" s="181" t="str">
        <f>IFERROR(IF($B$3="NYSEG",(INDEX('BCA Inputs'!$N$14:$N$54,MATCH(I2383,'BCA Inputs'!$M$14:$M$54,0))*P2383+INDEX('BCA Inputs'!$O$14:$O$54,MATCH(I2383,'BCA Inputs'!$M$14:$M$54,0))*O2383+INDEX('BCA Inputs'!P:P,MATCH(I2383,'BCA Inputs'!M:M,0))*Q2383+INDEX('BCA Inputs'!Q:Q,MATCH(I2383,'BCA Inputs'!M:M,0))*F2383+INDEX('BCA Inputs'!R:R,MATCH(I2383,'BCA Inputs'!M:M,0))*G2383)+L2383+N2383,IF($B$3="RG&amp;E",(INDEX('BCA Inputs'!$AX$14:$AX$54,MATCH(I2383,'BCA Inputs'!$AW$14:$AW$54,0))*P2383+INDEX('BCA Inputs'!$AY$14:$AY$54,MATCH(I2383,'BCA Inputs'!$AW$14:$AW$54,0))*O2383+INDEX('BCA Inputs'!$AZ$14:$AZ$54,MATCH(I2383,'BCA Inputs'!$AW$14:$AW$54,0))*Q2383+INDEX('BCA Inputs'!$BA$14:$BA$54,MATCH(I2383,'BCA Inputs'!$AW$14:$AW$54,0))*F2383+INDEX('BCA Inputs'!$BB$14:$BB$54,MATCH(I2383,'BCA Inputs'!$AW$14:$AW$54,0))*G2383)+L2383+N2383,"")),"")</f>
        <v/>
      </c>
      <c r="U2383" s="234" t="str">
        <f t="shared" si="361"/>
        <v/>
      </c>
      <c r="V2383" s="234" t="str">
        <f t="shared" si="362"/>
        <v/>
      </c>
      <c r="W2383" s="234" t="str">
        <f t="shared" si="363"/>
        <v/>
      </c>
      <c r="Y2383" s="235" t="str">
        <f t="shared" si="364"/>
        <v/>
      </c>
      <c r="Z2383" s="236" t="str">
        <f>IFERROR(IF($B$3="NYSEG",INDEX('BCA Inputs'!$X$14:$X$54,MATCH(I2383,'BCA Inputs'!$M$14:$M$54,0))*P2383+INDEX('BCA Inputs'!$Y$14:$Y$54,MATCH(I2383,'BCA Inputs'!$M$14:$M$54,0))*O2383+INDEX('BCA Inputs'!$Z$14:$Z$54,MATCH(I2383,'BCA Inputs'!$M$14:$M$54,0))*Q2383+INDEX('BCA Inputs'!$AA$14:$AA$54,MATCH(I2383,'BCA Inputs'!$M$14:$M$54,0))*F2383+INDEX('BCA Inputs'!$AB$14:$AB$54,MATCH(I2383,'BCA Inputs'!$M$14:$M$54,0))*G2383,IF($B$3="RG&amp;E",INDEX('BCA Inputs'!$BG$14:$BG$54,MATCH(I2383,'BCA Inputs'!$AW$14:$AW$54,0))*P2383+INDEX('BCA Inputs'!$BH$14:$BH$54,MATCH(I2383,'BCA Inputs'!$AW$14:$AW$54,0))*O2383+INDEX('BCA Inputs'!$BI$14:$BI$54,MATCH(I2383,'BCA Inputs'!$AW$14:$AW$54,0))*Q2383+INDEX('BCA Inputs'!$BJ$14:$BJ$54,MATCH(I2383,'BCA Inputs'!$AW$14:$AW$54,0))*F2383+INDEX('BCA Inputs'!$BK$14:$BK$54,MATCH(I2383,'BCA Inputs'!$AW$14:$AW$54,0))*G2383,"")),"")</f>
        <v/>
      </c>
      <c r="AA2383" s="237" t="str">
        <f t="shared" si="365"/>
        <v/>
      </c>
      <c r="AC2383" s="238" t="str">
        <f>IFERROR((K2383+R2383)+IF($B$3="NYSEG",INDEX('BCA Inputs'!$AI$14:$AI$54,MATCH(I2383,'BCA Inputs'!$M$14:$M$54,0))*P2383+INDEX('BCA Inputs'!$AJ$14:$AJ$54,MATCH(I2383,'BCA Inputs'!$M$14:$M$54,0))*Q2383,IF($B$3="RG&amp;E",INDEX('BCA Inputs'!$BR$14:$BR$54,MATCH(I2383,'BCA Inputs'!$AW$14:$AW$54,0))*P2383+INDEX('BCA Inputs'!$BS$14:$BS$54,MATCH(I2383,'BCA Inputs'!$AW$14:$AW$54,0))*Q2383,"")),"")</f>
        <v/>
      </c>
      <c r="AD2383" s="181" t="str">
        <f>IFERROR(IF($B$3="NYSEG",INDEX('BCA Inputs'!$AD$14:$AD$54,MATCH(I2383,'BCA Inputs'!$M$14:$M$54,0))*P2383+INDEX('BCA Inputs'!$AE$14:$AE$54,MATCH(I2383,'BCA Inputs'!$M$14:$M$54,0))*O2383+INDEX('BCA Inputs'!$AF$14:$AF$54,MATCH(I2383,'BCA Inputs'!$M$14:$M$54,0))*Q2383+INDEX('BCA Inputs'!$AG$14:$AG$54,MATCH(I2383,'BCA Inputs'!$M$14:$M$54,0))*F2383+INDEX('BCA Inputs'!$AH$14:$AH$54,MATCH(I2383,'BCA Inputs'!$M$14:$M$54,0))*G2383,IF($B$3="RG&amp;E",INDEX('BCA Inputs'!$BM$14:$BM$54,MATCH(I2383,'BCA Inputs'!$AW$14:$AW$54,0))*P2383+INDEX('BCA Inputs'!$BN$14:$BN$54,MATCH(I2383,'BCA Inputs'!$AW$14:$AW$54,0))*O2383+INDEX('BCA Inputs'!$BO$14:$BO$54,MATCH(I2383,'BCA Inputs'!$AW$14:$AW$54,0))*Q2383+INDEX('BCA Inputs'!$BP$14:$BP$54,MATCH(I2383,'BCA Inputs'!$AW$14:$AW$54,0))*F2383+INDEX('BCA Inputs'!$BQ$14:$BQ$54,MATCH(I2383,'BCA Inputs'!$AW$14:$AW$54,0))*G2383,"")),"")</f>
        <v/>
      </c>
      <c r="AE2383" s="237" t="str">
        <f t="shared" si="366"/>
        <v/>
      </c>
      <c r="AF2383" s="198">
        <f t="shared" si="368"/>
        <v>0</v>
      </c>
      <c r="AG2383" s="239">
        <f t="shared" si="369"/>
        <v>0</v>
      </c>
    </row>
    <row r="2384" spans="1:33">
      <c r="A2384" s="228"/>
      <c r="B2384" s="176"/>
      <c r="C2384" s="229"/>
      <c r="D2384" s="230"/>
      <c r="E2384" s="230"/>
      <c r="F2384" s="230"/>
      <c r="G2384" s="230"/>
      <c r="H2384" s="231"/>
      <c r="I2384" s="231"/>
      <c r="J2384" s="232"/>
      <c r="K2384" s="232"/>
      <c r="L2384" s="232"/>
      <c r="M2384" s="181">
        <f t="shared" si="367"/>
        <v>0</v>
      </c>
      <c r="N2384" s="181">
        <f>IF(H2384="",0,H2384*I2384*'Avoided Water Savings Cost'!$C$16)</f>
        <v>0</v>
      </c>
      <c r="O2384" s="545">
        <f>IF(C2384="",0,IF($B$3="NYSEG",C2384/(1-'Avoided Electric Costs 2020'!$W$21),IF($B$3="RG&amp;E",C2384/(1-'Avoided Electric Costs 2020'!$X$21),"")))</f>
        <v>0</v>
      </c>
      <c r="P2384" s="546">
        <f>IF(D2384="",0,IF($B$3="NYSEG",D2384/(1-'Avoided Electric Costs 2020'!$W$21),IF($B$3="RG&amp;E",D2384/(1-'Avoided Electric Costs 2020'!$X$21),"")))</f>
        <v>0</v>
      </c>
      <c r="Q2384" s="546">
        <f>IF(E2384="",0,IF($B$3="NYSEG",E2384/(1-'Avoided Natural Gas Costs 2020'!$J$34),IF($B$3="RG&amp;E",E2384/(1-'Avoided Natural Gas Costs 2020'!$K$34),"")))</f>
        <v>0</v>
      </c>
      <c r="R2384" s="233" t="str">
        <f>IFERROR(IF(P2384*'BCA Inputs'!$C$1+Q2384*'BCA Inputs'!$C$2+F2384*'BCA Inputs'!$C$2+G2384*'BCA Inputs'!$C$2=0,"",P2384*'BCA Inputs'!$C$1+Q2384*'BCA Inputs'!$C$2+F2384*'BCA Inputs'!$C$2+G2384*'BCA Inputs'!$C$2),"")</f>
        <v/>
      </c>
      <c r="S2384" s="181" t="str">
        <f t="shared" si="360"/>
        <v/>
      </c>
      <c r="T2384" s="181" t="str">
        <f>IFERROR(IF($B$3="NYSEG",(INDEX('BCA Inputs'!$N$14:$N$54,MATCH(I2384,'BCA Inputs'!$M$14:$M$54,0))*P2384+INDEX('BCA Inputs'!$O$14:$O$54,MATCH(I2384,'BCA Inputs'!$M$14:$M$54,0))*O2384+INDEX('BCA Inputs'!P:P,MATCH(I2384,'BCA Inputs'!M:M,0))*Q2384+INDEX('BCA Inputs'!Q:Q,MATCH(I2384,'BCA Inputs'!M:M,0))*F2384+INDEX('BCA Inputs'!R:R,MATCH(I2384,'BCA Inputs'!M:M,0))*G2384)+L2384+N2384,IF($B$3="RG&amp;E",(INDEX('BCA Inputs'!$AX$14:$AX$54,MATCH(I2384,'BCA Inputs'!$AW$14:$AW$54,0))*P2384+INDEX('BCA Inputs'!$AY$14:$AY$54,MATCH(I2384,'BCA Inputs'!$AW$14:$AW$54,0))*O2384+INDEX('BCA Inputs'!$AZ$14:$AZ$54,MATCH(I2384,'BCA Inputs'!$AW$14:$AW$54,0))*Q2384+INDEX('BCA Inputs'!$BA$14:$BA$54,MATCH(I2384,'BCA Inputs'!$AW$14:$AW$54,0))*F2384+INDEX('BCA Inputs'!$BB$14:$BB$54,MATCH(I2384,'BCA Inputs'!$AW$14:$AW$54,0))*G2384)+L2384+N2384,"")),"")</f>
        <v/>
      </c>
      <c r="U2384" s="234" t="str">
        <f t="shared" si="361"/>
        <v/>
      </c>
      <c r="V2384" s="234" t="str">
        <f t="shared" si="362"/>
        <v/>
      </c>
      <c r="W2384" s="234" t="str">
        <f t="shared" si="363"/>
        <v/>
      </c>
      <c r="Y2384" s="235" t="str">
        <f t="shared" si="364"/>
        <v/>
      </c>
      <c r="Z2384" s="236" t="str">
        <f>IFERROR(IF($B$3="NYSEG",INDEX('BCA Inputs'!$X$14:$X$54,MATCH(I2384,'BCA Inputs'!$M$14:$M$54,0))*P2384+INDEX('BCA Inputs'!$Y$14:$Y$54,MATCH(I2384,'BCA Inputs'!$M$14:$M$54,0))*O2384+INDEX('BCA Inputs'!$Z$14:$Z$54,MATCH(I2384,'BCA Inputs'!$M$14:$M$54,0))*Q2384+INDEX('BCA Inputs'!$AA$14:$AA$54,MATCH(I2384,'BCA Inputs'!$M$14:$M$54,0))*F2384+INDEX('BCA Inputs'!$AB$14:$AB$54,MATCH(I2384,'BCA Inputs'!$M$14:$M$54,0))*G2384,IF($B$3="RG&amp;E",INDEX('BCA Inputs'!$BG$14:$BG$54,MATCH(I2384,'BCA Inputs'!$AW$14:$AW$54,0))*P2384+INDEX('BCA Inputs'!$BH$14:$BH$54,MATCH(I2384,'BCA Inputs'!$AW$14:$AW$54,0))*O2384+INDEX('BCA Inputs'!$BI$14:$BI$54,MATCH(I2384,'BCA Inputs'!$AW$14:$AW$54,0))*Q2384+INDEX('BCA Inputs'!$BJ$14:$BJ$54,MATCH(I2384,'BCA Inputs'!$AW$14:$AW$54,0))*F2384+INDEX('BCA Inputs'!$BK$14:$BK$54,MATCH(I2384,'BCA Inputs'!$AW$14:$AW$54,0))*G2384,"")),"")</f>
        <v/>
      </c>
      <c r="AA2384" s="237" t="str">
        <f t="shared" si="365"/>
        <v/>
      </c>
      <c r="AC2384" s="238" t="str">
        <f>IFERROR((K2384+R2384)+IF($B$3="NYSEG",INDEX('BCA Inputs'!$AI$14:$AI$54,MATCH(I2384,'BCA Inputs'!$M$14:$M$54,0))*P2384+INDEX('BCA Inputs'!$AJ$14:$AJ$54,MATCH(I2384,'BCA Inputs'!$M$14:$M$54,0))*Q2384,IF($B$3="RG&amp;E",INDEX('BCA Inputs'!$BR$14:$BR$54,MATCH(I2384,'BCA Inputs'!$AW$14:$AW$54,0))*P2384+INDEX('BCA Inputs'!$BS$14:$BS$54,MATCH(I2384,'BCA Inputs'!$AW$14:$AW$54,0))*Q2384,"")),"")</f>
        <v/>
      </c>
      <c r="AD2384" s="181" t="str">
        <f>IFERROR(IF($B$3="NYSEG",INDEX('BCA Inputs'!$AD$14:$AD$54,MATCH(I2384,'BCA Inputs'!$M$14:$M$54,0))*P2384+INDEX('BCA Inputs'!$AE$14:$AE$54,MATCH(I2384,'BCA Inputs'!$M$14:$M$54,0))*O2384+INDEX('BCA Inputs'!$AF$14:$AF$54,MATCH(I2384,'BCA Inputs'!$M$14:$M$54,0))*Q2384+INDEX('BCA Inputs'!$AG$14:$AG$54,MATCH(I2384,'BCA Inputs'!$M$14:$M$54,0))*F2384+INDEX('BCA Inputs'!$AH$14:$AH$54,MATCH(I2384,'BCA Inputs'!$M$14:$M$54,0))*G2384,IF($B$3="RG&amp;E",INDEX('BCA Inputs'!$BM$14:$BM$54,MATCH(I2384,'BCA Inputs'!$AW$14:$AW$54,0))*P2384+INDEX('BCA Inputs'!$BN$14:$BN$54,MATCH(I2384,'BCA Inputs'!$AW$14:$AW$54,0))*O2384+INDEX('BCA Inputs'!$BO$14:$BO$54,MATCH(I2384,'BCA Inputs'!$AW$14:$AW$54,0))*Q2384+INDEX('BCA Inputs'!$BP$14:$BP$54,MATCH(I2384,'BCA Inputs'!$AW$14:$AW$54,0))*F2384+INDEX('BCA Inputs'!$BQ$14:$BQ$54,MATCH(I2384,'BCA Inputs'!$AW$14:$AW$54,0))*G2384,"")),"")</f>
        <v/>
      </c>
      <c r="AE2384" s="237" t="str">
        <f t="shared" si="366"/>
        <v/>
      </c>
      <c r="AF2384" s="198">
        <f t="shared" si="368"/>
        <v>0</v>
      </c>
      <c r="AG2384" s="239">
        <f t="shared" si="369"/>
        <v>0</v>
      </c>
    </row>
    <row r="2385" spans="1:33">
      <c r="A2385" s="228"/>
      <c r="B2385" s="176"/>
      <c r="C2385" s="229"/>
      <c r="D2385" s="230"/>
      <c r="E2385" s="230"/>
      <c r="F2385" s="230"/>
      <c r="G2385" s="230"/>
      <c r="H2385" s="231"/>
      <c r="I2385" s="231"/>
      <c r="J2385" s="232"/>
      <c r="K2385" s="232"/>
      <c r="L2385" s="232"/>
      <c r="M2385" s="181">
        <f t="shared" si="367"/>
        <v>0</v>
      </c>
      <c r="N2385" s="181">
        <f>IF(H2385="",0,H2385*I2385*'Avoided Water Savings Cost'!$C$16)</f>
        <v>0</v>
      </c>
      <c r="O2385" s="545">
        <f>IF(C2385="",0,IF($B$3="NYSEG",C2385/(1-'Avoided Electric Costs 2020'!$W$21),IF($B$3="RG&amp;E",C2385/(1-'Avoided Electric Costs 2020'!$X$21),"")))</f>
        <v>0</v>
      </c>
      <c r="P2385" s="546">
        <f>IF(D2385="",0,IF($B$3="NYSEG",D2385/(1-'Avoided Electric Costs 2020'!$W$21),IF($B$3="RG&amp;E",D2385/(1-'Avoided Electric Costs 2020'!$X$21),"")))</f>
        <v>0</v>
      </c>
      <c r="Q2385" s="546">
        <f>IF(E2385="",0,IF($B$3="NYSEG",E2385/(1-'Avoided Natural Gas Costs 2020'!$J$34),IF($B$3="RG&amp;E",E2385/(1-'Avoided Natural Gas Costs 2020'!$K$34),"")))</f>
        <v>0</v>
      </c>
      <c r="R2385" s="233" t="str">
        <f>IFERROR(IF(P2385*'BCA Inputs'!$C$1+Q2385*'BCA Inputs'!$C$2+F2385*'BCA Inputs'!$C$2+G2385*'BCA Inputs'!$C$2=0,"",P2385*'BCA Inputs'!$C$1+Q2385*'BCA Inputs'!$C$2+F2385*'BCA Inputs'!$C$2+G2385*'BCA Inputs'!$C$2),"")</f>
        <v/>
      </c>
      <c r="S2385" s="181" t="str">
        <f t="shared" si="360"/>
        <v/>
      </c>
      <c r="T2385" s="181" t="str">
        <f>IFERROR(IF($B$3="NYSEG",(INDEX('BCA Inputs'!$N$14:$N$54,MATCH(I2385,'BCA Inputs'!$M$14:$M$54,0))*P2385+INDEX('BCA Inputs'!$O$14:$O$54,MATCH(I2385,'BCA Inputs'!$M$14:$M$54,0))*O2385+INDEX('BCA Inputs'!P:P,MATCH(I2385,'BCA Inputs'!M:M,0))*Q2385+INDEX('BCA Inputs'!Q:Q,MATCH(I2385,'BCA Inputs'!M:M,0))*F2385+INDEX('BCA Inputs'!R:R,MATCH(I2385,'BCA Inputs'!M:M,0))*G2385)+L2385+N2385,IF($B$3="RG&amp;E",(INDEX('BCA Inputs'!$AX$14:$AX$54,MATCH(I2385,'BCA Inputs'!$AW$14:$AW$54,0))*P2385+INDEX('BCA Inputs'!$AY$14:$AY$54,MATCH(I2385,'BCA Inputs'!$AW$14:$AW$54,0))*O2385+INDEX('BCA Inputs'!$AZ$14:$AZ$54,MATCH(I2385,'BCA Inputs'!$AW$14:$AW$54,0))*Q2385+INDEX('BCA Inputs'!$BA$14:$BA$54,MATCH(I2385,'BCA Inputs'!$AW$14:$AW$54,0))*F2385+INDEX('BCA Inputs'!$BB$14:$BB$54,MATCH(I2385,'BCA Inputs'!$AW$14:$AW$54,0))*G2385)+L2385+N2385,"")),"")</f>
        <v/>
      </c>
      <c r="U2385" s="234" t="str">
        <f t="shared" si="361"/>
        <v/>
      </c>
      <c r="V2385" s="234" t="str">
        <f t="shared" si="362"/>
        <v/>
      </c>
      <c r="W2385" s="234" t="str">
        <f t="shared" si="363"/>
        <v/>
      </c>
      <c r="Y2385" s="235" t="str">
        <f t="shared" si="364"/>
        <v/>
      </c>
      <c r="Z2385" s="236" t="str">
        <f>IFERROR(IF($B$3="NYSEG",INDEX('BCA Inputs'!$X$14:$X$54,MATCH(I2385,'BCA Inputs'!$M$14:$M$54,0))*P2385+INDEX('BCA Inputs'!$Y$14:$Y$54,MATCH(I2385,'BCA Inputs'!$M$14:$M$54,0))*O2385+INDEX('BCA Inputs'!$Z$14:$Z$54,MATCH(I2385,'BCA Inputs'!$M$14:$M$54,0))*Q2385+INDEX('BCA Inputs'!$AA$14:$AA$54,MATCH(I2385,'BCA Inputs'!$M$14:$M$54,0))*F2385+INDEX('BCA Inputs'!$AB$14:$AB$54,MATCH(I2385,'BCA Inputs'!$M$14:$M$54,0))*G2385,IF($B$3="RG&amp;E",INDEX('BCA Inputs'!$BG$14:$BG$54,MATCH(I2385,'BCA Inputs'!$AW$14:$AW$54,0))*P2385+INDEX('BCA Inputs'!$BH$14:$BH$54,MATCH(I2385,'BCA Inputs'!$AW$14:$AW$54,0))*O2385+INDEX('BCA Inputs'!$BI$14:$BI$54,MATCH(I2385,'BCA Inputs'!$AW$14:$AW$54,0))*Q2385+INDEX('BCA Inputs'!$BJ$14:$BJ$54,MATCH(I2385,'BCA Inputs'!$AW$14:$AW$54,0))*F2385+INDEX('BCA Inputs'!$BK$14:$BK$54,MATCH(I2385,'BCA Inputs'!$AW$14:$AW$54,0))*G2385,"")),"")</f>
        <v/>
      </c>
      <c r="AA2385" s="237" t="str">
        <f t="shared" si="365"/>
        <v/>
      </c>
      <c r="AC2385" s="238" t="str">
        <f>IFERROR((K2385+R2385)+IF($B$3="NYSEG",INDEX('BCA Inputs'!$AI$14:$AI$54,MATCH(I2385,'BCA Inputs'!$M$14:$M$54,0))*P2385+INDEX('BCA Inputs'!$AJ$14:$AJ$54,MATCH(I2385,'BCA Inputs'!$M$14:$M$54,0))*Q2385,IF($B$3="RG&amp;E",INDEX('BCA Inputs'!$BR$14:$BR$54,MATCH(I2385,'BCA Inputs'!$AW$14:$AW$54,0))*P2385+INDEX('BCA Inputs'!$BS$14:$BS$54,MATCH(I2385,'BCA Inputs'!$AW$14:$AW$54,0))*Q2385,"")),"")</f>
        <v/>
      </c>
      <c r="AD2385" s="181" t="str">
        <f>IFERROR(IF($B$3="NYSEG",INDEX('BCA Inputs'!$AD$14:$AD$54,MATCH(I2385,'BCA Inputs'!$M$14:$M$54,0))*P2385+INDEX('BCA Inputs'!$AE$14:$AE$54,MATCH(I2385,'BCA Inputs'!$M$14:$M$54,0))*O2385+INDEX('BCA Inputs'!$AF$14:$AF$54,MATCH(I2385,'BCA Inputs'!$M$14:$M$54,0))*Q2385+INDEX('BCA Inputs'!$AG$14:$AG$54,MATCH(I2385,'BCA Inputs'!$M$14:$M$54,0))*F2385+INDEX('BCA Inputs'!$AH$14:$AH$54,MATCH(I2385,'BCA Inputs'!$M$14:$M$54,0))*G2385,IF($B$3="RG&amp;E",INDEX('BCA Inputs'!$BM$14:$BM$54,MATCH(I2385,'BCA Inputs'!$AW$14:$AW$54,0))*P2385+INDEX('BCA Inputs'!$BN$14:$BN$54,MATCH(I2385,'BCA Inputs'!$AW$14:$AW$54,0))*O2385+INDEX('BCA Inputs'!$BO$14:$BO$54,MATCH(I2385,'BCA Inputs'!$AW$14:$AW$54,0))*Q2385+INDEX('BCA Inputs'!$BP$14:$BP$54,MATCH(I2385,'BCA Inputs'!$AW$14:$AW$54,0))*F2385+INDEX('BCA Inputs'!$BQ$14:$BQ$54,MATCH(I2385,'BCA Inputs'!$AW$14:$AW$54,0))*G2385,"")),"")</f>
        <v/>
      </c>
      <c r="AE2385" s="237" t="str">
        <f t="shared" si="366"/>
        <v/>
      </c>
      <c r="AF2385" s="198">
        <f t="shared" si="368"/>
        <v>0</v>
      </c>
      <c r="AG2385" s="239">
        <f t="shared" si="369"/>
        <v>0</v>
      </c>
    </row>
    <row r="2386" spans="1:33">
      <c r="A2386" s="228"/>
      <c r="B2386" s="176"/>
      <c r="C2386" s="229"/>
      <c r="D2386" s="230"/>
      <c r="E2386" s="230"/>
      <c r="F2386" s="230"/>
      <c r="G2386" s="230"/>
      <c r="H2386" s="231"/>
      <c r="I2386" s="231"/>
      <c r="J2386" s="232"/>
      <c r="K2386" s="232"/>
      <c r="L2386" s="232"/>
      <c r="M2386" s="181">
        <f t="shared" si="367"/>
        <v>0</v>
      </c>
      <c r="N2386" s="181">
        <f>IF(H2386="",0,H2386*I2386*'Avoided Water Savings Cost'!$C$16)</f>
        <v>0</v>
      </c>
      <c r="O2386" s="545">
        <f>IF(C2386="",0,IF($B$3="NYSEG",C2386/(1-'Avoided Electric Costs 2020'!$W$21),IF($B$3="RG&amp;E",C2386/(1-'Avoided Electric Costs 2020'!$X$21),"")))</f>
        <v>0</v>
      </c>
      <c r="P2386" s="546">
        <f>IF(D2386="",0,IF($B$3="NYSEG",D2386/(1-'Avoided Electric Costs 2020'!$W$21),IF($B$3="RG&amp;E",D2386/(1-'Avoided Electric Costs 2020'!$X$21),"")))</f>
        <v>0</v>
      </c>
      <c r="Q2386" s="546">
        <f>IF(E2386="",0,IF($B$3="NYSEG",E2386/(1-'Avoided Natural Gas Costs 2020'!$J$34),IF($B$3="RG&amp;E",E2386/(1-'Avoided Natural Gas Costs 2020'!$K$34),"")))</f>
        <v>0</v>
      </c>
      <c r="R2386" s="233" t="str">
        <f>IFERROR(IF(P2386*'BCA Inputs'!$C$1+Q2386*'BCA Inputs'!$C$2+F2386*'BCA Inputs'!$C$2+G2386*'BCA Inputs'!$C$2=0,"",P2386*'BCA Inputs'!$C$1+Q2386*'BCA Inputs'!$C$2+F2386*'BCA Inputs'!$C$2+G2386*'BCA Inputs'!$C$2),"")</f>
        <v/>
      </c>
      <c r="S2386" s="181" t="str">
        <f t="shared" si="360"/>
        <v/>
      </c>
      <c r="T2386" s="181" t="str">
        <f>IFERROR(IF($B$3="NYSEG",(INDEX('BCA Inputs'!$N$14:$N$54,MATCH(I2386,'BCA Inputs'!$M$14:$M$54,0))*P2386+INDEX('BCA Inputs'!$O$14:$O$54,MATCH(I2386,'BCA Inputs'!$M$14:$M$54,0))*O2386+INDEX('BCA Inputs'!P:P,MATCH(I2386,'BCA Inputs'!M:M,0))*Q2386+INDEX('BCA Inputs'!Q:Q,MATCH(I2386,'BCA Inputs'!M:M,0))*F2386+INDEX('BCA Inputs'!R:R,MATCH(I2386,'BCA Inputs'!M:M,0))*G2386)+L2386+N2386,IF($B$3="RG&amp;E",(INDEX('BCA Inputs'!$AX$14:$AX$54,MATCH(I2386,'BCA Inputs'!$AW$14:$AW$54,0))*P2386+INDEX('BCA Inputs'!$AY$14:$AY$54,MATCH(I2386,'BCA Inputs'!$AW$14:$AW$54,0))*O2386+INDEX('BCA Inputs'!$AZ$14:$AZ$54,MATCH(I2386,'BCA Inputs'!$AW$14:$AW$54,0))*Q2386+INDEX('BCA Inputs'!$BA$14:$BA$54,MATCH(I2386,'BCA Inputs'!$AW$14:$AW$54,0))*F2386+INDEX('BCA Inputs'!$BB$14:$BB$54,MATCH(I2386,'BCA Inputs'!$AW$14:$AW$54,0))*G2386)+L2386+N2386,"")),"")</f>
        <v/>
      </c>
      <c r="U2386" s="234" t="str">
        <f t="shared" si="361"/>
        <v/>
      </c>
      <c r="V2386" s="234" t="str">
        <f t="shared" si="362"/>
        <v/>
      </c>
      <c r="W2386" s="234" t="str">
        <f t="shared" si="363"/>
        <v/>
      </c>
      <c r="Y2386" s="235" t="str">
        <f t="shared" si="364"/>
        <v/>
      </c>
      <c r="Z2386" s="236" t="str">
        <f>IFERROR(IF($B$3="NYSEG",INDEX('BCA Inputs'!$X$14:$X$54,MATCH(I2386,'BCA Inputs'!$M$14:$M$54,0))*P2386+INDEX('BCA Inputs'!$Y$14:$Y$54,MATCH(I2386,'BCA Inputs'!$M$14:$M$54,0))*O2386+INDEX('BCA Inputs'!$Z$14:$Z$54,MATCH(I2386,'BCA Inputs'!$M$14:$M$54,0))*Q2386+INDEX('BCA Inputs'!$AA$14:$AA$54,MATCH(I2386,'BCA Inputs'!$M$14:$M$54,0))*F2386+INDEX('BCA Inputs'!$AB$14:$AB$54,MATCH(I2386,'BCA Inputs'!$M$14:$M$54,0))*G2386,IF($B$3="RG&amp;E",INDEX('BCA Inputs'!$BG$14:$BG$54,MATCH(I2386,'BCA Inputs'!$AW$14:$AW$54,0))*P2386+INDEX('BCA Inputs'!$BH$14:$BH$54,MATCH(I2386,'BCA Inputs'!$AW$14:$AW$54,0))*O2386+INDEX('BCA Inputs'!$BI$14:$BI$54,MATCH(I2386,'BCA Inputs'!$AW$14:$AW$54,0))*Q2386+INDEX('BCA Inputs'!$BJ$14:$BJ$54,MATCH(I2386,'BCA Inputs'!$AW$14:$AW$54,0))*F2386+INDEX('BCA Inputs'!$BK$14:$BK$54,MATCH(I2386,'BCA Inputs'!$AW$14:$AW$54,0))*G2386,"")),"")</f>
        <v/>
      </c>
      <c r="AA2386" s="237" t="str">
        <f t="shared" si="365"/>
        <v/>
      </c>
      <c r="AC2386" s="238" t="str">
        <f>IFERROR((K2386+R2386)+IF($B$3="NYSEG",INDEX('BCA Inputs'!$AI$14:$AI$54,MATCH(I2386,'BCA Inputs'!$M$14:$M$54,0))*P2386+INDEX('BCA Inputs'!$AJ$14:$AJ$54,MATCH(I2386,'BCA Inputs'!$M$14:$M$54,0))*Q2386,IF($B$3="RG&amp;E",INDEX('BCA Inputs'!$BR$14:$BR$54,MATCH(I2386,'BCA Inputs'!$AW$14:$AW$54,0))*P2386+INDEX('BCA Inputs'!$BS$14:$BS$54,MATCH(I2386,'BCA Inputs'!$AW$14:$AW$54,0))*Q2386,"")),"")</f>
        <v/>
      </c>
      <c r="AD2386" s="181" t="str">
        <f>IFERROR(IF($B$3="NYSEG",INDEX('BCA Inputs'!$AD$14:$AD$54,MATCH(I2386,'BCA Inputs'!$M$14:$M$54,0))*P2386+INDEX('BCA Inputs'!$AE$14:$AE$54,MATCH(I2386,'BCA Inputs'!$M$14:$M$54,0))*O2386+INDEX('BCA Inputs'!$AF$14:$AF$54,MATCH(I2386,'BCA Inputs'!$M$14:$M$54,0))*Q2386+INDEX('BCA Inputs'!$AG$14:$AG$54,MATCH(I2386,'BCA Inputs'!$M$14:$M$54,0))*F2386+INDEX('BCA Inputs'!$AH$14:$AH$54,MATCH(I2386,'BCA Inputs'!$M$14:$M$54,0))*G2386,IF($B$3="RG&amp;E",INDEX('BCA Inputs'!$BM$14:$BM$54,MATCH(I2386,'BCA Inputs'!$AW$14:$AW$54,0))*P2386+INDEX('BCA Inputs'!$BN$14:$BN$54,MATCH(I2386,'BCA Inputs'!$AW$14:$AW$54,0))*O2386+INDEX('BCA Inputs'!$BO$14:$BO$54,MATCH(I2386,'BCA Inputs'!$AW$14:$AW$54,0))*Q2386+INDEX('BCA Inputs'!$BP$14:$BP$54,MATCH(I2386,'BCA Inputs'!$AW$14:$AW$54,0))*F2386+INDEX('BCA Inputs'!$BQ$14:$BQ$54,MATCH(I2386,'BCA Inputs'!$AW$14:$AW$54,0))*G2386,"")),"")</f>
        <v/>
      </c>
      <c r="AE2386" s="237" t="str">
        <f t="shared" si="366"/>
        <v/>
      </c>
      <c r="AF2386" s="198">
        <f t="shared" si="368"/>
        <v>0</v>
      </c>
      <c r="AG2386" s="239">
        <f t="shared" si="369"/>
        <v>0</v>
      </c>
    </row>
    <row r="2387" spans="1:33">
      <c r="A2387" s="228"/>
      <c r="B2387" s="176"/>
      <c r="C2387" s="229"/>
      <c r="D2387" s="230"/>
      <c r="E2387" s="230"/>
      <c r="F2387" s="230"/>
      <c r="G2387" s="230"/>
      <c r="H2387" s="231"/>
      <c r="I2387" s="231"/>
      <c r="J2387" s="232"/>
      <c r="K2387" s="232"/>
      <c r="L2387" s="232"/>
      <c r="M2387" s="181">
        <f t="shared" si="367"/>
        <v>0</v>
      </c>
      <c r="N2387" s="181">
        <f>IF(H2387="",0,H2387*I2387*'Avoided Water Savings Cost'!$C$16)</f>
        <v>0</v>
      </c>
      <c r="O2387" s="545">
        <f>IF(C2387="",0,IF($B$3="NYSEG",C2387/(1-'Avoided Electric Costs 2020'!$W$21),IF($B$3="RG&amp;E",C2387/(1-'Avoided Electric Costs 2020'!$X$21),"")))</f>
        <v>0</v>
      </c>
      <c r="P2387" s="546">
        <f>IF(D2387="",0,IF($B$3="NYSEG",D2387/(1-'Avoided Electric Costs 2020'!$W$21),IF($B$3="RG&amp;E",D2387/(1-'Avoided Electric Costs 2020'!$X$21),"")))</f>
        <v>0</v>
      </c>
      <c r="Q2387" s="546">
        <f>IF(E2387="",0,IF($B$3="NYSEG",E2387/(1-'Avoided Natural Gas Costs 2020'!$J$34),IF($B$3="RG&amp;E",E2387/(1-'Avoided Natural Gas Costs 2020'!$K$34),"")))</f>
        <v>0</v>
      </c>
      <c r="R2387" s="233" t="str">
        <f>IFERROR(IF(P2387*'BCA Inputs'!$C$1+Q2387*'BCA Inputs'!$C$2+F2387*'BCA Inputs'!$C$2+G2387*'BCA Inputs'!$C$2=0,"",P2387*'BCA Inputs'!$C$1+Q2387*'BCA Inputs'!$C$2+F2387*'BCA Inputs'!$C$2+G2387*'BCA Inputs'!$C$2),"")</f>
        <v/>
      </c>
      <c r="S2387" s="181" t="str">
        <f t="shared" si="360"/>
        <v/>
      </c>
      <c r="T2387" s="181" t="str">
        <f>IFERROR(IF($B$3="NYSEG",(INDEX('BCA Inputs'!$N$14:$N$54,MATCH(I2387,'BCA Inputs'!$M$14:$M$54,0))*P2387+INDEX('BCA Inputs'!$O$14:$O$54,MATCH(I2387,'BCA Inputs'!$M$14:$M$54,0))*O2387+INDEX('BCA Inputs'!P:P,MATCH(I2387,'BCA Inputs'!M:M,0))*Q2387+INDEX('BCA Inputs'!Q:Q,MATCH(I2387,'BCA Inputs'!M:M,0))*F2387+INDEX('BCA Inputs'!R:R,MATCH(I2387,'BCA Inputs'!M:M,0))*G2387)+L2387+N2387,IF($B$3="RG&amp;E",(INDEX('BCA Inputs'!$AX$14:$AX$54,MATCH(I2387,'BCA Inputs'!$AW$14:$AW$54,0))*P2387+INDEX('BCA Inputs'!$AY$14:$AY$54,MATCH(I2387,'BCA Inputs'!$AW$14:$AW$54,0))*O2387+INDEX('BCA Inputs'!$AZ$14:$AZ$54,MATCH(I2387,'BCA Inputs'!$AW$14:$AW$54,0))*Q2387+INDEX('BCA Inputs'!$BA$14:$BA$54,MATCH(I2387,'BCA Inputs'!$AW$14:$AW$54,0))*F2387+INDEX('BCA Inputs'!$BB$14:$BB$54,MATCH(I2387,'BCA Inputs'!$AW$14:$AW$54,0))*G2387)+L2387+N2387,"")),"")</f>
        <v/>
      </c>
      <c r="U2387" s="234" t="str">
        <f t="shared" si="361"/>
        <v/>
      </c>
      <c r="V2387" s="234" t="str">
        <f t="shared" si="362"/>
        <v/>
      </c>
      <c r="W2387" s="234" t="str">
        <f t="shared" si="363"/>
        <v/>
      </c>
      <c r="Y2387" s="235" t="str">
        <f t="shared" si="364"/>
        <v/>
      </c>
      <c r="Z2387" s="236" t="str">
        <f>IFERROR(IF($B$3="NYSEG",INDEX('BCA Inputs'!$X$14:$X$54,MATCH(I2387,'BCA Inputs'!$M$14:$M$54,0))*P2387+INDEX('BCA Inputs'!$Y$14:$Y$54,MATCH(I2387,'BCA Inputs'!$M$14:$M$54,0))*O2387+INDEX('BCA Inputs'!$Z$14:$Z$54,MATCH(I2387,'BCA Inputs'!$M$14:$M$54,0))*Q2387+INDEX('BCA Inputs'!$AA$14:$AA$54,MATCH(I2387,'BCA Inputs'!$M$14:$M$54,0))*F2387+INDEX('BCA Inputs'!$AB$14:$AB$54,MATCH(I2387,'BCA Inputs'!$M$14:$M$54,0))*G2387,IF($B$3="RG&amp;E",INDEX('BCA Inputs'!$BG$14:$BG$54,MATCH(I2387,'BCA Inputs'!$AW$14:$AW$54,0))*P2387+INDEX('BCA Inputs'!$BH$14:$BH$54,MATCH(I2387,'BCA Inputs'!$AW$14:$AW$54,0))*O2387+INDEX('BCA Inputs'!$BI$14:$BI$54,MATCH(I2387,'BCA Inputs'!$AW$14:$AW$54,0))*Q2387+INDEX('BCA Inputs'!$BJ$14:$BJ$54,MATCH(I2387,'BCA Inputs'!$AW$14:$AW$54,0))*F2387+INDEX('BCA Inputs'!$BK$14:$BK$54,MATCH(I2387,'BCA Inputs'!$AW$14:$AW$54,0))*G2387,"")),"")</f>
        <v/>
      </c>
      <c r="AA2387" s="237" t="str">
        <f t="shared" si="365"/>
        <v/>
      </c>
      <c r="AC2387" s="238" t="str">
        <f>IFERROR((K2387+R2387)+IF($B$3="NYSEG",INDEX('BCA Inputs'!$AI$14:$AI$54,MATCH(I2387,'BCA Inputs'!$M$14:$M$54,0))*P2387+INDEX('BCA Inputs'!$AJ$14:$AJ$54,MATCH(I2387,'BCA Inputs'!$M$14:$M$54,0))*Q2387,IF($B$3="RG&amp;E",INDEX('BCA Inputs'!$BR$14:$BR$54,MATCH(I2387,'BCA Inputs'!$AW$14:$AW$54,0))*P2387+INDEX('BCA Inputs'!$BS$14:$BS$54,MATCH(I2387,'BCA Inputs'!$AW$14:$AW$54,0))*Q2387,"")),"")</f>
        <v/>
      </c>
      <c r="AD2387" s="181" t="str">
        <f>IFERROR(IF($B$3="NYSEG",INDEX('BCA Inputs'!$AD$14:$AD$54,MATCH(I2387,'BCA Inputs'!$M$14:$M$54,0))*P2387+INDEX('BCA Inputs'!$AE$14:$AE$54,MATCH(I2387,'BCA Inputs'!$M$14:$M$54,0))*O2387+INDEX('BCA Inputs'!$AF$14:$AF$54,MATCH(I2387,'BCA Inputs'!$M$14:$M$54,0))*Q2387+INDEX('BCA Inputs'!$AG$14:$AG$54,MATCH(I2387,'BCA Inputs'!$M$14:$M$54,0))*F2387+INDEX('BCA Inputs'!$AH$14:$AH$54,MATCH(I2387,'BCA Inputs'!$M$14:$M$54,0))*G2387,IF($B$3="RG&amp;E",INDEX('BCA Inputs'!$BM$14:$BM$54,MATCH(I2387,'BCA Inputs'!$AW$14:$AW$54,0))*P2387+INDEX('BCA Inputs'!$BN$14:$BN$54,MATCH(I2387,'BCA Inputs'!$AW$14:$AW$54,0))*O2387+INDEX('BCA Inputs'!$BO$14:$BO$54,MATCH(I2387,'BCA Inputs'!$AW$14:$AW$54,0))*Q2387+INDEX('BCA Inputs'!$BP$14:$BP$54,MATCH(I2387,'BCA Inputs'!$AW$14:$AW$54,0))*F2387+INDEX('BCA Inputs'!$BQ$14:$BQ$54,MATCH(I2387,'BCA Inputs'!$AW$14:$AW$54,0))*G2387,"")),"")</f>
        <v/>
      </c>
      <c r="AE2387" s="237" t="str">
        <f t="shared" si="366"/>
        <v/>
      </c>
      <c r="AF2387" s="198">
        <f t="shared" si="368"/>
        <v>0</v>
      </c>
      <c r="AG2387" s="239">
        <f t="shared" si="369"/>
        <v>0</v>
      </c>
    </row>
    <row r="2388" spans="1:33">
      <c r="A2388" s="228"/>
      <c r="B2388" s="176"/>
      <c r="C2388" s="229"/>
      <c r="D2388" s="230"/>
      <c r="E2388" s="230"/>
      <c r="F2388" s="230"/>
      <c r="G2388" s="230"/>
      <c r="H2388" s="231"/>
      <c r="I2388" s="231"/>
      <c r="J2388" s="232"/>
      <c r="K2388" s="232"/>
      <c r="L2388" s="232"/>
      <c r="M2388" s="181">
        <f t="shared" si="367"/>
        <v>0</v>
      </c>
      <c r="N2388" s="181">
        <f>IF(H2388="",0,H2388*I2388*'Avoided Water Savings Cost'!$C$16)</f>
        <v>0</v>
      </c>
      <c r="O2388" s="545">
        <f>IF(C2388="",0,IF($B$3="NYSEG",C2388/(1-'Avoided Electric Costs 2020'!$W$21),IF($B$3="RG&amp;E",C2388/(1-'Avoided Electric Costs 2020'!$X$21),"")))</f>
        <v>0</v>
      </c>
      <c r="P2388" s="546">
        <f>IF(D2388="",0,IF($B$3="NYSEG",D2388/(1-'Avoided Electric Costs 2020'!$W$21),IF($B$3="RG&amp;E",D2388/(1-'Avoided Electric Costs 2020'!$X$21),"")))</f>
        <v>0</v>
      </c>
      <c r="Q2388" s="546">
        <f>IF(E2388="",0,IF($B$3="NYSEG",E2388/(1-'Avoided Natural Gas Costs 2020'!$J$34),IF($B$3="RG&amp;E",E2388/(1-'Avoided Natural Gas Costs 2020'!$K$34),"")))</f>
        <v>0</v>
      </c>
      <c r="R2388" s="233" t="str">
        <f>IFERROR(IF(P2388*'BCA Inputs'!$C$1+Q2388*'BCA Inputs'!$C$2+F2388*'BCA Inputs'!$C$2+G2388*'BCA Inputs'!$C$2=0,"",P2388*'BCA Inputs'!$C$1+Q2388*'BCA Inputs'!$C$2+F2388*'BCA Inputs'!$C$2+G2388*'BCA Inputs'!$C$2),"")</f>
        <v/>
      </c>
      <c r="S2388" s="181" t="str">
        <f t="shared" si="360"/>
        <v/>
      </c>
      <c r="T2388" s="181" t="str">
        <f>IFERROR(IF($B$3="NYSEG",(INDEX('BCA Inputs'!$N$14:$N$54,MATCH(I2388,'BCA Inputs'!$M$14:$M$54,0))*P2388+INDEX('BCA Inputs'!$O$14:$O$54,MATCH(I2388,'BCA Inputs'!$M$14:$M$54,0))*O2388+INDEX('BCA Inputs'!P:P,MATCH(I2388,'BCA Inputs'!M:M,0))*Q2388+INDEX('BCA Inputs'!Q:Q,MATCH(I2388,'BCA Inputs'!M:M,0))*F2388+INDEX('BCA Inputs'!R:R,MATCH(I2388,'BCA Inputs'!M:M,0))*G2388)+L2388+N2388,IF($B$3="RG&amp;E",(INDEX('BCA Inputs'!$AX$14:$AX$54,MATCH(I2388,'BCA Inputs'!$AW$14:$AW$54,0))*P2388+INDEX('BCA Inputs'!$AY$14:$AY$54,MATCH(I2388,'BCA Inputs'!$AW$14:$AW$54,0))*O2388+INDEX('BCA Inputs'!$AZ$14:$AZ$54,MATCH(I2388,'BCA Inputs'!$AW$14:$AW$54,0))*Q2388+INDEX('BCA Inputs'!$BA$14:$BA$54,MATCH(I2388,'BCA Inputs'!$AW$14:$AW$54,0))*F2388+INDEX('BCA Inputs'!$BB$14:$BB$54,MATCH(I2388,'BCA Inputs'!$AW$14:$AW$54,0))*G2388)+L2388+N2388,"")),"")</f>
        <v/>
      </c>
      <c r="U2388" s="234" t="str">
        <f t="shared" si="361"/>
        <v/>
      </c>
      <c r="V2388" s="234" t="str">
        <f t="shared" si="362"/>
        <v/>
      </c>
      <c r="W2388" s="234" t="str">
        <f t="shared" si="363"/>
        <v/>
      </c>
      <c r="Y2388" s="235" t="str">
        <f t="shared" si="364"/>
        <v/>
      </c>
      <c r="Z2388" s="236" t="str">
        <f>IFERROR(IF($B$3="NYSEG",INDEX('BCA Inputs'!$X$14:$X$54,MATCH(I2388,'BCA Inputs'!$M$14:$M$54,0))*P2388+INDEX('BCA Inputs'!$Y$14:$Y$54,MATCH(I2388,'BCA Inputs'!$M$14:$M$54,0))*O2388+INDEX('BCA Inputs'!$Z$14:$Z$54,MATCH(I2388,'BCA Inputs'!$M$14:$M$54,0))*Q2388+INDEX('BCA Inputs'!$AA$14:$AA$54,MATCH(I2388,'BCA Inputs'!$M$14:$M$54,0))*F2388+INDEX('BCA Inputs'!$AB$14:$AB$54,MATCH(I2388,'BCA Inputs'!$M$14:$M$54,0))*G2388,IF($B$3="RG&amp;E",INDEX('BCA Inputs'!$BG$14:$BG$54,MATCH(I2388,'BCA Inputs'!$AW$14:$AW$54,0))*P2388+INDEX('BCA Inputs'!$BH$14:$BH$54,MATCH(I2388,'BCA Inputs'!$AW$14:$AW$54,0))*O2388+INDEX('BCA Inputs'!$BI$14:$BI$54,MATCH(I2388,'BCA Inputs'!$AW$14:$AW$54,0))*Q2388+INDEX('BCA Inputs'!$BJ$14:$BJ$54,MATCH(I2388,'BCA Inputs'!$AW$14:$AW$54,0))*F2388+INDEX('BCA Inputs'!$BK$14:$BK$54,MATCH(I2388,'BCA Inputs'!$AW$14:$AW$54,0))*G2388,"")),"")</f>
        <v/>
      </c>
      <c r="AA2388" s="237" t="str">
        <f t="shared" si="365"/>
        <v/>
      </c>
      <c r="AC2388" s="238" t="str">
        <f>IFERROR((K2388+R2388)+IF($B$3="NYSEG",INDEX('BCA Inputs'!$AI$14:$AI$54,MATCH(I2388,'BCA Inputs'!$M$14:$M$54,0))*P2388+INDEX('BCA Inputs'!$AJ$14:$AJ$54,MATCH(I2388,'BCA Inputs'!$M$14:$M$54,0))*Q2388,IF($B$3="RG&amp;E",INDEX('BCA Inputs'!$BR$14:$BR$54,MATCH(I2388,'BCA Inputs'!$AW$14:$AW$54,0))*P2388+INDEX('BCA Inputs'!$BS$14:$BS$54,MATCH(I2388,'BCA Inputs'!$AW$14:$AW$54,0))*Q2388,"")),"")</f>
        <v/>
      </c>
      <c r="AD2388" s="181" t="str">
        <f>IFERROR(IF($B$3="NYSEG",INDEX('BCA Inputs'!$AD$14:$AD$54,MATCH(I2388,'BCA Inputs'!$M$14:$M$54,0))*P2388+INDEX('BCA Inputs'!$AE$14:$AE$54,MATCH(I2388,'BCA Inputs'!$M$14:$M$54,0))*O2388+INDEX('BCA Inputs'!$AF$14:$AF$54,MATCH(I2388,'BCA Inputs'!$M$14:$M$54,0))*Q2388+INDEX('BCA Inputs'!$AG$14:$AG$54,MATCH(I2388,'BCA Inputs'!$M$14:$M$54,0))*F2388+INDEX('BCA Inputs'!$AH$14:$AH$54,MATCH(I2388,'BCA Inputs'!$M$14:$M$54,0))*G2388,IF($B$3="RG&amp;E",INDEX('BCA Inputs'!$BM$14:$BM$54,MATCH(I2388,'BCA Inputs'!$AW$14:$AW$54,0))*P2388+INDEX('BCA Inputs'!$BN$14:$BN$54,MATCH(I2388,'BCA Inputs'!$AW$14:$AW$54,0))*O2388+INDEX('BCA Inputs'!$BO$14:$BO$54,MATCH(I2388,'BCA Inputs'!$AW$14:$AW$54,0))*Q2388+INDEX('BCA Inputs'!$BP$14:$BP$54,MATCH(I2388,'BCA Inputs'!$AW$14:$AW$54,0))*F2388+INDEX('BCA Inputs'!$BQ$14:$BQ$54,MATCH(I2388,'BCA Inputs'!$AW$14:$AW$54,0))*G2388,"")),"")</f>
        <v/>
      </c>
      <c r="AE2388" s="237" t="str">
        <f t="shared" si="366"/>
        <v/>
      </c>
      <c r="AF2388" s="198">
        <f t="shared" si="368"/>
        <v>0</v>
      </c>
      <c r="AG2388" s="239">
        <f t="shared" si="369"/>
        <v>0</v>
      </c>
    </row>
    <row r="2389" spans="1:33">
      <c r="A2389" s="228"/>
      <c r="B2389" s="176"/>
      <c r="C2389" s="229"/>
      <c r="D2389" s="230"/>
      <c r="E2389" s="230"/>
      <c r="F2389" s="230"/>
      <c r="G2389" s="230"/>
      <c r="H2389" s="231"/>
      <c r="I2389" s="231"/>
      <c r="J2389" s="232"/>
      <c r="K2389" s="232"/>
      <c r="L2389" s="232"/>
      <c r="M2389" s="181">
        <f t="shared" si="367"/>
        <v>0</v>
      </c>
      <c r="N2389" s="181">
        <f>IF(H2389="",0,H2389*I2389*'Avoided Water Savings Cost'!$C$16)</f>
        <v>0</v>
      </c>
      <c r="O2389" s="545">
        <f>IF(C2389="",0,IF($B$3="NYSEG",C2389/(1-'Avoided Electric Costs 2020'!$W$21),IF($B$3="RG&amp;E",C2389/(1-'Avoided Electric Costs 2020'!$X$21),"")))</f>
        <v>0</v>
      </c>
      <c r="P2389" s="546">
        <f>IF(D2389="",0,IF($B$3="NYSEG",D2389/(1-'Avoided Electric Costs 2020'!$W$21),IF($B$3="RG&amp;E",D2389/(1-'Avoided Electric Costs 2020'!$X$21),"")))</f>
        <v>0</v>
      </c>
      <c r="Q2389" s="546">
        <f>IF(E2389="",0,IF($B$3="NYSEG",E2389/(1-'Avoided Natural Gas Costs 2020'!$J$34),IF($B$3="RG&amp;E",E2389/(1-'Avoided Natural Gas Costs 2020'!$K$34),"")))</f>
        <v>0</v>
      </c>
      <c r="R2389" s="233" t="str">
        <f>IFERROR(IF(P2389*'BCA Inputs'!$C$1+Q2389*'BCA Inputs'!$C$2+F2389*'BCA Inputs'!$C$2+G2389*'BCA Inputs'!$C$2=0,"",P2389*'BCA Inputs'!$C$1+Q2389*'BCA Inputs'!$C$2+F2389*'BCA Inputs'!$C$2+G2389*'BCA Inputs'!$C$2),"")</f>
        <v/>
      </c>
      <c r="S2389" s="181" t="str">
        <f t="shared" si="360"/>
        <v/>
      </c>
      <c r="T2389" s="181" t="str">
        <f>IFERROR(IF($B$3="NYSEG",(INDEX('BCA Inputs'!$N$14:$N$54,MATCH(I2389,'BCA Inputs'!$M$14:$M$54,0))*P2389+INDEX('BCA Inputs'!$O$14:$O$54,MATCH(I2389,'BCA Inputs'!$M$14:$M$54,0))*O2389+INDEX('BCA Inputs'!P:P,MATCH(I2389,'BCA Inputs'!M:M,0))*Q2389+INDEX('BCA Inputs'!Q:Q,MATCH(I2389,'BCA Inputs'!M:M,0))*F2389+INDEX('BCA Inputs'!R:R,MATCH(I2389,'BCA Inputs'!M:M,0))*G2389)+L2389+N2389,IF($B$3="RG&amp;E",(INDEX('BCA Inputs'!$AX$14:$AX$54,MATCH(I2389,'BCA Inputs'!$AW$14:$AW$54,0))*P2389+INDEX('BCA Inputs'!$AY$14:$AY$54,MATCH(I2389,'BCA Inputs'!$AW$14:$AW$54,0))*O2389+INDEX('BCA Inputs'!$AZ$14:$AZ$54,MATCH(I2389,'BCA Inputs'!$AW$14:$AW$54,0))*Q2389+INDEX('BCA Inputs'!$BA$14:$BA$54,MATCH(I2389,'BCA Inputs'!$AW$14:$AW$54,0))*F2389+INDEX('BCA Inputs'!$BB$14:$BB$54,MATCH(I2389,'BCA Inputs'!$AW$14:$AW$54,0))*G2389)+L2389+N2389,"")),"")</f>
        <v/>
      </c>
      <c r="U2389" s="234" t="str">
        <f t="shared" si="361"/>
        <v/>
      </c>
      <c r="V2389" s="234" t="str">
        <f t="shared" si="362"/>
        <v/>
      </c>
      <c r="W2389" s="234" t="str">
        <f t="shared" si="363"/>
        <v/>
      </c>
      <c r="Y2389" s="235" t="str">
        <f t="shared" si="364"/>
        <v/>
      </c>
      <c r="Z2389" s="236" t="str">
        <f>IFERROR(IF($B$3="NYSEG",INDEX('BCA Inputs'!$X$14:$X$54,MATCH(I2389,'BCA Inputs'!$M$14:$M$54,0))*P2389+INDEX('BCA Inputs'!$Y$14:$Y$54,MATCH(I2389,'BCA Inputs'!$M$14:$M$54,0))*O2389+INDEX('BCA Inputs'!$Z$14:$Z$54,MATCH(I2389,'BCA Inputs'!$M$14:$M$54,0))*Q2389+INDEX('BCA Inputs'!$AA$14:$AA$54,MATCH(I2389,'BCA Inputs'!$M$14:$M$54,0))*F2389+INDEX('BCA Inputs'!$AB$14:$AB$54,MATCH(I2389,'BCA Inputs'!$M$14:$M$54,0))*G2389,IF($B$3="RG&amp;E",INDEX('BCA Inputs'!$BG$14:$BG$54,MATCH(I2389,'BCA Inputs'!$AW$14:$AW$54,0))*P2389+INDEX('BCA Inputs'!$BH$14:$BH$54,MATCH(I2389,'BCA Inputs'!$AW$14:$AW$54,0))*O2389+INDEX('BCA Inputs'!$BI$14:$BI$54,MATCH(I2389,'BCA Inputs'!$AW$14:$AW$54,0))*Q2389+INDEX('BCA Inputs'!$BJ$14:$BJ$54,MATCH(I2389,'BCA Inputs'!$AW$14:$AW$54,0))*F2389+INDEX('BCA Inputs'!$BK$14:$BK$54,MATCH(I2389,'BCA Inputs'!$AW$14:$AW$54,0))*G2389,"")),"")</f>
        <v/>
      </c>
      <c r="AA2389" s="237" t="str">
        <f t="shared" si="365"/>
        <v/>
      </c>
      <c r="AC2389" s="238" t="str">
        <f>IFERROR((K2389+R2389)+IF($B$3="NYSEG",INDEX('BCA Inputs'!$AI$14:$AI$54,MATCH(I2389,'BCA Inputs'!$M$14:$M$54,0))*P2389+INDEX('BCA Inputs'!$AJ$14:$AJ$54,MATCH(I2389,'BCA Inputs'!$M$14:$M$54,0))*Q2389,IF($B$3="RG&amp;E",INDEX('BCA Inputs'!$BR$14:$BR$54,MATCH(I2389,'BCA Inputs'!$AW$14:$AW$54,0))*P2389+INDEX('BCA Inputs'!$BS$14:$BS$54,MATCH(I2389,'BCA Inputs'!$AW$14:$AW$54,0))*Q2389,"")),"")</f>
        <v/>
      </c>
      <c r="AD2389" s="181" t="str">
        <f>IFERROR(IF($B$3="NYSEG",INDEX('BCA Inputs'!$AD$14:$AD$54,MATCH(I2389,'BCA Inputs'!$M$14:$M$54,0))*P2389+INDEX('BCA Inputs'!$AE$14:$AE$54,MATCH(I2389,'BCA Inputs'!$M$14:$M$54,0))*O2389+INDEX('BCA Inputs'!$AF$14:$AF$54,MATCH(I2389,'BCA Inputs'!$M$14:$M$54,0))*Q2389+INDEX('BCA Inputs'!$AG$14:$AG$54,MATCH(I2389,'BCA Inputs'!$M$14:$M$54,0))*F2389+INDEX('BCA Inputs'!$AH$14:$AH$54,MATCH(I2389,'BCA Inputs'!$M$14:$M$54,0))*G2389,IF($B$3="RG&amp;E",INDEX('BCA Inputs'!$BM$14:$BM$54,MATCH(I2389,'BCA Inputs'!$AW$14:$AW$54,0))*P2389+INDEX('BCA Inputs'!$BN$14:$BN$54,MATCH(I2389,'BCA Inputs'!$AW$14:$AW$54,0))*O2389+INDEX('BCA Inputs'!$BO$14:$BO$54,MATCH(I2389,'BCA Inputs'!$AW$14:$AW$54,0))*Q2389+INDEX('BCA Inputs'!$BP$14:$BP$54,MATCH(I2389,'BCA Inputs'!$AW$14:$AW$54,0))*F2389+INDEX('BCA Inputs'!$BQ$14:$BQ$54,MATCH(I2389,'BCA Inputs'!$AW$14:$AW$54,0))*G2389,"")),"")</f>
        <v/>
      </c>
      <c r="AE2389" s="237" t="str">
        <f t="shared" si="366"/>
        <v/>
      </c>
      <c r="AF2389" s="198">
        <f t="shared" si="368"/>
        <v>0</v>
      </c>
      <c r="AG2389" s="239">
        <f t="shared" si="369"/>
        <v>0</v>
      </c>
    </row>
    <row r="2390" spans="1:33">
      <c r="A2390" s="228"/>
      <c r="B2390" s="176"/>
      <c r="C2390" s="229"/>
      <c r="D2390" s="230"/>
      <c r="E2390" s="230"/>
      <c r="F2390" s="230"/>
      <c r="G2390" s="230"/>
      <c r="H2390" s="231"/>
      <c r="I2390" s="231"/>
      <c r="J2390" s="232"/>
      <c r="K2390" s="232"/>
      <c r="L2390" s="232"/>
      <c r="M2390" s="181">
        <f t="shared" si="367"/>
        <v>0</v>
      </c>
      <c r="N2390" s="181">
        <f>IF(H2390="",0,H2390*I2390*'Avoided Water Savings Cost'!$C$16)</f>
        <v>0</v>
      </c>
      <c r="O2390" s="545">
        <f>IF(C2390="",0,IF($B$3="NYSEG",C2390/(1-'Avoided Electric Costs 2020'!$W$21),IF($B$3="RG&amp;E",C2390/(1-'Avoided Electric Costs 2020'!$X$21),"")))</f>
        <v>0</v>
      </c>
      <c r="P2390" s="546">
        <f>IF(D2390="",0,IF($B$3="NYSEG",D2390/(1-'Avoided Electric Costs 2020'!$W$21),IF($B$3="RG&amp;E",D2390/(1-'Avoided Electric Costs 2020'!$X$21),"")))</f>
        <v>0</v>
      </c>
      <c r="Q2390" s="546">
        <f>IF(E2390="",0,IF($B$3="NYSEG",E2390/(1-'Avoided Natural Gas Costs 2020'!$J$34),IF($B$3="RG&amp;E",E2390/(1-'Avoided Natural Gas Costs 2020'!$K$34),"")))</f>
        <v>0</v>
      </c>
      <c r="R2390" s="233" t="str">
        <f>IFERROR(IF(P2390*'BCA Inputs'!$C$1+Q2390*'BCA Inputs'!$C$2+F2390*'BCA Inputs'!$C$2+G2390*'BCA Inputs'!$C$2=0,"",P2390*'BCA Inputs'!$C$1+Q2390*'BCA Inputs'!$C$2+F2390*'BCA Inputs'!$C$2+G2390*'BCA Inputs'!$C$2),"")</f>
        <v/>
      </c>
      <c r="S2390" s="181" t="str">
        <f t="shared" si="360"/>
        <v/>
      </c>
      <c r="T2390" s="181" t="str">
        <f>IFERROR(IF($B$3="NYSEG",(INDEX('BCA Inputs'!$N$14:$N$54,MATCH(I2390,'BCA Inputs'!$M$14:$M$54,0))*P2390+INDEX('BCA Inputs'!$O$14:$O$54,MATCH(I2390,'BCA Inputs'!$M$14:$M$54,0))*O2390+INDEX('BCA Inputs'!P:P,MATCH(I2390,'BCA Inputs'!M:M,0))*Q2390+INDEX('BCA Inputs'!Q:Q,MATCH(I2390,'BCA Inputs'!M:M,0))*F2390+INDEX('BCA Inputs'!R:R,MATCH(I2390,'BCA Inputs'!M:M,0))*G2390)+L2390+N2390,IF($B$3="RG&amp;E",(INDEX('BCA Inputs'!$AX$14:$AX$54,MATCH(I2390,'BCA Inputs'!$AW$14:$AW$54,0))*P2390+INDEX('BCA Inputs'!$AY$14:$AY$54,MATCH(I2390,'BCA Inputs'!$AW$14:$AW$54,0))*O2390+INDEX('BCA Inputs'!$AZ$14:$AZ$54,MATCH(I2390,'BCA Inputs'!$AW$14:$AW$54,0))*Q2390+INDEX('BCA Inputs'!$BA$14:$BA$54,MATCH(I2390,'BCA Inputs'!$AW$14:$AW$54,0))*F2390+INDEX('BCA Inputs'!$BB$14:$BB$54,MATCH(I2390,'BCA Inputs'!$AW$14:$AW$54,0))*G2390)+L2390+N2390,"")),"")</f>
        <v/>
      </c>
      <c r="U2390" s="234" t="str">
        <f t="shared" si="361"/>
        <v/>
      </c>
      <c r="V2390" s="234" t="str">
        <f t="shared" si="362"/>
        <v/>
      </c>
      <c r="W2390" s="234" t="str">
        <f t="shared" si="363"/>
        <v/>
      </c>
      <c r="Y2390" s="235" t="str">
        <f t="shared" si="364"/>
        <v/>
      </c>
      <c r="Z2390" s="236" t="str">
        <f>IFERROR(IF($B$3="NYSEG",INDEX('BCA Inputs'!$X$14:$X$54,MATCH(I2390,'BCA Inputs'!$M$14:$M$54,0))*P2390+INDEX('BCA Inputs'!$Y$14:$Y$54,MATCH(I2390,'BCA Inputs'!$M$14:$M$54,0))*O2390+INDEX('BCA Inputs'!$Z$14:$Z$54,MATCH(I2390,'BCA Inputs'!$M$14:$M$54,0))*Q2390+INDEX('BCA Inputs'!$AA$14:$AA$54,MATCH(I2390,'BCA Inputs'!$M$14:$M$54,0))*F2390+INDEX('BCA Inputs'!$AB$14:$AB$54,MATCH(I2390,'BCA Inputs'!$M$14:$M$54,0))*G2390,IF($B$3="RG&amp;E",INDEX('BCA Inputs'!$BG$14:$BG$54,MATCH(I2390,'BCA Inputs'!$AW$14:$AW$54,0))*P2390+INDEX('BCA Inputs'!$BH$14:$BH$54,MATCH(I2390,'BCA Inputs'!$AW$14:$AW$54,0))*O2390+INDEX('BCA Inputs'!$BI$14:$BI$54,MATCH(I2390,'BCA Inputs'!$AW$14:$AW$54,0))*Q2390+INDEX('BCA Inputs'!$BJ$14:$BJ$54,MATCH(I2390,'BCA Inputs'!$AW$14:$AW$54,0))*F2390+INDEX('BCA Inputs'!$BK$14:$BK$54,MATCH(I2390,'BCA Inputs'!$AW$14:$AW$54,0))*G2390,"")),"")</f>
        <v/>
      </c>
      <c r="AA2390" s="237" t="str">
        <f t="shared" si="365"/>
        <v/>
      </c>
      <c r="AC2390" s="238" t="str">
        <f>IFERROR((K2390+R2390)+IF($B$3="NYSEG",INDEX('BCA Inputs'!$AI$14:$AI$54,MATCH(I2390,'BCA Inputs'!$M$14:$M$54,0))*P2390+INDEX('BCA Inputs'!$AJ$14:$AJ$54,MATCH(I2390,'BCA Inputs'!$M$14:$M$54,0))*Q2390,IF($B$3="RG&amp;E",INDEX('BCA Inputs'!$BR$14:$BR$54,MATCH(I2390,'BCA Inputs'!$AW$14:$AW$54,0))*P2390+INDEX('BCA Inputs'!$BS$14:$BS$54,MATCH(I2390,'BCA Inputs'!$AW$14:$AW$54,0))*Q2390,"")),"")</f>
        <v/>
      </c>
      <c r="AD2390" s="181" t="str">
        <f>IFERROR(IF($B$3="NYSEG",INDEX('BCA Inputs'!$AD$14:$AD$54,MATCH(I2390,'BCA Inputs'!$M$14:$M$54,0))*P2390+INDEX('BCA Inputs'!$AE$14:$AE$54,MATCH(I2390,'BCA Inputs'!$M$14:$M$54,0))*O2390+INDEX('BCA Inputs'!$AF$14:$AF$54,MATCH(I2390,'BCA Inputs'!$M$14:$M$54,0))*Q2390+INDEX('BCA Inputs'!$AG$14:$AG$54,MATCH(I2390,'BCA Inputs'!$M$14:$M$54,0))*F2390+INDEX('BCA Inputs'!$AH$14:$AH$54,MATCH(I2390,'BCA Inputs'!$M$14:$M$54,0))*G2390,IF($B$3="RG&amp;E",INDEX('BCA Inputs'!$BM$14:$BM$54,MATCH(I2390,'BCA Inputs'!$AW$14:$AW$54,0))*P2390+INDEX('BCA Inputs'!$BN$14:$BN$54,MATCH(I2390,'BCA Inputs'!$AW$14:$AW$54,0))*O2390+INDEX('BCA Inputs'!$BO$14:$BO$54,MATCH(I2390,'BCA Inputs'!$AW$14:$AW$54,0))*Q2390+INDEX('BCA Inputs'!$BP$14:$BP$54,MATCH(I2390,'BCA Inputs'!$AW$14:$AW$54,0))*F2390+INDEX('BCA Inputs'!$BQ$14:$BQ$54,MATCH(I2390,'BCA Inputs'!$AW$14:$AW$54,0))*G2390,"")),"")</f>
        <v/>
      </c>
      <c r="AE2390" s="237" t="str">
        <f t="shared" si="366"/>
        <v/>
      </c>
      <c r="AF2390" s="198">
        <f t="shared" si="368"/>
        <v>0</v>
      </c>
      <c r="AG2390" s="239">
        <f t="shared" si="369"/>
        <v>0</v>
      </c>
    </row>
    <row r="2391" spans="1:33">
      <c r="A2391" s="228"/>
      <c r="B2391" s="176"/>
      <c r="C2391" s="229"/>
      <c r="D2391" s="230"/>
      <c r="E2391" s="230"/>
      <c r="F2391" s="230"/>
      <c r="G2391" s="230"/>
      <c r="H2391" s="231"/>
      <c r="I2391" s="231"/>
      <c r="J2391" s="232"/>
      <c r="K2391" s="232"/>
      <c r="L2391" s="232"/>
      <c r="M2391" s="181">
        <f t="shared" si="367"/>
        <v>0</v>
      </c>
      <c r="N2391" s="181">
        <f>IF(H2391="",0,H2391*I2391*'Avoided Water Savings Cost'!$C$16)</f>
        <v>0</v>
      </c>
      <c r="O2391" s="545">
        <f>IF(C2391="",0,IF($B$3="NYSEG",C2391/(1-'Avoided Electric Costs 2020'!$W$21),IF($B$3="RG&amp;E",C2391/(1-'Avoided Electric Costs 2020'!$X$21),"")))</f>
        <v>0</v>
      </c>
      <c r="P2391" s="546">
        <f>IF(D2391="",0,IF($B$3="NYSEG",D2391/(1-'Avoided Electric Costs 2020'!$W$21),IF($B$3="RG&amp;E",D2391/(1-'Avoided Electric Costs 2020'!$X$21),"")))</f>
        <v>0</v>
      </c>
      <c r="Q2391" s="546">
        <f>IF(E2391="",0,IF($B$3="NYSEG",E2391/(1-'Avoided Natural Gas Costs 2020'!$J$34),IF($B$3="RG&amp;E",E2391/(1-'Avoided Natural Gas Costs 2020'!$K$34),"")))</f>
        <v>0</v>
      </c>
      <c r="R2391" s="233" t="str">
        <f>IFERROR(IF(P2391*'BCA Inputs'!$C$1+Q2391*'BCA Inputs'!$C$2+F2391*'BCA Inputs'!$C$2+G2391*'BCA Inputs'!$C$2=0,"",P2391*'BCA Inputs'!$C$1+Q2391*'BCA Inputs'!$C$2+F2391*'BCA Inputs'!$C$2+G2391*'BCA Inputs'!$C$2),"")</f>
        <v/>
      </c>
      <c r="S2391" s="181" t="str">
        <f t="shared" ref="S2391:S2454" si="370">IFERROR(IF(J2391+R2391=0,"",J2391+R2391),"")</f>
        <v/>
      </c>
      <c r="T2391" s="181" t="str">
        <f>IFERROR(IF($B$3="NYSEG",(INDEX('BCA Inputs'!$N$14:$N$54,MATCH(I2391,'BCA Inputs'!$M$14:$M$54,0))*P2391+INDEX('BCA Inputs'!$O$14:$O$54,MATCH(I2391,'BCA Inputs'!$M$14:$M$54,0))*O2391+INDEX('BCA Inputs'!P:P,MATCH(I2391,'BCA Inputs'!M:M,0))*Q2391+INDEX('BCA Inputs'!Q:Q,MATCH(I2391,'BCA Inputs'!M:M,0))*F2391+INDEX('BCA Inputs'!R:R,MATCH(I2391,'BCA Inputs'!M:M,0))*G2391)+L2391+N2391,IF($B$3="RG&amp;E",(INDEX('BCA Inputs'!$AX$14:$AX$54,MATCH(I2391,'BCA Inputs'!$AW$14:$AW$54,0))*P2391+INDEX('BCA Inputs'!$AY$14:$AY$54,MATCH(I2391,'BCA Inputs'!$AW$14:$AW$54,0))*O2391+INDEX('BCA Inputs'!$AZ$14:$AZ$54,MATCH(I2391,'BCA Inputs'!$AW$14:$AW$54,0))*Q2391+INDEX('BCA Inputs'!$BA$14:$BA$54,MATCH(I2391,'BCA Inputs'!$AW$14:$AW$54,0))*F2391+INDEX('BCA Inputs'!$BB$14:$BB$54,MATCH(I2391,'BCA Inputs'!$AW$14:$AW$54,0))*G2391)+L2391+N2391,"")),"")</f>
        <v/>
      </c>
      <c r="U2391" s="234" t="str">
        <f t="shared" ref="U2391:U2454" si="371">IFERROR(T2391/S2391,"")</f>
        <v/>
      </c>
      <c r="V2391" s="234" t="str">
        <f t="shared" ref="V2391:V2454" si="372">IFERROR(J2391/(D2391*$B$6+E2391*$B$7+F2391*$B$7+G2391*$B$7+M2391+N2391/I2391),"")</f>
        <v/>
      </c>
      <c r="W2391" s="234" t="str">
        <f t="shared" ref="W2391:W2454" si="373">IFERROR((J2391-K2391)/(D2391*$B$6+E2391*$B$7+F2391*$B$7+G2391*$B$7+M2391+N2391/I2391),"")</f>
        <v/>
      </c>
      <c r="Y2391" s="235" t="str">
        <f t="shared" ref="Y2391:Y2454" si="374">IFERROR(K2391+R2391,"")</f>
        <v/>
      </c>
      <c r="Z2391" s="236" t="str">
        <f>IFERROR(IF($B$3="NYSEG",INDEX('BCA Inputs'!$X$14:$X$54,MATCH(I2391,'BCA Inputs'!$M$14:$M$54,0))*P2391+INDEX('BCA Inputs'!$Y$14:$Y$54,MATCH(I2391,'BCA Inputs'!$M$14:$M$54,0))*O2391+INDEX('BCA Inputs'!$Z$14:$Z$54,MATCH(I2391,'BCA Inputs'!$M$14:$M$54,0))*Q2391+INDEX('BCA Inputs'!$AA$14:$AA$54,MATCH(I2391,'BCA Inputs'!$M$14:$M$54,0))*F2391+INDEX('BCA Inputs'!$AB$14:$AB$54,MATCH(I2391,'BCA Inputs'!$M$14:$M$54,0))*G2391,IF($B$3="RG&amp;E",INDEX('BCA Inputs'!$BG$14:$BG$54,MATCH(I2391,'BCA Inputs'!$AW$14:$AW$54,0))*P2391+INDEX('BCA Inputs'!$BH$14:$BH$54,MATCH(I2391,'BCA Inputs'!$AW$14:$AW$54,0))*O2391+INDEX('BCA Inputs'!$BI$14:$BI$54,MATCH(I2391,'BCA Inputs'!$AW$14:$AW$54,0))*Q2391+INDEX('BCA Inputs'!$BJ$14:$BJ$54,MATCH(I2391,'BCA Inputs'!$AW$14:$AW$54,0))*F2391+INDEX('BCA Inputs'!$BK$14:$BK$54,MATCH(I2391,'BCA Inputs'!$AW$14:$AW$54,0))*G2391,"")),"")</f>
        <v/>
      </c>
      <c r="AA2391" s="237" t="str">
        <f t="shared" ref="AA2391:AA2454" si="375">IFERROR(Z2391/Y2391,"")</f>
        <v/>
      </c>
      <c r="AC2391" s="238" t="str">
        <f>IFERROR((K2391+R2391)+IF($B$3="NYSEG",INDEX('BCA Inputs'!$AI$14:$AI$54,MATCH(I2391,'BCA Inputs'!$M$14:$M$54,0))*P2391+INDEX('BCA Inputs'!$AJ$14:$AJ$54,MATCH(I2391,'BCA Inputs'!$M$14:$M$54,0))*Q2391,IF($B$3="RG&amp;E",INDEX('BCA Inputs'!$BR$14:$BR$54,MATCH(I2391,'BCA Inputs'!$AW$14:$AW$54,0))*P2391+INDEX('BCA Inputs'!$BS$14:$BS$54,MATCH(I2391,'BCA Inputs'!$AW$14:$AW$54,0))*Q2391,"")),"")</f>
        <v/>
      </c>
      <c r="AD2391" s="181" t="str">
        <f>IFERROR(IF($B$3="NYSEG",INDEX('BCA Inputs'!$AD$14:$AD$54,MATCH(I2391,'BCA Inputs'!$M$14:$M$54,0))*P2391+INDEX('BCA Inputs'!$AE$14:$AE$54,MATCH(I2391,'BCA Inputs'!$M$14:$M$54,0))*O2391+INDEX('BCA Inputs'!$AF$14:$AF$54,MATCH(I2391,'BCA Inputs'!$M$14:$M$54,0))*Q2391+INDEX('BCA Inputs'!$AG$14:$AG$54,MATCH(I2391,'BCA Inputs'!$M$14:$M$54,0))*F2391+INDEX('BCA Inputs'!$AH$14:$AH$54,MATCH(I2391,'BCA Inputs'!$M$14:$M$54,0))*G2391,IF($B$3="RG&amp;E",INDEX('BCA Inputs'!$BM$14:$BM$54,MATCH(I2391,'BCA Inputs'!$AW$14:$AW$54,0))*P2391+INDEX('BCA Inputs'!$BN$14:$BN$54,MATCH(I2391,'BCA Inputs'!$AW$14:$AW$54,0))*O2391+INDEX('BCA Inputs'!$BO$14:$BO$54,MATCH(I2391,'BCA Inputs'!$AW$14:$AW$54,0))*Q2391+INDEX('BCA Inputs'!$BP$14:$BP$54,MATCH(I2391,'BCA Inputs'!$AW$14:$AW$54,0))*F2391+INDEX('BCA Inputs'!$BQ$14:$BQ$54,MATCH(I2391,'BCA Inputs'!$AW$14:$AW$54,0))*G2391,"")),"")</f>
        <v/>
      </c>
      <c r="AE2391" s="237" t="str">
        <f t="shared" ref="AE2391:AE2454" si="376">IFERROR(AD2391/AC2391,"")</f>
        <v/>
      </c>
      <c r="AF2391" s="198">
        <f t="shared" si="368"/>
        <v>0</v>
      </c>
      <c r="AG2391" s="239">
        <f t="shared" si="369"/>
        <v>0</v>
      </c>
    </row>
    <row r="2392" spans="1:33">
      <c r="A2392" s="228"/>
      <c r="B2392" s="176"/>
      <c r="C2392" s="229"/>
      <c r="D2392" s="230"/>
      <c r="E2392" s="230"/>
      <c r="F2392" s="230"/>
      <c r="G2392" s="230"/>
      <c r="H2392" s="231"/>
      <c r="I2392" s="231"/>
      <c r="J2392" s="232"/>
      <c r="K2392" s="232"/>
      <c r="L2392" s="232"/>
      <c r="M2392" s="181">
        <f t="shared" ref="M2392:M2455" si="377">IF(L2392="",0,L2392/I2392)</f>
        <v>0</v>
      </c>
      <c r="N2392" s="181">
        <f>IF(H2392="",0,H2392*I2392*'Avoided Water Savings Cost'!$C$16)</f>
        <v>0</v>
      </c>
      <c r="O2392" s="545">
        <f>IF(C2392="",0,IF($B$3="NYSEG",C2392/(1-'Avoided Electric Costs 2020'!$W$21),IF($B$3="RG&amp;E",C2392/(1-'Avoided Electric Costs 2020'!$X$21),"")))</f>
        <v>0</v>
      </c>
      <c r="P2392" s="546">
        <f>IF(D2392="",0,IF($B$3="NYSEG",D2392/(1-'Avoided Electric Costs 2020'!$W$21),IF($B$3="RG&amp;E",D2392/(1-'Avoided Electric Costs 2020'!$X$21),"")))</f>
        <v>0</v>
      </c>
      <c r="Q2392" s="546">
        <f>IF(E2392="",0,IF($B$3="NYSEG",E2392/(1-'Avoided Natural Gas Costs 2020'!$J$34),IF($B$3="RG&amp;E",E2392/(1-'Avoided Natural Gas Costs 2020'!$K$34),"")))</f>
        <v>0</v>
      </c>
      <c r="R2392" s="233" t="str">
        <f>IFERROR(IF(P2392*'BCA Inputs'!$C$1+Q2392*'BCA Inputs'!$C$2+F2392*'BCA Inputs'!$C$2+G2392*'BCA Inputs'!$C$2=0,"",P2392*'BCA Inputs'!$C$1+Q2392*'BCA Inputs'!$C$2+F2392*'BCA Inputs'!$C$2+G2392*'BCA Inputs'!$C$2),"")</f>
        <v/>
      </c>
      <c r="S2392" s="181" t="str">
        <f t="shared" si="370"/>
        <v/>
      </c>
      <c r="T2392" s="181" t="str">
        <f>IFERROR(IF($B$3="NYSEG",(INDEX('BCA Inputs'!$N$14:$N$54,MATCH(I2392,'BCA Inputs'!$M$14:$M$54,0))*P2392+INDEX('BCA Inputs'!$O$14:$O$54,MATCH(I2392,'BCA Inputs'!$M$14:$M$54,0))*O2392+INDEX('BCA Inputs'!P:P,MATCH(I2392,'BCA Inputs'!M:M,0))*Q2392+INDEX('BCA Inputs'!Q:Q,MATCH(I2392,'BCA Inputs'!M:M,0))*F2392+INDEX('BCA Inputs'!R:R,MATCH(I2392,'BCA Inputs'!M:M,0))*G2392)+L2392+N2392,IF($B$3="RG&amp;E",(INDEX('BCA Inputs'!$AX$14:$AX$54,MATCH(I2392,'BCA Inputs'!$AW$14:$AW$54,0))*P2392+INDEX('BCA Inputs'!$AY$14:$AY$54,MATCH(I2392,'BCA Inputs'!$AW$14:$AW$54,0))*O2392+INDEX('BCA Inputs'!$AZ$14:$AZ$54,MATCH(I2392,'BCA Inputs'!$AW$14:$AW$54,0))*Q2392+INDEX('BCA Inputs'!$BA$14:$BA$54,MATCH(I2392,'BCA Inputs'!$AW$14:$AW$54,0))*F2392+INDEX('BCA Inputs'!$BB$14:$BB$54,MATCH(I2392,'BCA Inputs'!$AW$14:$AW$54,0))*G2392)+L2392+N2392,"")),"")</f>
        <v/>
      </c>
      <c r="U2392" s="234" t="str">
        <f t="shared" si="371"/>
        <v/>
      </c>
      <c r="V2392" s="234" t="str">
        <f t="shared" si="372"/>
        <v/>
      </c>
      <c r="W2392" s="234" t="str">
        <f t="shared" si="373"/>
        <v/>
      </c>
      <c r="Y2392" s="235" t="str">
        <f t="shared" si="374"/>
        <v/>
      </c>
      <c r="Z2392" s="236" t="str">
        <f>IFERROR(IF($B$3="NYSEG",INDEX('BCA Inputs'!$X$14:$X$54,MATCH(I2392,'BCA Inputs'!$M$14:$M$54,0))*P2392+INDEX('BCA Inputs'!$Y$14:$Y$54,MATCH(I2392,'BCA Inputs'!$M$14:$M$54,0))*O2392+INDEX('BCA Inputs'!$Z$14:$Z$54,MATCH(I2392,'BCA Inputs'!$M$14:$M$54,0))*Q2392+INDEX('BCA Inputs'!$AA$14:$AA$54,MATCH(I2392,'BCA Inputs'!$M$14:$M$54,0))*F2392+INDEX('BCA Inputs'!$AB$14:$AB$54,MATCH(I2392,'BCA Inputs'!$M$14:$M$54,0))*G2392,IF($B$3="RG&amp;E",INDEX('BCA Inputs'!$BG$14:$BG$54,MATCH(I2392,'BCA Inputs'!$AW$14:$AW$54,0))*P2392+INDEX('BCA Inputs'!$BH$14:$BH$54,MATCH(I2392,'BCA Inputs'!$AW$14:$AW$54,0))*O2392+INDEX('BCA Inputs'!$BI$14:$BI$54,MATCH(I2392,'BCA Inputs'!$AW$14:$AW$54,0))*Q2392+INDEX('BCA Inputs'!$BJ$14:$BJ$54,MATCH(I2392,'BCA Inputs'!$AW$14:$AW$54,0))*F2392+INDEX('BCA Inputs'!$BK$14:$BK$54,MATCH(I2392,'BCA Inputs'!$AW$14:$AW$54,0))*G2392,"")),"")</f>
        <v/>
      </c>
      <c r="AA2392" s="237" t="str">
        <f t="shared" si="375"/>
        <v/>
      </c>
      <c r="AC2392" s="238" t="str">
        <f>IFERROR((K2392+R2392)+IF($B$3="NYSEG",INDEX('BCA Inputs'!$AI$14:$AI$54,MATCH(I2392,'BCA Inputs'!$M$14:$M$54,0))*P2392+INDEX('BCA Inputs'!$AJ$14:$AJ$54,MATCH(I2392,'BCA Inputs'!$M$14:$M$54,0))*Q2392,IF($B$3="RG&amp;E",INDEX('BCA Inputs'!$BR$14:$BR$54,MATCH(I2392,'BCA Inputs'!$AW$14:$AW$54,0))*P2392+INDEX('BCA Inputs'!$BS$14:$BS$54,MATCH(I2392,'BCA Inputs'!$AW$14:$AW$54,0))*Q2392,"")),"")</f>
        <v/>
      </c>
      <c r="AD2392" s="181" t="str">
        <f>IFERROR(IF($B$3="NYSEG",INDEX('BCA Inputs'!$AD$14:$AD$54,MATCH(I2392,'BCA Inputs'!$M$14:$M$54,0))*P2392+INDEX('BCA Inputs'!$AE$14:$AE$54,MATCH(I2392,'BCA Inputs'!$M$14:$M$54,0))*O2392+INDEX('BCA Inputs'!$AF$14:$AF$54,MATCH(I2392,'BCA Inputs'!$M$14:$M$54,0))*Q2392+INDEX('BCA Inputs'!$AG$14:$AG$54,MATCH(I2392,'BCA Inputs'!$M$14:$M$54,0))*F2392+INDEX('BCA Inputs'!$AH$14:$AH$54,MATCH(I2392,'BCA Inputs'!$M$14:$M$54,0))*G2392,IF($B$3="RG&amp;E",INDEX('BCA Inputs'!$BM$14:$BM$54,MATCH(I2392,'BCA Inputs'!$AW$14:$AW$54,0))*P2392+INDEX('BCA Inputs'!$BN$14:$BN$54,MATCH(I2392,'BCA Inputs'!$AW$14:$AW$54,0))*O2392+INDEX('BCA Inputs'!$BO$14:$BO$54,MATCH(I2392,'BCA Inputs'!$AW$14:$AW$54,0))*Q2392+INDEX('BCA Inputs'!$BP$14:$BP$54,MATCH(I2392,'BCA Inputs'!$AW$14:$AW$54,0))*F2392+INDEX('BCA Inputs'!$BQ$14:$BQ$54,MATCH(I2392,'BCA Inputs'!$AW$14:$AW$54,0))*G2392,"")),"")</f>
        <v/>
      </c>
      <c r="AE2392" s="237" t="str">
        <f t="shared" si="376"/>
        <v/>
      </c>
      <c r="AF2392" s="198">
        <f t="shared" ref="AF2392:AF2455" si="378">IF(U2392&lt;1,1,0)</f>
        <v>0</v>
      </c>
      <c r="AG2392" s="239">
        <f t="shared" ref="AG2392:AG2455" si="379">D2392*3412+(E2392+F2392+G2392)*100000</f>
        <v>0</v>
      </c>
    </row>
    <row r="2393" spans="1:33">
      <c r="A2393" s="228"/>
      <c r="B2393" s="176"/>
      <c r="C2393" s="229"/>
      <c r="D2393" s="230"/>
      <c r="E2393" s="230"/>
      <c r="F2393" s="230"/>
      <c r="G2393" s="230"/>
      <c r="H2393" s="231"/>
      <c r="I2393" s="231"/>
      <c r="J2393" s="232"/>
      <c r="K2393" s="232"/>
      <c r="L2393" s="232"/>
      <c r="M2393" s="181">
        <f t="shared" si="377"/>
        <v>0</v>
      </c>
      <c r="N2393" s="181">
        <f>IF(H2393="",0,H2393*I2393*'Avoided Water Savings Cost'!$C$16)</f>
        <v>0</v>
      </c>
      <c r="O2393" s="545">
        <f>IF(C2393="",0,IF($B$3="NYSEG",C2393/(1-'Avoided Electric Costs 2020'!$W$21),IF($B$3="RG&amp;E",C2393/(1-'Avoided Electric Costs 2020'!$X$21),"")))</f>
        <v>0</v>
      </c>
      <c r="P2393" s="546">
        <f>IF(D2393="",0,IF($B$3="NYSEG",D2393/(1-'Avoided Electric Costs 2020'!$W$21),IF($B$3="RG&amp;E",D2393/(1-'Avoided Electric Costs 2020'!$X$21),"")))</f>
        <v>0</v>
      </c>
      <c r="Q2393" s="546">
        <f>IF(E2393="",0,IF($B$3="NYSEG",E2393/(1-'Avoided Natural Gas Costs 2020'!$J$34),IF($B$3="RG&amp;E",E2393/(1-'Avoided Natural Gas Costs 2020'!$K$34),"")))</f>
        <v>0</v>
      </c>
      <c r="R2393" s="233" t="str">
        <f>IFERROR(IF(P2393*'BCA Inputs'!$C$1+Q2393*'BCA Inputs'!$C$2+F2393*'BCA Inputs'!$C$2+G2393*'BCA Inputs'!$C$2=0,"",P2393*'BCA Inputs'!$C$1+Q2393*'BCA Inputs'!$C$2+F2393*'BCA Inputs'!$C$2+G2393*'BCA Inputs'!$C$2),"")</f>
        <v/>
      </c>
      <c r="S2393" s="181" t="str">
        <f t="shared" si="370"/>
        <v/>
      </c>
      <c r="T2393" s="181" t="str">
        <f>IFERROR(IF($B$3="NYSEG",(INDEX('BCA Inputs'!$N$14:$N$54,MATCH(I2393,'BCA Inputs'!$M$14:$M$54,0))*P2393+INDEX('BCA Inputs'!$O$14:$O$54,MATCH(I2393,'BCA Inputs'!$M$14:$M$54,0))*O2393+INDEX('BCA Inputs'!P:P,MATCH(I2393,'BCA Inputs'!M:M,0))*Q2393+INDEX('BCA Inputs'!Q:Q,MATCH(I2393,'BCA Inputs'!M:M,0))*F2393+INDEX('BCA Inputs'!R:R,MATCH(I2393,'BCA Inputs'!M:M,0))*G2393)+L2393+N2393,IF($B$3="RG&amp;E",(INDEX('BCA Inputs'!$AX$14:$AX$54,MATCH(I2393,'BCA Inputs'!$AW$14:$AW$54,0))*P2393+INDEX('BCA Inputs'!$AY$14:$AY$54,MATCH(I2393,'BCA Inputs'!$AW$14:$AW$54,0))*O2393+INDEX('BCA Inputs'!$AZ$14:$AZ$54,MATCH(I2393,'BCA Inputs'!$AW$14:$AW$54,0))*Q2393+INDEX('BCA Inputs'!$BA$14:$BA$54,MATCH(I2393,'BCA Inputs'!$AW$14:$AW$54,0))*F2393+INDEX('BCA Inputs'!$BB$14:$BB$54,MATCH(I2393,'BCA Inputs'!$AW$14:$AW$54,0))*G2393)+L2393+N2393,"")),"")</f>
        <v/>
      </c>
      <c r="U2393" s="234" t="str">
        <f t="shared" si="371"/>
        <v/>
      </c>
      <c r="V2393" s="234" t="str">
        <f t="shared" si="372"/>
        <v/>
      </c>
      <c r="W2393" s="234" t="str">
        <f t="shared" si="373"/>
        <v/>
      </c>
      <c r="Y2393" s="235" t="str">
        <f t="shared" si="374"/>
        <v/>
      </c>
      <c r="Z2393" s="236" t="str">
        <f>IFERROR(IF($B$3="NYSEG",INDEX('BCA Inputs'!$X$14:$X$54,MATCH(I2393,'BCA Inputs'!$M$14:$M$54,0))*P2393+INDEX('BCA Inputs'!$Y$14:$Y$54,MATCH(I2393,'BCA Inputs'!$M$14:$M$54,0))*O2393+INDEX('BCA Inputs'!$Z$14:$Z$54,MATCH(I2393,'BCA Inputs'!$M$14:$M$54,0))*Q2393+INDEX('BCA Inputs'!$AA$14:$AA$54,MATCH(I2393,'BCA Inputs'!$M$14:$M$54,0))*F2393+INDEX('BCA Inputs'!$AB$14:$AB$54,MATCH(I2393,'BCA Inputs'!$M$14:$M$54,0))*G2393,IF($B$3="RG&amp;E",INDEX('BCA Inputs'!$BG$14:$BG$54,MATCH(I2393,'BCA Inputs'!$AW$14:$AW$54,0))*P2393+INDEX('BCA Inputs'!$BH$14:$BH$54,MATCH(I2393,'BCA Inputs'!$AW$14:$AW$54,0))*O2393+INDEX('BCA Inputs'!$BI$14:$BI$54,MATCH(I2393,'BCA Inputs'!$AW$14:$AW$54,0))*Q2393+INDEX('BCA Inputs'!$BJ$14:$BJ$54,MATCH(I2393,'BCA Inputs'!$AW$14:$AW$54,0))*F2393+INDEX('BCA Inputs'!$BK$14:$BK$54,MATCH(I2393,'BCA Inputs'!$AW$14:$AW$54,0))*G2393,"")),"")</f>
        <v/>
      </c>
      <c r="AA2393" s="237" t="str">
        <f t="shared" si="375"/>
        <v/>
      </c>
      <c r="AC2393" s="238" t="str">
        <f>IFERROR((K2393+R2393)+IF($B$3="NYSEG",INDEX('BCA Inputs'!$AI$14:$AI$54,MATCH(I2393,'BCA Inputs'!$M$14:$M$54,0))*P2393+INDEX('BCA Inputs'!$AJ$14:$AJ$54,MATCH(I2393,'BCA Inputs'!$M$14:$M$54,0))*Q2393,IF($B$3="RG&amp;E",INDEX('BCA Inputs'!$BR$14:$BR$54,MATCH(I2393,'BCA Inputs'!$AW$14:$AW$54,0))*P2393+INDEX('BCA Inputs'!$BS$14:$BS$54,MATCH(I2393,'BCA Inputs'!$AW$14:$AW$54,0))*Q2393,"")),"")</f>
        <v/>
      </c>
      <c r="AD2393" s="181" t="str">
        <f>IFERROR(IF($B$3="NYSEG",INDEX('BCA Inputs'!$AD$14:$AD$54,MATCH(I2393,'BCA Inputs'!$M$14:$M$54,0))*P2393+INDEX('BCA Inputs'!$AE$14:$AE$54,MATCH(I2393,'BCA Inputs'!$M$14:$M$54,0))*O2393+INDEX('BCA Inputs'!$AF$14:$AF$54,MATCH(I2393,'BCA Inputs'!$M$14:$M$54,0))*Q2393+INDEX('BCA Inputs'!$AG$14:$AG$54,MATCH(I2393,'BCA Inputs'!$M$14:$M$54,0))*F2393+INDEX('BCA Inputs'!$AH$14:$AH$54,MATCH(I2393,'BCA Inputs'!$M$14:$M$54,0))*G2393,IF($B$3="RG&amp;E",INDEX('BCA Inputs'!$BM$14:$BM$54,MATCH(I2393,'BCA Inputs'!$AW$14:$AW$54,0))*P2393+INDEX('BCA Inputs'!$BN$14:$BN$54,MATCH(I2393,'BCA Inputs'!$AW$14:$AW$54,0))*O2393+INDEX('BCA Inputs'!$BO$14:$BO$54,MATCH(I2393,'BCA Inputs'!$AW$14:$AW$54,0))*Q2393+INDEX('BCA Inputs'!$BP$14:$BP$54,MATCH(I2393,'BCA Inputs'!$AW$14:$AW$54,0))*F2393+INDEX('BCA Inputs'!$BQ$14:$BQ$54,MATCH(I2393,'BCA Inputs'!$AW$14:$AW$54,0))*G2393,"")),"")</f>
        <v/>
      </c>
      <c r="AE2393" s="237" t="str">
        <f t="shared" si="376"/>
        <v/>
      </c>
      <c r="AF2393" s="198">
        <f t="shared" si="378"/>
        <v>0</v>
      </c>
      <c r="AG2393" s="239">
        <f t="shared" si="379"/>
        <v>0</v>
      </c>
    </row>
    <row r="2394" spans="1:33">
      <c r="A2394" s="228"/>
      <c r="B2394" s="176"/>
      <c r="C2394" s="229"/>
      <c r="D2394" s="230"/>
      <c r="E2394" s="230"/>
      <c r="F2394" s="230"/>
      <c r="G2394" s="230"/>
      <c r="H2394" s="231"/>
      <c r="I2394" s="231"/>
      <c r="J2394" s="232"/>
      <c r="K2394" s="232"/>
      <c r="L2394" s="232"/>
      <c r="M2394" s="181">
        <f t="shared" si="377"/>
        <v>0</v>
      </c>
      <c r="N2394" s="181">
        <f>IF(H2394="",0,H2394*I2394*'Avoided Water Savings Cost'!$C$16)</f>
        <v>0</v>
      </c>
      <c r="O2394" s="545">
        <f>IF(C2394="",0,IF($B$3="NYSEG",C2394/(1-'Avoided Electric Costs 2020'!$W$21),IF($B$3="RG&amp;E",C2394/(1-'Avoided Electric Costs 2020'!$X$21),"")))</f>
        <v>0</v>
      </c>
      <c r="P2394" s="546">
        <f>IF(D2394="",0,IF($B$3="NYSEG",D2394/(1-'Avoided Electric Costs 2020'!$W$21),IF($B$3="RG&amp;E",D2394/(1-'Avoided Electric Costs 2020'!$X$21),"")))</f>
        <v>0</v>
      </c>
      <c r="Q2394" s="546">
        <f>IF(E2394="",0,IF($B$3="NYSEG",E2394/(1-'Avoided Natural Gas Costs 2020'!$J$34),IF($B$3="RG&amp;E",E2394/(1-'Avoided Natural Gas Costs 2020'!$K$34),"")))</f>
        <v>0</v>
      </c>
      <c r="R2394" s="233" t="str">
        <f>IFERROR(IF(P2394*'BCA Inputs'!$C$1+Q2394*'BCA Inputs'!$C$2+F2394*'BCA Inputs'!$C$2+G2394*'BCA Inputs'!$C$2=0,"",P2394*'BCA Inputs'!$C$1+Q2394*'BCA Inputs'!$C$2+F2394*'BCA Inputs'!$C$2+G2394*'BCA Inputs'!$C$2),"")</f>
        <v/>
      </c>
      <c r="S2394" s="181" t="str">
        <f t="shared" si="370"/>
        <v/>
      </c>
      <c r="T2394" s="181" t="str">
        <f>IFERROR(IF($B$3="NYSEG",(INDEX('BCA Inputs'!$N$14:$N$54,MATCH(I2394,'BCA Inputs'!$M$14:$M$54,0))*P2394+INDEX('BCA Inputs'!$O$14:$O$54,MATCH(I2394,'BCA Inputs'!$M$14:$M$54,0))*O2394+INDEX('BCA Inputs'!P:P,MATCH(I2394,'BCA Inputs'!M:M,0))*Q2394+INDEX('BCA Inputs'!Q:Q,MATCH(I2394,'BCA Inputs'!M:M,0))*F2394+INDEX('BCA Inputs'!R:R,MATCH(I2394,'BCA Inputs'!M:M,0))*G2394)+L2394+N2394,IF($B$3="RG&amp;E",(INDEX('BCA Inputs'!$AX$14:$AX$54,MATCH(I2394,'BCA Inputs'!$AW$14:$AW$54,0))*P2394+INDEX('BCA Inputs'!$AY$14:$AY$54,MATCH(I2394,'BCA Inputs'!$AW$14:$AW$54,0))*O2394+INDEX('BCA Inputs'!$AZ$14:$AZ$54,MATCH(I2394,'BCA Inputs'!$AW$14:$AW$54,0))*Q2394+INDEX('BCA Inputs'!$BA$14:$BA$54,MATCH(I2394,'BCA Inputs'!$AW$14:$AW$54,0))*F2394+INDEX('BCA Inputs'!$BB$14:$BB$54,MATCH(I2394,'BCA Inputs'!$AW$14:$AW$54,0))*G2394)+L2394+N2394,"")),"")</f>
        <v/>
      </c>
      <c r="U2394" s="234" t="str">
        <f t="shared" si="371"/>
        <v/>
      </c>
      <c r="V2394" s="234" t="str">
        <f t="shared" si="372"/>
        <v/>
      </c>
      <c r="W2394" s="234" t="str">
        <f t="shared" si="373"/>
        <v/>
      </c>
      <c r="Y2394" s="235" t="str">
        <f t="shared" si="374"/>
        <v/>
      </c>
      <c r="Z2394" s="236" t="str">
        <f>IFERROR(IF($B$3="NYSEG",INDEX('BCA Inputs'!$X$14:$X$54,MATCH(I2394,'BCA Inputs'!$M$14:$M$54,0))*P2394+INDEX('BCA Inputs'!$Y$14:$Y$54,MATCH(I2394,'BCA Inputs'!$M$14:$M$54,0))*O2394+INDEX('BCA Inputs'!$Z$14:$Z$54,MATCH(I2394,'BCA Inputs'!$M$14:$M$54,0))*Q2394+INDEX('BCA Inputs'!$AA$14:$AA$54,MATCH(I2394,'BCA Inputs'!$M$14:$M$54,0))*F2394+INDEX('BCA Inputs'!$AB$14:$AB$54,MATCH(I2394,'BCA Inputs'!$M$14:$M$54,0))*G2394,IF($B$3="RG&amp;E",INDEX('BCA Inputs'!$BG$14:$BG$54,MATCH(I2394,'BCA Inputs'!$AW$14:$AW$54,0))*P2394+INDEX('BCA Inputs'!$BH$14:$BH$54,MATCH(I2394,'BCA Inputs'!$AW$14:$AW$54,0))*O2394+INDEX('BCA Inputs'!$BI$14:$BI$54,MATCH(I2394,'BCA Inputs'!$AW$14:$AW$54,0))*Q2394+INDEX('BCA Inputs'!$BJ$14:$BJ$54,MATCH(I2394,'BCA Inputs'!$AW$14:$AW$54,0))*F2394+INDEX('BCA Inputs'!$BK$14:$BK$54,MATCH(I2394,'BCA Inputs'!$AW$14:$AW$54,0))*G2394,"")),"")</f>
        <v/>
      </c>
      <c r="AA2394" s="237" t="str">
        <f t="shared" si="375"/>
        <v/>
      </c>
      <c r="AC2394" s="238" t="str">
        <f>IFERROR((K2394+R2394)+IF($B$3="NYSEG",INDEX('BCA Inputs'!$AI$14:$AI$54,MATCH(I2394,'BCA Inputs'!$M$14:$M$54,0))*P2394+INDEX('BCA Inputs'!$AJ$14:$AJ$54,MATCH(I2394,'BCA Inputs'!$M$14:$M$54,0))*Q2394,IF($B$3="RG&amp;E",INDEX('BCA Inputs'!$BR$14:$BR$54,MATCH(I2394,'BCA Inputs'!$AW$14:$AW$54,0))*P2394+INDEX('BCA Inputs'!$BS$14:$BS$54,MATCH(I2394,'BCA Inputs'!$AW$14:$AW$54,0))*Q2394,"")),"")</f>
        <v/>
      </c>
      <c r="AD2394" s="181" t="str">
        <f>IFERROR(IF($B$3="NYSEG",INDEX('BCA Inputs'!$AD$14:$AD$54,MATCH(I2394,'BCA Inputs'!$M$14:$M$54,0))*P2394+INDEX('BCA Inputs'!$AE$14:$AE$54,MATCH(I2394,'BCA Inputs'!$M$14:$M$54,0))*O2394+INDEX('BCA Inputs'!$AF$14:$AF$54,MATCH(I2394,'BCA Inputs'!$M$14:$M$54,0))*Q2394+INDEX('BCA Inputs'!$AG$14:$AG$54,MATCH(I2394,'BCA Inputs'!$M$14:$M$54,0))*F2394+INDEX('BCA Inputs'!$AH$14:$AH$54,MATCH(I2394,'BCA Inputs'!$M$14:$M$54,0))*G2394,IF($B$3="RG&amp;E",INDEX('BCA Inputs'!$BM$14:$BM$54,MATCH(I2394,'BCA Inputs'!$AW$14:$AW$54,0))*P2394+INDEX('BCA Inputs'!$BN$14:$BN$54,MATCH(I2394,'BCA Inputs'!$AW$14:$AW$54,0))*O2394+INDEX('BCA Inputs'!$BO$14:$BO$54,MATCH(I2394,'BCA Inputs'!$AW$14:$AW$54,0))*Q2394+INDEX('BCA Inputs'!$BP$14:$BP$54,MATCH(I2394,'BCA Inputs'!$AW$14:$AW$54,0))*F2394+INDEX('BCA Inputs'!$BQ$14:$BQ$54,MATCH(I2394,'BCA Inputs'!$AW$14:$AW$54,0))*G2394,"")),"")</f>
        <v/>
      </c>
      <c r="AE2394" s="237" t="str">
        <f t="shared" si="376"/>
        <v/>
      </c>
      <c r="AF2394" s="198">
        <f t="shared" si="378"/>
        <v>0</v>
      </c>
      <c r="AG2394" s="239">
        <f t="shared" si="379"/>
        <v>0</v>
      </c>
    </row>
    <row r="2395" spans="1:33">
      <c r="A2395" s="228"/>
      <c r="B2395" s="176"/>
      <c r="C2395" s="229"/>
      <c r="D2395" s="230"/>
      <c r="E2395" s="230"/>
      <c r="F2395" s="230"/>
      <c r="G2395" s="230"/>
      <c r="H2395" s="231"/>
      <c r="I2395" s="231"/>
      <c r="J2395" s="232"/>
      <c r="K2395" s="232"/>
      <c r="L2395" s="232"/>
      <c r="M2395" s="181">
        <f t="shared" si="377"/>
        <v>0</v>
      </c>
      <c r="N2395" s="181">
        <f>IF(H2395="",0,H2395*I2395*'Avoided Water Savings Cost'!$C$16)</f>
        <v>0</v>
      </c>
      <c r="O2395" s="545">
        <f>IF(C2395="",0,IF($B$3="NYSEG",C2395/(1-'Avoided Electric Costs 2020'!$W$21),IF($B$3="RG&amp;E",C2395/(1-'Avoided Electric Costs 2020'!$X$21),"")))</f>
        <v>0</v>
      </c>
      <c r="P2395" s="546">
        <f>IF(D2395="",0,IF($B$3="NYSEG",D2395/(1-'Avoided Electric Costs 2020'!$W$21),IF($B$3="RG&amp;E",D2395/(1-'Avoided Electric Costs 2020'!$X$21),"")))</f>
        <v>0</v>
      </c>
      <c r="Q2395" s="546">
        <f>IF(E2395="",0,IF($B$3="NYSEG",E2395/(1-'Avoided Natural Gas Costs 2020'!$J$34),IF($B$3="RG&amp;E",E2395/(1-'Avoided Natural Gas Costs 2020'!$K$34),"")))</f>
        <v>0</v>
      </c>
      <c r="R2395" s="233" t="str">
        <f>IFERROR(IF(P2395*'BCA Inputs'!$C$1+Q2395*'BCA Inputs'!$C$2+F2395*'BCA Inputs'!$C$2+G2395*'BCA Inputs'!$C$2=0,"",P2395*'BCA Inputs'!$C$1+Q2395*'BCA Inputs'!$C$2+F2395*'BCA Inputs'!$C$2+G2395*'BCA Inputs'!$C$2),"")</f>
        <v/>
      </c>
      <c r="S2395" s="181" t="str">
        <f t="shared" si="370"/>
        <v/>
      </c>
      <c r="T2395" s="181" t="str">
        <f>IFERROR(IF($B$3="NYSEG",(INDEX('BCA Inputs'!$N$14:$N$54,MATCH(I2395,'BCA Inputs'!$M$14:$M$54,0))*P2395+INDEX('BCA Inputs'!$O$14:$O$54,MATCH(I2395,'BCA Inputs'!$M$14:$M$54,0))*O2395+INDEX('BCA Inputs'!P:P,MATCH(I2395,'BCA Inputs'!M:M,0))*Q2395+INDEX('BCA Inputs'!Q:Q,MATCH(I2395,'BCA Inputs'!M:M,0))*F2395+INDEX('BCA Inputs'!R:R,MATCH(I2395,'BCA Inputs'!M:M,0))*G2395)+L2395+N2395,IF($B$3="RG&amp;E",(INDEX('BCA Inputs'!$AX$14:$AX$54,MATCH(I2395,'BCA Inputs'!$AW$14:$AW$54,0))*P2395+INDEX('BCA Inputs'!$AY$14:$AY$54,MATCH(I2395,'BCA Inputs'!$AW$14:$AW$54,0))*O2395+INDEX('BCA Inputs'!$AZ$14:$AZ$54,MATCH(I2395,'BCA Inputs'!$AW$14:$AW$54,0))*Q2395+INDEX('BCA Inputs'!$BA$14:$BA$54,MATCH(I2395,'BCA Inputs'!$AW$14:$AW$54,0))*F2395+INDEX('BCA Inputs'!$BB$14:$BB$54,MATCH(I2395,'BCA Inputs'!$AW$14:$AW$54,0))*G2395)+L2395+N2395,"")),"")</f>
        <v/>
      </c>
      <c r="U2395" s="234" t="str">
        <f t="shared" si="371"/>
        <v/>
      </c>
      <c r="V2395" s="234" t="str">
        <f t="shared" si="372"/>
        <v/>
      </c>
      <c r="W2395" s="234" t="str">
        <f t="shared" si="373"/>
        <v/>
      </c>
      <c r="Y2395" s="235" t="str">
        <f t="shared" si="374"/>
        <v/>
      </c>
      <c r="Z2395" s="236" t="str">
        <f>IFERROR(IF($B$3="NYSEG",INDEX('BCA Inputs'!$X$14:$X$54,MATCH(I2395,'BCA Inputs'!$M$14:$M$54,0))*P2395+INDEX('BCA Inputs'!$Y$14:$Y$54,MATCH(I2395,'BCA Inputs'!$M$14:$M$54,0))*O2395+INDEX('BCA Inputs'!$Z$14:$Z$54,MATCH(I2395,'BCA Inputs'!$M$14:$M$54,0))*Q2395+INDEX('BCA Inputs'!$AA$14:$AA$54,MATCH(I2395,'BCA Inputs'!$M$14:$M$54,0))*F2395+INDEX('BCA Inputs'!$AB$14:$AB$54,MATCH(I2395,'BCA Inputs'!$M$14:$M$54,0))*G2395,IF($B$3="RG&amp;E",INDEX('BCA Inputs'!$BG$14:$BG$54,MATCH(I2395,'BCA Inputs'!$AW$14:$AW$54,0))*P2395+INDEX('BCA Inputs'!$BH$14:$BH$54,MATCH(I2395,'BCA Inputs'!$AW$14:$AW$54,0))*O2395+INDEX('BCA Inputs'!$BI$14:$BI$54,MATCH(I2395,'BCA Inputs'!$AW$14:$AW$54,0))*Q2395+INDEX('BCA Inputs'!$BJ$14:$BJ$54,MATCH(I2395,'BCA Inputs'!$AW$14:$AW$54,0))*F2395+INDEX('BCA Inputs'!$BK$14:$BK$54,MATCH(I2395,'BCA Inputs'!$AW$14:$AW$54,0))*G2395,"")),"")</f>
        <v/>
      </c>
      <c r="AA2395" s="237" t="str">
        <f t="shared" si="375"/>
        <v/>
      </c>
      <c r="AC2395" s="238" t="str">
        <f>IFERROR((K2395+R2395)+IF($B$3="NYSEG",INDEX('BCA Inputs'!$AI$14:$AI$54,MATCH(I2395,'BCA Inputs'!$M$14:$M$54,0))*P2395+INDEX('BCA Inputs'!$AJ$14:$AJ$54,MATCH(I2395,'BCA Inputs'!$M$14:$M$54,0))*Q2395,IF($B$3="RG&amp;E",INDEX('BCA Inputs'!$BR$14:$BR$54,MATCH(I2395,'BCA Inputs'!$AW$14:$AW$54,0))*P2395+INDEX('BCA Inputs'!$BS$14:$BS$54,MATCH(I2395,'BCA Inputs'!$AW$14:$AW$54,0))*Q2395,"")),"")</f>
        <v/>
      </c>
      <c r="AD2395" s="181" t="str">
        <f>IFERROR(IF($B$3="NYSEG",INDEX('BCA Inputs'!$AD$14:$AD$54,MATCH(I2395,'BCA Inputs'!$M$14:$M$54,0))*P2395+INDEX('BCA Inputs'!$AE$14:$AE$54,MATCH(I2395,'BCA Inputs'!$M$14:$M$54,0))*O2395+INDEX('BCA Inputs'!$AF$14:$AF$54,MATCH(I2395,'BCA Inputs'!$M$14:$M$54,0))*Q2395+INDEX('BCA Inputs'!$AG$14:$AG$54,MATCH(I2395,'BCA Inputs'!$M$14:$M$54,0))*F2395+INDEX('BCA Inputs'!$AH$14:$AH$54,MATCH(I2395,'BCA Inputs'!$M$14:$M$54,0))*G2395,IF($B$3="RG&amp;E",INDEX('BCA Inputs'!$BM$14:$BM$54,MATCH(I2395,'BCA Inputs'!$AW$14:$AW$54,0))*P2395+INDEX('BCA Inputs'!$BN$14:$BN$54,MATCH(I2395,'BCA Inputs'!$AW$14:$AW$54,0))*O2395+INDEX('BCA Inputs'!$BO$14:$BO$54,MATCH(I2395,'BCA Inputs'!$AW$14:$AW$54,0))*Q2395+INDEX('BCA Inputs'!$BP$14:$BP$54,MATCH(I2395,'BCA Inputs'!$AW$14:$AW$54,0))*F2395+INDEX('BCA Inputs'!$BQ$14:$BQ$54,MATCH(I2395,'BCA Inputs'!$AW$14:$AW$54,0))*G2395,"")),"")</f>
        <v/>
      </c>
      <c r="AE2395" s="237" t="str">
        <f t="shared" si="376"/>
        <v/>
      </c>
      <c r="AF2395" s="198">
        <f t="shared" si="378"/>
        <v>0</v>
      </c>
      <c r="AG2395" s="239">
        <f t="shared" si="379"/>
        <v>0</v>
      </c>
    </row>
    <row r="2396" spans="1:33">
      <c r="A2396" s="228"/>
      <c r="B2396" s="176"/>
      <c r="C2396" s="229"/>
      <c r="D2396" s="230"/>
      <c r="E2396" s="230"/>
      <c r="F2396" s="230"/>
      <c r="G2396" s="230"/>
      <c r="H2396" s="231"/>
      <c r="I2396" s="231"/>
      <c r="J2396" s="232"/>
      <c r="K2396" s="232"/>
      <c r="L2396" s="232"/>
      <c r="M2396" s="181">
        <f t="shared" si="377"/>
        <v>0</v>
      </c>
      <c r="N2396" s="181">
        <f>IF(H2396="",0,H2396*I2396*'Avoided Water Savings Cost'!$C$16)</f>
        <v>0</v>
      </c>
      <c r="O2396" s="545">
        <f>IF(C2396="",0,IF($B$3="NYSEG",C2396/(1-'Avoided Electric Costs 2020'!$W$21),IF($B$3="RG&amp;E",C2396/(1-'Avoided Electric Costs 2020'!$X$21),"")))</f>
        <v>0</v>
      </c>
      <c r="P2396" s="546">
        <f>IF(D2396="",0,IF($B$3="NYSEG",D2396/(1-'Avoided Electric Costs 2020'!$W$21),IF($B$3="RG&amp;E",D2396/(1-'Avoided Electric Costs 2020'!$X$21),"")))</f>
        <v>0</v>
      </c>
      <c r="Q2396" s="546">
        <f>IF(E2396="",0,IF($B$3="NYSEG",E2396/(1-'Avoided Natural Gas Costs 2020'!$J$34),IF($B$3="RG&amp;E",E2396/(1-'Avoided Natural Gas Costs 2020'!$K$34),"")))</f>
        <v>0</v>
      </c>
      <c r="R2396" s="233" t="str">
        <f>IFERROR(IF(P2396*'BCA Inputs'!$C$1+Q2396*'BCA Inputs'!$C$2+F2396*'BCA Inputs'!$C$2+G2396*'BCA Inputs'!$C$2=0,"",P2396*'BCA Inputs'!$C$1+Q2396*'BCA Inputs'!$C$2+F2396*'BCA Inputs'!$C$2+G2396*'BCA Inputs'!$C$2),"")</f>
        <v/>
      </c>
      <c r="S2396" s="181" t="str">
        <f t="shared" si="370"/>
        <v/>
      </c>
      <c r="T2396" s="181" t="str">
        <f>IFERROR(IF($B$3="NYSEG",(INDEX('BCA Inputs'!$N$14:$N$54,MATCH(I2396,'BCA Inputs'!$M$14:$M$54,0))*P2396+INDEX('BCA Inputs'!$O$14:$O$54,MATCH(I2396,'BCA Inputs'!$M$14:$M$54,0))*O2396+INDEX('BCA Inputs'!P:P,MATCH(I2396,'BCA Inputs'!M:M,0))*Q2396+INDEX('BCA Inputs'!Q:Q,MATCH(I2396,'BCA Inputs'!M:M,0))*F2396+INDEX('BCA Inputs'!R:R,MATCH(I2396,'BCA Inputs'!M:M,0))*G2396)+L2396+N2396,IF($B$3="RG&amp;E",(INDEX('BCA Inputs'!$AX$14:$AX$54,MATCH(I2396,'BCA Inputs'!$AW$14:$AW$54,0))*P2396+INDEX('BCA Inputs'!$AY$14:$AY$54,MATCH(I2396,'BCA Inputs'!$AW$14:$AW$54,0))*O2396+INDEX('BCA Inputs'!$AZ$14:$AZ$54,MATCH(I2396,'BCA Inputs'!$AW$14:$AW$54,0))*Q2396+INDEX('BCA Inputs'!$BA$14:$BA$54,MATCH(I2396,'BCA Inputs'!$AW$14:$AW$54,0))*F2396+INDEX('BCA Inputs'!$BB$14:$BB$54,MATCH(I2396,'BCA Inputs'!$AW$14:$AW$54,0))*G2396)+L2396+N2396,"")),"")</f>
        <v/>
      </c>
      <c r="U2396" s="234" t="str">
        <f t="shared" si="371"/>
        <v/>
      </c>
      <c r="V2396" s="234" t="str">
        <f t="shared" si="372"/>
        <v/>
      </c>
      <c r="W2396" s="234" t="str">
        <f t="shared" si="373"/>
        <v/>
      </c>
      <c r="Y2396" s="235" t="str">
        <f t="shared" si="374"/>
        <v/>
      </c>
      <c r="Z2396" s="236" t="str">
        <f>IFERROR(IF($B$3="NYSEG",INDEX('BCA Inputs'!$X$14:$X$54,MATCH(I2396,'BCA Inputs'!$M$14:$M$54,0))*P2396+INDEX('BCA Inputs'!$Y$14:$Y$54,MATCH(I2396,'BCA Inputs'!$M$14:$M$54,0))*O2396+INDEX('BCA Inputs'!$Z$14:$Z$54,MATCH(I2396,'BCA Inputs'!$M$14:$M$54,0))*Q2396+INDEX('BCA Inputs'!$AA$14:$AA$54,MATCH(I2396,'BCA Inputs'!$M$14:$M$54,0))*F2396+INDEX('BCA Inputs'!$AB$14:$AB$54,MATCH(I2396,'BCA Inputs'!$M$14:$M$54,0))*G2396,IF($B$3="RG&amp;E",INDEX('BCA Inputs'!$BG$14:$BG$54,MATCH(I2396,'BCA Inputs'!$AW$14:$AW$54,0))*P2396+INDEX('BCA Inputs'!$BH$14:$BH$54,MATCH(I2396,'BCA Inputs'!$AW$14:$AW$54,0))*O2396+INDEX('BCA Inputs'!$BI$14:$BI$54,MATCH(I2396,'BCA Inputs'!$AW$14:$AW$54,0))*Q2396+INDEX('BCA Inputs'!$BJ$14:$BJ$54,MATCH(I2396,'BCA Inputs'!$AW$14:$AW$54,0))*F2396+INDEX('BCA Inputs'!$BK$14:$BK$54,MATCH(I2396,'BCA Inputs'!$AW$14:$AW$54,0))*G2396,"")),"")</f>
        <v/>
      </c>
      <c r="AA2396" s="237" t="str">
        <f t="shared" si="375"/>
        <v/>
      </c>
      <c r="AC2396" s="238" t="str">
        <f>IFERROR((K2396+R2396)+IF($B$3="NYSEG",INDEX('BCA Inputs'!$AI$14:$AI$54,MATCH(I2396,'BCA Inputs'!$M$14:$M$54,0))*P2396+INDEX('BCA Inputs'!$AJ$14:$AJ$54,MATCH(I2396,'BCA Inputs'!$M$14:$M$54,0))*Q2396,IF($B$3="RG&amp;E",INDEX('BCA Inputs'!$BR$14:$BR$54,MATCH(I2396,'BCA Inputs'!$AW$14:$AW$54,0))*P2396+INDEX('BCA Inputs'!$BS$14:$BS$54,MATCH(I2396,'BCA Inputs'!$AW$14:$AW$54,0))*Q2396,"")),"")</f>
        <v/>
      </c>
      <c r="AD2396" s="181" t="str">
        <f>IFERROR(IF($B$3="NYSEG",INDEX('BCA Inputs'!$AD$14:$AD$54,MATCH(I2396,'BCA Inputs'!$M$14:$M$54,0))*P2396+INDEX('BCA Inputs'!$AE$14:$AE$54,MATCH(I2396,'BCA Inputs'!$M$14:$M$54,0))*O2396+INDEX('BCA Inputs'!$AF$14:$AF$54,MATCH(I2396,'BCA Inputs'!$M$14:$M$54,0))*Q2396+INDEX('BCA Inputs'!$AG$14:$AG$54,MATCH(I2396,'BCA Inputs'!$M$14:$M$54,0))*F2396+INDEX('BCA Inputs'!$AH$14:$AH$54,MATCH(I2396,'BCA Inputs'!$M$14:$M$54,0))*G2396,IF($B$3="RG&amp;E",INDEX('BCA Inputs'!$BM$14:$BM$54,MATCH(I2396,'BCA Inputs'!$AW$14:$AW$54,0))*P2396+INDEX('BCA Inputs'!$BN$14:$BN$54,MATCH(I2396,'BCA Inputs'!$AW$14:$AW$54,0))*O2396+INDEX('BCA Inputs'!$BO$14:$BO$54,MATCH(I2396,'BCA Inputs'!$AW$14:$AW$54,0))*Q2396+INDEX('BCA Inputs'!$BP$14:$BP$54,MATCH(I2396,'BCA Inputs'!$AW$14:$AW$54,0))*F2396+INDEX('BCA Inputs'!$BQ$14:$BQ$54,MATCH(I2396,'BCA Inputs'!$AW$14:$AW$54,0))*G2396,"")),"")</f>
        <v/>
      </c>
      <c r="AE2396" s="237" t="str">
        <f t="shared" si="376"/>
        <v/>
      </c>
      <c r="AF2396" s="198">
        <f t="shared" si="378"/>
        <v>0</v>
      </c>
      <c r="AG2396" s="239">
        <f t="shared" si="379"/>
        <v>0</v>
      </c>
    </row>
    <row r="2397" spans="1:33">
      <c r="A2397" s="228"/>
      <c r="B2397" s="176"/>
      <c r="C2397" s="229"/>
      <c r="D2397" s="230"/>
      <c r="E2397" s="230"/>
      <c r="F2397" s="230"/>
      <c r="G2397" s="230"/>
      <c r="H2397" s="231"/>
      <c r="I2397" s="231"/>
      <c r="J2397" s="232"/>
      <c r="K2397" s="232"/>
      <c r="L2397" s="232"/>
      <c r="M2397" s="181">
        <f t="shared" si="377"/>
        <v>0</v>
      </c>
      <c r="N2397" s="181">
        <f>IF(H2397="",0,H2397*I2397*'Avoided Water Savings Cost'!$C$16)</f>
        <v>0</v>
      </c>
      <c r="O2397" s="545">
        <f>IF(C2397="",0,IF($B$3="NYSEG",C2397/(1-'Avoided Electric Costs 2020'!$W$21),IF($B$3="RG&amp;E",C2397/(1-'Avoided Electric Costs 2020'!$X$21),"")))</f>
        <v>0</v>
      </c>
      <c r="P2397" s="546">
        <f>IF(D2397="",0,IF($B$3="NYSEG",D2397/(1-'Avoided Electric Costs 2020'!$W$21),IF($B$3="RG&amp;E",D2397/(1-'Avoided Electric Costs 2020'!$X$21),"")))</f>
        <v>0</v>
      </c>
      <c r="Q2397" s="546">
        <f>IF(E2397="",0,IF($B$3="NYSEG",E2397/(1-'Avoided Natural Gas Costs 2020'!$J$34),IF($B$3="RG&amp;E",E2397/(1-'Avoided Natural Gas Costs 2020'!$K$34),"")))</f>
        <v>0</v>
      </c>
      <c r="R2397" s="233" t="str">
        <f>IFERROR(IF(P2397*'BCA Inputs'!$C$1+Q2397*'BCA Inputs'!$C$2+F2397*'BCA Inputs'!$C$2+G2397*'BCA Inputs'!$C$2=0,"",P2397*'BCA Inputs'!$C$1+Q2397*'BCA Inputs'!$C$2+F2397*'BCA Inputs'!$C$2+G2397*'BCA Inputs'!$C$2),"")</f>
        <v/>
      </c>
      <c r="S2397" s="181" t="str">
        <f t="shared" si="370"/>
        <v/>
      </c>
      <c r="T2397" s="181" t="str">
        <f>IFERROR(IF($B$3="NYSEG",(INDEX('BCA Inputs'!$N$14:$N$54,MATCH(I2397,'BCA Inputs'!$M$14:$M$54,0))*P2397+INDEX('BCA Inputs'!$O$14:$O$54,MATCH(I2397,'BCA Inputs'!$M$14:$M$54,0))*O2397+INDEX('BCA Inputs'!P:P,MATCH(I2397,'BCA Inputs'!M:M,0))*Q2397+INDEX('BCA Inputs'!Q:Q,MATCH(I2397,'BCA Inputs'!M:M,0))*F2397+INDEX('BCA Inputs'!R:R,MATCH(I2397,'BCA Inputs'!M:M,0))*G2397)+L2397+N2397,IF($B$3="RG&amp;E",(INDEX('BCA Inputs'!$AX$14:$AX$54,MATCH(I2397,'BCA Inputs'!$AW$14:$AW$54,0))*P2397+INDEX('BCA Inputs'!$AY$14:$AY$54,MATCH(I2397,'BCA Inputs'!$AW$14:$AW$54,0))*O2397+INDEX('BCA Inputs'!$AZ$14:$AZ$54,MATCH(I2397,'BCA Inputs'!$AW$14:$AW$54,0))*Q2397+INDEX('BCA Inputs'!$BA$14:$BA$54,MATCH(I2397,'BCA Inputs'!$AW$14:$AW$54,0))*F2397+INDEX('BCA Inputs'!$BB$14:$BB$54,MATCH(I2397,'BCA Inputs'!$AW$14:$AW$54,0))*G2397)+L2397+N2397,"")),"")</f>
        <v/>
      </c>
      <c r="U2397" s="234" t="str">
        <f t="shared" si="371"/>
        <v/>
      </c>
      <c r="V2397" s="234" t="str">
        <f t="shared" si="372"/>
        <v/>
      </c>
      <c r="W2397" s="234" t="str">
        <f t="shared" si="373"/>
        <v/>
      </c>
      <c r="Y2397" s="235" t="str">
        <f t="shared" si="374"/>
        <v/>
      </c>
      <c r="Z2397" s="236" t="str">
        <f>IFERROR(IF($B$3="NYSEG",INDEX('BCA Inputs'!$X$14:$X$54,MATCH(I2397,'BCA Inputs'!$M$14:$M$54,0))*P2397+INDEX('BCA Inputs'!$Y$14:$Y$54,MATCH(I2397,'BCA Inputs'!$M$14:$M$54,0))*O2397+INDEX('BCA Inputs'!$Z$14:$Z$54,MATCH(I2397,'BCA Inputs'!$M$14:$M$54,0))*Q2397+INDEX('BCA Inputs'!$AA$14:$AA$54,MATCH(I2397,'BCA Inputs'!$M$14:$M$54,0))*F2397+INDEX('BCA Inputs'!$AB$14:$AB$54,MATCH(I2397,'BCA Inputs'!$M$14:$M$54,0))*G2397,IF($B$3="RG&amp;E",INDEX('BCA Inputs'!$BG$14:$BG$54,MATCH(I2397,'BCA Inputs'!$AW$14:$AW$54,0))*P2397+INDEX('BCA Inputs'!$BH$14:$BH$54,MATCH(I2397,'BCA Inputs'!$AW$14:$AW$54,0))*O2397+INDEX('BCA Inputs'!$BI$14:$BI$54,MATCH(I2397,'BCA Inputs'!$AW$14:$AW$54,0))*Q2397+INDEX('BCA Inputs'!$BJ$14:$BJ$54,MATCH(I2397,'BCA Inputs'!$AW$14:$AW$54,0))*F2397+INDEX('BCA Inputs'!$BK$14:$BK$54,MATCH(I2397,'BCA Inputs'!$AW$14:$AW$54,0))*G2397,"")),"")</f>
        <v/>
      </c>
      <c r="AA2397" s="237" t="str">
        <f t="shared" si="375"/>
        <v/>
      </c>
      <c r="AC2397" s="238" t="str">
        <f>IFERROR((K2397+R2397)+IF($B$3="NYSEG",INDEX('BCA Inputs'!$AI$14:$AI$54,MATCH(I2397,'BCA Inputs'!$M$14:$M$54,0))*P2397+INDEX('BCA Inputs'!$AJ$14:$AJ$54,MATCH(I2397,'BCA Inputs'!$M$14:$M$54,0))*Q2397,IF($B$3="RG&amp;E",INDEX('BCA Inputs'!$BR$14:$BR$54,MATCH(I2397,'BCA Inputs'!$AW$14:$AW$54,0))*P2397+INDEX('BCA Inputs'!$BS$14:$BS$54,MATCH(I2397,'BCA Inputs'!$AW$14:$AW$54,0))*Q2397,"")),"")</f>
        <v/>
      </c>
      <c r="AD2397" s="181" t="str">
        <f>IFERROR(IF($B$3="NYSEG",INDEX('BCA Inputs'!$AD$14:$AD$54,MATCH(I2397,'BCA Inputs'!$M$14:$M$54,0))*P2397+INDEX('BCA Inputs'!$AE$14:$AE$54,MATCH(I2397,'BCA Inputs'!$M$14:$M$54,0))*O2397+INDEX('BCA Inputs'!$AF$14:$AF$54,MATCH(I2397,'BCA Inputs'!$M$14:$M$54,0))*Q2397+INDEX('BCA Inputs'!$AG$14:$AG$54,MATCH(I2397,'BCA Inputs'!$M$14:$M$54,0))*F2397+INDEX('BCA Inputs'!$AH$14:$AH$54,MATCH(I2397,'BCA Inputs'!$M$14:$M$54,0))*G2397,IF($B$3="RG&amp;E",INDEX('BCA Inputs'!$BM$14:$BM$54,MATCH(I2397,'BCA Inputs'!$AW$14:$AW$54,0))*P2397+INDEX('BCA Inputs'!$BN$14:$BN$54,MATCH(I2397,'BCA Inputs'!$AW$14:$AW$54,0))*O2397+INDEX('BCA Inputs'!$BO$14:$BO$54,MATCH(I2397,'BCA Inputs'!$AW$14:$AW$54,0))*Q2397+INDEX('BCA Inputs'!$BP$14:$BP$54,MATCH(I2397,'BCA Inputs'!$AW$14:$AW$54,0))*F2397+INDEX('BCA Inputs'!$BQ$14:$BQ$54,MATCH(I2397,'BCA Inputs'!$AW$14:$AW$54,0))*G2397,"")),"")</f>
        <v/>
      </c>
      <c r="AE2397" s="237" t="str">
        <f t="shared" si="376"/>
        <v/>
      </c>
      <c r="AF2397" s="198">
        <f t="shared" si="378"/>
        <v>0</v>
      </c>
      <c r="AG2397" s="239">
        <f t="shared" si="379"/>
        <v>0</v>
      </c>
    </row>
    <row r="2398" spans="1:33">
      <c r="A2398" s="228"/>
      <c r="B2398" s="176"/>
      <c r="C2398" s="229"/>
      <c r="D2398" s="230"/>
      <c r="E2398" s="230"/>
      <c r="F2398" s="230"/>
      <c r="G2398" s="230"/>
      <c r="H2398" s="231"/>
      <c r="I2398" s="231"/>
      <c r="J2398" s="232"/>
      <c r="K2398" s="232"/>
      <c r="L2398" s="232"/>
      <c r="M2398" s="181">
        <f t="shared" si="377"/>
        <v>0</v>
      </c>
      <c r="N2398" s="181">
        <f>IF(H2398="",0,H2398*I2398*'Avoided Water Savings Cost'!$C$16)</f>
        <v>0</v>
      </c>
      <c r="O2398" s="545">
        <f>IF(C2398="",0,IF($B$3="NYSEG",C2398/(1-'Avoided Electric Costs 2020'!$W$21),IF($B$3="RG&amp;E",C2398/(1-'Avoided Electric Costs 2020'!$X$21),"")))</f>
        <v>0</v>
      </c>
      <c r="P2398" s="546">
        <f>IF(D2398="",0,IF($B$3="NYSEG",D2398/(1-'Avoided Electric Costs 2020'!$W$21),IF($B$3="RG&amp;E",D2398/(1-'Avoided Electric Costs 2020'!$X$21),"")))</f>
        <v>0</v>
      </c>
      <c r="Q2398" s="546">
        <f>IF(E2398="",0,IF($B$3="NYSEG",E2398/(1-'Avoided Natural Gas Costs 2020'!$J$34),IF($B$3="RG&amp;E",E2398/(1-'Avoided Natural Gas Costs 2020'!$K$34),"")))</f>
        <v>0</v>
      </c>
      <c r="R2398" s="233" t="str">
        <f>IFERROR(IF(P2398*'BCA Inputs'!$C$1+Q2398*'BCA Inputs'!$C$2+F2398*'BCA Inputs'!$C$2+G2398*'BCA Inputs'!$C$2=0,"",P2398*'BCA Inputs'!$C$1+Q2398*'BCA Inputs'!$C$2+F2398*'BCA Inputs'!$C$2+G2398*'BCA Inputs'!$C$2),"")</f>
        <v/>
      </c>
      <c r="S2398" s="181" t="str">
        <f t="shared" si="370"/>
        <v/>
      </c>
      <c r="T2398" s="181" t="str">
        <f>IFERROR(IF($B$3="NYSEG",(INDEX('BCA Inputs'!$N$14:$N$54,MATCH(I2398,'BCA Inputs'!$M$14:$M$54,0))*P2398+INDEX('BCA Inputs'!$O$14:$O$54,MATCH(I2398,'BCA Inputs'!$M$14:$M$54,0))*O2398+INDEX('BCA Inputs'!P:P,MATCH(I2398,'BCA Inputs'!M:M,0))*Q2398+INDEX('BCA Inputs'!Q:Q,MATCH(I2398,'BCA Inputs'!M:M,0))*F2398+INDEX('BCA Inputs'!R:R,MATCH(I2398,'BCA Inputs'!M:M,0))*G2398)+L2398+N2398,IF($B$3="RG&amp;E",(INDEX('BCA Inputs'!$AX$14:$AX$54,MATCH(I2398,'BCA Inputs'!$AW$14:$AW$54,0))*P2398+INDEX('BCA Inputs'!$AY$14:$AY$54,MATCH(I2398,'BCA Inputs'!$AW$14:$AW$54,0))*O2398+INDEX('BCA Inputs'!$AZ$14:$AZ$54,MATCH(I2398,'BCA Inputs'!$AW$14:$AW$54,0))*Q2398+INDEX('BCA Inputs'!$BA$14:$BA$54,MATCH(I2398,'BCA Inputs'!$AW$14:$AW$54,0))*F2398+INDEX('BCA Inputs'!$BB$14:$BB$54,MATCH(I2398,'BCA Inputs'!$AW$14:$AW$54,0))*G2398)+L2398+N2398,"")),"")</f>
        <v/>
      </c>
      <c r="U2398" s="234" t="str">
        <f t="shared" si="371"/>
        <v/>
      </c>
      <c r="V2398" s="234" t="str">
        <f t="shared" si="372"/>
        <v/>
      </c>
      <c r="W2398" s="234" t="str">
        <f t="shared" si="373"/>
        <v/>
      </c>
      <c r="Y2398" s="235" t="str">
        <f t="shared" si="374"/>
        <v/>
      </c>
      <c r="Z2398" s="236" t="str">
        <f>IFERROR(IF($B$3="NYSEG",INDEX('BCA Inputs'!$X$14:$X$54,MATCH(I2398,'BCA Inputs'!$M$14:$M$54,0))*P2398+INDEX('BCA Inputs'!$Y$14:$Y$54,MATCH(I2398,'BCA Inputs'!$M$14:$M$54,0))*O2398+INDEX('BCA Inputs'!$Z$14:$Z$54,MATCH(I2398,'BCA Inputs'!$M$14:$M$54,0))*Q2398+INDEX('BCA Inputs'!$AA$14:$AA$54,MATCH(I2398,'BCA Inputs'!$M$14:$M$54,0))*F2398+INDEX('BCA Inputs'!$AB$14:$AB$54,MATCH(I2398,'BCA Inputs'!$M$14:$M$54,0))*G2398,IF($B$3="RG&amp;E",INDEX('BCA Inputs'!$BG$14:$BG$54,MATCH(I2398,'BCA Inputs'!$AW$14:$AW$54,0))*P2398+INDEX('BCA Inputs'!$BH$14:$BH$54,MATCH(I2398,'BCA Inputs'!$AW$14:$AW$54,0))*O2398+INDEX('BCA Inputs'!$BI$14:$BI$54,MATCH(I2398,'BCA Inputs'!$AW$14:$AW$54,0))*Q2398+INDEX('BCA Inputs'!$BJ$14:$BJ$54,MATCH(I2398,'BCA Inputs'!$AW$14:$AW$54,0))*F2398+INDEX('BCA Inputs'!$BK$14:$BK$54,MATCH(I2398,'BCA Inputs'!$AW$14:$AW$54,0))*G2398,"")),"")</f>
        <v/>
      </c>
      <c r="AA2398" s="237" t="str">
        <f t="shared" si="375"/>
        <v/>
      </c>
      <c r="AC2398" s="238" t="str">
        <f>IFERROR((K2398+R2398)+IF($B$3="NYSEG",INDEX('BCA Inputs'!$AI$14:$AI$54,MATCH(I2398,'BCA Inputs'!$M$14:$M$54,0))*P2398+INDEX('BCA Inputs'!$AJ$14:$AJ$54,MATCH(I2398,'BCA Inputs'!$M$14:$M$54,0))*Q2398,IF($B$3="RG&amp;E",INDEX('BCA Inputs'!$BR$14:$BR$54,MATCH(I2398,'BCA Inputs'!$AW$14:$AW$54,0))*P2398+INDEX('BCA Inputs'!$BS$14:$BS$54,MATCH(I2398,'BCA Inputs'!$AW$14:$AW$54,0))*Q2398,"")),"")</f>
        <v/>
      </c>
      <c r="AD2398" s="181" t="str">
        <f>IFERROR(IF($B$3="NYSEG",INDEX('BCA Inputs'!$AD$14:$AD$54,MATCH(I2398,'BCA Inputs'!$M$14:$M$54,0))*P2398+INDEX('BCA Inputs'!$AE$14:$AE$54,MATCH(I2398,'BCA Inputs'!$M$14:$M$54,0))*O2398+INDEX('BCA Inputs'!$AF$14:$AF$54,MATCH(I2398,'BCA Inputs'!$M$14:$M$54,0))*Q2398+INDEX('BCA Inputs'!$AG$14:$AG$54,MATCH(I2398,'BCA Inputs'!$M$14:$M$54,0))*F2398+INDEX('BCA Inputs'!$AH$14:$AH$54,MATCH(I2398,'BCA Inputs'!$M$14:$M$54,0))*G2398,IF($B$3="RG&amp;E",INDEX('BCA Inputs'!$BM$14:$BM$54,MATCH(I2398,'BCA Inputs'!$AW$14:$AW$54,0))*P2398+INDEX('BCA Inputs'!$BN$14:$BN$54,MATCH(I2398,'BCA Inputs'!$AW$14:$AW$54,0))*O2398+INDEX('BCA Inputs'!$BO$14:$BO$54,MATCH(I2398,'BCA Inputs'!$AW$14:$AW$54,0))*Q2398+INDEX('BCA Inputs'!$BP$14:$BP$54,MATCH(I2398,'BCA Inputs'!$AW$14:$AW$54,0))*F2398+INDEX('BCA Inputs'!$BQ$14:$BQ$54,MATCH(I2398,'BCA Inputs'!$AW$14:$AW$54,0))*G2398,"")),"")</f>
        <v/>
      </c>
      <c r="AE2398" s="237" t="str">
        <f t="shared" si="376"/>
        <v/>
      </c>
      <c r="AF2398" s="198">
        <f t="shared" si="378"/>
        <v>0</v>
      </c>
      <c r="AG2398" s="239">
        <f t="shared" si="379"/>
        <v>0</v>
      </c>
    </row>
    <row r="2399" spans="1:33">
      <c r="A2399" s="228"/>
      <c r="B2399" s="176"/>
      <c r="C2399" s="229"/>
      <c r="D2399" s="230"/>
      <c r="E2399" s="230"/>
      <c r="F2399" s="230"/>
      <c r="G2399" s="230"/>
      <c r="H2399" s="231"/>
      <c r="I2399" s="231"/>
      <c r="J2399" s="232"/>
      <c r="K2399" s="232"/>
      <c r="L2399" s="232"/>
      <c r="M2399" s="181">
        <f t="shared" si="377"/>
        <v>0</v>
      </c>
      <c r="N2399" s="181">
        <f>IF(H2399="",0,H2399*I2399*'Avoided Water Savings Cost'!$C$16)</f>
        <v>0</v>
      </c>
      <c r="O2399" s="545">
        <f>IF(C2399="",0,IF($B$3="NYSEG",C2399/(1-'Avoided Electric Costs 2020'!$W$21),IF($B$3="RG&amp;E",C2399/(1-'Avoided Electric Costs 2020'!$X$21),"")))</f>
        <v>0</v>
      </c>
      <c r="P2399" s="546">
        <f>IF(D2399="",0,IF($B$3="NYSEG",D2399/(1-'Avoided Electric Costs 2020'!$W$21),IF($B$3="RG&amp;E",D2399/(1-'Avoided Electric Costs 2020'!$X$21),"")))</f>
        <v>0</v>
      </c>
      <c r="Q2399" s="546">
        <f>IF(E2399="",0,IF($B$3="NYSEG",E2399/(1-'Avoided Natural Gas Costs 2020'!$J$34),IF($B$3="RG&amp;E",E2399/(1-'Avoided Natural Gas Costs 2020'!$K$34),"")))</f>
        <v>0</v>
      </c>
      <c r="R2399" s="233" t="str">
        <f>IFERROR(IF(P2399*'BCA Inputs'!$C$1+Q2399*'BCA Inputs'!$C$2+F2399*'BCA Inputs'!$C$2+G2399*'BCA Inputs'!$C$2=0,"",P2399*'BCA Inputs'!$C$1+Q2399*'BCA Inputs'!$C$2+F2399*'BCA Inputs'!$C$2+G2399*'BCA Inputs'!$C$2),"")</f>
        <v/>
      </c>
      <c r="S2399" s="181" t="str">
        <f t="shared" si="370"/>
        <v/>
      </c>
      <c r="T2399" s="181" t="str">
        <f>IFERROR(IF($B$3="NYSEG",(INDEX('BCA Inputs'!$N$14:$N$54,MATCH(I2399,'BCA Inputs'!$M$14:$M$54,0))*P2399+INDEX('BCA Inputs'!$O$14:$O$54,MATCH(I2399,'BCA Inputs'!$M$14:$M$54,0))*O2399+INDEX('BCA Inputs'!P:P,MATCH(I2399,'BCA Inputs'!M:M,0))*Q2399+INDEX('BCA Inputs'!Q:Q,MATCH(I2399,'BCA Inputs'!M:M,0))*F2399+INDEX('BCA Inputs'!R:R,MATCH(I2399,'BCA Inputs'!M:M,0))*G2399)+L2399+N2399,IF($B$3="RG&amp;E",(INDEX('BCA Inputs'!$AX$14:$AX$54,MATCH(I2399,'BCA Inputs'!$AW$14:$AW$54,0))*P2399+INDEX('BCA Inputs'!$AY$14:$AY$54,MATCH(I2399,'BCA Inputs'!$AW$14:$AW$54,0))*O2399+INDEX('BCA Inputs'!$AZ$14:$AZ$54,MATCH(I2399,'BCA Inputs'!$AW$14:$AW$54,0))*Q2399+INDEX('BCA Inputs'!$BA$14:$BA$54,MATCH(I2399,'BCA Inputs'!$AW$14:$AW$54,0))*F2399+INDEX('BCA Inputs'!$BB$14:$BB$54,MATCH(I2399,'BCA Inputs'!$AW$14:$AW$54,0))*G2399)+L2399+N2399,"")),"")</f>
        <v/>
      </c>
      <c r="U2399" s="234" t="str">
        <f t="shared" si="371"/>
        <v/>
      </c>
      <c r="V2399" s="234" t="str">
        <f t="shared" si="372"/>
        <v/>
      </c>
      <c r="W2399" s="234" t="str">
        <f t="shared" si="373"/>
        <v/>
      </c>
      <c r="Y2399" s="235" t="str">
        <f t="shared" si="374"/>
        <v/>
      </c>
      <c r="Z2399" s="236" t="str">
        <f>IFERROR(IF($B$3="NYSEG",INDEX('BCA Inputs'!$X$14:$X$54,MATCH(I2399,'BCA Inputs'!$M$14:$M$54,0))*P2399+INDEX('BCA Inputs'!$Y$14:$Y$54,MATCH(I2399,'BCA Inputs'!$M$14:$M$54,0))*O2399+INDEX('BCA Inputs'!$Z$14:$Z$54,MATCH(I2399,'BCA Inputs'!$M$14:$M$54,0))*Q2399+INDEX('BCA Inputs'!$AA$14:$AA$54,MATCH(I2399,'BCA Inputs'!$M$14:$M$54,0))*F2399+INDEX('BCA Inputs'!$AB$14:$AB$54,MATCH(I2399,'BCA Inputs'!$M$14:$M$54,0))*G2399,IF($B$3="RG&amp;E",INDEX('BCA Inputs'!$BG$14:$BG$54,MATCH(I2399,'BCA Inputs'!$AW$14:$AW$54,0))*P2399+INDEX('BCA Inputs'!$BH$14:$BH$54,MATCH(I2399,'BCA Inputs'!$AW$14:$AW$54,0))*O2399+INDEX('BCA Inputs'!$BI$14:$BI$54,MATCH(I2399,'BCA Inputs'!$AW$14:$AW$54,0))*Q2399+INDEX('BCA Inputs'!$BJ$14:$BJ$54,MATCH(I2399,'BCA Inputs'!$AW$14:$AW$54,0))*F2399+INDEX('BCA Inputs'!$BK$14:$BK$54,MATCH(I2399,'BCA Inputs'!$AW$14:$AW$54,0))*G2399,"")),"")</f>
        <v/>
      </c>
      <c r="AA2399" s="237" t="str">
        <f t="shared" si="375"/>
        <v/>
      </c>
      <c r="AC2399" s="238" t="str">
        <f>IFERROR((K2399+R2399)+IF($B$3="NYSEG",INDEX('BCA Inputs'!$AI$14:$AI$54,MATCH(I2399,'BCA Inputs'!$M$14:$M$54,0))*P2399+INDEX('BCA Inputs'!$AJ$14:$AJ$54,MATCH(I2399,'BCA Inputs'!$M$14:$M$54,0))*Q2399,IF($B$3="RG&amp;E",INDEX('BCA Inputs'!$BR$14:$BR$54,MATCH(I2399,'BCA Inputs'!$AW$14:$AW$54,0))*P2399+INDEX('BCA Inputs'!$BS$14:$BS$54,MATCH(I2399,'BCA Inputs'!$AW$14:$AW$54,0))*Q2399,"")),"")</f>
        <v/>
      </c>
      <c r="AD2399" s="181" t="str">
        <f>IFERROR(IF($B$3="NYSEG",INDEX('BCA Inputs'!$AD$14:$AD$54,MATCH(I2399,'BCA Inputs'!$M$14:$M$54,0))*P2399+INDEX('BCA Inputs'!$AE$14:$AE$54,MATCH(I2399,'BCA Inputs'!$M$14:$M$54,0))*O2399+INDEX('BCA Inputs'!$AF$14:$AF$54,MATCH(I2399,'BCA Inputs'!$M$14:$M$54,0))*Q2399+INDEX('BCA Inputs'!$AG$14:$AG$54,MATCH(I2399,'BCA Inputs'!$M$14:$M$54,0))*F2399+INDEX('BCA Inputs'!$AH$14:$AH$54,MATCH(I2399,'BCA Inputs'!$M$14:$M$54,0))*G2399,IF($B$3="RG&amp;E",INDEX('BCA Inputs'!$BM$14:$BM$54,MATCH(I2399,'BCA Inputs'!$AW$14:$AW$54,0))*P2399+INDEX('BCA Inputs'!$BN$14:$BN$54,MATCH(I2399,'BCA Inputs'!$AW$14:$AW$54,0))*O2399+INDEX('BCA Inputs'!$BO$14:$BO$54,MATCH(I2399,'BCA Inputs'!$AW$14:$AW$54,0))*Q2399+INDEX('BCA Inputs'!$BP$14:$BP$54,MATCH(I2399,'BCA Inputs'!$AW$14:$AW$54,0))*F2399+INDEX('BCA Inputs'!$BQ$14:$BQ$54,MATCH(I2399,'BCA Inputs'!$AW$14:$AW$54,0))*G2399,"")),"")</f>
        <v/>
      </c>
      <c r="AE2399" s="237" t="str">
        <f t="shared" si="376"/>
        <v/>
      </c>
      <c r="AF2399" s="198">
        <f t="shared" si="378"/>
        <v>0</v>
      </c>
      <c r="AG2399" s="239">
        <f t="shared" si="379"/>
        <v>0</v>
      </c>
    </row>
    <row r="2400" spans="1:33">
      <c r="A2400" s="228"/>
      <c r="B2400" s="176"/>
      <c r="C2400" s="229"/>
      <c r="D2400" s="230"/>
      <c r="E2400" s="230"/>
      <c r="F2400" s="230"/>
      <c r="G2400" s="230"/>
      <c r="H2400" s="231"/>
      <c r="I2400" s="231"/>
      <c r="J2400" s="232"/>
      <c r="K2400" s="232"/>
      <c r="L2400" s="232"/>
      <c r="M2400" s="181">
        <f t="shared" si="377"/>
        <v>0</v>
      </c>
      <c r="N2400" s="181">
        <f>IF(H2400="",0,H2400*I2400*'Avoided Water Savings Cost'!$C$16)</f>
        <v>0</v>
      </c>
      <c r="O2400" s="545">
        <f>IF(C2400="",0,IF($B$3="NYSEG",C2400/(1-'Avoided Electric Costs 2020'!$W$21),IF($B$3="RG&amp;E",C2400/(1-'Avoided Electric Costs 2020'!$X$21),"")))</f>
        <v>0</v>
      </c>
      <c r="P2400" s="546">
        <f>IF(D2400="",0,IF($B$3="NYSEG",D2400/(1-'Avoided Electric Costs 2020'!$W$21),IF($B$3="RG&amp;E",D2400/(1-'Avoided Electric Costs 2020'!$X$21),"")))</f>
        <v>0</v>
      </c>
      <c r="Q2400" s="546">
        <f>IF(E2400="",0,IF($B$3="NYSEG",E2400/(1-'Avoided Natural Gas Costs 2020'!$J$34),IF($B$3="RG&amp;E",E2400/(1-'Avoided Natural Gas Costs 2020'!$K$34),"")))</f>
        <v>0</v>
      </c>
      <c r="R2400" s="233" t="str">
        <f>IFERROR(IF(P2400*'BCA Inputs'!$C$1+Q2400*'BCA Inputs'!$C$2+F2400*'BCA Inputs'!$C$2+G2400*'BCA Inputs'!$C$2=0,"",P2400*'BCA Inputs'!$C$1+Q2400*'BCA Inputs'!$C$2+F2400*'BCA Inputs'!$C$2+G2400*'BCA Inputs'!$C$2),"")</f>
        <v/>
      </c>
      <c r="S2400" s="181" t="str">
        <f t="shared" si="370"/>
        <v/>
      </c>
      <c r="T2400" s="181" t="str">
        <f>IFERROR(IF($B$3="NYSEG",(INDEX('BCA Inputs'!$N$14:$N$54,MATCH(I2400,'BCA Inputs'!$M$14:$M$54,0))*P2400+INDEX('BCA Inputs'!$O$14:$O$54,MATCH(I2400,'BCA Inputs'!$M$14:$M$54,0))*O2400+INDEX('BCA Inputs'!P:P,MATCH(I2400,'BCA Inputs'!M:M,0))*Q2400+INDEX('BCA Inputs'!Q:Q,MATCH(I2400,'BCA Inputs'!M:M,0))*F2400+INDEX('BCA Inputs'!R:R,MATCH(I2400,'BCA Inputs'!M:M,0))*G2400)+L2400+N2400,IF($B$3="RG&amp;E",(INDEX('BCA Inputs'!$AX$14:$AX$54,MATCH(I2400,'BCA Inputs'!$AW$14:$AW$54,0))*P2400+INDEX('BCA Inputs'!$AY$14:$AY$54,MATCH(I2400,'BCA Inputs'!$AW$14:$AW$54,0))*O2400+INDEX('BCA Inputs'!$AZ$14:$AZ$54,MATCH(I2400,'BCA Inputs'!$AW$14:$AW$54,0))*Q2400+INDEX('BCA Inputs'!$BA$14:$BA$54,MATCH(I2400,'BCA Inputs'!$AW$14:$AW$54,0))*F2400+INDEX('BCA Inputs'!$BB$14:$BB$54,MATCH(I2400,'BCA Inputs'!$AW$14:$AW$54,0))*G2400)+L2400+N2400,"")),"")</f>
        <v/>
      </c>
      <c r="U2400" s="234" t="str">
        <f t="shared" si="371"/>
        <v/>
      </c>
      <c r="V2400" s="234" t="str">
        <f t="shared" si="372"/>
        <v/>
      </c>
      <c r="W2400" s="234" t="str">
        <f t="shared" si="373"/>
        <v/>
      </c>
      <c r="Y2400" s="235" t="str">
        <f t="shared" si="374"/>
        <v/>
      </c>
      <c r="Z2400" s="236" t="str">
        <f>IFERROR(IF($B$3="NYSEG",INDEX('BCA Inputs'!$X$14:$X$54,MATCH(I2400,'BCA Inputs'!$M$14:$M$54,0))*P2400+INDEX('BCA Inputs'!$Y$14:$Y$54,MATCH(I2400,'BCA Inputs'!$M$14:$M$54,0))*O2400+INDEX('BCA Inputs'!$Z$14:$Z$54,MATCH(I2400,'BCA Inputs'!$M$14:$M$54,0))*Q2400+INDEX('BCA Inputs'!$AA$14:$AA$54,MATCH(I2400,'BCA Inputs'!$M$14:$M$54,0))*F2400+INDEX('BCA Inputs'!$AB$14:$AB$54,MATCH(I2400,'BCA Inputs'!$M$14:$M$54,0))*G2400,IF($B$3="RG&amp;E",INDEX('BCA Inputs'!$BG$14:$BG$54,MATCH(I2400,'BCA Inputs'!$AW$14:$AW$54,0))*P2400+INDEX('BCA Inputs'!$BH$14:$BH$54,MATCH(I2400,'BCA Inputs'!$AW$14:$AW$54,0))*O2400+INDEX('BCA Inputs'!$BI$14:$BI$54,MATCH(I2400,'BCA Inputs'!$AW$14:$AW$54,0))*Q2400+INDEX('BCA Inputs'!$BJ$14:$BJ$54,MATCH(I2400,'BCA Inputs'!$AW$14:$AW$54,0))*F2400+INDEX('BCA Inputs'!$BK$14:$BK$54,MATCH(I2400,'BCA Inputs'!$AW$14:$AW$54,0))*G2400,"")),"")</f>
        <v/>
      </c>
      <c r="AA2400" s="237" t="str">
        <f t="shared" si="375"/>
        <v/>
      </c>
      <c r="AC2400" s="238" t="str">
        <f>IFERROR((K2400+R2400)+IF($B$3="NYSEG",INDEX('BCA Inputs'!$AI$14:$AI$54,MATCH(I2400,'BCA Inputs'!$M$14:$M$54,0))*P2400+INDEX('BCA Inputs'!$AJ$14:$AJ$54,MATCH(I2400,'BCA Inputs'!$M$14:$M$54,0))*Q2400,IF($B$3="RG&amp;E",INDEX('BCA Inputs'!$BR$14:$BR$54,MATCH(I2400,'BCA Inputs'!$AW$14:$AW$54,0))*P2400+INDEX('BCA Inputs'!$BS$14:$BS$54,MATCH(I2400,'BCA Inputs'!$AW$14:$AW$54,0))*Q2400,"")),"")</f>
        <v/>
      </c>
      <c r="AD2400" s="181" t="str">
        <f>IFERROR(IF($B$3="NYSEG",INDEX('BCA Inputs'!$AD$14:$AD$54,MATCH(I2400,'BCA Inputs'!$M$14:$M$54,0))*P2400+INDEX('BCA Inputs'!$AE$14:$AE$54,MATCH(I2400,'BCA Inputs'!$M$14:$M$54,0))*O2400+INDEX('BCA Inputs'!$AF$14:$AF$54,MATCH(I2400,'BCA Inputs'!$M$14:$M$54,0))*Q2400+INDEX('BCA Inputs'!$AG$14:$AG$54,MATCH(I2400,'BCA Inputs'!$M$14:$M$54,0))*F2400+INDEX('BCA Inputs'!$AH$14:$AH$54,MATCH(I2400,'BCA Inputs'!$M$14:$M$54,0))*G2400,IF($B$3="RG&amp;E",INDEX('BCA Inputs'!$BM$14:$BM$54,MATCH(I2400,'BCA Inputs'!$AW$14:$AW$54,0))*P2400+INDEX('BCA Inputs'!$BN$14:$BN$54,MATCH(I2400,'BCA Inputs'!$AW$14:$AW$54,0))*O2400+INDEX('BCA Inputs'!$BO$14:$BO$54,MATCH(I2400,'BCA Inputs'!$AW$14:$AW$54,0))*Q2400+INDEX('BCA Inputs'!$BP$14:$BP$54,MATCH(I2400,'BCA Inputs'!$AW$14:$AW$54,0))*F2400+INDEX('BCA Inputs'!$BQ$14:$BQ$54,MATCH(I2400,'BCA Inputs'!$AW$14:$AW$54,0))*G2400,"")),"")</f>
        <v/>
      </c>
      <c r="AE2400" s="237" t="str">
        <f t="shared" si="376"/>
        <v/>
      </c>
      <c r="AF2400" s="198">
        <f t="shared" si="378"/>
        <v>0</v>
      </c>
      <c r="AG2400" s="239">
        <f t="shared" si="379"/>
        <v>0</v>
      </c>
    </row>
    <row r="2401" spans="1:33">
      <c r="A2401" s="228"/>
      <c r="B2401" s="176"/>
      <c r="C2401" s="229"/>
      <c r="D2401" s="230"/>
      <c r="E2401" s="230"/>
      <c r="F2401" s="230"/>
      <c r="G2401" s="230"/>
      <c r="H2401" s="231"/>
      <c r="I2401" s="231"/>
      <c r="J2401" s="232"/>
      <c r="K2401" s="232"/>
      <c r="L2401" s="232"/>
      <c r="M2401" s="181">
        <f t="shared" si="377"/>
        <v>0</v>
      </c>
      <c r="N2401" s="181">
        <f>IF(H2401="",0,H2401*I2401*'Avoided Water Savings Cost'!$C$16)</f>
        <v>0</v>
      </c>
      <c r="O2401" s="545">
        <f>IF(C2401="",0,IF($B$3="NYSEG",C2401/(1-'Avoided Electric Costs 2020'!$W$21),IF($B$3="RG&amp;E",C2401/(1-'Avoided Electric Costs 2020'!$X$21),"")))</f>
        <v>0</v>
      </c>
      <c r="P2401" s="546">
        <f>IF(D2401="",0,IF($B$3="NYSEG",D2401/(1-'Avoided Electric Costs 2020'!$W$21),IF($B$3="RG&amp;E",D2401/(1-'Avoided Electric Costs 2020'!$X$21),"")))</f>
        <v>0</v>
      </c>
      <c r="Q2401" s="546">
        <f>IF(E2401="",0,IF($B$3="NYSEG",E2401/(1-'Avoided Natural Gas Costs 2020'!$J$34),IF($B$3="RG&amp;E",E2401/(1-'Avoided Natural Gas Costs 2020'!$K$34),"")))</f>
        <v>0</v>
      </c>
      <c r="R2401" s="233" t="str">
        <f>IFERROR(IF(P2401*'BCA Inputs'!$C$1+Q2401*'BCA Inputs'!$C$2+F2401*'BCA Inputs'!$C$2+G2401*'BCA Inputs'!$C$2=0,"",P2401*'BCA Inputs'!$C$1+Q2401*'BCA Inputs'!$C$2+F2401*'BCA Inputs'!$C$2+G2401*'BCA Inputs'!$C$2),"")</f>
        <v/>
      </c>
      <c r="S2401" s="181" t="str">
        <f t="shared" si="370"/>
        <v/>
      </c>
      <c r="T2401" s="181" t="str">
        <f>IFERROR(IF($B$3="NYSEG",(INDEX('BCA Inputs'!$N$14:$N$54,MATCH(I2401,'BCA Inputs'!$M$14:$M$54,0))*P2401+INDEX('BCA Inputs'!$O$14:$O$54,MATCH(I2401,'BCA Inputs'!$M$14:$M$54,0))*O2401+INDEX('BCA Inputs'!P:P,MATCH(I2401,'BCA Inputs'!M:M,0))*Q2401+INDEX('BCA Inputs'!Q:Q,MATCH(I2401,'BCA Inputs'!M:M,0))*F2401+INDEX('BCA Inputs'!R:R,MATCH(I2401,'BCA Inputs'!M:M,0))*G2401)+L2401+N2401,IF($B$3="RG&amp;E",(INDEX('BCA Inputs'!$AX$14:$AX$54,MATCH(I2401,'BCA Inputs'!$AW$14:$AW$54,0))*P2401+INDEX('BCA Inputs'!$AY$14:$AY$54,MATCH(I2401,'BCA Inputs'!$AW$14:$AW$54,0))*O2401+INDEX('BCA Inputs'!$AZ$14:$AZ$54,MATCH(I2401,'BCA Inputs'!$AW$14:$AW$54,0))*Q2401+INDEX('BCA Inputs'!$BA$14:$BA$54,MATCH(I2401,'BCA Inputs'!$AW$14:$AW$54,0))*F2401+INDEX('BCA Inputs'!$BB$14:$BB$54,MATCH(I2401,'BCA Inputs'!$AW$14:$AW$54,0))*G2401)+L2401+N2401,"")),"")</f>
        <v/>
      </c>
      <c r="U2401" s="234" t="str">
        <f t="shared" si="371"/>
        <v/>
      </c>
      <c r="V2401" s="234" t="str">
        <f t="shared" si="372"/>
        <v/>
      </c>
      <c r="W2401" s="234" t="str">
        <f t="shared" si="373"/>
        <v/>
      </c>
      <c r="Y2401" s="235" t="str">
        <f t="shared" si="374"/>
        <v/>
      </c>
      <c r="Z2401" s="236" t="str">
        <f>IFERROR(IF($B$3="NYSEG",INDEX('BCA Inputs'!$X$14:$X$54,MATCH(I2401,'BCA Inputs'!$M$14:$M$54,0))*P2401+INDEX('BCA Inputs'!$Y$14:$Y$54,MATCH(I2401,'BCA Inputs'!$M$14:$M$54,0))*O2401+INDEX('BCA Inputs'!$Z$14:$Z$54,MATCH(I2401,'BCA Inputs'!$M$14:$M$54,0))*Q2401+INDEX('BCA Inputs'!$AA$14:$AA$54,MATCH(I2401,'BCA Inputs'!$M$14:$M$54,0))*F2401+INDEX('BCA Inputs'!$AB$14:$AB$54,MATCH(I2401,'BCA Inputs'!$M$14:$M$54,0))*G2401,IF($B$3="RG&amp;E",INDEX('BCA Inputs'!$BG$14:$BG$54,MATCH(I2401,'BCA Inputs'!$AW$14:$AW$54,0))*P2401+INDEX('BCA Inputs'!$BH$14:$BH$54,MATCH(I2401,'BCA Inputs'!$AW$14:$AW$54,0))*O2401+INDEX('BCA Inputs'!$BI$14:$BI$54,MATCH(I2401,'BCA Inputs'!$AW$14:$AW$54,0))*Q2401+INDEX('BCA Inputs'!$BJ$14:$BJ$54,MATCH(I2401,'BCA Inputs'!$AW$14:$AW$54,0))*F2401+INDEX('BCA Inputs'!$BK$14:$BK$54,MATCH(I2401,'BCA Inputs'!$AW$14:$AW$54,0))*G2401,"")),"")</f>
        <v/>
      </c>
      <c r="AA2401" s="237" t="str">
        <f t="shared" si="375"/>
        <v/>
      </c>
      <c r="AC2401" s="238" t="str">
        <f>IFERROR((K2401+R2401)+IF($B$3="NYSEG",INDEX('BCA Inputs'!$AI$14:$AI$54,MATCH(I2401,'BCA Inputs'!$M$14:$M$54,0))*P2401+INDEX('BCA Inputs'!$AJ$14:$AJ$54,MATCH(I2401,'BCA Inputs'!$M$14:$M$54,0))*Q2401,IF($B$3="RG&amp;E",INDEX('BCA Inputs'!$BR$14:$BR$54,MATCH(I2401,'BCA Inputs'!$AW$14:$AW$54,0))*P2401+INDEX('BCA Inputs'!$BS$14:$BS$54,MATCH(I2401,'BCA Inputs'!$AW$14:$AW$54,0))*Q2401,"")),"")</f>
        <v/>
      </c>
      <c r="AD2401" s="181" t="str">
        <f>IFERROR(IF($B$3="NYSEG",INDEX('BCA Inputs'!$AD$14:$AD$54,MATCH(I2401,'BCA Inputs'!$M$14:$M$54,0))*P2401+INDEX('BCA Inputs'!$AE$14:$AE$54,MATCH(I2401,'BCA Inputs'!$M$14:$M$54,0))*O2401+INDEX('BCA Inputs'!$AF$14:$AF$54,MATCH(I2401,'BCA Inputs'!$M$14:$M$54,0))*Q2401+INDEX('BCA Inputs'!$AG$14:$AG$54,MATCH(I2401,'BCA Inputs'!$M$14:$M$54,0))*F2401+INDEX('BCA Inputs'!$AH$14:$AH$54,MATCH(I2401,'BCA Inputs'!$M$14:$M$54,0))*G2401,IF($B$3="RG&amp;E",INDEX('BCA Inputs'!$BM$14:$BM$54,MATCH(I2401,'BCA Inputs'!$AW$14:$AW$54,0))*P2401+INDEX('BCA Inputs'!$BN$14:$BN$54,MATCH(I2401,'BCA Inputs'!$AW$14:$AW$54,0))*O2401+INDEX('BCA Inputs'!$BO$14:$BO$54,MATCH(I2401,'BCA Inputs'!$AW$14:$AW$54,0))*Q2401+INDEX('BCA Inputs'!$BP$14:$BP$54,MATCH(I2401,'BCA Inputs'!$AW$14:$AW$54,0))*F2401+INDEX('BCA Inputs'!$BQ$14:$BQ$54,MATCH(I2401,'BCA Inputs'!$AW$14:$AW$54,0))*G2401,"")),"")</f>
        <v/>
      </c>
      <c r="AE2401" s="237" t="str">
        <f t="shared" si="376"/>
        <v/>
      </c>
      <c r="AF2401" s="198">
        <f t="shared" si="378"/>
        <v>0</v>
      </c>
      <c r="AG2401" s="239">
        <f t="shared" si="379"/>
        <v>0</v>
      </c>
    </row>
    <row r="2402" spans="1:33">
      <c r="A2402" s="228"/>
      <c r="B2402" s="176"/>
      <c r="C2402" s="229"/>
      <c r="D2402" s="230"/>
      <c r="E2402" s="230"/>
      <c r="F2402" s="230"/>
      <c r="G2402" s="230"/>
      <c r="H2402" s="231"/>
      <c r="I2402" s="231"/>
      <c r="J2402" s="232"/>
      <c r="K2402" s="232"/>
      <c r="L2402" s="232"/>
      <c r="M2402" s="181">
        <f t="shared" si="377"/>
        <v>0</v>
      </c>
      <c r="N2402" s="181">
        <f>IF(H2402="",0,H2402*I2402*'Avoided Water Savings Cost'!$C$16)</f>
        <v>0</v>
      </c>
      <c r="O2402" s="545">
        <f>IF(C2402="",0,IF($B$3="NYSEG",C2402/(1-'Avoided Electric Costs 2020'!$W$21),IF($B$3="RG&amp;E",C2402/(1-'Avoided Electric Costs 2020'!$X$21),"")))</f>
        <v>0</v>
      </c>
      <c r="P2402" s="546">
        <f>IF(D2402="",0,IF($B$3="NYSEG",D2402/(1-'Avoided Electric Costs 2020'!$W$21),IF($B$3="RG&amp;E",D2402/(1-'Avoided Electric Costs 2020'!$X$21),"")))</f>
        <v>0</v>
      </c>
      <c r="Q2402" s="546">
        <f>IF(E2402="",0,IF($B$3="NYSEG",E2402/(1-'Avoided Natural Gas Costs 2020'!$J$34),IF($B$3="RG&amp;E",E2402/(1-'Avoided Natural Gas Costs 2020'!$K$34),"")))</f>
        <v>0</v>
      </c>
      <c r="R2402" s="233" t="str">
        <f>IFERROR(IF(P2402*'BCA Inputs'!$C$1+Q2402*'BCA Inputs'!$C$2+F2402*'BCA Inputs'!$C$2+G2402*'BCA Inputs'!$C$2=0,"",P2402*'BCA Inputs'!$C$1+Q2402*'BCA Inputs'!$C$2+F2402*'BCA Inputs'!$C$2+G2402*'BCA Inputs'!$C$2),"")</f>
        <v/>
      </c>
      <c r="S2402" s="181" t="str">
        <f t="shared" si="370"/>
        <v/>
      </c>
      <c r="T2402" s="181" t="str">
        <f>IFERROR(IF($B$3="NYSEG",(INDEX('BCA Inputs'!$N$14:$N$54,MATCH(I2402,'BCA Inputs'!$M$14:$M$54,0))*P2402+INDEX('BCA Inputs'!$O$14:$O$54,MATCH(I2402,'BCA Inputs'!$M$14:$M$54,0))*O2402+INDEX('BCA Inputs'!P:P,MATCH(I2402,'BCA Inputs'!M:M,0))*Q2402+INDEX('BCA Inputs'!Q:Q,MATCH(I2402,'BCA Inputs'!M:M,0))*F2402+INDEX('BCA Inputs'!R:R,MATCH(I2402,'BCA Inputs'!M:M,0))*G2402)+L2402+N2402,IF($B$3="RG&amp;E",(INDEX('BCA Inputs'!$AX$14:$AX$54,MATCH(I2402,'BCA Inputs'!$AW$14:$AW$54,0))*P2402+INDEX('BCA Inputs'!$AY$14:$AY$54,MATCH(I2402,'BCA Inputs'!$AW$14:$AW$54,0))*O2402+INDEX('BCA Inputs'!$AZ$14:$AZ$54,MATCH(I2402,'BCA Inputs'!$AW$14:$AW$54,0))*Q2402+INDEX('BCA Inputs'!$BA$14:$BA$54,MATCH(I2402,'BCA Inputs'!$AW$14:$AW$54,0))*F2402+INDEX('BCA Inputs'!$BB$14:$BB$54,MATCH(I2402,'BCA Inputs'!$AW$14:$AW$54,0))*G2402)+L2402+N2402,"")),"")</f>
        <v/>
      </c>
      <c r="U2402" s="234" t="str">
        <f t="shared" si="371"/>
        <v/>
      </c>
      <c r="V2402" s="234" t="str">
        <f t="shared" si="372"/>
        <v/>
      </c>
      <c r="W2402" s="234" t="str">
        <f t="shared" si="373"/>
        <v/>
      </c>
      <c r="Y2402" s="235" t="str">
        <f t="shared" si="374"/>
        <v/>
      </c>
      <c r="Z2402" s="236" t="str">
        <f>IFERROR(IF($B$3="NYSEG",INDEX('BCA Inputs'!$X$14:$X$54,MATCH(I2402,'BCA Inputs'!$M$14:$M$54,0))*P2402+INDEX('BCA Inputs'!$Y$14:$Y$54,MATCH(I2402,'BCA Inputs'!$M$14:$M$54,0))*O2402+INDEX('BCA Inputs'!$Z$14:$Z$54,MATCH(I2402,'BCA Inputs'!$M$14:$M$54,0))*Q2402+INDEX('BCA Inputs'!$AA$14:$AA$54,MATCH(I2402,'BCA Inputs'!$M$14:$M$54,0))*F2402+INDEX('BCA Inputs'!$AB$14:$AB$54,MATCH(I2402,'BCA Inputs'!$M$14:$M$54,0))*G2402,IF($B$3="RG&amp;E",INDEX('BCA Inputs'!$BG$14:$BG$54,MATCH(I2402,'BCA Inputs'!$AW$14:$AW$54,0))*P2402+INDEX('BCA Inputs'!$BH$14:$BH$54,MATCH(I2402,'BCA Inputs'!$AW$14:$AW$54,0))*O2402+INDEX('BCA Inputs'!$BI$14:$BI$54,MATCH(I2402,'BCA Inputs'!$AW$14:$AW$54,0))*Q2402+INDEX('BCA Inputs'!$BJ$14:$BJ$54,MATCH(I2402,'BCA Inputs'!$AW$14:$AW$54,0))*F2402+INDEX('BCA Inputs'!$BK$14:$BK$54,MATCH(I2402,'BCA Inputs'!$AW$14:$AW$54,0))*G2402,"")),"")</f>
        <v/>
      </c>
      <c r="AA2402" s="237" t="str">
        <f t="shared" si="375"/>
        <v/>
      </c>
      <c r="AC2402" s="238" t="str">
        <f>IFERROR((K2402+R2402)+IF($B$3="NYSEG",INDEX('BCA Inputs'!$AI$14:$AI$54,MATCH(I2402,'BCA Inputs'!$M$14:$M$54,0))*P2402+INDEX('BCA Inputs'!$AJ$14:$AJ$54,MATCH(I2402,'BCA Inputs'!$M$14:$M$54,0))*Q2402,IF($B$3="RG&amp;E",INDEX('BCA Inputs'!$BR$14:$BR$54,MATCH(I2402,'BCA Inputs'!$AW$14:$AW$54,0))*P2402+INDEX('BCA Inputs'!$BS$14:$BS$54,MATCH(I2402,'BCA Inputs'!$AW$14:$AW$54,0))*Q2402,"")),"")</f>
        <v/>
      </c>
      <c r="AD2402" s="181" t="str">
        <f>IFERROR(IF($B$3="NYSEG",INDEX('BCA Inputs'!$AD$14:$AD$54,MATCH(I2402,'BCA Inputs'!$M$14:$M$54,0))*P2402+INDEX('BCA Inputs'!$AE$14:$AE$54,MATCH(I2402,'BCA Inputs'!$M$14:$M$54,0))*O2402+INDEX('BCA Inputs'!$AF$14:$AF$54,MATCH(I2402,'BCA Inputs'!$M$14:$M$54,0))*Q2402+INDEX('BCA Inputs'!$AG$14:$AG$54,MATCH(I2402,'BCA Inputs'!$M$14:$M$54,0))*F2402+INDEX('BCA Inputs'!$AH$14:$AH$54,MATCH(I2402,'BCA Inputs'!$M$14:$M$54,0))*G2402,IF($B$3="RG&amp;E",INDEX('BCA Inputs'!$BM$14:$BM$54,MATCH(I2402,'BCA Inputs'!$AW$14:$AW$54,0))*P2402+INDEX('BCA Inputs'!$BN$14:$BN$54,MATCH(I2402,'BCA Inputs'!$AW$14:$AW$54,0))*O2402+INDEX('BCA Inputs'!$BO$14:$BO$54,MATCH(I2402,'BCA Inputs'!$AW$14:$AW$54,0))*Q2402+INDEX('BCA Inputs'!$BP$14:$BP$54,MATCH(I2402,'BCA Inputs'!$AW$14:$AW$54,0))*F2402+INDEX('BCA Inputs'!$BQ$14:$BQ$54,MATCH(I2402,'BCA Inputs'!$AW$14:$AW$54,0))*G2402,"")),"")</f>
        <v/>
      </c>
      <c r="AE2402" s="237" t="str">
        <f t="shared" si="376"/>
        <v/>
      </c>
      <c r="AF2402" s="198">
        <f t="shared" si="378"/>
        <v>0</v>
      </c>
      <c r="AG2402" s="239">
        <f t="shared" si="379"/>
        <v>0</v>
      </c>
    </row>
    <row r="2403" spans="1:33">
      <c r="A2403" s="228"/>
      <c r="B2403" s="176"/>
      <c r="C2403" s="229"/>
      <c r="D2403" s="230"/>
      <c r="E2403" s="230"/>
      <c r="F2403" s="230"/>
      <c r="G2403" s="230"/>
      <c r="H2403" s="231"/>
      <c r="I2403" s="231"/>
      <c r="J2403" s="232"/>
      <c r="K2403" s="232"/>
      <c r="L2403" s="232"/>
      <c r="M2403" s="181">
        <f t="shared" si="377"/>
        <v>0</v>
      </c>
      <c r="N2403" s="181">
        <f>IF(H2403="",0,H2403*I2403*'Avoided Water Savings Cost'!$C$16)</f>
        <v>0</v>
      </c>
      <c r="O2403" s="545">
        <f>IF(C2403="",0,IF($B$3="NYSEG",C2403/(1-'Avoided Electric Costs 2020'!$W$21),IF($B$3="RG&amp;E",C2403/(1-'Avoided Electric Costs 2020'!$X$21),"")))</f>
        <v>0</v>
      </c>
      <c r="P2403" s="546">
        <f>IF(D2403="",0,IF($B$3="NYSEG",D2403/(1-'Avoided Electric Costs 2020'!$W$21),IF($B$3="RG&amp;E",D2403/(1-'Avoided Electric Costs 2020'!$X$21),"")))</f>
        <v>0</v>
      </c>
      <c r="Q2403" s="546">
        <f>IF(E2403="",0,IF($B$3="NYSEG",E2403/(1-'Avoided Natural Gas Costs 2020'!$J$34),IF($B$3="RG&amp;E",E2403/(1-'Avoided Natural Gas Costs 2020'!$K$34),"")))</f>
        <v>0</v>
      </c>
      <c r="R2403" s="233" t="str">
        <f>IFERROR(IF(P2403*'BCA Inputs'!$C$1+Q2403*'BCA Inputs'!$C$2+F2403*'BCA Inputs'!$C$2+G2403*'BCA Inputs'!$C$2=0,"",P2403*'BCA Inputs'!$C$1+Q2403*'BCA Inputs'!$C$2+F2403*'BCA Inputs'!$C$2+G2403*'BCA Inputs'!$C$2),"")</f>
        <v/>
      </c>
      <c r="S2403" s="181" t="str">
        <f t="shared" si="370"/>
        <v/>
      </c>
      <c r="T2403" s="181" t="str">
        <f>IFERROR(IF($B$3="NYSEG",(INDEX('BCA Inputs'!$N$14:$N$54,MATCH(I2403,'BCA Inputs'!$M$14:$M$54,0))*P2403+INDEX('BCA Inputs'!$O$14:$O$54,MATCH(I2403,'BCA Inputs'!$M$14:$M$54,0))*O2403+INDEX('BCA Inputs'!P:P,MATCH(I2403,'BCA Inputs'!M:M,0))*Q2403+INDEX('BCA Inputs'!Q:Q,MATCH(I2403,'BCA Inputs'!M:M,0))*F2403+INDEX('BCA Inputs'!R:R,MATCH(I2403,'BCA Inputs'!M:M,0))*G2403)+L2403+N2403,IF($B$3="RG&amp;E",(INDEX('BCA Inputs'!$AX$14:$AX$54,MATCH(I2403,'BCA Inputs'!$AW$14:$AW$54,0))*P2403+INDEX('BCA Inputs'!$AY$14:$AY$54,MATCH(I2403,'BCA Inputs'!$AW$14:$AW$54,0))*O2403+INDEX('BCA Inputs'!$AZ$14:$AZ$54,MATCH(I2403,'BCA Inputs'!$AW$14:$AW$54,0))*Q2403+INDEX('BCA Inputs'!$BA$14:$BA$54,MATCH(I2403,'BCA Inputs'!$AW$14:$AW$54,0))*F2403+INDEX('BCA Inputs'!$BB$14:$BB$54,MATCH(I2403,'BCA Inputs'!$AW$14:$AW$54,0))*G2403)+L2403+N2403,"")),"")</f>
        <v/>
      </c>
      <c r="U2403" s="234" t="str">
        <f t="shared" si="371"/>
        <v/>
      </c>
      <c r="V2403" s="234" t="str">
        <f t="shared" si="372"/>
        <v/>
      </c>
      <c r="W2403" s="234" t="str">
        <f t="shared" si="373"/>
        <v/>
      </c>
      <c r="Y2403" s="235" t="str">
        <f t="shared" si="374"/>
        <v/>
      </c>
      <c r="Z2403" s="236" t="str">
        <f>IFERROR(IF($B$3="NYSEG",INDEX('BCA Inputs'!$X$14:$X$54,MATCH(I2403,'BCA Inputs'!$M$14:$M$54,0))*P2403+INDEX('BCA Inputs'!$Y$14:$Y$54,MATCH(I2403,'BCA Inputs'!$M$14:$M$54,0))*O2403+INDEX('BCA Inputs'!$Z$14:$Z$54,MATCH(I2403,'BCA Inputs'!$M$14:$M$54,0))*Q2403+INDEX('BCA Inputs'!$AA$14:$AA$54,MATCH(I2403,'BCA Inputs'!$M$14:$M$54,0))*F2403+INDEX('BCA Inputs'!$AB$14:$AB$54,MATCH(I2403,'BCA Inputs'!$M$14:$M$54,0))*G2403,IF($B$3="RG&amp;E",INDEX('BCA Inputs'!$BG$14:$BG$54,MATCH(I2403,'BCA Inputs'!$AW$14:$AW$54,0))*P2403+INDEX('BCA Inputs'!$BH$14:$BH$54,MATCH(I2403,'BCA Inputs'!$AW$14:$AW$54,0))*O2403+INDEX('BCA Inputs'!$BI$14:$BI$54,MATCH(I2403,'BCA Inputs'!$AW$14:$AW$54,0))*Q2403+INDEX('BCA Inputs'!$BJ$14:$BJ$54,MATCH(I2403,'BCA Inputs'!$AW$14:$AW$54,0))*F2403+INDEX('BCA Inputs'!$BK$14:$BK$54,MATCH(I2403,'BCA Inputs'!$AW$14:$AW$54,0))*G2403,"")),"")</f>
        <v/>
      </c>
      <c r="AA2403" s="237" t="str">
        <f t="shared" si="375"/>
        <v/>
      </c>
      <c r="AC2403" s="238" t="str">
        <f>IFERROR((K2403+R2403)+IF($B$3="NYSEG",INDEX('BCA Inputs'!$AI$14:$AI$54,MATCH(I2403,'BCA Inputs'!$M$14:$M$54,0))*P2403+INDEX('BCA Inputs'!$AJ$14:$AJ$54,MATCH(I2403,'BCA Inputs'!$M$14:$M$54,0))*Q2403,IF($B$3="RG&amp;E",INDEX('BCA Inputs'!$BR$14:$BR$54,MATCH(I2403,'BCA Inputs'!$AW$14:$AW$54,0))*P2403+INDEX('BCA Inputs'!$BS$14:$BS$54,MATCH(I2403,'BCA Inputs'!$AW$14:$AW$54,0))*Q2403,"")),"")</f>
        <v/>
      </c>
      <c r="AD2403" s="181" t="str">
        <f>IFERROR(IF($B$3="NYSEG",INDEX('BCA Inputs'!$AD$14:$AD$54,MATCH(I2403,'BCA Inputs'!$M$14:$M$54,0))*P2403+INDEX('BCA Inputs'!$AE$14:$AE$54,MATCH(I2403,'BCA Inputs'!$M$14:$M$54,0))*O2403+INDEX('BCA Inputs'!$AF$14:$AF$54,MATCH(I2403,'BCA Inputs'!$M$14:$M$54,0))*Q2403+INDEX('BCA Inputs'!$AG$14:$AG$54,MATCH(I2403,'BCA Inputs'!$M$14:$M$54,0))*F2403+INDEX('BCA Inputs'!$AH$14:$AH$54,MATCH(I2403,'BCA Inputs'!$M$14:$M$54,0))*G2403,IF($B$3="RG&amp;E",INDEX('BCA Inputs'!$BM$14:$BM$54,MATCH(I2403,'BCA Inputs'!$AW$14:$AW$54,0))*P2403+INDEX('BCA Inputs'!$BN$14:$BN$54,MATCH(I2403,'BCA Inputs'!$AW$14:$AW$54,0))*O2403+INDEX('BCA Inputs'!$BO$14:$BO$54,MATCH(I2403,'BCA Inputs'!$AW$14:$AW$54,0))*Q2403+INDEX('BCA Inputs'!$BP$14:$BP$54,MATCH(I2403,'BCA Inputs'!$AW$14:$AW$54,0))*F2403+INDEX('BCA Inputs'!$BQ$14:$BQ$54,MATCH(I2403,'BCA Inputs'!$AW$14:$AW$54,0))*G2403,"")),"")</f>
        <v/>
      </c>
      <c r="AE2403" s="237" t="str">
        <f t="shared" si="376"/>
        <v/>
      </c>
      <c r="AF2403" s="198">
        <f t="shared" si="378"/>
        <v>0</v>
      </c>
      <c r="AG2403" s="239">
        <f t="shared" si="379"/>
        <v>0</v>
      </c>
    </row>
    <row r="2404" spans="1:33">
      <c r="A2404" s="228"/>
      <c r="B2404" s="176"/>
      <c r="C2404" s="229"/>
      <c r="D2404" s="230"/>
      <c r="E2404" s="230"/>
      <c r="F2404" s="230"/>
      <c r="G2404" s="230"/>
      <c r="H2404" s="231"/>
      <c r="I2404" s="231"/>
      <c r="J2404" s="232"/>
      <c r="K2404" s="232"/>
      <c r="L2404" s="232"/>
      <c r="M2404" s="181">
        <f t="shared" si="377"/>
        <v>0</v>
      </c>
      <c r="N2404" s="181">
        <f>IF(H2404="",0,H2404*I2404*'Avoided Water Savings Cost'!$C$16)</f>
        <v>0</v>
      </c>
      <c r="O2404" s="545">
        <f>IF(C2404="",0,IF($B$3="NYSEG",C2404/(1-'Avoided Electric Costs 2020'!$W$21),IF($B$3="RG&amp;E",C2404/(1-'Avoided Electric Costs 2020'!$X$21),"")))</f>
        <v>0</v>
      </c>
      <c r="P2404" s="546">
        <f>IF(D2404="",0,IF($B$3="NYSEG",D2404/(1-'Avoided Electric Costs 2020'!$W$21),IF($B$3="RG&amp;E",D2404/(1-'Avoided Electric Costs 2020'!$X$21),"")))</f>
        <v>0</v>
      </c>
      <c r="Q2404" s="546">
        <f>IF(E2404="",0,IF($B$3="NYSEG",E2404/(1-'Avoided Natural Gas Costs 2020'!$J$34),IF($B$3="RG&amp;E",E2404/(1-'Avoided Natural Gas Costs 2020'!$K$34),"")))</f>
        <v>0</v>
      </c>
      <c r="R2404" s="233" t="str">
        <f>IFERROR(IF(P2404*'BCA Inputs'!$C$1+Q2404*'BCA Inputs'!$C$2+F2404*'BCA Inputs'!$C$2+G2404*'BCA Inputs'!$C$2=0,"",P2404*'BCA Inputs'!$C$1+Q2404*'BCA Inputs'!$C$2+F2404*'BCA Inputs'!$C$2+G2404*'BCA Inputs'!$C$2),"")</f>
        <v/>
      </c>
      <c r="S2404" s="181" t="str">
        <f t="shared" si="370"/>
        <v/>
      </c>
      <c r="T2404" s="181" t="str">
        <f>IFERROR(IF($B$3="NYSEG",(INDEX('BCA Inputs'!$N$14:$N$54,MATCH(I2404,'BCA Inputs'!$M$14:$M$54,0))*P2404+INDEX('BCA Inputs'!$O$14:$O$54,MATCH(I2404,'BCA Inputs'!$M$14:$M$54,0))*O2404+INDEX('BCA Inputs'!P:P,MATCH(I2404,'BCA Inputs'!M:M,0))*Q2404+INDEX('BCA Inputs'!Q:Q,MATCH(I2404,'BCA Inputs'!M:M,0))*F2404+INDEX('BCA Inputs'!R:R,MATCH(I2404,'BCA Inputs'!M:M,0))*G2404)+L2404+N2404,IF($B$3="RG&amp;E",(INDEX('BCA Inputs'!$AX$14:$AX$54,MATCH(I2404,'BCA Inputs'!$AW$14:$AW$54,0))*P2404+INDEX('BCA Inputs'!$AY$14:$AY$54,MATCH(I2404,'BCA Inputs'!$AW$14:$AW$54,0))*O2404+INDEX('BCA Inputs'!$AZ$14:$AZ$54,MATCH(I2404,'BCA Inputs'!$AW$14:$AW$54,0))*Q2404+INDEX('BCA Inputs'!$BA$14:$BA$54,MATCH(I2404,'BCA Inputs'!$AW$14:$AW$54,0))*F2404+INDEX('BCA Inputs'!$BB$14:$BB$54,MATCH(I2404,'BCA Inputs'!$AW$14:$AW$54,0))*G2404)+L2404+N2404,"")),"")</f>
        <v/>
      </c>
      <c r="U2404" s="234" t="str">
        <f t="shared" si="371"/>
        <v/>
      </c>
      <c r="V2404" s="234" t="str">
        <f t="shared" si="372"/>
        <v/>
      </c>
      <c r="W2404" s="234" t="str">
        <f t="shared" si="373"/>
        <v/>
      </c>
      <c r="Y2404" s="235" t="str">
        <f t="shared" si="374"/>
        <v/>
      </c>
      <c r="Z2404" s="236" t="str">
        <f>IFERROR(IF($B$3="NYSEG",INDEX('BCA Inputs'!$X$14:$X$54,MATCH(I2404,'BCA Inputs'!$M$14:$M$54,0))*P2404+INDEX('BCA Inputs'!$Y$14:$Y$54,MATCH(I2404,'BCA Inputs'!$M$14:$M$54,0))*O2404+INDEX('BCA Inputs'!$Z$14:$Z$54,MATCH(I2404,'BCA Inputs'!$M$14:$M$54,0))*Q2404+INDEX('BCA Inputs'!$AA$14:$AA$54,MATCH(I2404,'BCA Inputs'!$M$14:$M$54,0))*F2404+INDEX('BCA Inputs'!$AB$14:$AB$54,MATCH(I2404,'BCA Inputs'!$M$14:$M$54,0))*G2404,IF($B$3="RG&amp;E",INDEX('BCA Inputs'!$BG$14:$BG$54,MATCH(I2404,'BCA Inputs'!$AW$14:$AW$54,0))*P2404+INDEX('BCA Inputs'!$BH$14:$BH$54,MATCH(I2404,'BCA Inputs'!$AW$14:$AW$54,0))*O2404+INDEX('BCA Inputs'!$BI$14:$BI$54,MATCH(I2404,'BCA Inputs'!$AW$14:$AW$54,0))*Q2404+INDEX('BCA Inputs'!$BJ$14:$BJ$54,MATCH(I2404,'BCA Inputs'!$AW$14:$AW$54,0))*F2404+INDEX('BCA Inputs'!$BK$14:$BK$54,MATCH(I2404,'BCA Inputs'!$AW$14:$AW$54,0))*G2404,"")),"")</f>
        <v/>
      </c>
      <c r="AA2404" s="237" t="str">
        <f t="shared" si="375"/>
        <v/>
      </c>
      <c r="AC2404" s="238" t="str">
        <f>IFERROR((K2404+R2404)+IF($B$3="NYSEG",INDEX('BCA Inputs'!$AI$14:$AI$54,MATCH(I2404,'BCA Inputs'!$M$14:$M$54,0))*P2404+INDEX('BCA Inputs'!$AJ$14:$AJ$54,MATCH(I2404,'BCA Inputs'!$M$14:$M$54,0))*Q2404,IF($B$3="RG&amp;E",INDEX('BCA Inputs'!$BR$14:$BR$54,MATCH(I2404,'BCA Inputs'!$AW$14:$AW$54,0))*P2404+INDEX('BCA Inputs'!$BS$14:$BS$54,MATCH(I2404,'BCA Inputs'!$AW$14:$AW$54,0))*Q2404,"")),"")</f>
        <v/>
      </c>
      <c r="AD2404" s="181" t="str">
        <f>IFERROR(IF($B$3="NYSEG",INDEX('BCA Inputs'!$AD$14:$AD$54,MATCH(I2404,'BCA Inputs'!$M$14:$M$54,0))*P2404+INDEX('BCA Inputs'!$AE$14:$AE$54,MATCH(I2404,'BCA Inputs'!$M$14:$M$54,0))*O2404+INDEX('BCA Inputs'!$AF$14:$AF$54,MATCH(I2404,'BCA Inputs'!$M$14:$M$54,0))*Q2404+INDEX('BCA Inputs'!$AG$14:$AG$54,MATCH(I2404,'BCA Inputs'!$M$14:$M$54,0))*F2404+INDEX('BCA Inputs'!$AH$14:$AH$54,MATCH(I2404,'BCA Inputs'!$M$14:$M$54,0))*G2404,IF($B$3="RG&amp;E",INDEX('BCA Inputs'!$BM$14:$BM$54,MATCH(I2404,'BCA Inputs'!$AW$14:$AW$54,0))*P2404+INDEX('BCA Inputs'!$BN$14:$BN$54,MATCH(I2404,'BCA Inputs'!$AW$14:$AW$54,0))*O2404+INDEX('BCA Inputs'!$BO$14:$BO$54,MATCH(I2404,'BCA Inputs'!$AW$14:$AW$54,0))*Q2404+INDEX('BCA Inputs'!$BP$14:$BP$54,MATCH(I2404,'BCA Inputs'!$AW$14:$AW$54,0))*F2404+INDEX('BCA Inputs'!$BQ$14:$BQ$54,MATCH(I2404,'BCA Inputs'!$AW$14:$AW$54,0))*G2404,"")),"")</f>
        <v/>
      </c>
      <c r="AE2404" s="237" t="str">
        <f t="shared" si="376"/>
        <v/>
      </c>
      <c r="AF2404" s="198">
        <f t="shared" si="378"/>
        <v>0</v>
      </c>
      <c r="AG2404" s="239">
        <f t="shared" si="379"/>
        <v>0</v>
      </c>
    </row>
    <row r="2405" spans="1:33">
      <c r="A2405" s="228"/>
      <c r="B2405" s="176"/>
      <c r="C2405" s="229"/>
      <c r="D2405" s="230"/>
      <c r="E2405" s="230"/>
      <c r="F2405" s="230"/>
      <c r="G2405" s="230"/>
      <c r="H2405" s="231"/>
      <c r="I2405" s="231"/>
      <c r="J2405" s="232"/>
      <c r="K2405" s="232"/>
      <c r="L2405" s="232"/>
      <c r="M2405" s="181">
        <f t="shared" si="377"/>
        <v>0</v>
      </c>
      <c r="N2405" s="181">
        <f>IF(H2405="",0,H2405*I2405*'Avoided Water Savings Cost'!$C$16)</f>
        <v>0</v>
      </c>
      <c r="O2405" s="545">
        <f>IF(C2405="",0,IF($B$3="NYSEG",C2405/(1-'Avoided Electric Costs 2020'!$W$21),IF($B$3="RG&amp;E",C2405/(1-'Avoided Electric Costs 2020'!$X$21),"")))</f>
        <v>0</v>
      </c>
      <c r="P2405" s="546">
        <f>IF(D2405="",0,IF($B$3="NYSEG",D2405/(1-'Avoided Electric Costs 2020'!$W$21),IF($B$3="RG&amp;E",D2405/(1-'Avoided Electric Costs 2020'!$X$21),"")))</f>
        <v>0</v>
      </c>
      <c r="Q2405" s="546">
        <f>IF(E2405="",0,IF($B$3="NYSEG",E2405/(1-'Avoided Natural Gas Costs 2020'!$J$34),IF($B$3="RG&amp;E",E2405/(1-'Avoided Natural Gas Costs 2020'!$K$34),"")))</f>
        <v>0</v>
      </c>
      <c r="R2405" s="233" t="str">
        <f>IFERROR(IF(P2405*'BCA Inputs'!$C$1+Q2405*'BCA Inputs'!$C$2+F2405*'BCA Inputs'!$C$2+G2405*'BCA Inputs'!$C$2=0,"",P2405*'BCA Inputs'!$C$1+Q2405*'BCA Inputs'!$C$2+F2405*'BCA Inputs'!$C$2+G2405*'BCA Inputs'!$C$2),"")</f>
        <v/>
      </c>
      <c r="S2405" s="181" t="str">
        <f t="shared" si="370"/>
        <v/>
      </c>
      <c r="T2405" s="181" t="str">
        <f>IFERROR(IF($B$3="NYSEG",(INDEX('BCA Inputs'!$N$14:$N$54,MATCH(I2405,'BCA Inputs'!$M$14:$M$54,0))*P2405+INDEX('BCA Inputs'!$O$14:$O$54,MATCH(I2405,'BCA Inputs'!$M$14:$M$54,0))*O2405+INDEX('BCA Inputs'!P:P,MATCH(I2405,'BCA Inputs'!M:M,0))*Q2405+INDEX('BCA Inputs'!Q:Q,MATCH(I2405,'BCA Inputs'!M:M,0))*F2405+INDEX('BCA Inputs'!R:R,MATCH(I2405,'BCA Inputs'!M:M,0))*G2405)+L2405+N2405,IF($B$3="RG&amp;E",(INDEX('BCA Inputs'!$AX$14:$AX$54,MATCH(I2405,'BCA Inputs'!$AW$14:$AW$54,0))*P2405+INDEX('BCA Inputs'!$AY$14:$AY$54,MATCH(I2405,'BCA Inputs'!$AW$14:$AW$54,0))*O2405+INDEX('BCA Inputs'!$AZ$14:$AZ$54,MATCH(I2405,'BCA Inputs'!$AW$14:$AW$54,0))*Q2405+INDEX('BCA Inputs'!$BA$14:$BA$54,MATCH(I2405,'BCA Inputs'!$AW$14:$AW$54,0))*F2405+INDEX('BCA Inputs'!$BB$14:$BB$54,MATCH(I2405,'BCA Inputs'!$AW$14:$AW$54,0))*G2405)+L2405+N2405,"")),"")</f>
        <v/>
      </c>
      <c r="U2405" s="234" t="str">
        <f t="shared" si="371"/>
        <v/>
      </c>
      <c r="V2405" s="234" t="str">
        <f t="shared" si="372"/>
        <v/>
      </c>
      <c r="W2405" s="234" t="str">
        <f t="shared" si="373"/>
        <v/>
      </c>
      <c r="Y2405" s="235" t="str">
        <f t="shared" si="374"/>
        <v/>
      </c>
      <c r="Z2405" s="236" t="str">
        <f>IFERROR(IF($B$3="NYSEG",INDEX('BCA Inputs'!$X$14:$X$54,MATCH(I2405,'BCA Inputs'!$M$14:$M$54,0))*P2405+INDEX('BCA Inputs'!$Y$14:$Y$54,MATCH(I2405,'BCA Inputs'!$M$14:$M$54,0))*O2405+INDEX('BCA Inputs'!$Z$14:$Z$54,MATCH(I2405,'BCA Inputs'!$M$14:$M$54,0))*Q2405+INDEX('BCA Inputs'!$AA$14:$AA$54,MATCH(I2405,'BCA Inputs'!$M$14:$M$54,0))*F2405+INDEX('BCA Inputs'!$AB$14:$AB$54,MATCH(I2405,'BCA Inputs'!$M$14:$M$54,0))*G2405,IF($B$3="RG&amp;E",INDEX('BCA Inputs'!$BG$14:$BG$54,MATCH(I2405,'BCA Inputs'!$AW$14:$AW$54,0))*P2405+INDEX('BCA Inputs'!$BH$14:$BH$54,MATCH(I2405,'BCA Inputs'!$AW$14:$AW$54,0))*O2405+INDEX('BCA Inputs'!$BI$14:$BI$54,MATCH(I2405,'BCA Inputs'!$AW$14:$AW$54,0))*Q2405+INDEX('BCA Inputs'!$BJ$14:$BJ$54,MATCH(I2405,'BCA Inputs'!$AW$14:$AW$54,0))*F2405+INDEX('BCA Inputs'!$BK$14:$BK$54,MATCH(I2405,'BCA Inputs'!$AW$14:$AW$54,0))*G2405,"")),"")</f>
        <v/>
      </c>
      <c r="AA2405" s="237" t="str">
        <f t="shared" si="375"/>
        <v/>
      </c>
      <c r="AC2405" s="238" t="str">
        <f>IFERROR((K2405+R2405)+IF($B$3="NYSEG",INDEX('BCA Inputs'!$AI$14:$AI$54,MATCH(I2405,'BCA Inputs'!$M$14:$M$54,0))*P2405+INDEX('BCA Inputs'!$AJ$14:$AJ$54,MATCH(I2405,'BCA Inputs'!$M$14:$M$54,0))*Q2405,IF($B$3="RG&amp;E",INDEX('BCA Inputs'!$BR$14:$BR$54,MATCH(I2405,'BCA Inputs'!$AW$14:$AW$54,0))*P2405+INDEX('BCA Inputs'!$BS$14:$BS$54,MATCH(I2405,'BCA Inputs'!$AW$14:$AW$54,0))*Q2405,"")),"")</f>
        <v/>
      </c>
      <c r="AD2405" s="181" t="str">
        <f>IFERROR(IF($B$3="NYSEG",INDEX('BCA Inputs'!$AD$14:$AD$54,MATCH(I2405,'BCA Inputs'!$M$14:$M$54,0))*P2405+INDEX('BCA Inputs'!$AE$14:$AE$54,MATCH(I2405,'BCA Inputs'!$M$14:$M$54,0))*O2405+INDEX('BCA Inputs'!$AF$14:$AF$54,MATCH(I2405,'BCA Inputs'!$M$14:$M$54,0))*Q2405+INDEX('BCA Inputs'!$AG$14:$AG$54,MATCH(I2405,'BCA Inputs'!$M$14:$M$54,0))*F2405+INDEX('BCA Inputs'!$AH$14:$AH$54,MATCH(I2405,'BCA Inputs'!$M$14:$M$54,0))*G2405,IF($B$3="RG&amp;E",INDEX('BCA Inputs'!$BM$14:$BM$54,MATCH(I2405,'BCA Inputs'!$AW$14:$AW$54,0))*P2405+INDEX('BCA Inputs'!$BN$14:$BN$54,MATCH(I2405,'BCA Inputs'!$AW$14:$AW$54,0))*O2405+INDEX('BCA Inputs'!$BO$14:$BO$54,MATCH(I2405,'BCA Inputs'!$AW$14:$AW$54,0))*Q2405+INDEX('BCA Inputs'!$BP$14:$BP$54,MATCH(I2405,'BCA Inputs'!$AW$14:$AW$54,0))*F2405+INDEX('BCA Inputs'!$BQ$14:$BQ$54,MATCH(I2405,'BCA Inputs'!$AW$14:$AW$54,0))*G2405,"")),"")</f>
        <v/>
      </c>
      <c r="AE2405" s="237" t="str">
        <f t="shared" si="376"/>
        <v/>
      </c>
      <c r="AF2405" s="198">
        <f t="shared" si="378"/>
        <v>0</v>
      </c>
      <c r="AG2405" s="239">
        <f t="shared" si="379"/>
        <v>0</v>
      </c>
    </row>
    <row r="2406" spans="1:33">
      <c r="A2406" s="228"/>
      <c r="B2406" s="176"/>
      <c r="C2406" s="229"/>
      <c r="D2406" s="230"/>
      <c r="E2406" s="230"/>
      <c r="F2406" s="230"/>
      <c r="G2406" s="230"/>
      <c r="H2406" s="231"/>
      <c r="I2406" s="231"/>
      <c r="J2406" s="232"/>
      <c r="K2406" s="232"/>
      <c r="L2406" s="232"/>
      <c r="M2406" s="181">
        <f t="shared" si="377"/>
        <v>0</v>
      </c>
      <c r="N2406" s="181">
        <f>IF(H2406="",0,H2406*I2406*'Avoided Water Savings Cost'!$C$16)</f>
        <v>0</v>
      </c>
      <c r="O2406" s="545">
        <f>IF(C2406="",0,IF($B$3="NYSEG",C2406/(1-'Avoided Electric Costs 2020'!$W$21),IF($B$3="RG&amp;E",C2406/(1-'Avoided Electric Costs 2020'!$X$21),"")))</f>
        <v>0</v>
      </c>
      <c r="P2406" s="546">
        <f>IF(D2406="",0,IF($B$3="NYSEG",D2406/(1-'Avoided Electric Costs 2020'!$W$21),IF($B$3="RG&amp;E",D2406/(1-'Avoided Electric Costs 2020'!$X$21),"")))</f>
        <v>0</v>
      </c>
      <c r="Q2406" s="546">
        <f>IF(E2406="",0,IF($B$3="NYSEG",E2406/(1-'Avoided Natural Gas Costs 2020'!$J$34),IF($B$3="RG&amp;E",E2406/(1-'Avoided Natural Gas Costs 2020'!$K$34),"")))</f>
        <v>0</v>
      </c>
      <c r="R2406" s="233" t="str">
        <f>IFERROR(IF(P2406*'BCA Inputs'!$C$1+Q2406*'BCA Inputs'!$C$2+F2406*'BCA Inputs'!$C$2+G2406*'BCA Inputs'!$C$2=0,"",P2406*'BCA Inputs'!$C$1+Q2406*'BCA Inputs'!$C$2+F2406*'BCA Inputs'!$C$2+G2406*'BCA Inputs'!$C$2),"")</f>
        <v/>
      </c>
      <c r="S2406" s="181" t="str">
        <f t="shared" si="370"/>
        <v/>
      </c>
      <c r="T2406" s="181" t="str">
        <f>IFERROR(IF($B$3="NYSEG",(INDEX('BCA Inputs'!$N$14:$N$54,MATCH(I2406,'BCA Inputs'!$M$14:$M$54,0))*P2406+INDEX('BCA Inputs'!$O$14:$O$54,MATCH(I2406,'BCA Inputs'!$M$14:$M$54,0))*O2406+INDEX('BCA Inputs'!P:P,MATCH(I2406,'BCA Inputs'!M:M,0))*Q2406+INDEX('BCA Inputs'!Q:Q,MATCH(I2406,'BCA Inputs'!M:M,0))*F2406+INDEX('BCA Inputs'!R:R,MATCH(I2406,'BCA Inputs'!M:M,0))*G2406)+L2406+N2406,IF($B$3="RG&amp;E",(INDEX('BCA Inputs'!$AX$14:$AX$54,MATCH(I2406,'BCA Inputs'!$AW$14:$AW$54,0))*P2406+INDEX('BCA Inputs'!$AY$14:$AY$54,MATCH(I2406,'BCA Inputs'!$AW$14:$AW$54,0))*O2406+INDEX('BCA Inputs'!$AZ$14:$AZ$54,MATCH(I2406,'BCA Inputs'!$AW$14:$AW$54,0))*Q2406+INDEX('BCA Inputs'!$BA$14:$BA$54,MATCH(I2406,'BCA Inputs'!$AW$14:$AW$54,0))*F2406+INDEX('BCA Inputs'!$BB$14:$BB$54,MATCH(I2406,'BCA Inputs'!$AW$14:$AW$54,0))*G2406)+L2406+N2406,"")),"")</f>
        <v/>
      </c>
      <c r="U2406" s="234" t="str">
        <f t="shared" si="371"/>
        <v/>
      </c>
      <c r="V2406" s="234" t="str">
        <f t="shared" si="372"/>
        <v/>
      </c>
      <c r="W2406" s="234" t="str">
        <f t="shared" si="373"/>
        <v/>
      </c>
      <c r="Y2406" s="235" t="str">
        <f t="shared" si="374"/>
        <v/>
      </c>
      <c r="Z2406" s="236" t="str">
        <f>IFERROR(IF($B$3="NYSEG",INDEX('BCA Inputs'!$X$14:$X$54,MATCH(I2406,'BCA Inputs'!$M$14:$M$54,0))*P2406+INDEX('BCA Inputs'!$Y$14:$Y$54,MATCH(I2406,'BCA Inputs'!$M$14:$M$54,0))*O2406+INDEX('BCA Inputs'!$Z$14:$Z$54,MATCH(I2406,'BCA Inputs'!$M$14:$M$54,0))*Q2406+INDEX('BCA Inputs'!$AA$14:$AA$54,MATCH(I2406,'BCA Inputs'!$M$14:$M$54,0))*F2406+INDEX('BCA Inputs'!$AB$14:$AB$54,MATCH(I2406,'BCA Inputs'!$M$14:$M$54,0))*G2406,IF($B$3="RG&amp;E",INDEX('BCA Inputs'!$BG$14:$BG$54,MATCH(I2406,'BCA Inputs'!$AW$14:$AW$54,0))*P2406+INDEX('BCA Inputs'!$BH$14:$BH$54,MATCH(I2406,'BCA Inputs'!$AW$14:$AW$54,0))*O2406+INDEX('BCA Inputs'!$BI$14:$BI$54,MATCH(I2406,'BCA Inputs'!$AW$14:$AW$54,0))*Q2406+INDEX('BCA Inputs'!$BJ$14:$BJ$54,MATCH(I2406,'BCA Inputs'!$AW$14:$AW$54,0))*F2406+INDEX('BCA Inputs'!$BK$14:$BK$54,MATCH(I2406,'BCA Inputs'!$AW$14:$AW$54,0))*G2406,"")),"")</f>
        <v/>
      </c>
      <c r="AA2406" s="237" t="str">
        <f t="shared" si="375"/>
        <v/>
      </c>
      <c r="AC2406" s="238" t="str">
        <f>IFERROR((K2406+R2406)+IF($B$3="NYSEG",INDEX('BCA Inputs'!$AI$14:$AI$54,MATCH(I2406,'BCA Inputs'!$M$14:$M$54,0))*P2406+INDEX('BCA Inputs'!$AJ$14:$AJ$54,MATCH(I2406,'BCA Inputs'!$M$14:$M$54,0))*Q2406,IF($B$3="RG&amp;E",INDEX('BCA Inputs'!$BR$14:$BR$54,MATCH(I2406,'BCA Inputs'!$AW$14:$AW$54,0))*P2406+INDEX('BCA Inputs'!$BS$14:$BS$54,MATCH(I2406,'BCA Inputs'!$AW$14:$AW$54,0))*Q2406,"")),"")</f>
        <v/>
      </c>
      <c r="AD2406" s="181" t="str">
        <f>IFERROR(IF($B$3="NYSEG",INDEX('BCA Inputs'!$AD$14:$AD$54,MATCH(I2406,'BCA Inputs'!$M$14:$M$54,0))*P2406+INDEX('BCA Inputs'!$AE$14:$AE$54,MATCH(I2406,'BCA Inputs'!$M$14:$M$54,0))*O2406+INDEX('BCA Inputs'!$AF$14:$AF$54,MATCH(I2406,'BCA Inputs'!$M$14:$M$54,0))*Q2406+INDEX('BCA Inputs'!$AG$14:$AG$54,MATCH(I2406,'BCA Inputs'!$M$14:$M$54,0))*F2406+INDEX('BCA Inputs'!$AH$14:$AH$54,MATCH(I2406,'BCA Inputs'!$M$14:$M$54,0))*G2406,IF($B$3="RG&amp;E",INDEX('BCA Inputs'!$BM$14:$BM$54,MATCH(I2406,'BCA Inputs'!$AW$14:$AW$54,0))*P2406+INDEX('BCA Inputs'!$BN$14:$BN$54,MATCH(I2406,'BCA Inputs'!$AW$14:$AW$54,0))*O2406+INDEX('BCA Inputs'!$BO$14:$BO$54,MATCH(I2406,'BCA Inputs'!$AW$14:$AW$54,0))*Q2406+INDEX('BCA Inputs'!$BP$14:$BP$54,MATCH(I2406,'BCA Inputs'!$AW$14:$AW$54,0))*F2406+INDEX('BCA Inputs'!$BQ$14:$BQ$54,MATCH(I2406,'BCA Inputs'!$AW$14:$AW$54,0))*G2406,"")),"")</f>
        <v/>
      </c>
      <c r="AE2406" s="237" t="str">
        <f t="shared" si="376"/>
        <v/>
      </c>
      <c r="AF2406" s="198">
        <f t="shared" si="378"/>
        <v>0</v>
      </c>
      <c r="AG2406" s="239">
        <f t="shared" si="379"/>
        <v>0</v>
      </c>
    </row>
    <row r="2407" spans="1:33">
      <c r="A2407" s="228"/>
      <c r="B2407" s="176"/>
      <c r="C2407" s="229"/>
      <c r="D2407" s="230"/>
      <c r="E2407" s="230"/>
      <c r="F2407" s="230"/>
      <c r="G2407" s="230"/>
      <c r="H2407" s="231"/>
      <c r="I2407" s="231"/>
      <c r="J2407" s="232"/>
      <c r="K2407" s="232"/>
      <c r="L2407" s="232"/>
      <c r="M2407" s="181">
        <f t="shared" si="377"/>
        <v>0</v>
      </c>
      <c r="N2407" s="181">
        <f>IF(H2407="",0,H2407*I2407*'Avoided Water Savings Cost'!$C$16)</f>
        <v>0</v>
      </c>
      <c r="O2407" s="545">
        <f>IF(C2407="",0,IF($B$3="NYSEG",C2407/(1-'Avoided Electric Costs 2020'!$W$21),IF($B$3="RG&amp;E",C2407/(1-'Avoided Electric Costs 2020'!$X$21),"")))</f>
        <v>0</v>
      </c>
      <c r="P2407" s="546">
        <f>IF(D2407="",0,IF($B$3="NYSEG",D2407/(1-'Avoided Electric Costs 2020'!$W$21),IF($B$3="RG&amp;E",D2407/(1-'Avoided Electric Costs 2020'!$X$21),"")))</f>
        <v>0</v>
      </c>
      <c r="Q2407" s="546">
        <f>IF(E2407="",0,IF($B$3="NYSEG",E2407/(1-'Avoided Natural Gas Costs 2020'!$J$34),IF($B$3="RG&amp;E",E2407/(1-'Avoided Natural Gas Costs 2020'!$K$34),"")))</f>
        <v>0</v>
      </c>
      <c r="R2407" s="233" t="str">
        <f>IFERROR(IF(P2407*'BCA Inputs'!$C$1+Q2407*'BCA Inputs'!$C$2+F2407*'BCA Inputs'!$C$2+G2407*'BCA Inputs'!$C$2=0,"",P2407*'BCA Inputs'!$C$1+Q2407*'BCA Inputs'!$C$2+F2407*'BCA Inputs'!$C$2+G2407*'BCA Inputs'!$C$2),"")</f>
        <v/>
      </c>
      <c r="S2407" s="181" t="str">
        <f t="shared" si="370"/>
        <v/>
      </c>
      <c r="T2407" s="181" t="str">
        <f>IFERROR(IF($B$3="NYSEG",(INDEX('BCA Inputs'!$N$14:$N$54,MATCH(I2407,'BCA Inputs'!$M$14:$M$54,0))*P2407+INDEX('BCA Inputs'!$O$14:$O$54,MATCH(I2407,'BCA Inputs'!$M$14:$M$54,0))*O2407+INDEX('BCA Inputs'!P:P,MATCH(I2407,'BCA Inputs'!M:M,0))*Q2407+INDEX('BCA Inputs'!Q:Q,MATCH(I2407,'BCA Inputs'!M:M,0))*F2407+INDEX('BCA Inputs'!R:R,MATCH(I2407,'BCA Inputs'!M:M,0))*G2407)+L2407+N2407,IF($B$3="RG&amp;E",(INDEX('BCA Inputs'!$AX$14:$AX$54,MATCH(I2407,'BCA Inputs'!$AW$14:$AW$54,0))*P2407+INDEX('BCA Inputs'!$AY$14:$AY$54,MATCH(I2407,'BCA Inputs'!$AW$14:$AW$54,0))*O2407+INDEX('BCA Inputs'!$AZ$14:$AZ$54,MATCH(I2407,'BCA Inputs'!$AW$14:$AW$54,0))*Q2407+INDEX('BCA Inputs'!$BA$14:$BA$54,MATCH(I2407,'BCA Inputs'!$AW$14:$AW$54,0))*F2407+INDEX('BCA Inputs'!$BB$14:$BB$54,MATCH(I2407,'BCA Inputs'!$AW$14:$AW$54,0))*G2407)+L2407+N2407,"")),"")</f>
        <v/>
      </c>
      <c r="U2407" s="234" t="str">
        <f t="shared" si="371"/>
        <v/>
      </c>
      <c r="V2407" s="234" t="str">
        <f t="shared" si="372"/>
        <v/>
      </c>
      <c r="W2407" s="234" t="str">
        <f t="shared" si="373"/>
        <v/>
      </c>
      <c r="Y2407" s="235" t="str">
        <f t="shared" si="374"/>
        <v/>
      </c>
      <c r="Z2407" s="236" t="str">
        <f>IFERROR(IF($B$3="NYSEG",INDEX('BCA Inputs'!$X$14:$X$54,MATCH(I2407,'BCA Inputs'!$M$14:$M$54,0))*P2407+INDEX('BCA Inputs'!$Y$14:$Y$54,MATCH(I2407,'BCA Inputs'!$M$14:$M$54,0))*O2407+INDEX('BCA Inputs'!$Z$14:$Z$54,MATCH(I2407,'BCA Inputs'!$M$14:$M$54,0))*Q2407+INDEX('BCA Inputs'!$AA$14:$AA$54,MATCH(I2407,'BCA Inputs'!$M$14:$M$54,0))*F2407+INDEX('BCA Inputs'!$AB$14:$AB$54,MATCH(I2407,'BCA Inputs'!$M$14:$M$54,0))*G2407,IF($B$3="RG&amp;E",INDEX('BCA Inputs'!$BG$14:$BG$54,MATCH(I2407,'BCA Inputs'!$AW$14:$AW$54,0))*P2407+INDEX('BCA Inputs'!$BH$14:$BH$54,MATCH(I2407,'BCA Inputs'!$AW$14:$AW$54,0))*O2407+INDEX('BCA Inputs'!$BI$14:$BI$54,MATCH(I2407,'BCA Inputs'!$AW$14:$AW$54,0))*Q2407+INDEX('BCA Inputs'!$BJ$14:$BJ$54,MATCH(I2407,'BCA Inputs'!$AW$14:$AW$54,0))*F2407+INDEX('BCA Inputs'!$BK$14:$BK$54,MATCH(I2407,'BCA Inputs'!$AW$14:$AW$54,0))*G2407,"")),"")</f>
        <v/>
      </c>
      <c r="AA2407" s="237" t="str">
        <f t="shared" si="375"/>
        <v/>
      </c>
      <c r="AC2407" s="238" t="str">
        <f>IFERROR((K2407+R2407)+IF($B$3="NYSEG",INDEX('BCA Inputs'!$AI$14:$AI$54,MATCH(I2407,'BCA Inputs'!$M$14:$M$54,0))*P2407+INDEX('BCA Inputs'!$AJ$14:$AJ$54,MATCH(I2407,'BCA Inputs'!$M$14:$M$54,0))*Q2407,IF($B$3="RG&amp;E",INDEX('BCA Inputs'!$BR$14:$BR$54,MATCH(I2407,'BCA Inputs'!$AW$14:$AW$54,0))*P2407+INDEX('BCA Inputs'!$BS$14:$BS$54,MATCH(I2407,'BCA Inputs'!$AW$14:$AW$54,0))*Q2407,"")),"")</f>
        <v/>
      </c>
      <c r="AD2407" s="181" t="str">
        <f>IFERROR(IF($B$3="NYSEG",INDEX('BCA Inputs'!$AD$14:$AD$54,MATCH(I2407,'BCA Inputs'!$M$14:$M$54,0))*P2407+INDEX('BCA Inputs'!$AE$14:$AE$54,MATCH(I2407,'BCA Inputs'!$M$14:$M$54,0))*O2407+INDEX('BCA Inputs'!$AF$14:$AF$54,MATCH(I2407,'BCA Inputs'!$M$14:$M$54,0))*Q2407+INDEX('BCA Inputs'!$AG$14:$AG$54,MATCH(I2407,'BCA Inputs'!$M$14:$M$54,0))*F2407+INDEX('BCA Inputs'!$AH$14:$AH$54,MATCH(I2407,'BCA Inputs'!$M$14:$M$54,0))*G2407,IF($B$3="RG&amp;E",INDEX('BCA Inputs'!$BM$14:$BM$54,MATCH(I2407,'BCA Inputs'!$AW$14:$AW$54,0))*P2407+INDEX('BCA Inputs'!$BN$14:$BN$54,MATCH(I2407,'BCA Inputs'!$AW$14:$AW$54,0))*O2407+INDEX('BCA Inputs'!$BO$14:$BO$54,MATCH(I2407,'BCA Inputs'!$AW$14:$AW$54,0))*Q2407+INDEX('BCA Inputs'!$BP$14:$BP$54,MATCH(I2407,'BCA Inputs'!$AW$14:$AW$54,0))*F2407+INDEX('BCA Inputs'!$BQ$14:$BQ$54,MATCH(I2407,'BCA Inputs'!$AW$14:$AW$54,0))*G2407,"")),"")</f>
        <v/>
      </c>
      <c r="AE2407" s="237" t="str">
        <f t="shared" si="376"/>
        <v/>
      </c>
      <c r="AF2407" s="198">
        <f t="shared" si="378"/>
        <v>0</v>
      </c>
      <c r="AG2407" s="239">
        <f t="shared" si="379"/>
        <v>0</v>
      </c>
    </row>
    <row r="2408" spans="1:33">
      <c r="A2408" s="228"/>
      <c r="B2408" s="176"/>
      <c r="C2408" s="229"/>
      <c r="D2408" s="230"/>
      <c r="E2408" s="230"/>
      <c r="F2408" s="230"/>
      <c r="G2408" s="230"/>
      <c r="H2408" s="231"/>
      <c r="I2408" s="231"/>
      <c r="J2408" s="232"/>
      <c r="K2408" s="232"/>
      <c r="L2408" s="232"/>
      <c r="M2408" s="181">
        <f t="shared" si="377"/>
        <v>0</v>
      </c>
      <c r="N2408" s="181">
        <f>IF(H2408="",0,H2408*I2408*'Avoided Water Savings Cost'!$C$16)</f>
        <v>0</v>
      </c>
      <c r="O2408" s="545">
        <f>IF(C2408="",0,IF($B$3="NYSEG",C2408/(1-'Avoided Electric Costs 2020'!$W$21),IF($B$3="RG&amp;E",C2408/(1-'Avoided Electric Costs 2020'!$X$21),"")))</f>
        <v>0</v>
      </c>
      <c r="P2408" s="546">
        <f>IF(D2408="",0,IF($B$3="NYSEG",D2408/(1-'Avoided Electric Costs 2020'!$W$21),IF($B$3="RG&amp;E",D2408/(1-'Avoided Electric Costs 2020'!$X$21),"")))</f>
        <v>0</v>
      </c>
      <c r="Q2408" s="546">
        <f>IF(E2408="",0,IF($B$3="NYSEG",E2408/(1-'Avoided Natural Gas Costs 2020'!$J$34),IF($B$3="RG&amp;E",E2408/(1-'Avoided Natural Gas Costs 2020'!$K$34),"")))</f>
        <v>0</v>
      </c>
      <c r="R2408" s="233" t="str">
        <f>IFERROR(IF(P2408*'BCA Inputs'!$C$1+Q2408*'BCA Inputs'!$C$2+F2408*'BCA Inputs'!$C$2+G2408*'BCA Inputs'!$C$2=0,"",P2408*'BCA Inputs'!$C$1+Q2408*'BCA Inputs'!$C$2+F2408*'BCA Inputs'!$C$2+G2408*'BCA Inputs'!$C$2),"")</f>
        <v/>
      </c>
      <c r="S2408" s="181" t="str">
        <f t="shared" si="370"/>
        <v/>
      </c>
      <c r="T2408" s="181" t="str">
        <f>IFERROR(IF($B$3="NYSEG",(INDEX('BCA Inputs'!$N$14:$N$54,MATCH(I2408,'BCA Inputs'!$M$14:$M$54,0))*P2408+INDEX('BCA Inputs'!$O$14:$O$54,MATCH(I2408,'BCA Inputs'!$M$14:$M$54,0))*O2408+INDEX('BCA Inputs'!P:P,MATCH(I2408,'BCA Inputs'!M:M,0))*Q2408+INDEX('BCA Inputs'!Q:Q,MATCH(I2408,'BCA Inputs'!M:M,0))*F2408+INDEX('BCA Inputs'!R:R,MATCH(I2408,'BCA Inputs'!M:M,0))*G2408)+L2408+N2408,IF($B$3="RG&amp;E",(INDEX('BCA Inputs'!$AX$14:$AX$54,MATCH(I2408,'BCA Inputs'!$AW$14:$AW$54,0))*P2408+INDEX('BCA Inputs'!$AY$14:$AY$54,MATCH(I2408,'BCA Inputs'!$AW$14:$AW$54,0))*O2408+INDEX('BCA Inputs'!$AZ$14:$AZ$54,MATCH(I2408,'BCA Inputs'!$AW$14:$AW$54,0))*Q2408+INDEX('BCA Inputs'!$BA$14:$BA$54,MATCH(I2408,'BCA Inputs'!$AW$14:$AW$54,0))*F2408+INDEX('BCA Inputs'!$BB$14:$BB$54,MATCH(I2408,'BCA Inputs'!$AW$14:$AW$54,0))*G2408)+L2408+N2408,"")),"")</f>
        <v/>
      </c>
      <c r="U2408" s="234" t="str">
        <f t="shared" si="371"/>
        <v/>
      </c>
      <c r="V2408" s="234" t="str">
        <f t="shared" si="372"/>
        <v/>
      </c>
      <c r="W2408" s="234" t="str">
        <f t="shared" si="373"/>
        <v/>
      </c>
      <c r="Y2408" s="235" t="str">
        <f t="shared" si="374"/>
        <v/>
      </c>
      <c r="Z2408" s="236" t="str">
        <f>IFERROR(IF($B$3="NYSEG",INDEX('BCA Inputs'!$X$14:$X$54,MATCH(I2408,'BCA Inputs'!$M$14:$M$54,0))*P2408+INDEX('BCA Inputs'!$Y$14:$Y$54,MATCH(I2408,'BCA Inputs'!$M$14:$M$54,0))*O2408+INDEX('BCA Inputs'!$Z$14:$Z$54,MATCH(I2408,'BCA Inputs'!$M$14:$M$54,0))*Q2408+INDEX('BCA Inputs'!$AA$14:$AA$54,MATCH(I2408,'BCA Inputs'!$M$14:$M$54,0))*F2408+INDEX('BCA Inputs'!$AB$14:$AB$54,MATCH(I2408,'BCA Inputs'!$M$14:$M$54,0))*G2408,IF($B$3="RG&amp;E",INDEX('BCA Inputs'!$BG$14:$BG$54,MATCH(I2408,'BCA Inputs'!$AW$14:$AW$54,0))*P2408+INDEX('BCA Inputs'!$BH$14:$BH$54,MATCH(I2408,'BCA Inputs'!$AW$14:$AW$54,0))*O2408+INDEX('BCA Inputs'!$BI$14:$BI$54,MATCH(I2408,'BCA Inputs'!$AW$14:$AW$54,0))*Q2408+INDEX('BCA Inputs'!$BJ$14:$BJ$54,MATCH(I2408,'BCA Inputs'!$AW$14:$AW$54,0))*F2408+INDEX('BCA Inputs'!$BK$14:$BK$54,MATCH(I2408,'BCA Inputs'!$AW$14:$AW$54,0))*G2408,"")),"")</f>
        <v/>
      </c>
      <c r="AA2408" s="237" t="str">
        <f t="shared" si="375"/>
        <v/>
      </c>
      <c r="AC2408" s="238" t="str">
        <f>IFERROR((K2408+R2408)+IF($B$3="NYSEG",INDEX('BCA Inputs'!$AI$14:$AI$54,MATCH(I2408,'BCA Inputs'!$M$14:$M$54,0))*P2408+INDEX('BCA Inputs'!$AJ$14:$AJ$54,MATCH(I2408,'BCA Inputs'!$M$14:$M$54,0))*Q2408,IF($B$3="RG&amp;E",INDEX('BCA Inputs'!$BR$14:$BR$54,MATCH(I2408,'BCA Inputs'!$AW$14:$AW$54,0))*P2408+INDEX('BCA Inputs'!$BS$14:$BS$54,MATCH(I2408,'BCA Inputs'!$AW$14:$AW$54,0))*Q2408,"")),"")</f>
        <v/>
      </c>
      <c r="AD2408" s="181" t="str">
        <f>IFERROR(IF($B$3="NYSEG",INDEX('BCA Inputs'!$AD$14:$AD$54,MATCH(I2408,'BCA Inputs'!$M$14:$M$54,0))*P2408+INDEX('BCA Inputs'!$AE$14:$AE$54,MATCH(I2408,'BCA Inputs'!$M$14:$M$54,0))*O2408+INDEX('BCA Inputs'!$AF$14:$AF$54,MATCH(I2408,'BCA Inputs'!$M$14:$M$54,0))*Q2408+INDEX('BCA Inputs'!$AG$14:$AG$54,MATCH(I2408,'BCA Inputs'!$M$14:$M$54,0))*F2408+INDEX('BCA Inputs'!$AH$14:$AH$54,MATCH(I2408,'BCA Inputs'!$M$14:$M$54,0))*G2408,IF($B$3="RG&amp;E",INDEX('BCA Inputs'!$BM$14:$BM$54,MATCH(I2408,'BCA Inputs'!$AW$14:$AW$54,0))*P2408+INDEX('BCA Inputs'!$BN$14:$BN$54,MATCH(I2408,'BCA Inputs'!$AW$14:$AW$54,0))*O2408+INDEX('BCA Inputs'!$BO$14:$BO$54,MATCH(I2408,'BCA Inputs'!$AW$14:$AW$54,0))*Q2408+INDEX('BCA Inputs'!$BP$14:$BP$54,MATCH(I2408,'BCA Inputs'!$AW$14:$AW$54,0))*F2408+INDEX('BCA Inputs'!$BQ$14:$BQ$54,MATCH(I2408,'BCA Inputs'!$AW$14:$AW$54,0))*G2408,"")),"")</f>
        <v/>
      </c>
      <c r="AE2408" s="237" t="str">
        <f t="shared" si="376"/>
        <v/>
      </c>
      <c r="AF2408" s="198">
        <f t="shared" si="378"/>
        <v>0</v>
      </c>
      <c r="AG2408" s="239">
        <f t="shared" si="379"/>
        <v>0</v>
      </c>
    </row>
    <row r="2409" spans="1:33">
      <c r="A2409" s="228"/>
      <c r="B2409" s="176"/>
      <c r="C2409" s="229"/>
      <c r="D2409" s="230"/>
      <c r="E2409" s="230"/>
      <c r="F2409" s="230"/>
      <c r="G2409" s="230"/>
      <c r="H2409" s="231"/>
      <c r="I2409" s="231"/>
      <c r="J2409" s="232"/>
      <c r="K2409" s="232"/>
      <c r="L2409" s="232"/>
      <c r="M2409" s="181">
        <f t="shared" si="377"/>
        <v>0</v>
      </c>
      <c r="N2409" s="181">
        <f>IF(H2409="",0,H2409*I2409*'Avoided Water Savings Cost'!$C$16)</f>
        <v>0</v>
      </c>
      <c r="O2409" s="545">
        <f>IF(C2409="",0,IF($B$3="NYSEG",C2409/(1-'Avoided Electric Costs 2020'!$W$21),IF($B$3="RG&amp;E",C2409/(1-'Avoided Electric Costs 2020'!$X$21),"")))</f>
        <v>0</v>
      </c>
      <c r="P2409" s="546">
        <f>IF(D2409="",0,IF($B$3="NYSEG",D2409/(1-'Avoided Electric Costs 2020'!$W$21),IF($B$3="RG&amp;E",D2409/(1-'Avoided Electric Costs 2020'!$X$21),"")))</f>
        <v>0</v>
      </c>
      <c r="Q2409" s="546">
        <f>IF(E2409="",0,IF($B$3="NYSEG",E2409/(1-'Avoided Natural Gas Costs 2020'!$J$34),IF($B$3="RG&amp;E",E2409/(1-'Avoided Natural Gas Costs 2020'!$K$34),"")))</f>
        <v>0</v>
      </c>
      <c r="R2409" s="233" t="str">
        <f>IFERROR(IF(P2409*'BCA Inputs'!$C$1+Q2409*'BCA Inputs'!$C$2+F2409*'BCA Inputs'!$C$2+G2409*'BCA Inputs'!$C$2=0,"",P2409*'BCA Inputs'!$C$1+Q2409*'BCA Inputs'!$C$2+F2409*'BCA Inputs'!$C$2+G2409*'BCA Inputs'!$C$2),"")</f>
        <v/>
      </c>
      <c r="S2409" s="181" t="str">
        <f t="shared" si="370"/>
        <v/>
      </c>
      <c r="T2409" s="181" t="str">
        <f>IFERROR(IF($B$3="NYSEG",(INDEX('BCA Inputs'!$N$14:$N$54,MATCH(I2409,'BCA Inputs'!$M$14:$M$54,0))*P2409+INDEX('BCA Inputs'!$O$14:$O$54,MATCH(I2409,'BCA Inputs'!$M$14:$M$54,0))*O2409+INDEX('BCA Inputs'!P:P,MATCH(I2409,'BCA Inputs'!M:M,0))*Q2409+INDEX('BCA Inputs'!Q:Q,MATCH(I2409,'BCA Inputs'!M:M,0))*F2409+INDEX('BCA Inputs'!R:R,MATCH(I2409,'BCA Inputs'!M:M,0))*G2409)+L2409+N2409,IF($B$3="RG&amp;E",(INDEX('BCA Inputs'!$AX$14:$AX$54,MATCH(I2409,'BCA Inputs'!$AW$14:$AW$54,0))*P2409+INDEX('BCA Inputs'!$AY$14:$AY$54,MATCH(I2409,'BCA Inputs'!$AW$14:$AW$54,0))*O2409+INDEX('BCA Inputs'!$AZ$14:$AZ$54,MATCH(I2409,'BCA Inputs'!$AW$14:$AW$54,0))*Q2409+INDEX('BCA Inputs'!$BA$14:$BA$54,MATCH(I2409,'BCA Inputs'!$AW$14:$AW$54,0))*F2409+INDEX('BCA Inputs'!$BB$14:$BB$54,MATCH(I2409,'BCA Inputs'!$AW$14:$AW$54,0))*G2409)+L2409+N2409,"")),"")</f>
        <v/>
      </c>
      <c r="U2409" s="234" t="str">
        <f t="shared" si="371"/>
        <v/>
      </c>
      <c r="V2409" s="234" t="str">
        <f t="shared" si="372"/>
        <v/>
      </c>
      <c r="W2409" s="234" t="str">
        <f t="shared" si="373"/>
        <v/>
      </c>
      <c r="Y2409" s="235" t="str">
        <f t="shared" si="374"/>
        <v/>
      </c>
      <c r="Z2409" s="236" t="str">
        <f>IFERROR(IF($B$3="NYSEG",INDEX('BCA Inputs'!$X$14:$X$54,MATCH(I2409,'BCA Inputs'!$M$14:$M$54,0))*P2409+INDEX('BCA Inputs'!$Y$14:$Y$54,MATCH(I2409,'BCA Inputs'!$M$14:$M$54,0))*O2409+INDEX('BCA Inputs'!$Z$14:$Z$54,MATCH(I2409,'BCA Inputs'!$M$14:$M$54,0))*Q2409+INDEX('BCA Inputs'!$AA$14:$AA$54,MATCH(I2409,'BCA Inputs'!$M$14:$M$54,0))*F2409+INDEX('BCA Inputs'!$AB$14:$AB$54,MATCH(I2409,'BCA Inputs'!$M$14:$M$54,0))*G2409,IF($B$3="RG&amp;E",INDEX('BCA Inputs'!$BG$14:$BG$54,MATCH(I2409,'BCA Inputs'!$AW$14:$AW$54,0))*P2409+INDEX('BCA Inputs'!$BH$14:$BH$54,MATCH(I2409,'BCA Inputs'!$AW$14:$AW$54,0))*O2409+INDEX('BCA Inputs'!$BI$14:$BI$54,MATCH(I2409,'BCA Inputs'!$AW$14:$AW$54,0))*Q2409+INDEX('BCA Inputs'!$BJ$14:$BJ$54,MATCH(I2409,'BCA Inputs'!$AW$14:$AW$54,0))*F2409+INDEX('BCA Inputs'!$BK$14:$BK$54,MATCH(I2409,'BCA Inputs'!$AW$14:$AW$54,0))*G2409,"")),"")</f>
        <v/>
      </c>
      <c r="AA2409" s="237" t="str">
        <f t="shared" si="375"/>
        <v/>
      </c>
      <c r="AC2409" s="238" t="str">
        <f>IFERROR((K2409+R2409)+IF($B$3="NYSEG",INDEX('BCA Inputs'!$AI$14:$AI$54,MATCH(I2409,'BCA Inputs'!$M$14:$M$54,0))*P2409+INDEX('BCA Inputs'!$AJ$14:$AJ$54,MATCH(I2409,'BCA Inputs'!$M$14:$M$54,0))*Q2409,IF($B$3="RG&amp;E",INDEX('BCA Inputs'!$BR$14:$BR$54,MATCH(I2409,'BCA Inputs'!$AW$14:$AW$54,0))*P2409+INDEX('BCA Inputs'!$BS$14:$BS$54,MATCH(I2409,'BCA Inputs'!$AW$14:$AW$54,0))*Q2409,"")),"")</f>
        <v/>
      </c>
      <c r="AD2409" s="181" t="str">
        <f>IFERROR(IF($B$3="NYSEG",INDEX('BCA Inputs'!$AD$14:$AD$54,MATCH(I2409,'BCA Inputs'!$M$14:$M$54,0))*P2409+INDEX('BCA Inputs'!$AE$14:$AE$54,MATCH(I2409,'BCA Inputs'!$M$14:$M$54,0))*O2409+INDEX('BCA Inputs'!$AF$14:$AF$54,MATCH(I2409,'BCA Inputs'!$M$14:$M$54,0))*Q2409+INDEX('BCA Inputs'!$AG$14:$AG$54,MATCH(I2409,'BCA Inputs'!$M$14:$M$54,0))*F2409+INDEX('BCA Inputs'!$AH$14:$AH$54,MATCH(I2409,'BCA Inputs'!$M$14:$M$54,0))*G2409,IF($B$3="RG&amp;E",INDEX('BCA Inputs'!$BM$14:$BM$54,MATCH(I2409,'BCA Inputs'!$AW$14:$AW$54,0))*P2409+INDEX('BCA Inputs'!$BN$14:$BN$54,MATCH(I2409,'BCA Inputs'!$AW$14:$AW$54,0))*O2409+INDEX('BCA Inputs'!$BO$14:$BO$54,MATCH(I2409,'BCA Inputs'!$AW$14:$AW$54,0))*Q2409+INDEX('BCA Inputs'!$BP$14:$BP$54,MATCH(I2409,'BCA Inputs'!$AW$14:$AW$54,0))*F2409+INDEX('BCA Inputs'!$BQ$14:$BQ$54,MATCH(I2409,'BCA Inputs'!$AW$14:$AW$54,0))*G2409,"")),"")</f>
        <v/>
      </c>
      <c r="AE2409" s="237" t="str">
        <f t="shared" si="376"/>
        <v/>
      </c>
      <c r="AF2409" s="198">
        <f t="shared" si="378"/>
        <v>0</v>
      </c>
      <c r="AG2409" s="239">
        <f t="shared" si="379"/>
        <v>0</v>
      </c>
    </row>
    <row r="2410" spans="1:33">
      <c r="A2410" s="228"/>
      <c r="B2410" s="176"/>
      <c r="C2410" s="229"/>
      <c r="D2410" s="230"/>
      <c r="E2410" s="230"/>
      <c r="F2410" s="230"/>
      <c r="G2410" s="230"/>
      <c r="H2410" s="231"/>
      <c r="I2410" s="231"/>
      <c r="J2410" s="232"/>
      <c r="K2410" s="232"/>
      <c r="L2410" s="232"/>
      <c r="M2410" s="181">
        <f t="shared" si="377"/>
        <v>0</v>
      </c>
      <c r="N2410" s="181">
        <f>IF(H2410="",0,H2410*I2410*'Avoided Water Savings Cost'!$C$16)</f>
        <v>0</v>
      </c>
      <c r="O2410" s="545">
        <f>IF(C2410="",0,IF($B$3="NYSEG",C2410/(1-'Avoided Electric Costs 2020'!$W$21),IF($B$3="RG&amp;E",C2410/(1-'Avoided Electric Costs 2020'!$X$21),"")))</f>
        <v>0</v>
      </c>
      <c r="P2410" s="546">
        <f>IF(D2410="",0,IF($B$3="NYSEG",D2410/(1-'Avoided Electric Costs 2020'!$W$21),IF($B$3="RG&amp;E",D2410/(1-'Avoided Electric Costs 2020'!$X$21),"")))</f>
        <v>0</v>
      </c>
      <c r="Q2410" s="546">
        <f>IF(E2410="",0,IF($B$3="NYSEG",E2410/(1-'Avoided Natural Gas Costs 2020'!$J$34),IF($B$3="RG&amp;E",E2410/(1-'Avoided Natural Gas Costs 2020'!$K$34),"")))</f>
        <v>0</v>
      </c>
      <c r="R2410" s="233" t="str">
        <f>IFERROR(IF(P2410*'BCA Inputs'!$C$1+Q2410*'BCA Inputs'!$C$2+F2410*'BCA Inputs'!$C$2+G2410*'BCA Inputs'!$C$2=0,"",P2410*'BCA Inputs'!$C$1+Q2410*'BCA Inputs'!$C$2+F2410*'BCA Inputs'!$C$2+G2410*'BCA Inputs'!$C$2),"")</f>
        <v/>
      </c>
      <c r="S2410" s="181" t="str">
        <f t="shared" si="370"/>
        <v/>
      </c>
      <c r="T2410" s="181" t="str">
        <f>IFERROR(IF($B$3="NYSEG",(INDEX('BCA Inputs'!$N$14:$N$54,MATCH(I2410,'BCA Inputs'!$M$14:$M$54,0))*P2410+INDEX('BCA Inputs'!$O$14:$O$54,MATCH(I2410,'BCA Inputs'!$M$14:$M$54,0))*O2410+INDEX('BCA Inputs'!P:P,MATCH(I2410,'BCA Inputs'!M:M,0))*Q2410+INDEX('BCA Inputs'!Q:Q,MATCH(I2410,'BCA Inputs'!M:M,0))*F2410+INDEX('BCA Inputs'!R:R,MATCH(I2410,'BCA Inputs'!M:M,0))*G2410)+L2410+N2410,IF($B$3="RG&amp;E",(INDEX('BCA Inputs'!$AX$14:$AX$54,MATCH(I2410,'BCA Inputs'!$AW$14:$AW$54,0))*P2410+INDEX('BCA Inputs'!$AY$14:$AY$54,MATCH(I2410,'BCA Inputs'!$AW$14:$AW$54,0))*O2410+INDEX('BCA Inputs'!$AZ$14:$AZ$54,MATCH(I2410,'BCA Inputs'!$AW$14:$AW$54,0))*Q2410+INDEX('BCA Inputs'!$BA$14:$BA$54,MATCH(I2410,'BCA Inputs'!$AW$14:$AW$54,0))*F2410+INDEX('BCA Inputs'!$BB$14:$BB$54,MATCH(I2410,'BCA Inputs'!$AW$14:$AW$54,0))*G2410)+L2410+N2410,"")),"")</f>
        <v/>
      </c>
      <c r="U2410" s="234" t="str">
        <f t="shared" si="371"/>
        <v/>
      </c>
      <c r="V2410" s="234" t="str">
        <f t="shared" si="372"/>
        <v/>
      </c>
      <c r="W2410" s="234" t="str">
        <f t="shared" si="373"/>
        <v/>
      </c>
      <c r="Y2410" s="235" t="str">
        <f t="shared" si="374"/>
        <v/>
      </c>
      <c r="Z2410" s="236" t="str">
        <f>IFERROR(IF($B$3="NYSEG",INDEX('BCA Inputs'!$X$14:$X$54,MATCH(I2410,'BCA Inputs'!$M$14:$M$54,0))*P2410+INDEX('BCA Inputs'!$Y$14:$Y$54,MATCH(I2410,'BCA Inputs'!$M$14:$M$54,0))*O2410+INDEX('BCA Inputs'!$Z$14:$Z$54,MATCH(I2410,'BCA Inputs'!$M$14:$M$54,0))*Q2410+INDEX('BCA Inputs'!$AA$14:$AA$54,MATCH(I2410,'BCA Inputs'!$M$14:$M$54,0))*F2410+INDEX('BCA Inputs'!$AB$14:$AB$54,MATCH(I2410,'BCA Inputs'!$M$14:$M$54,0))*G2410,IF($B$3="RG&amp;E",INDEX('BCA Inputs'!$BG$14:$BG$54,MATCH(I2410,'BCA Inputs'!$AW$14:$AW$54,0))*P2410+INDEX('BCA Inputs'!$BH$14:$BH$54,MATCH(I2410,'BCA Inputs'!$AW$14:$AW$54,0))*O2410+INDEX('BCA Inputs'!$BI$14:$BI$54,MATCH(I2410,'BCA Inputs'!$AW$14:$AW$54,0))*Q2410+INDEX('BCA Inputs'!$BJ$14:$BJ$54,MATCH(I2410,'BCA Inputs'!$AW$14:$AW$54,0))*F2410+INDEX('BCA Inputs'!$BK$14:$BK$54,MATCH(I2410,'BCA Inputs'!$AW$14:$AW$54,0))*G2410,"")),"")</f>
        <v/>
      </c>
      <c r="AA2410" s="237" t="str">
        <f t="shared" si="375"/>
        <v/>
      </c>
      <c r="AC2410" s="238" t="str">
        <f>IFERROR((K2410+R2410)+IF($B$3="NYSEG",INDEX('BCA Inputs'!$AI$14:$AI$54,MATCH(I2410,'BCA Inputs'!$M$14:$M$54,0))*P2410+INDEX('BCA Inputs'!$AJ$14:$AJ$54,MATCH(I2410,'BCA Inputs'!$M$14:$M$54,0))*Q2410,IF($B$3="RG&amp;E",INDEX('BCA Inputs'!$BR$14:$BR$54,MATCH(I2410,'BCA Inputs'!$AW$14:$AW$54,0))*P2410+INDEX('BCA Inputs'!$BS$14:$BS$54,MATCH(I2410,'BCA Inputs'!$AW$14:$AW$54,0))*Q2410,"")),"")</f>
        <v/>
      </c>
      <c r="AD2410" s="181" t="str">
        <f>IFERROR(IF($B$3="NYSEG",INDEX('BCA Inputs'!$AD$14:$AD$54,MATCH(I2410,'BCA Inputs'!$M$14:$M$54,0))*P2410+INDEX('BCA Inputs'!$AE$14:$AE$54,MATCH(I2410,'BCA Inputs'!$M$14:$M$54,0))*O2410+INDEX('BCA Inputs'!$AF$14:$AF$54,MATCH(I2410,'BCA Inputs'!$M$14:$M$54,0))*Q2410+INDEX('BCA Inputs'!$AG$14:$AG$54,MATCH(I2410,'BCA Inputs'!$M$14:$M$54,0))*F2410+INDEX('BCA Inputs'!$AH$14:$AH$54,MATCH(I2410,'BCA Inputs'!$M$14:$M$54,0))*G2410,IF($B$3="RG&amp;E",INDEX('BCA Inputs'!$BM$14:$BM$54,MATCH(I2410,'BCA Inputs'!$AW$14:$AW$54,0))*P2410+INDEX('BCA Inputs'!$BN$14:$BN$54,MATCH(I2410,'BCA Inputs'!$AW$14:$AW$54,0))*O2410+INDEX('BCA Inputs'!$BO$14:$BO$54,MATCH(I2410,'BCA Inputs'!$AW$14:$AW$54,0))*Q2410+INDEX('BCA Inputs'!$BP$14:$BP$54,MATCH(I2410,'BCA Inputs'!$AW$14:$AW$54,0))*F2410+INDEX('BCA Inputs'!$BQ$14:$BQ$54,MATCH(I2410,'BCA Inputs'!$AW$14:$AW$54,0))*G2410,"")),"")</f>
        <v/>
      </c>
      <c r="AE2410" s="237" t="str">
        <f t="shared" si="376"/>
        <v/>
      </c>
      <c r="AF2410" s="198">
        <f t="shared" si="378"/>
        <v>0</v>
      </c>
      <c r="AG2410" s="239">
        <f t="shared" si="379"/>
        <v>0</v>
      </c>
    </row>
    <row r="2411" spans="1:33">
      <c r="A2411" s="228"/>
      <c r="B2411" s="176"/>
      <c r="C2411" s="229"/>
      <c r="D2411" s="230"/>
      <c r="E2411" s="230"/>
      <c r="F2411" s="230"/>
      <c r="G2411" s="230"/>
      <c r="H2411" s="231"/>
      <c r="I2411" s="231"/>
      <c r="J2411" s="232"/>
      <c r="K2411" s="232"/>
      <c r="L2411" s="232"/>
      <c r="M2411" s="181">
        <f t="shared" si="377"/>
        <v>0</v>
      </c>
      <c r="N2411" s="181">
        <f>IF(H2411="",0,H2411*I2411*'Avoided Water Savings Cost'!$C$16)</f>
        <v>0</v>
      </c>
      <c r="O2411" s="545">
        <f>IF(C2411="",0,IF($B$3="NYSEG",C2411/(1-'Avoided Electric Costs 2020'!$W$21),IF($B$3="RG&amp;E",C2411/(1-'Avoided Electric Costs 2020'!$X$21),"")))</f>
        <v>0</v>
      </c>
      <c r="P2411" s="546">
        <f>IF(D2411="",0,IF($B$3="NYSEG",D2411/(1-'Avoided Electric Costs 2020'!$W$21),IF($B$3="RG&amp;E",D2411/(1-'Avoided Electric Costs 2020'!$X$21),"")))</f>
        <v>0</v>
      </c>
      <c r="Q2411" s="546">
        <f>IF(E2411="",0,IF($B$3="NYSEG",E2411/(1-'Avoided Natural Gas Costs 2020'!$J$34),IF($B$3="RG&amp;E",E2411/(1-'Avoided Natural Gas Costs 2020'!$K$34),"")))</f>
        <v>0</v>
      </c>
      <c r="R2411" s="233" t="str">
        <f>IFERROR(IF(P2411*'BCA Inputs'!$C$1+Q2411*'BCA Inputs'!$C$2+F2411*'BCA Inputs'!$C$2+G2411*'BCA Inputs'!$C$2=0,"",P2411*'BCA Inputs'!$C$1+Q2411*'BCA Inputs'!$C$2+F2411*'BCA Inputs'!$C$2+G2411*'BCA Inputs'!$C$2),"")</f>
        <v/>
      </c>
      <c r="S2411" s="181" t="str">
        <f t="shared" si="370"/>
        <v/>
      </c>
      <c r="T2411" s="181" t="str">
        <f>IFERROR(IF($B$3="NYSEG",(INDEX('BCA Inputs'!$N$14:$N$54,MATCH(I2411,'BCA Inputs'!$M$14:$M$54,0))*P2411+INDEX('BCA Inputs'!$O$14:$O$54,MATCH(I2411,'BCA Inputs'!$M$14:$M$54,0))*O2411+INDEX('BCA Inputs'!P:P,MATCH(I2411,'BCA Inputs'!M:M,0))*Q2411+INDEX('BCA Inputs'!Q:Q,MATCH(I2411,'BCA Inputs'!M:M,0))*F2411+INDEX('BCA Inputs'!R:R,MATCH(I2411,'BCA Inputs'!M:M,0))*G2411)+L2411+N2411,IF($B$3="RG&amp;E",(INDEX('BCA Inputs'!$AX$14:$AX$54,MATCH(I2411,'BCA Inputs'!$AW$14:$AW$54,0))*P2411+INDEX('BCA Inputs'!$AY$14:$AY$54,MATCH(I2411,'BCA Inputs'!$AW$14:$AW$54,0))*O2411+INDEX('BCA Inputs'!$AZ$14:$AZ$54,MATCH(I2411,'BCA Inputs'!$AW$14:$AW$54,0))*Q2411+INDEX('BCA Inputs'!$BA$14:$BA$54,MATCH(I2411,'BCA Inputs'!$AW$14:$AW$54,0))*F2411+INDEX('BCA Inputs'!$BB$14:$BB$54,MATCH(I2411,'BCA Inputs'!$AW$14:$AW$54,0))*G2411)+L2411+N2411,"")),"")</f>
        <v/>
      </c>
      <c r="U2411" s="234" t="str">
        <f t="shared" si="371"/>
        <v/>
      </c>
      <c r="V2411" s="234" t="str">
        <f t="shared" si="372"/>
        <v/>
      </c>
      <c r="W2411" s="234" t="str">
        <f t="shared" si="373"/>
        <v/>
      </c>
      <c r="Y2411" s="235" t="str">
        <f t="shared" si="374"/>
        <v/>
      </c>
      <c r="Z2411" s="236" t="str">
        <f>IFERROR(IF($B$3="NYSEG",INDEX('BCA Inputs'!$X$14:$X$54,MATCH(I2411,'BCA Inputs'!$M$14:$M$54,0))*P2411+INDEX('BCA Inputs'!$Y$14:$Y$54,MATCH(I2411,'BCA Inputs'!$M$14:$M$54,0))*O2411+INDEX('BCA Inputs'!$Z$14:$Z$54,MATCH(I2411,'BCA Inputs'!$M$14:$M$54,0))*Q2411+INDEX('BCA Inputs'!$AA$14:$AA$54,MATCH(I2411,'BCA Inputs'!$M$14:$M$54,0))*F2411+INDEX('BCA Inputs'!$AB$14:$AB$54,MATCH(I2411,'BCA Inputs'!$M$14:$M$54,0))*G2411,IF($B$3="RG&amp;E",INDEX('BCA Inputs'!$BG$14:$BG$54,MATCH(I2411,'BCA Inputs'!$AW$14:$AW$54,0))*P2411+INDEX('BCA Inputs'!$BH$14:$BH$54,MATCH(I2411,'BCA Inputs'!$AW$14:$AW$54,0))*O2411+INDEX('BCA Inputs'!$BI$14:$BI$54,MATCH(I2411,'BCA Inputs'!$AW$14:$AW$54,0))*Q2411+INDEX('BCA Inputs'!$BJ$14:$BJ$54,MATCH(I2411,'BCA Inputs'!$AW$14:$AW$54,0))*F2411+INDEX('BCA Inputs'!$BK$14:$BK$54,MATCH(I2411,'BCA Inputs'!$AW$14:$AW$54,0))*G2411,"")),"")</f>
        <v/>
      </c>
      <c r="AA2411" s="237" t="str">
        <f t="shared" si="375"/>
        <v/>
      </c>
      <c r="AC2411" s="238" t="str">
        <f>IFERROR((K2411+R2411)+IF($B$3="NYSEG",INDEX('BCA Inputs'!$AI$14:$AI$54,MATCH(I2411,'BCA Inputs'!$M$14:$M$54,0))*P2411+INDEX('BCA Inputs'!$AJ$14:$AJ$54,MATCH(I2411,'BCA Inputs'!$M$14:$M$54,0))*Q2411,IF($B$3="RG&amp;E",INDEX('BCA Inputs'!$BR$14:$BR$54,MATCH(I2411,'BCA Inputs'!$AW$14:$AW$54,0))*P2411+INDEX('BCA Inputs'!$BS$14:$BS$54,MATCH(I2411,'BCA Inputs'!$AW$14:$AW$54,0))*Q2411,"")),"")</f>
        <v/>
      </c>
      <c r="AD2411" s="181" t="str">
        <f>IFERROR(IF($B$3="NYSEG",INDEX('BCA Inputs'!$AD$14:$AD$54,MATCH(I2411,'BCA Inputs'!$M$14:$M$54,0))*P2411+INDEX('BCA Inputs'!$AE$14:$AE$54,MATCH(I2411,'BCA Inputs'!$M$14:$M$54,0))*O2411+INDEX('BCA Inputs'!$AF$14:$AF$54,MATCH(I2411,'BCA Inputs'!$M$14:$M$54,0))*Q2411+INDEX('BCA Inputs'!$AG$14:$AG$54,MATCH(I2411,'BCA Inputs'!$M$14:$M$54,0))*F2411+INDEX('BCA Inputs'!$AH$14:$AH$54,MATCH(I2411,'BCA Inputs'!$M$14:$M$54,0))*G2411,IF($B$3="RG&amp;E",INDEX('BCA Inputs'!$BM$14:$BM$54,MATCH(I2411,'BCA Inputs'!$AW$14:$AW$54,0))*P2411+INDEX('BCA Inputs'!$BN$14:$BN$54,MATCH(I2411,'BCA Inputs'!$AW$14:$AW$54,0))*O2411+INDEX('BCA Inputs'!$BO$14:$BO$54,MATCH(I2411,'BCA Inputs'!$AW$14:$AW$54,0))*Q2411+INDEX('BCA Inputs'!$BP$14:$BP$54,MATCH(I2411,'BCA Inputs'!$AW$14:$AW$54,0))*F2411+INDEX('BCA Inputs'!$BQ$14:$BQ$54,MATCH(I2411,'BCA Inputs'!$AW$14:$AW$54,0))*G2411,"")),"")</f>
        <v/>
      </c>
      <c r="AE2411" s="237" t="str">
        <f t="shared" si="376"/>
        <v/>
      </c>
      <c r="AF2411" s="198">
        <f t="shared" si="378"/>
        <v>0</v>
      </c>
      <c r="AG2411" s="239">
        <f t="shared" si="379"/>
        <v>0</v>
      </c>
    </row>
    <row r="2412" spans="1:33">
      <c r="A2412" s="228"/>
      <c r="B2412" s="176"/>
      <c r="C2412" s="229"/>
      <c r="D2412" s="230"/>
      <c r="E2412" s="230"/>
      <c r="F2412" s="230"/>
      <c r="G2412" s="230"/>
      <c r="H2412" s="231"/>
      <c r="I2412" s="231"/>
      <c r="J2412" s="232"/>
      <c r="K2412" s="232"/>
      <c r="L2412" s="232"/>
      <c r="M2412" s="181">
        <f t="shared" si="377"/>
        <v>0</v>
      </c>
      <c r="N2412" s="181">
        <f>IF(H2412="",0,H2412*I2412*'Avoided Water Savings Cost'!$C$16)</f>
        <v>0</v>
      </c>
      <c r="O2412" s="545">
        <f>IF(C2412="",0,IF($B$3="NYSEG",C2412/(1-'Avoided Electric Costs 2020'!$W$21),IF($B$3="RG&amp;E",C2412/(1-'Avoided Electric Costs 2020'!$X$21),"")))</f>
        <v>0</v>
      </c>
      <c r="P2412" s="546">
        <f>IF(D2412="",0,IF($B$3="NYSEG",D2412/(1-'Avoided Electric Costs 2020'!$W$21),IF($B$3="RG&amp;E",D2412/(1-'Avoided Electric Costs 2020'!$X$21),"")))</f>
        <v>0</v>
      </c>
      <c r="Q2412" s="546">
        <f>IF(E2412="",0,IF($B$3="NYSEG",E2412/(1-'Avoided Natural Gas Costs 2020'!$J$34),IF($B$3="RG&amp;E",E2412/(1-'Avoided Natural Gas Costs 2020'!$K$34),"")))</f>
        <v>0</v>
      </c>
      <c r="R2412" s="233" t="str">
        <f>IFERROR(IF(P2412*'BCA Inputs'!$C$1+Q2412*'BCA Inputs'!$C$2+F2412*'BCA Inputs'!$C$2+G2412*'BCA Inputs'!$C$2=0,"",P2412*'BCA Inputs'!$C$1+Q2412*'BCA Inputs'!$C$2+F2412*'BCA Inputs'!$C$2+G2412*'BCA Inputs'!$C$2),"")</f>
        <v/>
      </c>
      <c r="S2412" s="181" t="str">
        <f t="shared" si="370"/>
        <v/>
      </c>
      <c r="T2412" s="181" t="str">
        <f>IFERROR(IF($B$3="NYSEG",(INDEX('BCA Inputs'!$N$14:$N$54,MATCH(I2412,'BCA Inputs'!$M$14:$M$54,0))*P2412+INDEX('BCA Inputs'!$O$14:$O$54,MATCH(I2412,'BCA Inputs'!$M$14:$M$54,0))*O2412+INDEX('BCA Inputs'!P:P,MATCH(I2412,'BCA Inputs'!M:M,0))*Q2412+INDEX('BCA Inputs'!Q:Q,MATCH(I2412,'BCA Inputs'!M:M,0))*F2412+INDEX('BCA Inputs'!R:R,MATCH(I2412,'BCA Inputs'!M:M,0))*G2412)+L2412+N2412,IF($B$3="RG&amp;E",(INDEX('BCA Inputs'!$AX$14:$AX$54,MATCH(I2412,'BCA Inputs'!$AW$14:$AW$54,0))*P2412+INDEX('BCA Inputs'!$AY$14:$AY$54,MATCH(I2412,'BCA Inputs'!$AW$14:$AW$54,0))*O2412+INDEX('BCA Inputs'!$AZ$14:$AZ$54,MATCH(I2412,'BCA Inputs'!$AW$14:$AW$54,0))*Q2412+INDEX('BCA Inputs'!$BA$14:$BA$54,MATCH(I2412,'BCA Inputs'!$AW$14:$AW$54,0))*F2412+INDEX('BCA Inputs'!$BB$14:$BB$54,MATCH(I2412,'BCA Inputs'!$AW$14:$AW$54,0))*G2412)+L2412+N2412,"")),"")</f>
        <v/>
      </c>
      <c r="U2412" s="234" t="str">
        <f t="shared" si="371"/>
        <v/>
      </c>
      <c r="V2412" s="234" t="str">
        <f t="shared" si="372"/>
        <v/>
      </c>
      <c r="W2412" s="234" t="str">
        <f t="shared" si="373"/>
        <v/>
      </c>
      <c r="Y2412" s="235" t="str">
        <f t="shared" si="374"/>
        <v/>
      </c>
      <c r="Z2412" s="236" t="str">
        <f>IFERROR(IF($B$3="NYSEG",INDEX('BCA Inputs'!$X$14:$X$54,MATCH(I2412,'BCA Inputs'!$M$14:$M$54,0))*P2412+INDEX('BCA Inputs'!$Y$14:$Y$54,MATCH(I2412,'BCA Inputs'!$M$14:$M$54,0))*O2412+INDEX('BCA Inputs'!$Z$14:$Z$54,MATCH(I2412,'BCA Inputs'!$M$14:$M$54,0))*Q2412+INDEX('BCA Inputs'!$AA$14:$AA$54,MATCH(I2412,'BCA Inputs'!$M$14:$M$54,0))*F2412+INDEX('BCA Inputs'!$AB$14:$AB$54,MATCH(I2412,'BCA Inputs'!$M$14:$M$54,0))*G2412,IF($B$3="RG&amp;E",INDEX('BCA Inputs'!$BG$14:$BG$54,MATCH(I2412,'BCA Inputs'!$AW$14:$AW$54,0))*P2412+INDEX('BCA Inputs'!$BH$14:$BH$54,MATCH(I2412,'BCA Inputs'!$AW$14:$AW$54,0))*O2412+INDEX('BCA Inputs'!$BI$14:$BI$54,MATCH(I2412,'BCA Inputs'!$AW$14:$AW$54,0))*Q2412+INDEX('BCA Inputs'!$BJ$14:$BJ$54,MATCH(I2412,'BCA Inputs'!$AW$14:$AW$54,0))*F2412+INDEX('BCA Inputs'!$BK$14:$BK$54,MATCH(I2412,'BCA Inputs'!$AW$14:$AW$54,0))*G2412,"")),"")</f>
        <v/>
      </c>
      <c r="AA2412" s="237" t="str">
        <f t="shared" si="375"/>
        <v/>
      </c>
      <c r="AC2412" s="238" t="str">
        <f>IFERROR((K2412+R2412)+IF($B$3="NYSEG",INDEX('BCA Inputs'!$AI$14:$AI$54,MATCH(I2412,'BCA Inputs'!$M$14:$M$54,0))*P2412+INDEX('BCA Inputs'!$AJ$14:$AJ$54,MATCH(I2412,'BCA Inputs'!$M$14:$M$54,0))*Q2412,IF($B$3="RG&amp;E",INDEX('BCA Inputs'!$BR$14:$BR$54,MATCH(I2412,'BCA Inputs'!$AW$14:$AW$54,0))*P2412+INDEX('BCA Inputs'!$BS$14:$BS$54,MATCH(I2412,'BCA Inputs'!$AW$14:$AW$54,0))*Q2412,"")),"")</f>
        <v/>
      </c>
      <c r="AD2412" s="181" t="str">
        <f>IFERROR(IF($B$3="NYSEG",INDEX('BCA Inputs'!$AD$14:$AD$54,MATCH(I2412,'BCA Inputs'!$M$14:$M$54,0))*P2412+INDEX('BCA Inputs'!$AE$14:$AE$54,MATCH(I2412,'BCA Inputs'!$M$14:$M$54,0))*O2412+INDEX('BCA Inputs'!$AF$14:$AF$54,MATCH(I2412,'BCA Inputs'!$M$14:$M$54,0))*Q2412+INDEX('BCA Inputs'!$AG$14:$AG$54,MATCH(I2412,'BCA Inputs'!$M$14:$M$54,0))*F2412+INDEX('BCA Inputs'!$AH$14:$AH$54,MATCH(I2412,'BCA Inputs'!$M$14:$M$54,0))*G2412,IF($B$3="RG&amp;E",INDEX('BCA Inputs'!$BM$14:$BM$54,MATCH(I2412,'BCA Inputs'!$AW$14:$AW$54,0))*P2412+INDEX('BCA Inputs'!$BN$14:$BN$54,MATCH(I2412,'BCA Inputs'!$AW$14:$AW$54,0))*O2412+INDEX('BCA Inputs'!$BO$14:$BO$54,MATCH(I2412,'BCA Inputs'!$AW$14:$AW$54,0))*Q2412+INDEX('BCA Inputs'!$BP$14:$BP$54,MATCH(I2412,'BCA Inputs'!$AW$14:$AW$54,0))*F2412+INDEX('BCA Inputs'!$BQ$14:$BQ$54,MATCH(I2412,'BCA Inputs'!$AW$14:$AW$54,0))*G2412,"")),"")</f>
        <v/>
      </c>
      <c r="AE2412" s="237" t="str">
        <f t="shared" si="376"/>
        <v/>
      </c>
      <c r="AF2412" s="198">
        <f t="shared" si="378"/>
        <v>0</v>
      </c>
      <c r="AG2412" s="239">
        <f t="shared" si="379"/>
        <v>0</v>
      </c>
    </row>
    <row r="2413" spans="1:33">
      <c r="A2413" s="228"/>
      <c r="B2413" s="176"/>
      <c r="C2413" s="229"/>
      <c r="D2413" s="230"/>
      <c r="E2413" s="230"/>
      <c r="F2413" s="230"/>
      <c r="G2413" s="230"/>
      <c r="H2413" s="231"/>
      <c r="I2413" s="231"/>
      <c r="J2413" s="232"/>
      <c r="K2413" s="232"/>
      <c r="L2413" s="232"/>
      <c r="M2413" s="181">
        <f t="shared" si="377"/>
        <v>0</v>
      </c>
      <c r="N2413" s="181">
        <f>IF(H2413="",0,H2413*I2413*'Avoided Water Savings Cost'!$C$16)</f>
        <v>0</v>
      </c>
      <c r="O2413" s="545">
        <f>IF(C2413="",0,IF($B$3="NYSEG",C2413/(1-'Avoided Electric Costs 2020'!$W$21),IF($B$3="RG&amp;E",C2413/(1-'Avoided Electric Costs 2020'!$X$21),"")))</f>
        <v>0</v>
      </c>
      <c r="P2413" s="546">
        <f>IF(D2413="",0,IF($B$3="NYSEG",D2413/(1-'Avoided Electric Costs 2020'!$W$21),IF($B$3="RG&amp;E",D2413/(1-'Avoided Electric Costs 2020'!$X$21),"")))</f>
        <v>0</v>
      </c>
      <c r="Q2413" s="546">
        <f>IF(E2413="",0,IF($B$3="NYSEG",E2413/(1-'Avoided Natural Gas Costs 2020'!$J$34),IF($B$3="RG&amp;E",E2413/(1-'Avoided Natural Gas Costs 2020'!$K$34),"")))</f>
        <v>0</v>
      </c>
      <c r="R2413" s="233" t="str">
        <f>IFERROR(IF(P2413*'BCA Inputs'!$C$1+Q2413*'BCA Inputs'!$C$2+F2413*'BCA Inputs'!$C$2+G2413*'BCA Inputs'!$C$2=0,"",P2413*'BCA Inputs'!$C$1+Q2413*'BCA Inputs'!$C$2+F2413*'BCA Inputs'!$C$2+G2413*'BCA Inputs'!$C$2),"")</f>
        <v/>
      </c>
      <c r="S2413" s="181" t="str">
        <f t="shared" si="370"/>
        <v/>
      </c>
      <c r="T2413" s="181" t="str">
        <f>IFERROR(IF($B$3="NYSEG",(INDEX('BCA Inputs'!$N$14:$N$54,MATCH(I2413,'BCA Inputs'!$M$14:$M$54,0))*P2413+INDEX('BCA Inputs'!$O$14:$O$54,MATCH(I2413,'BCA Inputs'!$M$14:$M$54,0))*O2413+INDEX('BCA Inputs'!P:P,MATCH(I2413,'BCA Inputs'!M:M,0))*Q2413+INDEX('BCA Inputs'!Q:Q,MATCH(I2413,'BCA Inputs'!M:M,0))*F2413+INDEX('BCA Inputs'!R:R,MATCH(I2413,'BCA Inputs'!M:M,0))*G2413)+L2413+N2413,IF($B$3="RG&amp;E",(INDEX('BCA Inputs'!$AX$14:$AX$54,MATCH(I2413,'BCA Inputs'!$AW$14:$AW$54,0))*P2413+INDEX('BCA Inputs'!$AY$14:$AY$54,MATCH(I2413,'BCA Inputs'!$AW$14:$AW$54,0))*O2413+INDEX('BCA Inputs'!$AZ$14:$AZ$54,MATCH(I2413,'BCA Inputs'!$AW$14:$AW$54,0))*Q2413+INDEX('BCA Inputs'!$BA$14:$BA$54,MATCH(I2413,'BCA Inputs'!$AW$14:$AW$54,0))*F2413+INDEX('BCA Inputs'!$BB$14:$BB$54,MATCH(I2413,'BCA Inputs'!$AW$14:$AW$54,0))*G2413)+L2413+N2413,"")),"")</f>
        <v/>
      </c>
      <c r="U2413" s="234" t="str">
        <f t="shared" si="371"/>
        <v/>
      </c>
      <c r="V2413" s="234" t="str">
        <f t="shared" si="372"/>
        <v/>
      </c>
      <c r="W2413" s="234" t="str">
        <f t="shared" si="373"/>
        <v/>
      </c>
      <c r="Y2413" s="235" t="str">
        <f t="shared" si="374"/>
        <v/>
      </c>
      <c r="Z2413" s="236" t="str">
        <f>IFERROR(IF($B$3="NYSEG",INDEX('BCA Inputs'!$X$14:$X$54,MATCH(I2413,'BCA Inputs'!$M$14:$M$54,0))*P2413+INDEX('BCA Inputs'!$Y$14:$Y$54,MATCH(I2413,'BCA Inputs'!$M$14:$M$54,0))*O2413+INDEX('BCA Inputs'!$Z$14:$Z$54,MATCH(I2413,'BCA Inputs'!$M$14:$M$54,0))*Q2413+INDEX('BCA Inputs'!$AA$14:$AA$54,MATCH(I2413,'BCA Inputs'!$M$14:$M$54,0))*F2413+INDEX('BCA Inputs'!$AB$14:$AB$54,MATCH(I2413,'BCA Inputs'!$M$14:$M$54,0))*G2413,IF($B$3="RG&amp;E",INDEX('BCA Inputs'!$BG$14:$BG$54,MATCH(I2413,'BCA Inputs'!$AW$14:$AW$54,0))*P2413+INDEX('BCA Inputs'!$BH$14:$BH$54,MATCH(I2413,'BCA Inputs'!$AW$14:$AW$54,0))*O2413+INDEX('BCA Inputs'!$BI$14:$BI$54,MATCH(I2413,'BCA Inputs'!$AW$14:$AW$54,0))*Q2413+INDEX('BCA Inputs'!$BJ$14:$BJ$54,MATCH(I2413,'BCA Inputs'!$AW$14:$AW$54,0))*F2413+INDEX('BCA Inputs'!$BK$14:$BK$54,MATCH(I2413,'BCA Inputs'!$AW$14:$AW$54,0))*G2413,"")),"")</f>
        <v/>
      </c>
      <c r="AA2413" s="237" t="str">
        <f t="shared" si="375"/>
        <v/>
      </c>
      <c r="AC2413" s="238" t="str">
        <f>IFERROR((K2413+R2413)+IF($B$3="NYSEG",INDEX('BCA Inputs'!$AI$14:$AI$54,MATCH(I2413,'BCA Inputs'!$M$14:$M$54,0))*P2413+INDEX('BCA Inputs'!$AJ$14:$AJ$54,MATCH(I2413,'BCA Inputs'!$M$14:$M$54,0))*Q2413,IF($B$3="RG&amp;E",INDEX('BCA Inputs'!$BR$14:$BR$54,MATCH(I2413,'BCA Inputs'!$AW$14:$AW$54,0))*P2413+INDEX('BCA Inputs'!$BS$14:$BS$54,MATCH(I2413,'BCA Inputs'!$AW$14:$AW$54,0))*Q2413,"")),"")</f>
        <v/>
      </c>
      <c r="AD2413" s="181" t="str">
        <f>IFERROR(IF($B$3="NYSEG",INDEX('BCA Inputs'!$AD$14:$AD$54,MATCH(I2413,'BCA Inputs'!$M$14:$M$54,0))*P2413+INDEX('BCA Inputs'!$AE$14:$AE$54,MATCH(I2413,'BCA Inputs'!$M$14:$M$54,0))*O2413+INDEX('BCA Inputs'!$AF$14:$AF$54,MATCH(I2413,'BCA Inputs'!$M$14:$M$54,0))*Q2413+INDEX('BCA Inputs'!$AG$14:$AG$54,MATCH(I2413,'BCA Inputs'!$M$14:$M$54,0))*F2413+INDEX('BCA Inputs'!$AH$14:$AH$54,MATCH(I2413,'BCA Inputs'!$M$14:$M$54,0))*G2413,IF($B$3="RG&amp;E",INDEX('BCA Inputs'!$BM$14:$BM$54,MATCH(I2413,'BCA Inputs'!$AW$14:$AW$54,0))*P2413+INDEX('BCA Inputs'!$BN$14:$BN$54,MATCH(I2413,'BCA Inputs'!$AW$14:$AW$54,0))*O2413+INDEX('BCA Inputs'!$BO$14:$BO$54,MATCH(I2413,'BCA Inputs'!$AW$14:$AW$54,0))*Q2413+INDEX('BCA Inputs'!$BP$14:$BP$54,MATCH(I2413,'BCA Inputs'!$AW$14:$AW$54,0))*F2413+INDEX('BCA Inputs'!$BQ$14:$BQ$54,MATCH(I2413,'BCA Inputs'!$AW$14:$AW$54,0))*G2413,"")),"")</f>
        <v/>
      </c>
      <c r="AE2413" s="237" t="str">
        <f t="shared" si="376"/>
        <v/>
      </c>
      <c r="AF2413" s="198">
        <f t="shared" si="378"/>
        <v>0</v>
      </c>
      <c r="AG2413" s="239">
        <f t="shared" si="379"/>
        <v>0</v>
      </c>
    </row>
    <row r="2414" spans="1:33">
      <c r="A2414" s="228"/>
      <c r="B2414" s="176"/>
      <c r="C2414" s="229"/>
      <c r="D2414" s="230"/>
      <c r="E2414" s="230"/>
      <c r="F2414" s="230"/>
      <c r="G2414" s="230"/>
      <c r="H2414" s="231"/>
      <c r="I2414" s="231"/>
      <c r="J2414" s="232"/>
      <c r="K2414" s="232"/>
      <c r="L2414" s="232"/>
      <c r="M2414" s="181">
        <f t="shared" si="377"/>
        <v>0</v>
      </c>
      <c r="N2414" s="181">
        <f>IF(H2414="",0,H2414*I2414*'Avoided Water Savings Cost'!$C$16)</f>
        <v>0</v>
      </c>
      <c r="O2414" s="545">
        <f>IF(C2414="",0,IF($B$3="NYSEG",C2414/(1-'Avoided Electric Costs 2020'!$W$21),IF($B$3="RG&amp;E",C2414/(1-'Avoided Electric Costs 2020'!$X$21),"")))</f>
        <v>0</v>
      </c>
      <c r="P2414" s="546">
        <f>IF(D2414="",0,IF($B$3="NYSEG",D2414/(1-'Avoided Electric Costs 2020'!$W$21),IF($B$3="RG&amp;E",D2414/(1-'Avoided Electric Costs 2020'!$X$21),"")))</f>
        <v>0</v>
      </c>
      <c r="Q2414" s="546">
        <f>IF(E2414="",0,IF($B$3="NYSEG",E2414/(1-'Avoided Natural Gas Costs 2020'!$J$34),IF($B$3="RG&amp;E",E2414/(1-'Avoided Natural Gas Costs 2020'!$K$34),"")))</f>
        <v>0</v>
      </c>
      <c r="R2414" s="233" t="str">
        <f>IFERROR(IF(P2414*'BCA Inputs'!$C$1+Q2414*'BCA Inputs'!$C$2+F2414*'BCA Inputs'!$C$2+G2414*'BCA Inputs'!$C$2=0,"",P2414*'BCA Inputs'!$C$1+Q2414*'BCA Inputs'!$C$2+F2414*'BCA Inputs'!$C$2+G2414*'BCA Inputs'!$C$2),"")</f>
        <v/>
      </c>
      <c r="S2414" s="181" t="str">
        <f t="shared" si="370"/>
        <v/>
      </c>
      <c r="T2414" s="181" t="str">
        <f>IFERROR(IF($B$3="NYSEG",(INDEX('BCA Inputs'!$N$14:$N$54,MATCH(I2414,'BCA Inputs'!$M$14:$M$54,0))*P2414+INDEX('BCA Inputs'!$O$14:$O$54,MATCH(I2414,'BCA Inputs'!$M$14:$M$54,0))*O2414+INDEX('BCA Inputs'!P:P,MATCH(I2414,'BCA Inputs'!M:M,0))*Q2414+INDEX('BCA Inputs'!Q:Q,MATCH(I2414,'BCA Inputs'!M:M,0))*F2414+INDEX('BCA Inputs'!R:R,MATCH(I2414,'BCA Inputs'!M:M,0))*G2414)+L2414+N2414,IF($B$3="RG&amp;E",(INDEX('BCA Inputs'!$AX$14:$AX$54,MATCH(I2414,'BCA Inputs'!$AW$14:$AW$54,0))*P2414+INDEX('BCA Inputs'!$AY$14:$AY$54,MATCH(I2414,'BCA Inputs'!$AW$14:$AW$54,0))*O2414+INDEX('BCA Inputs'!$AZ$14:$AZ$54,MATCH(I2414,'BCA Inputs'!$AW$14:$AW$54,0))*Q2414+INDEX('BCA Inputs'!$BA$14:$BA$54,MATCH(I2414,'BCA Inputs'!$AW$14:$AW$54,0))*F2414+INDEX('BCA Inputs'!$BB$14:$BB$54,MATCH(I2414,'BCA Inputs'!$AW$14:$AW$54,0))*G2414)+L2414+N2414,"")),"")</f>
        <v/>
      </c>
      <c r="U2414" s="234" t="str">
        <f t="shared" si="371"/>
        <v/>
      </c>
      <c r="V2414" s="234" t="str">
        <f t="shared" si="372"/>
        <v/>
      </c>
      <c r="W2414" s="234" t="str">
        <f t="shared" si="373"/>
        <v/>
      </c>
      <c r="Y2414" s="235" t="str">
        <f t="shared" si="374"/>
        <v/>
      </c>
      <c r="Z2414" s="236" t="str">
        <f>IFERROR(IF($B$3="NYSEG",INDEX('BCA Inputs'!$X$14:$X$54,MATCH(I2414,'BCA Inputs'!$M$14:$M$54,0))*P2414+INDEX('BCA Inputs'!$Y$14:$Y$54,MATCH(I2414,'BCA Inputs'!$M$14:$M$54,0))*O2414+INDEX('BCA Inputs'!$Z$14:$Z$54,MATCH(I2414,'BCA Inputs'!$M$14:$M$54,0))*Q2414+INDEX('BCA Inputs'!$AA$14:$AA$54,MATCH(I2414,'BCA Inputs'!$M$14:$M$54,0))*F2414+INDEX('BCA Inputs'!$AB$14:$AB$54,MATCH(I2414,'BCA Inputs'!$M$14:$M$54,0))*G2414,IF($B$3="RG&amp;E",INDEX('BCA Inputs'!$BG$14:$BG$54,MATCH(I2414,'BCA Inputs'!$AW$14:$AW$54,0))*P2414+INDEX('BCA Inputs'!$BH$14:$BH$54,MATCH(I2414,'BCA Inputs'!$AW$14:$AW$54,0))*O2414+INDEX('BCA Inputs'!$BI$14:$BI$54,MATCH(I2414,'BCA Inputs'!$AW$14:$AW$54,0))*Q2414+INDEX('BCA Inputs'!$BJ$14:$BJ$54,MATCH(I2414,'BCA Inputs'!$AW$14:$AW$54,0))*F2414+INDEX('BCA Inputs'!$BK$14:$BK$54,MATCH(I2414,'BCA Inputs'!$AW$14:$AW$54,0))*G2414,"")),"")</f>
        <v/>
      </c>
      <c r="AA2414" s="237" t="str">
        <f t="shared" si="375"/>
        <v/>
      </c>
      <c r="AC2414" s="238" t="str">
        <f>IFERROR((K2414+R2414)+IF($B$3="NYSEG",INDEX('BCA Inputs'!$AI$14:$AI$54,MATCH(I2414,'BCA Inputs'!$M$14:$M$54,0))*P2414+INDEX('BCA Inputs'!$AJ$14:$AJ$54,MATCH(I2414,'BCA Inputs'!$M$14:$M$54,0))*Q2414,IF($B$3="RG&amp;E",INDEX('BCA Inputs'!$BR$14:$BR$54,MATCH(I2414,'BCA Inputs'!$AW$14:$AW$54,0))*P2414+INDEX('BCA Inputs'!$BS$14:$BS$54,MATCH(I2414,'BCA Inputs'!$AW$14:$AW$54,0))*Q2414,"")),"")</f>
        <v/>
      </c>
      <c r="AD2414" s="181" t="str">
        <f>IFERROR(IF($B$3="NYSEG",INDEX('BCA Inputs'!$AD$14:$AD$54,MATCH(I2414,'BCA Inputs'!$M$14:$M$54,0))*P2414+INDEX('BCA Inputs'!$AE$14:$AE$54,MATCH(I2414,'BCA Inputs'!$M$14:$M$54,0))*O2414+INDEX('BCA Inputs'!$AF$14:$AF$54,MATCH(I2414,'BCA Inputs'!$M$14:$M$54,0))*Q2414+INDEX('BCA Inputs'!$AG$14:$AG$54,MATCH(I2414,'BCA Inputs'!$M$14:$M$54,0))*F2414+INDEX('BCA Inputs'!$AH$14:$AH$54,MATCH(I2414,'BCA Inputs'!$M$14:$M$54,0))*G2414,IF($B$3="RG&amp;E",INDEX('BCA Inputs'!$BM$14:$BM$54,MATCH(I2414,'BCA Inputs'!$AW$14:$AW$54,0))*P2414+INDEX('BCA Inputs'!$BN$14:$BN$54,MATCH(I2414,'BCA Inputs'!$AW$14:$AW$54,0))*O2414+INDEX('BCA Inputs'!$BO$14:$BO$54,MATCH(I2414,'BCA Inputs'!$AW$14:$AW$54,0))*Q2414+INDEX('BCA Inputs'!$BP$14:$BP$54,MATCH(I2414,'BCA Inputs'!$AW$14:$AW$54,0))*F2414+INDEX('BCA Inputs'!$BQ$14:$BQ$54,MATCH(I2414,'BCA Inputs'!$AW$14:$AW$54,0))*G2414,"")),"")</f>
        <v/>
      </c>
      <c r="AE2414" s="237" t="str">
        <f t="shared" si="376"/>
        <v/>
      </c>
      <c r="AF2414" s="198">
        <f t="shared" si="378"/>
        <v>0</v>
      </c>
      <c r="AG2414" s="239">
        <f t="shared" si="379"/>
        <v>0</v>
      </c>
    </row>
    <row r="2415" spans="1:33">
      <c r="A2415" s="228"/>
      <c r="B2415" s="176"/>
      <c r="C2415" s="229"/>
      <c r="D2415" s="230"/>
      <c r="E2415" s="230"/>
      <c r="F2415" s="230"/>
      <c r="G2415" s="230"/>
      <c r="H2415" s="231"/>
      <c r="I2415" s="231"/>
      <c r="J2415" s="232"/>
      <c r="K2415" s="232"/>
      <c r="L2415" s="232"/>
      <c r="M2415" s="181">
        <f t="shared" si="377"/>
        <v>0</v>
      </c>
      <c r="N2415" s="181">
        <f>IF(H2415="",0,H2415*I2415*'Avoided Water Savings Cost'!$C$16)</f>
        <v>0</v>
      </c>
      <c r="O2415" s="545">
        <f>IF(C2415="",0,IF($B$3="NYSEG",C2415/(1-'Avoided Electric Costs 2020'!$W$21),IF($B$3="RG&amp;E",C2415/(1-'Avoided Electric Costs 2020'!$X$21),"")))</f>
        <v>0</v>
      </c>
      <c r="P2415" s="546">
        <f>IF(D2415="",0,IF($B$3="NYSEG",D2415/(1-'Avoided Electric Costs 2020'!$W$21),IF($B$3="RG&amp;E",D2415/(1-'Avoided Electric Costs 2020'!$X$21),"")))</f>
        <v>0</v>
      </c>
      <c r="Q2415" s="546">
        <f>IF(E2415="",0,IF($B$3="NYSEG",E2415/(1-'Avoided Natural Gas Costs 2020'!$J$34),IF($B$3="RG&amp;E",E2415/(1-'Avoided Natural Gas Costs 2020'!$K$34),"")))</f>
        <v>0</v>
      </c>
      <c r="R2415" s="233" t="str">
        <f>IFERROR(IF(P2415*'BCA Inputs'!$C$1+Q2415*'BCA Inputs'!$C$2+F2415*'BCA Inputs'!$C$2+G2415*'BCA Inputs'!$C$2=0,"",P2415*'BCA Inputs'!$C$1+Q2415*'BCA Inputs'!$C$2+F2415*'BCA Inputs'!$C$2+G2415*'BCA Inputs'!$C$2),"")</f>
        <v/>
      </c>
      <c r="S2415" s="181" t="str">
        <f t="shared" si="370"/>
        <v/>
      </c>
      <c r="T2415" s="181" t="str">
        <f>IFERROR(IF($B$3="NYSEG",(INDEX('BCA Inputs'!$N$14:$N$54,MATCH(I2415,'BCA Inputs'!$M$14:$M$54,0))*P2415+INDEX('BCA Inputs'!$O$14:$O$54,MATCH(I2415,'BCA Inputs'!$M$14:$M$54,0))*O2415+INDEX('BCA Inputs'!P:P,MATCH(I2415,'BCA Inputs'!M:M,0))*Q2415+INDEX('BCA Inputs'!Q:Q,MATCH(I2415,'BCA Inputs'!M:M,0))*F2415+INDEX('BCA Inputs'!R:R,MATCH(I2415,'BCA Inputs'!M:M,0))*G2415)+L2415+N2415,IF($B$3="RG&amp;E",(INDEX('BCA Inputs'!$AX$14:$AX$54,MATCH(I2415,'BCA Inputs'!$AW$14:$AW$54,0))*P2415+INDEX('BCA Inputs'!$AY$14:$AY$54,MATCH(I2415,'BCA Inputs'!$AW$14:$AW$54,0))*O2415+INDEX('BCA Inputs'!$AZ$14:$AZ$54,MATCH(I2415,'BCA Inputs'!$AW$14:$AW$54,0))*Q2415+INDEX('BCA Inputs'!$BA$14:$BA$54,MATCH(I2415,'BCA Inputs'!$AW$14:$AW$54,0))*F2415+INDEX('BCA Inputs'!$BB$14:$BB$54,MATCH(I2415,'BCA Inputs'!$AW$14:$AW$54,0))*G2415)+L2415+N2415,"")),"")</f>
        <v/>
      </c>
      <c r="U2415" s="234" t="str">
        <f t="shared" si="371"/>
        <v/>
      </c>
      <c r="V2415" s="234" t="str">
        <f t="shared" si="372"/>
        <v/>
      </c>
      <c r="W2415" s="234" t="str">
        <f t="shared" si="373"/>
        <v/>
      </c>
      <c r="Y2415" s="235" t="str">
        <f t="shared" si="374"/>
        <v/>
      </c>
      <c r="Z2415" s="236" t="str">
        <f>IFERROR(IF($B$3="NYSEG",INDEX('BCA Inputs'!$X$14:$X$54,MATCH(I2415,'BCA Inputs'!$M$14:$M$54,0))*P2415+INDEX('BCA Inputs'!$Y$14:$Y$54,MATCH(I2415,'BCA Inputs'!$M$14:$M$54,0))*O2415+INDEX('BCA Inputs'!$Z$14:$Z$54,MATCH(I2415,'BCA Inputs'!$M$14:$M$54,0))*Q2415+INDEX('BCA Inputs'!$AA$14:$AA$54,MATCH(I2415,'BCA Inputs'!$M$14:$M$54,0))*F2415+INDEX('BCA Inputs'!$AB$14:$AB$54,MATCH(I2415,'BCA Inputs'!$M$14:$M$54,0))*G2415,IF($B$3="RG&amp;E",INDEX('BCA Inputs'!$BG$14:$BG$54,MATCH(I2415,'BCA Inputs'!$AW$14:$AW$54,0))*P2415+INDEX('BCA Inputs'!$BH$14:$BH$54,MATCH(I2415,'BCA Inputs'!$AW$14:$AW$54,0))*O2415+INDEX('BCA Inputs'!$BI$14:$BI$54,MATCH(I2415,'BCA Inputs'!$AW$14:$AW$54,0))*Q2415+INDEX('BCA Inputs'!$BJ$14:$BJ$54,MATCH(I2415,'BCA Inputs'!$AW$14:$AW$54,0))*F2415+INDEX('BCA Inputs'!$BK$14:$BK$54,MATCH(I2415,'BCA Inputs'!$AW$14:$AW$54,0))*G2415,"")),"")</f>
        <v/>
      </c>
      <c r="AA2415" s="237" t="str">
        <f t="shared" si="375"/>
        <v/>
      </c>
      <c r="AC2415" s="238" t="str">
        <f>IFERROR((K2415+R2415)+IF($B$3="NYSEG",INDEX('BCA Inputs'!$AI$14:$AI$54,MATCH(I2415,'BCA Inputs'!$M$14:$M$54,0))*P2415+INDEX('BCA Inputs'!$AJ$14:$AJ$54,MATCH(I2415,'BCA Inputs'!$M$14:$M$54,0))*Q2415,IF($B$3="RG&amp;E",INDEX('BCA Inputs'!$BR$14:$BR$54,MATCH(I2415,'BCA Inputs'!$AW$14:$AW$54,0))*P2415+INDEX('BCA Inputs'!$BS$14:$BS$54,MATCH(I2415,'BCA Inputs'!$AW$14:$AW$54,0))*Q2415,"")),"")</f>
        <v/>
      </c>
      <c r="AD2415" s="181" t="str">
        <f>IFERROR(IF($B$3="NYSEG",INDEX('BCA Inputs'!$AD$14:$AD$54,MATCH(I2415,'BCA Inputs'!$M$14:$M$54,0))*P2415+INDEX('BCA Inputs'!$AE$14:$AE$54,MATCH(I2415,'BCA Inputs'!$M$14:$M$54,0))*O2415+INDEX('BCA Inputs'!$AF$14:$AF$54,MATCH(I2415,'BCA Inputs'!$M$14:$M$54,0))*Q2415+INDEX('BCA Inputs'!$AG$14:$AG$54,MATCH(I2415,'BCA Inputs'!$M$14:$M$54,0))*F2415+INDEX('BCA Inputs'!$AH$14:$AH$54,MATCH(I2415,'BCA Inputs'!$M$14:$M$54,0))*G2415,IF($B$3="RG&amp;E",INDEX('BCA Inputs'!$BM$14:$BM$54,MATCH(I2415,'BCA Inputs'!$AW$14:$AW$54,0))*P2415+INDEX('BCA Inputs'!$BN$14:$BN$54,MATCH(I2415,'BCA Inputs'!$AW$14:$AW$54,0))*O2415+INDEX('BCA Inputs'!$BO$14:$BO$54,MATCH(I2415,'BCA Inputs'!$AW$14:$AW$54,0))*Q2415+INDEX('BCA Inputs'!$BP$14:$BP$54,MATCH(I2415,'BCA Inputs'!$AW$14:$AW$54,0))*F2415+INDEX('BCA Inputs'!$BQ$14:$BQ$54,MATCH(I2415,'BCA Inputs'!$AW$14:$AW$54,0))*G2415,"")),"")</f>
        <v/>
      </c>
      <c r="AE2415" s="237" t="str">
        <f t="shared" si="376"/>
        <v/>
      </c>
      <c r="AF2415" s="198">
        <f t="shared" si="378"/>
        <v>0</v>
      </c>
      <c r="AG2415" s="239">
        <f t="shared" si="379"/>
        <v>0</v>
      </c>
    </row>
    <row r="2416" spans="1:33">
      <c r="A2416" s="228"/>
      <c r="B2416" s="176"/>
      <c r="C2416" s="229"/>
      <c r="D2416" s="230"/>
      <c r="E2416" s="230"/>
      <c r="F2416" s="230"/>
      <c r="G2416" s="230"/>
      <c r="H2416" s="231"/>
      <c r="I2416" s="231"/>
      <c r="J2416" s="232"/>
      <c r="K2416" s="232"/>
      <c r="L2416" s="232"/>
      <c r="M2416" s="181">
        <f t="shared" si="377"/>
        <v>0</v>
      </c>
      <c r="N2416" s="181">
        <f>IF(H2416="",0,H2416*I2416*'Avoided Water Savings Cost'!$C$16)</f>
        <v>0</v>
      </c>
      <c r="O2416" s="545">
        <f>IF(C2416="",0,IF($B$3="NYSEG",C2416/(1-'Avoided Electric Costs 2020'!$W$21),IF($B$3="RG&amp;E",C2416/(1-'Avoided Electric Costs 2020'!$X$21),"")))</f>
        <v>0</v>
      </c>
      <c r="P2416" s="546">
        <f>IF(D2416="",0,IF($B$3="NYSEG",D2416/(1-'Avoided Electric Costs 2020'!$W$21),IF($B$3="RG&amp;E",D2416/(1-'Avoided Electric Costs 2020'!$X$21),"")))</f>
        <v>0</v>
      </c>
      <c r="Q2416" s="546">
        <f>IF(E2416="",0,IF($B$3="NYSEG",E2416/(1-'Avoided Natural Gas Costs 2020'!$J$34),IF($B$3="RG&amp;E",E2416/(1-'Avoided Natural Gas Costs 2020'!$K$34),"")))</f>
        <v>0</v>
      </c>
      <c r="R2416" s="233" t="str">
        <f>IFERROR(IF(P2416*'BCA Inputs'!$C$1+Q2416*'BCA Inputs'!$C$2+F2416*'BCA Inputs'!$C$2+G2416*'BCA Inputs'!$C$2=0,"",P2416*'BCA Inputs'!$C$1+Q2416*'BCA Inputs'!$C$2+F2416*'BCA Inputs'!$C$2+G2416*'BCA Inputs'!$C$2),"")</f>
        <v/>
      </c>
      <c r="S2416" s="181" t="str">
        <f t="shared" si="370"/>
        <v/>
      </c>
      <c r="T2416" s="181" t="str">
        <f>IFERROR(IF($B$3="NYSEG",(INDEX('BCA Inputs'!$N$14:$N$54,MATCH(I2416,'BCA Inputs'!$M$14:$M$54,0))*P2416+INDEX('BCA Inputs'!$O$14:$O$54,MATCH(I2416,'BCA Inputs'!$M$14:$M$54,0))*O2416+INDEX('BCA Inputs'!P:P,MATCH(I2416,'BCA Inputs'!M:M,0))*Q2416+INDEX('BCA Inputs'!Q:Q,MATCH(I2416,'BCA Inputs'!M:M,0))*F2416+INDEX('BCA Inputs'!R:R,MATCH(I2416,'BCA Inputs'!M:M,0))*G2416)+L2416+N2416,IF($B$3="RG&amp;E",(INDEX('BCA Inputs'!$AX$14:$AX$54,MATCH(I2416,'BCA Inputs'!$AW$14:$AW$54,0))*P2416+INDEX('BCA Inputs'!$AY$14:$AY$54,MATCH(I2416,'BCA Inputs'!$AW$14:$AW$54,0))*O2416+INDEX('BCA Inputs'!$AZ$14:$AZ$54,MATCH(I2416,'BCA Inputs'!$AW$14:$AW$54,0))*Q2416+INDEX('BCA Inputs'!$BA$14:$BA$54,MATCH(I2416,'BCA Inputs'!$AW$14:$AW$54,0))*F2416+INDEX('BCA Inputs'!$BB$14:$BB$54,MATCH(I2416,'BCA Inputs'!$AW$14:$AW$54,0))*G2416)+L2416+N2416,"")),"")</f>
        <v/>
      </c>
      <c r="U2416" s="234" t="str">
        <f t="shared" si="371"/>
        <v/>
      </c>
      <c r="V2416" s="234" t="str">
        <f t="shared" si="372"/>
        <v/>
      </c>
      <c r="W2416" s="234" t="str">
        <f t="shared" si="373"/>
        <v/>
      </c>
      <c r="Y2416" s="235" t="str">
        <f t="shared" si="374"/>
        <v/>
      </c>
      <c r="Z2416" s="236" t="str">
        <f>IFERROR(IF($B$3="NYSEG",INDEX('BCA Inputs'!$X$14:$X$54,MATCH(I2416,'BCA Inputs'!$M$14:$M$54,0))*P2416+INDEX('BCA Inputs'!$Y$14:$Y$54,MATCH(I2416,'BCA Inputs'!$M$14:$M$54,0))*O2416+INDEX('BCA Inputs'!$Z$14:$Z$54,MATCH(I2416,'BCA Inputs'!$M$14:$M$54,0))*Q2416+INDEX('BCA Inputs'!$AA$14:$AA$54,MATCH(I2416,'BCA Inputs'!$M$14:$M$54,0))*F2416+INDEX('BCA Inputs'!$AB$14:$AB$54,MATCH(I2416,'BCA Inputs'!$M$14:$M$54,0))*G2416,IF($B$3="RG&amp;E",INDEX('BCA Inputs'!$BG$14:$BG$54,MATCH(I2416,'BCA Inputs'!$AW$14:$AW$54,0))*P2416+INDEX('BCA Inputs'!$BH$14:$BH$54,MATCH(I2416,'BCA Inputs'!$AW$14:$AW$54,0))*O2416+INDEX('BCA Inputs'!$BI$14:$BI$54,MATCH(I2416,'BCA Inputs'!$AW$14:$AW$54,0))*Q2416+INDEX('BCA Inputs'!$BJ$14:$BJ$54,MATCH(I2416,'BCA Inputs'!$AW$14:$AW$54,0))*F2416+INDEX('BCA Inputs'!$BK$14:$BK$54,MATCH(I2416,'BCA Inputs'!$AW$14:$AW$54,0))*G2416,"")),"")</f>
        <v/>
      </c>
      <c r="AA2416" s="237" t="str">
        <f t="shared" si="375"/>
        <v/>
      </c>
      <c r="AC2416" s="238" t="str">
        <f>IFERROR((K2416+R2416)+IF($B$3="NYSEG",INDEX('BCA Inputs'!$AI$14:$AI$54,MATCH(I2416,'BCA Inputs'!$M$14:$M$54,0))*P2416+INDEX('BCA Inputs'!$AJ$14:$AJ$54,MATCH(I2416,'BCA Inputs'!$M$14:$M$54,0))*Q2416,IF($B$3="RG&amp;E",INDEX('BCA Inputs'!$BR$14:$BR$54,MATCH(I2416,'BCA Inputs'!$AW$14:$AW$54,0))*P2416+INDEX('BCA Inputs'!$BS$14:$BS$54,MATCH(I2416,'BCA Inputs'!$AW$14:$AW$54,0))*Q2416,"")),"")</f>
        <v/>
      </c>
      <c r="AD2416" s="181" t="str">
        <f>IFERROR(IF($B$3="NYSEG",INDEX('BCA Inputs'!$AD$14:$AD$54,MATCH(I2416,'BCA Inputs'!$M$14:$M$54,0))*P2416+INDEX('BCA Inputs'!$AE$14:$AE$54,MATCH(I2416,'BCA Inputs'!$M$14:$M$54,0))*O2416+INDEX('BCA Inputs'!$AF$14:$AF$54,MATCH(I2416,'BCA Inputs'!$M$14:$M$54,0))*Q2416+INDEX('BCA Inputs'!$AG$14:$AG$54,MATCH(I2416,'BCA Inputs'!$M$14:$M$54,0))*F2416+INDEX('BCA Inputs'!$AH$14:$AH$54,MATCH(I2416,'BCA Inputs'!$M$14:$M$54,0))*G2416,IF($B$3="RG&amp;E",INDEX('BCA Inputs'!$BM$14:$BM$54,MATCH(I2416,'BCA Inputs'!$AW$14:$AW$54,0))*P2416+INDEX('BCA Inputs'!$BN$14:$BN$54,MATCH(I2416,'BCA Inputs'!$AW$14:$AW$54,0))*O2416+INDEX('BCA Inputs'!$BO$14:$BO$54,MATCH(I2416,'BCA Inputs'!$AW$14:$AW$54,0))*Q2416+INDEX('BCA Inputs'!$BP$14:$BP$54,MATCH(I2416,'BCA Inputs'!$AW$14:$AW$54,0))*F2416+INDEX('BCA Inputs'!$BQ$14:$BQ$54,MATCH(I2416,'BCA Inputs'!$AW$14:$AW$54,0))*G2416,"")),"")</f>
        <v/>
      </c>
      <c r="AE2416" s="237" t="str">
        <f t="shared" si="376"/>
        <v/>
      </c>
      <c r="AF2416" s="198">
        <f t="shared" si="378"/>
        <v>0</v>
      </c>
      <c r="AG2416" s="239">
        <f t="shared" si="379"/>
        <v>0</v>
      </c>
    </row>
    <row r="2417" spans="1:33">
      <c r="A2417" s="228"/>
      <c r="B2417" s="176"/>
      <c r="C2417" s="229"/>
      <c r="D2417" s="230"/>
      <c r="E2417" s="230"/>
      <c r="F2417" s="230"/>
      <c r="G2417" s="230"/>
      <c r="H2417" s="231"/>
      <c r="I2417" s="231"/>
      <c r="J2417" s="232"/>
      <c r="K2417" s="232"/>
      <c r="L2417" s="232"/>
      <c r="M2417" s="181">
        <f t="shared" si="377"/>
        <v>0</v>
      </c>
      <c r="N2417" s="181">
        <f>IF(H2417="",0,H2417*I2417*'Avoided Water Savings Cost'!$C$16)</f>
        <v>0</v>
      </c>
      <c r="O2417" s="545">
        <f>IF(C2417="",0,IF($B$3="NYSEG",C2417/(1-'Avoided Electric Costs 2020'!$W$21),IF($B$3="RG&amp;E",C2417/(1-'Avoided Electric Costs 2020'!$X$21),"")))</f>
        <v>0</v>
      </c>
      <c r="P2417" s="546">
        <f>IF(D2417="",0,IF($B$3="NYSEG",D2417/(1-'Avoided Electric Costs 2020'!$W$21),IF($B$3="RG&amp;E",D2417/(1-'Avoided Electric Costs 2020'!$X$21),"")))</f>
        <v>0</v>
      </c>
      <c r="Q2417" s="546">
        <f>IF(E2417="",0,IF($B$3="NYSEG",E2417/(1-'Avoided Natural Gas Costs 2020'!$J$34),IF($B$3="RG&amp;E",E2417/(1-'Avoided Natural Gas Costs 2020'!$K$34),"")))</f>
        <v>0</v>
      </c>
      <c r="R2417" s="233" t="str">
        <f>IFERROR(IF(P2417*'BCA Inputs'!$C$1+Q2417*'BCA Inputs'!$C$2+F2417*'BCA Inputs'!$C$2+G2417*'BCA Inputs'!$C$2=0,"",P2417*'BCA Inputs'!$C$1+Q2417*'BCA Inputs'!$C$2+F2417*'BCA Inputs'!$C$2+G2417*'BCA Inputs'!$C$2),"")</f>
        <v/>
      </c>
      <c r="S2417" s="181" t="str">
        <f t="shared" si="370"/>
        <v/>
      </c>
      <c r="T2417" s="181" t="str">
        <f>IFERROR(IF($B$3="NYSEG",(INDEX('BCA Inputs'!$N$14:$N$54,MATCH(I2417,'BCA Inputs'!$M$14:$M$54,0))*P2417+INDEX('BCA Inputs'!$O$14:$O$54,MATCH(I2417,'BCA Inputs'!$M$14:$M$54,0))*O2417+INDEX('BCA Inputs'!P:P,MATCH(I2417,'BCA Inputs'!M:M,0))*Q2417+INDEX('BCA Inputs'!Q:Q,MATCH(I2417,'BCA Inputs'!M:M,0))*F2417+INDEX('BCA Inputs'!R:R,MATCH(I2417,'BCA Inputs'!M:M,0))*G2417)+L2417+N2417,IF($B$3="RG&amp;E",(INDEX('BCA Inputs'!$AX$14:$AX$54,MATCH(I2417,'BCA Inputs'!$AW$14:$AW$54,0))*P2417+INDEX('BCA Inputs'!$AY$14:$AY$54,MATCH(I2417,'BCA Inputs'!$AW$14:$AW$54,0))*O2417+INDEX('BCA Inputs'!$AZ$14:$AZ$54,MATCH(I2417,'BCA Inputs'!$AW$14:$AW$54,0))*Q2417+INDEX('BCA Inputs'!$BA$14:$BA$54,MATCH(I2417,'BCA Inputs'!$AW$14:$AW$54,0))*F2417+INDEX('BCA Inputs'!$BB$14:$BB$54,MATCH(I2417,'BCA Inputs'!$AW$14:$AW$54,0))*G2417)+L2417+N2417,"")),"")</f>
        <v/>
      </c>
      <c r="U2417" s="234" t="str">
        <f t="shared" si="371"/>
        <v/>
      </c>
      <c r="V2417" s="234" t="str">
        <f t="shared" si="372"/>
        <v/>
      </c>
      <c r="W2417" s="234" t="str">
        <f t="shared" si="373"/>
        <v/>
      </c>
      <c r="Y2417" s="235" t="str">
        <f t="shared" si="374"/>
        <v/>
      </c>
      <c r="Z2417" s="236" t="str">
        <f>IFERROR(IF($B$3="NYSEG",INDEX('BCA Inputs'!$X$14:$X$54,MATCH(I2417,'BCA Inputs'!$M$14:$M$54,0))*P2417+INDEX('BCA Inputs'!$Y$14:$Y$54,MATCH(I2417,'BCA Inputs'!$M$14:$M$54,0))*O2417+INDEX('BCA Inputs'!$Z$14:$Z$54,MATCH(I2417,'BCA Inputs'!$M$14:$M$54,0))*Q2417+INDEX('BCA Inputs'!$AA$14:$AA$54,MATCH(I2417,'BCA Inputs'!$M$14:$M$54,0))*F2417+INDEX('BCA Inputs'!$AB$14:$AB$54,MATCH(I2417,'BCA Inputs'!$M$14:$M$54,0))*G2417,IF($B$3="RG&amp;E",INDEX('BCA Inputs'!$BG$14:$BG$54,MATCH(I2417,'BCA Inputs'!$AW$14:$AW$54,0))*P2417+INDEX('BCA Inputs'!$BH$14:$BH$54,MATCH(I2417,'BCA Inputs'!$AW$14:$AW$54,0))*O2417+INDEX('BCA Inputs'!$BI$14:$BI$54,MATCH(I2417,'BCA Inputs'!$AW$14:$AW$54,0))*Q2417+INDEX('BCA Inputs'!$BJ$14:$BJ$54,MATCH(I2417,'BCA Inputs'!$AW$14:$AW$54,0))*F2417+INDEX('BCA Inputs'!$BK$14:$BK$54,MATCH(I2417,'BCA Inputs'!$AW$14:$AW$54,0))*G2417,"")),"")</f>
        <v/>
      </c>
      <c r="AA2417" s="237" t="str">
        <f t="shared" si="375"/>
        <v/>
      </c>
      <c r="AC2417" s="238" t="str">
        <f>IFERROR((K2417+R2417)+IF($B$3="NYSEG",INDEX('BCA Inputs'!$AI$14:$AI$54,MATCH(I2417,'BCA Inputs'!$M$14:$M$54,0))*P2417+INDEX('BCA Inputs'!$AJ$14:$AJ$54,MATCH(I2417,'BCA Inputs'!$M$14:$M$54,0))*Q2417,IF($B$3="RG&amp;E",INDEX('BCA Inputs'!$BR$14:$BR$54,MATCH(I2417,'BCA Inputs'!$AW$14:$AW$54,0))*P2417+INDEX('BCA Inputs'!$BS$14:$BS$54,MATCH(I2417,'BCA Inputs'!$AW$14:$AW$54,0))*Q2417,"")),"")</f>
        <v/>
      </c>
      <c r="AD2417" s="181" t="str">
        <f>IFERROR(IF($B$3="NYSEG",INDEX('BCA Inputs'!$AD$14:$AD$54,MATCH(I2417,'BCA Inputs'!$M$14:$M$54,0))*P2417+INDEX('BCA Inputs'!$AE$14:$AE$54,MATCH(I2417,'BCA Inputs'!$M$14:$M$54,0))*O2417+INDEX('BCA Inputs'!$AF$14:$AF$54,MATCH(I2417,'BCA Inputs'!$M$14:$M$54,0))*Q2417+INDEX('BCA Inputs'!$AG$14:$AG$54,MATCH(I2417,'BCA Inputs'!$M$14:$M$54,0))*F2417+INDEX('BCA Inputs'!$AH$14:$AH$54,MATCH(I2417,'BCA Inputs'!$M$14:$M$54,0))*G2417,IF($B$3="RG&amp;E",INDEX('BCA Inputs'!$BM$14:$BM$54,MATCH(I2417,'BCA Inputs'!$AW$14:$AW$54,0))*P2417+INDEX('BCA Inputs'!$BN$14:$BN$54,MATCH(I2417,'BCA Inputs'!$AW$14:$AW$54,0))*O2417+INDEX('BCA Inputs'!$BO$14:$BO$54,MATCH(I2417,'BCA Inputs'!$AW$14:$AW$54,0))*Q2417+INDEX('BCA Inputs'!$BP$14:$BP$54,MATCH(I2417,'BCA Inputs'!$AW$14:$AW$54,0))*F2417+INDEX('BCA Inputs'!$BQ$14:$BQ$54,MATCH(I2417,'BCA Inputs'!$AW$14:$AW$54,0))*G2417,"")),"")</f>
        <v/>
      </c>
      <c r="AE2417" s="237" t="str">
        <f t="shared" si="376"/>
        <v/>
      </c>
      <c r="AF2417" s="198">
        <f t="shared" si="378"/>
        <v>0</v>
      </c>
      <c r="AG2417" s="239">
        <f t="shared" si="379"/>
        <v>0</v>
      </c>
    </row>
    <row r="2418" spans="1:33">
      <c r="A2418" s="228"/>
      <c r="B2418" s="176"/>
      <c r="C2418" s="229"/>
      <c r="D2418" s="230"/>
      <c r="E2418" s="230"/>
      <c r="F2418" s="230"/>
      <c r="G2418" s="230"/>
      <c r="H2418" s="231"/>
      <c r="I2418" s="231"/>
      <c r="J2418" s="232"/>
      <c r="K2418" s="232"/>
      <c r="L2418" s="232"/>
      <c r="M2418" s="181">
        <f t="shared" si="377"/>
        <v>0</v>
      </c>
      <c r="N2418" s="181">
        <f>IF(H2418="",0,H2418*I2418*'Avoided Water Savings Cost'!$C$16)</f>
        <v>0</v>
      </c>
      <c r="O2418" s="545">
        <f>IF(C2418="",0,IF($B$3="NYSEG",C2418/(1-'Avoided Electric Costs 2020'!$W$21),IF($B$3="RG&amp;E",C2418/(1-'Avoided Electric Costs 2020'!$X$21),"")))</f>
        <v>0</v>
      </c>
      <c r="P2418" s="546">
        <f>IF(D2418="",0,IF($B$3="NYSEG",D2418/(1-'Avoided Electric Costs 2020'!$W$21),IF($B$3="RG&amp;E",D2418/(1-'Avoided Electric Costs 2020'!$X$21),"")))</f>
        <v>0</v>
      </c>
      <c r="Q2418" s="546">
        <f>IF(E2418="",0,IF($B$3="NYSEG",E2418/(1-'Avoided Natural Gas Costs 2020'!$J$34),IF($B$3="RG&amp;E",E2418/(1-'Avoided Natural Gas Costs 2020'!$K$34),"")))</f>
        <v>0</v>
      </c>
      <c r="R2418" s="233" t="str">
        <f>IFERROR(IF(P2418*'BCA Inputs'!$C$1+Q2418*'BCA Inputs'!$C$2+F2418*'BCA Inputs'!$C$2+G2418*'BCA Inputs'!$C$2=0,"",P2418*'BCA Inputs'!$C$1+Q2418*'BCA Inputs'!$C$2+F2418*'BCA Inputs'!$C$2+G2418*'BCA Inputs'!$C$2),"")</f>
        <v/>
      </c>
      <c r="S2418" s="181" t="str">
        <f t="shared" si="370"/>
        <v/>
      </c>
      <c r="T2418" s="181" t="str">
        <f>IFERROR(IF($B$3="NYSEG",(INDEX('BCA Inputs'!$N$14:$N$54,MATCH(I2418,'BCA Inputs'!$M$14:$M$54,0))*P2418+INDEX('BCA Inputs'!$O$14:$O$54,MATCH(I2418,'BCA Inputs'!$M$14:$M$54,0))*O2418+INDEX('BCA Inputs'!P:P,MATCH(I2418,'BCA Inputs'!M:M,0))*Q2418+INDEX('BCA Inputs'!Q:Q,MATCH(I2418,'BCA Inputs'!M:M,0))*F2418+INDEX('BCA Inputs'!R:R,MATCH(I2418,'BCA Inputs'!M:M,0))*G2418)+L2418+N2418,IF($B$3="RG&amp;E",(INDEX('BCA Inputs'!$AX$14:$AX$54,MATCH(I2418,'BCA Inputs'!$AW$14:$AW$54,0))*P2418+INDEX('BCA Inputs'!$AY$14:$AY$54,MATCH(I2418,'BCA Inputs'!$AW$14:$AW$54,0))*O2418+INDEX('BCA Inputs'!$AZ$14:$AZ$54,MATCH(I2418,'BCA Inputs'!$AW$14:$AW$54,0))*Q2418+INDEX('BCA Inputs'!$BA$14:$BA$54,MATCH(I2418,'BCA Inputs'!$AW$14:$AW$54,0))*F2418+INDEX('BCA Inputs'!$BB$14:$BB$54,MATCH(I2418,'BCA Inputs'!$AW$14:$AW$54,0))*G2418)+L2418+N2418,"")),"")</f>
        <v/>
      </c>
      <c r="U2418" s="234" t="str">
        <f t="shared" si="371"/>
        <v/>
      </c>
      <c r="V2418" s="234" t="str">
        <f t="shared" si="372"/>
        <v/>
      </c>
      <c r="W2418" s="234" t="str">
        <f t="shared" si="373"/>
        <v/>
      </c>
      <c r="Y2418" s="235" t="str">
        <f t="shared" si="374"/>
        <v/>
      </c>
      <c r="Z2418" s="236" t="str">
        <f>IFERROR(IF($B$3="NYSEG",INDEX('BCA Inputs'!$X$14:$X$54,MATCH(I2418,'BCA Inputs'!$M$14:$M$54,0))*P2418+INDEX('BCA Inputs'!$Y$14:$Y$54,MATCH(I2418,'BCA Inputs'!$M$14:$M$54,0))*O2418+INDEX('BCA Inputs'!$Z$14:$Z$54,MATCH(I2418,'BCA Inputs'!$M$14:$M$54,0))*Q2418+INDEX('BCA Inputs'!$AA$14:$AA$54,MATCH(I2418,'BCA Inputs'!$M$14:$M$54,0))*F2418+INDEX('BCA Inputs'!$AB$14:$AB$54,MATCH(I2418,'BCA Inputs'!$M$14:$M$54,0))*G2418,IF($B$3="RG&amp;E",INDEX('BCA Inputs'!$BG$14:$BG$54,MATCH(I2418,'BCA Inputs'!$AW$14:$AW$54,0))*P2418+INDEX('BCA Inputs'!$BH$14:$BH$54,MATCH(I2418,'BCA Inputs'!$AW$14:$AW$54,0))*O2418+INDEX('BCA Inputs'!$BI$14:$BI$54,MATCH(I2418,'BCA Inputs'!$AW$14:$AW$54,0))*Q2418+INDEX('BCA Inputs'!$BJ$14:$BJ$54,MATCH(I2418,'BCA Inputs'!$AW$14:$AW$54,0))*F2418+INDEX('BCA Inputs'!$BK$14:$BK$54,MATCH(I2418,'BCA Inputs'!$AW$14:$AW$54,0))*G2418,"")),"")</f>
        <v/>
      </c>
      <c r="AA2418" s="237" t="str">
        <f t="shared" si="375"/>
        <v/>
      </c>
      <c r="AC2418" s="238" t="str">
        <f>IFERROR((K2418+R2418)+IF($B$3="NYSEG",INDEX('BCA Inputs'!$AI$14:$AI$54,MATCH(I2418,'BCA Inputs'!$M$14:$M$54,0))*P2418+INDEX('BCA Inputs'!$AJ$14:$AJ$54,MATCH(I2418,'BCA Inputs'!$M$14:$M$54,0))*Q2418,IF($B$3="RG&amp;E",INDEX('BCA Inputs'!$BR$14:$BR$54,MATCH(I2418,'BCA Inputs'!$AW$14:$AW$54,0))*P2418+INDEX('BCA Inputs'!$BS$14:$BS$54,MATCH(I2418,'BCA Inputs'!$AW$14:$AW$54,0))*Q2418,"")),"")</f>
        <v/>
      </c>
      <c r="AD2418" s="181" t="str">
        <f>IFERROR(IF($B$3="NYSEG",INDEX('BCA Inputs'!$AD$14:$AD$54,MATCH(I2418,'BCA Inputs'!$M$14:$M$54,0))*P2418+INDEX('BCA Inputs'!$AE$14:$AE$54,MATCH(I2418,'BCA Inputs'!$M$14:$M$54,0))*O2418+INDEX('BCA Inputs'!$AF$14:$AF$54,MATCH(I2418,'BCA Inputs'!$M$14:$M$54,0))*Q2418+INDEX('BCA Inputs'!$AG$14:$AG$54,MATCH(I2418,'BCA Inputs'!$M$14:$M$54,0))*F2418+INDEX('BCA Inputs'!$AH$14:$AH$54,MATCH(I2418,'BCA Inputs'!$M$14:$M$54,0))*G2418,IF($B$3="RG&amp;E",INDEX('BCA Inputs'!$BM$14:$BM$54,MATCH(I2418,'BCA Inputs'!$AW$14:$AW$54,0))*P2418+INDEX('BCA Inputs'!$BN$14:$BN$54,MATCH(I2418,'BCA Inputs'!$AW$14:$AW$54,0))*O2418+INDEX('BCA Inputs'!$BO$14:$BO$54,MATCH(I2418,'BCA Inputs'!$AW$14:$AW$54,0))*Q2418+INDEX('BCA Inputs'!$BP$14:$BP$54,MATCH(I2418,'BCA Inputs'!$AW$14:$AW$54,0))*F2418+INDEX('BCA Inputs'!$BQ$14:$BQ$54,MATCH(I2418,'BCA Inputs'!$AW$14:$AW$54,0))*G2418,"")),"")</f>
        <v/>
      </c>
      <c r="AE2418" s="237" t="str">
        <f t="shared" si="376"/>
        <v/>
      </c>
      <c r="AF2418" s="198">
        <f t="shared" si="378"/>
        <v>0</v>
      </c>
      <c r="AG2418" s="239">
        <f t="shared" si="379"/>
        <v>0</v>
      </c>
    </row>
    <row r="2419" spans="1:33">
      <c r="A2419" s="228"/>
      <c r="B2419" s="176"/>
      <c r="C2419" s="229"/>
      <c r="D2419" s="230"/>
      <c r="E2419" s="230"/>
      <c r="F2419" s="230"/>
      <c r="G2419" s="230"/>
      <c r="H2419" s="231"/>
      <c r="I2419" s="231"/>
      <c r="J2419" s="232"/>
      <c r="K2419" s="232"/>
      <c r="L2419" s="232"/>
      <c r="M2419" s="181">
        <f t="shared" si="377"/>
        <v>0</v>
      </c>
      <c r="N2419" s="181">
        <f>IF(H2419="",0,H2419*I2419*'Avoided Water Savings Cost'!$C$16)</f>
        <v>0</v>
      </c>
      <c r="O2419" s="545">
        <f>IF(C2419="",0,IF($B$3="NYSEG",C2419/(1-'Avoided Electric Costs 2020'!$W$21),IF($B$3="RG&amp;E",C2419/(1-'Avoided Electric Costs 2020'!$X$21),"")))</f>
        <v>0</v>
      </c>
      <c r="P2419" s="546">
        <f>IF(D2419="",0,IF($B$3="NYSEG",D2419/(1-'Avoided Electric Costs 2020'!$W$21),IF($B$3="RG&amp;E",D2419/(1-'Avoided Electric Costs 2020'!$X$21),"")))</f>
        <v>0</v>
      </c>
      <c r="Q2419" s="546">
        <f>IF(E2419="",0,IF($B$3="NYSEG",E2419/(1-'Avoided Natural Gas Costs 2020'!$J$34),IF($B$3="RG&amp;E",E2419/(1-'Avoided Natural Gas Costs 2020'!$K$34),"")))</f>
        <v>0</v>
      </c>
      <c r="R2419" s="233" t="str">
        <f>IFERROR(IF(P2419*'BCA Inputs'!$C$1+Q2419*'BCA Inputs'!$C$2+F2419*'BCA Inputs'!$C$2+G2419*'BCA Inputs'!$C$2=0,"",P2419*'BCA Inputs'!$C$1+Q2419*'BCA Inputs'!$C$2+F2419*'BCA Inputs'!$C$2+G2419*'BCA Inputs'!$C$2),"")</f>
        <v/>
      </c>
      <c r="S2419" s="181" t="str">
        <f t="shared" si="370"/>
        <v/>
      </c>
      <c r="T2419" s="181" t="str">
        <f>IFERROR(IF($B$3="NYSEG",(INDEX('BCA Inputs'!$N$14:$N$54,MATCH(I2419,'BCA Inputs'!$M$14:$M$54,0))*P2419+INDEX('BCA Inputs'!$O$14:$O$54,MATCH(I2419,'BCA Inputs'!$M$14:$M$54,0))*O2419+INDEX('BCA Inputs'!P:P,MATCH(I2419,'BCA Inputs'!M:M,0))*Q2419+INDEX('BCA Inputs'!Q:Q,MATCH(I2419,'BCA Inputs'!M:M,0))*F2419+INDEX('BCA Inputs'!R:R,MATCH(I2419,'BCA Inputs'!M:M,0))*G2419)+L2419+N2419,IF($B$3="RG&amp;E",(INDEX('BCA Inputs'!$AX$14:$AX$54,MATCH(I2419,'BCA Inputs'!$AW$14:$AW$54,0))*P2419+INDEX('BCA Inputs'!$AY$14:$AY$54,MATCH(I2419,'BCA Inputs'!$AW$14:$AW$54,0))*O2419+INDEX('BCA Inputs'!$AZ$14:$AZ$54,MATCH(I2419,'BCA Inputs'!$AW$14:$AW$54,0))*Q2419+INDEX('BCA Inputs'!$BA$14:$BA$54,MATCH(I2419,'BCA Inputs'!$AW$14:$AW$54,0))*F2419+INDEX('BCA Inputs'!$BB$14:$BB$54,MATCH(I2419,'BCA Inputs'!$AW$14:$AW$54,0))*G2419)+L2419+N2419,"")),"")</f>
        <v/>
      </c>
      <c r="U2419" s="234" t="str">
        <f t="shared" si="371"/>
        <v/>
      </c>
      <c r="V2419" s="234" t="str">
        <f t="shared" si="372"/>
        <v/>
      </c>
      <c r="W2419" s="234" t="str">
        <f t="shared" si="373"/>
        <v/>
      </c>
      <c r="Y2419" s="235" t="str">
        <f t="shared" si="374"/>
        <v/>
      </c>
      <c r="Z2419" s="236" t="str">
        <f>IFERROR(IF($B$3="NYSEG",INDEX('BCA Inputs'!$X$14:$X$54,MATCH(I2419,'BCA Inputs'!$M$14:$M$54,0))*P2419+INDEX('BCA Inputs'!$Y$14:$Y$54,MATCH(I2419,'BCA Inputs'!$M$14:$M$54,0))*O2419+INDEX('BCA Inputs'!$Z$14:$Z$54,MATCH(I2419,'BCA Inputs'!$M$14:$M$54,0))*Q2419+INDEX('BCA Inputs'!$AA$14:$AA$54,MATCH(I2419,'BCA Inputs'!$M$14:$M$54,0))*F2419+INDEX('BCA Inputs'!$AB$14:$AB$54,MATCH(I2419,'BCA Inputs'!$M$14:$M$54,0))*G2419,IF($B$3="RG&amp;E",INDEX('BCA Inputs'!$BG$14:$BG$54,MATCH(I2419,'BCA Inputs'!$AW$14:$AW$54,0))*P2419+INDEX('BCA Inputs'!$BH$14:$BH$54,MATCH(I2419,'BCA Inputs'!$AW$14:$AW$54,0))*O2419+INDEX('BCA Inputs'!$BI$14:$BI$54,MATCH(I2419,'BCA Inputs'!$AW$14:$AW$54,0))*Q2419+INDEX('BCA Inputs'!$BJ$14:$BJ$54,MATCH(I2419,'BCA Inputs'!$AW$14:$AW$54,0))*F2419+INDEX('BCA Inputs'!$BK$14:$BK$54,MATCH(I2419,'BCA Inputs'!$AW$14:$AW$54,0))*G2419,"")),"")</f>
        <v/>
      </c>
      <c r="AA2419" s="237" t="str">
        <f t="shared" si="375"/>
        <v/>
      </c>
      <c r="AC2419" s="238" t="str">
        <f>IFERROR((K2419+R2419)+IF($B$3="NYSEG",INDEX('BCA Inputs'!$AI$14:$AI$54,MATCH(I2419,'BCA Inputs'!$M$14:$M$54,0))*P2419+INDEX('BCA Inputs'!$AJ$14:$AJ$54,MATCH(I2419,'BCA Inputs'!$M$14:$M$54,0))*Q2419,IF($B$3="RG&amp;E",INDEX('BCA Inputs'!$BR$14:$BR$54,MATCH(I2419,'BCA Inputs'!$AW$14:$AW$54,0))*P2419+INDEX('BCA Inputs'!$BS$14:$BS$54,MATCH(I2419,'BCA Inputs'!$AW$14:$AW$54,0))*Q2419,"")),"")</f>
        <v/>
      </c>
      <c r="AD2419" s="181" t="str">
        <f>IFERROR(IF($B$3="NYSEG",INDEX('BCA Inputs'!$AD$14:$AD$54,MATCH(I2419,'BCA Inputs'!$M$14:$M$54,0))*P2419+INDEX('BCA Inputs'!$AE$14:$AE$54,MATCH(I2419,'BCA Inputs'!$M$14:$M$54,0))*O2419+INDEX('BCA Inputs'!$AF$14:$AF$54,MATCH(I2419,'BCA Inputs'!$M$14:$M$54,0))*Q2419+INDEX('BCA Inputs'!$AG$14:$AG$54,MATCH(I2419,'BCA Inputs'!$M$14:$M$54,0))*F2419+INDEX('BCA Inputs'!$AH$14:$AH$54,MATCH(I2419,'BCA Inputs'!$M$14:$M$54,0))*G2419,IF($B$3="RG&amp;E",INDEX('BCA Inputs'!$BM$14:$BM$54,MATCH(I2419,'BCA Inputs'!$AW$14:$AW$54,0))*P2419+INDEX('BCA Inputs'!$BN$14:$BN$54,MATCH(I2419,'BCA Inputs'!$AW$14:$AW$54,0))*O2419+INDEX('BCA Inputs'!$BO$14:$BO$54,MATCH(I2419,'BCA Inputs'!$AW$14:$AW$54,0))*Q2419+INDEX('BCA Inputs'!$BP$14:$BP$54,MATCH(I2419,'BCA Inputs'!$AW$14:$AW$54,0))*F2419+INDEX('BCA Inputs'!$BQ$14:$BQ$54,MATCH(I2419,'BCA Inputs'!$AW$14:$AW$54,0))*G2419,"")),"")</f>
        <v/>
      </c>
      <c r="AE2419" s="237" t="str">
        <f t="shared" si="376"/>
        <v/>
      </c>
      <c r="AF2419" s="198">
        <f t="shared" si="378"/>
        <v>0</v>
      </c>
      <c r="AG2419" s="239">
        <f t="shared" si="379"/>
        <v>0</v>
      </c>
    </row>
    <row r="2420" spans="1:33">
      <c r="A2420" s="228"/>
      <c r="B2420" s="176"/>
      <c r="C2420" s="229"/>
      <c r="D2420" s="230"/>
      <c r="E2420" s="230"/>
      <c r="F2420" s="230"/>
      <c r="G2420" s="230"/>
      <c r="H2420" s="231"/>
      <c r="I2420" s="231"/>
      <c r="J2420" s="232"/>
      <c r="K2420" s="232"/>
      <c r="L2420" s="232"/>
      <c r="M2420" s="181">
        <f t="shared" si="377"/>
        <v>0</v>
      </c>
      <c r="N2420" s="181">
        <f>IF(H2420="",0,H2420*I2420*'Avoided Water Savings Cost'!$C$16)</f>
        <v>0</v>
      </c>
      <c r="O2420" s="545">
        <f>IF(C2420="",0,IF($B$3="NYSEG",C2420/(1-'Avoided Electric Costs 2020'!$W$21),IF($B$3="RG&amp;E",C2420/(1-'Avoided Electric Costs 2020'!$X$21),"")))</f>
        <v>0</v>
      </c>
      <c r="P2420" s="546">
        <f>IF(D2420="",0,IF($B$3="NYSEG",D2420/(1-'Avoided Electric Costs 2020'!$W$21),IF($B$3="RG&amp;E",D2420/(1-'Avoided Electric Costs 2020'!$X$21),"")))</f>
        <v>0</v>
      </c>
      <c r="Q2420" s="546">
        <f>IF(E2420="",0,IF($B$3="NYSEG",E2420/(1-'Avoided Natural Gas Costs 2020'!$J$34),IF($B$3="RG&amp;E",E2420/(1-'Avoided Natural Gas Costs 2020'!$K$34),"")))</f>
        <v>0</v>
      </c>
      <c r="R2420" s="233" t="str">
        <f>IFERROR(IF(P2420*'BCA Inputs'!$C$1+Q2420*'BCA Inputs'!$C$2+F2420*'BCA Inputs'!$C$2+G2420*'BCA Inputs'!$C$2=0,"",P2420*'BCA Inputs'!$C$1+Q2420*'BCA Inputs'!$C$2+F2420*'BCA Inputs'!$C$2+G2420*'BCA Inputs'!$C$2),"")</f>
        <v/>
      </c>
      <c r="S2420" s="181" t="str">
        <f t="shared" si="370"/>
        <v/>
      </c>
      <c r="T2420" s="181" t="str">
        <f>IFERROR(IF($B$3="NYSEG",(INDEX('BCA Inputs'!$N$14:$N$54,MATCH(I2420,'BCA Inputs'!$M$14:$M$54,0))*P2420+INDEX('BCA Inputs'!$O$14:$O$54,MATCH(I2420,'BCA Inputs'!$M$14:$M$54,0))*O2420+INDEX('BCA Inputs'!P:P,MATCH(I2420,'BCA Inputs'!M:M,0))*Q2420+INDEX('BCA Inputs'!Q:Q,MATCH(I2420,'BCA Inputs'!M:M,0))*F2420+INDEX('BCA Inputs'!R:R,MATCH(I2420,'BCA Inputs'!M:M,0))*G2420)+L2420+N2420,IF($B$3="RG&amp;E",(INDEX('BCA Inputs'!$AX$14:$AX$54,MATCH(I2420,'BCA Inputs'!$AW$14:$AW$54,0))*P2420+INDEX('BCA Inputs'!$AY$14:$AY$54,MATCH(I2420,'BCA Inputs'!$AW$14:$AW$54,0))*O2420+INDEX('BCA Inputs'!$AZ$14:$AZ$54,MATCH(I2420,'BCA Inputs'!$AW$14:$AW$54,0))*Q2420+INDEX('BCA Inputs'!$BA$14:$BA$54,MATCH(I2420,'BCA Inputs'!$AW$14:$AW$54,0))*F2420+INDEX('BCA Inputs'!$BB$14:$BB$54,MATCH(I2420,'BCA Inputs'!$AW$14:$AW$54,0))*G2420)+L2420+N2420,"")),"")</f>
        <v/>
      </c>
      <c r="U2420" s="234" t="str">
        <f t="shared" si="371"/>
        <v/>
      </c>
      <c r="V2420" s="234" t="str">
        <f t="shared" si="372"/>
        <v/>
      </c>
      <c r="W2420" s="234" t="str">
        <f t="shared" si="373"/>
        <v/>
      </c>
      <c r="Y2420" s="235" t="str">
        <f t="shared" si="374"/>
        <v/>
      </c>
      <c r="Z2420" s="236" t="str">
        <f>IFERROR(IF($B$3="NYSEG",INDEX('BCA Inputs'!$X$14:$X$54,MATCH(I2420,'BCA Inputs'!$M$14:$M$54,0))*P2420+INDEX('BCA Inputs'!$Y$14:$Y$54,MATCH(I2420,'BCA Inputs'!$M$14:$M$54,0))*O2420+INDEX('BCA Inputs'!$Z$14:$Z$54,MATCH(I2420,'BCA Inputs'!$M$14:$M$54,0))*Q2420+INDEX('BCA Inputs'!$AA$14:$AA$54,MATCH(I2420,'BCA Inputs'!$M$14:$M$54,0))*F2420+INDEX('BCA Inputs'!$AB$14:$AB$54,MATCH(I2420,'BCA Inputs'!$M$14:$M$54,0))*G2420,IF($B$3="RG&amp;E",INDEX('BCA Inputs'!$BG$14:$BG$54,MATCH(I2420,'BCA Inputs'!$AW$14:$AW$54,0))*P2420+INDEX('BCA Inputs'!$BH$14:$BH$54,MATCH(I2420,'BCA Inputs'!$AW$14:$AW$54,0))*O2420+INDEX('BCA Inputs'!$BI$14:$BI$54,MATCH(I2420,'BCA Inputs'!$AW$14:$AW$54,0))*Q2420+INDEX('BCA Inputs'!$BJ$14:$BJ$54,MATCH(I2420,'BCA Inputs'!$AW$14:$AW$54,0))*F2420+INDEX('BCA Inputs'!$BK$14:$BK$54,MATCH(I2420,'BCA Inputs'!$AW$14:$AW$54,0))*G2420,"")),"")</f>
        <v/>
      </c>
      <c r="AA2420" s="237" t="str">
        <f t="shared" si="375"/>
        <v/>
      </c>
      <c r="AC2420" s="238" t="str">
        <f>IFERROR((K2420+R2420)+IF($B$3="NYSEG",INDEX('BCA Inputs'!$AI$14:$AI$54,MATCH(I2420,'BCA Inputs'!$M$14:$M$54,0))*P2420+INDEX('BCA Inputs'!$AJ$14:$AJ$54,MATCH(I2420,'BCA Inputs'!$M$14:$M$54,0))*Q2420,IF($B$3="RG&amp;E",INDEX('BCA Inputs'!$BR$14:$BR$54,MATCH(I2420,'BCA Inputs'!$AW$14:$AW$54,0))*P2420+INDEX('BCA Inputs'!$BS$14:$BS$54,MATCH(I2420,'BCA Inputs'!$AW$14:$AW$54,0))*Q2420,"")),"")</f>
        <v/>
      </c>
      <c r="AD2420" s="181" t="str">
        <f>IFERROR(IF($B$3="NYSEG",INDEX('BCA Inputs'!$AD$14:$AD$54,MATCH(I2420,'BCA Inputs'!$M$14:$M$54,0))*P2420+INDEX('BCA Inputs'!$AE$14:$AE$54,MATCH(I2420,'BCA Inputs'!$M$14:$M$54,0))*O2420+INDEX('BCA Inputs'!$AF$14:$AF$54,MATCH(I2420,'BCA Inputs'!$M$14:$M$54,0))*Q2420+INDEX('BCA Inputs'!$AG$14:$AG$54,MATCH(I2420,'BCA Inputs'!$M$14:$M$54,0))*F2420+INDEX('BCA Inputs'!$AH$14:$AH$54,MATCH(I2420,'BCA Inputs'!$M$14:$M$54,0))*G2420,IF($B$3="RG&amp;E",INDEX('BCA Inputs'!$BM$14:$BM$54,MATCH(I2420,'BCA Inputs'!$AW$14:$AW$54,0))*P2420+INDEX('BCA Inputs'!$BN$14:$BN$54,MATCH(I2420,'BCA Inputs'!$AW$14:$AW$54,0))*O2420+INDEX('BCA Inputs'!$BO$14:$BO$54,MATCH(I2420,'BCA Inputs'!$AW$14:$AW$54,0))*Q2420+INDEX('BCA Inputs'!$BP$14:$BP$54,MATCH(I2420,'BCA Inputs'!$AW$14:$AW$54,0))*F2420+INDEX('BCA Inputs'!$BQ$14:$BQ$54,MATCH(I2420,'BCA Inputs'!$AW$14:$AW$54,0))*G2420,"")),"")</f>
        <v/>
      </c>
      <c r="AE2420" s="237" t="str">
        <f t="shared" si="376"/>
        <v/>
      </c>
      <c r="AF2420" s="198">
        <f t="shared" si="378"/>
        <v>0</v>
      </c>
      <c r="AG2420" s="239">
        <f t="shared" si="379"/>
        <v>0</v>
      </c>
    </row>
    <row r="2421" spans="1:33">
      <c r="A2421" s="228"/>
      <c r="B2421" s="176"/>
      <c r="C2421" s="229"/>
      <c r="D2421" s="230"/>
      <c r="E2421" s="230"/>
      <c r="F2421" s="230"/>
      <c r="G2421" s="230"/>
      <c r="H2421" s="231"/>
      <c r="I2421" s="231"/>
      <c r="J2421" s="232"/>
      <c r="K2421" s="232"/>
      <c r="L2421" s="232"/>
      <c r="M2421" s="181">
        <f t="shared" si="377"/>
        <v>0</v>
      </c>
      <c r="N2421" s="181">
        <f>IF(H2421="",0,H2421*I2421*'Avoided Water Savings Cost'!$C$16)</f>
        <v>0</v>
      </c>
      <c r="O2421" s="545">
        <f>IF(C2421="",0,IF($B$3="NYSEG",C2421/(1-'Avoided Electric Costs 2020'!$W$21),IF($B$3="RG&amp;E",C2421/(1-'Avoided Electric Costs 2020'!$X$21),"")))</f>
        <v>0</v>
      </c>
      <c r="P2421" s="546">
        <f>IF(D2421="",0,IF($B$3="NYSEG",D2421/(1-'Avoided Electric Costs 2020'!$W$21),IF($B$3="RG&amp;E",D2421/(1-'Avoided Electric Costs 2020'!$X$21),"")))</f>
        <v>0</v>
      </c>
      <c r="Q2421" s="546">
        <f>IF(E2421="",0,IF($B$3="NYSEG",E2421/(1-'Avoided Natural Gas Costs 2020'!$J$34),IF($B$3="RG&amp;E",E2421/(1-'Avoided Natural Gas Costs 2020'!$K$34),"")))</f>
        <v>0</v>
      </c>
      <c r="R2421" s="233" t="str">
        <f>IFERROR(IF(P2421*'BCA Inputs'!$C$1+Q2421*'BCA Inputs'!$C$2+F2421*'BCA Inputs'!$C$2+G2421*'BCA Inputs'!$C$2=0,"",P2421*'BCA Inputs'!$C$1+Q2421*'BCA Inputs'!$C$2+F2421*'BCA Inputs'!$C$2+G2421*'BCA Inputs'!$C$2),"")</f>
        <v/>
      </c>
      <c r="S2421" s="181" t="str">
        <f t="shared" si="370"/>
        <v/>
      </c>
      <c r="T2421" s="181" t="str">
        <f>IFERROR(IF($B$3="NYSEG",(INDEX('BCA Inputs'!$N$14:$N$54,MATCH(I2421,'BCA Inputs'!$M$14:$M$54,0))*P2421+INDEX('BCA Inputs'!$O$14:$O$54,MATCH(I2421,'BCA Inputs'!$M$14:$M$54,0))*O2421+INDEX('BCA Inputs'!P:P,MATCH(I2421,'BCA Inputs'!M:M,0))*Q2421+INDEX('BCA Inputs'!Q:Q,MATCH(I2421,'BCA Inputs'!M:M,0))*F2421+INDEX('BCA Inputs'!R:R,MATCH(I2421,'BCA Inputs'!M:M,0))*G2421)+L2421+N2421,IF($B$3="RG&amp;E",(INDEX('BCA Inputs'!$AX$14:$AX$54,MATCH(I2421,'BCA Inputs'!$AW$14:$AW$54,0))*P2421+INDEX('BCA Inputs'!$AY$14:$AY$54,MATCH(I2421,'BCA Inputs'!$AW$14:$AW$54,0))*O2421+INDEX('BCA Inputs'!$AZ$14:$AZ$54,MATCH(I2421,'BCA Inputs'!$AW$14:$AW$54,0))*Q2421+INDEX('BCA Inputs'!$BA$14:$BA$54,MATCH(I2421,'BCA Inputs'!$AW$14:$AW$54,0))*F2421+INDEX('BCA Inputs'!$BB$14:$BB$54,MATCH(I2421,'BCA Inputs'!$AW$14:$AW$54,0))*G2421)+L2421+N2421,"")),"")</f>
        <v/>
      </c>
      <c r="U2421" s="234" t="str">
        <f t="shared" si="371"/>
        <v/>
      </c>
      <c r="V2421" s="234" t="str">
        <f t="shared" si="372"/>
        <v/>
      </c>
      <c r="W2421" s="234" t="str">
        <f t="shared" si="373"/>
        <v/>
      </c>
      <c r="Y2421" s="235" t="str">
        <f t="shared" si="374"/>
        <v/>
      </c>
      <c r="Z2421" s="236" t="str">
        <f>IFERROR(IF($B$3="NYSEG",INDEX('BCA Inputs'!$X$14:$X$54,MATCH(I2421,'BCA Inputs'!$M$14:$M$54,0))*P2421+INDEX('BCA Inputs'!$Y$14:$Y$54,MATCH(I2421,'BCA Inputs'!$M$14:$M$54,0))*O2421+INDEX('BCA Inputs'!$Z$14:$Z$54,MATCH(I2421,'BCA Inputs'!$M$14:$M$54,0))*Q2421+INDEX('BCA Inputs'!$AA$14:$AA$54,MATCH(I2421,'BCA Inputs'!$M$14:$M$54,0))*F2421+INDEX('BCA Inputs'!$AB$14:$AB$54,MATCH(I2421,'BCA Inputs'!$M$14:$M$54,0))*G2421,IF($B$3="RG&amp;E",INDEX('BCA Inputs'!$BG$14:$BG$54,MATCH(I2421,'BCA Inputs'!$AW$14:$AW$54,0))*P2421+INDEX('BCA Inputs'!$BH$14:$BH$54,MATCH(I2421,'BCA Inputs'!$AW$14:$AW$54,0))*O2421+INDEX('BCA Inputs'!$BI$14:$BI$54,MATCH(I2421,'BCA Inputs'!$AW$14:$AW$54,0))*Q2421+INDEX('BCA Inputs'!$BJ$14:$BJ$54,MATCH(I2421,'BCA Inputs'!$AW$14:$AW$54,0))*F2421+INDEX('BCA Inputs'!$BK$14:$BK$54,MATCH(I2421,'BCA Inputs'!$AW$14:$AW$54,0))*G2421,"")),"")</f>
        <v/>
      </c>
      <c r="AA2421" s="237" t="str">
        <f t="shared" si="375"/>
        <v/>
      </c>
      <c r="AC2421" s="238" t="str">
        <f>IFERROR((K2421+R2421)+IF($B$3="NYSEG",INDEX('BCA Inputs'!$AI$14:$AI$54,MATCH(I2421,'BCA Inputs'!$M$14:$M$54,0))*P2421+INDEX('BCA Inputs'!$AJ$14:$AJ$54,MATCH(I2421,'BCA Inputs'!$M$14:$M$54,0))*Q2421,IF($B$3="RG&amp;E",INDEX('BCA Inputs'!$BR$14:$BR$54,MATCH(I2421,'BCA Inputs'!$AW$14:$AW$54,0))*P2421+INDEX('BCA Inputs'!$BS$14:$BS$54,MATCH(I2421,'BCA Inputs'!$AW$14:$AW$54,0))*Q2421,"")),"")</f>
        <v/>
      </c>
      <c r="AD2421" s="181" t="str">
        <f>IFERROR(IF($B$3="NYSEG",INDEX('BCA Inputs'!$AD$14:$AD$54,MATCH(I2421,'BCA Inputs'!$M$14:$M$54,0))*P2421+INDEX('BCA Inputs'!$AE$14:$AE$54,MATCH(I2421,'BCA Inputs'!$M$14:$M$54,0))*O2421+INDEX('BCA Inputs'!$AF$14:$AF$54,MATCH(I2421,'BCA Inputs'!$M$14:$M$54,0))*Q2421+INDEX('BCA Inputs'!$AG$14:$AG$54,MATCH(I2421,'BCA Inputs'!$M$14:$M$54,0))*F2421+INDEX('BCA Inputs'!$AH$14:$AH$54,MATCH(I2421,'BCA Inputs'!$M$14:$M$54,0))*G2421,IF($B$3="RG&amp;E",INDEX('BCA Inputs'!$BM$14:$BM$54,MATCH(I2421,'BCA Inputs'!$AW$14:$AW$54,0))*P2421+INDEX('BCA Inputs'!$BN$14:$BN$54,MATCH(I2421,'BCA Inputs'!$AW$14:$AW$54,0))*O2421+INDEX('BCA Inputs'!$BO$14:$BO$54,MATCH(I2421,'BCA Inputs'!$AW$14:$AW$54,0))*Q2421+INDEX('BCA Inputs'!$BP$14:$BP$54,MATCH(I2421,'BCA Inputs'!$AW$14:$AW$54,0))*F2421+INDEX('BCA Inputs'!$BQ$14:$BQ$54,MATCH(I2421,'BCA Inputs'!$AW$14:$AW$54,0))*G2421,"")),"")</f>
        <v/>
      </c>
      <c r="AE2421" s="237" t="str">
        <f t="shared" si="376"/>
        <v/>
      </c>
      <c r="AF2421" s="198">
        <f t="shared" si="378"/>
        <v>0</v>
      </c>
      <c r="AG2421" s="239">
        <f t="shared" si="379"/>
        <v>0</v>
      </c>
    </row>
    <row r="2422" spans="1:33">
      <c r="A2422" s="228"/>
      <c r="B2422" s="176"/>
      <c r="C2422" s="229"/>
      <c r="D2422" s="230"/>
      <c r="E2422" s="230"/>
      <c r="F2422" s="230"/>
      <c r="G2422" s="230"/>
      <c r="H2422" s="231"/>
      <c r="I2422" s="231"/>
      <c r="J2422" s="232"/>
      <c r="K2422" s="232"/>
      <c r="L2422" s="232"/>
      <c r="M2422" s="181">
        <f t="shared" si="377"/>
        <v>0</v>
      </c>
      <c r="N2422" s="181">
        <f>IF(H2422="",0,H2422*I2422*'Avoided Water Savings Cost'!$C$16)</f>
        <v>0</v>
      </c>
      <c r="O2422" s="545">
        <f>IF(C2422="",0,IF($B$3="NYSEG",C2422/(1-'Avoided Electric Costs 2020'!$W$21),IF($B$3="RG&amp;E",C2422/(1-'Avoided Electric Costs 2020'!$X$21),"")))</f>
        <v>0</v>
      </c>
      <c r="P2422" s="546">
        <f>IF(D2422="",0,IF($B$3="NYSEG",D2422/(1-'Avoided Electric Costs 2020'!$W$21),IF($B$3="RG&amp;E",D2422/(1-'Avoided Electric Costs 2020'!$X$21),"")))</f>
        <v>0</v>
      </c>
      <c r="Q2422" s="546">
        <f>IF(E2422="",0,IF($B$3="NYSEG",E2422/(1-'Avoided Natural Gas Costs 2020'!$J$34),IF($B$3="RG&amp;E",E2422/(1-'Avoided Natural Gas Costs 2020'!$K$34),"")))</f>
        <v>0</v>
      </c>
      <c r="R2422" s="233" t="str">
        <f>IFERROR(IF(P2422*'BCA Inputs'!$C$1+Q2422*'BCA Inputs'!$C$2+F2422*'BCA Inputs'!$C$2+G2422*'BCA Inputs'!$C$2=0,"",P2422*'BCA Inputs'!$C$1+Q2422*'BCA Inputs'!$C$2+F2422*'BCA Inputs'!$C$2+G2422*'BCA Inputs'!$C$2),"")</f>
        <v/>
      </c>
      <c r="S2422" s="181" t="str">
        <f t="shared" si="370"/>
        <v/>
      </c>
      <c r="T2422" s="181" t="str">
        <f>IFERROR(IF($B$3="NYSEG",(INDEX('BCA Inputs'!$N$14:$N$54,MATCH(I2422,'BCA Inputs'!$M$14:$M$54,0))*P2422+INDEX('BCA Inputs'!$O$14:$O$54,MATCH(I2422,'BCA Inputs'!$M$14:$M$54,0))*O2422+INDEX('BCA Inputs'!P:P,MATCH(I2422,'BCA Inputs'!M:M,0))*Q2422+INDEX('BCA Inputs'!Q:Q,MATCH(I2422,'BCA Inputs'!M:M,0))*F2422+INDEX('BCA Inputs'!R:R,MATCH(I2422,'BCA Inputs'!M:M,0))*G2422)+L2422+N2422,IF($B$3="RG&amp;E",(INDEX('BCA Inputs'!$AX$14:$AX$54,MATCH(I2422,'BCA Inputs'!$AW$14:$AW$54,0))*P2422+INDEX('BCA Inputs'!$AY$14:$AY$54,MATCH(I2422,'BCA Inputs'!$AW$14:$AW$54,0))*O2422+INDEX('BCA Inputs'!$AZ$14:$AZ$54,MATCH(I2422,'BCA Inputs'!$AW$14:$AW$54,0))*Q2422+INDEX('BCA Inputs'!$BA$14:$BA$54,MATCH(I2422,'BCA Inputs'!$AW$14:$AW$54,0))*F2422+INDEX('BCA Inputs'!$BB$14:$BB$54,MATCH(I2422,'BCA Inputs'!$AW$14:$AW$54,0))*G2422)+L2422+N2422,"")),"")</f>
        <v/>
      </c>
      <c r="U2422" s="234" t="str">
        <f t="shared" si="371"/>
        <v/>
      </c>
      <c r="V2422" s="234" t="str">
        <f t="shared" si="372"/>
        <v/>
      </c>
      <c r="W2422" s="234" t="str">
        <f t="shared" si="373"/>
        <v/>
      </c>
      <c r="Y2422" s="235" t="str">
        <f t="shared" si="374"/>
        <v/>
      </c>
      <c r="Z2422" s="236" t="str">
        <f>IFERROR(IF($B$3="NYSEG",INDEX('BCA Inputs'!$X$14:$X$54,MATCH(I2422,'BCA Inputs'!$M$14:$M$54,0))*P2422+INDEX('BCA Inputs'!$Y$14:$Y$54,MATCH(I2422,'BCA Inputs'!$M$14:$M$54,0))*O2422+INDEX('BCA Inputs'!$Z$14:$Z$54,MATCH(I2422,'BCA Inputs'!$M$14:$M$54,0))*Q2422+INDEX('BCA Inputs'!$AA$14:$AA$54,MATCH(I2422,'BCA Inputs'!$M$14:$M$54,0))*F2422+INDEX('BCA Inputs'!$AB$14:$AB$54,MATCH(I2422,'BCA Inputs'!$M$14:$M$54,0))*G2422,IF($B$3="RG&amp;E",INDEX('BCA Inputs'!$BG$14:$BG$54,MATCH(I2422,'BCA Inputs'!$AW$14:$AW$54,0))*P2422+INDEX('BCA Inputs'!$BH$14:$BH$54,MATCH(I2422,'BCA Inputs'!$AW$14:$AW$54,0))*O2422+INDEX('BCA Inputs'!$BI$14:$BI$54,MATCH(I2422,'BCA Inputs'!$AW$14:$AW$54,0))*Q2422+INDEX('BCA Inputs'!$BJ$14:$BJ$54,MATCH(I2422,'BCA Inputs'!$AW$14:$AW$54,0))*F2422+INDEX('BCA Inputs'!$BK$14:$BK$54,MATCH(I2422,'BCA Inputs'!$AW$14:$AW$54,0))*G2422,"")),"")</f>
        <v/>
      </c>
      <c r="AA2422" s="237" t="str">
        <f t="shared" si="375"/>
        <v/>
      </c>
      <c r="AC2422" s="238" t="str">
        <f>IFERROR((K2422+R2422)+IF($B$3="NYSEG",INDEX('BCA Inputs'!$AI$14:$AI$54,MATCH(I2422,'BCA Inputs'!$M$14:$M$54,0))*P2422+INDEX('BCA Inputs'!$AJ$14:$AJ$54,MATCH(I2422,'BCA Inputs'!$M$14:$M$54,0))*Q2422,IF($B$3="RG&amp;E",INDEX('BCA Inputs'!$BR$14:$BR$54,MATCH(I2422,'BCA Inputs'!$AW$14:$AW$54,0))*P2422+INDEX('BCA Inputs'!$BS$14:$BS$54,MATCH(I2422,'BCA Inputs'!$AW$14:$AW$54,0))*Q2422,"")),"")</f>
        <v/>
      </c>
      <c r="AD2422" s="181" t="str">
        <f>IFERROR(IF($B$3="NYSEG",INDEX('BCA Inputs'!$AD$14:$AD$54,MATCH(I2422,'BCA Inputs'!$M$14:$M$54,0))*P2422+INDEX('BCA Inputs'!$AE$14:$AE$54,MATCH(I2422,'BCA Inputs'!$M$14:$M$54,0))*O2422+INDEX('BCA Inputs'!$AF$14:$AF$54,MATCH(I2422,'BCA Inputs'!$M$14:$M$54,0))*Q2422+INDEX('BCA Inputs'!$AG$14:$AG$54,MATCH(I2422,'BCA Inputs'!$M$14:$M$54,0))*F2422+INDEX('BCA Inputs'!$AH$14:$AH$54,MATCH(I2422,'BCA Inputs'!$M$14:$M$54,0))*G2422,IF($B$3="RG&amp;E",INDEX('BCA Inputs'!$BM$14:$BM$54,MATCH(I2422,'BCA Inputs'!$AW$14:$AW$54,0))*P2422+INDEX('BCA Inputs'!$BN$14:$BN$54,MATCH(I2422,'BCA Inputs'!$AW$14:$AW$54,0))*O2422+INDEX('BCA Inputs'!$BO$14:$BO$54,MATCH(I2422,'BCA Inputs'!$AW$14:$AW$54,0))*Q2422+INDEX('BCA Inputs'!$BP$14:$BP$54,MATCH(I2422,'BCA Inputs'!$AW$14:$AW$54,0))*F2422+INDEX('BCA Inputs'!$BQ$14:$BQ$54,MATCH(I2422,'BCA Inputs'!$AW$14:$AW$54,0))*G2422,"")),"")</f>
        <v/>
      </c>
      <c r="AE2422" s="237" t="str">
        <f t="shared" si="376"/>
        <v/>
      </c>
      <c r="AF2422" s="198">
        <f t="shared" si="378"/>
        <v>0</v>
      </c>
      <c r="AG2422" s="239">
        <f t="shared" si="379"/>
        <v>0</v>
      </c>
    </row>
    <row r="2423" spans="1:33">
      <c r="A2423" s="228"/>
      <c r="B2423" s="176"/>
      <c r="C2423" s="229"/>
      <c r="D2423" s="230"/>
      <c r="E2423" s="230"/>
      <c r="F2423" s="230"/>
      <c r="G2423" s="230"/>
      <c r="H2423" s="231"/>
      <c r="I2423" s="231"/>
      <c r="J2423" s="232"/>
      <c r="K2423" s="232"/>
      <c r="L2423" s="232"/>
      <c r="M2423" s="181">
        <f t="shared" si="377"/>
        <v>0</v>
      </c>
      <c r="N2423" s="181">
        <f>IF(H2423="",0,H2423*I2423*'Avoided Water Savings Cost'!$C$16)</f>
        <v>0</v>
      </c>
      <c r="O2423" s="545">
        <f>IF(C2423="",0,IF($B$3="NYSEG",C2423/(1-'Avoided Electric Costs 2020'!$W$21),IF($B$3="RG&amp;E",C2423/(1-'Avoided Electric Costs 2020'!$X$21),"")))</f>
        <v>0</v>
      </c>
      <c r="P2423" s="546">
        <f>IF(D2423="",0,IF($B$3="NYSEG",D2423/(1-'Avoided Electric Costs 2020'!$W$21),IF($B$3="RG&amp;E",D2423/(1-'Avoided Electric Costs 2020'!$X$21),"")))</f>
        <v>0</v>
      </c>
      <c r="Q2423" s="546">
        <f>IF(E2423="",0,IF($B$3="NYSEG",E2423/(1-'Avoided Natural Gas Costs 2020'!$J$34),IF($B$3="RG&amp;E",E2423/(1-'Avoided Natural Gas Costs 2020'!$K$34),"")))</f>
        <v>0</v>
      </c>
      <c r="R2423" s="233" t="str">
        <f>IFERROR(IF(P2423*'BCA Inputs'!$C$1+Q2423*'BCA Inputs'!$C$2+F2423*'BCA Inputs'!$C$2+G2423*'BCA Inputs'!$C$2=0,"",P2423*'BCA Inputs'!$C$1+Q2423*'BCA Inputs'!$C$2+F2423*'BCA Inputs'!$C$2+G2423*'BCA Inputs'!$C$2),"")</f>
        <v/>
      </c>
      <c r="S2423" s="181" t="str">
        <f t="shared" si="370"/>
        <v/>
      </c>
      <c r="T2423" s="181" t="str">
        <f>IFERROR(IF($B$3="NYSEG",(INDEX('BCA Inputs'!$N$14:$N$54,MATCH(I2423,'BCA Inputs'!$M$14:$M$54,0))*P2423+INDEX('BCA Inputs'!$O$14:$O$54,MATCH(I2423,'BCA Inputs'!$M$14:$M$54,0))*O2423+INDEX('BCA Inputs'!P:P,MATCH(I2423,'BCA Inputs'!M:M,0))*Q2423+INDEX('BCA Inputs'!Q:Q,MATCH(I2423,'BCA Inputs'!M:M,0))*F2423+INDEX('BCA Inputs'!R:R,MATCH(I2423,'BCA Inputs'!M:M,0))*G2423)+L2423+N2423,IF($B$3="RG&amp;E",(INDEX('BCA Inputs'!$AX$14:$AX$54,MATCH(I2423,'BCA Inputs'!$AW$14:$AW$54,0))*P2423+INDEX('BCA Inputs'!$AY$14:$AY$54,MATCH(I2423,'BCA Inputs'!$AW$14:$AW$54,0))*O2423+INDEX('BCA Inputs'!$AZ$14:$AZ$54,MATCH(I2423,'BCA Inputs'!$AW$14:$AW$54,0))*Q2423+INDEX('BCA Inputs'!$BA$14:$BA$54,MATCH(I2423,'BCA Inputs'!$AW$14:$AW$54,0))*F2423+INDEX('BCA Inputs'!$BB$14:$BB$54,MATCH(I2423,'BCA Inputs'!$AW$14:$AW$54,0))*G2423)+L2423+N2423,"")),"")</f>
        <v/>
      </c>
      <c r="U2423" s="234" t="str">
        <f t="shared" si="371"/>
        <v/>
      </c>
      <c r="V2423" s="234" t="str">
        <f t="shared" si="372"/>
        <v/>
      </c>
      <c r="W2423" s="234" t="str">
        <f t="shared" si="373"/>
        <v/>
      </c>
      <c r="Y2423" s="235" t="str">
        <f t="shared" si="374"/>
        <v/>
      </c>
      <c r="Z2423" s="236" t="str">
        <f>IFERROR(IF($B$3="NYSEG",INDEX('BCA Inputs'!$X$14:$X$54,MATCH(I2423,'BCA Inputs'!$M$14:$M$54,0))*P2423+INDEX('BCA Inputs'!$Y$14:$Y$54,MATCH(I2423,'BCA Inputs'!$M$14:$M$54,0))*O2423+INDEX('BCA Inputs'!$Z$14:$Z$54,MATCH(I2423,'BCA Inputs'!$M$14:$M$54,0))*Q2423+INDEX('BCA Inputs'!$AA$14:$AA$54,MATCH(I2423,'BCA Inputs'!$M$14:$M$54,0))*F2423+INDEX('BCA Inputs'!$AB$14:$AB$54,MATCH(I2423,'BCA Inputs'!$M$14:$M$54,0))*G2423,IF($B$3="RG&amp;E",INDEX('BCA Inputs'!$BG$14:$BG$54,MATCH(I2423,'BCA Inputs'!$AW$14:$AW$54,0))*P2423+INDEX('BCA Inputs'!$BH$14:$BH$54,MATCH(I2423,'BCA Inputs'!$AW$14:$AW$54,0))*O2423+INDEX('BCA Inputs'!$BI$14:$BI$54,MATCH(I2423,'BCA Inputs'!$AW$14:$AW$54,0))*Q2423+INDEX('BCA Inputs'!$BJ$14:$BJ$54,MATCH(I2423,'BCA Inputs'!$AW$14:$AW$54,0))*F2423+INDEX('BCA Inputs'!$BK$14:$BK$54,MATCH(I2423,'BCA Inputs'!$AW$14:$AW$54,0))*G2423,"")),"")</f>
        <v/>
      </c>
      <c r="AA2423" s="237" t="str">
        <f t="shared" si="375"/>
        <v/>
      </c>
      <c r="AC2423" s="238" t="str">
        <f>IFERROR((K2423+R2423)+IF($B$3="NYSEG",INDEX('BCA Inputs'!$AI$14:$AI$54,MATCH(I2423,'BCA Inputs'!$M$14:$M$54,0))*P2423+INDEX('BCA Inputs'!$AJ$14:$AJ$54,MATCH(I2423,'BCA Inputs'!$M$14:$M$54,0))*Q2423,IF($B$3="RG&amp;E",INDEX('BCA Inputs'!$BR$14:$BR$54,MATCH(I2423,'BCA Inputs'!$AW$14:$AW$54,0))*P2423+INDEX('BCA Inputs'!$BS$14:$BS$54,MATCH(I2423,'BCA Inputs'!$AW$14:$AW$54,0))*Q2423,"")),"")</f>
        <v/>
      </c>
      <c r="AD2423" s="181" t="str">
        <f>IFERROR(IF($B$3="NYSEG",INDEX('BCA Inputs'!$AD$14:$AD$54,MATCH(I2423,'BCA Inputs'!$M$14:$M$54,0))*P2423+INDEX('BCA Inputs'!$AE$14:$AE$54,MATCH(I2423,'BCA Inputs'!$M$14:$M$54,0))*O2423+INDEX('BCA Inputs'!$AF$14:$AF$54,MATCH(I2423,'BCA Inputs'!$M$14:$M$54,0))*Q2423+INDEX('BCA Inputs'!$AG$14:$AG$54,MATCH(I2423,'BCA Inputs'!$M$14:$M$54,0))*F2423+INDEX('BCA Inputs'!$AH$14:$AH$54,MATCH(I2423,'BCA Inputs'!$M$14:$M$54,0))*G2423,IF($B$3="RG&amp;E",INDEX('BCA Inputs'!$BM$14:$BM$54,MATCH(I2423,'BCA Inputs'!$AW$14:$AW$54,0))*P2423+INDEX('BCA Inputs'!$BN$14:$BN$54,MATCH(I2423,'BCA Inputs'!$AW$14:$AW$54,0))*O2423+INDEX('BCA Inputs'!$BO$14:$BO$54,MATCH(I2423,'BCA Inputs'!$AW$14:$AW$54,0))*Q2423+INDEX('BCA Inputs'!$BP$14:$BP$54,MATCH(I2423,'BCA Inputs'!$AW$14:$AW$54,0))*F2423+INDEX('BCA Inputs'!$BQ$14:$BQ$54,MATCH(I2423,'BCA Inputs'!$AW$14:$AW$54,0))*G2423,"")),"")</f>
        <v/>
      </c>
      <c r="AE2423" s="237" t="str">
        <f t="shared" si="376"/>
        <v/>
      </c>
      <c r="AF2423" s="198">
        <f t="shared" si="378"/>
        <v>0</v>
      </c>
      <c r="AG2423" s="239">
        <f t="shared" si="379"/>
        <v>0</v>
      </c>
    </row>
    <row r="2424" spans="1:33">
      <c r="A2424" s="228"/>
      <c r="B2424" s="176"/>
      <c r="C2424" s="229"/>
      <c r="D2424" s="230"/>
      <c r="E2424" s="230"/>
      <c r="F2424" s="230"/>
      <c r="G2424" s="230"/>
      <c r="H2424" s="231"/>
      <c r="I2424" s="231"/>
      <c r="J2424" s="232"/>
      <c r="K2424" s="232"/>
      <c r="L2424" s="232"/>
      <c r="M2424" s="181">
        <f t="shared" si="377"/>
        <v>0</v>
      </c>
      <c r="N2424" s="181">
        <f>IF(H2424="",0,H2424*I2424*'Avoided Water Savings Cost'!$C$16)</f>
        <v>0</v>
      </c>
      <c r="O2424" s="545">
        <f>IF(C2424="",0,IF($B$3="NYSEG",C2424/(1-'Avoided Electric Costs 2020'!$W$21),IF($B$3="RG&amp;E",C2424/(1-'Avoided Electric Costs 2020'!$X$21),"")))</f>
        <v>0</v>
      </c>
      <c r="P2424" s="546">
        <f>IF(D2424="",0,IF($B$3="NYSEG",D2424/(1-'Avoided Electric Costs 2020'!$W$21),IF($B$3="RG&amp;E",D2424/(1-'Avoided Electric Costs 2020'!$X$21),"")))</f>
        <v>0</v>
      </c>
      <c r="Q2424" s="546">
        <f>IF(E2424="",0,IF($B$3="NYSEG",E2424/(1-'Avoided Natural Gas Costs 2020'!$J$34),IF($B$3="RG&amp;E",E2424/(1-'Avoided Natural Gas Costs 2020'!$K$34),"")))</f>
        <v>0</v>
      </c>
      <c r="R2424" s="233" t="str">
        <f>IFERROR(IF(P2424*'BCA Inputs'!$C$1+Q2424*'BCA Inputs'!$C$2+F2424*'BCA Inputs'!$C$2+G2424*'BCA Inputs'!$C$2=0,"",P2424*'BCA Inputs'!$C$1+Q2424*'BCA Inputs'!$C$2+F2424*'BCA Inputs'!$C$2+G2424*'BCA Inputs'!$C$2),"")</f>
        <v/>
      </c>
      <c r="S2424" s="181" t="str">
        <f t="shared" si="370"/>
        <v/>
      </c>
      <c r="T2424" s="181" t="str">
        <f>IFERROR(IF($B$3="NYSEG",(INDEX('BCA Inputs'!$N$14:$N$54,MATCH(I2424,'BCA Inputs'!$M$14:$M$54,0))*P2424+INDEX('BCA Inputs'!$O$14:$O$54,MATCH(I2424,'BCA Inputs'!$M$14:$M$54,0))*O2424+INDEX('BCA Inputs'!P:P,MATCH(I2424,'BCA Inputs'!M:M,0))*Q2424+INDEX('BCA Inputs'!Q:Q,MATCH(I2424,'BCA Inputs'!M:M,0))*F2424+INDEX('BCA Inputs'!R:R,MATCH(I2424,'BCA Inputs'!M:M,0))*G2424)+L2424+N2424,IF($B$3="RG&amp;E",(INDEX('BCA Inputs'!$AX$14:$AX$54,MATCH(I2424,'BCA Inputs'!$AW$14:$AW$54,0))*P2424+INDEX('BCA Inputs'!$AY$14:$AY$54,MATCH(I2424,'BCA Inputs'!$AW$14:$AW$54,0))*O2424+INDEX('BCA Inputs'!$AZ$14:$AZ$54,MATCH(I2424,'BCA Inputs'!$AW$14:$AW$54,0))*Q2424+INDEX('BCA Inputs'!$BA$14:$BA$54,MATCH(I2424,'BCA Inputs'!$AW$14:$AW$54,0))*F2424+INDEX('BCA Inputs'!$BB$14:$BB$54,MATCH(I2424,'BCA Inputs'!$AW$14:$AW$54,0))*G2424)+L2424+N2424,"")),"")</f>
        <v/>
      </c>
      <c r="U2424" s="234" t="str">
        <f t="shared" si="371"/>
        <v/>
      </c>
      <c r="V2424" s="234" t="str">
        <f t="shared" si="372"/>
        <v/>
      </c>
      <c r="W2424" s="234" t="str">
        <f t="shared" si="373"/>
        <v/>
      </c>
      <c r="Y2424" s="235" t="str">
        <f t="shared" si="374"/>
        <v/>
      </c>
      <c r="Z2424" s="236" t="str">
        <f>IFERROR(IF($B$3="NYSEG",INDEX('BCA Inputs'!$X$14:$X$54,MATCH(I2424,'BCA Inputs'!$M$14:$M$54,0))*P2424+INDEX('BCA Inputs'!$Y$14:$Y$54,MATCH(I2424,'BCA Inputs'!$M$14:$M$54,0))*O2424+INDEX('BCA Inputs'!$Z$14:$Z$54,MATCH(I2424,'BCA Inputs'!$M$14:$M$54,0))*Q2424+INDEX('BCA Inputs'!$AA$14:$AA$54,MATCH(I2424,'BCA Inputs'!$M$14:$M$54,0))*F2424+INDEX('BCA Inputs'!$AB$14:$AB$54,MATCH(I2424,'BCA Inputs'!$M$14:$M$54,0))*G2424,IF($B$3="RG&amp;E",INDEX('BCA Inputs'!$BG$14:$BG$54,MATCH(I2424,'BCA Inputs'!$AW$14:$AW$54,0))*P2424+INDEX('BCA Inputs'!$BH$14:$BH$54,MATCH(I2424,'BCA Inputs'!$AW$14:$AW$54,0))*O2424+INDEX('BCA Inputs'!$BI$14:$BI$54,MATCH(I2424,'BCA Inputs'!$AW$14:$AW$54,0))*Q2424+INDEX('BCA Inputs'!$BJ$14:$BJ$54,MATCH(I2424,'BCA Inputs'!$AW$14:$AW$54,0))*F2424+INDEX('BCA Inputs'!$BK$14:$BK$54,MATCH(I2424,'BCA Inputs'!$AW$14:$AW$54,0))*G2424,"")),"")</f>
        <v/>
      </c>
      <c r="AA2424" s="237" t="str">
        <f t="shared" si="375"/>
        <v/>
      </c>
      <c r="AC2424" s="238" t="str">
        <f>IFERROR((K2424+R2424)+IF($B$3="NYSEG",INDEX('BCA Inputs'!$AI$14:$AI$54,MATCH(I2424,'BCA Inputs'!$M$14:$M$54,0))*P2424+INDEX('BCA Inputs'!$AJ$14:$AJ$54,MATCH(I2424,'BCA Inputs'!$M$14:$M$54,0))*Q2424,IF($B$3="RG&amp;E",INDEX('BCA Inputs'!$BR$14:$BR$54,MATCH(I2424,'BCA Inputs'!$AW$14:$AW$54,0))*P2424+INDEX('BCA Inputs'!$BS$14:$BS$54,MATCH(I2424,'BCA Inputs'!$AW$14:$AW$54,0))*Q2424,"")),"")</f>
        <v/>
      </c>
      <c r="AD2424" s="181" t="str">
        <f>IFERROR(IF($B$3="NYSEG",INDEX('BCA Inputs'!$AD$14:$AD$54,MATCH(I2424,'BCA Inputs'!$M$14:$M$54,0))*P2424+INDEX('BCA Inputs'!$AE$14:$AE$54,MATCH(I2424,'BCA Inputs'!$M$14:$M$54,0))*O2424+INDEX('BCA Inputs'!$AF$14:$AF$54,MATCH(I2424,'BCA Inputs'!$M$14:$M$54,0))*Q2424+INDEX('BCA Inputs'!$AG$14:$AG$54,MATCH(I2424,'BCA Inputs'!$M$14:$M$54,0))*F2424+INDEX('BCA Inputs'!$AH$14:$AH$54,MATCH(I2424,'BCA Inputs'!$M$14:$M$54,0))*G2424,IF($B$3="RG&amp;E",INDEX('BCA Inputs'!$BM$14:$BM$54,MATCH(I2424,'BCA Inputs'!$AW$14:$AW$54,0))*P2424+INDEX('BCA Inputs'!$BN$14:$BN$54,MATCH(I2424,'BCA Inputs'!$AW$14:$AW$54,0))*O2424+INDEX('BCA Inputs'!$BO$14:$BO$54,MATCH(I2424,'BCA Inputs'!$AW$14:$AW$54,0))*Q2424+INDEX('BCA Inputs'!$BP$14:$BP$54,MATCH(I2424,'BCA Inputs'!$AW$14:$AW$54,0))*F2424+INDEX('BCA Inputs'!$BQ$14:$BQ$54,MATCH(I2424,'BCA Inputs'!$AW$14:$AW$54,0))*G2424,"")),"")</f>
        <v/>
      </c>
      <c r="AE2424" s="237" t="str">
        <f t="shared" si="376"/>
        <v/>
      </c>
      <c r="AF2424" s="198">
        <f t="shared" si="378"/>
        <v>0</v>
      </c>
      <c r="AG2424" s="239">
        <f t="shared" si="379"/>
        <v>0</v>
      </c>
    </row>
    <row r="2425" spans="1:33">
      <c r="A2425" s="228"/>
      <c r="B2425" s="176"/>
      <c r="C2425" s="229"/>
      <c r="D2425" s="230"/>
      <c r="E2425" s="230"/>
      <c r="F2425" s="230"/>
      <c r="G2425" s="230"/>
      <c r="H2425" s="231"/>
      <c r="I2425" s="231"/>
      <c r="J2425" s="232"/>
      <c r="K2425" s="232"/>
      <c r="L2425" s="232"/>
      <c r="M2425" s="181">
        <f t="shared" si="377"/>
        <v>0</v>
      </c>
      <c r="N2425" s="181">
        <f>IF(H2425="",0,H2425*I2425*'Avoided Water Savings Cost'!$C$16)</f>
        <v>0</v>
      </c>
      <c r="O2425" s="545">
        <f>IF(C2425="",0,IF($B$3="NYSEG",C2425/(1-'Avoided Electric Costs 2020'!$W$21),IF($B$3="RG&amp;E",C2425/(1-'Avoided Electric Costs 2020'!$X$21),"")))</f>
        <v>0</v>
      </c>
      <c r="P2425" s="546">
        <f>IF(D2425="",0,IF($B$3="NYSEG",D2425/(1-'Avoided Electric Costs 2020'!$W$21),IF($B$3="RG&amp;E",D2425/(1-'Avoided Electric Costs 2020'!$X$21),"")))</f>
        <v>0</v>
      </c>
      <c r="Q2425" s="546">
        <f>IF(E2425="",0,IF($B$3="NYSEG",E2425/(1-'Avoided Natural Gas Costs 2020'!$J$34),IF($B$3="RG&amp;E",E2425/(1-'Avoided Natural Gas Costs 2020'!$K$34),"")))</f>
        <v>0</v>
      </c>
      <c r="R2425" s="233" t="str">
        <f>IFERROR(IF(P2425*'BCA Inputs'!$C$1+Q2425*'BCA Inputs'!$C$2+F2425*'BCA Inputs'!$C$2+G2425*'BCA Inputs'!$C$2=0,"",P2425*'BCA Inputs'!$C$1+Q2425*'BCA Inputs'!$C$2+F2425*'BCA Inputs'!$C$2+G2425*'BCA Inputs'!$C$2),"")</f>
        <v/>
      </c>
      <c r="S2425" s="181" t="str">
        <f t="shared" si="370"/>
        <v/>
      </c>
      <c r="T2425" s="181" t="str">
        <f>IFERROR(IF($B$3="NYSEG",(INDEX('BCA Inputs'!$N$14:$N$54,MATCH(I2425,'BCA Inputs'!$M$14:$M$54,0))*P2425+INDEX('BCA Inputs'!$O$14:$O$54,MATCH(I2425,'BCA Inputs'!$M$14:$M$54,0))*O2425+INDEX('BCA Inputs'!P:P,MATCH(I2425,'BCA Inputs'!M:M,0))*Q2425+INDEX('BCA Inputs'!Q:Q,MATCH(I2425,'BCA Inputs'!M:M,0))*F2425+INDEX('BCA Inputs'!R:R,MATCH(I2425,'BCA Inputs'!M:M,0))*G2425)+L2425+N2425,IF($B$3="RG&amp;E",(INDEX('BCA Inputs'!$AX$14:$AX$54,MATCH(I2425,'BCA Inputs'!$AW$14:$AW$54,0))*P2425+INDEX('BCA Inputs'!$AY$14:$AY$54,MATCH(I2425,'BCA Inputs'!$AW$14:$AW$54,0))*O2425+INDEX('BCA Inputs'!$AZ$14:$AZ$54,MATCH(I2425,'BCA Inputs'!$AW$14:$AW$54,0))*Q2425+INDEX('BCA Inputs'!$BA$14:$BA$54,MATCH(I2425,'BCA Inputs'!$AW$14:$AW$54,0))*F2425+INDEX('BCA Inputs'!$BB$14:$BB$54,MATCH(I2425,'BCA Inputs'!$AW$14:$AW$54,0))*G2425)+L2425+N2425,"")),"")</f>
        <v/>
      </c>
      <c r="U2425" s="234" t="str">
        <f t="shared" si="371"/>
        <v/>
      </c>
      <c r="V2425" s="234" t="str">
        <f t="shared" si="372"/>
        <v/>
      </c>
      <c r="W2425" s="234" t="str">
        <f t="shared" si="373"/>
        <v/>
      </c>
      <c r="Y2425" s="235" t="str">
        <f t="shared" si="374"/>
        <v/>
      </c>
      <c r="Z2425" s="236" t="str">
        <f>IFERROR(IF($B$3="NYSEG",INDEX('BCA Inputs'!$X$14:$X$54,MATCH(I2425,'BCA Inputs'!$M$14:$M$54,0))*P2425+INDEX('BCA Inputs'!$Y$14:$Y$54,MATCH(I2425,'BCA Inputs'!$M$14:$M$54,0))*O2425+INDEX('BCA Inputs'!$Z$14:$Z$54,MATCH(I2425,'BCA Inputs'!$M$14:$M$54,0))*Q2425+INDEX('BCA Inputs'!$AA$14:$AA$54,MATCH(I2425,'BCA Inputs'!$M$14:$M$54,0))*F2425+INDEX('BCA Inputs'!$AB$14:$AB$54,MATCH(I2425,'BCA Inputs'!$M$14:$M$54,0))*G2425,IF($B$3="RG&amp;E",INDEX('BCA Inputs'!$BG$14:$BG$54,MATCH(I2425,'BCA Inputs'!$AW$14:$AW$54,0))*P2425+INDEX('BCA Inputs'!$BH$14:$BH$54,MATCH(I2425,'BCA Inputs'!$AW$14:$AW$54,0))*O2425+INDEX('BCA Inputs'!$BI$14:$BI$54,MATCH(I2425,'BCA Inputs'!$AW$14:$AW$54,0))*Q2425+INDEX('BCA Inputs'!$BJ$14:$BJ$54,MATCH(I2425,'BCA Inputs'!$AW$14:$AW$54,0))*F2425+INDEX('BCA Inputs'!$BK$14:$BK$54,MATCH(I2425,'BCA Inputs'!$AW$14:$AW$54,0))*G2425,"")),"")</f>
        <v/>
      </c>
      <c r="AA2425" s="237" t="str">
        <f t="shared" si="375"/>
        <v/>
      </c>
      <c r="AC2425" s="238" t="str">
        <f>IFERROR((K2425+R2425)+IF($B$3="NYSEG",INDEX('BCA Inputs'!$AI$14:$AI$54,MATCH(I2425,'BCA Inputs'!$M$14:$M$54,0))*P2425+INDEX('BCA Inputs'!$AJ$14:$AJ$54,MATCH(I2425,'BCA Inputs'!$M$14:$M$54,0))*Q2425,IF($B$3="RG&amp;E",INDEX('BCA Inputs'!$BR$14:$BR$54,MATCH(I2425,'BCA Inputs'!$AW$14:$AW$54,0))*P2425+INDEX('BCA Inputs'!$BS$14:$BS$54,MATCH(I2425,'BCA Inputs'!$AW$14:$AW$54,0))*Q2425,"")),"")</f>
        <v/>
      </c>
      <c r="AD2425" s="181" t="str">
        <f>IFERROR(IF($B$3="NYSEG",INDEX('BCA Inputs'!$AD$14:$AD$54,MATCH(I2425,'BCA Inputs'!$M$14:$M$54,0))*P2425+INDEX('BCA Inputs'!$AE$14:$AE$54,MATCH(I2425,'BCA Inputs'!$M$14:$M$54,0))*O2425+INDEX('BCA Inputs'!$AF$14:$AF$54,MATCH(I2425,'BCA Inputs'!$M$14:$M$54,0))*Q2425+INDEX('BCA Inputs'!$AG$14:$AG$54,MATCH(I2425,'BCA Inputs'!$M$14:$M$54,0))*F2425+INDEX('BCA Inputs'!$AH$14:$AH$54,MATCH(I2425,'BCA Inputs'!$M$14:$M$54,0))*G2425,IF($B$3="RG&amp;E",INDEX('BCA Inputs'!$BM$14:$BM$54,MATCH(I2425,'BCA Inputs'!$AW$14:$AW$54,0))*P2425+INDEX('BCA Inputs'!$BN$14:$BN$54,MATCH(I2425,'BCA Inputs'!$AW$14:$AW$54,0))*O2425+INDEX('BCA Inputs'!$BO$14:$BO$54,MATCH(I2425,'BCA Inputs'!$AW$14:$AW$54,0))*Q2425+INDEX('BCA Inputs'!$BP$14:$BP$54,MATCH(I2425,'BCA Inputs'!$AW$14:$AW$54,0))*F2425+INDEX('BCA Inputs'!$BQ$14:$BQ$54,MATCH(I2425,'BCA Inputs'!$AW$14:$AW$54,0))*G2425,"")),"")</f>
        <v/>
      </c>
      <c r="AE2425" s="237" t="str">
        <f t="shared" si="376"/>
        <v/>
      </c>
      <c r="AF2425" s="198">
        <f t="shared" si="378"/>
        <v>0</v>
      </c>
      <c r="AG2425" s="239">
        <f t="shared" si="379"/>
        <v>0</v>
      </c>
    </row>
    <row r="2426" spans="1:33">
      <c r="A2426" s="228"/>
      <c r="B2426" s="176"/>
      <c r="C2426" s="229"/>
      <c r="D2426" s="230"/>
      <c r="E2426" s="230"/>
      <c r="F2426" s="230"/>
      <c r="G2426" s="230"/>
      <c r="H2426" s="231"/>
      <c r="I2426" s="231"/>
      <c r="J2426" s="232"/>
      <c r="K2426" s="232"/>
      <c r="L2426" s="232"/>
      <c r="M2426" s="181">
        <f t="shared" si="377"/>
        <v>0</v>
      </c>
      <c r="N2426" s="181">
        <f>IF(H2426="",0,H2426*I2426*'Avoided Water Savings Cost'!$C$16)</f>
        <v>0</v>
      </c>
      <c r="O2426" s="545">
        <f>IF(C2426="",0,IF($B$3="NYSEG",C2426/(1-'Avoided Electric Costs 2020'!$W$21),IF($B$3="RG&amp;E",C2426/(1-'Avoided Electric Costs 2020'!$X$21),"")))</f>
        <v>0</v>
      </c>
      <c r="P2426" s="546">
        <f>IF(D2426="",0,IF($B$3="NYSEG",D2426/(1-'Avoided Electric Costs 2020'!$W$21),IF($B$3="RG&amp;E",D2426/(1-'Avoided Electric Costs 2020'!$X$21),"")))</f>
        <v>0</v>
      </c>
      <c r="Q2426" s="546">
        <f>IF(E2426="",0,IF($B$3="NYSEG",E2426/(1-'Avoided Natural Gas Costs 2020'!$J$34),IF($B$3="RG&amp;E",E2426/(1-'Avoided Natural Gas Costs 2020'!$K$34),"")))</f>
        <v>0</v>
      </c>
      <c r="R2426" s="233" t="str">
        <f>IFERROR(IF(P2426*'BCA Inputs'!$C$1+Q2426*'BCA Inputs'!$C$2+F2426*'BCA Inputs'!$C$2+G2426*'BCA Inputs'!$C$2=0,"",P2426*'BCA Inputs'!$C$1+Q2426*'BCA Inputs'!$C$2+F2426*'BCA Inputs'!$C$2+G2426*'BCA Inputs'!$C$2),"")</f>
        <v/>
      </c>
      <c r="S2426" s="181" t="str">
        <f t="shared" si="370"/>
        <v/>
      </c>
      <c r="T2426" s="181" t="str">
        <f>IFERROR(IF($B$3="NYSEG",(INDEX('BCA Inputs'!$N$14:$N$54,MATCH(I2426,'BCA Inputs'!$M$14:$M$54,0))*P2426+INDEX('BCA Inputs'!$O$14:$O$54,MATCH(I2426,'BCA Inputs'!$M$14:$M$54,0))*O2426+INDEX('BCA Inputs'!P:P,MATCH(I2426,'BCA Inputs'!M:M,0))*Q2426+INDEX('BCA Inputs'!Q:Q,MATCH(I2426,'BCA Inputs'!M:M,0))*F2426+INDEX('BCA Inputs'!R:R,MATCH(I2426,'BCA Inputs'!M:M,0))*G2426)+L2426+N2426,IF($B$3="RG&amp;E",(INDEX('BCA Inputs'!$AX$14:$AX$54,MATCH(I2426,'BCA Inputs'!$AW$14:$AW$54,0))*P2426+INDEX('BCA Inputs'!$AY$14:$AY$54,MATCH(I2426,'BCA Inputs'!$AW$14:$AW$54,0))*O2426+INDEX('BCA Inputs'!$AZ$14:$AZ$54,MATCH(I2426,'BCA Inputs'!$AW$14:$AW$54,0))*Q2426+INDEX('BCA Inputs'!$BA$14:$BA$54,MATCH(I2426,'BCA Inputs'!$AW$14:$AW$54,0))*F2426+INDEX('BCA Inputs'!$BB$14:$BB$54,MATCH(I2426,'BCA Inputs'!$AW$14:$AW$54,0))*G2426)+L2426+N2426,"")),"")</f>
        <v/>
      </c>
      <c r="U2426" s="234" t="str">
        <f t="shared" si="371"/>
        <v/>
      </c>
      <c r="V2426" s="234" t="str">
        <f t="shared" si="372"/>
        <v/>
      </c>
      <c r="W2426" s="234" t="str">
        <f t="shared" si="373"/>
        <v/>
      </c>
      <c r="Y2426" s="235" t="str">
        <f t="shared" si="374"/>
        <v/>
      </c>
      <c r="Z2426" s="236" t="str">
        <f>IFERROR(IF($B$3="NYSEG",INDEX('BCA Inputs'!$X$14:$X$54,MATCH(I2426,'BCA Inputs'!$M$14:$M$54,0))*P2426+INDEX('BCA Inputs'!$Y$14:$Y$54,MATCH(I2426,'BCA Inputs'!$M$14:$M$54,0))*O2426+INDEX('BCA Inputs'!$Z$14:$Z$54,MATCH(I2426,'BCA Inputs'!$M$14:$M$54,0))*Q2426+INDEX('BCA Inputs'!$AA$14:$AA$54,MATCH(I2426,'BCA Inputs'!$M$14:$M$54,0))*F2426+INDEX('BCA Inputs'!$AB$14:$AB$54,MATCH(I2426,'BCA Inputs'!$M$14:$M$54,0))*G2426,IF($B$3="RG&amp;E",INDEX('BCA Inputs'!$BG$14:$BG$54,MATCH(I2426,'BCA Inputs'!$AW$14:$AW$54,0))*P2426+INDEX('BCA Inputs'!$BH$14:$BH$54,MATCH(I2426,'BCA Inputs'!$AW$14:$AW$54,0))*O2426+INDEX('BCA Inputs'!$BI$14:$BI$54,MATCH(I2426,'BCA Inputs'!$AW$14:$AW$54,0))*Q2426+INDEX('BCA Inputs'!$BJ$14:$BJ$54,MATCH(I2426,'BCA Inputs'!$AW$14:$AW$54,0))*F2426+INDEX('BCA Inputs'!$BK$14:$BK$54,MATCH(I2426,'BCA Inputs'!$AW$14:$AW$54,0))*G2426,"")),"")</f>
        <v/>
      </c>
      <c r="AA2426" s="237" t="str">
        <f t="shared" si="375"/>
        <v/>
      </c>
      <c r="AC2426" s="238" t="str">
        <f>IFERROR((K2426+R2426)+IF($B$3="NYSEG",INDEX('BCA Inputs'!$AI$14:$AI$54,MATCH(I2426,'BCA Inputs'!$M$14:$M$54,0))*P2426+INDEX('BCA Inputs'!$AJ$14:$AJ$54,MATCH(I2426,'BCA Inputs'!$M$14:$M$54,0))*Q2426,IF($B$3="RG&amp;E",INDEX('BCA Inputs'!$BR$14:$BR$54,MATCH(I2426,'BCA Inputs'!$AW$14:$AW$54,0))*P2426+INDEX('BCA Inputs'!$BS$14:$BS$54,MATCH(I2426,'BCA Inputs'!$AW$14:$AW$54,0))*Q2426,"")),"")</f>
        <v/>
      </c>
      <c r="AD2426" s="181" t="str">
        <f>IFERROR(IF($B$3="NYSEG",INDEX('BCA Inputs'!$AD$14:$AD$54,MATCH(I2426,'BCA Inputs'!$M$14:$M$54,0))*P2426+INDEX('BCA Inputs'!$AE$14:$AE$54,MATCH(I2426,'BCA Inputs'!$M$14:$M$54,0))*O2426+INDEX('BCA Inputs'!$AF$14:$AF$54,MATCH(I2426,'BCA Inputs'!$M$14:$M$54,0))*Q2426+INDEX('BCA Inputs'!$AG$14:$AG$54,MATCH(I2426,'BCA Inputs'!$M$14:$M$54,0))*F2426+INDEX('BCA Inputs'!$AH$14:$AH$54,MATCH(I2426,'BCA Inputs'!$M$14:$M$54,0))*G2426,IF($B$3="RG&amp;E",INDEX('BCA Inputs'!$BM$14:$BM$54,MATCH(I2426,'BCA Inputs'!$AW$14:$AW$54,0))*P2426+INDEX('BCA Inputs'!$BN$14:$BN$54,MATCH(I2426,'BCA Inputs'!$AW$14:$AW$54,0))*O2426+INDEX('BCA Inputs'!$BO$14:$BO$54,MATCH(I2426,'BCA Inputs'!$AW$14:$AW$54,0))*Q2426+INDEX('BCA Inputs'!$BP$14:$BP$54,MATCH(I2426,'BCA Inputs'!$AW$14:$AW$54,0))*F2426+INDEX('BCA Inputs'!$BQ$14:$BQ$54,MATCH(I2426,'BCA Inputs'!$AW$14:$AW$54,0))*G2426,"")),"")</f>
        <v/>
      </c>
      <c r="AE2426" s="237" t="str">
        <f t="shared" si="376"/>
        <v/>
      </c>
      <c r="AF2426" s="198">
        <f t="shared" si="378"/>
        <v>0</v>
      </c>
      <c r="AG2426" s="239">
        <f t="shared" si="379"/>
        <v>0</v>
      </c>
    </row>
    <row r="2427" spans="1:33">
      <c r="A2427" s="228"/>
      <c r="B2427" s="176"/>
      <c r="C2427" s="229"/>
      <c r="D2427" s="230"/>
      <c r="E2427" s="230"/>
      <c r="F2427" s="230"/>
      <c r="G2427" s="230"/>
      <c r="H2427" s="231"/>
      <c r="I2427" s="231"/>
      <c r="J2427" s="232"/>
      <c r="K2427" s="232"/>
      <c r="L2427" s="232"/>
      <c r="M2427" s="181">
        <f t="shared" si="377"/>
        <v>0</v>
      </c>
      <c r="N2427" s="181">
        <f>IF(H2427="",0,H2427*I2427*'Avoided Water Savings Cost'!$C$16)</f>
        <v>0</v>
      </c>
      <c r="O2427" s="545">
        <f>IF(C2427="",0,IF($B$3="NYSEG",C2427/(1-'Avoided Electric Costs 2020'!$W$21),IF($B$3="RG&amp;E",C2427/(1-'Avoided Electric Costs 2020'!$X$21),"")))</f>
        <v>0</v>
      </c>
      <c r="P2427" s="546">
        <f>IF(D2427="",0,IF($B$3="NYSEG",D2427/(1-'Avoided Electric Costs 2020'!$W$21),IF($B$3="RG&amp;E",D2427/(1-'Avoided Electric Costs 2020'!$X$21),"")))</f>
        <v>0</v>
      </c>
      <c r="Q2427" s="546">
        <f>IF(E2427="",0,IF($B$3="NYSEG",E2427/(1-'Avoided Natural Gas Costs 2020'!$J$34),IF($B$3="RG&amp;E",E2427/(1-'Avoided Natural Gas Costs 2020'!$K$34),"")))</f>
        <v>0</v>
      </c>
      <c r="R2427" s="233" t="str">
        <f>IFERROR(IF(P2427*'BCA Inputs'!$C$1+Q2427*'BCA Inputs'!$C$2+F2427*'BCA Inputs'!$C$2+G2427*'BCA Inputs'!$C$2=0,"",P2427*'BCA Inputs'!$C$1+Q2427*'BCA Inputs'!$C$2+F2427*'BCA Inputs'!$C$2+G2427*'BCA Inputs'!$C$2),"")</f>
        <v/>
      </c>
      <c r="S2427" s="181" t="str">
        <f t="shared" si="370"/>
        <v/>
      </c>
      <c r="T2427" s="181" t="str">
        <f>IFERROR(IF($B$3="NYSEG",(INDEX('BCA Inputs'!$N$14:$N$54,MATCH(I2427,'BCA Inputs'!$M$14:$M$54,0))*P2427+INDEX('BCA Inputs'!$O$14:$O$54,MATCH(I2427,'BCA Inputs'!$M$14:$M$54,0))*O2427+INDEX('BCA Inputs'!P:P,MATCH(I2427,'BCA Inputs'!M:M,0))*Q2427+INDEX('BCA Inputs'!Q:Q,MATCH(I2427,'BCA Inputs'!M:M,0))*F2427+INDEX('BCA Inputs'!R:R,MATCH(I2427,'BCA Inputs'!M:M,0))*G2427)+L2427+N2427,IF($B$3="RG&amp;E",(INDEX('BCA Inputs'!$AX$14:$AX$54,MATCH(I2427,'BCA Inputs'!$AW$14:$AW$54,0))*P2427+INDEX('BCA Inputs'!$AY$14:$AY$54,MATCH(I2427,'BCA Inputs'!$AW$14:$AW$54,0))*O2427+INDEX('BCA Inputs'!$AZ$14:$AZ$54,MATCH(I2427,'BCA Inputs'!$AW$14:$AW$54,0))*Q2427+INDEX('BCA Inputs'!$BA$14:$BA$54,MATCH(I2427,'BCA Inputs'!$AW$14:$AW$54,0))*F2427+INDEX('BCA Inputs'!$BB$14:$BB$54,MATCH(I2427,'BCA Inputs'!$AW$14:$AW$54,0))*G2427)+L2427+N2427,"")),"")</f>
        <v/>
      </c>
      <c r="U2427" s="234" t="str">
        <f t="shared" si="371"/>
        <v/>
      </c>
      <c r="V2427" s="234" t="str">
        <f t="shared" si="372"/>
        <v/>
      </c>
      <c r="W2427" s="234" t="str">
        <f t="shared" si="373"/>
        <v/>
      </c>
      <c r="Y2427" s="235" t="str">
        <f t="shared" si="374"/>
        <v/>
      </c>
      <c r="Z2427" s="236" t="str">
        <f>IFERROR(IF($B$3="NYSEG",INDEX('BCA Inputs'!$X$14:$X$54,MATCH(I2427,'BCA Inputs'!$M$14:$M$54,0))*P2427+INDEX('BCA Inputs'!$Y$14:$Y$54,MATCH(I2427,'BCA Inputs'!$M$14:$M$54,0))*O2427+INDEX('BCA Inputs'!$Z$14:$Z$54,MATCH(I2427,'BCA Inputs'!$M$14:$M$54,0))*Q2427+INDEX('BCA Inputs'!$AA$14:$AA$54,MATCH(I2427,'BCA Inputs'!$M$14:$M$54,0))*F2427+INDEX('BCA Inputs'!$AB$14:$AB$54,MATCH(I2427,'BCA Inputs'!$M$14:$M$54,0))*G2427,IF($B$3="RG&amp;E",INDEX('BCA Inputs'!$BG$14:$BG$54,MATCH(I2427,'BCA Inputs'!$AW$14:$AW$54,0))*P2427+INDEX('BCA Inputs'!$BH$14:$BH$54,MATCH(I2427,'BCA Inputs'!$AW$14:$AW$54,0))*O2427+INDEX('BCA Inputs'!$BI$14:$BI$54,MATCH(I2427,'BCA Inputs'!$AW$14:$AW$54,0))*Q2427+INDEX('BCA Inputs'!$BJ$14:$BJ$54,MATCH(I2427,'BCA Inputs'!$AW$14:$AW$54,0))*F2427+INDEX('BCA Inputs'!$BK$14:$BK$54,MATCH(I2427,'BCA Inputs'!$AW$14:$AW$54,0))*G2427,"")),"")</f>
        <v/>
      </c>
      <c r="AA2427" s="237" t="str">
        <f t="shared" si="375"/>
        <v/>
      </c>
      <c r="AC2427" s="238" t="str">
        <f>IFERROR((K2427+R2427)+IF($B$3="NYSEG",INDEX('BCA Inputs'!$AI$14:$AI$54,MATCH(I2427,'BCA Inputs'!$M$14:$M$54,0))*P2427+INDEX('BCA Inputs'!$AJ$14:$AJ$54,MATCH(I2427,'BCA Inputs'!$M$14:$M$54,0))*Q2427,IF($B$3="RG&amp;E",INDEX('BCA Inputs'!$BR$14:$BR$54,MATCH(I2427,'BCA Inputs'!$AW$14:$AW$54,0))*P2427+INDEX('BCA Inputs'!$BS$14:$BS$54,MATCH(I2427,'BCA Inputs'!$AW$14:$AW$54,0))*Q2427,"")),"")</f>
        <v/>
      </c>
      <c r="AD2427" s="181" t="str">
        <f>IFERROR(IF($B$3="NYSEG",INDEX('BCA Inputs'!$AD$14:$AD$54,MATCH(I2427,'BCA Inputs'!$M$14:$M$54,0))*P2427+INDEX('BCA Inputs'!$AE$14:$AE$54,MATCH(I2427,'BCA Inputs'!$M$14:$M$54,0))*O2427+INDEX('BCA Inputs'!$AF$14:$AF$54,MATCH(I2427,'BCA Inputs'!$M$14:$M$54,0))*Q2427+INDEX('BCA Inputs'!$AG$14:$AG$54,MATCH(I2427,'BCA Inputs'!$M$14:$M$54,0))*F2427+INDEX('BCA Inputs'!$AH$14:$AH$54,MATCH(I2427,'BCA Inputs'!$M$14:$M$54,0))*G2427,IF($B$3="RG&amp;E",INDEX('BCA Inputs'!$BM$14:$BM$54,MATCH(I2427,'BCA Inputs'!$AW$14:$AW$54,0))*P2427+INDEX('BCA Inputs'!$BN$14:$BN$54,MATCH(I2427,'BCA Inputs'!$AW$14:$AW$54,0))*O2427+INDEX('BCA Inputs'!$BO$14:$BO$54,MATCH(I2427,'BCA Inputs'!$AW$14:$AW$54,0))*Q2427+INDEX('BCA Inputs'!$BP$14:$BP$54,MATCH(I2427,'BCA Inputs'!$AW$14:$AW$54,0))*F2427+INDEX('BCA Inputs'!$BQ$14:$BQ$54,MATCH(I2427,'BCA Inputs'!$AW$14:$AW$54,0))*G2427,"")),"")</f>
        <v/>
      </c>
      <c r="AE2427" s="237" t="str">
        <f t="shared" si="376"/>
        <v/>
      </c>
      <c r="AF2427" s="198">
        <f t="shared" si="378"/>
        <v>0</v>
      </c>
      <c r="AG2427" s="239">
        <f t="shared" si="379"/>
        <v>0</v>
      </c>
    </row>
    <row r="2428" spans="1:33">
      <c r="A2428" s="228"/>
      <c r="B2428" s="176"/>
      <c r="C2428" s="229"/>
      <c r="D2428" s="230"/>
      <c r="E2428" s="230"/>
      <c r="F2428" s="230"/>
      <c r="G2428" s="230"/>
      <c r="H2428" s="231"/>
      <c r="I2428" s="231"/>
      <c r="J2428" s="232"/>
      <c r="K2428" s="232"/>
      <c r="L2428" s="232"/>
      <c r="M2428" s="181">
        <f t="shared" si="377"/>
        <v>0</v>
      </c>
      <c r="N2428" s="181">
        <f>IF(H2428="",0,H2428*I2428*'Avoided Water Savings Cost'!$C$16)</f>
        <v>0</v>
      </c>
      <c r="O2428" s="545">
        <f>IF(C2428="",0,IF($B$3="NYSEG",C2428/(1-'Avoided Electric Costs 2020'!$W$21),IF($B$3="RG&amp;E",C2428/(1-'Avoided Electric Costs 2020'!$X$21),"")))</f>
        <v>0</v>
      </c>
      <c r="P2428" s="546">
        <f>IF(D2428="",0,IF($B$3="NYSEG",D2428/(1-'Avoided Electric Costs 2020'!$W$21),IF($B$3="RG&amp;E",D2428/(1-'Avoided Electric Costs 2020'!$X$21),"")))</f>
        <v>0</v>
      </c>
      <c r="Q2428" s="546">
        <f>IF(E2428="",0,IF($B$3="NYSEG",E2428/(1-'Avoided Natural Gas Costs 2020'!$J$34),IF($B$3="RG&amp;E",E2428/(1-'Avoided Natural Gas Costs 2020'!$K$34),"")))</f>
        <v>0</v>
      </c>
      <c r="R2428" s="233" t="str">
        <f>IFERROR(IF(P2428*'BCA Inputs'!$C$1+Q2428*'BCA Inputs'!$C$2+F2428*'BCA Inputs'!$C$2+G2428*'BCA Inputs'!$C$2=0,"",P2428*'BCA Inputs'!$C$1+Q2428*'BCA Inputs'!$C$2+F2428*'BCA Inputs'!$C$2+G2428*'BCA Inputs'!$C$2),"")</f>
        <v/>
      </c>
      <c r="S2428" s="181" t="str">
        <f t="shared" si="370"/>
        <v/>
      </c>
      <c r="T2428" s="181" t="str">
        <f>IFERROR(IF($B$3="NYSEG",(INDEX('BCA Inputs'!$N$14:$N$54,MATCH(I2428,'BCA Inputs'!$M$14:$M$54,0))*P2428+INDEX('BCA Inputs'!$O$14:$O$54,MATCH(I2428,'BCA Inputs'!$M$14:$M$54,0))*O2428+INDEX('BCA Inputs'!P:P,MATCH(I2428,'BCA Inputs'!M:M,0))*Q2428+INDEX('BCA Inputs'!Q:Q,MATCH(I2428,'BCA Inputs'!M:M,0))*F2428+INDEX('BCA Inputs'!R:R,MATCH(I2428,'BCA Inputs'!M:M,0))*G2428)+L2428+N2428,IF($B$3="RG&amp;E",(INDEX('BCA Inputs'!$AX$14:$AX$54,MATCH(I2428,'BCA Inputs'!$AW$14:$AW$54,0))*P2428+INDEX('BCA Inputs'!$AY$14:$AY$54,MATCH(I2428,'BCA Inputs'!$AW$14:$AW$54,0))*O2428+INDEX('BCA Inputs'!$AZ$14:$AZ$54,MATCH(I2428,'BCA Inputs'!$AW$14:$AW$54,0))*Q2428+INDEX('BCA Inputs'!$BA$14:$BA$54,MATCH(I2428,'BCA Inputs'!$AW$14:$AW$54,0))*F2428+INDEX('BCA Inputs'!$BB$14:$BB$54,MATCH(I2428,'BCA Inputs'!$AW$14:$AW$54,0))*G2428)+L2428+N2428,"")),"")</f>
        <v/>
      </c>
      <c r="U2428" s="234" t="str">
        <f t="shared" si="371"/>
        <v/>
      </c>
      <c r="V2428" s="234" t="str">
        <f t="shared" si="372"/>
        <v/>
      </c>
      <c r="W2428" s="234" t="str">
        <f t="shared" si="373"/>
        <v/>
      </c>
      <c r="Y2428" s="235" t="str">
        <f t="shared" si="374"/>
        <v/>
      </c>
      <c r="Z2428" s="236" t="str">
        <f>IFERROR(IF($B$3="NYSEG",INDEX('BCA Inputs'!$X$14:$X$54,MATCH(I2428,'BCA Inputs'!$M$14:$M$54,0))*P2428+INDEX('BCA Inputs'!$Y$14:$Y$54,MATCH(I2428,'BCA Inputs'!$M$14:$M$54,0))*O2428+INDEX('BCA Inputs'!$Z$14:$Z$54,MATCH(I2428,'BCA Inputs'!$M$14:$M$54,0))*Q2428+INDEX('BCA Inputs'!$AA$14:$AA$54,MATCH(I2428,'BCA Inputs'!$M$14:$M$54,0))*F2428+INDEX('BCA Inputs'!$AB$14:$AB$54,MATCH(I2428,'BCA Inputs'!$M$14:$M$54,0))*G2428,IF($B$3="RG&amp;E",INDEX('BCA Inputs'!$BG$14:$BG$54,MATCH(I2428,'BCA Inputs'!$AW$14:$AW$54,0))*P2428+INDEX('BCA Inputs'!$BH$14:$BH$54,MATCH(I2428,'BCA Inputs'!$AW$14:$AW$54,0))*O2428+INDEX('BCA Inputs'!$BI$14:$BI$54,MATCH(I2428,'BCA Inputs'!$AW$14:$AW$54,0))*Q2428+INDEX('BCA Inputs'!$BJ$14:$BJ$54,MATCH(I2428,'BCA Inputs'!$AW$14:$AW$54,0))*F2428+INDEX('BCA Inputs'!$BK$14:$BK$54,MATCH(I2428,'BCA Inputs'!$AW$14:$AW$54,0))*G2428,"")),"")</f>
        <v/>
      </c>
      <c r="AA2428" s="237" t="str">
        <f t="shared" si="375"/>
        <v/>
      </c>
      <c r="AC2428" s="238" t="str">
        <f>IFERROR((K2428+R2428)+IF($B$3="NYSEG",INDEX('BCA Inputs'!$AI$14:$AI$54,MATCH(I2428,'BCA Inputs'!$M$14:$M$54,0))*P2428+INDEX('BCA Inputs'!$AJ$14:$AJ$54,MATCH(I2428,'BCA Inputs'!$M$14:$M$54,0))*Q2428,IF($B$3="RG&amp;E",INDEX('BCA Inputs'!$BR$14:$BR$54,MATCH(I2428,'BCA Inputs'!$AW$14:$AW$54,0))*P2428+INDEX('BCA Inputs'!$BS$14:$BS$54,MATCH(I2428,'BCA Inputs'!$AW$14:$AW$54,0))*Q2428,"")),"")</f>
        <v/>
      </c>
      <c r="AD2428" s="181" t="str">
        <f>IFERROR(IF($B$3="NYSEG",INDEX('BCA Inputs'!$AD$14:$AD$54,MATCH(I2428,'BCA Inputs'!$M$14:$M$54,0))*P2428+INDEX('BCA Inputs'!$AE$14:$AE$54,MATCH(I2428,'BCA Inputs'!$M$14:$M$54,0))*O2428+INDEX('BCA Inputs'!$AF$14:$AF$54,MATCH(I2428,'BCA Inputs'!$M$14:$M$54,0))*Q2428+INDEX('BCA Inputs'!$AG$14:$AG$54,MATCH(I2428,'BCA Inputs'!$M$14:$M$54,0))*F2428+INDEX('BCA Inputs'!$AH$14:$AH$54,MATCH(I2428,'BCA Inputs'!$M$14:$M$54,0))*G2428,IF($B$3="RG&amp;E",INDEX('BCA Inputs'!$BM$14:$BM$54,MATCH(I2428,'BCA Inputs'!$AW$14:$AW$54,0))*P2428+INDEX('BCA Inputs'!$BN$14:$BN$54,MATCH(I2428,'BCA Inputs'!$AW$14:$AW$54,0))*O2428+INDEX('BCA Inputs'!$BO$14:$BO$54,MATCH(I2428,'BCA Inputs'!$AW$14:$AW$54,0))*Q2428+INDEX('BCA Inputs'!$BP$14:$BP$54,MATCH(I2428,'BCA Inputs'!$AW$14:$AW$54,0))*F2428+INDEX('BCA Inputs'!$BQ$14:$BQ$54,MATCH(I2428,'BCA Inputs'!$AW$14:$AW$54,0))*G2428,"")),"")</f>
        <v/>
      </c>
      <c r="AE2428" s="237" t="str">
        <f t="shared" si="376"/>
        <v/>
      </c>
      <c r="AF2428" s="198">
        <f t="shared" si="378"/>
        <v>0</v>
      </c>
      <c r="AG2428" s="239">
        <f t="shared" si="379"/>
        <v>0</v>
      </c>
    </row>
    <row r="2429" spans="1:33">
      <c r="A2429" s="228"/>
      <c r="B2429" s="176"/>
      <c r="C2429" s="229"/>
      <c r="D2429" s="230"/>
      <c r="E2429" s="230"/>
      <c r="F2429" s="230"/>
      <c r="G2429" s="230"/>
      <c r="H2429" s="231"/>
      <c r="I2429" s="231"/>
      <c r="J2429" s="232"/>
      <c r="K2429" s="232"/>
      <c r="L2429" s="232"/>
      <c r="M2429" s="181">
        <f t="shared" si="377"/>
        <v>0</v>
      </c>
      <c r="N2429" s="181">
        <f>IF(H2429="",0,H2429*I2429*'Avoided Water Savings Cost'!$C$16)</f>
        <v>0</v>
      </c>
      <c r="O2429" s="545">
        <f>IF(C2429="",0,IF($B$3="NYSEG",C2429/(1-'Avoided Electric Costs 2020'!$W$21),IF($B$3="RG&amp;E",C2429/(1-'Avoided Electric Costs 2020'!$X$21),"")))</f>
        <v>0</v>
      </c>
      <c r="P2429" s="546">
        <f>IF(D2429="",0,IF($B$3="NYSEG",D2429/(1-'Avoided Electric Costs 2020'!$W$21),IF($B$3="RG&amp;E",D2429/(1-'Avoided Electric Costs 2020'!$X$21),"")))</f>
        <v>0</v>
      </c>
      <c r="Q2429" s="546">
        <f>IF(E2429="",0,IF($B$3="NYSEG",E2429/(1-'Avoided Natural Gas Costs 2020'!$J$34),IF($B$3="RG&amp;E",E2429/(1-'Avoided Natural Gas Costs 2020'!$K$34),"")))</f>
        <v>0</v>
      </c>
      <c r="R2429" s="233" t="str">
        <f>IFERROR(IF(P2429*'BCA Inputs'!$C$1+Q2429*'BCA Inputs'!$C$2+F2429*'BCA Inputs'!$C$2+G2429*'BCA Inputs'!$C$2=0,"",P2429*'BCA Inputs'!$C$1+Q2429*'BCA Inputs'!$C$2+F2429*'BCA Inputs'!$C$2+G2429*'BCA Inputs'!$C$2),"")</f>
        <v/>
      </c>
      <c r="S2429" s="181" t="str">
        <f t="shared" si="370"/>
        <v/>
      </c>
      <c r="T2429" s="181" t="str">
        <f>IFERROR(IF($B$3="NYSEG",(INDEX('BCA Inputs'!$N$14:$N$54,MATCH(I2429,'BCA Inputs'!$M$14:$M$54,0))*P2429+INDEX('BCA Inputs'!$O$14:$O$54,MATCH(I2429,'BCA Inputs'!$M$14:$M$54,0))*O2429+INDEX('BCA Inputs'!P:P,MATCH(I2429,'BCA Inputs'!M:M,0))*Q2429+INDEX('BCA Inputs'!Q:Q,MATCH(I2429,'BCA Inputs'!M:M,0))*F2429+INDEX('BCA Inputs'!R:R,MATCH(I2429,'BCA Inputs'!M:M,0))*G2429)+L2429+N2429,IF($B$3="RG&amp;E",(INDEX('BCA Inputs'!$AX$14:$AX$54,MATCH(I2429,'BCA Inputs'!$AW$14:$AW$54,0))*P2429+INDEX('BCA Inputs'!$AY$14:$AY$54,MATCH(I2429,'BCA Inputs'!$AW$14:$AW$54,0))*O2429+INDEX('BCA Inputs'!$AZ$14:$AZ$54,MATCH(I2429,'BCA Inputs'!$AW$14:$AW$54,0))*Q2429+INDEX('BCA Inputs'!$BA$14:$BA$54,MATCH(I2429,'BCA Inputs'!$AW$14:$AW$54,0))*F2429+INDEX('BCA Inputs'!$BB$14:$BB$54,MATCH(I2429,'BCA Inputs'!$AW$14:$AW$54,0))*G2429)+L2429+N2429,"")),"")</f>
        <v/>
      </c>
      <c r="U2429" s="234" t="str">
        <f t="shared" si="371"/>
        <v/>
      </c>
      <c r="V2429" s="234" t="str">
        <f t="shared" si="372"/>
        <v/>
      </c>
      <c r="W2429" s="234" t="str">
        <f t="shared" si="373"/>
        <v/>
      </c>
      <c r="Y2429" s="235" t="str">
        <f t="shared" si="374"/>
        <v/>
      </c>
      <c r="Z2429" s="236" t="str">
        <f>IFERROR(IF($B$3="NYSEG",INDEX('BCA Inputs'!$X$14:$X$54,MATCH(I2429,'BCA Inputs'!$M$14:$M$54,0))*P2429+INDEX('BCA Inputs'!$Y$14:$Y$54,MATCH(I2429,'BCA Inputs'!$M$14:$M$54,0))*O2429+INDEX('BCA Inputs'!$Z$14:$Z$54,MATCH(I2429,'BCA Inputs'!$M$14:$M$54,0))*Q2429+INDEX('BCA Inputs'!$AA$14:$AA$54,MATCH(I2429,'BCA Inputs'!$M$14:$M$54,0))*F2429+INDEX('BCA Inputs'!$AB$14:$AB$54,MATCH(I2429,'BCA Inputs'!$M$14:$M$54,0))*G2429,IF($B$3="RG&amp;E",INDEX('BCA Inputs'!$BG$14:$BG$54,MATCH(I2429,'BCA Inputs'!$AW$14:$AW$54,0))*P2429+INDEX('BCA Inputs'!$BH$14:$BH$54,MATCH(I2429,'BCA Inputs'!$AW$14:$AW$54,0))*O2429+INDEX('BCA Inputs'!$BI$14:$BI$54,MATCH(I2429,'BCA Inputs'!$AW$14:$AW$54,0))*Q2429+INDEX('BCA Inputs'!$BJ$14:$BJ$54,MATCH(I2429,'BCA Inputs'!$AW$14:$AW$54,0))*F2429+INDEX('BCA Inputs'!$BK$14:$BK$54,MATCH(I2429,'BCA Inputs'!$AW$14:$AW$54,0))*G2429,"")),"")</f>
        <v/>
      </c>
      <c r="AA2429" s="237" t="str">
        <f t="shared" si="375"/>
        <v/>
      </c>
      <c r="AC2429" s="238" t="str">
        <f>IFERROR((K2429+R2429)+IF($B$3="NYSEG",INDEX('BCA Inputs'!$AI$14:$AI$54,MATCH(I2429,'BCA Inputs'!$M$14:$M$54,0))*P2429+INDEX('BCA Inputs'!$AJ$14:$AJ$54,MATCH(I2429,'BCA Inputs'!$M$14:$M$54,0))*Q2429,IF($B$3="RG&amp;E",INDEX('BCA Inputs'!$BR$14:$BR$54,MATCH(I2429,'BCA Inputs'!$AW$14:$AW$54,0))*P2429+INDEX('BCA Inputs'!$BS$14:$BS$54,MATCH(I2429,'BCA Inputs'!$AW$14:$AW$54,0))*Q2429,"")),"")</f>
        <v/>
      </c>
      <c r="AD2429" s="181" t="str">
        <f>IFERROR(IF($B$3="NYSEG",INDEX('BCA Inputs'!$AD$14:$AD$54,MATCH(I2429,'BCA Inputs'!$M$14:$M$54,0))*P2429+INDEX('BCA Inputs'!$AE$14:$AE$54,MATCH(I2429,'BCA Inputs'!$M$14:$M$54,0))*O2429+INDEX('BCA Inputs'!$AF$14:$AF$54,MATCH(I2429,'BCA Inputs'!$M$14:$M$54,0))*Q2429+INDEX('BCA Inputs'!$AG$14:$AG$54,MATCH(I2429,'BCA Inputs'!$M$14:$M$54,0))*F2429+INDEX('BCA Inputs'!$AH$14:$AH$54,MATCH(I2429,'BCA Inputs'!$M$14:$M$54,0))*G2429,IF($B$3="RG&amp;E",INDEX('BCA Inputs'!$BM$14:$BM$54,MATCH(I2429,'BCA Inputs'!$AW$14:$AW$54,0))*P2429+INDEX('BCA Inputs'!$BN$14:$BN$54,MATCH(I2429,'BCA Inputs'!$AW$14:$AW$54,0))*O2429+INDEX('BCA Inputs'!$BO$14:$BO$54,MATCH(I2429,'BCA Inputs'!$AW$14:$AW$54,0))*Q2429+INDEX('BCA Inputs'!$BP$14:$BP$54,MATCH(I2429,'BCA Inputs'!$AW$14:$AW$54,0))*F2429+INDEX('BCA Inputs'!$BQ$14:$BQ$54,MATCH(I2429,'BCA Inputs'!$AW$14:$AW$54,0))*G2429,"")),"")</f>
        <v/>
      </c>
      <c r="AE2429" s="237" t="str">
        <f t="shared" si="376"/>
        <v/>
      </c>
      <c r="AF2429" s="198">
        <f t="shared" si="378"/>
        <v>0</v>
      </c>
      <c r="AG2429" s="239">
        <f t="shared" si="379"/>
        <v>0</v>
      </c>
    </row>
    <row r="2430" spans="1:33">
      <c r="A2430" s="228"/>
      <c r="B2430" s="176"/>
      <c r="C2430" s="229"/>
      <c r="D2430" s="230"/>
      <c r="E2430" s="230"/>
      <c r="F2430" s="230"/>
      <c r="G2430" s="230"/>
      <c r="H2430" s="231"/>
      <c r="I2430" s="231"/>
      <c r="J2430" s="232"/>
      <c r="K2430" s="232"/>
      <c r="L2430" s="232"/>
      <c r="M2430" s="181">
        <f t="shared" si="377"/>
        <v>0</v>
      </c>
      <c r="N2430" s="181">
        <f>IF(H2430="",0,H2430*I2430*'Avoided Water Savings Cost'!$C$16)</f>
        <v>0</v>
      </c>
      <c r="O2430" s="545">
        <f>IF(C2430="",0,IF($B$3="NYSEG",C2430/(1-'Avoided Electric Costs 2020'!$W$21),IF($B$3="RG&amp;E",C2430/(1-'Avoided Electric Costs 2020'!$X$21),"")))</f>
        <v>0</v>
      </c>
      <c r="P2430" s="546">
        <f>IF(D2430="",0,IF($B$3="NYSEG",D2430/(1-'Avoided Electric Costs 2020'!$W$21),IF($B$3="RG&amp;E",D2430/(1-'Avoided Electric Costs 2020'!$X$21),"")))</f>
        <v>0</v>
      </c>
      <c r="Q2430" s="546">
        <f>IF(E2430="",0,IF($B$3="NYSEG",E2430/(1-'Avoided Natural Gas Costs 2020'!$J$34),IF($B$3="RG&amp;E",E2430/(1-'Avoided Natural Gas Costs 2020'!$K$34),"")))</f>
        <v>0</v>
      </c>
      <c r="R2430" s="233" t="str">
        <f>IFERROR(IF(P2430*'BCA Inputs'!$C$1+Q2430*'BCA Inputs'!$C$2+F2430*'BCA Inputs'!$C$2+G2430*'BCA Inputs'!$C$2=0,"",P2430*'BCA Inputs'!$C$1+Q2430*'BCA Inputs'!$C$2+F2430*'BCA Inputs'!$C$2+G2430*'BCA Inputs'!$C$2),"")</f>
        <v/>
      </c>
      <c r="S2430" s="181" t="str">
        <f t="shared" si="370"/>
        <v/>
      </c>
      <c r="T2430" s="181" t="str">
        <f>IFERROR(IF($B$3="NYSEG",(INDEX('BCA Inputs'!$N$14:$N$54,MATCH(I2430,'BCA Inputs'!$M$14:$M$54,0))*P2430+INDEX('BCA Inputs'!$O$14:$O$54,MATCH(I2430,'BCA Inputs'!$M$14:$M$54,0))*O2430+INDEX('BCA Inputs'!P:P,MATCH(I2430,'BCA Inputs'!M:M,0))*Q2430+INDEX('BCA Inputs'!Q:Q,MATCH(I2430,'BCA Inputs'!M:M,0))*F2430+INDEX('BCA Inputs'!R:R,MATCH(I2430,'BCA Inputs'!M:M,0))*G2430)+L2430+N2430,IF($B$3="RG&amp;E",(INDEX('BCA Inputs'!$AX$14:$AX$54,MATCH(I2430,'BCA Inputs'!$AW$14:$AW$54,0))*P2430+INDEX('BCA Inputs'!$AY$14:$AY$54,MATCH(I2430,'BCA Inputs'!$AW$14:$AW$54,0))*O2430+INDEX('BCA Inputs'!$AZ$14:$AZ$54,MATCH(I2430,'BCA Inputs'!$AW$14:$AW$54,0))*Q2430+INDEX('BCA Inputs'!$BA$14:$BA$54,MATCH(I2430,'BCA Inputs'!$AW$14:$AW$54,0))*F2430+INDEX('BCA Inputs'!$BB$14:$BB$54,MATCH(I2430,'BCA Inputs'!$AW$14:$AW$54,0))*G2430)+L2430+N2430,"")),"")</f>
        <v/>
      </c>
      <c r="U2430" s="234" t="str">
        <f t="shared" si="371"/>
        <v/>
      </c>
      <c r="V2430" s="234" t="str">
        <f t="shared" si="372"/>
        <v/>
      </c>
      <c r="W2430" s="234" t="str">
        <f t="shared" si="373"/>
        <v/>
      </c>
      <c r="Y2430" s="235" t="str">
        <f t="shared" si="374"/>
        <v/>
      </c>
      <c r="Z2430" s="236" t="str">
        <f>IFERROR(IF($B$3="NYSEG",INDEX('BCA Inputs'!$X$14:$X$54,MATCH(I2430,'BCA Inputs'!$M$14:$M$54,0))*P2430+INDEX('BCA Inputs'!$Y$14:$Y$54,MATCH(I2430,'BCA Inputs'!$M$14:$M$54,0))*O2430+INDEX('BCA Inputs'!$Z$14:$Z$54,MATCH(I2430,'BCA Inputs'!$M$14:$M$54,0))*Q2430+INDEX('BCA Inputs'!$AA$14:$AA$54,MATCH(I2430,'BCA Inputs'!$M$14:$M$54,0))*F2430+INDEX('BCA Inputs'!$AB$14:$AB$54,MATCH(I2430,'BCA Inputs'!$M$14:$M$54,0))*G2430,IF($B$3="RG&amp;E",INDEX('BCA Inputs'!$BG$14:$BG$54,MATCH(I2430,'BCA Inputs'!$AW$14:$AW$54,0))*P2430+INDEX('BCA Inputs'!$BH$14:$BH$54,MATCH(I2430,'BCA Inputs'!$AW$14:$AW$54,0))*O2430+INDEX('BCA Inputs'!$BI$14:$BI$54,MATCH(I2430,'BCA Inputs'!$AW$14:$AW$54,0))*Q2430+INDEX('BCA Inputs'!$BJ$14:$BJ$54,MATCH(I2430,'BCA Inputs'!$AW$14:$AW$54,0))*F2430+INDEX('BCA Inputs'!$BK$14:$BK$54,MATCH(I2430,'BCA Inputs'!$AW$14:$AW$54,0))*G2430,"")),"")</f>
        <v/>
      </c>
      <c r="AA2430" s="237" t="str">
        <f t="shared" si="375"/>
        <v/>
      </c>
      <c r="AC2430" s="238" t="str">
        <f>IFERROR((K2430+R2430)+IF($B$3="NYSEG",INDEX('BCA Inputs'!$AI$14:$AI$54,MATCH(I2430,'BCA Inputs'!$M$14:$M$54,0))*P2430+INDEX('BCA Inputs'!$AJ$14:$AJ$54,MATCH(I2430,'BCA Inputs'!$M$14:$M$54,0))*Q2430,IF($B$3="RG&amp;E",INDEX('BCA Inputs'!$BR$14:$BR$54,MATCH(I2430,'BCA Inputs'!$AW$14:$AW$54,0))*P2430+INDEX('BCA Inputs'!$BS$14:$BS$54,MATCH(I2430,'BCA Inputs'!$AW$14:$AW$54,0))*Q2430,"")),"")</f>
        <v/>
      </c>
      <c r="AD2430" s="181" t="str">
        <f>IFERROR(IF($B$3="NYSEG",INDEX('BCA Inputs'!$AD$14:$AD$54,MATCH(I2430,'BCA Inputs'!$M$14:$M$54,0))*P2430+INDEX('BCA Inputs'!$AE$14:$AE$54,MATCH(I2430,'BCA Inputs'!$M$14:$M$54,0))*O2430+INDEX('BCA Inputs'!$AF$14:$AF$54,MATCH(I2430,'BCA Inputs'!$M$14:$M$54,0))*Q2430+INDEX('BCA Inputs'!$AG$14:$AG$54,MATCH(I2430,'BCA Inputs'!$M$14:$M$54,0))*F2430+INDEX('BCA Inputs'!$AH$14:$AH$54,MATCH(I2430,'BCA Inputs'!$M$14:$M$54,0))*G2430,IF($B$3="RG&amp;E",INDEX('BCA Inputs'!$BM$14:$BM$54,MATCH(I2430,'BCA Inputs'!$AW$14:$AW$54,0))*P2430+INDEX('BCA Inputs'!$BN$14:$BN$54,MATCH(I2430,'BCA Inputs'!$AW$14:$AW$54,0))*O2430+INDEX('BCA Inputs'!$BO$14:$BO$54,MATCH(I2430,'BCA Inputs'!$AW$14:$AW$54,0))*Q2430+INDEX('BCA Inputs'!$BP$14:$BP$54,MATCH(I2430,'BCA Inputs'!$AW$14:$AW$54,0))*F2430+INDEX('BCA Inputs'!$BQ$14:$BQ$54,MATCH(I2430,'BCA Inputs'!$AW$14:$AW$54,0))*G2430,"")),"")</f>
        <v/>
      </c>
      <c r="AE2430" s="237" t="str">
        <f t="shared" si="376"/>
        <v/>
      </c>
      <c r="AF2430" s="198">
        <f t="shared" si="378"/>
        <v>0</v>
      </c>
      <c r="AG2430" s="239">
        <f t="shared" si="379"/>
        <v>0</v>
      </c>
    </row>
    <row r="2431" spans="1:33">
      <c r="A2431" s="228"/>
      <c r="B2431" s="176"/>
      <c r="C2431" s="229"/>
      <c r="D2431" s="230"/>
      <c r="E2431" s="230"/>
      <c r="F2431" s="230"/>
      <c r="G2431" s="230"/>
      <c r="H2431" s="231"/>
      <c r="I2431" s="231"/>
      <c r="J2431" s="232"/>
      <c r="K2431" s="232"/>
      <c r="L2431" s="232"/>
      <c r="M2431" s="181">
        <f t="shared" si="377"/>
        <v>0</v>
      </c>
      <c r="N2431" s="181">
        <f>IF(H2431="",0,H2431*I2431*'Avoided Water Savings Cost'!$C$16)</f>
        <v>0</v>
      </c>
      <c r="O2431" s="545">
        <f>IF(C2431="",0,IF($B$3="NYSEG",C2431/(1-'Avoided Electric Costs 2020'!$W$21),IF($B$3="RG&amp;E",C2431/(1-'Avoided Electric Costs 2020'!$X$21),"")))</f>
        <v>0</v>
      </c>
      <c r="P2431" s="546">
        <f>IF(D2431="",0,IF($B$3="NYSEG",D2431/(1-'Avoided Electric Costs 2020'!$W$21),IF($B$3="RG&amp;E",D2431/(1-'Avoided Electric Costs 2020'!$X$21),"")))</f>
        <v>0</v>
      </c>
      <c r="Q2431" s="546">
        <f>IF(E2431="",0,IF($B$3="NYSEG",E2431/(1-'Avoided Natural Gas Costs 2020'!$J$34),IF($B$3="RG&amp;E",E2431/(1-'Avoided Natural Gas Costs 2020'!$K$34),"")))</f>
        <v>0</v>
      </c>
      <c r="R2431" s="233" t="str">
        <f>IFERROR(IF(P2431*'BCA Inputs'!$C$1+Q2431*'BCA Inputs'!$C$2+F2431*'BCA Inputs'!$C$2+G2431*'BCA Inputs'!$C$2=0,"",P2431*'BCA Inputs'!$C$1+Q2431*'BCA Inputs'!$C$2+F2431*'BCA Inputs'!$C$2+G2431*'BCA Inputs'!$C$2),"")</f>
        <v/>
      </c>
      <c r="S2431" s="181" t="str">
        <f t="shared" si="370"/>
        <v/>
      </c>
      <c r="T2431" s="181" t="str">
        <f>IFERROR(IF($B$3="NYSEG",(INDEX('BCA Inputs'!$N$14:$N$54,MATCH(I2431,'BCA Inputs'!$M$14:$M$54,0))*P2431+INDEX('BCA Inputs'!$O$14:$O$54,MATCH(I2431,'BCA Inputs'!$M$14:$M$54,0))*O2431+INDEX('BCA Inputs'!P:P,MATCH(I2431,'BCA Inputs'!M:M,0))*Q2431+INDEX('BCA Inputs'!Q:Q,MATCH(I2431,'BCA Inputs'!M:M,0))*F2431+INDEX('BCA Inputs'!R:R,MATCH(I2431,'BCA Inputs'!M:M,0))*G2431)+L2431+N2431,IF($B$3="RG&amp;E",(INDEX('BCA Inputs'!$AX$14:$AX$54,MATCH(I2431,'BCA Inputs'!$AW$14:$AW$54,0))*P2431+INDEX('BCA Inputs'!$AY$14:$AY$54,MATCH(I2431,'BCA Inputs'!$AW$14:$AW$54,0))*O2431+INDEX('BCA Inputs'!$AZ$14:$AZ$54,MATCH(I2431,'BCA Inputs'!$AW$14:$AW$54,0))*Q2431+INDEX('BCA Inputs'!$BA$14:$BA$54,MATCH(I2431,'BCA Inputs'!$AW$14:$AW$54,0))*F2431+INDEX('BCA Inputs'!$BB$14:$BB$54,MATCH(I2431,'BCA Inputs'!$AW$14:$AW$54,0))*G2431)+L2431+N2431,"")),"")</f>
        <v/>
      </c>
      <c r="U2431" s="234" t="str">
        <f t="shared" si="371"/>
        <v/>
      </c>
      <c r="V2431" s="234" t="str">
        <f t="shared" si="372"/>
        <v/>
      </c>
      <c r="W2431" s="234" t="str">
        <f t="shared" si="373"/>
        <v/>
      </c>
      <c r="Y2431" s="235" t="str">
        <f t="shared" si="374"/>
        <v/>
      </c>
      <c r="Z2431" s="236" t="str">
        <f>IFERROR(IF($B$3="NYSEG",INDEX('BCA Inputs'!$X$14:$X$54,MATCH(I2431,'BCA Inputs'!$M$14:$M$54,0))*P2431+INDEX('BCA Inputs'!$Y$14:$Y$54,MATCH(I2431,'BCA Inputs'!$M$14:$M$54,0))*O2431+INDEX('BCA Inputs'!$Z$14:$Z$54,MATCH(I2431,'BCA Inputs'!$M$14:$M$54,0))*Q2431+INDEX('BCA Inputs'!$AA$14:$AA$54,MATCH(I2431,'BCA Inputs'!$M$14:$M$54,0))*F2431+INDEX('BCA Inputs'!$AB$14:$AB$54,MATCH(I2431,'BCA Inputs'!$M$14:$M$54,0))*G2431,IF($B$3="RG&amp;E",INDEX('BCA Inputs'!$BG$14:$BG$54,MATCH(I2431,'BCA Inputs'!$AW$14:$AW$54,0))*P2431+INDEX('BCA Inputs'!$BH$14:$BH$54,MATCH(I2431,'BCA Inputs'!$AW$14:$AW$54,0))*O2431+INDEX('BCA Inputs'!$BI$14:$BI$54,MATCH(I2431,'BCA Inputs'!$AW$14:$AW$54,0))*Q2431+INDEX('BCA Inputs'!$BJ$14:$BJ$54,MATCH(I2431,'BCA Inputs'!$AW$14:$AW$54,0))*F2431+INDEX('BCA Inputs'!$BK$14:$BK$54,MATCH(I2431,'BCA Inputs'!$AW$14:$AW$54,0))*G2431,"")),"")</f>
        <v/>
      </c>
      <c r="AA2431" s="237" t="str">
        <f t="shared" si="375"/>
        <v/>
      </c>
      <c r="AC2431" s="238" t="str">
        <f>IFERROR((K2431+R2431)+IF($B$3="NYSEG",INDEX('BCA Inputs'!$AI$14:$AI$54,MATCH(I2431,'BCA Inputs'!$M$14:$M$54,0))*P2431+INDEX('BCA Inputs'!$AJ$14:$AJ$54,MATCH(I2431,'BCA Inputs'!$M$14:$M$54,0))*Q2431,IF($B$3="RG&amp;E",INDEX('BCA Inputs'!$BR$14:$BR$54,MATCH(I2431,'BCA Inputs'!$AW$14:$AW$54,0))*P2431+INDEX('BCA Inputs'!$BS$14:$BS$54,MATCH(I2431,'BCA Inputs'!$AW$14:$AW$54,0))*Q2431,"")),"")</f>
        <v/>
      </c>
      <c r="AD2431" s="181" t="str">
        <f>IFERROR(IF($B$3="NYSEG",INDEX('BCA Inputs'!$AD$14:$AD$54,MATCH(I2431,'BCA Inputs'!$M$14:$M$54,0))*P2431+INDEX('BCA Inputs'!$AE$14:$AE$54,MATCH(I2431,'BCA Inputs'!$M$14:$M$54,0))*O2431+INDEX('BCA Inputs'!$AF$14:$AF$54,MATCH(I2431,'BCA Inputs'!$M$14:$M$54,0))*Q2431+INDEX('BCA Inputs'!$AG$14:$AG$54,MATCH(I2431,'BCA Inputs'!$M$14:$M$54,0))*F2431+INDEX('BCA Inputs'!$AH$14:$AH$54,MATCH(I2431,'BCA Inputs'!$M$14:$M$54,0))*G2431,IF($B$3="RG&amp;E",INDEX('BCA Inputs'!$BM$14:$BM$54,MATCH(I2431,'BCA Inputs'!$AW$14:$AW$54,0))*P2431+INDEX('BCA Inputs'!$BN$14:$BN$54,MATCH(I2431,'BCA Inputs'!$AW$14:$AW$54,0))*O2431+INDEX('BCA Inputs'!$BO$14:$BO$54,MATCH(I2431,'BCA Inputs'!$AW$14:$AW$54,0))*Q2431+INDEX('BCA Inputs'!$BP$14:$BP$54,MATCH(I2431,'BCA Inputs'!$AW$14:$AW$54,0))*F2431+INDEX('BCA Inputs'!$BQ$14:$BQ$54,MATCH(I2431,'BCA Inputs'!$AW$14:$AW$54,0))*G2431,"")),"")</f>
        <v/>
      </c>
      <c r="AE2431" s="237" t="str">
        <f t="shared" si="376"/>
        <v/>
      </c>
      <c r="AF2431" s="198">
        <f t="shared" si="378"/>
        <v>0</v>
      </c>
      <c r="AG2431" s="239">
        <f t="shared" si="379"/>
        <v>0</v>
      </c>
    </row>
    <row r="2432" spans="1:33">
      <c r="A2432" s="228"/>
      <c r="B2432" s="176"/>
      <c r="C2432" s="229"/>
      <c r="D2432" s="230"/>
      <c r="E2432" s="230"/>
      <c r="F2432" s="230"/>
      <c r="G2432" s="230"/>
      <c r="H2432" s="231"/>
      <c r="I2432" s="231"/>
      <c r="J2432" s="232"/>
      <c r="K2432" s="232"/>
      <c r="L2432" s="232"/>
      <c r="M2432" s="181">
        <f t="shared" si="377"/>
        <v>0</v>
      </c>
      <c r="N2432" s="181">
        <f>IF(H2432="",0,H2432*I2432*'Avoided Water Savings Cost'!$C$16)</f>
        <v>0</v>
      </c>
      <c r="O2432" s="545">
        <f>IF(C2432="",0,IF($B$3="NYSEG",C2432/(1-'Avoided Electric Costs 2020'!$W$21),IF($B$3="RG&amp;E",C2432/(1-'Avoided Electric Costs 2020'!$X$21),"")))</f>
        <v>0</v>
      </c>
      <c r="P2432" s="546">
        <f>IF(D2432="",0,IF($B$3="NYSEG",D2432/(1-'Avoided Electric Costs 2020'!$W$21),IF($B$3="RG&amp;E",D2432/(1-'Avoided Electric Costs 2020'!$X$21),"")))</f>
        <v>0</v>
      </c>
      <c r="Q2432" s="546">
        <f>IF(E2432="",0,IF($B$3="NYSEG",E2432/(1-'Avoided Natural Gas Costs 2020'!$J$34),IF($B$3="RG&amp;E",E2432/(1-'Avoided Natural Gas Costs 2020'!$K$34),"")))</f>
        <v>0</v>
      </c>
      <c r="R2432" s="233" t="str">
        <f>IFERROR(IF(P2432*'BCA Inputs'!$C$1+Q2432*'BCA Inputs'!$C$2+F2432*'BCA Inputs'!$C$2+G2432*'BCA Inputs'!$C$2=0,"",P2432*'BCA Inputs'!$C$1+Q2432*'BCA Inputs'!$C$2+F2432*'BCA Inputs'!$C$2+G2432*'BCA Inputs'!$C$2),"")</f>
        <v/>
      </c>
      <c r="S2432" s="181" t="str">
        <f t="shared" si="370"/>
        <v/>
      </c>
      <c r="T2432" s="181" t="str">
        <f>IFERROR(IF($B$3="NYSEG",(INDEX('BCA Inputs'!$N$14:$N$54,MATCH(I2432,'BCA Inputs'!$M$14:$M$54,0))*P2432+INDEX('BCA Inputs'!$O$14:$O$54,MATCH(I2432,'BCA Inputs'!$M$14:$M$54,0))*O2432+INDEX('BCA Inputs'!P:P,MATCH(I2432,'BCA Inputs'!M:M,0))*Q2432+INDEX('BCA Inputs'!Q:Q,MATCH(I2432,'BCA Inputs'!M:M,0))*F2432+INDEX('BCA Inputs'!R:R,MATCH(I2432,'BCA Inputs'!M:M,0))*G2432)+L2432+N2432,IF($B$3="RG&amp;E",(INDEX('BCA Inputs'!$AX$14:$AX$54,MATCH(I2432,'BCA Inputs'!$AW$14:$AW$54,0))*P2432+INDEX('BCA Inputs'!$AY$14:$AY$54,MATCH(I2432,'BCA Inputs'!$AW$14:$AW$54,0))*O2432+INDEX('BCA Inputs'!$AZ$14:$AZ$54,MATCH(I2432,'BCA Inputs'!$AW$14:$AW$54,0))*Q2432+INDEX('BCA Inputs'!$BA$14:$BA$54,MATCH(I2432,'BCA Inputs'!$AW$14:$AW$54,0))*F2432+INDEX('BCA Inputs'!$BB$14:$BB$54,MATCH(I2432,'BCA Inputs'!$AW$14:$AW$54,0))*G2432)+L2432+N2432,"")),"")</f>
        <v/>
      </c>
      <c r="U2432" s="234" t="str">
        <f t="shared" si="371"/>
        <v/>
      </c>
      <c r="V2432" s="234" t="str">
        <f t="shared" si="372"/>
        <v/>
      </c>
      <c r="W2432" s="234" t="str">
        <f t="shared" si="373"/>
        <v/>
      </c>
      <c r="Y2432" s="235" t="str">
        <f t="shared" si="374"/>
        <v/>
      </c>
      <c r="Z2432" s="236" t="str">
        <f>IFERROR(IF($B$3="NYSEG",INDEX('BCA Inputs'!$X$14:$X$54,MATCH(I2432,'BCA Inputs'!$M$14:$M$54,0))*P2432+INDEX('BCA Inputs'!$Y$14:$Y$54,MATCH(I2432,'BCA Inputs'!$M$14:$M$54,0))*O2432+INDEX('BCA Inputs'!$Z$14:$Z$54,MATCH(I2432,'BCA Inputs'!$M$14:$M$54,0))*Q2432+INDEX('BCA Inputs'!$AA$14:$AA$54,MATCH(I2432,'BCA Inputs'!$M$14:$M$54,0))*F2432+INDEX('BCA Inputs'!$AB$14:$AB$54,MATCH(I2432,'BCA Inputs'!$M$14:$M$54,0))*G2432,IF($B$3="RG&amp;E",INDEX('BCA Inputs'!$BG$14:$BG$54,MATCH(I2432,'BCA Inputs'!$AW$14:$AW$54,0))*P2432+INDEX('BCA Inputs'!$BH$14:$BH$54,MATCH(I2432,'BCA Inputs'!$AW$14:$AW$54,0))*O2432+INDEX('BCA Inputs'!$BI$14:$BI$54,MATCH(I2432,'BCA Inputs'!$AW$14:$AW$54,0))*Q2432+INDEX('BCA Inputs'!$BJ$14:$BJ$54,MATCH(I2432,'BCA Inputs'!$AW$14:$AW$54,0))*F2432+INDEX('BCA Inputs'!$BK$14:$BK$54,MATCH(I2432,'BCA Inputs'!$AW$14:$AW$54,0))*G2432,"")),"")</f>
        <v/>
      </c>
      <c r="AA2432" s="237" t="str">
        <f t="shared" si="375"/>
        <v/>
      </c>
      <c r="AC2432" s="238" t="str">
        <f>IFERROR((K2432+R2432)+IF($B$3="NYSEG",INDEX('BCA Inputs'!$AI$14:$AI$54,MATCH(I2432,'BCA Inputs'!$M$14:$M$54,0))*P2432+INDEX('BCA Inputs'!$AJ$14:$AJ$54,MATCH(I2432,'BCA Inputs'!$M$14:$M$54,0))*Q2432,IF($B$3="RG&amp;E",INDEX('BCA Inputs'!$BR$14:$BR$54,MATCH(I2432,'BCA Inputs'!$AW$14:$AW$54,0))*P2432+INDEX('BCA Inputs'!$BS$14:$BS$54,MATCH(I2432,'BCA Inputs'!$AW$14:$AW$54,0))*Q2432,"")),"")</f>
        <v/>
      </c>
      <c r="AD2432" s="181" t="str">
        <f>IFERROR(IF($B$3="NYSEG",INDEX('BCA Inputs'!$AD$14:$AD$54,MATCH(I2432,'BCA Inputs'!$M$14:$M$54,0))*P2432+INDEX('BCA Inputs'!$AE$14:$AE$54,MATCH(I2432,'BCA Inputs'!$M$14:$M$54,0))*O2432+INDEX('BCA Inputs'!$AF$14:$AF$54,MATCH(I2432,'BCA Inputs'!$M$14:$M$54,0))*Q2432+INDEX('BCA Inputs'!$AG$14:$AG$54,MATCH(I2432,'BCA Inputs'!$M$14:$M$54,0))*F2432+INDEX('BCA Inputs'!$AH$14:$AH$54,MATCH(I2432,'BCA Inputs'!$M$14:$M$54,0))*G2432,IF($B$3="RG&amp;E",INDEX('BCA Inputs'!$BM$14:$BM$54,MATCH(I2432,'BCA Inputs'!$AW$14:$AW$54,0))*P2432+INDEX('BCA Inputs'!$BN$14:$BN$54,MATCH(I2432,'BCA Inputs'!$AW$14:$AW$54,0))*O2432+INDEX('BCA Inputs'!$BO$14:$BO$54,MATCH(I2432,'BCA Inputs'!$AW$14:$AW$54,0))*Q2432+INDEX('BCA Inputs'!$BP$14:$BP$54,MATCH(I2432,'BCA Inputs'!$AW$14:$AW$54,0))*F2432+INDEX('BCA Inputs'!$BQ$14:$BQ$54,MATCH(I2432,'BCA Inputs'!$AW$14:$AW$54,0))*G2432,"")),"")</f>
        <v/>
      </c>
      <c r="AE2432" s="237" t="str">
        <f t="shared" si="376"/>
        <v/>
      </c>
      <c r="AF2432" s="198">
        <f t="shared" si="378"/>
        <v>0</v>
      </c>
      <c r="AG2432" s="239">
        <f t="shared" si="379"/>
        <v>0</v>
      </c>
    </row>
    <row r="2433" spans="1:33">
      <c r="A2433" s="228"/>
      <c r="B2433" s="176"/>
      <c r="C2433" s="229"/>
      <c r="D2433" s="230"/>
      <c r="E2433" s="230"/>
      <c r="F2433" s="230"/>
      <c r="G2433" s="230"/>
      <c r="H2433" s="231"/>
      <c r="I2433" s="231"/>
      <c r="J2433" s="232"/>
      <c r="K2433" s="232"/>
      <c r="L2433" s="232"/>
      <c r="M2433" s="181">
        <f t="shared" si="377"/>
        <v>0</v>
      </c>
      <c r="N2433" s="181">
        <f>IF(H2433="",0,H2433*I2433*'Avoided Water Savings Cost'!$C$16)</f>
        <v>0</v>
      </c>
      <c r="O2433" s="545">
        <f>IF(C2433="",0,IF($B$3="NYSEG",C2433/(1-'Avoided Electric Costs 2020'!$W$21),IF($B$3="RG&amp;E",C2433/(1-'Avoided Electric Costs 2020'!$X$21),"")))</f>
        <v>0</v>
      </c>
      <c r="P2433" s="546">
        <f>IF(D2433="",0,IF($B$3="NYSEG",D2433/(1-'Avoided Electric Costs 2020'!$W$21),IF($B$3="RG&amp;E",D2433/(1-'Avoided Electric Costs 2020'!$X$21),"")))</f>
        <v>0</v>
      </c>
      <c r="Q2433" s="546">
        <f>IF(E2433="",0,IF($B$3="NYSEG",E2433/(1-'Avoided Natural Gas Costs 2020'!$J$34),IF($B$3="RG&amp;E",E2433/(1-'Avoided Natural Gas Costs 2020'!$K$34),"")))</f>
        <v>0</v>
      </c>
      <c r="R2433" s="233" t="str">
        <f>IFERROR(IF(P2433*'BCA Inputs'!$C$1+Q2433*'BCA Inputs'!$C$2+F2433*'BCA Inputs'!$C$2+G2433*'BCA Inputs'!$C$2=0,"",P2433*'BCA Inputs'!$C$1+Q2433*'BCA Inputs'!$C$2+F2433*'BCA Inputs'!$C$2+G2433*'BCA Inputs'!$C$2),"")</f>
        <v/>
      </c>
      <c r="S2433" s="181" t="str">
        <f t="shared" si="370"/>
        <v/>
      </c>
      <c r="T2433" s="181" t="str">
        <f>IFERROR(IF($B$3="NYSEG",(INDEX('BCA Inputs'!$N$14:$N$54,MATCH(I2433,'BCA Inputs'!$M$14:$M$54,0))*P2433+INDEX('BCA Inputs'!$O$14:$O$54,MATCH(I2433,'BCA Inputs'!$M$14:$M$54,0))*O2433+INDEX('BCA Inputs'!P:P,MATCH(I2433,'BCA Inputs'!M:M,0))*Q2433+INDEX('BCA Inputs'!Q:Q,MATCH(I2433,'BCA Inputs'!M:M,0))*F2433+INDEX('BCA Inputs'!R:R,MATCH(I2433,'BCA Inputs'!M:M,0))*G2433)+L2433+N2433,IF($B$3="RG&amp;E",(INDEX('BCA Inputs'!$AX$14:$AX$54,MATCH(I2433,'BCA Inputs'!$AW$14:$AW$54,0))*P2433+INDEX('BCA Inputs'!$AY$14:$AY$54,MATCH(I2433,'BCA Inputs'!$AW$14:$AW$54,0))*O2433+INDEX('BCA Inputs'!$AZ$14:$AZ$54,MATCH(I2433,'BCA Inputs'!$AW$14:$AW$54,0))*Q2433+INDEX('BCA Inputs'!$BA$14:$BA$54,MATCH(I2433,'BCA Inputs'!$AW$14:$AW$54,0))*F2433+INDEX('BCA Inputs'!$BB$14:$BB$54,MATCH(I2433,'BCA Inputs'!$AW$14:$AW$54,0))*G2433)+L2433+N2433,"")),"")</f>
        <v/>
      </c>
      <c r="U2433" s="234" t="str">
        <f t="shared" si="371"/>
        <v/>
      </c>
      <c r="V2433" s="234" t="str">
        <f t="shared" si="372"/>
        <v/>
      </c>
      <c r="W2433" s="234" t="str">
        <f t="shared" si="373"/>
        <v/>
      </c>
      <c r="Y2433" s="235" t="str">
        <f t="shared" si="374"/>
        <v/>
      </c>
      <c r="Z2433" s="236" t="str">
        <f>IFERROR(IF($B$3="NYSEG",INDEX('BCA Inputs'!$X$14:$X$54,MATCH(I2433,'BCA Inputs'!$M$14:$M$54,0))*P2433+INDEX('BCA Inputs'!$Y$14:$Y$54,MATCH(I2433,'BCA Inputs'!$M$14:$M$54,0))*O2433+INDEX('BCA Inputs'!$Z$14:$Z$54,MATCH(I2433,'BCA Inputs'!$M$14:$M$54,0))*Q2433+INDEX('BCA Inputs'!$AA$14:$AA$54,MATCH(I2433,'BCA Inputs'!$M$14:$M$54,0))*F2433+INDEX('BCA Inputs'!$AB$14:$AB$54,MATCH(I2433,'BCA Inputs'!$M$14:$M$54,0))*G2433,IF($B$3="RG&amp;E",INDEX('BCA Inputs'!$BG$14:$BG$54,MATCH(I2433,'BCA Inputs'!$AW$14:$AW$54,0))*P2433+INDEX('BCA Inputs'!$BH$14:$BH$54,MATCH(I2433,'BCA Inputs'!$AW$14:$AW$54,0))*O2433+INDEX('BCA Inputs'!$BI$14:$BI$54,MATCH(I2433,'BCA Inputs'!$AW$14:$AW$54,0))*Q2433+INDEX('BCA Inputs'!$BJ$14:$BJ$54,MATCH(I2433,'BCA Inputs'!$AW$14:$AW$54,0))*F2433+INDEX('BCA Inputs'!$BK$14:$BK$54,MATCH(I2433,'BCA Inputs'!$AW$14:$AW$54,0))*G2433,"")),"")</f>
        <v/>
      </c>
      <c r="AA2433" s="237" t="str">
        <f t="shared" si="375"/>
        <v/>
      </c>
      <c r="AC2433" s="238" t="str">
        <f>IFERROR((K2433+R2433)+IF($B$3="NYSEG",INDEX('BCA Inputs'!$AI$14:$AI$54,MATCH(I2433,'BCA Inputs'!$M$14:$M$54,0))*P2433+INDEX('BCA Inputs'!$AJ$14:$AJ$54,MATCH(I2433,'BCA Inputs'!$M$14:$M$54,0))*Q2433,IF($B$3="RG&amp;E",INDEX('BCA Inputs'!$BR$14:$BR$54,MATCH(I2433,'BCA Inputs'!$AW$14:$AW$54,0))*P2433+INDEX('BCA Inputs'!$BS$14:$BS$54,MATCH(I2433,'BCA Inputs'!$AW$14:$AW$54,0))*Q2433,"")),"")</f>
        <v/>
      </c>
      <c r="AD2433" s="181" t="str">
        <f>IFERROR(IF($B$3="NYSEG",INDEX('BCA Inputs'!$AD$14:$AD$54,MATCH(I2433,'BCA Inputs'!$M$14:$M$54,0))*P2433+INDEX('BCA Inputs'!$AE$14:$AE$54,MATCH(I2433,'BCA Inputs'!$M$14:$M$54,0))*O2433+INDEX('BCA Inputs'!$AF$14:$AF$54,MATCH(I2433,'BCA Inputs'!$M$14:$M$54,0))*Q2433+INDEX('BCA Inputs'!$AG$14:$AG$54,MATCH(I2433,'BCA Inputs'!$M$14:$M$54,0))*F2433+INDEX('BCA Inputs'!$AH$14:$AH$54,MATCH(I2433,'BCA Inputs'!$M$14:$M$54,0))*G2433,IF($B$3="RG&amp;E",INDEX('BCA Inputs'!$BM$14:$BM$54,MATCH(I2433,'BCA Inputs'!$AW$14:$AW$54,0))*P2433+INDEX('BCA Inputs'!$BN$14:$BN$54,MATCH(I2433,'BCA Inputs'!$AW$14:$AW$54,0))*O2433+INDEX('BCA Inputs'!$BO$14:$BO$54,MATCH(I2433,'BCA Inputs'!$AW$14:$AW$54,0))*Q2433+INDEX('BCA Inputs'!$BP$14:$BP$54,MATCH(I2433,'BCA Inputs'!$AW$14:$AW$54,0))*F2433+INDEX('BCA Inputs'!$BQ$14:$BQ$54,MATCH(I2433,'BCA Inputs'!$AW$14:$AW$54,0))*G2433,"")),"")</f>
        <v/>
      </c>
      <c r="AE2433" s="237" t="str">
        <f t="shared" si="376"/>
        <v/>
      </c>
      <c r="AF2433" s="198">
        <f t="shared" si="378"/>
        <v>0</v>
      </c>
      <c r="AG2433" s="239">
        <f t="shared" si="379"/>
        <v>0</v>
      </c>
    </row>
    <row r="2434" spans="1:33">
      <c r="A2434" s="228"/>
      <c r="B2434" s="176"/>
      <c r="C2434" s="229"/>
      <c r="D2434" s="230"/>
      <c r="E2434" s="230"/>
      <c r="F2434" s="230"/>
      <c r="G2434" s="230"/>
      <c r="H2434" s="231"/>
      <c r="I2434" s="231"/>
      <c r="J2434" s="232"/>
      <c r="K2434" s="232"/>
      <c r="L2434" s="232"/>
      <c r="M2434" s="181">
        <f t="shared" si="377"/>
        <v>0</v>
      </c>
      <c r="N2434" s="181">
        <f>IF(H2434="",0,H2434*I2434*'Avoided Water Savings Cost'!$C$16)</f>
        <v>0</v>
      </c>
      <c r="O2434" s="545">
        <f>IF(C2434="",0,IF($B$3="NYSEG",C2434/(1-'Avoided Electric Costs 2020'!$W$21),IF($B$3="RG&amp;E",C2434/(1-'Avoided Electric Costs 2020'!$X$21),"")))</f>
        <v>0</v>
      </c>
      <c r="P2434" s="546">
        <f>IF(D2434="",0,IF($B$3="NYSEG",D2434/(1-'Avoided Electric Costs 2020'!$W$21),IF($B$3="RG&amp;E",D2434/(1-'Avoided Electric Costs 2020'!$X$21),"")))</f>
        <v>0</v>
      </c>
      <c r="Q2434" s="546">
        <f>IF(E2434="",0,IF($B$3="NYSEG",E2434/(1-'Avoided Natural Gas Costs 2020'!$J$34),IF($B$3="RG&amp;E",E2434/(1-'Avoided Natural Gas Costs 2020'!$K$34),"")))</f>
        <v>0</v>
      </c>
      <c r="R2434" s="233" t="str">
        <f>IFERROR(IF(P2434*'BCA Inputs'!$C$1+Q2434*'BCA Inputs'!$C$2+F2434*'BCA Inputs'!$C$2+G2434*'BCA Inputs'!$C$2=0,"",P2434*'BCA Inputs'!$C$1+Q2434*'BCA Inputs'!$C$2+F2434*'BCA Inputs'!$C$2+G2434*'BCA Inputs'!$C$2),"")</f>
        <v/>
      </c>
      <c r="S2434" s="181" t="str">
        <f t="shared" si="370"/>
        <v/>
      </c>
      <c r="T2434" s="181" t="str">
        <f>IFERROR(IF($B$3="NYSEG",(INDEX('BCA Inputs'!$N$14:$N$54,MATCH(I2434,'BCA Inputs'!$M$14:$M$54,0))*P2434+INDEX('BCA Inputs'!$O$14:$O$54,MATCH(I2434,'BCA Inputs'!$M$14:$M$54,0))*O2434+INDEX('BCA Inputs'!P:P,MATCH(I2434,'BCA Inputs'!M:M,0))*Q2434+INDEX('BCA Inputs'!Q:Q,MATCH(I2434,'BCA Inputs'!M:M,0))*F2434+INDEX('BCA Inputs'!R:R,MATCH(I2434,'BCA Inputs'!M:M,0))*G2434)+L2434+N2434,IF($B$3="RG&amp;E",(INDEX('BCA Inputs'!$AX$14:$AX$54,MATCH(I2434,'BCA Inputs'!$AW$14:$AW$54,0))*P2434+INDEX('BCA Inputs'!$AY$14:$AY$54,MATCH(I2434,'BCA Inputs'!$AW$14:$AW$54,0))*O2434+INDEX('BCA Inputs'!$AZ$14:$AZ$54,MATCH(I2434,'BCA Inputs'!$AW$14:$AW$54,0))*Q2434+INDEX('BCA Inputs'!$BA$14:$BA$54,MATCH(I2434,'BCA Inputs'!$AW$14:$AW$54,0))*F2434+INDEX('BCA Inputs'!$BB$14:$BB$54,MATCH(I2434,'BCA Inputs'!$AW$14:$AW$54,0))*G2434)+L2434+N2434,"")),"")</f>
        <v/>
      </c>
      <c r="U2434" s="234" t="str">
        <f t="shared" si="371"/>
        <v/>
      </c>
      <c r="V2434" s="234" t="str">
        <f t="shared" si="372"/>
        <v/>
      </c>
      <c r="W2434" s="234" t="str">
        <f t="shared" si="373"/>
        <v/>
      </c>
      <c r="Y2434" s="235" t="str">
        <f t="shared" si="374"/>
        <v/>
      </c>
      <c r="Z2434" s="236" t="str">
        <f>IFERROR(IF($B$3="NYSEG",INDEX('BCA Inputs'!$X$14:$X$54,MATCH(I2434,'BCA Inputs'!$M$14:$M$54,0))*P2434+INDEX('BCA Inputs'!$Y$14:$Y$54,MATCH(I2434,'BCA Inputs'!$M$14:$M$54,0))*O2434+INDEX('BCA Inputs'!$Z$14:$Z$54,MATCH(I2434,'BCA Inputs'!$M$14:$M$54,0))*Q2434+INDEX('BCA Inputs'!$AA$14:$AA$54,MATCH(I2434,'BCA Inputs'!$M$14:$M$54,0))*F2434+INDEX('BCA Inputs'!$AB$14:$AB$54,MATCH(I2434,'BCA Inputs'!$M$14:$M$54,0))*G2434,IF($B$3="RG&amp;E",INDEX('BCA Inputs'!$BG$14:$BG$54,MATCH(I2434,'BCA Inputs'!$AW$14:$AW$54,0))*P2434+INDEX('BCA Inputs'!$BH$14:$BH$54,MATCH(I2434,'BCA Inputs'!$AW$14:$AW$54,0))*O2434+INDEX('BCA Inputs'!$BI$14:$BI$54,MATCH(I2434,'BCA Inputs'!$AW$14:$AW$54,0))*Q2434+INDEX('BCA Inputs'!$BJ$14:$BJ$54,MATCH(I2434,'BCA Inputs'!$AW$14:$AW$54,0))*F2434+INDEX('BCA Inputs'!$BK$14:$BK$54,MATCH(I2434,'BCA Inputs'!$AW$14:$AW$54,0))*G2434,"")),"")</f>
        <v/>
      </c>
      <c r="AA2434" s="237" t="str">
        <f t="shared" si="375"/>
        <v/>
      </c>
      <c r="AC2434" s="238" t="str">
        <f>IFERROR((K2434+R2434)+IF($B$3="NYSEG",INDEX('BCA Inputs'!$AI$14:$AI$54,MATCH(I2434,'BCA Inputs'!$M$14:$M$54,0))*P2434+INDEX('BCA Inputs'!$AJ$14:$AJ$54,MATCH(I2434,'BCA Inputs'!$M$14:$M$54,0))*Q2434,IF($B$3="RG&amp;E",INDEX('BCA Inputs'!$BR$14:$BR$54,MATCH(I2434,'BCA Inputs'!$AW$14:$AW$54,0))*P2434+INDEX('BCA Inputs'!$BS$14:$BS$54,MATCH(I2434,'BCA Inputs'!$AW$14:$AW$54,0))*Q2434,"")),"")</f>
        <v/>
      </c>
      <c r="AD2434" s="181" t="str">
        <f>IFERROR(IF($B$3="NYSEG",INDEX('BCA Inputs'!$AD$14:$AD$54,MATCH(I2434,'BCA Inputs'!$M$14:$M$54,0))*P2434+INDEX('BCA Inputs'!$AE$14:$AE$54,MATCH(I2434,'BCA Inputs'!$M$14:$M$54,0))*O2434+INDEX('BCA Inputs'!$AF$14:$AF$54,MATCH(I2434,'BCA Inputs'!$M$14:$M$54,0))*Q2434+INDEX('BCA Inputs'!$AG$14:$AG$54,MATCH(I2434,'BCA Inputs'!$M$14:$M$54,0))*F2434+INDEX('BCA Inputs'!$AH$14:$AH$54,MATCH(I2434,'BCA Inputs'!$M$14:$M$54,0))*G2434,IF($B$3="RG&amp;E",INDEX('BCA Inputs'!$BM$14:$BM$54,MATCH(I2434,'BCA Inputs'!$AW$14:$AW$54,0))*P2434+INDEX('BCA Inputs'!$BN$14:$BN$54,MATCH(I2434,'BCA Inputs'!$AW$14:$AW$54,0))*O2434+INDEX('BCA Inputs'!$BO$14:$BO$54,MATCH(I2434,'BCA Inputs'!$AW$14:$AW$54,0))*Q2434+INDEX('BCA Inputs'!$BP$14:$BP$54,MATCH(I2434,'BCA Inputs'!$AW$14:$AW$54,0))*F2434+INDEX('BCA Inputs'!$BQ$14:$BQ$54,MATCH(I2434,'BCA Inputs'!$AW$14:$AW$54,0))*G2434,"")),"")</f>
        <v/>
      </c>
      <c r="AE2434" s="237" t="str">
        <f t="shared" si="376"/>
        <v/>
      </c>
      <c r="AF2434" s="198">
        <f t="shared" si="378"/>
        <v>0</v>
      </c>
      <c r="AG2434" s="239">
        <f t="shared" si="379"/>
        <v>0</v>
      </c>
    </row>
    <row r="2435" spans="1:33">
      <c r="A2435" s="228"/>
      <c r="B2435" s="176"/>
      <c r="C2435" s="229"/>
      <c r="D2435" s="230"/>
      <c r="E2435" s="230"/>
      <c r="F2435" s="230"/>
      <c r="G2435" s="230"/>
      <c r="H2435" s="231"/>
      <c r="I2435" s="231"/>
      <c r="J2435" s="232"/>
      <c r="K2435" s="232"/>
      <c r="L2435" s="232"/>
      <c r="M2435" s="181">
        <f t="shared" si="377"/>
        <v>0</v>
      </c>
      <c r="N2435" s="181">
        <f>IF(H2435="",0,H2435*I2435*'Avoided Water Savings Cost'!$C$16)</f>
        <v>0</v>
      </c>
      <c r="O2435" s="545">
        <f>IF(C2435="",0,IF($B$3="NYSEG",C2435/(1-'Avoided Electric Costs 2020'!$W$21),IF($B$3="RG&amp;E",C2435/(1-'Avoided Electric Costs 2020'!$X$21),"")))</f>
        <v>0</v>
      </c>
      <c r="P2435" s="546">
        <f>IF(D2435="",0,IF($B$3="NYSEG",D2435/(1-'Avoided Electric Costs 2020'!$W$21),IF($B$3="RG&amp;E",D2435/(1-'Avoided Electric Costs 2020'!$X$21),"")))</f>
        <v>0</v>
      </c>
      <c r="Q2435" s="546">
        <f>IF(E2435="",0,IF($B$3="NYSEG",E2435/(1-'Avoided Natural Gas Costs 2020'!$J$34),IF($B$3="RG&amp;E",E2435/(1-'Avoided Natural Gas Costs 2020'!$K$34),"")))</f>
        <v>0</v>
      </c>
      <c r="R2435" s="233" t="str">
        <f>IFERROR(IF(P2435*'BCA Inputs'!$C$1+Q2435*'BCA Inputs'!$C$2+F2435*'BCA Inputs'!$C$2+G2435*'BCA Inputs'!$C$2=0,"",P2435*'BCA Inputs'!$C$1+Q2435*'BCA Inputs'!$C$2+F2435*'BCA Inputs'!$C$2+G2435*'BCA Inputs'!$C$2),"")</f>
        <v/>
      </c>
      <c r="S2435" s="181" t="str">
        <f t="shared" si="370"/>
        <v/>
      </c>
      <c r="T2435" s="181" t="str">
        <f>IFERROR(IF($B$3="NYSEG",(INDEX('BCA Inputs'!$N$14:$N$54,MATCH(I2435,'BCA Inputs'!$M$14:$M$54,0))*P2435+INDEX('BCA Inputs'!$O$14:$O$54,MATCH(I2435,'BCA Inputs'!$M$14:$M$54,0))*O2435+INDEX('BCA Inputs'!P:P,MATCH(I2435,'BCA Inputs'!M:M,0))*Q2435+INDEX('BCA Inputs'!Q:Q,MATCH(I2435,'BCA Inputs'!M:M,0))*F2435+INDEX('BCA Inputs'!R:R,MATCH(I2435,'BCA Inputs'!M:M,0))*G2435)+L2435+N2435,IF($B$3="RG&amp;E",(INDEX('BCA Inputs'!$AX$14:$AX$54,MATCH(I2435,'BCA Inputs'!$AW$14:$AW$54,0))*P2435+INDEX('BCA Inputs'!$AY$14:$AY$54,MATCH(I2435,'BCA Inputs'!$AW$14:$AW$54,0))*O2435+INDEX('BCA Inputs'!$AZ$14:$AZ$54,MATCH(I2435,'BCA Inputs'!$AW$14:$AW$54,0))*Q2435+INDEX('BCA Inputs'!$BA$14:$BA$54,MATCH(I2435,'BCA Inputs'!$AW$14:$AW$54,0))*F2435+INDEX('BCA Inputs'!$BB$14:$BB$54,MATCH(I2435,'BCA Inputs'!$AW$14:$AW$54,0))*G2435)+L2435+N2435,"")),"")</f>
        <v/>
      </c>
      <c r="U2435" s="234" t="str">
        <f t="shared" si="371"/>
        <v/>
      </c>
      <c r="V2435" s="234" t="str">
        <f t="shared" si="372"/>
        <v/>
      </c>
      <c r="W2435" s="234" t="str">
        <f t="shared" si="373"/>
        <v/>
      </c>
      <c r="Y2435" s="235" t="str">
        <f t="shared" si="374"/>
        <v/>
      </c>
      <c r="Z2435" s="236" t="str">
        <f>IFERROR(IF($B$3="NYSEG",INDEX('BCA Inputs'!$X$14:$X$54,MATCH(I2435,'BCA Inputs'!$M$14:$M$54,0))*P2435+INDEX('BCA Inputs'!$Y$14:$Y$54,MATCH(I2435,'BCA Inputs'!$M$14:$M$54,0))*O2435+INDEX('BCA Inputs'!$Z$14:$Z$54,MATCH(I2435,'BCA Inputs'!$M$14:$M$54,0))*Q2435+INDEX('BCA Inputs'!$AA$14:$AA$54,MATCH(I2435,'BCA Inputs'!$M$14:$M$54,0))*F2435+INDEX('BCA Inputs'!$AB$14:$AB$54,MATCH(I2435,'BCA Inputs'!$M$14:$M$54,0))*G2435,IF($B$3="RG&amp;E",INDEX('BCA Inputs'!$BG$14:$BG$54,MATCH(I2435,'BCA Inputs'!$AW$14:$AW$54,0))*P2435+INDEX('BCA Inputs'!$BH$14:$BH$54,MATCH(I2435,'BCA Inputs'!$AW$14:$AW$54,0))*O2435+INDEX('BCA Inputs'!$BI$14:$BI$54,MATCH(I2435,'BCA Inputs'!$AW$14:$AW$54,0))*Q2435+INDEX('BCA Inputs'!$BJ$14:$BJ$54,MATCH(I2435,'BCA Inputs'!$AW$14:$AW$54,0))*F2435+INDEX('BCA Inputs'!$BK$14:$BK$54,MATCH(I2435,'BCA Inputs'!$AW$14:$AW$54,0))*G2435,"")),"")</f>
        <v/>
      </c>
      <c r="AA2435" s="237" t="str">
        <f t="shared" si="375"/>
        <v/>
      </c>
      <c r="AC2435" s="238" t="str">
        <f>IFERROR((K2435+R2435)+IF($B$3="NYSEG",INDEX('BCA Inputs'!$AI$14:$AI$54,MATCH(I2435,'BCA Inputs'!$M$14:$M$54,0))*P2435+INDEX('BCA Inputs'!$AJ$14:$AJ$54,MATCH(I2435,'BCA Inputs'!$M$14:$M$54,0))*Q2435,IF($B$3="RG&amp;E",INDEX('BCA Inputs'!$BR$14:$BR$54,MATCH(I2435,'BCA Inputs'!$AW$14:$AW$54,0))*P2435+INDEX('BCA Inputs'!$BS$14:$BS$54,MATCH(I2435,'BCA Inputs'!$AW$14:$AW$54,0))*Q2435,"")),"")</f>
        <v/>
      </c>
      <c r="AD2435" s="181" t="str">
        <f>IFERROR(IF($B$3="NYSEG",INDEX('BCA Inputs'!$AD$14:$AD$54,MATCH(I2435,'BCA Inputs'!$M$14:$M$54,0))*P2435+INDEX('BCA Inputs'!$AE$14:$AE$54,MATCH(I2435,'BCA Inputs'!$M$14:$M$54,0))*O2435+INDEX('BCA Inputs'!$AF$14:$AF$54,MATCH(I2435,'BCA Inputs'!$M$14:$M$54,0))*Q2435+INDEX('BCA Inputs'!$AG$14:$AG$54,MATCH(I2435,'BCA Inputs'!$M$14:$M$54,0))*F2435+INDEX('BCA Inputs'!$AH$14:$AH$54,MATCH(I2435,'BCA Inputs'!$M$14:$M$54,0))*G2435,IF($B$3="RG&amp;E",INDEX('BCA Inputs'!$BM$14:$BM$54,MATCH(I2435,'BCA Inputs'!$AW$14:$AW$54,0))*P2435+INDEX('BCA Inputs'!$BN$14:$BN$54,MATCH(I2435,'BCA Inputs'!$AW$14:$AW$54,0))*O2435+INDEX('BCA Inputs'!$BO$14:$BO$54,MATCH(I2435,'BCA Inputs'!$AW$14:$AW$54,0))*Q2435+INDEX('BCA Inputs'!$BP$14:$BP$54,MATCH(I2435,'BCA Inputs'!$AW$14:$AW$54,0))*F2435+INDEX('BCA Inputs'!$BQ$14:$BQ$54,MATCH(I2435,'BCA Inputs'!$AW$14:$AW$54,0))*G2435,"")),"")</f>
        <v/>
      </c>
      <c r="AE2435" s="237" t="str">
        <f t="shared" si="376"/>
        <v/>
      </c>
      <c r="AF2435" s="198">
        <f t="shared" si="378"/>
        <v>0</v>
      </c>
      <c r="AG2435" s="239">
        <f t="shared" si="379"/>
        <v>0</v>
      </c>
    </row>
    <row r="2436" spans="1:33">
      <c r="A2436" s="228"/>
      <c r="B2436" s="176"/>
      <c r="C2436" s="229"/>
      <c r="D2436" s="230"/>
      <c r="E2436" s="230"/>
      <c r="F2436" s="230"/>
      <c r="G2436" s="230"/>
      <c r="H2436" s="231"/>
      <c r="I2436" s="231"/>
      <c r="J2436" s="232"/>
      <c r="K2436" s="232"/>
      <c r="L2436" s="232"/>
      <c r="M2436" s="181">
        <f t="shared" si="377"/>
        <v>0</v>
      </c>
      <c r="N2436" s="181">
        <f>IF(H2436="",0,H2436*I2436*'Avoided Water Savings Cost'!$C$16)</f>
        <v>0</v>
      </c>
      <c r="O2436" s="545">
        <f>IF(C2436="",0,IF($B$3="NYSEG",C2436/(1-'Avoided Electric Costs 2020'!$W$21),IF($B$3="RG&amp;E",C2436/(1-'Avoided Electric Costs 2020'!$X$21),"")))</f>
        <v>0</v>
      </c>
      <c r="P2436" s="546">
        <f>IF(D2436="",0,IF($B$3="NYSEG",D2436/(1-'Avoided Electric Costs 2020'!$W$21),IF($B$3="RG&amp;E",D2436/(1-'Avoided Electric Costs 2020'!$X$21),"")))</f>
        <v>0</v>
      </c>
      <c r="Q2436" s="546">
        <f>IF(E2436="",0,IF($B$3="NYSEG",E2436/(1-'Avoided Natural Gas Costs 2020'!$J$34),IF($B$3="RG&amp;E",E2436/(1-'Avoided Natural Gas Costs 2020'!$K$34),"")))</f>
        <v>0</v>
      </c>
      <c r="R2436" s="233" t="str">
        <f>IFERROR(IF(P2436*'BCA Inputs'!$C$1+Q2436*'BCA Inputs'!$C$2+F2436*'BCA Inputs'!$C$2+G2436*'BCA Inputs'!$C$2=0,"",P2436*'BCA Inputs'!$C$1+Q2436*'BCA Inputs'!$C$2+F2436*'BCA Inputs'!$C$2+G2436*'BCA Inputs'!$C$2),"")</f>
        <v/>
      </c>
      <c r="S2436" s="181" t="str">
        <f t="shared" si="370"/>
        <v/>
      </c>
      <c r="T2436" s="181" t="str">
        <f>IFERROR(IF($B$3="NYSEG",(INDEX('BCA Inputs'!$N$14:$N$54,MATCH(I2436,'BCA Inputs'!$M$14:$M$54,0))*P2436+INDEX('BCA Inputs'!$O$14:$O$54,MATCH(I2436,'BCA Inputs'!$M$14:$M$54,0))*O2436+INDEX('BCA Inputs'!P:P,MATCH(I2436,'BCA Inputs'!M:M,0))*Q2436+INDEX('BCA Inputs'!Q:Q,MATCH(I2436,'BCA Inputs'!M:M,0))*F2436+INDEX('BCA Inputs'!R:R,MATCH(I2436,'BCA Inputs'!M:M,0))*G2436)+L2436+N2436,IF($B$3="RG&amp;E",(INDEX('BCA Inputs'!$AX$14:$AX$54,MATCH(I2436,'BCA Inputs'!$AW$14:$AW$54,0))*P2436+INDEX('BCA Inputs'!$AY$14:$AY$54,MATCH(I2436,'BCA Inputs'!$AW$14:$AW$54,0))*O2436+INDEX('BCA Inputs'!$AZ$14:$AZ$54,MATCH(I2436,'BCA Inputs'!$AW$14:$AW$54,0))*Q2436+INDEX('BCA Inputs'!$BA$14:$BA$54,MATCH(I2436,'BCA Inputs'!$AW$14:$AW$54,0))*F2436+INDEX('BCA Inputs'!$BB$14:$BB$54,MATCH(I2436,'BCA Inputs'!$AW$14:$AW$54,0))*G2436)+L2436+N2436,"")),"")</f>
        <v/>
      </c>
      <c r="U2436" s="234" t="str">
        <f t="shared" si="371"/>
        <v/>
      </c>
      <c r="V2436" s="234" t="str">
        <f t="shared" si="372"/>
        <v/>
      </c>
      <c r="W2436" s="234" t="str">
        <f t="shared" si="373"/>
        <v/>
      </c>
      <c r="Y2436" s="235" t="str">
        <f t="shared" si="374"/>
        <v/>
      </c>
      <c r="Z2436" s="236" t="str">
        <f>IFERROR(IF($B$3="NYSEG",INDEX('BCA Inputs'!$X$14:$X$54,MATCH(I2436,'BCA Inputs'!$M$14:$M$54,0))*P2436+INDEX('BCA Inputs'!$Y$14:$Y$54,MATCH(I2436,'BCA Inputs'!$M$14:$M$54,0))*O2436+INDEX('BCA Inputs'!$Z$14:$Z$54,MATCH(I2436,'BCA Inputs'!$M$14:$M$54,0))*Q2436+INDEX('BCA Inputs'!$AA$14:$AA$54,MATCH(I2436,'BCA Inputs'!$M$14:$M$54,0))*F2436+INDEX('BCA Inputs'!$AB$14:$AB$54,MATCH(I2436,'BCA Inputs'!$M$14:$M$54,0))*G2436,IF($B$3="RG&amp;E",INDEX('BCA Inputs'!$BG$14:$BG$54,MATCH(I2436,'BCA Inputs'!$AW$14:$AW$54,0))*P2436+INDEX('BCA Inputs'!$BH$14:$BH$54,MATCH(I2436,'BCA Inputs'!$AW$14:$AW$54,0))*O2436+INDEX('BCA Inputs'!$BI$14:$BI$54,MATCH(I2436,'BCA Inputs'!$AW$14:$AW$54,0))*Q2436+INDEX('BCA Inputs'!$BJ$14:$BJ$54,MATCH(I2436,'BCA Inputs'!$AW$14:$AW$54,0))*F2436+INDEX('BCA Inputs'!$BK$14:$BK$54,MATCH(I2436,'BCA Inputs'!$AW$14:$AW$54,0))*G2436,"")),"")</f>
        <v/>
      </c>
      <c r="AA2436" s="237" t="str">
        <f t="shared" si="375"/>
        <v/>
      </c>
      <c r="AC2436" s="238" t="str">
        <f>IFERROR((K2436+R2436)+IF($B$3="NYSEG",INDEX('BCA Inputs'!$AI$14:$AI$54,MATCH(I2436,'BCA Inputs'!$M$14:$M$54,0))*P2436+INDEX('BCA Inputs'!$AJ$14:$AJ$54,MATCH(I2436,'BCA Inputs'!$M$14:$M$54,0))*Q2436,IF($B$3="RG&amp;E",INDEX('BCA Inputs'!$BR$14:$BR$54,MATCH(I2436,'BCA Inputs'!$AW$14:$AW$54,0))*P2436+INDEX('BCA Inputs'!$BS$14:$BS$54,MATCH(I2436,'BCA Inputs'!$AW$14:$AW$54,0))*Q2436,"")),"")</f>
        <v/>
      </c>
      <c r="AD2436" s="181" t="str">
        <f>IFERROR(IF($B$3="NYSEG",INDEX('BCA Inputs'!$AD$14:$AD$54,MATCH(I2436,'BCA Inputs'!$M$14:$M$54,0))*P2436+INDEX('BCA Inputs'!$AE$14:$AE$54,MATCH(I2436,'BCA Inputs'!$M$14:$M$54,0))*O2436+INDEX('BCA Inputs'!$AF$14:$AF$54,MATCH(I2436,'BCA Inputs'!$M$14:$M$54,0))*Q2436+INDEX('BCA Inputs'!$AG$14:$AG$54,MATCH(I2436,'BCA Inputs'!$M$14:$M$54,0))*F2436+INDEX('BCA Inputs'!$AH$14:$AH$54,MATCH(I2436,'BCA Inputs'!$M$14:$M$54,0))*G2436,IF($B$3="RG&amp;E",INDEX('BCA Inputs'!$BM$14:$BM$54,MATCH(I2436,'BCA Inputs'!$AW$14:$AW$54,0))*P2436+INDEX('BCA Inputs'!$BN$14:$BN$54,MATCH(I2436,'BCA Inputs'!$AW$14:$AW$54,0))*O2436+INDEX('BCA Inputs'!$BO$14:$BO$54,MATCH(I2436,'BCA Inputs'!$AW$14:$AW$54,0))*Q2436+INDEX('BCA Inputs'!$BP$14:$BP$54,MATCH(I2436,'BCA Inputs'!$AW$14:$AW$54,0))*F2436+INDEX('BCA Inputs'!$BQ$14:$BQ$54,MATCH(I2436,'BCA Inputs'!$AW$14:$AW$54,0))*G2436,"")),"")</f>
        <v/>
      </c>
      <c r="AE2436" s="237" t="str">
        <f t="shared" si="376"/>
        <v/>
      </c>
      <c r="AF2436" s="198">
        <f t="shared" si="378"/>
        <v>0</v>
      </c>
      <c r="AG2436" s="239">
        <f t="shared" si="379"/>
        <v>0</v>
      </c>
    </row>
    <row r="2437" spans="1:33">
      <c r="A2437" s="228"/>
      <c r="B2437" s="176"/>
      <c r="C2437" s="229"/>
      <c r="D2437" s="230"/>
      <c r="E2437" s="230"/>
      <c r="F2437" s="230"/>
      <c r="G2437" s="230"/>
      <c r="H2437" s="231"/>
      <c r="I2437" s="231"/>
      <c r="J2437" s="232"/>
      <c r="K2437" s="232"/>
      <c r="L2437" s="232"/>
      <c r="M2437" s="181">
        <f t="shared" si="377"/>
        <v>0</v>
      </c>
      <c r="N2437" s="181">
        <f>IF(H2437="",0,H2437*I2437*'Avoided Water Savings Cost'!$C$16)</f>
        <v>0</v>
      </c>
      <c r="O2437" s="545">
        <f>IF(C2437="",0,IF($B$3="NYSEG",C2437/(1-'Avoided Electric Costs 2020'!$W$21),IF($B$3="RG&amp;E",C2437/(1-'Avoided Electric Costs 2020'!$X$21),"")))</f>
        <v>0</v>
      </c>
      <c r="P2437" s="546">
        <f>IF(D2437="",0,IF($B$3="NYSEG",D2437/(1-'Avoided Electric Costs 2020'!$W$21),IF($B$3="RG&amp;E",D2437/(1-'Avoided Electric Costs 2020'!$X$21),"")))</f>
        <v>0</v>
      </c>
      <c r="Q2437" s="546">
        <f>IF(E2437="",0,IF($B$3="NYSEG",E2437/(1-'Avoided Natural Gas Costs 2020'!$J$34),IF($B$3="RG&amp;E",E2437/(1-'Avoided Natural Gas Costs 2020'!$K$34),"")))</f>
        <v>0</v>
      </c>
      <c r="R2437" s="233" t="str">
        <f>IFERROR(IF(P2437*'BCA Inputs'!$C$1+Q2437*'BCA Inputs'!$C$2+F2437*'BCA Inputs'!$C$2+G2437*'BCA Inputs'!$C$2=0,"",P2437*'BCA Inputs'!$C$1+Q2437*'BCA Inputs'!$C$2+F2437*'BCA Inputs'!$C$2+G2437*'BCA Inputs'!$C$2),"")</f>
        <v/>
      </c>
      <c r="S2437" s="181" t="str">
        <f t="shared" si="370"/>
        <v/>
      </c>
      <c r="T2437" s="181" t="str">
        <f>IFERROR(IF($B$3="NYSEG",(INDEX('BCA Inputs'!$N$14:$N$54,MATCH(I2437,'BCA Inputs'!$M$14:$M$54,0))*P2437+INDEX('BCA Inputs'!$O$14:$O$54,MATCH(I2437,'BCA Inputs'!$M$14:$M$54,0))*O2437+INDEX('BCA Inputs'!P:P,MATCH(I2437,'BCA Inputs'!M:M,0))*Q2437+INDEX('BCA Inputs'!Q:Q,MATCH(I2437,'BCA Inputs'!M:M,0))*F2437+INDEX('BCA Inputs'!R:R,MATCH(I2437,'BCA Inputs'!M:M,0))*G2437)+L2437+N2437,IF($B$3="RG&amp;E",(INDEX('BCA Inputs'!$AX$14:$AX$54,MATCH(I2437,'BCA Inputs'!$AW$14:$AW$54,0))*P2437+INDEX('BCA Inputs'!$AY$14:$AY$54,MATCH(I2437,'BCA Inputs'!$AW$14:$AW$54,0))*O2437+INDEX('BCA Inputs'!$AZ$14:$AZ$54,MATCH(I2437,'BCA Inputs'!$AW$14:$AW$54,0))*Q2437+INDEX('BCA Inputs'!$BA$14:$BA$54,MATCH(I2437,'BCA Inputs'!$AW$14:$AW$54,0))*F2437+INDEX('BCA Inputs'!$BB$14:$BB$54,MATCH(I2437,'BCA Inputs'!$AW$14:$AW$54,0))*G2437)+L2437+N2437,"")),"")</f>
        <v/>
      </c>
      <c r="U2437" s="234" t="str">
        <f t="shared" si="371"/>
        <v/>
      </c>
      <c r="V2437" s="234" t="str">
        <f t="shared" si="372"/>
        <v/>
      </c>
      <c r="W2437" s="234" t="str">
        <f t="shared" si="373"/>
        <v/>
      </c>
      <c r="Y2437" s="235" t="str">
        <f t="shared" si="374"/>
        <v/>
      </c>
      <c r="Z2437" s="236" t="str">
        <f>IFERROR(IF($B$3="NYSEG",INDEX('BCA Inputs'!$X$14:$X$54,MATCH(I2437,'BCA Inputs'!$M$14:$M$54,0))*P2437+INDEX('BCA Inputs'!$Y$14:$Y$54,MATCH(I2437,'BCA Inputs'!$M$14:$M$54,0))*O2437+INDEX('BCA Inputs'!$Z$14:$Z$54,MATCH(I2437,'BCA Inputs'!$M$14:$M$54,0))*Q2437+INDEX('BCA Inputs'!$AA$14:$AA$54,MATCH(I2437,'BCA Inputs'!$M$14:$M$54,0))*F2437+INDEX('BCA Inputs'!$AB$14:$AB$54,MATCH(I2437,'BCA Inputs'!$M$14:$M$54,0))*G2437,IF($B$3="RG&amp;E",INDEX('BCA Inputs'!$BG$14:$BG$54,MATCH(I2437,'BCA Inputs'!$AW$14:$AW$54,0))*P2437+INDEX('BCA Inputs'!$BH$14:$BH$54,MATCH(I2437,'BCA Inputs'!$AW$14:$AW$54,0))*O2437+INDEX('BCA Inputs'!$BI$14:$BI$54,MATCH(I2437,'BCA Inputs'!$AW$14:$AW$54,0))*Q2437+INDEX('BCA Inputs'!$BJ$14:$BJ$54,MATCH(I2437,'BCA Inputs'!$AW$14:$AW$54,0))*F2437+INDEX('BCA Inputs'!$BK$14:$BK$54,MATCH(I2437,'BCA Inputs'!$AW$14:$AW$54,0))*G2437,"")),"")</f>
        <v/>
      </c>
      <c r="AA2437" s="237" t="str">
        <f t="shared" si="375"/>
        <v/>
      </c>
      <c r="AC2437" s="238" t="str">
        <f>IFERROR((K2437+R2437)+IF($B$3="NYSEG",INDEX('BCA Inputs'!$AI$14:$AI$54,MATCH(I2437,'BCA Inputs'!$M$14:$M$54,0))*P2437+INDEX('BCA Inputs'!$AJ$14:$AJ$54,MATCH(I2437,'BCA Inputs'!$M$14:$M$54,0))*Q2437,IF($B$3="RG&amp;E",INDEX('BCA Inputs'!$BR$14:$BR$54,MATCH(I2437,'BCA Inputs'!$AW$14:$AW$54,0))*P2437+INDEX('BCA Inputs'!$BS$14:$BS$54,MATCH(I2437,'BCA Inputs'!$AW$14:$AW$54,0))*Q2437,"")),"")</f>
        <v/>
      </c>
      <c r="AD2437" s="181" t="str">
        <f>IFERROR(IF($B$3="NYSEG",INDEX('BCA Inputs'!$AD$14:$AD$54,MATCH(I2437,'BCA Inputs'!$M$14:$M$54,0))*P2437+INDEX('BCA Inputs'!$AE$14:$AE$54,MATCH(I2437,'BCA Inputs'!$M$14:$M$54,0))*O2437+INDEX('BCA Inputs'!$AF$14:$AF$54,MATCH(I2437,'BCA Inputs'!$M$14:$M$54,0))*Q2437+INDEX('BCA Inputs'!$AG$14:$AG$54,MATCH(I2437,'BCA Inputs'!$M$14:$M$54,0))*F2437+INDEX('BCA Inputs'!$AH$14:$AH$54,MATCH(I2437,'BCA Inputs'!$M$14:$M$54,0))*G2437,IF($B$3="RG&amp;E",INDEX('BCA Inputs'!$BM$14:$BM$54,MATCH(I2437,'BCA Inputs'!$AW$14:$AW$54,0))*P2437+INDEX('BCA Inputs'!$BN$14:$BN$54,MATCH(I2437,'BCA Inputs'!$AW$14:$AW$54,0))*O2437+INDEX('BCA Inputs'!$BO$14:$BO$54,MATCH(I2437,'BCA Inputs'!$AW$14:$AW$54,0))*Q2437+INDEX('BCA Inputs'!$BP$14:$BP$54,MATCH(I2437,'BCA Inputs'!$AW$14:$AW$54,0))*F2437+INDEX('BCA Inputs'!$BQ$14:$BQ$54,MATCH(I2437,'BCA Inputs'!$AW$14:$AW$54,0))*G2437,"")),"")</f>
        <v/>
      </c>
      <c r="AE2437" s="237" t="str">
        <f t="shared" si="376"/>
        <v/>
      </c>
      <c r="AF2437" s="198">
        <f t="shared" si="378"/>
        <v>0</v>
      </c>
      <c r="AG2437" s="239">
        <f t="shared" si="379"/>
        <v>0</v>
      </c>
    </row>
    <row r="2438" spans="1:33">
      <c r="A2438" s="228"/>
      <c r="B2438" s="176"/>
      <c r="C2438" s="229"/>
      <c r="D2438" s="230"/>
      <c r="E2438" s="230"/>
      <c r="F2438" s="230"/>
      <c r="G2438" s="230"/>
      <c r="H2438" s="231"/>
      <c r="I2438" s="231"/>
      <c r="J2438" s="232"/>
      <c r="K2438" s="232"/>
      <c r="L2438" s="232"/>
      <c r="M2438" s="181">
        <f t="shared" si="377"/>
        <v>0</v>
      </c>
      <c r="N2438" s="181">
        <f>IF(H2438="",0,H2438*I2438*'Avoided Water Savings Cost'!$C$16)</f>
        <v>0</v>
      </c>
      <c r="O2438" s="545">
        <f>IF(C2438="",0,IF($B$3="NYSEG",C2438/(1-'Avoided Electric Costs 2020'!$W$21),IF($B$3="RG&amp;E",C2438/(1-'Avoided Electric Costs 2020'!$X$21),"")))</f>
        <v>0</v>
      </c>
      <c r="P2438" s="546">
        <f>IF(D2438="",0,IF($B$3="NYSEG",D2438/(1-'Avoided Electric Costs 2020'!$W$21),IF($B$3="RG&amp;E",D2438/(1-'Avoided Electric Costs 2020'!$X$21),"")))</f>
        <v>0</v>
      </c>
      <c r="Q2438" s="546">
        <f>IF(E2438="",0,IF($B$3="NYSEG",E2438/(1-'Avoided Natural Gas Costs 2020'!$J$34),IF($B$3="RG&amp;E",E2438/(1-'Avoided Natural Gas Costs 2020'!$K$34),"")))</f>
        <v>0</v>
      </c>
      <c r="R2438" s="233" t="str">
        <f>IFERROR(IF(P2438*'BCA Inputs'!$C$1+Q2438*'BCA Inputs'!$C$2+F2438*'BCA Inputs'!$C$2+G2438*'BCA Inputs'!$C$2=0,"",P2438*'BCA Inputs'!$C$1+Q2438*'BCA Inputs'!$C$2+F2438*'BCA Inputs'!$C$2+G2438*'BCA Inputs'!$C$2),"")</f>
        <v/>
      </c>
      <c r="S2438" s="181" t="str">
        <f t="shared" si="370"/>
        <v/>
      </c>
      <c r="T2438" s="181" t="str">
        <f>IFERROR(IF($B$3="NYSEG",(INDEX('BCA Inputs'!$N$14:$N$54,MATCH(I2438,'BCA Inputs'!$M$14:$M$54,0))*P2438+INDEX('BCA Inputs'!$O$14:$O$54,MATCH(I2438,'BCA Inputs'!$M$14:$M$54,0))*O2438+INDEX('BCA Inputs'!P:P,MATCH(I2438,'BCA Inputs'!M:M,0))*Q2438+INDEX('BCA Inputs'!Q:Q,MATCH(I2438,'BCA Inputs'!M:M,0))*F2438+INDEX('BCA Inputs'!R:R,MATCH(I2438,'BCA Inputs'!M:M,0))*G2438)+L2438+N2438,IF($B$3="RG&amp;E",(INDEX('BCA Inputs'!$AX$14:$AX$54,MATCH(I2438,'BCA Inputs'!$AW$14:$AW$54,0))*P2438+INDEX('BCA Inputs'!$AY$14:$AY$54,MATCH(I2438,'BCA Inputs'!$AW$14:$AW$54,0))*O2438+INDEX('BCA Inputs'!$AZ$14:$AZ$54,MATCH(I2438,'BCA Inputs'!$AW$14:$AW$54,0))*Q2438+INDEX('BCA Inputs'!$BA$14:$BA$54,MATCH(I2438,'BCA Inputs'!$AW$14:$AW$54,0))*F2438+INDEX('BCA Inputs'!$BB$14:$BB$54,MATCH(I2438,'BCA Inputs'!$AW$14:$AW$54,0))*G2438)+L2438+N2438,"")),"")</f>
        <v/>
      </c>
      <c r="U2438" s="234" t="str">
        <f t="shared" si="371"/>
        <v/>
      </c>
      <c r="V2438" s="234" t="str">
        <f t="shared" si="372"/>
        <v/>
      </c>
      <c r="W2438" s="234" t="str">
        <f t="shared" si="373"/>
        <v/>
      </c>
      <c r="Y2438" s="235" t="str">
        <f t="shared" si="374"/>
        <v/>
      </c>
      <c r="Z2438" s="236" t="str">
        <f>IFERROR(IF($B$3="NYSEG",INDEX('BCA Inputs'!$X$14:$X$54,MATCH(I2438,'BCA Inputs'!$M$14:$M$54,0))*P2438+INDEX('BCA Inputs'!$Y$14:$Y$54,MATCH(I2438,'BCA Inputs'!$M$14:$M$54,0))*O2438+INDEX('BCA Inputs'!$Z$14:$Z$54,MATCH(I2438,'BCA Inputs'!$M$14:$M$54,0))*Q2438+INDEX('BCA Inputs'!$AA$14:$AA$54,MATCH(I2438,'BCA Inputs'!$M$14:$M$54,0))*F2438+INDEX('BCA Inputs'!$AB$14:$AB$54,MATCH(I2438,'BCA Inputs'!$M$14:$M$54,0))*G2438,IF($B$3="RG&amp;E",INDEX('BCA Inputs'!$BG$14:$BG$54,MATCH(I2438,'BCA Inputs'!$AW$14:$AW$54,0))*P2438+INDEX('BCA Inputs'!$BH$14:$BH$54,MATCH(I2438,'BCA Inputs'!$AW$14:$AW$54,0))*O2438+INDEX('BCA Inputs'!$BI$14:$BI$54,MATCH(I2438,'BCA Inputs'!$AW$14:$AW$54,0))*Q2438+INDEX('BCA Inputs'!$BJ$14:$BJ$54,MATCH(I2438,'BCA Inputs'!$AW$14:$AW$54,0))*F2438+INDEX('BCA Inputs'!$BK$14:$BK$54,MATCH(I2438,'BCA Inputs'!$AW$14:$AW$54,0))*G2438,"")),"")</f>
        <v/>
      </c>
      <c r="AA2438" s="237" t="str">
        <f t="shared" si="375"/>
        <v/>
      </c>
      <c r="AC2438" s="238" t="str">
        <f>IFERROR((K2438+R2438)+IF($B$3="NYSEG",INDEX('BCA Inputs'!$AI$14:$AI$54,MATCH(I2438,'BCA Inputs'!$M$14:$M$54,0))*P2438+INDEX('BCA Inputs'!$AJ$14:$AJ$54,MATCH(I2438,'BCA Inputs'!$M$14:$M$54,0))*Q2438,IF($B$3="RG&amp;E",INDEX('BCA Inputs'!$BR$14:$BR$54,MATCH(I2438,'BCA Inputs'!$AW$14:$AW$54,0))*P2438+INDEX('BCA Inputs'!$BS$14:$BS$54,MATCH(I2438,'BCA Inputs'!$AW$14:$AW$54,0))*Q2438,"")),"")</f>
        <v/>
      </c>
      <c r="AD2438" s="181" t="str">
        <f>IFERROR(IF($B$3="NYSEG",INDEX('BCA Inputs'!$AD$14:$AD$54,MATCH(I2438,'BCA Inputs'!$M$14:$M$54,0))*P2438+INDEX('BCA Inputs'!$AE$14:$AE$54,MATCH(I2438,'BCA Inputs'!$M$14:$M$54,0))*O2438+INDEX('BCA Inputs'!$AF$14:$AF$54,MATCH(I2438,'BCA Inputs'!$M$14:$M$54,0))*Q2438+INDEX('BCA Inputs'!$AG$14:$AG$54,MATCH(I2438,'BCA Inputs'!$M$14:$M$54,0))*F2438+INDEX('BCA Inputs'!$AH$14:$AH$54,MATCH(I2438,'BCA Inputs'!$M$14:$M$54,0))*G2438,IF($B$3="RG&amp;E",INDEX('BCA Inputs'!$BM$14:$BM$54,MATCH(I2438,'BCA Inputs'!$AW$14:$AW$54,0))*P2438+INDEX('BCA Inputs'!$BN$14:$BN$54,MATCH(I2438,'BCA Inputs'!$AW$14:$AW$54,0))*O2438+INDEX('BCA Inputs'!$BO$14:$BO$54,MATCH(I2438,'BCA Inputs'!$AW$14:$AW$54,0))*Q2438+INDEX('BCA Inputs'!$BP$14:$BP$54,MATCH(I2438,'BCA Inputs'!$AW$14:$AW$54,0))*F2438+INDEX('BCA Inputs'!$BQ$14:$BQ$54,MATCH(I2438,'BCA Inputs'!$AW$14:$AW$54,0))*G2438,"")),"")</f>
        <v/>
      </c>
      <c r="AE2438" s="237" t="str">
        <f t="shared" si="376"/>
        <v/>
      </c>
      <c r="AF2438" s="198">
        <f t="shared" si="378"/>
        <v>0</v>
      </c>
      <c r="AG2438" s="239">
        <f t="shared" si="379"/>
        <v>0</v>
      </c>
    </row>
    <row r="2439" spans="1:33">
      <c r="A2439" s="228"/>
      <c r="B2439" s="176"/>
      <c r="C2439" s="229"/>
      <c r="D2439" s="230"/>
      <c r="E2439" s="230"/>
      <c r="F2439" s="230"/>
      <c r="G2439" s="230"/>
      <c r="H2439" s="231"/>
      <c r="I2439" s="231"/>
      <c r="J2439" s="232"/>
      <c r="K2439" s="232"/>
      <c r="L2439" s="232"/>
      <c r="M2439" s="181">
        <f t="shared" si="377"/>
        <v>0</v>
      </c>
      <c r="N2439" s="181">
        <f>IF(H2439="",0,H2439*I2439*'Avoided Water Savings Cost'!$C$16)</f>
        <v>0</v>
      </c>
      <c r="O2439" s="545">
        <f>IF(C2439="",0,IF($B$3="NYSEG",C2439/(1-'Avoided Electric Costs 2020'!$W$21),IF($B$3="RG&amp;E",C2439/(1-'Avoided Electric Costs 2020'!$X$21),"")))</f>
        <v>0</v>
      </c>
      <c r="P2439" s="546">
        <f>IF(D2439="",0,IF($B$3="NYSEG",D2439/(1-'Avoided Electric Costs 2020'!$W$21),IF($B$3="RG&amp;E",D2439/(1-'Avoided Electric Costs 2020'!$X$21),"")))</f>
        <v>0</v>
      </c>
      <c r="Q2439" s="546">
        <f>IF(E2439="",0,IF($B$3="NYSEG",E2439/(1-'Avoided Natural Gas Costs 2020'!$J$34),IF($B$3="RG&amp;E",E2439/(1-'Avoided Natural Gas Costs 2020'!$K$34),"")))</f>
        <v>0</v>
      </c>
      <c r="R2439" s="233" t="str">
        <f>IFERROR(IF(P2439*'BCA Inputs'!$C$1+Q2439*'BCA Inputs'!$C$2+F2439*'BCA Inputs'!$C$2+G2439*'BCA Inputs'!$C$2=0,"",P2439*'BCA Inputs'!$C$1+Q2439*'BCA Inputs'!$C$2+F2439*'BCA Inputs'!$C$2+G2439*'BCA Inputs'!$C$2),"")</f>
        <v/>
      </c>
      <c r="S2439" s="181" t="str">
        <f t="shared" si="370"/>
        <v/>
      </c>
      <c r="T2439" s="181" t="str">
        <f>IFERROR(IF($B$3="NYSEG",(INDEX('BCA Inputs'!$N$14:$N$54,MATCH(I2439,'BCA Inputs'!$M$14:$M$54,0))*P2439+INDEX('BCA Inputs'!$O$14:$O$54,MATCH(I2439,'BCA Inputs'!$M$14:$M$54,0))*O2439+INDEX('BCA Inputs'!P:P,MATCH(I2439,'BCA Inputs'!M:M,0))*Q2439+INDEX('BCA Inputs'!Q:Q,MATCH(I2439,'BCA Inputs'!M:M,0))*F2439+INDEX('BCA Inputs'!R:R,MATCH(I2439,'BCA Inputs'!M:M,0))*G2439)+L2439+N2439,IF($B$3="RG&amp;E",(INDEX('BCA Inputs'!$AX$14:$AX$54,MATCH(I2439,'BCA Inputs'!$AW$14:$AW$54,0))*P2439+INDEX('BCA Inputs'!$AY$14:$AY$54,MATCH(I2439,'BCA Inputs'!$AW$14:$AW$54,0))*O2439+INDEX('BCA Inputs'!$AZ$14:$AZ$54,MATCH(I2439,'BCA Inputs'!$AW$14:$AW$54,0))*Q2439+INDEX('BCA Inputs'!$BA$14:$BA$54,MATCH(I2439,'BCA Inputs'!$AW$14:$AW$54,0))*F2439+INDEX('BCA Inputs'!$BB$14:$BB$54,MATCH(I2439,'BCA Inputs'!$AW$14:$AW$54,0))*G2439)+L2439+N2439,"")),"")</f>
        <v/>
      </c>
      <c r="U2439" s="234" t="str">
        <f t="shared" si="371"/>
        <v/>
      </c>
      <c r="V2439" s="234" t="str">
        <f t="shared" si="372"/>
        <v/>
      </c>
      <c r="W2439" s="234" t="str">
        <f t="shared" si="373"/>
        <v/>
      </c>
      <c r="Y2439" s="235" t="str">
        <f t="shared" si="374"/>
        <v/>
      </c>
      <c r="Z2439" s="236" t="str">
        <f>IFERROR(IF($B$3="NYSEG",INDEX('BCA Inputs'!$X$14:$X$54,MATCH(I2439,'BCA Inputs'!$M$14:$M$54,0))*P2439+INDEX('BCA Inputs'!$Y$14:$Y$54,MATCH(I2439,'BCA Inputs'!$M$14:$M$54,0))*O2439+INDEX('BCA Inputs'!$Z$14:$Z$54,MATCH(I2439,'BCA Inputs'!$M$14:$M$54,0))*Q2439+INDEX('BCA Inputs'!$AA$14:$AA$54,MATCH(I2439,'BCA Inputs'!$M$14:$M$54,0))*F2439+INDEX('BCA Inputs'!$AB$14:$AB$54,MATCH(I2439,'BCA Inputs'!$M$14:$M$54,0))*G2439,IF($B$3="RG&amp;E",INDEX('BCA Inputs'!$BG$14:$BG$54,MATCH(I2439,'BCA Inputs'!$AW$14:$AW$54,0))*P2439+INDEX('BCA Inputs'!$BH$14:$BH$54,MATCH(I2439,'BCA Inputs'!$AW$14:$AW$54,0))*O2439+INDEX('BCA Inputs'!$BI$14:$BI$54,MATCH(I2439,'BCA Inputs'!$AW$14:$AW$54,0))*Q2439+INDEX('BCA Inputs'!$BJ$14:$BJ$54,MATCH(I2439,'BCA Inputs'!$AW$14:$AW$54,0))*F2439+INDEX('BCA Inputs'!$BK$14:$BK$54,MATCH(I2439,'BCA Inputs'!$AW$14:$AW$54,0))*G2439,"")),"")</f>
        <v/>
      </c>
      <c r="AA2439" s="237" t="str">
        <f t="shared" si="375"/>
        <v/>
      </c>
      <c r="AC2439" s="238" t="str">
        <f>IFERROR((K2439+R2439)+IF($B$3="NYSEG",INDEX('BCA Inputs'!$AI$14:$AI$54,MATCH(I2439,'BCA Inputs'!$M$14:$M$54,0))*P2439+INDEX('BCA Inputs'!$AJ$14:$AJ$54,MATCH(I2439,'BCA Inputs'!$M$14:$M$54,0))*Q2439,IF($B$3="RG&amp;E",INDEX('BCA Inputs'!$BR$14:$BR$54,MATCH(I2439,'BCA Inputs'!$AW$14:$AW$54,0))*P2439+INDEX('BCA Inputs'!$BS$14:$BS$54,MATCH(I2439,'BCA Inputs'!$AW$14:$AW$54,0))*Q2439,"")),"")</f>
        <v/>
      </c>
      <c r="AD2439" s="181" t="str">
        <f>IFERROR(IF($B$3="NYSEG",INDEX('BCA Inputs'!$AD$14:$AD$54,MATCH(I2439,'BCA Inputs'!$M$14:$M$54,0))*P2439+INDEX('BCA Inputs'!$AE$14:$AE$54,MATCH(I2439,'BCA Inputs'!$M$14:$M$54,0))*O2439+INDEX('BCA Inputs'!$AF$14:$AF$54,MATCH(I2439,'BCA Inputs'!$M$14:$M$54,0))*Q2439+INDEX('BCA Inputs'!$AG$14:$AG$54,MATCH(I2439,'BCA Inputs'!$M$14:$M$54,0))*F2439+INDEX('BCA Inputs'!$AH$14:$AH$54,MATCH(I2439,'BCA Inputs'!$M$14:$M$54,0))*G2439,IF($B$3="RG&amp;E",INDEX('BCA Inputs'!$BM$14:$BM$54,MATCH(I2439,'BCA Inputs'!$AW$14:$AW$54,0))*P2439+INDEX('BCA Inputs'!$BN$14:$BN$54,MATCH(I2439,'BCA Inputs'!$AW$14:$AW$54,0))*O2439+INDEX('BCA Inputs'!$BO$14:$BO$54,MATCH(I2439,'BCA Inputs'!$AW$14:$AW$54,0))*Q2439+INDEX('BCA Inputs'!$BP$14:$BP$54,MATCH(I2439,'BCA Inputs'!$AW$14:$AW$54,0))*F2439+INDEX('BCA Inputs'!$BQ$14:$BQ$54,MATCH(I2439,'BCA Inputs'!$AW$14:$AW$54,0))*G2439,"")),"")</f>
        <v/>
      </c>
      <c r="AE2439" s="237" t="str">
        <f t="shared" si="376"/>
        <v/>
      </c>
      <c r="AF2439" s="198">
        <f t="shared" si="378"/>
        <v>0</v>
      </c>
      <c r="AG2439" s="239">
        <f t="shared" si="379"/>
        <v>0</v>
      </c>
    </row>
    <row r="2440" spans="1:33">
      <c r="A2440" s="228"/>
      <c r="B2440" s="176"/>
      <c r="C2440" s="229"/>
      <c r="D2440" s="230"/>
      <c r="E2440" s="230"/>
      <c r="F2440" s="230"/>
      <c r="G2440" s="230"/>
      <c r="H2440" s="231"/>
      <c r="I2440" s="231"/>
      <c r="J2440" s="232"/>
      <c r="K2440" s="232"/>
      <c r="L2440" s="232"/>
      <c r="M2440" s="181">
        <f t="shared" si="377"/>
        <v>0</v>
      </c>
      <c r="N2440" s="181">
        <f>IF(H2440="",0,H2440*I2440*'Avoided Water Savings Cost'!$C$16)</f>
        <v>0</v>
      </c>
      <c r="O2440" s="545">
        <f>IF(C2440="",0,IF($B$3="NYSEG",C2440/(1-'Avoided Electric Costs 2020'!$W$21),IF($B$3="RG&amp;E",C2440/(1-'Avoided Electric Costs 2020'!$X$21),"")))</f>
        <v>0</v>
      </c>
      <c r="P2440" s="546">
        <f>IF(D2440="",0,IF($B$3="NYSEG",D2440/(1-'Avoided Electric Costs 2020'!$W$21),IF($B$3="RG&amp;E",D2440/(1-'Avoided Electric Costs 2020'!$X$21),"")))</f>
        <v>0</v>
      </c>
      <c r="Q2440" s="546">
        <f>IF(E2440="",0,IF($B$3="NYSEG",E2440/(1-'Avoided Natural Gas Costs 2020'!$J$34),IF($B$3="RG&amp;E",E2440/(1-'Avoided Natural Gas Costs 2020'!$K$34),"")))</f>
        <v>0</v>
      </c>
      <c r="R2440" s="233" t="str">
        <f>IFERROR(IF(P2440*'BCA Inputs'!$C$1+Q2440*'BCA Inputs'!$C$2+F2440*'BCA Inputs'!$C$2+G2440*'BCA Inputs'!$C$2=0,"",P2440*'BCA Inputs'!$C$1+Q2440*'BCA Inputs'!$C$2+F2440*'BCA Inputs'!$C$2+G2440*'BCA Inputs'!$C$2),"")</f>
        <v/>
      </c>
      <c r="S2440" s="181" t="str">
        <f t="shared" si="370"/>
        <v/>
      </c>
      <c r="T2440" s="181" t="str">
        <f>IFERROR(IF($B$3="NYSEG",(INDEX('BCA Inputs'!$N$14:$N$54,MATCH(I2440,'BCA Inputs'!$M$14:$M$54,0))*P2440+INDEX('BCA Inputs'!$O$14:$O$54,MATCH(I2440,'BCA Inputs'!$M$14:$M$54,0))*O2440+INDEX('BCA Inputs'!P:P,MATCH(I2440,'BCA Inputs'!M:M,0))*Q2440+INDEX('BCA Inputs'!Q:Q,MATCH(I2440,'BCA Inputs'!M:M,0))*F2440+INDEX('BCA Inputs'!R:R,MATCH(I2440,'BCA Inputs'!M:M,0))*G2440)+L2440+N2440,IF($B$3="RG&amp;E",(INDEX('BCA Inputs'!$AX$14:$AX$54,MATCH(I2440,'BCA Inputs'!$AW$14:$AW$54,0))*P2440+INDEX('BCA Inputs'!$AY$14:$AY$54,MATCH(I2440,'BCA Inputs'!$AW$14:$AW$54,0))*O2440+INDEX('BCA Inputs'!$AZ$14:$AZ$54,MATCH(I2440,'BCA Inputs'!$AW$14:$AW$54,0))*Q2440+INDEX('BCA Inputs'!$BA$14:$BA$54,MATCH(I2440,'BCA Inputs'!$AW$14:$AW$54,0))*F2440+INDEX('BCA Inputs'!$BB$14:$BB$54,MATCH(I2440,'BCA Inputs'!$AW$14:$AW$54,0))*G2440)+L2440+N2440,"")),"")</f>
        <v/>
      </c>
      <c r="U2440" s="234" t="str">
        <f t="shared" si="371"/>
        <v/>
      </c>
      <c r="V2440" s="234" t="str">
        <f t="shared" si="372"/>
        <v/>
      </c>
      <c r="W2440" s="234" t="str">
        <f t="shared" si="373"/>
        <v/>
      </c>
      <c r="Y2440" s="235" t="str">
        <f t="shared" si="374"/>
        <v/>
      </c>
      <c r="Z2440" s="236" t="str">
        <f>IFERROR(IF($B$3="NYSEG",INDEX('BCA Inputs'!$X$14:$X$54,MATCH(I2440,'BCA Inputs'!$M$14:$M$54,0))*P2440+INDEX('BCA Inputs'!$Y$14:$Y$54,MATCH(I2440,'BCA Inputs'!$M$14:$M$54,0))*O2440+INDEX('BCA Inputs'!$Z$14:$Z$54,MATCH(I2440,'BCA Inputs'!$M$14:$M$54,0))*Q2440+INDEX('BCA Inputs'!$AA$14:$AA$54,MATCH(I2440,'BCA Inputs'!$M$14:$M$54,0))*F2440+INDEX('BCA Inputs'!$AB$14:$AB$54,MATCH(I2440,'BCA Inputs'!$M$14:$M$54,0))*G2440,IF($B$3="RG&amp;E",INDEX('BCA Inputs'!$BG$14:$BG$54,MATCH(I2440,'BCA Inputs'!$AW$14:$AW$54,0))*P2440+INDEX('BCA Inputs'!$BH$14:$BH$54,MATCH(I2440,'BCA Inputs'!$AW$14:$AW$54,0))*O2440+INDEX('BCA Inputs'!$BI$14:$BI$54,MATCH(I2440,'BCA Inputs'!$AW$14:$AW$54,0))*Q2440+INDEX('BCA Inputs'!$BJ$14:$BJ$54,MATCH(I2440,'BCA Inputs'!$AW$14:$AW$54,0))*F2440+INDEX('BCA Inputs'!$BK$14:$BK$54,MATCH(I2440,'BCA Inputs'!$AW$14:$AW$54,0))*G2440,"")),"")</f>
        <v/>
      </c>
      <c r="AA2440" s="237" t="str">
        <f t="shared" si="375"/>
        <v/>
      </c>
      <c r="AC2440" s="238" t="str">
        <f>IFERROR((K2440+R2440)+IF($B$3="NYSEG",INDEX('BCA Inputs'!$AI$14:$AI$54,MATCH(I2440,'BCA Inputs'!$M$14:$M$54,0))*P2440+INDEX('BCA Inputs'!$AJ$14:$AJ$54,MATCH(I2440,'BCA Inputs'!$M$14:$M$54,0))*Q2440,IF($B$3="RG&amp;E",INDEX('BCA Inputs'!$BR$14:$BR$54,MATCH(I2440,'BCA Inputs'!$AW$14:$AW$54,0))*P2440+INDEX('BCA Inputs'!$BS$14:$BS$54,MATCH(I2440,'BCA Inputs'!$AW$14:$AW$54,0))*Q2440,"")),"")</f>
        <v/>
      </c>
      <c r="AD2440" s="181" t="str">
        <f>IFERROR(IF($B$3="NYSEG",INDEX('BCA Inputs'!$AD$14:$AD$54,MATCH(I2440,'BCA Inputs'!$M$14:$M$54,0))*P2440+INDEX('BCA Inputs'!$AE$14:$AE$54,MATCH(I2440,'BCA Inputs'!$M$14:$M$54,0))*O2440+INDEX('BCA Inputs'!$AF$14:$AF$54,MATCH(I2440,'BCA Inputs'!$M$14:$M$54,0))*Q2440+INDEX('BCA Inputs'!$AG$14:$AG$54,MATCH(I2440,'BCA Inputs'!$M$14:$M$54,0))*F2440+INDEX('BCA Inputs'!$AH$14:$AH$54,MATCH(I2440,'BCA Inputs'!$M$14:$M$54,0))*G2440,IF($B$3="RG&amp;E",INDEX('BCA Inputs'!$BM$14:$BM$54,MATCH(I2440,'BCA Inputs'!$AW$14:$AW$54,0))*P2440+INDEX('BCA Inputs'!$BN$14:$BN$54,MATCH(I2440,'BCA Inputs'!$AW$14:$AW$54,0))*O2440+INDEX('BCA Inputs'!$BO$14:$BO$54,MATCH(I2440,'BCA Inputs'!$AW$14:$AW$54,0))*Q2440+INDEX('BCA Inputs'!$BP$14:$BP$54,MATCH(I2440,'BCA Inputs'!$AW$14:$AW$54,0))*F2440+INDEX('BCA Inputs'!$BQ$14:$BQ$54,MATCH(I2440,'BCA Inputs'!$AW$14:$AW$54,0))*G2440,"")),"")</f>
        <v/>
      </c>
      <c r="AE2440" s="237" t="str">
        <f t="shared" si="376"/>
        <v/>
      </c>
      <c r="AF2440" s="198">
        <f t="shared" si="378"/>
        <v>0</v>
      </c>
      <c r="AG2440" s="239">
        <f t="shared" si="379"/>
        <v>0</v>
      </c>
    </row>
    <row r="2441" spans="1:33">
      <c r="A2441" s="228"/>
      <c r="B2441" s="176"/>
      <c r="C2441" s="229"/>
      <c r="D2441" s="230"/>
      <c r="E2441" s="230"/>
      <c r="F2441" s="230"/>
      <c r="G2441" s="230"/>
      <c r="H2441" s="231"/>
      <c r="I2441" s="231"/>
      <c r="J2441" s="232"/>
      <c r="K2441" s="232"/>
      <c r="L2441" s="232"/>
      <c r="M2441" s="181">
        <f t="shared" si="377"/>
        <v>0</v>
      </c>
      <c r="N2441" s="181">
        <f>IF(H2441="",0,H2441*I2441*'Avoided Water Savings Cost'!$C$16)</f>
        <v>0</v>
      </c>
      <c r="O2441" s="545">
        <f>IF(C2441="",0,IF($B$3="NYSEG",C2441/(1-'Avoided Electric Costs 2020'!$W$21),IF($B$3="RG&amp;E",C2441/(1-'Avoided Electric Costs 2020'!$X$21),"")))</f>
        <v>0</v>
      </c>
      <c r="P2441" s="546">
        <f>IF(D2441="",0,IF($B$3="NYSEG",D2441/(1-'Avoided Electric Costs 2020'!$W$21),IF($B$3="RG&amp;E",D2441/(1-'Avoided Electric Costs 2020'!$X$21),"")))</f>
        <v>0</v>
      </c>
      <c r="Q2441" s="546">
        <f>IF(E2441="",0,IF($B$3="NYSEG",E2441/(1-'Avoided Natural Gas Costs 2020'!$J$34),IF($B$3="RG&amp;E",E2441/(1-'Avoided Natural Gas Costs 2020'!$K$34),"")))</f>
        <v>0</v>
      </c>
      <c r="R2441" s="233" t="str">
        <f>IFERROR(IF(P2441*'BCA Inputs'!$C$1+Q2441*'BCA Inputs'!$C$2+F2441*'BCA Inputs'!$C$2+G2441*'BCA Inputs'!$C$2=0,"",P2441*'BCA Inputs'!$C$1+Q2441*'BCA Inputs'!$C$2+F2441*'BCA Inputs'!$C$2+G2441*'BCA Inputs'!$C$2),"")</f>
        <v/>
      </c>
      <c r="S2441" s="181" t="str">
        <f t="shared" si="370"/>
        <v/>
      </c>
      <c r="T2441" s="181" t="str">
        <f>IFERROR(IF($B$3="NYSEG",(INDEX('BCA Inputs'!$N$14:$N$54,MATCH(I2441,'BCA Inputs'!$M$14:$M$54,0))*P2441+INDEX('BCA Inputs'!$O$14:$O$54,MATCH(I2441,'BCA Inputs'!$M$14:$M$54,0))*O2441+INDEX('BCA Inputs'!P:P,MATCH(I2441,'BCA Inputs'!M:M,0))*Q2441+INDEX('BCA Inputs'!Q:Q,MATCH(I2441,'BCA Inputs'!M:M,0))*F2441+INDEX('BCA Inputs'!R:R,MATCH(I2441,'BCA Inputs'!M:M,0))*G2441)+L2441+N2441,IF($B$3="RG&amp;E",(INDEX('BCA Inputs'!$AX$14:$AX$54,MATCH(I2441,'BCA Inputs'!$AW$14:$AW$54,0))*P2441+INDEX('BCA Inputs'!$AY$14:$AY$54,MATCH(I2441,'BCA Inputs'!$AW$14:$AW$54,0))*O2441+INDEX('BCA Inputs'!$AZ$14:$AZ$54,MATCH(I2441,'BCA Inputs'!$AW$14:$AW$54,0))*Q2441+INDEX('BCA Inputs'!$BA$14:$BA$54,MATCH(I2441,'BCA Inputs'!$AW$14:$AW$54,0))*F2441+INDEX('BCA Inputs'!$BB$14:$BB$54,MATCH(I2441,'BCA Inputs'!$AW$14:$AW$54,0))*G2441)+L2441+N2441,"")),"")</f>
        <v/>
      </c>
      <c r="U2441" s="234" t="str">
        <f t="shared" si="371"/>
        <v/>
      </c>
      <c r="V2441" s="234" t="str">
        <f t="shared" si="372"/>
        <v/>
      </c>
      <c r="W2441" s="234" t="str">
        <f t="shared" si="373"/>
        <v/>
      </c>
      <c r="Y2441" s="235" t="str">
        <f t="shared" si="374"/>
        <v/>
      </c>
      <c r="Z2441" s="236" t="str">
        <f>IFERROR(IF($B$3="NYSEG",INDEX('BCA Inputs'!$X$14:$X$54,MATCH(I2441,'BCA Inputs'!$M$14:$M$54,0))*P2441+INDEX('BCA Inputs'!$Y$14:$Y$54,MATCH(I2441,'BCA Inputs'!$M$14:$M$54,0))*O2441+INDEX('BCA Inputs'!$Z$14:$Z$54,MATCH(I2441,'BCA Inputs'!$M$14:$M$54,0))*Q2441+INDEX('BCA Inputs'!$AA$14:$AA$54,MATCH(I2441,'BCA Inputs'!$M$14:$M$54,0))*F2441+INDEX('BCA Inputs'!$AB$14:$AB$54,MATCH(I2441,'BCA Inputs'!$M$14:$M$54,0))*G2441,IF($B$3="RG&amp;E",INDEX('BCA Inputs'!$BG$14:$BG$54,MATCH(I2441,'BCA Inputs'!$AW$14:$AW$54,0))*P2441+INDEX('BCA Inputs'!$BH$14:$BH$54,MATCH(I2441,'BCA Inputs'!$AW$14:$AW$54,0))*O2441+INDEX('BCA Inputs'!$BI$14:$BI$54,MATCH(I2441,'BCA Inputs'!$AW$14:$AW$54,0))*Q2441+INDEX('BCA Inputs'!$BJ$14:$BJ$54,MATCH(I2441,'BCA Inputs'!$AW$14:$AW$54,0))*F2441+INDEX('BCA Inputs'!$BK$14:$BK$54,MATCH(I2441,'BCA Inputs'!$AW$14:$AW$54,0))*G2441,"")),"")</f>
        <v/>
      </c>
      <c r="AA2441" s="237" t="str">
        <f t="shared" si="375"/>
        <v/>
      </c>
      <c r="AC2441" s="238" t="str">
        <f>IFERROR((K2441+R2441)+IF($B$3="NYSEG",INDEX('BCA Inputs'!$AI$14:$AI$54,MATCH(I2441,'BCA Inputs'!$M$14:$M$54,0))*P2441+INDEX('BCA Inputs'!$AJ$14:$AJ$54,MATCH(I2441,'BCA Inputs'!$M$14:$M$54,0))*Q2441,IF($B$3="RG&amp;E",INDEX('BCA Inputs'!$BR$14:$BR$54,MATCH(I2441,'BCA Inputs'!$AW$14:$AW$54,0))*P2441+INDEX('BCA Inputs'!$BS$14:$BS$54,MATCH(I2441,'BCA Inputs'!$AW$14:$AW$54,0))*Q2441,"")),"")</f>
        <v/>
      </c>
      <c r="AD2441" s="181" t="str">
        <f>IFERROR(IF($B$3="NYSEG",INDEX('BCA Inputs'!$AD$14:$AD$54,MATCH(I2441,'BCA Inputs'!$M$14:$M$54,0))*P2441+INDEX('BCA Inputs'!$AE$14:$AE$54,MATCH(I2441,'BCA Inputs'!$M$14:$M$54,0))*O2441+INDEX('BCA Inputs'!$AF$14:$AF$54,MATCH(I2441,'BCA Inputs'!$M$14:$M$54,0))*Q2441+INDEX('BCA Inputs'!$AG$14:$AG$54,MATCH(I2441,'BCA Inputs'!$M$14:$M$54,0))*F2441+INDEX('BCA Inputs'!$AH$14:$AH$54,MATCH(I2441,'BCA Inputs'!$M$14:$M$54,0))*G2441,IF($B$3="RG&amp;E",INDEX('BCA Inputs'!$BM$14:$BM$54,MATCH(I2441,'BCA Inputs'!$AW$14:$AW$54,0))*P2441+INDEX('BCA Inputs'!$BN$14:$BN$54,MATCH(I2441,'BCA Inputs'!$AW$14:$AW$54,0))*O2441+INDEX('BCA Inputs'!$BO$14:$BO$54,MATCH(I2441,'BCA Inputs'!$AW$14:$AW$54,0))*Q2441+INDEX('BCA Inputs'!$BP$14:$BP$54,MATCH(I2441,'BCA Inputs'!$AW$14:$AW$54,0))*F2441+INDEX('BCA Inputs'!$BQ$14:$BQ$54,MATCH(I2441,'BCA Inputs'!$AW$14:$AW$54,0))*G2441,"")),"")</f>
        <v/>
      </c>
      <c r="AE2441" s="237" t="str">
        <f t="shared" si="376"/>
        <v/>
      </c>
      <c r="AF2441" s="198">
        <f t="shared" si="378"/>
        <v>0</v>
      </c>
      <c r="AG2441" s="239">
        <f t="shared" si="379"/>
        <v>0</v>
      </c>
    </row>
    <row r="2442" spans="1:33">
      <c r="A2442" s="228"/>
      <c r="B2442" s="176"/>
      <c r="C2442" s="229"/>
      <c r="D2442" s="230"/>
      <c r="E2442" s="230"/>
      <c r="F2442" s="230"/>
      <c r="G2442" s="230"/>
      <c r="H2442" s="231"/>
      <c r="I2442" s="231"/>
      <c r="J2442" s="232"/>
      <c r="K2442" s="232"/>
      <c r="L2442" s="232"/>
      <c r="M2442" s="181">
        <f t="shared" si="377"/>
        <v>0</v>
      </c>
      <c r="N2442" s="181">
        <f>IF(H2442="",0,H2442*I2442*'Avoided Water Savings Cost'!$C$16)</f>
        <v>0</v>
      </c>
      <c r="O2442" s="545">
        <f>IF(C2442="",0,IF($B$3="NYSEG",C2442/(1-'Avoided Electric Costs 2020'!$W$21),IF($B$3="RG&amp;E",C2442/(1-'Avoided Electric Costs 2020'!$X$21),"")))</f>
        <v>0</v>
      </c>
      <c r="P2442" s="546">
        <f>IF(D2442="",0,IF($B$3="NYSEG",D2442/(1-'Avoided Electric Costs 2020'!$W$21),IF($B$3="RG&amp;E",D2442/(1-'Avoided Electric Costs 2020'!$X$21),"")))</f>
        <v>0</v>
      </c>
      <c r="Q2442" s="546">
        <f>IF(E2442="",0,IF($B$3="NYSEG",E2442/(1-'Avoided Natural Gas Costs 2020'!$J$34),IF($B$3="RG&amp;E",E2442/(1-'Avoided Natural Gas Costs 2020'!$K$34),"")))</f>
        <v>0</v>
      </c>
      <c r="R2442" s="233" t="str">
        <f>IFERROR(IF(P2442*'BCA Inputs'!$C$1+Q2442*'BCA Inputs'!$C$2+F2442*'BCA Inputs'!$C$2+G2442*'BCA Inputs'!$C$2=0,"",P2442*'BCA Inputs'!$C$1+Q2442*'BCA Inputs'!$C$2+F2442*'BCA Inputs'!$C$2+G2442*'BCA Inputs'!$C$2),"")</f>
        <v/>
      </c>
      <c r="S2442" s="181" t="str">
        <f t="shared" si="370"/>
        <v/>
      </c>
      <c r="T2442" s="181" t="str">
        <f>IFERROR(IF($B$3="NYSEG",(INDEX('BCA Inputs'!$N$14:$N$54,MATCH(I2442,'BCA Inputs'!$M$14:$M$54,0))*P2442+INDEX('BCA Inputs'!$O$14:$O$54,MATCH(I2442,'BCA Inputs'!$M$14:$M$54,0))*O2442+INDEX('BCA Inputs'!P:P,MATCH(I2442,'BCA Inputs'!M:M,0))*Q2442+INDEX('BCA Inputs'!Q:Q,MATCH(I2442,'BCA Inputs'!M:M,0))*F2442+INDEX('BCA Inputs'!R:R,MATCH(I2442,'BCA Inputs'!M:M,0))*G2442)+L2442+N2442,IF($B$3="RG&amp;E",(INDEX('BCA Inputs'!$AX$14:$AX$54,MATCH(I2442,'BCA Inputs'!$AW$14:$AW$54,0))*P2442+INDEX('BCA Inputs'!$AY$14:$AY$54,MATCH(I2442,'BCA Inputs'!$AW$14:$AW$54,0))*O2442+INDEX('BCA Inputs'!$AZ$14:$AZ$54,MATCH(I2442,'BCA Inputs'!$AW$14:$AW$54,0))*Q2442+INDEX('BCA Inputs'!$BA$14:$BA$54,MATCH(I2442,'BCA Inputs'!$AW$14:$AW$54,0))*F2442+INDEX('BCA Inputs'!$BB$14:$BB$54,MATCH(I2442,'BCA Inputs'!$AW$14:$AW$54,0))*G2442)+L2442+N2442,"")),"")</f>
        <v/>
      </c>
      <c r="U2442" s="234" t="str">
        <f t="shared" si="371"/>
        <v/>
      </c>
      <c r="V2442" s="234" t="str">
        <f t="shared" si="372"/>
        <v/>
      </c>
      <c r="W2442" s="234" t="str">
        <f t="shared" si="373"/>
        <v/>
      </c>
      <c r="Y2442" s="235" t="str">
        <f t="shared" si="374"/>
        <v/>
      </c>
      <c r="Z2442" s="236" t="str">
        <f>IFERROR(IF($B$3="NYSEG",INDEX('BCA Inputs'!$X$14:$X$54,MATCH(I2442,'BCA Inputs'!$M$14:$M$54,0))*P2442+INDEX('BCA Inputs'!$Y$14:$Y$54,MATCH(I2442,'BCA Inputs'!$M$14:$M$54,0))*O2442+INDEX('BCA Inputs'!$Z$14:$Z$54,MATCH(I2442,'BCA Inputs'!$M$14:$M$54,0))*Q2442+INDEX('BCA Inputs'!$AA$14:$AA$54,MATCH(I2442,'BCA Inputs'!$M$14:$M$54,0))*F2442+INDEX('BCA Inputs'!$AB$14:$AB$54,MATCH(I2442,'BCA Inputs'!$M$14:$M$54,0))*G2442,IF($B$3="RG&amp;E",INDEX('BCA Inputs'!$BG$14:$BG$54,MATCH(I2442,'BCA Inputs'!$AW$14:$AW$54,0))*P2442+INDEX('BCA Inputs'!$BH$14:$BH$54,MATCH(I2442,'BCA Inputs'!$AW$14:$AW$54,0))*O2442+INDEX('BCA Inputs'!$BI$14:$BI$54,MATCH(I2442,'BCA Inputs'!$AW$14:$AW$54,0))*Q2442+INDEX('BCA Inputs'!$BJ$14:$BJ$54,MATCH(I2442,'BCA Inputs'!$AW$14:$AW$54,0))*F2442+INDEX('BCA Inputs'!$BK$14:$BK$54,MATCH(I2442,'BCA Inputs'!$AW$14:$AW$54,0))*G2442,"")),"")</f>
        <v/>
      </c>
      <c r="AA2442" s="237" t="str">
        <f t="shared" si="375"/>
        <v/>
      </c>
      <c r="AC2442" s="238" t="str">
        <f>IFERROR((K2442+R2442)+IF($B$3="NYSEG",INDEX('BCA Inputs'!$AI$14:$AI$54,MATCH(I2442,'BCA Inputs'!$M$14:$M$54,0))*P2442+INDEX('BCA Inputs'!$AJ$14:$AJ$54,MATCH(I2442,'BCA Inputs'!$M$14:$M$54,0))*Q2442,IF($B$3="RG&amp;E",INDEX('BCA Inputs'!$BR$14:$BR$54,MATCH(I2442,'BCA Inputs'!$AW$14:$AW$54,0))*P2442+INDEX('BCA Inputs'!$BS$14:$BS$54,MATCH(I2442,'BCA Inputs'!$AW$14:$AW$54,0))*Q2442,"")),"")</f>
        <v/>
      </c>
      <c r="AD2442" s="181" t="str">
        <f>IFERROR(IF($B$3="NYSEG",INDEX('BCA Inputs'!$AD$14:$AD$54,MATCH(I2442,'BCA Inputs'!$M$14:$M$54,0))*P2442+INDEX('BCA Inputs'!$AE$14:$AE$54,MATCH(I2442,'BCA Inputs'!$M$14:$M$54,0))*O2442+INDEX('BCA Inputs'!$AF$14:$AF$54,MATCH(I2442,'BCA Inputs'!$M$14:$M$54,0))*Q2442+INDEX('BCA Inputs'!$AG$14:$AG$54,MATCH(I2442,'BCA Inputs'!$M$14:$M$54,0))*F2442+INDEX('BCA Inputs'!$AH$14:$AH$54,MATCH(I2442,'BCA Inputs'!$M$14:$M$54,0))*G2442,IF($B$3="RG&amp;E",INDEX('BCA Inputs'!$BM$14:$BM$54,MATCH(I2442,'BCA Inputs'!$AW$14:$AW$54,0))*P2442+INDEX('BCA Inputs'!$BN$14:$BN$54,MATCH(I2442,'BCA Inputs'!$AW$14:$AW$54,0))*O2442+INDEX('BCA Inputs'!$BO$14:$BO$54,MATCH(I2442,'BCA Inputs'!$AW$14:$AW$54,0))*Q2442+INDEX('BCA Inputs'!$BP$14:$BP$54,MATCH(I2442,'BCA Inputs'!$AW$14:$AW$54,0))*F2442+INDEX('BCA Inputs'!$BQ$14:$BQ$54,MATCH(I2442,'BCA Inputs'!$AW$14:$AW$54,0))*G2442,"")),"")</f>
        <v/>
      </c>
      <c r="AE2442" s="237" t="str">
        <f t="shared" si="376"/>
        <v/>
      </c>
      <c r="AF2442" s="198">
        <f t="shared" si="378"/>
        <v>0</v>
      </c>
      <c r="AG2442" s="239">
        <f t="shared" si="379"/>
        <v>0</v>
      </c>
    </row>
    <row r="2443" spans="1:33">
      <c r="A2443" s="228"/>
      <c r="B2443" s="176"/>
      <c r="C2443" s="229"/>
      <c r="D2443" s="230"/>
      <c r="E2443" s="230"/>
      <c r="F2443" s="230"/>
      <c r="G2443" s="230"/>
      <c r="H2443" s="231"/>
      <c r="I2443" s="231"/>
      <c r="J2443" s="232"/>
      <c r="K2443" s="232"/>
      <c r="L2443" s="232"/>
      <c r="M2443" s="181">
        <f t="shared" si="377"/>
        <v>0</v>
      </c>
      <c r="N2443" s="181">
        <f>IF(H2443="",0,H2443*I2443*'Avoided Water Savings Cost'!$C$16)</f>
        <v>0</v>
      </c>
      <c r="O2443" s="545">
        <f>IF(C2443="",0,IF($B$3="NYSEG",C2443/(1-'Avoided Electric Costs 2020'!$W$21),IF($B$3="RG&amp;E",C2443/(1-'Avoided Electric Costs 2020'!$X$21),"")))</f>
        <v>0</v>
      </c>
      <c r="P2443" s="546">
        <f>IF(D2443="",0,IF($B$3="NYSEG",D2443/(1-'Avoided Electric Costs 2020'!$W$21),IF($B$3="RG&amp;E",D2443/(1-'Avoided Electric Costs 2020'!$X$21),"")))</f>
        <v>0</v>
      </c>
      <c r="Q2443" s="546">
        <f>IF(E2443="",0,IF($B$3="NYSEG",E2443/(1-'Avoided Natural Gas Costs 2020'!$J$34),IF($B$3="RG&amp;E",E2443/(1-'Avoided Natural Gas Costs 2020'!$K$34),"")))</f>
        <v>0</v>
      </c>
      <c r="R2443" s="233" t="str">
        <f>IFERROR(IF(P2443*'BCA Inputs'!$C$1+Q2443*'BCA Inputs'!$C$2+F2443*'BCA Inputs'!$C$2+G2443*'BCA Inputs'!$C$2=0,"",P2443*'BCA Inputs'!$C$1+Q2443*'BCA Inputs'!$C$2+F2443*'BCA Inputs'!$C$2+G2443*'BCA Inputs'!$C$2),"")</f>
        <v/>
      </c>
      <c r="S2443" s="181" t="str">
        <f t="shared" si="370"/>
        <v/>
      </c>
      <c r="T2443" s="181" t="str">
        <f>IFERROR(IF($B$3="NYSEG",(INDEX('BCA Inputs'!$N$14:$N$54,MATCH(I2443,'BCA Inputs'!$M$14:$M$54,0))*P2443+INDEX('BCA Inputs'!$O$14:$O$54,MATCH(I2443,'BCA Inputs'!$M$14:$M$54,0))*O2443+INDEX('BCA Inputs'!P:P,MATCH(I2443,'BCA Inputs'!M:M,0))*Q2443+INDEX('BCA Inputs'!Q:Q,MATCH(I2443,'BCA Inputs'!M:M,0))*F2443+INDEX('BCA Inputs'!R:R,MATCH(I2443,'BCA Inputs'!M:M,0))*G2443)+L2443+N2443,IF($B$3="RG&amp;E",(INDEX('BCA Inputs'!$AX$14:$AX$54,MATCH(I2443,'BCA Inputs'!$AW$14:$AW$54,0))*P2443+INDEX('BCA Inputs'!$AY$14:$AY$54,MATCH(I2443,'BCA Inputs'!$AW$14:$AW$54,0))*O2443+INDEX('BCA Inputs'!$AZ$14:$AZ$54,MATCH(I2443,'BCA Inputs'!$AW$14:$AW$54,0))*Q2443+INDEX('BCA Inputs'!$BA$14:$BA$54,MATCH(I2443,'BCA Inputs'!$AW$14:$AW$54,0))*F2443+INDEX('BCA Inputs'!$BB$14:$BB$54,MATCH(I2443,'BCA Inputs'!$AW$14:$AW$54,0))*G2443)+L2443+N2443,"")),"")</f>
        <v/>
      </c>
      <c r="U2443" s="234" t="str">
        <f t="shared" si="371"/>
        <v/>
      </c>
      <c r="V2443" s="234" t="str">
        <f t="shared" si="372"/>
        <v/>
      </c>
      <c r="W2443" s="234" t="str">
        <f t="shared" si="373"/>
        <v/>
      </c>
      <c r="Y2443" s="235" t="str">
        <f t="shared" si="374"/>
        <v/>
      </c>
      <c r="Z2443" s="236" t="str">
        <f>IFERROR(IF($B$3="NYSEG",INDEX('BCA Inputs'!$X$14:$X$54,MATCH(I2443,'BCA Inputs'!$M$14:$M$54,0))*P2443+INDEX('BCA Inputs'!$Y$14:$Y$54,MATCH(I2443,'BCA Inputs'!$M$14:$M$54,0))*O2443+INDEX('BCA Inputs'!$Z$14:$Z$54,MATCH(I2443,'BCA Inputs'!$M$14:$M$54,0))*Q2443+INDEX('BCA Inputs'!$AA$14:$AA$54,MATCH(I2443,'BCA Inputs'!$M$14:$M$54,0))*F2443+INDEX('BCA Inputs'!$AB$14:$AB$54,MATCH(I2443,'BCA Inputs'!$M$14:$M$54,0))*G2443,IF($B$3="RG&amp;E",INDEX('BCA Inputs'!$BG$14:$BG$54,MATCH(I2443,'BCA Inputs'!$AW$14:$AW$54,0))*P2443+INDEX('BCA Inputs'!$BH$14:$BH$54,MATCH(I2443,'BCA Inputs'!$AW$14:$AW$54,0))*O2443+INDEX('BCA Inputs'!$BI$14:$BI$54,MATCH(I2443,'BCA Inputs'!$AW$14:$AW$54,0))*Q2443+INDEX('BCA Inputs'!$BJ$14:$BJ$54,MATCH(I2443,'BCA Inputs'!$AW$14:$AW$54,0))*F2443+INDEX('BCA Inputs'!$BK$14:$BK$54,MATCH(I2443,'BCA Inputs'!$AW$14:$AW$54,0))*G2443,"")),"")</f>
        <v/>
      </c>
      <c r="AA2443" s="237" t="str">
        <f t="shared" si="375"/>
        <v/>
      </c>
      <c r="AC2443" s="238" t="str">
        <f>IFERROR((K2443+R2443)+IF($B$3="NYSEG",INDEX('BCA Inputs'!$AI$14:$AI$54,MATCH(I2443,'BCA Inputs'!$M$14:$M$54,0))*P2443+INDEX('BCA Inputs'!$AJ$14:$AJ$54,MATCH(I2443,'BCA Inputs'!$M$14:$M$54,0))*Q2443,IF($B$3="RG&amp;E",INDEX('BCA Inputs'!$BR$14:$BR$54,MATCH(I2443,'BCA Inputs'!$AW$14:$AW$54,0))*P2443+INDEX('BCA Inputs'!$BS$14:$BS$54,MATCH(I2443,'BCA Inputs'!$AW$14:$AW$54,0))*Q2443,"")),"")</f>
        <v/>
      </c>
      <c r="AD2443" s="181" t="str">
        <f>IFERROR(IF($B$3="NYSEG",INDEX('BCA Inputs'!$AD$14:$AD$54,MATCH(I2443,'BCA Inputs'!$M$14:$M$54,0))*P2443+INDEX('BCA Inputs'!$AE$14:$AE$54,MATCH(I2443,'BCA Inputs'!$M$14:$M$54,0))*O2443+INDEX('BCA Inputs'!$AF$14:$AF$54,MATCH(I2443,'BCA Inputs'!$M$14:$M$54,0))*Q2443+INDEX('BCA Inputs'!$AG$14:$AG$54,MATCH(I2443,'BCA Inputs'!$M$14:$M$54,0))*F2443+INDEX('BCA Inputs'!$AH$14:$AH$54,MATCH(I2443,'BCA Inputs'!$M$14:$M$54,0))*G2443,IF($B$3="RG&amp;E",INDEX('BCA Inputs'!$BM$14:$BM$54,MATCH(I2443,'BCA Inputs'!$AW$14:$AW$54,0))*P2443+INDEX('BCA Inputs'!$BN$14:$BN$54,MATCH(I2443,'BCA Inputs'!$AW$14:$AW$54,0))*O2443+INDEX('BCA Inputs'!$BO$14:$BO$54,MATCH(I2443,'BCA Inputs'!$AW$14:$AW$54,0))*Q2443+INDEX('BCA Inputs'!$BP$14:$BP$54,MATCH(I2443,'BCA Inputs'!$AW$14:$AW$54,0))*F2443+INDEX('BCA Inputs'!$BQ$14:$BQ$54,MATCH(I2443,'BCA Inputs'!$AW$14:$AW$54,0))*G2443,"")),"")</f>
        <v/>
      </c>
      <c r="AE2443" s="237" t="str">
        <f t="shared" si="376"/>
        <v/>
      </c>
      <c r="AF2443" s="198">
        <f t="shared" si="378"/>
        <v>0</v>
      </c>
      <c r="AG2443" s="239">
        <f t="shared" si="379"/>
        <v>0</v>
      </c>
    </row>
    <row r="2444" spans="1:33">
      <c r="A2444" s="228"/>
      <c r="B2444" s="176"/>
      <c r="C2444" s="229"/>
      <c r="D2444" s="230"/>
      <c r="E2444" s="230"/>
      <c r="F2444" s="230"/>
      <c r="G2444" s="230"/>
      <c r="H2444" s="231"/>
      <c r="I2444" s="231"/>
      <c r="J2444" s="232"/>
      <c r="K2444" s="232"/>
      <c r="L2444" s="232"/>
      <c r="M2444" s="181">
        <f t="shared" si="377"/>
        <v>0</v>
      </c>
      <c r="N2444" s="181">
        <f>IF(H2444="",0,H2444*I2444*'Avoided Water Savings Cost'!$C$16)</f>
        <v>0</v>
      </c>
      <c r="O2444" s="545">
        <f>IF(C2444="",0,IF($B$3="NYSEG",C2444/(1-'Avoided Electric Costs 2020'!$W$21),IF($B$3="RG&amp;E",C2444/(1-'Avoided Electric Costs 2020'!$X$21),"")))</f>
        <v>0</v>
      </c>
      <c r="P2444" s="546">
        <f>IF(D2444="",0,IF($B$3="NYSEG",D2444/(1-'Avoided Electric Costs 2020'!$W$21),IF($B$3="RG&amp;E",D2444/(1-'Avoided Electric Costs 2020'!$X$21),"")))</f>
        <v>0</v>
      </c>
      <c r="Q2444" s="546">
        <f>IF(E2444="",0,IF($B$3="NYSEG",E2444/(1-'Avoided Natural Gas Costs 2020'!$J$34),IF($B$3="RG&amp;E",E2444/(1-'Avoided Natural Gas Costs 2020'!$K$34),"")))</f>
        <v>0</v>
      </c>
      <c r="R2444" s="233" t="str">
        <f>IFERROR(IF(P2444*'BCA Inputs'!$C$1+Q2444*'BCA Inputs'!$C$2+F2444*'BCA Inputs'!$C$2+G2444*'BCA Inputs'!$C$2=0,"",P2444*'BCA Inputs'!$C$1+Q2444*'BCA Inputs'!$C$2+F2444*'BCA Inputs'!$C$2+G2444*'BCA Inputs'!$C$2),"")</f>
        <v/>
      </c>
      <c r="S2444" s="181" t="str">
        <f t="shared" si="370"/>
        <v/>
      </c>
      <c r="T2444" s="181" t="str">
        <f>IFERROR(IF($B$3="NYSEG",(INDEX('BCA Inputs'!$N$14:$N$54,MATCH(I2444,'BCA Inputs'!$M$14:$M$54,0))*P2444+INDEX('BCA Inputs'!$O$14:$O$54,MATCH(I2444,'BCA Inputs'!$M$14:$M$54,0))*O2444+INDEX('BCA Inputs'!P:P,MATCH(I2444,'BCA Inputs'!M:M,0))*Q2444+INDEX('BCA Inputs'!Q:Q,MATCH(I2444,'BCA Inputs'!M:M,0))*F2444+INDEX('BCA Inputs'!R:R,MATCH(I2444,'BCA Inputs'!M:M,0))*G2444)+L2444+N2444,IF($B$3="RG&amp;E",(INDEX('BCA Inputs'!$AX$14:$AX$54,MATCH(I2444,'BCA Inputs'!$AW$14:$AW$54,0))*P2444+INDEX('BCA Inputs'!$AY$14:$AY$54,MATCH(I2444,'BCA Inputs'!$AW$14:$AW$54,0))*O2444+INDEX('BCA Inputs'!$AZ$14:$AZ$54,MATCH(I2444,'BCA Inputs'!$AW$14:$AW$54,0))*Q2444+INDEX('BCA Inputs'!$BA$14:$BA$54,MATCH(I2444,'BCA Inputs'!$AW$14:$AW$54,0))*F2444+INDEX('BCA Inputs'!$BB$14:$BB$54,MATCH(I2444,'BCA Inputs'!$AW$14:$AW$54,0))*G2444)+L2444+N2444,"")),"")</f>
        <v/>
      </c>
      <c r="U2444" s="234" t="str">
        <f t="shared" si="371"/>
        <v/>
      </c>
      <c r="V2444" s="234" t="str">
        <f t="shared" si="372"/>
        <v/>
      </c>
      <c r="W2444" s="234" t="str">
        <f t="shared" si="373"/>
        <v/>
      </c>
      <c r="Y2444" s="235" t="str">
        <f t="shared" si="374"/>
        <v/>
      </c>
      <c r="Z2444" s="236" t="str">
        <f>IFERROR(IF($B$3="NYSEG",INDEX('BCA Inputs'!$X$14:$X$54,MATCH(I2444,'BCA Inputs'!$M$14:$M$54,0))*P2444+INDEX('BCA Inputs'!$Y$14:$Y$54,MATCH(I2444,'BCA Inputs'!$M$14:$M$54,0))*O2444+INDEX('BCA Inputs'!$Z$14:$Z$54,MATCH(I2444,'BCA Inputs'!$M$14:$M$54,0))*Q2444+INDEX('BCA Inputs'!$AA$14:$AA$54,MATCH(I2444,'BCA Inputs'!$M$14:$M$54,0))*F2444+INDEX('BCA Inputs'!$AB$14:$AB$54,MATCH(I2444,'BCA Inputs'!$M$14:$M$54,0))*G2444,IF($B$3="RG&amp;E",INDEX('BCA Inputs'!$BG$14:$BG$54,MATCH(I2444,'BCA Inputs'!$AW$14:$AW$54,0))*P2444+INDEX('BCA Inputs'!$BH$14:$BH$54,MATCH(I2444,'BCA Inputs'!$AW$14:$AW$54,0))*O2444+INDEX('BCA Inputs'!$BI$14:$BI$54,MATCH(I2444,'BCA Inputs'!$AW$14:$AW$54,0))*Q2444+INDEX('BCA Inputs'!$BJ$14:$BJ$54,MATCH(I2444,'BCA Inputs'!$AW$14:$AW$54,0))*F2444+INDEX('BCA Inputs'!$BK$14:$BK$54,MATCH(I2444,'BCA Inputs'!$AW$14:$AW$54,0))*G2444,"")),"")</f>
        <v/>
      </c>
      <c r="AA2444" s="237" t="str">
        <f t="shared" si="375"/>
        <v/>
      </c>
      <c r="AC2444" s="238" t="str">
        <f>IFERROR((K2444+R2444)+IF($B$3="NYSEG",INDEX('BCA Inputs'!$AI$14:$AI$54,MATCH(I2444,'BCA Inputs'!$M$14:$M$54,0))*P2444+INDEX('BCA Inputs'!$AJ$14:$AJ$54,MATCH(I2444,'BCA Inputs'!$M$14:$M$54,0))*Q2444,IF($B$3="RG&amp;E",INDEX('BCA Inputs'!$BR$14:$BR$54,MATCH(I2444,'BCA Inputs'!$AW$14:$AW$54,0))*P2444+INDEX('BCA Inputs'!$BS$14:$BS$54,MATCH(I2444,'BCA Inputs'!$AW$14:$AW$54,0))*Q2444,"")),"")</f>
        <v/>
      </c>
      <c r="AD2444" s="181" t="str">
        <f>IFERROR(IF($B$3="NYSEG",INDEX('BCA Inputs'!$AD$14:$AD$54,MATCH(I2444,'BCA Inputs'!$M$14:$M$54,0))*P2444+INDEX('BCA Inputs'!$AE$14:$AE$54,MATCH(I2444,'BCA Inputs'!$M$14:$M$54,0))*O2444+INDEX('BCA Inputs'!$AF$14:$AF$54,MATCH(I2444,'BCA Inputs'!$M$14:$M$54,0))*Q2444+INDEX('BCA Inputs'!$AG$14:$AG$54,MATCH(I2444,'BCA Inputs'!$M$14:$M$54,0))*F2444+INDEX('BCA Inputs'!$AH$14:$AH$54,MATCH(I2444,'BCA Inputs'!$M$14:$M$54,0))*G2444,IF($B$3="RG&amp;E",INDEX('BCA Inputs'!$BM$14:$BM$54,MATCH(I2444,'BCA Inputs'!$AW$14:$AW$54,0))*P2444+INDEX('BCA Inputs'!$BN$14:$BN$54,MATCH(I2444,'BCA Inputs'!$AW$14:$AW$54,0))*O2444+INDEX('BCA Inputs'!$BO$14:$BO$54,MATCH(I2444,'BCA Inputs'!$AW$14:$AW$54,0))*Q2444+INDEX('BCA Inputs'!$BP$14:$BP$54,MATCH(I2444,'BCA Inputs'!$AW$14:$AW$54,0))*F2444+INDEX('BCA Inputs'!$BQ$14:$BQ$54,MATCH(I2444,'BCA Inputs'!$AW$14:$AW$54,0))*G2444,"")),"")</f>
        <v/>
      </c>
      <c r="AE2444" s="237" t="str">
        <f t="shared" si="376"/>
        <v/>
      </c>
      <c r="AF2444" s="198">
        <f t="shared" si="378"/>
        <v>0</v>
      </c>
      <c r="AG2444" s="239">
        <f t="shared" si="379"/>
        <v>0</v>
      </c>
    </row>
    <row r="2445" spans="1:33">
      <c r="A2445" s="228"/>
      <c r="B2445" s="176"/>
      <c r="C2445" s="229"/>
      <c r="D2445" s="230"/>
      <c r="E2445" s="230"/>
      <c r="F2445" s="230"/>
      <c r="G2445" s="230"/>
      <c r="H2445" s="231"/>
      <c r="I2445" s="231"/>
      <c r="J2445" s="232"/>
      <c r="K2445" s="232"/>
      <c r="L2445" s="232"/>
      <c r="M2445" s="181">
        <f t="shared" si="377"/>
        <v>0</v>
      </c>
      <c r="N2445" s="181">
        <f>IF(H2445="",0,H2445*I2445*'Avoided Water Savings Cost'!$C$16)</f>
        <v>0</v>
      </c>
      <c r="O2445" s="545">
        <f>IF(C2445="",0,IF($B$3="NYSEG",C2445/(1-'Avoided Electric Costs 2020'!$W$21),IF($B$3="RG&amp;E",C2445/(1-'Avoided Electric Costs 2020'!$X$21),"")))</f>
        <v>0</v>
      </c>
      <c r="P2445" s="546">
        <f>IF(D2445="",0,IF($B$3="NYSEG",D2445/(1-'Avoided Electric Costs 2020'!$W$21),IF($B$3="RG&amp;E",D2445/(1-'Avoided Electric Costs 2020'!$X$21),"")))</f>
        <v>0</v>
      </c>
      <c r="Q2445" s="546">
        <f>IF(E2445="",0,IF($B$3="NYSEG",E2445/(1-'Avoided Natural Gas Costs 2020'!$J$34),IF($B$3="RG&amp;E",E2445/(1-'Avoided Natural Gas Costs 2020'!$K$34),"")))</f>
        <v>0</v>
      </c>
      <c r="R2445" s="233" t="str">
        <f>IFERROR(IF(P2445*'BCA Inputs'!$C$1+Q2445*'BCA Inputs'!$C$2+F2445*'BCA Inputs'!$C$2+G2445*'BCA Inputs'!$C$2=0,"",P2445*'BCA Inputs'!$C$1+Q2445*'BCA Inputs'!$C$2+F2445*'BCA Inputs'!$C$2+G2445*'BCA Inputs'!$C$2),"")</f>
        <v/>
      </c>
      <c r="S2445" s="181" t="str">
        <f t="shared" si="370"/>
        <v/>
      </c>
      <c r="T2445" s="181" t="str">
        <f>IFERROR(IF($B$3="NYSEG",(INDEX('BCA Inputs'!$N$14:$N$54,MATCH(I2445,'BCA Inputs'!$M$14:$M$54,0))*P2445+INDEX('BCA Inputs'!$O$14:$O$54,MATCH(I2445,'BCA Inputs'!$M$14:$M$54,0))*O2445+INDEX('BCA Inputs'!P:P,MATCH(I2445,'BCA Inputs'!M:M,0))*Q2445+INDEX('BCA Inputs'!Q:Q,MATCH(I2445,'BCA Inputs'!M:M,0))*F2445+INDEX('BCA Inputs'!R:R,MATCH(I2445,'BCA Inputs'!M:M,0))*G2445)+L2445+N2445,IF($B$3="RG&amp;E",(INDEX('BCA Inputs'!$AX$14:$AX$54,MATCH(I2445,'BCA Inputs'!$AW$14:$AW$54,0))*P2445+INDEX('BCA Inputs'!$AY$14:$AY$54,MATCH(I2445,'BCA Inputs'!$AW$14:$AW$54,0))*O2445+INDEX('BCA Inputs'!$AZ$14:$AZ$54,MATCH(I2445,'BCA Inputs'!$AW$14:$AW$54,0))*Q2445+INDEX('BCA Inputs'!$BA$14:$BA$54,MATCH(I2445,'BCA Inputs'!$AW$14:$AW$54,0))*F2445+INDEX('BCA Inputs'!$BB$14:$BB$54,MATCH(I2445,'BCA Inputs'!$AW$14:$AW$54,0))*G2445)+L2445+N2445,"")),"")</f>
        <v/>
      </c>
      <c r="U2445" s="234" t="str">
        <f t="shared" si="371"/>
        <v/>
      </c>
      <c r="V2445" s="234" t="str">
        <f t="shared" si="372"/>
        <v/>
      </c>
      <c r="W2445" s="234" t="str">
        <f t="shared" si="373"/>
        <v/>
      </c>
      <c r="Y2445" s="235" t="str">
        <f t="shared" si="374"/>
        <v/>
      </c>
      <c r="Z2445" s="236" t="str">
        <f>IFERROR(IF($B$3="NYSEG",INDEX('BCA Inputs'!$X$14:$X$54,MATCH(I2445,'BCA Inputs'!$M$14:$M$54,0))*P2445+INDEX('BCA Inputs'!$Y$14:$Y$54,MATCH(I2445,'BCA Inputs'!$M$14:$M$54,0))*O2445+INDEX('BCA Inputs'!$Z$14:$Z$54,MATCH(I2445,'BCA Inputs'!$M$14:$M$54,0))*Q2445+INDEX('BCA Inputs'!$AA$14:$AA$54,MATCH(I2445,'BCA Inputs'!$M$14:$M$54,0))*F2445+INDEX('BCA Inputs'!$AB$14:$AB$54,MATCH(I2445,'BCA Inputs'!$M$14:$M$54,0))*G2445,IF($B$3="RG&amp;E",INDEX('BCA Inputs'!$BG$14:$BG$54,MATCH(I2445,'BCA Inputs'!$AW$14:$AW$54,0))*P2445+INDEX('BCA Inputs'!$BH$14:$BH$54,MATCH(I2445,'BCA Inputs'!$AW$14:$AW$54,0))*O2445+INDEX('BCA Inputs'!$BI$14:$BI$54,MATCH(I2445,'BCA Inputs'!$AW$14:$AW$54,0))*Q2445+INDEX('BCA Inputs'!$BJ$14:$BJ$54,MATCH(I2445,'BCA Inputs'!$AW$14:$AW$54,0))*F2445+INDEX('BCA Inputs'!$BK$14:$BK$54,MATCH(I2445,'BCA Inputs'!$AW$14:$AW$54,0))*G2445,"")),"")</f>
        <v/>
      </c>
      <c r="AA2445" s="237" t="str">
        <f t="shared" si="375"/>
        <v/>
      </c>
      <c r="AC2445" s="238" t="str">
        <f>IFERROR((K2445+R2445)+IF($B$3="NYSEG",INDEX('BCA Inputs'!$AI$14:$AI$54,MATCH(I2445,'BCA Inputs'!$M$14:$M$54,0))*P2445+INDEX('BCA Inputs'!$AJ$14:$AJ$54,MATCH(I2445,'BCA Inputs'!$M$14:$M$54,0))*Q2445,IF($B$3="RG&amp;E",INDEX('BCA Inputs'!$BR$14:$BR$54,MATCH(I2445,'BCA Inputs'!$AW$14:$AW$54,0))*P2445+INDEX('BCA Inputs'!$BS$14:$BS$54,MATCH(I2445,'BCA Inputs'!$AW$14:$AW$54,0))*Q2445,"")),"")</f>
        <v/>
      </c>
      <c r="AD2445" s="181" t="str">
        <f>IFERROR(IF($B$3="NYSEG",INDEX('BCA Inputs'!$AD$14:$AD$54,MATCH(I2445,'BCA Inputs'!$M$14:$M$54,0))*P2445+INDEX('BCA Inputs'!$AE$14:$AE$54,MATCH(I2445,'BCA Inputs'!$M$14:$M$54,0))*O2445+INDEX('BCA Inputs'!$AF$14:$AF$54,MATCH(I2445,'BCA Inputs'!$M$14:$M$54,0))*Q2445+INDEX('BCA Inputs'!$AG$14:$AG$54,MATCH(I2445,'BCA Inputs'!$M$14:$M$54,0))*F2445+INDEX('BCA Inputs'!$AH$14:$AH$54,MATCH(I2445,'BCA Inputs'!$M$14:$M$54,0))*G2445,IF($B$3="RG&amp;E",INDEX('BCA Inputs'!$BM$14:$BM$54,MATCH(I2445,'BCA Inputs'!$AW$14:$AW$54,0))*P2445+INDEX('BCA Inputs'!$BN$14:$BN$54,MATCH(I2445,'BCA Inputs'!$AW$14:$AW$54,0))*O2445+INDEX('BCA Inputs'!$BO$14:$BO$54,MATCH(I2445,'BCA Inputs'!$AW$14:$AW$54,0))*Q2445+INDEX('BCA Inputs'!$BP$14:$BP$54,MATCH(I2445,'BCA Inputs'!$AW$14:$AW$54,0))*F2445+INDEX('BCA Inputs'!$BQ$14:$BQ$54,MATCH(I2445,'BCA Inputs'!$AW$14:$AW$54,0))*G2445,"")),"")</f>
        <v/>
      </c>
      <c r="AE2445" s="237" t="str">
        <f t="shared" si="376"/>
        <v/>
      </c>
      <c r="AF2445" s="198">
        <f t="shared" si="378"/>
        <v>0</v>
      </c>
      <c r="AG2445" s="239">
        <f t="shared" si="379"/>
        <v>0</v>
      </c>
    </row>
    <row r="2446" spans="1:33">
      <c r="A2446" s="228"/>
      <c r="B2446" s="176"/>
      <c r="C2446" s="229"/>
      <c r="D2446" s="230"/>
      <c r="E2446" s="230"/>
      <c r="F2446" s="230"/>
      <c r="G2446" s="230"/>
      <c r="H2446" s="231"/>
      <c r="I2446" s="231"/>
      <c r="J2446" s="232"/>
      <c r="K2446" s="232"/>
      <c r="L2446" s="232"/>
      <c r="M2446" s="181">
        <f t="shared" si="377"/>
        <v>0</v>
      </c>
      <c r="N2446" s="181">
        <f>IF(H2446="",0,H2446*I2446*'Avoided Water Savings Cost'!$C$16)</f>
        <v>0</v>
      </c>
      <c r="O2446" s="545">
        <f>IF(C2446="",0,IF($B$3="NYSEG",C2446/(1-'Avoided Electric Costs 2020'!$W$21),IF($B$3="RG&amp;E",C2446/(1-'Avoided Electric Costs 2020'!$X$21),"")))</f>
        <v>0</v>
      </c>
      <c r="P2446" s="546">
        <f>IF(D2446="",0,IF($B$3="NYSEG",D2446/(1-'Avoided Electric Costs 2020'!$W$21),IF($B$3="RG&amp;E",D2446/(1-'Avoided Electric Costs 2020'!$X$21),"")))</f>
        <v>0</v>
      </c>
      <c r="Q2446" s="546">
        <f>IF(E2446="",0,IF($B$3="NYSEG",E2446/(1-'Avoided Natural Gas Costs 2020'!$J$34),IF($B$3="RG&amp;E",E2446/(1-'Avoided Natural Gas Costs 2020'!$K$34),"")))</f>
        <v>0</v>
      </c>
      <c r="R2446" s="233" t="str">
        <f>IFERROR(IF(P2446*'BCA Inputs'!$C$1+Q2446*'BCA Inputs'!$C$2+F2446*'BCA Inputs'!$C$2+G2446*'BCA Inputs'!$C$2=0,"",P2446*'BCA Inputs'!$C$1+Q2446*'BCA Inputs'!$C$2+F2446*'BCA Inputs'!$C$2+G2446*'BCA Inputs'!$C$2),"")</f>
        <v/>
      </c>
      <c r="S2446" s="181" t="str">
        <f t="shared" si="370"/>
        <v/>
      </c>
      <c r="T2446" s="181" t="str">
        <f>IFERROR(IF($B$3="NYSEG",(INDEX('BCA Inputs'!$N$14:$N$54,MATCH(I2446,'BCA Inputs'!$M$14:$M$54,0))*P2446+INDEX('BCA Inputs'!$O$14:$O$54,MATCH(I2446,'BCA Inputs'!$M$14:$M$54,0))*O2446+INDEX('BCA Inputs'!P:P,MATCH(I2446,'BCA Inputs'!M:M,0))*Q2446+INDEX('BCA Inputs'!Q:Q,MATCH(I2446,'BCA Inputs'!M:M,0))*F2446+INDEX('BCA Inputs'!R:R,MATCH(I2446,'BCA Inputs'!M:M,0))*G2446)+L2446+N2446,IF($B$3="RG&amp;E",(INDEX('BCA Inputs'!$AX$14:$AX$54,MATCH(I2446,'BCA Inputs'!$AW$14:$AW$54,0))*P2446+INDEX('BCA Inputs'!$AY$14:$AY$54,MATCH(I2446,'BCA Inputs'!$AW$14:$AW$54,0))*O2446+INDEX('BCA Inputs'!$AZ$14:$AZ$54,MATCH(I2446,'BCA Inputs'!$AW$14:$AW$54,0))*Q2446+INDEX('BCA Inputs'!$BA$14:$BA$54,MATCH(I2446,'BCA Inputs'!$AW$14:$AW$54,0))*F2446+INDEX('BCA Inputs'!$BB$14:$BB$54,MATCH(I2446,'BCA Inputs'!$AW$14:$AW$54,0))*G2446)+L2446+N2446,"")),"")</f>
        <v/>
      </c>
      <c r="U2446" s="234" t="str">
        <f t="shared" si="371"/>
        <v/>
      </c>
      <c r="V2446" s="234" t="str">
        <f t="shared" si="372"/>
        <v/>
      </c>
      <c r="W2446" s="234" t="str">
        <f t="shared" si="373"/>
        <v/>
      </c>
      <c r="Y2446" s="235" t="str">
        <f t="shared" si="374"/>
        <v/>
      </c>
      <c r="Z2446" s="236" t="str">
        <f>IFERROR(IF($B$3="NYSEG",INDEX('BCA Inputs'!$X$14:$X$54,MATCH(I2446,'BCA Inputs'!$M$14:$M$54,0))*P2446+INDEX('BCA Inputs'!$Y$14:$Y$54,MATCH(I2446,'BCA Inputs'!$M$14:$M$54,0))*O2446+INDEX('BCA Inputs'!$Z$14:$Z$54,MATCH(I2446,'BCA Inputs'!$M$14:$M$54,0))*Q2446+INDEX('BCA Inputs'!$AA$14:$AA$54,MATCH(I2446,'BCA Inputs'!$M$14:$M$54,0))*F2446+INDEX('BCA Inputs'!$AB$14:$AB$54,MATCH(I2446,'BCA Inputs'!$M$14:$M$54,0))*G2446,IF($B$3="RG&amp;E",INDEX('BCA Inputs'!$BG$14:$BG$54,MATCH(I2446,'BCA Inputs'!$AW$14:$AW$54,0))*P2446+INDEX('BCA Inputs'!$BH$14:$BH$54,MATCH(I2446,'BCA Inputs'!$AW$14:$AW$54,0))*O2446+INDEX('BCA Inputs'!$BI$14:$BI$54,MATCH(I2446,'BCA Inputs'!$AW$14:$AW$54,0))*Q2446+INDEX('BCA Inputs'!$BJ$14:$BJ$54,MATCH(I2446,'BCA Inputs'!$AW$14:$AW$54,0))*F2446+INDEX('BCA Inputs'!$BK$14:$BK$54,MATCH(I2446,'BCA Inputs'!$AW$14:$AW$54,0))*G2446,"")),"")</f>
        <v/>
      </c>
      <c r="AA2446" s="237" t="str">
        <f t="shared" si="375"/>
        <v/>
      </c>
      <c r="AC2446" s="238" t="str">
        <f>IFERROR((K2446+R2446)+IF($B$3="NYSEG",INDEX('BCA Inputs'!$AI$14:$AI$54,MATCH(I2446,'BCA Inputs'!$M$14:$M$54,0))*P2446+INDEX('BCA Inputs'!$AJ$14:$AJ$54,MATCH(I2446,'BCA Inputs'!$M$14:$M$54,0))*Q2446,IF($B$3="RG&amp;E",INDEX('BCA Inputs'!$BR$14:$BR$54,MATCH(I2446,'BCA Inputs'!$AW$14:$AW$54,0))*P2446+INDEX('BCA Inputs'!$BS$14:$BS$54,MATCH(I2446,'BCA Inputs'!$AW$14:$AW$54,0))*Q2446,"")),"")</f>
        <v/>
      </c>
      <c r="AD2446" s="181" t="str">
        <f>IFERROR(IF($B$3="NYSEG",INDEX('BCA Inputs'!$AD$14:$AD$54,MATCH(I2446,'BCA Inputs'!$M$14:$M$54,0))*P2446+INDEX('BCA Inputs'!$AE$14:$AE$54,MATCH(I2446,'BCA Inputs'!$M$14:$M$54,0))*O2446+INDEX('BCA Inputs'!$AF$14:$AF$54,MATCH(I2446,'BCA Inputs'!$M$14:$M$54,0))*Q2446+INDEX('BCA Inputs'!$AG$14:$AG$54,MATCH(I2446,'BCA Inputs'!$M$14:$M$54,0))*F2446+INDEX('BCA Inputs'!$AH$14:$AH$54,MATCH(I2446,'BCA Inputs'!$M$14:$M$54,0))*G2446,IF($B$3="RG&amp;E",INDEX('BCA Inputs'!$BM$14:$BM$54,MATCH(I2446,'BCA Inputs'!$AW$14:$AW$54,0))*P2446+INDEX('BCA Inputs'!$BN$14:$BN$54,MATCH(I2446,'BCA Inputs'!$AW$14:$AW$54,0))*O2446+INDEX('BCA Inputs'!$BO$14:$BO$54,MATCH(I2446,'BCA Inputs'!$AW$14:$AW$54,0))*Q2446+INDEX('BCA Inputs'!$BP$14:$BP$54,MATCH(I2446,'BCA Inputs'!$AW$14:$AW$54,0))*F2446+INDEX('BCA Inputs'!$BQ$14:$BQ$54,MATCH(I2446,'BCA Inputs'!$AW$14:$AW$54,0))*G2446,"")),"")</f>
        <v/>
      </c>
      <c r="AE2446" s="237" t="str">
        <f t="shared" si="376"/>
        <v/>
      </c>
      <c r="AF2446" s="198">
        <f t="shared" si="378"/>
        <v>0</v>
      </c>
      <c r="AG2446" s="239">
        <f t="shared" si="379"/>
        <v>0</v>
      </c>
    </row>
    <row r="2447" spans="1:33">
      <c r="A2447" s="228"/>
      <c r="B2447" s="176"/>
      <c r="C2447" s="229"/>
      <c r="D2447" s="230"/>
      <c r="E2447" s="230"/>
      <c r="F2447" s="230"/>
      <c r="G2447" s="230"/>
      <c r="H2447" s="231"/>
      <c r="I2447" s="231"/>
      <c r="J2447" s="232"/>
      <c r="K2447" s="232"/>
      <c r="L2447" s="232"/>
      <c r="M2447" s="181">
        <f t="shared" si="377"/>
        <v>0</v>
      </c>
      <c r="N2447" s="181">
        <f>IF(H2447="",0,H2447*I2447*'Avoided Water Savings Cost'!$C$16)</f>
        <v>0</v>
      </c>
      <c r="O2447" s="545">
        <f>IF(C2447="",0,IF($B$3="NYSEG",C2447/(1-'Avoided Electric Costs 2020'!$W$21),IF($B$3="RG&amp;E",C2447/(1-'Avoided Electric Costs 2020'!$X$21),"")))</f>
        <v>0</v>
      </c>
      <c r="P2447" s="546">
        <f>IF(D2447="",0,IF($B$3="NYSEG",D2447/(1-'Avoided Electric Costs 2020'!$W$21),IF($B$3="RG&amp;E",D2447/(1-'Avoided Electric Costs 2020'!$X$21),"")))</f>
        <v>0</v>
      </c>
      <c r="Q2447" s="546">
        <f>IF(E2447="",0,IF($B$3="NYSEG",E2447/(1-'Avoided Natural Gas Costs 2020'!$J$34),IF($B$3="RG&amp;E",E2447/(1-'Avoided Natural Gas Costs 2020'!$K$34),"")))</f>
        <v>0</v>
      </c>
      <c r="R2447" s="233" t="str">
        <f>IFERROR(IF(P2447*'BCA Inputs'!$C$1+Q2447*'BCA Inputs'!$C$2+F2447*'BCA Inputs'!$C$2+G2447*'BCA Inputs'!$C$2=0,"",P2447*'BCA Inputs'!$C$1+Q2447*'BCA Inputs'!$C$2+F2447*'BCA Inputs'!$C$2+G2447*'BCA Inputs'!$C$2),"")</f>
        <v/>
      </c>
      <c r="S2447" s="181" t="str">
        <f t="shared" si="370"/>
        <v/>
      </c>
      <c r="T2447" s="181" t="str">
        <f>IFERROR(IF($B$3="NYSEG",(INDEX('BCA Inputs'!$N$14:$N$54,MATCH(I2447,'BCA Inputs'!$M$14:$M$54,0))*P2447+INDEX('BCA Inputs'!$O$14:$O$54,MATCH(I2447,'BCA Inputs'!$M$14:$M$54,0))*O2447+INDEX('BCA Inputs'!P:P,MATCH(I2447,'BCA Inputs'!M:M,0))*Q2447+INDEX('BCA Inputs'!Q:Q,MATCH(I2447,'BCA Inputs'!M:M,0))*F2447+INDEX('BCA Inputs'!R:R,MATCH(I2447,'BCA Inputs'!M:M,0))*G2447)+L2447+N2447,IF($B$3="RG&amp;E",(INDEX('BCA Inputs'!$AX$14:$AX$54,MATCH(I2447,'BCA Inputs'!$AW$14:$AW$54,0))*P2447+INDEX('BCA Inputs'!$AY$14:$AY$54,MATCH(I2447,'BCA Inputs'!$AW$14:$AW$54,0))*O2447+INDEX('BCA Inputs'!$AZ$14:$AZ$54,MATCH(I2447,'BCA Inputs'!$AW$14:$AW$54,0))*Q2447+INDEX('BCA Inputs'!$BA$14:$BA$54,MATCH(I2447,'BCA Inputs'!$AW$14:$AW$54,0))*F2447+INDEX('BCA Inputs'!$BB$14:$BB$54,MATCH(I2447,'BCA Inputs'!$AW$14:$AW$54,0))*G2447)+L2447+N2447,"")),"")</f>
        <v/>
      </c>
      <c r="U2447" s="234" t="str">
        <f t="shared" si="371"/>
        <v/>
      </c>
      <c r="V2447" s="234" t="str">
        <f t="shared" si="372"/>
        <v/>
      </c>
      <c r="W2447" s="234" t="str">
        <f t="shared" si="373"/>
        <v/>
      </c>
      <c r="Y2447" s="235" t="str">
        <f t="shared" si="374"/>
        <v/>
      </c>
      <c r="Z2447" s="236" t="str">
        <f>IFERROR(IF($B$3="NYSEG",INDEX('BCA Inputs'!$X$14:$X$54,MATCH(I2447,'BCA Inputs'!$M$14:$M$54,0))*P2447+INDEX('BCA Inputs'!$Y$14:$Y$54,MATCH(I2447,'BCA Inputs'!$M$14:$M$54,0))*O2447+INDEX('BCA Inputs'!$Z$14:$Z$54,MATCH(I2447,'BCA Inputs'!$M$14:$M$54,0))*Q2447+INDEX('BCA Inputs'!$AA$14:$AA$54,MATCH(I2447,'BCA Inputs'!$M$14:$M$54,0))*F2447+INDEX('BCA Inputs'!$AB$14:$AB$54,MATCH(I2447,'BCA Inputs'!$M$14:$M$54,0))*G2447,IF($B$3="RG&amp;E",INDEX('BCA Inputs'!$BG$14:$BG$54,MATCH(I2447,'BCA Inputs'!$AW$14:$AW$54,0))*P2447+INDEX('BCA Inputs'!$BH$14:$BH$54,MATCH(I2447,'BCA Inputs'!$AW$14:$AW$54,0))*O2447+INDEX('BCA Inputs'!$BI$14:$BI$54,MATCH(I2447,'BCA Inputs'!$AW$14:$AW$54,0))*Q2447+INDEX('BCA Inputs'!$BJ$14:$BJ$54,MATCH(I2447,'BCA Inputs'!$AW$14:$AW$54,0))*F2447+INDEX('BCA Inputs'!$BK$14:$BK$54,MATCH(I2447,'BCA Inputs'!$AW$14:$AW$54,0))*G2447,"")),"")</f>
        <v/>
      </c>
      <c r="AA2447" s="237" t="str">
        <f t="shared" si="375"/>
        <v/>
      </c>
      <c r="AC2447" s="238" t="str">
        <f>IFERROR((K2447+R2447)+IF($B$3="NYSEG",INDEX('BCA Inputs'!$AI$14:$AI$54,MATCH(I2447,'BCA Inputs'!$M$14:$M$54,0))*P2447+INDEX('BCA Inputs'!$AJ$14:$AJ$54,MATCH(I2447,'BCA Inputs'!$M$14:$M$54,0))*Q2447,IF($B$3="RG&amp;E",INDEX('BCA Inputs'!$BR$14:$BR$54,MATCH(I2447,'BCA Inputs'!$AW$14:$AW$54,0))*P2447+INDEX('BCA Inputs'!$BS$14:$BS$54,MATCH(I2447,'BCA Inputs'!$AW$14:$AW$54,0))*Q2447,"")),"")</f>
        <v/>
      </c>
      <c r="AD2447" s="181" t="str">
        <f>IFERROR(IF($B$3="NYSEG",INDEX('BCA Inputs'!$AD$14:$AD$54,MATCH(I2447,'BCA Inputs'!$M$14:$M$54,0))*P2447+INDEX('BCA Inputs'!$AE$14:$AE$54,MATCH(I2447,'BCA Inputs'!$M$14:$M$54,0))*O2447+INDEX('BCA Inputs'!$AF$14:$AF$54,MATCH(I2447,'BCA Inputs'!$M$14:$M$54,0))*Q2447+INDEX('BCA Inputs'!$AG$14:$AG$54,MATCH(I2447,'BCA Inputs'!$M$14:$M$54,0))*F2447+INDEX('BCA Inputs'!$AH$14:$AH$54,MATCH(I2447,'BCA Inputs'!$M$14:$M$54,0))*G2447,IF($B$3="RG&amp;E",INDEX('BCA Inputs'!$BM$14:$BM$54,MATCH(I2447,'BCA Inputs'!$AW$14:$AW$54,0))*P2447+INDEX('BCA Inputs'!$BN$14:$BN$54,MATCH(I2447,'BCA Inputs'!$AW$14:$AW$54,0))*O2447+INDEX('BCA Inputs'!$BO$14:$BO$54,MATCH(I2447,'BCA Inputs'!$AW$14:$AW$54,0))*Q2447+INDEX('BCA Inputs'!$BP$14:$BP$54,MATCH(I2447,'BCA Inputs'!$AW$14:$AW$54,0))*F2447+INDEX('BCA Inputs'!$BQ$14:$BQ$54,MATCH(I2447,'BCA Inputs'!$AW$14:$AW$54,0))*G2447,"")),"")</f>
        <v/>
      </c>
      <c r="AE2447" s="237" t="str">
        <f t="shared" si="376"/>
        <v/>
      </c>
      <c r="AF2447" s="198">
        <f t="shared" si="378"/>
        <v>0</v>
      </c>
      <c r="AG2447" s="239">
        <f t="shared" si="379"/>
        <v>0</v>
      </c>
    </row>
    <row r="2448" spans="1:33">
      <c r="A2448" s="228"/>
      <c r="B2448" s="176"/>
      <c r="C2448" s="229"/>
      <c r="D2448" s="230"/>
      <c r="E2448" s="230"/>
      <c r="F2448" s="230"/>
      <c r="G2448" s="230"/>
      <c r="H2448" s="231"/>
      <c r="I2448" s="231"/>
      <c r="J2448" s="232"/>
      <c r="K2448" s="232"/>
      <c r="L2448" s="232"/>
      <c r="M2448" s="181">
        <f t="shared" si="377"/>
        <v>0</v>
      </c>
      <c r="N2448" s="181">
        <f>IF(H2448="",0,H2448*I2448*'Avoided Water Savings Cost'!$C$16)</f>
        <v>0</v>
      </c>
      <c r="O2448" s="545">
        <f>IF(C2448="",0,IF($B$3="NYSEG",C2448/(1-'Avoided Electric Costs 2020'!$W$21),IF($B$3="RG&amp;E",C2448/(1-'Avoided Electric Costs 2020'!$X$21),"")))</f>
        <v>0</v>
      </c>
      <c r="P2448" s="546">
        <f>IF(D2448="",0,IF($B$3="NYSEG",D2448/(1-'Avoided Electric Costs 2020'!$W$21),IF($B$3="RG&amp;E",D2448/(1-'Avoided Electric Costs 2020'!$X$21),"")))</f>
        <v>0</v>
      </c>
      <c r="Q2448" s="546">
        <f>IF(E2448="",0,IF($B$3="NYSEG",E2448/(1-'Avoided Natural Gas Costs 2020'!$J$34),IF($B$3="RG&amp;E",E2448/(1-'Avoided Natural Gas Costs 2020'!$K$34),"")))</f>
        <v>0</v>
      </c>
      <c r="R2448" s="233" t="str">
        <f>IFERROR(IF(P2448*'BCA Inputs'!$C$1+Q2448*'BCA Inputs'!$C$2+F2448*'BCA Inputs'!$C$2+G2448*'BCA Inputs'!$C$2=0,"",P2448*'BCA Inputs'!$C$1+Q2448*'BCA Inputs'!$C$2+F2448*'BCA Inputs'!$C$2+G2448*'BCA Inputs'!$C$2),"")</f>
        <v/>
      </c>
      <c r="S2448" s="181" t="str">
        <f t="shared" si="370"/>
        <v/>
      </c>
      <c r="T2448" s="181" t="str">
        <f>IFERROR(IF($B$3="NYSEG",(INDEX('BCA Inputs'!$N$14:$N$54,MATCH(I2448,'BCA Inputs'!$M$14:$M$54,0))*P2448+INDEX('BCA Inputs'!$O$14:$O$54,MATCH(I2448,'BCA Inputs'!$M$14:$M$54,0))*O2448+INDEX('BCA Inputs'!P:P,MATCH(I2448,'BCA Inputs'!M:M,0))*Q2448+INDEX('BCA Inputs'!Q:Q,MATCH(I2448,'BCA Inputs'!M:M,0))*F2448+INDEX('BCA Inputs'!R:R,MATCH(I2448,'BCA Inputs'!M:M,0))*G2448)+L2448+N2448,IF($B$3="RG&amp;E",(INDEX('BCA Inputs'!$AX$14:$AX$54,MATCH(I2448,'BCA Inputs'!$AW$14:$AW$54,0))*P2448+INDEX('BCA Inputs'!$AY$14:$AY$54,MATCH(I2448,'BCA Inputs'!$AW$14:$AW$54,0))*O2448+INDEX('BCA Inputs'!$AZ$14:$AZ$54,MATCH(I2448,'BCA Inputs'!$AW$14:$AW$54,0))*Q2448+INDEX('BCA Inputs'!$BA$14:$BA$54,MATCH(I2448,'BCA Inputs'!$AW$14:$AW$54,0))*F2448+INDEX('BCA Inputs'!$BB$14:$BB$54,MATCH(I2448,'BCA Inputs'!$AW$14:$AW$54,0))*G2448)+L2448+N2448,"")),"")</f>
        <v/>
      </c>
      <c r="U2448" s="234" t="str">
        <f t="shared" si="371"/>
        <v/>
      </c>
      <c r="V2448" s="234" t="str">
        <f t="shared" si="372"/>
        <v/>
      </c>
      <c r="W2448" s="234" t="str">
        <f t="shared" si="373"/>
        <v/>
      </c>
      <c r="Y2448" s="235" t="str">
        <f t="shared" si="374"/>
        <v/>
      </c>
      <c r="Z2448" s="236" t="str">
        <f>IFERROR(IF($B$3="NYSEG",INDEX('BCA Inputs'!$X$14:$X$54,MATCH(I2448,'BCA Inputs'!$M$14:$M$54,0))*P2448+INDEX('BCA Inputs'!$Y$14:$Y$54,MATCH(I2448,'BCA Inputs'!$M$14:$M$54,0))*O2448+INDEX('BCA Inputs'!$Z$14:$Z$54,MATCH(I2448,'BCA Inputs'!$M$14:$M$54,0))*Q2448+INDEX('BCA Inputs'!$AA$14:$AA$54,MATCH(I2448,'BCA Inputs'!$M$14:$M$54,0))*F2448+INDEX('BCA Inputs'!$AB$14:$AB$54,MATCH(I2448,'BCA Inputs'!$M$14:$M$54,0))*G2448,IF($B$3="RG&amp;E",INDEX('BCA Inputs'!$BG$14:$BG$54,MATCH(I2448,'BCA Inputs'!$AW$14:$AW$54,0))*P2448+INDEX('BCA Inputs'!$BH$14:$BH$54,MATCH(I2448,'BCA Inputs'!$AW$14:$AW$54,0))*O2448+INDEX('BCA Inputs'!$BI$14:$BI$54,MATCH(I2448,'BCA Inputs'!$AW$14:$AW$54,0))*Q2448+INDEX('BCA Inputs'!$BJ$14:$BJ$54,MATCH(I2448,'BCA Inputs'!$AW$14:$AW$54,0))*F2448+INDEX('BCA Inputs'!$BK$14:$BK$54,MATCH(I2448,'BCA Inputs'!$AW$14:$AW$54,0))*G2448,"")),"")</f>
        <v/>
      </c>
      <c r="AA2448" s="237" t="str">
        <f t="shared" si="375"/>
        <v/>
      </c>
      <c r="AC2448" s="238" t="str">
        <f>IFERROR((K2448+R2448)+IF($B$3="NYSEG",INDEX('BCA Inputs'!$AI$14:$AI$54,MATCH(I2448,'BCA Inputs'!$M$14:$M$54,0))*P2448+INDEX('BCA Inputs'!$AJ$14:$AJ$54,MATCH(I2448,'BCA Inputs'!$M$14:$M$54,0))*Q2448,IF($B$3="RG&amp;E",INDEX('BCA Inputs'!$BR$14:$BR$54,MATCH(I2448,'BCA Inputs'!$AW$14:$AW$54,0))*P2448+INDEX('BCA Inputs'!$BS$14:$BS$54,MATCH(I2448,'BCA Inputs'!$AW$14:$AW$54,0))*Q2448,"")),"")</f>
        <v/>
      </c>
      <c r="AD2448" s="181" t="str">
        <f>IFERROR(IF($B$3="NYSEG",INDEX('BCA Inputs'!$AD$14:$AD$54,MATCH(I2448,'BCA Inputs'!$M$14:$M$54,0))*P2448+INDEX('BCA Inputs'!$AE$14:$AE$54,MATCH(I2448,'BCA Inputs'!$M$14:$M$54,0))*O2448+INDEX('BCA Inputs'!$AF$14:$AF$54,MATCH(I2448,'BCA Inputs'!$M$14:$M$54,0))*Q2448+INDEX('BCA Inputs'!$AG$14:$AG$54,MATCH(I2448,'BCA Inputs'!$M$14:$M$54,0))*F2448+INDEX('BCA Inputs'!$AH$14:$AH$54,MATCH(I2448,'BCA Inputs'!$M$14:$M$54,0))*G2448,IF($B$3="RG&amp;E",INDEX('BCA Inputs'!$BM$14:$BM$54,MATCH(I2448,'BCA Inputs'!$AW$14:$AW$54,0))*P2448+INDEX('BCA Inputs'!$BN$14:$BN$54,MATCH(I2448,'BCA Inputs'!$AW$14:$AW$54,0))*O2448+INDEX('BCA Inputs'!$BO$14:$BO$54,MATCH(I2448,'BCA Inputs'!$AW$14:$AW$54,0))*Q2448+INDEX('BCA Inputs'!$BP$14:$BP$54,MATCH(I2448,'BCA Inputs'!$AW$14:$AW$54,0))*F2448+INDEX('BCA Inputs'!$BQ$14:$BQ$54,MATCH(I2448,'BCA Inputs'!$AW$14:$AW$54,0))*G2448,"")),"")</f>
        <v/>
      </c>
      <c r="AE2448" s="237" t="str">
        <f t="shared" si="376"/>
        <v/>
      </c>
      <c r="AF2448" s="198">
        <f t="shared" si="378"/>
        <v>0</v>
      </c>
      <c r="AG2448" s="239">
        <f t="shared" si="379"/>
        <v>0</v>
      </c>
    </row>
    <row r="2449" spans="1:33">
      <c r="A2449" s="228"/>
      <c r="B2449" s="176"/>
      <c r="C2449" s="229"/>
      <c r="D2449" s="230"/>
      <c r="E2449" s="230"/>
      <c r="F2449" s="230"/>
      <c r="G2449" s="230"/>
      <c r="H2449" s="231"/>
      <c r="I2449" s="231"/>
      <c r="J2449" s="232"/>
      <c r="K2449" s="232"/>
      <c r="L2449" s="232"/>
      <c r="M2449" s="181">
        <f t="shared" si="377"/>
        <v>0</v>
      </c>
      <c r="N2449" s="181">
        <f>IF(H2449="",0,H2449*I2449*'Avoided Water Savings Cost'!$C$16)</f>
        <v>0</v>
      </c>
      <c r="O2449" s="545">
        <f>IF(C2449="",0,IF($B$3="NYSEG",C2449/(1-'Avoided Electric Costs 2020'!$W$21),IF($B$3="RG&amp;E",C2449/(1-'Avoided Electric Costs 2020'!$X$21),"")))</f>
        <v>0</v>
      </c>
      <c r="P2449" s="546">
        <f>IF(D2449="",0,IF($B$3="NYSEG",D2449/(1-'Avoided Electric Costs 2020'!$W$21),IF($B$3="RG&amp;E",D2449/(1-'Avoided Electric Costs 2020'!$X$21),"")))</f>
        <v>0</v>
      </c>
      <c r="Q2449" s="546">
        <f>IF(E2449="",0,IF($B$3="NYSEG",E2449/(1-'Avoided Natural Gas Costs 2020'!$J$34),IF($B$3="RG&amp;E",E2449/(1-'Avoided Natural Gas Costs 2020'!$K$34),"")))</f>
        <v>0</v>
      </c>
      <c r="R2449" s="233" t="str">
        <f>IFERROR(IF(P2449*'BCA Inputs'!$C$1+Q2449*'BCA Inputs'!$C$2+F2449*'BCA Inputs'!$C$2+G2449*'BCA Inputs'!$C$2=0,"",P2449*'BCA Inputs'!$C$1+Q2449*'BCA Inputs'!$C$2+F2449*'BCA Inputs'!$C$2+G2449*'BCA Inputs'!$C$2),"")</f>
        <v/>
      </c>
      <c r="S2449" s="181" t="str">
        <f t="shared" si="370"/>
        <v/>
      </c>
      <c r="T2449" s="181" t="str">
        <f>IFERROR(IF($B$3="NYSEG",(INDEX('BCA Inputs'!$N$14:$N$54,MATCH(I2449,'BCA Inputs'!$M$14:$M$54,0))*P2449+INDEX('BCA Inputs'!$O$14:$O$54,MATCH(I2449,'BCA Inputs'!$M$14:$M$54,0))*O2449+INDEX('BCA Inputs'!P:P,MATCH(I2449,'BCA Inputs'!M:M,0))*Q2449+INDEX('BCA Inputs'!Q:Q,MATCH(I2449,'BCA Inputs'!M:M,0))*F2449+INDEX('BCA Inputs'!R:R,MATCH(I2449,'BCA Inputs'!M:M,0))*G2449)+L2449+N2449,IF($B$3="RG&amp;E",(INDEX('BCA Inputs'!$AX$14:$AX$54,MATCH(I2449,'BCA Inputs'!$AW$14:$AW$54,0))*P2449+INDEX('BCA Inputs'!$AY$14:$AY$54,MATCH(I2449,'BCA Inputs'!$AW$14:$AW$54,0))*O2449+INDEX('BCA Inputs'!$AZ$14:$AZ$54,MATCH(I2449,'BCA Inputs'!$AW$14:$AW$54,0))*Q2449+INDEX('BCA Inputs'!$BA$14:$BA$54,MATCH(I2449,'BCA Inputs'!$AW$14:$AW$54,0))*F2449+INDEX('BCA Inputs'!$BB$14:$BB$54,MATCH(I2449,'BCA Inputs'!$AW$14:$AW$54,0))*G2449)+L2449+N2449,"")),"")</f>
        <v/>
      </c>
      <c r="U2449" s="234" t="str">
        <f t="shared" si="371"/>
        <v/>
      </c>
      <c r="V2449" s="234" t="str">
        <f t="shared" si="372"/>
        <v/>
      </c>
      <c r="W2449" s="234" t="str">
        <f t="shared" si="373"/>
        <v/>
      </c>
      <c r="Y2449" s="235" t="str">
        <f t="shared" si="374"/>
        <v/>
      </c>
      <c r="Z2449" s="236" t="str">
        <f>IFERROR(IF($B$3="NYSEG",INDEX('BCA Inputs'!$X$14:$X$54,MATCH(I2449,'BCA Inputs'!$M$14:$M$54,0))*P2449+INDEX('BCA Inputs'!$Y$14:$Y$54,MATCH(I2449,'BCA Inputs'!$M$14:$M$54,0))*O2449+INDEX('BCA Inputs'!$Z$14:$Z$54,MATCH(I2449,'BCA Inputs'!$M$14:$M$54,0))*Q2449+INDEX('BCA Inputs'!$AA$14:$AA$54,MATCH(I2449,'BCA Inputs'!$M$14:$M$54,0))*F2449+INDEX('BCA Inputs'!$AB$14:$AB$54,MATCH(I2449,'BCA Inputs'!$M$14:$M$54,0))*G2449,IF($B$3="RG&amp;E",INDEX('BCA Inputs'!$BG$14:$BG$54,MATCH(I2449,'BCA Inputs'!$AW$14:$AW$54,0))*P2449+INDEX('BCA Inputs'!$BH$14:$BH$54,MATCH(I2449,'BCA Inputs'!$AW$14:$AW$54,0))*O2449+INDEX('BCA Inputs'!$BI$14:$BI$54,MATCH(I2449,'BCA Inputs'!$AW$14:$AW$54,0))*Q2449+INDEX('BCA Inputs'!$BJ$14:$BJ$54,MATCH(I2449,'BCA Inputs'!$AW$14:$AW$54,0))*F2449+INDEX('BCA Inputs'!$BK$14:$BK$54,MATCH(I2449,'BCA Inputs'!$AW$14:$AW$54,0))*G2449,"")),"")</f>
        <v/>
      </c>
      <c r="AA2449" s="237" t="str">
        <f t="shared" si="375"/>
        <v/>
      </c>
      <c r="AC2449" s="238" t="str">
        <f>IFERROR((K2449+R2449)+IF($B$3="NYSEG",INDEX('BCA Inputs'!$AI$14:$AI$54,MATCH(I2449,'BCA Inputs'!$M$14:$M$54,0))*P2449+INDEX('BCA Inputs'!$AJ$14:$AJ$54,MATCH(I2449,'BCA Inputs'!$M$14:$M$54,0))*Q2449,IF($B$3="RG&amp;E",INDEX('BCA Inputs'!$BR$14:$BR$54,MATCH(I2449,'BCA Inputs'!$AW$14:$AW$54,0))*P2449+INDEX('BCA Inputs'!$BS$14:$BS$54,MATCH(I2449,'BCA Inputs'!$AW$14:$AW$54,0))*Q2449,"")),"")</f>
        <v/>
      </c>
      <c r="AD2449" s="181" t="str">
        <f>IFERROR(IF($B$3="NYSEG",INDEX('BCA Inputs'!$AD$14:$AD$54,MATCH(I2449,'BCA Inputs'!$M$14:$M$54,0))*P2449+INDEX('BCA Inputs'!$AE$14:$AE$54,MATCH(I2449,'BCA Inputs'!$M$14:$M$54,0))*O2449+INDEX('BCA Inputs'!$AF$14:$AF$54,MATCH(I2449,'BCA Inputs'!$M$14:$M$54,0))*Q2449+INDEX('BCA Inputs'!$AG$14:$AG$54,MATCH(I2449,'BCA Inputs'!$M$14:$M$54,0))*F2449+INDEX('BCA Inputs'!$AH$14:$AH$54,MATCH(I2449,'BCA Inputs'!$M$14:$M$54,0))*G2449,IF($B$3="RG&amp;E",INDEX('BCA Inputs'!$BM$14:$BM$54,MATCH(I2449,'BCA Inputs'!$AW$14:$AW$54,0))*P2449+INDEX('BCA Inputs'!$BN$14:$BN$54,MATCH(I2449,'BCA Inputs'!$AW$14:$AW$54,0))*O2449+INDEX('BCA Inputs'!$BO$14:$BO$54,MATCH(I2449,'BCA Inputs'!$AW$14:$AW$54,0))*Q2449+INDEX('BCA Inputs'!$BP$14:$BP$54,MATCH(I2449,'BCA Inputs'!$AW$14:$AW$54,0))*F2449+INDEX('BCA Inputs'!$BQ$14:$BQ$54,MATCH(I2449,'BCA Inputs'!$AW$14:$AW$54,0))*G2449,"")),"")</f>
        <v/>
      </c>
      <c r="AE2449" s="237" t="str">
        <f t="shared" si="376"/>
        <v/>
      </c>
      <c r="AF2449" s="198">
        <f t="shared" si="378"/>
        <v>0</v>
      </c>
      <c r="AG2449" s="239">
        <f t="shared" si="379"/>
        <v>0</v>
      </c>
    </row>
    <row r="2450" spans="1:33">
      <c r="A2450" s="228"/>
      <c r="B2450" s="176"/>
      <c r="C2450" s="229"/>
      <c r="D2450" s="230"/>
      <c r="E2450" s="230"/>
      <c r="F2450" s="230"/>
      <c r="G2450" s="230"/>
      <c r="H2450" s="231"/>
      <c r="I2450" s="231"/>
      <c r="J2450" s="232"/>
      <c r="K2450" s="232"/>
      <c r="L2450" s="232"/>
      <c r="M2450" s="181">
        <f t="shared" si="377"/>
        <v>0</v>
      </c>
      <c r="N2450" s="181">
        <f>IF(H2450="",0,H2450*I2450*'Avoided Water Savings Cost'!$C$16)</f>
        <v>0</v>
      </c>
      <c r="O2450" s="545">
        <f>IF(C2450="",0,IF($B$3="NYSEG",C2450/(1-'Avoided Electric Costs 2020'!$W$21),IF($B$3="RG&amp;E",C2450/(1-'Avoided Electric Costs 2020'!$X$21),"")))</f>
        <v>0</v>
      </c>
      <c r="P2450" s="546">
        <f>IF(D2450="",0,IF($B$3="NYSEG",D2450/(1-'Avoided Electric Costs 2020'!$W$21),IF($B$3="RG&amp;E",D2450/(1-'Avoided Electric Costs 2020'!$X$21),"")))</f>
        <v>0</v>
      </c>
      <c r="Q2450" s="546">
        <f>IF(E2450="",0,IF($B$3="NYSEG",E2450/(1-'Avoided Natural Gas Costs 2020'!$J$34),IF($B$3="RG&amp;E",E2450/(1-'Avoided Natural Gas Costs 2020'!$K$34),"")))</f>
        <v>0</v>
      </c>
      <c r="R2450" s="233" t="str">
        <f>IFERROR(IF(P2450*'BCA Inputs'!$C$1+Q2450*'BCA Inputs'!$C$2+F2450*'BCA Inputs'!$C$2+G2450*'BCA Inputs'!$C$2=0,"",P2450*'BCA Inputs'!$C$1+Q2450*'BCA Inputs'!$C$2+F2450*'BCA Inputs'!$C$2+G2450*'BCA Inputs'!$C$2),"")</f>
        <v/>
      </c>
      <c r="S2450" s="181" t="str">
        <f t="shared" si="370"/>
        <v/>
      </c>
      <c r="T2450" s="181" t="str">
        <f>IFERROR(IF($B$3="NYSEG",(INDEX('BCA Inputs'!$N$14:$N$54,MATCH(I2450,'BCA Inputs'!$M$14:$M$54,0))*P2450+INDEX('BCA Inputs'!$O$14:$O$54,MATCH(I2450,'BCA Inputs'!$M$14:$M$54,0))*O2450+INDEX('BCA Inputs'!P:P,MATCH(I2450,'BCA Inputs'!M:M,0))*Q2450+INDEX('BCA Inputs'!Q:Q,MATCH(I2450,'BCA Inputs'!M:M,0))*F2450+INDEX('BCA Inputs'!R:R,MATCH(I2450,'BCA Inputs'!M:M,0))*G2450)+L2450+N2450,IF($B$3="RG&amp;E",(INDEX('BCA Inputs'!$AX$14:$AX$54,MATCH(I2450,'BCA Inputs'!$AW$14:$AW$54,0))*P2450+INDEX('BCA Inputs'!$AY$14:$AY$54,MATCH(I2450,'BCA Inputs'!$AW$14:$AW$54,0))*O2450+INDEX('BCA Inputs'!$AZ$14:$AZ$54,MATCH(I2450,'BCA Inputs'!$AW$14:$AW$54,0))*Q2450+INDEX('BCA Inputs'!$BA$14:$BA$54,MATCH(I2450,'BCA Inputs'!$AW$14:$AW$54,0))*F2450+INDEX('BCA Inputs'!$BB$14:$BB$54,MATCH(I2450,'BCA Inputs'!$AW$14:$AW$54,0))*G2450)+L2450+N2450,"")),"")</f>
        <v/>
      </c>
      <c r="U2450" s="234" t="str">
        <f t="shared" si="371"/>
        <v/>
      </c>
      <c r="V2450" s="234" t="str">
        <f t="shared" si="372"/>
        <v/>
      </c>
      <c r="W2450" s="234" t="str">
        <f t="shared" si="373"/>
        <v/>
      </c>
      <c r="Y2450" s="235" t="str">
        <f t="shared" si="374"/>
        <v/>
      </c>
      <c r="Z2450" s="236" t="str">
        <f>IFERROR(IF($B$3="NYSEG",INDEX('BCA Inputs'!$X$14:$X$54,MATCH(I2450,'BCA Inputs'!$M$14:$M$54,0))*P2450+INDEX('BCA Inputs'!$Y$14:$Y$54,MATCH(I2450,'BCA Inputs'!$M$14:$M$54,0))*O2450+INDEX('BCA Inputs'!$Z$14:$Z$54,MATCH(I2450,'BCA Inputs'!$M$14:$M$54,0))*Q2450+INDEX('BCA Inputs'!$AA$14:$AA$54,MATCH(I2450,'BCA Inputs'!$M$14:$M$54,0))*F2450+INDEX('BCA Inputs'!$AB$14:$AB$54,MATCH(I2450,'BCA Inputs'!$M$14:$M$54,0))*G2450,IF($B$3="RG&amp;E",INDEX('BCA Inputs'!$BG$14:$BG$54,MATCH(I2450,'BCA Inputs'!$AW$14:$AW$54,0))*P2450+INDEX('BCA Inputs'!$BH$14:$BH$54,MATCH(I2450,'BCA Inputs'!$AW$14:$AW$54,0))*O2450+INDEX('BCA Inputs'!$BI$14:$BI$54,MATCH(I2450,'BCA Inputs'!$AW$14:$AW$54,0))*Q2450+INDEX('BCA Inputs'!$BJ$14:$BJ$54,MATCH(I2450,'BCA Inputs'!$AW$14:$AW$54,0))*F2450+INDEX('BCA Inputs'!$BK$14:$BK$54,MATCH(I2450,'BCA Inputs'!$AW$14:$AW$54,0))*G2450,"")),"")</f>
        <v/>
      </c>
      <c r="AA2450" s="237" t="str">
        <f t="shared" si="375"/>
        <v/>
      </c>
      <c r="AC2450" s="238" t="str">
        <f>IFERROR((K2450+R2450)+IF($B$3="NYSEG",INDEX('BCA Inputs'!$AI$14:$AI$54,MATCH(I2450,'BCA Inputs'!$M$14:$M$54,0))*P2450+INDEX('BCA Inputs'!$AJ$14:$AJ$54,MATCH(I2450,'BCA Inputs'!$M$14:$M$54,0))*Q2450,IF($B$3="RG&amp;E",INDEX('BCA Inputs'!$BR$14:$BR$54,MATCH(I2450,'BCA Inputs'!$AW$14:$AW$54,0))*P2450+INDEX('BCA Inputs'!$BS$14:$BS$54,MATCH(I2450,'BCA Inputs'!$AW$14:$AW$54,0))*Q2450,"")),"")</f>
        <v/>
      </c>
      <c r="AD2450" s="181" t="str">
        <f>IFERROR(IF($B$3="NYSEG",INDEX('BCA Inputs'!$AD$14:$AD$54,MATCH(I2450,'BCA Inputs'!$M$14:$M$54,0))*P2450+INDEX('BCA Inputs'!$AE$14:$AE$54,MATCH(I2450,'BCA Inputs'!$M$14:$M$54,0))*O2450+INDEX('BCA Inputs'!$AF$14:$AF$54,MATCH(I2450,'BCA Inputs'!$M$14:$M$54,0))*Q2450+INDEX('BCA Inputs'!$AG$14:$AG$54,MATCH(I2450,'BCA Inputs'!$M$14:$M$54,0))*F2450+INDEX('BCA Inputs'!$AH$14:$AH$54,MATCH(I2450,'BCA Inputs'!$M$14:$M$54,0))*G2450,IF($B$3="RG&amp;E",INDEX('BCA Inputs'!$BM$14:$BM$54,MATCH(I2450,'BCA Inputs'!$AW$14:$AW$54,0))*P2450+INDEX('BCA Inputs'!$BN$14:$BN$54,MATCH(I2450,'BCA Inputs'!$AW$14:$AW$54,0))*O2450+INDEX('BCA Inputs'!$BO$14:$BO$54,MATCH(I2450,'BCA Inputs'!$AW$14:$AW$54,0))*Q2450+INDEX('BCA Inputs'!$BP$14:$BP$54,MATCH(I2450,'BCA Inputs'!$AW$14:$AW$54,0))*F2450+INDEX('BCA Inputs'!$BQ$14:$BQ$54,MATCH(I2450,'BCA Inputs'!$AW$14:$AW$54,0))*G2450,"")),"")</f>
        <v/>
      </c>
      <c r="AE2450" s="237" t="str">
        <f t="shared" si="376"/>
        <v/>
      </c>
      <c r="AF2450" s="198">
        <f t="shared" si="378"/>
        <v>0</v>
      </c>
      <c r="AG2450" s="239">
        <f t="shared" si="379"/>
        <v>0</v>
      </c>
    </row>
    <row r="2451" spans="1:33">
      <c r="A2451" s="228"/>
      <c r="B2451" s="176"/>
      <c r="C2451" s="229"/>
      <c r="D2451" s="230"/>
      <c r="E2451" s="230"/>
      <c r="F2451" s="230"/>
      <c r="G2451" s="230"/>
      <c r="H2451" s="231"/>
      <c r="I2451" s="231"/>
      <c r="J2451" s="232"/>
      <c r="K2451" s="232"/>
      <c r="L2451" s="232"/>
      <c r="M2451" s="181">
        <f t="shared" si="377"/>
        <v>0</v>
      </c>
      <c r="N2451" s="181">
        <f>IF(H2451="",0,H2451*I2451*'Avoided Water Savings Cost'!$C$16)</f>
        <v>0</v>
      </c>
      <c r="O2451" s="545">
        <f>IF(C2451="",0,IF($B$3="NYSEG",C2451/(1-'Avoided Electric Costs 2020'!$W$21),IF($B$3="RG&amp;E",C2451/(1-'Avoided Electric Costs 2020'!$X$21),"")))</f>
        <v>0</v>
      </c>
      <c r="P2451" s="546">
        <f>IF(D2451="",0,IF($B$3="NYSEG",D2451/(1-'Avoided Electric Costs 2020'!$W$21),IF($B$3="RG&amp;E",D2451/(1-'Avoided Electric Costs 2020'!$X$21),"")))</f>
        <v>0</v>
      </c>
      <c r="Q2451" s="546">
        <f>IF(E2451="",0,IF($B$3="NYSEG",E2451/(1-'Avoided Natural Gas Costs 2020'!$J$34),IF($B$3="RG&amp;E",E2451/(1-'Avoided Natural Gas Costs 2020'!$K$34),"")))</f>
        <v>0</v>
      </c>
      <c r="R2451" s="233" t="str">
        <f>IFERROR(IF(P2451*'BCA Inputs'!$C$1+Q2451*'BCA Inputs'!$C$2+F2451*'BCA Inputs'!$C$2+G2451*'BCA Inputs'!$C$2=0,"",P2451*'BCA Inputs'!$C$1+Q2451*'BCA Inputs'!$C$2+F2451*'BCA Inputs'!$C$2+G2451*'BCA Inputs'!$C$2),"")</f>
        <v/>
      </c>
      <c r="S2451" s="181" t="str">
        <f t="shared" si="370"/>
        <v/>
      </c>
      <c r="T2451" s="181" t="str">
        <f>IFERROR(IF($B$3="NYSEG",(INDEX('BCA Inputs'!$N$14:$N$54,MATCH(I2451,'BCA Inputs'!$M$14:$M$54,0))*P2451+INDEX('BCA Inputs'!$O$14:$O$54,MATCH(I2451,'BCA Inputs'!$M$14:$M$54,0))*O2451+INDEX('BCA Inputs'!P:P,MATCH(I2451,'BCA Inputs'!M:M,0))*Q2451+INDEX('BCA Inputs'!Q:Q,MATCH(I2451,'BCA Inputs'!M:M,0))*F2451+INDEX('BCA Inputs'!R:R,MATCH(I2451,'BCA Inputs'!M:M,0))*G2451)+L2451+N2451,IF($B$3="RG&amp;E",(INDEX('BCA Inputs'!$AX$14:$AX$54,MATCH(I2451,'BCA Inputs'!$AW$14:$AW$54,0))*P2451+INDEX('BCA Inputs'!$AY$14:$AY$54,MATCH(I2451,'BCA Inputs'!$AW$14:$AW$54,0))*O2451+INDEX('BCA Inputs'!$AZ$14:$AZ$54,MATCH(I2451,'BCA Inputs'!$AW$14:$AW$54,0))*Q2451+INDEX('BCA Inputs'!$BA$14:$BA$54,MATCH(I2451,'BCA Inputs'!$AW$14:$AW$54,0))*F2451+INDEX('BCA Inputs'!$BB$14:$BB$54,MATCH(I2451,'BCA Inputs'!$AW$14:$AW$54,0))*G2451)+L2451+N2451,"")),"")</f>
        <v/>
      </c>
      <c r="U2451" s="234" t="str">
        <f t="shared" si="371"/>
        <v/>
      </c>
      <c r="V2451" s="234" t="str">
        <f t="shared" si="372"/>
        <v/>
      </c>
      <c r="W2451" s="234" t="str">
        <f t="shared" si="373"/>
        <v/>
      </c>
      <c r="Y2451" s="235" t="str">
        <f t="shared" si="374"/>
        <v/>
      </c>
      <c r="Z2451" s="236" t="str">
        <f>IFERROR(IF($B$3="NYSEG",INDEX('BCA Inputs'!$X$14:$X$54,MATCH(I2451,'BCA Inputs'!$M$14:$M$54,0))*P2451+INDEX('BCA Inputs'!$Y$14:$Y$54,MATCH(I2451,'BCA Inputs'!$M$14:$M$54,0))*O2451+INDEX('BCA Inputs'!$Z$14:$Z$54,MATCH(I2451,'BCA Inputs'!$M$14:$M$54,0))*Q2451+INDEX('BCA Inputs'!$AA$14:$AA$54,MATCH(I2451,'BCA Inputs'!$M$14:$M$54,0))*F2451+INDEX('BCA Inputs'!$AB$14:$AB$54,MATCH(I2451,'BCA Inputs'!$M$14:$M$54,0))*G2451,IF($B$3="RG&amp;E",INDEX('BCA Inputs'!$BG$14:$BG$54,MATCH(I2451,'BCA Inputs'!$AW$14:$AW$54,0))*P2451+INDEX('BCA Inputs'!$BH$14:$BH$54,MATCH(I2451,'BCA Inputs'!$AW$14:$AW$54,0))*O2451+INDEX('BCA Inputs'!$BI$14:$BI$54,MATCH(I2451,'BCA Inputs'!$AW$14:$AW$54,0))*Q2451+INDEX('BCA Inputs'!$BJ$14:$BJ$54,MATCH(I2451,'BCA Inputs'!$AW$14:$AW$54,0))*F2451+INDEX('BCA Inputs'!$BK$14:$BK$54,MATCH(I2451,'BCA Inputs'!$AW$14:$AW$54,0))*G2451,"")),"")</f>
        <v/>
      </c>
      <c r="AA2451" s="237" t="str">
        <f t="shared" si="375"/>
        <v/>
      </c>
      <c r="AC2451" s="238" t="str">
        <f>IFERROR((K2451+R2451)+IF($B$3="NYSEG",INDEX('BCA Inputs'!$AI$14:$AI$54,MATCH(I2451,'BCA Inputs'!$M$14:$M$54,0))*P2451+INDEX('BCA Inputs'!$AJ$14:$AJ$54,MATCH(I2451,'BCA Inputs'!$M$14:$M$54,0))*Q2451,IF($B$3="RG&amp;E",INDEX('BCA Inputs'!$BR$14:$BR$54,MATCH(I2451,'BCA Inputs'!$AW$14:$AW$54,0))*P2451+INDEX('BCA Inputs'!$BS$14:$BS$54,MATCH(I2451,'BCA Inputs'!$AW$14:$AW$54,0))*Q2451,"")),"")</f>
        <v/>
      </c>
      <c r="AD2451" s="181" t="str">
        <f>IFERROR(IF($B$3="NYSEG",INDEX('BCA Inputs'!$AD$14:$AD$54,MATCH(I2451,'BCA Inputs'!$M$14:$M$54,0))*P2451+INDEX('BCA Inputs'!$AE$14:$AE$54,MATCH(I2451,'BCA Inputs'!$M$14:$M$54,0))*O2451+INDEX('BCA Inputs'!$AF$14:$AF$54,MATCH(I2451,'BCA Inputs'!$M$14:$M$54,0))*Q2451+INDEX('BCA Inputs'!$AG$14:$AG$54,MATCH(I2451,'BCA Inputs'!$M$14:$M$54,0))*F2451+INDEX('BCA Inputs'!$AH$14:$AH$54,MATCH(I2451,'BCA Inputs'!$M$14:$M$54,0))*G2451,IF($B$3="RG&amp;E",INDEX('BCA Inputs'!$BM$14:$BM$54,MATCH(I2451,'BCA Inputs'!$AW$14:$AW$54,0))*P2451+INDEX('BCA Inputs'!$BN$14:$BN$54,MATCH(I2451,'BCA Inputs'!$AW$14:$AW$54,0))*O2451+INDEX('BCA Inputs'!$BO$14:$BO$54,MATCH(I2451,'BCA Inputs'!$AW$14:$AW$54,0))*Q2451+INDEX('BCA Inputs'!$BP$14:$BP$54,MATCH(I2451,'BCA Inputs'!$AW$14:$AW$54,0))*F2451+INDEX('BCA Inputs'!$BQ$14:$BQ$54,MATCH(I2451,'BCA Inputs'!$AW$14:$AW$54,0))*G2451,"")),"")</f>
        <v/>
      </c>
      <c r="AE2451" s="237" t="str">
        <f t="shared" si="376"/>
        <v/>
      </c>
      <c r="AF2451" s="198">
        <f t="shared" si="378"/>
        <v>0</v>
      </c>
      <c r="AG2451" s="239">
        <f t="shared" si="379"/>
        <v>0</v>
      </c>
    </row>
    <row r="2452" spans="1:33">
      <c r="A2452" s="228"/>
      <c r="B2452" s="176"/>
      <c r="C2452" s="229"/>
      <c r="D2452" s="230"/>
      <c r="E2452" s="230"/>
      <c r="F2452" s="230"/>
      <c r="G2452" s="230"/>
      <c r="H2452" s="231"/>
      <c r="I2452" s="231"/>
      <c r="J2452" s="232"/>
      <c r="K2452" s="232"/>
      <c r="L2452" s="232"/>
      <c r="M2452" s="181">
        <f t="shared" si="377"/>
        <v>0</v>
      </c>
      <c r="N2452" s="181">
        <f>IF(H2452="",0,H2452*I2452*'Avoided Water Savings Cost'!$C$16)</f>
        <v>0</v>
      </c>
      <c r="O2452" s="545">
        <f>IF(C2452="",0,IF($B$3="NYSEG",C2452/(1-'Avoided Electric Costs 2020'!$W$21),IF($B$3="RG&amp;E",C2452/(1-'Avoided Electric Costs 2020'!$X$21),"")))</f>
        <v>0</v>
      </c>
      <c r="P2452" s="546">
        <f>IF(D2452="",0,IF($B$3="NYSEG",D2452/(1-'Avoided Electric Costs 2020'!$W$21),IF($B$3="RG&amp;E",D2452/(1-'Avoided Electric Costs 2020'!$X$21),"")))</f>
        <v>0</v>
      </c>
      <c r="Q2452" s="546">
        <f>IF(E2452="",0,IF($B$3="NYSEG",E2452/(1-'Avoided Natural Gas Costs 2020'!$J$34),IF($B$3="RG&amp;E",E2452/(1-'Avoided Natural Gas Costs 2020'!$K$34),"")))</f>
        <v>0</v>
      </c>
      <c r="R2452" s="233" t="str">
        <f>IFERROR(IF(P2452*'BCA Inputs'!$C$1+Q2452*'BCA Inputs'!$C$2+F2452*'BCA Inputs'!$C$2+G2452*'BCA Inputs'!$C$2=0,"",P2452*'BCA Inputs'!$C$1+Q2452*'BCA Inputs'!$C$2+F2452*'BCA Inputs'!$C$2+G2452*'BCA Inputs'!$C$2),"")</f>
        <v/>
      </c>
      <c r="S2452" s="181" t="str">
        <f t="shared" si="370"/>
        <v/>
      </c>
      <c r="T2452" s="181" t="str">
        <f>IFERROR(IF($B$3="NYSEG",(INDEX('BCA Inputs'!$N$14:$N$54,MATCH(I2452,'BCA Inputs'!$M$14:$M$54,0))*P2452+INDEX('BCA Inputs'!$O$14:$O$54,MATCH(I2452,'BCA Inputs'!$M$14:$M$54,0))*O2452+INDEX('BCA Inputs'!P:P,MATCH(I2452,'BCA Inputs'!M:M,0))*Q2452+INDEX('BCA Inputs'!Q:Q,MATCH(I2452,'BCA Inputs'!M:M,0))*F2452+INDEX('BCA Inputs'!R:R,MATCH(I2452,'BCA Inputs'!M:M,0))*G2452)+L2452+N2452,IF($B$3="RG&amp;E",(INDEX('BCA Inputs'!$AX$14:$AX$54,MATCH(I2452,'BCA Inputs'!$AW$14:$AW$54,0))*P2452+INDEX('BCA Inputs'!$AY$14:$AY$54,MATCH(I2452,'BCA Inputs'!$AW$14:$AW$54,0))*O2452+INDEX('BCA Inputs'!$AZ$14:$AZ$54,MATCH(I2452,'BCA Inputs'!$AW$14:$AW$54,0))*Q2452+INDEX('BCA Inputs'!$BA$14:$BA$54,MATCH(I2452,'BCA Inputs'!$AW$14:$AW$54,0))*F2452+INDEX('BCA Inputs'!$BB$14:$BB$54,MATCH(I2452,'BCA Inputs'!$AW$14:$AW$54,0))*G2452)+L2452+N2452,"")),"")</f>
        <v/>
      </c>
      <c r="U2452" s="234" t="str">
        <f t="shared" si="371"/>
        <v/>
      </c>
      <c r="V2452" s="234" t="str">
        <f t="shared" si="372"/>
        <v/>
      </c>
      <c r="W2452" s="234" t="str">
        <f t="shared" si="373"/>
        <v/>
      </c>
      <c r="Y2452" s="235" t="str">
        <f t="shared" si="374"/>
        <v/>
      </c>
      <c r="Z2452" s="236" t="str">
        <f>IFERROR(IF($B$3="NYSEG",INDEX('BCA Inputs'!$X$14:$X$54,MATCH(I2452,'BCA Inputs'!$M$14:$M$54,0))*P2452+INDEX('BCA Inputs'!$Y$14:$Y$54,MATCH(I2452,'BCA Inputs'!$M$14:$M$54,0))*O2452+INDEX('BCA Inputs'!$Z$14:$Z$54,MATCH(I2452,'BCA Inputs'!$M$14:$M$54,0))*Q2452+INDEX('BCA Inputs'!$AA$14:$AA$54,MATCH(I2452,'BCA Inputs'!$M$14:$M$54,0))*F2452+INDEX('BCA Inputs'!$AB$14:$AB$54,MATCH(I2452,'BCA Inputs'!$M$14:$M$54,0))*G2452,IF($B$3="RG&amp;E",INDEX('BCA Inputs'!$BG$14:$BG$54,MATCH(I2452,'BCA Inputs'!$AW$14:$AW$54,0))*P2452+INDEX('BCA Inputs'!$BH$14:$BH$54,MATCH(I2452,'BCA Inputs'!$AW$14:$AW$54,0))*O2452+INDEX('BCA Inputs'!$BI$14:$BI$54,MATCH(I2452,'BCA Inputs'!$AW$14:$AW$54,0))*Q2452+INDEX('BCA Inputs'!$BJ$14:$BJ$54,MATCH(I2452,'BCA Inputs'!$AW$14:$AW$54,0))*F2452+INDEX('BCA Inputs'!$BK$14:$BK$54,MATCH(I2452,'BCA Inputs'!$AW$14:$AW$54,0))*G2452,"")),"")</f>
        <v/>
      </c>
      <c r="AA2452" s="237" t="str">
        <f t="shared" si="375"/>
        <v/>
      </c>
      <c r="AC2452" s="238" t="str">
        <f>IFERROR((K2452+R2452)+IF($B$3="NYSEG",INDEX('BCA Inputs'!$AI$14:$AI$54,MATCH(I2452,'BCA Inputs'!$M$14:$M$54,0))*P2452+INDEX('BCA Inputs'!$AJ$14:$AJ$54,MATCH(I2452,'BCA Inputs'!$M$14:$M$54,0))*Q2452,IF($B$3="RG&amp;E",INDEX('BCA Inputs'!$BR$14:$BR$54,MATCH(I2452,'BCA Inputs'!$AW$14:$AW$54,0))*P2452+INDEX('BCA Inputs'!$BS$14:$BS$54,MATCH(I2452,'BCA Inputs'!$AW$14:$AW$54,0))*Q2452,"")),"")</f>
        <v/>
      </c>
      <c r="AD2452" s="181" t="str">
        <f>IFERROR(IF($B$3="NYSEG",INDEX('BCA Inputs'!$AD$14:$AD$54,MATCH(I2452,'BCA Inputs'!$M$14:$M$54,0))*P2452+INDEX('BCA Inputs'!$AE$14:$AE$54,MATCH(I2452,'BCA Inputs'!$M$14:$M$54,0))*O2452+INDEX('BCA Inputs'!$AF$14:$AF$54,MATCH(I2452,'BCA Inputs'!$M$14:$M$54,0))*Q2452+INDEX('BCA Inputs'!$AG$14:$AG$54,MATCH(I2452,'BCA Inputs'!$M$14:$M$54,0))*F2452+INDEX('BCA Inputs'!$AH$14:$AH$54,MATCH(I2452,'BCA Inputs'!$M$14:$M$54,0))*G2452,IF($B$3="RG&amp;E",INDEX('BCA Inputs'!$BM$14:$BM$54,MATCH(I2452,'BCA Inputs'!$AW$14:$AW$54,0))*P2452+INDEX('BCA Inputs'!$BN$14:$BN$54,MATCH(I2452,'BCA Inputs'!$AW$14:$AW$54,0))*O2452+INDEX('BCA Inputs'!$BO$14:$BO$54,MATCH(I2452,'BCA Inputs'!$AW$14:$AW$54,0))*Q2452+INDEX('BCA Inputs'!$BP$14:$BP$54,MATCH(I2452,'BCA Inputs'!$AW$14:$AW$54,0))*F2452+INDEX('BCA Inputs'!$BQ$14:$BQ$54,MATCH(I2452,'BCA Inputs'!$AW$14:$AW$54,0))*G2452,"")),"")</f>
        <v/>
      </c>
      <c r="AE2452" s="237" t="str">
        <f t="shared" si="376"/>
        <v/>
      </c>
      <c r="AF2452" s="198">
        <f t="shared" si="378"/>
        <v>0</v>
      </c>
      <c r="AG2452" s="239">
        <f t="shared" si="379"/>
        <v>0</v>
      </c>
    </row>
    <row r="2453" spans="1:33">
      <c r="A2453" s="228"/>
      <c r="B2453" s="176"/>
      <c r="C2453" s="229"/>
      <c r="D2453" s="230"/>
      <c r="E2453" s="230"/>
      <c r="F2453" s="230"/>
      <c r="G2453" s="230"/>
      <c r="H2453" s="231"/>
      <c r="I2453" s="231"/>
      <c r="J2453" s="232"/>
      <c r="K2453" s="232"/>
      <c r="L2453" s="232"/>
      <c r="M2453" s="181">
        <f t="shared" si="377"/>
        <v>0</v>
      </c>
      <c r="N2453" s="181">
        <f>IF(H2453="",0,H2453*I2453*'Avoided Water Savings Cost'!$C$16)</f>
        <v>0</v>
      </c>
      <c r="O2453" s="545">
        <f>IF(C2453="",0,IF($B$3="NYSEG",C2453/(1-'Avoided Electric Costs 2020'!$W$21),IF($B$3="RG&amp;E",C2453/(1-'Avoided Electric Costs 2020'!$X$21),"")))</f>
        <v>0</v>
      </c>
      <c r="P2453" s="546">
        <f>IF(D2453="",0,IF($B$3="NYSEG",D2453/(1-'Avoided Electric Costs 2020'!$W$21),IF($B$3="RG&amp;E",D2453/(1-'Avoided Electric Costs 2020'!$X$21),"")))</f>
        <v>0</v>
      </c>
      <c r="Q2453" s="546">
        <f>IF(E2453="",0,IF($B$3="NYSEG",E2453/(1-'Avoided Natural Gas Costs 2020'!$J$34),IF($B$3="RG&amp;E",E2453/(1-'Avoided Natural Gas Costs 2020'!$K$34),"")))</f>
        <v>0</v>
      </c>
      <c r="R2453" s="233" t="str">
        <f>IFERROR(IF(P2453*'BCA Inputs'!$C$1+Q2453*'BCA Inputs'!$C$2+F2453*'BCA Inputs'!$C$2+G2453*'BCA Inputs'!$C$2=0,"",P2453*'BCA Inputs'!$C$1+Q2453*'BCA Inputs'!$C$2+F2453*'BCA Inputs'!$C$2+G2453*'BCA Inputs'!$C$2),"")</f>
        <v/>
      </c>
      <c r="S2453" s="181" t="str">
        <f t="shared" si="370"/>
        <v/>
      </c>
      <c r="T2453" s="181" t="str">
        <f>IFERROR(IF($B$3="NYSEG",(INDEX('BCA Inputs'!$N$14:$N$54,MATCH(I2453,'BCA Inputs'!$M$14:$M$54,0))*P2453+INDEX('BCA Inputs'!$O$14:$O$54,MATCH(I2453,'BCA Inputs'!$M$14:$M$54,0))*O2453+INDEX('BCA Inputs'!P:P,MATCH(I2453,'BCA Inputs'!M:M,0))*Q2453+INDEX('BCA Inputs'!Q:Q,MATCH(I2453,'BCA Inputs'!M:M,0))*F2453+INDEX('BCA Inputs'!R:R,MATCH(I2453,'BCA Inputs'!M:M,0))*G2453)+L2453+N2453,IF($B$3="RG&amp;E",(INDEX('BCA Inputs'!$AX$14:$AX$54,MATCH(I2453,'BCA Inputs'!$AW$14:$AW$54,0))*P2453+INDEX('BCA Inputs'!$AY$14:$AY$54,MATCH(I2453,'BCA Inputs'!$AW$14:$AW$54,0))*O2453+INDEX('BCA Inputs'!$AZ$14:$AZ$54,MATCH(I2453,'BCA Inputs'!$AW$14:$AW$54,0))*Q2453+INDEX('BCA Inputs'!$BA$14:$BA$54,MATCH(I2453,'BCA Inputs'!$AW$14:$AW$54,0))*F2453+INDEX('BCA Inputs'!$BB$14:$BB$54,MATCH(I2453,'BCA Inputs'!$AW$14:$AW$54,0))*G2453)+L2453+N2453,"")),"")</f>
        <v/>
      </c>
      <c r="U2453" s="234" t="str">
        <f t="shared" si="371"/>
        <v/>
      </c>
      <c r="V2453" s="234" t="str">
        <f t="shared" si="372"/>
        <v/>
      </c>
      <c r="W2453" s="234" t="str">
        <f t="shared" si="373"/>
        <v/>
      </c>
      <c r="Y2453" s="235" t="str">
        <f t="shared" si="374"/>
        <v/>
      </c>
      <c r="Z2453" s="236" t="str">
        <f>IFERROR(IF($B$3="NYSEG",INDEX('BCA Inputs'!$X$14:$X$54,MATCH(I2453,'BCA Inputs'!$M$14:$M$54,0))*P2453+INDEX('BCA Inputs'!$Y$14:$Y$54,MATCH(I2453,'BCA Inputs'!$M$14:$M$54,0))*O2453+INDEX('BCA Inputs'!$Z$14:$Z$54,MATCH(I2453,'BCA Inputs'!$M$14:$M$54,0))*Q2453+INDEX('BCA Inputs'!$AA$14:$AA$54,MATCH(I2453,'BCA Inputs'!$M$14:$M$54,0))*F2453+INDEX('BCA Inputs'!$AB$14:$AB$54,MATCH(I2453,'BCA Inputs'!$M$14:$M$54,0))*G2453,IF($B$3="RG&amp;E",INDEX('BCA Inputs'!$BG$14:$BG$54,MATCH(I2453,'BCA Inputs'!$AW$14:$AW$54,0))*P2453+INDEX('BCA Inputs'!$BH$14:$BH$54,MATCH(I2453,'BCA Inputs'!$AW$14:$AW$54,0))*O2453+INDEX('BCA Inputs'!$BI$14:$BI$54,MATCH(I2453,'BCA Inputs'!$AW$14:$AW$54,0))*Q2453+INDEX('BCA Inputs'!$BJ$14:$BJ$54,MATCH(I2453,'BCA Inputs'!$AW$14:$AW$54,0))*F2453+INDEX('BCA Inputs'!$BK$14:$BK$54,MATCH(I2453,'BCA Inputs'!$AW$14:$AW$54,0))*G2453,"")),"")</f>
        <v/>
      </c>
      <c r="AA2453" s="237" t="str">
        <f t="shared" si="375"/>
        <v/>
      </c>
      <c r="AC2453" s="238" t="str">
        <f>IFERROR((K2453+R2453)+IF($B$3="NYSEG",INDEX('BCA Inputs'!$AI$14:$AI$54,MATCH(I2453,'BCA Inputs'!$M$14:$M$54,0))*P2453+INDEX('BCA Inputs'!$AJ$14:$AJ$54,MATCH(I2453,'BCA Inputs'!$M$14:$M$54,0))*Q2453,IF($B$3="RG&amp;E",INDEX('BCA Inputs'!$BR$14:$BR$54,MATCH(I2453,'BCA Inputs'!$AW$14:$AW$54,0))*P2453+INDEX('BCA Inputs'!$BS$14:$BS$54,MATCH(I2453,'BCA Inputs'!$AW$14:$AW$54,0))*Q2453,"")),"")</f>
        <v/>
      </c>
      <c r="AD2453" s="181" t="str">
        <f>IFERROR(IF($B$3="NYSEG",INDEX('BCA Inputs'!$AD$14:$AD$54,MATCH(I2453,'BCA Inputs'!$M$14:$M$54,0))*P2453+INDEX('BCA Inputs'!$AE$14:$AE$54,MATCH(I2453,'BCA Inputs'!$M$14:$M$54,0))*O2453+INDEX('BCA Inputs'!$AF$14:$AF$54,MATCH(I2453,'BCA Inputs'!$M$14:$M$54,0))*Q2453+INDEX('BCA Inputs'!$AG$14:$AG$54,MATCH(I2453,'BCA Inputs'!$M$14:$M$54,0))*F2453+INDEX('BCA Inputs'!$AH$14:$AH$54,MATCH(I2453,'BCA Inputs'!$M$14:$M$54,0))*G2453,IF($B$3="RG&amp;E",INDEX('BCA Inputs'!$BM$14:$BM$54,MATCH(I2453,'BCA Inputs'!$AW$14:$AW$54,0))*P2453+INDEX('BCA Inputs'!$BN$14:$BN$54,MATCH(I2453,'BCA Inputs'!$AW$14:$AW$54,0))*O2453+INDEX('BCA Inputs'!$BO$14:$BO$54,MATCH(I2453,'BCA Inputs'!$AW$14:$AW$54,0))*Q2453+INDEX('BCA Inputs'!$BP$14:$BP$54,MATCH(I2453,'BCA Inputs'!$AW$14:$AW$54,0))*F2453+INDEX('BCA Inputs'!$BQ$14:$BQ$54,MATCH(I2453,'BCA Inputs'!$AW$14:$AW$54,0))*G2453,"")),"")</f>
        <v/>
      </c>
      <c r="AE2453" s="237" t="str">
        <f t="shared" si="376"/>
        <v/>
      </c>
      <c r="AF2453" s="198">
        <f t="shared" si="378"/>
        <v>0</v>
      </c>
      <c r="AG2453" s="239">
        <f t="shared" si="379"/>
        <v>0</v>
      </c>
    </row>
    <row r="2454" spans="1:33">
      <c r="A2454" s="228"/>
      <c r="B2454" s="176"/>
      <c r="C2454" s="229"/>
      <c r="D2454" s="230"/>
      <c r="E2454" s="230"/>
      <c r="F2454" s="230"/>
      <c r="G2454" s="230"/>
      <c r="H2454" s="231"/>
      <c r="I2454" s="231"/>
      <c r="J2454" s="232"/>
      <c r="K2454" s="232"/>
      <c r="L2454" s="232"/>
      <c r="M2454" s="181">
        <f t="shared" si="377"/>
        <v>0</v>
      </c>
      <c r="N2454" s="181">
        <f>IF(H2454="",0,H2454*I2454*'Avoided Water Savings Cost'!$C$16)</f>
        <v>0</v>
      </c>
      <c r="O2454" s="545">
        <f>IF(C2454="",0,IF($B$3="NYSEG",C2454/(1-'Avoided Electric Costs 2020'!$W$21),IF($B$3="RG&amp;E",C2454/(1-'Avoided Electric Costs 2020'!$X$21),"")))</f>
        <v>0</v>
      </c>
      <c r="P2454" s="546">
        <f>IF(D2454="",0,IF($B$3="NYSEG",D2454/(1-'Avoided Electric Costs 2020'!$W$21),IF($B$3="RG&amp;E",D2454/(1-'Avoided Electric Costs 2020'!$X$21),"")))</f>
        <v>0</v>
      </c>
      <c r="Q2454" s="546">
        <f>IF(E2454="",0,IF($B$3="NYSEG",E2454/(1-'Avoided Natural Gas Costs 2020'!$J$34),IF($B$3="RG&amp;E",E2454/(1-'Avoided Natural Gas Costs 2020'!$K$34),"")))</f>
        <v>0</v>
      </c>
      <c r="R2454" s="233" t="str">
        <f>IFERROR(IF(P2454*'BCA Inputs'!$C$1+Q2454*'BCA Inputs'!$C$2+F2454*'BCA Inputs'!$C$2+G2454*'BCA Inputs'!$C$2=0,"",P2454*'BCA Inputs'!$C$1+Q2454*'BCA Inputs'!$C$2+F2454*'BCA Inputs'!$C$2+G2454*'BCA Inputs'!$C$2),"")</f>
        <v/>
      </c>
      <c r="S2454" s="181" t="str">
        <f t="shared" si="370"/>
        <v/>
      </c>
      <c r="T2454" s="181" t="str">
        <f>IFERROR(IF($B$3="NYSEG",(INDEX('BCA Inputs'!$N$14:$N$54,MATCH(I2454,'BCA Inputs'!$M$14:$M$54,0))*P2454+INDEX('BCA Inputs'!$O$14:$O$54,MATCH(I2454,'BCA Inputs'!$M$14:$M$54,0))*O2454+INDEX('BCA Inputs'!P:P,MATCH(I2454,'BCA Inputs'!M:M,0))*Q2454+INDEX('BCA Inputs'!Q:Q,MATCH(I2454,'BCA Inputs'!M:M,0))*F2454+INDEX('BCA Inputs'!R:R,MATCH(I2454,'BCA Inputs'!M:M,0))*G2454)+L2454+N2454,IF($B$3="RG&amp;E",(INDEX('BCA Inputs'!$AX$14:$AX$54,MATCH(I2454,'BCA Inputs'!$AW$14:$AW$54,0))*P2454+INDEX('BCA Inputs'!$AY$14:$AY$54,MATCH(I2454,'BCA Inputs'!$AW$14:$AW$54,0))*O2454+INDEX('BCA Inputs'!$AZ$14:$AZ$54,MATCH(I2454,'BCA Inputs'!$AW$14:$AW$54,0))*Q2454+INDEX('BCA Inputs'!$BA$14:$BA$54,MATCH(I2454,'BCA Inputs'!$AW$14:$AW$54,0))*F2454+INDEX('BCA Inputs'!$BB$14:$BB$54,MATCH(I2454,'BCA Inputs'!$AW$14:$AW$54,0))*G2454)+L2454+N2454,"")),"")</f>
        <v/>
      </c>
      <c r="U2454" s="234" t="str">
        <f t="shared" si="371"/>
        <v/>
      </c>
      <c r="V2454" s="234" t="str">
        <f t="shared" si="372"/>
        <v/>
      </c>
      <c r="W2454" s="234" t="str">
        <f t="shared" si="373"/>
        <v/>
      </c>
      <c r="Y2454" s="235" t="str">
        <f t="shared" si="374"/>
        <v/>
      </c>
      <c r="Z2454" s="236" t="str">
        <f>IFERROR(IF($B$3="NYSEG",INDEX('BCA Inputs'!$X$14:$X$54,MATCH(I2454,'BCA Inputs'!$M$14:$M$54,0))*P2454+INDEX('BCA Inputs'!$Y$14:$Y$54,MATCH(I2454,'BCA Inputs'!$M$14:$M$54,0))*O2454+INDEX('BCA Inputs'!$Z$14:$Z$54,MATCH(I2454,'BCA Inputs'!$M$14:$M$54,0))*Q2454+INDEX('BCA Inputs'!$AA$14:$AA$54,MATCH(I2454,'BCA Inputs'!$M$14:$M$54,0))*F2454+INDEX('BCA Inputs'!$AB$14:$AB$54,MATCH(I2454,'BCA Inputs'!$M$14:$M$54,0))*G2454,IF($B$3="RG&amp;E",INDEX('BCA Inputs'!$BG$14:$BG$54,MATCH(I2454,'BCA Inputs'!$AW$14:$AW$54,0))*P2454+INDEX('BCA Inputs'!$BH$14:$BH$54,MATCH(I2454,'BCA Inputs'!$AW$14:$AW$54,0))*O2454+INDEX('BCA Inputs'!$BI$14:$BI$54,MATCH(I2454,'BCA Inputs'!$AW$14:$AW$54,0))*Q2454+INDEX('BCA Inputs'!$BJ$14:$BJ$54,MATCH(I2454,'BCA Inputs'!$AW$14:$AW$54,0))*F2454+INDEX('BCA Inputs'!$BK$14:$BK$54,MATCH(I2454,'BCA Inputs'!$AW$14:$AW$54,0))*G2454,"")),"")</f>
        <v/>
      </c>
      <c r="AA2454" s="237" t="str">
        <f t="shared" si="375"/>
        <v/>
      </c>
      <c r="AC2454" s="238" t="str">
        <f>IFERROR((K2454+R2454)+IF($B$3="NYSEG",INDEX('BCA Inputs'!$AI$14:$AI$54,MATCH(I2454,'BCA Inputs'!$M$14:$M$54,0))*P2454+INDEX('BCA Inputs'!$AJ$14:$AJ$54,MATCH(I2454,'BCA Inputs'!$M$14:$M$54,0))*Q2454,IF($B$3="RG&amp;E",INDEX('BCA Inputs'!$BR$14:$BR$54,MATCH(I2454,'BCA Inputs'!$AW$14:$AW$54,0))*P2454+INDEX('BCA Inputs'!$BS$14:$BS$54,MATCH(I2454,'BCA Inputs'!$AW$14:$AW$54,0))*Q2454,"")),"")</f>
        <v/>
      </c>
      <c r="AD2454" s="181" t="str">
        <f>IFERROR(IF($B$3="NYSEG",INDEX('BCA Inputs'!$AD$14:$AD$54,MATCH(I2454,'BCA Inputs'!$M$14:$M$54,0))*P2454+INDEX('BCA Inputs'!$AE$14:$AE$54,MATCH(I2454,'BCA Inputs'!$M$14:$M$54,0))*O2454+INDEX('BCA Inputs'!$AF$14:$AF$54,MATCH(I2454,'BCA Inputs'!$M$14:$M$54,0))*Q2454+INDEX('BCA Inputs'!$AG$14:$AG$54,MATCH(I2454,'BCA Inputs'!$M$14:$M$54,0))*F2454+INDEX('BCA Inputs'!$AH$14:$AH$54,MATCH(I2454,'BCA Inputs'!$M$14:$M$54,0))*G2454,IF($B$3="RG&amp;E",INDEX('BCA Inputs'!$BM$14:$BM$54,MATCH(I2454,'BCA Inputs'!$AW$14:$AW$54,0))*P2454+INDEX('BCA Inputs'!$BN$14:$BN$54,MATCH(I2454,'BCA Inputs'!$AW$14:$AW$54,0))*O2454+INDEX('BCA Inputs'!$BO$14:$BO$54,MATCH(I2454,'BCA Inputs'!$AW$14:$AW$54,0))*Q2454+INDEX('BCA Inputs'!$BP$14:$BP$54,MATCH(I2454,'BCA Inputs'!$AW$14:$AW$54,0))*F2454+INDEX('BCA Inputs'!$BQ$14:$BQ$54,MATCH(I2454,'BCA Inputs'!$AW$14:$AW$54,0))*G2454,"")),"")</f>
        <v/>
      </c>
      <c r="AE2454" s="237" t="str">
        <f t="shared" si="376"/>
        <v/>
      </c>
      <c r="AF2454" s="198">
        <f t="shared" si="378"/>
        <v>0</v>
      </c>
      <c r="AG2454" s="239">
        <f t="shared" si="379"/>
        <v>0</v>
      </c>
    </row>
    <row r="2455" spans="1:33">
      <c r="A2455" s="228"/>
      <c r="B2455" s="176"/>
      <c r="C2455" s="229"/>
      <c r="D2455" s="230"/>
      <c r="E2455" s="230"/>
      <c r="F2455" s="230"/>
      <c r="G2455" s="230"/>
      <c r="H2455" s="231"/>
      <c r="I2455" s="231"/>
      <c r="J2455" s="232"/>
      <c r="K2455" s="232"/>
      <c r="L2455" s="232"/>
      <c r="M2455" s="181">
        <f t="shared" si="377"/>
        <v>0</v>
      </c>
      <c r="N2455" s="181">
        <f>IF(H2455="",0,H2455*I2455*'Avoided Water Savings Cost'!$C$16)</f>
        <v>0</v>
      </c>
      <c r="O2455" s="545">
        <f>IF(C2455="",0,IF($B$3="NYSEG",C2455/(1-'Avoided Electric Costs 2020'!$W$21),IF($B$3="RG&amp;E",C2455/(1-'Avoided Electric Costs 2020'!$X$21),"")))</f>
        <v>0</v>
      </c>
      <c r="P2455" s="546">
        <f>IF(D2455="",0,IF($B$3="NYSEG",D2455/(1-'Avoided Electric Costs 2020'!$W$21),IF($B$3="RG&amp;E",D2455/(1-'Avoided Electric Costs 2020'!$X$21),"")))</f>
        <v>0</v>
      </c>
      <c r="Q2455" s="546">
        <f>IF(E2455="",0,IF($B$3="NYSEG",E2455/(1-'Avoided Natural Gas Costs 2020'!$J$34),IF($B$3="RG&amp;E",E2455/(1-'Avoided Natural Gas Costs 2020'!$K$34),"")))</f>
        <v>0</v>
      </c>
      <c r="R2455" s="233" t="str">
        <f>IFERROR(IF(P2455*'BCA Inputs'!$C$1+Q2455*'BCA Inputs'!$C$2+F2455*'BCA Inputs'!$C$2+G2455*'BCA Inputs'!$C$2=0,"",P2455*'BCA Inputs'!$C$1+Q2455*'BCA Inputs'!$C$2+F2455*'BCA Inputs'!$C$2+G2455*'BCA Inputs'!$C$2),"")</f>
        <v/>
      </c>
      <c r="S2455" s="181" t="str">
        <f t="shared" ref="S2455:S2500" si="380">IFERROR(IF(J2455+R2455=0,"",J2455+R2455),"")</f>
        <v/>
      </c>
      <c r="T2455" s="181" t="str">
        <f>IFERROR(IF($B$3="NYSEG",(INDEX('BCA Inputs'!$N$14:$N$54,MATCH(I2455,'BCA Inputs'!$M$14:$M$54,0))*P2455+INDEX('BCA Inputs'!$O$14:$O$54,MATCH(I2455,'BCA Inputs'!$M$14:$M$54,0))*O2455+INDEX('BCA Inputs'!P:P,MATCH(I2455,'BCA Inputs'!M:M,0))*Q2455+INDEX('BCA Inputs'!Q:Q,MATCH(I2455,'BCA Inputs'!M:M,0))*F2455+INDEX('BCA Inputs'!R:R,MATCH(I2455,'BCA Inputs'!M:M,0))*G2455)+L2455+N2455,IF($B$3="RG&amp;E",(INDEX('BCA Inputs'!$AX$14:$AX$54,MATCH(I2455,'BCA Inputs'!$AW$14:$AW$54,0))*P2455+INDEX('BCA Inputs'!$AY$14:$AY$54,MATCH(I2455,'BCA Inputs'!$AW$14:$AW$54,0))*O2455+INDEX('BCA Inputs'!$AZ$14:$AZ$54,MATCH(I2455,'BCA Inputs'!$AW$14:$AW$54,0))*Q2455+INDEX('BCA Inputs'!$BA$14:$BA$54,MATCH(I2455,'BCA Inputs'!$AW$14:$AW$54,0))*F2455+INDEX('BCA Inputs'!$BB$14:$BB$54,MATCH(I2455,'BCA Inputs'!$AW$14:$AW$54,0))*G2455)+L2455+N2455,"")),"")</f>
        <v/>
      </c>
      <c r="U2455" s="234" t="str">
        <f t="shared" ref="U2455:U2500" si="381">IFERROR(T2455/S2455,"")</f>
        <v/>
      </c>
      <c r="V2455" s="234" t="str">
        <f t="shared" ref="V2455:V2500" si="382">IFERROR(J2455/(D2455*$B$6+E2455*$B$7+F2455*$B$7+G2455*$B$7+M2455+N2455/I2455),"")</f>
        <v/>
      </c>
      <c r="W2455" s="234" t="str">
        <f t="shared" ref="W2455:W2500" si="383">IFERROR((J2455-K2455)/(D2455*$B$6+E2455*$B$7+F2455*$B$7+G2455*$B$7+M2455+N2455/I2455),"")</f>
        <v/>
      </c>
      <c r="Y2455" s="235" t="str">
        <f t="shared" ref="Y2455:Y2500" si="384">IFERROR(K2455+R2455,"")</f>
        <v/>
      </c>
      <c r="Z2455" s="236" t="str">
        <f>IFERROR(IF($B$3="NYSEG",INDEX('BCA Inputs'!$X$14:$X$54,MATCH(I2455,'BCA Inputs'!$M$14:$M$54,0))*P2455+INDEX('BCA Inputs'!$Y$14:$Y$54,MATCH(I2455,'BCA Inputs'!$M$14:$M$54,0))*O2455+INDEX('BCA Inputs'!$Z$14:$Z$54,MATCH(I2455,'BCA Inputs'!$M$14:$M$54,0))*Q2455+INDEX('BCA Inputs'!$AA$14:$AA$54,MATCH(I2455,'BCA Inputs'!$M$14:$M$54,0))*F2455+INDEX('BCA Inputs'!$AB$14:$AB$54,MATCH(I2455,'BCA Inputs'!$M$14:$M$54,0))*G2455,IF($B$3="RG&amp;E",INDEX('BCA Inputs'!$BG$14:$BG$54,MATCH(I2455,'BCA Inputs'!$AW$14:$AW$54,0))*P2455+INDEX('BCA Inputs'!$BH$14:$BH$54,MATCH(I2455,'BCA Inputs'!$AW$14:$AW$54,0))*O2455+INDEX('BCA Inputs'!$BI$14:$BI$54,MATCH(I2455,'BCA Inputs'!$AW$14:$AW$54,0))*Q2455+INDEX('BCA Inputs'!$BJ$14:$BJ$54,MATCH(I2455,'BCA Inputs'!$AW$14:$AW$54,0))*F2455+INDEX('BCA Inputs'!$BK$14:$BK$54,MATCH(I2455,'BCA Inputs'!$AW$14:$AW$54,0))*G2455,"")),"")</f>
        <v/>
      </c>
      <c r="AA2455" s="237" t="str">
        <f t="shared" ref="AA2455:AA2500" si="385">IFERROR(Z2455/Y2455,"")</f>
        <v/>
      </c>
      <c r="AC2455" s="238" t="str">
        <f>IFERROR((K2455+R2455)+IF($B$3="NYSEG",INDEX('BCA Inputs'!$AI$14:$AI$54,MATCH(I2455,'BCA Inputs'!$M$14:$M$54,0))*P2455+INDEX('BCA Inputs'!$AJ$14:$AJ$54,MATCH(I2455,'BCA Inputs'!$M$14:$M$54,0))*Q2455,IF($B$3="RG&amp;E",INDEX('BCA Inputs'!$BR$14:$BR$54,MATCH(I2455,'BCA Inputs'!$AW$14:$AW$54,0))*P2455+INDEX('BCA Inputs'!$BS$14:$BS$54,MATCH(I2455,'BCA Inputs'!$AW$14:$AW$54,0))*Q2455,"")),"")</f>
        <v/>
      </c>
      <c r="AD2455" s="181" t="str">
        <f>IFERROR(IF($B$3="NYSEG",INDEX('BCA Inputs'!$AD$14:$AD$54,MATCH(I2455,'BCA Inputs'!$M$14:$M$54,0))*P2455+INDEX('BCA Inputs'!$AE$14:$AE$54,MATCH(I2455,'BCA Inputs'!$M$14:$M$54,0))*O2455+INDEX('BCA Inputs'!$AF$14:$AF$54,MATCH(I2455,'BCA Inputs'!$M$14:$M$54,0))*Q2455+INDEX('BCA Inputs'!$AG$14:$AG$54,MATCH(I2455,'BCA Inputs'!$M$14:$M$54,0))*F2455+INDEX('BCA Inputs'!$AH$14:$AH$54,MATCH(I2455,'BCA Inputs'!$M$14:$M$54,0))*G2455,IF($B$3="RG&amp;E",INDEX('BCA Inputs'!$BM$14:$BM$54,MATCH(I2455,'BCA Inputs'!$AW$14:$AW$54,0))*P2455+INDEX('BCA Inputs'!$BN$14:$BN$54,MATCH(I2455,'BCA Inputs'!$AW$14:$AW$54,0))*O2455+INDEX('BCA Inputs'!$BO$14:$BO$54,MATCH(I2455,'BCA Inputs'!$AW$14:$AW$54,0))*Q2455+INDEX('BCA Inputs'!$BP$14:$BP$54,MATCH(I2455,'BCA Inputs'!$AW$14:$AW$54,0))*F2455+INDEX('BCA Inputs'!$BQ$14:$BQ$54,MATCH(I2455,'BCA Inputs'!$AW$14:$AW$54,0))*G2455,"")),"")</f>
        <v/>
      </c>
      <c r="AE2455" s="237" t="str">
        <f t="shared" ref="AE2455:AE2500" si="386">IFERROR(AD2455/AC2455,"")</f>
        <v/>
      </c>
      <c r="AF2455" s="198">
        <f t="shared" si="378"/>
        <v>0</v>
      </c>
      <c r="AG2455" s="239">
        <f t="shared" si="379"/>
        <v>0</v>
      </c>
    </row>
    <row r="2456" spans="1:33">
      <c r="A2456" s="228"/>
      <c r="B2456" s="176"/>
      <c r="C2456" s="229"/>
      <c r="D2456" s="230"/>
      <c r="E2456" s="230"/>
      <c r="F2456" s="230"/>
      <c r="G2456" s="230"/>
      <c r="H2456" s="231"/>
      <c r="I2456" s="231"/>
      <c r="J2456" s="232"/>
      <c r="K2456" s="232"/>
      <c r="L2456" s="232"/>
      <c r="M2456" s="181">
        <f t="shared" ref="M2456:M2500" si="387">IF(L2456="",0,L2456/I2456)</f>
        <v>0</v>
      </c>
      <c r="N2456" s="181">
        <f>IF(H2456="",0,H2456*I2456*'Avoided Water Savings Cost'!$C$16)</f>
        <v>0</v>
      </c>
      <c r="O2456" s="545">
        <f>IF(C2456="",0,IF($B$3="NYSEG",C2456/(1-'Avoided Electric Costs 2020'!$W$21),IF($B$3="RG&amp;E",C2456/(1-'Avoided Electric Costs 2020'!$X$21),"")))</f>
        <v>0</v>
      </c>
      <c r="P2456" s="546">
        <f>IF(D2456="",0,IF($B$3="NYSEG",D2456/(1-'Avoided Electric Costs 2020'!$W$21),IF($B$3="RG&amp;E",D2456/(1-'Avoided Electric Costs 2020'!$X$21),"")))</f>
        <v>0</v>
      </c>
      <c r="Q2456" s="546">
        <f>IF(E2456="",0,IF($B$3="NYSEG",E2456/(1-'Avoided Natural Gas Costs 2020'!$J$34),IF($B$3="RG&amp;E",E2456/(1-'Avoided Natural Gas Costs 2020'!$K$34),"")))</f>
        <v>0</v>
      </c>
      <c r="R2456" s="233" t="str">
        <f>IFERROR(IF(P2456*'BCA Inputs'!$C$1+Q2456*'BCA Inputs'!$C$2+F2456*'BCA Inputs'!$C$2+G2456*'BCA Inputs'!$C$2=0,"",P2456*'BCA Inputs'!$C$1+Q2456*'BCA Inputs'!$C$2+F2456*'BCA Inputs'!$C$2+G2456*'BCA Inputs'!$C$2),"")</f>
        <v/>
      </c>
      <c r="S2456" s="181" t="str">
        <f t="shared" si="380"/>
        <v/>
      </c>
      <c r="T2456" s="181" t="str">
        <f>IFERROR(IF($B$3="NYSEG",(INDEX('BCA Inputs'!$N$14:$N$54,MATCH(I2456,'BCA Inputs'!$M$14:$M$54,0))*P2456+INDEX('BCA Inputs'!$O$14:$O$54,MATCH(I2456,'BCA Inputs'!$M$14:$M$54,0))*O2456+INDEX('BCA Inputs'!P:P,MATCH(I2456,'BCA Inputs'!M:M,0))*Q2456+INDEX('BCA Inputs'!Q:Q,MATCH(I2456,'BCA Inputs'!M:M,0))*F2456+INDEX('BCA Inputs'!R:R,MATCH(I2456,'BCA Inputs'!M:M,0))*G2456)+L2456+N2456,IF($B$3="RG&amp;E",(INDEX('BCA Inputs'!$AX$14:$AX$54,MATCH(I2456,'BCA Inputs'!$AW$14:$AW$54,0))*P2456+INDEX('BCA Inputs'!$AY$14:$AY$54,MATCH(I2456,'BCA Inputs'!$AW$14:$AW$54,0))*O2456+INDEX('BCA Inputs'!$AZ$14:$AZ$54,MATCH(I2456,'BCA Inputs'!$AW$14:$AW$54,0))*Q2456+INDEX('BCA Inputs'!$BA$14:$BA$54,MATCH(I2456,'BCA Inputs'!$AW$14:$AW$54,0))*F2456+INDEX('BCA Inputs'!$BB$14:$BB$54,MATCH(I2456,'BCA Inputs'!$AW$14:$AW$54,0))*G2456)+L2456+N2456,"")),"")</f>
        <v/>
      </c>
      <c r="U2456" s="234" t="str">
        <f t="shared" si="381"/>
        <v/>
      </c>
      <c r="V2456" s="234" t="str">
        <f t="shared" si="382"/>
        <v/>
      </c>
      <c r="W2456" s="234" t="str">
        <f t="shared" si="383"/>
        <v/>
      </c>
      <c r="Y2456" s="235" t="str">
        <f t="shared" si="384"/>
        <v/>
      </c>
      <c r="Z2456" s="236" t="str">
        <f>IFERROR(IF($B$3="NYSEG",INDEX('BCA Inputs'!$X$14:$X$54,MATCH(I2456,'BCA Inputs'!$M$14:$M$54,0))*P2456+INDEX('BCA Inputs'!$Y$14:$Y$54,MATCH(I2456,'BCA Inputs'!$M$14:$M$54,0))*O2456+INDEX('BCA Inputs'!$Z$14:$Z$54,MATCH(I2456,'BCA Inputs'!$M$14:$M$54,0))*Q2456+INDEX('BCA Inputs'!$AA$14:$AA$54,MATCH(I2456,'BCA Inputs'!$M$14:$M$54,0))*F2456+INDEX('BCA Inputs'!$AB$14:$AB$54,MATCH(I2456,'BCA Inputs'!$M$14:$M$54,0))*G2456,IF($B$3="RG&amp;E",INDEX('BCA Inputs'!$BG$14:$BG$54,MATCH(I2456,'BCA Inputs'!$AW$14:$AW$54,0))*P2456+INDEX('BCA Inputs'!$BH$14:$BH$54,MATCH(I2456,'BCA Inputs'!$AW$14:$AW$54,0))*O2456+INDEX('BCA Inputs'!$BI$14:$BI$54,MATCH(I2456,'BCA Inputs'!$AW$14:$AW$54,0))*Q2456+INDEX('BCA Inputs'!$BJ$14:$BJ$54,MATCH(I2456,'BCA Inputs'!$AW$14:$AW$54,0))*F2456+INDEX('BCA Inputs'!$BK$14:$BK$54,MATCH(I2456,'BCA Inputs'!$AW$14:$AW$54,0))*G2456,"")),"")</f>
        <v/>
      </c>
      <c r="AA2456" s="237" t="str">
        <f t="shared" si="385"/>
        <v/>
      </c>
      <c r="AC2456" s="238" t="str">
        <f>IFERROR((K2456+R2456)+IF($B$3="NYSEG",INDEX('BCA Inputs'!$AI$14:$AI$54,MATCH(I2456,'BCA Inputs'!$M$14:$M$54,0))*P2456+INDEX('BCA Inputs'!$AJ$14:$AJ$54,MATCH(I2456,'BCA Inputs'!$M$14:$M$54,0))*Q2456,IF($B$3="RG&amp;E",INDEX('BCA Inputs'!$BR$14:$BR$54,MATCH(I2456,'BCA Inputs'!$AW$14:$AW$54,0))*P2456+INDEX('BCA Inputs'!$BS$14:$BS$54,MATCH(I2456,'BCA Inputs'!$AW$14:$AW$54,0))*Q2456,"")),"")</f>
        <v/>
      </c>
      <c r="AD2456" s="181" t="str">
        <f>IFERROR(IF($B$3="NYSEG",INDEX('BCA Inputs'!$AD$14:$AD$54,MATCH(I2456,'BCA Inputs'!$M$14:$M$54,0))*P2456+INDEX('BCA Inputs'!$AE$14:$AE$54,MATCH(I2456,'BCA Inputs'!$M$14:$M$54,0))*O2456+INDEX('BCA Inputs'!$AF$14:$AF$54,MATCH(I2456,'BCA Inputs'!$M$14:$M$54,0))*Q2456+INDEX('BCA Inputs'!$AG$14:$AG$54,MATCH(I2456,'BCA Inputs'!$M$14:$M$54,0))*F2456+INDEX('BCA Inputs'!$AH$14:$AH$54,MATCH(I2456,'BCA Inputs'!$M$14:$M$54,0))*G2456,IF($B$3="RG&amp;E",INDEX('BCA Inputs'!$BM$14:$BM$54,MATCH(I2456,'BCA Inputs'!$AW$14:$AW$54,0))*P2456+INDEX('BCA Inputs'!$BN$14:$BN$54,MATCH(I2456,'BCA Inputs'!$AW$14:$AW$54,0))*O2456+INDEX('BCA Inputs'!$BO$14:$BO$54,MATCH(I2456,'BCA Inputs'!$AW$14:$AW$54,0))*Q2456+INDEX('BCA Inputs'!$BP$14:$BP$54,MATCH(I2456,'BCA Inputs'!$AW$14:$AW$54,0))*F2456+INDEX('BCA Inputs'!$BQ$14:$BQ$54,MATCH(I2456,'BCA Inputs'!$AW$14:$AW$54,0))*G2456,"")),"")</f>
        <v/>
      </c>
      <c r="AE2456" s="237" t="str">
        <f t="shared" si="386"/>
        <v/>
      </c>
      <c r="AF2456" s="198">
        <f t="shared" ref="AF2456:AF2501" si="388">IF(U2456&lt;1,1,0)</f>
        <v>0</v>
      </c>
      <c r="AG2456" s="239">
        <f t="shared" ref="AG2456:AG2500" si="389">D2456*3412+(E2456+F2456+G2456)*100000</f>
        <v>0</v>
      </c>
    </row>
    <row r="2457" spans="1:33">
      <c r="A2457" s="228"/>
      <c r="B2457" s="176"/>
      <c r="C2457" s="229"/>
      <c r="D2457" s="230"/>
      <c r="E2457" s="230"/>
      <c r="F2457" s="230"/>
      <c r="G2457" s="230"/>
      <c r="H2457" s="231"/>
      <c r="I2457" s="231"/>
      <c r="J2457" s="232"/>
      <c r="K2457" s="232"/>
      <c r="L2457" s="232"/>
      <c r="M2457" s="181">
        <f t="shared" si="387"/>
        <v>0</v>
      </c>
      <c r="N2457" s="181">
        <f>IF(H2457="",0,H2457*I2457*'Avoided Water Savings Cost'!$C$16)</f>
        <v>0</v>
      </c>
      <c r="O2457" s="545">
        <f>IF(C2457="",0,IF($B$3="NYSEG",C2457/(1-'Avoided Electric Costs 2020'!$W$21),IF($B$3="RG&amp;E",C2457/(1-'Avoided Electric Costs 2020'!$X$21),"")))</f>
        <v>0</v>
      </c>
      <c r="P2457" s="546">
        <f>IF(D2457="",0,IF($B$3="NYSEG",D2457/(1-'Avoided Electric Costs 2020'!$W$21),IF($B$3="RG&amp;E",D2457/(1-'Avoided Electric Costs 2020'!$X$21),"")))</f>
        <v>0</v>
      </c>
      <c r="Q2457" s="546">
        <f>IF(E2457="",0,IF($B$3="NYSEG",E2457/(1-'Avoided Natural Gas Costs 2020'!$J$34),IF($B$3="RG&amp;E",E2457/(1-'Avoided Natural Gas Costs 2020'!$K$34),"")))</f>
        <v>0</v>
      </c>
      <c r="R2457" s="233" t="str">
        <f>IFERROR(IF(P2457*'BCA Inputs'!$C$1+Q2457*'BCA Inputs'!$C$2+F2457*'BCA Inputs'!$C$2+G2457*'BCA Inputs'!$C$2=0,"",P2457*'BCA Inputs'!$C$1+Q2457*'BCA Inputs'!$C$2+F2457*'BCA Inputs'!$C$2+G2457*'BCA Inputs'!$C$2),"")</f>
        <v/>
      </c>
      <c r="S2457" s="181" t="str">
        <f t="shared" si="380"/>
        <v/>
      </c>
      <c r="T2457" s="181" t="str">
        <f>IFERROR(IF($B$3="NYSEG",(INDEX('BCA Inputs'!$N$14:$N$54,MATCH(I2457,'BCA Inputs'!$M$14:$M$54,0))*P2457+INDEX('BCA Inputs'!$O$14:$O$54,MATCH(I2457,'BCA Inputs'!$M$14:$M$54,0))*O2457+INDEX('BCA Inputs'!P:P,MATCH(I2457,'BCA Inputs'!M:M,0))*Q2457+INDEX('BCA Inputs'!Q:Q,MATCH(I2457,'BCA Inputs'!M:M,0))*F2457+INDEX('BCA Inputs'!R:R,MATCH(I2457,'BCA Inputs'!M:M,0))*G2457)+L2457+N2457,IF($B$3="RG&amp;E",(INDEX('BCA Inputs'!$AX$14:$AX$54,MATCH(I2457,'BCA Inputs'!$AW$14:$AW$54,0))*P2457+INDEX('BCA Inputs'!$AY$14:$AY$54,MATCH(I2457,'BCA Inputs'!$AW$14:$AW$54,0))*O2457+INDEX('BCA Inputs'!$AZ$14:$AZ$54,MATCH(I2457,'BCA Inputs'!$AW$14:$AW$54,0))*Q2457+INDEX('BCA Inputs'!$BA$14:$BA$54,MATCH(I2457,'BCA Inputs'!$AW$14:$AW$54,0))*F2457+INDEX('BCA Inputs'!$BB$14:$BB$54,MATCH(I2457,'BCA Inputs'!$AW$14:$AW$54,0))*G2457)+L2457+N2457,"")),"")</f>
        <v/>
      </c>
      <c r="U2457" s="234" t="str">
        <f t="shared" si="381"/>
        <v/>
      </c>
      <c r="V2457" s="234" t="str">
        <f t="shared" si="382"/>
        <v/>
      </c>
      <c r="W2457" s="234" t="str">
        <f t="shared" si="383"/>
        <v/>
      </c>
      <c r="Y2457" s="235" t="str">
        <f t="shared" si="384"/>
        <v/>
      </c>
      <c r="Z2457" s="236" t="str">
        <f>IFERROR(IF($B$3="NYSEG",INDEX('BCA Inputs'!$X$14:$X$54,MATCH(I2457,'BCA Inputs'!$M$14:$M$54,0))*P2457+INDEX('BCA Inputs'!$Y$14:$Y$54,MATCH(I2457,'BCA Inputs'!$M$14:$M$54,0))*O2457+INDEX('BCA Inputs'!$Z$14:$Z$54,MATCH(I2457,'BCA Inputs'!$M$14:$M$54,0))*Q2457+INDEX('BCA Inputs'!$AA$14:$AA$54,MATCH(I2457,'BCA Inputs'!$M$14:$M$54,0))*F2457+INDEX('BCA Inputs'!$AB$14:$AB$54,MATCH(I2457,'BCA Inputs'!$M$14:$M$54,0))*G2457,IF($B$3="RG&amp;E",INDEX('BCA Inputs'!$BG$14:$BG$54,MATCH(I2457,'BCA Inputs'!$AW$14:$AW$54,0))*P2457+INDEX('BCA Inputs'!$BH$14:$BH$54,MATCH(I2457,'BCA Inputs'!$AW$14:$AW$54,0))*O2457+INDEX('BCA Inputs'!$BI$14:$BI$54,MATCH(I2457,'BCA Inputs'!$AW$14:$AW$54,0))*Q2457+INDEX('BCA Inputs'!$BJ$14:$BJ$54,MATCH(I2457,'BCA Inputs'!$AW$14:$AW$54,0))*F2457+INDEX('BCA Inputs'!$BK$14:$BK$54,MATCH(I2457,'BCA Inputs'!$AW$14:$AW$54,0))*G2457,"")),"")</f>
        <v/>
      </c>
      <c r="AA2457" s="237" t="str">
        <f t="shared" si="385"/>
        <v/>
      </c>
      <c r="AC2457" s="238" t="str">
        <f>IFERROR((K2457+R2457)+IF($B$3="NYSEG",INDEX('BCA Inputs'!$AI$14:$AI$54,MATCH(I2457,'BCA Inputs'!$M$14:$M$54,0))*P2457+INDEX('BCA Inputs'!$AJ$14:$AJ$54,MATCH(I2457,'BCA Inputs'!$M$14:$M$54,0))*Q2457,IF($B$3="RG&amp;E",INDEX('BCA Inputs'!$BR$14:$BR$54,MATCH(I2457,'BCA Inputs'!$AW$14:$AW$54,0))*P2457+INDEX('BCA Inputs'!$BS$14:$BS$54,MATCH(I2457,'BCA Inputs'!$AW$14:$AW$54,0))*Q2457,"")),"")</f>
        <v/>
      </c>
      <c r="AD2457" s="181" t="str">
        <f>IFERROR(IF($B$3="NYSEG",INDEX('BCA Inputs'!$AD$14:$AD$54,MATCH(I2457,'BCA Inputs'!$M$14:$M$54,0))*P2457+INDEX('BCA Inputs'!$AE$14:$AE$54,MATCH(I2457,'BCA Inputs'!$M$14:$M$54,0))*O2457+INDEX('BCA Inputs'!$AF$14:$AF$54,MATCH(I2457,'BCA Inputs'!$M$14:$M$54,0))*Q2457+INDEX('BCA Inputs'!$AG$14:$AG$54,MATCH(I2457,'BCA Inputs'!$M$14:$M$54,0))*F2457+INDEX('BCA Inputs'!$AH$14:$AH$54,MATCH(I2457,'BCA Inputs'!$M$14:$M$54,0))*G2457,IF($B$3="RG&amp;E",INDEX('BCA Inputs'!$BM$14:$BM$54,MATCH(I2457,'BCA Inputs'!$AW$14:$AW$54,0))*P2457+INDEX('BCA Inputs'!$BN$14:$BN$54,MATCH(I2457,'BCA Inputs'!$AW$14:$AW$54,0))*O2457+INDEX('BCA Inputs'!$BO$14:$BO$54,MATCH(I2457,'BCA Inputs'!$AW$14:$AW$54,0))*Q2457+INDEX('BCA Inputs'!$BP$14:$BP$54,MATCH(I2457,'BCA Inputs'!$AW$14:$AW$54,0))*F2457+INDEX('BCA Inputs'!$BQ$14:$BQ$54,MATCH(I2457,'BCA Inputs'!$AW$14:$AW$54,0))*G2457,"")),"")</f>
        <v/>
      </c>
      <c r="AE2457" s="237" t="str">
        <f t="shared" si="386"/>
        <v/>
      </c>
      <c r="AF2457" s="198">
        <f t="shared" si="388"/>
        <v>0</v>
      </c>
      <c r="AG2457" s="239">
        <f t="shared" si="389"/>
        <v>0</v>
      </c>
    </row>
    <row r="2458" spans="1:33">
      <c r="A2458" s="228"/>
      <c r="B2458" s="176"/>
      <c r="C2458" s="229"/>
      <c r="D2458" s="230"/>
      <c r="E2458" s="230"/>
      <c r="F2458" s="230"/>
      <c r="G2458" s="230"/>
      <c r="H2458" s="231"/>
      <c r="I2458" s="231"/>
      <c r="J2458" s="232"/>
      <c r="K2458" s="232"/>
      <c r="L2458" s="232"/>
      <c r="M2458" s="181">
        <f t="shared" si="387"/>
        <v>0</v>
      </c>
      <c r="N2458" s="181">
        <f>IF(H2458="",0,H2458*I2458*'Avoided Water Savings Cost'!$C$16)</f>
        <v>0</v>
      </c>
      <c r="O2458" s="545">
        <f>IF(C2458="",0,IF($B$3="NYSEG",C2458/(1-'Avoided Electric Costs 2020'!$W$21),IF($B$3="RG&amp;E",C2458/(1-'Avoided Electric Costs 2020'!$X$21),"")))</f>
        <v>0</v>
      </c>
      <c r="P2458" s="546">
        <f>IF(D2458="",0,IF($B$3="NYSEG",D2458/(1-'Avoided Electric Costs 2020'!$W$21),IF($B$3="RG&amp;E",D2458/(1-'Avoided Electric Costs 2020'!$X$21),"")))</f>
        <v>0</v>
      </c>
      <c r="Q2458" s="546">
        <f>IF(E2458="",0,IF($B$3="NYSEG",E2458/(1-'Avoided Natural Gas Costs 2020'!$J$34),IF($B$3="RG&amp;E",E2458/(1-'Avoided Natural Gas Costs 2020'!$K$34),"")))</f>
        <v>0</v>
      </c>
      <c r="R2458" s="233" t="str">
        <f>IFERROR(IF(P2458*'BCA Inputs'!$C$1+Q2458*'BCA Inputs'!$C$2+F2458*'BCA Inputs'!$C$2+G2458*'BCA Inputs'!$C$2=0,"",P2458*'BCA Inputs'!$C$1+Q2458*'BCA Inputs'!$C$2+F2458*'BCA Inputs'!$C$2+G2458*'BCA Inputs'!$C$2),"")</f>
        <v/>
      </c>
      <c r="S2458" s="181" t="str">
        <f t="shared" si="380"/>
        <v/>
      </c>
      <c r="T2458" s="181" t="str">
        <f>IFERROR(IF($B$3="NYSEG",(INDEX('BCA Inputs'!$N$14:$N$54,MATCH(I2458,'BCA Inputs'!$M$14:$M$54,0))*P2458+INDEX('BCA Inputs'!$O$14:$O$54,MATCH(I2458,'BCA Inputs'!$M$14:$M$54,0))*O2458+INDEX('BCA Inputs'!P:P,MATCH(I2458,'BCA Inputs'!M:M,0))*Q2458+INDEX('BCA Inputs'!Q:Q,MATCH(I2458,'BCA Inputs'!M:M,0))*F2458+INDEX('BCA Inputs'!R:R,MATCH(I2458,'BCA Inputs'!M:M,0))*G2458)+L2458+N2458,IF($B$3="RG&amp;E",(INDEX('BCA Inputs'!$AX$14:$AX$54,MATCH(I2458,'BCA Inputs'!$AW$14:$AW$54,0))*P2458+INDEX('BCA Inputs'!$AY$14:$AY$54,MATCH(I2458,'BCA Inputs'!$AW$14:$AW$54,0))*O2458+INDEX('BCA Inputs'!$AZ$14:$AZ$54,MATCH(I2458,'BCA Inputs'!$AW$14:$AW$54,0))*Q2458+INDEX('BCA Inputs'!$BA$14:$BA$54,MATCH(I2458,'BCA Inputs'!$AW$14:$AW$54,0))*F2458+INDEX('BCA Inputs'!$BB$14:$BB$54,MATCH(I2458,'BCA Inputs'!$AW$14:$AW$54,0))*G2458)+L2458+N2458,"")),"")</f>
        <v/>
      </c>
      <c r="U2458" s="234" t="str">
        <f t="shared" si="381"/>
        <v/>
      </c>
      <c r="V2458" s="234" t="str">
        <f t="shared" si="382"/>
        <v/>
      </c>
      <c r="W2458" s="234" t="str">
        <f t="shared" si="383"/>
        <v/>
      </c>
      <c r="Y2458" s="235" t="str">
        <f t="shared" si="384"/>
        <v/>
      </c>
      <c r="Z2458" s="236" t="str">
        <f>IFERROR(IF($B$3="NYSEG",INDEX('BCA Inputs'!$X$14:$X$54,MATCH(I2458,'BCA Inputs'!$M$14:$M$54,0))*P2458+INDEX('BCA Inputs'!$Y$14:$Y$54,MATCH(I2458,'BCA Inputs'!$M$14:$M$54,0))*O2458+INDEX('BCA Inputs'!$Z$14:$Z$54,MATCH(I2458,'BCA Inputs'!$M$14:$M$54,0))*Q2458+INDEX('BCA Inputs'!$AA$14:$AA$54,MATCH(I2458,'BCA Inputs'!$M$14:$M$54,0))*F2458+INDEX('BCA Inputs'!$AB$14:$AB$54,MATCH(I2458,'BCA Inputs'!$M$14:$M$54,0))*G2458,IF($B$3="RG&amp;E",INDEX('BCA Inputs'!$BG$14:$BG$54,MATCH(I2458,'BCA Inputs'!$AW$14:$AW$54,0))*P2458+INDEX('BCA Inputs'!$BH$14:$BH$54,MATCH(I2458,'BCA Inputs'!$AW$14:$AW$54,0))*O2458+INDEX('BCA Inputs'!$BI$14:$BI$54,MATCH(I2458,'BCA Inputs'!$AW$14:$AW$54,0))*Q2458+INDEX('BCA Inputs'!$BJ$14:$BJ$54,MATCH(I2458,'BCA Inputs'!$AW$14:$AW$54,0))*F2458+INDEX('BCA Inputs'!$BK$14:$BK$54,MATCH(I2458,'BCA Inputs'!$AW$14:$AW$54,0))*G2458,"")),"")</f>
        <v/>
      </c>
      <c r="AA2458" s="237" t="str">
        <f t="shared" si="385"/>
        <v/>
      </c>
      <c r="AC2458" s="238" t="str">
        <f>IFERROR((K2458+R2458)+IF($B$3="NYSEG",INDEX('BCA Inputs'!$AI$14:$AI$54,MATCH(I2458,'BCA Inputs'!$M$14:$M$54,0))*P2458+INDEX('BCA Inputs'!$AJ$14:$AJ$54,MATCH(I2458,'BCA Inputs'!$M$14:$M$54,0))*Q2458,IF($B$3="RG&amp;E",INDEX('BCA Inputs'!$BR$14:$BR$54,MATCH(I2458,'BCA Inputs'!$AW$14:$AW$54,0))*P2458+INDEX('BCA Inputs'!$BS$14:$BS$54,MATCH(I2458,'BCA Inputs'!$AW$14:$AW$54,0))*Q2458,"")),"")</f>
        <v/>
      </c>
      <c r="AD2458" s="181" t="str">
        <f>IFERROR(IF($B$3="NYSEG",INDEX('BCA Inputs'!$AD$14:$AD$54,MATCH(I2458,'BCA Inputs'!$M$14:$M$54,0))*P2458+INDEX('BCA Inputs'!$AE$14:$AE$54,MATCH(I2458,'BCA Inputs'!$M$14:$M$54,0))*O2458+INDEX('BCA Inputs'!$AF$14:$AF$54,MATCH(I2458,'BCA Inputs'!$M$14:$M$54,0))*Q2458+INDEX('BCA Inputs'!$AG$14:$AG$54,MATCH(I2458,'BCA Inputs'!$M$14:$M$54,0))*F2458+INDEX('BCA Inputs'!$AH$14:$AH$54,MATCH(I2458,'BCA Inputs'!$M$14:$M$54,0))*G2458,IF($B$3="RG&amp;E",INDEX('BCA Inputs'!$BM$14:$BM$54,MATCH(I2458,'BCA Inputs'!$AW$14:$AW$54,0))*P2458+INDEX('BCA Inputs'!$BN$14:$BN$54,MATCH(I2458,'BCA Inputs'!$AW$14:$AW$54,0))*O2458+INDEX('BCA Inputs'!$BO$14:$BO$54,MATCH(I2458,'BCA Inputs'!$AW$14:$AW$54,0))*Q2458+INDEX('BCA Inputs'!$BP$14:$BP$54,MATCH(I2458,'BCA Inputs'!$AW$14:$AW$54,0))*F2458+INDEX('BCA Inputs'!$BQ$14:$BQ$54,MATCH(I2458,'BCA Inputs'!$AW$14:$AW$54,0))*G2458,"")),"")</f>
        <v/>
      </c>
      <c r="AE2458" s="237" t="str">
        <f t="shared" si="386"/>
        <v/>
      </c>
      <c r="AF2458" s="198">
        <f t="shared" si="388"/>
        <v>0</v>
      </c>
      <c r="AG2458" s="239">
        <f t="shared" si="389"/>
        <v>0</v>
      </c>
    </row>
    <row r="2459" spans="1:33">
      <c r="A2459" s="228"/>
      <c r="B2459" s="176"/>
      <c r="C2459" s="229"/>
      <c r="D2459" s="230"/>
      <c r="E2459" s="230"/>
      <c r="F2459" s="230"/>
      <c r="G2459" s="230"/>
      <c r="H2459" s="231"/>
      <c r="I2459" s="231"/>
      <c r="J2459" s="232"/>
      <c r="K2459" s="232"/>
      <c r="L2459" s="232"/>
      <c r="M2459" s="181">
        <f t="shared" si="387"/>
        <v>0</v>
      </c>
      <c r="N2459" s="181">
        <f>IF(H2459="",0,H2459*I2459*'Avoided Water Savings Cost'!$C$16)</f>
        <v>0</v>
      </c>
      <c r="O2459" s="545">
        <f>IF(C2459="",0,IF($B$3="NYSEG",C2459/(1-'Avoided Electric Costs 2020'!$W$21),IF($B$3="RG&amp;E",C2459/(1-'Avoided Electric Costs 2020'!$X$21),"")))</f>
        <v>0</v>
      </c>
      <c r="P2459" s="546">
        <f>IF(D2459="",0,IF($B$3="NYSEG",D2459/(1-'Avoided Electric Costs 2020'!$W$21),IF($B$3="RG&amp;E",D2459/(1-'Avoided Electric Costs 2020'!$X$21),"")))</f>
        <v>0</v>
      </c>
      <c r="Q2459" s="546">
        <f>IF(E2459="",0,IF($B$3="NYSEG",E2459/(1-'Avoided Natural Gas Costs 2020'!$J$34),IF($B$3="RG&amp;E",E2459/(1-'Avoided Natural Gas Costs 2020'!$K$34),"")))</f>
        <v>0</v>
      </c>
      <c r="R2459" s="233" t="str">
        <f>IFERROR(IF(P2459*'BCA Inputs'!$C$1+Q2459*'BCA Inputs'!$C$2+F2459*'BCA Inputs'!$C$2+G2459*'BCA Inputs'!$C$2=0,"",P2459*'BCA Inputs'!$C$1+Q2459*'BCA Inputs'!$C$2+F2459*'BCA Inputs'!$C$2+G2459*'BCA Inputs'!$C$2),"")</f>
        <v/>
      </c>
      <c r="S2459" s="181" t="str">
        <f t="shared" si="380"/>
        <v/>
      </c>
      <c r="T2459" s="181" t="str">
        <f>IFERROR(IF($B$3="NYSEG",(INDEX('BCA Inputs'!$N$14:$N$54,MATCH(I2459,'BCA Inputs'!$M$14:$M$54,0))*P2459+INDEX('BCA Inputs'!$O$14:$O$54,MATCH(I2459,'BCA Inputs'!$M$14:$M$54,0))*O2459+INDEX('BCA Inputs'!P:P,MATCH(I2459,'BCA Inputs'!M:M,0))*Q2459+INDEX('BCA Inputs'!Q:Q,MATCH(I2459,'BCA Inputs'!M:M,0))*F2459+INDEX('BCA Inputs'!R:R,MATCH(I2459,'BCA Inputs'!M:M,0))*G2459)+L2459+N2459,IF($B$3="RG&amp;E",(INDEX('BCA Inputs'!$AX$14:$AX$54,MATCH(I2459,'BCA Inputs'!$AW$14:$AW$54,0))*P2459+INDEX('BCA Inputs'!$AY$14:$AY$54,MATCH(I2459,'BCA Inputs'!$AW$14:$AW$54,0))*O2459+INDEX('BCA Inputs'!$AZ$14:$AZ$54,MATCH(I2459,'BCA Inputs'!$AW$14:$AW$54,0))*Q2459+INDEX('BCA Inputs'!$BA$14:$BA$54,MATCH(I2459,'BCA Inputs'!$AW$14:$AW$54,0))*F2459+INDEX('BCA Inputs'!$BB$14:$BB$54,MATCH(I2459,'BCA Inputs'!$AW$14:$AW$54,0))*G2459)+L2459+N2459,"")),"")</f>
        <v/>
      </c>
      <c r="U2459" s="234" t="str">
        <f t="shared" si="381"/>
        <v/>
      </c>
      <c r="V2459" s="234" t="str">
        <f t="shared" si="382"/>
        <v/>
      </c>
      <c r="W2459" s="234" t="str">
        <f t="shared" si="383"/>
        <v/>
      </c>
      <c r="Y2459" s="235" t="str">
        <f t="shared" si="384"/>
        <v/>
      </c>
      <c r="Z2459" s="236" t="str">
        <f>IFERROR(IF($B$3="NYSEG",INDEX('BCA Inputs'!$X$14:$X$54,MATCH(I2459,'BCA Inputs'!$M$14:$M$54,0))*P2459+INDEX('BCA Inputs'!$Y$14:$Y$54,MATCH(I2459,'BCA Inputs'!$M$14:$M$54,0))*O2459+INDEX('BCA Inputs'!$Z$14:$Z$54,MATCH(I2459,'BCA Inputs'!$M$14:$M$54,0))*Q2459+INDEX('BCA Inputs'!$AA$14:$AA$54,MATCH(I2459,'BCA Inputs'!$M$14:$M$54,0))*F2459+INDEX('BCA Inputs'!$AB$14:$AB$54,MATCH(I2459,'BCA Inputs'!$M$14:$M$54,0))*G2459,IF($B$3="RG&amp;E",INDEX('BCA Inputs'!$BG$14:$BG$54,MATCH(I2459,'BCA Inputs'!$AW$14:$AW$54,0))*P2459+INDEX('BCA Inputs'!$BH$14:$BH$54,MATCH(I2459,'BCA Inputs'!$AW$14:$AW$54,0))*O2459+INDEX('BCA Inputs'!$BI$14:$BI$54,MATCH(I2459,'BCA Inputs'!$AW$14:$AW$54,0))*Q2459+INDEX('BCA Inputs'!$BJ$14:$BJ$54,MATCH(I2459,'BCA Inputs'!$AW$14:$AW$54,0))*F2459+INDEX('BCA Inputs'!$BK$14:$BK$54,MATCH(I2459,'BCA Inputs'!$AW$14:$AW$54,0))*G2459,"")),"")</f>
        <v/>
      </c>
      <c r="AA2459" s="237" t="str">
        <f t="shared" si="385"/>
        <v/>
      </c>
      <c r="AC2459" s="238" t="str">
        <f>IFERROR((K2459+R2459)+IF($B$3="NYSEG",INDEX('BCA Inputs'!$AI$14:$AI$54,MATCH(I2459,'BCA Inputs'!$M$14:$M$54,0))*P2459+INDEX('BCA Inputs'!$AJ$14:$AJ$54,MATCH(I2459,'BCA Inputs'!$M$14:$M$54,0))*Q2459,IF($B$3="RG&amp;E",INDEX('BCA Inputs'!$BR$14:$BR$54,MATCH(I2459,'BCA Inputs'!$AW$14:$AW$54,0))*P2459+INDEX('BCA Inputs'!$BS$14:$BS$54,MATCH(I2459,'BCA Inputs'!$AW$14:$AW$54,0))*Q2459,"")),"")</f>
        <v/>
      </c>
      <c r="AD2459" s="181" t="str">
        <f>IFERROR(IF($B$3="NYSEG",INDEX('BCA Inputs'!$AD$14:$AD$54,MATCH(I2459,'BCA Inputs'!$M$14:$M$54,0))*P2459+INDEX('BCA Inputs'!$AE$14:$AE$54,MATCH(I2459,'BCA Inputs'!$M$14:$M$54,0))*O2459+INDEX('BCA Inputs'!$AF$14:$AF$54,MATCH(I2459,'BCA Inputs'!$M$14:$M$54,0))*Q2459+INDEX('BCA Inputs'!$AG$14:$AG$54,MATCH(I2459,'BCA Inputs'!$M$14:$M$54,0))*F2459+INDEX('BCA Inputs'!$AH$14:$AH$54,MATCH(I2459,'BCA Inputs'!$M$14:$M$54,0))*G2459,IF($B$3="RG&amp;E",INDEX('BCA Inputs'!$BM$14:$BM$54,MATCH(I2459,'BCA Inputs'!$AW$14:$AW$54,0))*P2459+INDEX('BCA Inputs'!$BN$14:$BN$54,MATCH(I2459,'BCA Inputs'!$AW$14:$AW$54,0))*O2459+INDEX('BCA Inputs'!$BO$14:$BO$54,MATCH(I2459,'BCA Inputs'!$AW$14:$AW$54,0))*Q2459+INDEX('BCA Inputs'!$BP$14:$BP$54,MATCH(I2459,'BCA Inputs'!$AW$14:$AW$54,0))*F2459+INDEX('BCA Inputs'!$BQ$14:$BQ$54,MATCH(I2459,'BCA Inputs'!$AW$14:$AW$54,0))*G2459,"")),"")</f>
        <v/>
      </c>
      <c r="AE2459" s="237" t="str">
        <f t="shared" si="386"/>
        <v/>
      </c>
      <c r="AF2459" s="198">
        <f t="shared" si="388"/>
        <v>0</v>
      </c>
      <c r="AG2459" s="239">
        <f t="shared" si="389"/>
        <v>0</v>
      </c>
    </row>
    <row r="2460" spans="1:33">
      <c r="A2460" s="228"/>
      <c r="B2460" s="176"/>
      <c r="C2460" s="229"/>
      <c r="D2460" s="230"/>
      <c r="E2460" s="230"/>
      <c r="F2460" s="230"/>
      <c r="G2460" s="230"/>
      <c r="H2460" s="231"/>
      <c r="I2460" s="231"/>
      <c r="J2460" s="232"/>
      <c r="K2460" s="232"/>
      <c r="L2460" s="232"/>
      <c r="M2460" s="181">
        <f t="shared" si="387"/>
        <v>0</v>
      </c>
      <c r="N2460" s="181">
        <f>IF(H2460="",0,H2460*I2460*'Avoided Water Savings Cost'!$C$16)</f>
        <v>0</v>
      </c>
      <c r="O2460" s="545">
        <f>IF(C2460="",0,IF($B$3="NYSEG",C2460/(1-'Avoided Electric Costs 2020'!$W$21),IF($B$3="RG&amp;E",C2460/(1-'Avoided Electric Costs 2020'!$X$21),"")))</f>
        <v>0</v>
      </c>
      <c r="P2460" s="546">
        <f>IF(D2460="",0,IF($B$3="NYSEG",D2460/(1-'Avoided Electric Costs 2020'!$W$21),IF($B$3="RG&amp;E",D2460/(1-'Avoided Electric Costs 2020'!$X$21),"")))</f>
        <v>0</v>
      </c>
      <c r="Q2460" s="546">
        <f>IF(E2460="",0,IF($B$3="NYSEG",E2460/(1-'Avoided Natural Gas Costs 2020'!$J$34),IF($B$3="RG&amp;E",E2460/(1-'Avoided Natural Gas Costs 2020'!$K$34),"")))</f>
        <v>0</v>
      </c>
      <c r="R2460" s="233" t="str">
        <f>IFERROR(IF(P2460*'BCA Inputs'!$C$1+Q2460*'BCA Inputs'!$C$2+F2460*'BCA Inputs'!$C$2+G2460*'BCA Inputs'!$C$2=0,"",P2460*'BCA Inputs'!$C$1+Q2460*'BCA Inputs'!$C$2+F2460*'BCA Inputs'!$C$2+G2460*'BCA Inputs'!$C$2),"")</f>
        <v/>
      </c>
      <c r="S2460" s="181" t="str">
        <f t="shared" si="380"/>
        <v/>
      </c>
      <c r="T2460" s="181" t="str">
        <f>IFERROR(IF($B$3="NYSEG",(INDEX('BCA Inputs'!$N$14:$N$54,MATCH(I2460,'BCA Inputs'!$M$14:$M$54,0))*P2460+INDEX('BCA Inputs'!$O$14:$O$54,MATCH(I2460,'BCA Inputs'!$M$14:$M$54,0))*O2460+INDEX('BCA Inputs'!P:P,MATCH(I2460,'BCA Inputs'!M:M,0))*Q2460+INDEX('BCA Inputs'!Q:Q,MATCH(I2460,'BCA Inputs'!M:M,0))*F2460+INDEX('BCA Inputs'!R:R,MATCH(I2460,'BCA Inputs'!M:M,0))*G2460)+L2460+N2460,IF($B$3="RG&amp;E",(INDEX('BCA Inputs'!$AX$14:$AX$54,MATCH(I2460,'BCA Inputs'!$AW$14:$AW$54,0))*P2460+INDEX('BCA Inputs'!$AY$14:$AY$54,MATCH(I2460,'BCA Inputs'!$AW$14:$AW$54,0))*O2460+INDEX('BCA Inputs'!$AZ$14:$AZ$54,MATCH(I2460,'BCA Inputs'!$AW$14:$AW$54,0))*Q2460+INDEX('BCA Inputs'!$BA$14:$BA$54,MATCH(I2460,'BCA Inputs'!$AW$14:$AW$54,0))*F2460+INDEX('BCA Inputs'!$BB$14:$BB$54,MATCH(I2460,'BCA Inputs'!$AW$14:$AW$54,0))*G2460)+L2460+N2460,"")),"")</f>
        <v/>
      </c>
      <c r="U2460" s="234" t="str">
        <f t="shared" si="381"/>
        <v/>
      </c>
      <c r="V2460" s="234" t="str">
        <f t="shared" si="382"/>
        <v/>
      </c>
      <c r="W2460" s="234" t="str">
        <f t="shared" si="383"/>
        <v/>
      </c>
      <c r="Y2460" s="235" t="str">
        <f t="shared" si="384"/>
        <v/>
      </c>
      <c r="Z2460" s="236" t="str">
        <f>IFERROR(IF($B$3="NYSEG",INDEX('BCA Inputs'!$X$14:$X$54,MATCH(I2460,'BCA Inputs'!$M$14:$M$54,0))*P2460+INDEX('BCA Inputs'!$Y$14:$Y$54,MATCH(I2460,'BCA Inputs'!$M$14:$M$54,0))*O2460+INDEX('BCA Inputs'!$Z$14:$Z$54,MATCH(I2460,'BCA Inputs'!$M$14:$M$54,0))*Q2460+INDEX('BCA Inputs'!$AA$14:$AA$54,MATCH(I2460,'BCA Inputs'!$M$14:$M$54,0))*F2460+INDEX('BCA Inputs'!$AB$14:$AB$54,MATCH(I2460,'BCA Inputs'!$M$14:$M$54,0))*G2460,IF($B$3="RG&amp;E",INDEX('BCA Inputs'!$BG$14:$BG$54,MATCH(I2460,'BCA Inputs'!$AW$14:$AW$54,0))*P2460+INDEX('BCA Inputs'!$BH$14:$BH$54,MATCH(I2460,'BCA Inputs'!$AW$14:$AW$54,0))*O2460+INDEX('BCA Inputs'!$BI$14:$BI$54,MATCH(I2460,'BCA Inputs'!$AW$14:$AW$54,0))*Q2460+INDEX('BCA Inputs'!$BJ$14:$BJ$54,MATCH(I2460,'BCA Inputs'!$AW$14:$AW$54,0))*F2460+INDEX('BCA Inputs'!$BK$14:$BK$54,MATCH(I2460,'BCA Inputs'!$AW$14:$AW$54,0))*G2460,"")),"")</f>
        <v/>
      </c>
      <c r="AA2460" s="237" t="str">
        <f t="shared" si="385"/>
        <v/>
      </c>
      <c r="AC2460" s="238" t="str">
        <f>IFERROR((K2460+R2460)+IF($B$3="NYSEG",INDEX('BCA Inputs'!$AI$14:$AI$54,MATCH(I2460,'BCA Inputs'!$M$14:$M$54,0))*P2460+INDEX('BCA Inputs'!$AJ$14:$AJ$54,MATCH(I2460,'BCA Inputs'!$M$14:$M$54,0))*Q2460,IF($B$3="RG&amp;E",INDEX('BCA Inputs'!$BR$14:$BR$54,MATCH(I2460,'BCA Inputs'!$AW$14:$AW$54,0))*P2460+INDEX('BCA Inputs'!$BS$14:$BS$54,MATCH(I2460,'BCA Inputs'!$AW$14:$AW$54,0))*Q2460,"")),"")</f>
        <v/>
      </c>
      <c r="AD2460" s="181" t="str">
        <f>IFERROR(IF($B$3="NYSEG",INDEX('BCA Inputs'!$AD$14:$AD$54,MATCH(I2460,'BCA Inputs'!$M$14:$M$54,0))*P2460+INDEX('BCA Inputs'!$AE$14:$AE$54,MATCH(I2460,'BCA Inputs'!$M$14:$M$54,0))*O2460+INDEX('BCA Inputs'!$AF$14:$AF$54,MATCH(I2460,'BCA Inputs'!$M$14:$M$54,0))*Q2460+INDEX('BCA Inputs'!$AG$14:$AG$54,MATCH(I2460,'BCA Inputs'!$M$14:$M$54,0))*F2460+INDEX('BCA Inputs'!$AH$14:$AH$54,MATCH(I2460,'BCA Inputs'!$M$14:$M$54,0))*G2460,IF($B$3="RG&amp;E",INDEX('BCA Inputs'!$BM$14:$BM$54,MATCH(I2460,'BCA Inputs'!$AW$14:$AW$54,0))*P2460+INDEX('BCA Inputs'!$BN$14:$BN$54,MATCH(I2460,'BCA Inputs'!$AW$14:$AW$54,0))*O2460+INDEX('BCA Inputs'!$BO$14:$BO$54,MATCH(I2460,'BCA Inputs'!$AW$14:$AW$54,0))*Q2460+INDEX('BCA Inputs'!$BP$14:$BP$54,MATCH(I2460,'BCA Inputs'!$AW$14:$AW$54,0))*F2460+INDEX('BCA Inputs'!$BQ$14:$BQ$54,MATCH(I2460,'BCA Inputs'!$AW$14:$AW$54,0))*G2460,"")),"")</f>
        <v/>
      </c>
      <c r="AE2460" s="237" t="str">
        <f t="shared" si="386"/>
        <v/>
      </c>
      <c r="AF2460" s="198">
        <f t="shared" si="388"/>
        <v>0</v>
      </c>
      <c r="AG2460" s="239">
        <f t="shared" si="389"/>
        <v>0</v>
      </c>
    </row>
    <row r="2461" spans="1:33">
      <c r="A2461" s="228"/>
      <c r="B2461" s="176"/>
      <c r="C2461" s="229"/>
      <c r="D2461" s="230"/>
      <c r="E2461" s="230"/>
      <c r="F2461" s="230"/>
      <c r="G2461" s="230"/>
      <c r="H2461" s="231"/>
      <c r="I2461" s="231"/>
      <c r="J2461" s="232"/>
      <c r="K2461" s="232"/>
      <c r="L2461" s="232"/>
      <c r="M2461" s="181">
        <f t="shared" si="387"/>
        <v>0</v>
      </c>
      <c r="N2461" s="181">
        <f>IF(H2461="",0,H2461*I2461*'Avoided Water Savings Cost'!$C$16)</f>
        <v>0</v>
      </c>
      <c r="O2461" s="545">
        <f>IF(C2461="",0,IF($B$3="NYSEG",C2461/(1-'Avoided Electric Costs 2020'!$W$21),IF($B$3="RG&amp;E",C2461/(1-'Avoided Electric Costs 2020'!$X$21),"")))</f>
        <v>0</v>
      </c>
      <c r="P2461" s="546">
        <f>IF(D2461="",0,IF($B$3="NYSEG",D2461/(1-'Avoided Electric Costs 2020'!$W$21),IF($B$3="RG&amp;E",D2461/(1-'Avoided Electric Costs 2020'!$X$21),"")))</f>
        <v>0</v>
      </c>
      <c r="Q2461" s="546">
        <f>IF(E2461="",0,IF($B$3="NYSEG",E2461/(1-'Avoided Natural Gas Costs 2020'!$J$34),IF($B$3="RG&amp;E",E2461/(1-'Avoided Natural Gas Costs 2020'!$K$34),"")))</f>
        <v>0</v>
      </c>
      <c r="R2461" s="233" t="str">
        <f>IFERROR(IF(P2461*'BCA Inputs'!$C$1+Q2461*'BCA Inputs'!$C$2+F2461*'BCA Inputs'!$C$2+G2461*'BCA Inputs'!$C$2=0,"",P2461*'BCA Inputs'!$C$1+Q2461*'BCA Inputs'!$C$2+F2461*'BCA Inputs'!$C$2+G2461*'BCA Inputs'!$C$2),"")</f>
        <v/>
      </c>
      <c r="S2461" s="181" t="str">
        <f t="shared" si="380"/>
        <v/>
      </c>
      <c r="T2461" s="181" t="str">
        <f>IFERROR(IF($B$3="NYSEG",(INDEX('BCA Inputs'!$N$14:$N$54,MATCH(I2461,'BCA Inputs'!$M$14:$M$54,0))*P2461+INDEX('BCA Inputs'!$O$14:$O$54,MATCH(I2461,'BCA Inputs'!$M$14:$M$54,0))*O2461+INDEX('BCA Inputs'!P:P,MATCH(I2461,'BCA Inputs'!M:M,0))*Q2461+INDEX('BCA Inputs'!Q:Q,MATCH(I2461,'BCA Inputs'!M:M,0))*F2461+INDEX('BCA Inputs'!R:R,MATCH(I2461,'BCA Inputs'!M:M,0))*G2461)+L2461+N2461,IF($B$3="RG&amp;E",(INDEX('BCA Inputs'!$AX$14:$AX$54,MATCH(I2461,'BCA Inputs'!$AW$14:$AW$54,0))*P2461+INDEX('BCA Inputs'!$AY$14:$AY$54,MATCH(I2461,'BCA Inputs'!$AW$14:$AW$54,0))*O2461+INDEX('BCA Inputs'!$AZ$14:$AZ$54,MATCH(I2461,'BCA Inputs'!$AW$14:$AW$54,0))*Q2461+INDEX('BCA Inputs'!$BA$14:$BA$54,MATCH(I2461,'BCA Inputs'!$AW$14:$AW$54,0))*F2461+INDEX('BCA Inputs'!$BB$14:$BB$54,MATCH(I2461,'BCA Inputs'!$AW$14:$AW$54,0))*G2461)+L2461+N2461,"")),"")</f>
        <v/>
      </c>
      <c r="U2461" s="234" t="str">
        <f t="shared" si="381"/>
        <v/>
      </c>
      <c r="V2461" s="234" t="str">
        <f t="shared" si="382"/>
        <v/>
      </c>
      <c r="W2461" s="234" t="str">
        <f t="shared" si="383"/>
        <v/>
      </c>
      <c r="Y2461" s="235" t="str">
        <f t="shared" si="384"/>
        <v/>
      </c>
      <c r="Z2461" s="236" t="str">
        <f>IFERROR(IF($B$3="NYSEG",INDEX('BCA Inputs'!$X$14:$X$54,MATCH(I2461,'BCA Inputs'!$M$14:$M$54,0))*P2461+INDEX('BCA Inputs'!$Y$14:$Y$54,MATCH(I2461,'BCA Inputs'!$M$14:$M$54,0))*O2461+INDEX('BCA Inputs'!$Z$14:$Z$54,MATCH(I2461,'BCA Inputs'!$M$14:$M$54,0))*Q2461+INDEX('BCA Inputs'!$AA$14:$AA$54,MATCH(I2461,'BCA Inputs'!$M$14:$M$54,0))*F2461+INDEX('BCA Inputs'!$AB$14:$AB$54,MATCH(I2461,'BCA Inputs'!$M$14:$M$54,0))*G2461,IF($B$3="RG&amp;E",INDEX('BCA Inputs'!$BG$14:$BG$54,MATCH(I2461,'BCA Inputs'!$AW$14:$AW$54,0))*P2461+INDEX('BCA Inputs'!$BH$14:$BH$54,MATCH(I2461,'BCA Inputs'!$AW$14:$AW$54,0))*O2461+INDEX('BCA Inputs'!$BI$14:$BI$54,MATCH(I2461,'BCA Inputs'!$AW$14:$AW$54,0))*Q2461+INDEX('BCA Inputs'!$BJ$14:$BJ$54,MATCH(I2461,'BCA Inputs'!$AW$14:$AW$54,0))*F2461+INDEX('BCA Inputs'!$BK$14:$BK$54,MATCH(I2461,'BCA Inputs'!$AW$14:$AW$54,0))*G2461,"")),"")</f>
        <v/>
      </c>
      <c r="AA2461" s="237" t="str">
        <f t="shared" si="385"/>
        <v/>
      </c>
      <c r="AC2461" s="238" t="str">
        <f>IFERROR((K2461+R2461)+IF($B$3="NYSEG",INDEX('BCA Inputs'!$AI$14:$AI$54,MATCH(I2461,'BCA Inputs'!$M$14:$M$54,0))*P2461+INDEX('BCA Inputs'!$AJ$14:$AJ$54,MATCH(I2461,'BCA Inputs'!$M$14:$M$54,0))*Q2461,IF($B$3="RG&amp;E",INDEX('BCA Inputs'!$BR$14:$BR$54,MATCH(I2461,'BCA Inputs'!$AW$14:$AW$54,0))*P2461+INDEX('BCA Inputs'!$BS$14:$BS$54,MATCH(I2461,'BCA Inputs'!$AW$14:$AW$54,0))*Q2461,"")),"")</f>
        <v/>
      </c>
      <c r="AD2461" s="181" t="str">
        <f>IFERROR(IF($B$3="NYSEG",INDEX('BCA Inputs'!$AD$14:$AD$54,MATCH(I2461,'BCA Inputs'!$M$14:$M$54,0))*P2461+INDEX('BCA Inputs'!$AE$14:$AE$54,MATCH(I2461,'BCA Inputs'!$M$14:$M$54,0))*O2461+INDEX('BCA Inputs'!$AF$14:$AF$54,MATCH(I2461,'BCA Inputs'!$M$14:$M$54,0))*Q2461+INDEX('BCA Inputs'!$AG$14:$AG$54,MATCH(I2461,'BCA Inputs'!$M$14:$M$54,0))*F2461+INDEX('BCA Inputs'!$AH$14:$AH$54,MATCH(I2461,'BCA Inputs'!$M$14:$M$54,0))*G2461,IF($B$3="RG&amp;E",INDEX('BCA Inputs'!$BM$14:$BM$54,MATCH(I2461,'BCA Inputs'!$AW$14:$AW$54,0))*P2461+INDEX('BCA Inputs'!$BN$14:$BN$54,MATCH(I2461,'BCA Inputs'!$AW$14:$AW$54,0))*O2461+INDEX('BCA Inputs'!$BO$14:$BO$54,MATCH(I2461,'BCA Inputs'!$AW$14:$AW$54,0))*Q2461+INDEX('BCA Inputs'!$BP$14:$BP$54,MATCH(I2461,'BCA Inputs'!$AW$14:$AW$54,0))*F2461+INDEX('BCA Inputs'!$BQ$14:$BQ$54,MATCH(I2461,'BCA Inputs'!$AW$14:$AW$54,0))*G2461,"")),"")</f>
        <v/>
      </c>
      <c r="AE2461" s="237" t="str">
        <f t="shared" si="386"/>
        <v/>
      </c>
      <c r="AF2461" s="198">
        <f t="shared" si="388"/>
        <v>0</v>
      </c>
      <c r="AG2461" s="239">
        <f t="shared" si="389"/>
        <v>0</v>
      </c>
    </row>
    <row r="2462" spans="1:33">
      <c r="A2462" s="228"/>
      <c r="B2462" s="176"/>
      <c r="C2462" s="229"/>
      <c r="D2462" s="230"/>
      <c r="E2462" s="230"/>
      <c r="F2462" s="230"/>
      <c r="G2462" s="230"/>
      <c r="H2462" s="231"/>
      <c r="I2462" s="231"/>
      <c r="J2462" s="232"/>
      <c r="K2462" s="232"/>
      <c r="L2462" s="232"/>
      <c r="M2462" s="181">
        <f t="shared" si="387"/>
        <v>0</v>
      </c>
      <c r="N2462" s="181">
        <f>IF(H2462="",0,H2462*I2462*'Avoided Water Savings Cost'!$C$16)</f>
        <v>0</v>
      </c>
      <c r="O2462" s="545">
        <f>IF(C2462="",0,IF($B$3="NYSEG",C2462/(1-'Avoided Electric Costs 2020'!$W$21),IF($B$3="RG&amp;E",C2462/(1-'Avoided Electric Costs 2020'!$X$21),"")))</f>
        <v>0</v>
      </c>
      <c r="P2462" s="546">
        <f>IF(D2462="",0,IF($B$3="NYSEG",D2462/(1-'Avoided Electric Costs 2020'!$W$21),IF($B$3="RG&amp;E",D2462/(1-'Avoided Electric Costs 2020'!$X$21),"")))</f>
        <v>0</v>
      </c>
      <c r="Q2462" s="546">
        <f>IF(E2462="",0,IF($B$3="NYSEG",E2462/(1-'Avoided Natural Gas Costs 2020'!$J$34),IF($B$3="RG&amp;E",E2462/(1-'Avoided Natural Gas Costs 2020'!$K$34),"")))</f>
        <v>0</v>
      </c>
      <c r="R2462" s="233" t="str">
        <f>IFERROR(IF(P2462*'BCA Inputs'!$C$1+Q2462*'BCA Inputs'!$C$2+F2462*'BCA Inputs'!$C$2+G2462*'BCA Inputs'!$C$2=0,"",P2462*'BCA Inputs'!$C$1+Q2462*'BCA Inputs'!$C$2+F2462*'BCA Inputs'!$C$2+G2462*'BCA Inputs'!$C$2),"")</f>
        <v/>
      </c>
      <c r="S2462" s="181" t="str">
        <f t="shared" si="380"/>
        <v/>
      </c>
      <c r="T2462" s="181" t="str">
        <f>IFERROR(IF($B$3="NYSEG",(INDEX('BCA Inputs'!$N$14:$N$54,MATCH(I2462,'BCA Inputs'!$M$14:$M$54,0))*P2462+INDEX('BCA Inputs'!$O$14:$O$54,MATCH(I2462,'BCA Inputs'!$M$14:$M$54,0))*O2462+INDEX('BCA Inputs'!P:P,MATCH(I2462,'BCA Inputs'!M:M,0))*Q2462+INDEX('BCA Inputs'!Q:Q,MATCH(I2462,'BCA Inputs'!M:M,0))*F2462+INDEX('BCA Inputs'!R:R,MATCH(I2462,'BCA Inputs'!M:M,0))*G2462)+L2462+N2462,IF($B$3="RG&amp;E",(INDEX('BCA Inputs'!$AX$14:$AX$54,MATCH(I2462,'BCA Inputs'!$AW$14:$AW$54,0))*P2462+INDEX('BCA Inputs'!$AY$14:$AY$54,MATCH(I2462,'BCA Inputs'!$AW$14:$AW$54,0))*O2462+INDEX('BCA Inputs'!$AZ$14:$AZ$54,MATCH(I2462,'BCA Inputs'!$AW$14:$AW$54,0))*Q2462+INDEX('BCA Inputs'!$BA$14:$BA$54,MATCH(I2462,'BCA Inputs'!$AW$14:$AW$54,0))*F2462+INDEX('BCA Inputs'!$BB$14:$BB$54,MATCH(I2462,'BCA Inputs'!$AW$14:$AW$54,0))*G2462)+L2462+N2462,"")),"")</f>
        <v/>
      </c>
      <c r="U2462" s="234" t="str">
        <f t="shared" si="381"/>
        <v/>
      </c>
      <c r="V2462" s="234" t="str">
        <f t="shared" si="382"/>
        <v/>
      </c>
      <c r="W2462" s="234" t="str">
        <f t="shared" si="383"/>
        <v/>
      </c>
      <c r="Y2462" s="235" t="str">
        <f t="shared" si="384"/>
        <v/>
      </c>
      <c r="Z2462" s="236" t="str">
        <f>IFERROR(IF($B$3="NYSEG",INDEX('BCA Inputs'!$X$14:$X$54,MATCH(I2462,'BCA Inputs'!$M$14:$M$54,0))*P2462+INDEX('BCA Inputs'!$Y$14:$Y$54,MATCH(I2462,'BCA Inputs'!$M$14:$M$54,0))*O2462+INDEX('BCA Inputs'!$Z$14:$Z$54,MATCH(I2462,'BCA Inputs'!$M$14:$M$54,0))*Q2462+INDEX('BCA Inputs'!$AA$14:$AA$54,MATCH(I2462,'BCA Inputs'!$M$14:$M$54,0))*F2462+INDEX('BCA Inputs'!$AB$14:$AB$54,MATCH(I2462,'BCA Inputs'!$M$14:$M$54,0))*G2462,IF($B$3="RG&amp;E",INDEX('BCA Inputs'!$BG$14:$BG$54,MATCH(I2462,'BCA Inputs'!$AW$14:$AW$54,0))*P2462+INDEX('BCA Inputs'!$BH$14:$BH$54,MATCH(I2462,'BCA Inputs'!$AW$14:$AW$54,0))*O2462+INDEX('BCA Inputs'!$BI$14:$BI$54,MATCH(I2462,'BCA Inputs'!$AW$14:$AW$54,0))*Q2462+INDEX('BCA Inputs'!$BJ$14:$BJ$54,MATCH(I2462,'BCA Inputs'!$AW$14:$AW$54,0))*F2462+INDEX('BCA Inputs'!$BK$14:$BK$54,MATCH(I2462,'BCA Inputs'!$AW$14:$AW$54,0))*G2462,"")),"")</f>
        <v/>
      </c>
      <c r="AA2462" s="237" t="str">
        <f t="shared" si="385"/>
        <v/>
      </c>
      <c r="AC2462" s="238" t="str">
        <f>IFERROR((K2462+R2462)+IF($B$3="NYSEG",INDEX('BCA Inputs'!$AI$14:$AI$54,MATCH(I2462,'BCA Inputs'!$M$14:$M$54,0))*P2462+INDEX('BCA Inputs'!$AJ$14:$AJ$54,MATCH(I2462,'BCA Inputs'!$M$14:$M$54,0))*Q2462,IF($B$3="RG&amp;E",INDEX('BCA Inputs'!$BR$14:$BR$54,MATCH(I2462,'BCA Inputs'!$AW$14:$AW$54,0))*P2462+INDEX('BCA Inputs'!$BS$14:$BS$54,MATCH(I2462,'BCA Inputs'!$AW$14:$AW$54,0))*Q2462,"")),"")</f>
        <v/>
      </c>
      <c r="AD2462" s="181" t="str">
        <f>IFERROR(IF($B$3="NYSEG",INDEX('BCA Inputs'!$AD$14:$AD$54,MATCH(I2462,'BCA Inputs'!$M$14:$M$54,0))*P2462+INDEX('BCA Inputs'!$AE$14:$AE$54,MATCH(I2462,'BCA Inputs'!$M$14:$M$54,0))*O2462+INDEX('BCA Inputs'!$AF$14:$AF$54,MATCH(I2462,'BCA Inputs'!$M$14:$M$54,0))*Q2462+INDEX('BCA Inputs'!$AG$14:$AG$54,MATCH(I2462,'BCA Inputs'!$M$14:$M$54,0))*F2462+INDEX('BCA Inputs'!$AH$14:$AH$54,MATCH(I2462,'BCA Inputs'!$M$14:$M$54,0))*G2462,IF($B$3="RG&amp;E",INDEX('BCA Inputs'!$BM$14:$BM$54,MATCH(I2462,'BCA Inputs'!$AW$14:$AW$54,0))*P2462+INDEX('BCA Inputs'!$BN$14:$BN$54,MATCH(I2462,'BCA Inputs'!$AW$14:$AW$54,0))*O2462+INDEX('BCA Inputs'!$BO$14:$BO$54,MATCH(I2462,'BCA Inputs'!$AW$14:$AW$54,0))*Q2462+INDEX('BCA Inputs'!$BP$14:$BP$54,MATCH(I2462,'BCA Inputs'!$AW$14:$AW$54,0))*F2462+INDEX('BCA Inputs'!$BQ$14:$BQ$54,MATCH(I2462,'BCA Inputs'!$AW$14:$AW$54,0))*G2462,"")),"")</f>
        <v/>
      </c>
      <c r="AE2462" s="237" t="str">
        <f t="shared" si="386"/>
        <v/>
      </c>
      <c r="AF2462" s="198">
        <f t="shared" si="388"/>
        <v>0</v>
      </c>
      <c r="AG2462" s="239">
        <f t="shared" si="389"/>
        <v>0</v>
      </c>
    </row>
    <row r="2463" spans="1:33">
      <c r="A2463" s="228"/>
      <c r="B2463" s="176"/>
      <c r="C2463" s="229"/>
      <c r="D2463" s="230"/>
      <c r="E2463" s="230"/>
      <c r="F2463" s="230"/>
      <c r="G2463" s="230"/>
      <c r="H2463" s="231"/>
      <c r="I2463" s="231"/>
      <c r="J2463" s="232"/>
      <c r="K2463" s="232"/>
      <c r="L2463" s="232"/>
      <c r="M2463" s="181">
        <f t="shared" si="387"/>
        <v>0</v>
      </c>
      <c r="N2463" s="181">
        <f>IF(H2463="",0,H2463*I2463*'Avoided Water Savings Cost'!$C$16)</f>
        <v>0</v>
      </c>
      <c r="O2463" s="545">
        <f>IF(C2463="",0,IF($B$3="NYSEG",C2463/(1-'Avoided Electric Costs 2020'!$W$21),IF($B$3="RG&amp;E",C2463/(1-'Avoided Electric Costs 2020'!$X$21),"")))</f>
        <v>0</v>
      </c>
      <c r="P2463" s="546">
        <f>IF(D2463="",0,IF($B$3="NYSEG",D2463/(1-'Avoided Electric Costs 2020'!$W$21),IF($B$3="RG&amp;E",D2463/(1-'Avoided Electric Costs 2020'!$X$21),"")))</f>
        <v>0</v>
      </c>
      <c r="Q2463" s="546">
        <f>IF(E2463="",0,IF($B$3="NYSEG",E2463/(1-'Avoided Natural Gas Costs 2020'!$J$34),IF($B$3="RG&amp;E",E2463/(1-'Avoided Natural Gas Costs 2020'!$K$34),"")))</f>
        <v>0</v>
      </c>
      <c r="R2463" s="233" t="str">
        <f>IFERROR(IF(P2463*'BCA Inputs'!$C$1+Q2463*'BCA Inputs'!$C$2+F2463*'BCA Inputs'!$C$2+G2463*'BCA Inputs'!$C$2=0,"",P2463*'BCA Inputs'!$C$1+Q2463*'BCA Inputs'!$C$2+F2463*'BCA Inputs'!$C$2+G2463*'BCA Inputs'!$C$2),"")</f>
        <v/>
      </c>
      <c r="S2463" s="181" t="str">
        <f t="shared" si="380"/>
        <v/>
      </c>
      <c r="T2463" s="181" t="str">
        <f>IFERROR(IF($B$3="NYSEG",(INDEX('BCA Inputs'!$N$14:$N$54,MATCH(I2463,'BCA Inputs'!$M$14:$M$54,0))*P2463+INDEX('BCA Inputs'!$O$14:$O$54,MATCH(I2463,'BCA Inputs'!$M$14:$M$54,0))*O2463+INDEX('BCA Inputs'!P:P,MATCH(I2463,'BCA Inputs'!M:M,0))*Q2463+INDEX('BCA Inputs'!Q:Q,MATCH(I2463,'BCA Inputs'!M:M,0))*F2463+INDEX('BCA Inputs'!R:R,MATCH(I2463,'BCA Inputs'!M:M,0))*G2463)+L2463+N2463,IF($B$3="RG&amp;E",(INDEX('BCA Inputs'!$AX$14:$AX$54,MATCH(I2463,'BCA Inputs'!$AW$14:$AW$54,0))*P2463+INDEX('BCA Inputs'!$AY$14:$AY$54,MATCH(I2463,'BCA Inputs'!$AW$14:$AW$54,0))*O2463+INDEX('BCA Inputs'!$AZ$14:$AZ$54,MATCH(I2463,'BCA Inputs'!$AW$14:$AW$54,0))*Q2463+INDEX('BCA Inputs'!$BA$14:$BA$54,MATCH(I2463,'BCA Inputs'!$AW$14:$AW$54,0))*F2463+INDEX('BCA Inputs'!$BB$14:$BB$54,MATCH(I2463,'BCA Inputs'!$AW$14:$AW$54,0))*G2463)+L2463+N2463,"")),"")</f>
        <v/>
      </c>
      <c r="U2463" s="234" t="str">
        <f t="shared" si="381"/>
        <v/>
      </c>
      <c r="V2463" s="234" t="str">
        <f t="shared" si="382"/>
        <v/>
      </c>
      <c r="W2463" s="234" t="str">
        <f t="shared" si="383"/>
        <v/>
      </c>
      <c r="Y2463" s="235" t="str">
        <f t="shared" si="384"/>
        <v/>
      </c>
      <c r="Z2463" s="236" t="str">
        <f>IFERROR(IF($B$3="NYSEG",INDEX('BCA Inputs'!$X$14:$X$54,MATCH(I2463,'BCA Inputs'!$M$14:$M$54,0))*P2463+INDEX('BCA Inputs'!$Y$14:$Y$54,MATCH(I2463,'BCA Inputs'!$M$14:$M$54,0))*O2463+INDEX('BCA Inputs'!$Z$14:$Z$54,MATCH(I2463,'BCA Inputs'!$M$14:$M$54,0))*Q2463+INDEX('BCA Inputs'!$AA$14:$AA$54,MATCH(I2463,'BCA Inputs'!$M$14:$M$54,0))*F2463+INDEX('BCA Inputs'!$AB$14:$AB$54,MATCH(I2463,'BCA Inputs'!$M$14:$M$54,0))*G2463,IF($B$3="RG&amp;E",INDEX('BCA Inputs'!$BG$14:$BG$54,MATCH(I2463,'BCA Inputs'!$AW$14:$AW$54,0))*P2463+INDEX('BCA Inputs'!$BH$14:$BH$54,MATCH(I2463,'BCA Inputs'!$AW$14:$AW$54,0))*O2463+INDEX('BCA Inputs'!$BI$14:$BI$54,MATCH(I2463,'BCA Inputs'!$AW$14:$AW$54,0))*Q2463+INDEX('BCA Inputs'!$BJ$14:$BJ$54,MATCH(I2463,'BCA Inputs'!$AW$14:$AW$54,0))*F2463+INDEX('BCA Inputs'!$BK$14:$BK$54,MATCH(I2463,'BCA Inputs'!$AW$14:$AW$54,0))*G2463,"")),"")</f>
        <v/>
      </c>
      <c r="AA2463" s="237" t="str">
        <f t="shared" si="385"/>
        <v/>
      </c>
      <c r="AC2463" s="238" t="str">
        <f>IFERROR((K2463+R2463)+IF($B$3="NYSEG",INDEX('BCA Inputs'!$AI$14:$AI$54,MATCH(I2463,'BCA Inputs'!$M$14:$M$54,0))*P2463+INDEX('BCA Inputs'!$AJ$14:$AJ$54,MATCH(I2463,'BCA Inputs'!$M$14:$M$54,0))*Q2463,IF($B$3="RG&amp;E",INDEX('BCA Inputs'!$BR$14:$BR$54,MATCH(I2463,'BCA Inputs'!$AW$14:$AW$54,0))*P2463+INDEX('BCA Inputs'!$BS$14:$BS$54,MATCH(I2463,'BCA Inputs'!$AW$14:$AW$54,0))*Q2463,"")),"")</f>
        <v/>
      </c>
      <c r="AD2463" s="181" t="str">
        <f>IFERROR(IF($B$3="NYSEG",INDEX('BCA Inputs'!$AD$14:$AD$54,MATCH(I2463,'BCA Inputs'!$M$14:$M$54,0))*P2463+INDEX('BCA Inputs'!$AE$14:$AE$54,MATCH(I2463,'BCA Inputs'!$M$14:$M$54,0))*O2463+INDEX('BCA Inputs'!$AF$14:$AF$54,MATCH(I2463,'BCA Inputs'!$M$14:$M$54,0))*Q2463+INDEX('BCA Inputs'!$AG$14:$AG$54,MATCH(I2463,'BCA Inputs'!$M$14:$M$54,0))*F2463+INDEX('BCA Inputs'!$AH$14:$AH$54,MATCH(I2463,'BCA Inputs'!$M$14:$M$54,0))*G2463,IF($B$3="RG&amp;E",INDEX('BCA Inputs'!$BM$14:$BM$54,MATCH(I2463,'BCA Inputs'!$AW$14:$AW$54,0))*P2463+INDEX('BCA Inputs'!$BN$14:$BN$54,MATCH(I2463,'BCA Inputs'!$AW$14:$AW$54,0))*O2463+INDEX('BCA Inputs'!$BO$14:$BO$54,MATCH(I2463,'BCA Inputs'!$AW$14:$AW$54,0))*Q2463+INDEX('BCA Inputs'!$BP$14:$BP$54,MATCH(I2463,'BCA Inputs'!$AW$14:$AW$54,0))*F2463+INDEX('BCA Inputs'!$BQ$14:$BQ$54,MATCH(I2463,'BCA Inputs'!$AW$14:$AW$54,0))*G2463,"")),"")</f>
        <v/>
      </c>
      <c r="AE2463" s="237" t="str">
        <f t="shared" si="386"/>
        <v/>
      </c>
      <c r="AF2463" s="198">
        <f t="shared" si="388"/>
        <v>0</v>
      </c>
      <c r="AG2463" s="239">
        <f t="shared" si="389"/>
        <v>0</v>
      </c>
    </row>
    <row r="2464" spans="1:33">
      <c r="A2464" s="228"/>
      <c r="B2464" s="176"/>
      <c r="C2464" s="229"/>
      <c r="D2464" s="230"/>
      <c r="E2464" s="230"/>
      <c r="F2464" s="230"/>
      <c r="G2464" s="230"/>
      <c r="H2464" s="231"/>
      <c r="I2464" s="231"/>
      <c r="J2464" s="232"/>
      <c r="K2464" s="232"/>
      <c r="L2464" s="232"/>
      <c r="M2464" s="181">
        <f t="shared" si="387"/>
        <v>0</v>
      </c>
      <c r="N2464" s="181">
        <f>IF(H2464="",0,H2464*I2464*'Avoided Water Savings Cost'!$C$16)</f>
        <v>0</v>
      </c>
      <c r="O2464" s="545">
        <f>IF(C2464="",0,IF($B$3="NYSEG",C2464/(1-'Avoided Electric Costs 2020'!$W$21),IF($B$3="RG&amp;E",C2464/(1-'Avoided Electric Costs 2020'!$X$21),"")))</f>
        <v>0</v>
      </c>
      <c r="P2464" s="546">
        <f>IF(D2464="",0,IF($B$3="NYSEG",D2464/(1-'Avoided Electric Costs 2020'!$W$21),IF($B$3="RG&amp;E",D2464/(1-'Avoided Electric Costs 2020'!$X$21),"")))</f>
        <v>0</v>
      </c>
      <c r="Q2464" s="546">
        <f>IF(E2464="",0,IF($B$3="NYSEG",E2464/(1-'Avoided Natural Gas Costs 2020'!$J$34),IF($B$3="RG&amp;E",E2464/(1-'Avoided Natural Gas Costs 2020'!$K$34),"")))</f>
        <v>0</v>
      </c>
      <c r="R2464" s="233" t="str">
        <f>IFERROR(IF(P2464*'BCA Inputs'!$C$1+Q2464*'BCA Inputs'!$C$2+F2464*'BCA Inputs'!$C$2+G2464*'BCA Inputs'!$C$2=0,"",P2464*'BCA Inputs'!$C$1+Q2464*'BCA Inputs'!$C$2+F2464*'BCA Inputs'!$C$2+G2464*'BCA Inputs'!$C$2),"")</f>
        <v/>
      </c>
      <c r="S2464" s="181" t="str">
        <f t="shared" si="380"/>
        <v/>
      </c>
      <c r="T2464" s="181" t="str">
        <f>IFERROR(IF($B$3="NYSEG",(INDEX('BCA Inputs'!$N$14:$N$54,MATCH(I2464,'BCA Inputs'!$M$14:$M$54,0))*P2464+INDEX('BCA Inputs'!$O$14:$O$54,MATCH(I2464,'BCA Inputs'!$M$14:$M$54,0))*O2464+INDEX('BCA Inputs'!P:P,MATCH(I2464,'BCA Inputs'!M:M,0))*Q2464+INDEX('BCA Inputs'!Q:Q,MATCH(I2464,'BCA Inputs'!M:M,0))*F2464+INDEX('BCA Inputs'!R:R,MATCH(I2464,'BCA Inputs'!M:M,0))*G2464)+L2464+N2464,IF($B$3="RG&amp;E",(INDEX('BCA Inputs'!$AX$14:$AX$54,MATCH(I2464,'BCA Inputs'!$AW$14:$AW$54,0))*P2464+INDEX('BCA Inputs'!$AY$14:$AY$54,MATCH(I2464,'BCA Inputs'!$AW$14:$AW$54,0))*O2464+INDEX('BCA Inputs'!$AZ$14:$AZ$54,MATCH(I2464,'BCA Inputs'!$AW$14:$AW$54,0))*Q2464+INDEX('BCA Inputs'!$BA$14:$BA$54,MATCH(I2464,'BCA Inputs'!$AW$14:$AW$54,0))*F2464+INDEX('BCA Inputs'!$BB$14:$BB$54,MATCH(I2464,'BCA Inputs'!$AW$14:$AW$54,0))*G2464)+L2464+N2464,"")),"")</f>
        <v/>
      </c>
      <c r="U2464" s="234" t="str">
        <f t="shared" si="381"/>
        <v/>
      </c>
      <c r="V2464" s="234" t="str">
        <f t="shared" si="382"/>
        <v/>
      </c>
      <c r="W2464" s="234" t="str">
        <f t="shared" si="383"/>
        <v/>
      </c>
      <c r="Y2464" s="235" t="str">
        <f t="shared" si="384"/>
        <v/>
      </c>
      <c r="Z2464" s="236" t="str">
        <f>IFERROR(IF($B$3="NYSEG",INDEX('BCA Inputs'!$X$14:$X$54,MATCH(I2464,'BCA Inputs'!$M$14:$M$54,0))*P2464+INDEX('BCA Inputs'!$Y$14:$Y$54,MATCH(I2464,'BCA Inputs'!$M$14:$M$54,0))*O2464+INDEX('BCA Inputs'!$Z$14:$Z$54,MATCH(I2464,'BCA Inputs'!$M$14:$M$54,0))*Q2464+INDEX('BCA Inputs'!$AA$14:$AA$54,MATCH(I2464,'BCA Inputs'!$M$14:$M$54,0))*F2464+INDEX('BCA Inputs'!$AB$14:$AB$54,MATCH(I2464,'BCA Inputs'!$M$14:$M$54,0))*G2464,IF($B$3="RG&amp;E",INDEX('BCA Inputs'!$BG$14:$BG$54,MATCH(I2464,'BCA Inputs'!$AW$14:$AW$54,0))*P2464+INDEX('BCA Inputs'!$BH$14:$BH$54,MATCH(I2464,'BCA Inputs'!$AW$14:$AW$54,0))*O2464+INDEX('BCA Inputs'!$BI$14:$BI$54,MATCH(I2464,'BCA Inputs'!$AW$14:$AW$54,0))*Q2464+INDEX('BCA Inputs'!$BJ$14:$BJ$54,MATCH(I2464,'BCA Inputs'!$AW$14:$AW$54,0))*F2464+INDEX('BCA Inputs'!$BK$14:$BK$54,MATCH(I2464,'BCA Inputs'!$AW$14:$AW$54,0))*G2464,"")),"")</f>
        <v/>
      </c>
      <c r="AA2464" s="237" t="str">
        <f t="shared" si="385"/>
        <v/>
      </c>
      <c r="AC2464" s="238" t="str">
        <f>IFERROR((K2464+R2464)+IF($B$3="NYSEG",INDEX('BCA Inputs'!$AI$14:$AI$54,MATCH(I2464,'BCA Inputs'!$M$14:$M$54,0))*P2464+INDEX('BCA Inputs'!$AJ$14:$AJ$54,MATCH(I2464,'BCA Inputs'!$M$14:$M$54,0))*Q2464,IF($B$3="RG&amp;E",INDEX('BCA Inputs'!$BR$14:$BR$54,MATCH(I2464,'BCA Inputs'!$AW$14:$AW$54,0))*P2464+INDEX('BCA Inputs'!$BS$14:$BS$54,MATCH(I2464,'BCA Inputs'!$AW$14:$AW$54,0))*Q2464,"")),"")</f>
        <v/>
      </c>
      <c r="AD2464" s="181" t="str">
        <f>IFERROR(IF($B$3="NYSEG",INDEX('BCA Inputs'!$AD$14:$AD$54,MATCH(I2464,'BCA Inputs'!$M$14:$M$54,0))*P2464+INDEX('BCA Inputs'!$AE$14:$AE$54,MATCH(I2464,'BCA Inputs'!$M$14:$M$54,0))*O2464+INDEX('BCA Inputs'!$AF$14:$AF$54,MATCH(I2464,'BCA Inputs'!$M$14:$M$54,0))*Q2464+INDEX('BCA Inputs'!$AG$14:$AG$54,MATCH(I2464,'BCA Inputs'!$M$14:$M$54,0))*F2464+INDEX('BCA Inputs'!$AH$14:$AH$54,MATCH(I2464,'BCA Inputs'!$M$14:$M$54,0))*G2464,IF($B$3="RG&amp;E",INDEX('BCA Inputs'!$BM$14:$BM$54,MATCH(I2464,'BCA Inputs'!$AW$14:$AW$54,0))*P2464+INDEX('BCA Inputs'!$BN$14:$BN$54,MATCH(I2464,'BCA Inputs'!$AW$14:$AW$54,0))*O2464+INDEX('BCA Inputs'!$BO$14:$BO$54,MATCH(I2464,'BCA Inputs'!$AW$14:$AW$54,0))*Q2464+INDEX('BCA Inputs'!$BP$14:$BP$54,MATCH(I2464,'BCA Inputs'!$AW$14:$AW$54,0))*F2464+INDEX('BCA Inputs'!$BQ$14:$BQ$54,MATCH(I2464,'BCA Inputs'!$AW$14:$AW$54,0))*G2464,"")),"")</f>
        <v/>
      </c>
      <c r="AE2464" s="237" t="str">
        <f t="shared" si="386"/>
        <v/>
      </c>
      <c r="AF2464" s="198">
        <f t="shared" si="388"/>
        <v>0</v>
      </c>
      <c r="AG2464" s="239">
        <f t="shared" si="389"/>
        <v>0</v>
      </c>
    </row>
    <row r="2465" spans="1:33">
      <c r="A2465" s="228"/>
      <c r="B2465" s="176"/>
      <c r="C2465" s="229"/>
      <c r="D2465" s="230"/>
      <c r="E2465" s="230"/>
      <c r="F2465" s="230"/>
      <c r="G2465" s="230"/>
      <c r="H2465" s="231"/>
      <c r="I2465" s="231"/>
      <c r="J2465" s="232"/>
      <c r="K2465" s="232"/>
      <c r="L2465" s="232"/>
      <c r="M2465" s="181">
        <f t="shared" si="387"/>
        <v>0</v>
      </c>
      <c r="N2465" s="181">
        <f>IF(H2465="",0,H2465*I2465*'Avoided Water Savings Cost'!$C$16)</f>
        <v>0</v>
      </c>
      <c r="O2465" s="545">
        <f>IF(C2465="",0,IF($B$3="NYSEG",C2465/(1-'Avoided Electric Costs 2020'!$W$21),IF($B$3="RG&amp;E",C2465/(1-'Avoided Electric Costs 2020'!$X$21),"")))</f>
        <v>0</v>
      </c>
      <c r="P2465" s="546">
        <f>IF(D2465="",0,IF($B$3="NYSEG",D2465/(1-'Avoided Electric Costs 2020'!$W$21),IF($B$3="RG&amp;E",D2465/(1-'Avoided Electric Costs 2020'!$X$21),"")))</f>
        <v>0</v>
      </c>
      <c r="Q2465" s="546">
        <f>IF(E2465="",0,IF($B$3="NYSEG",E2465/(1-'Avoided Natural Gas Costs 2020'!$J$34),IF($B$3="RG&amp;E",E2465/(1-'Avoided Natural Gas Costs 2020'!$K$34),"")))</f>
        <v>0</v>
      </c>
      <c r="R2465" s="233" t="str">
        <f>IFERROR(IF(P2465*'BCA Inputs'!$C$1+Q2465*'BCA Inputs'!$C$2+F2465*'BCA Inputs'!$C$2+G2465*'BCA Inputs'!$C$2=0,"",P2465*'BCA Inputs'!$C$1+Q2465*'BCA Inputs'!$C$2+F2465*'BCA Inputs'!$C$2+G2465*'BCA Inputs'!$C$2),"")</f>
        <v/>
      </c>
      <c r="S2465" s="181" t="str">
        <f t="shared" si="380"/>
        <v/>
      </c>
      <c r="T2465" s="181" t="str">
        <f>IFERROR(IF($B$3="NYSEG",(INDEX('BCA Inputs'!$N$14:$N$54,MATCH(I2465,'BCA Inputs'!$M$14:$M$54,0))*P2465+INDEX('BCA Inputs'!$O$14:$O$54,MATCH(I2465,'BCA Inputs'!$M$14:$M$54,0))*O2465+INDEX('BCA Inputs'!P:P,MATCH(I2465,'BCA Inputs'!M:M,0))*Q2465+INDEX('BCA Inputs'!Q:Q,MATCH(I2465,'BCA Inputs'!M:M,0))*F2465+INDEX('BCA Inputs'!R:R,MATCH(I2465,'BCA Inputs'!M:M,0))*G2465)+L2465+N2465,IF($B$3="RG&amp;E",(INDEX('BCA Inputs'!$AX$14:$AX$54,MATCH(I2465,'BCA Inputs'!$AW$14:$AW$54,0))*P2465+INDEX('BCA Inputs'!$AY$14:$AY$54,MATCH(I2465,'BCA Inputs'!$AW$14:$AW$54,0))*O2465+INDEX('BCA Inputs'!$AZ$14:$AZ$54,MATCH(I2465,'BCA Inputs'!$AW$14:$AW$54,0))*Q2465+INDEX('BCA Inputs'!$BA$14:$BA$54,MATCH(I2465,'BCA Inputs'!$AW$14:$AW$54,0))*F2465+INDEX('BCA Inputs'!$BB$14:$BB$54,MATCH(I2465,'BCA Inputs'!$AW$14:$AW$54,0))*G2465)+L2465+N2465,"")),"")</f>
        <v/>
      </c>
      <c r="U2465" s="234" t="str">
        <f t="shared" si="381"/>
        <v/>
      </c>
      <c r="V2465" s="234" t="str">
        <f t="shared" si="382"/>
        <v/>
      </c>
      <c r="W2465" s="234" t="str">
        <f t="shared" si="383"/>
        <v/>
      </c>
      <c r="Y2465" s="235" t="str">
        <f t="shared" si="384"/>
        <v/>
      </c>
      <c r="Z2465" s="236" t="str">
        <f>IFERROR(IF($B$3="NYSEG",INDEX('BCA Inputs'!$X$14:$X$54,MATCH(I2465,'BCA Inputs'!$M$14:$M$54,0))*P2465+INDEX('BCA Inputs'!$Y$14:$Y$54,MATCH(I2465,'BCA Inputs'!$M$14:$M$54,0))*O2465+INDEX('BCA Inputs'!$Z$14:$Z$54,MATCH(I2465,'BCA Inputs'!$M$14:$M$54,0))*Q2465+INDEX('BCA Inputs'!$AA$14:$AA$54,MATCH(I2465,'BCA Inputs'!$M$14:$M$54,0))*F2465+INDEX('BCA Inputs'!$AB$14:$AB$54,MATCH(I2465,'BCA Inputs'!$M$14:$M$54,0))*G2465,IF($B$3="RG&amp;E",INDEX('BCA Inputs'!$BG$14:$BG$54,MATCH(I2465,'BCA Inputs'!$AW$14:$AW$54,0))*P2465+INDEX('BCA Inputs'!$BH$14:$BH$54,MATCH(I2465,'BCA Inputs'!$AW$14:$AW$54,0))*O2465+INDEX('BCA Inputs'!$BI$14:$BI$54,MATCH(I2465,'BCA Inputs'!$AW$14:$AW$54,0))*Q2465+INDEX('BCA Inputs'!$BJ$14:$BJ$54,MATCH(I2465,'BCA Inputs'!$AW$14:$AW$54,0))*F2465+INDEX('BCA Inputs'!$BK$14:$BK$54,MATCH(I2465,'BCA Inputs'!$AW$14:$AW$54,0))*G2465,"")),"")</f>
        <v/>
      </c>
      <c r="AA2465" s="237" t="str">
        <f t="shared" si="385"/>
        <v/>
      </c>
      <c r="AC2465" s="238" t="str">
        <f>IFERROR((K2465+R2465)+IF($B$3="NYSEG",INDEX('BCA Inputs'!$AI$14:$AI$54,MATCH(I2465,'BCA Inputs'!$M$14:$M$54,0))*P2465+INDEX('BCA Inputs'!$AJ$14:$AJ$54,MATCH(I2465,'BCA Inputs'!$M$14:$M$54,0))*Q2465,IF($B$3="RG&amp;E",INDEX('BCA Inputs'!$BR$14:$BR$54,MATCH(I2465,'BCA Inputs'!$AW$14:$AW$54,0))*P2465+INDEX('BCA Inputs'!$BS$14:$BS$54,MATCH(I2465,'BCA Inputs'!$AW$14:$AW$54,0))*Q2465,"")),"")</f>
        <v/>
      </c>
      <c r="AD2465" s="181" t="str">
        <f>IFERROR(IF($B$3="NYSEG",INDEX('BCA Inputs'!$AD$14:$AD$54,MATCH(I2465,'BCA Inputs'!$M$14:$M$54,0))*P2465+INDEX('BCA Inputs'!$AE$14:$AE$54,MATCH(I2465,'BCA Inputs'!$M$14:$M$54,0))*O2465+INDEX('BCA Inputs'!$AF$14:$AF$54,MATCH(I2465,'BCA Inputs'!$M$14:$M$54,0))*Q2465+INDEX('BCA Inputs'!$AG$14:$AG$54,MATCH(I2465,'BCA Inputs'!$M$14:$M$54,0))*F2465+INDEX('BCA Inputs'!$AH$14:$AH$54,MATCH(I2465,'BCA Inputs'!$M$14:$M$54,0))*G2465,IF($B$3="RG&amp;E",INDEX('BCA Inputs'!$BM$14:$BM$54,MATCH(I2465,'BCA Inputs'!$AW$14:$AW$54,0))*P2465+INDEX('BCA Inputs'!$BN$14:$BN$54,MATCH(I2465,'BCA Inputs'!$AW$14:$AW$54,0))*O2465+INDEX('BCA Inputs'!$BO$14:$BO$54,MATCH(I2465,'BCA Inputs'!$AW$14:$AW$54,0))*Q2465+INDEX('BCA Inputs'!$BP$14:$BP$54,MATCH(I2465,'BCA Inputs'!$AW$14:$AW$54,0))*F2465+INDEX('BCA Inputs'!$BQ$14:$BQ$54,MATCH(I2465,'BCA Inputs'!$AW$14:$AW$54,0))*G2465,"")),"")</f>
        <v/>
      </c>
      <c r="AE2465" s="237" t="str">
        <f t="shared" si="386"/>
        <v/>
      </c>
      <c r="AF2465" s="198">
        <f t="shared" si="388"/>
        <v>0</v>
      </c>
      <c r="AG2465" s="239">
        <f t="shared" si="389"/>
        <v>0</v>
      </c>
    </row>
    <row r="2466" spans="1:33">
      <c r="A2466" s="228"/>
      <c r="B2466" s="176"/>
      <c r="C2466" s="229"/>
      <c r="D2466" s="230"/>
      <c r="E2466" s="230"/>
      <c r="F2466" s="230"/>
      <c r="G2466" s="230"/>
      <c r="H2466" s="231"/>
      <c r="I2466" s="231"/>
      <c r="J2466" s="232"/>
      <c r="K2466" s="232"/>
      <c r="L2466" s="232"/>
      <c r="M2466" s="181">
        <f t="shared" si="387"/>
        <v>0</v>
      </c>
      <c r="N2466" s="181">
        <f>IF(H2466="",0,H2466*I2466*'Avoided Water Savings Cost'!$C$16)</f>
        <v>0</v>
      </c>
      <c r="O2466" s="545">
        <f>IF(C2466="",0,IF($B$3="NYSEG",C2466/(1-'Avoided Electric Costs 2020'!$W$21),IF($B$3="RG&amp;E",C2466/(1-'Avoided Electric Costs 2020'!$X$21),"")))</f>
        <v>0</v>
      </c>
      <c r="P2466" s="546">
        <f>IF(D2466="",0,IF($B$3="NYSEG",D2466/(1-'Avoided Electric Costs 2020'!$W$21),IF($B$3="RG&amp;E",D2466/(1-'Avoided Electric Costs 2020'!$X$21),"")))</f>
        <v>0</v>
      </c>
      <c r="Q2466" s="546">
        <f>IF(E2466="",0,IF($B$3="NYSEG",E2466/(1-'Avoided Natural Gas Costs 2020'!$J$34),IF($B$3="RG&amp;E",E2466/(1-'Avoided Natural Gas Costs 2020'!$K$34),"")))</f>
        <v>0</v>
      </c>
      <c r="R2466" s="233" t="str">
        <f>IFERROR(IF(P2466*'BCA Inputs'!$C$1+Q2466*'BCA Inputs'!$C$2+F2466*'BCA Inputs'!$C$2+G2466*'BCA Inputs'!$C$2=0,"",P2466*'BCA Inputs'!$C$1+Q2466*'BCA Inputs'!$C$2+F2466*'BCA Inputs'!$C$2+G2466*'BCA Inputs'!$C$2),"")</f>
        <v/>
      </c>
      <c r="S2466" s="181" t="str">
        <f t="shared" si="380"/>
        <v/>
      </c>
      <c r="T2466" s="181" t="str">
        <f>IFERROR(IF($B$3="NYSEG",(INDEX('BCA Inputs'!$N$14:$N$54,MATCH(I2466,'BCA Inputs'!$M$14:$M$54,0))*P2466+INDEX('BCA Inputs'!$O$14:$O$54,MATCH(I2466,'BCA Inputs'!$M$14:$M$54,0))*O2466+INDEX('BCA Inputs'!P:P,MATCH(I2466,'BCA Inputs'!M:M,0))*Q2466+INDEX('BCA Inputs'!Q:Q,MATCH(I2466,'BCA Inputs'!M:M,0))*F2466+INDEX('BCA Inputs'!R:R,MATCH(I2466,'BCA Inputs'!M:M,0))*G2466)+L2466+N2466,IF($B$3="RG&amp;E",(INDEX('BCA Inputs'!$AX$14:$AX$54,MATCH(I2466,'BCA Inputs'!$AW$14:$AW$54,0))*P2466+INDEX('BCA Inputs'!$AY$14:$AY$54,MATCH(I2466,'BCA Inputs'!$AW$14:$AW$54,0))*O2466+INDEX('BCA Inputs'!$AZ$14:$AZ$54,MATCH(I2466,'BCA Inputs'!$AW$14:$AW$54,0))*Q2466+INDEX('BCA Inputs'!$BA$14:$BA$54,MATCH(I2466,'BCA Inputs'!$AW$14:$AW$54,0))*F2466+INDEX('BCA Inputs'!$BB$14:$BB$54,MATCH(I2466,'BCA Inputs'!$AW$14:$AW$54,0))*G2466)+L2466+N2466,"")),"")</f>
        <v/>
      </c>
      <c r="U2466" s="234" t="str">
        <f t="shared" si="381"/>
        <v/>
      </c>
      <c r="V2466" s="234" t="str">
        <f t="shared" si="382"/>
        <v/>
      </c>
      <c r="W2466" s="234" t="str">
        <f t="shared" si="383"/>
        <v/>
      </c>
      <c r="Y2466" s="235" t="str">
        <f t="shared" si="384"/>
        <v/>
      </c>
      <c r="Z2466" s="236" t="str">
        <f>IFERROR(IF($B$3="NYSEG",INDEX('BCA Inputs'!$X$14:$X$54,MATCH(I2466,'BCA Inputs'!$M$14:$M$54,0))*P2466+INDEX('BCA Inputs'!$Y$14:$Y$54,MATCH(I2466,'BCA Inputs'!$M$14:$M$54,0))*O2466+INDEX('BCA Inputs'!$Z$14:$Z$54,MATCH(I2466,'BCA Inputs'!$M$14:$M$54,0))*Q2466+INDEX('BCA Inputs'!$AA$14:$AA$54,MATCH(I2466,'BCA Inputs'!$M$14:$M$54,0))*F2466+INDEX('BCA Inputs'!$AB$14:$AB$54,MATCH(I2466,'BCA Inputs'!$M$14:$M$54,0))*G2466,IF($B$3="RG&amp;E",INDEX('BCA Inputs'!$BG$14:$BG$54,MATCH(I2466,'BCA Inputs'!$AW$14:$AW$54,0))*P2466+INDEX('BCA Inputs'!$BH$14:$BH$54,MATCH(I2466,'BCA Inputs'!$AW$14:$AW$54,0))*O2466+INDEX('BCA Inputs'!$BI$14:$BI$54,MATCH(I2466,'BCA Inputs'!$AW$14:$AW$54,0))*Q2466+INDEX('BCA Inputs'!$BJ$14:$BJ$54,MATCH(I2466,'BCA Inputs'!$AW$14:$AW$54,0))*F2466+INDEX('BCA Inputs'!$BK$14:$BK$54,MATCH(I2466,'BCA Inputs'!$AW$14:$AW$54,0))*G2466,"")),"")</f>
        <v/>
      </c>
      <c r="AA2466" s="237" t="str">
        <f t="shared" si="385"/>
        <v/>
      </c>
      <c r="AC2466" s="238" t="str">
        <f>IFERROR((K2466+R2466)+IF($B$3="NYSEG",INDEX('BCA Inputs'!$AI$14:$AI$54,MATCH(I2466,'BCA Inputs'!$M$14:$M$54,0))*P2466+INDEX('BCA Inputs'!$AJ$14:$AJ$54,MATCH(I2466,'BCA Inputs'!$M$14:$M$54,0))*Q2466,IF($B$3="RG&amp;E",INDEX('BCA Inputs'!$BR$14:$BR$54,MATCH(I2466,'BCA Inputs'!$AW$14:$AW$54,0))*P2466+INDEX('BCA Inputs'!$BS$14:$BS$54,MATCH(I2466,'BCA Inputs'!$AW$14:$AW$54,0))*Q2466,"")),"")</f>
        <v/>
      </c>
      <c r="AD2466" s="181" t="str">
        <f>IFERROR(IF($B$3="NYSEG",INDEX('BCA Inputs'!$AD$14:$AD$54,MATCH(I2466,'BCA Inputs'!$M$14:$M$54,0))*P2466+INDEX('BCA Inputs'!$AE$14:$AE$54,MATCH(I2466,'BCA Inputs'!$M$14:$M$54,0))*O2466+INDEX('BCA Inputs'!$AF$14:$AF$54,MATCH(I2466,'BCA Inputs'!$M$14:$M$54,0))*Q2466+INDEX('BCA Inputs'!$AG$14:$AG$54,MATCH(I2466,'BCA Inputs'!$M$14:$M$54,0))*F2466+INDEX('BCA Inputs'!$AH$14:$AH$54,MATCH(I2466,'BCA Inputs'!$M$14:$M$54,0))*G2466,IF($B$3="RG&amp;E",INDEX('BCA Inputs'!$BM$14:$BM$54,MATCH(I2466,'BCA Inputs'!$AW$14:$AW$54,0))*P2466+INDEX('BCA Inputs'!$BN$14:$BN$54,MATCH(I2466,'BCA Inputs'!$AW$14:$AW$54,0))*O2466+INDEX('BCA Inputs'!$BO$14:$BO$54,MATCH(I2466,'BCA Inputs'!$AW$14:$AW$54,0))*Q2466+INDEX('BCA Inputs'!$BP$14:$BP$54,MATCH(I2466,'BCA Inputs'!$AW$14:$AW$54,0))*F2466+INDEX('BCA Inputs'!$BQ$14:$BQ$54,MATCH(I2466,'BCA Inputs'!$AW$14:$AW$54,0))*G2466,"")),"")</f>
        <v/>
      </c>
      <c r="AE2466" s="237" t="str">
        <f t="shared" si="386"/>
        <v/>
      </c>
      <c r="AF2466" s="198">
        <f t="shared" si="388"/>
        <v>0</v>
      </c>
      <c r="AG2466" s="239">
        <f t="shared" si="389"/>
        <v>0</v>
      </c>
    </row>
    <row r="2467" spans="1:33">
      <c r="A2467" s="228"/>
      <c r="B2467" s="176"/>
      <c r="C2467" s="229"/>
      <c r="D2467" s="230"/>
      <c r="E2467" s="230"/>
      <c r="F2467" s="230"/>
      <c r="G2467" s="230"/>
      <c r="H2467" s="231"/>
      <c r="I2467" s="231"/>
      <c r="J2467" s="232"/>
      <c r="K2467" s="232"/>
      <c r="L2467" s="232"/>
      <c r="M2467" s="181">
        <f t="shared" si="387"/>
        <v>0</v>
      </c>
      <c r="N2467" s="181">
        <f>IF(H2467="",0,H2467*I2467*'Avoided Water Savings Cost'!$C$16)</f>
        <v>0</v>
      </c>
      <c r="O2467" s="545">
        <f>IF(C2467="",0,IF($B$3="NYSEG",C2467/(1-'Avoided Electric Costs 2020'!$W$21),IF($B$3="RG&amp;E",C2467/(1-'Avoided Electric Costs 2020'!$X$21),"")))</f>
        <v>0</v>
      </c>
      <c r="P2467" s="546">
        <f>IF(D2467="",0,IF($B$3="NYSEG",D2467/(1-'Avoided Electric Costs 2020'!$W$21),IF($B$3="RG&amp;E",D2467/(1-'Avoided Electric Costs 2020'!$X$21),"")))</f>
        <v>0</v>
      </c>
      <c r="Q2467" s="546">
        <f>IF(E2467="",0,IF($B$3="NYSEG",E2467/(1-'Avoided Natural Gas Costs 2020'!$J$34),IF($B$3="RG&amp;E",E2467/(1-'Avoided Natural Gas Costs 2020'!$K$34),"")))</f>
        <v>0</v>
      </c>
      <c r="R2467" s="233" t="str">
        <f>IFERROR(IF(P2467*'BCA Inputs'!$C$1+Q2467*'BCA Inputs'!$C$2+F2467*'BCA Inputs'!$C$2+G2467*'BCA Inputs'!$C$2=0,"",P2467*'BCA Inputs'!$C$1+Q2467*'BCA Inputs'!$C$2+F2467*'BCA Inputs'!$C$2+G2467*'BCA Inputs'!$C$2),"")</f>
        <v/>
      </c>
      <c r="S2467" s="181" t="str">
        <f t="shared" si="380"/>
        <v/>
      </c>
      <c r="T2467" s="181" t="str">
        <f>IFERROR(IF($B$3="NYSEG",(INDEX('BCA Inputs'!$N$14:$N$54,MATCH(I2467,'BCA Inputs'!$M$14:$M$54,0))*P2467+INDEX('BCA Inputs'!$O$14:$O$54,MATCH(I2467,'BCA Inputs'!$M$14:$M$54,0))*O2467+INDEX('BCA Inputs'!P:P,MATCH(I2467,'BCA Inputs'!M:M,0))*Q2467+INDEX('BCA Inputs'!Q:Q,MATCH(I2467,'BCA Inputs'!M:M,0))*F2467+INDEX('BCA Inputs'!R:R,MATCH(I2467,'BCA Inputs'!M:M,0))*G2467)+L2467+N2467,IF($B$3="RG&amp;E",(INDEX('BCA Inputs'!$AX$14:$AX$54,MATCH(I2467,'BCA Inputs'!$AW$14:$AW$54,0))*P2467+INDEX('BCA Inputs'!$AY$14:$AY$54,MATCH(I2467,'BCA Inputs'!$AW$14:$AW$54,0))*O2467+INDEX('BCA Inputs'!$AZ$14:$AZ$54,MATCH(I2467,'BCA Inputs'!$AW$14:$AW$54,0))*Q2467+INDEX('BCA Inputs'!$BA$14:$BA$54,MATCH(I2467,'BCA Inputs'!$AW$14:$AW$54,0))*F2467+INDEX('BCA Inputs'!$BB$14:$BB$54,MATCH(I2467,'BCA Inputs'!$AW$14:$AW$54,0))*G2467)+L2467+N2467,"")),"")</f>
        <v/>
      </c>
      <c r="U2467" s="234" t="str">
        <f t="shared" si="381"/>
        <v/>
      </c>
      <c r="V2467" s="234" t="str">
        <f t="shared" si="382"/>
        <v/>
      </c>
      <c r="W2467" s="234" t="str">
        <f t="shared" si="383"/>
        <v/>
      </c>
      <c r="Y2467" s="235" t="str">
        <f t="shared" si="384"/>
        <v/>
      </c>
      <c r="Z2467" s="236" t="str">
        <f>IFERROR(IF($B$3="NYSEG",INDEX('BCA Inputs'!$X$14:$X$54,MATCH(I2467,'BCA Inputs'!$M$14:$M$54,0))*P2467+INDEX('BCA Inputs'!$Y$14:$Y$54,MATCH(I2467,'BCA Inputs'!$M$14:$M$54,0))*O2467+INDEX('BCA Inputs'!$Z$14:$Z$54,MATCH(I2467,'BCA Inputs'!$M$14:$M$54,0))*Q2467+INDEX('BCA Inputs'!$AA$14:$AA$54,MATCH(I2467,'BCA Inputs'!$M$14:$M$54,0))*F2467+INDEX('BCA Inputs'!$AB$14:$AB$54,MATCH(I2467,'BCA Inputs'!$M$14:$M$54,0))*G2467,IF($B$3="RG&amp;E",INDEX('BCA Inputs'!$BG$14:$BG$54,MATCH(I2467,'BCA Inputs'!$AW$14:$AW$54,0))*P2467+INDEX('BCA Inputs'!$BH$14:$BH$54,MATCH(I2467,'BCA Inputs'!$AW$14:$AW$54,0))*O2467+INDEX('BCA Inputs'!$BI$14:$BI$54,MATCH(I2467,'BCA Inputs'!$AW$14:$AW$54,0))*Q2467+INDEX('BCA Inputs'!$BJ$14:$BJ$54,MATCH(I2467,'BCA Inputs'!$AW$14:$AW$54,0))*F2467+INDEX('BCA Inputs'!$BK$14:$BK$54,MATCH(I2467,'BCA Inputs'!$AW$14:$AW$54,0))*G2467,"")),"")</f>
        <v/>
      </c>
      <c r="AA2467" s="237" t="str">
        <f t="shared" si="385"/>
        <v/>
      </c>
      <c r="AC2467" s="238" t="str">
        <f>IFERROR((K2467+R2467)+IF($B$3="NYSEG",INDEX('BCA Inputs'!$AI$14:$AI$54,MATCH(I2467,'BCA Inputs'!$M$14:$M$54,0))*P2467+INDEX('BCA Inputs'!$AJ$14:$AJ$54,MATCH(I2467,'BCA Inputs'!$M$14:$M$54,0))*Q2467,IF($B$3="RG&amp;E",INDEX('BCA Inputs'!$BR$14:$BR$54,MATCH(I2467,'BCA Inputs'!$AW$14:$AW$54,0))*P2467+INDEX('BCA Inputs'!$BS$14:$BS$54,MATCH(I2467,'BCA Inputs'!$AW$14:$AW$54,0))*Q2467,"")),"")</f>
        <v/>
      </c>
      <c r="AD2467" s="181" t="str">
        <f>IFERROR(IF($B$3="NYSEG",INDEX('BCA Inputs'!$AD$14:$AD$54,MATCH(I2467,'BCA Inputs'!$M$14:$M$54,0))*P2467+INDEX('BCA Inputs'!$AE$14:$AE$54,MATCH(I2467,'BCA Inputs'!$M$14:$M$54,0))*O2467+INDEX('BCA Inputs'!$AF$14:$AF$54,MATCH(I2467,'BCA Inputs'!$M$14:$M$54,0))*Q2467+INDEX('BCA Inputs'!$AG$14:$AG$54,MATCH(I2467,'BCA Inputs'!$M$14:$M$54,0))*F2467+INDEX('BCA Inputs'!$AH$14:$AH$54,MATCH(I2467,'BCA Inputs'!$M$14:$M$54,0))*G2467,IF($B$3="RG&amp;E",INDEX('BCA Inputs'!$BM$14:$BM$54,MATCH(I2467,'BCA Inputs'!$AW$14:$AW$54,0))*P2467+INDEX('BCA Inputs'!$BN$14:$BN$54,MATCH(I2467,'BCA Inputs'!$AW$14:$AW$54,0))*O2467+INDEX('BCA Inputs'!$BO$14:$BO$54,MATCH(I2467,'BCA Inputs'!$AW$14:$AW$54,0))*Q2467+INDEX('BCA Inputs'!$BP$14:$BP$54,MATCH(I2467,'BCA Inputs'!$AW$14:$AW$54,0))*F2467+INDEX('BCA Inputs'!$BQ$14:$BQ$54,MATCH(I2467,'BCA Inputs'!$AW$14:$AW$54,0))*G2467,"")),"")</f>
        <v/>
      </c>
      <c r="AE2467" s="237" t="str">
        <f t="shared" si="386"/>
        <v/>
      </c>
      <c r="AF2467" s="198">
        <f t="shared" si="388"/>
        <v>0</v>
      </c>
      <c r="AG2467" s="239">
        <f t="shared" si="389"/>
        <v>0</v>
      </c>
    </row>
    <row r="2468" spans="1:33">
      <c r="A2468" s="228"/>
      <c r="B2468" s="176"/>
      <c r="C2468" s="229"/>
      <c r="D2468" s="230"/>
      <c r="E2468" s="230"/>
      <c r="F2468" s="230"/>
      <c r="G2468" s="230"/>
      <c r="H2468" s="231"/>
      <c r="I2468" s="231"/>
      <c r="J2468" s="232"/>
      <c r="K2468" s="232"/>
      <c r="L2468" s="232"/>
      <c r="M2468" s="181">
        <f t="shared" si="387"/>
        <v>0</v>
      </c>
      <c r="N2468" s="181">
        <f>IF(H2468="",0,H2468*I2468*'Avoided Water Savings Cost'!$C$16)</f>
        <v>0</v>
      </c>
      <c r="O2468" s="545">
        <f>IF(C2468="",0,IF($B$3="NYSEG",C2468/(1-'Avoided Electric Costs 2020'!$W$21),IF($B$3="RG&amp;E",C2468/(1-'Avoided Electric Costs 2020'!$X$21),"")))</f>
        <v>0</v>
      </c>
      <c r="P2468" s="546">
        <f>IF(D2468="",0,IF($B$3="NYSEG",D2468/(1-'Avoided Electric Costs 2020'!$W$21),IF($B$3="RG&amp;E",D2468/(1-'Avoided Electric Costs 2020'!$X$21),"")))</f>
        <v>0</v>
      </c>
      <c r="Q2468" s="546">
        <f>IF(E2468="",0,IF($B$3="NYSEG",E2468/(1-'Avoided Natural Gas Costs 2020'!$J$34),IF($B$3="RG&amp;E",E2468/(1-'Avoided Natural Gas Costs 2020'!$K$34),"")))</f>
        <v>0</v>
      </c>
      <c r="R2468" s="233" t="str">
        <f>IFERROR(IF(P2468*'BCA Inputs'!$C$1+Q2468*'BCA Inputs'!$C$2+F2468*'BCA Inputs'!$C$2+G2468*'BCA Inputs'!$C$2=0,"",P2468*'BCA Inputs'!$C$1+Q2468*'BCA Inputs'!$C$2+F2468*'BCA Inputs'!$C$2+G2468*'BCA Inputs'!$C$2),"")</f>
        <v/>
      </c>
      <c r="S2468" s="181" t="str">
        <f t="shared" si="380"/>
        <v/>
      </c>
      <c r="T2468" s="181" t="str">
        <f>IFERROR(IF($B$3="NYSEG",(INDEX('BCA Inputs'!$N$14:$N$54,MATCH(I2468,'BCA Inputs'!$M$14:$M$54,0))*P2468+INDEX('BCA Inputs'!$O$14:$O$54,MATCH(I2468,'BCA Inputs'!$M$14:$M$54,0))*O2468+INDEX('BCA Inputs'!P:P,MATCH(I2468,'BCA Inputs'!M:M,0))*Q2468+INDEX('BCA Inputs'!Q:Q,MATCH(I2468,'BCA Inputs'!M:M,0))*F2468+INDEX('BCA Inputs'!R:R,MATCH(I2468,'BCA Inputs'!M:M,0))*G2468)+L2468+N2468,IF($B$3="RG&amp;E",(INDEX('BCA Inputs'!$AX$14:$AX$54,MATCH(I2468,'BCA Inputs'!$AW$14:$AW$54,0))*P2468+INDEX('BCA Inputs'!$AY$14:$AY$54,MATCH(I2468,'BCA Inputs'!$AW$14:$AW$54,0))*O2468+INDEX('BCA Inputs'!$AZ$14:$AZ$54,MATCH(I2468,'BCA Inputs'!$AW$14:$AW$54,0))*Q2468+INDEX('BCA Inputs'!$BA$14:$BA$54,MATCH(I2468,'BCA Inputs'!$AW$14:$AW$54,0))*F2468+INDEX('BCA Inputs'!$BB$14:$BB$54,MATCH(I2468,'BCA Inputs'!$AW$14:$AW$54,0))*G2468)+L2468+N2468,"")),"")</f>
        <v/>
      </c>
      <c r="U2468" s="234" t="str">
        <f t="shared" si="381"/>
        <v/>
      </c>
      <c r="V2468" s="234" t="str">
        <f t="shared" si="382"/>
        <v/>
      </c>
      <c r="W2468" s="234" t="str">
        <f t="shared" si="383"/>
        <v/>
      </c>
      <c r="Y2468" s="235" t="str">
        <f t="shared" si="384"/>
        <v/>
      </c>
      <c r="Z2468" s="236" t="str">
        <f>IFERROR(IF($B$3="NYSEG",INDEX('BCA Inputs'!$X$14:$X$54,MATCH(I2468,'BCA Inputs'!$M$14:$M$54,0))*P2468+INDEX('BCA Inputs'!$Y$14:$Y$54,MATCH(I2468,'BCA Inputs'!$M$14:$M$54,0))*O2468+INDEX('BCA Inputs'!$Z$14:$Z$54,MATCH(I2468,'BCA Inputs'!$M$14:$M$54,0))*Q2468+INDEX('BCA Inputs'!$AA$14:$AA$54,MATCH(I2468,'BCA Inputs'!$M$14:$M$54,0))*F2468+INDEX('BCA Inputs'!$AB$14:$AB$54,MATCH(I2468,'BCA Inputs'!$M$14:$M$54,0))*G2468,IF($B$3="RG&amp;E",INDEX('BCA Inputs'!$BG$14:$BG$54,MATCH(I2468,'BCA Inputs'!$AW$14:$AW$54,0))*P2468+INDEX('BCA Inputs'!$BH$14:$BH$54,MATCH(I2468,'BCA Inputs'!$AW$14:$AW$54,0))*O2468+INDEX('BCA Inputs'!$BI$14:$BI$54,MATCH(I2468,'BCA Inputs'!$AW$14:$AW$54,0))*Q2468+INDEX('BCA Inputs'!$BJ$14:$BJ$54,MATCH(I2468,'BCA Inputs'!$AW$14:$AW$54,0))*F2468+INDEX('BCA Inputs'!$BK$14:$BK$54,MATCH(I2468,'BCA Inputs'!$AW$14:$AW$54,0))*G2468,"")),"")</f>
        <v/>
      </c>
      <c r="AA2468" s="237" t="str">
        <f t="shared" si="385"/>
        <v/>
      </c>
      <c r="AC2468" s="238" t="str">
        <f>IFERROR((K2468+R2468)+IF($B$3="NYSEG",INDEX('BCA Inputs'!$AI$14:$AI$54,MATCH(I2468,'BCA Inputs'!$M$14:$M$54,0))*P2468+INDEX('BCA Inputs'!$AJ$14:$AJ$54,MATCH(I2468,'BCA Inputs'!$M$14:$M$54,0))*Q2468,IF($B$3="RG&amp;E",INDEX('BCA Inputs'!$BR$14:$BR$54,MATCH(I2468,'BCA Inputs'!$AW$14:$AW$54,0))*P2468+INDEX('BCA Inputs'!$BS$14:$BS$54,MATCH(I2468,'BCA Inputs'!$AW$14:$AW$54,0))*Q2468,"")),"")</f>
        <v/>
      </c>
      <c r="AD2468" s="181" t="str">
        <f>IFERROR(IF($B$3="NYSEG",INDEX('BCA Inputs'!$AD$14:$AD$54,MATCH(I2468,'BCA Inputs'!$M$14:$M$54,0))*P2468+INDEX('BCA Inputs'!$AE$14:$AE$54,MATCH(I2468,'BCA Inputs'!$M$14:$M$54,0))*O2468+INDEX('BCA Inputs'!$AF$14:$AF$54,MATCH(I2468,'BCA Inputs'!$M$14:$M$54,0))*Q2468+INDEX('BCA Inputs'!$AG$14:$AG$54,MATCH(I2468,'BCA Inputs'!$M$14:$M$54,0))*F2468+INDEX('BCA Inputs'!$AH$14:$AH$54,MATCH(I2468,'BCA Inputs'!$M$14:$M$54,0))*G2468,IF($B$3="RG&amp;E",INDEX('BCA Inputs'!$BM$14:$BM$54,MATCH(I2468,'BCA Inputs'!$AW$14:$AW$54,0))*P2468+INDEX('BCA Inputs'!$BN$14:$BN$54,MATCH(I2468,'BCA Inputs'!$AW$14:$AW$54,0))*O2468+INDEX('BCA Inputs'!$BO$14:$BO$54,MATCH(I2468,'BCA Inputs'!$AW$14:$AW$54,0))*Q2468+INDEX('BCA Inputs'!$BP$14:$BP$54,MATCH(I2468,'BCA Inputs'!$AW$14:$AW$54,0))*F2468+INDEX('BCA Inputs'!$BQ$14:$BQ$54,MATCH(I2468,'BCA Inputs'!$AW$14:$AW$54,0))*G2468,"")),"")</f>
        <v/>
      </c>
      <c r="AE2468" s="237" t="str">
        <f t="shared" si="386"/>
        <v/>
      </c>
      <c r="AF2468" s="198">
        <f t="shared" si="388"/>
        <v>0</v>
      </c>
      <c r="AG2468" s="239">
        <f t="shared" si="389"/>
        <v>0</v>
      </c>
    </row>
    <row r="2469" spans="1:33">
      <c r="A2469" s="228"/>
      <c r="B2469" s="176"/>
      <c r="C2469" s="229"/>
      <c r="D2469" s="230"/>
      <c r="E2469" s="230"/>
      <c r="F2469" s="230"/>
      <c r="G2469" s="230"/>
      <c r="H2469" s="231"/>
      <c r="I2469" s="231"/>
      <c r="J2469" s="232"/>
      <c r="K2469" s="232"/>
      <c r="L2469" s="232"/>
      <c r="M2469" s="181">
        <f t="shared" si="387"/>
        <v>0</v>
      </c>
      <c r="N2469" s="181">
        <f>IF(H2469="",0,H2469*I2469*'Avoided Water Savings Cost'!$C$16)</f>
        <v>0</v>
      </c>
      <c r="O2469" s="545">
        <f>IF(C2469="",0,IF($B$3="NYSEG",C2469/(1-'Avoided Electric Costs 2020'!$W$21),IF($B$3="RG&amp;E",C2469/(1-'Avoided Electric Costs 2020'!$X$21),"")))</f>
        <v>0</v>
      </c>
      <c r="P2469" s="546">
        <f>IF(D2469="",0,IF($B$3="NYSEG",D2469/(1-'Avoided Electric Costs 2020'!$W$21),IF($B$3="RG&amp;E",D2469/(1-'Avoided Electric Costs 2020'!$X$21),"")))</f>
        <v>0</v>
      </c>
      <c r="Q2469" s="546">
        <f>IF(E2469="",0,IF($B$3="NYSEG",E2469/(1-'Avoided Natural Gas Costs 2020'!$J$34),IF($B$3="RG&amp;E",E2469/(1-'Avoided Natural Gas Costs 2020'!$K$34),"")))</f>
        <v>0</v>
      </c>
      <c r="R2469" s="233" t="str">
        <f>IFERROR(IF(P2469*'BCA Inputs'!$C$1+Q2469*'BCA Inputs'!$C$2+F2469*'BCA Inputs'!$C$2+G2469*'BCA Inputs'!$C$2=0,"",P2469*'BCA Inputs'!$C$1+Q2469*'BCA Inputs'!$C$2+F2469*'BCA Inputs'!$C$2+G2469*'BCA Inputs'!$C$2),"")</f>
        <v/>
      </c>
      <c r="S2469" s="181" t="str">
        <f t="shared" si="380"/>
        <v/>
      </c>
      <c r="T2469" s="181" t="str">
        <f>IFERROR(IF($B$3="NYSEG",(INDEX('BCA Inputs'!$N$14:$N$54,MATCH(I2469,'BCA Inputs'!$M$14:$M$54,0))*P2469+INDEX('BCA Inputs'!$O$14:$O$54,MATCH(I2469,'BCA Inputs'!$M$14:$M$54,0))*O2469+INDEX('BCA Inputs'!P:P,MATCH(I2469,'BCA Inputs'!M:M,0))*Q2469+INDEX('BCA Inputs'!Q:Q,MATCH(I2469,'BCA Inputs'!M:M,0))*F2469+INDEX('BCA Inputs'!R:R,MATCH(I2469,'BCA Inputs'!M:M,0))*G2469)+L2469+N2469,IF($B$3="RG&amp;E",(INDEX('BCA Inputs'!$AX$14:$AX$54,MATCH(I2469,'BCA Inputs'!$AW$14:$AW$54,0))*P2469+INDEX('BCA Inputs'!$AY$14:$AY$54,MATCH(I2469,'BCA Inputs'!$AW$14:$AW$54,0))*O2469+INDEX('BCA Inputs'!$AZ$14:$AZ$54,MATCH(I2469,'BCA Inputs'!$AW$14:$AW$54,0))*Q2469+INDEX('BCA Inputs'!$BA$14:$BA$54,MATCH(I2469,'BCA Inputs'!$AW$14:$AW$54,0))*F2469+INDEX('BCA Inputs'!$BB$14:$BB$54,MATCH(I2469,'BCA Inputs'!$AW$14:$AW$54,0))*G2469)+L2469+N2469,"")),"")</f>
        <v/>
      </c>
      <c r="U2469" s="234" t="str">
        <f t="shared" si="381"/>
        <v/>
      </c>
      <c r="V2469" s="234" t="str">
        <f t="shared" si="382"/>
        <v/>
      </c>
      <c r="W2469" s="234" t="str">
        <f t="shared" si="383"/>
        <v/>
      </c>
      <c r="Y2469" s="235" t="str">
        <f t="shared" si="384"/>
        <v/>
      </c>
      <c r="Z2469" s="236" t="str">
        <f>IFERROR(IF($B$3="NYSEG",INDEX('BCA Inputs'!$X$14:$X$54,MATCH(I2469,'BCA Inputs'!$M$14:$M$54,0))*P2469+INDEX('BCA Inputs'!$Y$14:$Y$54,MATCH(I2469,'BCA Inputs'!$M$14:$M$54,0))*O2469+INDEX('BCA Inputs'!$Z$14:$Z$54,MATCH(I2469,'BCA Inputs'!$M$14:$M$54,0))*Q2469+INDEX('BCA Inputs'!$AA$14:$AA$54,MATCH(I2469,'BCA Inputs'!$M$14:$M$54,0))*F2469+INDEX('BCA Inputs'!$AB$14:$AB$54,MATCH(I2469,'BCA Inputs'!$M$14:$M$54,0))*G2469,IF($B$3="RG&amp;E",INDEX('BCA Inputs'!$BG$14:$BG$54,MATCH(I2469,'BCA Inputs'!$AW$14:$AW$54,0))*P2469+INDEX('BCA Inputs'!$BH$14:$BH$54,MATCH(I2469,'BCA Inputs'!$AW$14:$AW$54,0))*O2469+INDEX('BCA Inputs'!$BI$14:$BI$54,MATCH(I2469,'BCA Inputs'!$AW$14:$AW$54,0))*Q2469+INDEX('BCA Inputs'!$BJ$14:$BJ$54,MATCH(I2469,'BCA Inputs'!$AW$14:$AW$54,0))*F2469+INDEX('BCA Inputs'!$BK$14:$BK$54,MATCH(I2469,'BCA Inputs'!$AW$14:$AW$54,0))*G2469,"")),"")</f>
        <v/>
      </c>
      <c r="AA2469" s="237" t="str">
        <f t="shared" si="385"/>
        <v/>
      </c>
      <c r="AC2469" s="238" t="str">
        <f>IFERROR((K2469+R2469)+IF($B$3="NYSEG",INDEX('BCA Inputs'!$AI$14:$AI$54,MATCH(I2469,'BCA Inputs'!$M$14:$M$54,0))*P2469+INDEX('BCA Inputs'!$AJ$14:$AJ$54,MATCH(I2469,'BCA Inputs'!$M$14:$M$54,0))*Q2469,IF($B$3="RG&amp;E",INDEX('BCA Inputs'!$BR$14:$BR$54,MATCH(I2469,'BCA Inputs'!$AW$14:$AW$54,0))*P2469+INDEX('BCA Inputs'!$BS$14:$BS$54,MATCH(I2469,'BCA Inputs'!$AW$14:$AW$54,0))*Q2469,"")),"")</f>
        <v/>
      </c>
      <c r="AD2469" s="181" t="str">
        <f>IFERROR(IF($B$3="NYSEG",INDEX('BCA Inputs'!$AD$14:$AD$54,MATCH(I2469,'BCA Inputs'!$M$14:$M$54,0))*P2469+INDEX('BCA Inputs'!$AE$14:$AE$54,MATCH(I2469,'BCA Inputs'!$M$14:$M$54,0))*O2469+INDEX('BCA Inputs'!$AF$14:$AF$54,MATCH(I2469,'BCA Inputs'!$M$14:$M$54,0))*Q2469+INDEX('BCA Inputs'!$AG$14:$AG$54,MATCH(I2469,'BCA Inputs'!$M$14:$M$54,0))*F2469+INDEX('BCA Inputs'!$AH$14:$AH$54,MATCH(I2469,'BCA Inputs'!$M$14:$M$54,0))*G2469,IF($B$3="RG&amp;E",INDEX('BCA Inputs'!$BM$14:$BM$54,MATCH(I2469,'BCA Inputs'!$AW$14:$AW$54,0))*P2469+INDEX('BCA Inputs'!$BN$14:$BN$54,MATCH(I2469,'BCA Inputs'!$AW$14:$AW$54,0))*O2469+INDEX('BCA Inputs'!$BO$14:$BO$54,MATCH(I2469,'BCA Inputs'!$AW$14:$AW$54,0))*Q2469+INDEX('BCA Inputs'!$BP$14:$BP$54,MATCH(I2469,'BCA Inputs'!$AW$14:$AW$54,0))*F2469+INDEX('BCA Inputs'!$BQ$14:$BQ$54,MATCH(I2469,'BCA Inputs'!$AW$14:$AW$54,0))*G2469,"")),"")</f>
        <v/>
      </c>
      <c r="AE2469" s="237" t="str">
        <f t="shared" si="386"/>
        <v/>
      </c>
      <c r="AF2469" s="198">
        <f t="shared" si="388"/>
        <v>0</v>
      </c>
      <c r="AG2469" s="239">
        <f t="shared" si="389"/>
        <v>0</v>
      </c>
    </row>
    <row r="2470" spans="1:33">
      <c r="A2470" s="228"/>
      <c r="B2470" s="176"/>
      <c r="C2470" s="229"/>
      <c r="D2470" s="230"/>
      <c r="E2470" s="230"/>
      <c r="F2470" s="230"/>
      <c r="G2470" s="230"/>
      <c r="H2470" s="231"/>
      <c r="I2470" s="231"/>
      <c r="J2470" s="232"/>
      <c r="K2470" s="232"/>
      <c r="L2470" s="232"/>
      <c r="M2470" s="181">
        <f t="shared" si="387"/>
        <v>0</v>
      </c>
      <c r="N2470" s="181">
        <f>IF(H2470="",0,H2470*I2470*'Avoided Water Savings Cost'!$C$16)</f>
        <v>0</v>
      </c>
      <c r="O2470" s="545">
        <f>IF(C2470="",0,IF($B$3="NYSEG",C2470/(1-'Avoided Electric Costs 2020'!$W$21),IF($B$3="RG&amp;E",C2470/(1-'Avoided Electric Costs 2020'!$X$21),"")))</f>
        <v>0</v>
      </c>
      <c r="P2470" s="546">
        <f>IF(D2470="",0,IF($B$3="NYSEG",D2470/(1-'Avoided Electric Costs 2020'!$W$21),IF($B$3="RG&amp;E",D2470/(1-'Avoided Electric Costs 2020'!$X$21),"")))</f>
        <v>0</v>
      </c>
      <c r="Q2470" s="546">
        <f>IF(E2470="",0,IF($B$3="NYSEG",E2470/(1-'Avoided Natural Gas Costs 2020'!$J$34),IF($B$3="RG&amp;E",E2470/(1-'Avoided Natural Gas Costs 2020'!$K$34),"")))</f>
        <v>0</v>
      </c>
      <c r="R2470" s="233" t="str">
        <f>IFERROR(IF(P2470*'BCA Inputs'!$C$1+Q2470*'BCA Inputs'!$C$2+F2470*'BCA Inputs'!$C$2+G2470*'BCA Inputs'!$C$2=0,"",P2470*'BCA Inputs'!$C$1+Q2470*'BCA Inputs'!$C$2+F2470*'BCA Inputs'!$C$2+G2470*'BCA Inputs'!$C$2),"")</f>
        <v/>
      </c>
      <c r="S2470" s="181" t="str">
        <f t="shared" si="380"/>
        <v/>
      </c>
      <c r="T2470" s="181" t="str">
        <f>IFERROR(IF($B$3="NYSEG",(INDEX('BCA Inputs'!$N$14:$N$54,MATCH(I2470,'BCA Inputs'!$M$14:$M$54,0))*P2470+INDEX('BCA Inputs'!$O$14:$O$54,MATCH(I2470,'BCA Inputs'!$M$14:$M$54,0))*O2470+INDEX('BCA Inputs'!P:P,MATCH(I2470,'BCA Inputs'!M:M,0))*Q2470+INDEX('BCA Inputs'!Q:Q,MATCH(I2470,'BCA Inputs'!M:M,0))*F2470+INDEX('BCA Inputs'!R:R,MATCH(I2470,'BCA Inputs'!M:M,0))*G2470)+L2470+N2470,IF($B$3="RG&amp;E",(INDEX('BCA Inputs'!$AX$14:$AX$54,MATCH(I2470,'BCA Inputs'!$AW$14:$AW$54,0))*P2470+INDEX('BCA Inputs'!$AY$14:$AY$54,MATCH(I2470,'BCA Inputs'!$AW$14:$AW$54,0))*O2470+INDEX('BCA Inputs'!$AZ$14:$AZ$54,MATCH(I2470,'BCA Inputs'!$AW$14:$AW$54,0))*Q2470+INDEX('BCA Inputs'!$BA$14:$BA$54,MATCH(I2470,'BCA Inputs'!$AW$14:$AW$54,0))*F2470+INDEX('BCA Inputs'!$BB$14:$BB$54,MATCH(I2470,'BCA Inputs'!$AW$14:$AW$54,0))*G2470)+L2470+N2470,"")),"")</f>
        <v/>
      </c>
      <c r="U2470" s="234" t="str">
        <f t="shared" si="381"/>
        <v/>
      </c>
      <c r="V2470" s="234" t="str">
        <f t="shared" si="382"/>
        <v/>
      </c>
      <c r="W2470" s="234" t="str">
        <f t="shared" si="383"/>
        <v/>
      </c>
      <c r="Y2470" s="235" t="str">
        <f t="shared" si="384"/>
        <v/>
      </c>
      <c r="Z2470" s="236" t="str">
        <f>IFERROR(IF($B$3="NYSEG",INDEX('BCA Inputs'!$X$14:$X$54,MATCH(I2470,'BCA Inputs'!$M$14:$M$54,0))*P2470+INDEX('BCA Inputs'!$Y$14:$Y$54,MATCH(I2470,'BCA Inputs'!$M$14:$M$54,0))*O2470+INDEX('BCA Inputs'!$Z$14:$Z$54,MATCH(I2470,'BCA Inputs'!$M$14:$M$54,0))*Q2470+INDEX('BCA Inputs'!$AA$14:$AA$54,MATCH(I2470,'BCA Inputs'!$M$14:$M$54,0))*F2470+INDEX('BCA Inputs'!$AB$14:$AB$54,MATCH(I2470,'BCA Inputs'!$M$14:$M$54,0))*G2470,IF($B$3="RG&amp;E",INDEX('BCA Inputs'!$BG$14:$BG$54,MATCH(I2470,'BCA Inputs'!$AW$14:$AW$54,0))*P2470+INDEX('BCA Inputs'!$BH$14:$BH$54,MATCH(I2470,'BCA Inputs'!$AW$14:$AW$54,0))*O2470+INDEX('BCA Inputs'!$BI$14:$BI$54,MATCH(I2470,'BCA Inputs'!$AW$14:$AW$54,0))*Q2470+INDEX('BCA Inputs'!$BJ$14:$BJ$54,MATCH(I2470,'BCA Inputs'!$AW$14:$AW$54,0))*F2470+INDEX('BCA Inputs'!$BK$14:$BK$54,MATCH(I2470,'BCA Inputs'!$AW$14:$AW$54,0))*G2470,"")),"")</f>
        <v/>
      </c>
      <c r="AA2470" s="237" t="str">
        <f t="shared" si="385"/>
        <v/>
      </c>
      <c r="AC2470" s="238" t="str">
        <f>IFERROR((K2470+R2470)+IF($B$3="NYSEG",INDEX('BCA Inputs'!$AI$14:$AI$54,MATCH(I2470,'BCA Inputs'!$M$14:$M$54,0))*P2470+INDEX('BCA Inputs'!$AJ$14:$AJ$54,MATCH(I2470,'BCA Inputs'!$M$14:$M$54,0))*Q2470,IF($B$3="RG&amp;E",INDEX('BCA Inputs'!$BR$14:$BR$54,MATCH(I2470,'BCA Inputs'!$AW$14:$AW$54,0))*P2470+INDEX('BCA Inputs'!$BS$14:$BS$54,MATCH(I2470,'BCA Inputs'!$AW$14:$AW$54,0))*Q2470,"")),"")</f>
        <v/>
      </c>
      <c r="AD2470" s="181" t="str">
        <f>IFERROR(IF($B$3="NYSEG",INDEX('BCA Inputs'!$AD$14:$AD$54,MATCH(I2470,'BCA Inputs'!$M$14:$M$54,0))*P2470+INDEX('BCA Inputs'!$AE$14:$AE$54,MATCH(I2470,'BCA Inputs'!$M$14:$M$54,0))*O2470+INDEX('BCA Inputs'!$AF$14:$AF$54,MATCH(I2470,'BCA Inputs'!$M$14:$M$54,0))*Q2470+INDEX('BCA Inputs'!$AG$14:$AG$54,MATCH(I2470,'BCA Inputs'!$M$14:$M$54,0))*F2470+INDEX('BCA Inputs'!$AH$14:$AH$54,MATCH(I2470,'BCA Inputs'!$M$14:$M$54,0))*G2470,IF($B$3="RG&amp;E",INDEX('BCA Inputs'!$BM$14:$BM$54,MATCH(I2470,'BCA Inputs'!$AW$14:$AW$54,0))*P2470+INDEX('BCA Inputs'!$BN$14:$BN$54,MATCH(I2470,'BCA Inputs'!$AW$14:$AW$54,0))*O2470+INDEX('BCA Inputs'!$BO$14:$BO$54,MATCH(I2470,'BCA Inputs'!$AW$14:$AW$54,0))*Q2470+INDEX('BCA Inputs'!$BP$14:$BP$54,MATCH(I2470,'BCA Inputs'!$AW$14:$AW$54,0))*F2470+INDEX('BCA Inputs'!$BQ$14:$BQ$54,MATCH(I2470,'BCA Inputs'!$AW$14:$AW$54,0))*G2470,"")),"")</f>
        <v/>
      </c>
      <c r="AE2470" s="237" t="str">
        <f t="shared" si="386"/>
        <v/>
      </c>
      <c r="AF2470" s="198">
        <f t="shared" si="388"/>
        <v>0</v>
      </c>
      <c r="AG2470" s="239">
        <f t="shared" si="389"/>
        <v>0</v>
      </c>
    </row>
    <row r="2471" spans="1:33">
      <c r="A2471" s="228"/>
      <c r="B2471" s="176"/>
      <c r="C2471" s="229"/>
      <c r="D2471" s="230"/>
      <c r="E2471" s="230"/>
      <c r="F2471" s="230"/>
      <c r="G2471" s="230"/>
      <c r="H2471" s="231"/>
      <c r="I2471" s="231"/>
      <c r="J2471" s="232"/>
      <c r="K2471" s="232"/>
      <c r="L2471" s="232"/>
      <c r="M2471" s="181">
        <f t="shared" si="387"/>
        <v>0</v>
      </c>
      <c r="N2471" s="181">
        <f>IF(H2471="",0,H2471*I2471*'Avoided Water Savings Cost'!$C$16)</f>
        <v>0</v>
      </c>
      <c r="O2471" s="545">
        <f>IF(C2471="",0,IF($B$3="NYSEG",C2471/(1-'Avoided Electric Costs 2020'!$W$21),IF($B$3="RG&amp;E",C2471/(1-'Avoided Electric Costs 2020'!$X$21),"")))</f>
        <v>0</v>
      </c>
      <c r="P2471" s="546">
        <f>IF(D2471="",0,IF($B$3="NYSEG",D2471/(1-'Avoided Electric Costs 2020'!$W$21),IF($B$3="RG&amp;E",D2471/(1-'Avoided Electric Costs 2020'!$X$21),"")))</f>
        <v>0</v>
      </c>
      <c r="Q2471" s="546">
        <f>IF(E2471="",0,IF($B$3="NYSEG",E2471/(1-'Avoided Natural Gas Costs 2020'!$J$34),IF($B$3="RG&amp;E",E2471/(1-'Avoided Natural Gas Costs 2020'!$K$34),"")))</f>
        <v>0</v>
      </c>
      <c r="R2471" s="233" t="str">
        <f>IFERROR(IF(P2471*'BCA Inputs'!$C$1+Q2471*'BCA Inputs'!$C$2+F2471*'BCA Inputs'!$C$2+G2471*'BCA Inputs'!$C$2=0,"",P2471*'BCA Inputs'!$C$1+Q2471*'BCA Inputs'!$C$2+F2471*'BCA Inputs'!$C$2+G2471*'BCA Inputs'!$C$2),"")</f>
        <v/>
      </c>
      <c r="S2471" s="181" t="str">
        <f t="shared" si="380"/>
        <v/>
      </c>
      <c r="T2471" s="181" t="str">
        <f>IFERROR(IF($B$3="NYSEG",(INDEX('BCA Inputs'!$N$14:$N$54,MATCH(I2471,'BCA Inputs'!$M$14:$M$54,0))*P2471+INDEX('BCA Inputs'!$O$14:$O$54,MATCH(I2471,'BCA Inputs'!$M$14:$M$54,0))*O2471+INDEX('BCA Inputs'!P:P,MATCH(I2471,'BCA Inputs'!M:M,0))*Q2471+INDEX('BCA Inputs'!Q:Q,MATCH(I2471,'BCA Inputs'!M:M,0))*F2471+INDEX('BCA Inputs'!R:R,MATCH(I2471,'BCA Inputs'!M:M,0))*G2471)+L2471+N2471,IF($B$3="RG&amp;E",(INDEX('BCA Inputs'!$AX$14:$AX$54,MATCH(I2471,'BCA Inputs'!$AW$14:$AW$54,0))*P2471+INDEX('BCA Inputs'!$AY$14:$AY$54,MATCH(I2471,'BCA Inputs'!$AW$14:$AW$54,0))*O2471+INDEX('BCA Inputs'!$AZ$14:$AZ$54,MATCH(I2471,'BCA Inputs'!$AW$14:$AW$54,0))*Q2471+INDEX('BCA Inputs'!$BA$14:$BA$54,MATCH(I2471,'BCA Inputs'!$AW$14:$AW$54,0))*F2471+INDEX('BCA Inputs'!$BB$14:$BB$54,MATCH(I2471,'BCA Inputs'!$AW$14:$AW$54,0))*G2471)+L2471+N2471,"")),"")</f>
        <v/>
      </c>
      <c r="U2471" s="234" t="str">
        <f t="shared" si="381"/>
        <v/>
      </c>
      <c r="V2471" s="234" t="str">
        <f t="shared" si="382"/>
        <v/>
      </c>
      <c r="W2471" s="234" t="str">
        <f t="shared" si="383"/>
        <v/>
      </c>
      <c r="Y2471" s="235" t="str">
        <f t="shared" si="384"/>
        <v/>
      </c>
      <c r="Z2471" s="236" t="str">
        <f>IFERROR(IF($B$3="NYSEG",INDEX('BCA Inputs'!$X$14:$X$54,MATCH(I2471,'BCA Inputs'!$M$14:$M$54,0))*P2471+INDEX('BCA Inputs'!$Y$14:$Y$54,MATCH(I2471,'BCA Inputs'!$M$14:$M$54,0))*O2471+INDEX('BCA Inputs'!$Z$14:$Z$54,MATCH(I2471,'BCA Inputs'!$M$14:$M$54,0))*Q2471+INDEX('BCA Inputs'!$AA$14:$AA$54,MATCH(I2471,'BCA Inputs'!$M$14:$M$54,0))*F2471+INDEX('BCA Inputs'!$AB$14:$AB$54,MATCH(I2471,'BCA Inputs'!$M$14:$M$54,0))*G2471,IF($B$3="RG&amp;E",INDEX('BCA Inputs'!$BG$14:$BG$54,MATCH(I2471,'BCA Inputs'!$AW$14:$AW$54,0))*P2471+INDEX('BCA Inputs'!$BH$14:$BH$54,MATCH(I2471,'BCA Inputs'!$AW$14:$AW$54,0))*O2471+INDEX('BCA Inputs'!$BI$14:$BI$54,MATCH(I2471,'BCA Inputs'!$AW$14:$AW$54,0))*Q2471+INDEX('BCA Inputs'!$BJ$14:$BJ$54,MATCH(I2471,'BCA Inputs'!$AW$14:$AW$54,0))*F2471+INDEX('BCA Inputs'!$BK$14:$BK$54,MATCH(I2471,'BCA Inputs'!$AW$14:$AW$54,0))*G2471,"")),"")</f>
        <v/>
      </c>
      <c r="AA2471" s="237" t="str">
        <f t="shared" si="385"/>
        <v/>
      </c>
      <c r="AC2471" s="238" t="str">
        <f>IFERROR((K2471+R2471)+IF($B$3="NYSEG",INDEX('BCA Inputs'!$AI$14:$AI$54,MATCH(I2471,'BCA Inputs'!$M$14:$M$54,0))*P2471+INDEX('BCA Inputs'!$AJ$14:$AJ$54,MATCH(I2471,'BCA Inputs'!$M$14:$M$54,0))*Q2471,IF($B$3="RG&amp;E",INDEX('BCA Inputs'!$BR$14:$BR$54,MATCH(I2471,'BCA Inputs'!$AW$14:$AW$54,0))*P2471+INDEX('BCA Inputs'!$BS$14:$BS$54,MATCH(I2471,'BCA Inputs'!$AW$14:$AW$54,0))*Q2471,"")),"")</f>
        <v/>
      </c>
      <c r="AD2471" s="181" t="str">
        <f>IFERROR(IF($B$3="NYSEG",INDEX('BCA Inputs'!$AD$14:$AD$54,MATCH(I2471,'BCA Inputs'!$M$14:$M$54,0))*P2471+INDEX('BCA Inputs'!$AE$14:$AE$54,MATCH(I2471,'BCA Inputs'!$M$14:$M$54,0))*O2471+INDEX('BCA Inputs'!$AF$14:$AF$54,MATCH(I2471,'BCA Inputs'!$M$14:$M$54,0))*Q2471+INDEX('BCA Inputs'!$AG$14:$AG$54,MATCH(I2471,'BCA Inputs'!$M$14:$M$54,0))*F2471+INDEX('BCA Inputs'!$AH$14:$AH$54,MATCH(I2471,'BCA Inputs'!$M$14:$M$54,0))*G2471,IF($B$3="RG&amp;E",INDEX('BCA Inputs'!$BM$14:$BM$54,MATCH(I2471,'BCA Inputs'!$AW$14:$AW$54,0))*P2471+INDEX('BCA Inputs'!$BN$14:$BN$54,MATCH(I2471,'BCA Inputs'!$AW$14:$AW$54,0))*O2471+INDEX('BCA Inputs'!$BO$14:$BO$54,MATCH(I2471,'BCA Inputs'!$AW$14:$AW$54,0))*Q2471+INDEX('BCA Inputs'!$BP$14:$BP$54,MATCH(I2471,'BCA Inputs'!$AW$14:$AW$54,0))*F2471+INDEX('BCA Inputs'!$BQ$14:$BQ$54,MATCH(I2471,'BCA Inputs'!$AW$14:$AW$54,0))*G2471,"")),"")</f>
        <v/>
      </c>
      <c r="AE2471" s="237" t="str">
        <f t="shared" si="386"/>
        <v/>
      </c>
      <c r="AF2471" s="198">
        <f t="shared" si="388"/>
        <v>0</v>
      </c>
      <c r="AG2471" s="239">
        <f t="shared" si="389"/>
        <v>0</v>
      </c>
    </row>
    <row r="2472" spans="1:33">
      <c r="A2472" s="228"/>
      <c r="B2472" s="176"/>
      <c r="C2472" s="229"/>
      <c r="D2472" s="230"/>
      <c r="E2472" s="230"/>
      <c r="F2472" s="230"/>
      <c r="G2472" s="230"/>
      <c r="H2472" s="231"/>
      <c r="I2472" s="231"/>
      <c r="J2472" s="232"/>
      <c r="K2472" s="232"/>
      <c r="L2472" s="232"/>
      <c r="M2472" s="181">
        <f t="shared" si="387"/>
        <v>0</v>
      </c>
      <c r="N2472" s="181">
        <f>IF(H2472="",0,H2472*I2472*'Avoided Water Savings Cost'!$C$16)</f>
        <v>0</v>
      </c>
      <c r="O2472" s="545">
        <f>IF(C2472="",0,IF($B$3="NYSEG",C2472/(1-'Avoided Electric Costs 2020'!$W$21),IF($B$3="RG&amp;E",C2472/(1-'Avoided Electric Costs 2020'!$X$21),"")))</f>
        <v>0</v>
      </c>
      <c r="P2472" s="546">
        <f>IF(D2472="",0,IF($B$3="NYSEG",D2472/(1-'Avoided Electric Costs 2020'!$W$21),IF($B$3="RG&amp;E",D2472/(1-'Avoided Electric Costs 2020'!$X$21),"")))</f>
        <v>0</v>
      </c>
      <c r="Q2472" s="546">
        <f>IF(E2472="",0,IF($B$3="NYSEG",E2472/(1-'Avoided Natural Gas Costs 2020'!$J$34),IF($B$3="RG&amp;E",E2472/(1-'Avoided Natural Gas Costs 2020'!$K$34),"")))</f>
        <v>0</v>
      </c>
      <c r="R2472" s="233" t="str">
        <f>IFERROR(IF(P2472*'BCA Inputs'!$C$1+Q2472*'BCA Inputs'!$C$2+F2472*'BCA Inputs'!$C$2+G2472*'BCA Inputs'!$C$2=0,"",P2472*'BCA Inputs'!$C$1+Q2472*'BCA Inputs'!$C$2+F2472*'BCA Inputs'!$C$2+G2472*'BCA Inputs'!$C$2),"")</f>
        <v/>
      </c>
      <c r="S2472" s="181" t="str">
        <f t="shared" si="380"/>
        <v/>
      </c>
      <c r="T2472" s="181" t="str">
        <f>IFERROR(IF($B$3="NYSEG",(INDEX('BCA Inputs'!$N$14:$N$54,MATCH(I2472,'BCA Inputs'!$M$14:$M$54,0))*P2472+INDEX('BCA Inputs'!$O$14:$O$54,MATCH(I2472,'BCA Inputs'!$M$14:$M$54,0))*O2472+INDEX('BCA Inputs'!P:P,MATCH(I2472,'BCA Inputs'!M:M,0))*Q2472+INDEX('BCA Inputs'!Q:Q,MATCH(I2472,'BCA Inputs'!M:M,0))*F2472+INDEX('BCA Inputs'!R:R,MATCH(I2472,'BCA Inputs'!M:M,0))*G2472)+L2472+N2472,IF($B$3="RG&amp;E",(INDEX('BCA Inputs'!$AX$14:$AX$54,MATCH(I2472,'BCA Inputs'!$AW$14:$AW$54,0))*P2472+INDEX('BCA Inputs'!$AY$14:$AY$54,MATCH(I2472,'BCA Inputs'!$AW$14:$AW$54,0))*O2472+INDEX('BCA Inputs'!$AZ$14:$AZ$54,MATCH(I2472,'BCA Inputs'!$AW$14:$AW$54,0))*Q2472+INDEX('BCA Inputs'!$BA$14:$BA$54,MATCH(I2472,'BCA Inputs'!$AW$14:$AW$54,0))*F2472+INDEX('BCA Inputs'!$BB$14:$BB$54,MATCH(I2472,'BCA Inputs'!$AW$14:$AW$54,0))*G2472)+L2472+N2472,"")),"")</f>
        <v/>
      </c>
      <c r="U2472" s="234" t="str">
        <f t="shared" si="381"/>
        <v/>
      </c>
      <c r="V2472" s="234" t="str">
        <f t="shared" si="382"/>
        <v/>
      </c>
      <c r="W2472" s="234" t="str">
        <f t="shared" si="383"/>
        <v/>
      </c>
      <c r="Y2472" s="235" t="str">
        <f t="shared" si="384"/>
        <v/>
      </c>
      <c r="Z2472" s="236" t="str">
        <f>IFERROR(IF($B$3="NYSEG",INDEX('BCA Inputs'!$X$14:$X$54,MATCH(I2472,'BCA Inputs'!$M$14:$M$54,0))*P2472+INDEX('BCA Inputs'!$Y$14:$Y$54,MATCH(I2472,'BCA Inputs'!$M$14:$M$54,0))*O2472+INDEX('BCA Inputs'!$Z$14:$Z$54,MATCH(I2472,'BCA Inputs'!$M$14:$M$54,0))*Q2472+INDEX('BCA Inputs'!$AA$14:$AA$54,MATCH(I2472,'BCA Inputs'!$M$14:$M$54,0))*F2472+INDEX('BCA Inputs'!$AB$14:$AB$54,MATCH(I2472,'BCA Inputs'!$M$14:$M$54,0))*G2472,IF($B$3="RG&amp;E",INDEX('BCA Inputs'!$BG$14:$BG$54,MATCH(I2472,'BCA Inputs'!$AW$14:$AW$54,0))*P2472+INDEX('BCA Inputs'!$BH$14:$BH$54,MATCH(I2472,'BCA Inputs'!$AW$14:$AW$54,0))*O2472+INDEX('BCA Inputs'!$BI$14:$BI$54,MATCH(I2472,'BCA Inputs'!$AW$14:$AW$54,0))*Q2472+INDEX('BCA Inputs'!$BJ$14:$BJ$54,MATCH(I2472,'BCA Inputs'!$AW$14:$AW$54,0))*F2472+INDEX('BCA Inputs'!$BK$14:$BK$54,MATCH(I2472,'BCA Inputs'!$AW$14:$AW$54,0))*G2472,"")),"")</f>
        <v/>
      </c>
      <c r="AA2472" s="237" t="str">
        <f t="shared" si="385"/>
        <v/>
      </c>
      <c r="AC2472" s="238" t="str">
        <f>IFERROR((K2472+R2472)+IF($B$3="NYSEG",INDEX('BCA Inputs'!$AI$14:$AI$54,MATCH(I2472,'BCA Inputs'!$M$14:$M$54,0))*P2472+INDEX('BCA Inputs'!$AJ$14:$AJ$54,MATCH(I2472,'BCA Inputs'!$M$14:$M$54,0))*Q2472,IF($B$3="RG&amp;E",INDEX('BCA Inputs'!$BR$14:$BR$54,MATCH(I2472,'BCA Inputs'!$AW$14:$AW$54,0))*P2472+INDEX('BCA Inputs'!$BS$14:$BS$54,MATCH(I2472,'BCA Inputs'!$AW$14:$AW$54,0))*Q2472,"")),"")</f>
        <v/>
      </c>
      <c r="AD2472" s="181" t="str">
        <f>IFERROR(IF($B$3="NYSEG",INDEX('BCA Inputs'!$AD$14:$AD$54,MATCH(I2472,'BCA Inputs'!$M$14:$M$54,0))*P2472+INDEX('BCA Inputs'!$AE$14:$AE$54,MATCH(I2472,'BCA Inputs'!$M$14:$M$54,0))*O2472+INDEX('BCA Inputs'!$AF$14:$AF$54,MATCH(I2472,'BCA Inputs'!$M$14:$M$54,0))*Q2472+INDEX('BCA Inputs'!$AG$14:$AG$54,MATCH(I2472,'BCA Inputs'!$M$14:$M$54,0))*F2472+INDEX('BCA Inputs'!$AH$14:$AH$54,MATCH(I2472,'BCA Inputs'!$M$14:$M$54,0))*G2472,IF($B$3="RG&amp;E",INDEX('BCA Inputs'!$BM$14:$BM$54,MATCH(I2472,'BCA Inputs'!$AW$14:$AW$54,0))*P2472+INDEX('BCA Inputs'!$BN$14:$BN$54,MATCH(I2472,'BCA Inputs'!$AW$14:$AW$54,0))*O2472+INDEX('BCA Inputs'!$BO$14:$BO$54,MATCH(I2472,'BCA Inputs'!$AW$14:$AW$54,0))*Q2472+INDEX('BCA Inputs'!$BP$14:$BP$54,MATCH(I2472,'BCA Inputs'!$AW$14:$AW$54,0))*F2472+INDEX('BCA Inputs'!$BQ$14:$BQ$54,MATCH(I2472,'BCA Inputs'!$AW$14:$AW$54,0))*G2472,"")),"")</f>
        <v/>
      </c>
      <c r="AE2472" s="237" t="str">
        <f t="shared" si="386"/>
        <v/>
      </c>
      <c r="AF2472" s="198">
        <f t="shared" si="388"/>
        <v>0</v>
      </c>
      <c r="AG2472" s="239">
        <f t="shared" si="389"/>
        <v>0</v>
      </c>
    </row>
    <row r="2473" spans="1:33">
      <c r="A2473" s="228"/>
      <c r="B2473" s="176"/>
      <c r="C2473" s="229"/>
      <c r="D2473" s="230"/>
      <c r="E2473" s="230"/>
      <c r="F2473" s="230"/>
      <c r="G2473" s="230"/>
      <c r="H2473" s="231"/>
      <c r="I2473" s="231"/>
      <c r="J2473" s="232"/>
      <c r="K2473" s="232"/>
      <c r="L2473" s="232"/>
      <c r="M2473" s="181">
        <f t="shared" si="387"/>
        <v>0</v>
      </c>
      <c r="N2473" s="181">
        <f>IF(H2473="",0,H2473*I2473*'Avoided Water Savings Cost'!$C$16)</f>
        <v>0</v>
      </c>
      <c r="O2473" s="545">
        <f>IF(C2473="",0,IF($B$3="NYSEG",C2473/(1-'Avoided Electric Costs 2020'!$W$21),IF($B$3="RG&amp;E",C2473/(1-'Avoided Electric Costs 2020'!$X$21),"")))</f>
        <v>0</v>
      </c>
      <c r="P2473" s="546">
        <f>IF(D2473="",0,IF($B$3="NYSEG",D2473/(1-'Avoided Electric Costs 2020'!$W$21),IF($B$3="RG&amp;E",D2473/(1-'Avoided Electric Costs 2020'!$X$21),"")))</f>
        <v>0</v>
      </c>
      <c r="Q2473" s="546">
        <f>IF(E2473="",0,IF($B$3="NYSEG",E2473/(1-'Avoided Natural Gas Costs 2020'!$J$34),IF($B$3="RG&amp;E",E2473/(1-'Avoided Natural Gas Costs 2020'!$K$34),"")))</f>
        <v>0</v>
      </c>
      <c r="R2473" s="233" t="str">
        <f>IFERROR(IF(P2473*'BCA Inputs'!$C$1+Q2473*'BCA Inputs'!$C$2+F2473*'BCA Inputs'!$C$2+G2473*'BCA Inputs'!$C$2=0,"",P2473*'BCA Inputs'!$C$1+Q2473*'BCA Inputs'!$C$2+F2473*'BCA Inputs'!$C$2+G2473*'BCA Inputs'!$C$2),"")</f>
        <v/>
      </c>
      <c r="S2473" s="181" t="str">
        <f t="shared" si="380"/>
        <v/>
      </c>
      <c r="T2473" s="181" t="str">
        <f>IFERROR(IF($B$3="NYSEG",(INDEX('BCA Inputs'!$N$14:$N$54,MATCH(I2473,'BCA Inputs'!$M$14:$M$54,0))*P2473+INDEX('BCA Inputs'!$O$14:$O$54,MATCH(I2473,'BCA Inputs'!$M$14:$M$54,0))*O2473+INDEX('BCA Inputs'!P:P,MATCH(I2473,'BCA Inputs'!M:M,0))*Q2473+INDEX('BCA Inputs'!Q:Q,MATCH(I2473,'BCA Inputs'!M:M,0))*F2473+INDEX('BCA Inputs'!R:R,MATCH(I2473,'BCA Inputs'!M:M,0))*G2473)+L2473+N2473,IF($B$3="RG&amp;E",(INDEX('BCA Inputs'!$AX$14:$AX$54,MATCH(I2473,'BCA Inputs'!$AW$14:$AW$54,0))*P2473+INDEX('BCA Inputs'!$AY$14:$AY$54,MATCH(I2473,'BCA Inputs'!$AW$14:$AW$54,0))*O2473+INDEX('BCA Inputs'!$AZ$14:$AZ$54,MATCH(I2473,'BCA Inputs'!$AW$14:$AW$54,0))*Q2473+INDEX('BCA Inputs'!$BA$14:$BA$54,MATCH(I2473,'BCA Inputs'!$AW$14:$AW$54,0))*F2473+INDEX('BCA Inputs'!$BB$14:$BB$54,MATCH(I2473,'BCA Inputs'!$AW$14:$AW$54,0))*G2473)+L2473+N2473,"")),"")</f>
        <v/>
      </c>
      <c r="U2473" s="234" t="str">
        <f t="shared" si="381"/>
        <v/>
      </c>
      <c r="V2473" s="234" t="str">
        <f t="shared" si="382"/>
        <v/>
      </c>
      <c r="W2473" s="234" t="str">
        <f t="shared" si="383"/>
        <v/>
      </c>
      <c r="Y2473" s="235" t="str">
        <f t="shared" si="384"/>
        <v/>
      </c>
      <c r="Z2473" s="236" t="str">
        <f>IFERROR(IF($B$3="NYSEG",INDEX('BCA Inputs'!$X$14:$X$54,MATCH(I2473,'BCA Inputs'!$M$14:$M$54,0))*P2473+INDEX('BCA Inputs'!$Y$14:$Y$54,MATCH(I2473,'BCA Inputs'!$M$14:$M$54,0))*O2473+INDEX('BCA Inputs'!$Z$14:$Z$54,MATCH(I2473,'BCA Inputs'!$M$14:$M$54,0))*Q2473+INDEX('BCA Inputs'!$AA$14:$AA$54,MATCH(I2473,'BCA Inputs'!$M$14:$M$54,0))*F2473+INDEX('BCA Inputs'!$AB$14:$AB$54,MATCH(I2473,'BCA Inputs'!$M$14:$M$54,0))*G2473,IF($B$3="RG&amp;E",INDEX('BCA Inputs'!$BG$14:$BG$54,MATCH(I2473,'BCA Inputs'!$AW$14:$AW$54,0))*P2473+INDEX('BCA Inputs'!$BH$14:$BH$54,MATCH(I2473,'BCA Inputs'!$AW$14:$AW$54,0))*O2473+INDEX('BCA Inputs'!$BI$14:$BI$54,MATCH(I2473,'BCA Inputs'!$AW$14:$AW$54,0))*Q2473+INDEX('BCA Inputs'!$BJ$14:$BJ$54,MATCH(I2473,'BCA Inputs'!$AW$14:$AW$54,0))*F2473+INDEX('BCA Inputs'!$BK$14:$BK$54,MATCH(I2473,'BCA Inputs'!$AW$14:$AW$54,0))*G2473,"")),"")</f>
        <v/>
      </c>
      <c r="AA2473" s="237" t="str">
        <f t="shared" si="385"/>
        <v/>
      </c>
      <c r="AC2473" s="238" t="str">
        <f>IFERROR((K2473+R2473)+IF($B$3="NYSEG",INDEX('BCA Inputs'!$AI$14:$AI$54,MATCH(I2473,'BCA Inputs'!$M$14:$M$54,0))*P2473+INDEX('BCA Inputs'!$AJ$14:$AJ$54,MATCH(I2473,'BCA Inputs'!$M$14:$M$54,0))*Q2473,IF($B$3="RG&amp;E",INDEX('BCA Inputs'!$BR$14:$BR$54,MATCH(I2473,'BCA Inputs'!$AW$14:$AW$54,0))*P2473+INDEX('BCA Inputs'!$BS$14:$BS$54,MATCH(I2473,'BCA Inputs'!$AW$14:$AW$54,0))*Q2473,"")),"")</f>
        <v/>
      </c>
      <c r="AD2473" s="181" t="str">
        <f>IFERROR(IF($B$3="NYSEG",INDEX('BCA Inputs'!$AD$14:$AD$54,MATCH(I2473,'BCA Inputs'!$M$14:$M$54,0))*P2473+INDEX('BCA Inputs'!$AE$14:$AE$54,MATCH(I2473,'BCA Inputs'!$M$14:$M$54,0))*O2473+INDEX('BCA Inputs'!$AF$14:$AF$54,MATCH(I2473,'BCA Inputs'!$M$14:$M$54,0))*Q2473+INDEX('BCA Inputs'!$AG$14:$AG$54,MATCH(I2473,'BCA Inputs'!$M$14:$M$54,0))*F2473+INDEX('BCA Inputs'!$AH$14:$AH$54,MATCH(I2473,'BCA Inputs'!$M$14:$M$54,0))*G2473,IF($B$3="RG&amp;E",INDEX('BCA Inputs'!$BM$14:$BM$54,MATCH(I2473,'BCA Inputs'!$AW$14:$AW$54,0))*P2473+INDEX('BCA Inputs'!$BN$14:$BN$54,MATCH(I2473,'BCA Inputs'!$AW$14:$AW$54,0))*O2473+INDEX('BCA Inputs'!$BO$14:$BO$54,MATCH(I2473,'BCA Inputs'!$AW$14:$AW$54,0))*Q2473+INDEX('BCA Inputs'!$BP$14:$BP$54,MATCH(I2473,'BCA Inputs'!$AW$14:$AW$54,0))*F2473+INDEX('BCA Inputs'!$BQ$14:$BQ$54,MATCH(I2473,'BCA Inputs'!$AW$14:$AW$54,0))*G2473,"")),"")</f>
        <v/>
      </c>
      <c r="AE2473" s="237" t="str">
        <f t="shared" si="386"/>
        <v/>
      </c>
      <c r="AF2473" s="198">
        <f t="shared" si="388"/>
        <v>0</v>
      </c>
      <c r="AG2473" s="239">
        <f t="shared" si="389"/>
        <v>0</v>
      </c>
    </row>
    <row r="2474" spans="1:33">
      <c r="A2474" s="228"/>
      <c r="B2474" s="176"/>
      <c r="C2474" s="229"/>
      <c r="D2474" s="230"/>
      <c r="E2474" s="230"/>
      <c r="F2474" s="230"/>
      <c r="G2474" s="230"/>
      <c r="H2474" s="231"/>
      <c r="I2474" s="231"/>
      <c r="J2474" s="232"/>
      <c r="K2474" s="232"/>
      <c r="L2474" s="232"/>
      <c r="M2474" s="181">
        <f t="shared" si="387"/>
        <v>0</v>
      </c>
      <c r="N2474" s="181">
        <f>IF(H2474="",0,H2474*I2474*'Avoided Water Savings Cost'!$C$16)</f>
        <v>0</v>
      </c>
      <c r="O2474" s="545">
        <f>IF(C2474="",0,IF($B$3="NYSEG",C2474/(1-'Avoided Electric Costs 2020'!$W$21),IF($B$3="RG&amp;E",C2474/(1-'Avoided Electric Costs 2020'!$X$21),"")))</f>
        <v>0</v>
      </c>
      <c r="P2474" s="546">
        <f>IF(D2474="",0,IF($B$3="NYSEG",D2474/(1-'Avoided Electric Costs 2020'!$W$21),IF($B$3="RG&amp;E",D2474/(1-'Avoided Electric Costs 2020'!$X$21),"")))</f>
        <v>0</v>
      </c>
      <c r="Q2474" s="546">
        <f>IF(E2474="",0,IF($B$3="NYSEG",E2474/(1-'Avoided Natural Gas Costs 2020'!$J$34),IF($B$3="RG&amp;E",E2474/(1-'Avoided Natural Gas Costs 2020'!$K$34),"")))</f>
        <v>0</v>
      </c>
      <c r="R2474" s="233" t="str">
        <f>IFERROR(IF(P2474*'BCA Inputs'!$C$1+Q2474*'BCA Inputs'!$C$2+F2474*'BCA Inputs'!$C$2+G2474*'BCA Inputs'!$C$2=0,"",P2474*'BCA Inputs'!$C$1+Q2474*'BCA Inputs'!$C$2+F2474*'BCA Inputs'!$C$2+G2474*'BCA Inputs'!$C$2),"")</f>
        <v/>
      </c>
      <c r="S2474" s="181" t="str">
        <f t="shared" si="380"/>
        <v/>
      </c>
      <c r="T2474" s="181" t="str">
        <f>IFERROR(IF($B$3="NYSEG",(INDEX('BCA Inputs'!$N$14:$N$54,MATCH(I2474,'BCA Inputs'!$M$14:$M$54,0))*P2474+INDEX('BCA Inputs'!$O$14:$O$54,MATCH(I2474,'BCA Inputs'!$M$14:$M$54,0))*O2474+INDEX('BCA Inputs'!P:P,MATCH(I2474,'BCA Inputs'!M:M,0))*Q2474+INDEX('BCA Inputs'!Q:Q,MATCH(I2474,'BCA Inputs'!M:M,0))*F2474+INDEX('BCA Inputs'!R:R,MATCH(I2474,'BCA Inputs'!M:M,0))*G2474)+L2474+N2474,IF($B$3="RG&amp;E",(INDEX('BCA Inputs'!$AX$14:$AX$54,MATCH(I2474,'BCA Inputs'!$AW$14:$AW$54,0))*P2474+INDEX('BCA Inputs'!$AY$14:$AY$54,MATCH(I2474,'BCA Inputs'!$AW$14:$AW$54,0))*O2474+INDEX('BCA Inputs'!$AZ$14:$AZ$54,MATCH(I2474,'BCA Inputs'!$AW$14:$AW$54,0))*Q2474+INDEX('BCA Inputs'!$BA$14:$BA$54,MATCH(I2474,'BCA Inputs'!$AW$14:$AW$54,0))*F2474+INDEX('BCA Inputs'!$BB$14:$BB$54,MATCH(I2474,'BCA Inputs'!$AW$14:$AW$54,0))*G2474)+L2474+N2474,"")),"")</f>
        <v/>
      </c>
      <c r="U2474" s="234" t="str">
        <f t="shared" si="381"/>
        <v/>
      </c>
      <c r="V2474" s="234" t="str">
        <f t="shared" si="382"/>
        <v/>
      </c>
      <c r="W2474" s="234" t="str">
        <f t="shared" si="383"/>
        <v/>
      </c>
      <c r="Y2474" s="235" t="str">
        <f t="shared" si="384"/>
        <v/>
      </c>
      <c r="Z2474" s="236" t="str">
        <f>IFERROR(IF($B$3="NYSEG",INDEX('BCA Inputs'!$X$14:$X$54,MATCH(I2474,'BCA Inputs'!$M$14:$M$54,0))*P2474+INDEX('BCA Inputs'!$Y$14:$Y$54,MATCH(I2474,'BCA Inputs'!$M$14:$M$54,0))*O2474+INDEX('BCA Inputs'!$Z$14:$Z$54,MATCH(I2474,'BCA Inputs'!$M$14:$M$54,0))*Q2474+INDEX('BCA Inputs'!$AA$14:$AA$54,MATCH(I2474,'BCA Inputs'!$M$14:$M$54,0))*F2474+INDEX('BCA Inputs'!$AB$14:$AB$54,MATCH(I2474,'BCA Inputs'!$M$14:$M$54,0))*G2474,IF($B$3="RG&amp;E",INDEX('BCA Inputs'!$BG$14:$BG$54,MATCH(I2474,'BCA Inputs'!$AW$14:$AW$54,0))*P2474+INDEX('BCA Inputs'!$BH$14:$BH$54,MATCH(I2474,'BCA Inputs'!$AW$14:$AW$54,0))*O2474+INDEX('BCA Inputs'!$BI$14:$BI$54,MATCH(I2474,'BCA Inputs'!$AW$14:$AW$54,0))*Q2474+INDEX('BCA Inputs'!$BJ$14:$BJ$54,MATCH(I2474,'BCA Inputs'!$AW$14:$AW$54,0))*F2474+INDEX('BCA Inputs'!$BK$14:$BK$54,MATCH(I2474,'BCA Inputs'!$AW$14:$AW$54,0))*G2474,"")),"")</f>
        <v/>
      </c>
      <c r="AA2474" s="237" t="str">
        <f t="shared" si="385"/>
        <v/>
      </c>
      <c r="AC2474" s="238" t="str">
        <f>IFERROR((K2474+R2474)+IF($B$3="NYSEG",INDEX('BCA Inputs'!$AI$14:$AI$54,MATCH(I2474,'BCA Inputs'!$M$14:$M$54,0))*P2474+INDEX('BCA Inputs'!$AJ$14:$AJ$54,MATCH(I2474,'BCA Inputs'!$M$14:$M$54,0))*Q2474,IF($B$3="RG&amp;E",INDEX('BCA Inputs'!$BR$14:$BR$54,MATCH(I2474,'BCA Inputs'!$AW$14:$AW$54,0))*P2474+INDEX('BCA Inputs'!$BS$14:$BS$54,MATCH(I2474,'BCA Inputs'!$AW$14:$AW$54,0))*Q2474,"")),"")</f>
        <v/>
      </c>
      <c r="AD2474" s="181" t="str">
        <f>IFERROR(IF($B$3="NYSEG",INDEX('BCA Inputs'!$AD$14:$AD$54,MATCH(I2474,'BCA Inputs'!$M$14:$M$54,0))*P2474+INDEX('BCA Inputs'!$AE$14:$AE$54,MATCH(I2474,'BCA Inputs'!$M$14:$M$54,0))*O2474+INDEX('BCA Inputs'!$AF$14:$AF$54,MATCH(I2474,'BCA Inputs'!$M$14:$M$54,0))*Q2474+INDEX('BCA Inputs'!$AG$14:$AG$54,MATCH(I2474,'BCA Inputs'!$M$14:$M$54,0))*F2474+INDEX('BCA Inputs'!$AH$14:$AH$54,MATCH(I2474,'BCA Inputs'!$M$14:$M$54,0))*G2474,IF($B$3="RG&amp;E",INDEX('BCA Inputs'!$BM$14:$BM$54,MATCH(I2474,'BCA Inputs'!$AW$14:$AW$54,0))*P2474+INDEX('BCA Inputs'!$BN$14:$BN$54,MATCH(I2474,'BCA Inputs'!$AW$14:$AW$54,0))*O2474+INDEX('BCA Inputs'!$BO$14:$BO$54,MATCH(I2474,'BCA Inputs'!$AW$14:$AW$54,0))*Q2474+INDEX('BCA Inputs'!$BP$14:$BP$54,MATCH(I2474,'BCA Inputs'!$AW$14:$AW$54,0))*F2474+INDEX('BCA Inputs'!$BQ$14:$BQ$54,MATCH(I2474,'BCA Inputs'!$AW$14:$AW$54,0))*G2474,"")),"")</f>
        <v/>
      </c>
      <c r="AE2474" s="237" t="str">
        <f t="shared" si="386"/>
        <v/>
      </c>
      <c r="AF2474" s="198">
        <f t="shared" si="388"/>
        <v>0</v>
      </c>
      <c r="AG2474" s="239">
        <f t="shared" si="389"/>
        <v>0</v>
      </c>
    </row>
    <row r="2475" spans="1:33">
      <c r="A2475" s="228"/>
      <c r="B2475" s="176"/>
      <c r="C2475" s="229"/>
      <c r="D2475" s="230"/>
      <c r="E2475" s="230"/>
      <c r="F2475" s="230"/>
      <c r="G2475" s="230"/>
      <c r="H2475" s="231"/>
      <c r="I2475" s="231"/>
      <c r="J2475" s="232"/>
      <c r="K2475" s="232"/>
      <c r="L2475" s="232"/>
      <c r="M2475" s="181">
        <f t="shared" si="387"/>
        <v>0</v>
      </c>
      <c r="N2475" s="181">
        <f>IF(H2475="",0,H2475*I2475*'Avoided Water Savings Cost'!$C$16)</f>
        <v>0</v>
      </c>
      <c r="O2475" s="545">
        <f>IF(C2475="",0,IF($B$3="NYSEG",C2475/(1-'Avoided Electric Costs 2020'!$W$21),IF($B$3="RG&amp;E",C2475/(1-'Avoided Electric Costs 2020'!$X$21),"")))</f>
        <v>0</v>
      </c>
      <c r="P2475" s="546">
        <f>IF(D2475="",0,IF($B$3="NYSEG",D2475/(1-'Avoided Electric Costs 2020'!$W$21),IF($B$3="RG&amp;E",D2475/(1-'Avoided Electric Costs 2020'!$X$21),"")))</f>
        <v>0</v>
      </c>
      <c r="Q2475" s="546">
        <f>IF(E2475="",0,IF($B$3="NYSEG",E2475/(1-'Avoided Natural Gas Costs 2020'!$J$34),IF($B$3="RG&amp;E",E2475/(1-'Avoided Natural Gas Costs 2020'!$K$34),"")))</f>
        <v>0</v>
      </c>
      <c r="R2475" s="233" t="str">
        <f>IFERROR(IF(P2475*'BCA Inputs'!$C$1+Q2475*'BCA Inputs'!$C$2+F2475*'BCA Inputs'!$C$2+G2475*'BCA Inputs'!$C$2=0,"",P2475*'BCA Inputs'!$C$1+Q2475*'BCA Inputs'!$C$2+F2475*'BCA Inputs'!$C$2+G2475*'BCA Inputs'!$C$2),"")</f>
        <v/>
      </c>
      <c r="S2475" s="181" t="str">
        <f t="shared" si="380"/>
        <v/>
      </c>
      <c r="T2475" s="181" t="str">
        <f>IFERROR(IF($B$3="NYSEG",(INDEX('BCA Inputs'!$N$14:$N$54,MATCH(I2475,'BCA Inputs'!$M$14:$M$54,0))*P2475+INDEX('BCA Inputs'!$O$14:$O$54,MATCH(I2475,'BCA Inputs'!$M$14:$M$54,0))*O2475+INDEX('BCA Inputs'!P:P,MATCH(I2475,'BCA Inputs'!M:M,0))*Q2475+INDEX('BCA Inputs'!Q:Q,MATCH(I2475,'BCA Inputs'!M:M,0))*F2475+INDEX('BCA Inputs'!R:R,MATCH(I2475,'BCA Inputs'!M:M,0))*G2475)+L2475+N2475,IF($B$3="RG&amp;E",(INDEX('BCA Inputs'!$AX$14:$AX$54,MATCH(I2475,'BCA Inputs'!$AW$14:$AW$54,0))*P2475+INDEX('BCA Inputs'!$AY$14:$AY$54,MATCH(I2475,'BCA Inputs'!$AW$14:$AW$54,0))*O2475+INDEX('BCA Inputs'!$AZ$14:$AZ$54,MATCH(I2475,'BCA Inputs'!$AW$14:$AW$54,0))*Q2475+INDEX('BCA Inputs'!$BA$14:$BA$54,MATCH(I2475,'BCA Inputs'!$AW$14:$AW$54,0))*F2475+INDEX('BCA Inputs'!$BB$14:$BB$54,MATCH(I2475,'BCA Inputs'!$AW$14:$AW$54,0))*G2475)+L2475+N2475,"")),"")</f>
        <v/>
      </c>
      <c r="U2475" s="234" t="str">
        <f t="shared" si="381"/>
        <v/>
      </c>
      <c r="V2475" s="234" t="str">
        <f t="shared" si="382"/>
        <v/>
      </c>
      <c r="W2475" s="234" t="str">
        <f t="shared" si="383"/>
        <v/>
      </c>
      <c r="Y2475" s="235" t="str">
        <f t="shared" si="384"/>
        <v/>
      </c>
      <c r="Z2475" s="236" t="str">
        <f>IFERROR(IF($B$3="NYSEG",INDEX('BCA Inputs'!$X$14:$X$54,MATCH(I2475,'BCA Inputs'!$M$14:$M$54,0))*P2475+INDEX('BCA Inputs'!$Y$14:$Y$54,MATCH(I2475,'BCA Inputs'!$M$14:$M$54,0))*O2475+INDEX('BCA Inputs'!$Z$14:$Z$54,MATCH(I2475,'BCA Inputs'!$M$14:$M$54,0))*Q2475+INDEX('BCA Inputs'!$AA$14:$AA$54,MATCH(I2475,'BCA Inputs'!$M$14:$M$54,0))*F2475+INDEX('BCA Inputs'!$AB$14:$AB$54,MATCH(I2475,'BCA Inputs'!$M$14:$M$54,0))*G2475,IF($B$3="RG&amp;E",INDEX('BCA Inputs'!$BG$14:$BG$54,MATCH(I2475,'BCA Inputs'!$AW$14:$AW$54,0))*P2475+INDEX('BCA Inputs'!$BH$14:$BH$54,MATCH(I2475,'BCA Inputs'!$AW$14:$AW$54,0))*O2475+INDEX('BCA Inputs'!$BI$14:$BI$54,MATCH(I2475,'BCA Inputs'!$AW$14:$AW$54,0))*Q2475+INDEX('BCA Inputs'!$BJ$14:$BJ$54,MATCH(I2475,'BCA Inputs'!$AW$14:$AW$54,0))*F2475+INDEX('BCA Inputs'!$BK$14:$BK$54,MATCH(I2475,'BCA Inputs'!$AW$14:$AW$54,0))*G2475,"")),"")</f>
        <v/>
      </c>
      <c r="AA2475" s="237" t="str">
        <f t="shared" si="385"/>
        <v/>
      </c>
      <c r="AC2475" s="238" t="str">
        <f>IFERROR((K2475+R2475)+IF($B$3="NYSEG",INDEX('BCA Inputs'!$AI$14:$AI$54,MATCH(I2475,'BCA Inputs'!$M$14:$M$54,0))*P2475+INDEX('BCA Inputs'!$AJ$14:$AJ$54,MATCH(I2475,'BCA Inputs'!$M$14:$M$54,0))*Q2475,IF($B$3="RG&amp;E",INDEX('BCA Inputs'!$BR$14:$BR$54,MATCH(I2475,'BCA Inputs'!$AW$14:$AW$54,0))*P2475+INDEX('BCA Inputs'!$BS$14:$BS$54,MATCH(I2475,'BCA Inputs'!$AW$14:$AW$54,0))*Q2475,"")),"")</f>
        <v/>
      </c>
      <c r="AD2475" s="181" t="str">
        <f>IFERROR(IF($B$3="NYSEG",INDEX('BCA Inputs'!$AD$14:$AD$54,MATCH(I2475,'BCA Inputs'!$M$14:$M$54,0))*P2475+INDEX('BCA Inputs'!$AE$14:$AE$54,MATCH(I2475,'BCA Inputs'!$M$14:$M$54,0))*O2475+INDEX('BCA Inputs'!$AF$14:$AF$54,MATCH(I2475,'BCA Inputs'!$M$14:$M$54,0))*Q2475+INDEX('BCA Inputs'!$AG$14:$AG$54,MATCH(I2475,'BCA Inputs'!$M$14:$M$54,0))*F2475+INDEX('BCA Inputs'!$AH$14:$AH$54,MATCH(I2475,'BCA Inputs'!$M$14:$M$54,0))*G2475,IF($B$3="RG&amp;E",INDEX('BCA Inputs'!$BM$14:$BM$54,MATCH(I2475,'BCA Inputs'!$AW$14:$AW$54,0))*P2475+INDEX('BCA Inputs'!$BN$14:$BN$54,MATCH(I2475,'BCA Inputs'!$AW$14:$AW$54,0))*O2475+INDEX('BCA Inputs'!$BO$14:$BO$54,MATCH(I2475,'BCA Inputs'!$AW$14:$AW$54,0))*Q2475+INDEX('BCA Inputs'!$BP$14:$BP$54,MATCH(I2475,'BCA Inputs'!$AW$14:$AW$54,0))*F2475+INDEX('BCA Inputs'!$BQ$14:$BQ$54,MATCH(I2475,'BCA Inputs'!$AW$14:$AW$54,0))*G2475,"")),"")</f>
        <v/>
      </c>
      <c r="AE2475" s="237" t="str">
        <f t="shared" si="386"/>
        <v/>
      </c>
      <c r="AF2475" s="198">
        <f t="shared" si="388"/>
        <v>0</v>
      </c>
      <c r="AG2475" s="239">
        <f t="shared" si="389"/>
        <v>0</v>
      </c>
    </row>
    <row r="2476" spans="1:33">
      <c r="A2476" s="228"/>
      <c r="B2476" s="176"/>
      <c r="C2476" s="229"/>
      <c r="D2476" s="230"/>
      <c r="E2476" s="230"/>
      <c r="F2476" s="230"/>
      <c r="G2476" s="230"/>
      <c r="H2476" s="231"/>
      <c r="I2476" s="231"/>
      <c r="J2476" s="232"/>
      <c r="K2476" s="232"/>
      <c r="L2476" s="232"/>
      <c r="M2476" s="181">
        <f t="shared" si="387"/>
        <v>0</v>
      </c>
      <c r="N2476" s="181">
        <f>IF(H2476="",0,H2476*I2476*'Avoided Water Savings Cost'!$C$16)</f>
        <v>0</v>
      </c>
      <c r="O2476" s="545">
        <f>IF(C2476="",0,IF($B$3="NYSEG",C2476/(1-'Avoided Electric Costs 2020'!$W$21),IF($B$3="RG&amp;E",C2476/(1-'Avoided Electric Costs 2020'!$X$21),"")))</f>
        <v>0</v>
      </c>
      <c r="P2476" s="546">
        <f>IF(D2476="",0,IF($B$3="NYSEG",D2476/(1-'Avoided Electric Costs 2020'!$W$21),IF($B$3="RG&amp;E",D2476/(1-'Avoided Electric Costs 2020'!$X$21),"")))</f>
        <v>0</v>
      </c>
      <c r="Q2476" s="546">
        <f>IF(E2476="",0,IF($B$3="NYSEG",E2476/(1-'Avoided Natural Gas Costs 2020'!$J$34),IF($B$3="RG&amp;E",E2476/(1-'Avoided Natural Gas Costs 2020'!$K$34),"")))</f>
        <v>0</v>
      </c>
      <c r="R2476" s="233" t="str">
        <f>IFERROR(IF(P2476*'BCA Inputs'!$C$1+Q2476*'BCA Inputs'!$C$2+F2476*'BCA Inputs'!$C$2+G2476*'BCA Inputs'!$C$2=0,"",P2476*'BCA Inputs'!$C$1+Q2476*'BCA Inputs'!$C$2+F2476*'BCA Inputs'!$C$2+G2476*'BCA Inputs'!$C$2),"")</f>
        <v/>
      </c>
      <c r="S2476" s="181" t="str">
        <f t="shared" si="380"/>
        <v/>
      </c>
      <c r="T2476" s="181" t="str">
        <f>IFERROR(IF($B$3="NYSEG",(INDEX('BCA Inputs'!$N$14:$N$54,MATCH(I2476,'BCA Inputs'!$M$14:$M$54,0))*P2476+INDEX('BCA Inputs'!$O$14:$O$54,MATCH(I2476,'BCA Inputs'!$M$14:$M$54,0))*O2476+INDEX('BCA Inputs'!P:P,MATCH(I2476,'BCA Inputs'!M:M,0))*Q2476+INDEX('BCA Inputs'!Q:Q,MATCH(I2476,'BCA Inputs'!M:M,0))*F2476+INDEX('BCA Inputs'!R:R,MATCH(I2476,'BCA Inputs'!M:M,0))*G2476)+L2476+N2476,IF($B$3="RG&amp;E",(INDEX('BCA Inputs'!$AX$14:$AX$54,MATCH(I2476,'BCA Inputs'!$AW$14:$AW$54,0))*P2476+INDEX('BCA Inputs'!$AY$14:$AY$54,MATCH(I2476,'BCA Inputs'!$AW$14:$AW$54,0))*O2476+INDEX('BCA Inputs'!$AZ$14:$AZ$54,MATCH(I2476,'BCA Inputs'!$AW$14:$AW$54,0))*Q2476+INDEX('BCA Inputs'!$BA$14:$BA$54,MATCH(I2476,'BCA Inputs'!$AW$14:$AW$54,0))*F2476+INDEX('BCA Inputs'!$BB$14:$BB$54,MATCH(I2476,'BCA Inputs'!$AW$14:$AW$54,0))*G2476)+L2476+N2476,"")),"")</f>
        <v/>
      </c>
      <c r="U2476" s="234" t="str">
        <f t="shared" si="381"/>
        <v/>
      </c>
      <c r="V2476" s="234" t="str">
        <f t="shared" si="382"/>
        <v/>
      </c>
      <c r="W2476" s="234" t="str">
        <f t="shared" si="383"/>
        <v/>
      </c>
      <c r="Y2476" s="235" t="str">
        <f t="shared" si="384"/>
        <v/>
      </c>
      <c r="Z2476" s="236" t="str">
        <f>IFERROR(IF($B$3="NYSEG",INDEX('BCA Inputs'!$X$14:$X$54,MATCH(I2476,'BCA Inputs'!$M$14:$M$54,0))*P2476+INDEX('BCA Inputs'!$Y$14:$Y$54,MATCH(I2476,'BCA Inputs'!$M$14:$M$54,0))*O2476+INDEX('BCA Inputs'!$Z$14:$Z$54,MATCH(I2476,'BCA Inputs'!$M$14:$M$54,0))*Q2476+INDEX('BCA Inputs'!$AA$14:$AA$54,MATCH(I2476,'BCA Inputs'!$M$14:$M$54,0))*F2476+INDEX('BCA Inputs'!$AB$14:$AB$54,MATCH(I2476,'BCA Inputs'!$M$14:$M$54,0))*G2476,IF($B$3="RG&amp;E",INDEX('BCA Inputs'!$BG$14:$BG$54,MATCH(I2476,'BCA Inputs'!$AW$14:$AW$54,0))*P2476+INDEX('BCA Inputs'!$BH$14:$BH$54,MATCH(I2476,'BCA Inputs'!$AW$14:$AW$54,0))*O2476+INDEX('BCA Inputs'!$BI$14:$BI$54,MATCH(I2476,'BCA Inputs'!$AW$14:$AW$54,0))*Q2476+INDEX('BCA Inputs'!$BJ$14:$BJ$54,MATCH(I2476,'BCA Inputs'!$AW$14:$AW$54,0))*F2476+INDEX('BCA Inputs'!$BK$14:$BK$54,MATCH(I2476,'BCA Inputs'!$AW$14:$AW$54,0))*G2476,"")),"")</f>
        <v/>
      </c>
      <c r="AA2476" s="237" t="str">
        <f t="shared" si="385"/>
        <v/>
      </c>
      <c r="AC2476" s="238" t="str">
        <f>IFERROR((K2476+R2476)+IF($B$3="NYSEG",INDEX('BCA Inputs'!$AI$14:$AI$54,MATCH(I2476,'BCA Inputs'!$M$14:$M$54,0))*P2476+INDEX('BCA Inputs'!$AJ$14:$AJ$54,MATCH(I2476,'BCA Inputs'!$M$14:$M$54,0))*Q2476,IF($B$3="RG&amp;E",INDEX('BCA Inputs'!$BR$14:$BR$54,MATCH(I2476,'BCA Inputs'!$AW$14:$AW$54,0))*P2476+INDEX('BCA Inputs'!$BS$14:$BS$54,MATCH(I2476,'BCA Inputs'!$AW$14:$AW$54,0))*Q2476,"")),"")</f>
        <v/>
      </c>
      <c r="AD2476" s="181" t="str">
        <f>IFERROR(IF($B$3="NYSEG",INDEX('BCA Inputs'!$AD$14:$AD$54,MATCH(I2476,'BCA Inputs'!$M$14:$M$54,0))*P2476+INDEX('BCA Inputs'!$AE$14:$AE$54,MATCH(I2476,'BCA Inputs'!$M$14:$M$54,0))*O2476+INDEX('BCA Inputs'!$AF$14:$AF$54,MATCH(I2476,'BCA Inputs'!$M$14:$M$54,0))*Q2476+INDEX('BCA Inputs'!$AG$14:$AG$54,MATCH(I2476,'BCA Inputs'!$M$14:$M$54,0))*F2476+INDEX('BCA Inputs'!$AH$14:$AH$54,MATCH(I2476,'BCA Inputs'!$M$14:$M$54,0))*G2476,IF($B$3="RG&amp;E",INDEX('BCA Inputs'!$BM$14:$BM$54,MATCH(I2476,'BCA Inputs'!$AW$14:$AW$54,0))*P2476+INDEX('BCA Inputs'!$BN$14:$BN$54,MATCH(I2476,'BCA Inputs'!$AW$14:$AW$54,0))*O2476+INDEX('BCA Inputs'!$BO$14:$BO$54,MATCH(I2476,'BCA Inputs'!$AW$14:$AW$54,0))*Q2476+INDEX('BCA Inputs'!$BP$14:$BP$54,MATCH(I2476,'BCA Inputs'!$AW$14:$AW$54,0))*F2476+INDEX('BCA Inputs'!$BQ$14:$BQ$54,MATCH(I2476,'BCA Inputs'!$AW$14:$AW$54,0))*G2476,"")),"")</f>
        <v/>
      </c>
      <c r="AE2476" s="237" t="str">
        <f t="shared" si="386"/>
        <v/>
      </c>
      <c r="AF2476" s="198">
        <f t="shared" si="388"/>
        <v>0</v>
      </c>
      <c r="AG2476" s="239">
        <f t="shared" si="389"/>
        <v>0</v>
      </c>
    </row>
    <row r="2477" spans="1:33">
      <c r="A2477" s="228"/>
      <c r="B2477" s="176"/>
      <c r="C2477" s="229"/>
      <c r="D2477" s="230"/>
      <c r="E2477" s="230"/>
      <c r="F2477" s="230"/>
      <c r="G2477" s="230"/>
      <c r="H2477" s="231"/>
      <c r="I2477" s="231"/>
      <c r="J2477" s="232"/>
      <c r="K2477" s="232"/>
      <c r="L2477" s="232"/>
      <c r="M2477" s="181">
        <f t="shared" si="387"/>
        <v>0</v>
      </c>
      <c r="N2477" s="181">
        <f>IF(H2477="",0,H2477*I2477*'Avoided Water Savings Cost'!$C$16)</f>
        <v>0</v>
      </c>
      <c r="O2477" s="545">
        <f>IF(C2477="",0,IF($B$3="NYSEG",C2477/(1-'Avoided Electric Costs 2020'!$W$21),IF($B$3="RG&amp;E",C2477/(1-'Avoided Electric Costs 2020'!$X$21),"")))</f>
        <v>0</v>
      </c>
      <c r="P2477" s="546">
        <f>IF(D2477="",0,IF($B$3="NYSEG",D2477/(1-'Avoided Electric Costs 2020'!$W$21),IF($B$3="RG&amp;E",D2477/(1-'Avoided Electric Costs 2020'!$X$21),"")))</f>
        <v>0</v>
      </c>
      <c r="Q2477" s="546">
        <f>IF(E2477="",0,IF($B$3="NYSEG",E2477/(1-'Avoided Natural Gas Costs 2020'!$J$34),IF($B$3="RG&amp;E",E2477/(1-'Avoided Natural Gas Costs 2020'!$K$34),"")))</f>
        <v>0</v>
      </c>
      <c r="R2477" s="233" t="str">
        <f>IFERROR(IF(P2477*'BCA Inputs'!$C$1+Q2477*'BCA Inputs'!$C$2+F2477*'BCA Inputs'!$C$2+G2477*'BCA Inputs'!$C$2=0,"",P2477*'BCA Inputs'!$C$1+Q2477*'BCA Inputs'!$C$2+F2477*'BCA Inputs'!$C$2+G2477*'BCA Inputs'!$C$2),"")</f>
        <v/>
      </c>
      <c r="S2477" s="181" t="str">
        <f t="shared" si="380"/>
        <v/>
      </c>
      <c r="T2477" s="181" t="str">
        <f>IFERROR(IF($B$3="NYSEG",(INDEX('BCA Inputs'!$N$14:$N$54,MATCH(I2477,'BCA Inputs'!$M$14:$M$54,0))*P2477+INDEX('BCA Inputs'!$O$14:$O$54,MATCH(I2477,'BCA Inputs'!$M$14:$M$54,0))*O2477+INDEX('BCA Inputs'!P:P,MATCH(I2477,'BCA Inputs'!M:M,0))*Q2477+INDEX('BCA Inputs'!Q:Q,MATCH(I2477,'BCA Inputs'!M:M,0))*F2477+INDEX('BCA Inputs'!R:R,MATCH(I2477,'BCA Inputs'!M:M,0))*G2477)+L2477+N2477,IF($B$3="RG&amp;E",(INDEX('BCA Inputs'!$AX$14:$AX$54,MATCH(I2477,'BCA Inputs'!$AW$14:$AW$54,0))*P2477+INDEX('BCA Inputs'!$AY$14:$AY$54,MATCH(I2477,'BCA Inputs'!$AW$14:$AW$54,0))*O2477+INDEX('BCA Inputs'!$AZ$14:$AZ$54,MATCH(I2477,'BCA Inputs'!$AW$14:$AW$54,0))*Q2477+INDEX('BCA Inputs'!$BA$14:$BA$54,MATCH(I2477,'BCA Inputs'!$AW$14:$AW$54,0))*F2477+INDEX('BCA Inputs'!$BB$14:$BB$54,MATCH(I2477,'BCA Inputs'!$AW$14:$AW$54,0))*G2477)+L2477+N2477,"")),"")</f>
        <v/>
      </c>
      <c r="U2477" s="234" t="str">
        <f t="shared" si="381"/>
        <v/>
      </c>
      <c r="V2477" s="234" t="str">
        <f t="shared" si="382"/>
        <v/>
      </c>
      <c r="W2477" s="234" t="str">
        <f t="shared" si="383"/>
        <v/>
      </c>
      <c r="Y2477" s="235" t="str">
        <f t="shared" si="384"/>
        <v/>
      </c>
      <c r="Z2477" s="236" t="str">
        <f>IFERROR(IF($B$3="NYSEG",INDEX('BCA Inputs'!$X$14:$X$54,MATCH(I2477,'BCA Inputs'!$M$14:$M$54,0))*P2477+INDEX('BCA Inputs'!$Y$14:$Y$54,MATCH(I2477,'BCA Inputs'!$M$14:$M$54,0))*O2477+INDEX('BCA Inputs'!$Z$14:$Z$54,MATCH(I2477,'BCA Inputs'!$M$14:$M$54,0))*Q2477+INDEX('BCA Inputs'!$AA$14:$AA$54,MATCH(I2477,'BCA Inputs'!$M$14:$M$54,0))*F2477+INDEX('BCA Inputs'!$AB$14:$AB$54,MATCH(I2477,'BCA Inputs'!$M$14:$M$54,0))*G2477,IF($B$3="RG&amp;E",INDEX('BCA Inputs'!$BG$14:$BG$54,MATCH(I2477,'BCA Inputs'!$AW$14:$AW$54,0))*P2477+INDEX('BCA Inputs'!$BH$14:$BH$54,MATCH(I2477,'BCA Inputs'!$AW$14:$AW$54,0))*O2477+INDEX('BCA Inputs'!$BI$14:$BI$54,MATCH(I2477,'BCA Inputs'!$AW$14:$AW$54,0))*Q2477+INDEX('BCA Inputs'!$BJ$14:$BJ$54,MATCH(I2477,'BCA Inputs'!$AW$14:$AW$54,0))*F2477+INDEX('BCA Inputs'!$BK$14:$BK$54,MATCH(I2477,'BCA Inputs'!$AW$14:$AW$54,0))*G2477,"")),"")</f>
        <v/>
      </c>
      <c r="AA2477" s="237" t="str">
        <f t="shared" si="385"/>
        <v/>
      </c>
      <c r="AC2477" s="238" t="str">
        <f>IFERROR((K2477+R2477)+IF($B$3="NYSEG",INDEX('BCA Inputs'!$AI$14:$AI$54,MATCH(I2477,'BCA Inputs'!$M$14:$M$54,0))*P2477+INDEX('BCA Inputs'!$AJ$14:$AJ$54,MATCH(I2477,'BCA Inputs'!$M$14:$M$54,0))*Q2477,IF($B$3="RG&amp;E",INDEX('BCA Inputs'!$BR$14:$BR$54,MATCH(I2477,'BCA Inputs'!$AW$14:$AW$54,0))*P2477+INDEX('BCA Inputs'!$BS$14:$BS$54,MATCH(I2477,'BCA Inputs'!$AW$14:$AW$54,0))*Q2477,"")),"")</f>
        <v/>
      </c>
      <c r="AD2477" s="181" t="str">
        <f>IFERROR(IF($B$3="NYSEG",INDEX('BCA Inputs'!$AD$14:$AD$54,MATCH(I2477,'BCA Inputs'!$M$14:$M$54,0))*P2477+INDEX('BCA Inputs'!$AE$14:$AE$54,MATCH(I2477,'BCA Inputs'!$M$14:$M$54,0))*O2477+INDEX('BCA Inputs'!$AF$14:$AF$54,MATCH(I2477,'BCA Inputs'!$M$14:$M$54,0))*Q2477+INDEX('BCA Inputs'!$AG$14:$AG$54,MATCH(I2477,'BCA Inputs'!$M$14:$M$54,0))*F2477+INDEX('BCA Inputs'!$AH$14:$AH$54,MATCH(I2477,'BCA Inputs'!$M$14:$M$54,0))*G2477,IF($B$3="RG&amp;E",INDEX('BCA Inputs'!$BM$14:$BM$54,MATCH(I2477,'BCA Inputs'!$AW$14:$AW$54,0))*P2477+INDEX('BCA Inputs'!$BN$14:$BN$54,MATCH(I2477,'BCA Inputs'!$AW$14:$AW$54,0))*O2477+INDEX('BCA Inputs'!$BO$14:$BO$54,MATCH(I2477,'BCA Inputs'!$AW$14:$AW$54,0))*Q2477+INDEX('BCA Inputs'!$BP$14:$BP$54,MATCH(I2477,'BCA Inputs'!$AW$14:$AW$54,0))*F2477+INDEX('BCA Inputs'!$BQ$14:$BQ$54,MATCH(I2477,'BCA Inputs'!$AW$14:$AW$54,0))*G2477,"")),"")</f>
        <v/>
      </c>
      <c r="AE2477" s="237" t="str">
        <f t="shared" si="386"/>
        <v/>
      </c>
      <c r="AF2477" s="198">
        <f t="shared" si="388"/>
        <v>0</v>
      </c>
      <c r="AG2477" s="239">
        <f t="shared" si="389"/>
        <v>0</v>
      </c>
    </row>
    <row r="2478" spans="1:33">
      <c r="A2478" s="228"/>
      <c r="B2478" s="176"/>
      <c r="C2478" s="229"/>
      <c r="D2478" s="230"/>
      <c r="E2478" s="230"/>
      <c r="F2478" s="230"/>
      <c r="G2478" s="230"/>
      <c r="H2478" s="231"/>
      <c r="I2478" s="231"/>
      <c r="J2478" s="232"/>
      <c r="K2478" s="232"/>
      <c r="L2478" s="232"/>
      <c r="M2478" s="181">
        <f t="shared" si="387"/>
        <v>0</v>
      </c>
      <c r="N2478" s="181">
        <f>IF(H2478="",0,H2478*I2478*'Avoided Water Savings Cost'!$C$16)</f>
        <v>0</v>
      </c>
      <c r="O2478" s="545">
        <f>IF(C2478="",0,IF($B$3="NYSEG",C2478/(1-'Avoided Electric Costs 2020'!$W$21),IF($B$3="RG&amp;E",C2478/(1-'Avoided Electric Costs 2020'!$X$21),"")))</f>
        <v>0</v>
      </c>
      <c r="P2478" s="546">
        <f>IF(D2478="",0,IF($B$3="NYSEG",D2478/(1-'Avoided Electric Costs 2020'!$W$21),IF($B$3="RG&amp;E",D2478/(1-'Avoided Electric Costs 2020'!$X$21),"")))</f>
        <v>0</v>
      </c>
      <c r="Q2478" s="546">
        <f>IF(E2478="",0,IF($B$3="NYSEG",E2478/(1-'Avoided Natural Gas Costs 2020'!$J$34),IF($B$3="RG&amp;E",E2478/(1-'Avoided Natural Gas Costs 2020'!$K$34),"")))</f>
        <v>0</v>
      </c>
      <c r="R2478" s="233" t="str">
        <f>IFERROR(IF(P2478*'BCA Inputs'!$C$1+Q2478*'BCA Inputs'!$C$2+F2478*'BCA Inputs'!$C$2+G2478*'BCA Inputs'!$C$2=0,"",P2478*'BCA Inputs'!$C$1+Q2478*'BCA Inputs'!$C$2+F2478*'BCA Inputs'!$C$2+G2478*'BCA Inputs'!$C$2),"")</f>
        <v/>
      </c>
      <c r="S2478" s="181" t="str">
        <f t="shared" si="380"/>
        <v/>
      </c>
      <c r="T2478" s="181" t="str">
        <f>IFERROR(IF($B$3="NYSEG",(INDEX('BCA Inputs'!$N$14:$N$54,MATCH(I2478,'BCA Inputs'!$M$14:$M$54,0))*P2478+INDEX('BCA Inputs'!$O$14:$O$54,MATCH(I2478,'BCA Inputs'!$M$14:$M$54,0))*O2478+INDEX('BCA Inputs'!P:P,MATCH(I2478,'BCA Inputs'!M:M,0))*Q2478+INDEX('BCA Inputs'!Q:Q,MATCH(I2478,'BCA Inputs'!M:M,0))*F2478+INDEX('BCA Inputs'!R:R,MATCH(I2478,'BCA Inputs'!M:M,0))*G2478)+L2478+N2478,IF($B$3="RG&amp;E",(INDEX('BCA Inputs'!$AX$14:$AX$54,MATCH(I2478,'BCA Inputs'!$AW$14:$AW$54,0))*P2478+INDEX('BCA Inputs'!$AY$14:$AY$54,MATCH(I2478,'BCA Inputs'!$AW$14:$AW$54,0))*O2478+INDEX('BCA Inputs'!$AZ$14:$AZ$54,MATCH(I2478,'BCA Inputs'!$AW$14:$AW$54,0))*Q2478+INDEX('BCA Inputs'!$BA$14:$BA$54,MATCH(I2478,'BCA Inputs'!$AW$14:$AW$54,0))*F2478+INDEX('BCA Inputs'!$BB$14:$BB$54,MATCH(I2478,'BCA Inputs'!$AW$14:$AW$54,0))*G2478)+L2478+N2478,"")),"")</f>
        <v/>
      </c>
      <c r="U2478" s="234" t="str">
        <f t="shared" si="381"/>
        <v/>
      </c>
      <c r="V2478" s="234" t="str">
        <f t="shared" si="382"/>
        <v/>
      </c>
      <c r="W2478" s="234" t="str">
        <f t="shared" si="383"/>
        <v/>
      </c>
      <c r="Y2478" s="235" t="str">
        <f t="shared" si="384"/>
        <v/>
      </c>
      <c r="Z2478" s="236" t="str">
        <f>IFERROR(IF($B$3="NYSEG",INDEX('BCA Inputs'!$X$14:$X$54,MATCH(I2478,'BCA Inputs'!$M$14:$M$54,0))*P2478+INDEX('BCA Inputs'!$Y$14:$Y$54,MATCH(I2478,'BCA Inputs'!$M$14:$M$54,0))*O2478+INDEX('BCA Inputs'!$Z$14:$Z$54,MATCH(I2478,'BCA Inputs'!$M$14:$M$54,0))*Q2478+INDEX('BCA Inputs'!$AA$14:$AA$54,MATCH(I2478,'BCA Inputs'!$M$14:$M$54,0))*F2478+INDEX('BCA Inputs'!$AB$14:$AB$54,MATCH(I2478,'BCA Inputs'!$M$14:$M$54,0))*G2478,IF($B$3="RG&amp;E",INDEX('BCA Inputs'!$BG$14:$BG$54,MATCH(I2478,'BCA Inputs'!$AW$14:$AW$54,0))*P2478+INDEX('BCA Inputs'!$BH$14:$BH$54,MATCH(I2478,'BCA Inputs'!$AW$14:$AW$54,0))*O2478+INDEX('BCA Inputs'!$BI$14:$BI$54,MATCH(I2478,'BCA Inputs'!$AW$14:$AW$54,0))*Q2478+INDEX('BCA Inputs'!$BJ$14:$BJ$54,MATCH(I2478,'BCA Inputs'!$AW$14:$AW$54,0))*F2478+INDEX('BCA Inputs'!$BK$14:$BK$54,MATCH(I2478,'BCA Inputs'!$AW$14:$AW$54,0))*G2478,"")),"")</f>
        <v/>
      </c>
      <c r="AA2478" s="237" t="str">
        <f t="shared" si="385"/>
        <v/>
      </c>
      <c r="AC2478" s="238" t="str">
        <f>IFERROR((K2478+R2478)+IF($B$3="NYSEG",INDEX('BCA Inputs'!$AI$14:$AI$54,MATCH(I2478,'BCA Inputs'!$M$14:$M$54,0))*P2478+INDEX('BCA Inputs'!$AJ$14:$AJ$54,MATCH(I2478,'BCA Inputs'!$M$14:$M$54,0))*Q2478,IF($B$3="RG&amp;E",INDEX('BCA Inputs'!$BR$14:$BR$54,MATCH(I2478,'BCA Inputs'!$AW$14:$AW$54,0))*P2478+INDEX('BCA Inputs'!$BS$14:$BS$54,MATCH(I2478,'BCA Inputs'!$AW$14:$AW$54,0))*Q2478,"")),"")</f>
        <v/>
      </c>
      <c r="AD2478" s="181" t="str">
        <f>IFERROR(IF($B$3="NYSEG",INDEX('BCA Inputs'!$AD$14:$AD$54,MATCH(I2478,'BCA Inputs'!$M$14:$M$54,0))*P2478+INDEX('BCA Inputs'!$AE$14:$AE$54,MATCH(I2478,'BCA Inputs'!$M$14:$M$54,0))*O2478+INDEX('BCA Inputs'!$AF$14:$AF$54,MATCH(I2478,'BCA Inputs'!$M$14:$M$54,0))*Q2478+INDEX('BCA Inputs'!$AG$14:$AG$54,MATCH(I2478,'BCA Inputs'!$M$14:$M$54,0))*F2478+INDEX('BCA Inputs'!$AH$14:$AH$54,MATCH(I2478,'BCA Inputs'!$M$14:$M$54,0))*G2478,IF($B$3="RG&amp;E",INDEX('BCA Inputs'!$BM$14:$BM$54,MATCH(I2478,'BCA Inputs'!$AW$14:$AW$54,0))*P2478+INDEX('BCA Inputs'!$BN$14:$BN$54,MATCH(I2478,'BCA Inputs'!$AW$14:$AW$54,0))*O2478+INDEX('BCA Inputs'!$BO$14:$BO$54,MATCH(I2478,'BCA Inputs'!$AW$14:$AW$54,0))*Q2478+INDEX('BCA Inputs'!$BP$14:$BP$54,MATCH(I2478,'BCA Inputs'!$AW$14:$AW$54,0))*F2478+INDEX('BCA Inputs'!$BQ$14:$BQ$54,MATCH(I2478,'BCA Inputs'!$AW$14:$AW$54,0))*G2478,"")),"")</f>
        <v/>
      </c>
      <c r="AE2478" s="237" t="str">
        <f t="shared" si="386"/>
        <v/>
      </c>
      <c r="AF2478" s="198">
        <f t="shared" si="388"/>
        <v>0</v>
      </c>
      <c r="AG2478" s="239">
        <f t="shared" si="389"/>
        <v>0</v>
      </c>
    </row>
    <row r="2479" spans="1:33">
      <c r="A2479" s="228"/>
      <c r="B2479" s="176"/>
      <c r="C2479" s="229"/>
      <c r="D2479" s="230"/>
      <c r="E2479" s="230"/>
      <c r="F2479" s="230"/>
      <c r="G2479" s="230"/>
      <c r="H2479" s="231"/>
      <c r="I2479" s="231"/>
      <c r="J2479" s="232"/>
      <c r="K2479" s="232"/>
      <c r="L2479" s="232"/>
      <c r="M2479" s="181">
        <f t="shared" si="387"/>
        <v>0</v>
      </c>
      <c r="N2479" s="181">
        <f>IF(H2479="",0,H2479*I2479*'Avoided Water Savings Cost'!$C$16)</f>
        <v>0</v>
      </c>
      <c r="O2479" s="545">
        <f>IF(C2479="",0,IF($B$3="NYSEG",C2479/(1-'Avoided Electric Costs 2020'!$W$21),IF($B$3="RG&amp;E",C2479/(1-'Avoided Electric Costs 2020'!$X$21),"")))</f>
        <v>0</v>
      </c>
      <c r="P2479" s="546">
        <f>IF(D2479="",0,IF($B$3="NYSEG",D2479/(1-'Avoided Electric Costs 2020'!$W$21),IF($B$3="RG&amp;E",D2479/(1-'Avoided Electric Costs 2020'!$X$21),"")))</f>
        <v>0</v>
      </c>
      <c r="Q2479" s="546">
        <f>IF(E2479="",0,IF($B$3="NYSEG",E2479/(1-'Avoided Natural Gas Costs 2020'!$J$34),IF($B$3="RG&amp;E",E2479/(1-'Avoided Natural Gas Costs 2020'!$K$34),"")))</f>
        <v>0</v>
      </c>
      <c r="R2479" s="233" t="str">
        <f>IFERROR(IF(P2479*'BCA Inputs'!$C$1+Q2479*'BCA Inputs'!$C$2+F2479*'BCA Inputs'!$C$2+G2479*'BCA Inputs'!$C$2=0,"",P2479*'BCA Inputs'!$C$1+Q2479*'BCA Inputs'!$C$2+F2479*'BCA Inputs'!$C$2+G2479*'BCA Inputs'!$C$2),"")</f>
        <v/>
      </c>
      <c r="S2479" s="181" t="str">
        <f t="shared" si="380"/>
        <v/>
      </c>
      <c r="T2479" s="181" t="str">
        <f>IFERROR(IF($B$3="NYSEG",(INDEX('BCA Inputs'!$N$14:$N$54,MATCH(I2479,'BCA Inputs'!$M$14:$M$54,0))*P2479+INDEX('BCA Inputs'!$O$14:$O$54,MATCH(I2479,'BCA Inputs'!$M$14:$M$54,0))*O2479+INDEX('BCA Inputs'!P:P,MATCH(I2479,'BCA Inputs'!M:M,0))*Q2479+INDEX('BCA Inputs'!Q:Q,MATCH(I2479,'BCA Inputs'!M:M,0))*F2479+INDEX('BCA Inputs'!R:R,MATCH(I2479,'BCA Inputs'!M:M,0))*G2479)+L2479+N2479,IF($B$3="RG&amp;E",(INDEX('BCA Inputs'!$AX$14:$AX$54,MATCH(I2479,'BCA Inputs'!$AW$14:$AW$54,0))*P2479+INDEX('BCA Inputs'!$AY$14:$AY$54,MATCH(I2479,'BCA Inputs'!$AW$14:$AW$54,0))*O2479+INDEX('BCA Inputs'!$AZ$14:$AZ$54,MATCH(I2479,'BCA Inputs'!$AW$14:$AW$54,0))*Q2479+INDEX('BCA Inputs'!$BA$14:$BA$54,MATCH(I2479,'BCA Inputs'!$AW$14:$AW$54,0))*F2479+INDEX('BCA Inputs'!$BB$14:$BB$54,MATCH(I2479,'BCA Inputs'!$AW$14:$AW$54,0))*G2479)+L2479+N2479,"")),"")</f>
        <v/>
      </c>
      <c r="U2479" s="234" t="str">
        <f t="shared" si="381"/>
        <v/>
      </c>
      <c r="V2479" s="234" t="str">
        <f t="shared" si="382"/>
        <v/>
      </c>
      <c r="W2479" s="234" t="str">
        <f t="shared" si="383"/>
        <v/>
      </c>
      <c r="Y2479" s="235" t="str">
        <f t="shared" si="384"/>
        <v/>
      </c>
      <c r="Z2479" s="236" t="str">
        <f>IFERROR(IF($B$3="NYSEG",INDEX('BCA Inputs'!$X$14:$X$54,MATCH(I2479,'BCA Inputs'!$M$14:$M$54,0))*P2479+INDEX('BCA Inputs'!$Y$14:$Y$54,MATCH(I2479,'BCA Inputs'!$M$14:$M$54,0))*O2479+INDEX('BCA Inputs'!$Z$14:$Z$54,MATCH(I2479,'BCA Inputs'!$M$14:$M$54,0))*Q2479+INDEX('BCA Inputs'!$AA$14:$AA$54,MATCH(I2479,'BCA Inputs'!$M$14:$M$54,0))*F2479+INDEX('BCA Inputs'!$AB$14:$AB$54,MATCH(I2479,'BCA Inputs'!$M$14:$M$54,0))*G2479,IF($B$3="RG&amp;E",INDEX('BCA Inputs'!$BG$14:$BG$54,MATCH(I2479,'BCA Inputs'!$AW$14:$AW$54,0))*P2479+INDEX('BCA Inputs'!$BH$14:$BH$54,MATCH(I2479,'BCA Inputs'!$AW$14:$AW$54,0))*O2479+INDEX('BCA Inputs'!$BI$14:$BI$54,MATCH(I2479,'BCA Inputs'!$AW$14:$AW$54,0))*Q2479+INDEX('BCA Inputs'!$BJ$14:$BJ$54,MATCH(I2479,'BCA Inputs'!$AW$14:$AW$54,0))*F2479+INDEX('BCA Inputs'!$BK$14:$BK$54,MATCH(I2479,'BCA Inputs'!$AW$14:$AW$54,0))*G2479,"")),"")</f>
        <v/>
      </c>
      <c r="AA2479" s="237" t="str">
        <f t="shared" si="385"/>
        <v/>
      </c>
      <c r="AC2479" s="238" t="str">
        <f>IFERROR((K2479+R2479)+IF($B$3="NYSEG",INDEX('BCA Inputs'!$AI$14:$AI$54,MATCH(I2479,'BCA Inputs'!$M$14:$M$54,0))*P2479+INDEX('BCA Inputs'!$AJ$14:$AJ$54,MATCH(I2479,'BCA Inputs'!$M$14:$M$54,0))*Q2479,IF($B$3="RG&amp;E",INDEX('BCA Inputs'!$BR$14:$BR$54,MATCH(I2479,'BCA Inputs'!$AW$14:$AW$54,0))*P2479+INDEX('BCA Inputs'!$BS$14:$BS$54,MATCH(I2479,'BCA Inputs'!$AW$14:$AW$54,0))*Q2479,"")),"")</f>
        <v/>
      </c>
      <c r="AD2479" s="181" t="str">
        <f>IFERROR(IF($B$3="NYSEG",INDEX('BCA Inputs'!$AD$14:$AD$54,MATCH(I2479,'BCA Inputs'!$M$14:$M$54,0))*P2479+INDEX('BCA Inputs'!$AE$14:$AE$54,MATCH(I2479,'BCA Inputs'!$M$14:$M$54,0))*O2479+INDEX('BCA Inputs'!$AF$14:$AF$54,MATCH(I2479,'BCA Inputs'!$M$14:$M$54,0))*Q2479+INDEX('BCA Inputs'!$AG$14:$AG$54,MATCH(I2479,'BCA Inputs'!$M$14:$M$54,0))*F2479+INDEX('BCA Inputs'!$AH$14:$AH$54,MATCH(I2479,'BCA Inputs'!$M$14:$M$54,0))*G2479,IF($B$3="RG&amp;E",INDEX('BCA Inputs'!$BM$14:$BM$54,MATCH(I2479,'BCA Inputs'!$AW$14:$AW$54,0))*P2479+INDEX('BCA Inputs'!$BN$14:$BN$54,MATCH(I2479,'BCA Inputs'!$AW$14:$AW$54,0))*O2479+INDEX('BCA Inputs'!$BO$14:$BO$54,MATCH(I2479,'BCA Inputs'!$AW$14:$AW$54,0))*Q2479+INDEX('BCA Inputs'!$BP$14:$BP$54,MATCH(I2479,'BCA Inputs'!$AW$14:$AW$54,0))*F2479+INDEX('BCA Inputs'!$BQ$14:$BQ$54,MATCH(I2479,'BCA Inputs'!$AW$14:$AW$54,0))*G2479,"")),"")</f>
        <v/>
      </c>
      <c r="AE2479" s="237" t="str">
        <f t="shared" si="386"/>
        <v/>
      </c>
      <c r="AF2479" s="198">
        <f t="shared" si="388"/>
        <v>0</v>
      </c>
      <c r="AG2479" s="239">
        <f t="shared" si="389"/>
        <v>0</v>
      </c>
    </row>
    <row r="2480" spans="1:33">
      <c r="A2480" s="228"/>
      <c r="B2480" s="176"/>
      <c r="C2480" s="229"/>
      <c r="D2480" s="230"/>
      <c r="E2480" s="230"/>
      <c r="F2480" s="230"/>
      <c r="G2480" s="230"/>
      <c r="H2480" s="231"/>
      <c r="I2480" s="231"/>
      <c r="J2480" s="232"/>
      <c r="K2480" s="232"/>
      <c r="L2480" s="232"/>
      <c r="M2480" s="181">
        <f t="shared" si="387"/>
        <v>0</v>
      </c>
      <c r="N2480" s="181">
        <f>IF(H2480="",0,H2480*I2480*'Avoided Water Savings Cost'!$C$16)</f>
        <v>0</v>
      </c>
      <c r="O2480" s="545">
        <f>IF(C2480="",0,IF($B$3="NYSEG",C2480/(1-'Avoided Electric Costs 2020'!$W$21),IF($B$3="RG&amp;E",C2480/(1-'Avoided Electric Costs 2020'!$X$21),"")))</f>
        <v>0</v>
      </c>
      <c r="P2480" s="546">
        <f>IF(D2480="",0,IF($B$3="NYSEG",D2480/(1-'Avoided Electric Costs 2020'!$W$21),IF($B$3="RG&amp;E",D2480/(1-'Avoided Electric Costs 2020'!$X$21),"")))</f>
        <v>0</v>
      </c>
      <c r="Q2480" s="546">
        <f>IF(E2480="",0,IF($B$3="NYSEG",E2480/(1-'Avoided Natural Gas Costs 2020'!$J$34),IF($B$3="RG&amp;E",E2480/(1-'Avoided Natural Gas Costs 2020'!$K$34),"")))</f>
        <v>0</v>
      </c>
      <c r="R2480" s="233" t="str">
        <f>IFERROR(IF(P2480*'BCA Inputs'!$C$1+Q2480*'BCA Inputs'!$C$2+F2480*'BCA Inputs'!$C$2+G2480*'BCA Inputs'!$C$2=0,"",P2480*'BCA Inputs'!$C$1+Q2480*'BCA Inputs'!$C$2+F2480*'BCA Inputs'!$C$2+G2480*'BCA Inputs'!$C$2),"")</f>
        <v/>
      </c>
      <c r="S2480" s="181" t="str">
        <f t="shared" si="380"/>
        <v/>
      </c>
      <c r="T2480" s="181" t="str">
        <f>IFERROR(IF($B$3="NYSEG",(INDEX('BCA Inputs'!$N$14:$N$54,MATCH(I2480,'BCA Inputs'!$M$14:$M$54,0))*P2480+INDEX('BCA Inputs'!$O$14:$O$54,MATCH(I2480,'BCA Inputs'!$M$14:$M$54,0))*O2480+INDEX('BCA Inputs'!P:P,MATCH(I2480,'BCA Inputs'!M:M,0))*Q2480+INDEX('BCA Inputs'!Q:Q,MATCH(I2480,'BCA Inputs'!M:M,0))*F2480+INDEX('BCA Inputs'!R:R,MATCH(I2480,'BCA Inputs'!M:M,0))*G2480)+L2480+N2480,IF($B$3="RG&amp;E",(INDEX('BCA Inputs'!$AX$14:$AX$54,MATCH(I2480,'BCA Inputs'!$AW$14:$AW$54,0))*P2480+INDEX('BCA Inputs'!$AY$14:$AY$54,MATCH(I2480,'BCA Inputs'!$AW$14:$AW$54,0))*O2480+INDEX('BCA Inputs'!$AZ$14:$AZ$54,MATCH(I2480,'BCA Inputs'!$AW$14:$AW$54,0))*Q2480+INDEX('BCA Inputs'!$BA$14:$BA$54,MATCH(I2480,'BCA Inputs'!$AW$14:$AW$54,0))*F2480+INDEX('BCA Inputs'!$BB$14:$BB$54,MATCH(I2480,'BCA Inputs'!$AW$14:$AW$54,0))*G2480)+L2480+N2480,"")),"")</f>
        <v/>
      </c>
      <c r="U2480" s="234" t="str">
        <f t="shared" si="381"/>
        <v/>
      </c>
      <c r="V2480" s="234" t="str">
        <f t="shared" si="382"/>
        <v/>
      </c>
      <c r="W2480" s="234" t="str">
        <f t="shared" si="383"/>
        <v/>
      </c>
      <c r="Y2480" s="235" t="str">
        <f t="shared" si="384"/>
        <v/>
      </c>
      <c r="Z2480" s="236" t="str">
        <f>IFERROR(IF($B$3="NYSEG",INDEX('BCA Inputs'!$X$14:$X$54,MATCH(I2480,'BCA Inputs'!$M$14:$M$54,0))*P2480+INDEX('BCA Inputs'!$Y$14:$Y$54,MATCH(I2480,'BCA Inputs'!$M$14:$M$54,0))*O2480+INDEX('BCA Inputs'!$Z$14:$Z$54,MATCH(I2480,'BCA Inputs'!$M$14:$M$54,0))*Q2480+INDEX('BCA Inputs'!$AA$14:$AA$54,MATCH(I2480,'BCA Inputs'!$M$14:$M$54,0))*F2480+INDEX('BCA Inputs'!$AB$14:$AB$54,MATCH(I2480,'BCA Inputs'!$M$14:$M$54,0))*G2480,IF($B$3="RG&amp;E",INDEX('BCA Inputs'!$BG$14:$BG$54,MATCH(I2480,'BCA Inputs'!$AW$14:$AW$54,0))*P2480+INDEX('BCA Inputs'!$BH$14:$BH$54,MATCH(I2480,'BCA Inputs'!$AW$14:$AW$54,0))*O2480+INDEX('BCA Inputs'!$BI$14:$BI$54,MATCH(I2480,'BCA Inputs'!$AW$14:$AW$54,0))*Q2480+INDEX('BCA Inputs'!$BJ$14:$BJ$54,MATCH(I2480,'BCA Inputs'!$AW$14:$AW$54,0))*F2480+INDEX('BCA Inputs'!$BK$14:$BK$54,MATCH(I2480,'BCA Inputs'!$AW$14:$AW$54,0))*G2480,"")),"")</f>
        <v/>
      </c>
      <c r="AA2480" s="237" t="str">
        <f t="shared" si="385"/>
        <v/>
      </c>
      <c r="AC2480" s="238" t="str">
        <f>IFERROR((K2480+R2480)+IF($B$3="NYSEG",INDEX('BCA Inputs'!$AI$14:$AI$54,MATCH(I2480,'BCA Inputs'!$M$14:$M$54,0))*P2480+INDEX('BCA Inputs'!$AJ$14:$AJ$54,MATCH(I2480,'BCA Inputs'!$M$14:$M$54,0))*Q2480,IF($B$3="RG&amp;E",INDEX('BCA Inputs'!$BR$14:$BR$54,MATCH(I2480,'BCA Inputs'!$AW$14:$AW$54,0))*P2480+INDEX('BCA Inputs'!$BS$14:$BS$54,MATCH(I2480,'BCA Inputs'!$AW$14:$AW$54,0))*Q2480,"")),"")</f>
        <v/>
      </c>
      <c r="AD2480" s="181" t="str">
        <f>IFERROR(IF($B$3="NYSEG",INDEX('BCA Inputs'!$AD$14:$AD$54,MATCH(I2480,'BCA Inputs'!$M$14:$M$54,0))*P2480+INDEX('BCA Inputs'!$AE$14:$AE$54,MATCH(I2480,'BCA Inputs'!$M$14:$M$54,0))*O2480+INDEX('BCA Inputs'!$AF$14:$AF$54,MATCH(I2480,'BCA Inputs'!$M$14:$M$54,0))*Q2480+INDEX('BCA Inputs'!$AG$14:$AG$54,MATCH(I2480,'BCA Inputs'!$M$14:$M$54,0))*F2480+INDEX('BCA Inputs'!$AH$14:$AH$54,MATCH(I2480,'BCA Inputs'!$M$14:$M$54,0))*G2480,IF($B$3="RG&amp;E",INDEX('BCA Inputs'!$BM$14:$BM$54,MATCH(I2480,'BCA Inputs'!$AW$14:$AW$54,0))*P2480+INDEX('BCA Inputs'!$BN$14:$BN$54,MATCH(I2480,'BCA Inputs'!$AW$14:$AW$54,0))*O2480+INDEX('BCA Inputs'!$BO$14:$BO$54,MATCH(I2480,'BCA Inputs'!$AW$14:$AW$54,0))*Q2480+INDEX('BCA Inputs'!$BP$14:$BP$54,MATCH(I2480,'BCA Inputs'!$AW$14:$AW$54,0))*F2480+INDEX('BCA Inputs'!$BQ$14:$BQ$54,MATCH(I2480,'BCA Inputs'!$AW$14:$AW$54,0))*G2480,"")),"")</f>
        <v/>
      </c>
      <c r="AE2480" s="237" t="str">
        <f t="shared" si="386"/>
        <v/>
      </c>
      <c r="AF2480" s="198">
        <f t="shared" si="388"/>
        <v>0</v>
      </c>
      <c r="AG2480" s="239">
        <f t="shared" si="389"/>
        <v>0</v>
      </c>
    </row>
    <row r="2481" spans="1:33">
      <c r="A2481" s="228"/>
      <c r="B2481" s="176"/>
      <c r="C2481" s="229"/>
      <c r="D2481" s="230"/>
      <c r="E2481" s="230"/>
      <c r="F2481" s="230"/>
      <c r="G2481" s="230"/>
      <c r="H2481" s="231"/>
      <c r="I2481" s="231"/>
      <c r="J2481" s="232"/>
      <c r="K2481" s="232"/>
      <c r="L2481" s="232"/>
      <c r="M2481" s="181">
        <f t="shared" si="387"/>
        <v>0</v>
      </c>
      <c r="N2481" s="181">
        <f>IF(H2481="",0,H2481*I2481*'Avoided Water Savings Cost'!$C$16)</f>
        <v>0</v>
      </c>
      <c r="O2481" s="545">
        <f>IF(C2481="",0,IF($B$3="NYSEG",C2481/(1-'Avoided Electric Costs 2020'!$W$21),IF($B$3="RG&amp;E",C2481/(1-'Avoided Electric Costs 2020'!$X$21),"")))</f>
        <v>0</v>
      </c>
      <c r="P2481" s="546">
        <f>IF(D2481="",0,IF($B$3="NYSEG",D2481/(1-'Avoided Electric Costs 2020'!$W$21),IF($B$3="RG&amp;E",D2481/(1-'Avoided Electric Costs 2020'!$X$21),"")))</f>
        <v>0</v>
      </c>
      <c r="Q2481" s="546">
        <f>IF(E2481="",0,IF($B$3="NYSEG",E2481/(1-'Avoided Natural Gas Costs 2020'!$J$34),IF($B$3="RG&amp;E",E2481/(1-'Avoided Natural Gas Costs 2020'!$K$34),"")))</f>
        <v>0</v>
      </c>
      <c r="R2481" s="233" t="str">
        <f>IFERROR(IF(P2481*'BCA Inputs'!$C$1+Q2481*'BCA Inputs'!$C$2+F2481*'BCA Inputs'!$C$2+G2481*'BCA Inputs'!$C$2=0,"",P2481*'BCA Inputs'!$C$1+Q2481*'BCA Inputs'!$C$2+F2481*'BCA Inputs'!$C$2+G2481*'BCA Inputs'!$C$2),"")</f>
        <v/>
      </c>
      <c r="S2481" s="181" t="str">
        <f t="shared" si="380"/>
        <v/>
      </c>
      <c r="T2481" s="181" t="str">
        <f>IFERROR(IF($B$3="NYSEG",(INDEX('BCA Inputs'!$N$14:$N$54,MATCH(I2481,'BCA Inputs'!$M$14:$M$54,0))*P2481+INDEX('BCA Inputs'!$O$14:$O$54,MATCH(I2481,'BCA Inputs'!$M$14:$M$54,0))*O2481+INDEX('BCA Inputs'!P:P,MATCH(I2481,'BCA Inputs'!M:M,0))*Q2481+INDEX('BCA Inputs'!Q:Q,MATCH(I2481,'BCA Inputs'!M:M,0))*F2481+INDEX('BCA Inputs'!R:R,MATCH(I2481,'BCA Inputs'!M:M,0))*G2481)+L2481+N2481,IF($B$3="RG&amp;E",(INDEX('BCA Inputs'!$AX$14:$AX$54,MATCH(I2481,'BCA Inputs'!$AW$14:$AW$54,0))*P2481+INDEX('BCA Inputs'!$AY$14:$AY$54,MATCH(I2481,'BCA Inputs'!$AW$14:$AW$54,0))*O2481+INDEX('BCA Inputs'!$AZ$14:$AZ$54,MATCH(I2481,'BCA Inputs'!$AW$14:$AW$54,0))*Q2481+INDEX('BCA Inputs'!$BA$14:$BA$54,MATCH(I2481,'BCA Inputs'!$AW$14:$AW$54,0))*F2481+INDEX('BCA Inputs'!$BB$14:$BB$54,MATCH(I2481,'BCA Inputs'!$AW$14:$AW$54,0))*G2481)+L2481+N2481,"")),"")</f>
        <v/>
      </c>
      <c r="U2481" s="234" t="str">
        <f t="shared" si="381"/>
        <v/>
      </c>
      <c r="V2481" s="234" t="str">
        <f t="shared" si="382"/>
        <v/>
      </c>
      <c r="W2481" s="234" t="str">
        <f t="shared" si="383"/>
        <v/>
      </c>
      <c r="Y2481" s="235" t="str">
        <f t="shared" si="384"/>
        <v/>
      </c>
      <c r="Z2481" s="236" t="str">
        <f>IFERROR(IF($B$3="NYSEG",INDEX('BCA Inputs'!$X$14:$X$54,MATCH(I2481,'BCA Inputs'!$M$14:$M$54,0))*P2481+INDEX('BCA Inputs'!$Y$14:$Y$54,MATCH(I2481,'BCA Inputs'!$M$14:$M$54,0))*O2481+INDEX('BCA Inputs'!$Z$14:$Z$54,MATCH(I2481,'BCA Inputs'!$M$14:$M$54,0))*Q2481+INDEX('BCA Inputs'!$AA$14:$AA$54,MATCH(I2481,'BCA Inputs'!$M$14:$M$54,0))*F2481+INDEX('BCA Inputs'!$AB$14:$AB$54,MATCH(I2481,'BCA Inputs'!$M$14:$M$54,0))*G2481,IF($B$3="RG&amp;E",INDEX('BCA Inputs'!$BG$14:$BG$54,MATCH(I2481,'BCA Inputs'!$AW$14:$AW$54,0))*P2481+INDEX('BCA Inputs'!$BH$14:$BH$54,MATCH(I2481,'BCA Inputs'!$AW$14:$AW$54,0))*O2481+INDEX('BCA Inputs'!$BI$14:$BI$54,MATCH(I2481,'BCA Inputs'!$AW$14:$AW$54,0))*Q2481+INDEX('BCA Inputs'!$BJ$14:$BJ$54,MATCH(I2481,'BCA Inputs'!$AW$14:$AW$54,0))*F2481+INDEX('BCA Inputs'!$BK$14:$BK$54,MATCH(I2481,'BCA Inputs'!$AW$14:$AW$54,0))*G2481,"")),"")</f>
        <v/>
      </c>
      <c r="AA2481" s="237" t="str">
        <f t="shared" si="385"/>
        <v/>
      </c>
      <c r="AC2481" s="238" t="str">
        <f>IFERROR((K2481+R2481)+IF($B$3="NYSEG",INDEX('BCA Inputs'!$AI$14:$AI$54,MATCH(I2481,'BCA Inputs'!$M$14:$M$54,0))*P2481+INDEX('BCA Inputs'!$AJ$14:$AJ$54,MATCH(I2481,'BCA Inputs'!$M$14:$M$54,0))*Q2481,IF($B$3="RG&amp;E",INDEX('BCA Inputs'!$BR$14:$BR$54,MATCH(I2481,'BCA Inputs'!$AW$14:$AW$54,0))*P2481+INDEX('BCA Inputs'!$BS$14:$BS$54,MATCH(I2481,'BCA Inputs'!$AW$14:$AW$54,0))*Q2481,"")),"")</f>
        <v/>
      </c>
      <c r="AD2481" s="181" t="str">
        <f>IFERROR(IF($B$3="NYSEG",INDEX('BCA Inputs'!$AD$14:$AD$54,MATCH(I2481,'BCA Inputs'!$M$14:$M$54,0))*P2481+INDEX('BCA Inputs'!$AE$14:$AE$54,MATCH(I2481,'BCA Inputs'!$M$14:$M$54,0))*O2481+INDEX('BCA Inputs'!$AF$14:$AF$54,MATCH(I2481,'BCA Inputs'!$M$14:$M$54,0))*Q2481+INDEX('BCA Inputs'!$AG$14:$AG$54,MATCH(I2481,'BCA Inputs'!$M$14:$M$54,0))*F2481+INDEX('BCA Inputs'!$AH$14:$AH$54,MATCH(I2481,'BCA Inputs'!$M$14:$M$54,0))*G2481,IF($B$3="RG&amp;E",INDEX('BCA Inputs'!$BM$14:$BM$54,MATCH(I2481,'BCA Inputs'!$AW$14:$AW$54,0))*P2481+INDEX('BCA Inputs'!$BN$14:$BN$54,MATCH(I2481,'BCA Inputs'!$AW$14:$AW$54,0))*O2481+INDEX('BCA Inputs'!$BO$14:$BO$54,MATCH(I2481,'BCA Inputs'!$AW$14:$AW$54,0))*Q2481+INDEX('BCA Inputs'!$BP$14:$BP$54,MATCH(I2481,'BCA Inputs'!$AW$14:$AW$54,0))*F2481+INDEX('BCA Inputs'!$BQ$14:$BQ$54,MATCH(I2481,'BCA Inputs'!$AW$14:$AW$54,0))*G2481,"")),"")</f>
        <v/>
      </c>
      <c r="AE2481" s="237" t="str">
        <f t="shared" si="386"/>
        <v/>
      </c>
      <c r="AF2481" s="198">
        <f t="shared" si="388"/>
        <v>0</v>
      </c>
      <c r="AG2481" s="239">
        <f t="shared" si="389"/>
        <v>0</v>
      </c>
    </row>
    <row r="2482" spans="1:33">
      <c r="A2482" s="228"/>
      <c r="B2482" s="176"/>
      <c r="C2482" s="229"/>
      <c r="D2482" s="230"/>
      <c r="E2482" s="230"/>
      <c r="F2482" s="230"/>
      <c r="G2482" s="230"/>
      <c r="H2482" s="231"/>
      <c r="I2482" s="231"/>
      <c r="J2482" s="232"/>
      <c r="K2482" s="232"/>
      <c r="L2482" s="232"/>
      <c r="M2482" s="181">
        <f t="shared" si="387"/>
        <v>0</v>
      </c>
      <c r="N2482" s="181">
        <f>IF(H2482="",0,H2482*I2482*'Avoided Water Savings Cost'!$C$16)</f>
        <v>0</v>
      </c>
      <c r="O2482" s="545">
        <f>IF(C2482="",0,IF($B$3="NYSEG",C2482/(1-'Avoided Electric Costs 2020'!$W$21),IF($B$3="RG&amp;E",C2482/(1-'Avoided Electric Costs 2020'!$X$21),"")))</f>
        <v>0</v>
      </c>
      <c r="P2482" s="546">
        <f>IF(D2482="",0,IF($B$3="NYSEG",D2482/(1-'Avoided Electric Costs 2020'!$W$21),IF($B$3="RG&amp;E",D2482/(1-'Avoided Electric Costs 2020'!$X$21),"")))</f>
        <v>0</v>
      </c>
      <c r="Q2482" s="546">
        <f>IF(E2482="",0,IF($B$3="NYSEG",E2482/(1-'Avoided Natural Gas Costs 2020'!$J$34),IF($B$3="RG&amp;E",E2482/(1-'Avoided Natural Gas Costs 2020'!$K$34),"")))</f>
        <v>0</v>
      </c>
      <c r="R2482" s="233" t="str">
        <f>IFERROR(IF(P2482*'BCA Inputs'!$C$1+Q2482*'BCA Inputs'!$C$2+F2482*'BCA Inputs'!$C$2+G2482*'BCA Inputs'!$C$2=0,"",P2482*'BCA Inputs'!$C$1+Q2482*'BCA Inputs'!$C$2+F2482*'BCA Inputs'!$C$2+G2482*'BCA Inputs'!$C$2),"")</f>
        <v/>
      </c>
      <c r="S2482" s="181" t="str">
        <f t="shared" si="380"/>
        <v/>
      </c>
      <c r="T2482" s="181" t="str">
        <f>IFERROR(IF($B$3="NYSEG",(INDEX('BCA Inputs'!$N$14:$N$54,MATCH(I2482,'BCA Inputs'!$M$14:$M$54,0))*P2482+INDEX('BCA Inputs'!$O$14:$O$54,MATCH(I2482,'BCA Inputs'!$M$14:$M$54,0))*O2482+INDEX('BCA Inputs'!P:P,MATCH(I2482,'BCA Inputs'!M:M,0))*Q2482+INDEX('BCA Inputs'!Q:Q,MATCH(I2482,'BCA Inputs'!M:M,0))*F2482+INDEX('BCA Inputs'!R:R,MATCH(I2482,'BCA Inputs'!M:M,0))*G2482)+L2482+N2482,IF($B$3="RG&amp;E",(INDEX('BCA Inputs'!$AX$14:$AX$54,MATCH(I2482,'BCA Inputs'!$AW$14:$AW$54,0))*P2482+INDEX('BCA Inputs'!$AY$14:$AY$54,MATCH(I2482,'BCA Inputs'!$AW$14:$AW$54,0))*O2482+INDEX('BCA Inputs'!$AZ$14:$AZ$54,MATCH(I2482,'BCA Inputs'!$AW$14:$AW$54,0))*Q2482+INDEX('BCA Inputs'!$BA$14:$BA$54,MATCH(I2482,'BCA Inputs'!$AW$14:$AW$54,0))*F2482+INDEX('BCA Inputs'!$BB$14:$BB$54,MATCH(I2482,'BCA Inputs'!$AW$14:$AW$54,0))*G2482)+L2482+N2482,"")),"")</f>
        <v/>
      </c>
      <c r="U2482" s="234" t="str">
        <f t="shared" si="381"/>
        <v/>
      </c>
      <c r="V2482" s="234" t="str">
        <f t="shared" si="382"/>
        <v/>
      </c>
      <c r="W2482" s="234" t="str">
        <f t="shared" si="383"/>
        <v/>
      </c>
      <c r="Y2482" s="235" t="str">
        <f t="shared" si="384"/>
        <v/>
      </c>
      <c r="Z2482" s="236" t="str">
        <f>IFERROR(IF($B$3="NYSEG",INDEX('BCA Inputs'!$X$14:$X$54,MATCH(I2482,'BCA Inputs'!$M$14:$M$54,0))*P2482+INDEX('BCA Inputs'!$Y$14:$Y$54,MATCH(I2482,'BCA Inputs'!$M$14:$M$54,0))*O2482+INDEX('BCA Inputs'!$Z$14:$Z$54,MATCH(I2482,'BCA Inputs'!$M$14:$M$54,0))*Q2482+INDEX('BCA Inputs'!$AA$14:$AA$54,MATCH(I2482,'BCA Inputs'!$M$14:$M$54,0))*F2482+INDEX('BCA Inputs'!$AB$14:$AB$54,MATCH(I2482,'BCA Inputs'!$M$14:$M$54,0))*G2482,IF($B$3="RG&amp;E",INDEX('BCA Inputs'!$BG$14:$BG$54,MATCH(I2482,'BCA Inputs'!$AW$14:$AW$54,0))*P2482+INDEX('BCA Inputs'!$BH$14:$BH$54,MATCH(I2482,'BCA Inputs'!$AW$14:$AW$54,0))*O2482+INDEX('BCA Inputs'!$BI$14:$BI$54,MATCH(I2482,'BCA Inputs'!$AW$14:$AW$54,0))*Q2482+INDEX('BCA Inputs'!$BJ$14:$BJ$54,MATCH(I2482,'BCA Inputs'!$AW$14:$AW$54,0))*F2482+INDEX('BCA Inputs'!$BK$14:$BK$54,MATCH(I2482,'BCA Inputs'!$AW$14:$AW$54,0))*G2482,"")),"")</f>
        <v/>
      </c>
      <c r="AA2482" s="237" t="str">
        <f t="shared" si="385"/>
        <v/>
      </c>
      <c r="AC2482" s="238" t="str">
        <f>IFERROR((K2482+R2482)+IF($B$3="NYSEG",INDEX('BCA Inputs'!$AI$14:$AI$54,MATCH(I2482,'BCA Inputs'!$M$14:$M$54,0))*P2482+INDEX('BCA Inputs'!$AJ$14:$AJ$54,MATCH(I2482,'BCA Inputs'!$M$14:$M$54,0))*Q2482,IF($B$3="RG&amp;E",INDEX('BCA Inputs'!$BR$14:$BR$54,MATCH(I2482,'BCA Inputs'!$AW$14:$AW$54,0))*P2482+INDEX('BCA Inputs'!$BS$14:$BS$54,MATCH(I2482,'BCA Inputs'!$AW$14:$AW$54,0))*Q2482,"")),"")</f>
        <v/>
      </c>
      <c r="AD2482" s="181" t="str">
        <f>IFERROR(IF($B$3="NYSEG",INDEX('BCA Inputs'!$AD$14:$AD$54,MATCH(I2482,'BCA Inputs'!$M$14:$M$54,0))*P2482+INDEX('BCA Inputs'!$AE$14:$AE$54,MATCH(I2482,'BCA Inputs'!$M$14:$M$54,0))*O2482+INDEX('BCA Inputs'!$AF$14:$AF$54,MATCH(I2482,'BCA Inputs'!$M$14:$M$54,0))*Q2482+INDEX('BCA Inputs'!$AG$14:$AG$54,MATCH(I2482,'BCA Inputs'!$M$14:$M$54,0))*F2482+INDEX('BCA Inputs'!$AH$14:$AH$54,MATCH(I2482,'BCA Inputs'!$M$14:$M$54,0))*G2482,IF($B$3="RG&amp;E",INDEX('BCA Inputs'!$BM$14:$BM$54,MATCH(I2482,'BCA Inputs'!$AW$14:$AW$54,0))*P2482+INDEX('BCA Inputs'!$BN$14:$BN$54,MATCH(I2482,'BCA Inputs'!$AW$14:$AW$54,0))*O2482+INDEX('BCA Inputs'!$BO$14:$BO$54,MATCH(I2482,'BCA Inputs'!$AW$14:$AW$54,0))*Q2482+INDEX('BCA Inputs'!$BP$14:$BP$54,MATCH(I2482,'BCA Inputs'!$AW$14:$AW$54,0))*F2482+INDEX('BCA Inputs'!$BQ$14:$BQ$54,MATCH(I2482,'BCA Inputs'!$AW$14:$AW$54,0))*G2482,"")),"")</f>
        <v/>
      </c>
      <c r="AE2482" s="237" t="str">
        <f t="shared" si="386"/>
        <v/>
      </c>
      <c r="AF2482" s="198">
        <f t="shared" si="388"/>
        <v>0</v>
      </c>
      <c r="AG2482" s="239">
        <f t="shared" si="389"/>
        <v>0</v>
      </c>
    </row>
    <row r="2483" spans="1:33">
      <c r="A2483" s="228"/>
      <c r="B2483" s="176"/>
      <c r="C2483" s="229"/>
      <c r="D2483" s="230"/>
      <c r="E2483" s="230"/>
      <c r="F2483" s="230"/>
      <c r="G2483" s="230"/>
      <c r="H2483" s="231"/>
      <c r="I2483" s="231"/>
      <c r="J2483" s="232"/>
      <c r="K2483" s="232"/>
      <c r="L2483" s="232"/>
      <c r="M2483" s="181">
        <f t="shared" si="387"/>
        <v>0</v>
      </c>
      <c r="N2483" s="181">
        <f>IF(H2483="",0,H2483*I2483*'Avoided Water Savings Cost'!$C$16)</f>
        <v>0</v>
      </c>
      <c r="O2483" s="545">
        <f>IF(C2483="",0,IF($B$3="NYSEG",C2483/(1-'Avoided Electric Costs 2020'!$W$21),IF($B$3="RG&amp;E",C2483/(1-'Avoided Electric Costs 2020'!$X$21),"")))</f>
        <v>0</v>
      </c>
      <c r="P2483" s="546">
        <f>IF(D2483="",0,IF($B$3="NYSEG",D2483/(1-'Avoided Electric Costs 2020'!$W$21),IF($B$3="RG&amp;E",D2483/(1-'Avoided Electric Costs 2020'!$X$21),"")))</f>
        <v>0</v>
      </c>
      <c r="Q2483" s="546">
        <f>IF(E2483="",0,IF($B$3="NYSEG",E2483/(1-'Avoided Natural Gas Costs 2020'!$J$34),IF($B$3="RG&amp;E",E2483/(1-'Avoided Natural Gas Costs 2020'!$K$34),"")))</f>
        <v>0</v>
      </c>
      <c r="R2483" s="233" t="str">
        <f>IFERROR(IF(P2483*'BCA Inputs'!$C$1+Q2483*'BCA Inputs'!$C$2+F2483*'BCA Inputs'!$C$2+G2483*'BCA Inputs'!$C$2=0,"",P2483*'BCA Inputs'!$C$1+Q2483*'BCA Inputs'!$C$2+F2483*'BCA Inputs'!$C$2+G2483*'BCA Inputs'!$C$2),"")</f>
        <v/>
      </c>
      <c r="S2483" s="181" t="str">
        <f t="shared" si="380"/>
        <v/>
      </c>
      <c r="T2483" s="181" t="str">
        <f>IFERROR(IF($B$3="NYSEG",(INDEX('BCA Inputs'!$N$14:$N$54,MATCH(I2483,'BCA Inputs'!$M$14:$M$54,0))*P2483+INDEX('BCA Inputs'!$O$14:$O$54,MATCH(I2483,'BCA Inputs'!$M$14:$M$54,0))*O2483+INDEX('BCA Inputs'!P:P,MATCH(I2483,'BCA Inputs'!M:M,0))*Q2483+INDEX('BCA Inputs'!Q:Q,MATCH(I2483,'BCA Inputs'!M:M,0))*F2483+INDEX('BCA Inputs'!R:R,MATCH(I2483,'BCA Inputs'!M:M,0))*G2483)+L2483+N2483,IF($B$3="RG&amp;E",(INDEX('BCA Inputs'!$AX$14:$AX$54,MATCH(I2483,'BCA Inputs'!$AW$14:$AW$54,0))*P2483+INDEX('BCA Inputs'!$AY$14:$AY$54,MATCH(I2483,'BCA Inputs'!$AW$14:$AW$54,0))*O2483+INDEX('BCA Inputs'!$AZ$14:$AZ$54,MATCH(I2483,'BCA Inputs'!$AW$14:$AW$54,0))*Q2483+INDEX('BCA Inputs'!$BA$14:$BA$54,MATCH(I2483,'BCA Inputs'!$AW$14:$AW$54,0))*F2483+INDEX('BCA Inputs'!$BB$14:$BB$54,MATCH(I2483,'BCA Inputs'!$AW$14:$AW$54,0))*G2483)+L2483+N2483,"")),"")</f>
        <v/>
      </c>
      <c r="U2483" s="234" t="str">
        <f t="shared" si="381"/>
        <v/>
      </c>
      <c r="V2483" s="234" t="str">
        <f t="shared" si="382"/>
        <v/>
      </c>
      <c r="W2483" s="234" t="str">
        <f t="shared" si="383"/>
        <v/>
      </c>
      <c r="Y2483" s="235" t="str">
        <f t="shared" si="384"/>
        <v/>
      </c>
      <c r="Z2483" s="236" t="str">
        <f>IFERROR(IF($B$3="NYSEG",INDEX('BCA Inputs'!$X$14:$X$54,MATCH(I2483,'BCA Inputs'!$M$14:$M$54,0))*P2483+INDEX('BCA Inputs'!$Y$14:$Y$54,MATCH(I2483,'BCA Inputs'!$M$14:$M$54,0))*O2483+INDEX('BCA Inputs'!$Z$14:$Z$54,MATCH(I2483,'BCA Inputs'!$M$14:$M$54,0))*Q2483+INDEX('BCA Inputs'!$AA$14:$AA$54,MATCH(I2483,'BCA Inputs'!$M$14:$M$54,0))*F2483+INDEX('BCA Inputs'!$AB$14:$AB$54,MATCH(I2483,'BCA Inputs'!$M$14:$M$54,0))*G2483,IF($B$3="RG&amp;E",INDEX('BCA Inputs'!$BG$14:$BG$54,MATCH(I2483,'BCA Inputs'!$AW$14:$AW$54,0))*P2483+INDEX('BCA Inputs'!$BH$14:$BH$54,MATCH(I2483,'BCA Inputs'!$AW$14:$AW$54,0))*O2483+INDEX('BCA Inputs'!$BI$14:$BI$54,MATCH(I2483,'BCA Inputs'!$AW$14:$AW$54,0))*Q2483+INDEX('BCA Inputs'!$BJ$14:$BJ$54,MATCH(I2483,'BCA Inputs'!$AW$14:$AW$54,0))*F2483+INDEX('BCA Inputs'!$BK$14:$BK$54,MATCH(I2483,'BCA Inputs'!$AW$14:$AW$54,0))*G2483,"")),"")</f>
        <v/>
      </c>
      <c r="AA2483" s="237" t="str">
        <f t="shared" si="385"/>
        <v/>
      </c>
      <c r="AC2483" s="238" t="str">
        <f>IFERROR((K2483+R2483)+IF($B$3="NYSEG",INDEX('BCA Inputs'!$AI$14:$AI$54,MATCH(I2483,'BCA Inputs'!$M$14:$M$54,0))*P2483+INDEX('BCA Inputs'!$AJ$14:$AJ$54,MATCH(I2483,'BCA Inputs'!$M$14:$M$54,0))*Q2483,IF($B$3="RG&amp;E",INDEX('BCA Inputs'!$BR$14:$BR$54,MATCH(I2483,'BCA Inputs'!$AW$14:$AW$54,0))*P2483+INDEX('BCA Inputs'!$BS$14:$BS$54,MATCH(I2483,'BCA Inputs'!$AW$14:$AW$54,0))*Q2483,"")),"")</f>
        <v/>
      </c>
      <c r="AD2483" s="181" t="str">
        <f>IFERROR(IF($B$3="NYSEG",INDEX('BCA Inputs'!$AD$14:$AD$54,MATCH(I2483,'BCA Inputs'!$M$14:$M$54,0))*P2483+INDEX('BCA Inputs'!$AE$14:$AE$54,MATCH(I2483,'BCA Inputs'!$M$14:$M$54,0))*O2483+INDEX('BCA Inputs'!$AF$14:$AF$54,MATCH(I2483,'BCA Inputs'!$M$14:$M$54,0))*Q2483+INDEX('BCA Inputs'!$AG$14:$AG$54,MATCH(I2483,'BCA Inputs'!$M$14:$M$54,0))*F2483+INDEX('BCA Inputs'!$AH$14:$AH$54,MATCH(I2483,'BCA Inputs'!$M$14:$M$54,0))*G2483,IF($B$3="RG&amp;E",INDEX('BCA Inputs'!$BM$14:$BM$54,MATCH(I2483,'BCA Inputs'!$AW$14:$AW$54,0))*P2483+INDEX('BCA Inputs'!$BN$14:$BN$54,MATCH(I2483,'BCA Inputs'!$AW$14:$AW$54,0))*O2483+INDEX('BCA Inputs'!$BO$14:$BO$54,MATCH(I2483,'BCA Inputs'!$AW$14:$AW$54,0))*Q2483+INDEX('BCA Inputs'!$BP$14:$BP$54,MATCH(I2483,'BCA Inputs'!$AW$14:$AW$54,0))*F2483+INDEX('BCA Inputs'!$BQ$14:$BQ$54,MATCH(I2483,'BCA Inputs'!$AW$14:$AW$54,0))*G2483,"")),"")</f>
        <v/>
      </c>
      <c r="AE2483" s="237" t="str">
        <f t="shared" si="386"/>
        <v/>
      </c>
      <c r="AF2483" s="198">
        <f t="shared" si="388"/>
        <v>0</v>
      </c>
      <c r="AG2483" s="239">
        <f t="shared" si="389"/>
        <v>0</v>
      </c>
    </row>
    <row r="2484" spans="1:33">
      <c r="A2484" s="228"/>
      <c r="B2484" s="176"/>
      <c r="C2484" s="229"/>
      <c r="D2484" s="230"/>
      <c r="E2484" s="230"/>
      <c r="F2484" s="230"/>
      <c r="G2484" s="230"/>
      <c r="H2484" s="231"/>
      <c r="I2484" s="231"/>
      <c r="J2484" s="232"/>
      <c r="K2484" s="232"/>
      <c r="L2484" s="232"/>
      <c r="M2484" s="181">
        <f t="shared" si="387"/>
        <v>0</v>
      </c>
      <c r="N2484" s="181">
        <f>IF(H2484="",0,H2484*I2484*'Avoided Water Savings Cost'!$C$16)</f>
        <v>0</v>
      </c>
      <c r="O2484" s="545">
        <f>IF(C2484="",0,IF($B$3="NYSEG",C2484/(1-'Avoided Electric Costs 2020'!$W$21),IF($B$3="RG&amp;E",C2484/(1-'Avoided Electric Costs 2020'!$X$21),"")))</f>
        <v>0</v>
      </c>
      <c r="P2484" s="546">
        <f>IF(D2484="",0,IF($B$3="NYSEG",D2484/(1-'Avoided Electric Costs 2020'!$W$21),IF($B$3="RG&amp;E",D2484/(1-'Avoided Electric Costs 2020'!$X$21),"")))</f>
        <v>0</v>
      </c>
      <c r="Q2484" s="546">
        <f>IF(E2484="",0,IF($B$3="NYSEG",E2484/(1-'Avoided Natural Gas Costs 2020'!$J$34),IF($B$3="RG&amp;E",E2484/(1-'Avoided Natural Gas Costs 2020'!$K$34),"")))</f>
        <v>0</v>
      </c>
      <c r="R2484" s="233" t="str">
        <f>IFERROR(IF(P2484*'BCA Inputs'!$C$1+Q2484*'BCA Inputs'!$C$2+F2484*'BCA Inputs'!$C$2+G2484*'BCA Inputs'!$C$2=0,"",P2484*'BCA Inputs'!$C$1+Q2484*'BCA Inputs'!$C$2+F2484*'BCA Inputs'!$C$2+G2484*'BCA Inputs'!$C$2),"")</f>
        <v/>
      </c>
      <c r="S2484" s="181" t="str">
        <f t="shared" si="380"/>
        <v/>
      </c>
      <c r="T2484" s="181" t="str">
        <f>IFERROR(IF($B$3="NYSEG",(INDEX('BCA Inputs'!$N$14:$N$54,MATCH(I2484,'BCA Inputs'!$M$14:$M$54,0))*P2484+INDEX('BCA Inputs'!$O$14:$O$54,MATCH(I2484,'BCA Inputs'!$M$14:$M$54,0))*O2484+INDEX('BCA Inputs'!P:P,MATCH(I2484,'BCA Inputs'!M:M,0))*Q2484+INDEX('BCA Inputs'!Q:Q,MATCH(I2484,'BCA Inputs'!M:M,0))*F2484+INDEX('BCA Inputs'!R:R,MATCH(I2484,'BCA Inputs'!M:M,0))*G2484)+L2484+N2484,IF($B$3="RG&amp;E",(INDEX('BCA Inputs'!$AX$14:$AX$54,MATCH(I2484,'BCA Inputs'!$AW$14:$AW$54,0))*P2484+INDEX('BCA Inputs'!$AY$14:$AY$54,MATCH(I2484,'BCA Inputs'!$AW$14:$AW$54,0))*O2484+INDEX('BCA Inputs'!$AZ$14:$AZ$54,MATCH(I2484,'BCA Inputs'!$AW$14:$AW$54,0))*Q2484+INDEX('BCA Inputs'!$BA$14:$BA$54,MATCH(I2484,'BCA Inputs'!$AW$14:$AW$54,0))*F2484+INDEX('BCA Inputs'!$BB$14:$BB$54,MATCH(I2484,'BCA Inputs'!$AW$14:$AW$54,0))*G2484)+L2484+N2484,"")),"")</f>
        <v/>
      </c>
      <c r="U2484" s="234" t="str">
        <f t="shared" si="381"/>
        <v/>
      </c>
      <c r="V2484" s="234" t="str">
        <f t="shared" si="382"/>
        <v/>
      </c>
      <c r="W2484" s="234" t="str">
        <f t="shared" si="383"/>
        <v/>
      </c>
      <c r="Y2484" s="235" t="str">
        <f t="shared" si="384"/>
        <v/>
      </c>
      <c r="Z2484" s="236" t="str">
        <f>IFERROR(IF($B$3="NYSEG",INDEX('BCA Inputs'!$X$14:$X$54,MATCH(I2484,'BCA Inputs'!$M$14:$M$54,0))*P2484+INDEX('BCA Inputs'!$Y$14:$Y$54,MATCH(I2484,'BCA Inputs'!$M$14:$M$54,0))*O2484+INDEX('BCA Inputs'!$Z$14:$Z$54,MATCH(I2484,'BCA Inputs'!$M$14:$M$54,0))*Q2484+INDEX('BCA Inputs'!$AA$14:$AA$54,MATCH(I2484,'BCA Inputs'!$M$14:$M$54,0))*F2484+INDEX('BCA Inputs'!$AB$14:$AB$54,MATCH(I2484,'BCA Inputs'!$M$14:$M$54,0))*G2484,IF($B$3="RG&amp;E",INDEX('BCA Inputs'!$BG$14:$BG$54,MATCH(I2484,'BCA Inputs'!$AW$14:$AW$54,0))*P2484+INDEX('BCA Inputs'!$BH$14:$BH$54,MATCH(I2484,'BCA Inputs'!$AW$14:$AW$54,0))*O2484+INDEX('BCA Inputs'!$BI$14:$BI$54,MATCH(I2484,'BCA Inputs'!$AW$14:$AW$54,0))*Q2484+INDEX('BCA Inputs'!$BJ$14:$BJ$54,MATCH(I2484,'BCA Inputs'!$AW$14:$AW$54,0))*F2484+INDEX('BCA Inputs'!$BK$14:$BK$54,MATCH(I2484,'BCA Inputs'!$AW$14:$AW$54,0))*G2484,"")),"")</f>
        <v/>
      </c>
      <c r="AA2484" s="237" t="str">
        <f t="shared" si="385"/>
        <v/>
      </c>
      <c r="AC2484" s="238" t="str">
        <f>IFERROR((K2484+R2484)+IF($B$3="NYSEG",INDEX('BCA Inputs'!$AI$14:$AI$54,MATCH(I2484,'BCA Inputs'!$M$14:$M$54,0))*P2484+INDEX('BCA Inputs'!$AJ$14:$AJ$54,MATCH(I2484,'BCA Inputs'!$M$14:$M$54,0))*Q2484,IF($B$3="RG&amp;E",INDEX('BCA Inputs'!$BR$14:$BR$54,MATCH(I2484,'BCA Inputs'!$AW$14:$AW$54,0))*P2484+INDEX('BCA Inputs'!$BS$14:$BS$54,MATCH(I2484,'BCA Inputs'!$AW$14:$AW$54,0))*Q2484,"")),"")</f>
        <v/>
      </c>
      <c r="AD2484" s="181" t="str">
        <f>IFERROR(IF($B$3="NYSEG",INDEX('BCA Inputs'!$AD$14:$AD$54,MATCH(I2484,'BCA Inputs'!$M$14:$M$54,0))*P2484+INDEX('BCA Inputs'!$AE$14:$AE$54,MATCH(I2484,'BCA Inputs'!$M$14:$M$54,0))*O2484+INDEX('BCA Inputs'!$AF$14:$AF$54,MATCH(I2484,'BCA Inputs'!$M$14:$M$54,0))*Q2484+INDEX('BCA Inputs'!$AG$14:$AG$54,MATCH(I2484,'BCA Inputs'!$M$14:$M$54,0))*F2484+INDEX('BCA Inputs'!$AH$14:$AH$54,MATCH(I2484,'BCA Inputs'!$M$14:$M$54,0))*G2484,IF($B$3="RG&amp;E",INDEX('BCA Inputs'!$BM$14:$BM$54,MATCH(I2484,'BCA Inputs'!$AW$14:$AW$54,0))*P2484+INDEX('BCA Inputs'!$BN$14:$BN$54,MATCH(I2484,'BCA Inputs'!$AW$14:$AW$54,0))*O2484+INDEX('BCA Inputs'!$BO$14:$BO$54,MATCH(I2484,'BCA Inputs'!$AW$14:$AW$54,0))*Q2484+INDEX('BCA Inputs'!$BP$14:$BP$54,MATCH(I2484,'BCA Inputs'!$AW$14:$AW$54,0))*F2484+INDEX('BCA Inputs'!$BQ$14:$BQ$54,MATCH(I2484,'BCA Inputs'!$AW$14:$AW$54,0))*G2484,"")),"")</f>
        <v/>
      </c>
      <c r="AE2484" s="237" t="str">
        <f t="shared" si="386"/>
        <v/>
      </c>
      <c r="AF2484" s="198">
        <f t="shared" si="388"/>
        <v>0</v>
      </c>
      <c r="AG2484" s="239">
        <f t="shared" si="389"/>
        <v>0</v>
      </c>
    </row>
    <row r="2485" spans="1:33">
      <c r="A2485" s="228"/>
      <c r="B2485" s="176"/>
      <c r="C2485" s="229"/>
      <c r="D2485" s="230"/>
      <c r="E2485" s="230"/>
      <c r="F2485" s="230"/>
      <c r="G2485" s="230"/>
      <c r="H2485" s="231"/>
      <c r="I2485" s="231"/>
      <c r="J2485" s="232"/>
      <c r="K2485" s="232"/>
      <c r="L2485" s="232"/>
      <c r="M2485" s="181">
        <f t="shared" si="387"/>
        <v>0</v>
      </c>
      <c r="N2485" s="181">
        <f>IF(H2485="",0,H2485*I2485*'Avoided Water Savings Cost'!$C$16)</f>
        <v>0</v>
      </c>
      <c r="O2485" s="545">
        <f>IF(C2485="",0,IF($B$3="NYSEG",C2485/(1-'Avoided Electric Costs 2020'!$W$21),IF($B$3="RG&amp;E",C2485/(1-'Avoided Electric Costs 2020'!$X$21),"")))</f>
        <v>0</v>
      </c>
      <c r="P2485" s="546">
        <f>IF(D2485="",0,IF($B$3="NYSEG",D2485/(1-'Avoided Electric Costs 2020'!$W$21),IF($B$3="RG&amp;E",D2485/(1-'Avoided Electric Costs 2020'!$X$21),"")))</f>
        <v>0</v>
      </c>
      <c r="Q2485" s="546">
        <f>IF(E2485="",0,IF($B$3="NYSEG",E2485/(1-'Avoided Natural Gas Costs 2020'!$J$34),IF($B$3="RG&amp;E",E2485/(1-'Avoided Natural Gas Costs 2020'!$K$34),"")))</f>
        <v>0</v>
      </c>
      <c r="R2485" s="233" t="str">
        <f>IFERROR(IF(P2485*'BCA Inputs'!$C$1+Q2485*'BCA Inputs'!$C$2+F2485*'BCA Inputs'!$C$2+G2485*'BCA Inputs'!$C$2=0,"",P2485*'BCA Inputs'!$C$1+Q2485*'BCA Inputs'!$C$2+F2485*'BCA Inputs'!$C$2+G2485*'BCA Inputs'!$C$2),"")</f>
        <v/>
      </c>
      <c r="S2485" s="181" t="str">
        <f t="shared" si="380"/>
        <v/>
      </c>
      <c r="T2485" s="181" t="str">
        <f>IFERROR(IF($B$3="NYSEG",(INDEX('BCA Inputs'!$N$14:$N$54,MATCH(I2485,'BCA Inputs'!$M$14:$M$54,0))*P2485+INDEX('BCA Inputs'!$O$14:$O$54,MATCH(I2485,'BCA Inputs'!$M$14:$M$54,0))*O2485+INDEX('BCA Inputs'!P:P,MATCH(I2485,'BCA Inputs'!M:M,0))*Q2485+INDEX('BCA Inputs'!Q:Q,MATCH(I2485,'BCA Inputs'!M:M,0))*F2485+INDEX('BCA Inputs'!R:R,MATCH(I2485,'BCA Inputs'!M:M,0))*G2485)+L2485+N2485,IF($B$3="RG&amp;E",(INDEX('BCA Inputs'!$AX$14:$AX$54,MATCH(I2485,'BCA Inputs'!$AW$14:$AW$54,0))*P2485+INDEX('BCA Inputs'!$AY$14:$AY$54,MATCH(I2485,'BCA Inputs'!$AW$14:$AW$54,0))*O2485+INDEX('BCA Inputs'!$AZ$14:$AZ$54,MATCH(I2485,'BCA Inputs'!$AW$14:$AW$54,0))*Q2485+INDEX('BCA Inputs'!$BA$14:$BA$54,MATCH(I2485,'BCA Inputs'!$AW$14:$AW$54,0))*F2485+INDEX('BCA Inputs'!$BB$14:$BB$54,MATCH(I2485,'BCA Inputs'!$AW$14:$AW$54,0))*G2485)+L2485+N2485,"")),"")</f>
        <v/>
      </c>
      <c r="U2485" s="234" t="str">
        <f t="shared" si="381"/>
        <v/>
      </c>
      <c r="V2485" s="234" t="str">
        <f t="shared" si="382"/>
        <v/>
      </c>
      <c r="W2485" s="234" t="str">
        <f t="shared" si="383"/>
        <v/>
      </c>
      <c r="Y2485" s="235" t="str">
        <f t="shared" si="384"/>
        <v/>
      </c>
      <c r="Z2485" s="236" t="str">
        <f>IFERROR(IF($B$3="NYSEG",INDEX('BCA Inputs'!$X$14:$X$54,MATCH(I2485,'BCA Inputs'!$M$14:$M$54,0))*P2485+INDEX('BCA Inputs'!$Y$14:$Y$54,MATCH(I2485,'BCA Inputs'!$M$14:$M$54,0))*O2485+INDEX('BCA Inputs'!$Z$14:$Z$54,MATCH(I2485,'BCA Inputs'!$M$14:$M$54,0))*Q2485+INDEX('BCA Inputs'!$AA$14:$AA$54,MATCH(I2485,'BCA Inputs'!$M$14:$M$54,0))*F2485+INDEX('BCA Inputs'!$AB$14:$AB$54,MATCH(I2485,'BCA Inputs'!$M$14:$M$54,0))*G2485,IF($B$3="RG&amp;E",INDEX('BCA Inputs'!$BG$14:$BG$54,MATCH(I2485,'BCA Inputs'!$AW$14:$AW$54,0))*P2485+INDEX('BCA Inputs'!$BH$14:$BH$54,MATCH(I2485,'BCA Inputs'!$AW$14:$AW$54,0))*O2485+INDEX('BCA Inputs'!$BI$14:$BI$54,MATCH(I2485,'BCA Inputs'!$AW$14:$AW$54,0))*Q2485+INDEX('BCA Inputs'!$BJ$14:$BJ$54,MATCH(I2485,'BCA Inputs'!$AW$14:$AW$54,0))*F2485+INDEX('BCA Inputs'!$BK$14:$BK$54,MATCH(I2485,'BCA Inputs'!$AW$14:$AW$54,0))*G2485,"")),"")</f>
        <v/>
      </c>
      <c r="AA2485" s="237" t="str">
        <f t="shared" si="385"/>
        <v/>
      </c>
      <c r="AC2485" s="238" t="str">
        <f>IFERROR((K2485+R2485)+IF($B$3="NYSEG",INDEX('BCA Inputs'!$AI$14:$AI$54,MATCH(I2485,'BCA Inputs'!$M$14:$M$54,0))*P2485+INDEX('BCA Inputs'!$AJ$14:$AJ$54,MATCH(I2485,'BCA Inputs'!$M$14:$M$54,0))*Q2485,IF($B$3="RG&amp;E",INDEX('BCA Inputs'!$BR$14:$BR$54,MATCH(I2485,'BCA Inputs'!$AW$14:$AW$54,0))*P2485+INDEX('BCA Inputs'!$BS$14:$BS$54,MATCH(I2485,'BCA Inputs'!$AW$14:$AW$54,0))*Q2485,"")),"")</f>
        <v/>
      </c>
      <c r="AD2485" s="181" t="str">
        <f>IFERROR(IF($B$3="NYSEG",INDEX('BCA Inputs'!$AD$14:$AD$54,MATCH(I2485,'BCA Inputs'!$M$14:$M$54,0))*P2485+INDEX('BCA Inputs'!$AE$14:$AE$54,MATCH(I2485,'BCA Inputs'!$M$14:$M$54,0))*O2485+INDEX('BCA Inputs'!$AF$14:$AF$54,MATCH(I2485,'BCA Inputs'!$M$14:$M$54,0))*Q2485+INDEX('BCA Inputs'!$AG$14:$AG$54,MATCH(I2485,'BCA Inputs'!$M$14:$M$54,0))*F2485+INDEX('BCA Inputs'!$AH$14:$AH$54,MATCH(I2485,'BCA Inputs'!$M$14:$M$54,0))*G2485,IF($B$3="RG&amp;E",INDEX('BCA Inputs'!$BM$14:$BM$54,MATCH(I2485,'BCA Inputs'!$AW$14:$AW$54,0))*P2485+INDEX('BCA Inputs'!$BN$14:$BN$54,MATCH(I2485,'BCA Inputs'!$AW$14:$AW$54,0))*O2485+INDEX('BCA Inputs'!$BO$14:$BO$54,MATCH(I2485,'BCA Inputs'!$AW$14:$AW$54,0))*Q2485+INDEX('BCA Inputs'!$BP$14:$BP$54,MATCH(I2485,'BCA Inputs'!$AW$14:$AW$54,0))*F2485+INDEX('BCA Inputs'!$BQ$14:$BQ$54,MATCH(I2485,'BCA Inputs'!$AW$14:$AW$54,0))*G2485,"")),"")</f>
        <v/>
      </c>
      <c r="AE2485" s="237" t="str">
        <f t="shared" si="386"/>
        <v/>
      </c>
      <c r="AF2485" s="198">
        <f t="shared" si="388"/>
        <v>0</v>
      </c>
      <c r="AG2485" s="239">
        <f t="shared" si="389"/>
        <v>0</v>
      </c>
    </row>
    <row r="2486" spans="1:33">
      <c r="A2486" s="228"/>
      <c r="B2486" s="176"/>
      <c r="C2486" s="229"/>
      <c r="D2486" s="230"/>
      <c r="E2486" s="230"/>
      <c r="F2486" s="230"/>
      <c r="G2486" s="230"/>
      <c r="H2486" s="231"/>
      <c r="I2486" s="231"/>
      <c r="J2486" s="232"/>
      <c r="K2486" s="232"/>
      <c r="L2486" s="232"/>
      <c r="M2486" s="181">
        <f t="shared" si="387"/>
        <v>0</v>
      </c>
      <c r="N2486" s="181">
        <f>IF(H2486="",0,H2486*I2486*'Avoided Water Savings Cost'!$C$16)</f>
        <v>0</v>
      </c>
      <c r="O2486" s="545">
        <f>IF(C2486="",0,IF($B$3="NYSEG",C2486/(1-'Avoided Electric Costs 2020'!$W$21),IF($B$3="RG&amp;E",C2486/(1-'Avoided Electric Costs 2020'!$X$21),"")))</f>
        <v>0</v>
      </c>
      <c r="P2486" s="546">
        <f>IF(D2486="",0,IF($B$3="NYSEG",D2486/(1-'Avoided Electric Costs 2020'!$W$21),IF($B$3="RG&amp;E",D2486/(1-'Avoided Electric Costs 2020'!$X$21),"")))</f>
        <v>0</v>
      </c>
      <c r="Q2486" s="546">
        <f>IF(E2486="",0,IF($B$3="NYSEG",E2486/(1-'Avoided Natural Gas Costs 2020'!$J$34),IF($B$3="RG&amp;E",E2486/(1-'Avoided Natural Gas Costs 2020'!$K$34),"")))</f>
        <v>0</v>
      </c>
      <c r="R2486" s="233" t="str">
        <f>IFERROR(IF(P2486*'BCA Inputs'!$C$1+Q2486*'BCA Inputs'!$C$2+F2486*'BCA Inputs'!$C$2+G2486*'BCA Inputs'!$C$2=0,"",P2486*'BCA Inputs'!$C$1+Q2486*'BCA Inputs'!$C$2+F2486*'BCA Inputs'!$C$2+G2486*'BCA Inputs'!$C$2),"")</f>
        <v/>
      </c>
      <c r="S2486" s="181" t="str">
        <f t="shared" si="380"/>
        <v/>
      </c>
      <c r="T2486" s="181" t="str">
        <f>IFERROR(IF($B$3="NYSEG",(INDEX('BCA Inputs'!$N$14:$N$54,MATCH(I2486,'BCA Inputs'!$M$14:$M$54,0))*P2486+INDEX('BCA Inputs'!$O$14:$O$54,MATCH(I2486,'BCA Inputs'!$M$14:$M$54,0))*O2486+INDEX('BCA Inputs'!P:P,MATCH(I2486,'BCA Inputs'!M:M,0))*Q2486+INDEX('BCA Inputs'!Q:Q,MATCH(I2486,'BCA Inputs'!M:M,0))*F2486+INDEX('BCA Inputs'!R:R,MATCH(I2486,'BCA Inputs'!M:M,0))*G2486)+L2486+N2486,IF($B$3="RG&amp;E",(INDEX('BCA Inputs'!$AX$14:$AX$54,MATCH(I2486,'BCA Inputs'!$AW$14:$AW$54,0))*P2486+INDEX('BCA Inputs'!$AY$14:$AY$54,MATCH(I2486,'BCA Inputs'!$AW$14:$AW$54,0))*O2486+INDEX('BCA Inputs'!$AZ$14:$AZ$54,MATCH(I2486,'BCA Inputs'!$AW$14:$AW$54,0))*Q2486+INDEX('BCA Inputs'!$BA$14:$BA$54,MATCH(I2486,'BCA Inputs'!$AW$14:$AW$54,0))*F2486+INDEX('BCA Inputs'!$BB$14:$BB$54,MATCH(I2486,'BCA Inputs'!$AW$14:$AW$54,0))*G2486)+L2486+N2486,"")),"")</f>
        <v/>
      </c>
      <c r="U2486" s="234" t="str">
        <f t="shared" si="381"/>
        <v/>
      </c>
      <c r="V2486" s="234" t="str">
        <f t="shared" si="382"/>
        <v/>
      </c>
      <c r="W2486" s="234" t="str">
        <f t="shared" si="383"/>
        <v/>
      </c>
      <c r="Y2486" s="235" t="str">
        <f t="shared" si="384"/>
        <v/>
      </c>
      <c r="Z2486" s="236" t="str">
        <f>IFERROR(IF($B$3="NYSEG",INDEX('BCA Inputs'!$X$14:$X$54,MATCH(I2486,'BCA Inputs'!$M$14:$M$54,0))*P2486+INDEX('BCA Inputs'!$Y$14:$Y$54,MATCH(I2486,'BCA Inputs'!$M$14:$M$54,0))*O2486+INDEX('BCA Inputs'!$Z$14:$Z$54,MATCH(I2486,'BCA Inputs'!$M$14:$M$54,0))*Q2486+INDEX('BCA Inputs'!$AA$14:$AA$54,MATCH(I2486,'BCA Inputs'!$M$14:$M$54,0))*F2486+INDEX('BCA Inputs'!$AB$14:$AB$54,MATCH(I2486,'BCA Inputs'!$M$14:$M$54,0))*G2486,IF($B$3="RG&amp;E",INDEX('BCA Inputs'!$BG$14:$BG$54,MATCH(I2486,'BCA Inputs'!$AW$14:$AW$54,0))*P2486+INDEX('BCA Inputs'!$BH$14:$BH$54,MATCH(I2486,'BCA Inputs'!$AW$14:$AW$54,0))*O2486+INDEX('BCA Inputs'!$BI$14:$BI$54,MATCH(I2486,'BCA Inputs'!$AW$14:$AW$54,0))*Q2486+INDEX('BCA Inputs'!$BJ$14:$BJ$54,MATCH(I2486,'BCA Inputs'!$AW$14:$AW$54,0))*F2486+INDEX('BCA Inputs'!$BK$14:$BK$54,MATCH(I2486,'BCA Inputs'!$AW$14:$AW$54,0))*G2486,"")),"")</f>
        <v/>
      </c>
      <c r="AA2486" s="237" t="str">
        <f t="shared" si="385"/>
        <v/>
      </c>
      <c r="AC2486" s="238" t="str">
        <f>IFERROR((K2486+R2486)+IF($B$3="NYSEG",INDEX('BCA Inputs'!$AI$14:$AI$54,MATCH(I2486,'BCA Inputs'!$M$14:$M$54,0))*P2486+INDEX('BCA Inputs'!$AJ$14:$AJ$54,MATCH(I2486,'BCA Inputs'!$M$14:$M$54,0))*Q2486,IF($B$3="RG&amp;E",INDEX('BCA Inputs'!$BR$14:$BR$54,MATCH(I2486,'BCA Inputs'!$AW$14:$AW$54,0))*P2486+INDEX('BCA Inputs'!$BS$14:$BS$54,MATCH(I2486,'BCA Inputs'!$AW$14:$AW$54,0))*Q2486,"")),"")</f>
        <v/>
      </c>
      <c r="AD2486" s="181" t="str">
        <f>IFERROR(IF($B$3="NYSEG",INDEX('BCA Inputs'!$AD$14:$AD$54,MATCH(I2486,'BCA Inputs'!$M$14:$M$54,0))*P2486+INDEX('BCA Inputs'!$AE$14:$AE$54,MATCH(I2486,'BCA Inputs'!$M$14:$M$54,0))*O2486+INDEX('BCA Inputs'!$AF$14:$AF$54,MATCH(I2486,'BCA Inputs'!$M$14:$M$54,0))*Q2486+INDEX('BCA Inputs'!$AG$14:$AG$54,MATCH(I2486,'BCA Inputs'!$M$14:$M$54,0))*F2486+INDEX('BCA Inputs'!$AH$14:$AH$54,MATCH(I2486,'BCA Inputs'!$M$14:$M$54,0))*G2486,IF($B$3="RG&amp;E",INDEX('BCA Inputs'!$BM$14:$BM$54,MATCH(I2486,'BCA Inputs'!$AW$14:$AW$54,0))*P2486+INDEX('BCA Inputs'!$BN$14:$BN$54,MATCH(I2486,'BCA Inputs'!$AW$14:$AW$54,0))*O2486+INDEX('BCA Inputs'!$BO$14:$BO$54,MATCH(I2486,'BCA Inputs'!$AW$14:$AW$54,0))*Q2486+INDEX('BCA Inputs'!$BP$14:$BP$54,MATCH(I2486,'BCA Inputs'!$AW$14:$AW$54,0))*F2486+INDEX('BCA Inputs'!$BQ$14:$BQ$54,MATCH(I2486,'BCA Inputs'!$AW$14:$AW$54,0))*G2486,"")),"")</f>
        <v/>
      </c>
      <c r="AE2486" s="237" t="str">
        <f t="shared" si="386"/>
        <v/>
      </c>
      <c r="AF2486" s="198">
        <f t="shared" si="388"/>
        <v>0</v>
      </c>
      <c r="AG2486" s="239">
        <f t="shared" si="389"/>
        <v>0</v>
      </c>
    </row>
    <row r="2487" spans="1:33">
      <c r="A2487" s="228"/>
      <c r="B2487" s="176"/>
      <c r="C2487" s="229"/>
      <c r="D2487" s="230"/>
      <c r="E2487" s="230"/>
      <c r="F2487" s="230"/>
      <c r="G2487" s="230"/>
      <c r="H2487" s="231"/>
      <c r="I2487" s="231"/>
      <c r="J2487" s="232"/>
      <c r="K2487" s="232"/>
      <c r="L2487" s="232"/>
      <c r="M2487" s="181">
        <f t="shared" si="387"/>
        <v>0</v>
      </c>
      <c r="N2487" s="181">
        <f>IF(H2487="",0,H2487*I2487*'Avoided Water Savings Cost'!$C$16)</f>
        <v>0</v>
      </c>
      <c r="O2487" s="545">
        <f>IF(C2487="",0,IF($B$3="NYSEG",C2487/(1-'Avoided Electric Costs 2020'!$W$21),IF($B$3="RG&amp;E",C2487/(1-'Avoided Electric Costs 2020'!$X$21),"")))</f>
        <v>0</v>
      </c>
      <c r="P2487" s="546">
        <f>IF(D2487="",0,IF($B$3="NYSEG",D2487/(1-'Avoided Electric Costs 2020'!$W$21),IF($B$3="RG&amp;E",D2487/(1-'Avoided Electric Costs 2020'!$X$21),"")))</f>
        <v>0</v>
      </c>
      <c r="Q2487" s="546">
        <f>IF(E2487="",0,IF($B$3="NYSEG",E2487/(1-'Avoided Natural Gas Costs 2020'!$J$34),IF($B$3="RG&amp;E",E2487/(1-'Avoided Natural Gas Costs 2020'!$K$34),"")))</f>
        <v>0</v>
      </c>
      <c r="R2487" s="233" t="str">
        <f>IFERROR(IF(P2487*'BCA Inputs'!$C$1+Q2487*'BCA Inputs'!$C$2+F2487*'BCA Inputs'!$C$2+G2487*'BCA Inputs'!$C$2=0,"",P2487*'BCA Inputs'!$C$1+Q2487*'BCA Inputs'!$C$2+F2487*'BCA Inputs'!$C$2+G2487*'BCA Inputs'!$C$2),"")</f>
        <v/>
      </c>
      <c r="S2487" s="181" t="str">
        <f t="shared" si="380"/>
        <v/>
      </c>
      <c r="T2487" s="181" t="str">
        <f>IFERROR(IF($B$3="NYSEG",(INDEX('BCA Inputs'!$N$14:$N$54,MATCH(I2487,'BCA Inputs'!$M$14:$M$54,0))*P2487+INDEX('BCA Inputs'!$O$14:$O$54,MATCH(I2487,'BCA Inputs'!$M$14:$M$54,0))*O2487+INDEX('BCA Inputs'!P:P,MATCH(I2487,'BCA Inputs'!M:M,0))*Q2487+INDEX('BCA Inputs'!Q:Q,MATCH(I2487,'BCA Inputs'!M:M,0))*F2487+INDEX('BCA Inputs'!R:R,MATCH(I2487,'BCA Inputs'!M:M,0))*G2487)+L2487+N2487,IF($B$3="RG&amp;E",(INDEX('BCA Inputs'!$AX$14:$AX$54,MATCH(I2487,'BCA Inputs'!$AW$14:$AW$54,0))*P2487+INDEX('BCA Inputs'!$AY$14:$AY$54,MATCH(I2487,'BCA Inputs'!$AW$14:$AW$54,0))*O2487+INDEX('BCA Inputs'!$AZ$14:$AZ$54,MATCH(I2487,'BCA Inputs'!$AW$14:$AW$54,0))*Q2487+INDEX('BCA Inputs'!$BA$14:$BA$54,MATCH(I2487,'BCA Inputs'!$AW$14:$AW$54,0))*F2487+INDEX('BCA Inputs'!$BB$14:$BB$54,MATCH(I2487,'BCA Inputs'!$AW$14:$AW$54,0))*G2487)+L2487+N2487,"")),"")</f>
        <v/>
      </c>
      <c r="U2487" s="234" t="str">
        <f t="shared" si="381"/>
        <v/>
      </c>
      <c r="V2487" s="234" t="str">
        <f t="shared" si="382"/>
        <v/>
      </c>
      <c r="W2487" s="234" t="str">
        <f t="shared" si="383"/>
        <v/>
      </c>
      <c r="Y2487" s="235" t="str">
        <f t="shared" si="384"/>
        <v/>
      </c>
      <c r="Z2487" s="236" t="str">
        <f>IFERROR(IF($B$3="NYSEG",INDEX('BCA Inputs'!$X$14:$X$54,MATCH(I2487,'BCA Inputs'!$M$14:$M$54,0))*P2487+INDEX('BCA Inputs'!$Y$14:$Y$54,MATCH(I2487,'BCA Inputs'!$M$14:$M$54,0))*O2487+INDEX('BCA Inputs'!$Z$14:$Z$54,MATCH(I2487,'BCA Inputs'!$M$14:$M$54,0))*Q2487+INDEX('BCA Inputs'!$AA$14:$AA$54,MATCH(I2487,'BCA Inputs'!$M$14:$M$54,0))*F2487+INDEX('BCA Inputs'!$AB$14:$AB$54,MATCH(I2487,'BCA Inputs'!$M$14:$M$54,0))*G2487,IF($B$3="RG&amp;E",INDEX('BCA Inputs'!$BG$14:$BG$54,MATCH(I2487,'BCA Inputs'!$AW$14:$AW$54,0))*P2487+INDEX('BCA Inputs'!$BH$14:$BH$54,MATCH(I2487,'BCA Inputs'!$AW$14:$AW$54,0))*O2487+INDEX('BCA Inputs'!$BI$14:$BI$54,MATCH(I2487,'BCA Inputs'!$AW$14:$AW$54,0))*Q2487+INDEX('BCA Inputs'!$BJ$14:$BJ$54,MATCH(I2487,'BCA Inputs'!$AW$14:$AW$54,0))*F2487+INDEX('BCA Inputs'!$BK$14:$BK$54,MATCH(I2487,'BCA Inputs'!$AW$14:$AW$54,0))*G2487,"")),"")</f>
        <v/>
      </c>
      <c r="AA2487" s="237" t="str">
        <f t="shared" si="385"/>
        <v/>
      </c>
      <c r="AC2487" s="238" t="str">
        <f>IFERROR((K2487+R2487)+IF($B$3="NYSEG",INDEX('BCA Inputs'!$AI$14:$AI$54,MATCH(I2487,'BCA Inputs'!$M$14:$M$54,0))*P2487+INDEX('BCA Inputs'!$AJ$14:$AJ$54,MATCH(I2487,'BCA Inputs'!$M$14:$M$54,0))*Q2487,IF($B$3="RG&amp;E",INDEX('BCA Inputs'!$BR$14:$BR$54,MATCH(I2487,'BCA Inputs'!$AW$14:$AW$54,0))*P2487+INDEX('BCA Inputs'!$BS$14:$BS$54,MATCH(I2487,'BCA Inputs'!$AW$14:$AW$54,0))*Q2487,"")),"")</f>
        <v/>
      </c>
      <c r="AD2487" s="181" t="str">
        <f>IFERROR(IF($B$3="NYSEG",INDEX('BCA Inputs'!$AD$14:$AD$54,MATCH(I2487,'BCA Inputs'!$M$14:$M$54,0))*P2487+INDEX('BCA Inputs'!$AE$14:$AE$54,MATCH(I2487,'BCA Inputs'!$M$14:$M$54,0))*O2487+INDEX('BCA Inputs'!$AF$14:$AF$54,MATCH(I2487,'BCA Inputs'!$M$14:$M$54,0))*Q2487+INDEX('BCA Inputs'!$AG$14:$AG$54,MATCH(I2487,'BCA Inputs'!$M$14:$M$54,0))*F2487+INDEX('BCA Inputs'!$AH$14:$AH$54,MATCH(I2487,'BCA Inputs'!$M$14:$M$54,0))*G2487,IF($B$3="RG&amp;E",INDEX('BCA Inputs'!$BM$14:$BM$54,MATCH(I2487,'BCA Inputs'!$AW$14:$AW$54,0))*P2487+INDEX('BCA Inputs'!$BN$14:$BN$54,MATCH(I2487,'BCA Inputs'!$AW$14:$AW$54,0))*O2487+INDEX('BCA Inputs'!$BO$14:$BO$54,MATCH(I2487,'BCA Inputs'!$AW$14:$AW$54,0))*Q2487+INDEX('BCA Inputs'!$BP$14:$BP$54,MATCH(I2487,'BCA Inputs'!$AW$14:$AW$54,0))*F2487+INDEX('BCA Inputs'!$BQ$14:$BQ$54,MATCH(I2487,'BCA Inputs'!$AW$14:$AW$54,0))*G2487,"")),"")</f>
        <v/>
      </c>
      <c r="AE2487" s="237" t="str">
        <f t="shared" si="386"/>
        <v/>
      </c>
      <c r="AF2487" s="198">
        <f t="shared" si="388"/>
        <v>0</v>
      </c>
      <c r="AG2487" s="239">
        <f t="shared" si="389"/>
        <v>0</v>
      </c>
    </row>
    <row r="2488" spans="1:33">
      <c r="A2488" s="228"/>
      <c r="B2488" s="176"/>
      <c r="C2488" s="229"/>
      <c r="D2488" s="230"/>
      <c r="E2488" s="230"/>
      <c r="F2488" s="230"/>
      <c r="G2488" s="230"/>
      <c r="H2488" s="231"/>
      <c r="I2488" s="231"/>
      <c r="J2488" s="232"/>
      <c r="K2488" s="232"/>
      <c r="L2488" s="232"/>
      <c r="M2488" s="181">
        <f t="shared" si="387"/>
        <v>0</v>
      </c>
      <c r="N2488" s="181">
        <f>IF(H2488="",0,H2488*I2488*'Avoided Water Savings Cost'!$C$16)</f>
        <v>0</v>
      </c>
      <c r="O2488" s="545">
        <f>IF(C2488="",0,IF($B$3="NYSEG",C2488/(1-'Avoided Electric Costs 2020'!$W$21),IF($B$3="RG&amp;E",C2488/(1-'Avoided Electric Costs 2020'!$X$21),"")))</f>
        <v>0</v>
      </c>
      <c r="P2488" s="546">
        <f>IF(D2488="",0,IF($B$3="NYSEG",D2488/(1-'Avoided Electric Costs 2020'!$W$21),IF($B$3="RG&amp;E",D2488/(1-'Avoided Electric Costs 2020'!$X$21),"")))</f>
        <v>0</v>
      </c>
      <c r="Q2488" s="546">
        <f>IF(E2488="",0,IF($B$3="NYSEG",E2488/(1-'Avoided Natural Gas Costs 2020'!$J$34),IF($B$3="RG&amp;E",E2488/(1-'Avoided Natural Gas Costs 2020'!$K$34),"")))</f>
        <v>0</v>
      </c>
      <c r="R2488" s="233" t="str">
        <f>IFERROR(IF(P2488*'BCA Inputs'!$C$1+Q2488*'BCA Inputs'!$C$2+F2488*'BCA Inputs'!$C$2+G2488*'BCA Inputs'!$C$2=0,"",P2488*'BCA Inputs'!$C$1+Q2488*'BCA Inputs'!$C$2+F2488*'BCA Inputs'!$C$2+G2488*'BCA Inputs'!$C$2),"")</f>
        <v/>
      </c>
      <c r="S2488" s="181" t="str">
        <f t="shared" si="380"/>
        <v/>
      </c>
      <c r="T2488" s="181" t="str">
        <f>IFERROR(IF($B$3="NYSEG",(INDEX('BCA Inputs'!$N$14:$N$54,MATCH(I2488,'BCA Inputs'!$M$14:$M$54,0))*P2488+INDEX('BCA Inputs'!$O$14:$O$54,MATCH(I2488,'BCA Inputs'!$M$14:$M$54,0))*O2488+INDEX('BCA Inputs'!P:P,MATCH(I2488,'BCA Inputs'!M:M,0))*Q2488+INDEX('BCA Inputs'!Q:Q,MATCH(I2488,'BCA Inputs'!M:M,0))*F2488+INDEX('BCA Inputs'!R:R,MATCH(I2488,'BCA Inputs'!M:M,0))*G2488)+L2488+N2488,IF($B$3="RG&amp;E",(INDEX('BCA Inputs'!$AX$14:$AX$54,MATCH(I2488,'BCA Inputs'!$AW$14:$AW$54,0))*P2488+INDEX('BCA Inputs'!$AY$14:$AY$54,MATCH(I2488,'BCA Inputs'!$AW$14:$AW$54,0))*O2488+INDEX('BCA Inputs'!$AZ$14:$AZ$54,MATCH(I2488,'BCA Inputs'!$AW$14:$AW$54,0))*Q2488+INDEX('BCA Inputs'!$BA$14:$BA$54,MATCH(I2488,'BCA Inputs'!$AW$14:$AW$54,0))*F2488+INDEX('BCA Inputs'!$BB$14:$BB$54,MATCH(I2488,'BCA Inputs'!$AW$14:$AW$54,0))*G2488)+L2488+N2488,"")),"")</f>
        <v/>
      </c>
      <c r="U2488" s="234" t="str">
        <f t="shared" si="381"/>
        <v/>
      </c>
      <c r="V2488" s="234" t="str">
        <f t="shared" si="382"/>
        <v/>
      </c>
      <c r="W2488" s="234" t="str">
        <f t="shared" si="383"/>
        <v/>
      </c>
      <c r="Y2488" s="235" t="str">
        <f t="shared" si="384"/>
        <v/>
      </c>
      <c r="Z2488" s="236" t="str">
        <f>IFERROR(IF($B$3="NYSEG",INDEX('BCA Inputs'!$X$14:$X$54,MATCH(I2488,'BCA Inputs'!$M$14:$M$54,0))*P2488+INDEX('BCA Inputs'!$Y$14:$Y$54,MATCH(I2488,'BCA Inputs'!$M$14:$M$54,0))*O2488+INDEX('BCA Inputs'!$Z$14:$Z$54,MATCH(I2488,'BCA Inputs'!$M$14:$M$54,0))*Q2488+INDEX('BCA Inputs'!$AA$14:$AA$54,MATCH(I2488,'BCA Inputs'!$M$14:$M$54,0))*F2488+INDEX('BCA Inputs'!$AB$14:$AB$54,MATCH(I2488,'BCA Inputs'!$M$14:$M$54,0))*G2488,IF($B$3="RG&amp;E",INDEX('BCA Inputs'!$BG$14:$BG$54,MATCH(I2488,'BCA Inputs'!$AW$14:$AW$54,0))*P2488+INDEX('BCA Inputs'!$BH$14:$BH$54,MATCH(I2488,'BCA Inputs'!$AW$14:$AW$54,0))*O2488+INDEX('BCA Inputs'!$BI$14:$BI$54,MATCH(I2488,'BCA Inputs'!$AW$14:$AW$54,0))*Q2488+INDEX('BCA Inputs'!$BJ$14:$BJ$54,MATCH(I2488,'BCA Inputs'!$AW$14:$AW$54,0))*F2488+INDEX('BCA Inputs'!$BK$14:$BK$54,MATCH(I2488,'BCA Inputs'!$AW$14:$AW$54,0))*G2488,"")),"")</f>
        <v/>
      </c>
      <c r="AA2488" s="237" t="str">
        <f t="shared" si="385"/>
        <v/>
      </c>
      <c r="AC2488" s="238" t="str">
        <f>IFERROR((K2488+R2488)+IF($B$3="NYSEG",INDEX('BCA Inputs'!$AI$14:$AI$54,MATCH(I2488,'BCA Inputs'!$M$14:$M$54,0))*P2488+INDEX('BCA Inputs'!$AJ$14:$AJ$54,MATCH(I2488,'BCA Inputs'!$M$14:$M$54,0))*Q2488,IF($B$3="RG&amp;E",INDEX('BCA Inputs'!$BR$14:$BR$54,MATCH(I2488,'BCA Inputs'!$AW$14:$AW$54,0))*P2488+INDEX('BCA Inputs'!$BS$14:$BS$54,MATCH(I2488,'BCA Inputs'!$AW$14:$AW$54,0))*Q2488,"")),"")</f>
        <v/>
      </c>
      <c r="AD2488" s="181" t="str">
        <f>IFERROR(IF($B$3="NYSEG",INDEX('BCA Inputs'!$AD$14:$AD$54,MATCH(I2488,'BCA Inputs'!$M$14:$M$54,0))*P2488+INDEX('BCA Inputs'!$AE$14:$AE$54,MATCH(I2488,'BCA Inputs'!$M$14:$M$54,0))*O2488+INDEX('BCA Inputs'!$AF$14:$AF$54,MATCH(I2488,'BCA Inputs'!$M$14:$M$54,0))*Q2488+INDEX('BCA Inputs'!$AG$14:$AG$54,MATCH(I2488,'BCA Inputs'!$M$14:$M$54,0))*F2488+INDEX('BCA Inputs'!$AH$14:$AH$54,MATCH(I2488,'BCA Inputs'!$M$14:$M$54,0))*G2488,IF($B$3="RG&amp;E",INDEX('BCA Inputs'!$BM$14:$BM$54,MATCH(I2488,'BCA Inputs'!$AW$14:$AW$54,0))*P2488+INDEX('BCA Inputs'!$BN$14:$BN$54,MATCH(I2488,'BCA Inputs'!$AW$14:$AW$54,0))*O2488+INDEX('BCA Inputs'!$BO$14:$BO$54,MATCH(I2488,'BCA Inputs'!$AW$14:$AW$54,0))*Q2488+INDEX('BCA Inputs'!$BP$14:$BP$54,MATCH(I2488,'BCA Inputs'!$AW$14:$AW$54,0))*F2488+INDEX('BCA Inputs'!$BQ$14:$BQ$54,MATCH(I2488,'BCA Inputs'!$AW$14:$AW$54,0))*G2488,"")),"")</f>
        <v/>
      </c>
      <c r="AE2488" s="237" t="str">
        <f t="shared" si="386"/>
        <v/>
      </c>
      <c r="AF2488" s="198">
        <f t="shared" si="388"/>
        <v>0</v>
      </c>
      <c r="AG2488" s="239">
        <f t="shared" si="389"/>
        <v>0</v>
      </c>
    </row>
    <row r="2489" spans="1:33">
      <c r="A2489" s="228"/>
      <c r="B2489" s="176"/>
      <c r="C2489" s="229"/>
      <c r="D2489" s="230"/>
      <c r="E2489" s="230"/>
      <c r="F2489" s="230"/>
      <c r="G2489" s="230"/>
      <c r="H2489" s="231"/>
      <c r="I2489" s="231"/>
      <c r="J2489" s="232"/>
      <c r="K2489" s="232"/>
      <c r="L2489" s="232"/>
      <c r="M2489" s="181">
        <f t="shared" si="387"/>
        <v>0</v>
      </c>
      <c r="N2489" s="181">
        <f>IF(H2489="",0,H2489*I2489*'Avoided Water Savings Cost'!$C$16)</f>
        <v>0</v>
      </c>
      <c r="O2489" s="545">
        <f>IF(C2489="",0,IF($B$3="NYSEG",C2489/(1-'Avoided Electric Costs 2020'!$W$21),IF($B$3="RG&amp;E",C2489/(1-'Avoided Electric Costs 2020'!$X$21),"")))</f>
        <v>0</v>
      </c>
      <c r="P2489" s="546">
        <f>IF(D2489="",0,IF($B$3="NYSEG",D2489/(1-'Avoided Electric Costs 2020'!$W$21),IF($B$3="RG&amp;E",D2489/(1-'Avoided Electric Costs 2020'!$X$21),"")))</f>
        <v>0</v>
      </c>
      <c r="Q2489" s="546">
        <f>IF(E2489="",0,IF($B$3="NYSEG",E2489/(1-'Avoided Natural Gas Costs 2020'!$J$34),IF($B$3="RG&amp;E",E2489/(1-'Avoided Natural Gas Costs 2020'!$K$34),"")))</f>
        <v>0</v>
      </c>
      <c r="R2489" s="233" t="str">
        <f>IFERROR(IF(P2489*'BCA Inputs'!$C$1+Q2489*'BCA Inputs'!$C$2+F2489*'BCA Inputs'!$C$2+G2489*'BCA Inputs'!$C$2=0,"",P2489*'BCA Inputs'!$C$1+Q2489*'BCA Inputs'!$C$2+F2489*'BCA Inputs'!$C$2+G2489*'BCA Inputs'!$C$2),"")</f>
        <v/>
      </c>
      <c r="S2489" s="181" t="str">
        <f t="shared" si="380"/>
        <v/>
      </c>
      <c r="T2489" s="181" t="str">
        <f>IFERROR(IF($B$3="NYSEG",(INDEX('BCA Inputs'!$N$14:$N$54,MATCH(I2489,'BCA Inputs'!$M$14:$M$54,0))*P2489+INDEX('BCA Inputs'!$O$14:$O$54,MATCH(I2489,'BCA Inputs'!$M$14:$M$54,0))*O2489+INDEX('BCA Inputs'!P:P,MATCH(I2489,'BCA Inputs'!M:M,0))*Q2489+INDEX('BCA Inputs'!Q:Q,MATCH(I2489,'BCA Inputs'!M:M,0))*F2489+INDEX('BCA Inputs'!R:R,MATCH(I2489,'BCA Inputs'!M:M,0))*G2489)+L2489+N2489,IF($B$3="RG&amp;E",(INDEX('BCA Inputs'!$AX$14:$AX$54,MATCH(I2489,'BCA Inputs'!$AW$14:$AW$54,0))*P2489+INDEX('BCA Inputs'!$AY$14:$AY$54,MATCH(I2489,'BCA Inputs'!$AW$14:$AW$54,0))*O2489+INDEX('BCA Inputs'!$AZ$14:$AZ$54,MATCH(I2489,'BCA Inputs'!$AW$14:$AW$54,0))*Q2489+INDEX('BCA Inputs'!$BA$14:$BA$54,MATCH(I2489,'BCA Inputs'!$AW$14:$AW$54,0))*F2489+INDEX('BCA Inputs'!$BB$14:$BB$54,MATCH(I2489,'BCA Inputs'!$AW$14:$AW$54,0))*G2489)+L2489+N2489,"")),"")</f>
        <v/>
      </c>
      <c r="U2489" s="234" t="str">
        <f t="shared" si="381"/>
        <v/>
      </c>
      <c r="V2489" s="234" t="str">
        <f t="shared" si="382"/>
        <v/>
      </c>
      <c r="W2489" s="234" t="str">
        <f t="shared" si="383"/>
        <v/>
      </c>
      <c r="Y2489" s="235" t="str">
        <f t="shared" si="384"/>
        <v/>
      </c>
      <c r="Z2489" s="236" t="str">
        <f>IFERROR(IF($B$3="NYSEG",INDEX('BCA Inputs'!$X$14:$X$54,MATCH(I2489,'BCA Inputs'!$M$14:$M$54,0))*P2489+INDEX('BCA Inputs'!$Y$14:$Y$54,MATCH(I2489,'BCA Inputs'!$M$14:$M$54,0))*O2489+INDEX('BCA Inputs'!$Z$14:$Z$54,MATCH(I2489,'BCA Inputs'!$M$14:$M$54,0))*Q2489+INDEX('BCA Inputs'!$AA$14:$AA$54,MATCH(I2489,'BCA Inputs'!$M$14:$M$54,0))*F2489+INDEX('BCA Inputs'!$AB$14:$AB$54,MATCH(I2489,'BCA Inputs'!$M$14:$M$54,0))*G2489,IF($B$3="RG&amp;E",INDEX('BCA Inputs'!$BG$14:$BG$54,MATCH(I2489,'BCA Inputs'!$AW$14:$AW$54,0))*P2489+INDEX('BCA Inputs'!$BH$14:$BH$54,MATCH(I2489,'BCA Inputs'!$AW$14:$AW$54,0))*O2489+INDEX('BCA Inputs'!$BI$14:$BI$54,MATCH(I2489,'BCA Inputs'!$AW$14:$AW$54,0))*Q2489+INDEX('BCA Inputs'!$BJ$14:$BJ$54,MATCH(I2489,'BCA Inputs'!$AW$14:$AW$54,0))*F2489+INDEX('BCA Inputs'!$BK$14:$BK$54,MATCH(I2489,'BCA Inputs'!$AW$14:$AW$54,0))*G2489,"")),"")</f>
        <v/>
      </c>
      <c r="AA2489" s="237" t="str">
        <f t="shared" si="385"/>
        <v/>
      </c>
      <c r="AC2489" s="238" t="str">
        <f>IFERROR((K2489+R2489)+IF($B$3="NYSEG",INDEX('BCA Inputs'!$AI$14:$AI$54,MATCH(I2489,'BCA Inputs'!$M$14:$M$54,0))*P2489+INDEX('BCA Inputs'!$AJ$14:$AJ$54,MATCH(I2489,'BCA Inputs'!$M$14:$M$54,0))*Q2489,IF($B$3="RG&amp;E",INDEX('BCA Inputs'!$BR$14:$BR$54,MATCH(I2489,'BCA Inputs'!$AW$14:$AW$54,0))*P2489+INDEX('BCA Inputs'!$BS$14:$BS$54,MATCH(I2489,'BCA Inputs'!$AW$14:$AW$54,0))*Q2489,"")),"")</f>
        <v/>
      </c>
      <c r="AD2489" s="181" t="str">
        <f>IFERROR(IF($B$3="NYSEG",INDEX('BCA Inputs'!$AD$14:$AD$54,MATCH(I2489,'BCA Inputs'!$M$14:$M$54,0))*P2489+INDEX('BCA Inputs'!$AE$14:$AE$54,MATCH(I2489,'BCA Inputs'!$M$14:$M$54,0))*O2489+INDEX('BCA Inputs'!$AF$14:$AF$54,MATCH(I2489,'BCA Inputs'!$M$14:$M$54,0))*Q2489+INDEX('BCA Inputs'!$AG$14:$AG$54,MATCH(I2489,'BCA Inputs'!$M$14:$M$54,0))*F2489+INDEX('BCA Inputs'!$AH$14:$AH$54,MATCH(I2489,'BCA Inputs'!$M$14:$M$54,0))*G2489,IF($B$3="RG&amp;E",INDEX('BCA Inputs'!$BM$14:$BM$54,MATCH(I2489,'BCA Inputs'!$AW$14:$AW$54,0))*P2489+INDEX('BCA Inputs'!$BN$14:$BN$54,MATCH(I2489,'BCA Inputs'!$AW$14:$AW$54,0))*O2489+INDEX('BCA Inputs'!$BO$14:$BO$54,MATCH(I2489,'BCA Inputs'!$AW$14:$AW$54,0))*Q2489+INDEX('BCA Inputs'!$BP$14:$BP$54,MATCH(I2489,'BCA Inputs'!$AW$14:$AW$54,0))*F2489+INDEX('BCA Inputs'!$BQ$14:$BQ$54,MATCH(I2489,'BCA Inputs'!$AW$14:$AW$54,0))*G2489,"")),"")</f>
        <v/>
      </c>
      <c r="AE2489" s="237" t="str">
        <f t="shared" si="386"/>
        <v/>
      </c>
      <c r="AF2489" s="198">
        <f t="shared" si="388"/>
        <v>0</v>
      </c>
      <c r="AG2489" s="239">
        <f t="shared" si="389"/>
        <v>0</v>
      </c>
    </row>
    <row r="2490" spans="1:33">
      <c r="A2490" s="228"/>
      <c r="B2490" s="176"/>
      <c r="C2490" s="229"/>
      <c r="D2490" s="230"/>
      <c r="E2490" s="230"/>
      <c r="F2490" s="230"/>
      <c r="G2490" s="230"/>
      <c r="H2490" s="231"/>
      <c r="I2490" s="231"/>
      <c r="J2490" s="232"/>
      <c r="K2490" s="232"/>
      <c r="L2490" s="232"/>
      <c r="M2490" s="181">
        <f t="shared" si="387"/>
        <v>0</v>
      </c>
      <c r="N2490" s="181">
        <f>IF(H2490="",0,H2490*I2490*'Avoided Water Savings Cost'!$C$16)</f>
        <v>0</v>
      </c>
      <c r="O2490" s="545">
        <f>IF(C2490="",0,IF($B$3="NYSEG",C2490/(1-'Avoided Electric Costs 2020'!$W$21),IF($B$3="RG&amp;E",C2490/(1-'Avoided Electric Costs 2020'!$X$21),"")))</f>
        <v>0</v>
      </c>
      <c r="P2490" s="546">
        <f>IF(D2490="",0,IF($B$3="NYSEG",D2490/(1-'Avoided Electric Costs 2020'!$W$21),IF($B$3="RG&amp;E",D2490/(1-'Avoided Electric Costs 2020'!$X$21),"")))</f>
        <v>0</v>
      </c>
      <c r="Q2490" s="546">
        <f>IF(E2490="",0,IF($B$3="NYSEG",E2490/(1-'Avoided Natural Gas Costs 2020'!$J$34),IF($B$3="RG&amp;E",E2490/(1-'Avoided Natural Gas Costs 2020'!$K$34),"")))</f>
        <v>0</v>
      </c>
      <c r="R2490" s="233" t="str">
        <f>IFERROR(IF(P2490*'BCA Inputs'!$C$1+Q2490*'BCA Inputs'!$C$2+F2490*'BCA Inputs'!$C$2+G2490*'BCA Inputs'!$C$2=0,"",P2490*'BCA Inputs'!$C$1+Q2490*'BCA Inputs'!$C$2+F2490*'BCA Inputs'!$C$2+G2490*'BCA Inputs'!$C$2),"")</f>
        <v/>
      </c>
      <c r="S2490" s="181" t="str">
        <f t="shared" si="380"/>
        <v/>
      </c>
      <c r="T2490" s="181" t="str">
        <f>IFERROR(IF($B$3="NYSEG",(INDEX('BCA Inputs'!$N$14:$N$54,MATCH(I2490,'BCA Inputs'!$M$14:$M$54,0))*P2490+INDEX('BCA Inputs'!$O$14:$O$54,MATCH(I2490,'BCA Inputs'!$M$14:$M$54,0))*O2490+INDEX('BCA Inputs'!P:P,MATCH(I2490,'BCA Inputs'!M:M,0))*Q2490+INDEX('BCA Inputs'!Q:Q,MATCH(I2490,'BCA Inputs'!M:M,0))*F2490+INDEX('BCA Inputs'!R:R,MATCH(I2490,'BCA Inputs'!M:M,0))*G2490)+L2490+N2490,IF($B$3="RG&amp;E",(INDEX('BCA Inputs'!$AX$14:$AX$54,MATCH(I2490,'BCA Inputs'!$AW$14:$AW$54,0))*P2490+INDEX('BCA Inputs'!$AY$14:$AY$54,MATCH(I2490,'BCA Inputs'!$AW$14:$AW$54,0))*O2490+INDEX('BCA Inputs'!$AZ$14:$AZ$54,MATCH(I2490,'BCA Inputs'!$AW$14:$AW$54,0))*Q2490+INDEX('BCA Inputs'!$BA$14:$BA$54,MATCH(I2490,'BCA Inputs'!$AW$14:$AW$54,0))*F2490+INDEX('BCA Inputs'!$BB$14:$BB$54,MATCH(I2490,'BCA Inputs'!$AW$14:$AW$54,0))*G2490)+L2490+N2490,"")),"")</f>
        <v/>
      </c>
      <c r="U2490" s="234" t="str">
        <f t="shared" si="381"/>
        <v/>
      </c>
      <c r="V2490" s="234" t="str">
        <f t="shared" si="382"/>
        <v/>
      </c>
      <c r="W2490" s="234" t="str">
        <f t="shared" si="383"/>
        <v/>
      </c>
      <c r="Y2490" s="235" t="str">
        <f t="shared" si="384"/>
        <v/>
      </c>
      <c r="Z2490" s="236" t="str">
        <f>IFERROR(IF($B$3="NYSEG",INDEX('BCA Inputs'!$X$14:$X$54,MATCH(I2490,'BCA Inputs'!$M$14:$M$54,0))*P2490+INDEX('BCA Inputs'!$Y$14:$Y$54,MATCH(I2490,'BCA Inputs'!$M$14:$M$54,0))*O2490+INDEX('BCA Inputs'!$Z$14:$Z$54,MATCH(I2490,'BCA Inputs'!$M$14:$M$54,0))*Q2490+INDEX('BCA Inputs'!$AA$14:$AA$54,MATCH(I2490,'BCA Inputs'!$M$14:$M$54,0))*F2490+INDEX('BCA Inputs'!$AB$14:$AB$54,MATCH(I2490,'BCA Inputs'!$M$14:$M$54,0))*G2490,IF($B$3="RG&amp;E",INDEX('BCA Inputs'!$BG$14:$BG$54,MATCH(I2490,'BCA Inputs'!$AW$14:$AW$54,0))*P2490+INDEX('BCA Inputs'!$BH$14:$BH$54,MATCH(I2490,'BCA Inputs'!$AW$14:$AW$54,0))*O2490+INDEX('BCA Inputs'!$BI$14:$BI$54,MATCH(I2490,'BCA Inputs'!$AW$14:$AW$54,0))*Q2490+INDEX('BCA Inputs'!$BJ$14:$BJ$54,MATCH(I2490,'BCA Inputs'!$AW$14:$AW$54,0))*F2490+INDEX('BCA Inputs'!$BK$14:$BK$54,MATCH(I2490,'BCA Inputs'!$AW$14:$AW$54,0))*G2490,"")),"")</f>
        <v/>
      </c>
      <c r="AA2490" s="237" t="str">
        <f t="shared" si="385"/>
        <v/>
      </c>
      <c r="AC2490" s="238" t="str">
        <f>IFERROR((K2490+R2490)+IF($B$3="NYSEG",INDEX('BCA Inputs'!$AI$14:$AI$54,MATCH(I2490,'BCA Inputs'!$M$14:$M$54,0))*P2490+INDEX('BCA Inputs'!$AJ$14:$AJ$54,MATCH(I2490,'BCA Inputs'!$M$14:$M$54,0))*Q2490,IF($B$3="RG&amp;E",INDEX('BCA Inputs'!$BR$14:$BR$54,MATCH(I2490,'BCA Inputs'!$AW$14:$AW$54,0))*P2490+INDEX('BCA Inputs'!$BS$14:$BS$54,MATCH(I2490,'BCA Inputs'!$AW$14:$AW$54,0))*Q2490,"")),"")</f>
        <v/>
      </c>
      <c r="AD2490" s="181" t="str">
        <f>IFERROR(IF($B$3="NYSEG",INDEX('BCA Inputs'!$AD$14:$AD$54,MATCH(I2490,'BCA Inputs'!$M$14:$M$54,0))*P2490+INDEX('BCA Inputs'!$AE$14:$AE$54,MATCH(I2490,'BCA Inputs'!$M$14:$M$54,0))*O2490+INDEX('BCA Inputs'!$AF$14:$AF$54,MATCH(I2490,'BCA Inputs'!$M$14:$M$54,0))*Q2490+INDEX('BCA Inputs'!$AG$14:$AG$54,MATCH(I2490,'BCA Inputs'!$M$14:$M$54,0))*F2490+INDEX('BCA Inputs'!$AH$14:$AH$54,MATCH(I2490,'BCA Inputs'!$M$14:$M$54,0))*G2490,IF($B$3="RG&amp;E",INDEX('BCA Inputs'!$BM$14:$BM$54,MATCH(I2490,'BCA Inputs'!$AW$14:$AW$54,0))*P2490+INDEX('BCA Inputs'!$BN$14:$BN$54,MATCH(I2490,'BCA Inputs'!$AW$14:$AW$54,0))*O2490+INDEX('BCA Inputs'!$BO$14:$BO$54,MATCH(I2490,'BCA Inputs'!$AW$14:$AW$54,0))*Q2490+INDEX('BCA Inputs'!$BP$14:$BP$54,MATCH(I2490,'BCA Inputs'!$AW$14:$AW$54,0))*F2490+INDEX('BCA Inputs'!$BQ$14:$BQ$54,MATCH(I2490,'BCA Inputs'!$AW$14:$AW$54,0))*G2490,"")),"")</f>
        <v/>
      </c>
      <c r="AE2490" s="237" t="str">
        <f t="shared" si="386"/>
        <v/>
      </c>
      <c r="AF2490" s="198">
        <f t="shared" si="388"/>
        <v>0</v>
      </c>
      <c r="AG2490" s="239">
        <f t="shared" si="389"/>
        <v>0</v>
      </c>
    </row>
    <row r="2491" spans="1:33">
      <c r="A2491" s="228"/>
      <c r="B2491" s="176"/>
      <c r="C2491" s="229"/>
      <c r="D2491" s="230"/>
      <c r="E2491" s="230"/>
      <c r="F2491" s="230"/>
      <c r="G2491" s="230"/>
      <c r="H2491" s="231"/>
      <c r="I2491" s="231"/>
      <c r="J2491" s="232"/>
      <c r="K2491" s="232"/>
      <c r="L2491" s="232"/>
      <c r="M2491" s="181">
        <f t="shared" si="387"/>
        <v>0</v>
      </c>
      <c r="N2491" s="181">
        <f>IF(H2491="",0,H2491*I2491*'Avoided Water Savings Cost'!$C$16)</f>
        <v>0</v>
      </c>
      <c r="O2491" s="545">
        <f>IF(C2491="",0,IF($B$3="NYSEG",C2491/(1-'Avoided Electric Costs 2020'!$W$21),IF($B$3="RG&amp;E",C2491/(1-'Avoided Electric Costs 2020'!$X$21),"")))</f>
        <v>0</v>
      </c>
      <c r="P2491" s="546">
        <f>IF(D2491="",0,IF($B$3="NYSEG",D2491/(1-'Avoided Electric Costs 2020'!$W$21),IF($B$3="RG&amp;E",D2491/(1-'Avoided Electric Costs 2020'!$X$21),"")))</f>
        <v>0</v>
      </c>
      <c r="Q2491" s="546">
        <f>IF(E2491="",0,IF($B$3="NYSEG",E2491/(1-'Avoided Natural Gas Costs 2020'!$J$34),IF($B$3="RG&amp;E",E2491/(1-'Avoided Natural Gas Costs 2020'!$K$34),"")))</f>
        <v>0</v>
      </c>
      <c r="R2491" s="233" t="str">
        <f>IFERROR(IF(P2491*'BCA Inputs'!$C$1+Q2491*'BCA Inputs'!$C$2+F2491*'BCA Inputs'!$C$2+G2491*'BCA Inputs'!$C$2=0,"",P2491*'BCA Inputs'!$C$1+Q2491*'BCA Inputs'!$C$2+F2491*'BCA Inputs'!$C$2+G2491*'BCA Inputs'!$C$2),"")</f>
        <v/>
      </c>
      <c r="S2491" s="181" t="str">
        <f t="shared" si="380"/>
        <v/>
      </c>
      <c r="T2491" s="181" t="str">
        <f>IFERROR(IF($B$3="NYSEG",(INDEX('BCA Inputs'!$N$14:$N$54,MATCH(I2491,'BCA Inputs'!$M$14:$M$54,0))*P2491+INDEX('BCA Inputs'!$O$14:$O$54,MATCH(I2491,'BCA Inputs'!$M$14:$M$54,0))*O2491+INDEX('BCA Inputs'!P:P,MATCH(I2491,'BCA Inputs'!M:M,0))*Q2491+INDEX('BCA Inputs'!Q:Q,MATCH(I2491,'BCA Inputs'!M:M,0))*F2491+INDEX('BCA Inputs'!R:R,MATCH(I2491,'BCA Inputs'!M:M,0))*G2491)+L2491+N2491,IF($B$3="RG&amp;E",(INDEX('BCA Inputs'!$AX$14:$AX$54,MATCH(I2491,'BCA Inputs'!$AW$14:$AW$54,0))*P2491+INDEX('BCA Inputs'!$AY$14:$AY$54,MATCH(I2491,'BCA Inputs'!$AW$14:$AW$54,0))*O2491+INDEX('BCA Inputs'!$AZ$14:$AZ$54,MATCH(I2491,'BCA Inputs'!$AW$14:$AW$54,0))*Q2491+INDEX('BCA Inputs'!$BA$14:$BA$54,MATCH(I2491,'BCA Inputs'!$AW$14:$AW$54,0))*F2491+INDEX('BCA Inputs'!$BB$14:$BB$54,MATCH(I2491,'BCA Inputs'!$AW$14:$AW$54,0))*G2491)+L2491+N2491,"")),"")</f>
        <v/>
      </c>
      <c r="U2491" s="234" t="str">
        <f t="shared" si="381"/>
        <v/>
      </c>
      <c r="V2491" s="234" t="str">
        <f t="shared" si="382"/>
        <v/>
      </c>
      <c r="W2491" s="234" t="str">
        <f t="shared" si="383"/>
        <v/>
      </c>
      <c r="Y2491" s="235" t="str">
        <f t="shared" si="384"/>
        <v/>
      </c>
      <c r="Z2491" s="236" t="str">
        <f>IFERROR(IF($B$3="NYSEG",INDEX('BCA Inputs'!$X$14:$X$54,MATCH(I2491,'BCA Inputs'!$M$14:$M$54,0))*P2491+INDEX('BCA Inputs'!$Y$14:$Y$54,MATCH(I2491,'BCA Inputs'!$M$14:$M$54,0))*O2491+INDEX('BCA Inputs'!$Z$14:$Z$54,MATCH(I2491,'BCA Inputs'!$M$14:$M$54,0))*Q2491+INDEX('BCA Inputs'!$AA$14:$AA$54,MATCH(I2491,'BCA Inputs'!$M$14:$M$54,0))*F2491+INDEX('BCA Inputs'!$AB$14:$AB$54,MATCH(I2491,'BCA Inputs'!$M$14:$M$54,0))*G2491,IF($B$3="RG&amp;E",INDEX('BCA Inputs'!$BG$14:$BG$54,MATCH(I2491,'BCA Inputs'!$AW$14:$AW$54,0))*P2491+INDEX('BCA Inputs'!$BH$14:$BH$54,MATCH(I2491,'BCA Inputs'!$AW$14:$AW$54,0))*O2491+INDEX('BCA Inputs'!$BI$14:$BI$54,MATCH(I2491,'BCA Inputs'!$AW$14:$AW$54,0))*Q2491+INDEX('BCA Inputs'!$BJ$14:$BJ$54,MATCH(I2491,'BCA Inputs'!$AW$14:$AW$54,0))*F2491+INDEX('BCA Inputs'!$BK$14:$BK$54,MATCH(I2491,'BCA Inputs'!$AW$14:$AW$54,0))*G2491,"")),"")</f>
        <v/>
      </c>
      <c r="AA2491" s="237" t="str">
        <f t="shared" si="385"/>
        <v/>
      </c>
      <c r="AC2491" s="238" t="str">
        <f>IFERROR((K2491+R2491)+IF($B$3="NYSEG",INDEX('BCA Inputs'!$AI$14:$AI$54,MATCH(I2491,'BCA Inputs'!$M$14:$M$54,0))*P2491+INDEX('BCA Inputs'!$AJ$14:$AJ$54,MATCH(I2491,'BCA Inputs'!$M$14:$M$54,0))*Q2491,IF($B$3="RG&amp;E",INDEX('BCA Inputs'!$BR$14:$BR$54,MATCH(I2491,'BCA Inputs'!$AW$14:$AW$54,0))*P2491+INDEX('BCA Inputs'!$BS$14:$BS$54,MATCH(I2491,'BCA Inputs'!$AW$14:$AW$54,0))*Q2491,"")),"")</f>
        <v/>
      </c>
      <c r="AD2491" s="181" t="str">
        <f>IFERROR(IF($B$3="NYSEG",INDEX('BCA Inputs'!$AD$14:$AD$54,MATCH(I2491,'BCA Inputs'!$M$14:$M$54,0))*P2491+INDEX('BCA Inputs'!$AE$14:$AE$54,MATCH(I2491,'BCA Inputs'!$M$14:$M$54,0))*O2491+INDEX('BCA Inputs'!$AF$14:$AF$54,MATCH(I2491,'BCA Inputs'!$M$14:$M$54,0))*Q2491+INDEX('BCA Inputs'!$AG$14:$AG$54,MATCH(I2491,'BCA Inputs'!$M$14:$M$54,0))*F2491+INDEX('BCA Inputs'!$AH$14:$AH$54,MATCH(I2491,'BCA Inputs'!$M$14:$M$54,0))*G2491,IF($B$3="RG&amp;E",INDEX('BCA Inputs'!$BM$14:$BM$54,MATCH(I2491,'BCA Inputs'!$AW$14:$AW$54,0))*P2491+INDEX('BCA Inputs'!$BN$14:$BN$54,MATCH(I2491,'BCA Inputs'!$AW$14:$AW$54,0))*O2491+INDEX('BCA Inputs'!$BO$14:$BO$54,MATCH(I2491,'BCA Inputs'!$AW$14:$AW$54,0))*Q2491+INDEX('BCA Inputs'!$BP$14:$BP$54,MATCH(I2491,'BCA Inputs'!$AW$14:$AW$54,0))*F2491+INDEX('BCA Inputs'!$BQ$14:$BQ$54,MATCH(I2491,'BCA Inputs'!$AW$14:$AW$54,0))*G2491,"")),"")</f>
        <v/>
      </c>
      <c r="AE2491" s="237" t="str">
        <f t="shared" si="386"/>
        <v/>
      </c>
      <c r="AF2491" s="198">
        <f t="shared" si="388"/>
        <v>0</v>
      </c>
      <c r="AG2491" s="239">
        <f t="shared" si="389"/>
        <v>0</v>
      </c>
    </row>
    <row r="2492" spans="1:33">
      <c r="A2492" s="228"/>
      <c r="B2492" s="176"/>
      <c r="C2492" s="229"/>
      <c r="D2492" s="230"/>
      <c r="E2492" s="230"/>
      <c r="F2492" s="230"/>
      <c r="G2492" s="230"/>
      <c r="H2492" s="231"/>
      <c r="I2492" s="231"/>
      <c r="J2492" s="232"/>
      <c r="K2492" s="232"/>
      <c r="L2492" s="232"/>
      <c r="M2492" s="181">
        <f t="shared" si="387"/>
        <v>0</v>
      </c>
      <c r="N2492" s="181">
        <f>IF(H2492="",0,H2492*I2492*'Avoided Water Savings Cost'!$C$16)</f>
        <v>0</v>
      </c>
      <c r="O2492" s="545">
        <f>IF(C2492="",0,IF($B$3="NYSEG",C2492/(1-'Avoided Electric Costs 2020'!$W$21),IF($B$3="RG&amp;E",C2492/(1-'Avoided Electric Costs 2020'!$X$21),"")))</f>
        <v>0</v>
      </c>
      <c r="P2492" s="546">
        <f>IF(D2492="",0,IF($B$3="NYSEG",D2492/(1-'Avoided Electric Costs 2020'!$W$21),IF($B$3="RG&amp;E",D2492/(1-'Avoided Electric Costs 2020'!$X$21),"")))</f>
        <v>0</v>
      </c>
      <c r="Q2492" s="546">
        <f>IF(E2492="",0,IF($B$3="NYSEG",E2492/(1-'Avoided Natural Gas Costs 2020'!$J$34),IF($B$3="RG&amp;E",E2492/(1-'Avoided Natural Gas Costs 2020'!$K$34),"")))</f>
        <v>0</v>
      </c>
      <c r="R2492" s="233" t="str">
        <f>IFERROR(IF(P2492*'BCA Inputs'!$C$1+Q2492*'BCA Inputs'!$C$2+F2492*'BCA Inputs'!$C$2+G2492*'BCA Inputs'!$C$2=0,"",P2492*'BCA Inputs'!$C$1+Q2492*'BCA Inputs'!$C$2+F2492*'BCA Inputs'!$C$2+G2492*'BCA Inputs'!$C$2),"")</f>
        <v/>
      </c>
      <c r="S2492" s="181" t="str">
        <f t="shared" si="380"/>
        <v/>
      </c>
      <c r="T2492" s="181" t="str">
        <f>IFERROR(IF($B$3="NYSEG",(INDEX('BCA Inputs'!$N$14:$N$54,MATCH(I2492,'BCA Inputs'!$M$14:$M$54,0))*P2492+INDEX('BCA Inputs'!$O$14:$O$54,MATCH(I2492,'BCA Inputs'!$M$14:$M$54,0))*O2492+INDEX('BCA Inputs'!P:P,MATCH(I2492,'BCA Inputs'!M:M,0))*Q2492+INDEX('BCA Inputs'!Q:Q,MATCH(I2492,'BCA Inputs'!M:M,0))*F2492+INDEX('BCA Inputs'!R:R,MATCH(I2492,'BCA Inputs'!M:M,0))*G2492)+L2492+N2492,IF($B$3="RG&amp;E",(INDEX('BCA Inputs'!$AX$14:$AX$54,MATCH(I2492,'BCA Inputs'!$AW$14:$AW$54,0))*P2492+INDEX('BCA Inputs'!$AY$14:$AY$54,MATCH(I2492,'BCA Inputs'!$AW$14:$AW$54,0))*O2492+INDEX('BCA Inputs'!$AZ$14:$AZ$54,MATCH(I2492,'BCA Inputs'!$AW$14:$AW$54,0))*Q2492+INDEX('BCA Inputs'!$BA$14:$BA$54,MATCH(I2492,'BCA Inputs'!$AW$14:$AW$54,0))*F2492+INDEX('BCA Inputs'!$BB$14:$BB$54,MATCH(I2492,'BCA Inputs'!$AW$14:$AW$54,0))*G2492)+L2492+N2492,"")),"")</f>
        <v/>
      </c>
      <c r="U2492" s="234" t="str">
        <f t="shared" si="381"/>
        <v/>
      </c>
      <c r="V2492" s="234" t="str">
        <f t="shared" si="382"/>
        <v/>
      </c>
      <c r="W2492" s="234" t="str">
        <f t="shared" si="383"/>
        <v/>
      </c>
      <c r="Y2492" s="235" t="str">
        <f t="shared" si="384"/>
        <v/>
      </c>
      <c r="Z2492" s="236" t="str">
        <f>IFERROR(IF($B$3="NYSEG",INDEX('BCA Inputs'!$X$14:$X$54,MATCH(I2492,'BCA Inputs'!$M$14:$M$54,0))*P2492+INDEX('BCA Inputs'!$Y$14:$Y$54,MATCH(I2492,'BCA Inputs'!$M$14:$M$54,0))*O2492+INDEX('BCA Inputs'!$Z$14:$Z$54,MATCH(I2492,'BCA Inputs'!$M$14:$M$54,0))*Q2492+INDEX('BCA Inputs'!$AA$14:$AA$54,MATCH(I2492,'BCA Inputs'!$M$14:$M$54,0))*F2492+INDEX('BCA Inputs'!$AB$14:$AB$54,MATCH(I2492,'BCA Inputs'!$M$14:$M$54,0))*G2492,IF($B$3="RG&amp;E",INDEX('BCA Inputs'!$BG$14:$BG$54,MATCH(I2492,'BCA Inputs'!$AW$14:$AW$54,0))*P2492+INDEX('BCA Inputs'!$BH$14:$BH$54,MATCH(I2492,'BCA Inputs'!$AW$14:$AW$54,0))*O2492+INDEX('BCA Inputs'!$BI$14:$BI$54,MATCH(I2492,'BCA Inputs'!$AW$14:$AW$54,0))*Q2492+INDEX('BCA Inputs'!$BJ$14:$BJ$54,MATCH(I2492,'BCA Inputs'!$AW$14:$AW$54,0))*F2492+INDEX('BCA Inputs'!$BK$14:$BK$54,MATCH(I2492,'BCA Inputs'!$AW$14:$AW$54,0))*G2492,"")),"")</f>
        <v/>
      </c>
      <c r="AA2492" s="237" t="str">
        <f t="shared" si="385"/>
        <v/>
      </c>
      <c r="AC2492" s="238" t="str">
        <f>IFERROR((K2492+R2492)+IF($B$3="NYSEG",INDEX('BCA Inputs'!$AI$14:$AI$54,MATCH(I2492,'BCA Inputs'!$M$14:$M$54,0))*P2492+INDEX('BCA Inputs'!$AJ$14:$AJ$54,MATCH(I2492,'BCA Inputs'!$M$14:$M$54,0))*Q2492,IF($B$3="RG&amp;E",INDEX('BCA Inputs'!$BR$14:$BR$54,MATCH(I2492,'BCA Inputs'!$AW$14:$AW$54,0))*P2492+INDEX('BCA Inputs'!$BS$14:$BS$54,MATCH(I2492,'BCA Inputs'!$AW$14:$AW$54,0))*Q2492,"")),"")</f>
        <v/>
      </c>
      <c r="AD2492" s="181" t="str">
        <f>IFERROR(IF($B$3="NYSEG",INDEX('BCA Inputs'!$AD$14:$AD$54,MATCH(I2492,'BCA Inputs'!$M$14:$M$54,0))*P2492+INDEX('BCA Inputs'!$AE$14:$AE$54,MATCH(I2492,'BCA Inputs'!$M$14:$M$54,0))*O2492+INDEX('BCA Inputs'!$AF$14:$AF$54,MATCH(I2492,'BCA Inputs'!$M$14:$M$54,0))*Q2492+INDEX('BCA Inputs'!$AG$14:$AG$54,MATCH(I2492,'BCA Inputs'!$M$14:$M$54,0))*F2492+INDEX('BCA Inputs'!$AH$14:$AH$54,MATCH(I2492,'BCA Inputs'!$M$14:$M$54,0))*G2492,IF($B$3="RG&amp;E",INDEX('BCA Inputs'!$BM$14:$BM$54,MATCH(I2492,'BCA Inputs'!$AW$14:$AW$54,0))*P2492+INDEX('BCA Inputs'!$BN$14:$BN$54,MATCH(I2492,'BCA Inputs'!$AW$14:$AW$54,0))*O2492+INDEX('BCA Inputs'!$BO$14:$BO$54,MATCH(I2492,'BCA Inputs'!$AW$14:$AW$54,0))*Q2492+INDEX('BCA Inputs'!$BP$14:$BP$54,MATCH(I2492,'BCA Inputs'!$AW$14:$AW$54,0))*F2492+INDEX('BCA Inputs'!$BQ$14:$BQ$54,MATCH(I2492,'BCA Inputs'!$AW$14:$AW$54,0))*G2492,"")),"")</f>
        <v/>
      </c>
      <c r="AE2492" s="237" t="str">
        <f t="shared" si="386"/>
        <v/>
      </c>
      <c r="AF2492" s="198">
        <f t="shared" si="388"/>
        <v>0</v>
      </c>
      <c r="AG2492" s="239">
        <f t="shared" si="389"/>
        <v>0</v>
      </c>
    </row>
    <row r="2493" spans="1:33">
      <c r="A2493" s="228"/>
      <c r="B2493" s="176"/>
      <c r="C2493" s="229"/>
      <c r="D2493" s="230"/>
      <c r="E2493" s="230"/>
      <c r="F2493" s="230"/>
      <c r="G2493" s="230"/>
      <c r="H2493" s="231"/>
      <c r="I2493" s="231"/>
      <c r="J2493" s="232"/>
      <c r="K2493" s="232"/>
      <c r="L2493" s="232"/>
      <c r="M2493" s="181">
        <f t="shared" si="387"/>
        <v>0</v>
      </c>
      <c r="N2493" s="181">
        <f>IF(H2493="",0,H2493*I2493*'Avoided Water Savings Cost'!$C$16)</f>
        <v>0</v>
      </c>
      <c r="O2493" s="545">
        <f>IF(C2493="",0,IF($B$3="NYSEG",C2493/(1-'Avoided Electric Costs 2020'!$W$21),IF($B$3="RG&amp;E",C2493/(1-'Avoided Electric Costs 2020'!$X$21),"")))</f>
        <v>0</v>
      </c>
      <c r="P2493" s="546">
        <f>IF(D2493="",0,IF($B$3="NYSEG",D2493/(1-'Avoided Electric Costs 2020'!$W$21),IF($B$3="RG&amp;E",D2493/(1-'Avoided Electric Costs 2020'!$X$21),"")))</f>
        <v>0</v>
      </c>
      <c r="Q2493" s="546">
        <f>IF(E2493="",0,IF($B$3="NYSEG",E2493/(1-'Avoided Natural Gas Costs 2020'!$J$34),IF($B$3="RG&amp;E",E2493/(1-'Avoided Natural Gas Costs 2020'!$K$34),"")))</f>
        <v>0</v>
      </c>
      <c r="R2493" s="233" t="str">
        <f>IFERROR(IF(P2493*'BCA Inputs'!$C$1+Q2493*'BCA Inputs'!$C$2+F2493*'BCA Inputs'!$C$2+G2493*'BCA Inputs'!$C$2=0,"",P2493*'BCA Inputs'!$C$1+Q2493*'BCA Inputs'!$C$2+F2493*'BCA Inputs'!$C$2+G2493*'BCA Inputs'!$C$2),"")</f>
        <v/>
      </c>
      <c r="S2493" s="181" t="str">
        <f t="shared" si="380"/>
        <v/>
      </c>
      <c r="T2493" s="181" t="str">
        <f>IFERROR(IF($B$3="NYSEG",(INDEX('BCA Inputs'!$N$14:$N$54,MATCH(I2493,'BCA Inputs'!$M$14:$M$54,0))*P2493+INDEX('BCA Inputs'!$O$14:$O$54,MATCH(I2493,'BCA Inputs'!$M$14:$M$54,0))*O2493+INDEX('BCA Inputs'!P:P,MATCH(I2493,'BCA Inputs'!M:M,0))*Q2493+INDEX('BCA Inputs'!Q:Q,MATCH(I2493,'BCA Inputs'!M:M,0))*F2493+INDEX('BCA Inputs'!R:R,MATCH(I2493,'BCA Inputs'!M:M,0))*G2493)+L2493+N2493,IF($B$3="RG&amp;E",(INDEX('BCA Inputs'!$AX$14:$AX$54,MATCH(I2493,'BCA Inputs'!$AW$14:$AW$54,0))*P2493+INDEX('BCA Inputs'!$AY$14:$AY$54,MATCH(I2493,'BCA Inputs'!$AW$14:$AW$54,0))*O2493+INDEX('BCA Inputs'!$AZ$14:$AZ$54,MATCH(I2493,'BCA Inputs'!$AW$14:$AW$54,0))*Q2493+INDEX('BCA Inputs'!$BA$14:$BA$54,MATCH(I2493,'BCA Inputs'!$AW$14:$AW$54,0))*F2493+INDEX('BCA Inputs'!$BB$14:$BB$54,MATCH(I2493,'BCA Inputs'!$AW$14:$AW$54,0))*G2493)+L2493+N2493,"")),"")</f>
        <v/>
      </c>
      <c r="U2493" s="234" t="str">
        <f t="shared" si="381"/>
        <v/>
      </c>
      <c r="V2493" s="234" t="str">
        <f t="shared" si="382"/>
        <v/>
      </c>
      <c r="W2493" s="234" t="str">
        <f t="shared" si="383"/>
        <v/>
      </c>
      <c r="Y2493" s="235" t="str">
        <f t="shared" si="384"/>
        <v/>
      </c>
      <c r="Z2493" s="236" t="str">
        <f>IFERROR(IF($B$3="NYSEG",INDEX('BCA Inputs'!$X$14:$X$54,MATCH(I2493,'BCA Inputs'!$M$14:$M$54,0))*P2493+INDEX('BCA Inputs'!$Y$14:$Y$54,MATCH(I2493,'BCA Inputs'!$M$14:$M$54,0))*O2493+INDEX('BCA Inputs'!$Z$14:$Z$54,MATCH(I2493,'BCA Inputs'!$M$14:$M$54,0))*Q2493+INDEX('BCA Inputs'!$AA$14:$AA$54,MATCH(I2493,'BCA Inputs'!$M$14:$M$54,0))*F2493+INDEX('BCA Inputs'!$AB$14:$AB$54,MATCH(I2493,'BCA Inputs'!$M$14:$M$54,0))*G2493,IF($B$3="RG&amp;E",INDEX('BCA Inputs'!$BG$14:$BG$54,MATCH(I2493,'BCA Inputs'!$AW$14:$AW$54,0))*P2493+INDEX('BCA Inputs'!$BH$14:$BH$54,MATCH(I2493,'BCA Inputs'!$AW$14:$AW$54,0))*O2493+INDEX('BCA Inputs'!$BI$14:$BI$54,MATCH(I2493,'BCA Inputs'!$AW$14:$AW$54,0))*Q2493+INDEX('BCA Inputs'!$BJ$14:$BJ$54,MATCH(I2493,'BCA Inputs'!$AW$14:$AW$54,0))*F2493+INDEX('BCA Inputs'!$BK$14:$BK$54,MATCH(I2493,'BCA Inputs'!$AW$14:$AW$54,0))*G2493,"")),"")</f>
        <v/>
      </c>
      <c r="AA2493" s="237" t="str">
        <f t="shared" si="385"/>
        <v/>
      </c>
      <c r="AC2493" s="238" t="str">
        <f>IFERROR((K2493+R2493)+IF($B$3="NYSEG",INDEX('BCA Inputs'!$AI$14:$AI$54,MATCH(I2493,'BCA Inputs'!$M$14:$M$54,0))*P2493+INDEX('BCA Inputs'!$AJ$14:$AJ$54,MATCH(I2493,'BCA Inputs'!$M$14:$M$54,0))*Q2493,IF($B$3="RG&amp;E",INDEX('BCA Inputs'!$BR$14:$BR$54,MATCH(I2493,'BCA Inputs'!$AW$14:$AW$54,0))*P2493+INDEX('BCA Inputs'!$BS$14:$BS$54,MATCH(I2493,'BCA Inputs'!$AW$14:$AW$54,0))*Q2493,"")),"")</f>
        <v/>
      </c>
      <c r="AD2493" s="181" t="str">
        <f>IFERROR(IF($B$3="NYSEG",INDEX('BCA Inputs'!$AD$14:$AD$54,MATCH(I2493,'BCA Inputs'!$M$14:$M$54,0))*P2493+INDEX('BCA Inputs'!$AE$14:$AE$54,MATCH(I2493,'BCA Inputs'!$M$14:$M$54,0))*O2493+INDEX('BCA Inputs'!$AF$14:$AF$54,MATCH(I2493,'BCA Inputs'!$M$14:$M$54,0))*Q2493+INDEX('BCA Inputs'!$AG$14:$AG$54,MATCH(I2493,'BCA Inputs'!$M$14:$M$54,0))*F2493+INDEX('BCA Inputs'!$AH$14:$AH$54,MATCH(I2493,'BCA Inputs'!$M$14:$M$54,0))*G2493,IF($B$3="RG&amp;E",INDEX('BCA Inputs'!$BM$14:$BM$54,MATCH(I2493,'BCA Inputs'!$AW$14:$AW$54,0))*P2493+INDEX('BCA Inputs'!$BN$14:$BN$54,MATCH(I2493,'BCA Inputs'!$AW$14:$AW$54,0))*O2493+INDEX('BCA Inputs'!$BO$14:$BO$54,MATCH(I2493,'BCA Inputs'!$AW$14:$AW$54,0))*Q2493+INDEX('BCA Inputs'!$BP$14:$BP$54,MATCH(I2493,'BCA Inputs'!$AW$14:$AW$54,0))*F2493+INDEX('BCA Inputs'!$BQ$14:$BQ$54,MATCH(I2493,'BCA Inputs'!$AW$14:$AW$54,0))*G2493,"")),"")</f>
        <v/>
      </c>
      <c r="AE2493" s="237" t="str">
        <f t="shared" si="386"/>
        <v/>
      </c>
      <c r="AF2493" s="198">
        <f t="shared" si="388"/>
        <v>0</v>
      </c>
      <c r="AG2493" s="239">
        <f t="shared" si="389"/>
        <v>0</v>
      </c>
    </row>
    <row r="2494" spans="1:33">
      <c r="A2494" s="228"/>
      <c r="B2494" s="176"/>
      <c r="C2494" s="229"/>
      <c r="D2494" s="230"/>
      <c r="E2494" s="230"/>
      <c r="F2494" s="230"/>
      <c r="G2494" s="230"/>
      <c r="H2494" s="231"/>
      <c r="I2494" s="231"/>
      <c r="J2494" s="232"/>
      <c r="K2494" s="232"/>
      <c r="L2494" s="232"/>
      <c r="M2494" s="181">
        <f t="shared" si="387"/>
        <v>0</v>
      </c>
      <c r="N2494" s="181">
        <f>IF(H2494="",0,H2494*I2494*'Avoided Water Savings Cost'!$C$16)</f>
        <v>0</v>
      </c>
      <c r="O2494" s="545">
        <f>IF(C2494="",0,IF($B$3="NYSEG",C2494/(1-'Avoided Electric Costs 2020'!$W$21),IF($B$3="RG&amp;E",C2494/(1-'Avoided Electric Costs 2020'!$X$21),"")))</f>
        <v>0</v>
      </c>
      <c r="P2494" s="546">
        <f>IF(D2494="",0,IF($B$3="NYSEG",D2494/(1-'Avoided Electric Costs 2020'!$W$21),IF($B$3="RG&amp;E",D2494/(1-'Avoided Electric Costs 2020'!$X$21),"")))</f>
        <v>0</v>
      </c>
      <c r="Q2494" s="546">
        <f>IF(E2494="",0,IF($B$3="NYSEG",E2494/(1-'Avoided Natural Gas Costs 2020'!$J$34),IF($B$3="RG&amp;E",E2494/(1-'Avoided Natural Gas Costs 2020'!$K$34),"")))</f>
        <v>0</v>
      </c>
      <c r="R2494" s="233" t="str">
        <f>IFERROR(IF(P2494*'BCA Inputs'!$C$1+Q2494*'BCA Inputs'!$C$2+F2494*'BCA Inputs'!$C$2+G2494*'BCA Inputs'!$C$2=0,"",P2494*'BCA Inputs'!$C$1+Q2494*'BCA Inputs'!$C$2+F2494*'BCA Inputs'!$C$2+G2494*'BCA Inputs'!$C$2),"")</f>
        <v/>
      </c>
      <c r="S2494" s="181" t="str">
        <f t="shared" si="380"/>
        <v/>
      </c>
      <c r="T2494" s="181" t="str">
        <f>IFERROR(IF($B$3="NYSEG",(INDEX('BCA Inputs'!$N$14:$N$54,MATCH(I2494,'BCA Inputs'!$M$14:$M$54,0))*P2494+INDEX('BCA Inputs'!$O$14:$O$54,MATCH(I2494,'BCA Inputs'!$M$14:$M$54,0))*O2494+INDEX('BCA Inputs'!P:P,MATCH(I2494,'BCA Inputs'!M:M,0))*Q2494+INDEX('BCA Inputs'!Q:Q,MATCH(I2494,'BCA Inputs'!M:M,0))*F2494+INDEX('BCA Inputs'!R:R,MATCH(I2494,'BCA Inputs'!M:M,0))*G2494)+L2494+N2494,IF($B$3="RG&amp;E",(INDEX('BCA Inputs'!$AX$14:$AX$54,MATCH(I2494,'BCA Inputs'!$AW$14:$AW$54,0))*P2494+INDEX('BCA Inputs'!$AY$14:$AY$54,MATCH(I2494,'BCA Inputs'!$AW$14:$AW$54,0))*O2494+INDEX('BCA Inputs'!$AZ$14:$AZ$54,MATCH(I2494,'BCA Inputs'!$AW$14:$AW$54,0))*Q2494+INDEX('BCA Inputs'!$BA$14:$BA$54,MATCH(I2494,'BCA Inputs'!$AW$14:$AW$54,0))*F2494+INDEX('BCA Inputs'!$BB$14:$BB$54,MATCH(I2494,'BCA Inputs'!$AW$14:$AW$54,0))*G2494)+L2494+N2494,"")),"")</f>
        <v/>
      </c>
      <c r="U2494" s="234" t="str">
        <f t="shared" si="381"/>
        <v/>
      </c>
      <c r="V2494" s="234" t="str">
        <f t="shared" si="382"/>
        <v/>
      </c>
      <c r="W2494" s="234" t="str">
        <f t="shared" si="383"/>
        <v/>
      </c>
      <c r="Y2494" s="235" t="str">
        <f t="shared" si="384"/>
        <v/>
      </c>
      <c r="Z2494" s="236" t="str">
        <f>IFERROR(IF($B$3="NYSEG",INDEX('BCA Inputs'!$X$14:$X$54,MATCH(I2494,'BCA Inputs'!$M$14:$M$54,0))*P2494+INDEX('BCA Inputs'!$Y$14:$Y$54,MATCH(I2494,'BCA Inputs'!$M$14:$M$54,0))*O2494+INDEX('BCA Inputs'!$Z$14:$Z$54,MATCH(I2494,'BCA Inputs'!$M$14:$M$54,0))*Q2494+INDEX('BCA Inputs'!$AA$14:$AA$54,MATCH(I2494,'BCA Inputs'!$M$14:$M$54,0))*F2494+INDEX('BCA Inputs'!$AB$14:$AB$54,MATCH(I2494,'BCA Inputs'!$M$14:$M$54,0))*G2494,IF($B$3="RG&amp;E",INDEX('BCA Inputs'!$BG$14:$BG$54,MATCH(I2494,'BCA Inputs'!$AW$14:$AW$54,0))*P2494+INDEX('BCA Inputs'!$BH$14:$BH$54,MATCH(I2494,'BCA Inputs'!$AW$14:$AW$54,0))*O2494+INDEX('BCA Inputs'!$BI$14:$BI$54,MATCH(I2494,'BCA Inputs'!$AW$14:$AW$54,0))*Q2494+INDEX('BCA Inputs'!$BJ$14:$BJ$54,MATCH(I2494,'BCA Inputs'!$AW$14:$AW$54,0))*F2494+INDEX('BCA Inputs'!$BK$14:$BK$54,MATCH(I2494,'BCA Inputs'!$AW$14:$AW$54,0))*G2494,"")),"")</f>
        <v/>
      </c>
      <c r="AA2494" s="237" t="str">
        <f t="shared" si="385"/>
        <v/>
      </c>
      <c r="AC2494" s="238" t="str">
        <f>IFERROR((K2494+R2494)+IF($B$3="NYSEG",INDEX('BCA Inputs'!$AI$14:$AI$54,MATCH(I2494,'BCA Inputs'!$M$14:$M$54,0))*P2494+INDEX('BCA Inputs'!$AJ$14:$AJ$54,MATCH(I2494,'BCA Inputs'!$M$14:$M$54,0))*Q2494,IF($B$3="RG&amp;E",INDEX('BCA Inputs'!$BR$14:$BR$54,MATCH(I2494,'BCA Inputs'!$AW$14:$AW$54,0))*P2494+INDEX('BCA Inputs'!$BS$14:$BS$54,MATCH(I2494,'BCA Inputs'!$AW$14:$AW$54,0))*Q2494,"")),"")</f>
        <v/>
      </c>
      <c r="AD2494" s="181" t="str">
        <f>IFERROR(IF($B$3="NYSEG",INDEX('BCA Inputs'!$AD$14:$AD$54,MATCH(I2494,'BCA Inputs'!$M$14:$M$54,0))*P2494+INDEX('BCA Inputs'!$AE$14:$AE$54,MATCH(I2494,'BCA Inputs'!$M$14:$M$54,0))*O2494+INDEX('BCA Inputs'!$AF$14:$AF$54,MATCH(I2494,'BCA Inputs'!$M$14:$M$54,0))*Q2494+INDEX('BCA Inputs'!$AG$14:$AG$54,MATCH(I2494,'BCA Inputs'!$M$14:$M$54,0))*F2494+INDEX('BCA Inputs'!$AH$14:$AH$54,MATCH(I2494,'BCA Inputs'!$M$14:$M$54,0))*G2494,IF($B$3="RG&amp;E",INDEX('BCA Inputs'!$BM$14:$BM$54,MATCH(I2494,'BCA Inputs'!$AW$14:$AW$54,0))*P2494+INDEX('BCA Inputs'!$BN$14:$BN$54,MATCH(I2494,'BCA Inputs'!$AW$14:$AW$54,0))*O2494+INDEX('BCA Inputs'!$BO$14:$BO$54,MATCH(I2494,'BCA Inputs'!$AW$14:$AW$54,0))*Q2494+INDEX('BCA Inputs'!$BP$14:$BP$54,MATCH(I2494,'BCA Inputs'!$AW$14:$AW$54,0))*F2494+INDEX('BCA Inputs'!$BQ$14:$BQ$54,MATCH(I2494,'BCA Inputs'!$AW$14:$AW$54,0))*G2494,"")),"")</f>
        <v/>
      </c>
      <c r="AE2494" s="237" t="str">
        <f t="shared" si="386"/>
        <v/>
      </c>
      <c r="AF2494" s="198">
        <f t="shared" si="388"/>
        <v>0</v>
      </c>
      <c r="AG2494" s="239">
        <f t="shared" si="389"/>
        <v>0</v>
      </c>
    </row>
    <row r="2495" spans="1:33">
      <c r="A2495" s="228"/>
      <c r="B2495" s="176"/>
      <c r="C2495" s="229"/>
      <c r="D2495" s="230"/>
      <c r="E2495" s="230"/>
      <c r="F2495" s="230"/>
      <c r="G2495" s="230"/>
      <c r="H2495" s="231"/>
      <c r="I2495" s="231"/>
      <c r="J2495" s="232"/>
      <c r="K2495" s="232"/>
      <c r="L2495" s="232"/>
      <c r="M2495" s="181">
        <f t="shared" si="387"/>
        <v>0</v>
      </c>
      <c r="N2495" s="181">
        <f>IF(H2495="",0,H2495*I2495*'Avoided Water Savings Cost'!$C$16)</f>
        <v>0</v>
      </c>
      <c r="O2495" s="545">
        <f>IF(C2495="",0,IF($B$3="NYSEG",C2495/(1-'Avoided Electric Costs 2020'!$W$21),IF($B$3="RG&amp;E",C2495/(1-'Avoided Electric Costs 2020'!$X$21),"")))</f>
        <v>0</v>
      </c>
      <c r="P2495" s="546">
        <f>IF(D2495="",0,IF($B$3="NYSEG",D2495/(1-'Avoided Electric Costs 2020'!$W$21),IF($B$3="RG&amp;E",D2495/(1-'Avoided Electric Costs 2020'!$X$21),"")))</f>
        <v>0</v>
      </c>
      <c r="Q2495" s="546">
        <f>IF(E2495="",0,IF($B$3="NYSEG",E2495/(1-'Avoided Natural Gas Costs 2020'!$J$34),IF($B$3="RG&amp;E",E2495/(1-'Avoided Natural Gas Costs 2020'!$K$34),"")))</f>
        <v>0</v>
      </c>
      <c r="R2495" s="233" t="str">
        <f>IFERROR(IF(P2495*'BCA Inputs'!$C$1+Q2495*'BCA Inputs'!$C$2+F2495*'BCA Inputs'!$C$2+G2495*'BCA Inputs'!$C$2=0,"",P2495*'BCA Inputs'!$C$1+Q2495*'BCA Inputs'!$C$2+F2495*'BCA Inputs'!$C$2+G2495*'BCA Inputs'!$C$2),"")</f>
        <v/>
      </c>
      <c r="S2495" s="181" t="str">
        <f t="shared" si="380"/>
        <v/>
      </c>
      <c r="T2495" s="181" t="str">
        <f>IFERROR(IF($B$3="NYSEG",(INDEX('BCA Inputs'!$N$14:$N$54,MATCH(I2495,'BCA Inputs'!$M$14:$M$54,0))*P2495+INDEX('BCA Inputs'!$O$14:$O$54,MATCH(I2495,'BCA Inputs'!$M$14:$M$54,0))*O2495+INDEX('BCA Inputs'!P:P,MATCH(I2495,'BCA Inputs'!M:M,0))*Q2495+INDEX('BCA Inputs'!Q:Q,MATCH(I2495,'BCA Inputs'!M:M,0))*F2495+INDEX('BCA Inputs'!R:R,MATCH(I2495,'BCA Inputs'!M:M,0))*G2495)+L2495+N2495,IF($B$3="RG&amp;E",(INDEX('BCA Inputs'!$AX$14:$AX$54,MATCH(I2495,'BCA Inputs'!$AW$14:$AW$54,0))*P2495+INDEX('BCA Inputs'!$AY$14:$AY$54,MATCH(I2495,'BCA Inputs'!$AW$14:$AW$54,0))*O2495+INDEX('BCA Inputs'!$AZ$14:$AZ$54,MATCH(I2495,'BCA Inputs'!$AW$14:$AW$54,0))*Q2495+INDEX('BCA Inputs'!$BA$14:$BA$54,MATCH(I2495,'BCA Inputs'!$AW$14:$AW$54,0))*F2495+INDEX('BCA Inputs'!$BB$14:$BB$54,MATCH(I2495,'BCA Inputs'!$AW$14:$AW$54,0))*G2495)+L2495+N2495,"")),"")</f>
        <v/>
      </c>
      <c r="U2495" s="234" t="str">
        <f t="shared" si="381"/>
        <v/>
      </c>
      <c r="V2495" s="234" t="str">
        <f t="shared" si="382"/>
        <v/>
      </c>
      <c r="W2495" s="234" t="str">
        <f t="shared" si="383"/>
        <v/>
      </c>
      <c r="Y2495" s="235" t="str">
        <f t="shared" si="384"/>
        <v/>
      </c>
      <c r="Z2495" s="236" t="str">
        <f>IFERROR(IF($B$3="NYSEG",INDEX('BCA Inputs'!$X$14:$X$54,MATCH(I2495,'BCA Inputs'!$M$14:$M$54,0))*P2495+INDEX('BCA Inputs'!$Y$14:$Y$54,MATCH(I2495,'BCA Inputs'!$M$14:$M$54,0))*O2495+INDEX('BCA Inputs'!$Z$14:$Z$54,MATCH(I2495,'BCA Inputs'!$M$14:$M$54,0))*Q2495+INDEX('BCA Inputs'!$AA$14:$AA$54,MATCH(I2495,'BCA Inputs'!$M$14:$M$54,0))*F2495+INDEX('BCA Inputs'!$AB$14:$AB$54,MATCH(I2495,'BCA Inputs'!$M$14:$M$54,0))*G2495,IF($B$3="RG&amp;E",INDEX('BCA Inputs'!$BG$14:$BG$54,MATCH(I2495,'BCA Inputs'!$AW$14:$AW$54,0))*P2495+INDEX('BCA Inputs'!$BH$14:$BH$54,MATCH(I2495,'BCA Inputs'!$AW$14:$AW$54,0))*O2495+INDEX('BCA Inputs'!$BI$14:$BI$54,MATCH(I2495,'BCA Inputs'!$AW$14:$AW$54,0))*Q2495+INDEX('BCA Inputs'!$BJ$14:$BJ$54,MATCH(I2495,'BCA Inputs'!$AW$14:$AW$54,0))*F2495+INDEX('BCA Inputs'!$BK$14:$BK$54,MATCH(I2495,'BCA Inputs'!$AW$14:$AW$54,0))*G2495,"")),"")</f>
        <v/>
      </c>
      <c r="AA2495" s="237" t="str">
        <f t="shared" si="385"/>
        <v/>
      </c>
      <c r="AC2495" s="238" t="str">
        <f>IFERROR((K2495+R2495)+IF($B$3="NYSEG",INDEX('BCA Inputs'!$AI$14:$AI$54,MATCH(I2495,'BCA Inputs'!$M$14:$M$54,0))*P2495+INDEX('BCA Inputs'!$AJ$14:$AJ$54,MATCH(I2495,'BCA Inputs'!$M$14:$M$54,0))*Q2495,IF($B$3="RG&amp;E",INDEX('BCA Inputs'!$BR$14:$BR$54,MATCH(I2495,'BCA Inputs'!$AW$14:$AW$54,0))*P2495+INDEX('BCA Inputs'!$BS$14:$BS$54,MATCH(I2495,'BCA Inputs'!$AW$14:$AW$54,0))*Q2495,"")),"")</f>
        <v/>
      </c>
      <c r="AD2495" s="181" t="str">
        <f>IFERROR(IF($B$3="NYSEG",INDEX('BCA Inputs'!$AD$14:$AD$54,MATCH(I2495,'BCA Inputs'!$M$14:$M$54,0))*P2495+INDEX('BCA Inputs'!$AE$14:$AE$54,MATCH(I2495,'BCA Inputs'!$M$14:$M$54,0))*O2495+INDEX('BCA Inputs'!$AF$14:$AF$54,MATCH(I2495,'BCA Inputs'!$M$14:$M$54,0))*Q2495+INDEX('BCA Inputs'!$AG$14:$AG$54,MATCH(I2495,'BCA Inputs'!$M$14:$M$54,0))*F2495+INDEX('BCA Inputs'!$AH$14:$AH$54,MATCH(I2495,'BCA Inputs'!$M$14:$M$54,0))*G2495,IF($B$3="RG&amp;E",INDEX('BCA Inputs'!$BM$14:$BM$54,MATCH(I2495,'BCA Inputs'!$AW$14:$AW$54,0))*P2495+INDEX('BCA Inputs'!$BN$14:$BN$54,MATCH(I2495,'BCA Inputs'!$AW$14:$AW$54,0))*O2495+INDEX('BCA Inputs'!$BO$14:$BO$54,MATCH(I2495,'BCA Inputs'!$AW$14:$AW$54,0))*Q2495+INDEX('BCA Inputs'!$BP$14:$BP$54,MATCH(I2495,'BCA Inputs'!$AW$14:$AW$54,0))*F2495+INDEX('BCA Inputs'!$BQ$14:$BQ$54,MATCH(I2495,'BCA Inputs'!$AW$14:$AW$54,0))*G2495,"")),"")</f>
        <v/>
      </c>
      <c r="AE2495" s="237" t="str">
        <f t="shared" si="386"/>
        <v/>
      </c>
      <c r="AF2495" s="198">
        <f t="shared" si="388"/>
        <v>0</v>
      </c>
      <c r="AG2495" s="239">
        <f t="shared" si="389"/>
        <v>0</v>
      </c>
    </row>
    <row r="2496" spans="1:33">
      <c r="A2496" s="228"/>
      <c r="B2496" s="176"/>
      <c r="C2496" s="229"/>
      <c r="D2496" s="230"/>
      <c r="E2496" s="230"/>
      <c r="F2496" s="230"/>
      <c r="G2496" s="230"/>
      <c r="H2496" s="231"/>
      <c r="I2496" s="231"/>
      <c r="J2496" s="232"/>
      <c r="K2496" s="232"/>
      <c r="L2496" s="232"/>
      <c r="M2496" s="181">
        <f t="shared" si="387"/>
        <v>0</v>
      </c>
      <c r="N2496" s="181">
        <f>IF(H2496="",0,H2496*I2496*'Avoided Water Savings Cost'!$C$16)</f>
        <v>0</v>
      </c>
      <c r="O2496" s="545">
        <f>IF(C2496="",0,IF($B$3="NYSEG",C2496/(1-'Avoided Electric Costs 2020'!$W$21),IF($B$3="RG&amp;E",C2496/(1-'Avoided Electric Costs 2020'!$X$21),"")))</f>
        <v>0</v>
      </c>
      <c r="P2496" s="546">
        <f>IF(D2496="",0,IF($B$3="NYSEG",D2496/(1-'Avoided Electric Costs 2020'!$W$21),IF($B$3="RG&amp;E",D2496/(1-'Avoided Electric Costs 2020'!$X$21),"")))</f>
        <v>0</v>
      </c>
      <c r="Q2496" s="546">
        <f>IF(E2496="",0,IF($B$3="NYSEG",E2496/(1-'Avoided Natural Gas Costs 2020'!$J$34),IF($B$3="RG&amp;E",E2496/(1-'Avoided Natural Gas Costs 2020'!$K$34),"")))</f>
        <v>0</v>
      </c>
      <c r="R2496" s="233" t="str">
        <f>IFERROR(IF(P2496*'BCA Inputs'!$C$1+Q2496*'BCA Inputs'!$C$2+F2496*'BCA Inputs'!$C$2+G2496*'BCA Inputs'!$C$2=0,"",P2496*'BCA Inputs'!$C$1+Q2496*'BCA Inputs'!$C$2+F2496*'BCA Inputs'!$C$2+G2496*'BCA Inputs'!$C$2),"")</f>
        <v/>
      </c>
      <c r="S2496" s="181" t="str">
        <f t="shared" si="380"/>
        <v/>
      </c>
      <c r="T2496" s="181" t="str">
        <f>IFERROR(IF($B$3="NYSEG",(INDEX('BCA Inputs'!$N$14:$N$54,MATCH(I2496,'BCA Inputs'!$M$14:$M$54,0))*P2496+INDEX('BCA Inputs'!$O$14:$O$54,MATCH(I2496,'BCA Inputs'!$M$14:$M$54,0))*O2496+INDEX('BCA Inputs'!P:P,MATCH(I2496,'BCA Inputs'!M:M,0))*Q2496+INDEX('BCA Inputs'!Q:Q,MATCH(I2496,'BCA Inputs'!M:M,0))*F2496+INDEX('BCA Inputs'!R:R,MATCH(I2496,'BCA Inputs'!M:M,0))*G2496)+L2496+N2496,IF($B$3="RG&amp;E",(INDEX('BCA Inputs'!$AX$14:$AX$54,MATCH(I2496,'BCA Inputs'!$AW$14:$AW$54,0))*P2496+INDEX('BCA Inputs'!$AY$14:$AY$54,MATCH(I2496,'BCA Inputs'!$AW$14:$AW$54,0))*O2496+INDEX('BCA Inputs'!$AZ$14:$AZ$54,MATCH(I2496,'BCA Inputs'!$AW$14:$AW$54,0))*Q2496+INDEX('BCA Inputs'!$BA$14:$BA$54,MATCH(I2496,'BCA Inputs'!$AW$14:$AW$54,0))*F2496+INDEX('BCA Inputs'!$BB$14:$BB$54,MATCH(I2496,'BCA Inputs'!$AW$14:$AW$54,0))*G2496)+L2496+N2496,"")),"")</f>
        <v/>
      </c>
      <c r="U2496" s="234" t="str">
        <f t="shared" si="381"/>
        <v/>
      </c>
      <c r="V2496" s="234" t="str">
        <f t="shared" si="382"/>
        <v/>
      </c>
      <c r="W2496" s="234" t="str">
        <f t="shared" si="383"/>
        <v/>
      </c>
      <c r="Y2496" s="235" t="str">
        <f t="shared" si="384"/>
        <v/>
      </c>
      <c r="Z2496" s="236" t="str">
        <f>IFERROR(IF($B$3="NYSEG",INDEX('BCA Inputs'!$X$14:$X$54,MATCH(I2496,'BCA Inputs'!$M$14:$M$54,0))*P2496+INDEX('BCA Inputs'!$Y$14:$Y$54,MATCH(I2496,'BCA Inputs'!$M$14:$M$54,0))*O2496+INDEX('BCA Inputs'!$Z$14:$Z$54,MATCH(I2496,'BCA Inputs'!$M$14:$M$54,0))*Q2496+INDEX('BCA Inputs'!$AA$14:$AA$54,MATCH(I2496,'BCA Inputs'!$M$14:$M$54,0))*F2496+INDEX('BCA Inputs'!$AB$14:$AB$54,MATCH(I2496,'BCA Inputs'!$M$14:$M$54,0))*G2496,IF($B$3="RG&amp;E",INDEX('BCA Inputs'!$BG$14:$BG$54,MATCH(I2496,'BCA Inputs'!$AW$14:$AW$54,0))*P2496+INDEX('BCA Inputs'!$BH$14:$BH$54,MATCH(I2496,'BCA Inputs'!$AW$14:$AW$54,0))*O2496+INDEX('BCA Inputs'!$BI$14:$BI$54,MATCH(I2496,'BCA Inputs'!$AW$14:$AW$54,0))*Q2496+INDEX('BCA Inputs'!$BJ$14:$BJ$54,MATCH(I2496,'BCA Inputs'!$AW$14:$AW$54,0))*F2496+INDEX('BCA Inputs'!$BK$14:$BK$54,MATCH(I2496,'BCA Inputs'!$AW$14:$AW$54,0))*G2496,"")),"")</f>
        <v/>
      </c>
      <c r="AA2496" s="237" t="str">
        <f t="shared" si="385"/>
        <v/>
      </c>
      <c r="AC2496" s="238" t="str">
        <f>IFERROR((K2496+R2496)+IF($B$3="NYSEG",INDEX('BCA Inputs'!$AI$14:$AI$54,MATCH(I2496,'BCA Inputs'!$M$14:$M$54,0))*P2496+INDEX('BCA Inputs'!$AJ$14:$AJ$54,MATCH(I2496,'BCA Inputs'!$M$14:$M$54,0))*Q2496,IF($B$3="RG&amp;E",INDEX('BCA Inputs'!$BR$14:$BR$54,MATCH(I2496,'BCA Inputs'!$AW$14:$AW$54,0))*P2496+INDEX('BCA Inputs'!$BS$14:$BS$54,MATCH(I2496,'BCA Inputs'!$AW$14:$AW$54,0))*Q2496,"")),"")</f>
        <v/>
      </c>
      <c r="AD2496" s="181" t="str">
        <f>IFERROR(IF($B$3="NYSEG",INDEX('BCA Inputs'!$AD$14:$AD$54,MATCH(I2496,'BCA Inputs'!$M$14:$M$54,0))*P2496+INDEX('BCA Inputs'!$AE$14:$AE$54,MATCH(I2496,'BCA Inputs'!$M$14:$M$54,0))*O2496+INDEX('BCA Inputs'!$AF$14:$AF$54,MATCH(I2496,'BCA Inputs'!$M$14:$M$54,0))*Q2496+INDEX('BCA Inputs'!$AG$14:$AG$54,MATCH(I2496,'BCA Inputs'!$M$14:$M$54,0))*F2496+INDEX('BCA Inputs'!$AH$14:$AH$54,MATCH(I2496,'BCA Inputs'!$M$14:$M$54,0))*G2496,IF($B$3="RG&amp;E",INDEX('BCA Inputs'!$BM$14:$BM$54,MATCH(I2496,'BCA Inputs'!$AW$14:$AW$54,0))*P2496+INDEX('BCA Inputs'!$BN$14:$BN$54,MATCH(I2496,'BCA Inputs'!$AW$14:$AW$54,0))*O2496+INDEX('BCA Inputs'!$BO$14:$BO$54,MATCH(I2496,'BCA Inputs'!$AW$14:$AW$54,0))*Q2496+INDEX('BCA Inputs'!$BP$14:$BP$54,MATCH(I2496,'BCA Inputs'!$AW$14:$AW$54,0))*F2496+INDEX('BCA Inputs'!$BQ$14:$BQ$54,MATCH(I2496,'BCA Inputs'!$AW$14:$AW$54,0))*G2496,"")),"")</f>
        <v/>
      </c>
      <c r="AE2496" s="237" t="str">
        <f t="shared" si="386"/>
        <v/>
      </c>
      <c r="AF2496" s="198">
        <f t="shared" si="388"/>
        <v>0</v>
      </c>
      <c r="AG2496" s="239">
        <f t="shared" si="389"/>
        <v>0</v>
      </c>
    </row>
    <row r="2497" spans="1:33">
      <c r="A2497" s="228"/>
      <c r="B2497" s="176"/>
      <c r="C2497" s="229"/>
      <c r="D2497" s="230"/>
      <c r="E2497" s="230"/>
      <c r="F2497" s="230"/>
      <c r="G2497" s="230"/>
      <c r="H2497" s="231"/>
      <c r="I2497" s="231"/>
      <c r="J2497" s="232"/>
      <c r="K2497" s="232"/>
      <c r="L2497" s="232"/>
      <c r="M2497" s="181">
        <f t="shared" si="387"/>
        <v>0</v>
      </c>
      <c r="N2497" s="181">
        <f>IF(H2497="",0,H2497*I2497*'Avoided Water Savings Cost'!$C$16)</f>
        <v>0</v>
      </c>
      <c r="O2497" s="545">
        <f>IF(C2497="",0,IF($B$3="NYSEG",C2497/(1-'Avoided Electric Costs 2020'!$W$21),IF($B$3="RG&amp;E",C2497/(1-'Avoided Electric Costs 2020'!$X$21),"")))</f>
        <v>0</v>
      </c>
      <c r="P2497" s="546">
        <f>IF(D2497="",0,IF($B$3="NYSEG",D2497/(1-'Avoided Electric Costs 2020'!$W$21),IF($B$3="RG&amp;E",D2497/(1-'Avoided Electric Costs 2020'!$X$21),"")))</f>
        <v>0</v>
      </c>
      <c r="Q2497" s="546">
        <f>IF(E2497="",0,IF($B$3="NYSEG",E2497/(1-'Avoided Natural Gas Costs 2020'!$J$34),IF($B$3="RG&amp;E",E2497/(1-'Avoided Natural Gas Costs 2020'!$K$34),"")))</f>
        <v>0</v>
      </c>
      <c r="R2497" s="233" t="str">
        <f>IFERROR(IF(P2497*'BCA Inputs'!$C$1+Q2497*'BCA Inputs'!$C$2+F2497*'BCA Inputs'!$C$2+G2497*'BCA Inputs'!$C$2=0,"",P2497*'BCA Inputs'!$C$1+Q2497*'BCA Inputs'!$C$2+F2497*'BCA Inputs'!$C$2+G2497*'BCA Inputs'!$C$2),"")</f>
        <v/>
      </c>
      <c r="S2497" s="181" t="str">
        <f t="shared" si="380"/>
        <v/>
      </c>
      <c r="T2497" s="181" t="str">
        <f>IFERROR(IF($B$3="NYSEG",(INDEX('BCA Inputs'!$N$14:$N$54,MATCH(I2497,'BCA Inputs'!$M$14:$M$54,0))*P2497+INDEX('BCA Inputs'!$O$14:$O$54,MATCH(I2497,'BCA Inputs'!$M$14:$M$54,0))*O2497+INDEX('BCA Inputs'!P:P,MATCH(I2497,'BCA Inputs'!M:M,0))*Q2497+INDEX('BCA Inputs'!Q:Q,MATCH(I2497,'BCA Inputs'!M:M,0))*F2497+INDEX('BCA Inputs'!R:R,MATCH(I2497,'BCA Inputs'!M:M,0))*G2497)+L2497+N2497,IF($B$3="RG&amp;E",(INDEX('BCA Inputs'!$AX$14:$AX$54,MATCH(I2497,'BCA Inputs'!$AW$14:$AW$54,0))*P2497+INDEX('BCA Inputs'!$AY$14:$AY$54,MATCH(I2497,'BCA Inputs'!$AW$14:$AW$54,0))*O2497+INDEX('BCA Inputs'!$AZ$14:$AZ$54,MATCH(I2497,'BCA Inputs'!$AW$14:$AW$54,0))*Q2497+INDEX('BCA Inputs'!$BA$14:$BA$54,MATCH(I2497,'BCA Inputs'!$AW$14:$AW$54,0))*F2497+INDEX('BCA Inputs'!$BB$14:$BB$54,MATCH(I2497,'BCA Inputs'!$AW$14:$AW$54,0))*G2497)+L2497+N2497,"")),"")</f>
        <v/>
      </c>
      <c r="U2497" s="234" t="str">
        <f t="shared" si="381"/>
        <v/>
      </c>
      <c r="V2497" s="234" t="str">
        <f t="shared" si="382"/>
        <v/>
      </c>
      <c r="W2497" s="234" t="str">
        <f t="shared" si="383"/>
        <v/>
      </c>
      <c r="Y2497" s="235" t="str">
        <f t="shared" si="384"/>
        <v/>
      </c>
      <c r="Z2497" s="236" t="str">
        <f>IFERROR(IF($B$3="NYSEG",INDEX('BCA Inputs'!$X$14:$X$54,MATCH(I2497,'BCA Inputs'!$M$14:$M$54,0))*P2497+INDEX('BCA Inputs'!$Y$14:$Y$54,MATCH(I2497,'BCA Inputs'!$M$14:$M$54,0))*O2497+INDEX('BCA Inputs'!$Z$14:$Z$54,MATCH(I2497,'BCA Inputs'!$M$14:$M$54,0))*Q2497+INDEX('BCA Inputs'!$AA$14:$AA$54,MATCH(I2497,'BCA Inputs'!$M$14:$M$54,0))*F2497+INDEX('BCA Inputs'!$AB$14:$AB$54,MATCH(I2497,'BCA Inputs'!$M$14:$M$54,0))*G2497,IF($B$3="RG&amp;E",INDEX('BCA Inputs'!$BG$14:$BG$54,MATCH(I2497,'BCA Inputs'!$AW$14:$AW$54,0))*P2497+INDEX('BCA Inputs'!$BH$14:$BH$54,MATCH(I2497,'BCA Inputs'!$AW$14:$AW$54,0))*O2497+INDEX('BCA Inputs'!$BI$14:$BI$54,MATCH(I2497,'BCA Inputs'!$AW$14:$AW$54,0))*Q2497+INDEX('BCA Inputs'!$BJ$14:$BJ$54,MATCH(I2497,'BCA Inputs'!$AW$14:$AW$54,0))*F2497+INDEX('BCA Inputs'!$BK$14:$BK$54,MATCH(I2497,'BCA Inputs'!$AW$14:$AW$54,0))*G2497,"")),"")</f>
        <v/>
      </c>
      <c r="AA2497" s="237" t="str">
        <f t="shared" si="385"/>
        <v/>
      </c>
      <c r="AC2497" s="238" t="str">
        <f>IFERROR((K2497+R2497)+IF($B$3="NYSEG",INDEX('BCA Inputs'!$AI$14:$AI$54,MATCH(I2497,'BCA Inputs'!$M$14:$M$54,0))*P2497+INDEX('BCA Inputs'!$AJ$14:$AJ$54,MATCH(I2497,'BCA Inputs'!$M$14:$M$54,0))*Q2497,IF($B$3="RG&amp;E",INDEX('BCA Inputs'!$BR$14:$BR$54,MATCH(I2497,'BCA Inputs'!$AW$14:$AW$54,0))*P2497+INDEX('BCA Inputs'!$BS$14:$BS$54,MATCH(I2497,'BCA Inputs'!$AW$14:$AW$54,0))*Q2497,"")),"")</f>
        <v/>
      </c>
      <c r="AD2497" s="181" t="str">
        <f>IFERROR(IF($B$3="NYSEG",INDEX('BCA Inputs'!$AD$14:$AD$54,MATCH(I2497,'BCA Inputs'!$M$14:$M$54,0))*P2497+INDEX('BCA Inputs'!$AE$14:$AE$54,MATCH(I2497,'BCA Inputs'!$M$14:$M$54,0))*O2497+INDEX('BCA Inputs'!$AF$14:$AF$54,MATCH(I2497,'BCA Inputs'!$M$14:$M$54,0))*Q2497+INDEX('BCA Inputs'!$AG$14:$AG$54,MATCH(I2497,'BCA Inputs'!$M$14:$M$54,0))*F2497+INDEX('BCA Inputs'!$AH$14:$AH$54,MATCH(I2497,'BCA Inputs'!$M$14:$M$54,0))*G2497,IF($B$3="RG&amp;E",INDEX('BCA Inputs'!$BM$14:$BM$54,MATCH(I2497,'BCA Inputs'!$AW$14:$AW$54,0))*P2497+INDEX('BCA Inputs'!$BN$14:$BN$54,MATCH(I2497,'BCA Inputs'!$AW$14:$AW$54,0))*O2497+INDEX('BCA Inputs'!$BO$14:$BO$54,MATCH(I2497,'BCA Inputs'!$AW$14:$AW$54,0))*Q2497+INDEX('BCA Inputs'!$BP$14:$BP$54,MATCH(I2497,'BCA Inputs'!$AW$14:$AW$54,0))*F2497+INDEX('BCA Inputs'!$BQ$14:$BQ$54,MATCH(I2497,'BCA Inputs'!$AW$14:$AW$54,0))*G2497,"")),"")</f>
        <v/>
      </c>
      <c r="AE2497" s="237" t="str">
        <f t="shared" si="386"/>
        <v/>
      </c>
      <c r="AF2497" s="198">
        <f t="shared" si="388"/>
        <v>0</v>
      </c>
      <c r="AG2497" s="239">
        <f t="shared" si="389"/>
        <v>0</v>
      </c>
    </row>
    <row r="2498" spans="1:33">
      <c r="A2498" s="228"/>
      <c r="B2498" s="176"/>
      <c r="C2498" s="229"/>
      <c r="D2498" s="230"/>
      <c r="E2498" s="230"/>
      <c r="F2498" s="230"/>
      <c r="G2498" s="230"/>
      <c r="H2498" s="231"/>
      <c r="I2498" s="231"/>
      <c r="J2498" s="232"/>
      <c r="K2498" s="232"/>
      <c r="L2498" s="232"/>
      <c r="M2498" s="181">
        <f t="shared" si="387"/>
        <v>0</v>
      </c>
      <c r="N2498" s="181">
        <f>IF(H2498="",0,H2498*I2498*'Avoided Water Savings Cost'!$C$16)</f>
        <v>0</v>
      </c>
      <c r="O2498" s="545">
        <f>IF(C2498="",0,IF($B$3="NYSEG",C2498/(1-'Avoided Electric Costs 2020'!$W$21),IF($B$3="RG&amp;E",C2498/(1-'Avoided Electric Costs 2020'!$X$21),"")))</f>
        <v>0</v>
      </c>
      <c r="P2498" s="546">
        <f>IF(D2498="",0,IF($B$3="NYSEG",D2498/(1-'Avoided Electric Costs 2020'!$W$21),IF($B$3="RG&amp;E",D2498/(1-'Avoided Electric Costs 2020'!$X$21),"")))</f>
        <v>0</v>
      </c>
      <c r="Q2498" s="546">
        <f>IF(E2498="",0,IF($B$3="NYSEG",E2498/(1-'Avoided Natural Gas Costs 2020'!$J$34),IF($B$3="RG&amp;E",E2498/(1-'Avoided Natural Gas Costs 2020'!$K$34),"")))</f>
        <v>0</v>
      </c>
      <c r="R2498" s="233" t="str">
        <f>IFERROR(IF(P2498*'BCA Inputs'!$C$1+Q2498*'BCA Inputs'!$C$2+F2498*'BCA Inputs'!$C$2+G2498*'BCA Inputs'!$C$2=0,"",P2498*'BCA Inputs'!$C$1+Q2498*'BCA Inputs'!$C$2+F2498*'BCA Inputs'!$C$2+G2498*'BCA Inputs'!$C$2),"")</f>
        <v/>
      </c>
      <c r="S2498" s="181" t="str">
        <f t="shared" si="380"/>
        <v/>
      </c>
      <c r="T2498" s="181" t="str">
        <f>IFERROR(IF($B$3="NYSEG",(INDEX('BCA Inputs'!$N$14:$N$54,MATCH(I2498,'BCA Inputs'!$M$14:$M$54,0))*P2498+INDEX('BCA Inputs'!$O$14:$O$54,MATCH(I2498,'BCA Inputs'!$M$14:$M$54,0))*O2498+INDEX('BCA Inputs'!P:P,MATCH(I2498,'BCA Inputs'!M:M,0))*Q2498+INDEX('BCA Inputs'!Q:Q,MATCH(I2498,'BCA Inputs'!M:M,0))*F2498+INDEX('BCA Inputs'!R:R,MATCH(I2498,'BCA Inputs'!M:M,0))*G2498)+L2498+N2498,IF($B$3="RG&amp;E",(INDEX('BCA Inputs'!$AX$14:$AX$54,MATCH(I2498,'BCA Inputs'!$AW$14:$AW$54,0))*P2498+INDEX('BCA Inputs'!$AY$14:$AY$54,MATCH(I2498,'BCA Inputs'!$AW$14:$AW$54,0))*O2498+INDEX('BCA Inputs'!$AZ$14:$AZ$54,MATCH(I2498,'BCA Inputs'!$AW$14:$AW$54,0))*Q2498+INDEX('BCA Inputs'!$BA$14:$BA$54,MATCH(I2498,'BCA Inputs'!$AW$14:$AW$54,0))*F2498+INDEX('BCA Inputs'!$BB$14:$BB$54,MATCH(I2498,'BCA Inputs'!$AW$14:$AW$54,0))*G2498)+L2498+N2498,"")),"")</f>
        <v/>
      </c>
      <c r="U2498" s="234" t="str">
        <f t="shared" si="381"/>
        <v/>
      </c>
      <c r="V2498" s="234" t="str">
        <f t="shared" si="382"/>
        <v/>
      </c>
      <c r="W2498" s="234" t="str">
        <f t="shared" si="383"/>
        <v/>
      </c>
      <c r="Y2498" s="235" t="str">
        <f t="shared" si="384"/>
        <v/>
      </c>
      <c r="Z2498" s="236" t="str">
        <f>IFERROR(IF($B$3="NYSEG",INDEX('BCA Inputs'!$X$14:$X$54,MATCH(I2498,'BCA Inputs'!$M$14:$M$54,0))*P2498+INDEX('BCA Inputs'!$Y$14:$Y$54,MATCH(I2498,'BCA Inputs'!$M$14:$M$54,0))*O2498+INDEX('BCA Inputs'!$Z$14:$Z$54,MATCH(I2498,'BCA Inputs'!$M$14:$M$54,0))*Q2498+INDEX('BCA Inputs'!$AA$14:$AA$54,MATCH(I2498,'BCA Inputs'!$M$14:$M$54,0))*F2498+INDEX('BCA Inputs'!$AB$14:$AB$54,MATCH(I2498,'BCA Inputs'!$M$14:$M$54,0))*G2498,IF($B$3="RG&amp;E",INDEX('BCA Inputs'!$BG$14:$BG$54,MATCH(I2498,'BCA Inputs'!$AW$14:$AW$54,0))*P2498+INDEX('BCA Inputs'!$BH$14:$BH$54,MATCH(I2498,'BCA Inputs'!$AW$14:$AW$54,0))*O2498+INDEX('BCA Inputs'!$BI$14:$BI$54,MATCH(I2498,'BCA Inputs'!$AW$14:$AW$54,0))*Q2498+INDEX('BCA Inputs'!$BJ$14:$BJ$54,MATCH(I2498,'BCA Inputs'!$AW$14:$AW$54,0))*F2498+INDEX('BCA Inputs'!$BK$14:$BK$54,MATCH(I2498,'BCA Inputs'!$AW$14:$AW$54,0))*G2498,"")),"")</f>
        <v/>
      </c>
      <c r="AA2498" s="237" t="str">
        <f t="shared" si="385"/>
        <v/>
      </c>
      <c r="AC2498" s="238" t="str">
        <f>IFERROR((K2498+R2498)+IF($B$3="NYSEG",INDEX('BCA Inputs'!$AI$14:$AI$54,MATCH(I2498,'BCA Inputs'!$M$14:$M$54,0))*P2498+INDEX('BCA Inputs'!$AJ$14:$AJ$54,MATCH(I2498,'BCA Inputs'!$M$14:$M$54,0))*Q2498,IF($B$3="RG&amp;E",INDEX('BCA Inputs'!$BR$14:$BR$54,MATCH(I2498,'BCA Inputs'!$AW$14:$AW$54,0))*P2498+INDEX('BCA Inputs'!$BS$14:$BS$54,MATCH(I2498,'BCA Inputs'!$AW$14:$AW$54,0))*Q2498,"")),"")</f>
        <v/>
      </c>
      <c r="AD2498" s="181" t="str">
        <f>IFERROR(IF($B$3="NYSEG",INDEX('BCA Inputs'!$AD$14:$AD$54,MATCH(I2498,'BCA Inputs'!$M$14:$M$54,0))*P2498+INDEX('BCA Inputs'!$AE$14:$AE$54,MATCH(I2498,'BCA Inputs'!$M$14:$M$54,0))*O2498+INDEX('BCA Inputs'!$AF$14:$AF$54,MATCH(I2498,'BCA Inputs'!$M$14:$M$54,0))*Q2498+INDEX('BCA Inputs'!$AG$14:$AG$54,MATCH(I2498,'BCA Inputs'!$M$14:$M$54,0))*F2498+INDEX('BCA Inputs'!$AH$14:$AH$54,MATCH(I2498,'BCA Inputs'!$M$14:$M$54,0))*G2498,IF($B$3="RG&amp;E",INDEX('BCA Inputs'!$BM$14:$BM$54,MATCH(I2498,'BCA Inputs'!$AW$14:$AW$54,0))*P2498+INDEX('BCA Inputs'!$BN$14:$BN$54,MATCH(I2498,'BCA Inputs'!$AW$14:$AW$54,0))*O2498+INDEX('BCA Inputs'!$BO$14:$BO$54,MATCH(I2498,'BCA Inputs'!$AW$14:$AW$54,0))*Q2498+INDEX('BCA Inputs'!$BP$14:$BP$54,MATCH(I2498,'BCA Inputs'!$AW$14:$AW$54,0))*F2498+INDEX('BCA Inputs'!$BQ$14:$BQ$54,MATCH(I2498,'BCA Inputs'!$AW$14:$AW$54,0))*G2498,"")),"")</f>
        <v/>
      </c>
      <c r="AE2498" s="237" t="str">
        <f t="shared" si="386"/>
        <v/>
      </c>
      <c r="AF2498" s="198">
        <f t="shared" si="388"/>
        <v>0</v>
      </c>
      <c r="AG2498" s="239">
        <f t="shared" si="389"/>
        <v>0</v>
      </c>
    </row>
    <row r="2499" spans="1:33">
      <c r="A2499" s="228"/>
      <c r="B2499" s="176"/>
      <c r="C2499" s="229"/>
      <c r="D2499" s="230"/>
      <c r="E2499" s="230"/>
      <c r="F2499" s="230"/>
      <c r="G2499" s="230"/>
      <c r="H2499" s="231"/>
      <c r="I2499" s="231"/>
      <c r="J2499" s="232"/>
      <c r="K2499" s="232"/>
      <c r="L2499" s="232"/>
      <c r="M2499" s="181">
        <f t="shared" si="387"/>
        <v>0</v>
      </c>
      <c r="N2499" s="181">
        <f>IF(H2499="",0,H2499*I2499*'Avoided Water Savings Cost'!$C$16)</f>
        <v>0</v>
      </c>
      <c r="O2499" s="545">
        <f>IF(C2499="",0,IF($B$3="NYSEG",C2499/(1-'Avoided Electric Costs 2020'!$W$21),IF($B$3="RG&amp;E",C2499/(1-'Avoided Electric Costs 2020'!$X$21),"")))</f>
        <v>0</v>
      </c>
      <c r="P2499" s="546">
        <f>IF(D2499="",0,IF($B$3="NYSEG",D2499/(1-'Avoided Electric Costs 2020'!$W$21),IF($B$3="RG&amp;E",D2499/(1-'Avoided Electric Costs 2020'!$X$21),"")))</f>
        <v>0</v>
      </c>
      <c r="Q2499" s="546">
        <f>IF(E2499="",0,IF($B$3="NYSEG",E2499/(1-'Avoided Natural Gas Costs 2020'!$J$34),IF($B$3="RG&amp;E",E2499/(1-'Avoided Natural Gas Costs 2020'!$K$34),"")))</f>
        <v>0</v>
      </c>
      <c r="R2499" s="233" t="str">
        <f>IFERROR(IF(P2499*'BCA Inputs'!$C$1+Q2499*'BCA Inputs'!$C$2+F2499*'BCA Inputs'!$C$2+G2499*'BCA Inputs'!$C$2=0,"",P2499*'BCA Inputs'!$C$1+Q2499*'BCA Inputs'!$C$2+F2499*'BCA Inputs'!$C$2+G2499*'BCA Inputs'!$C$2),"")</f>
        <v/>
      </c>
      <c r="S2499" s="181" t="str">
        <f t="shared" si="380"/>
        <v/>
      </c>
      <c r="T2499" s="181" t="str">
        <f>IFERROR(IF($B$3="NYSEG",(INDEX('BCA Inputs'!$N$14:$N$54,MATCH(I2499,'BCA Inputs'!$M$14:$M$54,0))*P2499+INDEX('BCA Inputs'!$O$14:$O$54,MATCH(I2499,'BCA Inputs'!$M$14:$M$54,0))*O2499+INDEX('BCA Inputs'!P:P,MATCH(I2499,'BCA Inputs'!M:M,0))*Q2499+INDEX('BCA Inputs'!Q:Q,MATCH(I2499,'BCA Inputs'!M:M,0))*F2499+INDEX('BCA Inputs'!R:R,MATCH(I2499,'BCA Inputs'!M:M,0))*G2499)+L2499+N2499,IF($B$3="RG&amp;E",(INDEX('BCA Inputs'!$AX$14:$AX$54,MATCH(I2499,'BCA Inputs'!$AW$14:$AW$54,0))*P2499+INDEX('BCA Inputs'!$AY$14:$AY$54,MATCH(I2499,'BCA Inputs'!$AW$14:$AW$54,0))*O2499+INDEX('BCA Inputs'!$AZ$14:$AZ$54,MATCH(I2499,'BCA Inputs'!$AW$14:$AW$54,0))*Q2499+INDEX('BCA Inputs'!$BA$14:$BA$54,MATCH(I2499,'BCA Inputs'!$AW$14:$AW$54,0))*F2499+INDEX('BCA Inputs'!$BB$14:$BB$54,MATCH(I2499,'BCA Inputs'!$AW$14:$AW$54,0))*G2499)+L2499+N2499,"")),"")</f>
        <v/>
      </c>
      <c r="U2499" s="234" t="str">
        <f t="shared" si="381"/>
        <v/>
      </c>
      <c r="V2499" s="234" t="str">
        <f t="shared" si="382"/>
        <v/>
      </c>
      <c r="W2499" s="234" t="str">
        <f t="shared" si="383"/>
        <v/>
      </c>
      <c r="Y2499" s="235" t="str">
        <f t="shared" si="384"/>
        <v/>
      </c>
      <c r="Z2499" s="236" t="str">
        <f>IFERROR(IF($B$3="NYSEG",INDEX('BCA Inputs'!$X$14:$X$54,MATCH(I2499,'BCA Inputs'!$M$14:$M$54,0))*P2499+INDEX('BCA Inputs'!$Y$14:$Y$54,MATCH(I2499,'BCA Inputs'!$M$14:$M$54,0))*O2499+INDEX('BCA Inputs'!$Z$14:$Z$54,MATCH(I2499,'BCA Inputs'!$M$14:$M$54,0))*Q2499+INDEX('BCA Inputs'!$AA$14:$AA$54,MATCH(I2499,'BCA Inputs'!$M$14:$M$54,0))*F2499+INDEX('BCA Inputs'!$AB$14:$AB$54,MATCH(I2499,'BCA Inputs'!$M$14:$M$54,0))*G2499,IF($B$3="RG&amp;E",INDEX('BCA Inputs'!$BG$14:$BG$54,MATCH(I2499,'BCA Inputs'!$AW$14:$AW$54,0))*P2499+INDEX('BCA Inputs'!$BH$14:$BH$54,MATCH(I2499,'BCA Inputs'!$AW$14:$AW$54,0))*O2499+INDEX('BCA Inputs'!$BI$14:$BI$54,MATCH(I2499,'BCA Inputs'!$AW$14:$AW$54,0))*Q2499+INDEX('BCA Inputs'!$BJ$14:$BJ$54,MATCH(I2499,'BCA Inputs'!$AW$14:$AW$54,0))*F2499+INDEX('BCA Inputs'!$BK$14:$BK$54,MATCH(I2499,'BCA Inputs'!$AW$14:$AW$54,0))*G2499,"")),"")</f>
        <v/>
      </c>
      <c r="AA2499" s="237" t="str">
        <f t="shared" si="385"/>
        <v/>
      </c>
      <c r="AC2499" s="238" t="str">
        <f>IFERROR((K2499+R2499)+IF($B$3="NYSEG",INDEX('BCA Inputs'!$AI$14:$AI$54,MATCH(I2499,'BCA Inputs'!$M$14:$M$54,0))*P2499+INDEX('BCA Inputs'!$AJ$14:$AJ$54,MATCH(I2499,'BCA Inputs'!$M$14:$M$54,0))*Q2499,IF($B$3="RG&amp;E",INDEX('BCA Inputs'!$BR$14:$BR$54,MATCH(I2499,'BCA Inputs'!$AW$14:$AW$54,0))*P2499+INDEX('BCA Inputs'!$BS$14:$BS$54,MATCH(I2499,'BCA Inputs'!$AW$14:$AW$54,0))*Q2499,"")),"")</f>
        <v/>
      </c>
      <c r="AD2499" s="181" t="str">
        <f>IFERROR(IF($B$3="NYSEG",INDEX('BCA Inputs'!$AD$14:$AD$54,MATCH(I2499,'BCA Inputs'!$M$14:$M$54,0))*P2499+INDEX('BCA Inputs'!$AE$14:$AE$54,MATCH(I2499,'BCA Inputs'!$M$14:$M$54,0))*O2499+INDEX('BCA Inputs'!$AF$14:$AF$54,MATCH(I2499,'BCA Inputs'!$M$14:$M$54,0))*Q2499+INDEX('BCA Inputs'!$AG$14:$AG$54,MATCH(I2499,'BCA Inputs'!$M$14:$M$54,0))*F2499+INDEX('BCA Inputs'!$AH$14:$AH$54,MATCH(I2499,'BCA Inputs'!$M$14:$M$54,0))*G2499,IF($B$3="RG&amp;E",INDEX('BCA Inputs'!$BM$14:$BM$54,MATCH(I2499,'BCA Inputs'!$AW$14:$AW$54,0))*P2499+INDEX('BCA Inputs'!$BN$14:$BN$54,MATCH(I2499,'BCA Inputs'!$AW$14:$AW$54,0))*O2499+INDEX('BCA Inputs'!$BO$14:$BO$54,MATCH(I2499,'BCA Inputs'!$AW$14:$AW$54,0))*Q2499+INDEX('BCA Inputs'!$BP$14:$BP$54,MATCH(I2499,'BCA Inputs'!$AW$14:$AW$54,0))*F2499+INDEX('BCA Inputs'!$BQ$14:$BQ$54,MATCH(I2499,'BCA Inputs'!$AW$14:$AW$54,0))*G2499,"")),"")</f>
        <v/>
      </c>
      <c r="AE2499" s="237" t="str">
        <f t="shared" si="386"/>
        <v/>
      </c>
      <c r="AF2499" s="198">
        <f t="shared" si="388"/>
        <v>0</v>
      </c>
      <c r="AG2499" s="239">
        <f t="shared" si="389"/>
        <v>0</v>
      </c>
    </row>
    <row r="2500" spans="1:33">
      <c r="A2500" s="228"/>
      <c r="B2500" s="176"/>
      <c r="C2500" s="229"/>
      <c r="D2500" s="230"/>
      <c r="E2500" s="230"/>
      <c r="F2500" s="230"/>
      <c r="G2500" s="230"/>
      <c r="H2500" s="231"/>
      <c r="I2500" s="231"/>
      <c r="J2500" s="232"/>
      <c r="K2500" s="232"/>
      <c r="L2500" s="232"/>
      <c r="M2500" s="181">
        <f t="shared" si="387"/>
        <v>0</v>
      </c>
      <c r="N2500" s="181">
        <f>IF(H2500="",0,H2500*I2500*'Avoided Water Savings Cost'!$C$16)</f>
        <v>0</v>
      </c>
      <c r="O2500" s="545">
        <f>IF(C2500="",0,IF($B$3="NYSEG",C2500/(1-'Avoided Electric Costs 2020'!$W$21),IF($B$3="RG&amp;E",C2500/(1-'Avoided Electric Costs 2020'!$X$21),"")))</f>
        <v>0</v>
      </c>
      <c r="P2500" s="546">
        <f>IF(D2500="",0,IF($B$3="NYSEG",D2500/(1-'Avoided Electric Costs 2020'!$W$21),IF($B$3="RG&amp;E",D2500/(1-'Avoided Electric Costs 2020'!$X$21),"")))</f>
        <v>0</v>
      </c>
      <c r="Q2500" s="546">
        <f>IF(E2500="",0,IF($B$3="NYSEG",E2500/(1-'Avoided Natural Gas Costs 2020'!$J$34),IF($B$3="RG&amp;E",E2500/(1-'Avoided Natural Gas Costs 2020'!$K$34),"")))</f>
        <v>0</v>
      </c>
      <c r="R2500" s="233" t="str">
        <f>IFERROR(IF(P2500*'BCA Inputs'!$C$1+Q2500*'BCA Inputs'!$C$2+F2500*'BCA Inputs'!$C$2+G2500*'BCA Inputs'!$C$2=0,"",P2500*'BCA Inputs'!$C$1+Q2500*'BCA Inputs'!$C$2+F2500*'BCA Inputs'!$C$2+G2500*'BCA Inputs'!$C$2),"")</f>
        <v/>
      </c>
      <c r="S2500" s="181" t="str">
        <f t="shared" si="380"/>
        <v/>
      </c>
      <c r="T2500" s="181" t="str">
        <f>IFERROR(IF($B$3="NYSEG",(INDEX('BCA Inputs'!$N$14:$N$54,MATCH(I2500,'BCA Inputs'!$M$14:$M$54,0))*P2500+INDEX('BCA Inputs'!$O$14:$O$54,MATCH(I2500,'BCA Inputs'!$M$14:$M$54,0))*O2500+INDEX('BCA Inputs'!P:P,MATCH(I2500,'BCA Inputs'!M:M,0))*Q2500+INDEX('BCA Inputs'!Q:Q,MATCH(I2500,'BCA Inputs'!M:M,0))*F2500+INDEX('BCA Inputs'!R:R,MATCH(I2500,'BCA Inputs'!M:M,0))*G2500)+L2500+N2500,IF($B$3="RG&amp;E",(INDEX('BCA Inputs'!$AX$14:$AX$54,MATCH(I2500,'BCA Inputs'!$AW$14:$AW$54,0))*P2500+INDEX('BCA Inputs'!$AY$14:$AY$54,MATCH(I2500,'BCA Inputs'!$AW$14:$AW$54,0))*O2500+INDEX('BCA Inputs'!$AZ$14:$AZ$54,MATCH(I2500,'BCA Inputs'!$AW$14:$AW$54,0))*Q2500+INDEX('BCA Inputs'!$BA$14:$BA$54,MATCH(I2500,'BCA Inputs'!$AW$14:$AW$54,0))*F2500+INDEX('BCA Inputs'!$BB$14:$BB$54,MATCH(I2500,'BCA Inputs'!$AW$14:$AW$54,0))*G2500)+L2500+N2500,"")),"")</f>
        <v/>
      </c>
      <c r="U2500" s="234" t="str">
        <f t="shared" si="381"/>
        <v/>
      </c>
      <c r="V2500" s="234" t="str">
        <f t="shared" si="382"/>
        <v/>
      </c>
      <c r="W2500" s="234" t="str">
        <f t="shared" si="383"/>
        <v/>
      </c>
      <c r="Y2500" s="235" t="str">
        <f t="shared" si="384"/>
        <v/>
      </c>
      <c r="Z2500" s="236" t="str">
        <f>IFERROR(IF($B$3="NYSEG",INDEX('BCA Inputs'!$X$14:$X$54,MATCH(I2500,'BCA Inputs'!$M$14:$M$54,0))*P2500+INDEX('BCA Inputs'!$Y$14:$Y$54,MATCH(I2500,'BCA Inputs'!$M$14:$M$54,0))*O2500+INDEX('BCA Inputs'!$Z$14:$Z$54,MATCH(I2500,'BCA Inputs'!$M$14:$M$54,0))*Q2500+INDEX('BCA Inputs'!$AA$14:$AA$54,MATCH(I2500,'BCA Inputs'!$M$14:$M$54,0))*F2500+INDEX('BCA Inputs'!$AB$14:$AB$54,MATCH(I2500,'BCA Inputs'!$M$14:$M$54,0))*G2500,IF($B$3="RG&amp;E",INDEX('BCA Inputs'!$BG$14:$BG$54,MATCH(I2500,'BCA Inputs'!$AW$14:$AW$54,0))*P2500+INDEX('BCA Inputs'!$BH$14:$BH$54,MATCH(I2500,'BCA Inputs'!$AW$14:$AW$54,0))*O2500+INDEX('BCA Inputs'!$BI$14:$BI$54,MATCH(I2500,'BCA Inputs'!$AW$14:$AW$54,0))*Q2500+INDEX('BCA Inputs'!$BJ$14:$BJ$54,MATCH(I2500,'BCA Inputs'!$AW$14:$AW$54,0))*F2500+INDEX('BCA Inputs'!$BK$14:$BK$54,MATCH(I2500,'BCA Inputs'!$AW$14:$AW$54,0))*G2500,"")),"")</f>
        <v/>
      </c>
      <c r="AA2500" s="237" t="str">
        <f t="shared" si="385"/>
        <v/>
      </c>
      <c r="AC2500" s="238" t="str">
        <f>IFERROR((K2500+R2500)+IF($B$3="NYSEG",INDEX('BCA Inputs'!$AI$14:$AI$54,MATCH(I2500,'BCA Inputs'!$M$14:$M$54,0))*P2500+INDEX('BCA Inputs'!$AJ$14:$AJ$54,MATCH(I2500,'BCA Inputs'!$M$14:$M$54,0))*Q2500,IF($B$3="RG&amp;E",INDEX('BCA Inputs'!$BR$14:$BR$54,MATCH(I2500,'BCA Inputs'!$AW$14:$AW$54,0))*P2500+INDEX('BCA Inputs'!$BS$14:$BS$54,MATCH(I2500,'BCA Inputs'!$AW$14:$AW$54,0))*Q2500,"")),"")</f>
        <v/>
      </c>
      <c r="AD2500" s="181" t="str">
        <f>IFERROR(IF($B$3="NYSEG",INDEX('BCA Inputs'!$AD$14:$AD$54,MATCH(I2500,'BCA Inputs'!$M$14:$M$54,0))*P2500+INDEX('BCA Inputs'!$AE$14:$AE$54,MATCH(I2500,'BCA Inputs'!$M$14:$M$54,0))*O2500+INDEX('BCA Inputs'!$AF$14:$AF$54,MATCH(I2500,'BCA Inputs'!$M$14:$M$54,0))*Q2500+INDEX('BCA Inputs'!$AG$14:$AG$54,MATCH(I2500,'BCA Inputs'!$M$14:$M$54,0))*F2500+INDEX('BCA Inputs'!$AH$14:$AH$54,MATCH(I2500,'BCA Inputs'!$M$14:$M$54,0))*G2500,IF($B$3="RG&amp;E",INDEX('BCA Inputs'!$BM$14:$BM$54,MATCH(I2500,'BCA Inputs'!$AW$14:$AW$54,0))*P2500+INDEX('BCA Inputs'!$BN$14:$BN$54,MATCH(I2500,'BCA Inputs'!$AW$14:$AW$54,0))*O2500+INDEX('BCA Inputs'!$BO$14:$BO$54,MATCH(I2500,'BCA Inputs'!$AW$14:$AW$54,0))*Q2500+INDEX('BCA Inputs'!$BP$14:$BP$54,MATCH(I2500,'BCA Inputs'!$AW$14:$AW$54,0))*F2500+INDEX('BCA Inputs'!$BQ$14:$BQ$54,MATCH(I2500,'BCA Inputs'!$AW$14:$AW$54,0))*G2500,"")),"")</f>
        <v/>
      </c>
      <c r="AE2500" s="237" t="str">
        <f t="shared" si="386"/>
        <v/>
      </c>
      <c r="AF2500" s="198">
        <f t="shared" si="388"/>
        <v>0</v>
      </c>
      <c r="AG2500" s="239">
        <f t="shared" si="389"/>
        <v>0</v>
      </c>
    </row>
    <row r="2501" spans="1:33">
      <c r="A2501" s="159" t="s">
        <v>2275</v>
      </c>
      <c r="M2501" s="181"/>
      <c r="N2501" s="181"/>
      <c r="O2501" s="545">
        <f>IF(C2501="",0,IF($B$3="NYSEG",C2501/(1-'Avoided Electric Costs 2020'!$W$21),IF($B$3="RG&amp;E",C2501/(1-'Avoided Electric Costs 2020'!$X$21),"")))</f>
        <v>0</v>
      </c>
      <c r="P2501" s="546">
        <f>IF(D2501="",0,IF($B$3="NYSEG",D2501/(1-'Avoided Electric Costs 2020'!$W$21),IF($B$3="RG&amp;E",D2501/(1-'Avoided Electric Costs 2020'!$X$21),"")))</f>
        <v>0</v>
      </c>
      <c r="Q2501" s="546">
        <f>IF(E2501="",0,IF($B$3="NYSEG",E2501/(1-'Avoided Natural Gas Costs 2020'!$J$34),IF($B$3="RG&amp;E",E2501/(1-'Avoided Natural Gas Costs 2020'!$K$34),"")))</f>
        <v>0</v>
      </c>
      <c r="AD2501" s="633"/>
      <c r="AE2501" s="632"/>
      <c r="AF2501" s="198">
        <f t="shared" si="388"/>
        <v>1</v>
      </c>
    </row>
  </sheetData>
  <sheetProtection algorithmName="SHA-512" hashValue="4ppevG3Z5HvD41qAaLGlJnSgq2nVpICO+Ypr2AE9U7eEJmnz5LCInKX82B0Q5r5y88Y5vO03lug7PKqojUkONg==" saltValue="gJwenVyqg6TpxDLu5/AScA==" spinCount="100000" sheet="1" objects="1" scenarios="1"/>
  <mergeCells count="5">
    <mergeCell ref="AC20:AE20"/>
    <mergeCell ref="Y20:AA20"/>
    <mergeCell ref="O1:W1"/>
    <mergeCell ref="O2:W13"/>
    <mergeCell ref="P15:W21"/>
  </mergeCells>
  <conditionalFormatting sqref="B14">
    <cfRule type="expression" dxfId="6" priority="12">
      <formula>AND(B2="Project",$B$14&gt;0,$B$14&lt;$AG$13)</formula>
    </cfRule>
    <cfRule type="expression" dxfId="5" priority="13">
      <formula>AND(B2="Program",$B$14&gt;0,$B$14&lt;$AG$13)</formula>
    </cfRule>
  </conditionalFormatting>
  <conditionalFormatting sqref="B17:B19">
    <cfRule type="expression" dxfId="4" priority="9">
      <formula>$B$17&gt;$C$17</formula>
    </cfRule>
  </conditionalFormatting>
  <conditionalFormatting sqref="C14 R14:S14">
    <cfRule type="expression" dxfId="3" priority="10">
      <formula>$B$14&lt;1</formula>
    </cfRule>
  </conditionalFormatting>
  <conditionalFormatting sqref="D17:N19">
    <cfRule type="expression" dxfId="2" priority="8">
      <formula>$B$17&gt;$C$17</formula>
    </cfRule>
  </conditionalFormatting>
  <conditionalFormatting sqref="U24:W2500">
    <cfRule type="expression" dxfId="1" priority="1">
      <formula>AND(U24&gt;=0.5,U24&lt;1)</formula>
    </cfRule>
    <cfRule type="expression" dxfId="0" priority="2">
      <formula>AND(U24&gt;0,U24&lt;0.5)</formula>
    </cfRule>
  </conditionalFormatting>
  <pageMargins left="0.7" right="0.7" top="0.75" bottom="0.75" header="0.3" footer="0.3"/>
  <pageSetup orientation="portrait" r:id="rId1"/>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F4D68-BE79-4E62-B5D7-BF6456439F20}">
  <sheetPr codeName="Sheet9">
    <tabColor theme="9" tint="0.39997558519241921"/>
    <pageSetUpPr fitToPage="1"/>
  </sheetPr>
  <dimension ref="A1:BZ72"/>
  <sheetViews>
    <sheetView zoomScale="110" zoomScaleNormal="110" workbookViewId="0">
      <selection activeCell="L24" sqref="L24"/>
    </sheetView>
  </sheetViews>
  <sheetFormatPr defaultColWidth="10.5703125" defaultRowHeight="15"/>
  <cols>
    <col min="1" max="1" width="3.5703125" style="244" customWidth="1"/>
    <col min="2" max="2" width="11.5703125" style="244" customWidth="1"/>
    <col min="3" max="3" width="9.5703125" style="244" customWidth="1"/>
    <col min="4" max="5" width="11" style="244" customWidth="1"/>
    <col min="6" max="12" width="12.42578125" style="244" customWidth="1"/>
    <col min="13" max="18" width="12.42578125" style="248" customWidth="1"/>
    <col min="19" max="19" width="5.5703125" style="248" customWidth="1"/>
    <col min="20" max="28" width="12.42578125" style="248" customWidth="1"/>
    <col min="29" max="29" width="5.5703125" style="248" customWidth="1"/>
    <col min="30" max="34" width="12.42578125" style="248" customWidth="1"/>
    <col min="35" max="36" width="12.140625" style="248" customWidth="1"/>
    <col min="37" max="37" width="4.5703125" style="249" customWidth="1"/>
    <col min="38" max="41" width="12.42578125" style="244" customWidth="1"/>
    <col min="42" max="42" width="15" style="244" bestFit="1" customWidth="1"/>
    <col min="43" max="43" width="12.42578125" style="244" customWidth="1"/>
    <col min="44" max="48" width="12.42578125" style="250" customWidth="1"/>
    <col min="49" max="54" width="12.42578125" style="244" customWidth="1"/>
    <col min="55" max="55" width="10.5703125" style="336"/>
    <col min="56" max="71" width="11.140625" style="244" customWidth="1"/>
    <col min="72" max="72" width="6.140625" style="244" customWidth="1"/>
    <col min="73" max="73" width="6.140625" style="244" bestFit="1" customWidth="1"/>
    <col min="74" max="76" width="8.5703125" style="244" customWidth="1"/>
    <col min="77" max="77" width="14.7109375" style="244" bestFit="1" customWidth="1"/>
    <col min="78" max="78" width="13.85546875" style="244" bestFit="1" customWidth="1"/>
    <col min="79" max="219" width="8.5703125" style="244" customWidth="1"/>
    <col min="220" max="16384" width="10.5703125" style="244"/>
  </cols>
  <sheetData>
    <row r="1" spans="2:78" ht="21" customHeight="1">
      <c r="B1" s="914" t="s">
        <v>2276</v>
      </c>
      <c r="C1" s="242">
        <f>IF(INDEX(BZ:BZ,MATCH('BCA Calculator'!B10,BY:BY,0))="Residential",'BCA Inputs'!H1,'BCA Inputs'!H2)</f>
        <v>4.4999999999999998E-2</v>
      </c>
      <c r="D1" s="243" t="s">
        <v>130</v>
      </c>
      <c r="F1" s="919" t="s">
        <v>2276</v>
      </c>
      <c r="G1" s="245" t="s">
        <v>2277</v>
      </c>
      <c r="H1" s="246">
        <v>9.2999999999999999E-2</v>
      </c>
      <c r="I1" s="245" t="s">
        <v>130</v>
      </c>
      <c r="J1" s="246">
        <v>0.628</v>
      </c>
      <c r="K1" s="247" t="s">
        <v>2278</v>
      </c>
      <c r="L1" s="920" t="s">
        <v>2279</v>
      </c>
      <c r="M1" s="921"/>
      <c r="BC1" s="244"/>
      <c r="BY1" s="547" t="s">
        <v>2280</v>
      </c>
      <c r="BZ1" s="548" t="s">
        <v>2281</v>
      </c>
    </row>
    <row r="2" spans="2:78" ht="21" customHeight="1" thickBot="1">
      <c r="B2" s="915"/>
      <c r="C2" s="251">
        <f>IF(INDEX(BZ:BZ,MATCH('BCA Calculator'!B10,BY:BY,0))="Residential",'BCA Inputs'!J1,'BCA Inputs'!J2)</f>
        <v>0.66200000000000003</v>
      </c>
      <c r="D2" s="252" t="s">
        <v>2278</v>
      </c>
      <c r="F2" s="919"/>
      <c r="G2" s="245" t="s">
        <v>2282</v>
      </c>
      <c r="H2" s="246">
        <v>4.4999999999999998E-2</v>
      </c>
      <c r="I2" s="245" t="s">
        <v>130</v>
      </c>
      <c r="J2" s="246">
        <v>0.66200000000000003</v>
      </c>
      <c r="K2" s="247" t="s">
        <v>2278</v>
      </c>
      <c r="L2" s="920"/>
      <c r="M2" s="921"/>
      <c r="BC2" s="244"/>
      <c r="BY2" s="549" t="s">
        <v>2234</v>
      </c>
      <c r="BZ2" s="550" t="s">
        <v>2283</v>
      </c>
    </row>
    <row r="3" spans="2:78" ht="12" thickBot="1">
      <c r="BC3" s="244"/>
      <c r="BY3" s="551" t="s">
        <v>2284</v>
      </c>
      <c r="BZ3" s="552" t="s">
        <v>2283</v>
      </c>
    </row>
    <row r="4" spans="2:78" ht="11.25">
      <c r="B4" s="253" t="s">
        <v>2285</v>
      </c>
      <c r="C4" s="254"/>
      <c r="D4" s="254"/>
      <c r="E4" s="254"/>
      <c r="F4" s="254"/>
      <c r="G4" s="254"/>
      <c r="H4" s="623"/>
      <c r="I4" s="623"/>
      <c r="J4" s="623"/>
      <c r="K4" s="623"/>
      <c r="L4" s="623"/>
      <c r="M4" s="255"/>
      <c r="N4" s="255"/>
      <c r="O4" s="255"/>
      <c r="P4" s="255"/>
      <c r="Q4" s="255"/>
      <c r="R4" s="255"/>
      <c r="S4" s="255"/>
      <c r="T4" s="255"/>
      <c r="U4" s="255"/>
      <c r="V4" s="255"/>
      <c r="W4" s="255"/>
      <c r="X4" s="255"/>
      <c r="Y4" s="255"/>
      <c r="Z4" s="255"/>
      <c r="AA4" s="255"/>
      <c r="AB4" s="255"/>
      <c r="AC4" s="255"/>
      <c r="AD4" s="255"/>
      <c r="AE4" s="255"/>
      <c r="AF4" s="255"/>
      <c r="AG4" s="255"/>
      <c r="AH4" s="255"/>
      <c r="AI4" s="255"/>
      <c r="AJ4" s="256"/>
      <c r="AK4" s="257"/>
      <c r="AL4" s="883" t="s">
        <v>2285</v>
      </c>
      <c r="AM4" s="884"/>
      <c r="AN4" s="884"/>
      <c r="AO4" s="884"/>
      <c r="AP4" s="884"/>
      <c r="AQ4" s="884"/>
      <c r="AR4" s="623"/>
      <c r="AS4" s="623"/>
      <c r="AT4" s="623"/>
      <c r="AU4" s="623"/>
      <c r="AV4" s="623"/>
      <c r="AW4" s="623"/>
      <c r="AX4" s="623"/>
      <c r="AY4" s="623"/>
      <c r="AZ4" s="623"/>
      <c r="BA4" s="623"/>
      <c r="BB4" s="623"/>
      <c r="BC4" s="258"/>
      <c r="BD4" s="258"/>
      <c r="BE4" s="258"/>
      <c r="BF4" s="258"/>
      <c r="BG4" s="258"/>
      <c r="BH4" s="258"/>
      <c r="BI4" s="258"/>
      <c r="BJ4" s="258"/>
      <c r="BK4" s="258"/>
      <c r="BL4" s="258"/>
      <c r="BM4" s="258"/>
      <c r="BN4" s="258"/>
      <c r="BO4" s="258"/>
      <c r="BP4" s="258"/>
      <c r="BQ4" s="258"/>
      <c r="BR4" s="258"/>
      <c r="BS4" s="259"/>
      <c r="BY4" s="551" t="s">
        <v>2286</v>
      </c>
      <c r="BZ4" s="552" t="s">
        <v>2283</v>
      </c>
    </row>
    <row r="5" spans="2:78" ht="18">
      <c r="B5" s="898" t="s">
        <v>129</v>
      </c>
      <c r="C5" s="899"/>
      <c r="D5" s="899"/>
      <c r="E5" s="899"/>
      <c r="F5" s="899"/>
      <c r="G5" s="899"/>
      <c r="H5" s="899"/>
      <c r="I5" s="899"/>
      <c r="J5" s="899"/>
      <c r="K5" s="899"/>
      <c r="L5" s="899"/>
      <c r="M5" s="899"/>
      <c r="N5" s="899"/>
      <c r="O5" s="899"/>
      <c r="P5" s="624"/>
      <c r="Q5" s="624"/>
      <c r="R5" s="624"/>
      <c r="S5" s="624"/>
      <c r="T5" s="624"/>
      <c r="U5" s="624"/>
      <c r="V5" s="624"/>
      <c r="W5" s="624"/>
      <c r="X5" s="624"/>
      <c r="Y5" s="624"/>
      <c r="Z5" s="624"/>
      <c r="AA5" s="624"/>
      <c r="AB5" s="624"/>
      <c r="AC5" s="624"/>
      <c r="AD5" s="624"/>
      <c r="AE5" s="624"/>
      <c r="AF5" s="624"/>
      <c r="AG5" s="624"/>
      <c r="AH5" s="624"/>
      <c r="AI5" s="624"/>
      <c r="AJ5" s="260"/>
      <c r="AK5" s="261"/>
      <c r="AL5" s="898" t="s">
        <v>142</v>
      </c>
      <c r="AM5" s="899"/>
      <c r="AN5" s="899"/>
      <c r="AO5" s="899"/>
      <c r="AP5" s="899"/>
      <c r="AQ5" s="899"/>
      <c r="AR5" s="899"/>
      <c r="AS5" s="899"/>
      <c r="AT5" s="899"/>
      <c r="AU5" s="899"/>
      <c r="AV5" s="899"/>
      <c r="AW5" s="899"/>
      <c r="AX5" s="899"/>
      <c r="AY5" s="899"/>
      <c r="AZ5" s="624"/>
      <c r="BA5" s="624"/>
      <c r="BB5" s="624"/>
      <c r="BC5" s="244"/>
      <c r="BS5" s="262"/>
      <c r="BY5" s="551" t="s">
        <v>2277</v>
      </c>
      <c r="BZ5" s="552" t="s">
        <v>2277</v>
      </c>
    </row>
    <row r="6" spans="2:78" ht="11.25">
      <c r="B6" s="263" t="s">
        <v>2287</v>
      </c>
      <c r="C6" s="248"/>
      <c r="D6" s="248"/>
      <c r="E6" s="248"/>
      <c r="F6" s="248"/>
      <c r="G6" s="248"/>
      <c r="H6" s="248"/>
      <c r="I6" s="248"/>
      <c r="J6" s="248"/>
      <c r="K6" s="248"/>
      <c r="L6" s="248"/>
      <c r="AJ6" s="264"/>
      <c r="AK6" s="248"/>
      <c r="AL6" s="263" t="s">
        <v>2287</v>
      </c>
      <c r="AM6" s="248"/>
      <c r="AN6" s="248"/>
      <c r="AO6" s="248"/>
      <c r="AP6" s="248"/>
      <c r="AQ6" s="248"/>
      <c r="AR6" s="248"/>
      <c r="AS6" s="248"/>
      <c r="AT6" s="248"/>
      <c r="AU6" s="248"/>
      <c r="AV6" s="248"/>
      <c r="AW6" s="248"/>
      <c r="AX6" s="248"/>
      <c r="AY6" s="248"/>
      <c r="AZ6" s="248"/>
      <c r="BA6" s="248"/>
      <c r="BB6" s="248"/>
      <c r="BC6" s="244"/>
      <c r="BS6" s="262"/>
      <c r="BY6" s="553" t="s">
        <v>2288</v>
      </c>
      <c r="BZ6" s="554" t="s">
        <v>2277</v>
      </c>
    </row>
    <row r="7" spans="2:78" ht="35.25" thickBot="1">
      <c r="B7" s="265" t="s">
        <v>2289</v>
      </c>
      <c r="C7" s="266" t="s">
        <v>2290</v>
      </c>
      <c r="D7" s="266" t="s">
        <v>2291</v>
      </c>
      <c r="E7" s="266"/>
      <c r="F7" s="266"/>
      <c r="G7" s="266" t="s">
        <v>2292</v>
      </c>
      <c r="H7" s="267" t="s">
        <v>2293</v>
      </c>
      <c r="I7" s="267" t="s">
        <v>2294</v>
      </c>
      <c r="J7" s="266" t="s">
        <v>2295</v>
      </c>
      <c r="K7" s="669"/>
      <c r="L7" s="669"/>
      <c r="M7" s="336"/>
      <c r="N7" s="336"/>
      <c r="O7" s="336"/>
      <c r="P7" s="336"/>
      <c r="Q7" s="336"/>
      <c r="AJ7" s="264"/>
      <c r="AK7" s="248"/>
      <c r="AL7" s="265" t="s">
        <v>2296</v>
      </c>
      <c r="AM7" s="266" t="s">
        <v>2297</v>
      </c>
      <c r="AN7" s="266" t="s">
        <v>2298</v>
      </c>
      <c r="AO7" s="266"/>
      <c r="AP7" s="266"/>
      <c r="AQ7" s="266" t="s">
        <v>2299</v>
      </c>
      <c r="AR7" s="267" t="s">
        <v>2300</v>
      </c>
      <c r="AS7" s="267" t="s">
        <v>2301</v>
      </c>
      <c r="AT7" s="248"/>
      <c r="AU7" s="248"/>
      <c r="AV7" s="248"/>
      <c r="AW7" s="336"/>
      <c r="AX7" s="336"/>
      <c r="AY7" s="336"/>
      <c r="AZ7" s="336"/>
      <c r="BA7" s="336"/>
      <c r="BB7" s="248"/>
      <c r="BC7" s="244"/>
      <c r="BS7" s="262"/>
    </row>
    <row r="8" spans="2:78" ht="14.85" customHeight="1">
      <c r="B8" s="268"/>
      <c r="C8" s="269"/>
      <c r="D8" s="269"/>
      <c r="E8" s="269"/>
      <c r="F8" s="269"/>
      <c r="G8" s="270"/>
      <c r="H8" s="889" t="s">
        <v>2302</v>
      </c>
      <c r="I8" s="890"/>
      <c r="J8" s="890"/>
      <c r="K8" s="890"/>
      <c r="L8" s="891"/>
      <c r="M8" s="336"/>
      <c r="N8" s="336"/>
      <c r="O8" s="336"/>
      <c r="P8" s="336"/>
      <c r="Q8" s="336"/>
      <c r="R8" s="271"/>
      <c r="S8" s="271"/>
      <c r="T8" s="271"/>
      <c r="U8" s="271"/>
      <c r="V8" s="271"/>
      <c r="W8" s="271"/>
      <c r="X8" s="271"/>
      <c r="Y8" s="271"/>
      <c r="Z8" s="271"/>
      <c r="AA8" s="271"/>
      <c r="AB8" s="271"/>
      <c r="AC8" s="271"/>
      <c r="AD8" s="271"/>
      <c r="AE8" s="271"/>
      <c r="AF8" s="271"/>
      <c r="AG8" s="271"/>
      <c r="AH8" s="271"/>
      <c r="AI8" s="271"/>
      <c r="AJ8" s="272"/>
      <c r="AK8" s="271"/>
      <c r="AL8" s="273">
        <v>2018</v>
      </c>
      <c r="AM8" s="274">
        <v>2018</v>
      </c>
      <c r="AN8" s="274">
        <v>2018</v>
      </c>
      <c r="AO8" s="274">
        <v>2018</v>
      </c>
      <c r="AP8" s="274">
        <v>2018</v>
      </c>
      <c r="AQ8" s="275">
        <v>2018</v>
      </c>
      <c r="AR8" s="889" t="s">
        <v>2302</v>
      </c>
      <c r="AS8" s="890"/>
      <c r="AT8" s="890"/>
      <c r="AU8" s="890"/>
      <c r="AV8" s="891"/>
      <c r="AW8" s="336"/>
      <c r="AX8" s="336"/>
      <c r="AY8" s="336"/>
      <c r="AZ8" s="336"/>
      <c r="BA8" s="336"/>
      <c r="BB8" s="278"/>
      <c r="BC8" s="244"/>
      <c r="BS8" s="262"/>
    </row>
    <row r="9" spans="2:78" ht="25.5" customHeight="1">
      <c r="B9" s="268" t="s">
        <v>2303</v>
      </c>
      <c r="C9" s="269" t="s">
        <v>2304</v>
      </c>
      <c r="D9" s="269" t="s">
        <v>2305</v>
      </c>
      <c r="E9" s="269" t="s">
        <v>2305</v>
      </c>
      <c r="F9" s="269" t="s">
        <v>2306</v>
      </c>
      <c r="G9" s="276" t="s">
        <v>2307</v>
      </c>
      <c r="H9" s="892"/>
      <c r="I9" s="893"/>
      <c r="J9" s="893"/>
      <c r="K9" s="893"/>
      <c r="L9" s="894"/>
      <c r="M9" s="277"/>
      <c r="N9" s="336"/>
      <c r="O9" s="336"/>
      <c r="P9" s="336"/>
      <c r="Q9" s="336"/>
      <c r="R9" s="271"/>
      <c r="S9" s="271"/>
      <c r="T9" s="271"/>
      <c r="U9" s="271"/>
      <c r="V9" s="271"/>
      <c r="W9" s="271"/>
      <c r="X9" s="271"/>
      <c r="Y9" s="271"/>
      <c r="Z9" s="271"/>
      <c r="AA9" s="271"/>
      <c r="AB9" s="271"/>
      <c r="AC9" s="271"/>
      <c r="AD9" s="271"/>
      <c r="AE9" s="271"/>
      <c r="AF9" s="271"/>
      <c r="AG9" s="271"/>
      <c r="AH9" s="271"/>
      <c r="AI9" s="271"/>
      <c r="AJ9" s="272"/>
      <c r="AK9" s="271"/>
      <c r="AL9" s="268" t="s">
        <v>2303</v>
      </c>
      <c r="AM9" s="269" t="s">
        <v>2304</v>
      </c>
      <c r="AN9" s="269" t="s">
        <v>2305</v>
      </c>
      <c r="AO9" s="269" t="s">
        <v>2305</v>
      </c>
      <c r="AP9" s="269" t="s">
        <v>2306</v>
      </c>
      <c r="AQ9" s="276" t="s">
        <v>2307</v>
      </c>
      <c r="AR9" s="892"/>
      <c r="AS9" s="893"/>
      <c r="AT9" s="893"/>
      <c r="AU9" s="893"/>
      <c r="AV9" s="894"/>
      <c r="AW9" s="336"/>
      <c r="AX9" s="336"/>
      <c r="AY9" s="336"/>
      <c r="AZ9" s="336"/>
      <c r="BA9" s="336"/>
      <c r="BB9" s="278"/>
      <c r="BC9" s="244"/>
      <c r="BS9" s="262"/>
    </row>
    <row r="10" spans="2:78" ht="15.75" thickBot="1">
      <c r="B10" s="268" t="s">
        <v>2308</v>
      </c>
      <c r="C10" s="279" t="s">
        <v>2309</v>
      </c>
      <c r="D10" s="279" t="s">
        <v>2308</v>
      </c>
      <c r="E10" s="279" t="s">
        <v>2308</v>
      </c>
      <c r="F10" s="279" t="s">
        <v>2310</v>
      </c>
      <c r="G10" s="276" t="s">
        <v>2311</v>
      </c>
      <c r="H10" s="892"/>
      <c r="I10" s="893"/>
      <c r="J10" s="893"/>
      <c r="K10" s="893"/>
      <c r="L10" s="894"/>
      <c r="M10" s="277"/>
      <c r="N10" s="336"/>
      <c r="O10" s="336"/>
      <c r="P10" s="336"/>
      <c r="Q10" s="336"/>
      <c r="R10" s="271"/>
      <c r="S10" s="271"/>
      <c r="T10" s="271"/>
      <c r="U10" s="271"/>
      <c r="V10" s="271"/>
      <c r="W10" s="271"/>
      <c r="X10" s="271"/>
      <c r="Y10" s="271"/>
      <c r="Z10" s="271"/>
      <c r="AA10" s="271"/>
      <c r="AB10" s="271"/>
      <c r="AC10" s="271"/>
      <c r="AD10" s="271"/>
      <c r="AE10" s="271"/>
      <c r="AF10" s="271"/>
      <c r="AG10" s="271"/>
      <c r="AH10" s="271"/>
      <c r="AI10" s="271"/>
      <c r="AJ10" s="280"/>
      <c r="AK10" s="271"/>
      <c r="AL10" s="268" t="s">
        <v>2308</v>
      </c>
      <c r="AM10" s="279" t="s">
        <v>2309</v>
      </c>
      <c r="AN10" s="279" t="s">
        <v>2308</v>
      </c>
      <c r="AO10" s="279" t="s">
        <v>2308</v>
      </c>
      <c r="AP10" s="279" t="s">
        <v>2310</v>
      </c>
      <c r="AQ10" s="276" t="s">
        <v>2311</v>
      </c>
      <c r="AR10" s="892"/>
      <c r="AS10" s="893"/>
      <c r="AT10" s="893"/>
      <c r="AU10" s="893"/>
      <c r="AV10" s="894"/>
      <c r="AW10" s="336"/>
      <c r="AX10" s="336"/>
      <c r="AY10" s="336"/>
      <c r="AZ10" s="336"/>
      <c r="BA10" s="336"/>
      <c r="BB10" s="281"/>
      <c r="BC10" s="244"/>
      <c r="BR10" s="282"/>
      <c r="BS10" s="262"/>
    </row>
    <row r="11" spans="2:78" ht="25.5" customHeight="1" thickBot="1">
      <c r="B11" s="268" t="s">
        <v>2312</v>
      </c>
      <c r="C11" s="269" t="s">
        <v>2308</v>
      </c>
      <c r="D11" s="269"/>
      <c r="E11" s="269"/>
      <c r="F11" s="269" t="s">
        <v>2313</v>
      </c>
      <c r="G11" s="270"/>
      <c r="H11" s="895"/>
      <c r="I11" s="896"/>
      <c r="J11" s="896"/>
      <c r="K11" s="896"/>
      <c r="L11" s="897"/>
      <c r="M11" s="336"/>
      <c r="N11" s="900" t="s">
        <v>2314</v>
      </c>
      <c r="O11" s="901"/>
      <c r="P11" s="901"/>
      <c r="Q11" s="901"/>
      <c r="R11" s="902"/>
      <c r="S11" s="271"/>
      <c r="T11" s="900" t="s">
        <v>2315</v>
      </c>
      <c r="U11" s="901"/>
      <c r="V11" s="901"/>
      <c r="W11" s="902"/>
      <c r="X11" s="900" t="s">
        <v>2248</v>
      </c>
      <c r="Y11" s="901"/>
      <c r="Z11" s="901"/>
      <c r="AA11" s="901"/>
      <c r="AB11" s="902"/>
      <c r="AC11" s="271"/>
      <c r="AD11" s="900" t="s">
        <v>2249</v>
      </c>
      <c r="AE11" s="901"/>
      <c r="AF11" s="901"/>
      <c r="AG11" s="901"/>
      <c r="AH11" s="902"/>
      <c r="AI11" s="908" t="s">
        <v>2316</v>
      </c>
      <c r="AJ11" s="909"/>
      <c r="AK11" s="271"/>
      <c r="AL11" s="268" t="s">
        <v>2312</v>
      </c>
      <c r="AM11" s="269" t="s">
        <v>2308</v>
      </c>
      <c r="AN11" s="269"/>
      <c r="AO11" s="269"/>
      <c r="AP11" s="269" t="s">
        <v>2313</v>
      </c>
      <c r="AQ11" s="270"/>
      <c r="AR11" s="895"/>
      <c r="AS11" s="896"/>
      <c r="AT11" s="896"/>
      <c r="AU11" s="896"/>
      <c r="AV11" s="897"/>
      <c r="AW11" s="627"/>
      <c r="AX11" s="900" t="s">
        <v>2314</v>
      </c>
      <c r="AY11" s="901"/>
      <c r="AZ11" s="901"/>
      <c r="BA11" s="901"/>
      <c r="BB11" s="902"/>
      <c r="BC11" s="244"/>
      <c r="BD11" s="283" t="s">
        <v>2315</v>
      </c>
      <c r="BE11" s="626"/>
      <c r="BF11" s="626"/>
      <c r="BG11" s="900" t="s">
        <v>2248</v>
      </c>
      <c r="BH11" s="901"/>
      <c r="BI11" s="901"/>
      <c r="BJ11" s="901"/>
      <c r="BK11" s="902"/>
      <c r="BL11" s="271"/>
      <c r="BM11" s="900" t="s">
        <v>2249</v>
      </c>
      <c r="BN11" s="901"/>
      <c r="BO11" s="901"/>
      <c r="BP11" s="901"/>
      <c r="BQ11" s="902"/>
      <c r="BR11" s="908" t="s">
        <v>2316</v>
      </c>
      <c r="BS11" s="909"/>
      <c r="BU11" s="284"/>
    </row>
    <row r="12" spans="2:78" ht="23.25" customHeight="1" thickBot="1">
      <c r="B12" s="285" t="s">
        <v>2317</v>
      </c>
      <c r="C12" s="286" t="s">
        <v>2317</v>
      </c>
      <c r="D12" s="287" t="s">
        <v>2318</v>
      </c>
      <c r="E12" s="287" t="s">
        <v>2319</v>
      </c>
      <c r="F12" s="288" t="s">
        <v>2320</v>
      </c>
      <c r="G12" s="289"/>
      <c r="H12" s="885" t="s">
        <v>2321</v>
      </c>
      <c r="I12" s="917" t="s">
        <v>2322</v>
      </c>
      <c r="J12" s="906" t="s">
        <v>2323</v>
      </c>
      <c r="K12" s="906" t="s">
        <v>2324</v>
      </c>
      <c r="L12" s="906" t="s">
        <v>2325</v>
      </c>
      <c r="M12" s="336"/>
      <c r="N12" s="912" t="s">
        <v>2326</v>
      </c>
      <c r="O12" s="922"/>
      <c r="P12" s="922"/>
      <c r="Q12" s="922"/>
      <c r="R12" s="913"/>
      <c r="S12" s="628"/>
      <c r="T12" s="887" t="s">
        <v>2327</v>
      </c>
      <c r="U12" s="887" t="s">
        <v>2328</v>
      </c>
      <c r="V12" s="887" t="s">
        <v>2329</v>
      </c>
      <c r="W12" s="887" t="s">
        <v>2330</v>
      </c>
      <c r="X12" s="903" t="s">
        <v>2326</v>
      </c>
      <c r="Y12" s="904"/>
      <c r="Z12" s="904"/>
      <c r="AA12" s="904"/>
      <c r="AB12" s="905"/>
      <c r="AC12" s="628"/>
      <c r="AD12" s="903" t="s">
        <v>2326</v>
      </c>
      <c r="AE12" s="904"/>
      <c r="AF12" s="904"/>
      <c r="AG12" s="904"/>
      <c r="AH12" s="905"/>
      <c r="AI12" s="910"/>
      <c r="AJ12" s="911"/>
      <c r="AK12" s="271"/>
      <c r="AL12" s="285" t="s">
        <v>2317</v>
      </c>
      <c r="AM12" s="286" t="s">
        <v>2317</v>
      </c>
      <c r="AN12" s="287" t="s">
        <v>2318</v>
      </c>
      <c r="AO12" s="287" t="s">
        <v>2319</v>
      </c>
      <c r="AP12" s="288" t="s">
        <v>2331</v>
      </c>
      <c r="AQ12" s="289"/>
      <c r="AR12" s="885" t="s">
        <v>2321</v>
      </c>
      <c r="AS12" s="917" t="s">
        <v>2322</v>
      </c>
      <c r="AT12" s="906" t="s">
        <v>2323</v>
      </c>
      <c r="AU12" s="906" t="s">
        <v>2324</v>
      </c>
      <c r="AV12" s="906" t="s">
        <v>2325</v>
      </c>
      <c r="AX12" s="908" t="s">
        <v>2326</v>
      </c>
      <c r="AY12" s="923"/>
      <c r="AZ12" s="923"/>
      <c r="BA12" s="923"/>
      <c r="BB12" s="909"/>
      <c r="BC12" s="244"/>
      <c r="BD12" s="887" t="s">
        <v>2327</v>
      </c>
      <c r="BE12" s="887" t="s">
        <v>2329</v>
      </c>
      <c r="BF12" s="887" t="s">
        <v>2330</v>
      </c>
      <c r="BG12" s="903" t="s">
        <v>2326</v>
      </c>
      <c r="BH12" s="904"/>
      <c r="BI12" s="904"/>
      <c r="BJ12" s="904"/>
      <c r="BK12" s="905"/>
      <c r="BL12" s="628"/>
      <c r="BM12" s="912" t="s">
        <v>2326</v>
      </c>
      <c r="BN12" s="922"/>
      <c r="BO12" s="922"/>
      <c r="BP12" s="922"/>
      <c r="BQ12" s="913"/>
      <c r="BR12" s="912"/>
      <c r="BS12" s="913"/>
    </row>
    <row r="13" spans="2:78" ht="51.6" customHeight="1" thickBot="1">
      <c r="B13" s="290" t="s">
        <v>130</v>
      </c>
      <c r="C13" s="291" t="s">
        <v>2332</v>
      </c>
      <c r="D13" s="291" t="s">
        <v>2332</v>
      </c>
      <c r="E13" s="291" t="s">
        <v>2332</v>
      </c>
      <c r="F13" s="291" t="s">
        <v>2332</v>
      </c>
      <c r="G13" s="292" t="s">
        <v>130</v>
      </c>
      <c r="H13" s="886"/>
      <c r="I13" s="918"/>
      <c r="J13" s="916"/>
      <c r="K13" s="907"/>
      <c r="L13" s="907"/>
      <c r="M13" s="668" t="s">
        <v>2011</v>
      </c>
      <c r="N13" s="667" t="s">
        <v>2321</v>
      </c>
      <c r="O13" s="666" t="s">
        <v>2333</v>
      </c>
      <c r="P13" s="660" t="s">
        <v>2323</v>
      </c>
      <c r="Q13" s="660" t="s">
        <v>2324</v>
      </c>
      <c r="R13" s="294" t="s">
        <v>2325</v>
      </c>
      <c r="S13" s="271"/>
      <c r="T13" s="888"/>
      <c r="U13" s="888"/>
      <c r="V13" s="888"/>
      <c r="W13" s="888"/>
      <c r="X13" s="663" t="s">
        <v>2321</v>
      </c>
      <c r="Y13" s="661" t="s">
        <v>2333</v>
      </c>
      <c r="Z13" s="625" t="s">
        <v>2323</v>
      </c>
      <c r="AA13" s="662" t="s">
        <v>2324</v>
      </c>
      <c r="AB13" s="661" t="s">
        <v>2325</v>
      </c>
      <c r="AC13" s="271"/>
      <c r="AD13" s="663" t="s">
        <v>2321</v>
      </c>
      <c r="AE13" s="661" t="s">
        <v>2333</v>
      </c>
      <c r="AF13" s="625" t="s">
        <v>2323</v>
      </c>
      <c r="AG13" s="662" t="s">
        <v>2324</v>
      </c>
      <c r="AH13" s="662" t="s">
        <v>2325</v>
      </c>
      <c r="AI13" s="283" t="s">
        <v>2334</v>
      </c>
      <c r="AJ13" s="283" t="s">
        <v>2335</v>
      </c>
      <c r="AK13" s="271"/>
      <c r="AL13" s="290" t="s">
        <v>130</v>
      </c>
      <c r="AM13" s="291" t="s">
        <v>2332</v>
      </c>
      <c r="AN13" s="291" t="s">
        <v>2332</v>
      </c>
      <c r="AO13" s="291" t="s">
        <v>2332</v>
      </c>
      <c r="AP13" s="291" t="s">
        <v>2332</v>
      </c>
      <c r="AQ13" s="292" t="s">
        <v>130</v>
      </c>
      <c r="AR13" s="886"/>
      <c r="AS13" s="918"/>
      <c r="AT13" s="907"/>
      <c r="AU13" s="907"/>
      <c r="AV13" s="907"/>
      <c r="AW13" s="665" t="s">
        <v>2011</v>
      </c>
      <c r="AX13" s="660" t="s">
        <v>2321</v>
      </c>
      <c r="AY13" s="664" t="s">
        <v>2333</v>
      </c>
      <c r="AZ13" s="294" t="s">
        <v>2323</v>
      </c>
      <c r="BA13" s="660" t="s">
        <v>2324</v>
      </c>
      <c r="BB13" s="294" t="s">
        <v>2325</v>
      </c>
      <c r="BC13" s="244"/>
      <c r="BD13" s="888"/>
      <c r="BE13" s="888"/>
      <c r="BF13" s="888"/>
      <c r="BG13" s="663" t="s">
        <v>2321</v>
      </c>
      <c r="BH13" s="661" t="s">
        <v>2333</v>
      </c>
      <c r="BI13" s="625" t="s">
        <v>2323</v>
      </c>
      <c r="BJ13" s="662" t="s">
        <v>2324</v>
      </c>
      <c r="BK13" s="661" t="s">
        <v>2325</v>
      </c>
      <c r="BL13" s="271"/>
      <c r="BM13" s="293" t="s">
        <v>2321</v>
      </c>
      <c r="BN13" s="294" t="s">
        <v>2333</v>
      </c>
      <c r="BO13" s="283" t="s">
        <v>2323</v>
      </c>
      <c r="BP13" s="660" t="s">
        <v>2324</v>
      </c>
      <c r="BQ13" s="660" t="s">
        <v>2325</v>
      </c>
      <c r="BR13" s="283" t="s">
        <v>2334</v>
      </c>
      <c r="BS13" s="283" t="s">
        <v>2335</v>
      </c>
      <c r="BU13" s="284" t="s">
        <v>2336</v>
      </c>
    </row>
    <row r="14" spans="2:78" ht="11.45" customHeight="1">
      <c r="B14" s="295">
        <f>INDEX('Avoided Electric Costs 2020'!D:D,MATCH('BCA Inputs'!BU14,'Avoided Electric Costs 2020'!C:C,0))+INDEX('Avoided Electric Costs 2020'!G:G,MATCH('BCA Inputs'!BU14,'Avoided Electric Costs 2020'!C:C,0))</f>
        <v>3.313157237442918E-2</v>
      </c>
      <c r="C14" s="296">
        <f>INDEX('Avoided Electric Costs 2020'!F:F,MATCH('BCA Inputs'!BU14,'Avoided Electric Costs 2020'!C:C,0))</f>
        <v>50.36188030549097</v>
      </c>
      <c r="D14" s="296">
        <f>INDEX('Avoided Electric Costs 2020'!H:H,MATCH('BCA Inputs'!BU14,'Avoided Electric Costs 2020'!C:C,0))+INDEX('Avoided Electric Costs 2020'!I:I,MATCH('BCA Inputs'!BU14,'Avoided Electric Costs 2020'!C:C,0))</f>
        <v>30.84</v>
      </c>
      <c r="E14" s="296">
        <v>0</v>
      </c>
      <c r="F14" s="555">
        <f t="shared" ref="F14:F54" si="0">C14+D14+E14</f>
        <v>81.201880305490974</v>
      </c>
      <c r="G14" s="297">
        <f>INDEX('Avoided Electric Costs 2020'!E:E,MATCH('BCA Inputs'!BU14,'Avoided Electric Costs 2020'!C:C,0))</f>
        <v>2.1577494456840512E-2</v>
      </c>
      <c r="H14" s="298">
        <f>(B14+G14)*(1+'Avoided Electric Costs 2020'!$X$16)^('BCA Inputs'!BU14-'BCA Inputs'!$BU$14)</f>
        <v>5.4709066831269693E-2</v>
      </c>
      <c r="I14" s="299">
        <f>F14*(1+'Avoided Electric Costs 2020'!$X$16)^('BCA Inputs'!BU14-'BCA Inputs'!$BU$14)</f>
        <v>81.201880305490974</v>
      </c>
      <c r="J14" s="299">
        <f>INDEX('Avoided Natural Gas Costs 2020'!E:E,MATCH('BCA Inputs'!BU14,'Avoided Natural Gas Costs 2020'!B:B,0))/10*(1+'Avoided Natural Gas Costs 2020'!$J$44)^('BCA Inputs'!BU14-'BCA Inputs'!$BU$14)</f>
        <v>0.63761836817633366</v>
      </c>
      <c r="K14" s="659">
        <f>INDEX('Avoided Oil Costs 2020'!E:E,MATCH('BCA Inputs'!BU14,'Avoided Oil Costs 2020'!B:B,0))/10*(1+'Avoided Oil Costs 2020'!$M$44)^('BCA Inputs'!BU14-'BCA Inputs'!$BU$14)</f>
        <v>2.5155191636493872</v>
      </c>
      <c r="L14" s="658">
        <f>INDEX('Avoided Propane Costs 2020'!E:E,MATCH('BCA Inputs'!BU14,'Avoided Propane Costs 2020'!B:B,0))/10*(1+'Avoided Propane Costs 2020'!$M$44)^('BCA Inputs'!BU14-'BCA Inputs'!$BU$14)</f>
        <v>2.3604826849638352</v>
      </c>
      <c r="M14" s="657">
        <v>1</v>
      </c>
      <c r="N14" s="301">
        <f>$H$14</f>
        <v>5.4709066831269693E-2</v>
      </c>
      <c r="O14" s="302">
        <f>$I$14</f>
        <v>81.201880305490974</v>
      </c>
      <c r="P14" s="303">
        <f>J14</f>
        <v>0.63761836817633366</v>
      </c>
      <c r="Q14" s="304">
        <f>K14</f>
        <v>2.5155191636493872</v>
      </c>
      <c r="R14" s="303">
        <f>L14</f>
        <v>2.3604826849638352</v>
      </c>
      <c r="S14" s="304"/>
      <c r="T14" s="305">
        <f>B14*(1+'Avoided Electric Costs 2020'!$X$16)^('BCA Inputs'!BU14-'BCA Inputs'!$BU$14)</f>
        <v>3.313157237442918E-2</v>
      </c>
      <c r="U14" s="306">
        <f>INDEX('Avoided Natural Gas Costs 2020'!C:C,MATCH('BCA Inputs'!BU14,'Avoided Natural Gas Costs 2020'!B:B,0))/10*(1+'Avoided Natural Gas Costs 2020'!$J$44)^('BCA Inputs'!BU14-'BCA Inputs'!$BU$14)</f>
        <v>0.31265231580000002</v>
      </c>
      <c r="V14" s="306">
        <f>INDEX('Avoided Oil Costs 2020'!C:C,MATCH('BCA Inputs'!BU14,'Avoided Oil Costs 2020'!B:B,0))/10*(1+'Avoided Oil Costs 2020'!$M$44)^('BCA Inputs'!BU14-'BCA Inputs'!$BU$14)</f>
        <v>2.1945880752090376</v>
      </c>
      <c r="W14" s="306">
        <f>INDEX('Avoided Propane Costs 2020'!C:C,MATCH('BCA Inputs'!BU14,'Avoided Propane Costs 2020'!B:B,0))/10*(1+'Avoided Propane Costs 2020'!$M$44)^('BCA Inputs'!BU14-'BCA Inputs'!$BU$14)</f>
        <v>2.0949585443150109</v>
      </c>
      <c r="X14" s="306">
        <f>T14</f>
        <v>3.313157237442918E-2</v>
      </c>
      <c r="Y14" s="303">
        <f t="shared" ref="Y14:Y54" si="1">O14</f>
        <v>81.201880305490974</v>
      </c>
      <c r="Z14" s="307">
        <f>U14</f>
        <v>0.31265231580000002</v>
      </c>
      <c r="AA14" s="307">
        <f>V14</f>
        <v>2.1945880752090376</v>
      </c>
      <c r="AB14" s="307">
        <f>W14</f>
        <v>2.0949585443150109</v>
      </c>
      <c r="AC14" s="304"/>
      <c r="AD14" s="306">
        <f t="shared" ref="AD14:AD54" si="2">X14</f>
        <v>3.313157237442918E-2</v>
      </c>
      <c r="AE14" s="303">
        <f t="shared" ref="AE14:AE54" si="3">Y14</f>
        <v>81.201880305490974</v>
      </c>
      <c r="AF14" s="307">
        <f t="shared" ref="AF14:AF54" si="4">Z14</f>
        <v>0.31265231580000002</v>
      </c>
      <c r="AG14" s="303">
        <f t="shared" ref="AG14:AG54" si="5">AA14</f>
        <v>2.1945880752090376</v>
      </c>
      <c r="AH14" s="303">
        <f t="shared" ref="AH14:AH54" si="6">AB14</f>
        <v>2.0949585443150109</v>
      </c>
      <c r="AI14" s="303">
        <f>'Avoided Electric Costs 2020'!AM4</f>
        <v>0.13</v>
      </c>
      <c r="AJ14" s="303">
        <f>IFERROR('Avoided Natural Gas Costs 2020'!R5,0)</f>
        <v>0.69602055859882761</v>
      </c>
      <c r="AK14" s="308"/>
      <c r="AL14" s="656">
        <f>INDEX('Avoided Electric Costs 2020'!N:N,MATCH('BCA Inputs'!BU14,'Avoided Electric Costs 2020'!M:M,0))+INDEX('Avoided Electric Costs 2020'!Q:Q,MATCH('BCA Inputs'!BU14,'Avoided Electric Costs 2020'!M:M,0))</f>
        <v>3.0816403424657572E-2</v>
      </c>
      <c r="AM14" s="655">
        <f>INDEX('Avoided Electric Costs 2020'!P:P,MATCH('BCA Inputs'!BU14,'Avoided Electric Costs 2020'!M:M,0))</f>
        <v>50.36188030549097</v>
      </c>
      <c r="AN14" s="655">
        <f>INDEX('Avoided Electric Costs 2020'!R:R,MATCH('BCA Inputs'!BU14,'Avoided Electric Costs 2020'!M:M,0))+INDEX('Avoided Electric Costs 2020'!S:S,MATCH('BCA Inputs'!BU14,'Avoided Electric Costs 2020'!M:M,0))</f>
        <v>31.57</v>
      </c>
      <c r="AO14" s="655">
        <v>0</v>
      </c>
      <c r="AP14" s="654">
        <f t="shared" ref="AP14:AP54" si="7">AM14+AN14+AO14</f>
        <v>81.931880305490978</v>
      </c>
      <c r="AQ14" s="653">
        <f>INDEX('Avoided Electric Costs 2020'!O:O,MATCH('BCA Inputs'!BU14,'Avoided Electric Costs 2020'!M:M,0))</f>
        <v>2.1577494456840512E-2</v>
      </c>
      <c r="AR14" s="301">
        <f>(AL14+AQ14)*(1+'Avoided Electric Costs 2020'!$X$16)^('BCA Inputs'!BU14-'BCA Inputs'!$BU$14)</f>
        <v>5.2393897881498085E-2</v>
      </c>
      <c r="AS14" s="301">
        <f>AP14*(1+'Avoided Electric Costs 2020'!$X$16)^('BCA Inputs'!BU14-'BCA Inputs'!$BU$14)</f>
        <v>81.931880305490978</v>
      </c>
      <c r="AT14" s="301">
        <f>INDEX('Avoided Natural Gas Costs 2020'!E:E,MATCH('BCA Inputs'!BU14,'Avoided Natural Gas Costs 2020'!B:B,0))/10*(1+'Avoided Natural Gas Costs 2020'!$J$44)^('BCA Inputs'!BU14-'BCA Inputs'!$BU$14)</f>
        <v>0.63761836817633366</v>
      </c>
      <c r="AU14" s="301">
        <f>INDEX('Avoided Oil Costs 2020'!J:J,MATCH('BCA Inputs'!BU14,'Avoided Oil Costs 2020'!G:G,0))/10*(1+'Avoided Oil Costs 2020'!$M$44)^('BCA Inputs'!BU14-'BCA Inputs'!$BU$14)</f>
        <v>2.5421107803203644</v>
      </c>
      <c r="AV14" s="302">
        <f>INDEX('Avoided Propane Costs 2020'!J:J,MATCH('BCA Inputs'!BU14,'Avoided Propane Costs 2020'!G:G,0))/10*(1+'Avoided Propane Costs 2020'!$M$44)^('BCA Inputs'!BU14-'BCA Inputs'!$BU$14)</f>
        <v>2.1408500940097208</v>
      </c>
      <c r="AW14" s="300">
        <v>1</v>
      </c>
      <c r="AX14" s="301">
        <f>$AR$14</f>
        <v>5.2393897881498085E-2</v>
      </c>
      <c r="AY14" s="302">
        <f>$AS$14</f>
        <v>81.931880305490978</v>
      </c>
      <c r="AZ14" s="305">
        <f t="shared" ref="AZ14:AZ54" si="8">P14</f>
        <v>0.63761836817633366</v>
      </c>
      <c r="BA14" s="304">
        <f>AU14</f>
        <v>2.5421107803203644</v>
      </c>
      <c r="BB14" s="303">
        <f>AV14</f>
        <v>2.1408500940097208</v>
      </c>
      <c r="BC14" s="244"/>
      <c r="BD14" s="309">
        <f>AL14*(1+'Avoided Electric Costs 2020'!$X$16)^('BCA Inputs'!BU14-'BCA Inputs'!$BU$14)</f>
        <v>3.0816403424657572E-2</v>
      </c>
      <c r="BE14" s="646">
        <f>INDEX('Avoided Oil Costs 2020'!H:H,MATCH('BCA Inputs'!BU14,'Avoided Oil Costs 2020'!G:G,0))/10*(1+'Avoided Oil Costs 2020'!$M$44)^('BCA Inputs'!BU14-'BCA Inputs'!$BU$14)</f>
        <v>2.2211796918800149</v>
      </c>
      <c r="BF14" s="646">
        <f>INDEX('Avoided Propane Costs 2020'!H:H,MATCH('BCA Inputs'!BU14,'Avoided Propane Costs 2020'!G:G,0))/10*(1+'Avoided Propane Costs 2020'!$M$44)^('BCA Inputs'!BU14-'BCA Inputs'!$BU$14)</f>
        <v>1.8753259533608968</v>
      </c>
      <c r="BG14" s="306">
        <f>BD14</f>
        <v>3.0816403424657572E-2</v>
      </c>
      <c r="BH14" s="303">
        <f t="shared" ref="BH14:BH54" si="9">AY14</f>
        <v>81.931880305490978</v>
      </c>
      <c r="BI14" s="307">
        <f t="shared" ref="BI14:BI54" si="10">Z14</f>
        <v>0.31265231580000002</v>
      </c>
      <c r="BJ14" s="304">
        <f>BE14</f>
        <v>2.2211796918800149</v>
      </c>
      <c r="BK14" s="303">
        <f>BF14</f>
        <v>1.8753259533608968</v>
      </c>
      <c r="BL14" s="304"/>
      <c r="BM14" s="306">
        <f t="shared" ref="BM14:BM54" si="11">BG14</f>
        <v>3.0816403424657572E-2</v>
      </c>
      <c r="BN14" s="303">
        <f t="shared" ref="BN14:BN54" si="12">BH14</f>
        <v>81.931880305490978</v>
      </c>
      <c r="BO14" s="303">
        <f t="shared" ref="BO14:BO54" si="13">AF14</f>
        <v>0.31265231580000002</v>
      </c>
      <c r="BP14" s="303">
        <f t="shared" ref="BP14:BP54" si="14">BJ14</f>
        <v>2.2211796918800149</v>
      </c>
      <c r="BQ14" s="303">
        <f t="shared" ref="BQ14:BQ54" si="15">BK14</f>
        <v>1.8753259533608968</v>
      </c>
      <c r="BR14" s="305">
        <f>'Avoided Electric Costs 2020'!AO4</f>
        <v>0.19</v>
      </c>
      <c r="BS14" s="305">
        <f>IFERROR('Avoided Natural Gas Costs 2020'!S5,0)</f>
        <v>0.55577838787119516</v>
      </c>
      <c r="BU14" s="310">
        <f>'BCA Calculator'!B8</f>
        <v>2021</v>
      </c>
    </row>
    <row r="15" spans="2:78" ht="13.35" customHeight="1">
      <c r="B15" s="295">
        <f>INDEX('Avoided Electric Costs 2020'!D:D,MATCH('BCA Inputs'!BU15,'Avoided Electric Costs 2020'!C:C,0))+INDEX('Avoided Electric Costs 2020'!G:G,MATCH('BCA Inputs'!BU15,'Avoided Electric Costs 2020'!C:C,0))</f>
        <v>3.5601585730593549E-2</v>
      </c>
      <c r="C15" s="296">
        <f>INDEX('Avoided Electric Costs 2020'!F:F,MATCH('BCA Inputs'!BU15,'Avoided Electric Costs 2020'!C:C,0))</f>
        <v>47.639159870224368</v>
      </c>
      <c r="D15" s="296">
        <f>INDEX('Avoided Electric Costs 2020'!H:H,MATCH('BCA Inputs'!BU15,'Avoided Electric Costs 2020'!C:C,0))+INDEX('Avoided Electric Costs 2020'!I:I,MATCH('BCA Inputs'!BU15,'Avoided Electric Costs 2020'!C:C,0))</f>
        <v>30.84</v>
      </c>
      <c r="E15" s="296">
        <v>0</v>
      </c>
      <c r="F15" s="555">
        <f t="shared" si="0"/>
        <v>78.479159870224365</v>
      </c>
      <c r="G15" s="297">
        <f>INDEX('Avoided Electric Costs 2020'!E:E,MATCH('BCA Inputs'!BU15,'Avoided Electric Costs 2020'!C:C,0))</f>
        <v>2.1881225203767493E-2</v>
      </c>
      <c r="H15" s="311">
        <f>(B15+G15)*(1+'Avoided Electric Costs 2020'!$X$16)^('BCA Inputs'!BU15-'BCA Inputs'!$BU$14)</f>
        <v>5.8632467153048262E-2</v>
      </c>
      <c r="I15" s="308">
        <f>F15*(1+'Avoided Electric Costs 2020'!$X$16)^('BCA Inputs'!BU15-'BCA Inputs'!$BU$14)</f>
        <v>80.048743067628848</v>
      </c>
      <c r="J15" s="308">
        <f>INDEX('Avoided Natural Gas Costs 2020'!E:E,MATCH('BCA Inputs'!BU15,'Avoided Natural Gas Costs 2020'!B:B,0))/10*(1+'Avoided Natural Gas Costs 2020'!$J$44)^('BCA Inputs'!BU15-'BCA Inputs'!$BU$14)</f>
        <v>0.68214975608214368</v>
      </c>
      <c r="K15" s="652">
        <f>INDEX('Avoided Oil Costs 2020'!E:E,MATCH('BCA Inputs'!BU15,'Avoided Oil Costs 2020'!B:B,0))/10*(1+'Avoided Oil Costs 2020'!$M$44)^('BCA Inputs'!BU15-'BCA Inputs'!$BU$14)</f>
        <v>2.6367189671669253</v>
      </c>
      <c r="L15" s="651">
        <f>INDEX('Avoided Propane Costs 2020'!E:E,MATCH('BCA Inputs'!BU15,'Avoided Propane Costs 2020'!B:B,0))/10*(1+'Avoided Propane Costs 2020'!$M$44)^('BCA Inputs'!BU15-'BCA Inputs'!$BU$14)</f>
        <v>2.4831069958945076</v>
      </c>
      <c r="M15" s="650">
        <f t="shared" ref="M15:M54" si="16">M14+1</f>
        <v>2</v>
      </c>
      <c r="N15" s="304">
        <f>$H$14+NPV('Avoided Electric Costs 2020'!$Y$8,$H$15:H15)</f>
        <v>0.10960324074106115</v>
      </c>
      <c r="O15" s="303">
        <f>$I$14+NPV('Avoided Electric Costs 2020'!$Y$8,$I$15:I15)</f>
        <v>156.14686960202579</v>
      </c>
      <c r="P15" s="303">
        <f>$J$14+NPV('Avoided Electric Costs 2020'!$Y$8,$J$15:J15)</f>
        <v>1.2762755688898846</v>
      </c>
      <c r="Q15" s="304">
        <f>$K$14+NPV('Avoided Electric Costs 2020'!$Y$8,$K$15:K15)</f>
        <v>4.9841260049254146</v>
      </c>
      <c r="R15" s="303">
        <f>$L$14+NPV('Avoided Electric Costs 2020'!$Y$8,$L$15:L15)</f>
        <v>4.6852715585660327</v>
      </c>
      <c r="S15" s="304"/>
      <c r="T15" s="307">
        <f>B15*(1+'Avoided Electric Costs 2020'!$X$16)^('BCA Inputs'!BU15-'BCA Inputs'!$BU$14)</f>
        <v>3.6313617445205421E-2</v>
      </c>
      <c r="U15" s="306">
        <f>INDEX('Avoided Natural Gas Costs 2020'!C:C,MATCH('BCA Inputs'!BU15,'Avoided Natural Gas Costs 2020'!B:B,0))/10*(1+'Avoided Natural Gas Costs 2020'!$J$44)^('BCA Inputs'!BU15-'BCA Inputs'!$BU$14)</f>
        <v>0.33602250099000003</v>
      </c>
      <c r="V15" s="306">
        <f>INDEX('Avoided Oil Costs 2020'!C:C,MATCH('BCA Inputs'!BU15,'Avoided Oil Costs 2020'!B:B,0))/10*(1+'Avoided Oil Costs 2020'!$M$44)^('BCA Inputs'!BU15-'BCA Inputs'!$BU$14)</f>
        <v>2.304761392398377</v>
      </c>
      <c r="W15" s="306">
        <f>INDEX('Avoided Propane Costs 2020'!C:C,MATCH('BCA Inputs'!BU15,'Avoided Propane Costs 2020'!B:B,0))/10*(1+'Avoided Propane Costs 2020'!$M$44)^('BCA Inputs'!BU15-'BCA Inputs'!$BU$14)</f>
        <v>2.2084600297790091</v>
      </c>
      <c r="X15" s="306">
        <f>$T$14+NPV('Avoided Electric Costs 2020'!$Y$8,$T$15:T15)</f>
        <v>6.712990347189704E-2</v>
      </c>
      <c r="Y15" s="303">
        <f t="shared" si="1"/>
        <v>156.14686960202579</v>
      </c>
      <c r="Z15" s="307">
        <f>$U$14+NPV('Avoided Electric Costs 2020'!$Y$8,$U$15:U15)</f>
        <v>0.62725066894109172</v>
      </c>
      <c r="AA15" s="307">
        <f>$V$14+NPV('Avoided Electric Costs 2020'!$Y$8,$V$15:V15)</f>
        <v>4.3524023176941764</v>
      </c>
      <c r="AB15" s="307">
        <f>$W$14+NPV('Avoided Electric Costs 2020'!$Y$8,$W$15:W15)</f>
        <v>4.1626114136896097</v>
      </c>
      <c r="AC15" s="304"/>
      <c r="AD15" s="306">
        <f t="shared" si="2"/>
        <v>6.712990347189704E-2</v>
      </c>
      <c r="AE15" s="303">
        <f t="shared" si="3"/>
        <v>156.14686960202579</v>
      </c>
      <c r="AF15" s="307">
        <f t="shared" si="4"/>
        <v>0.62725066894109172</v>
      </c>
      <c r="AG15" s="303">
        <f t="shared" si="5"/>
        <v>4.3524023176941764</v>
      </c>
      <c r="AH15" s="303">
        <f t="shared" si="6"/>
        <v>4.1626114136896097</v>
      </c>
      <c r="AI15" s="303">
        <f ca="1">'Avoided Electric Costs 2020'!$AM$4+NPV('Avoided Electric Costs 2020'!$Y$8,'Avoided Electric Costs 2020'!$AM$5:'Avoided Electric Costs 2020'!AM5)</f>
        <v>0.2517114502387417</v>
      </c>
      <c r="AJ15" s="303">
        <f>IFERROR('Avoided Natural Gas Costs 2020'!R6,0)</f>
        <v>0.69602055859882761</v>
      </c>
      <c r="AK15" s="308"/>
      <c r="AL15" s="295">
        <f>INDEX('Avoided Electric Costs 2020'!N:N,MATCH('BCA Inputs'!BU15,'Avoided Electric Costs 2020'!M:M,0))+INDEX('Avoided Electric Costs 2020'!Q:Q,MATCH('BCA Inputs'!BU15,'Avoided Electric Costs 2020'!M:M,0))</f>
        <v>3.3437114269406286E-2</v>
      </c>
      <c r="AM15" s="296">
        <f>INDEX('Avoided Electric Costs 2020'!P:P,MATCH('BCA Inputs'!BU15,'Avoided Electric Costs 2020'!M:M,0))</f>
        <v>47.639159870224368</v>
      </c>
      <c r="AN15" s="296">
        <f>INDEX('Avoided Electric Costs 2020'!R:R,MATCH('BCA Inputs'!BU15,'Avoided Electric Costs 2020'!M:M,0))+INDEX('Avoided Electric Costs 2020'!S:S,MATCH('BCA Inputs'!BU15,'Avoided Electric Costs 2020'!M:M,0))</f>
        <v>31.57</v>
      </c>
      <c r="AO15" s="296">
        <v>0</v>
      </c>
      <c r="AP15" s="555">
        <f t="shared" si="7"/>
        <v>79.209159870224369</v>
      </c>
      <c r="AQ15" s="297">
        <f>INDEX('Avoided Electric Costs 2020'!O:O,MATCH('BCA Inputs'!BU15,'Avoided Electric Costs 2020'!M:M,0))</f>
        <v>2.1881225203767493E-2</v>
      </c>
      <c r="AR15" s="304">
        <f>(AL15+AQ15)*(1+'Avoided Electric Costs 2020'!$X$16)^('BCA Inputs'!BU15-'BCA Inputs'!$BU$14)</f>
        <v>5.6424706262637257E-2</v>
      </c>
      <c r="AS15" s="304">
        <f>AP15*(1+'Avoided Electric Costs 2020'!$X$16)^('BCA Inputs'!BU15-'BCA Inputs'!$BU$14)</f>
        <v>80.793343067628854</v>
      </c>
      <c r="AT15" s="304">
        <f>INDEX('Avoided Natural Gas Costs 2020'!E:E,MATCH('BCA Inputs'!BU15,'Avoided Natural Gas Costs 2020'!B:B,0))/10*(1+'Avoided Natural Gas Costs 2020'!$J$44)^('BCA Inputs'!BU15-'BCA Inputs'!$BU$14)</f>
        <v>0.68214975608214368</v>
      </c>
      <c r="AU15" s="304">
        <f>INDEX('Avoided Oil Costs 2020'!J:J,MATCH('BCA Inputs'!BU15,'Avoided Oil Costs 2020'!G:G,0))/10*(1+'Avoided Oil Costs 2020'!$M$44)^('BCA Inputs'!BU15-'BCA Inputs'!$BU$14)</f>
        <v>2.6646455435285907</v>
      </c>
      <c r="AV15" s="303">
        <f>INDEX('Avoided Propane Costs 2020'!J:J,MATCH('BCA Inputs'!BU15,'Avoided Propane Costs 2020'!G:G,0))/10*(1+'Avoided Propane Costs 2020'!$M$44)^('BCA Inputs'!BU15-'BCA Inputs'!$BU$14)</f>
        <v>2.2515750643079757</v>
      </c>
      <c r="AW15" s="312">
        <f t="shared" ref="AW15:AW54" si="17">AW14+1</f>
        <v>2</v>
      </c>
      <c r="AX15" s="304">
        <f>$AR$14+NPV('Avoided Electric Costs 2020'!$Z$8,$AR$15:AR15)</f>
        <v>0.10489176377528042</v>
      </c>
      <c r="AY15" s="303">
        <f>$AS$14+NPV('Avoided Electric Costs 2020'!$Z$8,$AS$15:AS15)</f>
        <v>157.1024637327601</v>
      </c>
      <c r="AZ15" s="307">
        <f t="shared" si="8"/>
        <v>1.2762755688898846</v>
      </c>
      <c r="BA15" s="304">
        <f>$AU$14+NPV('Avoided Electric Costs 2020'!$Y$8,$AU$15:AU15)</f>
        <v>5.0368636532054794</v>
      </c>
      <c r="BB15" s="304">
        <f>$AV$14+NPV('Avoided Electric Costs 2020'!$Y$8,$AV$15:AV15)</f>
        <v>4.2488690663044268</v>
      </c>
      <c r="BC15" s="244"/>
      <c r="BD15" s="309">
        <f>AL15*(1+'Avoided Electric Costs 2020'!$X$16)^('BCA Inputs'!BU15-'BCA Inputs'!$BU$14)</f>
        <v>3.4105856554794416E-2</v>
      </c>
      <c r="BE15" s="646">
        <f>INDEX('Avoided Oil Costs 2020'!H:H,MATCH('BCA Inputs'!BU15,'Avoided Oil Costs 2020'!G:G,0))/10*(1+'Avoided Oil Costs 2020'!$M$44)^('BCA Inputs'!BU15-'BCA Inputs'!$BU$14)</f>
        <v>2.3326879687600419</v>
      </c>
      <c r="BF15" s="646">
        <f>INDEX('Avoided Propane Costs 2020'!H:H,MATCH('BCA Inputs'!BU15,'Avoided Propane Costs 2020'!G:G,0))/10*(1+'Avoided Propane Costs 2020'!$M$44)^('BCA Inputs'!BU15-'BCA Inputs'!$BU$14)</f>
        <v>1.9769280981924771</v>
      </c>
      <c r="BG15" s="306">
        <f>$BD$14+NPV('Avoided Electric Costs 2020'!$Z$8,$BD$15:BD15)</f>
        <v>6.254868529551208E-2</v>
      </c>
      <c r="BH15" s="303">
        <f t="shared" si="9"/>
        <v>157.1024637327601</v>
      </c>
      <c r="BI15" s="307">
        <f t="shared" si="10"/>
        <v>0.62725066894109172</v>
      </c>
      <c r="BJ15" s="304">
        <f>$BE$14+NPV('Avoided Electric Costs 2020'!$Y$8,$BE$15:BE15)</f>
        <v>4.4051399659742394</v>
      </c>
      <c r="BK15" s="303">
        <f>$BF$14+NPV('Avoided Electric Costs 2020'!$Y$8,$BF$15:BF15)</f>
        <v>3.7262089214280039</v>
      </c>
      <c r="BL15" s="304"/>
      <c r="BM15" s="306">
        <f t="shared" si="11"/>
        <v>6.254868529551208E-2</v>
      </c>
      <c r="BN15" s="303">
        <f t="shared" si="12"/>
        <v>157.1024637327601</v>
      </c>
      <c r="BO15" s="303">
        <f t="shared" si="13"/>
        <v>0.62725066894109172</v>
      </c>
      <c r="BP15" s="303">
        <f t="shared" si="14"/>
        <v>4.4051399659742394</v>
      </c>
      <c r="BQ15" s="303">
        <f t="shared" si="15"/>
        <v>3.7262089214280039</v>
      </c>
      <c r="BR15" s="307">
        <f ca="1">'Avoided Electric Costs 2020'!$AO$4+NPV('Avoided Electric Costs 2020'!$Z$8,'Avoided Electric Costs 2020'!$AO$5:'Avoided Electric Costs 2020'!AO5)</f>
        <v>0.36677707480461486</v>
      </c>
      <c r="BS15" s="307">
        <f>IFERROR('Avoided Natural Gas Costs 2020'!S6,0)</f>
        <v>0.55577838787119516</v>
      </c>
      <c r="BU15" s="250">
        <f t="shared" ref="BU15:BU54" si="18">BU14+1</f>
        <v>2022</v>
      </c>
    </row>
    <row r="16" spans="2:78" ht="12">
      <c r="B16" s="295">
        <f>INDEX('Avoided Electric Costs 2020'!D:D,MATCH('BCA Inputs'!BU16,'Avoided Electric Costs 2020'!C:C,0))+INDEX('Avoided Electric Costs 2020'!G:G,MATCH('BCA Inputs'!BU16,'Avoided Electric Costs 2020'!C:C,0))</f>
        <v>4.0242711187214675E-2</v>
      </c>
      <c r="C16" s="296">
        <f>INDEX('Avoided Electric Costs 2020'!F:F,MATCH('BCA Inputs'!BU16,'Avoided Electric Costs 2020'!C:C,0))</f>
        <v>41.290303437161171</v>
      </c>
      <c r="D16" s="296">
        <f>INDEX('Avoided Electric Costs 2020'!H:H,MATCH('BCA Inputs'!BU16,'Avoided Electric Costs 2020'!C:C,0))+INDEX('Avoided Electric Costs 2020'!I:I,MATCH('BCA Inputs'!BU16,'Avoided Electric Costs 2020'!C:C,0))</f>
        <v>30.84</v>
      </c>
      <c r="E16" s="296">
        <v>0</v>
      </c>
      <c r="F16" s="555">
        <f t="shared" si="0"/>
        <v>72.130303437161174</v>
      </c>
      <c r="G16" s="297">
        <f>INDEX('Avoided Electric Costs 2020'!E:E,MATCH('BCA Inputs'!BU16,'Avoided Electric Costs 2020'!C:C,0))</f>
        <v>2.2196173046379941E-2</v>
      </c>
      <c r="H16" s="311">
        <f>(B16+G16)*(1+'Avoided Electric Costs 2020'!$X$16)^('BCA Inputs'!BU16-'BCA Inputs'!$BU$14)</f>
        <v>6.4961415156631841E-2</v>
      </c>
      <c r="I16" s="308">
        <f>F16*(1+'Avoided Electric Costs 2020'!$X$16)^('BCA Inputs'!BU16-'BCA Inputs'!$BU$14)</f>
        <v>75.044367696022491</v>
      </c>
      <c r="J16" s="308">
        <f>INDEX('Avoided Natural Gas Costs 2020'!E:E,MATCH('BCA Inputs'!BU16,'Avoided Natural Gas Costs 2020'!B:B,0))/10*(1+'Avoided Natural Gas Costs 2020'!$J$44)^('BCA Inputs'!BU16-'BCA Inputs'!$BU$14)</f>
        <v>0.7281121522163333</v>
      </c>
      <c r="K16" s="652">
        <f>INDEX('Avoided Oil Costs 2020'!E:E,MATCH('BCA Inputs'!BU16,'Avoided Oil Costs 2020'!B:B,0))/10*(1+'Avoided Oil Costs 2020'!$M$44)^('BCA Inputs'!BU16-'BCA Inputs'!$BU$14)</f>
        <v>2.7446481241655412</v>
      </c>
      <c r="L16" s="651">
        <f>INDEX('Avoided Propane Costs 2020'!E:E,MATCH('BCA Inputs'!BU16,'Avoided Propane Costs 2020'!B:B,0))/10*(1+'Avoided Propane Costs 2020'!$M$44)^('BCA Inputs'!BU16-'BCA Inputs'!$BU$14)</f>
        <v>2.6085667323202397</v>
      </c>
      <c r="M16" s="650">
        <f t="shared" si="16"/>
        <v>3</v>
      </c>
      <c r="N16" s="304">
        <f>$H$14+NPV('Avoided Electric Costs 2020'!$Y$8,$H$15:H16)</f>
        <v>0.16654510046519122</v>
      </c>
      <c r="O16" s="303">
        <f>$I$14+NPV('Avoided Electric Costs 2020'!$Y$8,$I$15:I16)</f>
        <v>221.92693070644754</v>
      </c>
      <c r="P16" s="303">
        <f>$J$14+NPV('Avoided Electric Costs 2020'!$Y$8,$J$15:J16)</f>
        <v>1.9145015055473666</v>
      </c>
      <c r="Q16" s="304">
        <f>$K$14+NPV('Avoided Electric Costs 2020'!$Y$8,$K$15:K16)</f>
        <v>7.3899444142304347</v>
      </c>
      <c r="R16" s="303">
        <f>$L$14+NPV('Avoided Electric Costs 2020'!$Y$8,$L$15:L16)</f>
        <v>6.9718079678278553</v>
      </c>
      <c r="S16" s="304"/>
      <c r="T16" s="307">
        <f>B16*(1+'Avoided Electric Costs 2020'!$X$16)^('BCA Inputs'!BU16-'BCA Inputs'!$BU$14)</f>
        <v>4.1868516719178149E-2</v>
      </c>
      <c r="U16" s="306">
        <f>INDEX('Avoided Natural Gas Costs 2020'!C:C,MATCH('BCA Inputs'!BU16,'Avoided Natural Gas Costs 2020'!B:B,0))/10*(1+'Avoided Natural Gas Costs 2020'!$J$44)^('BCA Inputs'!BU16-'BCA Inputs'!$BU$14)</f>
        <v>0.35944121526191997</v>
      </c>
      <c r="V16" s="306">
        <f>INDEX('Avoided Oil Costs 2020'!C:C,MATCH('BCA Inputs'!BU16,'Avoided Oil Costs 2020'!B:B,0))/10*(1+'Avoided Oil Costs 2020'!$M$44)^('BCA Inputs'!BU16-'BCA Inputs'!$BU$14)</f>
        <v>2.401177799304679</v>
      </c>
      <c r="W16" s="306">
        <f>INDEX('Avoided Propane Costs 2020'!C:C,MATCH('BCA Inputs'!BU16,'Avoided Propane Costs 2020'!B:B,0))/10*(1+'Avoided Propane Costs 2020'!$M$44)^('BCA Inputs'!BU16-'BCA Inputs'!$BU$14)</f>
        <v>2.3243946276785179</v>
      </c>
      <c r="X16" s="306">
        <f>$T$14+NPV('Avoided Electric Costs 2020'!$Y$8,$T$15:T16)</f>
        <v>0.10382970750375933</v>
      </c>
      <c r="Y16" s="303">
        <f t="shared" si="1"/>
        <v>221.92693070644754</v>
      </c>
      <c r="Z16" s="307">
        <f>$U$14+NPV('Avoided Electric Costs 2020'!$Y$8,$U$15:U16)</f>
        <v>0.94231848587773692</v>
      </c>
      <c r="AA16" s="307">
        <f>$V$14+NPV('Avoided Electric Costs 2020'!$Y$8,$V$15:V16)</f>
        <v>6.4571521771458471</v>
      </c>
      <c r="AB16" s="307">
        <f>$W$14+NPV('Avoided Electric Costs 2020'!$Y$8,$W$15:W16)</f>
        <v>6.2000570652916096</v>
      </c>
      <c r="AC16" s="304"/>
      <c r="AD16" s="306">
        <f t="shared" si="2"/>
        <v>0.10382970750375933</v>
      </c>
      <c r="AE16" s="303">
        <f t="shared" si="3"/>
        <v>221.92693070644754</v>
      </c>
      <c r="AF16" s="307">
        <f t="shared" si="4"/>
        <v>0.94231848587773692</v>
      </c>
      <c r="AG16" s="303">
        <f t="shared" si="5"/>
        <v>6.4571521771458471</v>
      </c>
      <c r="AH16" s="303">
        <f t="shared" si="6"/>
        <v>6.2000570652916096</v>
      </c>
      <c r="AI16" s="303">
        <f ca="1">'Avoided Electric Costs 2020'!$AM$4+NPV('Avoided Electric Costs 2020'!$Y$8,'Avoided Electric Costs 2020'!$AM$5:'Avoided Electric Costs 2020'!AM6)</f>
        <v>0.36794183994337282</v>
      </c>
      <c r="AJ16" s="303">
        <f>IFERROR('Avoided Natural Gas Costs 2020'!R7,0)</f>
        <v>0.69602055859882761</v>
      </c>
      <c r="AK16" s="308"/>
      <c r="AL16" s="295">
        <f>INDEX('Avoided Electric Costs 2020'!N:N,MATCH('BCA Inputs'!BU16,'Avoided Electric Costs 2020'!M:M,0))+INDEX('Avoided Electric Costs 2020'!Q:Q,MATCH('BCA Inputs'!BU16,'Avoided Electric Costs 2020'!M:M,0))</f>
        <v>3.853558105022821E-2</v>
      </c>
      <c r="AM16" s="296">
        <f>INDEX('Avoided Electric Costs 2020'!P:P,MATCH('BCA Inputs'!BU16,'Avoided Electric Costs 2020'!M:M,0))</f>
        <v>41.290303437161171</v>
      </c>
      <c r="AN16" s="296">
        <f>INDEX('Avoided Electric Costs 2020'!R:R,MATCH('BCA Inputs'!BU16,'Avoided Electric Costs 2020'!M:M,0))+INDEX('Avoided Electric Costs 2020'!S:S,MATCH('BCA Inputs'!BU16,'Avoided Electric Costs 2020'!M:M,0))</f>
        <v>31.57</v>
      </c>
      <c r="AO16" s="296">
        <v>0</v>
      </c>
      <c r="AP16" s="555">
        <f t="shared" si="7"/>
        <v>72.860303437161178</v>
      </c>
      <c r="AQ16" s="297">
        <f>INDEX('Avoided Electric Costs 2020'!O:O,MATCH('BCA Inputs'!BU16,'Avoided Electric Costs 2020'!M:M,0))</f>
        <v>2.2196173046379941E-2</v>
      </c>
      <c r="AR16" s="304">
        <f>(AL16+AQ16)*(1+'Avoided Electric Costs 2020'!$X$16)^('BCA Inputs'!BU16-'BCA Inputs'!$BU$14)</f>
        <v>6.3185316962111118E-2</v>
      </c>
      <c r="AS16" s="304">
        <f>AP16*(1+'Avoided Electric Costs 2020'!$X$16)^('BCA Inputs'!BU16-'BCA Inputs'!$BU$14)</f>
        <v>75.803859696022485</v>
      </c>
      <c r="AT16" s="304">
        <f>INDEX('Avoided Natural Gas Costs 2020'!E:E,MATCH('BCA Inputs'!BU16,'Avoided Natural Gas Costs 2020'!B:B,0))/10*(1+'Avoided Natural Gas Costs 2020'!$J$44)^('BCA Inputs'!BU16-'BCA Inputs'!$BU$14)</f>
        <v>0.7281121522163333</v>
      </c>
      <c r="AU16" s="304">
        <f>INDEX('Avoided Oil Costs 2020'!J:J,MATCH('BCA Inputs'!BU16,'Avoided Oil Costs 2020'!G:G,0))/10*(1+'Avoided Oil Costs 2020'!$M$44)^('BCA Inputs'!BU16-'BCA Inputs'!$BU$14)</f>
        <v>2.7737429690338145</v>
      </c>
      <c r="AV16" s="303">
        <f>INDEX('Avoided Propane Costs 2020'!J:J,MATCH('BCA Inputs'!BU16,'Avoided Propane Costs 2020'!G:G,0))/10*(1+'Avoided Propane Costs 2020'!$M$44)^('BCA Inputs'!BU16-'BCA Inputs'!$BU$14)</f>
        <v>2.3648803759184815</v>
      </c>
      <c r="AW16" s="312">
        <f t="shared" si="17"/>
        <v>3</v>
      </c>
      <c r="AX16" s="304">
        <f>$AR$14+NPV('Avoided Electric Costs 2020'!$Z$8,$AR$15:AR16)</f>
        <v>0.15958842951071428</v>
      </c>
      <c r="AY16" s="303">
        <f>$AS$14+NPV('Avoided Electric Costs 2020'!$Z$8,$AS$15:AS16)</f>
        <v>222.72243012044689</v>
      </c>
      <c r="AZ16" s="307">
        <f t="shared" si="8"/>
        <v>1.9145015055473666</v>
      </c>
      <c r="BA16" s="304">
        <f>$AU$14+NPV('Avoided Electric Costs 2020'!$Y$8,$AU$15:AU16)</f>
        <v>7.468185117996434</v>
      </c>
      <c r="BB16" s="304">
        <f>$AV$14+NPV('Avoided Electric Costs 2020'!$Y$8,$AV$15:AV16)</f>
        <v>6.3218024576908487</v>
      </c>
      <c r="BC16" s="244"/>
      <c r="BD16" s="309">
        <f>AL16*(1+'Avoided Electric Costs 2020'!$X$16)^('BCA Inputs'!BU16-'BCA Inputs'!$BU$14)</f>
        <v>4.0092418524657426E-2</v>
      </c>
      <c r="BE16" s="646">
        <f>INDEX('Avoided Oil Costs 2020'!H:H,MATCH('BCA Inputs'!BU16,'Avoided Oil Costs 2020'!G:G,0))/10*(1+'Avoided Oil Costs 2020'!$M$44)^('BCA Inputs'!BU16-'BCA Inputs'!$BU$14)</f>
        <v>2.4302726441729527</v>
      </c>
      <c r="BF16" s="646">
        <f>INDEX('Avoided Propane Costs 2020'!H:H,MATCH('BCA Inputs'!BU16,'Avoided Propane Costs 2020'!G:G,0))/10*(1+'Avoided Propane Costs 2020'!$M$44)^('BCA Inputs'!BU16-'BCA Inputs'!$BU$14)</f>
        <v>2.0807082712767593</v>
      </c>
      <c r="BG16" s="306">
        <f>$BD$14+NPV('Avoided Electric Costs 2020'!$Z$8,$BD$15:BD16)</f>
        <v>9.7254875277644814E-2</v>
      </c>
      <c r="BH16" s="303">
        <f t="shared" si="9"/>
        <v>222.72243012044689</v>
      </c>
      <c r="BI16" s="307">
        <f t="shared" si="10"/>
        <v>0.94231848587773692</v>
      </c>
      <c r="BJ16" s="304">
        <f>$BE$14+NPV('Avoided Electric Costs 2020'!$Y$8,$BE$15:BE16)</f>
        <v>6.5353928809118473</v>
      </c>
      <c r="BK16" s="303">
        <f>$BF$14+NPV('Avoided Electric Costs 2020'!$Y$8,$BF$15:BF16)</f>
        <v>5.550051555154603</v>
      </c>
      <c r="BL16" s="304"/>
      <c r="BM16" s="306">
        <f t="shared" si="11"/>
        <v>9.7254875277644814E-2</v>
      </c>
      <c r="BN16" s="303">
        <f t="shared" si="12"/>
        <v>222.72243012044689</v>
      </c>
      <c r="BO16" s="303">
        <f t="shared" si="13"/>
        <v>0.94231848587773692</v>
      </c>
      <c r="BP16" s="303">
        <f t="shared" si="14"/>
        <v>6.5353928809118473</v>
      </c>
      <c r="BQ16" s="303">
        <f t="shared" si="15"/>
        <v>5.550051555154603</v>
      </c>
      <c r="BR16" s="307">
        <f ca="1">'Avoided Electric Costs 2020'!$AO$4+NPV('Avoided Electric Costs 2020'!$Z$8,'Avoided Electric Costs 2020'!$AO$5:'Avoided Electric Costs 2020'!AO6)</f>
        <v>0.53454095301517224</v>
      </c>
      <c r="BS16" s="307">
        <f>IFERROR('Avoided Natural Gas Costs 2020'!S7,0)</f>
        <v>0.55577838787119516</v>
      </c>
      <c r="BU16" s="250">
        <f t="shared" si="18"/>
        <v>2023</v>
      </c>
    </row>
    <row r="17" spans="1:73" ht="12">
      <c r="B17" s="295">
        <f>INDEX('Avoided Electric Costs 2020'!D:D,MATCH('BCA Inputs'!BU17,'Avoided Electric Costs 2020'!C:C,0))+INDEX('Avoided Electric Costs 2020'!G:G,MATCH('BCA Inputs'!BU17,'Avoided Electric Costs 2020'!C:C,0))</f>
        <v>4.0233332308743083E-2</v>
      </c>
      <c r="C17" s="296">
        <f>INDEX('Avoided Electric Costs 2020'!F:F,MATCH('BCA Inputs'!BU17,'Avoided Electric Costs 2020'!C:C,0))</f>
        <v>29.358217715117682</v>
      </c>
      <c r="D17" s="296">
        <f>INDEX('Avoided Electric Costs 2020'!H:H,MATCH('BCA Inputs'!BU17,'Avoided Electric Costs 2020'!C:C,0))+INDEX('Avoided Electric Costs 2020'!I:I,MATCH('BCA Inputs'!BU17,'Avoided Electric Costs 2020'!C:C,0))</f>
        <v>30.84</v>
      </c>
      <c r="E17" s="296">
        <v>0</v>
      </c>
      <c r="F17" s="555">
        <f t="shared" si="0"/>
        <v>60.198217715117678</v>
      </c>
      <c r="G17" s="297">
        <f>INDEX('Avoided Electric Costs 2020'!E:E,MATCH('BCA Inputs'!BU17,'Avoided Electric Costs 2020'!C:C,0))</f>
        <v>2.2399070210353918E-2</v>
      </c>
      <c r="H17" s="311">
        <f>(B17+G17)*(1+'Avoided Electric Costs 2020'!$X$16)^('BCA Inputs'!BU17-'BCA Inputs'!$BU$14)</f>
        <v>6.6466006612485889E-2</v>
      </c>
      <c r="I17" s="308">
        <f>F17*(1+'Avoided Electric Costs 2020'!$X$16)^('BCA Inputs'!BU17-'BCA Inputs'!$BU$14)</f>
        <v>63.882830225024598</v>
      </c>
      <c r="J17" s="308">
        <f>INDEX('Avoided Natural Gas Costs 2020'!E:E,MATCH('BCA Inputs'!BU17,'Avoided Natural Gas Costs 2020'!B:B,0))/10*(1+'Avoided Natural Gas Costs 2020'!$J$44)^('BCA Inputs'!BU17-'BCA Inputs'!$BU$14)</f>
        <v>0.7785215574043598</v>
      </c>
      <c r="K17" s="652">
        <f>INDEX('Avoided Oil Costs 2020'!E:E,MATCH('BCA Inputs'!BU17,'Avoided Oil Costs 2020'!B:B,0))/10*(1+'Avoided Oil Costs 2020'!$M$44)^('BCA Inputs'!BU17-'BCA Inputs'!$BU$14)</f>
        <v>2.8825457576489866</v>
      </c>
      <c r="L17" s="651">
        <f>INDEX('Avoided Propane Costs 2020'!E:E,MATCH('BCA Inputs'!BU17,'Avoided Propane Costs 2020'!B:B,0))/10*(1+'Avoided Propane Costs 2020'!$M$44)^('BCA Inputs'!BU17-'BCA Inputs'!$BU$14)</f>
        <v>2.7437062671995958</v>
      </c>
      <c r="M17" s="650">
        <f t="shared" si="16"/>
        <v>4</v>
      </c>
      <c r="N17" s="304">
        <f>$H$14+NPV('Avoided Electric Costs 2020'!$Y$8,$H$15:H17)</f>
        <v>0.22109121765726067</v>
      </c>
      <c r="O17" s="303">
        <f>$I$14+NPV('Avoided Electric Costs 2020'!$Y$8,$I$15:I17)</f>
        <v>274.35313353718419</v>
      </c>
      <c r="P17" s="303">
        <f>$J$14+NPV('Avoided Electric Costs 2020'!$Y$8,$J$15:J17)</f>
        <v>2.5534044616752185</v>
      </c>
      <c r="Q17" s="304">
        <f>$K$14+NPV('Avoided Electric Costs 2020'!$Y$8,$K$15:K17)</f>
        <v>9.7555398023349991</v>
      </c>
      <c r="R17" s="303">
        <f>$L$14+NPV('Avoided Electric Costs 2020'!$Y$8,$L$15:L17)</f>
        <v>9.2234630802499495</v>
      </c>
      <c r="S17" s="304"/>
      <c r="T17" s="307">
        <f>B17*(1+'Avoided Electric Costs 2020'!$X$16)^('BCA Inputs'!BU17-'BCA Inputs'!$BU$14)</f>
        <v>4.2695934112696628E-2</v>
      </c>
      <c r="U17" s="306">
        <f>INDEX('Avoided Natural Gas Costs 2020'!C:C,MATCH('BCA Inputs'!BU17,'Avoided Natural Gas Costs 2020'!B:B,0))/10*(1+'Avoided Natural Gas Costs 2020'!$J$44)^('BCA Inputs'!BU17-'BCA Inputs'!$BU$14)</f>
        <v>0.38598782037235196</v>
      </c>
      <c r="V17" s="306">
        <f>INDEX('Avoided Oil Costs 2020'!C:C,MATCH('BCA Inputs'!BU17,'Avoided Oil Costs 2020'!B:B,0))/10*(1+'Avoided Oil Costs 2020'!$M$44)^('BCA Inputs'!BU17-'BCA Inputs'!$BU$14)</f>
        <v>2.5290035400888295</v>
      </c>
      <c r="W17" s="306">
        <f>INDEX('Avoided Propane Costs 2020'!C:C,MATCH('BCA Inputs'!BU17,'Avoided Propane Costs 2020'!B:B,0))/10*(1+'Avoided Propane Costs 2020'!$M$44)^('BCA Inputs'!BU17-'BCA Inputs'!$BU$14)</f>
        <v>2.4512011254978487</v>
      </c>
      <c r="X17" s="306">
        <f>$T$14+NPV('Avoided Electric Costs 2020'!$Y$8,$T$15:T17)</f>
        <v>0.13886863257885979</v>
      </c>
      <c r="Y17" s="303">
        <f t="shared" si="1"/>
        <v>274.35313353718419</v>
      </c>
      <c r="Z17" s="307">
        <f>$U$14+NPV('Avoided Electric Costs 2020'!$Y$8,$U$15:U17)</f>
        <v>1.2590839718425078</v>
      </c>
      <c r="AA17" s="307">
        <f>$V$14+NPV('Avoided Electric Costs 2020'!$Y$8,$V$15:V17)</f>
        <v>8.5326089483208101</v>
      </c>
      <c r="AB17" s="307">
        <f>$W$14+NPV('Avoided Electric Costs 2020'!$Y$8,$W$15:W17)</f>
        <v>8.2116643615184515</v>
      </c>
      <c r="AC17" s="304"/>
      <c r="AD17" s="306">
        <f t="shared" si="2"/>
        <v>0.13886863257885979</v>
      </c>
      <c r="AE17" s="303">
        <f t="shared" si="3"/>
        <v>274.35313353718419</v>
      </c>
      <c r="AF17" s="307">
        <f t="shared" si="4"/>
        <v>1.2590839718425078</v>
      </c>
      <c r="AG17" s="303">
        <f t="shared" si="5"/>
        <v>8.5326089483208101</v>
      </c>
      <c r="AH17" s="303">
        <f t="shared" si="6"/>
        <v>8.2116643615184515</v>
      </c>
      <c r="AI17" s="303">
        <f ca="1">'Avoided Electric Costs 2020'!$AM$4+NPV('Avoided Electric Costs 2020'!$Y$8,'Avoided Electric Costs 2020'!$AM$5:'Avoided Electric Costs 2020'!AM7)</f>
        <v>0.47893799900968098</v>
      </c>
      <c r="AJ17" s="303">
        <f>IFERROR('Avoided Natural Gas Costs 2020'!R8,0)</f>
        <v>0.70994096977080412</v>
      </c>
      <c r="AK17" s="308"/>
      <c r="AL17" s="295">
        <f>INDEX('Avoided Electric Costs 2020'!N:N,MATCH('BCA Inputs'!BU17,'Avoided Electric Costs 2020'!M:M,0))+INDEX('Avoided Electric Costs 2020'!Q:Q,MATCH('BCA Inputs'!BU17,'Avoided Electric Costs 2020'!M:M,0))</f>
        <v>3.8025775387067424E-2</v>
      </c>
      <c r="AM17" s="296">
        <f>INDEX('Avoided Electric Costs 2020'!P:P,MATCH('BCA Inputs'!BU17,'Avoided Electric Costs 2020'!M:M,0))</f>
        <v>29.358217715117682</v>
      </c>
      <c r="AN17" s="296">
        <f>INDEX('Avoided Electric Costs 2020'!R:R,MATCH('BCA Inputs'!BU17,'Avoided Electric Costs 2020'!M:M,0))+INDEX('Avoided Electric Costs 2020'!S:S,MATCH('BCA Inputs'!BU17,'Avoided Electric Costs 2020'!M:M,0))</f>
        <v>31.57</v>
      </c>
      <c r="AO17" s="296">
        <v>0</v>
      </c>
      <c r="AP17" s="555">
        <f t="shared" si="7"/>
        <v>60.928217715117682</v>
      </c>
      <c r="AQ17" s="297">
        <f>INDEX('Avoided Electric Costs 2020'!O:O,MATCH('BCA Inputs'!BU17,'Avoided Electric Costs 2020'!M:M,0))</f>
        <v>2.2399070210353918E-2</v>
      </c>
      <c r="AR17" s="304">
        <f>(AL17+AQ17)*(1+'Avoided Electric Costs 2020'!$X$16)^('BCA Inputs'!BU17-'BCA Inputs'!$BU$14)</f>
        <v>6.4123329546748306E-2</v>
      </c>
      <c r="AS17" s="304">
        <f>AP17*(1+'Avoided Electric Costs 2020'!$X$16)^('BCA Inputs'!BU17-'BCA Inputs'!$BU$14)</f>
        <v>64.657512065024605</v>
      </c>
      <c r="AT17" s="304">
        <f>INDEX('Avoided Natural Gas Costs 2020'!E:E,MATCH('BCA Inputs'!BU17,'Avoided Natural Gas Costs 2020'!B:B,0))/10*(1+'Avoided Natural Gas Costs 2020'!$J$44)^('BCA Inputs'!BU17-'BCA Inputs'!$BU$14)</f>
        <v>0.7785215574043598</v>
      </c>
      <c r="AU17" s="304">
        <f>INDEX('Avoided Oil Costs 2020'!J:J,MATCH('BCA Inputs'!BU17,'Avoided Oil Costs 2020'!G:G,0))/10*(1+'Avoided Oil Costs 2020'!$M$44)^('BCA Inputs'!BU17-'BCA Inputs'!$BU$14)</f>
        <v>2.9131894549593262</v>
      </c>
      <c r="AV17" s="303">
        <f>INDEX('Avoided Propane Costs 2020'!J:J,MATCH('BCA Inputs'!BU17,'Avoided Propane Costs 2020'!G:G,0))/10*(1+'Avoided Propane Costs 2020'!$M$44)^('BCA Inputs'!BU17-'BCA Inputs'!$BU$14)</f>
        <v>2.4867256908518369</v>
      </c>
      <c r="AW17" s="312">
        <f t="shared" si="17"/>
        <v>4</v>
      </c>
      <c r="AX17" s="304">
        <f>$AR$14+NPV('Avoided Electric Costs 2020'!$Z$8,$AR$15:AR17)</f>
        <v>0.2112340014544811</v>
      </c>
      <c r="AY17" s="303">
        <f>$AS$14+NPV('Avoided Electric Costs 2020'!$Z$8,$AS$15:AS17)</f>
        <v>274.79823801536827</v>
      </c>
      <c r="AZ17" s="307">
        <f t="shared" si="8"/>
        <v>2.5534044616752185</v>
      </c>
      <c r="BA17" s="304">
        <f>$AU$14+NPV('Avoided Electric Costs 2020'!$Y$8,$AU$15:AU17)</f>
        <v>9.8589286199997836</v>
      </c>
      <c r="BB17" s="304">
        <f>$AV$14+NPV('Avoided Electric Costs 2020'!$Y$8,$AV$15:AV17)</f>
        <v>8.3625634101060857</v>
      </c>
      <c r="BC17" s="244"/>
      <c r="BD17" s="309">
        <f>AL17*(1+'Avoided Electric Costs 2020'!$X$16)^('BCA Inputs'!BU17-'BCA Inputs'!$BU$14)</f>
        <v>4.0353257046959044E-2</v>
      </c>
      <c r="BE17" s="646">
        <f>INDEX('Avoided Oil Costs 2020'!H:H,MATCH('BCA Inputs'!BU17,'Avoided Oil Costs 2020'!G:G,0))/10*(1+'Avoided Oil Costs 2020'!$M$44)^('BCA Inputs'!BU17-'BCA Inputs'!$BU$14)</f>
        <v>2.5596472373991692</v>
      </c>
      <c r="BF17" s="646">
        <f>INDEX('Avoided Propane Costs 2020'!H:H,MATCH('BCA Inputs'!BU17,'Avoided Propane Costs 2020'!G:G,0))/10*(1+'Avoided Propane Costs 2020'!$M$44)^('BCA Inputs'!BU17-'BCA Inputs'!$BU$14)</f>
        <v>2.1942205491500903</v>
      </c>
      <c r="BG17" s="306">
        <f>$BD$14+NPV('Avoided Electric Costs 2020'!$Z$8,$BD$15:BD17)</f>
        <v>0.12975579272399601</v>
      </c>
      <c r="BH17" s="303">
        <f t="shared" si="9"/>
        <v>274.79823801536827</v>
      </c>
      <c r="BI17" s="307">
        <f t="shared" si="10"/>
        <v>1.2590839718425078</v>
      </c>
      <c r="BJ17" s="304">
        <f>$BE$14+NPV('Avoided Electric Costs 2020'!$Y$8,$BE$15:BE17)</f>
        <v>8.6359977659855947</v>
      </c>
      <c r="BK17" s="303">
        <f>$BF$14+NPV('Avoided Electric Costs 2020'!$Y$8,$BF$15:BF17)</f>
        <v>7.3507646913745885</v>
      </c>
      <c r="BL17" s="304"/>
      <c r="BM17" s="306">
        <f t="shared" si="11"/>
        <v>0.12975579272399601</v>
      </c>
      <c r="BN17" s="303">
        <f t="shared" si="12"/>
        <v>274.79823801536827</v>
      </c>
      <c r="BO17" s="303">
        <f t="shared" si="13"/>
        <v>1.2590839718425078</v>
      </c>
      <c r="BP17" s="303">
        <f t="shared" si="14"/>
        <v>8.6359977659855947</v>
      </c>
      <c r="BQ17" s="303">
        <f t="shared" si="15"/>
        <v>7.3507646913745885</v>
      </c>
      <c r="BR17" s="307">
        <f ca="1">'Avoided Electric Costs 2020'!$AO$4+NPV('Avoided Electric Costs 2020'!$Z$8,'Avoided Electric Costs 2020'!$AO$5:'Avoided Electric Costs 2020'!AO7)</f>
        <v>0.69375118354621845</v>
      </c>
      <c r="BS17" s="307">
        <f>IFERROR('Avoided Natural Gas Costs 2020'!S8,0)</f>
        <v>0.56689395562861911</v>
      </c>
      <c r="BU17" s="250">
        <f t="shared" si="18"/>
        <v>2024</v>
      </c>
    </row>
    <row r="18" spans="1:73" ht="12">
      <c r="B18" s="295">
        <f>INDEX('Avoided Electric Costs 2020'!D:D,MATCH('BCA Inputs'!BU18,'Avoided Electric Costs 2020'!C:C,0))+INDEX('Avoided Electric Costs 2020'!G:G,MATCH('BCA Inputs'!BU18,'Avoided Electric Costs 2020'!C:C,0))</f>
        <v>4.4785858447488544E-2</v>
      </c>
      <c r="C18" s="296">
        <f>INDEX('Avoided Electric Costs 2020'!F:F,MATCH('BCA Inputs'!BU18,'Avoided Electric Costs 2020'!C:C,0))</f>
        <v>26.357152227174005</v>
      </c>
      <c r="D18" s="296">
        <f>INDEX('Avoided Electric Costs 2020'!H:H,MATCH('BCA Inputs'!BU18,'Avoided Electric Costs 2020'!C:C,0))+INDEX('Avoided Electric Costs 2020'!I:I,MATCH('BCA Inputs'!BU18,'Avoided Electric Costs 2020'!C:C,0))</f>
        <v>30.84</v>
      </c>
      <c r="E18" s="296">
        <v>0</v>
      </c>
      <c r="F18" s="555">
        <f t="shared" si="0"/>
        <v>57.197152227174001</v>
      </c>
      <c r="G18" s="297">
        <f>INDEX('Avoided Electric Costs 2020'!E:E,MATCH('BCA Inputs'!BU18,'Avoided Electric Costs 2020'!C:C,0))</f>
        <v>2.2613660534771349E-2</v>
      </c>
      <c r="H18" s="311">
        <f>(B18+G18)*(1+'Avoided Electric Costs 2020'!$X$16)^('BCA Inputs'!BU18-'BCA Inputs'!$BU$14)</f>
        <v>7.2955406914928578E-2</v>
      </c>
      <c r="I18" s="308">
        <f>F18*(1+'Avoided Electric Costs 2020'!$X$16)^('BCA Inputs'!BU18-'BCA Inputs'!$BU$14)</f>
        <v>61.912037031108767</v>
      </c>
      <c r="J18" s="308">
        <f>INDEX('Avoided Natural Gas Costs 2020'!E:E,MATCH('BCA Inputs'!BU18,'Avoided Natural Gas Costs 2020'!B:B,0))/10*(1+'Avoided Natural Gas Costs 2020'!$J$44)^('BCA Inputs'!BU18-'BCA Inputs'!$BU$14)</f>
        <v>0.82355603917746201</v>
      </c>
      <c r="K18" s="652">
        <f>INDEX('Avoided Oil Costs 2020'!E:E,MATCH('BCA Inputs'!BU18,'Avoided Oil Costs 2020'!B:B,0))/10*(1+'Avoided Oil Costs 2020'!$M$44)^('BCA Inputs'!BU18-'BCA Inputs'!$BU$14)</f>
        <v>3.0013219400551572</v>
      </c>
      <c r="L18" s="651">
        <f>INDEX('Avoided Propane Costs 2020'!E:E,MATCH('BCA Inputs'!BU18,'Avoided Propane Costs 2020'!B:B,0))/10*(1+'Avoided Propane Costs 2020'!$M$44)^('BCA Inputs'!BU18-'BCA Inputs'!$BU$14)</f>
        <v>2.9053696701566061</v>
      </c>
      <c r="M18" s="650">
        <f t="shared" si="16"/>
        <v>5</v>
      </c>
      <c r="N18" s="304">
        <f>$H$14+NPV('Avoided Electric Costs 2020'!$Y$8,$H$15:H18)</f>
        <v>0.27714563257258451</v>
      </c>
      <c r="O18" s="303">
        <f>$I$14+NPV('Avoided Electric Costs 2020'!$Y$8,$I$15:I18)</f>
        <v>321.92250719637656</v>
      </c>
      <c r="P18" s="303">
        <f>$J$14+NPV('Avoided Electric Costs 2020'!$Y$8,$J$15:J18)</f>
        <v>3.1861739009561854</v>
      </c>
      <c r="Q18" s="304">
        <f>$K$14+NPV('Avoided Electric Costs 2020'!$Y$8,$K$15:K18)</f>
        <v>12.061569642158847</v>
      </c>
      <c r="R18" s="303">
        <f>$L$14+NPV('Avoided Electric Costs 2020'!$Y$8,$L$15:L18)</f>
        <v>11.455769140351311</v>
      </c>
      <c r="S18" s="304"/>
      <c r="T18" s="307">
        <f>B18*(1+'Avoided Electric Costs 2020'!$X$16)^('BCA Inputs'!BU18-'BCA Inputs'!$BU$14)</f>
        <v>4.8477653496769267E-2</v>
      </c>
      <c r="U18" s="306">
        <f>INDEX('Avoided Natural Gas Costs 2020'!C:C,MATCH('BCA Inputs'!BU18,'Avoided Natural Gas Costs 2020'!B:B,0))/10*(1+'Avoided Natural Gas Costs 2020'!$J$44)^('BCA Inputs'!BU18-'BCA Inputs'!$BU$14)</f>
        <v>0.40591150644419333</v>
      </c>
      <c r="V18" s="306">
        <f>INDEX('Avoided Oil Costs 2020'!C:C,MATCH('BCA Inputs'!BU18,'Avoided Oil Costs 2020'!B:B,0))/10*(1+'Avoided Oil Costs 2020'!$M$44)^('BCA Inputs'!BU18-'BCA Inputs'!$BU$14)</f>
        <v>2.6372540885825346</v>
      </c>
      <c r="W18" s="306">
        <f>INDEX('Avoided Propane Costs 2020'!C:C,MATCH('BCA Inputs'!BU18,'Avoided Propane Costs 2020'!B:B,0))/10*(1+'Avoided Propane Costs 2020'!$M$44)^('BCA Inputs'!BU18-'BCA Inputs'!$BU$14)</f>
        <v>2.6041560860506854</v>
      </c>
      <c r="X18" s="306">
        <f>$T$14+NPV('Avoided Electric Costs 2020'!$Y$8,$T$15:T18)</f>
        <v>0.1761158582217498</v>
      </c>
      <c r="Y18" s="303">
        <f t="shared" si="1"/>
        <v>321.92250719637656</v>
      </c>
      <c r="Z18" s="307">
        <f>$U$14+NPV('Avoided Electric Costs 2020'!$Y$8,$U$15:U18)</f>
        <v>1.5709612262269401</v>
      </c>
      <c r="AA18" s="307">
        <f>$V$14+NPV('Avoided Electric Costs 2020'!$Y$8,$V$15:V18)</f>
        <v>10.558911605928078</v>
      </c>
      <c r="AB18" s="307">
        <f>$W$14+NPV('Avoided Electric Costs 2020'!$Y$8,$W$15:W18)</f>
        <v>10.212536564478924</v>
      </c>
      <c r="AC18" s="304"/>
      <c r="AD18" s="306">
        <f t="shared" si="2"/>
        <v>0.1761158582217498</v>
      </c>
      <c r="AE18" s="303">
        <f t="shared" si="3"/>
        <v>321.92250719637656</v>
      </c>
      <c r="AF18" s="307">
        <f t="shared" si="4"/>
        <v>1.5709612262269401</v>
      </c>
      <c r="AG18" s="303">
        <f t="shared" si="5"/>
        <v>10.558911605928078</v>
      </c>
      <c r="AH18" s="303">
        <f t="shared" si="6"/>
        <v>10.212536564478924</v>
      </c>
      <c r="AI18" s="303">
        <f ca="1">'Avoided Electric Costs 2020'!$AM$4+NPV('Avoided Electric Costs 2020'!$Y$8,'Avoided Electric Costs 2020'!$AM$5:'Avoided Electric Costs 2020'!AM8)</f>
        <v>0.58493564178435964</v>
      </c>
      <c r="AJ18" s="303">
        <f>IFERROR('Avoided Natural Gas Costs 2020'!R9,0)</f>
        <v>0.72413978916622024</v>
      </c>
      <c r="AK18" s="308"/>
      <c r="AL18" s="295">
        <f>INDEX('Avoided Electric Costs 2020'!N:N,MATCH('BCA Inputs'!BU18,'Avoided Electric Costs 2020'!M:M,0))+INDEX('Avoided Electric Costs 2020'!Q:Q,MATCH('BCA Inputs'!BU18,'Avoided Electric Costs 2020'!M:M,0))</f>
        <v>4.3270332191780926E-2</v>
      </c>
      <c r="AM18" s="296">
        <f>INDEX('Avoided Electric Costs 2020'!P:P,MATCH('BCA Inputs'!BU18,'Avoided Electric Costs 2020'!M:M,0))</f>
        <v>26.357152227174005</v>
      </c>
      <c r="AN18" s="296">
        <f>INDEX('Avoided Electric Costs 2020'!R:R,MATCH('BCA Inputs'!BU18,'Avoided Electric Costs 2020'!M:M,0))+INDEX('Avoided Electric Costs 2020'!S:S,MATCH('BCA Inputs'!BU18,'Avoided Electric Costs 2020'!M:M,0))</f>
        <v>31.57</v>
      </c>
      <c r="AO18" s="296">
        <v>0</v>
      </c>
      <c r="AP18" s="555">
        <f t="shared" si="7"/>
        <v>57.927152227174005</v>
      </c>
      <c r="AQ18" s="297">
        <f>INDEX('Avoided Electric Costs 2020'!O:O,MATCH('BCA Inputs'!BU18,'Avoided Electric Costs 2020'!M:M,0))</f>
        <v>2.2613660534771349E-2</v>
      </c>
      <c r="AR18" s="304">
        <f>(AL18+AQ18)*(1+'Avoided Electric Costs 2020'!$X$16)^('BCA Inputs'!BU18-'BCA Inputs'!$BU$14)</f>
        <v>7.1314952556426267E-2</v>
      </c>
      <c r="AS18" s="304">
        <f>AP18*(1+'Avoided Electric Costs 2020'!$X$16)^('BCA Inputs'!BU18-'BCA Inputs'!$BU$14)</f>
        <v>62.702212507908769</v>
      </c>
      <c r="AT18" s="304">
        <f>INDEX('Avoided Natural Gas Costs 2020'!E:E,MATCH('BCA Inputs'!BU18,'Avoided Natural Gas Costs 2020'!B:B,0))/10*(1+'Avoided Natural Gas Costs 2020'!$J$44)^('BCA Inputs'!BU18-'BCA Inputs'!$BU$14)</f>
        <v>0.82355603917746201</v>
      </c>
      <c r="AU18" s="304">
        <f>INDEX('Avoided Oil Costs 2020'!J:J,MATCH('BCA Inputs'!BU18,'Avoided Oil Costs 2020'!G:G,0))/10*(1+'Avoided Oil Costs 2020'!$M$44)^('BCA Inputs'!BU18-'BCA Inputs'!$BU$14)</f>
        <v>3.0332772990492929</v>
      </c>
      <c r="AV18" s="303">
        <f>INDEX('Avoided Propane Costs 2020'!J:J,MATCH('BCA Inputs'!BU18,'Avoided Propane Costs 2020'!G:G,0))/10*(1+'Avoided Propane Costs 2020'!$M$44)^('BCA Inputs'!BU18-'BCA Inputs'!$BU$14)</f>
        <v>2.632353504762627</v>
      </c>
      <c r="AW18" s="312">
        <f t="shared" si="17"/>
        <v>5</v>
      </c>
      <c r="AX18" s="304">
        <f>$AR$14+NPV('Avoided Electric Costs 2020'!$Z$8,$AR$15:AR18)</f>
        <v>0.26467443423698306</v>
      </c>
      <c r="AY18" s="303">
        <f>$AS$14+NPV('Avoided Electric Costs 2020'!$Z$8,$AS$15:AS18)</f>
        <v>321.78464483085043</v>
      </c>
      <c r="AZ18" s="307">
        <f t="shared" si="8"/>
        <v>3.1861739009561854</v>
      </c>
      <c r="BA18" s="304">
        <f>$AU$14+NPV('Avoided Electric Costs 2020'!$Y$8,$AU$15:AU18)</f>
        <v>12.189510977965488</v>
      </c>
      <c r="BB18" s="304">
        <f>$AV$14+NPV('Avoided Electric Costs 2020'!$Y$8,$AV$15:AV18)</f>
        <v>10.385100762708769</v>
      </c>
      <c r="BC18" s="244"/>
      <c r="BD18" s="309">
        <f>AL18*(1+'Avoided Electric Costs 2020'!$X$16)^('BCA Inputs'!BU18-'BCA Inputs'!$BU$14)</f>
        <v>4.6837199138266963E-2</v>
      </c>
      <c r="BE18" s="646">
        <f>INDEX('Avoided Oil Costs 2020'!H:H,MATCH('BCA Inputs'!BU18,'Avoided Oil Costs 2020'!G:G,0))/10*(1+'Avoided Oil Costs 2020'!$M$44)^('BCA Inputs'!BU18-'BCA Inputs'!$BU$14)</f>
        <v>2.6692094475766708</v>
      </c>
      <c r="BF18" s="646">
        <f>INDEX('Avoided Propane Costs 2020'!H:H,MATCH('BCA Inputs'!BU18,'Avoided Propane Costs 2020'!G:G,0))/10*(1+'Avoided Propane Costs 2020'!$M$44)^('BCA Inputs'!BU18-'BCA Inputs'!$BU$14)</f>
        <v>2.3311399206567063</v>
      </c>
      <c r="BG18" s="306">
        <f>$BD$14+NPV('Avoided Electric Costs 2020'!$Z$8,$BD$15:BD18)</f>
        <v>0.16485362428027134</v>
      </c>
      <c r="BH18" s="303">
        <f t="shared" si="9"/>
        <v>321.78464483085043</v>
      </c>
      <c r="BI18" s="307">
        <f t="shared" si="10"/>
        <v>1.5709612262269401</v>
      </c>
      <c r="BJ18" s="304">
        <f>$BE$14+NPV('Avoided Electric Costs 2020'!$Y$8,$BE$15:BE18)</f>
        <v>10.68685294173472</v>
      </c>
      <c r="BK18" s="303">
        <f>$BF$14+NPV('Avoided Electric Costs 2020'!$Y$8,$BF$15:BF18)</f>
        <v>9.1418681868363816</v>
      </c>
      <c r="BL18" s="304"/>
      <c r="BM18" s="306">
        <f t="shared" si="11"/>
        <v>0.16485362428027134</v>
      </c>
      <c r="BN18" s="303">
        <f t="shared" si="12"/>
        <v>321.78464483085043</v>
      </c>
      <c r="BO18" s="303">
        <f t="shared" si="13"/>
        <v>1.5709612262269401</v>
      </c>
      <c r="BP18" s="303">
        <f t="shared" si="14"/>
        <v>10.68685294173472</v>
      </c>
      <c r="BQ18" s="303">
        <f t="shared" si="15"/>
        <v>9.1418681868363816</v>
      </c>
      <c r="BR18" s="307">
        <f ca="1">'Avoided Electric Costs 2020'!$AO$4+NPV('Avoided Electric Costs 2020'!$Z$8,'Avoided Electric Costs 2020'!$AO$5:'Avoided Electric Costs 2020'!AO8)</f>
        <v>0.8448438846456483</v>
      </c>
      <c r="BS18" s="307">
        <f>IFERROR('Avoided Natural Gas Costs 2020'!S9,0)</f>
        <v>0.57823183474119144</v>
      </c>
      <c r="BU18" s="250">
        <f t="shared" si="18"/>
        <v>2025</v>
      </c>
    </row>
    <row r="19" spans="1:73" ht="12">
      <c r="B19" s="295">
        <f>INDEX('Avoided Electric Costs 2020'!D:D,MATCH('BCA Inputs'!BU19,'Avoided Electric Costs 2020'!C:C,0))+INDEX('Avoided Electric Costs 2020'!G:G,MATCH('BCA Inputs'!BU19,'Avoided Electric Costs 2020'!C:C,0))</f>
        <v>4.5344884703196253E-2</v>
      </c>
      <c r="C19" s="296">
        <f>INDEX('Avoided Electric Costs 2020'!F:F,MATCH('BCA Inputs'!BU19,'Avoided Electric Costs 2020'!C:C,0))</f>
        <v>24.409680998650948</v>
      </c>
      <c r="D19" s="296">
        <f>INDEX('Avoided Electric Costs 2020'!H:H,MATCH('BCA Inputs'!BU19,'Avoided Electric Costs 2020'!C:C,0))+INDEX('Avoided Electric Costs 2020'!I:I,MATCH('BCA Inputs'!BU19,'Avoided Electric Costs 2020'!C:C,0))</f>
        <v>30.84</v>
      </c>
      <c r="E19" s="296">
        <v>0</v>
      </c>
      <c r="F19" s="555">
        <f t="shared" si="0"/>
        <v>55.249680998650945</v>
      </c>
      <c r="G19" s="297">
        <f>INDEX('Avoided Electric Costs 2020'!E:E,MATCH('BCA Inputs'!BU19,'Avoided Electric Costs 2020'!C:C,0))</f>
        <v>2.2840189576001552E-2</v>
      </c>
      <c r="H19" s="311">
        <f>(B19+G19)*(1+'Avoided Electric Costs 2020'!$X$16)^('BCA Inputs'!BU19-'BCA Inputs'!$BU$14)</f>
        <v>7.5281831576428371E-2</v>
      </c>
      <c r="I19" s="308">
        <f>F19*(1+'Avoided Electric Costs 2020'!$X$16)^('BCA Inputs'!BU19-'BCA Inputs'!$BU$14)</f>
        <v>61.000112173534312</v>
      </c>
      <c r="J19" s="308">
        <f>INDEX('Avoided Natural Gas Costs 2020'!E:E,MATCH('BCA Inputs'!BU19,'Avoided Natural Gas Costs 2020'!B:B,0))/10*(1+'Avoided Natural Gas Costs 2020'!$J$44)^('BCA Inputs'!BU19-'BCA Inputs'!$BU$14)</f>
        <v>0.87171068483093272</v>
      </c>
      <c r="K19" s="652">
        <f>INDEX('Avoided Oil Costs 2020'!E:E,MATCH('BCA Inputs'!BU19,'Avoided Oil Costs 2020'!B:B,0))/10*(1+'Avoided Oil Costs 2020'!$M$44)^('BCA Inputs'!BU19-'BCA Inputs'!$BU$14)</f>
        <v>3.1057977554669165</v>
      </c>
      <c r="L19" s="651">
        <f>INDEX('Avoided Propane Costs 2020'!E:E,MATCH('BCA Inputs'!BU19,'Avoided Propane Costs 2020'!B:B,0))/10*(1+'Avoided Propane Costs 2020'!$M$44)^('BCA Inputs'!BU19-'BCA Inputs'!$BU$14)</f>
        <v>3.0817626650744576</v>
      </c>
      <c r="M19" s="650">
        <f t="shared" si="16"/>
        <v>6</v>
      </c>
      <c r="N19" s="304">
        <f>$H$14+NPV('Avoided Electric Costs 2020'!$Y$8,$H$15:H19)</f>
        <v>0.33129964015405694</v>
      </c>
      <c r="O19" s="303">
        <f>$I$14+NPV('Avoided Electric Costs 2020'!$Y$8,$I$15:I19)</f>
        <v>365.80295574474292</v>
      </c>
      <c r="P19" s="303">
        <f>$J$14+NPV('Avoided Electric Costs 2020'!$Y$8,$J$15:J19)</f>
        <v>3.8132392372619219</v>
      </c>
      <c r="Q19" s="304">
        <f>$K$14+NPV('Avoided Electric Costs 2020'!$Y$8,$K$15:K19)</f>
        <v>14.295726166702522</v>
      </c>
      <c r="R19" s="303">
        <f>$L$14+NPV('Avoided Electric Costs 2020'!$Y$8,$L$15:L19)</f>
        <v>13.672636015585468</v>
      </c>
      <c r="S19" s="304"/>
      <c r="T19" s="307">
        <f>B19*(1+'Avoided Electric Costs 2020'!$X$16)^('BCA Inputs'!BU19-'BCA Inputs'!$BU$14)</f>
        <v>5.0064416724116316E-2</v>
      </c>
      <c r="U19" s="306">
        <f>INDEX('Avoided Natural Gas Costs 2020'!C:C,MATCH('BCA Inputs'!BU19,'Avoided Natural Gas Costs 2020'!B:B,0))/10*(1+'Avoided Natural Gas Costs 2020'!$J$44)^('BCA Inputs'!BU19-'BCA Inputs'!$BU$14)</f>
        <v>0.42752966101784262</v>
      </c>
      <c r="V19" s="306">
        <f>INDEX('Avoided Oil Costs 2020'!C:C,MATCH('BCA Inputs'!BU19,'Avoided Oil Costs 2020'!B:B,0))/10*(1+'Avoided Oil Costs 2020'!$M$44)^('BCA Inputs'!BU19-'BCA Inputs'!$BU$14)</f>
        <v>2.7307286105116426</v>
      </c>
      <c r="W19" s="306">
        <f>INDEX('Avoided Propane Costs 2020'!C:C,MATCH('BCA Inputs'!BU19,'Avoided Propane Costs 2020'!B:B,0))/10*(1+'Avoided Propane Costs 2020'!$M$44)^('BCA Inputs'!BU19-'BCA Inputs'!$BU$14)</f>
        <v>2.7714470989442876</v>
      </c>
      <c r="X19" s="306">
        <f>$T$14+NPV('Avoided Electric Costs 2020'!$Y$8,$T$15:T19)</f>
        <v>0.21212971104741216</v>
      </c>
      <c r="Y19" s="303">
        <f t="shared" si="1"/>
        <v>365.80295574474292</v>
      </c>
      <c r="Z19" s="307">
        <f>$U$14+NPV('Avoided Electric Costs 2020'!$Y$8,$U$15:U19)</f>
        <v>1.8785048130292823</v>
      </c>
      <c r="AA19" s="307">
        <f>$V$14+NPV('Avoided Electric Costs 2020'!$Y$8,$V$15:V19)</f>
        <v>12.523262031255591</v>
      </c>
      <c r="AB19" s="307">
        <f>$W$14+NPV('Avoided Electric Costs 2020'!$Y$8,$W$15:W19)</f>
        <v>12.206177846379832</v>
      </c>
      <c r="AC19" s="304"/>
      <c r="AD19" s="306">
        <f t="shared" si="2"/>
        <v>0.21212971104741216</v>
      </c>
      <c r="AE19" s="303">
        <f t="shared" si="3"/>
        <v>365.80295574474292</v>
      </c>
      <c r="AF19" s="307">
        <f t="shared" si="4"/>
        <v>1.8785048130292823</v>
      </c>
      <c r="AG19" s="303">
        <f t="shared" si="5"/>
        <v>12.523262031255591</v>
      </c>
      <c r="AH19" s="303">
        <f t="shared" si="6"/>
        <v>12.206177846379832</v>
      </c>
      <c r="AI19" s="303">
        <f ca="1">'Avoided Electric Costs 2020'!$AM$4+NPV('Avoided Electric Costs 2020'!$Y$8,'Avoided Electric Costs 2020'!$AM$5:'Avoided Electric Costs 2020'!AM9)</f>
        <v>0.68615986763416048</v>
      </c>
      <c r="AJ19" s="303">
        <f>IFERROR('Avoided Natural Gas Costs 2020'!R10,0)</f>
        <v>0.73862258494954458</v>
      </c>
      <c r="AK19" s="308"/>
      <c r="AL19" s="295">
        <f>INDEX('Avoided Electric Costs 2020'!N:N,MATCH('BCA Inputs'!BU19,'Avoided Electric Costs 2020'!M:M,0))+INDEX('Avoided Electric Costs 2020'!Q:Q,MATCH('BCA Inputs'!BU19,'Avoided Electric Costs 2020'!M:M,0))</f>
        <v>4.3541090182648595E-2</v>
      </c>
      <c r="AM19" s="296">
        <f>INDEX('Avoided Electric Costs 2020'!P:P,MATCH('BCA Inputs'!BU19,'Avoided Electric Costs 2020'!M:M,0))</f>
        <v>24.409680998650948</v>
      </c>
      <c r="AN19" s="296">
        <f>INDEX('Avoided Electric Costs 2020'!R:R,MATCH('BCA Inputs'!BU19,'Avoided Electric Costs 2020'!M:M,0))+INDEX('Avoided Electric Costs 2020'!S:S,MATCH('BCA Inputs'!BU19,'Avoided Electric Costs 2020'!M:M,0))</f>
        <v>31.57</v>
      </c>
      <c r="AO19" s="296">
        <v>0</v>
      </c>
      <c r="AP19" s="555">
        <f t="shared" si="7"/>
        <v>55.979680998650949</v>
      </c>
      <c r="AQ19" s="297">
        <f>INDEX('Avoided Electric Costs 2020'!O:O,MATCH('BCA Inputs'!BU19,'Avoided Electric Costs 2020'!M:M,0))</f>
        <v>2.2840189576001552E-2</v>
      </c>
      <c r="AR19" s="304">
        <f>(AL19+AQ19)*(1+'Avoided Electric Costs 2020'!$X$16)^('BCA Inputs'!BU19-'BCA Inputs'!$BU$14)</f>
        <v>7.3290296673374361E-2</v>
      </c>
      <c r="AS19" s="304">
        <f>AP19*(1+'Avoided Electric Costs 2020'!$X$16)^('BCA Inputs'!BU19-'BCA Inputs'!$BU$14)</f>
        <v>61.80609115987032</v>
      </c>
      <c r="AT19" s="304">
        <f>INDEX('Avoided Natural Gas Costs 2020'!E:E,MATCH('BCA Inputs'!BU19,'Avoided Natural Gas Costs 2020'!B:B,0))/10*(1+'Avoided Natural Gas Costs 2020'!$J$44)^('BCA Inputs'!BU19-'BCA Inputs'!$BU$14)</f>
        <v>0.87171068483093272</v>
      </c>
      <c r="AU19" s="304">
        <f>INDEX('Avoided Oil Costs 2020'!J:J,MATCH('BCA Inputs'!BU19,'Avoided Oil Costs 2020'!G:G,0))/10*(1+'Avoided Oil Costs 2020'!$M$44)^('BCA Inputs'!BU19-'BCA Inputs'!$BU$14)</f>
        <v>3.1388857364249287</v>
      </c>
      <c r="AV19" s="303">
        <f>INDEX('Avoided Propane Costs 2020'!J:J,MATCH('BCA Inputs'!BU19,'Avoided Propane Costs 2020'!G:G,0))/10*(1+'Avoided Propane Costs 2020'!$M$44)^('BCA Inputs'!BU19-'BCA Inputs'!$BU$14)</f>
        <v>2.7912079384975539</v>
      </c>
      <c r="AW19" s="312">
        <f t="shared" si="17"/>
        <v>6</v>
      </c>
      <c r="AX19" s="304">
        <f>$AR$14+NPV('Avoided Electric Costs 2020'!$Z$8,$AR$15:AR19)</f>
        <v>0.31577293886140612</v>
      </c>
      <c r="AY19" s="303">
        <f>$AS$14+NPV('Avoided Electric Costs 2020'!$Z$8,$AS$15:AS19)</f>
        <v>364.87628149081615</v>
      </c>
      <c r="AZ19" s="307">
        <f t="shared" si="8"/>
        <v>3.8132392372619219</v>
      </c>
      <c r="BA19" s="304">
        <f>$AU$14+NPV('Avoided Electric Costs 2020'!$Y$8,$AU$15:AU19)</f>
        <v>14.447469351297032</v>
      </c>
      <c r="BB19" s="304">
        <f>$AV$14+NPV('Avoided Electric Costs 2020'!$Y$8,$AV$15:AV19)</f>
        <v>12.392957010326835</v>
      </c>
      <c r="BC19" s="244"/>
      <c r="BD19" s="309">
        <f>AL19*(1+'Avoided Electric Costs 2020'!$X$16)^('BCA Inputs'!BU19-'BCA Inputs'!$BU$14)</f>
        <v>4.8072881821062299E-2</v>
      </c>
      <c r="BE19" s="646">
        <f>INDEX('Avoided Oil Costs 2020'!H:H,MATCH('BCA Inputs'!BU19,'Avoided Oil Costs 2020'!G:G,0))/10*(1+'Avoided Oil Costs 2020'!$M$44)^('BCA Inputs'!BU19-'BCA Inputs'!$BU$14)</f>
        <v>2.763816591469654</v>
      </c>
      <c r="BF19" s="646">
        <f>INDEX('Avoided Propane Costs 2020'!H:H,MATCH('BCA Inputs'!BU19,'Avoided Propane Costs 2020'!G:G,0))/10*(1+'Avoided Propane Costs 2020'!$M$44)^('BCA Inputs'!BU19-'BCA Inputs'!$BU$14)</f>
        <v>2.4808923723673844</v>
      </c>
      <c r="BG19" s="306">
        <f>$BD$14+NPV('Avoided Electric Costs 2020'!$Z$8,$BD$15:BD19)</f>
        <v>0.19837037186543019</v>
      </c>
      <c r="BH19" s="303">
        <f t="shared" si="9"/>
        <v>364.87628149081615</v>
      </c>
      <c r="BI19" s="307">
        <f t="shared" si="10"/>
        <v>1.8785048130292823</v>
      </c>
      <c r="BJ19" s="304">
        <f>$BE$14+NPV('Avoided Electric Costs 2020'!$Y$8,$BE$15:BE19)</f>
        <v>12.675005215850103</v>
      </c>
      <c r="BK19" s="303">
        <f>$BF$14+NPV('Avoided Electric Costs 2020'!$Y$8,$BF$15:BF19)</f>
        <v>10.926498841121195</v>
      </c>
      <c r="BL19" s="304"/>
      <c r="BM19" s="306">
        <f t="shared" si="11"/>
        <v>0.19837037186543019</v>
      </c>
      <c r="BN19" s="303">
        <f t="shared" si="12"/>
        <v>364.87628149081615</v>
      </c>
      <c r="BO19" s="303">
        <f t="shared" si="13"/>
        <v>1.8785048130292823</v>
      </c>
      <c r="BP19" s="303">
        <f t="shared" si="14"/>
        <v>12.675005215850103</v>
      </c>
      <c r="BQ19" s="303">
        <f t="shared" si="15"/>
        <v>10.926498841121195</v>
      </c>
      <c r="BR19" s="307">
        <f ca="1">'Avoided Electric Costs 2020'!$AO$4+NPV('Avoided Electric Costs 2020'!$Z$8,'Avoided Electric Costs 2020'!$AO$5:'Avoided Electric Costs 2020'!AO9)</f>
        <v>0.98823293853606375</v>
      </c>
      <c r="BS19" s="307">
        <f>IFERROR('Avoided Natural Gas Costs 2020'!S10,0)</f>
        <v>0.58979647143601521</v>
      </c>
      <c r="BU19" s="250">
        <f t="shared" si="18"/>
        <v>2026</v>
      </c>
    </row>
    <row r="20" spans="1:73" ht="12">
      <c r="B20" s="295">
        <f>INDEX('Avoided Electric Costs 2020'!D:D,MATCH('BCA Inputs'!BU20,'Avoided Electric Costs 2020'!C:C,0))+INDEX('Avoided Electric Costs 2020'!G:G,MATCH('BCA Inputs'!BU20,'Avoided Electric Costs 2020'!C:C,0))</f>
        <v>4.9353419063927026E-2</v>
      </c>
      <c r="C20" s="296">
        <f>INDEX('Avoided Electric Costs 2020'!F:F,MATCH('BCA Inputs'!BU20,'Avoided Electric Costs 2020'!C:C,0))</f>
        <v>23.523431422202279</v>
      </c>
      <c r="D20" s="296">
        <f>INDEX('Avoided Electric Costs 2020'!H:H,MATCH('BCA Inputs'!BU20,'Avoided Electric Costs 2020'!C:C,0))+INDEX('Avoided Electric Costs 2020'!I:I,MATCH('BCA Inputs'!BU20,'Avoided Electric Costs 2020'!C:C,0))</f>
        <v>30.84</v>
      </c>
      <c r="E20" s="296">
        <v>0</v>
      </c>
      <c r="F20" s="555">
        <f t="shared" si="0"/>
        <v>54.363431422202282</v>
      </c>
      <c r="G20" s="297">
        <f>INDEX('Avoided Electric Costs 2020'!E:E,MATCH('BCA Inputs'!BU20,'Avoided Electric Costs 2020'!C:C,0))</f>
        <v>2.3091811380430909E-2</v>
      </c>
      <c r="H20" s="311">
        <f>(B20+G20)*(1+'Avoided Electric Costs 2020'!$X$16)^('BCA Inputs'!BU20-'BCA Inputs'!$BU$14)</f>
        <v>8.1585095981356132E-2</v>
      </c>
      <c r="I20" s="308">
        <f>F20*(1+'Avoided Electric Costs 2020'!$X$16)^('BCA Inputs'!BU20-'BCA Inputs'!$BU$14)</f>
        <v>61.222053449919883</v>
      </c>
      <c r="J20" s="308">
        <f>INDEX('Avoided Natural Gas Costs 2020'!E:E,MATCH('BCA Inputs'!BU20,'Avoided Natural Gas Costs 2020'!B:B,0))/10*(1+'Avoided Natural Gas Costs 2020'!$J$44)^('BCA Inputs'!BU20-'BCA Inputs'!$BU$14)</f>
        <v>0.91829119276008331</v>
      </c>
      <c r="K20" s="652">
        <f>INDEX('Avoided Oil Costs 2020'!E:E,MATCH('BCA Inputs'!BU20,'Avoided Oil Costs 2020'!B:B,0))/10*(1+'Avoided Oil Costs 2020'!$M$44)^('BCA Inputs'!BU20-'BCA Inputs'!$BU$14)</f>
        <v>3.1756235803896193</v>
      </c>
      <c r="L20" s="651">
        <f>INDEX('Avoided Propane Costs 2020'!E:E,MATCH('BCA Inputs'!BU20,'Avoided Propane Costs 2020'!B:B,0))/10*(1+'Avoided Propane Costs 2020'!$M$44)^('BCA Inputs'!BU20-'BCA Inputs'!$BU$14)</f>
        <v>3.241000501734892</v>
      </c>
      <c r="M20" s="650">
        <f t="shared" si="16"/>
        <v>7</v>
      </c>
      <c r="N20" s="304">
        <f>$H$14+NPV('Avoided Electric Costs 2020'!$Y$8,$H$15:H20)</f>
        <v>0.38624605217192814</v>
      </c>
      <c r="O20" s="303">
        <f>$I$14+NPV('Avoided Electric Costs 2020'!$Y$8,$I$15:I20)</f>
        <v>407.03514568061257</v>
      </c>
      <c r="P20" s="303">
        <f>$J$14+NPV('Avoided Electric Costs 2020'!$Y$8,$J$15:J20)</f>
        <v>4.4316954102044459</v>
      </c>
      <c r="Q20" s="304">
        <f>$K$14+NPV('Avoided Electric Costs 2020'!$Y$8,$K$15:K20)</f>
        <v>16.434463880532384</v>
      </c>
      <c r="R20" s="303">
        <f>$L$14+NPV('Avoided Electric Costs 2020'!$Y$8,$L$15:L20)</f>
        <v>15.855404164306506</v>
      </c>
      <c r="S20" s="304"/>
      <c r="T20" s="307">
        <f>B20*(1+'Avoided Electric Costs 2020'!$X$16)^('BCA Inputs'!BU20-'BCA Inputs'!$BU$14)</f>
        <v>5.5579965811982081E-2</v>
      </c>
      <c r="U20" s="306">
        <f>INDEX('Avoided Natural Gas Costs 2020'!C:C,MATCH('BCA Inputs'!BU20,'Avoided Natural Gas Costs 2020'!B:B,0))/10*(1+'Avoided Natural Gas Costs 2020'!$J$44)^('BCA Inputs'!BU20-'BCA Inputs'!$BU$14)</f>
        <v>0.44608943345084268</v>
      </c>
      <c r="V20" s="306">
        <f>INDEX('Avoided Oil Costs 2020'!C:C,MATCH('BCA Inputs'!BU20,'Avoided Oil Costs 2020'!B:B,0))/10*(1+'Avoided Oil Costs 2020'!$M$44)^('BCA Inputs'!BU20-'BCA Inputs'!$BU$14)</f>
        <v>2.7888384164780433</v>
      </c>
      <c r="W20" s="306">
        <f>INDEX('Avoided Propane Costs 2020'!C:C,MATCH('BCA Inputs'!BU20,'Avoided Propane Costs 2020'!B:B,0))/10*(1+'Avoided Propane Costs 2020'!$M$44)^('BCA Inputs'!BU20-'BCA Inputs'!$BU$14)</f>
        <v>2.9209916214408769</v>
      </c>
      <c r="X20" s="306">
        <f>$T$14+NPV('Avoided Electric Costs 2020'!$Y$8,$T$15:T20)</f>
        <v>0.24956203449705605</v>
      </c>
      <c r="Y20" s="303">
        <f t="shared" si="1"/>
        <v>407.03514568061257</v>
      </c>
      <c r="Z20" s="307">
        <f>$U$14+NPV('Avoided Electric Costs 2020'!$Y$8,$U$15:U20)</f>
        <v>2.1789397578237333</v>
      </c>
      <c r="AA20" s="307">
        <f>$V$14+NPV('Avoided Electric Costs 2020'!$Y$8,$V$15:V20)</f>
        <v>14.40150538979853</v>
      </c>
      <c r="AB20" s="307">
        <f>$W$14+NPV('Avoided Electric Costs 2020'!$Y$8,$W$15:W20)</f>
        <v>14.173424525468342</v>
      </c>
      <c r="AC20" s="304"/>
      <c r="AD20" s="306">
        <f t="shared" si="2"/>
        <v>0.24956203449705605</v>
      </c>
      <c r="AE20" s="303">
        <f t="shared" si="3"/>
        <v>407.03514568061257</v>
      </c>
      <c r="AF20" s="307">
        <f t="shared" si="4"/>
        <v>2.1789397578237333</v>
      </c>
      <c r="AG20" s="303">
        <f t="shared" si="5"/>
        <v>14.40150538979853</v>
      </c>
      <c r="AH20" s="303">
        <f t="shared" si="6"/>
        <v>14.173424525468342</v>
      </c>
      <c r="AI20" s="303">
        <f ca="1">'Avoided Electric Costs 2020'!$AM$4+NPV('Avoided Electric Costs 2020'!$Y$8,'Avoided Electric Costs 2020'!$AM$5:'Avoided Electric Costs 2020'!AM10)</f>
        <v>0.78282563897279622</v>
      </c>
      <c r="AJ20" s="303">
        <f>IFERROR('Avoided Natural Gas Costs 2020'!R11,0)</f>
        <v>0.75339503664853558</v>
      </c>
      <c r="AK20" s="308"/>
      <c r="AL20" s="295">
        <f>INDEX('Avoided Electric Costs 2020'!N:N,MATCH('BCA Inputs'!BU20,'Avoided Electric Costs 2020'!M:M,0))+INDEX('Avoided Electric Costs 2020'!Q:Q,MATCH('BCA Inputs'!BU20,'Avoided Electric Costs 2020'!M:M,0))</f>
        <v>4.7464406506849341E-2</v>
      </c>
      <c r="AM20" s="296">
        <f>INDEX('Avoided Electric Costs 2020'!P:P,MATCH('BCA Inputs'!BU20,'Avoided Electric Costs 2020'!M:M,0))</f>
        <v>23.523431422202279</v>
      </c>
      <c r="AN20" s="296">
        <f>INDEX('Avoided Electric Costs 2020'!R:R,MATCH('BCA Inputs'!BU20,'Avoided Electric Costs 2020'!M:M,0))+INDEX('Avoided Electric Costs 2020'!S:S,MATCH('BCA Inputs'!BU20,'Avoided Electric Costs 2020'!M:M,0))</f>
        <v>31.57</v>
      </c>
      <c r="AO20" s="296">
        <v>0</v>
      </c>
      <c r="AP20" s="555">
        <f t="shared" si="7"/>
        <v>55.093431422202279</v>
      </c>
      <c r="AQ20" s="297">
        <f>INDEX('Avoided Electric Costs 2020'!O:O,MATCH('BCA Inputs'!BU20,'Avoided Electric Costs 2020'!M:M,0))</f>
        <v>2.3091811380430909E-2</v>
      </c>
      <c r="AR20" s="304">
        <f>(AL20+AQ20)*(1+'Avoided Electric Costs 2020'!$X$16)^('BCA Inputs'!BU20-'BCA Inputs'!$BU$14)</f>
        <v>7.9457761030057444E-2</v>
      </c>
      <c r="AS20" s="304">
        <f>AP20*(1+'Avoided Electric Costs 2020'!$X$16)^('BCA Inputs'!BU20-'BCA Inputs'!$BU$14)</f>
        <v>62.044152015982597</v>
      </c>
      <c r="AT20" s="304">
        <f>INDEX('Avoided Natural Gas Costs 2020'!E:E,MATCH('BCA Inputs'!BU20,'Avoided Natural Gas Costs 2020'!B:B,0))/10*(1+'Avoided Natural Gas Costs 2020'!$J$44)^('BCA Inputs'!BU20-'BCA Inputs'!$BU$14)</f>
        <v>0.91829119276008331</v>
      </c>
      <c r="AU20" s="304">
        <f>INDEX('Avoided Oil Costs 2020'!J:J,MATCH('BCA Inputs'!BU20,'Avoided Oil Costs 2020'!G:G,0))/10*(1+'Avoided Oil Costs 2020'!$M$44)^('BCA Inputs'!BU20-'BCA Inputs'!$BU$14)</f>
        <v>3.209415672384476</v>
      </c>
      <c r="AV20" s="303">
        <f>INDEX('Avoided Propane Costs 2020'!J:J,MATCH('BCA Inputs'!BU20,'Avoided Propane Costs 2020'!G:G,0))/10*(1+'Avoided Propane Costs 2020'!$M$44)^('BCA Inputs'!BU20-'BCA Inputs'!$BU$14)</f>
        <v>2.9347677317771059</v>
      </c>
      <c r="AW20" s="312">
        <f t="shared" si="17"/>
        <v>7</v>
      </c>
      <c r="AX20" s="304">
        <f>$AR$14+NPV('Avoided Electric Costs 2020'!$Z$8,$AR$15:AR20)</f>
        <v>0.367316020060515</v>
      </c>
      <c r="AY20" s="303">
        <f>$AS$14+NPV('Avoided Electric Costs 2020'!$Z$8,$AS$15:AS20)</f>
        <v>405.12341057969047</v>
      </c>
      <c r="AZ20" s="307">
        <f t="shared" si="8"/>
        <v>4.4316954102044459</v>
      </c>
      <c r="BA20" s="304">
        <f>$AU$14+NPV('Avoided Electric Costs 2020'!$Y$8,$AU$15:AU20)</f>
        <v>16.60896556270983</v>
      </c>
      <c r="BB20" s="304">
        <f>$AV$14+NPV('Avoided Electric Costs 2020'!$Y$8,$AV$15:AV20)</f>
        <v>14.36948170552151</v>
      </c>
      <c r="BC20" s="244"/>
      <c r="BD20" s="309">
        <f>AL20*(1+'Avoided Electric Costs 2020'!$X$16)^('BCA Inputs'!BU20-'BCA Inputs'!$BU$14)</f>
        <v>5.3452630860683401E-2</v>
      </c>
      <c r="BE20" s="646">
        <f>INDEX('Avoided Oil Costs 2020'!H:H,MATCH('BCA Inputs'!BU20,'Avoided Oil Costs 2020'!G:G,0))/10*(1+'Avoided Oil Costs 2020'!$M$44)^('BCA Inputs'!BU20-'BCA Inputs'!$BU$14)</f>
        <v>2.8226305084729004</v>
      </c>
      <c r="BF20" s="646">
        <f>INDEX('Avoided Propane Costs 2020'!H:H,MATCH('BCA Inputs'!BU20,'Avoided Propane Costs 2020'!G:G,0))/10*(1+'Avoided Propane Costs 2020'!$M$44)^('BCA Inputs'!BU20-'BCA Inputs'!$BU$14)</f>
        <v>2.6147588514830913</v>
      </c>
      <c r="BG20" s="306">
        <f>$BD$14+NPV('Avoided Electric Costs 2020'!$Z$8,$BD$15:BD20)</f>
        <v>0.23304430751428376</v>
      </c>
      <c r="BH20" s="303">
        <f t="shared" si="9"/>
        <v>405.12341057969047</v>
      </c>
      <c r="BI20" s="307">
        <f t="shared" si="10"/>
        <v>2.1789397578237333</v>
      </c>
      <c r="BJ20" s="304">
        <f>$BE$14+NPV('Avoided Electric Costs 2020'!$Y$8,$BE$15:BE20)</f>
        <v>14.576007071975972</v>
      </c>
      <c r="BK20" s="303">
        <f>$BF$14+NPV('Avoided Electric Costs 2020'!$Y$8,$BF$15:BF20)</f>
        <v>12.687502066683344</v>
      </c>
      <c r="BL20" s="304"/>
      <c r="BM20" s="306">
        <f t="shared" si="11"/>
        <v>0.23304430751428376</v>
      </c>
      <c r="BN20" s="303">
        <f t="shared" si="12"/>
        <v>405.12341057969047</v>
      </c>
      <c r="BO20" s="303">
        <f t="shared" si="13"/>
        <v>2.1789397578237333</v>
      </c>
      <c r="BP20" s="303">
        <f t="shared" si="14"/>
        <v>14.576007071975972</v>
      </c>
      <c r="BQ20" s="303">
        <f t="shared" si="15"/>
        <v>12.687502066683344</v>
      </c>
      <c r="BR20" s="307">
        <f ca="1">'Avoided Electric Costs 2020'!$AO$4+NPV('Avoided Electric Costs 2020'!$Z$8,'Avoided Electric Costs 2020'!$AO$5:'Avoided Electric Costs 2020'!AO10)</f>
        <v>1.1243111251458735</v>
      </c>
      <c r="BS20" s="307">
        <f>IFERROR('Avoided Natural Gas Costs 2020'!S11,0)</f>
        <v>0.60159240086473553</v>
      </c>
      <c r="BU20" s="250">
        <f t="shared" si="18"/>
        <v>2027</v>
      </c>
    </row>
    <row r="21" spans="1:73" ht="12">
      <c r="B21" s="295">
        <f>INDEX('Avoided Electric Costs 2020'!D:D,MATCH('BCA Inputs'!BU21,'Avoided Electric Costs 2020'!C:C,0))+INDEX('Avoided Electric Costs 2020'!G:G,MATCH('BCA Inputs'!BU21,'Avoided Electric Costs 2020'!C:C,0))</f>
        <v>5.0313451730418887E-2</v>
      </c>
      <c r="C21" s="296">
        <f>INDEX('Avoided Electric Costs 2020'!F:F,MATCH('BCA Inputs'!BU21,'Avoided Electric Costs 2020'!C:C,0))</f>
        <v>24.250615548070442</v>
      </c>
      <c r="D21" s="296">
        <f>INDEX('Avoided Electric Costs 2020'!H:H,MATCH('BCA Inputs'!BU21,'Avoided Electric Costs 2020'!C:C,0))+INDEX('Avoided Electric Costs 2020'!I:I,MATCH('BCA Inputs'!BU21,'Avoided Electric Costs 2020'!C:C,0))</f>
        <v>30.84</v>
      </c>
      <c r="E21" s="296">
        <v>0</v>
      </c>
      <c r="F21" s="555">
        <f t="shared" si="0"/>
        <v>55.090615548070446</v>
      </c>
      <c r="G21" s="297">
        <f>INDEX('Avoided Electric Costs 2020'!E:E,MATCH('BCA Inputs'!BU21,'Avoided Electric Costs 2020'!C:C,0))</f>
        <v>2.3355878592753291E-2</v>
      </c>
      <c r="H21" s="311">
        <f>(B21+G21)*(1+'Avoided Electric Costs 2020'!$X$16)^('BCA Inputs'!BU21-'BCA Inputs'!$BU$14)</f>
        <v>8.4622903887548367E-2</v>
      </c>
      <c r="I21" s="308">
        <f>F21*(1+'Avoided Electric Costs 2020'!$X$16)^('BCA Inputs'!BU21-'BCA Inputs'!$BU$14)</f>
        <v>63.281800502045094</v>
      </c>
      <c r="J21" s="308">
        <f>INDEX('Avoided Natural Gas Costs 2020'!E:E,MATCH('BCA Inputs'!BU21,'Avoided Natural Gas Costs 2020'!B:B,0))/10*(1+'Avoided Natural Gas Costs 2020'!$J$44)^('BCA Inputs'!BU21-'BCA Inputs'!$BU$14)</f>
        <v>0.96286088219028165</v>
      </c>
      <c r="K21" s="652">
        <f>INDEX('Avoided Oil Costs 2020'!E:E,MATCH('BCA Inputs'!BU21,'Avoided Oil Costs 2020'!B:B,0))/10*(1+'Avoided Oil Costs 2020'!$M$44)^('BCA Inputs'!BU21-'BCA Inputs'!$BU$14)</f>
        <v>3.2838265130104349</v>
      </c>
      <c r="L21" s="651">
        <f>INDEX('Avoided Propane Costs 2020'!E:E,MATCH('BCA Inputs'!BU21,'Avoided Propane Costs 2020'!B:B,0))/10*(1+'Avoided Propane Costs 2020'!$M$44)^('BCA Inputs'!BU21-'BCA Inputs'!$BU$14)</f>
        <v>3.3833860308683943</v>
      </c>
      <c r="M21" s="650">
        <f t="shared" si="16"/>
        <v>8</v>
      </c>
      <c r="N21" s="304">
        <f>$H$14+NPV('Avoided Electric Costs 2020'!$Y$8,$H$15:H21)</f>
        <v>0.43960466355471189</v>
      </c>
      <c r="O21" s="303">
        <f>$I$14+NPV('Avoided Electric Costs 2020'!$Y$8,$I$15:I21)</f>
        <v>446.9372152796247</v>
      </c>
      <c r="P21" s="303">
        <f>$J$14+NPV('Avoided Electric Costs 2020'!$Y$8,$J$15:J21)</f>
        <v>5.0388232357485565</v>
      </c>
      <c r="Q21" s="304">
        <f>$K$14+NPV('Avoided Electric Costs 2020'!$Y$8,$K$15:K21)</f>
        <v>18.505066692615603</v>
      </c>
      <c r="R21" s="303">
        <f>$L$14+NPV('Avoided Electric Costs 2020'!$Y$8,$L$15:L21)</f>
        <v>17.988783806051579</v>
      </c>
      <c r="S21" s="304"/>
      <c r="T21" s="307">
        <f>B21*(1+'Avoided Electric Costs 2020'!$X$16)^('BCA Inputs'!BU21-'BCA Inputs'!$BU$14)</f>
        <v>5.7794340892696035E-2</v>
      </c>
      <c r="U21" s="306">
        <f>INDEX('Avoided Natural Gas Costs 2020'!C:C,MATCH('BCA Inputs'!BU21,'Avoided Natural Gas Costs 2020'!B:B,0))/10*(1+'Avoided Natural Gas Costs 2020'!$J$44)^('BCA Inputs'!BU21-'BCA Inputs'!$BU$14)</f>
        <v>0.47105406607607703</v>
      </c>
      <c r="V21" s="306">
        <f>INDEX('Avoided Oil Costs 2020'!C:C,MATCH('BCA Inputs'!BU21,'Avoided Oil Costs 2020'!B:B,0))/10*(1+'Avoided Oil Costs 2020'!$M$44)^('BCA Inputs'!BU21-'BCA Inputs'!$BU$14)</f>
        <v>2.8847940887199099</v>
      </c>
      <c r="W21" s="306">
        <f>INDEX('Avoided Propane Costs 2020'!C:C,MATCH('BCA Inputs'!BU21,'Avoided Propane Costs 2020'!B:B,0))/10*(1+'Avoided Propane Costs 2020'!$M$44)^('BCA Inputs'!BU21-'BCA Inputs'!$BU$14)</f>
        <v>3.053244310832282</v>
      </c>
      <c r="X21" s="306">
        <f>$T$14+NPV('Avoided Electric Costs 2020'!$Y$8,$T$15:T21)</f>
        <v>0.28600400982699103</v>
      </c>
      <c r="Y21" s="303">
        <f t="shared" si="1"/>
        <v>446.9372152796247</v>
      </c>
      <c r="Z21" s="307">
        <f>$U$14+NPV('Avoided Electric Costs 2020'!$Y$8,$U$15:U21)</f>
        <v>2.4759608915517135</v>
      </c>
      <c r="AA21" s="307">
        <f>$V$14+NPV('Avoided Electric Costs 2020'!$Y$8,$V$15:V21)</f>
        <v>16.220500007424818</v>
      </c>
      <c r="AB21" s="307">
        <f>$W$14+NPV('Avoided Electric Costs 2020'!$Y$8,$W$15:W21)</f>
        <v>16.098634712711359</v>
      </c>
      <c r="AC21" s="304"/>
      <c r="AD21" s="306">
        <f t="shared" si="2"/>
        <v>0.28600400982699103</v>
      </c>
      <c r="AE21" s="303">
        <f t="shared" si="3"/>
        <v>446.9372152796247</v>
      </c>
      <c r="AF21" s="307">
        <f t="shared" si="4"/>
        <v>2.4759608915517135</v>
      </c>
      <c r="AG21" s="303">
        <f t="shared" si="5"/>
        <v>16.220500007424818</v>
      </c>
      <c r="AH21" s="303">
        <f t="shared" si="6"/>
        <v>16.098634712711359</v>
      </c>
      <c r="AI21" s="303">
        <f ca="1">'Avoided Electric Costs 2020'!$AM$4+NPV('Avoided Electric Costs 2020'!$Y$8,'Avoided Electric Costs 2020'!$AM$5:'Avoided Electric Costs 2020'!AM11)</f>
        <v>0.87513823776074529</v>
      </c>
      <c r="AJ21" s="303">
        <f>IFERROR('Avoided Natural Gas Costs 2020'!R12,0)</f>
        <v>0.76846293738150628</v>
      </c>
      <c r="AK21" s="308"/>
      <c r="AL21" s="295">
        <f>INDEX('Avoided Electric Costs 2020'!N:N,MATCH('BCA Inputs'!BU21,'Avoided Electric Costs 2020'!M:M,0))+INDEX('Avoided Electric Costs 2020'!Q:Q,MATCH('BCA Inputs'!BU21,'Avoided Electric Costs 2020'!M:M,0))</f>
        <v>4.828239184881606E-2</v>
      </c>
      <c r="AM21" s="296">
        <f>INDEX('Avoided Electric Costs 2020'!P:P,MATCH('BCA Inputs'!BU21,'Avoided Electric Costs 2020'!M:M,0))</f>
        <v>24.250615548070442</v>
      </c>
      <c r="AN21" s="296">
        <f>INDEX('Avoided Electric Costs 2020'!R:R,MATCH('BCA Inputs'!BU21,'Avoided Electric Costs 2020'!M:M,0))+INDEX('Avoided Electric Costs 2020'!S:S,MATCH('BCA Inputs'!BU21,'Avoided Electric Costs 2020'!M:M,0))</f>
        <v>31.57</v>
      </c>
      <c r="AO21" s="296">
        <v>0</v>
      </c>
      <c r="AP21" s="555">
        <f t="shared" si="7"/>
        <v>55.820615548070442</v>
      </c>
      <c r="AQ21" s="297">
        <f>INDEX('Avoided Electric Costs 2020'!O:O,MATCH('BCA Inputs'!BU21,'Avoided Electric Costs 2020'!M:M,0))</f>
        <v>2.3355878592753291E-2</v>
      </c>
      <c r="AR21" s="304">
        <f>(AL21+AQ21)*(1+'Avoided Electric Costs 2020'!$X$16)^('BCA Inputs'!BU21-'BCA Inputs'!$BU$14)</f>
        <v>8.2289854511413768E-2</v>
      </c>
      <c r="AS21" s="304">
        <f>AP21*(1+'Avoided Electric Costs 2020'!$X$16)^('BCA Inputs'!BU21-'BCA Inputs'!$BU$14)</f>
        <v>64.120341039429064</v>
      </c>
      <c r="AT21" s="304">
        <f>INDEX('Avoided Natural Gas Costs 2020'!E:E,MATCH('BCA Inputs'!BU21,'Avoided Natural Gas Costs 2020'!B:B,0))/10*(1+'Avoided Natural Gas Costs 2020'!$J$44)^('BCA Inputs'!BU21-'BCA Inputs'!$BU$14)</f>
        <v>0.96286088219028165</v>
      </c>
      <c r="AU21" s="304">
        <f>INDEX('Avoided Oil Costs 2020'!J:J,MATCH('BCA Inputs'!BU21,'Avoided Oil Costs 2020'!G:G,0))/10*(1+'Avoided Oil Costs 2020'!$M$44)^('BCA Inputs'!BU21-'BCA Inputs'!$BU$14)</f>
        <v>3.3187812908334364</v>
      </c>
      <c r="AV21" s="303">
        <f>INDEX('Avoided Propane Costs 2020'!J:J,MATCH('BCA Inputs'!BU21,'Avoided Propane Costs 2020'!G:G,0))/10*(1+'Avoided Propane Costs 2020'!$M$44)^('BCA Inputs'!BU21-'BCA Inputs'!$BU$14)</f>
        <v>3.063288069682597</v>
      </c>
      <c r="AW21" s="312">
        <f t="shared" si="17"/>
        <v>8</v>
      </c>
      <c r="AX21" s="304">
        <f>$AR$14+NPV('Avoided Electric Costs 2020'!$Z$8,$AR$15:AR21)</f>
        <v>0.41698127740713226</v>
      </c>
      <c r="AY21" s="303">
        <f>$AS$14+NPV('Avoided Electric Costs 2020'!$Z$8,$AS$15:AS21)</f>
        <v>443.82263125256702</v>
      </c>
      <c r="AZ21" s="307">
        <f t="shared" si="8"/>
        <v>5.0388232357485565</v>
      </c>
      <c r="BA21" s="304">
        <f>$AU$14+NPV('Avoided Electric Costs 2020'!$Y$8,$AU$15:AU21)</f>
        <v>18.701608960971789</v>
      </c>
      <c r="BB21" s="304">
        <f>$AV$14+NPV('Avoided Electric Costs 2020'!$Y$8,$AV$15:AV21)</f>
        <v>16.301024942101012</v>
      </c>
      <c r="BC21" s="244"/>
      <c r="BD21" s="309">
        <f>AL21*(1+'Avoided Electric Costs 2020'!$X$16)^('BCA Inputs'!BU21-'BCA Inputs'!$BU$14)</f>
        <v>5.5461291516561421E-2</v>
      </c>
      <c r="BE21" s="646">
        <f>INDEX('Avoided Oil Costs 2020'!H:H,MATCH('BCA Inputs'!BU21,'Avoided Oil Costs 2020'!G:G,0))/10*(1+'Avoided Oil Costs 2020'!$M$44)^('BCA Inputs'!BU21-'BCA Inputs'!$BU$14)</f>
        <v>2.9197488665429114</v>
      </c>
      <c r="BF21" s="646">
        <f>INDEX('Avoided Propane Costs 2020'!H:H,MATCH('BCA Inputs'!BU21,'Avoided Propane Costs 2020'!G:G,0))/10*(1+'Avoided Propane Costs 2020'!$M$44)^('BCA Inputs'!BU21-'BCA Inputs'!$BU$14)</f>
        <v>2.7331463496464847</v>
      </c>
      <c r="BG21" s="306">
        <f>$BD$14+NPV('Avoided Electric Costs 2020'!$Z$8,$BD$15:BD21)</f>
        <v>0.26651744138115341</v>
      </c>
      <c r="BH21" s="303">
        <f t="shared" si="9"/>
        <v>443.82263125256702</v>
      </c>
      <c r="BI21" s="307">
        <f t="shared" si="10"/>
        <v>2.4759608915517135</v>
      </c>
      <c r="BJ21" s="304">
        <f>$BE$14+NPV('Avoided Electric Costs 2020'!$Y$8,$BE$15:BE21)</f>
        <v>16.417042275781007</v>
      </c>
      <c r="BK21" s="303">
        <f>$BF$14+NPV('Avoided Electric Costs 2020'!$Y$8,$BF$15:BF21)</f>
        <v>14.410875848760794</v>
      </c>
      <c r="BL21" s="304"/>
      <c r="BM21" s="306">
        <f t="shared" si="11"/>
        <v>0.26651744138115341</v>
      </c>
      <c r="BN21" s="303">
        <f t="shared" si="12"/>
        <v>443.82263125256702</v>
      </c>
      <c r="BO21" s="303">
        <f t="shared" si="13"/>
        <v>2.4759608915517135</v>
      </c>
      <c r="BP21" s="303">
        <f t="shared" si="14"/>
        <v>16.417042275781007</v>
      </c>
      <c r="BQ21" s="303">
        <f t="shared" si="15"/>
        <v>14.410875848760794</v>
      </c>
      <c r="BR21" s="307">
        <f ca="1">'Avoided Electric Costs 2020'!$AO$4+NPV('Avoided Electric Costs 2020'!$Z$8,'Avoided Electric Costs 2020'!$AO$5:'Avoided Electric Costs 2020'!AO11)</f>
        <v>1.2534511980357192</v>
      </c>
      <c r="BS21" s="307">
        <f>IFERROR('Avoided Natural Gas Costs 2020'!S12,0)</f>
        <v>0.61362424888203027</v>
      </c>
      <c r="BU21" s="250">
        <f t="shared" si="18"/>
        <v>2028</v>
      </c>
    </row>
    <row r="22" spans="1:73" ht="12">
      <c r="B22" s="295">
        <f>INDEX('Avoided Electric Costs 2020'!D:D,MATCH('BCA Inputs'!BU22,'Avoided Electric Costs 2020'!C:C,0))+INDEX('Avoided Electric Costs 2020'!G:G,MATCH('BCA Inputs'!BU22,'Avoided Electric Costs 2020'!C:C,0))</f>
        <v>5.1819205479451957E-2</v>
      </c>
      <c r="C22" s="296">
        <f>INDEX('Avoided Electric Costs 2020'!F:F,MATCH('BCA Inputs'!BU22,'Avoided Electric Costs 2020'!C:C,0))</f>
        <v>25.461126601905285</v>
      </c>
      <c r="D22" s="296">
        <f>INDEX('Avoided Electric Costs 2020'!H:H,MATCH('BCA Inputs'!BU22,'Avoided Electric Costs 2020'!C:C,0))+INDEX('Avoided Electric Costs 2020'!I:I,MATCH('BCA Inputs'!BU22,'Avoided Electric Costs 2020'!C:C,0))</f>
        <v>30.84</v>
      </c>
      <c r="E22" s="296">
        <v>0</v>
      </c>
      <c r="F22" s="555">
        <f t="shared" si="0"/>
        <v>56.301126601905281</v>
      </c>
      <c r="G22" s="297">
        <f>INDEX('Avoided Electric Costs 2020'!E:E,MATCH('BCA Inputs'!BU22,'Avoided Electric Costs 2020'!C:C,0))</f>
        <v>2.3632652566534445E-2</v>
      </c>
      <c r="H22" s="311">
        <f>(B22+G22)*(1+'Avoided Electric Costs 2020'!$X$16)^('BCA Inputs'!BU22-'BCA Inputs'!$BU$14)</f>
        <v>8.8403877293631236E-2</v>
      </c>
      <c r="I22" s="308">
        <f>F22*(1+'Avoided Electric Costs 2020'!$X$16)^('BCA Inputs'!BU22-'BCA Inputs'!$BU$14)</f>
        <v>65.96574314411852</v>
      </c>
      <c r="J22" s="308">
        <f>INDEX('Avoided Natural Gas Costs 2020'!E:E,MATCH('BCA Inputs'!BU22,'Avoided Natural Gas Costs 2020'!B:B,0))/10*(1+'Avoided Natural Gas Costs 2020'!$J$44)^('BCA Inputs'!BU22-'BCA Inputs'!$BU$14)</f>
        <v>1.0130146799944164</v>
      </c>
      <c r="K22" s="652">
        <f>INDEX('Avoided Oil Costs 2020'!E:E,MATCH('BCA Inputs'!BU22,'Avoided Oil Costs 2020'!B:B,0))/10*(1+'Avoided Oil Costs 2020'!$M$44)^('BCA Inputs'!BU22-'BCA Inputs'!$BU$14)</f>
        <v>3.3779154053983671</v>
      </c>
      <c r="L22" s="651">
        <f>INDEX('Avoided Propane Costs 2020'!E:E,MATCH('BCA Inputs'!BU22,'Avoided Propane Costs 2020'!B:B,0))/10*(1+'Avoided Propane Costs 2020'!$M$44)^('BCA Inputs'!BU22-'BCA Inputs'!$BU$14)</f>
        <v>3.5075972624502949</v>
      </c>
      <c r="M22" s="650">
        <f t="shared" si="16"/>
        <v>9</v>
      </c>
      <c r="N22" s="304">
        <f>$H$14+NPV('Avoided Electric Costs 2020'!$Y$8,$H$15:H22)</f>
        <v>0.49179330511397568</v>
      </c>
      <c r="O22" s="303">
        <f>$I$14+NPV('Avoided Electric Costs 2020'!$Y$8,$I$15:I22)</f>
        <v>485.87965343427879</v>
      </c>
      <c r="P22" s="303">
        <f>$J$14+NPV('Avoided Electric Costs 2020'!$Y$8,$J$15:J22)</f>
        <v>5.636849721090389</v>
      </c>
      <c r="Q22" s="304">
        <f>$K$14+NPV('Avoided Electric Costs 2020'!$Y$8,$K$15:K22)</f>
        <v>20.499196607577495</v>
      </c>
      <c r="R22" s="303">
        <f>$L$14+NPV('Avoided Electric Costs 2020'!$Y$8,$L$15:L22)</f>
        <v>20.059470543650821</v>
      </c>
      <c r="S22" s="304"/>
      <c r="T22" s="307">
        <f>B22*(1+'Avoided Electric Costs 2020'!$X$16)^('BCA Inputs'!BU22-'BCA Inputs'!$BU$14)</f>
        <v>6.0714458216083886E-2</v>
      </c>
      <c r="U22" s="306">
        <f>INDEX('Avoided Natural Gas Costs 2020'!C:C,MATCH('BCA Inputs'!BU22,'Avoided Natural Gas Costs 2020'!B:B,0))/10*(1+'Avoided Natural Gas Costs 2020'!$J$44)^('BCA Inputs'!BU22-'BCA Inputs'!$BU$14)</f>
        <v>0.49043868604671342</v>
      </c>
      <c r="V22" s="306">
        <f>INDEX('Avoided Oil Costs 2020'!C:C,MATCH('BCA Inputs'!BU22,'Avoided Oil Costs 2020'!B:B,0))/10*(1+'Avoided Oil Costs 2020'!$M$44)^('BCA Inputs'!BU22-'BCA Inputs'!$BU$14)</f>
        <v>2.9660791089918086</v>
      </c>
      <c r="W22" s="306">
        <f>INDEX('Avoided Propane Costs 2020'!C:C,MATCH('BCA Inputs'!BU22,'Avoided Propane Costs 2020'!B:B,0))/10*(1+'Avoided Propane Costs 2020'!$M$44)^('BCA Inputs'!BU22-'BCA Inputs'!$BU$14)</f>
        <v>3.1668621868215259</v>
      </c>
      <c r="X22" s="306">
        <f>$T$14+NPV('Avoided Electric Costs 2020'!$Y$8,$T$15:T22)</f>
        <v>0.3218463868166298</v>
      </c>
      <c r="Y22" s="303">
        <f t="shared" si="1"/>
        <v>485.87965343427879</v>
      </c>
      <c r="Z22" s="307">
        <f>$U$14+NPV('Avoided Electric Costs 2020'!$Y$8,$U$15:U22)</f>
        <v>2.7654881111313934</v>
      </c>
      <c r="AA22" s="307">
        <f>$V$14+NPV('Avoided Electric Costs 2020'!$Y$8,$V$15:V22)</f>
        <v>17.971505101256213</v>
      </c>
      <c r="AB22" s="307">
        <f>$W$14+NPV('Avoided Electric Costs 2020'!$Y$8,$W$15:W22)</f>
        <v>17.968170762433033</v>
      </c>
      <c r="AC22" s="304"/>
      <c r="AD22" s="306">
        <f t="shared" si="2"/>
        <v>0.3218463868166298</v>
      </c>
      <c r="AE22" s="303">
        <f t="shared" si="3"/>
        <v>485.87965343427879</v>
      </c>
      <c r="AF22" s="307">
        <f t="shared" si="4"/>
        <v>2.7654881111313934</v>
      </c>
      <c r="AG22" s="303">
        <f t="shared" si="5"/>
        <v>17.971505101256213</v>
      </c>
      <c r="AH22" s="303">
        <f t="shared" si="6"/>
        <v>17.968170762433033</v>
      </c>
      <c r="AI22" s="303">
        <f ca="1">'Avoided Electric Costs 2020'!$AM$4+NPV('Avoided Electric Costs 2020'!$Y$8,'Avoided Electric Costs 2020'!$AM$5:'Avoided Electric Costs 2020'!AM12)</f>
        <v>0.96329370144739268</v>
      </c>
      <c r="AJ22" s="303">
        <f>IFERROR('Avoided Natural Gas Costs 2020'!R13,0)</f>
        <v>0.78383219612913646</v>
      </c>
      <c r="AK22" s="308"/>
      <c r="AL22" s="295">
        <f>INDEX('Avoided Electric Costs 2020'!N:N,MATCH('BCA Inputs'!BU22,'Avoided Electric Costs 2020'!M:M,0))+INDEX('Avoided Electric Costs 2020'!Q:Q,MATCH('BCA Inputs'!BU22,'Avoided Electric Costs 2020'!M:M,0))</f>
        <v>4.9815020547945149E-2</v>
      </c>
      <c r="AM22" s="296">
        <f>INDEX('Avoided Electric Costs 2020'!P:P,MATCH('BCA Inputs'!BU22,'Avoided Electric Costs 2020'!M:M,0))</f>
        <v>25.461126601905285</v>
      </c>
      <c r="AN22" s="296">
        <f>INDEX('Avoided Electric Costs 2020'!R:R,MATCH('BCA Inputs'!BU22,'Avoided Electric Costs 2020'!M:M,0))+INDEX('Avoided Electric Costs 2020'!S:S,MATCH('BCA Inputs'!BU22,'Avoided Electric Costs 2020'!M:M,0))</f>
        <v>31.57</v>
      </c>
      <c r="AO22" s="296">
        <v>0</v>
      </c>
      <c r="AP22" s="555">
        <f t="shared" si="7"/>
        <v>57.031126601905285</v>
      </c>
      <c r="AQ22" s="297">
        <f>INDEX('Avoided Electric Costs 2020'!O:O,MATCH('BCA Inputs'!BU22,'Avoided Electric Costs 2020'!M:M,0))</f>
        <v>2.3632652566534445E-2</v>
      </c>
      <c r="AR22" s="304">
        <f>(AL22+AQ22)*(1+'Avoided Electric Costs 2020'!$X$16)^('BCA Inputs'!BU22-'BCA Inputs'!$BU$14)</f>
        <v>8.605565521736791E-2</v>
      </c>
      <c r="AS22" s="304">
        <f>AP22*(1+'Avoided Electric Costs 2020'!$X$16)^('BCA Inputs'!BU22-'BCA Inputs'!$BU$14)</f>
        <v>66.821054492250184</v>
      </c>
      <c r="AT22" s="304">
        <f>INDEX('Avoided Natural Gas Costs 2020'!E:E,MATCH('BCA Inputs'!BU22,'Avoided Natural Gas Costs 2020'!B:B,0))/10*(1+'Avoided Natural Gas Costs 2020'!$J$44)^('BCA Inputs'!BU22-'BCA Inputs'!$BU$14)</f>
        <v>1.0130146799944164</v>
      </c>
      <c r="AU22" s="304">
        <f>INDEX('Avoided Oil Costs 2020'!J:J,MATCH('BCA Inputs'!BU22,'Avoided Oil Costs 2020'!G:G,0))/10*(1+'Avoided Oil Costs 2020'!$M$44)^('BCA Inputs'!BU22-'BCA Inputs'!$BU$14)</f>
        <v>3.413855106143616</v>
      </c>
      <c r="AV22" s="303">
        <f>INDEX('Avoided Propane Costs 2020'!J:J,MATCH('BCA Inputs'!BU22,'Avoided Propane Costs 2020'!G:G,0))/10*(1+'Avoided Propane Costs 2020'!$M$44)^('BCA Inputs'!BU22-'BCA Inputs'!$BU$14)</f>
        <v>3.1755877584084651</v>
      </c>
      <c r="AW22" s="312">
        <f t="shared" si="17"/>
        <v>9</v>
      </c>
      <c r="AX22" s="304">
        <f>$AR$14+NPV('Avoided Electric Costs 2020'!$Z$8,$AR$15:AR22)</f>
        <v>0.46530475197826926</v>
      </c>
      <c r="AY22" s="303">
        <f>$AS$14+NPV('Avoided Electric Costs 2020'!$Z$8,$AS$15:AS22)</f>
        <v>481.34515687179123</v>
      </c>
      <c r="AZ22" s="307">
        <f t="shared" si="8"/>
        <v>5.636849721090389</v>
      </c>
      <c r="BA22" s="304">
        <f>$AU$14+NPV('Avoided Electric Costs 2020'!$Y$8,$AU$15:AU22)</f>
        <v>20.716955639466704</v>
      </c>
      <c r="BB22" s="304">
        <f>$AV$14+NPV('Avoided Electric Costs 2020'!$Y$8,$AV$15:AV22)</f>
        <v>18.175712075031829</v>
      </c>
      <c r="BC22" s="244"/>
      <c r="BD22" s="309">
        <f>AL22*(1+'Avoided Electric Costs 2020'!$X$16)^('BCA Inputs'!BU22-'BCA Inputs'!$BU$14)</f>
        <v>5.8366236139820553E-2</v>
      </c>
      <c r="BE22" s="646">
        <f>INDEX('Avoided Oil Costs 2020'!H:H,MATCH('BCA Inputs'!BU22,'Avoided Oil Costs 2020'!G:G,0))/10*(1+'Avoided Oil Costs 2020'!$M$44)^('BCA Inputs'!BU22-'BCA Inputs'!$BU$14)</f>
        <v>3.002018809737057</v>
      </c>
      <c r="BF22" s="646">
        <f>INDEX('Avoided Propane Costs 2020'!H:H,MATCH('BCA Inputs'!BU22,'Avoided Propane Costs 2020'!G:G,0))/10*(1+'Avoided Propane Costs 2020'!$M$44)^('BCA Inputs'!BU22-'BCA Inputs'!$BU$14)</f>
        <v>2.8348526827796952</v>
      </c>
      <c r="BG22" s="306">
        <f>$BD$14+NPV('Avoided Electric Costs 2020'!$Z$8,$BD$15:BD22)</f>
        <v>0.29929226972673284</v>
      </c>
      <c r="BH22" s="303">
        <f t="shared" si="9"/>
        <v>481.34515687179123</v>
      </c>
      <c r="BI22" s="307">
        <f t="shared" si="10"/>
        <v>2.7654881111313934</v>
      </c>
      <c r="BJ22" s="304">
        <f>$BE$14+NPV('Avoided Electric Costs 2020'!$Y$8,$BE$15:BE22)</f>
        <v>18.189264133145418</v>
      </c>
      <c r="BK22" s="303">
        <f>$BF$14+NPV('Avoided Electric Costs 2020'!$Y$8,$BF$15:BF22)</f>
        <v>16.084412293814037</v>
      </c>
      <c r="BL22" s="304"/>
      <c r="BM22" s="306">
        <f t="shared" si="11"/>
        <v>0.29929226972673284</v>
      </c>
      <c r="BN22" s="303">
        <f t="shared" si="12"/>
        <v>481.34515687179123</v>
      </c>
      <c r="BO22" s="303">
        <f t="shared" si="13"/>
        <v>2.7654881111313934</v>
      </c>
      <c r="BP22" s="303">
        <f t="shared" si="14"/>
        <v>18.189264133145418</v>
      </c>
      <c r="BQ22" s="303">
        <f t="shared" si="15"/>
        <v>16.084412293814037</v>
      </c>
      <c r="BR22" s="307">
        <f ca="1">'Avoided Electric Costs 2020'!$AO$4+NPV('Avoided Electric Costs 2020'!$Z$8,'Avoided Electric Costs 2020'!$AO$5:'Avoided Electric Costs 2020'!AO12)</f>
        <v>1.3760069054674673</v>
      </c>
      <c r="BS22" s="307">
        <f>IFERROR('Avoided Natural Gas Costs 2020'!S13,0)</f>
        <v>0.62589673385967093</v>
      </c>
      <c r="BU22" s="250">
        <f t="shared" si="18"/>
        <v>2029</v>
      </c>
    </row>
    <row r="23" spans="1:73" ht="12">
      <c r="B23" s="295">
        <f>INDEX('Avoided Electric Costs 2020'!D:D,MATCH('BCA Inputs'!BU23,'Avoided Electric Costs 2020'!C:C,0))+INDEX('Avoided Electric Costs 2020'!G:G,MATCH('BCA Inputs'!BU23,'Avoided Electric Costs 2020'!C:C,0))</f>
        <v>5.3265880251141678E-2</v>
      </c>
      <c r="C23" s="296">
        <f>INDEX('Avoided Electric Costs 2020'!F:F,MATCH('BCA Inputs'!BU23,'Avoided Electric Costs 2020'!C:C,0))</f>
        <v>27.111582077605433</v>
      </c>
      <c r="D23" s="296">
        <f>INDEX('Avoided Electric Costs 2020'!H:H,MATCH('BCA Inputs'!BU23,'Avoided Electric Costs 2020'!C:C,0))+INDEX('Avoided Electric Costs 2020'!I:I,MATCH('BCA Inputs'!BU23,'Avoided Electric Costs 2020'!C:C,0))</f>
        <v>30.84</v>
      </c>
      <c r="E23" s="296">
        <v>0</v>
      </c>
      <c r="F23" s="555">
        <f t="shared" si="0"/>
        <v>57.951582077605437</v>
      </c>
      <c r="G23" s="297">
        <f>INDEX('Avoided Electric Costs 2020'!E:E,MATCH('BCA Inputs'!BU23,'Avoided Electric Costs 2020'!C:C,0))</f>
        <v>2.3854548226645598E-2</v>
      </c>
      <c r="H23" s="311">
        <f>(B23+G23)*(1+'Avoided Electric Costs 2020'!$X$16)^('BCA Inputs'!BU23-'BCA Inputs'!$BU$14)</f>
        <v>9.2166050962772E-2</v>
      </c>
      <c r="I23" s="308">
        <f>F23*(1+'Avoided Electric Costs 2020'!$X$16)^('BCA Inputs'!BU23-'BCA Inputs'!$BU$14)</f>
        <v>69.257505080852155</v>
      </c>
      <c r="J23" s="308">
        <f>INDEX('Avoided Natural Gas Costs 2020'!E:E,MATCH('BCA Inputs'!BU23,'Avoided Natural Gas Costs 2020'!B:B,0))/10*(1+'Avoided Natural Gas Costs 2020'!$J$44)^('BCA Inputs'!BU23-'BCA Inputs'!$BU$14)</f>
        <v>1.0655209301590851</v>
      </c>
      <c r="K23" s="652">
        <f>INDEX('Avoided Oil Costs 2020'!E:E,MATCH('BCA Inputs'!BU23,'Avoided Oil Costs 2020'!B:B,0))/10*(1+'Avoided Oil Costs 2020'!$M$44)^('BCA Inputs'!BU23-'BCA Inputs'!$BU$14)</f>
        <v>3.4628629380878362</v>
      </c>
      <c r="L23" s="651">
        <f>INDEX('Avoided Propane Costs 2020'!E:E,MATCH('BCA Inputs'!BU23,'Avoided Propane Costs 2020'!B:B,0))/10*(1+'Avoided Propane Costs 2020'!$M$44)^('BCA Inputs'!BU23-'BCA Inputs'!$BU$14)</f>
        <v>3.6065364211445248</v>
      </c>
      <c r="M23" s="650">
        <f t="shared" si="16"/>
        <v>10</v>
      </c>
      <c r="N23" s="304">
        <f>$H$14+NPV('Avoided Electric Costs 2020'!$Y$8,$H$15:H23)</f>
        <v>0.5427338685322094</v>
      </c>
      <c r="O23" s="303">
        <f>$I$14+NPV('Avoided Electric Costs 2020'!$Y$8,$I$15:I23)</f>
        <v>524.15856733919213</v>
      </c>
      <c r="P23" s="303">
        <f>$J$14+NPV('Avoided Electric Costs 2020'!$Y$8,$J$15:J23)</f>
        <v>6.2257676138419029</v>
      </c>
      <c r="Q23" s="304">
        <f>$K$14+NPV('Avoided Electric Costs 2020'!$Y$8,$K$15:K23)</f>
        <v>22.413135495743237</v>
      </c>
      <c r="R23" s="303">
        <f>$L$14+NPV('Avoided Electric Costs 2020'!$Y$8,$L$15:L23)</f>
        <v>22.052818369258446</v>
      </c>
      <c r="S23" s="304"/>
      <c r="T23" s="307">
        <f>B23*(1+'Avoided Electric Costs 2020'!$X$16)^('BCA Inputs'!BU23-'BCA Inputs'!$BU$14)</f>
        <v>6.3657657649265328E-2</v>
      </c>
      <c r="U23" s="306">
        <f>INDEX('Avoided Natural Gas Costs 2020'!C:C,MATCH('BCA Inputs'!BU23,'Avoided Natural Gas Costs 2020'!B:B,0))/10*(1+'Avoided Natural Gas Costs 2020'!$J$44)^('BCA Inputs'!BU23-'BCA Inputs'!$BU$14)</f>
        <v>0.51037666928168723</v>
      </c>
      <c r="V23" s="306">
        <f>INDEX('Avoided Oil Costs 2020'!C:C,MATCH('BCA Inputs'!BU23,'Avoided Oil Costs 2020'!B:B,0))/10*(1+'Avoided Oil Costs 2020'!$M$44)^('BCA Inputs'!BU23-'BCA Inputs'!$BU$14)</f>
        <v>3.0388456957666929</v>
      </c>
      <c r="W23" s="306">
        <f>INDEX('Avoided Propane Costs 2020'!C:C,MATCH('BCA Inputs'!BU23,'Avoided Propane Costs 2020'!B:B,0))/10*(1+'Avoided Propane Costs 2020'!$M$44)^('BCA Inputs'!BU23-'BCA Inputs'!$BU$14)</f>
        <v>3.2557233714186427</v>
      </c>
      <c r="X23" s="306">
        <f>$T$14+NPV('Avoided Electric Costs 2020'!$Y$8,$T$15:T23)</f>
        <v>0.3570302415295592</v>
      </c>
      <c r="Y23" s="303">
        <f t="shared" si="1"/>
        <v>524.15856733919213</v>
      </c>
      <c r="Z23" s="307">
        <f>$U$14+NPV('Avoided Electric Costs 2020'!$Y$8,$U$15:U23)</f>
        <v>3.0475754395689791</v>
      </c>
      <c r="AA23" s="307">
        <f>$V$14+NPV('Avoided Electric Costs 2020'!$Y$8,$V$15:V23)</f>
        <v>19.651087878931666</v>
      </c>
      <c r="AB23" s="307">
        <f>$W$14+NPV('Avoided Electric Costs 2020'!$Y$8,$W$15:W23)</f>
        <v>19.767622742218599</v>
      </c>
      <c r="AC23" s="304"/>
      <c r="AD23" s="306">
        <f t="shared" si="2"/>
        <v>0.3570302415295592</v>
      </c>
      <c r="AE23" s="303">
        <f t="shared" si="3"/>
        <v>524.15856733919213</v>
      </c>
      <c r="AF23" s="307">
        <f t="shared" si="4"/>
        <v>3.0475754395689791</v>
      </c>
      <c r="AG23" s="303">
        <f t="shared" si="5"/>
        <v>19.651087878931666</v>
      </c>
      <c r="AH23" s="303">
        <f t="shared" si="6"/>
        <v>19.767622742218599</v>
      </c>
      <c r="AI23" s="303">
        <f ca="1">'Avoided Electric Costs 2020'!$AM$4+NPV('Avoided Electric Costs 2020'!$Y$8,'Avoided Electric Costs 2020'!$AM$5:'Avoided Electric Costs 2020'!AM13)</f>
        <v>1.0474792392812851</v>
      </c>
      <c r="AJ23" s="303">
        <f>IFERROR('Avoided Natural Gas Costs 2020'!R14,0)</f>
        <v>0.79950884005171896</v>
      </c>
      <c r="AK23" s="308"/>
      <c r="AL23" s="295">
        <f>INDEX('Avoided Electric Costs 2020'!N:N,MATCH('BCA Inputs'!BU23,'Avoided Electric Costs 2020'!M:M,0))+INDEX('Avoided Electric Costs 2020'!Q:Q,MATCH('BCA Inputs'!BU23,'Avoided Electric Costs 2020'!M:M,0))</f>
        <v>5.1120929337899489E-2</v>
      </c>
      <c r="AM23" s="296">
        <f>INDEX('Avoided Electric Costs 2020'!P:P,MATCH('BCA Inputs'!BU23,'Avoided Electric Costs 2020'!M:M,0))</f>
        <v>27.111582077605433</v>
      </c>
      <c r="AN23" s="296">
        <f>INDEX('Avoided Electric Costs 2020'!R:R,MATCH('BCA Inputs'!BU23,'Avoided Electric Costs 2020'!M:M,0))+INDEX('Avoided Electric Costs 2020'!S:S,MATCH('BCA Inputs'!BU23,'Avoided Electric Costs 2020'!M:M,0))</f>
        <v>31.57</v>
      </c>
      <c r="AO23" s="296">
        <v>0</v>
      </c>
      <c r="AP23" s="555">
        <f t="shared" si="7"/>
        <v>58.681582077605434</v>
      </c>
      <c r="AQ23" s="297">
        <f>INDEX('Avoided Electric Costs 2020'!O:O,MATCH('BCA Inputs'!BU23,'Avoided Electric Costs 2020'!M:M,0))</f>
        <v>2.3854548226645598E-2</v>
      </c>
      <c r="AR23" s="304">
        <f>(AL23+AQ23)*(1+'Avoided Electric Costs 2020'!$X$16)^('BCA Inputs'!BU23-'BCA Inputs'!$BU$14)</f>
        <v>8.9602636066296634E-2</v>
      </c>
      <c r="AS23" s="304">
        <f>AP23*(1+'Avoided Electric Costs 2020'!$X$16)^('BCA Inputs'!BU23-'BCA Inputs'!$BU$14)</f>
        <v>70.129922655946444</v>
      </c>
      <c r="AT23" s="304">
        <f>INDEX('Avoided Natural Gas Costs 2020'!E:E,MATCH('BCA Inputs'!BU23,'Avoided Natural Gas Costs 2020'!B:B,0))/10*(1+'Avoided Natural Gas Costs 2020'!$J$44)^('BCA Inputs'!BU23-'BCA Inputs'!$BU$14)</f>
        <v>1.0655209301590851</v>
      </c>
      <c r="AU23" s="304">
        <f>INDEX('Avoided Oil Costs 2020'!J:J,MATCH('BCA Inputs'!BU23,'Avoided Oil Costs 2020'!G:G,0))/10*(1+'Avoided Oil Costs 2020'!$M$44)^('BCA Inputs'!BU23-'BCA Inputs'!$BU$14)</f>
        <v>3.4996843447002735</v>
      </c>
      <c r="AV23" s="303">
        <f>INDEX('Avoided Propane Costs 2020'!J:J,MATCH('BCA Inputs'!BU23,'Avoided Propane Costs 2020'!G:G,0))/10*(1+'Avoided Propane Costs 2020'!$M$44)^('BCA Inputs'!BU23-'BCA Inputs'!$BU$14)</f>
        <v>3.2652108319413542</v>
      </c>
      <c r="AW23" s="312">
        <f t="shared" si="17"/>
        <v>10</v>
      </c>
      <c r="AX23" s="304">
        <f>$AR$14+NPV('Avoided Electric Costs 2020'!$Z$8,$AR$15:AR23)</f>
        <v>0.51211833330430001</v>
      </c>
      <c r="AY23" s="303">
        <f>$AS$14+NPV('Avoided Electric Costs 2020'!$Z$8,$AS$15:AS23)</f>
        <v>517.98507040305492</v>
      </c>
      <c r="AZ23" s="307">
        <f t="shared" si="8"/>
        <v>6.2257676138419029</v>
      </c>
      <c r="BA23" s="304">
        <f>$AU$14+NPV('Avoided Electric Costs 2020'!$Y$8,$AU$15:AU23)</f>
        <v>22.651245873698549</v>
      </c>
      <c r="BB23" s="304">
        <f>$AV$14+NPV('Avoided Electric Costs 2020'!$Y$8,$AV$15:AV23)</f>
        <v>19.980407814090864</v>
      </c>
      <c r="BC23" s="244"/>
      <c r="BD23" s="309">
        <f>AL23*(1+'Avoided Electric Costs 2020'!$X$16)^('BCA Inputs'!BU23-'BCA Inputs'!$BU$14)</f>
        <v>6.1094242752789948E-2</v>
      </c>
      <c r="BE23" s="646">
        <f>INDEX('Avoided Oil Costs 2020'!H:H,MATCH('BCA Inputs'!BU23,'Avoided Oil Costs 2020'!G:G,0))/10*(1+'Avoided Oil Costs 2020'!$M$44)^('BCA Inputs'!BU23-'BCA Inputs'!$BU$14)</f>
        <v>3.0756671023791298</v>
      </c>
      <c r="BF23" s="646">
        <f>INDEX('Avoided Propane Costs 2020'!H:H,MATCH('BCA Inputs'!BU23,'Avoided Propane Costs 2020'!G:G,0))/10*(1+'Avoided Propane Costs 2020'!$M$44)^('BCA Inputs'!BU23-'BCA Inputs'!$BU$14)</f>
        <v>2.9143977822154721</v>
      </c>
      <c r="BG23" s="306">
        <f>$BD$14+NPV('Avoided Electric Costs 2020'!$Z$8,$BD$15:BD23)</f>
        <v>0.33121142330547199</v>
      </c>
      <c r="BH23" s="303">
        <f t="shared" si="9"/>
        <v>517.98507040305492</v>
      </c>
      <c r="BI23" s="307">
        <f t="shared" si="10"/>
        <v>3.0475754395689791</v>
      </c>
      <c r="BJ23" s="304">
        <f>$BE$14+NPV('Avoided Electric Costs 2020'!$Y$8,$BE$15:BE23)</f>
        <v>19.889198256886974</v>
      </c>
      <c r="BK23" s="303">
        <f>$BF$14+NPV('Avoided Electric Costs 2020'!$Y$8,$BF$15:BF23)</f>
        <v>17.695212187051016</v>
      </c>
      <c r="BL23" s="304"/>
      <c r="BM23" s="306">
        <f t="shared" si="11"/>
        <v>0.33121142330547199</v>
      </c>
      <c r="BN23" s="303">
        <f t="shared" si="12"/>
        <v>517.98507040305492</v>
      </c>
      <c r="BO23" s="303">
        <f t="shared" si="13"/>
        <v>3.0475754395689791</v>
      </c>
      <c r="BP23" s="303">
        <f t="shared" si="14"/>
        <v>19.889198256886974</v>
      </c>
      <c r="BQ23" s="303">
        <f t="shared" si="15"/>
        <v>17.695212187051016</v>
      </c>
      <c r="BR23" s="307">
        <f ca="1">'Avoided Electric Costs 2020'!$AO$4+NPV('Avoided Electric Costs 2020'!$Z$8,'Avoided Electric Costs 2020'!$AO$5:'Avoided Electric Costs 2020'!AO13)</f>
        <v>1.4923139594127433</v>
      </c>
      <c r="BS23" s="307">
        <f>IFERROR('Avoided Natural Gas Costs 2020'!S14,0)</f>
        <v>0.63841466853686424</v>
      </c>
      <c r="BU23" s="250">
        <f t="shared" si="18"/>
        <v>2030</v>
      </c>
    </row>
    <row r="24" spans="1:73" ht="12">
      <c r="A24" s="313"/>
      <c r="B24" s="295">
        <f>INDEX('Avoided Electric Costs 2020'!D:D,MATCH('BCA Inputs'!BU24,'Avoided Electric Costs 2020'!C:C,0))+INDEX('Avoided Electric Costs 2020'!G:G,MATCH('BCA Inputs'!BU24,'Avoided Electric Costs 2020'!C:C,0))</f>
        <v>5.4596736415525274E-2</v>
      </c>
      <c r="C24" s="296">
        <f>INDEX('Avoided Electric Costs 2020'!F:F,MATCH('BCA Inputs'!BU24,'Avoided Electric Costs 2020'!C:C,0))</f>
        <v>29.437839000208459</v>
      </c>
      <c r="D24" s="296">
        <f>INDEX('Avoided Electric Costs 2020'!H:H,MATCH('BCA Inputs'!BU24,'Avoided Electric Costs 2020'!C:C,0))+INDEX('Avoided Electric Costs 2020'!I:I,MATCH('BCA Inputs'!BU24,'Avoided Electric Costs 2020'!C:C,0))</f>
        <v>30.84</v>
      </c>
      <c r="E24" s="296">
        <v>0</v>
      </c>
      <c r="F24" s="555">
        <f t="shared" si="0"/>
        <v>60.277839000208459</v>
      </c>
      <c r="G24" s="297">
        <f>INDEX('Avoided Electric Costs 2020'!E:E,MATCH('BCA Inputs'!BU24,'Avoided Electric Costs 2020'!C:C,0))</f>
        <v>2.4063584329028963E-2</v>
      </c>
      <c r="H24" s="311">
        <f>(B24+G24)*(1+'Avoided Electric Costs 2020'!$X$16)^('BCA Inputs'!BU24-'BCA Inputs'!$BU$14)</f>
        <v>9.5886492062609449E-2</v>
      </c>
      <c r="I24" s="308">
        <f>F24*(1+'Avoided Electric Costs 2020'!$X$16)^('BCA Inputs'!BU24-'BCA Inputs'!$BU$14)</f>
        <v>73.478349390596463</v>
      </c>
      <c r="J24" s="308">
        <f>INDEX('Avoided Natural Gas Costs 2020'!E:E,MATCH('BCA Inputs'!BU24,'Avoided Natural Gas Costs 2020'!B:B,0))/10*(1+'Avoided Natural Gas Costs 2020'!$J$44)^('BCA Inputs'!BU24-'BCA Inputs'!$BU$14)</f>
        <v>1.1232025580398237</v>
      </c>
      <c r="K24" s="652">
        <f>INDEX('Avoided Oil Costs 2020'!E:E,MATCH('BCA Inputs'!BU24,'Avoided Oil Costs 2020'!B:B,0))/10*(1+'Avoided Oil Costs 2020'!$M$44)^('BCA Inputs'!BU24-'BCA Inputs'!$BU$14)</f>
        <v>3.5693449613286305</v>
      </c>
      <c r="L24" s="651">
        <f>INDEX('Avoided Propane Costs 2020'!E:E,MATCH('BCA Inputs'!BU24,'Avoided Propane Costs 2020'!B:B,0))/10*(1+'Avoided Propane Costs 2020'!$M$44)^('BCA Inputs'!BU24-'BCA Inputs'!$BU$14)</f>
        <v>3.7001255624444731</v>
      </c>
      <c r="M24" s="650">
        <f t="shared" si="16"/>
        <v>11</v>
      </c>
      <c r="N24" s="304">
        <f>$H$14+NPV('Avoided Electric Costs 2020'!$Y$8,$H$15:H24)</f>
        <v>0.59235175715508892</v>
      </c>
      <c r="O24" s="303">
        <f>$I$14+NPV('Avoided Electric Costs 2020'!$Y$8,$I$15:I24)</f>
        <v>562.18102991791557</v>
      </c>
      <c r="P24" s="303">
        <f>$J$14+NPV('Avoided Electric Costs 2020'!$Y$8,$J$15:J24)</f>
        <v>6.8069854499200382</v>
      </c>
      <c r="Q24" s="304">
        <f>$K$14+NPV('Avoided Electric Costs 2020'!$Y$8,$K$15:K24)</f>
        <v>24.260146028073475</v>
      </c>
      <c r="R24" s="303">
        <f>$L$14+NPV('Avoided Electric Costs 2020'!$Y$8,$L$15:L24)</f>
        <v>23.967503264896941</v>
      </c>
      <c r="S24" s="304"/>
      <c r="T24" s="307">
        <f>B24*(1+'Avoided Electric Costs 2020'!$X$16)^('BCA Inputs'!BU24-'BCA Inputs'!$BU$14)</f>
        <v>6.6553117040449861E-2</v>
      </c>
      <c r="U24" s="306">
        <f>INDEX('Avoided Natural Gas Costs 2020'!C:C,MATCH('BCA Inputs'!BU24,'Avoided Natural Gas Costs 2020'!B:B,0))/10*(1+'Avoided Natural Gas Costs 2020'!$J$44)^('BCA Inputs'!BU24-'BCA Inputs'!$BU$14)</f>
        <v>0.53375786536845005</v>
      </c>
      <c r="V24" s="306">
        <f>INDEX('Avoided Oil Costs 2020'!C:C,MATCH('BCA Inputs'!BU24,'Avoided Oil Costs 2020'!B:B,0))/10*(1+'Avoided Oil Costs 2020'!$M$44)^('BCA Inputs'!BU24-'BCA Inputs'!$BU$14)</f>
        <v>3.133057421442079</v>
      </c>
      <c r="W24" s="306">
        <f>INDEX('Avoided Propane Costs 2020'!C:C,MATCH('BCA Inputs'!BU24,'Avoided Propane Costs 2020'!B:B,0))/10*(1+'Avoided Propane Costs 2020'!$M$44)^('BCA Inputs'!BU24-'BCA Inputs'!$BU$14)</f>
        <v>3.339160613030737</v>
      </c>
      <c r="X24" s="306">
        <f>$T$14+NPV('Avoided Electric Costs 2020'!$Y$8,$T$15:T24)</f>
        <v>0.39146913983300635</v>
      </c>
      <c r="Y24" s="303">
        <f t="shared" si="1"/>
        <v>562.18102991791557</v>
      </c>
      <c r="Z24" s="307">
        <f>$U$14+NPV('Avoided Electric Costs 2020'!$Y$8,$U$15:U24)</f>
        <v>3.3237763699163403</v>
      </c>
      <c r="AA24" s="307">
        <f>$V$14+NPV('Avoided Electric Costs 2020'!$Y$8,$V$15:V24)</f>
        <v>21.272334947650098</v>
      </c>
      <c r="AB24" s="307">
        <f>$W$14+NPV('Avoided Electric Costs 2020'!$Y$8,$W$15:W24)</f>
        <v>21.495520966747264</v>
      </c>
      <c r="AC24" s="304"/>
      <c r="AD24" s="306">
        <f t="shared" si="2"/>
        <v>0.39146913983300635</v>
      </c>
      <c r="AE24" s="303">
        <f t="shared" si="3"/>
        <v>562.18102991791557</v>
      </c>
      <c r="AF24" s="307">
        <f t="shared" si="4"/>
        <v>3.3237763699163403</v>
      </c>
      <c r="AG24" s="303">
        <f t="shared" si="5"/>
        <v>21.272334947650098</v>
      </c>
      <c r="AH24" s="303">
        <f t="shared" si="6"/>
        <v>21.495520966747264</v>
      </c>
      <c r="AI24" s="303">
        <f ca="1">'Avoided Electric Costs 2020'!$AM$4+NPV('Avoided Electric Costs 2020'!$Y$8,'Avoided Electric Costs 2020'!$AM$5:'Avoided Electric Costs 2020'!AM14)</f>
        <v>1.1278736298725875</v>
      </c>
      <c r="AJ24" s="303">
        <f>IFERROR('Avoided Natural Gas Costs 2020'!R15,0)</f>
        <v>0.81549901685275339</v>
      </c>
      <c r="AK24" s="308"/>
      <c r="AL24" s="295">
        <f>INDEX('Avoided Electric Costs 2020'!N:N,MATCH('BCA Inputs'!BU24,'Avoided Electric Costs 2020'!M:M,0))+INDEX('Avoided Electric Costs 2020'!Q:Q,MATCH('BCA Inputs'!BU24,'Avoided Electric Costs 2020'!M:M,0))</f>
        <v>5.2569382534246784E-2</v>
      </c>
      <c r="AM24" s="296">
        <f>INDEX('Avoided Electric Costs 2020'!P:P,MATCH('BCA Inputs'!BU24,'Avoided Electric Costs 2020'!M:M,0))</f>
        <v>29.437839000208459</v>
      </c>
      <c r="AN24" s="296">
        <f>INDEX('Avoided Electric Costs 2020'!R:R,MATCH('BCA Inputs'!BU24,'Avoided Electric Costs 2020'!M:M,0))+INDEX('Avoided Electric Costs 2020'!S:S,MATCH('BCA Inputs'!BU24,'Avoided Electric Costs 2020'!M:M,0))</f>
        <v>31.57</v>
      </c>
      <c r="AO24" s="296">
        <v>0</v>
      </c>
      <c r="AP24" s="555">
        <f t="shared" si="7"/>
        <v>61.007839000208463</v>
      </c>
      <c r="AQ24" s="297">
        <f>INDEX('Avoided Electric Costs 2020'!O:O,MATCH('BCA Inputs'!BU24,'Avoided Electric Costs 2020'!M:M,0))</f>
        <v>2.4063584329028963E-2</v>
      </c>
      <c r="AR24" s="304">
        <f>(AL24+AQ24)*(1+'Avoided Electric Costs 2020'!$X$16)^('BCA Inputs'!BU24-'BCA Inputs'!$BU$14)</f>
        <v>9.3415158993976274E-2</v>
      </c>
      <c r="AS24" s="304">
        <f>AP24*(1+'Avoided Electric Costs 2020'!$X$16)^('BCA Inputs'!BU24-'BCA Inputs'!$BU$14)</f>
        <v>74.368215317192636</v>
      </c>
      <c r="AT24" s="304">
        <f>INDEX('Avoided Natural Gas Costs 2020'!E:E,MATCH('BCA Inputs'!BU24,'Avoided Natural Gas Costs 2020'!B:B,0))/10*(1+'Avoided Natural Gas Costs 2020'!$J$44)^('BCA Inputs'!BU24-'BCA Inputs'!$BU$14)</f>
        <v>1.1232025580398237</v>
      </c>
      <c r="AU24" s="304">
        <f>INDEX('Avoided Oil Costs 2020'!J:J,MATCH('BCA Inputs'!BU24,'Avoided Oil Costs 2020'!G:G,0))/10*(1+'Avoided Oil Costs 2020'!$M$44)^('BCA Inputs'!BU24-'BCA Inputs'!$BU$14)</f>
        <v>3.6073079225331894</v>
      </c>
      <c r="AV24" s="303">
        <f>INDEX('Avoided Propane Costs 2020'!J:J,MATCH('BCA Inputs'!BU24,'Avoided Propane Costs 2020'!G:G,0))/10*(1+'Avoided Propane Costs 2020'!$M$44)^('BCA Inputs'!BU24-'BCA Inputs'!$BU$14)</f>
        <v>3.3500525268505092</v>
      </c>
      <c r="AW24" s="312">
        <f t="shared" si="17"/>
        <v>11</v>
      </c>
      <c r="AX24" s="304">
        <f>$AR$14+NPV('Avoided Electric Costs 2020'!$Z$8,$AR$15:AR24)</f>
        <v>0.55752721220091772</v>
      </c>
      <c r="AY24" s="303">
        <f>$AS$14+NPV('Avoided Electric Costs 2020'!$Z$8,$AS$15:AS24)</f>
        <v>554.13527685202905</v>
      </c>
      <c r="AZ24" s="307">
        <f t="shared" si="8"/>
        <v>6.8069854499200382</v>
      </c>
      <c r="BA24" s="304">
        <f>$AU$14+NPV('Avoided Electric Costs 2020'!$Y$8,$AU$15:AU24)</f>
        <v>24.517900903812819</v>
      </c>
      <c r="BB24" s="304">
        <f>$AV$14+NPV('Avoided Electric Costs 2020'!$Y$8,$AV$15:AV24)</f>
        <v>21.713942221101277</v>
      </c>
      <c r="BC24" s="244"/>
      <c r="BD24" s="309">
        <f>AL24*(1+'Avoided Electric Costs 2020'!$X$16)^('BCA Inputs'!BU24-'BCA Inputs'!$BU$14)</f>
        <v>6.4081783971816672E-2</v>
      </c>
      <c r="BE24" s="646">
        <f>INDEX('Avoided Oil Costs 2020'!H:H,MATCH('BCA Inputs'!BU24,'Avoided Oil Costs 2020'!G:G,0))/10*(1+'Avoided Oil Costs 2020'!$M$44)^('BCA Inputs'!BU24-'BCA Inputs'!$BU$14)</f>
        <v>3.1710203826466388</v>
      </c>
      <c r="BF24" s="646">
        <f>INDEX('Avoided Propane Costs 2020'!H:H,MATCH('BCA Inputs'!BU24,'Avoided Propane Costs 2020'!G:G,0))/10*(1+'Avoided Propane Costs 2020'!$M$44)^('BCA Inputs'!BU24-'BCA Inputs'!$BU$14)</f>
        <v>2.9890875774367731</v>
      </c>
      <c r="BG24" s="306">
        <f>$BD$14+NPV('Avoided Electric Costs 2020'!$Z$8,$BD$15:BD24)</f>
        <v>0.36236142079188721</v>
      </c>
      <c r="BH24" s="303">
        <f t="shared" si="9"/>
        <v>554.13527685202905</v>
      </c>
      <c r="BI24" s="307">
        <f t="shared" si="10"/>
        <v>3.3237763699163403</v>
      </c>
      <c r="BJ24" s="304">
        <f>$BE$14+NPV('Avoided Electric Costs 2020'!$Y$8,$BE$15:BE24)</f>
        <v>21.530089823389439</v>
      </c>
      <c r="BK24" s="303">
        <f>$BF$14+NPV('Avoided Electric Costs 2020'!$Y$8,$BF$15:BF24)</f>
        <v>19.241959922951594</v>
      </c>
      <c r="BL24" s="304"/>
      <c r="BM24" s="306">
        <f t="shared" si="11"/>
        <v>0.36236142079188721</v>
      </c>
      <c r="BN24" s="303">
        <f t="shared" si="12"/>
        <v>554.13527685202905</v>
      </c>
      <c r="BO24" s="303">
        <f t="shared" si="13"/>
        <v>3.3237763699163403</v>
      </c>
      <c r="BP24" s="303">
        <f t="shared" si="14"/>
        <v>21.530089823389439</v>
      </c>
      <c r="BQ24" s="303">
        <f t="shared" si="15"/>
        <v>19.241959922951594</v>
      </c>
      <c r="BR24" s="307">
        <f ca="1">'Avoided Electric Costs 2020'!$AO$4+NPV('Avoided Electric Costs 2020'!$Z$8,'Avoided Electric Costs 2020'!$AO$5:'Avoided Electric Costs 2020'!AO14)</f>
        <v>1.6026909551553761</v>
      </c>
      <c r="BS24" s="307">
        <f>IFERROR('Avoided Natural Gas Costs 2020'!S15,0)</f>
        <v>0.6511829619076015</v>
      </c>
      <c r="BU24" s="250">
        <f t="shared" si="18"/>
        <v>2031</v>
      </c>
    </row>
    <row r="25" spans="1:73" ht="12">
      <c r="A25" s="313"/>
      <c r="B25" s="295">
        <f>INDEX('Avoided Electric Costs 2020'!D:D,MATCH('BCA Inputs'!BU25,'Avoided Electric Costs 2020'!C:C,0))+INDEX('Avoided Electric Costs 2020'!G:G,MATCH('BCA Inputs'!BU25,'Avoided Electric Costs 2020'!C:C,0))</f>
        <v>5.5409254326047278E-2</v>
      </c>
      <c r="C25" s="296">
        <f>INDEX('Avoided Electric Costs 2020'!F:F,MATCH('BCA Inputs'!BU25,'Avoided Electric Costs 2020'!C:C,0))</f>
        <v>32.35638003553148</v>
      </c>
      <c r="D25" s="296">
        <f>INDEX('Avoided Electric Costs 2020'!H:H,MATCH('BCA Inputs'!BU25,'Avoided Electric Costs 2020'!C:C,0))+INDEX('Avoided Electric Costs 2020'!I:I,MATCH('BCA Inputs'!BU25,'Avoided Electric Costs 2020'!C:C,0))</f>
        <v>30.84</v>
      </c>
      <c r="E25" s="296">
        <v>0</v>
      </c>
      <c r="F25" s="555">
        <f t="shared" si="0"/>
        <v>63.196380035531476</v>
      </c>
      <c r="G25" s="297">
        <f>INDEX('Avoided Electric Costs 2020'!E:E,MATCH('BCA Inputs'!BU25,'Avoided Electric Costs 2020'!C:C,0))</f>
        <v>2.4258372239362298E-2</v>
      </c>
      <c r="H25" s="311">
        <f>(B25+G25)*(1+'Avoided Electric Costs 2020'!$X$16)^('BCA Inputs'!BU25-'BCA Inputs'!$BU$14)</f>
        <v>9.9056680082209539E-2</v>
      </c>
      <c r="I25" s="308">
        <f>F25*(1+'Avoided Electric Costs 2020'!$X$16)^('BCA Inputs'!BU25-'BCA Inputs'!$BU$14)</f>
        <v>78.576755319724541</v>
      </c>
      <c r="J25" s="308">
        <f>INDEX('Avoided Natural Gas Costs 2020'!E:E,MATCH('BCA Inputs'!BU25,'Avoided Natural Gas Costs 2020'!B:B,0))/10*(1+'Avoided Natural Gas Costs 2020'!$J$44)^('BCA Inputs'!BU25-'BCA Inputs'!$BU$14)</f>
        <v>1.1804748537967475</v>
      </c>
      <c r="K25" s="652">
        <f>INDEX('Avoided Oil Costs 2020'!E:E,MATCH('BCA Inputs'!BU25,'Avoided Oil Costs 2020'!B:B,0))/10*(1+'Avoided Oil Costs 2020'!$M$44)^('BCA Inputs'!BU25-'BCA Inputs'!$BU$14)</f>
        <v>3.6657071255746039</v>
      </c>
      <c r="L25" s="651">
        <f>INDEX('Avoided Propane Costs 2020'!E:E,MATCH('BCA Inputs'!BU25,'Avoided Propane Costs 2020'!B:B,0))/10*(1+'Avoided Propane Costs 2020'!$M$44)^('BCA Inputs'!BU25-'BCA Inputs'!$BU$14)</f>
        <v>3.796573341738481</v>
      </c>
      <c r="M25" s="650">
        <f t="shared" si="16"/>
        <v>12</v>
      </c>
      <c r="N25" s="304">
        <f>$H$14+NPV('Avoided Electric Costs 2020'!$Y$8,$H$15:H25)</f>
        <v>0.64034197293148432</v>
      </c>
      <c r="O25" s="303">
        <f>$I$14+NPV('Avoided Electric Costs 2020'!$Y$8,$I$15:I25)</f>
        <v>600.24928982399194</v>
      </c>
      <c r="P25" s="303">
        <f>$J$14+NPV('Avoided Electric Costs 2020'!$Y$8,$J$15:J25)</f>
        <v>7.3788927953438765</v>
      </c>
      <c r="Q25" s="304">
        <f>$K$14+NPV('Avoided Electric Costs 2020'!$Y$8,$K$15:K25)</f>
        <v>26.036079521739904</v>
      </c>
      <c r="R25" s="303">
        <f>$L$14+NPV('Avoided Electric Costs 2020'!$Y$8,$L$15:L25)</f>
        <v>25.80683781285201</v>
      </c>
      <c r="S25" s="304"/>
      <c r="T25" s="307">
        <f>B25*(1+'Avoided Electric Costs 2020'!$X$16)^('BCA Inputs'!BU25-'BCA Inputs'!$BU$14)</f>
        <v>6.8894443276312417E-2</v>
      </c>
      <c r="U25" s="306">
        <f>INDEX('Avoided Natural Gas Costs 2020'!C:C,MATCH('BCA Inputs'!BU25,'Avoided Natural Gas Costs 2020'!B:B,0))/10*(1+'Avoided Natural Gas Costs 2020'!$J$44)^('BCA Inputs'!BU25-'BCA Inputs'!$BU$14)</f>
        <v>0.55478381724843184</v>
      </c>
      <c r="V25" s="306">
        <f>INDEX('Avoided Oil Costs 2020'!C:C,MATCH('BCA Inputs'!BU25,'Avoided Oil Costs 2020'!B:B,0))/10*(1+'Avoided Oil Costs 2020'!$M$44)^('BCA Inputs'!BU25-'BCA Inputs'!$BU$14)</f>
        <v>3.2170915781451215</v>
      </c>
      <c r="W25" s="306">
        <f>INDEX('Avoided Propane Costs 2020'!C:C,MATCH('BCA Inputs'!BU25,'Avoided Propane Costs 2020'!B:B,0))/10*(1+'Avoided Propane Costs 2020'!$M$44)^('BCA Inputs'!BU25-'BCA Inputs'!$BU$14)</f>
        <v>3.4254087459624776</v>
      </c>
      <c r="X25" s="306">
        <f>$T$14+NPV('Avoided Electric Costs 2020'!$Y$8,$T$15:T25)</f>
        <v>0.42484658793525376</v>
      </c>
      <c r="Y25" s="303">
        <f t="shared" si="1"/>
        <v>600.24928982399194</v>
      </c>
      <c r="Z25" s="307">
        <f>$U$14+NPV('Avoided Electric Costs 2020'!$Y$8,$U$15:U25)</f>
        <v>3.5925537514812036</v>
      </c>
      <c r="AA25" s="307">
        <f>$V$14+NPV('Avoided Electric Costs 2020'!$Y$8,$V$15:V25)</f>
        <v>22.830926643631411</v>
      </c>
      <c r="AB25" s="307">
        <f>$W$14+NPV('Avoided Electric Costs 2020'!$Y$8,$W$15:W25)</f>
        <v>23.155036556252824</v>
      </c>
      <c r="AC25" s="304"/>
      <c r="AD25" s="306">
        <f t="shared" si="2"/>
        <v>0.42484658793525376</v>
      </c>
      <c r="AE25" s="303">
        <f t="shared" si="3"/>
        <v>600.24928982399194</v>
      </c>
      <c r="AF25" s="307">
        <f t="shared" si="4"/>
        <v>3.5925537514812036</v>
      </c>
      <c r="AG25" s="303">
        <f t="shared" si="5"/>
        <v>22.830926643631411</v>
      </c>
      <c r="AH25" s="303">
        <f t="shared" si="6"/>
        <v>23.155036556252824</v>
      </c>
      <c r="AI25" s="303">
        <f ca="1">'Avoided Electric Costs 2020'!$AM$4+NPV('Avoided Electric Costs 2020'!$Y$8,'Avoided Electric Costs 2020'!$AM$5:'Avoided Electric Costs 2020'!AM15)</f>
        <v>1.2046476008520166</v>
      </c>
      <c r="AJ25" s="303">
        <f>IFERROR('Avoided Natural Gas Costs 2020'!R16,0)</f>
        <v>0.8318089971898085</v>
      </c>
      <c r="AK25" s="308"/>
      <c r="AL25" s="295">
        <f>INDEX('Avoided Electric Costs 2020'!N:N,MATCH('BCA Inputs'!BU25,'Avoided Electric Costs 2020'!M:M,0))+INDEX('Avoided Electric Costs 2020'!Q:Q,MATCH('BCA Inputs'!BU25,'Avoided Electric Costs 2020'!M:M,0))</f>
        <v>5.3114599271402739E-2</v>
      </c>
      <c r="AM25" s="296">
        <f>INDEX('Avoided Electric Costs 2020'!P:P,MATCH('BCA Inputs'!BU25,'Avoided Electric Costs 2020'!M:M,0))</f>
        <v>32.35638003553148</v>
      </c>
      <c r="AN25" s="296">
        <f>INDEX('Avoided Electric Costs 2020'!R:R,MATCH('BCA Inputs'!BU25,'Avoided Electric Costs 2020'!M:M,0))+INDEX('Avoided Electric Costs 2020'!S:S,MATCH('BCA Inputs'!BU25,'Avoided Electric Costs 2020'!M:M,0))</f>
        <v>31.57</v>
      </c>
      <c r="AO25" s="296">
        <v>0</v>
      </c>
      <c r="AP25" s="555">
        <f t="shared" si="7"/>
        <v>63.92638003553148</v>
      </c>
      <c r="AQ25" s="297">
        <f>INDEX('Avoided Electric Costs 2020'!O:O,MATCH('BCA Inputs'!BU25,'Avoided Electric Costs 2020'!M:M,0))</f>
        <v>2.4258372239362298E-2</v>
      </c>
      <c r="AR25" s="304">
        <f>(AL25+AQ25)*(1+'Avoided Electric Costs 2020'!$X$16)^('BCA Inputs'!BU25-'BCA Inputs'!$BU$14)</f>
        <v>9.6203564940636602E-2</v>
      </c>
      <c r="AS25" s="304">
        <f>AP25*(1+'Avoided Electric Costs 2020'!$X$16)^('BCA Inputs'!BU25-'BCA Inputs'!$BU$14)</f>
        <v>79.484418564852646</v>
      </c>
      <c r="AT25" s="304">
        <f>INDEX('Avoided Natural Gas Costs 2020'!E:E,MATCH('BCA Inputs'!BU25,'Avoided Natural Gas Costs 2020'!B:B,0))/10*(1+'Avoided Natural Gas Costs 2020'!$J$44)^('BCA Inputs'!BU25-'BCA Inputs'!$BU$14)</f>
        <v>1.1804748537967475</v>
      </c>
      <c r="AU25" s="304">
        <f>INDEX('Avoided Oil Costs 2020'!J:J,MATCH('BCA Inputs'!BU25,'Avoided Oil Costs 2020'!G:G,0))/10*(1+'Avoided Oil Costs 2020'!$M$44)^('BCA Inputs'!BU25-'BCA Inputs'!$BU$14)</f>
        <v>3.7046883207281942</v>
      </c>
      <c r="AV25" s="303">
        <f>INDEX('Avoided Propane Costs 2020'!J:J,MATCH('BCA Inputs'!BU25,'Avoided Propane Costs 2020'!G:G,0))/10*(1+'Avoided Propane Costs 2020'!$M$44)^('BCA Inputs'!BU25-'BCA Inputs'!$BU$14)</f>
        <v>3.4374581697489517</v>
      </c>
      <c r="AW25" s="312">
        <f t="shared" si="17"/>
        <v>12</v>
      </c>
      <c r="AX25" s="304">
        <f>$AR$14+NPV('Avoided Electric Costs 2020'!$Z$8,$AR$15:AR25)</f>
        <v>0.60103699650046394</v>
      </c>
      <c r="AY25" s="303">
        <f>$AS$14+NPV('Avoided Electric Costs 2020'!$Z$8,$AS$15:AS25)</f>
        <v>590.08352792843766</v>
      </c>
      <c r="AZ25" s="307">
        <f t="shared" si="8"/>
        <v>7.3788927953438765</v>
      </c>
      <c r="BA25" s="304">
        <f>$AU$14+NPV('Avoided Electric Costs 2020'!$Y$8,$AU$15:AU25)</f>
        <v>26.312719706022701</v>
      </c>
      <c r="BB25" s="304">
        <f>$AV$14+NPV('Avoided Electric Costs 2020'!$Y$8,$AV$15:AV25)</f>
        <v>23.379295422436893</v>
      </c>
      <c r="BC25" s="244"/>
      <c r="BD25" s="309">
        <f>AL25*(1+'Avoided Electric Costs 2020'!$X$16)^('BCA Inputs'!BU25-'BCA Inputs'!$BU$14)</f>
        <v>6.6041328134739466E-2</v>
      </c>
      <c r="BE25" s="646">
        <f>INDEX('Avoided Oil Costs 2020'!H:H,MATCH('BCA Inputs'!BU25,'Avoided Oil Costs 2020'!G:G,0))/10*(1+'Avoided Oil Costs 2020'!$M$44)^('BCA Inputs'!BU25-'BCA Inputs'!$BU$14)</f>
        <v>3.2560727732987118</v>
      </c>
      <c r="BF25" s="646">
        <f>INDEX('Avoided Propane Costs 2020'!H:H,MATCH('BCA Inputs'!BU25,'Avoided Propane Costs 2020'!G:G,0))/10*(1+'Avoided Propane Costs 2020'!$M$44)^('BCA Inputs'!BU25-'BCA Inputs'!$BU$14)</f>
        <v>3.0662935739729482</v>
      </c>
      <c r="BG25" s="306">
        <f>$BD$14+NPV('Avoided Electric Costs 2020'!$Z$8,$BD$15:BD25)</f>
        <v>0.39222979358837506</v>
      </c>
      <c r="BH25" s="303">
        <f t="shared" si="9"/>
        <v>590.08352792843766</v>
      </c>
      <c r="BI25" s="307">
        <f t="shared" si="10"/>
        <v>3.5925537514812036</v>
      </c>
      <c r="BJ25" s="304">
        <f>$BE$14+NPV('Avoided Electric Costs 2020'!$Y$8,$BE$15:BE25)</f>
        <v>23.107566827914205</v>
      </c>
      <c r="BK25" s="303">
        <f>$BF$14+NPV('Avoided Electric Costs 2020'!$Y$8,$BF$15:BF25)</f>
        <v>20.727494165837708</v>
      </c>
      <c r="BL25" s="304"/>
      <c r="BM25" s="306">
        <f t="shared" si="11"/>
        <v>0.39222979358837506</v>
      </c>
      <c r="BN25" s="303">
        <f t="shared" si="12"/>
        <v>590.08352792843766</v>
      </c>
      <c r="BO25" s="303">
        <f t="shared" si="13"/>
        <v>3.5925537514812036</v>
      </c>
      <c r="BP25" s="303">
        <f t="shared" si="14"/>
        <v>23.107566827914205</v>
      </c>
      <c r="BQ25" s="303">
        <f t="shared" si="15"/>
        <v>20.727494165837708</v>
      </c>
      <c r="BR25" s="307">
        <f ca="1">'Avoided Electric Costs 2020'!$AO$4+NPV('Avoided Electric Costs 2020'!$Z$8,'Avoided Electric Costs 2020'!$AO$5:'Avoided Electric Costs 2020'!AO15)</f>
        <v>1.7074402440067769</v>
      </c>
      <c r="BS25" s="307">
        <f>IFERROR('Avoided Natural Gas Costs 2020'!S16,0)</f>
        <v>0.66420662114575357</v>
      </c>
      <c r="BU25" s="250">
        <f t="shared" si="18"/>
        <v>2032</v>
      </c>
    </row>
    <row r="26" spans="1:73" ht="12">
      <c r="A26" s="313"/>
      <c r="B26" s="295">
        <f>INDEX('Avoided Electric Costs 2020'!D:D,MATCH('BCA Inputs'!BU26,'Avoided Electric Costs 2020'!C:C,0))+INDEX('Avoided Electric Costs 2020'!G:G,MATCH('BCA Inputs'!BU26,'Avoided Electric Costs 2020'!C:C,0))</f>
        <v>5.6037518264839978E-2</v>
      </c>
      <c r="C26" s="296">
        <f>INDEX('Avoided Electric Costs 2020'!F:F,MATCH('BCA Inputs'!BU26,'Avoided Electric Costs 2020'!C:C,0))</f>
        <v>34.871752429428817</v>
      </c>
      <c r="D26" s="296">
        <f>INDEX('Avoided Electric Costs 2020'!H:H,MATCH('BCA Inputs'!BU26,'Avoided Electric Costs 2020'!C:C,0))+INDEX('Avoided Electric Costs 2020'!I:I,MATCH('BCA Inputs'!BU26,'Avoided Electric Costs 2020'!C:C,0))</f>
        <v>30.84</v>
      </c>
      <c r="E26" s="296">
        <v>0</v>
      </c>
      <c r="F26" s="555">
        <f t="shared" si="0"/>
        <v>65.711752429428813</v>
      </c>
      <c r="G26" s="297">
        <f>INDEX('Avoided Electric Costs 2020'!E:E,MATCH('BCA Inputs'!BU26,'Avoided Electric Costs 2020'!C:C,0))</f>
        <v>2.4437422742223425E-2</v>
      </c>
      <c r="H26" s="311">
        <f>(B26+G26)*(1+'Avoided Electric Costs 2020'!$X$16)^('BCA Inputs'!BU26-'BCA Inputs'!$BU$14)</f>
        <v>0.10206168360011306</v>
      </c>
      <c r="I26" s="308">
        <f>F26*(1+'Avoided Electric Costs 2020'!$X$16)^('BCA Inputs'!BU26-'BCA Inputs'!$BU$14)</f>
        <v>83.33839082494849</v>
      </c>
      <c r="J26" s="308">
        <f>INDEX('Avoided Natural Gas Costs 2020'!E:E,MATCH('BCA Inputs'!BU26,'Avoided Natural Gas Costs 2020'!B:B,0))/10*(1+'Avoided Natural Gas Costs 2020'!$J$44)^('BCA Inputs'!BU26-'BCA Inputs'!$BU$14)</f>
        <v>1.309804757320572</v>
      </c>
      <c r="K26" s="652">
        <f>INDEX('Avoided Oil Costs 2020'!E:E,MATCH('BCA Inputs'!BU26,'Avoided Oil Costs 2020'!B:B,0))/10*(1+'Avoided Oil Costs 2020'!$M$44)^('BCA Inputs'!BU26-'BCA Inputs'!$BU$14)</f>
        <v>3.7835145376654311</v>
      </c>
      <c r="L26" s="651">
        <f>INDEX('Avoided Propane Costs 2020'!E:E,MATCH('BCA Inputs'!BU26,'Avoided Propane Costs 2020'!B:B,0))/10*(1+'Avoided Propane Costs 2020'!$M$44)^('BCA Inputs'!BU26-'BCA Inputs'!$BU$14)</f>
        <v>3.912002965975375</v>
      </c>
      <c r="M26" s="650">
        <f t="shared" si="16"/>
        <v>13</v>
      </c>
      <c r="N26" s="304">
        <f>$H$14+NPV('Avoided Electric Costs 2020'!$Y$8,$H$15:H26)</f>
        <v>0.68663544422255951</v>
      </c>
      <c r="O26" s="303">
        <f>$I$14+NPV('Avoided Electric Costs 2020'!$Y$8,$I$15:I26)</f>
        <v>638.05018891767372</v>
      </c>
      <c r="P26" s="303">
        <f>$J$14+NPV('Avoided Electric Costs 2020'!$Y$8,$J$15:J26)</f>
        <v>7.9729983087068392</v>
      </c>
      <c r="Q26" s="304">
        <f>$K$14+NPV('Avoided Electric Costs 2020'!$Y$8,$K$15:K26)</f>
        <v>27.752218384538224</v>
      </c>
      <c r="R26" s="303">
        <f>$L$14+NPV('Avoided Electric Costs 2020'!$Y$8,$L$15:L26)</f>
        <v>27.581256875989837</v>
      </c>
      <c r="S26" s="304"/>
      <c r="T26" s="307">
        <f>B26*(1+'Avoided Electric Costs 2020'!$X$16)^('BCA Inputs'!BU26-'BCA Inputs'!$BU$14)</f>
        <v>7.1069122727032058E-2</v>
      </c>
      <c r="U26" s="306">
        <f>INDEX('Avoided Natural Gas Costs 2020'!C:C,MATCH('BCA Inputs'!BU26,'Avoided Natural Gas Costs 2020'!B:B,0))/10*(1+'Avoided Natural Gas Costs 2020'!$J$44)^('BCA Inputs'!BU26-'BCA Inputs'!$BU$14)</f>
        <v>0.57948938056811505</v>
      </c>
      <c r="V26" s="306">
        <f>INDEX('Avoided Oil Costs 2020'!C:C,MATCH('BCA Inputs'!BU26,'Avoided Oil Costs 2020'!B:B,0))/10*(1+'Avoided Oil Costs 2020'!$M$44)^('BCA Inputs'!BU26-'BCA Inputs'!$BU$14)</f>
        <v>3.3225492335404923</v>
      </c>
      <c r="W26" s="306">
        <f>INDEX('Avoided Propane Costs 2020'!C:C,MATCH('BCA Inputs'!BU26,'Avoided Propane Costs 2020'!B:B,0))/10*(1+'Avoided Propane Costs 2020'!$M$44)^('BCA Inputs'!BU26-'BCA Inputs'!$BU$14)</f>
        <v>3.5306207295534651</v>
      </c>
      <c r="X26" s="306">
        <f>$T$14+NPV('Avoided Electric Costs 2020'!$Y$8,$T$15:T26)</f>
        <v>0.4570823523925247</v>
      </c>
      <c r="Y26" s="303">
        <f t="shared" si="1"/>
        <v>638.05018891767372</v>
      </c>
      <c r="Z26" s="307">
        <f>$U$14+NPV('Avoided Electric Costs 2020'!$Y$8,$U$15:U26)</f>
        <v>3.8554004345510413</v>
      </c>
      <c r="AA26" s="307">
        <f>$V$14+NPV('Avoided Electric Costs 2020'!$Y$8,$V$15:V26)</f>
        <v>24.337979360483907</v>
      </c>
      <c r="AB26" s="307">
        <f>$W$14+NPV('Avoided Electric Costs 2020'!$Y$8,$W$15:W26)</f>
        <v>24.756467020830009</v>
      </c>
      <c r="AC26" s="304"/>
      <c r="AD26" s="306">
        <f t="shared" si="2"/>
        <v>0.4570823523925247</v>
      </c>
      <c r="AE26" s="303">
        <f t="shared" si="3"/>
        <v>638.05018891767372</v>
      </c>
      <c r="AF26" s="307">
        <f t="shared" si="4"/>
        <v>3.8554004345510413</v>
      </c>
      <c r="AG26" s="303">
        <f t="shared" si="5"/>
        <v>24.337979360483907</v>
      </c>
      <c r="AH26" s="303">
        <f t="shared" si="6"/>
        <v>24.756467020830009</v>
      </c>
      <c r="AI26" s="303">
        <f ca="1">'Avoided Electric Costs 2020'!$AM$4+NPV('Avoided Electric Costs 2020'!$Y$8,'Avoided Electric Costs 2020'!$AM$5:'Avoided Electric Costs 2020'!AM16)</f>
        <v>1.2779641914325035</v>
      </c>
      <c r="AJ26" s="303">
        <f>IFERROR('Avoided Natural Gas Costs 2020'!R17,0)</f>
        <v>0.84844517713360468</v>
      </c>
      <c r="AK26" s="308"/>
      <c r="AL26" s="295">
        <f>INDEX('Avoided Electric Costs 2020'!N:N,MATCH('BCA Inputs'!BU26,'Avoided Electric Costs 2020'!M:M,0))+INDEX('Avoided Electric Costs 2020'!Q:Q,MATCH('BCA Inputs'!BU26,'Avoided Electric Costs 2020'!M:M,0))</f>
        <v>5.3571415525114144E-2</v>
      </c>
      <c r="AM26" s="296">
        <f>INDEX('Avoided Electric Costs 2020'!P:P,MATCH('BCA Inputs'!BU26,'Avoided Electric Costs 2020'!M:M,0))</f>
        <v>34.871752429428817</v>
      </c>
      <c r="AN26" s="296">
        <f>INDEX('Avoided Electric Costs 2020'!R:R,MATCH('BCA Inputs'!BU26,'Avoided Electric Costs 2020'!M:M,0))+INDEX('Avoided Electric Costs 2020'!S:S,MATCH('BCA Inputs'!BU26,'Avoided Electric Costs 2020'!M:M,0))</f>
        <v>31.57</v>
      </c>
      <c r="AO26" s="296">
        <v>0</v>
      </c>
      <c r="AP26" s="555">
        <f t="shared" si="7"/>
        <v>66.441752429428817</v>
      </c>
      <c r="AQ26" s="297">
        <f>INDEX('Avoided Electric Costs 2020'!O:O,MATCH('BCA Inputs'!BU26,'Avoided Electric Costs 2020'!M:M,0))</f>
        <v>2.4437422742223425E-2</v>
      </c>
      <c r="AR26" s="304">
        <f>(AL26+AQ26)*(1+'Avoided Electric Costs 2020'!$X$16)^('BCA Inputs'!BU26-'BCA Inputs'!$BU$14)</f>
        <v>9.8934069035907554E-2</v>
      </c>
      <c r="AS26" s="304">
        <f>AP26*(1+'Avoided Electric Costs 2020'!$X$16)^('BCA Inputs'!BU26-'BCA Inputs'!$BU$14)</f>
        <v>84.264207334979162</v>
      </c>
      <c r="AT26" s="304">
        <f>INDEX('Avoided Natural Gas Costs 2020'!E:E,MATCH('BCA Inputs'!BU26,'Avoided Natural Gas Costs 2020'!B:B,0))/10*(1+'Avoided Natural Gas Costs 2020'!$J$44)^('BCA Inputs'!BU26-'BCA Inputs'!$BU$14)</f>
        <v>1.309804757320572</v>
      </c>
      <c r="AU26" s="304">
        <f>INDEX('Avoided Oil Costs 2020'!J:J,MATCH('BCA Inputs'!BU26,'Avoided Oil Costs 2020'!G:G,0))/10*(1+'Avoided Oil Costs 2020'!$M$44)^('BCA Inputs'!BU26-'BCA Inputs'!$BU$14)</f>
        <v>3.823773553280625</v>
      </c>
      <c r="AV26" s="303">
        <f>INDEX('Avoided Propane Costs 2020'!J:J,MATCH('BCA Inputs'!BU26,'Avoided Propane Costs 2020'!G:G,0))/10*(1+'Avoided Propane Costs 2020'!$M$44)^('BCA Inputs'!BU26-'BCA Inputs'!$BU$14)</f>
        <v>3.5418575134019084</v>
      </c>
      <c r="AW26" s="312">
        <f t="shared" si="17"/>
        <v>13</v>
      </c>
      <c r="AX26" s="304">
        <f>$AR$14+NPV('Avoided Electric Costs 2020'!$Z$8,$AR$15:AR26)</f>
        <v>0.64266772189400445</v>
      </c>
      <c r="AY26" s="303">
        <f>$AS$14+NPV('Avoided Electric Costs 2020'!$Z$8,$AS$15:AS26)</f>
        <v>625.54128388906304</v>
      </c>
      <c r="AZ26" s="307">
        <f t="shared" si="8"/>
        <v>7.9729983087068392</v>
      </c>
      <c r="BA26" s="304">
        <f>$AU$14+NPV('Avoided Electric Costs 2020'!$Y$8,$AU$15:AU26)</f>
        <v>28.047119384416529</v>
      </c>
      <c r="BB26" s="304">
        <f>$AV$14+NPV('Avoided Electric Costs 2020'!$Y$8,$AV$15:AV26)</f>
        <v>24.985822704077467</v>
      </c>
      <c r="BC26" s="244"/>
      <c r="BD26" s="309">
        <f>AL26*(1+'Avoided Electric Costs 2020'!$X$16)^('BCA Inputs'!BU26-'BCA Inputs'!$BU$14)</f>
        <v>6.7941508162826555E-2</v>
      </c>
      <c r="BE26" s="646">
        <f>INDEX('Avoided Oil Costs 2020'!H:H,MATCH('BCA Inputs'!BU26,'Avoided Oil Costs 2020'!G:G,0))/10*(1+'Avoided Oil Costs 2020'!$M$44)^('BCA Inputs'!BU26-'BCA Inputs'!$BU$14)</f>
        <v>3.3628082491556861</v>
      </c>
      <c r="BF26" s="646">
        <f>INDEX('Avoided Propane Costs 2020'!H:H,MATCH('BCA Inputs'!BU26,'Avoided Propane Costs 2020'!G:G,0))/10*(1+'Avoided Propane Costs 2020'!$M$44)^('BCA Inputs'!BU26-'BCA Inputs'!$BU$14)</f>
        <v>3.160475276979998</v>
      </c>
      <c r="BG26" s="306">
        <f>$BD$14+NPV('Avoided Electric Costs 2020'!$Z$8,$BD$15:BD26)</f>
        <v>0.42081907831821924</v>
      </c>
      <c r="BH26" s="303">
        <f t="shared" si="9"/>
        <v>625.54128388906304</v>
      </c>
      <c r="BI26" s="307">
        <f t="shared" si="10"/>
        <v>3.8554004345510413</v>
      </c>
      <c r="BJ26" s="304">
        <f>$BE$14+NPV('Avoided Electric Costs 2020'!$Y$8,$BE$15:BE26)</f>
        <v>24.632880360362215</v>
      </c>
      <c r="BK26" s="303">
        <f>$BF$14+NPV('Avoided Electric Costs 2020'!$Y$8,$BF$15:BF26)</f>
        <v>22.161032848917632</v>
      </c>
      <c r="BL26" s="304"/>
      <c r="BM26" s="306">
        <f t="shared" si="11"/>
        <v>0.42081907831821924</v>
      </c>
      <c r="BN26" s="303">
        <f t="shared" si="12"/>
        <v>625.54128388906304</v>
      </c>
      <c r="BO26" s="303">
        <f t="shared" si="13"/>
        <v>3.8554004345510413</v>
      </c>
      <c r="BP26" s="303">
        <f t="shared" si="14"/>
        <v>24.632880360362215</v>
      </c>
      <c r="BQ26" s="303">
        <f t="shared" si="15"/>
        <v>22.161032848917632</v>
      </c>
      <c r="BR26" s="307">
        <f ca="1">'Avoided Electric Costs 2020'!$AO$4+NPV('Avoided Electric Costs 2020'!$Z$8,'Avoided Electric Costs 2020'!$AO$5:'Avoided Electric Costs 2020'!AO16)</f>
        <v>1.8068487615248532</v>
      </c>
      <c r="BS26" s="307">
        <f>IFERROR('Avoided Natural Gas Costs 2020'!S17,0)</f>
        <v>0.67749075356866872</v>
      </c>
      <c r="BU26" s="250">
        <f t="shared" si="18"/>
        <v>2033</v>
      </c>
    </row>
    <row r="27" spans="1:73" ht="12">
      <c r="A27" s="314"/>
      <c r="B27" s="295">
        <f>INDEX('Avoided Electric Costs 2020'!D:D,MATCH('BCA Inputs'!BU27,'Avoided Electric Costs 2020'!C:C,0))+INDEX('Avoided Electric Costs 2020'!G:G,MATCH('BCA Inputs'!BU27,'Avoided Electric Costs 2020'!C:C,0))</f>
        <v>5.7901509132420148E-2</v>
      </c>
      <c r="C27" s="296">
        <f>INDEX('Avoided Electric Costs 2020'!F:F,MATCH('BCA Inputs'!BU27,'Avoided Electric Costs 2020'!C:C,0))</f>
        <v>37.833192260240381</v>
      </c>
      <c r="D27" s="296">
        <f>INDEX('Avoided Electric Costs 2020'!H:H,MATCH('BCA Inputs'!BU27,'Avoided Electric Costs 2020'!C:C,0))+INDEX('Avoided Electric Costs 2020'!I:I,MATCH('BCA Inputs'!BU27,'Avoided Electric Costs 2020'!C:C,0))</f>
        <v>30.84</v>
      </c>
      <c r="E27" s="296">
        <v>0</v>
      </c>
      <c r="F27" s="555">
        <f t="shared" si="0"/>
        <v>68.673192260240384</v>
      </c>
      <c r="G27" s="297">
        <f>INDEX('Avoided Electric Costs 2020'!E:E,MATCH('BCA Inputs'!BU27,'Avoided Electric Costs 2020'!C:C,0))</f>
        <v>2.4599139368848225E-2</v>
      </c>
      <c r="H27" s="311">
        <f>(B27+G27)*(1+'Avoided Electric Costs 2020'!$X$16)^('BCA Inputs'!BU27-'BCA Inputs'!$BU$14)</f>
        <v>0.10672338591797879</v>
      </c>
      <c r="I27" s="308">
        <f>F27*(1+'Avoided Electric Costs 2020'!$X$16)^('BCA Inputs'!BU27-'BCA Inputs'!$BU$14)</f>
        <v>88.836096842275268</v>
      </c>
      <c r="J27" s="308">
        <f>INDEX('Avoided Natural Gas Costs 2020'!E:E,MATCH('BCA Inputs'!BU27,'Avoided Natural Gas Costs 2020'!B:B,0))/10*(1+'Avoided Natural Gas Costs 2020'!$J$44)^('BCA Inputs'!BU27-'BCA Inputs'!$BU$14)</f>
        <v>1.3483005548618021</v>
      </c>
      <c r="K27" s="652">
        <f>INDEX('Avoided Oil Costs 2020'!E:E,MATCH('BCA Inputs'!BU27,'Avoided Oil Costs 2020'!B:B,0))/10*(1+'Avoided Oil Costs 2020'!$M$44)^('BCA Inputs'!BU27-'BCA Inputs'!$BU$14)</f>
        <v>3.8913331291100759</v>
      </c>
      <c r="L27" s="651">
        <f>INDEX('Avoided Propane Costs 2020'!E:E,MATCH('BCA Inputs'!BU27,'Avoided Propane Costs 2020'!B:B,0))/10*(1+'Avoided Propane Costs 2020'!$M$44)^('BCA Inputs'!BU27-'BCA Inputs'!$BU$14)</f>
        <v>4.0347973598849887</v>
      </c>
      <c r="M27" s="650">
        <f t="shared" si="16"/>
        <v>14</v>
      </c>
      <c r="N27" s="304">
        <f>$H$14+NPV('Avoided Electric Costs 2020'!$Y$8,$H$15:H27)</f>
        <v>0.73195698848916768</v>
      </c>
      <c r="O27" s="303">
        <f>$I$14+NPV('Avoided Electric Costs 2020'!$Y$8,$I$15:I27)</f>
        <v>675.77565143817651</v>
      </c>
      <c r="P27" s="303">
        <f>$J$14+NPV('Avoided Electric Costs 2020'!$Y$8,$J$15:J27)</f>
        <v>8.5455725646325718</v>
      </c>
      <c r="Q27" s="304">
        <f>$K$14+NPV('Avoided Electric Costs 2020'!$Y$8,$K$15:K27)</f>
        <v>29.404726175123336</v>
      </c>
      <c r="R27" s="303">
        <f>$L$14+NPV('Avoided Electric Costs 2020'!$Y$8,$L$15:L27)</f>
        <v>29.294688712694857</v>
      </c>
      <c r="S27" s="304"/>
      <c r="T27" s="307">
        <f>B27*(1+'Avoided Electric Costs 2020'!$X$16)^('BCA Inputs'!BU27-'BCA Inputs'!$BU$14)</f>
        <v>7.4901776126979736E-2</v>
      </c>
      <c r="U27" s="306">
        <f>INDEX('Avoided Natural Gas Costs 2020'!C:C,MATCH('BCA Inputs'!BU27,'Avoided Natural Gas Costs 2020'!B:B,0))/10*(1+'Avoided Natural Gas Costs 2020'!$J$44)^('BCA Inputs'!BU27-'BCA Inputs'!$BU$14)</f>
        <v>0.60337887057429618</v>
      </c>
      <c r="V27" s="306">
        <f>INDEX('Avoided Oil Costs 2020'!C:C,MATCH('BCA Inputs'!BU27,'Avoided Oil Costs 2020'!B:B,0))/10*(1+'Avoided Oil Costs 2020'!$M$44)^('BCA Inputs'!BU27-'BCA Inputs'!$BU$14)</f>
        <v>3.418037034117368</v>
      </c>
      <c r="W27" s="306">
        <f>INDEX('Avoided Propane Costs 2020'!C:C,MATCH('BCA Inputs'!BU27,'Avoided Propane Costs 2020'!B:B,0))/10*(1+'Avoided Propane Costs 2020'!$M$44)^('BCA Inputs'!BU27-'BCA Inputs'!$BU$14)</f>
        <v>3.6432131743013572</v>
      </c>
      <c r="X27" s="306">
        <f>$T$14+NPV('Avoided Electric Costs 2020'!$Y$8,$T$15:T27)</f>
        <v>0.48889041520075882</v>
      </c>
      <c r="Y27" s="303">
        <f t="shared" si="1"/>
        <v>675.77565143817651</v>
      </c>
      <c r="Z27" s="307">
        <f>$U$14+NPV('Avoided Electric Costs 2020'!$Y$8,$U$15:U27)</f>
        <v>4.1116335174602128</v>
      </c>
      <c r="AA27" s="307">
        <f>$V$14+NPV('Avoided Electric Costs 2020'!$Y$8,$V$15:V27)</f>
        <v>25.789495496466621</v>
      </c>
      <c r="AB27" s="307">
        <f>$W$14+NPV('Avoided Electric Costs 2020'!$Y$8,$W$15:W27)</f>
        <v>26.303607281903496</v>
      </c>
      <c r="AC27" s="304"/>
      <c r="AD27" s="306">
        <f t="shared" si="2"/>
        <v>0.48889041520075882</v>
      </c>
      <c r="AE27" s="303">
        <f t="shared" si="3"/>
        <v>675.77565143817651</v>
      </c>
      <c r="AF27" s="307">
        <f t="shared" si="4"/>
        <v>4.1116335174602128</v>
      </c>
      <c r="AG27" s="303">
        <f t="shared" si="5"/>
        <v>25.789495496466621</v>
      </c>
      <c r="AH27" s="303">
        <f t="shared" si="6"/>
        <v>26.303607281903496</v>
      </c>
      <c r="AI27" s="303">
        <f ca="1">'Avoided Electric Costs 2020'!$AM$4+NPV('Avoided Electric Costs 2020'!$Y$8,'Avoided Electric Costs 2020'!$AM$5:'Avoided Electric Costs 2020'!AM17)</f>
        <v>1.3479790986435294</v>
      </c>
      <c r="AJ27" s="303">
        <f>IFERROR('Avoided Natural Gas Costs 2020'!R18,0)</f>
        <v>0.86541408067627668</v>
      </c>
      <c r="AK27" s="308"/>
      <c r="AL27" s="295">
        <f>INDEX('Avoided Electric Costs 2020'!N:N,MATCH('BCA Inputs'!BU27,'Avoided Electric Costs 2020'!M:M,0))+INDEX('Avoided Electric Costs 2020'!Q:Q,MATCH('BCA Inputs'!BU27,'Avoided Electric Costs 2020'!M:M,0))</f>
        <v>5.5403003424657357E-2</v>
      </c>
      <c r="AM27" s="296">
        <f>INDEX('Avoided Electric Costs 2020'!P:P,MATCH('BCA Inputs'!BU27,'Avoided Electric Costs 2020'!M:M,0))</f>
        <v>37.833192260240381</v>
      </c>
      <c r="AN27" s="296">
        <f>INDEX('Avoided Electric Costs 2020'!R:R,MATCH('BCA Inputs'!BU27,'Avoided Electric Costs 2020'!M:M,0))+INDEX('Avoided Electric Costs 2020'!S:S,MATCH('BCA Inputs'!BU27,'Avoided Electric Costs 2020'!M:M,0))</f>
        <v>31.57</v>
      </c>
      <c r="AO27" s="296">
        <v>0</v>
      </c>
      <c r="AP27" s="555">
        <f t="shared" si="7"/>
        <v>69.403192260240388</v>
      </c>
      <c r="AQ27" s="297">
        <f>INDEX('Avoided Electric Costs 2020'!O:O,MATCH('BCA Inputs'!BU27,'Avoided Electric Costs 2020'!M:M,0))</f>
        <v>2.4599139368848225E-2</v>
      </c>
      <c r="AR27" s="304">
        <f>(AL27+AQ27)*(1+'Avoided Electric Costs 2020'!$X$16)^('BCA Inputs'!BU27-'BCA Inputs'!$BU$14)</f>
        <v>0.10349130236819019</v>
      </c>
      <c r="AS27" s="304">
        <f>AP27*(1+'Avoided Electric Costs 2020'!$X$16)^('BCA Inputs'!BU27-'BCA Inputs'!$BU$14)</f>
        <v>89.780429682506551</v>
      </c>
      <c r="AT27" s="304">
        <f>INDEX('Avoided Natural Gas Costs 2020'!E:E,MATCH('BCA Inputs'!BU27,'Avoided Natural Gas Costs 2020'!B:B,0))/10*(1+'Avoided Natural Gas Costs 2020'!$J$44)^('BCA Inputs'!BU27-'BCA Inputs'!$BU$14)</f>
        <v>1.3483005548618021</v>
      </c>
      <c r="AU27" s="304">
        <f>INDEX('Avoided Oil Costs 2020'!J:J,MATCH('BCA Inputs'!BU27,'Avoided Oil Costs 2020'!G:G,0))/10*(1+'Avoided Oil Costs 2020'!$M$44)^('BCA Inputs'!BU27-'BCA Inputs'!$BU$14)</f>
        <v>3.9327491613965884</v>
      </c>
      <c r="AV27" s="303">
        <f>INDEX('Avoided Propane Costs 2020'!J:J,MATCH('BCA Inputs'!BU27,'Avoided Propane Costs 2020'!G:G,0))/10*(1+'Avoided Propane Costs 2020'!$M$44)^('BCA Inputs'!BU27-'BCA Inputs'!$BU$14)</f>
        <v>3.6528478692655466</v>
      </c>
      <c r="AW27" s="312">
        <f t="shared" si="17"/>
        <v>14</v>
      </c>
      <c r="AX27" s="304">
        <f>$AR$14+NPV('Avoided Electric Costs 2020'!$Z$8,$AR$15:AR27)</f>
        <v>0.6831853768196311</v>
      </c>
      <c r="AY27" s="303">
        <f>$AS$14+NPV('Avoided Electric Costs 2020'!$Z$8,$AS$15:AS27)</f>
        <v>660.69102484032203</v>
      </c>
      <c r="AZ27" s="307">
        <f t="shared" si="8"/>
        <v>8.5455725646325718</v>
      </c>
      <c r="BA27" s="304">
        <f>$AU$14+NPV('Avoided Electric Costs 2020'!$Y$8,$AU$15:AU27)</f>
        <v>29.71721505908604</v>
      </c>
      <c r="BB27" s="304">
        <f>$AV$14+NPV('Avoided Electric Costs 2020'!$Y$8,$AV$15:AV27)</f>
        <v>26.537054470031162</v>
      </c>
      <c r="BC27" s="244"/>
      <c r="BD27" s="309">
        <f>AL27*(1+'Avoided Electric Costs 2020'!$X$16)^('BCA Inputs'!BU27-'BCA Inputs'!$BU$14)</f>
        <v>7.1669692577191135E-2</v>
      </c>
      <c r="BE27" s="646">
        <f>INDEX('Avoided Oil Costs 2020'!H:H,MATCH('BCA Inputs'!BU27,'Avoided Oil Costs 2020'!G:G,0))/10*(1+'Avoided Oil Costs 2020'!$M$44)^('BCA Inputs'!BU27-'BCA Inputs'!$BU$14)</f>
        <v>3.4594530664038809</v>
      </c>
      <c r="BF27" s="646">
        <f>INDEX('Avoided Propane Costs 2020'!H:H,MATCH('BCA Inputs'!BU27,'Avoided Propane Costs 2020'!G:G,0))/10*(1+'Avoided Propane Costs 2020'!$M$44)^('BCA Inputs'!BU27-'BCA Inputs'!$BU$14)</f>
        <v>3.2612636836819147</v>
      </c>
      <c r="BG27" s="306">
        <f>$BD$14+NPV('Avoided Electric Costs 2020'!$Z$8,$BD$15:BD27)</f>
        <v>0.44887832393614802</v>
      </c>
      <c r="BH27" s="303">
        <f t="shared" si="9"/>
        <v>660.69102484032203</v>
      </c>
      <c r="BI27" s="307">
        <f t="shared" si="10"/>
        <v>4.1116335174602128</v>
      </c>
      <c r="BJ27" s="304">
        <f>$BE$14+NPV('Avoided Electric Costs 2020'!$Y$8,$BE$15:BE27)</f>
        <v>26.101984380429332</v>
      </c>
      <c r="BK27" s="303">
        <f>$BF$14+NPV('Avoided Electric Costs 2020'!$Y$8,$BF$15:BF27)</f>
        <v>23.545973039239797</v>
      </c>
      <c r="BL27" s="304"/>
      <c r="BM27" s="306">
        <f t="shared" si="11"/>
        <v>0.44887832393614802</v>
      </c>
      <c r="BN27" s="303">
        <f t="shared" si="12"/>
        <v>660.69102484032203</v>
      </c>
      <c r="BO27" s="303">
        <f t="shared" si="13"/>
        <v>4.1116335174602128</v>
      </c>
      <c r="BP27" s="303">
        <f t="shared" si="14"/>
        <v>26.101984380429332</v>
      </c>
      <c r="BQ27" s="303">
        <f t="shared" si="15"/>
        <v>23.545973039239797</v>
      </c>
      <c r="BR27" s="307">
        <f ca="1">'Avoided Electric Costs 2020'!$AO$4+NPV('Avoided Electric Costs 2020'!$Z$8,'Avoided Electric Costs 2020'!$AO$5:'Avoided Electric Costs 2020'!AO17)</f>
        <v>1.901188813505164</v>
      </c>
      <c r="BS27" s="307">
        <f>IFERROR('Avoided Natural Gas Costs 2020'!S18,0)</f>
        <v>0.69104056864004193</v>
      </c>
      <c r="BU27" s="250">
        <f t="shared" si="18"/>
        <v>2034</v>
      </c>
    </row>
    <row r="28" spans="1:73" ht="12">
      <c r="B28" s="295">
        <f>INDEX('Avoided Electric Costs 2020'!D:D,MATCH('BCA Inputs'!BU28,'Avoided Electric Costs 2020'!C:C,0))+INDEX('Avoided Electric Costs 2020'!G:G,MATCH('BCA Inputs'!BU28,'Avoided Electric Costs 2020'!C:C,0))</f>
        <v>5.8699301484018265E-2</v>
      </c>
      <c r="C28" s="296">
        <f>INDEX('Avoided Electric Costs 2020'!F:F,MATCH('BCA Inputs'!BU28,'Avoided Electric Costs 2020'!C:C,0))</f>
        <v>41.509264836490381</v>
      </c>
      <c r="D28" s="296">
        <f>INDEX('Avoided Electric Costs 2020'!H:H,MATCH('BCA Inputs'!BU28,'Avoided Electric Costs 2020'!C:C,0))+INDEX('Avoided Electric Costs 2020'!I:I,MATCH('BCA Inputs'!BU28,'Avoided Electric Costs 2020'!C:C,0))</f>
        <v>30.84</v>
      </c>
      <c r="E28" s="296">
        <v>0</v>
      </c>
      <c r="F28" s="555">
        <f t="shared" si="0"/>
        <v>72.349264836490377</v>
      </c>
      <c r="G28" s="297">
        <f>INDEX('Avoided Electric Costs 2020'!E:E,MATCH('BCA Inputs'!BU28,'Avoided Electric Costs 2020'!C:C,0))</f>
        <v>2.4741811293620207E-2</v>
      </c>
      <c r="H28" s="311">
        <f>(B28+G28)*(1+'Avoided Electric Costs 2020'!$X$16)^('BCA Inputs'!BU28-'BCA Inputs'!$BU$14)</f>
        <v>0.11009877627642801</v>
      </c>
      <c r="I28" s="308">
        <f>F28*(1+'Avoided Electric Costs 2020'!$X$16)^('BCA Inputs'!BU28-'BCA Inputs'!$BU$14)</f>
        <v>95.463318474960474</v>
      </c>
      <c r="J28" s="308">
        <f>INDEX('Avoided Natural Gas Costs 2020'!E:E,MATCH('BCA Inputs'!BU28,'Avoided Natural Gas Costs 2020'!B:B,0))/10*(1+'Avoided Natural Gas Costs 2020'!$J$44)^('BCA Inputs'!BU28-'BCA Inputs'!$BU$14)</f>
        <v>1.4037638896592521</v>
      </c>
      <c r="K28" s="652">
        <f>INDEX('Avoided Oil Costs 2020'!E:E,MATCH('BCA Inputs'!BU28,'Avoided Oil Costs 2020'!B:B,0))/10*(1+'Avoided Oil Costs 2020'!$M$44)^('BCA Inputs'!BU28-'BCA Inputs'!$BU$14)</f>
        <v>4.0006385486807527</v>
      </c>
      <c r="L28" s="651">
        <f>INDEX('Avoided Propane Costs 2020'!E:E,MATCH('BCA Inputs'!BU28,'Avoided Propane Costs 2020'!B:B,0))/10*(1+'Avoided Propane Costs 2020'!$M$44)^('BCA Inputs'!BU28-'BCA Inputs'!$BU$14)</f>
        <v>4.164821102521846</v>
      </c>
      <c r="M28" s="650">
        <f t="shared" si="16"/>
        <v>15</v>
      </c>
      <c r="N28" s="304">
        <f>$H$14+NPV('Avoided Electric Costs 2020'!$Y$8,$H$15:H28)</f>
        <v>0.77573093279117789</v>
      </c>
      <c r="O28" s="303">
        <f>$I$14+NPV('Avoided Electric Costs 2020'!$Y$8,$I$15:I28)</f>
        <v>713.73071440196588</v>
      </c>
      <c r="P28" s="303">
        <f>$J$14+NPV('Avoided Electric Costs 2020'!$Y$8,$J$15:J28)</f>
        <v>9.1036921405017655</v>
      </c>
      <c r="Q28" s="304">
        <f>$K$14+NPV('Avoided Electric Costs 2020'!$Y$8,$K$15:K28)</f>
        <v>30.995331765168569</v>
      </c>
      <c r="R28" s="303">
        <f>$L$14+NPV('Avoided Electric Costs 2020'!$Y$8,$L$15:L28)</f>
        <v>30.950571304086203</v>
      </c>
      <c r="S28" s="304"/>
      <c r="T28" s="307">
        <f>B28*(1+'Avoided Electric Costs 2020'!$X$16)^('BCA Inputs'!BU28-'BCA Inputs'!$BU$14)</f>
        <v>7.7452481714787039E-2</v>
      </c>
      <c r="U28" s="306">
        <f>INDEX('Avoided Natural Gas Costs 2020'!C:C,MATCH('BCA Inputs'!BU28,'Avoided Natural Gas Costs 2020'!B:B,0))/10*(1+'Avoided Natural Gas Costs 2020'!$J$44)^('BCA Inputs'!BU28-'BCA Inputs'!$BU$14)</f>
        <v>0.64394377168599592</v>
      </c>
      <c r="V28" s="306">
        <f>INDEX('Avoided Oil Costs 2020'!C:C,MATCH('BCA Inputs'!BU28,'Avoided Oil Costs 2020'!B:B,0))/10*(1+'Avoided Oil Costs 2020'!$M$44)^('BCA Inputs'!BU28-'BCA Inputs'!$BU$14)</f>
        <v>3.5150765726057127</v>
      </c>
      <c r="W28" s="306">
        <f>INDEX('Avoided Propane Costs 2020'!C:C,MATCH('BCA Inputs'!BU28,'Avoided Propane Costs 2020'!B:B,0))/10*(1+'Avoided Propane Costs 2020'!$M$44)^('BCA Inputs'!BU28-'BCA Inputs'!$BU$14)</f>
        <v>3.7630886712524663</v>
      </c>
      <c r="X28" s="306">
        <f>$T$14+NPV('Avoided Electric Costs 2020'!$Y$8,$T$15:T28)</f>
        <v>0.51968458690093455</v>
      </c>
      <c r="Y28" s="303">
        <f t="shared" si="1"/>
        <v>713.73071440196588</v>
      </c>
      <c r="Z28" s="307">
        <f>$U$14+NPV('Avoided Electric Costs 2020'!$Y$8,$U$15:U28)</f>
        <v>4.3676577871999314</v>
      </c>
      <c r="AA28" s="307">
        <f>$V$14+NPV('Avoided Electric Costs 2020'!$Y$8,$V$15:V28)</f>
        <v>27.187047506674439</v>
      </c>
      <c r="AB28" s="307">
        <f>$W$14+NPV('Avoided Electric Costs 2020'!$Y$8,$W$15:W28)</f>
        <v>27.79976590845672</v>
      </c>
      <c r="AC28" s="304"/>
      <c r="AD28" s="306">
        <f t="shared" si="2"/>
        <v>0.51968458690093455</v>
      </c>
      <c r="AE28" s="303">
        <f t="shared" si="3"/>
        <v>713.73071440196588</v>
      </c>
      <c r="AF28" s="307">
        <f t="shared" si="4"/>
        <v>4.3676577871999314</v>
      </c>
      <c r="AG28" s="303">
        <f t="shared" si="5"/>
        <v>27.187047506674439</v>
      </c>
      <c r="AH28" s="303">
        <f t="shared" si="6"/>
        <v>27.79976590845672</v>
      </c>
      <c r="AI28" s="303">
        <f ca="1">'Avoided Electric Costs 2020'!$AM$4+NPV('Avoided Electric Costs 2020'!$Y$8,'Avoided Electric Costs 2020'!$AM$5:'Avoided Electric Costs 2020'!AM18)</f>
        <v>1.4148410079734104</v>
      </c>
      <c r="AJ28" s="303">
        <f>IFERROR('Avoided Natural Gas Costs 2020'!R19,0)</f>
        <v>0.88272236228980228</v>
      </c>
      <c r="AK28" s="308"/>
      <c r="AL28" s="295">
        <f>INDEX('Avoided Electric Costs 2020'!N:N,MATCH('BCA Inputs'!BU28,'Avoided Electric Costs 2020'!M:M,0))+INDEX('Avoided Electric Costs 2020'!Q:Q,MATCH('BCA Inputs'!BU28,'Avoided Electric Costs 2020'!M:M,0))</f>
        <v>5.6110051484018521E-2</v>
      </c>
      <c r="AM28" s="296">
        <f>INDEX('Avoided Electric Costs 2020'!P:P,MATCH('BCA Inputs'!BU28,'Avoided Electric Costs 2020'!M:M,0))</f>
        <v>41.509264836490381</v>
      </c>
      <c r="AN28" s="296">
        <f>INDEX('Avoided Electric Costs 2020'!R:R,MATCH('BCA Inputs'!BU28,'Avoided Electric Costs 2020'!M:M,0))+INDEX('Avoided Electric Costs 2020'!S:S,MATCH('BCA Inputs'!BU28,'Avoided Electric Costs 2020'!M:M,0))</f>
        <v>31.57</v>
      </c>
      <c r="AO28" s="296">
        <v>0</v>
      </c>
      <c r="AP28" s="555">
        <f t="shared" si="7"/>
        <v>73.079264836490381</v>
      </c>
      <c r="AQ28" s="297">
        <f>INDEX('Avoided Electric Costs 2020'!O:O,MATCH('BCA Inputs'!BU28,'Avoided Electric Costs 2020'!M:M,0))</f>
        <v>2.4741811293620207E-2</v>
      </c>
      <c r="AR28" s="304">
        <f>(AL28+AQ28)*(1+'Avoided Electric Costs 2020'!$X$16)^('BCA Inputs'!BU28-'BCA Inputs'!$BU$14)</f>
        <v>0.10668231588916782</v>
      </c>
      <c r="AS28" s="304">
        <f>AP28*(1+'Avoided Electric Costs 2020'!$X$16)^('BCA Inputs'!BU28-'BCA Inputs'!$BU$14)</f>
        <v>96.426537971996382</v>
      </c>
      <c r="AT28" s="304">
        <f>INDEX('Avoided Natural Gas Costs 2020'!E:E,MATCH('BCA Inputs'!BU28,'Avoided Natural Gas Costs 2020'!B:B,0))/10*(1+'Avoided Natural Gas Costs 2020'!$J$44)^('BCA Inputs'!BU28-'BCA Inputs'!$BU$14)</f>
        <v>1.4037638896592521</v>
      </c>
      <c r="AU28" s="304">
        <f>INDEX('Avoided Oil Costs 2020'!J:J,MATCH('BCA Inputs'!BU28,'Avoided Oil Costs 2020'!G:G,0))/10*(1+'Avoided Oil Costs 2020'!$M$44)^('BCA Inputs'!BU28-'BCA Inputs'!$BU$14)</f>
        <v>4.0432303999004677</v>
      </c>
      <c r="AV28" s="303">
        <f>INDEX('Avoided Propane Costs 2020'!J:J,MATCH('BCA Inputs'!BU28,'Avoided Propane Costs 2020'!G:G,0))/10*(1+'Avoided Propane Costs 2020'!$M$44)^('BCA Inputs'!BU28-'BCA Inputs'!$BU$14)</f>
        <v>3.7703040286159797</v>
      </c>
      <c r="AW28" s="312">
        <f t="shared" si="17"/>
        <v>15</v>
      </c>
      <c r="AX28" s="304">
        <f>$AR$14+NPV('Avoided Electric Costs 2020'!$Z$8,$AR$15:AR28)</f>
        <v>0.72204559425155557</v>
      </c>
      <c r="AY28" s="303">
        <f>$AS$14+NPV('Avoided Electric Costs 2020'!$Z$8,$AS$15:AS28)</f>
        <v>695.81546135604606</v>
      </c>
      <c r="AZ28" s="307">
        <f t="shared" si="8"/>
        <v>9.1036921405017655</v>
      </c>
      <c r="BA28" s="304">
        <f>$AU$14+NPV('Avoided Electric Costs 2020'!$Y$8,$AU$15:AU28)</f>
        <v>31.32475465499461</v>
      </c>
      <c r="BB28" s="304">
        <f>$AV$14+NPV('Avoided Electric Costs 2020'!$Y$8,$AV$15:AV28)</f>
        <v>28.036081835566154</v>
      </c>
      <c r="BC28" s="244"/>
      <c r="BD28" s="309">
        <f>AL28*(1+'Avoided Electric Costs 2020'!$X$16)^('BCA Inputs'!BU28-'BCA Inputs'!$BU$14)</f>
        <v>7.4036021327526833E-2</v>
      </c>
      <c r="BE28" s="646">
        <f>INDEX('Avoided Oil Costs 2020'!H:H,MATCH('BCA Inputs'!BU28,'Avoided Oil Costs 2020'!G:G,0))/10*(1+'Avoided Oil Costs 2020'!$M$44)^('BCA Inputs'!BU28-'BCA Inputs'!$BU$14)</f>
        <v>3.5576684238254277</v>
      </c>
      <c r="BF28" s="646">
        <f>INDEX('Avoided Propane Costs 2020'!H:H,MATCH('BCA Inputs'!BU28,'Avoided Propane Costs 2020'!G:G,0))/10*(1+'Avoided Propane Costs 2020'!$M$44)^('BCA Inputs'!BU28-'BCA Inputs'!$BU$14)</f>
        <v>3.3685715973465999</v>
      </c>
      <c r="BG28" s="306">
        <f>$BD$14+NPV('Avoided Electric Costs 2020'!$Z$8,$BD$15:BD28)</f>
        <v>0.47584676629327927</v>
      </c>
      <c r="BH28" s="303">
        <f t="shared" si="9"/>
        <v>695.81546135604606</v>
      </c>
      <c r="BI28" s="307">
        <f t="shared" si="10"/>
        <v>4.3676577871999314</v>
      </c>
      <c r="BJ28" s="304">
        <f>$BE$14+NPV('Avoided Electric Costs 2020'!$Y$8,$BE$15:BE28)</f>
        <v>27.516470396500491</v>
      </c>
      <c r="BK28" s="303">
        <f>$BF$14+NPV('Avoided Electric Costs 2020'!$Y$8,$BF$15:BF28)</f>
        <v>24.885276439936664</v>
      </c>
      <c r="BL28" s="304"/>
      <c r="BM28" s="306">
        <f t="shared" si="11"/>
        <v>0.47584676629327927</v>
      </c>
      <c r="BN28" s="303">
        <f t="shared" si="12"/>
        <v>695.81546135604606</v>
      </c>
      <c r="BO28" s="303">
        <f t="shared" si="13"/>
        <v>4.3676577871999314</v>
      </c>
      <c r="BP28" s="303">
        <f t="shared" si="14"/>
        <v>27.516470396500491</v>
      </c>
      <c r="BQ28" s="303">
        <f t="shared" si="15"/>
        <v>24.885276439936664</v>
      </c>
      <c r="BR28" s="307">
        <f ca="1">'Avoided Electric Costs 2020'!$AO$4+NPV('Avoided Electric Costs 2020'!$Z$8,'Avoided Electric Costs 2020'!$AO$5:'Avoided Electric Costs 2020'!AO18)</f>
        <v>1.9907188218973459</v>
      </c>
      <c r="BS28" s="307">
        <f>IFERROR('Avoided Natural Gas Costs 2020'!S19,0)</f>
        <v>0.70486138001284293</v>
      </c>
      <c r="BU28" s="250">
        <f t="shared" si="18"/>
        <v>2035</v>
      </c>
    </row>
    <row r="29" spans="1:73" ht="12">
      <c r="B29" s="295">
        <f>INDEX('Avoided Electric Costs 2020'!D:D,MATCH('BCA Inputs'!BU29,'Avoided Electric Costs 2020'!C:C,0))+INDEX('Avoided Electric Costs 2020'!G:G,MATCH('BCA Inputs'!BU29,'Avoided Electric Costs 2020'!C:C,0))</f>
        <v>6.1566373064663116E-2</v>
      </c>
      <c r="C29" s="296">
        <f>INDEX('Avoided Electric Costs 2020'!F:F,MATCH('BCA Inputs'!BU29,'Avoided Electric Costs 2020'!C:C,0))</f>
        <v>50.039146034273358</v>
      </c>
      <c r="D29" s="296">
        <f>INDEX('Avoided Electric Costs 2020'!H:H,MATCH('BCA Inputs'!BU29,'Avoided Electric Costs 2020'!C:C,0))+INDEX('Avoided Electric Costs 2020'!I:I,MATCH('BCA Inputs'!BU29,'Avoided Electric Costs 2020'!C:C,0))</f>
        <v>30.84</v>
      </c>
      <c r="E29" s="296">
        <v>0</v>
      </c>
      <c r="F29" s="555">
        <f t="shared" si="0"/>
        <v>80.879146034273361</v>
      </c>
      <c r="G29" s="297">
        <f>INDEX('Avoided Electric Costs 2020'!E:E,MATCH('BCA Inputs'!BU29,'Avoided Electric Costs 2020'!C:C,0))</f>
        <v>2.486360577164573E-2</v>
      </c>
      <c r="H29" s="311">
        <f>(B29+G29)*(1+'Avoided Electric Costs 2020'!$X$16)^('BCA Inputs'!BU29-'BCA Inputs'!$BU$14)</f>
        <v>0.11632337199781265</v>
      </c>
      <c r="I29" s="308">
        <f>F29*(1+'Avoided Electric Costs 2020'!$X$16)^('BCA Inputs'!BU29-'BCA Inputs'!$BU$14)</f>
        <v>108.85268187822207</v>
      </c>
      <c r="J29" s="308">
        <f>INDEX('Avoided Natural Gas Costs 2020'!E:E,MATCH('BCA Inputs'!BU29,'Avoided Natural Gas Costs 2020'!B:B,0))/10*(1+'Avoided Natural Gas Costs 2020'!$J$44)^('BCA Inputs'!BU29-'BCA Inputs'!$BU$14)</f>
        <v>1.4472064786767735</v>
      </c>
      <c r="K29" s="652">
        <f>INDEX('Avoided Oil Costs 2020'!E:E,MATCH('BCA Inputs'!BU29,'Avoided Oil Costs 2020'!B:B,0))/10*(1+'Avoided Oil Costs 2020'!$M$44)^('BCA Inputs'!BU29-'BCA Inputs'!$BU$14)</f>
        <v>4.1167437413801773</v>
      </c>
      <c r="L29" s="651">
        <f>INDEX('Avoided Propane Costs 2020'!E:E,MATCH('BCA Inputs'!BU29,'Avoided Propane Costs 2020'!B:B,0))/10*(1+'Avoided Propane Costs 2020'!$M$44)^('BCA Inputs'!BU29-'BCA Inputs'!$BU$14)</f>
        <v>4.3041113759003053</v>
      </c>
      <c r="M29" s="650">
        <f t="shared" si="16"/>
        <v>16</v>
      </c>
      <c r="N29" s="304">
        <f>$H$14+NPV('Avoided Electric Costs 2020'!$Y$8,$H$15:H29)</f>
        <v>0.81903096875751369</v>
      </c>
      <c r="O29" s="303">
        <f>$I$14+NPV('Avoided Electric Costs 2020'!$Y$8,$I$15:I29)</f>
        <v>754.24987198319354</v>
      </c>
      <c r="P29" s="303">
        <f>$J$14+NPV('Avoided Electric Costs 2020'!$Y$8,$J$15:J29)</f>
        <v>9.6423980901418531</v>
      </c>
      <c r="Q29" s="304">
        <f>$K$14+NPV('Avoided Electric Costs 2020'!$Y$8,$K$15:K29)</f>
        <v>32.527742225804992</v>
      </c>
      <c r="R29" s="303">
        <f>$L$14+NPV('Avoided Electric Costs 2020'!$Y$8,$L$15:L29)</f>
        <v>32.552727209462674</v>
      </c>
      <c r="S29" s="304"/>
      <c r="T29" s="307">
        <f>B29*(1+'Avoided Electric Costs 2020'!$X$16)^('BCA Inputs'!BU29-'BCA Inputs'!$BU$14)</f>
        <v>8.2860232213181576E-2</v>
      </c>
      <c r="U29" s="306">
        <f>INDEX('Avoided Natural Gas Costs 2020'!C:C,MATCH('BCA Inputs'!BU29,'Avoided Natural Gas Costs 2020'!B:B,0))/10*(1+'Avoided Natural Gas Costs 2020'!$J$44)^('BCA Inputs'!BU29-'BCA Inputs'!$BU$14)</f>
        <v>0.67218995834405226</v>
      </c>
      <c r="V29" s="306">
        <f>INDEX('Avoided Oil Costs 2020'!C:C,MATCH('BCA Inputs'!BU29,'Avoided Oil Costs 2020'!B:B,0))/10*(1+'Avoided Oil Costs 2020'!$M$44)^('BCA Inputs'!BU29-'BCA Inputs'!$BU$14)</f>
        <v>3.6190324850897784</v>
      </c>
      <c r="W29" s="306">
        <f>INDEX('Avoided Propane Costs 2020'!C:C,MATCH('BCA Inputs'!BU29,'Avoided Propane Costs 2020'!B:B,0))/10*(1+'Avoided Propane Costs 2020'!$M$44)^('BCA Inputs'!BU29-'BCA Inputs'!$BU$14)</f>
        <v>3.8923271693281278</v>
      </c>
      <c r="X29" s="306">
        <f>$T$14+NPV('Avoided Electric Costs 2020'!$Y$8,$T$15:T29)</f>
        <v>0.55052835435187442</v>
      </c>
      <c r="Y29" s="303">
        <f t="shared" si="1"/>
        <v>754.24987198319354</v>
      </c>
      <c r="Z29" s="307">
        <f>$U$14+NPV('Avoided Electric Costs 2020'!$Y$8,$U$15:U29)</f>
        <v>4.6178727601036966</v>
      </c>
      <c r="AA29" s="307">
        <f>$V$14+NPV('Avoided Electric Costs 2020'!$Y$8,$V$15:V29)</f>
        <v>28.534190682429973</v>
      </c>
      <c r="AB29" s="307">
        <f>$W$14+NPV('Avoided Electric Costs 2020'!$Y$8,$W$15:W29)</f>
        <v>29.24863988391045</v>
      </c>
      <c r="AC29" s="304"/>
      <c r="AD29" s="306">
        <f t="shared" si="2"/>
        <v>0.55052835435187442</v>
      </c>
      <c r="AE29" s="303">
        <f t="shared" si="3"/>
        <v>754.24987198319354</v>
      </c>
      <c r="AF29" s="307">
        <f t="shared" si="4"/>
        <v>4.6178727601036966</v>
      </c>
      <c r="AG29" s="303">
        <f t="shared" si="5"/>
        <v>28.534190682429973</v>
      </c>
      <c r="AH29" s="303">
        <f t="shared" si="6"/>
        <v>29.24863988391045</v>
      </c>
      <c r="AI29" s="303">
        <f ca="1">'Avoided Electric Costs 2020'!$AM$4+NPV('Avoided Electric Costs 2020'!$Y$8,'Avoided Electric Costs 2020'!$AM$5:'Avoided Electric Costs 2020'!AM19)</f>
        <v>1.4786919091216912</v>
      </c>
      <c r="AJ29" s="303">
        <f>IFERROR('Avoided Natural Gas Costs 2020'!R20,0)</f>
        <v>0.90037680953559829</v>
      </c>
      <c r="AK29" s="308"/>
      <c r="AL29" s="295">
        <f>INDEX('Avoided Electric Costs 2020'!N:N,MATCH('BCA Inputs'!BU29,'Avoided Electric Costs 2020'!M:M,0))+INDEX('Avoided Electric Costs 2020'!Q:Q,MATCH('BCA Inputs'!BU29,'Avoided Electric Costs 2020'!M:M,0))</f>
        <v>5.8841925204918114E-2</v>
      </c>
      <c r="AM29" s="296">
        <f>INDEX('Avoided Electric Costs 2020'!P:P,MATCH('BCA Inputs'!BU29,'Avoided Electric Costs 2020'!M:M,0))</f>
        <v>50.039146034273358</v>
      </c>
      <c r="AN29" s="296">
        <f>INDEX('Avoided Electric Costs 2020'!R:R,MATCH('BCA Inputs'!BU29,'Avoided Electric Costs 2020'!M:M,0))+INDEX('Avoided Electric Costs 2020'!S:S,MATCH('BCA Inputs'!BU29,'Avoided Electric Costs 2020'!M:M,0))</f>
        <v>31.57</v>
      </c>
      <c r="AO29" s="296">
        <v>0</v>
      </c>
      <c r="AP29" s="555">
        <f t="shared" si="7"/>
        <v>81.609146034273351</v>
      </c>
      <c r="AQ29" s="297">
        <f>INDEX('Avoided Electric Costs 2020'!O:O,MATCH('BCA Inputs'!BU29,'Avoided Electric Costs 2020'!M:M,0))</f>
        <v>2.486360577164573E-2</v>
      </c>
      <c r="AR29" s="304">
        <f>(AL29+AQ29)*(1+'Avoided Electric Costs 2020'!$X$16)^('BCA Inputs'!BU29-'BCA Inputs'!$BU$14)</f>
        <v>0.11265662388396691</v>
      </c>
      <c r="AS29" s="304">
        <f>AP29*(1+'Avoided Electric Costs 2020'!$X$16)^('BCA Inputs'!BU29-'BCA Inputs'!$BU$14)</f>
        <v>109.83516576519868</v>
      </c>
      <c r="AT29" s="304">
        <f>INDEX('Avoided Natural Gas Costs 2020'!E:E,MATCH('BCA Inputs'!BU29,'Avoided Natural Gas Costs 2020'!B:B,0))/10*(1+'Avoided Natural Gas Costs 2020'!$J$44)^('BCA Inputs'!BU29-'BCA Inputs'!$BU$14)</f>
        <v>1.4472064786767735</v>
      </c>
      <c r="AU29" s="304">
        <f>INDEX('Avoided Oil Costs 2020'!J:J,MATCH('BCA Inputs'!BU29,'Avoided Oil Costs 2020'!G:G,0))/10*(1+'Avoided Oil Costs 2020'!$M$44)^('BCA Inputs'!BU29-'BCA Inputs'!$BU$14)</f>
        <v>4.160595216584313</v>
      </c>
      <c r="AV29" s="303">
        <f>INDEX('Avoided Propane Costs 2020'!J:J,MATCH('BCA Inputs'!BU29,'Avoided Propane Costs 2020'!G:G,0))/10*(1+'Avoided Propane Costs 2020'!$M$44)^('BCA Inputs'!BU29-'BCA Inputs'!$BU$14)</f>
        <v>3.8960451144649757</v>
      </c>
      <c r="AW29" s="312">
        <f t="shared" si="17"/>
        <v>16</v>
      </c>
      <c r="AX29" s="304">
        <f>$AR$14+NPV('Avoided Electric Costs 2020'!$Z$8,$AR$15:AR29)</f>
        <v>0.76022611659692341</v>
      </c>
      <c r="AY29" s="303">
        <f>$AS$14+NPV('Avoided Electric Costs 2020'!$Z$8,$AS$15:AS29)</f>
        <v>733.03976167880921</v>
      </c>
      <c r="AZ29" s="307">
        <f t="shared" si="8"/>
        <v>9.6423980901418531</v>
      </c>
      <c r="BA29" s="304">
        <f>$AU$14+NPV('Avoided Electric Costs 2020'!$Y$8,$AU$15:AU29)</f>
        <v>32.873488322402856</v>
      </c>
      <c r="BB29" s="304">
        <f>$AV$14+NPV('Avoided Electric Costs 2020'!$Y$8,$AV$15:AV29)</f>
        <v>29.486339773291458</v>
      </c>
      <c r="BC29" s="244"/>
      <c r="BD29" s="309">
        <f>AL29*(1+'Avoided Electric Costs 2020'!$X$16)^('BCA Inputs'!BU29-'BCA Inputs'!$BU$14)</f>
        <v>7.919348409933584E-2</v>
      </c>
      <c r="BE29" s="646">
        <f>INDEX('Avoided Oil Costs 2020'!H:H,MATCH('BCA Inputs'!BU29,'Avoided Oil Costs 2020'!G:G,0))/10*(1+'Avoided Oil Costs 2020'!$M$44)^('BCA Inputs'!BU29-'BCA Inputs'!$BU$14)</f>
        <v>3.6628839602939136</v>
      </c>
      <c r="BF29" s="646">
        <f>INDEX('Avoided Propane Costs 2020'!H:H,MATCH('BCA Inputs'!BU29,'Avoided Propane Costs 2020'!G:G,0))/10*(1+'Avoided Propane Costs 2020'!$M$44)^('BCA Inputs'!BU29-'BCA Inputs'!$BU$14)</f>
        <v>3.4842609078927977</v>
      </c>
      <c r="BG29" s="306">
        <f>$BD$14+NPV('Avoided Electric Costs 2020'!$Z$8,$BD$15:BD29)</f>
        <v>0.50268627634620344</v>
      </c>
      <c r="BH29" s="303">
        <f t="shared" si="9"/>
        <v>733.03976167880921</v>
      </c>
      <c r="BI29" s="307">
        <f t="shared" si="10"/>
        <v>4.6178727601036966</v>
      </c>
      <c r="BJ29" s="304">
        <f>$BE$14+NPV('Avoided Electric Costs 2020'!$Y$8,$BE$15:BE29)</f>
        <v>28.879936779027847</v>
      </c>
      <c r="BK29" s="303">
        <f>$BF$14+NPV('Avoided Electric Costs 2020'!$Y$8,$BF$15:BF29)</f>
        <v>26.182252447739234</v>
      </c>
      <c r="BL29" s="304"/>
      <c r="BM29" s="306">
        <f t="shared" si="11"/>
        <v>0.50268627634620344</v>
      </c>
      <c r="BN29" s="303">
        <f t="shared" si="12"/>
        <v>733.03976167880921</v>
      </c>
      <c r="BO29" s="303">
        <f t="shared" si="13"/>
        <v>4.6178727601036966</v>
      </c>
      <c r="BP29" s="303">
        <f t="shared" si="14"/>
        <v>28.879936779027847</v>
      </c>
      <c r="BQ29" s="303">
        <f t="shared" si="15"/>
        <v>26.182252447739234</v>
      </c>
      <c r="BR29" s="307">
        <f ca="1">'Avoided Electric Costs 2020'!$AO$4+NPV('Avoided Electric Costs 2020'!$Z$8,'Avoided Electric Costs 2020'!$AO$5:'Avoided Electric Costs 2020'!AO19)</f>
        <v>2.0756840326900754</v>
      </c>
      <c r="BS29" s="307">
        <f>IFERROR('Avoided Natural Gas Costs 2020'!S20,0)</f>
        <v>0.71895860761309971</v>
      </c>
      <c r="BU29" s="250">
        <f t="shared" si="18"/>
        <v>2036</v>
      </c>
    </row>
    <row r="30" spans="1:73" ht="12">
      <c r="B30" s="295">
        <f>INDEX('Avoided Electric Costs 2020'!D:D,MATCH('BCA Inputs'!BU30,'Avoided Electric Costs 2020'!C:C,0))+INDEX('Avoided Electric Costs 2020'!G:G,MATCH('BCA Inputs'!BU30,'Avoided Electric Costs 2020'!C:C,0))</f>
        <v>6.1566373064663116E-2</v>
      </c>
      <c r="C30" s="296">
        <f>INDEX('Avoided Electric Costs 2020'!F:F,MATCH('BCA Inputs'!BU30,'Avoided Electric Costs 2020'!C:C,0))</f>
        <v>57.644356710384962</v>
      </c>
      <c r="D30" s="296">
        <f>INDEX('Avoided Electric Costs 2020'!H:H,MATCH('BCA Inputs'!BU30,'Avoided Electric Costs 2020'!C:C,0))+INDEX('Avoided Electric Costs 2020'!I:I,MATCH('BCA Inputs'!BU30,'Avoided Electric Costs 2020'!C:C,0))</f>
        <v>30.84</v>
      </c>
      <c r="E30" s="296">
        <v>0</v>
      </c>
      <c r="F30" s="555">
        <f t="shared" si="0"/>
        <v>88.484356710384958</v>
      </c>
      <c r="G30" s="297">
        <f>INDEX('Avoided Electric Costs 2020'!E:E,MATCH('BCA Inputs'!BU30,'Avoided Electric Costs 2020'!C:C,0))</f>
        <v>2.4962560088001004E-2</v>
      </c>
      <c r="H30" s="311">
        <f>(B30+G30)*(1+'Avoided Electric Costs 2020'!$X$16)^('BCA Inputs'!BU30-'BCA Inputs'!$BU$14)</f>
        <v>0.11878568250871845</v>
      </c>
      <c r="I30" s="308">
        <f>F30*(1+'Avoided Electric Costs 2020'!$X$16)^('BCA Inputs'!BU30-'BCA Inputs'!$BU$14)</f>
        <v>121.47006001615505</v>
      </c>
      <c r="J30" s="308">
        <f>INDEX('Avoided Natural Gas Costs 2020'!E:E,MATCH('BCA Inputs'!BU30,'Avoided Natural Gas Costs 2020'!B:B,0))/10*(1+'Avoided Natural Gas Costs 2020'!$J$44)^('BCA Inputs'!BU30-'BCA Inputs'!$BU$14)</f>
        <v>1.4761506082503093</v>
      </c>
      <c r="K30" s="652">
        <f>INDEX('Avoided Oil Costs 2020'!E:E,MATCH('BCA Inputs'!BU30,'Avoided Oil Costs 2020'!B:B,0))/10*(1+'Avoided Oil Costs 2020'!$M$44)^('BCA Inputs'!BU30-'BCA Inputs'!$BU$14)</f>
        <v>4.2229593421232252</v>
      </c>
      <c r="L30" s="651">
        <f>INDEX('Avoided Propane Costs 2020'!E:E,MATCH('BCA Inputs'!BU30,'Avoided Propane Costs 2020'!B:B,0))/10*(1+'Avoided Propane Costs 2020'!$M$44)^('BCA Inputs'!BU30-'BCA Inputs'!$BU$14)</f>
        <v>4.4522674020132547</v>
      </c>
      <c r="M30" s="650">
        <f t="shared" si="16"/>
        <v>17</v>
      </c>
      <c r="N30" s="304">
        <f>$H$14+NPV('Avoided Electric Costs 2020'!$Y$8,$H$15:H30)</f>
        <v>0.86042840598701353</v>
      </c>
      <c r="O30" s="303">
        <f>$I$14+NPV('Avoided Electric Costs 2020'!$Y$8,$I$15:I30)</f>
        <v>796.58282894047045</v>
      </c>
      <c r="P30" s="303">
        <f>$J$14+NPV('Avoided Electric Costs 2020'!$Y$8,$J$15:J30)</f>
        <v>10.156844367300254</v>
      </c>
      <c r="Q30" s="304">
        <f>$K$14+NPV('Avoided Electric Costs 2020'!$Y$8,$K$15:K30)</f>
        <v>33.999465842625938</v>
      </c>
      <c r="R30" s="303">
        <f>$L$14+NPV('Avoided Electric Costs 2020'!$Y$8,$L$15:L30)</f>
        <v>34.104365895297249</v>
      </c>
      <c r="S30" s="304"/>
      <c r="T30" s="307">
        <f>B30*(1+'Avoided Electric Costs 2020'!$X$16)^('BCA Inputs'!BU30-'BCA Inputs'!$BU$14)</f>
        <v>8.4517436857445227E-2</v>
      </c>
      <c r="U30" s="306">
        <f>INDEX('Avoided Natural Gas Costs 2020'!C:C,MATCH('BCA Inputs'!BU30,'Avoided Natural Gas Costs 2020'!B:B,0))/10*(1+'Avoided Natural Gas Costs 2020'!$J$44)^('BCA Inputs'!BU30-'BCA Inputs'!$BU$14)</f>
        <v>0.68563375751093347</v>
      </c>
      <c r="V30" s="306">
        <f>INDEX('Avoided Oil Costs 2020'!C:C,MATCH('BCA Inputs'!BU30,'Avoided Oil Costs 2020'!B:B,0))/10*(1+'Avoided Oil Costs 2020'!$M$44)^('BCA Inputs'!BU30-'BCA Inputs'!$BU$14)</f>
        <v>3.7132734099682114</v>
      </c>
      <c r="W30" s="306">
        <f>INDEX('Avoided Propane Costs 2020'!C:C,MATCH('BCA Inputs'!BU30,'Avoided Propane Costs 2020'!B:B,0))/10*(1+'Avoided Propane Costs 2020'!$M$44)^('BCA Inputs'!BU30-'BCA Inputs'!$BU$14)</f>
        <v>4.0305758800296845</v>
      </c>
      <c r="X30" s="306">
        <f>$T$14+NPV('Avoided Electric Costs 2020'!$Y$8,$T$15:T30)</f>
        <v>0.57998312712592071</v>
      </c>
      <c r="Y30" s="303">
        <f t="shared" si="1"/>
        <v>796.58282894047045</v>
      </c>
      <c r="Z30" s="307">
        <f>$U$14+NPV('Avoided Electric Costs 2020'!$Y$8,$U$15:U30)</f>
        <v>4.8568197429347437</v>
      </c>
      <c r="AA30" s="307">
        <f>$V$14+NPV('Avoided Electric Costs 2020'!$Y$8,$V$15:V30)</f>
        <v>29.828286062097018</v>
      </c>
      <c r="AB30" s="307">
        <f>$W$14+NPV('Avoided Electric Costs 2020'!$Y$8,$W$15:W30)</f>
        <v>30.653316848914358</v>
      </c>
      <c r="AC30" s="304"/>
      <c r="AD30" s="306">
        <f t="shared" si="2"/>
        <v>0.57998312712592071</v>
      </c>
      <c r="AE30" s="303">
        <f t="shared" si="3"/>
        <v>796.58282894047045</v>
      </c>
      <c r="AF30" s="307">
        <f t="shared" si="4"/>
        <v>4.8568197429347437</v>
      </c>
      <c r="AG30" s="303">
        <f t="shared" si="5"/>
        <v>29.828286062097018</v>
      </c>
      <c r="AH30" s="303">
        <f t="shared" si="6"/>
        <v>30.653316848914358</v>
      </c>
      <c r="AI30" s="303">
        <f ca="1">'Avoided Electric Costs 2020'!$AM$4+NPV('Avoided Electric Costs 2020'!$Y$8,'Avoided Electric Costs 2020'!$AM$5:'Avoided Electric Costs 2020'!AM20)</f>
        <v>1.5396673975321837</v>
      </c>
      <c r="AJ30" s="303">
        <f>IFERROR('Avoided Natural Gas Costs 2020'!R21,0)</f>
        <v>0.91838434572631034</v>
      </c>
      <c r="AK30" s="308"/>
      <c r="AL30" s="295">
        <f>INDEX('Avoided Electric Costs 2020'!N:N,MATCH('BCA Inputs'!BU30,'Avoided Electric Costs 2020'!M:M,0))+INDEX('Avoided Electric Costs 2020'!Q:Q,MATCH('BCA Inputs'!BU30,'Avoided Electric Costs 2020'!M:M,0))</f>
        <v>5.8841925204918114E-2</v>
      </c>
      <c r="AM30" s="296">
        <f>INDEX('Avoided Electric Costs 2020'!P:P,MATCH('BCA Inputs'!BU30,'Avoided Electric Costs 2020'!M:M,0))</f>
        <v>57.644356710384962</v>
      </c>
      <c r="AN30" s="296">
        <f>INDEX('Avoided Electric Costs 2020'!R:R,MATCH('BCA Inputs'!BU30,'Avoided Electric Costs 2020'!M:M,0))+INDEX('Avoided Electric Costs 2020'!S:S,MATCH('BCA Inputs'!BU30,'Avoided Electric Costs 2020'!M:M,0))</f>
        <v>31.57</v>
      </c>
      <c r="AO30" s="296">
        <v>0</v>
      </c>
      <c r="AP30" s="555">
        <f t="shared" si="7"/>
        <v>89.214356710384962</v>
      </c>
      <c r="AQ30" s="297">
        <f>INDEX('Avoided Electric Costs 2020'!O:O,MATCH('BCA Inputs'!BU30,'Avoided Electric Costs 2020'!M:M,0))</f>
        <v>2.4962560088001004E-2</v>
      </c>
      <c r="AR30" s="304">
        <f>(AL30+AQ30)*(1+'Avoided Electric Costs 2020'!$X$16)^('BCA Inputs'!BU30-'BCA Inputs'!$BU$14)</f>
        <v>0.11504559943259579</v>
      </c>
      <c r="AS30" s="304">
        <f>AP30*(1+'Avoided Electric Costs 2020'!$X$16)^('BCA Inputs'!BU30-'BCA Inputs'!$BU$14)</f>
        <v>122.47219358087119</v>
      </c>
      <c r="AT30" s="304">
        <f>INDEX('Avoided Natural Gas Costs 2020'!E:E,MATCH('BCA Inputs'!BU30,'Avoided Natural Gas Costs 2020'!B:B,0))/10*(1+'Avoided Natural Gas Costs 2020'!$J$44)^('BCA Inputs'!BU30-'BCA Inputs'!$BU$14)</f>
        <v>1.4761506082503093</v>
      </c>
      <c r="AU30" s="304">
        <f>INDEX('Avoided Oil Costs 2020'!J:J,MATCH('BCA Inputs'!BU30,'Avoided Oil Costs 2020'!G:G,0))/10*(1+'Avoided Oil Costs 2020'!$M$44)^('BCA Inputs'!BU30-'BCA Inputs'!$BU$14)</f>
        <v>4.2679527257234717</v>
      </c>
      <c r="AV30" s="303">
        <f>INDEX('Avoided Propane Costs 2020'!J:J,MATCH('BCA Inputs'!BU30,'Avoided Propane Costs 2020'!G:G,0))/10*(1+'Avoided Propane Costs 2020'!$M$44)^('BCA Inputs'!BU30-'BCA Inputs'!$BU$14)</f>
        <v>4.0297073346695234</v>
      </c>
      <c r="AW30" s="312">
        <f t="shared" si="17"/>
        <v>17</v>
      </c>
      <c r="AX30" s="304">
        <f>$AR$14+NPV('Avoided Electric Costs 2020'!$Z$8,$AR$15:AR30)</f>
        <v>0.79650279267337298</v>
      </c>
      <c r="AY30" s="303">
        <f>$AS$14+NPV('Avoided Electric Costs 2020'!$Z$8,$AS$15:AS30)</f>
        <v>771.6582235479965</v>
      </c>
      <c r="AZ30" s="307">
        <f t="shared" si="8"/>
        <v>10.156844367300254</v>
      </c>
      <c r="BA30" s="304">
        <f>$AU$14+NPV('Avoided Electric Costs 2020'!$Y$8,$AU$15:AU30)</f>
        <v>34.360892370854927</v>
      </c>
      <c r="BB30" s="304">
        <f>$AV$14+NPV('Avoided Electric Costs 2020'!$Y$8,$AV$15:AV30)</f>
        <v>30.89071404565372</v>
      </c>
      <c r="BC30" s="244"/>
      <c r="BD30" s="309">
        <f>AL30*(1+'Avoided Electric Costs 2020'!$X$16)^('BCA Inputs'!BU30-'BCA Inputs'!$BU$14)</f>
        <v>8.0777353781322572E-2</v>
      </c>
      <c r="BE30" s="646">
        <f>INDEX('Avoided Oil Costs 2020'!H:H,MATCH('BCA Inputs'!BU30,'Avoided Oil Costs 2020'!G:G,0))/10*(1+'Avoided Oil Costs 2020'!$M$44)^('BCA Inputs'!BU30-'BCA Inputs'!$BU$14)</f>
        <v>3.7582667935684579</v>
      </c>
      <c r="BF30" s="646">
        <f>INDEX('Avoided Propane Costs 2020'!H:H,MATCH('BCA Inputs'!BU30,'Avoided Propane Costs 2020'!G:G,0))/10*(1+'Avoided Propane Costs 2020'!$M$44)^('BCA Inputs'!BU30-'BCA Inputs'!$BU$14)</f>
        <v>3.6080158126859532</v>
      </c>
      <c r="BG30" s="306">
        <f>$BD$14+NPV('Avoided Electric Costs 2020'!$Z$8,$BD$15:BD30)</f>
        <v>0.52815734096658173</v>
      </c>
      <c r="BH30" s="303">
        <f t="shared" si="9"/>
        <v>771.6582235479965</v>
      </c>
      <c r="BI30" s="307">
        <f t="shared" si="10"/>
        <v>4.8568197429347437</v>
      </c>
      <c r="BJ30" s="304">
        <f>$BE$14+NPV('Avoided Electric Costs 2020'!$Y$8,$BE$15:BE30)</f>
        <v>30.189712590326014</v>
      </c>
      <c r="BK30" s="303">
        <f>$BF$14+NPV('Avoided Electric Costs 2020'!$Y$8,$BF$15:BF30)</f>
        <v>27.439664999270825</v>
      </c>
      <c r="BL30" s="304"/>
      <c r="BM30" s="306">
        <f t="shared" si="11"/>
        <v>0.52815734096658173</v>
      </c>
      <c r="BN30" s="303">
        <f t="shared" si="12"/>
        <v>771.6582235479965</v>
      </c>
      <c r="BO30" s="303">
        <f t="shared" si="13"/>
        <v>4.8568197429347437</v>
      </c>
      <c r="BP30" s="303">
        <f t="shared" si="14"/>
        <v>30.189712590326014</v>
      </c>
      <c r="BQ30" s="303">
        <f t="shared" si="15"/>
        <v>27.439664999270825</v>
      </c>
      <c r="BR30" s="307">
        <f ca="1">'Avoided Electric Costs 2020'!$AO$4+NPV('Avoided Electric Costs 2020'!$Z$8,'Avoided Electric Costs 2020'!$AO$5:'Avoided Electric Costs 2020'!AO20)</f>
        <v>2.1563171877036442</v>
      </c>
      <c r="BS30" s="307">
        <f>IFERROR('Avoided Natural Gas Costs 2020'!S21,0)</f>
        <v>0.73333777976536174</v>
      </c>
      <c r="BU30" s="250">
        <f t="shared" si="18"/>
        <v>2037</v>
      </c>
    </row>
    <row r="31" spans="1:73" ht="12">
      <c r="A31" s="250"/>
      <c r="B31" s="295">
        <f>INDEX('Avoided Electric Costs 2020'!D:D,MATCH('BCA Inputs'!BU31,'Avoided Electric Costs 2020'!C:C,0))+INDEX('Avoided Electric Costs 2020'!G:G,MATCH('BCA Inputs'!BU31,'Avoided Electric Costs 2020'!C:C,0))</f>
        <v>6.1566373064663116E-2</v>
      </c>
      <c r="C31" s="296">
        <f>INDEX('Avoided Electric Costs 2020'!F:F,MATCH('BCA Inputs'!BU31,'Avoided Electric Costs 2020'!C:C,0))</f>
        <v>65.317934342596899</v>
      </c>
      <c r="D31" s="296">
        <f>INDEX('Avoided Electric Costs 2020'!H:H,MATCH('BCA Inputs'!BU31,'Avoided Electric Costs 2020'!C:C,0))+INDEX('Avoided Electric Costs 2020'!I:I,MATCH('BCA Inputs'!BU31,'Avoided Electric Costs 2020'!C:C,0))</f>
        <v>30.84</v>
      </c>
      <c r="E31" s="296">
        <v>0</v>
      </c>
      <c r="F31" s="555">
        <f t="shared" si="0"/>
        <v>96.157934342596903</v>
      </c>
      <c r="G31" s="297">
        <f>INDEX('Avoided Electric Costs 2020'!E:E,MATCH('BCA Inputs'!BU31,'Avoided Electric Costs 2020'!C:C,0))</f>
        <v>2.4962560088001004E-2</v>
      </c>
      <c r="H31" s="311">
        <f>(B31+G31)*(1+'Avoided Electric Costs 2020'!$X$16)^('BCA Inputs'!BU31-'BCA Inputs'!$BU$14)</f>
        <v>0.12116139615889283</v>
      </c>
      <c r="I31" s="308">
        <f>F31*(1+'Avoided Electric Costs 2020'!$X$16)^('BCA Inputs'!BU31-'BCA Inputs'!$BU$14)</f>
        <v>134.64432245048985</v>
      </c>
      <c r="J31" s="308">
        <f>INDEX('Avoided Natural Gas Costs 2020'!E:E,MATCH('BCA Inputs'!BU31,'Avoided Natural Gas Costs 2020'!B:B,0))/10*(1+'Avoided Natural Gas Costs 2020'!$J$44)^('BCA Inputs'!BU31-'BCA Inputs'!$BU$14)</f>
        <v>1.5056736204153156</v>
      </c>
      <c r="K31" s="652">
        <f>INDEX('Avoided Oil Costs 2020'!E:E,MATCH('BCA Inputs'!BU31,'Avoided Oil Costs 2020'!B:B,0))/10*(1+'Avoided Oil Costs 2020'!$M$44)^('BCA Inputs'!BU31-'BCA Inputs'!$BU$14)</f>
        <v>4.3378691341511759</v>
      </c>
      <c r="L31" s="651">
        <f>INDEX('Avoided Propane Costs 2020'!E:E,MATCH('BCA Inputs'!BU31,'Avoided Propane Costs 2020'!B:B,0))/10*(1+'Avoided Propane Costs 2020'!$M$44)^('BCA Inputs'!BU31-'BCA Inputs'!$BU$14)</f>
        <v>4.6038011254919269</v>
      </c>
      <c r="M31" s="650">
        <f t="shared" si="16"/>
        <v>18</v>
      </c>
      <c r="N31" s="304">
        <f>$H$14+NPV('Avoided Electric Costs 2020'!$Y$8,$H$15:H31)</f>
        <v>0.8999615826316063</v>
      </c>
      <c r="O31" s="303">
        <f>$I$14+NPV('Avoided Electric Costs 2020'!$Y$8,$I$15:I31)</f>
        <v>840.51528558405516</v>
      </c>
      <c r="P31" s="303">
        <f>$J$14+NPV('Avoided Electric Costs 2020'!$Y$8,$J$15:J31)</f>
        <v>10.648123463547392</v>
      </c>
      <c r="Q31" s="304">
        <f>$K$14+NPV('Avoided Electric Costs 2020'!$Y$8,$K$15:K31)</f>
        <v>35.41484856499595</v>
      </c>
      <c r="R31" s="303">
        <f>$L$14+NPV('Avoided Electric Costs 2020'!$Y$8,$L$15:L31)</f>
        <v>35.606518304402599</v>
      </c>
      <c r="S31" s="304"/>
      <c r="T31" s="307">
        <f>B31*(1+'Avoided Electric Costs 2020'!$X$16)^('BCA Inputs'!BU31-'BCA Inputs'!$BU$14)</f>
        <v>8.6207785594594133E-2</v>
      </c>
      <c r="U31" s="306">
        <f>INDEX('Avoided Natural Gas Costs 2020'!C:C,MATCH('BCA Inputs'!BU31,'Avoided Natural Gas Costs 2020'!B:B,0))/10*(1+'Avoided Natural Gas Costs 2020'!$J$44)^('BCA Inputs'!BU31-'BCA Inputs'!$BU$14)</f>
        <v>0.69934643266115215</v>
      </c>
      <c r="V31" s="306">
        <f>INDEX('Avoided Oil Costs 2020'!C:C,MATCH('BCA Inputs'!BU31,'Avoided Oil Costs 2020'!B:B,0))/10*(1+'Avoided Oil Costs 2020'!$M$44)^('BCA Inputs'!BU31-'BCA Inputs'!$BU$14)</f>
        <v>3.8179894833530623</v>
      </c>
      <c r="W31" s="306">
        <f>INDEX('Avoided Propane Costs 2020'!C:C,MATCH('BCA Inputs'!BU31,'Avoided Propane Costs 2020'!B:B,0))/10*(1+'Avoided Propane Costs 2020'!$M$44)^('BCA Inputs'!BU31-'BCA Inputs'!$BU$14)</f>
        <v>4.1736757730686858</v>
      </c>
      <c r="X31" s="306">
        <f>$T$14+NPV('Avoided Electric Costs 2020'!$Y$8,$T$15:T31)</f>
        <v>0.60811145614897755</v>
      </c>
      <c r="Y31" s="303">
        <f t="shared" si="1"/>
        <v>840.51528558405516</v>
      </c>
      <c r="Z31" s="307">
        <f>$U$14+NPV('Avoided Electric Costs 2020'!$Y$8,$U$15:U31)</f>
        <v>5.085006169755891</v>
      </c>
      <c r="AA31" s="307">
        <f>$V$14+NPV('Avoided Electric Costs 2020'!$Y$8,$V$15:V31)</f>
        <v>31.074039721741659</v>
      </c>
      <c r="AB31" s="307">
        <f>$W$14+NPV('Avoided Electric Costs 2020'!$Y$8,$W$15:W31)</f>
        <v>32.015125699132632</v>
      </c>
      <c r="AC31" s="304"/>
      <c r="AD31" s="306">
        <f t="shared" si="2"/>
        <v>0.60811145614897755</v>
      </c>
      <c r="AE31" s="303">
        <f t="shared" si="3"/>
        <v>840.51528558405516</v>
      </c>
      <c r="AF31" s="307">
        <f t="shared" si="4"/>
        <v>5.085006169755891</v>
      </c>
      <c r="AG31" s="303">
        <f t="shared" si="5"/>
        <v>31.074039721741659</v>
      </c>
      <c r="AH31" s="303">
        <f t="shared" si="6"/>
        <v>32.015125699132632</v>
      </c>
      <c r="AI31" s="303">
        <f ca="1">'Avoided Electric Costs 2020'!$AM$4+NPV('Avoided Electric Costs 2020'!$Y$8,'Avoided Electric Costs 2020'!$AM$5:'Avoided Electric Costs 2020'!AM21)</f>
        <v>1.5978969623469967</v>
      </c>
      <c r="AJ31" s="303">
        <f>IFERROR('Avoided Natural Gas Costs 2020'!R22,0)</f>
        <v>0.93675203264083629</v>
      </c>
      <c r="AK31" s="308"/>
      <c r="AL31" s="295">
        <f>INDEX('Avoided Electric Costs 2020'!N:N,MATCH('BCA Inputs'!BU31,'Avoided Electric Costs 2020'!M:M,0))+INDEX('Avoided Electric Costs 2020'!Q:Q,MATCH('BCA Inputs'!BU31,'Avoided Electric Costs 2020'!M:M,0))</f>
        <v>5.8841925204918114E-2</v>
      </c>
      <c r="AM31" s="296">
        <f>INDEX('Avoided Electric Costs 2020'!P:P,MATCH('BCA Inputs'!BU31,'Avoided Electric Costs 2020'!M:M,0))</f>
        <v>65.317934342596899</v>
      </c>
      <c r="AN31" s="296">
        <f>INDEX('Avoided Electric Costs 2020'!R:R,MATCH('BCA Inputs'!BU31,'Avoided Electric Costs 2020'!M:M,0))+INDEX('Avoided Electric Costs 2020'!S:S,MATCH('BCA Inputs'!BU31,'Avoided Electric Costs 2020'!M:M,0))</f>
        <v>31.57</v>
      </c>
      <c r="AO31" s="296">
        <v>0</v>
      </c>
      <c r="AP31" s="555">
        <f t="shared" si="7"/>
        <v>96.887934342596907</v>
      </c>
      <c r="AQ31" s="297">
        <f>INDEX('Avoided Electric Costs 2020'!O:O,MATCH('BCA Inputs'!BU31,'Avoided Electric Costs 2020'!M:M,0))</f>
        <v>2.4962560088001004E-2</v>
      </c>
      <c r="AR31" s="304">
        <f>(AL31+AQ31)*(1+'Avoided Electric Costs 2020'!$X$16)^('BCA Inputs'!BU31-'BCA Inputs'!$BU$14)</f>
        <v>0.11734651142124772</v>
      </c>
      <c r="AS31" s="304">
        <f>AP31*(1+'Avoided Electric Costs 2020'!$X$16)^('BCA Inputs'!BU31-'BCA Inputs'!$BU$14)</f>
        <v>135.66649868650032</v>
      </c>
      <c r="AT31" s="304">
        <f>INDEX('Avoided Natural Gas Costs 2020'!E:E,MATCH('BCA Inputs'!BU31,'Avoided Natural Gas Costs 2020'!B:B,0))/10*(1+'Avoided Natural Gas Costs 2020'!$J$44)^('BCA Inputs'!BU31-'BCA Inputs'!$BU$14)</f>
        <v>1.5056736204153156</v>
      </c>
      <c r="AU31" s="304">
        <f>INDEX('Avoided Oil Costs 2020'!J:J,MATCH('BCA Inputs'!BU31,'Avoided Oil Costs 2020'!G:G,0))/10*(1+'Avoided Oil Costs 2020'!$M$44)^('BCA Inputs'!BU31-'BCA Inputs'!$BU$14)</f>
        <v>4.3841313525337648</v>
      </c>
      <c r="AV31" s="303">
        <f>INDEX('Avoided Propane Costs 2020'!J:J,MATCH('BCA Inputs'!BU31,'Avoided Propane Costs 2020'!G:G,0))/10*(1+'Avoided Propane Costs 2020'!$M$44)^('BCA Inputs'!BU31-'BCA Inputs'!$BU$14)</f>
        <v>4.1662386609128426</v>
      </c>
      <c r="AW31" s="312">
        <f t="shared" si="17"/>
        <v>18</v>
      </c>
      <c r="AX31" s="304">
        <f>$AR$14+NPV('Avoided Electric Costs 2020'!$Z$8,$AR$15:AR31)</f>
        <v>0.83092985779988826</v>
      </c>
      <c r="AY31" s="303">
        <f>$AS$14+NPV('Avoided Electric Costs 2020'!$Z$8,$AS$15:AS31)</f>
        <v>811.45999804643077</v>
      </c>
      <c r="AZ31" s="307">
        <f t="shared" si="8"/>
        <v>10.648123463547392</v>
      </c>
      <c r="BA31" s="304">
        <f>$AU$14+NPV('Avoided Electric Costs 2020'!$Y$8,$AU$15:AU31)</f>
        <v>35.791369772795086</v>
      </c>
      <c r="BB31" s="304">
        <f>$AV$14+NPV('Avoided Electric Costs 2020'!$Y$8,$AV$15:AV31)</f>
        <v>32.250096275860137</v>
      </c>
      <c r="BC31" s="244"/>
      <c r="BD31" s="309">
        <f>AL31*(1+'Avoided Electric Costs 2020'!$X$16)^('BCA Inputs'!BU31-'BCA Inputs'!$BU$14)</f>
        <v>8.2392900856949031E-2</v>
      </c>
      <c r="BE31" s="646">
        <f>INDEX('Avoided Oil Costs 2020'!H:H,MATCH('BCA Inputs'!BU31,'Avoided Oil Costs 2020'!G:G,0))/10*(1+'Avoided Oil Costs 2020'!$M$44)^('BCA Inputs'!BU31-'BCA Inputs'!$BU$14)</f>
        <v>3.8642517017356512</v>
      </c>
      <c r="BF31" s="646">
        <f>INDEX('Avoided Propane Costs 2020'!H:H,MATCH('BCA Inputs'!BU31,'Avoided Propane Costs 2020'!G:G,0))/10*(1+'Avoided Propane Costs 2020'!$M$44)^('BCA Inputs'!BU31-'BCA Inputs'!$BU$14)</f>
        <v>3.7361133084896005</v>
      </c>
      <c r="BG31" s="306">
        <f>$BD$14+NPV('Avoided Electric Costs 2020'!$Z$8,$BD$15:BD31)</f>
        <v>0.55232973202797531</v>
      </c>
      <c r="BH31" s="303">
        <f t="shared" si="9"/>
        <v>811.45999804643077</v>
      </c>
      <c r="BI31" s="307">
        <f t="shared" si="10"/>
        <v>5.085006169755891</v>
      </c>
      <c r="BJ31" s="304">
        <f>$BE$14+NPV('Avoided Electric Costs 2020'!$Y$8,$BE$15:BE31)</f>
        <v>31.450560929540796</v>
      </c>
      <c r="BK31" s="303">
        <f>$BF$14+NPV('Avoided Electric Costs 2020'!$Y$8,$BF$15:BF31)</f>
        <v>28.658703670590175</v>
      </c>
      <c r="BL31" s="304"/>
      <c r="BM31" s="306">
        <f t="shared" si="11"/>
        <v>0.55232973202797531</v>
      </c>
      <c r="BN31" s="303">
        <f t="shared" si="12"/>
        <v>811.45999804643077</v>
      </c>
      <c r="BO31" s="303">
        <f t="shared" si="13"/>
        <v>5.085006169755891</v>
      </c>
      <c r="BP31" s="303">
        <f t="shared" si="14"/>
        <v>31.450560929540796</v>
      </c>
      <c r="BQ31" s="303">
        <f t="shared" si="15"/>
        <v>28.658703670590175</v>
      </c>
      <c r="BR31" s="307">
        <f ca="1">'Avoided Electric Costs 2020'!$AO$4+NPV('Avoided Electric Costs 2020'!$Z$8,'Avoided Electric Costs 2020'!$AO$5:'Avoided Electric Costs 2020'!AO21)</f>
        <v>2.2328391621303658</v>
      </c>
      <c r="BS31" s="307">
        <f>IFERROR('Avoided Natural Gas Costs 2020'!S22,0)</f>
        <v>0.7480045353606688</v>
      </c>
      <c r="BU31" s="250">
        <f t="shared" si="18"/>
        <v>2038</v>
      </c>
    </row>
    <row r="32" spans="1:73" ht="12">
      <c r="A32" s="315"/>
      <c r="B32" s="295">
        <f>INDEX('Avoided Electric Costs 2020'!D:D,MATCH('BCA Inputs'!BU32,'Avoided Electric Costs 2020'!C:C,0))+INDEX('Avoided Electric Costs 2020'!G:G,MATCH('BCA Inputs'!BU32,'Avoided Electric Costs 2020'!C:C,0))</f>
        <v>6.1566373064663116E-2</v>
      </c>
      <c r="C32" s="296">
        <f>INDEX('Avoided Electric Costs 2020'!F:F,MATCH('BCA Inputs'!BU32,'Avoided Electric Costs 2020'!C:C,0))</f>
        <v>72.709682464117549</v>
      </c>
      <c r="D32" s="296">
        <f>INDEX('Avoided Electric Costs 2020'!H:H,MATCH('BCA Inputs'!BU32,'Avoided Electric Costs 2020'!C:C,0))+INDEX('Avoided Electric Costs 2020'!I:I,MATCH('BCA Inputs'!BU32,'Avoided Electric Costs 2020'!C:C,0))</f>
        <v>30.84</v>
      </c>
      <c r="E32" s="296">
        <v>0</v>
      </c>
      <c r="F32" s="555">
        <f t="shared" si="0"/>
        <v>103.54968246411755</v>
      </c>
      <c r="G32" s="297">
        <f>INDEX('Avoided Electric Costs 2020'!E:E,MATCH('BCA Inputs'!BU32,'Avoided Electric Costs 2020'!C:C,0))</f>
        <v>2.4962560088001004E-2</v>
      </c>
      <c r="H32" s="311">
        <f>(B32+G32)*(1+'Avoided Electric Costs 2020'!$X$16)^('BCA Inputs'!BU32-'BCA Inputs'!$BU$14)</f>
        <v>0.12358462408207067</v>
      </c>
      <c r="I32" s="308">
        <f>F32*(1+'Avoided Electric Costs 2020'!$X$16)^('BCA Inputs'!BU32-'BCA Inputs'!$BU$14)</f>
        <v>147.89444541709045</v>
      </c>
      <c r="J32" s="308">
        <f>INDEX('Avoided Natural Gas Costs 2020'!E:E,MATCH('BCA Inputs'!BU32,'Avoided Natural Gas Costs 2020'!B:B,0))/10*(1+'Avoided Natural Gas Costs 2020'!$J$44)^('BCA Inputs'!BU32-'BCA Inputs'!$BU$14)</f>
        <v>1.5357870928236217</v>
      </c>
      <c r="K32" s="652">
        <f>INDEX('Avoided Oil Costs 2020'!E:E,MATCH('BCA Inputs'!BU32,'Avoided Oil Costs 2020'!B:B,0))/10*(1+'Avoided Oil Costs 2020'!$M$44)^('BCA Inputs'!BU32-'BCA Inputs'!$BU$14)</f>
        <v>4.457957758247618</v>
      </c>
      <c r="L32" s="651">
        <f>INDEX('Avoided Propane Costs 2020'!E:E,MATCH('BCA Inputs'!BU32,'Avoided Propane Costs 2020'!B:B,0))/10*(1+'Avoided Propane Costs 2020'!$M$44)^('BCA Inputs'!BU32-'BCA Inputs'!$BU$14)</f>
        <v>4.7578004407209535</v>
      </c>
      <c r="M32" s="650">
        <f t="shared" si="16"/>
        <v>19</v>
      </c>
      <c r="N32" s="304">
        <f>$H$14+NPV('Avoided Electric Costs 2020'!$Y$8,$H$15:H32)</f>
        <v>0.93771445237927487</v>
      </c>
      <c r="O32" s="303">
        <f>$I$14+NPV('Avoided Electric Costs 2020'!$Y$8,$I$15:I32)</f>
        <v>885.69436652317927</v>
      </c>
      <c r="P32" s="303">
        <f>$J$14+NPV('Avoided Electric Costs 2020'!$Y$8,$J$15:J32)</f>
        <v>11.117278672022332</v>
      </c>
      <c r="Q32" s="304">
        <f>$K$14+NPV('Avoided Electric Costs 2020'!$Y$8,$K$15:K32)</f>
        <v>36.776674114394112</v>
      </c>
      <c r="R32" s="303">
        <f>$L$14+NPV('Avoided Electric Costs 2020'!$Y$8,$L$15:L32)</f>
        <v>37.059940375781437</v>
      </c>
      <c r="S32" s="304"/>
      <c r="T32" s="307">
        <f>B32*(1+'Avoided Electric Costs 2020'!$X$16)^('BCA Inputs'!BU32-'BCA Inputs'!$BU$14)</f>
        <v>8.7931941306486003E-2</v>
      </c>
      <c r="U32" s="306">
        <f>INDEX('Avoided Natural Gas Costs 2020'!C:C,MATCH('BCA Inputs'!BU32,'Avoided Natural Gas Costs 2020'!B:B,0))/10*(1+'Avoided Natural Gas Costs 2020'!$J$44)^('BCA Inputs'!BU32-'BCA Inputs'!$BU$14)</f>
        <v>0.71333336131437519</v>
      </c>
      <c r="V32" s="306">
        <f>INDEX('Avoided Oil Costs 2020'!C:C,MATCH('BCA Inputs'!BU32,'Avoided Oil Costs 2020'!B:B,0))/10*(1+'Avoided Oil Costs 2020'!$M$44)^('BCA Inputs'!BU32-'BCA Inputs'!$BU$14)</f>
        <v>3.927680514433542</v>
      </c>
      <c r="W32" s="306">
        <f>INDEX('Avoided Propane Costs 2020'!C:C,MATCH('BCA Inputs'!BU32,'Avoided Propane Costs 2020'!B:B,0))/10*(1+'Avoided Propane Costs 2020'!$M$44)^('BCA Inputs'!BU32-'BCA Inputs'!$BU$14)</f>
        <v>4.3190725812492472</v>
      </c>
      <c r="X32" s="306">
        <f>$T$14+NPV('Avoided Electric Costs 2020'!$Y$8,$T$15:T32)</f>
        <v>0.63497307547630466</v>
      </c>
      <c r="Y32" s="303">
        <f t="shared" si="1"/>
        <v>885.69436652317927</v>
      </c>
      <c r="Z32" s="307">
        <f>$U$14+NPV('Avoided Electric Costs 2020'!$Y$8,$U$15:U32)</f>
        <v>5.3029166232317548</v>
      </c>
      <c r="AA32" s="307">
        <f>$V$14+NPV('Avoided Electric Costs 2020'!$Y$8,$V$15:V32)</f>
        <v>32.273875154128412</v>
      </c>
      <c r="AB32" s="307">
        <f>$W$14+NPV('Avoided Electric Costs 2020'!$Y$8,$W$15:W32)</f>
        <v>33.334524336315404</v>
      </c>
      <c r="AC32" s="304"/>
      <c r="AD32" s="306">
        <f t="shared" si="2"/>
        <v>0.63497307547630466</v>
      </c>
      <c r="AE32" s="303">
        <f t="shared" si="3"/>
        <v>885.69436652317927</v>
      </c>
      <c r="AF32" s="307">
        <f t="shared" si="4"/>
        <v>5.3029166232317548</v>
      </c>
      <c r="AG32" s="303">
        <f t="shared" si="5"/>
        <v>32.273875154128412</v>
      </c>
      <c r="AH32" s="303">
        <f t="shared" si="6"/>
        <v>33.334524336315404</v>
      </c>
      <c r="AI32" s="303">
        <f ca="1">'Avoided Electric Costs 2020'!$AM$4+NPV('Avoided Electric Costs 2020'!$Y$8,'Avoided Electric Costs 2020'!$AM$5:'Avoided Electric Costs 2020'!AM22)</f>
        <v>1.6535042613930684</v>
      </c>
      <c r="AJ32" s="303">
        <f>IFERROR('Avoided Natural Gas Costs 2020'!R23,0)</f>
        <v>0.95548707329365323</v>
      </c>
      <c r="AK32" s="308"/>
      <c r="AL32" s="295">
        <f>INDEX('Avoided Electric Costs 2020'!N:N,MATCH('BCA Inputs'!BU32,'Avoided Electric Costs 2020'!M:M,0))+INDEX('Avoided Electric Costs 2020'!Q:Q,MATCH('BCA Inputs'!BU32,'Avoided Electric Costs 2020'!M:M,0))</f>
        <v>5.8841925204918114E-2</v>
      </c>
      <c r="AM32" s="296">
        <f>INDEX('Avoided Electric Costs 2020'!P:P,MATCH('BCA Inputs'!BU32,'Avoided Electric Costs 2020'!M:M,0))</f>
        <v>72.709682464117549</v>
      </c>
      <c r="AN32" s="296">
        <f>INDEX('Avoided Electric Costs 2020'!R:R,MATCH('BCA Inputs'!BU32,'Avoided Electric Costs 2020'!M:M,0))+INDEX('Avoided Electric Costs 2020'!S:S,MATCH('BCA Inputs'!BU32,'Avoided Electric Costs 2020'!M:M,0))</f>
        <v>31.57</v>
      </c>
      <c r="AO32" s="296">
        <v>0</v>
      </c>
      <c r="AP32" s="555">
        <f t="shared" si="7"/>
        <v>104.27968246411754</v>
      </c>
      <c r="AQ32" s="297">
        <f>INDEX('Avoided Electric Costs 2020'!O:O,MATCH('BCA Inputs'!BU32,'Avoided Electric Costs 2020'!M:M,0))</f>
        <v>2.4962560088001004E-2</v>
      </c>
      <c r="AR32" s="304">
        <f>(AL32+AQ32)*(1+'Avoided Electric Costs 2020'!$X$16)^('BCA Inputs'!BU32-'BCA Inputs'!$BU$14)</f>
        <v>0.11969344164967266</v>
      </c>
      <c r="AS32" s="304">
        <f>AP32*(1+'Avoided Electric Costs 2020'!$X$16)^('BCA Inputs'!BU32-'BCA Inputs'!$BU$14)</f>
        <v>148.93706517782113</v>
      </c>
      <c r="AT32" s="304">
        <f>INDEX('Avoided Natural Gas Costs 2020'!E:E,MATCH('BCA Inputs'!BU32,'Avoided Natural Gas Costs 2020'!B:B,0))/10*(1+'Avoided Natural Gas Costs 2020'!$J$44)^('BCA Inputs'!BU32-'BCA Inputs'!$BU$14)</f>
        <v>1.5357870928236217</v>
      </c>
      <c r="AU32" s="304">
        <f>INDEX('Avoided Oil Costs 2020'!J:J,MATCH('BCA Inputs'!BU32,'Avoided Oil Costs 2020'!G:G,0))/10*(1+'Avoided Oil Costs 2020'!$M$44)^('BCA Inputs'!BU32-'BCA Inputs'!$BU$14)</f>
        <v>4.5055490925056123</v>
      </c>
      <c r="AV32" s="303">
        <f>INDEX('Avoided Propane Costs 2020'!J:J,MATCH('BCA Inputs'!BU32,'Avoided Propane Costs 2020'!G:G,0))/10*(1+'Avoided Propane Costs 2020'!$M$44)^('BCA Inputs'!BU32-'BCA Inputs'!$BU$14)</f>
        <v>4.3049947734618872</v>
      </c>
      <c r="AW32" s="312">
        <f t="shared" si="17"/>
        <v>19</v>
      </c>
      <c r="AX32" s="304">
        <f>$AR$14+NPV('Avoided Electric Costs 2020'!$Z$8,$AR$15:AR32)</f>
        <v>0.86360161666576618</v>
      </c>
      <c r="AY32" s="303">
        <f>$AS$14+NPV('Avoided Electric Costs 2020'!$Z$8,$AS$15:AS32)</f>
        <v>852.11415430274076</v>
      </c>
      <c r="AZ32" s="307">
        <f t="shared" si="8"/>
        <v>11.117278672022332</v>
      </c>
      <c r="BA32" s="304">
        <f>$AU$14+NPV('Avoided Electric Costs 2020'!$Y$8,$AU$15:AU32)</f>
        <v>37.167733614935607</v>
      </c>
      <c r="BB32" s="304">
        <f>$AV$14+NPV('Avoided Electric Costs 2020'!$Y$8,$AV$15:AV32)</f>
        <v>33.565194397119704</v>
      </c>
      <c r="BC32" s="244"/>
      <c r="BD32" s="309">
        <f>AL32*(1+'Avoided Electric Costs 2020'!$X$16)^('BCA Inputs'!BU32-'BCA Inputs'!$BU$14)</f>
        <v>8.4040758874088003E-2</v>
      </c>
      <c r="BE32" s="646">
        <f>INDEX('Avoided Oil Costs 2020'!H:H,MATCH('BCA Inputs'!BU32,'Avoided Oil Costs 2020'!G:G,0))/10*(1+'Avoided Oil Costs 2020'!$M$44)^('BCA Inputs'!BU32-'BCA Inputs'!$BU$14)</f>
        <v>3.9752718486915368</v>
      </c>
      <c r="BF32" s="646">
        <f>INDEX('Avoided Propane Costs 2020'!H:H,MATCH('BCA Inputs'!BU32,'Avoided Propane Costs 2020'!G:G,0))/10*(1+'Avoided Propane Costs 2020'!$M$44)^('BCA Inputs'!BU32-'BCA Inputs'!$BU$14)</f>
        <v>3.8662669139901809</v>
      </c>
      <c r="BG32" s="306">
        <f>$BD$14+NPV('Avoided Electric Costs 2020'!$Z$8,$BD$15:BD32)</f>
        <v>0.5752696639991528</v>
      </c>
      <c r="BH32" s="303">
        <f t="shared" si="9"/>
        <v>852.11415430274076</v>
      </c>
      <c r="BI32" s="307">
        <f t="shared" si="10"/>
        <v>5.3029166232317548</v>
      </c>
      <c r="BJ32" s="304">
        <f>$BE$14+NPV('Avoided Electric Costs 2020'!$Y$8,$BE$15:BE32)</f>
        <v>32.664934654669914</v>
      </c>
      <c r="BK32" s="303">
        <f>$BF$14+NPV('Avoided Electric Costs 2020'!$Y$8,$BF$15:BF32)</f>
        <v>29.839778357653675</v>
      </c>
      <c r="BL32" s="304"/>
      <c r="BM32" s="306">
        <f t="shared" si="11"/>
        <v>0.5752696639991528</v>
      </c>
      <c r="BN32" s="303">
        <f t="shared" si="12"/>
        <v>852.11415430274076</v>
      </c>
      <c r="BO32" s="303">
        <f t="shared" si="13"/>
        <v>5.3029166232317548</v>
      </c>
      <c r="BP32" s="303">
        <f t="shared" si="14"/>
        <v>32.664934654669914</v>
      </c>
      <c r="BQ32" s="303">
        <f t="shared" si="15"/>
        <v>29.839778357653675</v>
      </c>
      <c r="BR32" s="307">
        <f ca="1">'Avoided Electric Costs 2020'!$AO$4+NPV('Avoided Electric Costs 2020'!$Z$8,'Avoided Electric Costs 2020'!$AO$5:'Avoided Electric Costs 2020'!AO22)</f>
        <v>2.3054595695691971</v>
      </c>
      <c r="BS32" s="307">
        <f>IFERROR('Avoided Natural Gas Costs 2020'!S23,0)</f>
        <v>0.76296462606788229</v>
      </c>
      <c r="BU32" s="250">
        <f t="shared" si="18"/>
        <v>2039</v>
      </c>
    </row>
    <row r="33" spans="1:73" ht="12">
      <c r="A33" s="316"/>
      <c r="B33" s="295">
        <f>INDEX('Avoided Electric Costs 2020'!D:D,MATCH('BCA Inputs'!BU33,'Avoided Electric Costs 2020'!C:C,0))+INDEX('Avoided Electric Costs 2020'!G:G,MATCH('BCA Inputs'!BU33,'Avoided Electric Costs 2020'!C:C,0))</f>
        <v>6.1566373064663116E-2</v>
      </c>
      <c r="C33" s="296">
        <f>INDEX('Avoided Electric Costs 2020'!F:F,MATCH('BCA Inputs'!BU33,'Avoided Electric Costs 2020'!C:C,0))</f>
        <v>77.340974334738092</v>
      </c>
      <c r="D33" s="296">
        <f>INDEX('Avoided Electric Costs 2020'!H:H,MATCH('BCA Inputs'!BU33,'Avoided Electric Costs 2020'!C:C,0))+INDEX('Avoided Electric Costs 2020'!I:I,MATCH('BCA Inputs'!BU33,'Avoided Electric Costs 2020'!C:C,0))</f>
        <v>30.84</v>
      </c>
      <c r="E33" s="296">
        <v>0</v>
      </c>
      <c r="F33" s="555">
        <f t="shared" si="0"/>
        <v>108.1809743347381</v>
      </c>
      <c r="G33" s="297">
        <f>INDEX('Avoided Electric Costs 2020'!E:E,MATCH('BCA Inputs'!BU33,'Avoided Electric Costs 2020'!C:C,0))</f>
        <v>2.4962560088001004E-2</v>
      </c>
      <c r="H33" s="311">
        <f>(B33+G33)*(1+'Avoided Electric Costs 2020'!$X$16)^('BCA Inputs'!BU33-'BCA Inputs'!$BU$14)</f>
        <v>0.12605631656371208</v>
      </c>
      <c r="I33" s="308">
        <f>F33*(1+'Avoided Electric Costs 2020'!$X$16)^('BCA Inputs'!BU33-'BCA Inputs'!$BU$14)</f>
        <v>157.59925206578944</v>
      </c>
      <c r="J33" s="308">
        <f>INDEX('Avoided Natural Gas Costs 2020'!E:E,MATCH('BCA Inputs'!BU33,'Avoided Natural Gas Costs 2020'!B:B,0))/10*(1+'Avoided Natural Gas Costs 2020'!$J$44)^('BCA Inputs'!BU33-'BCA Inputs'!$BU$14)</f>
        <v>1.566502834680094</v>
      </c>
      <c r="K33" s="652">
        <f>INDEX('Avoided Oil Costs 2020'!E:E,MATCH('BCA Inputs'!BU33,'Avoided Oil Costs 2020'!B:B,0))/10*(1+'Avoided Oil Costs 2020'!$M$44)^('BCA Inputs'!BU33-'BCA Inputs'!$BU$14)</f>
        <v>4.5491862425408307</v>
      </c>
      <c r="L33" s="651">
        <f>INDEX('Avoided Propane Costs 2020'!E:E,MATCH('BCA Inputs'!BU33,'Avoided Propane Costs 2020'!B:B,0))/10*(1+'Avoided Propane Costs 2020'!$M$44)^('BCA Inputs'!BU33-'BCA Inputs'!$BU$14)</f>
        <v>4.9112682023596737</v>
      </c>
      <c r="M33" s="650">
        <f t="shared" si="16"/>
        <v>20</v>
      </c>
      <c r="N33" s="304">
        <f>$H$14+NPV('Avoided Electric Costs 2020'!$Y$8,$H$15:H33)</f>
        <v>0.97376718821170827</v>
      </c>
      <c r="O33" s="303">
        <f>$I$14+NPV('Avoided Electric Costs 2020'!$Y$8,$I$15:I33)</f>
        <v>930.76853937706551</v>
      </c>
      <c r="P33" s="303">
        <f>$J$14+NPV('Avoided Electric Costs 2020'!$Y$8,$J$15:J33)</f>
        <v>11.565306302997369</v>
      </c>
      <c r="Q33" s="304">
        <f>$K$14+NPV('Avoided Electric Costs 2020'!$Y$8,$K$15:K33)</f>
        <v>38.077764090095322</v>
      </c>
      <c r="R33" s="303">
        <f>$L$14+NPV('Avoided Electric Costs 2020'!$Y$8,$L$15:L33)</f>
        <v>38.464587599567395</v>
      </c>
      <c r="S33" s="304"/>
      <c r="T33" s="307">
        <f>B33*(1+'Avoided Electric Costs 2020'!$X$16)^('BCA Inputs'!BU33-'BCA Inputs'!$BU$14)</f>
        <v>8.9690580132615716E-2</v>
      </c>
      <c r="U33" s="306">
        <f>INDEX('Avoided Natural Gas Costs 2020'!C:C,MATCH('BCA Inputs'!BU33,'Avoided Natural Gas Costs 2020'!B:B,0))/10*(1+'Avoided Natural Gas Costs 2020'!$J$44)^('BCA Inputs'!BU33-'BCA Inputs'!$BU$14)</f>
        <v>0.72760002854066264</v>
      </c>
      <c r="V33" s="306">
        <f>INDEX('Avoided Oil Costs 2020'!C:C,MATCH('BCA Inputs'!BU33,'Avoided Oil Costs 2020'!B:B,0))/10*(1+'Avoided Oil Costs 2020'!$M$44)^('BCA Inputs'!BU33-'BCA Inputs'!$BU$14)</f>
        <v>4.0083034538504743</v>
      </c>
      <c r="W33" s="306">
        <f>INDEX('Avoided Propane Costs 2020'!C:C,MATCH('BCA Inputs'!BU33,'Avoided Propane Costs 2020'!B:B,0))/10*(1+'Avoided Propane Costs 2020'!$M$44)^('BCA Inputs'!BU33-'BCA Inputs'!$BU$14)</f>
        <v>4.4637657856985333</v>
      </c>
      <c r="X33" s="306">
        <f>$T$14+NPV('Avoided Electric Costs 2020'!$Y$8,$T$15:T33)</f>
        <v>0.6606250291453184</v>
      </c>
      <c r="Y33" s="303">
        <f t="shared" si="1"/>
        <v>930.76853937706551</v>
      </c>
      <c r="Z33" s="307">
        <f>$U$14+NPV('Avoided Electric Costs 2020'!$Y$8,$U$15:U33)</f>
        <v>5.5110138637011685</v>
      </c>
      <c r="AA33" s="307">
        <f>$V$14+NPV('Avoided Electric Costs 2020'!$Y$8,$V$15:V33)</f>
        <v>33.420269952082563</v>
      </c>
      <c r="AB33" s="307">
        <f>$W$14+NPV('Avoided Electric Costs 2020'!$Y$8,$W$15:W33)</f>
        <v>34.61118363492583</v>
      </c>
      <c r="AC33" s="304"/>
      <c r="AD33" s="306">
        <f t="shared" si="2"/>
        <v>0.6606250291453184</v>
      </c>
      <c r="AE33" s="303">
        <f t="shared" si="3"/>
        <v>930.76853937706551</v>
      </c>
      <c r="AF33" s="307">
        <f t="shared" si="4"/>
        <v>5.5110138637011685</v>
      </c>
      <c r="AG33" s="303">
        <f t="shared" si="5"/>
        <v>33.420269952082563</v>
      </c>
      <c r="AH33" s="303">
        <f t="shared" si="6"/>
        <v>34.61118363492583</v>
      </c>
      <c r="AI33" s="303">
        <f ca="1">'Avoided Electric Costs 2020'!$AM$4+NPV('Avoided Electric Costs 2020'!$Y$8,'Avoided Electric Costs 2020'!$AM$5:'Avoided Electric Costs 2020'!AM23)</f>
        <v>1.7066073837851601</v>
      </c>
      <c r="AJ33" s="303">
        <f>IFERROR('Avoided Natural Gas Costs 2020'!R24,0)</f>
        <v>0.97459681475952631</v>
      </c>
      <c r="AK33" s="308"/>
      <c r="AL33" s="295">
        <f>INDEX('Avoided Electric Costs 2020'!N:N,MATCH('BCA Inputs'!BU33,'Avoided Electric Costs 2020'!M:M,0))+INDEX('Avoided Electric Costs 2020'!Q:Q,MATCH('BCA Inputs'!BU33,'Avoided Electric Costs 2020'!M:M,0))</f>
        <v>5.8841925204918114E-2</v>
      </c>
      <c r="AM33" s="296">
        <f>INDEX('Avoided Electric Costs 2020'!P:P,MATCH('BCA Inputs'!BU33,'Avoided Electric Costs 2020'!M:M,0))</f>
        <v>77.340974334738092</v>
      </c>
      <c r="AN33" s="296">
        <f>INDEX('Avoided Electric Costs 2020'!R:R,MATCH('BCA Inputs'!BU33,'Avoided Electric Costs 2020'!M:M,0))+INDEX('Avoided Electric Costs 2020'!S:S,MATCH('BCA Inputs'!BU33,'Avoided Electric Costs 2020'!M:M,0))</f>
        <v>31.57</v>
      </c>
      <c r="AO33" s="296">
        <v>0</v>
      </c>
      <c r="AP33" s="555">
        <f t="shared" si="7"/>
        <v>108.91097433473809</v>
      </c>
      <c r="AQ33" s="297">
        <f>INDEX('Avoided Electric Costs 2020'!O:O,MATCH('BCA Inputs'!BU33,'Avoided Electric Costs 2020'!M:M,0))</f>
        <v>2.4962560088001004E-2</v>
      </c>
      <c r="AR33" s="304">
        <f>(AL33+AQ33)*(1+'Avoided Electric Costs 2020'!$X$16)^('BCA Inputs'!BU33-'BCA Inputs'!$BU$14)</f>
        <v>0.12208731048266612</v>
      </c>
      <c r="AS33" s="304">
        <f>AP33*(1+'Avoided Electric Costs 2020'!$X$16)^('BCA Inputs'!BU33-'BCA Inputs'!$BU$14)</f>
        <v>158.66272422173472</v>
      </c>
      <c r="AT33" s="304">
        <f>INDEX('Avoided Natural Gas Costs 2020'!E:E,MATCH('BCA Inputs'!BU33,'Avoided Natural Gas Costs 2020'!B:B,0))/10*(1+'Avoided Natural Gas Costs 2020'!$J$44)^('BCA Inputs'!BU33-'BCA Inputs'!$BU$14)</f>
        <v>1.566502834680094</v>
      </c>
      <c r="AU33" s="304">
        <f>INDEX('Avoided Oil Costs 2020'!J:J,MATCH('BCA Inputs'!BU33,'Avoided Oil Costs 2020'!G:G,0))/10*(1+'Avoided Oil Costs 2020'!$M$44)^('BCA Inputs'!BU33-'BCA Inputs'!$BU$14)</f>
        <v>4.5977544773498131</v>
      </c>
      <c r="AV33" s="303">
        <f>INDEX('Avoided Propane Costs 2020'!J:J,MATCH('BCA Inputs'!BU33,'Avoided Propane Costs 2020'!G:G,0))/10*(1+'Avoided Propane Costs 2020'!$M$44)^('BCA Inputs'!BU33-'BCA Inputs'!$BU$14)</f>
        <v>4.4432930972743128</v>
      </c>
      <c r="AW33" s="312">
        <f t="shared" si="17"/>
        <v>20</v>
      </c>
      <c r="AX33" s="304">
        <f>$AR$14+NPV('Avoided Electric Costs 2020'!$Z$8,$AR$15:AR33)</f>
        <v>0.89460756571972544</v>
      </c>
      <c r="AY33" s="303">
        <f>$AS$14+NPV('Avoided Electric Costs 2020'!$Z$8,$AS$15:AS33)</f>
        <v>892.40899186229183</v>
      </c>
      <c r="AZ33" s="307">
        <f t="shared" si="8"/>
        <v>11.565306302997369</v>
      </c>
      <c r="BA33" s="304">
        <f>$AU$14+NPV('Avoided Electric Costs 2020'!$Y$8,$AU$15:AU33)</f>
        <v>38.482714348253317</v>
      </c>
      <c r="BB33" s="304">
        <f>$AV$14+NPV('Avoided Electric Costs 2020'!$Y$8,$AV$15:AV33)</f>
        <v>34.835998404637557</v>
      </c>
      <c r="BC33" s="244"/>
      <c r="BD33" s="309">
        <f>AL33*(1+'Avoided Electric Costs 2020'!$X$16)^('BCA Inputs'!BU33-'BCA Inputs'!$BU$14)</f>
        <v>8.5721574051569757E-2</v>
      </c>
      <c r="BE33" s="646">
        <f>INDEX('Avoided Oil Costs 2020'!H:H,MATCH('BCA Inputs'!BU33,'Avoided Oil Costs 2020'!G:G,0))/10*(1+'Avoided Oil Costs 2020'!$M$44)^('BCA Inputs'!BU33-'BCA Inputs'!$BU$14)</f>
        <v>4.0568716886594558</v>
      </c>
      <c r="BF33" s="646">
        <f>INDEX('Avoided Propane Costs 2020'!H:H,MATCH('BCA Inputs'!BU33,'Avoided Propane Costs 2020'!G:G,0))/10*(1+'Avoided Propane Costs 2020'!$M$44)^('BCA Inputs'!BU33-'BCA Inputs'!$BU$14)</f>
        <v>3.995790680613172</v>
      </c>
      <c r="BG33" s="306">
        <f>$BD$14+NPV('Avoided Electric Costs 2020'!$Z$8,$BD$15:BD33)</f>
        <v>0.59703997532274888</v>
      </c>
      <c r="BH33" s="303">
        <f t="shared" si="9"/>
        <v>892.40899186229183</v>
      </c>
      <c r="BI33" s="307">
        <f t="shared" si="10"/>
        <v>5.5110138637011685</v>
      </c>
      <c r="BJ33" s="304">
        <f>$BE$14+NPV('Avoided Electric Costs 2020'!$Y$8,$BE$15:BE33)</f>
        <v>33.825220210240566</v>
      </c>
      <c r="BK33" s="303">
        <f>$BF$14+NPV('Avoided Electric Costs 2020'!$Y$8,$BF$15:BF33)</f>
        <v>30.982594439995999</v>
      </c>
      <c r="BL33" s="304"/>
      <c r="BM33" s="306">
        <f t="shared" si="11"/>
        <v>0.59703997532274888</v>
      </c>
      <c r="BN33" s="303">
        <f t="shared" si="12"/>
        <v>892.40899186229183</v>
      </c>
      <c r="BO33" s="303">
        <f t="shared" si="13"/>
        <v>5.5110138637011685</v>
      </c>
      <c r="BP33" s="303">
        <f t="shared" si="14"/>
        <v>33.825220210240566</v>
      </c>
      <c r="BQ33" s="303">
        <f t="shared" si="15"/>
        <v>30.982594439995999</v>
      </c>
      <c r="BR33" s="307">
        <f ca="1">'Avoided Electric Costs 2020'!$AO$4+NPV('Avoided Electric Costs 2020'!$Z$8,'Avoided Electric Costs 2020'!$AO$5:'Avoided Electric Costs 2020'!AO23)</f>
        <v>2.3743773362119285</v>
      </c>
      <c r="BS33" s="307">
        <f>IFERROR('Avoided Natural Gas Costs 2020'!S24,0)</f>
        <v>0.77822391858924</v>
      </c>
      <c r="BU33" s="250">
        <f t="shared" si="18"/>
        <v>2040</v>
      </c>
    </row>
    <row r="34" spans="1:73" ht="12">
      <c r="A34" s="317"/>
      <c r="B34" s="295">
        <f>INDEX('Avoided Electric Costs 2020'!D:D,MATCH('BCA Inputs'!BU34,'Avoided Electric Costs 2020'!C:C,0))+INDEX('Avoided Electric Costs 2020'!G:G,MATCH('BCA Inputs'!BU34,'Avoided Electric Costs 2020'!C:C,0))</f>
        <v>6.1566373064663116E-2</v>
      </c>
      <c r="C34" s="296">
        <f>INDEX('Avoided Electric Costs 2020'!F:F,MATCH('BCA Inputs'!BU34,'Avoided Electric Costs 2020'!C:C,0))</f>
        <v>77.340974334738092</v>
      </c>
      <c r="D34" s="296">
        <f>INDEX('Avoided Electric Costs 2020'!H:H,MATCH('BCA Inputs'!BU34,'Avoided Electric Costs 2020'!C:C,0))+INDEX('Avoided Electric Costs 2020'!I:I,MATCH('BCA Inputs'!BU34,'Avoided Electric Costs 2020'!C:C,0))</f>
        <v>30.84</v>
      </c>
      <c r="E34" s="296">
        <v>0</v>
      </c>
      <c r="F34" s="555">
        <f t="shared" si="0"/>
        <v>108.1809743347381</v>
      </c>
      <c r="G34" s="297">
        <f>INDEX('Avoided Electric Costs 2020'!E:E,MATCH('BCA Inputs'!BU34,'Avoided Electric Costs 2020'!C:C,0))</f>
        <v>2.4962560088001004E-2</v>
      </c>
      <c r="H34" s="311">
        <f>(B34+G34)*(1+'Avoided Electric Costs 2020'!$X$16)^('BCA Inputs'!BU34-'BCA Inputs'!$BU$14)</f>
        <v>0.12857744289498632</v>
      </c>
      <c r="I34" s="308">
        <f>F34*(1+'Avoided Electric Costs 2020'!$X$16)^('BCA Inputs'!BU34-'BCA Inputs'!$BU$14)</f>
        <v>160.75123710710525</v>
      </c>
      <c r="J34" s="308">
        <f>INDEX('Avoided Natural Gas Costs 2020'!E:E,MATCH('BCA Inputs'!BU34,'Avoided Natural Gas Costs 2020'!B:B,0))/10*(1+'Avoided Natural Gas Costs 2020'!$J$44)^('BCA Inputs'!BU34-'BCA Inputs'!$BU$14)</f>
        <v>1.5978328913736961</v>
      </c>
      <c r="K34" s="652">
        <f>INDEX('Avoided Oil Costs 2020'!E:E,MATCH('BCA Inputs'!BU34,'Avoided Oil Costs 2020'!B:B,0))/10*(1+'Avoided Oil Costs 2020'!$M$44)^('BCA Inputs'!BU34-'BCA Inputs'!$BU$14)</f>
        <v>4.6705854672593619</v>
      </c>
      <c r="L34" s="651">
        <f>INDEX('Avoided Propane Costs 2020'!E:E,MATCH('BCA Inputs'!BU34,'Avoided Propane Costs 2020'!B:B,0))/10*(1+'Avoided Propane Costs 2020'!$M$44)^('BCA Inputs'!BU34-'BCA Inputs'!$BU$14)</f>
        <v>5.0652805266057159</v>
      </c>
      <c r="M34" s="650">
        <f t="shared" si="16"/>
        <v>21</v>
      </c>
      <c r="N34" s="304">
        <f>$H$14+NPV('Avoided Electric Costs 2020'!$Y$8,$H$15:H34)</f>
        <v>1.0081963526617426</v>
      </c>
      <c r="O34" s="303">
        <f>$I$14+NPV('Avoided Electric Costs 2020'!$Y$8,$I$15:I34)</f>
        <v>973.81287634079911</v>
      </c>
      <c r="P34" s="303">
        <f>$J$14+NPV('Avoided Electric Costs 2020'!$Y$8,$J$15:J34)</f>
        <v>11.993157799668595</v>
      </c>
      <c r="Q34" s="304">
        <f>$K$14+NPV('Avoided Electric Costs 2020'!$Y$8,$K$15:K34)</f>
        <v>39.328406127373576</v>
      </c>
      <c r="R34" s="303">
        <f>$L$14+NPV('Avoided Electric Costs 2020'!$Y$8,$L$15:L34)</f>
        <v>39.820917079369686</v>
      </c>
      <c r="S34" s="304"/>
      <c r="T34" s="307">
        <f>B34*(1+'Avoided Electric Costs 2020'!$X$16)^('BCA Inputs'!BU34-'BCA Inputs'!$BU$14)</f>
        <v>9.1484391735268039E-2</v>
      </c>
      <c r="U34" s="306">
        <f>INDEX('Avoided Natural Gas Costs 2020'!C:C,MATCH('BCA Inputs'!BU34,'Avoided Natural Gas Costs 2020'!B:B,0))/10*(1+'Avoided Natural Gas Costs 2020'!$J$44)^('BCA Inputs'!BU34-'BCA Inputs'!$BU$14)</f>
        <v>0.74215202911147593</v>
      </c>
      <c r="V34" s="306">
        <f>INDEX('Avoided Oil Costs 2020'!C:C,MATCH('BCA Inputs'!BU34,'Avoided Oil Costs 2020'!B:B,0))/10*(1+'Avoided Oil Costs 2020'!$M$44)^('BCA Inputs'!BU34-'BCA Inputs'!$BU$14)</f>
        <v>4.1188850227951965</v>
      </c>
      <c r="W34" s="306">
        <f>INDEX('Avoided Propane Costs 2020'!C:C,MATCH('BCA Inputs'!BU34,'Avoided Propane Costs 2020'!B:B,0))/10*(1+'Avoided Propane Costs 2020'!$M$44)^('BCA Inputs'!BU34-'BCA Inputs'!$BU$14)</f>
        <v>4.6088280616113533</v>
      </c>
      <c r="X34" s="306">
        <f>$T$14+NPV('Avoided Electric Costs 2020'!$Y$8,$T$15:T34)</f>
        <v>0.68512179231580239</v>
      </c>
      <c r="Y34" s="303">
        <f t="shared" si="1"/>
        <v>973.81287634079911</v>
      </c>
      <c r="Z34" s="307">
        <f>$U$14+NPV('Avoided Electric Costs 2020'!$Y$8,$U$15:U34)</f>
        <v>5.7097398119071441</v>
      </c>
      <c r="AA34" s="307">
        <f>$V$14+NPV('Avoided Electric Costs 2020'!$Y$8,$V$15:V34)</f>
        <v>34.523183236152313</v>
      </c>
      <c r="AB34" s="307">
        <f>$W$14+NPV('Avoided Electric Costs 2020'!$Y$8,$W$15:W34)</f>
        <v>35.845288900067473</v>
      </c>
      <c r="AC34" s="304"/>
      <c r="AD34" s="306">
        <f t="shared" si="2"/>
        <v>0.68512179231580239</v>
      </c>
      <c r="AE34" s="303">
        <f t="shared" si="3"/>
        <v>973.81287634079911</v>
      </c>
      <c r="AF34" s="307">
        <f t="shared" si="4"/>
        <v>5.7097398119071441</v>
      </c>
      <c r="AG34" s="303">
        <f t="shared" si="5"/>
        <v>34.523183236152313</v>
      </c>
      <c r="AH34" s="303">
        <f t="shared" si="6"/>
        <v>35.845288900067473</v>
      </c>
      <c r="AI34" s="303">
        <f ca="1">'Avoided Electric Costs 2020'!$AM$4+NPV('Avoided Electric Costs 2020'!$Y$8,'Avoided Electric Costs 2020'!$AM$5:'Avoided Electric Costs 2020'!AM24)</f>
        <v>1.7573191007029894</v>
      </c>
      <c r="AJ34" s="303">
        <f>IFERROR('Avoided Natural Gas Costs 2020'!R25,0)</f>
        <v>0.99408875105471672</v>
      </c>
      <c r="AK34" s="308"/>
      <c r="AL34" s="295">
        <f>INDEX('Avoided Electric Costs 2020'!N:N,MATCH('BCA Inputs'!BU34,'Avoided Electric Costs 2020'!M:M,0))+INDEX('Avoided Electric Costs 2020'!Q:Q,MATCH('BCA Inputs'!BU34,'Avoided Electric Costs 2020'!M:M,0))</f>
        <v>5.8841925204918114E-2</v>
      </c>
      <c r="AM34" s="296">
        <f>INDEX('Avoided Electric Costs 2020'!P:P,MATCH('BCA Inputs'!BU34,'Avoided Electric Costs 2020'!M:M,0))</f>
        <v>77.340974334738092</v>
      </c>
      <c r="AN34" s="296">
        <f>INDEX('Avoided Electric Costs 2020'!R:R,MATCH('BCA Inputs'!BU34,'Avoided Electric Costs 2020'!M:M,0))+INDEX('Avoided Electric Costs 2020'!S:S,MATCH('BCA Inputs'!BU34,'Avoided Electric Costs 2020'!M:M,0))</f>
        <v>31.57</v>
      </c>
      <c r="AO34" s="296">
        <v>0</v>
      </c>
      <c r="AP34" s="555">
        <f t="shared" si="7"/>
        <v>108.91097433473809</v>
      </c>
      <c r="AQ34" s="297">
        <f>INDEX('Avoided Electric Costs 2020'!O:O,MATCH('BCA Inputs'!BU34,'Avoided Electric Costs 2020'!M:M,0))</f>
        <v>2.4962560088001004E-2</v>
      </c>
      <c r="AR34" s="304">
        <f>(AL34+AQ34)*(1+'Avoided Electric Costs 2020'!$X$16)^('BCA Inputs'!BU34-'BCA Inputs'!$BU$14)</f>
        <v>0.12452905669231945</v>
      </c>
      <c r="AS34" s="304">
        <f>AP34*(1+'Avoided Electric Costs 2020'!$X$16)^('BCA Inputs'!BU34-'BCA Inputs'!$BU$14)</f>
        <v>161.83597870616944</v>
      </c>
      <c r="AT34" s="304">
        <f>INDEX('Avoided Natural Gas Costs 2020'!E:E,MATCH('BCA Inputs'!BU34,'Avoided Natural Gas Costs 2020'!B:B,0))/10*(1+'Avoided Natural Gas Costs 2020'!$J$44)^('BCA Inputs'!BU34-'BCA Inputs'!$BU$14)</f>
        <v>1.5978328913736961</v>
      </c>
      <c r="AU34" s="304">
        <f>INDEX('Avoided Oil Costs 2020'!J:J,MATCH('BCA Inputs'!BU34,'Avoided Oil Costs 2020'!G:G,0))/10*(1+'Avoided Oil Costs 2020'!$M$44)^('BCA Inputs'!BU34-'BCA Inputs'!$BU$14)</f>
        <v>4.720493608507037</v>
      </c>
      <c r="AV34" s="303">
        <f>INDEX('Avoided Propane Costs 2020'!J:J,MATCH('BCA Inputs'!BU34,'Avoided Propane Costs 2020'!G:G,0))/10*(1+'Avoided Propane Costs 2020'!$M$44)^('BCA Inputs'!BU34-'BCA Inputs'!$BU$14)</f>
        <v>4.582097290746173</v>
      </c>
      <c r="AW34" s="312">
        <f t="shared" si="17"/>
        <v>21</v>
      </c>
      <c r="AX34" s="304">
        <f>$AR$14+NPV('Avoided Electric Costs 2020'!$Z$8,$AR$15:AR34)</f>
        <v>0.92403263832396676</v>
      </c>
      <c r="AY34" s="303">
        <f>$AS$14+NPV('Avoided Electric Costs 2020'!$Z$8,$AS$15:AS34)</f>
        <v>930.64934756636887</v>
      </c>
      <c r="AZ34" s="307">
        <f t="shared" si="8"/>
        <v>11.993157799668595</v>
      </c>
      <c r="BA34" s="304">
        <f>$AU$14+NPV('Avoided Electric Costs 2020'!$Y$8,$AU$15:AU34)</f>
        <v>39.746720281746363</v>
      </c>
      <c r="BB34" s="304">
        <f>$AV$14+NPV('Avoided Electric Costs 2020'!$Y$8,$AV$15:AV34)</f>
        <v>36.062945974889082</v>
      </c>
      <c r="BC34" s="244"/>
      <c r="BD34" s="309">
        <f>AL34*(1+'Avoided Electric Costs 2020'!$X$16)^('BCA Inputs'!BU34-'BCA Inputs'!$BU$14)</f>
        <v>8.7436005532601155E-2</v>
      </c>
      <c r="BE34" s="646">
        <f>INDEX('Avoided Oil Costs 2020'!H:H,MATCH('BCA Inputs'!BU34,'Avoided Oil Costs 2020'!G:G,0))/10*(1+'Avoided Oil Costs 2020'!$M$44)^('BCA Inputs'!BU34-'BCA Inputs'!$BU$14)</f>
        <v>4.1687931640428726</v>
      </c>
      <c r="BF34" s="646">
        <f>INDEX('Avoided Propane Costs 2020'!H:H,MATCH('BCA Inputs'!BU34,'Avoided Propane Costs 2020'!G:G,0))/10*(1+'Avoided Propane Costs 2020'!$M$44)^('BCA Inputs'!BU34-'BCA Inputs'!$BU$14)</f>
        <v>4.1256448257518104</v>
      </c>
      <c r="BG34" s="306">
        <f>$BD$14+NPV('Avoided Electric Costs 2020'!$Z$8,$BD$15:BD34)</f>
        <v>0.61770030054610947</v>
      </c>
      <c r="BH34" s="303">
        <f t="shared" si="9"/>
        <v>930.64934756636887</v>
      </c>
      <c r="BI34" s="307">
        <f t="shared" si="10"/>
        <v>5.7097398119071441</v>
      </c>
      <c r="BJ34" s="304">
        <f>$BE$14+NPV('Avoided Electric Costs 2020'!$Y$8,$BE$15:BE34)</f>
        <v>34.941497390525107</v>
      </c>
      <c r="BK34" s="303">
        <f>$BF$14+NPV('Avoided Electric Costs 2020'!$Y$8,$BF$15:BF34)</f>
        <v>32.087317795586877</v>
      </c>
      <c r="BL34" s="304"/>
      <c r="BM34" s="306">
        <f t="shared" si="11"/>
        <v>0.61770030054610947</v>
      </c>
      <c r="BN34" s="303">
        <f t="shared" si="12"/>
        <v>930.64934756636887</v>
      </c>
      <c r="BO34" s="303">
        <f t="shared" si="13"/>
        <v>5.7097398119071441</v>
      </c>
      <c r="BP34" s="303">
        <f t="shared" si="14"/>
        <v>34.941497390525107</v>
      </c>
      <c r="BQ34" s="303">
        <f t="shared" si="15"/>
        <v>32.087317795586877</v>
      </c>
      <c r="BR34" s="307">
        <f ca="1">'Avoided Electric Costs 2020'!$AO$4+NPV('Avoided Electric Costs 2020'!$Z$8,'Avoided Electric Costs 2020'!$AO$5:'Avoided Electric Costs 2020'!AO24)</f>
        <v>2.439781245753784</v>
      </c>
      <c r="BS34" s="307">
        <f>IFERROR('Avoided Natural Gas Costs 2020'!S25,0)</f>
        <v>0.79378839696102477</v>
      </c>
      <c r="BU34" s="250">
        <f t="shared" si="18"/>
        <v>2041</v>
      </c>
    </row>
    <row r="35" spans="1:73" ht="12">
      <c r="B35" s="295">
        <f>INDEX('Avoided Electric Costs 2020'!D:D,MATCH('BCA Inputs'!BU35,'Avoided Electric Costs 2020'!C:C,0))+INDEX('Avoided Electric Costs 2020'!G:G,MATCH('BCA Inputs'!BU35,'Avoided Electric Costs 2020'!C:C,0))</f>
        <v>6.1566373064663116E-2</v>
      </c>
      <c r="C35" s="296">
        <f>INDEX('Avoided Electric Costs 2020'!F:F,MATCH('BCA Inputs'!BU35,'Avoided Electric Costs 2020'!C:C,0))</f>
        <v>77.340974334738092</v>
      </c>
      <c r="D35" s="296">
        <f>INDEX('Avoided Electric Costs 2020'!H:H,MATCH('BCA Inputs'!BU35,'Avoided Electric Costs 2020'!C:C,0))+INDEX('Avoided Electric Costs 2020'!I:I,MATCH('BCA Inputs'!BU35,'Avoided Electric Costs 2020'!C:C,0))</f>
        <v>30.84</v>
      </c>
      <c r="E35" s="296">
        <v>0</v>
      </c>
      <c r="F35" s="555">
        <f t="shared" si="0"/>
        <v>108.1809743347381</v>
      </c>
      <c r="G35" s="297">
        <f>INDEX('Avoided Electric Costs 2020'!E:E,MATCH('BCA Inputs'!BU35,'Avoided Electric Costs 2020'!C:C,0))</f>
        <v>2.4962560088001004E-2</v>
      </c>
      <c r="H35" s="311">
        <f>(B35+G35)*(1+'Avoided Electric Costs 2020'!$X$16)^('BCA Inputs'!BU35-'BCA Inputs'!$BU$14)</f>
        <v>0.13114899175288605</v>
      </c>
      <c r="I35" s="308">
        <f>F35*(1+'Avoided Electric Costs 2020'!$X$16)^('BCA Inputs'!BU35-'BCA Inputs'!$BU$14)</f>
        <v>163.96626184924733</v>
      </c>
      <c r="J35" s="308">
        <f>INDEX('Avoided Natural Gas Costs 2020'!E:E,MATCH('BCA Inputs'!BU35,'Avoided Natural Gas Costs 2020'!B:B,0))/10*(1+'Avoided Natural Gas Costs 2020'!$J$44)^('BCA Inputs'!BU35-'BCA Inputs'!$BU$14)</f>
        <v>1.6297895492011698</v>
      </c>
      <c r="K35" s="652">
        <f>INDEX('Avoided Oil Costs 2020'!E:E,MATCH('BCA Inputs'!BU35,'Avoided Oil Costs 2020'!B:B,0))/10*(1+'Avoided Oil Costs 2020'!$M$44)^('BCA Inputs'!BU35-'BCA Inputs'!$BU$14)</f>
        <v>4.8197766170353296</v>
      </c>
      <c r="L35" s="651">
        <f>INDEX('Avoided Propane Costs 2020'!E:E,MATCH('BCA Inputs'!BU35,'Avoided Propane Costs 2020'!B:B,0))/10*(1+'Avoided Propane Costs 2020'!$M$44)^('BCA Inputs'!BU35-'BCA Inputs'!$BU$14)</f>
        <v>5.2367462978716368</v>
      </c>
      <c r="M35" s="650">
        <f t="shared" si="16"/>
        <v>22</v>
      </c>
      <c r="N35" s="304">
        <f>$H$14+NPV('Avoided Electric Costs 2020'!$Y$8,$H$15:H35)</f>
        <v>1.0410750604035601</v>
      </c>
      <c r="O35" s="303">
        <f>$I$14+NPV('Avoided Electric Costs 2020'!$Y$8,$I$15:I35)</f>
        <v>1014.918787494257</v>
      </c>
      <c r="P35" s="303">
        <f>$J$14+NPV('Avoided Electric Costs 2020'!$Y$8,$J$15:J35)</f>
        <v>12.401741758665555</v>
      </c>
      <c r="Q35" s="304">
        <f>$K$14+NPV('Avoided Electric Costs 2020'!$Y$8,$K$15:K35)</f>
        <v>40.536711465099231</v>
      </c>
      <c r="R35" s="303">
        <f>$L$14+NPV('Avoided Electric Costs 2020'!$Y$8,$L$15:L35)</f>
        <v>41.133755620821738</v>
      </c>
      <c r="S35" s="304"/>
      <c r="T35" s="307">
        <f>B35*(1+'Avoided Electric Costs 2020'!$X$16)^('BCA Inputs'!BU35-'BCA Inputs'!$BU$14)</f>
        <v>9.3314079569973396E-2</v>
      </c>
      <c r="U35" s="306">
        <f>INDEX('Avoided Natural Gas Costs 2020'!C:C,MATCH('BCA Inputs'!BU35,'Avoided Natural Gas Costs 2020'!B:B,0))/10*(1+'Avoided Natural Gas Costs 2020'!$J$44)^('BCA Inputs'!BU35-'BCA Inputs'!$BU$14)</f>
        <v>0.75699506969370545</v>
      </c>
      <c r="V35" s="306">
        <f>INDEX('Avoided Oil Costs 2020'!C:C,MATCH('BCA Inputs'!BU35,'Avoided Oil Costs 2020'!B:B,0))/10*(1+'Avoided Oil Costs 2020'!$M$44)^('BCA Inputs'!BU35-'BCA Inputs'!$BU$14)</f>
        <v>4.2570421636818825</v>
      </c>
      <c r="W35" s="306">
        <f>INDEX('Avoided Propane Costs 2020'!C:C,MATCH('BCA Inputs'!BU35,'Avoided Propane Costs 2020'!B:B,0))/10*(1+'Avoided Propane Costs 2020'!$M$44)^('BCA Inputs'!BU35-'BCA Inputs'!$BU$14)</f>
        <v>4.7711647835773858</v>
      </c>
      <c r="X35" s="306">
        <f>$T$14+NPV('Avoided Electric Costs 2020'!$Y$8,$T$15:T35)</f>
        <v>0.70851538695478167</v>
      </c>
      <c r="Y35" s="303">
        <f t="shared" si="1"/>
        <v>1014.918787494257</v>
      </c>
      <c r="Z35" s="307">
        <f>$U$14+NPV('Avoided Electric Costs 2020'!$Y$8,$U$15:U35)</f>
        <v>5.8995164874713186</v>
      </c>
      <c r="AA35" s="307">
        <f>$V$14+NPV('Avoided Electric Costs 2020'!$Y$8,$V$15:V35)</f>
        <v>35.590412524563604</v>
      </c>
      <c r="AB35" s="307">
        <f>$W$14+NPV('Avoided Electric Costs 2020'!$Y$8,$W$15:W35)</f>
        <v>37.041407378834514</v>
      </c>
      <c r="AC35" s="304"/>
      <c r="AD35" s="306">
        <f t="shared" si="2"/>
        <v>0.70851538695478167</v>
      </c>
      <c r="AE35" s="303">
        <f t="shared" si="3"/>
        <v>1014.918787494257</v>
      </c>
      <c r="AF35" s="307">
        <f t="shared" si="4"/>
        <v>5.8995164874713186</v>
      </c>
      <c r="AG35" s="303">
        <f t="shared" si="5"/>
        <v>35.590412524563604</v>
      </c>
      <c r="AH35" s="303">
        <f t="shared" si="6"/>
        <v>37.041407378834514</v>
      </c>
      <c r="AI35" s="303">
        <f ca="1">'Avoided Electric Costs 2020'!$AM$4+NPV('Avoided Electric Costs 2020'!$Y$8,'Avoided Electric Costs 2020'!$AM$5:'Avoided Electric Costs 2020'!AM25)</f>
        <v>1.8057471048750577</v>
      </c>
      <c r="AJ35" s="303">
        <f>IFERROR('Avoided Natural Gas Costs 2020'!R26,0)</f>
        <v>1.0139705260758112</v>
      </c>
      <c r="AK35" s="308"/>
      <c r="AL35" s="295">
        <f>INDEX('Avoided Electric Costs 2020'!N:N,MATCH('BCA Inputs'!BU35,'Avoided Electric Costs 2020'!M:M,0))+INDEX('Avoided Electric Costs 2020'!Q:Q,MATCH('BCA Inputs'!BU35,'Avoided Electric Costs 2020'!M:M,0))</f>
        <v>5.8841925204918114E-2</v>
      </c>
      <c r="AM35" s="296">
        <f>INDEX('Avoided Electric Costs 2020'!P:P,MATCH('BCA Inputs'!BU35,'Avoided Electric Costs 2020'!M:M,0))</f>
        <v>77.340974334738092</v>
      </c>
      <c r="AN35" s="296">
        <f>INDEX('Avoided Electric Costs 2020'!R:R,MATCH('BCA Inputs'!BU35,'Avoided Electric Costs 2020'!M:M,0))+INDEX('Avoided Electric Costs 2020'!S:S,MATCH('BCA Inputs'!BU35,'Avoided Electric Costs 2020'!M:M,0))</f>
        <v>31.57</v>
      </c>
      <c r="AO35" s="296">
        <v>0</v>
      </c>
      <c r="AP35" s="555">
        <f t="shared" si="7"/>
        <v>108.91097433473809</v>
      </c>
      <c r="AQ35" s="297">
        <f>INDEX('Avoided Electric Costs 2020'!O:O,MATCH('BCA Inputs'!BU35,'Avoided Electric Costs 2020'!M:M,0))</f>
        <v>2.4962560088001004E-2</v>
      </c>
      <c r="AR35" s="304">
        <f>(AL35+AQ35)*(1+'Avoided Electric Costs 2020'!$X$16)^('BCA Inputs'!BU35-'BCA Inputs'!$BU$14)</f>
        <v>0.12701963782616582</v>
      </c>
      <c r="AS35" s="304">
        <f>AP35*(1+'Avoided Electric Costs 2020'!$X$16)^('BCA Inputs'!BU35-'BCA Inputs'!$BU$14)</f>
        <v>165.0726982802928</v>
      </c>
      <c r="AT35" s="304">
        <f>INDEX('Avoided Natural Gas Costs 2020'!E:E,MATCH('BCA Inputs'!BU35,'Avoided Natural Gas Costs 2020'!B:B,0))/10*(1+'Avoided Natural Gas Costs 2020'!$J$44)^('BCA Inputs'!BU35-'BCA Inputs'!$BU$14)</f>
        <v>1.6297895492011698</v>
      </c>
      <c r="AU35" s="304">
        <f>INDEX('Avoided Oil Costs 2020'!J:J,MATCH('BCA Inputs'!BU35,'Avoided Oil Costs 2020'!G:G,0))/10*(1+'Avoided Oil Costs 2020'!$M$44)^('BCA Inputs'!BU35-'BCA Inputs'!$BU$14)</f>
        <v>4.8713587953254551</v>
      </c>
      <c r="AV35" s="303">
        <f>INDEX('Avoided Propane Costs 2020'!J:J,MATCH('BCA Inputs'!BU35,'Avoided Propane Costs 2020'!G:G,0))/10*(1+'Avoided Propane Costs 2020'!$M$44)^('BCA Inputs'!BU35-'BCA Inputs'!$BU$14)</f>
        <v>4.7365439019198083</v>
      </c>
      <c r="AW35" s="312">
        <f t="shared" si="17"/>
        <v>22</v>
      </c>
      <c r="AX35" s="304">
        <f>$AR$14+NPV('Avoided Electric Costs 2020'!$Z$8,$AR$15:AR35)</f>
        <v>0.95195743740875094</v>
      </c>
      <c r="AY35" s="303">
        <f>$AS$14+NPV('Avoided Electric Costs 2020'!$Z$8,$AS$15:AS35)</f>
        <v>966.93997169937836</v>
      </c>
      <c r="AZ35" s="307">
        <f t="shared" si="8"/>
        <v>12.401741758665555</v>
      </c>
      <c r="BA35" s="304">
        <f>$AU$14+NPV('Avoided Electric Costs 2020'!$Y$8,$AU$15:AU35)</f>
        <v>40.967957136077821</v>
      </c>
      <c r="BB35" s="304">
        <f>$AV$14+NPV('Avoided Electric Costs 2020'!$Y$8,$AV$15:AV35)</f>
        <v>37.25038508956365</v>
      </c>
      <c r="BC35" s="244"/>
      <c r="BD35" s="309">
        <f>AL35*(1+'Avoided Electric Costs 2020'!$X$16)^('BCA Inputs'!BU35-'BCA Inputs'!$BU$14)</f>
        <v>8.9184725643253179E-2</v>
      </c>
      <c r="BE35" s="646">
        <f>INDEX('Avoided Oil Costs 2020'!H:H,MATCH('BCA Inputs'!BU35,'Avoided Oil Costs 2020'!G:G,0))/10*(1+'Avoided Oil Costs 2020'!$M$44)^('BCA Inputs'!BU35-'BCA Inputs'!$BU$14)</f>
        <v>4.3086243419720081</v>
      </c>
      <c r="BF35" s="646">
        <f>INDEX('Avoided Propane Costs 2020'!H:H,MATCH('BCA Inputs'!BU35,'Avoided Propane Costs 2020'!G:G,0))/10*(1+'Avoided Propane Costs 2020'!$M$44)^('BCA Inputs'!BU35-'BCA Inputs'!$BU$14)</f>
        <v>4.2709623876255574</v>
      </c>
      <c r="BG35" s="306">
        <f>$BD$14+NPV('Avoided Electric Costs 2020'!$Z$8,$BD$15:BD35)</f>
        <v>0.63730723367583386</v>
      </c>
      <c r="BH35" s="303">
        <f t="shared" si="9"/>
        <v>966.93997169937836</v>
      </c>
      <c r="BI35" s="307">
        <f t="shared" si="10"/>
        <v>5.8995164874713186</v>
      </c>
      <c r="BJ35" s="304">
        <f>$BE$14+NPV('Avoided Electric Costs 2020'!$Y$8,$BE$15:BE35)</f>
        <v>36.021658195542209</v>
      </c>
      <c r="BK35" s="303">
        <f>$BF$14+NPV('Avoided Electric Costs 2020'!$Y$8,$BF$15:BF35)</f>
        <v>33.158036847576426</v>
      </c>
      <c r="BL35" s="304"/>
      <c r="BM35" s="306">
        <f t="shared" si="11"/>
        <v>0.63730723367583386</v>
      </c>
      <c r="BN35" s="303">
        <f t="shared" si="12"/>
        <v>966.93997169937836</v>
      </c>
      <c r="BO35" s="303">
        <f t="shared" si="13"/>
        <v>5.8995164874713186</v>
      </c>
      <c r="BP35" s="303">
        <f t="shared" si="14"/>
        <v>36.021658195542209</v>
      </c>
      <c r="BQ35" s="303">
        <f t="shared" si="15"/>
        <v>33.158036847576426</v>
      </c>
      <c r="BR35" s="307">
        <f ca="1">'Avoided Electric Costs 2020'!$AO$4+NPV('Avoided Electric Costs 2020'!$Z$8,'Avoided Electric Costs 2020'!$AO$5:'Avoided Electric Costs 2020'!AO25)</f>
        <v>2.5018504565210828</v>
      </c>
      <c r="BS35" s="307">
        <f>IFERROR('Avoided Natural Gas Costs 2020'!S26,0)</f>
        <v>0.80966416490024518</v>
      </c>
      <c r="BU35" s="250">
        <f t="shared" si="18"/>
        <v>2042</v>
      </c>
    </row>
    <row r="36" spans="1:73" ht="12">
      <c r="A36" s="317"/>
      <c r="B36" s="295">
        <f>INDEX('Avoided Electric Costs 2020'!D:D,MATCH('BCA Inputs'!BU36,'Avoided Electric Costs 2020'!C:C,0))+INDEX('Avoided Electric Costs 2020'!G:G,MATCH('BCA Inputs'!BU36,'Avoided Electric Costs 2020'!C:C,0))</f>
        <v>6.1566373064663116E-2</v>
      </c>
      <c r="C36" s="296">
        <f>INDEX('Avoided Electric Costs 2020'!F:F,MATCH('BCA Inputs'!BU36,'Avoided Electric Costs 2020'!C:C,0))</f>
        <v>77.340974334738092</v>
      </c>
      <c r="D36" s="296">
        <f>INDEX('Avoided Electric Costs 2020'!H:H,MATCH('BCA Inputs'!BU36,'Avoided Electric Costs 2020'!C:C,0))+INDEX('Avoided Electric Costs 2020'!I:I,MATCH('BCA Inputs'!BU36,'Avoided Electric Costs 2020'!C:C,0))</f>
        <v>30.84</v>
      </c>
      <c r="E36" s="296">
        <v>0</v>
      </c>
      <c r="F36" s="555">
        <f t="shared" si="0"/>
        <v>108.1809743347381</v>
      </c>
      <c r="G36" s="297">
        <f>INDEX('Avoided Electric Costs 2020'!E:E,MATCH('BCA Inputs'!BU36,'Avoided Electric Costs 2020'!C:C,0))</f>
        <v>2.4962560088001004E-2</v>
      </c>
      <c r="H36" s="311">
        <f>(B36+G36)*(1+'Avoided Electric Costs 2020'!$X$16)^('BCA Inputs'!BU36-'BCA Inputs'!$BU$14)</f>
        <v>0.13377197158794377</v>
      </c>
      <c r="I36" s="308">
        <f>F36*(1+'Avoided Electric Costs 2020'!$X$16)^('BCA Inputs'!BU36-'BCA Inputs'!$BU$14)</f>
        <v>167.24558708623229</v>
      </c>
      <c r="J36" s="308">
        <f>INDEX('Avoided Natural Gas Costs 2020'!E:E,MATCH('BCA Inputs'!BU36,'Avoided Natural Gas Costs 2020'!B:B,0))/10*(1+'Avoided Natural Gas Costs 2020'!$J$44)^('BCA Inputs'!BU36-'BCA Inputs'!$BU$14)</f>
        <v>1.6623853401851933</v>
      </c>
      <c r="K36" s="652">
        <f>INDEX('Avoided Oil Costs 2020'!E:E,MATCH('BCA Inputs'!BU36,'Avoided Oil Costs 2020'!B:B,0))/10*(1+'Avoided Oil Costs 2020'!$M$44)^('BCA Inputs'!BU36-'BCA Inputs'!$BU$14)</f>
        <v>4.9443947432803208</v>
      </c>
      <c r="L36" s="651">
        <f>INDEX('Avoided Propane Costs 2020'!E:E,MATCH('BCA Inputs'!BU36,'Avoided Propane Costs 2020'!B:B,0))/10*(1+'Avoided Propane Costs 2020'!$M$44)^('BCA Inputs'!BU36-'BCA Inputs'!$BU$14)</f>
        <v>5.4077652365616835</v>
      </c>
      <c r="M36" s="650">
        <f t="shared" si="16"/>
        <v>23</v>
      </c>
      <c r="N36" s="304">
        <f>$H$14+NPV('Avoided Electric Costs 2020'!$Y$8,$H$15:H36)</f>
        <v>1.0724731335209217</v>
      </c>
      <c r="O36" s="303">
        <f>$I$14+NPV('Avoided Electric Costs 2020'!$Y$8,$I$15:I36)</f>
        <v>1054.1735664255623</v>
      </c>
      <c r="P36" s="303">
        <f>$J$14+NPV('Avoided Electric Costs 2020'!$Y$8,$J$15:J36)</f>
        <v>12.791925859570805</v>
      </c>
      <c r="Q36" s="304">
        <f>$K$14+NPV('Avoided Electric Costs 2020'!$Y$8,$K$15:K36)</f>
        <v>41.697227123407764</v>
      </c>
      <c r="R36" s="303">
        <f>$L$14+NPV('Avoided Electric Costs 2020'!$Y$8,$L$15:L36)</f>
        <v>42.403030539054249</v>
      </c>
      <c r="S36" s="304"/>
      <c r="T36" s="307">
        <f>B36*(1+'Avoided Electric Costs 2020'!$X$16)^('BCA Inputs'!BU36-'BCA Inputs'!$BU$14)</f>
        <v>9.5180361161372878E-2</v>
      </c>
      <c r="U36" s="306">
        <f>INDEX('Avoided Natural Gas Costs 2020'!C:C,MATCH('BCA Inputs'!BU36,'Avoided Natural Gas Costs 2020'!B:B,0))/10*(1+'Avoided Natural Gas Costs 2020'!$J$44)^('BCA Inputs'!BU36-'BCA Inputs'!$BU$14)</f>
        <v>0.77213497108757956</v>
      </c>
      <c r="V36" s="306">
        <f>INDEX('Avoided Oil Costs 2020'!C:C,MATCH('BCA Inputs'!BU36,'Avoided Oil Costs 2020'!B:B,0))/10*(1+'Avoided Oil Costs 2020'!$M$44)^('BCA Inputs'!BU36-'BCA Inputs'!$BU$14)</f>
        <v>4.3704056008598036</v>
      </c>
      <c r="W36" s="306">
        <f>INDEX('Avoided Propane Costs 2020'!C:C,MATCH('BCA Inputs'!BU36,'Avoided Propane Costs 2020'!B:B,0))/10*(1+'Avoided Propane Costs 2020'!$M$44)^('BCA Inputs'!BU36-'BCA Inputs'!$BU$14)</f>
        <v>4.9328720919815483</v>
      </c>
      <c r="X36" s="306">
        <f>$T$14+NPV('Avoided Electric Costs 2020'!$Y$8,$T$15:T36)</f>
        <v>0.7308554923117323</v>
      </c>
      <c r="Y36" s="303">
        <f t="shared" si="1"/>
        <v>1054.1735664255623</v>
      </c>
      <c r="Z36" s="307">
        <f>$U$14+NPV('Avoided Electric Costs 2020'!$Y$8,$U$15:U36)</f>
        <v>6.0807469051058645</v>
      </c>
      <c r="AA36" s="307">
        <f>$V$14+NPV('Avoided Electric Costs 2020'!$Y$8,$V$15:V36)</f>
        <v>36.61620524466349</v>
      </c>
      <c r="AB36" s="307">
        <f>$W$14+NPV('Avoided Electric Costs 2020'!$Y$8,$W$15:W36)</f>
        <v>38.199218516579506</v>
      </c>
      <c r="AC36" s="304"/>
      <c r="AD36" s="306">
        <f t="shared" si="2"/>
        <v>0.7308554923117323</v>
      </c>
      <c r="AE36" s="303">
        <f t="shared" si="3"/>
        <v>1054.1735664255623</v>
      </c>
      <c r="AF36" s="307">
        <f t="shared" si="4"/>
        <v>6.0807469051058645</v>
      </c>
      <c r="AG36" s="303">
        <f t="shared" si="5"/>
        <v>36.61620524466349</v>
      </c>
      <c r="AH36" s="303">
        <f t="shared" si="6"/>
        <v>38.199218516579506</v>
      </c>
      <c r="AI36" s="303">
        <f ca="1">'Avoided Electric Costs 2020'!$AM$4+NPV('Avoided Electric Costs 2020'!$Y$8,'Avoided Electric Costs 2020'!$AM$5:'Avoided Electric Costs 2020'!AM26)</f>
        <v>1.8519942392777446</v>
      </c>
      <c r="AJ36" s="303">
        <f>IFERROR('Avoided Natural Gas Costs 2020'!R27,0)</f>
        <v>1.0342499365973274</v>
      </c>
      <c r="AK36" s="308"/>
      <c r="AL36" s="295">
        <f>INDEX('Avoided Electric Costs 2020'!N:N,MATCH('BCA Inputs'!BU36,'Avoided Electric Costs 2020'!M:M,0))+INDEX('Avoided Electric Costs 2020'!Q:Q,MATCH('BCA Inputs'!BU36,'Avoided Electric Costs 2020'!M:M,0))</f>
        <v>5.8841925204918114E-2</v>
      </c>
      <c r="AM36" s="296">
        <f>INDEX('Avoided Electric Costs 2020'!P:P,MATCH('BCA Inputs'!BU36,'Avoided Electric Costs 2020'!M:M,0))</f>
        <v>77.340974334738092</v>
      </c>
      <c r="AN36" s="296">
        <f>INDEX('Avoided Electric Costs 2020'!R:R,MATCH('BCA Inputs'!BU36,'Avoided Electric Costs 2020'!M:M,0))+INDEX('Avoided Electric Costs 2020'!S:S,MATCH('BCA Inputs'!BU36,'Avoided Electric Costs 2020'!M:M,0))</f>
        <v>31.57</v>
      </c>
      <c r="AO36" s="296">
        <v>0</v>
      </c>
      <c r="AP36" s="555">
        <f t="shared" si="7"/>
        <v>108.91097433473809</v>
      </c>
      <c r="AQ36" s="297">
        <f>INDEX('Avoided Electric Costs 2020'!O:O,MATCH('BCA Inputs'!BU36,'Avoided Electric Costs 2020'!M:M,0))</f>
        <v>2.4962560088001004E-2</v>
      </c>
      <c r="AR36" s="304">
        <f>(AL36+AQ36)*(1+'Avoided Electric Costs 2020'!$X$16)^('BCA Inputs'!BU36-'BCA Inputs'!$BU$14)</f>
        <v>0.12956003058268914</v>
      </c>
      <c r="AS36" s="304">
        <f>AP36*(1+'Avoided Electric Costs 2020'!$X$16)^('BCA Inputs'!BU36-'BCA Inputs'!$BU$14)</f>
        <v>168.37415224589867</v>
      </c>
      <c r="AT36" s="304">
        <f>INDEX('Avoided Natural Gas Costs 2020'!E:E,MATCH('BCA Inputs'!BU36,'Avoided Natural Gas Costs 2020'!B:B,0))/10*(1+'Avoided Natural Gas Costs 2020'!$J$44)^('BCA Inputs'!BU36-'BCA Inputs'!$BU$14)</f>
        <v>1.6623853401851933</v>
      </c>
      <c r="AU36" s="304">
        <f>INDEX('Avoided Oil Costs 2020'!J:J,MATCH('BCA Inputs'!BU36,'Avoided Oil Costs 2020'!G:G,0))/10*(1+'Avoided Oil Costs 2020'!$M$44)^('BCA Inputs'!BU36-'BCA Inputs'!$BU$14)</f>
        <v>4.9973505356440819</v>
      </c>
      <c r="AV36" s="303">
        <f>INDEX('Avoided Propane Costs 2020'!J:J,MATCH('BCA Inputs'!BU36,'Avoided Propane Costs 2020'!G:G,0))/10*(1+'Avoided Propane Costs 2020'!$M$44)^('BCA Inputs'!BU36-'BCA Inputs'!$BU$14)</f>
        <v>4.8906096673752817</v>
      </c>
      <c r="AW36" s="312">
        <f t="shared" si="17"/>
        <v>23</v>
      </c>
      <c r="AX36" s="304">
        <f>$AR$14+NPV('Avoided Electric Costs 2020'!$Z$8,$AR$15:AR36)</f>
        <v>0.97845845626479855</v>
      </c>
      <c r="AY36" s="303">
        <f>$AS$14+NPV('Avoided Electric Costs 2020'!$Z$8,$AS$15:AS36)</f>
        <v>1001.3802737236338</v>
      </c>
      <c r="AZ36" s="307">
        <f t="shared" si="8"/>
        <v>12.791925859570805</v>
      </c>
      <c r="BA36" s="304">
        <f>$AU$14+NPV('Avoided Electric Costs 2020'!$Y$8,$AU$15:AU36)</f>
        <v>42.140902228003043</v>
      </c>
      <c r="BB36" s="304">
        <f>$AV$14+NPV('Avoided Electric Costs 2020'!$Y$8,$AV$15:AV36)</f>
        <v>38.398276670303147</v>
      </c>
      <c r="BC36" s="244"/>
      <c r="BD36" s="309">
        <f>AL36*(1+'Avoided Electric Costs 2020'!$X$16)^('BCA Inputs'!BU36-'BCA Inputs'!$BU$14)</f>
        <v>9.0968420156118238E-2</v>
      </c>
      <c r="BE36" s="646">
        <f>INDEX('Avoided Oil Costs 2020'!H:H,MATCH('BCA Inputs'!BU36,'Avoided Oil Costs 2020'!G:G,0))/10*(1+'Avoided Oil Costs 2020'!$M$44)^('BCA Inputs'!BU36-'BCA Inputs'!$BU$14)</f>
        <v>4.4233613932235656</v>
      </c>
      <c r="BF36" s="646">
        <f>INDEX('Avoided Propane Costs 2020'!H:H,MATCH('BCA Inputs'!BU36,'Avoided Propane Costs 2020'!G:G,0))/10*(1+'Avoided Propane Costs 2020'!$M$44)^('BCA Inputs'!BU36-'BCA Inputs'!$BU$14)</f>
        <v>4.4157165227951465</v>
      </c>
      <c r="BG36" s="306">
        <f>$BD$14+NPV('Avoided Electric Costs 2020'!$Z$8,$BD$15:BD36)</f>
        <v>0.65591448320348456</v>
      </c>
      <c r="BH36" s="303">
        <f t="shared" si="9"/>
        <v>1001.3802737236338</v>
      </c>
      <c r="BI36" s="307">
        <f t="shared" si="10"/>
        <v>6.0807469051058645</v>
      </c>
      <c r="BJ36" s="304">
        <f>$BE$14+NPV('Avoided Electric Costs 2020'!$Y$8,$BE$15:BE36)</f>
        <v>37.059880349258783</v>
      </c>
      <c r="BK36" s="303">
        <f>$BF$14+NPV('Avoided Electric Costs 2020'!$Y$8,$BF$15:BF36)</f>
        <v>34.194464647828404</v>
      </c>
      <c r="BL36" s="304"/>
      <c r="BM36" s="306">
        <f t="shared" si="11"/>
        <v>0.65591448320348456</v>
      </c>
      <c r="BN36" s="303">
        <f t="shared" si="12"/>
        <v>1001.3802737236338</v>
      </c>
      <c r="BO36" s="303">
        <f t="shared" si="13"/>
        <v>6.0807469051058645</v>
      </c>
      <c r="BP36" s="303">
        <f t="shared" si="14"/>
        <v>37.059880349258783</v>
      </c>
      <c r="BQ36" s="303">
        <f t="shared" si="15"/>
        <v>34.194464647828404</v>
      </c>
      <c r="BR36" s="307">
        <f ca="1">'Avoided Electric Costs 2020'!$AO$4+NPV('Avoided Electric Costs 2020'!$Z$8,'Avoided Electric Costs 2020'!$AO$5:'Avoided Electric Costs 2020'!AO26)</f>
        <v>2.5607549922325128</v>
      </c>
      <c r="BS36" s="307">
        <f>IFERROR('Avoided Natural Gas Costs 2020'!S27,0)</f>
        <v>0.82585744819825013</v>
      </c>
      <c r="BU36" s="250">
        <f t="shared" si="18"/>
        <v>2043</v>
      </c>
    </row>
    <row r="37" spans="1:73" ht="12">
      <c r="B37" s="295">
        <f>INDEX('Avoided Electric Costs 2020'!D:D,MATCH('BCA Inputs'!BU37,'Avoided Electric Costs 2020'!C:C,0))+INDEX('Avoided Electric Costs 2020'!G:G,MATCH('BCA Inputs'!BU37,'Avoided Electric Costs 2020'!C:C,0))</f>
        <v>6.1566373064663116E-2</v>
      </c>
      <c r="C37" s="296">
        <f>INDEX('Avoided Electric Costs 2020'!F:F,MATCH('BCA Inputs'!BU37,'Avoided Electric Costs 2020'!C:C,0))</f>
        <v>77.340974334738092</v>
      </c>
      <c r="D37" s="296">
        <f>INDEX('Avoided Electric Costs 2020'!H:H,MATCH('BCA Inputs'!BU37,'Avoided Electric Costs 2020'!C:C,0))+INDEX('Avoided Electric Costs 2020'!I:I,MATCH('BCA Inputs'!BU37,'Avoided Electric Costs 2020'!C:C,0))</f>
        <v>30.84</v>
      </c>
      <c r="E37" s="296">
        <v>0</v>
      </c>
      <c r="F37" s="555">
        <f t="shared" si="0"/>
        <v>108.1809743347381</v>
      </c>
      <c r="G37" s="297">
        <f>INDEX('Avoided Electric Costs 2020'!E:E,MATCH('BCA Inputs'!BU37,'Avoided Electric Costs 2020'!C:C,0))</f>
        <v>2.4962560088001004E-2</v>
      </c>
      <c r="H37" s="311">
        <f>(B37+G37)*(1+'Avoided Electric Costs 2020'!$X$16)^('BCA Inputs'!BU37-'BCA Inputs'!$BU$14)</f>
        <v>0.13644741101970262</v>
      </c>
      <c r="I37" s="308">
        <f>F37*(1+'Avoided Electric Costs 2020'!$X$16)^('BCA Inputs'!BU37-'BCA Inputs'!$BU$14)</f>
        <v>170.59049882795691</v>
      </c>
      <c r="J37" s="308">
        <f>INDEX('Avoided Natural Gas Costs 2020'!E:E,MATCH('BCA Inputs'!BU37,'Avoided Natural Gas Costs 2020'!B:B,0))/10*(1+'Avoided Natural Gas Costs 2020'!$J$44)^('BCA Inputs'!BU37-'BCA Inputs'!$BU$14)</f>
        <v>1.6956330469888969</v>
      </c>
      <c r="K37" s="652">
        <f>INDEX('Avoided Oil Costs 2020'!E:E,MATCH('BCA Inputs'!BU37,'Avoided Oil Costs 2020'!B:B,0))/10*(1+'Avoided Oil Costs 2020'!$M$44)^('BCA Inputs'!BU37-'BCA Inputs'!$BU$14)</f>
        <v>5.0739807841634823</v>
      </c>
      <c r="L37" s="651">
        <f>INDEX('Avoided Propane Costs 2020'!E:E,MATCH('BCA Inputs'!BU37,'Avoided Propane Costs 2020'!B:B,0))/10*(1+'Avoided Propane Costs 2020'!$M$44)^('BCA Inputs'!BU37-'BCA Inputs'!$BU$14)</f>
        <v>5.5819963403607549</v>
      </c>
      <c r="M37" s="650">
        <f t="shared" si="16"/>
        <v>24</v>
      </c>
      <c r="N37" s="304">
        <f>$H$14+NPV('Avoided Electric Costs 2020'!$Y$8,$H$15:H37)</f>
        <v>1.1024572497831713</v>
      </c>
      <c r="O37" s="303">
        <f>$I$14+NPV('Avoided Electric Costs 2020'!$Y$8,$I$15:I37)</f>
        <v>1091.6605756100312</v>
      </c>
      <c r="P37" s="303">
        <f>$J$14+NPV('Avoided Electric Costs 2020'!$Y$8,$J$15:J37)</f>
        <v>13.164538707546981</v>
      </c>
      <c r="Q37" s="304">
        <f>$K$14+NPV('Avoided Electric Costs 2020'!$Y$8,$K$15:K37)</f>
        <v>42.812226877582717</v>
      </c>
      <c r="R37" s="303">
        <f>$L$14+NPV('Avoided Electric Costs 2020'!$Y$8,$L$15:L37)</f>
        <v>43.629665958473531</v>
      </c>
      <c r="S37" s="304"/>
      <c r="T37" s="307">
        <f>B37*(1+'Avoided Electric Costs 2020'!$X$16)^('BCA Inputs'!BU37-'BCA Inputs'!$BU$14)</f>
        <v>9.7083968384600317E-2</v>
      </c>
      <c r="U37" s="306">
        <f>INDEX('Avoided Natural Gas Costs 2020'!C:C,MATCH('BCA Inputs'!BU37,'Avoided Natural Gas Costs 2020'!B:B,0))/10*(1+'Avoided Natural Gas Costs 2020'!$J$44)^('BCA Inputs'!BU37-'BCA Inputs'!$BU$14)</f>
        <v>0.78757767050933103</v>
      </c>
      <c r="V37" s="306">
        <f>INDEX('Avoided Oil Costs 2020'!C:C,MATCH('BCA Inputs'!BU37,'Avoided Oil Costs 2020'!B:B,0))/10*(1+'Avoided Oil Costs 2020'!$M$44)^('BCA Inputs'!BU37-'BCA Inputs'!$BU$14)</f>
        <v>4.4885118588945545</v>
      </c>
      <c r="W37" s="306">
        <f>INDEX('Avoided Propane Costs 2020'!C:C,MATCH('BCA Inputs'!BU37,'Avoided Propane Costs 2020'!B:B,0))/10*(1+'Avoided Propane Costs 2020'!$M$44)^('BCA Inputs'!BU37-'BCA Inputs'!$BU$14)</f>
        <v>5.0976053328890165</v>
      </c>
      <c r="X37" s="306">
        <f>$T$14+NPV('Avoided Electric Costs 2020'!$Y$8,$T$15:T37)</f>
        <v>0.75218955041873492</v>
      </c>
      <c r="Y37" s="303">
        <f t="shared" si="1"/>
        <v>1091.6605756100312</v>
      </c>
      <c r="Z37" s="307">
        <f>$U$14+NPV('Avoided Electric Costs 2020'!$Y$8,$U$15:U37)</f>
        <v>6.2538159304660699</v>
      </c>
      <c r="AA37" s="307">
        <f>$V$14+NPV('Avoided Electric Costs 2020'!$Y$8,$V$15:V37)</f>
        <v>37.602549070580032</v>
      </c>
      <c r="AB37" s="307">
        <f>$W$14+NPV('Avoided Electric Costs 2020'!$Y$8,$W$15:W37)</f>
        <v>39.319409730308998</v>
      </c>
      <c r="AC37" s="304"/>
      <c r="AD37" s="306">
        <f t="shared" si="2"/>
        <v>0.75218955041873492</v>
      </c>
      <c r="AE37" s="303">
        <f t="shared" si="3"/>
        <v>1091.6605756100312</v>
      </c>
      <c r="AF37" s="307">
        <f t="shared" si="4"/>
        <v>6.2538159304660699</v>
      </c>
      <c r="AG37" s="303">
        <f t="shared" si="5"/>
        <v>37.602549070580032</v>
      </c>
      <c r="AH37" s="303">
        <f t="shared" si="6"/>
        <v>39.319409730308998</v>
      </c>
      <c r="AI37" s="303">
        <f ca="1">'Avoided Electric Costs 2020'!$AM$4+NPV('Avoided Electric Costs 2020'!$Y$8,'Avoided Electric Costs 2020'!$AM$5:'Avoided Electric Costs 2020'!AM27)</f>
        <v>1.8961587155353423</v>
      </c>
      <c r="AJ37" s="303">
        <f>IFERROR('Avoided Natural Gas Costs 2020'!R28,0)</f>
        <v>1.0549349353292738</v>
      </c>
      <c r="AK37" s="308"/>
      <c r="AL37" s="295">
        <f>INDEX('Avoided Electric Costs 2020'!N:N,MATCH('BCA Inputs'!BU37,'Avoided Electric Costs 2020'!M:M,0))+INDEX('Avoided Electric Costs 2020'!Q:Q,MATCH('BCA Inputs'!BU37,'Avoided Electric Costs 2020'!M:M,0))</f>
        <v>5.8841925204918114E-2</v>
      </c>
      <c r="AM37" s="296">
        <f>INDEX('Avoided Electric Costs 2020'!P:P,MATCH('BCA Inputs'!BU37,'Avoided Electric Costs 2020'!M:M,0))</f>
        <v>77.340974334738092</v>
      </c>
      <c r="AN37" s="296">
        <f>INDEX('Avoided Electric Costs 2020'!R:R,MATCH('BCA Inputs'!BU37,'Avoided Electric Costs 2020'!M:M,0))+INDEX('Avoided Electric Costs 2020'!S:S,MATCH('BCA Inputs'!BU37,'Avoided Electric Costs 2020'!M:M,0))</f>
        <v>31.57</v>
      </c>
      <c r="AO37" s="296">
        <v>0</v>
      </c>
      <c r="AP37" s="555">
        <f t="shared" si="7"/>
        <v>108.91097433473809</v>
      </c>
      <c r="AQ37" s="297">
        <f>INDEX('Avoided Electric Costs 2020'!O:O,MATCH('BCA Inputs'!BU37,'Avoided Electric Costs 2020'!M:M,0))</f>
        <v>2.4962560088001004E-2</v>
      </c>
      <c r="AR37" s="304">
        <f>(AL37+AQ37)*(1+'Avoided Electric Costs 2020'!$X$16)^('BCA Inputs'!BU37-'BCA Inputs'!$BU$14)</f>
        <v>0.13215123119434291</v>
      </c>
      <c r="AS37" s="304">
        <f>AP37*(1+'Avoided Electric Costs 2020'!$X$16)^('BCA Inputs'!BU37-'BCA Inputs'!$BU$14)</f>
        <v>171.74163529081662</v>
      </c>
      <c r="AT37" s="304">
        <f>INDEX('Avoided Natural Gas Costs 2020'!E:E,MATCH('BCA Inputs'!BU37,'Avoided Natural Gas Costs 2020'!B:B,0))/10*(1+'Avoided Natural Gas Costs 2020'!$J$44)^('BCA Inputs'!BU37-'BCA Inputs'!$BU$14)</f>
        <v>1.6956330469888969</v>
      </c>
      <c r="AU37" s="304">
        <f>INDEX('Avoided Oil Costs 2020'!J:J,MATCH('BCA Inputs'!BU37,'Avoided Oil Costs 2020'!G:G,0))/10*(1+'Avoided Oil Costs 2020'!$M$44)^('BCA Inputs'!BU37-'BCA Inputs'!$BU$14)</f>
        <v>5.1283676589137652</v>
      </c>
      <c r="AV37" s="303">
        <f>INDEX('Avoided Propane Costs 2020'!J:J,MATCH('BCA Inputs'!BU37,'Avoided Propane Costs 2020'!G:G,0))/10*(1+'Avoided Propane Costs 2020'!$M$44)^('BCA Inputs'!BU37-'BCA Inputs'!$BU$14)</f>
        <v>5.0475703633111735</v>
      </c>
      <c r="AW37" s="312">
        <f t="shared" si="17"/>
        <v>24</v>
      </c>
      <c r="AX37" s="304">
        <f>$AR$14+NPV('Avoided Electric Costs 2020'!$Z$8,$AR$15:AR37)</f>
        <v>1.0036082880783161</v>
      </c>
      <c r="AY37" s="303">
        <f>$AS$14+NPV('Avoided Electric Costs 2020'!$Z$8,$AS$15:AS37)</f>
        <v>1034.0645945877393</v>
      </c>
      <c r="AZ37" s="307">
        <f t="shared" si="8"/>
        <v>13.164538707546981</v>
      </c>
      <c r="BA37" s="304">
        <f>$AU$14+NPV('Avoided Electric Costs 2020'!$Y$8,$AU$15:AU37)</f>
        <v>43.267853417265449</v>
      </c>
      <c r="BB37" s="304">
        <f>$AV$14+NPV('Avoided Electric Costs 2020'!$Y$8,$AV$15:AV37)</f>
        <v>39.5074727736543</v>
      </c>
      <c r="BC37" s="244"/>
      <c r="BD37" s="309">
        <f>AL37*(1+'Avoided Electric Costs 2020'!$X$16)^('BCA Inputs'!BU37-'BCA Inputs'!$BU$14)</f>
        <v>9.2787788559240594E-2</v>
      </c>
      <c r="BE37" s="646">
        <f>INDEX('Avoided Oil Costs 2020'!H:H,MATCH('BCA Inputs'!BU37,'Avoided Oil Costs 2020'!G:G,0))/10*(1+'Avoided Oil Costs 2020'!$M$44)^('BCA Inputs'!BU37-'BCA Inputs'!$BU$14)</f>
        <v>4.5428987336448383</v>
      </c>
      <c r="BF37" s="646">
        <f>INDEX('Avoided Propane Costs 2020'!H:H,MATCH('BCA Inputs'!BU37,'Avoided Propane Costs 2020'!G:G,0))/10*(1+'Avoided Propane Costs 2020'!$M$44)^('BCA Inputs'!BU37-'BCA Inputs'!$BU$14)</f>
        <v>4.5631793558394351</v>
      </c>
      <c r="BG37" s="306">
        <f>$BD$14+NPV('Avoided Electric Costs 2020'!$Z$8,$BD$15:BD37)</f>
        <v>0.67357301922712021</v>
      </c>
      <c r="BH37" s="303">
        <f t="shared" si="9"/>
        <v>1034.0645945877393</v>
      </c>
      <c r="BI37" s="307">
        <f t="shared" si="10"/>
        <v>6.2538159304660699</v>
      </c>
      <c r="BJ37" s="304">
        <f>$BE$14+NPV('Avoided Electric Costs 2020'!$Y$8,$BE$15:BE37)</f>
        <v>38.058175610262772</v>
      </c>
      <c r="BK37" s="303">
        <f>$BF$14+NPV('Avoided Electric Costs 2020'!$Y$8,$BF$15:BF37)</f>
        <v>35.197216545489766</v>
      </c>
      <c r="BL37" s="304"/>
      <c r="BM37" s="306">
        <f t="shared" si="11"/>
        <v>0.67357301922712021</v>
      </c>
      <c r="BN37" s="303">
        <f t="shared" si="12"/>
        <v>1034.0645945877393</v>
      </c>
      <c r="BO37" s="303">
        <f t="shared" si="13"/>
        <v>6.2538159304660699</v>
      </c>
      <c r="BP37" s="303">
        <f t="shared" si="14"/>
        <v>38.058175610262772</v>
      </c>
      <c r="BQ37" s="303">
        <f t="shared" si="15"/>
        <v>35.197216545489766</v>
      </c>
      <c r="BR37" s="307">
        <f ca="1">'Avoided Electric Costs 2020'!$AO$4+NPV('Avoided Electric Costs 2020'!$Z$8,'Avoided Electric Costs 2020'!$AO$5:'Avoided Electric Costs 2020'!AO27)</f>
        <v>2.6166562077383357</v>
      </c>
      <c r="BS37" s="307">
        <f>IFERROR('Avoided Natural Gas Costs 2020'!S28,0)</f>
        <v>0.84237459716221508</v>
      </c>
      <c r="BT37" s="318"/>
      <c r="BU37" s="250">
        <f t="shared" si="18"/>
        <v>2044</v>
      </c>
    </row>
    <row r="38" spans="1:73" ht="12">
      <c r="A38" s="317"/>
      <c r="B38" s="295">
        <f>INDEX('Avoided Electric Costs 2020'!D:D,MATCH('BCA Inputs'!BU38,'Avoided Electric Costs 2020'!C:C,0))+INDEX('Avoided Electric Costs 2020'!G:G,MATCH('BCA Inputs'!BU38,'Avoided Electric Costs 2020'!C:C,0))</f>
        <v>6.1566373064663116E-2</v>
      </c>
      <c r="C38" s="296">
        <f>INDEX('Avoided Electric Costs 2020'!F:F,MATCH('BCA Inputs'!BU38,'Avoided Electric Costs 2020'!C:C,0))</f>
        <v>77.340974334738092</v>
      </c>
      <c r="D38" s="296">
        <f>INDEX('Avoided Electric Costs 2020'!H:H,MATCH('BCA Inputs'!BU38,'Avoided Electric Costs 2020'!C:C,0))+INDEX('Avoided Electric Costs 2020'!I:I,MATCH('BCA Inputs'!BU38,'Avoided Electric Costs 2020'!C:C,0))</f>
        <v>30.84</v>
      </c>
      <c r="E38" s="296">
        <v>0</v>
      </c>
      <c r="F38" s="555">
        <f t="shared" si="0"/>
        <v>108.1809743347381</v>
      </c>
      <c r="G38" s="297">
        <f>INDEX('Avoided Electric Costs 2020'!E:E,MATCH('BCA Inputs'!BU38,'Avoided Electric Costs 2020'!C:C,0))</f>
        <v>2.4962560088001004E-2</v>
      </c>
      <c r="H38" s="311">
        <f>(B38+G38)*(1+'Avoided Electric Costs 2020'!$X$16)^('BCA Inputs'!BU38-'BCA Inputs'!$BU$14)</f>
        <v>0.13917635924009669</v>
      </c>
      <c r="I38" s="308">
        <f>F38*(1+'Avoided Electric Costs 2020'!$X$16)^('BCA Inputs'!BU38-'BCA Inputs'!$BU$14)</f>
        <v>174.00230880451605</v>
      </c>
      <c r="J38" s="308">
        <f>INDEX('Avoided Natural Gas Costs 2020'!E:E,MATCH('BCA Inputs'!BU38,'Avoided Natural Gas Costs 2020'!B:B,0))/10*(1+'Avoided Natural Gas Costs 2020'!$J$44)^('BCA Inputs'!BU38-'BCA Inputs'!$BU$14)</f>
        <v>1.7295457079286749</v>
      </c>
      <c r="K38" s="652">
        <f>INDEX('Avoided Oil Costs 2020'!E:E,MATCH('BCA Inputs'!BU38,'Avoided Oil Costs 2020'!B:B,0))/10*(1+'Avoided Oil Costs 2020'!$M$44)^('BCA Inputs'!BU38-'BCA Inputs'!$BU$14)</f>
        <v>5.2318090915142923</v>
      </c>
      <c r="L38" s="651">
        <f>INDEX('Avoided Propane Costs 2020'!E:E,MATCH('BCA Inputs'!BU38,'Avoided Propane Costs 2020'!B:B,0))/10*(1+'Avoided Propane Costs 2020'!$M$44)^('BCA Inputs'!BU38-'BCA Inputs'!$BU$14)</f>
        <v>5.7602616851510442</v>
      </c>
      <c r="M38" s="650">
        <f t="shared" si="16"/>
        <v>25</v>
      </c>
      <c r="N38" s="304">
        <f>$H$14+NPV('Avoided Electric Costs 2020'!$Y$8,$H$15:H38)</f>
        <v>1.1310910842438908</v>
      </c>
      <c r="O38" s="303">
        <f>$I$14+NPV('Avoided Electric Costs 2020'!$Y$8,$I$15:I38)</f>
        <v>1127.4594234409067</v>
      </c>
      <c r="P38" s="303">
        <f>$J$14+NPV('Avoided Electric Costs 2020'!$Y$8,$J$15:J38)</f>
        <v>13.520371592984395</v>
      </c>
      <c r="Q38" s="304">
        <f>$K$14+NPV('Avoided Electric Costs 2020'!$Y$8,$K$15:K38)</f>
        <v>43.888607638470937</v>
      </c>
      <c r="R38" s="303">
        <f>$L$14+NPV('Avoided Electric Costs 2020'!$Y$8,$L$15:L38)</f>
        <v>44.814769380086254</v>
      </c>
      <c r="S38" s="304"/>
      <c r="T38" s="307">
        <f>B38*(1+'Avoided Electric Costs 2020'!$X$16)^('BCA Inputs'!BU38-'BCA Inputs'!$BU$14)</f>
        <v>9.902564775229232E-2</v>
      </c>
      <c r="U38" s="306">
        <f>INDEX('Avoided Natural Gas Costs 2020'!C:C,MATCH('BCA Inputs'!BU38,'Avoided Natural Gas Costs 2020'!B:B,0))/10*(1+'Avoided Natural Gas Costs 2020'!$J$44)^('BCA Inputs'!BU38-'BCA Inputs'!$BU$14)</f>
        <v>0.80332922391951767</v>
      </c>
      <c r="V38" s="306">
        <f>INDEX('Avoided Oil Costs 2020'!C:C,MATCH('BCA Inputs'!BU38,'Avoided Oil Costs 2020'!B:B,0))/10*(1+'Avoided Oil Costs 2020'!$M$44)^('BCA Inputs'!BU38-'BCA Inputs'!$BU$14)</f>
        <v>4.6346307877399866</v>
      </c>
      <c r="W38" s="306">
        <f>INDEX('Avoided Propane Costs 2020'!C:C,MATCH('BCA Inputs'!BU38,'Avoided Propane Costs 2020'!B:B,0))/10*(1+'Avoided Propane Costs 2020'!$M$44)^('BCA Inputs'!BU38-'BCA Inputs'!$BU$14)</f>
        <v>5.2661828575298717</v>
      </c>
      <c r="X38" s="306">
        <f>$T$14+NPV('Avoided Electric Costs 2020'!$Y$8,$T$15:T38)</f>
        <v>0.77256286683961561</v>
      </c>
      <c r="Y38" s="303">
        <f t="shared" si="1"/>
        <v>1127.4594234409067</v>
      </c>
      <c r="Z38" s="307">
        <f>$U$14+NPV('Avoided Electric Costs 2020'!$Y$8,$U$15:U38)</f>
        <v>6.4190910974611182</v>
      </c>
      <c r="AA38" s="307">
        <f>$V$14+NPV('Avoided Electric Costs 2020'!$Y$8,$V$15:V38)</f>
        <v>38.556067696065583</v>
      </c>
      <c r="AB38" s="307">
        <f>$W$14+NPV('Avoided Electric Costs 2020'!$Y$8,$W$15:W38)</f>
        <v>40.402862473330217</v>
      </c>
      <c r="AC38" s="304"/>
      <c r="AD38" s="306">
        <f t="shared" si="2"/>
        <v>0.77256286683961561</v>
      </c>
      <c r="AE38" s="303">
        <f t="shared" si="3"/>
        <v>1127.4594234409067</v>
      </c>
      <c r="AF38" s="307">
        <f t="shared" si="4"/>
        <v>6.4190910974611182</v>
      </c>
      <c r="AG38" s="303">
        <f t="shared" si="5"/>
        <v>38.556067696065583</v>
      </c>
      <c r="AH38" s="303">
        <f t="shared" si="6"/>
        <v>40.402862473330217</v>
      </c>
      <c r="AI38" s="303">
        <f ca="1">'Avoided Electric Costs 2020'!$AM$4+NPV('Avoided Electric Costs 2020'!$Y$8,'Avoided Electric Costs 2020'!$AM$5:'Avoided Electric Costs 2020'!AM28)</f>
        <v>1.938334322484832</v>
      </c>
      <c r="AJ38" s="303">
        <f>IFERROR('Avoided Natural Gas Costs 2020'!R29,0)</f>
        <v>1.0760336340358594</v>
      </c>
      <c r="AK38" s="308"/>
      <c r="AL38" s="295">
        <f>INDEX('Avoided Electric Costs 2020'!N:N,MATCH('BCA Inputs'!BU38,'Avoided Electric Costs 2020'!M:M,0))+INDEX('Avoided Electric Costs 2020'!Q:Q,MATCH('BCA Inputs'!BU38,'Avoided Electric Costs 2020'!M:M,0))</f>
        <v>5.8841925204918114E-2</v>
      </c>
      <c r="AM38" s="296">
        <f>INDEX('Avoided Electric Costs 2020'!P:P,MATCH('BCA Inputs'!BU38,'Avoided Electric Costs 2020'!M:M,0))</f>
        <v>77.340974334738092</v>
      </c>
      <c r="AN38" s="296">
        <f>INDEX('Avoided Electric Costs 2020'!R:R,MATCH('BCA Inputs'!BU38,'Avoided Electric Costs 2020'!M:M,0))+INDEX('Avoided Electric Costs 2020'!S:S,MATCH('BCA Inputs'!BU38,'Avoided Electric Costs 2020'!M:M,0))</f>
        <v>31.57</v>
      </c>
      <c r="AO38" s="296">
        <v>0</v>
      </c>
      <c r="AP38" s="555">
        <f t="shared" si="7"/>
        <v>108.91097433473809</v>
      </c>
      <c r="AQ38" s="297">
        <f>INDEX('Avoided Electric Costs 2020'!O:O,MATCH('BCA Inputs'!BU38,'Avoided Electric Costs 2020'!M:M,0))</f>
        <v>2.4962560088001004E-2</v>
      </c>
      <c r="AR38" s="304">
        <f>(AL38+AQ38)*(1+'Avoided Electric Costs 2020'!$X$16)^('BCA Inputs'!BU38-'BCA Inputs'!$BU$14)</f>
        <v>0.13479425581822976</v>
      </c>
      <c r="AS38" s="304">
        <f>AP38*(1+'Avoided Electric Costs 2020'!$X$16)^('BCA Inputs'!BU38-'BCA Inputs'!$BU$14)</f>
        <v>175.17646799663297</v>
      </c>
      <c r="AT38" s="304">
        <f>INDEX('Avoided Natural Gas Costs 2020'!E:E,MATCH('BCA Inputs'!BU38,'Avoided Natural Gas Costs 2020'!B:B,0))/10*(1+'Avoided Natural Gas Costs 2020'!$J$44)^('BCA Inputs'!BU38-'BCA Inputs'!$BU$14)</f>
        <v>1.7295457079286749</v>
      </c>
      <c r="AU38" s="304">
        <f>INDEX('Avoided Oil Costs 2020'!J:J,MATCH('BCA Inputs'!BU38,'Avoided Oil Costs 2020'!G:G,0))/10*(1+'Avoided Oil Costs 2020'!$M$44)^('BCA Inputs'!BU38-'BCA Inputs'!$BU$14)</f>
        <v>5.2879664755406104</v>
      </c>
      <c r="AV38" s="303">
        <f>INDEX('Avoided Propane Costs 2020'!J:J,MATCH('BCA Inputs'!BU38,'Avoided Propane Costs 2020'!G:G,0))/10*(1+'Avoided Propane Costs 2020'!$M$44)^('BCA Inputs'!BU38-'BCA Inputs'!$BU$14)</f>
        <v>5.208162270785019</v>
      </c>
      <c r="AW38" s="312">
        <f t="shared" si="17"/>
        <v>25</v>
      </c>
      <c r="AX38" s="304">
        <f>$AR$14+NPV('Avoided Electric Costs 2020'!$Z$8,$AR$15:AR38)</f>
        <v>1.0274758247826217</v>
      </c>
      <c r="AY38" s="303">
        <f>$AS$14+NPV('Avoided Electric Costs 2020'!$Z$8,$AS$15:AS38)</f>
        <v>1065.0824651509952</v>
      </c>
      <c r="AZ38" s="307">
        <f t="shared" si="8"/>
        <v>13.520371592984395</v>
      </c>
      <c r="BA38" s="304">
        <f>$AU$14+NPV('Avoided Electric Costs 2020'!$Y$8,$AU$15:AU38)</f>
        <v>44.355787873384216</v>
      </c>
      <c r="BB38" s="304">
        <f>$AV$14+NPV('Avoided Electric Costs 2020'!$Y$8,$AV$15:AV38)</f>
        <v>40.578988490263583</v>
      </c>
      <c r="BC38" s="244"/>
      <c r="BD38" s="309">
        <f>AL38*(1+'Avoided Electric Costs 2020'!$X$16)^('BCA Inputs'!BU38-'BCA Inputs'!$BU$14)</f>
        <v>9.4643544330425405E-2</v>
      </c>
      <c r="BE38" s="646">
        <f>INDEX('Avoided Oil Costs 2020'!H:H,MATCH('BCA Inputs'!BU38,'Avoided Oil Costs 2020'!G:G,0))/10*(1+'Avoided Oil Costs 2020'!$M$44)^('BCA Inputs'!BU38-'BCA Inputs'!$BU$14)</f>
        <v>4.6907881717663056</v>
      </c>
      <c r="BF38" s="646">
        <f>INDEX('Avoided Propane Costs 2020'!H:H,MATCH('BCA Inputs'!BU38,'Avoided Propane Costs 2020'!G:G,0))/10*(1+'Avoided Propane Costs 2020'!$M$44)^('BCA Inputs'!BU38-'BCA Inputs'!$BU$14)</f>
        <v>4.7140834431638448</v>
      </c>
      <c r="BG38" s="306">
        <f>$BD$14+NPV('Avoided Electric Costs 2020'!$Z$8,$BD$15:BD38)</f>
        <v>0.69033121307165735</v>
      </c>
      <c r="BH38" s="303">
        <f t="shared" si="9"/>
        <v>1065.0824651509952</v>
      </c>
      <c r="BI38" s="307">
        <f t="shared" si="10"/>
        <v>6.4190910974611182</v>
      </c>
      <c r="BJ38" s="304">
        <f>$BE$14+NPV('Avoided Electric Costs 2020'!$Y$8,$BE$15:BE38)</f>
        <v>39.023247930978876</v>
      </c>
      <c r="BK38" s="303">
        <f>$BF$14+NPV('Avoided Electric Costs 2020'!$Y$8,$BF$15:BF38)</f>
        <v>36.167081583507539</v>
      </c>
      <c r="BL38" s="304"/>
      <c r="BM38" s="306">
        <f t="shared" si="11"/>
        <v>0.69033121307165735</v>
      </c>
      <c r="BN38" s="303">
        <f t="shared" si="12"/>
        <v>1065.0824651509952</v>
      </c>
      <c r="BO38" s="303">
        <f t="shared" si="13"/>
        <v>6.4190910974611182</v>
      </c>
      <c r="BP38" s="303">
        <f t="shared" si="14"/>
        <v>39.023247930978876</v>
      </c>
      <c r="BQ38" s="303">
        <f t="shared" si="15"/>
        <v>36.167081583507539</v>
      </c>
      <c r="BR38" s="307">
        <f ca="1">'Avoided Electric Costs 2020'!$AO$4+NPV('Avoided Electric Costs 2020'!$Z$8,'Avoided Electric Costs 2020'!$AO$5:'Avoided Electric Costs 2020'!AO28)</f>
        <v>2.669707231013307</v>
      </c>
      <c r="BS38" s="307">
        <f>IFERROR('Avoided Natural Gas Costs 2020'!S29,0)</f>
        <v>0.8592220891054595</v>
      </c>
      <c r="BU38" s="250">
        <f t="shared" si="18"/>
        <v>2045</v>
      </c>
    </row>
    <row r="39" spans="1:73" ht="12">
      <c r="B39" s="295">
        <f>INDEX('Avoided Electric Costs 2020'!D:D,MATCH('BCA Inputs'!BU39,'Avoided Electric Costs 2020'!C:C,0))+INDEX('Avoided Electric Costs 2020'!G:G,MATCH('BCA Inputs'!BU39,'Avoided Electric Costs 2020'!C:C,0))</f>
        <v>6.1566373064663116E-2</v>
      </c>
      <c r="C39" s="296">
        <f>INDEX('Avoided Electric Costs 2020'!F:F,MATCH('BCA Inputs'!BU39,'Avoided Electric Costs 2020'!C:C,0))</f>
        <v>77.340974334738092</v>
      </c>
      <c r="D39" s="296">
        <f>INDEX('Avoided Electric Costs 2020'!H:H,MATCH('BCA Inputs'!BU39,'Avoided Electric Costs 2020'!C:C,0))+INDEX('Avoided Electric Costs 2020'!I:I,MATCH('BCA Inputs'!BU39,'Avoided Electric Costs 2020'!C:C,0))</f>
        <v>30.84</v>
      </c>
      <c r="E39" s="296">
        <v>0</v>
      </c>
      <c r="F39" s="555">
        <f t="shared" si="0"/>
        <v>108.1809743347381</v>
      </c>
      <c r="G39" s="297">
        <f>INDEX('Avoided Electric Costs 2020'!E:E,MATCH('BCA Inputs'!BU39,'Avoided Electric Costs 2020'!C:C,0))</f>
        <v>2.4962560088001004E-2</v>
      </c>
      <c r="H39" s="311">
        <f>(B39+G39)*(1+'Avoided Electric Costs 2020'!$X$16)^('BCA Inputs'!BU39-'BCA Inputs'!$BU$14)</f>
        <v>0.14195988642489862</v>
      </c>
      <c r="I39" s="308">
        <f>F39*(1+'Avoided Electric Costs 2020'!$X$16)^('BCA Inputs'!BU39-'BCA Inputs'!$BU$14)</f>
        <v>177.48235498060637</v>
      </c>
      <c r="J39" s="308">
        <f>INDEX('Avoided Natural Gas Costs 2020'!E:E,MATCH('BCA Inputs'!BU39,'Avoided Natural Gas Costs 2020'!B:B,0))/10*(1+'Avoided Natural Gas Costs 2020'!$J$44)^('BCA Inputs'!BU39-'BCA Inputs'!$BU$14)</f>
        <v>1.7641366220872485</v>
      </c>
      <c r="K39" s="652">
        <f>INDEX('Avoided Oil Costs 2020'!E:E,MATCH('BCA Inputs'!BU39,'Avoided Oil Costs 2020'!B:B,0))/10*(1+'Avoided Oil Costs 2020'!$M$44)^('BCA Inputs'!BU39-'BCA Inputs'!$BU$14)</f>
        <v>5.3485783740656982</v>
      </c>
      <c r="L39" s="651">
        <f>INDEX('Avoided Propane Costs 2020'!E:E,MATCH('BCA Inputs'!BU39,'Avoided Propane Costs 2020'!B:B,0))/10*(1+'Avoided Propane Costs 2020'!$M$44)^('BCA Inputs'!BU39-'BCA Inputs'!$BU$14)</f>
        <v>5.9416669161715605</v>
      </c>
      <c r="M39" s="650">
        <f t="shared" si="16"/>
        <v>26</v>
      </c>
      <c r="N39" s="304">
        <f>$H$14+NPV('Avoided Electric Costs 2020'!$Y$8,$H$15:H39)</f>
        <v>1.1584354444629097</v>
      </c>
      <c r="O39" s="303">
        <f>$I$14+NPV('Avoided Electric Costs 2020'!$Y$8,$I$15:I39)</f>
        <v>1161.6461332878248</v>
      </c>
      <c r="P39" s="303">
        <f>$J$14+NPV('Avoided Electric Costs 2020'!$Y$8,$J$15:J39)</f>
        <v>13.860180171905995</v>
      </c>
      <c r="Q39" s="304">
        <f>$K$14+NPV('Avoided Electric Costs 2020'!$Y$8,$K$15:K39)</f>
        <v>44.918852571763971</v>
      </c>
      <c r="R39" s="303">
        <f>$L$14+NPV('Avoided Electric Costs 2020'!$Y$8,$L$15:L39)</f>
        <v>45.959255224284028</v>
      </c>
      <c r="S39" s="304"/>
      <c r="T39" s="307">
        <f>B39*(1+'Avoided Electric Costs 2020'!$X$16)^('BCA Inputs'!BU39-'BCA Inputs'!$BU$14)</f>
        <v>0.10100616070733817</v>
      </c>
      <c r="U39" s="306">
        <f>INDEX('Avoided Natural Gas Costs 2020'!C:C,MATCH('BCA Inputs'!BU39,'Avoided Natural Gas Costs 2020'!B:B,0))/10*(1+'Avoided Natural Gas Costs 2020'!$J$44)^('BCA Inputs'!BU39-'BCA Inputs'!$BU$14)</f>
        <v>0.81939580839790804</v>
      </c>
      <c r="V39" s="306">
        <f>INDEX('Avoided Oil Costs 2020'!C:C,MATCH('BCA Inputs'!BU39,'Avoided Oil Costs 2020'!B:B,0))/10*(1+'Avoided Oil Costs 2020'!$M$44)^('BCA Inputs'!BU39-'BCA Inputs'!$BU$14)</f>
        <v>4.7394565042159069</v>
      </c>
      <c r="W39" s="306">
        <f>INDEX('Avoided Propane Costs 2020'!C:C,MATCH('BCA Inputs'!BU39,'Avoided Propane Costs 2020'!B:B,0))/10*(1+'Avoided Propane Costs 2020'!$M$44)^('BCA Inputs'!BU39-'BCA Inputs'!$BU$14)</f>
        <v>5.4377065119979644</v>
      </c>
      <c r="X39" s="306">
        <f>$T$14+NPV('Avoided Electric Costs 2020'!$Y$8,$T$15:T39)</f>
        <v>0.79201870688202591</v>
      </c>
      <c r="Y39" s="303">
        <f t="shared" si="1"/>
        <v>1161.6461332878248</v>
      </c>
      <c r="Z39" s="307">
        <f>$U$14+NPV('Avoided Electric Costs 2020'!$Y$8,$U$15:U39)</f>
        <v>6.5769233887587015</v>
      </c>
      <c r="AA39" s="307">
        <f>$V$14+NPV('Avoided Electric Costs 2020'!$Y$8,$V$15:V39)</f>
        <v>39.468983373567283</v>
      </c>
      <c r="AB39" s="307">
        <f>$W$14+NPV('Avoided Electric Costs 2020'!$Y$8,$W$15:W39)</f>
        <v>41.450275297994871</v>
      </c>
      <c r="AC39" s="304"/>
      <c r="AD39" s="306">
        <f t="shared" si="2"/>
        <v>0.79201870688202591</v>
      </c>
      <c r="AE39" s="303">
        <f t="shared" si="3"/>
        <v>1161.6461332878248</v>
      </c>
      <c r="AF39" s="307">
        <f t="shared" si="4"/>
        <v>6.5769233887587015</v>
      </c>
      <c r="AG39" s="303">
        <f t="shared" si="5"/>
        <v>39.468983373567283</v>
      </c>
      <c r="AH39" s="303">
        <f t="shared" si="6"/>
        <v>41.450275297994871</v>
      </c>
      <c r="AI39" s="303">
        <f ca="1">'Avoided Electric Costs 2020'!$AM$4+NPV('Avoided Electric Costs 2020'!$Y$8,'Avoided Electric Costs 2020'!$AM$5:'Avoided Electric Costs 2020'!AM29)</f>
        <v>1.9786106253483089</v>
      </c>
      <c r="AJ39" s="303">
        <f>IFERROR('Avoided Natural Gas Costs 2020'!R30,0)</f>
        <v>1.0975543067165765</v>
      </c>
      <c r="AK39" s="308"/>
      <c r="AL39" s="295">
        <f>INDEX('Avoided Electric Costs 2020'!N:N,MATCH('BCA Inputs'!BU39,'Avoided Electric Costs 2020'!M:M,0))+INDEX('Avoided Electric Costs 2020'!Q:Q,MATCH('BCA Inputs'!BU39,'Avoided Electric Costs 2020'!M:M,0))</f>
        <v>5.8841925204918114E-2</v>
      </c>
      <c r="AM39" s="296">
        <f>INDEX('Avoided Electric Costs 2020'!P:P,MATCH('BCA Inputs'!BU39,'Avoided Electric Costs 2020'!M:M,0))</f>
        <v>77.340974334738092</v>
      </c>
      <c r="AN39" s="296">
        <f>INDEX('Avoided Electric Costs 2020'!R:R,MATCH('BCA Inputs'!BU39,'Avoided Electric Costs 2020'!M:M,0))+INDEX('Avoided Electric Costs 2020'!S:S,MATCH('BCA Inputs'!BU39,'Avoided Electric Costs 2020'!M:M,0))</f>
        <v>31.57</v>
      </c>
      <c r="AO39" s="296">
        <v>0</v>
      </c>
      <c r="AP39" s="555">
        <f t="shared" si="7"/>
        <v>108.91097433473809</v>
      </c>
      <c r="AQ39" s="297">
        <f>INDEX('Avoided Electric Costs 2020'!O:O,MATCH('BCA Inputs'!BU39,'Avoided Electric Costs 2020'!M:M,0))</f>
        <v>2.4962560088001004E-2</v>
      </c>
      <c r="AR39" s="304">
        <f>(AL39+AQ39)*(1+'Avoided Electric Costs 2020'!$X$16)^('BCA Inputs'!BU39-'BCA Inputs'!$BU$14)</f>
        <v>0.13749014093459436</v>
      </c>
      <c r="AS39" s="304">
        <f>AP39*(1+'Avoided Electric Costs 2020'!$X$16)^('BCA Inputs'!BU39-'BCA Inputs'!$BU$14)</f>
        <v>178.67999735656562</v>
      </c>
      <c r="AT39" s="304">
        <f>INDEX('Avoided Natural Gas Costs 2020'!E:E,MATCH('BCA Inputs'!BU39,'Avoided Natural Gas Costs 2020'!B:B,0))/10*(1+'Avoided Natural Gas Costs 2020'!$J$44)^('BCA Inputs'!BU39-'BCA Inputs'!$BU$14)</f>
        <v>1.7641366220872485</v>
      </c>
      <c r="AU39" s="304">
        <f>INDEX('Avoided Oil Costs 2020'!J:J,MATCH('BCA Inputs'!BU39,'Avoided Oil Costs 2020'!G:G,0))/10*(1+'Avoided Oil Costs 2020'!$M$44)^('BCA Inputs'!BU39-'BCA Inputs'!$BU$14)</f>
        <v>5.4060059214093492</v>
      </c>
      <c r="AV39" s="303">
        <f>INDEX('Avoided Propane Costs 2020'!J:J,MATCH('BCA Inputs'!BU39,'Avoided Propane Costs 2020'!G:G,0))/10*(1+'Avoided Propane Costs 2020'!$M$44)^('BCA Inputs'!BU39-'BCA Inputs'!$BU$14)</f>
        <v>5.3715851962639878</v>
      </c>
      <c r="AW39" s="312">
        <f t="shared" si="17"/>
        <v>26</v>
      </c>
      <c r="AX39" s="304">
        <f>$AR$14+NPV('Avoided Electric Costs 2020'!$Z$8,$AR$15:AR39)</f>
        <v>1.0501264457710771</v>
      </c>
      <c r="AY39" s="303">
        <f>$AS$14+NPV('Avoided Electric Costs 2020'!$Z$8,$AS$15:AS39)</f>
        <v>1094.5188514317183</v>
      </c>
      <c r="AZ39" s="307">
        <f t="shared" si="8"/>
        <v>13.860180171905995</v>
      </c>
      <c r="BA39" s="304">
        <f>$AU$14+NPV('Avoided Electric Costs 2020'!$Y$8,$AU$15:AU39)</f>
        <v>45.397094519817529</v>
      </c>
      <c r="BB39" s="304">
        <f>$AV$14+NPV('Avoided Electric Costs 2020'!$Y$8,$AV$15:AV39)</f>
        <v>41.613665005248656</v>
      </c>
      <c r="BC39" s="244"/>
      <c r="BD39" s="309">
        <f>AL39*(1+'Avoided Electric Costs 2020'!$X$16)^('BCA Inputs'!BU39-'BCA Inputs'!$BU$14)</f>
        <v>9.6536415217033919E-2</v>
      </c>
      <c r="BE39" s="646">
        <f>INDEX('Avoided Oil Costs 2020'!H:H,MATCH('BCA Inputs'!BU39,'Avoided Oil Costs 2020'!G:G,0))/10*(1+'Avoided Oil Costs 2020'!$M$44)^('BCA Inputs'!BU39-'BCA Inputs'!$BU$14)</f>
        <v>4.7968840515595579</v>
      </c>
      <c r="BF39" s="646">
        <f>INDEX('Avoided Propane Costs 2020'!H:H,MATCH('BCA Inputs'!BU39,'Avoided Propane Costs 2020'!G:G,0))/10*(1+'Avoided Propane Costs 2020'!$M$44)^('BCA Inputs'!BU39-'BCA Inputs'!$BU$14)</f>
        <v>4.8676247920903917</v>
      </c>
      <c r="BG39" s="306">
        <f>$BD$14+NPV('Avoided Electric Costs 2020'!$Z$8,$BD$15:BD39)</f>
        <v>0.7062349697905147</v>
      </c>
      <c r="BH39" s="303">
        <f t="shared" si="9"/>
        <v>1094.5188514317183</v>
      </c>
      <c r="BI39" s="307">
        <f t="shared" si="10"/>
        <v>6.5769233887587015</v>
      </c>
      <c r="BJ39" s="304">
        <f>$BE$14+NPV('Avoided Electric Costs 2020'!$Y$8,$BE$15:BE39)</f>
        <v>39.947225321620863</v>
      </c>
      <c r="BK39" s="303">
        <f>$BF$14+NPV('Avoided Electric Costs 2020'!$Y$8,$BF$15:BF39)</f>
        <v>37.104685078959491</v>
      </c>
      <c r="BL39" s="304"/>
      <c r="BM39" s="306">
        <f t="shared" si="11"/>
        <v>0.7062349697905147</v>
      </c>
      <c r="BN39" s="303">
        <f t="shared" si="12"/>
        <v>1094.5188514317183</v>
      </c>
      <c r="BO39" s="303">
        <f t="shared" si="13"/>
        <v>6.5769233887587015</v>
      </c>
      <c r="BP39" s="303">
        <f t="shared" si="14"/>
        <v>39.947225321620863</v>
      </c>
      <c r="BQ39" s="303">
        <f t="shared" si="15"/>
        <v>37.104685078959491</v>
      </c>
      <c r="BR39" s="307">
        <f ca="1">'Avoided Electric Costs 2020'!$AO$4+NPV('Avoided Electric Costs 2020'!$Z$8,'Avoided Electric Costs 2020'!$AO$5:'Avoided Electric Costs 2020'!AO29)</f>
        <v>2.7200533826140423</v>
      </c>
      <c r="BS39" s="307">
        <f>IFERROR('Avoided Natural Gas Costs 2020'!S30,0)</f>
        <v>0.87640653088756848</v>
      </c>
      <c r="BU39" s="250">
        <f t="shared" si="18"/>
        <v>2046</v>
      </c>
    </row>
    <row r="40" spans="1:73" ht="12">
      <c r="A40" s="317"/>
      <c r="B40" s="295">
        <f>INDEX('Avoided Electric Costs 2020'!D:D,MATCH('BCA Inputs'!BU40,'Avoided Electric Costs 2020'!C:C,0))+INDEX('Avoided Electric Costs 2020'!G:G,MATCH('BCA Inputs'!BU40,'Avoided Electric Costs 2020'!C:C,0))</f>
        <v>6.1566373064663116E-2</v>
      </c>
      <c r="C40" s="296">
        <f>INDEX('Avoided Electric Costs 2020'!F:F,MATCH('BCA Inputs'!BU40,'Avoided Electric Costs 2020'!C:C,0))</f>
        <v>77.340974334738092</v>
      </c>
      <c r="D40" s="296">
        <f>INDEX('Avoided Electric Costs 2020'!H:H,MATCH('BCA Inputs'!BU40,'Avoided Electric Costs 2020'!C:C,0))+INDEX('Avoided Electric Costs 2020'!I:I,MATCH('BCA Inputs'!BU40,'Avoided Electric Costs 2020'!C:C,0))</f>
        <v>30.84</v>
      </c>
      <c r="E40" s="296">
        <v>0</v>
      </c>
      <c r="F40" s="555">
        <f t="shared" si="0"/>
        <v>108.1809743347381</v>
      </c>
      <c r="G40" s="297">
        <f>INDEX('Avoided Electric Costs 2020'!E:E,MATCH('BCA Inputs'!BU40,'Avoided Electric Costs 2020'!C:C,0))</f>
        <v>2.4962560088001004E-2</v>
      </c>
      <c r="H40" s="311">
        <f>(B40+G40)*(1+'Avoided Electric Costs 2020'!$X$16)^('BCA Inputs'!BU40-'BCA Inputs'!$BU$14)</f>
        <v>0.14479908415339662</v>
      </c>
      <c r="I40" s="308">
        <f>F40*(1+'Avoided Electric Costs 2020'!$X$16)^('BCA Inputs'!BU40-'BCA Inputs'!$BU$14)</f>
        <v>181.03200208021852</v>
      </c>
      <c r="J40" s="308">
        <f>INDEX('Avoided Natural Gas Costs 2020'!E:E,MATCH('BCA Inputs'!BU40,'Avoided Natural Gas Costs 2020'!B:B,0))/10*(1+'Avoided Natural Gas Costs 2020'!$J$44)^('BCA Inputs'!BU40-'BCA Inputs'!$BU$14)</f>
        <v>1.7994193545289936</v>
      </c>
      <c r="K40" s="652">
        <f>INDEX('Avoided Oil Costs 2020'!E:E,MATCH('BCA Inputs'!BU40,'Avoided Oil Costs 2020'!B:B,0))/10*(1+'Avoided Oil Costs 2020'!$M$44)^('BCA Inputs'!BU40-'BCA Inputs'!$BU$14)</f>
        <v>5.4962885465784534</v>
      </c>
      <c r="L40" s="651">
        <f>INDEX('Avoided Propane Costs 2020'!E:E,MATCH('BCA Inputs'!BU40,'Avoided Propane Costs 2020'!B:B,0))/10*(1+'Avoided Propane Costs 2020'!$M$44)^('BCA Inputs'!BU40-'BCA Inputs'!$BU$14)</f>
        <v>6.1373635381686897</v>
      </c>
      <c r="M40" s="650">
        <f t="shared" si="16"/>
        <v>27</v>
      </c>
      <c r="N40" s="304">
        <f>$H$14+NPV('Avoided Electric Costs 2020'!$Y$8,$H$15:H40)</f>
        <v>1.1845483996388286</v>
      </c>
      <c r="O40" s="303">
        <f>$I$14+NPV('Avoided Electric Costs 2020'!$Y$8,$I$15:I40)</f>
        <v>1194.2933049420299</v>
      </c>
      <c r="P40" s="303">
        <f>$J$14+NPV('Avoided Electric Costs 2020'!$Y$8,$J$15:J40)</f>
        <v>14.184686070698275</v>
      </c>
      <c r="Q40" s="304">
        <f>$K$14+NPV('Avoided Electric Costs 2020'!$Y$8,$K$15:K40)</f>
        <v>45.910049009848301</v>
      </c>
      <c r="R40" s="303">
        <f>$L$14+NPV('Avoided Electric Costs 2020'!$Y$8,$L$15:L40)</f>
        <v>47.066062631993447</v>
      </c>
      <c r="S40" s="304"/>
      <c r="T40" s="307">
        <f>B40*(1+'Avoided Electric Costs 2020'!$X$16)^('BCA Inputs'!BU40-'BCA Inputs'!$BU$14)</f>
        <v>0.10302628392148494</v>
      </c>
      <c r="U40" s="306">
        <f>INDEX('Avoided Natural Gas Costs 2020'!C:C,MATCH('BCA Inputs'!BU40,'Avoided Natural Gas Costs 2020'!B:B,0))/10*(1+'Avoided Natural Gas Costs 2020'!$J$44)^('BCA Inputs'!BU40-'BCA Inputs'!$BU$14)</f>
        <v>0.83578372456586625</v>
      </c>
      <c r="V40" s="306">
        <f>INDEX('Avoided Oil Costs 2020'!C:C,MATCH('BCA Inputs'!BU40,'Avoided Oil Costs 2020'!B:B,0))/10*(1+'Avoided Oil Costs 2020'!$M$44)^('BCA Inputs'!BU40-'BCA Inputs'!$BU$14)</f>
        <v>4.874984239331666</v>
      </c>
      <c r="W40" s="306">
        <f>INDEX('Avoided Propane Costs 2020'!C:C,MATCH('BCA Inputs'!BU40,'Avoided Propane Costs 2020'!B:B,0))/10*(1+'Avoided Propane Costs 2020'!$M$44)^('BCA Inputs'!BU40-'BCA Inputs'!$BU$14)</f>
        <v>5.6233239259116212</v>
      </c>
      <c r="X40" s="306">
        <f>$T$14+NPV('Avoided Electric Costs 2020'!$Y$8,$T$15:T40)</f>
        <v>0.81059838747678137</v>
      </c>
      <c r="Y40" s="303">
        <f t="shared" si="1"/>
        <v>1194.2933049420299</v>
      </c>
      <c r="Z40" s="307">
        <f>$U$14+NPV('Avoided Electric Costs 2020'!$Y$8,$U$15:U40)</f>
        <v>6.7276479811410015</v>
      </c>
      <c r="AA40" s="307">
        <f>$V$14+NPV('Avoided Electric Costs 2020'!$Y$8,$V$15:V40)</f>
        <v>40.348134271995079</v>
      </c>
      <c r="AB40" s="307">
        <f>$W$14+NPV('Avoided Electric Costs 2020'!$Y$8,$W$15:W40)</f>
        <v>42.464381198426132</v>
      </c>
      <c r="AC40" s="304"/>
      <c r="AD40" s="306">
        <f t="shared" si="2"/>
        <v>0.81059838747678137</v>
      </c>
      <c r="AE40" s="303">
        <f t="shared" si="3"/>
        <v>1194.2933049420299</v>
      </c>
      <c r="AF40" s="307">
        <f t="shared" si="4"/>
        <v>6.7276479811410015</v>
      </c>
      <c r="AG40" s="303">
        <f t="shared" si="5"/>
        <v>40.348134271995079</v>
      </c>
      <c r="AH40" s="303">
        <f t="shared" si="6"/>
        <v>42.464381198426132</v>
      </c>
      <c r="AI40" s="303">
        <f ca="1">'Avoided Electric Costs 2020'!$AM$4+NPV('Avoided Electric Costs 2020'!$Y$8,'Avoided Electric Costs 2020'!$AM$5:'Avoided Electric Costs 2020'!AM30)</f>
        <v>2.0170731559360315</v>
      </c>
      <c r="AJ40" s="303">
        <f>IFERROR('Avoided Natural Gas Costs 2020'!R31,0)</f>
        <v>1.119505392850908</v>
      </c>
      <c r="AK40" s="308"/>
      <c r="AL40" s="295">
        <f>INDEX('Avoided Electric Costs 2020'!N:N,MATCH('BCA Inputs'!BU40,'Avoided Electric Costs 2020'!M:M,0))+INDEX('Avoided Electric Costs 2020'!Q:Q,MATCH('BCA Inputs'!BU40,'Avoided Electric Costs 2020'!M:M,0))</f>
        <v>5.8841925204918114E-2</v>
      </c>
      <c r="AM40" s="296">
        <f>INDEX('Avoided Electric Costs 2020'!P:P,MATCH('BCA Inputs'!BU40,'Avoided Electric Costs 2020'!M:M,0))</f>
        <v>77.340974334738092</v>
      </c>
      <c r="AN40" s="296">
        <f>INDEX('Avoided Electric Costs 2020'!R:R,MATCH('BCA Inputs'!BU40,'Avoided Electric Costs 2020'!M:M,0))+INDEX('Avoided Electric Costs 2020'!S:S,MATCH('BCA Inputs'!BU40,'Avoided Electric Costs 2020'!M:M,0))</f>
        <v>31.57</v>
      </c>
      <c r="AO40" s="296">
        <v>0</v>
      </c>
      <c r="AP40" s="555">
        <f t="shared" si="7"/>
        <v>108.91097433473809</v>
      </c>
      <c r="AQ40" s="297">
        <f>INDEX('Avoided Electric Costs 2020'!O:O,MATCH('BCA Inputs'!BU40,'Avoided Electric Costs 2020'!M:M,0))</f>
        <v>2.4962560088001004E-2</v>
      </c>
      <c r="AR40" s="304">
        <f>(AL40+AQ40)*(1+'Avoided Electric Costs 2020'!$X$16)^('BCA Inputs'!BU40-'BCA Inputs'!$BU$14)</f>
        <v>0.14023994375328627</v>
      </c>
      <c r="AS40" s="304">
        <f>AP40*(1+'Avoided Electric Costs 2020'!$X$16)^('BCA Inputs'!BU40-'BCA Inputs'!$BU$14)</f>
        <v>182.25359730369695</v>
      </c>
      <c r="AT40" s="304">
        <f>INDEX('Avoided Natural Gas Costs 2020'!E:E,MATCH('BCA Inputs'!BU40,'Avoided Natural Gas Costs 2020'!B:B,0))/10*(1+'Avoided Natural Gas Costs 2020'!$J$44)^('BCA Inputs'!BU40-'BCA Inputs'!$BU$14)</f>
        <v>1.7994193545289936</v>
      </c>
      <c r="AU40" s="304">
        <f>INDEX('Avoided Oil Costs 2020'!J:J,MATCH('BCA Inputs'!BU40,'Avoided Oil Costs 2020'!G:G,0))/10*(1+'Avoided Oil Costs 2020'!$M$44)^('BCA Inputs'!BU40-'BCA Inputs'!$BU$14)</f>
        <v>5.5553582707028841</v>
      </c>
      <c r="AV40" s="303">
        <f>INDEX('Avoided Propane Costs 2020'!J:J,MATCH('BCA Inputs'!BU40,'Avoided Propane Costs 2020'!G:G,0))/10*(1+'Avoided Propane Costs 2020'!$M$44)^('BCA Inputs'!BU40-'BCA Inputs'!$BU$14)</f>
        <v>5.5478219422388984</v>
      </c>
      <c r="AW40" s="312">
        <f t="shared" si="17"/>
        <v>27</v>
      </c>
      <c r="AX40" s="304">
        <f>$AR$14+NPV('Avoided Electric Costs 2020'!$Z$8,$AR$15:AR40)</f>
        <v>1.0716221969882564</v>
      </c>
      <c r="AY40" s="303">
        <f>$AS$14+NPV('Avoided Electric Costs 2020'!$Z$8,$AS$15:AS40)</f>
        <v>1122.4543873512732</v>
      </c>
      <c r="AZ40" s="307">
        <f t="shared" si="8"/>
        <v>14.184686070698275</v>
      </c>
      <c r="BA40" s="304">
        <f>$AU$14+NPV('Avoided Electric Costs 2020'!$Y$8,$AU$15:AU40)</f>
        <v>46.398943546399458</v>
      </c>
      <c r="BB40" s="304">
        <f>$AV$14+NPV('Avoided Electric Costs 2020'!$Y$8,$AV$15:AV40)</f>
        <v>42.614154936166955</v>
      </c>
      <c r="BC40" s="244"/>
      <c r="BD40" s="309">
        <f>AL40*(1+'Avoided Electric Costs 2020'!$X$16)^('BCA Inputs'!BU40-'BCA Inputs'!$BU$14)</f>
        <v>9.8467143521374603E-2</v>
      </c>
      <c r="BE40" s="646">
        <f>INDEX('Avoided Oil Costs 2020'!H:H,MATCH('BCA Inputs'!BU40,'Avoided Oil Costs 2020'!G:G,0))/10*(1+'Avoided Oil Costs 2020'!$M$44)^('BCA Inputs'!BU40-'BCA Inputs'!$BU$14)</f>
        <v>4.9340539634560967</v>
      </c>
      <c r="BF40" s="646">
        <f>INDEX('Avoided Propane Costs 2020'!H:H,MATCH('BCA Inputs'!BU40,'Avoided Propane Costs 2020'!G:G,0))/10*(1+'Avoided Propane Costs 2020'!$M$44)^('BCA Inputs'!BU40-'BCA Inputs'!$BU$14)</f>
        <v>5.0337823299818298</v>
      </c>
      <c r="BG40" s="306">
        <f>$BD$14+NPV('Avoided Electric Costs 2020'!$Z$8,$BD$15:BD40)</f>
        <v>0.72132785391149945</v>
      </c>
      <c r="BH40" s="303">
        <f t="shared" si="9"/>
        <v>1122.4543873512732</v>
      </c>
      <c r="BI40" s="307">
        <f t="shared" si="10"/>
        <v>6.7276479811410015</v>
      </c>
      <c r="BJ40" s="304">
        <f>$BE$14+NPV('Avoided Electric Costs 2020'!$Y$8,$BE$15:BE40)</f>
        <v>40.837028808546251</v>
      </c>
      <c r="BK40" s="303">
        <f>$BF$14+NPV('Avoided Electric Costs 2020'!$Y$8,$BF$15:BF40)</f>
        <v>38.012473502599633</v>
      </c>
      <c r="BL40" s="304"/>
      <c r="BM40" s="306">
        <f t="shared" si="11"/>
        <v>0.72132785391149945</v>
      </c>
      <c r="BN40" s="303">
        <f t="shared" si="12"/>
        <v>1122.4543873512732</v>
      </c>
      <c r="BO40" s="303">
        <f t="shared" si="13"/>
        <v>6.7276479811410015</v>
      </c>
      <c r="BP40" s="303">
        <f t="shared" si="14"/>
        <v>40.837028808546251</v>
      </c>
      <c r="BQ40" s="303">
        <f t="shared" si="15"/>
        <v>38.012473502599633</v>
      </c>
      <c r="BR40" s="307">
        <f ca="1">'Avoided Electric Costs 2020'!$AO$4+NPV('Avoided Electric Costs 2020'!$Z$8,'Avoided Electric Costs 2020'!$AO$5:'Avoided Electric Costs 2020'!AO30)</f>
        <v>2.7678325737498355</v>
      </c>
      <c r="BS40" s="307">
        <f>IFERROR('Avoided Natural Gas Costs 2020'!S31,0)</f>
        <v>0.89393466150531986</v>
      </c>
      <c r="BU40" s="250">
        <f t="shared" si="18"/>
        <v>2047</v>
      </c>
    </row>
    <row r="41" spans="1:73" ht="12">
      <c r="A41" s="319"/>
      <c r="B41" s="295">
        <f>INDEX('Avoided Electric Costs 2020'!D:D,MATCH('BCA Inputs'!BU41,'Avoided Electric Costs 2020'!C:C,0))+INDEX('Avoided Electric Costs 2020'!G:G,MATCH('BCA Inputs'!BU41,'Avoided Electric Costs 2020'!C:C,0))</f>
        <v>6.1566373064663116E-2</v>
      </c>
      <c r="C41" s="296">
        <f>INDEX('Avoided Electric Costs 2020'!F:F,MATCH('BCA Inputs'!BU41,'Avoided Electric Costs 2020'!C:C,0))</f>
        <v>77.340974334738092</v>
      </c>
      <c r="D41" s="296">
        <f>INDEX('Avoided Electric Costs 2020'!H:H,MATCH('BCA Inputs'!BU41,'Avoided Electric Costs 2020'!C:C,0))+INDEX('Avoided Electric Costs 2020'!I:I,MATCH('BCA Inputs'!BU41,'Avoided Electric Costs 2020'!C:C,0))</f>
        <v>30.84</v>
      </c>
      <c r="E41" s="296">
        <v>0</v>
      </c>
      <c r="F41" s="555">
        <f t="shared" si="0"/>
        <v>108.1809743347381</v>
      </c>
      <c r="G41" s="297">
        <f>INDEX('Avoided Electric Costs 2020'!E:E,MATCH('BCA Inputs'!BU41,'Avoided Electric Costs 2020'!C:C,0))</f>
        <v>2.4962560088001004E-2</v>
      </c>
      <c r="H41" s="311">
        <f>(B41+G41)*(1+'Avoided Electric Costs 2020'!$X$16)^('BCA Inputs'!BU41-'BCA Inputs'!$BU$14)</f>
        <v>0.14769506583646452</v>
      </c>
      <c r="I41" s="308">
        <f>F41*(1+'Avoided Electric Costs 2020'!$X$16)^('BCA Inputs'!BU41-'BCA Inputs'!$BU$14)</f>
        <v>184.65264212182285</v>
      </c>
      <c r="J41" s="308">
        <f>INDEX('Avoided Natural Gas Costs 2020'!E:E,MATCH('BCA Inputs'!BU41,'Avoided Natural Gas Costs 2020'!B:B,0))/10*(1+'Avoided Natural Gas Costs 2020'!$J$44)^('BCA Inputs'!BU41-'BCA Inputs'!$BU$14)</f>
        <v>1.8354077416195731</v>
      </c>
      <c r="K41" s="652">
        <f>INDEX('Avoided Oil Costs 2020'!E:E,MATCH('BCA Inputs'!BU41,'Avoided Oil Costs 2020'!B:B,0))/10*(1+'Avoided Oil Costs 2020'!$M$44)^('BCA Inputs'!BU41-'BCA Inputs'!$BU$14)</f>
        <v>5.6569064307058543</v>
      </c>
      <c r="L41" s="651">
        <f>INDEX('Avoided Propane Costs 2020'!E:E,MATCH('BCA Inputs'!BU41,'Avoided Propane Costs 2020'!B:B,0))/10*(1+'Avoided Propane Costs 2020'!$M$44)^('BCA Inputs'!BU41-'BCA Inputs'!$BU$14)</f>
        <v>6.3434161303575127</v>
      </c>
      <c r="M41" s="650">
        <f t="shared" si="16"/>
        <v>28</v>
      </c>
      <c r="N41" s="304">
        <f>$H$14+NPV('Avoided Electric Costs 2020'!$Y$8,$H$15:H41)</f>
        <v>1.2094854039262901</v>
      </c>
      <c r="O41" s="303">
        <f>$I$14+NPV('Avoided Electric Costs 2020'!$Y$8,$I$15:I41)</f>
        <v>1225.4702687911911</v>
      </c>
      <c r="P41" s="303">
        <f>$J$14+NPV('Avoided Electric Costs 2020'!$Y$8,$J$15:J41)</f>
        <v>14.49457841857593</v>
      </c>
      <c r="Q41" s="304">
        <f>$K$14+NPV('Avoided Electric Costs 2020'!$Y$8,$K$15:K41)</f>
        <v>46.865167578754829</v>
      </c>
      <c r="R41" s="303">
        <f>$L$14+NPV('Avoided Electric Costs 2020'!$Y$8,$L$15:L41)</f>
        <v>48.137092285854926</v>
      </c>
      <c r="S41" s="304"/>
      <c r="T41" s="307">
        <f>B41*(1+'Avoided Electric Costs 2020'!$X$16)^('BCA Inputs'!BU41-'BCA Inputs'!$BU$14)</f>
        <v>0.10508680959991462</v>
      </c>
      <c r="U41" s="306">
        <f>INDEX('Avoided Natural Gas Costs 2020'!C:C,MATCH('BCA Inputs'!BU41,'Avoided Natural Gas Costs 2020'!B:B,0))/10*(1+'Avoided Natural Gas Costs 2020'!$J$44)^('BCA Inputs'!BU41-'BCA Inputs'!$BU$14)</f>
        <v>0.85249939905718342</v>
      </c>
      <c r="V41" s="306">
        <f>INDEX('Avoided Oil Costs 2020'!C:C,MATCH('BCA Inputs'!BU41,'Avoided Oil Costs 2020'!B:B,0))/10*(1+'Avoided Oil Costs 2020'!$M$44)^('BCA Inputs'!BU41-'BCA Inputs'!$BU$14)</f>
        <v>5.0231760373141316</v>
      </c>
      <c r="W41" s="306">
        <f>INDEX('Avoided Propane Costs 2020'!C:C,MATCH('BCA Inputs'!BU41,'Avoided Propane Costs 2020'!B:B,0))/10*(1+'Avoided Propane Costs 2020'!$M$44)^('BCA Inputs'!BU41-'BCA Inputs'!$BU$14)</f>
        <v>5.8190957258553029</v>
      </c>
      <c r="X41" s="306">
        <f>$T$14+NPV('Avoided Electric Costs 2020'!$Y$8,$T$15:T41)</f>
        <v>0.82834136491957766</v>
      </c>
      <c r="Y41" s="303">
        <f t="shared" si="1"/>
        <v>1225.4702687911911</v>
      </c>
      <c r="Z41" s="307">
        <f>$U$14+NPV('Avoided Electric Costs 2020'!$Y$8,$U$15:U41)</f>
        <v>6.8715849572948695</v>
      </c>
      <c r="AA41" s="307">
        <f>$V$14+NPV('Avoided Electric Costs 2020'!$Y$8,$V$15:V41)</f>
        <v>41.196253074541083</v>
      </c>
      <c r="AB41" s="307">
        <f>$W$14+NPV('Avoided Electric Costs 2020'!$Y$8,$W$15:W41)</f>
        <v>43.44688399391881</v>
      </c>
      <c r="AC41" s="304"/>
      <c r="AD41" s="306">
        <f t="shared" si="2"/>
        <v>0.82834136491957766</v>
      </c>
      <c r="AE41" s="303">
        <f t="shared" si="3"/>
        <v>1225.4702687911911</v>
      </c>
      <c r="AF41" s="307">
        <f t="shared" si="4"/>
        <v>6.8715849572948695</v>
      </c>
      <c r="AG41" s="303">
        <f t="shared" si="5"/>
        <v>41.196253074541083</v>
      </c>
      <c r="AH41" s="303">
        <f t="shared" si="6"/>
        <v>43.44688399391881</v>
      </c>
      <c r="AI41" s="303">
        <f ca="1">'Avoided Electric Costs 2020'!$AM$4+NPV('Avoided Electric Costs 2020'!$Y$8,'Avoided Electric Costs 2020'!$AM$5:'Avoided Electric Costs 2020'!AM31)</f>
        <v>2.0538035942840107</v>
      </c>
      <c r="AJ41" s="303">
        <f>IFERROR('Avoided Natural Gas Costs 2020'!R32,0)</f>
        <v>1.1418955007079261</v>
      </c>
      <c r="AK41" s="308"/>
      <c r="AL41" s="295">
        <f>INDEX('Avoided Electric Costs 2020'!N:N,MATCH('BCA Inputs'!BU41,'Avoided Electric Costs 2020'!M:M,0))+INDEX('Avoided Electric Costs 2020'!Q:Q,MATCH('BCA Inputs'!BU41,'Avoided Electric Costs 2020'!M:M,0))</f>
        <v>5.8841925204918114E-2</v>
      </c>
      <c r="AM41" s="296">
        <f>INDEX('Avoided Electric Costs 2020'!P:P,MATCH('BCA Inputs'!BU41,'Avoided Electric Costs 2020'!M:M,0))</f>
        <v>77.340974334738092</v>
      </c>
      <c r="AN41" s="296">
        <f>INDEX('Avoided Electric Costs 2020'!R:R,MATCH('BCA Inputs'!BU41,'Avoided Electric Costs 2020'!M:M,0))+INDEX('Avoided Electric Costs 2020'!S:S,MATCH('BCA Inputs'!BU41,'Avoided Electric Costs 2020'!M:M,0))</f>
        <v>31.57</v>
      </c>
      <c r="AO41" s="296">
        <v>0</v>
      </c>
      <c r="AP41" s="555">
        <f t="shared" si="7"/>
        <v>108.91097433473809</v>
      </c>
      <c r="AQ41" s="297">
        <f>INDEX('Avoided Electric Costs 2020'!O:O,MATCH('BCA Inputs'!BU41,'Avoided Electric Costs 2020'!M:M,0))</f>
        <v>2.4962560088001004E-2</v>
      </c>
      <c r="AR41" s="304">
        <f>(AL41+AQ41)*(1+'Avoided Electric Costs 2020'!$X$16)^('BCA Inputs'!BU41-'BCA Inputs'!$BU$14)</f>
        <v>0.14304474262835198</v>
      </c>
      <c r="AS41" s="304">
        <f>AP41*(1+'Avoided Electric Costs 2020'!$X$16)^('BCA Inputs'!BU41-'BCA Inputs'!$BU$14)</f>
        <v>185.89866924977085</v>
      </c>
      <c r="AT41" s="304">
        <f>INDEX('Avoided Natural Gas Costs 2020'!E:E,MATCH('BCA Inputs'!BU41,'Avoided Natural Gas Costs 2020'!B:B,0))/10*(1+'Avoided Natural Gas Costs 2020'!$J$44)^('BCA Inputs'!BU41-'BCA Inputs'!$BU$14)</f>
        <v>1.8354077416195731</v>
      </c>
      <c r="AU41" s="304">
        <f>INDEX('Avoided Oil Costs 2020'!J:J,MATCH('BCA Inputs'!BU41,'Avoided Oil Costs 2020'!G:G,0))/10*(1+'Avoided Oil Costs 2020'!$M$44)^('BCA Inputs'!BU41-'BCA Inputs'!$BU$14)</f>
        <v>5.7177717808660997</v>
      </c>
      <c r="AV41" s="303">
        <f>INDEX('Avoided Propane Costs 2020'!J:J,MATCH('BCA Inputs'!BU41,'Avoided Propane Costs 2020'!G:G,0))/10*(1+'Avoided Propane Costs 2020'!$M$44)^('BCA Inputs'!BU41-'BCA Inputs'!$BU$14)</f>
        <v>5.7333500864504279</v>
      </c>
      <c r="AW41" s="312">
        <f t="shared" si="17"/>
        <v>28</v>
      </c>
      <c r="AX41" s="304">
        <f>$AR$14+NPV('Avoided Electric Costs 2020'!$Z$8,$AR$15:AR41)</f>
        <v>1.092021960889934</v>
      </c>
      <c r="AY41" s="303">
        <f>$AS$14+NPV('Avoided Electric Costs 2020'!$Z$8,$AS$15:AS41)</f>
        <v>1148.9655956113643</v>
      </c>
      <c r="AZ41" s="307">
        <f t="shared" si="8"/>
        <v>14.49457841857593</v>
      </c>
      <c r="BA41" s="304">
        <f>$AU$14+NPV('Avoided Electric Costs 2020'!$Y$8,$AU$15:AU41)</f>
        <v>47.364338690825342</v>
      </c>
      <c r="BB41" s="304">
        <f>$AV$14+NPV('Avoided Electric Costs 2020'!$Y$8,$AV$15:AV41)</f>
        <v>43.582180339572353</v>
      </c>
      <c r="BC41" s="244"/>
      <c r="BD41" s="309">
        <f>AL41*(1+'Avoided Electric Costs 2020'!$X$16)^('BCA Inputs'!BU41-'BCA Inputs'!$BU$14)</f>
        <v>0.10043648639180208</v>
      </c>
      <c r="BE41" s="646">
        <f>INDEX('Avoided Oil Costs 2020'!H:H,MATCH('BCA Inputs'!BU41,'Avoided Oil Costs 2020'!G:G,0))/10*(1+'Avoided Oil Costs 2020'!$M$44)^('BCA Inputs'!BU41-'BCA Inputs'!$BU$14)</f>
        <v>5.0840413874743771</v>
      </c>
      <c r="BF41" s="646">
        <f>INDEX('Avoided Propane Costs 2020'!H:H,MATCH('BCA Inputs'!BU41,'Avoided Propane Costs 2020'!G:G,0))/10*(1+'Avoided Propane Costs 2020'!$M$44)^('BCA Inputs'!BU41-'BCA Inputs'!$BU$14)</f>
        <v>5.2090296819482171</v>
      </c>
      <c r="BG41" s="306">
        <f>$BD$14+NPV('Avoided Electric Costs 2020'!$Z$8,$BD$15:BD41)</f>
        <v>0.73565120877138457</v>
      </c>
      <c r="BH41" s="303">
        <f t="shared" si="9"/>
        <v>1148.9655956113643</v>
      </c>
      <c r="BI41" s="307">
        <f t="shared" si="10"/>
        <v>6.8715849572948695</v>
      </c>
      <c r="BJ41" s="304">
        <f>$BE$14+NPV('Avoided Electric Costs 2020'!$Y$8,$BE$15:BE41)</f>
        <v>41.695424186611604</v>
      </c>
      <c r="BK41" s="303">
        <f>$BF$14+NPV('Avoided Electric Costs 2020'!$Y$8,$BF$15:BF41)</f>
        <v>38.891972047636237</v>
      </c>
      <c r="BL41" s="304"/>
      <c r="BM41" s="306">
        <f t="shared" si="11"/>
        <v>0.73565120877138457</v>
      </c>
      <c r="BN41" s="303">
        <f t="shared" si="12"/>
        <v>1148.9655956113643</v>
      </c>
      <c r="BO41" s="303">
        <f t="shared" si="13"/>
        <v>6.8715849572948695</v>
      </c>
      <c r="BP41" s="303">
        <f t="shared" si="14"/>
        <v>41.695424186611604</v>
      </c>
      <c r="BQ41" s="303">
        <f t="shared" si="15"/>
        <v>38.891972047636237</v>
      </c>
      <c r="BR41" s="307">
        <f ca="1">'Avoided Electric Costs 2020'!$AO$4+NPV('Avoided Electric Costs 2020'!$Z$8,'Avoided Electric Costs 2020'!$AO$5:'Avoided Electric Costs 2020'!AO31)</f>
        <v>2.813175684057343</v>
      </c>
      <c r="BS41" s="307">
        <f>IFERROR('Avoided Natural Gas Costs 2020'!S32,0)</f>
        <v>0.91181335473542635</v>
      </c>
      <c r="BU41" s="250">
        <f t="shared" si="18"/>
        <v>2048</v>
      </c>
    </row>
    <row r="42" spans="1:73" ht="12">
      <c r="A42" s="319"/>
      <c r="B42" s="295">
        <f>INDEX('Avoided Electric Costs 2020'!D:D,MATCH('BCA Inputs'!BU42,'Avoided Electric Costs 2020'!C:C,0))+INDEX('Avoided Electric Costs 2020'!G:G,MATCH('BCA Inputs'!BU42,'Avoided Electric Costs 2020'!C:C,0))</f>
        <v>6.1566373064663116E-2</v>
      </c>
      <c r="C42" s="296">
        <f>INDEX('Avoided Electric Costs 2020'!F:F,MATCH('BCA Inputs'!BU42,'Avoided Electric Costs 2020'!C:C,0))</f>
        <v>77.340974334738092</v>
      </c>
      <c r="D42" s="296">
        <f>INDEX('Avoided Electric Costs 2020'!H:H,MATCH('BCA Inputs'!BU42,'Avoided Electric Costs 2020'!C:C,0))+INDEX('Avoided Electric Costs 2020'!I:I,MATCH('BCA Inputs'!BU42,'Avoided Electric Costs 2020'!C:C,0))</f>
        <v>30.84</v>
      </c>
      <c r="E42" s="296">
        <v>0</v>
      </c>
      <c r="F42" s="555">
        <f t="shared" si="0"/>
        <v>108.1809743347381</v>
      </c>
      <c r="G42" s="297">
        <f>INDEX('Avoided Electric Costs 2020'!E:E,MATCH('BCA Inputs'!BU42,'Avoided Electric Costs 2020'!C:C,0))</f>
        <v>2.4962560088001004E-2</v>
      </c>
      <c r="H42" s="311">
        <f>(B42+G42)*(1+'Avoided Electric Costs 2020'!$X$16)^('BCA Inputs'!BU42-'BCA Inputs'!$BU$14)</f>
        <v>0.15064896715319384</v>
      </c>
      <c r="I42" s="308">
        <f>F42*(1+'Avoided Electric Costs 2020'!$X$16)^('BCA Inputs'!BU42-'BCA Inputs'!$BU$14)</f>
        <v>188.34569496425937</v>
      </c>
      <c r="J42" s="308">
        <f>INDEX('Avoided Natural Gas Costs 2020'!E:E,MATCH('BCA Inputs'!BU42,'Avoided Natural Gas Costs 2020'!B:B,0))/10*(1+'Avoided Natural Gas Costs 2020'!$J$44)^('BCA Inputs'!BU42-'BCA Inputs'!$BU$14)</f>
        <v>1.8721158964519651</v>
      </c>
      <c r="K42" s="652">
        <f>INDEX('Avoided Oil Costs 2020'!E:E,MATCH('BCA Inputs'!BU42,'Avoided Oil Costs 2020'!B:B,0))/10*(1+'Avoided Oil Costs 2020'!$M$44)^('BCA Inputs'!BU42-'BCA Inputs'!$BU$14)</f>
        <v>5.8030765823579413</v>
      </c>
      <c r="L42" s="651">
        <f>INDEX('Avoided Propane Costs 2020'!E:E,MATCH('BCA Inputs'!BU42,'Avoided Propane Costs 2020'!B:B,0))/10*(1+'Avoided Propane Costs 2020'!$M$44)^('BCA Inputs'!BU42-'BCA Inputs'!$BU$14)</f>
        <v>6.5473702714837785</v>
      </c>
      <c r="M42" s="650">
        <f t="shared" si="16"/>
        <v>29</v>
      </c>
      <c r="N42" s="304">
        <f>$H$14+NPV('Avoided Electric Costs 2020'!$Y$8,$H$15:H42)</f>
        <v>1.2332994141998699</v>
      </c>
      <c r="O42" s="303">
        <f>$I$14+NPV('Avoided Electric Costs 2020'!$Y$8,$I$15:I42)</f>
        <v>1255.2432330512272</v>
      </c>
      <c r="P42" s="303">
        <f>$J$14+NPV('Avoided Electric Costs 2020'!$Y$8,$J$15:J42)</f>
        <v>14.790515311034696</v>
      </c>
      <c r="Q42" s="304">
        <f>$K$14+NPV('Avoided Electric Costs 2020'!$Y$8,$K$15:K42)</f>
        <v>47.782495642545086</v>
      </c>
      <c r="R42" s="303">
        <f>$L$14+NPV('Avoided Electric Costs 2020'!$Y$8,$L$15:L42)</f>
        <v>49.172075438122356</v>
      </c>
      <c r="S42" s="304"/>
      <c r="T42" s="307">
        <f>B42*(1+'Avoided Electric Costs 2020'!$X$16)^('BCA Inputs'!BU42-'BCA Inputs'!$BU$14)</f>
        <v>0.10718854579191293</v>
      </c>
      <c r="U42" s="306">
        <f>INDEX('Avoided Natural Gas Costs 2020'!C:C,MATCH('BCA Inputs'!BU42,'Avoided Natural Gas Costs 2020'!B:B,0))/10*(1+'Avoided Natural Gas Costs 2020'!$J$44)^('BCA Inputs'!BU42-'BCA Inputs'!$BU$14)</f>
        <v>0.86954938703832729</v>
      </c>
      <c r="V42" s="306">
        <f>INDEX('Avoided Oil Costs 2020'!C:C,MATCH('BCA Inputs'!BU42,'Avoided Oil Costs 2020'!B:B,0))/10*(1+'Avoided Oil Costs 2020'!$M$44)^('BCA Inputs'!BU42-'BCA Inputs'!$BU$14)</f>
        <v>5.156671581098383</v>
      </c>
      <c r="W42" s="306">
        <f>INDEX('Avoided Propane Costs 2020'!C:C,MATCH('BCA Inputs'!BU42,'Avoided Propane Costs 2020'!B:B,0))/10*(1+'Avoided Propane Costs 2020'!$M$44)^('BCA Inputs'!BU42-'BCA Inputs'!$BU$14)</f>
        <v>6.012563458891524</v>
      </c>
      <c r="X42" s="306">
        <f>$T$14+NPV('Avoided Electric Costs 2020'!$Y$8,$T$15:T42)</f>
        <v>0.84528531866141088</v>
      </c>
      <c r="Y42" s="303">
        <f t="shared" si="1"/>
        <v>1255.2432330512272</v>
      </c>
      <c r="Z42" s="307">
        <f>$U$14+NPV('Avoided Electric Costs 2020'!$Y$8,$U$15:U42)</f>
        <v>7.0090399855477905</v>
      </c>
      <c r="AA42" s="307">
        <f>$V$14+NPV('Avoided Electric Costs 2020'!$Y$8,$V$15:V42)</f>
        <v>42.01139991776423</v>
      </c>
      <c r="AB42" s="307">
        <f>$W$14+NPV('Avoided Electric Costs 2020'!$Y$8,$W$15:W42)</f>
        <v>44.397326938774789</v>
      </c>
      <c r="AC42" s="304"/>
      <c r="AD42" s="306">
        <f t="shared" si="2"/>
        <v>0.84528531866141088</v>
      </c>
      <c r="AE42" s="303">
        <f t="shared" si="3"/>
        <v>1255.2432330512272</v>
      </c>
      <c r="AF42" s="307">
        <f t="shared" si="4"/>
        <v>7.0090399855477905</v>
      </c>
      <c r="AG42" s="303">
        <f t="shared" si="5"/>
        <v>42.01139991776423</v>
      </c>
      <c r="AH42" s="303">
        <f t="shared" si="6"/>
        <v>44.397326938774789</v>
      </c>
      <c r="AI42" s="303">
        <f ca="1">'Avoided Electric Costs 2020'!$AM$4+NPV('Avoided Electric Costs 2020'!$Y$8,'Avoided Electric Costs 2020'!$AM$5:'Avoided Electric Costs 2020'!AM32)</f>
        <v>2.0888799421118724</v>
      </c>
      <c r="AJ42" s="303">
        <f>IFERROR('Avoided Natural Gas Costs 2020'!R33,0)</f>
        <v>1.1647334107220848</v>
      </c>
      <c r="AK42" s="308"/>
      <c r="AL42" s="295">
        <f>INDEX('Avoided Electric Costs 2020'!N:N,MATCH('BCA Inputs'!BU42,'Avoided Electric Costs 2020'!M:M,0))+INDEX('Avoided Electric Costs 2020'!Q:Q,MATCH('BCA Inputs'!BU42,'Avoided Electric Costs 2020'!M:M,0))</f>
        <v>5.8841925204918114E-2</v>
      </c>
      <c r="AM42" s="296">
        <f>INDEX('Avoided Electric Costs 2020'!P:P,MATCH('BCA Inputs'!BU42,'Avoided Electric Costs 2020'!M:M,0))</f>
        <v>77.340974334738092</v>
      </c>
      <c r="AN42" s="296">
        <f>INDEX('Avoided Electric Costs 2020'!R:R,MATCH('BCA Inputs'!BU42,'Avoided Electric Costs 2020'!M:M,0))+INDEX('Avoided Electric Costs 2020'!S:S,MATCH('BCA Inputs'!BU42,'Avoided Electric Costs 2020'!M:M,0))</f>
        <v>31.57</v>
      </c>
      <c r="AO42" s="296">
        <v>0</v>
      </c>
      <c r="AP42" s="555">
        <f t="shared" si="7"/>
        <v>108.91097433473809</v>
      </c>
      <c r="AQ42" s="297">
        <f>INDEX('Avoided Electric Costs 2020'!O:O,MATCH('BCA Inputs'!BU42,'Avoided Electric Costs 2020'!M:M,0))</f>
        <v>2.4962560088001004E-2</v>
      </c>
      <c r="AR42" s="304">
        <f>(AL42+AQ42)*(1+'Avoided Electric Costs 2020'!$X$16)^('BCA Inputs'!BU42-'BCA Inputs'!$BU$14)</f>
        <v>0.14590563748091903</v>
      </c>
      <c r="AS42" s="304">
        <f>AP42*(1+'Avoided Electric Costs 2020'!$X$16)^('BCA Inputs'!BU42-'BCA Inputs'!$BU$14)</f>
        <v>189.61664263476629</v>
      </c>
      <c r="AT42" s="304">
        <f>INDEX('Avoided Natural Gas Costs 2020'!E:E,MATCH('BCA Inputs'!BU42,'Avoided Natural Gas Costs 2020'!B:B,0))/10*(1+'Avoided Natural Gas Costs 2020'!$J$44)^('BCA Inputs'!BU42-'BCA Inputs'!$BU$14)</f>
        <v>1.8721158964519651</v>
      </c>
      <c r="AU42" s="304">
        <f>INDEX('Avoided Oil Costs 2020'!J:J,MATCH('BCA Inputs'!BU42,'Avoided Oil Costs 2020'!G:G,0))/10*(1+'Avoided Oil Costs 2020'!$M$44)^('BCA Inputs'!BU42-'BCA Inputs'!$BU$14)</f>
        <v>5.8655594854283182</v>
      </c>
      <c r="AV42" s="303">
        <f>INDEX('Avoided Propane Costs 2020'!J:J,MATCH('BCA Inputs'!BU42,'Avoided Propane Costs 2020'!G:G,0))/10*(1+'Avoided Propane Costs 2020'!$M$44)^('BCA Inputs'!BU42-'BCA Inputs'!$BU$14)</f>
        <v>5.9170213348253906</v>
      </c>
      <c r="AW42" s="312">
        <f t="shared" si="17"/>
        <v>29</v>
      </c>
      <c r="AX42" s="304">
        <f>$AR$14+NPV('Avoided Electric Costs 2020'!$Z$8,$AR$15:AR42)</f>
        <v>1.1113816177374509</v>
      </c>
      <c r="AY42" s="303">
        <f>$AS$14+NPV('Avoided Electric Costs 2020'!$Z$8,$AS$15:AS42)</f>
        <v>1174.1250973096271</v>
      </c>
      <c r="AZ42" s="307">
        <f t="shared" si="8"/>
        <v>14.790515311034696</v>
      </c>
      <c r="BA42" s="304">
        <f>$AU$14+NPV('Avoided Electric Costs 2020'!$Y$8,$AU$15:AU42)</f>
        <v>48.291543812014396</v>
      </c>
      <c r="BB42" s="304">
        <f>$AV$14+NPV('Avoided Electric Costs 2020'!$Y$8,$AV$15:AV42)</f>
        <v>44.517520352313582</v>
      </c>
      <c r="BC42" s="244"/>
      <c r="BD42" s="309">
        <f>AL42*(1+'Avoided Electric Costs 2020'!$X$16)^('BCA Inputs'!BU42-'BCA Inputs'!$BU$14)</f>
        <v>0.10244521611963814</v>
      </c>
      <c r="BE42" s="646">
        <f>INDEX('Avoided Oil Costs 2020'!H:H,MATCH('BCA Inputs'!BU42,'Avoided Oil Costs 2020'!G:G,0))/10*(1+'Avoided Oil Costs 2020'!$M$44)^('BCA Inputs'!BU42-'BCA Inputs'!$BU$14)</f>
        <v>5.2191544841687607</v>
      </c>
      <c r="BF42" s="646">
        <f>INDEX('Avoided Propane Costs 2020'!H:H,MATCH('BCA Inputs'!BU42,'Avoided Propane Costs 2020'!G:G,0))/10*(1+'Avoided Propane Costs 2020'!$M$44)^('BCA Inputs'!BU42-'BCA Inputs'!$BU$14)</f>
        <v>5.382214522233137</v>
      </c>
      <c r="BG42" s="306">
        <f>$BD$14+NPV('Avoided Electric Costs 2020'!$Z$8,$BD$15:BD42)</f>
        <v>0.74924426976606517</v>
      </c>
      <c r="BH42" s="303">
        <f t="shared" si="9"/>
        <v>1174.1250973096271</v>
      </c>
      <c r="BI42" s="307">
        <f t="shared" si="10"/>
        <v>7.0090399855477905</v>
      </c>
      <c r="BJ42" s="304">
        <f>$BE$14+NPV('Avoided Electric Costs 2020'!$Y$8,$BE$15:BE42)</f>
        <v>42.52044808723354</v>
      </c>
      <c r="BK42" s="303">
        <f>$BF$14+NPV('Avoided Electric Costs 2020'!$Y$8,$BF$15:BF42)</f>
        <v>39.742771852966015</v>
      </c>
      <c r="BL42" s="304"/>
      <c r="BM42" s="306">
        <f t="shared" si="11"/>
        <v>0.74924426976606517</v>
      </c>
      <c r="BN42" s="303">
        <f t="shared" si="12"/>
        <v>1174.1250973096271</v>
      </c>
      <c r="BO42" s="303">
        <f t="shared" si="13"/>
        <v>7.0090399855477905</v>
      </c>
      <c r="BP42" s="303">
        <f t="shared" si="14"/>
        <v>42.52044808723354</v>
      </c>
      <c r="BQ42" s="303">
        <f t="shared" si="15"/>
        <v>39.742771852966015</v>
      </c>
      <c r="BR42" s="307">
        <f ca="1">'Avoided Electric Costs 2020'!$AO$4+NPV('Avoided Electric Costs 2020'!$Z$8,'Avoided Electric Costs 2020'!$AO$5:'Avoided Electric Costs 2020'!AO32)</f>
        <v>2.8562069201139653</v>
      </c>
      <c r="BS42" s="307">
        <f>IFERROR('Avoided Natural Gas Costs 2020'!S33,0)</f>
        <v>0.93004962183013495</v>
      </c>
      <c r="BU42" s="250">
        <f t="shared" si="18"/>
        <v>2049</v>
      </c>
    </row>
    <row r="43" spans="1:73" ht="12">
      <c r="B43" s="295">
        <f>INDEX('Avoided Electric Costs 2020'!D:D,MATCH('BCA Inputs'!BU43,'Avoided Electric Costs 2020'!C:C,0))+INDEX('Avoided Electric Costs 2020'!G:G,MATCH('BCA Inputs'!BU43,'Avoided Electric Costs 2020'!C:C,0))</f>
        <v>6.1566373064663116E-2</v>
      </c>
      <c r="C43" s="296">
        <f>INDEX('Avoided Electric Costs 2020'!F:F,MATCH('BCA Inputs'!BU43,'Avoided Electric Costs 2020'!C:C,0))</f>
        <v>77.340974334738092</v>
      </c>
      <c r="D43" s="296">
        <f>INDEX('Avoided Electric Costs 2020'!H:H,MATCH('BCA Inputs'!BU43,'Avoided Electric Costs 2020'!C:C,0))+INDEX('Avoided Electric Costs 2020'!I:I,MATCH('BCA Inputs'!BU43,'Avoided Electric Costs 2020'!C:C,0))</f>
        <v>30.84</v>
      </c>
      <c r="E43" s="296">
        <v>0</v>
      </c>
      <c r="F43" s="555">
        <f t="shared" si="0"/>
        <v>108.1809743347381</v>
      </c>
      <c r="G43" s="297">
        <f>INDEX('Avoided Electric Costs 2020'!E:E,MATCH('BCA Inputs'!BU43,'Avoided Electric Costs 2020'!C:C,0))</f>
        <v>2.4962560088001004E-2</v>
      </c>
      <c r="H43" s="311">
        <f>(B43+G43)*(1+'Avoided Electric Costs 2020'!$X$16)^('BCA Inputs'!BU43-'BCA Inputs'!$BU$14)</f>
        <v>0.1536619464962577</v>
      </c>
      <c r="I43" s="308">
        <f>F43*(1+'Avoided Electric Costs 2020'!$X$16)^('BCA Inputs'!BU43-'BCA Inputs'!$BU$14)</f>
        <v>192.11260886354452</v>
      </c>
      <c r="J43" s="308">
        <f>INDEX('Avoided Natural Gas Costs 2020'!E:E,MATCH('BCA Inputs'!BU43,'Avoided Natural Gas Costs 2020'!B:B,0))/10*(1+'Avoided Natural Gas Costs 2020'!$J$44)^('BCA Inputs'!BU43-'BCA Inputs'!$BU$14)</f>
        <v>1.9095582143810039</v>
      </c>
      <c r="K43" s="652">
        <f>INDEX('Avoided Oil Costs 2020'!E:E,MATCH('BCA Inputs'!BU43,'Avoided Oil Costs 2020'!B:B,0))/10*(1+'Avoided Oil Costs 2020'!$M$44)^('BCA Inputs'!BU43-'BCA Inputs'!$BU$14)</f>
        <v>5.9415258547465504</v>
      </c>
      <c r="L43" s="651">
        <f>INDEX('Avoided Propane Costs 2020'!E:E,MATCH('BCA Inputs'!BU43,'Avoided Propane Costs 2020'!B:B,0))/10*(1+'Avoided Propane Costs 2020'!$M$44)^('BCA Inputs'!BU43-'BCA Inputs'!$BU$14)</f>
        <v>6.7522469644382825</v>
      </c>
      <c r="M43" s="650">
        <f t="shared" si="16"/>
        <v>30</v>
      </c>
      <c r="N43" s="304">
        <f>$H$14+NPV('Avoided Electric Costs 2020'!$Y$8,$H$15:H43)</f>
        <v>1.2560410025146824</v>
      </c>
      <c r="O43" s="303">
        <f>$I$14+NPV('Avoided Electric Costs 2020'!$Y$8,$I$15:I43)</f>
        <v>1283.6754243678051</v>
      </c>
      <c r="P43" s="303">
        <f>$J$14+NPV('Avoided Electric Costs 2020'!$Y$8,$J$15:J43)</f>
        <v>15.073125207400151</v>
      </c>
      <c r="Q43" s="304">
        <f>$K$14+NPV('Avoided Electric Costs 2020'!$Y$8,$K$15:K43)</f>
        <v>48.661826784909287</v>
      </c>
      <c r="R43" s="303">
        <f>$L$14+NPV('Avoided Electric Costs 2020'!$Y$8,$L$15:L43)</f>
        <v>50.1713913010705</v>
      </c>
      <c r="S43" s="304"/>
      <c r="T43" s="307">
        <f>B43*(1+'Avoided Electric Costs 2020'!$X$16)^('BCA Inputs'!BU43-'BCA Inputs'!$BU$14)</f>
        <v>0.10933231670775118</v>
      </c>
      <c r="U43" s="306">
        <f>INDEX('Avoided Natural Gas Costs 2020'!C:C,MATCH('BCA Inputs'!BU43,'Avoided Natural Gas Costs 2020'!B:B,0))/10*(1+'Avoided Natural Gas Costs 2020'!$J$44)^('BCA Inputs'!BU43-'BCA Inputs'!$BU$14)</f>
        <v>0.88694037477909371</v>
      </c>
      <c r="V43" s="306">
        <f>INDEX('Avoided Oil Costs 2020'!C:C,MATCH('BCA Inputs'!BU43,'Avoided Oil Costs 2020'!B:B,0))/10*(1+'Avoided Oil Costs 2020'!$M$44)^('BCA Inputs'!BU43-'BCA Inputs'!$BU$14)</f>
        <v>5.2821927534618007</v>
      </c>
      <c r="W43" s="306">
        <f>INDEX('Avoided Propane Costs 2020'!C:C,MATCH('BCA Inputs'!BU43,'Avoided Propane Costs 2020'!B:B,0))/10*(1+'Avoided Propane Costs 2020'!$M$44)^('BCA Inputs'!BU43-'BCA Inputs'!$BU$14)</f>
        <v>6.2067440155941833</v>
      </c>
      <c r="X43" s="306">
        <f>$T$14+NPV('Avoided Electric Costs 2020'!$Y$8,$T$15:T43)</f>
        <v>0.86146623132564648</v>
      </c>
      <c r="Y43" s="303">
        <f t="shared" si="1"/>
        <v>1283.6754243678051</v>
      </c>
      <c r="Z43" s="307">
        <f>$U$14+NPV('Avoided Electric Costs 2020'!$Y$8,$U$15:U43)</f>
        <v>7.1403049689931422</v>
      </c>
      <c r="AA43" s="307">
        <f>$V$14+NPV('Avoided Electric Costs 2020'!$Y$8,$V$15:V43)</f>
        <v>42.793151390642002</v>
      </c>
      <c r="AB43" s="307">
        <f>$W$14+NPV('Avoided Electric Costs 2020'!$Y$8,$W$15:W43)</f>
        <v>45.315909713473062</v>
      </c>
      <c r="AC43" s="304"/>
      <c r="AD43" s="306">
        <f t="shared" si="2"/>
        <v>0.86146623132564648</v>
      </c>
      <c r="AE43" s="303">
        <f t="shared" si="3"/>
        <v>1283.6754243678051</v>
      </c>
      <c r="AF43" s="307">
        <f t="shared" si="4"/>
        <v>7.1403049689931422</v>
      </c>
      <c r="AG43" s="303">
        <f t="shared" si="5"/>
        <v>42.793151390642002</v>
      </c>
      <c r="AH43" s="303">
        <f t="shared" si="6"/>
        <v>45.315909713473062</v>
      </c>
      <c r="AI43" s="303">
        <f ca="1">'Avoided Electric Costs 2020'!$AM$4+NPV('Avoided Electric Costs 2020'!$Y$8,'Avoided Electric Costs 2020'!$AM$5:'Avoided Electric Costs 2020'!AM33)</f>
        <v>2.1223766884693469</v>
      </c>
      <c r="AJ43" s="303">
        <f>IFERROR('Avoided Natural Gas Costs 2020'!R34,0)</f>
        <v>1.1880280789365263</v>
      </c>
      <c r="AK43" s="308"/>
      <c r="AL43" s="295">
        <f>INDEX('Avoided Electric Costs 2020'!N:N,MATCH('BCA Inputs'!BU43,'Avoided Electric Costs 2020'!M:M,0))+INDEX('Avoided Electric Costs 2020'!Q:Q,MATCH('BCA Inputs'!BU43,'Avoided Electric Costs 2020'!M:M,0))</f>
        <v>5.8841925204918114E-2</v>
      </c>
      <c r="AM43" s="296">
        <f>INDEX('Avoided Electric Costs 2020'!P:P,MATCH('BCA Inputs'!BU43,'Avoided Electric Costs 2020'!M:M,0))</f>
        <v>77.340974334738092</v>
      </c>
      <c r="AN43" s="296">
        <f>INDEX('Avoided Electric Costs 2020'!R:R,MATCH('BCA Inputs'!BU43,'Avoided Electric Costs 2020'!M:M,0))+INDEX('Avoided Electric Costs 2020'!S:S,MATCH('BCA Inputs'!BU43,'Avoided Electric Costs 2020'!M:M,0))</f>
        <v>31.57</v>
      </c>
      <c r="AO43" s="296">
        <v>0</v>
      </c>
      <c r="AP43" s="555">
        <f t="shared" si="7"/>
        <v>108.91097433473809</v>
      </c>
      <c r="AQ43" s="297">
        <f>INDEX('Avoided Electric Costs 2020'!O:O,MATCH('BCA Inputs'!BU43,'Avoided Electric Costs 2020'!M:M,0))</f>
        <v>2.4962560088001004E-2</v>
      </c>
      <c r="AR43" s="304">
        <f>(AL43+AQ43)*(1+'Avoided Electric Costs 2020'!$X$16)^('BCA Inputs'!BU43-'BCA Inputs'!$BU$14)</f>
        <v>0.1488237502305374</v>
      </c>
      <c r="AS43" s="304">
        <f>AP43*(1+'Avoided Electric Costs 2020'!$X$16)^('BCA Inputs'!BU43-'BCA Inputs'!$BU$14)</f>
        <v>193.40897548746162</v>
      </c>
      <c r="AT43" s="304">
        <f>INDEX('Avoided Natural Gas Costs 2020'!E:E,MATCH('BCA Inputs'!BU43,'Avoided Natural Gas Costs 2020'!B:B,0))/10*(1+'Avoided Natural Gas Costs 2020'!$J$44)^('BCA Inputs'!BU43-'BCA Inputs'!$BU$14)</f>
        <v>1.9095582143810039</v>
      </c>
      <c r="AU43" s="304">
        <f>INDEX('Avoided Oil Costs 2020'!J:J,MATCH('BCA Inputs'!BU43,'Avoided Oil Costs 2020'!G:G,0))/10*(1+'Avoided Oil Costs 2020'!$M$44)^('BCA Inputs'!BU43-'BCA Inputs'!$BU$14)</f>
        <v>6.00552968602085</v>
      </c>
      <c r="AV43" s="303">
        <f>INDEX('Avoided Propane Costs 2020'!J:J,MATCH('BCA Inputs'!BU43,'Avoided Propane Costs 2020'!G:G,0))/10*(1+'Avoided Propane Costs 2020'!$M$44)^('BCA Inputs'!BU43-'BCA Inputs'!$BU$14)</f>
        <v>6.1015404035695031</v>
      </c>
      <c r="AW43" s="312">
        <f t="shared" si="17"/>
        <v>30</v>
      </c>
      <c r="AX43" s="304">
        <f>$AR$14+NPV('Avoided Electric Costs 2020'!$Z$8,$AR$15:AR43)</f>
        <v>1.1297541986682911</v>
      </c>
      <c r="AY43" s="303">
        <f>$AS$14+NPV('Avoided Electric Costs 2020'!$Z$8,$AS$15:AS43)</f>
        <v>1198.0018108677107</v>
      </c>
      <c r="AZ43" s="307">
        <f t="shared" si="8"/>
        <v>15.073125207400151</v>
      </c>
      <c r="BA43" s="304">
        <f>$AU$14+NPV('Avoided Electric Costs 2020'!$Y$8,$AU$15:AU43)</f>
        <v>49.180347363225415</v>
      </c>
      <c r="BB43" s="304">
        <f>$AV$14+NPV('Avoided Electric Costs 2020'!$Y$8,$AV$15:AV43)</f>
        <v>45.420533252436861</v>
      </c>
      <c r="BC43" s="244"/>
      <c r="BD43" s="309">
        <f>AL43*(1+'Avoided Electric Costs 2020'!$X$16)^('BCA Inputs'!BU43-'BCA Inputs'!$BU$14)</f>
        <v>0.10449412044203089</v>
      </c>
      <c r="BE43" s="646">
        <f>INDEX('Avoided Oil Costs 2020'!H:H,MATCH('BCA Inputs'!BU43,'Avoided Oil Costs 2020'!G:G,0))/10*(1+'Avoided Oil Costs 2020'!$M$44)^('BCA Inputs'!BU43-'BCA Inputs'!$BU$14)</f>
        <v>5.3461965847361013</v>
      </c>
      <c r="BF43" s="646">
        <f>INDEX('Avoided Propane Costs 2020'!H:H,MATCH('BCA Inputs'!BU43,'Avoided Propane Costs 2020'!G:G,0))/10*(1+'Avoided Propane Costs 2020'!$M$44)^('BCA Inputs'!BU43-'BCA Inputs'!$BU$14)</f>
        <v>5.5560374547254039</v>
      </c>
      <c r="BG43" s="306">
        <f>$BD$14+NPV('Avoided Electric Costs 2020'!$Z$8,$BD$15:BD43)</f>
        <v>0.76214427182651756</v>
      </c>
      <c r="BH43" s="303">
        <f t="shared" si="9"/>
        <v>1198.0018108677107</v>
      </c>
      <c r="BI43" s="307">
        <f t="shared" si="10"/>
        <v>7.1403049689931422</v>
      </c>
      <c r="BJ43" s="304">
        <f>$BE$14+NPV('Avoided Electric Costs 2020'!$Y$8,$BE$15:BE43)</f>
        <v>43.31167196895813</v>
      </c>
      <c r="BK43" s="303">
        <f>$BF$14+NPV('Avoided Electric Costs 2020'!$Y$8,$BF$15:BF43)</f>
        <v>40.565051664839423</v>
      </c>
      <c r="BL43" s="304"/>
      <c r="BM43" s="306">
        <f t="shared" si="11"/>
        <v>0.76214427182651756</v>
      </c>
      <c r="BN43" s="303">
        <f t="shared" si="12"/>
        <v>1198.0018108677107</v>
      </c>
      <c r="BO43" s="303">
        <f t="shared" si="13"/>
        <v>7.1403049689931422</v>
      </c>
      <c r="BP43" s="303">
        <f t="shared" si="14"/>
        <v>43.31167196895813</v>
      </c>
      <c r="BQ43" s="303">
        <f t="shared" si="15"/>
        <v>40.565051664839423</v>
      </c>
      <c r="BR43" s="307">
        <f ca="1">'Avoided Electric Costs 2020'!$AO$4+NPV('Avoided Electric Costs 2020'!$Z$8,'Avoided Electric Costs 2020'!$AO$5:'Avoided Electric Costs 2020'!AO33)</f>
        <v>2.8970441556719804</v>
      </c>
      <c r="BS43" s="307">
        <f>IFERROR('Avoided Natural Gas Costs 2020'!S34,0)</f>
        <v>0.94865061426673747</v>
      </c>
      <c r="BU43" s="250">
        <f t="shared" si="18"/>
        <v>2050</v>
      </c>
    </row>
    <row r="44" spans="1:73" ht="12">
      <c r="B44" s="295">
        <f>INDEX('Avoided Electric Costs 2020'!D:D,MATCH('BCA Inputs'!BU44,'Avoided Electric Costs 2020'!C:C,0))+INDEX('Avoided Electric Costs 2020'!G:G,MATCH('BCA Inputs'!BU44,'Avoided Electric Costs 2020'!C:C,0))</f>
        <v>6.1566373064663116E-2</v>
      </c>
      <c r="C44" s="296">
        <f>INDEX('Avoided Electric Costs 2020'!F:F,MATCH('BCA Inputs'!BU44,'Avoided Electric Costs 2020'!C:C,0))</f>
        <v>77.340974334738092</v>
      </c>
      <c r="D44" s="296">
        <f>INDEX('Avoided Electric Costs 2020'!H:H,MATCH('BCA Inputs'!BU44,'Avoided Electric Costs 2020'!C:C,0))+INDEX('Avoided Electric Costs 2020'!I:I,MATCH('BCA Inputs'!BU44,'Avoided Electric Costs 2020'!C:C,0))</f>
        <v>30.84</v>
      </c>
      <c r="E44" s="296">
        <v>0</v>
      </c>
      <c r="F44" s="555">
        <f t="shared" si="0"/>
        <v>108.1809743347381</v>
      </c>
      <c r="G44" s="297">
        <f>INDEX('Avoided Electric Costs 2020'!E:E,MATCH('BCA Inputs'!BU44,'Avoided Electric Costs 2020'!C:C,0))</f>
        <v>2.4962560088001004E-2</v>
      </c>
      <c r="H44" s="311">
        <f>(B44+G44)*(1+'Avoided Electric Costs 2020'!$X$16)^('BCA Inputs'!BU44-'BCA Inputs'!$BU$14)</f>
        <v>0.15673518542618287</v>
      </c>
      <c r="I44" s="308">
        <f>F44*(1+'Avoided Electric Costs 2020'!$X$16)^('BCA Inputs'!BU44-'BCA Inputs'!$BU$14)</f>
        <v>195.95486104081542</v>
      </c>
      <c r="J44" s="308">
        <f>INDEX('Avoided Natural Gas Costs 2020'!E:E,MATCH('BCA Inputs'!BU44,'Avoided Natural Gas Costs 2020'!B:B,0))/10*(1+'Avoided Natural Gas Costs 2020'!$J$44)^('BCA Inputs'!BU44-'BCA Inputs'!$BU$14)</f>
        <v>1.9477493786686242</v>
      </c>
      <c r="K44" s="652">
        <f>INDEX('Avoided Oil Costs 2020'!E:E,MATCH('BCA Inputs'!BU44,'Avoided Oil Costs 2020'!B:B,0))/10*(1+'Avoided Oil Costs 2020'!$M$44)^('BCA Inputs'!BU44-'BCA Inputs'!$BU$14)</f>
        <v>6.0603563718414817</v>
      </c>
      <c r="L44" s="651">
        <f>INDEX('Avoided Propane Costs 2020'!E:E,MATCH('BCA Inputs'!BU44,'Avoided Propane Costs 2020'!B:B,0))/10*(1+'Avoided Propane Costs 2020'!$M$44)^('BCA Inputs'!BU44-'BCA Inputs'!$BU$14)</f>
        <v>6.887291903727049</v>
      </c>
      <c r="M44" s="650">
        <f t="shared" si="16"/>
        <v>31</v>
      </c>
      <c r="N44" s="304">
        <f>$H$14+NPV('Avoided Electric Costs 2020'!$Y$8,$H$15:H44)</f>
        <v>1.2777584635025194</v>
      </c>
      <c r="O44" s="303">
        <f>$I$14+NPV('Avoided Electric Costs 2020'!$Y$8,$I$15:I44)</f>
        <v>1310.8272220860986</v>
      </c>
      <c r="P44" s="303">
        <f>$J$14+NPV('Avoided Electric Costs 2020'!$Y$8,$J$15:J44)</f>
        <v>15.343008265440375</v>
      </c>
      <c r="Q44" s="304">
        <f>$K$14+NPV('Avoided Electric Costs 2020'!$Y$8,$K$15:K44)</f>
        <v>49.501558799899911</v>
      </c>
      <c r="R44" s="303">
        <f>$L$14+NPV('Avoided Electric Costs 2020'!$Y$8,$L$15:L44)</f>
        <v>51.125704736336012</v>
      </c>
      <c r="S44" s="304"/>
      <c r="T44" s="307">
        <f>B44*(1+'Avoided Electric Costs 2020'!$X$16)^('BCA Inputs'!BU44-'BCA Inputs'!$BU$14)</f>
        <v>0.11151896304190621</v>
      </c>
      <c r="U44" s="306">
        <f>INDEX('Avoided Natural Gas Costs 2020'!C:C,MATCH('BCA Inputs'!BU44,'Avoided Natural Gas Costs 2020'!B:B,0))/10*(1+'Avoided Natural Gas Costs 2020'!$J$44)^('BCA Inputs'!BU44-'BCA Inputs'!$BU$14)</f>
        <v>0.9046791822746757</v>
      </c>
      <c r="V44" s="306">
        <f>INDEX('Avoided Oil Costs 2020'!C:C,MATCH('BCA Inputs'!BU44,'Avoided Oil Costs 2020'!B:B,0))/10*(1+'Avoided Oil Costs 2020'!$M$44)^('BCA Inputs'!BU44-'BCA Inputs'!$BU$14)</f>
        <v>5.3878366085310372</v>
      </c>
      <c r="W44" s="306">
        <f>INDEX('Avoided Propane Costs 2020'!C:C,MATCH('BCA Inputs'!BU44,'Avoided Propane Costs 2020'!B:B,0))/10*(1+'Avoided Propane Costs 2020'!$M$44)^('BCA Inputs'!BU44-'BCA Inputs'!$BU$14)</f>
        <v>6.3308788959060678</v>
      </c>
      <c r="X44" s="306">
        <f>$T$14+NPV('Avoided Electric Costs 2020'!$Y$8,$T$15:T44)</f>
        <v>0.87691846512165827</v>
      </c>
      <c r="Y44" s="303">
        <f t="shared" si="1"/>
        <v>1310.8272220860986</v>
      </c>
      <c r="Z44" s="307">
        <f>$U$14+NPV('Avoided Electric Costs 2020'!$Y$8,$U$15:U44)</f>
        <v>7.2656586653832358</v>
      </c>
      <c r="AA44" s="307">
        <f>$V$14+NPV('Avoided Electric Costs 2020'!$Y$8,$V$15:V44)</f>
        <v>43.539698064488391</v>
      </c>
      <c r="AB44" s="307">
        <f>$W$14+NPV('Avoided Electric Costs 2020'!$Y$8,$W$15:W44)</f>
        <v>46.193125732752378</v>
      </c>
      <c r="AC44" s="304"/>
      <c r="AD44" s="306">
        <f t="shared" si="2"/>
        <v>0.87691846512165827</v>
      </c>
      <c r="AE44" s="303">
        <f t="shared" si="3"/>
        <v>1310.8272220860986</v>
      </c>
      <c r="AF44" s="307">
        <f t="shared" si="4"/>
        <v>7.2656586653832358</v>
      </c>
      <c r="AG44" s="303">
        <f t="shared" si="5"/>
        <v>43.539698064488391</v>
      </c>
      <c r="AH44" s="303">
        <f t="shared" si="6"/>
        <v>46.193125732752378</v>
      </c>
      <c r="AI44" s="303">
        <f ca="1">'Avoided Electric Costs 2020'!$AM$4+NPV('Avoided Electric Costs 2020'!$Y$8,'Avoided Electric Costs 2020'!$AM$5:'Avoided Electric Costs 2020'!AM34)</f>
        <v>2.1543649679231658</v>
      </c>
      <c r="AJ44" s="303">
        <f>IFERROR('Avoided Natural Gas Costs 2020'!R35,0)</f>
        <v>1.2117886405152571</v>
      </c>
      <c r="AK44" s="308"/>
      <c r="AL44" s="295">
        <f>INDEX('Avoided Electric Costs 2020'!N:N,MATCH('BCA Inputs'!BU44,'Avoided Electric Costs 2020'!M:M,0))+INDEX('Avoided Electric Costs 2020'!Q:Q,MATCH('BCA Inputs'!BU44,'Avoided Electric Costs 2020'!M:M,0))</f>
        <v>5.8841925204918114E-2</v>
      </c>
      <c r="AM44" s="296">
        <f>INDEX('Avoided Electric Costs 2020'!P:P,MATCH('BCA Inputs'!BU44,'Avoided Electric Costs 2020'!M:M,0))</f>
        <v>77.340974334738092</v>
      </c>
      <c r="AN44" s="296">
        <f>INDEX('Avoided Electric Costs 2020'!R:R,MATCH('BCA Inputs'!BU44,'Avoided Electric Costs 2020'!M:M,0))+INDEX('Avoided Electric Costs 2020'!S:S,MATCH('BCA Inputs'!BU44,'Avoided Electric Costs 2020'!M:M,0))</f>
        <v>31.57</v>
      </c>
      <c r="AO44" s="296">
        <v>0</v>
      </c>
      <c r="AP44" s="555">
        <f t="shared" si="7"/>
        <v>108.91097433473809</v>
      </c>
      <c r="AQ44" s="297">
        <f>INDEX('Avoided Electric Costs 2020'!O:O,MATCH('BCA Inputs'!BU44,'Avoided Electric Costs 2020'!M:M,0))</f>
        <v>2.4962560088001004E-2</v>
      </c>
      <c r="AR44" s="304">
        <f>(AL44+AQ44)*(1+'Avoided Electric Costs 2020'!$X$16)^('BCA Inputs'!BU44-'BCA Inputs'!$BU$14)</f>
        <v>0.15180022523514816</v>
      </c>
      <c r="AS44" s="304">
        <f>AP44*(1+'Avoided Electric Costs 2020'!$X$16)^('BCA Inputs'!BU44-'BCA Inputs'!$BU$14)</f>
        <v>197.27715499721086</v>
      </c>
      <c r="AT44" s="304">
        <f>INDEX('Avoided Natural Gas Costs 2020'!E:E,MATCH('BCA Inputs'!BU44,'Avoided Natural Gas Costs 2020'!B:B,0))/10*(1+'Avoided Natural Gas Costs 2020'!$J$44)^('BCA Inputs'!BU44-'BCA Inputs'!$BU$14)</f>
        <v>1.9477493786686242</v>
      </c>
      <c r="AU44" s="304">
        <f>INDEX('Avoided Oil Costs 2020'!J:J,MATCH('BCA Inputs'!BU44,'Avoided Oil Costs 2020'!G:G,0))/10*(1+'Avoided Oil Costs 2020'!$M$44)^('BCA Inputs'!BU44-'BCA Inputs'!$BU$14)</f>
        <v>6.1256402797412672</v>
      </c>
      <c r="AV44" s="303">
        <f>INDEX('Avoided Propane Costs 2020'!J:J,MATCH('BCA Inputs'!BU44,'Avoided Propane Costs 2020'!G:G,0))/10*(1+'Avoided Propane Costs 2020'!$M$44)^('BCA Inputs'!BU44-'BCA Inputs'!$BU$14)</f>
        <v>6.2235712116408939</v>
      </c>
      <c r="AW44" s="312">
        <f t="shared" si="17"/>
        <v>31</v>
      </c>
      <c r="AX44" s="304">
        <f>$AR$14+NPV('Avoided Electric Costs 2020'!$Z$8,$AR$15:AR44)</f>
        <v>1.1471900309621663</v>
      </c>
      <c r="AY44" s="303">
        <f>$AS$14+NPV('Avoided Electric Costs 2020'!$Z$8,$AS$15:AS44)</f>
        <v>1220.6611408167664</v>
      </c>
      <c r="AZ44" s="307">
        <f t="shared" si="8"/>
        <v>15.343008265440375</v>
      </c>
      <c r="BA44" s="304">
        <f>$AU$14+NPV('Avoided Electric Costs 2020'!$Y$8,$AU$15:AU44)</f>
        <v>50.029125213834199</v>
      </c>
      <c r="BB44" s="304">
        <f>$AV$14+NPV('Avoided Electric Costs 2020'!$Y$8,$AV$15:AV44)</f>
        <v>46.282880558986562</v>
      </c>
      <c r="BC44" s="244"/>
      <c r="BD44" s="309">
        <f>AL44*(1+'Avoided Electric Costs 2020'!$X$16)^('BCA Inputs'!BU44-'BCA Inputs'!$BU$14)</f>
        <v>0.10658400285087151</v>
      </c>
      <c r="BE44" s="646">
        <f>INDEX('Avoided Oil Costs 2020'!H:H,MATCH('BCA Inputs'!BU44,'Avoided Oil Costs 2020'!G:G,0))/10*(1+'Avoided Oil Costs 2020'!$M$44)^('BCA Inputs'!BU44-'BCA Inputs'!$BU$14)</f>
        <v>5.4531205164308236</v>
      </c>
      <c r="BF44" s="646">
        <f>INDEX('Avoided Propane Costs 2020'!H:H,MATCH('BCA Inputs'!BU44,'Avoided Propane Costs 2020'!G:G,0))/10*(1+'Avoided Propane Costs 2020'!$M$44)^('BCA Inputs'!BU44-'BCA Inputs'!$BU$14)</f>
        <v>5.6671582038199126</v>
      </c>
      <c r="BG44" s="306">
        <f>$BD$14+NPV('Avoided Electric Costs 2020'!$Z$8,$BD$15:BD44)</f>
        <v>0.77438655141496326</v>
      </c>
      <c r="BH44" s="303">
        <f t="shared" si="9"/>
        <v>1220.6611408167664</v>
      </c>
      <c r="BI44" s="307">
        <f t="shared" si="10"/>
        <v>7.2656586653832358</v>
      </c>
      <c r="BJ44" s="304">
        <f>$BE$14+NPV('Avoided Electric Costs 2020'!$Y$8,$BE$15:BE44)</f>
        <v>44.067264478422679</v>
      </c>
      <c r="BK44" s="303">
        <f>$BF$14+NPV('Avoided Electric Costs 2020'!$Y$8,$BF$15:BF44)</f>
        <v>41.350301555402922</v>
      </c>
      <c r="BL44" s="304"/>
      <c r="BM44" s="306">
        <f t="shared" si="11"/>
        <v>0.77438655141496326</v>
      </c>
      <c r="BN44" s="303">
        <f t="shared" si="12"/>
        <v>1220.6611408167664</v>
      </c>
      <c r="BO44" s="303">
        <f t="shared" si="13"/>
        <v>7.2656586653832358</v>
      </c>
      <c r="BP44" s="303">
        <f t="shared" si="14"/>
        <v>44.067264478422679</v>
      </c>
      <c r="BQ44" s="303">
        <f t="shared" si="15"/>
        <v>41.350301555402922</v>
      </c>
      <c r="BR44" s="307">
        <f ca="1">'Avoided Electric Costs 2020'!$AO$4+NPV('Avoided Electric Costs 2020'!$Z$8,'Avoided Electric Costs 2020'!$AO$5:'Avoided Electric Costs 2020'!AO34)</f>
        <v>2.9357992545454223</v>
      </c>
      <c r="BS44" s="307">
        <f>IFERROR('Avoided Natural Gas Costs 2020'!S35,0)</f>
        <v>0.96762362655207246</v>
      </c>
      <c r="BU44" s="250">
        <f t="shared" si="18"/>
        <v>2051</v>
      </c>
    </row>
    <row r="45" spans="1:73" ht="12">
      <c r="B45" s="295">
        <f>INDEX('Avoided Electric Costs 2020'!D:D,MATCH('BCA Inputs'!BU45,'Avoided Electric Costs 2020'!C:C,0))+INDEX('Avoided Electric Costs 2020'!G:G,MATCH('BCA Inputs'!BU45,'Avoided Electric Costs 2020'!C:C,0))</f>
        <v>6.1566373064663116E-2</v>
      </c>
      <c r="C45" s="296">
        <f>INDEX('Avoided Electric Costs 2020'!F:F,MATCH('BCA Inputs'!BU45,'Avoided Electric Costs 2020'!C:C,0))</f>
        <v>77.340974334738092</v>
      </c>
      <c r="D45" s="296">
        <f>INDEX('Avoided Electric Costs 2020'!H:H,MATCH('BCA Inputs'!BU45,'Avoided Electric Costs 2020'!C:C,0))+INDEX('Avoided Electric Costs 2020'!I:I,MATCH('BCA Inputs'!BU45,'Avoided Electric Costs 2020'!C:C,0))</f>
        <v>30.84</v>
      </c>
      <c r="E45" s="296">
        <v>0</v>
      </c>
      <c r="F45" s="555">
        <f t="shared" si="0"/>
        <v>108.1809743347381</v>
      </c>
      <c r="G45" s="297">
        <f>INDEX('Avoided Electric Costs 2020'!E:E,MATCH('BCA Inputs'!BU45,'Avoided Electric Costs 2020'!C:C,0))</f>
        <v>2.4962560088001004E-2</v>
      </c>
      <c r="H45" s="311">
        <f>(B45+G45)*(1+'Avoided Electric Costs 2020'!$X$16)^('BCA Inputs'!BU45-'BCA Inputs'!$BU$14)</f>
        <v>0.15986988913470648</v>
      </c>
      <c r="I45" s="308">
        <f>F45*(1+'Avoided Electric Costs 2020'!$X$16)^('BCA Inputs'!BU45-'BCA Inputs'!$BU$14)</f>
        <v>199.87395826163169</v>
      </c>
      <c r="J45" s="308">
        <f>INDEX('Avoided Natural Gas Costs 2020'!E:E,MATCH('BCA Inputs'!BU45,'Avoided Natural Gas Costs 2020'!B:B,0))/10*(1+'Avoided Natural Gas Costs 2020'!$J$44)^('BCA Inputs'!BU45-'BCA Inputs'!$BU$14)</f>
        <v>1.9867043662419963</v>
      </c>
      <c r="K45" s="652">
        <f>INDEX('Avoided Oil Costs 2020'!E:E,MATCH('BCA Inputs'!BU45,'Avoided Oil Costs 2020'!B:B,0))/10*(1+'Avoided Oil Costs 2020'!$M$44)^('BCA Inputs'!BU45-'BCA Inputs'!$BU$14)</f>
        <v>6.1815634992783099</v>
      </c>
      <c r="L45" s="651">
        <f>INDEX('Avoided Propane Costs 2020'!E:E,MATCH('BCA Inputs'!BU45,'Avoided Propane Costs 2020'!B:B,0))/10*(1+'Avoided Propane Costs 2020'!$M$44)^('BCA Inputs'!BU45-'BCA Inputs'!$BU$14)</f>
        <v>7.0250377418015884</v>
      </c>
      <c r="M45" s="650">
        <f t="shared" si="16"/>
        <v>32</v>
      </c>
      <c r="N45" s="304">
        <f>$H$14+NPV('Avoided Electric Costs 2020'!$Y$8,$H$15:H45)</f>
        <v>1.2984979169315936</v>
      </c>
      <c r="O45" s="303">
        <f>$I$14+NPV('Avoided Electric Costs 2020'!$Y$8,$I$15:I45)</f>
        <v>1336.7562864739457</v>
      </c>
      <c r="P45" s="303">
        <f>$J$14+NPV('Avoided Electric Costs 2020'!$Y$8,$J$15:J45)</f>
        <v>15.600737615876691</v>
      </c>
      <c r="Q45" s="304">
        <f>$K$14+NPV('Avoided Electric Costs 2020'!$Y$8,$K$15:K45)</f>
        <v>50.303474964388663</v>
      </c>
      <c r="R45" s="303">
        <f>$L$14+NPV('Avoided Electric Costs 2020'!$Y$8,$L$15:L45)</f>
        <v>52.037042348891795</v>
      </c>
      <c r="S45" s="304"/>
      <c r="T45" s="307">
        <f>B45*(1+'Avoided Electric Costs 2020'!$X$16)^('BCA Inputs'!BU45-'BCA Inputs'!$BU$14)</f>
        <v>0.11374934230274432</v>
      </c>
      <c r="U45" s="306">
        <f>INDEX('Avoided Natural Gas Costs 2020'!C:C,MATCH('BCA Inputs'!BU45,'Avoided Natural Gas Costs 2020'!B:B,0))/10*(1+'Avoided Natural Gas Costs 2020'!$J$44)^('BCA Inputs'!BU45-'BCA Inputs'!$BU$14)</f>
        <v>0.92277276592016899</v>
      </c>
      <c r="V45" s="306">
        <f>INDEX('Avoided Oil Costs 2020'!C:C,MATCH('BCA Inputs'!BU45,'Avoided Oil Costs 2020'!B:B,0))/10*(1+'Avoided Oil Costs 2020'!$M$44)^('BCA Inputs'!BU45-'BCA Inputs'!$BU$14)</f>
        <v>5.4955933407016566</v>
      </c>
      <c r="W45" s="306">
        <f>INDEX('Avoided Propane Costs 2020'!C:C,MATCH('BCA Inputs'!BU45,'Avoided Propane Costs 2020'!B:B,0))/10*(1+'Avoided Propane Costs 2020'!$M$44)^('BCA Inputs'!BU45-'BCA Inputs'!$BU$14)</f>
        <v>6.4574964738241878</v>
      </c>
      <c r="X45" s="306">
        <f>$T$14+NPV('Avoided Electric Costs 2020'!$Y$8,$T$15:T45)</f>
        <v>0.89167483481731613</v>
      </c>
      <c r="Y45" s="303">
        <f t="shared" si="1"/>
        <v>1336.7562864739457</v>
      </c>
      <c r="Z45" s="307">
        <f>$U$14+NPV('Avoided Electric Costs 2020'!$Y$8,$U$15:U45)</f>
        <v>7.3853672791065712</v>
      </c>
      <c r="AA45" s="307">
        <f>$V$14+NPV('Avoided Electric Costs 2020'!$Y$8,$V$15:V45)</f>
        <v>44.252625325347218</v>
      </c>
      <c r="AB45" s="307">
        <f>$W$14+NPV('Avoided Electric Costs 2020'!$Y$8,$W$15:W45)</f>
        <v>47.030837875496402</v>
      </c>
      <c r="AC45" s="304"/>
      <c r="AD45" s="306">
        <f t="shared" si="2"/>
        <v>0.89167483481731613</v>
      </c>
      <c r="AE45" s="303">
        <f t="shared" si="3"/>
        <v>1336.7562864739457</v>
      </c>
      <c r="AF45" s="307">
        <f t="shared" si="4"/>
        <v>7.3853672791065712</v>
      </c>
      <c r="AG45" s="303">
        <f t="shared" si="5"/>
        <v>44.252625325347218</v>
      </c>
      <c r="AH45" s="303">
        <f t="shared" si="6"/>
        <v>47.030837875496402</v>
      </c>
      <c r="AI45" s="303">
        <f ca="1">'Avoided Electric Costs 2020'!$AM$4+NPV('Avoided Electric Costs 2020'!$Y$8,'Avoided Electric Costs 2020'!$AM$5:'Avoided Electric Costs 2020'!AM35)</f>
        <v>2.1849127116202873</v>
      </c>
      <c r="AJ45" s="303">
        <f>IFERROR('Avoided Natural Gas Costs 2020'!R36,0)</f>
        <v>1.236024413325562</v>
      </c>
      <c r="AK45" s="308"/>
      <c r="AL45" s="295">
        <f>INDEX('Avoided Electric Costs 2020'!N:N,MATCH('BCA Inputs'!BU45,'Avoided Electric Costs 2020'!M:M,0))+INDEX('Avoided Electric Costs 2020'!Q:Q,MATCH('BCA Inputs'!BU45,'Avoided Electric Costs 2020'!M:M,0))</f>
        <v>5.8841925204918114E-2</v>
      </c>
      <c r="AM45" s="296">
        <f>INDEX('Avoided Electric Costs 2020'!P:P,MATCH('BCA Inputs'!BU45,'Avoided Electric Costs 2020'!M:M,0))</f>
        <v>77.340974334738092</v>
      </c>
      <c r="AN45" s="296">
        <f>INDEX('Avoided Electric Costs 2020'!R:R,MATCH('BCA Inputs'!BU45,'Avoided Electric Costs 2020'!M:M,0))+INDEX('Avoided Electric Costs 2020'!S:S,MATCH('BCA Inputs'!BU45,'Avoided Electric Costs 2020'!M:M,0))</f>
        <v>31.57</v>
      </c>
      <c r="AO45" s="296">
        <v>0</v>
      </c>
      <c r="AP45" s="555">
        <f t="shared" si="7"/>
        <v>108.91097433473809</v>
      </c>
      <c r="AQ45" s="297">
        <f>INDEX('Avoided Electric Costs 2020'!O:O,MATCH('BCA Inputs'!BU45,'Avoided Electric Costs 2020'!M:M,0))</f>
        <v>2.4962560088001004E-2</v>
      </c>
      <c r="AR45" s="304">
        <f>(AL45+AQ45)*(1+'Avoided Electric Costs 2020'!$X$16)^('BCA Inputs'!BU45-'BCA Inputs'!$BU$14)</f>
        <v>0.15483622973985109</v>
      </c>
      <c r="AS45" s="304">
        <f>AP45*(1+'Avoided Electric Costs 2020'!$X$16)^('BCA Inputs'!BU45-'BCA Inputs'!$BU$14)</f>
        <v>201.22269809715502</v>
      </c>
      <c r="AT45" s="304">
        <f>INDEX('Avoided Natural Gas Costs 2020'!E:E,MATCH('BCA Inputs'!BU45,'Avoided Natural Gas Costs 2020'!B:B,0))/10*(1+'Avoided Natural Gas Costs 2020'!$J$44)^('BCA Inputs'!BU45-'BCA Inputs'!$BU$14)</f>
        <v>1.9867043662419963</v>
      </c>
      <c r="AU45" s="304">
        <f>INDEX('Avoided Oil Costs 2020'!J:J,MATCH('BCA Inputs'!BU45,'Avoided Oil Costs 2020'!G:G,0))/10*(1+'Avoided Oil Costs 2020'!$M$44)^('BCA Inputs'!BU45-'BCA Inputs'!$BU$14)</f>
        <v>6.2481530853360914</v>
      </c>
      <c r="AV45" s="303">
        <f>INDEX('Avoided Propane Costs 2020'!J:J,MATCH('BCA Inputs'!BU45,'Avoided Propane Costs 2020'!G:G,0))/10*(1+'Avoided Propane Costs 2020'!$M$44)^('BCA Inputs'!BU45-'BCA Inputs'!$BU$14)</f>
        <v>6.3480426358737105</v>
      </c>
      <c r="AW45" s="312">
        <f t="shared" si="17"/>
        <v>32</v>
      </c>
      <c r="AX45" s="304">
        <f>$AR$14+NPV('Avoided Electric Costs 2020'!$Z$8,$AR$15:AR45)</f>
        <v>1.1637368759005295</v>
      </c>
      <c r="AY45" s="303">
        <f>$AS$14+NPV('Avoided Electric Costs 2020'!$Z$8,$AS$15:AS45)</f>
        <v>1242.1651569574781</v>
      </c>
      <c r="AZ45" s="307">
        <f t="shared" si="8"/>
        <v>15.600737615876691</v>
      </c>
      <c r="BA45" s="304">
        <f>$AU$14+NPV('Avoided Electric Costs 2020'!$Y$8,$AU$15:AU45)</f>
        <v>50.839679850685577</v>
      </c>
      <c r="BB45" s="304">
        <f>$AV$14+NPV('Avoided Electric Costs 2020'!$Y$8,$AV$15:AV45)</f>
        <v>47.106393575259098</v>
      </c>
      <c r="BC45" s="244"/>
      <c r="BD45" s="309">
        <f>AL45*(1+'Avoided Electric Costs 2020'!$X$16)^('BCA Inputs'!BU45-'BCA Inputs'!$BU$14)</f>
        <v>0.10871568290788892</v>
      </c>
      <c r="BE45" s="646">
        <f>INDEX('Avoided Oil Costs 2020'!H:H,MATCH('BCA Inputs'!BU45,'Avoided Oil Costs 2020'!G:G,0))/10*(1+'Avoided Oil Costs 2020'!$M$44)^('BCA Inputs'!BU45-'BCA Inputs'!$BU$14)</f>
        <v>5.5621829267594389</v>
      </c>
      <c r="BF45" s="646">
        <f>INDEX('Avoided Propane Costs 2020'!H:H,MATCH('BCA Inputs'!BU45,'Avoided Propane Costs 2020'!G:G,0))/10*(1+'Avoided Propane Costs 2020'!$M$44)^('BCA Inputs'!BU45-'BCA Inputs'!$BU$14)</f>
        <v>5.7805013678963091</v>
      </c>
      <c r="BG45" s="306">
        <f>$BD$14+NPV('Avoided Electric Costs 2020'!$Z$8,$BD$15:BD45)</f>
        <v>0.7860046433206338</v>
      </c>
      <c r="BH45" s="303">
        <f t="shared" si="9"/>
        <v>1242.1651569574781</v>
      </c>
      <c r="BI45" s="307">
        <f t="shared" si="10"/>
        <v>7.3853672791065712</v>
      </c>
      <c r="BJ45" s="304">
        <f>$BE$14+NPV('Avoided Electric Costs 2020'!$Y$8,$BE$15:BE45)</f>
        <v>44.788830211644139</v>
      </c>
      <c r="BK45" s="303">
        <f>$BF$14+NPV('Avoided Electric Costs 2020'!$Y$8,$BF$15:BF45)</f>
        <v>42.100189101863712</v>
      </c>
      <c r="BL45" s="304"/>
      <c r="BM45" s="306">
        <f t="shared" si="11"/>
        <v>0.7860046433206338</v>
      </c>
      <c r="BN45" s="303">
        <f t="shared" si="12"/>
        <v>1242.1651569574781</v>
      </c>
      <c r="BO45" s="303">
        <f t="shared" si="13"/>
        <v>7.3853672791065712</v>
      </c>
      <c r="BP45" s="303">
        <f t="shared" si="14"/>
        <v>44.788830211644139</v>
      </c>
      <c r="BQ45" s="303">
        <f t="shared" si="15"/>
        <v>42.100189101863712</v>
      </c>
      <c r="BR45" s="307">
        <f ca="1">'Avoided Electric Costs 2020'!$AO$4+NPV('Avoided Electric Costs 2020'!$Z$8,'Avoided Electric Costs 2020'!$AO$5:'Avoided Electric Costs 2020'!AO35)</f>
        <v>2.9725783770341749</v>
      </c>
      <c r="BS45" s="307">
        <f>IFERROR('Avoided Natural Gas Costs 2020'!S36,0)</f>
        <v>0.98697609908311368</v>
      </c>
      <c r="BU45" s="250">
        <f t="shared" si="18"/>
        <v>2052</v>
      </c>
    </row>
    <row r="46" spans="1:73" ht="12">
      <c r="B46" s="295">
        <f>INDEX('Avoided Electric Costs 2020'!D:D,MATCH('BCA Inputs'!BU46,'Avoided Electric Costs 2020'!C:C,0))+INDEX('Avoided Electric Costs 2020'!G:G,MATCH('BCA Inputs'!BU46,'Avoided Electric Costs 2020'!C:C,0))</f>
        <v>6.1566373064663116E-2</v>
      </c>
      <c r="C46" s="296">
        <f>INDEX('Avoided Electric Costs 2020'!F:F,MATCH('BCA Inputs'!BU46,'Avoided Electric Costs 2020'!C:C,0))</f>
        <v>77.340974334738092</v>
      </c>
      <c r="D46" s="296">
        <f>INDEX('Avoided Electric Costs 2020'!H:H,MATCH('BCA Inputs'!BU46,'Avoided Electric Costs 2020'!C:C,0))+INDEX('Avoided Electric Costs 2020'!I:I,MATCH('BCA Inputs'!BU46,'Avoided Electric Costs 2020'!C:C,0))</f>
        <v>30.84</v>
      </c>
      <c r="E46" s="296">
        <v>0</v>
      </c>
      <c r="F46" s="555">
        <f t="shared" si="0"/>
        <v>108.1809743347381</v>
      </c>
      <c r="G46" s="297">
        <f>INDEX('Avoided Electric Costs 2020'!E:E,MATCH('BCA Inputs'!BU46,'Avoided Electric Costs 2020'!C:C,0))</f>
        <v>2.4962560088001004E-2</v>
      </c>
      <c r="H46" s="311">
        <f>(B46+G46)*(1+'Avoided Electric Costs 2020'!$X$16)^('BCA Inputs'!BU46-'BCA Inputs'!$BU$14)</f>
        <v>0.16306728691740063</v>
      </c>
      <c r="I46" s="308">
        <f>F46*(1+'Avoided Electric Costs 2020'!$X$16)^('BCA Inputs'!BU46-'BCA Inputs'!$BU$14)</f>
        <v>203.87143742686436</v>
      </c>
      <c r="J46" s="308">
        <f>INDEX('Avoided Natural Gas Costs 2020'!E:E,MATCH('BCA Inputs'!BU46,'Avoided Natural Gas Costs 2020'!B:B,0))/10*(1+'Avoided Natural Gas Costs 2020'!$J$44)^('BCA Inputs'!BU46-'BCA Inputs'!$BU$14)</f>
        <v>2.0264384535668367</v>
      </c>
      <c r="K46" s="652">
        <f>INDEX('Avoided Oil Costs 2020'!E:E,MATCH('BCA Inputs'!BU46,'Avoided Oil Costs 2020'!B:B,0))/10*(1+'Avoided Oil Costs 2020'!$M$44)^('BCA Inputs'!BU46-'BCA Inputs'!$BU$14)</f>
        <v>6.3051947692638768</v>
      </c>
      <c r="L46" s="651">
        <f>INDEX('Avoided Propane Costs 2020'!E:E,MATCH('BCA Inputs'!BU46,'Avoided Propane Costs 2020'!B:B,0))/10*(1+'Avoided Propane Costs 2020'!$M$44)^('BCA Inputs'!BU46-'BCA Inputs'!$BU$14)</f>
        <v>7.1655384966376214</v>
      </c>
      <c r="M46" s="650">
        <f t="shared" si="16"/>
        <v>33</v>
      </c>
      <c r="N46" s="304">
        <f>$H$14+NPV('Avoided Electric Costs 2020'!$Y$8,$H$15:H46)</f>
        <v>1.3183034056476832</v>
      </c>
      <c r="O46" s="303">
        <f>$I$14+NPV('Avoided Electric Costs 2020'!$Y$8,$I$15:I46)</f>
        <v>1361.5176811707006</v>
      </c>
      <c r="P46" s="303">
        <f>$J$14+NPV('Avoided Electric Costs 2020'!$Y$8,$J$15:J46)</f>
        <v>15.846860579499049</v>
      </c>
      <c r="Q46" s="304">
        <f>$K$14+NPV('Avoided Electric Costs 2020'!$Y$8,$K$15:K46)</f>
        <v>51.069278248517989</v>
      </c>
      <c r="R46" s="303">
        <f>$L$14+NPV('Avoided Electric Costs 2020'!$Y$8,$L$15:L46)</f>
        <v>52.907339479129497</v>
      </c>
      <c r="S46" s="304"/>
      <c r="T46" s="307">
        <f>B46*(1+'Avoided Electric Costs 2020'!$X$16)^('BCA Inputs'!BU46-'BCA Inputs'!$BU$14)</f>
        <v>0.11602432914879922</v>
      </c>
      <c r="U46" s="306">
        <f>INDEX('Avoided Natural Gas Costs 2020'!C:C,MATCH('BCA Inputs'!BU46,'Avoided Natural Gas Costs 2020'!B:B,0))/10*(1+'Avoided Natural Gas Costs 2020'!$J$44)^('BCA Inputs'!BU46-'BCA Inputs'!$BU$14)</f>
        <v>0.94122822123857253</v>
      </c>
      <c r="V46" s="306">
        <f>INDEX('Avoided Oil Costs 2020'!C:C,MATCH('BCA Inputs'!BU46,'Avoided Oil Costs 2020'!B:B,0))/10*(1+'Avoided Oil Costs 2020'!$M$44)^('BCA Inputs'!BU46-'BCA Inputs'!$BU$14)</f>
        <v>5.6055052075156908</v>
      </c>
      <c r="W46" s="306">
        <f>INDEX('Avoided Propane Costs 2020'!C:C,MATCH('BCA Inputs'!BU46,'Avoided Propane Costs 2020'!B:B,0))/10*(1+'Avoided Propane Costs 2020'!$M$44)^('BCA Inputs'!BU46-'BCA Inputs'!$BU$14)</f>
        <v>6.5866464033006729</v>
      </c>
      <c r="X46" s="306">
        <f>$T$14+NPV('Avoided Electric Costs 2020'!$Y$8,$T$15:T46)</f>
        <v>0.90576667742528449</v>
      </c>
      <c r="Y46" s="303">
        <f t="shared" si="1"/>
        <v>1361.5176811707006</v>
      </c>
      <c r="Z46" s="307">
        <f>$U$14+NPV('Avoided Electric Costs 2020'!$Y$8,$U$15:U46)</f>
        <v>7.4996850265064428</v>
      </c>
      <c r="AA46" s="307">
        <f>$V$14+NPV('Avoided Electric Costs 2020'!$Y$8,$V$15:V46)</f>
        <v>44.933447164197524</v>
      </c>
      <c r="AB46" s="307">
        <f>$W$14+NPV('Avoided Electric Costs 2020'!$Y$8,$W$15:W46)</f>
        <v>47.830825129123326</v>
      </c>
      <c r="AC46" s="304"/>
      <c r="AD46" s="306">
        <f t="shared" si="2"/>
        <v>0.90576667742528449</v>
      </c>
      <c r="AE46" s="303">
        <f t="shared" si="3"/>
        <v>1361.5176811707006</v>
      </c>
      <c r="AF46" s="307">
        <f t="shared" si="4"/>
        <v>7.4996850265064428</v>
      </c>
      <c r="AG46" s="303">
        <f t="shared" si="5"/>
        <v>44.933447164197524</v>
      </c>
      <c r="AH46" s="303">
        <f t="shared" si="6"/>
        <v>47.830825129123326</v>
      </c>
      <c r="AI46" s="303">
        <f ca="1">'Avoided Electric Costs 2020'!$AM$4+NPV('Avoided Electric Costs 2020'!$Y$8,'Avoided Electric Costs 2020'!$AM$5:'Avoided Electric Costs 2020'!AM36)</f>
        <v>2.2140847915482569</v>
      </c>
      <c r="AJ46" s="303">
        <f>IFERROR('Avoided Natural Gas Costs 2020'!R37,0)</f>
        <v>1.2607449015920733</v>
      </c>
      <c r="AK46" s="308"/>
      <c r="AL46" s="295">
        <f>INDEX('Avoided Electric Costs 2020'!N:N,MATCH('BCA Inputs'!BU46,'Avoided Electric Costs 2020'!M:M,0))+INDEX('Avoided Electric Costs 2020'!Q:Q,MATCH('BCA Inputs'!BU46,'Avoided Electric Costs 2020'!M:M,0))</f>
        <v>5.8841925204918114E-2</v>
      </c>
      <c r="AM46" s="296">
        <f>INDEX('Avoided Electric Costs 2020'!P:P,MATCH('BCA Inputs'!BU46,'Avoided Electric Costs 2020'!M:M,0))</f>
        <v>77.340974334738092</v>
      </c>
      <c r="AN46" s="296">
        <f>INDEX('Avoided Electric Costs 2020'!R:R,MATCH('BCA Inputs'!BU46,'Avoided Electric Costs 2020'!M:M,0))+INDEX('Avoided Electric Costs 2020'!S:S,MATCH('BCA Inputs'!BU46,'Avoided Electric Costs 2020'!M:M,0))</f>
        <v>31.57</v>
      </c>
      <c r="AO46" s="296">
        <v>0</v>
      </c>
      <c r="AP46" s="555">
        <f t="shared" si="7"/>
        <v>108.91097433473809</v>
      </c>
      <c r="AQ46" s="297">
        <f>INDEX('Avoided Electric Costs 2020'!O:O,MATCH('BCA Inputs'!BU46,'Avoided Electric Costs 2020'!M:M,0))</f>
        <v>2.4962560088001004E-2</v>
      </c>
      <c r="AR46" s="304">
        <f>(AL46+AQ46)*(1+'Avoided Electric Costs 2020'!$X$16)^('BCA Inputs'!BU46-'BCA Inputs'!$BU$14)</f>
        <v>0.15793295433464813</v>
      </c>
      <c r="AS46" s="304">
        <f>AP46*(1+'Avoided Electric Costs 2020'!$X$16)^('BCA Inputs'!BU46-'BCA Inputs'!$BU$14)</f>
        <v>205.24715205909817</v>
      </c>
      <c r="AT46" s="304">
        <f>INDEX('Avoided Natural Gas Costs 2020'!E:E,MATCH('BCA Inputs'!BU46,'Avoided Natural Gas Costs 2020'!B:B,0))/10*(1+'Avoided Natural Gas Costs 2020'!$J$44)^('BCA Inputs'!BU46-'BCA Inputs'!$BU$14)</f>
        <v>2.0264384535668367</v>
      </c>
      <c r="AU46" s="304">
        <f>INDEX('Avoided Oil Costs 2020'!J:J,MATCH('BCA Inputs'!BU46,'Avoided Oil Costs 2020'!G:G,0))/10*(1+'Avoided Oil Costs 2020'!$M$44)^('BCA Inputs'!BU46-'BCA Inputs'!$BU$14)</f>
        <v>6.3731161470428148</v>
      </c>
      <c r="AV46" s="303">
        <f>INDEX('Avoided Propane Costs 2020'!J:J,MATCH('BCA Inputs'!BU46,'Avoided Propane Costs 2020'!G:G,0))/10*(1+'Avoided Propane Costs 2020'!$M$44)^('BCA Inputs'!BU46-'BCA Inputs'!$BU$14)</f>
        <v>6.4750034885911862</v>
      </c>
      <c r="AW46" s="312">
        <f t="shared" si="17"/>
        <v>33</v>
      </c>
      <c r="AX46" s="304">
        <f>$AR$14+NPV('Avoided Electric Costs 2020'!$Z$8,$AR$15:AR46)</f>
        <v>1.1794400595971526</v>
      </c>
      <c r="AY46" s="303">
        <f>$AS$14+NPV('Avoided Electric Costs 2020'!$Z$8,$AS$15:AS46)</f>
        <v>1262.5727643853957</v>
      </c>
      <c r="AZ46" s="307">
        <f t="shared" si="8"/>
        <v>15.846860579499049</v>
      </c>
      <c r="BA46" s="304">
        <f>$AU$14+NPV('Avoided Electric Costs 2020'!$Y$8,$AU$15:AU46)</f>
        <v>51.613732588807856</v>
      </c>
      <c r="BB46" s="304">
        <f>$AV$14+NPV('Avoided Electric Costs 2020'!$Y$8,$AV$15:AV46)</f>
        <v>47.892821135036264</v>
      </c>
      <c r="BC46" s="244"/>
      <c r="BD46" s="309">
        <f>AL46*(1+'Avoided Electric Costs 2020'!$X$16)^('BCA Inputs'!BU46-'BCA Inputs'!$BU$14)</f>
        <v>0.11088999656604673</v>
      </c>
      <c r="BE46" s="646">
        <f>INDEX('Avoided Oil Costs 2020'!H:H,MATCH('BCA Inputs'!BU46,'Avoided Oil Costs 2020'!G:G,0))/10*(1+'Avoided Oil Costs 2020'!$M$44)^('BCA Inputs'!BU46-'BCA Inputs'!$BU$14)</f>
        <v>5.6734265852946288</v>
      </c>
      <c r="BF46" s="646">
        <f>INDEX('Avoided Propane Costs 2020'!H:H,MATCH('BCA Inputs'!BU46,'Avoided Propane Costs 2020'!G:G,0))/10*(1+'Avoided Propane Costs 2020'!$M$44)^('BCA Inputs'!BU46-'BCA Inputs'!$BU$14)</f>
        <v>5.8961113952542368</v>
      </c>
      <c r="BG46" s="306">
        <f>$BD$14+NPV('Avoided Electric Costs 2020'!$Z$8,$BD$15:BD46)</f>
        <v>0.79703037252028386</v>
      </c>
      <c r="BH46" s="303">
        <f t="shared" si="9"/>
        <v>1262.5727643853957</v>
      </c>
      <c r="BI46" s="307">
        <f t="shared" si="10"/>
        <v>7.4996850265064428</v>
      </c>
      <c r="BJ46" s="304">
        <f>$BE$14+NPV('Avoided Electric Costs 2020'!$Y$8,$BE$15:BE46)</f>
        <v>45.477901504487399</v>
      </c>
      <c r="BK46" s="303">
        <f>$BF$14+NPV('Avoided Electric Costs 2020'!$Y$8,$BF$15:BF46)</f>
        <v>42.816306785030086</v>
      </c>
      <c r="BL46" s="304"/>
      <c r="BM46" s="306">
        <f t="shared" si="11"/>
        <v>0.79703037252028386</v>
      </c>
      <c r="BN46" s="303">
        <f t="shared" si="12"/>
        <v>1262.5727643853957</v>
      </c>
      <c r="BO46" s="303">
        <f t="shared" si="13"/>
        <v>7.4996850265064428</v>
      </c>
      <c r="BP46" s="303">
        <f t="shared" si="14"/>
        <v>45.477901504487399</v>
      </c>
      <c r="BQ46" s="303">
        <f t="shared" si="15"/>
        <v>42.816306785030086</v>
      </c>
      <c r="BR46" s="307">
        <f ca="1">'Avoided Electric Costs 2020'!$AO$4+NPV('Avoided Electric Costs 2020'!$Z$8,'Avoided Electric Costs 2020'!$AO$5:'Avoided Electric Costs 2020'!AO36)</f>
        <v>3.0074822707246542</v>
      </c>
      <c r="BS46" s="307">
        <f>IFERROR('Avoided Natural Gas Costs 2020'!S37,0)</f>
        <v>1.0067156210647761</v>
      </c>
      <c r="BU46" s="250">
        <f t="shared" si="18"/>
        <v>2053</v>
      </c>
    </row>
    <row r="47" spans="1:73" ht="12">
      <c r="B47" s="295">
        <f>INDEX('Avoided Electric Costs 2020'!D:D,MATCH('BCA Inputs'!BU47,'Avoided Electric Costs 2020'!C:C,0))+INDEX('Avoided Electric Costs 2020'!G:G,MATCH('BCA Inputs'!BU47,'Avoided Electric Costs 2020'!C:C,0))</f>
        <v>6.1566373064663116E-2</v>
      </c>
      <c r="C47" s="296">
        <f>INDEX('Avoided Electric Costs 2020'!F:F,MATCH('BCA Inputs'!BU47,'Avoided Electric Costs 2020'!C:C,0))</f>
        <v>77.340974334738092</v>
      </c>
      <c r="D47" s="296">
        <f>INDEX('Avoided Electric Costs 2020'!H:H,MATCH('BCA Inputs'!BU47,'Avoided Electric Costs 2020'!C:C,0))+INDEX('Avoided Electric Costs 2020'!I:I,MATCH('BCA Inputs'!BU47,'Avoided Electric Costs 2020'!C:C,0))</f>
        <v>30.84</v>
      </c>
      <c r="E47" s="296">
        <v>0</v>
      </c>
      <c r="F47" s="555">
        <f t="shared" si="0"/>
        <v>108.1809743347381</v>
      </c>
      <c r="G47" s="297">
        <f>INDEX('Avoided Electric Costs 2020'!E:E,MATCH('BCA Inputs'!BU47,'Avoided Electric Costs 2020'!C:C,0))</f>
        <v>2.4962560088001004E-2</v>
      </c>
      <c r="H47" s="311">
        <f>(B47+G47)*(1+'Avoided Electric Costs 2020'!$X$16)^('BCA Inputs'!BU47-'BCA Inputs'!$BU$14)</f>
        <v>0.16632863265574865</v>
      </c>
      <c r="I47" s="308">
        <f>F47*(1+'Avoided Electric Costs 2020'!$X$16)^('BCA Inputs'!BU47-'BCA Inputs'!$BU$14)</f>
        <v>207.94886617540166</v>
      </c>
      <c r="J47" s="308">
        <f>INDEX('Avoided Natural Gas Costs 2020'!E:E,MATCH('BCA Inputs'!BU47,'Avoided Natural Gas Costs 2020'!B:B,0))/10*(1+'Avoided Natural Gas Costs 2020'!$J$44)^('BCA Inputs'!BU47-'BCA Inputs'!$BU$14)</f>
        <v>2.0669672226381737</v>
      </c>
      <c r="K47" s="652">
        <f>INDEX('Avoided Oil Costs 2020'!E:E,MATCH('BCA Inputs'!BU47,'Avoided Oil Costs 2020'!B:B,0))/10*(1+'Avoided Oil Costs 2020'!$M$44)^('BCA Inputs'!BU47-'BCA Inputs'!$BU$14)</f>
        <v>6.4312986646491552</v>
      </c>
      <c r="L47" s="651">
        <f>INDEX('Avoided Propane Costs 2020'!E:E,MATCH('BCA Inputs'!BU47,'Avoided Propane Costs 2020'!B:B,0))/10*(1+'Avoided Propane Costs 2020'!$M$44)^('BCA Inputs'!BU47-'BCA Inputs'!$BU$14)</f>
        <v>7.3088492665703741</v>
      </c>
      <c r="M47" s="650">
        <f t="shared" si="16"/>
        <v>34</v>
      </c>
      <c r="N47" s="304">
        <f>$H$14+NPV('Avoided Electric Costs 2020'!$Y$8,$H$15:H47)</f>
        <v>1.3372169891046737</v>
      </c>
      <c r="O47" s="303">
        <f>$I$14+NPV('Avoided Electric Costs 2020'!$Y$8,$I$15:I47)</f>
        <v>1385.1639901218196</v>
      </c>
      <c r="P47" s="303">
        <f>$J$14+NPV('Avoided Electric Costs 2020'!$Y$8,$J$15:J47)</f>
        <v>16.081899829470778</v>
      </c>
      <c r="Q47" s="304">
        <f>$K$14+NPV('Avoided Electric Costs 2020'!$Y$8,$K$15:K47)</f>
        <v>51.800594932172991</v>
      </c>
      <c r="R47" s="303">
        <f>$L$14+NPV('Avoided Electric Costs 2020'!$Y$8,$L$15:L47)</f>
        <v>53.738444312799061</v>
      </c>
      <c r="S47" s="304"/>
      <c r="T47" s="307">
        <f>B47*(1+'Avoided Electric Costs 2020'!$X$16)^('BCA Inputs'!BU47-'BCA Inputs'!$BU$14)</f>
        <v>0.11834481573177522</v>
      </c>
      <c r="U47" s="306">
        <f>INDEX('Avoided Natural Gas Costs 2020'!C:C,MATCH('BCA Inputs'!BU47,'Avoided Natural Gas Costs 2020'!B:B,0))/10*(1+'Avoided Natural Gas Costs 2020'!$J$44)^('BCA Inputs'!BU47-'BCA Inputs'!$BU$14)</f>
        <v>0.96005278566334407</v>
      </c>
      <c r="V47" s="306">
        <f>INDEX('Avoided Oil Costs 2020'!C:C,MATCH('BCA Inputs'!BU47,'Avoided Oil Costs 2020'!B:B,0))/10*(1+'Avoided Oil Costs 2020'!$M$44)^('BCA Inputs'!BU47-'BCA Inputs'!$BU$14)</f>
        <v>5.7176153116660053</v>
      </c>
      <c r="W47" s="306">
        <f>INDEX('Avoided Propane Costs 2020'!C:C,MATCH('BCA Inputs'!BU47,'Avoided Propane Costs 2020'!B:B,0))/10*(1+'Avoided Propane Costs 2020'!$M$44)^('BCA Inputs'!BU47-'BCA Inputs'!$BU$14)</f>
        <v>6.7183793313666866</v>
      </c>
      <c r="X47" s="306">
        <f>$T$14+NPV('Avoided Electric Costs 2020'!$Y$8,$T$15:T47)</f>
        <v>0.91922391875112253</v>
      </c>
      <c r="Y47" s="303">
        <f t="shared" si="1"/>
        <v>1385.1639901218196</v>
      </c>
      <c r="Z47" s="307">
        <f>$U$14+NPV('Avoided Electric Costs 2020'!$Y$8,$U$15:U47)</f>
        <v>7.6088546757414104</v>
      </c>
      <c r="AA47" s="307">
        <f>$V$14+NPV('Avoided Electric Costs 2020'!$Y$8,$V$15:V47)</f>
        <v>45.583609392104371</v>
      </c>
      <c r="AB47" s="307">
        <f>$W$14+NPV('Avoided Electric Costs 2020'!$Y$8,$W$15:W47)</f>
        <v>48.594786367490009</v>
      </c>
      <c r="AC47" s="304"/>
      <c r="AD47" s="306">
        <f t="shared" si="2"/>
        <v>0.91922391875112253</v>
      </c>
      <c r="AE47" s="303">
        <f t="shared" si="3"/>
        <v>1385.1639901218196</v>
      </c>
      <c r="AF47" s="307">
        <f t="shared" si="4"/>
        <v>7.6088546757414104</v>
      </c>
      <c r="AG47" s="303">
        <f t="shared" si="5"/>
        <v>45.583609392104371</v>
      </c>
      <c r="AH47" s="303">
        <f t="shared" si="6"/>
        <v>48.594786367490009</v>
      </c>
      <c r="AI47" s="303">
        <f ca="1">'Avoided Electric Costs 2020'!$AM$4+NPV('Avoided Electric Costs 2020'!$Y$8,'Avoided Electric Costs 2020'!$AM$5:'Avoided Electric Costs 2020'!AM37)</f>
        <v>2.2419431582990561</v>
      </c>
      <c r="AJ47" s="303">
        <f>IFERROR('Avoided Natural Gas Costs 2020'!R38,0)</f>
        <v>1.2859597996239145</v>
      </c>
      <c r="AK47" s="308"/>
      <c r="AL47" s="295">
        <f>INDEX('Avoided Electric Costs 2020'!N:N,MATCH('BCA Inputs'!BU47,'Avoided Electric Costs 2020'!M:M,0))+INDEX('Avoided Electric Costs 2020'!Q:Q,MATCH('BCA Inputs'!BU47,'Avoided Electric Costs 2020'!M:M,0))</f>
        <v>5.8841925204918114E-2</v>
      </c>
      <c r="AM47" s="296">
        <f>INDEX('Avoided Electric Costs 2020'!P:P,MATCH('BCA Inputs'!BU47,'Avoided Electric Costs 2020'!M:M,0))</f>
        <v>77.340974334738092</v>
      </c>
      <c r="AN47" s="296">
        <f>INDEX('Avoided Electric Costs 2020'!R:R,MATCH('BCA Inputs'!BU47,'Avoided Electric Costs 2020'!M:M,0))+INDEX('Avoided Electric Costs 2020'!S:S,MATCH('BCA Inputs'!BU47,'Avoided Electric Costs 2020'!M:M,0))</f>
        <v>31.57</v>
      </c>
      <c r="AO47" s="296">
        <v>0</v>
      </c>
      <c r="AP47" s="555">
        <f t="shared" si="7"/>
        <v>108.91097433473809</v>
      </c>
      <c r="AQ47" s="297">
        <f>INDEX('Avoided Electric Costs 2020'!O:O,MATCH('BCA Inputs'!BU47,'Avoided Electric Costs 2020'!M:M,0))</f>
        <v>2.4962560088001004E-2</v>
      </c>
      <c r="AR47" s="304">
        <f>(AL47+AQ47)*(1+'Avoided Electric Costs 2020'!$X$16)^('BCA Inputs'!BU47-'BCA Inputs'!$BU$14)</f>
        <v>0.16109161342134112</v>
      </c>
      <c r="AS47" s="304">
        <f>AP47*(1+'Avoided Electric Costs 2020'!$X$16)^('BCA Inputs'!BU47-'BCA Inputs'!$BU$14)</f>
        <v>209.35209510028014</v>
      </c>
      <c r="AT47" s="304">
        <f>INDEX('Avoided Natural Gas Costs 2020'!E:E,MATCH('BCA Inputs'!BU47,'Avoided Natural Gas Costs 2020'!B:B,0))/10*(1+'Avoided Natural Gas Costs 2020'!$J$44)^('BCA Inputs'!BU47-'BCA Inputs'!$BU$14)</f>
        <v>2.0669672226381737</v>
      </c>
      <c r="AU47" s="304">
        <f>INDEX('Avoided Oil Costs 2020'!J:J,MATCH('BCA Inputs'!BU47,'Avoided Oil Costs 2020'!G:G,0))/10*(1+'Avoided Oil Costs 2020'!$M$44)^('BCA Inputs'!BU47-'BCA Inputs'!$BU$14)</f>
        <v>6.5005784699836715</v>
      </c>
      <c r="AV47" s="303">
        <f>INDEX('Avoided Propane Costs 2020'!J:J,MATCH('BCA Inputs'!BU47,'Avoided Propane Costs 2020'!G:G,0))/10*(1+'Avoided Propane Costs 2020'!$M$44)^('BCA Inputs'!BU47-'BCA Inputs'!$BU$14)</f>
        <v>6.6045035583630103</v>
      </c>
      <c r="AW47" s="312">
        <f t="shared" si="17"/>
        <v>34</v>
      </c>
      <c r="AX47" s="304">
        <f>$AR$14+NPV('Avoided Electric Costs 2020'!$Z$8,$AR$15:AR47)</f>
        <v>1.1943425971581458</v>
      </c>
      <c r="AY47" s="303">
        <f>$AS$14+NPV('Avoided Electric Costs 2020'!$Z$8,$AS$15:AS47)</f>
        <v>1281.9398648473198</v>
      </c>
      <c r="AZ47" s="307">
        <f t="shared" si="8"/>
        <v>16.081899829470778</v>
      </c>
      <c r="BA47" s="304">
        <f>$AU$14+NPV('Avoided Electric Costs 2020'!$Y$8,$AU$15:AU47)</f>
        <v>52.352927226842425</v>
      </c>
      <c r="BB47" s="304">
        <f>$AV$14+NPV('Avoided Electric Costs 2020'!$Y$8,$AV$15:AV47)</f>
        <v>48.643833316454398</v>
      </c>
      <c r="BC47" s="244"/>
      <c r="BD47" s="309">
        <f>AL47*(1+'Avoided Electric Costs 2020'!$X$16)^('BCA Inputs'!BU47-'BCA Inputs'!$BU$14)</f>
        <v>0.11310779649736767</v>
      </c>
      <c r="BE47" s="646">
        <f>INDEX('Avoided Oil Costs 2020'!H:H,MATCH('BCA Inputs'!BU47,'Avoided Oil Costs 2020'!G:G,0))/10*(1+'Avoided Oil Costs 2020'!$M$44)^('BCA Inputs'!BU47-'BCA Inputs'!$BU$14)</f>
        <v>5.7868951170005216</v>
      </c>
      <c r="BF47" s="646">
        <f>INDEX('Avoided Propane Costs 2020'!H:H,MATCH('BCA Inputs'!BU47,'Avoided Propane Costs 2020'!G:G,0))/10*(1+'Avoided Propane Costs 2020'!$M$44)^('BCA Inputs'!BU47-'BCA Inputs'!$BU$14)</f>
        <v>6.0140336231593219</v>
      </c>
      <c r="BG47" s="306">
        <f>$BD$14+NPV('Avoided Electric Costs 2020'!$Z$8,$BD$15:BD47)</f>
        <v>0.8074939413550839</v>
      </c>
      <c r="BH47" s="303">
        <f t="shared" si="9"/>
        <v>1281.9398648473198</v>
      </c>
      <c r="BI47" s="307">
        <f t="shared" si="10"/>
        <v>7.6088546757414104</v>
      </c>
      <c r="BJ47" s="304">
        <f>$BE$14+NPV('Avoided Electric Costs 2020'!$Y$8,$BE$15:BE47)</f>
        <v>46.135941686773819</v>
      </c>
      <c r="BK47" s="303">
        <f>$BF$14+NPV('Avoided Electric Costs 2020'!$Y$8,$BF$15:BF47)</f>
        <v>43.500175371145346</v>
      </c>
      <c r="BL47" s="304"/>
      <c r="BM47" s="306">
        <f t="shared" si="11"/>
        <v>0.8074939413550839</v>
      </c>
      <c r="BN47" s="303">
        <f t="shared" si="12"/>
        <v>1281.9398648473198</v>
      </c>
      <c r="BO47" s="303">
        <f t="shared" si="13"/>
        <v>7.6088546757414104</v>
      </c>
      <c r="BP47" s="303">
        <f t="shared" si="14"/>
        <v>46.135941686773819</v>
      </c>
      <c r="BQ47" s="303">
        <f t="shared" si="15"/>
        <v>43.500175371145346</v>
      </c>
      <c r="BR47" s="307">
        <f ca="1">'Avoided Electric Costs 2020'!$AO$4+NPV('Avoided Electric Costs 2020'!$Z$8,'Avoided Electric Costs 2020'!$AO$5:'Avoided Electric Costs 2020'!AO37)</f>
        <v>3.0406065464636649</v>
      </c>
      <c r="BS47" s="307">
        <f>IFERROR('Avoided Natural Gas Costs 2020'!S38,0)</f>
        <v>1.0268499334860715</v>
      </c>
      <c r="BU47" s="250">
        <f t="shared" si="18"/>
        <v>2054</v>
      </c>
    </row>
    <row r="48" spans="1:73" ht="12">
      <c r="B48" s="295">
        <f>INDEX('Avoided Electric Costs 2020'!D:D,MATCH('BCA Inputs'!BU48,'Avoided Electric Costs 2020'!C:C,0))+INDEX('Avoided Electric Costs 2020'!G:G,MATCH('BCA Inputs'!BU48,'Avoided Electric Costs 2020'!C:C,0))</f>
        <v>6.1566373064663116E-2</v>
      </c>
      <c r="C48" s="296">
        <f>INDEX('Avoided Electric Costs 2020'!F:F,MATCH('BCA Inputs'!BU48,'Avoided Electric Costs 2020'!C:C,0))</f>
        <v>77.340974334738092</v>
      </c>
      <c r="D48" s="296">
        <f>INDEX('Avoided Electric Costs 2020'!H:H,MATCH('BCA Inputs'!BU48,'Avoided Electric Costs 2020'!C:C,0))+INDEX('Avoided Electric Costs 2020'!I:I,MATCH('BCA Inputs'!BU48,'Avoided Electric Costs 2020'!C:C,0))</f>
        <v>30.84</v>
      </c>
      <c r="E48" s="296">
        <v>0</v>
      </c>
      <c r="F48" s="555">
        <f t="shared" si="0"/>
        <v>108.1809743347381</v>
      </c>
      <c r="G48" s="297">
        <f>INDEX('Avoided Electric Costs 2020'!E:E,MATCH('BCA Inputs'!BU48,'Avoided Electric Costs 2020'!C:C,0))</f>
        <v>2.4962560088001004E-2</v>
      </c>
      <c r="H48" s="311">
        <f>(B48+G48)*(1+'Avoided Electric Costs 2020'!$X$16)^('BCA Inputs'!BU48-'BCA Inputs'!$BU$14)</f>
        <v>0.16965520530886363</v>
      </c>
      <c r="I48" s="308">
        <f>F48*(1+'Avoided Electric Costs 2020'!$X$16)^('BCA Inputs'!BU48-'BCA Inputs'!$BU$14)</f>
        <v>212.10784349890969</v>
      </c>
      <c r="J48" s="308">
        <f>INDEX('Avoided Natural Gas Costs 2020'!E:E,MATCH('BCA Inputs'!BU48,'Avoided Natural Gas Costs 2020'!B:B,0))/10*(1+'Avoided Natural Gas Costs 2020'!$J$44)^('BCA Inputs'!BU48-'BCA Inputs'!$BU$14)</f>
        <v>2.1083065670909367</v>
      </c>
      <c r="K48" s="652">
        <f>INDEX('Avoided Oil Costs 2020'!E:E,MATCH('BCA Inputs'!BU48,'Avoided Oil Costs 2020'!B:B,0))/10*(1+'Avoided Oil Costs 2020'!$M$44)^('BCA Inputs'!BU48-'BCA Inputs'!$BU$14)</f>
        <v>6.5599246379421379</v>
      </c>
      <c r="L48" s="651">
        <f>INDEX('Avoided Propane Costs 2020'!E:E,MATCH('BCA Inputs'!BU48,'Avoided Propane Costs 2020'!B:B,0))/10*(1+'Avoided Propane Costs 2020'!$M$44)^('BCA Inputs'!BU48-'BCA Inputs'!$BU$14)</f>
        <v>7.4550262519017814</v>
      </c>
      <c r="M48" s="650">
        <f t="shared" si="16"/>
        <v>35</v>
      </c>
      <c r="N48" s="304">
        <f>$H$14+NPV('Avoided Electric Costs 2020'!$Y$8,$H$15:H48)</f>
        <v>1.3552788326831124</v>
      </c>
      <c r="O48" s="303">
        <f>$I$14+NPV('Avoided Electric Costs 2020'!$Y$8,$I$15:I48)</f>
        <v>1407.7454292475018</v>
      </c>
      <c r="P48" s="303">
        <f>$J$14+NPV('Avoided Electric Costs 2020'!$Y$8,$J$15:J48)</f>
        <v>16.30635450129099</v>
      </c>
      <c r="Q48" s="304">
        <f>$K$14+NPV('Avoided Electric Costs 2020'!$Y$8,$K$15:K48)</f>
        <v>52.498978058591959</v>
      </c>
      <c r="R48" s="303">
        <f>$L$14+NPV('Avoided Electric Costs 2020'!$Y$8,$L$15:L48)</f>
        <v>54.532121805864278</v>
      </c>
      <c r="S48" s="304"/>
      <c r="T48" s="307">
        <f>B48*(1+'Avoided Electric Costs 2020'!$X$16)^('BCA Inputs'!BU48-'BCA Inputs'!$BU$14)</f>
        <v>0.12071171204641071</v>
      </c>
      <c r="U48" s="306">
        <f>INDEX('Avoided Natural Gas Costs 2020'!C:C,MATCH('BCA Inputs'!BU48,'Avoided Natural Gas Costs 2020'!B:B,0))/10*(1+'Avoided Natural Gas Costs 2020'!$J$44)^('BCA Inputs'!BU48-'BCA Inputs'!$BU$14)</f>
        <v>0.97925384137661087</v>
      </c>
      <c r="V48" s="306">
        <f>INDEX('Avoided Oil Costs 2020'!C:C,MATCH('BCA Inputs'!BU48,'Avoided Oil Costs 2020'!B:B,0))/10*(1+'Avoided Oil Costs 2020'!$M$44)^('BCA Inputs'!BU48-'BCA Inputs'!$BU$14)</f>
        <v>5.8319676178993252</v>
      </c>
      <c r="W48" s="306">
        <f>INDEX('Avoided Propane Costs 2020'!C:C,MATCH('BCA Inputs'!BU48,'Avoided Propane Costs 2020'!B:B,0))/10*(1+'Avoided Propane Costs 2020'!$M$44)^('BCA Inputs'!BU48-'BCA Inputs'!$BU$14)</f>
        <v>6.8527469179940201</v>
      </c>
      <c r="X48" s="306">
        <f>$T$14+NPV('Avoided Electric Costs 2020'!$Y$8,$T$15:T48)</f>
        <v>0.93207513694450794</v>
      </c>
      <c r="Y48" s="303">
        <f t="shared" si="1"/>
        <v>1407.7454292475018</v>
      </c>
      <c r="Z48" s="307">
        <f>$U$14+NPV('Avoided Electric Costs 2020'!$Y$8,$U$15:U48)</f>
        <v>7.7131080623341131</v>
      </c>
      <c r="AA48" s="307">
        <f>$V$14+NPV('Avoided Electric Costs 2020'!$Y$8,$V$15:V48)</f>
        <v>46.204492710581093</v>
      </c>
      <c r="AB48" s="307">
        <f>$W$14+NPV('Avoided Electric Costs 2020'!$Y$8,$W$15:W48)</f>
        <v>49.324343958665018</v>
      </c>
      <c r="AC48" s="304"/>
      <c r="AD48" s="306">
        <f t="shared" si="2"/>
        <v>0.93207513694450794</v>
      </c>
      <c r="AE48" s="303">
        <f t="shared" si="3"/>
        <v>1407.7454292475018</v>
      </c>
      <c r="AF48" s="307">
        <f t="shared" si="4"/>
        <v>7.7131080623341131</v>
      </c>
      <c r="AG48" s="303">
        <f t="shared" si="5"/>
        <v>46.204492710581093</v>
      </c>
      <c r="AH48" s="303">
        <f t="shared" si="6"/>
        <v>49.324343958665018</v>
      </c>
      <c r="AI48" s="303">
        <f ca="1">'Avoided Electric Costs 2020'!$AM$4+NPV('Avoided Electric Costs 2020'!$Y$8,'Avoided Electric Costs 2020'!$AM$5:'Avoided Electric Costs 2020'!AM38)</f>
        <v>2.2685469726290024</v>
      </c>
      <c r="AJ48" s="303">
        <f>IFERROR('Avoided Natural Gas Costs 2020'!R39,0)</f>
        <v>1.311678995616393</v>
      </c>
      <c r="AK48" s="308"/>
      <c r="AL48" s="295">
        <f>INDEX('Avoided Electric Costs 2020'!N:N,MATCH('BCA Inputs'!BU48,'Avoided Electric Costs 2020'!M:M,0))+INDEX('Avoided Electric Costs 2020'!Q:Q,MATCH('BCA Inputs'!BU48,'Avoided Electric Costs 2020'!M:M,0))</f>
        <v>5.8841925204918114E-2</v>
      </c>
      <c r="AM48" s="296">
        <f>INDEX('Avoided Electric Costs 2020'!P:P,MATCH('BCA Inputs'!BU48,'Avoided Electric Costs 2020'!M:M,0))</f>
        <v>77.340974334738092</v>
      </c>
      <c r="AN48" s="296">
        <f>INDEX('Avoided Electric Costs 2020'!R:R,MATCH('BCA Inputs'!BU48,'Avoided Electric Costs 2020'!M:M,0))+INDEX('Avoided Electric Costs 2020'!S:S,MATCH('BCA Inputs'!BU48,'Avoided Electric Costs 2020'!M:M,0))</f>
        <v>31.57</v>
      </c>
      <c r="AO48" s="296">
        <v>0</v>
      </c>
      <c r="AP48" s="555">
        <f t="shared" si="7"/>
        <v>108.91097433473809</v>
      </c>
      <c r="AQ48" s="297">
        <f>INDEX('Avoided Electric Costs 2020'!O:O,MATCH('BCA Inputs'!BU48,'Avoided Electric Costs 2020'!M:M,0))</f>
        <v>2.4962560088001004E-2</v>
      </c>
      <c r="AR48" s="304">
        <f>(AL48+AQ48)*(1+'Avoided Electric Costs 2020'!$X$16)^('BCA Inputs'!BU48-'BCA Inputs'!$BU$14)</f>
        <v>0.16431344568976791</v>
      </c>
      <c r="AS48" s="304">
        <f>AP48*(1+'Avoided Electric Costs 2020'!$X$16)^('BCA Inputs'!BU48-'BCA Inputs'!$BU$14)</f>
        <v>213.53913700228571</v>
      </c>
      <c r="AT48" s="304">
        <f>INDEX('Avoided Natural Gas Costs 2020'!E:E,MATCH('BCA Inputs'!BU48,'Avoided Natural Gas Costs 2020'!B:B,0))/10*(1+'Avoided Natural Gas Costs 2020'!$J$44)^('BCA Inputs'!BU48-'BCA Inputs'!$BU$14)</f>
        <v>2.1083065670909367</v>
      </c>
      <c r="AU48" s="304">
        <f>INDEX('Avoided Oil Costs 2020'!J:J,MATCH('BCA Inputs'!BU48,'Avoided Oil Costs 2020'!G:G,0))/10*(1+'Avoided Oil Costs 2020'!$M$44)^('BCA Inputs'!BU48-'BCA Inputs'!$BU$14)</f>
        <v>6.6305900393833443</v>
      </c>
      <c r="AV48" s="303">
        <f>INDEX('Avoided Propane Costs 2020'!J:J,MATCH('BCA Inputs'!BU48,'Avoided Propane Costs 2020'!G:G,0))/10*(1+'Avoided Propane Costs 2020'!$M$44)^('BCA Inputs'!BU48-'BCA Inputs'!$BU$14)</f>
        <v>6.7365936295302697</v>
      </c>
      <c r="AW48" s="312">
        <f t="shared" si="17"/>
        <v>35</v>
      </c>
      <c r="AX48" s="304">
        <f>$AR$14+NPV('Avoided Electric Costs 2020'!$Z$8,$AR$15:AR48)</f>
        <v>1.2084853105115261</v>
      </c>
      <c r="AY48" s="303">
        <f>$AS$14+NPV('Avoided Electric Costs 2020'!$Z$8,$AS$15:AS48)</f>
        <v>1300.3195098707313</v>
      </c>
      <c r="AZ48" s="307">
        <f t="shared" si="8"/>
        <v>16.30635450129099</v>
      </c>
      <c r="BA48" s="304">
        <f>$AU$14+NPV('Avoided Electric Costs 2020'!$Y$8,$AU$15:AU48)</f>
        <v>53.058833537857566</v>
      </c>
      <c r="BB48" s="304">
        <f>$AV$14+NPV('Avoided Electric Costs 2020'!$Y$8,$AV$15:AV48)</f>
        <v>49.361024988626006</v>
      </c>
      <c r="BC48" s="244"/>
      <c r="BD48" s="309">
        <f>AL48*(1+'Avoided Electric Costs 2020'!$X$16)^('BCA Inputs'!BU48-'BCA Inputs'!$BU$14)</f>
        <v>0.115369952427315</v>
      </c>
      <c r="BE48" s="646">
        <f>INDEX('Avoided Oil Costs 2020'!H:H,MATCH('BCA Inputs'!BU48,'Avoided Oil Costs 2020'!G:G,0))/10*(1+'Avoided Oil Costs 2020'!$M$44)^('BCA Inputs'!BU48-'BCA Inputs'!$BU$14)</f>
        <v>5.9026330193405316</v>
      </c>
      <c r="BF48" s="646">
        <f>INDEX('Avoided Propane Costs 2020'!H:H,MATCH('BCA Inputs'!BU48,'Avoided Propane Costs 2020'!G:G,0))/10*(1+'Avoided Propane Costs 2020'!$M$44)^('BCA Inputs'!BU48-'BCA Inputs'!$BU$14)</f>
        <v>6.1343142956225076</v>
      </c>
      <c r="BG48" s="306">
        <f>$BD$14+NPV('Avoided Electric Costs 2020'!$Z$8,$BD$15:BD48)</f>
        <v>0.8174240122626909</v>
      </c>
      <c r="BH48" s="303">
        <f t="shared" si="9"/>
        <v>1300.3195098707313</v>
      </c>
      <c r="BI48" s="307">
        <f t="shared" si="10"/>
        <v>7.7131080623341131</v>
      </c>
      <c r="BJ48" s="304">
        <f>$BE$14+NPV('Avoided Electric Costs 2020'!$Y$8,$BE$15:BE48)</f>
        <v>46.764348189846707</v>
      </c>
      <c r="BK48" s="303">
        <f>$BF$14+NPV('Avoided Electric Costs 2020'!$Y$8,$BF$15:BF48)</f>
        <v>44.153247141426746</v>
      </c>
      <c r="BL48" s="304"/>
      <c r="BM48" s="306">
        <f t="shared" si="11"/>
        <v>0.8174240122626909</v>
      </c>
      <c r="BN48" s="303">
        <f t="shared" si="12"/>
        <v>1300.3195098707313</v>
      </c>
      <c r="BO48" s="303">
        <f t="shared" si="13"/>
        <v>7.7131080623341131</v>
      </c>
      <c r="BP48" s="303">
        <f t="shared" si="14"/>
        <v>46.764348189846707</v>
      </c>
      <c r="BQ48" s="303">
        <f t="shared" si="15"/>
        <v>44.153247141426746</v>
      </c>
      <c r="BR48" s="307">
        <f ca="1">'Avoided Electric Costs 2020'!$AO$4+NPV('Avoided Electric Costs 2020'!$Z$8,'Avoided Electric Costs 2020'!$AO$5:'Avoided Electric Costs 2020'!AO38)</f>
        <v>3.0720419402613866</v>
      </c>
      <c r="BS48" s="307">
        <f>IFERROR('Avoided Natural Gas Costs 2020'!S39,0)</f>
        <v>1.0473869321557929</v>
      </c>
      <c r="BU48" s="250">
        <f t="shared" si="18"/>
        <v>2055</v>
      </c>
    </row>
    <row r="49" spans="1:73" ht="12">
      <c r="B49" s="295">
        <f>INDEX('Avoided Electric Costs 2020'!D:D,MATCH('BCA Inputs'!BU49,'Avoided Electric Costs 2020'!C:C,0))+INDEX('Avoided Electric Costs 2020'!G:G,MATCH('BCA Inputs'!BU49,'Avoided Electric Costs 2020'!C:C,0))</f>
        <v>6.1566373064663116E-2</v>
      </c>
      <c r="C49" s="296">
        <f>INDEX('Avoided Electric Costs 2020'!F:F,MATCH('BCA Inputs'!BU49,'Avoided Electric Costs 2020'!C:C,0))</f>
        <v>77.340974334738092</v>
      </c>
      <c r="D49" s="296">
        <f>INDEX('Avoided Electric Costs 2020'!H:H,MATCH('BCA Inputs'!BU49,'Avoided Electric Costs 2020'!C:C,0))+INDEX('Avoided Electric Costs 2020'!I:I,MATCH('BCA Inputs'!BU49,'Avoided Electric Costs 2020'!C:C,0))</f>
        <v>30.84</v>
      </c>
      <c r="E49" s="296">
        <v>0</v>
      </c>
      <c r="F49" s="555">
        <f t="shared" si="0"/>
        <v>108.1809743347381</v>
      </c>
      <c r="G49" s="297">
        <f>INDEX('Avoided Electric Costs 2020'!E:E,MATCH('BCA Inputs'!BU49,'Avoided Electric Costs 2020'!C:C,0))</f>
        <v>2.4962560088001004E-2</v>
      </c>
      <c r="H49" s="311">
        <f>(B49+G49)*(1+'Avoided Electric Costs 2020'!$X$16)^('BCA Inputs'!BU49-'BCA Inputs'!$BU$14)</f>
        <v>0.1730483094150409</v>
      </c>
      <c r="I49" s="308">
        <f>F49*(1+'Avoided Electric Costs 2020'!$X$16)^('BCA Inputs'!BU49-'BCA Inputs'!$BU$14)</f>
        <v>216.35000036888786</v>
      </c>
      <c r="J49" s="308">
        <f>INDEX('Avoided Natural Gas Costs 2020'!E:E,MATCH('BCA Inputs'!BU49,'Avoided Natural Gas Costs 2020'!B:B,0))/10*(1+'Avoided Natural Gas Costs 2020'!$J$44)^('BCA Inputs'!BU49-'BCA Inputs'!$BU$14)</f>
        <v>2.1504726984327553</v>
      </c>
      <c r="K49" s="652">
        <f>INDEX('Avoided Oil Costs 2020'!E:E,MATCH('BCA Inputs'!BU49,'Avoided Oil Costs 2020'!B:B,0))/10*(1+'Avoided Oil Costs 2020'!$M$44)^('BCA Inputs'!BU49-'BCA Inputs'!$BU$14)</f>
        <v>6.69112313070098</v>
      </c>
      <c r="L49" s="651">
        <f>INDEX('Avoided Propane Costs 2020'!E:E,MATCH('BCA Inputs'!BU49,'Avoided Propane Costs 2020'!B:B,0))/10*(1+'Avoided Propane Costs 2020'!$M$44)^('BCA Inputs'!BU49-'BCA Inputs'!$BU$14)</f>
        <v>7.6041267769398164</v>
      </c>
      <c r="M49" s="650">
        <f t="shared" si="16"/>
        <v>36</v>
      </c>
      <c r="N49" s="304">
        <f>$H$14+NPV('Avoided Electric Costs 2020'!$Y$8,$H$15:H49)</f>
        <v>1.3725272929864616</v>
      </c>
      <c r="O49" s="303">
        <f>$I$14+NPV('Avoided Electric Costs 2020'!$Y$8,$I$15:I49)</f>
        <v>1429.3099530825323</v>
      </c>
      <c r="P49" s="303">
        <f>$J$14+NPV('Avoided Electric Costs 2020'!$Y$8,$J$15:J49)</f>
        <v>16.520701252771762</v>
      </c>
      <c r="Q49" s="304">
        <f>$K$14+NPV('Avoided Electric Costs 2020'!$Y$8,$K$15:K49)</f>
        <v>53.165910732449603</v>
      </c>
      <c r="R49" s="303">
        <f>$L$14+NPV('Avoided Electric Costs 2020'!$Y$8,$L$15:L49)</f>
        <v>55.290057432609451</v>
      </c>
      <c r="S49" s="304"/>
      <c r="T49" s="307">
        <f>B49*(1+'Avoided Electric Costs 2020'!$X$16)^('BCA Inputs'!BU49-'BCA Inputs'!$BU$14)</f>
        <v>0.12312594628733892</v>
      </c>
      <c r="U49" s="306">
        <f>INDEX('Avoided Natural Gas Costs 2020'!C:C,MATCH('BCA Inputs'!BU49,'Avoided Natural Gas Costs 2020'!B:B,0))/10*(1+'Avoided Natural Gas Costs 2020'!$J$44)^('BCA Inputs'!BU49-'BCA Inputs'!$BU$14)</f>
        <v>0.99883891820414306</v>
      </c>
      <c r="V49" s="306">
        <f>INDEX('Avoided Oil Costs 2020'!C:C,MATCH('BCA Inputs'!BU49,'Avoided Oil Costs 2020'!B:B,0))/10*(1+'Avoided Oil Costs 2020'!$M$44)^('BCA Inputs'!BU49-'BCA Inputs'!$BU$14)</f>
        <v>5.9486069702573117</v>
      </c>
      <c r="W49" s="306">
        <f>INDEX('Avoided Propane Costs 2020'!C:C,MATCH('BCA Inputs'!BU49,'Avoided Propane Costs 2020'!B:B,0))/10*(1+'Avoided Propane Costs 2020'!$M$44)^('BCA Inputs'!BU49-'BCA Inputs'!$BU$14)</f>
        <v>6.9898018563538997</v>
      </c>
      <c r="X49" s="306">
        <f>$T$14+NPV('Avoided Electric Costs 2020'!$Y$8,$T$15:T49)</f>
        <v>0.94434762318854226</v>
      </c>
      <c r="Y49" s="303">
        <f t="shared" si="1"/>
        <v>1429.3099530825323</v>
      </c>
      <c r="Z49" s="307">
        <f>$U$14+NPV('Avoided Electric Costs 2020'!$Y$8,$U$15:U49)</f>
        <v>7.8126665815032528</v>
      </c>
      <c r="AA49" s="307">
        <f>$V$14+NPV('Avoided Electric Costs 2020'!$Y$8,$V$15:V49)</f>
        <v>46.797415643683109</v>
      </c>
      <c r="AB49" s="307">
        <f>$W$14+NPV('Avoided Electric Costs 2020'!$Y$8,$W$15:W49)</f>
        <v>50.021047210231821</v>
      </c>
      <c r="AC49" s="304"/>
      <c r="AD49" s="306">
        <f t="shared" si="2"/>
        <v>0.94434762318854226</v>
      </c>
      <c r="AE49" s="303">
        <f t="shared" si="3"/>
        <v>1429.3099530825323</v>
      </c>
      <c r="AF49" s="307">
        <f t="shared" si="4"/>
        <v>7.8126665815032528</v>
      </c>
      <c r="AG49" s="303">
        <f t="shared" si="5"/>
        <v>46.797415643683109</v>
      </c>
      <c r="AH49" s="303">
        <f t="shared" si="6"/>
        <v>50.021047210231821</v>
      </c>
      <c r="AI49" s="303">
        <f ca="1">'Avoided Electric Costs 2020'!$AM$4+NPV('Avoided Electric Costs 2020'!$Y$8,'Avoided Electric Costs 2020'!$AM$5:'Avoided Electric Costs 2020'!AM46)</f>
        <v>2.2685469726290024</v>
      </c>
      <c r="AJ49" s="303">
        <f>IFERROR('Avoided Natural Gas Costs 2020'!R40,0)</f>
        <v>1.3379125755287211</v>
      </c>
      <c r="AK49" s="308"/>
      <c r="AL49" s="295">
        <f>INDEX('Avoided Electric Costs 2020'!N:N,MATCH('BCA Inputs'!BU49,'Avoided Electric Costs 2020'!M:M,0))+INDEX('Avoided Electric Costs 2020'!Q:Q,MATCH('BCA Inputs'!BU49,'Avoided Electric Costs 2020'!M:M,0))</f>
        <v>5.8841925204918114E-2</v>
      </c>
      <c r="AM49" s="296">
        <f>INDEX('Avoided Electric Costs 2020'!P:P,MATCH('BCA Inputs'!BU49,'Avoided Electric Costs 2020'!M:M,0))</f>
        <v>77.340974334738092</v>
      </c>
      <c r="AN49" s="296">
        <f>INDEX('Avoided Electric Costs 2020'!R:R,MATCH('BCA Inputs'!BU49,'Avoided Electric Costs 2020'!M:M,0))+INDEX('Avoided Electric Costs 2020'!S:S,MATCH('BCA Inputs'!BU49,'Avoided Electric Costs 2020'!M:M,0))</f>
        <v>31.57</v>
      </c>
      <c r="AO49" s="296">
        <v>0</v>
      </c>
      <c r="AP49" s="555">
        <f t="shared" si="7"/>
        <v>108.91097433473809</v>
      </c>
      <c r="AQ49" s="297">
        <f>INDEX('Avoided Electric Costs 2020'!O:O,MATCH('BCA Inputs'!BU49,'Avoided Electric Costs 2020'!M:M,0))</f>
        <v>2.4962560088001004E-2</v>
      </c>
      <c r="AR49" s="304">
        <f>(AL49+AQ49)*(1+'Avoided Electric Costs 2020'!$X$16)^('BCA Inputs'!BU49-'BCA Inputs'!$BU$14)</f>
        <v>0.16759971460356327</v>
      </c>
      <c r="AS49" s="304">
        <f>AP49*(1+'Avoided Electric Costs 2020'!$X$16)^('BCA Inputs'!BU49-'BCA Inputs'!$BU$14)</f>
        <v>217.80991974233143</v>
      </c>
      <c r="AT49" s="304">
        <f>INDEX('Avoided Natural Gas Costs 2020'!E:E,MATCH('BCA Inputs'!BU49,'Avoided Natural Gas Costs 2020'!B:B,0))/10*(1+'Avoided Natural Gas Costs 2020'!$J$44)^('BCA Inputs'!BU49-'BCA Inputs'!$BU$14)</f>
        <v>2.1504726984327553</v>
      </c>
      <c r="AU49" s="304">
        <f>INDEX('Avoided Oil Costs 2020'!J:J,MATCH('BCA Inputs'!BU49,'Avoided Oil Costs 2020'!G:G,0))/10*(1+'Avoided Oil Costs 2020'!$M$44)^('BCA Inputs'!BU49-'BCA Inputs'!$BU$14)</f>
        <v>6.7632018401710114</v>
      </c>
      <c r="AV49" s="303">
        <f>INDEX('Avoided Propane Costs 2020'!J:J,MATCH('BCA Inputs'!BU49,'Avoided Propane Costs 2020'!G:G,0))/10*(1+'Avoided Propane Costs 2020'!$M$44)^('BCA Inputs'!BU49-'BCA Inputs'!$BU$14)</f>
        <v>6.8713255021208752</v>
      </c>
      <c r="AW49" s="312">
        <f t="shared" si="17"/>
        <v>36</v>
      </c>
      <c r="AX49" s="304">
        <f>$AR$14+NPV('Avoided Electric Costs 2020'!$Z$8,$AR$15:AR49)</f>
        <v>1.2219069402290994</v>
      </c>
      <c r="AY49" s="303">
        <f>$AS$14+NPV('Avoided Electric Costs 2020'!$Z$8,$AS$15:AS49)</f>
        <v>1317.7620460857288</v>
      </c>
      <c r="AZ49" s="307">
        <f t="shared" si="8"/>
        <v>16.520701252771762</v>
      </c>
      <c r="BA49" s="304">
        <f>$AU$14+NPV('Avoided Electric Costs 2020'!$Y$8,$AU$15:AU49)</f>
        <v>53.732950602959555</v>
      </c>
      <c r="BB49" s="304">
        <f>$AV$14+NPV('Avoided Electric Costs 2020'!$Y$8,$AV$15:AV49)</f>
        <v>50.045919198545533</v>
      </c>
      <c r="BC49" s="244"/>
      <c r="BD49" s="309">
        <f>AL49*(1+'Avoided Electric Costs 2020'!$X$16)^('BCA Inputs'!BU49-'BCA Inputs'!$BU$14)</f>
        <v>0.11767735147586131</v>
      </c>
      <c r="BE49" s="646">
        <f>INDEX('Avoided Oil Costs 2020'!H:H,MATCH('BCA Inputs'!BU49,'Avoided Oil Costs 2020'!G:G,0))/10*(1+'Avoided Oil Costs 2020'!$M$44)^('BCA Inputs'!BU49-'BCA Inputs'!$BU$14)</f>
        <v>6.0206856797273423</v>
      </c>
      <c r="BF49" s="646">
        <f>INDEX('Avoided Propane Costs 2020'!H:H,MATCH('BCA Inputs'!BU49,'Avoided Propane Costs 2020'!G:G,0))/10*(1+'Avoided Propane Costs 2020'!$M$44)^('BCA Inputs'!BU49-'BCA Inputs'!$BU$14)</f>
        <v>6.2570005815349576</v>
      </c>
      <c r="BG49" s="306">
        <f>$BD$14+NPV('Avoided Electric Costs 2020'!$Z$8,$BD$15:BD49)</f>
        <v>0.82684778629112343</v>
      </c>
      <c r="BH49" s="303">
        <f t="shared" si="9"/>
        <v>1317.7620460857288</v>
      </c>
      <c r="BI49" s="307">
        <f t="shared" si="10"/>
        <v>7.8126665815032528</v>
      </c>
      <c r="BJ49" s="304">
        <f>$BE$14+NPV('Avoided Electric Costs 2020'!$Y$8,$BE$15:BE49)</f>
        <v>47.364455514193061</v>
      </c>
      <c r="BK49" s="303">
        <f>$BF$14+NPV('Avoided Electric Costs 2020'!$Y$8,$BF$15:BF49)</f>
        <v>44.776908976167896</v>
      </c>
      <c r="BL49" s="304"/>
      <c r="BM49" s="306">
        <f t="shared" si="11"/>
        <v>0.82684778629112343</v>
      </c>
      <c r="BN49" s="303">
        <f t="shared" si="12"/>
        <v>1317.7620460857288</v>
      </c>
      <c r="BO49" s="303">
        <f t="shared" si="13"/>
        <v>7.8126665815032528</v>
      </c>
      <c r="BP49" s="303">
        <f t="shared" si="14"/>
        <v>47.364455514193061</v>
      </c>
      <c r="BQ49" s="303">
        <f t="shared" si="15"/>
        <v>44.776908976167896</v>
      </c>
      <c r="BR49" s="307">
        <f ca="1">'Avoided Electric Costs 2020'!$AO$4+NPV('Avoided Electric Costs 2020'!$Z$8,'Avoided Electric Costs 2020'!$AO$5:'Avoided Electric Costs 2020'!AO46)</f>
        <v>3.0720419402613866</v>
      </c>
      <c r="BS49" s="307">
        <f>IFERROR('Avoided Natural Gas Costs 2020'!S40,0)</f>
        <v>1.068334670798909</v>
      </c>
      <c r="BU49" s="250">
        <f t="shared" si="18"/>
        <v>2056</v>
      </c>
    </row>
    <row r="50" spans="1:73" ht="12">
      <c r="B50" s="295">
        <f>INDEX('Avoided Electric Costs 2020'!D:D,MATCH('BCA Inputs'!BU50,'Avoided Electric Costs 2020'!C:C,0))+INDEX('Avoided Electric Costs 2020'!G:G,MATCH('BCA Inputs'!BU50,'Avoided Electric Costs 2020'!C:C,0))</f>
        <v>6.1566373064663116E-2</v>
      </c>
      <c r="C50" s="296">
        <f>INDEX('Avoided Electric Costs 2020'!F:F,MATCH('BCA Inputs'!BU50,'Avoided Electric Costs 2020'!C:C,0))</f>
        <v>77.340974334738092</v>
      </c>
      <c r="D50" s="296">
        <f>INDEX('Avoided Electric Costs 2020'!H:H,MATCH('BCA Inputs'!BU50,'Avoided Electric Costs 2020'!C:C,0))+INDEX('Avoided Electric Costs 2020'!I:I,MATCH('BCA Inputs'!BU50,'Avoided Electric Costs 2020'!C:C,0))</f>
        <v>30.84</v>
      </c>
      <c r="E50" s="296">
        <v>0</v>
      </c>
      <c r="F50" s="555">
        <f t="shared" si="0"/>
        <v>108.1809743347381</v>
      </c>
      <c r="G50" s="297">
        <f>INDEX('Avoided Electric Costs 2020'!E:E,MATCH('BCA Inputs'!BU50,'Avoided Electric Costs 2020'!C:C,0))</f>
        <v>2.4962560088001004E-2</v>
      </c>
      <c r="H50" s="311">
        <f>(B50+G50)*(1+'Avoided Electric Costs 2020'!$X$16)^('BCA Inputs'!BU50-'BCA Inputs'!$BU$14)</f>
        <v>0.1765092756033417</v>
      </c>
      <c r="I50" s="308">
        <f>F50*(1+'Avoided Electric Costs 2020'!$X$16)^('BCA Inputs'!BU50-'BCA Inputs'!$BU$14)</f>
        <v>220.6770003762656</v>
      </c>
      <c r="J50" s="308">
        <f>INDEX('Avoided Natural Gas Costs 2020'!E:E,MATCH('BCA Inputs'!BU50,'Avoided Natural Gas Costs 2020'!B:B,0))/10*(1+'Avoided Natural Gas Costs 2020'!$J$44)^('BCA Inputs'!BU50-'BCA Inputs'!$BU$14)</f>
        <v>2.1934821524014105</v>
      </c>
      <c r="K50" s="652">
        <f>INDEX('Avoided Oil Costs 2020'!E:E,MATCH('BCA Inputs'!BU50,'Avoided Oil Costs 2020'!B:B,0))/10*(1+'Avoided Oil Costs 2020'!$M$44)^('BCA Inputs'!BU50-'BCA Inputs'!$BU$14)</f>
        <v>6.8249455933149994</v>
      </c>
      <c r="L50" s="651">
        <f>INDEX('Avoided Propane Costs 2020'!E:E,MATCH('BCA Inputs'!BU50,'Avoided Propane Costs 2020'!B:B,0))/10*(1+'Avoided Propane Costs 2020'!$M$44)^('BCA Inputs'!BU50-'BCA Inputs'!$BU$14)</f>
        <v>7.756209312478612</v>
      </c>
      <c r="M50" s="650">
        <f t="shared" si="16"/>
        <v>37</v>
      </c>
      <c r="N50" s="304">
        <f>$H$14+NPV('Avoided Electric Costs 2020'!$Y$8,$H$15:H50)</f>
        <v>1.3889989992961858</v>
      </c>
      <c r="O50" s="303">
        <f>$I$14+NPV('Avoided Electric Costs 2020'!$Y$8,$I$15:I50)</f>
        <v>1449.903356613785</v>
      </c>
      <c r="P50" s="303">
        <f>$J$14+NPV('Avoided Electric Costs 2020'!$Y$8,$J$15:J50)</f>
        <v>16.725395276281162</v>
      </c>
      <c r="Q50" s="304">
        <f>$K$14+NPV('Avoided Electric Costs 2020'!$Y$8,$K$15:K50)</f>
        <v>53.802809269416919</v>
      </c>
      <c r="R50" s="303">
        <f>$L$14+NPV('Avoided Electric Costs 2020'!$Y$8,$L$15:L50)</f>
        <v>56.013860764956689</v>
      </c>
      <c r="S50" s="304"/>
      <c r="T50" s="307">
        <f>B50*(1+'Avoided Electric Costs 2020'!$X$16)^('BCA Inputs'!BU50-'BCA Inputs'!$BU$14)</f>
        <v>0.1255884652130857</v>
      </c>
      <c r="U50" s="306">
        <f>INDEX('Avoided Natural Gas Costs 2020'!C:C,MATCH('BCA Inputs'!BU50,'Avoided Natural Gas Costs 2020'!B:B,0))/10*(1+'Avoided Natural Gas Costs 2020'!$J$44)^('BCA Inputs'!BU50-'BCA Inputs'!$BU$14)</f>
        <v>1.0188156965682258</v>
      </c>
      <c r="V50" s="306">
        <f>INDEX('Avoided Oil Costs 2020'!C:C,MATCH('BCA Inputs'!BU50,'Avoided Oil Costs 2020'!B:B,0))/10*(1+'Avoided Oil Costs 2020'!$M$44)^('BCA Inputs'!BU50-'BCA Inputs'!$BU$14)</f>
        <v>6.0675791096624572</v>
      </c>
      <c r="W50" s="306">
        <f>INDEX('Avoided Propane Costs 2020'!C:C,MATCH('BCA Inputs'!BU50,'Avoided Propane Costs 2020'!B:B,0))/10*(1+'Avoided Propane Costs 2020'!$M$44)^('BCA Inputs'!BU50-'BCA Inputs'!$BU$14)</f>
        <v>7.1295978934809776</v>
      </c>
      <c r="X50" s="306">
        <f>$T$14+NPV('Avoided Electric Costs 2020'!$Y$8,$T$15:T50)</f>
        <v>0.95606743965602181</v>
      </c>
      <c r="Y50" s="303">
        <f t="shared" si="1"/>
        <v>1449.903356613785</v>
      </c>
      <c r="Z50" s="307">
        <f>$U$14+NPV('Avoided Electric Costs 2020'!$Y$8,$U$15:U50)</f>
        <v>7.9077416583242632</v>
      </c>
      <c r="AA50" s="307">
        <f>$V$14+NPV('Avoided Electric Costs 2020'!$Y$8,$V$15:V50)</f>
        <v>47.36363733806008</v>
      </c>
      <c r="AB50" s="307">
        <f>$W$14+NPV('Avoided Electric Costs 2020'!$Y$8,$W$15:W50)</f>
        <v>50.686375659438951</v>
      </c>
      <c r="AC50" s="304"/>
      <c r="AD50" s="306">
        <f t="shared" si="2"/>
        <v>0.95606743965602181</v>
      </c>
      <c r="AE50" s="303">
        <f t="shared" si="3"/>
        <v>1449.903356613785</v>
      </c>
      <c r="AF50" s="307">
        <f t="shared" si="4"/>
        <v>7.9077416583242632</v>
      </c>
      <c r="AG50" s="303">
        <f t="shared" si="5"/>
        <v>47.36363733806008</v>
      </c>
      <c r="AH50" s="303">
        <f t="shared" si="6"/>
        <v>50.686375659438951</v>
      </c>
      <c r="AI50" s="303">
        <f ca="1">'Avoided Electric Costs 2020'!$AM$4+NPV('Avoided Electric Costs 2020'!$Y$8,'Avoided Electric Costs 2020'!$AM$5:'Avoided Electric Costs 2020'!AM47)</f>
        <v>2.2685469726290024</v>
      </c>
      <c r="AJ50" s="303">
        <f>IFERROR('Avoided Natural Gas Costs 2020'!R41,0)</f>
        <v>1.3646708270392953</v>
      </c>
      <c r="AK50" s="308"/>
      <c r="AL50" s="295">
        <f>INDEX('Avoided Electric Costs 2020'!N:N,MATCH('BCA Inputs'!BU50,'Avoided Electric Costs 2020'!M:M,0))+INDEX('Avoided Electric Costs 2020'!Q:Q,MATCH('BCA Inputs'!BU50,'Avoided Electric Costs 2020'!M:M,0))</f>
        <v>5.8841925204918114E-2</v>
      </c>
      <c r="AM50" s="296">
        <f>INDEX('Avoided Electric Costs 2020'!P:P,MATCH('BCA Inputs'!BU50,'Avoided Electric Costs 2020'!M:M,0))</f>
        <v>77.340974334738092</v>
      </c>
      <c r="AN50" s="296">
        <f>INDEX('Avoided Electric Costs 2020'!R:R,MATCH('BCA Inputs'!BU50,'Avoided Electric Costs 2020'!M:M,0))+INDEX('Avoided Electric Costs 2020'!S:S,MATCH('BCA Inputs'!BU50,'Avoided Electric Costs 2020'!M:M,0))</f>
        <v>31.57</v>
      </c>
      <c r="AO50" s="296">
        <v>0</v>
      </c>
      <c r="AP50" s="555">
        <f t="shared" si="7"/>
        <v>108.91097433473809</v>
      </c>
      <c r="AQ50" s="297">
        <f>INDEX('Avoided Electric Costs 2020'!O:O,MATCH('BCA Inputs'!BU50,'Avoided Electric Costs 2020'!M:M,0))</f>
        <v>2.4962560088001004E-2</v>
      </c>
      <c r="AR50" s="304">
        <f>(AL50+AQ50)*(1+'Avoided Electric Costs 2020'!$X$16)^('BCA Inputs'!BU50-'BCA Inputs'!$BU$14)</f>
        <v>0.17095170889563455</v>
      </c>
      <c r="AS50" s="304">
        <f>AP50*(1+'Avoided Electric Costs 2020'!$X$16)^('BCA Inputs'!BU50-'BCA Inputs'!$BU$14)</f>
        <v>222.16611813717805</v>
      </c>
      <c r="AT50" s="304">
        <f>INDEX('Avoided Natural Gas Costs 2020'!E:E,MATCH('BCA Inputs'!BU50,'Avoided Natural Gas Costs 2020'!B:B,0))/10*(1+'Avoided Natural Gas Costs 2020'!$J$44)^('BCA Inputs'!BU50-'BCA Inputs'!$BU$14)</f>
        <v>2.1934821524014105</v>
      </c>
      <c r="AU50" s="304">
        <f>INDEX('Avoided Oil Costs 2020'!J:J,MATCH('BCA Inputs'!BU50,'Avoided Oil Costs 2020'!G:G,0))/10*(1+'Avoided Oil Costs 2020'!$M$44)^('BCA Inputs'!BU50-'BCA Inputs'!$BU$14)</f>
        <v>6.8984658769744307</v>
      </c>
      <c r="AV50" s="303">
        <f>INDEX('Avoided Propane Costs 2020'!J:J,MATCH('BCA Inputs'!BU50,'Avoided Propane Costs 2020'!G:G,0))/10*(1+'Avoided Propane Costs 2020'!$M$44)^('BCA Inputs'!BU50-'BCA Inputs'!$BU$14)</f>
        <v>7.008752012163292</v>
      </c>
      <c r="AW50" s="312">
        <f t="shared" si="17"/>
        <v>37</v>
      </c>
      <c r="AX50" s="304">
        <f>$AR$14+NPV('Avoided Electric Costs 2020'!$Z$8,$AR$15:AR50)</f>
        <v>1.2346442516469678</v>
      </c>
      <c r="AY50" s="303">
        <f>$AS$14+NPV('Avoided Electric Costs 2020'!$Z$8,$AS$15:AS50)</f>
        <v>1334.3152531375504</v>
      </c>
      <c r="AZ50" s="307">
        <f t="shared" si="8"/>
        <v>16.725395276281162</v>
      </c>
      <c r="BA50" s="304">
        <f>$AU$14+NPV('Avoided Electric Costs 2020'!$Y$8,$AU$15:AU50)</f>
        <v>54.376709994780576</v>
      </c>
      <c r="BB50" s="304">
        <f>$AV$14+NPV('Avoided Electric Costs 2020'!$Y$8,$AV$15:AV50)</f>
        <v>50.699970405471767</v>
      </c>
      <c r="BC50" s="244"/>
      <c r="BD50" s="309">
        <f>AL50*(1+'Avoided Electric Costs 2020'!$X$16)^('BCA Inputs'!BU50-'BCA Inputs'!$BU$14)</f>
        <v>0.12003089850537853</v>
      </c>
      <c r="BE50" s="646">
        <f>INDEX('Avoided Oil Costs 2020'!H:H,MATCH('BCA Inputs'!BU50,'Avoided Oil Costs 2020'!G:G,0))/10*(1+'Avoided Oil Costs 2020'!$M$44)^('BCA Inputs'!BU50-'BCA Inputs'!$BU$14)</f>
        <v>6.1410993933218885</v>
      </c>
      <c r="BF50" s="646">
        <f>INDEX('Avoided Propane Costs 2020'!H:H,MATCH('BCA Inputs'!BU50,'Avoided Propane Costs 2020'!G:G,0))/10*(1+'Avoided Propane Costs 2020'!$M$44)^('BCA Inputs'!BU50-'BCA Inputs'!$BU$14)</f>
        <v>6.3821405931656567</v>
      </c>
      <c r="BG50" s="306">
        <f>$BD$14+NPV('Avoided Electric Costs 2020'!$Z$8,$BD$15:BD50)</f>
        <v>0.83579107760950921</v>
      </c>
      <c r="BH50" s="303">
        <f t="shared" si="9"/>
        <v>1334.3152531375504</v>
      </c>
      <c r="BI50" s="307">
        <f t="shared" si="10"/>
        <v>7.9077416583242632</v>
      </c>
      <c r="BJ50" s="304">
        <f>$BE$14+NPV('Avoided Electric Costs 2020'!$Y$8,$BE$15:BE50)</f>
        <v>47.93753806342373</v>
      </c>
      <c r="BK50" s="303">
        <f>$BF$14+NPV('Avoided Electric Costs 2020'!$Y$8,$BF$15:BF50)</f>
        <v>45.372485299954036</v>
      </c>
      <c r="BL50" s="304"/>
      <c r="BM50" s="306">
        <f t="shared" si="11"/>
        <v>0.83579107760950921</v>
      </c>
      <c r="BN50" s="303">
        <f t="shared" si="12"/>
        <v>1334.3152531375504</v>
      </c>
      <c r="BO50" s="303">
        <f t="shared" si="13"/>
        <v>7.9077416583242632</v>
      </c>
      <c r="BP50" s="303">
        <f t="shared" si="14"/>
        <v>47.93753806342373</v>
      </c>
      <c r="BQ50" s="303">
        <f t="shared" si="15"/>
        <v>45.372485299954036</v>
      </c>
      <c r="BR50" s="307">
        <f ca="1">'Avoided Electric Costs 2020'!$AO$4+NPV('Avoided Electric Costs 2020'!$Z$8,'Avoided Electric Costs 2020'!$AO$5:'Avoided Electric Costs 2020'!AO47)</f>
        <v>3.0720419402613866</v>
      </c>
      <c r="BS50" s="307">
        <f>IFERROR('Avoided Natural Gas Costs 2020'!S41,0)</f>
        <v>1.0897013642148869</v>
      </c>
      <c r="BU50" s="250">
        <f t="shared" si="18"/>
        <v>2057</v>
      </c>
    </row>
    <row r="51" spans="1:73" ht="12">
      <c r="B51" s="295">
        <f>INDEX('Avoided Electric Costs 2020'!D:D,MATCH('BCA Inputs'!BU51,'Avoided Electric Costs 2020'!C:C,0))+INDEX('Avoided Electric Costs 2020'!G:G,MATCH('BCA Inputs'!BU51,'Avoided Electric Costs 2020'!C:C,0))</f>
        <v>6.1566373064663116E-2</v>
      </c>
      <c r="C51" s="296">
        <f>INDEX('Avoided Electric Costs 2020'!F:F,MATCH('BCA Inputs'!BU51,'Avoided Electric Costs 2020'!C:C,0))</f>
        <v>77.340974334738092</v>
      </c>
      <c r="D51" s="296">
        <f>INDEX('Avoided Electric Costs 2020'!H:H,MATCH('BCA Inputs'!BU51,'Avoided Electric Costs 2020'!C:C,0))+INDEX('Avoided Electric Costs 2020'!I:I,MATCH('BCA Inputs'!BU51,'Avoided Electric Costs 2020'!C:C,0))</f>
        <v>30.84</v>
      </c>
      <c r="E51" s="296">
        <v>0</v>
      </c>
      <c r="F51" s="555">
        <f t="shared" si="0"/>
        <v>108.1809743347381</v>
      </c>
      <c r="G51" s="297">
        <f>INDEX('Avoided Electric Costs 2020'!E:E,MATCH('BCA Inputs'!BU51,'Avoided Electric Costs 2020'!C:C,0))</f>
        <v>2.4962560088001004E-2</v>
      </c>
      <c r="H51" s="311">
        <f>(B51+G51)*(1+'Avoided Electric Costs 2020'!$X$16)^('BCA Inputs'!BU51-'BCA Inputs'!$BU$14)</f>
        <v>0.18003946111540856</v>
      </c>
      <c r="I51" s="308">
        <f>F51*(1+'Avoided Electric Costs 2020'!$X$16)^('BCA Inputs'!BU51-'BCA Inputs'!$BU$14)</f>
        <v>225.09054038379097</v>
      </c>
      <c r="J51" s="308">
        <f>INDEX('Avoided Natural Gas Costs 2020'!E:E,MATCH('BCA Inputs'!BU51,'Avoided Natural Gas Costs 2020'!B:B,0))/10*(1+'Avoided Natural Gas Costs 2020'!$J$44)^('BCA Inputs'!BU51-'BCA Inputs'!$BU$14)</f>
        <v>2.2373517954494391</v>
      </c>
      <c r="K51" s="652">
        <f>INDEX('Avoided Oil Costs 2020'!E:E,MATCH('BCA Inputs'!BU51,'Avoided Oil Costs 2020'!B:B,0))/10*(1+'Avoided Oil Costs 2020'!$M$44)^('BCA Inputs'!BU51-'BCA Inputs'!$BU$14)</f>
        <v>6.9614445051813005</v>
      </c>
      <c r="L51" s="651">
        <f>INDEX('Avoided Propane Costs 2020'!E:E,MATCH('BCA Inputs'!BU51,'Avoided Propane Costs 2020'!B:B,0))/10*(1+'Avoided Propane Costs 2020'!$M$44)^('BCA Inputs'!BU51-'BCA Inputs'!$BU$14)</f>
        <v>7.9113334987281858</v>
      </c>
      <c r="M51" s="650">
        <f t="shared" si="16"/>
        <v>38</v>
      </c>
      <c r="N51" s="304">
        <f>$H$14+NPV('Avoided Electric Costs 2020'!$Y$8,$H$15:H51)</f>
        <v>1.4047289313586504</v>
      </c>
      <c r="O51" s="303">
        <f>$I$14+NPV('Avoided Electric Costs 2020'!$Y$8,$I$15:I51)</f>
        <v>1469.5693725316557</v>
      </c>
      <c r="P51" s="303">
        <f>$J$14+NPV('Avoided Electric Costs 2020'!$Y$8,$J$15:J51)</f>
        <v>16.920871265401644</v>
      </c>
      <c r="Q51" s="304">
        <f>$K$14+NPV('Avoided Electric Costs 2020'!$Y$8,$K$15:K51)</f>
        <v>54.41102620388623</v>
      </c>
      <c r="R51" s="303">
        <f>$L$14+NPV('Avoided Electric Costs 2020'!$Y$8,$L$15:L51)</f>
        <v>56.705068890594895</v>
      </c>
      <c r="S51" s="304"/>
      <c r="T51" s="307">
        <f>B51*(1+'Avoided Electric Costs 2020'!$X$16)^('BCA Inputs'!BU51-'BCA Inputs'!$BU$14)</f>
        <v>0.12810023451734742</v>
      </c>
      <c r="U51" s="306">
        <f>INDEX('Avoided Natural Gas Costs 2020'!C:C,MATCH('BCA Inputs'!BU51,'Avoided Natural Gas Costs 2020'!B:B,0))/10*(1+'Avoided Natural Gas Costs 2020'!$J$44)^('BCA Inputs'!BU51-'BCA Inputs'!$BU$14)</f>
        <v>1.0391920104995904</v>
      </c>
      <c r="V51" s="306">
        <f>INDEX('Avoided Oil Costs 2020'!C:C,MATCH('BCA Inputs'!BU51,'Avoided Oil Costs 2020'!B:B,0))/10*(1+'Avoided Oil Costs 2020'!$M$44)^('BCA Inputs'!BU51-'BCA Inputs'!$BU$14)</f>
        <v>6.188930691855707</v>
      </c>
      <c r="W51" s="306">
        <f>INDEX('Avoided Propane Costs 2020'!C:C,MATCH('BCA Inputs'!BU51,'Avoided Propane Costs 2020'!B:B,0))/10*(1+'Avoided Propane Costs 2020'!$M$44)^('BCA Inputs'!BU51-'BCA Inputs'!$BU$14)</f>
        <v>7.272189851350598</v>
      </c>
      <c r="X51" s="306">
        <f>$T$14+NPV('Avoided Electric Costs 2020'!$Y$8,$T$15:T51)</f>
        <v>0.96725947485574948</v>
      </c>
      <c r="Y51" s="303">
        <f t="shared" si="1"/>
        <v>1469.5693725316557</v>
      </c>
      <c r="Z51" s="307">
        <f>$U$14+NPV('Avoided Electric Costs 2020'!$Y$8,$U$15:U51)</f>
        <v>7.9985351967171399</v>
      </c>
      <c r="AA51" s="307">
        <f>$V$14+NPV('Avoided Electric Costs 2020'!$Y$8,$V$15:V51)</f>
        <v>47.904360236912737</v>
      </c>
      <c r="AB51" s="307">
        <f>$W$14+NPV('Avoided Electric Costs 2020'!$Y$8,$W$15:W51)</f>
        <v>51.321742215183995</v>
      </c>
      <c r="AC51" s="304"/>
      <c r="AD51" s="306">
        <f t="shared" si="2"/>
        <v>0.96725947485574948</v>
      </c>
      <c r="AE51" s="303">
        <f t="shared" si="3"/>
        <v>1469.5693725316557</v>
      </c>
      <c r="AF51" s="307">
        <f t="shared" si="4"/>
        <v>7.9985351967171399</v>
      </c>
      <c r="AG51" s="303">
        <f t="shared" si="5"/>
        <v>47.904360236912737</v>
      </c>
      <c r="AH51" s="303">
        <f t="shared" si="6"/>
        <v>51.321742215183995</v>
      </c>
      <c r="AI51" s="303">
        <f ca="1">'Avoided Electric Costs 2020'!$AM$4+NPV('Avoided Electric Costs 2020'!$Y$8,'Avoided Electric Costs 2020'!$AM$5:'Avoided Electric Costs 2020'!AM48)</f>
        <v>2.2685469726290024</v>
      </c>
      <c r="AJ51" s="303">
        <f>IFERROR('Avoided Natural Gas Costs 2020'!R42,0)</f>
        <v>1.3919642435800812</v>
      </c>
      <c r="AK51" s="308"/>
      <c r="AL51" s="295">
        <f>INDEX('Avoided Electric Costs 2020'!N:N,MATCH('BCA Inputs'!BU51,'Avoided Electric Costs 2020'!M:M,0))+INDEX('Avoided Electric Costs 2020'!Q:Q,MATCH('BCA Inputs'!BU51,'Avoided Electric Costs 2020'!M:M,0))</f>
        <v>5.8841925204918114E-2</v>
      </c>
      <c r="AM51" s="296">
        <f>INDEX('Avoided Electric Costs 2020'!P:P,MATCH('BCA Inputs'!BU51,'Avoided Electric Costs 2020'!M:M,0))</f>
        <v>77.340974334738092</v>
      </c>
      <c r="AN51" s="296">
        <f>INDEX('Avoided Electric Costs 2020'!R:R,MATCH('BCA Inputs'!BU51,'Avoided Electric Costs 2020'!M:M,0))+INDEX('Avoided Electric Costs 2020'!S:S,MATCH('BCA Inputs'!BU51,'Avoided Electric Costs 2020'!M:M,0))</f>
        <v>31.57</v>
      </c>
      <c r="AO51" s="296">
        <v>0</v>
      </c>
      <c r="AP51" s="555">
        <f t="shared" si="7"/>
        <v>108.91097433473809</v>
      </c>
      <c r="AQ51" s="297">
        <f>INDEX('Avoided Electric Costs 2020'!O:O,MATCH('BCA Inputs'!BU51,'Avoided Electric Costs 2020'!M:M,0))</f>
        <v>2.4962560088001004E-2</v>
      </c>
      <c r="AR51" s="304">
        <f>(AL51+AQ51)*(1+'Avoided Electric Costs 2020'!$X$16)^('BCA Inputs'!BU51-'BCA Inputs'!$BU$14)</f>
        <v>0.17437074307354725</v>
      </c>
      <c r="AS51" s="304">
        <f>AP51*(1+'Avoided Electric Costs 2020'!$X$16)^('BCA Inputs'!BU51-'BCA Inputs'!$BU$14)</f>
        <v>226.60944049992165</v>
      </c>
      <c r="AT51" s="304">
        <f>INDEX('Avoided Natural Gas Costs 2020'!E:E,MATCH('BCA Inputs'!BU51,'Avoided Natural Gas Costs 2020'!B:B,0))/10*(1+'Avoided Natural Gas Costs 2020'!$J$44)^('BCA Inputs'!BU51-'BCA Inputs'!$BU$14)</f>
        <v>2.2373517954494391</v>
      </c>
      <c r="AU51" s="304">
        <f>INDEX('Avoided Oil Costs 2020'!J:J,MATCH('BCA Inputs'!BU51,'Avoided Oil Costs 2020'!G:G,0))/10*(1+'Avoided Oil Costs 2020'!$M$44)^('BCA Inputs'!BU51-'BCA Inputs'!$BU$14)</f>
        <v>7.0364351945139205</v>
      </c>
      <c r="AV51" s="303">
        <f>INDEX('Avoided Propane Costs 2020'!J:J,MATCH('BCA Inputs'!BU51,'Avoided Propane Costs 2020'!G:G,0))/10*(1+'Avoided Propane Costs 2020'!$M$44)^('BCA Inputs'!BU51-'BCA Inputs'!$BU$14)</f>
        <v>7.1489270524065587</v>
      </c>
      <c r="AW51" s="312">
        <f t="shared" si="17"/>
        <v>38</v>
      </c>
      <c r="AX51" s="304">
        <f>$AR$14+NPV('Avoided Electric Costs 2020'!$Z$8,$AR$15:AR51)</f>
        <v>1.2467321355753505</v>
      </c>
      <c r="AY51" s="303">
        <f>$AS$14+NPV('Avoided Electric Costs 2020'!$Z$8,$AS$15:AS51)</f>
        <v>1350.0244745674518</v>
      </c>
      <c r="AZ51" s="307">
        <f t="shared" si="8"/>
        <v>16.920871265401644</v>
      </c>
      <c r="BA51" s="304">
        <f>$AU$14+NPV('Avoided Electric Costs 2020'!$Y$8,$AU$15:AU51)</f>
        <v>54.991478817603756</v>
      </c>
      <c r="BB51" s="304">
        <f>$AV$14+NPV('Avoided Electric Costs 2020'!$Y$8,$AV$15:AV51)</f>
        <v>51.324567569655613</v>
      </c>
      <c r="BC51" s="244"/>
      <c r="BD51" s="309">
        <f>AL51*(1+'Avoided Electric Costs 2020'!$X$16)^('BCA Inputs'!BU51-'BCA Inputs'!$BU$14)</f>
        <v>0.12243151647548611</v>
      </c>
      <c r="BE51" s="646">
        <f>INDEX('Avoided Oil Costs 2020'!H:H,MATCH('BCA Inputs'!BU51,'Avoided Oil Costs 2020'!G:G,0))/10*(1+'Avoided Oil Costs 2020'!$M$44)^('BCA Inputs'!BU51-'BCA Inputs'!$BU$14)</f>
        <v>6.263921381188327</v>
      </c>
      <c r="BF51" s="646">
        <f>INDEX('Avoided Propane Costs 2020'!H:H,MATCH('BCA Inputs'!BU51,'Avoided Propane Costs 2020'!G:G,0))/10*(1+'Avoided Propane Costs 2020'!$M$44)^('BCA Inputs'!BU51-'BCA Inputs'!$BU$14)</f>
        <v>6.5097834050289709</v>
      </c>
      <c r="BG51" s="306">
        <f>$BD$14+NPV('Avoided Electric Costs 2020'!$Z$8,$BD$15:BD51)</f>
        <v>0.84427838421981205</v>
      </c>
      <c r="BH51" s="303">
        <f t="shared" si="9"/>
        <v>1350.0244745674518</v>
      </c>
      <c r="BI51" s="307">
        <f t="shared" si="10"/>
        <v>7.9985351967171399</v>
      </c>
      <c r="BJ51" s="304">
        <f>$BE$14+NPV('Avoided Electric Costs 2020'!$Y$8,$BE$15:BE51)</f>
        <v>48.484812850630256</v>
      </c>
      <c r="BK51" s="303">
        <f>$BF$14+NPV('Avoided Electric Costs 2020'!$Y$8,$BF$15:BF51)</f>
        <v>45.9412408942447</v>
      </c>
      <c r="BL51" s="304"/>
      <c r="BM51" s="306">
        <f t="shared" si="11"/>
        <v>0.84427838421981205</v>
      </c>
      <c r="BN51" s="303">
        <f t="shared" si="12"/>
        <v>1350.0244745674518</v>
      </c>
      <c r="BO51" s="303">
        <f t="shared" si="13"/>
        <v>7.9985351967171399</v>
      </c>
      <c r="BP51" s="303">
        <f t="shared" si="14"/>
        <v>48.484812850630256</v>
      </c>
      <c r="BQ51" s="303">
        <f t="shared" si="15"/>
        <v>45.9412408942447</v>
      </c>
      <c r="BR51" s="307">
        <f ca="1">'Avoided Electric Costs 2020'!$AO$4+NPV('Avoided Electric Costs 2020'!$Z$8,'Avoided Electric Costs 2020'!$AO$5:'Avoided Electric Costs 2020'!AO48)</f>
        <v>3.0720419402613866</v>
      </c>
      <c r="BS51" s="307">
        <f>IFERROR('Avoided Natural Gas Costs 2020'!S42,0)</f>
        <v>1.1114953914991847</v>
      </c>
      <c r="BU51" s="250">
        <f t="shared" si="18"/>
        <v>2058</v>
      </c>
    </row>
    <row r="52" spans="1:73" ht="12">
      <c r="B52" s="295">
        <f>INDEX('Avoided Electric Costs 2020'!D:D,MATCH('BCA Inputs'!BU52,'Avoided Electric Costs 2020'!C:C,0))+INDEX('Avoided Electric Costs 2020'!G:G,MATCH('BCA Inputs'!BU52,'Avoided Electric Costs 2020'!C:C,0))</f>
        <v>6.1566373064663116E-2</v>
      </c>
      <c r="C52" s="296">
        <f>INDEX('Avoided Electric Costs 2020'!F:F,MATCH('BCA Inputs'!BU52,'Avoided Electric Costs 2020'!C:C,0))</f>
        <v>77.340974334738092</v>
      </c>
      <c r="D52" s="296">
        <f>INDEX('Avoided Electric Costs 2020'!H:H,MATCH('BCA Inputs'!BU52,'Avoided Electric Costs 2020'!C:C,0))+INDEX('Avoided Electric Costs 2020'!I:I,MATCH('BCA Inputs'!BU52,'Avoided Electric Costs 2020'!C:C,0))</f>
        <v>30.84</v>
      </c>
      <c r="E52" s="296">
        <v>0</v>
      </c>
      <c r="F52" s="555">
        <f t="shared" si="0"/>
        <v>108.1809743347381</v>
      </c>
      <c r="G52" s="297">
        <f>INDEX('Avoided Electric Costs 2020'!E:E,MATCH('BCA Inputs'!BU52,'Avoided Electric Costs 2020'!C:C,0))</f>
        <v>2.4962560088001004E-2</v>
      </c>
      <c r="H52" s="311">
        <f>(B52+G52)*(1+'Avoided Electric Costs 2020'!$X$16)^('BCA Inputs'!BU52-'BCA Inputs'!$BU$14)</f>
        <v>0.18364025033771675</v>
      </c>
      <c r="I52" s="308">
        <f>F52*(1+'Avoided Electric Costs 2020'!$X$16)^('BCA Inputs'!BU52-'BCA Inputs'!$BU$14)</f>
        <v>229.5923511914668</v>
      </c>
      <c r="J52" s="308">
        <f>INDEX('Avoided Natural Gas Costs 2020'!E:E,MATCH('BCA Inputs'!BU52,'Avoided Natural Gas Costs 2020'!B:B,0))/10*(1+'Avoided Natural Gas Costs 2020'!$J$44)^('BCA Inputs'!BU52-'BCA Inputs'!$BU$14)</f>
        <v>2.2820988313584278</v>
      </c>
      <c r="K52" s="652">
        <f>INDEX('Avoided Oil Costs 2020'!E:E,MATCH('BCA Inputs'!BU52,'Avoided Oil Costs 2020'!B:B,0))/10*(1+'Avoided Oil Costs 2020'!$M$44)^('BCA Inputs'!BU52-'BCA Inputs'!$BU$14)</f>
        <v>7.100673395284927</v>
      </c>
      <c r="L52" s="651">
        <f>INDEX('Avoided Propane Costs 2020'!E:E,MATCH('BCA Inputs'!BU52,'Avoided Propane Costs 2020'!B:B,0))/10*(1+'Avoided Propane Costs 2020'!$M$44)^('BCA Inputs'!BU52-'BCA Inputs'!$BU$14)</f>
        <v>8.0695601687027505</v>
      </c>
      <c r="M52" s="650">
        <f t="shared" si="16"/>
        <v>39</v>
      </c>
      <c r="N52" s="304">
        <f>$H$14+NPV('Avoided Electric Costs 2020'!$Y$8,$H$15:H52)</f>
        <v>1.4197504936690277</v>
      </c>
      <c r="O52" s="303">
        <f>$I$14+NPV('Avoided Electric Costs 2020'!$Y$8,$I$15:I52)</f>
        <v>1488.3497641019469</v>
      </c>
      <c r="P52" s="303">
        <f>$J$14+NPV('Avoided Electric Costs 2020'!$Y$8,$J$15:J52)</f>
        <v>17.107544338056726</v>
      </c>
      <c r="Q52" s="304">
        <f>$K$14+NPV('Avoided Electric Costs 2020'!$Y$8,$K$15:K52)</f>
        <v>54.991853161248549</v>
      </c>
      <c r="R52" s="303">
        <f>$L$14+NPV('Avoided Electric Costs 2020'!$Y$8,$L$15:L52)</f>
        <v>57.36514967717946</v>
      </c>
      <c r="S52" s="304"/>
      <c r="T52" s="307">
        <f>B52*(1+'Avoided Electric Costs 2020'!$X$16)^('BCA Inputs'!BU52-'BCA Inputs'!$BU$14)</f>
        <v>0.13066223920769438</v>
      </c>
      <c r="U52" s="306">
        <f>INDEX('Avoided Natural Gas Costs 2020'!C:C,MATCH('BCA Inputs'!BU52,'Avoided Natural Gas Costs 2020'!B:B,0))/10*(1+'Avoided Natural Gas Costs 2020'!$J$44)^('BCA Inputs'!BU52-'BCA Inputs'!$BU$14)</f>
        <v>1.0599758507095824</v>
      </c>
      <c r="V52" s="306">
        <f>INDEX('Avoided Oil Costs 2020'!C:C,MATCH('BCA Inputs'!BU52,'Avoided Oil Costs 2020'!B:B,0))/10*(1+'Avoided Oil Costs 2020'!$M$44)^('BCA Inputs'!BU52-'BCA Inputs'!$BU$14)</f>
        <v>6.3127093056928221</v>
      </c>
      <c r="W52" s="306">
        <f>INDEX('Avoided Propane Costs 2020'!C:C,MATCH('BCA Inputs'!BU52,'Avoided Propane Costs 2020'!B:B,0))/10*(1+'Avoided Propane Costs 2020'!$M$44)^('BCA Inputs'!BU52-'BCA Inputs'!$BU$14)</f>
        <v>7.4176336483776106</v>
      </c>
      <c r="X52" s="306">
        <f>$T$14+NPV('Avoided Electric Costs 2020'!$Y$8,$T$15:T52)</f>
        <v>0.9779474964864231</v>
      </c>
      <c r="Y52" s="303">
        <f t="shared" si="1"/>
        <v>1488.3497641019469</v>
      </c>
      <c r="Z52" s="307">
        <f>$U$14+NPV('Avoided Electric Costs 2020'!$Y$8,$U$15:U52)</f>
        <v>8.0852400082148765</v>
      </c>
      <c r="AA52" s="307">
        <f>$V$14+NPV('Avoided Electric Costs 2020'!$Y$8,$V$15:V52)</f>
        <v>48.420732633532623</v>
      </c>
      <c r="AB52" s="307">
        <f>$W$14+NPV('Avoided Electric Costs 2020'!$Y$8,$W$15:W52)</f>
        <v>51.928496158503854</v>
      </c>
      <c r="AC52" s="304"/>
      <c r="AD52" s="306">
        <f t="shared" si="2"/>
        <v>0.9779474964864231</v>
      </c>
      <c r="AE52" s="303">
        <f t="shared" si="3"/>
        <v>1488.3497641019469</v>
      </c>
      <c r="AF52" s="307">
        <f t="shared" si="4"/>
        <v>8.0852400082148765</v>
      </c>
      <c r="AG52" s="303">
        <f t="shared" si="5"/>
        <v>48.420732633532623</v>
      </c>
      <c r="AH52" s="303">
        <f t="shared" si="6"/>
        <v>51.928496158503854</v>
      </c>
      <c r="AI52" s="303">
        <f ca="1">'Avoided Electric Costs 2020'!$AM$4+NPV('Avoided Electric Costs 2020'!$Y$8,'Avoided Electric Costs 2020'!$AM$5:'Avoided Electric Costs 2020'!AM49)</f>
        <v>2.2685469726290024</v>
      </c>
      <c r="AJ52" s="303">
        <f>IFERROR('Avoided Natural Gas Costs 2020'!R43,0)</f>
        <v>1.4198035284516828</v>
      </c>
      <c r="AK52" s="308"/>
      <c r="AL52" s="295">
        <f>INDEX('Avoided Electric Costs 2020'!N:N,MATCH('BCA Inputs'!BU52,'Avoided Electric Costs 2020'!M:M,0))+INDEX('Avoided Electric Costs 2020'!Q:Q,MATCH('BCA Inputs'!BU52,'Avoided Electric Costs 2020'!M:M,0))</f>
        <v>5.8841925204918114E-2</v>
      </c>
      <c r="AM52" s="296">
        <f>INDEX('Avoided Electric Costs 2020'!P:P,MATCH('BCA Inputs'!BU52,'Avoided Electric Costs 2020'!M:M,0))</f>
        <v>77.340974334738092</v>
      </c>
      <c r="AN52" s="296">
        <f>INDEX('Avoided Electric Costs 2020'!R:R,MATCH('BCA Inputs'!BU52,'Avoided Electric Costs 2020'!M:M,0))+INDEX('Avoided Electric Costs 2020'!S:S,MATCH('BCA Inputs'!BU52,'Avoided Electric Costs 2020'!M:M,0))</f>
        <v>31.57</v>
      </c>
      <c r="AO52" s="296">
        <v>0</v>
      </c>
      <c r="AP52" s="555">
        <f t="shared" si="7"/>
        <v>108.91097433473809</v>
      </c>
      <c r="AQ52" s="297">
        <f>INDEX('Avoided Electric Costs 2020'!O:O,MATCH('BCA Inputs'!BU52,'Avoided Electric Costs 2020'!M:M,0))</f>
        <v>2.4962560088001004E-2</v>
      </c>
      <c r="AR52" s="304">
        <f>(AL52+AQ52)*(1+'Avoided Electric Costs 2020'!$X$16)^('BCA Inputs'!BU52-'BCA Inputs'!$BU$14)</f>
        <v>0.17785815793501822</v>
      </c>
      <c r="AS52" s="304">
        <f>AP52*(1+'Avoided Electric Costs 2020'!$X$16)^('BCA Inputs'!BU52-'BCA Inputs'!$BU$14)</f>
        <v>231.14162930992009</v>
      </c>
      <c r="AT52" s="304">
        <f>INDEX('Avoided Natural Gas Costs 2020'!E:E,MATCH('BCA Inputs'!BU52,'Avoided Natural Gas Costs 2020'!B:B,0))/10*(1+'Avoided Natural Gas Costs 2020'!$J$44)^('BCA Inputs'!BU52-'BCA Inputs'!$BU$14)</f>
        <v>2.2820988313584278</v>
      </c>
      <c r="AU52" s="304">
        <f>INDEX('Avoided Oil Costs 2020'!J:J,MATCH('BCA Inputs'!BU52,'Avoided Oil Costs 2020'!G:G,0))/10*(1+'Avoided Oil Costs 2020'!$M$44)^('BCA Inputs'!BU52-'BCA Inputs'!$BU$14)</f>
        <v>7.1771638984041992</v>
      </c>
      <c r="AV52" s="303">
        <f>INDEX('Avoided Propane Costs 2020'!J:J,MATCH('BCA Inputs'!BU52,'Avoided Propane Costs 2020'!G:G,0))/10*(1+'Avoided Propane Costs 2020'!$M$44)^('BCA Inputs'!BU52-'BCA Inputs'!$BU$14)</f>
        <v>7.2919055934546906</v>
      </c>
      <c r="AW52" s="312">
        <f t="shared" si="17"/>
        <v>39</v>
      </c>
      <c r="AX52" s="304">
        <f>$AR$14+NPV('Avoided Electric Costs 2020'!$Z$8,$AR$15:AR52)</f>
        <v>1.2582037038735923</v>
      </c>
      <c r="AY52" s="303">
        <f>$AS$14+NPV('Avoided Electric Costs 2020'!$Z$8,$AS$15:AS52)</f>
        <v>1364.9327420204656</v>
      </c>
      <c r="AZ52" s="307">
        <f t="shared" si="8"/>
        <v>17.107544338056726</v>
      </c>
      <c r="BA52" s="304">
        <f>$AU$14+NPV('Avoided Electric Costs 2020'!$Y$8,$AU$15:AU52)</f>
        <v>55.578562610581606</v>
      </c>
      <c r="BB52" s="304">
        <f>$AV$14+NPV('Avoided Electric Costs 2020'!$Y$8,$AV$15:AV52)</f>
        <v>51.92103710197236</v>
      </c>
      <c r="BC52" s="244"/>
      <c r="BD52" s="309">
        <f>AL52*(1+'Avoided Electric Costs 2020'!$X$16)^('BCA Inputs'!BU52-'BCA Inputs'!$BU$14)</f>
        <v>0.12488014680499585</v>
      </c>
      <c r="BE52" s="646">
        <f>INDEX('Avoided Oil Costs 2020'!H:H,MATCH('BCA Inputs'!BU52,'Avoided Oil Costs 2020'!G:G,0))/10*(1+'Avoided Oil Costs 2020'!$M$44)^('BCA Inputs'!BU52-'BCA Inputs'!$BU$14)</f>
        <v>6.3891998088120943</v>
      </c>
      <c r="BF52" s="646">
        <f>INDEX('Avoided Propane Costs 2020'!H:H,MATCH('BCA Inputs'!BU52,'Avoided Propane Costs 2020'!G:G,0))/10*(1+'Avoided Propane Costs 2020'!$M$44)^('BCA Inputs'!BU52-'BCA Inputs'!$BU$14)</f>
        <v>6.6399790731295507</v>
      </c>
      <c r="BG52" s="306">
        <f>$BD$14+NPV('Avoided Electric Costs 2020'!$Z$8,$BD$15:BD52)</f>
        <v>0.85233295506323314</v>
      </c>
      <c r="BH52" s="303">
        <f t="shared" si="9"/>
        <v>1364.9327420204656</v>
      </c>
      <c r="BI52" s="307">
        <f t="shared" si="10"/>
        <v>8.0852400082148765</v>
      </c>
      <c r="BJ52" s="304">
        <f>$BE$14+NPV('Avoided Electric Costs 2020'!$Y$8,$BE$15:BE52)</f>
        <v>49.00744208286568</v>
      </c>
      <c r="BK52" s="303">
        <f>$BF$14+NPV('Avoided Electric Costs 2020'!$Y$8,$BF$15:BF52)</f>
        <v>46.48438358329674</v>
      </c>
      <c r="BL52" s="304"/>
      <c r="BM52" s="306">
        <f t="shared" si="11"/>
        <v>0.85233295506323314</v>
      </c>
      <c r="BN52" s="303">
        <f t="shared" si="12"/>
        <v>1364.9327420204656</v>
      </c>
      <c r="BO52" s="303">
        <f t="shared" si="13"/>
        <v>8.0852400082148765</v>
      </c>
      <c r="BP52" s="303">
        <f t="shared" si="14"/>
        <v>49.00744208286568</v>
      </c>
      <c r="BQ52" s="303">
        <f t="shared" si="15"/>
        <v>46.48438358329674</v>
      </c>
      <c r="BR52" s="307">
        <f ca="1">'Avoided Electric Costs 2020'!$AO$4+NPV('Avoided Electric Costs 2020'!$Z$8,'Avoided Electric Costs 2020'!$AO$5:'Avoided Electric Costs 2020'!AO49)</f>
        <v>3.0720419402613866</v>
      </c>
      <c r="BS52" s="307">
        <f>IFERROR('Avoided Natural Gas Costs 2020'!S43,0)</f>
        <v>1.1337252993291684</v>
      </c>
      <c r="BU52" s="250">
        <f t="shared" si="18"/>
        <v>2059</v>
      </c>
    </row>
    <row r="53" spans="1:73" ht="12">
      <c r="B53" s="295">
        <f>INDEX('Avoided Electric Costs 2020'!D:D,MATCH('BCA Inputs'!BU53,'Avoided Electric Costs 2020'!C:C,0))+INDEX('Avoided Electric Costs 2020'!G:G,MATCH('BCA Inputs'!BU53,'Avoided Electric Costs 2020'!C:C,0))</f>
        <v>6.1566373064663116E-2</v>
      </c>
      <c r="C53" s="296">
        <f>INDEX('Avoided Electric Costs 2020'!F:F,MATCH('BCA Inputs'!BU53,'Avoided Electric Costs 2020'!C:C,0))</f>
        <v>77.340974334738092</v>
      </c>
      <c r="D53" s="296">
        <f>INDEX('Avoided Electric Costs 2020'!H:H,MATCH('BCA Inputs'!BU53,'Avoided Electric Costs 2020'!C:C,0))+INDEX('Avoided Electric Costs 2020'!I:I,MATCH('BCA Inputs'!BU53,'Avoided Electric Costs 2020'!C:C,0))</f>
        <v>30.84</v>
      </c>
      <c r="E53" s="296">
        <v>0</v>
      </c>
      <c r="F53" s="555">
        <f t="shared" si="0"/>
        <v>108.1809743347381</v>
      </c>
      <c r="G53" s="297">
        <f>INDEX('Avoided Electric Costs 2020'!E:E,MATCH('BCA Inputs'!BU53,'Avoided Electric Costs 2020'!C:C,0))</f>
        <v>2.4962560088001004E-2</v>
      </c>
      <c r="H53" s="311">
        <f>(B53+G53)*(1+'Avoided Electric Costs 2020'!$X$16)^('BCA Inputs'!BU53-'BCA Inputs'!$BU$14)</f>
        <v>0.18731305534447101</v>
      </c>
      <c r="I53" s="308">
        <f>F53*(1+'Avoided Electric Costs 2020'!$X$16)^('BCA Inputs'!BU53-'BCA Inputs'!$BU$14)</f>
        <v>234.18419821529605</v>
      </c>
      <c r="J53" s="308">
        <f>INDEX('Avoided Natural Gas Costs 2020'!E:E,MATCH('BCA Inputs'!BU53,'Avoided Natural Gas Costs 2020'!B:B,0))/10*(1+'Avoided Natural Gas Costs 2020'!$J$44)^('BCA Inputs'!BU53-'BCA Inputs'!$BU$14)</f>
        <v>2.3277408079855957</v>
      </c>
      <c r="K53" s="652">
        <f>INDEX('Avoided Oil Costs 2020'!E:E,MATCH('BCA Inputs'!BU53,'Avoided Oil Costs 2020'!B:B,0))/10*(1+'Avoided Oil Costs 2020'!$M$44)^('BCA Inputs'!BU53-'BCA Inputs'!$BU$14)</f>
        <v>7.2426868631906229</v>
      </c>
      <c r="L53" s="651">
        <f>INDEX('Avoided Propane Costs 2020'!E:E,MATCH('BCA Inputs'!BU53,'Avoided Propane Costs 2020'!B:B,0))/10*(1+'Avoided Propane Costs 2020'!$M$44)^('BCA Inputs'!BU53-'BCA Inputs'!$BU$14)</f>
        <v>8.2309513720768024</v>
      </c>
      <c r="M53" s="650">
        <f t="shared" si="16"/>
        <v>40</v>
      </c>
      <c r="N53" s="304">
        <f>$H$14+NPV('Avoided Electric Costs 2020'!$Y$8,$H$15:H53)</f>
        <v>1.4340955864099554</v>
      </c>
      <c r="O53" s="303">
        <f>$I$14+NPV('Avoided Electric Costs 2020'!$Y$8,$I$15:I53)</f>
        <v>1506.2844138554317</v>
      </c>
      <c r="P53" s="303">
        <f>$J$14+NPV('Avoided Electric Costs 2020'!$Y$8,$J$15:J53)</f>
        <v>17.285810918066257</v>
      </c>
      <c r="Q53" s="304">
        <f>$K$14+NPV('Avoided Electric Costs 2020'!$Y$8,$K$15:K53)</f>
        <v>55.546523600823086</v>
      </c>
      <c r="R53" s="303">
        <f>$L$14+NPV('Avoided Electric Costs 2020'!$Y$8,$L$15:L53)</f>
        <v>57.995504889534352</v>
      </c>
      <c r="S53" s="304"/>
      <c r="T53" s="307">
        <f>B53*(1+'Avoided Electric Costs 2020'!$X$16)^('BCA Inputs'!BU53-'BCA Inputs'!$BU$14)</f>
        <v>0.13327548399184821</v>
      </c>
      <c r="U53" s="306">
        <f>INDEX('Avoided Natural Gas Costs 2020'!C:C,MATCH('BCA Inputs'!BU53,'Avoided Natural Gas Costs 2020'!B:B,0))/10*(1+'Avoided Natural Gas Costs 2020'!$J$44)^('BCA Inputs'!BU53-'BCA Inputs'!$BU$14)</f>
        <v>1.0811753677237737</v>
      </c>
      <c r="V53" s="306">
        <f>INDEX('Avoided Oil Costs 2020'!C:C,MATCH('BCA Inputs'!BU53,'Avoided Oil Costs 2020'!B:B,0))/10*(1+'Avoided Oil Costs 2020'!$M$44)^('BCA Inputs'!BU53-'BCA Inputs'!$BU$14)</f>
        <v>6.4389634918066765</v>
      </c>
      <c r="W53" s="306">
        <f>INDEX('Avoided Propane Costs 2020'!C:C,MATCH('BCA Inputs'!BU53,'Avoided Propane Costs 2020'!B:B,0))/10*(1+'Avoided Propane Costs 2020'!$M$44)^('BCA Inputs'!BU53-'BCA Inputs'!$BU$14)</f>
        <v>7.5659863213451599</v>
      </c>
      <c r="X53" s="306">
        <f>$T$14+NPV('Avoided Electric Costs 2020'!$Y$8,$T$15:T53)</f>
        <v>0.98815420191034109</v>
      </c>
      <c r="Y53" s="303">
        <f t="shared" si="1"/>
        <v>1506.2844138554317</v>
      </c>
      <c r="Z53" s="307">
        <f>$U$14+NPV('Avoided Electric Costs 2020'!$Y$8,$U$15:U53)</f>
        <v>8.1680402214230892</v>
      </c>
      <c r="AA53" s="307">
        <f>$V$14+NPV('Avoided Electric Costs 2020'!$Y$8,$V$15:V53)</f>
        <v>48.913851109847847</v>
      </c>
      <c r="AB53" s="307">
        <f>$W$14+NPV('Avoided Electric Costs 2020'!$Y$8,$W$15:W53)</f>
        <v>52.507926007943283</v>
      </c>
      <c r="AC53" s="304"/>
      <c r="AD53" s="306">
        <f t="shared" si="2"/>
        <v>0.98815420191034109</v>
      </c>
      <c r="AE53" s="303">
        <f t="shared" si="3"/>
        <v>1506.2844138554317</v>
      </c>
      <c r="AF53" s="307">
        <f t="shared" si="4"/>
        <v>8.1680402214230892</v>
      </c>
      <c r="AG53" s="303">
        <f t="shared" si="5"/>
        <v>48.913851109847847</v>
      </c>
      <c r="AH53" s="303">
        <f t="shared" si="6"/>
        <v>52.507926007943283</v>
      </c>
      <c r="AI53" s="303">
        <f ca="1">'Avoided Electric Costs 2020'!$AM$4+NPV('Avoided Electric Costs 2020'!$Y$8,'Avoided Electric Costs 2020'!$AM$5:'Avoided Electric Costs 2020'!AM50)</f>
        <v>2.2685469726290024</v>
      </c>
      <c r="AJ53" s="303">
        <f>IFERROR('Avoided Natural Gas Costs 2020'!R44,0)</f>
        <v>1.4481995990207166</v>
      </c>
      <c r="AK53" s="308"/>
      <c r="AL53" s="295">
        <f>INDEX('Avoided Electric Costs 2020'!N:N,MATCH('BCA Inputs'!BU53,'Avoided Electric Costs 2020'!M:M,0))+INDEX('Avoided Electric Costs 2020'!Q:Q,MATCH('BCA Inputs'!BU53,'Avoided Electric Costs 2020'!M:M,0))</f>
        <v>5.8841925204918114E-2</v>
      </c>
      <c r="AM53" s="296">
        <f>INDEX('Avoided Electric Costs 2020'!P:P,MATCH('BCA Inputs'!BU53,'Avoided Electric Costs 2020'!M:M,0))</f>
        <v>77.340974334738092</v>
      </c>
      <c r="AN53" s="296">
        <f>INDEX('Avoided Electric Costs 2020'!R:R,MATCH('BCA Inputs'!BU53,'Avoided Electric Costs 2020'!M:M,0))+INDEX('Avoided Electric Costs 2020'!S:S,MATCH('BCA Inputs'!BU53,'Avoided Electric Costs 2020'!M:M,0))</f>
        <v>31.57</v>
      </c>
      <c r="AO53" s="296">
        <v>0</v>
      </c>
      <c r="AP53" s="555">
        <f t="shared" si="7"/>
        <v>108.91097433473809</v>
      </c>
      <c r="AQ53" s="297">
        <f>INDEX('Avoided Electric Costs 2020'!O:O,MATCH('BCA Inputs'!BU53,'Avoided Electric Costs 2020'!M:M,0))</f>
        <v>2.4962560088001004E-2</v>
      </c>
      <c r="AR53" s="304">
        <f>(AL53+AQ53)*(1+'Avoided Electric Costs 2020'!$X$16)^('BCA Inputs'!BU53-'BCA Inputs'!$BU$14)</f>
        <v>0.1814153210937185</v>
      </c>
      <c r="AS53" s="304">
        <f>AP53*(1+'Avoided Electric Costs 2020'!$X$16)^('BCA Inputs'!BU53-'BCA Inputs'!$BU$14)</f>
        <v>235.76446189611841</v>
      </c>
      <c r="AT53" s="304">
        <f>INDEX('Avoided Natural Gas Costs 2020'!E:E,MATCH('BCA Inputs'!BU53,'Avoided Natural Gas Costs 2020'!B:B,0))/10*(1+'Avoided Natural Gas Costs 2020'!$J$44)^('BCA Inputs'!BU53-'BCA Inputs'!$BU$14)</f>
        <v>2.3277408079855957</v>
      </c>
      <c r="AU53" s="304">
        <f>INDEX('Avoided Oil Costs 2020'!J:J,MATCH('BCA Inputs'!BU53,'Avoided Oil Costs 2020'!G:G,0))/10*(1+'Avoided Oil Costs 2020'!$M$44)^('BCA Inputs'!BU53-'BCA Inputs'!$BU$14)</f>
        <v>7.3207071763722809</v>
      </c>
      <c r="AV53" s="303">
        <f>INDEX('Avoided Propane Costs 2020'!J:J,MATCH('BCA Inputs'!BU53,'Avoided Propane Costs 2020'!G:G,0))/10*(1+'Avoided Propane Costs 2020'!$M$44)^('BCA Inputs'!BU53-'BCA Inputs'!$BU$14)</f>
        <v>7.4377437053237818</v>
      </c>
      <c r="AW53" s="312">
        <f t="shared" si="17"/>
        <v>40</v>
      </c>
      <c r="AX53" s="304">
        <f>$AR$14+NPV('Avoided Electric Costs 2020'!$Z$8,$AR$15:AR53)</f>
        <v>1.2690903801521618</v>
      </c>
      <c r="AY53" s="303">
        <f>$AS$14+NPV('Avoided Electric Costs 2020'!$Z$8,$AS$15:AS53)</f>
        <v>1379.0808931202741</v>
      </c>
      <c r="AZ53" s="307">
        <f t="shared" si="8"/>
        <v>17.285810918066257</v>
      </c>
      <c r="BA53" s="304">
        <f>$AU$14+NPV('Avoided Electric Costs 2020'!$Y$8,$AU$15:AU53)</f>
        <v>56.139208120213112</v>
      </c>
      <c r="BB53" s="304">
        <f>$AV$14+NPV('Avoided Electric Costs 2020'!$Y$8,$AV$15:AV53)</f>
        <v>52.490645680722551</v>
      </c>
      <c r="BC53" s="244"/>
      <c r="BD53" s="309">
        <f>AL53*(1+'Avoided Electric Costs 2020'!$X$16)^('BCA Inputs'!BU53-'BCA Inputs'!$BU$14)</f>
        <v>0.12737774974109572</v>
      </c>
      <c r="BE53" s="646">
        <f>INDEX('Avoided Oil Costs 2020'!H:H,MATCH('BCA Inputs'!BU53,'Avoided Oil Costs 2020'!G:G,0))/10*(1+'Avoided Oil Costs 2020'!$M$44)^('BCA Inputs'!BU53-'BCA Inputs'!$BU$14)</f>
        <v>6.5169838049883335</v>
      </c>
      <c r="BF53" s="646">
        <f>INDEX('Avoided Propane Costs 2020'!H:H,MATCH('BCA Inputs'!BU53,'Avoided Propane Costs 2020'!G:G,0))/10*(1+'Avoided Propane Costs 2020'!$M$44)^('BCA Inputs'!BU53-'BCA Inputs'!$BU$14)</f>
        <v>6.7727786545921393</v>
      </c>
      <c r="BG53" s="306">
        <f>$BD$14+NPV('Avoided Electric Costs 2020'!$Z$8,$BD$15:BD53)</f>
        <v>0.85997685370511023</v>
      </c>
      <c r="BH53" s="303">
        <f t="shared" si="9"/>
        <v>1379.0808931202741</v>
      </c>
      <c r="BI53" s="307">
        <f t="shared" si="10"/>
        <v>8.1680402214230892</v>
      </c>
      <c r="BJ53" s="304">
        <f>$BE$14+NPV('Avoided Electric Costs 2020'!$Y$8,$BE$15:BE53)</f>
        <v>49.506535629237867</v>
      </c>
      <c r="BK53" s="303">
        <f>$BF$14+NPV('Avoided Electric Costs 2020'!$Y$8,$BF$15:BF53)</f>
        <v>47.003066799131467</v>
      </c>
      <c r="BL53" s="304"/>
      <c r="BM53" s="306">
        <f t="shared" si="11"/>
        <v>0.85997685370511023</v>
      </c>
      <c r="BN53" s="303">
        <f t="shared" si="12"/>
        <v>1379.0808931202741</v>
      </c>
      <c r="BO53" s="303">
        <f t="shared" si="13"/>
        <v>8.1680402214230892</v>
      </c>
      <c r="BP53" s="303">
        <f t="shared" si="14"/>
        <v>49.506535629237867</v>
      </c>
      <c r="BQ53" s="303">
        <f t="shared" si="15"/>
        <v>47.003066799131467</v>
      </c>
      <c r="BR53" s="307">
        <f ca="1">'Avoided Electric Costs 2020'!$AO$4+NPV('Avoided Electric Costs 2020'!$Z$8,'Avoided Electric Costs 2020'!$AO$5:'Avoided Electric Costs 2020'!AO50)</f>
        <v>3.0720419402613866</v>
      </c>
      <c r="BS53" s="307">
        <f>IFERROR('Avoided Natural Gas Costs 2020'!S44,0)</f>
        <v>1.1563998053157518</v>
      </c>
      <c r="BU53" s="250">
        <f t="shared" si="18"/>
        <v>2060</v>
      </c>
    </row>
    <row r="54" spans="1:73" ht="12.75" thickBot="1">
      <c r="B54" s="320">
        <f>INDEX('Avoided Electric Costs 2020'!D:D,MATCH('BCA Inputs'!BU54,'Avoided Electric Costs 2020'!C:C,0))+INDEX('Avoided Electric Costs 2020'!G:G,MATCH('BCA Inputs'!BU54,'Avoided Electric Costs 2020'!C:C,0))</f>
        <v>6.1566373064663116E-2</v>
      </c>
      <c r="C54" s="321">
        <f>INDEX('Avoided Electric Costs 2020'!F:F,MATCH('BCA Inputs'!BU54,'Avoided Electric Costs 2020'!C:C,0))</f>
        <v>77.340974334738092</v>
      </c>
      <c r="D54" s="321">
        <f>INDEX('Avoided Electric Costs 2020'!H:H,MATCH('BCA Inputs'!BU54,'Avoided Electric Costs 2020'!C:C,0))+INDEX('Avoided Electric Costs 2020'!I:I,MATCH('BCA Inputs'!BU54,'Avoided Electric Costs 2020'!C:C,0))</f>
        <v>30.84</v>
      </c>
      <c r="E54" s="321">
        <v>0</v>
      </c>
      <c r="F54" s="556">
        <f t="shared" si="0"/>
        <v>108.1809743347381</v>
      </c>
      <c r="G54" s="322">
        <f>INDEX('Avoided Electric Costs 2020'!E:E,MATCH('BCA Inputs'!BU54,'Avoided Electric Costs 2020'!C:C,0))</f>
        <v>2.4962560088001004E-2</v>
      </c>
      <c r="H54" s="323">
        <f>(B54+G54)*(1+'Avoided Electric Costs 2020'!$X$16)^('BCA Inputs'!BU54-'BCA Inputs'!$BU$14)</f>
        <v>0.19105931645136048</v>
      </c>
      <c r="I54" s="324">
        <f>F54*(1+'Avoided Electric Costs 2020'!$X$16)^('BCA Inputs'!BU54-'BCA Inputs'!$BU$14)</f>
        <v>238.86788217960202</v>
      </c>
      <c r="J54" s="324">
        <f>INDEX('Avoided Natural Gas Costs 2020'!E:E,MATCH('BCA Inputs'!BU54,'Avoided Natural Gas Costs 2020'!B:B,0))/10*(1+'Avoided Natural Gas Costs 2020'!$J$44)^('BCA Inputs'!BU54-'BCA Inputs'!$BU$14)</f>
        <v>2.3742956241453084</v>
      </c>
      <c r="K54" s="649">
        <f>INDEX('Avoided Oil Costs 2020'!E:E,MATCH('BCA Inputs'!BU54,'Avoided Oil Costs 2020'!B:B,0))/10*(1+'Avoided Oil Costs 2020'!$M$44)^('BCA Inputs'!BU54-'BCA Inputs'!$BU$14)</f>
        <v>7.3875406004544377</v>
      </c>
      <c r="L54" s="648">
        <f>INDEX('Avoided Propane Costs 2020'!E:E,MATCH('BCA Inputs'!BU54,'Avoided Propane Costs 2020'!B:B,0))/10*(1+'Avoided Propane Costs 2020'!$M$44)^('BCA Inputs'!BU54-'BCA Inputs'!$BU$14)</f>
        <v>8.3955703995183395</v>
      </c>
      <c r="M54" s="647">
        <f t="shared" si="16"/>
        <v>41</v>
      </c>
      <c r="N54" s="326">
        <f>$H$14+NPV('Avoided Electric Costs 2020'!$Y$8,$H$15:H54)</f>
        <v>1.4477946731955993</v>
      </c>
      <c r="O54" s="327">
        <f>$I$14+NPV('Avoided Electric Costs 2020'!$Y$8,$I$15:I54)</f>
        <v>1523.411408283439</v>
      </c>
      <c r="P54" s="327">
        <f>$J$14+NPV('Avoided Electric Costs 2020'!$Y$8,$J$15:J54)</f>
        <v>17.456049577002428</v>
      </c>
      <c r="Q54" s="304">
        <f>$K$14+NPV('Avoided Electric Costs 2020'!$Y$8,$K$15:K54)</f>
        <v>56.076215435263713</v>
      </c>
      <c r="R54" s="303">
        <f>$L$14+NPV('Avoided Electric Costs 2020'!$Y$8,$L$15:L54)</f>
        <v>58.597473166476576</v>
      </c>
      <c r="S54" s="326"/>
      <c r="T54" s="328">
        <f>B54*(1+'Avoided Electric Costs 2020'!$X$16)^('BCA Inputs'!BU54-'BCA Inputs'!$BU$14)</f>
        <v>0.13594099367168522</v>
      </c>
      <c r="U54" s="329">
        <f>INDEX('Avoided Natural Gas Costs 2020'!C:C,MATCH('BCA Inputs'!BU54,'Avoided Natural Gas Costs 2020'!B:B,0))/10*(1+'Avoided Natural Gas Costs 2020'!$J$44)^('BCA Inputs'!BU54-'BCA Inputs'!$BU$14)</f>
        <v>1.1027988750782494</v>
      </c>
      <c r="V54" s="306">
        <f>INDEX('Avoided Oil Costs 2020'!C:C,MATCH('BCA Inputs'!BU54,'Avoided Oil Costs 2020'!B:B,0))/10*(1+'Avoided Oil Costs 2020'!$M$44)^('BCA Inputs'!BU54-'BCA Inputs'!$BU$14)</f>
        <v>6.567742761642811</v>
      </c>
      <c r="W54" s="306">
        <f>INDEX('Avoided Propane Costs 2020'!C:C,MATCH('BCA Inputs'!BU54,'Avoided Propane Costs 2020'!B:B,0))/10*(1+'Avoided Propane Costs 2020'!$M$44)^('BCA Inputs'!BU54-'BCA Inputs'!$BU$14)</f>
        <v>7.7173060477720652</v>
      </c>
      <c r="X54" s="329">
        <f>$T$14+NPV('Avoided Electric Costs 2020'!$Y$8,$T$15:T54)</f>
        <v>0.99790126635411647</v>
      </c>
      <c r="Y54" s="327">
        <f t="shared" si="1"/>
        <v>1523.411408283439</v>
      </c>
      <c r="Z54" s="328">
        <f>$U$14+NPV('Avoided Electric Costs 2020'!$Y$8,$U$15:U54)</f>
        <v>8.2471116730403331</v>
      </c>
      <c r="AA54" s="307">
        <f>$V$14+NPV('Avoided Electric Costs 2020'!$Y$8,$V$15:V54)</f>
        <v>49.384762865153085</v>
      </c>
      <c r="AB54" s="307">
        <f>$W$14+NPV('Avoided Electric Costs 2020'!$Y$8,$W$15:W54)</f>
        <v>53.061262255886561</v>
      </c>
      <c r="AC54" s="326"/>
      <c r="AD54" s="329">
        <f t="shared" si="2"/>
        <v>0.99790126635411647</v>
      </c>
      <c r="AE54" s="327">
        <f t="shared" si="3"/>
        <v>1523.411408283439</v>
      </c>
      <c r="AF54" s="328">
        <f t="shared" si="4"/>
        <v>8.2471116730403331</v>
      </c>
      <c r="AG54" s="303">
        <f t="shared" si="5"/>
        <v>49.384762865153085</v>
      </c>
      <c r="AH54" s="303">
        <f t="shared" si="6"/>
        <v>53.061262255886561</v>
      </c>
      <c r="AI54" s="327">
        <f ca="1">'Avoided Electric Costs 2020'!$AM$4+NPV('Avoided Electric Costs 2020'!$Y$8,'Avoided Electric Costs 2020'!$AM$5:'Avoided Electric Costs 2020'!AM51)</f>
        <v>2.2685469726290024</v>
      </c>
      <c r="AJ54" s="303">
        <f>IFERROR('Avoided Natural Gas Costs 2020'!R45,0)</f>
        <v>1.4771635910011311</v>
      </c>
      <c r="AK54" s="308"/>
      <c r="AL54" s="320">
        <f>INDEX('Avoided Electric Costs 2020'!N:N,MATCH('BCA Inputs'!BU54,'Avoided Electric Costs 2020'!M:M,0))+INDEX('Avoided Electric Costs 2020'!Q:Q,MATCH('BCA Inputs'!BU54,'Avoided Electric Costs 2020'!M:M,0))</f>
        <v>5.8841925204918114E-2</v>
      </c>
      <c r="AM54" s="321">
        <f>INDEX('Avoided Electric Costs 2020'!P:P,MATCH('BCA Inputs'!BU54,'Avoided Electric Costs 2020'!M:M,0))</f>
        <v>77.340974334738092</v>
      </c>
      <c r="AN54" s="321">
        <f>INDEX('Avoided Electric Costs 2020'!R:R,MATCH('BCA Inputs'!BU54,'Avoided Electric Costs 2020'!M:M,0))+INDEX('Avoided Electric Costs 2020'!S:S,MATCH('BCA Inputs'!BU54,'Avoided Electric Costs 2020'!M:M,0))</f>
        <v>31.57</v>
      </c>
      <c r="AO54" s="321">
        <v>0</v>
      </c>
      <c r="AP54" s="556">
        <f t="shared" si="7"/>
        <v>108.91097433473809</v>
      </c>
      <c r="AQ54" s="322">
        <f>INDEX('Avoided Electric Costs 2020'!O:O,MATCH('BCA Inputs'!BU54,'Avoided Electric Costs 2020'!M:M,0))</f>
        <v>2.4962560088001004E-2</v>
      </c>
      <c r="AR54" s="326">
        <f>(AL54+AQ54)*(1+'Avoided Electric Costs 2020'!$X$16)^('BCA Inputs'!BU54-'BCA Inputs'!$BU$14)</f>
        <v>0.18504362751559292</v>
      </c>
      <c r="AS54" s="326">
        <f>AP54*(1+'Avoided Electric Costs 2020'!$X$16)^('BCA Inputs'!BU54-'BCA Inputs'!$BU$14)</f>
        <v>240.47975113404084</v>
      </c>
      <c r="AT54" s="326">
        <f>INDEX('Avoided Natural Gas Costs 2020'!E:E,MATCH('BCA Inputs'!BU54,'Avoided Natural Gas Costs 2020'!B:B,0))/10*(1+'Avoided Natural Gas Costs 2020'!$J$44)^('BCA Inputs'!BU54-'BCA Inputs'!$BU$14)</f>
        <v>2.3742956241453084</v>
      </c>
      <c r="AU54" s="326">
        <f>INDEX('Avoided Oil Costs 2020'!J:J,MATCH('BCA Inputs'!BU54,'Avoided Oil Costs 2020'!G:G,0))/10*(1+'Avoided Oil Costs 2020'!$M$44)^('BCA Inputs'!BU54-'BCA Inputs'!$BU$14)</f>
        <v>7.4671213198997286</v>
      </c>
      <c r="AV54" s="327">
        <f>INDEX('Avoided Propane Costs 2020'!J:J,MATCH('BCA Inputs'!BU54,'Avoided Propane Costs 2020'!G:G,0))/10*(1+'Avoided Propane Costs 2020'!$M$44)^('BCA Inputs'!BU54-'BCA Inputs'!$BU$14)</f>
        <v>7.58649857943026</v>
      </c>
      <c r="AW54" s="325">
        <f t="shared" si="17"/>
        <v>41</v>
      </c>
      <c r="AX54" s="326">
        <f>$AR$14+NPV('Avoided Electric Costs 2020'!$Z$8,$AR$15:AR54)</f>
        <v>1.2794219858500973</v>
      </c>
      <c r="AY54" s="327">
        <f>$AS$14+NPV('Avoided Electric Costs 2020'!$Z$8,$AS$15:AS54)</f>
        <v>1392.5076833340859</v>
      </c>
      <c r="AZ54" s="328">
        <f t="shared" si="8"/>
        <v>17.456049577002428</v>
      </c>
      <c r="BA54" s="304">
        <f>$AU$14+NPV('Avoided Electric Costs 2020'!$Y$8,$AU$15:AU54)</f>
        <v>56.674605947967187</v>
      </c>
      <c r="BB54" s="304">
        <f>$AV$14+NPV('Avoided Electric Costs 2020'!$Y$8,$AV$15:AV54)</f>
        <v>53.034602941583138</v>
      </c>
      <c r="BC54" s="282"/>
      <c r="BD54" s="330">
        <f>AL54*(1+'Avoided Electric Costs 2020'!$X$16)^('BCA Inputs'!BU54-'BCA Inputs'!$BU$14)</f>
        <v>0.12992530473591765</v>
      </c>
      <c r="BE54" s="646">
        <f>INDEX('Avoided Oil Costs 2020'!H:H,MATCH('BCA Inputs'!BU54,'Avoided Oil Costs 2020'!G:G,0))/10*(1+'Avoided Oil Costs 2020'!$M$44)^('BCA Inputs'!BU54-'BCA Inputs'!$BU$14)</f>
        <v>6.6473234810881019</v>
      </c>
      <c r="BF54" s="646">
        <f>INDEX('Avoided Propane Costs 2020'!H:H,MATCH('BCA Inputs'!BU54,'Avoided Propane Costs 2020'!G:G,0))/10*(1+'Avoided Propane Costs 2020'!$M$44)^('BCA Inputs'!BU54-'BCA Inputs'!$BU$14)</f>
        <v>6.9082342276839839</v>
      </c>
      <c r="BG54" s="329">
        <f>$BD$14+NPV('Avoided Electric Costs 2020'!$Z$8,$BD$15:BD54)</f>
        <v>0.86723101877276421</v>
      </c>
      <c r="BH54" s="327">
        <f t="shared" si="9"/>
        <v>1392.5076833340859</v>
      </c>
      <c r="BI54" s="328">
        <f t="shared" si="10"/>
        <v>8.2471116730403331</v>
      </c>
      <c r="BJ54" s="304">
        <f>$BE$14+NPV('Avoided Electric Costs 2020'!$Y$8,$BE$15:BE54)</f>
        <v>49.98315337785656</v>
      </c>
      <c r="BK54" s="303">
        <f>$BF$14+NPV('Avoided Electric Costs 2020'!$Y$8,$BF$15:BF54)</f>
        <v>47.498392030993124</v>
      </c>
      <c r="BL54" s="326"/>
      <c r="BM54" s="329">
        <f t="shared" si="11"/>
        <v>0.86723101877276421</v>
      </c>
      <c r="BN54" s="327">
        <f t="shared" si="12"/>
        <v>1392.5076833340859</v>
      </c>
      <c r="BO54" s="328">
        <f t="shared" si="13"/>
        <v>8.2471116730403331</v>
      </c>
      <c r="BP54" s="303">
        <f t="shared" si="14"/>
        <v>49.98315337785656</v>
      </c>
      <c r="BQ54" s="303">
        <f t="shared" si="15"/>
        <v>47.498392030993124</v>
      </c>
      <c r="BR54" s="328">
        <f ca="1">'Avoided Electric Costs 2020'!$AO$4+NPV('Avoided Electric Costs 2020'!$Z$8,'Avoided Electric Costs 2020'!$AO$5:'Avoided Electric Costs 2020'!AO51)</f>
        <v>3.0720419402613866</v>
      </c>
      <c r="BS54" s="328">
        <f>IFERROR('Avoided Natural Gas Costs 2020'!S45,0)</f>
        <v>1.1795278014220671</v>
      </c>
      <c r="BU54" s="250">
        <f t="shared" si="18"/>
        <v>2061</v>
      </c>
    </row>
    <row r="55" spans="1:73" ht="11.25">
      <c r="M55" s="331"/>
      <c r="BC55" s="244"/>
      <c r="BD55" s="250"/>
      <c r="BE55" s="250"/>
      <c r="BF55" s="250"/>
      <c r="BG55" s="250"/>
      <c r="BH55" s="250"/>
      <c r="BI55" s="250"/>
      <c r="BJ55" s="250"/>
      <c r="BK55" s="250"/>
      <c r="BL55" s="250"/>
      <c r="BM55" s="250"/>
      <c r="BN55" s="250"/>
      <c r="BO55" s="250"/>
      <c r="BP55" s="250"/>
      <c r="BQ55" s="250"/>
      <c r="BR55" s="250"/>
      <c r="BS55" s="250"/>
      <c r="BU55" s="250"/>
    </row>
    <row r="56" spans="1:73" ht="11.25">
      <c r="BC56" s="244"/>
    </row>
    <row r="57" spans="1:73" ht="11.25">
      <c r="BC57" s="244"/>
    </row>
    <row r="58" spans="1:73" ht="11.25">
      <c r="BC58" s="244"/>
    </row>
    <row r="59" spans="1:73" ht="11.25">
      <c r="BC59" s="244"/>
    </row>
    <row r="60" spans="1:73" ht="11.25">
      <c r="B60" s="332"/>
      <c r="C60" s="332"/>
      <c r="D60" s="332"/>
      <c r="E60" s="332"/>
      <c r="F60" s="332"/>
      <c r="G60" s="332"/>
      <c r="H60" s="332"/>
      <c r="I60" s="332"/>
      <c r="J60" s="332"/>
      <c r="K60" s="332"/>
      <c r="L60" s="332"/>
      <c r="M60" s="333"/>
      <c r="N60" s="333"/>
      <c r="O60" s="333"/>
      <c r="P60" s="333"/>
      <c r="Q60" s="333"/>
      <c r="R60" s="333"/>
      <c r="S60" s="333"/>
      <c r="T60" s="333"/>
      <c r="U60" s="333"/>
      <c r="V60" s="333"/>
      <c r="W60" s="333"/>
      <c r="X60" s="333"/>
      <c r="Y60" s="333"/>
      <c r="Z60" s="333"/>
      <c r="AA60" s="333"/>
      <c r="AB60" s="333"/>
      <c r="AC60" s="333"/>
      <c r="AD60" s="333"/>
      <c r="AE60" s="333"/>
      <c r="AF60" s="333"/>
      <c r="AG60" s="333"/>
      <c r="AH60" s="333"/>
      <c r="AI60" s="333"/>
      <c r="AJ60" s="333"/>
      <c r="AK60" s="334"/>
      <c r="AL60" s="332"/>
      <c r="AM60" s="332"/>
      <c r="AN60" s="332"/>
      <c r="AO60" s="332"/>
      <c r="AP60" s="332"/>
      <c r="AQ60" s="332"/>
      <c r="AR60" s="335"/>
      <c r="AS60" s="335"/>
      <c r="AT60" s="335"/>
      <c r="AU60" s="335"/>
      <c r="AV60" s="335"/>
      <c r="AW60" s="332"/>
      <c r="AX60" s="332"/>
      <c r="AY60" s="332"/>
      <c r="AZ60" s="332"/>
      <c r="BA60" s="332"/>
      <c r="BB60" s="332"/>
      <c r="BC60" s="244"/>
    </row>
    <row r="61" spans="1:73" ht="11.25">
      <c r="BC61" s="244"/>
    </row>
    <row r="62" spans="1:73" ht="11.25">
      <c r="BC62" s="244"/>
    </row>
    <row r="63" spans="1:73" ht="11.25">
      <c r="A63" s="332"/>
      <c r="BC63" s="244"/>
    </row>
    <row r="64" spans="1:73" ht="11.25">
      <c r="BC64" s="244"/>
    </row>
    <row r="65" spans="55:55" ht="11.25">
      <c r="BC65" s="244"/>
    </row>
    <row r="66" spans="55:55" ht="11.25">
      <c r="BC66" s="244"/>
    </row>
    <row r="67" spans="55:55" ht="11.25">
      <c r="BC67" s="244"/>
    </row>
    <row r="68" spans="55:55" ht="11.25">
      <c r="BC68" s="244"/>
    </row>
    <row r="69" spans="55:55" ht="11.25">
      <c r="BC69" s="244"/>
    </row>
    <row r="70" spans="55:55" ht="11.25">
      <c r="BC70" s="244"/>
    </row>
    <row r="71" spans="55:55" ht="11.25">
      <c r="BC71" s="244"/>
    </row>
    <row r="72" spans="55:55" ht="11.25">
      <c r="BC72" s="244"/>
    </row>
  </sheetData>
  <sheetProtection algorithmName="SHA-512" hashValue="hu4Y3bX0cKQOAa1Bqt3g1S+Q67vzP2HH/DuJBHvFChgbMQzQdBo/iDTeUVE7hEDWO8lMQuyHJz0fLkgGHhnvGQ==" saltValue="hN5i2SuDdKQacwQYGQrCfA==" spinCount="100000" sheet="1" selectLockedCells="1" selectUnlockedCells="1"/>
  <protectedRanges>
    <protectedRange sqref="AM8:AM11 B12:C13 C14:C54 AM14:AM54 A6:A46 B6:C7 C8:C11 A4:C5 AL4:AM7 AL12:AM13" name="Range1"/>
    <protectedRange sqref="B8 AL8" name="Range1_15"/>
    <protectedRange sqref="B71:C77 C78:C81 B82:C83 C84:C124 A71:A116" name="Range1_9"/>
    <protectedRange sqref="B78" name="Range1_15_1"/>
    <protectedRange sqref="B140:C146 C147:C150 B151:C152 C153:C193 A140:A185" name="Range1_10"/>
    <protectedRange sqref="B147" name="Range1_15_2"/>
    <protectedRange sqref="B209:C215 C216:C219 B220:C221 C222:C262 A209:A254" name="Range1_11"/>
    <protectedRange sqref="B216" name="Range1_15_3"/>
    <protectedRange sqref="B278:C284 C285:C288 B289:C290 C291:C331 A278:A323" name="Range1_16"/>
    <protectedRange sqref="B285" name="Range1_15_4"/>
    <protectedRange sqref="B347:C353 C354:C357 B358:C359 C360:C400 A347:A392" name="Range1_17"/>
    <protectedRange sqref="B354" name="Range1_15_5"/>
    <protectedRange sqref="B416:C422 C423:C426 B427:C428 C429:C469 A416:A461" name="Range1_18"/>
    <protectedRange sqref="B423" name="Range1_15_6"/>
    <protectedRange sqref="B485:C491 C492:C495 B496:C497 C498:C538 A485:A530" name="Range1_18_1"/>
    <protectedRange sqref="B492" name="Range1_15_6_1"/>
    <protectedRange sqref="C561:C564 B565:C566 A554:A599 B554:C560 C567:C607" name="Range1_18_2"/>
    <protectedRange sqref="B561" name="Range1_15_6_2"/>
    <protectedRange sqref="C631:C634 B635:C636 A624:A669 B624:C630 C637:C677" name="Range1_18_3"/>
    <protectedRange sqref="B631" name="Range1_15_6_3"/>
    <protectedRange sqref="C701:C704 B705:C706 A694:A739 B694:C700 C707:C747" name="Range1_18_4"/>
    <protectedRange sqref="B701" name="Range1_15_6_4"/>
    <protectedRange sqref="C771:C774 B775:C776 A764:A809 B764:C770 C777:C817" name="Range1_18_4_1"/>
    <protectedRange sqref="B771" name="Range1_15_6_4_1"/>
    <protectedRange sqref="C841:C844 B845:C846 A834:A879 B834:C840 C847:C887" name="Range1_18_4_2"/>
    <protectedRange sqref="B841" name="Range1_15_6_4_2"/>
    <protectedRange sqref="C911:C914 B915:C916 A904:A949 B904:C910 C917:C957" name="Range1_18_4_3"/>
    <protectedRange sqref="B911" name="Range1_15_6_4_3"/>
    <protectedRange sqref="C981:C984 B985:C986 A974:A1019 B974:C980 C987:C1027" name="Range1_18_4_4"/>
    <protectedRange sqref="B981" name="Range1_15_6_4_4"/>
  </protectedRanges>
  <mergeCells count="40">
    <mergeCell ref="BM12:BQ12"/>
    <mergeCell ref="BM11:BQ11"/>
    <mergeCell ref="N12:R12"/>
    <mergeCell ref="AX12:BB12"/>
    <mergeCell ref="AR8:AV11"/>
    <mergeCell ref="BG12:BK12"/>
    <mergeCell ref="BG11:BK11"/>
    <mergeCell ref="N11:R11"/>
    <mergeCell ref="X11:AB11"/>
    <mergeCell ref="AD11:AH11"/>
    <mergeCell ref="BE12:BE13"/>
    <mergeCell ref="BR11:BS12"/>
    <mergeCell ref="B1:B2"/>
    <mergeCell ref="J12:J13"/>
    <mergeCell ref="U12:U13"/>
    <mergeCell ref="T12:T13"/>
    <mergeCell ref="H12:H13"/>
    <mergeCell ref="I12:I13"/>
    <mergeCell ref="B5:O5"/>
    <mergeCell ref="F1:F2"/>
    <mergeCell ref="L1:M2"/>
    <mergeCell ref="BF12:BF13"/>
    <mergeCell ref="K12:K13"/>
    <mergeCell ref="AU12:AU13"/>
    <mergeCell ref="L12:L13"/>
    <mergeCell ref="AV12:AV13"/>
    <mergeCell ref="AS12:AS13"/>
    <mergeCell ref="AL4:AQ4"/>
    <mergeCell ref="AR12:AR13"/>
    <mergeCell ref="BD12:BD13"/>
    <mergeCell ref="H8:L11"/>
    <mergeCell ref="AL5:AY5"/>
    <mergeCell ref="T11:W11"/>
    <mergeCell ref="V12:V13"/>
    <mergeCell ref="W12:W13"/>
    <mergeCell ref="X12:AB12"/>
    <mergeCell ref="AD12:AH12"/>
    <mergeCell ref="AT12:AT13"/>
    <mergeCell ref="AX11:BB11"/>
    <mergeCell ref="AI11:AJ12"/>
  </mergeCells>
  <pageMargins left="0.25" right="0.25" top="0.75" bottom="0.75" header="0.3" footer="0.3"/>
  <pageSetup paperSize="3" scale="13" fitToWidth="0" orientation="landscape" r:id="rId1"/>
  <headerFooter alignWithMargins="0">
    <oddHeader>&amp;R&amp;8EE-RGE90-DAY-026 - Attachment 2B</oddHeader>
  </headerFooter>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A05AFF6C3A27C945B81A5CD357C78DA9" ma:contentTypeVersion="17" ma:contentTypeDescription="Crear nuevo documento." ma:contentTypeScope="" ma:versionID="a012765c5e2b49b3cbfd40cfd7c5aef9">
  <xsd:schema xmlns:xsd="http://www.w3.org/2001/XMLSchema" xmlns:xs="http://www.w3.org/2001/XMLSchema" xmlns:p="http://schemas.microsoft.com/office/2006/metadata/properties" xmlns:ns2="2608e603-b7b7-4422-a7af-3d4eadafd8a5" xmlns:ns3="ec23d7e3-fc7b-42dd-a148-1ce815f19b0b" targetNamespace="http://schemas.microsoft.com/office/2006/metadata/properties" ma:root="true" ma:fieldsID="10b01e5f5b0934406b031f316faa65f8" ns2:_="" ns3:_="">
    <xsd:import namespace="2608e603-b7b7-4422-a7af-3d4eadafd8a5"/>
    <xsd:import namespace="ec23d7e3-fc7b-42dd-a148-1ce815f19b0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lcf76f155ced4ddcb4097134ff3c332f" minOccurs="0"/>
                <xsd:element ref="ns3:TaxCatchAll" minOccurs="0"/>
                <xsd:element ref="ns2:MediaServiceObjectDetectorVersions" minOccurs="0"/>
                <xsd:element ref="ns2:MediaServiceSearchPropertie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608e603-b7b7-4422-a7af-3d4eadafd8a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Etiquetas de imagen" ma:readOnly="false" ma:fieldId="{5cf76f15-5ced-4ddc-b409-7134ff3c332f}" ma:taxonomyMulti="true" ma:sspId="e84e374b-9a04-4d73-a251-4ce1ae2c835e"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c23d7e3-fc7b-42dd-a148-1ce815f19b0b"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1" nillable="true" ma:displayName="Taxonomy Catch All Column" ma:hidden="true" ma:list="{f6b3e7d1-4d06-41d7-abfe-fa304212a53c}" ma:internalName="TaxCatchAll" ma:showField="CatchAllData" ma:web="ec23d7e3-fc7b-42dd-a148-1ce815f19b0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ec23d7e3-fc7b-42dd-a148-1ce815f19b0b">
      <UserInfo>
        <DisplayName/>
        <AccountId xsi:nil="true"/>
        <AccountType/>
      </UserInfo>
    </SharedWithUsers>
    <TaxCatchAll xmlns="ec23d7e3-fc7b-42dd-a148-1ce815f19b0b" xsi:nil="true"/>
    <lcf76f155ced4ddcb4097134ff3c332f xmlns="2608e603-b7b7-4422-a7af-3d4eadafd8a5">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BBC93CE-BA60-47AE-B023-890712D31C89}"/>
</file>

<file path=customXml/itemProps2.xml><?xml version="1.0" encoding="utf-8"?>
<ds:datastoreItem xmlns:ds="http://schemas.openxmlformats.org/officeDocument/2006/customXml" ds:itemID="{47E307B8-D70F-48FD-910A-29C9036ADF00}"/>
</file>

<file path=customXml/itemProps3.xml><?xml version="1.0" encoding="utf-8"?>
<ds:datastoreItem xmlns:ds="http://schemas.openxmlformats.org/officeDocument/2006/customXml" ds:itemID="{C28B172C-15BA-42FE-977A-C46E71501AC2}"/>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William Barlas</dc:creator>
  <cp:keywords/>
  <dc:description/>
  <cp:lastModifiedBy/>
  <cp:revision/>
  <dcterms:created xsi:type="dcterms:W3CDTF">2016-03-22T19:21:43Z</dcterms:created>
  <dcterms:modified xsi:type="dcterms:W3CDTF">2026-07-22T16:17:00Z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0x010100A05AFF6C3A27C945B81A5CD357C78DA9</vt:lpwstr>
  </property>
  <property fmtid="{D5CDD505-2E9C-101B-9397-08002B2CF9AE}" pid="3" name="Order">
    <vt:r8>4930100</vt:r8>
  </property>
  <property fmtid="{D5CDD505-2E9C-101B-9397-08002B2CF9AE}" pid="4" name="xd_Signature">
    <vt:bool>false</vt:bool>
  </property>
  <property fmtid="{D5CDD505-2E9C-101B-9397-08002B2CF9AE}" pid="5" name="xd_ProgID">
    <vt:lpwstr/>
  </property>
  <property fmtid="{D5CDD505-2E9C-101B-9397-08002B2CF9AE}" pid="6" name="TemplateUrl">
    <vt:lpwstr/>
  </property>
  <property fmtid="{D5CDD505-2E9C-101B-9397-08002B2CF9AE}" pid="7" name="ComplianceAssetId">
    <vt:lpwstr/>
  </property>
  <property fmtid="{D5CDD505-2E9C-101B-9397-08002B2CF9AE}" pid="8" name="MediaServiceImageTags">
    <vt:lpwstr/>
  </property>
</Properties>
</file>